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mc:AlternateContent xmlns:mc="http://schemas.openxmlformats.org/markup-compatibility/2006">
    <mc:Choice Requires="x15">
      <x15ac:absPath xmlns:x15ac="http://schemas.microsoft.com/office/spreadsheetml/2010/11/ac" url="C:\Users\BonxeAG\Desktop\TRP\"/>
    </mc:Choice>
  </mc:AlternateContent>
  <xr:revisionPtr revIDLastSave="0" documentId="13_ncr:1_{C489D702-353C-47CF-AC0E-A379EDDBE566}" xr6:coauthVersionLast="47" xr6:coauthVersionMax="47" xr10:uidLastSave="{00000000-0000-0000-0000-000000000000}"/>
  <bookViews>
    <workbookView xWindow="-108" yWindow="-108" windowWidth="23256" windowHeight="12576" tabRatio="646" firstSheet="1" activeTab="1" xr2:uid="{00000000-000D-0000-FFFF-FFFF00000000}"/>
  </bookViews>
  <sheets>
    <sheet name="Instructions and disclaimer" sheetId="20" r:id="rId1"/>
    <sheet name="MAIN INPUTS AND COMPARISON" sheetId="31" r:id="rId2"/>
    <sheet name="HOURLY DATA" sheetId="26" r:id="rId3"/>
    <sheet name="1a) Consumption + recon current" sheetId="18" r:id="rId4"/>
    <sheet name="1b) Consumption + recon propose" sheetId="33" r:id="rId5"/>
    <sheet name="2a) Generator annual current" sheetId="34" r:id="rId6"/>
    <sheet name="2b) Generator annual proposed" sheetId="17" r:id="rId7"/>
    <sheet name="3a) Banking recon current" sheetId="36" r:id="rId8"/>
    <sheet name="3b) Banking recon proposed" sheetId="21" r:id="rId9"/>
    <sheet name="4a)Annual Bill with Recon curr" sheetId="35" r:id="rId10"/>
    <sheet name="4b)Annual Bill with Recon prop" sheetId="7" r:id="rId11"/>
    <sheet name="5) Summary" sheetId="19" r:id="rId12"/>
    <sheet name="Load rates current" sheetId="10" r:id="rId13"/>
    <sheet name="Load rates proposed" sheetId="30" r:id="rId14"/>
    <sheet name="GUoS rates current" sheetId="16" r:id="rId15"/>
    <sheet name="GUoS rates proposed" sheetId="32" r:id="rId16"/>
    <sheet name="WEPS" sheetId="8" r:id="rId17"/>
    <sheet name="METADATA" sheetId="27" r:id="rId18"/>
  </sheets>
  <externalReferences>
    <externalReference r:id="rId19"/>
  </externalReferences>
  <definedNames>
    <definedName name="_xlnm._FilterDatabase" localSheetId="3" hidden="1">'1a) Consumption + recon current'!$B$2:$D$10</definedName>
    <definedName name="allvoltages">'Load rates current'!$B$13:$B$28</definedName>
    <definedName name="allzones">'Load rates current'!$A$13:$A$28</definedName>
    <definedName name="TOU_periods">WEPS!#REF!</definedName>
    <definedName name="VAT">'[1]Loss Factors'!$AL$1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115" i="31" l="1"/>
  <c r="H115" i="31" s="1"/>
  <c r="H144" i="31"/>
  <c r="I134" i="31"/>
  <c r="H134" i="31"/>
  <c r="G109" i="31"/>
  <c r="G136" i="31"/>
  <c r="G145" i="31"/>
  <c r="H136" i="31"/>
  <c r="H109" i="31"/>
  <c r="F136" i="31"/>
  <c r="F109" i="31"/>
  <c r="U5" i="26" l="1"/>
  <c r="U6" i="26"/>
  <c r="U7" i="26"/>
  <c r="U8" i="26"/>
  <c r="U9" i="26"/>
  <c r="U10" i="26"/>
  <c r="U11" i="26"/>
  <c r="U12" i="26"/>
  <c r="U13" i="26"/>
  <c r="U14" i="26"/>
  <c r="U15" i="26"/>
  <c r="U16" i="26"/>
  <c r="U17" i="26"/>
  <c r="U18" i="26"/>
  <c r="U19" i="26"/>
  <c r="U20" i="26"/>
  <c r="U21" i="26"/>
  <c r="U22" i="26"/>
  <c r="U23" i="26"/>
  <c r="U24" i="26"/>
  <c r="U25" i="26"/>
  <c r="U26" i="26"/>
  <c r="U27" i="26"/>
  <c r="U28" i="26"/>
  <c r="U29" i="26"/>
  <c r="U30" i="26"/>
  <c r="U31" i="26"/>
  <c r="U32" i="26"/>
  <c r="U33" i="26"/>
  <c r="U34" i="26"/>
  <c r="U35" i="26"/>
  <c r="U36" i="26"/>
  <c r="U37" i="26"/>
  <c r="U38" i="26"/>
  <c r="U39" i="26"/>
  <c r="U40" i="26"/>
  <c r="U41" i="26"/>
  <c r="U42" i="26"/>
  <c r="U43" i="26"/>
  <c r="U44" i="26"/>
  <c r="U45" i="26"/>
  <c r="U46" i="26"/>
  <c r="U47" i="26"/>
  <c r="U48" i="26"/>
  <c r="U49" i="26"/>
  <c r="U50" i="26"/>
  <c r="U51" i="26"/>
  <c r="U52" i="26"/>
  <c r="U53" i="26"/>
  <c r="U54" i="26"/>
  <c r="U55" i="26"/>
  <c r="U56" i="26"/>
  <c r="U57" i="26"/>
  <c r="U58" i="26"/>
  <c r="U59" i="26"/>
  <c r="U60" i="26"/>
  <c r="U61" i="26"/>
  <c r="U62" i="26"/>
  <c r="U63" i="26"/>
  <c r="U64" i="26"/>
  <c r="U65" i="26"/>
  <c r="U66" i="26"/>
  <c r="U67" i="26"/>
  <c r="U68" i="26"/>
  <c r="U69" i="26"/>
  <c r="U70" i="26"/>
  <c r="U71" i="26"/>
  <c r="U72" i="26"/>
  <c r="U73" i="26"/>
  <c r="U74" i="26"/>
  <c r="U75" i="26"/>
  <c r="U76" i="26"/>
  <c r="U77" i="26"/>
  <c r="U78" i="26"/>
  <c r="U79" i="26"/>
  <c r="U80" i="26"/>
  <c r="U81" i="26"/>
  <c r="U82" i="26"/>
  <c r="U83" i="26"/>
  <c r="U84" i="26"/>
  <c r="U85" i="26"/>
  <c r="U86" i="26"/>
  <c r="U87" i="26"/>
  <c r="U88" i="26"/>
  <c r="U89" i="26"/>
  <c r="U90" i="26"/>
  <c r="U91" i="26"/>
  <c r="U92" i="26"/>
  <c r="U93" i="26"/>
  <c r="U94" i="26"/>
  <c r="U95" i="26"/>
  <c r="U96" i="26"/>
  <c r="U97" i="26"/>
  <c r="U98" i="26"/>
  <c r="U99" i="26"/>
  <c r="U100" i="26"/>
  <c r="U101" i="26"/>
  <c r="U102" i="26"/>
  <c r="U103" i="26"/>
  <c r="U104" i="26"/>
  <c r="U105" i="26"/>
  <c r="U106" i="26"/>
  <c r="U107" i="26"/>
  <c r="U108" i="26"/>
  <c r="U109" i="26"/>
  <c r="U110" i="26"/>
  <c r="U111" i="26"/>
  <c r="U112" i="26"/>
  <c r="U113" i="26"/>
  <c r="U114" i="26"/>
  <c r="U115" i="26"/>
  <c r="U116" i="26"/>
  <c r="U117" i="26"/>
  <c r="U118" i="26"/>
  <c r="U119" i="26"/>
  <c r="U120" i="26"/>
  <c r="U121" i="26"/>
  <c r="U122" i="26"/>
  <c r="U123" i="26"/>
  <c r="U124" i="26"/>
  <c r="U125" i="26"/>
  <c r="U126" i="26"/>
  <c r="U127" i="26"/>
  <c r="U128" i="26"/>
  <c r="U129" i="26"/>
  <c r="U130" i="26"/>
  <c r="U131" i="26"/>
  <c r="U132" i="26"/>
  <c r="U133" i="26"/>
  <c r="U134" i="26"/>
  <c r="U135" i="26"/>
  <c r="U136" i="26"/>
  <c r="U137" i="26"/>
  <c r="U138" i="26"/>
  <c r="U139" i="26"/>
  <c r="U140" i="26"/>
  <c r="U141" i="26"/>
  <c r="U142" i="26"/>
  <c r="U143" i="26"/>
  <c r="U144" i="26"/>
  <c r="U145" i="26"/>
  <c r="U146" i="26"/>
  <c r="U147" i="26"/>
  <c r="U148" i="26"/>
  <c r="U149" i="26"/>
  <c r="U150" i="26"/>
  <c r="U151" i="26"/>
  <c r="U152" i="26"/>
  <c r="U153" i="26"/>
  <c r="U154" i="26"/>
  <c r="U155" i="26"/>
  <c r="U156" i="26"/>
  <c r="U157" i="26"/>
  <c r="U158" i="26"/>
  <c r="U159" i="26"/>
  <c r="U160" i="26"/>
  <c r="U161" i="26"/>
  <c r="U162" i="26"/>
  <c r="U163" i="26"/>
  <c r="U164" i="26"/>
  <c r="U165" i="26"/>
  <c r="U166" i="26"/>
  <c r="U167" i="26"/>
  <c r="U168" i="26"/>
  <c r="U169" i="26"/>
  <c r="U170" i="26"/>
  <c r="U171" i="26"/>
  <c r="U172" i="26"/>
  <c r="U173" i="26"/>
  <c r="U174" i="26"/>
  <c r="U175" i="26"/>
  <c r="U176" i="26"/>
  <c r="U177" i="26"/>
  <c r="U178" i="26"/>
  <c r="U179" i="26"/>
  <c r="U180" i="26"/>
  <c r="U181" i="26"/>
  <c r="U182" i="26"/>
  <c r="U183" i="26"/>
  <c r="U184" i="26"/>
  <c r="U185" i="26"/>
  <c r="U186" i="26"/>
  <c r="U187" i="26"/>
  <c r="U188" i="26"/>
  <c r="U189" i="26"/>
  <c r="U190" i="26"/>
  <c r="U191" i="26"/>
  <c r="U192" i="26"/>
  <c r="U193" i="26"/>
  <c r="U194" i="26"/>
  <c r="U195" i="26"/>
  <c r="U196" i="26"/>
  <c r="U197" i="26"/>
  <c r="U198" i="26"/>
  <c r="U199" i="26"/>
  <c r="U200" i="26"/>
  <c r="U201" i="26"/>
  <c r="U202" i="26"/>
  <c r="U203" i="26"/>
  <c r="U204" i="26"/>
  <c r="U205" i="26"/>
  <c r="U206" i="26"/>
  <c r="U207" i="26"/>
  <c r="U208" i="26"/>
  <c r="U209" i="26"/>
  <c r="U210" i="26"/>
  <c r="U211" i="26"/>
  <c r="U212" i="26"/>
  <c r="U213" i="26"/>
  <c r="U214" i="26"/>
  <c r="U215" i="26"/>
  <c r="U216" i="26"/>
  <c r="U217" i="26"/>
  <c r="U218" i="26"/>
  <c r="U219" i="26"/>
  <c r="U220" i="26"/>
  <c r="U221" i="26"/>
  <c r="U222" i="26"/>
  <c r="U223" i="26"/>
  <c r="U224" i="26"/>
  <c r="U225" i="26"/>
  <c r="U226" i="26"/>
  <c r="U227" i="26"/>
  <c r="U228" i="26"/>
  <c r="U229" i="26"/>
  <c r="U230" i="26"/>
  <c r="U231" i="26"/>
  <c r="U232" i="26"/>
  <c r="U233" i="26"/>
  <c r="U234" i="26"/>
  <c r="U235" i="26"/>
  <c r="U236" i="26"/>
  <c r="U237" i="26"/>
  <c r="U238" i="26"/>
  <c r="U239" i="26"/>
  <c r="U240" i="26"/>
  <c r="U241" i="26"/>
  <c r="U242" i="26"/>
  <c r="U243" i="26"/>
  <c r="U244" i="26"/>
  <c r="U245" i="26"/>
  <c r="U246" i="26"/>
  <c r="U247" i="26"/>
  <c r="U248" i="26"/>
  <c r="U249" i="26"/>
  <c r="U250" i="26"/>
  <c r="U251" i="26"/>
  <c r="U252" i="26"/>
  <c r="U253" i="26"/>
  <c r="U254" i="26"/>
  <c r="U255" i="26"/>
  <c r="U256" i="26"/>
  <c r="U257" i="26"/>
  <c r="U258" i="26"/>
  <c r="U259" i="26"/>
  <c r="U260" i="26"/>
  <c r="U261" i="26"/>
  <c r="U262" i="26"/>
  <c r="U263" i="26"/>
  <c r="U264" i="26"/>
  <c r="U265" i="26"/>
  <c r="U266" i="26"/>
  <c r="U267" i="26"/>
  <c r="U268" i="26"/>
  <c r="U269" i="26"/>
  <c r="U270" i="26"/>
  <c r="U271" i="26"/>
  <c r="U272" i="26"/>
  <c r="U273" i="26"/>
  <c r="U274" i="26"/>
  <c r="U275" i="26"/>
  <c r="U276" i="26"/>
  <c r="U277" i="26"/>
  <c r="U278" i="26"/>
  <c r="U279" i="26"/>
  <c r="U280" i="26"/>
  <c r="U281" i="26"/>
  <c r="U282" i="26"/>
  <c r="U283" i="26"/>
  <c r="U284" i="26"/>
  <c r="U285" i="26"/>
  <c r="U286" i="26"/>
  <c r="U287" i="26"/>
  <c r="U288" i="26"/>
  <c r="U289" i="26"/>
  <c r="U290" i="26"/>
  <c r="U291" i="26"/>
  <c r="U292" i="26"/>
  <c r="U293" i="26"/>
  <c r="U294" i="26"/>
  <c r="U295" i="26"/>
  <c r="U296" i="26"/>
  <c r="U297" i="26"/>
  <c r="U298" i="26"/>
  <c r="U299" i="26"/>
  <c r="U300" i="26"/>
  <c r="U301" i="26"/>
  <c r="U302" i="26"/>
  <c r="U303" i="26"/>
  <c r="U304" i="26"/>
  <c r="U305" i="26"/>
  <c r="U306" i="26"/>
  <c r="U307" i="26"/>
  <c r="U308" i="26"/>
  <c r="U309" i="26"/>
  <c r="U310" i="26"/>
  <c r="U311" i="26"/>
  <c r="U312" i="26"/>
  <c r="U313" i="26"/>
  <c r="U314" i="26"/>
  <c r="U315" i="26"/>
  <c r="U316" i="26"/>
  <c r="U317" i="26"/>
  <c r="U318" i="26"/>
  <c r="U319" i="26"/>
  <c r="U320" i="26"/>
  <c r="U321" i="26"/>
  <c r="U322" i="26"/>
  <c r="U323" i="26"/>
  <c r="U324" i="26"/>
  <c r="U325" i="26"/>
  <c r="U326" i="26"/>
  <c r="U327" i="26"/>
  <c r="U328" i="26"/>
  <c r="U329" i="26"/>
  <c r="U330" i="26"/>
  <c r="U331" i="26"/>
  <c r="U332" i="26"/>
  <c r="U333" i="26"/>
  <c r="U334" i="26"/>
  <c r="U335" i="26"/>
  <c r="U336" i="26"/>
  <c r="U337" i="26"/>
  <c r="U338" i="26"/>
  <c r="U339" i="26"/>
  <c r="U340" i="26"/>
  <c r="U341" i="26"/>
  <c r="U342" i="26"/>
  <c r="U343" i="26"/>
  <c r="U344" i="26"/>
  <c r="U345" i="26"/>
  <c r="U346" i="26"/>
  <c r="U347" i="26"/>
  <c r="U348" i="26"/>
  <c r="U349" i="26"/>
  <c r="U350" i="26"/>
  <c r="U351" i="26"/>
  <c r="U352" i="26"/>
  <c r="U353" i="26"/>
  <c r="U354" i="26"/>
  <c r="U355" i="26"/>
  <c r="U356" i="26"/>
  <c r="U357" i="26"/>
  <c r="U358" i="26"/>
  <c r="U359" i="26"/>
  <c r="U360" i="26"/>
  <c r="U361" i="26"/>
  <c r="U362" i="26"/>
  <c r="U363" i="26"/>
  <c r="U364" i="26"/>
  <c r="U365" i="26"/>
  <c r="U366" i="26"/>
  <c r="U367" i="26"/>
  <c r="U368" i="26"/>
  <c r="U369" i="26"/>
  <c r="U370" i="26"/>
  <c r="U371" i="26"/>
  <c r="U372" i="26"/>
  <c r="U373" i="26"/>
  <c r="U374" i="26"/>
  <c r="U375" i="26"/>
  <c r="U376" i="26"/>
  <c r="U377" i="26"/>
  <c r="U378" i="26"/>
  <c r="U379" i="26"/>
  <c r="U380" i="26"/>
  <c r="U381" i="26"/>
  <c r="U382" i="26"/>
  <c r="U383" i="26"/>
  <c r="U384" i="26"/>
  <c r="U385" i="26"/>
  <c r="U386" i="26"/>
  <c r="U387" i="26"/>
  <c r="U388" i="26"/>
  <c r="U389" i="26"/>
  <c r="U390" i="26"/>
  <c r="U391" i="26"/>
  <c r="U392" i="26"/>
  <c r="U393" i="26"/>
  <c r="U394" i="26"/>
  <c r="U395" i="26"/>
  <c r="U396" i="26"/>
  <c r="U397" i="26"/>
  <c r="U398" i="26"/>
  <c r="U399" i="26"/>
  <c r="U400" i="26"/>
  <c r="U401" i="26"/>
  <c r="U402" i="26"/>
  <c r="U403" i="26"/>
  <c r="U404" i="26"/>
  <c r="U405" i="26"/>
  <c r="U406" i="26"/>
  <c r="U407" i="26"/>
  <c r="U408" i="26"/>
  <c r="U409" i="26"/>
  <c r="U410" i="26"/>
  <c r="U411" i="26"/>
  <c r="U412" i="26"/>
  <c r="U413" i="26"/>
  <c r="U414" i="26"/>
  <c r="U415" i="26"/>
  <c r="U416" i="26"/>
  <c r="U417" i="26"/>
  <c r="U418" i="26"/>
  <c r="U419" i="26"/>
  <c r="U420" i="26"/>
  <c r="U421" i="26"/>
  <c r="U422" i="26"/>
  <c r="U423" i="26"/>
  <c r="U424" i="26"/>
  <c r="U425" i="26"/>
  <c r="U426" i="26"/>
  <c r="U427" i="26"/>
  <c r="U428" i="26"/>
  <c r="U429" i="26"/>
  <c r="U430" i="26"/>
  <c r="U431" i="26"/>
  <c r="U432" i="26"/>
  <c r="U433" i="26"/>
  <c r="U434" i="26"/>
  <c r="U435" i="26"/>
  <c r="U436" i="26"/>
  <c r="U437" i="26"/>
  <c r="U438" i="26"/>
  <c r="U439" i="26"/>
  <c r="U440" i="26"/>
  <c r="U441" i="26"/>
  <c r="U442" i="26"/>
  <c r="U443" i="26"/>
  <c r="U444" i="26"/>
  <c r="U445" i="26"/>
  <c r="U446" i="26"/>
  <c r="U447" i="26"/>
  <c r="U448" i="26"/>
  <c r="U449" i="26"/>
  <c r="U450" i="26"/>
  <c r="U451" i="26"/>
  <c r="U452" i="26"/>
  <c r="U453" i="26"/>
  <c r="U454" i="26"/>
  <c r="U455" i="26"/>
  <c r="U456" i="26"/>
  <c r="U457" i="26"/>
  <c r="U458" i="26"/>
  <c r="U459" i="26"/>
  <c r="U460" i="26"/>
  <c r="U461" i="26"/>
  <c r="U462" i="26"/>
  <c r="U463" i="26"/>
  <c r="U464" i="26"/>
  <c r="U465" i="26"/>
  <c r="U466" i="26"/>
  <c r="U467" i="26"/>
  <c r="U468" i="26"/>
  <c r="U469" i="26"/>
  <c r="U470" i="26"/>
  <c r="U471" i="26"/>
  <c r="U472" i="26"/>
  <c r="U473" i="26"/>
  <c r="U474" i="26"/>
  <c r="U475" i="26"/>
  <c r="U476" i="26"/>
  <c r="U477" i="26"/>
  <c r="U478" i="26"/>
  <c r="U479" i="26"/>
  <c r="U480" i="26"/>
  <c r="U481" i="26"/>
  <c r="U482" i="26"/>
  <c r="U483" i="26"/>
  <c r="U484" i="26"/>
  <c r="U485" i="26"/>
  <c r="U486" i="26"/>
  <c r="U487" i="26"/>
  <c r="U488" i="26"/>
  <c r="U489" i="26"/>
  <c r="U490" i="26"/>
  <c r="U491" i="26"/>
  <c r="U492" i="26"/>
  <c r="U493" i="26"/>
  <c r="U494" i="26"/>
  <c r="U495" i="26"/>
  <c r="U496" i="26"/>
  <c r="U497" i="26"/>
  <c r="U498" i="26"/>
  <c r="U499" i="26"/>
  <c r="U500" i="26"/>
  <c r="U501" i="26"/>
  <c r="U502" i="26"/>
  <c r="U503" i="26"/>
  <c r="U504" i="26"/>
  <c r="U505" i="26"/>
  <c r="U506" i="26"/>
  <c r="U507" i="26"/>
  <c r="U508" i="26"/>
  <c r="U509" i="26"/>
  <c r="U510" i="26"/>
  <c r="U511" i="26"/>
  <c r="U512" i="26"/>
  <c r="U513" i="26"/>
  <c r="U514" i="26"/>
  <c r="U515" i="26"/>
  <c r="U516" i="26"/>
  <c r="U517" i="26"/>
  <c r="U518" i="26"/>
  <c r="U519" i="26"/>
  <c r="U520" i="26"/>
  <c r="U521" i="26"/>
  <c r="U522" i="26"/>
  <c r="U523" i="26"/>
  <c r="U524" i="26"/>
  <c r="U525" i="26"/>
  <c r="U526" i="26"/>
  <c r="U527" i="26"/>
  <c r="U528" i="26"/>
  <c r="U529" i="26"/>
  <c r="U530" i="26"/>
  <c r="U531" i="26"/>
  <c r="U532" i="26"/>
  <c r="U533" i="26"/>
  <c r="U534" i="26"/>
  <c r="U535" i="26"/>
  <c r="U536" i="26"/>
  <c r="U537" i="26"/>
  <c r="U538" i="26"/>
  <c r="U539" i="26"/>
  <c r="U540" i="26"/>
  <c r="U541" i="26"/>
  <c r="U542" i="26"/>
  <c r="U543" i="26"/>
  <c r="U544" i="26"/>
  <c r="U545" i="26"/>
  <c r="U546" i="26"/>
  <c r="U547" i="26"/>
  <c r="U548" i="26"/>
  <c r="U549" i="26"/>
  <c r="U550" i="26"/>
  <c r="U551" i="26"/>
  <c r="U552" i="26"/>
  <c r="U553" i="26"/>
  <c r="U554" i="26"/>
  <c r="U555" i="26"/>
  <c r="U556" i="26"/>
  <c r="U557" i="26"/>
  <c r="U558" i="26"/>
  <c r="U559" i="26"/>
  <c r="U560" i="26"/>
  <c r="U561" i="26"/>
  <c r="U562" i="26"/>
  <c r="U563" i="26"/>
  <c r="U564" i="26"/>
  <c r="U565" i="26"/>
  <c r="U566" i="26"/>
  <c r="U567" i="26"/>
  <c r="U568" i="26"/>
  <c r="U569" i="26"/>
  <c r="U570" i="26"/>
  <c r="U571" i="26"/>
  <c r="U572" i="26"/>
  <c r="U573" i="26"/>
  <c r="U574" i="26"/>
  <c r="U575" i="26"/>
  <c r="U576" i="26"/>
  <c r="U577" i="26"/>
  <c r="U578" i="26"/>
  <c r="U579" i="26"/>
  <c r="U580" i="26"/>
  <c r="U581" i="26"/>
  <c r="U582" i="26"/>
  <c r="U583" i="26"/>
  <c r="U584" i="26"/>
  <c r="U585" i="26"/>
  <c r="U586" i="26"/>
  <c r="U587" i="26"/>
  <c r="U588" i="26"/>
  <c r="U589" i="26"/>
  <c r="U590" i="26"/>
  <c r="U591" i="26"/>
  <c r="U592" i="26"/>
  <c r="U593" i="26"/>
  <c r="U594" i="26"/>
  <c r="U595" i="26"/>
  <c r="U596" i="26"/>
  <c r="U597" i="26"/>
  <c r="U598" i="26"/>
  <c r="U599" i="26"/>
  <c r="U600" i="26"/>
  <c r="U601" i="26"/>
  <c r="U602" i="26"/>
  <c r="U603" i="26"/>
  <c r="U604" i="26"/>
  <c r="U605" i="26"/>
  <c r="U606" i="26"/>
  <c r="U607" i="26"/>
  <c r="U608" i="26"/>
  <c r="U609" i="26"/>
  <c r="U610" i="26"/>
  <c r="U611" i="26"/>
  <c r="U612" i="26"/>
  <c r="U613" i="26"/>
  <c r="U614" i="26"/>
  <c r="U615" i="26"/>
  <c r="U616" i="26"/>
  <c r="U617" i="26"/>
  <c r="U618" i="26"/>
  <c r="U619" i="26"/>
  <c r="U620" i="26"/>
  <c r="U621" i="26"/>
  <c r="U622" i="26"/>
  <c r="U623" i="26"/>
  <c r="U624" i="26"/>
  <c r="U625" i="26"/>
  <c r="U626" i="26"/>
  <c r="U627" i="26"/>
  <c r="U628" i="26"/>
  <c r="U629" i="26"/>
  <c r="U630" i="26"/>
  <c r="U631" i="26"/>
  <c r="U632" i="26"/>
  <c r="U633" i="26"/>
  <c r="U634" i="26"/>
  <c r="U635" i="26"/>
  <c r="U636" i="26"/>
  <c r="U637" i="26"/>
  <c r="U638" i="26"/>
  <c r="U639" i="26"/>
  <c r="U640" i="26"/>
  <c r="U641" i="26"/>
  <c r="U642" i="26"/>
  <c r="U643" i="26"/>
  <c r="U644" i="26"/>
  <c r="U645" i="26"/>
  <c r="U646" i="26"/>
  <c r="U647" i="26"/>
  <c r="U648" i="26"/>
  <c r="U649" i="26"/>
  <c r="U650" i="26"/>
  <c r="U651" i="26"/>
  <c r="U652" i="26"/>
  <c r="U653" i="26"/>
  <c r="U654" i="26"/>
  <c r="U655" i="26"/>
  <c r="U656" i="26"/>
  <c r="U657" i="26"/>
  <c r="U658" i="26"/>
  <c r="U659" i="26"/>
  <c r="U660" i="26"/>
  <c r="U661" i="26"/>
  <c r="U662" i="26"/>
  <c r="U663" i="26"/>
  <c r="U664" i="26"/>
  <c r="U665" i="26"/>
  <c r="U666" i="26"/>
  <c r="U667" i="26"/>
  <c r="U668" i="26"/>
  <c r="U669" i="26"/>
  <c r="U670" i="26"/>
  <c r="U671" i="26"/>
  <c r="U672" i="26"/>
  <c r="U673" i="26"/>
  <c r="U674" i="26"/>
  <c r="U675" i="26"/>
  <c r="U676" i="26"/>
  <c r="U677" i="26"/>
  <c r="U678" i="26"/>
  <c r="U679" i="26"/>
  <c r="U680" i="26"/>
  <c r="U681" i="26"/>
  <c r="U682" i="26"/>
  <c r="U683" i="26"/>
  <c r="U684" i="26"/>
  <c r="U685" i="26"/>
  <c r="U686" i="26"/>
  <c r="U687" i="26"/>
  <c r="U688" i="26"/>
  <c r="U689" i="26"/>
  <c r="U690" i="26"/>
  <c r="U691" i="26"/>
  <c r="U692" i="26"/>
  <c r="U693" i="26"/>
  <c r="U694" i="26"/>
  <c r="U695" i="26"/>
  <c r="U696" i="26"/>
  <c r="U697" i="26"/>
  <c r="U698" i="26"/>
  <c r="U699" i="26"/>
  <c r="U700" i="26"/>
  <c r="U701" i="26"/>
  <c r="U702" i="26"/>
  <c r="U703" i="26"/>
  <c r="U704" i="26"/>
  <c r="U705" i="26"/>
  <c r="U706" i="26"/>
  <c r="U707" i="26"/>
  <c r="U708" i="26"/>
  <c r="U709" i="26"/>
  <c r="U710" i="26"/>
  <c r="U711" i="26"/>
  <c r="U712" i="26"/>
  <c r="U713" i="26"/>
  <c r="U714" i="26"/>
  <c r="U715" i="26"/>
  <c r="U716" i="26"/>
  <c r="U717" i="26"/>
  <c r="U718" i="26"/>
  <c r="U719" i="26"/>
  <c r="U720" i="26"/>
  <c r="U721" i="26"/>
  <c r="U722" i="26"/>
  <c r="U723" i="26"/>
  <c r="U724" i="26"/>
  <c r="U725" i="26"/>
  <c r="U726" i="26"/>
  <c r="U727" i="26"/>
  <c r="U728" i="26"/>
  <c r="U729" i="26"/>
  <c r="U730" i="26"/>
  <c r="U731" i="26"/>
  <c r="U732" i="26"/>
  <c r="U733" i="26"/>
  <c r="U734" i="26"/>
  <c r="U735" i="26"/>
  <c r="U736" i="26"/>
  <c r="U737" i="26"/>
  <c r="U738" i="26"/>
  <c r="U739" i="26"/>
  <c r="U740" i="26"/>
  <c r="U741" i="26"/>
  <c r="U742" i="26"/>
  <c r="U743" i="26"/>
  <c r="U744" i="26"/>
  <c r="U745" i="26"/>
  <c r="U746" i="26"/>
  <c r="U747" i="26"/>
  <c r="U748" i="26"/>
  <c r="U749" i="26"/>
  <c r="U750" i="26"/>
  <c r="U751" i="26"/>
  <c r="U752" i="26"/>
  <c r="U753" i="26"/>
  <c r="U754" i="26"/>
  <c r="U755" i="26"/>
  <c r="U756" i="26"/>
  <c r="U757" i="26"/>
  <c r="U758" i="26"/>
  <c r="U759" i="26"/>
  <c r="U760" i="26"/>
  <c r="U761" i="26"/>
  <c r="U762" i="26"/>
  <c r="U763" i="26"/>
  <c r="U764" i="26"/>
  <c r="U765" i="26"/>
  <c r="U766" i="26"/>
  <c r="U767" i="26"/>
  <c r="U768" i="26"/>
  <c r="U769" i="26"/>
  <c r="U770" i="26"/>
  <c r="U771" i="26"/>
  <c r="U772" i="26"/>
  <c r="U773" i="26"/>
  <c r="U774" i="26"/>
  <c r="U775" i="26"/>
  <c r="U776" i="26"/>
  <c r="U777" i="26"/>
  <c r="U778" i="26"/>
  <c r="U779" i="26"/>
  <c r="U780" i="26"/>
  <c r="U781" i="26"/>
  <c r="U782" i="26"/>
  <c r="U783" i="26"/>
  <c r="U784" i="26"/>
  <c r="U785" i="26"/>
  <c r="U786" i="26"/>
  <c r="U787" i="26"/>
  <c r="U788" i="26"/>
  <c r="U789" i="26"/>
  <c r="U790" i="26"/>
  <c r="U791" i="26"/>
  <c r="U792" i="26"/>
  <c r="U793" i="26"/>
  <c r="U794" i="26"/>
  <c r="U795" i="26"/>
  <c r="U796" i="26"/>
  <c r="U797" i="26"/>
  <c r="U798" i="26"/>
  <c r="U799" i="26"/>
  <c r="U800" i="26"/>
  <c r="U801" i="26"/>
  <c r="U802" i="26"/>
  <c r="U803" i="26"/>
  <c r="U804" i="26"/>
  <c r="U805" i="26"/>
  <c r="U806" i="26"/>
  <c r="U807" i="26"/>
  <c r="U808" i="26"/>
  <c r="U809" i="26"/>
  <c r="U810" i="26"/>
  <c r="U811" i="26"/>
  <c r="U812" i="26"/>
  <c r="U813" i="26"/>
  <c r="U814" i="26"/>
  <c r="U815" i="26"/>
  <c r="U816" i="26"/>
  <c r="U817" i="26"/>
  <c r="U818" i="26"/>
  <c r="U819" i="26"/>
  <c r="U820" i="26"/>
  <c r="U821" i="26"/>
  <c r="U822" i="26"/>
  <c r="U823" i="26"/>
  <c r="U824" i="26"/>
  <c r="U825" i="26"/>
  <c r="U826" i="26"/>
  <c r="U827" i="26"/>
  <c r="U828" i="26"/>
  <c r="U829" i="26"/>
  <c r="U830" i="26"/>
  <c r="U831" i="26"/>
  <c r="U832" i="26"/>
  <c r="U833" i="26"/>
  <c r="U834" i="26"/>
  <c r="U835" i="26"/>
  <c r="U836" i="26"/>
  <c r="U837" i="26"/>
  <c r="U838" i="26"/>
  <c r="U839" i="26"/>
  <c r="U840" i="26"/>
  <c r="U841" i="26"/>
  <c r="U842" i="26"/>
  <c r="U843" i="26"/>
  <c r="U844" i="26"/>
  <c r="U845" i="26"/>
  <c r="U846" i="26"/>
  <c r="U847" i="26"/>
  <c r="U848" i="26"/>
  <c r="U849" i="26"/>
  <c r="U850" i="26"/>
  <c r="U851" i="26"/>
  <c r="U852" i="26"/>
  <c r="U853" i="26"/>
  <c r="U854" i="26"/>
  <c r="U855" i="26"/>
  <c r="U856" i="26"/>
  <c r="U857" i="26"/>
  <c r="U858" i="26"/>
  <c r="U859" i="26"/>
  <c r="U860" i="26"/>
  <c r="U861" i="26"/>
  <c r="U862" i="26"/>
  <c r="U863" i="26"/>
  <c r="U864" i="26"/>
  <c r="U865" i="26"/>
  <c r="U866" i="26"/>
  <c r="U867" i="26"/>
  <c r="U868" i="26"/>
  <c r="U869" i="26"/>
  <c r="U870" i="26"/>
  <c r="U871" i="26"/>
  <c r="U872" i="26"/>
  <c r="U873" i="26"/>
  <c r="U874" i="26"/>
  <c r="U875" i="26"/>
  <c r="U876" i="26"/>
  <c r="U877" i="26"/>
  <c r="U878" i="26"/>
  <c r="U879" i="26"/>
  <c r="U880" i="26"/>
  <c r="U881" i="26"/>
  <c r="U882" i="26"/>
  <c r="U883" i="26"/>
  <c r="U884" i="26"/>
  <c r="U885" i="26"/>
  <c r="U886" i="26"/>
  <c r="U887" i="26"/>
  <c r="U888" i="26"/>
  <c r="U889" i="26"/>
  <c r="U890" i="26"/>
  <c r="U891" i="26"/>
  <c r="U892" i="26"/>
  <c r="U893" i="26"/>
  <c r="U894" i="26"/>
  <c r="U895" i="26"/>
  <c r="U896" i="26"/>
  <c r="U897" i="26"/>
  <c r="U898" i="26"/>
  <c r="U899" i="26"/>
  <c r="U900" i="26"/>
  <c r="U901" i="26"/>
  <c r="U902" i="26"/>
  <c r="U903" i="26"/>
  <c r="U904" i="26"/>
  <c r="U905" i="26"/>
  <c r="U906" i="26"/>
  <c r="U907" i="26"/>
  <c r="U908" i="26"/>
  <c r="U909" i="26"/>
  <c r="U910" i="26"/>
  <c r="U911" i="26"/>
  <c r="U912" i="26"/>
  <c r="U913" i="26"/>
  <c r="U914" i="26"/>
  <c r="U915" i="26"/>
  <c r="U916" i="26"/>
  <c r="U917" i="26"/>
  <c r="U918" i="26"/>
  <c r="U919" i="26"/>
  <c r="U920" i="26"/>
  <c r="U921" i="26"/>
  <c r="U922" i="26"/>
  <c r="U923" i="26"/>
  <c r="U924" i="26"/>
  <c r="U925" i="26"/>
  <c r="U926" i="26"/>
  <c r="U927" i="26"/>
  <c r="U928" i="26"/>
  <c r="U929" i="26"/>
  <c r="U930" i="26"/>
  <c r="U931" i="26"/>
  <c r="U932" i="26"/>
  <c r="U933" i="26"/>
  <c r="U934" i="26"/>
  <c r="U935" i="26"/>
  <c r="U936" i="26"/>
  <c r="U937" i="26"/>
  <c r="U938" i="26"/>
  <c r="U939" i="26"/>
  <c r="U940" i="26"/>
  <c r="U941" i="26"/>
  <c r="U942" i="26"/>
  <c r="U943" i="26"/>
  <c r="U944" i="26"/>
  <c r="U945" i="26"/>
  <c r="U946" i="26"/>
  <c r="U947" i="26"/>
  <c r="U948" i="26"/>
  <c r="U949" i="26"/>
  <c r="U950" i="26"/>
  <c r="U951" i="26"/>
  <c r="U952" i="26"/>
  <c r="U953" i="26"/>
  <c r="U954" i="26"/>
  <c r="U955" i="26"/>
  <c r="U956" i="26"/>
  <c r="U957" i="26"/>
  <c r="U958" i="26"/>
  <c r="U959" i="26"/>
  <c r="U960" i="26"/>
  <c r="U961" i="26"/>
  <c r="U962" i="26"/>
  <c r="U963" i="26"/>
  <c r="U964" i="26"/>
  <c r="U965" i="26"/>
  <c r="U966" i="26"/>
  <c r="U967" i="26"/>
  <c r="U968" i="26"/>
  <c r="U969" i="26"/>
  <c r="U970" i="26"/>
  <c r="U971" i="26"/>
  <c r="U972" i="26"/>
  <c r="U973" i="26"/>
  <c r="U974" i="26"/>
  <c r="U975" i="26"/>
  <c r="U976" i="26"/>
  <c r="U977" i="26"/>
  <c r="U978" i="26"/>
  <c r="U979" i="26"/>
  <c r="U980" i="26"/>
  <c r="U981" i="26"/>
  <c r="U982" i="26"/>
  <c r="U983" i="26"/>
  <c r="U984" i="26"/>
  <c r="U985" i="26"/>
  <c r="U986" i="26"/>
  <c r="U987" i="26"/>
  <c r="U988" i="26"/>
  <c r="U989" i="26"/>
  <c r="U990" i="26"/>
  <c r="U991" i="26"/>
  <c r="U992" i="26"/>
  <c r="U993" i="26"/>
  <c r="U994" i="26"/>
  <c r="U995" i="26"/>
  <c r="U996" i="26"/>
  <c r="U997" i="26"/>
  <c r="U998" i="26"/>
  <c r="U999" i="26"/>
  <c r="U1000" i="26"/>
  <c r="U1001" i="26"/>
  <c r="U1002" i="26"/>
  <c r="U1003" i="26"/>
  <c r="U1004" i="26"/>
  <c r="U1005" i="26"/>
  <c r="U1006" i="26"/>
  <c r="U1007" i="26"/>
  <c r="U1008" i="26"/>
  <c r="U1009" i="26"/>
  <c r="U1010" i="26"/>
  <c r="U1011" i="26"/>
  <c r="U1012" i="26"/>
  <c r="U1013" i="26"/>
  <c r="U1014" i="26"/>
  <c r="U1015" i="26"/>
  <c r="U1016" i="26"/>
  <c r="U1017" i="26"/>
  <c r="U1018" i="26"/>
  <c r="U1019" i="26"/>
  <c r="U1020" i="26"/>
  <c r="U1021" i="26"/>
  <c r="U1022" i="26"/>
  <c r="U1023" i="26"/>
  <c r="U1024" i="26"/>
  <c r="U1025" i="26"/>
  <c r="U1026" i="26"/>
  <c r="U1027" i="26"/>
  <c r="U1028" i="26"/>
  <c r="U1029" i="26"/>
  <c r="U1030" i="26"/>
  <c r="U1031" i="26"/>
  <c r="U1032" i="26"/>
  <c r="U1033" i="26"/>
  <c r="U1034" i="26"/>
  <c r="U1035" i="26"/>
  <c r="U1036" i="26"/>
  <c r="U1037" i="26"/>
  <c r="U1038" i="26"/>
  <c r="U1039" i="26"/>
  <c r="U1040" i="26"/>
  <c r="U1041" i="26"/>
  <c r="U1042" i="26"/>
  <c r="U1043" i="26"/>
  <c r="U1044" i="26"/>
  <c r="U1045" i="26"/>
  <c r="U1046" i="26"/>
  <c r="U1047" i="26"/>
  <c r="U1048" i="26"/>
  <c r="U1049" i="26"/>
  <c r="U1050" i="26"/>
  <c r="U1051" i="26"/>
  <c r="U1052" i="26"/>
  <c r="U1053" i="26"/>
  <c r="U1054" i="26"/>
  <c r="U1055" i="26"/>
  <c r="U1056" i="26"/>
  <c r="U1057" i="26"/>
  <c r="U1058" i="26"/>
  <c r="U1059" i="26"/>
  <c r="U1060" i="26"/>
  <c r="U1061" i="26"/>
  <c r="U1062" i="26"/>
  <c r="U1063" i="26"/>
  <c r="U1064" i="26"/>
  <c r="U1065" i="26"/>
  <c r="U1066" i="26"/>
  <c r="U1067" i="26"/>
  <c r="U1068" i="26"/>
  <c r="U1069" i="26"/>
  <c r="U1070" i="26"/>
  <c r="U1071" i="26"/>
  <c r="U1072" i="26"/>
  <c r="U1073" i="26"/>
  <c r="U1074" i="26"/>
  <c r="U1075" i="26"/>
  <c r="U1076" i="26"/>
  <c r="U1077" i="26"/>
  <c r="U1078" i="26"/>
  <c r="U1079" i="26"/>
  <c r="U1080" i="26"/>
  <c r="U1081" i="26"/>
  <c r="U1082" i="26"/>
  <c r="U1083" i="26"/>
  <c r="U1084" i="26"/>
  <c r="U1085" i="26"/>
  <c r="U1086" i="26"/>
  <c r="U1087" i="26"/>
  <c r="U1088" i="26"/>
  <c r="U1089" i="26"/>
  <c r="U1090" i="26"/>
  <c r="U1091" i="26"/>
  <c r="U1092" i="26"/>
  <c r="U1093" i="26"/>
  <c r="U1094" i="26"/>
  <c r="U1095" i="26"/>
  <c r="U1096" i="26"/>
  <c r="U1097" i="26"/>
  <c r="U1098" i="26"/>
  <c r="U1099" i="26"/>
  <c r="U1100" i="26"/>
  <c r="U1101" i="26"/>
  <c r="U1102" i="26"/>
  <c r="U1103" i="26"/>
  <c r="U1104" i="26"/>
  <c r="U1105" i="26"/>
  <c r="U1106" i="26"/>
  <c r="U1107" i="26"/>
  <c r="U1108" i="26"/>
  <c r="U1109" i="26"/>
  <c r="U1110" i="26"/>
  <c r="U1111" i="26"/>
  <c r="U1112" i="26"/>
  <c r="U1113" i="26"/>
  <c r="U1114" i="26"/>
  <c r="U1115" i="26"/>
  <c r="U1116" i="26"/>
  <c r="U1117" i="26"/>
  <c r="U1118" i="26"/>
  <c r="U1119" i="26"/>
  <c r="U1120" i="26"/>
  <c r="U1121" i="26"/>
  <c r="U1122" i="26"/>
  <c r="U1123" i="26"/>
  <c r="U1124" i="26"/>
  <c r="U1125" i="26"/>
  <c r="U1126" i="26"/>
  <c r="U1127" i="26"/>
  <c r="U1128" i="26"/>
  <c r="U1129" i="26"/>
  <c r="U1130" i="26"/>
  <c r="U1131" i="26"/>
  <c r="U1132" i="26"/>
  <c r="U1133" i="26"/>
  <c r="U1134" i="26"/>
  <c r="U1135" i="26"/>
  <c r="U1136" i="26"/>
  <c r="U1137" i="26"/>
  <c r="U1138" i="26"/>
  <c r="U1139" i="26"/>
  <c r="U1140" i="26"/>
  <c r="U1141" i="26"/>
  <c r="U1142" i="26"/>
  <c r="U1143" i="26"/>
  <c r="U1144" i="26"/>
  <c r="U1145" i="26"/>
  <c r="U1146" i="26"/>
  <c r="U1147" i="26"/>
  <c r="U1148" i="26"/>
  <c r="U1149" i="26"/>
  <c r="U1150" i="26"/>
  <c r="U1151" i="26"/>
  <c r="U1152" i="26"/>
  <c r="U1153" i="26"/>
  <c r="U1154" i="26"/>
  <c r="U1155" i="26"/>
  <c r="U1156" i="26"/>
  <c r="U1157" i="26"/>
  <c r="U1158" i="26"/>
  <c r="U1159" i="26"/>
  <c r="U1160" i="26"/>
  <c r="U1161" i="26"/>
  <c r="U1162" i="26"/>
  <c r="U1163" i="26"/>
  <c r="U1164" i="26"/>
  <c r="U1165" i="26"/>
  <c r="U1166" i="26"/>
  <c r="U1167" i="26"/>
  <c r="U1168" i="26"/>
  <c r="U1169" i="26"/>
  <c r="U1170" i="26"/>
  <c r="U1171" i="26"/>
  <c r="U1172" i="26"/>
  <c r="U1173" i="26"/>
  <c r="U1174" i="26"/>
  <c r="U1175" i="26"/>
  <c r="U1176" i="26"/>
  <c r="U1177" i="26"/>
  <c r="U1178" i="26"/>
  <c r="U1179" i="26"/>
  <c r="U1180" i="26"/>
  <c r="U1181" i="26"/>
  <c r="U1182" i="26"/>
  <c r="U1183" i="26"/>
  <c r="U1184" i="26"/>
  <c r="U1185" i="26"/>
  <c r="U1186" i="26"/>
  <c r="U1187" i="26"/>
  <c r="U1188" i="26"/>
  <c r="U1189" i="26"/>
  <c r="U1190" i="26"/>
  <c r="U1191" i="26"/>
  <c r="U1192" i="26"/>
  <c r="U1193" i="26"/>
  <c r="U1194" i="26"/>
  <c r="U1195" i="26"/>
  <c r="U1196" i="26"/>
  <c r="U1197" i="26"/>
  <c r="U1198" i="26"/>
  <c r="U1199" i="26"/>
  <c r="U1200" i="26"/>
  <c r="U1201" i="26"/>
  <c r="U1202" i="26"/>
  <c r="U1203" i="26"/>
  <c r="U1204" i="26"/>
  <c r="U1205" i="26"/>
  <c r="U1206" i="26"/>
  <c r="U1207" i="26"/>
  <c r="U1208" i="26"/>
  <c r="U1209" i="26"/>
  <c r="U1210" i="26"/>
  <c r="U1211" i="26"/>
  <c r="U1212" i="26"/>
  <c r="U1213" i="26"/>
  <c r="U1214" i="26"/>
  <c r="U1215" i="26"/>
  <c r="U1216" i="26"/>
  <c r="U1217" i="26"/>
  <c r="U1218" i="26"/>
  <c r="U1219" i="26"/>
  <c r="U1220" i="26"/>
  <c r="U1221" i="26"/>
  <c r="U1222" i="26"/>
  <c r="U1223" i="26"/>
  <c r="U1224" i="26"/>
  <c r="U1225" i="26"/>
  <c r="U1226" i="26"/>
  <c r="U1227" i="26"/>
  <c r="U1228" i="26"/>
  <c r="U1229" i="26"/>
  <c r="U1230" i="26"/>
  <c r="U1231" i="26"/>
  <c r="U1232" i="26"/>
  <c r="U1233" i="26"/>
  <c r="U1234" i="26"/>
  <c r="U1235" i="26"/>
  <c r="U1236" i="26"/>
  <c r="U1237" i="26"/>
  <c r="U1238" i="26"/>
  <c r="U1239" i="26"/>
  <c r="U1240" i="26"/>
  <c r="U1241" i="26"/>
  <c r="U1242" i="26"/>
  <c r="U1243" i="26"/>
  <c r="U1244" i="26"/>
  <c r="U1245" i="26"/>
  <c r="U1246" i="26"/>
  <c r="U1247" i="26"/>
  <c r="U1248" i="26"/>
  <c r="U1249" i="26"/>
  <c r="U1250" i="26"/>
  <c r="U1251" i="26"/>
  <c r="U1252" i="26"/>
  <c r="U1253" i="26"/>
  <c r="U1254" i="26"/>
  <c r="U1255" i="26"/>
  <c r="U1256" i="26"/>
  <c r="U1257" i="26"/>
  <c r="U1258" i="26"/>
  <c r="U1259" i="26"/>
  <c r="U1260" i="26"/>
  <c r="U1261" i="26"/>
  <c r="U1262" i="26"/>
  <c r="U1263" i="26"/>
  <c r="U1264" i="26"/>
  <c r="U1265" i="26"/>
  <c r="U1266" i="26"/>
  <c r="U1267" i="26"/>
  <c r="U1268" i="26"/>
  <c r="U1269" i="26"/>
  <c r="U1270" i="26"/>
  <c r="U1271" i="26"/>
  <c r="U1272" i="26"/>
  <c r="U1273" i="26"/>
  <c r="U1274" i="26"/>
  <c r="U1275" i="26"/>
  <c r="U1276" i="26"/>
  <c r="U1277" i="26"/>
  <c r="U1278" i="26"/>
  <c r="U1279" i="26"/>
  <c r="U1280" i="26"/>
  <c r="U1281" i="26"/>
  <c r="U1282" i="26"/>
  <c r="U1283" i="26"/>
  <c r="U1284" i="26"/>
  <c r="U1285" i="26"/>
  <c r="U1286" i="26"/>
  <c r="U1287" i="26"/>
  <c r="U1288" i="26"/>
  <c r="U1289" i="26"/>
  <c r="U1290" i="26"/>
  <c r="U1291" i="26"/>
  <c r="U1292" i="26"/>
  <c r="U1293" i="26"/>
  <c r="U1294" i="26"/>
  <c r="U1295" i="26"/>
  <c r="U1296" i="26"/>
  <c r="U1297" i="26"/>
  <c r="U1298" i="26"/>
  <c r="U1299" i="26"/>
  <c r="U1300" i="26"/>
  <c r="U1301" i="26"/>
  <c r="U1302" i="26"/>
  <c r="U1303" i="26"/>
  <c r="U1304" i="26"/>
  <c r="U1305" i="26"/>
  <c r="U1306" i="26"/>
  <c r="U1307" i="26"/>
  <c r="U1308" i="26"/>
  <c r="U1309" i="26"/>
  <c r="U1310" i="26"/>
  <c r="U1311" i="26"/>
  <c r="U1312" i="26"/>
  <c r="U1313" i="26"/>
  <c r="U1314" i="26"/>
  <c r="U1315" i="26"/>
  <c r="U1316" i="26"/>
  <c r="U1317" i="26"/>
  <c r="U1318" i="26"/>
  <c r="U1319" i="26"/>
  <c r="U1320" i="26"/>
  <c r="U1321" i="26"/>
  <c r="U1322" i="26"/>
  <c r="U1323" i="26"/>
  <c r="U1324" i="26"/>
  <c r="U1325" i="26"/>
  <c r="U1326" i="26"/>
  <c r="U1327" i="26"/>
  <c r="U1328" i="26"/>
  <c r="U1329" i="26"/>
  <c r="U1330" i="26"/>
  <c r="U1331" i="26"/>
  <c r="U1332" i="26"/>
  <c r="U1333" i="26"/>
  <c r="U1334" i="26"/>
  <c r="U1335" i="26"/>
  <c r="U1336" i="26"/>
  <c r="U1337" i="26"/>
  <c r="U1338" i="26"/>
  <c r="U1339" i="26"/>
  <c r="U1340" i="26"/>
  <c r="U1341" i="26"/>
  <c r="U1342" i="26"/>
  <c r="U1343" i="26"/>
  <c r="U1344" i="26"/>
  <c r="U1345" i="26"/>
  <c r="U1346" i="26"/>
  <c r="U1347" i="26"/>
  <c r="U1348" i="26"/>
  <c r="U1349" i="26"/>
  <c r="U1350" i="26"/>
  <c r="U1351" i="26"/>
  <c r="U1352" i="26"/>
  <c r="U1353" i="26"/>
  <c r="U1354" i="26"/>
  <c r="U1355" i="26"/>
  <c r="U1356" i="26"/>
  <c r="U1357" i="26"/>
  <c r="U1358" i="26"/>
  <c r="U1359" i="26"/>
  <c r="U1360" i="26"/>
  <c r="U1361" i="26"/>
  <c r="U1362" i="26"/>
  <c r="U1363" i="26"/>
  <c r="U1364" i="26"/>
  <c r="U1365" i="26"/>
  <c r="U1366" i="26"/>
  <c r="U1367" i="26"/>
  <c r="U1368" i="26"/>
  <c r="U1369" i="26"/>
  <c r="U1370" i="26"/>
  <c r="U1371" i="26"/>
  <c r="U1372" i="26"/>
  <c r="U1373" i="26"/>
  <c r="U1374" i="26"/>
  <c r="U1375" i="26"/>
  <c r="U1376" i="26"/>
  <c r="U1377" i="26"/>
  <c r="U1378" i="26"/>
  <c r="U1379" i="26"/>
  <c r="U1380" i="26"/>
  <c r="U1381" i="26"/>
  <c r="U1382" i="26"/>
  <c r="U1383" i="26"/>
  <c r="U1384" i="26"/>
  <c r="U1385" i="26"/>
  <c r="U1386" i="26"/>
  <c r="U1387" i="26"/>
  <c r="U1388" i="26"/>
  <c r="U1389" i="26"/>
  <c r="U1390" i="26"/>
  <c r="U1391" i="26"/>
  <c r="U1392" i="26"/>
  <c r="U1393" i="26"/>
  <c r="U1394" i="26"/>
  <c r="U1395" i="26"/>
  <c r="U1396" i="26"/>
  <c r="U1397" i="26"/>
  <c r="U1398" i="26"/>
  <c r="U1399" i="26"/>
  <c r="U1400" i="26"/>
  <c r="U1401" i="26"/>
  <c r="U1402" i="26"/>
  <c r="U1403" i="26"/>
  <c r="U1404" i="26"/>
  <c r="U1405" i="26"/>
  <c r="U1406" i="26"/>
  <c r="U1407" i="26"/>
  <c r="U1408" i="26"/>
  <c r="U1409" i="26"/>
  <c r="U1410" i="26"/>
  <c r="U1411" i="26"/>
  <c r="U1412" i="26"/>
  <c r="U1413" i="26"/>
  <c r="U1414" i="26"/>
  <c r="U1415" i="26"/>
  <c r="U1416" i="26"/>
  <c r="U1417" i="26"/>
  <c r="U1418" i="26"/>
  <c r="U1419" i="26"/>
  <c r="U1420" i="26"/>
  <c r="U1421" i="26"/>
  <c r="U1422" i="26"/>
  <c r="U1423" i="26"/>
  <c r="U1424" i="26"/>
  <c r="U1425" i="26"/>
  <c r="U1426" i="26"/>
  <c r="U1427" i="26"/>
  <c r="U1428" i="26"/>
  <c r="U1429" i="26"/>
  <c r="U1430" i="26"/>
  <c r="U1431" i="26"/>
  <c r="U1432" i="26"/>
  <c r="U1433" i="26"/>
  <c r="U1434" i="26"/>
  <c r="U1435" i="26"/>
  <c r="U1436" i="26"/>
  <c r="U1437" i="26"/>
  <c r="U1438" i="26"/>
  <c r="U1439" i="26"/>
  <c r="U1440" i="26"/>
  <c r="U1441" i="26"/>
  <c r="U1442" i="26"/>
  <c r="U1443" i="26"/>
  <c r="U1444" i="26"/>
  <c r="U1445" i="26"/>
  <c r="U1446" i="26"/>
  <c r="U1447" i="26"/>
  <c r="U1448" i="26"/>
  <c r="U1449" i="26"/>
  <c r="U1450" i="26"/>
  <c r="U1451" i="26"/>
  <c r="U1452" i="26"/>
  <c r="U1453" i="26"/>
  <c r="U1454" i="26"/>
  <c r="U1455" i="26"/>
  <c r="U1456" i="26"/>
  <c r="U1457" i="26"/>
  <c r="U1458" i="26"/>
  <c r="U1459" i="26"/>
  <c r="U1460" i="26"/>
  <c r="U1461" i="26"/>
  <c r="U1462" i="26"/>
  <c r="U1463" i="26"/>
  <c r="U1464" i="26"/>
  <c r="U1465" i="26"/>
  <c r="U1466" i="26"/>
  <c r="U1467" i="26"/>
  <c r="U1468" i="26"/>
  <c r="U1469" i="26"/>
  <c r="U1470" i="26"/>
  <c r="U1471" i="26"/>
  <c r="U1472" i="26"/>
  <c r="U1473" i="26"/>
  <c r="U1474" i="26"/>
  <c r="U1475" i="26"/>
  <c r="U1476" i="26"/>
  <c r="U1477" i="26"/>
  <c r="U1478" i="26"/>
  <c r="U1479" i="26"/>
  <c r="U1480" i="26"/>
  <c r="U1481" i="26"/>
  <c r="U1482" i="26"/>
  <c r="U1483" i="26"/>
  <c r="U1484" i="26"/>
  <c r="U1485" i="26"/>
  <c r="U1486" i="26"/>
  <c r="U1487" i="26"/>
  <c r="U1488" i="26"/>
  <c r="U1489" i="26"/>
  <c r="U1490" i="26"/>
  <c r="U1491" i="26"/>
  <c r="U1492" i="26"/>
  <c r="U1493" i="26"/>
  <c r="U1494" i="26"/>
  <c r="U1495" i="26"/>
  <c r="U1496" i="26"/>
  <c r="U1497" i="26"/>
  <c r="U1498" i="26"/>
  <c r="U1499" i="26"/>
  <c r="U1500" i="26"/>
  <c r="U1501" i="26"/>
  <c r="U1502" i="26"/>
  <c r="U1503" i="26"/>
  <c r="U1504" i="26"/>
  <c r="U1505" i="26"/>
  <c r="U1506" i="26"/>
  <c r="U1507" i="26"/>
  <c r="U1508" i="26"/>
  <c r="U1509" i="26"/>
  <c r="U1510" i="26"/>
  <c r="U1511" i="26"/>
  <c r="U1512" i="26"/>
  <c r="U1513" i="26"/>
  <c r="U1514" i="26"/>
  <c r="U1515" i="26"/>
  <c r="U1516" i="26"/>
  <c r="U1517" i="26"/>
  <c r="U1518" i="26"/>
  <c r="U1519" i="26"/>
  <c r="U1520" i="26"/>
  <c r="U1521" i="26"/>
  <c r="U1522" i="26"/>
  <c r="U1523" i="26"/>
  <c r="U1524" i="26"/>
  <c r="U1525" i="26"/>
  <c r="U1526" i="26"/>
  <c r="U1527" i="26"/>
  <c r="U1528" i="26"/>
  <c r="U1529" i="26"/>
  <c r="U1530" i="26"/>
  <c r="U1531" i="26"/>
  <c r="U1532" i="26"/>
  <c r="U1533" i="26"/>
  <c r="U1534" i="26"/>
  <c r="U1535" i="26"/>
  <c r="U1536" i="26"/>
  <c r="U1537" i="26"/>
  <c r="U1538" i="26"/>
  <c r="U1539" i="26"/>
  <c r="U1540" i="26"/>
  <c r="U1541" i="26"/>
  <c r="U1542" i="26"/>
  <c r="U1543" i="26"/>
  <c r="U1544" i="26"/>
  <c r="U1545" i="26"/>
  <c r="U1546" i="26"/>
  <c r="U1547" i="26"/>
  <c r="U1548" i="26"/>
  <c r="U1549" i="26"/>
  <c r="U1550" i="26"/>
  <c r="U1551" i="26"/>
  <c r="U1552" i="26"/>
  <c r="U1553" i="26"/>
  <c r="U1554" i="26"/>
  <c r="U1555" i="26"/>
  <c r="U1556" i="26"/>
  <c r="U1557" i="26"/>
  <c r="U1558" i="26"/>
  <c r="U1559" i="26"/>
  <c r="U1560" i="26"/>
  <c r="U1561" i="26"/>
  <c r="U1562" i="26"/>
  <c r="U1563" i="26"/>
  <c r="U1564" i="26"/>
  <c r="U1565" i="26"/>
  <c r="U1566" i="26"/>
  <c r="U1567" i="26"/>
  <c r="U1568" i="26"/>
  <c r="U1569" i="26"/>
  <c r="U1570" i="26"/>
  <c r="U1571" i="26"/>
  <c r="U1572" i="26"/>
  <c r="U1573" i="26"/>
  <c r="U1574" i="26"/>
  <c r="U1575" i="26"/>
  <c r="U1576" i="26"/>
  <c r="U1577" i="26"/>
  <c r="U1578" i="26"/>
  <c r="U1579" i="26"/>
  <c r="U1580" i="26"/>
  <c r="U1581" i="26"/>
  <c r="U1582" i="26"/>
  <c r="U1583" i="26"/>
  <c r="U1584" i="26"/>
  <c r="U1585" i="26"/>
  <c r="U1586" i="26"/>
  <c r="U1587" i="26"/>
  <c r="U1588" i="26"/>
  <c r="U1589" i="26"/>
  <c r="U1590" i="26"/>
  <c r="U1591" i="26"/>
  <c r="U1592" i="26"/>
  <c r="U1593" i="26"/>
  <c r="U1594" i="26"/>
  <c r="U1595" i="26"/>
  <c r="U1596" i="26"/>
  <c r="U1597" i="26"/>
  <c r="U1598" i="26"/>
  <c r="U1599" i="26"/>
  <c r="U1600" i="26"/>
  <c r="U1601" i="26"/>
  <c r="U1602" i="26"/>
  <c r="U1603" i="26"/>
  <c r="U1604" i="26"/>
  <c r="U1605" i="26"/>
  <c r="U1606" i="26"/>
  <c r="U1607" i="26"/>
  <c r="U1608" i="26"/>
  <c r="U1609" i="26"/>
  <c r="U1610" i="26"/>
  <c r="U1611" i="26"/>
  <c r="U1612" i="26"/>
  <c r="U1613" i="26"/>
  <c r="U1614" i="26"/>
  <c r="U1615" i="26"/>
  <c r="U1616" i="26"/>
  <c r="U1617" i="26"/>
  <c r="U1618" i="26"/>
  <c r="U1619" i="26"/>
  <c r="U1620" i="26"/>
  <c r="U1621" i="26"/>
  <c r="U1622" i="26"/>
  <c r="U1623" i="26"/>
  <c r="U1624" i="26"/>
  <c r="U1625" i="26"/>
  <c r="U1626" i="26"/>
  <c r="U1627" i="26"/>
  <c r="U1628" i="26"/>
  <c r="U1629" i="26"/>
  <c r="U1630" i="26"/>
  <c r="U1631" i="26"/>
  <c r="U1632" i="26"/>
  <c r="U1633" i="26"/>
  <c r="U1634" i="26"/>
  <c r="U1635" i="26"/>
  <c r="U1636" i="26"/>
  <c r="U1637" i="26"/>
  <c r="U1638" i="26"/>
  <c r="U1639" i="26"/>
  <c r="U1640" i="26"/>
  <c r="U1641" i="26"/>
  <c r="U1642" i="26"/>
  <c r="U1643" i="26"/>
  <c r="U1644" i="26"/>
  <c r="U1645" i="26"/>
  <c r="U1646" i="26"/>
  <c r="U1647" i="26"/>
  <c r="U1648" i="26"/>
  <c r="U1649" i="26"/>
  <c r="U1650" i="26"/>
  <c r="U1651" i="26"/>
  <c r="U1652" i="26"/>
  <c r="U1653" i="26"/>
  <c r="U1654" i="26"/>
  <c r="U1655" i="26"/>
  <c r="U1656" i="26"/>
  <c r="U1657" i="26"/>
  <c r="U1658" i="26"/>
  <c r="U1659" i="26"/>
  <c r="U1660" i="26"/>
  <c r="U1661" i="26"/>
  <c r="U1662" i="26"/>
  <c r="U1663" i="26"/>
  <c r="U1664" i="26"/>
  <c r="U1665" i="26"/>
  <c r="U1666" i="26"/>
  <c r="U1667" i="26"/>
  <c r="U1668" i="26"/>
  <c r="U1669" i="26"/>
  <c r="U1670" i="26"/>
  <c r="U1671" i="26"/>
  <c r="U1672" i="26"/>
  <c r="U1673" i="26"/>
  <c r="U1674" i="26"/>
  <c r="U1675" i="26"/>
  <c r="U1676" i="26"/>
  <c r="U1677" i="26"/>
  <c r="U1678" i="26"/>
  <c r="U1679" i="26"/>
  <c r="U1680" i="26"/>
  <c r="U1681" i="26"/>
  <c r="U1682" i="26"/>
  <c r="U1683" i="26"/>
  <c r="U1684" i="26"/>
  <c r="U1685" i="26"/>
  <c r="U1686" i="26"/>
  <c r="U1687" i="26"/>
  <c r="U1688" i="26"/>
  <c r="U1689" i="26"/>
  <c r="U1690" i="26"/>
  <c r="U1691" i="26"/>
  <c r="U1692" i="26"/>
  <c r="U1693" i="26"/>
  <c r="U1694" i="26"/>
  <c r="U1695" i="26"/>
  <c r="U1696" i="26"/>
  <c r="U1697" i="26"/>
  <c r="U1698" i="26"/>
  <c r="U1699" i="26"/>
  <c r="U1700" i="26"/>
  <c r="U1701" i="26"/>
  <c r="U1702" i="26"/>
  <c r="U1703" i="26"/>
  <c r="U1704" i="26"/>
  <c r="U1705" i="26"/>
  <c r="U1706" i="26"/>
  <c r="U1707" i="26"/>
  <c r="U1708" i="26"/>
  <c r="U1709" i="26"/>
  <c r="U1710" i="26"/>
  <c r="U1711" i="26"/>
  <c r="U1712" i="26"/>
  <c r="U1713" i="26"/>
  <c r="U1714" i="26"/>
  <c r="U1715" i="26"/>
  <c r="U1716" i="26"/>
  <c r="U1717" i="26"/>
  <c r="U1718" i="26"/>
  <c r="U1719" i="26"/>
  <c r="U1720" i="26"/>
  <c r="U1721" i="26"/>
  <c r="U1722" i="26"/>
  <c r="U1723" i="26"/>
  <c r="U1724" i="26"/>
  <c r="U1725" i="26"/>
  <c r="U1726" i="26"/>
  <c r="U1727" i="26"/>
  <c r="U1728" i="26"/>
  <c r="U1729" i="26"/>
  <c r="U1730" i="26"/>
  <c r="U1731" i="26"/>
  <c r="U1732" i="26"/>
  <c r="U1733" i="26"/>
  <c r="U1734" i="26"/>
  <c r="U1735" i="26"/>
  <c r="U1736" i="26"/>
  <c r="U1737" i="26"/>
  <c r="U1738" i="26"/>
  <c r="U1739" i="26"/>
  <c r="U1740" i="26"/>
  <c r="U1741" i="26"/>
  <c r="U1742" i="26"/>
  <c r="U1743" i="26"/>
  <c r="U1744" i="26"/>
  <c r="U1745" i="26"/>
  <c r="U1746" i="26"/>
  <c r="U1747" i="26"/>
  <c r="U1748" i="26"/>
  <c r="U1749" i="26"/>
  <c r="U1750" i="26"/>
  <c r="U1751" i="26"/>
  <c r="U1752" i="26"/>
  <c r="U1753" i="26"/>
  <c r="U1754" i="26"/>
  <c r="U1755" i="26"/>
  <c r="U1756" i="26"/>
  <c r="U1757" i="26"/>
  <c r="U1758" i="26"/>
  <c r="U1759" i="26"/>
  <c r="U1760" i="26"/>
  <c r="U1761" i="26"/>
  <c r="U1762" i="26"/>
  <c r="U1763" i="26"/>
  <c r="U1764" i="26"/>
  <c r="U1765" i="26"/>
  <c r="U1766" i="26"/>
  <c r="U1767" i="26"/>
  <c r="U1768" i="26"/>
  <c r="U1769" i="26"/>
  <c r="U1770" i="26"/>
  <c r="U1771" i="26"/>
  <c r="U1772" i="26"/>
  <c r="U1773" i="26"/>
  <c r="U1774" i="26"/>
  <c r="U1775" i="26"/>
  <c r="U1776" i="26"/>
  <c r="U1777" i="26"/>
  <c r="U1778" i="26"/>
  <c r="U1779" i="26"/>
  <c r="U1780" i="26"/>
  <c r="U1781" i="26"/>
  <c r="U1782" i="26"/>
  <c r="U1783" i="26"/>
  <c r="U1784" i="26"/>
  <c r="U1785" i="26"/>
  <c r="U1786" i="26"/>
  <c r="U1787" i="26"/>
  <c r="U1788" i="26"/>
  <c r="U1789" i="26"/>
  <c r="U1790" i="26"/>
  <c r="U1791" i="26"/>
  <c r="U1792" i="26"/>
  <c r="U1793" i="26"/>
  <c r="U1794" i="26"/>
  <c r="U1795" i="26"/>
  <c r="U1796" i="26"/>
  <c r="U1797" i="26"/>
  <c r="U1798" i="26"/>
  <c r="U1799" i="26"/>
  <c r="U1800" i="26"/>
  <c r="U1801" i="26"/>
  <c r="U1802" i="26"/>
  <c r="U1803" i="26"/>
  <c r="U1804" i="26"/>
  <c r="U1805" i="26"/>
  <c r="U1806" i="26"/>
  <c r="U1807" i="26"/>
  <c r="U1808" i="26"/>
  <c r="U1809" i="26"/>
  <c r="U1810" i="26"/>
  <c r="U1811" i="26"/>
  <c r="U1812" i="26"/>
  <c r="U1813" i="26"/>
  <c r="U1814" i="26"/>
  <c r="U1815" i="26"/>
  <c r="U1816" i="26"/>
  <c r="U1817" i="26"/>
  <c r="U1818" i="26"/>
  <c r="U1819" i="26"/>
  <c r="U1820" i="26"/>
  <c r="U1821" i="26"/>
  <c r="U1822" i="26"/>
  <c r="U1823" i="26"/>
  <c r="U1824" i="26"/>
  <c r="U1825" i="26"/>
  <c r="U1826" i="26"/>
  <c r="U1827" i="26"/>
  <c r="U1828" i="26"/>
  <c r="U1829" i="26"/>
  <c r="U1830" i="26"/>
  <c r="U1831" i="26"/>
  <c r="U1832" i="26"/>
  <c r="U1833" i="26"/>
  <c r="U1834" i="26"/>
  <c r="U1835" i="26"/>
  <c r="U1836" i="26"/>
  <c r="U1837" i="26"/>
  <c r="U1838" i="26"/>
  <c r="U1839" i="26"/>
  <c r="U1840" i="26"/>
  <c r="U1841" i="26"/>
  <c r="U1842" i="26"/>
  <c r="U1843" i="26"/>
  <c r="U1844" i="26"/>
  <c r="U1845" i="26"/>
  <c r="U1846" i="26"/>
  <c r="U1847" i="26"/>
  <c r="U1848" i="26"/>
  <c r="U1849" i="26"/>
  <c r="U1850" i="26"/>
  <c r="U1851" i="26"/>
  <c r="U1852" i="26"/>
  <c r="U1853" i="26"/>
  <c r="U1854" i="26"/>
  <c r="U1855" i="26"/>
  <c r="U1856" i="26"/>
  <c r="U1857" i="26"/>
  <c r="U1858" i="26"/>
  <c r="U1859" i="26"/>
  <c r="U1860" i="26"/>
  <c r="U1861" i="26"/>
  <c r="U1862" i="26"/>
  <c r="U1863" i="26"/>
  <c r="U1864" i="26"/>
  <c r="U1865" i="26"/>
  <c r="U1866" i="26"/>
  <c r="U1867" i="26"/>
  <c r="U1868" i="26"/>
  <c r="U1869" i="26"/>
  <c r="U1870" i="26"/>
  <c r="U1871" i="26"/>
  <c r="U1872" i="26"/>
  <c r="U1873" i="26"/>
  <c r="U1874" i="26"/>
  <c r="U1875" i="26"/>
  <c r="U1876" i="26"/>
  <c r="U1877" i="26"/>
  <c r="U1878" i="26"/>
  <c r="U1879" i="26"/>
  <c r="U1880" i="26"/>
  <c r="U1881" i="26"/>
  <c r="U1882" i="26"/>
  <c r="U1883" i="26"/>
  <c r="U1884" i="26"/>
  <c r="U1885" i="26"/>
  <c r="U1886" i="26"/>
  <c r="U1887" i="26"/>
  <c r="U1888" i="26"/>
  <c r="U1889" i="26"/>
  <c r="U1890" i="26"/>
  <c r="U1891" i="26"/>
  <c r="U1892" i="26"/>
  <c r="U1893" i="26"/>
  <c r="U1894" i="26"/>
  <c r="U1895" i="26"/>
  <c r="U1896" i="26"/>
  <c r="U1897" i="26"/>
  <c r="U1898" i="26"/>
  <c r="U1899" i="26"/>
  <c r="U1900" i="26"/>
  <c r="U1901" i="26"/>
  <c r="U1902" i="26"/>
  <c r="U1903" i="26"/>
  <c r="U1904" i="26"/>
  <c r="U1905" i="26"/>
  <c r="U1906" i="26"/>
  <c r="U1907" i="26"/>
  <c r="U1908" i="26"/>
  <c r="U1909" i="26"/>
  <c r="U1910" i="26"/>
  <c r="U1911" i="26"/>
  <c r="U1912" i="26"/>
  <c r="U1913" i="26"/>
  <c r="U1914" i="26"/>
  <c r="U1915" i="26"/>
  <c r="U1916" i="26"/>
  <c r="U1917" i="26"/>
  <c r="U1918" i="26"/>
  <c r="U1919" i="26"/>
  <c r="U1920" i="26"/>
  <c r="U1921" i="26"/>
  <c r="U1922" i="26"/>
  <c r="U1923" i="26"/>
  <c r="U1924" i="26"/>
  <c r="U1925" i="26"/>
  <c r="U1926" i="26"/>
  <c r="U1927" i="26"/>
  <c r="U1928" i="26"/>
  <c r="U1929" i="26"/>
  <c r="U1930" i="26"/>
  <c r="U1931" i="26"/>
  <c r="U1932" i="26"/>
  <c r="U1933" i="26"/>
  <c r="U1934" i="26"/>
  <c r="U1935" i="26"/>
  <c r="U1936" i="26"/>
  <c r="U1937" i="26"/>
  <c r="U1938" i="26"/>
  <c r="U1939" i="26"/>
  <c r="U1940" i="26"/>
  <c r="U1941" i="26"/>
  <c r="U1942" i="26"/>
  <c r="U1943" i="26"/>
  <c r="U1944" i="26"/>
  <c r="U1945" i="26"/>
  <c r="U1946" i="26"/>
  <c r="U1947" i="26"/>
  <c r="U1948" i="26"/>
  <c r="U1949" i="26"/>
  <c r="U1950" i="26"/>
  <c r="U1951" i="26"/>
  <c r="U1952" i="26"/>
  <c r="U1953" i="26"/>
  <c r="U1954" i="26"/>
  <c r="U1955" i="26"/>
  <c r="U1956" i="26"/>
  <c r="U1957" i="26"/>
  <c r="U1958" i="26"/>
  <c r="U1959" i="26"/>
  <c r="U1960" i="26"/>
  <c r="U1961" i="26"/>
  <c r="U1962" i="26"/>
  <c r="U1963" i="26"/>
  <c r="U1964" i="26"/>
  <c r="U1965" i="26"/>
  <c r="U1966" i="26"/>
  <c r="U1967" i="26"/>
  <c r="U1968" i="26"/>
  <c r="U1969" i="26"/>
  <c r="U1970" i="26"/>
  <c r="U1971" i="26"/>
  <c r="U1972" i="26"/>
  <c r="U1973" i="26"/>
  <c r="U1974" i="26"/>
  <c r="U1975" i="26"/>
  <c r="U1976" i="26"/>
  <c r="U1977" i="26"/>
  <c r="U1978" i="26"/>
  <c r="U1979" i="26"/>
  <c r="U1980" i="26"/>
  <c r="U1981" i="26"/>
  <c r="U1982" i="26"/>
  <c r="U1983" i="26"/>
  <c r="U1984" i="26"/>
  <c r="U1985" i="26"/>
  <c r="U1986" i="26"/>
  <c r="U1987" i="26"/>
  <c r="U1988" i="26"/>
  <c r="U1989" i="26"/>
  <c r="U1990" i="26"/>
  <c r="U1991" i="26"/>
  <c r="U1992" i="26"/>
  <c r="U1993" i="26"/>
  <c r="U1994" i="26"/>
  <c r="U1995" i="26"/>
  <c r="U1996" i="26"/>
  <c r="U1997" i="26"/>
  <c r="U1998" i="26"/>
  <c r="U1999" i="26"/>
  <c r="U2000" i="26"/>
  <c r="U2001" i="26"/>
  <c r="U2002" i="26"/>
  <c r="U2003" i="26"/>
  <c r="U2004" i="26"/>
  <c r="U2005" i="26"/>
  <c r="U2006" i="26"/>
  <c r="U2007" i="26"/>
  <c r="U2008" i="26"/>
  <c r="U2009" i="26"/>
  <c r="U2010" i="26"/>
  <c r="U2011" i="26"/>
  <c r="U2012" i="26"/>
  <c r="U2013" i="26"/>
  <c r="U2014" i="26"/>
  <c r="U2015" i="26"/>
  <c r="U2016" i="26"/>
  <c r="U2017" i="26"/>
  <c r="U2018" i="26"/>
  <c r="U2019" i="26"/>
  <c r="U2020" i="26"/>
  <c r="U2021" i="26"/>
  <c r="U2022" i="26"/>
  <c r="U2023" i="26"/>
  <c r="U2024" i="26"/>
  <c r="U2025" i="26"/>
  <c r="U2026" i="26"/>
  <c r="U2027" i="26"/>
  <c r="U2028" i="26"/>
  <c r="U2029" i="26"/>
  <c r="U2030" i="26"/>
  <c r="U2031" i="26"/>
  <c r="U2032" i="26"/>
  <c r="U2033" i="26"/>
  <c r="U2034" i="26"/>
  <c r="U2035" i="26"/>
  <c r="U2036" i="26"/>
  <c r="U2037" i="26"/>
  <c r="U2038" i="26"/>
  <c r="U2039" i="26"/>
  <c r="U2040" i="26"/>
  <c r="U2041" i="26"/>
  <c r="U2042" i="26"/>
  <c r="U2043" i="26"/>
  <c r="U2044" i="26"/>
  <c r="U2045" i="26"/>
  <c r="U2046" i="26"/>
  <c r="U2047" i="26"/>
  <c r="U2048" i="26"/>
  <c r="U2049" i="26"/>
  <c r="U2050" i="26"/>
  <c r="U2051" i="26"/>
  <c r="U2052" i="26"/>
  <c r="U2053" i="26"/>
  <c r="U2054" i="26"/>
  <c r="U2055" i="26"/>
  <c r="U2056" i="26"/>
  <c r="U2057" i="26"/>
  <c r="U2058" i="26"/>
  <c r="U2059" i="26"/>
  <c r="U2060" i="26"/>
  <c r="U2061" i="26"/>
  <c r="U2062" i="26"/>
  <c r="U2063" i="26"/>
  <c r="U2064" i="26"/>
  <c r="U2065" i="26"/>
  <c r="U2066" i="26"/>
  <c r="U2067" i="26"/>
  <c r="U2068" i="26"/>
  <c r="U2069" i="26"/>
  <c r="U2070" i="26"/>
  <c r="U2071" i="26"/>
  <c r="U2072" i="26"/>
  <c r="U2073" i="26"/>
  <c r="U2074" i="26"/>
  <c r="U2075" i="26"/>
  <c r="U2076" i="26"/>
  <c r="U2077" i="26"/>
  <c r="U2078" i="26"/>
  <c r="U2079" i="26"/>
  <c r="U2080" i="26"/>
  <c r="U2081" i="26"/>
  <c r="U2082" i="26"/>
  <c r="U2083" i="26"/>
  <c r="U2084" i="26"/>
  <c r="U2085" i="26"/>
  <c r="U2086" i="26"/>
  <c r="U2087" i="26"/>
  <c r="U2088" i="26"/>
  <c r="U2089" i="26"/>
  <c r="U2090" i="26"/>
  <c r="U2091" i="26"/>
  <c r="U2092" i="26"/>
  <c r="U2093" i="26"/>
  <c r="U2094" i="26"/>
  <c r="U2095" i="26"/>
  <c r="U2096" i="26"/>
  <c r="U2097" i="26"/>
  <c r="U2098" i="26"/>
  <c r="U2099" i="26"/>
  <c r="U2100" i="26"/>
  <c r="U2101" i="26"/>
  <c r="U2102" i="26"/>
  <c r="U2103" i="26"/>
  <c r="U2104" i="26"/>
  <c r="U2105" i="26"/>
  <c r="U2106" i="26"/>
  <c r="U2107" i="26"/>
  <c r="U2108" i="26"/>
  <c r="U2109" i="26"/>
  <c r="U2110" i="26"/>
  <c r="U2111" i="26"/>
  <c r="U2112" i="26"/>
  <c r="U2113" i="26"/>
  <c r="U2114" i="26"/>
  <c r="U2115" i="26"/>
  <c r="U2116" i="26"/>
  <c r="U2117" i="26"/>
  <c r="U2118" i="26"/>
  <c r="U2119" i="26"/>
  <c r="U2120" i="26"/>
  <c r="U2121" i="26"/>
  <c r="U2122" i="26"/>
  <c r="U2123" i="26"/>
  <c r="U2124" i="26"/>
  <c r="U2125" i="26"/>
  <c r="U2126" i="26"/>
  <c r="U2127" i="26"/>
  <c r="U2128" i="26"/>
  <c r="U2129" i="26"/>
  <c r="U2130" i="26"/>
  <c r="U2131" i="26"/>
  <c r="U2132" i="26"/>
  <c r="U2133" i="26"/>
  <c r="U2134" i="26"/>
  <c r="U2135" i="26"/>
  <c r="U2136" i="26"/>
  <c r="U2137" i="26"/>
  <c r="U2138" i="26"/>
  <c r="U2139" i="26"/>
  <c r="U2140" i="26"/>
  <c r="U2141" i="26"/>
  <c r="U2142" i="26"/>
  <c r="U2143" i="26"/>
  <c r="U2144" i="26"/>
  <c r="U2145" i="26"/>
  <c r="U2146" i="26"/>
  <c r="U2147" i="26"/>
  <c r="U2148" i="26"/>
  <c r="U2149" i="26"/>
  <c r="U2150" i="26"/>
  <c r="U2151" i="26"/>
  <c r="U2152" i="26"/>
  <c r="U2153" i="26"/>
  <c r="U2154" i="26"/>
  <c r="U2155" i="26"/>
  <c r="U2156" i="26"/>
  <c r="U2157" i="26"/>
  <c r="U2158" i="26"/>
  <c r="U2159" i="26"/>
  <c r="U2160" i="26"/>
  <c r="U2161" i="26"/>
  <c r="U2162" i="26"/>
  <c r="U2163" i="26"/>
  <c r="U2164" i="26"/>
  <c r="U2165" i="26"/>
  <c r="U2166" i="26"/>
  <c r="U2167" i="26"/>
  <c r="U2168" i="26"/>
  <c r="U2169" i="26"/>
  <c r="U2170" i="26"/>
  <c r="U2171" i="26"/>
  <c r="U2172" i="26"/>
  <c r="U2173" i="26"/>
  <c r="U2174" i="26"/>
  <c r="U2175" i="26"/>
  <c r="U2176" i="26"/>
  <c r="U2177" i="26"/>
  <c r="U2178" i="26"/>
  <c r="U2179" i="26"/>
  <c r="U2180" i="26"/>
  <c r="U2181" i="26"/>
  <c r="U2182" i="26"/>
  <c r="U2183" i="26"/>
  <c r="U2184" i="26"/>
  <c r="U2185" i="26"/>
  <c r="U2186" i="26"/>
  <c r="U2187" i="26"/>
  <c r="U2188" i="26"/>
  <c r="U2189" i="26"/>
  <c r="U2190" i="26"/>
  <c r="U2191" i="26"/>
  <c r="U2192" i="26"/>
  <c r="U2193" i="26"/>
  <c r="U2194" i="26"/>
  <c r="U2195" i="26"/>
  <c r="U2196" i="26"/>
  <c r="U2197" i="26"/>
  <c r="U2198" i="26"/>
  <c r="U2199" i="26"/>
  <c r="U2200" i="26"/>
  <c r="U2201" i="26"/>
  <c r="U2202" i="26"/>
  <c r="U2203" i="26"/>
  <c r="U2204" i="26"/>
  <c r="U2205" i="26"/>
  <c r="U2206" i="26"/>
  <c r="U2207" i="26"/>
  <c r="U2208" i="26"/>
  <c r="U2209" i="26"/>
  <c r="U2210" i="26"/>
  <c r="U2211" i="26"/>
  <c r="U2212" i="26"/>
  <c r="U2213" i="26"/>
  <c r="U2214" i="26"/>
  <c r="U2215" i="26"/>
  <c r="U2216" i="26"/>
  <c r="U2217" i="26"/>
  <c r="U2218" i="26"/>
  <c r="U2219" i="26"/>
  <c r="U2220" i="26"/>
  <c r="U2221" i="26"/>
  <c r="U2222" i="26"/>
  <c r="U2223" i="26"/>
  <c r="U2224" i="26"/>
  <c r="U2225" i="26"/>
  <c r="U2226" i="26"/>
  <c r="U2227" i="26"/>
  <c r="U2228" i="26"/>
  <c r="U2229" i="26"/>
  <c r="U2230" i="26"/>
  <c r="U2231" i="26"/>
  <c r="U2232" i="26"/>
  <c r="U2233" i="26"/>
  <c r="U2234" i="26"/>
  <c r="U2235" i="26"/>
  <c r="U2236" i="26"/>
  <c r="U2237" i="26"/>
  <c r="U2238" i="26"/>
  <c r="U2239" i="26"/>
  <c r="U2240" i="26"/>
  <c r="U2241" i="26"/>
  <c r="U2242" i="26"/>
  <c r="U2243" i="26"/>
  <c r="U2244" i="26"/>
  <c r="U2245" i="26"/>
  <c r="U2246" i="26"/>
  <c r="U2247" i="26"/>
  <c r="U2248" i="26"/>
  <c r="U2249" i="26"/>
  <c r="U2250" i="26"/>
  <c r="U2251" i="26"/>
  <c r="U2252" i="26"/>
  <c r="U2253" i="26"/>
  <c r="U2254" i="26"/>
  <c r="U2255" i="26"/>
  <c r="U2256" i="26"/>
  <c r="U2257" i="26"/>
  <c r="U2258" i="26"/>
  <c r="U2259" i="26"/>
  <c r="U2260" i="26"/>
  <c r="U2261" i="26"/>
  <c r="U2262" i="26"/>
  <c r="U2263" i="26"/>
  <c r="U2264" i="26"/>
  <c r="U2265" i="26"/>
  <c r="U2266" i="26"/>
  <c r="U2267" i="26"/>
  <c r="U2268" i="26"/>
  <c r="U2269" i="26"/>
  <c r="U2270" i="26"/>
  <c r="U2271" i="26"/>
  <c r="U2272" i="26"/>
  <c r="U2273" i="26"/>
  <c r="U2274" i="26"/>
  <c r="U2275" i="26"/>
  <c r="U2276" i="26"/>
  <c r="U2277" i="26"/>
  <c r="U2278" i="26"/>
  <c r="U2279" i="26"/>
  <c r="U2280" i="26"/>
  <c r="U2281" i="26"/>
  <c r="U2282" i="26"/>
  <c r="U2283" i="26"/>
  <c r="U2284" i="26"/>
  <c r="U2285" i="26"/>
  <c r="U2286" i="26"/>
  <c r="U2287" i="26"/>
  <c r="U2288" i="26"/>
  <c r="U2289" i="26"/>
  <c r="U2290" i="26"/>
  <c r="U2291" i="26"/>
  <c r="U2292" i="26"/>
  <c r="U2293" i="26"/>
  <c r="U2294" i="26"/>
  <c r="U2295" i="26"/>
  <c r="U2296" i="26"/>
  <c r="U2297" i="26"/>
  <c r="U2298" i="26"/>
  <c r="U2299" i="26"/>
  <c r="U2300" i="26"/>
  <c r="U2301" i="26"/>
  <c r="U2302" i="26"/>
  <c r="U2303" i="26"/>
  <c r="U2304" i="26"/>
  <c r="U2305" i="26"/>
  <c r="U2306" i="26"/>
  <c r="U2307" i="26"/>
  <c r="U2308" i="26"/>
  <c r="U2309" i="26"/>
  <c r="U2310" i="26"/>
  <c r="U2311" i="26"/>
  <c r="U2312" i="26"/>
  <c r="U2313" i="26"/>
  <c r="U2314" i="26"/>
  <c r="U2315" i="26"/>
  <c r="U2316" i="26"/>
  <c r="U2317" i="26"/>
  <c r="U2318" i="26"/>
  <c r="U2319" i="26"/>
  <c r="U2320" i="26"/>
  <c r="U2321" i="26"/>
  <c r="U2322" i="26"/>
  <c r="U2323" i="26"/>
  <c r="U2324" i="26"/>
  <c r="U2325" i="26"/>
  <c r="U2326" i="26"/>
  <c r="U2327" i="26"/>
  <c r="U2328" i="26"/>
  <c r="U2329" i="26"/>
  <c r="U2330" i="26"/>
  <c r="U2331" i="26"/>
  <c r="U2332" i="26"/>
  <c r="U2333" i="26"/>
  <c r="U2334" i="26"/>
  <c r="U2335" i="26"/>
  <c r="U2336" i="26"/>
  <c r="U2337" i="26"/>
  <c r="U2338" i="26"/>
  <c r="U2339" i="26"/>
  <c r="U2340" i="26"/>
  <c r="U2341" i="26"/>
  <c r="U2342" i="26"/>
  <c r="U2343" i="26"/>
  <c r="U2344" i="26"/>
  <c r="U2345" i="26"/>
  <c r="U2346" i="26"/>
  <c r="U2347" i="26"/>
  <c r="U2348" i="26"/>
  <c r="U2349" i="26"/>
  <c r="U2350" i="26"/>
  <c r="U2351" i="26"/>
  <c r="U2352" i="26"/>
  <c r="U2353" i="26"/>
  <c r="U2354" i="26"/>
  <c r="U2355" i="26"/>
  <c r="U2356" i="26"/>
  <c r="U2357" i="26"/>
  <c r="U2358" i="26"/>
  <c r="U2359" i="26"/>
  <c r="U2360" i="26"/>
  <c r="U2361" i="26"/>
  <c r="U2362" i="26"/>
  <c r="U2363" i="26"/>
  <c r="U2364" i="26"/>
  <c r="U2365" i="26"/>
  <c r="U2366" i="26"/>
  <c r="U2367" i="26"/>
  <c r="U2368" i="26"/>
  <c r="U2369" i="26"/>
  <c r="U2370" i="26"/>
  <c r="U2371" i="26"/>
  <c r="U2372" i="26"/>
  <c r="U2373" i="26"/>
  <c r="U2374" i="26"/>
  <c r="U2375" i="26"/>
  <c r="U2376" i="26"/>
  <c r="U2377" i="26"/>
  <c r="U2378" i="26"/>
  <c r="U2379" i="26"/>
  <c r="U2380" i="26"/>
  <c r="U2381" i="26"/>
  <c r="U2382" i="26"/>
  <c r="U2383" i="26"/>
  <c r="U2384" i="26"/>
  <c r="U2385" i="26"/>
  <c r="U2386" i="26"/>
  <c r="U2387" i="26"/>
  <c r="U2388" i="26"/>
  <c r="U2389" i="26"/>
  <c r="U2390" i="26"/>
  <c r="U2391" i="26"/>
  <c r="U2392" i="26"/>
  <c r="U2393" i="26"/>
  <c r="U2394" i="26"/>
  <c r="U2395" i="26"/>
  <c r="U2396" i="26"/>
  <c r="U2397" i="26"/>
  <c r="U2398" i="26"/>
  <c r="U2399" i="26"/>
  <c r="U2400" i="26"/>
  <c r="U2401" i="26"/>
  <c r="U2402" i="26"/>
  <c r="U2403" i="26"/>
  <c r="U2404" i="26"/>
  <c r="U2405" i="26"/>
  <c r="U2406" i="26"/>
  <c r="U2407" i="26"/>
  <c r="U2408" i="26"/>
  <c r="U2409" i="26"/>
  <c r="U2410" i="26"/>
  <c r="U2411" i="26"/>
  <c r="U2412" i="26"/>
  <c r="U2413" i="26"/>
  <c r="U2414" i="26"/>
  <c r="U2415" i="26"/>
  <c r="U2416" i="26"/>
  <c r="U2417" i="26"/>
  <c r="U2418" i="26"/>
  <c r="U2419" i="26"/>
  <c r="U2420" i="26"/>
  <c r="U2421" i="26"/>
  <c r="U2422" i="26"/>
  <c r="U2423" i="26"/>
  <c r="U2424" i="26"/>
  <c r="U2425" i="26"/>
  <c r="U2426" i="26"/>
  <c r="U2427" i="26"/>
  <c r="U2428" i="26"/>
  <c r="U2429" i="26"/>
  <c r="U2430" i="26"/>
  <c r="U2431" i="26"/>
  <c r="U2432" i="26"/>
  <c r="U2433" i="26"/>
  <c r="U2434" i="26"/>
  <c r="U2435" i="26"/>
  <c r="U2436" i="26"/>
  <c r="U2437" i="26"/>
  <c r="U2438" i="26"/>
  <c r="U2439" i="26"/>
  <c r="U2440" i="26"/>
  <c r="U2441" i="26"/>
  <c r="U2442" i="26"/>
  <c r="U2443" i="26"/>
  <c r="U2444" i="26"/>
  <c r="U2445" i="26"/>
  <c r="U2446" i="26"/>
  <c r="U2447" i="26"/>
  <c r="U2448" i="26"/>
  <c r="U2449" i="26"/>
  <c r="U2450" i="26"/>
  <c r="U2451" i="26"/>
  <c r="U2452" i="26"/>
  <c r="U2453" i="26"/>
  <c r="U2454" i="26"/>
  <c r="U2455" i="26"/>
  <c r="U2456" i="26"/>
  <c r="U2457" i="26"/>
  <c r="U2458" i="26"/>
  <c r="U2459" i="26"/>
  <c r="U2460" i="26"/>
  <c r="U2461" i="26"/>
  <c r="U2462" i="26"/>
  <c r="U2463" i="26"/>
  <c r="U2464" i="26"/>
  <c r="U2465" i="26"/>
  <c r="U2466" i="26"/>
  <c r="U2467" i="26"/>
  <c r="U2468" i="26"/>
  <c r="U2469" i="26"/>
  <c r="U2470" i="26"/>
  <c r="U2471" i="26"/>
  <c r="U2472" i="26"/>
  <c r="U2473" i="26"/>
  <c r="U2474" i="26"/>
  <c r="U2475" i="26"/>
  <c r="U2476" i="26"/>
  <c r="U2477" i="26"/>
  <c r="U2478" i="26"/>
  <c r="U2479" i="26"/>
  <c r="U2480" i="26"/>
  <c r="U2481" i="26"/>
  <c r="U2482" i="26"/>
  <c r="U2483" i="26"/>
  <c r="U2484" i="26"/>
  <c r="U2485" i="26"/>
  <c r="U2486" i="26"/>
  <c r="U2487" i="26"/>
  <c r="U2488" i="26"/>
  <c r="U2489" i="26"/>
  <c r="U2490" i="26"/>
  <c r="U2491" i="26"/>
  <c r="U2492" i="26"/>
  <c r="U2493" i="26"/>
  <c r="U2494" i="26"/>
  <c r="U2495" i="26"/>
  <c r="U2496" i="26"/>
  <c r="U2497" i="26"/>
  <c r="U2498" i="26"/>
  <c r="U2499" i="26"/>
  <c r="U2500" i="26"/>
  <c r="U2501" i="26"/>
  <c r="U2502" i="26"/>
  <c r="U2503" i="26"/>
  <c r="U2504" i="26"/>
  <c r="U2505" i="26"/>
  <c r="U2506" i="26"/>
  <c r="U2507" i="26"/>
  <c r="U2508" i="26"/>
  <c r="U2509" i="26"/>
  <c r="U2510" i="26"/>
  <c r="U2511" i="26"/>
  <c r="U2512" i="26"/>
  <c r="U2513" i="26"/>
  <c r="U2514" i="26"/>
  <c r="U2515" i="26"/>
  <c r="U2516" i="26"/>
  <c r="U2517" i="26"/>
  <c r="U2518" i="26"/>
  <c r="U2519" i="26"/>
  <c r="U2520" i="26"/>
  <c r="U2521" i="26"/>
  <c r="U2522" i="26"/>
  <c r="U2523" i="26"/>
  <c r="U2524" i="26"/>
  <c r="U2525" i="26"/>
  <c r="U2526" i="26"/>
  <c r="U2527" i="26"/>
  <c r="U2528" i="26"/>
  <c r="U2529" i="26"/>
  <c r="U2530" i="26"/>
  <c r="U2531" i="26"/>
  <c r="U2532" i="26"/>
  <c r="U2533" i="26"/>
  <c r="U2534" i="26"/>
  <c r="U2535" i="26"/>
  <c r="U2536" i="26"/>
  <c r="U2537" i="26"/>
  <c r="U2538" i="26"/>
  <c r="U2539" i="26"/>
  <c r="U2540" i="26"/>
  <c r="U2541" i="26"/>
  <c r="U2542" i="26"/>
  <c r="U2543" i="26"/>
  <c r="U2544" i="26"/>
  <c r="U2545" i="26"/>
  <c r="U2546" i="26"/>
  <c r="U2547" i="26"/>
  <c r="U2548" i="26"/>
  <c r="U2549" i="26"/>
  <c r="U2550" i="26"/>
  <c r="U2551" i="26"/>
  <c r="U2552" i="26"/>
  <c r="U2553" i="26"/>
  <c r="U2554" i="26"/>
  <c r="U2555" i="26"/>
  <c r="U2556" i="26"/>
  <c r="U2557" i="26"/>
  <c r="U2558" i="26"/>
  <c r="U2559" i="26"/>
  <c r="U2560" i="26"/>
  <c r="U2561" i="26"/>
  <c r="U2562" i="26"/>
  <c r="U2563" i="26"/>
  <c r="U2564" i="26"/>
  <c r="U2565" i="26"/>
  <c r="U2566" i="26"/>
  <c r="U2567" i="26"/>
  <c r="U2568" i="26"/>
  <c r="U2569" i="26"/>
  <c r="U2570" i="26"/>
  <c r="U2571" i="26"/>
  <c r="U2572" i="26"/>
  <c r="U2573" i="26"/>
  <c r="U2574" i="26"/>
  <c r="U2575" i="26"/>
  <c r="U2576" i="26"/>
  <c r="U2577" i="26"/>
  <c r="U2578" i="26"/>
  <c r="U2579" i="26"/>
  <c r="U2580" i="26"/>
  <c r="U2581" i="26"/>
  <c r="U2582" i="26"/>
  <c r="U2583" i="26"/>
  <c r="U2584" i="26"/>
  <c r="U2585" i="26"/>
  <c r="U2586" i="26"/>
  <c r="U2587" i="26"/>
  <c r="U2588" i="26"/>
  <c r="U2589" i="26"/>
  <c r="U2590" i="26"/>
  <c r="U2591" i="26"/>
  <c r="U2592" i="26"/>
  <c r="U2593" i="26"/>
  <c r="U2594" i="26"/>
  <c r="U2595" i="26"/>
  <c r="U2596" i="26"/>
  <c r="U2597" i="26"/>
  <c r="U2598" i="26"/>
  <c r="U2599" i="26"/>
  <c r="U2600" i="26"/>
  <c r="U2601" i="26"/>
  <c r="U2602" i="26"/>
  <c r="U2603" i="26"/>
  <c r="U2604" i="26"/>
  <c r="U2605" i="26"/>
  <c r="U2606" i="26"/>
  <c r="U2607" i="26"/>
  <c r="U2608" i="26"/>
  <c r="U2609" i="26"/>
  <c r="U2610" i="26"/>
  <c r="U2611" i="26"/>
  <c r="U2612" i="26"/>
  <c r="U2613" i="26"/>
  <c r="U2614" i="26"/>
  <c r="U2615" i="26"/>
  <c r="U2616" i="26"/>
  <c r="U2617" i="26"/>
  <c r="U2618" i="26"/>
  <c r="U2619" i="26"/>
  <c r="U2620" i="26"/>
  <c r="U2621" i="26"/>
  <c r="U2622" i="26"/>
  <c r="U2623" i="26"/>
  <c r="U2624" i="26"/>
  <c r="U2625" i="26"/>
  <c r="U2626" i="26"/>
  <c r="U2627" i="26"/>
  <c r="U2628" i="26"/>
  <c r="U2629" i="26"/>
  <c r="U2630" i="26"/>
  <c r="U2631" i="26"/>
  <c r="U2632" i="26"/>
  <c r="U2633" i="26"/>
  <c r="U2634" i="26"/>
  <c r="U2635" i="26"/>
  <c r="U2636" i="26"/>
  <c r="U2637" i="26"/>
  <c r="U2638" i="26"/>
  <c r="U2639" i="26"/>
  <c r="U2640" i="26"/>
  <c r="U2641" i="26"/>
  <c r="U2642" i="26"/>
  <c r="U2643" i="26"/>
  <c r="U2644" i="26"/>
  <c r="U2645" i="26"/>
  <c r="U2646" i="26"/>
  <c r="U2647" i="26"/>
  <c r="U2648" i="26"/>
  <c r="U2649" i="26"/>
  <c r="U2650" i="26"/>
  <c r="U2651" i="26"/>
  <c r="U2652" i="26"/>
  <c r="U2653" i="26"/>
  <c r="U2654" i="26"/>
  <c r="U2655" i="26"/>
  <c r="U2656" i="26"/>
  <c r="U2657" i="26"/>
  <c r="U2658" i="26"/>
  <c r="U2659" i="26"/>
  <c r="U2660" i="26"/>
  <c r="U2661" i="26"/>
  <c r="U2662" i="26"/>
  <c r="U2663" i="26"/>
  <c r="U2664" i="26"/>
  <c r="U2665" i="26"/>
  <c r="U2666" i="26"/>
  <c r="U2667" i="26"/>
  <c r="U2668" i="26"/>
  <c r="U2669" i="26"/>
  <c r="U2670" i="26"/>
  <c r="U2671" i="26"/>
  <c r="U2672" i="26"/>
  <c r="U2673" i="26"/>
  <c r="U2674" i="26"/>
  <c r="U2675" i="26"/>
  <c r="U2676" i="26"/>
  <c r="U2677" i="26"/>
  <c r="U2678" i="26"/>
  <c r="U2679" i="26"/>
  <c r="U2680" i="26"/>
  <c r="U2681" i="26"/>
  <c r="U2682" i="26"/>
  <c r="U2683" i="26"/>
  <c r="U2684" i="26"/>
  <c r="U2685" i="26"/>
  <c r="U2686" i="26"/>
  <c r="U2687" i="26"/>
  <c r="U2688" i="26"/>
  <c r="U2689" i="26"/>
  <c r="U2690" i="26"/>
  <c r="U2691" i="26"/>
  <c r="U2692" i="26"/>
  <c r="U2693" i="26"/>
  <c r="U2694" i="26"/>
  <c r="U2695" i="26"/>
  <c r="U2696" i="26"/>
  <c r="U2697" i="26"/>
  <c r="U2698" i="26"/>
  <c r="U2699" i="26"/>
  <c r="U2700" i="26"/>
  <c r="U2701" i="26"/>
  <c r="U2702" i="26"/>
  <c r="U2703" i="26"/>
  <c r="U2704" i="26"/>
  <c r="U2705" i="26"/>
  <c r="U2706" i="26"/>
  <c r="U2707" i="26"/>
  <c r="U2708" i="26"/>
  <c r="U2709" i="26"/>
  <c r="U2710" i="26"/>
  <c r="U2711" i="26"/>
  <c r="U2712" i="26"/>
  <c r="U2713" i="26"/>
  <c r="U2714" i="26"/>
  <c r="U2715" i="26"/>
  <c r="U2716" i="26"/>
  <c r="U2717" i="26"/>
  <c r="U2718" i="26"/>
  <c r="U2719" i="26"/>
  <c r="U2720" i="26"/>
  <c r="U2721" i="26"/>
  <c r="U2722" i="26"/>
  <c r="U2723" i="26"/>
  <c r="U2724" i="26"/>
  <c r="U2725" i="26"/>
  <c r="U2726" i="26"/>
  <c r="U2727" i="26"/>
  <c r="U2728" i="26"/>
  <c r="U2729" i="26"/>
  <c r="U2730" i="26"/>
  <c r="U2731" i="26"/>
  <c r="U2732" i="26"/>
  <c r="U2733" i="26"/>
  <c r="U2734" i="26"/>
  <c r="U2735" i="26"/>
  <c r="U2736" i="26"/>
  <c r="U2737" i="26"/>
  <c r="U2738" i="26"/>
  <c r="U2739" i="26"/>
  <c r="U2740" i="26"/>
  <c r="U2741" i="26"/>
  <c r="U2742" i="26"/>
  <c r="U2743" i="26"/>
  <c r="U2744" i="26"/>
  <c r="U2745" i="26"/>
  <c r="U2746" i="26"/>
  <c r="U2747" i="26"/>
  <c r="U2748" i="26"/>
  <c r="U2749" i="26"/>
  <c r="U2750" i="26"/>
  <c r="U2751" i="26"/>
  <c r="U2752" i="26"/>
  <c r="U2753" i="26"/>
  <c r="U2754" i="26"/>
  <c r="U2755" i="26"/>
  <c r="U2756" i="26"/>
  <c r="U2757" i="26"/>
  <c r="U2758" i="26"/>
  <c r="U2759" i="26"/>
  <c r="U2760" i="26"/>
  <c r="U2761" i="26"/>
  <c r="U2762" i="26"/>
  <c r="U2763" i="26"/>
  <c r="U2764" i="26"/>
  <c r="U2765" i="26"/>
  <c r="U2766" i="26"/>
  <c r="U2767" i="26"/>
  <c r="U2768" i="26"/>
  <c r="U2769" i="26"/>
  <c r="U2770" i="26"/>
  <c r="U2771" i="26"/>
  <c r="U2772" i="26"/>
  <c r="U2773" i="26"/>
  <c r="U2774" i="26"/>
  <c r="U2775" i="26"/>
  <c r="U2776" i="26"/>
  <c r="U2777" i="26"/>
  <c r="U2778" i="26"/>
  <c r="U2779" i="26"/>
  <c r="U2780" i="26"/>
  <c r="U2781" i="26"/>
  <c r="U2782" i="26"/>
  <c r="U2783" i="26"/>
  <c r="U2784" i="26"/>
  <c r="U2785" i="26"/>
  <c r="U2786" i="26"/>
  <c r="U2787" i="26"/>
  <c r="U2788" i="26"/>
  <c r="U2789" i="26"/>
  <c r="U2790" i="26"/>
  <c r="U2791" i="26"/>
  <c r="U2792" i="26"/>
  <c r="U2793" i="26"/>
  <c r="U2794" i="26"/>
  <c r="U2795" i="26"/>
  <c r="U2796" i="26"/>
  <c r="U2797" i="26"/>
  <c r="U2798" i="26"/>
  <c r="U2799" i="26"/>
  <c r="U2800" i="26"/>
  <c r="U2801" i="26"/>
  <c r="U2802" i="26"/>
  <c r="U2803" i="26"/>
  <c r="U2804" i="26"/>
  <c r="U2805" i="26"/>
  <c r="U2806" i="26"/>
  <c r="U2807" i="26"/>
  <c r="U2808" i="26"/>
  <c r="U2809" i="26"/>
  <c r="U2810" i="26"/>
  <c r="U2811" i="26"/>
  <c r="U2812" i="26"/>
  <c r="U2813" i="26"/>
  <c r="U2814" i="26"/>
  <c r="U2815" i="26"/>
  <c r="U2816" i="26"/>
  <c r="U2817" i="26"/>
  <c r="U2818" i="26"/>
  <c r="U2819" i="26"/>
  <c r="U2820" i="26"/>
  <c r="U2821" i="26"/>
  <c r="U2822" i="26"/>
  <c r="U2823" i="26"/>
  <c r="U2824" i="26"/>
  <c r="U2825" i="26"/>
  <c r="U2826" i="26"/>
  <c r="U2827" i="26"/>
  <c r="U2828" i="26"/>
  <c r="U2829" i="26"/>
  <c r="U2830" i="26"/>
  <c r="U2831" i="26"/>
  <c r="U2832" i="26"/>
  <c r="U2833" i="26"/>
  <c r="U2834" i="26"/>
  <c r="U2835" i="26"/>
  <c r="U2836" i="26"/>
  <c r="U2837" i="26"/>
  <c r="U2838" i="26"/>
  <c r="U2839" i="26"/>
  <c r="U2840" i="26"/>
  <c r="U2841" i="26"/>
  <c r="U2842" i="26"/>
  <c r="U2843" i="26"/>
  <c r="U2844" i="26"/>
  <c r="U2845" i="26"/>
  <c r="U2846" i="26"/>
  <c r="U2847" i="26"/>
  <c r="U2848" i="26"/>
  <c r="U2849" i="26"/>
  <c r="U2850" i="26"/>
  <c r="U2851" i="26"/>
  <c r="U2852" i="26"/>
  <c r="U2853" i="26"/>
  <c r="U2854" i="26"/>
  <c r="U2855" i="26"/>
  <c r="U2856" i="26"/>
  <c r="U2857" i="26"/>
  <c r="U2858" i="26"/>
  <c r="U2859" i="26"/>
  <c r="U2860" i="26"/>
  <c r="U2861" i="26"/>
  <c r="U2862" i="26"/>
  <c r="U2863" i="26"/>
  <c r="U2864" i="26"/>
  <c r="U2865" i="26"/>
  <c r="U2866" i="26"/>
  <c r="U2867" i="26"/>
  <c r="U2868" i="26"/>
  <c r="U2869" i="26"/>
  <c r="U2870" i="26"/>
  <c r="U2871" i="26"/>
  <c r="U2872" i="26"/>
  <c r="U2873" i="26"/>
  <c r="U2874" i="26"/>
  <c r="U2875" i="26"/>
  <c r="U2876" i="26"/>
  <c r="U2877" i="26"/>
  <c r="U2878" i="26"/>
  <c r="U2879" i="26"/>
  <c r="U2880" i="26"/>
  <c r="U2881" i="26"/>
  <c r="U2882" i="26"/>
  <c r="U2883" i="26"/>
  <c r="U2884" i="26"/>
  <c r="U2885" i="26"/>
  <c r="U2886" i="26"/>
  <c r="U2887" i="26"/>
  <c r="U2888" i="26"/>
  <c r="U2889" i="26"/>
  <c r="U2890" i="26"/>
  <c r="U2891" i="26"/>
  <c r="U2892" i="26"/>
  <c r="U2893" i="26"/>
  <c r="U2894" i="26"/>
  <c r="U2895" i="26"/>
  <c r="U2896" i="26"/>
  <c r="U2897" i="26"/>
  <c r="U2898" i="26"/>
  <c r="U2899" i="26"/>
  <c r="U2900" i="26"/>
  <c r="U2901" i="26"/>
  <c r="U2902" i="26"/>
  <c r="U2903" i="26"/>
  <c r="U2904" i="26"/>
  <c r="U2905" i="26"/>
  <c r="U2906" i="26"/>
  <c r="U2907" i="26"/>
  <c r="U2908" i="26"/>
  <c r="U2909" i="26"/>
  <c r="U2910" i="26"/>
  <c r="U2911" i="26"/>
  <c r="U2912" i="26"/>
  <c r="U2913" i="26"/>
  <c r="U2914" i="26"/>
  <c r="U2915" i="26"/>
  <c r="U2916" i="26"/>
  <c r="U2917" i="26"/>
  <c r="U2918" i="26"/>
  <c r="U2919" i="26"/>
  <c r="U2920" i="26"/>
  <c r="U2921" i="26"/>
  <c r="U2922" i="26"/>
  <c r="U2923" i="26"/>
  <c r="U2924" i="26"/>
  <c r="U2925" i="26"/>
  <c r="U2926" i="26"/>
  <c r="U2927" i="26"/>
  <c r="U2928" i="26"/>
  <c r="U2929" i="26"/>
  <c r="U2930" i="26"/>
  <c r="U2931" i="26"/>
  <c r="U2932" i="26"/>
  <c r="U2933" i="26"/>
  <c r="U2934" i="26"/>
  <c r="U2935" i="26"/>
  <c r="U2936" i="26"/>
  <c r="U2937" i="26"/>
  <c r="U2938" i="26"/>
  <c r="U2939" i="26"/>
  <c r="U2940" i="26"/>
  <c r="U2941" i="26"/>
  <c r="U2942" i="26"/>
  <c r="U2943" i="26"/>
  <c r="U2944" i="26"/>
  <c r="U2945" i="26"/>
  <c r="U2946" i="26"/>
  <c r="U2947" i="26"/>
  <c r="U2948" i="26"/>
  <c r="U2949" i="26"/>
  <c r="U2950" i="26"/>
  <c r="U2951" i="26"/>
  <c r="U2952" i="26"/>
  <c r="U2953" i="26"/>
  <c r="U2954" i="26"/>
  <c r="U2955" i="26"/>
  <c r="U2956" i="26"/>
  <c r="U2957" i="26"/>
  <c r="U2958" i="26"/>
  <c r="U2959" i="26"/>
  <c r="U2960" i="26"/>
  <c r="U2961" i="26"/>
  <c r="U2962" i="26"/>
  <c r="U2963" i="26"/>
  <c r="U2964" i="26"/>
  <c r="U2965" i="26"/>
  <c r="U2966" i="26"/>
  <c r="U2967" i="26"/>
  <c r="U2968" i="26"/>
  <c r="U2969" i="26"/>
  <c r="U2970" i="26"/>
  <c r="U2971" i="26"/>
  <c r="U2972" i="26"/>
  <c r="U2973" i="26"/>
  <c r="U2974" i="26"/>
  <c r="U2975" i="26"/>
  <c r="U2976" i="26"/>
  <c r="U2977" i="26"/>
  <c r="U2978" i="26"/>
  <c r="U2979" i="26"/>
  <c r="U2980" i="26"/>
  <c r="U2981" i="26"/>
  <c r="U2982" i="26"/>
  <c r="U2983" i="26"/>
  <c r="U2984" i="26"/>
  <c r="U2985" i="26"/>
  <c r="U2986" i="26"/>
  <c r="U2987" i="26"/>
  <c r="U2988" i="26"/>
  <c r="U2989" i="26"/>
  <c r="U2990" i="26"/>
  <c r="U2991" i="26"/>
  <c r="U2992" i="26"/>
  <c r="U2993" i="26"/>
  <c r="U2994" i="26"/>
  <c r="U2995" i="26"/>
  <c r="U2996" i="26"/>
  <c r="U2997" i="26"/>
  <c r="U2998" i="26"/>
  <c r="U2999" i="26"/>
  <c r="U3000" i="26"/>
  <c r="U3001" i="26"/>
  <c r="U3002" i="26"/>
  <c r="U3003" i="26"/>
  <c r="U3004" i="26"/>
  <c r="U3005" i="26"/>
  <c r="U3006" i="26"/>
  <c r="U3007" i="26"/>
  <c r="U3008" i="26"/>
  <c r="U3009" i="26"/>
  <c r="U3010" i="26"/>
  <c r="U3011" i="26"/>
  <c r="U3012" i="26"/>
  <c r="U3013" i="26"/>
  <c r="U3014" i="26"/>
  <c r="U3015" i="26"/>
  <c r="U3016" i="26"/>
  <c r="U3017" i="26"/>
  <c r="U3018" i="26"/>
  <c r="U3019" i="26"/>
  <c r="U3020" i="26"/>
  <c r="U3021" i="26"/>
  <c r="U3022" i="26"/>
  <c r="U3023" i="26"/>
  <c r="U3024" i="26"/>
  <c r="U3025" i="26"/>
  <c r="U3026" i="26"/>
  <c r="U3027" i="26"/>
  <c r="U3028" i="26"/>
  <c r="U3029" i="26"/>
  <c r="U3030" i="26"/>
  <c r="U3031" i="26"/>
  <c r="U3032" i="26"/>
  <c r="U3033" i="26"/>
  <c r="U3034" i="26"/>
  <c r="U3035" i="26"/>
  <c r="U3036" i="26"/>
  <c r="U3037" i="26"/>
  <c r="U3038" i="26"/>
  <c r="U3039" i="26"/>
  <c r="U3040" i="26"/>
  <c r="U3041" i="26"/>
  <c r="U3042" i="26"/>
  <c r="U3043" i="26"/>
  <c r="U3044" i="26"/>
  <c r="U3045" i="26"/>
  <c r="U3046" i="26"/>
  <c r="U3047" i="26"/>
  <c r="U3048" i="26"/>
  <c r="U3049" i="26"/>
  <c r="U3050" i="26"/>
  <c r="U3051" i="26"/>
  <c r="U3052" i="26"/>
  <c r="U3053" i="26"/>
  <c r="U3054" i="26"/>
  <c r="U3055" i="26"/>
  <c r="U3056" i="26"/>
  <c r="U3057" i="26"/>
  <c r="U3058" i="26"/>
  <c r="U3059" i="26"/>
  <c r="U3060" i="26"/>
  <c r="U3061" i="26"/>
  <c r="U3062" i="26"/>
  <c r="U3063" i="26"/>
  <c r="U3064" i="26"/>
  <c r="U3065" i="26"/>
  <c r="U3066" i="26"/>
  <c r="U3067" i="26"/>
  <c r="U3068" i="26"/>
  <c r="U3069" i="26"/>
  <c r="U3070" i="26"/>
  <c r="U3071" i="26"/>
  <c r="U3072" i="26"/>
  <c r="U3073" i="26"/>
  <c r="U3074" i="26"/>
  <c r="U3075" i="26"/>
  <c r="U3076" i="26"/>
  <c r="U3077" i="26"/>
  <c r="U3078" i="26"/>
  <c r="U3079" i="26"/>
  <c r="U3080" i="26"/>
  <c r="U3081" i="26"/>
  <c r="U3082" i="26"/>
  <c r="U3083" i="26"/>
  <c r="U3084" i="26"/>
  <c r="U3085" i="26"/>
  <c r="U3086" i="26"/>
  <c r="U3087" i="26"/>
  <c r="U3088" i="26"/>
  <c r="U3089" i="26"/>
  <c r="U3090" i="26"/>
  <c r="U3091" i="26"/>
  <c r="U3092" i="26"/>
  <c r="U3093" i="26"/>
  <c r="U3094" i="26"/>
  <c r="U3095" i="26"/>
  <c r="U3096" i="26"/>
  <c r="U3097" i="26"/>
  <c r="U3098" i="26"/>
  <c r="U3099" i="26"/>
  <c r="U3100" i="26"/>
  <c r="U3101" i="26"/>
  <c r="U3102" i="26"/>
  <c r="U3103" i="26"/>
  <c r="U3104" i="26"/>
  <c r="U3105" i="26"/>
  <c r="U3106" i="26"/>
  <c r="U3107" i="26"/>
  <c r="U3108" i="26"/>
  <c r="U3109" i="26"/>
  <c r="U3110" i="26"/>
  <c r="U3111" i="26"/>
  <c r="U3112" i="26"/>
  <c r="U3113" i="26"/>
  <c r="U3114" i="26"/>
  <c r="U3115" i="26"/>
  <c r="U3116" i="26"/>
  <c r="U3117" i="26"/>
  <c r="U3118" i="26"/>
  <c r="U3119" i="26"/>
  <c r="U3120" i="26"/>
  <c r="U3121" i="26"/>
  <c r="U3122" i="26"/>
  <c r="U3123" i="26"/>
  <c r="U3124" i="26"/>
  <c r="U3125" i="26"/>
  <c r="U3126" i="26"/>
  <c r="U3127" i="26"/>
  <c r="U3128" i="26"/>
  <c r="U3129" i="26"/>
  <c r="U3130" i="26"/>
  <c r="U3131" i="26"/>
  <c r="U3132" i="26"/>
  <c r="U3133" i="26"/>
  <c r="U3134" i="26"/>
  <c r="U3135" i="26"/>
  <c r="U3136" i="26"/>
  <c r="U3137" i="26"/>
  <c r="U3138" i="26"/>
  <c r="U3139" i="26"/>
  <c r="U3140" i="26"/>
  <c r="U3141" i="26"/>
  <c r="U3142" i="26"/>
  <c r="U3143" i="26"/>
  <c r="U3144" i="26"/>
  <c r="U3145" i="26"/>
  <c r="U3146" i="26"/>
  <c r="U3147" i="26"/>
  <c r="U3148" i="26"/>
  <c r="U3149" i="26"/>
  <c r="U3150" i="26"/>
  <c r="U3151" i="26"/>
  <c r="U3152" i="26"/>
  <c r="U3153" i="26"/>
  <c r="U3154" i="26"/>
  <c r="U3155" i="26"/>
  <c r="U3156" i="26"/>
  <c r="U3157" i="26"/>
  <c r="U3158" i="26"/>
  <c r="U3159" i="26"/>
  <c r="U3160" i="26"/>
  <c r="U3161" i="26"/>
  <c r="U3162" i="26"/>
  <c r="U3163" i="26"/>
  <c r="U3164" i="26"/>
  <c r="U3165" i="26"/>
  <c r="U3166" i="26"/>
  <c r="U3167" i="26"/>
  <c r="U3168" i="26"/>
  <c r="U3169" i="26"/>
  <c r="U3170" i="26"/>
  <c r="U3171" i="26"/>
  <c r="U3172" i="26"/>
  <c r="U3173" i="26"/>
  <c r="U3174" i="26"/>
  <c r="U3175" i="26"/>
  <c r="U3176" i="26"/>
  <c r="U3177" i="26"/>
  <c r="U3178" i="26"/>
  <c r="U3179" i="26"/>
  <c r="U3180" i="26"/>
  <c r="U3181" i="26"/>
  <c r="U3182" i="26"/>
  <c r="U3183" i="26"/>
  <c r="U3184" i="26"/>
  <c r="U3185" i="26"/>
  <c r="U3186" i="26"/>
  <c r="U3187" i="26"/>
  <c r="U3188" i="26"/>
  <c r="U3189" i="26"/>
  <c r="U3190" i="26"/>
  <c r="U3191" i="26"/>
  <c r="U3192" i="26"/>
  <c r="U3193" i="26"/>
  <c r="U3194" i="26"/>
  <c r="U3195" i="26"/>
  <c r="U3196" i="26"/>
  <c r="U3197" i="26"/>
  <c r="U3198" i="26"/>
  <c r="U3199" i="26"/>
  <c r="U3200" i="26"/>
  <c r="U3201" i="26"/>
  <c r="U3202" i="26"/>
  <c r="U3203" i="26"/>
  <c r="U3204" i="26"/>
  <c r="U3205" i="26"/>
  <c r="U3206" i="26"/>
  <c r="U3207" i="26"/>
  <c r="U3208" i="26"/>
  <c r="U3209" i="26"/>
  <c r="U3210" i="26"/>
  <c r="U3211" i="26"/>
  <c r="U3212" i="26"/>
  <c r="U3213" i="26"/>
  <c r="U3214" i="26"/>
  <c r="U3215" i="26"/>
  <c r="U3216" i="26"/>
  <c r="U3217" i="26"/>
  <c r="U3218" i="26"/>
  <c r="U3219" i="26"/>
  <c r="U3220" i="26"/>
  <c r="U3221" i="26"/>
  <c r="U3222" i="26"/>
  <c r="U3223" i="26"/>
  <c r="U3224" i="26"/>
  <c r="U3225" i="26"/>
  <c r="U3226" i="26"/>
  <c r="U3227" i="26"/>
  <c r="U3228" i="26"/>
  <c r="U3229" i="26"/>
  <c r="U3230" i="26"/>
  <c r="U3231" i="26"/>
  <c r="U3232" i="26"/>
  <c r="U3233" i="26"/>
  <c r="U3234" i="26"/>
  <c r="U3235" i="26"/>
  <c r="U3236" i="26"/>
  <c r="U3237" i="26"/>
  <c r="U3238" i="26"/>
  <c r="U3239" i="26"/>
  <c r="U3240" i="26"/>
  <c r="U3241" i="26"/>
  <c r="U3242" i="26"/>
  <c r="U3243" i="26"/>
  <c r="U3244" i="26"/>
  <c r="U3245" i="26"/>
  <c r="U3246" i="26"/>
  <c r="U3247" i="26"/>
  <c r="U3248" i="26"/>
  <c r="U3249" i="26"/>
  <c r="U3250" i="26"/>
  <c r="U3251" i="26"/>
  <c r="U3252" i="26"/>
  <c r="U3253" i="26"/>
  <c r="U3254" i="26"/>
  <c r="U3255" i="26"/>
  <c r="U3256" i="26"/>
  <c r="U3257" i="26"/>
  <c r="U3258" i="26"/>
  <c r="U3259" i="26"/>
  <c r="U3260" i="26"/>
  <c r="U3261" i="26"/>
  <c r="U3262" i="26"/>
  <c r="U3263" i="26"/>
  <c r="U3264" i="26"/>
  <c r="U3265" i="26"/>
  <c r="U3266" i="26"/>
  <c r="U3267" i="26"/>
  <c r="U3268" i="26"/>
  <c r="U3269" i="26"/>
  <c r="U3270" i="26"/>
  <c r="U3271" i="26"/>
  <c r="U3272" i="26"/>
  <c r="U3273" i="26"/>
  <c r="U3274" i="26"/>
  <c r="U3275" i="26"/>
  <c r="U3276" i="26"/>
  <c r="U3277" i="26"/>
  <c r="U3278" i="26"/>
  <c r="U3279" i="26"/>
  <c r="U3280" i="26"/>
  <c r="U3281" i="26"/>
  <c r="U3282" i="26"/>
  <c r="U3283" i="26"/>
  <c r="U3284" i="26"/>
  <c r="U3285" i="26"/>
  <c r="U3286" i="26"/>
  <c r="U3287" i="26"/>
  <c r="U3288" i="26"/>
  <c r="U3289" i="26"/>
  <c r="U3290" i="26"/>
  <c r="U3291" i="26"/>
  <c r="U3292" i="26"/>
  <c r="U3293" i="26"/>
  <c r="U3294" i="26"/>
  <c r="U3295" i="26"/>
  <c r="U3296" i="26"/>
  <c r="U3297" i="26"/>
  <c r="U3298" i="26"/>
  <c r="U3299" i="26"/>
  <c r="U3300" i="26"/>
  <c r="U3301" i="26"/>
  <c r="U3302" i="26"/>
  <c r="U3303" i="26"/>
  <c r="U3304" i="26"/>
  <c r="U3305" i="26"/>
  <c r="U3306" i="26"/>
  <c r="U3307" i="26"/>
  <c r="U3308" i="26"/>
  <c r="U3309" i="26"/>
  <c r="U3310" i="26"/>
  <c r="U3311" i="26"/>
  <c r="U3312" i="26"/>
  <c r="U3313" i="26"/>
  <c r="U3314" i="26"/>
  <c r="U3315" i="26"/>
  <c r="U3316" i="26"/>
  <c r="U3317" i="26"/>
  <c r="U3318" i="26"/>
  <c r="U3319" i="26"/>
  <c r="U3320" i="26"/>
  <c r="U3321" i="26"/>
  <c r="U3322" i="26"/>
  <c r="U3323" i="26"/>
  <c r="U3324" i="26"/>
  <c r="U3325" i="26"/>
  <c r="U3326" i="26"/>
  <c r="U3327" i="26"/>
  <c r="U3328" i="26"/>
  <c r="U3329" i="26"/>
  <c r="U3330" i="26"/>
  <c r="U3331" i="26"/>
  <c r="U3332" i="26"/>
  <c r="U3333" i="26"/>
  <c r="U3334" i="26"/>
  <c r="U3335" i="26"/>
  <c r="U3336" i="26"/>
  <c r="U3337" i="26"/>
  <c r="U3338" i="26"/>
  <c r="U3339" i="26"/>
  <c r="U3340" i="26"/>
  <c r="U3341" i="26"/>
  <c r="U3342" i="26"/>
  <c r="U3343" i="26"/>
  <c r="U3344" i="26"/>
  <c r="U3345" i="26"/>
  <c r="U3346" i="26"/>
  <c r="U3347" i="26"/>
  <c r="U3348" i="26"/>
  <c r="U3349" i="26"/>
  <c r="U3350" i="26"/>
  <c r="U3351" i="26"/>
  <c r="U3352" i="26"/>
  <c r="U3353" i="26"/>
  <c r="U3354" i="26"/>
  <c r="U3355" i="26"/>
  <c r="U3356" i="26"/>
  <c r="U3357" i="26"/>
  <c r="U3358" i="26"/>
  <c r="U3359" i="26"/>
  <c r="U3360" i="26"/>
  <c r="U3361" i="26"/>
  <c r="U3362" i="26"/>
  <c r="U3363" i="26"/>
  <c r="U3364" i="26"/>
  <c r="U3365" i="26"/>
  <c r="U3366" i="26"/>
  <c r="U3367" i="26"/>
  <c r="U3368" i="26"/>
  <c r="U3369" i="26"/>
  <c r="U3370" i="26"/>
  <c r="U3371" i="26"/>
  <c r="U3372" i="26"/>
  <c r="U3373" i="26"/>
  <c r="U3374" i="26"/>
  <c r="U3375" i="26"/>
  <c r="U3376" i="26"/>
  <c r="U3377" i="26"/>
  <c r="U3378" i="26"/>
  <c r="U3379" i="26"/>
  <c r="U3380" i="26"/>
  <c r="U3381" i="26"/>
  <c r="U3382" i="26"/>
  <c r="U3383" i="26"/>
  <c r="U3384" i="26"/>
  <c r="U3385" i="26"/>
  <c r="U3386" i="26"/>
  <c r="U3387" i="26"/>
  <c r="U3388" i="26"/>
  <c r="U3389" i="26"/>
  <c r="U3390" i="26"/>
  <c r="U3391" i="26"/>
  <c r="U3392" i="26"/>
  <c r="U3393" i="26"/>
  <c r="U3394" i="26"/>
  <c r="U3395" i="26"/>
  <c r="U3396" i="26"/>
  <c r="U3397" i="26"/>
  <c r="U3398" i="26"/>
  <c r="U3399" i="26"/>
  <c r="U3400" i="26"/>
  <c r="U3401" i="26"/>
  <c r="U3402" i="26"/>
  <c r="U3403" i="26"/>
  <c r="U3404" i="26"/>
  <c r="U3405" i="26"/>
  <c r="U3406" i="26"/>
  <c r="U3407" i="26"/>
  <c r="U3408" i="26"/>
  <c r="U3409" i="26"/>
  <c r="U3410" i="26"/>
  <c r="U3411" i="26"/>
  <c r="U3412" i="26"/>
  <c r="U3413" i="26"/>
  <c r="U3414" i="26"/>
  <c r="U3415" i="26"/>
  <c r="U3416" i="26"/>
  <c r="U3417" i="26"/>
  <c r="U3418" i="26"/>
  <c r="U3419" i="26"/>
  <c r="U3420" i="26"/>
  <c r="U3421" i="26"/>
  <c r="U3422" i="26"/>
  <c r="U3423" i="26"/>
  <c r="U3424" i="26"/>
  <c r="U3425" i="26"/>
  <c r="U3426" i="26"/>
  <c r="U3427" i="26"/>
  <c r="U3428" i="26"/>
  <c r="U3429" i="26"/>
  <c r="U3430" i="26"/>
  <c r="U3431" i="26"/>
  <c r="U3432" i="26"/>
  <c r="U3433" i="26"/>
  <c r="U3434" i="26"/>
  <c r="U3435" i="26"/>
  <c r="U3436" i="26"/>
  <c r="U3437" i="26"/>
  <c r="U3438" i="26"/>
  <c r="U3439" i="26"/>
  <c r="U3440" i="26"/>
  <c r="U3441" i="26"/>
  <c r="U3442" i="26"/>
  <c r="U3443" i="26"/>
  <c r="U3444" i="26"/>
  <c r="U3445" i="26"/>
  <c r="U3446" i="26"/>
  <c r="U3447" i="26"/>
  <c r="U3448" i="26"/>
  <c r="U3449" i="26"/>
  <c r="U3450" i="26"/>
  <c r="U3451" i="26"/>
  <c r="U3452" i="26"/>
  <c r="U3453" i="26"/>
  <c r="U3454" i="26"/>
  <c r="U3455" i="26"/>
  <c r="U3456" i="26"/>
  <c r="U3457" i="26"/>
  <c r="U3458" i="26"/>
  <c r="U3459" i="26"/>
  <c r="U3460" i="26"/>
  <c r="U3461" i="26"/>
  <c r="U3462" i="26"/>
  <c r="U3463" i="26"/>
  <c r="U3464" i="26"/>
  <c r="U3465" i="26"/>
  <c r="U3466" i="26"/>
  <c r="U3467" i="26"/>
  <c r="U3468" i="26"/>
  <c r="U3469" i="26"/>
  <c r="U3470" i="26"/>
  <c r="U3471" i="26"/>
  <c r="U3472" i="26"/>
  <c r="U3473" i="26"/>
  <c r="U3474" i="26"/>
  <c r="U3475" i="26"/>
  <c r="U3476" i="26"/>
  <c r="U3477" i="26"/>
  <c r="U3478" i="26"/>
  <c r="U3479" i="26"/>
  <c r="U3480" i="26"/>
  <c r="U3481" i="26"/>
  <c r="U3482" i="26"/>
  <c r="U3483" i="26"/>
  <c r="U3484" i="26"/>
  <c r="U3485" i="26"/>
  <c r="U3486" i="26"/>
  <c r="U3487" i="26"/>
  <c r="U3488" i="26"/>
  <c r="U3489" i="26"/>
  <c r="U3490" i="26"/>
  <c r="U3491" i="26"/>
  <c r="U3492" i="26"/>
  <c r="U3493" i="26"/>
  <c r="U3494" i="26"/>
  <c r="U3495" i="26"/>
  <c r="U3496" i="26"/>
  <c r="U3497" i="26"/>
  <c r="U3498" i="26"/>
  <c r="U3499" i="26"/>
  <c r="U3500" i="26"/>
  <c r="U3501" i="26"/>
  <c r="U3502" i="26"/>
  <c r="U3503" i="26"/>
  <c r="U3504" i="26"/>
  <c r="U3505" i="26"/>
  <c r="U3506" i="26"/>
  <c r="U3507" i="26"/>
  <c r="U3508" i="26"/>
  <c r="U3509" i="26"/>
  <c r="U3510" i="26"/>
  <c r="U3511" i="26"/>
  <c r="U3512" i="26"/>
  <c r="U3513" i="26"/>
  <c r="U3514" i="26"/>
  <c r="U3515" i="26"/>
  <c r="U3516" i="26"/>
  <c r="U3517" i="26"/>
  <c r="U3518" i="26"/>
  <c r="U3519" i="26"/>
  <c r="U3520" i="26"/>
  <c r="U3521" i="26"/>
  <c r="U3522" i="26"/>
  <c r="U3523" i="26"/>
  <c r="U3524" i="26"/>
  <c r="U3525" i="26"/>
  <c r="U3526" i="26"/>
  <c r="U3527" i="26"/>
  <c r="U3528" i="26"/>
  <c r="U3529" i="26"/>
  <c r="U3530" i="26"/>
  <c r="U3531" i="26"/>
  <c r="U3532" i="26"/>
  <c r="U3533" i="26"/>
  <c r="U3534" i="26"/>
  <c r="U3535" i="26"/>
  <c r="U3536" i="26"/>
  <c r="U3537" i="26"/>
  <c r="U3538" i="26"/>
  <c r="U3539" i="26"/>
  <c r="U3540" i="26"/>
  <c r="U3541" i="26"/>
  <c r="U3542" i="26"/>
  <c r="U3543" i="26"/>
  <c r="U3544" i="26"/>
  <c r="U3545" i="26"/>
  <c r="U3546" i="26"/>
  <c r="U3547" i="26"/>
  <c r="U3548" i="26"/>
  <c r="U3549" i="26"/>
  <c r="U3550" i="26"/>
  <c r="U3551" i="26"/>
  <c r="U3552" i="26"/>
  <c r="U3553" i="26"/>
  <c r="U3554" i="26"/>
  <c r="U3555" i="26"/>
  <c r="U3556" i="26"/>
  <c r="U3557" i="26"/>
  <c r="U3558" i="26"/>
  <c r="U3559" i="26"/>
  <c r="U3560" i="26"/>
  <c r="U3561" i="26"/>
  <c r="U3562" i="26"/>
  <c r="U3563" i="26"/>
  <c r="U3564" i="26"/>
  <c r="U3565" i="26"/>
  <c r="U3566" i="26"/>
  <c r="U3567" i="26"/>
  <c r="U3568" i="26"/>
  <c r="U3569" i="26"/>
  <c r="U3570" i="26"/>
  <c r="U3571" i="26"/>
  <c r="U3572" i="26"/>
  <c r="U3573" i="26"/>
  <c r="U3574" i="26"/>
  <c r="U3575" i="26"/>
  <c r="U3576" i="26"/>
  <c r="U3577" i="26"/>
  <c r="U3578" i="26"/>
  <c r="U3579" i="26"/>
  <c r="U3580" i="26"/>
  <c r="U3581" i="26"/>
  <c r="U3582" i="26"/>
  <c r="U3583" i="26"/>
  <c r="U3584" i="26"/>
  <c r="U3585" i="26"/>
  <c r="U3586" i="26"/>
  <c r="U3587" i="26"/>
  <c r="U3588" i="26"/>
  <c r="U3589" i="26"/>
  <c r="U3590" i="26"/>
  <c r="U3591" i="26"/>
  <c r="U3592" i="26"/>
  <c r="U3593" i="26"/>
  <c r="U3594" i="26"/>
  <c r="U3595" i="26"/>
  <c r="U3596" i="26"/>
  <c r="U3597" i="26"/>
  <c r="U3598" i="26"/>
  <c r="U3599" i="26"/>
  <c r="U3600" i="26"/>
  <c r="U3601" i="26"/>
  <c r="U3602" i="26"/>
  <c r="U3603" i="26"/>
  <c r="U3604" i="26"/>
  <c r="U3605" i="26"/>
  <c r="U3606" i="26"/>
  <c r="U3607" i="26"/>
  <c r="U3608" i="26"/>
  <c r="U3609" i="26"/>
  <c r="U3610" i="26"/>
  <c r="U3611" i="26"/>
  <c r="U3612" i="26"/>
  <c r="U3613" i="26"/>
  <c r="U3614" i="26"/>
  <c r="U3615" i="26"/>
  <c r="U3616" i="26"/>
  <c r="U3617" i="26"/>
  <c r="U3618" i="26"/>
  <c r="U3619" i="26"/>
  <c r="U3620" i="26"/>
  <c r="U3621" i="26"/>
  <c r="U3622" i="26"/>
  <c r="U3623" i="26"/>
  <c r="U3624" i="26"/>
  <c r="U3625" i="26"/>
  <c r="U3626" i="26"/>
  <c r="U3627" i="26"/>
  <c r="U3628" i="26"/>
  <c r="U3629" i="26"/>
  <c r="U3630" i="26"/>
  <c r="U3631" i="26"/>
  <c r="U3632" i="26"/>
  <c r="U3633" i="26"/>
  <c r="U3634" i="26"/>
  <c r="U3635" i="26"/>
  <c r="U3636" i="26"/>
  <c r="U3637" i="26"/>
  <c r="U3638" i="26"/>
  <c r="U3639" i="26"/>
  <c r="U3640" i="26"/>
  <c r="U3641" i="26"/>
  <c r="U3642" i="26"/>
  <c r="U3643" i="26"/>
  <c r="U3644" i="26"/>
  <c r="U3645" i="26"/>
  <c r="U3646" i="26"/>
  <c r="U3647" i="26"/>
  <c r="U3648" i="26"/>
  <c r="U3649" i="26"/>
  <c r="U3650" i="26"/>
  <c r="U3651" i="26"/>
  <c r="U3652" i="26"/>
  <c r="U3653" i="26"/>
  <c r="U3654" i="26"/>
  <c r="U3655" i="26"/>
  <c r="U3656" i="26"/>
  <c r="U3657" i="26"/>
  <c r="U3658" i="26"/>
  <c r="U3659" i="26"/>
  <c r="U3660" i="26"/>
  <c r="U3661" i="26"/>
  <c r="U3662" i="26"/>
  <c r="U3663" i="26"/>
  <c r="U3664" i="26"/>
  <c r="U3665" i="26"/>
  <c r="U3666" i="26"/>
  <c r="U3667" i="26"/>
  <c r="U3668" i="26"/>
  <c r="U3669" i="26"/>
  <c r="U3670" i="26"/>
  <c r="U3671" i="26"/>
  <c r="U3672" i="26"/>
  <c r="U3673" i="26"/>
  <c r="U3674" i="26"/>
  <c r="U3675" i="26"/>
  <c r="U3676" i="26"/>
  <c r="U3677" i="26"/>
  <c r="U3678" i="26"/>
  <c r="U3679" i="26"/>
  <c r="U3680" i="26"/>
  <c r="U3681" i="26"/>
  <c r="U3682" i="26"/>
  <c r="U3683" i="26"/>
  <c r="U3684" i="26"/>
  <c r="U3685" i="26"/>
  <c r="U3686" i="26"/>
  <c r="U3687" i="26"/>
  <c r="U3688" i="26"/>
  <c r="U3689" i="26"/>
  <c r="U3690" i="26"/>
  <c r="U3691" i="26"/>
  <c r="U3692" i="26"/>
  <c r="U3693" i="26"/>
  <c r="U3694" i="26"/>
  <c r="U3695" i="26"/>
  <c r="U3696" i="26"/>
  <c r="U3697" i="26"/>
  <c r="U3698" i="26"/>
  <c r="U3699" i="26"/>
  <c r="U3700" i="26"/>
  <c r="U3701" i="26"/>
  <c r="U3702" i="26"/>
  <c r="U3703" i="26"/>
  <c r="U3704" i="26"/>
  <c r="U3705" i="26"/>
  <c r="U3706" i="26"/>
  <c r="U3707" i="26"/>
  <c r="U3708" i="26"/>
  <c r="U3709" i="26"/>
  <c r="U3710" i="26"/>
  <c r="U3711" i="26"/>
  <c r="U3712" i="26"/>
  <c r="U3713" i="26"/>
  <c r="U3714" i="26"/>
  <c r="U3715" i="26"/>
  <c r="U3716" i="26"/>
  <c r="U3717" i="26"/>
  <c r="U3718" i="26"/>
  <c r="U3719" i="26"/>
  <c r="U3720" i="26"/>
  <c r="U3721" i="26"/>
  <c r="U3722" i="26"/>
  <c r="U3723" i="26"/>
  <c r="U3724" i="26"/>
  <c r="U3725" i="26"/>
  <c r="U3726" i="26"/>
  <c r="U3727" i="26"/>
  <c r="U3728" i="26"/>
  <c r="U3729" i="26"/>
  <c r="U3730" i="26"/>
  <c r="U3731" i="26"/>
  <c r="U3732" i="26"/>
  <c r="U3733" i="26"/>
  <c r="U3734" i="26"/>
  <c r="U3735" i="26"/>
  <c r="U3736" i="26"/>
  <c r="U3737" i="26"/>
  <c r="U3738" i="26"/>
  <c r="U3739" i="26"/>
  <c r="U3740" i="26"/>
  <c r="U3741" i="26"/>
  <c r="U3742" i="26"/>
  <c r="U3743" i="26"/>
  <c r="U3744" i="26"/>
  <c r="U3745" i="26"/>
  <c r="U3746" i="26"/>
  <c r="U3747" i="26"/>
  <c r="U3748" i="26"/>
  <c r="U3749" i="26"/>
  <c r="U3750" i="26"/>
  <c r="U3751" i="26"/>
  <c r="U3752" i="26"/>
  <c r="U3753" i="26"/>
  <c r="U3754" i="26"/>
  <c r="U3755" i="26"/>
  <c r="U3756" i="26"/>
  <c r="U3757" i="26"/>
  <c r="U3758" i="26"/>
  <c r="U3759" i="26"/>
  <c r="U3760" i="26"/>
  <c r="U3761" i="26"/>
  <c r="U3762" i="26"/>
  <c r="U3763" i="26"/>
  <c r="U3764" i="26"/>
  <c r="U3765" i="26"/>
  <c r="U3766" i="26"/>
  <c r="U3767" i="26"/>
  <c r="U3768" i="26"/>
  <c r="U3769" i="26"/>
  <c r="U3770" i="26"/>
  <c r="U3771" i="26"/>
  <c r="U3772" i="26"/>
  <c r="U3773" i="26"/>
  <c r="U3774" i="26"/>
  <c r="U3775" i="26"/>
  <c r="U3776" i="26"/>
  <c r="U3777" i="26"/>
  <c r="U3778" i="26"/>
  <c r="U3779" i="26"/>
  <c r="U3780" i="26"/>
  <c r="U3781" i="26"/>
  <c r="U3782" i="26"/>
  <c r="U3783" i="26"/>
  <c r="U3784" i="26"/>
  <c r="U3785" i="26"/>
  <c r="U3786" i="26"/>
  <c r="U3787" i="26"/>
  <c r="U3788" i="26"/>
  <c r="U3789" i="26"/>
  <c r="U3790" i="26"/>
  <c r="U3791" i="26"/>
  <c r="U3792" i="26"/>
  <c r="U3793" i="26"/>
  <c r="U3794" i="26"/>
  <c r="U3795" i="26"/>
  <c r="U3796" i="26"/>
  <c r="U3797" i="26"/>
  <c r="U3798" i="26"/>
  <c r="U3799" i="26"/>
  <c r="U3800" i="26"/>
  <c r="U3801" i="26"/>
  <c r="U3802" i="26"/>
  <c r="U3803" i="26"/>
  <c r="U3804" i="26"/>
  <c r="U3805" i="26"/>
  <c r="U3806" i="26"/>
  <c r="U3807" i="26"/>
  <c r="U3808" i="26"/>
  <c r="U3809" i="26"/>
  <c r="U3810" i="26"/>
  <c r="U3811" i="26"/>
  <c r="U3812" i="26"/>
  <c r="U3813" i="26"/>
  <c r="U3814" i="26"/>
  <c r="U3815" i="26"/>
  <c r="U3816" i="26"/>
  <c r="U3817" i="26"/>
  <c r="U3818" i="26"/>
  <c r="U3819" i="26"/>
  <c r="U3820" i="26"/>
  <c r="U3821" i="26"/>
  <c r="U3822" i="26"/>
  <c r="U3823" i="26"/>
  <c r="U3824" i="26"/>
  <c r="U3825" i="26"/>
  <c r="U3826" i="26"/>
  <c r="U3827" i="26"/>
  <c r="U3828" i="26"/>
  <c r="U3829" i="26"/>
  <c r="U3830" i="26"/>
  <c r="U3831" i="26"/>
  <c r="U3832" i="26"/>
  <c r="U3833" i="26"/>
  <c r="U3834" i="26"/>
  <c r="U3835" i="26"/>
  <c r="U3836" i="26"/>
  <c r="U3837" i="26"/>
  <c r="U3838" i="26"/>
  <c r="U3839" i="26"/>
  <c r="U3840" i="26"/>
  <c r="U3841" i="26"/>
  <c r="U3842" i="26"/>
  <c r="U3843" i="26"/>
  <c r="U3844" i="26"/>
  <c r="U3845" i="26"/>
  <c r="U3846" i="26"/>
  <c r="U3847" i="26"/>
  <c r="U3848" i="26"/>
  <c r="U3849" i="26"/>
  <c r="U3850" i="26"/>
  <c r="U3851" i="26"/>
  <c r="U3852" i="26"/>
  <c r="U3853" i="26"/>
  <c r="U3854" i="26"/>
  <c r="U3855" i="26"/>
  <c r="U3856" i="26"/>
  <c r="U3857" i="26"/>
  <c r="U3858" i="26"/>
  <c r="U3859" i="26"/>
  <c r="U3860" i="26"/>
  <c r="U3861" i="26"/>
  <c r="U3862" i="26"/>
  <c r="U3863" i="26"/>
  <c r="U3864" i="26"/>
  <c r="U3865" i="26"/>
  <c r="U3866" i="26"/>
  <c r="U3867" i="26"/>
  <c r="U3868" i="26"/>
  <c r="U3869" i="26"/>
  <c r="U3870" i="26"/>
  <c r="U3871" i="26"/>
  <c r="U3872" i="26"/>
  <c r="U3873" i="26"/>
  <c r="U3874" i="26"/>
  <c r="U3875" i="26"/>
  <c r="U3876" i="26"/>
  <c r="U3877" i="26"/>
  <c r="U3878" i="26"/>
  <c r="U3879" i="26"/>
  <c r="U3880" i="26"/>
  <c r="U3881" i="26"/>
  <c r="U3882" i="26"/>
  <c r="U3883" i="26"/>
  <c r="U3884" i="26"/>
  <c r="U3885" i="26"/>
  <c r="U3886" i="26"/>
  <c r="U3887" i="26"/>
  <c r="U3888" i="26"/>
  <c r="U3889" i="26"/>
  <c r="U3890" i="26"/>
  <c r="U3891" i="26"/>
  <c r="U3892" i="26"/>
  <c r="U3893" i="26"/>
  <c r="U3894" i="26"/>
  <c r="U3895" i="26"/>
  <c r="U3896" i="26"/>
  <c r="U3897" i="26"/>
  <c r="U3898" i="26"/>
  <c r="U3899" i="26"/>
  <c r="U3900" i="26"/>
  <c r="U3901" i="26"/>
  <c r="U3902" i="26"/>
  <c r="U3903" i="26"/>
  <c r="U3904" i="26"/>
  <c r="U3905" i="26"/>
  <c r="U3906" i="26"/>
  <c r="U3907" i="26"/>
  <c r="U3908" i="26"/>
  <c r="U3909" i="26"/>
  <c r="U3910" i="26"/>
  <c r="U3911" i="26"/>
  <c r="U3912" i="26"/>
  <c r="U3913" i="26"/>
  <c r="U3914" i="26"/>
  <c r="U3915" i="26"/>
  <c r="U3916" i="26"/>
  <c r="U3917" i="26"/>
  <c r="U3918" i="26"/>
  <c r="U3919" i="26"/>
  <c r="U3920" i="26"/>
  <c r="U3921" i="26"/>
  <c r="U3922" i="26"/>
  <c r="U3923" i="26"/>
  <c r="U3924" i="26"/>
  <c r="U3925" i="26"/>
  <c r="U3926" i="26"/>
  <c r="U3927" i="26"/>
  <c r="U3928" i="26"/>
  <c r="U3929" i="26"/>
  <c r="U3930" i="26"/>
  <c r="U3931" i="26"/>
  <c r="U3932" i="26"/>
  <c r="U3933" i="26"/>
  <c r="U3934" i="26"/>
  <c r="U3935" i="26"/>
  <c r="U3936" i="26"/>
  <c r="U3937" i="26"/>
  <c r="U3938" i="26"/>
  <c r="U3939" i="26"/>
  <c r="U3940" i="26"/>
  <c r="U3941" i="26"/>
  <c r="U3942" i="26"/>
  <c r="U3943" i="26"/>
  <c r="U3944" i="26"/>
  <c r="U3945" i="26"/>
  <c r="U3946" i="26"/>
  <c r="U3947" i="26"/>
  <c r="U3948" i="26"/>
  <c r="U3949" i="26"/>
  <c r="U3950" i="26"/>
  <c r="U3951" i="26"/>
  <c r="U3952" i="26"/>
  <c r="U3953" i="26"/>
  <c r="U3954" i="26"/>
  <c r="U3955" i="26"/>
  <c r="U3956" i="26"/>
  <c r="U3957" i="26"/>
  <c r="U3958" i="26"/>
  <c r="U3959" i="26"/>
  <c r="U3960" i="26"/>
  <c r="U3961" i="26"/>
  <c r="U3962" i="26"/>
  <c r="U3963" i="26"/>
  <c r="U3964" i="26"/>
  <c r="U3965" i="26"/>
  <c r="U3966" i="26"/>
  <c r="U3967" i="26"/>
  <c r="U3968" i="26"/>
  <c r="U3969" i="26"/>
  <c r="U3970" i="26"/>
  <c r="U3971" i="26"/>
  <c r="U3972" i="26"/>
  <c r="U3973" i="26"/>
  <c r="U3974" i="26"/>
  <c r="U3975" i="26"/>
  <c r="U3976" i="26"/>
  <c r="U3977" i="26"/>
  <c r="U3978" i="26"/>
  <c r="U3979" i="26"/>
  <c r="U3980" i="26"/>
  <c r="U3981" i="26"/>
  <c r="U3982" i="26"/>
  <c r="U3983" i="26"/>
  <c r="U3984" i="26"/>
  <c r="U3985" i="26"/>
  <c r="U3986" i="26"/>
  <c r="U3987" i="26"/>
  <c r="U3988" i="26"/>
  <c r="U3989" i="26"/>
  <c r="U3990" i="26"/>
  <c r="U3991" i="26"/>
  <c r="U3992" i="26"/>
  <c r="U3993" i="26"/>
  <c r="U3994" i="26"/>
  <c r="U3995" i="26"/>
  <c r="U3996" i="26"/>
  <c r="U3997" i="26"/>
  <c r="U3998" i="26"/>
  <c r="U3999" i="26"/>
  <c r="U4000" i="26"/>
  <c r="U4001" i="26"/>
  <c r="U4002" i="26"/>
  <c r="U4003" i="26"/>
  <c r="U4004" i="26"/>
  <c r="U4005" i="26"/>
  <c r="U4006" i="26"/>
  <c r="U4007" i="26"/>
  <c r="U4008" i="26"/>
  <c r="U4009" i="26"/>
  <c r="U4010" i="26"/>
  <c r="U4011" i="26"/>
  <c r="U4012" i="26"/>
  <c r="U4013" i="26"/>
  <c r="U4014" i="26"/>
  <c r="U4015" i="26"/>
  <c r="U4016" i="26"/>
  <c r="U4017" i="26"/>
  <c r="U4018" i="26"/>
  <c r="U4019" i="26"/>
  <c r="U4020" i="26"/>
  <c r="U4021" i="26"/>
  <c r="U4022" i="26"/>
  <c r="U4023" i="26"/>
  <c r="U4024" i="26"/>
  <c r="U4025" i="26"/>
  <c r="U4026" i="26"/>
  <c r="U4027" i="26"/>
  <c r="U4028" i="26"/>
  <c r="U4029" i="26"/>
  <c r="U4030" i="26"/>
  <c r="U4031" i="26"/>
  <c r="U4032" i="26"/>
  <c r="U4033" i="26"/>
  <c r="U4034" i="26"/>
  <c r="U4035" i="26"/>
  <c r="U4036" i="26"/>
  <c r="U4037" i="26"/>
  <c r="U4038" i="26"/>
  <c r="U4039" i="26"/>
  <c r="U4040" i="26"/>
  <c r="U4041" i="26"/>
  <c r="U4042" i="26"/>
  <c r="U4043" i="26"/>
  <c r="U4044" i="26"/>
  <c r="U4045" i="26"/>
  <c r="U4046" i="26"/>
  <c r="U4047" i="26"/>
  <c r="U4048" i="26"/>
  <c r="U4049" i="26"/>
  <c r="U4050" i="26"/>
  <c r="U4051" i="26"/>
  <c r="U4052" i="26"/>
  <c r="U4053" i="26"/>
  <c r="U4054" i="26"/>
  <c r="U4055" i="26"/>
  <c r="U4056" i="26"/>
  <c r="U4057" i="26"/>
  <c r="U4058" i="26"/>
  <c r="U4059" i="26"/>
  <c r="U4060" i="26"/>
  <c r="U4061" i="26"/>
  <c r="U4062" i="26"/>
  <c r="U4063" i="26"/>
  <c r="U4064" i="26"/>
  <c r="U4065" i="26"/>
  <c r="U4066" i="26"/>
  <c r="U4067" i="26"/>
  <c r="U4068" i="26"/>
  <c r="U4069" i="26"/>
  <c r="U4070" i="26"/>
  <c r="U4071" i="26"/>
  <c r="U4072" i="26"/>
  <c r="U4073" i="26"/>
  <c r="U4074" i="26"/>
  <c r="U4075" i="26"/>
  <c r="U4076" i="26"/>
  <c r="U4077" i="26"/>
  <c r="U4078" i="26"/>
  <c r="U4079" i="26"/>
  <c r="U4080" i="26"/>
  <c r="U4081" i="26"/>
  <c r="U4082" i="26"/>
  <c r="U4083" i="26"/>
  <c r="U4084" i="26"/>
  <c r="U4085" i="26"/>
  <c r="U4086" i="26"/>
  <c r="U4087" i="26"/>
  <c r="U4088" i="26"/>
  <c r="U4089" i="26"/>
  <c r="U4090" i="26"/>
  <c r="U4091" i="26"/>
  <c r="U4092" i="26"/>
  <c r="U4093" i="26"/>
  <c r="U4094" i="26"/>
  <c r="U4095" i="26"/>
  <c r="U4096" i="26"/>
  <c r="U4097" i="26"/>
  <c r="U4098" i="26"/>
  <c r="U4099" i="26"/>
  <c r="U4100" i="26"/>
  <c r="U4101" i="26"/>
  <c r="U4102" i="26"/>
  <c r="U4103" i="26"/>
  <c r="U4104" i="26"/>
  <c r="U4105" i="26"/>
  <c r="U4106" i="26"/>
  <c r="U4107" i="26"/>
  <c r="U4108" i="26"/>
  <c r="U4109" i="26"/>
  <c r="U4110" i="26"/>
  <c r="U4111" i="26"/>
  <c r="U4112" i="26"/>
  <c r="U4113" i="26"/>
  <c r="U4114" i="26"/>
  <c r="U4115" i="26"/>
  <c r="U4116" i="26"/>
  <c r="U4117" i="26"/>
  <c r="U4118" i="26"/>
  <c r="U4119" i="26"/>
  <c r="U4120" i="26"/>
  <c r="U4121" i="26"/>
  <c r="U4122" i="26"/>
  <c r="U4123" i="26"/>
  <c r="U4124" i="26"/>
  <c r="U4125" i="26"/>
  <c r="U4126" i="26"/>
  <c r="U4127" i="26"/>
  <c r="U4128" i="26"/>
  <c r="U4129" i="26"/>
  <c r="U4130" i="26"/>
  <c r="U4131" i="26"/>
  <c r="U4132" i="26"/>
  <c r="U4133" i="26"/>
  <c r="U4134" i="26"/>
  <c r="U4135" i="26"/>
  <c r="U4136" i="26"/>
  <c r="U4137" i="26"/>
  <c r="U4138" i="26"/>
  <c r="U4139" i="26"/>
  <c r="U4140" i="26"/>
  <c r="U4141" i="26"/>
  <c r="U4142" i="26"/>
  <c r="U4143" i="26"/>
  <c r="U4144" i="26"/>
  <c r="U4145" i="26"/>
  <c r="U4146" i="26"/>
  <c r="U4147" i="26"/>
  <c r="U4148" i="26"/>
  <c r="U4149" i="26"/>
  <c r="U4150" i="26"/>
  <c r="U4151" i="26"/>
  <c r="U4152" i="26"/>
  <c r="U4153" i="26"/>
  <c r="U4154" i="26"/>
  <c r="U4155" i="26"/>
  <c r="U4156" i="26"/>
  <c r="U4157" i="26"/>
  <c r="U4158" i="26"/>
  <c r="U4159" i="26"/>
  <c r="U4160" i="26"/>
  <c r="U4161" i="26"/>
  <c r="U4162" i="26"/>
  <c r="U4163" i="26"/>
  <c r="U4164" i="26"/>
  <c r="U4165" i="26"/>
  <c r="U4166" i="26"/>
  <c r="U4167" i="26"/>
  <c r="U4168" i="26"/>
  <c r="U4169" i="26"/>
  <c r="U4170" i="26"/>
  <c r="U4171" i="26"/>
  <c r="U4172" i="26"/>
  <c r="U4173" i="26"/>
  <c r="U4174" i="26"/>
  <c r="U4175" i="26"/>
  <c r="U4176" i="26"/>
  <c r="U4177" i="26"/>
  <c r="U4178" i="26"/>
  <c r="U4179" i="26"/>
  <c r="U4180" i="26"/>
  <c r="U4181" i="26"/>
  <c r="U4182" i="26"/>
  <c r="U4183" i="26"/>
  <c r="U4184" i="26"/>
  <c r="U4185" i="26"/>
  <c r="U4186" i="26"/>
  <c r="U4187" i="26"/>
  <c r="U4188" i="26"/>
  <c r="U4189" i="26"/>
  <c r="U4190" i="26"/>
  <c r="U4191" i="26"/>
  <c r="U4192" i="26"/>
  <c r="U4193" i="26"/>
  <c r="U4194" i="26"/>
  <c r="U4195" i="26"/>
  <c r="U4196" i="26"/>
  <c r="U4197" i="26"/>
  <c r="U4198" i="26"/>
  <c r="U4199" i="26"/>
  <c r="U4200" i="26"/>
  <c r="U4201" i="26"/>
  <c r="U4202" i="26"/>
  <c r="U4203" i="26"/>
  <c r="U4204" i="26"/>
  <c r="U4205" i="26"/>
  <c r="U4206" i="26"/>
  <c r="U4207" i="26"/>
  <c r="U4208" i="26"/>
  <c r="U4209" i="26"/>
  <c r="U4210" i="26"/>
  <c r="U4211" i="26"/>
  <c r="U4212" i="26"/>
  <c r="U4213" i="26"/>
  <c r="U4214" i="26"/>
  <c r="U4215" i="26"/>
  <c r="U4216" i="26"/>
  <c r="U4217" i="26"/>
  <c r="U4218" i="26"/>
  <c r="U4219" i="26"/>
  <c r="U4220" i="26"/>
  <c r="U4221" i="26"/>
  <c r="U4222" i="26"/>
  <c r="U4223" i="26"/>
  <c r="U4224" i="26"/>
  <c r="U4225" i="26"/>
  <c r="U4226" i="26"/>
  <c r="U4227" i="26"/>
  <c r="U4228" i="26"/>
  <c r="U4229" i="26"/>
  <c r="U4230" i="26"/>
  <c r="U4231" i="26"/>
  <c r="U4232" i="26"/>
  <c r="U4233" i="26"/>
  <c r="U4234" i="26"/>
  <c r="U4235" i="26"/>
  <c r="U4236" i="26"/>
  <c r="U4237" i="26"/>
  <c r="U4238" i="26"/>
  <c r="U4239" i="26"/>
  <c r="U4240" i="26"/>
  <c r="U4241" i="26"/>
  <c r="U4242" i="26"/>
  <c r="U4243" i="26"/>
  <c r="U4244" i="26"/>
  <c r="U4245" i="26"/>
  <c r="U4246" i="26"/>
  <c r="U4247" i="26"/>
  <c r="U4248" i="26"/>
  <c r="U4249" i="26"/>
  <c r="U4250" i="26"/>
  <c r="U4251" i="26"/>
  <c r="U4252" i="26"/>
  <c r="U4253" i="26"/>
  <c r="U4254" i="26"/>
  <c r="U4255" i="26"/>
  <c r="U4256" i="26"/>
  <c r="U4257" i="26"/>
  <c r="U4258" i="26"/>
  <c r="U4259" i="26"/>
  <c r="U4260" i="26"/>
  <c r="U4261" i="26"/>
  <c r="U4262" i="26"/>
  <c r="U4263" i="26"/>
  <c r="U4264" i="26"/>
  <c r="U4265" i="26"/>
  <c r="U4266" i="26"/>
  <c r="U4267" i="26"/>
  <c r="U4268" i="26"/>
  <c r="U4269" i="26"/>
  <c r="U4270" i="26"/>
  <c r="U4271" i="26"/>
  <c r="U4272" i="26"/>
  <c r="U4273" i="26"/>
  <c r="U4274" i="26"/>
  <c r="U4275" i="26"/>
  <c r="U4276" i="26"/>
  <c r="U4277" i="26"/>
  <c r="U4278" i="26"/>
  <c r="U4279" i="26"/>
  <c r="U4280" i="26"/>
  <c r="U4281" i="26"/>
  <c r="U4282" i="26"/>
  <c r="U4283" i="26"/>
  <c r="U4284" i="26"/>
  <c r="U4285" i="26"/>
  <c r="U4286" i="26"/>
  <c r="U4287" i="26"/>
  <c r="U4288" i="26"/>
  <c r="U4289" i="26"/>
  <c r="U4290" i="26"/>
  <c r="U4291" i="26"/>
  <c r="U4292" i="26"/>
  <c r="U4293" i="26"/>
  <c r="U4294" i="26"/>
  <c r="U4295" i="26"/>
  <c r="U4296" i="26"/>
  <c r="U4297" i="26"/>
  <c r="U4298" i="26"/>
  <c r="U4299" i="26"/>
  <c r="U4300" i="26"/>
  <c r="U4301" i="26"/>
  <c r="U4302" i="26"/>
  <c r="U4303" i="26"/>
  <c r="U4304" i="26"/>
  <c r="U4305" i="26"/>
  <c r="U4306" i="26"/>
  <c r="U4307" i="26"/>
  <c r="U4308" i="26"/>
  <c r="U4309" i="26"/>
  <c r="U4310" i="26"/>
  <c r="U4311" i="26"/>
  <c r="U4312" i="26"/>
  <c r="U4313" i="26"/>
  <c r="U4314" i="26"/>
  <c r="U4315" i="26"/>
  <c r="U4316" i="26"/>
  <c r="U4317" i="26"/>
  <c r="U4318" i="26"/>
  <c r="U4319" i="26"/>
  <c r="U4320" i="26"/>
  <c r="U4321" i="26"/>
  <c r="U4322" i="26"/>
  <c r="U4323" i="26"/>
  <c r="U4324" i="26"/>
  <c r="U4325" i="26"/>
  <c r="U4326" i="26"/>
  <c r="U4327" i="26"/>
  <c r="U4328" i="26"/>
  <c r="U4329" i="26"/>
  <c r="U4330" i="26"/>
  <c r="U4331" i="26"/>
  <c r="U4332" i="26"/>
  <c r="U4333" i="26"/>
  <c r="U4334" i="26"/>
  <c r="U4335" i="26"/>
  <c r="U4336" i="26"/>
  <c r="U4337" i="26"/>
  <c r="U4338" i="26"/>
  <c r="U4339" i="26"/>
  <c r="U4340" i="26"/>
  <c r="U4341" i="26"/>
  <c r="U4342" i="26"/>
  <c r="U4343" i="26"/>
  <c r="U4344" i="26"/>
  <c r="U4345" i="26"/>
  <c r="U4346" i="26"/>
  <c r="U4347" i="26"/>
  <c r="U4348" i="26"/>
  <c r="U4349" i="26"/>
  <c r="U4350" i="26"/>
  <c r="U4351" i="26"/>
  <c r="U4352" i="26"/>
  <c r="U4353" i="26"/>
  <c r="U4354" i="26"/>
  <c r="U4355" i="26"/>
  <c r="U4356" i="26"/>
  <c r="U4357" i="26"/>
  <c r="U4358" i="26"/>
  <c r="U4359" i="26"/>
  <c r="U4360" i="26"/>
  <c r="U4361" i="26"/>
  <c r="U4362" i="26"/>
  <c r="U4363" i="26"/>
  <c r="U4364" i="26"/>
  <c r="U4365" i="26"/>
  <c r="U4366" i="26"/>
  <c r="U4367" i="26"/>
  <c r="U4368" i="26"/>
  <c r="U4369" i="26"/>
  <c r="U4370" i="26"/>
  <c r="U4371" i="26"/>
  <c r="U4372" i="26"/>
  <c r="U4373" i="26"/>
  <c r="U4374" i="26"/>
  <c r="U4375" i="26"/>
  <c r="U4376" i="26"/>
  <c r="U4377" i="26"/>
  <c r="U4378" i="26"/>
  <c r="U4379" i="26"/>
  <c r="U4380" i="26"/>
  <c r="U4381" i="26"/>
  <c r="U4382" i="26"/>
  <c r="U4383" i="26"/>
  <c r="U4384" i="26"/>
  <c r="U4385" i="26"/>
  <c r="U4386" i="26"/>
  <c r="U4387" i="26"/>
  <c r="U4388" i="26"/>
  <c r="U4389" i="26"/>
  <c r="U4390" i="26"/>
  <c r="U4391" i="26"/>
  <c r="U4392" i="26"/>
  <c r="U4393" i="26"/>
  <c r="U4394" i="26"/>
  <c r="U4395" i="26"/>
  <c r="U4396" i="26"/>
  <c r="U4397" i="26"/>
  <c r="U4398" i="26"/>
  <c r="U4399" i="26"/>
  <c r="U4400" i="26"/>
  <c r="U4401" i="26"/>
  <c r="U4402" i="26"/>
  <c r="U4403" i="26"/>
  <c r="U4404" i="26"/>
  <c r="U4405" i="26"/>
  <c r="U4406" i="26"/>
  <c r="U4407" i="26"/>
  <c r="U4408" i="26"/>
  <c r="U4409" i="26"/>
  <c r="U4410" i="26"/>
  <c r="U4411" i="26"/>
  <c r="U4412" i="26"/>
  <c r="U4413" i="26"/>
  <c r="U4414" i="26"/>
  <c r="U4415" i="26"/>
  <c r="U4416" i="26"/>
  <c r="U4417" i="26"/>
  <c r="U4418" i="26"/>
  <c r="U4419" i="26"/>
  <c r="U4420" i="26"/>
  <c r="U4421" i="26"/>
  <c r="U4422" i="26"/>
  <c r="U4423" i="26"/>
  <c r="U4424" i="26"/>
  <c r="U4425" i="26"/>
  <c r="U4426" i="26"/>
  <c r="U4427" i="26"/>
  <c r="U4428" i="26"/>
  <c r="U4429" i="26"/>
  <c r="U4430" i="26"/>
  <c r="U4431" i="26"/>
  <c r="U4432" i="26"/>
  <c r="U4433" i="26"/>
  <c r="U4434" i="26"/>
  <c r="U4435" i="26"/>
  <c r="U4436" i="26"/>
  <c r="U4437" i="26"/>
  <c r="U4438" i="26"/>
  <c r="U4439" i="26"/>
  <c r="U4440" i="26"/>
  <c r="U4441" i="26"/>
  <c r="U4442" i="26"/>
  <c r="U4443" i="26"/>
  <c r="U4444" i="26"/>
  <c r="U4445" i="26"/>
  <c r="U4446" i="26"/>
  <c r="U4447" i="26"/>
  <c r="U4448" i="26"/>
  <c r="U4449" i="26"/>
  <c r="U4450" i="26"/>
  <c r="U4451" i="26"/>
  <c r="U4452" i="26"/>
  <c r="U4453" i="26"/>
  <c r="U4454" i="26"/>
  <c r="U4455" i="26"/>
  <c r="U4456" i="26"/>
  <c r="U4457" i="26"/>
  <c r="U4458" i="26"/>
  <c r="U4459" i="26"/>
  <c r="U4460" i="26"/>
  <c r="U4461" i="26"/>
  <c r="U4462" i="26"/>
  <c r="U4463" i="26"/>
  <c r="U4464" i="26"/>
  <c r="U4465" i="26"/>
  <c r="U4466" i="26"/>
  <c r="U4467" i="26"/>
  <c r="U4468" i="26"/>
  <c r="U4469" i="26"/>
  <c r="U4470" i="26"/>
  <c r="U4471" i="26"/>
  <c r="U4472" i="26"/>
  <c r="U4473" i="26"/>
  <c r="U4474" i="26"/>
  <c r="U4475" i="26"/>
  <c r="U4476" i="26"/>
  <c r="U4477" i="26"/>
  <c r="U4478" i="26"/>
  <c r="U4479" i="26"/>
  <c r="U4480" i="26"/>
  <c r="U4481" i="26"/>
  <c r="U4482" i="26"/>
  <c r="U4483" i="26"/>
  <c r="U4484" i="26"/>
  <c r="U4485" i="26"/>
  <c r="U4486" i="26"/>
  <c r="U4487" i="26"/>
  <c r="U4488" i="26"/>
  <c r="U4489" i="26"/>
  <c r="U4490" i="26"/>
  <c r="U4491" i="26"/>
  <c r="U4492" i="26"/>
  <c r="U4493" i="26"/>
  <c r="U4494" i="26"/>
  <c r="U4495" i="26"/>
  <c r="U4496" i="26"/>
  <c r="U4497" i="26"/>
  <c r="U4498" i="26"/>
  <c r="U4499" i="26"/>
  <c r="U4500" i="26"/>
  <c r="U4501" i="26"/>
  <c r="U4502" i="26"/>
  <c r="U4503" i="26"/>
  <c r="U4504" i="26"/>
  <c r="U4505" i="26"/>
  <c r="U4506" i="26"/>
  <c r="U4507" i="26"/>
  <c r="U4508" i="26"/>
  <c r="U4509" i="26"/>
  <c r="U4510" i="26"/>
  <c r="U4511" i="26"/>
  <c r="U4512" i="26"/>
  <c r="U4513" i="26"/>
  <c r="U4514" i="26"/>
  <c r="U4515" i="26"/>
  <c r="U4516" i="26"/>
  <c r="U4517" i="26"/>
  <c r="U4518" i="26"/>
  <c r="U4519" i="26"/>
  <c r="U4520" i="26"/>
  <c r="U4521" i="26"/>
  <c r="U4522" i="26"/>
  <c r="U4523" i="26"/>
  <c r="U4524" i="26"/>
  <c r="U4525" i="26"/>
  <c r="U4526" i="26"/>
  <c r="U4527" i="26"/>
  <c r="U4528" i="26"/>
  <c r="U4529" i="26"/>
  <c r="U4530" i="26"/>
  <c r="U4531" i="26"/>
  <c r="U4532" i="26"/>
  <c r="U4533" i="26"/>
  <c r="U4534" i="26"/>
  <c r="U4535" i="26"/>
  <c r="U4536" i="26"/>
  <c r="U4537" i="26"/>
  <c r="U4538" i="26"/>
  <c r="U4539" i="26"/>
  <c r="U4540" i="26"/>
  <c r="U4541" i="26"/>
  <c r="U4542" i="26"/>
  <c r="U4543" i="26"/>
  <c r="U4544" i="26"/>
  <c r="U4545" i="26"/>
  <c r="U4546" i="26"/>
  <c r="U4547" i="26"/>
  <c r="U4548" i="26"/>
  <c r="U4549" i="26"/>
  <c r="U4550" i="26"/>
  <c r="U4551" i="26"/>
  <c r="U4552" i="26"/>
  <c r="U4553" i="26"/>
  <c r="U4554" i="26"/>
  <c r="U4555" i="26"/>
  <c r="U4556" i="26"/>
  <c r="U4557" i="26"/>
  <c r="U4558" i="26"/>
  <c r="U4559" i="26"/>
  <c r="U4560" i="26"/>
  <c r="U4561" i="26"/>
  <c r="U4562" i="26"/>
  <c r="U4563" i="26"/>
  <c r="U4564" i="26"/>
  <c r="U4565" i="26"/>
  <c r="U4566" i="26"/>
  <c r="U4567" i="26"/>
  <c r="U4568" i="26"/>
  <c r="U4569" i="26"/>
  <c r="U4570" i="26"/>
  <c r="U4571" i="26"/>
  <c r="U4572" i="26"/>
  <c r="U4573" i="26"/>
  <c r="U4574" i="26"/>
  <c r="U4575" i="26"/>
  <c r="U4576" i="26"/>
  <c r="U4577" i="26"/>
  <c r="U4578" i="26"/>
  <c r="U4579" i="26"/>
  <c r="U4580" i="26"/>
  <c r="U4581" i="26"/>
  <c r="U4582" i="26"/>
  <c r="U4583" i="26"/>
  <c r="U4584" i="26"/>
  <c r="U4585" i="26"/>
  <c r="U4586" i="26"/>
  <c r="U4587" i="26"/>
  <c r="U4588" i="26"/>
  <c r="U4589" i="26"/>
  <c r="U4590" i="26"/>
  <c r="U4591" i="26"/>
  <c r="U4592" i="26"/>
  <c r="U4593" i="26"/>
  <c r="U4594" i="26"/>
  <c r="U4595" i="26"/>
  <c r="U4596" i="26"/>
  <c r="U4597" i="26"/>
  <c r="U4598" i="26"/>
  <c r="U4599" i="26"/>
  <c r="U4600" i="26"/>
  <c r="U4601" i="26"/>
  <c r="U4602" i="26"/>
  <c r="U4603" i="26"/>
  <c r="U4604" i="26"/>
  <c r="U4605" i="26"/>
  <c r="U4606" i="26"/>
  <c r="U4607" i="26"/>
  <c r="U4608" i="26"/>
  <c r="U4609" i="26"/>
  <c r="U4610" i="26"/>
  <c r="U4611" i="26"/>
  <c r="U4612" i="26"/>
  <c r="U4613" i="26"/>
  <c r="U4614" i="26"/>
  <c r="U4615" i="26"/>
  <c r="U4616" i="26"/>
  <c r="U4617" i="26"/>
  <c r="U4618" i="26"/>
  <c r="U4619" i="26"/>
  <c r="U4620" i="26"/>
  <c r="U4621" i="26"/>
  <c r="U4622" i="26"/>
  <c r="U4623" i="26"/>
  <c r="U4624" i="26"/>
  <c r="U4625" i="26"/>
  <c r="U4626" i="26"/>
  <c r="U4627" i="26"/>
  <c r="U4628" i="26"/>
  <c r="U4629" i="26"/>
  <c r="U4630" i="26"/>
  <c r="U4631" i="26"/>
  <c r="U4632" i="26"/>
  <c r="U4633" i="26"/>
  <c r="U4634" i="26"/>
  <c r="U4635" i="26"/>
  <c r="U4636" i="26"/>
  <c r="U4637" i="26"/>
  <c r="U4638" i="26"/>
  <c r="U4639" i="26"/>
  <c r="U4640" i="26"/>
  <c r="U4641" i="26"/>
  <c r="U4642" i="26"/>
  <c r="U4643" i="26"/>
  <c r="U4644" i="26"/>
  <c r="U4645" i="26"/>
  <c r="U4646" i="26"/>
  <c r="U4647" i="26"/>
  <c r="U4648" i="26"/>
  <c r="U4649" i="26"/>
  <c r="U4650" i="26"/>
  <c r="U4651" i="26"/>
  <c r="U4652" i="26"/>
  <c r="U4653" i="26"/>
  <c r="U4654" i="26"/>
  <c r="U4655" i="26"/>
  <c r="U4656" i="26"/>
  <c r="U4657" i="26"/>
  <c r="U4658" i="26"/>
  <c r="U4659" i="26"/>
  <c r="U4660" i="26"/>
  <c r="U4661" i="26"/>
  <c r="U4662" i="26"/>
  <c r="U4663" i="26"/>
  <c r="U4664" i="26"/>
  <c r="U4665" i="26"/>
  <c r="U4666" i="26"/>
  <c r="U4667" i="26"/>
  <c r="U4668" i="26"/>
  <c r="U4669" i="26"/>
  <c r="U4670" i="26"/>
  <c r="U4671" i="26"/>
  <c r="U4672" i="26"/>
  <c r="U4673" i="26"/>
  <c r="U4674" i="26"/>
  <c r="U4675" i="26"/>
  <c r="U4676" i="26"/>
  <c r="U4677" i="26"/>
  <c r="U4678" i="26"/>
  <c r="U4679" i="26"/>
  <c r="U4680" i="26"/>
  <c r="U4681" i="26"/>
  <c r="U4682" i="26"/>
  <c r="U4683" i="26"/>
  <c r="U4684" i="26"/>
  <c r="U4685" i="26"/>
  <c r="U4686" i="26"/>
  <c r="U4687" i="26"/>
  <c r="U4688" i="26"/>
  <c r="U4689" i="26"/>
  <c r="U4690" i="26"/>
  <c r="U4691" i="26"/>
  <c r="U4692" i="26"/>
  <c r="U4693" i="26"/>
  <c r="U4694" i="26"/>
  <c r="U4695" i="26"/>
  <c r="U4696" i="26"/>
  <c r="U4697" i="26"/>
  <c r="U4698" i="26"/>
  <c r="U4699" i="26"/>
  <c r="U4700" i="26"/>
  <c r="U4701" i="26"/>
  <c r="U4702" i="26"/>
  <c r="U4703" i="26"/>
  <c r="U4704" i="26"/>
  <c r="U4705" i="26"/>
  <c r="U4706" i="26"/>
  <c r="U4707" i="26"/>
  <c r="U4708" i="26"/>
  <c r="U4709" i="26"/>
  <c r="U4710" i="26"/>
  <c r="U4711" i="26"/>
  <c r="U4712" i="26"/>
  <c r="U4713" i="26"/>
  <c r="U4714" i="26"/>
  <c r="U4715" i="26"/>
  <c r="U4716" i="26"/>
  <c r="U4717" i="26"/>
  <c r="U4718" i="26"/>
  <c r="U4719" i="26"/>
  <c r="U4720" i="26"/>
  <c r="U4721" i="26"/>
  <c r="U4722" i="26"/>
  <c r="U4723" i="26"/>
  <c r="U4724" i="26"/>
  <c r="U4725" i="26"/>
  <c r="U4726" i="26"/>
  <c r="U4727" i="26"/>
  <c r="U4728" i="26"/>
  <c r="U4729" i="26"/>
  <c r="U4730" i="26"/>
  <c r="U4731" i="26"/>
  <c r="U4732" i="26"/>
  <c r="U4733" i="26"/>
  <c r="U4734" i="26"/>
  <c r="U4735" i="26"/>
  <c r="U4736" i="26"/>
  <c r="U4737" i="26"/>
  <c r="U4738" i="26"/>
  <c r="U4739" i="26"/>
  <c r="U4740" i="26"/>
  <c r="U4741" i="26"/>
  <c r="U4742" i="26"/>
  <c r="U4743" i="26"/>
  <c r="U4744" i="26"/>
  <c r="U4745" i="26"/>
  <c r="U4746" i="26"/>
  <c r="U4747" i="26"/>
  <c r="U4748" i="26"/>
  <c r="U4749" i="26"/>
  <c r="U4750" i="26"/>
  <c r="U4751" i="26"/>
  <c r="U4752" i="26"/>
  <c r="U4753" i="26"/>
  <c r="U4754" i="26"/>
  <c r="U4755" i="26"/>
  <c r="U4756" i="26"/>
  <c r="U4757" i="26"/>
  <c r="U4758" i="26"/>
  <c r="U4759" i="26"/>
  <c r="U4760" i="26"/>
  <c r="U4761" i="26"/>
  <c r="U4762" i="26"/>
  <c r="U4763" i="26"/>
  <c r="U4764" i="26"/>
  <c r="U4765" i="26"/>
  <c r="U4766" i="26"/>
  <c r="U4767" i="26"/>
  <c r="U4768" i="26"/>
  <c r="U4769" i="26"/>
  <c r="U4770" i="26"/>
  <c r="U4771" i="26"/>
  <c r="U4772" i="26"/>
  <c r="U4773" i="26"/>
  <c r="U4774" i="26"/>
  <c r="U4775" i="26"/>
  <c r="U4776" i="26"/>
  <c r="U4777" i="26"/>
  <c r="U4778" i="26"/>
  <c r="U4779" i="26"/>
  <c r="U4780" i="26"/>
  <c r="U4781" i="26"/>
  <c r="U4782" i="26"/>
  <c r="U4783" i="26"/>
  <c r="U4784" i="26"/>
  <c r="U4785" i="26"/>
  <c r="U4786" i="26"/>
  <c r="U4787" i="26"/>
  <c r="U4788" i="26"/>
  <c r="U4789" i="26"/>
  <c r="U4790" i="26"/>
  <c r="U4791" i="26"/>
  <c r="U4792" i="26"/>
  <c r="U4793" i="26"/>
  <c r="U4794" i="26"/>
  <c r="U4795" i="26"/>
  <c r="U4796" i="26"/>
  <c r="U4797" i="26"/>
  <c r="U4798" i="26"/>
  <c r="U4799" i="26"/>
  <c r="U4800" i="26"/>
  <c r="U4801" i="26"/>
  <c r="U4802" i="26"/>
  <c r="U4803" i="26"/>
  <c r="U4804" i="26"/>
  <c r="U4805" i="26"/>
  <c r="U4806" i="26"/>
  <c r="U4807" i="26"/>
  <c r="U4808" i="26"/>
  <c r="U4809" i="26"/>
  <c r="U4810" i="26"/>
  <c r="U4811" i="26"/>
  <c r="U4812" i="26"/>
  <c r="U4813" i="26"/>
  <c r="U4814" i="26"/>
  <c r="U4815" i="26"/>
  <c r="U4816" i="26"/>
  <c r="U4817" i="26"/>
  <c r="U4818" i="26"/>
  <c r="U4819" i="26"/>
  <c r="U4820" i="26"/>
  <c r="U4821" i="26"/>
  <c r="U4822" i="26"/>
  <c r="U4823" i="26"/>
  <c r="U4824" i="26"/>
  <c r="U4825" i="26"/>
  <c r="U4826" i="26"/>
  <c r="U4827" i="26"/>
  <c r="U4828" i="26"/>
  <c r="U4829" i="26"/>
  <c r="U4830" i="26"/>
  <c r="U4831" i="26"/>
  <c r="U4832" i="26"/>
  <c r="U4833" i="26"/>
  <c r="U4834" i="26"/>
  <c r="U4835" i="26"/>
  <c r="U4836" i="26"/>
  <c r="U4837" i="26"/>
  <c r="U4838" i="26"/>
  <c r="U4839" i="26"/>
  <c r="U4840" i="26"/>
  <c r="U4841" i="26"/>
  <c r="U4842" i="26"/>
  <c r="U4843" i="26"/>
  <c r="U4844" i="26"/>
  <c r="U4845" i="26"/>
  <c r="U4846" i="26"/>
  <c r="U4847" i="26"/>
  <c r="U4848" i="26"/>
  <c r="U4849" i="26"/>
  <c r="U4850" i="26"/>
  <c r="U4851" i="26"/>
  <c r="U4852" i="26"/>
  <c r="U4853" i="26"/>
  <c r="U4854" i="26"/>
  <c r="U4855" i="26"/>
  <c r="U4856" i="26"/>
  <c r="U4857" i="26"/>
  <c r="U4858" i="26"/>
  <c r="U4859" i="26"/>
  <c r="U4860" i="26"/>
  <c r="U4861" i="26"/>
  <c r="U4862" i="26"/>
  <c r="U4863" i="26"/>
  <c r="U4864" i="26"/>
  <c r="U4865" i="26"/>
  <c r="U4866" i="26"/>
  <c r="U4867" i="26"/>
  <c r="U4868" i="26"/>
  <c r="U4869" i="26"/>
  <c r="U4870" i="26"/>
  <c r="U4871" i="26"/>
  <c r="U4872" i="26"/>
  <c r="U4873" i="26"/>
  <c r="U4874" i="26"/>
  <c r="U4875" i="26"/>
  <c r="U4876" i="26"/>
  <c r="U4877" i="26"/>
  <c r="U4878" i="26"/>
  <c r="U4879" i="26"/>
  <c r="U4880" i="26"/>
  <c r="U4881" i="26"/>
  <c r="U4882" i="26"/>
  <c r="U4883" i="26"/>
  <c r="U4884" i="26"/>
  <c r="U4885" i="26"/>
  <c r="U4886" i="26"/>
  <c r="U4887" i="26"/>
  <c r="U4888" i="26"/>
  <c r="U4889" i="26"/>
  <c r="U4890" i="26"/>
  <c r="U4891" i="26"/>
  <c r="U4892" i="26"/>
  <c r="U4893" i="26"/>
  <c r="U4894" i="26"/>
  <c r="U4895" i="26"/>
  <c r="U4896" i="26"/>
  <c r="U4897" i="26"/>
  <c r="U4898" i="26"/>
  <c r="U4899" i="26"/>
  <c r="U4900" i="26"/>
  <c r="U4901" i="26"/>
  <c r="U4902" i="26"/>
  <c r="U4903" i="26"/>
  <c r="U4904" i="26"/>
  <c r="U4905" i="26"/>
  <c r="U4906" i="26"/>
  <c r="U4907" i="26"/>
  <c r="U4908" i="26"/>
  <c r="U4909" i="26"/>
  <c r="U4910" i="26"/>
  <c r="U4911" i="26"/>
  <c r="U4912" i="26"/>
  <c r="U4913" i="26"/>
  <c r="U4914" i="26"/>
  <c r="U4915" i="26"/>
  <c r="U4916" i="26"/>
  <c r="U4917" i="26"/>
  <c r="U4918" i="26"/>
  <c r="U4919" i="26"/>
  <c r="U4920" i="26"/>
  <c r="U4921" i="26"/>
  <c r="U4922" i="26"/>
  <c r="U4923" i="26"/>
  <c r="U4924" i="26"/>
  <c r="U4925" i="26"/>
  <c r="U4926" i="26"/>
  <c r="U4927" i="26"/>
  <c r="U4928" i="26"/>
  <c r="U4929" i="26"/>
  <c r="U4930" i="26"/>
  <c r="U4931" i="26"/>
  <c r="U4932" i="26"/>
  <c r="U4933" i="26"/>
  <c r="U4934" i="26"/>
  <c r="U4935" i="26"/>
  <c r="U4936" i="26"/>
  <c r="U4937" i="26"/>
  <c r="U4938" i="26"/>
  <c r="U4939" i="26"/>
  <c r="U4940" i="26"/>
  <c r="U4941" i="26"/>
  <c r="U4942" i="26"/>
  <c r="U4943" i="26"/>
  <c r="U4944" i="26"/>
  <c r="U4945" i="26"/>
  <c r="U4946" i="26"/>
  <c r="U4947" i="26"/>
  <c r="U4948" i="26"/>
  <c r="U4949" i="26"/>
  <c r="U4950" i="26"/>
  <c r="U4951" i="26"/>
  <c r="U4952" i="26"/>
  <c r="U4953" i="26"/>
  <c r="U4954" i="26"/>
  <c r="U4955" i="26"/>
  <c r="U4956" i="26"/>
  <c r="U4957" i="26"/>
  <c r="U4958" i="26"/>
  <c r="U4959" i="26"/>
  <c r="U4960" i="26"/>
  <c r="U4961" i="26"/>
  <c r="U4962" i="26"/>
  <c r="U4963" i="26"/>
  <c r="U4964" i="26"/>
  <c r="U4965" i="26"/>
  <c r="U4966" i="26"/>
  <c r="U4967" i="26"/>
  <c r="U4968" i="26"/>
  <c r="U4969" i="26"/>
  <c r="U4970" i="26"/>
  <c r="U4971" i="26"/>
  <c r="U4972" i="26"/>
  <c r="U4973" i="26"/>
  <c r="U4974" i="26"/>
  <c r="U4975" i="26"/>
  <c r="U4976" i="26"/>
  <c r="U4977" i="26"/>
  <c r="U4978" i="26"/>
  <c r="U4979" i="26"/>
  <c r="U4980" i="26"/>
  <c r="U4981" i="26"/>
  <c r="U4982" i="26"/>
  <c r="U4983" i="26"/>
  <c r="U4984" i="26"/>
  <c r="U4985" i="26"/>
  <c r="U4986" i="26"/>
  <c r="U4987" i="26"/>
  <c r="U4988" i="26"/>
  <c r="U4989" i="26"/>
  <c r="U4990" i="26"/>
  <c r="U4991" i="26"/>
  <c r="U4992" i="26"/>
  <c r="U4993" i="26"/>
  <c r="U4994" i="26"/>
  <c r="U4995" i="26"/>
  <c r="U4996" i="26"/>
  <c r="U4997" i="26"/>
  <c r="U4998" i="26"/>
  <c r="U4999" i="26"/>
  <c r="U5000" i="26"/>
  <c r="U5001" i="26"/>
  <c r="U5002" i="26"/>
  <c r="U5003" i="26"/>
  <c r="U5004" i="26"/>
  <c r="U5005" i="26"/>
  <c r="U5006" i="26"/>
  <c r="U5007" i="26"/>
  <c r="U5008" i="26"/>
  <c r="U5009" i="26"/>
  <c r="U5010" i="26"/>
  <c r="U5011" i="26"/>
  <c r="U5012" i="26"/>
  <c r="U5013" i="26"/>
  <c r="U5014" i="26"/>
  <c r="U5015" i="26"/>
  <c r="U5016" i="26"/>
  <c r="U5017" i="26"/>
  <c r="U5018" i="26"/>
  <c r="U5019" i="26"/>
  <c r="U5020" i="26"/>
  <c r="U5021" i="26"/>
  <c r="U5022" i="26"/>
  <c r="U5023" i="26"/>
  <c r="U5024" i="26"/>
  <c r="U5025" i="26"/>
  <c r="U5026" i="26"/>
  <c r="U5027" i="26"/>
  <c r="U5028" i="26"/>
  <c r="U5029" i="26"/>
  <c r="U5030" i="26"/>
  <c r="U5031" i="26"/>
  <c r="U5032" i="26"/>
  <c r="U5033" i="26"/>
  <c r="U5034" i="26"/>
  <c r="U5035" i="26"/>
  <c r="U5036" i="26"/>
  <c r="U5037" i="26"/>
  <c r="U5038" i="26"/>
  <c r="U5039" i="26"/>
  <c r="U5040" i="26"/>
  <c r="U5041" i="26"/>
  <c r="U5042" i="26"/>
  <c r="U5043" i="26"/>
  <c r="U5044" i="26"/>
  <c r="U5045" i="26"/>
  <c r="U5046" i="26"/>
  <c r="U5047" i="26"/>
  <c r="U5048" i="26"/>
  <c r="U5049" i="26"/>
  <c r="U5050" i="26"/>
  <c r="U5051" i="26"/>
  <c r="U5052" i="26"/>
  <c r="U5053" i="26"/>
  <c r="U5054" i="26"/>
  <c r="U5055" i="26"/>
  <c r="U5056" i="26"/>
  <c r="U5057" i="26"/>
  <c r="U5058" i="26"/>
  <c r="U5059" i="26"/>
  <c r="U5060" i="26"/>
  <c r="U5061" i="26"/>
  <c r="U5062" i="26"/>
  <c r="U5063" i="26"/>
  <c r="U5064" i="26"/>
  <c r="U5065" i="26"/>
  <c r="U5066" i="26"/>
  <c r="U5067" i="26"/>
  <c r="U5068" i="26"/>
  <c r="U5069" i="26"/>
  <c r="U5070" i="26"/>
  <c r="U5071" i="26"/>
  <c r="U5072" i="26"/>
  <c r="U5073" i="26"/>
  <c r="U5074" i="26"/>
  <c r="U5075" i="26"/>
  <c r="U5076" i="26"/>
  <c r="U5077" i="26"/>
  <c r="U5078" i="26"/>
  <c r="U5079" i="26"/>
  <c r="U5080" i="26"/>
  <c r="U5081" i="26"/>
  <c r="U5082" i="26"/>
  <c r="U5083" i="26"/>
  <c r="U5084" i="26"/>
  <c r="U5085" i="26"/>
  <c r="U5086" i="26"/>
  <c r="U5087" i="26"/>
  <c r="U5088" i="26"/>
  <c r="U5089" i="26"/>
  <c r="U5090" i="26"/>
  <c r="U5091" i="26"/>
  <c r="U5092" i="26"/>
  <c r="U5093" i="26"/>
  <c r="U5094" i="26"/>
  <c r="U5095" i="26"/>
  <c r="U5096" i="26"/>
  <c r="U5097" i="26"/>
  <c r="U5098" i="26"/>
  <c r="U5099" i="26"/>
  <c r="U5100" i="26"/>
  <c r="U5101" i="26"/>
  <c r="U5102" i="26"/>
  <c r="U5103" i="26"/>
  <c r="U5104" i="26"/>
  <c r="U5105" i="26"/>
  <c r="U5106" i="26"/>
  <c r="U5107" i="26"/>
  <c r="U5108" i="26"/>
  <c r="U5109" i="26"/>
  <c r="U5110" i="26"/>
  <c r="U5111" i="26"/>
  <c r="U5112" i="26"/>
  <c r="U5113" i="26"/>
  <c r="U5114" i="26"/>
  <c r="U5115" i="26"/>
  <c r="U5116" i="26"/>
  <c r="U5117" i="26"/>
  <c r="U5118" i="26"/>
  <c r="U5119" i="26"/>
  <c r="U5120" i="26"/>
  <c r="U5121" i="26"/>
  <c r="U5122" i="26"/>
  <c r="U5123" i="26"/>
  <c r="U5124" i="26"/>
  <c r="U5125" i="26"/>
  <c r="U5126" i="26"/>
  <c r="U5127" i="26"/>
  <c r="U5128" i="26"/>
  <c r="U5129" i="26"/>
  <c r="U5130" i="26"/>
  <c r="U5131" i="26"/>
  <c r="U5132" i="26"/>
  <c r="U5133" i="26"/>
  <c r="U5134" i="26"/>
  <c r="U5135" i="26"/>
  <c r="U5136" i="26"/>
  <c r="U5137" i="26"/>
  <c r="U5138" i="26"/>
  <c r="U5139" i="26"/>
  <c r="U5140" i="26"/>
  <c r="U5141" i="26"/>
  <c r="U5142" i="26"/>
  <c r="U5143" i="26"/>
  <c r="U5144" i="26"/>
  <c r="U5145" i="26"/>
  <c r="U5146" i="26"/>
  <c r="U5147" i="26"/>
  <c r="U5148" i="26"/>
  <c r="U5149" i="26"/>
  <c r="U5150" i="26"/>
  <c r="U5151" i="26"/>
  <c r="U5152" i="26"/>
  <c r="U5153" i="26"/>
  <c r="U5154" i="26"/>
  <c r="U5155" i="26"/>
  <c r="U5156" i="26"/>
  <c r="U5157" i="26"/>
  <c r="U5158" i="26"/>
  <c r="U5159" i="26"/>
  <c r="U5160" i="26"/>
  <c r="U5161" i="26"/>
  <c r="U5162" i="26"/>
  <c r="U5163" i="26"/>
  <c r="U5164" i="26"/>
  <c r="U5165" i="26"/>
  <c r="U5166" i="26"/>
  <c r="U5167" i="26"/>
  <c r="U5168" i="26"/>
  <c r="U5169" i="26"/>
  <c r="U5170" i="26"/>
  <c r="U5171" i="26"/>
  <c r="U5172" i="26"/>
  <c r="U5173" i="26"/>
  <c r="U5174" i="26"/>
  <c r="U5175" i="26"/>
  <c r="U5176" i="26"/>
  <c r="U5177" i="26"/>
  <c r="U5178" i="26"/>
  <c r="U5179" i="26"/>
  <c r="U5180" i="26"/>
  <c r="U5181" i="26"/>
  <c r="U5182" i="26"/>
  <c r="U5183" i="26"/>
  <c r="U5184" i="26"/>
  <c r="U5185" i="26"/>
  <c r="U5186" i="26"/>
  <c r="U5187" i="26"/>
  <c r="U5188" i="26"/>
  <c r="U5189" i="26"/>
  <c r="U5190" i="26"/>
  <c r="U5191" i="26"/>
  <c r="U5192" i="26"/>
  <c r="U5193" i="26"/>
  <c r="U5194" i="26"/>
  <c r="U5195" i="26"/>
  <c r="U5196" i="26"/>
  <c r="U5197" i="26"/>
  <c r="U5198" i="26"/>
  <c r="U5199" i="26"/>
  <c r="U5200" i="26"/>
  <c r="U5201" i="26"/>
  <c r="U5202" i="26"/>
  <c r="U5203" i="26"/>
  <c r="U5204" i="26"/>
  <c r="U5205" i="26"/>
  <c r="U5206" i="26"/>
  <c r="U5207" i="26"/>
  <c r="U5208" i="26"/>
  <c r="U5209" i="26"/>
  <c r="U5210" i="26"/>
  <c r="U5211" i="26"/>
  <c r="U5212" i="26"/>
  <c r="U5213" i="26"/>
  <c r="U5214" i="26"/>
  <c r="U5215" i="26"/>
  <c r="U5216" i="26"/>
  <c r="U5217" i="26"/>
  <c r="U5218" i="26"/>
  <c r="U5219" i="26"/>
  <c r="U5220" i="26"/>
  <c r="U5221" i="26"/>
  <c r="U5222" i="26"/>
  <c r="U5223" i="26"/>
  <c r="U5224" i="26"/>
  <c r="U5225" i="26"/>
  <c r="U5226" i="26"/>
  <c r="U5227" i="26"/>
  <c r="U5228" i="26"/>
  <c r="U5229" i="26"/>
  <c r="U5230" i="26"/>
  <c r="U5231" i="26"/>
  <c r="U5232" i="26"/>
  <c r="U5233" i="26"/>
  <c r="U5234" i="26"/>
  <c r="U5235" i="26"/>
  <c r="U5236" i="26"/>
  <c r="U5237" i="26"/>
  <c r="U5238" i="26"/>
  <c r="U5239" i="26"/>
  <c r="U5240" i="26"/>
  <c r="U5241" i="26"/>
  <c r="U5242" i="26"/>
  <c r="U5243" i="26"/>
  <c r="U5244" i="26"/>
  <c r="U5245" i="26"/>
  <c r="U5246" i="26"/>
  <c r="U5247" i="26"/>
  <c r="U5248" i="26"/>
  <c r="U5249" i="26"/>
  <c r="U5250" i="26"/>
  <c r="U5251" i="26"/>
  <c r="U5252" i="26"/>
  <c r="U5253" i="26"/>
  <c r="U5254" i="26"/>
  <c r="U5255" i="26"/>
  <c r="U5256" i="26"/>
  <c r="U5257" i="26"/>
  <c r="U5258" i="26"/>
  <c r="U5259" i="26"/>
  <c r="U5260" i="26"/>
  <c r="U5261" i="26"/>
  <c r="U5262" i="26"/>
  <c r="U5263" i="26"/>
  <c r="U5264" i="26"/>
  <c r="U5265" i="26"/>
  <c r="U5266" i="26"/>
  <c r="U5267" i="26"/>
  <c r="U5268" i="26"/>
  <c r="U5269" i="26"/>
  <c r="U5270" i="26"/>
  <c r="U5271" i="26"/>
  <c r="U5272" i="26"/>
  <c r="U5273" i="26"/>
  <c r="U5274" i="26"/>
  <c r="U5275" i="26"/>
  <c r="U5276" i="26"/>
  <c r="U5277" i="26"/>
  <c r="U5278" i="26"/>
  <c r="U5279" i="26"/>
  <c r="U5280" i="26"/>
  <c r="U5281" i="26"/>
  <c r="U5282" i="26"/>
  <c r="U5283" i="26"/>
  <c r="U5284" i="26"/>
  <c r="U5285" i="26"/>
  <c r="U5286" i="26"/>
  <c r="U5287" i="26"/>
  <c r="U5288" i="26"/>
  <c r="U5289" i="26"/>
  <c r="U5290" i="26"/>
  <c r="U5291" i="26"/>
  <c r="U5292" i="26"/>
  <c r="U5293" i="26"/>
  <c r="U5294" i="26"/>
  <c r="U5295" i="26"/>
  <c r="U5296" i="26"/>
  <c r="U5297" i="26"/>
  <c r="U5298" i="26"/>
  <c r="U5299" i="26"/>
  <c r="U5300" i="26"/>
  <c r="U5301" i="26"/>
  <c r="U5302" i="26"/>
  <c r="U5303" i="26"/>
  <c r="U5304" i="26"/>
  <c r="U5305" i="26"/>
  <c r="U5306" i="26"/>
  <c r="U5307" i="26"/>
  <c r="U5308" i="26"/>
  <c r="U5309" i="26"/>
  <c r="U5310" i="26"/>
  <c r="U5311" i="26"/>
  <c r="U5312" i="26"/>
  <c r="U5313" i="26"/>
  <c r="U5314" i="26"/>
  <c r="U5315" i="26"/>
  <c r="U5316" i="26"/>
  <c r="U5317" i="26"/>
  <c r="U5318" i="26"/>
  <c r="U5319" i="26"/>
  <c r="U5320" i="26"/>
  <c r="U5321" i="26"/>
  <c r="U5322" i="26"/>
  <c r="U5323" i="26"/>
  <c r="U5324" i="26"/>
  <c r="U5325" i="26"/>
  <c r="U5326" i="26"/>
  <c r="U5327" i="26"/>
  <c r="U5328" i="26"/>
  <c r="U5329" i="26"/>
  <c r="U5330" i="26"/>
  <c r="U5331" i="26"/>
  <c r="U5332" i="26"/>
  <c r="U5333" i="26"/>
  <c r="U5334" i="26"/>
  <c r="U5335" i="26"/>
  <c r="U5336" i="26"/>
  <c r="U5337" i="26"/>
  <c r="U5338" i="26"/>
  <c r="U5339" i="26"/>
  <c r="U5340" i="26"/>
  <c r="U5341" i="26"/>
  <c r="U5342" i="26"/>
  <c r="U5343" i="26"/>
  <c r="U5344" i="26"/>
  <c r="U5345" i="26"/>
  <c r="U5346" i="26"/>
  <c r="U5347" i="26"/>
  <c r="U5348" i="26"/>
  <c r="U5349" i="26"/>
  <c r="U5350" i="26"/>
  <c r="U5351" i="26"/>
  <c r="U5352" i="26"/>
  <c r="U5353" i="26"/>
  <c r="U5354" i="26"/>
  <c r="U5355" i="26"/>
  <c r="U5356" i="26"/>
  <c r="U5357" i="26"/>
  <c r="U5358" i="26"/>
  <c r="U5359" i="26"/>
  <c r="U5360" i="26"/>
  <c r="U5361" i="26"/>
  <c r="U5362" i="26"/>
  <c r="U5363" i="26"/>
  <c r="U5364" i="26"/>
  <c r="U5365" i="26"/>
  <c r="U5366" i="26"/>
  <c r="U5367" i="26"/>
  <c r="U5368" i="26"/>
  <c r="U5369" i="26"/>
  <c r="U5370" i="26"/>
  <c r="U5371" i="26"/>
  <c r="U5372" i="26"/>
  <c r="U5373" i="26"/>
  <c r="U5374" i="26"/>
  <c r="U5375" i="26"/>
  <c r="U5376" i="26"/>
  <c r="U5377" i="26"/>
  <c r="U5378" i="26"/>
  <c r="U5379" i="26"/>
  <c r="U5380" i="26"/>
  <c r="U5381" i="26"/>
  <c r="U5382" i="26"/>
  <c r="U5383" i="26"/>
  <c r="U5384" i="26"/>
  <c r="U5385" i="26"/>
  <c r="U5386" i="26"/>
  <c r="U5387" i="26"/>
  <c r="U5388" i="26"/>
  <c r="U5389" i="26"/>
  <c r="U5390" i="26"/>
  <c r="U5391" i="26"/>
  <c r="U5392" i="26"/>
  <c r="U5393" i="26"/>
  <c r="U5394" i="26"/>
  <c r="U5395" i="26"/>
  <c r="U5396" i="26"/>
  <c r="U5397" i="26"/>
  <c r="U5398" i="26"/>
  <c r="U5399" i="26"/>
  <c r="U5400" i="26"/>
  <c r="U5401" i="26"/>
  <c r="U5402" i="26"/>
  <c r="U5403" i="26"/>
  <c r="U5404" i="26"/>
  <c r="U5405" i="26"/>
  <c r="U5406" i="26"/>
  <c r="U5407" i="26"/>
  <c r="U5408" i="26"/>
  <c r="U5409" i="26"/>
  <c r="U5410" i="26"/>
  <c r="U5411" i="26"/>
  <c r="U5412" i="26"/>
  <c r="U5413" i="26"/>
  <c r="U5414" i="26"/>
  <c r="U5415" i="26"/>
  <c r="U5416" i="26"/>
  <c r="U5417" i="26"/>
  <c r="U5418" i="26"/>
  <c r="U5419" i="26"/>
  <c r="U5420" i="26"/>
  <c r="U5421" i="26"/>
  <c r="U5422" i="26"/>
  <c r="U5423" i="26"/>
  <c r="U5424" i="26"/>
  <c r="U5425" i="26"/>
  <c r="U5426" i="26"/>
  <c r="U5427" i="26"/>
  <c r="U5428" i="26"/>
  <c r="U5429" i="26"/>
  <c r="U5430" i="26"/>
  <c r="U5431" i="26"/>
  <c r="U5432" i="26"/>
  <c r="U5433" i="26"/>
  <c r="U5434" i="26"/>
  <c r="U5435" i="26"/>
  <c r="U5436" i="26"/>
  <c r="U5437" i="26"/>
  <c r="U5438" i="26"/>
  <c r="U5439" i="26"/>
  <c r="U5440" i="26"/>
  <c r="U5441" i="26"/>
  <c r="U5442" i="26"/>
  <c r="U5443" i="26"/>
  <c r="U5444" i="26"/>
  <c r="U5445" i="26"/>
  <c r="U5446" i="26"/>
  <c r="U5447" i="26"/>
  <c r="U5448" i="26"/>
  <c r="U5449" i="26"/>
  <c r="U5450" i="26"/>
  <c r="U5451" i="26"/>
  <c r="U5452" i="26"/>
  <c r="U5453" i="26"/>
  <c r="U5454" i="26"/>
  <c r="U5455" i="26"/>
  <c r="U5456" i="26"/>
  <c r="U5457" i="26"/>
  <c r="U5458" i="26"/>
  <c r="U5459" i="26"/>
  <c r="U5460" i="26"/>
  <c r="U5461" i="26"/>
  <c r="U5462" i="26"/>
  <c r="U5463" i="26"/>
  <c r="U5464" i="26"/>
  <c r="U5465" i="26"/>
  <c r="U5466" i="26"/>
  <c r="U5467" i="26"/>
  <c r="U5468" i="26"/>
  <c r="U5469" i="26"/>
  <c r="U5470" i="26"/>
  <c r="U5471" i="26"/>
  <c r="U5472" i="26"/>
  <c r="U5473" i="26"/>
  <c r="U5474" i="26"/>
  <c r="U5475" i="26"/>
  <c r="U5476" i="26"/>
  <c r="U5477" i="26"/>
  <c r="U5478" i="26"/>
  <c r="U5479" i="26"/>
  <c r="U5480" i="26"/>
  <c r="U5481" i="26"/>
  <c r="U5482" i="26"/>
  <c r="U5483" i="26"/>
  <c r="U5484" i="26"/>
  <c r="U5485" i="26"/>
  <c r="U5486" i="26"/>
  <c r="U5487" i="26"/>
  <c r="U5488" i="26"/>
  <c r="U5489" i="26"/>
  <c r="U5490" i="26"/>
  <c r="U5491" i="26"/>
  <c r="U5492" i="26"/>
  <c r="U5493" i="26"/>
  <c r="U5494" i="26"/>
  <c r="U5495" i="26"/>
  <c r="U5496" i="26"/>
  <c r="U5497" i="26"/>
  <c r="U5498" i="26"/>
  <c r="U5499" i="26"/>
  <c r="U5500" i="26"/>
  <c r="U5501" i="26"/>
  <c r="U5502" i="26"/>
  <c r="U5503" i="26"/>
  <c r="U5504" i="26"/>
  <c r="U5505" i="26"/>
  <c r="U5506" i="26"/>
  <c r="U5507" i="26"/>
  <c r="U5508" i="26"/>
  <c r="U5509" i="26"/>
  <c r="U5510" i="26"/>
  <c r="U5511" i="26"/>
  <c r="U5512" i="26"/>
  <c r="U5513" i="26"/>
  <c r="U5514" i="26"/>
  <c r="U5515" i="26"/>
  <c r="U5516" i="26"/>
  <c r="U5517" i="26"/>
  <c r="U5518" i="26"/>
  <c r="U5519" i="26"/>
  <c r="U5520" i="26"/>
  <c r="U5521" i="26"/>
  <c r="U5522" i="26"/>
  <c r="U5523" i="26"/>
  <c r="U5524" i="26"/>
  <c r="U5525" i="26"/>
  <c r="U5526" i="26"/>
  <c r="U5527" i="26"/>
  <c r="U5528" i="26"/>
  <c r="U5529" i="26"/>
  <c r="U5530" i="26"/>
  <c r="U5531" i="26"/>
  <c r="U5532" i="26"/>
  <c r="U5533" i="26"/>
  <c r="U5534" i="26"/>
  <c r="U5535" i="26"/>
  <c r="U5536" i="26"/>
  <c r="U5537" i="26"/>
  <c r="U5538" i="26"/>
  <c r="U5539" i="26"/>
  <c r="U5540" i="26"/>
  <c r="U5541" i="26"/>
  <c r="U5542" i="26"/>
  <c r="U5543" i="26"/>
  <c r="U5544" i="26"/>
  <c r="U5545" i="26"/>
  <c r="U5546" i="26"/>
  <c r="U5547" i="26"/>
  <c r="U5548" i="26"/>
  <c r="U5549" i="26"/>
  <c r="U5550" i="26"/>
  <c r="U5551" i="26"/>
  <c r="U5552" i="26"/>
  <c r="U5553" i="26"/>
  <c r="U5554" i="26"/>
  <c r="U5555" i="26"/>
  <c r="U5556" i="26"/>
  <c r="U5557" i="26"/>
  <c r="U5558" i="26"/>
  <c r="U5559" i="26"/>
  <c r="U5560" i="26"/>
  <c r="U5561" i="26"/>
  <c r="U5562" i="26"/>
  <c r="U5563" i="26"/>
  <c r="U5564" i="26"/>
  <c r="U5565" i="26"/>
  <c r="U5566" i="26"/>
  <c r="U5567" i="26"/>
  <c r="U5568" i="26"/>
  <c r="U5569" i="26"/>
  <c r="U5570" i="26"/>
  <c r="U5571" i="26"/>
  <c r="U5572" i="26"/>
  <c r="U5573" i="26"/>
  <c r="U5574" i="26"/>
  <c r="U5575" i="26"/>
  <c r="U5576" i="26"/>
  <c r="U5577" i="26"/>
  <c r="U5578" i="26"/>
  <c r="U5579" i="26"/>
  <c r="U5580" i="26"/>
  <c r="U5581" i="26"/>
  <c r="U5582" i="26"/>
  <c r="U5583" i="26"/>
  <c r="U5584" i="26"/>
  <c r="U5585" i="26"/>
  <c r="U5586" i="26"/>
  <c r="U5587" i="26"/>
  <c r="U5588" i="26"/>
  <c r="U5589" i="26"/>
  <c r="U5590" i="26"/>
  <c r="U5591" i="26"/>
  <c r="U5592" i="26"/>
  <c r="U5593" i="26"/>
  <c r="U5594" i="26"/>
  <c r="U5595" i="26"/>
  <c r="U5596" i="26"/>
  <c r="U5597" i="26"/>
  <c r="U5598" i="26"/>
  <c r="U5599" i="26"/>
  <c r="U5600" i="26"/>
  <c r="U5601" i="26"/>
  <c r="U5602" i="26"/>
  <c r="U5603" i="26"/>
  <c r="U5604" i="26"/>
  <c r="U5605" i="26"/>
  <c r="U5606" i="26"/>
  <c r="U5607" i="26"/>
  <c r="U5608" i="26"/>
  <c r="U5609" i="26"/>
  <c r="U5610" i="26"/>
  <c r="U5611" i="26"/>
  <c r="U5612" i="26"/>
  <c r="U5613" i="26"/>
  <c r="U5614" i="26"/>
  <c r="U5615" i="26"/>
  <c r="U5616" i="26"/>
  <c r="U5617" i="26"/>
  <c r="U5618" i="26"/>
  <c r="U5619" i="26"/>
  <c r="U5620" i="26"/>
  <c r="U5621" i="26"/>
  <c r="U5622" i="26"/>
  <c r="U5623" i="26"/>
  <c r="U5624" i="26"/>
  <c r="U5625" i="26"/>
  <c r="U5626" i="26"/>
  <c r="U5627" i="26"/>
  <c r="U5628" i="26"/>
  <c r="U5629" i="26"/>
  <c r="U5630" i="26"/>
  <c r="U5631" i="26"/>
  <c r="U5632" i="26"/>
  <c r="U5633" i="26"/>
  <c r="U5634" i="26"/>
  <c r="U5635" i="26"/>
  <c r="U5636" i="26"/>
  <c r="U5637" i="26"/>
  <c r="U5638" i="26"/>
  <c r="U5639" i="26"/>
  <c r="U5640" i="26"/>
  <c r="U5641" i="26"/>
  <c r="U5642" i="26"/>
  <c r="U5643" i="26"/>
  <c r="U5644" i="26"/>
  <c r="U5645" i="26"/>
  <c r="U5646" i="26"/>
  <c r="U5647" i="26"/>
  <c r="U5648" i="26"/>
  <c r="U5649" i="26"/>
  <c r="U5650" i="26"/>
  <c r="U5651" i="26"/>
  <c r="U5652" i="26"/>
  <c r="U5653" i="26"/>
  <c r="U5654" i="26"/>
  <c r="U5655" i="26"/>
  <c r="U5656" i="26"/>
  <c r="U5657" i="26"/>
  <c r="U5658" i="26"/>
  <c r="U5659" i="26"/>
  <c r="U5660" i="26"/>
  <c r="U5661" i="26"/>
  <c r="U5662" i="26"/>
  <c r="U5663" i="26"/>
  <c r="U5664" i="26"/>
  <c r="U5665" i="26"/>
  <c r="U5666" i="26"/>
  <c r="U5667" i="26"/>
  <c r="U5668" i="26"/>
  <c r="U5669" i="26"/>
  <c r="U5670" i="26"/>
  <c r="U5671" i="26"/>
  <c r="U5672" i="26"/>
  <c r="U5673" i="26"/>
  <c r="U5674" i="26"/>
  <c r="U5675" i="26"/>
  <c r="U5676" i="26"/>
  <c r="U5677" i="26"/>
  <c r="U5678" i="26"/>
  <c r="U5679" i="26"/>
  <c r="U5680" i="26"/>
  <c r="U5681" i="26"/>
  <c r="U5682" i="26"/>
  <c r="U5683" i="26"/>
  <c r="U5684" i="26"/>
  <c r="U5685" i="26"/>
  <c r="U5686" i="26"/>
  <c r="U5687" i="26"/>
  <c r="U5688" i="26"/>
  <c r="U5689" i="26"/>
  <c r="U5690" i="26"/>
  <c r="U5691" i="26"/>
  <c r="U5692" i="26"/>
  <c r="U5693" i="26"/>
  <c r="U5694" i="26"/>
  <c r="U5695" i="26"/>
  <c r="U5696" i="26"/>
  <c r="U5697" i="26"/>
  <c r="U5698" i="26"/>
  <c r="U5699" i="26"/>
  <c r="U5700" i="26"/>
  <c r="U5701" i="26"/>
  <c r="U5702" i="26"/>
  <c r="U5703" i="26"/>
  <c r="U5704" i="26"/>
  <c r="U5705" i="26"/>
  <c r="U5706" i="26"/>
  <c r="U5707" i="26"/>
  <c r="U5708" i="26"/>
  <c r="U5709" i="26"/>
  <c r="U5710" i="26"/>
  <c r="U5711" i="26"/>
  <c r="U5712" i="26"/>
  <c r="U5713" i="26"/>
  <c r="U5714" i="26"/>
  <c r="U5715" i="26"/>
  <c r="U5716" i="26"/>
  <c r="U5717" i="26"/>
  <c r="U5718" i="26"/>
  <c r="U5719" i="26"/>
  <c r="U5720" i="26"/>
  <c r="U5721" i="26"/>
  <c r="U5722" i="26"/>
  <c r="U5723" i="26"/>
  <c r="U5724" i="26"/>
  <c r="U5725" i="26"/>
  <c r="U5726" i="26"/>
  <c r="U5727" i="26"/>
  <c r="U5728" i="26"/>
  <c r="U5729" i="26"/>
  <c r="U5730" i="26"/>
  <c r="U5731" i="26"/>
  <c r="U5732" i="26"/>
  <c r="U5733" i="26"/>
  <c r="U5734" i="26"/>
  <c r="U5735" i="26"/>
  <c r="U5736" i="26"/>
  <c r="U5737" i="26"/>
  <c r="U5738" i="26"/>
  <c r="U5739" i="26"/>
  <c r="U5740" i="26"/>
  <c r="U5741" i="26"/>
  <c r="U5742" i="26"/>
  <c r="U5743" i="26"/>
  <c r="U5744" i="26"/>
  <c r="U5745" i="26"/>
  <c r="U5746" i="26"/>
  <c r="U5747" i="26"/>
  <c r="U5748" i="26"/>
  <c r="U5749" i="26"/>
  <c r="U5750" i="26"/>
  <c r="U5751" i="26"/>
  <c r="U5752" i="26"/>
  <c r="U5753" i="26"/>
  <c r="U5754" i="26"/>
  <c r="U5755" i="26"/>
  <c r="U5756" i="26"/>
  <c r="U5757" i="26"/>
  <c r="U5758" i="26"/>
  <c r="U5759" i="26"/>
  <c r="U5760" i="26"/>
  <c r="U5761" i="26"/>
  <c r="U5762" i="26"/>
  <c r="U5763" i="26"/>
  <c r="U5764" i="26"/>
  <c r="U5765" i="26"/>
  <c r="U5766" i="26"/>
  <c r="U5767" i="26"/>
  <c r="U5768" i="26"/>
  <c r="U5769" i="26"/>
  <c r="U5770" i="26"/>
  <c r="U5771" i="26"/>
  <c r="U5772" i="26"/>
  <c r="U5773" i="26"/>
  <c r="U5774" i="26"/>
  <c r="U5775" i="26"/>
  <c r="U5776" i="26"/>
  <c r="U5777" i="26"/>
  <c r="U5778" i="26"/>
  <c r="U5779" i="26"/>
  <c r="U5780" i="26"/>
  <c r="U5781" i="26"/>
  <c r="U5782" i="26"/>
  <c r="U5783" i="26"/>
  <c r="U5784" i="26"/>
  <c r="U5785" i="26"/>
  <c r="U5786" i="26"/>
  <c r="U5787" i="26"/>
  <c r="U5788" i="26"/>
  <c r="U5789" i="26"/>
  <c r="U5790" i="26"/>
  <c r="U5791" i="26"/>
  <c r="U5792" i="26"/>
  <c r="U5793" i="26"/>
  <c r="U5794" i="26"/>
  <c r="U5795" i="26"/>
  <c r="U5796" i="26"/>
  <c r="U5797" i="26"/>
  <c r="U5798" i="26"/>
  <c r="U5799" i="26"/>
  <c r="U5800" i="26"/>
  <c r="U5801" i="26"/>
  <c r="U5802" i="26"/>
  <c r="U5803" i="26"/>
  <c r="U5804" i="26"/>
  <c r="U5805" i="26"/>
  <c r="U5806" i="26"/>
  <c r="U5807" i="26"/>
  <c r="U5808" i="26"/>
  <c r="U5809" i="26"/>
  <c r="U5810" i="26"/>
  <c r="U5811" i="26"/>
  <c r="U5812" i="26"/>
  <c r="U5813" i="26"/>
  <c r="U5814" i="26"/>
  <c r="U5815" i="26"/>
  <c r="U5816" i="26"/>
  <c r="U5817" i="26"/>
  <c r="U5818" i="26"/>
  <c r="U5819" i="26"/>
  <c r="U5820" i="26"/>
  <c r="U5821" i="26"/>
  <c r="U5822" i="26"/>
  <c r="U5823" i="26"/>
  <c r="U5824" i="26"/>
  <c r="U5825" i="26"/>
  <c r="U5826" i="26"/>
  <c r="U5827" i="26"/>
  <c r="U5828" i="26"/>
  <c r="U5829" i="26"/>
  <c r="U5830" i="26"/>
  <c r="U5831" i="26"/>
  <c r="U5832" i="26"/>
  <c r="U5833" i="26"/>
  <c r="U5834" i="26"/>
  <c r="U5835" i="26"/>
  <c r="U5836" i="26"/>
  <c r="U5837" i="26"/>
  <c r="U5838" i="26"/>
  <c r="U5839" i="26"/>
  <c r="U5840" i="26"/>
  <c r="U5841" i="26"/>
  <c r="U5842" i="26"/>
  <c r="U5843" i="26"/>
  <c r="U5844" i="26"/>
  <c r="U5845" i="26"/>
  <c r="U5846" i="26"/>
  <c r="U5847" i="26"/>
  <c r="U5848" i="26"/>
  <c r="U5849" i="26"/>
  <c r="U5850" i="26"/>
  <c r="U5851" i="26"/>
  <c r="U5852" i="26"/>
  <c r="U5853" i="26"/>
  <c r="U5854" i="26"/>
  <c r="U5855" i="26"/>
  <c r="U5856" i="26"/>
  <c r="U5857" i="26"/>
  <c r="U5858" i="26"/>
  <c r="U5859" i="26"/>
  <c r="U5860" i="26"/>
  <c r="U5861" i="26"/>
  <c r="U5862" i="26"/>
  <c r="U5863" i="26"/>
  <c r="U5864" i="26"/>
  <c r="U5865" i="26"/>
  <c r="U5866" i="26"/>
  <c r="U5867" i="26"/>
  <c r="U5868" i="26"/>
  <c r="U5869" i="26"/>
  <c r="U5870" i="26"/>
  <c r="U5871" i="26"/>
  <c r="U5872" i="26"/>
  <c r="U5873" i="26"/>
  <c r="U5874" i="26"/>
  <c r="U5875" i="26"/>
  <c r="U5876" i="26"/>
  <c r="U5877" i="26"/>
  <c r="U5878" i="26"/>
  <c r="U5879" i="26"/>
  <c r="U5880" i="26"/>
  <c r="U5881" i="26"/>
  <c r="U5882" i="26"/>
  <c r="U5883" i="26"/>
  <c r="U5884" i="26"/>
  <c r="U5885" i="26"/>
  <c r="U5886" i="26"/>
  <c r="U5887" i="26"/>
  <c r="U5888" i="26"/>
  <c r="U5889" i="26"/>
  <c r="U5890" i="26"/>
  <c r="U5891" i="26"/>
  <c r="U5892" i="26"/>
  <c r="U5893" i="26"/>
  <c r="U5894" i="26"/>
  <c r="U5895" i="26"/>
  <c r="U5896" i="26"/>
  <c r="U5897" i="26"/>
  <c r="U5898" i="26"/>
  <c r="U5899" i="26"/>
  <c r="U5900" i="26"/>
  <c r="U5901" i="26"/>
  <c r="U5902" i="26"/>
  <c r="U5903" i="26"/>
  <c r="U5904" i="26"/>
  <c r="U5905" i="26"/>
  <c r="U5906" i="26"/>
  <c r="U5907" i="26"/>
  <c r="U5908" i="26"/>
  <c r="U5909" i="26"/>
  <c r="U5910" i="26"/>
  <c r="U5911" i="26"/>
  <c r="U5912" i="26"/>
  <c r="U5913" i="26"/>
  <c r="U5914" i="26"/>
  <c r="U5915" i="26"/>
  <c r="U5916" i="26"/>
  <c r="U5917" i="26"/>
  <c r="U5918" i="26"/>
  <c r="U5919" i="26"/>
  <c r="U5920" i="26"/>
  <c r="U5921" i="26"/>
  <c r="U5922" i="26"/>
  <c r="U5923" i="26"/>
  <c r="U5924" i="26"/>
  <c r="U5925" i="26"/>
  <c r="U5926" i="26"/>
  <c r="U5927" i="26"/>
  <c r="U5928" i="26"/>
  <c r="U5929" i="26"/>
  <c r="U5930" i="26"/>
  <c r="U5931" i="26"/>
  <c r="U5932" i="26"/>
  <c r="U5933" i="26"/>
  <c r="U5934" i="26"/>
  <c r="U5935" i="26"/>
  <c r="U5936" i="26"/>
  <c r="U5937" i="26"/>
  <c r="U5938" i="26"/>
  <c r="U5939" i="26"/>
  <c r="U5940" i="26"/>
  <c r="U5941" i="26"/>
  <c r="U5942" i="26"/>
  <c r="U5943" i="26"/>
  <c r="U5944" i="26"/>
  <c r="U5945" i="26"/>
  <c r="U5946" i="26"/>
  <c r="U5947" i="26"/>
  <c r="U5948" i="26"/>
  <c r="U5949" i="26"/>
  <c r="U5950" i="26"/>
  <c r="U5951" i="26"/>
  <c r="U5952" i="26"/>
  <c r="U5953" i="26"/>
  <c r="U5954" i="26"/>
  <c r="U5955" i="26"/>
  <c r="U5956" i="26"/>
  <c r="U5957" i="26"/>
  <c r="U5958" i="26"/>
  <c r="U5959" i="26"/>
  <c r="U5960" i="26"/>
  <c r="U5961" i="26"/>
  <c r="U5962" i="26"/>
  <c r="U5963" i="26"/>
  <c r="U5964" i="26"/>
  <c r="U5965" i="26"/>
  <c r="U5966" i="26"/>
  <c r="U5967" i="26"/>
  <c r="U5968" i="26"/>
  <c r="U5969" i="26"/>
  <c r="U5970" i="26"/>
  <c r="U5971" i="26"/>
  <c r="U5972" i="26"/>
  <c r="U5973" i="26"/>
  <c r="U5974" i="26"/>
  <c r="U5975" i="26"/>
  <c r="U5976" i="26"/>
  <c r="U5977" i="26"/>
  <c r="U5978" i="26"/>
  <c r="U5979" i="26"/>
  <c r="U5980" i="26"/>
  <c r="U5981" i="26"/>
  <c r="U5982" i="26"/>
  <c r="U5983" i="26"/>
  <c r="U5984" i="26"/>
  <c r="U5985" i="26"/>
  <c r="U5986" i="26"/>
  <c r="U5987" i="26"/>
  <c r="U5988" i="26"/>
  <c r="U5989" i="26"/>
  <c r="U5990" i="26"/>
  <c r="U5991" i="26"/>
  <c r="U5992" i="26"/>
  <c r="U5993" i="26"/>
  <c r="U5994" i="26"/>
  <c r="U5995" i="26"/>
  <c r="U5996" i="26"/>
  <c r="U5997" i="26"/>
  <c r="U5998" i="26"/>
  <c r="U5999" i="26"/>
  <c r="U6000" i="26"/>
  <c r="U6001" i="26"/>
  <c r="U6002" i="26"/>
  <c r="U6003" i="26"/>
  <c r="U6004" i="26"/>
  <c r="U6005" i="26"/>
  <c r="U6006" i="26"/>
  <c r="U6007" i="26"/>
  <c r="U6008" i="26"/>
  <c r="U6009" i="26"/>
  <c r="U6010" i="26"/>
  <c r="U6011" i="26"/>
  <c r="U6012" i="26"/>
  <c r="U6013" i="26"/>
  <c r="U6014" i="26"/>
  <c r="U6015" i="26"/>
  <c r="U6016" i="26"/>
  <c r="U6017" i="26"/>
  <c r="U6018" i="26"/>
  <c r="U6019" i="26"/>
  <c r="U6020" i="26"/>
  <c r="U6021" i="26"/>
  <c r="U6022" i="26"/>
  <c r="U6023" i="26"/>
  <c r="U6024" i="26"/>
  <c r="U6025" i="26"/>
  <c r="U6026" i="26"/>
  <c r="U6027" i="26"/>
  <c r="U6028" i="26"/>
  <c r="U6029" i="26"/>
  <c r="U6030" i="26"/>
  <c r="U6031" i="26"/>
  <c r="U6032" i="26"/>
  <c r="U6033" i="26"/>
  <c r="U6034" i="26"/>
  <c r="U6035" i="26"/>
  <c r="U6036" i="26"/>
  <c r="U6037" i="26"/>
  <c r="U6038" i="26"/>
  <c r="U6039" i="26"/>
  <c r="U6040" i="26"/>
  <c r="U6041" i="26"/>
  <c r="U6042" i="26"/>
  <c r="U6043" i="26"/>
  <c r="U6044" i="26"/>
  <c r="U6045" i="26"/>
  <c r="U6046" i="26"/>
  <c r="U6047" i="26"/>
  <c r="U6048" i="26"/>
  <c r="U6049" i="26"/>
  <c r="U6050" i="26"/>
  <c r="U6051" i="26"/>
  <c r="U6052" i="26"/>
  <c r="U6053" i="26"/>
  <c r="U6054" i="26"/>
  <c r="U6055" i="26"/>
  <c r="U6056" i="26"/>
  <c r="U6057" i="26"/>
  <c r="U6058" i="26"/>
  <c r="U6059" i="26"/>
  <c r="U6060" i="26"/>
  <c r="U6061" i="26"/>
  <c r="U6062" i="26"/>
  <c r="U6063" i="26"/>
  <c r="U6064" i="26"/>
  <c r="U6065" i="26"/>
  <c r="U6066" i="26"/>
  <c r="U6067" i="26"/>
  <c r="U6068" i="26"/>
  <c r="U6069" i="26"/>
  <c r="U6070" i="26"/>
  <c r="U6071" i="26"/>
  <c r="U6072" i="26"/>
  <c r="U6073" i="26"/>
  <c r="U6074" i="26"/>
  <c r="U6075" i="26"/>
  <c r="U6076" i="26"/>
  <c r="U6077" i="26"/>
  <c r="U6078" i="26"/>
  <c r="U6079" i="26"/>
  <c r="U6080" i="26"/>
  <c r="U6081" i="26"/>
  <c r="U6082" i="26"/>
  <c r="U6083" i="26"/>
  <c r="U6084" i="26"/>
  <c r="U6085" i="26"/>
  <c r="U6086" i="26"/>
  <c r="U6087" i="26"/>
  <c r="U6088" i="26"/>
  <c r="U6089" i="26"/>
  <c r="U6090" i="26"/>
  <c r="U6091" i="26"/>
  <c r="U6092" i="26"/>
  <c r="U6093" i="26"/>
  <c r="U6094" i="26"/>
  <c r="U6095" i="26"/>
  <c r="U6096" i="26"/>
  <c r="U6097" i="26"/>
  <c r="U6098" i="26"/>
  <c r="U6099" i="26"/>
  <c r="U6100" i="26"/>
  <c r="U6101" i="26"/>
  <c r="U6102" i="26"/>
  <c r="U6103" i="26"/>
  <c r="U6104" i="26"/>
  <c r="U6105" i="26"/>
  <c r="U6106" i="26"/>
  <c r="U6107" i="26"/>
  <c r="U6108" i="26"/>
  <c r="U6109" i="26"/>
  <c r="U6110" i="26"/>
  <c r="U6111" i="26"/>
  <c r="U6112" i="26"/>
  <c r="U6113" i="26"/>
  <c r="U6114" i="26"/>
  <c r="U6115" i="26"/>
  <c r="U6116" i="26"/>
  <c r="U6117" i="26"/>
  <c r="U6118" i="26"/>
  <c r="U6119" i="26"/>
  <c r="U6120" i="26"/>
  <c r="U6121" i="26"/>
  <c r="U6122" i="26"/>
  <c r="U6123" i="26"/>
  <c r="U6124" i="26"/>
  <c r="U6125" i="26"/>
  <c r="U6126" i="26"/>
  <c r="U6127" i="26"/>
  <c r="U6128" i="26"/>
  <c r="U6129" i="26"/>
  <c r="U6130" i="26"/>
  <c r="U6131" i="26"/>
  <c r="U6132" i="26"/>
  <c r="U6133" i="26"/>
  <c r="U6134" i="26"/>
  <c r="U6135" i="26"/>
  <c r="U6136" i="26"/>
  <c r="U6137" i="26"/>
  <c r="U6138" i="26"/>
  <c r="U6139" i="26"/>
  <c r="U6140" i="26"/>
  <c r="U6141" i="26"/>
  <c r="U6142" i="26"/>
  <c r="U6143" i="26"/>
  <c r="U6144" i="26"/>
  <c r="U6145" i="26"/>
  <c r="U6146" i="26"/>
  <c r="U6147" i="26"/>
  <c r="U6148" i="26"/>
  <c r="U6149" i="26"/>
  <c r="U6150" i="26"/>
  <c r="U6151" i="26"/>
  <c r="U6152" i="26"/>
  <c r="U6153" i="26"/>
  <c r="U6154" i="26"/>
  <c r="U6155" i="26"/>
  <c r="U6156" i="26"/>
  <c r="U6157" i="26"/>
  <c r="U6158" i="26"/>
  <c r="U6159" i="26"/>
  <c r="U6160" i="26"/>
  <c r="U6161" i="26"/>
  <c r="U6162" i="26"/>
  <c r="U6163" i="26"/>
  <c r="U6164" i="26"/>
  <c r="U6165" i="26"/>
  <c r="U6166" i="26"/>
  <c r="U6167" i="26"/>
  <c r="U6168" i="26"/>
  <c r="U6169" i="26"/>
  <c r="U6170" i="26"/>
  <c r="U6171" i="26"/>
  <c r="U6172" i="26"/>
  <c r="U6173" i="26"/>
  <c r="U6174" i="26"/>
  <c r="U6175" i="26"/>
  <c r="U6176" i="26"/>
  <c r="U6177" i="26"/>
  <c r="U6178" i="26"/>
  <c r="U6179" i="26"/>
  <c r="U6180" i="26"/>
  <c r="U6181" i="26"/>
  <c r="U6182" i="26"/>
  <c r="U6183" i="26"/>
  <c r="U6184" i="26"/>
  <c r="U6185" i="26"/>
  <c r="U6186" i="26"/>
  <c r="U6187" i="26"/>
  <c r="U6188" i="26"/>
  <c r="U6189" i="26"/>
  <c r="U6190" i="26"/>
  <c r="U6191" i="26"/>
  <c r="U6192" i="26"/>
  <c r="U6193" i="26"/>
  <c r="U6194" i="26"/>
  <c r="U6195" i="26"/>
  <c r="U6196" i="26"/>
  <c r="U6197" i="26"/>
  <c r="U6198" i="26"/>
  <c r="U6199" i="26"/>
  <c r="U6200" i="26"/>
  <c r="U6201" i="26"/>
  <c r="U6202" i="26"/>
  <c r="U6203" i="26"/>
  <c r="U6204" i="26"/>
  <c r="U6205" i="26"/>
  <c r="U6206" i="26"/>
  <c r="U6207" i="26"/>
  <c r="U6208" i="26"/>
  <c r="U6209" i="26"/>
  <c r="U6210" i="26"/>
  <c r="U6211" i="26"/>
  <c r="U6212" i="26"/>
  <c r="U6213" i="26"/>
  <c r="U6214" i="26"/>
  <c r="U6215" i="26"/>
  <c r="U6216" i="26"/>
  <c r="U6217" i="26"/>
  <c r="U6218" i="26"/>
  <c r="U6219" i="26"/>
  <c r="U6220" i="26"/>
  <c r="U6221" i="26"/>
  <c r="U6222" i="26"/>
  <c r="U6223" i="26"/>
  <c r="U6224" i="26"/>
  <c r="U6225" i="26"/>
  <c r="U6226" i="26"/>
  <c r="U6227" i="26"/>
  <c r="U6228" i="26"/>
  <c r="U6229" i="26"/>
  <c r="U6230" i="26"/>
  <c r="U6231" i="26"/>
  <c r="U6232" i="26"/>
  <c r="U6233" i="26"/>
  <c r="U6234" i="26"/>
  <c r="U6235" i="26"/>
  <c r="U6236" i="26"/>
  <c r="U6237" i="26"/>
  <c r="U6238" i="26"/>
  <c r="U6239" i="26"/>
  <c r="U6240" i="26"/>
  <c r="U6241" i="26"/>
  <c r="U6242" i="26"/>
  <c r="U6243" i="26"/>
  <c r="U6244" i="26"/>
  <c r="U6245" i="26"/>
  <c r="U6246" i="26"/>
  <c r="U6247" i="26"/>
  <c r="U6248" i="26"/>
  <c r="U6249" i="26"/>
  <c r="U6250" i="26"/>
  <c r="U6251" i="26"/>
  <c r="U6252" i="26"/>
  <c r="U6253" i="26"/>
  <c r="U6254" i="26"/>
  <c r="U6255" i="26"/>
  <c r="U6256" i="26"/>
  <c r="U6257" i="26"/>
  <c r="U6258" i="26"/>
  <c r="U6259" i="26"/>
  <c r="U6260" i="26"/>
  <c r="U6261" i="26"/>
  <c r="U6262" i="26"/>
  <c r="U6263" i="26"/>
  <c r="U6264" i="26"/>
  <c r="U6265" i="26"/>
  <c r="U6266" i="26"/>
  <c r="U6267" i="26"/>
  <c r="U6268" i="26"/>
  <c r="U6269" i="26"/>
  <c r="U6270" i="26"/>
  <c r="U6271" i="26"/>
  <c r="U6272" i="26"/>
  <c r="U6273" i="26"/>
  <c r="U6274" i="26"/>
  <c r="U6275" i="26"/>
  <c r="U6276" i="26"/>
  <c r="U6277" i="26"/>
  <c r="U6278" i="26"/>
  <c r="U6279" i="26"/>
  <c r="U6280" i="26"/>
  <c r="U6281" i="26"/>
  <c r="U6282" i="26"/>
  <c r="U6283" i="26"/>
  <c r="U6284" i="26"/>
  <c r="U6285" i="26"/>
  <c r="U6286" i="26"/>
  <c r="U6287" i="26"/>
  <c r="U6288" i="26"/>
  <c r="U6289" i="26"/>
  <c r="U6290" i="26"/>
  <c r="U6291" i="26"/>
  <c r="U6292" i="26"/>
  <c r="U6293" i="26"/>
  <c r="U6294" i="26"/>
  <c r="U6295" i="26"/>
  <c r="U6296" i="26"/>
  <c r="U6297" i="26"/>
  <c r="U6298" i="26"/>
  <c r="U6299" i="26"/>
  <c r="U6300" i="26"/>
  <c r="U6301" i="26"/>
  <c r="U6302" i="26"/>
  <c r="U6303" i="26"/>
  <c r="U6304" i="26"/>
  <c r="U6305" i="26"/>
  <c r="U6306" i="26"/>
  <c r="U6307" i="26"/>
  <c r="U6308" i="26"/>
  <c r="U6309" i="26"/>
  <c r="U6310" i="26"/>
  <c r="U6311" i="26"/>
  <c r="U6312" i="26"/>
  <c r="U6313" i="26"/>
  <c r="U6314" i="26"/>
  <c r="U6315" i="26"/>
  <c r="U6316" i="26"/>
  <c r="U6317" i="26"/>
  <c r="U6318" i="26"/>
  <c r="U6319" i="26"/>
  <c r="U6320" i="26"/>
  <c r="U6321" i="26"/>
  <c r="U6322" i="26"/>
  <c r="U6323" i="26"/>
  <c r="U6324" i="26"/>
  <c r="U6325" i="26"/>
  <c r="U6326" i="26"/>
  <c r="U6327" i="26"/>
  <c r="U6328" i="26"/>
  <c r="U6329" i="26"/>
  <c r="U6330" i="26"/>
  <c r="U6331" i="26"/>
  <c r="U6332" i="26"/>
  <c r="U6333" i="26"/>
  <c r="U6334" i="26"/>
  <c r="U6335" i="26"/>
  <c r="U6336" i="26"/>
  <c r="U6337" i="26"/>
  <c r="U6338" i="26"/>
  <c r="U6339" i="26"/>
  <c r="U6340" i="26"/>
  <c r="U6341" i="26"/>
  <c r="U6342" i="26"/>
  <c r="U6343" i="26"/>
  <c r="U6344" i="26"/>
  <c r="U6345" i="26"/>
  <c r="U6346" i="26"/>
  <c r="U6347" i="26"/>
  <c r="U6348" i="26"/>
  <c r="U6349" i="26"/>
  <c r="U6350" i="26"/>
  <c r="U6351" i="26"/>
  <c r="U6352" i="26"/>
  <c r="U6353" i="26"/>
  <c r="U6354" i="26"/>
  <c r="U6355" i="26"/>
  <c r="U6356" i="26"/>
  <c r="U6357" i="26"/>
  <c r="U6358" i="26"/>
  <c r="U6359" i="26"/>
  <c r="U6360" i="26"/>
  <c r="U6361" i="26"/>
  <c r="U6362" i="26"/>
  <c r="U6363" i="26"/>
  <c r="U6364" i="26"/>
  <c r="U6365" i="26"/>
  <c r="U6366" i="26"/>
  <c r="U6367" i="26"/>
  <c r="U6368" i="26"/>
  <c r="U6369" i="26"/>
  <c r="U6370" i="26"/>
  <c r="U6371" i="26"/>
  <c r="U6372" i="26"/>
  <c r="U6373" i="26"/>
  <c r="U6374" i="26"/>
  <c r="U6375" i="26"/>
  <c r="U6376" i="26"/>
  <c r="U6377" i="26"/>
  <c r="U6378" i="26"/>
  <c r="U6379" i="26"/>
  <c r="U6380" i="26"/>
  <c r="U6381" i="26"/>
  <c r="U6382" i="26"/>
  <c r="U6383" i="26"/>
  <c r="U6384" i="26"/>
  <c r="U6385" i="26"/>
  <c r="U6386" i="26"/>
  <c r="U6387" i="26"/>
  <c r="U6388" i="26"/>
  <c r="U6389" i="26"/>
  <c r="U6390" i="26"/>
  <c r="U6391" i="26"/>
  <c r="U6392" i="26"/>
  <c r="U6393" i="26"/>
  <c r="U6394" i="26"/>
  <c r="U6395" i="26"/>
  <c r="U6396" i="26"/>
  <c r="U6397" i="26"/>
  <c r="U6398" i="26"/>
  <c r="U6399" i="26"/>
  <c r="U6400" i="26"/>
  <c r="U6401" i="26"/>
  <c r="U6402" i="26"/>
  <c r="U6403" i="26"/>
  <c r="U6404" i="26"/>
  <c r="U6405" i="26"/>
  <c r="U6406" i="26"/>
  <c r="U6407" i="26"/>
  <c r="U6408" i="26"/>
  <c r="U6409" i="26"/>
  <c r="U6410" i="26"/>
  <c r="U6411" i="26"/>
  <c r="U6412" i="26"/>
  <c r="U6413" i="26"/>
  <c r="U6414" i="26"/>
  <c r="U6415" i="26"/>
  <c r="U6416" i="26"/>
  <c r="U6417" i="26"/>
  <c r="U6418" i="26"/>
  <c r="U6419" i="26"/>
  <c r="U6420" i="26"/>
  <c r="U6421" i="26"/>
  <c r="U6422" i="26"/>
  <c r="U6423" i="26"/>
  <c r="U6424" i="26"/>
  <c r="U6425" i="26"/>
  <c r="U6426" i="26"/>
  <c r="U6427" i="26"/>
  <c r="U6428" i="26"/>
  <c r="U6429" i="26"/>
  <c r="U6430" i="26"/>
  <c r="U6431" i="26"/>
  <c r="U6432" i="26"/>
  <c r="U6433" i="26"/>
  <c r="U6434" i="26"/>
  <c r="U6435" i="26"/>
  <c r="U6436" i="26"/>
  <c r="U6437" i="26"/>
  <c r="U6438" i="26"/>
  <c r="U6439" i="26"/>
  <c r="U6440" i="26"/>
  <c r="U6441" i="26"/>
  <c r="U6442" i="26"/>
  <c r="U6443" i="26"/>
  <c r="U6444" i="26"/>
  <c r="U6445" i="26"/>
  <c r="U6446" i="26"/>
  <c r="U6447" i="26"/>
  <c r="U6448" i="26"/>
  <c r="U6449" i="26"/>
  <c r="U6450" i="26"/>
  <c r="U6451" i="26"/>
  <c r="U6452" i="26"/>
  <c r="U6453" i="26"/>
  <c r="U6454" i="26"/>
  <c r="U6455" i="26"/>
  <c r="U6456" i="26"/>
  <c r="U6457" i="26"/>
  <c r="U6458" i="26"/>
  <c r="U6459" i="26"/>
  <c r="U6460" i="26"/>
  <c r="U6461" i="26"/>
  <c r="U6462" i="26"/>
  <c r="U6463" i="26"/>
  <c r="U6464" i="26"/>
  <c r="U6465" i="26"/>
  <c r="U6466" i="26"/>
  <c r="U6467" i="26"/>
  <c r="U6468" i="26"/>
  <c r="U6469" i="26"/>
  <c r="U6470" i="26"/>
  <c r="U6471" i="26"/>
  <c r="U6472" i="26"/>
  <c r="U6473" i="26"/>
  <c r="U6474" i="26"/>
  <c r="U6475" i="26"/>
  <c r="U6476" i="26"/>
  <c r="U6477" i="26"/>
  <c r="U6478" i="26"/>
  <c r="U6479" i="26"/>
  <c r="U6480" i="26"/>
  <c r="U6481" i="26"/>
  <c r="U6482" i="26"/>
  <c r="U6483" i="26"/>
  <c r="U6484" i="26"/>
  <c r="U6485" i="26"/>
  <c r="U6486" i="26"/>
  <c r="U6487" i="26"/>
  <c r="U6488" i="26"/>
  <c r="U6489" i="26"/>
  <c r="U6490" i="26"/>
  <c r="U6491" i="26"/>
  <c r="U6492" i="26"/>
  <c r="U6493" i="26"/>
  <c r="U6494" i="26"/>
  <c r="U6495" i="26"/>
  <c r="U6496" i="26"/>
  <c r="U6497" i="26"/>
  <c r="U6498" i="26"/>
  <c r="U6499" i="26"/>
  <c r="U6500" i="26"/>
  <c r="U6501" i="26"/>
  <c r="U6502" i="26"/>
  <c r="U6503" i="26"/>
  <c r="U6504" i="26"/>
  <c r="U6505" i="26"/>
  <c r="U6506" i="26"/>
  <c r="U6507" i="26"/>
  <c r="U6508" i="26"/>
  <c r="U6509" i="26"/>
  <c r="U6510" i="26"/>
  <c r="U6511" i="26"/>
  <c r="U6512" i="26"/>
  <c r="U6513" i="26"/>
  <c r="U6514" i="26"/>
  <c r="U6515" i="26"/>
  <c r="U6516" i="26"/>
  <c r="U6517" i="26"/>
  <c r="U6518" i="26"/>
  <c r="U6519" i="26"/>
  <c r="U6520" i="26"/>
  <c r="U6521" i="26"/>
  <c r="U6522" i="26"/>
  <c r="U6523" i="26"/>
  <c r="U6524" i="26"/>
  <c r="U6525" i="26"/>
  <c r="U6526" i="26"/>
  <c r="U6527" i="26"/>
  <c r="U6528" i="26"/>
  <c r="U6529" i="26"/>
  <c r="U6530" i="26"/>
  <c r="U6531" i="26"/>
  <c r="U6532" i="26"/>
  <c r="U6533" i="26"/>
  <c r="U6534" i="26"/>
  <c r="U6535" i="26"/>
  <c r="U6536" i="26"/>
  <c r="U6537" i="26"/>
  <c r="U6538" i="26"/>
  <c r="U6539" i="26"/>
  <c r="U6540" i="26"/>
  <c r="U6541" i="26"/>
  <c r="U6542" i="26"/>
  <c r="U6543" i="26"/>
  <c r="U6544" i="26"/>
  <c r="U6545" i="26"/>
  <c r="U6546" i="26"/>
  <c r="U6547" i="26"/>
  <c r="U6548" i="26"/>
  <c r="U6549" i="26"/>
  <c r="U6550" i="26"/>
  <c r="U6551" i="26"/>
  <c r="U6552" i="26"/>
  <c r="U6553" i="26"/>
  <c r="U6554" i="26"/>
  <c r="U6555" i="26"/>
  <c r="U6556" i="26"/>
  <c r="U6557" i="26"/>
  <c r="U6558" i="26"/>
  <c r="U6559" i="26"/>
  <c r="U6560" i="26"/>
  <c r="U6561" i="26"/>
  <c r="U6562" i="26"/>
  <c r="U6563" i="26"/>
  <c r="U6564" i="26"/>
  <c r="U6565" i="26"/>
  <c r="U6566" i="26"/>
  <c r="U6567" i="26"/>
  <c r="U6568" i="26"/>
  <c r="U6569" i="26"/>
  <c r="U6570" i="26"/>
  <c r="U6571" i="26"/>
  <c r="U6572" i="26"/>
  <c r="U6573" i="26"/>
  <c r="U6574" i="26"/>
  <c r="U6575" i="26"/>
  <c r="U6576" i="26"/>
  <c r="U6577" i="26"/>
  <c r="U6578" i="26"/>
  <c r="U6579" i="26"/>
  <c r="U6580" i="26"/>
  <c r="U6581" i="26"/>
  <c r="U6582" i="26"/>
  <c r="U6583" i="26"/>
  <c r="U6584" i="26"/>
  <c r="U6585" i="26"/>
  <c r="U6586" i="26"/>
  <c r="U6587" i="26"/>
  <c r="U6588" i="26"/>
  <c r="U6589" i="26"/>
  <c r="U6590" i="26"/>
  <c r="U6591" i="26"/>
  <c r="U6592" i="26"/>
  <c r="U6593" i="26"/>
  <c r="U6594" i="26"/>
  <c r="U6595" i="26"/>
  <c r="U6596" i="26"/>
  <c r="U6597" i="26"/>
  <c r="U6598" i="26"/>
  <c r="U6599" i="26"/>
  <c r="U6600" i="26"/>
  <c r="U6601" i="26"/>
  <c r="U6602" i="26"/>
  <c r="U6603" i="26"/>
  <c r="U6604" i="26"/>
  <c r="U6605" i="26"/>
  <c r="U6606" i="26"/>
  <c r="U6607" i="26"/>
  <c r="U6608" i="26"/>
  <c r="U6609" i="26"/>
  <c r="U6610" i="26"/>
  <c r="U6611" i="26"/>
  <c r="U6612" i="26"/>
  <c r="U6613" i="26"/>
  <c r="U6614" i="26"/>
  <c r="U6615" i="26"/>
  <c r="U6616" i="26"/>
  <c r="U6617" i="26"/>
  <c r="U6618" i="26"/>
  <c r="U6619" i="26"/>
  <c r="U6620" i="26"/>
  <c r="U6621" i="26"/>
  <c r="U6622" i="26"/>
  <c r="U6623" i="26"/>
  <c r="U6624" i="26"/>
  <c r="U6625" i="26"/>
  <c r="U6626" i="26"/>
  <c r="U6627" i="26"/>
  <c r="U6628" i="26"/>
  <c r="U6629" i="26"/>
  <c r="U6630" i="26"/>
  <c r="U6631" i="26"/>
  <c r="U6632" i="26"/>
  <c r="U6633" i="26"/>
  <c r="U6634" i="26"/>
  <c r="U6635" i="26"/>
  <c r="U6636" i="26"/>
  <c r="U6637" i="26"/>
  <c r="U6638" i="26"/>
  <c r="U6639" i="26"/>
  <c r="U6640" i="26"/>
  <c r="U6641" i="26"/>
  <c r="U6642" i="26"/>
  <c r="U6643" i="26"/>
  <c r="U6644" i="26"/>
  <c r="U6645" i="26"/>
  <c r="U6646" i="26"/>
  <c r="U6647" i="26"/>
  <c r="U6648" i="26"/>
  <c r="U6649" i="26"/>
  <c r="U6650" i="26"/>
  <c r="U6651" i="26"/>
  <c r="U6652" i="26"/>
  <c r="U6653" i="26"/>
  <c r="U6654" i="26"/>
  <c r="U6655" i="26"/>
  <c r="U6656" i="26"/>
  <c r="U6657" i="26"/>
  <c r="U6658" i="26"/>
  <c r="U6659" i="26"/>
  <c r="U6660" i="26"/>
  <c r="U6661" i="26"/>
  <c r="U6662" i="26"/>
  <c r="U6663" i="26"/>
  <c r="U6664" i="26"/>
  <c r="U6665" i="26"/>
  <c r="U6666" i="26"/>
  <c r="U6667" i="26"/>
  <c r="U6668" i="26"/>
  <c r="U6669" i="26"/>
  <c r="U6670" i="26"/>
  <c r="U6671" i="26"/>
  <c r="U6672" i="26"/>
  <c r="U6673" i="26"/>
  <c r="U6674" i="26"/>
  <c r="U6675" i="26"/>
  <c r="U6676" i="26"/>
  <c r="U6677" i="26"/>
  <c r="U6678" i="26"/>
  <c r="U6679" i="26"/>
  <c r="U6680" i="26"/>
  <c r="U6681" i="26"/>
  <c r="U6682" i="26"/>
  <c r="U6683" i="26"/>
  <c r="U6684" i="26"/>
  <c r="U6685" i="26"/>
  <c r="U6686" i="26"/>
  <c r="U6687" i="26"/>
  <c r="U6688" i="26"/>
  <c r="U6689" i="26"/>
  <c r="U6690" i="26"/>
  <c r="U6691" i="26"/>
  <c r="U6692" i="26"/>
  <c r="U6693" i="26"/>
  <c r="U6694" i="26"/>
  <c r="U6695" i="26"/>
  <c r="U6696" i="26"/>
  <c r="U6697" i="26"/>
  <c r="U6698" i="26"/>
  <c r="U6699" i="26"/>
  <c r="U6700" i="26"/>
  <c r="U6701" i="26"/>
  <c r="U6702" i="26"/>
  <c r="U6703" i="26"/>
  <c r="U6704" i="26"/>
  <c r="U6705" i="26"/>
  <c r="U6706" i="26"/>
  <c r="U6707" i="26"/>
  <c r="U6708" i="26"/>
  <c r="U6709" i="26"/>
  <c r="U6710" i="26"/>
  <c r="U6711" i="26"/>
  <c r="U6712" i="26"/>
  <c r="U6713" i="26"/>
  <c r="U6714" i="26"/>
  <c r="U6715" i="26"/>
  <c r="U6716" i="26"/>
  <c r="U6717" i="26"/>
  <c r="U6718" i="26"/>
  <c r="U6719" i="26"/>
  <c r="U6720" i="26"/>
  <c r="U6721" i="26"/>
  <c r="U6722" i="26"/>
  <c r="U6723" i="26"/>
  <c r="U6724" i="26"/>
  <c r="U6725" i="26"/>
  <c r="U6726" i="26"/>
  <c r="U6727" i="26"/>
  <c r="U6728" i="26"/>
  <c r="U6729" i="26"/>
  <c r="U6730" i="26"/>
  <c r="U6731" i="26"/>
  <c r="U6732" i="26"/>
  <c r="U6733" i="26"/>
  <c r="U6734" i="26"/>
  <c r="U6735" i="26"/>
  <c r="U6736" i="26"/>
  <c r="U6737" i="26"/>
  <c r="U6738" i="26"/>
  <c r="U6739" i="26"/>
  <c r="U6740" i="26"/>
  <c r="U6741" i="26"/>
  <c r="U6742" i="26"/>
  <c r="U6743" i="26"/>
  <c r="U6744" i="26"/>
  <c r="U6745" i="26"/>
  <c r="U6746" i="26"/>
  <c r="U6747" i="26"/>
  <c r="U6748" i="26"/>
  <c r="U6749" i="26"/>
  <c r="U6750" i="26"/>
  <c r="U6751" i="26"/>
  <c r="U6752" i="26"/>
  <c r="U6753" i="26"/>
  <c r="U6754" i="26"/>
  <c r="U6755" i="26"/>
  <c r="U6756" i="26"/>
  <c r="U6757" i="26"/>
  <c r="U6758" i="26"/>
  <c r="U6759" i="26"/>
  <c r="U6760" i="26"/>
  <c r="U6761" i="26"/>
  <c r="U6762" i="26"/>
  <c r="U6763" i="26"/>
  <c r="U6764" i="26"/>
  <c r="U6765" i="26"/>
  <c r="U6766" i="26"/>
  <c r="U6767" i="26"/>
  <c r="U6768" i="26"/>
  <c r="U6769" i="26"/>
  <c r="U6770" i="26"/>
  <c r="U6771" i="26"/>
  <c r="U6772" i="26"/>
  <c r="U6773" i="26"/>
  <c r="U6774" i="26"/>
  <c r="U6775" i="26"/>
  <c r="U6776" i="26"/>
  <c r="U6777" i="26"/>
  <c r="U6778" i="26"/>
  <c r="U6779" i="26"/>
  <c r="U6780" i="26"/>
  <c r="U6781" i="26"/>
  <c r="U6782" i="26"/>
  <c r="U6783" i="26"/>
  <c r="U6784" i="26"/>
  <c r="U6785" i="26"/>
  <c r="U6786" i="26"/>
  <c r="U6787" i="26"/>
  <c r="U6788" i="26"/>
  <c r="U6789" i="26"/>
  <c r="U6790" i="26"/>
  <c r="U6791" i="26"/>
  <c r="U6792" i="26"/>
  <c r="U6793" i="26"/>
  <c r="U6794" i="26"/>
  <c r="U6795" i="26"/>
  <c r="U6796" i="26"/>
  <c r="U6797" i="26"/>
  <c r="U6798" i="26"/>
  <c r="U6799" i="26"/>
  <c r="U6800" i="26"/>
  <c r="U6801" i="26"/>
  <c r="U6802" i="26"/>
  <c r="U6803" i="26"/>
  <c r="U6804" i="26"/>
  <c r="U6805" i="26"/>
  <c r="U6806" i="26"/>
  <c r="U6807" i="26"/>
  <c r="U6808" i="26"/>
  <c r="U6809" i="26"/>
  <c r="U6810" i="26"/>
  <c r="U6811" i="26"/>
  <c r="U6812" i="26"/>
  <c r="U6813" i="26"/>
  <c r="U6814" i="26"/>
  <c r="U6815" i="26"/>
  <c r="U6816" i="26"/>
  <c r="U6817" i="26"/>
  <c r="U6818" i="26"/>
  <c r="U6819" i="26"/>
  <c r="U6820" i="26"/>
  <c r="U6821" i="26"/>
  <c r="U6822" i="26"/>
  <c r="U6823" i="26"/>
  <c r="U6824" i="26"/>
  <c r="U6825" i="26"/>
  <c r="U6826" i="26"/>
  <c r="U6827" i="26"/>
  <c r="U6828" i="26"/>
  <c r="U6829" i="26"/>
  <c r="U6830" i="26"/>
  <c r="U6831" i="26"/>
  <c r="U6832" i="26"/>
  <c r="U6833" i="26"/>
  <c r="U6834" i="26"/>
  <c r="U6835" i="26"/>
  <c r="U6836" i="26"/>
  <c r="U6837" i="26"/>
  <c r="U6838" i="26"/>
  <c r="U6839" i="26"/>
  <c r="U6840" i="26"/>
  <c r="U6841" i="26"/>
  <c r="U6842" i="26"/>
  <c r="U6843" i="26"/>
  <c r="U6844" i="26"/>
  <c r="U6845" i="26"/>
  <c r="U6846" i="26"/>
  <c r="U6847" i="26"/>
  <c r="U6848" i="26"/>
  <c r="U6849" i="26"/>
  <c r="U6850" i="26"/>
  <c r="U6851" i="26"/>
  <c r="U6852" i="26"/>
  <c r="U6853" i="26"/>
  <c r="U6854" i="26"/>
  <c r="U6855" i="26"/>
  <c r="U6856" i="26"/>
  <c r="U6857" i="26"/>
  <c r="U6858" i="26"/>
  <c r="U6859" i="26"/>
  <c r="U6860" i="26"/>
  <c r="U6861" i="26"/>
  <c r="U6862" i="26"/>
  <c r="U6863" i="26"/>
  <c r="U6864" i="26"/>
  <c r="U6865" i="26"/>
  <c r="U6866" i="26"/>
  <c r="U6867" i="26"/>
  <c r="U6868" i="26"/>
  <c r="U6869" i="26"/>
  <c r="U6870" i="26"/>
  <c r="U6871" i="26"/>
  <c r="U6872" i="26"/>
  <c r="U6873" i="26"/>
  <c r="U6874" i="26"/>
  <c r="U6875" i="26"/>
  <c r="U6876" i="26"/>
  <c r="U6877" i="26"/>
  <c r="U6878" i="26"/>
  <c r="U6879" i="26"/>
  <c r="U6880" i="26"/>
  <c r="U6881" i="26"/>
  <c r="U6882" i="26"/>
  <c r="U6883" i="26"/>
  <c r="U6884" i="26"/>
  <c r="U6885" i="26"/>
  <c r="U6886" i="26"/>
  <c r="U6887" i="26"/>
  <c r="U6888" i="26"/>
  <c r="U6889" i="26"/>
  <c r="U6890" i="26"/>
  <c r="U6891" i="26"/>
  <c r="U6892" i="26"/>
  <c r="U6893" i="26"/>
  <c r="U6894" i="26"/>
  <c r="U6895" i="26"/>
  <c r="U6896" i="26"/>
  <c r="U6897" i="26"/>
  <c r="U6898" i="26"/>
  <c r="U6899" i="26"/>
  <c r="U6900" i="26"/>
  <c r="U6901" i="26"/>
  <c r="U6902" i="26"/>
  <c r="U6903" i="26"/>
  <c r="U6904" i="26"/>
  <c r="U6905" i="26"/>
  <c r="U6906" i="26"/>
  <c r="U6907" i="26"/>
  <c r="U6908" i="26"/>
  <c r="U6909" i="26"/>
  <c r="U6910" i="26"/>
  <c r="U6911" i="26"/>
  <c r="U6912" i="26"/>
  <c r="U6913" i="26"/>
  <c r="U6914" i="26"/>
  <c r="U6915" i="26"/>
  <c r="U6916" i="26"/>
  <c r="U6917" i="26"/>
  <c r="U6918" i="26"/>
  <c r="U6919" i="26"/>
  <c r="U6920" i="26"/>
  <c r="U6921" i="26"/>
  <c r="U6922" i="26"/>
  <c r="U6923" i="26"/>
  <c r="U6924" i="26"/>
  <c r="U6925" i="26"/>
  <c r="U6926" i="26"/>
  <c r="U6927" i="26"/>
  <c r="U6928" i="26"/>
  <c r="U6929" i="26"/>
  <c r="U6930" i="26"/>
  <c r="U6931" i="26"/>
  <c r="U6932" i="26"/>
  <c r="U6933" i="26"/>
  <c r="U6934" i="26"/>
  <c r="U6935" i="26"/>
  <c r="U6936" i="26"/>
  <c r="U6937" i="26"/>
  <c r="U6938" i="26"/>
  <c r="U6939" i="26"/>
  <c r="U6940" i="26"/>
  <c r="U6941" i="26"/>
  <c r="U6942" i="26"/>
  <c r="U6943" i="26"/>
  <c r="U6944" i="26"/>
  <c r="U6945" i="26"/>
  <c r="U6946" i="26"/>
  <c r="U6947" i="26"/>
  <c r="U6948" i="26"/>
  <c r="U6949" i="26"/>
  <c r="U6950" i="26"/>
  <c r="U6951" i="26"/>
  <c r="U6952" i="26"/>
  <c r="U6953" i="26"/>
  <c r="U6954" i="26"/>
  <c r="U6955" i="26"/>
  <c r="U6956" i="26"/>
  <c r="U6957" i="26"/>
  <c r="U6958" i="26"/>
  <c r="U6959" i="26"/>
  <c r="U6960" i="26"/>
  <c r="U6961" i="26"/>
  <c r="U6962" i="26"/>
  <c r="U6963" i="26"/>
  <c r="U6964" i="26"/>
  <c r="U6965" i="26"/>
  <c r="U6966" i="26"/>
  <c r="U6967" i="26"/>
  <c r="U6968" i="26"/>
  <c r="U6969" i="26"/>
  <c r="U6970" i="26"/>
  <c r="U6971" i="26"/>
  <c r="U6972" i="26"/>
  <c r="U6973" i="26"/>
  <c r="U6974" i="26"/>
  <c r="U6975" i="26"/>
  <c r="U6976" i="26"/>
  <c r="U6977" i="26"/>
  <c r="U6978" i="26"/>
  <c r="U6979" i="26"/>
  <c r="U6980" i="26"/>
  <c r="U6981" i="26"/>
  <c r="U6982" i="26"/>
  <c r="U6983" i="26"/>
  <c r="U6984" i="26"/>
  <c r="U6985" i="26"/>
  <c r="U6986" i="26"/>
  <c r="U6987" i="26"/>
  <c r="U6988" i="26"/>
  <c r="U6989" i="26"/>
  <c r="U6990" i="26"/>
  <c r="U6991" i="26"/>
  <c r="U6992" i="26"/>
  <c r="U6993" i="26"/>
  <c r="U6994" i="26"/>
  <c r="U6995" i="26"/>
  <c r="U6996" i="26"/>
  <c r="U6997" i="26"/>
  <c r="U6998" i="26"/>
  <c r="U6999" i="26"/>
  <c r="U7000" i="26"/>
  <c r="U7001" i="26"/>
  <c r="U7002" i="26"/>
  <c r="U7003" i="26"/>
  <c r="U7004" i="26"/>
  <c r="U7005" i="26"/>
  <c r="U7006" i="26"/>
  <c r="U7007" i="26"/>
  <c r="U7008" i="26"/>
  <c r="U7009" i="26"/>
  <c r="U7010" i="26"/>
  <c r="U7011" i="26"/>
  <c r="U7012" i="26"/>
  <c r="U7013" i="26"/>
  <c r="U7014" i="26"/>
  <c r="U7015" i="26"/>
  <c r="U7016" i="26"/>
  <c r="U7017" i="26"/>
  <c r="U7018" i="26"/>
  <c r="U7019" i="26"/>
  <c r="U7020" i="26"/>
  <c r="U7021" i="26"/>
  <c r="U7022" i="26"/>
  <c r="U7023" i="26"/>
  <c r="U7024" i="26"/>
  <c r="U7025" i="26"/>
  <c r="U7026" i="26"/>
  <c r="U7027" i="26"/>
  <c r="U7028" i="26"/>
  <c r="U7029" i="26"/>
  <c r="U7030" i="26"/>
  <c r="U7031" i="26"/>
  <c r="U7032" i="26"/>
  <c r="U7033" i="26"/>
  <c r="U7034" i="26"/>
  <c r="U7035" i="26"/>
  <c r="U7036" i="26"/>
  <c r="U7037" i="26"/>
  <c r="U7038" i="26"/>
  <c r="U7039" i="26"/>
  <c r="U7040" i="26"/>
  <c r="U7041" i="26"/>
  <c r="U7042" i="26"/>
  <c r="U7043" i="26"/>
  <c r="U7044" i="26"/>
  <c r="U7045" i="26"/>
  <c r="U7046" i="26"/>
  <c r="U7047" i="26"/>
  <c r="U7048" i="26"/>
  <c r="U7049" i="26"/>
  <c r="U7050" i="26"/>
  <c r="U7051" i="26"/>
  <c r="U7052" i="26"/>
  <c r="U7053" i="26"/>
  <c r="U7054" i="26"/>
  <c r="U7055" i="26"/>
  <c r="U7056" i="26"/>
  <c r="U7057" i="26"/>
  <c r="U7058" i="26"/>
  <c r="U7059" i="26"/>
  <c r="U7060" i="26"/>
  <c r="U7061" i="26"/>
  <c r="U7062" i="26"/>
  <c r="U7063" i="26"/>
  <c r="U7064" i="26"/>
  <c r="U7065" i="26"/>
  <c r="U7066" i="26"/>
  <c r="U7067" i="26"/>
  <c r="U7068" i="26"/>
  <c r="U7069" i="26"/>
  <c r="U7070" i="26"/>
  <c r="U7071" i="26"/>
  <c r="U7072" i="26"/>
  <c r="U7073" i="26"/>
  <c r="U7074" i="26"/>
  <c r="U7075" i="26"/>
  <c r="U7076" i="26"/>
  <c r="U7077" i="26"/>
  <c r="U7078" i="26"/>
  <c r="U7079" i="26"/>
  <c r="U7080" i="26"/>
  <c r="U7081" i="26"/>
  <c r="U7082" i="26"/>
  <c r="U7083" i="26"/>
  <c r="U7084" i="26"/>
  <c r="U7085" i="26"/>
  <c r="U7086" i="26"/>
  <c r="U7087" i="26"/>
  <c r="U7088" i="26"/>
  <c r="U7089" i="26"/>
  <c r="U7090" i="26"/>
  <c r="U7091" i="26"/>
  <c r="U7092" i="26"/>
  <c r="U7093" i="26"/>
  <c r="U7094" i="26"/>
  <c r="U7095" i="26"/>
  <c r="U7096" i="26"/>
  <c r="U7097" i="26"/>
  <c r="U7098" i="26"/>
  <c r="U7099" i="26"/>
  <c r="U7100" i="26"/>
  <c r="U7101" i="26"/>
  <c r="U7102" i="26"/>
  <c r="U7103" i="26"/>
  <c r="U7104" i="26"/>
  <c r="U7105" i="26"/>
  <c r="U7106" i="26"/>
  <c r="U7107" i="26"/>
  <c r="U7108" i="26"/>
  <c r="U7109" i="26"/>
  <c r="U7110" i="26"/>
  <c r="U7111" i="26"/>
  <c r="U7112" i="26"/>
  <c r="U7113" i="26"/>
  <c r="U7114" i="26"/>
  <c r="U7115" i="26"/>
  <c r="U7116" i="26"/>
  <c r="U7117" i="26"/>
  <c r="U7118" i="26"/>
  <c r="U7119" i="26"/>
  <c r="U7120" i="26"/>
  <c r="U7121" i="26"/>
  <c r="U7122" i="26"/>
  <c r="U7123" i="26"/>
  <c r="U7124" i="26"/>
  <c r="U7125" i="26"/>
  <c r="U7126" i="26"/>
  <c r="U7127" i="26"/>
  <c r="U7128" i="26"/>
  <c r="U7129" i="26"/>
  <c r="U7130" i="26"/>
  <c r="U7131" i="26"/>
  <c r="U7132" i="26"/>
  <c r="U7133" i="26"/>
  <c r="U7134" i="26"/>
  <c r="U7135" i="26"/>
  <c r="U7136" i="26"/>
  <c r="U7137" i="26"/>
  <c r="U7138" i="26"/>
  <c r="U7139" i="26"/>
  <c r="U7140" i="26"/>
  <c r="U7141" i="26"/>
  <c r="U7142" i="26"/>
  <c r="U7143" i="26"/>
  <c r="U7144" i="26"/>
  <c r="U7145" i="26"/>
  <c r="U7146" i="26"/>
  <c r="U7147" i="26"/>
  <c r="U7148" i="26"/>
  <c r="U7149" i="26"/>
  <c r="U7150" i="26"/>
  <c r="U7151" i="26"/>
  <c r="U7152" i="26"/>
  <c r="U7153" i="26"/>
  <c r="U7154" i="26"/>
  <c r="U7155" i="26"/>
  <c r="U7156" i="26"/>
  <c r="U7157" i="26"/>
  <c r="U7158" i="26"/>
  <c r="U7159" i="26"/>
  <c r="U7160" i="26"/>
  <c r="U7161" i="26"/>
  <c r="U7162" i="26"/>
  <c r="U7163" i="26"/>
  <c r="U7164" i="26"/>
  <c r="U7165" i="26"/>
  <c r="U7166" i="26"/>
  <c r="U7167" i="26"/>
  <c r="U7168" i="26"/>
  <c r="U7169" i="26"/>
  <c r="U7170" i="26"/>
  <c r="U7171" i="26"/>
  <c r="U7172" i="26"/>
  <c r="U7173" i="26"/>
  <c r="U7174" i="26"/>
  <c r="U7175" i="26"/>
  <c r="U7176" i="26"/>
  <c r="U7177" i="26"/>
  <c r="U7178" i="26"/>
  <c r="U7179" i="26"/>
  <c r="U7180" i="26"/>
  <c r="U7181" i="26"/>
  <c r="U7182" i="26"/>
  <c r="U7183" i="26"/>
  <c r="U7184" i="26"/>
  <c r="U7185" i="26"/>
  <c r="U7186" i="26"/>
  <c r="U7187" i="26"/>
  <c r="U7188" i="26"/>
  <c r="U7189" i="26"/>
  <c r="U7190" i="26"/>
  <c r="U7191" i="26"/>
  <c r="U7192" i="26"/>
  <c r="U7193" i="26"/>
  <c r="U7194" i="26"/>
  <c r="U7195" i="26"/>
  <c r="U7196" i="26"/>
  <c r="U7197" i="26"/>
  <c r="U7198" i="26"/>
  <c r="U7199" i="26"/>
  <c r="U7200" i="26"/>
  <c r="U7201" i="26"/>
  <c r="U7202" i="26"/>
  <c r="U7203" i="26"/>
  <c r="U7204" i="26"/>
  <c r="U7205" i="26"/>
  <c r="U7206" i="26"/>
  <c r="U7207" i="26"/>
  <c r="U7208" i="26"/>
  <c r="U7209" i="26"/>
  <c r="U7210" i="26"/>
  <c r="U7211" i="26"/>
  <c r="U7212" i="26"/>
  <c r="U7213" i="26"/>
  <c r="U7214" i="26"/>
  <c r="U7215" i="26"/>
  <c r="U7216" i="26"/>
  <c r="U7217" i="26"/>
  <c r="U7218" i="26"/>
  <c r="U7219" i="26"/>
  <c r="U7220" i="26"/>
  <c r="U7221" i="26"/>
  <c r="U7222" i="26"/>
  <c r="U7223" i="26"/>
  <c r="U7224" i="26"/>
  <c r="U7225" i="26"/>
  <c r="U7226" i="26"/>
  <c r="U7227" i="26"/>
  <c r="U7228" i="26"/>
  <c r="U7229" i="26"/>
  <c r="U7230" i="26"/>
  <c r="U7231" i="26"/>
  <c r="U7232" i="26"/>
  <c r="U7233" i="26"/>
  <c r="U7234" i="26"/>
  <c r="U7235" i="26"/>
  <c r="U7236" i="26"/>
  <c r="U7237" i="26"/>
  <c r="U7238" i="26"/>
  <c r="U7239" i="26"/>
  <c r="U7240" i="26"/>
  <c r="U7241" i="26"/>
  <c r="U7242" i="26"/>
  <c r="U7243" i="26"/>
  <c r="U7244" i="26"/>
  <c r="U7245" i="26"/>
  <c r="U7246" i="26"/>
  <c r="U7247" i="26"/>
  <c r="U7248" i="26"/>
  <c r="U7249" i="26"/>
  <c r="U7250" i="26"/>
  <c r="U7251" i="26"/>
  <c r="U7252" i="26"/>
  <c r="U7253" i="26"/>
  <c r="U7254" i="26"/>
  <c r="U7255" i="26"/>
  <c r="U7256" i="26"/>
  <c r="U7257" i="26"/>
  <c r="U7258" i="26"/>
  <c r="U7259" i="26"/>
  <c r="U7260" i="26"/>
  <c r="U7261" i="26"/>
  <c r="U7262" i="26"/>
  <c r="U7263" i="26"/>
  <c r="U7264" i="26"/>
  <c r="U7265" i="26"/>
  <c r="U7266" i="26"/>
  <c r="U7267" i="26"/>
  <c r="U7268" i="26"/>
  <c r="U7269" i="26"/>
  <c r="U7270" i="26"/>
  <c r="U7271" i="26"/>
  <c r="U7272" i="26"/>
  <c r="U7273" i="26"/>
  <c r="U7274" i="26"/>
  <c r="U7275" i="26"/>
  <c r="U7276" i="26"/>
  <c r="U7277" i="26"/>
  <c r="U7278" i="26"/>
  <c r="U7279" i="26"/>
  <c r="U7280" i="26"/>
  <c r="U7281" i="26"/>
  <c r="U7282" i="26"/>
  <c r="U7283" i="26"/>
  <c r="U7284" i="26"/>
  <c r="U7285" i="26"/>
  <c r="U7286" i="26"/>
  <c r="U7287" i="26"/>
  <c r="U7288" i="26"/>
  <c r="U7289" i="26"/>
  <c r="U7290" i="26"/>
  <c r="U7291" i="26"/>
  <c r="U7292" i="26"/>
  <c r="U7293" i="26"/>
  <c r="U7294" i="26"/>
  <c r="U7295" i="26"/>
  <c r="U7296" i="26"/>
  <c r="U7297" i="26"/>
  <c r="U7298" i="26"/>
  <c r="U7299" i="26"/>
  <c r="U7300" i="26"/>
  <c r="U7301" i="26"/>
  <c r="U7302" i="26"/>
  <c r="U7303" i="26"/>
  <c r="U7304" i="26"/>
  <c r="U7305" i="26"/>
  <c r="U7306" i="26"/>
  <c r="U7307" i="26"/>
  <c r="U7308" i="26"/>
  <c r="U7309" i="26"/>
  <c r="U7310" i="26"/>
  <c r="U7311" i="26"/>
  <c r="U7312" i="26"/>
  <c r="U7313" i="26"/>
  <c r="U7314" i="26"/>
  <c r="U7315" i="26"/>
  <c r="U7316" i="26"/>
  <c r="U7317" i="26"/>
  <c r="U7318" i="26"/>
  <c r="U7319" i="26"/>
  <c r="U7320" i="26"/>
  <c r="U7321" i="26"/>
  <c r="U7322" i="26"/>
  <c r="U7323" i="26"/>
  <c r="U7324" i="26"/>
  <c r="U7325" i="26"/>
  <c r="U7326" i="26"/>
  <c r="U7327" i="26"/>
  <c r="U7328" i="26"/>
  <c r="U7329" i="26"/>
  <c r="U7330" i="26"/>
  <c r="U7331" i="26"/>
  <c r="U7332" i="26"/>
  <c r="U7333" i="26"/>
  <c r="U7334" i="26"/>
  <c r="U7335" i="26"/>
  <c r="U7336" i="26"/>
  <c r="U7337" i="26"/>
  <c r="U7338" i="26"/>
  <c r="U7339" i="26"/>
  <c r="U7340" i="26"/>
  <c r="U7341" i="26"/>
  <c r="U7342" i="26"/>
  <c r="U7343" i="26"/>
  <c r="U7344" i="26"/>
  <c r="U7345" i="26"/>
  <c r="U7346" i="26"/>
  <c r="U7347" i="26"/>
  <c r="U7348" i="26"/>
  <c r="U7349" i="26"/>
  <c r="U7350" i="26"/>
  <c r="U7351" i="26"/>
  <c r="U7352" i="26"/>
  <c r="U7353" i="26"/>
  <c r="U7354" i="26"/>
  <c r="U7355" i="26"/>
  <c r="U7356" i="26"/>
  <c r="U7357" i="26"/>
  <c r="U7358" i="26"/>
  <c r="U7359" i="26"/>
  <c r="U7360" i="26"/>
  <c r="U7361" i="26"/>
  <c r="U7362" i="26"/>
  <c r="U7363" i="26"/>
  <c r="U7364" i="26"/>
  <c r="U7365" i="26"/>
  <c r="U7366" i="26"/>
  <c r="U7367" i="26"/>
  <c r="U7368" i="26"/>
  <c r="U7369" i="26"/>
  <c r="U7370" i="26"/>
  <c r="U7371" i="26"/>
  <c r="U7372" i="26"/>
  <c r="U7373" i="26"/>
  <c r="U7374" i="26"/>
  <c r="U7375" i="26"/>
  <c r="U7376" i="26"/>
  <c r="U7377" i="26"/>
  <c r="U7378" i="26"/>
  <c r="U7379" i="26"/>
  <c r="U7380" i="26"/>
  <c r="U7381" i="26"/>
  <c r="U7382" i="26"/>
  <c r="U7383" i="26"/>
  <c r="U7384" i="26"/>
  <c r="U7385" i="26"/>
  <c r="U7386" i="26"/>
  <c r="U7387" i="26"/>
  <c r="U7388" i="26"/>
  <c r="U7389" i="26"/>
  <c r="U7390" i="26"/>
  <c r="U7391" i="26"/>
  <c r="U7392" i="26"/>
  <c r="U7393" i="26"/>
  <c r="U7394" i="26"/>
  <c r="U7395" i="26"/>
  <c r="U7396" i="26"/>
  <c r="U7397" i="26"/>
  <c r="U7398" i="26"/>
  <c r="U7399" i="26"/>
  <c r="U7400" i="26"/>
  <c r="U7401" i="26"/>
  <c r="U7402" i="26"/>
  <c r="U7403" i="26"/>
  <c r="U7404" i="26"/>
  <c r="U7405" i="26"/>
  <c r="U7406" i="26"/>
  <c r="U7407" i="26"/>
  <c r="U7408" i="26"/>
  <c r="U7409" i="26"/>
  <c r="U7410" i="26"/>
  <c r="U7411" i="26"/>
  <c r="U7412" i="26"/>
  <c r="U7413" i="26"/>
  <c r="U7414" i="26"/>
  <c r="U7415" i="26"/>
  <c r="U7416" i="26"/>
  <c r="U7417" i="26"/>
  <c r="U7418" i="26"/>
  <c r="U7419" i="26"/>
  <c r="U7420" i="26"/>
  <c r="U7421" i="26"/>
  <c r="U7422" i="26"/>
  <c r="U7423" i="26"/>
  <c r="U7424" i="26"/>
  <c r="U7425" i="26"/>
  <c r="U7426" i="26"/>
  <c r="U7427" i="26"/>
  <c r="U7428" i="26"/>
  <c r="U7429" i="26"/>
  <c r="U7430" i="26"/>
  <c r="U7431" i="26"/>
  <c r="U7432" i="26"/>
  <c r="U7433" i="26"/>
  <c r="U7434" i="26"/>
  <c r="U7435" i="26"/>
  <c r="U7436" i="26"/>
  <c r="U7437" i="26"/>
  <c r="U7438" i="26"/>
  <c r="U7439" i="26"/>
  <c r="U7440" i="26"/>
  <c r="U7441" i="26"/>
  <c r="U7442" i="26"/>
  <c r="U7443" i="26"/>
  <c r="U7444" i="26"/>
  <c r="U7445" i="26"/>
  <c r="U7446" i="26"/>
  <c r="U7447" i="26"/>
  <c r="U7448" i="26"/>
  <c r="U7449" i="26"/>
  <c r="U7450" i="26"/>
  <c r="U7451" i="26"/>
  <c r="U7452" i="26"/>
  <c r="U7453" i="26"/>
  <c r="U7454" i="26"/>
  <c r="U7455" i="26"/>
  <c r="U7456" i="26"/>
  <c r="U7457" i="26"/>
  <c r="U7458" i="26"/>
  <c r="U7459" i="26"/>
  <c r="U7460" i="26"/>
  <c r="U7461" i="26"/>
  <c r="U7462" i="26"/>
  <c r="U7463" i="26"/>
  <c r="U7464" i="26"/>
  <c r="U7465" i="26"/>
  <c r="U7466" i="26"/>
  <c r="U7467" i="26"/>
  <c r="U7468" i="26"/>
  <c r="U7469" i="26"/>
  <c r="U7470" i="26"/>
  <c r="U7471" i="26"/>
  <c r="U7472" i="26"/>
  <c r="U7473" i="26"/>
  <c r="U7474" i="26"/>
  <c r="U7475" i="26"/>
  <c r="U7476" i="26"/>
  <c r="U7477" i="26"/>
  <c r="U7478" i="26"/>
  <c r="U7479" i="26"/>
  <c r="U7480" i="26"/>
  <c r="U7481" i="26"/>
  <c r="U7482" i="26"/>
  <c r="U7483" i="26"/>
  <c r="U7484" i="26"/>
  <c r="U7485" i="26"/>
  <c r="U7486" i="26"/>
  <c r="U7487" i="26"/>
  <c r="U7488" i="26"/>
  <c r="U7489" i="26"/>
  <c r="U7490" i="26"/>
  <c r="U7491" i="26"/>
  <c r="U7492" i="26"/>
  <c r="U7493" i="26"/>
  <c r="U7494" i="26"/>
  <c r="U7495" i="26"/>
  <c r="U7496" i="26"/>
  <c r="U7497" i="26"/>
  <c r="U7498" i="26"/>
  <c r="U7499" i="26"/>
  <c r="U7500" i="26"/>
  <c r="U7501" i="26"/>
  <c r="U7502" i="26"/>
  <c r="U7503" i="26"/>
  <c r="U7504" i="26"/>
  <c r="U7505" i="26"/>
  <c r="U7506" i="26"/>
  <c r="U7507" i="26"/>
  <c r="U7508" i="26"/>
  <c r="U7509" i="26"/>
  <c r="U7510" i="26"/>
  <c r="U7511" i="26"/>
  <c r="U7512" i="26"/>
  <c r="U7513" i="26"/>
  <c r="U7514" i="26"/>
  <c r="U7515" i="26"/>
  <c r="U7516" i="26"/>
  <c r="U7517" i="26"/>
  <c r="U7518" i="26"/>
  <c r="U7519" i="26"/>
  <c r="U7520" i="26"/>
  <c r="U7521" i="26"/>
  <c r="U7522" i="26"/>
  <c r="U7523" i="26"/>
  <c r="U7524" i="26"/>
  <c r="U7525" i="26"/>
  <c r="U7526" i="26"/>
  <c r="U7527" i="26"/>
  <c r="U7528" i="26"/>
  <c r="U7529" i="26"/>
  <c r="U7530" i="26"/>
  <c r="U7531" i="26"/>
  <c r="U7532" i="26"/>
  <c r="U7533" i="26"/>
  <c r="U7534" i="26"/>
  <c r="U7535" i="26"/>
  <c r="U7536" i="26"/>
  <c r="U7537" i="26"/>
  <c r="U7538" i="26"/>
  <c r="U7539" i="26"/>
  <c r="U7540" i="26"/>
  <c r="U7541" i="26"/>
  <c r="U7542" i="26"/>
  <c r="U7543" i="26"/>
  <c r="U7544" i="26"/>
  <c r="U7545" i="26"/>
  <c r="U7546" i="26"/>
  <c r="U7547" i="26"/>
  <c r="U7548" i="26"/>
  <c r="U7549" i="26"/>
  <c r="U7550" i="26"/>
  <c r="U7551" i="26"/>
  <c r="U7552" i="26"/>
  <c r="U7553" i="26"/>
  <c r="U7554" i="26"/>
  <c r="U7555" i="26"/>
  <c r="U7556" i="26"/>
  <c r="U7557" i="26"/>
  <c r="U7558" i="26"/>
  <c r="U7559" i="26"/>
  <c r="U7560" i="26"/>
  <c r="U7561" i="26"/>
  <c r="U7562" i="26"/>
  <c r="U7563" i="26"/>
  <c r="U7564" i="26"/>
  <c r="U7565" i="26"/>
  <c r="U7566" i="26"/>
  <c r="U7567" i="26"/>
  <c r="U7568" i="26"/>
  <c r="U7569" i="26"/>
  <c r="U7570" i="26"/>
  <c r="U7571" i="26"/>
  <c r="U7572" i="26"/>
  <c r="U7573" i="26"/>
  <c r="U7574" i="26"/>
  <c r="U7575" i="26"/>
  <c r="U7576" i="26"/>
  <c r="U7577" i="26"/>
  <c r="U7578" i="26"/>
  <c r="U7579" i="26"/>
  <c r="U7580" i="26"/>
  <c r="U7581" i="26"/>
  <c r="U7582" i="26"/>
  <c r="U7583" i="26"/>
  <c r="U7584" i="26"/>
  <c r="U7585" i="26"/>
  <c r="U7586" i="26"/>
  <c r="U7587" i="26"/>
  <c r="U7588" i="26"/>
  <c r="U7589" i="26"/>
  <c r="U7590" i="26"/>
  <c r="U7591" i="26"/>
  <c r="U7592" i="26"/>
  <c r="U7593" i="26"/>
  <c r="U7594" i="26"/>
  <c r="U7595" i="26"/>
  <c r="U7596" i="26"/>
  <c r="U7597" i="26"/>
  <c r="U7598" i="26"/>
  <c r="U7599" i="26"/>
  <c r="U7600" i="26"/>
  <c r="U7601" i="26"/>
  <c r="U7602" i="26"/>
  <c r="U7603" i="26"/>
  <c r="U7604" i="26"/>
  <c r="U7605" i="26"/>
  <c r="U7606" i="26"/>
  <c r="U7607" i="26"/>
  <c r="U7608" i="26"/>
  <c r="U7609" i="26"/>
  <c r="U7610" i="26"/>
  <c r="U7611" i="26"/>
  <c r="U7612" i="26"/>
  <c r="U7613" i="26"/>
  <c r="U7614" i="26"/>
  <c r="U7615" i="26"/>
  <c r="U7616" i="26"/>
  <c r="U7617" i="26"/>
  <c r="U7618" i="26"/>
  <c r="U7619" i="26"/>
  <c r="U7620" i="26"/>
  <c r="U7621" i="26"/>
  <c r="U7622" i="26"/>
  <c r="U7623" i="26"/>
  <c r="U7624" i="26"/>
  <c r="U7625" i="26"/>
  <c r="U7626" i="26"/>
  <c r="U7627" i="26"/>
  <c r="U7628" i="26"/>
  <c r="U7629" i="26"/>
  <c r="U7630" i="26"/>
  <c r="U7631" i="26"/>
  <c r="U7632" i="26"/>
  <c r="U7633" i="26"/>
  <c r="U7634" i="26"/>
  <c r="U7635" i="26"/>
  <c r="U7636" i="26"/>
  <c r="U7637" i="26"/>
  <c r="U7638" i="26"/>
  <c r="U7639" i="26"/>
  <c r="U7640" i="26"/>
  <c r="U7641" i="26"/>
  <c r="U7642" i="26"/>
  <c r="U7643" i="26"/>
  <c r="U7644" i="26"/>
  <c r="U7645" i="26"/>
  <c r="U7646" i="26"/>
  <c r="U7647" i="26"/>
  <c r="U7648" i="26"/>
  <c r="U7649" i="26"/>
  <c r="U7650" i="26"/>
  <c r="U7651" i="26"/>
  <c r="U7652" i="26"/>
  <c r="U7653" i="26"/>
  <c r="U7654" i="26"/>
  <c r="U7655" i="26"/>
  <c r="U7656" i="26"/>
  <c r="U7657" i="26"/>
  <c r="U7658" i="26"/>
  <c r="U7659" i="26"/>
  <c r="U7660" i="26"/>
  <c r="U7661" i="26"/>
  <c r="U7662" i="26"/>
  <c r="U7663" i="26"/>
  <c r="U7664" i="26"/>
  <c r="U7665" i="26"/>
  <c r="U7666" i="26"/>
  <c r="U7667" i="26"/>
  <c r="U7668" i="26"/>
  <c r="U7669" i="26"/>
  <c r="U7670" i="26"/>
  <c r="U7671" i="26"/>
  <c r="U7672" i="26"/>
  <c r="U7673" i="26"/>
  <c r="U7674" i="26"/>
  <c r="U7675" i="26"/>
  <c r="U7676" i="26"/>
  <c r="U7677" i="26"/>
  <c r="U7678" i="26"/>
  <c r="U7679" i="26"/>
  <c r="U7680" i="26"/>
  <c r="U7681" i="26"/>
  <c r="U7682" i="26"/>
  <c r="U7683" i="26"/>
  <c r="U7684" i="26"/>
  <c r="U7685" i="26"/>
  <c r="U7686" i="26"/>
  <c r="U7687" i="26"/>
  <c r="U7688" i="26"/>
  <c r="U7689" i="26"/>
  <c r="U7690" i="26"/>
  <c r="U7691" i="26"/>
  <c r="U7692" i="26"/>
  <c r="U7693" i="26"/>
  <c r="U7694" i="26"/>
  <c r="U7695" i="26"/>
  <c r="U7696" i="26"/>
  <c r="U7697" i="26"/>
  <c r="U7698" i="26"/>
  <c r="U7699" i="26"/>
  <c r="U7700" i="26"/>
  <c r="U7701" i="26"/>
  <c r="U7702" i="26"/>
  <c r="U7703" i="26"/>
  <c r="U7704" i="26"/>
  <c r="U7705" i="26"/>
  <c r="U7706" i="26"/>
  <c r="U7707" i="26"/>
  <c r="U7708" i="26"/>
  <c r="U7709" i="26"/>
  <c r="U7710" i="26"/>
  <c r="U7711" i="26"/>
  <c r="U7712" i="26"/>
  <c r="U7713" i="26"/>
  <c r="U7714" i="26"/>
  <c r="U7715" i="26"/>
  <c r="U7716" i="26"/>
  <c r="U7717" i="26"/>
  <c r="U7718" i="26"/>
  <c r="U7719" i="26"/>
  <c r="U7720" i="26"/>
  <c r="U7721" i="26"/>
  <c r="U7722" i="26"/>
  <c r="U7723" i="26"/>
  <c r="U7724" i="26"/>
  <c r="U7725" i="26"/>
  <c r="U7726" i="26"/>
  <c r="U7727" i="26"/>
  <c r="U7728" i="26"/>
  <c r="U7729" i="26"/>
  <c r="U7730" i="26"/>
  <c r="U7731" i="26"/>
  <c r="U7732" i="26"/>
  <c r="U7733" i="26"/>
  <c r="U7734" i="26"/>
  <c r="U7735" i="26"/>
  <c r="U7736" i="26"/>
  <c r="U7737" i="26"/>
  <c r="U7738" i="26"/>
  <c r="U7739" i="26"/>
  <c r="U7740" i="26"/>
  <c r="U7741" i="26"/>
  <c r="U7742" i="26"/>
  <c r="U7743" i="26"/>
  <c r="U7744" i="26"/>
  <c r="U7745" i="26"/>
  <c r="U7746" i="26"/>
  <c r="U7747" i="26"/>
  <c r="U7748" i="26"/>
  <c r="U7749" i="26"/>
  <c r="U7750" i="26"/>
  <c r="U7751" i="26"/>
  <c r="U7752" i="26"/>
  <c r="U7753" i="26"/>
  <c r="U7754" i="26"/>
  <c r="U7755" i="26"/>
  <c r="U7756" i="26"/>
  <c r="U7757" i="26"/>
  <c r="U7758" i="26"/>
  <c r="U7759" i="26"/>
  <c r="U7760" i="26"/>
  <c r="U7761" i="26"/>
  <c r="U7762" i="26"/>
  <c r="U7763" i="26"/>
  <c r="U7764" i="26"/>
  <c r="U7765" i="26"/>
  <c r="U7766" i="26"/>
  <c r="U7767" i="26"/>
  <c r="U7768" i="26"/>
  <c r="U7769" i="26"/>
  <c r="U7770" i="26"/>
  <c r="U7771" i="26"/>
  <c r="U7772" i="26"/>
  <c r="U7773" i="26"/>
  <c r="U7774" i="26"/>
  <c r="U7775" i="26"/>
  <c r="U7776" i="26"/>
  <c r="U7777" i="26"/>
  <c r="U7778" i="26"/>
  <c r="U7779" i="26"/>
  <c r="U7780" i="26"/>
  <c r="U7781" i="26"/>
  <c r="U7782" i="26"/>
  <c r="U7783" i="26"/>
  <c r="U7784" i="26"/>
  <c r="U7785" i="26"/>
  <c r="U7786" i="26"/>
  <c r="U7787" i="26"/>
  <c r="U7788" i="26"/>
  <c r="U7789" i="26"/>
  <c r="U7790" i="26"/>
  <c r="U7791" i="26"/>
  <c r="U7792" i="26"/>
  <c r="U7793" i="26"/>
  <c r="U7794" i="26"/>
  <c r="U7795" i="26"/>
  <c r="U7796" i="26"/>
  <c r="U7797" i="26"/>
  <c r="U7798" i="26"/>
  <c r="U7799" i="26"/>
  <c r="U7800" i="26"/>
  <c r="U7801" i="26"/>
  <c r="U7802" i="26"/>
  <c r="U7803" i="26"/>
  <c r="U7804" i="26"/>
  <c r="U7805" i="26"/>
  <c r="U7806" i="26"/>
  <c r="U7807" i="26"/>
  <c r="U7808" i="26"/>
  <c r="U7809" i="26"/>
  <c r="U7810" i="26"/>
  <c r="U7811" i="26"/>
  <c r="U7812" i="26"/>
  <c r="U7813" i="26"/>
  <c r="U7814" i="26"/>
  <c r="U7815" i="26"/>
  <c r="U7816" i="26"/>
  <c r="U7817" i="26"/>
  <c r="U7818" i="26"/>
  <c r="U7819" i="26"/>
  <c r="U7820" i="26"/>
  <c r="U7821" i="26"/>
  <c r="U7822" i="26"/>
  <c r="U7823" i="26"/>
  <c r="U7824" i="26"/>
  <c r="U7825" i="26"/>
  <c r="U7826" i="26"/>
  <c r="U7827" i="26"/>
  <c r="U7828" i="26"/>
  <c r="U7829" i="26"/>
  <c r="U7830" i="26"/>
  <c r="U7831" i="26"/>
  <c r="U7832" i="26"/>
  <c r="U7833" i="26"/>
  <c r="U7834" i="26"/>
  <c r="U7835" i="26"/>
  <c r="U7836" i="26"/>
  <c r="U7837" i="26"/>
  <c r="U7838" i="26"/>
  <c r="U7839" i="26"/>
  <c r="U7840" i="26"/>
  <c r="U7841" i="26"/>
  <c r="U7842" i="26"/>
  <c r="U7843" i="26"/>
  <c r="U7844" i="26"/>
  <c r="U7845" i="26"/>
  <c r="U7846" i="26"/>
  <c r="U7847" i="26"/>
  <c r="U7848" i="26"/>
  <c r="U7849" i="26"/>
  <c r="U7850" i="26"/>
  <c r="U7851" i="26"/>
  <c r="U7852" i="26"/>
  <c r="U7853" i="26"/>
  <c r="U7854" i="26"/>
  <c r="U7855" i="26"/>
  <c r="U7856" i="26"/>
  <c r="U7857" i="26"/>
  <c r="U7858" i="26"/>
  <c r="U7859" i="26"/>
  <c r="U7860" i="26"/>
  <c r="U7861" i="26"/>
  <c r="U7862" i="26"/>
  <c r="U7863" i="26"/>
  <c r="U7864" i="26"/>
  <c r="U7865" i="26"/>
  <c r="U7866" i="26"/>
  <c r="U7867" i="26"/>
  <c r="U7868" i="26"/>
  <c r="U7869" i="26"/>
  <c r="U7870" i="26"/>
  <c r="U7871" i="26"/>
  <c r="U7872" i="26"/>
  <c r="U7873" i="26"/>
  <c r="U7874" i="26"/>
  <c r="U7875" i="26"/>
  <c r="U7876" i="26"/>
  <c r="U7877" i="26"/>
  <c r="U7878" i="26"/>
  <c r="U7879" i="26"/>
  <c r="U7880" i="26"/>
  <c r="U7881" i="26"/>
  <c r="U7882" i="26"/>
  <c r="U7883" i="26"/>
  <c r="U7884" i="26"/>
  <c r="U7885" i="26"/>
  <c r="U7886" i="26"/>
  <c r="U7887" i="26"/>
  <c r="U7888" i="26"/>
  <c r="U7889" i="26"/>
  <c r="U7890" i="26"/>
  <c r="U7891" i="26"/>
  <c r="U7892" i="26"/>
  <c r="U7893" i="26"/>
  <c r="U7894" i="26"/>
  <c r="U7895" i="26"/>
  <c r="U7896" i="26"/>
  <c r="U7897" i="26"/>
  <c r="U7898" i="26"/>
  <c r="U7899" i="26"/>
  <c r="U7900" i="26"/>
  <c r="U7901" i="26"/>
  <c r="U7902" i="26"/>
  <c r="U7903" i="26"/>
  <c r="U7904" i="26"/>
  <c r="U7905" i="26"/>
  <c r="U7906" i="26"/>
  <c r="U7907" i="26"/>
  <c r="U7908" i="26"/>
  <c r="U7909" i="26"/>
  <c r="U7910" i="26"/>
  <c r="U7911" i="26"/>
  <c r="U7912" i="26"/>
  <c r="U7913" i="26"/>
  <c r="U7914" i="26"/>
  <c r="U7915" i="26"/>
  <c r="U7916" i="26"/>
  <c r="U7917" i="26"/>
  <c r="U7918" i="26"/>
  <c r="U7919" i="26"/>
  <c r="U7920" i="26"/>
  <c r="U7921" i="26"/>
  <c r="U7922" i="26"/>
  <c r="U7923" i="26"/>
  <c r="U7924" i="26"/>
  <c r="U7925" i="26"/>
  <c r="U7926" i="26"/>
  <c r="U7927" i="26"/>
  <c r="U7928" i="26"/>
  <c r="U7929" i="26"/>
  <c r="U7930" i="26"/>
  <c r="U7931" i="26"/>
  <c r="U7932" i="26"/>
  <c r="U7933" i="26"/>
  <c r="U7934" i="26"/>
  <c r="U7935" i="26"/>
  <c r="U7936" i="26"/>
  <c r="U7937" i="26"/>
  <c r="U7938" i="26"/>
  <c r="U7939" i="26"/>
  <c r="U7940" i="26"/>
  <c r="U7941" i="26"/>
  <c r="U7942" i="26"/>
  <c r="U7943" i="26"/>
  <c r="U7944" i="26"/>
  <c r="U7945" i="26"/>
  <c r="U7946" i="26"/>
  <c r="U7947" i="26"/>
  <c r="U7948" i="26"/>
  <c r="U7949" i="26"/>
  <c r="U7950" i="26"/>
  <c r="U7951" i="26"/>
  <c r="U7952" i="26"/>
  <c r="U7953" i="26"/>
  <c r="U7954" i="26"/>
  <c r="U7955" i="26"/>
  <c r="U7956" i="26"/>
  <c r="U7957" i="26"/>
  <c r="U7958" i="26"/>
  <c r="U7959" i="26"/>
  <c r="U7960" i="26"/>
  <c r="U7961" i="26"/>
  <c r="U7962" i="26"/>
  <c r="U7963" i="26"/>
  <c r="U7964" i="26"/>
  <c r="U7965" i="26"/>
  <c r="U7966" i="26"/>
  <c r="U7967" i="26"/>
  <c r="U7968" i="26"/>
  <c r="U7969" i="26"/>
  <c r="U7970" i="26"/>
  <c r="U7971" i="26"/>
  <c r="U7972" i="26"/>
  <c r="U7973" i="26"/>
  <c r="U7974" i="26"/>
  <c r="U7975" i="26"/>
  <c r="U7976" i="26"/>
  <c r="U7977" i="26"/>
  <c r="U7978" i="26"/>
  <c r="U7979" i="26"/>
  <c r="U7980" i="26"/>
  <c r="U7981" i="26"/>
  <c r="U7982" i="26"/>
  <c r="U7983" i="26"/>
  <c r="U7984" i="26"/>
  <c r="U7985" i="26"/>
  <c r="U7986" i="26"/>
  <c r="U7987" i="26"/>
  <c r="U7988" i="26"/>
  <c r="U7989" i="26"/>
  <c r="U7990" i="26"/>
  <c r="U7991" i="26"/>
  <c r="U7992" i="26"/>
  <c r="U7993" i="26"/>
  <c r="U7994" i="26"/>
  <c r="U7995" i="26"/>
  <c r="U7996" i="26"/>
  <c r="U7997" i="26"/>
  <c r="U7998" i="26"/>
  <c r="U7999" i="26"/>
  <c r="U8000" i="26"/>
  <c r="U8001" i="26"/>
  <c r="U8002" i="26"/>
  <c r="U8003" i="26"/>
  <c r="U8004" i="26"/>
  <c r="U8005" i="26"/>
  <c r="U8006" i="26"/>
  <c r="U8007" i="26"/>
  <c r="U8008" i="26"/>
  <c r="U8009" i="26"/>
  <c r="U8010" i="26"/>
  <c r="U8011" i="26"/>
  <c r="U8012" i="26"/>
  <c r="U8013" i="26"/>
  <c r="U8014" i="26"/>
  <c r="U8015" i="26"/>
  <c r="U8016" i="26"/>
  <c r="U8017" i="26"/>
  <c r="U8018" i="26"/>
  <c r="U8019" i="26"/>
  <c r="U8020" i="26"/>
  <c r="U8021" i="26"/>
  <c r="U8022" i="26"/>
  <c r="U8023" i="26"/>
  <c r="U8024" i="26"/>
  <c r="U8025" i="26"/>
  <c r="U8026" i="26"/>
  <c r="U8027" i="26"/>
  <c r="U8028" i="26"/>
  <c r="U8029" i="26"/>
  <c r="U8030" i="26"/>
  <c r="U8031" i="26"/>
  <c r="U8032" i="26"/>
  <c r="U8033" i="26"/>
  <c r="U8034" i="26"/>
  <c r="U8035" i="26"/>
  <c r="U8036" i="26"/>
  <c r="U8037" i="26"/>
  <c r="U8038" i="26"/>
  <c r="U8039" i="26"/>
  <c r="U8040" i="26"/>
  <c r="U8041" i="26"/>
  <c r="U8042" i="26"/>
  <c r="U8043" i="26"/>
  <c r="U8044" i="26"/>
  <c r="U8045" i="26"/>
  <c r="U8046" i="26"/>
  <c r="U8047" i="26"/>
  <c r="U8048" i="26"/>
  <c r="U8049" i="26"/>
  <c r="U8050" i="26"/>
  <c r="U8051" i="26"/>
  <c r="U8052" i="26"/>
  <c r="U8053" i="26"/>
  <c r="U8054" i="26"/>
  <c r="U8055" i="26"/>
  <c r="U8056" i="26"/>
  <c r="U8057" i="26"/>
  <c r="U8058" i="26"/>
  <c r="U8059" i="26"/>
  <c r="U8060" i="26"/>
  <c r="U8061" i="26"/>
  <c r="U8062" i="26"/>
  <c r="U8063" i="26"/>
  <c r="U8064" i="26"/>
  <c r="U8065" i="26"/>
  <c r="U8066" i="26"/>
  <c r="U8067" i="26"/>
  <c r="U8068" i="26"/>
  <c r="U8069" i="26"/>
  <c r="U8070" i="26"/>
  <c r="U8071" i="26"/>
  <c r="U8072" i="26"/>
  <c r="U8073" i="26"/>
  <c r="U8074" i="26"/>
  <c r="U8075" i="26"/>
  <c r="U8076" i="26"/>
  <c r="U8077" i="26"/>
  <c r="U8078" i="26"/>
  <c r="U8079" i="26"/>
  <c r="U8080" i="26"/>
  <c r="U8081" i="26"/>
  <c r="U8082" i="26"/>
  <c r="U8083" i="26"/>
  <c r="U8084" i="26"/>
  <c r="U8085" i="26"/>
  <c r="U8086" i="26"/>
  <c r="U8087" i="26"/>
  <c r="U8088" i="26"/>
  <c r="U8089" i="26"/>
  <c r="U8090" i="26"/>
  <c r="U8091" i="26"/>
  <c r="U8092" i="26"/>
  <c r="U8093" i="26"/>
  <c r="U8094" i="26"/>
  <c r="U8095" i="26"/>
  <c r="U8096" i="26"/>
  <c r="U8097" i="26"/>
  <c r="U8098" i="26"/>
  <c r="U8099" i="26"/>
  <c r="U8100" i="26"/>
  <c r="U8101" i="26"/>
  <c r="U8102" i="26"/>
  <c r="U8103" i="26"/>
  <c r="U8104" i="26"/>
  <c r="U8105" i="26"/>
  <c r="U8106" i="26"/>
  <c r="U8107" i="26"/>
  <c r="U8108" i="26"/>
  <c r="U8109" i="26"/>
  <c r="U8110" i="26"/>
  <c r="U8111" i="26"/>
  <c r="U8112" i="26"/>
  <c r="U8113" i="26"/>
  <c r="U8114" i="26"/>
  <c r="U8115" i="26"/>
  <c r="U8116" i="26"/>
  <c r="U8117" i="26"/>
  <c r="U8118" i="26"/>
  <c r="U8119" i="26"/>
  <c r="U8120" i="26"/>
  <c r="U8121" i="26"/>
  <c r="U8122" i="26"/>
  <c r="U8123" i="26"/>
  <c r="U8124" i="26"/>
  <c r="U8125" i="26"/>
  <c r="U8126" i="26"/>
  <c r="U8127" i="26"/>
  <c r="U8128" i="26"/>
  <c r="U8129" i="26"/>
  <c r="U8130" i="26"/>
  <c r="U8131" i="26"/>
  <c r="U8132" i="26"/>
  <c r="U8133" i="26"/>
  <c r="U8134" i="26"/>
  <c r="U8135" i="26"/>
  <c r="U8136" i="26"/>
  <c r="U8137" i="26"/>
  <c r="U8138" i="26"/>
  <c r="U8139" i="26"/>
  <c r="U8140" i="26"/>
  <c r="U8141" i="26"/>
  <c r="U8142" i="26"/>
  <c r="U8143" i="26"/>
  <c r="U8144" i="26"/>
  <c r="U8145" i="26"/>
  <c r="U8146" i="26"/>
  <c r="U8147" i="26"/>
  <c r="U8148" i="26"/>
  <c r="U8149" i="26"/>
  <c r="U8150" i="26"/>
  <c r="U8151" i="26"/>
  <c r="U8152" i="26"/>
  <c r="U8153" i="26"/>
  <c r="U8154" i="26"/>
  <c r="U8155" i="26"/>
  <c r="U8156" i="26"/>
  <c r="U8157" i="26"/>
  <c r="U8158" i="26"/>
  <c r="U8159" i="26"/>
  <c r="U8160" i="26"/>
  <c r="U8161" i="26"/>
  <c r="U8162" i="26"/>
  <c r="U8163" i="26"/>
  <c r="U8164" i="26"/>
  <c r="U8165" i="26"/>
  <c r="U8166" i="26"/>
  <c r="U8167" i="26"/>
  <c r="U8168" i="26"/>
  <c r="U8169" i="26"/>
  <c r="U8170" i="26"/>
  <c r="U8171" i="26"/>
  <c r="U8172" i="26"/>
  <c r="U8173" i="26"/>
  <c r="U8174" i="26"/>
  <c r="U8175" i="26"/>
  <c r="U8176" i="26"/>
  <c r="U8177" i="26"/>
  <c r="U8178" i="26"/>
  <c r="U8179" i="26"/>
  <c r="U8180" i="26"/>
  <c r="U8181" i="26"/>
  <c r="U8182" i="26"/>
  <c r="U8183" i="26"/>
  <c r="U8184" i="26"/>
  <c r="U8185" i="26"/>
  <c r="U8186" i="26"/>
  <c r="U8187" i="26"/>
  <c r="U8188" i="26"/>
  <c r="U8189" i="26"/>
  <c r="U8190" i="26"/>
  <c r="U8191" i="26"/>
  <c r="U8192" i="26"/>
  <c r="U8193" i="26"/>
  <c r="U8194" i="26"/>
  <c r="U8195" i="26"/>
  <c r="U8196" i="26"/>
  <c r="U8197" i="26"/>
  <c r="U8198" i="26"/>
  <c r="U8199" i="26"/>
  <c r="U8200" i="26"/>
  <c r="U8201" i="26"/>
  <c r="U8202" i="26"/>
  <c r="U8203" i="26"/>
  <c r="U8204" i="26"/>
  <c r="U8205" i="26"/>
  <c r="U8206" i="26"/>
  <c r="U8207" i="26"/>
  <c r="U8208" i="26"/>
  <c r="U8209" i="26"/>
  <c r="U8210" i="26"/>
  <c r="U8211" i="26"/>
  <c r="U8212" i="26"/>
  <c r="U8213" i="26"/>
  <c r="U8214" i="26"/>
  <c r="U8215" i="26"/>
  <c r="U8216" i="26"/>
  <c r="U8217" i="26"/>
  <c r="U8218" i="26"/>
  <c r="U8219" i="26"/>
  <c r="U8220" i="26"/>
  <c r="U8221" i="26"/>
  <c r="U8222" i="26"/>
  <c r="U8223" i="26"/>
  <c r="U8224" i="26"/>
  <c r="U8225" i="26"/>
  <c r="U8226" i="26"/>
  <c r="U8227" i="26"/>
  <c r="U8228" i="26"/>
  <c r="U8229" i="26"/>
  <c r="U8230" i="26"/>
  <c r="U8231" i="26"/>
  <c r="U8232" i="26"/>
  <c r="U8233" i="26"/>
  <c r="U8234" i="26"/>
  <c r="U8235" i="26"/>
  <c r="U8236" i="26"/>
  <c r="U8237" i="26"/>
  <c r="U8238" i="26"/>
  <c r="U8239" i="26"/>
  <c r="U8240" i="26"/>
  <c r="U8241" i="26"/>
  <c r="U8242" i="26"/>
  <c r="U8243" i="26"/>
  <c r="U8244" i="26"/>
  <c r="U8245" i="26"/>
  <c r="U8246" i="26"/>
  <c r="U8247" i="26"/>
  <c r="U8248" i="26"/>
  <c r="U8249" i="26"/>
  <c r="U8250" i="26"/>
  <c r="U8251" i="26"/>
  <c r="U8252" i="26"/>
  <c r="U8253" i="26"/>
  <c r="U8254" i="26"/>
  <c r="U8255" i="26"/>
  <c r="U8256" i="26"/>
  <c r="U8257" i="26"/>
  <c r="U8258" i="26"/>
  <c r="U8259" i="26"/>
  <c r="U8260" i="26"/>
  <c r="U8261" i="26"/>
  <c r="U8262" i="26"/>
  <c r="U8263" i="26"/>
  <c r="U8264" i="26"/>
  <c r="U8265" i="26"/>
  <c r="U8266" i="26"/>
  <c r="U8267" i="26"/>
  <c r="U8268" i="26"/>
  <c r="U8269" i="26"/>
  <c r="U8270" i="26"/>
  <c r="U8271" i="26"/>
  <c r="U8272" i="26"/>
  <c r="U8273" i="26"/>
  <c r="U8274" i="26"/>
  <c r="U8275" i="26"/>
  <c r="U8276" i="26"/>
  <c r="U8277" i="26"/>
  <c r="U8278" i="26"/>
  <c r="U8279" i="26"/>
  <c r="U8280" i="26"/>
  <c r="U8281" i="26"/>
  <c r="U8282" i="26"/>
  <c r="U8283" i="26"/>
  <c r="U8284" i="26"/>
  <c r="U8285" i="26"/>
  <c r="U8286" i="26"/>
  <c r="U8287" i="26"/>
  <c r="U8288" i="26"/>
  <c r="U8289" i="26"/>
  <c r="U8290" i="26"/>
  <c r="U8291" i="26"/>
  <c r="U8292" i="26"/>
  <c r="U8293" i="26"/>
  <c r="U8294" i="26"/>
  <c r="U8295" i="26"/>
  <c r="U8296" i="26"/>
  <c r="U8297" i="26"/>
  <c r="U8298" i="26"/>
  <c r="U8299" i="26"/>
  <c r="U8300" i="26"/>
  <c r="U8301" i="26"/>
  <c r="U8302" i="26"/>
  <c r="U8303" i="26"/>
  <c r="U8304" i="26"/>
  <c r="U8305" i="26"/>
  <c r="U8306" i="26"/>
  <c r="U8307" i="26"/>
  <c r="U8308" i="26"/>
  <c r="U8309" i="26"/>
  <c r="U8310" i="26"/>
  <c r="U8311" i="26"/>
  <c r="U8312" i="26"/>
  <c r="U8313" i="26"/>
  <c r="U8314" i="26"/>
  <c r="U8315" i="26"/>
  <c r="U8316" i="26"/>
  <c r="U8317" i="26"/>
  <c r="U8318" i="26"/>
  <c r="U8319" i="26"/>
  <c r="U8320" i="26"/>
  <c r="U8321" i="26"/>
  <c r="U8322" i="26"/>
  <c r="U8323" i="26"/>
  <c r="U8324" i="26"/>
  <c r="U8325" i="26"/>
  <c r="U8326" i="26"/>
  <c r="U8327" i="26"/>
  <c r="U8328" i="26"/>
  <c r="U8329" i="26"/>
  <c r="U8330" i="26"/>
  <c r="U8331" i="26"/>
  <c r="U8332" i="26"/>
  <c r="U8333" i="26"/>
  <c r="U8334" i="26"/>
  <c r="U8335" i="26"/>
  <c r="U8336" i="26"/>
  <c r="U8337" i="26"/>
  <c r="U8338" i="26"/>
  <c r="U8339" i="26"/>
  <c r="U8340" i="26"/>
  <c r="U8341" i="26"/>
  <c r="U8342" i="26"/>
  <c r="U8343" i="26"/>
  <c r="U8344" i="26"/>
  <c r="U8345" i="26"/>
  <c r="U8346" i="26"/>
  <c r="U8347" i="26"/>
  <c r="U8348" i="26"/>
  <c r="U8349" i="26"/>
  <c r="U8350" i="26"/>
  <c r="U8351" i="26"/>
  <c r="U8352" i="26"/>
  <c r="U8353" i="26"/>
  <c r="U8354" i="26"/>
  <c r="U8355" i="26"/>
  <c r="U8356" i="26"/>
  <c r="U8357" i="26"/>
  <c r="U8358" i="26"/>
  <c r="U8359" i="26"/>
  <c r="U8360" i="26"/>
  <c r="U8361" i="26"/>
  <c r="U8362" i="26"/>
  <c r="U8363" i="26"/>
  <c r="U8364" i="26"/>
  <c r="U8365" i="26"/>
  <c r="U8366" i="26"/>
  <c r="U8367" i="26"/>
  <c r="U8368" i="26"/>
  <c r="U8369" i="26"/>
  <c r="U8370" i="26"/>
  <c r="U8371" i="26"/>
  <c r="U8372" i="26"/>
  <c r="U8373" i="26"/>
  <c r="U8374" i="26"/>
  <c r="U8375" i="26"/>
  <c r="U8376" i="26"/>
  <c r="U8377" i="26"/>
  <c r="U8378" i="26"/>
  <c r="U8379" i="26"/>
  <c r="U8380" i="26"/>
  <c r="U8381" i="26"/>
  <c r="U8382" i="26"/>
  <c r="U8383" i="26"/>
  <c r="U8384" i="26"/>
  <c r="U8385" i="26"/>
  <c r="U8386" i="26"/>
  <c r="U8387" i="26"/>
  <c r="U8388" i="26"/>
  <c r="U8389" i="26"/>
  <c r="U8390" i="26"/>
  <c r="U8391" i="26"/>
  <c r="U8392" i="26"/>
  <c r="U8393" i="26"/>
  <c r="U8394" i="26"/>
  <c r="U8395" i="26"/>
  <c r="U8396" i="26"/>
  <c r="U8397" i="26"/>
  <c r="U8398" i="26"/>
  <c r="U8399" i="26"/>
  <c r="U8400" i="26"/>
  <c r="U8401" i="26"/>
  <c r="U8402" i="26"/>
  <c r="U8403" i="26"/>
  <c r="U8404" i="26"/>
  <c r="U8405" i="26"/>
  <c r="U8406" i="26"/>
  <c r="U8407" i="26"/>
  <c r="U8408" i="26"/>
  <c r="U8409" i="26"/>
  <c r="U8410" i="26"/>
  <c r="U8411" i="26"/>
  <c r="U8412" i="26"/>
  <c r="U8413" i="26"/>
  <c r="U8414" i="26"/>
  <c r="U8415" i="26"/>
  <c r="U8416" i="26"/>
  <c r="U8417" i="26"/>
  <c r="U8418" i="26"/>
  <c r="U8419" i="26"/>
  <c r="U8420" i="26"/>
  <c r="U8421" i="26"/>
  <c r="U8422" i="26"/>
  <c r="U8423" i="26"/>
  <c r="U8424" i="26"/>
  <c r="U8425" i="26"/>
  <c r="U8426" i="26"/>
  <c r="U8427" i="26"/>
  <c r="U8428" i="26"/>
  <c r="U8429" i="26"/>
  <c r="U8430" i="26"/>
  <c r="U8431" i="26"/>
  <c r="U8432" i="26"/>
  <c r="U8433" i="26"/>
  <c r="U8434" i="26"/>
  <c r="U8435" i="26"/>
  <c r="U8436" i="26"/>
  <c r="U8437" i="26"/>
  <c r="U8438" i="26"/>
  <c r="U8439" i="26"/>
  <c r="U8440" i="26"/>
  <c r="U8441" i="26"/>
  <c r="U8442" i="26"/>
  <c r="U8443" i="26"/>
  <c r="U8444" i="26"/>
  <c r="U8445" i="26"/>
  <c r="U8446" i="26"/>
  <c r="U8447" i="26"/>
  <c r="U8448" i="26"/>
  <c r="U8449" i="26"/>
  <c r="U8450" i="26"/>
  <c r="U8451" i="26"/>
  <c r="U8452" i="26"/>
  <c r="U8453" i="26"/>
  <c r="U8454" i="26"/>
  <c r="U8455" i="26"/>
  <c r="U8456" i="26"/>
  <c r="U8457" i="26"/>
  <c r="U8458" i="26"/>
  <c r="U8459" i="26"/>
  <c r="U8460" i="26"/>
  <c r="U8461" i="26"/>
  <c r="U8462" i="26"/>
  <c r="U8463" i="26"/>
  <c r="U8464" i="26"/>
  <c r="U8465" i="26"/>
  <c r="U8466" i="26"/>
  <c r="U8467" i="26"/>
  <c r="U8468" i="26"/>
  <c r="U8469" i="26"/>
  <c r="U8470" i="26"/>
  <c r="U8471" i="26"/>
  <c r="U8472" i="26"/>
  <c r="U8473" i="26"/>
  <c r="U8474" i="26"/>
  <c r="U8475" i="26"/>
  <c r="U8476" i="26"/>
  <c r="U8477" i="26"/>
  <c r="U8478" i="26"/>
  <c r="U8479" i="26"/>
  <c r="U8480" i="26"/>
  <c r="U8481" i="26"/>
  <c r="U8482" i="26"/>
  <c r="U8483" i="26"/>
  <c r="U8484" i="26"/>
  <c r="U8485" i="26"/>
  <c r="U8486" i="26"/>
  <c r="U8487" i="26"/>
  <c r="U8488" i="26"/>
  <c r="U8489" i="26"/>
  <c r="U8490" i="26"/>
  <c r="U8491" i="26"/>
  <c r="U8492" i="26"/>
  <c r="U8493" i="26"/>
  <c r="U8494" i="26"/>
  <c r="U8495" i="26"/>
  <c r="U8496" i="26"/>
  <c r="U8497" i="26"/>
  <c r="U8498" i="26"/>
  <c r="U8499" i="26"/>
  <c r="U8500" i="26"/>
  <c r="U8501" i="26"/>
  <c r="U8502" i="26"/>
  <c r="U8503" i="26"/>
  <c r="U8504" i="26"/>
  <c r="U8505" i="26"/>
  <c r="U8506" i="26"/>
  <c r="U8507" i="26"/>
  <c r="U8508" i="26"/>
  <c r="U8509" i="26"/>
  <c r="U8510" i="26"/>
  <c r="U8511" i="26"/>
  <c r="U8512" i="26"/>
  <c r="U8513" i="26"/>
  <c r="U8514" i="26"/>
  <c r="U8515" i="26"/>
  <c r="U8516" i="26"/>
  <c r="U8517" i="26"/>
  <c r="U8518" i="26"/>
  <c r="U8519" i="26"/>
  <c r="U8520" i="26"/>
  <c r="U8521" i="26"/>
  <c r="U8522" i="26"/>
  <c r="U8523" i="26"/>
  <c r="U8524" i="26"/>
  <c r="U8525" i="26"/>
  <c r="U8526" i="26"/>
  <c r="U8527" i="26"/>
  <c r="U8528" i="26"/>
  <c r="U8529" i="26"/>
  <c r="U8530" i="26"/>
  <c r="U8531" i="26"/>
  <c r="U8532" i="26"/>
  <c r="U8533" i="26"/>
  <c r="U8534" i="26"/>
  <c r="U8535" i="26"/>
  <c r="U8536" i="26"/>
  <c r="U8537" i="26"/>
  <c r="U8538" i="26"/>
  <c r="U8539" i="26"/>
  <c r="U8540" i="26"/>
  <c r="U8541" i="26"/>
  <c r="U8542" i="26"/>
  <c r="U8543" i="26"/>
  <c r="U8544" i="26"/>
  <c r="U8545" i="26"/>
  <c r="U8546" i="26"/>
  <c r="U8547" i="26"/>
  <c r="U8548" i="26"/>
  <c r="U8549" i="26"/>
  <c r="U8550" i="26"/>
  <c r="U8551" i="26"/>
  <c r="U8552" i="26"/>
  <c r="U8553" i="26"/>
  <c r="U8554" i="26"/>
  <c r="U8555" i="26"/>
  <c r="U8556" i="26"/>
  <c r="U8557" i="26"/>
  <c r="U8558" i="26"/>
  <c r="U8559" i="26"/>
  <c r="U8560" i="26"/>
  <c r="U8561" i="26"/>
  <c r="U8562" i="26"/>
  <c r="U8563" i="26"/>
  <c r="U8564" i="26"/>
  <c r="U8565" i="26"/>
  <c r="U8566" i="26"/>
  <c r="U8567" i="26"/>
  <c r="U8568" i="26"/>
  <c r="U8569" i="26"/>
  <c r="U8570" i="26"/>
  <c r="U8571" i="26"/>
  <c r="U8572" i="26"/>
  <c r="U8573" i="26"/>
  <c r="U8574" i="26"/>
  <c r="U8575" i="26"/>
  <c r="U8576" i="26"/>
  <c r="U8577" i="26"/>
  <c r="U8578" i="26"/>
  <c r="U8579" i="26"/>
  <c r="U8580" i="26"/>
  <c r="U8581" i="26"/>
  <c r="U8582" i="26"/>
  <c r="U8583" i="26"/>
  <c r="U8584" i="26"/>
  <c r="U8585" i="26"/>
  <c r="U8586" i="26"/>
  <c r="U8587" i="26"/>
  <c r="U8588" i="26"/>
  <c r="U8589" i="26"/>
  <c r="U8590" i="26"/>
  <c r="U8591" i="26"/>
  <c r="U8592" i="26"/>
  <c r="U8593" i="26"/>
  <c r="U8594" i="26"/>
  <c r="U8595" i="26"/>
  <c r="U8596" i="26"/>
  <c r="U8597" i="26"/>
  <c r="U8598" i="26"/>
  <c r="U8599" i="26"/>
  <c r="U8600" i="26"/>
  <c r="U8601" i="26"/>
  <c r="U8602" i="26"/>
  <c r="U8603" i="26"/>
  <c r="U8604" i="26"/>
  <c r="U8605" i="26"/>
  <c r="U8606" i="26"/>
  <c r="U8607" i="26"/>
  <c r="U8608" i="26"/>
  <c r="U8609" i="26"/>
  <c r="U8610" i="26"/>
  <c r="U8611" i="26"/>
  <c r="U8612" i="26"/>
  <c r="U8613" i="26"/>
  <c r="U8614" i="26"/>
  <c r="U8615" i="26"/>
  <c r="U8616" i="26"/>
  <c r="U8617" i="26"/>
  <c r="U8618" i="26"/>
  <c r="U8619" i="26"/>
  <c r="U8620" i="26"/>
  <c r="U8621" i="26"/>
  <c r="U8622" i="26"/>
  <c r="U8623" i="26"/>
  <c r="U8624" i="26"/>
  <c r="U8625" i="26"/>
  <c r="U8626" i="26"/>
  <c r="U8627" i="26"/>
  <c r="U8628" i="26"/>
  <c r="U8629" i="26"/>
  <c r="U8630" i="26"/>
  <c r="U8631" i="26"/>
  <c r="U8632" i="26"/>
  <c r="U8633" i="26"/>
  <c r="U8634" i="26"/>
  <c r="U8635" i="26"/>
  <c r="U8636" i="26"/>
  <c r="U8637" i="26"/>
  <c r="U8638" i="26"/>
  <c r="U8639" i="26"/>
  <c r="U8640" i="26"/>
  <c r="U8641" i="26"/>
  <c r="U8642" i="26"/>
  <c r="U8643" i="26"/>
  <c r="U8644" i="26"/>
  <c r="U8645" i="26"/>
  <c r="U8646" i="26"/>
  <c r="U8647" i="26"/>
  <c r="U8648" i="26"/>
  <c r="U8649" i="26"/>
  <c r="U8650" i="26"/>
  <c r="U8651" i="26"/>
  <c r="U8652" i="26"/>
  <c r="U8653" i="26"/>
  <c r="U8654" i="26"/>
  <c r="U8655" i="26"/>
  <c r="U8656" i="26"/>
  <c r="U8657" i="26"/>
  <c r="U8658" i="26"/>
  <c r="U8659" i="26"/>
  <c r="U8660" i="26"/>
  <c r="U8661" i="26"/>
  <c r="U8662" i="26"/>
  <c r="U8663" i="26"/>
  <c r="U8664" i="26"/>
  <c r="U8665" i="26"/>
  <c r="U8666" i="26"/>
  <c r="U8667" i="26"/>
  <c r="U8668" i="26"/>
  <c r="U8669" i="26"/>
  <c r="U8670" i="26"/>
  <c r="U8671" i="26"/>
  <c r="U8672" i="26"/>
  <c r="U8673" i="26"/>
  <c r="U8674" i="26"/>
  <c r="U8675" i="26"/>
  <c r="U8676" i="26"/>
  <c r="U8677" i="26"/>
  <c r="U8678" i="26"/>
  <c r="U8679" i="26"/>
  <c r="U8680" i="26"/>
  <c r="U8681" i="26"/>
  <c r="U8682" i="26"/>
  <c r="U8683" i="26"/>
  <c r="U8684" i="26"/>
  <c r="U8685" i="26"/>
  <c r="U8686" i="26"/>
  <c r="U8687" i="26"/>
  <c r="U8688" i="26"/>
  <c r="U8689" i="26"/>
  <c r="U8690" i="26"/>
  <c r="U8691" i="26"/>
  <c r="U8692" i="26"/>
  <c r="U8693" i="26"/>
  <c r="U8694" i="26"/>
  <c r="U8695" i="26"/>
  <c r="U8696" i="26"/>
  <c r="U8697" i="26"/>
  <c r="U8698" i="26"/>
  <c r="U8699" i="26"/>
  <c r="U8700" i="26"/>
  <c r="U8701" i="26"/>
  <c r="U8702" i="26"/>
  <c r="U8703" i="26"/>
  <c r="U8704" i="26"/>
  <c r="U8705" i="26"/>
  <c r="U8706" i="26"/>
  <c r="U8707" i="26"/>
  <c r="U8708" i="26"/>
  <c r="U8709" i="26"/>
  <c r="U8710" i="26"/>
  <c r="U8711" i="26"/>
  <c r="U8712" i="26"/>
  <c r="U8713" i="26"/>
  <c r="U8714" i="26"/>
  <c r="U8715" i="26"/>
  <c r="U8716" i="26"/>
  <c r="U8717" i="26"/>
  <c r="U8718" i="26"/>
  <c r="U8719" i="26"/>
  <c r="U8720" i="26"/>
  <c r="U8721" i="26"/>
  <c r="U8722" i="26"/>
  <c r="U8723" i="26"/>
  <c r="U8724" i="26"/>
  <c r="U8725" i="26"/>
  <c r="U8726" i="26"/>
  <c r="U8727" i="26"/>
  <c r="U8728" i="26"/>
  <c r="U8729" i="26"/>
  <c r="U8730" i="26"/>
  <c r="U8731" i="26"/>
  <c r="U8732" i="26"/>
  <c r="U8733" i="26"/>
  <c r="U8734" i="26"/>
  <c r="U8735" i="26"/>
  <c r="U8736" i="26"/>
  <c r="U8737" i="26"/>
  <c r="U8738" i="26"/>
  <c r="U8739" i="26"/>
  <c r="U8740" i="26"/>
  <c r="U8741" i="26"/>
  <c r="U8742" i="26"/>
  <c r="U8743" i="26"/>
  <c r="U8744" i="26"/>
  <c r="U8745" i="26"/>
  <c r="U8746" i="26"/>
  <c r="U8747" i="26"/>
  <c r="U8748" i="26"/>
  <c r="U8749" i="26"/>
  <c r="U8750" i="26"/>
  <c r="U8751" i="26"/>
  <c r="U8752" i="26"/>
  <c r="U8753" i="26"/>
  <c r="U8754" i="26"/>
  <c r="U8755" i="26"/>
  <c r="U8756" i="26"/>
  <c r="U8757" i="26"/>
  <c r="U8758" i="26"/>
  <c r="U8759" i="26"/>
  <c r="U8760" i="26"/>
  <c r="U8761" i="26"/>
  <c r="U8762" i="26"/>
  <c r="U8763" i="26"/>
  <c r="U4" i="26"/>
  <c r="T4" i="26"/>
  <c r="T5" i="26"/>
  <c r="T6" i="26"/>
  <c r="T7" i="26"/>
  <c r="T8" i="26"/>
  <c r="T9" i="26"/>
  <c r="T10" i="26"/>
  <c r="T11" i="26"/>
  <c r="T12" i="26"/>
  <c r="T13" i="26"/>
  <c r="T14" i="26"/>
  <c r="T15" i="26"/>
  <c r="T16" i="26"/>
  <c r="T17" i="26"/>
  <c r="T18" i="26"/>
  <c r="T19" i="26"/>
  <c r="T20" i="26"/>
  <c r="T21" i="26"/>
  <c r="T22" i="26"/>
  <c r="T23" i="26"/>
  <c r="T24" i="26"/>
  <c r="T25" i="26"/>
  <c r="T26" i="26"/>
  <c r="T27" i="26"/>
  <c r="T28" i="26"/>
  <c r="T29" i="26"/>
  <c r="T30" i="26"/>
  <c r="T31" i="26"/>
  <c r="T32" i="26"/>
  <c r="T33" i="26"/>
  <c r="T34" i="26"/>
  <c r="T35" i="26"/>
  <c r="T36" i="26"/>
  <c r="T37" i="26"/>
  <c r="T38" i="26"/>
  <c r="T39" i="26"/>
  <c r="T40" i="26"/>
  <c r="T41" i="26"/>
  <c r="T42" i="26"/>
  <c r="T43" i="26"/>
  <c r="T44" i="26"/>
  <c r="T45" i="26"/>
  <c r="T46" i="26"/>
  <c r="T47" i="26"/>
  <c r="T48" i="26"/>
  <c r="T49" i="26"/>
  <c r="T50" i="26"/>
  <c r="T51" i="26"/>
  <c r="T52" i="26"/>
  <c r="T53" i="26"/>
  <c r="T54" i="26"/>
  <c r="T55" i="26"/>
  <c r="T56" i="26"/>
  <c r="T57" i="26"/>
  <c r="T58" i="26"/>
  <c r="T59" i="26"/>
  <c r="T60" i="26"/>
  <c r="T61" i="26"/>
  <c r="T62" i="26"/>
  <c r="T63" i="26"/>
  <c r="T64" i="26"/>
  <c r="T65" i="26"/>
  <c r="T66" i="26"/>
  <c r="T67" i="26"/>
  <c r="T68" i="26"/>
  <c r="T69" i="26"/>
  <c r="T70" i="26"/>
  <c r="T71" i="26"/>
  <c r="T72" i="26"/>
  <c r="T73" i="26"/>
  <c r="T74" i="26"/>
  <c r="T75" i="26"/>
  <c r="T76" i="26"/>
  <c r="T77" i="26"/>
  <c r="T78" i="26"/>
  <c r="T79" i="26"/>
  <c r="T80" i="26"/>
  <c r="T81" i="26"/>
  <c r="T82" i="26"/>
  <c r="T83" i="26"/>
  <c r="T84" i="26"/>
  <c r="T85" i="26"/>
  <c r="T86" i="26"/>
  <c r="T87" i="26"/>
  <c r="T88" i="26"/>
  <c r="T89" i="26"/>
  <c r="T90" i="26"/>
  <c r="T91" i="26"/>
  <c r="T92" i="26"/>
  <c r="T93" i="26"/>
  <c r="T94" i="26"/>
  <c r="T95" i="26"/>
  <c r="T96" i="26"/>
  <c r="T97" i="26"/>
  <c r="T98" i="26"/>
  <c r="T99" i="26"/>
  <c r="T100" i="26"/>
  <c r="T101" i="26"/>
  <c r="T102" i="26"/>
  <c r="T103" i="26"/>
  <c r="T104" i="26"/>
  <c r="T105" i="26"/>
  <c r="T106" i="26"/>
  <c r="T107" i="26"/>
  <c r="T108" i="26"/>
  <c r="T109" i="26"/>
  <c r="T110" i="26"/>
  <c r="T111" i="26"/>
  <c r="T112" i="26"/>
  <c r="T113" i="26"/>
  <c r="T114" i="26"/>
  <c r="T115" i="26"/>
  <c r="T116" i="26"/>
  <c r="T117" i="26"/>
  <c r="T118" i="26"/>
  <c r="T119" i="26"/>
  <c r="T120" i="26"/>
  <c r="T121" i="26"/>
  <c r="T122" i="26"/>
  <c r="T123" i="26"/>
  <c r="T124" i="26"/>
  <c r="T125" i="26"/>
  <c r="T126" i="26"/>
  <c r="T127" i="26"/>
  <c r="T128" i="26"/>
  <c r="T129" i="26"/>
  <c r="T130" i="26"/>
  <c r="T131" i="26"/>
  <c r="T132" i="26"/>
  <c r="T133" i="26"/>
  <c r="T134" i="26"/>
  <c r="T135" i="26"/>
  <c r="T136" i="26"/>
  <c r="T137" i="26"/>
  <c r="T138" i="26"/>
  <c r="T139" i="26"/>
  <c r="T140" i="26"/>
  <c r="T141" i="26"/>
  <c r="T142" i="26"/>
  <c r="T143" i="26"/>
  <c r="T144" i="26"/>
  <c r="T145" i="26"/>
  <c r="T146" i="26"/>
  <c r="T147" i="26"/>
  <c r="T148" i="26"/>
  <c r="T149" i="26"/>
  <c r="T150" i="26"/>
  <c r="T151" i="26"/>
  <c r="T152" i="26"/>
  <c r="T153" i="26"/>
  <c r="T154" i="26"/>
  <c r="T155" i="26"/>
  <c r="T156" i="26"/>
  <c r="T157" i="26"/>
  <c r="T158" i="26"/>
  <c r="T159" i="26"/>
  <c r="T160" i="26"/>
  <c r="T161" i="26"/>
  <c r="T162" i="26"/>
  <c r="T163" i="26"/>
  <c r="T164" i="26"/>
  <c r="T165" i="26"/>
  <c r="T166" i="26"/>
  <c r="T167" i="26"/>
  <c r="T168" i="26"/>
  <c r="T169" i="26"/>
  <c r="T170" i="26"/>
  <c r="T171" i="26"/>
  <c r="T172" i="26"/>
  <c r="T173" i="26"/>
  <c r="T174" i="26"/>
  <c r="T175" i="26"/>
  <c r="T176" i="26"/>
  <c r="T177" i="26"/>
  <c r="T178" i="26"/>
  <c r="T179" i="26"/>
  <c r="T180" i="26"/>
  <c r="T181" i="26"/>
  <c r="T182" i="26"/>
  <c r="T183" i="26"/>
  <c r="T184" i="26"/>
  <c r="T185" i="26"/>
  <c r="T186" i="26"/>
  <c r="T187" i="26"/>
  <c r="T188" i="26"/>
  <c r="T189" i="26"/>
  <c r="T190" i="26"/>
  <c r="T191" i="26"/>
  <c r="T192" i="26"/>
  <c r="T193" i="26"/>
  <c r="T194" i="26"/>
  <c r="T195" i="26"/>
  <c r="T196" i="26"/>
  <c r="T197" i="26"/>
  <c r="T198" i="26"/>
  <c r="T199" i="26"/>
  <c r="T200" i="26"/>
  <c r="T201" i="26"/>
  <c r="T202" i="26"/>
  <c r="T203" i="26"/>
  <c r="T204" i="26"/>
  <c r="T205" i="26"/>
  <c r="T206" i="26"/>
  <c r="T207" i="26"/>
  <c r="T208" i="26"/>
  <c r="T209" i="26"/>
  <c r="T210" i="26"/>
  <c r="T211" i="26"/>
  <c r="T212" i="26"/>
  <c r="T213" i="26"/>
  <c r="T214" i="26"/>
  <c r="T215" i="26"/>
  <c r="T216" i="26"/>
  <c r="T217" i="26"/>
  <c r="T218" i="26"/>
  <c r="T219" i="26"/>
  <c r="T220" i="26"/>
  <c r="T221" i="26"/>
  <c r="T222" i="26"/>
  <c r="T223" i="26"/>
  <c r="T224" i="26"/>
  <c r="T225" i="26"/>
  <c r="T226" i="26"/>
  <c r="T227" i="26"/>
  <c r="T228" i="26"/>
  <c r="T229" i="26"/>
  <c r="T230" i="26"/>
  <c r="T231" i="26"/>
  <c r="T232" i="26"/>
  <c r="T233" i="26"/>
  <c r="T234" i="26"/>
  <c r="T235" i="26"/>
  <c r="T236" i="26"/>
  <c r="T237" i="26"/>
  <c r="T238" i="26"/>
  <c r="T239" i="26"/>
  <c r="T240" i="26"/>
  <c r="T241" i="26"/>
  <c r="T242" i="26"/>
  <c r="T243" i="26"/>
  <c r="T244" i="26"/>
  <c r="T245" i="26"/>
  <c r="T246" i="26"/>
  <c r="T247" i="26"/>
  <c r="T248" i="26"/>
  <c r="T249" i="26"/>
  <c r="T250" i="26"/>
  <c r="T251" i="26"/>
  <c r="T252" i="26"/>
  <c r="T253" i="26"/>
  <c r="T254" i="26"/>
  <c r="T255" i="26"/>
  <c r="T256" i="26"/>
  <c r="T257" i="26"/>
  <c r="T258" i="26"/>
  <c r="T259" i="26"/>
  <c r="T260" i="26"/>
  <c r="T261" i="26"/>
  <c r="T262" i="26"/>
  <c r="T263" i="26"/>
  <c r="T264" i="26"/>
  <c r="T265" i="26"/>
  <c r="T266" i="26"/>
  <c r="T267" i="26"/>
  <c r="T268" i="26"/>
  <c r="T269" i="26"/>
  <c r="T270" i="26"/>
  <c r="T271" i="26"/>
  <c r="T272" i="26"/>
  <c r="T273" i="26"/>
  <c r="T274" i="26"/>
  <c r="T275" i="26"/>
  <c r="T276" i="26"/>
  <c r="T277" i="26"/>
  <c r="T278" i="26"/>
  <c r="T279" i="26"/>
  <c r="T280" i="26"/>
  <c r="T281" i="26"/>
  <c r="T282" i="26"/>
  <c r="T283" i="26"/>
  <c r="T284" i="26"/>
  <c r="T285" i="26"/>
  <c r="T286" i="26"/>
  <c r="T287" i="26"/>
  <c r="T288" i="26"/>
  <c r="T289" i="26"/>
  <c r="T290" i="26"/>
  <c r="T291" i="26"/>
  <c r="T292" i="26"/>
  <c r="T293" i="26"/>
  <c r="T294" i="26"/>
  <c r="T295" i="26"/>
  <c r="T296" i="26"/>
  <c r="T297" i="26"/>
  <c r="T298" i="26"/>
  <c r="T299" i="26"/>
  <c r="T300" i="26"/>
  <c r="T301" i="26"/>
  <c r="T302" i="26"/>
  <c r="T303" i="26"/>
  <c r="T304" i="26"/>
  <c r="T305" i="26"/>
  <c r="T306" i="26"/>
  <c r="T307" i="26"/>
  <c r="T308" i="26"/>
  <c r="T309" i="26"/>
  <c r="T310" i="26"/>
  <c r="T311" i="26"/>
  <c r="T312" i="26"/>
  <c r="T313" i="26"/>
  <c r="T314" i="26"/>
  <c r="T315" i="26"/>
  <c r="T316" i="26"/>
  <c r="T317" i="26"/>
  <c r="T318" i="26"/>
  <c r="T319" i="26"/>
  <c r="T320" i="26"/>
  <c r="T321" i="26"/>
  <c r="T322" i="26"/>
  <c r="T323" i="26"/>
  <c r="T324" i="26"/>
  <c r="T325" i="26"/>
  <c r="T326" i="26"/>
  <c r="T327" i="26"/>
  <c r="T328" i="26"/>
  <c r="T329" i="26"/>
  <c r="T330" i="26"/>
  <c r="T331" i="26"/>
  <c r="T332" i="26"/>
  <c r="T333" i="26"/>
  <c r="T334" i="26"/>
  <c r="T335" i="26"/>
  <c r="T336" i="26"/>
  <c r="T337" i="26"/>
  <c r="T338" i="26"/>
  <c r="T339" i="26"/>
  <c r="T340" i="26"/>
  <c r="T341" i="26"/>
  <c r="T342" i="26"/>
  <c r="T343" i="26"/>
  <c r="T344" i="26"/>
  <c r="T345" i="26"/>
  <c r="T346" i="26"/>
  <c r="T347" i="26"/>
  <c r="T348" i="26"/>
  <c r="T349" i="26"/>
  <c r="T350" i="26"/>
  <c r="T351" i="26"/>
  <c r="T352" i="26"/>
  <c r="T353" i="26"/>
  <c r="T354" i="26"/>
  <c r="T355" i="26"/>
  <c r="T356" i="26"/>
  <c r="T357" i="26"/>
  <c r="T358" i="26"/>
  <c r="T359" i="26"/>
  <c r="T360" i="26"/>
  <c r="T361" i="26"/>
  <c r="T362" i="26"/>
  <c r="T363" i="26"/>
  <c r="T364" i="26"/>
  <c r="T365" i="26"/>
  <c r="T366" i="26"/>
  <c r="T367" i="26"/>
  <c r="T368" i="26"/>
  <c r="T369" i="26"/>
  <c r="T370" i="26"/>
  <c r="T371" i="26"/>
  <c r="T372" i="26"/>
  <c r="T373" i="26"/>
  <c r="T374" i="26"/>
  <c r="T375" i="26"/>
  <c r="T376" i="26"/>
  <c r="T377" i="26"/>
  <c r="T378" i="26"/>
  <c r="T379" i="26"/>
  <c r="T380" i="26"/>
  <c r="T381" i="26"/>
  <c r="T382" i="26"/>
  <c r="T383" i="26"/>
  <c r="T384" i="26"/>
  <c r="T385" i="26"/>
  <c r="T386" i="26"/>
  <c r="T387" i="26"/>
  <c r="T388" i="26"/>
  <c r="T389" i="26"/>
  <c r="T390" i="26"/>
  <c r="T391" i="26"/>
  <c r="T392" i="26"/>
  <c r="T393" i="26"/>
  <c r="T394" i="26"/>
  <c r="T395" i="26"/>
  <c r="T396" i="26"/>
  <c r="T397" i="26"/>
  <c r="T398" i="26"/>
  <c r="T399" i="26"/>
  <c r="T400" i="26"/>
  <c r="T401" i="26"/>
  <c r="T402" i="26"/>
  <c r="T403" i="26"/>
  <c r="T404" i="26"/>
  <c r="T405" i="26"/>
  <c r="T406" i="26"/>
  <c r="T407" i="26"/>
  <c r="T408" i="26"/>
  <c r="T409" i="26"/>
  <c r="T410" i="26"/>
  <c r="T411" i="26"/>
  <c r="T412" i="26"/>
  <c r="T413" i="26"/>
  <c r="T414" i="26"/>
  <c r="T415" i="26"/>
  <c r="T416" i="26"/>
  <c r="T417" i="26"/>
  <c r="T418" i="26"/>
  <c r="T419" i="26"/>
  <c r="T420" i="26"/>
  <c r="T421" i="26"/>
  <c r="T422" i="26"/>
  <c r="T423" i="26"/>
  <c r="T424" i="26"/>
  <c r="T425" i="26"/>
  <c r="T426" i="26"/>
  <c r="T427" i="26"/>
  <c r="T428" i="26"/>
  <c r="T429" i="26"/>
  <c r="T430" i="26"/>
  <c r="T431" i="26"/>
  <c r="T432" i="26"/>
  <c r="T433" i="26"/>
  <c r="T434" i="26"/>
  <c r="T435" i="26"/>
  <c r="T436" i="26"/>
  <c r="T437" i="26"/>
  <c r="T438" i="26"/>
  <c r="T439" i="26"/>
  <c r="T440" i="26"/>
  <c r="T441" i="26"/>
  <c r="T442" i="26"/>
  <c r="T443" i="26"/>
  <c r="T444" i="26"/>
  <c r="T445" i="26"/>
  <c r="T446" i="26"/>
  <c r="T447" i="26"/>
  <c r="T448" i="26"/>
  <c r="T449" i="26"/>
  <c r="T450" i="26"/>
  <c r="T451" i="26"/>
  <c r="T452" i="26"/>
  <c r="T453" i="26"/>
  <c r="T454" i="26"/>
  <c r="T455" i="26"/>
  <c r="T456" i="26"/>
  <c r="T457" i="26"/>
  <c r="T458" i="26"/>
  <c r="T459" i="26"/>
  <c r="T460" i="26"/>
  <c r="T461" i="26"/>
  <c r="T462" i="26"/>
  <c r="T463" i="26"/>
  <c r="T464" i="26"/>
  <c r="T465" i="26"/>
  <c r="T466" i="26"/>
  <c r="T467" i="26"/>
  <c r="T468" i="26"/>
  <c r="T469" i="26"/>
  <c r="T470" i="26"/>
  <c r="T471" i="26"/>
  <c r="T472" i="26"/>
  <c r="T473" i="26"/>
  <c r="T474" i="26"/>
  <c r="T475" i="26"/>
  <c r="T476" i="26"/>
  <c r="T477" i="26"/>
  <c r="T478" i="26"/>
  <c r="T479" i="26"/>
  <c r="T480" i="26"/>
  <c r="T481" i="26"/>
  <c r="T482" i="26"/>
  <c r="T483" i="26"/>
  <c r="T484" i="26"/>
  <c r="T485" i="26"/>
  <c r="T486" i="26"/>
  <c r="T487" i="26"/>
  <c r="T488" i="26"/>
  <c r="T489" i="26"/>
  <c r="T490" i="26"/>
  <c r="T491" i="26"/>
  <c r="T492" i="26"/>
  <c r="T493" i="26"/>
  <c r="T494" i="26"/>
  <c r="T495" i="26"/>
  <c r="T496" i="26"/>
  <c r="T497" i="26"/>
  <c r="T498" i="26"/>
  <c r="T499" i="26"/>
  <c r="T500" i="26"/>
  <c r="T501" i="26"/>
  <c r="T502" i="26"/>
  <c r="T503" i="26"/>
  <c r="T504" i="26"/>
  <c r="T505" i="26"/>
  <c r="T506" i="26"/>
  <c r="T507" i="26"/>
  <c r="T508" i="26"/>
  <c r="T509" i="26"/>
  <c r="T510" i="26"/>
  <c r="T511" i="26"/>
  <c r="T512" i="26"/>
  <c r="T513" i="26"/>
  <c r="T514" i="26"/>
  <c r="T515" i="26"/>
  <c r="T516" i="26"/>
  <c r="T517" i="26"/>
  <c r="T518" i="26"/>
  <c r="T519" i="26"/>
  <c r="T520" i="26"/>
  <c r="T521" i="26"/>
  <c r="T522" i="26"/>
  <c r="T523" i="26"/>
  <c r="T524" i="26"/>
  <c r="T525" i="26"/>
  <c r="T526" i="26"/>
  <c r="T527" i="26"/>
  <c r="T528" i="26"/>
  <c r="T529" i="26"/>
  <c r="T530" i="26"/>
  <c r="T531" i="26"/>
  <c r="T532" i="26"/>
  <c r="T533" i="26"/>
  <c r="T534" i="26"/>
  <c r="T535" i="26"/>
  <c r="T536" i="26"/>
  <c r="T537" i="26"/>
  <c r="T538" i="26"/>
  <c r="T539" i="26"/>
  <c r="T540" i="26"/>
  <c r="T541" i="26"/>
  <c r="T542" i="26"/>
  <c r="T543" i="26"/>
  <c r="T544" i="26"/>
  <c r="T545" i="26"/>
  <c r="T546" i="26"/>
  <c r="T547" i="26"/>
  <c r="T548" i="26"/>
  <c r="T549" i="26"/>
  <c r="T550" i="26"/>
  <c r="T551" i="26"/>
  <c r="T552" i="26"/>
  <c r="T553" i="26"/>
  <c r="T554" i="26"/>
  <c r="T555" i="26"/>
  <c r="T556" i="26"/>
  <c r="T557" i="26"/>
  <c r="T558" i="26"/>
  <c r="T559" i="26"/>
  <c r="T560" i="26"/>
  <c r="T561" i="26"/>
  <c r="T562" i="26"/>
  <c r="T563" i="26"/>
  <c r="T564" i="26"/>
  <c r="T565" i="26"/>
  <c r="T566" i="26"/>
  <c r="T567" i="26"/>
  <c r="T568" i="26"/>
  <c r="T569" i="26"/>
  <c r="T570" i="26"/>
  <c r="T571" i="26"/>
  <c r="T572" i="26"/>
  <c r="T573" i="26"/>
  <c r="T574" i="26"/>
  <c r="T575" i="26"/>
  <c r="T576" i="26"/>
  <c r="T577" i="26"/>
  <c r="T578" i="26"/>
  <c r="T579" i="26"/>
  <c r="T580" i="26"/>
  <c r="T581" i="26"/>
  <c r="T582" i="26"/>
  <c r="T583" i="26"/>
  <c r="T584" i="26"/>
  <c r="T585" i="26"/>
  <c r="T586" i="26"/>
  <c r="T587" i="26"/>
  <c r="T588" i="26"/>
  <c r="T589" i="26"/>
  <c r="T590" i="26"/>
  <c r="T591" i="26"/>
  <c r="T592" i="26"/>
  <c r="T593" i="26"/>
  <c r="T594" i="26"/>
  <c r="T595" i="26"/>
  <c r="T596" i="26"/>
  <c r="T597" i="26"/>
  <c r="T598" i="26"/>
  <c r="T599" i="26"/>
  <c r="T600" i="26"/>
  <c r="T601" i="26"/>
  <c r="T602" i="26"/>
  <c r="T603" i="26"/>
  <c r="T604" i="26"/>
  <c r="T605" i="26"/>
  <c r="T606" i="26"/>
  <c r="T607" i="26"/>
  <c r="T608" i="26"/>
  <c r="T609" i="26"/>
  <c r="T610" i="26"/>
  <c r="T611" i="26"/>
  <c r="T612" i="26"/>
  <c r="T613" i="26"/>
  <c r="T614" i="26"/>
  <c r="T615" i="26"/>
  <c r="T616" i="26"/>
  <c r="T617" i="26"/>
  <c r="T618" i="26"/>
  <c r="T619" i="26"/>
  <c r="T620" i="26"/>
  <c r="T621" i="26"/>
  <c r="T622" i="26"/>
  <c r="T623" i="26"/>
  <c r="T624" i="26"/>
  <c r="T625" i="26"/>
  <c r="T626" i="26"/>
  <c r="T627" i="26"/>
  <c r="T628" i="26"/>
  <c r="T629" i="26"/>
  <c r="T630" i="26"/>
  <c r="T631" i="26"/>
  <c r="T632" i="26"/>
  <c r="T633" i="26"/>
  <c r="T634" i="26"/>
  <c r="T635" i="26"/>
  <c r="T636" i="26"/>
  <c r="T637" i="26"/>
  <c r="T638" i="26"/>
  <c r="T639" i="26"/>
  <c r="T640" i="26"/>
  <c r="T641" i="26"/>
  <c r="T642" i="26"/>
  <c r="T643" i="26"/>
  <c r="T644" i="26"/>
  <c r="T645" i="26"/>
  <c r="T646" i="26"/>
  <c r="T647" i="26"/>
  <c r="T648" i="26"/>
  <c r="T649" i="26"/>
  <c r="T650" i="26"/>
  <c r="T651" i="26"/>
  <c r="T652" i="26"/>
  <c r="T653" i="26"/>
  <c r="T654" i="26"/>
  <c r="T655" i="26"/>
  <c r="T656" i="26"/>
  <c r="T657" i="26"/>
  <c r="T658" i="26"/>
  <c r="T659" i="26"/>
  <c r="T660" i="26"/>
  <c r="T661" i="26"/>
  <c r="T662" i="26"/>
  <c r="T663" i="26"/>
  <c r="T664" i="26"/>
  <c r="T665" i="26"/>
  <c r="T666" i="26"/>
  <c r="T667" i="26"/>
  <c r="T668" i="26"/>
  <c r="T669" i="26"/>
  <c r="T670" i="26"/>
  <c r="T671" i="26"/>
  <c r="T672" i="26"/>
  <c r="T673" i="26"/>
  <c r="T674" i="26"/>
  <c r="T675" i="26"/>
  <c r="T676" i="26"/>
  <c r="T677" i="26"/>
  <c r="T678" i="26"/>
  <c r="T679" i="26"/>
  <c r="T680" i="26"/>
  <c r="T681" i="26"/>
  <c r="T682" i="26"/>
  <c r="T683" i="26"/>
  <c r="T684" i="26"/>
  <c r="T685" i="26"/>
  <c r="T686" i="26"/>
  <c r="T687" i="26"/>
  <c r="T688" i="26"/>
  <c r="T689" i="26"/>
  <c r="T690" i="26"/>
  <c r="T691" i="26"/>
  <c r="T692" i="26"/>
  <c r="T693" i="26"/>
  <c r="T694" i="26"/>
  <c r="T695" i="26"/>
  <c r="T696" i="26"/>
  <c r="T697" i="26"/>
  <c r="T698" i="26"/>
  <c r="T699" i="26"/>
  <c r="T700" i="26"/>
  <c r="T701" i="26"/>
  <c r="T702" i="26"/>
  <c r="T703" i="26"/>
  <c r="T704" i="26"/>
  <c r="T705" i="26"/>
  <c r="T706" i="26"/>
  <c r="T707" i="26"/>
  <c r="T708" i="26"/>
  <c r="T709" i="26"/>
  <c r="T710" i="26"/>
  <c r="T711" i="26"/>
  <c r="T712" i="26"/>
  <c r="T713" i="26"/>
  <c r="T714" i="26"/>
  <c r="T715" i="26"/>
  <c r="T716" i="26"/>
  <c r="T717" i="26"/>
  <c r="T718" i="26"/>
  <c r="T719" i="26"/>
  <c r="T720" i="26"/>
  <c r="T721" i="26"/>
  <c r="T722" i="26"/>
  <c r="T723" i="26"/>
  <c r="T724" i="26"/>
  <c r="T725" i="26"/>
  <c r="T726" i="26"/>
  <c r="T727" i="26"/>
  <c r="T728" i="26"/>
  <c r="T729" i="26"/>
  <c r="T730" i="26"/>
  <c r="T731" i="26"/>
  <c r="T732" i="26"/>
  <c r="T733" i="26"/>
  <c r="T734" i="26"/>
  <c r="T735" i="26"/>
  <c r="T736" i="26"/>
  <c r="T737" i="26"/>
  <c r="T738" i="26"/>
  <c r="T739" i="26"/>
  <c r="T740" i="26"/>
  <c r="T741" i="26"/>
  <c r="T742" i="26"/>
  <c r="T743" i="26"/>
  <c r="T744" i="26"/>
  <c r="T745" i="26"/>
  <c r="T746" i="26"/>
  <c r="T747" i="26"/>
  <c r="T748" i="26"/>
  <c r="T749" i="26"/>
  <c r="T750" i="26"/>
  <c r="T751" i="26"/>
  <c r="T752" i="26"/>
  <c r="T753" i="26"/>
  <c r="T754" i="26"/>
  <c r="T755" i="26"/>
  <c r="T756" i="26"/>
  <c r="T757" i="26"/>
  <c r="T758" i="26"/>
  <c r="T759" i="26"/>
  <c r="T760" i="26"/>
  <c r="T761" i="26"/>
  <c r="T762" i="26"/>
  <c r="T763" i="26"/>
  <c r="T764" i="26"/>
  <c r="T765" i="26"/>
  <c r="T766" i="26"/>
  <c r="T767" i="26"/>
  <c r="T768" i="26"/>
  <c r="T769" i="26"/>
  <c r="T770" i="26"/>
  <c r="T771" i="26"/>
  <c r="T772" i="26"/>
  <c r="T773" i="26"/>
  <c r="T774" i="26"/>
  <c r="T775" i="26"/>
  <c r="T776" i="26"/>
  <c r="T777" i="26"/>
  <c r="T778" i="26"/>
  <c r="T779" i="26"/>
  <c r="T780" i="26"/>
  <c r="T781" i="26"/>
  <c r="T782" i="26"/>
  <c r="T783" i="26"/>
  <c r="T784" i="26"/>
  <c r="T785" i="26"/>
  <c r="T786" i="26"/>
  <c r="T787" i="26"/>
  <c r="T788" i="26"/>
  <c r="T789" i="26"/>
  <c r="T790" i="26"/>
  <c r="T791" i="26"/>
  <c r="T792" i="26"/>
  <c r="T793" i="26"/>
  <c r="T794" i="26"/>
  <c r="T795" i="26"/>
  <c r="T796" i="26"/>
  <c r="T797" i="26"/>
  <c r="T798" i="26"/>
  <c r="T799" i="26"/>
  <c r="T800" i="26"/>
  <c r="T801" i="26"/>
  <c r="T802" i="26"/>
  <c r="T803" i="26"/>
  <c r="T804" i="26"/>
  <c r="T805" i="26"/>
  <c r="T806" i="26"/>
  <c r="T807" i="26"/>
  <c r="T808" i="26"/>
  <c r="T809" i="26"/>
  <c r="T810" i="26"/>
  <c r="T811" i="26"/>
  <c r="T812" i="26"/>
  <c r="T813" i="26"/>
  <c r="T814" i="26"/>
  <c r="T815" i="26"/>
  <c r="T816" i="26"/>
  <c r="T817" i="26"/>
  <c r="T818" i="26"/>
  <c r="T819" i="26"/>
  <c r="T820" i="26"/>
  <c r="T821" i="26"/>
  <c r="T822" i="26"/>
  <c r="T823" i="26"/>
  <c r="T824" i="26"/>
  <c r="T825" i="26"/>
  <c r="T826" i="26"/>
  <c r="T827" i="26"/>
  <c r="T828" i="26"/>
  <c r="T829" i="26"/>
  <c r="T830" i="26"/>
  <c r="T831" i="26"/>
  <c r="T832" i="26"/>
  <c r="T833" i="26"/>
  <c r="T834" i="26"/>
  <c r="T835" i="26"/>
  <c r="T836" i="26"/>
  <c r="T837" i="26"/>
  <c r="T838" i="26"/>
  <c r="T839" i="26"/>
  <c r="T840" i="26"/>
  <c r="T841" i="26"/>
  <c r="T842" i="26"/>
  <c r="T843" i="26"/>
  <c r="T844" i="26"/>
  <c r="T845" i="26"/>
  <c r="T846" i="26"/>
  <c r="T847" i="26"/>
  <c r="T848" i="26"/>
  <c r="T849" i="26"/>
  <c r="T850" i="26"/>
  <c r="T851" i="26"/>
  <c r="T852" i="26"/>
  <c r="T853" i="26"/>
  <c r="T854" i="26"/>
  <c r="T855" i="26"/>
  <c r="T856" i="26"/>
  <c r="T857" i="26"/>
  <c r="T858" i="26"/>
  <c r="T859" i="26"/>
  <c r="T860" i="26"/>
  <c r="T861" i="26"/>
  <c r="T862" i="26"/>
  <c r="T863" i="26"/>
  <c r="T864" i="26"/>
  <c r="T865" i="26"/>
  <c r="T866" i="26"/>
  <c r="T867" i="26"/>
  <c r="T868" i="26"/>
  <c r="T869" i="26"/>
  <c r="T870" i="26"/>
  <c r="T871" i="26"/>
  <c r="T872" i="26"/>
  <c r="T873" i="26"/>
  <c r="T874" i="26"/>
  <c r="T875" i="26"/>
  <c r="T876" i="26"/>
  <c r="T877" i="26"/>
  <c r="T878" i="26"/>
  <c r="T879" i="26"/>
  <c r="T880" i="26"/>
  <c r="T881" i="26"/>
  <c r="T882" i="26"/>
  <c r="T883" i="26"/>
  <c r="T884" i="26"/>
  <c r="T885" i="26"/>
  <c r="T886" i="26"/>
  <c r="T887" i="26"/>
  <c r="T888" i="26"/>
  <c r="T889" i="26"/>
  <c r="T890" i="26"/>
  <c r="T891" i="26"/>
  <c r="T892" i="26"/>
  <c r="T893" i="26"/>
  <c r="T894" i="26"/>
  <c r="T895" i="26"/>
  <c r="T896" i="26"/>
  <c r="T897" i="26"/>
  <c r="T898" i="26"/>
  <c r="T899" i="26"/>
  <c r="T900" i="26"/>
  <c r="T901" i="26"/>
  <c r="T902" i="26"/>
  <c r="T903" i="26"/>
  <c r="T904" i="26"/>
  <c r="T905" i="26"/>
  <c r="T906" i="26"/>
  <c r="T907" i="26"/>
  <c r="T908" i="26"/>
  <c r="T909" i="26"/>
  <c r="T910" i="26"/>
  <c r="T911" i="26"/>
  <c r="T912" i="26"/>
  <c r="T913" i="26"/>
  <c r="T914" i="26"/>
  <c r="T915" i="26"/>
  <c r="T916" i="26"/>
  <c r="T917" i="26"/>
  <c r="T918" i="26"/>
  <c r="T919" i="26"/>
  <c r="T920" i="26"/>
  <c r="T921" i="26"/>
  <c r="T922" i="26"/>
  <c r="T923" i="26"/>
  <c r="T924" i="26"/>
  <c r="T925" i="26"/>
  <c r="T926" i="26"/>
  <c r="T927" i="26"/>
  <c r="T928" i="26"/>
  <c r="T929" i="26"/>
  <c r="T930" i="26"/>
  <c r="T931" i="26"/>
  <c r="T932" i="26"/>
  <c r="T933" i="26"/>
  <c r="T934" i="26"/>
  <c r="T935" i="26"/>
  <c r="T936" i="26"/>
  <c r="T937" i="26"/>
  <c r="T938" i="26"/>
  <c r="T939" i="26"/>
  <c r="T940" i="26"/>
  <c r="T941" i="26"/>
  <c r="T942" i="26"/>
  <c r="T943" i="26"/>
  <c r="T944" i="26"/>
  <c r="T945" i="26"/>
  <c r="T946" i="26"/>
  <c r="T947" i="26"/>
  <c r="T948" i="26"/>
  <c r="T949" i="26"/>
  <c r="T950" i="26"/>
  <c r="T951" i="26"/>
  <c r="T952" i="26"/>
  <c r="T953" i="26"/>
  <c r="T954" i="26"/>
  <c r="T955" i="26"/>
  <c r="T956" i="26"/>
  <c r="T957" i="26"/>
  <c r="T958" i="26"/>
  <c r="T959" i="26"/>
  <c r="T960" i="26"/>
  <c r="T961" i="26"/>
  <c r="T962" i="26"/>
  <c r="T963" i="26"/>
  <c r="T964" i="26"/>
  <c r="T965" i="26"/>
  <c r="T966" i="26"/>
  <c r="T967" i="26"/>
  <c r="T968" i="26"/>
  <c r="T969" i="26"/>
  <c r="T970" i="26"/>
  <c r="T971" i="26"/>
  <c r="T972" i="26"/>
  <c r="T973" i="26"/>
  <c r="T974" i="26"/>
  <c r="T975" i="26"/>
  <c r="T976" i="26"/>
  <c r="T977" i="26"/>
  <c r="T978" i="26"/>
  <c r="T979" i="26"/>
  <c r="T980" i="26"/>
  <c r="T981" i="26"/>
  <c r="T982" i="26"/>
  <c r="T983" i="26"/>
  <c r="T984" i="26"/>
  <c r="T985" i="26"/>
  <c r="T986" i="26"/>
  <c r="T987" i="26"/>
  <c r="T988" i="26"/>
  <c r="T989" i="26"/>
  <c r="T990" i="26"/>
  <c r="T991" i="26"/>
  <c r="T992" i="26"/>
  <c r="T993" i="26"/>
  <c r="T994" i="26"/>
  <c r="T995" i="26"/>
  <c r="T996" i="26"/>
  <c r="T997" i="26"/>
  <c r="T998" i="26"/>
  <c r="T999" i="26"/>
  <c r="T1000" i="26"/>
  <c r="T1001" i="26"/>
  <c r="T1002" i="26"/>
  <c r="T1003" i="26"/>
  <c r="T1004" i="26"/>
  <c r="T1005" i="26"/>
  <c r="T1006" i="26"/>
  <c r="T1007" i="26"/>
  <c r="T1008" i="26"/>
  <c r="T1009" i="26"/>
  <c r="T1010" i="26"/>
  <c r="T1011" i="26"/>
  <c r="T1012" i="26"/>
  <c r="T1013" i="26"/>
  <c r="T1014" i="26"/>
  <c r="T1015" i="26"/>
  <c r="T1016" i="26"/>
  <c r="T1017" i="26"/>
  <c r="T1018" i="26"/>
  <c r="T1019" i="26"/>
  <c r="T1020" i="26"/>
  <c r="T1021" i="26"/>
  <c r="T1022" i="26"/>
  <c r="T1023" i="26"/>
  <c r="T1024" i="26"/>
  <c r="T1025" i="26"/>
  <c r="T1026" i="26"/>
  <c r="T1027" i="26"/>
  <c r="T1028" i="26"/>
  <c r="T1029" i="26"/>
  <c r="T1030" i="26"/>
  <c r="T1031" i="26"/>
  <c r="T1032" i="26"/>
  <c r="T1033" i="26"/>
  <c r="T1034" i="26"/>
  <c r="T1035" i="26"/>
  <c r="T1036" i="26"/>
  <c r="T1037" i="26"/>
  <c r="T1038" i="26"/>
  <c r="T1039" i="26"/>
  <c r="T1040" i="26"/>
  <c r="T1041" i="26"/>
  <c r="T1042" i="26"/>
  <c r="T1043" i="26"/>
  <c r="T1044" i="26"/>
  <c r="T1045" i="26"/>
  <c r="T1046" i="26"/>
  <c r="T1047" i="26"/>
  <c r="T1048" i="26"/>
  <c r="T1049" i="26"/>
  <c r="T1050" i="26"/>
  <c r="T1051" i="26"/>
  <c r="T1052" i="26"/>
  <c r="T1053" i="26"/>
  <c r="T1054" i="26"/>
  <c r="T1055" i="26"/>
  <c r="T1056" i="26"/>
  <c r="T1057" i="26"/>
  <c r="T1058" i="26"/>
  <c r="T1059" i="26"/>
  <c r="T1060" i="26"/>
  <c r="T1061" i="26"/>
  <c r="T1062" i="26"/>
  <c r="T1063" i="26"/>
  <c r="T1064" i="26"/>
  <c r="T1065" i="26"/>
  <c r="T1066" i="26"/>
  <c r="T1067" i="26"/>
  <c r="T1068" i="26"/>
  <c r="T1069" i="26"/>
  <c r="T1070" i="26"/>
  <c r="T1071" i="26"/>
  <c r="T1072" i="26"/>
  <c r="T1073" i="26"/>
  <c r="T1074" i="26"/>
  <c r="T1075" i="26"/>
  <c r="T1076" i="26"/>
  <c r="T1077" i="26"/>
  <c r="T1078" i="26"/>
  <c r="T1079" i="26"/>
  <c r="T1080" i="26"/>
  <c r="T1081" i="26"/>
  <c r="T1082" i="26"/>
  <c r="T1083" i="26"/>
  <c r="T1084" i="26"/>
  <c r="T1085" i="26"/>
  <c r="T1086" i="26"/>
  <c r="T1087" i="26"/>
  <c r="T1088" i="26"/>
  <c r="T1089" i="26"/>
  <c r="T1090" i="26"/>
  <c r="T1091" i="26"/>
  <c r="T1092" i="26"/>
  <c r="T1093" i="26"/>
  <c r="T1094" i="26"/>
  <c r="T1095" i="26"/>
  <c r="T1096" i="26"/>
  <c r="T1097" i="26"/>
  <c r="T1098" i="26"/>
  <c r="T1099" i="26"/>
  <c r="T1100" i="26"/>
  <c r="T1101" i="26"/>
  <c r="T1102" i="26"/>
  <c r="T1103" i="26"/>
  <c r="T1104" i="26"/>
  <c r="T1105" i="26"/>
  <c r="T1106" i="26"/>
  <c r="T1107" i="26"/>
  <c r="T1108" i="26"/>
  <c r="T1109" i="26"/>
  <c r="T1110" i="26"/>
  <c r="T1111" i="26"/>
  <c r="T1112" i="26"/>
  <c r="T1113" i="26"/>
  <c r="T1114" i="26"/>
  <c r="T1115" i="26"/>
  <c r="T1116" i="26"/>
  <c r="T1117" i="26"/>
  <c r="T1118" i="26"/>
  <c r="T1119" i="26"/>
  <c r="T1120" i="26"/>
  <c r="T1121" i="26"/>
  <c r="T1122" i="26"/>
  <c r="T1123" i="26"/>
  <c r="T1124" i="26"/>
  <c r="T1125" i="26"/>
  <c r="T1126" i="26"/>
  <c r="T1127" i="26"/>
  <c r="T1128" i="26"/>
  <c r="T1129" i="26"/>
  <c r="T1130" i="26"/>
  <c r="T1131" i="26"/>
  <c r="T1132" i="26"/>
  <c r="T1133" i="26"/>
  <c r="T1134" i="26"/>
  <c r="T1135" i="26"/>
  <c r="T1136" i="26"/>
  <c r="T1137" i="26"/>
  <c r="T1138" i="26"/>
  <c r="T1139" i="26"/>
  <c r="T1140" i="26"/>
  <c r="T1141" i="26"/>
  <c r="T1142" i="26"/>
  <c r="T1143" i="26"/>
  <c r="T1144" i="26"/>
  <c r="T1145" i="26"/>
  <c r="T1146" i="26"/>
  <c r="T1147" i="26"/>
  <c r="T1148" i="26"/>
  <c r="T1149" i="26"/>
  <c r="T1150" i="26"/>
  <c r="T1151" i="26"/>
  <c r="T1152" i="26"/>
  <c r="T1153" i="26"/>
  <c r="T1154" i="26"/>
  <c r="T1155" i="26"/>
  <c r="T1156" i="26"/>
  <c r="T1157" i="26"/>
  <c r="T1158" i="26"/>
  <c r="T1159" i="26"/>
  <c r="T1160" i="26"/>
  <c r="T1161" i="26"/>
  <c r="T1162" i="26"/>
  <c r="T1163" i="26"/>
  <c r="T1164" i="26"/>
  <c r="T1165" i="26"/>
  <c r="T1166" i="26"/>
  <c r="T1167" i="26"/>
  <c r="T1168" i="26"/>
  <c r="T1169" i="26"/>
  <c r="T1170" i="26"/>
  <c r="T1171" i="26"/>
  <c r="T1172" i="26"/>
  <c r="T1173" i="26"/>
  <c r="T1174" i="26"/>
  <c r="T1175" i="26"/>
  <c r="T1176" i="26"/>
  <c r="T1177" i="26"/>
  <c r="T1178" i="26"/>
  <c r="T1179" i="26"/>
  <c r="T1180" i="26"/>
  <c r="T1181" i="26"/>
  <c r="T1182" i="26"/>
  <c r="T1183" i="26"/>
  <c r="T1184" i="26"/>
  <c r="T1185" i="26"/>
  <c r="T1186" i="26"/>
  <c r="T1187" i="26"/>
  <c r="T1188" i="26"/>
  <c r="T1189" i="26"/>
  <c r="T1190" i="26"/>
  <c r="T1191" i="26"/>
  <c r="T1192" i="26"/>
  <c r="T1193" i="26"/>
  <c r="T1194" i="26"/>
  <c r="T1195" i="26"/>
  <c r="T1196" i="26"/>
  <c r="T1197" i="26"/>
  <c r="T1198" i="26"/>
  <c r="T1199" i="26"/>
  <c r="T1200" i="26"/>
  <c r="T1201" i="26"/>
  <c r="T1202" i="26"/>
  <c r="T1203" i="26"/>
  <c r="T1204" i="26"/>
  <c r="T1205" i="26"/>
  <c r="T1206" i="26"/>
  <c r="T1207" i="26"/>
  <c r="T1208" i="26"/>
  <c r="T1209" i="26"/>
  <c r="T1210" i="26"/>
  <c r="T1211" i="26"/>
  <c r="T1212" i="26"/>
  <c r="T1213" i="26"/>
  <c r="T1214" i="26"/>
  <c r="T1215" i="26"/>
  <c r="T1216" i="26"/>
  <c r="T1217" i="26"/>
  <c r="T1218" i="26"/>
  <c r="T1219" i="26"/>
  <c r="T1220" i="26"/>
  <c r="T1221" i="26"/>
  <c r="T1222" i="26"/>
  <c r="T1223" i="26"/>
  <c r="T1224" i="26"/>
  <c r="T1225" i="26"/>
  <c r="T1226" i="26"/>
  <c r="T1227" i="26"/>
  <c r="T1228" i="26"/>
  <c r="T1229" i="26"/>
  <c r="T1230" i="26"/>
  <c r="T1231" i="26"/>
  <c r="T1232" i="26"/>
  <c r="T1233" i="26"/>
  <c r="T1234" i="26"/>
  <c r="T1235" i="26"/>
  <c r="T1236" i="26"/>
  <c r="T1237" i="26"/>
  <c r="T1238" i="26"/>
  <c r="T1239" i="26"/>
  <c r="T1240" i="26"/>
  <c r="T1241" i="26"/>
  <c r="T1242" i="26"/>
  <c r="T1243" i="26"/>
  <c r="T1244" i="26"/>
  <c r="T1245" i="26"/>
  <c r="T1246" i="26"/>
  <c r="T1247" i="26"/>
  <c r="T1248" i="26"/>
  <c r="T1249" i="26"/>
  <c r="T1250" i="26"/>
  <c r="T1251" i="26"/>
  <c r="T1252" i="26"/>
  <c r="T1253" i="26"/>
  <c r="T1254" i="26"/>
  <c r="T1255" i="26"/>
  <c r="T1256" i="26"/>
  <c r="T1257" i="26"/>
  <c r="T1258" i="26"/>
  <c r="T1259" i="26"/>
  <c r="T1260" i="26"/>
  <c r="T1261" i="26"/>
  <c r="T1262" i="26"/>
  <c r="T1263" i="26"/>
  <c r="T1264" i="26"/>
  <c r="T1265" i="26"/>
  <c r="T1266" i="26"/>
  <c r="T1267" i="26"/>
  <c r="T1268" i="26"/>
  <c r="T1269" i="26"/>
  <c r="T1270" i="26"/>
  <c r="T1271" i="26"/>
  <c r="T1272" i="26"/>
  <c r="T1273" i="26"/>
  <c r="T1274" i="26"/>
  <c r="T1275" i="26"/>
  <c r="T1276" i="26"/>
  <c r="T1277" i="26"/>
  <c r="T1278" i="26"/>
  <c r="T1279" i="26"/>
  <c r="T1280" i="26"/>
  <c r="T1281" i="26"/>
  <c r="T1282" i="26"/>
  <c r="T1283" i="26"/>
  <c r="T1284" i="26"/>
  <c r="T1285" i="26"/>
  <c r="T1286" i="26"/>
  <c r="T1287" i="26"/>
  <c r="T1288" i="26"/>
  <c r="T1289" i="26"/>
  <c r="T1290" i="26"/>
  <c r="T1291" i="26"/>
  <c r="T1292" i="26"/>
  <c r="T1293" i="26"/>
  <c r="T1294" i="26"/>
  <c r="T1295" i="26"/>
  <c r="T1296" i="26"/>
  <c r="T1297" i="26"/>
  <c r="T1298" i="26"/>
  <c r="T1299" i="26"/>
  <c r="T1300" i="26"/>
  <c r="T1301" i="26"/>
  <c r="T1302" i="26"/>
  <c r="T1303" i="26"/>
  <c r="T1304" i="26"/>
  <c r="T1305" i="26"/>
  <c r="T1306" i="26"/>
  <c r="T1307" i="26"/>
  <c r="T1308" i="26"/>
  <c r="T1309" i="26"/>
  <c r="T1310" i="26"/>
  <c r="T1311" i="26"/>
  <c r="T1312" i="26"/>
  <c r="T1313" i="26"/>
  <c r="T1314" i="26"/>
  <c r="T1315" i="26"/>
  <c r="T1316" i="26"/>
  <c r="T1317" i="26"/>
  <c r="T1318" i="26"/>
  <c r="T1319" i="26"/>
  <c r="T1320" i="26"/>
  <c r="T1321" i="26"/>
  <c r="T1322" i="26"/>
  <c r="T1323" i="26"/>
  <c r="T1324" i="26"/>
  <c r="T1325" i="26"/>
  <c r="T1326" i="26"/>
  <c r="T1327" i="26"/>
  <c r="T1328" i="26"/>
  <c r="T1329" i="26"/>
  <c r="T1330" i="26"/>
  <c r="T1331" i="26"/>
  <c r="T1332" i="26"/>
  <c r="T1333" i="26"/>
  <c r="T1334" i="26"/>
  <c r="T1335" i="26"/>
  <c r="T1336" i="26"/>
  <c r="T1337" i="26"/>
  <c r="T1338" i="26"/>
  <c r="T1339" i="26"/>
  <c r="T1340" i="26"/>
  <c r="T1341" i="26"/>
  <c r="T1342" i="26"/>
  <c r="T1343" i="26"/>
  <c r="T1344" i="26"/>
  <c r="T1345" i="26"/>
  <c r="T1346" i="26"/>
  <c r="T1347" i="26"/>
  <c r="T1348" i="26"/>
  <c r="T1349" i="26"/>
  <c r="T1350" i="26"/>
  <c r="T1351" i="26"/>
  <c r="T1352" i="26"/>
  <c r="T1353" i="26"/>
  <c r="T1354" i="26"/>
  <c r="T1355" i="26"/>
  <c r="T1356" i="26"/>
  <c r="T1357" i="26"/>
  <c r="T1358" i="26"/>
  <c r="T1359" i="26"/>
  <c r="T1360" i="26"/>
  <c r="T1361" i="26"/>
  <c r="T1362" i="26"/>
  <c r="T1363" i="26"/>
  <c r="T1364" i="26"/>
  <c r="T1365" i="26"/>
  <c r="T1366" i="26"/>
  <c r="T1367" i="26"/>
  <c r="T1368" i="26"/>
  <c r="T1369" i="26"/>
  <c r="T1370" i="26"/>
  <c r="T1371" i="26"/>
  <c r="T1372" i="26"/>
  <c r="T1373" i="26"/>
  <c r="T1374" i="26"/>
  <c r="T1375" i="26"/>
  <c r="T1376" i="26"/>
  <c r="T1377" i="26"/>
  <c r="T1378" i="26"/>
  <c r="T1379" i="26"/>
  <c r="T1380" i="26"/>
  <c r="T1381" i="26"/>
  <c r="T1382" i="26"/>
  <c r="T1383" i="26"/>
  <c r="T1384" i="26"/>
  <c r="T1385" i="26"/>
  <c r="T1386" i="26"/>
  <c r="T1387" i="26"/>
  <c r="T1388" i="26"/>
  <c r="T1389" i="26"/>
  <c r="T1390" i="26"/>
  <c r="T1391" i="26"/>
  <c r="T1392" i="26"/>
  <c r="T1393" i="26"/>
  <c r="T1394" i="26"/>
  <c r="T1395" i="26"/>
  <c r="T1396" i="26"/>
  <c r="T1397" i="26"/>
  <c r="T1398" i="26"/>
  <c r="T1399" i="26"/>
  <c r="T1400" i="26"/>
  <c r="T1401" i="26"/>
  <c r="T1402" i="26"/>
  <c r="T1403" i="26"/>
  <c r="T1404" i="26"/>
  <c r="T1405" i="26"/>
  <c r="T1406" i="26"/>
  <c r="T1407" i="26"/>
  <c r="T1408" i="26"/>
  <c r="T1409" i="26"/>
  <c r="T1410" i="26"/>
  <c r="T1411" i="26"/>
  <c r="T1412" i="26"/>
  <c r="T1413" i="26"/>
  <c r="T1414" i="26"/>
  <c r="T1415" i="26"/>
  <c r="T1416" i="26"/>
  <c r="T1417" i="26"/>
  <c r="T1418" i="26"/>
  <c r="T1419" i="26"/>
  <c r="T1420" i="26"/>
  <c r="T1421" i="26"/>
  <c r="T1422" i="26"/>
  <c r="T1423" i="26"/>
  <c r="T1424" i="26"/>
  <c r="T1425" i="26"/>
  <c r="T1426" i="26"/>
  <c r="T1427" i="26"/>
  <c r="T1428" i="26"/>
  <c r="T1429" i="26"/>
  <c r="T1430" i="26"/>
  <c r="T1431" i="26"/>
  <c r="T1432" i="26"/>
  <c r="T1433" i="26"/>
  <c r="T1434" i="26"/>
  <c r="T1435" i="26"/>
  <c r="T1436" i="26"/>
  <c r="T1437" i="26"/>
  <c r="T1438" i="26"/>
  <c r="T1439" i="26"/>
  <c r="T1440" i="26"/>
  <c r="T1441" i="26"/>
  <c r="T1442" i="26"/>
  <c r="T1443" i="26"/>
  <c r="T1444" i="26"/>
  <c r="T1445" i="26"/>
  <c r="T1446" i="26"/>
  <c r="T1447" i="26"/>
  <c r="T1448" i="26"/>
  <c r="T1449" i="26"/>
  <c r="T1450" i="26"/>
  <c r="T1451" i="26"/>
  <c r="T1452" i="26"/>
  <c r="T1453" i="26"/>
  <c r="T1454" i="26"/>
  <c r="T1455" i="26"/>
  <c r="T1456" i="26"/>
  <c r="T1457" i="26"/>
  <c r="T1458" i="26"/>
  <c r="T1459" i="26"/>
  <c r="T1460" i="26"/>
  <c r="T1461" i="26"/>
  <c r="T1462" i="26"/>
  <c r="T1463" i="26"/>
  <c r="T1464" i="26"/>
  <c r="T1465" i="26"/>
  <c r="T1466" i="26"/>
  <c r="T1467" i="26"/>
  <c r="T1468" i="26"/>
  <c r="T1469" i="26"/>
  <c r="T1470" i="26"/>
  <c r="T1471" i="26"/>
  <c r="T1472" i="26"/>
  <c r="T1473" i="26"/>
  <c r="T1474" i="26"/>
  <c r="T1475" i="26"/>
  <c r="T1476" i="26"/>
  <c r="T1477" i="26"/>
  <c r="T1478" i="26"/>
  <c r="T1479" i="26"/>
  <c r="T1480" i="26"/>
  <c r="T1481" i="26"/>
  <c r="T1482" i="26"/>
  <c r="T1483" i="26"/>
  <c r="T1484" i="26"/>
  <c r="T1485" i="26"/>
  <c r="T1486" i="26"/>
  <c r="T1487" i="26"/>
  <c r="T1488" i="26"/>
  <c r="T1489" i="26"/>
  <c r="T1490" i="26"/>
  <c r="T1491" i="26"/>
  <c r="T1492" i="26"/>
  <c r="T1493" i="26"/>
  <c r="T1494" i="26"/>
  <c r="T1495" i="26"/>
  <c r="T1496" i="26"/>
  <c r="T1497" i="26"/>
  <c r="T1498" i="26"/>
  <c r="T1499" i="26"/>
  <c r="T1500" i="26"/>
  <c r="T1501" i="26"/>
  <c r="T1502" i="26"/>
  <c r="T1503" i="26"/>
  <c r="T1504" i="26"/>
  <c r="T1505" i="26"/>
  <c r="T1506" i="26"/>
  <c r="T1507" i="26"/>
  <c r="T1508" i="26"/>
  <c r="T1509" i="26"/>
  <c r="T1510" i="26"/>
  <c r="T1511" i="26"/>
  <c r="T1512" i="26"/>
  <c r="T1513" i="26"/>
  <c r="T1514" i="26"/>
  <c r="T1515" i="26"/>
  <c r="T1516" i="26"/>
  <c r="T1517" i="26"/>
  <c r="T1518" i="26"/>
  <c r="T1519" i="26"/>
  <c r="T1520" i="26"/>
  <c r="T1521" i="26"/>
  <c r="T1522" i="26"/>
  <c r="T1523" i="26"/>
  <c r="T1524" i="26"/>
  <c r="T1525" i="26"/>
  <c r="T1526" i="26"/>
  <c r="T1527" i="26"/>
  <c r="T1528" i="26"/>
  <c r="T1529" i="26"/>
  <c r="T1530" i="26"/>
  <c r="T1531" i="26"/>
  <c r="T1532" i="26"/>
  <c r="T1533" i="26"/>
  <c r="T1534" i="26"/>
  <c r="T1535" i="26"/>
  <c r="T1536" i="26"/>
  <c r="T1537" i="26"/>
  <c r="T1538" i="26"/>
  <c r="T1539" i="26"/>
  <c r="T1540" i="26"/>
  <c r="T1541" i="26"/>
  <c r="T1542" i="26"/>
  <c r="T1543" i="26"/>
  <c r="T1544" i="26"/>
  <c r="T1545" i="26"/>
  <c r="T1546" i="26"/>
  <c r="T1547" i="26"/>
  <c r="T1548" i="26"/>
  <c r="T1549" i="26"/>
  <c r="T1550" i="26"/>
  <c r="T1551" i="26"/>
  <c r="T1552" i="26"/>
  <c r="T1553" i="26"/>
  <c r="T1554" i="26"/>
  <c r="T1555" i="26"/>
  <c r="T1556" i="26"/>
  <c r="T1557" i="26"/>
  <c r="T1558" i="26"/>
  <c r="T1559" i="26"/>
  <c r="T1560" i="26"/>
  <c r="T1561" i="26"/>
  <c r="T1562" i="26"/>
  <c r="T1563" i="26"/>
  <c r="T1564" i="26"/>
  <c r="T1565" i="26"/>
  <c r="T1566" i="26"/>
  <c r="T1567" i="26"/>
  <c r="T1568" i="26"/>
  <c r="T1569" i="26"/>
  <c r="T1570" i="26"/>
  <c r="T1571" i="26"/>
  <c r="T1572" i="26"/>
  <c r="T1573" i="26"/>
  <c r="T1574" i="26"/>
  <c r="T1575" i="26"/>
  <c r="T1576" i="26"/>
  <c r="T1577" i="26"/>
  <c r="T1578" i="26"/>
  <c r="T1579" i="26"/>
  <c r="T1580" i="26"/>
  <c r="T1581" i="26"/>
  <c r="T1582" i="26"/>
  <c r="T1583" i="26"/>
  <c r="T1584" i="26"/>
  <c r="T1585" i="26"/>
  <c r="T1586" i="26"/>
  <c r="T1587" i="26"/>
  <c r="T1588" i="26"/>
  <c r="T1589" i="26"/>
  <c r="T1590" i="26"/>
  <c r="T1591" i="26"/>
  <c r="T1592" i="26"/>
  <c r="T1593" i="26"/>
  <c r="T1594" i="26"/>
  <c r="T1595" i="26"/>
  <c r="T1596" i="26"/>
  <c r="T1597" i="26"/>
  <c r="T1598" i="26"/>
  <c r="T1599" i="26"/>
  <c r="T1600" i="26"/>
  <c r="T1601" i="26"/>
  <c r="T1602" i="26"/>
  <c r="T1603" i="26"/>
  <c r="T1604" i="26"/>
  <c r="T1605" i="26"/>
  <c r="T1606" i="26"/>
  <c r="T1607" i="26"/>
  <c r="T1608" i="26"/>
  <c r="T1609" i="26"/>
  <c r="T1610" i="26"/>
  <c r="T1611" i="26"/>
  <c r="T1612" i="26"/>
  <c r="T1613" i="26"/>
  <c r="T1614" i="26"/>
  <c r="T1615" i="26"/>
  <c r="T1616" i="26"/>
  <c r="T1617" i="26"/>
  <c r="T1618" i="26"/>
  <c r="T1619" i="26"/>
  <c r="T1620" i="26"/>
  <c r="T1621" i="26"/>
  <c r="T1622" i="26"/>
  <c r="T1623" i="26"/>
  <c r="T1624" i="26"/>
  <c r="T1625" i="26"/>
  <c r="T1626" i="26"/>
  <c r="T1627" i="26"/>
  <c r="T1628" i="26"/>
  <c r="T1629" i="26"/>
  <c r="T1630" i="26"/>
  <c r="T1631" i="26"/>
  <c r="T1632" i="26"/>
  <c r="T1633" i="26"/>
  <c r="T1634" i="26"/>
  <c r="T1635" i="26"/>
  <c r="T1636" i="26"/>
  <c r="T1637" i="26"/>
  <c r="T1638" i="26"/>
  <c r="T1639" i="26"/>
  <c r="T1640" i="26"/>
  <c r="T1641" i="26"/>
  <c r="T1642" i="26"/>
  <c r="T1643" i="26"/>
  <c r="T1644" i="26"/>
  <c r="T1645" i="26"/>
  <c r="T1646" i="26"/>
  <c r="T1647" i="26"/>
  <c r="T1648" i="26"/>
  <c r="T1649" i="26"/>
  <c r="T1650" i="26"/>
  <c r="T1651" i="26"/>
  <c r="T1652" i="26"/>
  <c r="T1653" i="26"/>
  <c r="T1654" i="26"/>
  <c r="T1655" i="26"/>
  <c r="T1656" i="26"/>
  <c r="T1657" i="26"/>
  <c r="T1658" i="26"/>
  <c r="T1659" i="26"/>
  <c r="T1660" i="26"/>
  <c r="T1661" i="26"/>
  <c r="T1662" i="26"/>
  <c r="T1663" i="26"/>
  <c r="T1664" i="26"/>
  <c r="T1665" i="26"/>
  <c r="T1666" i="26"/>
  <c r="T1667" i="26"/>
  <c r="T1668" i="26"/>
  <c r="T1669" i="26"/>
  <c r="T1670" i="26"/>
  <c r="T1671" i="26"/>
  <c r="T1672" i="26"/>
  <c r="T1673" i="26"/>
  <c r="T1674" i="26"/>
  <c r="T1675" i="26"/>
  <c r="T1676" i="26"/>
  <c r="T1677" i="26"/>
  <c r="T1678" i="26"/>
  <c r="T1679" i="26"/>
  <c r="T1680" i="26"/>
  <c r="T1681" i="26"/>
  <c r="T1682" i="26"/>
  <c r="T1683" i="26"/>
  <c r="T1684" i="26"/>
  <c r="T1685" i="26"/>
  <c r="T1686" i="26"/>
  <c r="T1687" i="26"/>
  <c r="T1688" i="26"/>
  <c r="T1689" i="26"/>
  <c r="T1690" i="26"/>
  <c r="T1691" i="26"/>
  <c r="T1692" i="26"/>
  <c r="T1693" i="26"/>
  <c r="T1694" i="26"/>
  <c r="T1695" i="26"/>
  <c r="T1696" i="26"/>
  <c r="T1697" i="26"/>
  <c r="T1698" i="26"/>
  <c r="T1699" i="26"/>
  <c r="T1700" i="26"/>
  <c r="T1701" i="26"/>
  <c r="T1702" i="26"/>
  <c r="T1703" i="26"/>
  <c r="T1704" i="26"/>
  <c r="T1705" i="26"/>
  <c r="T1706" i="26"/>
  <c r="T1707" i="26"/>
  <c r="T1708" i="26"/>
  <c r="T1709" i="26"/>
  <c r="T1710" i="26"/>
  <c r="T1711" i="26"/>
  <c r="T1712" i="26"/>
  <c r="T1713" i="26"/>
  <c r="T1714" i="26"/>
  <c r="T1715" i="26"/>
  <c r="T1716" i="26"/>
  <c r="T1717" i="26"/>
  <c r="T1718" i="26"/>
  <c r="T1719" i="26"/>
  <c r="T1720" i="26"/>
  <c r="T1721" i="26"/>
  <c r="T1722" i="26"/>
  <c r="T1723" i="26"/>
  <c r="T1724" i="26"/>
  <c r="T1725" i="26"/>
  <c r="T1726" i="26"/>
  <c r="T1727" i="26"/>
  <c r="T1728" i="26"/>
  <c r="T1729" i="26"/>
  <c r="T1730" i="26"/>
  <c r="T1731" i="26"/>
  <c r="T1732" i="26"/>
  <c r="T1733" i="26"/>
  <c r="T1734" i="26"/>
  <c r="T1735" i="26"/>
  <c r="T1736" i="26"/>
  <c r="T1737" i="26"/>
  <c r="T1738" i="26"/>
  <c r="T1739" i="26"/>
  <c r="T1740" i="26"/>
  <c r="T1741" i="26"/>
  <c r="T1742" i="26"/>
  <c r="T1743" i="26"/>
  <c r="T1744" i="26"/>
  <c r="T1745" i="26"/>
  <c r="T1746" i="26"/>
  <c r="T1747" i="26"/>
  <c r="T1748" i="26"/>
  <c r="T1749" i="26"/>
  <c r="T1750" i="26"/>
  <c r="T1751" i="26"/>
  <c r="T1752" i="26"/>
  <c r="T1753" i="26"/>
  <c r="T1754" i="26"/>
  <c r="T1755" i="26"/>
  <c r="T1756" i="26"/>
  <c r="T1757" i="26"/>
  <c r="T1758" i="26"/>
  <c r="T1759" i="26"/>
  <c r="T1760" i="26"/>
  <c r="T1761" i="26"/>
  <c r="T1762" i="26"/>
  <c r="T1763" i="26"/>
  <c r="T1764" i="26"/>
  <c r="T1765" i="26"/>
  <c r="T1766" i="26"/>
  <c r="T1767" i="26"/>
  <c r="T1768" i="26"/>
  <c r="T1769" i="26"/>
  <c r="T1770" i="26"/>
  <c r="T1771" i="26"/>
  <c r="T1772" i="26"/>
  <c r="T1773" i="26"/>
  <c r="T1774" i="26"/>
  <c r="T1775" i="26"/>
  <c r="T1776" i="26"/>
  <c r="T1777" i="26"/>
  <c r="T1778" i="26"/>
  <c r="T1779" i="26"/>
  <c r="T1780" i="26"/>
  <c r="T1781" i="26"/>
  <c r="T1782" i="26"/>
  <c r="T1783" i="26"/>
  <c r="T1784" i="26"/>
  <c r="T1785" i="26"/>
  <c r="T1786" i="26"/>
  <c r="T1787" i="26"/>
  <c r="T1788" i="26"/>
  <c r="T1789" i="26"/>
  <c r="T1790" i="26"/>
  <c r="T1791" i="26"/>
  <c r="T1792" i="26"/>
  <c r="T1793" i="26"/>
  <c r="T1794" i="26"/>
  <c r="T1795" i="26"/>
  <c r="T1796" i="26"/>
  <c r="T1797" i="26"/>
  <c r="T1798" i="26"/>
  <c r="T1799" i="26"/>
  <c r="T1800" i="26"/>
  <c r="T1801" i="26"/>
  <c r="T1802" i="26"/>
  <c r="T1803" i="26"/>
  <c r="T1804" i="26"/>
  <c r="T1805" i="26"/>
  <c r="T1806" i="26"/>
  <c r="T1807" i="26"/>
  <c r="T1808" i="26"/>
  <c r="T1809" i="26"/>
  <c r="T1810" i="26"/>
  <c r="T1811" i="26"/>
  <c r="T1812" i="26"/>
  <c r="T1813" i="26"/>
  <c r="T1814" i="26"/>
  <c r="T1815" i="26"/>
  <c r="T1816" i="26"/>
  <c r="T1817" i="26"/>
  <c r="T1818" i="26"/>
  <c r="T1819" i="26"/>
  <c r="T1820" i="26"/>
  <c r="T1821" i="26"/>
  <c r="T1822" i="26"/>
  <c r="T1823" i="26"/>
  <c r="T1824" i="26"/>
  <c r="T1825" i="26"/>
  <c r="T1826" i="26"/>
  <c r="T1827" i="26"/>
  <c r="T1828" i="26"/>
  <c r="T1829" i="26"/>
  <c r="T1830" i="26"/>
  <c r="T1831" i="26"/>
  <c r="T1832" i="26"/>
  <c r="T1833" i="26"/>
  <c r="T1834" i="26"/>
  <c r="T1835" i="26"/>
  <c r="T1836" i="26"/>
  <c r="T1837" i="26"/>
  <c r="T1838" i="26"/>
  <c r="T1839" i="26"/>
  <c r="T1840" i="26"/>
  <c r="T1841" i="26"/>
  <c r="T1842" i="26"/>
  <c r="T1843" i="26"/>
  <c r="T1844" i="26"/>
  <c r="T1845" i="26"/>
  <c r="T1846" i="26"/>
  <c r="T1847" i="26"/>
  <c r="T1848" i="26"/>
  <c r="T1849" i="26"/>
  <c r="T1850" i="26"/>
  <c r="T1851" i="26"/>
  <c r="T1852" i="26"/>
  <c r="T1853" i="26"/>
  <c r="T1854" i="26"/>
  <c r="T1855" i="26"/>
  <c r="T1856" i="26"/>
  <c r="T1857" i="26"/>
  <c r="T1858" i="26"/>
  <c r="T1859" i="26"/>
  <c r="T1860" i="26"/>
  <c r="T1861" i="26"/>
  <c r="T1862" i="26"/>
  <c r="T1863" i="26"/>
  <c r="T1864" i="26"/>
  <c r="T1865" i="26"/>
  <c r="T1866" i="26"/>
  <c r="T1867" i="26"/>
  <c r="T1868" i="26"/>
  <c r="T1869" i="26"/>
  <c r="T1870" i="26"/>
  <c r="T1871" i="26"/>
  <c r="T1872" i="26"/>
  <c r="T1873" i="26"/>
  <c r="T1874" i="26"/>
  <c r="T1875" i="26"/>
  <c r="T1876" i="26"/>
  <c r="T1877" i="26"/>
  <c r="T1878" i="26"/>
  <c r="T1879" i="26"/>
  <c r="T1880" i="26"/>
  <c r="T1881" i="26"/>
  <c r="T1882" i="26"/>
  <c r="T1883" i="26"/>
  <c r="T1884" i="26"/>
  <c r="T1885" i="26"/>
  <c r="T1886" i="26"/>
  <c r="T1887" i="26"/>
  <c r="T1888" i="26"/>
  <c r="T1889" i="26"/>
  <c r="T1890" i="26"/>
  <c r="T1891" i="26"/>
  <c r="T1892" i="26"/>
  <c r="T1893" i="26"/>
  <c r="T1894" i="26"/>
  <c r="T1895" i="26"/>
  <c r="T1896" i="26"/>
  <c r="T1897" i="26"/>
  <c r="T1898" i="26"/>
  <c r="T1899" i="26"/>
  <c r="T1900" i="26"/>
  <c r="T1901" i="26"/>
  <c r="T1902" i="26"/>
  <c r="T1903" i="26"/>
  <c r="T1904" i="26"/>
  <c r="T1905" i="26"/>
  <c r="T1906" i="26"/>
  <c r="T1907" i="26"/>
  <c r="T1908" i="26"/>
  <c r="T1909" i="26"/>
  <c r="T1910" i="26"/>
  <c r="T1911" i="26"/>
  <c r="T1912" i="26"/>
  <c r="T1913" i="26"/>
  <c r="T1914" i="26"/>
  <c r="T1915" i="26"/>
  <c r="T1916" i="26"/>
  <c r="T1917" i="26"/>
  <c r="T1918" i="26"/>
  <c r="T1919" i="26"/>
  <c r="T1920" i="26"/>
  <c r="T1921" i="26"/>
  <c r="T1922" i="26"/>
  <c r="T1923" i="26"/>
  <c r="T1924" i="26"/>
  <c r="T1925" i="26"/>
  <c r="T1926" i="26"/>
  <c r="T1927" i="26"/>
  <c r="T1928" i="26"/>
  <c r="T1929" i="26"/>
  <c r="T1930" i="26"/>
  <c r="T1931" i="26"/>
  <c r="T1932" i="26"/>
  <c r="T1933" i="26"/>
  <c r="T1934" i="26"/>
  <c r="T1935" i="26"/>
  <c r="T1936" i="26"/>
  <c r="T1937" i="26"/>
  <c r="T1938" i="26"/>
  <c r="T1939" i="26"/>
  <c r="T1940" i="26"/>
  <c r="T1941" i="26"/>
  <c r="T1942" i="26"/>
  <c r="T1943" i="26"/>
  <c r="T1944" i="26"/>
  <c r="T1945" i="26"/>
  <c r="T1946" i="26"/>
  <c r="T1947" i="26"/>
  <c r="T1948" i="26"/>
  <c r="T1949" i="26"/>
  <c r="T1950" i="26"/>
  <c r="T1951" i="26"/>
  <c r="T1952" i="26"/>
  <c r="T1953" i="26"/>
  <c r="T1954" i="26"/>
  <c r="T1955" i="26"/>
  <c r="T1956" i="26"/>
  <c r="T1957" i="26"/>
  <c r="T1958" i="26"/>
  <c r="T1959" i="26"/>
  <c r="T1960" i="26"/>
  <c r="T1961" i="26"/>
  <c r="T1962" i="26"/>
  <c r="T1963" i="26"/>
  <c r="T1964" i="26"/>
  <c r="T1965" i="26"/>
  <c r="T1966" i="26"/>
  <c r="T1967" i="26"/>
  <c r="T1968" i="26"/>
  <c r="T1969" i="26"/>
  <c r="T1970" i="26"/>
  <c r="T1971" i="26"/>
  <c r="T1972" i="26"/>
  <c r="T1973" i="26"/>
  <c r="T1974" i="26"/>
  <c r="T1975" i="26"/>
  <c r="T1976" i="26"/>
  <c r="T1977" i="26"/>
  <c r="T1978" i="26"/>
  <c r="T1979" i="26"/>
  <c r="T1980" i="26"/>
  <c r="T1981" i="26"/>
  <c r="T1982" i="26"/>
  <c r="T1983" i="26"/>
  <c r="T1984" i="26"/>
  <c r="T1985" i="26"/>
  <c r="T1986" i="26"/>
  <c r="T1987" i="26"/>
  <c r="T1988" i="26"/>
  <c r="T1989" i="26"/>
  <c r="T1990" i="26"/>
  <c r="T1991" i="26"/>
  <c r="T1992" i="26"/>
  <c r="T1993" i="26"/>
  <c r="T1994" i="26"/>
  <c r="T1995" i="26"/>
  <c r="T1996" i="26"/>
  <c r="T1997" i="26"/>
  <c r="T1998" i="26"/>
  <c r="T1999" i="26"/>
  <c r="T2000" i="26"/>
  <c r="T2001" i="26"/>
  <c r="T2002" i="26"/>
  <c r="T2003" i="26"/>
  <c r="T2004" i="26"/>
  <c r="T2005" i="26"/>
  <c r="T2006" i="26"/>
  <c r="T2007" i="26"/>
  <c r="T2008" i="26"/>
  <c r="T2009" i="26"/>
  <c r="T2010" i="26"/>
  <c r="T2011" i="26"/>
  <c r="T2012" i="26"/>
  <c r="T2013" i="26"/>
  <c r="T2014" i="26"/>
  <c r="T2015" i="26"/>
  <c r="T2016" i="26"/>
  <c r="T2017" i="26"/>
  <c r="T2018" i="26"/>
  <c r="T2019" i="26"/>
  <c r="T2020" i="26"/>
  <c r="T2021" i="26"/>
  <c r="T2022" i="26"/>
  <c r="T2023" i="26"/>
  <c r="T2024" i="26"/>
  <c r="T2025" i="26"/>
  <c r="T2026" i="26"/>
  <c r="T2027" i="26"/>
  <c r="T2028" i="26"/>
  <c r="T2029" i="26"/>
  <c r="T2030" i="26"/>
  <c r="T2031" i="26"/>
  <c r="T2032" i="26"/>
  <c r="T2033" i="26"/>
  <c r="T2034" i="26"/>
  <c r="T2035" i="26"/>
  <c r="T2036" i="26"/>
  <c r="T2037" i="26"/>
  <c r="T2038" i="26"/>
  <c r="T2039" i="26"/>
  <c r="T2040" i="26"/>
  <c r="T2041" i="26"/>
  <c r="T2042" i="26"/>
  <c r="T2043" i="26"/>
  <c r="T2044" i="26"/>
  <c r="T2045" i="26"/>
  <c r="T2046" i="26"/>
  <c r="T2047" i="26"/>
  <c r="T2048" i="26"/>
  <c r="T2049" i="26"/>
  <c r="T2050" i="26"/>
  <c r="T2051" i="26"/>
  <c r="T2052" i="26"/>
  <c r="T2053" i="26"/>
  <c r="T2054" i="26"/>
  <c r="T2055" i="26"/>
  <c r="T2056" i="26"/>
  <c r="T2057" i="26"/>
  <c r="T2058" i="26"/>
  <c r="T2059" i="26"/>
  <c r="T2060" i="26"/>
  <c r="T2061" i="26"/>
  <c r="T2062" i="26"/>
  <c r="T2063" i="26"/>
  <c r="T2064" i="26"/>
  <c r="T2065" i="26"/>
  <c r="T2066" i="26"/>
  <c r="T2067" i="26"/>
  <c r="T2068" i="26"/>
  <c r="T2069" i="26"/>
  <c r="T2070" i="26"/>
  <c r="T2071" i="26"/>
  <c r="T2072" i="26"/>
  <c r="T2073" i="26"/>
  <c r="T2074" i="26"/>
  <c r="T2075" i="26"/>
  <c r="T2076" i="26"/>
  <c r="T2077" i="26"/>
  <c r="T2078" i="26"/>
  <c r="T2079" i="26"/>
  <c r="T2080" i="26"/>
  <c r="T2081" i="26"/>
  <c r="T2082" i="26"/>
  <c r="T2083" i="26"/>
  <c r="T2084" i="26"/>
  <c r="T2085" i="26"/>
  <c r="T2086" i="26"/>
  <c r="T2087" i="26"/>
  <c r="T2088" i="26"/>
  <c r="T2089" i="26"/>
  <c r="T2090" i="26"/>
  <c r="T2091" i="26"/>
  <c r="T2092" i="26"/>
  <c r="T2093" i="26"/>
  <c r="T2094" i="26"/>
  <c r="T2095" i="26"/>
  <c r="T2096" i="26"/>
  <c r="T2097" i="26"/>
  <c r="T2098" i="26"/>
  <c r="T2099" i="26"/>
  <c r="T2100" i="26"/>
  <c r="T2101" i="26"/>
  <c r="T2102" i="26"/>
  <c r="T2103" i="26"/>
  <c r="T2104" i="26"/>
  <c r="T2105" i="26"/>
  <c r="T2106" i="26"/>
  <c r="T2107" i="26"/>
  <c r="T2108" i="26"/>
  <c r="T2109" i="26"/>
  <c r="T2110" i="26"/>
  <c r="T2111" i="26"/>
  <c r="T2112" i="26"/>
  <c r="T2113" i="26"/>
  <c r="T2114" i="26"/>
  <c r="T2115" i="26"/>
  <c r="T2116" i="26"/>
  <c r="T2117" i="26"/>
  <c r="T2118" i="26"/>
  <c r="T2119" i="26"/>
  <c r="T2120" i="26"/>
  <c r="T2121" i="26"/>
  <c r="T2122" i="26"/>
  <c r="T2123" i="26"/>
  <c r="T2124" i="26"/>
  <c r="T2125" i="26"/>
  <c r="T2126" i="26"/>
  <c r="T2127" i="26"/>
  <c r="T2128" i="26"/>
  <c r="T2129" i="26"/>
  <c r="T2130" i="26"/>
  <c r="T2131" i="26"/>
  <c r="T2132" i="26"/>
  <c r="T2133" i="26"/>
  <c r="T2134" i="26"/>
  <c r="T2135" i="26"/>
  <c r="T2136" i="26"/>
  <c r="T2137" i="26"/>
  <c r="T2138" i="26"/>
  <c r="T2139" i="26"/>
  <c r="T2140" i="26"/>
  <c r="T2141" i="26"/>
  <c r="T2142" i="26"/>
  <c r="T2143" i="26"/>
  <c r="T2144" i="26"/>
  <c r="T2145" i="26"/>
  <c r="T2146" i="26"/>
  <c r="T2147" i="26"/>
  <c r="T2148" i="26"/>
  <c r="T2149" i="26"/>
  <c r="T2150" i="26"/>
  <c r="T2151" i="26"/>
  <c r="T2152" i="26"/>
  <c r="T2153" i="26"/>
  <c r="T2154" i="26"/>
  <c r="T2155" i="26"/>
  <c r="T2156" i="26"/>
  <c r="T2157" i="26"/>
  <c r="T2158" i="26"/>
  <c r="T2159" i="26"/>
  <c r="T2160" i="26"/>
  <c r="T2161" i="26"/>
  <c r="T2162" i="26"/>
  <c r="T2163" i="26"/>
  <c r="T2164" i="26"/>
  <c r="T2165" i="26"/>
  <c r="T2166" i="26"/>
  <c r="T2167" i="26"/>
  <c r="T2168" i="26"/>
  <c r="T2169" i="26"/>
  <c r="T2170" i="26"/>
  <c r="T2171" i="26"/>
  <c r="T2172" i="26"/>
  <c r="T2173" i="26"/>
  <c r="T2174" i="26"/>
  <c r="T2175" i="26"/>
  <c r="T2176" i="26"/>
  <c r="T2177" i="26"/>
  <c r="T2178" i="26"/>
  <c r="T2179" i="26"/>
  <c r="T2180" i="26"/>
  <c r="T2181" i="26"/>
  <c r="T2182" i="26"/>
  <c r="T2183" i="26"/>
  <c r="T2184" i="26"/>
  <c r="T2185" i="26"/>
  <c r="T2186" i="26"/>
  <c r="T2187" i="26"/>
  <c r="T2188" i="26"/>
  <c r="T2189" i="26"/>
  <c r="T2190" i="26"/>
  <c r="T2191" i="26"/>
  <c r="T2192" i="26"/>
  <c r="T2193" i="26"/>
  <c r="T2194" i="26"/>
  <c r="T2195" i="26"/>
  <c r="T2196" i="26"/>
  <c r="T2197" i="26"/>
  <c r="T2198" i="26"/>
  <c r="T2199" i="26"/>
  <c r="T2200" i="26"/>
  <c r="T2201" i="26"/>
  <c r="T2202" i="26"/>
  <c r="T2203" i="26"/>
  <c r="T2204" i="26"/>
  <c r="T2205" i="26"/>
  <c r="T2206" i="26"/>
  <c r="T2207" i="26"/>
  <c r="T2208" i="26"/>
  <c r="T2209" i="26"/>
  <c r="T2210" i="26"/>
  <c r="T2211" i="26"/>
  <c r="T2212" i="26"/>
  <c r="T2213" i="26"/>
  <c r="T2214" i="26"/>
  <c r="T2215" i="26"/>
  <c r="T2216" i="26"/>
  <c r="T2217" i="26"/>
  <c r="T2218" i="26"/>
  <c r="T2219" i="26"/>
  <c r="T2220" i="26"/>
  <c r="T2221" i="26"/>
  <c r="T2222" i="26"/>
  <c r="T2223" i="26"/>
  <c r="T2224" i="26"/>
  <c r="T2225" i="26"/>
  <c r="T2226" i="26"/>
  <c r="T2227" i="26"/>
  <c r="T2228" i="26"/>
  <c r="T2229" i="26"/>
  <c r="T2230" i="26"/>
  <c r="T2231" i="26"/>
  <c r="T2232" i="26"/>
  <c r="T2233" i="26"/>
  <c r="T2234" i="26"/>
  <c r="T2235" i="26"/>
  <c r="T2236" i="26"/>
  <c r="T2237" i="26"/>
  <c r="T2238" i="26"/>
  <c r="T2239" i="26"/>
  <c r="T2240" i="26"/>
  <c r="T2241" i="26"/>
  <c r="T2242" i="26"/>
  <c r="T2243" i="26"/>
  <c r="T2244" i="26"/>
  <c r="T2245" i="26"/>
  <c r="T2246" i="26"/>
  <c r="T2247" i="26"/>
  <c r="T2248" i="26"/>
  <c r="T2249" i="26"/>
  <c r="T2250" i="26"/>
  <c r="T2251" i="26"/>
  <c r="T2252" i="26"/>
  <c r="T2253" i="26"/>
  <c r="T2254" i="26"/>
  <c r="T2255" i="26"/>
  <c r="T2256" i="26"/>
  <c r="T2257" i="26"/>
  <c r="T2258" i="26"/>
  <c r="T2259" i="26"/>
  <c r="T2260" i="26"/>
  <c r="T2261" i="26"/>
  <c r="T2262" i="26"/>
  <c r="T2263" i="26"/>
  <c r="T2264" i="26"/>
  <c r="T2265" i="26"/>
  <c r="T2266" i="26"/>
  <c r="T2267" i="26"/>
  <c r="T2268" i="26"/>
  <c r="T2269" i="26"/>
  <c r="T2270" i="26"/>
  <c r="T2271" i="26"/>
  <c r="T2272" i="26"/>
  <c r="T2273" i="26"/>
  <c r="T2274" i="26"/>
  <c r="T2275" i="26"/>
  <c r="T2276" i="26"/>
  <c r="T2277" i="26"/>
  <c r="T2278" i="26"/>
  <c r="T2279" i="26"/>
  <c r="T2280" i="26"/>
  <c r="T2281" i="26"/>
  <c r="T2282" i="26"/>
  <c r="T2283" i="26"/>
  <c r="T2284" i="26"/>
  <c r="T2285" i="26"/>
  <c r="T2286" i="26"/>
  <c r="T2287" i="26"/>
  <c r="T2288" i="26"/>
  <c r="T2289" i="26"/>
  <c r="T2290" i="26"/>
  <c r="T2291" i="26"/>
  <c r="T2292" i="26"/>
  <c r="T2293" i="26"/>
  <c r="T2294" i="26"/>
  <c r="T2295" i="26"/>
  <c r="T2296" i="26"/>
  <c r="T2297" i="26"/>
  <c r="T2298" i="26"/>
  <c r="T2299" i="26"/>
  <c r="T2300" i="26"/>
  <c r="T2301" i="26"/>
  <c r="T2302" i="26"/>
  <c r="T2303" i="26"/>
  <c r="T2304" i="26"/>
  <c r="T2305" i="26"/>
  <c r="T2306" i="26"/>
  <c r="T2307" i="26"/>
  <c r="T2308" i="26"/>
  <c r="T2309" i="26"/>
  <c r="T2310" i="26"/>
  <c r="T2311" i="26"/>
  <c r="T2312" i="26"/>
  <c r="T2313" i="26"/>
  <c r="T2314" i="26"/>
  <c r="T2315" i="26"/>
  <c r="T2316" i="26"/>
  <c r="T2317" i="26"/>
  <c r="T2318" i="26"/>
  <c r="T2319" i="26"/>
  <c r="T2320" i="26"/>
  <c r="T2321" i="26"/>
  <c r="T2322" i="26"/>
  <c r="T2323" i="26"/>
  <c r="T2324" i="26"/>
  <c r="T2325" i="26"/>
  <c r="T2326" i="26"/>
  <c r="T2327" i="26"/>
  <c r="T2328" i="26"/>
  <c r="T2329" i="26"/>
  <c r="T2330" i="26"/>
  <c r="T2331" i="26"/>
  <c r="T2332" i="26"/>
  <c r="T2333" i="26"/>
  <c r="T2334" i="26"/>
  <c r="T2335" i="26"/>
  <c r="T2336" i="26"/>
  <c r="T2337" i="26"/>
  <c r="T2338" i="26"/>
  <c r="T2339" i="26"/>
  <c r="T2340" i="26"/>
  <c r="T2341" i="26"/>
  <c r="T2342" i="26"/>
  <c r="T2343" i="26"/>
  <c r="T2344" i="26"/>
  <c r="T2345" i="26"/>
  <c r="T2346" i="26"/>
  <c r="T2347" i="26"/>
  <c r="T2348" i="26"/>
  <c r="T2349" i="26"/>
  <c r="T2350" i="26"/>
  <c r="T2351" i="26"/>
  <c r="T2352" i="26"/>
  <c r="T2353" i="26"/>
  <c r="T2354" i="26"/>
  <c r="T2355" i="26"/>
  <c r="T2356" i="26"/>
  <c r="T2357" i="26"/>
  <c r="T2358" i="26"/>
  <c r="T2359" i="26"/>
  <c r="T2360" i="26"/>
  <c r="T2361" i="26"/>
  <c r="T2362" i="26"/>
  <c r="T2363" i="26"/>
  <c r="T2364" i="26"/>
  <c r="T2365" i="26"/>
  <c r="T2366" i="26"/>
  <c r="T2367" i="26"/>
  <c r="T2368" i="26"/>
  <c r="T2369" i="26"/>
  <c r="T2370" i="26"/>
  <c r="T2371" i="26"/>
  <c r="T2372" i="26"/>
  <c r="T2373" i="26"/>
  <c r="T2374" i="26"/>
  <c r="T2375" i="26"/>
  <c r="T2376" i="26"/>
  <c r="T2377" i="26"/>
  <c r="T2378" i="26"/>
  <c r="T2379" i="26"/>
  <c r="T2380" i="26"/>
  <c r="T2381" i="26"/>
  <c r="T2382" i="26"/>
  <c r="T2383" i="26"/>
  <c r="T2384" i="26"/>
  <c r="T2385" i="26"/>
  <c r="T2386" i="26"/>
  <c r="T2387" i="26"/>
  <c r="T2388" i="26"/>
  <c r="T2389" i="26"/>
  <c r="T2390" i="26"/>
  <c r="T2391" i="26"/>
  <c r="T2392" i="26"/>
  <c r="T2393" i="26"/>
  <c r="T2394" i="26"/>
  <c r="T2395" i="26"/>
  <c r="T2396" i="26"/>
  <c r="T2397" i="26"/>
  <c r="T2398" i="26"/>
  <c r="T2399" i="26"/>
  <c r="T2400" i="26"/>
  <c r="T2401" i="26"/>
  <c r="T2402" i="26"/>
  <c r="T2403" i="26"/>
  <c r="T2404" i="26"/>
  <c r="T2405" i="26"/>
  <c r="T2406" i="26"/>
  <c r="T2407" i="26"/>
  <c r="T2408" i="26"/>
  <c r="T2409" i="26"/>
  <c r="T2410" i="26"/>
  <c r="T2411" i="26"/>
  <c r="T2412" i="26"/>
  <c r="T2413" i="26"/>
  <c r="T2414" i="26"/>
  <c r="T2415" i="26"/>
  <c r="T2416" i="26"/>
  <c r="T2417" i="26"/>
  <c r="T2418" i="26"/>
  <c r="T2419" i="26"/>
  <c r="T2420" i="26"/>
  <c r="T2421" i="26"/>
  <c r="T2422" i="26"/>
  <c r="T2423" i="26"/>
  <c r="T2424" i="26"/>
  <c r="T2425" i="26"/>
  <c r="T2426" i="26"/>
  <c r="T2427" i="26"/>
  <c r="T2428" i="26"/>
  <c r="T2429" i="26"/>
  <c r="T2430" i="26"/>
  <c r="T2431" i="26"/>
  <c r="T2432" i="26"/>
  <c r="T2433" i="26"/>
  <c r="T2434" i="26"/>
  <c r="T2435" i="26"/>
  <c r="T2436" i="26"/>
  <c r="T2437" i="26"/>
  <c r="T2438" i="26"/>
  <c r="T2439" i="26"/>
  <c r="T2440" i="26"/>
  <c r="T2441" i="26"/>
  <c r="T2442" i="26"/>
  <c r="T2443" i="26"/>
  <c r="T2444" i="26"/>
  <c r="T2445" i="26"/>
  <c r="T2446" i="26"/>
  <c r="T2447" i="26"/>
  <c r="T2448" i="26"/>
  <c r="T2449" i="26"/>
  <c r="T2450" i="26"/>
  <c r="T2451" i="26"/>
  <c r="T2452" i="26"/>
  <c r="T2453" i="26"/>
  <c r="T2454" i="26"/>
  <c r="T2455" i="26"/>
  <c r="T2456" i="26"/>
  <c r="T2457" i="26"/>
  <c r="T2458" i="26"/>
  <c r="T2459" i="26"/>
  <c r="T2460" i="26"/>
  <c r="T2461" i="26"/>
  <c r="T2462" i="26"/>
  <c r="T2463" i="26"/>
  <c r="T2464" i="26"/>
  <c r="T2465" i="26"/>
  <c r="T2466" i="26"/>
  <c r="T2467" i="26"/>
  <c r="T2468" i="26"/>
  <c r="T2469" i="26"/>
  <c r="T2470" i="26"/>
  <c r="T2471" i="26"/>
  <c r="T2472" i="26"/>
  <c r="T2473" i="26"/>
  <c r="T2474" i="26"/>
  <c r="T2475" i="26"/>
  <c r="T2476" i="26"/>
  <c r="T2477" i="26"/>
  <c r="T2478" i="26"/>
  <c r="T2479" i="26"/>
  <c r="T2480" i="26"/>
  <c r="T2481" i="26"/>
  <c r="T2482" i="26"/>
  <c r="T2483" i="26"/>
  <c r="T2484" i="26"/>
  <c r="T2485" i="26"/>
  <c r="T2486" i="26"/>
  <c r="T2487" i="26"/>
  <c r="T2488" i="26"/>
  <c r="T2489" i="26"/>
  <c r="T2490" i="26"/>
  <c r="T2491" i="26"/>
  <c r="T2492" i="26"/>
  <c r="T2493" i="26"/>
  <c r="T2494" i="26"/>
  <c r="T2495" i="26"/>
  <c r="T2496" i="26"/>
  <c r="T2497" i="26"/>
  <c r="T2498" i="26"/>
  <c r="T2499" i="26"/>
  <c r="T2500" i="26"/>
  <c r="T2501" i="26"/>
  <c r="T2502" i="26"/>
  <c r="T2503" i="26"/>
  <c r="T2504" i="26"/>
  <c r="T2505" i="26"/>
  <c r="T2506" i="26"/>
  <c r="T2507" i="26"/>
  <c r="T2508" i="26"/>
  <c r="T2509" i="26"/>
  <c r="T2510" i="26"/>
  <c r="T2511" i="26"/>
  <c r="T2512" i="26"/>
  <c r="T2513" i="26"/>
  <c r="T2514" i="26"/>
  <c r="T2515" i="26"/>
  <c r="T2516" i="26"/>
  <c r="T2517" i="26"/>
  <c r="T2518" i="26"/>
  <c r="T2519" i="26"/>
  <c r="T2520" i="26"/>
  <c r="T2521" i="26"/>
  <c r="T2522" i="26"/>
  <c r="T2523" i="26"/>
  <c r="T2524" i="26"/>
  <c r="T2525" i="26"/>
  <c r="T2526" i="26"/>
  <c r="T2527" i="26"/>
  <c r="T2528" i="26"/>
  <c r="T2529" i="26"/>
  <c r="T2530" i="26"/>
  <c r="T2531" i="26"/>
  <c r="T2532" i="26"/>
  <c r="T2533" i="26"/>
  <c r="T2534" i="26"/>
  <c r="T2535" i="26"/>
  <c r="T2536" i="26"/>
  <c r="T2537" i="26"/>
  <c r="T2538" i="26"/>
  <c r="T2539" i="26"/>
  <c r="T2540" i="26"/>
  <c r="T2541" i="26"/>
  <c r="T2542" i="26"/>
  <c r="T2543" i="26"/>
  <c r="T2544" i="26"/>
  <c r="T2545" i="26"/>
  <c r="T2546" i="26"/>
  <c r="T2547" i="26"/>
  <c r="T2548" i="26"/>
  <c r="T2549" i="26"/>
  <c r="T2550" i="26"/>
  <c r="T2551" i="26"/>
  <c r="T2552" i="26"/>
  <c r="T2553" i="26"/>
  <c r="T2554" i="26"/>
  <c r="T2555" i="26"/>
  <c r="T2556" i="26"/>
  <c r="T2557" i="26"/>
  <c r="T2558" i="26"/>
  <c r="T2559" i="26"/>
  <c r="T2560" i="26"/>
  <c r="T2561" i="26"/>
  <c r="T2562" i="26"/>
  <c r="T2563" i="26"/>
  <c r="T2564" i="26"/>
  <c r="T2565" i="26"/>
  <c r="T2566" i="26"/>
  <c r="T2567" i="26"/>
  <c r="T2568" i="26"/>
  <c r="T2569" i="26"/>
  <c r="T2570" i="26"/>
  <c r="T2571" i="26"/>
  <c r="T2572" i="26"/>
  <c r="T2573" i="26"/>
  <c r="T2574" i="26"/>
  <c r="T2575" i="26"/>
  <c r="T2576" i="26"/>
  <c r="T2577" i="26"/>
  <c r="T2578" i="26"/>
  <c r="T2579" i="26"/>
  <c r="T2580" i="26"/>
  <c r="T2581" i="26"/>
  <c r="T2582" i="26"/>
  <c r="T2583" i="26"/>
  <c r="T2584" i="26"/>
  <c r="T2585" i="26"/>
  <c r="T2586" i="26"/>
  <c r="T2587" i="26"/>
  <c r="T2588" i="26"/>
  <c r="T2589" i="26"/>
  <c r="T2590" i="26"/>
  <c r="T2591" i="26"/>
  <c r="T2592" i="26"/>
  <c r="T2593" i="26"/>
  <c r="T2594" i="26"/>
  <c r="T2595" i="26"/>
  <c r="T2596" i="26"/>
  <c r="T2597" i="26"/>
  <c r="T2598" i="26"/>
  <c r="T2599" i="26"/>
  <c r="T2600" i="26"/>
  <c r="T2601" i="26"/>
  <c r="T2602" i="26"/>
  <c r="T2603" i="26"/>
  <c r="T2604" i="26"/>
  <c r="T2605" i="26"/>
  <c r="T2606" i="26"/>
  <c r="T2607" i="26"/>
  <c r="T2608" i="26"/>
  <c r="T2609" i="26"/>
  <c r="T2610" i="26"/>
  <c r="T2611" i="26"/>
  <c r="T2612" i="26"/>
  <c r="T2613" i="26"/>
  <c r="T2614" i="26"/>
  <c r="T2615" i="26"/>
  <c r="T2616" i="26"/>
  <c r="T2617" i="26"/>
  <c r="T2618" i="26"/>
  <c r="T2619" i="26"/>
  <c r="T2620" i="26"/>
  <c r="T2621" i="26"/>
  <c r="T2622" i="26"/>
  <c r="T2623" i="26"/>
  <c r="T2624" i="26"/>
  <c r="T2625" i="26"/>
  <c r="T2626" i="26"/>
  <c r="T2627" i="26"/>
  <c r="T2628" i="26"/>
  <c r="T2629" i="26"/>
  <c r="T2630" i="26"/>
  <c r="T2631" i="26"/>
  <c r="T2632" i="26"/>
  <c r="T2633" i="26"/>
  <c r="T2634" i="26"/>
  <c r="T2635" i="26"/>
  <c r="T2636" i="26"/>
  <c r="T2637" i="26"/>
  <c r="T2638" i="26"/>
  <c r="T2639" i="26"/>
  <c r="T2640" i="26"/>
  <c r="T2641" i="26"/>
  <c r="T2642" i="26"/>
  <c r="T2643" i="26"/>
  <c r="T2644" i="26"/>
  <c r="T2645" i="26"/>
  <c r="T2646" i="26"/>
  <c r="T2647" i="26"/>
  <c r="T2648" i="26"/>
  <c r="T2649" i="26"/>
  <c r="T2650" i="26"/>
  <c r="T2651" i="26"/>
  <c r="T2652" i="26"/>
  <c r="T2653" i="26"/>
  <c r="T2654" i="26"/>
  <c r="T2655" i="26"/>
  <c r="T2656" i="26"/>
  <c r="T2657" i="26"/>
  <c r="T2658" i="26"/>
  <c r="T2659" i="26"/>
  <c r="T2660" i="26"/>
  <c r="T2661" i="26"/>
  <c r="T2662" i="26"/>
  <c r="T2663" i="26"/>
  <c r="T2664" i="26"/>
  <c r="T2665" i="26"/>
  <c r="T2666" i="26"/>
  <c r="T2667" i="26"/>
  <c r="T2668" i="26"/>
  <c r="T2669" i="26"/>
  <c r="T2670" i="26"/>
  <c r="T2671" i="26"/>
  <c r="T2672" i="26"/>
  <c r="T2673" i="26"/>
  <c r="T2674" i="26"/>
  <c r="T2675" i="26"/>
  <c r="T2676" i="26"/>
  <c r="T2677" i="26"/>
  <c r="T2678" i="26"/>
  <c r="T2679" i="26"/>
  <c r="T2680" i="26"/>
  <c r="T2681" i="26"/>
  <c r="T2682" i="26"/>
  <c r="T2683" i="26"/>
  <c r="T2684" i="26"/>
  <c r="T2685" i="26"/>
  <c r="T2686" i="26"/>
  <c r="T2687" i="26"/>
  <c r="T2688" i="26"/>
  <c r="T2689" i="26"/>
  <c r="T2690" i="26"/>
  <c r="T2691" i="26"/>
  <c r="T2692" i="26"/>
  <c r="T2693" i="26"/>
  <c r="T2694" i="26"/>
  <c r="T2695" i="26"/>
  <c r="T2696" i="26"/>
  <c r="T2697" i="26"/>
  <c r="T2698" i="26"/>
  <c r="T2699" i="26"/>
  <c r="T2700" i="26"/>
  <c r="T2701" i="26"/>
  <c r="T2702" i="26"/>
  <c r="T2703" i="26"/>
  <c r="T2704" i="26"/>
  <c r="T2705" i="26"/>
  <c r="T2706" i="26"/>
  <c r="T2707" i="26"/>
  <c r="T2708" i="26"/>
  <c r="T2709" i="26"/>
  <c r="T2710" i="26"/>
  <c r="T2711" i="26"/>
  <c r="T2712" i="26"/>
  <c r="T2713" i="26"/>
  <c r="T2714" i="26"/>
  <c r="T2715" i="26"/>
  <c r="T2716" i="26"/>
  <c r="T2717" i="26"/>
  <c r="T2718" i="26"/>
  <c r="T2719" i="26"/>
  <c r="T2720" i="26"/>
  <c r="T2721" i="26"/>
  <c r="T2722" i="26"/>
  <c r="T2723" i="26"/>
  <c r="T2724" i="26"/>
  <c r="T2725" i="26"/>
  <c r="T2726" i="26"/>
  <c r="T2727" i="26"/>
  <c r="T2728" i="26"/>
  <c r="T2729" i="26"/>
  <c r="T2730" i="26"/>
  <c r="T2731" i="26"/>
  <c r="T2732" i="26"/>
  <c r="T2733" i="26"/>
  <c r="T2734" i="26"/>
  <c r="T2735" i="26"/>
  <c r="T2736" i="26"/>
  <c r="T2737" i="26"/>
  <c r="T2738" i="26"/>
  <c r="T2739" i="26"/>
  <c r="T2740" i="26"/>
  <c r="T2741" i="26"/>
  <c r="T2742" i="26"/>
  <c r="T2743" i="26"/>
  <c r="T2744" i="26"/>
  <c r="T2745" i="26"/>
  <c r="T2746" i="26"/>
  <c r="T2747" i="26"/>
  <c r="T2748" i="26"/>
  <c r="T2749" i="26"/>
  <c r="T2750" i="26"/>
  <c r="T2751" i="26"/>
  <c r="T2752" i="26"/>
  <c r="T2753" i="26"/>
  <c r="T2754" i="26"/>
  <c r="T2755" i="26"/>
  <c r="T2756" i="26"/>
  <c r="T2757" i="26"/>
  <c r="T2758" i="26"/>
  <c r="T2759" i="26"/>
  <c r="T2760" i="26"/>
  <c r="T2761" i="26"/>
  <c r="T2762" i="26"/>
  <c r="T2763" i="26"/>
  <c r="T2764" i="26"/>
  <c r="T2765" i="26"/>
  <c r="T2766" i="26"/>
  <c r="T2767" i="26"/>
  <c r="T2768" i="26"/>
  <c r="T2769" i="26"/>
  <c r="T2770" i="26"/>
  <c r="T2771" i="26"/>
  <c r="T2772" i="26"/>
  <c r="T2773" i="26"/>
  <c r="T2774" i="26"/>
  <c r="T2775" i="26"/>
  <c r="T2776" i="26"/>
  <c r="T2777" i="26"/>
  <c r="T2778" i="26"/>
  <c r="T2779" i="26"/>
  <c r="T2780" i="26"/>
  <c r="T2781" i="26"/>
  <c r="T2782" i="26"/>
  <c r="T2783" i="26"/>
  <c r="T2784" i="26"/>
  <c r="T2785" i="26"/>
  <c r="T2786" i="26"/>
  <c r="T2787" i="26"/>
  <c r="T2788" i="26"/>
  <c r="T2789" i="26"/>
  <c r="T2790" i="26"/>
  <c r="T2791" i="26"/>
  <c r="T2792" i="26"/>
  <c r="T2793" i="26"/>
  <c r="T2794" i="26"/>
  <c r="T2795" i="26"/>
  <c r="T2796" i="26"/>
  <c r="T2797" i="26"/>
  <c r="T2798" i="26"/>
  <c r="T2799" i="26"/>
  <c r="T2800" i="26"/>
  <c r="T2801" i="26"/>
  <c r="T2802" i="26"/>
  <c r="T2803" i="26"/>
  <c r="T2804" i="26"/>
  <c r="T2805" i="26"/>
  <c r="T2806" i="26"/>
  <c r="T2807" i="26"/>
  <c r="T2808" i="26"/>
  <c r="T2809" i="26"/>
  <c r="T2810" i="26"/>
  <c r="T2811" i="26"/>
  <c r="T2812" i="26"/>
  <c r="T2813" i="26"/>
  <c r="T2814" i="26"/>
  <c r="T2815" i="26"/>
  <c r="T2816" i="26"/>
  <c r="T2817" i="26"/>
  <c r="T2818" i="26"/>
  <c r="T2819" i="26"/>
  <c r="T2820" i="26"/>
  <c r="T2821" i="26"/>
  <c r="T2822" i="26"/>
  <c r="T2823" i="26"/>
  <c r="T2824" i="26"/>
  <c r="T2825" i="26"/>
  <c r="T2826" i="26"/>
  <c r="T2827" i="26"/>
  <c r="T2828" i="26"/>
  <c r="T2829" i="26"/>
  <c r="T2830" i="26"/>
  <c r="T2831" i="26"/>
  <c r="T2832" i="26"/>
  <c r="T2833" i="26"/>
  <c r="T2834" i="26"/>
  <c r="T2835" i="26"/>
  <c r="T2836" i="26"/>
  <c r="T2837" i="26"/>
  <c r="T2838" i="26"/>
  <c r="T2839" i="26"/>
  <c r="T2840" i="26"/>
  <c r="T2841" i="26"/>
  <c r="T2842" i="26"/>
  <c r="T2843" i="26"/>
  <c r="T2844" i="26"/>
  <c r="T2845" i="26"/>
  <c r="T2846" i="26"/>
  <c r="T2847" i="26"/>
  <c r="T2848" i="26"/>
  <c r="T2849" i="26"/>
  <c r="T2850" i="26"/>
  <c r="T2851" i="26"/>
  <c r="T2852" i="26"/>
  <c r="T2853" i="26"/>
  <c r="T2854" i="26"/>
  <c r="T2855" i="26"/>
  <c r="T2856" i="26"/>
  <c r="T2857" i="26"/>
  <c r="T2858" i="26"/>
  <c r="T2859" i="26"/>
  <c r="T2860" i="26"/>
  <c r="T2861" i="26"/>
  <c r="T2862" i="26"/>
  <c r="T2863" i="26"/>
  <c r="T2864" i="26"/>
  <c r="T2865" i="26"/>
  <c r="T2866" i="26"/>
  <c r="T2867" i="26"/>
  <c r="T2868" i="26"/>
  <c r="T2869" i="26"/>
  <c r="T2870" i="26"/>
  <c r="T2871" i="26"/>
  <c r="T2872" i="26"/>
  <c r="T2873" i="26"/>
  <c r="T2874" i="26"/>
  <c r="T2875" i="26"/>
  <c r="T2876" i="26"/>
  <c r="T2877" i="26"/>
  <c r="T2878" i="26"/>
  <c r="T2879" i="26"/>
  <c r="T2880" i="26"/>
  <c r="T2881" i="26"/>
  <c r="T2882" i="26"/>
  <c r="T2883" i="26"/>
  <c r="T2884" i="26"/>
  <c r="T2885" i="26"/>
  <c r="T2886" i="26"/>
  <c r="T2887" i="26"/>
  <c r="T2888" i="26"/>
  <c r="T2889" i="26"/>
  <c r="T2890" i="26"/>
  <c r="T2891" i="26"/>
  <c r="T2892" i="26"/>
  <c r="T2893" i="26"/>
  <c r="T2894" i="26"/>
  <c r="T2895" i="26"/>
  <c r="T2896" i="26"/>
  <c r="T2897" i="26"/>
  <c r="T2898" i="26"/>
  <c r="T2899" i="26"/>
  <c r="T2900" i="26"/>
  <c r="T2901" i="26"/>
  <c r="T2902" i="26"/>
  <c r="T2903" i="26"/>
  <c r="T2904" i="26"/>
  <c r="T2905" i="26"/>
  <c r="T2906" i="26"/>
  <c r="T2907" i="26"/>
  <c r="T2908" i="26"/>
  <c r="T2909" i="26"/>
  <c r="T2910" i="26"/>
  <c r="T2911" i="26"/>
  <c r="T2912" i="26"/>
  <c r="T2913" i="26"/>
  <c r="T2914" i="26"/>
  <c r="T2915" i="26"/>
  <c r="T2916" i="26"/>
  <c r="T2917" i="26"/>
  <c r="T2918" i="26"/>
  <c r="T2919" i="26"/>
  <c r="T2920" i="26"/>
  <c r="T2921" i="26"/>
  <c r="T2922" i="26"/>
  <c r="T2923" i="26"/>
  <c r="T2924" i="26"/>
  <c r="T2925" i="26"/>
  <c r="T2926" i="26"/>
  <c r="T2927" i="26"/>
  <c r="T2928" i="26"/>
  <c r="T2929" i="26"/>
  <c r="T2930" i="26"/>
  <c r="T2931" i="26"/>
  <c r="T2932" i="26"/>
  <c r="T2933" i="26"/>
  <c r="T2934" i="26"/>
  <c r="T2935" i="26"/>
  <c r="T2936" i="26"/>
  <c r="T2937" i="26"/>
  <c r="T2938" i="26"/>
  <c r="T2939" i="26"/>
  <c r="T2940" i="26"/>
  <c r="T2941" i="26"/>
  <c r="T2942" i="26"/>
  <c r="T2943" i="26"/>
  <c r="T2944" i="26"/>
  <c r="T2945" i="26"/>
  <c r="T2946" i="26"/>
  <c r="T2947" i="26"/>
  <c r="T2948" i="26"/>
  <c r="T2949" i="26"/>
  <c r="T2950" i="26"/>
  <c r="T2951" i="26"/>
  <c r="T2952" i="26"/>
  <c r="T2953" i="26"/>
  <c r="T2954" i="26"/>
  <c r="T2955" i="26"/>
  <c r="T2956" i="26"/>
  <c r="T2957" i="26"/>
  <c r="T2958" i="26"/>
  <c r="T2959" i="26"/>
  <c r="T2960" i="26"/>
  <c r="T2961" i="26"/>
  <c r="T2962" i="26"/>
  <c r="T2963" i="26"/>
  <c r="T2964" i="26"/>
  <c r="T2965" i="26"/>
  <c r="T2966" i="26"/>
  <c r="T2967" i="26"/>
  <c r="T2968" i="26"/>
  <c r="T2969" i="26"/>
  <c r="T2970" i="26"/>
  <c r="T2971" i="26"/>
  <c r="T2972" i="26"/>
  <c r="T2973" i="26"/>
  <c r="T2974" i="26"/>
  <c r="T2975" i="26"/>
  <c r="T2976" i="26"/>
  <c r="T2977" i="26"/>
  <c r="T2978" i="26"/>
  <c r="T2979" i="26"/>
  <c r="T2980" i="26"/>
  <c r="T2981" i="26"/>
  <c r="T2982" i="26"/>
  <c r="T2983" i="26"/>
  <c r="T2984" i="26"/>
  <c r="T2985" i="26"/>
  <c r="T2986" i="26"/>
  <c r="T2987" i="26"/>
  <c r="T2988" i="26"/>
  <c r="T2989" i="26"/>
  <c r="T2990" i="26"/>
  <c r="T2991" i="26"/>
  <c r="T2992" i="26"/>
  <c r="T2993" i="26"/>
  <c r="T2994" i="26"/>
  <c r="T2995" i="26"/>
  <c r="T2996" i="26"/>
  <c r="T2997" i="26"/>
  <c r="T2998" i="26"/>
  <c r="T2999" i="26"/>
  <c r="T3000" i="26"/>
  <c r="T3001" i="26"/>
  <c r="T3002" i="26"/>
  <c r="T3003" i="26"/>
  <c r="T3004" i="26"/>
  <c r="T3005" i="26"/>
  <c r="T3006" i="26"/>
  <c r="T3007" i="26"/>
  <c r="T3008" i="26"/>
  <c r="T3009" i="26"/>
  <c r="T3010" i="26"/>
  <c r="T3011" i="26"/>
  <c r="T3012" i="26"/>
  <c r="T3013" i="26"/>
  <c r="T3014" i="26"/>
  <c r="T3015" i="26"/>
  <c r="T3016" i="26"/>
  <c r="T3017" i="26"/>
  <c r="T3018" i="26"/>
  <c r="T3019" i="26"/>
  <c r="T3020" i="26"/>
  <c r="T3021" i="26"/>
  <c r="T3022" i="26"/>
  <c r="T3023" i="26"/>
  <c r="T3024" i="26"/>
  <c r="T3025" i="26"/>
  <c r="T3026" i="26"/>
  <c r="T3027" i="26"/>
  <c r="T3028" i="26"/>
  <c r="T3029" i="26"/>
  <c r="T3030" i="26"/>
  <c r="T3031" i="26"/>
  <c r="T3032" i="26"/>
  <c r="T3033" i="26"/>
  <c r="T3034" i="26"/>
  <c r="T3035" i="26"/>
  <c r="T3036" i="26"/>
  <c r="T3037" i="26"/>
  <c r="T3038" i="26"/>
  <c r="T3039" i="26"/>
  <c r="T3040" i="26"/>
  <c r="T3041" i="26"/>
  <c r="T3042" i="26"/>
  <c r="T3043" i="26"/>
  <c r="T3044" i="26"/>
  <c r="T3045" i="26"/>
  <c r="T3046" i="26"/>
  <c r="T3047" i="26"/>
  <c r="T3048" i="26"/>
  <c r="T3049" i="26"/>
  <c r="T3050" i="26"/>
  <c r="T3051" i="26"/>
  <c r="T3052" i="26"/>
  <c r="T3053" i="26"/>
  <c r="T3054" i="26"/>
  <c r="T3055" i="26"/>
  <c r="T3056" i="26"/>
  <c r="T3057" i="26"/>
  <c r="T3058" i="26"/>
  <c r="T3059" i="26"/>
  <c r="T3060" i="26"/>
  <c r="T3061" i="26"/>
  <c r="T3062" i="26"/>
  <c r="T3063" i="26"/>
  <c r="T3064" i="26"/>
  <c r="T3065" i="26"/>
  <c r="T3066" i="26"/>
  <c r="T3067" i="26"/>
  <c r="T3068" i="26"/>
  <c r="T3069" i="26"/>
  <c r="T3070" i="26"/>
  <c r="T3071" i="26"/>
  <c r="T3072" i="26"/>
  <c r="T3073" i="26"/>
  <c r="T3074" i="26"/>
  <c r="T3075" i="26"/>
  <c r="T3076" i="26"/>
  <c r="T3077" i="26"/>
  <c r="T3078" i="26"/>
  <c r="T3079" i="26"/>
  <c r="T3080" i="26"/>
  <c r="T3081" i="26"/>
  <c r="T3082" i="26"/>
  <c r="T3083" i="26"/>
  <c r="T3084" i="26"/>
  <c r="T3085" i="26"/>
  <c r="T3086" i="26"/>
  <c r="T3087" i="26"/>
  <c r="T3088" i="26"/>
  <c r="T3089" i="26"/>
  <c r="T3090" i="26"/>
  <c r="T3091" i="26"/>
  <c r="T3092" i="26"/>
  <c r="T3093" i="26"/>
  <c r="T3094" i="26"/>
  <c r="T3095" i="26"/>
  <c r="T3096" i="26"/>
  <c r="T3097" i="26"/>
  <c r="T3098" i="26"/>
  <c r="T3099" i="26"/>
  <c r="T3100" i="26"/>
  <c r="T3101" i="26"/>
  <c r="T3102" i="26"/>
  <c r="T3103" i="26"/>
  <c r="T3104" i="26"/>
  <c r="T3105" i="26"/>
  <c r="T3106" i="26"/>
  <c r="T3107" i="26"/>
  <c r="T3108" i="26"/>
  <c r="T3109" i="26"/>
  <c r="T3110" i="26"/>
  <c r="T3111" i="26"/>
  <c r="T3112" i="26"/>
  <c r="T3113" i="26"/>
  <c r="T3114" i="26"/>
  <c r="T3115" i="26"/>
  <c r="T3116" i="26"/>
  <c r="T3117" i="26"/>
  <c r="T3118" i="26"/>
  <c r="T3119" i="26"/>
  <c r="T3120" i="26"/>
  <c r="T3121" i="26"/>
  <c r="T3122" i="26"/>
  <c r="T3123" i="26"/>
  <c r="T3124" i="26"/>
  <c r="T3125" i="26"/>
  <c r="T3126" i="26"/>
  <c r="T3127" i="26"/>
  <c r="T3128" i="26"/>
  <c r="T3129" i="26"/>
  <c r="T3130" i="26"/>
  <c r="T3131" i="26"/>
  <c r="T3132" i="26"/>
  <c r="T3133" i="26"/>
  <c r="T3134" i="26"/>
  <c r="T3135" i="26"/>
  <c r="T3136" i="26"/>
  <c r="T3137" i="26"/>
  <c r="T3138" i="26"/>
  <c r="T3139" i="26"/>
  <c r="T3140" i="26"/>
  <c r="T3141" i="26"/>
  <c r="T3142" i="26"/>
  <c r="T3143" i="26"/>
  <c r="T3144" i="26"/>
  <c r="T3145" i="26"/>
  <c r="T3146" i="26"/>
  <c r="T3147" i="26"/>
  <c r="T3148" i="26"/>
  <c r="T3149" i="26"/>
  <c r="T3150" i="26"/>
  <c r="T3151" i="26"/>
  <c r="T3152" i="26"/>
  <c r="T3153" i="26"/>
  <c r="T3154" i="26"/>
  <c r="T3155" i="26"/>
  <c r="T3156" i="26"/>
  <c r="T3157" i="26"/>
  <c r="T3158" i="26"/>
  <c r="T3159" i="26"/>
  <c r="T3160" i="26"/>
  <c r="T3161" i="26"/>
  <c r="T3162" i="26"/>
  <c r="T3163" i="26"/>
  <c r="T3164" i="26"/>
  <c r="T3165" i="26"/>
  <c r="T3166" i="26"/>
  <c r="T3167" i="26"/>
  <c r="T3168" i="26"/>
  <c r="T3169" i="26"/>
  <c r="T3170" i="26"/>
  <c r="T3171" i="26"/>
  <c r="T3172" i="26"/>
  <c r="T3173" i="26"/>
  <c r="T3174" i="26"/>
  <c r="T3175" i="26"/>
  <c r="T3176" i="26"/>
  <c r="T3177" i="26"/>
  <c r="T3178" i="26"/>
  <c r="T3179" i="26"/>
  <c r="T3180" i="26"/>
  <c r="T3181" i="26"/>
  <c r="T3182" i="26"/>
  <c r="T3183" i="26"/>
  <c r="T3184" i="26"/>
  <c r="T3185" i="26"/>
  <c r="T3186" i="26"/>
  <c r="T3187" i="26"/>
  <c r="T3188" i="26"/>
  <c r="T3189" i="26"/>
  <c r="T3190" i="26"/>
  <c r="T3191" i="26"/>
  <c r="T3192" i="26"/>
  <c r="T3193" i="26"/>
  <c r="T3194" i="26"/>
  <c r="T3195" i="26"/>
  <c r="T3196" i="26"/>
  <c r="T3197" i="26"/>
  <c r="T3198" i="26"/>
  <c r="T3199" i="26"/>
  <c r="T3200" i="26"/>
  <c r="T3201" i="26"/>
  <c r="T3202" i="26"/>
  <c r="T3203" i="26"/>
  <c r="T3204" i="26"/>
  <c r="T3205" i="26"/>
  <c r="T3206" i="26"/>
  <c r="T3207" i="26"/>
  <c r="T3208" i="26"/>
  <c r="T3209" i="26"/>
  <c r="T3210" i="26"/>
  <c r="T3211" i="26"/>
  <c r="T3212" i="26"/>
  <c r="T3213" i="26"/>
  <c r="T3214" i="26"/>
  <c r="T3215" i="26"/>
  <c r="T3216" i="26"/>
  <c r="T3217" i="26"/>
  <c r="T3218" i="26"/>
  <c r="T3219" i="26"/>
  <c r="T3220" i="26"/>
  <c r="T3221" i="26"/>
  <c r="T3222" i="26"/>
  <c r="T3223" i="26"/>
  <c r="T3224" i="26"/>
  <c r="T3225" i="26"/>
  <c r="T3226" i="26"/>
  <c r="T3227" i="26"/>
  <c r="T3228" i="26"/>
  <c r="T3229" i="26"/>
  <c r="T3230" i="26"/>
  <c r="T3231" i="26"/>
  <c r="T3232" i="26"/>
  <c r="T3233" i="26"/>
  <c r="T3234" i="26"/>
  <c r="T3235" i="26"/>
  <c r="T3236" i="26"/>
  <c r="T3237" i="26"/>
  <c r="T3238" i="26"/>
  <c r="T3239" i="26"/>
  <c r="T3240" i="26"/>
  <c r="T3241" i="26"/>
  <c r="T3242" i="26"/>
  <c r="T3243" i="26"/>
  <c r="T3244" i="26"/>
  <c r="T3245" i="26"/>
  <c r="T3246" i="26"/>
  <c r="T3247" i="26"/>
  <c r="T3248" i="26"/>
  <c r="T3249" i="26"/>
  <c r="T3250" i="26"/>
  <c r="T3251" i="26"/>
  <c r="T3252" i="26"/>
  <c r="T3253" i="26"/>
  <c r="T3254" i="26"/>
  <c r="T3255" i="26"/>
  <c r="T3256" i="26"/>
  <c r="T3257" i="26"/>
  <c r="T3258" i="26"/>
  <c r="T3259" i="26"/>
  <c r="T3260" i="26"/>
  <c r="T3261" i="26"/>
  <c r="T3262" i="26"/>
  <c r="T3263" i="26"/>
  <c r="T3264" i="26"/>
  <c r="T3265" i="26"/>
  <c r="T3266" i="26"/>
  <c r="T3267" i="26"/>
  <c r="T3268" i="26"/>
  <c r="T3269" i="26"/>
  <c r="T3270" i="26"/>
  <c r="T3271" i="26"/>
  <c r="T3272" i="26"/>
  <c r="T3273" i="26"/>
  <c r="T3274" i="26"/>
  <c r="T3275" i="26"/>
  <c r="T3276" i="26"/>
  <c r="T3277" i="26"/>
  <c r="T3278" i="26"/>
  <c r="T3279" i="26"/>
  <c r="T3280" i="26"/>
  <c r="T3281" i="26"/>
  <c r="T3282" i="26"/>
  <c r="T3283" i="26"/>
  <c r="T3284" i="26"/>
  <c r="T3285" i="26"/>
  <c r="T3286" i="26"/>
  <c r="T3287" i="26"/>
  <c r="T3288" i="26"/>
  <c r="T3289" i="26"/>
  <c r="T3290" i="26"/>
  <c r="T3291" i="26"/>
  <c r="T3292" i="26"/>
  <c r="T3293" i="26"/>
  <c r="T3294" i="26"/>
  <c r="T3295" i="26"/>
  <c r="T3296" i="26"/>
  <c r="T3297" i="26"/>
  <c r="T3298" i="26"/>
  <c r="T3299" i="26"/>
  <c r="T3300" i="26"/>
  <c r="T3301" i="26"/>
  <c r="T3302" i="26"/>
  <c r="T3303" i="26"/>
  <c r="T3304" i="26"/>
  <c r="T3305" i="26"/>
  <c r="T3306" i="26"/>
  <c r="T3307" i="26"/>
  <c r="T3308" i="26"/>
  <c r="T3309" i="26"/>
  <c r="T3310" i="26"/>
  <c r="T3311" i="26"/>
  <c r="T3312" i="26"/>
  <c r="T3313" i="26"/>
  <c r="T3314" i="26"/>
  <c r="T3315" i="26"/>
  <c r="T3316" i="26"/>
  <c r="T3317" i="26"/>
  <c r="T3318" i="26"/>
  <c r="T3319" i="26"/>
  <c r="T3320" i="26"/>
  <c r="T3321" i="26"/>
  <c r="T3322" i="26"/>
  <c r="T3323" i="26"/>
  <c r="T3324" i="26"/>
  <c r="T3325" i="26"/>
  <c r="T3326" i="26"/>
  <c r="T3327" i="26"/>
  <c r="T3328" i="26"/>
  <c r="T3329" i="26"/>
  <c r="T3330" i="26"/>
  <c r="T3331" i="26"/>
  <c r="T3332" i="26"/>
  <c r="T3333" i="26"/>
  <c r="T3334" i="26"/>
  <c r="T3335" i="26"/>
  <c r="T3336" i="26"/>
  <c r="T3337" i="26"/>
  <c r="T3338" i="26"/>
  <c r="T3339" i="26"/>
  <c r="T3340" i="26"/>
  <c r="T3341" i="26"/>
  <c r="T3342" i="26"/>
  <c r="T3343" i="26"/>
  <c r="T3344" i="26"/>
  <c r="T3345" i="26"/>
  <c r="T3346" i="26"/>
  <c r="T3347" i="26"/>
  <c r="T3348" i="26"/>
  <c r="T3349" i="26"/>
  <c r="T3350" i="26"/>
  <c r="T3351" i="26"/>
  <c r="T3352" i="26"/>
  <c r="T3353" i="26"/>
  <c r="T3354" i="26"/>
  <c r="T3355" i="26"/>
  <c r="T3356" i="26"/>
  <c r="T3357" i="26"/>
  <c r="T3358" i="26"/>
  <c r="T3359" i="26"/>
  <c r="T3360" i="26"/>
  <c r="T3361" i="26"/>
  <c r="T3362" i="26"/>
  <c r="T3363" i="26"/>
  <c r="T3364" i="26"/>
  <c r="T3365" i="26"/>
  <c r="T3366" i="26"/>
  <c r="T3367" i="26"/>
  <c r="T3368" i="26"/>
  <c r="T3369" i="26"/>
  <c r="T3370" i="26"/>
  <c r="T3371" i="26"/>
  <c r="T3372" i="26"/>
  <c r="T3373" i="26"/>
  <c r="T3374" i="26"/>
  <c r="T3375" i="26"/>
  <c r="T3376" i="26"/>
  <c r="T3377" i="26"/>
  <c r="T3378" i="26"/>
  <c r="T3379" i="26"/>
  <c r="T3380" i="26"/>
  <c r="T3381" i="26"/>
  <c r="T3382" i="26"/>
  <c r="T3383" i="26"/>
  <c r="T3384" i="26"/>
  <c r="T3385" i="26"/>
  <c r="T3386" i="26"/>
  <c r="T3387" i="26"/>
  <c r="T3388" i="26"/>
  <c r="T3389" i="26"/>
  <c r="T3390" i="26"/>
  <c r="T3391" i="26"/>
  <c r="T3392" i="26"/>
  <c r="T3393" i="26"/>
  <c r="T3394" i="26"/>
  <c r="T3395" i="26"/>
  <c r="T3396" i="26"/>
  <c r="T3397" i="26"/>
  <c r="T3398" i="26"/>
  <c r="T3399" i="26"/>
  <c r="T3400" i="26"/>
  <c r="T3401" i="26"/>
  <c r="T3402" i="26"/>
  <c r="T3403" i="26"/>
  <c r="T3404" i="26"/>
  <c r="T3405" i="26"/>
  <c r="T3406" i="26"/>
  <c r="T3407" i="26"/>
  <c r="T3408" i="26"/>
  <c r="T3409" i="26"/>
  <c r="T3410" i="26"/>
  <c r="T3411" i="26"/>
  <c r="T3412" i="26"/>
  <c r="T3413" i="26"/>
  <c r="T3414" i="26"/>
  <c r="T3415" i="26"/>
  <c r="T3416" i="26"/>
  <c r="T3417" i="26"/>
  <c r="T3418" i="26"/>
  <c r="T3419" i="26"/>
  <c r="T3420" i="26"/>
  <c r="T3421" i="26"/>
  <c r="T3422" i="26"/>
  <c r="T3423" i="26"/>
  <c r="T3424" i="26"/>
  <c r="T3425" i="26"/>
  <c r="T3426" i="26"/>
  <c r="T3427" i="26"/>
  <c r="T3428" i="26"/>
  <c r="T3429" i="26"/>
  <c r="T3430" i="26"/>
  <c r="T3431" i="26"/>
  <c r="T3432" i="26"/>
  <c r="T3433" i="26"/>
  <c r="T3434" i="26"/>
  <c r="T3435" i="26"/>
  <c r="T3436" i="26"/>
  <c r="T3437" i="26"/>
  <c r="T3438" i="26"/>
  <c r="T3439" i="26"/>
  <c r="T3440" i="26"/>
  <c r="T3441" i="26"/>
  <c r="T3442" i="26"/>
  <c r="T3443" i="26"/>
  <c r="T3444" i="26"/>
  <c r="T3445" i="26"/>
  <c r="T3446" i="26"/>
  <c r="T3447" i="26"/>
  <c r="T3448" i="26"/>
  <c r="T3449" i="26"/>
  <c r="T3450" i="26"/>
  <c r="T3451" i="26"/>
  <c r="T3452" i="26"/>
  <c r="T3453" i="26"/>
  <c r="T3454" i="26"/>
  <c r="T3455" i="26"/>
  <c r="T3456" i="26"/>
  <c r="T3457" i="26"/>
  <c r="T3458" i="26"/>
  <c r="T3459" i="26"/>
  <c r="T3460" i="26"/>
  <c r="T3461" i="26"/>
  <c r="T3462" i="26"/>
  <c r="T3463" i="26"/>
  <c r="T3464" i="26"/>
  <c r="T3465" i="26"/>
  <c r="T3466" i="26"/>
  <c r="T3467" i="26"/>
  <c r="T3468" i="26"/>
  <c r="T3469" i="26"/>
  <c r="T3470" i="26"/>
  <c r="T3471" i="26"/>
  <c r="T3472" i="26"/>
  <c r="T3473" i="26"/>
  <c r="T3474" i="26"/>
  <c r="T3475" i="26"/>
  <c r="T3476" i="26"/>
  <c r="T3477" i="26"/>
  <c r="T3478" i="26"/>
  <c r="T3479" i="26"/>
  <c r="T3480" i="26"/>
  <c r="T3481" i="26"/>
  <c r="T3482" i="26"/>
  <c r="T3483" i="26"/>
  <c r="T3484" i="26"/>
  <c r="T3485" i="26"/>
  <c r="T3486" i="26"/>
  <c r="T3487" i="26"/>
  <c r="T3488" i="26"/>
  <c r="T3489" i="26"/>
  <c r="T3490" i="26"/>
  <c r="T3491" i="26"/>
  <c r="T3492" i="26"/>
  <c r="T3493" i="26"/>
  <c r="T3494" i="26"/>
  <c r="T3495" i="26"/>
  <c r="T3496" i="26"/>
  <c r="T3497" i="26"/>
  <c r="T3498" i="26"/>
  <c r="T3499" i="26"/>
  <c r="T3500" i="26"/>
  <c r="T3501" i="26"/>
  <c r="T3502" i="26"/>
  <c r="T3503" i="26"/>
  <c r="T3504" i="26"/>
  <c r="T3505" i="26"/>
  <c r="T3506" i="26"/>
  <c r="T3507" i="26"/>
  <c r="T3508" i="26"/>
  <c r="T3509" i="26"/>
  <c r="T3510" i="26"/>
  <c r="T3511" i="26"/>
  <c r="T3512" i="26"/>
  <c r="T3513" i="26"/>
  <c r="T3514" i="26"/>
  <c r="T3515" i="26"/>
  <c r="T3516" i="26"/>
  <c r="T3517" i="26"/>
  <c r="T3518" i="26"/>
  <c r="T3519" i="26"/>
  <c r="T3520" i="26"/>
  <c r="T3521" i="26"/>
  <c r="T3522" i="26"/>
  <c r="T3523" i="26"/>
  <c r="T3524" i="26"/>
  <c r="T3525" i="26"/>
  <c r="T3526" i="26"/>
  <c r="T3527" i="26"/>
  <c r="T3528" i="26"/>
  <c r="T3529" i="26"/>
  <c r="T3530" i="26"/>
  <c r="T3531" i="26"/>
  <c r="T3532" i="26"/>
  <c r="T3533" i="26"/>
  <c r="T3534" i="26"/>
  <c r="T3535" i="26"/>
  <c r="T3536" i="26"/>
  <c r="T3537" i="26"/>
  <c r="T3538" i="26"/>
  <c r="T3539" i="26"/>
  <c r="T3540" i="26"/>
  <c r="T3541" i="26"/>
  <c r="T3542" i="26"/>
  <c r="T3543" i="26"/>
  <c r="T3544" i="26"/>
  <c r="T3545" i="26"/>
  <c r="T3546" i="26"/>
  <c r="T3547" i="26"/>
  <c r="T3548" i="26"/>
  <c r="T3549" i="26"/>
  <c r="T3550" i="26"/>
  <c r="T3551" i="26"/>
  <c r="T3552" i="26"/>
  <c r="T3553" i="26"/>
  <c r="T3554" i="26"/>
  <c r="T3555" i="26"/>
  <c r="T3556" i="26"/>
  <c r="T3557" i="26"/>
  <c r="T3558" i="26"/>
  <c r="T3559" i="26"/>
  <c r="T3560" i="26"/>
  <c r="T3561" i="26"/>
  <c r="T3562" i="26"/>
  <c r="T3563" i="26"/>
  <c r="T3564" i="26"/>
  <c r="T3565" i="26"/>
  <c r="T3566" i="26"/>
  <c r="T3567" i="26"/>
  <c r="T3568" i="26"/>
  <c r="T3569" i="26"/>
  <c r="T3570" i="26"/>
  <c r="T3571" i="26"/>
  <c r="T3572" i="26"/>
  <c r="T3573" i="26"/>
  <c r="T3574" i="26"/>
  <c r="T3575" i="26"/>
  <c r="T3576" i="26"/>
  <c r="T3577" i="26"/>
  <c r="T3578" i="26"/>
  <c r="T3579" i="26"/>
  <c r="T3580" i="26"/>
  <c r="T3581" i="26"/>
  <c r="T3582" i="26"/>
  <c r="T3583" i="26"/>
  <c r="T3584" i="26"/>
  <c r="T3585" i="26"/>
  <c r="T3586" i="26"/>
  <c r="T3587" i="26"/>
  <c r="T3588" i="26"/>
  <c r="T3589" i="26"/>
  <c r="T3590" i="26"/>
  <c r="T3591" i="26"/>
  <c r="T3592" i="26"/>
  <c r="T3593" i="26"/>
  <c r="T3594" i="26"/>
  <c r="T3595" i="26"/>
  <c r="T3596" i="26"/>
  <c r="T3597" i="26"/>
  <c r="T3598" i="26"/>
  <c r="T3599" i="26"/>
  <c r="T3600" i="26"/>
  <c r="T3601" i="26"/>
  <c r="T3602" i="26"/>
  <c r="T3603" i="26"/>
  <c r="T3604" i="26"/>
  <c r="T3605" i="26"/>
  <c r="T3606" i="26"/>
  <c r="T3607" i="26"/>
  <c r="T3608" i="26"/>
  <c r="T3609" i="26"/>
  <c r="T3610" i="26"/>
  <c r="T3611" i="26"/>
  <c r="T3612" i="26"/>
  <c r="T3613" i="26"/>
  <c r="T3614" i="26"/>
  <c r="T3615" i="26"/>
  <c r="T3616" i="26"/>
  <c r="T3617" i="26"/>
  <c r="T3618" i="26"/>
  <c r="T3619" i="26"/>
  <c r="T3620" i="26"/>
  <c r="T3621" i="26"/>
  <c r="T3622" i="26"/>
  <c r="T3623" i="26"/>
  <c r="T3624" i="26"/>
  <c r="T3625" i="26"/>
  <c r="T3626" i="26"/>
  <c r="T3627" i="26"/>
  <c r="T3628" i="26"/>
  <c r="T3629" i="26"/>
  <c r="T3630" i="26"/>
  <c r="T3631" i="26"/>
  <c r="T3632" i="26"/>
  <c r="T3633" i="26"/>
  <c r="T3634" i="26"/>
  <c r="T3635" i="26"/>
  <c r="T3636" i="26"/>
  <c r="T3637" i="26"/>
  <c r="T3638" i="26"/>
  <c r="T3639" i="26"/>
  <c r="T3640" i="26"/>
  <c r="T3641" i="26"/>
  <c r="T3642" i="26"/>
  <c r="T3643" i="26"/>
  <c r="T3644" i="26"/>
  <c r="T3645" i="26"/>
  <c r="T3646" i="26"/>
  <c r="T3647" i="26"/>
  <c r="T3648" i="26"/>
  <c r="T3649" i="26"/>
  <c r="T3650" i="26"/>
  <c r="T3651" i="26"/>
  <c r="T3652" i="26"/>
  <c r="T3653" i="26"/>
  <c r="T3654" i="26"/>
  <c r="T3655" i="26"/>
  <c r="T3656" i="26"/>
  <c r="T3657" i="26"/>
  <c r="T3658" i="26"/>
  <c r="T3659" i="26"/>
  <c r="T3660" i="26"/>
  <c r="T3661" i="26"/>
  <c r="T3662" i="26"/>
  <c r="T3663" i="26"/>
  <c r="T3664" i="26"/>
  <c r="T3665" i="26"/>
  <c r="T3666" i="26"/>
  <c r="T3667" i="26"/>
  <c r="T3668" i="26"/>
  <c r="T3669" i="26"/>
  <c r="T3670" i="26"/>
  <c r="T3671" i="26"/>
  <c r="T3672" i="26"/>
  <c r="T3673" i="26"/>
  <c r="T3674" i="26"/>
  <c r="T3675" i="26"/>
  <c r="T3676" i="26"/>
  <c r="T3677" i="26"/>
  <c r="T3678" i="26"/>
  <c r="T3679" i="26"/>
  <c r="T3680" i="26"/>
  <c r="T3681" i="26"/>
  <c r="T3682" i="26"/>
  <c r="T3683" i="26"/>
  <c r="T3684" i="26"/>
  <c r="T3685" i="26"/>
  <c r="T3686" i="26"/>
  <c r="T3687" i="26"/>
  <c r="T3688" i="26"/>
  <c r="T3689" i="26"/>
  <c r="T3690" i="26"/>
  <c r="T3691" i="26"/>
  <c r="T3692" i="26"/>
  <c r="T3693" i="26"/>
  <c r="T3694" i="26"/>
  <c r="T3695" i="26"/>
  <c r="T3696" i="26"/>
  <c r="T3697" i="26"/>
  <c r="T3698" i="26"/>
  <c r="T3699" i="26"/>
  <c r="T3700" i="26"/>
  <c r="T3701" i="26"/>
  <c r="T3702" i="26"/>
  <c r="T3703" i="26"/>
  <c r="T3704" i="26"/>
  <c r="T3705" i="26"/>
  <c r="T3706" i="26"/>
  <c r="T3707" i="26"/>
  <c r="T3708" i="26"/>
  <c r="T3709" i="26"/>
  <c r="T3710" i="26"/>
  <c r="T3711" i="26"/>
  <c r="T3712" i="26"/>
  <c r="T3713" i="26"/>
  <c r="T3714" i="26"/>
  <c r="T3715" i="26"/>
  <c r="T3716" i="26"/>
  <c r="T3717" i="26"/>
  <c r="T3718" i="26"/>
  <c r="T3719" i="26"/>
  <c r="T3720" i="26"/>
  <c r="T3721" i="26"/>
  <c r="T3722" i="26"/>
  <c r="T3723" i="26"/>
  <c r="T3724" i="26"/>
  <c r="T3725" i="26"/>
  <c r="T3726" i="26"/>
  <c r="T3727" i="26"/>
  <c r="T3728" i="26"/>
  <c r="T3729" i="26"/>
  <c r="T3730" i="26"/>
  <c r="T3731" i="26"/>
  <c r="T3732" i="26"/>
  <c r="T3733" i="26"/>
  <c r="T3734" i="26"/>
  <c r="T3735" i="26"/>
  <c r="T3736" i="26"/>
  <c r="T3737" i="26"/>
  <c r="T3738" i="26"/>
  <c r="T3739" i="26"/>
  <c r="T3740" i="26"/>
  <c r="T3741" i="26"/>
  <c r="T3742" i="26"/>
  <c r="T3743" i="26"/>
  <c r="T3744" i="26"/>
  <c r="T3745" i="26"/>
  <c r="T3746" i="26"/>
  <c r="T3747" i="26"/>
  <c r="T3748" i="26"/>
  <c r="T3749" i="26"/>
  <c r="T3750" i="26"/>
  <c r="T3751" i="26"/>
  <c r="T3752" i="26"/>
  <c r="T3753" i="26"/>
  <c r="T3754" i="26"/>
  <c r="T3755" i="26"/>
  <c r="T3756" i="26"/>
  <c r="T3757" i="26"/>
  <c r="T3758" i="26"/>
  <c r="T3759" i="26"/>
  <c r="T3760" i="26"/>
  <c r="T3761" i="26"/>
  <c r="T3762" i="26"/>
  <c r="T3763" i="26"/>
  <c r="T3764" i="26"/>
  <c r="T3765" i="26"/>
  <c r="T3766" i="26"/>
  <c r="T3767" i="26"/>
  <c r="T3768" i="26"/>
  <c r="T3769" i="26"/>
  <c r="T3770" i="26"/>
  <c r="T3771" i="26"/>
  <c r="T3772" i="26"/>
  <c r="T3773" i="26"/>
  <c r="T3774" i="26"/>
  <c r="T3775" i="26"/>
  <c r="T3776" i="26"/>
  <c r="T3777" i="26"/>
  <c r="T3778" i="26"/>
  <c r="T3779" i="26"/>
  <c r="T3780" i="26"/>
  <c r="T3781" i="26"/>
  <c r="T3782" i="26"/>
  <c r="T3783" i="26"/>
  <c r="T3784" i="26"/>
  <c r="T3785" i="26"/>
  <c r="T3786" i="26"/>
  <c r="T3787" i="26"/>
  <c r="T3788" i="26"/>
  <c r="T3789" i="26"/>
  <c r="T3790" i="26"/>
  <c r="T3791" i="26"/>
  <c r="T3792" i="26"/>
  <c r="T3793" i="26"/>
  <c r="T3794" i="26"/>
  <c r="T3795" i="26"/>
  <c r="T3796" i="26"/>
  <c r="T3797" i="26"/>
  <c r="T3798" i="26"/>
  <c r="T3799" i="26"/>
  <c r="T3800" i="26"/>
  <c r="T3801" i="26"/>
  <c r="T3802" i="26"/>
  <c r="T3803" i="26"/>
  <c r="T3804" i="26"/>
  <c r="T3805" i="26"/>
  <c r="T3806" i="26"/>
  <c r="T3807" i="26"/>
  <c r="T3808" i="26"/>
  <c r="T3809" i="26"/>
  <c r="T3810" i="26"/>
  <c r="T3811" i="26"/>
  <c r="T3812" i="26"/>
  <c r="T3813" i="26"/>
  <c r="T3814" i="26"/>
  <c r="T3815" i="26"/>
  <c r="T3816" i="26"/>
  <c r="T3817" i="26"/>
  <c r="T3818" i="26"/>
  <c r="T3819" i="26"/>
  <c r="T3820" i="26"/>
  <c r="T3821" i="26"/>
  <c r="T3822" i="26"/>
  <c r="T3823" i="26"/>
  <c r="T3824" i="26"/>
  <c r="T3825" i="26"/>
  <c r="T3826" i="26"/>
  <c r="T3827" i="26"/>
  <c r="T3828" i="26"/>
  <c r="T3829" i="26"/>
  <c r="T3830" i="26"/>
  <c r="T3831" i="26"/>
  <c r="T3832" i="26"/>
  <c r="T3833" i="26"/>
  <c r="T3834" i="26"/>
  <c r="T3835" i="26"/>
  <c r="T3836" i="26"/>
  <c r="T3837" i="26"/>
  <c r="T3838" i="26"/>
  <c r="T3839" i="26"/>
  <c r="T3840" i="26"/>
  <c r="T3841" i="26"/>
  <c r="T3842" i="26"/>
  <c r="T3843" i="26"/>
  <c r="T3844" i="26"/>
  <c r="T3845" i="26"/>
  <c r="T3846" i="26"/>
  <c r="T3847" i="26"/>
  <c r="T3848" i="26"/>
  <c r="T3849" i="26"/>
  <c r="T3850" i="26"/>
  <c r="T3851" i="26"/>
  <c r="T3852" i="26"/>
  <c r="T3853" i="26"/>
  <c r="T3854" i="26"/>
  <c r="T3855" i="26"/>
  <c r="T3856" i="26"/>
  <c r="T3857" i="26"/>
  <c r="T3858" i="26"/>
  <c r="T3859" i="26"/>
  <c r="T3860" i="26"/>
  <c r="T3861" i="26"/>
  <c r="T3862" i="26"/>
  <c r="T3863" i="26"/>
  <c r="T3864" i="26"/>
  <c r="T3865" i="26"/>
  <c r="T3866" i="26"/>
  <c r="T3867" i="26"/>
  <c r="T3868" i="26"/>
  <c r="T3869" i="26"/>
  <c r="T3870" i="26"/>
  <c r="T3871" i="26"/>
  <c r="T3872" i="26"/>
  <c r="T3873" i="26"/>
  <c r="T3874" i="26"/>
  <c r="T3875" i="26"/>
  <c r="T3876" i="26"/>
  <c r="T3877" i="26"/>
  <c r="T3878" i="26"/>
  <c r="T3879" i="26"/>
  <c r="T3880" i="26"/>
  <c r="T3881" i="26"/>
  <c r="T3882" i="26"/>
  <c r="T3883" i="26"/>
  <c r="T3884" i="26"/>
  <c r="T3885" i="26"/>
  <c r="T3886" i="26"/>
  <c r="T3887" i="26"/>
  <c r="T3888" i="26"/>
  <c r="T3889" i="26"/>
  <c r="T3890" i="26"/>
  <c r="T3891" i="26"/>
  <c r="T3892" i="26"/>
  <c r="T3893" i="26"/>
  <c r="T3894" i="26"/>
  <c r="T3895" i="26"/>
  <c r="T3896" i="26"/>
  <c r="T3897" i="26"/>
  <c r="T3898" i="26"/>
  <c r="T3899" i="26"/>
  <c r="T3900" i="26"/>
  <c r="T3901" i="26"/>
  <c r="T3902" i="26"/>
  <c r="T3903" i="26"/>
  <c r="T3904" i="26"/>
  <c r="T3905" i="26"/>
  <c r="T3906" i="26"/>
  <c r="T3907" i="26"/>
  <c r="T3908" i="26"/>
  <c r="T3909" i="26"/>
  <c r="T3910" i="26"/>
  <c r="T3911" i="26"/>
  <c r="T3912" i="26"/>
  <c r="T3913" i="26"/>
  <c r="T3914" i="26"/>
  <c r="T3915" i="26"/>
  <c r="T3916" i="26"/>
  <c r="T3917" i="26"/>
  <c r="T3918" i="26"/>
  <c r="T3919" i="26"/>
  <c r="T3920" i="26"/>
  <c r="T3921" i="26"/>
  <c r="T3922" i="26"/>
  <c r="T3923" i="26"/>
  <c r="T3924" i="26"/>
  <c r="T3925" i="26"/>
  <c r="T3926" i="26"/>
  <c r="T3927" i="26"/>
  <c r="T3928" i="26"/>
  <c r="T3929" i="26"/>
  <c r="T3930" i="26"/>
  <c r="T3931" i="26"/>
  <c r="T3932" i="26"/>
  <c r="T3933" i="26"/>
  <c r="T3934" i="26"/>
  <c r="T3935" i="26"/>
  <c r="T3936" i="26"/>
  <c r="T3937" i="26"/>
  <c r="T3938" i="26"/>
  <c r="T3939" i="26"/>
  <c r="T3940" i="26"/>
  <c r="T3941" i="26"/>
  <c r="T3942" i="26"/>
  <c r="T3943" i="26"/>
  <c r="T3944" i="26"/>
  <c r="T3945" i="26"/>
  <c r="T3946" i="26"/>
  <c r="T3947" i="26"/>
  <c r="T3948" i="26"/>
  <c r="T3949" i="26"/>
  <c r="T3950" i="26"/>
  <c r="T3951" i="26"/>
  <c r="T3952" i="26"/>
  <c r="T3953" i="26"/>
  <c r="T3954" i="26"/>
  <c r="T3955" i="26"/>
  <c r="T3956" i="26"/>
  <c r="T3957" i="26"/>
  <c r="T3958" i="26"/>
  <c r="T3959" i="26"/>
  <c r="T3960" i="26"/>
  <c r="T3961" i="26"/>
  <c r="T3962" i="26"/>
  <c r="T3963" i="26"/>
  <c r="T3964" i="26"/>
  <c r="T3965" i="26"/>
  <c r="T3966" i="26"/>
  <c r="T3967" i="26"/>
  <c r="T3968" i="26"/>
  <c r="T3969" i="26"/>
  <c r="T3970" i="26"/>
  <c r="T3971" i="26"/>
  <c r="T3972" i="26"/>
  <c r="T3973" i="26"/>
  <c r="T3974" i="26"/>
  <c r="T3975" i="26"/>
  <c r="T3976" i="26"/>
  <c r="T3977" i="26"/>
  <c r="T3978" i="26"/>
  <c r="T3979" i="26"/>
  <c r="T3980" i="26"/>
  <c r="T3981" i="26"/>
  <c r="T3982" i="26"/>
  <c r="T3983" i="26"/>
  <c r="T3984" i="26"/>
  <c r="T3985" i="26"/>
  <c r="T3986" i="26"/>
  <c r="T3987" i="26"/>
  <c r="T3988" i="26"/>
  <c r="T3989" i="26"/>
  <c r="T3990" i="26"/>
  <c r="T3991" i="26"/>
  <c r="T3992" i="26"/>
  <c r="T3993" i="26"/>
  <c r="T3994" i="26"/>
  <c r="T3995" i="26"/>
  <c r="T3996" i="26"/>
  <c r="T3997" i="26"/>
  <c r="T3998" i="26"/>
  <c r="T3999" i="26"/>
  <c r="T4000" i="26"/>
  <c r="T4001" i="26"/>
  <c r="T4002" i="26"/>
  <c r="T4003" i="26"/>
  <c r="T4004" i="26"/>
  <c r="T4005" i="26"/>
  <c r="T4006" i="26"/>
  <c r="T4007" i="26"/>
  <c r="T4008" i="26"/>
  <c r="T4009" i="26"/>
  <c r="T4010" i="26"/>
  <c r="T4011" i="26"/>
  <c r="T4012" i="26"/>
  <c r="T4013" i="26"/>
  <c r="T4014" i="26"/>
  <c r="T4015" i="26"/>
  <c r="T4016" i="26"/>
  <c r="T4017" i="26"/>
  <c r="T4018" i="26"/>
  <c r="T4019" i="26"/>
  <c r="T4020" i="26"/>
  <c r="T4021" i="26"/>
  <c r="T4022" i="26"/>
  <c r="T4023" i="26"/>
  <c r="T4024" i="26"/>
  <c r="T4025" i="26"/>
  <c r="T4026" i="26"/>
  <c r="T4027" i="26"/>
  <c r="T4028" i="26"/>
  <c r="T4029" i="26"/>
  <c r="T4030" i="26"/>
  <c r="T4031" i="26"/>
  <c r="T4032" i="26"/>
  <c r="T4033" i="26"/>
  <c r="T4034" i="26"/>
  <c r="T4035" i="26"/>
  <c r="T4036" i="26"/>
  <c r="T4037" i="26"/>
  <c r="T4038" i="26"/>
  <c r="T4039" i="26"/>
  <c r="T4040" i="26"/>
  <c r="T4041" i="26"/>
  <c r="T4042" i="26"/>
  <c r="T4043" i="26"/>
  <c r="T4044" i="26"/>
  <c r="T4045" i="26"/>
  <c r="T4046" i="26"/>
  <c r="T4047" i="26"/>
  <c r="T4048" i="26"/>
  <c r="T4049" i="26"/>
  <c r="T4050" i="26"/>
  <c r="T4051" i="26"/>
  <c r="T4052" i="26"/>
  <c r="T4053" i="26"/>
  <c r="T4054" i="26"/>
  <c r="T4055" i="26"/>
  <c r="T4056" i="26"/>
  <c r="T4057" i="26"/>
  <c r="T4058" i="26"/>
  <c r="T4059" i="26"/>
  <c r="T4060" i="26"/>
  <c r="T4061" i="26"/>
  <c r="T4062" i="26"/>
  <c r="T4063" i="26"/>
  <c r="T4064" i="26"/>
  <c r="T4065" i="26"/>
  <c r="T4066" i="26"/>
  <c r="T4067" i="26"/>
  <c r="T4068" i="26"/>
  <c r="T4069" i="26"/>
  <c r="T4070" i="26"/>
  <c r="T4071" i="26"/>
  <c r="T4072" i="26"/>
  <c r="T4073" i="26"/>
  <c r="T4074" i="26"/>
  <c r="T4075" i="26"/>
  <c r="T4076" i="26"/>
  <c r="T4077" i="26"/>
  <c r="T4078" i="26"/>
  <c r="T4079" i="26"/>
  <c r="T4080" i="26"/>
  <c r="T4081" i="26"/>
  <c r="T4082" i="26"/>
  <c r="T4083" i="26"/>
  <c r="T4084" i="26"/>
  <c r="T4085" i="26"/>
  <c r="T4086" i="26"/>
  <c r="T4087" i="26"/>
  <c r="T4088" i="26"/>
  <c r="T4089" i="26"/>
  <c r="T4090" i="26"/>
  <c r="T4091" i="26"/>
  <c r="T4092" i="26"/>
  <c r="T4093" i="26"/>
  <c r="T4094" i="26"/>
  <c r="T4095" i="26"/>
  <c r="T4096" i="26"/>
  <c r="T4097" i="26"/>
  <c r="T4098" i="26"/>
  <c r="T4099" i="26"/>
  <c r="T4100" i="26"/>
  <c r="T4101" i="26"/>
  <c r="T4102" i="26"/>
  <c r="T4103" i="26"/>
  <c r="T4104" i="26"/>
  <c r="T4105" i="26"/>
  <c r="T4106" i="26"/>
  <c r="T4107" i="26"/>
  <c r="T4108" i="26"/>
  <c r="T4109" i="26"/>
  <c r="T4110" i="26"/>
  <c r="T4111" i="26"/>
  <c r="T4112" i="26"/>
  <c r="T4113" i="26"/>
  <c r="T4114" i="26"/>
  <c r="T4115" i="26"/>
  <c r="T4116" i="26"/>
  <c r="T4117" i="26"/>
  <c r="T4118" i="26"/>
  <c r="T4119" i="26"/>
  <c r="T4120" i="26"/>
  <c r="T4121" i="26"/>
  <c r="T4122" i="26"/>
  <c r="T4123" i="26"/>
  <c r="T4124" i="26"/>
  <c r="T4125" i="26"/>
  <c r="T4126" i="26"/>
  <c r="T4127" i="26"/>
  <c r="T4128" i="26"/>
  <c r="T4129" i="26"/>
  <c r="T4130" i="26"/>
  <c r="T4131" i="26"/>
  <c r="T4132" i="26"/>
  <c r="T4133" i="26"/>
  <c r="T4134" i="26"/>
  <c r="T4135" i="26"/>
  <c r="T4136" i="26"/>
  <c r="T4137" i="26"/>
  <c r="T4138" i="26"/>
  <c r="T4139" i="26"/>
  <c r="T4140" i="26"/>
  <c r="T4141" i="26"/>
  <c r="T4142" i="26"/>
  <c r="T4143" i="26"/>
  <c r="T4144" i="26"/>
  <c r="T4145" i="26"/>
  <c r="T4146" i="26"/>
  <c r="T4147" i="26"/>
  <c r="T4148" i="26"/>
  <c r="T4149" i="26"/>
  <c r="T4150" i="26"/>
  <c r="T4151" i="26"/>
  <c r="T4152" i="26"/>
  <c r="T4153" i="26"/>
  <c r="T4154" i="26"/>
  <c r="T4155" i="26"/>
  <c r="T4156" i="26"/>
  <c r="T4157" i="26"/>
  <c r="T4158" i="26"/>
  <c r="T4159" i="26"/>
  <c r="T4160" i="26"/>
  <c r="T4161" i="26"/>
  <c r="T4162" i="26"/>
  <c r="T4163" i="26"/>
  <c r="T4164" i="26"/>
  <c r="T4165" i="26"/>
  <c r="T4166" i="26"/>
  <c r="T4167" i="26"/>
  <c r="T4168" i="26"/>
  <c r="T4169" i="26"/>
  <c r="T4170" i="26"/>
  <c r="T4171" i="26"/>
  <c r="T4172" i="26"/>
  <c r="T4173" i="26"/>
  <c r="T4174" i="26"/>
  <c r="T4175" i="26"/>
  <c r="T4176" i="26"/>
  <c r="T4177" i="26"/>
  <c r="T4178" i="26"/>
  <c r="T4179" i="26"/>
  <c r="T4180" i="26"/>
  <c r="T4181" i="26"/>
  <c r="T4182" i="26"/>
  <c r="T4183" i="26"/>
  <c r="T4184" i="26"/>
  <c r="T4185" i="26"/>
  <c r="T4186" i="26"/>
  <c r="T4187" i="26"/>
  <c r="T4188" i="26"/>
  <c r="T4189" i="26"/>
  <c r="T4190" i="26"/>
  <c r="T4191" i="26"/>
  <c r="T4192" i="26"/>
  <c r="T4193" i="26"/>
  <c r="T4194" i="26"/>
  <c r="T4195" i="26"/>
  <c r="T4196" i="26"/>
  <c r="T4197" i="26"/>
  <c r="T4198" i="26"/>
  <c r="T4199" i="26"/>
  <c r="T4200" i="26"/>
  <c r="T4201" i="26"/>
  <c r="T4202" i="26"/>
  <c r="T4203" i="26"/>
  <c r="T4204" i="26"/>
  <c r="T4205" i="26"/>
  <c r="T4206" i="26"/>
  <c r="T4207" i="26"/>
  <c r="T4208" i="26"/>
  <c r="T4209" i="26"/>
  <c r="T4210" i="26"/>
  <c r="T4211" i="26"/>
  <c r="T4212" i="26"/>
  <c r="T4213" i="26"/>
  <c r="T4214" i="26"/>
  <c r="T4215" i="26"/>
  <c r="T4216" i="26"/>
  <c r="T4217" i="26"/>
  <c r="T4218" i="26"/>
  <c r="T4219" i="26"/>
  <c r="T4220" i="26"/>
  <c r="T4221" i="26"/>
  <c r="T4222" i="26"/>
  <c r="T4223" i="26"/>
  <c r="T4224" i="26"/>
  <c r="T4225" i="26"/>
  <c r="T4226" i="26"/>
  <c r="T4227" i="26"/>
  <c r="T4228" i="26"/>
  <c r="T4229" i="26"/>
  <c r="T4230" i="26"/>
  <c r="T4231" i="26"/>
  <c r="T4232" i="26"/>
  <c r="T4233" i="26"/>
  <c r="T4234" i="26"/>
  <c r="T4235" i="26"/>
  <c r="T4236" i="26"/>
  <c r="T4237" i="26"/>
  <c r="T4238" i="26"/>
  <c r="T4239" i="26"/>
  <c r="T4240" i="26"/>
  <c r="T4241" i="26"/>
  <c r="T4242" i="26"/>
  <c r="T4243" i="26"/>
  <c r="T4244" i="26"/>
  <c r="T4245" i="26"/>
  <c r="T4246" i="26"/>
  <c r="T4247" i="26"/>
  <c r="T4248" i="26"/>
  <c r="T4249" i="26"/>
  <c r="T4250" i="26"/>
  <c r="T4251" i="26"/>
  <c r="T4252" i="26"/>
  <c r="T4253" i="26"/>
  <c r="T4254" i="26"/>
  <c r="T4255" i="26"/>
  <c r="T4256" i="26"/>
  <c r="T4257" i="26"/>
  <c r="T4258" i="26"/>
  <c r="T4259" i="26"/>
  <c r="T4260" i="26"/>
  <c r="T4261" i="26"/>
  <c r="T4262" i="26"/>
  <c r="T4263" i="26"/>
  <c r="T4264" i="26"/>
  <c r="T4265" i="26"/>
  <c r="T4266" i="26"/>
  <c r="T4267" i="26"/>
  <c r="T4268" i="26"/>
  <c r="T4269" i="26"/>
  <c r="T4270" i="26"/>
  <c r="T4271" i="26"/>
  <c r="T4272" i="26"/>
  <c r="T4273" i="26"/>
  <c r="T4274" i="26"/>
  <c r="T4275" i="26"/>
  <c r="T4276" i="26"/>
  <c r="T4277" i="26"/>
  <c r="T4278" i="26"/>
  <c r="T4279" i="26"/>
  <c r="T4280" i="26"/>
  <c r="T4281" i="26"/>
  <c r="T4282" i="26"/>
  <c r="T4283" i="26"/>
  <c r="T4284" i="26"/>
  <c r="T4285" i="26"/>
  <c r="T4286" i="26"/>
  <c r="T4287" i="26"/>
  <c r="T4288" i="26"/>
  <c r="T4289" i="26"/>
  <c r="T4290" i="26"/>
  <c r="T4291" i="26"/>
  <c r="T4292" i="26"/>
  <c r="T4293" i="26"/>
  <c r="T4294" i="26"/>
  <c r="T4295" i="26"/>
  <c r="T4296" i="26"/>
  <c r="T4297" i="26"/>
  <c r="T4298" i="26"/>
  <c r="T4299" i="26"/>
  <c r="T4300" i="26"/>
  <c r="T4301" i="26"/>
  <c r="T4302" i="26"/>
  <c r="T4303" i="26"/>
  <c r="T4304" i="26"/>
  <c r="T4305" i="26"/>
  <c r="T4306" i="26"/>
  <c r="T4307" i="26"/>
  <c r="T4308" i="26"/>
  <c r="T4309" i="26"/>
  <c r="T4310" i="26"/>
  <c r="T4311" i="26"/>
  <c r="T4312" i="26"/>
  <c r="T4313" i="26"/>
  <c r="T4314" i="26"/>
  <c r="T4315" i="26"/>
  <c r="T4316" i="26"/>
  <c r="T4317" i="26"/>
  <c r="T4318" i="26"/>
  <c r="T4319" i="26"/>
  <c r="T4320" i="26"/>
  <c r="T4321" i="26"/>
  <c r="T4322" i="26"/>
  <c r="T4323" i="26"/>
  <c r="T4324" i="26"/>
  <c r="T4325" i="26"/>
  <c r="T4326" i="26"/>
  <c r="T4327" i="26"/>
  <c r="T4328" i="26"/>
  <c r="T4329" i="26"/>
  <c r="T4330" i="26"/>
  <c r="T4331" i="26"/>
  <c r="T4332" i="26"/>
  <c r="T4333" i="26"/>
  <c r="T4334" i="26"/>
  <c r="T4335" i="26"/>
  <c r="T4336" i="26"/>
  <c r="T4337" i="26"/>
  <c r="T4338" i="26"/>
  <c r="T4339" i="26"/>
  <c r="T4340" i="26"/>
  <c r="T4341" i="26"/>
  <c r="T4342" i="26"/>
  <c r="T4343" i="26"/>
  <c r="T4344" i="26"/>
  <c r="T4345" i="26"/>
  <c r="T4346" i="26"/>
  <c r="T4347" i="26"/>
  <c r="T4348" i="26"/>
  <c r="T4349" i="26"/>
  <c r="T4350" i="26"/>
  <c r="T4351" i="26"/>
  <c r="T4352" i="26"/>
  <c r="T4353" i="26"/>
  <c r="T4354" i="26"/>
  <c r="T4355" i="26"/>
  <c r="T4356" i="26"/>
  <c r="T4357" i="26"/>
  <c r="T4358" i="26"/>
  <c r="T4359" i="26"/>
  <c r="T4360" i="26"/>
  <c r="T4361" i="26"/>
  <c r="T4362" i="26"/>
  <c r="T4363" i="26"/>
  <c r="T4364" i="26"/>
  <c r="T4365" i="26"/>
  <c r="T4366" i="26"/>
  <c r="T4367" i="26"/>
  <c r="T4368" i="26"/>
  <c r="T4369" i="26"/>
  <c r="T4370" i="26"/>
  <c r="T4371" i="26"/>
  <c r="T4372" i="26"/>
  <c r="T4373" i="26"/>
  <c r="T4374" i="26"/>
  <c r="T4375" i="26"/>
  <c r="T4376" i="26"/>
  <c r="T4377" i="26"/>
  <c r="T4378" i="26"/>
  <c r="T4379" i="26"/>
  <c r="T4380" i="26"/>
  <c r="T4381" i="26"/>
  <c r="T4382" i="26"/>
  <c r="T4383" i="26"/>
  <c r="T4384" i="26"/>
  <c r="T4385" i="26"/>
  <c r="T4386" i="26"/>
  <c r="T4387" i="26"/>
  <c r="T4388" i="26"/>
  <c r="T4389" i="26"/>
  <c r="T4390" i="26"/>
  <c r="T4391" i="26"/>
  <c r="T4392" i="26"/>
  <c r="T4393" i="26"/>
  <c r="T4394" i="26"/>
  <c r="T4395" i="26"/>
  <c r="T4396" i="26"/>
  <c r="T4397" i="26"/>
  <c r="T4398" i="26"/>
  <c r="T4399" i="26"/>
  <c r="T4400" i="26"/>
  <c r="T4401" i="26"/>
  <c r="T4402" i="26"/>
  <c r="T4403" i="26"/>
  <c r="T4404" i="26"/>
  <c r="T4405" i="26"/>
  <c r="T4406" i="26"/>
  <c r="T4407" i="26"/>
  <c r="T4408" i="26"/>
  <c r="T4409" i="26"/>
  <c r="T4410" i="26"/>
  <c r="T4411" i="26"/>
  <c r="T4412" i="26"/>
  <c r="T4413" i="26"/>
  <c r="T4414" i="26"/>
  <c r="T4415" i="26"/>
  <c r="T4416" i="26"/>
  <c r="T4417" i="26"/>
  <c r="T4418" i="26"/>
  <c r="T4419" i="26"/>
  <c r="T4420" i="26"/>
  <c r="T4421" i="26"/>
  <c r="T4422" i="26"/>
  <c r="T4423" i="26"/>
  <c r="T4424" i="26"/>
  <c r="T4425" i="26"/>
  <c r="T4426" i="26"/>
  <c r="T4427" i="26"/>
  <c r="T4428" i="26"/>
  <c r="T4429" i="26"/>
  <c r="T4430" i="26"/>
  <c r="T4431" i="26"/>
  <c r="T4432" i="26"/>
  <c r="T4433" i="26"/>
  <c r="T4434" i="26"/>
  <c r="T4435" i="26"/>
  <c r="T4436" i="26"/>
  <c r="T4437" i="26"/>
  <c r="T4438" i="26"/>
  <c r="T4439" i="26"/>
  <c r="T4440" i="26"/>
  <c r="T4441" i="26"/>
  <c r="T4442" i="26"/>
  <c r="T4443" i="26"/>
  <c r="T4444" i="26"/>
  <c r="T4445" i="26"/>
  <c r="T4446" i="26"/>
  <c r="T4447" i="26"/>
  <c r="T4448" i="26"/>
  <c r="T4449" i="26"/>
  <c r="T4450" i="26"/>
  <c r="T4451" i="26"/>
  <c r="T4452" i="26"/>
  <c r="T4453" i="26"/>
  <c r="T4454" i="26"/>
  <c r="T4455" i="26"/>
  <c r="T4456" i="26"/>
  <c r="T4457" i="26"/>
  <c r="T4458" i="26"/>
  <c r="T4459" i="26"/>
  <c r="T4460" i="26"/>
  <c r="T4461" i="26"/>
  <c r="T4462" i="26"/>
  <c r="T4463" i="26"/>
  <c r="T4464" i="26"/>
  <c r="T4465" i="26"/>
  <c r="T4466" i="26"/>
  <c r="T4467" i="26"/>
  <c r="T4468" i="26"/>
  <c r="T4469" i="26"/>
  <c r="T4470" i="26"/>
  <c r="T4471" i="26"/>
  <c r="T4472" i="26"/>
  <c r="T4473" i="26"/>
  <c r="T4474" i="26"/>
  <c r="T4475" i="26"/>
  <c r="T4476" i="26"/>
  <c r="T4477" i="26"/>
  <c r="T4478" i="26"/>
  <c r="T4479" i="26"/>
  <c r="T4480" i="26"/>
  <c r="T4481" i="26"/>
  <c r="T4482" i="26"/>
  <c r="T4483" i="26"/>
  <c r="T4484" i="26"/>
  <c r="T4485" i="26"/>
  <c r="T4486" i="26"/>
  <c r="T4487" i="26"/>
  <c r="T4488" i="26"/>
  <c r="T4489" i="26"/>
  <c r="T4490" i="26"/>
  <c r="T4491" i="26"/>
  <c r="T4492" i="26"/>
  <c r="T4493" i="26"/>
  <c r="T4494" i="26"/>
  <c r="T4495" i="26"/>
  <c r="T4496" i="26"/>
  <c r="T4497" i="26"/>
  <c r="T4498" i="26"/>
  <c r="T4499" i="26"/>
  <c r="T4500" i="26"/>
  <c r="T4501" i="26"/>
  <c r="T4502" i="26"/>
  <c r="T4503" i="26"/>
  <c r="T4504" i="26"/>
  <c r="T4505" i="26"/>
  <c r="T4506" i="26"/>
  <c r="T4507" i="26"/>
  <c r="T4508" i="26"/>
  <c r="T4509" i="26"/>
  <c r="T4510" i="26"/>
  <c r="T4511" i="26"/>
  <c r="T4512" i="26"/>
  <c r="T4513" i="26"/>
  <c r="T4514" i="26"/>
  <c r="T4515" i="26"/>
  <c r="T4516" i="26"/>
  <c r="T4517" i="26"/>
  <c r="T4518" i="26"/>
  <c r="T4519" i="26"/>
  <c r="T4520" i="26"/>
  <c r="T4521" i="26"/>
  <c r="T4522" i="26"/>
  <c r="T4523" i="26"/>
  <c r="T4524" i="26"/>
  <c r="T4525" i="26"/>
  <c r="T4526" i="26"/>
  <c r="T4527" i="26"/>
  <c r="T4528" i="26"/>
  <c r="T4529" i="26"/>
  <c r="T4530" i="26"/>
  <c r="T4531" i="26"/>
  <c r="T4532" i="26"/>
  <c r="T4533" i="26"/>
  <c r="T4534" i="26"/>
  <c r="T4535" i="26"/>
  <c r="T4536" i="26"/>
  <c r="T4537" i="26"/>
  <c r="T4538" i="26"/>
  <c r="T4539" i="26"/>
  <c r="T4540" i="26"/>
  <c r="T4541" i="26"/>
  <c r="T4542" i="26"/>
  <c r="T4543" i="26"/>
  <c r="T4544" i="26"/>
  <c r="T4545" i="26"/>
  <c r="T4546" i="26"/>
  <c r="T4547" i="26"/>
  <c r="T4548" i="26"/>
  <c r="T4549" i="26"/>
  <c r="T4550" i="26"/>
  <c r="T4551" i="26"/>
  <c r="T4552" i="26"/>
  <c r="T4553" i="26"/>
  <c r="T4554" i="26"/>
  <c r="T4555" i="26"/>
  <c r="T4556" i="26"/>
  <c r="T4557" i="26"/>
  <c r="T4558" i="26"/>
  <c r="T4559" i="26"/>
  <c r="T4560" i="26"/>
  <c r="T4561" i="26"/>
  <c r="T4562" i="26"/>
  <c r="T4563" i="26"/>
  <c r="T4564" i="26"/>
  <c r="T4565" i="26"/>
  <c r="T4566" i="26"/>
  <c r="T4567" i="26"/>
  <c r="T4568" i="26"/>
  <c r="T4569" i="26"/>
  <c r="T4570" i="26"/>
  <c r="T4571" i="26"/>
  <c r="T4572" i="26"/>
  <c r="T4573" i="26"/>
  <c r="T4574" i="26"/>
  <c r="T4575" i="26"/>
  <c r="T4576" i="26"/>
  <c r="T4577" i="26"/>
  <c r="T4578" i="26"/>
  <c r="T4579" i="26"/>
  <c r="T4580" i="26"/>
  <c r="T4581" i="26"/>
  <c r="T4582" i="26"/>
  <c r="T4583" i="26"/>
  <c r="T4584" i="26"/>
  <c r="T4585" i="26"/>
  <c r="T4586" i="26"/>
  <c r="T4587" i="26"/>
  <c r="T4588" i="26"/>
  <c r="T4589" i="26"/>
  <c r="T4590" i="26"/>
  <c r="T4591" i="26"/>
  <c r="T4592" i="26"/>
  <c r="T4593" i="26"/>
  <c r="T4594" i="26"/>
  <c r="T4595" i="26"/>
  <c r="T4596" i="26"/>
  <c r="T4597" i="26"/>
  <c r="T4598" i="26"/>
  <c r="T4599" i="26"/>
  <c r="T4600" i="26"/>
  <c r="T4601" i="26"/>
  <c r="T4602" i="26"/>
  <c r="T4603" i="26"/>
  <c r="T4604" i="26"/>
  <c r="T4605" i="26"/>
  <c r="T4606" i="26"/>
  <c r="T4607" i="26"/>
  <c r="T4608" i="26"/>
  <c r="T4609" i="26"/>
  <c r="T4610" i="26"/>
  <c r="T4611" i="26"/>
  <c r="T4612" i="26"/>
  <c r="T4613" i="26"/>
  <c r="T4614" i="26"/>
  <c r="T4615" i="26"/>
  <c r="T4616" i="26"/>
  <c r="T4617" i="26"/>
  <c r="T4618" i="26"/>
  <c r="T4619" i="26"/>
  <c r="T4620" i="26"/>
  <c r="T4621" i="26"/>
  <c r="T4622" i="26"/>
  <c r="T4623" i="26"/>
  <c r="T4624" i="26"/>
  <c r="T4625" i="26"/>
  <c r="T4626" i="26"/>
  <c r="T4627" i="26"/>
  <c r="T4628" i="26"/>
  <c r="T4629" i="26"/>
  <c r="T4630" i="26"/>
  <c r="T4631" i="26"/>
  <c r="T4632" i="26"/>
  <c r="T4633" i="26"/>
  <c r="T4634" i="26"/>
  <c r="T4635" i="26"/>
  <c r="T4636" i="26"/>
  <c r="T4637" i="26"/>
  <c r="T4638" i="26"/>
  <c r="T4639" i="26"/>
  <c r="T4640" i="26"/>
  <c r="T4641" i="26"/>
  <c r="T4642" i="26"/>
  <c r="T4643" i="26"/>
  <c r="T4644" i="26"/>
  <c r="T4645" i="26"/>
  <c r="T4646" i="26"/>
  <c r="T4647" i="26"/>
  <c r="T4648" i="26"/>
  <c r="T4649" i="26"/>
  <c r="T4650" i="26"/>
  <c r="T4651" i="26"/>
  <c r="T4652" i="26"/>
  <c r="T4653" i="26"/>
  <c r="T4654" i="26"/>
  <c r="T4655" i="26"/>
  <c r="T4656" i="26"/>
  <c r="T4657" i="26"/>
  <c r="T4658" i="26"/>
  <c r="T4659" i="26"/>
  <c r="T4660" i="26"/>
  <c r="T4661" i="26"/>
  <c r="T4662" i="26"/>
  <c r="T4663" i="26"/>
  <c r="T4664" i="26"/>
  <c r="T4665" i="26"/>
  <c r="T4666" i="26"/>
  <c r="T4667" i="26"/>
  <c r="T4668" i="26"/>
  <c r="T4669" i="26"/>
  <c r="T4670" i="26"/>
  <c r="T4671" i="26"/>
  <c r="T4672" i="26"/>
  <c r="T4673" i="26"/>
  <c r="T4674" i="26"/>
  <c r="T4675" i="26"/>
  <c r="T4676" i="26"/>
  <c r="T4677" i="26"/>
  <c r="T4678" i="26"/>
  <c r="T4679" i="26"/>
  <c r="T4680" i="26"/>
  <c r="T4681" i="26"/>
  <c r="T4682" i="26"/>
  <c r="T4683" i="26"/>
  <c r="T4684" i="26"/>
  <c r="T4685" i="26"/>
  <c r="T4686" i="26"/>
  <c r="T4687" i="26"/>
  <c r="T4688" i="26"/>
  <c r="T4689" i="26"/>
  <c r="T4690" i="26"/>
  <c r="T4691" i="26"/>
  <c r="T4692" i="26"/>
  <c r="T4693" i="26"/>
  <c r="T4694" i="26"/>
  <c r="T4695" i="26"/>
  <c r="T4696" i="26"/>
  <c r="T4697" i="26"/>
  <c r="T4698" i="26"/>
  <c r="T4699" i="26"/>
  <c r="T4700" i="26"/>
  <c r="T4701" i="26"/>
  <c r="T4702" i="26"/>
  <c r="T4703" i="26"/>
  <c r="T4704" i="26"/>
  <c r="T4705" i="26"/>
  <c r="T4706" i="26"/>
  <c r="T4707" i="26"/>
  <c r="T4708" i="26"/>
  <c r="T4709" i="26"/>
  <c r="T4710" i="26"/>
  <c r="T4711" i="26"/>
  <c r="T4712" i="26"/>
  <c r="T4713" i="26"/>
  <c r="T4714" i="26"/>
  <c r="T4715" i="26"/>
  <c r="T4716" i="26"/>
  <c r="T4717" i="26"/>
  <c r="T4718" i="26"/>
  <c r="T4719" i="26"/>
  <c r="T4720" i="26"/>
  <c r="T4721" i="26"/>
  <c r="T4722" i="26"/>
  <c r="T4723" i="26"/>
  <c r="T4724" i="26"/>
  <c r="T4725" i="26"/>
  <c r="T4726" i="26"/>
  <c r="T4727" i="26"/>
  <c r="T4728" i="26"/>
  <c r="T4729" i="26"/>
  <c r="T4730" i="26"/>
  <c r="T4731" i="26"/>
  <c r="T4732" i="26"/>
  <c r="T4733" i="26"/>
  <c r="T4734" i="26"/>
  <c r="T4735" i="26"/>
  <c r="T4736" i="26"/>
  <c r="T4737" i="26"/>
  <c r="T4738" i="26"/>
  <c r="T4739" i="26"/>
  <c r="T4740" i="26"/>
  <c r="T4741" i="26"/>
  <c r="T4742" i="26"/>
  <c r="T4743" i="26"/>
  <c r="T4744" i="26"/>
  <c r="T4745" i="26"/>
  <c r="T4746" i="26"/>
  <c r="T4747" i="26"/>
  <c r="T4748" i="26"/>
  <c r="T4749" i="26"/>
  <c r="T4750" i="26"/>
  <c r="T4751" i="26"/>
  <c r="T4752" i="26"/>
  <c r="T4753" i="26"/>
  <c r="T4754" i="26"/>
  <c r="T4755" i="26"/>
  <c r="T4756" i="26"/>
  <c r="T4757" i="26"/>
  <c r="T4758" i="26"/>
  <c r="T4759" i="26"/>
  <c r="T4760" i="26"/>
  <c r="T4761" i="26"/>
  <c r="T4762" i="26"/>
  <c r="T4763" i="26"/>
  <c r="T4764" i="26"/>
  <c r="T4765" i="26"/>
  <c r="T4766" i="26"/>
  <c r="T4767" i="26"/>
  <c r="T4768" i="26"/>
  <c r="T4769" i="26"/>
  <c r="T4770" i="26"/>
  <c r="T4771" i="26"/>
  <c r="T4772" i="26"/>
  <c r="T4773" i="26"/>
  <c r="T4774" i="26"/>
  <c r="T4775" i="26"/>
  <c r="T4776" i="26"/>
  <c r="T4777" i="26"/>
  <c r="T4778" i="26"/>
  <c r="T4779" i="26"/>
  <c r="T4780" i="26"/>
  <c r="T4781" i="26"/>
  <c r="T4782" i="26"/>
  <c r="T4783" i="26"/>
  <c r="T4784" i="26"/>
  <c r="T4785" i="26"/>
  <c r="T4786" i="26"/>
  <c r="T4787" i="26"/>
  <c r="T4788" i="26"/>
  <c r="T4789" i="26"/>
  <c r="T4790" i="26"/>
  <c r="T4791" i="26"/>
  <c r="T4792" i="26"/>
  <c r="T4793" i="26"/>
  <c r="T4794" i="26"/>
  <c r="T4795" i="26"/>
  <c r="T4796" i="26"/>
  <c r="T4797" i="26"/>
  <c r="T4798" i="26"/>
  <c r="T4799" i="26"/>
  <c r="T4800" i="26"/>
  <c r="T4801" i="26"/>
  <c r="T4802" i="26"/>
  <c r="T4803" i="26"/>
  <c r="T4804" i="26"/>
  <c r="T4805" i="26"/>
  <c r="T4806" i="26"/>
  <c r="T4807" i="26"/>
  <c r="T4808" i="26"/>
  <c r="T4809" i="26"/>
  <c r="T4810" i="26"/>
  <c r="T4811" i="26"/>
  <c r="T4812" i="26"/>
  <c r="T4813" i="26"/>
  <c r="T4814" i="26"/>
  <c r="T4815" i="26"/>
  <c r="T4816" i="26"/>
  <c r="T4817" i="26"/>
  <c r="T4818" i="26"/>
  <c r="T4819" i="26"/>
  <c r="T4820" i="26"/>
  <c r="T4821" i="26"/>
  <c r="T4822" i="26"/>
  <c r="T4823" i="26"/>
  <c r="T4824" i="26"/>
  <c r="T4825" i="26"/>
  <c r="T4826" i="26"/>
  <c r="T4827" i="26"/>
  <c r="T4828" i="26"/>
  <c r="T4829" i="26"/>
  <c r="T4830" i="26"/>
  <c r="T4831" i="26"/>
  <c r="T4832" i="26"/>
  <c r="T4833" i="26"/>
  <c r="T4834" i="26"/>
  <c r="T4835" i="26"/>
  <c r="T4836" i="26"/>
  <c r="T4837" i="26"/>
  <c r="T4838" i="26"/>
  <c r="T4839" i="26"/>
  <c r="T4840" i="26"/>
  <c r="T4841" i="26"/>
  <c r="T4842" i="26"/>
  <c r="T4843" i="26"/>
  <c r="T4844" i="26"/>
  <c r="T4845" i="26"/>
  <c r="T4846" i="26"/>
  <c r="T4847" i="26"/>
  <c r="T4848" i="26"/>
  <c r="T4849" i="26"/>
  <c r="T4850" i="26"/>
  <c r="T4851" i="26"/>
  <c r="T4852" i="26"/>
  <c r="T4853" i="26"/>
  <c r="T4854" i="26"/>
  <c r="T4855" i="26"/>
  <c r="T4856" i="26"/>
  <c r="T4857" i="26"/>
  <c r="T4858" i="26"/>
  <c r="T4859" i="26"/>
  <c r="T4860" i="26"/>
  <c r="T4861" i="26"/>
  <c r="T4862" i="26"/>
  <c r="T4863" i="26"/>
  <c r="T4864" i="26"/>
  <c r="T4865" i="26"/>
  <c r="T4866" i="26"/>
  <c r="T4867" i="26"/>
  <c r="T4868" i="26"/>
  <c r="T4869" i="26"/>
  <c r="T4870" i="26"/>
  <c r="T4871" i="26"/>
  <c r="T4872" i="26"/>
  <c r="T4873" i="26"/>
  <c r="T4874" i="26"/>
  <c r="T4875" i="26"/>
  <c r="T4876" i="26"/>
  <c r="T4877" i="26"/>
  <c r="T4878" i="26"/>
  <c r="T4879" i="26"/>
  <c r="T4880" i="26"/>
  <c r="T4881" i="26"/>
  <c r="T4882" i="26"/>
  <c r="T4883" i="26"/>
  <c r="T4884" i="26"/>
  <c r="T4885" i="26"/>
  <c r="T4886" i="26"/>
  <c r="T4887" i="26"/>
  <c r="T4888" i="26"/>
  <c r="T4889" i="26"/>
  <c r="T4890" i="26"/>
  <c r="T4891" i="26"/>
  <c r="T4892" i="26"/>
  <c r="T4893" i="26"/>
  <c r="T4894" i="26"/>
  <c r="T4895" i="26"/>
  <c r="T4896" i="26"/>
  <c r="T4897" i="26"/>
  <c r="T4898" i="26"/>
  <c r="T4899" i="26"/>
  <c r="T4900" i="26"/>
  <c r="T4901" i="26"/>
  <c r="T4902" i="26"/>
  <c r="T4903" i="26"/>
  <c r="T4904" i="26"/>
  <c r="T4905" i="26"/>
  <c r="T4906" i="26"/>
  <c r="T4907" i="26"/>
  <c r="T4908" i="26"/>
  <c r="T4909" i="26"/>
  <c r="T4910" i="26"/>
  <c r="T4911" i="26"/>
  <c r="T4912" i="26"/>
  <c r="T4913" i="26"/>
  <c r="T4914" i="26"/>
  <c r="T4915" i="26"/>
  <c r="T4916" i="26"/>
  <c r="T4917" i="26"/>
  <c r="T4918" i="26"/>
  <c r="T4919" i="26"/>
  <c r="T4920" i="26"/>
  <c r="T4921" i="26"/>
  <c r="T4922" i="26"/>
  <c r="T4923" i="26"/>
  <c r="T4924" i="26"/>
  <c r="T4925" i="26"/>
  <c r="T4926" i="26"/>
  <c r="T4927" i="26"/>
  <c r="T4928" i="26"/>
  <c r="T4929" i="26"/>
  <c r="T4930" i="26"/>
  <c r="T4931" i="26"/>
  <c r="T4932" i="26"/>
  <c r="T4933" i="26"/>
  <c r="T4934" i="26"/>
  <c r="T4935" i="26"/>
  <c r="T4936" i="26"/>
  <c r="T4937" i="26"/>
  <c r="T4938" i="26"/>
  <c r="T4939" i="26"/>
  <c r="T4940" i="26"/>
  <c r="T4941" i="26"/>
  <c r="T4942" i="26"/>
  <c r="T4943" i="26"/>
  <c r="T4944" i="26"/>
  <c r="T4945" i="26"/>
  <c r="T4946" i="26"/>
  <c r="T4947" i="26"/>
  <c r="T4948" i="26"/>
  <c r="T4949" i="26"/>
  <c r="T4950" i="26"/>
  <c r="T4951" i="26"/>
  <c r="T4952" i="26"/>
  <c r="T4953" i="26"/>
  <c r="T4954" i="26"/>
  <c r="T4955" i="26"/>
  <c r="T4956" i="26"/>
  <c r="T4957" i="26"/>
  <c r="T4958" i="26"/>
  <c r="T4959" i="26"/>
  <c r="T4960" i="26"/>
  <c r="T4961" i="26"/>
  <c r="T4962" i="26"/>
  <c r="T4963" i="26"/>
  <c r="T4964" i="26"/>
  <c r="T4965" i="26"/>
  <c r="T4966" i="26"/>
  <c r="T4967" i="26"/>
  <c r="T4968" i="26"/>
  <c r="T4969" i="26"/>
  <c r="T4970" i="26"/>
  <c r="T4971" i="26"/>
  <c r="T4972" i="26"/>
  <c r="T4973" i="26"/>
  <c r="T4974" i="26"/>
  <c r="T4975" i="26"/>
  <c r="T4976" i="26"/>
  <c r="T4977" i="26"/>
  <c r="T4978" i="26"/>
  <c r="T4979" i="26"/>
  <c r="T4980" i="26"/>
  <c r="T4981" i="26"/>
  <c r="T4982" i="26"/>
  <c r="T4983" i="26"/>
  <c r="T4984" i="26"/>
  <c r="T4985" i="26"/>
  <c r="T4986" i="26"/>
  <c r="T4987" i="26"/>
  <c r="T4988" i="26"/>
  <c r="T4989" i="26"/>
  <c r="T4990" i="26"/>
  <c r="T4991" i="26"/>
  <c r="T4992" i="26"/>
  <c r="T4993" i="26"/>
  <c r="T4994" i="26"/>
  <c r="T4995" i="26"/>
  <c r="T4996" i="26"/>
  <c r="T4997" i="26"/>
  <c r="T4998" i="26"/>
  <c r="T4999" i="26"/>
  <c r="T5000" i="26"/>
  <c r="T5001" i="26"/>
  <c r="T5002" i="26"/>
  <c r="T5003" i="26"/>
  <c r="T5004" i="26"/>
  <c r="T5005" i="26"/>
  <c r="T5006" i="26"/>
  <c r="T5007" i="26"/>
  <c r="T5008" i="26"/>
  <c r="T5009" i="26"/>
  <c r="T5010" i="26"/>
  <c r="T5011" i="26"/>
  <c r="T5012" i="26"/>
  <c r="T5013" i="26"/>
  <c r="T5014" i="26"/>
  <c r="T5015" i="26"/>
  <c r="T5016" i="26"/>
  <c r="T5017" i="26"/>
  <c r="T5018" i="26"/>
  <c r="T5019" i="26"/>
  <c r="T5020" i="26"/>
  <c r="T5021" i="26"/>
  <c r="T5022" i="26"/>
  <c r="T5023" i="26"/>
  <c r="T5024" i="26"/>
  <c r="T5025" i="26"/>
  <c r="T5026" i="26"/>
  <c r="T5027" i="26"/>
  <c r="T5028" i="26"/>
  <c r="T5029" i="26"/>
  <c r="T5030" i="26"/>
  <c r="T5031" i="26"/>
  <c r="T5032" i="26"/>
  <c r="T5033" i="26"/>
  <c r="T5034" i="26"/>
  <c r="T5035" i="26"/>
  <c r="T5036" i="26"/>
  <c r="T5037" i="26"/>
  <c r="T5038" i="26"/>
  <c r="T5039" i="26"/>
  <c r="T5040" i="26"/>
  <c r="T5041" i="26"/>
  <c r="T5042" i="26"/>
  <c r="T5043" i="26"/>
  <c r="T5044" i="26"/>
  <c r="T5045" i="26"/>
  <c r="T5046" i="26"/>
  <c r="T5047" i="26"/>
  <c r="T5048" i="26"/>
  <c r="T5049" i="26"/>
  <c r="T5050" i="26"/>
  <c r="T5051" i="26"/>
  <c r="T5052" i="26"/>
  <c r="T5053" i="26"/>
  <c r="T5054" i="26"/>
  <c r="T5055" i="26"/>
  <c r="T5056" i="26"/>
  <c r="T5057" i="26"/>
  <c r="T5058" i="26"/>
  <c r="T5059" i="26"/>
  <c r="T5060" i="26"/>
  <c r="T5061" i="26"/>
  <c r="T5062" i="26"/>
  <c r="T5063" i="26"/>
  <c r="T5064" i="26"/>
  <c r="T5065" i="26"/>
  <c r="T5066" i="26"/>
  <c r="T5067" i="26"/>
  <c r="T5068" i="26"/>
  <c r="T5069" i="26"/>
  <c r="T5070" i="26"/>
  <c r="T5071" i="26"/>
  <c r="T5072" i="26"/>
  <c r="T5073" i="26"/>
  <c r="T5074" i="26"/>
  <c r="T5075" i="26"/>
  <c r="T5076" i="26"/>
  <c r="T5077" i="26"/>
  <c r="T5078" i="26"/>
  <c r="T5079" i="26"/>
  <c r="T5080" i="26"/>
  <c r="T5081" i="26"/>
  <c r="T5082" i="26"/>
  <c r="T5083" i="26"/>
  <c r="T5084" i="26"/>
  <c r="T5085" i="26"/>
  <c r="T5086" i="26"/>
  <c r="T5087" i="26"/>
  <c r="T5088" i="26"/>
  <c r="T5089" i="26"/>
  <c r="T5090" i="26"/>
  <c r="T5091" i="26"/>
  <c r="T5092" i="26"/>
  <c r="T5093" i="26"/>
  <c r="T5094" i="26"/>
  <c r="T5095" i="26"/>
  <c r="T5096" i="26"/>
  <c r="T5097" i="26"/>
  <c r="T5098" i="26"/>
  <c r="T5099" i="26"/>
  <c r="T5100" i="26"/>
  <c r="T5101" i="26"/>
  <c r="T5102" i="26"/>
  <c r="T5103" i="26"/>
  <c r="T5104" i="26"/>
  <c r="T5105" i="26"/>
  <c r="T5106" i="26"/>
  <c r="T5107" i="26"/>
  <c r="T5108" i="26"/>
  <c r="T5109" i="26"/>
  <c r="T5110" i="26"/>
  <c r="T5111" i="26"/>
  <c r="T5112" i="26"/>
  <c r="T5113" i="26"/>
  <c r="T5114" i="26"/>
  <c r="T5115" i="26"/>
  <c r="T5116" i="26"/>
  <c r="T5117" i="26"/>
  <c r="T5118" i="26"/>
  <c r="T5119" i="26"/>
  <c r="T5120" i="26"/>
  <c r="T5121" i="26"/>
  <c r="T5122" i="26"/>
  <c r="T5123" i="26"/>
  <c r="T5124" i="26"/>
  <c r="T5125" i="26"/>
  <c r="T5126" i="26"/>
  <c r="T5127" i="26"/>
  <c r="T5128" i="26"/>
  <c r="T5129" i="26"/>
  <c r="T5130" i="26"/>
  <c r="T5131" i="26"/>
  <c r="T5132" i="26"/>
  <c r="T5133" i="26"/>
  <c r="T5134" i="26"/>
  <c r="T5135" i="26"/>
  <c r="T5136" i="26"/>
  <c r="T5137" i="26"/>
  <c r="T5138" i="26"/>
  <c r="T5139" i="26"/>
  <c r="T5140" i="26"/>
  <c r="T5141" i="26"/>
  <c r="T5142" i="26"/>
  <c r="T5143" i="26"/>
  <c r="T5144" i="26"/>
  <c r="T5145" i="26"/>
  <c r="T5146" i="26"/>
  <c r="T5147" i="26"/>
  <c r="T5148" i="26"/>
  <c r="T5149" i="26"/>
  <c r="T5150" i="26"/>
  <c r="T5151" i="26"/>
  <c r="T5152" i="26"/>
  <c r="T5153" i="26"/>
  <c r="T5154" i="26"/>
  <c r="T5155" i="26"/>
  <c r="T5156" i="26"/>
  <c r="T5157" i="26"/>
  <c r="T5158" i="26"/>
  <c r="T5159" i="26"/>
  <c r="T5160" i="26"/>
  <c r="T5161" i="26"/>
  <c r="T5162" i="26"/>
  <c r="T5163" i="26"/>
  <c r="T5164" i="26"/>
  <c r="T5165" i="26"/>
  <c r="T5166" i="26"/>
  <c r="T5167" i="26"/>
  <c r="T5168" i="26"/>
  <c r="T5169" i="26"/>
  <c r="T5170" i="26"/>
  <c r="T5171" i="26"/>
  <c r="T5172" i="26"/>
  <c r="T5173" i="26"/>
  <c r="T5174" i="26"/>
  <c r="T5175" i="26"/>
  <c r="T5176" i="26"/>
  <c r="T5177" i="26"/>
  <c r="T5178" i="26"/>
  <c r="T5179" i="26"/>
  <c r="T5180" i="26"/>
  <c r="T5181" i="26"/>
  <c r="T5182" i="26"/>
  <c r="T5183" i="26"/>
  <c r="T5184" i="26"/>
  <c r="T5185" i="26"/>
  <c r="T5186" i="26"/>
  <c r="T5187" i="26"/>
  <c r="T5188" i="26"/>
  <c r="T5189" i="26"/>
  <c r="T5190" i="26"/>
  <c r="T5191" i="26"/>
  <c r="T5192" i="26"/>
  <c r="T5193" i="26"/>
  <c r="T5194" i="26"/>
  <c r="T5195" i="26"/>
  <c r="T5196" i="26"/>
  <c r="T5197" i="26"/>
  <c r="T5198" i="26"/>
  <c r="T5199" i="26"/>
  <c r="T5200" i="26"/>
  <c r="T5201" i="26"/>
  <c r="T5202" i="26"/>
  <c r="T5203" i="26"/>
  <c r="T5204" i="26"/>
  <c r="T5205" i="26"/>
  <c r="T5206" i="26"/>
  <c r="T5207" i="26"/>
  <c r="T5208" i="26"/>
  <c r="T5209" i="26"/>
  <c r="T5210" i="26"/>
  <c r="T5211" i="26"/>
  <c r="T5212" i="26"/>
  <c r="T5213" i="26"/>
  <c r="T5214" i="26"/>
  <c r="T5215" i="26"/>
  <c r="T5216" i="26"/>
  <c r="T5217" i="26"/>
  <c r="T5218" i="26"/>
  <c r="T5219" i="26"/>
  <c r="T5220" i="26"/>
  <c r="T5221" i="26"/>
  <c r="T5222" i="26"/>
  <c r="T5223" i="26"/>
  <c r="T5224" i="26"/>
  <c r="T5225" i="26"/>
  <c r="T5226" i="26"/>
  <c r="T5227" i="26"/>
  <c r="T5228" i="26"/>
  <c r="T5229" i="26"/>
  <c r="T5230" i="26"/>
  <c r="T5231" i="26"/>
  <c r="T5232" i="26"/>
  <c r="T5233" i="26"/>
  <c r="T5234" i="26"/>
  <c r="T5235" i="26"/>
  <c r="T5236" i="26"/>
  <c r="T5237" i="26"/>
  <c r="T5238" i="26"/>
  <c r="T5239" i="26"/>
  <c r="T5240" i="26"/>
  <c r="T5241" i="26"/>
  <c r="T5242" i="26"/>
  <c r="T5243" i="26"/>
  <c r="T5244" i="26"/>
  <c r="T5245" i="26"/>
  <c r="T5246" i="26"/>
  <c r="T5247" i="26"/>
  <c r="T5248" i="26"/>
  <c r="T5249" i="26"/>
  <c r="T5250" i="26"/>
  <c r="T5251" i="26"/>
  <c r="T5252" i="26"/>
  <c r="T5253" i="26"/>
  <c r="T5254" i="26"/>
  <c r="T5255" i="26"/>
  <c r="T5256" i="26"/>
  <c r="T5257" i="26"/>
  <c r="T5258" i="26"/>
  <c r="T5259" i="26"/>
  <c r="T5260" i="26"/>
  <c r="T5261" i="26"/>
  <c r="T5262" i="26"/>
  <c r="T5263" i="26"/>
  <c r="T5264" i="26"/>
  <c r="T5265" i="26"/>
  <c r="T5266" i="26"/>
  <c r="T5267" i="26"/>
  <c r="T5268" i="26"/>
  <c r="T5269" i="26"/>
  <c r="T5270" i="26"/>
  <c r="T5271" i="26"/>
  <c r="T5272" i="26"/>
  <c r="T5273" i="26"/>
  <c r="T5274" i="26"/>
  <c r="T5275" i="26"/>
  <c r="T5276" i="26"/>
  <c r="T5277" i="26"/>
  <c r="T5278" i="26"/>
  <c r="T5279" i="26"/>
  <c r="T5280" i="26"/>
  <c r="T5281" i="26"/>
  <c r="T5282" i="26"/>
  <c r="T5283" i="26"/>
  <c r="T5284" i="26"/>
  <c r="T5285" i="26"/>
  <c r="T5286" i="26"/>
  <c r="T5287" i="26"/>
  <c r="T5288" i="26"/>
  <c r="T5289" i="26"/>
  <c r="T5290" i="26"/>
  <c r="T5291" i="26"/>
  <c r="T5292" i="26"/>
  <c r="T5293" i="26"/>
  <c r="T5294" i="26"/>
  <c r="T5295" i="26"/>
  <c r="T5296" i="26"/>
  <c r="T5297" i="26"/>
  <c r="T5298" i="26"/>
  <c r="T5299" i="26"/>
  <c r="T5300" i="26"/>
  <c r="T5301" i="26"/>
  <c r="T5302" i="26"/>
  <c r="T5303" i="26"/>
  <c r="T5304" i="26"/>
  <c r="T5305" i="26"/>
  <c r="T5306" i="26"/>
  <c r="T5307" i="26"/>
  <c r="T5308" i="26"/>
  <c r="T5309" i="26"/>
  <c r="T5310" i="26"/>
  <c r="T5311" i="26"/>
  <c r="T5312" i="26"/>
  <c r="T5313" i="26"/>
  <c r="T5314" i="26"/>
  <c r="T5315" i="26"/>
  <c r="T5316" i="26"/>
  <c r="T5317" i="26"/>
  <c r="T5318" i="26"/>
  <c r="T5319" i="26"/>
  <c r="T5320" i="26"/>
  <c r="T5321" i="26"/>
  <c r="T5322" i="26"/>
  <c r="T5323" i="26"/>
  <c r="T5324" i="26"/>
  <c r="T5325" i="26"/>
  <c r="T5326" i="26"/>
  <c r="T5327" i="26"/>
  <c r="T5328" i="26"/>
  <c r="T5329" i="26"/>
  <c r="T5330" i="26"/>
  <c r="T5331" i="26"/>
  <c r="T5332" i="26"/>
  <c r="T5333" i="26"/>
  <c r="T5334" i="26"/>
  <c r="T5335" i="26"/>
  <c r="T5336" i="26"/>
  <c r="T5337" i="26"/>
  <c r="T5338" i="26"/>
  <c r="T5339" i="26"/>
  <c r="T5340" i="26"/>
  <c r="T5341" i="26"/>
  <c r="T5342" i="26"/>
  <c r="T5343" i="26"/>
  <c r="T5344" i="26"/>
  <c r="T5345" i="26"/>
  <c r="T5346" i="26"/>
  <c r="T5347" i="26"/>
  <c r="T5348" i="26"/>
  <c r="T5349" i="26"/>
  <c r="T5350" i="26"/>
  <c r="T5351" i="26"/>
  <c r="T5352" i="26"/>
  <c r="T5353" i="26"/>
  <c r="T5354" i="26"/>
  <c r="T5355" i="26"/>
  <c r="T5356" i="26"/>
  <c r="T5357" i="26"/>
  <c r="T5358" i="26"/>
  <c r="T5359" i="26"/>
  <c r="T5360" i="26"/>
  <c r="T5361" i="26"/>
  <c r="T5362" i="26"/>
  <c r="T5363" i="26"/>
  <c r="T5364" i="26"/>
  <c r="T5365" i="26"/>
  <c r="T5366" i="26"/>
  <c r="T5367" i="26"/>
  <c r="T5368" i="26"/>
  <c r="T5369" i="26"/>
  <c r="T5370" i="26"/>
  <c r="T5371" i="26"/>
  <c r="T5372" i="26"/>
  <c r="T5373" i="26"/>
  <c r="T5374" i="26"/>
  <c r="T5375" i="26"/>
  <c r="T5376" i="26"/>
  <c r="T5377" i="26"/>
  <c r="T5378" i="26"/>
  <c r="T5379" i="26"/>
  <c r="T5380" i="26"/>
  <c r="T5381" i="26"/>
  <c r="T5382" i="26"/>
  <c r="T5383" i="26"/>
  <c r="T5384" i="26"/>
  <c r="T5385" i="26"/>
  <c r="T5386" i="26"/>
  <c r="T5387" i="26"/>
  <c r="T5388" i="26"/>
  <c r="T5389" i="26"/>
  <c r="T5390" i="26"/>
  <c r="T5391" i="26"/>
  <c r="T5392" i="26"/>
  <c r="T5393" i="26"/>
  <c r="T5394" i="26"/>
  <c r="T5395" i="26"/>
  <c r="T5396" i="26"/>
  <c r="T5397" i="26"/>
  <c r="T5398" i="26"/>
  <c r="T5399" i="26"/>
  <c r="T5400" i="26"/>
  <c r="T5401" i="26"/>
  <c r="T5402" i="26"/>
  <c r="T5403" i="26"/>
  <c r="T5404" i="26"/>
  <c r="T5405" i="26"/>
  <c r="T5406" i="26"/>
  <c r="T5407" i="26"/>
  <c r="T5408" i="26"/>
  <c r="T5409" i="26"/>
  <c r="T5410" i="26"/>
  <c r="T5411" i="26"/>
  <c r="T5412" i="26"/>
  <c r="T5413" i="26"/>
  <c r="T5414" i="26"/>
  <c r="T5415" i="26"/>
  <c r="T5416" i="26"/>
  <c r="T5417" i="26"/>
  <c r="T5418" i="26"/>
  <c r="T5419" i="26"/>
  <c r="T5420" i="26"/>
  <c r="T5421" i="26"/>
  <c r="T5422" i="26"/>
  <c r="T5423" i="26"/>
  <c r="T5424" i="26"/>
  <c r="T5425" i="26"/>
  <c r="T5426" i="26"/>
  <c r="T5427" i="26"/>
  <c r="T5428" i="26"/>
  <c r="T5429" i="26"/>
  <c r="T5430" i="26"/>
  <c r="T5431" i="26"/>
  <c r="T5432" i="26"/>
  <c r="T5433" i="26"/>
  <c r="T5434" i="26"/>
  <c r="T5435" i="26"/>
  <c r="T5436" i="26"/>
  <c r="T5437" i="26"/>
  <c r="T5438" i="26"/>
  <c r="T5439" i="26"/>
  <c r="T5440" i="26"/>
  <c r="T5441" i="26"/>
  <c r="T5442" i="26"/>
  <c r="T5443" i="26"/>
  <c r="T5444" i="26"/>
  <c r="T5445" i="26"/>
  <c r="T5446" i="26"/>
  <c r="T5447" i="26"/>
  <c r="T5448" i="26"/>
  <c r="T5449" i="26"/>
  <c r="T5450" i="26"/>
  <c r="T5451" i="26"/>
  <c r="T5452" i="26"/>
  <c r="T5453" i="26"/>
  <c r="T5454" i="26"/>
  <c r="T5455" i="26"/>
  <c r="T5456" i="26"/>
  <c r="T5457" i="26"/>
  <c r="T5458" i="26"/>
  <c r="T5459" i="26"/>
  <c r="T5460" i="26"/>
  <c r="T5461" i="26"/>
  <c r="T5462" i="26"/>
  <c r="T5463" i="26"/>
  <c r="T5464" i="26"/>
  <c r="T5465" i="26"/>
  <c r="T5466" i="26"/>
  <c r="T5467" i="26"/>
  <c r="T5468" i="26"/>
  <c r="T5469" i="26"/>
  <c r="T5470" i="26"/>
  <c r="T5471" i="26"/>
  <c r="T5472" i="26"/>
  <c r="T5473" i="26"/>
  <c r="T5474" i="26"/>
  <c r="T5475" i="26"/>
  <c r="T5476" i="26"/>
  <c r="T5477" i="26"/>
  <c r="T5478" i="26"/>
  <c r="T5479" i="26"/>
  <c r="T5480" i="26"/>
  <c r="T5481" i="26"/>
  <c r="T5482" i="26"/>
  <c r="T5483" i="26"/>
  <c r="T5484" i="26"/>
  <c r="T5485" i="26"/>
  <c r="T5486" i="26"/>
  <c r="T5487" i="26"/>
  <c r="T5488" i="26"/>
  <c r="T5489" i="26"/>
  <c r="T5490" i="26"/>
  <c r="T5491" i="26"/>
  <c r="T5492" i="26"/>
  <c r="T5493" i="26"/>
  <c r="T5494" i="26"/>
  <c r="T5495" i="26"/>
  <c r="T5496" i="26"/>
  <c r="T5497" i="26"/>
  <c r="T5498" i="26"/>
  <c r="T5499" i="26"/>
  <c r="T5500" i="26"/>
  <c r="T5501" i="26"/>
  <c r="T5502" i="26"/>
  <c r="T5503" i="26"/>
  <c r="T5504" i="26"/>
  <c r="T5505" i="26"/>
  <c r="T5506" i="26"/>
  <c r="T5507" i="26"/>
  <c r="T5508" i="26"/>
  <c r="T5509" i="26"/>
  <c r="T5510" i="26"/>
  <c r="T5511" i="26"/>
  <c r="T5512" i="26"/>
  <c r="T5513" i="26"/>
  <c r="T5514" i="26"/>
  <c r="T5515" i="26"/>
  <c r="T5516" i="26"/>
  <c r="T5517" i="26"/>
  <c r="T5518" i="26"/>
  <c r="T5519" i="26"/>
  <c r="T5520" i="26"/>
  <c r="T5521" i="26"/>
  <c r="T5522" i="26"/>
  <c r="T5523" i="26"/>
  <c r="T5524" i="26"/>
  <c r="T5525" i="26"/>
  <c r="T5526" i="26"/>
  <c r="T5527" i="26"/>
  <c r="T5528" i="26"/>
  <c r="T5529" i="26"/>
  <c r="T5530" i="26"/>
  <c r="T5531" i="26"/>
  <c r="T5532" i="26"/>
  <c r="T5533" i="26"/>
  <c r="T5534" i="26"/>
  <c r="T5535" i="26"/>
  <c r="T5536" i="26"/>
  <c r="T5537" i="26"/>
  <c r="T5538" i="26"/>
  <c r="T5539" i="26"/>
  <c r="T5540" i="26"/>
  <c r="T5541" i="26"/>
  <c r="T5542" i="26"/>
  <c r="T5543" i="26"/>
  <c r="T5544" i="26"/>
  <c r="T5545" i="26"/>
  <c r="T5546" i="26"/>
  <c r="T5547" i="26"/>
  <c r="T5548" i="26"/>
  <c r="T5549" i="26"/>
  <c r="T5550" i="26"/>
  <c r="T5551" i="26"/>
  <c r="T5552" i="26"/>
  <c r="T5553" i="26"/>
  <c r="T5554" i="26"/>
  <c r="T5555" i="26"/>
  <c r="T5556" i="26"/>
  <c r="T5557" i="26"/>
  <c r="T5558" i="26"/>
  <c r="T5559" i="26"/>
  <c r="T5560" i="26"/>
  <c r="T5561" i="26"/>
  <c r="T5562" i="26"/>
  <c r="T5563" i="26"/>
  <c r="T5564" i="26"/>
  <c r="T5565" i="26"/>
  <c r="T5566" i="26"/>
  <c r="T5567" i="26"/>
  <c r="T5568" i="26"/>
  <c r="T5569" i="26"/>
  <c r="T5570" i="26"/>
  <c r="T5571" i="26"/>
  <c r="T5572" i="26"/>
  <c r="T5573" i="26"/>
  <c r="T5574" i="26"/>
  <c r="T5575" i="26"/>
  <c r="T5576" i="26"/>
  <c r="T5577" i="26"/>
  <c r="T5578" i="26"/>
  <c r="T5579" i="26"/>
  <c r="T5580" i="26"/>
  <c r="T5581" i="26"/>
  <c r="T5582" i="26"/>
  <c r="T5583" i="26"/>
  <c r="T5584" i="26"/>
  <c r="T5585" i="26"/>
  <c r="T5586" i="26"/>
  <c r="T5587" i="26"/>
  <c r="T5588" i="26"/>
  <c r="T5589" i="26"/>
  <c r="T5590" i="26"/>
  <c r="T5591" i="26"/>
  <c r="T5592" i="26"/>
  <c r="T5593" i="26"/>
  <c r="T5594" i="26"/>
  <c r="T5595" i="26"/>
  <c r="T5596" i="26"/>
  <c r="T5597" i="26"/>
  <c r="T5598" i="26"/>
  <c r="T5599" i="26"/>
  <c r="T5600" i="26"/>
  <c r="T5601" i="26"/>
  <c r="T5602" i="26"/>
  <c r="T5603" i="26"/>
  <c r="T5604" i="26"/>
  <c r="T5605" i="26"/>
  <c r="T5606" i="26"/>
  <c r="T5607" i="26"/>
  <c r="T5608" i="26"/>
  <c r="T5609" i="26"/>
  <c r="T5610" i="26"/>
  <c r="T5611" i="26"/>
  <c r="T5612" i="26"/>
  <c r="T5613" i="26"/>
  <c r="T5614" i="26"/>
  <c r="T5615" i="26"/>
  <c r="T5616" i="26"/>
  <c r="T5617" i="26"/>
  <c r="T5618" i="26"/>
  <c r="T5619" i="26"/>
  <c r="T5620" i="26"/>
  <c r="T5621" i="26"/>
  <c r="T5622" i="26"/>
  <c r="T5623" i="26"/>
  <c r="T5624" i="26"/>
  <c r="T5625" i="26"/>
  <c r="T5626" i="26"/>
  <c r="T5627" i="26"/>
  <c r="T5628" i="26"/>
  <c r="T5629" i="26"/>
  <c r="T5630" i="26"/>
  <c r="T5631" i="26"/>
  <c r="T5632" i="26"/>
  <c r="T5633" i="26"/>
  <c r="T5634" i="26"/>
  <c r="T5635" i="26"/>
  <c r="T5636" i="26"/>
  <c r="T5637" i="26"/>
  <c r="T5638" i="26"/>
  <c r="T5639" i="26"/>
  <c r="T5640" i="26"/>
  <c r="T5641" i="26"/>
  <c r="T5642" i="26"/>
  <c r="T5643" i="26"/>
  <c r="T5644" i="26"/>
  <c r="T5645" i="26"/>
  <c r="T5646" i="26"/>
  <c r="T5647" i="26"/>
  <c r="T5648" i="26"/>
  <c r="T5649" i="26"/>
  <c r="T5650" i="26"/>
  <c r="T5651" i="26"/>
  <c r="T5652" i="26"/>
  <c r="T5653" i="26"/>
  <c r="T5654" i="26"/>
  <c r="T5655" i="26"/>
  <c r="T5656" i="26"/>
  <c r="T5657" i="26"/>
  <c r="T5658" i="26"/>
  <c r="T5659" i="26"/>
  <c r="T5660" i="26"/>
  <c r="T5661" i="26"/>
  <c r="T5662" i="26"/>
  <c r="T5663" i="26"/>
  <c r="T5664" i="26"/>
  <c r="T5665" i="26"/>
  <c r="T5666" i="26"/>
  <c r="T5667" i="26"/>
  <c r="T5668" i="26"/>
  <c r="T5669" i="26"/>
  <c r="T5670" i="26"/>
  <c r="T5671" i="26"/>
  <c r="T5672" i="26"/>
  <c r="T5673" i="26"/>
  <c r="T5674" i="26"/>
  <c r="T5675" i="26"/>
  <c r="T5676" i="26"/>
  <c r="T5677" i="26"/>
  <c r="T5678" i="26"/>
  <c r="T5679" i="26"/>
  <c r="T5680" i="26"/>
  <c r="T5681" i="26"/>
  <c r="T5682" i="26"/>
  <c r="T5683" i="26"/>
  <c r="T5684" i="26"/>
  <c r="T5685" i="26"/>
  <c r="T5686" i="26"/>
  <c r="T5687" i="26"/>
  <c r="T5688" i="26"/>
  <c r="T5689" i="26"/>
  <c r="T5690" i="26"/>
  <c r="T5691" i="26"/>
  <c r="T5692" i="26"/>
  <c r="T5693" i="26"/>
  <c r="T5694" i="26"/>
  <c r="T5695" i="26"/>
  <c r="T5696" i="26"/>
  <c r="T5697" i="26"/>
  <c r="T5698" i="26"/>
  <c r="T5699" i="26"/>
  <c r="T5700" i="26"/>
  <c r="T5701" i="26"/>
  <c r="T5702" i="26"/>
  <c r="T5703" i="26"/>
  <c r="T5704" i="26"/>
  <c r="T5705" i="26"/>
  <c r="T5706" i="26"/>
  <c r="T5707" i="26"/>
  <c r="T5708" i="26"/>
  <c r="T5709" i="26"/>
  <c r="T5710" i="26"/>
  <c r="T5711" i="26"/>
  <c r="T5712" i="26"/>
  <c r="T5713" i="26"/>
  <c r="T5714" i="26"/>
  <c r="T5715" i="26"/>
  <c r="T5716" i="26"/>
  <c r="T5717" i="26"/>
  <c r="T5718" i="26"/>
  <c r="T5719" i="26"/>
  <c r="T5720" i="26"/>
  <c r="T5721" i="26"/>
  <c r="T5722" i="26"/>
  <c r="T5723" i="26"/>
  <c r="T5724" i="26"/>
  <c r="T5725" i="26"/>
  <c r="T5726" i="26"/>
  <c r="T5727" i="26"/>
  <c r="T5728" i="26"/>
  <c r="T5729" i="26"/>
  <c r="T5730" i="26"/>
  <c r="T5731" i="26"/>
  <c r="T5732" i="26"/>
  <c r="T5733" i="26"/>
  <c r="T5734" i="26"/>
  <c r="T5735" i="26"/>
  <c r="T5736" i="26"/>
  <c r="T5737" i="26"/>
  <c r="T5738" i="26"/>
  <c r="T5739" i="26"/>
  <c r="T5740" i="26"/>
  <c r="T5741" i="26"/>
  <c r="T5742" i="26"/>
  <c r="T5743" i="26"/>
  <c r="T5744" i="26"/>
  <c r="T5745" i="26"/>
  <c r="T5746" i="26"/>
  <c r="T5747" i="26"/>
  <c r="T5748" i="26"/>
  <c r="T5749" i="26"/>
  <c r="T5750" i="26"/>
  <c r="T5751" i="26"/>
  <c r="T5752" i="26"/>
  <c r="T5753" i="26"/>
  <c r="T5754" i="26"/>
  <c r="T5755" i="26"/>
  <c r="T5756" i="26"/>
  <c r="T5757" i="26"/>
  <c r="T5758" i="26"/>
  <c r="T5759" i="26"/>
  <c r="T5760" i="26"/>
  <c r="T5761" i="26"/>
  <c r="T5762" i="26"/>
  <c r="T5763" i="26"/>
  <c r="T5764" i="26"/>
  <c r="T5765" i="26"/>
  <c r="T5766" i="26"/>
  <c r="T5767" i="26"/>
  <c r="T5768" i="26"/>
  <c r="T5769" i="26"/>
  <c r="T5770" i="26"/>
  <c r="T5771" i="26"/>
  <c r="T5772" i="26"/>
  <c r="T5773" i="26"/>
  <c r="T5774" i="26"/>
  <c r="T5775" i="26"/>
  <c r="T5776" i="26"/>
  <c r="T5777" i="26"/>
  <c r="T5778" i="26"/>
  <c r="T5779" i="26"/>
  <c r="T5780" i="26"/>
  <c r="T5781" i="26"/>
  <c r="T5782" i="26"/>
  <c r="T5783" i="26"/>
  <c r="T5784" i="26"/>
  <c r="T5785" i="26"/>
  <c r="T5786" i="26"/>
  <c r="T5787" i="26"/>
  <c r="T5788" i="26"/>
  <c r="T5789" i="26"/>
  <c r="T5790" i="26"/>
  <c r="T5791" i="26"/>
  <c r="T5792" i="26"/>
  <c r="T5793" i="26"/>
  <c r="T5794" i="26"/>
  <c r="T5795" i="26"/>
  <c r="T5796" i="26"/>
  <c r="T5797" i="26"/>
  <c r="T5798" i="26"/>
  <c r="T5799" i="26"/>
  <c r="T5800" i="26"/>
  <c r="T5801" i="26"/>
  <c r="T5802" i="26"/>
  <c r="T5803" i="26"/>
  <c r="T5804" i="26"/>
  <c r="T5805" i="26"/>
  <c r="T5806" i="26"/>
  <c r="T5807" i="26"/>
  <c r="T5808" i="26"/>
  <c r="T5809" i="26"/>
  <c r="T5810" i="26"/>
  <c r="T5811" i="26"/>
  <c r="T5812" i="26"/>
  <c r="T5813" i="26"/>
  <c r="T5814" i="26"/>
  <c r="T5815" i="26"/>
  <c r="T5816" i="26"/>
  <c r="T5817" i="26"/>
  <c r="T5818" i="26"/>
  <c r="T5819" i="26"/>
  <c r="T5820" i="26"/>
  <c r="T5821" i="26"/>
  <c r="T5822" i="26"/>
  <c r="T5823" i="26"/>
  <c r="T5824" i="26"/>
  <c r="T5825" i="26"/>
  <c r="T5826" i="26"/>
  <c r="T5827" i="26"/>
  <c r="T5828" i="26"/>
  <c r="T5829" i="26"/>
  <c r="T5830" i="26"/>
  <c r="T5831" i="26"/>
  <c r="T5832" i="26"/>
  <c r="T5833" i="26"/>
  <c r="T5834" i="26"/>
  <c r="T5835" i="26"/>
  <c r="T5836" i="26"/>
  <c r="T5837" i="26"/>
  <c r="T5838" i="26"/>
  <c r="T5839" i="26"/>
  <c r="T5840" i="26"/>
  <c r="T5841" i="26"/>
  <c r="T5842" i="26"/>
  <c r="T5843" i="26"/>
  <c r="T5844" i="26"/>
  <c r="T5845" i="26"/>
  <c r="T5846" i="26"/>
  <c r="T5847" i="26"/>
  <c r="T5848" i="26"/>
  <c r="T5849" i="26"/>
  <c r="T5850" i="26"/>
  <c r="T5851" i="26"/>
  <c r="T5852" i="26"/>
  <c r="T5853" i="26"/>
  <c r="T5854" i="26"/>
  <c r="T5855" i="26"/>
  <c r="T5856" i="26"/>
  <c r="T5857" i="26"/>
  <c r="T5858" i="26"/>
  <c r="T5859" i="26"/>
  <c r="T5860" i="26"/>
  <c r="T5861" i="26"/>
  <c r="T5862" i="26"/>
  <c r="T5863" i="26"/>
  <c r="T5864" i="26"/>
  <c r="T5865" i="26"/>
  <c r="T5866" i="26"/>
  <c r="T5867" i="26"/>
  <c r="T5868" i="26"/>
  <c r="T5869" i="26"/>
  <c r="T5870" i="26"/>
  <c r="T5871" i="26"/>
  <c r="T5872" i="26"/>
  <c r="T5873" i="26"/>
  <c r="T5874" i="26"/>
  <c r="T5875" i="26"/>
  <c r="T5876" i="26"/>
  <c r="T5877" i="26"/>
  <c r="T5878" i="26"/>
  <c r="T5879" i="26"/>
  <c r="T5880" i="26"/>
  <c r="T5881" i="26"/>
  <c r="T5882" i="26"/>
  <c r="T5883" i="26"/>
  <c r="T5884" i="26"/>
  <c r="T5885" i="26"/>
  <c r="T5886" i="26"/>
  <c r="T5887" i="26"/>
  <c r="T5888" i="26"/>
  <c r="T5889" i="26"/>
  <c r="T5890" i="26"/>
  <c r="T5891" i="26"/>
  <c r="T5892" i="26"/>
  <c r="T5893" i="26"/>
  <c r="T5894" i="26"/>
  <c r="T5895" i="26"/>
  <c r="T5896" i="26"/>
  <c r="T5897" i="26"/>
  <c r="T5898" i="26"/>
  <c r="T5899" i="26"/>
  <c r="T5900" i="26"/>
  <c r="T5901" i="26"/>
  <c r="T5902" i="26"/>
  <c r="T5903" i="26"/>
  <c r="T5904" i="26"/>
  <c r="T5905" i="26"/>
  <c r="T5906" i="26"/>
  <c r="T5907" i="26"/>
  <c r="T5908" i="26"/>
  <c r="T5909" i="26"/>
  <c r="T5910" i="26"/>
  <c r="T5911" i="26"/>
  <c r="T5912" i="26"/>
  <c r="T5913" i="26"/>
  <c r="T5914" i="26"/>
  <c r="T5915" i="26"/>
  <c r="T5916" i="26"/>
  <c r="T5917" i="26"/>
  <c r="T5918" i="26"/>
  <c r="T5919" i="26"/>
  <c r="T5920" i="26"/>
  <c r="T5921" i="26"/>
  <c r="T5922" i="26"/>
  <c r="T5923" i="26"/>
  <c r="T5924" i="26"/>
  <c r="T5925" i="26"/>
  <c r="T5926" i="26"/>
  <c r="T5927" i="26"/>
  <c r="T5928" i="26"/>
  <c r="T5929" i="26"/>
  <c r="T5930" i="26"/>
  <c r="T5931" i="26"/>
  <c r="T5932" i="26"/>
  <c r="T5933" i="26"/>
  <c r="T5934" i="26"/>
  <c r="T5935" i="26"/>
  <c r="T5936" i="26"/>
  <c r="T5937" i="26"/>
  <c r="T5938" i="26"/>
  <c r="T5939" i="26"/>
  <c r="T5940" i="26"/>
  <c r="T5941" i="26"/>
  <c r="T5942" i="26"/>
  <c r="T5943" i="26"/>
  <c r="T5944" i="26"/>
  <c r="T5945" i="26"/>
  <c r="T5946" i="26"/>
  <c r="T5947" i="26"/>
  <c r="T5948" i="26"/>
  <c r="T5949" i="26"/>
  <c r="T5950" i="26"/>
  <c r="T5951" i="26"/>
  <c r="T5952" i="26"/>
  <c r="T5953" i="26"/>
  <c r="T5954" i="26"/>
  <c r="T5955" i="26"/>
  <c r="T5956" i="26"/>
  <c r="T5957" i="26"/>
  <c r="T5958" i="26"/>
  <c r="T5959" i="26"/>
  <c r="T5960" i="26"/>
  <c r="T5961" i="26"/>
  <c r="T5962" i="26"/>
  <c r="T5963" i="26"/>
  <c r="T5964" i="26"/>
  <c r="T5965" i="26"/>
  <c r="T5966" i="26"/>
  <c r="T5967" i="26"/>
  <c r="T5968" i="26"/>
  <c r="T5969" i="26"/>
  <c r="T5970" i="26"/>
  <c r="T5971" i="26"/>
  <c r="T5972" i="26"/>
  <c r="T5973" i="26"/>
  <c r="T5974" i="26"/>
  <c r="T5975" i="26"/>
  <c r="T5976" i="26"/>
  <c r="T5977" i="26"/>
  <c r="T5978" i="26"/>
  <c r="T5979" i="26"/>
  <c r="T5980" i="26"/>
  <c r="T5981" i="26"/>
  <c r="T5982" i="26"/>
  <c r="T5983" i="26"/>
  <c r="T5984" i="26"/>
  <c r="T5985" i="26"/>
  <c r="T5986" i="26"/>
  <c r="T5987" i="26"/>
  <c r="T5988" i="26"/>
  <c r="T5989" i="26"/>
  <c r="T5990" i="26"/>
  <c r="T5991" i="26"/>
  <c r="T5992" i="26"/>
  <c r="T5993" i="26"/>
  <c r="T5994" i="26"/>
  <c r="T5995" i="26"/>
  <c r="T5996" i="26"/>
  <c r="T5997" i="26"/>
  <c r="T5998" i="26"/>
  <c r="T5999" i="26"/>
  <c r="T6000" i="26"/>
  <c r="T6001" i="26"/>
  <c r="T6002" i="26"/>
  <c r="T6003" i="26"/>
  <c r="T6004" i="26"/>
  <c r="T6005" i="26"/>
  <c r="T6006" i="26"/>
  <c r="T6007" i="26"/>
  <c r="T6008" i="26"/>
  <c r="T6009" i="26"/>
  <c r="T6010" i="26"/>
  <c r="T6011" i="26"/>
  <c r="T6012" i="26"/>
  <c r="T6013" i="26"/>
  <c r="T6014" i="26"/>
  <c r="T6015" i="26"/>
  <c r="T6016" i="26"/>
  <c r="T6017" i="26"/>
  <c r="T6018" i="26"/>
  <c r="T6019" i="26"/>
  <c r="T6020" i="26"/>
  <c r="T6021" i="26"/>
  <c r="T6022" i="26"/>
  <c r="T6023" i="26"/>
  <c r="T6024" i="26"/>
  <c r="T6025" i="26"/>
  <c r="T6026" i="26"/>
  <c r="T6027" i="26"/>
  <c r="T6028" i="26"/>
  <c r="T6029" i="26"/>
  <c r="T6030" i="26"/>
  <c r="T6031" i="26"/>
  <c r="T6032" i="26"/>
  <c r="T6033" i="26"/>
  <c r="T6034" i="26"/>
  <c r="T6035" i="26"/>
  <c r="T6036" i="26"/>
  <c r="T6037" i="26"/>
  <c r="T6038" i="26"/>
  <c r="T6039" i="26"/>
  <c r="T6040" i="26"/>
  <c r="T6041" i="26"/>
  <c r="T6042" i="26"/>
  <c r="T6043" i="26"/>
  <c r="T6044" i="26"/>
  <c r="T6045" i="26"/>
  <c r="T6046" i="26"/>
  <c r="T6047" i="26"/>
  <c r="T6048" i="26"/>
  <c r="T6049" i="26"/>
  <c r="T6050" i="26"/>
  <c r="T6051" i="26"/>
  <c r="T6052" i="26"/>
  <c r="T6053" i="26"/>
  <c r="T6054" i="26"/>
  <c r="T6055" i="26"/>
  <c r="T6056" i="26"/>
  <c r="T6057" i="26"/>
  <c r="T6058" i="26"/>
  <c r="T6059" i="26"/>
  <c r="T6060" i="26"/>
  <c r="T6061" i="26"/>
  <c r="T6062" i="26"/>
  <c r="T6063" i="26"/>
  <c r="T6064" i="26"/>
  <c r="T6065" i="26"/>
  <c r="T6066" i="26"/>
  <c r="T6067" i="26"/>
  <c r="T6068" i="26"/>
  <c r="T6069" i="26"/>
  <c r="T6070" i="26"/>
  <c r="T6071" i="26"/>
  <c r="T6072" i="26"/>
  <c r="T6073" i="26"/>
  <c r="T6074" i="26"/>
  <c r="T6075" i="26"/>
  <c r="T6076" i="26"/>
  <c r="T6077" i="26"/>
  <c r="T6078" i="26"/>
  <c r="T6079" i="26"/>
  <c r="T6080" i="26"/>
  <c r="T6081" i="26"/>
  <c r="T6082" i="26"/>
  <c r="T6083" i="26"/>
  <c r="T6084" i="26"/>
  <c r="T6085" i="26"/>
  <c r="T6086" i="26"/>
  <c r="T6087" i="26"/>
  <c r="T6088" i="26"/>
  <c r="T6089" i="26"/>
  <c r="T6090" i="26"/>
  <c r="T6091" i="26"/>
  <c r="T6092" i="26"/>
  <c r="T6093" i="26"/>
  <c r="T6094" i="26"/>
  <c r="T6095" i="26"/>
  <c r="T6096" i="26"/>
  <c r="T6097" i="26"/>
  <c r="T6098" i="26"/>
  <c r="T6099" i="26"/>
  <c r="T6100" i="26"/>
  <c r="T6101" i="26"/>
  <c r="T6102" i="26"/>
  <c r="T6103" i="26"/>
  <c r="T6104" i="26"/>
  <c r="T6105" i="26"/>
  <c r="T6106" i="26"/>
  <c r="T6107" i="26"/>
  <c r="T6108" i="26"/>
  <c r="T6109" i="26"/>
  <c r="T6110" i="26"/>
  <c r="T6111" i="26"/>
  <c r="T6112" i="26"/>
  <c r="T6113" i="26"/>
  <c r="T6114" i="26"/>
  <c r="T6115" i="26"/>
  <c r="T6116" i="26"/>
  <c r="T6117" i="26"/>
  <c r="T6118" i="26"/>
  <c r="T6119" i="26"/>
  <c r="T6120" i="26"/>
  <c r="T6121" i="26"/>
  <c r="T6122" i="26"/>
  <c r="T6123" i="26"/>
  <c r="T6124" i="26"/>
  <c r="T6125" i="26"/>
  <c r="T6126" i="26"/>
  <c r="T6127" i="26"/>
  <c r="T6128" i="26"/>
  <c r="T6129" i="26"/>
  <c r="T6130" i="26"/>
  <c r="T6131" i="26"/>
  <c r="T6132" i="26"/>
  <c r="T6133" i="26"/>
  <c r="T6134" i="26"/>
  <c r="T6135" i="26"/>
  <c r="T6136" i="26"/>
  <c r="T6137" i="26"/>
  <c r="T6138" i="26"/>
  <c r="T6139" i="26"/>
  <c r="T6140" i="26"/>
  <c r="T6141" i="26"/>
  <c r="T6142" i="26"/>
  <c r="T6143" i="26"/>
  <c r="T6144" i="26"/>
  <c r="T6145" i="26"/>
  <c r="T6146" i="26"/>
  <c r="T6147" i="26"/>
  <c r="T6148" i="26"/>
  <c r="T6149" i="26"/>
  <c r="T6150" i="26"/>
  <c r="T6151" i="26"/>
  <c r="T6152" i="26"/>
  <c r="T6153" i="26"/>
  <c r="T6154" i="26"/>
  <c r="T6155" i="26"/>
  <c r="T6156" i="26"/>
  <c r="T6157" i="26"/>
  <c r="T6158" i="26"/>
  <c r="T6159" i="26"/>
  <c r="T6160" i="26"/>
  <c r="T6161" i="26"/>
  <c r="T6162" i="26"/>
  <c r="T6163" i="26"/>
  <c r="T6164" i="26"/>
  <c r="T6165" i="26"/>
  <c r="T6166" i="26"/>
  <c r="T6167" i="26"/>
  <c r="T6168" i="26"/>
  <c r="T6169" i="26"/>
  <c r="T6170" i="26"/>
  <c r="T6171" i="26"/>
  <c r="T6172" i="26"/>
  <c r="T6173" i="26"/>
  <c r="T6174" i="26"/>
  <c r="T6175" i="26"/>
  <c r="T6176" i="26"/>
  <c r="T6177" i="26"/>
  <c r="T6178" i="26"/>
  <c r="T6179" i="26"/>
  <c r="T6180" i="26"/>
  <c r="T6181" i="26"/>
  <c r="T6182" i="26"/>
  <c r="T6183" i="26"/>
  <c r="T6184" i="26"/>
  <c r="T6185" i="26"/>
  <c r="T6186" i="26"/>
  <c r="T6187" i="26"/>
  <c r="T6188" i="26"/>
  <c r="T6189" i="26"/>
  <c r="T6190" i="26"/>
  <c r="T6191" i="26"/>
  <c r="T6192" i="26"/>
  <c r="T6193" i="26"/>
  <c r="T6194" i="26"/>
  <c r="T6195" i="26"/>
  <c r="T6196" i="26"/>
  <c r="T6197" i="26"/>
  <c r="T6198" i="26"/>
  <c r="T6199" i="26"/>
  <c r="T6200" i="26"/>
  <c r="T6201" i="26"/>
  <c r="T6202" i="26"/>
  <c r="T6203" i="26"/>
  <c r="T6204" i="26"/>
  <c r="T6205" i="26"/>
  <c r="T6206" i="26"/>
  <c r="T6207" i="26"/>
  <c r="T6208" i="26"/>
  <c r="T6209" i="26"/>
  <c r="T6210" i="26"/>
  <c r="T6211" i="26"/>
  <c r="T6212" i="26"/>
  <c r="T6213" i="26"/>
  <c r="T6214" i="26"/>
  <c r="T6215" i="26"/>
  <c r="T6216" i="26"/>
  <c r="T6217" i="26"/>
  <c r="T6218" i="26"/>
  <c r="T6219" i="26"/>
  <c r="T6220" i="26"/>
  <c r="T6221" i="26"/>
  <c r="T6222" i="26"/>
  <c r="T6223" i="26"/>
  <c r="T6224" i="26"/>
  <c r="T6225" i="26"/>
  <c r="T6226" i="26"/>
  <c r="T6227" i="26"/>
  <c r="T6228" i="26"/>
  <c r="T6229" i="26"/>
  <c r="T6230" i="26"/>
  <c r="T6231" i="26"/>
  <c r="T6232" i="26"/>
  <c r="T6233" i="26"/>
  <c r="T6234" i="26"/>
  <c r="T6235" i="26"/>
  <c r="T6236" i="26"/>
  <c r="T6237" i="26"/>
  <c r="T6238" i="26"/>
  <c r="T6239" i="26"/>
  <c r="T6240" i="26"/>
  <c r="T6241" i="26"/>
  <c r="T6242" i="26"/>
  <c r="T6243" i="26"/>
  <c r="T6244" i="26"/>
  <c r="T6245" i="26"/>
  <c r="T6246" i="26"/>
  <c r="T6247" i="26"/>
  <c r="T6248" i="26"/>
  <c r="T6249" i="26"/>
  <c r="T6250" i="26"/>
  <c r="T6251" i="26"/>
  <c r="T6252" i="26"/>
  <c r="T6253" i="26"/>
  <c r="T6254" i="26"/>
  <c r="T6255" i="26"/>
  <c r="T6256" i="26"/>
  <c r="T6257" i="26"/>
  <c r="T6258" i="26"/>
  <c r="T6259" i="26"/>
  <c r="T6260" i="26"/>
  <c r="T6261" i="26"/>
  <c r="T6262" i="26"/>
  <c r="T6263" i="26"/>
  <c r="T6264" i="26"/>
  <c r="T6265" i="26"/>
  <c r="T6266" i="26"/>
  <c r="T6267" i="26"/>
  <c r="T6268" i="26"/>
  <c r="T6269" i="26"/>
  <c r="T6270" i="26"/>
  <c r="T6271" i="26"/>
  <c r="T6272" i="26"/>
  <c r="T6273" i="26"/>
  <c r="T6274" i="26"/>
  <c r="T6275" i="26"/>
  <c r="T6276" i="26"/>
  <c r="T6277" i="26"/>
  <c r="T6278" i="26"/>
  <c r="T6279" i="26"/>
  <c r="T6280" i="26"/>
  <c r="T6281" i="26"/>
  <c r="T6282" i="26"/>
  <c r="T6283" i="26"/>
  <c r="T6284" i="26"/>
  <c r="T6285" i="26"/>
  <c r="T6286" i="26"/>
  <c r="T6287" i="26"/>
  <c r="T6288" i="26"/>
  <c r="T6289" i="26"/>
  <c r="T6290" i="26"/>
  <c r="T6291" i="26"/>
  <c r="T6292" i="26"/>
  <c r="T6293" i="26"/>
  <c r="T6294" i="26"/>
  <c r="T6295" i="26"/>
  <c r="T6296" i="26"/>
  <c r="T6297" i="26"/>
  <c r="T6298" i="26"/>
  <c r="T6299" i="26"/>
  <c r="T6300" i="26"/>
  <c r="T6301" i="26"/>
  <c r="T6302" i="26"/>
  <c r="T6303" i="26"/>
  <c r="T6304" i="26"/>
  <c r="T6305" i="26"/>
  <c r="T6306" i="26"/>
  <c r="T6307" i="26"/>
  <c r="T6308" i="26"/>
  <c r="T6309" i="26"/>
  <c r="T6310" i="26"/>
  <c r="T6311" i="26"/>
  <c r="T6312" i="26"/>
  <c r="T6313" i="26"/>
  <c r="T6314" i="26"/>
  <c r="T6315" i="26"/>
  <c r="T6316" i="26"/>
  <c r="T6317" i="26"/>
  <c r="T6318" i="26"/>
  <c r="T6319" i="26"/>
  <c r="T6320" i="26"/>
  <c r="T6321" i="26"/>
  <c r="T6322" i="26"/>
  <c r="T6323" i="26"/>
  <c r="T6324" i="26"/>
  <c r="T6325" i="26"/>
  <c r="T6326" i="26"/>
  <c r="T6327" i="26"/>
  <c r="T6328" i="26"/>
  <c r="T6329" i="26"/>
  <c r="T6330" i="26"/>
  <c r="T6331" i="26"/>
  <c r="T6332" i="26"/>
  <c r="T6333" i="26"/>
  <c r="T6334" i="26"/>
  <c r="T6335" i="26"/>
  <c r="T6336" i="26"/>
  <c r="T6337" i="26"/>
  <c r="T6338" i="26"/>
  <c r="T6339" i="26"/>
  <c r="T6340" i="26"/>
  <c r="T6341" i="26"/>
  <c r="T6342" i="26"/>
  <c r="T6343" i="26"/>
  <c r="T6344" i="26"/>
  <c r="T6345" i="26"/>
  <c r="T6346" i="26"/>
  <c r="T6347" i="26"/>
  <c r="T6348" i="26"/>
  <c r="T6349" i="26"/>
  <c r="T6350" i="26"/>
  <c r="T6351" i="26"/>
  <c r="T6352" i="26"/>
  <c r="T6353" i="26"/>
  <c r="T6354" i="26"/>
  <c r="T6355" i="26"/>
  <c r="T6356" i="26"/>
  <c r="T6357" i="26"/>
  <c r="T6358" i="26"/>
  <c r="T6359" i="26"/>
  <c r="T6360" i="26"/>
  <c r="T6361" i="26"/>
  <c r="T6362" i="26"/>
  <c r="T6363" i="26"/>
  <c r="T6364" i="26"/>
  <c r="T6365" i="26"/>
  <c r="T6366" i="26"/>
  <c r="T6367" i="26"/>
  <c r="T6368" i="26"/>
  <c r="T6369" i="26"/>
  <c r="T6370" i="26"/>
  <c r="T6371" i="26"/>
  <c r="T6372" i="26"/>
  <c r="T6373" i="26"/>
  <c r="T6374" i="26"/>
  <c r="T6375" i="26"/>
  <c r="T6376" i="26"/>
  <c r="T6377" i="26"/>
  <c r="T6378" i="26"/>
  <c r="T6379" i="26"/>
  <c r="T6380" i="26"/>
  <c r="T6381" i="26"/>
  <c r="T6382" i="26"/>
  <c r="T6383" i="26"/>
  <c r="T6384" i="26"/>
  <c r="T6385" i="26"/>
  <c r="T6386" i="26"/>
  <c r="T6387" i="26"/>
  <c r="T6388" i="26"/>
  <c r="T6389" i="26"/>
  <c r="T6390" i="26"/>
  <c r="T6391" i="26"/>
  <c r="T6392" i="26"/>
  <c r="T6393" i="26"/>
  <c r="T6394" i="26"/>
  <c r="T6395" i="26"/>
  <c r="T6396" i="26"/>
  <c r="T6397" i="26"/>
  <c r="T6398" i="26"/>
  <c r="T6399" i="26"/>
  <c r="T6400" i="26"/>
  <c r="T6401" i="26"/>
  <c r="T6402" i="26"/>
  <c r="T6403" i="26"/>
  <c r="T6404" i="26"/>
  <c r="T6405" i="26"/>
  <c r="T6406" i="26"/>
  <c r="T6407" i="26"/>
  <c r="T6408" i="26"/>
  <c r="T6409" i="26"/>
  <c r="T6410" i="26"/>
  <c r="T6411" i="26"/>
  <c r="T6412" i="26"/>
  <c r="T6413" i="26"/>
  <c r="T6414" i="26"/>
  <c r="T6415" i="26"/>
  <c r="T6416" i="26"/>
  <c r="T6417" i="26"/>
  <c r="T6418" i="26"/>
  <c r="T6419" i="26"/>
  <c r="T6420" i="26"/>
  <c r="T6421" i="26"/>
  <c r="T6422" i="26"/>
  <c r="T6423" i="26"/>
  <c r="T6424" i="26"/>
  <c r="T6425" i="26"/>
  <c r="T6426" i="26"/>
  <c r="T6427" i="26"/>
  <c r="T6428" i="26"/>
  <c r="T6429" i="26"/>
  <c r="T6430" i="26"/>
  <c r="T6431" i="26"/>
  <c r="T6432" i="26"/>
  <c r="T6433" i="26"/>
  <c r="T6434" i="26"/>
  <c r="T6435" i="26"/>
  <c r="T6436" i="26"/>
  <c r="T6437" i="26"/>
  <c r="T6438" i="26"/>
  <c r="T6439" i="26"/>
  <c r="T6440" i="26"/>
  <c r="T6441" i="26"/>
  <c r="T6442" i="26"/>
  <c r="T6443" i="26"/>
  <c r="T6444" i="26"/>
  <c r="T6445" i="26"/>
  <c r="T6446" i="26"/>
  <c r="T6447" i="26"/>
  <c r="T6448" i="26"/>
  <c r="T6449" i="26"/>
  <c r="T6450" i="26"/>
  <c r="T6451" i="26"/>
  <c r="T6452" i="26"/>
  <c r="T6453" i="26"/>
  <c r="T6454" i="26"/>
  <c r="T6455" i="26"/>
  <c r="T6456" i="26"/>
  <c r="T6457" i="26"/>
  <c r="T6458" i="26"/>
  <c r="T6459" i="26"/>
  <c r="T6460" i="26"/>
  <c r="T6461" i="26"/>
  <c r="T6462" i="26"/>
  <c r="T6463" i="26"/>
  <c r="T6464" i="26"/>
  <c r="T6465" i="26"/>
  <c r="T6466" i="26"/>
  <c r="T6467" i="26"/>
  <c r="T6468" i="26"/>
  <c r="T6469" i="26"/>
  <c r="T6470" i="26"/>
  <c r="T6471" i="26"/>
  <c r="T6472" i="26"/>
  <c r="T6473" i="26"/>
  <c r="T6474" i="26"/>
  <c r="T6475" i="26"/>
  <c r="T6476" i="26"/>
  <c r="T6477" i="26"/>
  <c r="T6478" i="26"/>
  <c r="T6479" i="26"/>
  <c r="T6480" i="26"/>
  <c r="T6481" i="26"/>
  <c r="T6482" i="26"/>
  <c r="T6483" i="26"/>
  <c r="T6484" i="26"/>
  <c r="T6485" i="26"/>
  <c r="T6486" i="26"/>
  <c r="T6487" i="26"/>
  <c r="T6488" i="26"/>
  <c r="T6489" i="26"/>
  <c r="T6490" i="26"/>
  <c r="T6491" i="26"/>
  <c r="T6492" i="26"/>
  <c r="T6493" i="26"/>
  <c r="T6494" i="26"/>
  <c r="T6495" i="26"/>
  <c r="T6496" i="26"/>
  <c r="T6497" i="26"/>
  <c r="T6498" i="26"/>
  <c r="T6499" i="26"/>
  <c r="T6500" i="26"/>
  <c r="T6501" i="26"/>
  <c r="T6502" i="26"/>
  <c r="T6503" i="26"/>
  <c r="T6504" i="26"/>
  <c r="T6505" i="26"/>
  <c r="T6506" i="26"/>
  <c r="T6507" i="26"/>
  <c r="T6508" i="26"/>
  <c r="T6509" i="26"/>
  <c r="T6510" i="26"/>
  <c r="T6511" i="26"/>
  <c r="T6512" i="26"/>
  <c r="T6513" i="26"/>
  <c r="T6514" i="26"/>
  <c r="T6515" i="26"/>
  <c r="T6516" i="26"/>
  <c r="T6517" i="26"/>
  <c r="T6518" i="26"/>
  <c r="T6519" i="26"/>
  <c r="T6520" i="26"/>
  <c r="T6521" i="26"/>
  <c r="T6522" i="26"/>
  <c r="T6523" i="26"/>
  <c r="T6524" i="26"/>
  <c r="T6525" i="26"/>
  <c r="T6526" i="26"/>
  <c r="T6527" i="26"/>
  <c r="T6528" i="26"/>
  <c r="T6529" i="26"/>
  <c r="T6530" i="26"/>
  <c r="T6531" i="26"/>
  <c r="T6532" i="26"/>
  <c r="T6533" i="26"/>
  <c r="T6534" i="26"/>
  <c r="T6535" i="26"/>
  <c r="T6536" i="26"/>
  <c r="T6537" i="26"/>
  <c r="T6538" i="26"/>
  <c r="T6539" i="26"/>
  <c r="T6540" i="26"/>
  <c r="T6541" i="26"/>
  <c r="T6542" i="26"/>
  <c r="T6543" i="26"/>
  <c r="T6544" i="26"/>
  <c r="T6545" i="26"/>
  <c r="T6546" i="26"/>
  <c r="T6547" i="26"/>
  <c r="T6548" i="26"/>
  <c r="T6549" i="26"/>
  <c r="T6550" i="26"/>
  <c r="T6551" i="26"/>
  <c r="T6552" i="26"/>
  <c r="T6553" i="26"/>
  <c r="T6554" i="26"/>
  <c r="T6555" i="26"/>
  <c r="T6556" i="26"/>
  <c r="T6557" i="26"/>
  <c r="T6558" i="26"/>
  <c r="T6559" i="26"/>
  <c r="T6560" i="26"/>
  <c r="T6561" i="26"/>
  <c r="T6562" i="26"/>
  <c r="T6563" i="26"/>
  <c r="T6564" i="26"/>
  <c r="T6565" i="26"/>
  <c r="T6566" i="26"/>
  <c r="T6567" i="26"/>
  <c r="T6568" i="26"/>
  <c r="T6569" i="26"/>
  <c r="T6570" i="26"/>
  <c r="T6571" i="26"/>
  <c r="T6572" i="26"/>
  <c r="T6573" i="26"/>
  <c r="T6574" i="26"/>
  <c r="T6575" i="26"/>
  <c r="T6576" i="26"/>
  <c r="T6577" i="26"/>
  <c r="T6578" i="26"/>
  <c r="T6579" i="26"/>
  <c r="T6580" i="26"/>
  <c r="T6581" i="26"/>
  <c r="T6582" i="26"/>
  <c r="T6583" i="26"/>
  <c r="T6584" i="26"/>
  <c r="T6585" i="26"/>
  <c r="T6586" i="26"/>
  <c r="T6587" i="26"/>
  <c r="T6588" i="26"/>
  <c r="T6589" i="26"/>
  <c r="T6590" i="26"/>
  <c r="T6591" i="26"/>
  <c r="T6592" i="26"/>
  <c r="T6593" i="26"/>
  <c r="T6594" i="26"/>
  <c r="T6595" i="26"/>
  <c r="T6596" i="26"/>
  <c r="T6597" i="26"/>
  <c r="T6598" i="26"/>
  <c r="T6599" i="26"/>
  <c r="T6600" i="26"/>
  <c r="T6601" i="26"/>
  <c r="T6602" i="26"/>
  <c r="T6603" i="26"/>
  <c r="T6604" i="26"/>
  <c r="T6605" i="26"/>
  <c r="T6606" i="26"/>
  <c r="T6607" i="26"/>
  <c r="T6608" i="26"/>
  <c r="T6609" i="26"/>
  <c r="T6610" i="26"/>
  <c r="T6611" i="26"/>
  <c r="T6612" i="26"/>
  <c r="T6613" i="26"/>
  <c r="T6614" i="26"/>
  <c r="T6615" i="26"/>
  <c r="T6616" i="26"/>
  <c r="T6617" i="26"/>
  <c r="T6618" i="26"/>
  <c r="T6619" i="26"/>
  <c r="T6620" i="26"/>
  <c r="T6621" i="26"/>
  <c r="T6622" i="26"/>
  <c r="T6623" i="26"/>
  <c r="T6624" i="26"/>
  <c r="T6625" i="26"/>
  <c r="T6626" i="26"/>
  <c r="T6627" i="26"/>
  <c r="T6628" i="26"/>
  <c r="T6629" i="26"/>
  <c r="T6630" i="26"/>
  <c r="T6631" i="26"/>
  <c r="T6632" i="26"/>
  <c r="T6633" i="26"/>
  <c r="T6634" i="26"/>
  <c r="T6635" i="26"/>
  <c r="T6636" i="26"/>
  <c r="T6637" i="26"/>
  <c r="T6638" i="26"/>
  <c r="T6639" i="26"/>
  <c r="T6640" i="26"/>
  <c r="T6641" i="26"/>
  <c r="T6642" i="26"/>
  <c r="T6643" i="26"/>
  <c r="T6644" i="26"/>
  <c r="T6645" i="26"/>
  <c r="T6646" i="26"/>
  <c r="T6647" i="26"/>
  <c r="T6648" i="26"/>
  <c r="T6649" i="26"/>
  <c r="T6650" i="26"/>
  <c r="T6651" i="26"/>
  <c r="T6652" i="26"/>
  <c r="T6653" i="26"/>
  <c r="T6654" i="26"/>
  <c r="T6655" i="26"/>
  <c r="T6656" i="26"/>
  <c r="T6657" i="26"/>
  <c r="T6658" i="26"/>
  <c r="T6659" i="26"/>
  <c r="T6660" i="26"/>
  <c r="T6661" i="26"/>
  <c r="T6662" i="26"/>
  <c r="T6663" i="26"/>
  <c r="T6664" i="26"/>
  <c r="T6665" i="26"/>
  <c r="T6666" i="26"/>
  <c r="T6667" i="26"/>
  <c r="T6668" i="26"/>
  <c r="T6669" i="26"/>
  <c r="T6670" i="26"/>
  <c r="T6671" i="26"/>
  <c r="T6672" i="26"/>
  <c r="T6673" i="26"/>
  <c r="T6674" i="26"/>
  <c r="T6675" i="26"/>
  <c r="T6676" i="26"/>
  <c r="T6677" i="26"/>
  <c r="T6678" i="26"/>
  <c r="T6679" i="26"/>
  <c r="T6680" i="26"/>
  <c r="T6681" i="26"/>
  <c r="T6682" i="26"/>
  <c r="T6683" i="26"/>
  <c r="T6684" i="26"/>
  <c r="T6685" i="26"/>
  <c r="T6686" i="26"/>
  <c r="T6687" i="26"/>
  <c r="T6688" i="26"/>
  <c r="T6689" i="26"/>
  <c r="T6690" i="26"/>
  <c r="T6691" i="26"/>
  <c r="T6692" i="26"/>
  <c r="T6693" i="26"/>
  <c r="T6694" i="26"/>
  <c r="T6695" i="26"/>
  <c r="T6696" i="26"/>
  <c r="T6697" i="26"/>
  <c r="T6698" i="26"/>
  <c r="T6699" i="26"/>
  <c r="T6700" i="26"/>
  <c r="T6701" i="26"/>
  <c r="T6702" i="26"/>
  <c r="T6703" i="26"/>
  <c r="T6704" i="26"/>
  <c r="T6705" i="26"/>
  <c r="T6706" i="26"/>
  <c r="T6707" i="26"/>
  <c r="T6708" i="26"/>
  <c r="T6709" i="26"/>
  <c r="T6710" i="26"/>
  <c r="T6711" i="26"/>
  <c r="T6712" i="26"/>
  <c r="T6713" i="26"/>
  <c r="T6714" i="26"/>
  <c r="T6715" i="26"/>
  <c r="T6716" i="26"/>
  <c r="T6717" i="26"/>
  <c r="T6718" i="26"/>
  <c r="T6719" i="26"/>
  <c r="T6720" i="26"/>
  <c r="T6721" i="26"/>
  <c r="T6722" i="26"/>
  <c r="T6723" i="26"/>
  <c r="T6724" i="26"/>
  <c r="T6725" i="26"/>
  <c r="T6726" i="26"/>
  <c r="T6727" i="26"/>
  <c r="T6728" i="26"/>
  <c r="T6729" i="26"/>
  <c r="T6730" i="26"/>
  <c r="T6731" i="26"/>
  <c r="T6732" i="26"/>
  <c r="T6733" i="26"/>
  <c r="T6734" i="26"/>
  <c r="T6735" i="26"/>
  <c r="T6736" i="26"/>
  <c r="T6737" i="26"/>
  <c r="T6738" i="26"/>
  <c r="T6739" i="26"/>
  <c r="T6740" i="26"/>
  <c r="T6741" i="26"/>
  <c r="T6742" i="26"/>
  <c r="T6743" i="26"/>
  <c r="T6744" i="26"/>
  <c r="T6745" i="26"/>
  <c r="T6746" i="26"/>
  <c r="T6747" i="26"/>
  <c r="T6748" i="26"/>
  <c r="T6749" i="26"/>
  <c r="T6750" i="26"/>
  <c r="T6751" i="26"/>
  <c r="T6752" i="26"/>
  <c r="T6753" i="26"/>
  <c r="T6754" i="26"/>
  <c r="T6755" i="26"/>
  <c r="T6756" i="26"/>
  <c r="T6757" i="26"/>
  <c r="T6758" i="26"/>
  <c r="T6759" i="26"/>
  <c r="T6760" i="26"/>
  <c r="T6761" i="26"/>
  <c r="T6762" i="26"/>
  <c r="T6763" i="26"/>
  <c r="T6764" i="26"/>
  <c r="T6765" i="26"/>
  <c r="T6766" i="26"/>
  <c r="T6767" i="26"/>
  <c r="T6768" i="26"/>
  <c r="T6769" i="26"/>
  <c r="T6770" i="26"/>
  <c r="T6771" i="26"/>
  <c r="T6772" i="26"/>
  <c r="T6773" i="26"/>
  <c r="T6774" i="26"/>
  <c r="T6775" i="26"/>
  <c r="T6776" i="26"/>
  <c r="T6777" i="26"/>
  <c r="T6778" i="26"/>
  <c r="T6779" i="26"/>
  <c r="T6780" i="26"/>
  <c r="T6781" i="26"/>
  <c r="T6782" i="26"/>
  <c r="T6783" i="26"/>
  <c r="T6784" i="26"/>
  <c r="T6785" i="26"/>
  <c r="T6786" i="26"/>
  <c r="T6787" i="26"/>
  <c r="T6788" i="26"/>
  <c r="T6789" i="26"/>
  <c r="T6790" i="26"/>
  <c r="T6791" i="26"/>
  <c r="T6792" i="26"/>
  <c r="T6793" i="26"/>
  <c r="T6794" i="26"/>
  <c r="T6795" i="26"/>
  <c r="T6796" i="26"/>
  <c r="T6797" i="26"/>
  <c r="T6798" i="26"/>
  <c r="T6799" i="26"/>
  <c r="T6800" i="26"/>
  <c r="T6801" i="26"/>
  <c r="T6802" i="26"/>
  <c r="T6803" i="26"/>
  <c r="T6804" i="26"/>
  <c r="T6805" i="26"/>
  <c r="T6806" i="26"/>
  <c r="T6807" i="26"/>
  <c r="T6808" i="26"/>
  <c r="T6809" i="26"/>
  <c r="T6810" i="26"/>
  <c r="T6811" i="26"/>
  <c r="T6812" i="26"/>
  <c r="T6813" i="26"/>
  <c r="T6814" i="26"/>
  <c r="T6815" i="26"/>
  <c r="T6816" i="26"/>
  <c r="T6817" i="26"/>
  <c r="T6818" i="26"/>
  <c r="T6819" i="26"/>
  <c r="T6820" i="26"/>
  <c r="T6821" i="26"/>
  <c r="T6822" i="26"/>
  <c r="T6823" i="26"/>
  <c r="T6824" i="26"/>
  <c r="T6825" i="26"/>
  <c r="T6826" i="26"/>
  <c r="T6827" i="26"/>
  <c r="T6828" i="26"/>
  <c r="T6829" i="26"/>
  <c r="T6830" i="26"/>
  <c r="T6831" i="26"/>
  <c r="T6832" i="26"/>
  <c r="T6833" i="26"/>
  <c r="T6834" i="26"/>
  <c r="T6835" i="26"/>
  <c r="T6836" i="26"/>
  <c r="T6837" i="26"/>
  <c r="T6838" i="26"/>
  <c r="T6839" i="26"/>
  <c r="T6840" i="26"/>
  <c r="T6841" i="26"/>
  <c r="T6842" i="26"/>
  <c r="T6843" i="26"/>
  <c r="T6844" i="26"/>
  <c r="T6845" i="26"/>
  <c r="T6846" i="26"/>
  <c r="T6847" i="26"/>
  <c r="T6848" i="26"/>
  <c r="T6849" i="26"/>
  <c r="T6850" i="26"/>
  <c r="T6851" i="26"/>
  <c r="T6852" i="26"/>
  <c r="T6853" i="26"/>
  <c r="T6854" i="26"/>
  <c r="T6855" i="26"/>
  <c r="T6856" i="26"/>
  <c r="T6857" i="26"/>
  <c r="T6858" i="26"/>
  <c r="T6859" i="26"/>
  <c r="T6860" i="26"/>
  <c r="T6861" i="26"/>
  <c r="T6862" i="26"/>
  <c r="T6863" i="26"/>
  <c r="T6864" i="26"/>
  <c r="T6865" i="26"/>
  <c r="T6866" i="26"/>
  <c r="T6867" i="26"/>
  <c r="T6868" i="26"/>
  <c r="T6869" i="26"/>
  <c r="T6870" i="26"/>
  <c r="T6871" i="26"/>
  <c r="T6872" i="26"/>
  <c r="T6873" i="26"/>
  <c r="T6874" i="26"/>
  <c r="T6875" i="26"/>
  <c r="T6876" i="26"/>
  <c r="T6877" i="26"/>
  <c r="T6878" i="26"/>
  <c r="T6879" i="26"/>
  <c r="T6880" i="26"/>
  <c r="T6881" i="26"/>
  <c r="T6882" i="26"/>
  <c r="T6883" i="26"/>
  <c r="T6884" i="26"/>
  <c r="T6885" i="26"/>
  <c r="T6886" i="26"/>
  <c r="T6887" i="26"/>
  <c r="T6888" i="26"/>
  <c r="T6889" i="26"/>
  <c r="T6890" i="26"/>
  <c r="T6891" i="26"/>
  <c r="T6892" i="26"/>
  <c r="T6893" i="26"/>
  <c r="T6894" i="26"/>
  <c r="T6895" i="26"/>
  <c r="T6896" i="26"/>
  <c r="T6897" i="26"/>
  <c r="T6898" i="26"/>
  <c r="T6899" i="26"/>
  <c r="T6900" i="26"/>
  <c r="T6901" i="26"/>
  <c r="T6902" i="26"/>
  <c r="T6903" i="26"/>
  <c r="T6904" i="26"/>
  <c r="T6905" i="26"/>
  <c r="T6906" i="26"/>
  <c r="T6907" i="26"/>
  <c r="T6908" i="26"/>
  <c r="T6909" i="26"/>
  <c r="T6910" i="26"/>
  <c r="T6911" i="26"/>
  <c r="T6912" i="26"/>
  <c r="T6913" i="26"/>
  <c r="T6914" i="26"/>
  <c r="T6915" i="26"/>
  <c r="T6916" i="26"/>
  <c r="T6917" i="26"/>
  <c r="T6918" i="26"/>
  <c r="T6919" i="26"/>
  <c r="T6920" i="26"/>
  <c r="T6921" i="26"/>
  <c r="T6922" i="26"/>
  <c r="T6923" i="26"/>
  <c r="T6924" i="26"/>
  <c r="T6925" i="26"/>
  <c r="T6926" i="26"/>
  <c r="T6927" i="26"/>
  <c r="T6928" i="26"/>
  <c r="T6929" i="26"/>
  <c r="T6930" i="26"/>
  <c r="T6931" i="26"/>
  <c r="T6932" i="26"/>
  <c r="T6933" i="26"/>
  <c r="T6934" i="26"/>
  <c r="T6935" i="26"/>
  <c r="T6936" i="26"/>
  <c r="T6937" i="26"/>
  <c r="T6938" i="26"/>
  <c r="T6939" i="26"/>
  <c r="T6940" i="26"/>
  <c r="T6941" i="26"/>
  <c r="T6942" i="26"/>
  <c r="T6943" i="26"/>
  <c r="T6944" i="26"/>
  <c r="T6945" i="26"/>
  <c r="T6946" i="26"/>
  <c r="T6947" i="26"/>
  <c r="T6948" i="26"/>
  <c r="T6949" i="26"/>
  <c r="T6950" i="26"/>
  <c r="T6951" i="26"/>
  <c r="T6952" i="26"/>
  <c r="T6953" i="26"/>
  <c r="T6954" i="26"/>
  <c r="T6955" i="26"/>
  <c r="T6956" i="26"/>
  <c r="T6957" i="26"/>
  <c r="T6958" i="26"/>
  <c r="T6959" i="26"/>
  <c r="T6960" i="26"/>
  <c r="T6961" i="26"/>
  <c r="T6962" i="26"/>
  <c r="T6963" i="26"/>
  <c r="T6964" i="26"/>
  <c r="T6965" i="26"/>
  <c r="T6966" i="26"/>
  <c r="T6967" i="26"/>
  <c r="T6968" i="26"/>
  <c r="T6969" i="26"/>
  <c r="T6970" i="26"/>
  <c r="T6971" i="26"/>
  <c r="T6972" i="26"/>
  <c r="T6973" i="26"/>
  <c r="T6974" i="26"/>
  <c r="T6975" i="26"/>
  <c r="T6976" i="26"/>
  <c r="T6977" i="26"/>
  <c r="T6978" i="26"/>
  <c r="T6979" i="26"/>
  <c r="T6980" i="26"/>
  <c r="T6981" i="26"/>
  <c r="T6982" i="26"/>
  <c r="T6983" i="26"/>
  <c r="T6984" i="26"/>
  <c r="T6985" i="26"/>
  <c r="T6986" i="26"/>
  <c r="T6987" i="26"/>
  <c r="T6988" i="26"/>
  <c r="T6989" i="26"/>
  <c r="T6990" i="26"/>
  <c r="T6991" i="26"/>
  <c r="T6992" i="26"/>
  <c r="T6993" i="26"/>
  <c r="T6994" i="26"/>
  <c r="T6995" i="26"/>
  <c r="T6996" i="26"/>
  <c r="T6997" i="26"/>
  <c r="T6998" i="26"/>
  <c r="T6999" i="26"/>
  <c r="T7000" i="26"/>
  <c r="T7001" i="26"/>
  <c r="T7002" i="26"/>
  <c r="T7003" i="26"/>
  <c r="T7004" i="26"/>
  <c r="T7005" i="26"/>
  <c r="T7006" i="26"/>
  <c r="T7007" i="26"/>
  <c r="T7008" i="26"/>
  <c r="T7009" i="26"/>
  <c r="T7010" i="26"/>
  <c r="T7011" i="26"/>
  <c r="T7012" i="26"/>
  <c r="T7013" i="26"/>
  <c r="T7014" i="26"/>
  <c r="T7015" i="26"/>
  <c r="T7016" i="26"/>
  <c r="T7017" i="26"/>
  <c r="T7018" i="26"/>
  <c r="T7019" i="26"/>
  <c r="T7020" i="26"/>
  <c r="T7021" i="26"/>
  <c r="T7022" i="26"/>
  <c r="T7023" i="26"/>
  <c r="T7024" i="26"/>
  <c r="T7025" i="26"/>
  <c r="T7026" i="26"/>
  <c r="T7027" i="26"/>
  <c r="T7028" i="26"/>
  <c r="T7029" i="26"/>
  <c r="T7030" i="26"/>
  <c r="T7031" i="26"/>
  <c r="T7032" i="26"/>
  <c r="T7033" i="26"/>
  <c r="T7034" i="26"/>
  <c r="T7035" i="26"/>
  <c r="T7036" i="26"/>
  <c r="T7037" i="26"/>
  <c r="T7038" i="26"/>
  <c r="T7039" i="26"/>
  <c r="T7040" i="26"/>
  <c r="T7041" i="26"/>
  <c r="T7042" i="26"/>
  <c r="T7043" i="26"/>
  <c r="T7044" i="26"/>
  <c r="T7045" i="26"/>
  <c r="T7046" i="26"/>
  <c r="T7047" i="26"/>
  <c r="T7048" i="26"/>
  <c r="T7049" i="26"/>
  <c r="T7050" i="26"/>
  <c r="T7051" i="26"/>
  <c r="T7052" i="26"/>
  <c r="T7053" i="26"/>
  <c r="T7054" i="26"/>
  <c r="T7055" i="26"/>
  <c r="T7056" i="26"/>
  <c r="T7057" i="26"/>
  <c r="T7058" i="26"/>
  <c r="T7059" i="26"/>
  <c r="T7060" i="26"/>
  <c r="T7061" i="26"/>
  <c r="T7062" i="26"/>
  <c r="T7063" i="26"/>
  <c r="T7064" i="26"/>
  <c r="T7065" i="26"/>
  <c r="T7066" i="26"/>
  <c r="T7067" i="26"/>
  <c r="T7068" i="26"/>
  <c r="T7069" i="26"/>
  <c r="T7070" i="26"/>
  <c r="T7071" i="26"/>
  <c r="T7072" i="26"/>
  <c r="T7073" i="26"/>
  <c r="T7074" i="26"/>
  <c r="T7075" i="26"/>
  <c r="T7076" i="26"/>
  <c r="T7077" i="26"/>
  <c r="T7078" i="26"/>
  <c r="T7079" i="26"/>
  <c r="T7080" i="26"/>
  <c r="T7081" i="26"/>
  <c r="T7082" i="26"/>
  <c r="T7083" i="26"/>
  <c r="T7084" i="26"/>
  <c r="T7085" i="26"/>
  <c r="T7086" i="26"/>
  <c r="T7087" i="26"/>
  <c r="T7088" i="26"/>
  <c r="T7089" i="26"/>
  <c r="T7090" i="26"/>
  <c r="T7091" i="26"/>
  <c r="T7092" i="26"/>
  <c r="T7093" i="26"/>
  <c r="T7094" i="26"/>
  <c r="T7095" i="26"/>
  <c r="T7096" i="26"/>
  <c r="T7097" i="26"/>
  <c r="T7098" i="26"/>
  <c r="T7099" i="26"/>
  <c r="T7100" i="26"/>
  <c r="T7101" i="26"/>
  <c r="T7102" i="26"/>
  <c r="T7103" i="26"/>
  <c r="T7104" i="26"/>
  <c r="T7105" i="26"/>
  <c r="T7106" i="26"/>
  <c r="T7107" i="26"/>
  <c r="T7108" i="26"/>
  <c r="T7109" i="26"/>
  <c r="T7110" i="26"/>
  <c r="T7111" i="26"/>
  <c r="T7112" i="26"/>
  <c r="T7113" i="26"/>
  <c r="T7114" i="26"/>
  <c r="T7115" i="26"/>
  <c r="T7116" i="26"/>
  <c r="T7117" i="26"/>
  <c r="T7118" i="26"/>
  <c r="T7119" i="26"/>
  <c r="T7120" i="26"/>
  <c r="T7121" i="26"/>
  <c r="T7122" i="26"/>
  <c r="T7123" i="26"/>
  <c r="T7124" i="26"/>
  <c r="T7125" i="26"/>
  <c r="T7126" i="26"/>
  <c r="T7127" i="26"/>
  <c r="T7128" i="26"/>
  <c r="T7129" i="26"/>
  <c r="T7130" i="26"/>
  <c r="T7131" i="26"/>
  <c r="T7132" i="26"/>
  <c r="T7133" i="26"/>
  <c r="T7134" i="26"/>
  <c r="T7135" i="26"/>
  <c r="T7136" i="26"/>
  <c r="T7137" i="26"/>
  <c r="T7138" i="26"/>
  <c r="T7139" i="26"/>
  <c r="T7140" i="26"/>
  <c r="T7141" i="26"/>
  <c r="T7142" i="26"/>
  <c r="T7143" i="26"/>
  <c r="T7144" i="26"/>
  <c r="T7145" i="26"/>
  <c r="T7146" i="26"/>
  <c r="T7147" i="26"/>
  <c r="T7148" i="26"/>
  <c r="T7149" i="26"/>
  <c r="T7150" i="26"/>
  <c r="T7151" i="26"/>
  <c r="T7152" i="26"/>
  <c r="T7153" i="26"/>
  <c r="T7154" i="26"/>
  <c r="T7155" i="26"/>
  <c r="T7156" i="26"/>
  <c r="T7157" i="26"/>
  <c r="T7158" i="26"/>
  <c r="T7159" i="26"/>
  <c r="T7160" i="26"/>
  <c r="T7161" i="26"/>
  <c r="T7162" i="26"/>
  <c r="T7163" i="26"/>
  <c r="T7164" i="26"/>
  <c r="T7165" i="26"/>
  <c r="T7166" i="26"/>
  <c r="T7167" i="26"/>
  <c r="T7168" i="26"/>
  <c r="T7169" i="26"/>
  <c r="T7170" i="26"/>
  <c r="T7171" i="26"/>
  <c r="T7172" i="26"/>
  <c r="T7173" i="26"/>
  <c r="T7174" i="26"/>
  <c r="T7175" i="26"/>
  <c r="T7176" i="26"/>
  <c r="T7177" i="26"/>
  <c r="T7178" i="26"/>
  <c r="T7179" i="26"/>
  <c r="T7180" i="26"/>
  <c r="T7181" i="26"/>
  <c r="T7182" i="26"/>
  <c r="T7183" i="26"/>
  <c r="T7184" i="26"/>
  <c r="T7185" i="26"/>
  <c r="T7186" i="26"/>
  <c r="T7187" i="26"/>
  <c r="T7188" i="26"/>
  <c r="T7189" i="26"/>
  <c r="T7190" i="26"/>
  <c r="T7191" i="26"/>
  <c r="T7192" i="26"/>
  <c r="T7193" i="26"/>
  <c r="T7194" i="26"/>
  <c r="T7195" i="26"/>
  <c r="T7196" i="26"/>
  <c r="T7197" i="26"/>
  <c r="T7198" i="26"/>
  <c r="T7199" i="26"/>
  <c r="T7200" i="26"/>
  <c r="T7201" i="26"/>
  <c r="T7202" i="26"/>
  <c r="T7203" i="26"/>
  <c r="T7204" i="26"/>
  <c r="T7205" i="26"/>
  <c r="T7206" i="26"/>
  <c r="T7207" i="26"/>
  <c r="T7208" i="26"/>
  <c r="T7209" i="26"/>
  <c r="T7210" i="26"/>
  <c r="T7211" i="26"/>
  <c r="T7212" i="26"/>
  <c r="T7213" i="26"/>
  <c r="T7214" i="26"/>
  <c r="T7215" i="26"/>
  <c r="T7216" i="26"/>
  <c r="T7217" i="26"/>
  <c r="T7218" i="26"/>
  <c r="T7219" i="26"/>
  <c r="T7220" i="26"/>
  <c r="T7221" i="26"/>
  <c r="T7222" i="26"/>
  <c r="T7223" i="26"/>
  <c r="T7224" i="26"/>
  <c r="T7225" i="26"/>
  <c r="T7226" i="26"/>
  <c r="T7227" i="26"/>
  <c r="T7228" i="26"/>
  <c r="T7229" i="26"/>
  <c r="T7230" i="26"/>
  <c r="T7231" i="26"/>
  <c r="T7232" i="26"/>
  <c r="T7233" i="26"/>
  <c r="T7234" i="26"/>
  <c r="T7235" i="26"/>
  <c r="T7236" i="26"/>
  <c r="T7237" i="26"/>
  <c r="T7238" i="26"/>
  <c r="T7239" i="26"/>
  <c r="T7240" i="26"/>
  <c r="T7241" i="26"/>
  <c r="T7242" i="26"/>
  <c r="T7243" i="26"/>
  <c r="T7244" i="26"/>
  <c r="T7245" i="26"/>
  <c r="T7246" i="26"/>
  <c r="T7247" i="26"/>
  <c r="T7248" i="26"/>
  <c r="T7249" i="26"/>
  <c r="T7250" i="26"/>
  <c r="T7251" i="26"/>
  <c r="T7252" i="26"/>
  <c r="T7253" i="26"/>
  <c r="T7254" i="26"/>
  <c r="T7255" i="26"/>
  <c r="T7256" i="26"/>
  <c r="T7257" i="26"/>
  <c r="T7258" i="26"/>
  <c r="T7259" i="26"/>
  <c r="T7260" i="26"/>
  <c r="T7261" i="26"/>
  <c r="T7262" i="26"/>
  <c r="T7263" i="26"/>
  <c r="T7264" i="26"/>
  <c r="T7265" i="26"/>
  <c r="T7266" i="26"/>
  <c r="T7267" i="26"/>
  <c r="T7268" i="26"/>
  <c r="T7269" i="26"/>
  <c r="T7270" i="26"/>
  <c r="T7271" i="26"/>
  <c r="T7272" i="26"/>
  <c r="T7273" i="26"/>
  <c r="T7274" i="26"/>
  <c r="T7275" i="26"/>
  <c r="T7276" i="26"/>
  <c r="T7277" i="26"/>
  <c r="T7278" i="26"/>
  <c r="T7279" i="26"/>
  <c r="T7280" i="26"/>
  <c r="T7281" i="26"/>
  <c r="T7282" i="26"/>
  <c r="T7283" i="26"/>
  <c r="T7284" i="26"/>
  <c r="T7285" i="26"/>
  <c r="T7286" i="26"/>
  <c r="T7287" i="26"/>
  <c r="T7288" i="26"/>
  <c r="T7289" i="26"/>
  <c r="T7290" i="26"/>
  <c r="T7291" i="26"/>
  <c r="T7292" i="26"/>
  <c r="T7293" i="26"/>
  <c r="T7294" i="26"/>
  <c r="T7295" i="26"/>
  <c r="T7296" i="26"/>
  <c r="T7297" i="26"/>
  <c r="T7298" i="26"/>
  <c r="T7299" i="26"/>
  <c r="T7300" i="26"/>
  <c r="T7301" i="26"/>
  <c r="T7302" i="26"/>
  <c r="T7303" i="26"/>
  <c r="T7304" i="26"/>
  <c r="T7305" i="26"/>
  <c r="T7306" i="26"/>
  <c r="T7307" i="26"/>
  <c r="T7308" i="26"/>
  <c r="T7309" i="26"/>
  <c r="T7310" i="26"/>
  <c r="T7311" i="26"/>
  <c r="T7312" i="26"/>
  <c r="T7313" i="26"/>
  <c r="T7314" i="26"/>
  <c r="T7315" i="26"/>
  <c r="T7316" i="26"/>
  <c r="T7317" i="26"/>
  <c r="T7318" i="26"/>
  <c r="T7319" i="26"/>
  <c r="T7320" i="26"/>
  <c r="T7321" i="26"/>
  <c r="T7322" i="26"/>
  <c r="T7323" i="26"/>
  <c r="T7324" i="26"/>
  <c r="T7325" i="26"/>
  <c r="T7326" i="26"/>
  <c r="T7327" i="26"/>
  <c r="T7328" i="26"/>
  <c r="T7329" i="26"/>
  <c r="T7330" i="26"/>
  <c r="T7331" i="26"/>
  <c r="T7332" i="26"/>
  <c r="T7333" i="26"/>
  <c r="T7334" i="26"/>
  <c r="T7335" i="26"/>
  <c r="T7336" i="26"/>
  <c r="T7337" i="26"/>
  <c r="T7338" i="26"/>
  <c r="T7339" i="26"/>
  <c r="T7340" i="26"/>
  <c r="T7341" i="26"/>
  <c r="T7342" i="26"/>
  <c r="T7343" i="26"/>
  <c r="T7344" i="26"/>
  <c r="T7345" i="26"/>
  <c r="T7346" i="26"/>
  <c r="T7347" i="26"/>
  <c r="T7348" i="26"/>
  <c r="T7349" i="26"/>
  <c r="T7350" i="26"/>
  <c r="T7351" i="26"/>
  <c r="T7352" i="26"/>
  <c r="T7353" i="26"/>
  <c r="T7354" i="26"/>
  <c r="T7355" i="26"/>
  <c r="T7356" i="26"/>
  <c r="T7357" i="26"/>
  <c r="T7358" i="26"/>
  <c r="T7359" i="26"/>
  <c r="T7360" i="26"/>
  <c r="T7361" i="26"/>
  <c r="T7362" i="26"/>
  <c r="T7363" i="26"/>
  <c r="T7364" i="26"/>
  <c r="T7365" i="26"/>
  <c r="T7366" i="26"/>
  <c r="T7367" i="26"/>
  <c r="T7368" i="26"/>
  <c r="T7369" i="26"/>
  <c r="T7370" i="26"/>
  <c r="T7371" i="26"/>
  <c r="T7372" i="26"/>
  <c r="T7373" i="26"/>
  <c r="T7374" i="26"/>
  <c r="T7375" i="26"/>
  <c r="T7376" i="26"/>
  <c r="T7377" i="26"/>
  <c r="T7378" i="26"/>
  <c r="T7379" i="26"/>
  <c r="T7380" i="26"/>
  <c r="T7381" i="26"/>
  <c r="T7382" i="26"/>
  <c r="T7383" i="26"/>
  <c r="T7384" i="26"/>
  <c r="T7385" i="26"/>
  <c r="T7386" i="26"/>
  <c r="T7387" i="26"/>
  <c r="T7388" i="26"/>
  <c r="T7389" i="26"/>
  <c r="T7390" i="26"/>
  <c r="T7391" i="26"/>
  <c r="T7392" i="26"/>
  <c r="T7393" i="26"/>
  <c r="T7394" i="26"/>
  <c r="T7395" i="26"/>
  <c r="T7396" i="26"/>
  <c r="T7397" i="26"/>
  <c r="T7398" i="26"/>
  <c r="T7399" i="26"/>
  <c r="T7400" i="26"/>
  <c r="T7401" i="26"/>
  <c r="T7402" i="26"/>
  <c r="T7403" i="26"/>
  <c r="T7404" i="26"/>
  <c r="T7405" i="26"/>
  <c r="T7406" i="26"/>
  <c r="T7407" i="26"/>
  <c r="T7408" i="26"/>
  <c r="T7409" i="26"/>
  <c r="T7410" i="26"/>
  <c r="T7411" i="26"/>
  <c r="T7412" i="26"/>
  <c r="T7413" i="26"/>
  <c r="T7414" i="26"/>
  <c r="T7415" i="26"/>
  <c r="T7416" i="26"/>
  <c r="T7417" i="26"/>
  <c r="T7418" i="26"/>
  <c r="T7419" i="26"/>
  <c r="T7420" i="26"/>
  <c r="T7421" i="26"/>
  <c r="T7422" i="26"/>
  <c r="T7423" i="26"/>
  <c r="T7424" i="26"/>
  <c r="T7425" i="26"/>
  <c r="T7426" i="26"/>
  <c r="T7427" i="26"/>
  <c r="T7428" i="26"/>
  <c r="T7429" i="26"/>
  <c r="T7430" i="26"/>
  <c r="T7431" i="26"/>
  <c r="T7432" i="26"/>
  <c r="T7433" i="26"/>
  <c r="T7434" i="26"/>
  <c r="T7435" i="26"/>
  <c r="T7436" i="26"/>
  <c r="T7437" i="26"/>
  <c r="T7438" i="26"/>
  <c r="T7439" i="26"/>
  <c r="T7440" i="26"/>
  <c r="T7441" i="26"/>
  <c r="T7442" i="26"/>
  <c r="T7443" i="26"/>
  <c r="T7444" i="26"/>
  <c r="T7445" i="26"/>
  <c r="T7446" i="26"/>
  <c r="T7447" i="26"/>
  <c r="T7448" i="26"/>
  <c r="T7449" i="26"/>
  <c r="T7450" i="26"/>
  <c r="T7451" i="26"/>
  <c r="T7452" i="26"/>
  <c r="T7453" i="26"/>
  <c r="T7454" i="26"/>
  <c r="T7455" i="26"/>
  <c r="T7456" i="26"/>
  <c r="T7457" i="26"/>
  <c r="T7458" i="26"/>
  <c r="T7459" i="26"/>
  <c r="T7460" i="26"/>
  <c r="T7461" i="26"/>
  <c r="T7462" i="26"/>
  <c r="T7463" i="26"/>
  <c r="T7464" i="26"/>
  <c r="T7465" i="26"/>
  <c r="T7466" i="26"/>
  <c r="T7467" i="26"/>
  <c r="T7468" i="26"/>
  <c r="T7469" i="26"/>
  <c r="T7470" i="26"/>
  <c r="T7471" i="26"/>
  <c r="T7472" i="26"/>
  <c r="T7473" i="26"/>
  <c r="T7474" i="26"/>
  <c r="T7475" i="26"/>
  <c r="T7476" i="26"/>
  <c r="T7477" i="26"/>
  <c r="T7478" i="26"/>
  <c r="T7479" i="26"/>
  <c r="T7480" i="26"/>
  <c r="T7481" i="26"/>
  <c r="T7482" i="26"/>
  <c r="T7483" i="26"/>
  <c r="T7484" i="26"/>
  <c r="T7485" i="26"/>
  <c r="T7486" i="26"/>
  <c r="T7487" i="26"/>
  <c r="T7488" i="26"/>
  <c r="T7489" i="26"/>
  <c r="T7490" i="26"/>
  <c r="T7491" i="26"/>
  <c r="T7492" i="26"/>
  <c r="T7493" i="26"/>
  <c r="T7494" i="26"/>
  <c r="T7495" i="26"/>
  <c r="T7496" i="26"/>
  <c r="T7497" i="26"/>
  <c r="T7498" i="26"/>
  <c r="T7499" i="26"/>
  <c r="T7500" i="26"/>
  <c r="T7501" i="26"/>
  <c r="T7502" i="26"/>
  <c r="T7503" i="26"/>
  <c r="T7504" i="26"/>
  <c r="T7505" i="26"/>
  <c r="T7506" i="26"/>
  <c r="T7507" i="26"/>
  <c r="T7508" i="26"/>
  <c r="T7509" i="26"/>
  <c r="T7510" i="26"/>
  <c r="T7511" i="26"/>
  <c r="T7512" i="26"/>
  <c r="T7513" i="26"/>
  <c r="T7514" i="26"/>
  <c r="T7515" i="26"/>
  <c r="T7516" i="26"/>
  <c r="T7517" i="26"/>
  <c r="T7518" i="26"/>
  <c r="T7519" i="26"/>
  <c r="T7520" i="26"/>
  <c r="T7521" i="26"/>
  <c r="T7522" i="26"/>
  <c r="T7523" i="26"/>
  <c r="T7524" i="26"/>
  <c r="T7525" i="26"/>
  <c r="T7526" i="26"/>
  <c r="T7527" i="26"/>
  <c r="T7528" i="26"/>
  <c r="T7529" i="26"/>
  <c r="T7530" i="26"/>
  <c r="T7531" i="26"/>
  <c r="T7532" i="26"/>
  <c r="T7533" i="26"/>
  <c r="T7534" i="26"/>
  <c r="T7535" i="26"/>
  <c r="T7536" i="26"/>
  <c r="T7537" i="26"/>
  <c r="T7538" i="26"/>
  <c r="T7539" i="26"/>
  <c r="T7540" i="26"/>
  <c r="T7541" i="26"/>
  <c r="T7542" i="26"/>
  <c r="T7543" i="26"/>
  <c r="T7544" i="26"/>
  <c r="T7545" i="26"/>
  <c r="T7546" i="26"/>
  <c r="T7547" i="26"/>
  <c r="T7548" i="26"/>
  <c r="T7549" i="26"/>
  <c r="T7550" i="26"/>
  <c r="T7551" i="26"/>
  <c r="T7552" i="26"/>
  <c r="T7553" i="26"/>
  <c r="T7554" i="26"/>
  <c r="T7555" i="26"/>
  <c r="T7556" i="26"/>
  <c r="T7557" i="26"/>
  <c r="T7558" i="26"/>
  <c r="T7559" i="26"/>
  <c r="T7560" i="26"/>
  <c r="T7561" i="26"/>
  <c r="T7562" i="26"/>
  <c r="T7563" i="26"/>
  <c r="T7564" i="26"/>
  <c r="T7565" i="26"/>
  <c r="T7566" i="26"/>
  <c r="T7567" i="26"/>
  <c r="T7568" i="26"/>
  <c r="T7569" i="26"/>
  <c r="T7570" i="26"/>
  <c r="T7571" i="26"/>
  <c r="T7572" i="26"/>
  <c r="T7573" i="26"/>
  <c r="T7574" i="26"/>
  <c r="T7575" i="26"/>
  <c r="T7576" i="26"/>
  <c r="T7577" i="26"/>
  <c r="T7578" i="26"/>
  <c r="T7579" i="26"/>
  <c r="T7580" i="26"/>
  <c r="T7581" i="26"/>
  <c r="T7582" i="26"/>
  <c r="T7583" i="26"/>
  <c r="T7584" i="26"/>
  <c r="T7585" i="26"/>
  <c r="T7586" i="26"/>
  <c r="T7587" i="26"/>
  <c r="T7588" i="26"/>
  <c r="T7589" i="26"/>
  <c r="T7590" i="26"/>
  <c r="T7591" i="26"/>
  <c r="T7592" i="26"/>
  <c r="T7593" i="26"/>
  <c r="T7594" i="26"/>
  <c r="T7595" i="26"/>
  <c r="T7596" i="26"/>
  <c r="T7597" i="26"/>
  <c r="T7598" i="26"/>
  <c r="T7599" i="26"/>
  <c r="T7600" i="26"/>
  <c r="T7601" i="26"/>
  <c r="T7602" i="26"/>
  <c r="T7603" i="26"/>
  <c r="T7604" i="26"/>
  <c r="T7605" i="26"/>
  <c r="T7606" i="26"/>
  <c r="T7607" i="26"/>
  <c r="T7608" i="26"/>
  <c r="T7609" i="26"/>
  <c r="T7610" i="26"/>
  <c r="T7611" i="26"/>
  <c r="T7612" i="26"/>
  <c r="T7613" i="26"/>
  <c r="T7614" i="26"/>
  <c r="T7615" i="26"/>
  <c r="T7616" i="26"/>
  <c r="T7617" i="26"/>
  <c r="T7618" i="26"/>
  <c r="T7619" i="26"/>
  <c r="T7620" i="26"/>
  <c r="T7621" i="26"/>
  <c r="T7622" i="26"/>
  <c r="T7623" i="26"/>
  <c r="T7624" i="26"/>
  <c r="T7625" i="26"/>
  <c r="T7626" i="26"/>
  <c r="T7627" i="26"/>
  <c r="T7628" i="26"/>
  <c r="T7629" i="26"/>
  <c r="T7630" i="26"/>
  <c r="T7631" i="26"/>
  <c r="T7632" i="26"/>
  <c r="T7633" i="26"/>
  <c r="T7634" i="26"/>
  <c r="T7635" i="26"/>
  <c r="T7636" i="26"/>
  <c r="T7637" i="26"/>
  <c r="T7638" i="26"/>
  <c r="T7639" i="26"/>
  <c r="T7640" i="26"/>
  <c r="T7641" i="26"/>
  <c r="T7642" i="26"/>
  <c r="T7643" i="26"/>
  <c r="T7644" i="26"/>
  <c r="T7645" i="26"/>
  <c r="T7646" i="26"/>
  <c r="T7647" i="26"/>
  <c r="T7648" i="26"/>
  <c r="T7649" i="26"/>
  <c r="T7650" i="26"/>
  <c r="T7651" i="26"/>
  <c r="T7652" i="26"/>
  <c r="T7653" i="26"/>
  <c r="T7654" i="26"/>
  <c r="T7655" i="26"/>
  <c r="T7656" i="26"/>
  <c r="T7657" i="26"/>
  <c r="T7658" i="26"/>
  <c r="T7659" i="26"/>
  <c r="T7660" i="26"/>
  <c r="T7661" i="26"/>
  <c r="T7662" i="26"/>
  <c r="T7663" i="26"/>
  <c r="T7664" i="26"/>
  <c r="T7665" i="26"/>
  <c r="T7666" i="26"/>
  <c r="T7667" i="26"/>
  <c r="T7668" i="26"/>
  <c r="T7669" i="26"/>
  <c r="T7670" i="26"/>
  <c r="T7671" i="26"/>
  <c r="T7672" i="26"/>
  <c r="T7673" i="26"/>
  <c r="T7674" i="26"/>
  <c r="T7675" i="26"/>
  <c r="T7676" i="26"/>
  <c r="T7677" i="26"/>
  <c r="T7678" i="26"/>
  <c r="T7679" i="26"/>
  <c r="T7680" i="26"/>
  <c r="T7681" i="26"/>
  <c r="T7682" i="26"/>
  <c r="T7683" i="26"/>
  <c r="T7684" i="26"/>
  <c r="T7685" i="26"/>
  <c r="T7686" i="26"/>
  <c r="T7687" i="26"/>
  <c r="T7688" i="26"/>
  <c r="T7689" i="26"/>
  <c r="T7690" i="26"/>
  <c r="T7691" i="26"/>
  <c r="T7692" i="26"/>
  <c r="T7693" i="26"/>
  <c r="T7694" i="26"/>
  <c r="T7695" i="26"/>
  <c r="T7696" i="26"/>
  <c r="T7697" i="26"/>
  <c r="T7698" i="26"/>
  <c r="T7699" i="26"/>
  <c r="T7700" i="26"/>
  <c r="T7701" i="26"/>
  <c r="T7702" i="26"/>
  <c r="T7703" i="26"/>
  <c r="T7704" i="26"/>
  <c r="T7705" i="26"/>
  <c r="T7706" i="26"/>
  <c r="T7707" i="26"/>
  <c r="T7708" i="26"/>
  <c r="T7709" i="26"/>
  <c r="T7710" i="26"/>
  <c r="T7711" i="26"/>
  <c r="T7712" i="26"/>
  <c r="T7713" i="26"/>
  <c r="T7714" i="26"/>
  <c r="T7715" i="26"/>
  <c r="T7716" i="26"/>
  <c r="T7717" i="26"/>
  <c r="T7718" i="26"/>
  <c r="T7719" i="26"/>
  <c r="T7720" i="26"/>
  <c r="T7721" i="26"/>
  <c r="T7722" i="26"/>
  <c r="T7723" i="26"/>
  <c r="T7724" i="26"/>
  <c r="T7725" i="26"/>
  <c r="T7726" i="26"/>
  <c r="T7727" i="26"/>
  <c r="T7728" i="26"/>
  <c r="T7729" i="26"/>
  <c r="T7730" i="26"/>
  <c r="T7731" i="26"/>
  <c r="T7732" i="26"/>
  <c r="T7733" i="26"/>
  <c r="T7734" i="26"/>
  <c r="T7735" i="26"/>
  <c r="T7736" i="26"/>
  <c r="T7737" i="26"/>
  <c r="T7738" i="26"/>
  <c r="T7739" i="26"/>
  <c r="T7740" i="26"/>
  <c r="T7741" i="26"/>
  <c r="T7742" i="26"/>
  <c r="T7743" i="26"/>
  <c r="T7744" i="26"/>
  <c r="T7745" i="26"/>
  <c r="T7746" i="26"/>
  <c r="T7747" i="26"/>
  <c r="T7748" i="26"/>
  <c r="T7749" i="26"/>
  <c r="T7750" i="26"/>
  <c r="T7751" i="26"/>
  <c r="T7752" i="26"/>
  <c r="T7753" i="26"/>
  <c r="T7754" i="26"/>
  <c r="T7755" i="26"/>
  <c r="T7756" i="26"/>
  <c r="T7757" i="26"/>
  <c r="T7758" i="26"/>
  <c r="T7759" i="26"/>
  <c r="T7760" i="26"/>
  <c r="T7761" i="26"/>
  <c r="T7762" i="26"/>
  <c r="T7763" i="26"/>
  <c r="T7764" i="26"/>
  <c r="T7765" i="26"/>
  <c r="T7766" i="26"/>
  <c r="T7767" i="26"/>
  <c r="T7768" i="26"/>
  <c r="T7769" i="26"/>
  <c r="T7770" i="26"/>
  <c r="T7771" i="26"/>
  <c r="T7772" i="26"/>
  <c r="T7773" i="26"/>
  <c r="T7774" i="26"/>
  <c r="T7775" i="26"/>
  <c r="T7776" i="26"/>
  <c r="T7777" i="26"/>
  <c r="T7778" i="26"/>
  <c r="T7779" i="26"/>
  <c r="T7780" i="26"/>
  <c r="T7781" i="26"/>
  <c r="T7782" i="26"/>
  <c r="T7783" i="26"/>
  <c r="T7784" i="26"/>
  <c r="T7785" i="26"/>
  <c r="T7786" i="26"/>
  <c r="T7787" i="26"/>
  <c r="T7788" i="26"/>
  <c r="T7789" i="26"/>
  <c r="T7790" i="26"/>
  <c r="T7791" i="26"/>
  <c r="T7792" i="26"/>
  <c r="T7793" i="26"/>
  <c r="T7794" i="26"/>
  <c r="T7795" i="26"/>
  <c r="T7796" i="26"/>
  <c r="T7797" i="26"/>
  <c r="T7798" i="26"/>
  <c r="T7799" i="26"/>
  <c r="T7800" i="26"/>
  <c r="T7801" i="26"/>
  <c r="T7802" i="26"/>
  <c r="T7803" i="26"/>
  <c r="T7804" i="26"/>
  <c r="T7805" i="26"/>
  <c r="T7806" i="26"/>
  <c r="T7807" i="26"/>
  <c r="T7808" i="26"/>
  <c r="T7809" i="26"/>
  <c r="T7810" i="26"/>
  <c r="T7811" i="26"/>
  <c r="T7812" i="26"/>
  <c r="T7813" i="26"/>
  <c r="T7814" i="26"/>
  <c r="T7815" i="26"/>
  <c r="T7816" i="26"/>
  <c r="T7817" i="26"/>
  <c r="T7818" i="26"/>
  <c r="T7819" i="26"/>
  <c r="T7820" i="26"/>
  <c r="T7821" i="26"/>
  <c r="T7822" i="26"/>
  <c r="T7823" i="26"/>
  <c r="T7824" i="26"/>
  <c r="T7825" i="26"/>
  <c r="T7826" i="26"/>
  <c r="T7827" i="26"/>
  <c r="T7828" i="26"/>
  <c r="T7829" i="26"/>
  <c r="T7830" i="26"/>
  <c r="T7831" i="26"/>
  <c r="T7832" i="26"/>
  <c r="T7833" i="26"/>
  <c r="T7834" i="26"/>
  <c r="T7835" i="26"/>
  <c r="T7836" i="26"/>
  <c r="T7837" i="26"/>
  <c r="T7838" i="26"/>
  <c r="T7839" i="26"/>
  <c r="T7840" i="26"/>
  <c r="T7841" i="26"/>
  <c r="T7842" i="26"/>
  <c r="T7843" i="26"/>
  <c r="T7844" i="26"/>
  <c r="T7845" i="26"/>
  <c r="T7846" i="26"/>
  <c r="T7847" i="26"/>
  <c r="T7848" i="26"/>
  <c r="T7849" i="26"/>
  <c r="T7850" i="26"/>
  <c r="T7851" i="26"/>
  <c r="T7852" i="26"/>
  <c r="T7853" i="26"/>
  <c r="T7854" i="26"/>
  <c r="T7855" i="26"/>
  <c r="T7856" i="26"/>
  <c r="T7857" i="26"/>
  <c r="T7858" i="26"/>
  <c r="T7859" i="26"/>
  <c r="T7860" i="26"/>
  <c r="T7861" i="26"/>
  <c r="T7862" i="26"/>
  <c r="T7863" i="26"/>
  <c r="T7864" i="26"/>
  <c r="T7865" i="26"/>
  <c r="T7866" i="26"/>
  <c r="T7867" i="26"/>
  <c r="T7868" i="26"/>
  <c r="T7869" i="26"/>
  <c r="T7870" i="26"/>
  <c r="T7871" i="26"/>
  <c r="T7872" i="26"/>
  <c r="T7873" i="26"/>
  <c r="T7874" i="26"/>
  <c r="T7875" i="26"/>
  <c r="T7876" i="26"/>
  <c r="T7877" i="26"/>
  <c r="T7878" i="26"/>
  <c r="T7879" i="26"/>
  <c r="T7880" i="26"/>
  <c r="T7881" i="26"/>
  <c r="T7882" i="26"/>
  <c r="T7883" i="26"/>
  <c r="T7884" i="26"/>
  <c r="T7885" i="26"/>
  <c r="T7886" i="26"/>
  <c r="T7887" i="26"/>
  <c r="T7888" i="26"/>
  <c r="T7889" i="26"/>
  <c r="T7890" i="26"/>
  <c r="T7891" i="26"/>
  <c r="T7892" i="26"/>
  <c r="T7893" i="26"/>
  <c r="T7894" i="26"/>
  <c r="T7895" i="26"/>
  <c r="T7896" i="26"/>
  <c r="T7897" i="26"/>
  <c r="T7898" i="26"/>
  <c r="T7899" i="26"/>
  <c r="T7900" i="26"/>
  <c r="T7901" i="26"/>
  <c r="T7902" i="26"/>
  <c r="T7903" i="26"/>
  <c r="T7904" i="26"/>
  <c r="T7905" i="26"/>
  <c r="T7906" i="26"/>
  <c r="T7907" i="26"/>
  <c r="T7908" i="26"/>
  <c r="T7909" i="26"/>
  <c r="T7910" i="26"/>
  <c r="T7911" i="26"/>
  <c r="T7912" i="26"/>
  <c r="T7913" i="26"/>
  <c r="T7914" i="26"/>
  <c r="T7915" i="26"/>
  <c r="T7916" i="26"/>
  <c r="T7917" i="26"/>
  <c r="T7918" i="26"/>
  <c r="T7919" i="26"/>
  <c r="T7920" i="26"/>
  <c r="T7921" i="26"/>
  <c r="T7922" i="26"/>
  <c r="T7923" i="26"/>
  <c r="T7924" i="26"/>
  <c r="T7925" i="26"/>
  <c r="T7926" i="26"/>
  <c r="T7927" i="26"/>
  <c r="T7928" i="26"/>
  <c r="T7929" i="26"/>
  <c r="T7930" i="26"/>
  <c r="T7931" i="26"/>
  <c r="T7932" i="26"/>
  <c r="T7933" i="26"/>
  <c r="T7934" i="26"/>
  <c r="T7935" i="26"/>
  <c r="T7936" i="26"/>
  <c r="T7937" i="26"/>
  <c r="T7938" i="26"/>
  <c r="T7939" i="26"/>
  <c r="T7940" i="26"/>
  <c r="T7941" i="26"/>
  <c r="T7942" i="26"/>
  <c r="T7943" i="26"/>
  <c r="T7944" i="26"/>
  <c r="T7945" i="26"/>
  <c r="T7946" i="26"/>
  <c r="T7947" i="26"/>
  <c r="T7948" i="26"/>
  <c r="T7949" i="26"/>
  <c r="T7950" i="26"/>
  <c r="T7951" i="26"/>
  <c r="T7952" i="26"/>
  <c r="T7953" i="26"/>
  <c r="T7954" i="26"/>
  <c r="T7955" i="26"/>
  <c r="T7956" i="26"/>
  <c r="T7957" i="26"/>
  <c r="T7958" i="26"/>
  <c r="T7959" i="26"/>
  <c r="T7960" i="26"/>
  <c r="T7961" i="26"/>
  <c r="T7962" i="26"/>
  <c r="T7963" i="26"/>
  <c r="T7964" i="26"/>
  <c r="T7965" i="26"/>
  <c r="T7966" i="26"/>
  <c r="T7967" i="26"/>
  <c r="T7968" i="26"/>
  <c r="T7969" i="26"/>
  <c r="T7970" i="26"/>
  <c r="T7971" i="26"/>
  <c r="T7972" i="26"/>
  <c r="T7973" i="26"/>
  <c r="T7974" i="26"/>
  <c r="T7975" i="26"/>
  <c r="T7976" i="26"/>
  <c r="T7977" i="26"/>
  <c r="T7978" i="26"/>
  <c r="T7979" i="26"/>
  <c r="T7980" i="26"/>
  <c r="T7981" i="26"/>
  <c r="T7982" i="26"/>
  <c r="T7983" i="26"/>
  <c r="T7984" i="26"/>
  <c r="T7985" i="26"/>
  <c r="T7986" i="26"/>
  <c r="T7987" i="26"/>
  <c r="T7988" i="26"/>
  <c r="T7989" i="26"/>
  <c r="T7990" i="26"/>
  <c r="T7991" i="26"/>
  <c r="T7992" i="26"/>
  <c r="T7993" i="26"/>
  <c r="T7994" i="26"/>
  <c r="T7995" i="26"/>
  <c r="T7996" i="26"/>
  <c r="T7997" i="26"/>
  <c r="T7998" i="26"/>
  <c r="T7999" i="26"/>
  <c r="T8000" i="26"/>
  <c r="T8001" i="26"/>
  <c r="T8002" i="26"/>
  <c r="T8003" i="26"/>
  <c r="T8004" i="26"/>
  <c r="T8005" i="26"/>
  <c r="T8006" i="26"/>
  <c r="T8007" i="26"/>
  <c r="T8008" i="26"/>
  <c r="T8009" i="26"/>
  <c r="T8010" i="26"/>
  <c r="T8011" i="26"/>
  <c r="T8012" i="26"/>
  <c r="T8013" i="26"/>
  <c r="T8014" i="26"/>
  <c r="T8015" i="26"/>
  <c r="T8016" i="26"/>
  <c r="T8017" i="26"/>
  <c r="T8018" i="26"/>
  <c r="T8019" i="26"/>
  <c r="T8020" i="26"/>
  <c r="T8021" i="26"/>
  <c r="T8022" i="26"/>
  <c r="T8023" i="26"/>
  <c r="T8024" i="26"/>
  <c r="T8025" i="26"/>
  <c r="T8026" i="26"/>
  <c r="T8027" i="26"/>
  <c r="T8028" i="26"/>
  <c r="T8029" i="26"/>
  <c r="T8030" i="26"/>
  <c r="T8031" i="26"/>
  <c r="T8032" i="26"/>
  <c r="T8033" i="26"/>
  <c r="T8034" i="26"/>
  <c r="T8035" i="26"/>
  <c r="T8036" i="26"/>
  <c r="T8037" i="26"/>
  <c r="T8038" i="26"/>
  <c r="T8039" i="26"/>
  <c r="T8040" i="26"/>
  <c r="T8041" i="26"/>
  <c r="T8042" i="26"/>
  <c r="T8043" i="26"/>
  <c r="T8044" i="26"/>
  <c r="T8045" i="26"/>
  <c r="T8046" i="26"/>
  <c r="T8047" i="26"/>
  <c r="T8048" i="26"/>
  <c r="T8049" i="26"/>
  <c r="T8050" i="26"/>
  <c r="T8051" i="26"/>
  <c r="T8052" i="26"/>
  <c r="T8053" i="26"/>
  <c r="T8054" i="26"/>
  <c r="T8055" i="26"/>
  <c r="T8056" i="26"/>
  <c r="T8057" i="26"/>
  <c r="T8058" i="26"/>
  <c r="T8059" i="26"/>
  <c r="T8060" i="26"/>
  <c r="T8061" i="26"/>
  <c r="T8062" i="26"/>
  <c r="T8063" i="26"/>
  <c r="T8064" i="26"/>
  <c r="T8065" i="26"/>
  <c r="T8066" i="26"/>
  <c r="T8067" i="26"/>
  <c r="T8068" i="26"/>
  <c r="T8069" i="26"/>
  <c r="T8070" i="26"/>
  <c r="T8071" i="26"/>
  <c r="T8072" i="26"/>
  <c r="T8073" i="26"/>
  <c r="T8074" i="26"/>
  <c r="T8075" i="26"/>
  <c r="T8076" i="26"/>
  <c r="T8077" i="26"/>
  <c r="T8078" i="26"/>
  <c r="T8079" i="26"/>
  <c r="T8080" i="26"/>
  <c r="T8081" i="26"/>
  <c r="T8082" i="26"/>
  <c r="T8083" i="26"/>
  <c r="T8084" i="26"/>
  <c r="T8085" i="26"/>
  <c r="T8086" i="26"/>
  <c r="T8087" i="26"/>
  <c r="T8088" i="26"/>
  <c r="T8089" i="26"/>
  <c r="T8090" i="26"/>
  <c r="T8091" i="26"/>
  <c r="T8092" i="26"/>
  <c r="T8093" i="26"/>
  <c r="T8094" i="26"/>
  <c r="T8095" i="26"/>
  <c r="T8096" i="26"/>
  <c r="T8097" i="26"/>
  <c r="T8098" i="26"/>
  <c r="T8099" i="26"/>
  <c r="T8100" i="26"/>
  <c r="T8101" i="26"/>
  <c r="T8102" i="26"/>
  <c r="T8103" i="26"/>
  <c r="T8104" i="26"/>
  <c r="T8105" i="26"/>
  <c r="T8106" i="26"/>
  <c r="T8107" i="26"/>
  <c r="T8108" i="26"/>
  <c r="T8109" i="26"/>
  <c r="T8110" i="26"/>
  <c r="T8111" i="26"/>
  <c r="T8112" i="26"/>
  <c r="T8113" i="26"/>
  <c r="T8114" i="26"/>
  <c r="T8115" i="26"/>
  <c r="T8116" i="26"/>
  <c r="T8117" i="26"/>
  <c r="T8118" i="26"/>
  <c r="T8119" i="26"/>
  <c r="T8120" i="26"/>
  <c r="T8121" i="26"/>
  <c r="T8122" i="26"/>
  <c r="T8123" i="26"/>
  <c r="T8124" i="26"/>
  <c r="T8125" i="26"/>
  <c r="T8126" i="26"/>
  <c r="T8127" i="26"/>
  <c r="T8128" i="26"/>
  <c r="T8129" i="26"/>
  <c r="T8130" i="26"/>
  <c r="T8131" i="26"/>
  <c r="T8132" i="26"/>
  <c r="T8133" i="26"/>
  <c r="T8134" i="26"/>
  <c r="T8135" i="26"/>
  <c r="T8136" i="26"/>
  <c r="T8137" i="26"/>
  <c r="T8138" i="26"/>
  <c r="T8139" i="26"/>
  <c r="T8140" i="26"/>
  <c r="T8141" i="26"/>
  <c r="T8142" i="26"/>
  <c r="T8143" i="26"/>
  <c r="T8144" i="26"/>
  <c r="T8145" i="26"/>
  <c r="T8146" i="26"/>
  <c r="T8147" i="26"/>
  <c r="T8148" i="26"/>
  <c r="T8149" i="26"/>
  <c r="T8150" i="26"/>
  <c r="T8151" i="26"/>
  <c r="T8152" i="26"/>
  <c r="T8153" i="26"/>
  <c r="T8154" i="26"/>
  <c r="T8155" i="26"/>
  <c r="T8156" i="26"/>
  <c r="T8157" i="26"/>
  <c r="T8158" i="26"/>
  <c r="T8159" i="26"/>
  <c r="T8160" i="26"/>
  <c r="T8161" i="26"/>
  <c r="T8162" i="26"/>
  <c r="T8163" i="26"/>
  <c r="T8164" i="26"/>
  <c r="T8165" i="26"/>
  <c r="T8166" i="26"/>
  <c r="T8167" i="26"/>
  <c r="T8168" i="26"/>
  <c r="T8169" i="26"/>
  <c r="T8170" i="26"/>
  <c r="T8171" i="26"/>
  <c r="T8172" i="26"/>
  <c r="T8173" i="26"/>
  <c r="T8174" i="26"/>
  <c r="T8175" i="26"/>
  <c r="T8176" i="26"/>
  <c r="T8177" i="26"/>
  <c r="T8178" i="26"/>
  <c r="T8179" i="26"/>
  <c r="T8180" i="26"/>
  <c r="T8181" i="26"/>
  <c r="T8182" i="26"/>
  <c r="T8183" i="26"/>
  <c r="T8184" i="26"/>
  <c r="T8185" i="26"/>
  <c r="T8186" i="26"/>
  <c r="T8187" i="26"/>
  <c r="T8188" i="26"/>
  <c r="T8189" i="26"/>
  <c r="T8190" i="26"/>
  <c r="T8191" i="26"/>
  <c r="T8192" i="26"/>
  <c r="T8193" i="26"/>
  <c r="T8194" i="26"/>
  <c r="T8195" i="26"/>
  <c r="T8196" i="26"/>
  <c r="T8197" i="26"/>
  <c r="T8198" i="26"/>
  <c r="T8199" i="26"/>
  <c r="T8200" i="26"/>
  <c r="T8201" i="26"/>
  <c r="T8202" i="26"/>
  <c r="T8203" i="26"/>
  <c r="T8204" i="26"/>
  <c r="T8205" i="26"/>
  <c r="T8206" i="26"/>
  <c r="T8207" i="26"/>
  <c r="T8208" i="26"/>
  <c r="T8209" i="26"/>
  <c r="T8210" i="26"/>
  <c r="T8211" i="26"/>
  <c r="T8212" i="26"/>
  <c r="T8213" i="26"/>
  <c r="T8214" i="26"/>
  <c r="T8215" i="26"/>
  <c r="T8216" i="26"/>
  <c r="T8217" i="26"/>
  <c r="T8218" i="26"/>
  <c r="T8219" i="26"/>
  <c r="T8220" i="26"/>
  <c r="T8221" i="26"/>
  <c r="T8222" i="26"/>
  <c r="T8223" i="26"/>
  <c r="T8224" i="26"/>
  <c r="T8225" i="26"/>
  <c r="T8226" i="26"/>
  <c r="T8227" i="26"/>
  <c r="T8228" i="26"/>
  <c r="T8229" i="26"/>
  <c r="T8230" i="26"/>
  <c r="T8231" i="26"/>
  <c r="T8232" i="26"/>
  <c r="T8233" i="26"/>
  <c r="T8234" i="26"/>
  <c r="T8235" i="26"/>
  <c r="T8236" i="26"/>
  <c r="T8237" i="26"/>
  <c r="T8238" i="26"/>
  <c r="T8239" i="26"/>
  <c r="T8240" i="26"/>
  <c r="T8241" i="26"/>
  <c r="T8242" i="26"/>
  <c r="T8243" i="26"/>
  <c r="T8244" i="26"/>
  <c r="T8245" i="26"/>
  <c r="T8246" i="26"/>
  <c r="T8247" i="26"/>
  <c r="T8248" i="26"/>
  <c r="T8249" i="26"/>
  <c r="T8250" i="26"/>
  <c r="T8251" i="26"/>
  <c r="T8252" i="26"/>
  <c r="T8253" i="26"/>
  <c r="T8254" i="26"/>
  <c r="T8255" i="26"/>
  <c r="T8256" i="26"/>
  <c r="T8257" i="26"/>
  <c r="T8258" i="26"/>
  <c r="T8259" i="26"/>
  <c r="T8260" i="26"/>
  <c r="T8261" i="26"/>
  <c r="T8262" i="26"/>
  <c r="T8263" i="26"/>
  <c r="T8264" i="26"/>
  <c r="T8265" i="26"/>
  <c r="T8266" i="26"/>
  <c r="T8267" i="26"/>
  <c r="T8268" i="26"/>
  <c r="T8269" i="26"/>
  <c r="T8270" i="26"/>
  <c r="T8271" i="26"/>
  <c r="T8272" i="26"/>
  <c r="T8273" i="26"/>
  <c r="T8274" i="26"/>
  <c r="T8275" i="26"/>
  <c r="T8276" i="26"/>
  <c r="T8277" i="26"/>
  <c r="T8278" i="26"/>
  <c r="T8279" i="26"/>
  <c r="T8280" i="26"/>
  <c r="T8281" i="26"/>
  <c r="T8282" i="26"/>
  <c r="T8283" i="26"/>
  <c r="T8284" i="26"/>
  <c r="T8285" i="26"/>
  <c r="T8286" i="26"/>
  <c r="T8287" i="26"/>
  <c r="T8288" i="26"/>
  <c r="T8289" i="26"/>
  <c r="T8290" i="26"/>
  <c r="T8291" i="26"/>
  <c r="T8292" i="26"/>
  <c r="T8293" i="26"/>
  <c r="T8294" i="26"/>
  <c r="T8295" i="26"/>
  <c r="T8296" i="26"/>
  <c r="T8297" i="26"/>
  <c r="T8298" i="26"/>
  <c r="T8299" i="26"/>
  <c r="T8300" i="26"/>
  <c r="T8301" i="26"/>
  <c r="T8302" i="26"/>
  <c r="T8303" i="26"/>
  <c r="T8304" i="26"/>
  <c r="T8305" i="26"/>
  <c r="T8306" i="26"/>
  <c r="T8307" i="26"/>
  <c r="T8308" i="26"/>
  <c r="T8309" i="26"/>
  <c r="T8310" i="26"/>
  <c r="T8311" i="26"/>
  <c r="T8312" i="26"/>
  <c r="T8313" i="26"/>
  <c r="T8314" i="26"/>
  <c r="T8315" i="26"/>
  <c r="T8316" i="26"/>
  <c r="T8317" i="26"/>
  <c r="T8318" i="26"/>
  <c r="T8319" i="26"/>
  <c r="T8320" i="26"/>
  <c r="T8321" i="26"/>
  <c r="T8322" i="26"/>
  <c r="T8323" i="26"/>
  <c r="T8324" i="26"/>
  <c r="T8325" i="26"/>
  <c r="T8326" i="26"/>
  <c r="T8327" i="26"/>
  <c r="T8328" i="26"/>
  <c r="T8329" i="26"/>
  <c r="T8330" i="26"/>
  <c r="T8331" i="26"/>
  <c r="T8332" i="26"/>
  <c r="T8333" i="26"/>
  <c r="T8334" i="26"/>
  <c r="T8335" i="26"/>
  <c r="T8336" i="26"/>
  <c r="T8337" i="26"/>
  <c r="T8338" i="26"/>
  <c r="T8339" i="26"/>
  <c r="T8340" i="26"/>
  <c r="T8341" i="26"/>
  <c r="T8342" i="26"/>
  <c r="T8343" i="26"/>
  <c r="T8344" i="26"/>
  <c r="T8345" i="26"/>
  <c r="T8346" i="26"/>
  <c r="T8347" i="26"/>
  <c r="T8348" i="26"/>
  <c r="T8349" i="26"/>
  <c r="T8350" i="26"/>
  <c r="T8351" i="26"/>
  <c r="T8352" i="26"/>
  <c r="T8353" i="26"/>
  <c r="T8354" i="26"/>
  <c r="T8355" i="26"/>
  <c r="T8356" i="26"/>
  <c r="T8357" i="26"/>
  <c r="T8358" i="26"/>
  <c r="T8359" i="26"/>
  <c r="T8360" i="26"/>
  <c r="T8361" i="26"/>
  <c r="T8362" i="26"/>
  <c r="T8363" i="26"/>
  <c r="T8364" i="26"/>
  <c r="T8365" i="26"/>
  <c r="T8366" i="26"/>
  <c r="T8367" i="26"/>
  <c r="T8368" i="26"/>
  <c r="T8369" i="26"/>
  <c r="T8370" i="26"/>
  <c r="T8371" i="26"/>
  <c r="T8372" i="26"/>
  <c r="T8373" i="26"/>
  <c r="T8374" i="26"/>
  <c r="T8375" i="26"/>
  <c r="T8376" i="26"/>
  <c r="T8377" i="26"/>
  <c r="T8378" i="26"/>
  <c r="T8379" i="26"/>
  <c r="T8380" i="26"/>
  <c r="T8381" i="26"/>
  <c r="T8382" i="26"/>
  <c r="T8383" i="26"/>
  <c r="T8384" i="26"/>
  <c r="T8385" i="26"/>
  <c r="T8386" i="26"/>
  <c r="T8387" i="26"/>
  <c r="T8388" i="26"/>
  <c r="T8389" i="26"/>
  <c r="T8390" i="26"/>
  <c r="T8391" i="26"/>
  <c r="T8392" i="26"/>
  <c r="T8393" i="26"/>
  <c r="T8394" i="26"/>
  <c r="T8395" i="26"/>
  <c r="T8396" i="26"/>
  <c r="T8397" i="26"/>
  <c r="T8398" i="26"/>
  <c r="T8399" i="26"/>
  <c r="T8400" i="26"/>
  <c r="T8401" i="26"/>
  <c r="T8402" i="26"/>
  <c r="T8403" i="26"/>
  <c r="T8404" i="26"/>
  <c r="T8405" i="26"/>
  <c r="T8406" i="26"/>
  <c r="T8407" i="26"/>
  <c r="T8408" i="26"/>
  <c r="T8409" i="26"/>
  <c r="T8410" i="26"/>
  <c r="T8411" i="26"/>
  <c r="T8412" i="26"/>
  <c r="T8413" i="26"/>
  <c r="T8414" i="26"/>
  <c r="T8415" i="26"/>
  <c r="T8416" i="26"/>
  <c r="T8417" i="26"/>
  <c r="T8418" i="26"/>
  <c r="T8419" i="26"/>
  <c r="T8420" i="26"/>
  <c r="T8421" i="26"/>
  <c r="T8422" i="26"/>
  <c r="T8423" i="26"/>
  <c r="T8424" i="26"/>
  <c r="T8425" i="26"/>
  <c r="T8426" i="26"/>
  <c r="T8427" i="26"/>
  <c r="T8428" i="26"/>
  <c r="T8429" i="26"/>
  <c r="T8430" i="26"/>
  <c r="T8431" i="26"/>
  <c r="T8432" i="26"/>
  <c r="T8433" i="26"/>
  <c r="T8434" i="26"/>
  <c r="T8435" i="26"/>
  <c r="T8436" i="26"/>
  <c r="T8437" i="26"/>
  <c r="T8438" i="26"/>
  <c r="T8439" i="26"/>
  <c r="T8440" i="26"/>
  <c r="T8441" i="26"/>
  <c r="T8442" i="26"/>
  <c r="T8443" i="26"/>
  <c r="T8444" i="26"/>
  <c r="T8445" i="26"/>
  <c r="T8446" i="26"/>
  <c r="T8447" i="26"/>
  <c r="T8448" i="26"/>
  <c r="T8449" i="26"/>
  <c r="T8450" i="26"/>
  <c r="T8451" i="26"/>
  <c r="T8452" i="26"/>
  <c r="T8453" i="26"/>
  <c r="T8454" i="26"/>
  <c r="T8455" i="26"/>
  <c r="T8456" i="26"/>
  <c r="T8457" i="26"/>
  <c r="T8458" i="26"/>
  <c r="T8459" i="26"/>
  <c r="T8460" i="26"/>
  <c r="T8461" i="26"/>
  <c r="T8462" i="26"/>
  <c r="T8463" i="26"/>
  <c r="T8464" i="26"/>
  <c r="T8465" i="26"/>
  <c r="T8466" i="26"/>
  <c r="T8467" i="26"/>
  <c r="T8468" i="26"/>
  <c r="T8469" i="26"/>
  <c r="T8470" i="26"/>
  <c r="T8471" i="26"/>
  <c r="T8472" i="26"/>
  <c r="T8473" i="26"/>
  <c r="T8474" i="26"/>
  <c r="T8475" i="26"/>
  <c r="T8476" i="26"/>
  <c r="T8477" i="26"/>
  <c r="T8478" i="26"/>
  <c r="T8479" i="26"/>
  <c r="T8480" i="26"/>
  <c r="T8481" i="26"/>
  <c r="T8482" i="26"/>
  <c r="T8483" i="26"/>
  <c r="T8484" i="26"/>
  <c r="T8485" i="26"/>
  <c r="T8486" i="26"/>
  <c r="T8487" i="26"/>
  <c r="T8488" i="26"/>
  <c r="T8489" i="26"/>
  <c r="T8490" i="26"/>
  <c r="T8491" i="26"/>
  <c r="T8492" i="26"/>
  <c r="T8493" i="26"/>
  <c r="T8494" i="26"/>
  <c r="T8495" i="26"/>
  <c r="T8496" i="26"/>
  <c r="T8497" i="26"/>
  <c r="T8498" i="26"/>
  <c r="T8499" i="26"/>
  <c r="T8500" i="26"/>
  <c r="T8501" i="26"/>
  <c r="T8502" i="26"/>
  <c r="T8503" i="26"/>
  <c r="T8504" i="26"/>
  <c r="T8505" i="26"/>
  <c r="T8506" i="26"/>
  <c r="T8507" i="26"/>
  <c r="T8508" i="26"/>
  <c r="T8509" i="26"/>
  <c r="T8510" i="26"/>
  <c r="T8511" i="26"/>
  <c r="T8512" i="26"/>
  <c r="T8513" i="26"/>
  <c r="T8514" i="26"/>
  <c r="T8515" i="26"/>
  <c r="T8516" i="26"/>
  <c r="T8517" i="26"/>
  <c r="T8518" i="26"/>
  <c r="T8519" i="26"/>
  <c r="T8520" i="26"/>
  <c r="T8521" i="26"/>
  <c r="T8522" i="26"/>
  <c r="T8523" i="26"/>
  <c r="T8524" i="26"/>
  <c r="T8525" i="26"/>
  <c r="T8526" i="26"/>
  <c r="T8527" i="26"/>
  <c r="T8528" i="26"/>
  <c r="T8529" i="26"/>
  <c r="T8530" i="26"/>
  <c r="T8531" i="26"/>
  <c r="T8532" i="26"/>
  <c r="T8533" i="26"/>
  <c r="T8534" i="26"/>
  <c r="T8535" i="26"/>
  <c r="T8536" i="26"/>
  <c r="T8537" i="26"/>
  <c r="T8538" i="26"/>
  <c r="T8539" i="26"/>
  <c r="T8540" i="26"/>
  <c r="T8541" i="26"/>
  <c r="T8542" i="26"/>
  <c r="T8543" i="26"/>
  <c r="T8544" i="26"/>
  <c r="T8545" i="26"/>
  <c r="T8546" i="26"/>
  <c r="T8547" i="26"/>
  <c r="T8548" i="26"/>
  <c r="T8549" i="26"/>
  <c r="T8550" i="26"/>
  <c r="T8551" i="26"/>
  <c r="T8552" i="26"/>
  <c r="T8553" i="26"/>
  <c r="T8554" i="26"/>
  <c r="T8555" i="26"/>
  <c r="T8556" i="26"/>
  <c r="T8557" i="26"/>
  <c r="T8558" i="26"/>
  <c r="T8559" i="26"/>
  <c r="T8560" i="26"/>
  <c r="T8561" i="26"/>
  <c r="T8562" i="26"/>
  <c r="T8563" i="26"/>
  <c r="T8564" i="26"/>
  <c r="T8565" i="26"/>
  <c r="T8566" i="26"/>
  <c r="T8567" i="26"/>
  <c r="T8568" i="26"/>
  <c r="T8569" i="26"/>
  <c r="T8570" i="26"/>
  <c r="T8571" i="26"/>
  <c r="T8572" i="26"/>
  <c r="T8573" i="26"/>
  <c r="T8574" i="26"/>
  <c r="T8575" i="26"/>
  <c r="T8576" i="26"/>
  <c r="T8577" i="26"/>
  <c r="T8578" i="26"/>
  <c r="T8579" i="26"/>
  <c r="T8580" i="26"/>
  <c r="T8581" i="26"/>
  <c r="T8582" i="26"/>
  <c r="T8583" i="26"/>
  <c r="T8584" i="26"/>
  <c r="T8585" i="26"/>
  <c r="T8586" i="26"/>
  <c r="T8587" i="26"/>
  <c r="T8588" i="26"/>
  <c r="T8589" i="26"/>
  <c r="T8590" i="26"/>
  <c r="T8591" i="26"/>
  <c r="T8592" i="26"/>
  <c r="T8593" i="26"/>
  <c r="T8594" i="26"/>
  <c r="T8595" i="26"/>
  <c r="T8596" i="26"/>
  <c r="T8597" i="26"/>
  <c r="T8598" i="26"/>
  <c r="T8599" i="26"/>
  <c r="T8600" i="26"/>
  <c r="T8601" i="26"/>
  <c r="T8602" i="26"/>
  <c r="T8603" i="26"/>
  <c r="T8604" i="26"/>
  <c r="T8605" i="26"/>
  <c r="T8606" i="26"/>
  <c r="T8607" i="26"/>
  <c r="T8608" i="26"/>
  <c r="T8609" i="26"/>
  <c r="T8610" i="26"/>
  <c r="T8611" i="26"/>
  <c r="T8612" i="26"/>
  <c r="T8613" i="26"/>
  <c r="T8614" i="26"/>
  <c r="T8615" i="26"/>
  <c r="T8616" i="26"/>
  <c r="T8617" i="26"/>
  <c r="T8618" i="26"/>
  <c r="T8619" i="26"/>
  <c r="T8620" i="26"/>
  <c r="T8621" i="26"/>
  <c r="T8622" i="26"/>
  <c r="T8623" i="26"/>
  <c r="T8624" i="26"/>
  <c r="T8625" i="26"/>
  <c r="T8626" i="26"/>
  <c r="T8627" i="26"/>
  <c r="T8628" i="26"/>
  <c r="T8629" i="26"/>
  <c r="T8630" i="26"/>
  <c r="T8631" i="26"/>
  <c r="T8632" i="26"/>
  <c r="T8633" i="26"/>
  <c r="T8634" i="26"/>
  <c r="T8635" i="26"/>
  <c r="T8636" i="26"/>
  <c r="T8637" i="26"/>
  <c r="T8638" i="26"/>
  <c r="T8639" i="26"/>
  <c r="T8640" i="26"/>
  <c r="T8641" i="26"/>
  <c r="T8642" i="26"/>
  <c r="T8643" i="26"/>
  <c r="T8644" i="26"/>
  <c r="T8645" i="26"/>
  <c r="T8646" i="26"/>
  <c r="T8647" i="26"/>
  <c r="T8648" i="26"/>
  <c r="T8649" i="26"/>
  <c r="T8650" i="26"/>
  <c r="T8651" i="26"/>
  <c r="T8652" i="26"/>
  <c r="T8653" i="26"/>
  <c r="T8654" i="26"/>
  <c r="T8655" i="26"/>
  <c r="T8656" i="26"/>
  <c r="T8657" i="26"/>
  <c r="T8658" i="26"/>
  <c r="T8659" i="26"/>
  <c r="T8660" i="26"/>
  <c r="T8661" i="26"/>
  <c r="T8662" i="26"/>
  <c r="T8663" i="26"/>
  <c r="T8664" i="26"/>
  <c r="T8665" i="26"/>
  <c r="T8666" i="26"/>
  <c r="T8667" i="26"/>
  <c r="T8668" i="26"/>
  <c r="T8669" i="26"/>
  <c r="T8670" i="26"/>
  <c r="T8671" i="26"/>
  <c r="T8672" i="26"/>
  <c r="T8673" i="26"/>
  <c r="T8674" i="26"/>
  <c r="T8675" i="26"/>
  <c r="T8676" i="26"/>
  <c r="T8677" i="26"/>
  <c r="T8678" i="26"/>
  <c r="T8679" i="26"/>
  <c r="T8680" i="26"/>
  <c r="T8681" i="26"/>
  <c r="T8682" i="26"/>
  <c r="T8683" i="26"/>
  <c r="T8684" i="26"/>
  <c r="T8685" i="26"/>
  <c r="T8686" i="26"/>
  <c r="T8687" i="26"/>
  <c r="T8688" i="26"/>
  <c r="T8689" i="26"/>
  <c r="T8690" i="26"/>
  <c r="T8691" i="26"/>
  <c r="T8692" i="26"/>
  <c r="T8693" i="26"/>
  <c r="T8694" i="26"/>
  <c r="T8695" i="26"/>
  <c r="T8696" i="26"/>
  <c r="T8697" i="26"/>
  <c r="T8698" i="26"/>
  <c r="T8699" i="26"/>
  <c r="T8700" i="26"/>
  <c r="T8701" i="26"/>
  <c r="T8702" i="26"/>
  <c r="T8703" i="26"/>
  <c r="T8704" i="26"/>
  <c r="T8705" i="26"/>
  <c r="T8706" i="26"/>
  <c r="T8707" i="26"/>
  <c r="T8708" i="26"/>
  <c r="T8709" i="26"/>
  <c r="T8710" i="26"/>
  <c r="T8711" i="26"/>
  <c r="T8712" i="26"/>
  <c r="T8713" i="26"/>
  <c r="T8714" i="26"/>
  <c r="T8715" i="26"/>
  <c r="T8716" i="26"/>
  <c r="T8717" i="26"/>
  <c r="T8718" i="26"/>
  <c r="T8719" i="26"/>
  <c r="T8720" i="26"/>
  <c r="T8721" i="26"/>
  <c r="T8722" i="26"/>
  <c r="T8723" i="26"/>
  <c r="T8724" i="26"/>
  <c r="T8725" i="26"/>
  <c r="T8726" i="26"/>
  <c r="T8727" i="26"/>
  <c r="T8728" i="26"/>
  <c r="T8729" i="26"/>
  <c r="T8730" i="26"/>
  <c r="T8731" i="26"/>
  <c r="T8732" i="26"/>
  <c r="T8733" i="26"/>
  <c r="T8734" i="26"/>
  <c r="T8735" i="26"/>
  <c r="T8736" i="26"/>
  <c r="T8737" i="26"/>
  <c r="T8738" i="26"/>
  <c r="T8739" i="26"/>
  <c r="T8740" i="26"/>
  <c r="T8741" i="26"/>
  <c r="T8742" i="26"/>
  <c r="T8743" i="26"/>
  <c r="T8744" i="26"/>
  <c r="T8745" i="26"/>
  <c r="T8746" i="26"/>
  <c r="T8747" i="26"/>
  <c r="T8748" i="26"/>
  <c r="T8749" i="26"/>
  <c r="T8750" i="26"/>
  <c r="T8751" i="26"/>
  <c r="T8752" i="26"/>
  <c r="T8753" i="26"/>
  <c r="T8754" i="26"/>
  <c r="T8755" i="26"/>
  <c r="T8756" i="26"/>
  <c r="T8757" i="26"/>
  <c r="T8758" i="26"/>
  <c r="T8759" i="26"/>
  <c r="T8760" i="26"/>
  <c r="T8761" i="26"/>
  <c r="T8762" i="26"/>
  <c r="T8763" i="26"/>
  <c r="C26" i="31"/>
  <c r="C44" i="31" l="1" a="1"/>
  <c r="C44" i="31" s="1"/>
  <c r="C37" i="31" a="1"/>
  <c r="C37" i="31" s="1"/>
  <c r="H27" i="7" l="1"/>
  <c r="C34" i="30" l="1"/>
  <c r="D34" i="30"/>
  <c r="E34" i="30"/>
  <c r="F34" i="30"/>
  <c r="G34" i="30"/>
  <c r="H34" i="30"/>
  <c r="C35" i="30"/>
  <c r="D35" i="30"/>
  <c r="E35" i="30"/>
  <c r="F35" i="30"/>
  <c r="G35" i="30"/>
  <c r="H35" i="30"/>
  <c r="C36" i="30"/>
  <c r="D36" i="30"/>
  <c r="E36" i="30"/>
  <c r="F36" i="30"/>
  <c r="G36" i="30"/>
  <c r="H36" i="30"/>
  <c r="C37" i="30"/>
  <c r="D37" i="30"/>
  <c r="E37" i="30"/>
  <c r="F37" i="30"/>
  <c r="G37" i="30"/>
  <c r="H37" i="30"/>
  <c r="C38" i="30"/>
  <c r="D38" i="30"/>
  <c r="E38" i="30"/>
  <c r="F38" i="30"/>
  <c r="G38" i="30"/>
  <c r="H38" i="30"/>
  <c r="C39" i="30"/>
  <c r="D39" i="30"/>
  <c r="E39" i="30"/>
  <c r="F39" i="30"/>
  <c r="G39" i="30"/>
  <c r="H39" i="30"/>
  <c r="C40" i="30"/>
  <c r="D40" i="30"/>
  <c r="E40" i="30"/>
  <c r="F40" i="30"/>
  <c r="G40" i="30"/>
  <c r="H40" i="30"/>
  <c r="C41" i="30"/>
  <c r="D41" i="30"/>
  <c r="E41" i="30"/>
  <c r="F41" i="30"/>
  <c r="G41" i="30"/>
  <c r="H41" i="30"/>
  <c r="C42" i="30"/>
  <c r="D42" i="30"/>
  <c r="E42" i="30"/>
  <c r="F42" i="30"/>
  <c r="G42" i="30"/>
  <c r="H42" i="30"/>
  <c r="C43" i="30"/>
  <c r="D43" i="30"/>
  <c r="E43" i="30"/>
  <c r="F43" i="30"/>
  <c r="G43" i="30"/>
  <c r="H43" i="30"/>
  <c r="C44" i="30"/>
  <c r="D44" i="30"/>
  <c r="E44" i="30"/>
  <c r="F44" i="30"/>
  <c r="G44" i="30"/>
  <c r="H44" i="30"/>
  <c r="C45" i="30"/>
  <c r="D45" i="30"/>
  <c r="E45" i="30"/>
  <c r="F45" i="30"/>
  <c r="G45" i="30"/>
  <c r="H45" i="30"/>
  <c r="C46" i="30"/>
  <c r="D46" i="30"/>
  <c r="E46" i="30"/>
  <c r="F46" i="30"/>
  <c r="G46" i="30"/>
  <c r="H46" i="30"/>
  <c r="C47" i="30"/>
  <c r="D47" i="30"/>
  <c r="E47" i="30"/>
  <c r="F47" i="30"/>
  <c r="G47" i="30"/>
  <c r="H47" i="30"/>
  <c r="C48" i="30"/>
  <c r="D48" i="30"/>
  <c r="E48" i="30"/>
  <c r="F48" i="30"/>
  <c r="G48" i="30"/>
  <c r="H48" i="30"/>
  <c r="C49" i="30"/>
  <c r="D49" i="30"/>
  <c r="E49" i="30"/>
  <c r="F49" i="30"/>
  <c r="G49" i="30"/>
  <c r="H49" i="30"/>
  <c r="B28" i="26"/>
  <c r="B29" i="26"/>
  <c r="B30" i="26"/>
  <c r="B31" i="26"/>
  <c r="B32" i="26"/>
  <c r="B33" i="26"/>
  <c r="B34" i="26"/>
  <c r="B35" i="26"/>
  <c r="B59" i="26" s="1"/>
  <c r="B83" i="26" s="1"/>
  <c r="B107" i="26" s="1"/>
  <c r="B131" i="26" s="1"/>
  <c r="B155" i="26" s="1"/>
  <c r="B179" i="26" s="1"/>
  <c r="B203" i="26" s="1"/>
  <c r="B227" i="26" s="1"/>
  <c r="B251" i="26" s="1"/>
  <c r="B275" i="26" s="1"/>
  <c r="B299" i="26" s="1"/>
  <c r="B323" i="26" s="1"/>
  <c r="B347" i="26" s="1"/>
  <c r="B371" i="26" s="1"/>
  <c r="B395" i="26" s="1"/>
  <c r="B419" i="26" s="1"/>
  <c r="B443" i="26" s="1"/>
  <c r="B467" i="26" s="1"/>
  <c r="B491" i="26" s="1"/>
  <c r="B515" i="26" s="1"/>
  <c r="B539" i="26" s="1"/>
  <c r="B563" i="26" s="1"/>
  <c r="B587" i="26" s="1"/>
  <c r="B611" i="26" s="1"/>
  <c r="B635" i="26" s="1"/>
  <c r="B659" i="26" s="1"/>
  <c r="B683" i="26" s="1"/>
  <c r="B707" i="26" s="1"/>
  <c r="B731" i="26" s="1"/>
  <c r="B755" i="26" s="1"/>
  <c r="B779" i="26" s="1"/>
  <c r="B803" i="26" s="1"/>
  <c r="B827" i="26" s="1"/>
  <c r="B851" i="26" s="1"/>
  <c r="B875" i="26" s="1"/>
  <c r="B899" i="26" s="1"/>
  <c r="B923" i="26" s="1"/>
  <c r="B947" i="26" s="1"/>
  <c r="B971" i="26" s="1"/>
  <c r="B995" i="26" s="1"/>
  <c r="B1019" i="26" s="1"/>
  <c r="B1043" i="26" s="1"/>
  <c r="B1067" i="26" s="1"/>
  <c r="B1091" i="26" s="1"/>
  <c r="B1115" i="26" s="1"/>
  <c r="B1139" i="26" s="1"/>
  <c r="B1163" i="26" s="1"/>
  <c r="B1187" i="26" s="1"/>
  <c r="B1211" i="26" s="1"/>
  <c r="B1235" i="26" s="1"/>
  <c r="B1259" i="26" s="1"/>
  <c r="B1283" i="26" s="1"/>
  <c r="B1307" i="26" s="1"/>
  <c r="B1331" i="26" s="1"/>
  <c r="B1355" i="26" s="1"/>
  <c r="B1379" i="26" s="1"/>
  <c r="B1403" i="26" s="1"/>
  <c r="B1427" i="26" s="1"/>
  <c r="B1451" i="26" s="1"/>
  <c r="B1475" i="26" s="1"/>
  <c r="B1499" i="26" s="1"/>
  <c r="B1523" i="26" s="1"/>
  <c r="B1547" i="26" s="1"/>
  <c r="B1571" i="26" s="1"/>
  <c r="B1595" i="26" s="1"/>
  <c r="B1619" i="26" s="1"/>
  <c r="B1643" i="26" s="1"/>
  <c r="B1667" i="26" s="1"/>
  <c r="B1691" i="26" s="1"/>
  <c r="B1715" i="26" s="1"/>
  <c r="B1739" i="26" s="1"/>
  <c r="B1763" i="26" s="1"/>
  <c r="B1787" i="26" s="1"/>
  <c r="B1811" i="26" s="1"/>
  <c r="B1835" i="26" s="1"/>
  <c r="B1859" i="26" s="1"/>
  <c r="B1883" i="26" s="1"/>
  <c r="B1907" i="26" s="1"/>
  <c r="B1931" i="26" s="1"/>
  <c r="B1955" i="26" s="1"/>
  <c r="B1979" i="26" s="1"/>
  <c r="B2003" i="26" s="1"/>
  <c r="B2027" i="26" s="1"/>
  <c r="B2051" i="26" s="1"/>
  <c r="B2075" i="26" s="1"/>
  <c r="B2099" i="26" s="1"/>
  <c r="B2123" i="26" s="1"/>
  <c r="B2147" i="26" s="1"/>
  <c r="B2171" i="26" s="1"/>
  <c r="B2195" i="26" s="1"/>
  <c r="B2219" i="26" s="1"/>
  <c r="B2243" i="26" s="1"/>
  <c r="B2267" i="26" s="1"/>
  <c r="B2291" i="26" s="1"/>
  <c r="B2315" i="26" s="1"/>
  <c r="B2339" i="26" s="1"/>
  <c r="B2363" i="26" s="1"/>
  <c r="B2387" i="26" s="1"/>
  <c r="B2411" i="26" s="1"/>
  <c r="B2435" i="26" s="1"/>
  <c r="B2459" i="26" s="1"/>
  <c r="B2483" i="26" s="1"/>
  <c r="B2507" i="26" s="1"/>
  <c r="B2531" i="26" s="1"/>
  <c r="B2555" i="26" s="1"/>
  <c r="B2579" i="26" s="1"/>
  <c r="B2603" i="26" s="1"/>
  <c r="B2627" i="26" s="1"/>
  <c r="B2651" i="26" s="1"/>
  <c r="B2675" i="26" s="1"/>
  <c r="B2699" i="26" s="1"/>
  <c r="B2723" i="26" s="1"/>
  <c r="B2747" i="26" s="1"/>
  <c r="B2771" i="26" s="1"/>
  <c r="B2795" i="26" s="1"/>
  <c r="B2819" i="26" s="1"/>
  <c r="B2843" i="26" s="1"/>
  <c r="B2867" i="26" s="1"/>
  <c r="B2891" i="26" s="1"/>
  <c r="B2915" i="26" s="1"/>
  <c r="B2939" i="26" s="1"/>
  <c r="B2963" i="26" s="1"/>
  <c r="B2987" i="26" s="1"/>
  <c r="B3011" i="26" s="1"/>
  <c r="B3035" i="26" s="1"/>
  <c r="B3059" i="26" s="1"/>
  <c r="B3083" i="26" s="1"/>
  <c r="B3107" i="26" s="1"/>
  <c r="B3131" i="26" s="1"/>
  <c r="B3155" i="26" s="1"/>
  <c r="B3179" i="26" s="1"/>
  <c r="B3203" i="26" s="1"/>
  <c r="B3227" i="26" s="1"/>
  <c r="B3251" i="26" s="1"/>
  <c r="B3275" i="26" s="1"/>
  <c r="B3299" i="26" s="1"/>
  <c r="B3323" i="26" s="1"/>
  <c r="B3347" i="26" s="1"/>
  <c r="B3371" i="26" s="1"/>
  <c r="B3395" i="26" s="1"/>
  <c r="B3419" i="26" s="1"/>
  <c r="B3443" i="26" s="1"/>
  <c r="B3467" i="26" s="1"/>
  <c r="B3491" i="26" s="1"/>
  <c r="B3515" i="26" s="1"/>
  <c r="B3539" i="26" s="1"/>
  <c r="B3563" i="26" s="1"/>
  <c r="B3587" i="26" s="1"/>
  <c r="B3611" i="26" s="1"/>
  <c r="B3635" i="26" s="1"/>
  <c r="B3659" i="26" s="1"/>
  <c r="B3683" i="26" s="1"/>
  <c r="B3707" i="26" s="1"/>
  <c r="B3731" i="26" s="1"/>
  <c r="B3755" i="26" s="1"/>
  <c r="B3779" i="26" s="1"/>
  <c r="B3803" i="26" s="1"/>
  <c r="B3827" i="26" s="1"/>
  <c r="B3851" i="26" s="1"/>
  <c r="B3875" i="26" s="1"/>
  <c r="B3899" i="26" s="1"/>
  <c r="B3923" i="26" s="1"/>
  <c r="B3947" i="26" s="1"/>
  <c r="B3971" i="26" s="1"/>
  <c r="B3995" i="26" s="1"/>
  <c r="B4019" i="26" s="1"/>
  <c r="B4043" i="26" s="1"/>
  <c r="B4067" i="26" s="1"/>
  <c r="B4091" i="26" s="1"/>
  <c r="B4115" i="26" s="1"/>
  <c r="B4139" i="26" s="1"/>
  <c r="B4163" i="26" s="1"/>
  <c r="B4187" i="26" s="1"/>
  <c r="B4211" i="26" s="1"/>
  <c r="B4235" i="26" s="1"/>
  <c r="B4259" i="26" s="1"/>
  <c r="B4283" i="26" s="1"/>
  <c r="B4307" i="26" s="1"/>
  <c r="B4331" i="26" s="1"/>
  <c r="B4355" i="26" s="1"/>
  <c r="B4379" i="26" s="1"/>
  <c r="B4403" i="26" s="1"/>
  <c r="B4427" i="26" s="1"/>
  <c r="B4451" i="26" s="1"/>
  <c r="B4475" i="26" s="1"/>
  <c r="B4499" i="26" s="1"/>
  <c r="B4523" i="26" s="1"/>
  <c r="B4547" i="26" s="1"/>
  <c r="B4571" i="26" s="1"/>
  <c r="B4595" i="26" s="1"/>
  <c r="B4619" i="26" s="1"/>
  <c r="B4643" i="26" s="1"/>
  <c r="B4667" i="26" s="1"/>
  <c r="B4691" i="26" s="1"/>
  <c r="B4715" i="26" s="1"/>
  <c r="B4739" i="26" s="1"/>
  <c r="B4763" i="26" s="1"/>
  <c r="B4787" i="26" s="1"/>
  <c r="B4811" i="26" s="1"/>
  <c r="B4835" i="26" s="1"/>
  <c r="B4859" i="26" s="1"/>
  <c r="B4883" i="26" s="1"/>
  <c r="B4907" i="26" s="1"/>
  <c r="B4931" i="26" s="1"/>
  <c r="B4955" i="26" s="1"/>
  <c r="B4979" i="26" s="1"/>
  <c r="B5003" i="26" s="1"/>
  <c r="B5027" i="26" s="1"/>
  <c r="B5051" i="26" s="1"/>
  <c r="B5075" i="26" s="1"/>
  <c r="B5099" i="26" s="1"/>
  <c r="B5123" i="26" s="1"/>
  <c r="B5147" i="26" s="1"/>
  <c r="B5171" i="26" s="1"/>
  <c r="B5195" i="26" s="1"/>
  <c r="B5219" i="26" s="1"/>
  <c r="B5243" i="26" s="1"/>
  <c r="B5267" i="26" s="1"/>
  <c r="B5291" i="26" s="1"/>
  <c r="B5315" i="26" s="1"/>
  <c r="B5339" i="26" s="1"/>
  <c r="B5363" i="26" s="1"/>
  <c r="B5387" i="26" s="1"/>
  <c r="B5411" i="26" s="1"/>
  <c r="B5435" i="26" s="1"/>
  <c r="B5459" i="26" s="1"/>
  <c r="B5483" i="26" s="1"/>
  <c r="B5507" i="26" s="1"/>
  <c r="B5531" i="26" s="1"/>
  <c r="B5555" i="26" s="1"/>
  <c r="B5579" i="26" s="1"/>
  <c r="B5603" i="26" s="1"/>
  <c r="B5627" i="26" s="1"/>
  <c r="B5651" i="26" s="1"/>
  <c r="B5675" i="26" s="1"/>
  <c r="B5699" i="26" s="1"/>
  <c r="B5723" i="26" s="1"/>
  <c r="B5747" i="26" s="1"/>
  <c r="B5771" i="26" s="1"/>
  <c r="B5795" i="26" s="1"/>
  <c r="B5819" i="26" s="1"/>
  <c r="B5843" i="26" s="1"/>
  <c r="B5867" i="26" s="1"/>
  <c r="B5891" i="26" s="1"/>
  <c r="B5915" i="26" s="1"/>
  <c r="B5939" i="26" s="1"/>
  <c r="B5963" i="26" s="1"/>
  <c r="B5987" i="26" s="1"/>
  <c r="B6011" i="26" s="1"/>
  <c r="B6035" i="26" s="1"/>
  <c r="B6059" i="26" s="1"/>
  <c r="B6083" i="26" s="1"/>
  <c r="B6107" i="26" s="1"/>
  <c r="B6131" i="26" s="1"/>
  <c r="B6155" i="26" s="1"/>
  <c r="B6179" i="26" s="1"/>
  <c r="B6203" i="26" s="1"/>
  <c r="B6227" i="26" s="1"/>
  <c r="B6251" i="26" s="1"/>
  <c r="B6275" i="26" s="1"/>
  <c r="B6299" i="26" s="1"/>
  <c r="B6323" i="26" s="1"/>
  <c r="B6347" i="26" s="1"/>
  <c r="B6371" i="26" s="1"/>
  <c r="B6395" i="26" s="1"/>
  <c r="B6419" i="26" s="1"/>
  <c r="B6443" i="26" s="1"/>
  <c r="B6467" i="26" s="1"/>
  <c r="B6491" i="26" s="1"/>
  <c r="B6515" i="26" s="1"/>
  <c r="B6539" i="26" s="1"/>
  <c r="B6563" i="26" s="1"/>
  <c r="B6587" i="26" s="1"/>
  <c r="B6611" i="26" s="1"/>
  <c r="B6635" i="26" s="1"/>
  <c r="B6659" i="26" s="1"/>
  <c r="B6683" i="26" s="1"/>
  <c r="B6707" i="26" s="1"/>
  <c r="B6731" i="26" s="1"/>
  <c r="B6755" i="26" s="1"/>
  <c r="B6779" i="26" s="1"/>
  <c r="B6803" i="26" s="1"/>
  <c r="B6827" i="26" s="1"/>
  <c r="B6851" i="26" s="1"/>
  <c r="B6875" i="26" s="1"/>
  <c r="B6899" i="26" s="1"/>
  <c r="B6923" i="26" s="1"/>
  <c r="B6947" i="26" s="1"/>
  <c r="B6971" i="26" s="1"/>
  <c r="B6995" i="26" s="1"/>
  <c r="B7019" i="26" s="1"/>
  <c r="B7043" i="26" s="1"/>
  <c r="B7067" i="26" s="1"/>
  <c r="B7091" i="26" s="1"/>
  <c r="B7115" i="26" s="1"/>
  <c r="B7139" i="26" s="1"/>
  <c r="B7163" i="26" s="1"/>
  <c r="B7187" i="26" s="1"/>
  <c r="B7211" i="26" s="1"/>
  <c r="B7235" i="26" s="1"/>
  <c r="B7259" i="26" s="1"/>
  <c r="B7283" i="26" s="1"/>
  <c r="B7307" i="26" s="1"/>
  <c r="B7331" i="26" s="1"/>
  <c r="B7355" i="26" s="1"/>
  <c r="B7379" i="26" s="1"/>
  <c r="B7403" i="26" s="1"/>
  <c r="B7427" i="26" s="1"/>
  <c r="B7451" i="26" s="1"/>
  <c r="B7475" i="26" s="1"/>
  <c r="B7499" i="26" s="1"/>
  <c r="B7523" i="26" s="1"/>
  <c r="B7547" i="26" s="1"/>
  <c r="B7571" i="26" s="1"/>
  <c r="B7595" i="26" s="1"/>
  <c r="B7619" i="26" s="1"/>
  <c r="B7643" i="26" s="1"/>
  <c r="B7667" i="26" s="1"/>
  <c r="B7691" i="26" s="1"/>
  <c r="B7715" i="26" s="1"/>
  <c r="B7739" i="26" s="1"/>
  <c r="B7763" i="26" s="1"/>
  <c r="B7787" i="26" s="1"/>
  <c r="B7811" i="26" s="1"/>
  <c r="B7835" i="26" s="1"/>
  <c r="B7859" i="26" s="1"/>
  <c r="B7883" i="26" s="1"/>
  <c r="B7907" i="26" s="1"/>
  <c r="B7931" i="26" s="1"/>
  <c r="B7955" i="26" s="1"/>
  <c r="B7979" i="26" s="1"/>
  <c r="B8003" i="26" s="1"/>
  <c r="B8027" i="26" s="1"/>
  <c r="B8051" i="26" s="1"/>
  <c r="B8075" i="26" s="1"/>
  <c r="B8099" i="26" s="1"/>
  <c r="B8123" i="26" s="1"/>
  <c r="B8147" i="26" s="1"/>
  <c r="B8171" i="26" s="1"/>
  <c r="B8195" i="26" s="1"/>
  <c r="B8219" i="26" s="1"/>
  <c r="B8243" i="26" s="1"/>
  <c r="B8267" i="26" s="1"/>
  <c r="B8291" i="26" s="1"/>
  <c r="B8315" i="26" s="1"/>
  <c r="B8339" i="26" s="1"/>
  <c r="B8363" i="26" s="1"/>
  <c r="B8387" i="26" s="1"/>
  <c r="B8411" i="26" s="1"/>
  <c r="B8435" i="26" s="1"/>
  <c r="B8459" i="26" s="1"/>
  <c r="B8483" i="26" s="1"/>
  <c r="B8507" i="26" s="1"/>
  <c r="B8531" i="26" s="1"/>
  <c r="B8555" i="26" s="1"/>
  <c r="B8579" i="26" s="1"/>
  <c r="B8603" i="26" s="1"/>
  <c r="B8627" i="26" s="1"/>
  <c r="B8651" i="26" s="1"/>
  <c r="B8675" i="26" s="1"/>
  <c r="B8699" i="26" s="1"/>
  <c r="B8723" i="26" s="1"/>
  <c r="B8747" i="26" s="1"/>
  <c r="B36" i="26"/>
  <c r="B37" i="26"/>
  <c r="B61" i="26" s="1"/>
  <c r="B85" i="26" s="1"/>
  <c r="B109" i="26" s="1"/>
  <c r="B133" i="26" s="1"/>
  <c r="B157" i="26" s="1"/>
  <c r="B181" i="26" s="1"/>
  <c r="B205" i="26" s="1"/>
  <c r="B229" i="26" s="1"/>
  <c r="B253" i="26" s="1"/>
  <c r="B277" i="26" s="1"/>
  <c r="B301" i="26" s="1"/>
  <c r="B325" i="26" s="1"/>
  <c r="B349" i="26" s="1"/>
  <c r="B373" i="26" s="1"/>
  <c r="B397" i="26" s="1"/>
  <c r="B421" i="26" s="1"/>
  <c r="B445" i="26" s="1"/>
  <c r="B469" i="26" s="1"/>
  <c r="B493" i="26" s="1"/>
  <c r="B517" i="26" s="1"/>
  <c r="B541" i="26" s="1"/>
  <c r="B565" i="26" s="1"/>
  <c r="B589" i="26" s="1"/>
  <c r="B613" i="26" s="1"/>
  <c r="B637" i="26" s="1"/>
  <c r="B661" i="26" s="1"/>
  <c r="B685" i="26" s="1"/>
  <c r="B709" i="26" s="1"/>
  <c r="B733" i="26" s="1"/>
  <c r="B757" i="26" s="1"/>
  <c r="B781" i="26" s="1"/>
  <c r="B805" i="26" s="1"/>
  <c r="B829" i="26" s="1"/>
  <c r="B853" i="26" s="1"/>
  <c r="B877" i="26" s="1"/>
  <c r="B901" i="26" s="1"/>
  <c r="B925" i="26" s="1"/>
  <c r="B949" i="26" s="1"/>
  <c r="B973" i="26" s="1"/>
  <c r="B997" i="26" s="1"/>
  <c r="B1021" i="26" s="1"/>
  <c r="B1045" i="26" s="1"/>
  <c r="B1069" i="26" s="1"/>
  <c r="B1093" i="26" s="1"/>
  <c r="B1117" i="26" s="1"/>
  <c r="B1141" i="26" s="1"/>
  <c r="B1165" i="26" s="1"/>
  <c r="B1189" i="26" s="1"/>
  <c r="B1213" i="26" s="1"/>
  <c r="B1237" i="26" s="1"/>
  <c r="B1261" i="26" s="1"/>
  <c r="B1285" i="26" s="1"/>
  <c r="B1309" i="26" s="1"/>
  <c r="B1333" i="26" s="1"/>
  <c r="B1357" i="26" s="1"/>
  <c r="B1381" i="26" s="1"/>
  <c r="B1405" i="26" s="1"/>
  <c r="B1429" i="26" s="1"/>
  <c r="B1453" i="26" s="1"/>
  <c r="B1477" i="26" s="1"/>
  <c r="B1501" i="26" s="1"/>
  <c r="B1525" i="26" s="1"/>
  <c r="B1549" i="26" s="1"/>
  <c r="B1573" i="26" s="1"/>
  <c r="B1597" i="26" s="1"/>
  <c r="B1621" i="26" s="1"/>
  <c r="B1645" i="26" s="1"/>
  <c r="B1669" i="26" s="1"/>
  <c r="B1693" i="26" s="1"/>
  <c r="B1717" i="26" s="1"/>
  <c r="B1741" i="26" s="1"/>
  <c r="B1765" i="26" s="1"/>
  <c r="B1789" i="26" s="1"/>
  <c r="B1813" i="26" s="1"/>
  <c r="B1837" i="26" s="1"/>
  <c r="B1861" i="26" s="1"/>
  <c r="B1885" i="26" s="1"/>
  <c r="B1909" i="26" s="1"/>
  <c r="B1933" i="26" s="1"/>
  <c r="B1957" i="26" s="1"/>
  <c r="B1981" i="26" s="1"/>
  <c r="B2005" i="26" s="1"/>
  <c r="B2029" i="26" s="1"/>
  <c r="B2053" i="26" s="1"/>
  <c r="B2077" i="26" s="1"/>
  <c r="B2101" i="26" s="1"/>
  <c r="B2125" i="26" s="1"/>
  <c r="B2149" i="26" s="1"/>
  <c r="B2173" i="26" s="1"/>
  <c r="B2197" i="26" s="1"/>
  <c r="B2221" i="26" s="1"/>
  <c r="B2245" i="26" s="1"/>
  <c r="B2269" i="26" s="1"/>
  <c r="B2293" i="26" s="1"/>
  <c r="B2317" i="26" s="1"/>
  <c r="B2341" i="26" s="1"/>
  <c r="B2365" i="26" s="1"/>
  <c r="B2389" i="26" s="1"/>
  <c r="B2413" i="26" s="1"/>
  <c r="B2437" i="26" s="1"/>
  <c r="B2461" i="26" s="1"/>
  <c r="B2485" i="26" s="1"/>
  <c r="B2509" i="26" s="1"/>
  <c r="B2533" i="26" s="1"/>
  <c r="B2557" i="26" s="1"/>
  <c r="B2581" i="26" s="1"/>
  <c r="B2605" i="26" s="1"/>
  <c r="B2629" i="26" s="1"/>
  <c r="B2653" i="26" s="1"/>
  <c r="B2677" i="26" s="1"/>
  <c r="B2701" i="26" s="1"/>
  <c r="B2725" i="26" s="1"/>
  <c r="B2749" i="26" s="1"/>
  <c r="B2773" i="26" s="1"/>
  <c r="B2797" i="26" s="1"/>
  <c r="B2821" i="26" s="1"/>
  <c r="B2845" i="26" s="1"/>
  <c r="B2869" i="26" s="1"/>
  <c r="B2893" i="26" s="1"/>
  <c r="B2917" i="26" s="1"/>
  <c r="B2941" i="26" s="1"/>
  <c r="B2965" i="26" s="1"/>
  <c r="B2989" i="26" s="1"/>
  <c r="B3013" i="26" s="1"/>
  <c r="B3037" i="26" s="1"/>
  <c r="B3061" i="26" s="1"/>
  <c r="B3085" i="26" s="1"/>
  <c r="B3109" i="26" s="1"/>
  <c r="B3133" i="26" s="1"/>
  <c r="B3157" i="26" s="1"/>
  <c r="B3181" i="26" s="1"/>
  <c r="B3205" i="26" s="1"/>
  <c r="B3229" i="26" s="1"/>
  <c r="B3253" i="26" s="1"/>
  <c r="B3277" i="26" s="1"/>
  <c r="B3301" i="26" s="1"/>
  <c r="B3325" i="26" s="1"/>
  <c r="B3349" i="26" s="1"/>
  <c r="B3373" i="26" s="1"/>
  <c r="B3397" i="26" s="1"/>
  <c r="B3421" i="26" s="1"/>
  <c r="B3445" i="26" s="1"/>
  <c r="B3469" i="26" s="1"/>
  <c r="B3493" i="26" s="1"/>
  <c r="B3517" i="26" s="1"/>
  <c r="B3541" i="26" s="1"/>
  <c r="B3565" i="26" s="1"/>
  <c r="B3589" i="26" s="1"/>
  <c r="B3613" i="26" s="1"/>
  <c r="B3637" i="26" s="1"/>
  <c r="B3661" i="26" s="1"/>
  <c r="B3685" i="26" s="1"/>
  <c r="B3709" i="26" s="1"/>
  <c r="B3733" i="26" s="1"/>
  <c r="B3757" i="26" s="1"/>
  <c r="B3781" i="26" s="1"/>
  <c r="B3805" i="26" s="1"/>
  <c r="B3829" i="26" s="1"/>
  <c r="B3853" i="26" s="1"/>
  <c r="B3877" i="26" s="1"/>
  <c r="B3901" i="26" s="1"/>
  <c r="B3925" i="26" s="1"/>
  <c r="B3949" i="26" s="1"/>
  <c r="B3973" i="26" s="1"/>
  <c r="B3997" i="26" s="1"/>
  <c r="B4021" i="26" s="1"/>
  <c r="B4045" i="26" s="1"/>
  <c r="B4069" i="26" s="1"/>
  <c r="B4093" i="26" s="1"/>
  <c r="B4117" i="26" s="1"/>
  <c r="B4141" i="26" s="1"/>
  <c r="B4165" i="26" s="1"/>
  <c r="B4189" i="26" s="1"/>
  <c r="B4213" i="26" s="1"/>
  <c r="B4237" i="26" s="1"/>
  <c r="B4261" i="26" s="1"/>
  <c r="B4285" i="26" s="1"/>
  <c r="B4309" i="26" s="1"/>
  <c r="B4333" i="26" s="1"/>
  <c r="B4357" i="26" s="1"/>
  <c r="B4381" i="26" s="1"/>
  <c r="B4405" i="26" s="1"/>
  <c r="B4429" i="26" s="1"/>
  <c r="B4453" i="26" s="1"/>
  <c r="B4477" i="26" s="1"/>
  <c r="B4501" i="26" s="1"/>
  <c r="B4525" i="26" s="1"/>
  <c r="B4549" i="26" s="1"/>
  <c r="B4573" i="26" s="1"/>
  <c r="B4597" i="26" s="1"/>
  <c r="B4621" i="26" s="1"/>
  <c r="B4645" i="26" s="1"/>
  <c r="B4669" i="26" s="1"/>
  <c r="B4693" i="26" s="1"/>
  <c r="B4717" i="26" s="1"/>
  <c r="B4741" i="26" s="1"/>
  <c r="B4765" i="26" s="1"/>
  <c r="B4789" i="26" s="1"/>
  <c r="B4813" i="26" s="1"/>
  <c r="B4837" i="26" s="1"/>
  <c r="B4861" i="26" s="1"/>
  <c r="B4885" i="26" s="1"/>
  <c r="B4909" i="26" s="1"/>
  <c r="B4933" i="26" s="1"/>
  <c r="B4957" i="26" s="1"/>
  <c r="B4981" i="26" s="1"/>
  <c r="B5005" i="26" s="1"/>
  <c r="B5029" i="26" s="1"/>
  <c r="B5053" i="26" s="1"/>
  <c r="B5077" i="26" s="1"/>
  <c r="B5101" i="26" s="1"/>
  <c r="B5125" i="26" s="1"/>
  <c r="B5149" i="26" s="1"/>
  <c r="B5173" i="26" s="1"/>
  <c r="B5197" i="26" s="1"/>
  <c r="B5221" i="26" s="1"/>
  <c r="B5245" i="26" s="1"/>
  <c r="B5269" i="26" s="1"/>
  <c r="B5293" i="26" s="1"/>
  <c r="B5317" i="26" s="1"/>
  <c r="B5341" i="26" s="1"/>
  <c r="B5365" i="26" s="1"/>
  <c r="B5389" i="26" s="1"/>
  <c r="B5413" i="26" s="1"/>
  <c r="B5437" i="26" s="1"/>
  <c r="B5461" i="26" s="1"/>
  <c r="B5485" i="26" s="1"/>
  <c r="B5509" i="26" s="1"/>
  <c r="B5533" i="26" s="1"/>
  <c r="B5557" i="26" s="1"/>
  <c r="B5581" i="26" s="1"/>
  <c r="B5605" i="26" s="1"/>
  <c r="B5629" i="26" s="1"/>
  <c r="B5653" i="26" s="1"/>
  <c r="B5677" i="26" s="1"/>
  <c r="B5701" i="26" s="1"/>
  <c r="B5725" i="26" s="1"/>
  <c r="B5749" i="26" s="1"/>
  <c r="B5773" i="26" s="1"/>
  <c r="B5797" i="26" s="1"/>
  <c r="B5821" i="26" s="1"/>
  <c r="B5845" i="26" s="1"/>
  <c r="B5869" i="26" s="1"/>
  <c r="B5893" i="26" s="1"/>
  <c r="B5917" i="26" s="1"/>
  <c r="B5941" i="26" s="1"/>
  <c r="B5965" i="26" s="1"/>
  <c r="B5989" i="26" s="1"/>
  <c r="B6013" i="26" s="1"/>
  <c r="B6037" i="26" s="1"/>
  <c r="B6061" i="26" s="1"/>
  <c r="B6085" i="26" s="1"/>
  <c r="B6109" i="26" s="1"/>
  <c r="B6133" i="26" s="1"/>
  <c r="B6157" i="26" s="1"/>
  <c r="B6181" i="26" s="1"/>
  <c r="B6205" i="26" s="1"/>
  <c r="B6229" i="26" s="1"/>
  <c r="B6253" i="26" s="1"/>
  <c r="B6277" i="26" s="1"/>
  <c r="B6301" i="26" s="1"/>
  <c r="B6325" i="26" s="1"/>
  <c r="B6349" i="26" s="1"/>
  <c r="B6373" i="26" s="1"/>
  <c r="B6397" i="26" s="1"/>
  <c r="B6421" i="26" s="1"/>
  <c r="B6445" i="26" s="1"/>
  <c r="B6469" i="26" s="1"/>
  <c r="B6493" i="26" s="1"/>
  <c r="B6517" i="26" s="1"/>
  <c r="B6541" i="26" s="1"/>
  <c r="B6565" i="26" s="1"/>
  <c r="B6589" i="26" s="1"/>
  <c r="B6613" i="26" s="1"/>
  <c r="B6637" i="26" s="1"/>
  <c r="B6661" i="26" s="1"/>
  <c r="B6685" i="26" s="1"/>
  <c r="B6709" i="26" s="1"/>
  <c r="B6733" i="26" s="1"/>
  <c r="B6757" i="26" s="1"/>
  <c r="B6781" i="26" s="1"/>
  <c r="B6805" i="26" s="1"/>
  <c r="B6829" i="26" s="1"/>
  <c r="B6853" i="26" s="1"/>
  <c r="B6877" i="26" s="1"/>
  <c r="B6901" i="26" s="1"/>
  <c r="B6925" i="26" s="1"/>
  <c r="B6949" i="26" s="1"/>
  <c r="B6973" i="26" s="1"/>
  <c r="B6997" i="26" s="1"/>
  <c r="B7021" i="26" s="1"/>
  <c r="B7045" i="26" s="1"/>
  <c r="B7069" i="26" s="1"/>
  <c r="B7093" i="26" s="1"/>
  <c r="B7117" i="26" s="1"/>
  <c r="B7141" i="26" s="1"/>
  <c r="B7165" i="26" s="1"/>
  <c r="B7189" i="26" s="1"/>
  <c r="B7213" i="26" s="1"/>
  <c r="B7237" i="26" s="1"/>
  <c r="B7261" i="26" s="1"/>
  <c r="B7285" i="26" s="1"/>
  <c r="B7309" i="26" s="1"/>
  <c r="B7333" i="26" s="1"/>
  <c r="B7357" i="26" s="1"/>
  <c r="B7381" i="26" s="1"/>
  <c r="B7405" i="26" s="1"/>
  <c r="B7429" i="26" s="1"/>
  <c r="B7453" i="26" s="1"/>
  <c r="B7477" i="26" s="1"/>
  <c r="B7501" i="26" s="1"/>
  <c r="B7525" i="26" s="1"/>
  <c r="B7549" i="26" s="1"/>
  <c r="B7573" i="26" s="1"/>
  <c r="B7597" i="26" s="1"/>
  <c r="B7621" i="26" s="1"/>
  <c r="B7645" i="26" s="1"/>
  <c r="B7669" i="26" s="1"/>
  <c r="B7693" i="26" s="1"/>
  <c r="B7717" i="26" s="1"/>
  <c r="B7741" i="26" s="1"/>
  <c r="B7765" i="26" s="1"/>
  <c r="B7789" i="26" s="1"/>
  <c r="B7813" i="26" s="1"/>
  <c r="B7837" i="26" s="1"/>
  <c r="B7861" i="26" s="1"/>
  <c r="B7885" i="26" s="1"/>
  <c r="B7909" i="26" s="1"/>
  <c r="B7933" i="26" s="1"/>
  <c r="B7957" i="26" s="1"/>
  <c r="B7981" i="26" s="1"/>
  <c r="B8005" i="26" s="1"/>
  <c r="B8029" i="26" s="1"/>
  <c r="B8053" i="26" s="1"/>
  <c r="B8077" i="26" s="1"/>
  <c r="B8101" i="26" s="1"/>
  <c r="B8125" i="26" s="1"/>
  <c r="B8149" i="26" s="1"/>
  <c r="B8173" i="26" s="1"/>
  <c r="B8197" i="26" s="1"/>
  <c r="B8221" i="26" s="1"/>
  <c r="B8245" i="26" s="1"/>
  <c r="B8269" i="26" s="1"/>
  <c r="B8293" i="26" s="1"/>
  <c r="B8317" i="26" s="1"/>
  <c r="B8341" i="26" s="1"/>
  <c r="B8365" i="26" s="1"/>
  <c r="B8389" i="26" s="1"/>
  <c r="B8413" i="26" s="1"/>
  <c r="B8437" i="26" s="1"/>
  <c r="B8461" i="26" s="1"/>
  <c r="B8485" i="26" s="1"/>
  <c r="B8509" i="26" s="1"/>
  <c r="B8533" i="26" s="1"/>
  <c r="B8557" i="26" s="1"/>
  <c r="B8581" i="26" s="1"/>
  <c r="B8605" i="26" s="1"/>
  <c r="B8629" i="26" s="1"/>
  <c r="B8653" i="26" s="1"/>
  <c r="B8677" i="26" s="1"/>
  <c r="B8701" i="26" s="1"/>
  <c r="B8725" i="26" s="1"/>
  <c r="B8749" i="26" s="1"/>
  <c r="B38" i="26"/>
  <c r="B39" i="26"/>
  <c r="B40" i="26"/>
  <c r="B41" i="26"/>
  <c r="B42" i="26"/>
  <c r="B66" i="26" s="1"/>
  <c r="B90" i="26" s="1"/>
  <c r="B114" i="26" s="1"/>
  <c r="B138" i="26" s="1"/>
  <c r="B162" i="26" s="1"/>
  <c r="B186" i="26" s="1"/>
  <c r="B210" i="26" s="1"/>
  <c r="B234" i="26" s="1"/>
  <c r="B258" i="26" s="1"/>
  <c r="B282" i="26" s="1"/>
  <c r="B306" i="26" s="1"/>
  <c r="B330" i="26" s="1"/>
  <c r="B354" i="26" s="1"/>
  <c r="B378" i="26" s="1"/>
  <c r="B402" i="26" s="1"/>
  <c r="B426" i="26" s="1"/>
  <c r="B450" i="26" s="1"/>
  <c r="B474" i="26" s="1"/>
  <c r="B498" i="26" s="1"/>
  <c r="B522" i="26" s="1"/>
  <c r="B546" i="26" s="1"/>
  <c r="B570" i="26" s="1"/>
  <c r="B594" i="26" s="1"/>
  <c r="B618" i="26" s="1"/>
  <c r="B642" i="26" s="1"/>
  <c r="B666" i="26" s="1"/>
  <c r="B690" i="26" s="1"/>
  <c r="B714" i="26" s="1"/>
  <c r="B738" i="26" s="1"/>
  <c r="B762" i="26" s="1"/>
  <c r="B786" i="26" s="1"/>
  <c r="B810" i="26" s="1"/>
  <c r="B834" i="26" s="1"/>
  <c r="B858" i="26" s="1"/>
  <c r="B882" i="26" s="1"/>
  <c r="B906" i="26" s="1"/>
  <c r="B930" i="26" s="1"/>
  <c r="B954" i="26" s="1"/>
  <c r="B978" i="26" s="1"/>
  <c r="B1002" i="26" s="1"/>
  <c r="B1026" i="26" s="1"/>
  <c r="B1050" i="26" s="1"/>
  <c r="B1074" i="26" s="1"/>
  <c r="B1098" i="26" s="1"/>
  <c r="B1122" i="26" s="1"/>
  <c r="B1146" i="26" s="1"/>
  <c r="B1170" i="26" s="1"/>
  <c r="B1194" i="26" s="1"/>
  <c r="B1218" i="26" s="1"/>
  <c r="B1242" i="26" s="1"/>
  <c r="B1266" i="26" s="1"/>
  <c r="B1290" i="26" s="1"/>
  <c r="B1314" i="26" s="1"/>
  <c r="B1338" i="26" s="1"/>
  <c r="B1362" i="26" s="1"/>
  <c r="B1386" i="26" s="1"/>
  <c r="B1410" i="26" s="1"/>
  <c r="B1434" i="26" s="1"/>
  <c r="B1458" i="26" s="1"/>
  <c r="B1482" i="26" s="1"/>
  <c r="B1506" i="26" s="1"/>
  <c r="B1530" i="26" s="1"/>
  <c r="B1554" i="26" s="1"/>
  <c r="B1578" i="26" s="1"/>
  <c r="B1602" i="26" s="1"/>
  <c r="B1626" i="26" s="1"/>
  <c r="B1650" i="26" s="1"/>
  <c r="B1674" i="26" s="1"/>
  <c r="B1698" i="26" s="1"/>
  <c r="B1722" i="26" s="1"/>
  <c r="B1746" i="26" s="1"/>
  <c r="B1770" i="26" s="1"/>
  <c r="B1794" i="26" s="1"/>
  <c r="B1818" i="26" s="1"/>
  <c r="B1842" i="26" s="1"/>
  <c r="B1866" i="26" s="1"/>
  <c r="B1890" i="26" s="1"/>
  <c r="B1914" i="26" s="1"/>
  <c r="B1938" i="26" s="1"/>
  <c r="B1962" i="26" s="1"/>
  <c r="B1986" i="26" s="1"/>
  <c r="B2010" i="26" s="1"/>
  <c r="B2034" i="26" s="1"/>
  <c r="B2058" i="26" s="1"/>
  <c r="B2082" i="26" s="1"/>
  <c r="B43" i="26"/>
  <c r="B67" i="26" s="1"/>
  <c r="B91" i="26" s="1"/>
  <c r="B115" i="26" s="1"/>
  <c r="B139" i="26" s="1"/>
  <c r="B163" i="26" s="1"/>
  <c r="B187" i="26" s="1"/>
  <c r="B211" i="26" s="1"/>
  <c r="B235" i="26" s="1"/>
  <c r="B259" i="26" s="1"/>
  <c r="B283" i="26" s="1"/>
  <c r="B307" i="26" s="1"/>
  <c r="B331" i="26" s="1"/>
  <c r="B355" i="26" s="1"/>
  <c r="B379" i="26" s="1"/>
  <c r="B403" i="26" s="1"/>
  <c r="B427" i="26" s="1"/>
  <c r="B451" i="26" s="1"/>
  <c r="B475" i="26" s="1"/>
  <c r="B499" i="26" s="1"/>
  <c r="B523" i="26" s="1"/>
  <c r="B547" i="26" s="1"/>
  <c r="B571" i="26" s="1"/>
  <c r="B595" i="26" s="1"/>
  <c r="B619" i="26" s="1"/>
  <c r="B643" i="26" s="1"/>
  <c r="B667" i="26" s="1"/>
  <c r="B691" i="26" s="1"/>
  <c r="B715" i="26" s="1"/>
  <c r="B739" i="26" s="1"/>
  <c r="B763" i="26" s="1"/>
  <c r="B787" i="26" s="1"/>
  <c r="B811" i="26" s="1"/>
  <c r="B835" i="26" s="1"/>
  <c r="B859" i="26" s="1"/>
  <c r="B883" i="26" s="1"/>
  <c r="B907" i="26" s="1"/>
  <c r="B931" i="26" s="1"/>
  <c r="B955" i="26" s="1"/>
  <c r="B979" i="26" s="1"/>
  <c r="B1003" i="26" s="1"/>
  <c r="B1027" i="26" s="1"/>
  <c r="B1051" i="26" s="1"/>
  <c r="B1075" i="26" s="1"/>
  <c r="B1099" i="26" s="1"/>
  <c r="B1123" i="26" s="1"/>
  <c r="B1147" i="26" s="1"/>
  <c r="B1171" i="26" s="1"/>
  <c r="B1195" i="26" s="1"/>
  <c r="B1219" i="26" s="1"/>
  <c r="B1243" i="26" s="1"/>
  <c r="B1267" i="26" s="1"/>
  <c r="B1291" i="26" s="1"/>
  <c r="B1315" i="26" s="1"/>
  <c r="B1339" i="26" s="1"/>
  <c r="B1363" i="26" s="1"/>
  <c r="B1387" i="26" s="1"/>
  <c r="B1411" i="26" s="1"/>
  <c r="B1435" i="26" s="1"/>
  <c r="B1459" i="26" s="1"/>
  <c r="B1483" i="26" s="1"/>
  <c r="B1507" i="26" s="1"/>
  <c r="B1531" i="26" s="1"/>
  <c r="B1555" i="26" s="1"/>
  <c r="B1579" i="26" s="1"/>
  <c r="B1603" i="26" s="1"/>
  <c r="B1627" i="26" s="1"/>
  <c r="B1651" i="26" s="1"/>
  <c r="B1675" i="26" s="1"/>
  <c r="B1699" i="26" s="1"/>
  <c r="B1723" i="26" s="1"/>
  <c r="B1747" i="26" s="1"/>
  <c r="B1771" i="26" s="1"/>
  <c r="B1795" i="26" s="1"/>
  <c r="B1819" i="26" s="1"/>
  <c r="B1843" i="26" s="1"/>
  <c r="B1867" i="26" s="1"/>
  <c r="B1891" i="26" s="1"/>
  <c r="B1915" i="26" s="1"/>
  <c r="B1939" i="26" s="1"/>
  <c r="B1963" i="26" s="1"/>
  <c r="B1987" i="26" s="1"/>
  <c r="B2011" i="26" s="1"/>
  <c r="B2035" i="26" s="1"/>
  <c r="B2059" i="26" s="1"/>
  <c r="B2083" i="26" s="1"/>
  <c r="B2107" i="26" s="1"/>
  <c r="B2131" i="26" s="1"/>
  <c r="B2155" i="26" s="1"/>
  <c r="B2179" i="26" s="1"/>
  <c r="B2203" i="26" s="1"/>
  <c r="B2227" i="26" s="1"/>
  <c r="B2251" i="26" s="1"/>
  <c r="B2275" i="26" s="1"/>
  <c r="B2299" i="26" s="1"/>
  <c r="B2323" i="26" s="1"/>
  <c r="B2347" i="26" s="1"/>
  <c r="B2371" i="26" s="1"/>
  <c r="B2395" i="26" s="1"/>
  <c r="B2419" i="26" s="1"/>
  <c r="B2443" i="26" s="1"/>
  <c r="B2467" i="26" s="1"/>
  <c r="B2491" i="26" s="1"/>
  <c r="B2515" i="26" s="1"/>
  <c r="B2539" i="26" s="1"/>
  <c r="B2563" i="26" s="1"/>
  <c r="B2587" i="26" s="1"/>
  <c r="B2611" i="26" s="1"/>
  <c r="B2635" i="26" s="1"/>
  <c r="B2659" i="26" s="1"/>
  <c r="B2683" i="26" s="1"/>
  <c r="B2707" i="26" s="1"/>
  <c r="B2731" i="26" s="1"/>
  <c r="B2755" i="26" s="1"/>
  <c r="B2779" i="26" s="1"/>
  <c r="B2803" i="26" s="1"/>
  <c r="B2827" i="26" s="1"/>
  <c r="B2851" i="26" s="1"/>
  <c r="B2875" i="26" s="1"/>
  <c r="B2899" i="26" s="1"/>
  <c r="B2923" i="26" s="1"/>
  <c r="B2947" i="26" s="1"/>
  <c r="B2971" i="26" s="1"/>
  <c r="B2995" i="26" s="1"/>
  <c r="B3019" i="26" s="1"/>
  <c r="B3043" i="26" s="1"/>
  <c r="B3067" i="26" s="1"/>
  <c r="B3091" i="26" s="1"/>
  <c r="B3115" i="26" s="1"/>
  <c r="B3139" i="26" s="1"/>
  <c r="B3163" i="26" s="1"/>
  <c r="B3187" i="26" s="1"/>
  <c r="B3211" i="26" s="1"/>
  <c r="B3235" i="26" s="1"/>
  <c r="B3259" i="26" s="1"/>
  <c r="B3283" i="26" s="1"/>
  <c r="B3307" i="26" s="1"/>
  <c r="B3331" i="26" s="1"/>
  <c r="B3355" i="26" s="1"/>
  <c r="B3379" i="26" s="1"/>
  <c r="B3403" i="26" s="1"/>
  <c r="B3427" i="26" s="1"/>
  <c r="B3451" i="26" s="1"/>
  <c r="B3475" i="26" s="1"/>
  <c r="B3499" i="26" s="1"/>
  <c r="B3523" i="26" s="1"/>
  <c r="B3547" i="26" s="1"/>
  <c r="B3571" i="26" s="1"/>
  <c r="B3595" i="26" s="1"/>
  <c r="B3619" i="26" s="1"/>
  <c r="B3643" i="26" s="1"/>
  <c r="B3667" i="26" s="1"/>
  <c r="B3691" i="26" s="1"/>
  <c r="B3715" i="26" s="1"/>
  <c r="B3739" i="26" s="1"/>
  <c r="B3763" i="26" s="1"/>
  <c r="B3787" i="26" s="1"/>
  <c r="B3811" i="26" s="1"/>
  <c r="B3835" i="26" s="1"/>
  <c r="B3859" i="26" s="1"/>
  <c r="B3883" i="26" s="1"/>
  <c r="B3907" i="26" s="1"/>
  <c r="B3931" i="26" s="1"/>
  <c r="B3955" i="26" s="1"/>
  <c r="B3979" i="26" s="1"/>
  <c r="B4003" i="26" s="1"/>
  <c r="B4027" i="26" s="1"/>
  <c r="B4051" i="26" s="1"/>
  <c r="B4075" i="26" s="1"/>
  <c r="B4099" i="26" s="1"/>
  <c r="B4123" i="26" s="1"/>
  <c r="B4147" i="26" s="1"/>
  <c r="B4171" i="26" s="1"/>
  <c r="B4195" i="26" s="1"/>
  <c r="B4219" i="26" s="1"/>
  <c r="B4243" i="26" s="1"/>
  <c r="B4267" i="26" s="1"/>
  <c r="B4291" i="26" s="1"/>
  <c r="B4315" i="26" s="1"/>
  <c r="B4339" i="26" s="1"/>
  <c r="B4363" i="26" s="1"/>
  <c r="B4387" i="26" s="1"/>
  <c r="B4411" i="26" s="1"/>
  <c r="B4435" i="26" s="1"/>
  <c r="B4459" i="26" s="1"/>
  <c r="B4483" i="26" s="1"/>
  <c r="B4507" i="26" s="1"/>
  <c r="B4531" i="26" s="1"/>
  <c r="B4555" i="26" s="1"/>
  <c r="B4579" i="26" s="1"/>
  <c r="B4603" i="26" s="1"/>
  <c r="B4627" i="26" s="1"/>
  <c r="B4651" i="26" s="1"/>
  <c r="B4675" i="26" s="1"/>
  <c r="B4699" i="26" s="1"/>
  <c r="B4723" i="26" s="1"/>
  <c r="B4747" i="26" s="1"/>
  <c r="B4771" i="26" s="1"/>
  <c r="B4795" i="26" s="1"/>
  <c r="B4819" i="26" s="1"/>
  <c r="B4843" i="26" s="1"/>
  <c r="B4867" i="26" s="1"/>
  <c r="B4891" i="26" s="1"/>
  <c r="B4915" i="26" s="1"/>
  <c r="B4939" i="26" s="1"/>
  <c r="B4963" i="26" s="1"/>
  <c r="B4987" i="26" s="1"/>
  <c r="B5011" i="26" s="1"/>
  <c r="B5035" i="26" s="1"/>
  <c r="B5059" i="26" s="1"/>
  <c r="B5083" i="26" s="1"/>
  <c r="B5107" i="26" s="1"/>
  <c r="B5131" i="26" s="1"/>
  <c r="B5155" i="26" s="1"/>
  <c r="B5179" i="26" s="1"/>
  <c r="B5203" i="26" s="1"/>
  <c r="B5227" i="26" s="1"/>
  <c r="B5251" i="26" s="1"/>
  <c r="B5275" i="26" s="1"/>
  <c r="B5299" i="26" s="1"/>
  <c r="B5323" i="26" s="1"/>
  <c r="B5347" i="26" s="1"/>
  <c r="B5371" i="26" s="1"/>
  <c r="B5395" i="26" s="1"/>
  <c r="B5419" i="26" s="1"/>
  <c r="B5443" i="26" s="1"/>
  <c r="B5467" i="26" s="1"/>
  <c r="B5491" i="26" s="1"/>
  <c r="B5515" i="26" s="1"/>
  <c r="B5539" i="26" s="1"/>
  <c r="B5563" i="26" s="1"/>
  <c r="B5587" i="26" s="1"/>
  <c r="B5611" i="26" s="1"/>
  <c r="B5635" i="26" s="1"/>
  <c r="B5659" i="26" s="1"/>
  <c r="B5683" i="26" s="1"/>
  <c r="B5707" i="26" s="1"/>
  <c r="B5731" i="26" s="1"/>
  <c r="B5755" i="26" s="1"/>
  <c r="B5779" i="26" s="1"/>
  <c r="B5803" i="26" s="1"/>
  <c r="B5827" i="26" s="1"/>
  <c r="B5851" i="26" s="1"/>
  <c r="B5875" i="26" s="1"/>
  <c r="B5899" i="26" s="1"/>
  <c r="B5923" i="26" s="1"/>
  <c r="B5947" i="26" s="1"/>
  <c r="B5971" i="26" s="1"/>
  <c r="B5995" i="26" s="1"/>
  <c r="B6019" i="26" s="1"/>
  <c r="B6043" i="26" s="1"/>
  <c r="B6067" i="26" s="1"/>
  <c r="B6091" i="26" s="1"/>
  <c r="B6115" i="26" s="1"/>
  <c r="B6139" i="26" s="1"/>
  <c r="B6163" i="26" s="1"/>
  <c r="B6187" i="26" s="1"/>
  <c r="B6211" i="26" s="1"/>
  <c r="B6235" i="26" s="1"/>
  <c r="B6259" i="26" s="1"/>
  <c r="B6283" i="26" s="1"/>
  <c r="B6307" i="26" s="1"/>
  <c r="B6331" i="26" s="1"/>
  <c r="B6355" i="26" s="1"/>
  <c r="B6379" i="26" s="1"/>
  <c r="B6403" i="26" s="1"/>
  <c r="B6427" i="26" s="1"/>
  <c r="B6451" i="26" s="1"/>
  <c r="B6475" i="26" s="1"/>
  <c r="B6499" i="26" s="1"/>
  <c r="B6523" i="26" s="1"/>
  <c r="B6547" i="26" s="1"/>
  <c r="B6571" i="26" s="1"/>
  <c r="B6595" i="26" s="1"/>
  <c r="B6619" i="26" s="1"/>
  <c r="B6643" i="26" s="1"/>
  <c r="B6667" i="26" s="1"/>
  <c r="B6691" i="26" s="1"/>
  <c r="B6715" i="26" s="1"/>
  <c r="B6739" i="26" s="1"/>
  <c r="B6763" i="26" s="1"/>
  <c r="B6787" i="26" s="1"/>
  <c r="B6811" i="26" s="1"/>
  <c r="B6835" i="26" s="1"/>
  <c r="B6859" i="26" s="1"/>
  <c r="B6883" i="26" s="1"/>
  <c r="B6907" i="26" s="1"/>
  <c r="B6931" i="26" s="1"/>
  <c r="B6955" i="26" s="1"/>
  <c r="B6979" i="26" s="1"/>
  <c r="B7003" i="26" s="1"/>
  <c r="B7027" i="26" s="1"/>
  <c r="B7051" i="26" s="1"/>
  <c r="B7075" i="26" s="1"/>
  <c r="B7099" i="26" s="1"/>
  <c r="B7123" i="26" s="1"/>
  <c r="B7147" i="26" s="1"/>
  <c r="B7171" i="26" s="1"/>
  <c r="B7195" i="26" s="1"/>
  <c r="B7219" i="26" s="1"/>
  <c r="B7243" i="26" s="1"/>
  <c r="B7267" i="26" s="1"/>
  <c r="B7291" i="26" s="1"/>
  <c r="B7315" i="26" s="1"/>
  <c r="B7339" i="26" s="1"/>
  <c r="B7363" i="26" s="1"/>
  <c r="B7387" i="26" s="1"/>
  <c r="B7411" i="26" s="1"/>
  <c r="B7435" i="26" s="1"/>
  <c r="B7459" i="26" s="1"/>
  <c r="B7483" i="26" s="1"/>
  <c r="B7507" i="26" s="1"/>
  <c r="B7531" i="26" s="1"/>
  <c r="B7555" i="26" s="1"/>
  <c r="B7579" i="26" s="1"/>
  <c r="B7603" i="26" s="1"/>
  <c r="B7627" i="26" s="1"/>
  <c r="B7651" i="26" s="1"/>
  <c r="B7675" i="26" s="1"/>
  <c r="B7699" i="26" s="1"/>
  <c r="B7723" i="26" s="1"/>
  <c r="B7747" i="26" s="1"/>
  <c r="B7771" i="26" s="1"/>
  <c r="B7795" i="26" s="1"/>
  <c r="B7819" i="26" s="1"/>
  <c r="B7843" i="26" s="1"/>
  <c r="B7867" i="26" s="1"/>
  <c r="B7891" i="26" s="1"/>
  <c r="B7915" i="26" s="1"/>
  <c r="B7939" i="26" s="1"/>
  <c r="B7963" i="26" s="1"/>
  <c r="B7987" i="26" s="1"/>
  <c r="B8011" i="26" s="1"/>
  <c r="B8035" i="26" s="1"/>
  <c r="B8059" i="26" s="1"/>
  <c r="B8083" i="26" s="1"/>
  <c r="B8107" i="26" s="1"/>
  <c r="B8131" i="26" s="1"/>
  <c r="B8155" i="26" s="1"/>
  <c r="B8179" i="26" s="1"/>
  <c r="B8203" i="26" s="1"/>
  <c r="B8227" i="26" s="1"/>
  <c r="B8251" i="26" s="1"/>
  <c r="B8275" i="26" s="1"/>
  <c r="B8299" i="26" s="1"/>
  <c r="B8323" i="26" s="1"/>
  <c r="B8347" i="26" s="1"/>
  <c r="B8371" i="26" s="1"/>
  <c r="B8395" i="26" s="1"/>
  <c r="B8419" i="26" s="1"/>
  <c r="B8443" i="26" s="1"/>
  <c r="B8467" i="26" s="1"/>
  <c r="B8491" i="26" s="1"/>
  <c r="B8515" i="26" s="1"/>
  <c r="B8539" i="26" s="1"/>
  <c r="B8563" i="26" s="1"/>
  <c r="B8587" i="26" s="1"/>
  <c r="B8611" i="26" s="1"/>
  <c r="B8635" i="26" s="1"/>
  <c r="B8659" i="26" s="1"/>
  <c r="B8683" i="26" s="1"/>
  <c r="B8707" i="26" s="1"/>
  <c r="B8731" i="26" s="1"/>
  <c r="B8755" i="26" s="1"/>
  <c r="B44" i="26"/>
  <c r="B68" i="26" s="1"/>
  <c r="B92" i="26" s="1"/>
  <c r="B116" i="26" s="1"/>
  <c r="B140" i="26" s="1"/>
  <c r="B164" i="26" s="1"/>
  <c r="B188" i="26" s="1"/>
  <c r="B212" i="26" s="1"/>
  <c r="B236" i="26" s="1"/>
  <c r="B260" i="26" s="1"/>
  <c r="B284" i="26" s="1"/>
  <c r="B308" i="26" s="1"/>
  <c r="B332" i="26" s="1"/>
  <c r="B356" i="26" s="1"/>
  <c r="B380" i="26" s="1"/>
  <c r="B404" i="26" s="1"/>
  <c r="B428" i="26" s="1"/>
  <c r="B452" i="26" s="1"/>
  <c r="B476" i="26" s="1"/>
  <c r="B500" i="26" s="1"/>
  <c r="B524" i="26" s="1"/>
  <c r="B548" i="26" s="1"/>
  <c r="B572" i="26" s="1"/>
  <c r="B596" i="26" s="1"/>
  <c r="B620" i="26" s="1"/>
  <c r="B644" i="26" s="1"/>
  <c r="B668" i="26" s="1"/>
  <c r="B692" i="26" s="1"/>
  <c r="B716" i="26" s="1"/>
  <c r="B740" i="26" s="1"/>
  <c r="B764" i="26" s="1"/>
  <c r="B788" i="26" s="1"/>
  <c r="B812" i="26" s="1"/>
  <c r="B836" i="26" s="1"/>
  <c r="B860" i="26" s="1"/>
  <c r="B884" i="26" s="1"/>
  <c r="B908" i="26" s="1"/>
  <c r="B932" i="26" s="1"/>
  <c r="B956" i="26" s="1"/>
  <c r="B980" i="26" s="1"/>
  <c r="B1004" i="26" s="1"/>
  <c r="B1028" i="26" s="1"/>
  <c r="B1052" i="26" s="1"/>
  <c r="B1076" i="26" s="1"/>
  <c r="B1100" i="26" s="1"/>
  <c r="B1124" i="26" s="1"/>
  <c r="B1148" i="26" s="1"/>
  <c r="B1172" i="26" s="1"/>
  <c r="B1196" i="26" s="1"/>
  <c r="B1220" i="26" s="1"/>
  <c r="B1244" i="26" s="1"/>
  <c r="B1268" i="26" s="1"/>
  <c r="B1292" i="26" s="1"/>
  <c r="B1316" i="26" s="1"/>
  <c r="B1340" i="26" s="1"/>
  <c r="B1364" i="26" s="1"/>
  <c r="B1388" i="26" s="1"/>
  <c r="B1412" i="26" s="1"/>
  <c r="B1436" i="26" s="1"/>
  <c r="B1460" i="26" s="1"/>
  <c r="B1484" i="26" s="1"/>
  <c r="B1508" i="26" s="1"/>
  <c r="B1532" i="26" s="1"/>
  <c r="B1556" i="26" s="1"/>
  <c r="B1580" i="26" s="1"/>
  <c r="B1604" i="26" s="1"/>
  <c r="B1628" i="26" s="1"/>
  <c r="B1652" i="26" s="1"/>
  <c r="B1676" i="26" s="1"/>
  <c r="B1700" i="26" s="1"/>
  <c r="B1724" i="26" s="1"/>
  <c r="B1748" i="26" s="1"/>
  <c r="B1772" i="26" s="1"/>
  <c r="B1796" i="26" s="1"/>
  <c r="B1820" i="26" s="1"/>
  <c r="B1844" i="26" s="1"/>
  <c r="B1868" i="26" s="1"/>
  <c r="B1892" i="26" s="1"/>
  <c r="B1916" i="26" s="1"/>
  <c r="B1940" i="26" s="1"/>
  <c r="B1964" i="26" s="1"/>
  <c r="B1988" i="26" s="1"/>
  <c r="B2012" i="26" s="1"/>
  <c r="B2036" i="26" s="1"/>
  <c r="B2060" i="26" s="1"/>
  <c r="B2084" i="26" s="1"/>
  <c r="B2108" i="26" s="1"/>
  <c r="B2132" i="26" s="1"/>
  <c r="B2156" i="26" s="1"/>
  <c r="B2180" i="26" s="1"/>
  <c r="B2204" i="26" s="1"/>
  <c r="B2228" i="26" s="1"/>
  <c r="B2252" i="26" s="1"/>
  <c r="B2276" i="26" s="1"/>
  <c r="B2300" i="26" s="1"/>
  <c r="B2324" i="26" s="1"/>
  <c r="B2348" i="26" s="1"/>
  <c r="B2372" i="26" s="1"/>
  <c r="B2396" i="26" s="1"/>
  <c r="B2420" i="26" s="1"/>
  <c r="B2444" i="26" s="1"/>
  <c r="B2468" i="26" s="1"/>
  <c r="B2492" i="26" s="1"/>
  <c r="B2516" i="26" s="1"/>
  <c r="B2540" i="26" s="1"/>
  <c r="B2564" i="26" s="1"/>
  <c r="B2588" i="26" s="1"/>
  <c r="B2612" i="26" s="1"/>
  <c r="B2636" i="26" s="1"/>
  <c r="B2660" i="26" s="1"/>
  <c r="B2684" i="26" s="1"/>
  <c r="B2708" i="26" s="1"/>
  <c r="B2732" i="26" s="1"/>
  <c r="B2756" i="26" s="1"/>
  <c r="B2780" i="26" s="1"/>
  <c r="B2804" i="26" s="1"/>
  <c r="B2828" i="26" s="1"/>
  <c r="B2852" i="26" s="1"/>
  <c r="B2876" i="26" s="1"/>
  <c r="B2900" i="26" s="1"/>
  <c r="B2924" i="26" s="1"/>
  <c r="B2948" i="26" s="1"/>
  <c r="B2972" i="26" s="1"/>
  <c r="B2996" i="26" s="1"/>
  <c r="B3020" i="26" s="1"/>
  <c r="B3044" i="26" s="1"/>
  <c r="B3068" i="26" s="1"/>
  <c r="B3092" i="26" s="1"/>
  <c r="B3116" i="26" s="1"/>
  <c r="B3140" i="26" s="1"/>
  <c r="B3164" i="26" s="1"/>
  <c r="B3188" i="26" s="1"/>
  <c r="B3212" i="26" s="1"/>
  <c r="B3236" i="26" s="1"/>
  <c r="B3260" i="26" s="1"/>
  <c r="B3284" i="26" s="1"/>
  <c r="B3308" i="26" s="1"/>
  <c r="B3332" i="26" s="1"/>
  <c r="B3356" i="26" s="1"/>
  <c r="B3380" i="26" s="1"/>
  <c r="B3404" i="26" s="1"/>
  <c r="B3428" i="26" s="1"/>
  <c r="B3452" i="26" s="1"/>
  <c r="B3476" i="26" s="1"/>
  <c r="B3500" i="26" s="1"/>
  <c r="B3524" i="26" s="1"/>
  <c r="B3548" i="26" s="1"/>
  <c r="B3572" i="26" s="1"/>
  <c r="B3596" i="26" s="1"/>
  <c r="B3620" i="26" s="1"/>
  <c r="B3644" i="26" s="1"/>
  <c r="B3668" i="26" s="1"/>
  <c r="B3692" i="26" s="1"/>
  <c r="B3716" i="26" s="1"/>
  <c r="B3740" i="26" s="1"/>
  <c r="B3764" i="26" s="1"/>
  <c r="B3788" i="26" s="1"/>
  <c r="B3812" i="26" s="1"/>
  <c r="B3836" i="26" s="1"/>
  <c r="B3860" i="26" s="1"/>
  <c r="B3884" i="26" s="1"/>
  <c r="B3908" i="26" s="1"/>
  <c r="B3932" i="26" s="1"/>
  <c r="B3956" i="26" s="1"/>
  <c r="B3980" i="26" s="1"/>
  <c r="B4004" i="26" s="1"/>
  <c r="B4028" i="26" s="1"/>
  <c r="B4052" i="26" s="1"/>
  <c r="B4076" i="26" s="1"/>
  <c r="B4100" i="26" s="1"/>
  <c r="B4124" i="26" s="1"/>
  <c r="B4148" i="26" s="1"/>
  <c r="B4172" i="26" s="1"/>
  <c r="B4196" i="26" s="1"/>
  <c r="B4220" i="26" s="1"/>
  <c r="B4244" i="26" s="1"/>
  <c r="B4268" i="26" s="1"/>
  <c r="B4292" i="26" s="1"/>
  <c r="B4316" i="26" s="1"/>
  <c r="B4340" i="26" s="1"/>
  <c r="B4364" i="26" s="1"/>
  <c r="B4388" i="26" s="1"/>
  <c r="B4412" i="26" s="1"/>
  <c r="B4436" i="26" s="1"/>
  <c r="B4460" i="26" s="1"/>
  <c r="B4484" i="26" s="1"/>
  <c r="B4508" i="26" s="1"/>
  <c r="B4532" i="26" s="1"/>
  <c r="B4556" i="26" s="1"/>
  <c r="B4580" i="26" s="1"/>
  <c r="B4604" i="26" s="1"/>
  <c r="B4628" i="26" s="1"/>
  <c r="B4652" i="26" s="1"/>
  <c r="B4676" i="26" s="1"/>
  <c r="B4700" i="26" s="1"/>
  <c r="B4724" i="26" s="1"/>
  <c r="B4748" i="26" s="1"/>
  <c r="B4772" i="26" s="1"/>
  <c r="B4796" i="26" s="1"/>
  <c r="B4820" i="26" s="1"/>
  <c r="B4844" i="26" s="1"/>
  <c r="B4868" i="26" s="1"/>
  <c r="B4892" i="26" s="1"/>
  <c r="B4916" i="26" s="1"/>
  <c r="B4940" i="26" s="1"/>
  <c r="B4964" i="26" s="1"/>
  <c r="B4988" i="26" s="1"/>
  <c r="B5012" i="26" s="1"/>
  <c r="B5036" i="26" s="1"/>
  <c r="B5060" i="26" s="1"/>
  <c r="B5084" i="26" s="1"/>
  <c r="B5108" i="26" s="1"/>
  <c r="B5132" i="26" s="1"/>
  <c r="B5156" i="26" s="1"/>
  <c r="B5180" i="26" s="1"/>
  <c r="B5204" i="26" s="1"/>
  <c r="B5228" i="26" s="1"/>
  <c r="B5252" i="26" s="1"/>
  <c r="B5276" i="26" s="1"/>
  <c r="B5300" i="26" s="1"/>
  <c r="B5324" i="26" s="1"/>
  <c r="B5348" i="26" s="1"/>
  <c r="B5372" i="26" s="1"/>
  <c r="B5396" i="26" s="1"/>
  <c r="B5420" i="26" s="1"/>
  <c r="B5444" i="26" s="1"/>
  <c r="B5468" i="26" s="1"/>
  <c r="B5492" i="26" s="1"/>
  <c r="B5516" i="26" s="1"/>
  <c r="B5540" i="26" s="1"/>
  <c r="B5564" i="26" s="1"/>
  <c r="B5588" i="26" s="1"/>
  <c r="B5612" i="26" s="1"/>
  <c r="B5636" i="26" s="1"/>
  <c r="B5660" i="26" s="1"/>
  <c r="B5684" i="26" s="1"/>
  <c r="B5708" i="26" s="1"/>
  <c r="B5732" i="26" s="1"/>
  <c r="B5756" i="26" s="1"/>
  <c r="B5780" i="26" s="1"/>
  <c r="B5804" i="26" s="1"/>
  <c r="B5828" i="26" s="1"/>
  <c r="B5852" i="26" s="1"/>
  <c r="B5876" i="26" s="1"/>
  <c r="B5900" i="26" s="1"/>
  <c r="B5924" i="26" s="1"/>
  <c r="B5948" i="26" s="1"/>
  <c r="B5972" i="26" s="1"/>
  <c r="B5996" i="26" s="1"/>
  <c r="B6020" i="26" s="1"/>
  <c r="B6044" i="26" s="1"/>
  <c r="B6068" i="26" s="1"/>
  <c r="B6092" i="26" s="1"/>
  <c r="B6116" i="26" s="1"/>
  <c r="B6140" i="26" s="1"/>
  <c r="B6164" i="26" s="1"/>
  <c r="B6188" i="26" s="1"/>
  <c r="B6212" i="26" s="1"/>
  <c r="B6236" i="26" s="1"/>
  <c r="B6260" i="26" s="1"/>
  <c r="B6284" i="26" s="1"/>
  <c r="B6308" i="26" s="1"/>
  <c r="B6332" i="26" s="1"/>
  <c r="B6356" i="26" s="1"/>
  <c r="B6380" i="26" s="1"/>
  <c r="B6404" i="26" s="1"/>
  <c r="B6428" i="26" s="1"/>
  <c r="B6452" i="26" s="1"/>
  <c r="B6476" i="26" s="1"/>
  <c r="B6500" i="26" s="1"/>
  <c r="B6524" i="26" s="1"/>
  <c r="B6548" i="26" s="1"/>
  <c r="B6572" i="26" s="1"/>
  <c r="B6596" i="26" s="1"/>
  <c r="B6620" i="26" s="1"/>
  <c r="B6644" i="26" s="1"/>
  <c r="B6668" i="26" s="1"/>
  <c r="B6692" i="26" s="1"/>
  <c r="B6716" i="26" s="1"/>
  <c r="B6740" i="26" s="1"/>
  <c r="B6764" i="26" s="1"/>
  <c r="B6788" i="26" s="1"/>
  <c r="B6812" i="26" s="1"/>
  <c r="B6836" i="26" s="1"/>
  <c r="B6860" i="26" s="1"/>
  <c r="B6884" i="26" s="1"/>
  <c r="B6908" i="26" s="1"/>
  <c r="B6932" i="26" s="1"/>
  <c r="B6956" i="26" s="1"/>
  <c r="B6980" i="26" s="1"/>
  <c r="B7004" i="26" s="1"/>
  <c r="B7028" i="26" s="1"/>
  <c r="B7052" i="26" s="1"/>
  <c r="B7076" i="26" s="1"/>
  <c r="B7100" i="26" s="1"/>
  <c r="B7124" i="26" s="1"/>
  <c r="B7148" i="26" s="1"/>
  <c r="B7172" i="26" s="1"/>
  <c r="B7196" i="26" s="1"/>
  <c r="B7220" i="26" s="1"/>
  <c r="B7244" i="26" s="1"/>
  <c r="B7268" i="26" s="1"/>
  <c r="B7292" i="26" s="1"/>
  <c r="B7316" i="26" s="1"/>
  <c r="B7340" i="26" s="1"/>
  <c r="B7364" i="26" s="1"/>
  <c r="B7388" i="26" s="1"/>
  <c r="B7412" i="26" s="1"/>
  <c r="B7436" i="26" s="1"/>
  <c r="B7460" i="26" s="1"/>
  <c r="B7484" i="26" s="1"/>
  <c r="B7508" i="26" s="1"/>
  <c r="B7532" i="26" s="1"/>
  <c r="B7556" i="26" s="1"/>
  <c r="B7580" i="26" s="1"/>
  <c r="B7604" i="26" s="1"/>
  <c r="B7628" i="26" s="1"/>
  <c r="B7652" i="26" s="1"/>
  <c r="B7676" i="26" s="1"/>
  <c r="B7700" i="26" s="1"/>
  <c r="B7724" i="26" s="1"/>
  <c r="B7748" i="26" s="1"/>
  <c r="B7772" i="26" s="1"/>
  <c r="B7796" i="26" s="1"/>
  <c r="B7820" i="26" s="1"/>
  <c r="B7844" i="26" s="1"/>
  <c r="B7868" i="26" s="1"/>
  <c r="B7892" i="26" s="1"/>
  <c r="B7916" i="26" s="1"/>
  <c r="B7940" i="26" s="1"/>
  <c r="B7964" i="26" s="1"/>
  <c r="B7988" i="26" s="1"/>
  <c r="B8012" i="26" s="1"/>
  <c r="B8036" i="26" s="1"/>
  <c r="B8060" i="26" s="1"/>
  <c r="B8084" i="26" s="1"/>
  <c r="B8108" i="26" s="1"/>
  <c r="B8132" i="26" s="1"/>
  <c r="B8156" i="26" s="1"/>
  <c r="B8180" i="26" s="1"/>
  <c r="B8204" i="26" s="1"/>
  <c r="B8228" i="26" s="1"/>
  <c r="B8252" i="26" s="1"/>
  <c r="B8276" i="26" s="1"/>
  <c r="B8300" i="26" s="1"/>
  <c r="B8324" i="26" s="1"/>
  <c r="B8348" i="26" s="1"/>
  <c r="B8372" i="26" s="1"/>
  <c r="B8396" i="26" s="1"/>
  <c r="B8420" i="26" s="1"/>
  <c r="B8444" i="26" s="1"/>
  <c r="B8468" i="26" s="1"/>
  <c r="B8492" i="26" s="1"/>
  <c r="B8516" i="26" s="1"/>
  <c r="B8540" i="26" s="1"/>
  <c r="B8564" i="26" s="1"/>
  <c r="B8588" i="26" s="1"/>
  <c r="B8612" i="26" s="1"/>
  <c r="B8636" i="26" s="1"/>
  <c r="B8660" i="26" s="1"/>
  <c r="B8684" i="26" s="1"/>
  <c r="B8708" i="26" s="1"/>
  <c r="B8732" i="26" s="1"/>
  <c r="B8756" i="26" s="1"/>
  <c r="B45" i="26"/>
  <c r="B69" i="26" s="1"/>
  <c r="B93" i="26" s="1"/>
  <c r="B117" i="26" s="1"/>
  <c r="B141" i="26" s="1"/>
  <c r="B165" i="26" s="1"/>
  <c r="B189" i="26" s="1"/>
  <c r="B213" i="26" s="1"/>
  <c r="B237" i="26" s="1"/>
  <c r="B261" i="26" s="1"/>
  <c r="B285" i="26" s="1"/>
  <c r="B309" i="26" s="1"/>
  <c r="B333" i="26" s="1"/>
  <c r="B357" i="26" s="1"/>
  <c r="B381" i="26" s="1"/>
  <c r="B405" i="26" s="1"/>
  <c r="B429" i="26" s="1"/>
  <c r="B453" i="26" s="1"/>
  <c r="B477" i="26" s="1"/>
  <c r="B501" i="26" s="1"/>
  <c r="B525" i="26" s="1"/>
  <c r="B549" i="26" s="1"/>
  <c r="B573" i="26" s="1"/>
  <c r="B597" i="26" s="1"/>
  <c r="B621" i="26" s="1"/>
  <c r="B645" i="26" s="1"/>
  <c r="B669" i="26" s="1"/>
  <c r="B693" i="26" s="1"/>
  <c r="B717" i="26" s="1"/>
  <c r="B741" i="26" s="1"/>
  <c r="B765" i="26" s="1"/>
  <c r="B789" i="26" s="1"/>
  <c r="B813" i="26" s="1"/>
  <c r="B837" i="26" s="1"/>
  <c r="B861" i="26" s="1"/>
  <c r="B885" i="26" s="1"/>
  <c r="B909" i="26" s="1"/>
  <c r="B933" i="26" s="1"/>
  <c r="B957" i="26" s="1"/>
  <c r="B981" i="26" s="1"/>
  <c r="B1005" i="26" s="1"/>
  <c r="B1029" i="26" s="1"/>
  <c r="B1053" i="26" s="1"/>
  <c r="B1077" i="26" s="1"/>
  <c r="B1101" i="26" s="1"/>
  <c r="B1125" i="26" s="1"/>
  <c r="B1149" i="26" s="1"/>
  <c r="B1173" i="26" s="1"/>
  <c r="B1197" i="26" s="1"/>
  <c r="B1221" i="26" s="1"/>
  <c r="B1245" i="26" s="1"/>
  <c r="B1269" i="26" s="1"/>
  <c r="B1293" i="26" s="1"/>
  <c r="B1317" i="26" s="1"/>
  <c r="B1341" i="26" s="1"/>
  <c r="B1365" i="26" s="1"/>
  <c r="B1389" i="26" s="1"/>
  <c r="B1413" i="26" s="1"/>
  <c r="B1437" i="26" s="1"/>
  <c r="B1461" i="26" s="1"/>
  <c r="B1485" i="26" s="1"/>
  <c r="B1509" i="26" s="1"/>
  <c r="B1533" i="26" s="1"/>
  <c r="B1557" i="26" s="1"/>
  <c r="B1581" i="26" s="1"/>
  <c r="B1605" i="26" s="1"/>
  <c r="B1629" i="26" s="1"/>
  <c r="B1653" i="26" s="1"/>
  <c r="B1677" i="26" s="1"/>
  <c r="B1701" i="26" s="1"/>
  <c r="B1725" i="26" s="1"/>
  <c r="B1749" i="26" s="1"/>
  <c r="B1773" i="26" s="1"/>
  <c r="B1797" i="26" s="1"/>
  <c r="B1821" i="26" s="1"/>
  <c r="B1845" i="26" s="1"/>
  <c r="B1869" i="26" s="1"/>
  <c r="B1893" i="26" s="1"/>
  <c r="B1917" i="26" s="1"/>
  <c r="B1941" i="26" s="1"/>
  <c r="B1965" i="26" s="1"/>
  <c r="B1989" i="26" s="1"/>
  <c r="B2013" i="26" s="1"/>
  <c r="B2037" i="26" s="1"/>
  <c r="B2061" i="26" s="1"/>
  <c r="B2085" i="26" s="1"/>
  <c r="B2109" i="26" s="1"/>
  <c r="B2133" i="26" s="1"/>
  <c r="B2157" i="26" s="1"/>
  <c r="B2181" i="26" s="1"/>
  <c r="B2205" i="26" s="1"/>
  <c r="B2229" i="26" s="1"/>
  <c r="B2253" i="26" s="1"/>
  <c r="B2277" i="26" s="1"/>
  <c r="B2301" i="26" s="1"/>
  <c r="B2325" i="26" s="1"/>
  <c r="B2349" i="26" s="1"/>
  <c r="B2373" i="26" s="1"/>
  <c r="B2397" i="26" s="1"/>
  <c r="B2421" i="26" s="1"/>
  <c r="B2445" i="26" s="1"/>
  <c r="B2469" i="26" s="1"/>
  <c r="B2493" i="26" s="1"/>
  <c r="B2517" i="26" s="1"/>
  <c r="B2541" i="26" s="1"/>
  <c r="B2565" i="26" s="1"/>
  <c r="B2589" i="26" s="1"/>
  <c r="B2613" i="26" s="1"/>
  <c r="B2637" i="26" s="1"/>
  <c r="B2661" i="26" s="1"/>
  <c r="B2685" i="26" s="1"/>
  <c r="B2709" i="26" s="1"/>
  <c r="B2733" i="26" s="1"/>
  <c r="B2757" i="26" s="1"/>
  <c r="B2781" i="26" s="1"/>
  <c r="B2805" i="26" s="1"/>
  <c r="B2829" i="26" s="1"/>
  <c r="B2853" i="26" s="1"/>
  <c r="B2877" i="26" s="1"/>
  <c r="B2901" i="26" s="1"/>
  <c r="B2925" i="26" s="1"/>
  <c r="B2949" i="26" s="1"/>
  <c r="B2973" i="26" s="1"/>
  <c r="B2997" i="26" s="1"/>
  <c r="B3021" i="26" s="1"/>
  <c r="B3045" i="26" s="1"/>
  <c r="B3069" i="26" s="1"/>
  <c r="B3093" i="26" s="1"/>
  <c r="B3117" i="26" s="1"/>
  <c r="B3141" i="26" s="1"/>
  <c r="B3165" i="26" s="1"/>
  <c r="B3189" i="26" s="1"/>
  <c r="B3213" i="26" s="1"/>
  <c r="B3237" i="26" s="1"/>
  <c r="B3261" i="26" s="1"/>
  <c r="B3285" i="26" s="1"/>
  <c r="B3309" i="26" s="1"/>
  <c r="B3333" i="26" s="1"/>
  <c r="B3357" i="26" s="1"/>
  <c r="B3381" i="26" s="1"/>
  <c r="B3405" i="26" s="1"/>
  <c r="B3429" i="26" s="1"/>
  <c r="B3453" i="26" s="1"/>
  <c r="B3477" i="26" s="1"/>
  <c r="B3501" i="26" s="1"/>
  <c r="B3525" i="26" s="1"/>
  <c r="B3549" i="26" s="1"/>
  <c r="B3573" i="26" s="1"/>
  <c r="B3597" i="26" s="1"/>
  <c r="B3621" i="26" s="1"/>
  <c r="B3645" i="26" s="1"/>
  <c r="B3669" i="26" s="1"/>
  <c r="B3693" i="26" s="1"/>
  <c r="B3717" i="26" s="1"/>
  <c r="B3741" i="26" s="1"/>
  <c r="B3765" i="26" s="1"/>
  <c r="B3789" i="26" s="1"/>
  <c r="B3813" i="26" s="1"/>
  <c r="B3837" i="26" s="1"/>
  <c r="B3861" i="26" s="1"/>
  <c r="B3885" i="26" s="1"/>
  <c r="B3909" i="26" s="1"/>
  <c r="B3933" i="26" s="1"/>
  <c r="B3957" i="26" s="1"/>
  <c r="B3981" i="26" s="1"/>
  <c r="B4005" i="26" s="1"/>
  <c r="B4029" i="26" s="1"/>
  <c r="B4053" i="26" s="1"/>
  <c r="B4077" i="26" s="1"/>
  <c r="B4101" i="26" s="1"/>
  <c r="B4125" i="26" s="1"/>
  <c r="B4149" i="26" s="1"/>
  <c r="B4173" i="26" s="1"/>
  <c r="B4197" i="26" s="1"/>
  <c r="B4221" i="26" s="1"/>
  <c r="B4245" i="26" s="1"/>
  <c r="B4269" i="26" s="1"/>
  <c r="B4293" i="26" s="1"/>
  <c r="B4317" i="26" s="1"/>
  <c r="B4341" i="26" s="1"/>
  <c r="B4365" i="26" s="1"/>
  <c r="B4389" i="26" s="1"/>
  <c r="B4413" i="26" s="1"/>
  <c r="B4437" i="26" s="1"/>
  <c r="B4461" i="26" s="1"/>
  <c r="B4485" i="26" s="1"/>
  <c r="B4509" i="26" s="1"/>
  <c r="B4533" i="26" s="1"/>
  <c r="B4557" i="26" s="1"/>
  <c r="B4581" i="26" s="1"/>
  <c r="B4605" i="26" s="1"/>
  <c r="B4629" i="26" s="1"/>
  <c r="B4653" i="26" s="1"/>
  <c r="B4677" i="26" s="1"/>
  <c r="B4701" i="26" s="1"/>
  <c r="B4725" i="26" s="1"/>
  <c r="B4749" i="26" s="1"/>
  <c r="B4773" i="26" s="1"/>
  <c r="B4797" i="26" s="1"/>
  <c r="B4821" i="26" s="1"/>
  <c r="B4845" i="26" s="1"/>
  <c r="B4869" i="26" s="1"/>
  <c r="B4893" i="26" s="1"/>
  <c r="B4917" i="26" s="1"/>
  <c r="B4941" i="26" s="1"/>
  <c r="B4965" i="26" s="1"/>
  <c r="B4989" i="26" s="1"/>
  <c r="B5013" i="26" s="1"/>
  <c r="B5037" i="26" s="1"/>
  <c r="B5061" i="26" s="1"/>
  <c r="B5085" i="26" s="1"/>
  <c r="B5109" i="26" s="1"/>
  <c r="B5133" i="26" s="1"/>
  <c r="B5157" i="26" s="1"/>
  <c r="B5181" i="26" s="1"/>
  <c r="B5205" i="26" s="1"/>
  <c r="B5229" i="26" s="1"/>
  <c r="B5253" i="26" s="1"/>
  <c r="B5277" i="26" s="1"/>
  <c r="B5301" i="26" s="1"/>
  <c r="B5325" i="26" s="1"/>
  <c r="B5349" i="26" s="1"/>
  <c r="B5373" i="26" s="1"/>
  <c r="B5397" i="26" s="1"/>
  <c r="B5421" i="26" s="1"/>
  <c r="B5445" i="26" s="1"/>
  <c r="B5469" i="26" s="1"/>
  <c r="B5493" i="26" s="1"/>
  <c r="B5517" i="26" s="1"/>
  <c r="B5541" i="26" s="1"/>
  <c r="B5565" i="26" s="1"/>
  <c r="B5589" i="26" s="1"/>
  <c r="B5613" i="26" s="1"/>
  <c r="B5637" i="26" s="1"/>
  <c r="B5661" i="26" s="1"/>
  <c r="B5685" i="26" s="1"/>
  <c r="B5709" i="26" s="1"/>
  <c r="B5733" i="26" s="1"/>
  <c r="B5757" i="26" s="1"/>
  <c r="B5781" i="26" s="1"/>
  <c r="B5805" i="26" s="1"/>
  <c r="B5829" i="26" s="1"/>
  <c r="B5853" i="26" s="1"/>
  <c r="B5877" i="26" s="1"/>
  <c r="B5901" i="26" s="1"/>
  <c r="B5925" i="26" s="1"/>
  <c r="B5949" i="26" s="1"/>
  <c r="B5973" i="26" s="1"/>
  <c r="B5997" i="26" s="1"/>
  <c r="B6021" i="26" s="1"/>
  <c r="B6045" i="26" s="1"/>
  <c r="B6069" i="26" s="1"/>
  <c r="B6093" i="26" s="1"/>
  <c r="B6117" i="26" s="1"/>
  <c r="B6141" i="26" s="1"/>
  <c r="B6165" i="26" s="1"/>
  <c r="B6189" i="26" s="1"/>
  <c r="B6213" i="26" s="1"/>
  <c r="B6237" i="26" s="1"/>
  <c r="B6261" i="26" s="1"/>
  <c r="B6285" i="26" s="1"/>
  <c r="B6309" i="26" s="1"/>
  <c r="B6333" i="26" s="1"/>
  <c r="B6357" i="26" s="1"/>
  <c r="B6381" i="26" s="1"/>
  <c r="B6405" i="26" s="1"/>
  <c r="B6429" i="26" s="1"/>
  <c r="B6453" i="26" s="1"/>
  <c r="B6477" i="26" s="1"/>
  <c r="B6501" i="26" s="1"/>
  <c r="B6525" i="26" s="1"/>
  <c r="B6549" i="26" s="1"/>
  <c r="B6573" i="26" s="1"/>
  <c r="B6597" i="26" s="1"/>
  <c r="B6621" i="26" s="1"/>
  <c r="B6645" i="26" s="1"/>
  <c r="B6669" i="26" s="1"/>
  <c r="B6693" i="26" s="1"/>
  <c r="B6717" i="26" s="1"/>
  <c r="B6741" i="26" s="1"/>
  <c r="B6765" i="26" s="1"/>
  <c r="B6789" i="26" s="1"/>
  <c r="B6813" i="26" s="1"/>
  <c r="B6837" i="26" s="1"/>
  <c r="B6861" i="26" s="1"/>
  <c r="B6885" i="26" s="1"/>
  <c r="B6909" i="26" s="1"/>
  <c r="B6933" i="26" s="1"/>
  <c r="B6957" i="26" s="1"/>
  <c r="B6981" i="26" s="1"/>
  <c r="B7005" i="26" s="1"/>
  <c r="B7029" i="26" s="1"/>
  <c r="B7053" i="26" s="1"/>
  <c r="B7077" i="26" s="1"/>
  <c r="B7101" i="26" s="1"/>
  <c r="B7125" i="26" s="1"/>
  <c r="B7149" i="26" s="1"/>
  <c r="B7173" i="26" s="1"/>
  <c r="B7197" i="26" s="1"/>
  <c r="B7221" i="26" s="1"/>
  <c r="B7245" i="26" s="1"/>
  <c r="B7269" i="26" s="1"/>
  <c r="B7293" i="26" s="1"/>
  <c r="B7317" i="26" s="1"/>
  <c r="B7341" i="26" s="1"/>
  <c r="B7365" i="26" s="1"/>
  <c r="B7389" i="26" s="1"/>
  <c r="B7413" i="26" s="1"/>
  <c r="B7437" i="26" s="1"/>
  <c r="B7461" i="26" s="1"/>
  <c r="B7485" i="26" s="1"/>
  <c r="B7509" i="26" s="1"/>
  <c r="B7533" i="26" s="1"/>
  <c r="B7557" i="26" s="1"/>
  <c r="B7581" i="26" s="1"/>
  <c r="B7605" i="26" s="1"/>
  <c r="B7629" i="26" s="1"/>
  <c r="B7653" i="26" s="1"/>
  <c r="B7677" i="26" s="1"/>
  <c r="B7701" i="26" s="1"/>
  <c r="B7725" i="26" s="1"/>
  <c r="B7749" i="26" s="1"/>
  <c r="B7773" i="26" s="1"/>
  <c r="B7797" i="26" s="1"/>
  <c r="B7821" i="26" s="1"/>
  <c r="B7845" i="26" s="1"/>
  <c r="B7869" i="26" s="1"/>
  <c r="B7893" i="26" s="1"/>
  <c r="B7917" i="26" s="1"/>
  <c r="B7941" i="26" s="1"/>
  <c r="B7965" i="26" s="1"/>
  <c r="B7989" i="26" s="1"/>
  <c r="B8013" i="26" s="1"/>
  <c r="B8037" i="26" s="1"/>
  <c r="B8061" i="26" s="1"/>
  <c r="B8085" i="26" s="1"/>
  <c r="B8109" i="26" s="1"/>
  <c r="B8133" i="26" s="1"/>
  <c r="B8157" i="26" s="1"/>
  <c r="B8181" i="26" s="1"/>
  <c r="B8205" i="26" s="1"/>
  <c r="B8229" i="26" s="1"/>
  <c r="B8253" i="26" s="1"/>
  <c r="B8277" i="26" s="1"/>
  <c r="B8301" i="26" s="1"/>
  <c r="B8325" i="26" s="1"/>
  <c r="B8349" i="26" s="1"/>
  <c r="B8373" i="26" s="1"/>
  <c r="B8397" i="26" s="1"/>
  <c r="B8421" i="26" s="1"/>
  <c r="B8445" i="26" s="1"/>
  <c r="B8469" i="26" s="1"/>
  <c r="B8493" i="26" s="1"/>
  <c r="B8517" i="26" s="1"/>
  <c r="B8541" i="26" s="1"/>
  <c r="B8565" i="26" s="1"/>
  <c r="B8589" i="26" s="1"/>
  <c r="B8613" i="26" s="1"/>
  <c r="B8637" i="26" s="1"/>
  <c r="B8661" i="26" s="1"/>
  <c r="B8685" i="26" s="1"/>
  <c r="B8709" i="26" s="1"/>
  <c r="B8733" i="26" s="1"/>
  <c r="B8757" i="26" s="1"/>
  <c r="B46" i="26"/>
  <c r="B47" i="26"/>
  <c r="B71" i="26" s="1"/>
  <c r="B95" i="26" s="1"/>
  <c r="B119" i="26" s="1"/>
  <c r="B143" i="26" s="1"/>
  <c r="B167" i="26" s="1"/>
  <c r="B191" i="26" s="1"/>
  <c r="B215" i="26" s="1"/>
  <c r="B239" i="26" s="1"/>
  <c r="B263" i="26" s="1"/>
  <c r="B287" i="26" s="1"/>
  <c r="B311" i="26" s="1"/>
  <c r="B335" i="26" s="1"/>
  <c r="B359" i="26" s="1"/>
  <c r="B383" i="26" s="1"/>
  <c r="B407" i="26" s="1"/>
  <c r="B431" i="26" s="1"/>
  <c r="B455" i="26" s="1"/>
  <c r="B479" i="26" s="1"/>
  <c r="B503" i="26" s="1"/>
  <c r="B527" i="26" s="1"/>
  <c r="B551" i="26" s="1"/>
  <c r="B575" i="26" s="1"/>
  <c r="B599" i="26" s="1"/>
  <c r="B623" i="26" s="1"/>
  <c r="B647" i="26" s="1"/>
  <c r="B671" i="26" s="1"/>
  <c r="B695" i="26" s="1"/>
  <c r="B719" i="26" s="1"/>
  <c r="B743" i="26" s="1"/>
  <c r="B767" i="26" s="1"/>
  <c r="B791" i="26" s="1"/>
  <c r="B815" i="26" s="1"/>
  <c r="B839" i="26" s="1"/>
  <c r="B863" i="26" s="1"/>
  <c r="B887" i="26" s="1"/>
  <c r="B911" i="26" s="1"/>
  <c r="B935" i="26" s="1"/>
  <c r="B959" i="26" s="1"/>
  <c r="B983" i="26" s="1"/>
  <c r="B1007" i="26" s="1"/>
  <c r="B1031" i="26" s="1"/>
  <c r="B1055" i="26" s="1"/>
  <c r="B1079" i="26" s="1"/>
  <c r="B1103" i="26" s="1"/>
  <c r="B1127" i="26" s="1"/>
  <c r="B1151" i="26" s="1"/>
  <c r="B1175" i="26" s="1"/>
  <c r="B1199" i="26" s="1"/>
  <c r="B1223" i="26" s="1"/>
  <c r="B1247" i="26" s="1"/>
  <c r="B1271" i="26" s="1"/>
  <c r="B1295" i="26" s="1"/>
  <c r="B1319" i="26" s="1"/>
  <c r="B1343" i="26" s="1"/>
  <c r="B1367" i="26" s="1"/>
  <c r="B1391" i="26" s="1"/>
  <c r="B1415" i="26" s="1"/>
  <c r="B1439" i="26" s="1"/>
  <c r="B1463" i="26" s="1"/>
  <c r="B1487" i="26" s="1"/>
  <c r="B1511" i="26" s="1"/>
  <c r="B1535" i="26" s="1"/>
  <c r="B1559" i="26" s="1"/>
  <c r="B1583" i="26" s="1"/>
  <c r="B1607" i="26" s="1"/>
  <c r="B1631" i="26" s="1"/>
  <c r="B1655" i="26" s="1"/>
  <c r="B1679" i="26" s="1"/>
  <c r="B1703" i="26" s="1"/>
  <c r="B1727" i="26" s="1"/>
  <c r="B1751" i="26" s="1"/>
  <c r="B1775" i="26" s="1"/>
  <c r="B1799" i="26" s="1"/>
  <c r="B1823" i="26" s="1"/>
  <c r="B1847" i="26" s="1"/>
  <c r="B1871" i="26" s="1"/>
  <c r="B1895" i="26" s="1"/>
  <c r="B1919" i="26" s="1"/>
  <c r="B1943" i="26" s="1"/>
  <c r="B1967" i="26" s="1"/>
  <c r="B1991" i="26" s="1"/>
  <c r="B2015" i="26" s="1"/>
  <c r="B2039" i="26" s="1"/>
  <c r="B2063" i="26" s="1"/>
  <c r="B2087" i="26" s="1"/>
  <c r="B2111" i="26" s="1"/>
  <c r="B2135" i="26" s="1"/>
  <c r="B2159" i="26" s="1"/>
  <c r="B2183" i="26" s="1"/>
  <c r="B2207" i="26" s="1"/>
  <c r="B2231" i="26" s="1"/>
  <c r="B2255" i="26" s="1"/>
  <c r="B2279" i="26" s="1"/>
  <c r="B2303" i="26" s="1"/>
  <c r="B2327" i="26" s="1"/>
  <c r="B2351" i="26" s="1"/>
  <c r="B2375" i="26" s="1"/>
  <c r="B2399" i="26" s="1"/>
  <c r="B2423" i="26" s="1"/>
  <c r="B2447" i="26" s="1"/>
  <c r="B2471" i="26" s="1"/>
  <c r="B2495" i="26" s="1"/>
  <c r="B2519" i="26" s="1"/>
  <c r="B2543" i="26" s="1"/>
  <c r="B2567" i="26" s="1"/>
  <c r="B2591" i="26" s="1"/>
  <c r="B2615" i="26" s="1"/>
  <c r="B2639" i="26" s="1"/>
  <c r="B2663" i="26" s="1"/>
  <c r="B2687" i="26" s="1"/>
  <c r="B2711" i="26" s="1"/>
  <c r="B2735" i="26" s="1"/>
  <c r="B2759" i="26" s="1"/>
  <c r="B2783" i="26" s="1"/>
  <c r="B2807" i="26" s="1"/>
  <c r="B2831" i="26" s="1"/>
  <c r="B2855" i="26" s="1"/>
  <c r="B2879" i="26" s="1"/>
  <c r="B2903" i="26" s="1"/>
  <c r="B2927" i="26" s="1"/>
  <c r="B2951" i="26" s="1"/>
  <c r="B2975" i="26" s="1"/>
  <c r="B2999" i="26" s="1"/>
  <c r="B3023" i="26" s="1"/>
  <c r="B3047" i="26" s="1"/>
  <c r="B3071" i="26" s="1"/>
  <c r="B3095" i="26" s="1"/>
  <c r="B3119" i="26" s="1"/>
  <c r="B3143" i="26" s="1"/>
  <c r="B3167" i="26" s="1"/>
  <c r="B3191" i="26" s="1"/>
  <c r="B3215" i="26" s="1"/>
  <c r="B3239" i="26" s="1"/>
  <c r="B3263" i="26" s="1"/>
  <c r="B3287" i="26" s="1"/>
  <c r="B3311" i="26" s="1"/>
  <c r="B3335" i="26" s="1"/>
  <c r="B3359" i="26" s="1"/>
  <c r="B3383" i="26" s="1"/>
  <c r="B3407" i="26" s="1"/>
  <c r="B3431" i="26" s="1"/>
  <c r="B3455" i="26" s="1"/>
  <c r="B3479" i="26" s="1"/>
  <c r="B3503" i="26" s="1"/>
  <c r="B3527" i="26" s="1"/>
  <c r="B3551" i="26" s="1"/>
  <c r="B3575" i="26" s="1"/>
  <c r="B3599" i="26" s="1"/>
  <c r="B3623" i="26" s="1"/>
  <c r="B3647" i="26" s="1"/>
  <c r="B3671" i="26" s="1"/>
  <c r="B3695" i="26" s="1"/>
  <c r="B3719" i="26" s="1"/>
  <c r="B3743" i="26" s="1"/>
  <c r="B3767" i="26" s="1"/>
  <c r="B3791" i="26" s="1"/>
  <c r="B3815" i="26" s="1"/>
  <c r="B3839" i="26" s="1"/>
  <c r="B3863" i="26" s="1"/>
  <c r="B3887" i="26" s="1"/>
  <c r="B3911" i="26" s="1"/>
  <c r="B3935" i="26" s="1"/>
  <c r="B3959" i="26" s="1"/>
  <c r="B3983" i="26" s="1"/>
  <c r="B4007" i="26" s="1"/>
  <c r="B4031" i="26" s="1"/>
  <c r="B4055" i="26" s="1"/>
  <c r="B4079" i="26" s="1"/>
  <c r="B4103" i="26" s="1"/>
  <c r="B4127" i="26" s="1"/>
  <c r="B4151" i="26" s="1"/>
  <c r="B4175" i="26" s="1"/>
  <c r="B4199" i="26" s="1"/>
  <c r="B4223" i="26" s="1"/>
  <c r="B4247" i="26" s="1"/>
  <c r="B4271" i="26" s="1"/>
  <c r="B4295" i="26" s="1"/>
  <c r="B4319" i="26" s="1"/>
  <c r="B4343" i="26" s="1"/>
  <c r="B4367" i="26" s="1"/>
  <c r="B4391" i="26" s="1"/>
  <c r="B4415" i="26" s="1"/>
  <c r="B4439" i="26" s="1"/>
  <c r="B4463" i="26" s="1"/>
  <c r="B4487" i="26" s="1"/>
  <c r="B4511" i="26" s="1"/>
  <c r="B4535" i="26" s="1"/>
  <c r="B4559" i="26" s="1"/>
  <c r="B4583" i="26" s="1"/>
  <c r="B4607" i="26" s="1"/>
  <c r="B4631" i="26" s="1"/>
  <c r="B4655" i="26" s="1"/>
  <c r="B4679" i="26" s="1"/>
  <c r="B4703" i="26" s="1"/>
  <c r="B4727" i="26" s="1"/>
  <c r="B4751" i="26" s="1"/>
  <c r="B4775" i="26" s="1"/>
  <c r="B4799" i="26" s="1"/>
  <c r="B4823" i="26" s="1"/>
  <c r="B4847" i="26" s="1"/>
  <c r="B4871" i="26" s="1"/>
  <c r="B4895" i="26" s="1"/>
  <c r="B4919" i="26" s="1"/>
  <c r="B4943" i="26" s="1"/>
  <c r="B4967" i="26" s="1"/>
  <c r="B4991" i="26" s="1"/>
  <c r="B5015" i="26" s="1"/>
  <c r="B5039" i="26" s="1"/>
  <c r="B5063" i="26" s="1"/>
  <c r="B5087" i="26" s="1"/>
  <c r="B5111" i="26" s="1"/>
  <c r="B5135" i="26" s="1"/>
  <c r="B5159" i="26" s="1"/>
  <c r="B5183" i="26" s="1"/>
  <c r="B5207" i="26" s="1"/>
  <c r="B5231" i="26" s="1"/>
  <c r="B5255" i="26" s="1"/>
  <c r="B5279" i="26" s="1"/>
  <c r="B5303" i="26" s="1"/>
  <c r="B5327" i="26" s="1"/>
  <c r="B5351" i="26" s="1"/>
  <c r="B5375" i="26" s="1"/>
  <c r="B5399" i="26" s="1"/>
  <c r="B5423" i="26" s="1"/>
  <c r="B5447" i="26" s="1"/>
  <c r="B5471" i="26" s="1"/>
  <c r="B5495" i="26" s="1"/>
  <c r="B5519" i="26" s="1"/>
  <c r="B5543" i="26" s="1"/>
  <c r="B5567" i="26" s="1"/>
  <c r="B5591" i="26" s="1"/>
  <c r="B5615" i="26" s="1"/>
  <c r="B5639" i="26" s="1"/>
  <c r="B5663" i="26" s="1"/>
  <c r="B5687" i="26" s="1"/>
  <c r="B5711" i="26" s="1"/>
  <c r="B5735" i="26" s="1"/>
  <c r="B5759" i="26" s="1"/>
  <c r="B5783" i="26" s="1"/>
  <c r="B5807" i="26" s="1"/>
  <c r="B5831" i="26" s="1"/>
  <c r="B5855" i="26" s="1"/>
  <c r="B5879" i="26" s="1"/>
  <c r="B5903" i="26" s="1"/>
  <c r="B5927" i="26" s="1"/>
  <c r="B5951" i="26" s="1"/>
  <c r="B5975" i="26" s="1"/>
  <c r="B5999" i="26" s="1"/>
  <c r="B6023" i="26" s="1"/>
  <c r="B6047" i="26" s="1"/>
  <c r="B6071" i="26" s="1"/>
  <c r="B6095" i="26" s="1"/>
  <c r="B6119" i="26" s="1"/>
  <c r="B6143" i="26" s="1"/>
  <c r="B6167" i="26" s="1"/>
  <c r="B6191" i="26" s="1"/>
  <c r="B6215" i="26" s="1"/>
  <c r="B6239" i="26" s="1"/>
  <c r="B6263" i="26" s="1"/>
  <c r="B6287" i="26" s="1"/>
  <c r="B6311" i="26" s="1"/>
  <c r="B6335" i="26" s="1"/>
  <c r="B6359" i="26" s="1"/>
  <c r="B6383" i="26" s="1"/>
  <c r="B6407" i="26" s="1"/>
  <c r="B6431" i="26" s="1"/>
  <c r="B6455" i="26" s="1"/>
  <c r="B6479" i="26" s="1"/>
  <c r="B6503" i="26" s="1"/>
  <c r="B6527" i="26" s="1"/>
  <c r="B6551" i="26" s="1"/>
  <c r="B6575" i="26" s="1"/>
  <c r="B6599" i="26" s="1"/>
  <c r="B6623" i="26" s="1"/>
  <c r="B6647" i="26" s="1"/>
  <c r="B6671" i="26" s="1"/>
  <c r="B6695" i="26" s="1"/>
  <c r="B6719" i="26" s="1"/>
  <c r="B6743" i="26" s="1"/>
  <c r="B6767" i="26" s="1"/>
  <c r="B6791" i="26" s="1"/>
  <c r="B6815" i="26" s="1"/>
  <c r="B6839" i="26" s="1"/>
  <c r="B6863" i="26" s="1"/>
  <c r="B6887" i="26" s="1"/>
  <c r="B6911" i="26" s="1"/>
  <c r="B6935" i="26" s="1"/>
  <c r="B6959" i="26" s="1"/>
  <c r="B6983" i="26" s="1"/>
  <c r="B7007" i="26" s="1"/>
  <c r="B7031" i="26" s="1"/>
  <c r="B7055" i="26" s="1"/>
  <c r="B7079" i="26" s="1"/>
  <c r="B7103" i="26" s="1"/>
  <c r="B7127" i="26" s="1"/>
  <c r="B7151" i="26" s="1"/>
  <c r="B7175" i="26" s="1"/>
  <c r="B7199" i="26" s="1"/>
  <c r="B7223" i="26" s="1"/>
  <c r="B7247" i="26" s="1"/>
  <c r="B7271" i="26" s="1"/>
  <c r="B7295" i="26" s="1"/>
  <c r="B7319" i="26" s="1"/>
  <c r="B7343" i="26" s="1"/>
  <c r="B7367" i="26" s="1"/>
  <c r="B7391" i="26" s="1"/>
  <c r="B7415" i="26" s="1"/>
  <c r="B7439" i="26" s="1"/>
  <c r="B7463" i="26" s="1"/>
  <c r="B7487" i="26" s="1"/>
  <c r="B7511" i="26" s="1"/>
  <c r="B7535" i="26" s="1"/>
  <c r="B7559" i="26" s="1"/>
  <c r="B7583" i="26" s="1"/>
  <c r="B7607" i="26" s="1"/>
  <c r="B7631" i="26" s="1"/>
  <c r="B7655" i="26" s="1"/>
  <c r="B7679" i="26" s="1"/>
  <c r="B7703" i="26" s="1"/>
  <c r="B7727" i="26" s="1"/>
  <c r="B7751" i="26" s="1"/>
  <c r="B7775" i="26" s="1"/>
  <c r="B7799" i="26" s="1"/>
  <c r="B7823" i="26" s="1"/>
  <c r="B7847" i="26" s="1"/>
  <c r="B7871" i="26" s="1"/>
  <c r="B7895" i="26" s="1"/>
  <c r="B7919" i="26" s="1"/>
  <c r="B7943" i="26" s="1"/>
  <c r="B7967" i="26" s="1"/>
  <c r="B7991" i="26" s="1"/>
  <c r="B8015" i="26" s="1"/>
  <c r="B8039" i="26" s="1"/>
  <c r="B8063" i="26" s="1"/>
  <c r="B8087" i="26" s="1"/>
  <c r="B8111" i="26" s="1"/>
  <c r="B8135" i="26" s="1"/>
  <c r="B8159" i="26" s="1"/>
  <c r="B8183" i="26" s="1"/>
  <c r="B8207" i="26" s="1"/>
  <c r="B8231" i="26" s="1"/>
  <c r="B8255" i="26" s="1"/>
  <c r="B8279" i="26" s="1"/>
  <c r="B8303" i="26" s="1"/>
  <c r="B8327" i="26" s="1"/>
  <c r="B8351" i="26" s="1"/>
  <c r="B8375" i="26" s="1"/>
  <c r="B8399" i="26" s="1"/>
  <c r="B8423" i="26" s="1"/>
  <c r="B8447" i="26" s="1"/>
  <c r="B8471" i="26" s="1"/>
  <c r="B8495" i="26" s="1"/>
  <c r="B8519" i="26" s="1"/>
  <c r="B8543" i="26" s="1"/>
  <c r="B8567" i="26" s="1"/>
  <c r="B8591" i="26" s="1"/>
  <c r="B8615" i="26" s="1"/>
  <c r="B8639" i="26" s="1"/>
  <c r="B8663" i="26" s="1"/>
  <c r="B8687" i="26" s="1"/>
  <c r="B8711" i="26" s="1"/>
  <c r="B8735" i="26" s="1"/>
  <c r="B8759" i="26" s="1"/>
  <c r="B48" i="26"/>
  <c r="B72" i="26" s="1"/>
  <c r="B96" i="26" s="1"/>
  <c r="B120" i="26" s="1"/>
  <c r="B144" i="26" s="1"/>
  <c r="B168" i="26" s="1"/>
  <c r="B192" i="26" s="1"/>
  <c r="B216" i="26" s="1"/>
  <c r="B240" i="26" s="1"/>
  <c r="B264" i="26" s="1"/>
  <c r="B288" i="26" s="1"/>
  <c r="B312" i="26" s="1"/>
  <c r="B336" i="26" s="1"/>
  <c r="B360" i="26" s="1"/>
  <c r="B384" i="26" s="1"/>
  <c r="B408" i="26" s="1"/>
  <c r="B432" i="26" s="1"/>
  <c r="B456" i="26" s="1"/>
  <c r="B480" i="26" s="1"/>
  <c r="B504" i="26" s="1"/>
  <c r="B528" i="26" s="1"/>
  <c r="B552" i="26" s="1"/>
  <c r="B576" i="26" s="1"/>
  <c r="B600" i="26" s="1"/>
  <c r="B624" i="26" s="1"/>
  <c r="B648" i="26" s="1"/>
  <c r="B672" i="26" s="1"/>
  <c r="B696" i="26" s="1"/>
  <c r="B720" i="26" s="1"/>
  <c r="B744" i="26" s="1"/>
  <c r="B768" i="26" s="1"/>
  <c r="B792" i="26" s="1"/>
  <c r="B816" i="26" s="1"/>
  <c r="B840" i="26" s="1"/>
  <c r="B864" i="26" s="1"/>
  <c r="B888" i="26" s="1"/>
  <c r="B912" i="26" s="1"/>
  <c r="B936" i="26" s="1"/>
  <c r="B960" i="26" s="1"/>
  <c r="B984" i="26" s="1"/>
  <c r="B1008" i="26" s="1"/>
  <c r="B1032" i="26" s="1"/>
  <c r="B1056" i="26" s="1"/>
  <c r="B1080" i="26" s="1"/>
  <c r="B1104" i="26" s="1"/>
  <c r="B1128" i="26" s="1"/>
  <c r="B1152" i="26" s="1"/>
  <c r="B1176" i="26" s="1"/>
  <c r="B1200" i="26" s="1"/>
  <c r="B1224" i="26" s="1"/>
  <c r="B1248" i="26" s="1"/>
  <c r="B1272" i="26" s="1"/>
  <c r="B1296" i="26" s="1"/>
  <c r="B1320" i="26" s="1"/>
  <c r="B1344" i="26" s="1"/>
  <c r="B1368" i="26" s="1"/>
  <c r="B1392" i="26" s="1"/>
  <c r="B1416" i="26" s="1"/>
  <c r="B1440" i="26" s="1"/>
  <c r="B1464" i="26" s="1"/>
  <c r="B1488" i="26" s="1"/>
  <c r="B1512" i="26" s="1"/>
  <c r="B1536" i="26" s="1"/>
  <c r="B1560" i="26" s="1"/>
  <c r="B1584" i="26" s="1"/>
  <c r="B1608" i="26" s="1"/>
  <c r="B1632" i="26" s="1"/>
  <c r="B1656" i="26" s="1"/>
  <c r="B1680" i="26" s="1"/>
  <c r="B1704" i="26" s="1"/>
  <c r="B1728" i="26" s="1"/>
  <c r="B1752" i="26" s="1"/>
  <c r="B1776" i="26" s="1"/>
  <c r="B1800" i="26" s="1"/>
  <c r="B1824" i="26" s="1"/>
  <c r="B1848" i="26" s="1"/>
  <c r="B1872" i="26" s="1"/>
  <c r="B1896" i="26" s="1"/>
  <c r="B1920" i="26" s="1"/>
  <c r="B1944" i="26" s="1"/>
  <c r="B1968" i="26" s="1"/>
  <c r="B1992" i="26" s="1"/>
  <c r="B2016" i="26" s="1"/>
  <c r="B2040" i="26" s="1"/>
  <c r="B2064" i="26" s="1"/>
  <c r="B2088" i="26" s="1"/>
  <c r="B2112" i="26" s="1"/>
  <c r="B2136" i="26" s="1"/>
  <c r="B2160" i="26" s="1"/>
  <c r="B2184" i="26" s="1"/>
  <c r="B2208" i="26" s="1"/>
  <c r="B2232" i="26" s="1"/>
  <c r="B2256" i="26" s="1"/>
  <c r="B2280" i="26" s="1"/>
  <c r="B2304" i="26" s="1"/>
  <c r="B2328" i="26" s="1"/>
  <c r="B2352" i="26" s="1"/>
  <c r="B2376" i="26" s="1"/>
  <c r="B2400" i="26" s="1"/>
  <c r="B2424" i="26" s="1"/>
  <c r="B2448" i="26" s="1"/>
  <c r="B2472" i="26" s="1"/>
  <c r="B2496" i="26" s="1"/>
  <c r="B2520" i="26" s="1"/>
  <c r="B2544" i="26" s="1"/>
  <c r="B2568" i="26" s="1"/>
  <c r="B2592" i="26" s="1"/>
  <c r="B2616" i="26" s="1"/>
  <c r="B2640" i="26" s="1"/>
  <c r="B2664" i="26" s="1"/>
  <c r="B2688" i="26" s="1"/>
  <c r="B2712" i="26" s="1"/>
  <c r="B2736" i="26" s="1"/>
  <c r="B2760" i="26" s="1"/>
  <c r="B2784" i="26" s="1"/>
  <c r="B2808" i="26" s="1"/>
  <c r="B2832" i="26" s="1"/>
  <c r="B2856" i="26" s="1"/>
  <c r="B2880" i="26" s="1"/>
  <c r="B2904" i="26" s="1"/>
  <c r="B2928" i="26" s="1"/>
  <c r="B2952" i="26" s="1"/>
  <c r="B2976" i="26" s="1"/>
  <c r="B3000" i="26" s="1"/>
  <c r="B3024" i="26" s="1"/>
  <c r="B3048" i="26" s="1"/>
  <c r="B3072" i="26" s="1"/>
  <c r="B3096" i="26" s="1"/>
  <c r="B3120" i="26" s="1"/>
  <c r="B3144" i="26" s="1"/>
  <c r="B3168" i="26" s="1"/>
  <c r="B3192" i="26" s="1"/>
  <c r="B3216" i="26" s="1"/>
  <c r="B3240" i="26" s="1"/>
  <c r="B3264" i="26" s="1"/>
  <c r="B3288" i="26" s="1"/>
  <c r="B3312" i="26" s="1"/>
  <c r="B3336" i="26" s="1"/>
  <c r="B3360" i="26" s="1"/>
  <c r="B3384" i="26" s="1"/>
  <c r="B3408" i="26" s="1"/>
  <c r="B3432" i="26" s="1"/>
  <c r="B3456" i="26" s="1"/>
  <c r="B3480" i="26" s="1"/>
  <c r="B3504" i="26" s="1"/>
  <c r="B3528" i="26" s="1"/>
  <c r="B3552" i="26" s="1"/>
  <c r="B3576" i="26" s="1"/>
  <c r="B3600" i="26" s="1"/>
  <c r="B3624" i="26" s="1"/>
  <c r="B3648" i="26" s="1"/>
  <c r="B3672" i="26" s="1"/>
  <c r="B3696" i="26" s="1"/>
  <c r="B3720" i="26" s="1"/>
  <c r="B3744" i="26" s="1"/>
  <c r="B3768" i="26" s="1"/>
  <c r="B3792" i="26" s="1"/>
  <c r="B3816" i="26" s="1"/>
  <c r="B3840" i="26" s="1"/>
  <c r="B3864" i="26" s="1"/>
  <c r="B3888" i="26" s="1"/>
  <c r="B3912" i="26" s="1"/>
  <c r="B3936" i="26" s="1"/>
  <c r="B3960" i="26" s="1"/>
  <c r="B3984" i="26" s="1"/>
  <c r="B4008" i="26" s="1"/>
  <c r="B4032" i="26" s="1"/>
  <c r="B4056" i="26" s="1"/>
  <c r="B4080" i="26" s="1"/>
  <c r="B4104" i="26" s="1"/>
  <c r="B4128" i="26" s="1"/>
  <c r="B4152" i="26" s="1"/>
  <c r="B4176" i="26" s="1"/>
  <c r="B4200" i="26" s="1"/>
  <c r="B4224" i="26" s="1"/>
  <c r="B4248" i="26" s="1"/>
  <c r="B4272" i="26" s="1"/>
  <c r="B4296" i="26" s="1"/>
  <c r="B4320" i="26" s="1"/>
  <c r="B4344" i="26" s="1"/>
  <c r="B4368" i="26" s="1"/>
  <c r="B4392" i="26" s="1"/>
  <c r="B4416" i="26" s="1"/>
  <c r="B4440" i="26" s="1"/>
  <c r="B4464" i="26" s="1"/>
  <c r="B4488" i="26" s="1"/>
  <c r="B4512" i="26" s="1"/>
  <c r="B4536" i="26" s="1"/>
  <c r="B4560" i="26" s="1"/>
  <c r="B4584" i="26" s="1"/>
  <c r="B4608" i="26" s="1"/>
  <c r="B4632" i="26" s="1"/>
  <c r="B4656" i="26" s="1"/>
  <c r="B4680" i="26" s="1"/>
  <c r="B4704" i="26" s="1"/>
  <c r="B4728" i="26" s="1"/>
  <c r="B4752" i="26" s="1"/>
  <c r="B4776" i="26" s="1"/>
  <c r="B4800" i="26" s="1"/>
  <c r="B4824" i="26" s="1"/>
  <c r="B4848" i="26" s="1"/>
  <c r="B4872" i="26" s="1"/>
  <c r="B4896" i="26" s="1"/>
  <c r="B4920" i="26" s="1"/>
  <c r="B4944" i="26" s="1"/>
  <c r="B4968" i="26" s="1"/>
  <c r="B4992" i="26" s="1"/>
  <c r="B5016" i="26" s="1"/>
  <c r="B5040" i="26" s="1"/>
  <c r="B5064" i="26" s="1"/>
  <c r="B5088" i="26" s="1"/>
  <c r="B5112" i="26" s="1"/>
  <c r="B5136" i="26" s="1"/>
  <c r="B5160" i="26" s="1"/>
  <c r="B5184" i="26" s="1"/>
  <c r="B5208" i="26" s="1"/>
  <c r="B5232" i="26" s="1"/>
  <c r="B5256" i="26" s="1"/>
  <c r="B5280" i="26" s="1"/>
  <c r="B5304" i="26" s="1"/>
  <c r="B5328" i="26" s="1"/>
  <c r="B5352" i="26" s="1"/>
  <c r="B5376" i="26" s="1"/>
  <c r="B5400" i="26" s="1"/>
  <c r="B5424" i="26" s="1"/>
  <c r="B5448" i="26" s="1"/>
  <c r="B5472" i="26" s="1"/>
  <c r="B5496" i="26" s="1"/>
  <c r="B5520" i="26" s="1"/>
  <c r="B5544" i="26" s="1"/>
  <c r="B5568" i="26" s="1"/>
  <c r="B5592" i="26" s="1"/>
  <c r="B5616" i="26" s="1"/>
  <c r="B5640" i="26" s="1"/>
  <c r="B5664" i="26" s="1"/>
  <c r="B49" i="26"/>
  <c r="B50" i="26"/>
  <c r="B51" i="26"/>
  <c r="B75" i="26" s="1"/>
  <c r="B99" i="26" s="1"/>
  <c r="B123" i="26" s="1"/>
  <c r="B147" i="26" s="1"/>
  <c r="B171" i="26" s="1"/>
  <c r="B195" i="26" s="1"/>
  <c r="B219" i="26" s="1"/>
  <c r="B243" i="26" s="1"/>
  <c r="B267" i="26" s="1"/>
  <c r="B291" i="26" s="1"/>
  <c r="B315" i="26" s="1"/>
  <c r="B339" i="26" s="1"/>
  <c r="B363" i="26" s="1"/>
  <c r="B387" i="26" s="1"/>
  <c r="B411" i="26" s="1"/>
  <c r="B435" i="26" s="1"/>
  <c r="B459" i="26" s="1"/>
  <c r="B483" i="26" s="1"/>
  <c r="B507" i="26" s="1"/>
  <c r="B531" i="26" s="1"/>
  <c r="B555" i="26" s="1"/>
  <c r="B579" i="26" s="1"/>
  <c r="B603" i="26" s="1"/>
  <c r="B627" i="26" s="1"/>
  <c r="B651" i="26" s="1"/>
  <c r="B675" i="26" s="1"/>
  <c r="B699" i="26" s="1"/>
  <c r="B723" i="26" s="1"/>
  <c r="B747" i="26" s="1"/>
  <c r="B771" i="26" s="1"/>
  <c r="B795" i="26" s="1"/>
  <c r="B819" i="26" s="1"/>
  <c r="B843" i="26" s="1"/>
  <c r="B867" i="26" s="1"/>
  <c r="B891" i="26" s="1"/>
  <c r="B915" i="26" s="1"/>
  <c r="B939" i="26" s="1"/>
  <c r="B963" i="26" s="1"/>
  <c r="B987" i="26" s="1"/>
  <c r="B1011" i="26" s="1"/>
  <c r="B1035" i="26" s="1"/>
  <c r="B1059" i="26" s="1"/>
  <c r="B1083" i="26" s="1"/>
  <c r="B1107" i="26" s="1"/>
  <c r="B1131" i="26" s="1"/>
  <c r="B1155" i="26" s="1"/>
  <c r="B1179" i="26" s="1"/>
  <c r="B1203" i="26" s="1"/>
  <c r="B1227" i="26" s="1"/>
  <c r="B1251" i="26" s="1"/>
  <c r="B1275" i="26" s="1"/>
  <c r="B1299" i="26" s="1"/>
  <c r="B1323" i="26" s="1"/>
  <c r="B1347" i="26" s="1"/>
  <c r="B1371" i="26" s="1"/>
  <c r="B1395" i="26" s="1"/>
  <c r="B1419" i="26" s="1"/>
  <c r="B1443" i="26" s="1"/>
  <c r="B1467" i="26" s="1"/>
  <c r="B1491" i="26" s="1"/>
  <c r="B1515" i="26" s="1"/>
  <c r="B1539" i="26" s="1"/>
  <c r="B1563" i="26" s="1"/>
  <c r="B1587" i="26" s="1"/>
  <c r="B1611" i="26" s="1"/>
  <c r="B1635" i="26" s="1"/>
  <c r="B1659" i="26" s="1"/>
  <c r="B1683" i="26" s="1"/>
  <c r="B1707" i="26" s="1"/>
  <c r="B1731" i="26" s="1"/>
  <c r="B1755" i="26" s="1"/>
  <c r="B1779" i="26" s="1"/>
  <c r="B1803" i="26" s="1"/>
  <c r="B1827" i="26" s="1"/>
  <c r="B1851" i="26" s="1"/>
  <c r="B1875" i="26" s="1"/>
  <c r="B1899" i="26" s="1"/>
  <c r="B1923" i="26" s="1"/>
  <c r="B1947" i="26" s="1"/>
  <c r="B1971" i="26" s="1"/>
  <c r="B1995" i="26" s="1"/>
  <c r="B2019" i="26" s="1"/>
  <c r="B2043" i="26" s="1"/>
  <c r="B2067" i="26" s="1"/>
  <c r="B2091" i="26" s="1"/>
  <c r="B2115" i="26" s="1"/>
  <c r="B2139" i="26" s="1"/>
  <c r="B2163" i="26" s="1"/>
  <c r="B2187" i="26" s="1"/>
  <c r="B2211" i="26" s="1"/>
  <c r="B2235" i="26" s="1"/>
  <c r="B2259" i="26" s="1"/>
  <c r="B2283" i="26" s="1"/>
  <c r="B2307" i="26" s="1"/>
  <c r="B2331" i="26" s="1"/>
  <c r="B2355" i="26" s="1"/>
  <c r="B2379" i="26" s="1"/>
  <c r="B2403" i="26" s="1"/>
  <c r="B2427" i="26" s="1"/>
  <c r="B2451" i="26" s="1"/>
  <c r="B2475" i="26" s="1"/>
  <c r="B2499" i="26" s="1"/>
  <c r="B2523" i="26" s="1"/>
  <c r="B2547" i="26" s="1"/>
  <c r="B2571" i="26" s="1"/>
  <c r="B2595" i="26" s="1"/>
  <c r="B2619" i="26" s="1"/>
  <c r="B2643" i="26" s="1"/>
  <c r="B2667" i="26" s="1"/>
  <c r="B2691" i="26" s="1"/>
  <c r="B2715" i="26" s="1"/>
  <c r="B2739" i="26" s="1"/>
  <c r="B2763" i="26" s="1"/>
  <c r="B2787" i="26" s="1"/>
  <c r="B2811" i="26" s="1"/>
  <c r="B2835" i="26" s="1"/>
  <c r="B2859" i="26" s="1"/>
  <c r="B2883" i="26" s="1"/>
  <c r="B2907" i="26" s="1"/>
  <c r="B2931" i="26" s="1"/>
  <c r="B2955" i="26" s="1"/>
  <c r="B2979" i="26" s="1"/>
  <c r="B3003" i="26" s="1"/>
  <c r="B3027" i="26" s="1"/>
  <c r="B3051" i="26" s="1"/>
  <c r="B3075" i="26" s="1"/>
  <c r="B3099" i="26" s="1"/>
  <c r="B3123" i="26" s="1"/>
  <c r="B3147" i="26" s="1"/>
  <c r="B3171" i="26" s="1"/>
  <c r="B3195" i="26" s="1"/>
  <c r="B3219" i="26" s="1"/>
  <c r="B3243" i="26" s="1"/>
  <c r="B3267" i="26" s="1"/>
  <c r="B3291" i="26" s="1"/>
  <c r="B3315" i="26" s="1"/>
  <c r="B3339" i="26" s="1"/>
  <c r="B3363" i="26" s="1"/>
  <c r="B3387" i="26" s="1"/>
  <c r="B3411" i="26" s="1"/>
  <c r="B3435" i="26" s="1"/>
  <c r="B3459" i="26" s="1"/>
  <c r="B3483" i="26" s="1"/>
  <c r="B3507" i="26" s="1"/>
  <c r="B3531" i="26" s="1"/>
  <c r="B3555" i="26" s="1"/>
  <c r="B3579" i="26" s="1"/>
  <c r="B3603" i="26" s="1"/>
  <c r="B3627" i="26" s="1"/>
  <c r="B3651" i="26" s="1"/>
  <c r="B3675" i="26" s="1"/>
  <c r="B3699" i="26" s="1"/>
  <c r="B3723" i="26" s="1"/>
  <c r="B3747" i="26" s="1"/>
  <c r="B3771" i="26" s="1"/>
  <c r="B3795" i="26" s="1"/>
  <c r="B3819" i="26" s="1"/>
  <c r="B3843" i="26" s="1"/>
  <c r="B3867" i="26" s="1"/>
  <c r="B3891" i="26" s="1"/>
  <c r="B3915" i="26" s="1"/>
  <c r="B3939" i="26" s="1"/>
  <c r="B3963" i="26" s="1"/>
  <c r="B3987" i="26" s="1"/>
  <c r="B4011" i="26" s="1"/>
  <c r="B4035" i="26" s="1"/>
  <c r="B4059" i="26" s="1"/>
  <c r="B4083" i="26" s="1"/>
  <c r="B4107" i="26" s="1"/>
  <c r="B4131" i="26" s="1"/>
  <c r="B4155" i="26" s="1"/>
  <c r="B4179" i="26" s="1"/>
  <c r="B4203" i="26" s="1"/>
  <c r="B4227" i="26" s="1"/>
  <c r="B4251" i="26" s="1"/>
  <c r="B4275" i="26" s="1"/>
  <c r="B4299" i="26" s="1"/>
  <c r="B4323" i="26" s="1"/>
  <c r="B4347" i="26" s="1"/>
  <c r="B4371" i="26" s="1"/>
  <c r="B4395" i="26" s="1"/>
  <c r="B4419" i="26" s="1"/>
  <c r="B4443" i="26" s="1"/>
  <c r="B4467" i="26" s="1"/>
  <c r="B4491" i="26" s="1"/>
  <c r="B4515" i="26" s="1"/>
  <c r="B4539" i="26" s="1"/>
  <c r="B4563" i="26" s="1"/>
  <c r="B4587" i="26" s="1"/>
  <c r="B4611" i="26" s="1"/>
  <c r="B4635" i="26" s="1"/>
  <c r="B4659" i="26" s="1"/>
  <c r="B4683" i="26" s="1"/>
  <c r="B4707" i="26" s="1"/>
  <c r="B4731" i="26" s="1"/>
  <c r="B4755" i="26" s="1"/>
  <c r="B4779" i="26" s="1"/>
  <c r="B4803" i="26" s="1"/>
  <c r="B4827" i="26" s="1"/>
  <c r="B4851" i="26" s="1"/>
  <c r="B4875" i="26" s="1"/>
  <c r="B4899" i="26" s="1"/>
  <c r="B4923" i="26" s="1"/>
  <c r="B4947" i="26" s="1"/>
  <c r="B4971" i="26" s="1"/>
  <c r="B4995" i="26" s="1"/>
  <c r="B5019" i="26" s="1"/>
  <c r="B5043" i="26" s="1"/>
  <c r="B5067" i="26" s="1"/>
  <c r="B5091" i="26" s="1"/>
  <c r="B5115" i="26" s="1"/>
  <c r="B5139" i="26" s="1"/>
  <c r="B5163" i="26" s="1"/>
  <c r="B5187" i="26" s="1"/>
  <c r="B5211" i="26" s="1"/>
  <c r="B5235" i="26" s="1"/>
  <c r="B5259" i="26" s="1"/>
  <c r="B5283" i="26" s="1"/>
  <c r="B5307" i="26" s="1"/>
  <c r="B5331" i="26" s="1"/>
  <c r="B5355" i="26" s="1"/>
  <c r="B5379" i="26" s="1"/>
  <c r="B5403" i="26" s="1"/>
  <c r="B5427" i="26" s="1"/>
  <c r="B5451" i="26" s="1"/>
  <c r="B5475" i="26" s="1"/>
  <c r="B5499" i="26" s="1"/>
  <c r="B5523" i="26" s="1"/>
  <c r="B5547" i="26" s="1"/>
  <c r="B5571" i="26" s="1"/>
  <c r="B5595" i="26" s="1"/>
  <c r="B5619" i="26" s="1"/>
  <c r="B5643" i="26" s="1"/>
  <c r="B5667" i="26" s="1"/>
  <c r="B5691" i="26" s="1"/>
  <c r="B5715" i="26" s="1"/>
  <c r="B5739" i="26" s="1"/>
  <c r="B5763" i="26" s="1"/>
  <c r="B5787" i="26" s="1"/>
  <c r="B5811" i="26" s="1"/>
  <c r="B5835" i="26" s="1"/>
  <c r="B5859" i="26" s="1"/>
  <c r="B5883" i="26" s="1"/>
  <c r="B5907" i="26" s="1"/>
  <c r="B5931" i="26" s="1"/>
  <c r="B5955" i="26" s="1"/>
  <c r="B5979" i="26" s="1"/>
  <c r="B6003" i="26" s="1"/>
  <c r="B6027" i="26" s="1"/>
  <c r="B6051" i="26" s="1"/>
  <c r="B6075" i="26" s="1"/>
  <c r="B6099" i="26" s="1"/>
  <c r="B6123" i="26" s="1"/>
  <c r="B6147" i="26" s="1"/>
  <c r="B6171" i="26" s="1"/>
  <c r="B6195" i="26" s="1"/>
  <c r="B6219" i="26" s="1"/>
  <c r="B6243" i="26" s="1"/>
  <c r="B6267" i="26" s="1"/>
  <c r="B6291" i="26" s="1"/>
  <c r="B6315" i="26" s="1"/>
  <c r="B6339" i="26" s="1"/>
  <c r="B6363" i="26" s="1"/>
  <c r="B6387" i="26" s="1"/>
  <c r="B6411" i="26" s="1"/>
  <c r="B6435" i="26" s="1"/>
  <c r="B6459" i="26" s="1"/>
  <c r="B6483" i="26" s="1"/>
  <c r="B6507" i="26" s="1"/>
  <c r="B6531" i="26" s="1"/>
  <c r="B6555" i="26" s="1"/>
  <c r="B6579" i="26" s="1"/>
  <c r="B6603" i="26" s="1"/>
  <c r="B6627" i="26" s="1"/>
  <c r="B6651" i="26" s="1"/>
  <c r="B6675" i="26" s="1"/>
  <c r="B6699" i="26" s="1"/>
  <c r="B6723" i="26" s="1"/>
  <c r="B6747" i="26" s="1"/>
  <c r="B6771" i="26" s="1"/>
  <c r="B6795" i="26" s="1"/>
  <c r="B6819" i="26" s="1"/>
  <c r="B6843" i="26" s="1"/>
  <c r="B6867" i="26" s="1"/>
  <c r="B6891" i="26" s="1"/>
  <c r="B6915" i="26" s="1"/>
  <c r="B6939" i="26" s="1"/>
  <c r="B6963" i="26" s="1"/>
  <c r="B6987" i="26" s="1"/>
  <c r="B7011" i="26" s="1"/>
  <c r="B7035" i="26" s="1"/>
  <c r="B7059" i="26" s="1"/>
  <c r="B7083" i="26" s="1"/>
  <c r="B7107" i="26" s="1"/>
  <c r="B7131" i="26" s="1"/>
  <c r="B7155" i="26" s="1"/>
  <c r="B7179" i="26" s="1"/>
  <c r="B7203" i="26" s="1"/>
  <c r="B7227" i="26" s="1"/>
  <c r="B7251" i="26" s="1"/>
  <c r="B7275" i="26" s="1"/>
  <c r="B7299" i="26" s="1"/>
  <c r="B7323" i="26" s="1"/>
  <c r="B7347" i="26" s="1"/>
  <c r="B7371" i="26" s="1"/>
  <c r="B7395" i="26" s="1"/>
  <c r="B7419" i="26" s="1"/>
  <c r="B7443" i="26" s="1"/>
  <c r="B7467" i="26" s="1"/>
  <c r="B7491" i="26" s="1"/>
  <c r="B7515" i="26" s="1"/>
  <c r="B7539" i="26" s="1"/>
  <c r="B7563" i="26" s="1"/>
  <c r="B7587" i="26" s="1"/>
  <c r="B7611" i="26" s="1"/>
  <c r="B7635" i="26" s="1"/>
  <c r="B7659" i="26" s="1"/>
  <c r="B7683" i="26" s="1"/>
  <c r="B7707" i="26" s="1"/>
  <c r="B7731" i="26" s="1"/>
  <c r="B7755" i="26" s="1"/>
  <c r="B7779" i="26" s="1"/>
  <c r="B7803" i="26" s="1"/>
  <c r="B7827" i="26" s="1"/>
  <c r="B7851" i="26" s="1"/>
  <c r="B7875" i="26" s="1"/>
  <c r="B7899" i="26" s="1"/>
  <c r="B7923" i="26" s="1"/>
  <c r="B7947" i="26" s="1"/>
  <c r="B7971" i="26" s="1"/>
  <c r="B7995" i="26" s="1"/>
  <c r="B8019" i="26" s="1"/>
  <c r="B8043" i="26" s="1"/>
  <c r="B8067" i="26" s="1"/>
  <c r="B8091" i="26" s="1"/>
  <c r="B8115" i="26" s="1"/>
  <c r="B8139" i="26" s="1"/>
  <c r="B8163" i="26" s="1"/>
  <c r="B8187" i="26" s="1"/>
  <c r="B8211" i="26" s="1"/>
  <c r="B8235" i="26" s="1"/>
  <c r="B8259" i="26" s="1"/>
  <c r="B8283" i="26" s="1"/>
  <c r="B8307" i="26" s="1"/>
  <c r="B8331" i="26" s="1"/>
  <c r="B8355" i="26" s="1"/>
  <c r="B8379" i="26" s="1"/>
  <c r="B8403" i="26" s="1"/>
  <c r="B8427" i="26" s="1"/>
  <c r="B8451" i="26" s="1"/>
  <c r="B8475" i="26" s="1"/>
  <c r="B8499" i="26" s="1"/>
  <c r="B8523" i="26" s="1"/>
  <c r="B8547" i="26" s="1"/>
  <c r="B8571" i="26" s="1"/>
  <c r="B8595" i="26" s="1"/>
  <c r="B8619" i="26" s="1"/>
  <c r="B8643" i="26" s="1"/>
  <c r="B8667" i="26" s="1"/>
  <c r="B8691" i="26" s="1"/>
  <c r="B8715" i="26" s="1"/>
  <c r="B8739" i="26" s="1"/>
  <c r="B8763" i="26" s="1"/>
  <c r="B52" i="26"/>
  <c r="B53" i="26"/>
  <c r="B54" i="26"/>
  <c r="B55" i="26"/>
  <c r="B56" i="26"/>
  <c r="B57" i="26"/>
  <c r="B58" i="26"/>
  <c r="B82" i="26" s="1"/>
  <c r="B106" i="26" s="1"/>
  <c r="B130" i="26" s="1"/>
  <c r="B154" i="26" s="1"/>
  <c r="B178" i="26" s="1"/>
  <c r="B202" i="26" s="1"/>
  <c r="B226" i="26" s="1"/>
  <c r="B250" i="26" s="1"/>
  <c r="B274" i="26" s="1"/>
  <c r="B298" i="26" s="1"/>
  <c r="B322" i="26" s="1"/>
  <c r="B346" i="26" s="1"/>
  <c r="B370" i="26" s="1"/>
  <c r="B394" i="26" s="1"/>
  <c r="B418" i="26" s="1"/>
  <c r="B442" i="26" s="1"/>
  <c r="B466" i="26" s="1"/>
  <c r="B490" i="26" s="1"/>
  <c r="B514" i="26" s="1"/>
  <c r="B538" i="26" s="1"/>
  <c r="B562" i="26" s="1"/>
  <c r="B586" i="26" s="1"/>
  <c r="B610" i="26" s="1"/>
  <c r="B634" i="26" s="1"/>
  <c r="B658" i="26" s="1"/>
  <c r="B682" i="26" s="1"/>
  <c r="B706" i="26" s="1"/>
  <c r="B730" i="26" s="1"/>
  <c r="B754" i="26" s="1"/>
  <c r="B778" i="26" s="1"/>
  <c r="B802" i="26" s="1"/>
  <c r="B826" i="26" s="1"/>
  <c r="B850" i="26" s="1"/>
  <c r="B874" i="26" s="1"/>
  <c r="B898" i="26" s="1"/>
  <c r="B922" i="26" s="1"/>
  <c r="B946" i="26" s="1"/>
  <c r="B970" i="26" s="1"/>
  <c r="B994" i="26" s="1"/>
  <c r="B1018" i="26" s="1"/>
  <c r="B1042" i="26" s="1"/>
  <c r="B1066" i="26" s="1"/>
  <c r="B1090" i="26" s="1"/>
  <c r="B1114" i="26" s="1"/>
  <c r="B1138" i="26" s="1"/>
  <c r="B1162" i="26" s="1"/>
  <c r="B1186" i="26" s="1"/>
  <c r="B1210" i="26" s="1"/>
  <c r="B1234" i="26" s="1"/>
  <c r="B1258" i="26" s="1"/>
  <c r="B1282" i="26" s="1"/>
  <c r="B1306" i="26" s="1"/>
  <c r="B1330" i="26" s="1"/>
  <c r="B1354" i="26" s="1"/>
  <c r="B1378" i="26" s="1"/>
  <c r="B1402" i="26" s="1"/>
  <c r="B1426" i="26" s="1"/>
  <c r="B1450" i="26" s="1"/>
  <c r="B1474" i="26" s="1"/>
  <c r="B1498" i="26" s="1"/>
  <c r="B1522" i="26" s="1"/>
  <c r="B1546" i="26" s="1"/>
  <c r="B1570" i="26" s="1"/>
  <c r="B1594" i="26" s="1"/>
  <c r="B1618" i="26" s="1"/>
  <c r="B1642" i="26" s="1"/>
  <c r="B1666" i="26" s="1"/>
  <c r="B1690" i="26" s="1"/>
  <c r="B1714" i="26" s="1"/>
  <c r="B1738" i="26" s="1"/>
  <c r="B1762" i="26" s="1"/>
  <c r="B1786" i="26" s="1"/>
  <c r="B1810" i="26" s="1"/>
  <c r="B1834" i="26" s="1"/>
  <c r="B1858" i="26" s="1"/>
  <c r="B1882" i="26" s="1"/>
  <c r="B1906" i="26" s="1"/>
  <c r="B1930" i="26" s="1"/>
  <c r="B1954" i="26" s="1"/>
  <c r="B1978" i="26" s="1"/>
  <c r="B2002" i="26" s="1"/>
  <c r="B2026" i="26" s="1"/>
  <c r="B2050" i="26" s="1"/>
  <c r="B2074" i="26" s="1"/>
  <c r="B2098" i="26" s="1"/>
  <c r="B2122" i="26" s="1"/>
  <c r="B2146" i="26" s="1"/>
  <c r="B2170" i="26" s="1"/>
  <c r="B2194" i="26" s="1"/>
  <c r="B2218" i="26" s="1"/>
  <c r="B2242" i="26" s="1"/>
  <c r="B2266" i="26" s="1"/>
  <c r="B2290" i="26" s="1"/>
  <c r="B2314" i="26" s="1"/>
  <c r="B2338" i="26" s="1"/>
  <c r="B2362" i="26" s="1"/>
  <c r="B2386" i="26" s="1"/>
  <c r="B2410" i="26" s="1"/>
  <c r="B2434" i="26" s="1"/>
  <c r="B2458" i="26" s="1"/>
  <c r="B2482" i="26" s="1"/>
  <c r="B2506" i="26" s="1"/>
  <c r="B2530" i="26" s="1"/>
  <c r="B2554" i="26" s="1"/>
  <c r="B2578" i="26" s="1"/>
  <c r="B2602" i="26" s="1"/>
  <c r="B2626" i="26" s="1"/>
  <c r="B2650" i="26" s="1"/>
  <c r="B2674" i="26" s="1"/>
  <c r="B2698" i="26" s="1"/>
  <c r="B2722" i="26" s="1"/>
  <c r="B2746" i="26" s="1"/>
  <c r="B2770" i="26" s="1"/>
  <c r="B2794" i="26" s="1"/>
  <c r="B2818" i="26" s="1"/>
  <c r="B2842" i="26" s="1"/>
  <c r="B2866" i="26" s="1"/>
  <c r="B2890" i="26" s="1"/>
  <c r="B2914" i="26" s="1"/>
  <c r="B2938" i="26" s="1"/>
  <c r="B2962" i="26" s="1"/>
  <c r="B2986" i="26" s="1"/>
  <c r="B3010" i="26" s="1"/>
  <c r="B3034" i="26" s="1"/>
  <c r="B3058" i="26" s="1"/>
  <c r="B3082" i="26" s="1"/>
  <c r="B3106" i="26" s="1"/>
  <c r="B3130" i="26" s="1"/>
  <c r="B3154" i="26" s="1"/>
  <c r="B3178" i="26" s="1"/>
  <c r="B3202" i="26" s="1"/>
  <c r="B3226" i="26" s="1"/>
  <c r="B3250" i="26" s="1"/>
  <c r="B3274" i="26" s="1"/>
  <c r="B3298" i="26" s="1"/>
  <c r="B3322" i="26" s="1"/>
  <c r="B3346" i="26" s="1"/>
  <c r="B3370" i="26" s="1"/>
  <c r="B3394" i="26" s="1"/>
  <c r="B3418" i="26" s="1"/>
  <c r="B3442" i="26" s="1"/>
  <c r="B3466" i="26" s="1"/>
  <c r="B3490" i="26" s="1"/>
  <c r="B3514" i="26" s="1"/>
  <c r="B3538" i="26" s="1"/>
  <c r="B3562" i="26" s="1"/>
  <c r="B3586" i="26" s="1"/>
  <c r="B3610" i="26" s="1"/>
  <c r="B3634" i="26" s="1"/>
  <c r="B3658" i="26" s="1"/>
  <c r="B3682" i="26" s="1"/>
  <c r="B3706" i="26" s="1"/>
  <c r="B3730" i="26" s="1"/>
  <c r="B3754" i="26" s="1"/>
  <c r="B3778" i="26" s="1"/>
  <c r="B3802" i="26" s="1"/>
  <c r="B3826" i="26" s="1"/>
  <c r="B3850" i="26" s="1"/>
  <c r="B3874" i="26" s="1"/>
  <c r="B3898" i="26" s="1"/>
  <c r="B3922" i="26" s="1"/>
  <c r="B3946" i="26" s="1"/>
  <c r="B3970" i="26" s="1"/>
  <c r="B3994" i="26" s="1"/>
  <c r="B4018" i="26" s="1"/>
  <c r="B4042" i="26" s="1"/>
  <c r="B4066" i="26" s="1"/>
  <c r="B4090" i="26" s="1"/>
  <c r="B4114" i="26" s="1"/>
  <c r="B4138" i="26" s="1"/>
  <c r="B4162" i="26" s="1"/>
  <c r="B4186" i="26" s="1"/>
  <c r="B4210" i="26" s="1"/>
  <c r="B4234" i="26" s="1"/>
  <c r="B4258" i="26" s="1"/>
  <c r="B4282" i="26" s="1"/>
  <c r="B4306" i="26" s="1"/>
  <c r="B4330" i="26" s="1"/>
  <c r="B4354" i="26" s="1"/>
  <c r="B4378" i="26" s="1"/>
  <c r="B4402" i="26" s="1"/>
  <c r="B4426" i="26" s="1"/>
  <c r="B4450" i="26" s="1"/>
  <c r="B4474" i="26" s="1"/>
  <c r="B4498" i="26" s="1"/>
  <c r="B4522" i="26" s="1"/>
  <c r="B4546" i="26" s="1"/>
  <c r="B4570" i="26" s="1"/>
  <c r="B4594" i="26" s="1"/>
  <c r="B4618" i="26" s="1"/>
  <c r="B4642" i="26" s="1"/>
  <c r="B4666" i="26" s="1"/>
  <c r="B4690" i="26" s="1"/>
  <c r="B4714" i="26" s="1"/>
  <c r="B4738" i="26" s="1"/>
  <c r="B4762" i="26" s="1"/>
  <c r="B4786" i="26" s="1"/>
  <c r="B4810" i="26" s="1"/>
  <c r="B4834" i="26" s="1"/>
  <c r="B4858" i="26" s="1"/>
  <c r="B4882" i="26" s="1"/>
  <c r="B4906" i="26" s="1"/>
  <c r="B4930" i="26" s="1"/>
  <c r="B4954" i="26" s="1"/>
  <c r="B4978" i="26" s="1"/>
  <c r="B5002" i="26" s="1"/>
  <c r="B5026" i="26" s="1"/>
  <c r="B5050" i="26" s="1"/>
  <c r="B5074" i="26" s="1"/>
  <c r="B5098" i="26" s="1"/>
  <c r="B5122" i="26" s="1"/>
  <c r="B5146" i="26" s="1"/>
  <c r="B5170" i="26" s="1"/>
  <c r="B5194" i="26" s="1"/>
  <c r="B5218" i="26" s="1"/>
  <c r="B5242" i="26" s="1"/>
  <c r="B5266" i="26" s="1"/>
  <c r="B5290" i="26" s="1"/>
  <c r="B5314" i="26" s="1"/>
  <c r="B5338" i="26" s="1"/>
  <c r="B5362" i="26" s="1"/>
  <c r="B5386" i="26" s="1"/>
  <c r="B5410" i="26" s="1"/>
  <c r="B5434" i="26" s="1"/>
  <c r="B5458" i="26" s="1"/>
  <c r="B5482" i="26" s="1"/>
  <c r="B5506" i="26" s="1"/>
  <c r="B5530" i="26" s="1"/>
  <c r="B5554" i="26" s="1"/>
  <c r="B5578" i="26" s="1"/>
  <c r="B5602" i="26" s="1"/>
  <c r="B5626" i="26" s="1"/>
  <c r="B5650" i="26" s="1"/>
  <c r="B5674" i="26" s="1"/>
  <c r="B5698" i="26" s="1"/>
  <c r="B5722" i="26" s="1"/>
  <c r="B5746" i="26" s="1"/>
  <c r="B5770" i="26" s="1"/>
  <c r="B5794" i="26" s="1"/>
  <c r="B5818" i="26" s="1"/>
  <c r="B5842" i="26" s="1"/>
  <c r="B5866" i="26" s="1"/>
  <c r="B5890" i="26" s="1"/>
  <c r="B5914" i="26" s="1"/>
  <c r="B5938" i="26" s="1"/>
  <c r="B5962" i="26" s="1"/>
  <c r="B5986" i="26" s="1"/>
  <c r="B6010" i="26" s="1"/>
  <c r="B6034" i="26" s="1"/>
  <c r="B6058" i="26" s="1"/>
  <c r="B6082" i="26" s="1"/>
  <c r="B6106" i="26" s="1"/>
  <c r="B6130" i="26" s="1"/>
  <c r="B6154" i="26" s="1"/>
  <c r="B6178" i="26" s="1"/>
  <c r="B6202" i="26" s="1"/>
  <c r="B6226" i="26" s="1"/>
  <c r="B6250" i="26" s="1"/>
  <c r="B6274" i="26" s="1"/>
  <c r="B6298" i="26" s="1"/>
  <c r="B6322" i="26" s="1"/>
  <c r="B6346" i="26" s="1"/>
  <c r="B6370" i="26" s="1"/>
  <c r="B6394" i="26" s="1"/>
  <c r="B6418" i="26" s="1"/>
  <c r="B6442" i="26" s="1"/>
  <c r="B6466" i="26" s="1"/>
  <c r="B6490" i="26" s="1"/>
  <c r="B6514" i="26" s="1"/>
  <c r="B6538" i="26" s="1"/>
  <c r="B6562" i="26" s="1"/>
  <c r="B6586" i="26" s="1"/>
  <c r="B6610" i="26" s="1"/>
  <c r="B6634" i="26" s="1"/>
  <c r="B6658" i="26" s="1"/>
  <c r="B6682" i="26" s="1"/>
  <c r="B6706" i="26" s="1"/>
  <c r="B6730" i="26" s="1"/>
  <c r="B6754" i="26" s="1"/>
  <c r="B6778" i="26" s="1"/>
  <c r="B6802" i="26" s="1"/>
  <c r="B6826" i="26" s="1"/>
  <c r="B6850" i="26" s="1"/>
  <c r="B6874" i="26" s="1"/>
  <c r="B6898" i="26" s="1"/>
  <c r="B6922" i="26" s="1"/>
  <c r="B6946" i="26" s="1"/>
  <c r="B6970" i="26" s="1"/>
  <c r="B6994" i="26" s="1"/>
  <c r="B7018" i="26" s="1"/>
  <c r="B7042" i="26" s="1"/>
  <c r="B7066" i="26" s="1"/>
  <c r="B7090" i="26" s="1"/>
  <c r="B7114" i="26" s="1"/>
  <c r="B7138" i="26" s="1"/>
  <c r="B7162" i="26" s="1"/>
  <c r="B7186" i="26" s="1"/>
  <c r="B7210" i="26" s="1"/>
  <c r="B7234" i="26" s="1"/>
  <c r="B7258" i="26" s="1"/>
  <c r="B7282" i="26" s="1"/>
  <c r="B7306" i="26" s="1"/>
  <c r="B7330" i="26" s="1"/>
  <c r="B7354" i="26" s="1"/>
  <c r="B7378" i="26" s="1"/>
  <c r="B7402" i="26" s="1"/>
  <c r="B7426" i="26" s="1"/>
  <c r="B7450" i="26" s="1"/>
  <c r="B7474" i="26" s="1"/>
  <c r="B7498" i="26" s="1"/>
  <c r="B7522" i="26" s="1"/>
  <c r="B7546" i="26" s="1"/>
  <c r="B7570" i="26" s="1"/>
  <c r="B7594" i="26" s="1"/>
  <c r="B7618" i="26" s="1"/>
  <c r="B7642" i="26" s="1"/>
  <c r="B7666" i="26" s="1"/>
  <c r="B7690" i="26" s="1"/>
  <c r="B7714" i="26" s="1"/>
  <c r="B7738" i="26" s="1"/>
  <c r="B7762" i="26" s="1"/>
  <c r="B7786" i="26" s="1"/>
  <c r="B7810" i="26" s="1"/>
  <c r="B7834" i="26" s="1"/>
  <c r="B7858" i="26" s="1"/>
  <c r="B7882" i="26" s="1"/>
  <c r="B7906" i="26" s="1"/>
  <c r="B7930" i="26" s="1"/>
  <c r="B7954" i="26" s="1"/>
  <c r="B7978" i="26" s="1"/>
  <c r="B8002" i="26" s="1"/>
  <c r="B8026" i="26" s="1"/>
  <c r="B8050" i="26" s="1"/>
  <c r="B8074" i="26" s="1"/>
  <c r="B8098" i="26" s="1"/>
  <c r="B8122" i="26" s="1"/>
  <c r="B8146" i="26" s="1"/>
  <c r="B8170" i="26" s="1"/>
  <c r="B8194" i="26" s="1"/>
  <c r="B8218" i="26" s="1"/>
  <c r="B8242" i="26" s="1"/>
  <c r="B8266" i="26" s="1"/>
  <c r="B8290" i="26" s="1"/>
  <c r="B8314" i="26" s="1"/>
  <c r="B8338" i="26" s="1"/>
  <c r="B8362" i="26" s="1"/>
  <c r="B8386" i="26" s="1"/>
  <c r="B8410" i="26" s="1"/>
  <c r="B8434" i="26" s="1"/>
  <c r="B8458" i="26" s="1"/>
  <c r="B8482" i="26" s="1"/>
  <c r="B8506" i="26" s="1"/>
  <c r="B8530" i="26" s="1"/>
  <c r="B8554" i="26" s="1"/>
  <c r="B8578" i="26" s="1"/>
  <c r="B8602" i="26" s="1"/>
  <c r="B8626" i="26" s="1"/>
  <c r="B8650" i="26" s="1"/>
  <c r="B8674" i="26" s="1"/>
  <c r="B8698" i="26" s="1"/>
  <c r="B8722" i="26" s="1"/>
  <c r="B8746" i="26" s="1"/>
  <c r="B60" i="26"/>
  <c r="B84" i="26" s="1"/>
  <c r="B108" i="26" s="1"/>
  <c r="B132" i="26" s="1"/>
  <c r="B156" i="26" s="1"/>
  <c r="B180" i="26" s="1"/>
  <c r="B204" i="26" s="1"/>
  <c r="B228" i="26" s="1"/>
  <c r="B252" i="26" s="1"/>
  <c r="B276" i="26" s="1"/>
  <c r="B300" i="26" s="1"/>
  <c r="B324" i="26" s="1"/>
  <c r="B348" i="26" s="1"/>
  <c r="B372" i="26" s="1"/>
  <c r="B396" i="26" s="1"/>
  <c r="B420" i="26" s="1"/>
  <c r="B444" i="26" s="1"/>
  <c r="B468" i="26" s="1"/>
  <c r="B492" i="26" s="1"/>
  <c r="B516" i="26" s="1"/>
  <c r="B540" i="26" s="1"/>
  <c r="B564" i="26" s="1"/>
  <c r="B588" i="26" s="1"/>
  <c r="B612" i="26" s="1"/>
  <c r="B636" i="26" s="1"/>
  <c r="B660" i="26" s="1"/>
  <c r="B684" i="26" s="1"/>
  <c r="B708" i="26" s="1"/>
  <c r="B732" i="26" s="1"/>
  <c r="B756" i="26" s="1"/>
  <c r="B780" i="26" s="1"/>
  <c r="B804" i="26" s="1"/>
  <c r="B828" i="26" s="1"/>
  <c r="B852" i="26" s="1"/>
  <c r="B876" i="26" s="1"/>
  <c r="B900" i="26" s="1"/>
  <c r="B924" i="26" s="1"/>
  <c r="B948" i="26" s="1"/>
  <c r="B972" i="26" s="1"/>
  <c r="B996" i="26" s="1"/>
  <c r="B1020" i="26" s="1"/>
  <c r="B1044" i="26" s="1"/>
  <c r="B1068" i="26" s="1"/>
  <c r="B1092" i="26" s="1"/>
  <c r="B1116" i="26" s="1"/>
  <c r="B1140" i="26" s="1"/>
  <c r="B1164" i="26" s="1"/>
  <c r="B1188" i="26" s="1"/>
  <c r="B1212" i="26" s="1"/>
  <c r="B1236" i="26" s="1"/>
  <c r="B1260" i="26" s="1"/>
  <c r="B1284" i="26" s="1"/>
  <c r="B1308" i="26" s="1"/>
  <c r="B1332" i="26" s="1"/>
  <c r="B1356" i="26" s="1"/>
  <c r="B1380" i="26" s="1"/>
  <c r="B1404" i="26" s="1"/>
  <c r="B1428" i="26" s="1"/>
  <c r="B1452" i="26" s="1"/>
  <c r="B1476" i="26" s="1"/>
  <c r="B1500" i="26" s="1"/>
  <c r="B1524" i="26" s="1"/>
  <c r="B1548" i="26" s="1"/>
  <c r="B1572" i="26" s="1"/>
  <c r="B1596" i="26" s="1"/>
  <c r="B1620" i="26" s="1"/>
  <c r="B1644" i="26" s="1"/>
  <c r="B1668" i="26" s="1"/>
  <c r="B1692" i="26" s="1"/>
  <c r="B1716" i="26" s="1"/>
  <c r="B1740" i="26" s="1"/>
  <c r="B1764" i="26" s="1"/>
  <c r="B1788" i="26" s="1"/>
  <c r="B1812" i="26" s="1"/>
  <c r="B1836" i="26" s="1"/>
  <c r="B1860" i="26" s="1"/>
  <c r="B1884" i="26" s="1"/>
  <c r="B1908" i="26" s="1"/>
  <c r="B1932" i="26" s="1"/>
  <c r="B1956" i="26" s="1"/>
  <c r="B1980" i="26" s="1"/>
  <c r="B2004" i="26" s="1"/>
  <c r="B2028" i="26" s="1"/>
  <c r="B2052" i="26" s="1"/>
  <c r="B2076" i="26" s="1"/>
  <c r="B2100" i="26" s="1"/>
  <c r="B2124" i="26" s="1"/>
  <c r="B2148" i="26" s="1"/>
  <c r="B2172" i="26" s="1"/>
  <c r="B2196" i="26" s="1"/>
  <c r="B2220" i="26" s="1"/>
  <c r="B2244" i="26" s="1"/>
  <c r="B2268" i="26" s="1"/>
  <c r="B2292" i="26" s="1"/>
  <c r="B2316" i="26" s="1"/>
  <c r="B2340" i="26" s="1"/>
  <c r="B2364" i="26" s="1"/>
  <c r="B2388" i="26" s="1"/>
  <c r="B2412" i="26" s="1"/>
  <c r="B2436" i="26" s="1"/>
  <c r="B2460" i="26" s="1"/>
  <c r="B2484" i="26" s="1"/>
  <c r="B2508" i="26" s="1"/>
  <c r="B2532" i="26" s="1"/>
  <c r="B2556" i="26" s="1"/>
  <c r="B2580" i="26" s="1"/>
  <c r="B2604" i="26" s="1"/>
  <c r="B2628" i="26" s="1"/>
  <c r="B2652" i="26" s="1"/>
  <c r="B2676" i="26" s="1"/>
  <c r="B2700" i="26" s="1"/>
  <c r="B2724" i="26" s="1"/>
  <c r="B2748" i="26" s="1"/>
  <c r="B2772" i="26" s="1"/>
  <c r="B2796" i="26" s="1"/>
  <c r="B2820" i="26" s="1"/>
  <c r="B2844" i="26" s="1"/>
  <c r="B2868" i="26" s="1"/>
  <c r="B2892" i="26" s="1"/>
  <c r="B2916" i="26" s="1"/>
  <c r="B2940" i="26" s="1"/>
  <c r="B2964" i="26" s="1"/>
  <c r="B2988" i="26" s="1"/>
  <c r="B3012" i="26" s="1"/>
  <c r="B3036" i="26" s="1"/>
  <c r="B3060" i="26" s="1"/>
  <c r="B3084" i="26" s="1"/>
  <c r="B3108" i="26" s="1"/>
  <c r="B3132" i="26" s="1"/>
  <c r="B3156" i="26" s="1"/>
  <c r="B3180" i="26" s="1"/>
  <c r="B3204" i="26" s="1"/>
  <c r="B3228" i="26" s="1"/>
  <c r="B3252" i="26" s="1"/>
  <c r="B3276" i="26" s="1"/>
  <c r="B3300" i="26" s="1"/>
  <c r="B3324" i="26" s="1"/>
  <c r="B3348" i="26" s="1"/>
  <c r="B3372" i="26" s="1"/>
  <c r="B3396" i="26" s="1"/>
  <c r="B3420" i="26" s="1"/>
  <c r="B3444" i="26" s="1"/>
  <c r="B3468" i="26" s="1"/>
  <c r="B3492" i="26" s="1"/>
  <c r="B3516" i="26" s="1"/>
  <c r="B3540" i="26" s="1"/>
  <c r="B3564" i="26" s="1"/>
  <c r="B3588" i="26" s="1"/>
  <c r="B3612" i="26" s="1"/>
  <c r="B3636" i="26" s="1"/>
  <c r="B3660" i="26" s="1"/>
  <c r="B3684" i="26" s="1"/>
  <c r="B3708" i="26" s="1"/>
  <c r="B3732" i="26" s="1"/>
  <c r="B3756" i="26" s="1"/>
  <c r="B3780" i="26" s="1"/>
  <c r="B3804" i="26" s="1"/>
  <c r="B3828" i="26" s="1"/>
  <c r="B3852" i="26" s="1"/>
  <c r="B3876" i="26" s="1"/>
  <c r="B3900" i="26" s="1"/>
  <c r="B3924" i="26" s="1"/>
  <c r="B3948" i="26" s="1"/>
  <c r="B3972" i="26" s="1"/>
  <c r="B3996" i="26" s="1"/>
  <c r="B4020" i="26" s="1"/>
  <c r="B4044" i="26" s="1"/>
  <c r="B4068" i="26" s="1"/>
  <c r="B4092" i="26" s="1"/>
  <c r="B4116" i="26" s="1"/>
  <c r="B4140" i="26" s="1"/>
  <c r="B4164" i="26" s="1"/>
  <c r="B4188" i="26" s="1"/>
  <c r="B4212" i="26" s="1"/>
  <c r="B4236" i="26" s="1"/>
  <c r="B4260" i="26" s="1"/>
  <c r="B4284" i="26" s="1"/>
  <c r="B4308" i="26" s="1"/>
  <c r="B4332" i="26" s="1"/>
  <c r="B4356" i="26" s="1"/>
  <c r="B4380" i="26" s="1"/>
  <c r="B4404" i="26" s="1"/>
  <c r="B4428" i="26" s="1"/>
  <c r="B4452" i="26" s="1"/>
  <c r="B4476" i="26" s="1"/>
  <c r="B4500" i="26" s="1"/>
  <c r="B4524" i="26" s="1"/>
  <c r="B4548" i="26" s="1"/>
  <c r="B4572" i="26" s="1"/>
  <c r="B4596" i="26" s="1"/>
  <c r="B4620" i="26" s="1"/>
  <c r="B4644" i="26" s="1"/>
  <c r="B4668" i="26" s="1"/>
  <c r="B4692" i="26" s="1"/>
  <c r="B4716" i="26" s="1"/>
  <c r="B4740" i="26" s="1"/>
  <c r="B4764" i="26" s="1"/>
  <c r="B4788" i="26" s="1"/>
  <c r="B4812" i="26" s="1"/>
  <c r="B4836" i="26" s="1"/>
  <c r="B4860" i="26" s="1"/>
  <c r="B4884" i="26" s="1"/>
  <c r="B4908" i="26" s="1"/>
  <c r="B4932" i="26" s="1"/>
  <c r="B4956" i="26" s="1"/>
  <c r="B4980" i="26" s="1"/>
  <c r="B5004" i="26" s="1"/>
  <c r="B5028" i="26" s="1"/>
  <c r="B5052" i="26" s="1"/>
  <c r="B5076" i="26" s="1"/>
  <c r="B5100" i="26" s="1"/>
  <c r="B5124" i="26" s="1"/>
  <c r="B5148" i="26" s="1"/>
  <c r="B5172" i="26" s="1"/>
  <c r="B5196" i="26" s="1"/>
  <c r="B5220" i="26" s="1"/>
  <c r="B5244" i="26" s="1"/>
  <c r="B5268" i="26" s="1"/>
  <c r="B5292" i="26" s="1"/>
  <c r="B5316" i="26" s="1"/>
  <c r="B5340" i="26" s="1"/>
  <c r="B5364" i="26" s="1"/>
  <c r="B5388" i="26" s="1"/>
  <c r="B5412" i="26" s="1"/>
  <c r="B5436" i="26" s="1"/>
  <c r="B5460" i="26" s="1"/>
  <c r="B5484" i="26" s="1"/>
  <c r="B5508" i="26" s="1"/>
  <c r="B5532" i="26" s="1"/>
  <c r="B5556" i="26" s="1"/>
  <c r="B5580" i="26" s="1"/>
  <c r="B5604" i="26" s="1"/>
  <c r="B5628" i="26" s="1"/>
  <c r="B5652" i="26" s="1"/>
  <c r="B5676" i="26" s="1"/>
  <c r="B5700" i="26" s="1"/>
  <c r="B5724" i="26" s="1"/>
  <c r="B5748" i="26" s="1"/>
  <c r="B5772" i="26" s="1"/>
  <c r="B5796" i="26" s="1"/>
  <c r="B5820" i="26" s="1"/>
  <c r="B5844" i="26" s="1"/>
  <c r="B5868" i="26" s="1"/>
  <c r="B5892" i="26" s="1"/>
  <c r="B5916" i="26" s="1"/>
  <c r="B5940" i="26" s="1"/>
  <c r="B5964" i="26" s="1"/>
  <c r="B5988" i="26" s="1"/>
  <c r="B6012" i="26" s="1"/>
  <c r="B6036" i="26" s="1"/>
  <c r="B6060" i="26" s="1"/>
  <c r="B6084" i="26" s="1"/>
  <c r="B6108" i="26" s="1"/>
  <c r="B6132" i="26" s="1"/>
  <c r="B6156" i="26" s="1"/>
  <c r="B6180" i="26" s="1"/>
  <c r="B6204" i="26" s="1"/>
  <c r="B6228" i="26" s="1"/>
  <c r="B6252" i="26" s="1"/>
  <c r="B6276" i="26" s="1"/>
  <c r="B6300" i="26" s="1"/>
  <c r="B6324" i="26" s="1"/>
  <c r="B6348" i="26" s="1"/>
  <c r="B6372" i="26" s="1"/>
  <c r="B6396" i="26" s="1"/>
  <c r="B6420" i="26" s="1"/>
  <c r="B6444" i="26" s="1"/>
  <c r="B6468" i="26" s="1"/>
  <c r="B6492" i="26" s="1"/>
  <c r="B6516" i="26" s="1"/>
  <c r="B6540" i="26" s="1"/>
  <c r="B6564" i="26" s="1"/>
  <c r="B6588" i="26" s="1"/>
  <c r="B6612" i="26" s="1"/>
  <c r="B6636" i="26" s="1"/>
  <c r="B6660" i="26" s="1"/>
  <c r="B6684" i="26" s="1"/>
  <c r="B6708" i="26" s="1"/>
  <c r="B6732" i="26" s="1"/>
  <c r="B6756" i="26" s="1"/>
  <c r="B6780" i="26" s="1"/>
  <c r="B6804" i="26" s="1"/>
  <c r="B6828" i="26" s="1"/>
  <c r="B6852" i="26" s="1"/>
  <c r="B6876" i="26" s="1"/>
  <c r="B6900" i="26" s="1"/>
  <c r="B6924" i="26" s="1"/>
  <c r="B6948" i="26" s="1"/>
  <c r="B6972" i="26" s="1"/>
  <c r="B6996" i="26" s="1"/>
  <c r="B7020" i="26" s="1"/>
  <c r="B7044" i="26" s="1"/>
  <c r="B7068" i="26" s="1"/>
  <c r="B7092" i="26" s="1"/>
  <c r="B7116" i="26" s="1"/>
  <c r="B7140" i="26" s="1"/>
  <c r="B7164" i="26" s="1"/>
  <c r="B7188" i="26" s="1"/>
  <c r="B7212" i="26" s="1"/>
  <c r="B7236" i="26" s="1"/>
  <c r="B7260" i="26" s="1"/>
  <c r="B7284" i="26" s="1"/>
  <c r="B7308" i="26" s="1"/>
  <c r="B7332" i="26" s="1"/>
  <c r="B7356" i="26" s="1"/>
  <c r="B7380" i="26" s="1"/>
  <c r="B7404" i="26" s="1"/>
  <c r="B7428" i="26" s="1"/>
  <c r="B7452" i="26" s="1"/>
  <c r="B7476" i="26" s="1"/>
  <c r="B7500" i="26" s="1"/>
  <c r="B7524" i="26" s="1"/>
  <c r="B7548" i="26" s="1"/>
  <c r="B7572" i="26" s="1"/>
  <c r="B7596" i="26" s="1"/>
  <c r="B7620" i="26" s="1"/>
  <c r="B7644" i="26" s="1"/>
  <c r="B7668" i="26" s="1"/>
  <c r="B7692" i="26" s="1"/>
  <c r="B7716" i="26" s="1"/>
  <c r="B7740" i="26" s="1"/>
  <c r="B7764" i="26" s="1"/>
  <c r="B7788" i="26" s="1"/>
  <c r="B7812" i="26" s="1"/>
  <c r="B7836" i="26" s="1"/>
  <c r="B7860" i="26" s="1"/>
  <c r="B7884" i="26" s="1"/>
  <c r="B7908" i="26" s="1"/>
  <c r="B7932" i="26" s="1"/>
  <c r="B7956" i="26" s="1"/>
  <c r="B7980" i="26" s="1"/>
  <c r="B8004" i="26" s="1"/>
  <c r="B8028" i="26" s="1"/>
  <c r="B8052" i="26" s="1"/>
  <c r="B8076" i="26" s="1"/>
  <c r="B8100" i="26" s="1"/>
  <c r="B8124" i="26" s="1"/>
  <c r="B8148" i="26" s="1"/>
  <c r="B8172" i="26" s="1"/>
  <c r="B8196" i="26" s="1"/>
  <c r="B8220" i="26" s="1"/>
  <c r="B8244" i="26" s="1"/>
  <c r="B8268" i="26" s="1"/>
  <c r="B8292" i="26" s="1"/>
  <c r="B8316" i="26" s="1"/>
  <c r="B8340" i="26" s="1"/>
  <c r="B8364" i="26" s="1"/>
  <c r="B8388" i="26" s="1"/>
  <c r="B8412" i="26" s="1"/>
  <c r="B8436" i="26" s="1"/>
  <c r="B8460" i="26" s="1"/>
  <c r="B8484" i="26" s="1"/>
  <c r="B8508" i="26" s="1"/>
  <c r="B8532" i="26" s="1"/>
  <c r="B8556" i="26" s="1"/>
  <c r="B8580" i="26" s="1"/>
  <c r="B8604" i="26" s="1"/>
  <c r="B8628" i="26" s="1"/>
  <c r="B8652" i="26" s="1"/>
  <c r="B8676" i="26" s="1"/>
  <c r="B8700" i="26" s="1"/>
  <c r="B8724" i="26" s="1"/>
  <c r="B8748" i="26" s="1"/>
  <c r="B62" i="26"/>
  <c r="B86" i="26" s="1"/>
  <c r="B110" i="26" s="1"/>
  <c r="B134" i="26" s="1"/>
  <c r="B158" i="26" s="1"/>
  <c r="B182" i="26" s="1"/>
  <c r="B206" i="26" s="1"/>
  <c r="B230" i="26" s="1"/>
  <c r="B254" i="26" s="1"/>
  <c r="B278" i="26" s="1"/>
  <c r="B302" i="26" s="1"/>
  <c r="B326" i="26" s="1"/>
  <c r="B350" i="26" s="1"/>
  <c r="B374" i="26" s="1"/>
  <c r="B398" i="26" s="1"/>
  <c r="B422" i="26" s="1"/>
  <c r="B446" i="26" s="1"/>
  <c r="B470" i="26" s="1"/>
  <c r="B494" i="26" s="1"/>
  <c r="B518" i="26" s="1"/>
  <c r="B542" i="26" s="1"/>
  <c r="B566" i="26" s="1"/>
  <c r="B590" i="26" s="1"/>
  <c r="B614" i="26" s="1"/>
  <c r="B638" i="26" s="1"/>
  <c r="B662" i="26" s="1"/>
  <c r="B686" i="26" s="1"/>
  <c r="B710" i="26" s="1"/>
  <c r="B734" i="26" s="1"/>
  <c r="B758" i="26" s="1"/>
  <c r="B782" i="26" s="1"/>
  <c r="B806" i="26" s="1"/>
  <c r="B830" i="26" s="1"/>
  <c r="B854" i="26" s="1"/>
  <c r="B878" i="26" s="1"/>
  <c r="B902" i="26" s="1"/>
  <c r="B926" i="26" s="1"/>
  <c r="B950" i="26" s="1"/>
  <c r="B974" i="26" s="1"/>
  <c r="B998" i="26" s="1"/>
  <c r="B1022" i="26" s="1"/>
  <c r="B1046" i="26" s="1"/>
  <c r="B1070" i="26" s="1"/>
  <c r="B1094" i="26" s="1"/>
  <c r="B1118" i="26" s="1"/>
  <c r="B1142" i="26" s="1"/>
  <c r="B1166" i="26" s="1"/>
  <c r="B1190" i="26" s="1"/>
  <c r="B1214" i="26" s="1"/>
  <c r="B1238" i="26" s="1"/>
  <c r="B1262" i="26" s="1"/>
  <c r="B1286" i="26" s="1"/>
  <c r="B1310" i="26" s="1"/>
  <c r="B1334" i="26" s="1"/>
  <c r="B1358" i="26" s="1"/>
  <c r="B1382" i="26" s="1"/>
  <c r="B1406" i="26" s="1"/>
  <c r="B1430" i="26" s="1"/>
  <c r="B1454" i="26" s="1"/>
  <c r="B1478" i="26" s="1"/>
  <c r="B1502" i="26" s="1"/>
  <c r="B1526" i="26" s="1"/>
  <c r="B1550" i="26" s="1"/>
  <c r="B1574" i="26" s="1"/>
  <c r="B1598" i="26" s="1"/>
  <c r="B1622" i="26" s="1"/>
  <c r="B1646" i="26" s="1"/>
  <c r="B1670" i="26" s="1"/>
  <c r="B1694" i="26" s="1"/>
  <c r="B1718" i="26" s="1"/>
  <c r="B1742" i="26" s="1"/>
  <c r="B1766" i="26" s="1"/>
  <c r="B1790" i="26" s="1"/>
  <c r="B1814" i="26" s="1"/>
  <c r="B1838" i="26" s="1"/>
  <c r="B1862" i="26" s="1"/>
  <c r="B1886" i="26" s="1"/>
  <c r="B1910" i="26" s="1"/>
  <c r="B1934" i="26" s="1"/>
  <c r="B1958" i="26" s="1"/>
  <c r="B1982" i="26" s="1"/>
  <c r="B2006" i="26" s="1"/>
  <c r="B2030" i="26" s="1"/>
  <c r="B2054" i="26" s="1"/>
  <c r="B2078" i="26" s="1"/>
  <c r="B2102" i="26" s="1"/>
  <c r="B2126" i="26" s="1"/>
  <c r="B2150" i="26" s="1"/>
  <c r="B2174" i="26" s="1"/>
  <c r="B2198" i="26" s="1"/>
  <c r="B2222" i="26" s="1"/>
  <c r="B2246" i="26" s="1"/>
  <c r="B2270" i="26" s="1"/>
  <c r="B2294" i="26" s="1"/>
  <c r="B2318" i="26" s="1"/>
  <c r="B2342" i="26" s="1"/>
  <c r="B2366" i="26" s="1"/>
  <c r="B2390" i="26" s="1"/>
  <c r="B2414" i="26" s="1"/>
  <c r="B2438" i="26" s="1"/>
  <c r="B2462" i="26" s="1"/>
  <c r="B2486" i="26" s="1"/>
  <c r="B2510" i="26" s="1"/>
  <c r="B2534" i="26" s="1"/>
  <c r="B2558" i="26" s="1"/>
  <c r="B2582" i="26" s="1"/>
  <c r="B2606" i="26" s="1"/>
  <c r="B2630" i="26" s="1"/>
  <c r="B2654" i="26" s="1"/>
  <c r="B2678" i="26" s="1"/>
  <c r="B2702" i="26" s="1"/>
  <c r="B2726" i="26" s="1"/>
  <c r="B2750" i="26" s="1"/>
  <c r="B2774" i="26" s="1"/>
  <c r="B2798" i="26" s="1"/>
  <c r="B2822" i="26" s="1"/>
  <c r="B2846" i="26" s="1"/>
  <c r="B2870" i="26" s="1"/>
  <c r="B2894" i="26" s="1"/>
  <c r="B2918" i="26" s="1"/>
  <c r="B2942" i="26" s="1"/>
  <c r="B2966" i="26" s="1"/>
  <c r="B2990" i="26" s="1"/>
  <c r="B3014" i="26" s="1"/>
  <c r="B3038" i="26" s="1"/>
  <c r="B3062" i="26" s="1"/>
  <c r="B3086" i="26" s="1"/>
  <c r="B3110" i="26" s="1"/>
  <c r="B3134" i="26" s="1"/>
  <c r="B3158" i="26" s="1"/>
  <c r="B3182" i="26" s="1"/>
  <c r="B3206" i="26" s="1"/>
  <c r="B3230" i="26" s="1"/>
  <c r="B3254" i="26" s="1"/>
  <c r="B3278" i="26" s="1"/>
  <c r="B3302" i="26" s="1"/>
  <c r="B3326" i="26" s="1"/>
  <c r="B3350" i="26" s="1"/>
  <c r="B3374" i="26" s="1"/>
  <c r="B3398" i="26" s="1"/>
  <c r="B3422" i="26" s="1"/>
  <c r="B3446" i="26" s="1"/>
  <c r="B3470" i="26" s="1"/>
  <c r="B3494" i="26" s="1"/>
  <c r="B3518" i="26" s="1"/>
  <c r="B3542" i="26" s="1"/>
  <c r="B3566" i="26" s="1"/>
  <c r="B3590" i="26" s="1"/>
  <c r="B3614" i="26" s="1"/>
  <c r="B3638" i="26" s="1"/>
  <c r="B3662" i="26" s="1"/>
  <c r="B3686" i="26" s="1"/>
  <c r="B3710" i="26" s="1"/>
  <c r="B3734" i="26" s="1"/>
  <c r="B3758" i="26" s="1"/>
  <c r="B3782" i="26" s="1"/>
  <c r="B3806" i="26" s="1"/>
  <c r="B3830" i="26" s="1"/>
  <c r="B3854" i="26" s="1"/>
  <c r="B3878" i="26" s="1"/>
  <c r="B3902" i="26" s="1"/>
  <c r="B3926" i="26" s="1"/>
  <c r="B3950" i="26" s="1"/>
  <c r="B3974" i="26" s="1"/>
  <c r="B3998" i="26" s="1"/>
  <c r="B4022" i="26" s="1"/>
  <c r="B4046" i="26" s="1"/>
  <c r="B4070" i="26" s="1"/>
  <c r="B4094" i="26" s="1"/>
  <c r="B4118" i="26" s="1"/>
  <c r="B4142" i="26" s="1"/>
  <c r="B4166" i="26" s="1"/>
  <c r="B4190" i="26" s="1"/>
  <c r="B4214" i="26" s="1"/>
  <c r="B4238" i="26" s="1"/>
  <c r="B4262" i="26" s="1"/>
  <c r="B4286" i="26" s="1"/>
  <c r="B4310" i="26" s="1"/>
  <c r="B4334" i="26" s="1"/>
  <c r="B4358" i="26" s="1"/>
  <c r="B4382" i="26" s="1"/>
  <c r="B4406" i="26" s="1"/>
  <c r="B4430" i="26" s="1"/>
  <c r="B4454" i="26" s="1"/>
  <c r="B4478" i="26" s="1"/>
  <c r="B4502" i="26" s="1"/>
  <c r="B4526" i="26" s="1"/>
  <c r="B4550" i="26" s="1"/>
  <c r="B4574" i="26" s="1"/>
  <c r="B4598" i="26" s="1"/>
  <c r="B4622" i="26" s="1"/>
  <c r="B4646" i="26" s="1"/>
  <c r="B4670" i="26" s="1"/>
  <c r="B4694" i="26" s="1"/>
  <c r="B4718" i="26" s="1"/>
  <c r="B4742" i="26" s="1"/>
  <c r="B4766" i="26" s="1"/>
  <c r="B4790" i="26" s="1"/>
  <c r="B4814" i="26" s="1"/>
  <c r="B4838" i="26" s="1"/>
  <c r="B4862" i="26" s="1"/>
  <c r="B4886" i="26" s="1"/>
  <c r="B4910" i="26" s="1"/>
  <c r="B4934" i="26" s="1"/>
  <c r="B4958" i="26" s="1"/>
  <c r="B4982" i="26" s="1"/>
  <c r="B5006" i="26" s="1"/>
  <c r="B5030" i="26" s="1"/>
  <c r="B5054" i="26" s="1"/>
  <c r="B5078" i="26" s="1"/>
  <c r="B5102" i="26" s="1"/>
  <c r="B5126" i="26" s="1"/>
  <c r="B5150" i="26" s="1"/>
  <c r="B5174" i="26" s="1"/>
  <c r="B5198" i="26" s="1"/>
  <c r="B5222" i="26" s="1"/>
  <c r="B5246" i="26" s="1"/>
  <c r="B5270" i="26" s="1"/>
  <c r="B5294" i="26" s="1"/>
  <c r="B5318" i="26" s="1"/>
  <c r="B5342" i="26" s="1"/>
  <c r="B5366" i="26" s="1"/>
  <c r="B5390" i="26" s="1"/>
  <c r="B5414" i="26" s="1"/>
  <c r="B5438" i="26" s="1"/>
  <c r="B5462" i="26" s="1"/>
  <c r="B5486" i="26" s="1"/>
  <c r="B5510" i="26" s="1"/>
  <c r="B5534" i="26" s="1"/>
  <c r="B5558" i="26" s="1"/>
  <c r="B5582" i="26" s="1"/>
  <c r="B5606" i="26" s="1"/>
  <c r="B5630" i="26" s="1"/>
  <c r="B5654" i="26" s="1"/>
  <c r="B5678" i="26" s="1"/>
  <c r="B5702" i="26" s="1"/>
  <c r="B5726" i="26" s="1"/>
  <c r="B5750" i="26" s="1"/>
  <c r="B5774" i="26" s="1"/>
  <c r="B5798" i="26" s="1"/>
  <c r="B5822" i="26" s="1"/>
  <c r="B5846" i="26" s="1"/>
  <c r="B5870" i="26" s="1"/>
  <c r="B5894" i="26" s="1"/>
  <c r="B5918" i="26" s="1"/>
  <c r="B5942" i="26" s="1"/>
  <c r="B5966" i="26" s="1"/>
  <c r="B5990" i="26" s="1"/>
  <c r="B6014" i="26" s="1"/>
  <c r="B6038" i="26" s="1"/>
  <c r="B6062" i="26" s="1"/>
  <c r="B6086" i="26" s="1"/>
  <c r="B6110" i="26" s="1"/>
  <c r="B6134" i="26" s="1"/>
  <c r="B6158" i="26" s="1"/>
  <c r="B6182" i="26" s="1"/>
  <c r="B6206" i="26" s="1"/>
  <c r="B6230" i="26" s="1"/>
  <c r="B6254" i="26" s="1"/>
  <c r="B6278" i="26" s="1"/>
  <c r="B6302" i="26" s="1"/>
  <c r="B6326" i="26" s="1"/>
  <c r="B6350" i="26" s="1"/>
  <c r="B6374" i="26" s="1"/>
  <c r="B6398" i="26" s="1"/>
  <c r="B6422" i="26" s="1"/>
  <c r="B6446" i="26" s="1"/>
  <c r="B6470" i="26" s="1"/>
  <c r="B6494" i="26" s="1"/>
  <c r="B6518" i="26" s="1"/>
  <c r="B6542" i="26" s="1"/>
  <c r="B6566" i="26" s="1"/>
  <c r="B6590" i="26" s="1"/>
  <c r="B6614" i="26" s="1"/>
  <c r="B6638" i="26" s="1"/>
  <c r="B6662" i="26" s="1"/>
  <c r="B6686" i="26" s="1"/>
  <c r="B6710" i="26" s="1"/>
  <c r="B6734" i="26" s="1"/>
  <c r="B6758" i="26" s="1"/>
  <c r="B6782" i="26" s="1"/>
  <c r="B6806" i="26" s="1"/>
  <c r="B6830" i="26" s="1"/>
  <c r="B6854" i="26" s="1"/>
  <c r="B6878" i="26" s="1"/>
  <c r="B6902" i="26" s="1"/>
  <c r="B6926" i="26" s="1"/>
  <c r="B6950" i="26" s="1"/>
  <c r="B6974" i="26" s="1"/>
  <c r="B6998" i="26" s="1"/>
  <c r="B7022" i="26" s="1"/>
  <c r="B7046" i="26" s="1"/>
  <c r="B7070" i="26" s="1"/>
  <c r="B7094" i="26" s="1"/>
  <c r="B7118" i="26" s="1"/>
  <c r="B7142" i="26" s="1"/>
  <c r="B7166" i="26" s="1"/>
  <c r="B7190" i="26" s="1"/>
  <c r="B7214" i="26" s="1"/>
  <c r="B7238" i="26" s="1"/>
  <c r="B7262" i="26" s="1"/>
  <c r="B7286" i="26" s="1"/>
  <c r="B7310" i="26" s="1"/>
  <c r="B7334" i="26" s="1"/>
  <c r="B7358" i="26" s="1"/>
  <c r="B7382" i="26" s="1"/>
  <c r="B7406" i="26" s="1"/>
  <c r="B7430" i="26" s="1"/>
  <c r="B7454" i="26" s="1"/>
  <c r="B7478" i="26" s="1"/>
  <c r="B7502" i="26" s="1"/>
  <c r="B7526" i="26" s="1"/>
  <c r="B7550" i="26" s="1"/>
  <c r="B7574" i="26" s="1"/>
  <c r="B7598" i="26" s="1"/>
  <c r="B7622" i="26" s="1"/>
  <c r="B7646" i="26" s="1"/>
  <c r="B7670" i="26" s="1"/>
  <c r="B7694" i="26" s="1"/>
  <c r="B7718" i="26" s="1"/>
  <c r="B7742" i="26" s="1"/>
  <c r="B7766" i="26" s="1"/>
  <c r="B7790" i="26" s="1"/>
  <c r="B7814" i="26" s="1"/>
  <c r="B7838" i="26" s="1"/>
  <c r="B7862" i="26" s="1"/>
  <c r="B7886" i="26" s="1"/>
  <c r="B7910" i="26" s="1"/>
  <c r="B7934" i="26" s="1"/>
  <c r="B7958" i="26" s="1"/>
  <c r="B7982" i="26" s="1"/>
  <c r="B8006" i="26" s="1"/>
  <c r="B8030" i="26" s="1"/>
  <c r="B8054" i="26" s="1"/>
  <c r="B8078" i="26" s="1"/>
  <c r="B8102" i="26" s="1"/>
  <c r="B8126" i="26" s="1"/>
  <c r="B8150" i="26" s="1"/>
  <c r="B8174" i="26" s="1"/>
  <c r="B8198" i="26" s="1"/>
  <c r="B8222" i="26" s="1"/>
  <c r="B8246" i="26" s="1"/>
  <c r="B8270" i="26" s="1"/>
  <c r="B8294" i="26" s="1"/>
  <c r="B8318" i="26" s="1"/>
  <c r="B8342" i="26" s="1"/>
  <c r="B8366" i="26" s="1"/>
  <c r="B8390" i="26" s="1"/>
  <c r="B8414" i="26" s="1"/>
  <c r="B8438" i="26" s="1"/>
  <c r="B8462" i="26" s="1"/>
  <c r="B8486" i="26" s="1"/>
  <c r="B8510" i="26" s="1"/>
  <c r="B8534" i="26" s="1"/>
  <c r="B8558" i="26" s="1"/>
  <c r="B8582" i="26" s="1"/>
  <c r="B8606" i="26" s="1"/>
  <c r="B8630" i="26" s="1"/>
  <c r="B8654" i="26" s="1"/>
  <c r="B8678" i="26" s="1"/>
  <c r="B8702" i="26" s="1"/>
  <c r="B8726" i="26" s="1"/>
  <c r="B8750" i="26" s="1"/>
  <c r="B63" i="26"/>
  <c r="B87" i="26" s="1"/>
  <c r="B111" i="26" s="1"/>
  <c r="B135" i="26" s="1"/>
  <c r="B159" i="26" s="1"/>
  <c r="B183" i="26" s="1"/>
  <c r="B207" i="26" s="1"/>
  <c r="B231" i="26" s="1"/>
  <c r="B255" i="26" s="1"/>
  <c r="B279" i="26" s="1"/>
  <c r="B303" i="26" s="1"/>
  <c r="B327" i="26" s="1"/>
  <c r="B351" i="26" s="1"/>
  <c r="B375" i="26" s="1"/>
  <c r="B399" i="26" s="1"/>
  <c r="B423" i="26" s="1"/>
  <c r="B447" i="26" s="1"/>
  <c r="B471" i="26" s="1"/>
  <c r="B495" i="26" s="1"/>
  <c r="B519" i="26" s="1"/>
  <c r="B543" i="26" s="1"/>
  <c r="B567" i="26" s="1"/>
  <c r="B591" i="26" s="1"/>
  <c r="B615" i="26" s="1"/>
  <c r="B639" i="26" s="1"/>
  <c r="B663" i="26" s="1"/>
  <c r="B687" i="26" s="1"/>
  <c r="B711" i="26" s="1"/>
  <c r="B735" i="26" s="1"/>
  <c r="B759" i="26" s="1"/>
  <c r="B783" i="26" s="1"/>
  <c r="B807" i="26" s="1"/>
  <c r="B831" i="26" s="1"/>
  <c r="B855" i="26" s="1"/>
  <c r="B879" i="26" s="1"/>
  <c r="B903" i="26" s="1"/>
  <c r="B927" i="26" s="1"/>
  <c r="B951" i="26" s="1"/>
  <c r="B975" i="26" s="1"/>
  <c r="B999" i="26" s="1"/>
  <c r="B1023" i="26" s="1"/>
  <c r="B1047" i="26" s="1"/>
  <c r="B1071" i="26" s="1"/>
  <c r="B1095" i="26" s="1"/>
  <c r="B1119" i="26" s="1"/>
  <c r="B1143" i="26" s="1"/>
  <c r="B1167" i="26" s="1"/>
  <c r="B1191" i="26" s="1"/>
  <c r="B1215" i="26" s="1"/>
  <c r="B1239" i="26" s="1"/>
  <c r="B1263" i="26" s="1"/>
  <c r="B1287" i="26" s="1"/>
  <c r="B1311" i="26" s="1"/>
  <c r="B1335" i="26" s="1"/>
  <c r="B1359" i="26" s="1"/>
  <c r="B1383" i="26" s="1"/>
  <c r="B1407" i="26" s="1"/>
  <c r="B1431" i="26" s="1"/>
  <c r="B1455" i="26" s="1"/>
  <c r="B1479" i="26" s="1"/>
  <c r="B1503" i="26" s="1"/>
  <c r="B1527" i="26" s="1"/>
  <c r="B1551" i="26" s="1"/>
  <c r="B1575" i="26" s="1"/>
  <c r="B1599" i="26" s="1"/>
  <c r="B1623" i="26" s="1"/>
  <c r="B1647" i="26" s="1"/>
  <c r="B1671" i="26" s="1"/>
  <c r="B1695" i="26" s="1"/>
  <c r="B1719" i="26" s="1"/>
  <c r="B1743" i="26" s="1"/>
  <c r="B1767" i="26" s="1"/>
  <c r="B1791" i="26" s="1"/>
  <c r="B1815" i="26" s="1"/>
  <c r="B1839" i="26" s="1"/>
  <c r="B1863" i="26" s="1"/>
  <c r="B1887" i="26" s="1"/>
  <c r="B1911" i="26" s="1"/>
  <c r="B1935" i="26" s="1"/>
  <c r="B1959" i="26" s="1"/>
  <c r="B1983" i="26" s="1"/>
  <c r="B2007" i="26" s="1"/>
  <c r="B2031" i="26" s="1"/>
  <c r="B2055" i="26" s="1"/>
  <c r="B2079" i="26" s="1"/>
  <c r="B2103" i="26" s="1"/>
  <c r="B2127" i="26" s="1"/>
  <c r="B2151" i="26" s="1"/>
  <c r="B2175" i="26" s="1"/>
  <c r="B2199" i="26" s="1"/>
  <c r="B2223" i="26" s="1"/>
  <c r="B2247" i="26" s="1"/>
  <c r="B2271" i="26" s="1"/>
  <c r="B2295" i="26" s="1"/>
  <c r="B2319" i="26" s="1"/>
  <c r="B2343" i="26" s="1"/>
  <c r="B2367" i="26" s="1"/>
  <c r="B2391" i="26" s="1"/>
  <c r="B2415" i="26" s="1"/>
  <c r="B2439" i="26" s="1"/>
  <c r="B2463" i="26" s="1"/>
  <c r="B2487" i="26" s="1"/>
  <c r="B2511" i="26" s="1"/>
  <c r="B2535" i="26" s="1"/>
  <c r="B2559" i="26" s="1"/>
  <c r="B2583" i="26" s="1"/>
  <c r="B2607" i="26" s="1"/>
  <c r="B2631" i="26" s="1"/>
  <c r="B2655" i="26" s="1"/>
  <c r="B2679" i="26" s="1"/>
  <c r="B2703" i="26" s="1"/>
  <c r="B2727" i="26" s="1"/>
  <c r="B2751" i="26" s="1"/>
  <c r="B2775" i="26" s="1"/>
  <c r="B2799" i="26" s="1"/>
  <c r="B2823" i="26" s="1"/>
  <c r="B2847" i="26" s="1"/>
  <c r="B2871" i="26" s="1"/>
  <c r="B2895" i="26" s="1"/>
  <c r="B2919" i="26" s="1"/>
  <c r="B2943" i="26" s="1"/>
  <c r="B2967" i="26" s="1"/>
  <c r="B2991" i="26" s="1"/>
  <c r="B3015" i="26" s="1"/>
  <c r="B3039" i="26" s="1"/>
  <c r="B3063" i="26" s="1"/>
  <c r="B3087" i="26" s="1"/>
  <c r="B3111" i="26" s="1"/>
  <c r="B3135" i="26" s="1"/>
  <c r="B3159" i="26" s="1"/>
  <c r="B3183" i="26" s="1"/>
  <c r="B3207" i="26" s="1"/>
  <c r="B3231" i="26" s="1"/>
  <c r="B3255" i="26" s="1"/>
  <c r="B3279" i="26" s="1"/>
  <c r="B3303" i="26" s="1"/>
  <c r="B3327" i="26" s="1"/>
  <c r="B3351" i="26" s="1"/>
  <c r="B3375" i="26" s="1"/>
  <c r="B3399" i="26" s="1"/>
  <c r="B3423" i="26" s="1"/>
  <c r="B3447" i="26" s="1"/>
  <c r="B3471" i="26" s="1"/>
  <c r="B3495" i="26" s="1"/>
  <c r="B3519" i="26" s="1"/>
  <c r="B3543" i="26" s="1"/>
  <c r="B3567" i="26" s="1"/>
  <c r="B3591" i="26" s="1"/>
  <c r="B3615" i="26" s="1"/>
  <c r="B3639" i="26" s="1"/>
  <c r="B3663" i="26" s="1"/>
  <c r="B3687" i="26" s="1"/>
  <c r="B3711" i="26" s="1"/>
  <c r="B3735" i="26" s="1"/>
  <c r="B3759" i="26" s="1"/>
  <c r="B3783" i="26" s="1"/>
  <c r="B3807" i="26" s="1"/>
  <c r="B3831" i="26" s="1"/>
  <c r="B3855" i="26" s="1"/>
  <c r="B3879" i="26" s="1"/>
  <c r="B3903" i="26" s="1"/>
  <c r="B3927" i="26" s="1"/>
  <c r="B3951" i="26" s="1"/>
  <c r="B3975" i="26" s="1"/>
  <c r="B3999" i="26" s="1"/>
  <c r="B4023" i="26" s="1"/>
  <c r="B4047" i="26" s="1"/>
  <c r="B4071" i="26" s="1"/>
  <c r="B4095" i="26" s="1"/>
  <c r="B4119" i="26" s="1"/>
  <c r="B4143" i="26" s="1"/>
  <c r="B4167" i="26" s="1"/>
  <c r="B4191" i="26" s="1"/>
  <c r="B4215" i="26" s="1"/>
  <c r="B4239" i="26" s="1"/>
  <c r="B4263" i="26" s="1"/>
  <c r="B4287" i="26" s="1"/>
  <c r="B4311" i="26" s="1"/>
  <c r="B4335" i="26" s="1"/>
  <c r="B4359" i="26" s="1"/>
  <c r="B4383" i="26" s="1"/>
  <c r="B4407" i="26" s="1"/>
  <c r="B4431" i="26" s="1"/>
  <c r="B4455" i="26" s="1"/>
  <c r="B4479" i="26" s="1"/>
  <c r="B4503" i="26" s="1"/>
  <c r="B4527" i="26" s="1"/>
  <c r="B4551" i="26" s="1"/>
  <c r="B4575" i="26" s="1"/>
  <c r="B4599" i="26" s="1"/>
  <c r="B4623" i="26" s="1"/>
  <c r="B4647" i="26" s="1"/>
  <c r="B4671" i="26" s="1"/>
  <c r="B4695" i="26" s="1"/>
  <c r="B4719" i="26" s="1"/>
  <c r="B4743" i="26" s="1"/>
  <c r="B4767" i="26" s="1"/>
  <c r="B4791" i="26" s="1"/>
  <c r="B4815" i="26" s="1"/>
  <c r="B4839" i="26" s="1"/>
  <c r="B4863" i="26" s="1"/>
  <c r="B4887" i="26" s="1"/>
  <c r="B4911" i="26" s="1"/>
  <c r="B4935" i="26" s="1"/>
  <c r="B4959" i="26" s="1"/>
  <c r="B4983" i="26" s="1"/>
  <c r="B5007" i="26" s="1"/>
  <c r="B5031" i="26" s="1"/>
  <c r="B5055" i="26" s="1"/>
  <c r="B5079" i="26" s="1"/>
  <c r="B5103" i="26" s="1"/>
  <c r="B5127" i="26" s="1"/>
  <c r="B5151" i="26" s="1"/>
  <c r="B5175" i="26" s="1"/>
  <c r="B5199" i="26" s="1"/>
  <c r="B5223" i="26" s="1"/>
  <c r="B5247" i="26" s="1"/>
  <c r="B5271" i="26" s="1"/>
  <c r="B5295" i="26" s="1"/>
  <c r="B5319" i="26" s="1"/>
  <c r="B5343" i="26" s="1"/>
  <c r="B5367" i="26" s="1"/>
  <c r="B5391" i="26" s="1"/>
  <c r="B5415" i="26" s="1"/>
  <c r="B5439" i="26" s="1"/>
  <c r="B5463" i="26" s="1"/>
  <c r="B5487" i="26" s="1"/>
  <c r="B5511" i="26" s="1"/>
  <c r="B5535" i="26" s="1"/>
  <c r="B5559" i="26" s="1"/>
  <c r="B5583" i="26" s="1"/>
  <c r="B5607" i="26" s="1"/>
  <c r="B5631" i="26" s="1"/>
  <c r="B5655" i="26" s="1"/>
  <c r="B5679" i="26" s="1"/>
  <c r="B5703" i="26" s="1"/>
  <c r="B5727" i="26" s="1"/>
  <c r="B5751" i="26" s="1"/>
  <c r="B5775" i="26" s="1"/>
  <c r="B5799" i="26" s="1"/>
  <c r="B5823" i="26" s="1"/>
  <c r="B5847" i="26" s="1"/>
  <c r="B5871" i="26" s="1"/>
  <c r="B5895" i="26" s="1"/>
  <c r="B5919" i="26" s="1"/>
  <c r="B5943" i="26" s="1"/>
  <c r="B5967" i="26" s="1"/>
  <c r="B5991" i="26" s="1"/>
  <c r="B6015" i="26" s="1"/>
  <c r="B6039" i="26" s="1"/>
  <c r="B6063" i="26" s="1"/>
  <c r="B6087" i="26" s="1"/>
  <c r="B6111" i="26" s="1"/>
  <c r="B6135" i="26" s="1"/>
  <c r="B6159" i="26" s="1"/>
  <c r="B6183" i="26" s="1"/>
  <c r="B6207" i="26" s="1"/>
  <c r="B6231" i="26" s="1"/>
  <c r="B6255" i="26" s="1"/>
  <c r="B6279" i="26" s="1"/>
  <c r="B6303" i="26" s="1"/>
  <c r="B6327" i="26" s="1"/>
  <c r="B6351" i="26" s="1"/>
  <c r="B6375" i="26" s="1"/>
  <c r="B6399" i="26" s="1"/>
  <c r="B6423" i="26" s="1"/>
  <c r="B6447" i="26" s="1"/>
  <c r="B6471" i="26" s="1"/>
  <c r="B6495" i="26" s="1"/>
  <c r="B6519" i="26" s="1"/>
  <c r="B6543" i="26" s="1"/>
  <c r="B6567" i="26" s="1"/>
  <c r="B6591" i="26" s="1"/>
  <c r="B6615" i="26" s="1"/>
  <c r="B6639" i="26" s="1"/>
  <c r="B6663" i="26" s="1"/>
  <c r="B6687" i="26" s="1"/>
  <c r="B6711" i="26" s="1"/>
  <c r="B6735" i="26" s="1"/>
  <c r="B6759" i="26" s="1"/>
  <c r="B6783" i="26" s="1"/>
  <c r="B6807" i="26" s="1"/>
  <c r="B6831" i="26" s="1"/>
  <c r="B6855" i="26" s="1"/>
  <c r="B6879" i="26" s="1"/>
  <c r="B6903" i="26" s="1"/>
  <c r="B6927" i="26" s="1"/>
  <c r="B6951" i="26" s="1"/>
  <c r="B6975" i="26" s="1"/>
  <c r="B6999" i="26" s="1"/>
  <c r="B7023" i="26" s="1"/>
  <c r="B7047" i="26" s="1"/>
  <c r="B7071" i="26" s="1"/>
  <c r="B7095" i="26" s="1"/>
  <c r="B7119" i="26" s="1"/>
  <c r="B7143" i="26" s="1"/>
  <c r="B7167" i="26" s="1"/>
  <c r="B7191" i="26" s="1"/>
  <c r="B7215" i="26" s="1"/>
  <c r="B7239" i="26" s="1"/>
  <c r="B7263" i="26" s="1"/>
  <c r="B7287" i="26" s="1"/>
  <c r="B7311" i="26" s="1"/>
  <c r="B7335" i="26" s="1"/>
  <c r="B7359" i="26" s="1"/>
  <c r="B7383" i="26" s="1"/>
  <c r="B7407" i="26" s="1"/>
  <c r="B7431" i="26" s="1"/>
  <c r="B7455" i="26" s="1"/>
  <c r="B7479" i="26" s="1"/>
  <c r="B7503" i="26" s="1"/>
  <c r="B7527" i="26" s="1"/>
  <c r="B7551" i="26" s="1"/>
  <c r="B7575" i="26" s="1"/>
  <c r="B7599" i="26" s="1"/>
  <c r="B7623" i="26" s="1"/>
  <c r="B7647" i="26" s="1"/>
  <c r="B7671" i="26" s="1"/>
  <c r="B7695" i="26" s="1"/>
  <c r="B7719" i="26" s="1"/>
  <c r="B7743" i="26" s="1"/>
  <c r="B7767" i="26" s="1"/>
  <c r="B7791" i="26" s="1"/>
  <c r="B7815" i="26" s="1"/>
  <c r="B7839" i="26" s="1"/>
  <c r="B7863" i="26" s="1"/>
  <c r="B7887" i="26" s="1"/>
  <c r="B7911" i="26" s="1"/>
  <c r="B7935" i="26" s="1"/>
  <c r="B7959" i="26" s="1"/>
  <c r="B7983" i="26" s="1"/>
  <c r="B8007" i="26" s="1"/>
  <c r="B8031" i="26" s="1"/>
  <c r="B8055" i="26" s="1"/>
  <c r="B8079" i="26" s="1"/>
  <c r="B8103" i="26" s="1"/>
  <c r="B8127" i="26" s="1"/>
  <c r="B8151" i="26" s="1"/>
  <c r="B8175" i="26" s="1"/>
  <c r="B8199" i="26" s="1"/>
  <c r="B8223" i="26" s="1"/>
  <c r="B8247" i="26" s="1"/>
  <c r="B8271" i="26" s="1"/>
  <c r="B8295" i="26" s="1"/>
  <c r="B8319" i="26" s="1"/>
  <c r="B8343" i="26" s="1"/>
  <c r="B8367" i="26" s="1"/>
  <c r="B8391" i="26" s="1"/>
  <c r="B8415" i="26" s="1"/>
  <c r="B8439" i="26" s="1"/>
  <c r="B8463" i="26" s="1"/>
  <c r="B8487" i="26" s="1"/>
  <c r="B8511" i="26" s="1"/>
  <c r="B8535" i="26" s="1"/>
  <c r="B8559" i="26" s="1"/>
  <c r="B8583" i="26" s="1"/>
  <c r="B8607" i="26" s="1"/>
  <c r="B8631" i="26" s="1"/>
  <c r="B8655" i="26" s="1"/>
  <c r="B8679" i="26" s="1"/>
  <c r="B8703" i="26" s="1"/>
  <c r="B8727" i="26" s="1"/>
  <c r="B8751" i="26" s="1"/>
  <c r="B64" i="26"/>
  <c r="B65" i="26"/>
  <c r="B70" i="26"/>
  <c r="B73" i="26"/>
  <c r="B74" i="26"/>
  <c r="B76" i="26"/>
  <c r="B77" i="26"/>
  <c r="B78" i="26"/>
  <c r="B79" i="26"/>
  <c r="B80" i="26"/>
  <c r="B81" i="26"/>
  <c r="B88" i="26"/>
  <c r="B89" i="26"/>
  <c r="B94" i="26"/>
  <c r="B118" i="26" s="1"/>
  <c r="B142" i="26" s="1"/>
  <c r="B166" i="26" s="1"/>
  <c r="B190" i="26" s="1"/>
  <c r="B214" i="26" s="1"/>
  <c r="B238" i="26" s="1"/>
  <c r="B262" i="26" s="1"/>
  <c r="B286" i="26" s="1"/>
  <c r="B310" i="26" s="1"/>
  <c r="B334" i="26" s="1"/>
  <c r="B358" i="26" s="1"/>
  <c r="B382" i="26" s="1"/>
  <c r="B406" i="26" s="1"/>
  <c r="B430" i="26" s="1"/>
  <c r="B454" i="26" s="1"/>
  <c r="B478" i="26" s="1"/>
  <c r="B502" i="26" s="1"/>
  <c r="B526" i="26" s="1"/>
  <c r="B550" i="26" s="1"/>
  <c r="B574" i="26" s="1"/>
  <c r="B598" i="26" s="1"/>
  <c r="B622" i="26" s="1"/>
  <c r="B646" i="26" s="1"/>
  <c r="B670" i="26" s="1"/>
  <c r="B694" i="26" s="1"/>
  <c r="B718" i="26" s="1"/>
  <c r="B742" i="26" s="1"/>
  <c r="B766" i="26" s="1"/>
  <c r="B790" i="26" s="1"/>
  <c r="B814" i="26" s="1"/>
  <c r="B838" i="26" s="1"/>
  <c r="B862" i="26" s="1"/>
  <c r="B886" i="26" s="1"/>
  <c r="B910" i="26" s="1"/>
  <c r="B934" i="26" s="1"/>
  <c r="B958" i="26" s="1"/>
  <c r="B982" i="26" s="1"/>
  <c r="B1006" i="26" s="1"/>
  <c r="B1030" i="26" s="1"/>
  <c r="B1054" i="26" s="1"/>
  <c r="B1078" i="26" s="1"/>
  <c r="B1102" i="26" s="1"/>
  <c r="B1126" i="26" s="1"/>
  <c r="B1150" i="26" s="1"/>
  <c r="B1174" i="26" s="1"/>
  <c r="B1198" i="26" s="1"/>
  <c r="B1222" i="26" s="1"/>
  <c r="B1246" i="26" s="1"/>
  <c r="B1270" i="26" s="1"/>
  <c r="B1294" i="26" s="1"/>
  <c r="B1318" i="26" s="1"/>
  <c r="B1342" i="26" s="1"/>
  <c r="B1366" i="26" s="1"/>
  <c r="B1390" i="26" s="1"/>
  <c r="B1414" i="26" s="1"/>
  <c r="B1438" i="26" s="1"/>
  <c r="B1462" i="26" s="1"/>
  <c r="B1486" i="26" s="1"/>
  <c r="B1510" i="26" s="1"/>
  <c r="B1534" i="26" s="1"/>
  <c r="B1558" i="26" s="1"/>
  <c r="B1582" i="26" s="1"/>
  <c r="B1606" i="26" s="1"/>
  <c r="B1630" i="26" s="1"/>
  <c r="B1654" i="26" s="1"/>
  <c r="B1678" i="26" s="1"/>
  <c r="B1702" i="26" s="1"/>
  <c r="B1726" i="26" s="1"/>
  <c r="B1750" i="26" s="1"/>
  <c r="B1774" i="26" s="1"/>
  <c r="B1798" i="26" s="1"/>
  <c r="B1822" i="26" s="1"/>
  <c r="B1846" i="26" s="1"/>
  <c r="B1870" i="26" s="1"/>
  <c r="B1894" i="26" s="1"/>
  <c r="B1918" i="26" s="1"/>
  <c r="B1942" i="26" s="1"/>
  <c r="B1966" i="26" s="1"/>
  <c r="B1990" i="26" s="1"/>
  <c r="B2014" i="26" s="1"/>
  <c r="B2038" i="26" s="1"/>
  <c r="B2062" i="26" s="1"/>
  <c r="B2086" i="26" s="1"/>
  <c r="B2110" i="26" s="1"/>
  <c r="B2134" i="26" s="1"/>
  <c r="B2158" i="26" s="1"/>
  <c r="B2182" i="26" s="1"/>
  <c r="B2206" i="26" s="1"/>
  <c r="B2230" i="26" s="1"/>
  <c r="B2254" i="26" s="1"/>
  <c r="B2278" i="26" s="1"/>
  <c r="B2302" i="26" s="1"/>
  <c r="B2326" i="26" s="1"/>
  <c r="B2350" i="26" s="1"/>
  <c r="B2374" i="26" s="1"/>
  <c r="B2398" i="26" s="1"/>
  <c r="B2422" i="26" s="1"/>
  <c r="B2446" i="26" s="1"/>
  <c r="B2470" i="26" s="1"/>
  <c r="B2494" i="26" s="1"/>
  <c r="B2518" i="26" s="1"/>
  <c r="B2542" i="26" s="1"/>
  <c r="B2566" i="26" s="1"/>
  <c r="B2590" i="26" s="1"/>
  <c r="B2614" i="26" s="1"/>
  <c r="B2638" i="26" s="1"/>
  <c r="B2662" i="26" s="1"/>
  <c r="B2686" i="26" s="1"/>
  <c r="B2710" i="26" s="1"/>
  <c r="B2734" i="26" s="1"/>
  <c r="B2758" i="26" s="1"/>
  <c r="B2782" i="26" s="1"/>
  <c r="B2806" i="26" s="1"/>
  <c r="B2830" i="26" s="1"/>
  <c r="B2854" i="26" s="1"/>
  <c r="B2878" i="26" s="1"/>
  <c r="B2902" i="26" s="1"/>
  <c r="B2926" i="26" s="1"/>
  <c r="B2950" i="26" s="1"/>
  <c r="B2974" i="26" s="1"/>
  <c r="B2998" i="26" s="1"/>
  <c r="B3022" i="26" s="1"/>
  <c r="B3046" i="26" s="1"/>
  <c r="B3070" i="26" s="1"/>
  <c r="B3094" i="26" s="1"/>
  <c r="B3118" i="26" s="1"/>
  <c r="B3142" i="26" s="1"/>
  <c r="B3166" i="26" s="1"/>
  <c r="B3190" i="26" s="1"/>
  <c r="B3214" i="26" s="1"/>
  <c r="B3238" i="26" s="1"/>
  <c r="B3262" i="26" s="1"/>
  <c r="B3286" i="26" s="1"/>
  <c r="B3310" i="26" s="1"/>
  <c r="B3334" i="26" s="1"/>
  <c r="B3358" i="26" s="1"/>
  <c r="B3382" i="26" s="1"/>
  <c r="B3406" i="26" s="1"/>
  <c r="B3430" i="26" s="1"/>
  <c r="B3454" i="26" s="1"/>
  <c r="B3478" i="26" s="1"/>
  <c r="B3502" i="26" s="1"/>
  <c r="B3526" i="26" s="1"/>
  <c r="B3550" i="26" s="1"/>
  <c r="B3574" i="26" s="1"/>
  <c r="B3598" i="26" s="1"/>
  <c r="B3622" i="26" s="1"/>
  <c r="B3646" i="26" s="1"/>
  <c r="B3670" i="26" s="1"/>
  <c r="B3694" i="26" s="1"/>
  <c r="B3718" i="26" s="1"/>
  <c r="B3742" i="26" s="1"/>
  <c r="B3766" i="26" s="1"/>
  <c r="B3790" i="26" s="1"/>
  <c r="B3814" i="26" s="1"/>
  <c r="B3838" i="26" s="1"/>
  <c r="B3862" i="26" s="1"/>
  <c r="B3886" i="26" s="1"/>
  <c r="B3910" i="26" s="1"/>
  <c r="B3934" i="26" s="1"/>
  <c r="B3958" i="26" s="1"/>
  <c r="B3982" i="26" s="1"/>
  <c r="B4006" i="26" s="1"/>
  <c r="B4030" i="26" s="1"/>
  <c r="B4054" i="26" s="1"/>
  <c r="B4078" i="26" s="1"/>
  <c r="B4102" i="26" s="1"/>
  <c r="B4126" i="26" s="1"/>
  <c r="B4150" i="26" s="1"/>
  <c r="B4174" i="26" s="1"/>
  <c r="B4198" i="26" s="1"/>
  <c r="B4222" i="26" s="1"/>
  <c r="B4246" i="26" s="1"/>
  <c r="B4270" i="26" s="1"/>
  <c r="B4294" i="26" s="1"/>
  <c r="B4318" i="26" s="1"/>
  <c r="B4342" i="26" s="1"/>
  <c r="B4366" i="26" s="1"/>
  <c r="B4390" i="26" s="1"/>
  <c r="B4414" i="26" s="1"/>
  <c r="B4438" i="26" s="1"/>
  <c r="B4462" i="26" s="1"/>
  <c r="B4486" i="26" s="1"/>
  <c r="B4510" i="26" s="1"/>
  <c r="B4534" i="26" s="1"/>
  <c r="B4558" i="26" s="1"/>
  <c r="B4582" i="26" s="1"/>
  <c r="B4606" i="26" s="1"/>
  <c r="B4630" i="26" s="1"/>
  <c r="B4654" i="26" s="1"/>
  <c r="B4678" i="26" s="1"/>
  <c r="B4702" i="26" s="1"/>
  <c r="B4726" i="26" s="1"/>
  <c r="B4750" i="26" s="1"/>
  <c r="B4774" i="26" s="1"/>
  <c r="B4798" i="26" s="1"/>
  <c r="B4822" i="26" s="1"/>
  <c r="B4846" i="26" s="1"/>
  <c r="B4870" i="26" s="1"/>
  <c r="B4894" i="26" s="1"/>
  <c r="B4918" i="26" s="1"/>
  <c r="B4942" i="26" s="1"/>
  <c r="B4966" i="26" s="1"/>
  <c r="B4990" i="26" s="1"/>
  <c r="B5014" i="26" s="1"/>
  <c r="B5038" i="26" s="1"/>
  <c r="B5062" i="26" s="1"/>
  <c r="B5086" i="26" s="1"/>
  <c r="B5110" i="26" s="1"/>
  <c r="B5134" i="26" s="1"/>
  <c r="B5158" i="26" s="1"/>
  <c r="B5182" i="26" s="1"/>
  <c r="B5206" i="26" s="1"/>
  <c r="B5230" i="26" s="1"/>
  <c r="B5254" i="26" s="1"/>
  <c r="B5278" i="26" s="1"/>
  <c r="B5302" i="26" s="1"/>
  <c r="B5326" i="26" s="1"/>
  <c r="B5350" i="26" s="1"/>
  <c r="B5374" i="26" s="1"/>
  <c r="B5398" i="26" s="1"/>
  <c r="B5422" i="26" s="1"/>
  <c r="B5446" i="26" s="1"/>
  <c r="B5470" i="26" s="1"/>
  <c r="B5494" i="26" s="1"/>
  <c r="B5518" i="26" s="1"/>
  <c r="B5542" i="26" s="1"/>
  <c r="B5566" i="26" s="1"/>
  <c r="B5590" i="26" s="1"/>
  <c r="B5614" i="26" s="1"/>
  <c r="B5638" i="26" s="1"/>
  <c r="B5662" i="26" s="1"/>
  <c r="B5686" i="26" s="1"/>
  <c r="B5710" i="26" s="1"/>
  <c r="B5734" i="26" s="1"/>
  <c r="B5758" i="26" s="1"/>
  <c r="B5782" i="26" s="1"/>
  <c r="B5806" i="26" s="1"/>
  <c r="B5830" i="26" s="1"/>
  <c r="B5854" i="26" s="1"/>
  <c r="B5878" i="26" s="1"/>
  <c r="B5902" i="26" s="1"/>
  <c r="B5926" i="26" s="1"/>
  <c r="B5950" i="26" s="1"/>
  <c r="B5974" i="26" s="1"/>
  <c r="B5998" i="26" s="1"/>
  <c r="B6022" i="26" s="1"/>
  <c r="B6046" i="26" s="1"/>
  <c r="B6070" i="26" s="1"/>
  <c r="B6094" i="26" s="1"/>
  <c r="B6118" i="26" s="1"/>
  <c r="B6142" i="26" s="1"/>
  <c r="B6166" i="26" s="1"/>
  <c r="B6190" i="26" s="1"/>
  <c r="B6214" i="26" s="1"/>
  <c r="B6238" i="26" s="1"/>
  <c r="B6262" i="26" s="1"/>
  <c r="B6286" i="26" s="1"/>
  <c r="B6310" i="26" s="1"/>
  <c r="B6334" i="26" s="1"/>
  <c r="B6358" i="26" s="1"/>
  <c r="B6382" i="26" s="1"/>
  <c r="B6406" i="26" s="1"/>
  <c r="B6430" i="26" s="1"/>
  <c r="B6454" i="26" s="1"/>
  <c r="B6478" i="26" s="1"/>
  <c r="B6502" i="26" s="1"/>
  <c r="B6526" i="26" s="1"/>
  <c r="B6550" i="26" s="1"/>
  <c r="B6574" i="26" s="1"/>
  <c r="B6598" i="26" s="1"/>
  <c r="B6622" i="26" s="1"/>
  <c r="B6646" i="26" s="1"/>
  <c r="B6670" i="26" s="1"/>
  <c r="B6694" i="26" s="1"/>
  <c r="B6718" i="26" s="1"/>
  <c r="B6742" i="26" s="1"/>
  <c r="B6766" i="26" s="1"/>
  <c r="B6790" i="26" s="1"/>
  <c r="B6814" i="26" s="1"/>
  <c r="B6838" i="26" s="1"/>
  <c r="B6862" i="26" s="1"/>
  <c r="B6886" i="26" s="1"/>
  <c r="B6910" i="26" s="1"/>
  <c r="B6934" i="26" s="1"/>
  <c r="B6958" i="26" s="1"/>
  <c r="B6982" i="26" s="1"/>
  <c r="B7006" i="26" s="1"/>
  <c r="B7030" i="26" s="1"/>
  <c r="B7054" i="26" s="1"/>
  <c r="B7078" i="26" s="1"/>
  <c r="B7102" i="26" s="1"/>
  <c r="B7126" i="26" s="1"/>
  <c r="B7150" i="26" s="1"/>
  <c r="B7174" i="26" s="1"/>
  <c r="B7198" i="26" s="1"/>
  <c r="B7222" i="26" s="1"/>
  <c r="B7246" i="26" s="1"/>
  <c r="B7270" i="26" s="1"/>
  <c r="B7294" i="26" s="1"/>
  <c r="B7318" i="26" s="1"/>
  <c r="B7342" i="26" s="1"/>
  <c r="B7366" i="26" s="1"/>
  <c r="B7390" i="26" s="1"/>
  <c r="B7414" i="26" s="1"/>
  <c r="B7438" i="26" s="1"/>
  <c r="B7462" i="26" s="1"/>
  <c r="B7486" i="26" s="1"/>
  <c r="B7510" i="26" s="1"/>
  <c r="B7534" i="26" s="1"/>
  <c r="B7558" i="26" s="1"/>
  <c r="B7582" i="26" s="1"/>
  <c r="B7606" i="26" s="1"/>
  <c r="B7630" i="26" s="1"/>
  <c r="B7654" i="26" s="1"/>
  <c r="B7678" i="26" s="1"/>
  <c r="B7702" i="26" s="1"/>
  <c r="B7726" i="26" s="1"/>
  <c r="B7750" i="26" s="1"/>
  <c r="B7774" i="26" s="1"/>
  <c r="B7798" i="26" s="1"/>
  <c r="B7822" i="26" s="1"/>
  <c r="B7846" i="26" s="1"/>
  <c r="B7870" i="26" s="1"/>
  <c r="B7894" i="26" s="1"/>
  <c r="B7918" i="26" s="1"/>
  <c r="B7942" i="26" s="1"/>
  <c r="B7966" i="26" s="1"/>
  <c r="B7990" i="26" s="1"/>
  <c r="B8014" i="26" s="1"/>
  <c r="B8038" i="26" s="1"/>
  <c r="B8062" i="26" s="1"/>
  <c r="B8086" i="26" s="1"/>
  <c r="B8110" i="26" s="1"/>
  <c r="B8134" i="26" s="1"/>
  <c r="B8158" i="26" s="1"/>
  <c r="B8182" i="26" s="1"/>
  <c r="B8206" i="26" s="1"/>
  <c r="B8230" i="26" s="1"/>
  <c r="B8254" i="26" s="1"/>
  <c r="B8278" i="26" s="1"/>
  <c r="B8302" i="26" s="1"/>
  <c r="B8326" i="26" s="1"/>
  <c r="B8350" i="26" s="1"/>
  <c r="B8374" i="26" s="1"/>
  <c r="B8398" i="26" s="1"/>
  <c r="B8422" i="26" s="1"/>
  <c r="B8446" i="26" s="1"/>
  <c r="B8470" i="26" s="1"/>
  <c r="B8494" i="26" s="1"/>
  <c r="B8518" i="26" s="1"/>
  <c r="B8542" i="26" s="1"/>
  <c r="B8566" i="26" s="1"/>
  <c r="B8590" i="26" s="1"/>
  <c r="B8614" i="26" s="1"/>
  <c r="B8638" i="26" s="1"/>
  <c r="B8662" i="26" s="1"/>
  <c r="B8686" i="26" s="1"/>
  <c r="B8710" i="26" s="1"/>
  <c r="B8734" i="26" s="1"/>
  <c r="B8758" i="26" s="1"/>
  <c r="B97" i="26"/>
  <c r="B121" i="26" s="1"/>
  <c r="B145" i="26" s="1"/>
  <c r="B169" i="26" s="1"/>
  <c r="B193" i="26" s="1"/>
  <c r="B217" i="26" s="1"/>
  <c r="B241" i="26" s="1"/>
  <c r="B265" i="26" s="1"/>
  <c r="B289" i="26" s="1"/>
  <c r="B313" i="26" s="1"/>
  <c r="B337" i="26" s="1"/>
  <c r="B361" i="26" s="1"/>
  <c r="B385" i="26" s="1"/>
  <c r="B409" i="26" s="1"/>
  <c r="B433" i="26" s="1"/>
  <c r="B457" i="26" s="1"/>
  <c r="B481" i="26" s="1"/>
  <c r="B505" i="26" s="1"/>
  <c r="B529" i="26" s="1"/>
  <c r="B553" i="26" s="1"/>
  <c r="B577" i="26" s="1"/>
  <c r="B601" i="26" s="1"/>
  <c r="B625" i="26" s="1"/>
  <c r="B649" i="26" s="1"/>
  <c r="B673" i="26" s="1"/>
  <c r="B697" i="26" s="1"/>
  <c r="B721" i="26" s="1"/>
  <c r="B745" i="26" s="1"/>
  <c r="B769" i="26" s="1"/>
  <c r="B793" i="26" s="1"/>
  <c r="B817" i="26" s="1"/>
  <c r="B841" i="26" s="1"/>
  <c r="B865" i="26" s="1"/>
  <c r="B889" i="26" s="1"/>
  <c r="B913" i="26" s="1"/>
  <c r="B937" i="26" s="1"/>
  <c r="B961" i="26" s="1"/>
  <c r="B985" i="26" s="1"/>
  <c r="B1009" i="26" s="1"/>
  <c r="B1033" i="26" s="1"/>
  <c r="B1057" i="26" s="1"/>
  <c r="B1081" i="26" s="1"/>
  <c r="B1105" i="26" s="1"/>
  <c r="B1129" i="26" s="1"/>
  <c r="B1153" i="26" s="1"/>
  <c r="B1177" i="26" s="1"/>
  <c r="B1201" i="26" s="1"/>
  <c r="B1225" i="26" s="1"/>
  <c r="B1249" i="26" s="1"/>
  <c r="B1273" i="26" s="1"/>
  <c r="B1297" i="26" s="1"/>
  <c r="B1321" i="26" s="1"/>
  <c r="B1345" i="26" s="1"/>
  <c r="B1369" i="26" s="1"/>
  <c r="B1393" i="26" s="1"/>
  <c r="B1417" i="26" s="1"/>
  <c r="B1441" i="26" s="1"/>
  <c r="B1465" i="26" s="1"/>
  <c r="B1489" i="26" s="1"/>
  <c r="B1513" i="26" s="1"/>
  <c r="B1537" i="26" s="1"/>
  <c r="B1561" i="26" s="1"/>
  <c r="B1585" i="26" s="1"/>
  <c r="B1609" i="26" s="1"/>
  <c r="B1633" i="26" s="1"/>
  <c r="B1657" i="26" s="1"/>
  <c r="B1681" i="26" s="1"/>
  <c r="B1705" i="26" s="1"/>
  <c r="B1729" i="26" s="1"/>
  <c r="B1753" i="26" s="1"/>
  <c r="B1777" i="26" s="1"/>
  <c r="B1801" i="26" s="1"/>
  <c r="B1825" i="26" s="1"/>
  <c r="B1849" i="26" s="1"/>
  <c r="B1873" i="26" s="1"/>
  <c r="B1897" i="26" s="1"/>
  <c r="B1921" i="26" s="1"/>
  <c r="B1945" i="26" s="1"/>
  <c r="B1969" i="26" s="1"/>
  <c r="B1993" i="26" s="1"/>
  <c r="B2017" i="26" s="1"/>
  <c r="B2041" i="26" s="1"/>
  <c r="B2065" i="26" s="1"/>
  <c r="B2089" i="26" s="1"/>
  <c r="B2113" i="26" s="1"/>
  <c r="B2137" i="26" s="1"/>
  <c r="B2161" i="26" s="1"/>
  <c r="B2185" i="26" s="1"/>
  <c r="B2209" i="26" s="1"/>
  <c r="B2233" i="26" s="1"/>
  <c r="B2257" i="26" s="1"/>
  <c r="B2281" i="26" s="1"/>
  <c r="B2305" i="26" s="1"/>
  <c r="B2329" i="26" s="1"/>
  <c r="B2353" i="26" s="1"/>
  <c r="B2377" i="26" s="1"/>
  <c r="B2401" i="26" s="1"/>
  <c r="B2425" i="26" s="1"/>
  <c r="B2449" i="26" s="1"/>
  <c r="B2473" i="26" s="1"/>
  <c r="B2497" i="26" s="1"/>
  <c r="B2521" i="26" s="1"/>
  <c r="B2545" i="26" s="1"/>
  <c r="B2569" i="26" s="1"/>
  <c r="B2593" i="26" s="1"/>
  <c r="B2617" i="26" s="1"/>
  <c r="B2641" i="26" s="1"/>
  <c r="B2665" i="26" s="1"/>
  <c r="B2689" i="26" s="1"/>
  <c r="B2713" i="26" s="1"/>
  <c r="B2737" i="26" s="1"/>
  <c r="B2761" i="26" s="1"/>
  <c r="B2785" i="26" s="1"/>
  <c r="B2809" i="26" s="1"/>
  <c r="B2833" i="26" s="1"/>
  <c r="B2857" i="26" s="1"/>
  <c r="B2881" i="26" s="1"/>
  <c r="B2905" i="26" s="1"/>
  <c r="B2929" i="26" s="1"/>
  <c r="B2953" i="26" s="1"/>
  <c r="B2977" i="26" s="1"/>
  <c r="B3001" i="26" s="1"/>
  <c r="B3025" i="26" s="1"/>
  <c r="B3049" i="26" s="1"/>
  <c r="B3073" i="26" s="1"/>
  <c r="B3097" i="26" s="1"/>
  <c r="B3121" i="26" s="1"/>
  <c r="B3145" i="26" s="1"/>
  <c r="B3169" i="26" s="1"/>
  <c r="B3193" i="26" s="1"/>
  <c r="B3217" i="26" s="1"/>
  <c r="B3241" i="26" s="1"/>
  <c r="B3265" i="26" s="1"/>
  <c r="B3289" i="26" s="1"/>
  <c r="B3313" i="26" s="1"/>
  <c r="B3337" i="26" s="1"/>
  <c r="B3361" i="26" s="1"/>
  <c r="B3385" i="26" s="1"/>
  <c r="B3409" i="26" s="1"/>
  <c r="B3433" i="26" s="1"/>
  <c r="B3457" i="26" s="1"/>
  <c r="B3481" i="26" s="1"/>
  <c r="B3505" i="26" s="1"/>
  <c r="B3529" i="26" s="1"/>
  <c r="B3553" i="26" s="1"/>
  <c r="B3577" i="26" s="1"/>
  <c r="B3601" i="26" s="1"/>
  <c r="B3625" i="26" s="1"/>
  <c r="B3649" i="26" s="1"/>
  <c r="B3673" i="26" s="1"/>
  <c r="B3697" i="26" s="1"/>
  <c r="B3721" i="26" s="1"/>
  <c r="B3745" i="26" s="1"/>
  <c r="B3769" i="26" s="1"/>
  <c r="B3793" i="26" s="1"/>
  <c r="B3817" i="26" s="1"/>
  <c r="B3841" i="26" s="1"/>
  <c r="B3865" i="26" s="1"/>
  <c r="B3889" i="26" s="1"/>
  <c r="B3913" i="26" s="1"/>
  <c r="B3937" i="26" s="1"/>
  <c r="B3961" i="26" s="1"/>
  <c r="B3985" i="26" s="1"/>
  <c r="B4009" i="26" s="1"/>
  <c r="B4033" i="26" s="1"/>
  <c r="B4057" i="26" s="1"/>
  <c r="B4081" i="26" s="1"/>
  <c r="B4105" i="26" s="1"/>
  <c r="B4129" i="26" s="1"/>
  <c r="B4153" i="26" s="1"/>
  <c r="B4177" i="26" s="1"/>
  <c r="B4201" i="26" s="1"/>
  <c r="B4225" i="26" s="1"/>
  <c r="B4249" i="26" s="1"/>
  <c r="B4273" i="26" s="1"/>
  <c r="B4297" i="26" s="1"/>
  <c r="B4321" i="26" s="1"/>
  <c r="B4345" i="26" s="1"/>
  <c r="B4369" i="26" s="1"/>
  <c r="B4393" i="26" s="1"/>
  <c r="B4417" i="26" s="1"/>
  <c r="B4441" i="26" s="1"/>
  <c r="B4465" i="26" s="1"/>
  <c r="B4489" i="26" s="1"/>
  <c r="B4513" i="26" s="1"/>
  <c r="B4537" i="26" s="1"/>
  <c r="B4561" i="26" s="1"/>
  <c r="B4585" i="26" s="1"/>
  <c r="B4609" i="26" s="1"/>
  <c r="B4633" i="26" s="1"/>
  <c r="B4657" i="26" s="1"/>
  <c r="B4681" i="26" s="1"/>
  <c r="B4705" i="26" s="1"/>
  <c r="B4729" i="26" s="1"/>
  <c r="B4753" i="26" s="1"/>
  <c r="B4777" i="26" s="1"/>
  <c r="B4801" i="26" s="1"/>
  <c r="B4825" i="26" s="1"/>
  <c r="B4849" i="26" s="1"/>
  <c r="B4873" i="26" s="1"/>
  <c r="B4897" i="26" s="1"/>
  <c r="B4921" i="26" s="1"/>
  <c r="B4945" i="26" s="1"/>
  <c r="B4969" i="26" s="1"/>
  <c r="B4993" i="26" s="1"/>
  <c r="B5017" i="26" s="1"/>
  <c r="B5041" i="26" s="1"/>
  <c r="B5065" i="26" s="1"/>
  <c r="B5089" i="26" s="1"/>
  <c r="B5113" i="26" s="1"/>
  <c r="B5137" i="26" s="1"/>
  <c r="B5161" i="26" s="1"/>
  <c r="B5185" i="26" s="1"/>
  <c r="B5209" i="26" s="1"/>
  <c r="B5233" i="26" s="1"/>
  <c r="B5257" i="26" s="1"/>
  <c r="B5281" i="26" s="1"/>
  <c r="B5305" i="26" s="1"/>
  <c r="B5329" i="26" s="1"/>
  <c r="B5353" i="26" s="1"/>
  <c r="B5377" i="26" s="1"/>
  <c r="B5401" i="26" s="1"/>
  <c r="B5425" i="26" s="1"/>
  <c r="B5449" i="26" s="1"/>
  <c r="B5473" i="26" s="1"/>
  <c r="B5497" i="26" s="1"/>
  <c r="B5521" i="26" s="1"/>
  <c r="B5545" i="26" s="1"/>
  <c r="B5569" i="26" s="1"/>
  <c r="B5593" i="26" s="1"/>
  <c r="B5617" i="26" s="1"/>
  <c r="B5641" i="26" s="1"/>
  <c r="B5665" i="26" s="1"/>
  <c r="B5689" i="26" s="1"/>
  <c r="B5713" i="26" s="1"/>
  <c r="B5737" i="26" s="1"/>
  <c r="B5761" i="26" s="1"/>
  <c r="B5785" i="26" s="1"/>
  <c r="B5809" i="26" s="1"/>
  <c r="B5833" i="26" s="1"/>
  <c r="B5857" i="26" s="1"/>
  <c r="B5881" i="26" s="1"/>
  <c r="B5905" i="26" s="1"/>
  <c r="B5929" i="26" s="1"/>
  <c r="B5953" i="26" s="1"/>
  <c r="B5977" i="26" s="1"/>
  <c r="B6001" i="26" s="1"/>
  <c r="B6025" i="26" s="1"/>
  <c r="B6049" i="26" s="1"/>
  <c r="B6073" i="26" s="1"/>
  <c r="B6097" i="26" s="1"/>
  <c r="B6121" i="26" s="1"/>
  <c r="B6145" i="26" s="1"/>
  <c r="B6169" i="26" s="1"/>
  <c r="B6193" i="26" s="1"/>
  <c r="B6217" i="26" s="1"/>
  <c r="B6241" i="26" s="1"/>
  <c r="B6265" i="26" s="1"/>
  <c r="B6289" i="26" s="1"/>
  <c r="B6313" i="26" s="1"/>
  <c r="B6337" i="26" s="1"/>
  <c r="B6361" i="26" s="1"/>
  <c r="B6385" i="26" s="1"/>
  <c r="B6409" i="26" s="1"/>
  <c r="B6433" i="26" s="1"/>
  <c r="B6457" i="26" s="1"/>
  <c r="B6481" i="26" s="1"/>
  <c r="B6505" i="26" s="1"/>
  <c r="B6529" i="26" s="1"/>
  <c r="B6553" i="26" s="1"/>
  <c r="B6577" i="26" s="1"/>
  <c r="B6601" i="26" s="1"/>
  <c r="B6625" i="26" s="1"/>
  <c r="B6649" i="26" s="1"/>
  <c r="B6673" i="26" s="1"/>
  <c r="B6697" i="26" s="1"/>
  <c r="B6721" i="26" s="1"/>
  <c r="B6745" i="26" s="1"/>
  <c r="B6769" i="26" s="1"/>
  <c r="B6793" i="26" s="1"/>
  <c r="B6817" i="26" s="1"/>
  <c r="B6841" i="26" s="1"/>
  <c r="B6865" i="26" s="1"/>
  <c r="B6889" i="26" s="1"/>
  <c r="B6913" i="26" s="1"/>
  <c r="B6937" i="26" s="1"/>
  <c r="B6961" i="26" s="1"/>
  <c r="B6985" i="26" s="1"/>
  <c r="B7009" i="26" s="1"/>
  <c r="B7033" i="26" s="1"/>
  <c r="B7057" i="26" s="1"/>
  <c r="B7081" i="26" s="1"/>
  <c r="B7105" i="26" s="1"/>
  <c r="B7129" i="26" s="1"/>
  <c r="B7153" i="26" s="1"/>
  <c r="B7177" i="26" s="1"/>
  <c r="B7201" i="26" s="1"/>
  <c r="B7225" i="26" s="1"/>
  <c r="B7249" i="26" s="1"/>
  <c r="B7273" i="26" s="1"/>
  <c r="B7297" i="26" s="1"/>
  <c r="B7321" i="26" s="1"/>
  <c r="B7345" i="26" s="1"/>
  <c r="B7369" i="26" s="1"/>
  <c r="B7393" i="26" s="1"/>
  <c r="B7417" i="26" s="1"/>
  <c r="B7441" i="26" s="1"/>
  <c r="B7465" i="26" s="1"/>
  <c r="B7489" i="26" s="1"/>
  <c r="B7513" i="26" s="1"/>
  <c r="B7537" i="26" s="1"/>
  <c r="B7561" i="26" s="1"/>
  <c r="B7585" i="26" s="1"/>
  <c r="B7609" i="26" s="1"/>
  <c r="B7633" i="26" s="1"/>
  <c r="B7657" i="26" s="1"/>
  <c r="B7681" i="26" s="1"/>
  <c r="B7705" i="26" s="1"/>
  <c r="B7729" i="26" s="1"/>
  <c r="B7753" i="26" s="1"/>
  <c r="B7777" i="26" s="1"/>
  <c r="B7801" i="26" s="1"/>
  <c r="B7825" i="26" s="1"/>
  <c r="B7849" i="26" s="1"/>
  <c r="B7873" i="26" s="1"/>
  <c r="B7897" i="26" s="1"/>
  <c r="B7921" i="26" s="1"/>
  <c r="B7945" i="26" s="1"/>
  <c r="B7969" i="26" s="1"/>
  <c r="B7993" i="26" s="1"/>
  <c r="B8017" i="26" s="1"/>
  <c r="B8041" i="26" s="1"/>
  <c r="B8065" i="26" s="1"/>
  <c r="B8089" i="26" s="1"/>
  <c r="B8113" i="26" s="1"/>
  <c r="B8137" i="26" s="1"/>
  <c r="B8161" i="26" s="1"/>
  <c r="B8185" i="26" s="1"/>
  <c r="B8209" i="26" s="1"/>
  <c r="B8233" i="26" s="1"/>
  <c r="B8257" i="26" s="1"/>
  <c r="B8281" i="26" s="1"/>
  <c r="B8305" i="26" s="1"/>
  <c r="B8329" i="26" s="1"/>
  <c r="B8353" i="26" s="1"/>
  <c r="B8377" i="26" s="1"/>
  <c r="B8401" i="26" s="1"/>
  <c r="B8425" i="26" s="1"/>
  <c r="B8449" i="26" s="1"/>
  <c r="B8473" i="26" s="1"/>
  <c r="B8497" i="26" s="1"/>
  <c r="B8521" i="26" s="1"/>
  <c r="B8545" i="26" s="1"/>
  <c r="B8569" i="26" s="1"/>
  <c r="B8593" i="26" s="1"/>
  <c r="B8617" i="26" s="1"/>
  <c r="B8641" i="26" s="1"/>
  <c r="B8665" i="26" s="1"/>
  <c r="B8689" i="26" s="1"/>
  <c r="B8713" i="26" s="1"/>
  <c r="B8737" i="26" s="1"/>
  <c r="B8761" i="26" s="1"/>
  <c r="B98" i="26"/>
  <c r="B122" i="26" s="1"/>
  <c r="B146" i="26" s="1"/>
  <c r="B170" i="26" s="1"/>
  <c r="B194" i="26" s="1"/>
  <c r="B218" i="26" s="1"/>
  <c r="B242" i="26" s="1"/>
  <c r="B266" i="26" s="1"/>
  <c r="B290" i="26" s="1"/>
  <c r="B314" i="26" s="1"/>
  <c r="B338" i="26" s="1"/>
  <c r="B362" i="26" s="1"/>
  <c r="B386" i="26" s="1"/>
  <c r="B410" i="26" s="1"/>
  <c r="B434" i="26" s="1"/>
  <c r="B458" i="26" s="1"/>
  <c r="B482" i="26" s="1"/>
  <c r="B506" i="26" s="1"/>
  <c r="B530" i="26" s="1"/>
  <c r="B554" i="26" s="1"/>
  <c r="B578" i="26" s="1"/>
  <c r="B602" i="26" s="1"/>
  <c r="B626" i="26" s="1"/>
  <c r="B650" i="26" s="1"/>
  <c r="B674" i="26" s="1"/>
  <c r="B698" i="26" s="1"/>
  <c r="B722" i="26" s="1"/>
  <c r="B746" i="26" s="1"/>
  <c r="B770" i="26" s="1"/>
  <c r="B794" i="26" s="1"/>
  <c r="B818" i="26" s="1"/>
  <c r="B842" i="26" s="1"/>
  <c r="B866" i="26" s="1"/>
  <c r="B890" i="26" s="1"/>
  <c r="B914" i="26" s="1"/>
  <c r="B938" i="26" s="1"/>
  <c r="B962" i="26" s="1"/>
  <c r="B986" i="26" s="1"/>
  <c r="B1010" i="26" s="1"/>
  <c r="B1034" i="26" s="1"/>
  <c r="B1058" i="26" s="1"/>
  <c r="B1082" i="26" s="1"/>
  <c r="B1106" i="26" s="1"/>
  <c r="B1130" i="26" s="1"/>
  <c r="B1154" i="26" s="1"/>
  <c r="B1178" i="26" s="1"/>
  <c r="B1202" i="26" s="1"/>
  <c r="B1226" i="26" s="1"/>
  <c r="B1250" i="26" s="1"/>
  <c r="B1274" i="26" s="1"/>
  <c r="B1298" i="26" s="1"/>
  <c r="B1322" i="26" s="1"/>
  <c r="B1346" i="26" s="1"/>
  <c r="B1370" i="26" s="1"/>
  <c r="B1394" i="26" s="1"/>
  <c r="B1418" i="26" s="1"/>
  <c r="B1442" i="26" s="1"/>
  <c r="B1466" i="26" s="1"/>
  <c r="B1490" i="26" s="1"/>
  <c r="B1514" i="26" s="1"/>
  <c r="B1538" i="26" s="1"/>
  <c r="B1562" i="26" s="1"/>
  <c r="B1586" i="26" s="1"/>
  <c r="B1610" i="26" s="1"/>
  <c r="B1634" i="26" s="1"/>
  <c r="B1658" i="26" s="1"/>
  <c r="B1682" i="26" s="1"/>
  <c r="B1706" i="26" s="1"/>
  <c r="B1730" i="26" s="1"/>
  <c r="B1754" i="26" s="1"/>
  <c r="B1778" i="26" s="1"/>
  <c r="B1802" i="26" s="1"/>
  <c r="B1826" i="26" s="1"/>
  <c r="B1850" i="26" s="1"/>
  <c r="B1874" i="26" s="1"/>
  <c r="B1898" i="26" s="1"/>
  <c r="B1922" i="26" s="1"/>
  <c r="B1946" i="26" s="1"/>
  <c r="B1970" i="26" s="1"/>
  <c r="B1994" i="26" s="1"/>
  <c r="B2018" i="26" s="1"/>
  <c r="B2042" i="26" s="1"/>
  <c r="B2066" i="26" s="1"/>
  <c r="B2090" i="26" s="1"/>
  <c r="B2114" i="26" s="1"/>
  <c r="B2138" i="26" s="1"/>
  <c r="B2162" i="26" s="1"/>
  <c r="B2186" i="26" s="1"/>
  <c r="B2210" i="26" s="1"/>
  <c r="B2234" i="26" s="1"/>
  <c r="B2258" i="26" s="1"/>
  <c r="B2282" i="26" s="1"/>
  <c r="B2306" i="26" s="1"/>
  <c r="B2330" i="26" s="1"/>
  <c r="B2354" i="26" s="1"/>
  <c r="B2378" i="26" s="1"/>
  <c r="B2402" i="26" s="1"/>
  <c r="B2426" i="26" s="1"/>
  <c r="B2450" i="26" s="1"/>
  <c r="B2474" i="26" s="1"/>
  <c r="B2498" i="26" s="1"/>
  <c r="B2522" i="26" s="1"/>
  <c r="B2546" i="26" s="1"/>
  <c r="B2570" i="26" s="1"/>
  <c r="B2594" i="26" s="1"/>
  <c r="B2618" i="26" s="1"/>
  <c r="B2642" i="26" s="1"/>
  <c r="B2666" i="26" s="1"/>
  <c r="B2690" i="26" s="1"/>
  <c r="B2714" i="26" s="1"/>
  <c r="B2738" i="26" s="1"/>
  <c r="B2762" i="26" s="1"/>
  <c r="B2786" i="26" s="1"/>
  <c r="B2810" i="26" s="1"/>
  <c r="B2834" i="26" s="1"/>
  <c r="B2858" i="26" s="1"/>
  <c r="B2882" i="26" s="1"/>
  <c r="B2906" i="26" s="1"/>
  <c r="B2930" i="26" s="1"/>
  <c r="B2954" i="26" s="1"/>
  <c r="B2978" i="26" s="1"/>
  <c r="B3002" i="26" s="1"/>
  <c r="B3026" i="26" s="1"/>
  <c r="B3050" i="26" s="1"/>
  <c r="B3074" i="26" s="1"/>
  <c r="B3098" i="26" s="1"/>
  <c r="B3122" i="26" s="1"/>
  <c r="B3146" i="26" s="1"/>
  <c r="B3170" i="26" s="1"/>
  <c r="B3194" i="26" s="1"/>
  <c r="B3218" i="26" s="1"/>
  <c r="B3242" i="26" s="1"/>
  <c r="B3266" i="26" s="1"/>
  <c r="B3290" i="26" s="1"/>
  <c r="B3314" i="26" s="1"/>
  <c r="B3338" i="26" s="1"/>
  <c r="B3362" i="26" s="1"/>
  <c r="B3386" i="26" s="1"/>
  <c r="B3410" i="26" s="1"/>
  <c r="B3434" i="26" s="1"/>
  <c r="B3458" i="26" s="1"/>
  <c r="B3482" i="26" s="1"/>
  <c r="B3506" i="26" s="1"/>
  <c r="B3530" i="26" s="1"/>
  <c r="B3554" i="26" s="1"/>
  <c r="B3578" i="26" s="1"/>
  <c r="B3602" i="26" s="1"/>
  <c r="B3626" i="26" s="1"/>
  <c r="B3650" i="26" s="1"/>
  <c r="B3674" i="26" s="1"/>
  <c r="B3698" i="26" s="1"/>
  <c r="B3722" i="26" s="1"/>
  <c r="B3746" i="26" s="1"/>
  <c r="B3770" i="26" s="1"/>
  <c r="B3794" i="26" s="1"/>
  <c r="B3818" i="26" s="1"/>
  <c r="B3842" i="26" s="1"/>
  <c r="B3866" i="26" s="1"/>
  <c r="B3890" i="26" s="1"/>
  <c r="B3914" i="26" s="1"/>
  <c r="B3938" i="26" s="1"/>
  <c r="B3962" i="26" s="1"/>
  <c r="B3986" i="26" s="1"/>
  <c r="B4010" i="26" s="1"/>
  <c r="B4034" i="26" s="1"/>
  <c r="B4058" i="26" s="1"/>
  <c r="B4082" i="26" s="1"/>
  <c r="B4106" i="26" s="1"/>
  <c r="B4130" i="26" s="1"/>
  <c r="B4154" i="26" s="1"/>
  <c r="B4178" i="26" s="1"/>
  <c r="B4202" i="26" s="1"/>
  <c r="B4226" i="26" s="1"/>
  <c r="B4250" i="26" s="1"/>
  <c r="B4274" i="26" s="1"/>
  <c r="B4298" i="26" s="1"/>
  <c r="B4322" i="26" s="1"/>
  <c r="B4346" i="26" s="1"/>
  <c r="B4370" i="26" s="1"/>
  <c r="B4394" i="26" s="1"/>
  <c r="B4418" i="26" s="1"/>
  <c r="B4442" i="26" s="1"/>
  <c r="B4466" i="26" s="1"/>
  <c r="B4490" i="26" s="1"/>
  <c r="B4514" i="26" s="1"/>
  <c r="B4538" i="26" s="1"/>
  <c r="B4562" i="26" s="1"/>
  <c r="B4586" i="26" s="1"/>
  <c r="B4610" i="26" s="1"/>
  <c r="B4634" i="26" s="1"/>
  <c r="B4658" i="26" s="1"/>
  <c r="B4682" i="26" s="1"/>
  <c r="B4706" i="26" s="1"/>
  <c r="B4730" i="26" s="1"/>
  <c r="B4754" i="26" s="1"/>
  <c r="B4778" i="26" s="1"/>
  <c r="B4802" i="26" s="1"/>
  <c r="B4826" i="26" s="1"/>
  <c r="B4850" i="26" s="1"/>
  <c r="B4874" i="26" s="1"/>
  <c r="B4898" i="26" s="1"/>
  <c r="B4922" i="26" s="1"/>
  <c r="B4946" i="26" s="1"/>
  <c r="B4970" i="26" s="1"/>
  <c r="B4994" i="26" s="1"/>
  <c r="B5018" i="26" s="1"/>
  <c r="B5042" i="26" s="1"/>
  <c r="B5066" i="26" s="1"/>
  <c r="B5090" i="26" s="1"/>
  <c r="B5114" i="26" s="1"/>
  <c r="B5138" i="26" s="1"/>
  <c r="B5162" i="26" s="1"/>
  <c r="B5186" i="26" s="1"/>
  <c r="B5210" i="26" s="1"/>
  <c r="B5234" i="26" s="1"/>
  <c r="B5258" i="26" s="1"/>
  <c r="B5282" i="26" s="1"/>
  <c r="B5306" i="26" s="1"/>
  <c r="B5330" i="26" s="1"/>
  <c r="B5354" i="26" s="1"/>
  <c r="B5378" i="26" s="1"/>
  <c r="B5402" i="26" s="1"/>
  <c r="B5426" i="26" s="1"/>
  <c r="B5450" i="26" s="1"/>
  <c r="B5474" i="26" s="1"/>
  <c r="B5498" i="26" s="1"/>
  <c r="B5522" i="26" s="1"/>
  <c r="B5546" i="26" s="1"/>
  <c r="B5570" i="26" s="1"/>
  <c r="B5594" i="26" s="1"/>
  <c r="B5618" i="26" s="1"/>
  <c r="B5642" i="26" s="1"/>
  <c r="B5666" i="26" s="1"/>
  <c r="B5690" i="26" s="1"/>
  <c r="B5714" i="26" s="1"/>
  <c r="B5738" i="26" s="1"/>
  <c r="B5762" i="26" s="1"/>
  <c r="B5786" i="26" s="1"/>
  <c r="B5810" i="26" s="1"/>
  <c r="B5834" i="26" s="1"/>
  <c r="B5858" i="26" s="1"/>
  <c r="B5882" i="26" s="1"/>
  <c r="B5906" i="26" s="1"/>
  <c r="B5930" i="26" s="1"/>
  <c r="B5954" i="26" s="1"/>
  <c r="B5978" i="26" s="1"/>
  <c r="B6002" i="26" s="1"/>
  <c r="B6026" i="26" s="1"/>
  <c r="B6050" i="26" s="1"/>
  <c r="B6074" i="26" s="1"/>
  <c r="B6098" i="26" s="1"/>
  <c r="B6122" i="26" s="1"/>
  <c r="B6146" i="26" s="1"/>
  <c r="B6170" i="26" s="1"/>
  <c r="B6194" i="26" s="1"/>
  <c r="B6218" i="26" s="1"/>
  <c r="B6242" i="26" s="1"/>
  <c r="B6266" i="26" s="1"/>
  <c r="B6290" i="26" s="1"/>
  <c r="B6314" i="26" s="1"/>
  <c r="B6338" i="26" s="1"/>
  <c r="B6362" i="26" s="1"/>
  <c r="B6386" i="26" s="1"/>
  <c r="B6410" i="26" s="1"/>
  <c r="B6434" i="26" s="1"/>
  <c r="B6458" i="26" s="1"/>
  <c r="B6482" i="26" s="1"/>
  <c r="B6506" i="26" s="1"/>
  <c r="B6530" i="26" s="1"/>
  <c r="B6554" i="26" s="1"/>
  <c r="B6578" i="26" s="1"/>
  <c r="B6602" i="26" s="1"/>
  <c r="B6626" i="26" s="1"/>
  <c r="B6650" i="26" s="1"/>
  <c r="B6674" i="26" s="1"/>
  <c r="B6698" i="26" s="1"/>
  <c r="B6722" i="26" s="1"/>
  <c r="B6746" i="26" s="1"/>
  <c r="B6770" i="26" s="1"/>
  <c r="B6794" i="26" s="1"/>
  <c r="B6818" i="26" s="1"/>
  <c r="B6842" i="26" s="1"/>
  <c r="B6866" i="26" s="1"/>
  <c r="B6890" i="26" s="1"/>
  <c r="B6914" i="26" s="1"/>
  <c r="B6938" i="26" s="1"/>
  <c r="B6962" i="26" s="1"/>
  <c r="B6986" i="26" s="1"/>
  <c r="B7010" i="26" s="1"/>
  <c r="B7034" i="26" s="1"/>
  <c r="B7058" i="26" s="1"/>
  <c r="B7082" i="26" s="1"/>
  <c r="B7106" i="26" s="1"/>
  <c r="B7130" i="26" s="1"/>
  <c r="B7154" i="26" s="1"/>
  <c r="B7178" i="26" s="1"/>
  <c r="B7202" i="26" s="1"/>
  <c r="B7226" i="26" s="1"/>
  <c r="B7250" i="26" s="1"/>
  <c r="B7274" i="26" s="1"/>
  <c r="B7298" i="26" s="1"/>
  <c r="B7322" i="26" s="1"/>
  <c r="B7346" i="26" s="1"/>
  <c r="B7370" i="26" s="1"/>
  <c r="B7394" i="26" s="1"/>
  <c r="B7418" i="26" s="1"/>
  <c r="B7442" i="26" s="1"/>
  <c r="B7466" i="26" s="1"/>
  <c r="B7490" i="26" s="1"/>
  <c r="B7514" i="26" s="1"/>
  <c r="B7538" i="26" s="1"/>
  <c r="B7562" i="26" s="1"/>
  <c r="B7586" i="26" s="1"/>
  <c r="B7610" i="26" s="1"/>
  <c r="B7634" i="26" s="1"/>
  <c r="B7658" i="26" s="1"/>
  <c r="B7682" i="26" s="1"/>
  <c r="B7706" i="26" s="1"/>
  <c r="B7730" i="26" s="1"/>
  <c r="B7754" i="26" s="1"/>
  <c r="B7778" i="26" s="1"/>
  <c r="B7802" i="26" s="1"/>
  <c r="B7826" i="26" s="1"/>
  <c r="B7850" i="26" s="1"/>
  <c r="B7874" i="26" s="1"/>
  <c r="B7898" i="26" s="1"/>
  <c r="B7922" i="26" s="1"/>
  <c r="B7946" i="26" s="1"/>
  <c r="B7970" i="26" s="1"/>
  <c r="B7994" i="26" s="1"/>
  <c r="B8018" i="26" s="1"/>
  <c r="B8042" i="26" s="1"/>
  <c r="B8066" i="26" s="1"/>
  <c r="B8090" i="26" s="1"/>
  <c r="B8114" i="26" s="1"/>
  <c r="B8138" i="26" s="1"/>
  <c r="B8162" i="26" s="1"/>
  <c r="B8186" i="26" s="1"/>
  <c r="B8210" i="26" s="1"/>
  <c r="B8234" i="26" s="1"/>
  <c r="B8258" i="26" s="1"/>
  <c r="B8282" i="26" s="1"/>
  <c r="B8306" i="26" s="1"/>
  <c r="B8330" i="26" s="1"/>
  <c r="B8354" i="26" s="1"/>
  <c r="B8378" i="26" s="1"/>
  <c r="B8402" i="26" s="1"/>
  <c r="B8426" i="26" s="1"/>
  <c r="B8450" i="26" s="1"/>
  <c r="B8474" i="26" s="1"/>
  <c r="B8498" i="26" s="1"/>
  <c r="B8522" i="26" s="1"/>
  <c r="B8546" i="26" s="1"/>
  <c r="B8570" i="26" s="1"/>
  <c r="B8594" i="26" s="1"/>
  <c r="B8618" i="26" s="1"/>
  <c r="B8642" i="26" s="1"/>
  <c r="B8666" i="26" s="1"/>
  <c r="B8690" i="26" s="1"/>
  <c r="B8714" i="26" s="1"/>
  <c r="B8738" i="26" s="1"/>
  <c r="B8762" i="26" s="1"/>
  <c r="B100" i="26"/>
  <c r="B101" i="26"/>
  <c r="B102" i="26"/>
  <c r="B103" i="26"/>
  <c r="B104" i="26"/>
  <c r="B105" i="26"/>
  <c r="B112" i="26"/>
  <c r="B113" i="26"/>
  <c r="B124" i="26"/>
  <c r="B125" i="26"/>
  <c r="B126" i="26"/>
  <c r="B127" i="26"/>
  <c r="B128" i="26"/>
  <c r="B129" i="26"/>
  <c r="B136" i="26"/>
  <c r="B137" i="26"/>
  <c r="B148" i="26"/>
  <c r="B149" i="26"/>
  <c r="B150" i="26"/>
  <c r="B151" i="26"/>
  <c r="B152" i="26"/>
  <c r="B153" i="26"/>
  <c r="B160" i="26"/>
  <c r="B161" i="26"/>
  <c r="B172" i="26"/>
  <c r="B173" i="26"/>
  <c r="B174" i="26"/>
  <c r="B175" i="26"/>
  <c r="B176" i="26"/>
  <c r="B177" i="26"/>
  <c r="B184" i="26"/>
  <c r="B185" i="26"/>
  <c r="B196" i="26"/>
  <c r="B197" i="26"/>
  <c r="B198" i="26"/>
  <c r="B199" i="26"/>
  <c r="B200" i="26"/>
  <c r="B201" i="26"/>
  <c r="B208" i="26"/>
  <c r="B209" i="26"/>
  <c r="B220" i="26"/>
  <c r="B221" i="26"/>
  <c r="B222" i="26"/>
  <c r="B223" i="26"/>
  <c r="B224" i="26"/>
  <c r="B225" i="26"/>
  <c r="B232" i="26"/>
  <c r="B233" i="26"/>
  <c r="B244" i="26"/>
  <c r="B245" i="26"/>
  <c r="B246" i="26"/>
  <c r="B247" i="26"/>
  <c r="B248" i="26"/>
  <c r="B249" i="26"/>
  <c r="B256" i="26"/>
  <c r="B257" i="26"/>
  <c r="B268" i="26"/>
  <c r="B269" i="26"/>
  <c r="B270" i="26"/>
  <c r="B271" i="26"/>
  <c r="B272" i="26"/>
  <c r="B273" i="26"/>
  <c r="B280" i="26"/>
  <c r="B281" i="26"/>
  <c r="B292" i="26"/>
  <c r="B293" i="26"/>
  <c r="B294" i="26"/>
  <c r="B295" i="26"/>
  <c r="B296" i="26"/>
  <c r="B297" i="26"/>
  <c r="B304" i="26"/>
  <c r="B305" i="26"/>
  <c r="B316" i="26"/>
  <c r="B317" i="26"/>
  <c r="B318" i="26"/>
  <c r="B319" i="26"/>
  <c r="B320" i="26"/>
  <c r="B321" i="26"/>
  <c r="B328" i="26"/>
  <c r="B329" i="26"/>
  <c r="B340" i="26"/>
  <c r="B341" i="26"/>
  <c r="B342" i="26"/>
  <c r="B343" i="26"/>
  <c r="B344" i="26"/>
  <c r="B345" i="26"/>
  <c r="B352" i="26"/>
  <c r="B353" i="26"/>
  <c r="B364" i="26"/>
  <c r="B365" i="26"/>
  <c r="B366" i="26"/>
  <c r="B367" i="26"/>
  <c r="B368" i="26"/>
  <c r="B369" i="26"/>
  <c r="B376" i="26"/>
  <c r="B377" i="26"/>
  <c r="B388" i="26"/>
  <c r="B389" i="26"/>
  <c r="B390" i="26"/>
  <c r="B391" i="26"/>
  <c r="B392" i="26"/>
  <c r="B393" i="26"/>
  <c r="B400" i="26"/>
  <c r="B401" i="26"/>
  <c r="B412" i="26"/>
  <c r="B413" i="26"/>
  <c r="B414" i="26"/>
  <c r="B415" i="26"/>
  <c r="B416" i="26"/>
  <c r="B417" i="26"/>
  <c r="B424" i="26"/>
  <c r="B425" i="26"/>
  <c r="B436" i="26"/>
  <c r="B437" i="26"/>
  <c r="B438" i="26"/>
  <c r="B439" i="26"/>
  <c r="B440" i="26"/>
  <c r="B441" i="26"/>
  <c r="B448" i="26"/>
  <c r="B449" i="26"/>
  <c r="B460" i="26"/>
  <c r="B461" i="26"/>
  <c r="B462" i="26"/>
  <c r="B463" i="26"/>
  <c r="B464" i="26"/>
  <c r="B465" i="26"/>
  <c r="B472" i="26"/>
  <c r="B473" i="26"/>
  <c r="B484" i="26"/>
  <c r="B485" i="26"/>
  <c r="B486" i="26"/>
  <c r="B487" i="26"/>
  <c r="B488" i="26"/>
  <c r="B489" i="26"/>
  <c r="B496" i="26"/>
  <c r="B497" i="26"/>
  <c r="B508" i="26"/>
  <c r="B509" i="26"/>
  <c r="B510" i="26"/>
  <c r="B511" i="26"/>
  <c r="B512" i="26"/>
  <c r="B513" i="26"/>
  <c r="B520" i="26"/>
  <c r="B521" i="26"/>
  <c r="B532" i="26"/>
  <c r="B533" i="26"/>
  <c r="B534" i="26"/>
  <c r="B535" i="26"/>
  <c r="B536" i="26"/>
  <c r="B537" i="26"/>
  <c r="B544" i="26"/>
  <c r="B545" i="26"/>
  <c r="B556" i="26"/>
  <c r="B557" i="26"/>
  <c r="B558" i="26"/>
  <c r="B559" i="26"/>
  <c r="B560" i="26"/>
  <c r="B561" i="26"/>
  <c r="B568" i="26"/>
  <c r="B569" i="26"/>
  <c r="B580" i="26"/>
  <c r="B581" i="26"/>
  <c r="B582" i="26"/>
  <c r="B583" i="26"/>
  <c r="B584" i="26"/>
  <c r="B585" i="26"/>
  <c r="B592" i="26"/>
  <c r="B593" i="26"/>
  <c r="B604" i="26"/>
  <c r="B605" i="26"/>
  <c r="B606" i="26"/>
  <c r="B607" i="26"/>
  <c r="B608" i="26"/>
  <c r="B609" i="26"/>
  <c r="B616" i="26"/>
  <c r="B617" i="26"/>
  <c r="B628" i="26"/>
  <c r="B629" i="26"/>
  <c r="B630" i="26"/>
  <c r="B631" i="26"/>
  <c r="B632" i="26"/>
  <c r="B633" i="26"/>
  <c r="B640" i="26"/>
  <c r="B641" i="26"/>
  <c r="B652" i="26"/>
  <c r="B653" i="26"/>
  <c r="B654" i="26"/>
  <c r="B655" i="26"/>
  <c r="B656" i="26"/>
  <c r="B657" i="26"/>
  <c r="B664" i="26"/>
  <c r="B665" i="26"/>
  <c r="B676" i="26"/>
  <c r="B677" i="26"/>
  <c r="B678" i="26"/>
  <c r="B679" i="26"/>
  <c r="B680" i="26"/>
  <c r="B681" i="26"/>
  <c r="B688" i="26"/>
  <c r="B689" i="26"/>
  <c r="B700" i="26"/>
  <c r="B701" i="26"/>
  <c r="B702" i="26"/>
  <c r="B703" i="26"/>
  <c r="B704" i="26"/>
  <c r="B705" i="26"/>
  <c r="B712" i="26"/>
  <c r="B713" i="26"/>
  <c r="B724" i="26"/>
  <c r="B725" i="26"/>
  <c r="B726" i="26"/>
  <c r="B727" i="26"/>
  <c r="B728" i="26"/>
  <c r="B729" i="26"/>
  <c r="B736" i="26"/>
  <c r="B737" i="26"/>
  <c r="B748" i="26"/>
  <c r="B749" i="26"/>
  <c r="B750" i="26"/>
  <c r="B751" i="26"/>
  <c r="B752" i="26"/>
  <c r="B753" i="26"/>
  <c r="B760" i="26"/>
  <c r="B761" i="26"/>
  <c r="B772" i="26"/>
  <c r="B773" i="26"/>
  <c r="B774" i="26"/>
  <c r="B775" i="26"/>
  <c r="B776" i="26"/>
  <c r="B777" i="26"/>
  <c r="B784" i="26"/>
  <c r="B785" i="26"/>
  <c r="B796" i="26"/>
  <c r="B797" i="26"/>
  <c r="B798" i="26"/>
  <c r="B799" i="26"/>
  <c r="B800" i="26"/>
  <c r="B801" i="26"/>
  <c r="B808" i="26"/>
  <c r="B809" i="26"/>
  <c r="B820" i="26"/>
  <c r="B821" i="26"/>
  <c r="B822" i="26"/>
  <c r="B823" i="26"/>
  <c r="B824" i="26"/>
  <c r="B825" i="26"/>
  <c r="B832" i="26"/>
  <c r="B833" i="26"/>
  <c r="B844" i="26"/>
  <c r="B845" i="26"/>
  <c r="B846" i="26"/>
  <c r="B847" i="26"/>
  <c r="B848" i="26"/>
  <c r="B849" i="26"/>
  <c r="B856" i="26"/>
  <c r="B857" i="26"/>
  <c r="B868" i="26"/>
  <c r="B869" i="26"/>
  <c r="B870" i="26"/>
  <c r="B871" i="26"/>
  <c r="B872" i="26"/>
  <c r="B873" i="26"/>
  <c r="B880" i="26"/>
  <c r="B881" i="26"/>
  <c r="B892" i="26"/>
  <c r="B893" i="26"/>
  <c r="B894" i="26"/>
  <c r="B895" i="26"/>
  <c r="B896" i="26"/>
  <c r="B897" i="26"/>
  <c r="B904" i="26"/>
  <c r="B905" i="26"/>
  <c r="B916" i="26"/>
  <c r="B917" i="26"/>
  <c r="B918" i="26"/>
  <c r="B919" i="26"/>
  <c r="B920" i="26"/>
  <c r="B921" i="26"/>
  <c r="B928" i="26"/>
  <c r="B929" i="26"/>
  <c r="B940" i="26"/>
  <c r="B941" i="26"/>
  <c r="B942" i="26"/>
  <c r="B943" i="26"/>
  <c r="B944" i="26"/>
  <c r="B945" i="26"/>
  <c r="B952" i="26"/>
  <c r="B953" i="26"/>
  <c r="B964" i="26"/>
  <c r="B965" i="26"/>
  <c r="B966" i="26"/>
  <c r="B967" i="26"/>
  <c r="B968" i="26"/>
  <c r="B969" i="26"/>
  <c r="B976" i="26"/>
  <c r="B977" i="26"/>
  <c r="B988" i="26"/>
  <c r="B989" i="26"/>
  <c r="B990" i="26"/>
  <c r="B991" i="26"/>
  <c r="B992" i="26"/>
  <c r="B993" i="26"/>
  <c r="B1000" i="26"/>
  <c r="B1001" i="26"/>
  <c r="B1012" i="26"/>
  <c r="B1013" i="26"/>
  <c r="B1014" i="26"/>
  <c r="B1015" i="26"/>
  <c r="B1016" i="26"/>
  <c r="B1017" i="26"/>
  <c r="B1024" i="26"/>
  <c r="B1025" i="26"/>
  <c r="B1036" i="26"/>
  <c r="B1037" i="26"/>
  <c r="B1038" i="26"/>
  <c r="B1039" i="26"/>
  <c r="B1040" i="26"/>
  <c r="B1041" i="26"/>
  <c r="B1048" i="26"/>
  <c r="B1049" i="26"/>
  <c r="B1060" i="26"/>
  <c r="B1061" i="26"/>
  <c r="B1062" i="26"/>
  <c r="B1063" i="26"/>
  <c r="B1064" i="26"/>
  <c r="B1065" i="26"/>
  <c r="B1072" i="26"/>
  <c r="B1073" i="26"/>
  <c r="B1084" i="26"/>
  <c r="B1085" i="26"/>
  <c r="B1086" i="26"/>
  <c r="B1087" i="26"/>
  <c r="B1088" i="26"/>
  <c r="B1089" i="26"/>
  <c r="B1096" i="26"/>
  <c r="B1097" i="26"/>
  <c r="B1108" i="26"/>
  <c r="B1109" i="26"/>
  <c r="B1110" i="26"/>
  <c r="B1111" i="26"/>
  <c r="B1112" i="26"/>
  <c r="B1113" i="26"/>
  <c r="B1120" i="26"/>
  <c r="B1121" i="26"/>
  <c r="B1132" i="26"/>
  <c r="B1133" i="26"/>
  <c r="B1134" i="26"/>
  <c r="B1135" i="26"/>
  <c r="B1136" i="26"/>
  <c r="B1137" i="26"/>
  <c r="B1144" i="26"/>
  <c r="B1145" i="26"/>
  <c r="B1156" i="26"/>
  <c r="B1157" i="26"/>
  <c r="B1158" i="26"/>
  <c r="B1159" i="26"/>
  <c r="B1160" i="26"/>
  <c r="B1161" i="26"/>
  <c r="B1168" i="26"/>
  <c r="B1169" i="26"/>
  <c r="B1180" i="26"/>
  <c r="B1181" i="26"/>
  <c r="B1182" i="26"/>
  <c r="B1183" i="26"/>
  <c r="B1184" i="26"/>
  <c r="B1185" i="26"/>
  <c r="B1192" i="26"/>
  <c r="B1193" i="26"/>
  <c r="B1204" i="26"/>
  <c r="B1205" i="26"/>
  <c r="B1206" i="26"/>
  <c r="B1207" i="26"/>
  <c r="B1208" i="26"/>
  <c r="B1209" i="26"/>
  <c r="B1216" i="26"/>
  <c r="B1217" i="26"/>
  <c r="B1228" i="26"/>
  <c r="B1229" i="26"/>
  <c r="B1230" i="26"/>
  <c r="B1231" i="26"/>
  <c r="B1232" i="26"/>
  <c r="B1233" i="26"/>
  <c r="B1240" i="26"/>
  <c r="B1241" i="26"/>
  <c r="B1252" i="26"/>
  <c r="B1253" i="26"/>
  <c r="B1254" i="26"/>
  <c r="B1255" i="26"/>
  <c r="B1256" i="26"/>
  <c r="B1257" i="26"/>
  <c r="B1264" i="26"/>
  <c r="B1265" i="26"/>
  <c r="B1276" i="26"/>
  <c r="B1277" i="26"/>
  <c r="B1278" i="26"/>
  <c r="B1279" i="26"/>
  <c r="B1280" i="26"/>
  <c r="B1281" i="26"/>
  <c r="B1288" i="26"/>
  <c r="B1289" i="26"/>
  <c r="B1300" i="26"/>
  <c r="B1301" i="26"/>
  <c r="B1302" i="26"/>
  <c r="B1303" i="26"/>
  <c r="B1304" i="26"/>
  <c r="B1305" i="26"/>
  <c r="B1312" i="26"/>
  <c r="B1313" i="26"/>
  <c r="B1324" i="26"/>
  <c r="B1325" i="26"/>
  <c r="B1326" i="26"/>
  <c r="B1327" i="26"/>
  <c r="B1328" i="26"/>
  <c r="B1329" i="26"/>
  <c r="B1336" i="26"/>
  <c r="B1337" i="26"/>
  <c r="B1348" i="26"/>
  <c r="B1349" i="26"/>
  <c r="B1350" i="26"/>
  <c r="B1351" i="26"/>
  <c r="B1352" i="26"/>
  <c r="B1353" i="26"/>
  <c r="B1360" i="26"/>
  <c r="B1361" i="26"/>
  <c r="B1372" i="26"/>
  <c r="B1373" i="26"/>
  <c r="B1374" i="26"/>
  <c r="B1375" i="26"/>
  <c r="B1376" i="26"/>
  <c r="B1377" i="26"/>
  <c r="B1384" i="26"/>
  <c r="B1385" i="26"/>
  <c r="B1396" i="26"/>
  <c r="B1397" i="26"/>
  <c r="B1398" i="26"/>
  <c r="B1399" i="26"/>
  <c r="B1400" i="26"/>
  <c r="B1401" i="26"/>
  <c r="B1408" i="26"/>
  <c r="B1409" i="26"/>
  <c r="B1420" i="26"/>
  <c r="B1421" i="26"/>
  <c r="B1422" i="26"/>
  <c r="B1423" i="26"/>
  <c r="B1424" i="26"/>
  <c r="B1425" i="26"/>
  <c r="B1432" i="26"/>
  <c r="B1433" i="26"/>
  <c r="B1444" i="26"/>
  <c r="B1445" i="26"/>
  <c r="B1446" i="26"/>
  <c r="B1447" i="26"/>
  <c r="B1448" i="26"/>
  <c r="B1449" i="26"/>
  <c r="B1456" i="26"/>
  <c r="B1457" i="26"/>
  <c r="B1468" i="26"/>
  <c r="B1469" i="26"/>
  <c r="B1470" i="26"/>
  <c r="B1471" i="26"/>
  <c r="B1472" i="26"/>
  <c r="B1473" i="26"/>
  <c r="B1480" i="26"/>
  <c r="B1481" i="26"/>
  <c r="B1492" i="26"/>
  <c r="B1493" i="26"/>
  <c r="B1494" i="26"/>
  <c r="B1495" i="26"/>
  <c r="B1496" i="26"/>
  <c r="B1497" i="26"/>
  <c r="B1504" i="26"/>
  <c r="B1505" i="26"/>
  <c r="B1516" i="26"/>
  <c r="B1517" i="26"/>
  <c r="B1518" i="26"/>
  <c r="B1519" i="26"/>
  <c r="B1520" i="26"/>
  <c r="B1521" i="26"/>
  <c r="B1528" i="26"/>
  <c r="B1529" i="26"/>
  <c r="B1540" i="26"/>
  <c r="B1541" i="26"/>
  <c r="B1542" i="26"/>
  <c r="B1543" i="26"/>
  <c r="B1544" i="26"/>
  <c r="B1545" i="26"/>
  <c r="B1552" i="26"/>
  <c r="B1553" i="26"/>
  <c r="B1564" i="26"/>
  <c r="B1565" i="26"/>
  <c r="B1566" i="26"/>
  <c r="B1567" i="26"/>
  <c r="B1568" i="26"/>
  <c r="B1569" i="26"/>
  <c r="B1576" i="26"/>
  <c r="B1577" i="26"/>
  <c r="B1588" i="26"/>
  <c r="B1589" i="26"/>
  <c r="B1590" i="26"/>
  <c r="B1591" i="26"/>
  <c r="B1592" i="26"/>
  <c r="B1593" i="26"/>
  <c r="B1600" i="26"/>
  <c r="B1601" i="26"/>
  <c r="B1612" i="26"/>
  <c r="B1613" i="26"/>
  <c r="B1614" i="26"/>
  <c r="B1615" i="26"/>
  <c r="B1616" i="26"/>
  <c r="B1617" i="26"/>
  <c r="B1624" i="26"/>
  <c r="B1625" i="26"/>
  <c r="B1636" i="26"/>
  <c r="B1637" i="26"/>
  <c r="B1638" i="26"/>
  <c r="B1639" i="26"/>
  <c r="B1640" i="26"/>
  <c r="B1641" i="26"/>
  <c r="B1648" i="26"/>
  <c r="B1649" i="26"/>
  <c r="B1660" i="26"/>
  <c r="B1661" i="26"/>
  <c r="B1662" i="26"/>
  <c r="B1663" i="26"/>
  <c r="B1664" i="26"/>
  <c r="B1665" i="26"/>
  <c r="B1672" i="26"/>
  <c r="B1673" i="26"/>
  <c r="B1684" i="26"/>
  <c r="B1685" i="26"/>
  <c r="B1686" i="26"/>
  <c r="B1687" i="26"/>
  <c r="B1688" i="26"/>
  <c r="B1689" i="26"/>
  <c r="B1696" i="26"/>
  <c r="B1697" i="26"/>
  <c r="B1708" i="26"/>
  <c r="B1709" i="26"/>
  <c r="B1710" i="26"/>
  <c r="B1711" i="26"/>
  <c r="B1712" i="26"/>
  <c r="B1713" i="26"/>
  <c r="B1720" i="26"/>
  <c r="B1721" i="26"/>
  <c r="B1732" i="26"/>
  <c r="B1733" i="26"/>
  <c r="B1734" i="26"/>
  <c r="B1735" i="26"/>
  <c r="B1736" i="26"/>
  <c r="B1737" i="26"/>
  <c r="B1744" i="26"/>
  <c r="B1745" i="26"/>
  <c r="B1756" i="26"/>
  <c r="B1757" i="26"/>
  <c r="B1758" i="26"/>
  <c r="B1759" i="26"/>
  <c r="B1760" i="26"/>
  <c r="B1761" i="26"/>
  <c r="B1768" i="26"/>
  <c r="B1769" i="26"/>
  <c r="B1780" i="26"/>
  <c r="B1781" i="26"/>
  <c r="B1782" i="26"/>
  <c r="B1783" i="26"/>
  <c r="B1784" i="26"/>
  <c r="B1785" i="26"/>
  <c r="B1792" i="26"/>
  <c r="B1793" i="26"/>
  <c r="B1804" i="26"/>
  <c r="B1805" i="26"/>
  <c r="B1806" i="26"/>
  <c r="B1807" i="26"/>
  <c r="B1808" i="26"/>
  <c r="B1809" i="26"/>
  <c r="B1816" i="26"/>
  <c r="B1817" i="26"/>
  <c r="B1828" i="26"/>
  <c r="B1829" i="26"/>
  <c r="B1830" i="26"/>
  <c r="B1831" i="26"/>
  <c r="B1832" i="26"/>
  <c r="B1833" i="26"/>
  <c r="B1840" i="26"/>
  <c r="B1841" i="26"/>
  <c r="B1852" i="26"/>
  <c r="B1853" i="26"/>
  <c r="B1854" i="26"/>
  <c r="B1855" i="26"/>
  <c r="B1856" i="26"/>
  <c r="B1857" i="26"/>
  <c r="B1864" i="26"/>
  <c r="B1865" i="26"/>
  <c r="B1876" i="26"/>
  <c r="B1877" i="26"/>
  <c r="B1878" i="26"/>
  <c r="B1879" i="26"/>
  <c r="B1880" i="26"/>
  <c r="B1881" i="26"/>
  <c r="B1888" i="26"/>
  <c r="B1889" i="26"/>
  <c r="B1900" i="26"/>
  <c r="B1901" i="26"/>
  <c r="B1902" i="26"/>
  <c r="B1903" i="26"/>
  <c r="B1904" i="26"/>
  <c r="B1905" i="26"/>
  <c r="B1912" i="26"/>
  <c r="B1913" i="26"/>
  <c r="B1924" i="26"/>
  <c r="B1925" i="26"/>
  <c r="B1926" i="26"/>
  <c r="B1927" i="26"/>
  <c r="B1928" i="26"/>
  <c r="B1929" i="26"/>
  <c r="B1936" i="26"/>
  <c r="B1937" i="26"/>
  <c r="B1948" i="26"/>
  <c r="B1949" i="26"/>
  <c r="B1950" i="26"/>
  <c r="B1951" i="26"/>
  <c r="B1952" i="26"/>
  <c r="B1953" i="26"/>
  <c r="B1960" i="26"/>
  <c r="B1961" i="26"/>
  <c r="B1972" i="26"/>
  <c r="B1973" i="26"/>
  <c r="B1974" i="26"/>
  <c r="B1975" i="26"/>
  <c r="B1976" i="26"/>
  <c r="B1977" i="26"/>
  <c r="B1984" i="26"/>
  <c r="B1985" i="26"/>
  <c r="B1996" i="26"/>
  <c r="B1997" i="26"/>
  <c r="B1998" i="26"/>
  <c r="B1999" i="26"/>
  <c r="B2000" i="26"/>
  <c r="B2001" i="26"/>
  <c r="B2008" i="26"/>
  <c r="B2009" i="26"/>
  <c r="B2020" i="26"/>
  <c r="B2021" i="26"/>
  <c r="B2022" i="26"/>
  <c r="B2023" i="26"/>
  <c r="B2024" i="26"/>
  <c r="B2025" i="26"/>
  <c r="B2032" i="26"/>
  <c r="B2033" i="26"/>
  <c r="B2044" i="26"/>
  <c r="B2045" i="26"/>
  <c r="B2046" i="26"/>
  <c r="B2047" i="26"/>
  <c r="B2048" i="26"/>
  <c r="B2049" i="26"/>
  <c r="B2056" i="26"/>
  <c r="B2057" i="26"/>
  <c r="B2068" i="26"/>
  <c r="B2069" i="26"/>
  <c r="B2070" i="26"/>
  <c r="B2071" i="26"/>
  <c r="B2072" i="26"/>
  <c r="B2073" i="26"/>
  <c r="B2080" i="26"/>
  <c r="B2081" i="26"/>
  <c r="B2092" i="26"/>
  <c r="B2093" i="26"/>
  <c r="B2094" i="26"/>
  <c r="B2095" i="26"/>
  <c r="B2096" i="26"/>
  <c r="B2097" i="26"/>
  <c r="B2104" i="26"/>
  <c r="B2105" i="26"/>
  <c r="B2106" i="26"/>
  <c r="B2116" i="26"/>
  <c r="B2117" i="26"/>
  <c r="B2118" i="26"/>
  <c r="B2119" i="26"/>
  <c r="B2120" i="26"/>
  <c r="B2121" i="26"/>
  <c r="B2128" i="26"/>
  <c r="B2129" i="26"/>
  <c r="B2130" i="26"/>
  <c r="B2140" i="26"/>
  <c r="B2141" i="26"/>
  <c r="B2142" i="26"/>
  <c r="B2143" i="26"/>
  <c r="B2144" i="26"/>
  <c r="B2145" i="26"/>
  <c r="B2152" i="26"/>
  <c r="B2153" i="26"/>
  <c r="B2154" i="26"/>
  <c r="B2164" i="26"/>
  <c r="B2165" i="26"/>
  <c r="B2166" i="26"/>
  <c r="B2167" i="26"/>
  <c r="B2168" i="26"/>
  <c r="B2169" i="26"/>
  <c r="B2176" i="26"/>
  <c r="B2177" i="26"/>
  <c r="B2178" i="26"/>
  <c r="B2188" i="26"/>
  <c r="B2189" i="26"/>
  <c r="B2190" i="26"/>
  <c r="B2191" i="26"/>
  <c r="B2192" i="26"/>
  <c r="B2193" i="26"/>
  <c r="B2200" i="26"/>
  <c r="B2201" i="26"/>
  <c r="B2202" i="26"/>
  <c r="B2212" i="26"/>
  <c r="B2213" i="26"/>
  <c r="B2214" i="26"/>
  <c r="B2215" i="26"/>
  <c r="B2216" i="26"/>
  <c r="B2217" i="26"/>
  <c r="B2224" i="26"/>
  <c r="B2225" i="26"/>
  <c r="B2226" i="26"/>
  <c r="B2236" i="26"/>
  <c r="B2237" i="26"/>
  <c r="B2238" i="26"/>
  <c r="B2239" i="26"/>
  <c r="B2240" i="26"/>
  <c r="B2241" i="26"/>
  <c r="B2248" i="26"/>
  <c r="B2249" i="26"/>
  <c r="B2250" i="26"/>
  <c r="B2260" i="26"/>
  <c r="B2261" i="26"/>
  <c r="B2262" i="26"/>
  <c r="B2263" i="26"/>
  <c r="B2264" i="26"/>
  <c r="B2265" i="26"/>
  <c r="B2272" i="26"/>
  <c r="B2273" i="26"/>
  <c r="B2274" i="26"/>
  <c r="B2284" i="26"/>
  <c r="B2285" i="26"/>
  <c r="B2286" i="26"/>
  <c r="B2287" i="26"/>
  <c r="B2288" i="26"/>
  <c r="B2289" i="26"/>
  <c r="B2296" i="26"/>
  <c r="B2297" i="26"/>
  <c r="B2298" i="26"/>
  <c r="B2308" i="26"/>
  <c r="B2309" i="26"/>
  <c r="B2310" i="26"/>
  <c r="B2311" i="26"/>
  <c r="B2312" i="26"/>
  <c r="B2313" i="26"/>
  <c r="B2320" i="26"/>
  <c r="B2321" i="26"/>
  <c r="B2322" i="26"/>
  <c r="B2332" i="26"/>
  <c r="B2333" i="26"/>
  <c r="B2334" i="26"/>
  <c r="B2335" i="26"/>
  <c r="B2336" i="26"/>
  <c r="B2337" i="26"/>
  <c r="B2344" i="26"/>
  <c r="B2345" i="26"/>
  <c r="B2346" i="26"/>
  <c r="B2356" i="26"/>
  <c r="B2357" i="26"/>
  <c r="B2358" i="26"/>
  <c r="B2359" i="26"/>
  <c r="B2360" i="26"/>
  <c r="B2361" i="26"/>
  <c r="B2368" i="26"/>
  <c r="B2369" i="26"/>
  <c r="B2370" i="26"/>
  <c r="B2380" i="26"/>
  <c r="B2381" i="26"/>
  <c r="B2382" i="26"/>
  <c r="B2383" i="26"/>
  <c r="B2384" i="26"/>
  <c r="B2385" i="26"/>
  <c r="B2392" i="26"/>
  <c r="B2393" i="26"/>
  <c r="B2394" i="26"/>
  <c r="B2404" i="26"/>
  <c r="B2405" i="26"/>
  <c r="B2406" i="26"/>
  <c r="B2407" i="26"/>
  <c r="B2408" i="26"/>
  <c r="B2409" i="26"/>
  <c r="B2416" i="26"/>
  <c r="B2417" i="26"/>
  <c r="B2418" i="26"/>
  <c r="B2428" i="26"/>
  <c r="B2429" i="26"/>
  <c r="B2430" i="26"/>
  <c r="B2431" i="26"/>
  <c r="B2432" i="26"/>
  <c r="B2433" i="26"/>
  <c r="B2440" i="26"/>
  <c r="B2441" i="26"/>
  <c r="B2442" i="26"/>
  <c r="B2452" i="26"/>
  <c r="B2453" i="26"/>
  <c r="B2454" i="26"/>
  <c r="B2455" i="26"/>
  <c r="B2456" i="26"/>
  <c r="B2457" i="26"/>
  <c r="B2464" i="26"/>
  <c r="B2465" i="26"/>
  <c r="B2466" i="26"/>
  <c r="B2476" i="26"/>
  <c r="B2477" i="26"/>
  <c r="B2478" i="26"/>
  <c r="B2479" i="26"/>
  <c r="B2480" i="26"/>
  <c r="B2481" i="26"/>
  <c r="B2488" i="26"/>
  <c r="B2489" i="26"/>
  <c r="B2490" i="26"/>
  <c r="B2500" i="26"/>
  <c r="B2501" i="26"/>
  <c r="B2502" i="26"/>
  <c r="B2503" i="26"/>
  <c r="B2504" i="26"/>
  <c r="B2505" i="26"/>
  <c r="B2512" i="26"/>
  <c r="B2513" i="26"/>
  <c r="B2514" i="26"/>
  <c r="B2524" i="26"/>
  <c r="B2525" i="26"/>
  <c r="B2526" i="26"/>
  <c r="B2527" i="26"/>
  <c r="B2528" i="26"/>
  <c r="B2529" i="26"/>
  <c r="B2536" i="26"/>
  <c r="B2537" i="26"/>
  <c r="B2538" i="26"/>
  <c r="B2548" i="26"/>
  <c r="B2549" i="26"/>
  <c r="B2550" i="26"/>
  <c r="B2551" i="26"/>
  <c r="B2552" i="26"/>
  <c r="B2553" i="26"/>
  <c r="B2560" i="26"/>
  <c r="B2561" i="26"/>
  <c r="B2562" i="26"/>
  <c r="B2572" i="26"/>
  <c r="B2573" i="26"/>
  <c r="B2574" i="26"/>
  <c r="B2575" i="26"/>
  <c r="B2576" i="26"/>
  <c r="B2577" i="26"/>
  <c r="B2584" i="26"/>
  <c r="B2585" i="26"/>
  <c r="B2586" i="26"/>
  <c r="B2596" i="26"/>
  <c r="B2597" i="26"/>
  <c r="B2598" i="26"/>
  <c r="B2599" i="26"/>
  <c r="B2600" i="26"/>
  <c r="B2601" i="26"/>
  <c r="B2608" i="26"/>
  <c r="B2609" i="26"/>
  <c r="B2610" i="26"/>
  <c r="B2620" i="26"/>
  <c r="B2621" i="26"/>
  <c r="B2622" i="26"/>
  <c r="B2623" i="26"/>
  <c r="B2624" i="26"/>
  <c r="B2625" i="26"/>
  <c r="B2632" i="26"/>
  <c r="B2633" i="26"/>
  <c r="B2634" i="26"/>
  <c r="B2644" i="26"/>
  <c r="B2645" i="26"/>
  <c r="B2646" i="26"/>
  <c r="B2647" i="26"/>
  <c r="B2648" i="26"/>
  <c r="B2649" i="26"/>
  <c r="B2656" i="26"/>
  <c r="B2657" i="26"/>
  <c r="B2658" i="26"/>
  <c r="B2668" i="26"/>
  <c r="B2669" i="26"/>
  <c r="B2670" i="26"/>
  <c r="B2671" i="26"/>
  <c r="B2672" i="26"/>
  <c r="B2673" i="26"/>
  <c r="B2680" i="26"/>
  <c r="B2681" i="26"/>
  <c r="B2682" i="26"/>
  <c r="B2692" i="26"/>
  <c r="B2693" i="26"/>
  <c r="B2694" i="26"/>
  <c r="B2695" i="26"/>
  <c r="B2696" i="26"/>
  <c r="B2697" i="26"/>
  <c r="B2704" i="26"/>
  <c r="B2705" i="26"/>
  <c r="B2706" i="26"/>
  <c r="B2716" i="26"/>
  <c r="B2717" i="26"/>
  <c r="B2718" i="26"/>
  <c r="B2719" i="26"/>
  <c r="B2720" i="26"/>
  <c r="B2721" i="26"/>
  <c r="B2728" i="26"/>
  <c r="B2729" i="26"/>
  <c r="B2730" i="26"/>
  <c r="B2740" i="26"/>
  <c r="B2741" i="26"/>
  <c r="B2742" i="26"/>
  <c r="B2743" i="26"/>
  <c r="B2744" i="26"/>
  <c r="B2745" i="26"/>
  <c r="B2752" i="26"/>
  <c r="B2753" i="26"/>
  <c r="B2754" i="26"/>
  <c r="B2764" i="26"/>
  <c r="B2765" i="26"/>
  <c r="B2766" i="26"/>
  <c r="B2767" i="26"/>
  <c r="B2768" i="26"/>
  <c r="B2769" i="26"/>
  <c r="B2776" i="26"/>
  <c r="B2777" i="26"/>
  <c r="B2778" i="26"/>
  <c r="B2788" i="26"/>
  <c r="B2789" i="26"/>
  <c r="B2790" i="26"/>
  <c r="B2791" i="26"/>
  <c r="B2792" i="26"/>
  <c r="B2793" i="26"/>
  <c r="B2800" i="26"/>
  <c r="B2801" i="26"/>
  <c r="B2802" i="26"/>
  <c r="B2812" i="26"/>
  <c r="B2813" i="26"/>
  <c r="B2814" i="26"/>
  <c r="B2815" i="26"/>
  <c r="B2816" i="26"/>
  <c r="B2817" i="26"/>
  <c r="B2824" i="26"/>
  <c r="B2825" i="26"/>
  <c r="B2826" i="26"/>
  <c r="B2836" i="26"/>
  <c r="B2837" i="26"/>
  <c r="B2838" i="26"/>
  <c r="B2839" i="26"/>
  <c r="B2840" i="26"/>
  <c r="B2841" i="26"/>
  <c r="B2848" i="26"/>
  <c r="B2849" i="26"/>
  <c r="B2850" i="26"/>
  <c r="B2860" i="26"/>
  <c r="B2861" i="26"/>
  <c r="B2862" i="26"/>
  <c r="B2863" i="26"/>
  <c r="B2864" i="26"/>
  <c r="B2865" i="26"/>
  <c r="B2872" i="26"/>
  <c r="B2873" i="26"/>
  <c r="B2874" i="26"/>
  <c r="B2884" i="26"/>
  <c r="B2885" i="26"/>
  <c r="B2886" i="26"/>
  <c r="B2887" i="26"/>
  <c r="B2888" i="26"/>
  <c r="B2889" i="26"/>
  <c r="B2896" i="26"/>
  <c r="B2897" i="26"/>
  <c r="B2898" i="26"/>
  <c r="B2908" i="26"/>
  <c r="B2909" i="26"/>
  <c r="B2910" i="26"/>
  <c r="B2911" i="26"/>
  <c r="B2912" i="26"/>
  <c r="B2913" i="26"/>
  <c r="B2920" i="26"/>
  <c r="B2921" i="26"/>
  <c r="B2922" i="26"/>
  <c r="B2932" i="26"/>
  <c r="B2933" i="26"/>
  <c r="B2934" i="26"/>
  <c r="B2935" i="26"/>
  <c r="B2936" i="26"/>
  <c r="B2937" i="26"/>
  <c r="B2944" i="26"/>
  <c r="B2945" i="26"/>
  <c r="B2946" i="26"/>
  <c r="B2956" i="26"/>
  <c r="B2957" i="26"/>
  <c r="B2958" i="26"/>
  <c r="B2959" i="26"/>
  <c r="B2960" i="26"/>
  <c r="B2961" i="26"/>
  <c r="B2968" i="26"/>
  <c r="B2969" i="26"/>
  <c r="B2970" i="26"/>
  <c r="B2980" i="26"/>
  <c r="B2981" i="26"/>
  <c r="B2982" i="26"/>
  <c r="B2983" i="26"/>
  <c r="B2984" i="26"/>
  <c r="B2985" i="26"/>
  <c r="B2992" i="26"/>
  <c r="B2993" i="26"/>
  <c r="B2994" i="26"/>
  <c r="B3004" i="26"/>
  <c r="B3005" i="26"/>
  <c r="B3006" i="26"/>
  <c r="B3007" i="26"/>
  <c r="B3008" i="26"/>
  <c r="B3009" i="26"/>
  <c r="B3016" i="26"/>
  <c r="B3017" i="26"/>
  <c r="B3018" i="26"/>
  <c r="B3028" i="26"/>
  <c r="B3029" i="26"/>
  <c r="B3030" i="26"/>
  <c r="B3031" i="26"/>
  <c r="B3032" i="26"/>
  <c r="B3033" i="26"/>
  <c r="B3040" i="26"/>
  <c r="B3041" i="26"/>
  <c r="B3042" i="26"/>
  <c r="B3052" i="26"/>
  <c r="B3053" i="26"/>
  <c r="B3054" i="26"/>
  <c r="B3055" i="26"/>
  <c r="B3056" i="26"/>
  <c r="B3057" i="26"/>
  <c r="B3064" i="26"/>
  <c r="B3065" i="26"/>
  <c r="B3066" i="26"/>
  <c r="B3076" i="26"/>
  <c r="B3077" i="26"/>
  <c r="B3078" i="26"/>
  <c r="B3079" i="26"/>
  <c r="B3080" i="26"/>
  <c r="B3081" i="26"/>
  <c r="B3088" i="26"/>
  <c r="B3089" i="26"/>
  <c r="B3090" i="26"/>
  <c r="B3100" i="26"/>
  <c r="B3101" i="26"/>
  <c r="B3102" i="26"/>
  <c r="B3103" i="26"/>
  <c r="B3104" i="26"/>
  <c r="B3105" i="26"/>
  <c r="B3112" i="26"/>
  <c r="B3113" i="26"/>
  <c r="B3114" i="26"/>
  <c r="B3124" i="26"/>
  <c r="B3125" i="26"/>
  <c r="B3126" i="26"/>
  <c r="B3127" i="26"/>
  <c r="B3128" i="26"/>
  <c r="B3129" i="26"/>
  <c r="B3136" i="26"/>
  <c r="B3137" i="26"/>
  <c r="B3138" i="26"/>
  <c r="B3148" i="26"/>
  <c r="B3149" i="26"/>
  <c r="B3150" i="26"/>
  <c r="B3151" i="26"/>
  <c r="B3152" i="26"/>
  <c r="B3153" i="26"/>
  <c r="B3160" i="26"/>
  <c r="B3161" i="26"/>
  <c r="B3162" i="26"/>
  <c r="B3172" i="26"/>
  <c r="B3173" i="26"/>
  <c r="B3174" i="26"/>
  <c r="B3175" i="26"/>
  <c r="B3176" i="26"/>
  <c r="B3177" i="26"/>
  <c r="B3184" i="26"/>
  <c r="B3185" i="26"/>
  <c r="B3186" i="26"/>
  <c r="B3196" i="26"/>
  <c r="B3197" i="26"/>
  <c r="B3198" i="26"/>
  <c r="B3199" i="26"/>
  <c r="B3200" i="26"/>
  <c r="B3201" i="26"/>
  <c r="B3208" i="26"/>
  <c r="B3209" i="26"/>
  <c r="B3210" i="26"/>
  <c r="B3220" i="26"/>
  <c r="B3221" i="26"/>
  <c r="B3222" i="26"/>
  <c r="B3223" i="26"/>
  <c r="B3224" i="26"/>
  <c r="B3225" i="26"/>
  <c r="B3232" i="26"/>
  <c r="B3233" i="26"/>
  <c r="B3234" i="26"/>
  <c r="B3244" i="26"/>
  <c r="B3245" i="26"/>
  <c r="B3246" i="26"/>
  <c r="B3247" i="26"/>
  <c r="B3248" i="26"/>
  <c r="B3249" i="26"/>
  <c r="B3256" i="26"/>
  <c r="B3257" i="26"/>
  <c r="B3258" i="26"/>
  <c r="B3268" i="26"/>
  <c r="B3269" i="26"/>
  <c r="B3270" i="26"/>
  <c r="B3271" i="26"/>
  <c r="B3272" i="26"/>
  <c r="B3273" i="26"/>
  <c r="B3280" i="26"/>
  <c r="B3281" i="26"/>
  <c r="B3282" i="26"/>
  <c r="B3292" i="26"/>
  <c r="B3293" i="26"/>
  <c r="B3294" i="26"/>
  <c r="B3295" i="26"/>
  <c r="B3296" i="26"/>
  <c r="B3297" i="26"/>
  <c r="B3304" i="26"/>
  <c r="B3305" i="26"/>
  <c r="B3306" i="26"/>
  <c r="B3316" i="26"/>
  <c r="B3317" i="26"/>
  <c r="B3318" i="26"/>
  <c r="B3319" i="26"/>
  <c r="B3320" i="26"/>
  <c r="B3321" i="26"/>
  <c r="B3328" i="26"/>
  <c r="B3329" i="26"/>
  <c r="B3330" i="26"/>
  <c r="B3340" i="26"/>
  <c r="B3341" i="26"/>
  <c r="B3342" i="26"/>
  <c r="B3343" i="26"/>
  <c r="B3344" i="26"/>
  <c r="B3345" i="26"/>
  <c r="B3352" i="26"/>
  <c r="B3353" i="26"/>
  <c r="B3354" i="26"/>
  <c r="B3364" i="26"/>
  <c r="B3365" i="26"/>
  <c r="B3366" i="26"/>
  <c r="B3367" i="26"/>
  <c r="B3368" i="26"/>
  <c r="B3369" i="26"/>
  <c r="B3376" i="26"/>
  <c r="B3377" i="26"/>
  <c r="B3378" i="26"/>
  <c r="B3388" i="26"/>
  <c r="B3389" i="26"/>
  <c r="B3390" i="26"/>
  <c r="B3391" i="26"/>
  <c r="B3392" i="26"/>
  <c r="B3393" i="26"/>
  <c r="B3400" i="26"/>
  <c r="B3401" i="26"/>
  <c r="B3402" i="26"/>
  <c r="B3412" i="26"/>
  <c r="B3413" i="26"/>
  <c r="B3414" i="26"/>
  <c r="B3415" i="26"/>
  <c r="B3416" i="26"/>
  <c r="B3417" i="26"/>
  <c r="B3424" i="26"/>
  <c r="B3425" i="26"/>
  <c r="B3426" i="26"/>
  <c r="B3436" i="26"/>
  <c r="B3437" i="26"/>
  <c r="B3438" i="26"/>
  <c r="B3439" i="26"/>
  <c r="B3440" i="26"/>
  <c r="B3441" i="26"/>
  <c r="B3448" i="26"/>
  <c r="B3449" i="26"/>
  <c r="B3450" i="26"/>
  <c r="B3460" i="26"/>
  <c r="B3461" i="26"/>
  <c r="B3462" i="26"/>
  <c r="B3463" i="26"/>
  <c r="B3464" i="26"/>
  <c r="B3465" i="26"/>
  <c r="B3472" i="26"/>
  <c r="B3473" i="26"/>
  <c r="B3474" i="26"/>
  <c r="B3484" i="26"/>
  <c r="B3485" i="26"/>
  <c r="B3486" i="26"/>
  <c r="B3487" i="26"/>
  <c r="B3488" i="26"/>
  <c r="B3489" i="26"/>
  <c r="B3496" i="26"/>
  <c r="B3497" i="26"/>
  <c r="B3498" i="26"/>
  <c r="B3508" i="26"/>
  <c r="B3509" i="26"/>
  <c r="B3510" i="26"/>
  <c r="B3511" i="26"/>
  <c r="B3512" i="26"/>
  <c r="B3513" i="26"/>
  <c r="B3520" i="26"/>
  <c r="B3521" i="26"/>
  <c r="B3522" i="26"/>
  <c r="B3532" i="26"/>
  <c r="B3533" i="26"/>
  <c r="B3534" i="26"/>
  <c r="B3535" i="26"/>
  <c r="B3536" i="26"/>
  <c r="B3537" i="26"/>
  <c r="B3544" i="26"/>
  <c r="B3545" i="26"/>
  <c r="B3546" i="26"/>
  <c r="B3556" i="26"/>
  <c r="B3557" i="26"/>
  <c r="B3558" i="26"/>
  <c r="B3559" i="26"/>
  <c r="B3560" i="26"/>
  <c r="B3561" i="26"/>
  <c r="B3568" i="26"/>
  <c r="B3569" i="26"/>
  <c r="B3570" i="26"/>
  <c r="B3580" i="26"/>
  <c r="B3581" i="26"/>
  <c r="B3582" i="26"/>
  <c r="B3583" i="26"/>
  <c r="B3584" i="26"/>
  <c r="B3585" i="26"/>
  <c r="B3592" i="26"/>
  <c r="B3593" i="26"/>
  <c r="B3594" i="26"/>
  <c r="B3604" i="26"/>
  <c r="B3605" i="26"/>
  <c r="B3606" i="26"/>
  <c r="B3607" i="26"/>
  <c r="B3608" i="26"/>
  <c r="B3609" i="26"/>
  <c r="B3616" i="26"/>
  <c r="B3617" i="26"/>
  <c r="B3618" i="26"/>
  <c r="B3628" i="26"/>
  <c r="B3629" i="26"/>
  <c r="B3630" i="26"/>
  <c r="B3631" i="26"/>
  <c r="B3632" i="26"/>
  <c r="B3633" i="26"/>
  <c r="B3640" i="26"/>
  <c r="B3641" i="26"/>
  <c r="B3642" i="26"/>
  <c r="B3652" i="26"/>
  <c r="B3653" i="26"/>
  <c r="B3654" i="26"/>
  <c r="B3655" i="26"/>
  <c r="B3656" i="26"/>
  <c r="B3657" i="26"/>
  <c r="B3664" i="26"/>
  <c r="B3665" i="26"/>
  <c r="B3666" i="26"/>
  <c r="B3676" i="26"/>
  <c r="B3677" i="26"/>
  <c r="B3678" i="26"/>
  <c r="B3679" i="26"/>
  <c r="B3680" i="26"/>
  <c r="B3681" i="26"/>
  <c r="B3688" i="26"/>
  <c r="B3689" i="26"/>
  <c r="B3690" i="26"/>
  <c r="B3700" i="26"/>
  <c r="B3701" i="26"/>
  <c r="B3702" i="26"/>
  <c r="B3703" i="26"/>
  <c r="B3704" i="26"/>
  <c r="B3705" i="26"/>
  <c r="B3712" i="26"/>
  <c r="B3713" i="26"/>
  <c r="B3714" i="26"/>
  <c r="B3724" i="26"/>
  <c r="B3725" i="26"/>
  <c r="B3726" i="26"/>
  <c r="B3727" i="26"/>
  <c r="B3728" i="26"/>
  <c r="B3729" i="26"/>
  <c r="B3736" i="26"/>
  <c r="B3737" i="26"/>
  <c r="B3738" i="26"/>
  <c r="B3748" i="26"/>
  <c r="B3749" i="26"/>
  <c r="B3750" i="26"/>
  <c r="B3751" i="26"/>
  <c r="B3752" i="26"/>
  <c r="B3753" i="26"/>
  <c r="B3760" i="26"/>
  <c r="B3761" i="26"/>
  <c r="B3762" i="26"/>
  <c r="B3772" i="26"/>
  <c r="B3773" i="26"/>
  <c r="B3774" i="26"/>
  <c r="B3775" i="26"/>
  <c r="B3776" i="26"/>
  <c r="B3777" i="26"/>
  <c r="B3784" i="26"/>
  <c r="B3785" i="26"/>
  <c r="B3786" i="26"/>
  <c r="B3796" i="26"/>
  <c r="B3797" i="26"/>
  <c r="B3798" i="26"/>
  <c r="B3799" i="26"/>
  <c r="B3800" i="26"/>
  <c r="B3801" i="26"/>
  <c r="B3808" i="26"/>
  <c r="B3809" i="26"/>
  <c r="B3810" i="26"/>
  <c r="B3820" i="26"/>
  <c r="B3821" i="26"/>
  <c r="B3822" i="26"/>
  <c r="B3823" i="26"/>
  <c r="B3824" i="26"/>
  <c r="B3825" i="26"/>
  <c r="B3832" i="26"/>
  <c r="B3833" i="26"/>
  <c r="B3834" i="26"/>
  <c r="B3844" i="26"/>
  <c r="B3845" i="26"/>
  <c r="B3846" i="26"/>
  <c r="B3847" i="26"/>
  <c r="B3848" i="26"/>
  <c r="B3849" i="26"/>
  <c r="B3856" i="26"/>
  <c r="B3857" i="26"/>
  <c r="B3858" i="26"/>
  <c r="B3868" i="26"/>
  <c r="B3869" i="26"/>
  <c r="B3870" i="26"/>
  <c r="B3871" i="26"/>
  <c r="B3872" i="26"/>
  <c r="B3873" i="26"/>
  <c r="B3880" i="26"/>
  <c r="B3881" i="26"/>
  <c r="B3882" i="26"/>
  <c r="B3892" i="26"/>
  <c r="B3893" i="26"/>
  <c r="B3894" i="26"/>
  <c r="B3895" i="26"/>
  <c r="B3896" i="26"/>
  <c r="B3897" i="26"/>
  <c r="B3904" i="26"/>
  <c r="B3905" i="26"/>
  <c r="B3906" i="26"/>
  <c r="B3916" i="26"/>
  <c r="B3917" i="26"/>
  <c r="B3918" i="26"/>
  <c r="B3919" i="26"/>
  <c r="B3920" i="26"/>
  <c r="B3921" i="26"/>
  <c r="B3928" i="26"/>
  <c r="B3929" i="26"/>
  <c r="B3930" i="26"/>
  <c r="B3940" i="26"/>
  <c r="B3941" i="26"/>
  <c r="B3942" i="26"/>
  <c r="B3943" i="26"/>
  <c r="B3944" i="26"/>
  <c r="B3945" i="26"/>
  <c r="B3952" i="26"/>
  <c r="B3953" i="26"/>
  <c r="B3954" i="26"/>
  <c r="B3964" i="26"/>
  <c r="B3965" i="26"/>
  <c r="B3966" i="26"/>
  <c r="B3967" i="26"/>
  <c r="B3968" i="26"/>
  <c r="B3969" i="26"/>
  <c r="B3976" i="26"/>
  <c r="B3977" i="26"/>
  <c r="B3978" i="26"/>
  <c r="B3988" i="26"/>
  <c r="B3989" i="26"/>
  <c r="B3990" i="26"/>
  <c r="B3991" i="26"/>
  <c r="B3992" i="26"/>
  <c r="B3993" i="26"/>
  <c r="B4000" i="26"/>
  <c r="B4001" i="26"/>
  <c r="B4002" i="26"/>
  <c r="B4012" i="26"/>
  <c r="B4013" i="26"/>
  <c r="B4014" i="26"/>
  <c r="B4015" i="26"/>
  <c r="B4016" i="26"/>
  <c r="B4017" i="26"/>
  <c r="B4024" i="26"/>
  <c r="B4025" i="26"/>
  <c r="B4026" i="26"/>
  <c r="B4036" i="26"/>
  <c r="B4037" i="26"/>
  <c r="B4038" i="26"/>
  <c r="B4039" i="26"/>
  <c r="B4040" i="26"/>
  <c r="B4041" i="26"/>
  <c r="B4048" i="26"/>
  <c r="B4049" i="26"/>
  <c r="B4050" i="26"/>
  <c r="B4060" i="26"/>
  <c r="B4061" i="26"/>
  <c r="B4062" i="26"/>
  <c r="B4063" i="26"/>
  <c r="B4064" i="26"/>
  <c r="B4065" i="26"/>
  <c r="B4072" i="26"/>
  <c r="B4073" i="26"/>
  <c r="B4074" i="26"/>
  <c r="B4084" i="26"/>
  <c r="B4085" i="26"/>
  <c r="B4086" i="26"/>
  <c r="B4087" i="26"/>
  <c r="B4088" i="26"/>
  <c r="B4089" i="26"/>
  <c r="B4096" i="26"/>
  <c r="B4097" i="26"/>
  <c r="B4098" i="26"/>
  <c r="B4108" i="26"/>
  <c r="B4109" i="26"/>
  <c r="B4110" i="26"/>
  <c r="B4111" i="26"/>
  <c r="B4112" i="26"/>
  <c r="B4113" i="26"/>
  <c r="B4120" i="26"/>
  <c r="B4121" i="26"/>
  <c r="B4122" i="26"/>
  <c r="B4132" i="26"/>
  <c r="B4133" i="26"/>
  <c r="B4134" i="26"/>
  <c r="B4135" i="26"/>
  <c r="B4136" i="26"/>
  <c r="B4137" i="26"/>
  <c r="B4144" i="26"/>
  <c r="B4145" i="26"/>
  <c r="B4146" i="26"/>
  <c r="B4156" i="26"/>
  <c r="B4157" i="26"/>
  <c r="B4158" i="26"/>
  <c r="B4159" i="26"/>
  <c r="B4160" i="26"/>
  <c r="B4161" i="26"/>
  <c r="B4168" i="26"/>
  <c r="B4169" i="26"/>
  <c r="B4170" i="26"/>
  <c r="B4180" i="26"/>
  <c r="B4181" i="26"/>
  <c r="B4182" i="26"/>
  <c r="B4183" i="26"/>
  <c r="B4184" i="26"/>
  <c r="B4185" i="26"/>
  <c r="B4192" i="26"/>
  <c r="B4193" i="26"/>
  <c r="B4194" i="26"/>
  <c r="B4204" i="26"/>
  <c r="B4205" i="26"/>
  <c r="B4206" i="26"/>
  <c r="B4207" i="26"/>
  <c r="B4208" i="26"/>
  <c r="B4209" i="26"/>
  <c r="B4216" i="26"/>
  <c r="B4217" i="26"/>
  <c r="B4218" i="26"/>
  <c r="B4228" i="26"/>
  <c r="B4229" i="26"/>
  <c r="B4230" i="26"/>
  <c r="B4231" i="26"/>
  <c r="B4232" i="26"/>
  <c r="B4233" i="26"/>
  <c r="B4240" i="26"/>
  <c r="B4241" i="26"/>
  <c r="B4242" i="26"/>
  <c r="B4252" i="26"/>
  <c r="B4253" i="26"/>
  <c r="B4254" i="26"/>
  <c r="B4255" i="26"/>
  <c r="B4256" i="26"/>
  <c r="B4257" i="26"/>
  <c r="B4264" i="26"/>
  <c r="B4265" i="26"/>
  <c r="B4266" i="26"/>
  <c r="B4276" i="26"/>
  <c r="B4277" i="26"/>
  <c r="B4278" i="26"/>
  <c r="B4279" i="26"/>
  <c r="B4280" i="26"/>
  <c r="B4281" i="26"/>
  <c r="B4288" i="26"/>
  <c r="B4289" i="26"/>
  <c r="B4290" i="26"/>
  <c r="B4300" i="26"/>
  <c r="B4301" i="26"/>
  <c r="B4302" i="26"/>
  <c r="B4303" i="26"/>
  <c r="B4304" i="26"/>
  <c r="B4305" i="26"/>
  <c r="B4312" i="26"/>
  <c r="B4313" i="26"/>
  <c r="B4314" i="26"/>
  <c r="B4324" i="26"/>
  <c r="B4325" i="26"/>
  <c r="B4326" i="26"/>
  <c r="B4327" i="26"/>
  <c r="B4328" i="26"/>
  <c r="B4329" i="26"/>
  <c r="B4336" i="26"/>
  <c r="B4337" i="26"/>
  <c r="B4338" i="26"/>
  <c r="B4348" i="26"/>
  <c r="B4349" i="26"/>
  <c r="B4350" i="26"/>
  <c r="B4351" i="26"/>
  <c r="B4352" i="26"/>
  <c r="B4353" i="26"/>
  <c r="B4360" i="26"/>
  <c r="B4361" i="26"/>
  <c r="B4362" i="26"/>
  <c r="B4372" i="26"/>
  <c r="B4373" i="26"/>
  <c r="B4374" i="26"/>
  <c r="B4375" i="26"/>
  <c r="B4376" i="26"/>
  <c r="B4377" i="26"/>
  <c r="B4384" i="26"/>
  <c r="B4385" i="26"/>
  <c r="B4386" i="26"/>
  <c r="B4396" i="26"/>
  <c r="B4397" i="26"/>
  <c r="B4398" i="26"/>
  <c r="B4399" i="26"/>
  <c r="B4400" i="26"/>
  <c r="B4401" i="26"/>
  <c r="B4408" i="26"/>
  <c r="B4409" i="26"/>
  <c r="B4410" i="26"/>
  <c r="B4420" i="26"/>
  <c r="B4421" i="26"/>
  <c r="B4422" i="26"/>
  <c r="B4423" i="26"/>
  <c r="B4424" i="26"/>
  <c r="B4425" i="26"/>
  <c r="B4432" i="26"/>
  <c r="B4433" i="26"/>
  <c r="B4434" i="26"/>
  <c r="B4444" i="26"/>
  <c r="B4445" i="26"/>
  <c r="B4446" i="26"/>
  <c r="B4447" i="26"/>
  <c r="B4448" i="26"/>
  <c r="B4449" i="26"/>
  <c r="B4456" i="26"/>
  <c r="B4457" i="26"/>
  <c r="B4458" i="26"/>
  <c r="B4468" i="26"/>
  <c r="B4469" i="26"/>
  <c r="B4470" i="26"/>
  <c r="B4471" i="26"/>
  <c r="B4472" i="26"/>
  <c r="B4473" i="26"/>
  <c r="B4480" i="26"/>
  <c r="B4481" i="26"/>
  <c r="B4482" i="26"/>
  <c r="B4492" i="26"/>
  <c r="B4493" i="26"/>
  <c r="B4494" i="26"/>
  <c r="B4495" i="26"/>
  <c r="B4496" i="26"/>
  <c r="B4497" i="26"/>
  <c r="B4504" i="26"/>
  <c r="B4505" i="26"/>
  <c r="B4506" i="26"/>
  <c r="B4516" i="26"/>
  <c r="B4517" i="26"/>
  <c r="B4518" i="26"/>
  <c r="B4519" i="26"/>
  <c r="B4520" i="26"/>
  <c r="B4521" i="26"/>
  <c r="B4528" i="26"/>
  <c r="B4529" i="26"/>
  <c r="B4530" i="26"/>
  <c r="B4540" i="26"/>
  <c r="B4541" i="26"/>
  <c r="B4542" i="26"/>
  <c r="B4543" i="26"/>
  <c r="B4544" i="26"/>
  <c r="B4545" i="26"/>
  <c r="B4552" i="26"/>
  <c r="B4553" i="26"/>
  <c r="B4554" i="26"/>
  <c r="B4564" i="26"/>
  <c r="B4565" i="26"/>
  <c r="B4566" i="26"/>
  <c r="B4567" i="26"/>
  <c r="B4568" i="26"/>
  <c r="B4569" i="26"/>
  <c r="B4576" i="26"/>
  <c r="B4577" i="26"/>
  <c r="B4578" i="26"/>
  <c r="B4588" i="26"/>
  <c r="B4589" i="26"/>
  <c r="B4590" i="26"/>
  <c r="B4591" i="26"/>
  <c r="B4592" i="26"/>
  <c r="B4593" i="26"/>
  <c r="B4600" i="26"/>
  <c r="B4601" i="26"/>
  <c r="B4602" i="26"/>
  <c r="B4612" i="26"/>
  <c r="B4613" i="26"/>
  <c r="B4614" i="26"/>
  <c r="B4615" i="26"/>
  <c r="B4616" i="26"/>
  <c r="B4617" i="26"/>
  <c r="B4624" i="26"/>
  <c r="B4625" i="26"/>
  <c r="B4626" i="26"/>
  <c r="B4636" i="26"/>
  <c r="B4637" i="26"/>
  <c r="B4638" i="26"/>
  <c r="B4639" i="26"/>
  <c r="B4640" i="26"/>
  <c r="B4641" i="26"/>
  <c r="B4648" i="26"/>
  <c r="B4649" i="26"/>
  <c r="B4650" i="26"/>
  <c r="B4660" i="26"/>
  <c r="B4661" i="26"/>
  <c r="B4662" i="26"/>
  <c r="B4663" i="26"/>
  <c r="B4664" i="26"/>
  <c r="B4665" i="26"/>
  <c r="B4672" i="26"/>
  <c r="B4673" i="26"/>
  <c r="B4674" i="26"/>
  <c r="B4684" i="26"/>
  <c r="B4685" i="26"/>
  <c r="B4686" i="26"/>
  <c r="B4687" i="26"/>
  <c r="B4688" i="26"/>
  <c r="B4689" i="26"/>
  <c r="B4696" i="26"/>
  <c r="B4697" i="26"/>
  <c r="B4698" i="26"/>
  <c r="B4708" i="26"/>
  <c r="B4709" i="26"/>
  <c r="B4710" i="26"/>
  <c r="B4711" i="26"/>
  <c r="B4712" i="26"/>
  <c r="B4713" i="26"/>
  <c r="B4720" i="26"/>
  <c r="B4721" i="26"/>
  <c r="B4722" i="26"/>
  <c r="B4732" i="26"/>
  <c r="B4733" i="26"/>
  <c r="B4734" i="26"/>
  <c r="B4735" i="26"/>
  <c r="B4736" i="26"/>
  <c r="B4737" i="26"/>
  <c r="B4744" i="26"/>
  <c r="B4745" i="26"/>
  <c r="B4746" i="26"/>
  <c r="B4756" i="26"/>
  <c r="B4757" i="26"/>
  <c r="B4758" i="26"/>
  <c r="B4759" i="26"/>
  <c r="B4760" i="26"/>
  <c r="B4761" i="26"/>
  <c r="B4768" i="26"/>
  <c r="B4769" i="26"/>
  <c r="B4770" i="26"/>
  <c r="B4780" i="26"/>
  <c r="B4781" i="26"/>
  <c r="B4782" i="26"/>
  <c r="B4783" i="26"/>
  <c r="B4784" i="26"/>
  <c r="B4785" i="26"/>
  <c r="B4792" i="26"/>
  <c r="B4793" i="26"/>
  <c r="B4794" i="26"/>
  <c r="B4804" i="26"/>
  <c r="B4805" i="26"/>
  <c r="B4806" i="26"/>
  <c r="B4807" i="26"/>
  <c r="B4808" i="26"/>
  <c r="B4809" i="26"/>
  <c r="B4816" i="26"/>
  <c r="B4817" i="26"/>
  <c r="B4818" i="26"/>
  <c r="B4828" i="26"/>
  <c r="B4829" i="26"/>
  <c r="B4830" i="26"/>
  <c r="B4831" i="26"/>
  <c r="B4832" i="26"/>
  <c r="B4833" i="26"/>
  <c r="B4840" i="26"/>
  <c r="B4841" i="26"/>
  <c r="B4842" i="26"/>
  <c r="B4852" i="26"/>
  <c r="B4853" i="26"/>
  <c r="B4854" i="26"/>
  <c r="B4855" i="26"/>
  <c r="B4856" i="26"/>
  <c r="B4857" i="26"/>
  <c r="B4864" i="26"/>
  <c r="B4865" i="26"/>
  <c r="B4866" i="26"/>
  <c r="B4876" i="26"/>
  <c r="B4877" i="26"/>
  <c r="B4878" i="26"/>
  <c r="B4879" i="26"/>
  <c r="B4880" i="26"/>
  <c r="B4881" i="26"/>
  <c r="B4888" i="26"/>
  <c r="B4889" i="26"/>
  <c r="B4890" i="26"/>
  <c r="B4900" i="26"/>
  <c r="B4901" i="26"/>
  <c r="B4902" i="26"/>
  <c r="B4903" i="26"/>
  <c r="B4904" i="26"/>
  <c r="B4905" i="26"/>
  <c r="B4912" i="26"/>
  <c r="B4913" i="26"/>
  <c r="B4914" i="26"/>
  <c r="B4924" i="26"/>
  <c r="B4925" i="26"/>
  <c r="B4926" i="26"/>
  <c r="B4927" i="26"/>
  <c r="B4928" i="26"/>
  <c r="B4929" i="26"/>
  <c r="B4936" i="26"/>
  <c r="B4937" i="26"/>
  <c r="B4938" i="26"/>
  <c r="B4948" i="26"/>
  <c r="B4949" i="26"/>
  <c r="B4950" i="26"/>
  <c r="B4951" i="26"/>
  <c r="B4952" i="26"/>
  <c r="B4953" i="26"/>
  <c r="B4960" i="26"/>
  <c r="B4961" i="26"/>
  <c r="B4962" i="26"/>
  <c r="B4972" i="26"/>
  <c r="B4973" i="26"/>
  <c r="B4974" i="26"/>
  <c r="B4975" i="26"/>
  <c r="B4976" i="26"/>
  <c r="B4977" i="26"/>
  <c r="B4984" i="26"/>
  <c r="B4985" i="26"/>
  <c r="B4986" i="26"/>
  <c r="B4996" i="26"/>
  <c r="B4997" i="26"/>
  <c r="B4998" i="26"/>
  <c r="B4999" i="26"/>
  <c r="B5000" i="26"/>
  <c r="B5001" i="26"/>
  <c r="B5008" i="26"/>
  <c r="B5009" i="26"/>
  <c r="B5010" i="26"/>
  <c r="B5020" i="26"/>
  <c r="B5021" i="26"/>
  <c r="B5022" i="26"/>
  <c r="B5023" i="26"/>
  <c r="B5024" i="26"/>
  <c r="B5025" i="26"/>
  <c r="B5032" i="26"/>
  <c r="B5033" i="26"/>
  <c r="B5034" i="26"/>
  <c r="B5044" i="26"/>
  <c r="B5045" i="26"/>
  <c r="B5046" i="26"/>
  <c r="B5047" i="26"/>
  <c r="B5048" i="26"/>
  <c r="B5049" i="26"/>
  <c r="B5056" i="26"/>
  <c r="B5057" i="26"/>
  <c r="B5058" i="26"/>
  <c r="B5068" i="26"/>
  <c r="B5069" i="26"/>
  <c r="B5070" i="26"/>
  <c r="B5071" i="26"/>
  <c r="B5072" i="26"/>
  <c r="B5073" i="26"/>
  <c r="B5080" i="26"/>
  <c r="B5081" i="26"/>
  <c r="B5082" i="26"/>
  <c r="B5092" i="26"/>
  <c r="B5093" i="26"/>
  <c r="B5094" i="26"/>
  <c r="B5095" i="26"/>
  <c r="B5096" i="26"/>
  <c r="B5097" i="26"/>
  <c r="B5104" i="26"/>
  <c r="B5105" i="26"/>
  <c r="B5106" i="26"/>
  <c r="B5116" i="26"/>
  <c r="B5117" i="26"/>
  <c r="B5118" i="26"/>
  <c r="B5119" i="26"/>
  <c r="B5120" i="26"/>
  <c r="B5121" i="26"/>
  <c r="B5128" i="26"/>
  <c r="B5129" i="26"/>
  <c r="B5130" i="26"/>
  <c r="B5140" i="26"/>
  <c r="B5141" i="26"/>
  <c r="B5142" i="26"/>
  <c r="B5143" i="26"/>
  <c r="B5144" i="26"/>
  <c r="B5145" i="26"/>
  <c r="B5152" i="26"/>
  <c r="B5153" i="26"/>
  <c r="B5154" i="26"/>
  <c r="B5164" i="26"/>
  <c r="B5165" i="26"/>
  <c r="B5166" i="26"/>
  <c r="B5167" i="26"/>
  <c r="B5168" i="26"/>
  <c r="B5169" i="26"/>
  <c r="B5176" i="26"/>
  <c r="B5177" i="26"/>
  <c r="B5178" i="26"/>
  <c r="B5188" i="26"/>
  <c r="B5189" i="26"/>
  <c r="B5190" i="26"/>
  <c r="B5191" i="26"/>
  <c r="B5192" i="26"/>
  <c r="B5193" i="26"/>
  <c r="B5200" i="26"/>
  <c r="B5201" i="26"/>
  <c r="B5202" i="26"/>
  <c r="B5212" i="26"/>
  <c r="B5213" i="26"/>
  <c r="B5214" i="26"/>
  <c r="B5215" i="26"/>
  <c r="B5216" i="26"/>
  <c r="B5217" i="26"/>
  <c r="B5224" i="26"/>
  <c r="B5225" i="26"/>
  <c r="B5226" i="26"/>
  <c r="B5236" i="26"/>
  <c r="B5237" i="26"/>
  <c r="B5238" i="26"/>
  <c r="B5239" i="26"/>
  <c r="B5240" i="26"/>
  <c r="B5241" i="26"/>
  <c r="B5248" i="26"/>
  <c r="B5249" i="26"/>
  <c r="B5250" i="26"/>
  <c r="B5260" i="26"/>
  <c r="B5261" i="26"/>
  <c r="B5262" i="26"/>
  <c r="B5263" i="26"/>
  <c r="B5264" i="26"/>
  <c r="B5265" i="26"/>
  <c r="B5272" i="26"/>
  <c r="B5273" i="26"/>
  <c r="B5274" i="26"/>
  <c r="B5284" i="26"/>
  <c r="B5285" i="26"/>
  <c r="B5286" i="26"/>
  <c r="B5287" i="26"/>
  <c r="B5288" i="26"/>
  <c r="B5289" i="26"/>
  <c r="B5296" i="26"/>
  <c r="B5297" i="26"/>
  <c r="B5298" i="26"/>
  <c r="B5308" i="26"/>
  <c r="B5309" i="26"/>
  <c r="B5310" i="26"/>
  <c r="B5311" i="26"/>
  <c r="B5312" i="26"/>
  <c r="B5313" i="26"/>
  <c r="B5320" i="26"/>
  <c r="B5321" i="26"/>
  <c r="B5322" i="26"/>
  <c r="B5332" i="26"/>
  <c r="B5333" i="26"/>
  <c r="B5334" i="26"/>
  <c r="B5335" i="26"/>
  <c r="B5336" i="26"/>
  <c r="B5337" i="26"/>
  <c r="B5344" i="26"/>
  <c r="B5345" i="26"/>
  <c r="B5346" i="26"/>
  <c r="B5356" i="26"/>
  <c r="B5357" i="26"/>
  <c r="B5358" i="26"/>
  <c r="B5359" i="26"/>
  <c r="B5360" i="26"/>
  <c r="B5361" i="26"/>
  <c r="B5368" i="26"/>
  <c r="B5369" i="26"/>
  <c r="B5370" i="26"/>
  <c r="B5380" i="26"/>
  <c r="B5381" i="26"/>
  <c r="B5382" i="26"/>
  <c r="B5383" i="26"/>
  <c r="B5384" i="26"/>
  <c r="B5385" i="26"/>
  <c r="B5392" i="26"/>
  <c r="B5393" i="26"/>
  <c r="B5394" i="26"/>
  <c r="B5404" i="26"/>
  <c r="B5405" i="26"/>
  <c r="B5406" i="26"/>
  <c r="B5407" i="26"/>
  <c r="B5408" i="26"/>
  <c r="B5409" i="26"/>
  <c r="B5416" i="26"/>
  <c r="B5417" i="26"/>
  <c r="B5418" i="26"/>
  <c r="B5428" i="26"/>
  <c r="B5429" i="26"/>
  <c r="B5430" i="26"/>
  <c r="B5431" i="26"/>
  <c r="B5432" i="26"/>
  <c r="B5433" i="26"/>
  <c r="B5440" i="26"/>
  <c r="B5441" i="26"/>
  <c r="B5442" i="26"/>
  <c r="B5452" i="26"/>
  <c r="B5453" i="26"/>
  <c r="B5454" i="26"/>
  <c r="B5455" i="26"/>
  <c r="B5456" i="26"/>
  <c r="B5457" i="26"/>
  <c r="B5464" i="26"/>
  <c r="B5465" i="26"/>
  <c r="B5466" i="26"/>
  <c r="B5476" i="26"/>
  <c r="B5477" i="26"/>
  <c r="B5478" i="26"/>
  <c r="B5479" i="26"/>
  <c r="B5480" i="26"/>
  <c r="B5481" i="26"/>
  <c r="B5488" i="26"/>
  <c r="B5489" i="26"/>
  <c r="B5490" i="26"/>
  <c r="B5500" i="26"/>
  <c r="B5501" i="26"/>
  <c r="B5502" i="26"/>
  <c r="B5503" i="26"/>
  <c r="B5504" i="26"/>
  <c r="B5505" i="26"/>
  <c r="B5512" i="26"/>
  <c r="B5513" i="26"/>
  <c r="B5514" i="26"/>
  <c r="B5524" i="26"/>
  <c r="B5525" i="26"/>
  <c r="B5526" i="26"/>
  <c r="B5527" i="26"/>
  <c r="B5528" i="26"/>
  <c r="B5529" i="26"/>
  <c r="B5536" i="26"/>
  <c r="B5537" i="26"/>
  <c r="B5538" i="26"/>
  <c r="B5548" i="26"/>
  <c r="B5549" i="26"/>
  <c r="B5550" i="26"/>
  <c r="B5551" i="26"/>
  <c r="B5552" i="26"/>
  <c r="B5553" i="26"/>
  <c r="B5560" i="26"/>
  <c r="B5561" i="26"/>
  <c r="B5562" i="26"/>
  <c r="B5572" i="26"/>
  <c r="B5573" i="26"/>
  <c r="B5574" i="26"/>
  <c r="B5575" i="26"/>
  <c r="B5576" i="26"/>
  <c r="B5577" i="26"/>
  <c r="B5584" i="26"/>
  <c r="B5585" i="26"/>
  <c r="B5586" i="26"/>
  <c r="B5596" i="26"/>
  <c r="B5597" i="26"/>
  <c r="B5598" i="26"/>
  <c r="B5599" i="26"/>
  <c r="B5600" i="26"/>
  <c r="B5601" i="26"/>
  <c r="B5608" i="26"/>
  <c r="B5609" i="26"/>
  <c r="B5610" i="26"/>
  <c r="B5620" i="26"/>
  <c r="B5621" i="26"/>
  <c r="B5622" i="26"/>
  <c r="B5623" i="26"/>
  <c r="B5624" i="26"/>
  <c r="B5625" i="26"/>
  <c r="B5632" i="26"/>
  <c r="B5633" i="26"/>
  <c r="B5634" i="26"/>
  <c r="B5644" i="26"/>
  <c r="B5645" i="26"/>
  <c r="B5646" i="26"/>
  <c r="B5647" i="26"/>
  <c r="B5648" i="26"/>
  <c r="B5649" i="26"/>
  <c r="B5656" i="26"/>
  <c r="B5657" i="26"/>
  <c r="B5658" i="26"/>
  <c r="B5668" i="26"/>
  <c r="B5669" i="26"/>
  <c r="B5670" i="26"/>
  <c r="B5671" i="26"/>
  <c r="B5672" i="26"/>
  <c r="B5673" i="26"/>
  <c r="B5680" i="26"/>
  <c r="B5681" i="26"/>
  <c r="B5682" i="26"/>
  <c r="B5688" i="26"/>
  <c r="B5712" i="26" s="1"/>
  <c r="B5736" i="26" s="1"/>
  <c r="B5760" i="26" s="1"/>
  <c r="B5784" i="26" s="1"/>
  <c r="B5808" i="26" s="1"/>
  <c r="B5832" i="26" s="1"/>
  <c r="B5856" i="26" s="1"/>
  <c r="B5880" i="26" s="1"/>
  <c r="B5904" i="26" s="1"/>
  <c r="B5928" i="26" s="1"/>
  <c r="B5952" i="26" s="1"/>
  <c r="B5976" i="26" s="1"/>
  <c r="B6000" i="26" s="1"/>
  <c r="B6024" i="26" s="1"/>
  <c r="B6048" i="26" s="1"/>
  <c r="B6072" i="26" s="1"/>
  <c r="B6096" i="26" s="1"/>
  <c r="B6120" i="26" s="1"/>
  <c r="B6144" i="26" s="1"/>
  <c r="B6168" i="26" s="1"/>
  <c r="B6192" i="26" s="1"/>
  <c r="B6216" i="26" s="1"/>
  <c r="B6240" i="26" s="1"/>
  <c r="B6264" i="26" s="1"/>
  <c r="B6288" i="26" s="1"/>
  <c r="B6312" i="26" s="1"/>
  <c r="B6336" i="26" s="1"/>
  <c r="B6360" i="26" s="1"/>
  <c r="B6384" i="26" s="1"/>
  <c r="B6408" i="26" s="1"/>
  <c r="B6432" i="26" s="1"/>
  <c r="B6456" i="26" s="1"/>
  <c r="B6480" i="26" s="1"/>
  <c r="B6504" i="26" s="1"/>
  <c r="B6528" i="26" s="1"/>
  <c r="B6552" i="26" s="1"/>
  <c r="B6576" i="26" s="1"/>
  <c r="B6600" i="26" s="1"/>
  <c r="B6624" i="26" s="1"/>
  <c r="B6648" i="26" s="1"/>
  <c r="B6672" i="26" s="1"/>
  <c r="B6696" i="26" s="1"/>
  <c r="B6720" i="26" s="1"/>
  <c r="B6744" i="26" s="1"/>
  <c r="B6768" i="26" s="1"/>
  <c r="B6792" i="26" s="1"/>
  <c r="B6816" i="26" s="1"/>
  <c r="B6840" i="26" s="1"/>
  <c r="B6864" i="26" s="1"/>
  <c r="B6888" i="26" s="1"/>
  <c r="B6912" i="26" s="1"/>
  <c r="B6936" i="26" s="1"/>
  <c r="B6960" i="26" s="1"/>
  <c r="B6984" i="26" s="1"/>
  <c r="B7008" i="26" s="1"/>
  <c r="B7032" i="26" s="1"/>
  <c r="B7056" i="26" s="1"/>
  <c r="B7080" i="26" s="1"/>
  <c r="B7104" i="26" s="1"/>
  <c r="B7128" i="26" s="1"/>
  <c r="B7152" i="26" s="1"/>
  <c r="B7176" i="26" s="1"/>
  <c r="B7200" i="26" s="1"/>
  <c r="B7224" i="26" s="1"/>
  <c r="B7248" i="26" s="1"/>
  <c r="B7272" i="26" s="1"/>
  <c r="B7296" i="26" s="1"/>
  <c r="B7320" i="26" s="1"/>
  <c r="B7344" i="26" s="1"/>
  <c r="B7368" i="26" s="1"/>
  <c r="B7392" i="26" s="1"/>
  <c r="B7416" i="26" s="1"/>
  <c r="B7440" i="26" s="1"/>
  <c r="B7464" i="26" s="1"/>
  <c r="B7488" i="26" s="1"/>
  <c r="B7512" i="26" s="1"/>
  <c r="B7536" i="26" s="1"/>
  <c r="B7560" i="26" s="1"/>
  <c r="B7584" i="26" s="1"/>
  <c r="B7608" i="26" s="1"/>
  <c r="B7632" i="26" s="1"/>
  <c r="B7656" i="26" s="1"/>
  <c r="B7680" i="26" s="1"/>
  <c r="B7704" i="26" s="1"/>
  <c r="B7728" i="26" s="1"/>
  <c r="B7752" i="26" s="1"/>
  <c r="B7776" i="26" s="1"/>
  <c r="B7800" i="26" s="1"/>
  <c r="B7824" i="26" s="1"/>
  <c r="B7848" i="26" s="1"/>
  <c r="B7872" i="26" s="1"/>
  <c r="B7896" i="26" s="1"/>
  <c r="B7920" i="26" s="1"/>
  <c r="B7944" i="26" s="1"/>
  <c r="B7968" i="26" s="1"/>
  <c r="B7992" i="26" s="1"/>
  <c r="B8016" i="26" s="1"/>
  <c r="B8040" i="26" s="1"/>
  <c r="B8064" i="26" s="1"/>
  <c r="B8088" i="26" s="1"/>
  <c r="B8112" i="26" s="1"/>
  <c r="B8136" i="26" s="1"/>
  <c r="B8160" i="26" s="1"/>
  <c r="B8184" i="26" s="1"/>
  <c r="B8208" i="26" s="1"/>
  <c r="B8232" i="26" s="1"/>
  <c r="B8256" i="26" s="1"/>
  <c r="B8280" i="26" s="1"/>
  <c r="B8304" i="26" s="1"/>
  <c r="B8328" i="26" s="1"/>
  <c r="B8352" i="26" s="1"/>
  <c r="B8376" i="26" s="1"/>
  <c r="B8400" i="26" s="1"/>
  <c r="B8424" i="26" s="1"/>
  <c r="B8448" i="26" s="1"/>
  <c r="B8472" i="26" s="1"/>
  <c r="B8496" i="26" s="1"/>
  <c r="B8520" i="26" s="1"/>
  <c r="B8544" i="26" s="1"/>
  <c r="B8568" i="26" s="1"/>
  <c r="B8592" i="26" s="1"/>
  <c r="B8616" i="26" s="1"/>
  <c r="B8640" i="26" s="1"/>
  <c r="B8664" i="26" s="1"/>
  <c r="B8688" i="26" s="1"/>
  <c r="B8712" i="26" s="1"/>
  <c r="B8736" i="26" s="1"/>
  <c r="B8760" i="26" s="1"/>
  <c r="B5692" i="26"/>
  <c r="B5693" i="26"/>
  <c r="B5694" i="26"/>
  <c r="B5695" i="26"/>
  <c r="B5696" i="26"/>
  <c r="B5697" i="26"/>
  <c r="B5704" i="26"/>
  <c r="B5705" i="26"/>
  <c r="B5706" i="26"/>
  <c r="B5716" i="26"/>
  <c r="B5717" i="26"/>
  <c r="B5718" i="26"/>
  <c r="B5719" i="26"/>
  <c r="B5720" i="26"/>
  <c r="B5721" i="26"/>
  <c r="B5728" i="26"/>
  <c r="B5729" i="26"/>
  <c r="B5730" i="26"/>
  <c r="B5740" i="26"/>
  <c r="B5741" i="26"/>
  <c r="B5742" i="26"/>
  <c r="B5743" i="26"/>
  <c r="B5744" i="26"/>
  <c r="B5745" i="26"/>
  <c r="B5752" i="26"/>
  <c r="B5753" i="26"/>
  <c r="B5754" i="26"/>
  <c r="B5764" i="26"/>
  <c r="B5765" i="26"/>
  <c r="B5766" i="26"/>
  <c r="B5767" i="26"/>
  <c r="B5768" i="26"/>
  <c r="B5769" i="26"/>
  <c r="B5776" i="26"/>
  <c r="B5777" i="26"/>
  <c r="B5778" i="26"/>
  <c r="B5788" i="26"/>
  <c r="B5789" i="26"/>
  <c r="B5790" i="26"/>
  <c r="B5791" i="26"/>
  <c r="B5792" i="26"/>
  <c r="B5793" i="26"/>
  <c r="B5800" i="26"/>
  <c r="B5801" i="26"/>
  <c r="B5802" i="26"/>
  <c r="B5812" i="26"/>
  <c r="B5813" i="26"/>
  <c r="B5814" i="26"/>
  <c r="B5815" i="26"/>
  <c r="B5816" i="26"/>
  <c r="B5817" i="26"/>
  <c r="B5824" i="26"/>
  <c r="B5825" i="26"/>
  <c r="B5826" i="26"/>
  <c r="B5836" i="26"/>
  <c r="B5837" i="26"/>
  <c r="B5838" i="26"/>
  <c r="B5839" i="26"/>
  <c r="B5840" i="26"/>
  <c r="B5841" i="26"/>
  <c r="B5848" i="26"/>
  <c r="B5849" i="26"/>
  <c r="B5850" i="26"/>
  <c r="B5860" i="26"/>
  <c r="B5861" i="26"/>
  <c r="B5862" i="26"/>
  <c r="B5863" i="26"/>
  <c r="B5864" i="26"/>
  <c r="B5865" i="26"/>
  <c r="B5872" i="26"/>
  <c r="B5873" i="26"/>
  <c r="B5874" i="26"/>
  <c r="B5884" i="26"/>
  <c r="B5885" i="26"/>
  <c r="B5886" i="26"/>
  <c r="B5887" i="26"/>
  <c r="B5888" i="26"/>
  <c r="B5889" i="26"/>
  <c r="B5896" i="26"/>
  <c r="B5897" i="26"/>
  <c r="B5898" i="26"/>
  <c r="B5908" i="26"/>
  <c r="B5909" i="26"/>
  <c r="B5910" i="26"/>
  <c r="B5911" i="26"/>
  <c r="B5912" i="26"/>
  <c r="B5913" i="26"/>
  <c r="B5920" i="26"/>
  <c r="B5921" i="26"/>
  <c r="B5922" i="26"/>
  <c r="B5932" i="26"/>
  <c r="B5933" i="26"/>
  <c r="B5934" i="26"/>
  <c r="B5935" i="26"/>
  <c r="B5936" i="26"/>
  <c r="B5937" i="26"/>
  <c r="B5944" i="26"/>
  <c r="B5945" i="26"/>
  <c r="B5946" i="26"/>
  <c r="B5956" i="26"/>
  <c r="B5957" i="26"/>
  <c r="B5958" i="26"/>
  <c r="B5959" i="26"/>
  <c r="B5960" i="26"/>
  <c r="B5961" i="26"/>
  <c r="B5968" i="26"/>
  <c r="B5969" i="26"/>
  <c r="B5970" i="26"/>
  <c r="B5980" i="26"/>
  <c r="B5981" i="26"/>
  <c r="B5982" i="26"/>
  <c r="B5983" i="26"/>
  <c r="B5984" i="26"/>
  <c r="B5985" i="26"/>
  <c r="B5992" i="26"/>
  <c r="B5993" i="26"/>
  <c r="B5994" i="26"/>
  <c r="B6004" i="26"/>
  <c r="B6005" i="26"/>
  <c r="B6006" i="26"/>
  <c r="B6007" i="26"/>
  <c r="B6008" i="26"/>
  <c r="B6009" i="26"/>
  <c r="B6016" i="26"/>
  <c r="B6017" i="26"/>
  <c r="B6018" i="26"/>
  <c r="B6028" i="26"/>
  <c r="B6029" i="26"/>
  <c r="B6030" i="26"/>
  <c r="B6031" i="26"/>
  <c r="B6032" i="26"/>
  <c r="B6033" i="26"/>
  <c r="B6040" i="26"/>
  <c r="B6041" i="26"/>
  <c r="B6042" i="26"/>
  <c r="B6066" i="26" s="1"/>
  <c r="B6090" i="26" s="1"/>
  <c r="B6114" i="26" s="1"/>
  <c r="B6138" i="26" s="1"/>
  <c r="B6162" i="26" s="1"/>
  <c r="B6186" i="26" s="1"/>
  <c r="B6210" i="26" s="1"/>
  <c r="B6234" i="26" s="1"/>
  <c r="B6258" i="26" s="1"/>
  <c r="B6282" i="26" s="1"/>
  <c r="B6306" i="26" s="1"/>
  <c r="B6330" i="26" s="1"/>
  <c r="B6354" i="26" s="1"/>
  <c r="B6378" i="26" s="1"/>
  <c r="B6402" i="26" s="1"/>
  <c r="B6426" i="26" s="1"/>
  <c r="B6450" i="26" s="1"/>
  <c r="B6474" i="26" s="1"/>
  <c r="B6498" i="26" s="1"/>
  <c r="B6522" i="26" s="1"/>
  <c r="B6546" i="26" s="1"/>
  <c r="B6570" i="26" s="1"/>
  <c r="B6594" i="26" s="1"/>
  <c r="B6618" i="26" s="1"/>
  <c r="B6642" i="26" s="1"/>
  <c r="B6666" i="26" s="1"/>
  <c r="B6690" i="26" s="1"/>
  <c r="B6714" i="26" s="1"/>
  <c r="B6738" i="26" s="1"/>
  <c r="B6762" i="26" s="1"/>
  <c r="B6786" i="26" s="1"/>
  <c r="B6810" i="26" s="1"/>
  <c r="B6834" i="26" s="1"/>
  <c r="B6858" i="26" s="1"/>
  <c r="B6882" i="26" s="1"/>
  <c r="B6906" i="26" s="1"/>
  <c r="B6930" i="26" s="1"/>
  <c r="B6954" i="26" s="1"/>
  <c r="B6978" i="26" s="1"/>
  <c r="B7002" i="26" s="1"/>
  <c r="B7026" i="26" s="1"/>
  <c r="B7050" i="26" s="1"/>
  <c r="B7074" i="26" s="1"/>
  <c r="B7098" i="26" s="1"/>
  <c r="B7122" i="26" s="1"/>
  <c r="B7146" i="26" s="1"/>
  <c r="B7170" i="26" s="1"/>
  <c r="B7194" i="26" s="1"/>
  <c r="B7218" i="26" s="1"/>
  <c r="B7242" i="26" s="1"/>
  <c r="B7266" i="26" s="1"/>
  <c r="B7290" i="26" s="1"/>
  <c r="B7314" i="26" s="1"/>
  <c r="B7338" i="26" s="1"/>
  <c r="B7362" i="26" s="1"/>
  <c r="B7386" i="26" s="1"/>
  <c r="B7410" i="26" s="1"/>
  <c r="B7434" i="26" s="1"/>
  <c r="B7458" i="26" s="1"/>
  <c r="B7482" i="26" s="1"/>
  <c r="B7506" i="26" s="1"/>
  <c r="B7530" i="26" s="1"/>
  <c r="B7554" i="26" s="1"/>
  <c r="B7578" i="26" s="1"/>
  <c r="B7602" i="26" s="1"/>
  <c r="B7626" i="26" s="1"/>
  <c r="B7650" i="26" s="1"/>
  <c r="B7674" i="26" s="1"/>
  <c r="B7698" i="26" s="1"/>
  <c r="B7722" i="26" s="1"/>
  <c r="B7746" i="26" s="1"/>
  <c r="B7770" i="26" s="1"/>
  <c r="B7794" i="26" s="1"/>
  <c r="B7818" i="26" s="1"/>
  <c r="B7842" i="26" s="1"/>
  <c r="B7866" i="26" s="1"/>
  <c r="B7890" i="26" s="1"/>
  <c r="B7914" i="26" s="1"/>
  <c r="B7938" i="26" s="1"/>
  <c r="B7962" i="26" s="1"/>
  <c r="B7986" i="26" s="1"/>
  <c r="B8010" i="26" s="1"/>
  <c r="B8034" i="26" s="1"/>
  <c r="B8058" i="26" s="1"/>
  <c r="B8082" i="26" s="1"/>
  <c r="B8106" i="26" s="1"/>
  <c r="B8130" i="26" s="1"/>
  <c r="B8154" i="26" s="1"/>
  <c r="B8178" i="26" s="1"/>
  <c r="B8202" i="26" s="1"/>
  <c r="B8226" i="26" s="1"/>
  <c r="B8250" i="26" s="1"/>
  <c r="B8274" i="26" s="1"/>
  <c r="B8298" i="26" s="1"/>
  <c r="B8322" i="26" s="1"/>
  <c r="B8346" i="26" s="1"/>
  <c r="B8370" i="26" s="1"/>
  <c r="B8394" i="26" s="1"/>
  <c r="B8418" i="26" s="1"/>
  <c r="B8442" i="26" s="1"/>
  <c r="B8466" i="26" s="1"/>
  <c r="B8490" i="26" s="1"/>
  <c r="B8514" i="26" s="1"/>
  <c r="B8538" i="26" s="1"/>
  <c r="B8562" i="26" s="1"/>
  <c r="B8586" i="26" s="1"/>
  <c r="B8610" i="26" s="1"/>
  <c r="B8634" i="26" s="1"/>
  <c r="B8658" i="26" s="1"/>
  <c r="B8682" i="26" s="1"/>
  <c r="B8706" i="26" s="1"/>
  <c r="B8730" i="26" s="1"/>
  <c r="B8754" i="26" s="1"/>
  <c r="B6052" i="26"/>
  <c r="B6053" i="26"/>
  <c r="B6054" i="26"/>
  <c r="B6055" i="26"/>
  <c r="B6056" i="26"/>
  <c r="B6057" i="26"/>
  <c r="B6064" i="26"/>
  <c r="B6065" i="26"/>
  <c r="B6076" i="26"/>
  <c r="B6077" i="26"/>
  <c r="B6078" i="26"/>
  <c r="B6079" i="26"/>
  <c r="B6080" i="26"/>
  <c r="B6081" i="26"/>
  <c r="B6088" i="26"/>
  <c r="B6089" i="26"/>
  <c r="B6100" i="26"/>
  <c r="B6101" i="26"/>
  <c r="B6102" i="26"/>
  <c r="B6103" i="26"/>
  <c r="B6104" i="26"/>
  <c r="B6105" i="26"/>
  <c r="B6112" i="26"/>
  <c r="B6113" i="26"/>
  <c r="B6124" i="26"/>
  <c r="B6125" i="26"/>
  <c r="B6126" i="26"/>
  <c r="B6127" i="26"/>
  <c r="B6128" i="26"/>
  <c r="B6129" i="26"/>
  <c r="B6136" i="26"/>
  <c r="B6137" i="26"/>
  <c r="B6148" i="26"/>
  <c r="B6149" i="26"/>
  <c r="B6150" i="26"/>
  <c r="B6151" i="26"/>
  <c r="B6152" i="26"/>
  <c r="B6153" i="26"/>
  <c r="B6160" i="26"/>
  <c r="B6161" i="26"/>
  <c r="B6172" i="26"/>
  <c r="B6173" i="26"/>
  <c r="B6174" i="26"/>
  <c r="B6175" i="26"/>
  <c r="B6176" i="26"/>
  <c r="B6177" i="26"/>
  <c r="B6184" i="26"/>
  <c r="B6185" i="26"/>
  <c r="B6196" i="26"/>
  <c r="B6197" i="26"/>
  <c r="B6198" i="26"/>
  <c r="B6199" i="26"/>
  <c r="B6200" i="26"/>
  <c r="B6201" i="26"/>
  <c r="B6208" i="26"/>
  <c r="B6209" i="26"/>
  <c r="B6220" i="26"/>
  <c r="B6221" i="26"/>
  <c r="B6222" i="26"/>
  <c r="B6223" i="26"/>
  <c r="B6224" i="26"/>
  <c r="B6225" i="26"/>
  <c r="B6232" i="26"/>
  <c r="B6233" i="26"/>
  <c r="B6244" i="26"/>
  <c r="B6245" i="26"/>
  <c r="B6246" i="26"/>
  <c r="B6247" i="26"/>
  <c r="B6248" i="26"/>
  <c r="B6249" i="26"/>
  <c r="B6256" i="26"/>
  <c r="B6257" i="26"/>
  <c r="B6268" i="26"/>
  <c r="B6269" i="26"/>
  <c r="B6270" i="26"/>
  <c r="B6271" i="26"/>
  <c r="B6272" i="26"/>
  <c r="B6273" i="26"/>
  <c r="B6280" i="26"/>
  <c r="B6281" i="26"/>
  <c r="B6292" i="26"/>
  <c r="B6293" i="26"/>
  <c r="B6294" i="26"/>
  <c r="B6295" i="26"/>
  <c r="B6296" i="26"/>
  <c r="B6297" i="26"/>
  <c r="B6304" i="26"/>
  <c r="B6305" i="26"/>
  <c r="B6316" i="26"/>
  <c r="B6317" i="26"/>
  <c r="B6318" i="26"/>
  <c r="B6319" i="26"/>
  <c r="B6320" i="26"/>
  <c r="B6321" i="26"/>
  <c r="B6328" i="26"/>
  <c r="B6329" i="26"/>
  <c r="B6340" i="26"/>
  <c r="B6341" i="26"/>
  <c r="B6342" i="26"/>
  <c r="B6343" i="26"/>
  <c r="B6344" i="26"/>
  <c r="B6345" i="26"/>
  <c r="B6352" i="26"/>
  <c r="B6353" i="26"/>
  <c r="B6364" i="26"/>
  <c r="B6365" i="26"/>
  <c r="B6366" i="26"/>
  <c r="B6367" i="26"/>
  <c r="B6368" i="26"/>
  <c r="B6369" i="26"/>
  <c r="B6376" i="26"/>
  <c r="B6377" i="26"/>
  <c r="B6388" i="26"/>
  <c r="B6389" i="26"/>
  <c r="B6390" i="26"/>
  <c r="B6391" i="26"/>
  <c r="B6392" i="26"/>
  <c r="B6393" i="26"/>
  <c r="B6400" i="26"/>
  <c r="B6401" i="26"/>
  <c r="B6412" i="26"/>
  <c r="B6413" i="26"/>
  <c r="B6414" i="26"/>
  <c r="B6415" i="26"/>
  <c r="B6416" i="26"/>
  <c r="B6417" i="26"/>
  <c r="B6424" i="26"/>
  <c r="B6425" i="26"/>
  <c r="B6436" i="26"/>
  <c r="B6437" i="26"/>
  <c r="B6438" i="26"/>
  <c r="B6439" i="26"/>
  <c r="B6440" i="26"/>
  <c r="B6441" i="26"/>
  <c r="B6448" i="26"/>
  <c r="B6449" i="26"/>
  <c r="B6460" i="26"/>
  <c r="B6461" i="26"/>
  <c r="B6462" i="26"/>
  <c r="B6463" i="26"/>
  <c r="B6464" i="26"/>
  <c r="B6465" i="26"/>
  <c r="B6472" i="26"/>
  <c r="B6473" i="26"/>
  <c r="B6484" i="26"/>
  <c r="B6485" i="26"/>
  <c r="B6486" i="26"/>
  <c r="B6487" i="26"/>
  <c r="B6488" i="26"/>
  <c r="B6489" i="26"/>
  <c r="B6496" i="26"/>
  <c r="B6497" i="26"/>
  <c r="B6508" i="26"/>
  <c r="B6509" i="26"/>
  <c r="B6510" i="26"/>
  <c r="B6511" i="26"/>
  <c r="B6512" i="26"/>
  <c r="B6513" i="26"/>
  <c r="B6520" i="26"/>
  <c r="B6521" i="26"/>
  <c r="B6532" i="26"/>
  <c r="B6533" i="26"/>
  <c r="B6534" i="26"/>
  <c r="B6535" i="26"/>
  <c r="B6536" i="26"/>
  <c r="B6537" i="26"/>
  <c r="B6544" i="26"/>
  <c r="B6545" i="26"/>
  <c r="B6556" i="26"/>
  <c r="B6557" i="26"/>
  <c r="B6558" i="26"/>
  <c r="B6559" i="26"/>
  <c r="B6560" i="26"/>
  <c r="B6561" i="26"/>
  <c r="B6568" i="26"/>
  <c r="B6569" i="26"/>
  <c r="B6580" i="26"/>
  <c r="B6581" i="26"/>
  <c r="B6582" i="26"/>
  <c r="B6583" i="26"/>
  <c r="B6584" i="26"/>
  <c r="B6585" i="26"/>
  <c r="B6592" i="26"/>
  <c r="B6593" i="26"/>
  <c r="B6604" i="26"/>
  <c r="B6605" i="26"/>
  <c r="B6606" i="26"/>
  <c r="B6607" i="26"/>
  <c r="B6608" i="26"/>
  <c r="B6609" i="26"/>
  <c r="B6616" i="26"/>
  <c r="B6617" i="26"/>
  <c r="B6628" i="26"/>
  <c r="B6629" i="26"/>
  <c r="B6630" i="26"/>
  <c r="B6631" i="26"/>
  <c r="B6632" i="26"/>
  <c r="B6633" i="26"/>
  <c r="B6640" i="26"/>
  <c r="B6641" i="26"/>
  <c r="B6652" i="26"/>
  <c r="B6653" i="26"/>
  <c r="B6654" i="26"/>
  <c r="B6655" i="26"/>
  <c r="B6656" i="26"/>
  <c r="B6657" i="26"/>
  <c r="B6664" i="26"/>
  <c r="B6665" i="26"/>
  <c r="B6676" i="26"/>
  <c r="B6677" i="26"/>
  <c r="B6678" i="26"/>
  <c r="B6679" i="26"/>
  <c r="B6680" i="26"/>
  <c r="B6681" i="26"/>
  <c r="B6688" i="26"/>
  <c r="B6689" i="26"/>
  <c r="B6700" i="26"/>
  <c r="B6701" i="26"/>
  <c r="B6702" i="26"/>
  <c r="B6703" i="26"/>
  <c r="B6704" i="26"/>
  <c r="B6705" i="26"/>
  <c r="B6712" i="26"/>
  <c r="B6713" i="26"/>
  <c r="B6724" i="26"/>
  <c r="B6725" i="26"/>
  <c r="B6726" i="26"/>
  <c r="B6727" i="26"/>
  <c r="B6728" i="26"/>
  <c r="B6729" i="26"/>
  <c r="B6736" i="26"/>
  <c r="B6737" i="26"/>
  <c r="B6748" i="26"/>
  <c r="B6749" i="26"/>
  <c r="B6750" i="26"/>
  <c r="B6751" i="26"/>
  <c r="B6752" i="26"/>
  <c r="B6753" i="26"/>
  <c r="B6760" i="26"/>
  <c r="B6761" i="26"/>
  <c r="B6772" i="26"/>
  <c r="B6773" i="26"/>
  <c r="B6774" i="26"/>
  <c r="B6775" i="26"/>
  <c r="B6776" i="26"/>
  <c r="B6777" i="26"/>
  <c r="B6784" i="26"/>
  <c r="B6785" i="26"/>
  <c r="B6796" i="26"/>
  <c r="B6797" i="26"/>
  <c r="B6798" i="26"/>
  <c r="B6799" i="26"/>
  <c r="B6800" i="26"/>
  <c r="B6801" i="26"/>
  <c r="B6808" i="26"/>
  <c r="B6809" i="26"/>
  <c r="B6820" i="26"/>
  <c r="B6821" i="26"/>
  <c r="B6822" i="26"/>
  <c r="B6823" i="26"/>
  <c r="B6824" i="26"/>
  <c r="B6825" i="26"/>
  <c r="B6832" i="26"/>
  <c r="B6833" i="26"/>
  <c r="B6844" i="26"/>
  <c r="B6845" i="26"/>
  <c r="B6846" i="26"/>
  <c r="B6847" i="26"/>
  <c r="B6848" i="26"/>
  <c r="B6849" i="26"/>
  <c r="B6856" i="26"/>
  <c r="B6857" i="26"/>
  <c r="B6868" i="26"/>
  <c r="B6869" i="26"/>
  <c r="B6870" i="26"/>
  <c r="B6871" i="26"/>
  <c r="B6872" i="26"/>
  <c r="B6873" i="26"/>
  <c r="B6880" i="26"/>
  <c r="B6881" i="26"/>
  <c r="B6892" i="26"/>
  <c r="B6893" i="26"/>
  <c r="B6894" i="26"/>
  <c r="B6895" i="26"/>
  <c r="B6896" i="26"/>
  <c r="B6897" i="26"/>
  <c r="B6904" i="26"/>
  <c r="B6905" i="26"/>
  <c r="B6916" i="26"/>
  <c r="B6917" i="26"/>
  <c r="B6918" i="26"/>
  <c r="B6919" i="26"/>
  <c r="B6920" i="26"/>
  <c r="B6921" i="26"/>
  <c r="B6928" i="26"/>
  <c r="B6929" i="26"/>
  <c r="B6940" i="26"/>
  <c r="B6941" i="26"/>
  <c r="B6942" i="26"/>
  <c r="B6943" i="26"/>
  <c r="B6944" i="26"/>
  <c r="B6945" i="26"/>
  <c r="B6952" i="26"/>
  <c r="B6953" i="26"/>
  <c r="B6964" i="26"/>
  <c r="B6965" i="26"/>
  <c r="B6966" i="26"/>
  <c r="B6967" i="26"/>
  <c r="B6968" i="26"/>
  <c r="B6969" i="26"/>
  <c r="B6976" i="26"/>
  <c r="B6977" i="26"/>
  <c r="B6988" i="26"/>
  <c r="B6989" i="26"/>
  <c r="B6990" i="26"/>
  <c r="B6991" i="26"/>
  <c r="B6992" i="26"/>
  <c r="B6993" i="26"/>
  <c r="B7000" i="26"/>
  <c r="B7001" i="26"/>
  <c r="B7012" i="26"/>
  <c r="B7013" i="26"/>
  <c r="B7014" i="26"/>
  <c r="B7015" i="26"/>
  <c r="B7016" i="26"/>
  <c r="B7017" i="26"/>
  <c r="B7024" i="26"/>
  <c r="B7025" i="26"/>
  <c r="B7036" i="26"/>
  <c r="B7037" i="26"/>
  <c r="B7038" i="26"/>
  <c r="B7039" i="26"/>
  <c r="B7040" i="26"/>
  <c r="B7041" i="26"/>
  <c r="B7048" i="26"/>
  <c r="B7049" i="26"/>
  <c r="B7060" i="26"/>
  <c r="B7061" i="26"/>
  <c r="B7062" i="26"/>
  <c r="B7063" i="26"/>
  <c r="B7064" i="26"/>
  <c r="B7065" i="26"/>
  <c r="B7072" i="26"/>
  <c r="B7073" i="26"/>
  <c r="B7084" i="26"/>
  <c r="B7085" i="26"/>
  <c r="B7086" i="26"/>
  <c r="B7087" i="26"/>
  <c r="B7088" i="26"/>
  <c r="B7089" i="26"/>
  <c r="B7096" i="26"/>
  <c r="B7097" i="26"/>
  <c r="B7108" i="26"/>
  <c r="B7109" i="26"/>
  <c r="B7110" i="26"/>
  <c r="B7111" i="26"/>
  <c r="B7112" i="26"/>
  <c r="B7113" i="26"/>
  <c r="B7120" i="26"/>
  <c r="B7121" i="26"/>
  <c r="B7132" i="26"/>
  <c r="B7133" i="26"/>
  <c r="B7134" i="26"/>
  <c r="B7135" i="26"/>
  <c r="B7136" i="26"/>
  <c r="B7137" i="26"/>
  <c r="B7144" i="26"/>
  <c r="B7145" i="26"/>
  <c r="B7156" i="26"/>
  <c r="B7157" i="26"/>
  <c r="B7158" i="26"/>
  <c r="B7159" i="26"/>
  <c r="B7160" i="26"/>
  <c r="B7161" i="26"/>
  <c r="B7168" i="26"/>
  <c r="B7169" i="26"/>
  <c r="B7180" i="26"/>
  <c r="B7181" i="26"/>
  <c r="B7182" i="26"/>
  <c r="B7183" i="26"/>
  <c r="B7184" i="26"/>
  <c r="B7185" i="26"/>
  <c r="B7192" i="26"/>
  <c r="B7193" i="26"/>
  <c r="B7204" i="26"/>
  <c r="B7205" i="26"/>
  <c r="B7206" i="26"/>
  <c r="B7207" i="26"/>
  <c r="B7208" i="26"/>
  <c r="B7209" i="26"/>
  <c r="B7216" i="26"/>
  <c r="B7217" i="26"/>
  <c r="B7228" i="26"/>
  <c r="B7229" i="26"/>
  <c r="B7230" i="26"/>
  <c r="B7231" i="26"/>
  <c r="B7232" i="26"/>
  <c r="B7233" i="26"/>
  <c r="B7240" i="26"/>
  <c r="B7241" i="26"/>
  <c r="B7252" i="26"/>
  <c r="B7253" i="26"/>
  <c r="B7254" i="26"/>
  <c r="B7255" i="26"/>
  <c r="B7256" i="26"/>
  <c r="B7257" i="26"/>
  <c r="B7264" i="26"/>
  <c r="B7265" i="26"/>
  <c r="B7276" i="26"/>
  <c r="B7277" i="26"/>
  <c r="B7278" i="26"/>
  <c r="B7279" i="26"/>
  <c r="B7280" i="26"/>
  <c r="B7281" i="26"/>
  <c r="B7288" i="26"/>
  <c r="B7289" i="26"/>
  <c r="B7300" i="26"/>
  <c r="B7301" i="26"/>
  <c r="B7302" i="26"/>
  <c r="B7303" i="26"/>
  <c r="B7304" i="26"/>
  <c r="B7305" i="26"/>
  <c r="B7312" i="26"/>
  <c r="B7313" i="26"/>
  <c r="B7324" i="26"/>
  <c r="B7325" i="26"/>
  <c r="B7326" i="26"/>
  <c r="B7327" i="26"/>
  <c r="B7328" i="26"/>
  <c r="B7329" i="26"/>
  <c r="B7336" i="26"/>
  <c r="B7337" i="26"/>
  <c r="B7348" i="26"/>
  <c r="B7349" i="26"/>
  <c r="B7350" i="26"/>
  <c r="B7351" i="26"/>
  <c r="B7352" i="26"/>
  <c r="B7353" i="26"/>
  <c r="B7360" i="26"/>
  <c r="B7361" i="26"/>
  <c r="B7372" i="26"/>
  <c r="B7373" i="26"/>
  <c r="B7374" i="26"/>
  <c r="B7375" i="26"/>
  <c r="B7376" i="26"/>
  <c r="B7377" i="26"/>
  <c r="B7384" i="26"/>
  <c r="B7385" i="26"/>
  <c r="B7396" i="26"/>
  <c r="B7397" i="26"/>
  <c r="B7398" i="26"/>
  <c r="B7399" i="26"/>
  <c r="B7400" i="26"/>
  <c r="B7401" i="26"/>
  <c r="B7408" i="26"/>
  <c r="B7409" i="26"/>
  <c r="B7420" i="26"/>
  <c r="B7421" i="26"/>
  <c r="B7422" i="26"/>
  <c r="B7423" i="26"/>
  <c r="B7424" i="26"/>
  <c r="B7425" i="26"/>
  <c r="B7432" i="26"/>
  <c r="B7433" i="26"/>
  <c r="B7444" i="26"/>
  <c r="B7445" i="26"/>
  <c r="B7446" i="26"/>
  <c r="B7447" i="26"/>
  <c r="B7448" i="26"/>
  <c r="B7449" i="26"/>
  <c r="B7456" i="26"/>
  <c r="B7457" i="26"/>
  <c r="B7468" i="26"/>
  <c r="B7469" i="26"/>
  <c r="B7470" i="26"/>
  <c r="B7471" i="26"/>
  <c r="B7472" i="26"/>
  <c r="B7473" i="26"/>
  <c r="B7480" i="26"/>
  <c r="B7481" i="26"/>
  <c r="B7492" i="26"/>
  <c r="B7493" i="26"/>
  <c r="B7494" i="26"/>
  <c r="B7495" i="26"/>
  <c r="B7496" i="26"/>
  <c r="B7497" i="26"/>
  <c r="B7504" i="26"/>
  <c r="B7505" i="26"/>
  <c r="B7516" i="26"/>
  <c r="B7517" i="26"/>
  <c r="B7518" i="26"/>
  <c r="B7519" i="26"/>
  <c r="B7520" i="26"/>
  <c r="B7521" i="26"/>
  <c r="B7528" i="26"/>
  <c r="B7529" i="26"/>
  <c r="B7540" i="26"/>
  <c r="B7541" i="26"/>
  <c r="B7542" i="26"/>
  <c r="B7543" i="26"/>
  <c r="B7544" i="26"/>
  <c r="B7545" i="26"/>
  <c r="B7552" i="26"/>
  <c r="B7553" i="26"/>
  <c r="B7564" i="26"/>
  <c r="B7565" i="26"/>
  <c r="B7566" i="26"/>
  <c r="B7567" i="26"/>
  <c r="B7568" i="26"/>
  <c r="B7569" i="26"/>
  <c r="B7576" i="26"/>
  <c r="B7577" i="26"/>
  <c r="B7588" i="26"/>
  <c r="B7589" i="26"/>
  <c r="B7590" i="26"/>
  <c r="B7591" i="26"/>
  <c r="B7592" i="26"/>
  <c r="B7593" i="26"/>
  <c r="B7600" i="26"/>
  <c r="B7601" i="26"/>
  <c r="B7612" i="26"/>
  <c r="B7613" i="26"/>
  <c r="B7614" i="26"/>
  <c r="B7615" i="26"/>
  <c r="B7616" i="26"/>
  <c r="B7617" i="26"/>
  <c r="B7624" i="26"/>
  <c r="B7625" i="26"/>
  <c r="B7636" i="26"/>
  <c r="B7637" i="26"/>
  <c r="B7638" i="26"/>
  <c r="B7639" i="26"/>
  <c r="B7640" i="26"/>
  <c r="B7641" i="26"/>
  <c r="B7648" i="26"/>
  <c r="B7649" i="26"/>
  <c r="B7660" i="26"/>
  <c r="B7661" i="26"/>
  <c r="B7662" i="26"/>
  <c r="B7663" i="26"/>
  <c r="B7664" i="26"/>
  <c r="B7665" i="26"/>
  <c r="B7672" i="26"/>
  <c r="B7673" i="26"/>
  <c r="B7684" i="26"/>
  <c r="B7685" i="26"/>
  <c r="B7686" i="26"/>
  <c r="B7687" i="26"/>
  <c r="B7688" i="26"/>
  <c r="B7689" i="26"/>
  <c r="B7696" i="26"/>
  <c r="B7697" i="26"/>
  <c r="B7708" i="26"/>
  <c r="B7709" i="26"/>
  <c r="B7710" i="26"/>
  <c r="B7711" i="26"/>
  <c r="B7712" i="26"/>
  <c r="B7713" i="26"/>
  <c r="B7720" i="26"/>
  <c r="B7721" i="26"/>
  <c r="B7732" i="26"/>
  <c r="B7733" i="26"/>
  <c r="B7734" i="26"/>
  <c r="B7735" i="26"/>
  <c r="B7736" i="26"/>
  <c r="B7737" i="26"/>
  <c r="B7744" i="26"/>
  <c r="B7745" i="26"/>
  <c r="B7756" i="26"/>
  <c r="B7757" i="26"/>
  <c r="B7758" i="26"/>
  <c r="B7759" i="26"/>
  <c r="B7760" i="26"/>
  <c r="B7761" i="26"/>
  <c r="B7768" i="26"/>
  <c r="B7769" i="26"/>
  <c r="B7780" i="26"/>
  <c r="B7781" i="26"/>
  <c r="B7782" i="26"/>
  <c r="B7783" i="26"/>
  <c r="B7784" i="26"/>
  <c r="B7785" i="26"/>
  <c r="B7792" i="26"/>
  <c r="B7793" i="26"/>
  <c r="B7804" i="26"/>
  <c r="B7805" i="26"/>
  <c r="B7806" i="26"/>
  <c r="B7807" i="26"/>
  <c r="B7808" i="26"/>
  <c r="B7809" i="26"/>
  <c r="B7816" i="26"/>
  <c r="B7817" i="26"/>
  <c r="B7828" i="26"/>
  <c r="B7829" i="26"/>
  <c r="B7830" i="26"/>
  <c r="B7831" i="26"/>
  <c r="B7832" i="26"/>
  <c r="B7833" i="26"/>
  <c r="B7840" i="26"/>
  <c r="B7841" i="26"/>
  <c r="B7852" i="26"/>
  <c r="B7853" i="26"/>
  <c r="B7854" i="26"/>
  <c r="B7855" i="26"/>
  <c r="B7856" i="26"/>
  <c r="B7857" i="26"/>
  <c r="B7864" i="26"/>
  <c r="B7865" i="26"/>
  <c r="B7876" i="26"/>
  <c r="B7877" i="26"/>
  <c r="B7878" i="26"/>
  <c r="B7879" i="26"/>
  <c r="B7880" i="26"/>
  <c r="B7881" i="26"/>
  <c r="B7888" i="26"/>
  <c r="B7889" i="26"/>
  <c r="B7900" i="26"/>
  <c r="B7901" i="26"/>
  <c r="B7902" i="26"/>
  <c r="B7903" i="26"/>
  <c r="B7904" i="26"/>
  <c r="B7905" i="26"/>
  <c r="B7912" i="26"/>
  <c r="B7913" i="26"/>
  <c r="B7924" i="26"/>
  <c r="B7925" i="26"/>
  <c r="B7926" i="26"/>
  <c r="B7927" i="26"/>
  <c r="B7928" i="26"/>
  <c r="B7929" i="26"/>
  <c r="B7936" i="26"/>
  <c r="B7937" i="26"/>
  <c r="B7948" i="26"/>
  <c r="B7949" i="26"/>
  <c r="B7950" i="26"/>
  <c r="B7951" i="26"/>
  <c r="B7952" i="26"/>
  <c r="B7953" i="26"/>
  <c r="B7960" i="26"/>
  <c r="B7961" i="26"/>
  <c r="B7972" i="26"/>
  <c r="B7973" i="26"/>
  <c r="B7974" i="26"/>
  <c r="B7975" i="26"/>
  <c r="B7976" i="26"/>
  <c r="B7977" i="26"/>
  <c r="B7984" i="26"/>
  <c r="B7985" i="26"/>
  <c r="B7996" i="26"/>
  <c r="B7997" i="26"/>
  <c r="B7998" i="26"/>
  <c r="B7999" i="26"/>
  <c r="B8000" i="26"/>
  <c r="B8001" i="26"/>
  <c r="B8008" i="26"/>
  <c r="B8009" i="26"/>
  <c r="B8020" i="26"/>
  <c r="B8021" i="26"/>
  <c r="B8022" i="26"/>
  <c r="B8023" i="26"/>
  <c r="B8024" i="26"/>
  <c r="B8025" i="26"/>
  <c r="B8032" i="26"/>
  <c r="B8033" i="26"/>
  <c r="B8044" i="26"/>
  <c r="B8045" i="26"/>
  <c r="B8046" i="26"/>
  <c r="B8047" i="26"/>
  <c r="B8048" i="26"/>
  <c r="B8049" i="26"/>
  <c r="B8056" i="26"/>
  <c r="B8057" i="26"/>
  <c r="B8068" i="26"/>
  <c r="B8069" i="26"/>
  <c r="B8070" i="26"/>
  <c r="B8071" i="26"/>
  <c r="B8072" i="26"/>
  <c r="B8073" i="26"/>
  <c r="B8080" i="26"/>
  <c r="B8081" i="26"/>
  <c r="B8092" i="26"/>
  <c r="B8093" i="26"/>
  <c r="B8094" i="26"/>
  <c r="B8095" i="26"/>
  <c r="B8096" i="26"/>
  <c r="B8097" i="26"/>
  <c r="B8104" i="26"/>
  <c r="B8105" i="26"/>
  <c r="B8116" i="26"/>
  <c r="B8117" i="26"/>
  <c r="B8118" i="26"/>
  <c r="B8119" i="26"/>
  <c r="B8120" i="26"/>
  <c r="B8121" i="26"/>
  <c r="B8128" i="26"/>
  <c r="B8129" i="26"/>
  <c r="B8140" i="26"/>
  <c r="B8141" i="26"/>
  <c r="B8142" i="26"/>
  <c r="B8143" i="26"/>
  <c r="B8144" i="26"/>
  <c r="B8145" i="26"/>
  <c r="B8152" i="26"/>
  <c r="B8153" i="26"/>
  <c r="B8164" i="26"/>
  <c r="B8165" i="26"/>
  <c r="B8166" i="26"/>
  <c r="B8167" i="26"/>
  <c r="B8168" i="26"/>
  <c r="B8169" i="26"/>
  <c r="B8176" i="26"/>
  <c r="B8177" i="26"/>
  <c r="B8188" i="26"/>
  <c r="B8189" i="26"/>
  <c r="B8190" i="26"/>
  <c r="B8191" i="26"/>
  <c r="B8192" i="26"/>
  <c r="B8193" i="26"/>
  <c r="B8200" i="26"/>
  <c r="B8201" i="26"/>
  <c r="B8212" i="26"/>
  <c r="B8213" i="26"/>
  <c r="B8214" i="26"/>
  <c r="B8215" i="26"/>
  <c r="B8216" i="26"/>
  <c r="B8217" i="26"/>
  <c r="B8224" i="26"/>
  <c r="B8225" i="26"/>
  <c r="B8236" i="26"/>
  <c r="B8237" i="26"/>
  <c r="B8238" i="26"/>
  <c r="B8239" i="26"/>
  <c r="B8240" i="26"/>
  <c r="B8241" i="26"/>
  <c r="B8248" i="26"/>
  <c r="B8249" i="26"/>
  <c r="B8260" i="26"/>
  <c r="B8261" i="26"/>
  <c r="B8262" i="26"/>
  <c r="B8263" i="26"/>
  <c r="B8264" i="26"/>
  <c r="B8265" i="26"/>
  <c r="B8272" i="26"/>
  <c r="B8273" i="26"/>
  <c r="B8284" i="26"/>
  <c r="B8285" i="26"/>
  <c r="B8286" i="26"/>
  <c r="B8287" i="26"/>
  <c r="B8288" i="26"/>
  <c r="B8289" i="26"/>
  <c r="B8296" i="26"/>
  <c r="B8297" i="26"/>
  <c r="B8308" i="26"/>
  <c r="B8309" i="26"/>
  <c r="B8310" i="26"/>
  <c r="B8311" i="26"/>
  <c r="B8312" i="26"/>
  <c r="B8313" i="26"/>
  <c r="B8320" i="26"/>
  <c r="B8321" i="26"/>
  <c r="B8332" i="26"/>
  <c r="B8333" i="26"/>
  <c r="B8334" i="26"/>
  <c r="B8335" i="26"/>
  <c r="B8336" i="26"/>
  <c r="B8337" i="26"/>
  <c r="B8344" i="26"/>
  <c r="B8345" i="26"/>
  <c r="B8356" i="26"/>
  <c r="B8357" i="26"/>
  <c r="B8358" i="26"/>
  <c r="B8359" i="26"/>
  <c r="B8360" i="26"/>
  <c r="B8361" i="26"/>
  <c r="B8368" i="26"/>
  <c r="B8369" i="26"/>
  <c r="B8380" i="26"/>
  <c r="B8381" i="26"/>
  <c r="B8382" i="26"/>
  <c r="B8383" i="26"/>
  <c r="B8384" i="26"/>
  <c r="B8385" i="26"/>
  <c r="B8392" i="26"/>
  <c r="B8393" i="26"/>
  <c r="B8404" i="26"/>
  <c r="B8405" i="26"/>
  <c r="B8406" i="26"/>
  <c r="B8407" i="26"/>
  <c r="B8408" i="26"/>
  <c r="B8409" i="26"/>
  <c r="B8416" i="26"/>
  <c r="B8417" i="26"/>
  <c r="B8428" i="26"/>
  <c r="B8429" i="26"/>
  <c r="B8430" i="26"/>
  <c r="B8431" i="26"/>
  <c r="B8432" i="26"/>
  <c r="B8433" i="26"/>
  <c r="B8440" i="26"/>
  <c r="B8441" i="26"/>
  <c r="B8452" i="26"/>
  <c r="B8453" i="26"/>
  <c r="B8454" i="26"/>
  <c r="B8455" i="26"/>
  <c r="B8456" i="26"/>
  <c r="B8457" i="26"/>
  <c r="B8464" i="26"/>
  <c r="B8465" i="26"/>
  <c r="B8476" i="26"/>
  <c r="B8477" i="26"/>
  <c r="B8478" i="26"/>
  <c r="B8479" i="26"/>
  <c r="B8480" i="26"/>
  <c r="B8481" i="26"/>
  <c r="B8488" i="26"/>
  <c r="B8489" i="26"/>
  <c r="B8500" i="26"/>
  <c r="B8501" i="26"/>
  <c r="B8502" i="26"/>
  <c r="B8503" i="26"/>
  <c r="B8504" i="26"/>
  <c r="B8505" i="26"/>
  <c r="B8512" i="26"/>
  <c r="B8513" i="26"/>
  <c r="B8524" i="26"/>
  <c r="B8525" i="26"/>
  <c r="B8526" i="26"/>
  <c r="B8527" i="26"/>
  <c r="B8528" i="26"/>
  <c r="B8529" i="26"/>
  <c r="B8536" i="26"/>
  <c r="B8537" i="26"/>
  <c r="B8548" i="26"/>
  <c r="B8549" i="26"/>
  <c r="B8550" i="26"/>
  <c r="B8551" i="26"/>
  <c r="B8552" i="26"/>
  <c r="B8553" i="26"/>
  <c r="B8560" i="26"/>
  <c r="B8561" i="26"/>
  <c r="B8572" i="26"/>
  <c r="B8573" i="26"/>
  <c r="B8574" i="26"/>
  <c r="B8575" i="26"/>
  <c r="B8576" i="26"/>
  <c r="B8577" i="26"/>
  <c r="B8584" i="26"/>
  <c r="B8585" i="26"/>
  <c r="B8596" i="26"/>
  <c r="B8597" i="26"/>
  <c r="B8598" i="26"/>
  <c r="B8599" i="26"/>
  <c r="B8600" i="26"/>
  <c r="B8601" i="26"/>
  <c r="B8608" i="26"/>
  <c r="B8609" i="26"/>
  <c r="B8620" i="26"/>
  <c r="B8621" i="26"/>
  <c r="B8622" i="26"/>
  <c r="B8623" i="26"/>
  <c r="B8624" i="26"/>
  <c r="B8625" i="26"/>
  <c r="B8632" i="26"/>
  <c r="B8633" i="26"/>
  <c r="B8644" i="26"/>
  <c r="B8645" i="26"/>
  <c r="B8646" i="26"/>
  <c r="B8647" i="26"/>
  <c r="B8648" i="26"/>
  <c r="B8649" i="26"/>
  <c r="B8656" i="26"/>
  <c r="B8657" i="26"/>
  <c r="B8668" i="26"/>
  <c r="B8669" i="26"/>
  <c r="B8670" i="26"/>
  <c r="B8671" i="26"/>
  <c r="B8672" i="26"/>
  <c r="B8673" i="26"/>
  <c r="B8680" i="26"/>
  <c r="B8681" i="26"/>
  <c r="B8692" i="26"/>
  <c r="B8693" i="26"/>
  <c r="B8694" i="26"/>
  <c r="B8695" i="26"/>
  <c r="B8696" i="26"/>
  <c r="B8697" i="26"/>
  <c r="B8704" i="26"/>
  <c r="B8705" i="26"/>
  <c r="B8716" i="26"/>
  <c r="B8717" i="26"/>
  <c r="B8718" i="26"/>
  <c r="B8719" i="26"/>
  <c r="B8720" i="26"/>
  <c r="B8721" i="26"/>
  <c r="B8728" i="26"/>
  <c r="B8729" i="26"/>
  <c r="B8740" i="26"/>
  <c r="B8741" i="26"/>
  <c r="B8742" i="26"/>
  <c r="B8743" i="26"/>
  <c r="B8744" i="26"/>
  <c r="B8745" i="26"/>
  <c r="B8752" i="26"/>
  <c r="B8753" i="26"/>
  <c r="C42" i="27" l="1"/>
  <c r="C41" i="27"/>
  <c r="AJ13" i="30" l="1"/>
  <c r="F3" i="7" l="1"/>
  <c r="F3" i="35"/>
  <c r="H28" i="7"/>
  <c r="C39" i="27"/>
  <c r="C40" i="27"/>
  <c r="C38" i="27"/>
  <c r="N20" i="16"/>
  <c r="N21" i="16"/>
  <c r="N22" i="16"/>
  <c r="N23" i="16"/>
  <c r="N24" i="16"/>
  <c r="C35" i="27"/>
  <c r="C34" i="27"/>
  <c r="C33" i="27"/>
  <c r="H44" i="7"/>
  <c r="H15" i="7"/>
  <c r="H29" i="7"/>
  <c r="H55" i="7"/>
  <c r="O1" i="36"/>
  <c r="N1" i="36"/>
  <c r="M1" i="36"/>
  <c r="L1" i="36"/>
  <c r="K1" i="36"/>
  <c r="J1" i="36"/>
  <c r="I1" i="36"/>
  <c r="H1" i="36"/>
  <c r="G1" i="36"/>
  <c r="F1" i="36"/>
  <c r="E1" i="36"/>
  <c r="D1" i="36"/>
  <c r="E1" i="21"/>
  <c r="F1" i="21"/>
  <c r="G1" i="21"/>
  <c r="H1" i="21"/>
  <c r="I1" i="21"/>
  <c r="J1" i="21"/>
  <c r="K1" i="21"/>
  <c r="L1" i="21"/>
  <c r="M1" i="21"/>
  <c r="N1" i="21"/>
  <c r="O1" i="21"/>
  <c r="D1" i="21"/>
  <c r="AM10" i="30" l="1"/>
  <c r="N6" i="30"/>
  <c r="C4" i="33"/>
  <c r="F98" i="31" s="1"/>
  <c r="AI6" i="10" l="1"/>
  <c r="D29" i="31" l="1"/>
  <c r="D40" i="31" s="1" a="1"/>
  <c r="D40" i="31" s="1"/>
  <c r="E29" i="31"/>
  <c r="E40" i="31" s="1" a="1"/>
  <c r="E40" i="31" s="1"/>
  <c r="F29" i="31"/>
  <c r="F40" i="31" s="1" a="1"/>
  <c r="F40" i="31" s="1"/>
  <c r="G29" i="31"/>
  <c r="G40" i="31" s="1" a="1"/>
  <c r="G40" i="31" s="1"/>
  <c r="H29" i="31"/>
  <c r="H40" i="31" s="1" a="1"/>
  <c r="H40" i="31" s="1"/>
  <c r="I29" i="31"/>
  <c r="I40" i="31" s="1" a="1"/>
  <c r="I40" i="31" s="1"/>
  <c r="J29" i="31"/>
  <c r="J40" i="31" s="1" a="1"/>
  <c r="J40" i="31" s="1"/>
  <c r="K29" i="31"/>
  <c r="K40" i="31" s="1" a="1"/>
  <c r="K40" i="31" s="1"/>
  <c r="L29" i="31"/>
  <c r="L40" i="31" s="1" a="1"/>
  <c r="L40" i="31" s="1"/>
  <c r="M29" i="31"/>
  <c r="M40" i="31" s="1" a="1"/>
  <c r="M40" i="31" s="1"/>
  <c r="N29" i="31"/>
  <c r="N40" i="31" s="1" a="1"/>
  <c r="N40" i="31" s="1"/>
  <c r="D30" i="31"/>
  <c r="D41" i="31" s="1" a="1"/>
  <c r="D41" i="31" s="1"/>
  <c r="E30" i="31"/>
  <c r="E41" i="31" s="1" a="1"/>
  <c r="E41" i="31" s="1"/>
  <c r="F30" i="31"/>
  <c r="F41" i="31" s="1" a="1"/>
  <c r="F41" i="31" s="1"/>
  <c r="G30" i="31"/>
  <c r="G41" i="31" s="1" a="1"/>
  <c r="G41" i="31" s="1"/>
  <c r="H30" i="31"/>
  <c r="H41" i="31" s="1" a="1"/>
  <c r="H41" i="31" s="1"/>
  <c r="I30" i="31"/>
  <c r="I41" i="31" s="1" a="1"/>
  <c r="I41" i="31" s="1"/>
  <c r="J30" i="31"/>
  <c r="J41" i="31" s="1" a="1"/>
  <c r="J41" i="31" s="1"/>
  <c r="K30" i="31"/>
  <c r="K41" i="31" s="1" a="1"/>
  <c r="K41" i="31" s="1"/>
  <c r="L30" i="31"/>
  <c r="L41" i="31" s="1" a="1"/>
  <c r="L41" i="31" s="1"/>
  <c r="M30" i="31"/>
  <c r="M41" i="31" s="1" a="1"/>
  <c r="M41" i="31" s="1"/>
  <c r="N30" i="31"/>
  <c r="N41" i="31" s="1" a="1"/>
  <c r="N41" i="31" s="1"/>
  <c r="C30" i="31"/>
  <c r="C41" i="31" s="1" a="1"/>
  <c r="C41" i="31" s="1"/>
  <c r="C29" i="31"/>
  <c r="C40" i="31" s="1" a="1"/>
  <c r="C40" i="31" s="1"/>
  <c r="C5" i="18" l="1"/>
  <c r="I32" i="27"/>
  <c r="W20" i="36"/>
  <c r="V20" i="36"/>
  <c r="U20" i="36"/>
  <c r="T20" i="36"/>
  <c r="S20" i="36"/>
  <c r="R20" i="36"/>
  <c r="Q20" i="36"/>
  <c r="W19" i="36"/>
  <c r="V19" i="36"/>
  <c r="U19" i="36"/>
  <c r="T19" i="36"/>
  <c r="S19" i="36"/>
  <c r="R19" i="36"/>
  <c r="Q19" i="36"/>
  <c r="W18" i="36"/>
  <c r="V18" i="36"/>
  <c r="U18" i="36"/>
  <c r="T18" i="36"/>
  <c r="S18" i="36"/>
  <c r="R18" i="36"/>
  <c r="Q18" i="36"/>
  <c r="AY1" i="10"/>
  <c r="C8" i="31"/>
  <c r="I8" i="7"/>
  <c r="C8" i="7"/>
  <c r="C45" i="35"/>
  <c r="I45" i="35" s="1"/>
  <c r="H34" i="35"/>
  <c r="H30" i="35"/>
  <c r="H26" i="35"/>
  <c r="H25" i="35"/>
  <c r="H24" i="35"/>
  <c r="H22" i="35"/>
  <c r="H20" i="35"/>
  <c r="H19" i="35"/>
  <c r="H18" i="35"/>
  <c r="H17" i="35"/>
  <c r="H16" i="35"/>
  <c r="J15" i="35"/>
  <c r="I15" i="35"/>
  <c r="H12" i="35"/>
  <c r="H11" i="35"/>
  <c r="H10" i="35"/>
  <c r="H9" i="35"/>
  <c r="I8" i="35"/>
  <c r="H8" i="35"/>
  <c r="C8" i="35"/>
  <c r="H7" i="35"/>
  <c r="H6" i="35"/>
  <c r="C46" i="7"/>
  <c r="I46" i="7" s="1"/>
  <c r="C155" i="31" l="1"/>
  <c r="B155" i="31"/>
  <c r="B165" i="31"/>
  <c r="B160" i="31"/>
  <c r="B161" i="31"/>
  <c r="B162" i="31"/>
  <c r="B163" i="31"/>
  <c r="B164" i="31"/>
  <c r="B159" i="31"/>
  <c r="G30" i="34"/>
  <c r="E30" i="34"/>
  <c r="G29" i="34"/>
  <c r="E29" i="34"/>
  <c r="J29" i="34" s="1"/>
  <c r="G28" i="34"/>
  <c r="H28" i="34" s="1"/>
  <c r="I28" i="34" s="1"/>
  <c r="E28" i="34"/>
  <c r="L28" i="34" s="1"/>
  <c r="H30" i="34"/>
  <c r="I30" i="34" s="1"/>
  <c r="G12" i="8"/>
  <c r="G13" i="8"/>
  <c r="H11" i="8"/>
  <c r="H12" i="8"/>
  <c r="H13" i="8"/>
  <c r="G11" i="8"/>
  <c r="G6" i="8"/>
  <c r="G7" i="8"/>
  <c r="H5" i="8"/>
  <c r="H6" i="8"/>
  <c r="H7" i="8"/>
  <c r="G5" i="8"/>
  <c r="G18" i="32"/>
  <c r="H18" i="32"/>
  <c r="G19" i="32"/>
  <c r="H19" i="32"/>
  <c r="G20" i="32"/>
  <c r="H20" i="32"/>
  <c r="G21" i="32"/>
  <c r="H21" i="32"/>
  <c r="H17" i="32"/>
  <c r="G17" i="32"/>
  <c r="C18" i="32"/>
  <c r="D18" i="32"/>
  <c r="C19" i="32"/>
  <c r="D19" i="32"/>
  <c r="C20" i="32"/>
  <c r="D20" i="32"/>
  <c r="C21" i="32"/>
  <c r="D21" i="32"/>
  <c r="D17" i="32"/>
  <c r="C17" i="32"/>
  <c r="D8" i="32"/>
  <c r="D7" i="32"/>
  <c r="C8" i="32"/>
  <c r="C9" i="32"/>
  <c r="C10" i="32"/>
  <c r="C7" i="32"/>
  <c r="L30" i="34"/>
  <c r="H29" i="34"/>
  <c r="C9" i="34"/>
  <c r="P14" i="34" s="1"/>
  <c r="C8" i="34"/>
  <c r="C7" i="34"/>
  <c r="C6" i="34"/>
  <c r="C20" i="19" s="1"/>
  <c r="C5" i="34"/>
  <c r="C21" i="19" s="1"/>
  <c r="C4" i="34"/>
  <c r="C2" i="34"/>
  <c r="C2" i="17"/>
  <c r="C6" i="17"/>
  <c r="I20" i="19" s="1"/>
  <c r="C7" i="17"/>
  <c r="U3" i="32" s="1"/>
  <c r="C8" i="17"/>
  <c r="S4" i="32" s="1"/>
  <c r="V10" i="32" s="1"/>
  <c r="C9" i="17"/>
  <c r="C5" i="17"/>
  <c r="I21" i="19" s="1"/>
  <c r="C4" i="17"/>
  <c r="D25" i="31"/>
  <c r="E25" i="31"/>
  <c r="F25" i="31"/>
  <c r="G25" i="31"/>
  <c r="H25" i="31"/>
  <c r="I25" i="31"/>
  <c r="J25" i="31"/>
  <c r="K25" i="31"/>
  <c r="L25" i="31"/>
  <c r="M25" i="31"/>
  <c r="N25" i="31"/>
  <c r="D26" i="31"/>
  <c r="E26" i="31"/>
  <c r="F26" i="31"/>
  <c r="G26" i="31"/>
  <c r="H26" i="31"/>
  <c r="I26" i="31"/>
  <c r="J26" i="31"/>
  <c r="K26" i="31"/>
  <c r="L26" i="31"/>
  <c r="M26" i="31"/>
  <c r="N26" i="31"/>
  <c r="D27" i="31"/>
  <c r="E27" i="31"/>
  <c r="F27" i="31"/>
  <c r="G27" i="31"/>
  <c r="H27" i="31"/>
  <c r="I27" i="31"/>
  <c r="J27" i="31"/>
  <c r="K27" i="31"/>
  <c r="L27" i="31"/>
  <c r="M27" i="31"/>
  <c r="N27" i="31"/>
  <c r="C27" i="31"/>
  <c r="C25" i="31"/>
  <c r="D124" i="31"/>
  <c r="F131" i="31"/>
  <c r="D131" i="31"/>
  <c r="F125" i="31"/>
  <c r="D98" i="31"/>
  <c r="D125" i="31" s="1"/>
  <c r="N6" i="10"/>
  <c r="B1" i="7"/>
  <c r="C4" i="18"/>
  <c r="B1" i="35" s="1"/>
  <c r="C99" i="33"/>
  <c r="C67" i="33"/>
  <c r="C77" i="33" s="1"/>
  <c r="C107" i="33" s="1"/>
  <c r="C124" i="33" s="1"/>
  <c r="C66" i="33"/>
  <c r="C65" i="33"/>
  <c r="C64" i="33"/>
  <c r="C63" i="33"/>
  <c r="C55" i="33"/>
  <c r="C54" i="33"/>
  <c r="C53" i="33"/>
  <c r="C52" i="33"/>
  <c r="C51" i="33"/>
  <c r="P16" i="33"/>
  <c r="O16" i="33"/>
  <c r="N16" i="33"/>
  <c r="M16" i="33"/>
  <c r="L16" i="33"/>
  <c r="K16" i="33"/>
  <c r="J16" i="33"/>
  <c r="I16" i="33"/>
  <c r="H16" i="33"/>
  <c r="G16" i="33"/>
  <c r="F16" i="33"/>
  <c r="E16" i="33"/>
  <c r="C16" i="33"/>
  <c r="C10" i="33"/>
  <c r="C6" i="7" s="1"/>
  <c r="C9" i="33"/>
  <c r="C8" i="33"/>
  <c r="C12" i="7" s="1"/>
  <c r="C7" i="33"/>
  <c r="C10" i="7" s="1"/>
  <c r="C6" i="33"/>
  <c r="C9" i="7" s="1"/>
  <c r="C5" i="33"/>
  <c r="C3" i="33"/>
  <c r="B3" i="33"/>
  <c r="C2" i="33"/>
  <c r="C10" i="18"/>
  <c r="C6" i="35" s="1"/>
  <c r="I6" i="35" s="1"/>
  <c r="C9" i="18"/>
  <c r="C8" i="18"/>
  <c r="C12" i="35" s="1"/>
  <c r="I12" i="35" s="1"/>
  <c r="C7" i="18"/>
  <c r="AJ18" i="30" s="1"/>
  <c r="C6" i="18"/>
  <c r="AJ17" i="30" s="1"/>
  <c r="C3" i="18"/>
  <c r="D5" i="19" s="1"/>
  <c r="J5" i="19" s="1"/>
  <c r="C2" i="18"/>
  <c r="F16" i="18"/>
  <c r="G16" i="18"/>
  <c r="H16" i="18"/>
  <c r="I16" i="18"/>
  <c r="J16" i="18"/>
  <c r="K16" i="18"/>
  <c r="L16" i="18"/>
  <c r="M16" i="18"/>
  <c r="N16" i="18"/>
  <c r="O16" i="18"/>
  <c r="P16" i="18"/>
  <c r="E16" i="18"/>
  <c r="D72" i="31"/>
  <c r="E72" i="31"/>
  <c r="F72" i="31"/>
  <c r="G72" i="31"/>
  <c r="H72" i="31"/>
  <c r="I72" i="31"/>
  <c r="J72" i="31"/>
  <c r="K72" i="31"/>
  <c r="L72" i="31"/>
  <c r="M72" i="31"/>
  <c r="N72" i="31"/>
  <c r="D73" i="31"/>
  <c r="E73" i="31"/>
  <c r="F73" i="31"/>
  <c r="G73" i="31"/>
  <c r="H73" i="31"/>
  <c r="I73" i="31"/>
  <c r="J73" i="31"/>
  <c r="K73" i="31"/>
  <c r="L73" i="31"/>
  <c r="M73" i="31"/>
  <c r="N73" i="31"/>
  <c r="D74" i="31"/>
  <c r="E74" i="31"/>
  <c r="F74" i="31"/>
  <c r="G74" i="31"/>
  <c r="H74" i="31"/>
  <c r="I74" i="31"/>
  <c r="J74" i="31"/>
  <c r="K74" i="31"/>
  <c r="L74" i="31"/>
  <c r="M74" i="31"/>
  <c r="N74" i="31"/>
  <c r="C74" i="31"/>
  <c r="C73" i="31"/>
  <c r="C72" i="31"/>
  <c r="M24" i="32"/>
  <c r="M23" i="32"/>
  <c r="M22" i="32"/>
  <c r="M21" i="32"/>
  <c r="M20" i="32"/>
  <c r="E10" i="32"/>
  <c r="D10" i="32"/>
  <c r="D9" i="32"/>
  <c r="E37" i="31" l="1" a="1"/>
  <c r="E37" i="31" s="1"/>
  <c r="E44" i="31" a="1"/>
  <c r="E44" i="31" s="1"/>
  <c r="G43" i="31" a="1"/>
  <c r="G43" i="31" s="1"/>
  <c r="G36" i="31" a="1"/>
  <c r="G36" i="31" s="1"/>
  <c r="M43" i="31" a="1"/>
  <c r="M43" i="31" s="1"/>
  <c r="M36" i="31" a="1"/>
  <c r="M36" i="31" s="1"/>
  <c r="E107" i="33"/>
  <c r="H111" i="33"/>
  <c r="P111" i="33"/>
  <c r="I111" i="33"/>
  <c r="E111" i="33"/>
  <c r="J111" i="33"/>
  <c r="M111" i="33"/>
  <c r="K111" i="33"/>
  <c r="L111" i="33"/>
  <c r="F111" i="33"/>
  <c r="N111" i="33"/>
  <c r="G111" i="33"/>
  <c r="O111" i="33"/>
  <c r="N45" i="31" a="1"/>
  <c r="N45" i="31" s="1"/>
  <c r="N38" i="31" a="1"/>
  <c r="N38" i="31" s="1"/>
  <c r="F45" i="31" a="1"/>
  <c r="F45" i="31" s="1"/>
  <c r="F38" i="31" a="1"/>
  <c r="F38" i="31" s="1"/>
  <c r="I44" i="31" a="1"/>
  <c r="I44" i="31" s="1"/>
  <c r="I37" i="31" a="1"/>
  <c r="I37" i="31" s="1"/>
  <c r="L36" i="31" a="1"/>
  <c r="L36" i="31" s="1"/>
  <c r="L43" i="31" a="1"/>
  <c r="L43" i="31" s="1"/>
  <c r="D36" i="31" a="1"/>
  <c r="D36" i="31" s="1"/>
  <c r="D43" i="31" a="1"/>
  <c r="D43" i="31" s="1"/>
  <c r="J45" i="31" a="1"/>
  <c r="J45" i="31" s="1"/>
  <c r="J38" i="31" a="1"/>
  <c r="J38" i="31" s="1"/>
  <c r="I45" i="31" a="1"/>
  <c r="I45" i="31" s="1"/>
  <c r="I38" i="31" a="1"/>
  <c r="I38" i="31" s="1"/>
  <c r="D44" i="31" a="1"/>
  <c r="D44" i="31" s="1"/>
  <c r="D37" i="31" a="1"/>
  <c r="D37" i="31" s="1"/>
  <c r="L81" i="33"/>
  <c r="M81" i="33"/>
  <c r="F81" i="33"/>
  <c r="N81" i="33"/>
  <c r="E81" i="33"/>
  <c r="G81" i="33"/>
  <c r="O81" i="33"/>
  <c r="H81" i="33"/>
  <c r="P81" i="33"/>
  <c r="I81" i="33"/>
  <c r="J81" i="33"/>
  <c r="K81" i="33"/>
  <c r="C45" i="31" a="1"/>
  <c r="C45" i="31" s="1"/>
  <c r="C38" i="31" a="1"/>
  <c r="C38" i="31" s="1"/>
  <c r="G45" i="31" a="1"/>
  <c r="G45" i="31" s="1"/>
  <c r="G38" i="31" a="1"/>
  <c r="G38" i="31" s="1"/>
  <c r="J44" i="31" a="1"/>
  <c r="J44" i="31" s="1"/>
  <c r="J37" i="31" a="1"/>
  <c r="J37" i="31" s="1"/>
  <c r="E43" i="31" a="1"/>
  <c r="E43" i="31" s="1"/>
  <c r="E36" i="31" a="1"/>
  <c r="E36" i="31" s="1"/>
  <c r="AM24" i="30" a="1"/>
  <c r="AM24" i="30" s="1"/>
  <c r="AM23" i="30" a="1"/>
  <c r="AM23" i="30" s="1"/>
  <c r="AI22" i="30" a="1"/>
  <c r="AI22" i="30" s="1"/>
  <c r="M45" i="31" a="1"/>
  <c r="M45" i="31" s="1"/>
  <c r="M38" i="31" a="1"/>
  <c r="M38" i="31" s="1"/>
  <c r="E45" i="31" a="1"/>
  <c r="E45" i="31" s="1"/>
  <c r="E38" i="31" a="1"/>
  <c r="E38" i="31" s="1"/>
  <c r="H44" i="31" a="1"/>
  <c r="H44" i="31" s="1"/>
  <c r="H37" i="31" a="1"/>
  <c r="H37" i="31" s="1"/>
  <c r="K36" i="31" a="1"/>
  <c r="K36" i="31" s="1"/>
  <c r="K43" i="31" a="1"/>
  <c r="K43" i="31" s="1"/>
  <c r="L45" i="31" a="1"/>
  <c r="L45" i="31" s="1"/>
  <c r="L38" i="31" a="1"/>
  <c r="L38" i="31" s="1"/>
  <c r="D45" i="31" a="1"/>
  <c r="D45" i="31" s="1"/>
  <c r="D38" i="31" a="1"/>
  <c r="D38" i="31" s="1"/>
  <c r="G44" i="31" a="1"/>
  <c r="G44" i="31" s="1"/>
  <c r="G37" i="31" a="1"/>
  <c r="G37" i="31" s="1"/>
  <c r="J43" i="31" a="1"/>
  <c r="J43" i="31" s="1"/>
  <c r="J36" i="31" a="1"/>
  <c r="J36" i="31" s="1"/>
  <c r="K45" i="31" a="1"/>
  <c r="K45" i="31" s="1"/>
  <c r="K38" i="31" a="1"/>
  <c r="K38" i="31" s="1"/>
  <c r="N44" i="31" a="1"/>
  <c r="N44" i="31" s="1"/>
  <c r="N37" i="31" a="1"/>
  <c r="N37" i="31" s="1"/>
  <c r="F44" i="31" a="1"/>
  <c r="F44" i="31" s="1"/>
  <c r="F37" i="31" a="1"/>
  <c r="F37" i="31" s="1"/>
  <c r="I36" i="31" a="1"/>
  <c r="I36" i="31" s="1"/>
  <c r="I43" i="31" a="1"/>
  <c r="I43" i="31" s="1"/>
  <c r="H43" i="31" a="1"/>
  <c r="H43" i="31" s="1"/>
  <c r="H36" i="31" a="1"/>
  <c r="H36" i="31" s="1"/>
  <c r="M44" i="31" a="1"/>
  <c r="M44" i="31" s="1"/>
  <c r="M37" i="31" a="1"/>
  <c r="M37" i="31" s="1"/>
  <c r="L44" i="31" a="1"/>
  <c r="L44" i="31" s="1"/>
  <c r="L37" i="31" a="1"/>
  <c r="L37" i="31" s="1"/>
  <c r="C43" i="31" a="1"/>
  <c r="C43" i="31" s="1"/>
  <c r="C36" i="31" a="1"/>
  <c r="C36" i="31" s="1"/>
  <c r="H45" i="31" a="1"/>
  <c r="H45" i="31" s="1"/>
  <c r="H38" i="31" a="1"/>
  <c r="H38" i="31" s="1"/>
  <c r="K44" i="31" a="1"/>
  <c r="K44" i="31" s="1"/>
  <c r="K37" i="31" a="1"/>
  <c r="K37" i="31" s="1"/>
  <c r="N43" i="31" a="1"/>
  <c r="N43" i="31" s="1"/>
  <c r="N36" i="31" a="1"/>
  <c r="N36" i="31" s="1"/>
  <c r="F43" i="31" a="1"/>
  <c r="F43" i="31" s="1"/>
  <c r="F36" i="31" a="1"/>
  <c r="F36" i="31" s="1"/>
  <c r="E18" i="7"/>
  <c r="K18" i="7" s="1"/>
  <c r="E18" i="35"/>
  <c r="K18" i="35" s="1"/>
  <c r="P29" i="34"/>
  <c r="S3" i="32"/>
  <c r="Q7" i="32" s="1"/>
  <c r="K26" i="17" s="1"/>
  <c r="Q4" i="32"/>
  <c r="R10" i="32" s="1"/>
  <c r="K17" i="17" s="1"/>
  <c r="C11" i="35"/>
  <c r="I11" i="35" s="1"/>
  <c r="C5" i="36"/>
  <c r="Q3" i="32"/>
  <c r="V12" i="32" s="1"/>
  <c r="I19" i="19"/>
  <c r="C19" i="19"/>
  <c r="C10" i="35"/>
  <c r="I10" i="35" s="1"/>
  <c r="C6" i="19"/>
  <c r="I6" i="19" s="1"/>
  <c r="D6" i="19"/>
  <c r="E40" i="33"/>
  <c r="F40" i="33" s="1"/>
  <c r="C11" i="7"/>
  <c r="D33" i="7" s="1"/>
  <c r="J33" i="7" s="1"/>
  <c r="C9" i="35"/>
  <c r="I9" i="35" s="1"/>
  <c r="C5" i="19"/>
  <c r="I5" i="19" s="1"/>
  <c r="H1" i="35"/>
  <c r="J14" i="34"/>
  <c r="I14" i="34"/>
  <c r="C3" i="34"/>
  <c r="G41" i="33"/>
  <c r="G40" i="33"/>
  <c r="E42" i="33"/>
  <c r="E41" i="33"/>
  <c r="I29" i="34"/>
  <c r="M28" i="34"/>
  <c r="M30" i="34"/>
  <c r="K14" i="34"/>
  <c r="O28" i="34"/>
  <c r="K29" i="34"/>
  <c r="O30" i="34"/>
  <c r="L14" i="34"/>
  <c r="P28" i="34"/>
  <c r="L29" i="34"/>
  <c r="P30" i="34"/>
  <c r="F28" i="34"/>
  <c r="N28" i="34"/>
  <c r="F30" i="34"/>
  <c r="E14" i="34"/>
  <c r="M14" i="34"/>
  <c r="M29" i="34"/>
  <c r="F14" i="34"/>
  <c r="N14" i="34"/>
  <c r="J28" i="34"/>
  <c r="F29" i="34"/>
  <c r="N29" i="34"/>
  <c r="J30" i="34"/>
  <c r="N30" i="34"/>
  <c r="G14" i="34"/>
  <c r="O14" i="34"/>
  <c r="K28" i="34"/>
  <c r="O29" i="34"/>
  <c r="K30" i="34"/>
  <c r="H14" i="34"/>
  <c r="I110" i="18"/>
  <c r="L105" i="18"/>
  <c r="P110" i="18"/>
  <c r="H110" i="18"/>
  <c r="M105" i="18"/>
  <c r="E110" i="18"/>
  <c r="K105" i="18"/>
  <c r="O110" i="18"/>
  <c r="G110" i="18"/>
  <c r="E105" i="18"/>
  <c r="I105" i="18"/>
  <c r="M110" i="18"/>
  <c r="J105" i="18"/>
  <c r="N110" i="18"/>
  <c r="P105" i="18"/>
  <c r="H105" i="18"/>
  <c r="L110" i="18"/>
  <c r="O105" i="18"/>
  <c r="G105" i="18"/>
  <c r="K110" i="18"/>
  <c r="F110" i="18"/>
  <c r="N105" i="18"/>
  <c r="F105" i="18"/>
  <c r="J110" i="18"/>
  <c r="Q16" i="33"/>
  <c r="O107" i="33"/>
  <c r="G107" i="33"/>
  <c r="N107" i="33"/>
  <c r="F107" i="33"/>
  <c r="M107" i="33"/>
  <c r="L107" i="33"/>
  <c r="K107" i="33"/>
  <c r="J107" i="33"/>
  <c r="I107" i="33"/>
  <c r="H107" i="33"/>
  <c r="P107" i="33"/>
  <c r="C94" i="33"/>
  <c r="N7" i="32"/>
  <c r="U11" i="32"/>
  <c r="R12" i="32" s="1"/>
  <c r="V11" i="32"/>
  <c r="U10" i="32"/>
  <c r="R11" i="32" s="1"/>
  <c r="N17" i="17" l="1"/>
  <c r="E17" i="17"/>
  <c r="J17" i="17"/>
  <c r="P17" i="17"/>
  <c r="G17" i="17"/>
  <c r="J26" i="17"/>
  <c r="F26" i="17"/>
  <c r="P26" i="17"/>
  <c r="N26" i="17"/>
  <c r="I26" i="17"/>
  <c r="G26" i="17"/>
  <c r="H26" i="17"/>
  <c r="O26" i="17"/>
  <c r="M26" i="17"/>
  <c r="L26" i="17"/>
  <c r="E26" i="17"/>
  <c r="T9" i="32"/>
  <c r="P15" i="17" s="1"/>
  <c r="G15" i="17"/>
  <c r="L15" i="17"/>
  <c r="K15" i="17"/>
  <c r="O17" i="17"/>
  <c r="F17" i="17"/>
  <c r="M17" i="17"/>
  <c r="I17" i="17"/>
  <c r="L17" i="17"/>
  <c r="H17" i="17"/>
  <c r="E28" i="17"/>
  <c r="D32" i="35"/>
  <c r="F32" i="35" s="1"/>
  <c r="T7" i="32"/>
  <c r="O31" i="17" s="1"/>
  <c r="U12" i="32"/>
  <c r="R9" i="32" s="1"/>
  <c r="N16" i="17" s="1"/>
  <c r="R7" i="32"/>
  <c r="K27" i="17" s="1"/>
  <c r="C59" i="35"/>
  <c r="I59" i="35" s="1"/>
  <c r="J6" i="19"/>
  <c r="F42" i="33"/>
  <c r="E30" i="17"/>
  <c r="G28" i="17"/>
  <c r="H40" i="33"/>
  <c r="P32" i="17"/>
  <c r="H32" i="17"/>
  <c r="O32" i="17"/>
  <c r="G32" i="17"/>
  <c r="N32" i="17"/>
  <c r="F32" i="17"/>
  <c r="M32" i="17"/>
  <c r="E32" i="17"/>
  <c r="L32" i="17"/>
  <c r="K32" i="17"/>
  <c r="J32" i="17"/>
  <c r="I32" i="17"/>
  <c r="L33" i="17"/>
  <c r="L42" i="17" s="1"/>
  <c r="K33" i="17"/>
  <c r="K42" i="17" s="1"/>
  <c r="J33" i="17"/>
  <c r="J42" i="17" s="1"/>
  <c r="I33" i="17"/>
  <c r="I42" i="17" s="1"/>
  <c r="P33" i="17"/>
  <c r="P42" i="17" s="1"/>
  <c r="H33" i="17"/>
  <c r="H42" i="17" s="1"/>
  <c r="O33" i="17"/>
  <c r="O42" i="17" s="1"/>
  <c r="G33" i="17"/>
  <c r="G42" i="17" s="1"/>
  <c r="N33" i="17"/>
  <c r="N42" i="17" s="1"/>
  <c r="F33" i="17"/>
  <c r="F42" i="17" s="1"/>
  <c r="M33" i="17"/>
  <c r="M42" i="17" s="1"/>
  <c r="E33" i="17"/>
  <c r="E42" i="17" s="1"/>
  <c r="H41" i="33"/>
  <c r="G29" i="17"/>
  <c r="F28" i="17"/>
  <c r="J40" i="33"/>
  <c r="F41" i="33"/>
  <c r="E29" i="17"/>
  <c r="Q107" i="33"/>
  <c r="I15" i="17" l="1"/>
  <c r="E15" i="17"/>
  <c r="N15" i="17"/>
  <c r="H15" i="17"/>
  <c r="M15" i="17"/>
  <c r="F15" i="17"/>
  <c r="J15" i="17"/>
  <c r="O15" i="17"/>
  <c r="M31" i="17"/>
  <c r="G27" i="17"/>
  <c r="L27" i="17"/>
  <c r="F27" i="17"/>
  <c r="H27" i="17"/>
  <c r="E27" i="17"/>
  <c r="G31" i="17"/>
  <c r="M27" i="17"/>
  <c r="I27" i="17"/>
  <c r="H31" i="17"/>
  <c r="O27" i="17"/>
  <c r="N31" i="17"/>
  <c r="P31" i="17"/>
  <c r="K31" i="17"/>
  <c r="I31" i="17"/>
  <c r="N27" i="17"/>
  <c r="P27" i="17"/>
  <c r="J31" i="17"/>
  <c r="J27" i="17"/>
  <c r="L31" i="17"/>
  <c r="E31" i="17"/>
  <c r="F31" i="17"/>
  <c r="F16" i="17"/>
  <c r="E16" i="17"/>
  <c r="M16" i="17"/>
  <c r="J16" i="17"/>
  <c r="K16" i="17"/>
  <c r="I16" i="17"/>
  <c r="H16" i="17"/>
  <c r="P16" i="17"/>
  <c r="O16" i="17"/>
  <c r="L16" i="17"/>
  <c r="G16" i="17"/>
  <c r="F29" i="17"/>
  <c r="J41" i="33"/>
  <c r="J42" i="33"/>
  <c r="G42" i="33"/>
  <c r="F30" i="17"/>
  <c r="I41" i="33"/>
  <c r="H29" i="17"/>
  <c r="H28" i="17"/>
  <c r="I40" i="33"/>
  <c r="J28" i="17"/>
  <c r="K40" i="33"/>
  <c r="I29" i="17" l="1"/>
  <c r="L40" i="33"/>
  <c r="K28" i="17"/>
  <c r="H42" i="33"/>
  <c r="G30" i="17"/>
  <c r="K42" i="33"/>
  <c r="J30" i="17"/>
  <c r="I28" i="17"/>
  <c r="J29" i="17"/>
  <c r="K41" i="33"/>
  <c r="F102" i="18" l="1"/>
  <c r="F103" i="18"/>
  <c r="F101" i="18"/>
  <c r="K29" i="17"/>
  <c r="L41" i="33"/>
  <c r="I42" i="33"/>
  <c r="H30" i="17"/>
  <c r="M40" i="33"/>
  <c r="L28" i="17"/>
  <c r="L42" i="33"/>
  <c r="K30" i="17"/>
  <c r="G101" i="18" l="1"/>
  <c r="I30" i="17"/>
  <c r="M28" i="17"/>
  <c r="N40" i="33"/>
  <c r="M41" i="33"/>
  <c r="L29" i="17"/>
  <c r="M42" i="33"/>
  <c r="L30" i="17"/>
  <c r="G103" i="18" l="1"/>
  <c r="H101" i="18"/>
  <c r="G102" i="18"/>
  <c r="N42" i="33"/>
  <c r="M30" i="17"/>
  <c r="N41" i="33"/>
  <c r="M29" i="17"/>
  <c r="O40" i="33"/>
  <c r="N28" i="17"/>
  <c r="I101" i="18" l="1"/>
  <c r="H103" i="18"/>
  <c r="O41" i="33"/>
  <c r="N29" i="17"/>
  <c r="O42" i="33"/>
  <c r="N30" i="17"/>
  <c r="P40" i="33"/>
  <c r="O28" i="17"/>
  <c r="H102" i="18" l="1"/>
  <c r="I103" i="18"/>
  <c r="P28" i="17"/>
  <c r="P42" i="33"/>
  <c r="O30" i="17"/>
  <c r="P41" i="33"/>
  <c r="O29" i="17"/>
  <c r="J101" i="18" l="1"/>
  <c r="P29" i="17"/>
  <c r="P30" i="17"/>
  <c r="I102" i="18" l="1"/>
  <c r="J103" i="18"/>
  <c r="K101" i="18"/>
  <c r="D27" i="26"/>
  <c r="D26" i="26"/>
  <c r="D25" i="26"/>
  <c r="D24" i="26"/>
  <c r="D23" i="26"/>
  <c r="D22" i="26"/>
  <c r="D21" i="26"/>
  <c r="D20" i="26"/>
  <c r="D19" i="26"/>
  <c r="D18" i="26"/>
  <c r="D17" i="26"/>
  <c r="D16" i="26"/>
  <c r="D15" i="26"/>
  <c r="D14" i="26"/>
  <c r="D13" i="26"/>
  <c r="D12" i="26"/>
  <c r="D11" i="26"/>
  <c r="D10" i="26"/>
  <c r="D9" i="26"/>
  <c r="D8" i="26"/>
  <c r="D7" i="26"/>
  <c r="D6" i="26"/>
  <c r="D5" i="26"/>
  <c r="D4" i="26"/>
  <c r="O77" i="31"/>
  <c r="O76" i="31"/>
  <c r="N75" i="31"/>
  <c r="M75" i="31"/>
  <c r="L75" i="31"/>
  <c r="K75" i="31"/>
  <c r="J75" i="31"/>
  <c r="I75" i="31"/>
  <c r="H75" i="31"/>
  <c r="G75" i="31"/>
  <c r="F75" i="31"/>
  <c r="E75" i="31"/>
  <c r="D75" i="31"/>
  <c r="C75" i="31"/>
  <c r="O74" i="31"/>
  <c r="O73" i="31"/>
  <c r="O72" i="31"/>
  <c r="C97" i="31"/>
  <c r="C124" i="31" s="1"/>
  <c r="B124" i="31"/>
  <c r="O30" i="31"/>
  <c r="O29" i="31"/>
  <c r="N28" i="31"/>
  <c r="M28" i="31"/>
  <c r="L28" i="31"/>
  <c r="K28" i="31"/>
  <c r="J28" i="31"/>
  <c r="I28" i="31"/>
  <c r="H28" i="31"/>
  <c r="G28" i="31"/>
  <c r="F28" i="31"/>
  <c r="E28" i="31"/>
  <c r="D28" i="31"/>
  <c r="C28" i="31"/>
  <c r="O27" i="31"/>
  <c r="O26" i="31"/>
  <c r="O25" i="31"/>
  <c r="M8763" i="26"/>
  <c r="M8762" i="26"/>
  <c r="M8761" i="26"/>
  <c r="M8760" i="26"/>
  <c r="M8759" i="26"/>
  <c r="M8758" i="26"/>
  <c r="M8757" i="26"/>
  <c r="M8756" i="26"/>
  <c r="M8755" i="26"/>
  <c r="M8754" i="26"/>
  <c r="M8753" i="26"/>
  <c r="M8752" i="26"/>
  <c r="M8751" i="26"/>
  <c r="M8750" i="26"/>
  <c r="M8749" i="26"/>
  <c r="M8748" i="26"/>
  <c r="M8747" i="26"/>
  <c r="M8746" i="26"/>
  <c r="M8745" i="26"/>
  <c r="M8744" i="26"/>
  <c r="M8743" i="26"/>
  <c r="M8742" i="26"/>
  <c r="M8741" i="26"/>
  <c r="M8740" i="26"/>
  <c r="M8739" i="26"/>
  <c r="M8738" i="26"/>
  <c r="M8737" i="26"/>
  <c r="M8736" i="26"/>
  <c r="M8735" i="26"/>
  <c r="M8734" i="26"/>
  <c r="M8733" i="26"/>
  <c r="M8732" i="26"/>
  <c r="M8731" i="26"/>
  <c r="M8730" i="26"/>
  <c r="M8729" i="26"/>
  <c r="M8728" i="26"/>
  <c r="M8727" i="26"/>
  <c r="M8726" i="26"/>
  <c r="M8725" i="26"/>
  <c r="M8724" i="26"/>
  <c r="M8723" i="26"/>
  <c r="M8722" i="26"/>
  <c r="M8721" i="26"/>
  <c r="M8720" i="26"/>
  <c r="M8719" i="26"/>
  <c r="M8718" i="26"/>
  <c r="M8717" i="26"/>
  <c r="M8716" i="26"/>
  <c r="M8715" i="26"/>
  <c r="M8714" i="26"/>
  <c r="M8713" i="26"/>
  <c r="M8712" i="26"/>
  <c r="M8711" i="26"/>
  <c r="M8710" i="26"/>
  <c r="M8709" i="26"/>
  <c r="M8708" i="26"/>
  <c r="M8707" i="26"/>
  <c r="M8706" i="26"/>
  <c r="M8705" i="26"/>
  <c r="M8704" i="26"/>
  <c r="M8703" i="26"/>
  <c r="M8702" i="26"/>
  <c r="M8701" i="26"/>
  <c r="M8700" i="26"/>
  <c r="M8699" i="26"/>
  <c r="M8698" i="26"/>
  <c r="M8697" i="26"/>
  <c r="M8696" i="26"/>
  <c r="M8695" i="26"/>
  <c r="M8694" i="26"/>
  <c r="M8693" i="26"/>
  <c r="M8692" i="26"/>
  <c r="M8691" i="26"/>
  <c r="M8690" i="26"/>
  <c r="M8689" i="26"/>
  <c r="M8688" i="26"/>
  <c r="M8687" i="26"/>
  <c r="M8686" i="26"/>
  <c r="M8685" i="26"/>
  <c r="M8684" i="26"/>
  <c r="M8683" i="26"/>
  <c r="M8682" i="26"/>
  <c r="M8681" i="26"/>
  <c r="M8680" i="26"/>
  <c r="M8679" i="26"/>
  <c r="M8678" i="26"/>
  <c r="M8677" i="26"/>
  <c r="M8676" i="26"/>
  <c r="M8675" i="26"/>
  <c r="M8674" i="26"/>
  <c r="M8673" i="26"/>
  <c r="M8672" i="26"/>
  <c r="M8671" i="26"/>
  <c r="M8670" i="26"/>
  <c r="M8669" i="26"/>
  <c r="M8668" i="26"/>
  <c r="M8667" i="26"/>
  <c r="M8666" i="26"/>
  <c r="M8665" i="26"/>
  <c r="M8664" i="26"/>
  <c r="M8663" i="26"/>
  <c r="M8662" i="26"/>
  <c r="M8661" i="26"/>
  <c r="M8660" i="26"/>
  <c r="M8659" i="26"/>
  <c r="M8658" i="26"/>
  <c r="M8657" i="26"/>
  <c r="M8656" i="26"/>
  <c r="M8655" i="26"/>
  <c r="M8654" i="26"/>
  <c r="M8653" i="26"/>
  <c r="M8652" i="26"/>
  <c r="M8651" i="26"/>
  <c r="M8650" i="26"/>
  <c r="M8649" i="26"/>
  <c r="M8648" i="26"/>
  <c r="M8647" i="26"/>
  <c r="M8646" i="26"/>
  <c r="M8645" i="26"/>
  <c r="M8644" i="26"/>
  <c r="M8643" i="26"/>
  <c r="M8642" i="26"/>
  <c r="M8641" i="26"/>
  <c r="M8640" i="26"/>
  <c r="M8639" i="26"/>
  <c r="M8638" i="26"/>
  <c r="M8637" i="26"/>
  <c r="M8636" i="26"/>
  <c r="M8635" i="26"/>
  <c r="M8634" i="26"/>
  <c r="M8633" i="26"/>
  <c r="M8632" i="26"/>
  <c r="M8631" i="26"/>
  <c r="M8630" i="26"/>
  <c r="M8629" i="26"/>
  <c r="M8628" i="26"/>
  <c r="M8627" i="26"/>
  <c r="M8626" i="26"/>
  <c r="M8625" i="26"/>
  <c r="M8624" i="26"/>
  <c r="M8623" i="26"/>
  <c r="M8622" i="26"/>
  <c r="M8621" i="26"/>
  <c r="M8620" i="26"/>
  <c r="M8619" i="26"/>
  <c r="M8618" i="26"/>
  <c r="M8617" i="26"/>
  <c r="M8616" i="26"/>
  <c r="M8615" i="26"/>
  <c r="M8614" i="26"/>
  <c r="M8613" i="26"/>
  <c r="M8612" i="26"/>
  <c r="M8611" i="26"/>
  <c r="M8610" i="26"/>
  <c r="M8609" i="26"/>
  <c r="M8608" i="26"/>
  <c r="M8607" i="26"/>
  <c r="M8606" i="26"/>
  <c r="M8605" i="26"/>
  <c r="M8604" i="26"/>
  <c r="M8603" i="26"/>
  <c r="M8602" i="26"/>
  <c r="M8601" i="26"/>
  <c r="M8600" i="26"/>
  <c r="M8599" i="26"/>
  <c r="M8598" i="26"/>
  <c r="M8597" i="26"/>
  <c r="M8596" i="26"/>
  <c r="M8595" i="26"/>
  <c r="M8594" i="26"/>
  <c r="M8593" i="26"/>
  <c r="M8592" i="26"/>
  <c r="M8591" i="26"/>
  <c r="M8590" i="26"/>
  <c r="M8589" i="26"/>
  <c r="M8588" i="26"/>
  <c r="M8587" i="26"/>
  <c r="M8586" i="26"/>
  <c r="M8585" i="26"/>
  <c r="M8584" i="26"/>
  <c r="M8583" i="26"/>
  <c r="M8582" i="26"/>
  <c r="M8581" i="26"/>
  <c r="M8580" i="26"/>
  <c r="M8579" i="26"/>
  <c r="M8578" i="26"/>
  <c r="M8577" i="26"/>
  <c r="M8576" i="26"/>
  <c r="M8575" i="26"/>
  <c r="M8574" i="26"/>
  <c r="M8573" i="26"/>
  <c r="M8572" i="26"/>
  <c r="M8571" i="26"/>
  <c r="M8570" i="26"/>
  <c r="M8569" i="26"/>
  <c r="M8568" i="26"/>
  <c r="M8567" i="26"/>
  <c r="M8566" i="26"/>
  <c r="M8565" i="26"/>
  <c r="M8564" i="26"/>
  <c r="M8563" i="26"/>
  <c r="M8562" i="26"/>
  <c r="M8561" i="26"/>
  <c r="M8560" i="26"/>
  <c r="M8559" i="26"/>
  <c r="M8558" i="26"/>
  <c r="M8557" i="26"/>
  <c r="M8556" i="26"/>
  <c r="M8555" i="26"/>
  <c r="M8554" i="26"/>
  <c r="M8553" i="26"/>
  <c r="M8552" i="26"/>
  <c r="M8551" i="26"/>
  <c r="M8550" i="26"/>
  <c r="M8549" i="26"/>
  <c r="M8548" i="26"/>
  <c r="M8547" i="26"/>
  <c r="M8546" i="26"/>
  <c r="M8545" i="26"/>
  <c r="M8544" i="26"/>
  <c r="M8543" i="26"/>
  <c r="M8542" i="26"/>
  <c r="M8541" i="26"/>
  <c r="M8540" i="26"/>
  <c r="M8539" i="26"/>
  <c r="M8538" i="26"/>
  <c r="M8537" i="26"/>
  <c r="M8536" i="26"/>
  <c r="M8535" i="26"/>
  <c r="M8534" i="26"/>
  <c r="M8533" i="26"/>
  <c r="M8532" i="26"/>
  <c r="M8531" i="26"/>
  <c r="M8530" i="26"/>
  <c r="M8529" i="26"/>
  <c r="M8528" i="26"/>
  <c r="M8527" i="26"/>
  <c r="M8526" i="26"/>
  <c r="M8525" i="26"/>
  <c r="M8524" i="26"/>
  <c r="M8523" i="26"/>
  <c r="M8522" i="26"/>
  <c r="M8521" i="26"/>
  <c r="M8520" i="26"/>
  <c r="M8519" i="26"/>
  <c r="M8518" i="26"/>
  <c r="M8517" i="26"/>
  <c r="M8516" i="26"/>
  <c r="M8515" i="26"/>
  <c r="M8514" i="26"/>
  <c r="M8513" i="26"/>
  <c r="M8512" i="26"/>
  <c r="M8511" i="26"/>
  <c r="M8510" i="26"/>
  <c r="M8509" i="26"/>
  <c r="M8508" i="26"/>
  <c r="M8507" i="26"/>
  <c r="M8506" i="26"/>
  <c r="M8505" i="26"/>
  <c r="M8504" i="26"/>
  <c r="M8503" i="26"/>
  <c r="M8502" i="26"/>
  <c r="M8501" i="26"/>
  <c r="M8500" i="26"/>
  <c r="M8499" i="26"/>
  <c r="M8498" i="26"/>
  <c r="M8497" i="26"/>
  <c r="M8496" i="26"/>
  <c r="M8495" i="26"/>
  <c r="M8494" i="26"/>
  <c r="M8493" i="26"/>
  <c r="M8492" i="26"/>
  <c r="M8491" i="26"/>
  <c r="M8490" i="26"/>
  <c r="M8489" i="26"/>
  <c r="M8488" i="26"/>
  <c r="M8487" i="26"/>
  <c r="M8486" i="26"/>
  <c r="M8485" i="26"/>
  <c r="M8484" i="26"/>
  <c r="M8483" i="26"/>
  <c r="M8482" i="26"/>
  <c r="M8481" i="26"/>
  <c r="M8480" i="26"/>
  <c r="M8479" i="26"/>
  <c r="M8478" i="26"/>
  <c r="M8477" i="26"/>
  <c r="M8476" i="26"/>
  <c r="M8475" i="26"/>
  <c r="M8474" i="26"/>
  <c r="M8473" i="26"/>
  <c r="M8472" i="26"/>
  <c r="M8471" i="26"/>
  <c r="M8470" i="26"/>
  <c r="M8469" i="26"/>
  <c r="M8468" i="26"/>
  <c r="M8467" i="26"/>
  <c r="M8466" i="26"/>
  <c r="M8465" i="26"/>
  <c r="M8464" i="26"/>
  <c r="M8463" i="26"/>
  <c r="M8462" i="26"/>
  <c r="M8461" i="26"/>
  <c r="M8460" i="26"/>
  <c r="M8459" i="26"/>
  <c r="M8458" i="26"/>
  <c r="M8457" i="26"/>
  <c r="M8456" i="26"/>
  <c r="M8455" i="26"/>
  <c r="M8454" i="26"/>
  <c r="M8453" i="26"/>
  <c r="M8452" i="26"/>
  <c r="M8451" i="26"/>
  <c r="M8450" i="26"/>
  <c r="M8449" i="26"/>
  <c r="M8448" i="26"/>
  <c r="M8447" i="26"/>
  <c r="M8446" i="26"/>
  <c r="M8445" i="26"/>
  <c r="M8444" i="26"/>
  <c r="M8443" i="26"/>
  <c r="M8442" i="26"/>
  <c r="M8441" i="26"/>
  <c r="M8440" i="26"/>
  <c r="M8439" i="26"/>
  <c r="M8438" i="26"/>
  <c r="M8437" i="26"/>
  <c r="M8436" i="26"/>
  <c r="M8435" i="26"/>
  <c r="M8434" i="26"/>
  <c r="M8433" i="26"/>
  <c r="M8432" i="26"/>
  <c r="M8431" i="26"/>
  <c r="M8430" i="26"/>
  <c r="M8429" i="26"/>
  <c r="M8428" i="26"/>
  <c r="M8427" i="26"/>
  <c r="M8426" i="26"/>
  <c r="M8425" i="26"/>
  <c r="M8424" i="26"/>
  <c r="M8423" i="26"/>
  <c r="M8422" i="26"/>
  <c r="M8421" i="26"/>
  <c r="M8420" i="26"/>
  <c r="M8419" i="26"/>
  <c r="M8418" i="26"/>
  <c r="M8417" i="26"/>
  <c r="M8416" i="26"/>
  <c r="M8415" i="26"/>
  <c r="M8414" i="26"/>
  <c r="M8413" i="26"/>
  <c r="M8412" i="26"/>
  <c r="M8411" i="26"/>
  <c r="M8410" i="26"/>
  <c r="M8409" i="26"/>
  <c r="M8408" i="26"/>
  <c r="M8407" i="26"/>
  <c r="M8406" i="26"/>
  <c r="M8405" i="26"/>
  <c r="M8404" i="26"/>
  <c r="M8403" i="26"/>
  <c r="M8402" i="26"/>
  <c r="M8401" i="26"/>
  <c r="M8400" i="26"/>
  <c r="M8399" i="26"/>
  <c r="M8398" i="26"/>
  <c r="M8397" i="26"/>
  <c r="M8396" i="26"/>
  <c r="M8395" i="26"/>
  <c r="M8394" i="26"/>
  <c r="M8393" i="26"/>
  <c r="M8392" i="26"/>
  <c r="M8391" i="26"/>
  <c r="M8390" i="26"/>
  <c r="M8389" i="26"/>
  <c r="M8388" i="26"/>
  <c r="M8387" i="26"/>
  <c r="M8386" i="26"/>
  <c r="M8385" i="26"/>
  <c r="M8384" i="26"/>
  <c r="M8383" i="26"/>
  <c r="M8382" i="26"/>
  <c r="M8381" i="26"/>
  <c r="M8380" i="26"/>
  <c r="M8379" i="26"/>
  <c r="M8378" i="26"/>
  <c r="M8377" i="26"/>
  <c r="M8376" i="26"/>
  <c r="M8375" i="26"/>
  <c r="M8374" i="26"/>
  <c r="M8373" i="26"/>
  <c r="M8372" i="26"/>
  <c r="M8371" i="26"/>
  <c r="M8370" i="26"/>
  <c r="M8369" i="26"/>
  <c r="M8368" i="26"/>
  <c r="M8367" i="26"/>
  <c r="M8366" i="26"/>
  <c r="M8365" i="26"/>
  <c r="M8364" i="26"/>
  <c r="M8363" i="26"/>
  <c r="M8362" i="26"/>
  <c r="M8361" i="26"/>
  <c r="M8360" i="26"/>
  <c r="M8359" i="26"/>
  <c r="M8358" i="26"/>
  <c r="M8357" i="26"/>
  <c r="M8356" i="26"/>
  <c r="M8355" i="26"/>
  <c r="M8354" i="26"/>
  <c r="M8353" i="26"/>
  <c r="M8352" i="26"/>
  <c r="M8351" i="26"/>
  <c r="M8350" i="26"/>
  <c r="M8349" i="26"/>
  <c r="M8348" i="26"/>
  <c r="M8347" i="26"/>
  <c r="M8346" i="26"/>
  <c r="M8345" i="26"/>
  <c r="M8344" i="26"/>
  <c r="M8343" i="26"/>
  <c r="M8342" i="26"/>
  <c r="M8341" i="26"/>
  <c r="M8340" i="26"/>
  <c r="M8339" i="26"/>
  <c r="M8338" i="26"/>
  <c r="M8337" i="26"/>
  <c r="M8336" i="26"/>
  <c r="M8335" i="26"/>
  <c r="M8334" i="26"/>
  <c r="M8333" i="26"/>
  <c r="M8332" i="26"/>
  <c r="M8331" i="26"/>
  <c r="M8330" i="26"/>
  <c r="M8329" i="26"/>
  <c r="M8328" i="26"/>
  <c r="M8327" i="26"/>
  <c r="M8326" i="26"/>
  <c r="M8325" i="26"/>
  <c r="M8324" i="26"/>
  <c r="M8323" i="26"/>
  <c r="M8322" i="26"/>
  <c r="M8321" i="26"/>
  <c r="M8320" i="26"/>
  <c r="M8319" i="26"/>
  <c r="M8318" i="26"/>
  <c r="M8317" i="26"/>
  <c r="M8316" i="26"/>
  <c r="M8315" i="26"/>
  <c r="M8314" i="26"/>
  <c r="M8313" i="26"/>
  <c r="M8312" i="26"/>
  <c r="M8311" i="26"/>
  <c r="M8310" i="26"/>
  <c r="M8309" i="26"/>
  <c r="M8308" i="26"/>
  <c r="M8307" i="26"/>
  <c r="M8306" i="26"/>
  <c r="M8305" i="26"/>
  <c r="M8304" i="26"/>
  <c r="M8303" i="26"/>
  <c r="M8302" i="26"/>
  <c r="M8301" i="26"/>
  <c r="M8300" i="26"/>
  <c r="M8299" i="26"/>
  <c r="M8298" i="26"/>
  <c r="M8297" i="26"/>
  <c r="M8296" i="26"/>
  <c r="M8295" i="26"/>
  <c r="M8294" i="26"/>
  <c r="M8293" i="26"/>
  <c r="M8292" i="26"/>
  <c r="M8291" i="26"/>
  <c r="M8290" i="26"/>
  <c r="M8289" i="26"/>
  <c r="M8288" i="26"/>
  <c r="M8287" i="26"/>
  <c r="M8286" i="26"/>
  <c r="M8285" i="26"/>
  <c r="M8284" i="26"/>
  <c r="M8283" i="26"/>
  <c r="M8282" i="26"/>
  <c r="M8281" i="26"/>
  <c r="M8280" i="26"/>
  <c r="M8279" i="26"/>
  <c r="M8278" i="26"/>
  <c r="M8277" i="26"/>
  <c r="M8276" i="26"/>
  <c r="M8275" i="26"/>
  <c r="M8274" i="26"/>
  <c r="M8273" i="26"/>
  <c r="M8272" i="26"/>
  <c r="M8271" i="26"/>
  <c r="M8270" i="26"/>
  <c r="M8269" i="26"/>
  <c r="M8268" i="26"/>
  <c r="M8267" i="26"/>
  <c r="M8266" i="26"/>
  <c r="M8265" i="26"/>
  <c r="M8264" i="26"/>
  <c r="M8263" i="26"/>
  <c r="M8262" i="26"/>
  <c r="M8261" i="26"/>
  <c r="M8260" i="26"/>
  <c r="M8259" i="26"/>
  <c r="M8258" i="26"/>
  <c r="M8257" i="26"/>
  <c r="M8256" i="26"/>
  <c r="M8255" i="26"/>
  <c r="M8254" i="26"/>
  <c r="M8253" i="26"/>
  <c r="M8252" i="26"/>
  <c r="M8251" i="26"/>
  <c r="M8250" i="26"/>
  <c r="M8249" i="26"/>
  <c r="M8248" i="26"/>
  <c r="M8247" i="26"/>
  <c r="M8246" i="26"/>
  <c r="M8245" i="26"/>
  <c r="M8244" i="26"/>
  <c r="M8243" i="26"/>
  <c r="M8242" i="26"/>
  <c r="M8241" i="26"/>
  <c r="M8240" i="26"/>
  <c r="M8239" i="26"/>
  <c r="M8238" i="26"/>
  <c r="M8237" i="26"/>
  <c r="M8236" i="26"/>
  <c r="M8235" i="26"/>
  <c r="M8234" i="26"/>
  <c r="M8233" i="26"/>
  <c r="M8232" i="26"/>
  <c r="M8231" i="26"/>
  <c r="M8230" i="26"/>
  <c r="M8229" i="26"/>
  <c r="M8228" i="26"/>
  <c r="M8227" i="26"/>
  <c r="M8226" i="26"/>
  <c r="M8225" i="26"/>
  <c r="M8224" i="26"/>
  <c r="M8223" i="26"/>
  <c r="M8222" i="26"/>
  <c r="M8221" i="26"/>
  <c r="M8220" i="26"/>
  <c r="M8219" i="26"/>
  <c r="M8218" i="26"/>
  <c r="M8217" i="26"/>
  <c r="M8216" i="26"/>
  <c r="M8215" i="26"/>
  <c r="M8214" i="26"/>
  <c r="M8213" i="26"/>
  <c r="M8212" i="26"/>
  <c r="M8211" i="26"/>
  <c r="M8210" i="26"/>
  <c r="M8209" i="26"/>
  <c r="M8208" i="26"/>
  <c r="M8207" i="26"/>
  <c r="M8206" i="26"/>
  <c r="M8205" i="26"/>
  <c r="M8204" i="26"/>
  <c r="M8203" i="26"/>
  <c r="M8202" i="26"/>
  <c r="M8201" i="26"/>
  <c r="M8200" i="26"/>
  <c r="M8199" i="26"/>
  <c r="M8198" i="26"/>
  <c r="M8197" i="26"/>
  <c r="M8196" i="26"/>
  <c r="M8195" i="26"/>
  <c r="M8194" i="26"/>
  <c r="M8193" i="26"/>
  <c r="M8192" i="26"/>
  <c r="M8191" i="26"/>
  <c r="M8190" i="26"/>
  <c r="M8189" i="26"/>
  <c r="M8188" i="26"/>
  <c r="M8187" i="26"/>
  <c r="M8186" i="26"/>
  <c r="M8185" i="26"/>
  <c r="M8184" i="26"/>
  <c r="M8183" i="26"/>
  <c r="M8182" i="26"/>
  <c r="M8181" i="26"/>
  <c r="M8180" i="26"/>
  <c r="M8179" i="26"/>
  <c r="M8178" i="26"/>
  <c r="M8177" i="26"/>
  <c r="M8176" i="26"/>
  <c r="M8175" i="26"/>
  <c r="M8174" i="26"/>
  <c r="M8173" i="26"/>
  <c r="M8172" i="26"/>
  <c r="M8171" i="26"/>
  <c r="M8170" i="26"/>
  <c r="M8169" i="26"/>
  <c r="M8168" i="26"/>
  <c r="M8167" i="26"/>
  <c r="M8166" i="26"/>
  <c r="M8165" i="26"/>
  <c r="M8164" i="26"/>
  <c r="M8163" i="26"/>
  <c r="M8162" i="26"/>
  <c r="M8161" i="26"/>
  <c r="M8160" i="26"/>
  <c r="M8159" i="26"/>
  <c r="M8158" i="26"/>
  <c r="M8157" i="26"/>
  <c r="M8156" i="26"/>
  <c r="M8155" i="26"/>
  <c r="M8154" i="26"/>
  <c r="M8153" i="26"/>
  <c r="M8152" i="26"/>
  <c r="M8151" i="26"/>
  <c r="M8150" i="26"/>
  <c r="M8149" i="26"/>
  <c r="M8148" i="26"/>
  <c r="M8147" i="26"/>
  <c r="M8146" i="26"/>
  <c r="M8145" i="26"/>
  <c r="M8144" i="26"/>
  <c r="M8143" i="26"/>
  <c r="M8142" i="26"/>
  <c r="M8141" i="26"/>
  <c r="M8140" i="26"/>
  <c r="M8139" i="26"/>
  <c r="M8138" i="26"/>
  <c r="M8137" i="26"/>
  <c r="M8136" i="26"/>
  <c r="M8135" i="26"/>
  <c r="M8134" i="26"/>
  <c r="M8133" i="26"/>
  <c r="M8132" i="26"/>
  <c r="M8131" i="26"/>
  <c r="M8130" i="26"/>
  <c r="M8129" i="26"/>
  <c r="M8128" i="26"/>
  <c r="M8127" i="26"/>
  <c r="M8126" i="26"/>
  <c r="M8125" i="26"/>
  <c r="M8124" i="26"/>
  <c r="M8123" i="26"/>
  <c r="M8122" i="26"/>
  <c r="M8121" i="26"/>
  <c r="M8120" i="26"/>
  <c r="M8119" i="26"/>
  <c r="M8118" i="26"/>
  <c r="M8117" i="26"/>
  <c r="M8116" i="26"/>
  <c r="M8115" i="26"/>
  <c r="M8114" i="26"/>
  <c r="M8113" i="26"/>
  <c r="M8112" i="26"/>
  <c r="M8111" i="26"/>
  <c r="M8110" i="26"/>
  <c r="M8109" i="26"/>
  <c r="M8108" i="26"/>
  <c r="M8107" i="26"/>
  <c r="M8106" i="26"/>
  <c r="M8105" i="26"/>
  <c r="M8104" i="26"/>
  <c r="M8103" i="26"/>
  <c r="M8102" i="26"/>
  <c r="M8101" i="26"/>
  <c r="M8100" i="26"/>
  <c r="M8099" i="26"/>
  <c r="M8098" i="26"/>
  <c r="M8097" i="26"/>
  <c r="M8096" i="26"/>
  <c r="M8095" i="26"/>
  <c r="M8094" i="26"/>
  <c r="M8093" i="26"/>
  <c r="M8092" i="26"/>
  <c r="M8091" i="26"/>
  <c r="M8090" i="26"/>
  <c r="M8089" i="26"/>
  <c r="M8088" i="26"/>
  <c r="M8087" i="26"/>
  <c r="M8086" i="26"/>
  <c r="M8085" i="26"/>
  <c r="M8084" i="26"/>
  <c r="M8083" i="26"/>
  <c r="M8082" i="26"/>
  <c r="M8081" i="26"/>
  <c r="M8080" i="26"/>
  <c r="M8079" i="26"/>
  <c r="M8078" i="26"/>
  <c r="M8077" i="26"/>
  <c r="M8076" i="26"/>
  <c r="M8075" i="26"/>
  <c r="M8074" i="26"/>
  <c r="M8073" i="26"/>
  <c r="M8072" i="26"/>
  <c r="M8071" i="26"/>
  <c r="M8070" i="26"/>
  <c r="M8069" i="26"/>
  <c r="M8068" i="26"/>
  <c r="M8067" i="26"/>
  <c r="M8066" i="26"/>
  <c r="M8065" i="26"/>
  <c r="M8064" i="26"/>
  <c r="M8063" i="26"/>
  <c r="M8062" i="26"/>
  <c r="M8061" i="26"/>
  <c r="M8060" i="26"/>
  <c r="M8059" i="26"/>
  <c r="M8058" i="26"/>
  <c r="M8057" i="26"/>
  <c r="M8056" i="26"/>
  <c r="M8055" i="26"/>
  <c r="M8054" i="26"/>
  <c r="M8053" i="26"/>
  <c r="M8052" i="26"/>
  <c r="M8051" i="26"/>
  <c r="M8050" i="26"/>
  <c r="M8049" i="26"/>
  <c r="M8048" i="26"/>
  <c r="M8047" i="26"/>
  <c r="M8046" i="26"/>
  <c r="M8045" i="26"/>
  <c r="M8044" i="26"/>
  <c r="M8043" i="26"/>
  <c r="M8042" i="26"/>
  <c r="M8041" i="26"/>
  <c r="M8040" i="26"/>
  <c r="M8039" i="26"/>
  <c r="M8038" i="26"/>
  <c r="M8037" i="26"/>
  <c r="M8036" i="26"/>
  <c r="M8035" i="26"/>
  <c r="M8034" i="26"/>
  <c r="M8033" i="26"/>
  <c r="M8032" i="26"/>
  <c r="M8031" i="26"/>
  <c r="M8030" i="26"/>
  <c r="M8029" i="26"/>
  <c r="M8028" i="26"/>
  <c r="M8027" i="26"/>
  <c r="M8026" i="26"/>
  <c r="M8025" i="26"/>
  <c r="M8024" i="26"/>
  <c r="M8023" i="26"/>
  <c r="M8022" i="26"/>
  <c r="M8021" i="26"/>
  <c r="M8020" i="26"/>
  <c r="M8019" i="26"/>
  <c r="M8018" i="26"/>
  <c r="M8017" i="26"/>
  <c r="M8016" i="26"/>
  <c r="M8015" i="26"/>
  <c r="M8014" i="26"/>
  <c r="M8013" i="26"/>
  <c r="M8012" i="26"/>
  <c r="M8011" i="26"/>
  <c r="M8010" i="26"/>
  <c r="M8009" i="26"/>
  <c r="M8008" i="26"/>
  <c r="M8007" i="26"/>
  <c r="M8006" i="26"/>
  <c r="M8005" i="26"/>
  <c r="M8004" i="26"/>
  <c r="M8003" i="26"/>
  <c r="M8002" i="26"/>
  <c r="M8001" i="26"/>
  <c r="M8000" i="26"/>
  <c r="M7999" i="26"/>
  <c r="M7998" i="26"/>
  <c r="M7997" i="26"/>
  <c r="M7996" i="26"/>
  <c r="M7995" i="26"/>
  <c r="M7994" i="26"/>
  <c r="M7993" i="26"/>
  <c r="M7992" i="26"/>
  <c r="M7991" i="26"/>
  <c r="M7990" i="26"/>
  <c r="M7989" i="26"/>
  <c r="M7988" i="26"/>
  <c r="M7987" i="26"/>
  <c r="M7986" i="26"/>
  <c r="M7985" i="26"/>
  <c r="M7984" i="26"/>
  <c r="M7983" i="26"/>
  <c r="M7982" i="26"/>
  <c r="M7981" i="26"/>
  <c r="M7980" i="26"/>
  <c r="M7979" i="26"/>
  <c r="M7978" i="26"/>
  <c r="M7977" i="26"/>
  <c r="M7976" i="26"/>
  <c r="M7975" i="26"/>
  <c r="M7974" i="26"/>
  <c r="M7973" i="26"/>
  <c r="M7972" i="26"/>
  <c r="M7971" i="26"/>
  <c r="M7970" i="26"/>
  <c r="M7969" i="26"/>
  <c r="M7968" i="26"/>
  <c r="M7967" i="26"/>
  <c r="M7966" i="26"/>
  <c r="M7965" i="26"/>
  <c r="M7964" i="26"/>
  <c r="M7963" i="26"/>
  <c r="M7962" i="26"/>
  <c r="M7961" i="26"/>
  <c r="M7960" i="26"/>
  <c r="M7959" i="26"/>
  <c r="M7958" i="26"/>
  <c r="M7957" i="26"/>
  <c r="M7956" i="26"/>
  <c r="M7955" i="26"/>
  <c r="M7954" i="26"/>
  <c r="M7953" i="26"/>
  <c r="M7952" i="26"/>
  <c r="M7951" i="26"/>
  <c r="M7950" i="26"/>
  <c r="M7949" i="26"/>
  <c r="M7948" i="26"/>
  <c r="M7947" i="26"/>
  <c r="M7946" i="26"/>
  <c r="M7945" i="26"/>
  <c r="M7944" i="26"/>
  <c r="M7943" i="26"/>
  <c r="M7942" i="26"/>
  <c r="M7941" i="26"/>
  <c r="M7940" i="26"/>
  <c r="M7939" i="26"/>
  <c r="M7938" i="26"/>
  <c r="M7937" i="26"/>
  <c r="M7936" i="26"/>
  <c r="M7935" i="26"/>
  <c r="M7934" i="26"/>
  <c r="M7933" i="26"/>
  <c r="M7932" i="26"/>
  <c r="M7931" i="26"/>
  <c r="M7930" i="26"/>
  <c r="M7929" i="26"/>
  <c r="M7928" i="26"/>
  <c r="M7927" i="26"/>
  <c r="M7926" i="26"/>
  <c r="M7925" i="26"/>
  <c r="M7924" i="26"/>
  <c r="M7923" i="26"/>
  <c r="M7922" i="26"/>
  <c r="M7921" i="26"/>
  <c r="M7920" i="26"/>
  <c r="M7919" i="26"/>
  <c r="M7918" i="26"/>
  <c r="M7917" i="26"/>
  <c r="M7916" i="26"/>
  <c r="M7915" i="26"/>
  <c r="M7914" i="26"/>
  <c r="M7913" i="26"/>
  <c r="M7912" i="26"/>
  <c r="M7911" i="26"/>
  <c r="M7910" i="26"/>
  <c r="M7909" i="26"/>
  <c r="M7908" i="26"/>
  <c r="M7907" i="26"/>
  <c r="M7906" i="26"/>
  <c r="M7905" i="26"/>
  <c r="M7904" i="26"/>
  <c r="M7903" i="26"/>
  <c r="M7902" i="26"/>
  <c r="M7901" i="26"/>
  <c r="M7900" i="26"/>
  <c r="M7899" i="26"/>
  <c r="M7898" i="26"/>
  <c r="M7897" i="26"/>
  <c r="M7896" i="26"/>
  <c r="M7895" i="26"/>
  <c r="M7894" i="26"/>
  <c r="M7893" i="26"/>
  <c r="M7892" i="26"/>
  <c r="M7891" i="26"/>
  <c r="M7890" i="26"/>
  <c r="M7889" i="26"/>
  <c r="M7888" i="26"/>
  <c r="M7887" i="26"/>
  <c r="M7886" i="26"/>
  <c r="M7885" i="26"/>
  <c r="M7884" i="26"/>
  <c r="M7883" i="26"/>
  <c r="M7882" i="26"/>
  <c r="M7881" i="26"/>
  <c r="M7880" i="26"/>
  <c r="M7879" i="26"/>
  <c r="M7878" i="26"/>
  <c r="M7877" i="26"/>
  <c r="M7876" i="26"/>
  <c r="M7875" i="26"/>
  <c r="M7874" i="26"/>
  <c r="M7873" i="26"/>
  <c r="M7872" i="26"/>
  <c r="M7871" i="26"/>
  <c r="M7870" i="26"/>
  <c r="M7869" i="26"/>
  <c r="M7868" i="26"/>
  <c r="M7867" i="26"/>
  <c r="M7866" i="26"/>
  <c r="M7865" i="26"/>
  <c r="M7864" i="26"/>
  <c r="M7863" i="26"/>
  <c r="M7862" i="26"/>
  <c r="M7861" i="26"/>
  <c r="M7860" i="26"/>
  <c r="M7859" i="26"/>
  <c r="M7858" i="26"/>
  <c r="M7857" i="26"/>
  <c r="M7856" i="26"/>
  <c r="M7855" i="26"/>
  <c r="M7854" i="26"/>
  <c r="M7853" i="26"/>
  <c r="M7852" i="26"/>
  <c r="M7851" i="26"/>
  <c r="M7850" i="26"/>
  <c r="M7849" i="26"/>
  <c r="M7848" i="26"/>
  <c r="M7847" i="26"/>
  <c r="M7846" i="26"/>
  <c r="M7845" i="26"/>
  <c r="M7844" i="26"/>
  <c r="M7843" i="26"/>
  <c r="M7842" i="26"/>
  <c r="M7841" i="26"/>
  <c r="M7840" i="26"/>
  <c r="M7839" i="26"/>
  <c r="M7838" i="26"/>
  <c r="M7837" i="26"/>
  <c r="M7836" i="26"/>
  <c r="M7835" i="26"/>
  <c r="M7834" i="26"/>
  <c r="M7833" i="26"/>
  <c r="M7832" i="26"/>
  <c r="M7831" i="26"/>
  <c r="M7830" i="26"/>
  <c r="M7829" i="26"/>
  <c r="M7828" i="26"/>
  <c r="M7827" i="26"/>
  <c r="M7826" i="26"/>
  <c r="M7825" i="26"/>
  <c r="M7824" i="26"/>
  <c r="M7823" i="26"/>
  <c r="M7822" i="26"/>
  <c r="M7821" i="26"/>
  <c r="M7820" i="26"/>
  <c r="M7819" i="26"/>
  <c r="M7818" i="26"/>
  <c r="M7817" i="26"/>
  <c r="M7816" i="26"/>
  <c r="M7815" i="26"/>
  <c r="M7814" i="26"/>
  <c r="M7813" i="26"/>
  <c r="M7812" i="26"/>
  <c r="M7811" i="26"/>
  <c r="M7810" i="26"/>
  <c r="M7809" i="26"/>
  <c r="M7808" i="26"/>
  <c r="M7807" i="26"/>
  <c r="M7806" i="26"/>
  <c r="M7805" i="26"/>
  <c r="M7804" i="26"/>
  <c r="M7803" i="26"/>
  <c r="M7802" i="26"/>
  <c r="M7801" i="26"/>
  <c r="M7800" i="26"/>
  <c r="M7799" i="26"/>
  <c r="M7798" i="26"/>
  <c r="M7797" i="26"/>
  <c r="M7796" i="26"/>
  <c r="M7795" i="26"/>
  <c r="M7794" i="26"/>
  <c r="M7793" i="26"/>
  <c r="M7792" i="26"/>
  <c r="M7791" i="26"/>
  <c r="M7790" i="26"/>
  <c r="M7789" i="26"/>
  <c r="M7788" i="26"/>
  <c r="M7787" i="26"/>
  <c r="M7786" i="26"/>
  <c r="M7785" i="26"/>
  <c r="M7784" i="26"/>
  <c r="M7783" i="26"/>
  <c r="M7782" i="26"/>
  <c r="M7781" i="26"/>
  <c r="M7780" i="26"/>
  <c r="M7779" i="26"/>
  <c r="M7778" i="26"/>
  <c r="M7777" i="26"/>
  <c r="M7776" i="26"/>
  <c r="M7775" i="26"/>
  <c r="M7774" i="26"/>
  <c r="M7773" i="26"/>
  <c r="M7772" i="26"/>
  <c r="M7771" i="26"/>
  <c r="M7770" i="26"/>
  <c r="M7769" i="26"/>
  <c r="M7768" i="26"/>
  <c r="M7767" i="26"/>
  <c r="M7766" i="26"/>
  <c r="M7765" i="26"/>
  <c r="M7764" i="26"/>
  <c r="M7763" i="26"/>
  <c r="M7762" i="26"/>
  <c r="M7761" i="26"/>
  <c r="M7760" i="26"/>
  <c r="M7759" i="26"/>
  <c r="M7758" i="26"/>
  <c r="M7757" i="26"/>
  <c r="M7756" i="26"/>
  <c r="M7755" i="26"/>
  <c r="M7754" i="26"/>
  <c r="M7753" i="26"/>
  <c r="M7752" i="26"/>
  <c r="M7751" i="26"/>
  <c r="M7750" i="26"/>
  <c r="M7749" i="26"/>
  <c r="M7748" i="26"/>
  <c r="M7747" i="26"/>
  <c r="M7746" i="26"/>
  <c r="M7745" i="26"/>
  <c r="M7744" i="26"/>
  <c r="M7743" i="26"/>
  <c r="M7742" i="26"/>
  <c r="M7741" i="26"/>
  <c r="M7740" i="26"/>
  <c r="M7739" i="26"/>
  <c r="M7738" i="26"/>
  <c r="M7737" i="26"/>
  <c r="M7736" i="26"/>
  <c r="M7735" i="26"/>
  <c r="M7734" i="26"/>
  <c r="M7733" i="26"/>
  <c r="M7732" i="26"/>
  <c r="M7731" i="26"/>
  <c r="M7730" i="26"/>
  <c r="M7729" i="26"/>
  <c r="M7728" i="26"/>
  <c r="M7727" i="26"/>
  <c r="M7726" i="26"/>
  <c r="M7725" i="26"/>
  <c r="M7724" i="26"/>
  <c r="M7723" i="26"/>
  <c r="M7722" i="26"/>
  <c r="M7721" i="26"/>
  <c r="M7720" i="26"/>
  <c r="M7719" i="26"/>
  <c r="M7718" i="26"/>
  <c r="M7717" i="26"/>
  <c r="M7716" i="26"/>
  <c r="M7715" i="26"/>
  <c r="M7714" i="26"/>
  <c r="M7713" i="26"/>
  <c r="M7712" i="26"/>
  <c r="M7711" i="26"/>
  <c r="M7710" i="26"/>
  <c r="M7709" i="26"/>
  <c r="M7708" i="26"/>
  <c r="M7707" i="26"/>
  <c r="M7706" i="26"/>
  <c r="M7705" i="26"/>
  <c r="M7704" i="26"/>
  <c r="M7703" i="26"/>
  <c r="M7702" i="26"/>
  <c r="M7701" i="26"/>
  <c r="M7700" i="26"/>
  <c r="M7699" i="26"/>
  <c r="M7698" i="26"/>
  <c r="M7697" i="26"/>
  <c r="M7696" i="26"/>
  <c r="M7695" i="26"/>
  <c r="M7694" i="26"/>
  <c r="M7693" i="26"/>
  <c r="M7692" i="26"/>
  <c r="M7691" i="26"/>
  <c r="M7690" i="26"/>
  <c r="M7689" i="26"/>
  <c r="M7688" i="26"/>
  <c r="M7687" i="26"/>
  <c r="M7686" i="26"/>
  <c r="M7685" i="26"/>
  <c r="M7684" i="26"/>
  <c r="M7683" i="26"/>
  <c r="M7682" i="26"/>
  <c r="M7681" i="26"/>
  <c r="M7680" i="26"/>
  <c r="M7679" i="26"/>
  <c r="M7678" i="26"/>
  <c r="M7677" i="26"/>
  <c r="M7676" i="26"/>
  <c r="M7675" i="26"/>
  <c r="M7674" i="26"/>
  <c r="M7673" i="26"/>
  <c r="M7672" i="26"/>
  <c r="M7671" i="26"/>
  <c r="M7670" i="26"/>
  <c r="M7669" i="26"/>
  <c r="M7668" i="26"/>
  <c r="M7667" i="26"/>
  <c r="M7666" i="26"/>
  <c r="M7665" i="26"/>
  <c r="M7664" i="26"/>
  <c r="M7663" i="26"/>
  <c r="M7662" i="26"/>
  <c r="M7661" i="26"/>
  <c r="M7660" i="26"/>
  <c r="M7659" i="26"/>
  <c r="M7658" i="26"/>
  <c r="M7657" i="26"/>
  <c r="M7656" i="26"/>
  <c r="M7655" i="26"/>
  <c r="M7654" i="26"/>
  <c r="M7653" i="26"/>
  <c r="M7652" i="26"/>
  <c r="M7651" i="26"/>
  <c r="M7650" i="26"/>
  <c r="M7649" i="26"/>
  <c r="M7648" i="26"/>
  <c r="M7647" i="26"/>
  <c r="M7646" i="26"/>
  <c r="M7645" i="26"/>
  <c r="M7644" i="26"/>
  <c r="M7643" i="26"/>
  <c r="M7642" i="26"/>
  <c r="M7641" i="26"/>
  <c r="M7640" i="26"/>
  <c r="M7639" i="26"/>
  <c r="M7638" i="26"/>
  <c r="M7637" i="26"/>
  <c r="M7636" i="26"/>
  <c r="M7635" i="26"/>
  <c r="M7634" i="26"/>
  <c r="M7633" i="26"/>
  <c r="M7632" i="26"/>
  <c r="M7631" i="26"/>
  <c r="M7630" i="26"/>
  <c r="M7629" i="26"/>
  <c r="M7628" i="26"/>
  <c r="M7627" i="26"/>
  <c r="M7626" i="26"/>
  <c r="M7625" i="26"/>
  <c r="M7624" i="26"/>
  <c r="M7623" i="26"/>
  <c r="M7622" i="26"/>
  <c r="M7621" i="26"/>
  <c r="M7620" i="26"/>
  <c r="M7619" i="26"/>
  <c r="M7618" i="26"/>
  <c r="M7617" i="26"/>
  <c r="M7616" i="26"/>
  <c r="M7615" i="26"/>
  <c r="M7614" i="26"/>
  <c r="M7613" i="26"/>
  <c r="M7612" i="26"/>
  <c r="M7611" i="26"/>
  <c r="M7610" i="26"/>
  <c r="M7609" i="26"/>
  <c r="M7608" i="26"/>
  <c r="M7607" i="26"/>
  <c r="M7606" i="26"/>
  <c r="M7605" i="26"/>
  <c r="M7604" i="26"/>
  <c r="M7603" i="26"/>
  <c r="M7602" i="26"/>
  <c r="M7601" i="26"/>
  <c r="M7600" i="26"/>
  <c r="M7599" i="26"/>
  <c r="M7598" i="26"/>
  <c r="M7597" i="26"/>
  <c r="M7596" i="26"/>
  <c r="M7595" i="26"/>
  <c r="M7594" i="26"/>
  <c r="M7593" i="26"/>
  <c r="M7592" i="26"/>
  <c r="M7591" i="26"/>
  <c r="M7590" i="26"/>
  <c r="M7589" i="26"/>
  <c r="M7588" i="26"/>
  <c r="M7587" i="26"/>
  <c r="M7586" i="26"/>
  <c r="M7585" i="26"/>
  <c r="M7584" i="26"/>
  <c r="M7583" i="26"/>
  <c r="M7582" i="26"/>
  <c r="M7581" i="26"/>
  <c r="M7580" i="26"/>
  <c r="M7579" i="26"/>
  <c r="M7578" i="26"/>
  <c r="M7577" i="26"/>
  <c r="M7576" i="26"/>
  <c r="M7575" i="26"/>
  <c r="M7574" i="26"/>
  <c r="M7573" i="26"/>
  <c r="M7572" i="26"/>
  <c r="M7571" i="26"/>
  <c r="M7570" i="26"/>
  <c r="M7569" i="26"/>
  <c r="M7568" i="26"/>
  <c r="M7567" i="26"/>
  <c r="M7566" i="26"/>
  <c r="M7565" i="26"/>
  <c r="M7564" i="26"/>
  <c r="M7563" i="26"/>
  <c r="M7562" i="26"/>
  <c r="M7561" i="26"/>
  <c r="M7560" i="26"/>
  <c r="M7559" i="26"/>
  <c r="M7558" i="26"/>
  <c r="M7557" i="26"/>
  <c r="M7556" i="26"/>
  <c r="M7555" i="26"/>
  <c r="M7554" i="26"/>
  <c r="M7553" i="26"/>
  <c r="M7552" i="26"/>
  <c r="M7551" i="26"/>
  <c r="M7550" i="26"/>
  <c r="M7549" i="26"/>
  <c r="M7548" i="26"/>
  <c r="M7547" i="26"/>
  <c r="M7546" i="26"/>
  <c r="M7545" i="26"/>
  <c r="M7544" i="26"/>
  <c r="M7543" i="26"/>
  <c r="M7542" i="26"/>
  <c r="M7541" i="26"/>
  <c r="M7540" i="26"/>
  <c r="M7539" i="26"/>
  <c r="M7538" i="26"/>
  <c r="M7537" i="26"/>
  <c r="M7536" i="26"/>
  <c r="M7535" i="26"/>
  <c r="M7534" i="26"/>
  <c r="M7533" i="26"/>
  <c r="M7532" i="26"/>
  <c r="M7531" i="26"/>
  <c r="M7530" i="26"/>
  <c r="M7529" i="26"/>
  <c r="M7528" i="26"/>
  <c r="M7527" i="26"/>
  <c r="M7526" i="26"/>
  <c r="M7525" i="26"/>
  <c r="M7524" i="26"/>
  <c r="M7523" i="26"/>
  <c r="M7522" i="26"/>
  <c r="M7521" i="26"/>
  <c r="M7520" i="26"/>
  <c r="M7519" i="26"/>
  <c r="M7518" i="26"/>
  <c r="M7517" i="26"/>
  <c r="M7516" i="26"/>
  <c r="M7515" i="26"/>
  <c r="M7514" i="26"/>
  <c r="M7513" i="26"/>
  <c r="M7512" i="26"/>
  <c r="M7511" i="26"/>
  <c r="M7510" i="26"/>
  <c r="M7509" i="26"/>
  <c r="M7508" i="26"/>
  <c r="M7507" i="26"/>
  <c r="M7506" i="26"/>
  <c r="M7505" i="26"/>
  <c r="M7504" i="26"/>
  <c r="M7503" i="26"/>
  <c r="M7502" i="26"/>
  <c r="M7501" i="26"/>
  <c r="M7500" i="26"/>
  <c r="M7499" i="26"/>
  <c r="M7498" i="26"/>
  <c r="M7497" i="26"/>
  <c r="M7496" i="26"/>
  <c r="M7495" i="26"/>
  <c r="M7494" i="26"/>
  <c r="M7493" i="26"/>
  <c r="M7492" i="26"/>
  <c r="M7491" i="26"/>
  <c r="M7490" i="26"/>
  <c r="M7489" i="26"/>
  <c r="M7488" i="26"/>
  <c r="M7487" i="26"/>
  <c r="M7486" i="26"/>
  <c r="M7485" i="26"/>
  <c r="M7484" i="26"/>
  <c r="M7483" i="26"/>
  <c r="M7482" i="26"/>
  <c r="M7481" i="26"/>
  <c r="M7480" i="26"/>
  <c r="M7479" i="26"/>
  <c r="M7478" i="26"/>
  <c r="M7477" i="26"/>
  <c r="M7476" i="26"/>
  <c r="M7475" i="26"/>
  <c r="M7474" i="26"/>
  <c r="M7473" i="26"/>
  <c r="M7472" i="26"/>
  <c r="M7471" i="26"/>
  <c r="M7470" i="26"/>
  <c r="M7469" i="26"/>
  <c r="M7468" i="26"/>
  <c r="M7467" i="26"/>
  <c r="M7466" i="26"/>
  <c r="M7465" i="26"/>
  <c r="M7464" i="26"/>
  <c r="M7463" i="26"/>
  <c r="M7462" i="26"/>
  <c r="M7461" i="26"/>
  <c r="M7460" i="26"/>
  <c r="M7459" i="26"/>
  <c r="M7458" i="26"/>
  <c r="M7457" i="26"/>
  <c r="M7456" i="26"/>
  <c r="M7455" i="26"/>
  <c r="M7454" i="26"/>
  <c r="M7453" i="26"/>
  <c r="M7452" i="26"/>
  <c r="M7451" i="26"/>
  <c r="M7450" i="26"/>
  <c r="M7449" i="26"/>
  <c r="M7448" i="26"/>
  <c r="M7447" i="26"/>
  <c r="M7446" i="26"/>
  <c r="M7445" i="26"/>
  <c r="M7444" i="26"/>
  <c r="M7443" i="26"/>
  <c r="M7442" i="26"/>
  <c r="M7441" i="26"/>
  <c r="M7440" i="26"/>
  <c r="M7439" i="26"/>
  <c r="M7438" i="26"/>
  <c r="M7437" i="26"/>
  <c r="M7436" i="26"/>
  <c r="M7435" i="26"/>
  <c r="M7434" i="26"/>
  <c r="M7433" i="26"/>
  <c r="M7432" i="26"/>
  <c r="M7431" i="26"/>
  <c r="M7430" i="26"/>
  <c r="M7429" i="26"/>
  <c r="M7428" i="26"/>
  <c r="M7427" i="26"/>
  <c r="M7426" i="26"/>
  <c r="M7425" i="26"/>
  <c r="M7424" i="26"/>
  <c r="M7423" i="26"/>
  <c r="M7422" i="26"/>
  <c r="M7421" i="26"/>
  <c r="M7420" i="26"/>
  <c r="M7419" i="26"/>
  <c r="M7418" i="26"/>
  <c r="M7417" i="26"/>
  <c r="M7416" i="26"/>
  <c r="M7415" i="26"/>
  <c r="M7414" i="26"/>
  <c r="M7413" i="26"/>
  <c r="M7412" i="26"/>
  <c r="M7411" i="26"/>
  <c r="M7410" i="26"/>
  <c r="M7409" i="26"/>
  <c r="M7408" i="26"/>
  <c r="M7407" i="26"/>
  <c r="M7406" i="26"/>
  <c r="M7405" i="26"/>
  <c r="M7404" i="26"/>
  <c r="M7403" i="26"/>
  <c r="M7402" i="26"/>
  <c r="M7401" i="26"/>
  <c r="M7400" i="26"/>
  <c r="M7399" i="26"/>
  <c r="M7398" i="26"/>
  <c r="M7397" i="26"/>
  <c r="M7396" i="26"/>
  <c r="M7395" i="26"/>
  <c r="M7394" i="26"/>
  <c r="M7393" i="26"/>
  <c r="M7392" i="26"/>
  <c r="M7391" i="26"/>
  <c r="M7390" i="26"/>
  <c r="M7389" i="26"/>
  <c r="M7388" i="26"/>
  <c r="M7387" i="26"/>
  <c r="M7386" i="26"/>
  <c r="M7385" i="26"/>
  <c r="M7384" i="26"/>
  <c r="M7383" i="26"/>
  <c r="M7382" i="26"/>
  <c r="M7381" i="26"/>
  <c r="M7380" i="26"/>
  <c r="M7379" i="26"/>
  <c r="M7378" i="26"/>
  <c r="M7377" i="26"/>
  <c r="M7376" i="26"/>
  <c r="M7375" i="26"/>
  <c r="M7374" i="26"/>
  <c r="M7373" i="26"/>
  <c r="M7372" i="26"/>
  <c r="M7371" i="26"/>
  <c r="M7370" i="26"/>
  <c r="M7369" i="26"/>
  <c r="M7368" i="26"/>
  <c r="M7367" i="26"/>
  <c r="M7366" i="26"/>
  <c r="M7365" i="26"/>
  <c r="M7364" i="26"/>
  <c r="M7363" i="26"/>
  <c r="M7362" i="26"/>
  <c r="M7361" i="26"/>
  <c r="M7360" i="26"/>
  <c r="M7359" i="26"/>
  <c r="M7358" i="26"/>
  <c r="M7357" i="26"/>
  <c r="M7356" i="26"/>
  <c r="M7355" i="26"/>
  <c r="M7354" i="26"/>
  <c r="M7353" i="26"/>
  <c r="M7352" i="26"/>
  <c r="M7351" i="26"/>
  <c r="M7350" i="26"/>
  <c r="M7349" i="26"/>
  <c r="M7348" i="26"/>
  <c r="M7347" i="26"/>
  <c r="M7346" i="26"/>
  <c r="M7345" i="26"/>
  <c r="M7344" i="26"/>
  <c r="M7343" i="26"/>
  <c r="M7342" i="26"/>
  <c r="M7341" i="26"/>
  <c r="M7340" i="26"/>
  <c r="M7339" i="26"/>
  <c r="M7338" i="26"/>
  <c r="M7337" i="26"/>
  <c r="M7336" i="26"/>
  <c r="M7335" i="26"/>
  <c r="M7334" i="26"/>
  <c r="M7333" i="26"/>
  <c r="M7332" i="26"/>
  <c r="M7331" i="26"/>
  <c r="M7330" i="26"/>
  <c r="M7329" i="26"/>
  <c r="M7328" i="26"/>
  <c r="M7327" i="26"/>
  <c r="M7326" i="26"/>
  <c r="M7325" i="26"/>
  <c r="M7324" i="26"/>
  <c r="M7323" i="26"/>
  <c r="M7322" i="26"/>
  <c r="M7321" i="26"/>
  <c r="M7320" i="26"/>
  <c r="M7319" i="26"/>
  <c r="M7318" i="26"/>
  <c r="M7317" i="26"/>
  <c r="M7316" i="26"/>
  <c r="M7315" i="26"/>
  <c r="M7314" i="26"/>
  <c r="M7313" i="26"/>
  <c r="M7312" i="26"/>
  <c r="M7311" i="26"/>
  <c r="M7310" i="26"/>
  <c r="M7309" i="26"/>
  <c r="M7308" i="26"/>
  <c r="M7307" i="26"/>
  <c r="M7306" i="26"/>
  <c r="M7305" i="26"/>
  <c r="M7304" i="26"/>
  <c r="M7303" i="26"/>
  <c r="M7302" i="26"/>
  <c r="M7301" i="26"/>
  <c r="M7300" i="26"/>
  <c r="M7299" i="26"/>
  <c r="M7298" i="26"/>
  <c r="M7297" i="26"/>
  <c r="M7296" i="26"/>
  <c r="M7295" i="26"/>
  <c r="M7294" i="26"/>
  <c r="M7293" i="26"/>
  <c r="M7292" i="26"/>
  <c r="M7291" i="26"/>
  <c r="M7290" i="26"/>
  <c r="M7289" i="26"/>
  <c r="M7288" i="26"/>
  <c r="M7287" i="26"/>
  <c r="M7286" i="26"/>
  <c r="M7285" i="26"/>
  <c r="M7284" i="26"/>
  <c r="M7283" i="26"/>
  <c r="M7282" i="26"/>
  <c r="M7281" i="26"/>
  <c r="M7280" i="26"/>
  <c r="M7279" i="26"/>
  <c r="M7278" i="26"/>
  <c r="M7277" i="26"/>
  <c r="M7276" i="26"/>
  <c r="M7275" i="26"/>
  <c r="M7274" i="26"/>
  <c r="M7273" i="26"/>
  <c r="M7272" i="26"/>
  <c r="M7271" i="26"/>
  <c r="M7270" i="26"/>
  <c r="M7269" i="26"/>
  <c r="M7268" i="26"/>
  <c r="M7267" i="26"/>
  <c r="M7266" i="26"/>
  <c r="M7265" i="26"/>
  <c r="M7264" i="26"/>
  <c r="M7263" i="26"/>
  <c r="M7262" i="26"/>
  <c r="M7261" i="26"/>
  <c r="M7260" i="26"/>
  <c r="M7259" i="26"/>
  <c r="M7258" i="26"/>
  <c r="M7257" i="26"/>
  <c r="M7256" i="26"/>
  <c r="M7255" i="26"/>
  <c r="M7254" i="26"/>
  <c r="M7253" i="26"/>
  <c r="M7252" i="26"/>
  <c r="M7251" i="26"/>
  <c r="M7250" i="26"/>
  <c r="M7249" i="26"/>
  <c r="M7248" i="26"/>
  <c r="M7247" i="26"/>
  <c r="M7246" i="26"/>
  <c r="M7245" i="26"/>
  <c r="M7244" i="26"/>
  <c r="M7243" i="26"/>
  <c r="M7242" i="26"/>
  <c r="M7241" i="26"/>
  <c r="M7240" i="26"/>
  <c r="M7239" i="26"/>
  <c r="M7238" i="26"/>
  <c r="M7237" i="26"/>
  <c r="M7236" i="26"/>
  <c r="M7235" i="26"/>
  <c r="M7234" i="26"/>
  <c r="M7233" i="26"/>
  <c r="M7232" i="26"/>
  <c r="M7231" i="26"/>
  <c r="M7230" i="26"/>
  <c r="M7229" i="26"/>
  <c r="M7228" i="26"/>
  <c r="M7227" i="26"/>
  <c r="M7226" i="26"/>
  <c r="M7225" i="26"/>
  <c r="M7224" i="26"/>
  <c r="M7223" i="26"/>
  <c r="M7222" i="26"/>
  <c r="M7221" i="26"/>
  <c r="M7220" i="26"/>
  <c r="M7219" i="26"/>
  <c r="M7218" i="26"/>
  <c r="M7217" i="26"/>
  <c r="M7216" i="26"/>
  <c r="M7215" i="26"/>
  <c r="M7214" i="26"/>
  <c r="M7213" i="26"/>
  <c r="M7212" i="26"/>
  <c r="M7211" i="26"/>
  <c r="M7210" i="26"/>
  <c r="M7209" i="26"/>
  <c r="M7208" i="26"/>
  <c r="M7207" i="26"/>
  <c r="M7206" i="26"/>
  <c r="M7205" i="26"/>
  <c r="M7204" i="26"/>
  <c r="M7203" i="26"/>
  <c r="M7202" i="26"/>
  <c r="M7201" i="26"/>
  <c r="M7200" i="26"/>
  <c r="M7199" i="26"/>
  <c r="M7198" i="26"/>
  <c r="M7197" i="26"/>
  <c r="M7196" i="26"/>
  <c r="M7195" i="26"/>
  <c r="M7194" i="26"/>
  <c r="M7193" i="26"/>
  <c r="M7192" i="26"/>
  <c r="M7191" i="26"/>
  <c r="M7190" i="26"/>
  <c r="M7189" i="26"/>
  <c r="M7188" i="26"/>
  <c r="M7187" i="26"/>
  <c r="M7186" i="26"/>
  <c r="M7185" i="26"/>
  <c r="M7184" i="26"/>
  <c r="M7183" i="26"/>
  <c r="M7182" i="26"/>
  <c r="M7181" i="26"/>
  <c r="M7180" i="26"/>
  <c r="M7179" i="26"/>
  <c r="M7178" i="26"/>
  <c r="M7177" i="26"/>
  <c r="M7176" i="26"/>
  <c r="M7175" i="26"/>
  <c r="M7174" i="26"/>
  <c r="M7173" i="26"/>
  <c r="M7172" i="26"/>
  <c r="M7171" i="26"/>
  <c r="M7170" i="26"/>
  <c r="M7169" i="26"/>
  <c r="M7168" i="26"/>
  <c r="M7167" i="26"/>
  <c r="M7166" i="26"/>
  <c r="M7165" i="26"/>
  <c r="M7164" i="26"/>
  <c r="M7163" i="26"/>
  <c r="M7162" i="26"/>
  <c r="M7161" i="26"/>
  <c r="M7160" i="26"/>
  <c r="M7159" i="26"/>
  <c r="M7158" i="26"/>
  <c r="M7157" i="26"/>
  <c r="M7156" i="26"/>
  <c r="M7155" i="26"/>
  <c r="M7154" i="26"/>
  <c r="M7153" i="26"/>
  <c r="M7152" i="26"/>
  <c r="M7151" i="26"/>
  <c r="M7150" i="26"/>
  <c r="M7149" i="26"/>
  <c r="M7148" i="26"/>
  <c r="M7147" i="26"/>
  <c r="M7146" i="26"/>
  <c r="M7145" i="26"/>
  <c r="M7144" i="26"/>
  <c r="M7143" i="26"/>
  <c r="M7142" i="26"/>
  <c r="M7141" i="26"/>
  <c r="M7140" i="26"/>
  <c r="M7139" i="26"/>
  <c r="M7138" i="26"/>
  <c r="M7137" i="26"/>
  <c r="M7136" i="26"/>
  <c r="M7135" i="26"/>
  <c r="M7134" i="26"/>
  <c r="M7133" i="26"/>
  <c r="M7132" i="26"/>
  <c r="M7131" i="26"/>
  <c r="M7130" i="26"/>
  <c r="M7129" i="26"/>
  <c r="M7128" i="26"/>
  <c r="M7127" i="26"/>
  <c r="M7126" i="26"/>
  <c r="M7125" i="26"/>
  <c r="M7124" i="26"/>
  <c r="M7123" i="26"/>
  <c r="M7122" i="26"/>
  <c r="M7121" i="26"/>
  <c r="M7120" i="26"/>
  <c r="M7119" i="26"/>
  <c r="M7118" i="26"/>
  <c r="M7117" i="26"/>
  <c r="M7116" i="26"/>
  <c r="M7115" i="26"/>
  <c r="M7114" i="26"/>
  <c r="M7113" i="26"/>
  <c r="M7112" i="26"/>
  <c r="M7111" i="26"/>
  <c r="M7110" i="26"/>
  <c r="M7109" i="26"/>
  <c r="M7108" i="26"/>
  <c r="M7107" i="26"/>
  <c r="M7106" i="26"/>
  <c r="M7105" i="26"/>
  <c r="M7104" i="26"/>
  <c r="M7103" i="26"/>
  <c r="M7102" i="26"/>
  <c r="M7101" i="26"/>
  <c r="M7100" i="26"/>
  <c r="M7099" i="26"/>
  <c r="M7098" i="26"/>
  <c r="M7097" i="26"/>
  <c r="M7096" i="26"/>
  <c r="M7095" i="26"/>
  <c r="M7094" i="26"/>
  <c r="M7093" i="26"/>
  <c r="M7092" i="26"/>
  <c r="M7091" i="26"/>
  <c r="M7090" i="26"/>
  <c r="M7089" i="26"/>
  <c r="M7088" i="26"/>
  <c r="M7087" i="26"/>
  <c r="M7086" i="26"/>
  <c r="M7085" i="26"/>
  <c r="M7084" i="26"/>
  <c r="M7083" i="26"/>
  <c r="M7082" i="26"/>
  <c r="M7081" i="26"/>
  <c r="M7080" i="26"/>
  <c r="M7079" i="26"/>
  <c r="M7078" i="26"/>
  <c r="M7077" i="26"/>
  <c r="M7076" i="26"/>
  <c r="M7075" i="26"/>
  <c r="M7074" i="26"/>
  <c r="M7073" i="26"/>
  <c r="M7072" i="26"/>
  <c r="M7071" i="26"/>
  <c r="M7070" i="26"/>
  <c r="M7069" i="26"/>
  <c r="M7068" i="26"/>
  <c r="M7067" i="26"/>
  <c r="M7066" i="26"/>
  <c r="M7065" i="26"/>
  <c r="M7064" i="26"/>
  <c r="M7063" i="26"/>
  <c r="M7062" i="26"/>
  <c r="M7061" i="26"/>
  <c r="M7060" i="26"/>
  <c r="M7059" i="26"/>
  <c r="M7058" i="26"/>
  <c r="M7057" i="26"/>
  <c r="M7056" i="26"/>
  <c r="M7055" i="26"/>
  <c r="M7054" i="26"/>
  <c r="M7053" i="26"/>
  <c r="M7052" i="26"/>
  <c r="M7051" i="26"/>
  <c r="M7050" i="26"/>
  <c r="M7049" i="26"/>
  <c r="M7048" i="26"/>
  <c r="M7047" i="26"/>
  <c r="M7046" i="26"/>
  <c r="M7045" i="26"/>
  <c r="M7044" i="26"/>
  <c r="M7043" i="26"/>
  <c r="M7042" i="26"/>
  <c r="M7041" i="26"/>
  <c r="M7040" i="26"/>
  <c r="M7039" i="26"/>
  <c r="M7038" i="26"/>
  <c r="M7037" i="26"/>
  <c r="M7036" i="26"/>
  <c r="M7035" i="26"/>
  <c r="M7034" i="26"/>
  <c r="M7033" i="26"/>
  <c r="M7032" i="26"/>
  <c r="M7031" i="26"/>
  <c r="M7030" i="26"/>
  <c r="M7029" i="26"/>
  <c r="M7028" i="26"/>
  <c r="M7027" i="26"/>
  <c r="M7026" i="26"/>
  <c r="M7025" i="26"/>
  <c r="M7024" i="26"/>
  <c r="M7023" i="26"/>
  <c r="M7022" i="26"/>
  <c r="M7021" i="26"/>
  <c r="M7020" i="26"/>
  <c r="M7019" i="26"/>
  <c r="M7018" i="26"/>
  <c r="M7017" i="26"/>
  <c r="M7016" i="26"/>
  <c r="M7015" i="26"/>
  <c r="M7014" i="26"/>
  <c r="M7013" i="26"/>
  <c r="M7012" i="26"/>
  <c r="M7011" i="26"/>
  <c r="M7010" i="26"/>
  <c r="M7009" i="26"/>
  <c r="M7008" i="26"/>
  <c r="M7007" i="26"/>
  <c r="M7006" i="26"/>
  <c r="M7005" i="26"/>
  <c r="M7004" i="26"/>
  <c r="M7003" i="26"/>
  <c r="M7002" i="26"/>
  <c r="M7001" i="26"/>
  <c r="M7000" i="26"/>
  <c r="M6999" i="26"/>
  <c r="M6998" i="26"/>
  <c r="M6997" i="26"/>
  <c r="M6996" i="26"/>
  <c r="M6995" i="26"/>
  <c r="M6994" i="26"/>
  <c r="M6993" i="26"/>
  <c r="M6992" i="26"/>
  <c r="M6991" i="26"/>
  <c r="M6990" i="26"/>
  <c r="M6989" i="26"/>
  <c r="M6988" i="26"/>
  <c r="M6987" i="26"/>
  <c r="M6986" i="26"/>
  <c r="M6985" i="26"/>
  <c r="M6984" i="26"/>
  <c r="M6983" i="26"/>
  <c r="M6982" i="26"/>
  <c r="M6981" i="26"/>
  <c r="M6980" i="26"/>
  <c r="M6979" i="26"/>
  <c r="M6978" i="26"/>
  <c r="M6977" i="26"/>
  <c r="M6976" i="26"/>
  <c r="M6975" i="26"/>
  <c r="M6974" i="26"/>
  <c r="M6973" i="26"/>
  <c r="M6972" i="26"/>
  <c r="M6971" i="26"/>
  <c r="M6970" i="26"/>
  <c r="M6969" i="26"/>
  <c r="M6968" i="26"/>
  <c r="M6967" i="26"/>
  <c r="M6966" i="26"/>
  <c r="M6965" i="26"/>
  <c r="M6964" i="26"/>
  <c r="M6963" i="26"/>
  <c r="M6962" i="26"/>
  <c r="M6961" i="26"/>
  <c r="M6960" i="26"/>
  <c r="M6959" i="26"/>
  <c r="M6958" i="26"/>
  <c r="M6957" i="26"/>
  <c r="M6956" i="26"/>
  <c r="M6955" i="26"/>
  <c r="M6954" i="26"/>
  <c r="M6953" i="26"/>
  <c r="M6952" i="26"/>
  <c r="M6951" i="26"/>
  <c r="M6950" i="26"/>
  <c r="M6949" i="26"/>
  <c r="M6948" i="26"/>
  <c r="M6947" i="26"/>
  <c r="M6946" i="26"/>
  <c r="M6945" i="26"/>
  <c r="M6944" i="26"/>
  <c r="M6943" i="26"/>
  <c r="M6942" i="26"/>
  <c r="M6941" i="26"/>
  <c r="M6940" i="26"/>
  <c r="M6939" i="26"/>
  <c r="M6938" i="26"/>
  <c r="M6937" i="26"/>
  <c r="M6936" i="26"/>
  <c r="M6935" i="26"/>
  <c r="M6934" i="26"/>
  <c r="M6933" i="26"/>
  <c r="M6932" i="26"/>
  <c r="M6931" i="26"/>
  <c r="M6930" i="26"/>
  <c r="M6929" i="26"/>
  <c r="M6928" i="26"/>
  <c r="M6927" i="26"/>
  <c r="M6926" i="26"/>
  <c r="M6925" i="26"/>
  <c r="M6924" i="26"/>
  <c r="M6923" i="26"/>
  <c r="M6922" i="26"/>
  <c r="M6921" i="26"/>
  <c r="M6920" i="26"/>
  <c r="M6919" i="26"/>
  <c r="M6918" i="26"/>
  <c r="M6917" i="26"/>
  <c r="M6916" i="26"/>
  <c r="M6915" i="26"/>
  <c r="M6914" i="26"/>
  <c r="M6913" i="26"/>
  <c r="M6912" i="26"/>
  <c r="M6911" i="26"/>
  <c r="M6910" i="26"/>
  <c r="M6909" i="26"/>
  <c r="M6908" i="26"/>
  <c r="M6907" i="26"/>
  <c r="M6906" i="26"/>
  <c r="M6905" i="26"/>
  <c r="M6904" i="26"/>
  <c r="M6903" i="26"/>
  <c r="M6902" i="26"/>
  <c r="M6901" i="26"/>
  <c r="M6900" i="26"/>
  <c r="M6899" i="26"/>
  <c r="M6898" i="26"/>
  <c r="M6897" i="26"/>
  <c r="M6896" i="26"/>
  <c r="M6895" i="26"/>
  <c r="M6894" i="26"/>
  <c r="M6893" i="26"/>
  <c r="M6892" i="26"/>
  <c r="M6891" i="26"/>
  <c r="M6890" i="26"/>
  <c r="M6889" i="26"/>
  <c r="M6888" i="26"/>
  <c r="M6887" i="26"/>
  <c r="M6886" i="26"/>
  <c r="M6885" i="26"/>
  <c r="M6884" i="26"/>
  <c r="M6883" i="26"/>
  <c r="M6882" i="26"/>
  <c r="M6881" i="26"/>
  <c r="M6880" i="26"/>
  <c r="M6879" i="26"/>
  <c r="M6878" i="26"/>
  <c r="M6877" i="26"/>
  <c r="M6876" i="26"/>
  <c r="M6875" i="26"/>
  <c r="M6874" i="26"/>
  <c r="M6873" i="26"/>
  <c r="M6872" i="26"/>
  <c r="M6871" i="26"/>
  <c r="M6870" i="26"/>
  <c r="M6869" i="26"/>
  <c r="M6868" i="26"/>
  <c r="M6867" i="26"/>
  <c r="M6866" i="26"/>
  <c r="M6865" i="26"/>
  <c r="M6864" i="26"/>
  <c r="M6863" i="26"/>
  <c r="M6862" i="26"/>
  <c r="M6861" i="26"/>
  <c r="M6860" i="26"/>
  <c r="M6859" i="26"/>
  <c r="M6858" i="26"/>
  <c r="M6857" i="26"/>
  <c r="M6856" i="26"/>
  <c r="M6855" i="26"/>
  <c r="M6854" i="26"/>
  <c r="M6853" i="26"/>
  <c r="M6852" i="26"/>
  <c r="M6851" i="26"/>
  <c r="M6850" i="26"/>
  <c r="M6849" i="26"/>
  <c r="M6848" i="26"/>
  <c r="M6847" i="26"/>
  <c r="M6846" i="26"/>
  <c r="M6845" i="26"/>
  <c r="M6844" i="26"/>
  <c r="M6843" i="26"/>
  <c r="M6842" i="26"/>
  <c r="M6841" i="26"/>
  <c r="M6840" i="26"/>
  <c r="M6839" i="26"/>
  <c r="M6838" i="26"/>
  <c r="M6837" i="26"/>
  <c r="M6836" i="26"/>
  <c r="M6835" i="26"/>
  <c r="M6834" i="26"/>
  <c r="M6833" i="26"/>
  <c r="M6832" i="26"/>
  <c r="M6831" i="26"/>
  <c r="M6830" i="26"/>
  <c r="M6829" i="26"/>
  <c r="M6828" i="26"/>
  <c r="M6827" i="26"/>
  <c r="M6826" i="26"/>
  <c r="M6825" i="26"/>
  <c r="M6824" i="26"/>
  <c r="M6823" i="26"/>
  <c r="M6822" i="26"/>
  <c r="M6821" i="26"/>
  <c r="M6820" i="26"/>
  <c r="M6819" i="26"/>
  <c r="M6818" i="26"/>
  <c r="M6817" i="26"/>
  <c r="M6816" i="26"/>
  <c r="M6815" i="26"/>
  <c r="M6814" i="26"/>
  <c r="M6813" i="26"/>
  <c r="M6812" i="26"/>
  <c r="M6811" i="26"/>
  <c r="M6810" i="26"/>
  <c r="M6809" i="26"/>
  <c r="M6808" i="26"/>
  <c r="M6807" i="26"/>
  <c r="M6806" i="26"/>
  <c r="M6805" i="26"/>
  <c r="M6804" i="26"/>
  <c r="M6803" i="26"/>
  <c r="M6802" i="26"/>
  <c r="M6801" i="26"/>
  <c r="M6800" i="26"/>
  <c r="M6799" i="26"/>
  <c r="M6798" i="26"/>
  <c r="M6797" i="26"/>
  <c r="M6796" i="26"/>
  <c r="M6795" i="26"/>
  <c r="M6794" i="26"/>
  <c r="M6793" i="26"/>
  <c r="M6792" i="26"/>
  <c r="M6791" i="26"/>
  <c r="M6790" i="26"/>
  <c r="M6789" i="26"/>
  <c r="M6788" i="26"/>
  <c r="M6787" i="26"/>
  <c r="M6786" i="26"/>
  <c r="M6785" i="26"/>
  <c r="M6784" i="26"/>
  <c r="M6783" i="26"/>
  <c r="M6782" i="26"/>
  <c r="M6781" i="26"/>
  <c r="M6780" i="26"/>
  <c r="M6779" i="26"/>
  <c r="M6778" i="26"/>
  <c r="M6777" i="26"/>
  <c r="M6776" i="26"/>
  <c r="M6775" i="26"/>
  <c r="M6774" i="26"/>
  <c r="M6773" i="26"/>
  <c r="M6772" i="26"/>
  <c r="M6771" i="26"/>
  <c r="M6770" i="26"/>
  <c r="M6769" i="26"/>
  <c r="M6768" i="26"/>
  <c r="M6767" i="26"/>
  <c r="M6766" i="26"/>
  <c r="M6765" i="26"/>
  <c r="M6764" i="26"/>
  <c r="M6763" i="26"/>
  <c r="M6762" i="26"/>
  <c r="M6761" i="26"/>
  <c r="M6760" i="26"/>
  <c r="M6759" i="26"/>
  <c r="M6758" i="26"/>
  <c r="M6757" i="26"/>
  <c r="M6756" i="26"/>
  <c r="M6755" i="26"/>
  <c r="M6754" i="26"/>
  <c r="M6753" i="26"/>
  <c r="M6752" i="26"/>
  <c r="M6751" i="26"/>
  <c r="M6750" i="26"/>
  <c r="M6749" i="26"/>
  <c r="M6748" i="26"/>
  <c r="M6747" i="26"/>
  <c r="M6746" i="26"/>
  <c r="M6745" i="26"/>
  <c r="M6744" i="26"/>
  <c r="M6743" i="26"/>
  <c r="M6742" i="26"/>
  <c r="M6741" i="26"/>
  <c r="M6740" i="26"/>
  <c r="M6739" i="26"/>
  <c r="M6738" i="26"/>
  <c r="M6737" i="26"/>
  <c r="M6736" i="26"/>
  <c r="M6735" i="26"/>
  <c r="M6734" i="26"/>
  <c r="M6733" i="26"/>
  <c r="M6732" i="26"/>
  <c r="M6731" i="26"/>
  <c r="M6730" i="26"/>
  <c r="M6729" i="26"/>
  <c r="M6728" i="26"/>
  <c r="M6727" i="26"/>
  <c r="M6726" i="26"/>
  <c r="M6725" i="26"/>
  <c r="M6724" i="26"/>
  <c r="M6723" i="26"/>
  <c r="M6722" i="26"/>
  <c r="M6721" i="26"/>
  <c r="M6720" i="26"/>
  <c r="M6719" i="26"/>
  <c r="M6718" i="26"/>
  <c r="M6717" i="26"/>
  <c r="M6716" i="26"/>
  <c r="M6715" i="26"/>
  <c r="M6714" i="26"/>
  <c r="M6713" i="26"/>
  <c r="M6712" i="26"/>
  <c r="M6711" i="26"/>
  <c r="M6710" i="26"/>
  <c r="M6709" i="26"/>
  <c r="M6708" i="26"/>
  <c r="M6707" i="26"/>
  <c r="M6706" i="26"/>
  <c r="M6705" i="26"/>
  <c r="M6704" i="26"/>
  <c r="M6703" i="26"/>
  <c r="M6702" i="26"/>
  <c r="M6701" i="26"/>
  <c r="M6700" i="26"/>
  <c r="M6699" i="26"/>
  <c r="M6698" i="26"/>
  <c r="M6697" i="26"/>
  <c r="M6696" i="26"/>
  <c r="M6695" i="26"/>
  <c r="M6694" i="26"/>
  <c r="M6693" i="26"/>
  <c r="M6692" i="26"/>
  <c r="M6691" i="26"/>
  <c r="M6690" i="26"/>
  <c r="M6689" i="26"/>
  <c r="M6688" i="26"/>
  <c r="M6687" i="26"/>
  <c r="M6686" i="26"/>
  <c r="M6685" i="26"/>
  <c r="M6684" i="26"/>
  <c r="M6683" i="26"/>
  <c r="M6682" i="26"/>
  <c r="M6681" i="26"/>
  <c r="M6680" i="26"/>
  <c r="M6679" i="26"/>
  <c r="M6678" i="26"/>
  <c r="M6677" i="26"/>
  <c r="M6676" i="26"/>
  <c r="M6675" i="26"/>
  <c r="M6674" i="26"/>
  <c r="M6673" i="26"/>
  <c r="M6672" i="26"/>
  <c r="M6671" i="26"/>
  <c r="M6670" i="26"/>
  <c r="M6669" i="26"/>
  <c r="M6668" i="26"/>
  <c r="M6667" i="26"/>
  <c r="M6666" i="26"/>
  <c r="M6665" i="26"/>
  <c r="M6664" i="26"/>
  <c r="M6663" i="26"/>
  <c r="M6662" i="26"/>
  <c r="M6661" i="26"/>
  <c r="M6660" i="26"/>
  <c r="M6659" i="26"/>
  <c r="M6658" i="26"/>
  <c r="M6657" i="26"/>
  <c r="M6656" i="26"/>
  <c r="M6655" i="26"/>
  <c r="M6654" i="26"/>
  <c r="M6653" i="26"/>
  <c r="M6652" i="26"/>
  <c r="M6651" i="26"/>
  <c r="M6650" i="26"/>
  <c r="M6649" i="26"/>
  <c r="M6648" i="26"/>
  <c r="M6647" i="26"/>
  <c r="M6646" i="26"/>
  <c r="M6645" i="26"/>
  <c r="M6644" i="26"/>
  <c r="M6643" i="26"/>
  <c r="M6642" i="26"/>
  <c r="M6641" i="26"/>
  <c r="M6640" i="26"/>
  <c r="M6639" i="26"/>
  <c r="M6638" i="26"/>
  <c r="M6637" i="26"/>
  <c r="M6636" i="26"/>
  <c r="M6635" i="26"/>
  <c r="M6634" i="26"/>
  <c r="M6633" i="26"/>
  <c r="M6632" i="26"/>
  <c r="M6631" i="26"/>
  <c r="M6630" i="26"/>
  <c r="M6629" i="26"/>
  <c r="M6628" i="26"/>
  <c r="M6627" i="26"/>
  <c r="M6626" i="26"/>
  <c r="M6625" i="26"/>
  <c r="M6624" i="26"/>
  <c r="M6623" i="26"/>
  <c r="M6622" i="26"/>
  <c r="M6621" i="26"/>
  <c r="M6620" i="26"/>
  <c r="M6619" i="26"/>
  <c r="M6618" i="26"/>
  <c r="M6617" i="26"/>
  <c r="M6616" i="26"/>
  <c r="M6615" i="26"/>
  <c r="M6614" i="26"/>
  <c r="M6613" i="26"/>
  <c r="M6612" i="26"/>
  <c r="M6611" i="26"/>
  <c r="M6610" i="26"/>
  <c r="M6609" i="26"/>
  <c r="M6608" i="26"/>
  <c r="M6607" i="26"/>
  <c r="M6606" i="26"/>
  <c r="M6605" i="26"/>
  <c r="M6604" i="26"/>
  <c r="M6603" i="26"/>
  <c r="M6602" i="26"/>
  <c r="M6601" i="26"/>
  <c r="M6600" i="26"/>
  <c r="M6599" i="26"/>
  <c r="M6598" i="26"/>
  <c r="M6597" i="26"/>
  <c r="M6596" i="26"/>
  <c r="M6595" i="26"/>
  <c r="M6594" i="26"/>
  <c r="M6593" i="26"/>
  <c r="M6592" i="26"/>
  <c r="M6591" i="26"/>
  <c r="M6590" i="26"/>
  <c r="M6589" i="26"/>
  <c r="M6588" i="26"/>
  <c r="M6587" i="26"/>
  <c r="M6586" i="26"/>
  <c r="M6585" i="26"/>
  <c r="M6584" i="26"/>
  <c r="M6583" i="26"/>
  <c r="M6582" i="26"/>
  <c r="M6581" i="26"/>
  <c r="M6580" i="26"/>
  <c r="M6579" i="26"/>
  <c r="M6578" i="26"/>
  <c r="M6577" i="26"/>
  <c r="M6576" i="26"/>
  <c r="M6575" i="26"/>
  <c r="M6574" i="26"/>
  <c r="M6573" i="26"/>
  <c r="M6572" i="26"/>
  <c r="M6571" i="26"/>
  <c r="M6570" i="26"/>
  <c r="M6569" i="26"/>
  <c r="M6568" i="26"/>
  <c r="M6567" i="26"/>
  <c r="M6566" i="26"/>
  <c r="M6565" i="26"/>
  <c r="M6564" i="26"/>
  <c r="M6563" i="26"/>
  <c r="M6562" i="26"/>
  <c r="M6561" i="26"/>
  <c r="M6560" i="26"/>
  <c r="M6559" i="26"/>
  <c r="M6558" i="26"/>
  <c r="M6557" i="26"/>
  <c r="M6556" i="26"/>
  <c r="M6555" i="26"/>
  <c r="M6554" i="26"/>
  <c r="M6553" i="26"/>
  <c r="M6552" i="26"/>
  <c r="M6551" i="26"/>
  <c r="M6550" i="26"/>
  <c r="M6549" i="26"/>
  <c r="M6548" i="26"/>
  <c r="M6547" i="26"/>
  <c r="M6546" i="26"/>
  <c r="M6545" i="26"/>
  <c r="M6544" i="26"/>
  <c r="M6543" i="26"/>
  <c r="M6542" i="26"/>
  <c r="M6541" i="26"/>
  <c r="M6540" i="26"/>
  <c r="M6539" i="26"/>
  <c r="M6538" i="26"/>
  <c r="M6537" i="26"/>
  <c r="M6536" i="26"/>
  <c r="M6535" i="26"/>
  <c r="M6534" i="26"/>
  <c r="M6533" i="26"/>
  <c r="M6532" i="26"/>
  <c r="M6531" i="26"/>
  <c r="M6530" i="26"/>
  <c r="M6529" i="26"/>
  <c r="M6528" i="26"/>
  <c r="M6527" i="26"/>
  <c r="M6526" i="26"/>
  <c r="M6525" i="26"/>
  <c r="M6524" i="26"/>
  <c r="M6523" i="26"/>
  <c r="M6522" i="26"/>
  <c r="M6521" i="26"/>
  <c r="M6520" i="26"/>
  <c r="M6519" i="26"/>
  <c r="M6518" i="26"/>
  <c r="M6517" i="26"/>
  <c r="M6516" i="26"/>
  <c r="M6515" i="26"/>
  <c r="M6514" i="26"/>
  <c r="M6513" i="26"/>
  <c r="M6512" i="26"/>
  <c r="M6511" i="26"/>
  <c r="M6510" i="26"/>
  <c r="M6509" i="26"/>
  <c r="M6508" i="26"/>
  <c r="M6507" i="26"/>
  <c r="M6506" i="26"/>
  <c r="M6505" i="26"/>
  <c r="M6504" i="26"/>
  <c r="M6503" i="26"/>
  <c r="M6502" i="26"/>
  <c r="M6501" i="26"/>
  <c r="M6500" i="26"/>
  <c r="M6499" i="26"/>
  <c r="M6498" i="26"/>
  <c r="M6497" i="26"/>
  <c r="M6496" i="26"/>
  <c r="M6495" i="26"/>
  <c r="M6494" i="26"/>
  <c r="M6493" i="26"/>
  <c r="M6492" i="26"/>
  <c r="M6491" i="26"/>
  <c r="M6490" i="26"/>
  <c r="M6489" i="26"/>
  <c r="M6488" i="26"/>
  <c r="M6487" i="26"/>
  <c r="M6486" i="26"/>
  <c r="M6485" i="26"/>
  <c r="M6484" i="26"/>
  <c r="M6483" i="26"/>
  <c r="M6482" i="26"/>
  <c r="M6481" i="26"/>
  <c r="M6480" i="26"/>
  <c r="M6479" i="26"/>
  <c r="M6478" i="26"/>
  <c r="M6477" i="26"/>
  <c r="M6476" i="26"/>
  <c r="M6475" i="26"/>
  <c r="M6474" i="26"/>
  <c r="M6473" i="26"/>
  <c r="M6472" i="26"/>
  <c r="M6471" i="26"/>
  <c r="M6470" i="26"/>
  <c r="M6469" i="26"/>
  <c r="M6468" i="26"/>
  <c r="M6467" i="26"/>
  <c r="M6466" i="26"/>
  <c r="M6465" i="26"/>
  <c r="M6464" i="26"/>
  <c r="M6463" i="26"/>
  <c r="M6462" i="26"/>
  <c r="M6461" i="26"/>
  <c r="M6460" i="26"/>
  <c r="M6459" i="26"/>
  <c r="M6458" i="26"/>
  <c r="M6457" i="26"/>
  <c r="M6456" i="26"/>
  <c r="M6455" i="26"/>
  <c r="M6454" i="26"/>
  <c r="M6453" i="26"/>
  <c r="M6452" i="26"/>
  <c r="M6451" i="26"/>
  <c r="M6450" i="26"/>
  <c r="M6449" i="26"/>
  <c r="M6448" i="26"/>
  <c r="M6447" i="26"/>
  <c r="M6446" i="26"/>
  <c r="M6445" i="26"/>
  <c r="M6444" i="26"/>
  <c r="M6443" i="26"/>
  <c r="M6442" i="26"/>
  <c r="M6441" i="26"/>
  <c r="M6440" i="26"/>
  <c r="M6439" i="26"/>
  <c r="M6438" i="26"/>
  <c r="M6437" i="26"/>
  <c r="M6436" i="26"/>
  <c r="M6435" i="26"/>
  <c r="M6434" i="26"/>
  <c r="M6433" i="26"/>
  <c r="M6432" i="26"/>
  <c r="M6431" i="26"/>
  <c r="M6430" i="26"/>
  <c r="M6429" i="26"/>
  <c r="M6428" i="26"/>
  <c r="M6427" i="26"/>
  <c r="M6426" i="26"/>
  <c r="M6425" i="26"/>
  <c r="M6424" i="26"/>
  <c r="M6423" i="26"/>
  <c r="M6422" i="26"/>
  <c r="M6421" i="26"/>
  <c r="M6420" i="26"/>
  <c r="M6419" i="26"/>
  <c r="M6418" i="26"/>
  <c r="M6417" i="26"/>
  <c r="M6416" i="26"/>
  <c r="M6415" i="26"/>
  <c r="M6414" i="26"/>
  <c r="M6413" i="26"/>
  <c r="M6412" i="26"/>
  <c r="M6411" i="26"/>
  <c r="M6410" i="26"/>
  <c r="M6409" i="26"/>
  <c r="M6408" i="26"/>
  <c r="M6407" i="26"/>
  <c r="M6406" i="26"/>
  <c r="M6405" i="26"/>
  <c r="M6404" i="26"/>
  <c r="M6403" i="26"/>
  <c r="M6402" i="26"/>
  <c r="M6401" i="26"/>
  <c r="M6400" i="26"/>
  <c r="M6399" i="26"/>
  <c r="M6398" i="26"/>
  <c r="M6397" i="26"/>
  <c r="M6396" i="26"/>
  <c r="M6395" i="26"/>
  <c r="M6394" i="26"/>
  <c r="M6393" i="26"/>
  <c r="M6392" i="26"/>
  <c r="M6391" i="26"/>
  <c r="M6390" i="26"/>
  <c r="M6389" i="26"/>
  <c r="M6388" i="26"/>
  <c r="M6387" i="26"/>
  <c r="M6386" i="26"/>
  <c r="M6385" i="26"/>
  <c r="M6384" i="26"/>
  <c r="M6383" i="26"/>
  <c r="M6382" i="26"/>
  <c r="M6381" i="26"/>
  <c r="M6380" i="26"/>
  <c r="M6379" i="26"/>
  <c r="M6378" i="26"/>
  <c r="M6377" i="26"/>
  <c r="M6376" i="26"/>
  <c r="M6375" i="26"/>
  <c r="M6374" i="26"/>
  <c r="M6373" i="26"/>
  <c r="M6372" i="26"/>
  <c r="M6371" i="26"/>
  <c r="M6370" i="26"/>
  <c r="M6369" i="26"/>
  <c r="M6368" i="26"/>
  <c r="M6367" i="26"/>
  <c r="M6366" i="26"/>
  <c r="M6365" i="26"/>
  <c r="M6364" i="26"/>
  <c r="M6363" i="26"/>
  <c r="M6362" i="26"/>
  <c r="M6361" i="26"/>
  <c r="M6360" i="26"/>
  <c r="M6359" i="26"/>
  <c r="M6358" i="26"/>
  <c r="M6357" i="26"/>
  <c r="M6356" i="26"/>
  <c r="M6355" i="26"/>
  <c r="M6354" i="26"/>
  <c r="M6353" i="26"/>
  <c r="M6352" i="26"/>
  <c r="M6351" i="26"/>
  <c r="M6350" i="26"/>
  <c r="M6349" i="26"/>
  <c r="M6348" i="26"/>
  <c r="M6347" i="26"/>
  <c r="M6346" i="26"/>
  <c r="M6345" i="26"/>
  <c r="M6344" i="26"/>
  <c r="M6343" i="26"/>
  <c r="M6342" i="26"/>
  <c r="M6341" i="26"/>
  <c r="M6340" i="26"/>
  <c r="M6339" i="26"/>
  <c r="M6338" i="26"/>
  <c r="M6337" i="26"/>
  <c r="M6336" i="26"/>
  <c r="M6335" i="26"/>
  <c r="M6334" i="26"/>
  <c r="M6333" i="26"/>
  <c r="M6332" i="26"/>
  <c r="M6331" i="26"/>
  <c r="M6330" i="26"/>
  <c r="M6329" i="26"/>
  <c r="M6328" i="26"/>
  <c r="M6327" i="26"/>
  <c r="M6326" i="26"/>
  <c r="M6325" i="26"/>
  <c r="M6324" i="26"/>
  <c r="M6323" i="26"/>
  <c r="M6322" i="26"/>
  <c r="M6321" i="26"/>
  <c r="M6320" i="26"/>
  <c r="M6319" i="26"/>
  <c r="M6318" i="26"/>
  <c r="M6317" i="26"/>
  <c r="M6316" i="26"/>
  <c r="M6315" i="26"/>
  <c r="M6314" i="26"/>
  <c r="M6313" i="26"/>
  <c r="M6312" i="26"/>
  <c r="M6311" i="26"/>
  <c r="M6310" i="26"/>
  <c r="M6309" i="26"/>
  <c r="M6308" i="26"/>
  <c r="M6307" i="26"/>
  <c r="M6306" i="26"/>
  <c r="M6305" i="26"/>
  <c r="M6304" i="26"/>
  <c r="M6303" i="26"/>
  <c r="M6302" i="26"/>
  <c r="M6301" i="26"/>
  <c r="M6300" i="26"/>
  <c r="M6299" i="26"/>
  <c r="M6298" i="26"/>
  <c r="M6297" i="26"/>
  <c r="M6296" i="26"/>
  <c r="M6295" i="26"/>
  <c r="M6294" i="26"/>
  <c r="M6293" i="26"/>
  <c r="M6292" i="26"/>
  <c r="M6291" i="26"/>
  <c r="M6290" i="26"/>
  <c r="M6289" i="26"/>
  <c r="M6288" i="26"/>
  <c r="M6287" i="26"/>
  <c r="M6286" i="26"/>
  <c r="M6285" i="26"/>
  <c r="M6284" i="26"/>
  <c r="M6283" i="26"/>
  <c r="M6282" i="26"/>
  <c r="M6281" i="26"/>
  <c r="M6280" i="26"/>
  <c r="M6279" i="26"/>
  <c r="M6278" i="26"/>
  <c r="M6277" i="26"/>
  <c r="M6276" i="26"/>
  <c r="M6275" i="26"/>
  <c r="M6274" i="26"/>
  <c r="M6273" i="26"/>
  <c r="M6272" i="26"/>
  <c r="M6271" i="26"/>
  <c r="M6270" i="26"/>
  <c r="M6269" i="26"/>
  <c r="M6268" i="26"/>
  <c r="M6267" i="26"/>
  <c r="M6266" i="26"/>
  <c r="M6265" i="26"/>
  <c r="M6264" i="26"/>
  <c r="M6263" i="26"/>
  <c r="M6262" i="26"/>
  <c r="M6261" i="26"/>
  <c r="M6260" i="26"/>
  <c r="M6259" i="26"/>
  <c r="M6258" i="26"/>
  <c r="M6257" i="26"/>
  <c r="M6256" i="26"/>
  <c r="M6255" i="26"/>
  <c r="M6254" i="26"/>
  <c r="M6253" i="26"/>
  <c r="M6252" i="26"/>
  <c r="M6251" i="26"/>
  <c r="M6250" i="26"/>
  <c r="M6249" i="26"/>
  <c r="M6248" i="26"/>
  <c r="M6247" i="26"/>
  <c r="M6246" i="26"/>
  <c r="M6245" i="26"/>
  <c r="M6244" i="26"/>
  <c r="M6243" i="26"/>
  <c r="M6242" i="26"/>
  <c r="M6241" i="26"/>
  <c r="M6240" i="26"/>
  <c r="M6239" i="26"/>
  <c r="M6238" i="26"/>
  <c r="M6237" i="26"/>
  <c r="M6236" i="26"/>
  <c r="M6235" i="26"/>
  <c r="M6234" i="26"/>
  <c r="M6233" i="26"/>
  <c r="M6232" i="26"/>
  <c r="M6231" i="26"/>
  <c r="M6230" i="26"/>
  <c r="M6229" i="26"/>
  <c r="M6228" i="26"/>
  <c r="M6227" i="26"/>
  <c r="M6226" i="26"/>
  <c r="M6225" i="26"/>
  <c r="M6224" i="26"/>
  <c r="M6223" i="26"/>
  <c r="M6222" i="26"/>
  <c r="M6221" i="26"/>
  <c r="M6220" i="26"/>
  <c r="M6219" i="26"/>
  <c r="M6218" i="26"/>
  <c r="M6217" i="26"/>
  <c r="M6216" i="26"/>
  <c r="M6215" i="26"/>
  <c r="M6214" i="26"/>
  <c r="M6213" i="26"/>
  <c r="M6212" i="26"/>
  <c r="M6211" i="26"/>
  <c r="M6210" i="26"/>
  <c r="M6209" i="26"/>
  <c r="M6208" i="26"/>
  <c r="M6207" i="26"/>
  <c r="M6206" i="26"/>
  <c r="M6205" i="26"/>
  <c r="M6204" i="26"/>
  <c r="M6203" i="26"/>
  <c r="M6202" i="26"/>
  <c r="M6201" i="26"/>
  <c r="M6200" i="26"/>
  <c r="M6199" i="26"/>
  <c r="M6198" i="26"/>
  <c r="M6197" i="26"/>
  <c r="M6196" i="26"/>
  <c r="M6195" i="26"/>
  <c r="M6194" i="26"/>
  <c r="M6193" i="26"/>
  <c r="M6192" i="26"/>
  <c r="M6191" i="26"/>
  <c r="M6190" i="26"/>
  <c r="M6189" i="26"/>
  <c r="M6188" i="26"/>
  <c r="M6187" i="26"/>
  <c r="M6186" i="26"/>
  <c r="M6185" i="26"/>
  <c r="M6184" i="26"/>
  <c r="M6183" i="26"/>
  <c r="M6182" i="26"/>
  <c r="M6181" i="26"/>
  <c r="M6180" i="26"/>
  <c r="M6179" i="26"/>
  <c r="M6178" i="26"/>
  <c r="M6177" i="26"/>
  <c r="M6176" i="26"/>
  <c r="M6175" i="26"/>
  <c r="M6174" i="26"/>
  <c r="M6173" i="26"/>
  <c r="M6172" i="26"/>
  <c r="M6171" i="26"/>
  <c r="M6170" i="26"/>
  <c r="M6169" i="26"/>
  <c r="M6168" i="26"/>
  <c r="M6167" i="26"/>
  <c r="M6166" i="26"/>
  <c r="M6165" i="26"/>
  <c r="M6164" i="26"/>
  <c r="M6163" i="26"/>
  <c r="M6162" i="26"/>
  <c r="M6161" i="26"/>
  <c r="M6160" i="26"/>
  <c r="M6159" i="26"/>
  <c r="M6158" i="26"/>
  <c r="M6157" i="26"/>
  <c r="M6156" i="26"/>
  <c r="M6155" i="26"/>
  <c r="M6154" i="26"/>
  <c r="M6153" i="26"/>
  <c r="M6152" i="26"/>
  <c r="M6151" i="26"/>
  <c r="M6150" i="26"/>
  <c r="M6149" i="26"/>
  <c r="M6148" i="26"/>
  <c r="M6147" i="26"/>
  <c r="M6146" i="26"/>
  <c r="M6145" i="26"/>
  <c r="M6144" i="26"/>
  <c r="M6143" i="26"/>
  <c r="M6142" i="26"/>
  <c r="M6141" i="26"/>
  <c r="M6140" i="26"/>
  <c r="M6139" i="26"/>
  <c r="M6138" i="26"/>
  <c r="M6137" i="26"/>
  <c r="M6136" i="26"/>
  <c r="M6135" i="26"/>
  <c r="M6134" i="26"/>
  <c r="M6133" i="26"/>
  <c r="M6132" i="26"/>
  <c r="M6131" i="26"/>
  <c r="M6130" i="26"/>
  <c r="M6129" i="26"/>
  <c r="M6128" i="26"/>
  <c r="M6127" i="26"/>
  <c r="M6126" i="26"/>
  <c r="M6125" i="26"/>
  <c r="M6124" i="26"/>
  <c r="M6123" i="26"/>
  <c r="M6122" i="26"/>
  <c r="M6121" i="26"/>
  <c r="M6120" i="26"/>
  <c r="M6119" i="26"/>
  <c r="M6118" i="26"/>
  <c r="M6117" i="26"/>
  <c r="M6116" i="26"/>
  <c r="M6115" i="26"/>
  <c r="M6114" i="26"/>
  <c r="M6113" i="26"/>
  <c r="M6112" i="26"/>
  <c r="M6111" i="26"/>
  <c r="M6110" i="26"/>
  <c r="M6109" i="26"/>
  <c r="M6108" i="26"/>
  <c r="M6107" i="26"/>
  <c r="M6106" i="26"/>
  <c r="M6105" i="26"/>
  <c r="M6104" i="26"/>
  <c r="M6103" i="26"/>
  <c r="M6102" i="26"/>
  <c r="M6101" i="26"/>
  <c r="M6100" i="26"/>
  <c r="M6099" i="26"/>
  <c r="M6098" i="26"/>
  <c r="M6097" i="26"/>
  <c r="M6096" i="26"/>
  <c r="M6095" i="26"/>
  <c r="M6094" i="26"/>
  <c r="M6093" i="26"/>
  <c r="M6092" i="26"/>
  <c r="M6091" i="26"/>
  <c r="M6090" i="26"/>
  <c r="M6089" i="26"/>
  <c r="M6088" i="26"/>
  <c r="M6087" i="26"/>
  <c r="M6086" i="26"/>
  <c r="M6085" i="26"/>
  <c r="M6084" i="26"/>
  <c r="M6083" i="26"/>
  <c r="M6082" i="26"/>
  <c r="M6081" i="26"/>
  <c r="M6080" i="26"/>
  <c r="M6079" i="26"/>
  <c r="M6078" i="26"/>
  <c r="M6077" i="26"/>
  <c r="M6076" i="26"/>
  <c r="M6075" i="26"/>
  <c r="M6074" i="26"/>
  <c r="M6073" i="26"/>
  <c r="M6072" i="26"/>
  <c r="M6071" i="26"/>
  <c r="M6070" i="26"/>
  <c r="M6069" i="26"/>
  <c r="M6068" i="26"/>
  <c r="M6067" i="26"/>
  <c r="M6066" i="26"/>
  <c r="M6065" i="26"/>
  <c r="M6064" i="26"/>
  <c r="M6063" i="26"/>
  <c r="M6062" i="26"/>
  <c r="M6061" i="26"/>
  <c r="M6060" i="26"/>
  <c r="M6059" i="26"/>
  <c r="M6058" i="26"/>
  <c r="M6057" i="26"/>
  <c r="M6056" i="26"/>
  <c r="M6055" i="26"/>
  <c r="M6054" i="26"/>
  <c r="M6053" i="26"/>
  <c r="M6052" i="26"/>
  <c r="M6051" i="26"/>
  <c r="M6050" i="26"/>
  <c r="M6049" i="26"/>
  <c r="M6048" i="26"/>
  <c r="M6047" i="26"/>
  <c r="M6046" i="26"/>
  <c r="M6045" i="26"/>
  <c r="M6044" i="26"/>
  <c r="M6043" i="26"/>
  <c r="M6042" i="26"/>
  <c r="M6041" i="26"/>
  <c r="M6040" i="26"/>
  <c r="M6039" i="26"/>
  <c r="M6038" i="26"/>
  <c r="M6037" i="26"/>
  <c r="M6036" i="26"/>
  <c r="M6035" i="26"/>
  <c r="M6034" i="26"/>
  <c r="M6033" i="26"/>
  <c r="M6032" i="26"/>
  <c r="M6031" i="26"/>
  <c r="M6030" i="26"/>
  <c r="M6029" i="26"/>
  <c r="M6028" i="26"/>
  <c r="M6027" i="26"/>
  <c r="M6026" i="26"/>
  <c r="M6025" i="26"/>
  <c r="M6024" i="26"/>
  <c r="M6023" i="26"/>
  <c r="M6022" i="26"/>
  <c r="M6021" i="26"/>
  <c r="M6020" i="26"/>
  <c r="M6019" i="26"/>
  <c r="M6018" i="26"/>
  <c r="M6017" i="26"/>
  <c r="M6016" i="26"/>
  <c r="M6015" i="26"/>
  <c r="M6014" i="26"/>
  <c r="M6013" i="26"/>
  <c r="M6012" i="26"/>
  <c r="M6011" i="26"/>
  <c r="M6010" i="26"/>
  <c r="M6009" i="26"/>
  <c r="M6008" i="26"/>
  <c r="M6007" i="26"/>
  <c r="M6006" i="26"/>
  <c r="M6005" i="26"/>
  <c r="M6004" i="26"/>
  <c r="M6003" i="26"/>
  <c r="M6002" i="26"/>
  <c r="M6001" i="26"/>
  <c r="M6000" i="26"/>
  <c r="M5999" i="26"/>
  <c r="M5998" i="26"/>
  <c r="M5997" i="26"/>
  <c r="M5996" i="26"/>
  <c r="M5995" i="26"/>
  <c r="M5994" i="26"/>
  <c r="M5993" i="26"/>
  <c r="M5992" i="26"/>
  <c r="M5991" i="26"/>
  <c r="M5990" i="26"/>
  <c r="M5989" i="26"/>
  <c r="M5988" i="26"/>
  <c r="M5987" i="26"/>
  <c r="M5986" i="26"/>
  <c r="M5985" i="26"/>
  <c r="M5984" i="26"/>
  <c r="M5983" i="26"/>
  <c r="M5982" i="26"/>
  <c r="M5981" i="26"/>
  <c r="M5980" i="26"/>
  <c r="M5979" i="26"/>
  <c r="M5978" i="26"/>
  <c r="M5977" i="26"/>
  <c r="M5976" i="26"/>
  <c r="M5975" i="26"/>
  <c r="M5974" i="26"/>
  <c r="M5973" i="26"/>
  <c r="M5972" i="26"/>
  <c r="M5971" i="26"/>
  <c r="M5970" i="26"/>
  <c r="M5969" i="26"/>
  <c r="M5968" i="26"/>
  <c r="M5967" i="26"/>
  <c r="M5966" i="26"/>
  <c r="M5965" i="26"/>
  <c r="M5964" i="26"/>
  <c r="M5963" i="26"/>
  <c r="M5962" i="26"/>
  <c r="M5961" i="26"/>
  <c r="M5960" i="26"/>
  <c r="M5959" i="26"/>
  <c r="M5958" i="26"/>
  <c r="M5957" i="26"/>
  <c r="M5956" i="26"/>
  <c r="M5955" i="26"/>
  <c r="M5954" i="26"/>
  <c r="M5953" i="26"/>
  <c r="M5952" i="26"/>
  <c r="M5951" i="26"/>
  <c r="M5950" i="26"/>
  <c r="M5949" i="26"/>
  <c r="M5948" i="26"/>
  <c r="M5947" i="26"/>
  <c r="M5946" i="26"/>
  <c r="M5945" i="26"/>
  <c r="M5944" i="26"/>
  <c r="M5943" i="26"/>
  <c r="M5942" i="26"/>
  <c r="M5941" i="26"/>
  <c r="M5940" i="26"/>
  <c r="M5939" i="26"/>
  <c r="M5938" i="26"/>
  <c r="M5937" i="26"/>
  <c r="M5936" i="26"/>
  <c r="M5935" i="26"/>
  <c r="M5934" i="26"/>
  <c r="M5933" i="26"/>
  <c r="M5932" i="26"/>
  <c r="M5931" i="26"/>
  <c r="M5930" i="26"/>
  <c r="M5929" i="26"/>
  <c r="M5928" i="26"/>
  <c r="M5927" i="26"/>
  <c r="M5926" i="26"/>
  <c r="M5925" i="26"/>
  <c r="M5924" i="26"/>
  <c r="M5923" i="26"/>
  <c r="M5922" i="26"/>
  <c r="M5921" i="26"/>
  <c r="M5920" i="26"/>
  <c r="M5919" i="26"/>
  <c r="M5918" i="26"/>
  <c r="M5917" i="26"/>
  <c r="M5916" i="26"/>
  <c r="M5915" i="26"/>
  <c r="M5914" i="26"/>
  <c r="M5913" i="26"/>
  <c r="M5912" i="26"/>
  <c r="M5911" i="26"/>
  <c r="M5910" i="26"/>
  <c r="M5909" i="26"/>
  <c r="M5908" i="26"/>
  <c r="M5907" i="26"/>
  <c r="M5906" i="26"/>
  <c r="M5905" i="26"/>
  <c r="M5904" i="26"/>
  <c r="M5903" i="26"/>
  <c r="M5902" i="26"/>
  <c r="M5901" i="26"/>
  <c r="M5900" i="26"/>
  <c r="M5899" i="26"/>
  <c r="M5898" i="26"/>
  <c r="M5897" i="26"/>
  <c r="M5896" i="26"/>
  <c r="M5895" i="26"/>
  <c r="M5894" i="26"/>
  <c r="M5893" i="26"/>
  <c r="M5892" i="26"/>
  <c r="M5891" i="26"/>
  <c r="M5890" i="26"/>
  <c r="M5889" i="26"/>
  <c r="M5888" i="26"/>
  <c r="M5887" i="26"/>
  <c r="M5886" i="26"/>
  <c r="M5885" i="26"/>
  <c r="M5884" i="26"/>
  <c r="M5883" i="26"/>
  <c r="M5882" i="26"/>
  <c r="M5881" i="26"/>
  <c r="M5880" i="26"/>
  <c r="M5879" i="26"/>
  <c r="M5878" i="26"/>
  <c r="M5877" i="26"/>
  <c r="M5876" i="26"/>
  <c r="M5875" i="26"/>
  <c r="M5874" i="26"/>
  <c r="M5873" i="26"/>
  <c r="M5872" i="26"/>
  <c r="M5871" i="26"/>
  <c r="M5870" i="26"/>
  <c r="M5869" i="26"/>
  <c r="M5868" i="26"/>
  <c r="M5867" i="26"/>
  <c r="M5866" i="26"/>
  <c r="M5865" i="26"/>
  <c r="M5864" i="26"/>
  <c r="M5863" i="26"/>
  <c r="M5862" i="26"/>
  <c r="M5861" i="26"/>
  <c r="M5860" i="26"/>
  <c r="M5859" i="26"/>
  <c r="M5858" i="26"/>
  <c r="M5857" i="26"/>
  <c r="M5856" i="26"/>
  <c r="M5855" i="26"/>
  <c r="M5854" i="26"/>
  <c r="M5853" i="26"/>
  <c r="M5852" i="26"/>
  <c r="M5851" i="26"/>
  <c r="M5850" i="26"/>
  <c r="M5849" i="26"/>
  <c r="M5848" i="26"/>
  <c r="M5847" i="26"/>
  <c r="M5846" i="26"/>
  <c r="M5845" i="26"/>
  <c r="M5844" i="26"/>
  <c r="M5843" i="26"/>
  <c r="M5842" i="26"/>
  <c r="M5841" i="26"/>
  <c r="M5840" i="26"/>
  <c r="M5839" i="26"/>
  <c r="M5838" i="26"/>
  <c r="M5837" i="26"/>
  <c r="M5836" i="26"/>
  <c r="M5835" i="26"/>
  <c r="M5834" i="26"/>
  <c r="M5833" i="26"/>
  <c r="M5832" i="26"/>
  <c r="M5831" i="26"/>
  <c r="M5830" i="26"/>
  <c r="M5829" i="26"/>
  <c r="M5828" i="26"/>
  <c r="M5827" i="26"/>
  <c r="M5826" i="26"/>
  <c r="M5825" i="26"/>
  <c r="M5824" i="26"/>
  <c r="M5823" i="26"/>
  <c r="M5822" i="26"/>
  <c r="M5821" i="26"/>
  <c r="M5820" i="26"/>
  <c r="M5819" i="26"/>
  <c r="M5818" i="26"/>
  <c r="M5817" i="26"/>
  <c r="M5816" i="26"/>
  <c r="M5815" i="26"/>
  <c r="M5814" i="26"/>
  <c r="M5813" i="26"/>
  <c r="M5812" i="26"/>
  <c r="M5811" i="26"/>
  <c r="M5810" i="26"/>
  <c r="M5809" i="26"/>
  <c r="M5808" i="26"/>
  <c r="M5807" i="26"/>
  <c r="M5806" i="26"/>
  <c r="M5805" i="26"/>
  <c r="M5804" i="26"/>
  <c r="M5803" i="26"/>
  <c r="M5802" i="26"/>
  <c r="M5801" i="26"/>
  <c r="M5800" i="26"/>
  <c r="M5799" i="26"/>
  <c r="M5798" i="26"/>
  <c r="M5797" i="26"/>
  <c r="M5796" i="26"/>
  <c r="M5795" i="26"/>
  <c r="M5794" i="26"/>
  <c r="M5793" i="26"/>
  <c r="M5792" i="26"/>
  <c r="M5791" i="26"/>
  <c r="M5790" i="26"/>
  <c r="M5789" i="26"/>
  <c r="M5788" i="26"/>
  <c r="M5787" i="26"/>
  <c r="M5786" i="26"/>
  <c r="M5785" i="26"/>
  <c r="M5784" i="26"/>
  <c r="M5783" i="26"/>
  <c r="M5782" i="26"/>
  <c r="M5781" i="26"/>
  <c r="M5780" i="26"/>
  <c r="M5779" i="26"/>
  <c r="M5778" i="26"/>
  <c r="M5777" i="26"/>
  <c r="M5776" i="26"/>
  <c r="M5775" i="26"/>
  <c r="M5774" i="26"/>
  <c r="M5773" i="26"/>
  <c r="M5772" i="26"/>
  <c r="M5771" i="26"/>
  <c r="M5770" i="26"/>
  <c r="M5769" i="26"/>
  <c r="M5768" i="26"/>
  <c r="M5767" i="26"/>
  <c r="M5766" i="26"/>
  <c r="M5765" i="26"/>
  <c r="M5764" i="26"/>
  <c r="M5763" i="26"/>
  <c r="M5762" i="26"/>
  <c r="M5761" i="26"/>
  <c r="M5760" i="26"/>
  <c r="M5759" i="26"/>
  <c r="M5758" i="26"/>
  <c r="M5757" i="26"/>
  <c r="M5756" i="26"/>
  <c r="M5755" i="26"/>
  <c r="M5754" i="26"/>
  <c r="M5753" i="26"/>
  <c r="M5752" i="26"/>
  <c r="M5751" i="26"/>
  <c r="M5750" i="26"/>
  <c r="M5749" i="26"/>
  <c r="M5748" i="26"/>
  <c r="M5747" i="26"/>
  <c r="M5746" i="26"/>
  <c r="M5745" i="26"/>
  <c r="M5744" i="26"/>
  <c r="M5743" i="26"/>
  <c r="M5742" i="26"/>
  <c r="M5741" i="26"/>
  <c r="M5740" i="26"/>
  <c r="M5739" i="26"/>
  <c r="M5738" i="26"/>
  <c r="M5737" i="26"/>
  <c r="M5736" i="26"/>
  <c r="M5735" i="26"/>
  <c r="M5734" i="26"/>
  <c r="M5733" i="26"/>
  <c r="M5732" i="26"/>
  <c r="M5731" i="26"/>
  <c r="M5730" i="26"/>
  <c r="M5729" i="26"/>
  <c r="M5728" i="26"/>
  <c r="M5727" i="26"/>
  <c r="M5726" i="26"/>
  <c r="M5725" i="26"/>
  <c r="M5724" i="26"/>
  <c r="M5723" i="26"/>
  <c r="M5722" i="26"/>
  <c r="M5721" i="26"/>
  <c r="M5720" i="26"/>
  <c r="M5719" i="26"/>
  <c r="M5718" i="26"/>
  <c r="M5717" i="26"/>
  <c r="M5716" i="26"/>
  <c r="M5715" i="26"/>
  <c r="M5714" i="26"/>
  <c r="M5713" i="26"/>
  <c r="M5712" i="26"/>
  <c r="M5711" i="26"/>
  <c r="M5710" i="26"/>
  <c r="M5709" i="26"/>
  <c r="M5708" i="26"/>
  <c r="M5707" i="26"/>
  <c r="M5706" i="26"/>
  <c r="M5705" i="26"/>
  <c r="M5704" i="26"/>
  <c r="M5703" i="26"/>
  <c r="M5702" i="26"/>
  <c r="M5701" i="26"/>
  <c r="M5700" i="26"/>
  <c r="M5699" i="26"/>
  <c r="M5698" i="26"/>
  <c r="M5697" i="26"/>
  <c r="M5696" i="26"/>
  <c r="M5695" i="26"/>
  <c r="M5694" i="26"/>
  <c r="M5693" i="26"/>
  <c r="M5692" i="26"/>
  <c r="M5691" i="26"/>
  <c r="M5690" i="26"/>
  <c r="M5689" i="26"/>
  <c r="M5688" i="26"/>
  <c r="M5687" i="26"/>
  <c r="M5686" i="26"/>
  <c r="M5685" i="26"/>
  <c r="M5684" i="26"/>
  <c r="M5683" i="26"/>
  <c r="M5682" i="26"/>
  <c r="M5681" i="26"/>
  <c r="M5680" i="26"/>
  <c r="M5679" i="26"/>
  <c r="M5678" i="26"/>
  <c r="M5677" i="26"/>
  <c r="M5676" i="26"/>
  <c r="M5675" i="26"/>
  <c r="M5674" i="26"/>
  <c r="M5673" i="26"/>
  <c r="M5672" i="26"/>
  <c r="M5671" i="26"/>
  <c r="M5670" i="26"/>
  <c r="M5669" i="26"/>
  <c r="M5668" i="26"/>
  <c r="M5667" i="26"/>
  <c r="M5666" i="26"/>
  <c r="M5665" i="26"/>
  <c r="M5664" i="26"/>
  <c r="M5663" i="26"/>
  <c r="M5662" i="26"/>
  <c r="M5661" i="26"/>
  <c r="M5660" i="26"/>
  <c r="M5659" i="26"/>
  <c r="M5658" i="26"/>
  <c r="M5657" i="26"/>
  <c r="M5656" i="26"/>
  <c r="M5655" i="26"/>
  <c r="M5654" i="26"/>
  <c r="M5653" i="26"/>
  <c r="M5652" i="26"/>
  <c r="M5651" i="26"/>
  <c r="M5650" i="26"/>
  <c r="M5649" i="26"/>
  <c r="M5648" i="26"/>
  <c r="M5647" i="26"/>
  <c r="M5646" i="26"/>
  <c r="M5645" i="26"/>
  <c r="M5644" i="26"/>
  <c r="M5643" i="26"/>
  <c r="M5642" i="26"/>
  <c r="M5641" i="26"/>
  <c r="M5640" i="26"/>
  <c r="M5639" i="26"/>
  <c r="M5638" i="26"/>
  <c r="M5637" i="26"/>
  <c r="M5636" i="26"/>
  <c r="M5635" i="26"/>
  <c r="M5634" i="26"/>
  <c r="M5633" i="26"/>
  <c r="M5632" i="26"/>
  <c r="M5631" i="26"/>
  <c r="M5630" i="26"/>
  <c r="M5629" i="26"/>
  <c r="M5628" i="26"/>
  <c r="M5627" i="26"/>
  <c r="M5626" i="26"/>
  <c r="M5625" i="26"/>
  <c r="M5624" i="26"/>
  <c r="M5623" i="26"/>
  <c r="M5622" i="26"/>
  <c r="M5621" i="26"/>
  <c r="M5620" i="26"/>
  <c r="M5619" i="26"/>
  <c r="M5618" i="26"/>
  <c r="M5617" i="26"/>
  <c r="M5616" i="26"/>
  <c r="M5615" i="26"/>
  <c r="M5614" i="26"/>
  <c r="M5613" i="26"/>
  <c r="M5612" i="26"/>
  <c r="M5611" i="26"/>
  <c r="M5610" i="26"/>
  <c r="M5609" i="26"/>
  <c r="M5608" i="26"/>
  <c r="M5607" i="26"/>
  <c r="M5606" i="26"/>
  <c r="M5605" i="26"/>
  <c r="M5604" i="26"/>
  <c r="M5603" i="26"/>
  <c r="M5602" i="26"/>
  <c r="M5601" i="26"/>
  <c r="M5600" i="26"/>
  <c r="M5599" i="26"/>
  <c r="M5598" i="26"/>
  <c r="M5597" i="26"/>
  <c r="M5596" i="26"/>
  <c r="M5595" i="26"/>
  <c r="M5594" i="26"/>
  <c r="M5593" i="26"/>
  <c r="M5592" i="26"/>
  <c r="M5591" i="26"/>
  <c r="M5590" i="26"/>
  <c r="M5589" i="26"/>
  <c r="M5588" i="26"/>
  <c r="M5587" i="26"/>
  <c r="M5586" i="26"/>
  <c r="M5585" i="26"/>
  <c r="M5584" i="26"/>
  <c r="M5583" i="26"/>
  <c r="M5582" i="26"/>
  <c r="M5581" i="26"/>
  <c r="M5580" i="26"/>
  <c r="M5579" i="26"/>
  <c r="M5578" i="26"/>
  <c r="M5577" i="26"/>
  <c r="M5576" i="26"/>
  <c r="M5575" i="26"/>
  <c r="M5574" i="26"/>
  <c r="M5573" i="26"/>
  <c r="M5572" i="26"/>
  <c r="M5571" i="26"/>
  <c r="M5570" i="26"/>
  <c r="M5569" i="26"/>
  <c r="M5568" i="26"/>
  <c r="M5567" i="26"/>
  <c r="M5566" i="26"/>
  <c r="M5565" i="26"/>
  <c r="M5564" i="26"/>
  <c r="M5563" i="26"/>
  <c r="M5562" i="26"/>
  <c r="M5561" i="26"/>
  <c r="M5560" i="26"/>
  <c r="M5559" i="26"/>
  <c r="M5558" i="26"/>
  <c r="M5557" i="26"/>
  <c r="M5556" i="26"/>
  <c r="M5555" i="26"/>
  <c r="M5554" i="26"/>
  <c r="M5553" i="26"/>
  <c r="M5552" i="26"/>
  <c r="M5551" i="26"/>
  <c r="M5550" i="26"/>
  <c r="M5549" i="26"/>
  <c r="M5548" i="26"/>
  <c r="M5547" i="26"/>
  <c r="M5546" i="26"/>
  <c r="M5545" i="26"/>
  <c r="M5544" i="26"/>
  <c r="M5543" i="26"/>
  <c r="M5542" i="26"/>
  <c r="M5541" i="26"/>
  <c r="M5540" i="26"/>
  <c r="M5539" i="26"/>
  <c r="M5538" i="26"/>
  <c r="M5537" i="26"/>
  <c r="M5536" i="26"/>
  <c r="M5535" i="26"/>
  <c r="M5534" i="26"/>
  <c r="M5533" i="26"/>
  <c r="M5532" i="26"/>
  <c r="M5531" i="26"/>
  <c r="M5530" i="26"/>
  <c r="M5529" i="26"/>
  <c r="M5528" i="26"/>
  <c r="M5527" i="26"/>
  <c r="M5526" i="26"/>
  <c r="M5525" i="26"/>
  <c r="M5524" i="26"/>
  <c r="M5523" i="26"/>
  <c r="M5522" i="26"/>
  <c r="M5521" i="26"/>
  <c r="M5520" i="26"/>
  <c r="M5519" i="26"/>
  <c r="M5518" i="26"/>
  <c r="M5517" i="26"/>
  <c r="M5516" i="26"/>
  <c r="M5515" i="26"/>
  <c r="M5514" i="26"/>
  <c r="M5513" i="26"/>
  <c r="M5512" i="26"/>
  <c r="M5511" i="26"/>
  <c r="M5510" i="26"/>
  <c r="M5509" i="26"/>
  <c r="M5508" i="26"/>
  <c r="M5507" i="26"/>
  <c r="M5506" i="26"/>
  <c r="M5505" i="26"/>
  <c r="M5504" i="26"/>
  <c r="M5503" i="26"/>
  <c r="M5502" i="26"/>
  <c r="M5501" i="26"/>
  <c r="M5500" i="26"/>
  <c r="M5499" i="26"/>
  <c r="M5498" i="26"/>
  <c r="M5497" i="26"/>
  <c r="M5496" i="26"/>
  <c r="M5495" i="26"/>
  <c r="M5494" i="26"/>
  <c r="M5493" i="26"/>
  <c r="M5492" i="26"/>
  <c r="M5491" i="26"/>
  <c r="M5490" i="26"/>
  <c r="M5489" i="26"/>
  <c r="M5488" i="26"/>
  <c r="M5487" i="26"/>
  <c r="M5486" i="26"/>
  <c r="M5485" i="26"/>
  <c r="M5484" i="26"/>
  <c r="M5483" i="26"/>
  <c r="M5482" i="26"/>
  <c r="M5481" i="26"/>
  <c r="M5480" i="26"/>
  <c r="M5479" i="26"/>
  <c r="M5478" i="26"/>
  <c r="M5477" i="26"/>
  <c r="M5476" i="26"/>
  <c r="M5475" i="26"/>
  <c r="M5474" i="26"/>
  <c r="M5473" i="26"/>
  <c r="M5472" i="26"/>
  <c r="M5471" i="26"/>
  <c r="M5470" i="26"/>
  <c r="M5469" i="26"/>
  <c r="M5468" i="26"/>
  <c r="M5467" i="26"/>
  <c r="M5466" i="26"/>
  <c r="M5465" i="26"/>
  <c r="M5464" i="26"/>
  <c r="M5463" i="26"/>
  <c r="M5462" i="26"/>
  <c r="M5461" i="26"/>
  <c r="M5460" i="26"/>
  <c r="M5459" i="26"/>
  <c r="M5458" i="26"/>
  <c r="M5457" i="26"/>
  <c r="M5456" i="26"/>
  <c r="M5455" i="26"/>
  <c r="M5454" i="26"/>
  <c r="M5453" i="26"/>
  <c r="M5452" i="26"/>
  <c r="M5451" i="26"/>
  <c r="M5450" i="26"/>
  <c r="M5449" i="26"/>
  <c r="M5448" i="26"/>
  <c r="M5447" i="26"/>
  <c r="M5446" i="26"/>
  <c r="M5445" i="26"/>
  <c r="M5444" i="26"/>
  <c r="M5443" i="26"/>
  <c r="M5442" i="26"/>
  <c r="M5441" i="26"/>
  <c r="M5440" i="26"/>
  <c r="M5439" i="26"/>
  <c r="M5438" i="26"/>
  <c r="M5437" i="26"/>
  <c r="M5436" i="26"/>
  <c r="M5435" i="26"/>
  <c r="M5434" i="26"/>
  <c r="M5433" i="26"/>
  <c r="M5432" i="26"/>
  <c r="M5431" i="26"/>
  <c r="M5430" i="26"/>
  <c r="M5429" i="26"/>
  <c r="M5428" i="26"/>
  <c r="M5427" i="26"/>
  <c r="M5426" i="26"/>
  <c r="M5425" i="26"/>
  <c r="M5424" i="26"/>
  <c r="M5423" i="26"/>
  <c r="M5422" i="26"/>
  <c r="M5421" i="26"/>
  <c r="M5420" i="26"/>
  <c r="M5419" i="26"/>
  <c r="M5418" i="26"/>
  <c r="M5417" i="26"/>
  <c r="M5416" i="26"/>
  <c r="M5415" i="26"/>
  <c r="M5414" i="26"/>
  <c r="M5413" i="26"/>
  <c r="M5412" i="26"/>
  <c r="M5411" i="26"/>
  <c r="M5410" i="26"/>
  <c r="M5409" i="26"/>
  <c r="M5408" i="26"/>
  <c r="M5407" i="26"/>
  <c r="M5406" i="26"/>
  <c r="M5405" i="26"/>
  <c r="M5404" i="26"/>
  <c r="M5403" i="26"/>
  <c r="M5402" i="26"/>
  <c r="M5401" i="26"/>
  <c r="M5400" i="26"/>
  <c r="M5399" i="26"/>
  <c r="M5398" i="26"/>
  <c r="M5397" i="26"/>
  <c r="M5396" i="26"/>
  <c r="M5395" i="26"/>
  <c r="M5394" i="26"/>
  <c r="M5393" i="26"/>
  <c r="M5392" i="26"/>
  <c r="M5391" i="26"/>
  <c r="M5390" i="26"/>
  <c r="M5389" i="26"/>
  <c r="M5388" i="26"/>
  <c r="M5387" i="26"/>
  <c r="M5386" i="26"/>
  <c r="M5385" i="26"/>
  <c r="M5384" i="26"/>
  <c r="M5383" i="26"/>
  <c r="M5382" i="26"/>
  <c r="M5381" i="26"/>
  <c r="M5380" i="26"/>
  <c r="M5379" i="26"/>
  <c r="M5378" i="26"/>
  <c r="M5377" i="26"/>
  <c r="M5376" i="26"/>
  <c r="M5375" i="26"/>
  <c r="M5374" i="26"/>
  <c r="M5373" i="26"/>
  <c r="M5372" i="26"/>
  <c r="M5371" i="26"/>
  <c r="M5370" i="26"/>
  <c r="M5369" i="26"/>
  <c r="M5368" i="26"/>
  <c r="M5367" i="26"/>
  <c r="M5366" i="26"/>
  <c r="M5365" i="26"/>
  <c r="M5364" i="26"/>
  <c r="M5363" i="26"/>
  <c r="M5362" i="26"/>
  <c r="M5361" i="26"/>
  <c r="M5360" i="26"/>
  <c r="M5359" i="26"/>
  <c r="M5358" i="26"/>
  <c r="M5357" i="26"/>
  <c r="M5356" i="26"/>
  <c r="M5355" i="26"/>
  <c r="M5354" i="26"/>
  <c r="M5353" i="26"/>
  <c r="M5352" i="26"/>
  <c r="M5351" i="26"/>
  <c r="M5350" i="26"/>
  <c r="M5349" i="26"/>
  <c r="M5348" i="26"/>
  <c r="M5347" i="26"/>
  <c r="M5346" i="26"/>
  <c r="M5345" i="26"/>
  <c r="M5344" i="26"/>
  <c r="M5343" i="26"/>
  <c r="M5342" i="26"/>
  <c r="M5341" i="26"/>
  <c r="M5340" i="26"/>
  <c r="M5339" i="26"/>
  <c r="M5338" i="26"/>
  <c r="M5337" i="26"/>
  <c r="M5336" i="26"/>
  <c r="M5335" i="26"/>
  <c r="M5334" i="26"/>
  <c r="M5333" i="26"/>
  <c r="M5332" i="26"/>
  <c r="M5331" i="26"/>
  <c r="M5330" i="26"/>
  <c r="M5329" i="26"/>
  <c r="M5328" i="26"/>
  <c r="M5327" i="26"/>
  <c r="M5326" i="26"/>
  <c r="M5325" i="26"/>
  <c r="M5324" i="26"/>
  <c r="M5323" i="26"/>
  <c r="M5322" i="26"/>
  <c r="M5321" i="26"/>
  <c r="M5320" i="26"/>
  <c r="M5319" i="26"/>
  <c r="M5318" i="26"/>
  <c r="M5317" i="26"/>
  <c r="M5316" i="26"/>
  <c r="M5315" i="26"/>
  <c r="M5314" i="26"/>
  <c r="M5313" i="26"/>
  <c r="M5312" i="26"/>
  <c r="M5311" i="26"/>
  <c r="M5310" i="26"/>
  <c r="M5309" i="26"/>
  <c r="M5308" i="26"/>
  <c r="M5307" i="26"/>
  <c r="M5306" i="26"/>
  <c r="M5305" i="26"/>
  <c r="M5304" i="26"/>
  <c r="M5303" i="26"/>
  <c r="M5302" i="26"/>
  <c r="M5301" i="26"/>
  <c r="M5300" i="26"/>
  <c r="M5299" i="26"/>
  <c r="M5298" i="26"/>
  <c r="M5297" i="26"/>
  <c r="M5296" i="26"/>
  <c r="M5295" i="26"/>
  <c r="M5294" i="26"/>
  <c r="M5293" i="26"/>
  <c r="M5292" i="26"/>
  <c r="M5291" i="26"/>
  <c r="M5290" i="26"/>
  <c r="M5289" i="26"/>
  <c r="M5288" i="26"/>
  <c r="M5287" i="26"/>
  <c r="M5286" i="26"/>
  <c r="M5285" i="26"/>
  <c r="M5284" i="26"/>
  <c r="M5283" i="26"/>
  <c r="M5282" i="26"/>
  <c r="M5281" i="26"/>
  <c r="M5280" i="26"/>
  <c r="M5279" i="26"/>
  <c r="M5278" i="26"/>
  <c r="M5277" i="26"/>
  <c r="M5276" i="26"/>
  <c r="M5275" i="26"/>
  <c r="M5274" i="26"/>
  <c r="M5273" i="26"/>
  <c r="M5272" i="26"/>
  <c r="M5271" i="26"/>
  <c r="M5270" i="26"/>
  <c r="M5269" i="26"/>
  <c r="M5268" i="26"/>
  <c r="M5267" i="26"/>
  <c r="M5266" i="26"/>
  <c r="M5265" i="26"/>
  <c r="M5264" i="26"/>
  <c r="M5263" i="26"/>
  <c r="M5262" i="26"/>
  <c r="M5261" i="26"/>
  <c r="M5260" i="26"/>
  <c r="M5259" i="26"/>
  <c r="M5258" i="26"/>
  <c r="M5257" i="26"/>
  <c r="M5256" i="26"/>
  <c r="M5255" i="26"/>
  <c r="M5254" i="26"/>
  <c r="M5253" i="26"/>
  <c r="M5252" i="26"/>
  <c r="M5251" i="26"/>
  <c r="M5250" i="26"/>
  <c r="M5249" i="26"/>
  <c r="M5248" i="26"/>
  <c r="M5247" i="26"/>
  <c r="M5246" i="26"/>
  <c r="M5245" i="26"/>
  <c r="M5244" i="26"/>
  <c r="M5243" i="26"/>
  <c r="M5242" i="26"/>
  <c r="M5241" i="26"/>
  <c r="M5240" i="26"/>
  <c r="M5239" i="26"/>
  <c r="M5238" i="26"/>
  <c r="M5237" i="26"/>
  <c r="M5236" i="26"/>
  <c r="M5235" i="26"/>
  <c r="M5234" i="26"/>
  <c r="M5233" i="26"/>
  <c r="M5232" i="26"/>
  <c r="M5231" i="26"/>
  <c r="M5230" i="26"/>
  <c r="M5229" i="26"/>
  <c r="M5228" i="26"/>
  <c r="M5227" i="26"/>
  <c r="M5226" i="26"/>
  <c r="M5225" i="26"/>
  <c r="M5224" i="26"/>
  <c r="M5223" i="26"/>
  <c r="M5222" i="26"/>
  <c r="M5221" i="26"/>
  <c r="M5220" i="26"/>
  <c r="M5219" i="26"/>
  <c r="M5218" i="26"/>
  <c r="M5217" i="26"/>
  <c r="M5216" i="26"/>
  <c r="M5215" i="26"/>
  <c r="M5214" i="26"/>
  <c r="M5213" i="26"/>
  <c r="M5212" i="26"/>
  <c r="M5211" i="26"/>
  <c r="M5210" i="26"/>
  <c r="M5209" i="26"/>
  <c r="M5208" i="26"/>
  <c r="M5207" i="26"/>
  <c r="M5206" i="26"/>
  <c r="M5205" i="26"/>
  <c r="M5204" i="26"/>
  <c r="M5203" i="26"/>
  <c r="M5202" i="26"/>
  <c r="M5201" i="26"/>
  <c r="M5200" i="26"/>
  <c r="M5199" i="26"/>
  <c r="M5198" i="26"/>
  <c r="M5197" i="26"/>
  <c r="M5196" i="26"/>
  <c r="M5195" i="26"/>
  <c r="M5194" i="26"/>
  <c r="M5193" i="26"/>
  <c r="M5192" i="26"/>
  <c r="M5191" i="26"/>
  <c r="M5190" i="26"/>
  <c r="M5189" i="26"/>
  <c r="M5188" i="26"/>
  <c r="M5187" i="26"/>
  <c r="M5186" i="26"/>
  <c r="M5185" i="26"/>
  <c r="M5184" i="26"/>
  <c r="M5183" i="26"/>
  <c r="M5182" i="26"/>
  <c r="M5181" i="26"/>
  <c r="M5180" i="26"/>
  <c r="M5179" i="26"/>
  <c r="M5178" i="26"/>
  <c r="M5177" i="26"/>
  <c r="M5176" i="26"/>
  <c r="M5175" i="26"/>
  <c r="M5174" i="26"/>
  <c r="M5173" i="26"/>
  <c r="M5172" i="26"/>
  <c r="M5171" i="26"/>
  <c r="M5170" i="26"/>
  <c r="M5169" i="26"/>
  <c r="M5168" i="26"/>
  <c r="M5167" i="26"/>
  <c r="M5166" i="26"/>
  <c r="M5165" i="26"/>
  <c r="M5164" i="26"/>
  <c r="M5163" i="26"/>
  <c r="M5162" i="26"/>
  <c r="M5161" i="26"/>
  <c r="M5160" i="26"/>
  <c r="M5159" i="26"/>
  <c r="M5158" i="26"/>
  <c r="M5157" i="26"/>
  <c r="M5156" i="26"/>
  <c r="M5155" i="26"/>
  <c r="M5154" i="26"/>
  <c r="M5153" i="26"/>
  <c r="M5152" i="26"/>
  <c r="M5151" i="26"/>
  <c r="M5150" i="26"/>
  <c r="M5149" i="26"/>
  <c r="M5148" i="26"/>
  <c r="M5147" i="26"/>
  <c r="M5146" i="26"/>
  <c r="M5145" i="26"/>
  <c r="M5144" i="26"/>
  <c r="M5143" i="26"/>
  <c r="M5142" i="26"/>
  <c r="M5141" i="26"/>
  <c r="M5140" i="26"/>
  <c r="M5139" i="26"/>
  <c r="M5138" i="26"/>
  <c r="M5137" i="26"/>
  <c r="M5136" i="26"/>
  <c r="M5135" i="26"/>
  <c r="M5134" i="26"/>
  <c r="M5133" i="26"/>
  <c r="M5132" i="26"/>
  <c r="M5131" i="26"/>
  <c r="M5130" i="26"/>
  <c r="M5129" i="26"/>
  <c r="M5128" i="26"/>
  <c r="M5127" i="26"/>
  <c r="M5126" i="26"/>
  <c r="M5125" i="26"/>
  <c r="M5124" i="26"/>
  <c r="M5123" i="26"/>
  <c r="M5122" i="26"/>
  <c r="M5121" i="26"/>
  <c r="M5120" i="26"/>
  <c r="M5119" i="26"/>
  <c r="M5118" i="26"/>
  <c r="M5117" i="26"/>
  <c r="M5116" i="26"/>
  <c r="M5115" i="26"/>
  <c r="M5114" i="26"/>
  <c r="M5113" i="26"/>
  <c r="M5112" i="26"/>
  <c r="M5111" i="26"/>
  <c r="M5110" i="26"/>
  <c r="M5109" i="26"/>
  <c r="M5108" i="26"/>
  <c r="M5107" i="26"/>
  <c r="M5106" i="26"/>
  <c r="M5105" i="26"/>
  <c r="M5104" i="26"/>
  <c r="M5103" i="26"/>
  <c r="M5102" i="26"/>
  <c r="M5101" i="26"/>
  <c r="M5100" i="26"/>
  <c r="M5099" i="26"/>
  <c r="M5098" i="26"/>
  <c r="M5097" i="26"/>
  <c r="M5096" i="26"/>
  <c r="M5095" i="26"/>
  <c r="M5094" i="26"/>
  <c r="M5093" i="26"/>
  <c r="M5092" i="26"/>
  <c r="M5091" i="26"/>
  <c r="M5090" i="26"/>
  <c r="M5089" i="26"/>
  <c r="M5088" i="26"/>
  <c r="M5087" i="26"/>
  <c r="M5086" i="26"/>
  <c r="M5085" i="26"/>
  <c r="M5084" i="26"/>
  <c r="M5083" i="26"/>
  <c r="M5082" i="26"/>
  <c r="M5081" i="26"/>
  <c r="M5080" i="26"/>
  <c r="M5079" i="26"/>
  <c r="M5078" i="26"/>
  <c r="M5077" i="26"/>
  <c r="M5076" i="26"/>
  <c r="M5075" i="26"/>
  <c r="M5074" i="26"/>
  <c r="M5073" i="26"/>
  <c r="M5072" i="26"/>
  <c r="M5071" i="26"/>
  <c r="M5070" i="26"/>
  <c r="M5069" i="26"/>
  <c r="M5068" i="26"/>
  <c r="M5067" i="26"/>
  <c r="M5066" i="26"/>
  <c r="M5065" i="26"/>
  <c r="M5064" i="26"/>
  <c r="M5063" i="26"/>
  <c r="M5062" i="26"/>
  <c r="M5061" i="26"/>
  <c r="M5060" i="26"/>
  <c r="M5059" i="26"/>
  <c r="M5058" i="26"/>
  <c r="M5057" i="26"/>
  <c r="M5056" i="26"/>
  <c r="M5055" i="26"/>
  <c r="M5054" i="26"/>
  <c r="M5053" i="26"/>
  <c r="M5052" i="26"/>
  <c r="M5051" i="26"/>
  <c r="M5050" i="26"/>
  <c r="M5049" i="26"/>
  <c r="M5048" i="26"/>
  <c r="M5047" i="26"/>
  <c r="M5046" i="26"/>
  <c r="M5045" i="26"/>
  <c r="M5044" i="26"/>
  <c r="M5043" i="26"/>
  <c r="M5042" i="26"/>
  <c r="M5041" i="26"/>
  <c r="M5040" i="26"/>
  <c r="M5039" i="26"/>
  <c r="M5038" i="26"/>
  <c r="M5037" i="26"/>
  <c r="M5036" i="26"/>
  <c r="M5035" i="26"/>
  <c r="M5034" i="26"/>
  <c r="M5033" i="26"/>
  <c r="M5032" i="26"/>
  <c r="M5031" i="26"/>
  <c r="M5030" i="26"/>
  <c r="M5029" i="26"/>
  <c r="M5028" i="26"/>
  <c r="M5027" i="26"/>
  <c r="M5026" i="26"/>
  <c r="M5025" i="26"/>
  <c r="M5024" i="26"/>
  <c r="M5023" i="26"/>
  <c r="M5022" i="26"/>
  <c r="M5021" i="26"/>
  <c r="M5020" i="26"/>
  <c r="M5019" i="26"/>
  <c r="M5018" i="26"/>
  <c r="M5017" i="26"/>
  <c r="M5016" i="26"/>
  <c r="M5015" i="26"/>
  <c r="M5014" i="26"/>
  <c r="M5013" i="26"/>
  <c r="M5012" i="26"/>
  <c r="M5011" i="26"/>
  <c r="M5010" i="26"/>
  <c r="M5009" i="26"/>
  <c r="M5008" i="26"/>
  <c r="M5007" i="26"/>
  <c r="M5006" i="26"/>
  <c r="M5005" i="26"/>
  <c r="M5004" i="26"/>
  <c r="M5003" i="26"/>
  <c r="M5002" i="26"/>
  <c r="M5001" i="26"/>
  <c r="M5000" i="26"/>
  <c r="M4999" i="26"/>
  <c r="M4998" i="26"/>
  <c r="M4997" i="26"/>
  <c r="M4996" i="26"/>
  <c r="M4995" i="26"/>
  <c r="M4994" i="26"/>
  <c r="M4993" i="26"/>
  <c r="M4992" i="26"/>
  <c r="M4991" i="26"/>
  <c r="M4990" i="26"/>
  <c r="M4989" i="26"/>
  <c r="M4988" i="26"/>
  <c r="M4987" i="26"/>
  <c r="M4986" i="26"/>
  <c r="M4985" i="26"/>
  <c r="M4984" i="26"/>
  <c r="M4983" i="26"/>
  <c r="M4982" i="26"/>
  <c r="M4981" i="26"/>
  <c r="M4980" i="26"/>
  <c r="M4979" i="26"/>
  <c r="M4978" i="26"/>
  <c r="M4977" i="26"/>
  <c r="M4976" i="26"/>
  <c r="M4975" i="26"/>
  <c r="M4974" i="26"/>
  <c r="M4973" i="26"/>
  <c r="M4972" i="26"/>
  <c r="M4971" i="26"/>
  <c r="M4970" i="26"/>
  <c r="M4969" i="26"/>
  <c r="M4968" i="26"/>
  <c r="M4967" i="26"/>
  <c r="M4966" i="26"/>
  <c r="M4965" i="26"/>
  <c r="M4964" i="26"/>
  <c r="M4963" i="26"/>
  <c r="M4962" i="26"/>
  <c r="M4961" i="26"/>
  <c r="M4960" i="26"/>
  <c r="M4959" i="26"/>
  <c r="M4958" i="26"/>
  <c r="M4957" i="26"/>
  <c r="M4956" i="26"/>
  <c r="M4955" i="26"/>
  <c r="M4954" i="26"/>
  <c r="M4953" i="26"/>
  <c r="M4952" i="26"/>
  <c r="M4951" i="26"/>
  <c r="M4950" i="26"/>
  <c r="M4949" i="26"/>
  <c r="M4948" i="26"/>
  <c r="M4947" i="26"/>
  <c r="M4946" i="26"/>
  <c r="M4945" i="26"/>
  <c r="M4944" i="26"/>
  <c r="M4943" i="26"/>
  <c r="M4942" i="26"/>
  <c r="M4941" i="26"/>
  <c r="M4940" i="26"/>
  <c r="M4939" i="26"/>
  <c r="M4938" i="26"/>
  <c r="M4937" i="26"/>
  <c r="M4936" i="26"/>
  <c r="M4935" i="26"/>
  <c r="M4934" i="26"/>
  <c r="M4933" i="26"/>
  <c r="M4932" i="26"/>
  <c r="M4931" i="26"/>
  <c r="M4930" i="26"/>
  <c r="M4929" i="26"/>
  <c r="M4928" i="26"/>
  <c r="M4927" i="26"/>
  <c r="M4926" i="26"/>
  <c r="M4925" i="26"/>
  <c r="M4924" i="26"/>
  <c r="M4923" i="26"/>
  <c r="M4922" i="26"/>
  <c r="M4921" i="26"/>
  <c r="M4920" i="26"/>
  <c r="M4919" i="26"/>
  <c r="M4918" i="26"/>
  <c r="M4917" i="26"/>
  <c r="M4916" i="26"/>
  <c r="M4915" i="26"/>
  <c r="M4914" i="26"/>
  <c r="M4913" i="26"/>
  <c r="M4912" i="26"/>
  <c r="M4911" i="26"/>
  <c r="M4910" i="26"/>
  <c r="M4909" i="26"/>
  <c r="M4908" i="26"/>
  <c r="M4907" i="26"/>
  <c r="M4906" i="26"/>
  <c r="M4905" i="26"/>
  <c r="M4904" i="26"/>
  <c r="M4903" i="26"/>
  <c r="M4902" i="26"/>
  <c r="M4901" i="26"/>
  <c r="M4900" i="26"/>
  <c r="M4899" i="26"/>
  <c r="M4898" i="26"/>
  <c r="M4897" i="26"/>
  <c r="M4896" i="26"/>
  <c r="M4895" i="26"/>
  <c r="M4894" i="26"/>
  <c r="M4893" i="26"/>
  <c r="M4892" i="26"/>
  <c r="M4891" i="26"/>
  <c r="M4890" i="26"/>
  <c r="M4889" i="26"/>
  <c r="M4888" i="26"/>
  <c r="M4887" i="26"/>
  <c r="M4886" i="26"/>
  <c r="M4885" i="26"/>
  <c r="M4884" i="26"/>
  <c r="M4883" i="26"/>
  <c r="M4882" i="26"/>
  <c r="M4881" i="26"/>
  <c r="M4880" i="26"/>
  <c r="M4879" i="26"/>
  <c r="M4878" i="26"/>
  <c r="M4877" i="26"/>
  <c r="M4876" i="26"/>
  <c r="M4875" i="26"/>
  <c r="M4874" i="26"/>
  <c r="M4873" i="26"/>
  <c r="M4872" i="26"/>
  <c r="M4871" i="26"/>
  <c r="M4870" i="26"/>
  <c r="M4869" i="26"/>
  <c r="M4868" i="26"/>
  <c r="M4867" i="26"/>
  <c r="M4866" i="26"/>
  <c r="M4865" i="26"/>
  <c r="M4864" i="26"/>
  <c r="M4863" i="26"/>
  <c r="M4862" i="26"/>
  <c r="M4861" i="26"/>
  <c r="M4860" i="26"/>
  <c r="M4859" i="26"/>
  <c r="M4858" i="26"/>
  <c r="M4857" i="26"/>
  <c r="M4856" i="26"/>
  <c r="M4855" i="26"/>
  <c r="M4854" i="26"/>
  <c r="M4853" i="26"/>
  <c r="M4852" i="26"/>
  <c r="M4851" i="26"/>
  <c r="M4850" i="26"/>
  <c r="M4849" i="26"/>
  <c r="M4848" i="26"/>
  <c r="M4847" i="26"/>
  <c r="M4846" i="26"/>
  <c r="M4845" i="26"/>
  <c r="M4844" i="26"/>
  <c r="M4843" i="26"/>
  <c r="M4842" i="26"/>
  <c r="M4841" i="26"/>
  <c r="M4840" i="26"/>
  <c r="M4839" i="26"/>
  <c r="M4838" i="26"/>
  <c r="M4837" i="26"/>
  <c r="M4836" i="26"/>
  <c r="M4835" i="26"/>
  <c r="M4834" i="26"/>
  <c r="M4833" i="26"/>
  <c r="M4832" i="26"/>
  <c r="M4831" i="26"/>
  <c r="M4830" i="26"/>
  <c r="M4829" i="26"/>
  <c r="M4828" i="26"/>
  <c r="M4827" i="26"/>
  <c r="M4826" i="26"/>
  <c r="M4825" i="26"/>
  <c r="M4824" i="26"/>
  <c r="M4823" i="26"/>
  <c r="M4822" i="26"/>
  <c r="M4821" i="26"/>
  <c r="M4820" i="26"/>
  <c r="M4819" i="26"/>
  <c r="M4818" i="26"/>
  <c r="M4817" i="26"/>
  <c r="M4816" i="26"/>
  <c r="M4815" i="26"/>
  <c r="M4814" i="26"/>
  <c r="M4813" i="26"/>
  <c r="M4812" i="26"/>
  <c r="M4811" i="26"/>
  <c r="M4810" i="26"/>
  <c r="M4809" i="26"/>
  <c r="M4808" i="26"/>
  <c r="M4807" i="26"/>
  <c r="M4806" i="26"/>
  <c r="M4805" i="26"/>
  <c r="M4804" i="26"/>
  <c r="M4803" i="26"/>
  <c r="M4802" i="26"/>
  <c r="M4801" i="26"/>
  <c r="M4800" i="26"/>
  <c r="M4799" i="26"/>
  <c r="M4798" i="26"/>
  <c r="M4797" i="26"/>
  <c r="M4796" i="26"/>
  <c r="M4795" i="26"/>
  <c r="M4794" i="26"/>
  <c r="M4793" i="26"/>
  <c r="M4792" i="26"/>
  <c r="M4791" i="26"/>
  <c r="M4790" i="26"/>
  <c r="M4789" i="26"/>
  <c r="M4788" i="26"/>
  <c r="M4787" i="26"/>
  <c r="M4786" i="26"/>
  <c r="M4785" i="26"/>
  <c r="M4784" i="26"/>
  <c r="M4783" i="26"/>
  <c r="M4782" i="26"/>
  <c r="M4781" i="26"/>
  <c r="M4780" i="26"/>
  <c r="M4779" i="26"/>
  <c r="M4778" i="26"/>
  <c r="M4777" i="26"/>
  <c r="M4776" i="26"/>
  <c r="M4775" i="26"/>
  <c r="M4774" i="26"/>
  <c r="M4773" i="26"/>
  <c r="M4772" i="26"/>
  <c r="M4771" i="26"/>
  <c r="M4770" i="26"/>
  <c r="M4769" i="26"/>
  <c r="M4768" i="26"/>
  <c r="M4767" i="26"/>
  <c r="M4766" i="26"/>
  <c r="M4765" i="26"/>
  <c r="M4764" i="26"/>
  <c r="M4763" i="26"/>
  <c r="M4762" i="26"/>
  <c r="M4761" i="26"/>
  <c r="M4760" i="26"/>
  <c r="M4759" i="26"/>
  <c r="M4758" i="26"/>
  <c r="M4757" i="26"/>
  <c r="M4756" i="26"/>
  <c r="M4755" i="26"/>
  <c r="M4754" i="26"/>
  <c r="M4753" i="26"/>
  <c r="M4752" i="26"/>
  <c r="M4751" i="26"/>
  <c r="M4750" i="26"/>
  <c r="M4749" i="26"/>
  <c r="M4748" i="26"/>
  <c r="M4747" i="26"/>
  <c r="M4746" i="26"/>
  <c r="M4745" i="26"/>
  <c r="M4744" i="26"/>
  <c r="M4743" i="26"/>
  <c r="M4742" i="26"/>
  <c r="M4741" i="26"/>
  <c r="M4740" i="26"/>
  <c r="M4739" i="26"/>
  <c r="M4738" i="26"/>
  <c r="M4737" i="26"/>
  <c r="M4736" i="26"/>
  <c r="M4735" i="26"/>
  <c r="M4734" i="26"/>
  <c r="M4733" i="26"/>
  <c r="M4732" i="26"/>
  <c r="M4731" i="26"/>
  <c r="M4730" i="26"/>
  <c r="M4729" i="26"/>
  <c r="M4728" i="26"/>
  <c r="M4727" i="26"/>
  <c r="M4726" i="26"/>
  <c r="M4725" i="26"/>
  <c r="M4724" i="26"/>
  <c r="M4723" i="26"/>
  <c r="M4722" i="26"/>
  <c r="M4721" i="26"/>
  <c r="M4720" i="26"/>
  <c r="M4719" i="26"/>
  <c r="M4718" i="26"/>
  <c r="M4717" i="26"/>
  <c r="M4716" i="26"/>
  <c r="M4715" i="26"/>
  <c r="M4714" i="26"/>
  <c r="M4713" i="26"/>
  <c r="M4712" i="26"/>
  <c r="M4711" i="26"/>
  <c r="M4710" i="26"/>
  <c r="M4709" i="26"/>
  <c r="M4708" i="26"/>
  <c r="M4707" i="26"/>
  <c r="M4706" i="26"/>
  <c r="M4705" i="26"/>
  <c r="M4704" i="26"/>
  <c r="M4703" i="26"/>
  <c r="M4702" i="26"/>
  <c r="M4701" i="26"/>
  <c r="M4700" i="26"/>
  <c r="M4699" i="26"/>
  <c r="M4698" i="26"/>
  <c r="M4697" i="26"/>
  <c r="M4696" i="26"/>
  <c r="M4695" i="26"/>
  <c r="M4694" i="26"/>
  <c r="M4693" i="26"/>
  <c r="M4692" i="26"/>
  <c r="M4691" i="26"/>
  <c r="M4690" i="26"/>
  <c r="M4689" i="26"/>
  <c r="M4688" i="26"/>
  <c r="M4687" i="26"/>
  <c r="M4686" i="26"/>
  <c r="M4685" i="26"/>
  <c r="M4684" i="26"/>
  <c r="M4683" i="26"/>
  <c r="M4682" i="26"/>
  <c r="M4681" i="26"/>
  <c r="M4680" i="26"/>
  <c r="M4679" i="26"/>
  <c r="M4678" i="26"/>
  <c r="M4677" i="26"/>
  <c r="M4676" i="26"/>
  <c r="M4675" i="26"/>
  <c r="M4674" i="26"/>
  <c r="M4673" i="26"/>
  <c r="M4672" i="26"/>
  <c r="M4671" i="26"/>
  <c r="M4670" i="26"/>
  <c r="M4669" i="26"/>
  <c r="M4668" i="26"/>
  <c r="M4667" i="26"/>
  <c r="M4666" i="26"/>
  <c r="M4665" i="26"/>
  <c r="M4664" i="26"/>
  <c r="M4663" i="26"/>
  <c r="M4662" i="26"/>
  <c r="M4661" i="26"/>
  <c r="M4660" i="26"/>
  <c r="M4659" i="26"/>
  <c r="M4658" i="26"/>
  <c r="M4657" i="26"/>
  <c r="M4656" i="26"/>
  <c r="M4655" i="26"/>
  <c r="M4654" i="26"/>
  <c r="M4653" i="26"/>
  <c r="M4652" i="26"/>
  <c r="M4651" i="26"/>
  <c r="M4650" i="26"/>
  <c r="M4649" i="26"/>
  <c r="M4648" i="26"/>
  <c r="M4647" i="26"/>
  <c r="M4646" i="26"/>
  <c r="M4645" i="26"/>
  <c r="M4644" i="26"/>
  <c r="M4643" i="26"/>
  <c r="M4642" i="26"/>
  <c r="M4641" i="26"/>
  <c r="M4640" i="26"/>
  <c r="M4639" i="26"/>
  <c r="M4638" i="26"/>
  <c r="M4637" i="26"/>
  <c r="M4636" i="26"/>
  <c r="M4635" i="26"/>
  <c r="M4634" i="26"/>
  <c r="M4633" i="26"/>
  <c r="M4632" i="26"/>
  <c r="M4631" i="26"/>
  <c r="M4630" i="26"/>
  <c r="M4629" i="26"/>
  <c r="M4628" i="26"/>
  <c r="M4627" i="26"/>
  <c r="M4626" i="26"/>
  <c r="M4625" i="26"/>
  <c r="M4624" i="26"/>
  <c r="M4623" i="26"/>
  <c r="M4622" i="26"/>
  <c r="M4621" i="26"/>
  <c r="M4620" i="26"/>
  <c r="M4619" i="26"/>
  <c r="M4618" i="26"/>
  <c r="M4617" i="26"/>
  <c r="M4616" i="26"/>
  <c r="M4615" i="26"/>
  <c r="M4614" i="26"/>
  <c r="M4613" i="26"/>
  <c r="M4612" i="26"/>
  <c r="M4611" i="26"/>
  <c r="M4610" i="26"/>
  <c r="M4609" i="26"/>
  <c r="M4608" i="26"/>
  <c r="M4607" i="26"/>
  <c r="M4606" i="26"/>
  <c r="M4605" i="26"/>
  <c r="M4604" i="26"/>
  <c r="M4603" i="26"/>
  <c r="M4602" i="26"/>
  <c r="M4601" i="26"/>
  <c r="M4600" i="26"/>
  <c r="M4599" i="26"/>
  <c r="M4598" i="26"/>
  <c r="M4597" i="26"/>
  <c r="M4596" i="26"/>
  <c r="M4595" i="26"/>
  <c r="M4594" i="26"/>
  <c r="M4593" i="26"/>
  <c r="M4592" i="26"/>
  <c r="M4591" i="26"/>
  <c r="M4590" i="26"/>
  <c r="M4589" i="26"/>
  <c r="M4588" i="26"/>
  <c r="M4587" i="26"/>
  <c r="M4586" i="26"/>
  <c r="M4585" i="26"/>
  <c r="M4584" i="26"/>
  <c r="M4583" i="26"/>
  <c r="M4582" i="26"/>
  <c r="M4581" i="26"/>
  <c r="M4580" i="26"/>
  <c r="M4579" i="26"/>
  <c r="M4578" i="26"/>
  <c r="M4577" i="26"/>
  <c r="M4576" i="26"/>
  <c r="M4575" i="26"/>
  <c r="M4574" i="26"/>
  <c r="M4573" i="26"/>
  <c r="M4572" i="26"/>
  <c r="M4571" i="26"/>
  <c r="M4570" i="26"/>
  <c r="M4569" i="26"/>
  <c r="M4568" i="26"/>
  <c r="M4567" i="26"/>
  <c r="M4566" i="26"/>
  <c r="M4565" i="26"/>
  <c r="M4564" i="26"/>
  <c r="M4563" i="26"/>
  <c r="M4562" i="26"/>
  <c r="M4561" i="26"/>
  <c r="M4560" i="26"/>
  <c r="M4559" i="26"/>
  <c r="M4558" i="26"/>
  <c r="M4557" i="26"/>
  <c r="M4556" i="26"/>
  <c r="M4555" i="26"/>
  <c r="M4554" i="26"/>
  <c r="M4553" i="26"/>
  <c r="M4552" i="26"/>
  <c r="M4551" i="26"/>
  <c r="M4550" i="26"/>
  <c r="M4549" i="26"/>
  <c r="M4548" i="26"/>
  <c r="M4547" i="26"/>
  <c r="M4546" i="26"/>
  <c r="M4545" i="26"/>
  <c r="M4544" i="26"/>
  <c r="M4543" i="26"/>
  <c r="M4542" i="26"/>
  <c r="M4541" i="26"/>
  <c r="M4540" i="26"/>
  <c r="M4539" i="26"/>
  <c r="M4538" i="26"/>
  <c r="M4537" i="26"/>
  <c r="M4536" i="26"/>
  <c r="M4535" i="26"/>
  <c r="M4534" i="26"/>
  <c r="M4533" i="26"/>
  <c r="M4532" i="26"/>
  <c r="M4531" i="26"/>
  <c r="M4530" i="26"/>
  <c r="M4529" i="26"/>
  <c r="M4528" i="26"/>
  <c r="M4527" i="26"/>
  <c r="M4526" i="26"/>
  <c r="M4525" i="26"/>
  <c r="M4524" i="26"/>
  <c r="M4523" i="26"/>
  <c r="M4522" i="26"/>
  <c r="M4521" i="26"/>
  <c r="M4520" i="26"/>
  <c r="M4519" i="26"/>
  <c r="M4518" i="26"/>
  <c r="M4517" i="26"/>
  <c r="M4516" i="26"/>
  <c r="M4515" i="26"/>
  <c r="M4514" i="26"/>
  <c r="M4513" i="26"/>
  <c r="M4512" i="26"/>
  <c r="M4511" i="26"/>
  <c r="M4510" i="26"/>
  <c r="M4509" i="26"/>
  <c r="M4508" i="26"/>
  <c r="M4507" i="26"/>
  <c r="M4506" i="26"/>
  <c r="M4505" i="26"/>
  <c r="M4504" i="26"/>
  <c r="M4503" i="26"/>
  <c r="M4502" i="26"/>
  <c r="M4501" i="26"/>
  <c r="M4500" i="26"/>
  <c r="M4499" i="26"/>
  <c r="M4498" i="26"/>
  <c r="M4497" i="26"/>
  <c r="M4496" i="26"/>
  <c r="M4495" i="26"/>
  <c r="M4494" i="26"/>
  <c r="M4493" i="26"/>
  <c r="M4492" i="26"/>
  <c r="M4491" i="26"/>
  <c r="M4490" i="26"/>
  <c r="M4489" i="26"/>
  <c r="M4488" i="26"/>
  <c r="M4487" i="26"/>
  <c r="M4486" i="26"/>
  <c r="M4485" i="26"/>
  <c r="M4484" i="26"/>
  <c r="M4483" i="26"/>
  <c r="M4482" i="26"/>
  <c r="M4481" i="26"/>
  <c r="M4480" i="26"/>
  <c r="M4479" i="26"/>
  <c r="M4478" i="26"/>
  <c r="M4477" i="26"/>
  <c r="M4476" i="26"/>
  <c r="M4475" i="26"/>
  <c r="M4474" i="26"/>
  <c r="M4473" i="26"/>
  <c r="M4472" i="26"/>
  <c r="M4471" i="26"/>
  <c r="M4470" i="26"/>
  <c r="M4469" i="26"/>
  <c r="M4468" i="26"/>
  <c r="M4467" i="26"/>
  <c r="M4466" i="26"/>
  <c r="M4465" i="26"/>
  <c r="M4464" i="26"/>
  <c r="M4463" i="26"/>
  <c r="M4462" i="26"/>
  <c r="M4461" i="26"/>
  <c r="M4460" i="26"/>
  <c r="M4459" i="26"/>
  <c r="M4458" i="26"/>
  <c r="M4457" i="26"/>
  <c r="M4456" i="26"/>
  <c r="M4455" i="26"/>
  <c r="M4454" i="26"/>
  <c r="M4453" i="26"/>
  <c r="M4452" i="26"/>
  <c r="M4451" i="26"/>
  <c r="M4450" i="26"/>
  <c r="M4449" i="26"/>
  <c r="M4448" i="26"/>
  <c r="M4447" i="26"/>
  <c r="M4446" i="26"/>
  <c r="M4445" i="26"/>
  <c r="M4444" i="26"/>
  <c r="M4443" i="26"/>
  <c r="M4442" i="26"/>
  <c r="M4441" i="26"/>
  <c r="M4440" i="26"/>
  <c r="M4439" i="26"/>
  <c r="M4438" i="26"/>
  <c r="M4437" i="26"/>
  <c r="M4436" i="26"/>
  <c r="M4435" i="26"/>
  <c r="M4434" i="26"/>
  <c r="M4433" i="26"/>
  <c r="M4432" i="26"/>
  <c r="M4431" i="26"/>
  <c r="M4430" i="26"/>
  <c r="M4429" i="26"/>
  <c r="M4428" i="26"/>
  <c r="M4427" i="26"/>
  <c r="M4426" i="26"/>
  <c r="M4425" i="26"/>
  <c r="M4424" i="26"/>
  <c r="M4423" i="26"/>
  <c r="M4422" i="26"/>
  <c r="M4421" i="26"/>
  <c r="M4420" i="26"/>
  <c r="M4419" i="26"/>
  <c r="M4418" i="26"/>
  <c r="M4417" i="26"/>
  <c r="M4416" i="26"/>
  <c r="M4415" i="26"/>
  <c r="M4414" i="26"/>
  <c r="M4413" i="26"/>
  <c r="M4412" i="26"/>
  <c r="M4411" i="26"/>
  <c r="M4410" i="26"/>
  <c r="M4409" i="26"/>
  <c r="M4408" i="26"/>
  <c r="M4407" i="26"/>
  <c r="M4406" i="26"/>
  <c r="M4405" i="26"/>
  <c r="M4404" i="26"/>
  <c r="M4403" i="26"/>
  <c r="M4402" i="26"/>
  <c r="M4401" i="26"/>
  <c r="M4400" i="26"/>
  <c r="M4399" i="26"/>
  <c r="M4398" i="26"/>
  <c r="M4397" i="26"/>
  <c r="M4396" i="26"/>
  <c r="M4395" i="26"/>
  <c r="M4394" i="26"/>
  <c r="M4393" i="26"/>
  <c r="M4392" i="26"/>
  <c r="M4391" i="26"/>
  <c r="M4390" i="26"/>
  <c r="M4389" i="26"/>
  <c r="M4388" i="26"/>
  <c r="M4387" i="26"/>
  <c r="M4386" i="26"/>
  <c r="M4385" i="26"/>
  <c r="M4384" i="26"/>
  <c r="M4383" i="26"/>
  <c r="M4382" i="26"/>
  <c r="M4381" i="26"/>
  <c r="M4380" i="26"/>
  <c r="M4379" i="26"/>
  <c r="M4378" i="26"/>
  <c r="M4377" i="26"/>
  <c r="M4376" i="26"/>
  <c r="M4375" i="26"/>
  <c r="M4374" i="26"/>
  <c r="M4373" i="26"/>
  <c r="M4372" i="26"/>
  <c r="M4371" i="26"/>
  <c r="M4370" i="26"/>
  <c r="M4369" i="26"/>
  <c r="M4368" i="26"/>
  <c r="M4367" i="26"/>
  <c r="M4366" i="26"/>
  <c r="M4365" i="26"/>
  <c r="M4364" i="26"/>
  <c r="M4363" i="26"/>
  <c r="M4362" i="26"/>
  <c r="M4361" i="26"/>
  <c r="M4360" i="26"/>
  <c r="M4359" i="26"/>
  <c r="M4358" i="26"/>
  <c r="M4357" i="26"/>
  <c r="M4356" i="26"/>
  <c r="M4355" i="26"/>
  <c r="M4354" i="26"/>
  <c r="M4353" i="26"/>
  <c r="M4352" i="26"/>
  <c r="M4351" i="26"/>
  <c r="M4350" i="26"/>
  <c r="M4349" i="26"/>
  <c r="M4348" i="26"/>
  <c r="M4347" i="26"/>
  <c r="M4346" i="26"/>
  <c r="M4345" i="26"/>
  <c r="M4344" i="26"/>
  <c r="M4343" i="26"/>
  <c r="M4342" i="26"/>
  <c r="M4341" i="26"/>
  <c r="M4340" i="26"/>
  <c r="M4339" i="26"/>
  <c r="M4338" i="26"/>
  <c r="M4337" i="26"/>
  <c r="M4336" i="26"/>
  <c r="M4335" i="26"/>
  <c r="M4334" i="26"/>
  <c r="M4333" i="26"/>
  <c r="M4332" i="26"/>
  <c r="M4331" i="26"/>
  <c r="M4330" i="26"/>
  <c r="M4329" i="26"/>
  <c r="M4328" i="26"/>
  <c r="M4327" i="26"/>
  <c r="M4326" i="26"/>
  <c r="M4325" i="26"/>
  <c r="M4324" i="26"/>
  <c r="M4323" i="26"/>
  <c r="M4322" i="26"/>
  <c r="M4321" i="26"/>
  <c r="M4320" i="26"/>
  <c r="M4319" i="26"/>
  <c r="M4318" i="26"/>
  <c r="M4317" i="26"/>
  <c r="M4316" i="26"/>
  <c r="M4315" i="26"/>
  <c r="M4314" i="26"/>
  <c r="M4313" i="26"/>
  <c r="M4312" i="26"/>
  <c r="M4311" i="26"/>
  <c r="M4310" i="26"/>
  <c r="M4309" i="26"/>
  <c r="M4308" i="26"/>
  <c r="M4307" i="26"/>
  <c r="M4306" i="26"/>
  <c r="M4305" i="26"/>
  <c r="M4304" i="26"/>
  <c r="M4303" i="26"/>
  <c r="M4302" i="26"/>
  <c r="M4301" i="26"/>
  <c r="M4300" i="26"/>
  <c r="M4299" i="26"/>
  <c r="M4298" i="26"/>
  <c r="M4297" i="26"/>
  <c r="M4296" i="26"/>
  <c r="M4295" i="26"/>
  <c r="M4294" i="26"/>
  <c r="M4293" i="26"/>
  <c r="M4292" i="26"/>
  <c r="M4291" i="26"/>
  <c r="M4290" i="26"/>
  <c r="M4289" i="26"/>
  <c r="M4288" i="26"/>
  <c r="M4287" i="26"/>
  <c r="M4286" i="26"/>
  <c r="M4285" i="26"/>
  <c r="M4284" i="26"/>
  <c r="M4283" i="26"/>
  <c r="M4282" i="26"/>
  <c r="M4281" i="26"/>
  <c r="M4280" i="26"/>
  <c r="M4279" i="26"/>
  <c r="M4278" i="26"/>
  <c r="M4277" i="26"/>
  <c r="M4276" i="26"/>
  <c r="M4275" i="26"/>
  <c r="M4274" i="26"/>
  <c r="M4273" i="26"/>
  <c r="M4272" i="26"/>
  <c r="M4271" i="26"/>
  <c r="M4270" i="26"/>
  <c r="M4269" i="26"/>
  <c r="M4268" i="26"/>
  <c r="M4267" i="26"/>
  <c r="M4266" i="26"/>
  <c r="M4265" i="26"/>
  <c r="M4264" i="26"/>
  <c r="M4263" i="26"/>
  <c r="M4262" i="26"/>
  <c r="M4261" i="26"/>
  <c r="M4260" i="26"/>
  <c r="M4259" i="26"/>
  <c r="M4258" i="26"/>
  <c r="M4257" i="26"/>
  <c r="M4256" i="26"/>
  <c r="M4255" i="26"/>
  <c r="M4254" i="26"/>
  <c r="M4253" i="26"/>
  <c r="M4252" i="26"/>
  <c r="M4251" i="26"/>
  <c r="M4250" i="26"/>
  <c r="M4249" i="26"/>
  <c r="M4248" i="26"/>
  <c r="M4247" i="26"/>
  <c r="M4246" i="26"/>
  <c r="M4245" i="26"/>
  <c r="M4244" i="26"/>
  <c r="M4243" i="26"/>
  <c r="M4242" i="26"/>
  <c r="M4241" i="26"/>
  <c r="M4240" i="26"/>
  <c r="M4239" i="26"/>
  <c r="M4238" i="26"/>
  <c r="M4237" i="26"/>
  <c r="M4236" i="26"/>
  <c r="M4235" i="26"/>
  <c r="M4234" i="26"/>
  <c r="M4233" i="26"/>
  <c r="M4232" i="26"/>
  <c r="M4231" i="26"/>
  <c r="M4230" i="26"/>
  <c r="M4229" i="26"/>
  <c r="M4228" i="26"/>
  <c r="M4227" i="26"/>
  <c r="M4226" i="26"/>
  <c r="M4225" i="26"/>
  <c r="M4224" i="26"/>
  <c r="M4223" i="26"/>
  <c r="M4222" i="26"/>
  <c r="M4221" i="26"/>
  <c r="M4220" i="26"/>
  <c r="M4219" i="26"/>
  <c r="M4218" i="26"/>
  <c r="M4217" i="26"/>
  <c r="M4216" i="26"/>
  <c r="M4215" i="26"/>
  <c r="M4214" i="26"/>
  <c r="M4213" i="26"/>
  <c r="M4212" i="26"/>
  <c r="M4211" i="26"/>
  <c r="M4210" i="26"/>
  <c r="M4209" i="26"/>
  <c r="M4208" i="26"/>
  <c r="M4207" i="26"/>
  <c r="M4206" i="26"/>
  <c r="M4205" i="26"/>
  <c r="M4204" i="26"/>
  <c r="M4203" i="26"/>
  <c r="M4202" i="26"/>
  <c r="M4201" i="26"/>
  <c r="M4200" i="26"/>
  <c r="M4199" i="26"/>
  <c r="M4198" i="26"/>
  <c r="M4197" i="26"/>
  <c r="M4196" i="26"/>
  <c r="M4195" i="26"/>
  <c r="M4194" i="26"/>
  <c r="M4193" i="26"/>
  <c r="M4192" i="26"/>
  <c r="M4191" i="26"/>
  <c r="M4190" i="26"/>
  <c r="M4189" i="26"/>
  <c r="M4188" i="26"/>
  <c r="M4187" i="26"/>
  <c r="M4186" i="26"/>
  <c r="M4185" i="26"/>
  <c r="M4184" i="26"/>
  <c r="M4183" i="26"/>
  <c r="M4182" i="26"/>
  <c r="M4181" i="26"/>
  <c r="M4180" i="26"/>
  <c r="M4179" i="26"/>
  <c r="M4178" i="26"/>
  <c r="M4177" i="26"/>
  <c r="M4176" i="26"/>
  <c r="M4175" i="26"/>
  <c r="M4174" i="26"/>
  <c r="M4173" i="26"/>
  <c r="M4172" i="26"/>
  <c r="M4171" i="26"/>
  <c r="M4170" i="26"/>
  <c r="M4169" i="26"/>
  <c r="M4168" i="26"/>
  <c r="M4167" i="26"/>
  <c r="M4166" i="26"/>
  <c r="M4165" i="26"/>
  <c r="M4164" i="26"/>
  <c r="M4163" i="26"/>
  <c r="M4162" i="26"/>
  <c r="M4161" i="26"/>
  <c r="M4160" i="26"/>
  <c r="M4159" i="26"/>
  <c r="M4158" i="26"/>
  <c r="M4157" i="26"/>
  <c r="M4156" i="26"/>
  <c r="M4155" i="26"/>
  <c r="M4154" i="26"/>
  <c r="M4153" i="26"/>
  <c r="M4152" i="26"/>
  <c r="M4151" i="26"/>
  <c r="M4150" i="26"/>
  <c r="M4149" i="26"/>
  <c r="M4148" i="26"/>
  <c r="M4147" i="26"/>
  <c r="M4146" i="26"/>
  <c r="M4145" i="26"/>
  <c r="M4144" i="26"/>
  <c r="M4143" i="26"/>
  <c r="M4142" i="26"/>
  <c r="M4141" i="26"/>
  <c r="M4140" i="26"/>
  <c r="M4139" i="26"/>
  <c r="M4138" i="26"/>
  <c r="M4137" i="26"/>
  <c r="M4136" i="26"/>
  <c r="M4135" i="26"/>
  <c r="M4134" i="26"/>
  <c r="M4133" i="26"/>
  <c r="M4132" i="26"/>
  <c r="M4131" i="26"/>
  <c r="M4130" i="26"/>
  <c r="M4129" i="26"/>
  <c r="M4128" i="26"/>
  <c r="M4127" i="26"/>
  <c r="M4126" i="26"/>
  <c r="M4125" i="26"/>
  <c r="M4124" i="26"/>
  <c r="M4123" i="26"/>
  <c r="M4122" i="26"/>
  <c r="M4121" i="26"/>
  <c r="M4120" i="26"/>
  <c r="M4119" i="26"/>
  <c r="M4118" i="26"/>
  <c r="M4117" i="26"/>
  <c r="M4116" i="26"/>
  <c r="M4115" i="26"/>
  <c r="M4114" i="26"/>
  <c r="M4113" i="26"/>
  <c r="M4112" i="26"/>
  <c r="M4111" i="26"/>
  <c r="M4110" i="26"/>
  <c r="M4109" i="26"/>
  <c r="M4108" i="26"/>
  <c r="M4107" i="26"/>
  <c r="M4106" i="26"/>
  <c r="M4105" i="26"/>
  <c r="M4104" i="26"/>
  <c r="M4103" i="26"/>
  <c r="M4102" i="26"/>
  <c r="M4101" i="26"/>
  <c r="M4100" i="26"/>
  <c r="M4099" i="26"/>
  <c r="M4098" i="26"/>
  <c r="M4097" i="26"/>
  <c r="M4096" i="26"/>
  <c r="M4095" i="26"/>
  <c r="M4094" i="26"/>
  <c r="M4093" i="26"/>
  <c r="M4092" i="26"/>
  <c r="M4091" i="26"/>
  <c r="M4090" i="26"/>
  <c r="M4089" i="26"/>
  <c r="M4088" i="26"/>
  <c r="M4087" i="26"/>
  <c r="M4086" i="26"/>
  <c r="M4085" i="26"/>
  <c r="M4084" i="26"/>
  <c r="M4083" i="26"/>
  <c r="M4082" i="26"/>
  <c r="M4081" i="26"/>
  <c r="M4080" i="26"/>
  <c r="M4079" i="26"/>
  <c r="M4078" i="26"/>
  <c r="M4077" i="26"/>
  <c r="M4076" i="26"/>
  <c r="M4075" i="26"/>
  <c r="M4074" i="26"/>
  <c r="M4073" i="26"/>
  <c r="M4072" i="26"/>
  <c r="M4071" i="26"/>
  <c r="M4070" i="26"/>
  <c r="M4069" i="26"/>
  <c r="M4068" i="26"/>
  <c r="M4067" i="26"/>
  <c r="M4066" i="26"/>
  <c r="M4065" i="26"/>
  <c r="M4064" i="26"/>
  <c r="M4063" i="26"/>
  <c r="M4062" i="26"/>
  <c r="M4061" i="26"/>
  <c r="M4060" i="26"/>
  <c r="M4059" i="26"/>
  <c r="M4058" i="26"/>
  <c r="M4057" i="26"/>
  <c r="M4056" i="26"/>
  <c r="M4055" i="26"/>
  <c r="M4054" i="26"/>
  <c r="M4053" i="26"/>
  <c r="M4052" i="26"/>
  <c r="M4051" i="26"/>
  <c r="M4050" i="26"/>
  <c r="M4049" i="26"/>
  <c r="M4048" i="26"/>
  <c r="M4047" i="26"/>
  <c r="M4046" i="26"/>
  <c r="M4045" i="26"/>
  <c r="M4044" i="26"/>
  <c r="M4043" i="26"/>
  <c r="M4042" i="26"/>
  <c r="M4041" i="26"/>
  <c r="M4040" i="26"/>
  <c r="M4039" i="26"/>
  <c r="M4038" i="26"/>
  <c r="M4037" i="26"/>
  <c r="M4036" i="26"/>
  <c r="M4035" i="26"/>
  <c r="M4034" i="26"/>
  <c r="M4033" i="26"/>
  <c r="M4032" i="26"/>
  <c r="M4031" i="26"/>
  <c r="M4030" i="26"/>
  <c r="M4029" i="26"/>
  <c r="M4028" i="26"/>
  <c r="M4027" i="26"/>
  <c r="M4026" i="26"/>
  <c r="M4025" i="26"/>
  <c r="M4024" i="26"/>
  <c r="M4023" i="26"/>
  <c r="M4022" i="26"/>
  <c r="M4021" i="26"/>
  <c r="M4020" i="26"/>
  <c r="M4019" i="26"/>
  <c r="M4018" i="26"/>
  <c r="M4017" i="26"/>
  <c r="M4016" i="26"/>
  <c r="M4015" i="26"/>
  <c r="M4014" i="26"/>
  <c r="M4013" i="26"/>
  <c r="M4012" i="26"/>
  <c r="M4011" i="26"/>
  <c r="M4010" i="26"/>
  <c r="M4009" i="26"/>
  <c r="M4008" i="26"/>
  <c r="M4007" i="26"/>
  <c r="M4006" i="26"/>
  <c r="M4005" i="26"/>
  <c r="M4004" i="26"/>
  <c r="M4003" i="26"/>
  <c r="M4002" i="26"/>
  <c r="M4001" i="26"/>
  <c r="M4000" i="26"/>
  <c r="M3999" i="26"/>
  <c r="M3998" i="26"/>
  <c r="M3997" i="26"/>
  <c r="M3996" i="26"/>
  <c r="M3995" i="26"/>
  <c r="M3994" i="26"/>
  <c r="M3993" i="26"/>
  <c r="M3992" i="26"/>
  <c r="M3991" i="26"/>
  <c r="M3990" i="26"/>
  <c r="M3989" i="26"/>
  <c r="M3988" i="26"/>
  <c r="M3987" i="26"/>
  <c r="M3986" i="26"/>
  <c r="M3985" i="26"/>
  <c r="M3984" i="26"/>
  <c r="M3983" i="26"/>
  <c r="M3982" i="26"/>
  <c r="M3981" i="26"/>
  <c r="M3980" i="26"/>
  <c r="M3979" i="26"/>
  <c r="M3978" i="26"/>
  <c r="M3977" i="26"/>
  <c r="M3976" i="26"/>
  <c r="M3975" i="26"/>
  <c r="M3974" i="26"/>
  <c r="M3973" i="26"/>
  <c r="M3972" i="26"/>
  <c r="M3971" i="26"/>
  <c r="M3970" i="26"/>
  <c r="M3969" i="26"/>
  <c r="M3968" i="26"/>
  <c r="M3967" i="26"/>
  <c r="M3966" i="26"/>
  <c r="M3965" i="26"/>
  <c r="M3964" i="26"/>
  <c r="M3963" i="26"/>
  <c r="M3962" i="26"/>
  <c r="M3961" i="26"/>
  <c r="M3960" i="26"/>
  <c r="M3959" i="26"/>
  <c r="M3958" i="26"/>
  <c r="M3957" i="26"/>
  <c r="M3956" i="26"/>
  <c r="M3955" i="26"/>
  <c r="M3954" i="26"/>
  <c r="M3953" i="26"/>
  <c r="M3952" i="26"/>
  <c r="M3951" i="26"/>
  <c r="M3950" i="26"/>
  <c r="M3949" i="26"/>
  <c r="M3948" i="26"/>
  <c r="M3947" i="26"/>
  <c r="M3946" i="26"/>
  <c r="M3945" i="26"/>
  <c r="M3944" i="26"/>
  <c r="M3943" i="26"/>
  <c r="M3942" i="26"/>
  <c r="M3941" i="26"/>
  <c r="M3940" i="26"/>
  <c r="M3939" i="26"/>
  <c r="M3938" i="26"/>
  <c r="M3937" i="26"/>
  <c r="M3936" i="26"/>
  <c r="M3935" i="26"/>
  <c r="M3934" i="26"/>
  <c r="M3933" i="26"/>
  <c r="M3932" i="26"/>
  <c r="M3931" i="26"/>
  <c r="M3930" i="26"/>
  <c r="M3929" i="26"/>
  <c r="M3928" i="26"/>
  <c r="M3927" i="26"/>
  <c r="M3926" i="26"/>
  <c r="M3925" i="26"/>
  <c r="M3924" i="26"/>
  <c r="M3923" i="26"/>
  <c r="M3922" i="26"/>
  <c r="M3921" i="26"/>
  <c r="M3920" i="26"/>
  <c r="M3919" i="26"/>
  <c r="M3918" i="26"/>
  <c r="M3917" i="26"/>
  <c r="M3916" i="26"/>
  <c r="M3915" i="26"/>
  <c r="M3914" i="26"/>
  <c r="M3913" i="26"/>
  <c r="M3912" i="26"/>
  <c r="M3911" i="26"/>
  <c r="M3910" i="26"/>
  <c r="M3909" i="26"/>
  <c r="M3908" i="26"/>
  <c r="M3907" i="26"/>
  <c r="M3906" i="26"/>
  <c r="M3905" i="26"/>
  <c r="M3904" i="26"/>
  <c r="M3903" i="26"/>
  <c r="M3902" i="26"/>
  <c r="M3901" i="26"/>
  <c r="M3900" i="26"/>
  <c r="M3899" i="26"/>
  <c r="M3898" i="26"/>
  <c r="M3897" i="26"/>
  <c r="M3896" i="26"/>
  <c r="M3895" i="26"/>
  <c r="M3894" i="26"/>
  <c r="M3893" i="26"/>
  <c r="M3892" i="26"/>
  <c r="M3891" i="26"/>
  <c r="M3890" i="26"/>
  <c r="M3889" i="26"/>
  <c r="M3888" i="26"/>
  <c r="M3887" i="26"/>
  <c r="M3886" i="26"/>
  <c r="M3885" i="26"/>
  <c r="M3884" i="26"/>
  <c r="M3883" i="26"/>
  <c r="M3882" i="26"/>
  <c r="M3881" i="26"/>
  <c r="M3880" i="26"/>
  <c r="M3879" i="26"/>
  <c r="M3878" i="26"/>
  <c r="M3877" i="26"/>
  <c r="M3876" i="26"/>
  <c r="M3875" i="26"/>
  <c r="M3874" i="26"/>
  <c r="M3873" i="26"/>
  <c r="M3872" i="26"/>
  <c r="M3871" i="26"/>
  <c r="M3870" i="26"/>
  <c r="M3869" i="26"/>
  <c r="M3868" i="26"/>
  <c r="M3867" i="26"/>
  <c r="M3866" i="26"/>
  <c r="M3865" i="26"/>
  <c r="M3864" i="26"/>
  <c r="M3863" i="26"/>
  <c r="M3862" i="26"/>
  <c r="M3861" i="26"/>
  <c r="M3860" i="26"/>
  <c r="M3859" i="26"/>
  <c r="M3858" i="26"/>
  <c r="M3857" i="26"/>
  <c r="M3856" i="26"/>
  <c r="M3855" i="26"/>
  <c r="M3854" i="26"/>
  <c r="M3853" i="26"/>
  <c r="M3852" i="26"/>
  <c r="M3851" i="26"/>
  <c r="M3850" i="26"/>
  <c r="M3849" i="26"/>
  <c r="M3848" i="26"/>
  <c r="M3847" i="26"/>
  <c r="M3846" i="26"/>
  <c r="M3845" i="26"/>
  <c r="M3844" i="26"/>
  <c r="M3843" i="26"/>
  <c r="M3842" i="26"/>
  <c r="M3841" i="26"/>
  <c r="M3840" i="26"/>
  <c r="M3839" i="26"/>
  <c r="M3838" i="26"/>
  <c r="M3837" i="26"/>
  <c r="M3836" i="26"/>
  <c r="M3835" i="26"/>
  <c r="M3834" i="26"/>
  <c r="M3833" i="26"/>
  <c r="M3832" i="26"/>
  <c r="M3831" i="26"/>
  <c r="M3830" i="26"/>
  <c r="M3829" i="26"/>
  <c r="M3828" i="26"/>
  <c r="M3827" i="26"/>
  <c r="M3826" i="26"/>
  <c r="M3825" i="26"/>
  <c r="M3824" i="26"/>
  <c r="M3823" i="26"/>
  <c r="M3822" i="26"/>
  <c r="M3821" i="26"/>
  <c r="M3820" i="26"/>
  <c r="M3819" i="26"/>
  <c r="M3818" i="26"/>
  <c r="M3817" i="26"/>
  <c r="M3816" i="26"/>
  <c r="M3815" i="26"/>
  <c r="M3814" i="26"/>
  <c r="M3813" i="26"/>
  <c r="M3812" i="26"/>
  <c r="M3811" i="26"/>
  <c r="M3810" i="26"/>
  <c r="M3809" i="26"/>
  <c r="M3808" i="26"/>
  <c r="M3807" i="26"/>
  <c r="M3806" i="26"/>
  <c r="M3805" i="26"/>
  <c r="M3804" i="26"/>
  <c r="M3803" i="26"/>
  <c r="M3802" i="26"/>
  <c r="M3801" i="26"/>
  <c r="M3800" i="26"/>
  <c r="M3799" i="26"/>
  <c r="M3798" i="26"/>
  <c r="M3797" i="26"/>
  <c r="M3796" i="26"/>
  <c r="M3795" i="26"/>
  <c r="M3794" i="26"/>
  <c r="M3793" i="26"/>
  <c r="M3792" i="26"/>
  <c r="M3791" i="26"/>
  <c r="M3790" i="26"/>
  <c r="M3789" i="26"/>
  <c r="M3788" i="26"/>
  <c r="M3787" i="26"/>
  <c r="M3786" i="26"/>
  <c r="M3785" i="26"/>
  <c r="M3784" i="26"/>
  <c r="M3783" i="26"/>
  <c r="M3782" i="26"/>
  <c r="M3781" i="26"/>
  <c r="M3780" i="26"/>
  <c r="M3779" i="26"/>
  <c r="M3778" i="26"/>
  <c r="M3777" i="26"/>
  <c r="M3776" i="26"/>
  <c r="M3775" i="26"/>
  <c r="M3774" i="26"/>
  <c r="M3773" i="26"/>
  <c r="M3772" i="26"/>
  <c r="M3771" i="26"/>
  <c r="M3770" i="26"/>
  <c r="M3769" i="26"/>
  <c r="M3768" i="26"/>
  <c r="M3767" i="26"/>
  <c r="M3766" i="26"/>
  <c r="M3765" i="26"/>
  <c r="M3764" i="26"/>
  <c r="M3763" i="26"/>
  <c r="M3762" i="26"/>
  <c r="M3761" i="26"/>
  <c r="M3760" i="26"/>
  <c r="M3759" i="26"/>
  <c r="M3758" i="26"/>
  <c r="M3757" i="26"/>
  <c r="M3756" i="26"/>
  <c r="M3755" i="26"/>
  <c r="M3754" i="26"/>
  <c r="M3753" i="26"/>
  <c r="M3752" i="26"/>
  <c r="M3751" i="26"/>
  <c r="M3750" i="26"/>
  <c r="M3749" i="26"/>
  <c r="M3748" i="26"/>
  <c r="M3747" i="26"/>
  <c r="M3746" i="26"/>
  <c r="M3745" i="26"/>
  <c r="M3744" i="26"/>
  <c r="M3743" i="26"/>
  <c r="M3742" i="26"/>
  <c r="M3741" i="26"/>
  <c r="M3740" i="26"/>
  <c r="M3739" i="26"/>
  <c r="M3738" i="26"/>
  <c r="M3737" i="26"/>
  <c r="M3736" i="26"/>
  <c r="M3735" i="26"/>
  <c r="M3734" i="26"/>
  <c r="M3733" i="26"/>
  <c r="M3732" i="26"/>
  <c r="M3731" i="26"/>
  <c r="M3730" i="26"/>
  <c r="M3729" i="26"/>
  <c r="M3728" i="26"/>
  <c r="M3727" i="26"/>
  <c r="M3726" i="26"/>
  <c r="M3725" i="26"/>
  <c r="M3724" i="26"/>
  <c r="M3723" i="26"/>
  <c r="M3722" i="26"/>
  <c r="M3721" i="26"/>
  <c r="M3720" i="26"/>
  <c r="M3719" i="26"/>
  <c r="M3718" i="26"/>
  <c r="M3717" i="26"/>
  <c r="M3716" i="26"/>
  <c r="M3715" i="26"/>
  <c r="M3714" i="26"/>
  <c r="M3713" i="26"/>
  <c r="M3712" i="26"/>
  <c r="M3711" i="26"/>
  <c r="M3710" i="26"/>
  <c r="M3709" i="26"/>
  <c r="M3708" i="26"/>
  <c r="M3707" i="26"/>
  <c r="M3706" i="26"/>
  <c r="M3705" i="26"/>
  <c r="M3704" i="26"/>
  <c r="M3703" i="26"/>
  <c r="M3702" i="26"/>
  <c r="M3701" i="26"/>
  <c r="M3700" i="26"/>
  <c r="M3699" i="26"/>
  <c r="M3698" i="26"/>
  <c r="M3697" i="26"/>
  <c r="M3696" i="26"/>
  <c r="M3695" i="26"/>
  <c r="M3694" i="26"/>
  <c r="M3693" i="26"/>
  <c r="M3692" i="26"/>
  <c r="M3691" i="26"/>
  <c r="M3690" i="26"/>
  <c r="M3689" i="26"/>
  <c r="M3688" i="26"/>
  <c r="M3687" i="26"/>
  <c r="M3686" i="26"/>
  <c r="M3685" i="26"/>
  <c r="M3684" i="26"/>
  <c r="M3683" i="26"/>
  <c r="M3682" i="26"/>
  <c r="M3681" i="26"/>
  <c r="M3680" i="26"/>
  <c r="M3679" i="26"/>
  <c r="M3678" i="26"/>
  <c r="M3677" i="26"/>
  <c r="M3676" i="26"/>
  <c r="M3675" i="26"/>
  <c r="M3674" i="26"/>
  <c r="M3673" i="26"/>
  <c r="M3672" i="26"/>
  <c r="M3671" i="26"/>
  <c r="M3670" i="26"/>
  <c r="M3669" i="26"/>
  <c r="M3668" i="26"/>
  <c r="M3667" i="26"/>
  <c r="M3666" i="26"/>
  <c r="M3665" i="26"/>
  <c r="M3664" i="26"/>
  <c r="M3663" i="26"/>
  <c r="M3662" i="26"/>
  <c r="M3661" i="26"/>
  <c r="M3660" i="26"/>
  <c r="M3659" i="26"/>
  <c r="M3658" i="26"/>
  <c r="M3657" i="26"/>
  <c r="M3656" i="26"/>
  <c r="M3655" i="26"/>
  <c r="M3654" i="26"/>
  <c r="M3653" i="26"/>
  <c r="M3652" i="26"/>
  <c r="M3651" i="26"/>
  <c r="M3650" i="26"/>
  <c r="M3649" i="26"/>
  <c r="M3648" i="26"/>
  <c r="M3647" i="26"/>
  <c r="M3646" i="26"/>
  <c r="M3645" i="26"/>
  <c r="M3644" i="26"/>
  <c r="M3643" i="26"/>
  <c r="M3642" i="26"/>
  <c r="M3641" i="26"/>
  <c r="M3640" i="26"/>
  <c r="M3639" i="26"/>
  <c r="M3638" i="26"/>
  <c r="M3637" i="26"/>
  <c r="M3636" i="26"/>
  <c r="M3635" i="26"/>
  <c r="M3634" i="26"/>
  <c r="M3633" i="26"/>
  <c r="M3632" i="26"/>
  <c r="M3631" i="26"/>
  <c r="M3630" i="26"/>
  <c r="M3629" i="26"/>
  <c r="M3628" i="26"/>
  <c r="M3627" i="26"/>
  <c r="M3626" i="26"/>
  <c r="M3625" i="26"/>
  <c r="M3624" i="26"/>
  <c r="M3623" i="26"/>
  <c r="M3622" i="26"/>
  <c r="M3621" i="26"/>
  <c r="M3620" i="26"/>
  <c r="M3619" i="26"/>
  <c r="M3618" i="26"/>
  <c r="M3617" i="26"/>
  <c r="M3616" i="26"/>
  <c r="M3615" i="26"/>
  <c r="M3614" i="26"/>
  <c r="M3613" i="26"/>
  <c r="M3612" i="26"/>
  <c r="M3611" i="26"/>
  <c r="M3610" i="26"/>
  <c r="M3609" i="26"/>
  <c r="M3608" i="26"/>
  <c r="M3607" i="26"/>
  <c r="M3606" i="26"/>
  <c r="M3605" i="26"/>
  <c r="M3604" i="26"/>
  <c r="M3603" i="26"/>
  <c r="M3602" i="26"/>
  <c r="M3601" i="26"/>
  <c r="M3600" i="26"/>
  <c r="M3599" i="26"/>
  <c r="M3598" i="26"/>
  <c r="M3597" i="26"/>
  <c r="M3596" i="26"/>
  <c r="M3595" i="26"/>
  <c r="M3594" i="26"/>
  <c r="M3593" i="26"/>
  <c r="M3592" i="26"/>
  <c r="M3591" i="26"/>
  <c r="M3590" i="26"/>
  <c r="M3589" i="26"/>
  <c r="M3588" i="26"/>
  <c r="M3587" i="26"/>
  <c r="M3586" i="26"/>
  <c r="M3585" i="26"/>
  <c r="M3584" i="26"/>
  <c r="M3583" i="26"/>
  <c r="M3582" i="26"/>
  <c r="M3581" i="26"/>
  <c r="M3580" i="26"/>
  <c r="M3579" i="26"/>
  <c r="M3578" i="26"/>
  <c r="M3577" i="26"/>
  <c r="M3576" i="26"/>
  <c r="M3575" i="26"/>
  <c r="M3574" i="26"/>
  <c r="M3573" i="26"/>
  <c r="M3572" i="26"/>
  <c r="M3571" i="26"/>
  <c r="M3570" i="26"/>
  <c r="M3569" i="26"/>
  <c r="M3568" i="26"/>
  <c r="M3567" i="26"/>
  <c r="M3566" i="26"/>
  <c r="M3565" i="26"/>
  <c r="M3564" i="26"/>
  <c r="M3563" i="26"/>
  <c r="M3562" i="26"/>
  <c r="M3561" i="26"/>
  <c r="M3560" i="26"/>
  <c r="M3559" i="26"/>
  <c r="M3558" i="26"/>
  <c r="M3557" i="26"/>
  <c r="M3556" i="26"/>
  <c r="M3555" i="26"/>
  <c r="M3554" i="26"/>
  <c r="M3553" i="26"/>
  <c r="M3552" i="26"/>
  <c r="M3551" i="26"/>
  <c r="M3550" i="26"/>
  <c r="M3549" i="26"/>
  <c r="M3548" i="26"/>
  <c r="M3547" i="26"/>
  <c r="M3546" i="26"/>
  <c r="M3545" i="26"/>
  <c r="M3544" i="26"/>
  <c r="M3543" i="26"/>
  <c r="M3542" i="26"/>
  <c r="M3541" i="26"/>
  <c r="M3540" i="26"/>
  <c r="M3539" i="26"/>
  <c r="M3538" i="26"/>
  <c r="M3537" i="26"/>
  <c r="M3536" i="26"/>
  <c r="M3535" i="26"/>
  <c r="M3534" i="26"/>
  <c r="M3533" i="26"/>
  <c r="M3532" i="26"/>
  <c r="M3531" i="26"/>
  <c r="M3530" i="26"/>
  <c r="M3529" i="26"/>
  <c r="M3528" i="26"/>
  <c r="M3527" i="26"/>
  <c r="M3526" i="26"/>
  <c r="M3525" i="26"/>
  <c r="M3524" i="26"/>
  <c r="M3523" i="26"/>
  <c r="M3522" i="26"/>
  <c r="M3521" i="26"/>
  <c r="M3520" i="26"/>
  <c r="M3519" i="26"/>
  <c r="M3518" i="26"/>
  <c r="M3517" i="26"/>
  <c r="M3516" i="26"/>
  <c r="M3515" i="26"/>
  <c r="M3514" i="26"/>
  <c r="M3513" i="26"/>
  <c r="M3512" i="26"/>
  <c r="M3511" i="26"/>
  <c r="M3510" i="26"/>
  <c r="M3509" i="26"/>
  <c r="M3508" i="26"/>
  <c r="M3507" i="26"/>
  <c r="M3506" i="26"/>
  <c r="M3505" i="26"/>
  <c r="M3504" i="26"/>
  <c r="M3503" i="26"/>
  <c r="M3502" i="26"/>
  <c r="M3501" i="26"/>
  <c r="M3500" i="26"/>
  <c r="M3499" i="26"/>
  <c r="M3498" i="26"/>
  <c r="M3497" i="26"/>
  <c r="M3496" i="26"/>
  <c r="M3495" i="26"/>
  <c r="M3494" i="26"/>
  <c r="M3493" i="26"/>
  <c r="M3492" i="26"/>
  <c r="M3491" i="26"/>
  <c r="M3490" i="26"/>
  <c r="M3489" i="26"/>
  <c r="M3488" i="26"/>
  <c r="M3487" i="26"/>
  <c r="M3486" i="26"/>
  <c r="M3485" i="26"/>
  <c r="M3484" i="26"/>
  <c r="M3483" i="26"/>
  <c r="M3482" i="26"/>
  <c r="M3481" i="26"/>
  <c r="M3480" i="26"/>
  <c r="M3479" i="26"/>
  <c r="M3478" i="26"/>
  <c r="M3477" i="26"/>
  <c r="M3476" i="26"/>
  <c r="M3475" i="26"/>
  <c r="M3474" i="26"/>
  <c r="M3473" i="26"/>
  <c r="M3472" i="26"/>
  <c r="M3471" i="26"/>
  <c r="M3470" i="26"/>
  <c r="M3469" i="26"/>
  <c r="M3468" i="26"/>
  <c r="M3467" i="26"/>
  <c r="M3466" i="26"/>
  <c r="M3465" i="26"/>
  <c r="M3464" i="26"/>
  <c r="M3463" i="26"/>
  <c r="M3462" i="26"/>
  <c r="M3461" i="26"/>
  <c r="M3460" i="26"/>
  <c r="M3459" i="26"/>
  <c r="M3458" i="26"/>
  <c r="M3457" i="26"/>
  <c r="M3456" i="26"/>
  <c r="M3455" i="26"/>
  <c r="M3454" i="26"/>
  <c r="M3453" i="26"/>
  <c r="M3452" i="26"/>
  <c r="M3451" i="26"/>
  <c r="M3450" i="26"/>
  <c r="M3449" i="26"/>
  <c r="M3448" i="26"/>
  <c r="M3447" i="26"/>
  <c r="M3446" i="26"/>
  <c r="M3445" i="26"/>
  <c r="M3444" i="26"/>
  <c r="M3443" i="26"/>
  <c r="M3442" i="26"/>
  <c r="M3441" i="26"/>
  <c r="M3440" i="26"/>
  <c r="M3439" i="26"/>
  <c r="M3438" i="26"/>
  <c r="M3437" i="26"/>
  <c r="M3436" i="26"/>
  <c r="M3435" i="26"/>
  <c r="M3434" i="26"/>
  <c r="M3433" i="26"/>
  <c r="M3432" i="26"/>
  <c r="M3431" i="26"/>
  <c r="M3430" i="26"/>
  <c r="M3429" i="26"/>
  <c r="M3428" i="26"/>
  <c r="M3427" i="26"/>
  <c r="M3426" i="26"/>
  <c r="M3425" i="26"/>
  <c r="M3424" i="26"/>
  <c r="M3423" i="26"/>
  <c r="M3422" i="26"/>
  <c r="M3421" i="26"/>
  <c r="M3420" i="26"/>
  <c r="M3419" i="26"/>
  <c r="M3418" i="26"/>
  <c r="M3417" i="26"/>
  <c r="M3416" i="26"/>
  <c r="M3415" i="26"/>
  <c r="M3414" i="26"/>
  <c r="M3413" i="26"/>
  <c r="M3412" i="26"/>
  <c r="M3411" i="26"/>
  <c r="M3410" i="26"/>
  <c r="M3409" i="26"/>
  <c r="M3408" i="26"/>
  <c r="M3407" i="26"/>
  <c r="M3406" i="26"/>
  <c r="M3405" i="26"/>
  <c r="M3404" i="26"/>
  <c r="M3403" i="26"/>
  <c r="M3402" i="26"/>
  <c r="M3401" i="26"/>
  <c r="M3400" i="26"/>
  <c r="M3399" i="26"/>
  <c r="M3398" i="26"/>
  <c r="M3397" i="26"/>
  <c r="M3396" i="26"/>
  <c r="M3395" i="26"/>
  <c r="M3394" i="26"/>
  <c r="M3393" i="26"/>
  <c r="M3392" i="26"/>
  <c r="M3391" i="26"/>
  <c r="M3390" i="26"/>
  <c r="M3389" i="26"/>
  <c r="M3388" i="26"/>
  <c r="M3387" i="26"/>
  <c r="M3386" i="26"/>
  <c r="M3385" i="26"/>
  <c r="M3384" i="26"/>
  <c r="M3383" i="26"/>
  <c r="M3382" i="26"/>
  <c r="M3381" i="26"/>
  <c r="M3380" i="26"/>
  <c r="M3379" i="26"/>
  <c r="M3378" i="26"/>
  <c r="M3377" i="26"/>
  <c r="M3376" i="26"/>
  <c r="M3375" i="26"/>
  <c r="M3374" i="26"/>
  <c r="M3373" i="26"/>
  <c r="M3372" i="26"/>
  <c r="M3371" i="26"/>
  <c r="M3370" i="26"/>
  <c r="M3369" i="26"/>
  <c r="M3368" i="26"/>
  <c r="M3367" i="26"/>
  <c r="M3366" i="26"/>
  <c r="M3365" i="26"/>
  <c r="M3364" i="26"/>
  <c r="M3363" i="26"/>
  <c r="M3362" i="26"/>
  <c r="M3361" i="26"/>
  <c r="M3360" i="26"/>
  <c r="M3359" i="26"/>
  <c r="M3358" i="26"/>
  <c r="M3357" i="26"/>
  <c r="M3356" i="26"/>
  <c r="M3355" i="26"/>
  <c r="M3354" i="26"/>
  <c r="M3353" i="26"/>
  <c r="M3352" i="26"/>
  <c r="M3351" i="26"/>
  <c r="M3350" i="26"/>
  <c r="M3349" i="26"/>
  <c r="M3348" i="26"/>
  <c r="M3347" i="26"/>
  <c r="M3346" i="26"/>
  <c r="M3345" i="26"/>
  <c r="M3344" i="26"/>
  <c r="M3343" i="26"/>
  <c r="M3342" i="26"/>
  <c r="M3341" i="26"/>
  <c r="M3340" i="26"/>
  <c r="M3339" i="26"/>
  <c r="M3338" i="26"/>
  <c r="M3337" i="26"/>
  <c r="M3336" i="26"/>
  <c r="M3335" i="26"/>
  <c r="M3334" i="26"/>
  <c r="M3333" i="26"/>
  <c r="M3332" i="26"/>
  <c r="M3331" i="26"/>
  <c r="M3330" i="26"/>
  <c r="M3329" i="26"/>
  <c r="M3328" i="26"/>
  <c r="M3327" i="26"/>
  <c r="M3326" i="26"/>
  <c r="M3325" i="26"/>
  <c r="M3324" i="26"/>
  <c r="M3323" i="26"/>
  <c r="M3322" i="26"/>
  <c r="M3321" i="26"/>
  <c r="M3320" i="26"/>
  <c r="M3319" i="26"/>
  <c r="M3318" i="26"/>
  <c r="M3317" i="26"/>
  <c r="M3316" i="26"/>
  <c r="M3315" i="26"/>
  <c r="M3314" i="26"/>
  <c r="M3313" i="26"/>
  <c r="M3312" i="26"/>
  <c r="M3311" i="26"/>
  <c r="M3310" i="26"/>
  <c r="M3309" i="26"/>
  <c r="M3308" i="26"/>
  <c r="M3307" i="26"/>
  <c r="M3306" i="26"/>
  <c r="M3305" i="26"/>
  <c r="M3304" i="26"/>
  <c r="M3303" i="26"/>
  <c r="M3302" i="26"/>
  <c r="M3301" i="26"/>
  <c r="M3300" i="26"/>
  <c r="M3299" i="26"/>
  <c r="M3298" i="26"/>
  <c r="M3297" i="26"/>
  <c r="M3296" i="26"/>
  <c r="M3295" i="26"/>
  <c r="M3294" i="26"/>
  <c r="M3293" i="26"/>
  <c r="M3292" i="26"/>
  <c r="M3291" i="26"/>
  <c r="M3290" i="26"/>
  <c r="M3289" i="26"/>
  <c r="M3288" i="26"/>
  <c r="M3287" i="26"/>
  <c r="M3286" i="26"/>
  <c r="M3285" i="26"/>
  <c r="M3284" i="26"/>
  <c r="M3283" i="26"/>
  <c r="M3282" i="26"/>
  <c r="M3281" i="26"/>
  <c r="M3280" i="26"/>
  <c r="M3279" i="26"/>
  <c r="M3278" i="26"/>
  <c r="M3277" i="26"/>
  <c r="M3276" i="26"/>
  <c r="M3275" i="26"/>
  <c r="M3274" i="26"/>
  <c r="M3273" i="26"/>
  <c r="M3272" i="26"/>
  <c r="M3271" i="26"/>
  <c r="M3270" i="26"/>
  <c r="M3269" i="26"/>
  <c r="M3268" i="26"/>
  <c r="M3267" i="26"/>
  <c r="M3266" i="26"/>
  <c r="M3265" i="26"/>
  <c r="M3264" i="26"/>
  <c r="M3263" i="26"/>
  <c r="M3262" i="26"/>
  <c r="M3261" i="26"/>
  <c r="M3260" i="26"/>
  <c r="M3259" i="26"/>
  <c r="M3258" i="26"/>
  <c r="M3257" i="26"/>
  <c r="M3256" i="26"/>
  <c r="M3255" i="26"/>
  <c r="M3254" i="26"/>
  <c r="M3253" i="26"/>
  <c r="M3252" i="26"/>
  <c r="M3251" i="26"/>
  <c r="M3250" i="26"/>
  <c r="M3249" i="26"/>
  <c r="M3248" i="26"/>
  <c r="M3247" i="26"/>
  <c r="M3246" i="26"/>
  <c r="M3245" i="26"/>
  <c r="M3244" i="26"/>
  <c r="M3243" i="26"/>
  <c r="M3242" i="26"/>
  <c r="M3241" i="26"/>
  <c r="M3240" i="26"/>
  <c r="M3239" i="26"/>
  <c r="M3238" i="26"/>
  <c r="M3237" i="26"/>
  <c r="M3236" i="26"/>
  <c r="M3235" i="26"/>
  <c r="M3234" i="26"/>
  <c r="M3233" i="26"/>
  <c r="M3232" i="26"/>
  <c r="M3231" i="26"/>
  <c r="M3230" i="26"/>
  <c r="M3229" i="26"/>
  <c r="M3228" i="26"/>
  <c r="M3227" i="26"/>
  <c r="M3226" i="26"/>
  <c r="M3225" i="26"/>
  <c r="M3224" i="26"/>
  <c r="M3223" i="26"/>
  <c r="M3222" i="26"/>
  <c r="M3221" i="26"/>
  <c r="M3220" i="26"/>
  <c r="M3219" i="26"/>
  <c r="M3218" i="26"/>
  <c r="M3217" i="26"/>
  <c r="M3216" i="26"/>
  <c r="M3215" i="26"/>
  <c r="M3214" i="26"/>
  <c r="M3213" i="26"/>
  <c r="M3212" i="26"/>
  <c r="M3211" i="26"/>
  <c r="M3210" i="26"/>
  <c r="M3209" i="26"/>
  <c r="M3208" i="26"/>
  <c r="M3207" i="26"/>
  <c r="M3206" i="26"/>
  <c r="M3205" i="26"/>
  <c r="M3204" i="26"/>
  <c r="M3203" i="26"/>
  <c r="M3202" i="26"/>
  <c r="M3201" i="26"/>
  <c r="M3200" i="26"/>
  <c r="M3199" i="26"/>
  <c r="M3198" i="26"/>
  <c r="M3197" i="26"/>
  <c r="M3196" i="26"/>
  <c r="M3195" i="26"/>
  <c r="M3194" i="26"/>
  <c r="M3193" i="26"/>
  <c r="M3192" i="26"/>
  <c r="M3191" i="26"/>
  <c r="M3190" i="26"/>
  <c r="M3189" i="26"/>
  <c r="M3188" i="26"/>
  <c r="M3187" i="26"/>
  <c r="M3186" i="26"/>
  <c r="M3185" i="26"/>
  <c r="M3184" i="26"/>
  <c r="M3183" i="26"/>
  <c r="M3182" i="26"/>
  <c r="M3181" i="26"/>
  <c r="M3180" i="26"/>
  <c r="M3179" i="26"/>
  <c r="M3178" i="26"/>
  <c r="M3177" i="26"/>
  <c r="M3176" i="26"/>
  <c r="M3175" i="26"/>
  <c r="M3174" i="26"/>
  <c r="M3173" i="26"/>
  <c r="M3172" i="26"/>
  <c r="M3171" i="26"/>
  <c r="M3170" i="26"/>
  <c r="M3169" i="26"/>
  <c r="M3168" i="26"/>
  <c r="M3167" i="26"/>
  <c r="M3166" i="26"/>
  <c r="M3165" i="26"/>
  <c r="M3164" i="26"/>
  <c r="M3163" i="26"/>
  <c r="M3162" i="26"/>
  <c r="M3161" i="26"/>
  <c r="M3160" i="26"/>
  <c r="M3159" i="26"/>
  <c r="M3158" i="26"/>
  <c r="M3157" i="26"/>
  <c r="M3156" i="26"/>
  <c r="M3155" i="26"/>
  <c r="M3154" i="26"/>
  <c r="M3153" i="26"/>
  <c r="M3152" i="26"/>
  <c r="M3151" i="26"/>
  <c r="M3150" i="26"/>
  <c r="M3149" i="26"/>
  <c r="M3148" i="26"/>
  <c r="M3147" i="26"/>
  <c r="M3146" i="26"/>
  <c r="M3145" i="26"/>
  <c r="M3144" i="26"/>
  <c r="M3143" i="26"/>
  <c r="M3142" i="26"/>
  <c r="M3141" i="26"/>
  <c r="M3140" i="26"/>
  <c r="M3139" i="26"/>
  <c r="M3138" i="26"/>
  <c r="M3137" i="26"/>
  <c r="M3136" i="26"/>
  <c r="M3135" i="26"/>
  <c r="M3134" i="26"/>
  <c r="M3133" i="26"/>
  <c r="M3132" i="26"/>
  <c r="M3131" i="26"/>
  <c r="M3130" i="26"/>
  <c r="M3129" i="26"/>
  <c r="M3128" i="26"/>
  <c r="M3127" i="26"/>
  <c r="M3126" i="26"/>
  <c r="M3125" i="26"/>
  <c r="M3124" i="26"/>
  <c r="M3123" i="26"/>
  <c r="M3122" i="26"/>
  <c r="M3121" i="26"/>
  <c r="M3120" i="26"/>
  <c r="M3119" i="26"/>
  <c r="M3118" i="26"/>
  <c r="M3117" i="26"/>
  <c r="M3116" i="26"/>
  <c r="M3115" i="26"/>
  <c r="M3114" i="26"/>
  <c r="M3113" i="26"/>
  <c r="M3112" i="26"/>
  <c r="M3111" i="26"/>
  <c r="M3110" i="26"/>
  <c r="M3109" i="26"/>
  <c r="M3108" i="26"/>
  <c r="M3107" i="26"/>
  <c r="M3106" i="26"/>
  <c r="M3105" i="26"/>
  <c r="M3104" i="26"/>
  <c r="M3103" i="26"/>
  <c r="M3102" i="26"/>
  <c r="M3101" i="26"/>
  <c r="M3100" i="26"/>
  <c r="M3099" i="26"/>
  <c r="M3098" i="26"/>
  <c r="M3097" i="26"/>
  <c r="M3096" i="26"/>
  <c r="M3095" i="26"/>
  <c r="M3094" i="26"/>
  <c r="M3093" i="26"/>
  <c r="M3092" i="26"/>
  <c r="M3091" i="26"/>
  <c r="M3090" i="26"/>
  <c r="M3089" i="26"/>
  <c r="M3088" i="26"/>
  <c r="M3087" i="26"/>
  <c r="M3086" i="26"/>
  <c r="M3085" i="26"/>
  <c r="M3084" i="26"/>
  <c r="M3083" i="26"/>
  <c r="M3082" i="26"/>
  <c r="M3081" i="26"/>
  <c r="M3080" i="26"/>
  <c r="M3079" i="26"/>
  <c r="M3078" i="26"/>
  <c r="M3077" i="26"/>
  <c r="M3076" i="26"/>
  <c r="M3075" i="26"/>
  <c r="M3074" i="26"/>
  <c r="M3073" i="26"/>
  <c r="M3072" i="26"/>
  <c r="M3071" i="26"/>
  <c r="M3070" i="26"/>
  <c r="M3069" i="26"/>
  <c r="M3068" i="26"/>
  <c r="M3067" i="26"/>
  <c r="M3066" i="26"/>
  <c r="M3065" i="26"/>
  <c r="M3064" i="26"/>
  <c r="M3063" i="26"/>
  <c r="M3062" i="26"/>
  <c r="M3061" i="26"/>
  <c r="M3060" i="26"/>
  <c r="M3059" i="26"/>
  <c r="M3058" i="26"/>
  <c r="M3057" i="26"/>
  <c r="M3056" i="26"/>
  <c r="M3055" i="26"/>
  <c r="M3054" i="26"/>
  <c r="M3053" i="26"/>
  <c r="M3052" i="26"/>
  <c r="M3051" i="26"/>
  <c r="M3050" i="26"/>
  <c r="M3049" i="26"/>
  <c r="M3048" i="26"/>
  <c r="M3047" i="26"/>
  <c r="M3046" i="26"/>
  <c r="M3045" i="26"/>
  <c r="M3044" i="26"/>
  <c r="M3043" i="26"/>
  <c r="M3042" i="26"/>
  <c r="M3041" i="26"/>
  <c r="M3040" i="26"/>
  <c r="M3039" i="26"/>
  <c r="M3038" i="26"/>
  <c r="M3037" i="26"/>
  <c r="M3036" i="26"/>
  <c r="M3035" i="26"/>
  <c r="M3034" i="26"/>
  <c r="M3033" i="26"/>
  <c r="M3032" i="26"/>
  <c r="M3031" i="26"/>
  <c r="M3030" i="26"/>
  <c r="M3029" i="26"/>
  <c r="M3028" i="26"/>
  <c r="M3027" i="26"/>
  <c r="M3026" i="26"/>
  <c r="M3025" i="26"/>
  <c r="M3024" i="26"/>
  <c r="M3023" i="26"/>
  <c r="M3022" i="26"/>
  <c r="M3021" i="26"/>
  <c r="M3020" i="26"/>
  <c r="M3019" i="26"/>
  <c r="M3018" i="26"/>
  <c r="M3017" i="26"/>
  <c r="M3016" i="26"/>
  <c r="M3015" i="26"/>
  <c r="M3014" i="26"/>
  <c r="M3013" i="26"/>
  <c r="M3012" i="26"/>
  <c r="M3011" i="26"/>
  <c r="M3010" i="26"/>
  <c r="M3009" i="26"/>
  <c r="M3008" i="26"/>
  <c r="M3007" i="26"/>
  <c r="M3006" i="26"/>
  <c r="M3005" i="26"/>
  <c r="M3004" i="26"/>
  <c r="M3003" i="26"/>
  <c r="M3002" i="26"/>
  <c r="M3001" i="26"/>
  <c r="M3000" i="26"/>
  <c r="M2999" i="26"/>
  <c r="M2998" i="26"/>
  <c r="M2997" i="26"/>
  <c r="M2996" i="26"/>
  <c r="M2995" i="26"/>
  <c r="M2994" i="26"/>
  <c r="M2993" i="26"/>
  <c r="M2992" i="26"/>
  <c r="M2991" i="26"/>
  <c r="M2990" i="26"/>
  <c r="M2989" i="26"/>
  <c r="M2988" i="26"/>
  <c r="M2987" i="26"/>
  <c r="M2986" i="26"/>
  <c r="M2985" i="26"/>
  <c r="M2984" i="26"/>
  <c r="M2983" i="26"/>
  <c r="M2982" i="26"/>
  <c r="M2981" i="26"/>
  <c r="M2980" i="26"/>
  <c r="M2979" i="26"/>
  <c r="M2978" i="26"/>
  <c r="M2977" i="26"/>
  <c r="M2976" i="26"/>
  <c r="M2975" i="26"/>
  <c r="M2974" i="26"/>
  <c r="M2973" i="26"/>
  <c r="M2972" i="26"/>
  <c r="M2971" i="26"/>
  <c r="M2970" i="26"/>
  <c r="M2969" i="26"/>
  <c r="M2968" i="26"/>
  <c r="M2967" i="26"/>
  <c r="M2966" i="26"/>
  <c r="M2965" i="26"/>
  <c r="M2964" i="26"/>
  <c r="M2963" i="26"/>
  <c r="M2962" i="26"/>
  <c r="M2961" i="26"/>
  <c r="M2960" i="26"/>
  <c r="M2959" i="26"/>
  <c r="M2958" i="26"/>
  <c r="M2957" i="26"/>
  <c r="M2956" i="26"/>
  <c r="M2955" i="26"/>
  <c r="M2954" i="26"/>
  <c r="M2953" i="26"/>
  <c r="M2952" i="26"/>
  <c r="M2951" i="26"/>
  <c r="M2950" i="26"/>
  <c r="M2949" i="26"/>
  <c r="M2948" i="26"/>
  <c r="M2947" i="26"/>
  <c r="M2946" i="26"/>
  <c r="M2945" i="26"/>
  <c r="M2944" i="26"/>
  <c r="M2943" i="26"/>
  <c r="M2942" i="26"/>
  <c r="M2941" i="26"/>
  <c r="M2940" i="26"/>
  <c r="M2939" i="26"/>
  <c r="M2938" i="26"/>
  <c r="M2937" i="26"/>
  <c r="M2936" i="26"/>
  <c r="M2935" i="26"/>
  <c r="M2934" i="26"/>
  <c r="M2933" i="26"/>
  <c r="M2932" i="26"/>
  <c r="M2931" i="26"/>
  <c r="M2930" i="26"/>
  <c r="M2929" i="26"/>
  <c r="M2928" i="26"/>
  <c r="M2927" i="26"/>
  <c r="M2926" i="26"/>
  <c r="M2925" i="26"/>
  <c r="M2924" i="26"/>
  <c r="M2923" i="26"/>
  <c r="M2922" i="26"/>
  <c r="M2921" i="26"/>
  <c r="M2920" i="26"/>
  <c r="M2919" i="26"/>
  <c r="M2918" i="26"/>
  <c r="M2917" i="26"/>
  <c r="M2916" i="26"/>
  <c r="M2915" i="26"/>
  <c r="M2914" i="26"/>
  <c r="M2913" i="26"/>
  <c r="M2912" i="26"/>
  <c r="M2911" i="26"/>
  <c r="M2910" i="26"/>
  <c r="M2909" i="26"/>
  <c r="M2908" i="26"/>
  <c r="M2907" i="26"/>
  <c r="M2906" i="26"/>
  <c r="M2905" i="26"/>
  <c r="M2904" i="26"/>
  <c r="M2903" i="26"/>
  <c r="M2902" i="26"/>
  <c r="M2901" i="26"/>
  <c r="M2900" i="26"/>
  <c r="M2899" i="26"/>
  <c r="M2898" i="26"/>
  <c r="M2897" i="26"/>
  <c r="M2896" i="26"/>
  <c r="M2895" i="26"/>
  <c r="M2894" i="26"/>
  <c r="M2893" i="26"/>
  <c r="M2892" i="26"/>
  <c r="M2891" i="26"/>
  <c r="M2890" i="26"/>
  <c r="M2889" i="26"/>
  <c r="M2888" i="26"/>
  <c r="M2887" i="26"/>
  <c r="M2886" i="26"/>
  <c r="M2885" i="26"/>
  <c r="M2884" i="26"/>
  <c r="M2883" i="26"/>
  <c r="M2882" i="26"/>
  <c r="M2881" i="26"/>
  <c r="M2880" i="26"/>
  <c r="M2879" i="26"/>
  <c r="M2878" i="26"/>
  <c r="M2877" i="26"/>
  <c r="M2876" i="26"/>
  <c r="M2875" i="26"/>
  <c r="M2874" i="26"/>
  <c r="M2873" i="26"/>
  <c r="M2872" i="26"/>
  <c r="M2871" i="26"/>
  <c r="M2870" i="26"/>
  <c r="M2869" i="26"/>
  <c r="M2868" i="26"/>
  <c r="M2867" i="26"/>
  <c r="M2866" i="26"/>
  <c r="M2865" i="26"/>
  <c r="M2864" i="26"/>
  <c r="M2863" i="26"/>
  <c r="M2862" i="26"/>
  <c r="M2861" i="26"/>
  <c r="M2860" i="26"/>
  <c r="M2859" i="26"/>
  <c r="M2858" i="26"/>
  <c r="M2857" i="26"/>
  <c r="M2856" i="26"/>
  <c r="M2855" i="26"/>
  <c r="M2854" i="26"/>
  <c r="M2853" i="26"/>
  <c r="M2852" i="26"/>
  <c r="M2851" i="26"/>
  <c r="M2850" i="26"/>
  <c r="M2849" i="26"/>
  <c r="M2848" i="26"/>
  <c r="M2847" i="26"/>
  <c r="M2846" i="26"/>
  <c r="M2845" i="26"/>
  <c r="M2844" i="26"/>
  <c r="M2843" i="26"/>
  <c r="M2842" i="26"/>
  <c r="M2841" i="26"/>
  <c r="M2840" i="26"/>
  <c r="M2839" i="26"/>
  <c r="M2838" i="26"/>
  <c r="M2837" i="26"/>
  <c r="M2836" i="26"/>
  <c r="M2835" i="26"/>
  <c r="M2834" i="26"/>
  <c r="M2833" i="26"/>
  <c r="M2832" i="26"/>
  <c r="M2831" i="26"/>
  <c r="M2830" i="26"/>
  <c r="M2829" i="26"/>
  <c r="M2828" i="26"/>
  <c r="M2827" i="26"/>
  <c r="M2826" i="26"/>
  <c r="M2825" i="26"/>
  <c r="M2824" i="26"/>
  <c r="M2823" i="26"/>
  <c r="M2822" i="26"/>
  <c r="M2821" i="26"/>
  <c r="M2820" i="26"/>
  <c r="M2819" i="26"/>
  <c r="M2818" i="26"/>
  <c r="M2817" i="26"/>
  <c r="M2816" i="26"/>
  <c r="M2815" i="26"/>
  <c r="M2814" i="26"/>
  <c r="M2813" i="26"/>
  <c r="M2812" i="26"/>
  <c r="M2811" i="26"/>
  <c r="M2810" i="26"/>
  <c r="M2809" i="26"/>
  <c r="M2808" i="26"/>
  <c r="M2807" i="26"/>
  <c r="M2806" i="26"/>
  <c r="M2805" i="26"/>
  <c r="M2804" i="26"/>
  <c r="M2803" i="26"/>
  <c r="M2802" i="26"/>
  <c r="M2801" i="26"/>
  <c r="M2800" i="26"/>
  <c r="M2799" i="26"/>
  <c r="M2798" i="26"/>
  <c r="M2797" i="26"/>
  <c r="M2796" i="26"/>
  <c r="M2795" i="26"/>
  <c r="M2794" i="26"/>
  <c r="M2793" i="26"/>
  <c r="M2792" i="26"/>
  <c r="M2791" i="26"/>
  <c r="M2790" i="26"/>
  <c r="M2789" i="26"/>
  <c r="M2788" i="26"/>
  <c r="M2787" i="26"/>
  <c r="M2786" i="26"/>
  <c r="M2785" i="26"/>
  <c r="M2784" i="26"/>
  <c r="M2783" i="26"/>
  <c r="M2782" i="26"/>
  <c r="M2781" i="26"/>
  <c r="M2780" i="26"/>
  <c r="M2779" i="26"/>
  <c r="M2778" i="26"/>
  <c r="M2777" i="26"/>
  <c r="M2776" i="26"/>
  <c r="M2775" i="26"/>
  <c r="M2774" i="26"/>
  <c r="M2773" i="26"/>
  <c r="M2772" i="26"/>
  <c r="M2771" i="26"/>
  <c r="M2770" i="26"/>
  <c r="M2769" i="26"/>
  <c r="M2768" i="26"/>
  <c r="M2767" i="26"/>
  <c r="M2766" i="26"/>
  <c r="M2765" i="26"/>
  <c r="M2764" i="26"/>
  <c r="M2763" i="26"/>
  <c r="M2762" i="26"/>
  <c r="M2761" i="26"/>
  <c r="M2760" i="26"/>
  <c r="M2759" i="26"/>
  <c r="M2758" i="26"/>
  <c r="M2757" i="26"/>
  <c r="M2756" i="26"/>
  <c r="M2755" i="26"/>
  <c r="M2754" i="26"/>
  <c r="M2753" i="26"/>
  <c r="M2752" i="26"/>
  <c r="M2751" i="26"/>
  <c r="M2750" i="26"/>
  <c r="M2749" i="26"/>
  <c r="M2748" i="26"/>
  <c r="M2747" i="26"/>
  <c r="M2746" i="26"/>
  <c r="M2745" i="26"/>
  <c r="M2744" i="26"/>
  <c r="M2743" i="26"/>
  <c r="M2742" i="26"/>
  <c r="M2741" i="26"/>
  <c r="M2740" i="26"/>
  <c r="M2739" i="26"/>
  <c r="M2738" i="26"/>
  <c r="M2737" i="26"/>
  <c r="M2736" i="26"/>
  <c r="M2735" i="26"/>
  <c r="M2734" i="26"/>
  <c r="M2733" i="26"/>
  <c r="M2732" i="26"/>
  <c r="M2731" i="26"/>
  <c r="M2730" i="26"/>
  <c r="M2729" i="26"/>
  <c r="M2728" i="26"/>
  <c r="M2727" i="26"/>
  <c r="M2726" i="26"/>
  <c r="M2725" i="26"/>
  <c r="M2724" i="26"/>
  <c r="M2723" i="26"/>
  <c r="M2722" i="26"/>
  <c r="M2721" i="26"/>
  <c r="M2720" i="26"/>
  <c r="M2719" i="26"/>
  <c r="M2718" i="26"/>
  <c r="M2717" i="26"/>
  <c r="M2716" i="26"/>
  <c r="M2715" i="26"/>
  <c r="M2714" i="26"/>
  <c r="M2713" i="26"/>
  <c r="M2712" i="26"/>
  <c r="M2711" i="26"/>
  <c r="M2710" i="26"/>
  <c r="M2709" i="26"/>
  <c r="M2708" i="26"/>
  <c r="M2707" i="26"/>
  <c r="M2706" i="26"/>
  <c r="M2705" i="26"/>
  <c r="M2704" i="26"/>
  <c r="M2703" i="26"/>
  <c r="M2702" i="26"/>
  <c r="M2701" i="26"/>
  <c r="M2700" i="26"/>
  <c r="M2699" i="26"/>
  <c r="M2698" i="26"/>
  <c r="M2697" i="26"/>
  <c r="M2696" i="26"/>
  <c r="M2695" i="26"/>
  <c r="M2694" i="26"/>
  <c r="M2693" i="26"/>
  <c r="M2692" i="26"/>
  <c r="M2691" i="26"/>
  <c r="M2690" i="26"/>
  <c r="M2689" i="26"/>
  <c r="M2688" i="26"/>
  <c r="M2687" i="26"/>
  <c r="M2686" i="26"/>
  <c r="M2685" i="26"/>
  <c r="M2684" i="26"/>
  <c r="M2683" i="26"/>
  <c r="M2682" i="26"/>
  <c r="M2681" i="26"/>
  <c r="M2680" i="26"/>
  <c r="M2679" i="26"/>
  <c r="M2678" i="26"/>
  <c r="M2677" i="26"/>
  <c r="M2676" i="26"/>
  <c r="M2675" i="26"/>
  <c r="M2674" i="26"/>
  <c r="M2673" i="26"/>
  <c r="M2672" i="26"/>
  <c r="M2671" i="26"/>
  <c r="M2670" i="26"/>
  <c r="M2669" i="26"/>
  <c r="M2668" i="26"/>
  <c r="M2667" i="26"/>
  <c r="M2666" i="26"/>
  <c r="M2665" i="26"/>
  <c r="M2664" i="26"/>
  <c r="M2663" i="26"/>
  <c r="M2662" i="26"/>
  <c r="M2661" i="26"/>
  <c r="M2660" i="26"/>
  <c r="M2659" i="26"/>
  <c r="M2658" i="26"/>
  <c r="M2657" i="26"/>
  <c r="M2656" i="26"/>
  <c r="M2655" i="26"/>
  <c r="M2654" i="26"/>
  <c r="M2653" i="26"/>
  <c r="M2652" i="26"/>
  <c r="M2651" i="26"/>
  <c r="M2650" i="26"/>
  <c r="M2649" i="26"/>
  <c r="M2648" i="26"/>
  <c r="M2647" i="26"/>
  <c r="M2646" i="26"/>
  <c r="M2645" i="26"/>
  <c r="M2644" i="26"/>
  <c r="M2643" i="26"/>
  <c r="M2642" i="26"/>
  <c r="M2641" i="26"/>
  <c r="M2640" i="26"/>
  <c r="M2639" i="26"/>
  <c r="M2638" i="26"/>
  <c r="M2637" i="26"/>
  <c r="M2636" i="26"/>
  <c r="M2635" i="26"/>
  <c r="M2634" i="26"/>
  <c r="M2633" i="26"/>
  <c r="M2632" i="26"/>
  <c r="M2631" i="26"/>
  <c r="M2630" i="26"/>
  <c r="M2629" i="26"/>
  <c r="M2628" i="26"/>
  <c r="M2627" i="26"/>
  <c r="M2626" i="26"/>
  <c r="M2625" i="26"/>
  <c r="M2624" i="26"/>
  <c r="M2623" i="26"/>
  <c r="M2622" i="26"/>
  <c r="M2621" i="26"/>
  <c r="M2620" i="26"/>
  <c r="M2619" i="26"/>
  <c r="M2618" i="26"/>
  <c r="M2617" i="26"/>
  <c r="M2616" i="26"/>
  <c r="M2615" i="26"/>
  <c r="M2614" i="26"/>
  <c r="M2613" i="26"/>
  <c r="M2612" i="26"/>
  <c r="M2611" i="26"/>
  <c r="M2610" i="26"/>
  <c r="M2609" i="26"/>
  <c r="M2608" i="26"/>
  <c r="M2607" i="26"/>
  <c r="M2606" i="26"/>
  <c r="M2605" i="26"/>
  <c r="M2604" i="26"/>
  <c r="M2603" i="26"/>
  <c r="M2602" i="26"/>
  <c r="M2601" i="26"/>
  <c r="M2600" i="26"/>
  <c r="M2599" i="26"/>
  <c r="M2598" i="26"/>
  <c r="M2597" i="26"/>
  <c r="M2596" i="26"/>
  <c r="M2595" i="26"/>
  <c r="M2594" i="26"/>
  <c r="M2593" i="26"/>
  <c r="M2592" i="26"/>
  <c r="M2591" i="26"/>
  <c r="M2590" i="26"/>
  <c r="M2589" i="26"/>
  <c r="M2588" i="26"/>
  <c r="M2587" i="26"/>
  <c r="M2586" i="26"/>
  <c r="M2585" i="26"/>
  <c r="M2584" i="26"/>
  <c r="M2583" i="26"/>
  <c r="M2582" i="26"/>
  <c r="M2581" i="26"/>
  <c r="M2580" i="26"/>
  <c r="M2579" i="26"/>
  <c r="M2578" i="26"/>
  <c r="M2577" i="26"/>
  <c r="M2576" i="26"/>
  <c r="M2575" i="26"/>
  <c r="M2574" i="26"/>
  <c r="M2573" i="26"/>
  <c r="M2572" i="26"/>
  <c r="M2571" i="26"/>
  <c r="M2570" i="26"/>
  <c r="M2569" i="26"/>
  <c r="M2568" i="26"/>
  <c r="M2567" i="26"/>
  <c r="M2566" i="26"/>
  <c r="M2565" i="26"/>
  <c r="M2564" i="26"/>
  <c r="M2563" i="26"/>
  <c r="M2562" i="26"/>
  <c r="M2561" i="26"/>
  <c r="M2560" i="26"/>
  <c r="M2559" i="26"/>
  <c r="M2558" i="26"/>
  <c r="M2557" i="26"/>
  <c r="M2556" i="26"/>
  <c r="M2555" i="26"/>
  <c r="M2554" i="26"/>
  <c r="M2553" i="26"/>
  <c r="M2552" i="26"/>
  <c r="M2551" i="26"/>
  <c r="M2550" i="26"/>
  <c r="M2549" i="26"/>
  <c r="M2548" i="26"/>
  <c r="M2547" i="26"/>
  <c r="M2546" i="26"/>
  <c r="M2545" i="26"/>
  <c r="M2544" i="26"/>
  <c r="M2543" i="26"/>
  <c r="M2542" i="26"/>
  <c r="M2541" i="26"/>
  <c r="M2540" i="26"/>
  <c r="M2539" i="26"/>
  <c r="M2538" i="26"/>
  <c r="M2537" i="26"/>
  <c r="M2536" i="26"/>
  <c r="M2535" i="26"/>
  <c r="M2534" i="26"/>
  <c r="M2533" i="26"/>
  <c r="M2532" i="26"/>
  <c r="M2531" i="26"/>
  <c r="M2530" i="26"/>
  <c r="M2529" i="26"/>
  <c r="M2528" i="26"/>
  <c r="M2527" i="26"/>
  <c r="M2526" i="26"/>
  <c r="M2525" i="26"/>
  <c r="M2524" i="26"/>
  <c r="M2523" i="26"/>
  <c r="M2522" i="26"/>
  <c r="M2521" i="26"/>
  <c r="M2520" i="26"/>
  <c r="M2519" i="26"/>
  <c r="M2518" i="26"/>
  <c r="M2517" i="26"/>
  <c r="M2516" i="26"/>
  <c r="M2515" i="26"/>
  <c r="M2514" i="26"/>
  <c r="M2513" i="26"/>
  <c r="M2512" i="26"/>
  <c r="M2511" i="26"/>
  <c r="M2510" i="26"/>
  <c r="M2509" i="26"/>
  <c r="M2508" i="26"/>
  <c r="M2507" i="26"/>
  <c r="M2506" i="26"/>
  <c r="M2505" i="26"/>
  <c r="M2504" i="26"/>
  <c r="M2503" i="26"/>
  <c r="M2502" i="26"/>
  <c r="M2501" i="26"/>
  <c r="M2500" i="26"/>
  <c r="M2499" i="26"/>
  <c r="M2498" i="26"/>
  <c r="M2497" i="26"/>
  <c r="M2496" i="26"/>
  <c r="M2495" i="26"/>
  <c r="M2494" i="26"/>
  <c r="M2493" i="26"/>
  <c r="M2492" i="26"/>
  <c r="M2491" i="26"/>
  <c r="M2490" i="26"/>
  <c r="M2489" i="26"/>
  <c r="M2488" i="26"/>
  <c r="M2487" i="26"/>
  <c r="M2486" i="26"/>
  <c r="M2485" i="26"/>
  <c r="M2484" i="26"/>
  <c r="M2483" i="26"/>
  <c r="M2482" i="26"/>
  <c r="M2481" i="26"/>
  <c r="M2480" i="26"/>
  <c r="M2479" i="26"/>
  <c r="M2478" i="26"/>
  <c r="M2477" i="26"/>
  <c r="M2476" i="26"/>
  <c r="M2475" i="26"/>
  <c r="M2474" i="26"/>
  <c r="M2473" i="26"/>
  <c r="M2472" i="26"/>
  <c r="M2471" i="26"/>
  <c r="M2470" i="26"/>
  <c r="M2469" i="26"/>
  <c r="M2468" i="26"/>
  <c r="M2467" i="26"/>
  <c r="M2466" i="26"/>
  <c r="M2465" i="26"/>
  <c r="M2464" i="26"/>
  <c r="M2463" i="26"/>
  <c r="M2462" i="26"/>
  <c r="M2461" i="26"/>
  <c r="M2460" i="26"/>
  <c r="M2459" i="26"/>
  <c r="M2458" i="26"/>
  <c r="M2457" i="26"/>
  <c r="M2456" i="26"/>
  <c r="M2455" i="26"/>
  <c r="M2454" i="26"/>
  <c r="M2453" i="26"/>
  <c r="M2452" i="26"/>
  <c r="M2451" i="26"/>
  <c r="M2450" i="26"/>
  <c r="M2449" i="26"/>
  <c r="M2448" i="26"/>
  <c r="M2447" i="26"/>
  <c r="M2446" i="26"/>
  <c r="M2445" i="26"/>
  <c r="M2444" i="26"/>
  <c r="M2443" i="26"/>
  <c r="M2442" i="26"/>
  <c r="M2441" i="26"/>
  <c r="M2440" i="26"/>
  <c r="M2439" i="26"/>
  <c r="M2438" i="26"/>
  <c r="M2437" i="26"/>
  <c r="M2436" i="26"/>
  <c r="M2435" i="26"/>
  <c r="M2434" i="26"/>
  <c r="M2433" i="26"/>
  <c r="M2432" i="26"/>
  <c r="M2431" i="26"/>
  <c r="M2430" i="26"/>
  <c r="M2429" i="26"/>
  <c r="M2428" i="26"/>
  <c r="M2427" i="26"/>
  <c r="M2426" i="26"/>
  <c r="M2425" i="26"/>
  <c r="M2424" i="26"/>
  <c r="M2423" i="26"/>
  <c r="M2422" i="26"/>
  <c r="M2421" i="26"/>
  <c r="M2420" i="26"/>
  <c r="M2419" i="26"/>
  <c r="M2418" i="26"/>
  <c r="M2417" i="26"/>
  <c r="M2416" i="26"/>
  <c r="M2415" i="26"/>
  <c r="M2414" i="26"/>
  <c r="M2413" i="26"/>
  <c r="M2412" i="26"/>
  <c r="M2411" i="26"/>
  <c r="M2410" i="26"/>
  <c r="M2409" i="26"/>
  <c r="M2408" i="26"/>
  <c r="M2407" i="26"/>
  <c r="M2406" i="26"/>
  <c r="M2405" i="26"/>
  <c r="M2404" i="26"/>
  <c r="M2403" i="26"/>
  <c r="M2402" i="26"/>
  <c r="M2401" i="26"/>
  <c r="M2400" i="26"/>
  <c r="M2399" i="26"/>
  <c r="M2398" i="26"/>
  <c r="M2397" i="26"/>
  <c r="M2396" i="26"/>
  <c r="M2395" i="26"/>
  <c r="M2394" i="26"/>
  <c r="M2393" i="26"/>
  <c r="M2392" i="26"/>
  <c r="M2391" i="26"/>
  <c r="M2390" i="26"/>
  <c r="M2389" i="26"/>
  <c r="M2388" i="26"/>
  <c r="M2387" i="26"/>
  <c r="M2386" i="26"/>
  <c r="M2385" i="26"/>
  <c r="M2384" i="26"/>
  <c r="M2383" i="26"/>
  <c r="M2382" i="26"/>
  <c r="M2381" i="26"/>
  <c r="M2380" i="26"/>
  <c r="M2379" i="26"/>
  <c r="M2378" i="26"/>
  <c r="M2377" i="26"/>
  <c r="M2376" i="26"/>
  <c r="M2375" i="26"/>
  <c r="M2374" i="26"/>
  <c r="M2373" i="26"/>
  <c r="M2372" i="26"/>
  <c r="M2371" i="26"/>
  <c r="M2370" i="26"/>
  <c r="M2369" i="26"/>
  <c r="M2368" i="26"/>
  <c r="M2367" i="26"/>
  <c r="M2366" i="26"/>
  <c r="M2365" i="26"/>
  <c r="M2364" i="26"/>
  <c r="M2363" i="26"/>
  <c r="M2362" i="26"/>
  <c r="M2361" i="26"/>
  <c r="M2360" i="26"/>
  <c r="M2359" i="26"/>
  <c r="M2358" i="26"/>
  <c r="M2357" i="26"/>
  <c r="M2356" i="26"/>
  <c r="M2355" i="26"/>
  <c r="M2354" i="26"/>
  <c r="M2353" i="26"/>
  <c r="M2352" i="26"/>
  <c r="M2351" i="26"/>
  <c r="M2350" i="26"/>
  <c r="M2349" i="26"/>
  <c r="M2348" i="26"/>
  <c r="M2347" i="26"/>
  <c r="M2346" i="26"/>
  <c r="M2345" i="26"/>
  <c r="M2344" i="26"/>
  <c r="M2343" i="26"/>
  <c r="M2342" i="26"/>
  <c r="M2341" i="26"/>
  <c r="M2340" i="26"/>
  <c r="M2339" i="26"/>
  <c r="M2338" i="26"/>
  <c r="M2337" i="26"/>
  <c r="M2336" i="26"/>
  <c r="M2335" i="26"/>
  <c r="M2334" i="26"/>
  <c r="M2333" i="26"/>
  <c r="M2332" i="26"/>
  <c r="M2331" i="26"/>
  <c r="M2330" i="26"/>
  <c r="M2329" i="26"/>
  <c r="M2328" i="26"/>
  <c r="M2327" i="26"/>
  <c r="M2326" i="26"/>
  <c r="M2325" i="26"/>
  <c r="M2324" i="26"/>
  <c r="M2323" i="26"/>
  <c r="M2322" i="26"/>
  <c r="M2321" i="26"/>
  <c r="M2320" i="26"/>
  <c r="M2319" i="26"/>
  <c r="M2318" i="26"/>
  <c r="M2317" i="26"/>
  <c r="M2316" i="26"/>
  <c r="M2315" i="26"/>
  <c r="M2314" i="26"/>
  <c r="M2313" i="26"/>
  <c r="M2312" i="26"/>
  <c r="M2311" i="26"/>
  <c r="M2310" i="26"/>
  <c r="M2309" i="26"/>
  <c r="M2308" i="26"/>
  <c r="M2307" i="26"/>
  <c r="M2306" i="26"/>
  <c r="M2305" i="26"/>
  <c r="M2304" i="26"/>
  <c r="M2303" i="26"/>
  <c r="M2302" i="26"/>
  <c r="M2301" i="26"/>
  <c r="M2300" i="26"/>
  <c r="M2299" i="26"/>
  <c r="M2298" i="26"/>
  <c r="M2297" i="26"/>
  <c r="M2296" i="26"/>
  <c r="M2295" i="26"/>
  <c r="M2294" i="26"/>
  <c r="M2293" i="26"/>
  <c r="M2292" i="26"/>
  <c r="M2291" i="26"/>
  <c r="M2290" i="26"/>
  <c r="M2289" i="26"/>
  <c r="M2288" i="26"/>
  <c r="M2287" i="26"/>
  <c r="M2286" i="26"/>
  <c r="M2285" i="26"/>
  <c r="M2284" i="26"/>
  <c r="M2283" i="26"/>
  <c r="M2282" i="26"/>
  <c r="M2281" i="26"/>
  <c r="M2280" i="26"/>
  <c r="M2279" i="26"/>
  <c r="M2278" i="26"/>
  <c r="M2277" i="26"/>
  <c r="M2276" i="26"/>
  <c r="M2275" i="26"/>
  <c r="M2274" i="26"/>
  <c r="M2273" i="26"/>
  <c r="M2272" i="26"/>
  <c r="M2271" i="26"/>
  <c r="M2270" i="26"/>
  <c r="M2269" i="26"/>
  <c r="M2268" i="26"/>
  <c r="M2267" i="26"/>
  <c r="M2266" i="26"/>
  <c r="M2265" i="26"/>
  <c r="M2264" i="26"/>
  <c r="M2263" i="26"/>
  <c r="M2262" i="26"/>
  <c r="M2261" i="26"/>
  <c r="M2260" i="26"/>
  <c r="M2259" i="26"/>
  <c r="M2258" i="26"/>
  <c r="M2257" i="26"/>
  <c r="M2256" i="26"/>
  <c r="M2255" i="26"/>
  <c r="M2254" i="26"/>
  <c r="M2253" i="26"/>
  <c r="M2252" i="26"/>
  <c r="M2251" i="26"/>
  <c r="M2250" i="26"/>
  <c r="M2249" i="26"/>
  <c r="M2248" i="26"/>
  <c r="M2247" i="26"/>
  <c r="M2246" i="26"/>
  <c r="M2245" i="26"/>
  <c r="M2244" i="26"/>
  <c r="M2243" i="26"/>
  <c r="M2242" i="26"/>
  <c r="M2241" i="26"/>
  <c r="M2240" i="26"/>
  <c r="M2239" i="26"/>
  <c r="M2238" i="26"/>
  <c r="M2237" i="26"/>
  <c r="M2236" i="26"/>
  <c r="M2235" i="26"/>
  <c r="M2234" i="26"/>
  <c r="M2233" i="26"/>
  <c r="M2232" i="26"/>
  <c r="M2231" i="26"/>
  <c r="M2230" i="26"/>
  <c r="M2229" i="26"/>
  <c r="M2228" i="26"/>
  <c r="M2227" i="26"/>
  <c r="M2226" i="26"/>
  <c r="M2225" i="26"/>
  <c r="M2224" i="26"/>
  <c r="M2223" i="26"/>
  <c r="M2222" i="26"/>
  <c r="M2221" i="26"/>
  <c r="M2220" i="26"/>
  <c r="M2219" i="26"/>
  <c r="M2218" i="26"/>
  <c r="M2217" i="26"/>
  <c r="M2216" i="26"/>
  <c r="M2215" i="26"/>
  <c r="M2214" i="26"/>
  <c r="M2213" i="26"/>
  <c r="M2212" i="26"/>
  <c r="M2211" i="26"/>
  <c r="M2210" i="26"/>
  <c r="M2209" i="26"/>
  <c r="M2208" i="26"/>
  <c r="M2207" i="26"/>
  <c r="M2206" i="26"/>
  <c r="M2205" i="26"/>
  <c r="M2204" i="26"/>
  <c r="M2203" i="26"/>
  <c r="M2202" i="26"/>
  <c r="M2201" i="26"/>
  <c r="M2200" i="26"/>
  <c r="M2199" i="26"/>
  <c r="M2198" i="26"/>
  <c r="M2197" i="26"/>
  <c r="M2196" i="26"/>
  <c r="M2195" i="26"/>
  <c r="M2194" i="26"/>
  <c r="M2193" i="26"/>
  <c r="M2192" i="26"/>
  <c r="M2191" i="26"/>
  <c r="M2190" i="26"/>
  <c r="M2189" i="26"/>
  <c r="M2188" i="26"/>
  <c r="M2187" i="26"/>
  <c r="M2186" i="26"/>
  <c r="M2185" i="26"/>
  <c r="M2184" i="26"/>
  <c r="M2183" i="26"/>
  <c r="M2182" i="26"/>
  <c r="M2181" i="26"/>
  <c r="M2180" i="26"/>
  <c r="M2179" i="26"/>
  <c r="M2178" i="26"/>
  <c r="M2177" i="26"/>
  <c r="M2176" i="26"/>
  <c r="M2175" i="26"/>
  <c r="M2174" i="26"/>
  <c r="M2173" i="26"/>
  <c r="M2172" i="26"/>
  <c r="M2171" i="26"/>
  <c r="M2170" i="26"/>
  <c r="M2169" i="26"/>
  <c r="M2168" i="26"/>
  <c r="M2167" i="26"/>
  <c r="M2166" i="26"/>
  <c r="M2165" i="26"/>
  <c r="M2164" i="26"/>
  <c r="M2163" i="26"/>
  <c r="M2162" i="26"/>
  <c r="M2161" i="26"/>
  <c r="M2160" i="26"/>
  <c r="M2159" i="26"/>
  <c r="M2158" i="26"/>
  <c r="M2157" i="26"/>
  <c r="M2156" i="26"/>
  <c r="M2155" i="26"/>
  <c r="M2154" i="26"/>
  <c r="M2153" i="26"/>
  <c r="M2152" i="26"/>
  <c r="M2151" i="26"/>
  <c r="M2150" i="26"/>
  <c r="M2149" i="26"/>
  <c r="M2148" i="26"/>
  <c r="M2147" i="26"/>
  <c r="M2146" i="26"/>
  <c r="M2145" i="26"/>
  <c r="M2144" i="26"/>
  <c r="M2143" i="26"/>
  <c r="M2142" i="26"/>
  <c r="M2141" i="26"/>
  <c r="M2140" i="26"/>
  <c r="M2139" i="26"/>
  <c r="M2138" i="26"/>
  <c r="M2137" i="26"/>
  <c r="M2136" i="26"/>
  <c r="M2135" i="26"/>
  <c r="M2134" i="26"/>
  <c r="M2133" i="26"/>
  <c r="M2132" i="26"/>
  <c r="M2131" i="26"/>
  <c r="M2130" i="26"/>
  <c r="M2129" i="26"/>
  <c r="M2128" i="26"/>
  <c r="M2127" i="26"/>
  <c r="M2126" i="26"/>
  <c r="M2125" i="26"/>
  <c r="M2124" i="26"/>
  <c r="M2123" i="26"/>
  <c r="M2122" i="26"/>
  <c r="M2121" i="26"/>
  <c r="M2120" i="26"/>
  <c r="M2119" i="26"/>
  <c r="M2118" i="26"/>
  <c r="M2117" i="26"/>
  <c r="M2116" i="26"/>
  <c r="M2115" i="26"/>
  <c r="M2114" i="26"/>
  <c r="M2113" i="26"/>
  <c r="M2112" i="26"/>
  <c r="M2111" i="26"/>
  <c r="M2110" i="26"/>
  <c r="M2109" i="26"/>
  <c r="M2108" i="26"/>
  <c r="M2107" i="26"/>
  <c r="M2106" i="26"/>
  <c r="M2105" i="26"/>
  <c r="M2104" i="26"/>
  <c r="M2103" i="26"/>
  <c r="M2102" i="26"/>
  <c r="M2101" i="26"/>
  <c r="M2100" i="26"/>
  <c r="M2099" i="26"/>
  <c r="M2098" i="26"/>
  <c r="M2097" i="26"/>
  <c r="M2096" i="26"/>
  <c r="M2095" i="26"/>
  <c r="M2094" i="26"/>
  <c r="M2093" i="26"/>
  <c r="M2092" i="26"/>
  <c r="M2091" i="26"/>
  <c r="M2090" i="26"/>
  <c r="M2089" i="26"/>
  <c r="M2088" i="26"/>
  <c r="M2087" i="26"/>
  <c r="M2086" i="26"/>
  <c r="M2085" i="26"/>
  <c r="M2084" i="26"/>
  <c r="M2083" i="26"/>
  <c r="M2082" i="26"/>
  <c r="M2081" i="26"/>
  <c r="M2080" i="26"/>
  <c r="M2079" i="26"/>
  <c r="M2078" i="26"/>
  <c r="M2077" i="26"/>
  <c r="M2076" i="26"/>
  <c r="M2075" i="26"/>
  <c r="M2074" i="26"/>
  <c r="M2073" i="26"/>
  <c r="M2072" i="26"/>
  <c r="M2071" i="26"/>
  <c r="M2070" i="26"/>
  <c r="M2069" i="26"/>
  <c r="M2068" i="26"/>
  <c r="M2067" i="26"/>
  <c r="M2066" i="26"/>
  <c r="M2065" i="26"/>
  <c r="M2064" i="26"/>
  <c r="M2063" i="26"/>
  <c r="M2062" i="26"/>
  <c r="M2061" i="26"/>
  <c r="M2060" i="26"/>
  <c r="M2059" i="26"/>
  <c r="M2058" i="26"/>
  <c r="M2057" i="26"/>
  <c r="M2056" i="26"/>
  <c r="M2055" i="26"/>
  <c r="M2054" i="26"/>
  <c r="M2053" i="26"/>
  <c r="M2052" i="26"/>
  <c r="M2051" i="26"/>
  <c r="M2050" i="26"/>
  <c r="M2049" i="26"/>
  <c r="M2048" i="26"/>
  <c r="M2047" i="26"/>
  <c r="M2046" i="26"/>
  <c r="M2045" i="26"/>
  <c r="M2044" i="26"/>
  <c r="M2043" i="26"/>
  <c r="M2042" i="26"/>
  <c r="M2041" i="26"/>
  <c r="M2040" i="26"/>
  <c r="M2039" i="26"/>
  <c r="M2038" i="26"/>
  <c r="M2037" i="26"/>
  <c r="M2036" i="26"/>
  <c r="M2035" i="26"/>
  <c r="M2034" i="26"/>
  <c r="M2033" i="26"/>
  <c r="M2032" i="26"/>
  <c r="M2031" i="26"/>
  <c r="M2030" i="26"/>
  <c r="M2029" i="26"/>
  <c r="M2028" i="26"/>
  <c r="M2027" i="26"/>
  <c r="M2026" i="26"/>
  <c r="M2025" i="26"/>
  <c r="M2024" i="26"/>
  <c r="M2023" i="26"/>
  <c r="M2022" i="26"/>
  <c r="M2021" i="26"/>
  <c r="M2020" i="26"/>
  <c r="M2019" i="26"/>
  <c r="M2018" i="26"/>
  <c r="M2017" i="26"/>
  <c r="M2016" i="26"/>
  <c r="M2015" i="26"/>
  <c r="M2014" i="26"/>
  <c r="M2013" i="26"/>
  <c r="M2012" i="26"/>
  <c r="M2011" i="26"/>
  <c r="M2010" i="26"/>
  <c r="M2009" i="26"/>
  <c r="M2008" i="26"/>
  <c r="M2007" i="26"/>
  <c r="M2006" i="26"/>
  <c r="M2005" i="26"/>
  <c r="M2004" i="26"/>
  <c r="M2003" i="26"/>
  <c r="M2002" i="26"/>
  <c r="M2001" i="26"/>
  <c r="M2000" i="26"/>
  <c r="M1999" i="26"/>
  <c r="M1998" i="26"/>
  <c r="M1997" i="26"/>
  <c r="M1996" i="26"/>
  <c r="M1995" i="26"/>
  <c r="M1994" i="26"/>
  <c r="M1993" i="26"/>
  <c r="M1992" i="26"/>
  <c r="M1991" i="26"/>
  <c r="M1990" i="26"/>
  <c r="M1989" i="26"/>
  <c r="M1988" i="26"/>
  <c r="M1987" i="26"/>
  <c r="M1986" i="26"/>
  <c r="M1985" i="26"/>
  <c r="M1984" i="26"/>
  <c r="M1983" i="26"/>
  <c r="M1982" i="26"/>
  <c r="M1981" i="26"/>
  <c r="M1980" i="26"/>
  <c r="M1979" i="26"/>
  <c r="M1978" i="26"/>
  <c r="M1977" i="26"/>
  <c r="M1976" i="26"/>
  <c r="M1975" i="26"/>
  <c r="M1974" i="26"/>
  <c r="M1973" i="26"/>
  <c r="M1972" i="26"/>
  <c r="M1971" i="26"/>
  <c r="M1970" i="26"/>
  <c r="M1969" i="26"/>
  <c r="M1968" i="26"/>
  <c r="M1967" i="26"/>
  <c r="M1966" i="26"/>
  <c r="M1965" i="26"/>
  <c r="M1964" i="26"/>
  <c r="M1963" i="26"/>
  <c r="M1962" i="26"/>
  <c r="M1961" i="26"/>
  <c r="M1960" i="26"/>
  <c r="M1959" i="26"/>
  <c r="M1958" i="26"/>
  <c r="M1957" i="26"/>
  <c r="M1956" i="26"/>
  <c r="M1955" i="26"/>
  <c r="M1954" i="26"/>
  <c r="M1953" i="26"/>
  <c r="M1952" i="26"/>
  <c r="M1951" i="26"/>
  <c r="M1950" i="26"/>
  <c r="M1949" i="26"/>
  <c r="M1948" i="26"/>
  <c r="M1947" i="26"/>
  <c r="M1946" i="26"/>
  <c r="M1945" i="26"/>
  <c r="M1944" i="26"/>
  <c r="M1943" i="26"/>
  <c r="M1942" i="26"/>
  <c r="M1941" i="26"/>
  <c r="M1940" i="26"/>
  <c r="M1939" i="26"/>
  <c r="M1938" i="26"/>
  <c r="M1937" i="26"/>
  <c r="M1936" i="26"/>
  <c r="M1935" i="26"/>
  <c r="M1934" i="26"/>
  <c r="M1933" i="26"/>
  <c r="M1932" i="26"/>
  <c r="M1931" i="26"/>
  <c r="M1930" i="26"/>
  <c r="M1929" i="26"/>
  <c r="M1928" i="26"/>
  <c r="M1927" i="26"/>
  <c r="M1926" i="26"/>
  <c r="M1925" i="26"/>
  <c r="M1924" i="26"/>
  <c r="M1923" i="26"/>
  <c r="M1922" i="26"/>
  <c r="M1921" i="26"/>
  <c r="M1920" i="26"/>
  <c r="M1919" i="26"/>
  <c r="M1918" i="26"/>
  <c r="M1917" i="26"/>
  <c r="M1916" i="26"/>
  <c r="M1915" i="26"/>
  <c r="M1914" i="26"/>
  <c r="M1913" i="26"/>
  <c r="M1912" i="26"/>
  <c r="M1911" i="26"/>
  <c r="M1910" i="26"/>
  <c r="M1909" i="26"/>
  <c r="M1908" i="26"/>
  <c r="M1907" i="26"/>
  <c r="M1906" i="26"/>
  <c r="M1905" i="26"/>
  <c r="M1904" i="26"/>
  <c r="M1903" i="26"/>
  <c r="M1902" i="26"/>
  <c r="M1901" i="26"/>
  <c r="M1900" i="26"/>
  <c r="M1899" i="26"/>
  <c r="M1898" i="26"/>
  <c r="M1897" i="26"/>
  <c r="M1896" i="26"/>
  <c r="M1895" i="26"/>
  <c r="M1894" i="26"/>
  <c r="M1893" i="26"/>
  <c r="M1892" i="26"/>
  <c r="M1891" i="26"/>
  <c r="M1890" i="26"/>
  <c r="M1889" i="26"/>
  <c r="M1888" i="26"/>
  <c r="M1887" i="26"/>
  <c r="M1886" i="26"/>
  <c r="M1885" i="26"/>
  <c r="M1884" i="26"/>
  <c r="M1883" i="26"/>
  <c r="M1882" i="26"/>
  <c r="M1881" i="26"/>
  <c r="M1880" i="26"/>
  <c r="M1879" i="26"/>
  <c r="M1878" i="26"/>
  <c r="M1877" i="26"/>
  <c r="M1876" i="26"/>
  <c r="M1875" i="26"/>
  <c r="M1874" i="26"/>
  <c r="M1873" i="26"/>
  <c r="M1872" i="26"/>
  <c r="M1871" i="26"/>
  <c r="M1870" i="26"/>
  <c r="M1869" i="26"/>
  <c r="M1868" i="26"/>
  <c r="M1867" i="26"/>
  <c r="M1866" i="26"/>
  <c r="M1865" i="26"/>
  <c r="M1864" i="26"/>
  <c r="M1863" i="26"/>
  <c r="M1862" i="26"/>
  <c r="M1861" i="26"/>
  <c r="M1860" i="26"/>
  <c r="M1859" i="26"/>
  <c r="M1858" i="26"/>
  <c r="M1857" i="26"/>
  <c r="M1856" i="26"/>
  <c r="M1855" i="26"/>
  <c r="M1854" i="26"/>
  <c r="M1853" i="26"/>
  <c r="M1852" i="26"/>
  <c r="M1851" i="26"/>
  <c r="M1850" i="26"/>
  <c r="M1849" i="26"/>
  <c r="M1848" i="26"/>
  <c r="M1847" i="26"/>
  <c r="M1846" i="26"/>
  <c r="M1845" i="26"/>
  <c r="M1844" i="26"/>
  <c r="M1843" i="26"/>
  <c r="M1842" i="26"/>
  <c r="M1841" i="26"/>
  <c r="M1840" i="26"/>
  <c r="M1839" i="26"/>
  <c r="M1838" i="26"/>
  <c r="M1837" i="26"/>
  <c r="M1836" i="26"/>
  <c r="M1835" i="26"/>
  <c r="M1834" i="26"/>
  <c r="M1833" i="26"/>
  <c r="M1832" i="26"/>
  <c r="M1831" i="26"/>
  <c r="M1830" i="26"/>
  <c r="M1829" i="26"/>
  <c r="M1828" i="26"/>
  <c r="M1827" i="26"/>
  <c r="M1826" i="26"/>
  <c r="M1825" i="26"/>
  <c r="M1824" i="26"/>
  <c r="M1823" i="26"/>
  <c r="M1822" i="26"/>
  <c r="M1821" i="26"/>
  <c r="M1820" i="26"/>
  <c r="M1819" i="26"/>
  <c r="M1818" i="26"/>
  <c r="M1817" i="26"/>
  <c r="M1816" i="26"/>
  <c r="M1815" i="26"/>
  <c r="M1814" i="26"/>
  <c r="M1813" i="26"/>
  <c r="M1812" i="26"/>
  <c r="M1811" i="26"/>
  <c r="M1810" i="26"/>
  <c r="M1809" i="26"/>
  <c r="M1808" i="26"/>
  <c r="M1807" i="26"/>
  <c r="M1806" i="26"/>
  <c r="M1805" i="26"/>
  <c r="M1804" i="26"/>
  <c r="M1803" i="26"/>
  <c r="M1802" i="26"/>
  <c r="M1801" i="26"/>
  <c r="M1800" i="26"/>
  <c r="M1799" i="26"/>
  <c r="M1798" i="26"/>
  <c r="M1797" i="26"/>
  <c r="M1796" i="26"/>
  <c r="M1795" i="26"/>
  <c r="M1794" i="26"/>
  <c r="M1793" i="26"/>
  <c r="M1792" i="26"/>
  <c r="M1791" i="26"/>
  <c r="M1790" i="26"/>
  <c r="M1789" i="26"/>
  <c r="M1788" i="26"/>
  <c r="M1787" i="26"/>
  <c r="M1786" i="26"/>
  <c r="M1785" i="26"/>
  <c r="M1784" i="26"/>
  <c r="M1783" i="26"/>
  <c r="M1782" i="26"/>
  <c r="M1781" i="26"/>
  <c r="M1780" i="26"/>
  <c r="M1779" i="26"/>
  <c r="M1778" i="26"/>
  <c r="M1777" i="26"/>
  <c r="M1776" i="26"/>
  <c r="M1775" i="26"/>
  <c r="M1774" i="26"/>
  <c r="M1773" i="26"/>
  <c r="M1772" i="26"/>
  <c r="M1771" i="26"/>
  <c r="M1770" i="26"/>
  <c r="M1769" i="26"/>
  <c r="M1768" i="26"/>
  <c r="M1767" i="26"/>
  <c r="M1766" i="26"/>
  <c r="M1765" i="26"/>
  <c r="M1764" i="26"/>
  <c r="M1763" i="26"/>
  <c r="M1762" i="26"/>
  <c r="M1761" i="26"/>
  <c r="M1760" i="26"/>
  <c r="M1759" i="26"/>
  <c r="M1758" i="26"/>
  <c r="M1757" i="26"/>
  <c r="M1756" i="26"/>
  <c r="M1755" i="26"/>
  <c r="M1754" i="26"/>
  <c r="M1753" i="26"/>
  <c r="M1752" i="26"/>
  <c r="M1751" i="26"/>
  <c r="M1750" i="26"/>
  <c r="M1749" i="26"/>
  <c r="M1748" i="26"/>
  <c r="M1747" i="26"/>
  <c r="M1746" i="26"/>
  <c r="M1745" i="26"/>
  <c r="M1744" i="26"/>
  <c r="M1743" i="26"/>
  <c r="M1742" i="26"/>
  <c r="M1741" i="26"/>
  <c r="M1740" i="26"/>
  <c r="M1739" i="26"/>
  <c r="M1738" i="26"/>
  <c r="M1737" i="26"/>
  <c r="M1736" i="26"/>
  <c r="M1735" i="26"/>
  <c r="M1734" i="26"/>
  <c r="M1733" i="26"/>
  <c r="M1732" i="26"/>
  <c r="M1731" i="26"/>
  <c r="M1730" i="26"/>
  <c r="M1729" i="26"/>
  <c r="M1728" i="26"/>
  <c r="M1727" i="26"/>
  <c r="M1726" i="26"/>
  <c r="M1725" i="26"/>
  <c r="M1724" i="26"/>
  <c r="M1723" i="26"/>
  <c r="M1722" i="26"/>
  <c r="M1721" i="26"/>
  <c r="M1720" i="26"/>
  <c r="M1719" i="26"/>
  <c r="M1718" i="26"/>
  <c r="M1717" i="26"/>
  <c r="M1716" i="26"/>
  <c r="M1715" i="26"/>
  <c r="M1714" i="26"/>
  <c r="M1713" i="26"/>
  <c r="M1712" i="26"/>
  <c r="M1711" i="26"/>
  <c r="M1710" i="26"/>
  <c r="M1709" i="26"/>
  <c r="M1708" i="26"/>
  <c r="M1707" i="26"/>
  <c r="M1706" i="26"/>
  <c r="M1705" i="26"/>
  <c r="M1704" i="26"/>
  <c r="M1703" i="26"/>
  <c r="M1702" i="26"/>
  <c r="M1701" i="26"/>
  <c r="M1700" i="26"/>
  <c r="M1699" i="26"/>
  <c r="M1698" i="26"/>
  <c r="M1697" i="26"/>
  <c r="M1696" i="26"/>
  <c r="M1695" i="26"/>
  <c r="M1694" i="26"/>
  <c r="M1693" i="26"/>
  <c r="M1692" i="26"/>
  <c r="M1691" i="26"/>
  <c r="M1690" i="26"/>
  <c r="M1689" i="26"/>
  <c r="M1688" i="26"/>
  <c r="M1687" i="26"/>
  <c r="M1686" i="26"/>
  <c r="M1685" i="26"/>
  <c r="M1684" i="26"/>
  <c r="M1683" i="26"/>
  <c r="M1682" i="26"/>
  <c r="M1681" i="26"/>
  <c r="M1680" i="26"/>
  <c r="M1679" i="26"/>
  <c r="M1678" i="26"/>
  <c r="M1677" i="26"/>
  <c r="M1676" i="26"/>
  <c r="M1675" i="26"/>
  <c r="M1674" i="26"/>
  <c r="M1673" i="26"/>
  <c r="M1672" i="26"/>
  <c r="M1671" i="26"/>
  <c r="M1670" i="26"/>
  <c r="M1669" i="26"/>
  <c r="M1668" i="26"/>
  <c r="M1667" i="26"/>
  <c r="M1666" i="26"/>
  <c r="M1665" i="26"/>
  <c r="M1664" i="26"/>
  <c r="M1663" i="26"/>
  <c r="M1662" i="26"/>
  <c r="M1661" i="26"/>
  <c r="M1660" i="26"/>
  <c r="M1659" i="26"/>
  <c r="M1658" i="26"/>
  <c r="M1657" i="26"/>
  <c r="M1656" i="26"/>
  <c r="M1655" i="26"/>
  <c r="M1654" i="26"/>
  <c r="M1653" i="26"/>
  <c r="M1652" i="26"/>
  <c r="M1651" i="26"/>
  <c r="M1650" i="26"/>
  <c r="M1649" i="26"/>
  <c r="M1648" i="26"/>
  <c r="M1647" i="26"/>
  <c r="M1646" i="26"/>
  <c r="M1645" i="26"/>
  <c r="M1644" i="26"/>
  <c r="M1643" i="26"/>
  <c r="M1642" i="26"/>
  <c r="M1641" i="26"/>
  <c r="M1640" i="26"/>
  <c r="M1639" i="26"/>
  <c r="M1638" i="26"/>
  <c r="M1637" i="26"/>
  <c r="M1636" i="26"/>
  <c r="M1635" i="26"/>
  <c r="M1634" i="26"/>
  <c r="M1633" i="26"/>
  <c r="M1632" i="26"/>
  <c r="M1631" i="26"/>
  <c r="M1630" i="26"/>
  <c r="M1629" i="26"/>
  <c r="M1628" i="26"/>
  <c r="M1627" i="26"/>
  <c r="M1626" i="26"/>
  <c r="M1625" i="26"/>
  <c r="M1624" i="26"/>
  <c r="M1623" i="26"/>
  <c r="M1622" i="26"/>
  <c r="M1621" i="26"/>
  <c r="M1620" i="26"/>
  <c r="M1619" i="26"/>
  <c r="M1618" i="26"/>
  <c r="M1617" i="26"/>
  <c r="M1616" i="26"/>
  <c r="M1615" i="26"/>
  <c r="M1614" i="26"/>
  <c r="M1613" i="26"/>
  <c r="M1612" i="26"/>
  <c r="M1611" i="26"/>
  <c r="M1610" i="26"/>
  <c r="M1609" i="26"/>
  <c r="M1608" i="26"/>
  <c r="M1607" i="26"/>
  <c r="M1606" i="26"/>
  <c r="M1605" i="26"/>
  <c r="M1604" i="26"/>
  <c r="M1603" i="26"/>
  <c r="M1602" i="26"/>
  <c r="M1601" i="26"/>
  <c r="M1600" i="26"/>
  <c r="M1599" i="26"/>
  <c r="M1598" i="26"/>
  <c r="M1597" i="26"/>
  <c r="M1596" i="26"/>
  <c r="M1595" i="26"/>
  <c r="M1594" i="26"/>
  <c r="M1593" i="26"/>
  <c r="M1592" i="26"/>
  <c r="M1591" i="26"/>
  <c r="M1590" i="26"/>
  <c r="M1589" i="26"/>
  <c r="M1588" i="26"/>
  <c r="M1587" i="26"/>
  <c r="M1586" i="26"/>
  <c r="M1585" i="26"/>
  <c r="M1584" i="26"/>
  <c r="M1583" i="26"/>
  <c r="M1582" i="26"/>
  <c r="M1581" i="26"/>
  <c r="M1580" i="26"/>
  <c r="M1579" i="26"/>
  <c r="M1578" i="26"/>
  <c r="M1577" i="26"/>
  <c r="M1576" i="26"/>
  <c r="M1575" i="26"/>
  <c r="M1574" i="26"/>
  <c r="M1573" i="26"/>
  <c r="M1572" i="26"/>
  <c r="M1571" i="26"/>
  <c r="M1570" i="26"/>
  <c r="M1569" i="26"/>
  <c r="M1568" i="26"/>
  <c r="M1567" i="26"/>
  <c r="M1566" i="26"/>
  <c r="M1565" i="26"/>
  <c r="M1564" i="26"/>
  <c r="M1563" i="26"/>
  <c r="M1562" i="26"/>
  <c r="M1561" i="26"/>
  <c r="M1560" i="26"/>
  <c r="M1559" i="26"/>
  <c r="M1558" i="26"/>
  <c r="M1557" i="26"/>
  <c r="M1556" i="26"/>
  <c r="M1555" i="26"/>
  <c r="M1554" i="26"/>
  <c r="M1553" i="26"/>
  <c r="M1552" i="26"/>
  <c r="M1551" i="26"/>
  <c r="M1550" i="26"/>
  <c r="M1549" i="26"/>
  <c r="M1548" i="26"/>
  <c r="M1547" i="26"/>
  <c r="M1546" i="26"/>
  <c r="M1545" i="26"/>
  <c r="M1544" i="26"/>
  <c r="M1543" i="26"/>
  <c r="M1542" i="26"/>
  <c r="M1541" i="26"/>
  <c r="M1540" i="26"/>
  <c r="M1539" i="26"/>
  <c r="M1538" i="26"/>
  <c r="M1537" i="26"/>
  <c r="M1536" i="26"/>
  <c r="M1535" i="26"/>
  <c r="M1534" i="26"/>
  <c r="M1533" i="26"/>
  <c r="M1532" i="26"/>
  <c r="M1531" i="26"/>
  <c r="M1530" i="26"/>
  <c r="M1529" i="26"/>
  <c r="M1528" i="26"/>
  <c r="M1527" i="26"/>
  <c r="M1526" i="26"/>
  <c r="M1525" i="26"/>
  <c r="M1524" i="26"/>
  <c r="M1523" i="26"/>
  <c r="M1522" i="26"/>
  <c r="M1521" i="26"/>
  <c r="M1520" i="26"/>
  <c r="M1519" i="26"/>
  <c r="M1518" i="26"/>
  <c r="M1517" i="26"/>
  <c r="M1516" i="26"/>
  <c r="M1515" i="26"/>
  <c r="M1514" i="26"/>
  <c r="M1513" i="26"/>
  <c r="M1512" i="26"/>
  <c r="M1511" i="26"/>
  <c r="M1510" i="26"/>
  <c r="M1509" i="26"/>
  <c r="M1508" i="26"/>
  <c r="M1507" i="26"/>
  <c r="M1506" i="26"/>
  <c r="M1505" i="26"/>
  <c r="M1504" i="26"/>
  <c r="M1503" i="26"/>
  <c r="M1502" i="26"/>
  <c r="M1501" i="26"/>
  <c r="M1500" i="26"/>
  <c r="M1499" i="26"/>
  <c r="M1498" i="26"/>
  <c r="M1497" i="26"/>
  <c r="M1496" i="26"/>
  <c r="M1495" i="26"/>
  <c r="M1494" i="26"/>
  <c r="M1493" i="26"/>
  <c r="M1492" i="26"/>
  <c r="M1491" i="26"/>
  <c r="M1490" i="26"/>
  <c r="M1489" i="26"/>
  <c r="M1488" i="26"/>
  <c r="M1487" i="26"/>
  <c r="M1486" i="26"/>
  <c r="M1485" i="26"/>
  <c r="M1484" i="26"/>
  <c r="M1483" i="26"/>
  <c r="M1482" i="26"/>
  <c r="M1481" i="26"/>
  <c r="M1480" i="26"/>
  <c r="M1479" i="26"/>
  <c r="M1478" i="26"/>
  <c r="M1477" i="26"/>
  <c r="M1476" i="26"/>
  <c r="M1475" i="26"/>
  <c r="M1474" i="26"/>
  <c r="M1473" i="26"/>
  <c r="M1472" i="26"/>
  <c r="M1471" i="26"/>
  <c r="M1470" i="26"/>
  <c r="M1469" i="26"/>
  <c r="M1468" i="26"/>
  <c r="M1467" i="26"/>
  <c r="M1466" i="26"/>
  <c r="M1465" i="26"/>
  <c r="M1464" i="26"/>
  <c r="M1463" i="26"/>
  <c r="M1462" i="26"/>
  <c r="M1461" i="26"/>
  <c r="M1460" i="26"/>
  <c r="M1459" i="26"/>
  <c r="M1458" i="26"/>
  <c r="M1457" i="26"/>
  <c r="M1456" i="26"/>
  <c r="M1455" i="26"/>
  <c r="M1454" i="26"/>
  <c r="M1453" i="26"/>
  <c r="M1452" i="26"/>
  <c r="M1451" i="26"/>
  <c r="M1450" i="26"/>
  <c r="M1449" i="26"/>
  <c r="M1448" i="26"/>
  <c r="M1447" i="26"/>
  <c r="M1446" i="26"/>
  <c r="M1445" i="26"/>
  <c r="M1444" i="26"/>
  <c r="M1443" i="26"/>
  <c r="M1442" i="26"/>
  <c r="M1441" i="26"/>
  <c r="M1440" i="26"/>
  <c r="M1439" i="26"/>
  <c r="M1438" i="26"/>
  <c r="M1437" i="26"/>
  <c r="M1436" i="26"/>
  <c r="M1435" i="26"/>
  <c r="M1434" i="26"/>
  <c r="M1433" i="26"/>
  <c r="M1432" i="26"/>
  <c r="M1431" i="26"/>
  <c r="M1430" i="26"/>
  <c r="M1429" i="26"/>
  <c r="M1428" i="26"/>
  <c r="M1427" i="26"/>
  <c r="M1426" i="26"/>
  <c r="M1425" i="26"/>
  <c r="M1424" i="26"/>
  <c r="M1423" i="26"/>
  <c r="M1422" i="26"/>
  <c r="M1421" i="26"/>
  <c r="M1420" i="26"/>
  <c r="M1419" i="26"/>
  <c r="M1418" i="26"/>
  <c r="M1417" i="26"/>
  <c r="M1416" i="26"/>
  <c r="M1415" i="26"/>
  <c r="M1414" i="26"/>
  <c r="M1413" i="26"/>
  <c r="M1412" i="26"/>
  <c r="M1411" i="26"/>
  <c r="M1410" i="26"/>
  <c r="M1409" i="26"/>
  <c r="M1408" i="26"/>
  <c r="M1407" i="26"/>
  <c r="M1406" i="26"/>
  <c r="M1405" i="26"/>
  <c r="M1404" i="26"/>
  <c r="M1403" i="26"/>
  <c r="M1402" i="26"/>
  <c r="M1401" i="26"/>
  <c r="M1400" i="26"/>
  <c r="M1399" i="26"/>
  <c r="M1398" i="26"/>
  <c r="M1397" i="26"/>
  <c r="M1396" i="26"/>
  <c r="M1395" i="26"/>
  <c r="M1394" i="26"/>
  <c r="M1393" i="26"/>
  <c r="M1392" i="26"/>
  <c r="M1391" i="26"/>
  <c r="M1390" i="26"/>
  <c r="M1389" i="26"/>
  <c r="M1388" i="26"/>
  <c r="M1387" i="26"/>
  <c r="M1386" i="26"/>
  <c r="M1385" i="26"/>
  <c r="M1384" i="26"/>
  <c r="M1383" i="26"/>
  <c r="M1382" i="26"/>
  <c r="M1381" i="26"/>
  <c r="M1380" i="26"/>
  <c r="M1379" i="26"/>
  <c r="M1378" i="26"/>
  <c r="M1377" i="26"/>
  <c r="M1376" i="26"/>
  <c r="M1375" i="26"/>
  <c r="M1374" i="26"/>
  <c r="M1373" i="26"/>
  <c r="M1372" i="26"/>
  <c r="M1371" i="26"/>
  <c r="M1370" i="26"/>
  <c r="M1369" i="26"/>
  <c r="M1368" i="26"/>
  <c r="M1367" i="26"/>
  <c r="M1366" i="26"/>
  <c r="M1365" i="26"/>
  <c r="M1364" i="26"/>
  <c r="M1363" i="26"/>
  <c r="M1362" i="26"/>
  <c r="M1361" i="26"/>
  <c r="M1360" i="26"/>
  <c r="M1359" i="26"/>
  <c r="M1358" i="26"/>
  <c r="M1357" i="26"/>
  <c r="M1356" i="26"/>
  <c r="M1355" i="26"/>
  <c r="M1354" i="26"/>
  <c r="M1353" i="26"/>
  <c r="M1352" i="26"/>
  <c r="M1351" i="26"/>
  <c r="M1350" i="26"/>
  <c r="M1349" i="26"/>
  <c r="M1348" i="26"/>
  <c r="M1347" i="26"/>
  <c r="M1346" i="26"/>
  <c r="M1345" i="26"/>
  <c r="M1344" i="26"/>
  <c r="M1343" i="26"/>
  <c r="M1342" i="26"/>
  <c r="M1341" i="26"/>
  <c r="M1340" i="26"/>
  <c r="M1339" i="26"/>
  <c r="M1338" i="26"/>
  <c r="M1337" i="26"/>
  <c r="M1336" i="26"/>
  <c r="M1335" i="26"/>
  <c r="M1334" i="26"/>
  <c r="M1333" i="26"/>
  <c r="M1332" i="26"/>
  <c r="M1331" i="26"/>
  <c r="M1330" i="26"/>
  <c r="M1329" i="26"/>
  <c r="M1328" i="26"/>
  <c r="M1327" i="26"/>
  <c r="M1326" i="26"/>
  <c r="M1325" i="26"/>
  <c r="M1324" i="26"/>
  <c r="M1323" i="26"/>
  <c r="M1322" i="26"/>
  <c r="M1321" i="26"/>
  <c r="M1320" i="26"/>
  <c r="M1319" i="26"/>
  <c r="M1318" i="26"/>
  <c r="M1317" i="26"/>
  <c r="M1316" i="26"/>
  <c r="M1315" i="26"/>
  <c r="M1314" i="26"/>
  <c r="M1313" i="26"/>
  <c r="M1312" i="26"/>
  <c r="M1311" i="26"/>
  <c r="M1310" i="26"/>
  <c r="M1309" i="26"/>
  <c r="M1308" i="26"/>
  <c r="M1307" i="26"/>
  <c r="M1306" i="26"/>
  <c r="M1305" i="26"/>
  <c r="M1304" i="26"/>
  <c r="M1303" i="26"/>
  <c r="M1302" i="26"/>
  <c r="M1301" i="26"/>
  <c r="M1300" i="26"/>
  <c r="M1299" i="26"/>
  <c r="M1298" i="26"/>
  <c r="M1297" i="26"/>
  <c r="M1296" i="26"/>
  <c r="M1295" i="26"/>
  <c r="M1294" i="26"/>
  <c r="M1293" i="26"/>
  <c r="M1292" i="26"/>
  <c r="M1291" i="26"/>
  <c r="M1290" i="26"/>
  <c r="M1289" i="26"/>
  <c r="M1288" i="26"/>
  <c r="M1287" i="26"/>
  <c r="M1286" i="26"/>
  <c r="M1285" i="26"/>
  <c r="M1284" i="26"/>
  <c r="M1283" i="26"/>
  <c r="M1282" i="26"/>
  <c r="M1281" i="26"/>
  <c r="M1280" i="26"/>
  <c r="M1279" i="26"/>
  <c r="M1278" i="26"/>
  <c r="M1277" i="26"/>
  <c r="M1276" i="26"/>
  <c r="M1275" i="26"/>
  <c r="M1274" i="26"/>
  <c r="M1273" i="26"/>
  <c r="M1272" i="26"/>
  <c r="M1271" i="26"/>
  <c r="M1270" i="26"/>
  <c r="M1269" i="26"/>
  <c r="M1268" i="26"/>
  <c r="M1267" i="26"/>
  <c r="M1266" i="26"/>
  <c r="M1265" i="26"/>
  <c r="M1264" i="26"/>
  <c r="M1263" i="26"/>
  <c r="M1262" i="26"/>
  <c r="M1261" i="26"/>
  <c r="M1260" i="26"/>
  <c r="M1259" i="26"/>
  <c r="M1258" i="26"/>
  <c r="M1257" i="26"/>
  <c r="M1256" i="26"/>
  <c r="M1255" i="26"/>
  <c r="M1254" i="26"/>
  <c r="M1253" i="26"/>
  <c r="M1252" i="26"/>
  <c r="M1251" i="26"/>
  <c r="M1250" i="26"/>
  <c r="M1249" i="26"/>
  <c r="M1248" i="26"/>
  <c r="M1247" i="26"/>
  <c r="M1246" i="26"/>
  <c r="M1245" i="26"/>
  <c r="M1244" i="26"/>
  <c r="M1243" i="26"/>
  <c r="M1242" i="26"/>
  <c r="M1241" i="26"/>
  <c r="M1240" i="26"/>
  <c r="M1239" i="26"/>
  <c r="M1238" i="26"/>
  <c r="M1237" i="26"/>
  <c r="M1236" i="26"/>
  <c r="M1235" i="26"/>
  <c r="M1234" i="26"/>
  <c r="M1233" i="26"/>
  <c r="M1232" i="26"/>
  <c r="M1231" i="26"/>
  <c r="M1230" i="26"/>
  <c r="M1229" i="26"/>
  <c r="M1228" i="26"/>
  <c r="M1227" i="26"/>
  <c r="M1226" i="26"/>
  <c r="M1225" i="26"/>
  <c r="M1224" i="26"/>
  <c r="M1223" i="26"/>
  <c r="M1222" i="26"/>
  <c r="M1221" i="26"/>
  <c r="M1220" i="26"/>
  <c r="M1219" i="26"/>
  <c r="M1218" i="26"/>
  <c r="M1217" i="26"/>
  <c r="M1216" i="26"/>
  <c r="M1215" i="26"/>
  <c r="M1214" i="26"/>
  <c r="M1213" i="26"/>
  <c r="M1212" i="26"/>
  <c r="M1211" i="26"/>
  <c r="M1210" i="26"/>
  <c r="M1209" i="26"/>
  <c r="M1208" i="26"/>
  <c r="M1207" i="26"/>
  <c r="M1206" i="26"/>
  <c r="M1205" i="26"/>
  <c r="M1204" i="26"/>
  <c r="M1203" i="26"/>
  <c r="M1202" i="26"/>
  <c r="M1201" i="26"/>
  <c r="M1200" i="26"/>
  <c r="M1199" i="26"/>
  <c r="M1198" i="26"/>
  <c r="M1197" i="26"/>
  <c r="M1196" i="26"/>
  <c r="M1195" i="26"/>
  <c r="M1194" i="26"/>
  <c r="M1193" i="26"/>
  <c r="M1192" i="26"/>
  <c r="M1191" i="26"/>
  <c r="M1190" i="26"/>
  <c r="M1189" i="26"/>
  <c r="M1188" i="26"/>
  <c r="M1187" i="26"/>
  <c r="M1186" i="26"/>
  <c r="M1185" i="26"/>
  <c r="M1184" i="26"/>
  <c r="M1183" i="26"/>
  <c r="M1182" i="26"/>
  <c r="M1181" i="26"/>
  <c r="M1180" i="26"/>
  <c r="M1179" i="26"/>
  <c r="M1178" i="26"/>
  <c r="M1177" i="26"/>
  <c r="M1176" i="26"/>
  <c r="M1175" i="26"/>
  <c r="M1174" i="26"/>
  <c r="M1173" i="26"/>
  <c r="M1172" i="26"/>
  <c r="M1171" i="26"/>
  <c r="M1170" i="26"/>
  <c r="M1169" i="26"/>
  <c r="M1168" i="26"/>
  <c r="M1167" i="26"/>
  <c r="M1166" i="26"/>
  <c r="M1165" i="26"/>
  <c r="M1164" i="26"/>
  <c r="M1163" i="26"/>
  <c r="M1162" i="26"/>
  <c r="M1161" i="26"/>
  <c r="M1160" i="26"/>
  <c r="M1159" i="26"/>
  <c r="M1158" i="26"/>
  <c r="M1157" i="26"/>
  <c r="M1156" i="26"/>
  <c r="M1155" i="26"/>
  <c r="M1154" i="26"/>
  <c r="M1153" i="26"/>
  <c r="M1152" i="26"/>
  <c r="M1151" i="26"/>
  <c r="M1150" i="26"/>
  <c r="M1149" i="26"/>
  <c r="M1148" i="26"/>
  <c r="M1147" i="26"/>
  <c r="M1146" i="26"/>
  <c r="M1145" i="26"/>
  <c r="M1144" i="26"/>
  <c r="M1143" i="26"/>
  <c r="M1142" i="26"/>
  <c r="M1141" i="26"/>
  <c r="M1140" i="26"/>
  <c r="M1139" i="26"/>
  <c r="M1138" i="26"/>
  <c r="M1137" i="26"/>
  <c r="M1136" i="26"/>
  <c r="M1135" i="26"/>
  <c r="M1134" i="26"/>
  <c r="M1133" i="26"/>
  <c r="M1132" i="26"/>
  <c r="M1131" i="26"/>
  <c r="M1130" i="26"/>
  <c r="M1129" i="26"/>
  <c r="M1128" i="26"/>
  <c r="M1127" i="26"/>
  <c r="M1126" i="26"/>
  <c r="M1125" i="26"/>
  <c r="M1124" i="26"/>
  <c r="M1123" i="26"/>
  <c r="M1122" i="26"/>
  <c r="M1121" i="26"/>
  <c r="M1120" i="26"/>
  <c r="M1119" i="26"/>
  <c r="M1118" i="26"/>
  <c r="M1117" i="26"/>
  <c r="M1116" i="26"/>
  <c r="M1115" i="26"/>
  <c r="M1114" i="26"/>
  <c r="M1113" i="26"/>
  <c r="M1112" i="26"/>
  <c r="M1111" i="26"/>
  <c r="M1110" i="26"/>
  <c r="M1109" i="26"/>
  <c r="M1108" i="26"/>
  <c r="M1107" i="26"/>
  <c r="M1106" i="26"/>
  <c r="M1105" i="26"/>
  <c r="M1104" i="26"/>
  <c r="M1103" i="26"/>
  <c r="M1102" i="26"/>
  <c r="M1101" i="26"/>
  <c r="M1100" i="26"/>
  <c r="M1099" i="26"/>
  <c r="M1098" i="26"/>
  <c r="M1097" i="26"/>
  <c r="M1096" i="26"/>
  <c r="M1095" i="26"/>
  <c r="M1094" i="26"/>
  <c r="M1093" i="26"/>
  <c r="M1092" i="26"/>
  <c r="M1091" i="26"/>
  <c r="M1090" i="26"/>
  <c r="M1089" i="26"/>
  <c r="M1088" i="26"/>
  <c r="M1087" i="26"/>
  <c r="M1086" i="26"/>
  <c r="M1085" i="26"/>
  <c r="M1084" i="26"/>
  <c r="M1083" i="26"/>
  <c r="M1082" i="26"/>
  <c r="M1081" i="26"/>
  <c r="M1080" i="26"/>
  <c r="M1079" i="26"/>
  <c r="M1078" i="26"/>
  <c r="M1077" i="26"/>
  <c r="M1076" i="26"/>
  <c r="M1075" i="26"/>
  <c r="M1074" i="26"/>
  <c r="M1073" i="26"/>
  <c r="M1072" i="26"/>
  <c r="M1071" i="26"/>
  <c r="M1070" i="26"/>
  <c r="M1069" i="26"/>
  <c r="M1068" i="26"/>
  <c r="M1067" i="26"/>
  <c r="M1066" i="26"/>
  <c r="M1065" i="26"/>
  <c r="M1064" i="26"/>
  <c r="M1063" i="26"/>
  <c r="M1062" i="26"/>
  <c r="M1061" i="26"/>
  <c r="M1060" i="26"/>
  <c r="M1059" i="26"/>
  <c r="M1058" i="26"/>
  <c r="M1057" i="26"/>
  <c r="M1056" i="26"/>
  <c r="M1055" i="26"/>
  <c r="M1054" i="26"/>
  <c r="M1053" i="26"/>
  <c r="M1052" i="26"/>
  <c r="M1051" i="26"/>
  <c r="M1050" i="26"/>
  <c r="M1049" i="26"/>
  <c r="M1048" i="26"/>
  <c r="M1047" i="26"/>
  <c r="M1046" i="26"/>
  <c r="M1045" i="26"/>
  <c r="M1044" i="26"/>
  <c r="M1043" i="26"/>
  <c r="M1042" i="26"/>
  <c r="M1041" i="26"/>
  <c r="M1040" i="26"/>
  <c r="M1039" i="26"/>
  <c r="M1038" i="26"/>
  <c r="M1037" i="26"/>
  <c r="M1036" i="26"/>
  <c r="M1035" i="26"/>
  <c r="M1034" i="26"/>
  <c r="M1033" i="26"/>
  <c r="M1032" i="26"/>
  <c r="M1031" i="26"/>
  <c r="M1030" i="26"/>
  <c r="M1029" i="26"/>
  <c r="M1028" i="26"/>
  <c r="M1027" i="26"/>
  <c r="M1026" i="26"/>
  <c r="M1025" i="26"/>
  <c r="M1024" i="26"/>
  <c r="M1023" i="26"/>
  <c r="M1022" i="26"/>
  <c r="M1021" i="26"/>
  <c r="M1020" i="26"/>
  <c r="M1019" i="26"/>
  <c r="M1018" i="26"/>
  <c r="M1017" i="26"/>
  <c r="M1016" i="26"/>
  <c r="M1015" i="26"/>
  <c r="M1014" i="26"/>
  <c r="M1013" i="26"/>
  <c r="M1012" i="26"/>
  <c r="M1011" i="26"/>
  <c r="M1010" i="26"/>
  <c r="M1009" i="26"/>
  <c r="M1008" i="26"/>
  <c r="M1007" i="26"/>
  <c r="M1006" i="26"/>
  <c r="M1005" i="26"/>
  <c r="M1004" i="26"/>
  <c r="M1003" i="26"/>
  <c r="M1002" i="26"/>
  <c r="M1001" i="26"/>
  <c r="M1000" i="26"/>
  <c r="M999" i="26"/>
  <c r="M998" i="26"/>
  <c r="M997" i="26"/>
  <c r="M996" i="26"/>
  <c r="M995" i="26"/>
  <c r="M994" i="26"/>
  <c r="M993" i="26"/>
  <c r="M992" i="26"/>
  <c r="M991" i="26"/>
  <c r="M990" i="26"/>
  <c r="M989" i="26"/>
  <c r="M988" i="26"/>
  <c r="M987" i="26"/>
  <c r="M986" i="26"/>
  <c r="M985" i="26"/>
  <c r="M984" i="26"/>
  <c r="M983" i="26"/>
  <c r="M982" i="26"/>
  <c r="M981" i="26"/>
  <c r="M980" i="26"/>
  <c r="M979" i="26"/>
  <c r="M978" i="26"/>
  <c r="M977" i="26"/>
  <c r="M976" i="26"/>
  <c r="M975" i="26"/>
  <c r="M974" i="26"/>
  <c r="M973" i="26"/>
  <c r="M972" i="26"/>
  <c r="M971" i="26"/>
  <c r="M970" i="26"/>
  <c r="M969" i="26"/>
  <c r="M968" i="26"/>
  <c r="M967" i="26"/>
  <c r="M966" i="26"/>
  <c r="M965" i="26"/>
  <c r="M964" i="26"/>
  <c r="M963" i="26"/>
  <c r="M962" i="26"/>
  <c r="M961" i="26"/>
  <c r="M960" i="26"/>
  <c r="M959" i="26"/>
  <c r="M958" i="26"/>
  <c r="M957" i="26"/>
  <c r="M956" i="26"/>
  <c r="M955" i="26"/>
  <c r="M954" i="26"/>
  <c r="M953" i="26"/>
  <c r="M952" i="26"/>
  <c r="M951" i="26"/>
  <c r="M950" i="26"/>
  <c r="M949" i="26"/>
  <c r="M948" i="26"/>
  <c r="M947" i="26"/>
  <c r="M946" i="26"/>
  <c r="M945" i="26"/>
  <c r="M944" i="26"/>
  <c r="M943" i="26"/>
  <c r="M942" i="26"/>
  <c r="M941" i="26"/>
  <c r="M940" i="26"/>
  <c r="M939" i="26"/>
  <c r="M938" i="26"/>
  <c r="M937" i="26"/>
  <c r="M936" i="26"/>
  <c r="M935" i="26"/>
  <c r="M934" i="26"/>
  <c r="M933" i="26"/>
  <c r="M932" i="26"/>
  <c r="M931" i="26"/>
  <c r="M930" i="26"/>
  <c r="M929" i="26"/>
  <c r="M928" i="26"/>
  <c r="M927" i="26"/>
  <c r="M926" i="26"/>
  <c r="M925" i="26"/>
  <c r="M924" i="26"/>
  <c r="M923" i="26"/>
  <c r="M922" i="26"/>
  <c r="M921" i="26"/>
  <c r="M920" i="26"/>
  <c r="M919" i="26"/>
  <c r="M918" i="26"/>
  <c r="M917" i="26"/>
  <c r="M916" i="26"/>
  <c r="M915" i="26"/>
  <c r="M914" i="26"/>
  <c r="M913" i="26"/>
  <c r="M912" i="26"/>
  <c r="M911" i="26"/>
  <c r="M910" i="26"/>
  <c r="M909" i="26"/>
  <c r="M908" i="26"/>
  <c r="M907" i="26"/>
  <c r="M906" i="26"/>
  <c r="M905" i="26"/>
  <c r="M904" i="26"/>
  <c r="M903" i="26"/>
  <c r="M902" i="26"/>
  <c r="M901" i="26"/>
  <c r="M900" i="26"/>
  <c r="M899" i="26"/>
  <c r="M898" i="26"/>
  <c r="M897" i="26"/>
  <c r="M896" i="26"/>
  <c r="M895" i="26"/>
  <c r="M894" i="26"/>
  <c r="M893" i="26"/>
  <c r="M892" i="26"/>
  <c r="M891" i="26"/>
  <c r="M890" i="26"/>
  <c r="M889" i="26"/>
  <c r="M888" i="26"/>
  <c r="M887" i="26"/>
  <c r="M886" i="26"/>
  <c r="M885" i="26"/>
  <c r="M884" i="26"/>
  <c r="M883" i="26"/>
  <c r="M882" i="26"/>
  <c r="M881" i="26"/>
  <c r="M880" i="26"/>
  <c r="M879" i="26"/>
  <c r="M878" i="26"/>
  <c r="M877" i="26"/>
  <c r="M876" i="26"/>
  <c r="M875" i="26"/>
  <c r="M874" i="26"/>
  <c r="M873" i="26"/>
  <c r="M872" i="26"/>
  <c r="M871" i="26"/>
  <c r="M870" i="26"/>
  <c r="M869" i="26"/>
  <c r="M868" i="26"/>
  <c r="M867" i="26"/>
  <c r="M866" i="26"/>
  <c r="M865" i="26"/>
  <c r="M864" i="26"/>
  <c r="M863" i="26"/>
  <c r="M862" i="26"/>
  <c r="M861" i="26"/>
  <c r="M860" i="26"/>
  <c r="M859" i="26"/>
  <c r="M858" i="26"/>
  <c r="M857" i="26"/>
  <c r="M856" i="26"/>
  <c r="M855" i="26"/>
  <c r="M854" i="26"/>
  <c r="M853" i="26"/>
  <c r="M852" i="26"/>
  <c r="M851" i="26"/>
  <c r="M850" i="26"/>
  <c r="M849" i="26"/>
  <c r="M848" i="26"/>
  <c r="M847" i="26"/>
  <c r="M846" i="26"/>
  <c r="M845" i="26"/>
  <c r="M844" i="26"/>
  <c r="M843" i="26"/>
  <c r="M842" i="26"/>
  <c r="M841" i="26"/>
  <c r="M840" i="26"/>
  <c r="M839" i="26"/>
  <c r="M838" i="26"/>
  <c r="M837" i="26"/>
  <c r="M836" i="26"/>
  <c r="M835" i="26"/>
  <c r="M834" i="26"/>
  <c r="M833" i="26"/>
  <c r="M832" i="26"/>
  <c r="M831" i="26"/>
  <c r="M830" i="26"/>
  <c r="M829" i="26"/>
  <c r="M828" i="26"/>
  <c r="M827" i="26"/>
  <c r="M826" i="26"/>
  <c r="M825" i="26"/>
  <c r="M824" i="26"/>
  <c r="M823" i="26"/>
  <c r="M822" i="26"/>
  <c r="M821" i="26"/>
  <c r="M820" i="26"/>
  <c r="M819" i="26"/>
  <c r="M818" i="26"/>
  <c r="M817" i="26"/>
  <c r="M816" i="26"/>
  <c r="M815" i="26"/>
  <c r="M814" i="26"/>
  <c r="M813" i="26"/>
  <c r="M812" i="26"/>
  <c r="M811" i="26"/>
  <c r="M810" i="26"/>
  <c r="M809" i="26"/>
  <c r="M808" i="26"/>
  <c r="M807" i="26"/>
  <c r="M806" i="26"/>
  <c r="M805" i="26"/>
  <c r="M804" i="26"/>
  <c r="M803" i="26"/>
  <c r="M802" i="26"/>
  <c r="M801" i="26"/>
  <c r="M800" i="26"/>
  <c r="M799" i="26"/>
  <c r="M798" i="26"/>
  <c r="M797" i="26"/>
  <c r="M796" i="26"/>
  <c r="M795" i="26"/>
  <c r="M794" i="26"/>
  <c r="M793" i="26"/>
  <c r="M792" i="26"/>
  <c r="M791" i="26"/>
  <c r="M790" i="26"/>
  <c r="M789" i="26"/>
  <c r="M788" i="26"/>
  <c r="M787" i="26"/>
  <c r="M786" i="26"/>
  <c r="M785" i="26"/>
  <c r="M784" i="26"/>
  <c r="M783" i="26"/>
  <c r="M782" i="26"/>
  <c r="M781" i="26"/>
  <c r="M780" i="26"/>
  <c r="M779" i="26"/>
  <c r="M778" i="26"/>
  <c r="M777" i="26"/>
  <c r="M776" i="26"/>
  <c r="M775" i="26"/>
  <c r="M774" i="26"/>
  <c r="M773" i="26"/>
  <c r="M772" i="26"/>
  <c r="M771" i="26"/>
  <c r="M770" i="26"/>
  <c r="M769" i="26"/>
  <c r="M768" i="26"/>
  <c r="M767" i="26"/>
  <c r="M766" i="26"/>
  <c r="M765" i="26"/>
  <c r="M764" i="26"/>
  <c r="M763" i="26"/>
  <c r="M762" i="26"/>
  <c r="M761" i="26"/>
  <c r="M760" i="26"/>
  <c r="M759" i="26"/>
  <c r="M758" i="26"/>
  <c r="M757" i="26"/>
  <c r="M756" i="26"/>
  <c r="M755" i="26"/>
  <c r="M754" i="26"/>
  <c r="M753" i="26"/>
  <c r="M752" i="26"/>
  <c r="M751" i="26"/>
  <c r="M750" i="26"/>
  <c r="M749" i="26"/>
  <c r="M748" i="26"/>
  <c r="M747" i="26"/>
  <c r="M746" i="26"/>
  <c r="M745" i="26"/>
  <c r="M744" i="26"/>
  <c r="M743" i="26"/>
  <c r="M742" i="26"/>
  <c r="M741" i="26"/>
  <c r="M740" i="26"/>
  <c r="M739" i="26"/>
  <c r="M738" i="26"/>
  <c r="M737" i="26"/>
  <c r="M736" i="26"/>
  <c r="M735" i="26"/>
  <c r="M734" i="26"/>
  <c r="M733" i="26"/>
  <c r="M732" i="26"/>
  <c r="M731" i="26"/>
  <c r="M730" i="26"/>
  <c r="M729" i="26"/>
  <c r="M728" i="26"/>
  <c r="M727" i="26"/>
  <c r="M726" i="26"/>
  <c r="M725" i="26"/>
  <c r="M724" i="26"/>
  <c r="M723" i="26"/>
  <c r="M722" i="26"/>
  <c r="M721" i="26"/>
  <c r="M720" i="26"/>
  <c r="M719" i="26"/>
  <c r="M718" i="26"/>
  <c r="M717" i="26"/>
  <c r="M716" i="26"/>
  <c r="M715" i="26"/>
  <c r="M714" i="26"/>
  <c r="M713" i="26"/>
  <c r="M712" i="26"/>
  <c r="M711" i="26"/>
  <c r="M710" i="26"/>
  <c r="M709" i="26"/>
  <c r="M708" i="26"/>
  <c r="M707" i="26"/>
  <c r="M706" i="26"/>
  <c r="M705" i="26"/>
  <c r="M704" i="26"/>
  <c r="M703" i="26"/>
  <c r="M702" i="26"/>
  <c r="M701" i="26"/>
  <c r="M700" i="26"/>
  <c r="M699" i="26"/>
  <c r="M698" i="26"/>
  <c r="M697" i="26"/>
  <c r="M696" i="26"/>
  <c r="M695" i="26"/>
  <c r="M694" i="26"/>
  <c r="M693" i="26"/>
  <c r="M692" i="26"/>
  <c r="M691" i="26"/>
  <c r="M690" i="26"/>
  <c r="M689" i="26"/>
  <c r="M688" i="26"/>
  <c r="M687" i="26"/>
  <c r="M686" i="26"/>
  <c r="M685" i="26"/>
  <c r="M684" i="26"/>
  <c r="M683" i="26"/>
  <c r="M682" i="26"/>
  <c r="M681" i="26"/>
  <c r="M680" i="26"/>
  <c r="M679" i="26"/>
  <c r="M678" i="26"/>
  <c r="M677" i="26"/>
  <c r="M676" i="26"/>
  <c r="M675" i="26"/>
  <c r="M674" i="26"/>
  <c r="M673" i="26"/>
  <c r="M672" i="26"/>
  <c r="M671" i="26"/>
  <c r="M670" i="26"/>
  <c r="M669" i="26"/>
  <c r="M668" i="26"/>
  <c r="M667" i="26"/>
  <c r="M666" i="26"/>
  <c r="M665" i="26"/>
  <c r="M664" i="26"/>
  <c r="M663" i="26"/>
  <c r="M662" i="26"/>
  <c r="M661" i="26"/>
  <c r="M660" i="26"/>
  <c r="M659" i="26"/>
  <c r="M658" i="26"/>
  <c r="M657" i="26"/>
  <c r="M656" i="26"/>
  <c r="M655" i="26"/>
  <c r="M654" i="26"/>
  <c r="M653" i="26"/>
  <c r="M652" i="26"/>
  <c r="M651" i="26"/>
  <c r="M650" i="26"/>
  <c r="M649" i="26"/>
  <c r="M648" i="26"/>
  <c r="M647" i="26"/>
  <c r="M646" i="26"/>
  <c r="M645" i="26"/>
  <c r="M644" i="26"/>
  <c r="M643" i="26"/>
  <c r="M642" i="26"/>
  <c r="M641" i="26"/>
  <c r="M640" i="26"/>
  <c r="M639" i="26"/>
  <c r="M638" i="26"/>
  <c r="M637" i="26"/>
  <c r="M636" i="26"/>
  <c r="M635" i="26"/>
  <c r="M634" i="26"/>
  <c r="M633" i="26"/>
  <c r="M632" i="26"/>
  <c r="M631" i="26"/>
  <c r="M630" i="26"/>
  <c r="M629" i="26"/>
  <c r="M628" i="26"/>
  <c r="M627" i="26"/>
  <c r="M626" i="26"/>
  <c r="M625" i="26"/>
  <c r="M624" i="26"/>
  <c r="M623" i="26"/>
  <c r="M622" i="26"/>
  <c r="M621" i="26"/>
  <c r="M620" i="26"/>
  <c r="M619" i="26"/>
  <c r="M618" i="26"/>
  <c r="M617" i="26"/>
  <c r="M616" i="26"/>
  <c r="M615" i="26"/>
  <c r="M614" i="26"/>
  <c r="M613" i="26"/>
  <c r="M612" i="26"/>
  <c r="M611" i="26"/>
  <c r="M610" i="26"/>
  <c r="M609" i="26"/>
  <c r="M608" i="26"/>
  <c r="M607" i="26"/>
  <c r="M606" i="26"/>
  <c r="M605" i="26"/>
  <c r="M604" i="26"/>
  <c r="M603" i="26"/>
  <c r="M602" i="26"/>
  <c r="M601" i="26"/>
  <c r="M600" i="26"/>
  <c r="M599" i="26"/>
  <c r="M598" i="26"/>
  <c r="M597" i="26"/>
  <c r="M596" i="26"/>
  <c r="M595" i="26"/>
  <c r="M594" i="26"/>
  <c r="M593" i="26"/>
  <c r="M592" i="26"/>
  <c r="M591" i="26"/>
  <c r="M590" i="26"/>
  <c r="M589" i="26"/>
  <c r="M588" i="26"/>
  <c r="M587" i="26"/>
  <c r="M586" i="26"/>
  <c r="M585" i="26"/>
  <c r="M584" i="26"/>
  <c r="M583" i="26"/>
  <c r="M582" i="26"/>
  <c r="M581" i="26"/>
  <c r="M580" i="26"/>
  <c r="M579" i="26"/>
  <c r="M578" i="26"/>
  <c r="M577" i="26"/>
  <c r="M576" i="26"/>
  <c r="M575" i="26"/>
  <c r="M574" i="26"/>
  <c r="M573" i="26"/>
  <c r="M572" i="26"/>
  <c r="M571" i="26"/>
  <c r="M570" i="26"/>
  <c r="M569" i="26"/>
  <c r="M568" i="26"/>
  <c r="M567" i="26"/>
  <c r="M566" i="26"/>
  <c r="M565" i="26"/>
  <c r="M564" i="26"/>
  <c r="M563" i="26"/>
  <c r="M562" i="26"/>
  <c r="M561" i="26"/>
  <c r="M560" i="26"/>
  <c r="M559" i="26"/>
  <c r="M558" i="26"/>
  <c r="M557" i="26"/>
  <c r="M556" i="26"/>
  <c r="M555" i="26"/>
  <c r="M554" i="26"/>
  <c r="M553" i="26"/>
  <c r="M552" i="26"/>
  <c r="M551" i="26"/>
  <c r="M550" i="26"/>
  <c r="M549" i="26"/>
  <c r="M548" i="26"/>
  <c r="M547" i="26"/>
  <c r="M546" i="26"/>
  <c r="M545" i="26"/>
  <c r="M544" i="26"/>
  <c r="M543" i="26"/>
  <c r="M542" i="26"/>
  <c r="M541" i="26"/>
  <c r="M540" i="26"/>
  <c r="M539" i="26"/>
  <c r="M538" i="26"/>
  <c r="M537" i="26"/>
  <c r="M536" i="26"/>
  <c r="M535" i="26"/>
  <c r="M534" i="26"/>
  <c r="M533" i="26"/>
  <c r="M532" i="26"/>
  <c r="M531" i="26"/>
  <c r="M530" i="26"/>
  <c r="M529" i="26"/>
  <c r="M528" i="26"/>
  <c r="M527" i="26"/>
  <c r="M526" i="26"/>
  <c r="M525" i="26"/>
  <c r="M524" i="26"/>
  <c r="M523" i="26"/>
  <c r="M522" i="26"/>
  <c r="M521" i="26"/>
  <c r="M520" i="26"/>
  <c r="M519" i="26"/>
  <c r="M518" i="26"/>
  <c r="M517" i="26"/>
  <c r="M516" i="26"/>
  <c r="M515" i="26"/>
  <c r="M514" i="26"/>
  <c r="M513" i="26"/>
  <c r="M512" i="26"/>
  <c r="M511" i="26"/>
  <c r="M510" i="26"/>
  <c r="M509" i="26"/>
  <c r="M508" i="26"/>
  <c r="M507" i="26"/>
  <c r="M506" i="26"/>
  <c r="M505" i="26"/>
  <c r="M504" i="26"/>
  <c r="M503" i="26"/>
  <c r="M502" i="26"/>
  <c r="M501" i="26"/>
  <c r="M500" i="26"/>
  <c r="M499" i="26"/>
  <c r="M498" i="26"/>
  <c r="M497" i="26"/>
  <c r="M496" i="26"/>
  <c r="M495" i="26"/>
  <c r="M494" i="26"/>
  <c r="M493" i="26"/>
  <c r="M492" i="26"/>
  <c r="M491" i="26"/>
  <c r="M490" i="26"/>
  <c r="M489" i="26"/>
  <c r="M488" i="26"/>
  <c r="M487" i="26"/>
  <c r="M486" i="26"/>
  <c r="M485" i="26"/>
  <c r="M484" i="26"/>
  <c r="M483" i="26"/>
  <c r="M482" i="26"/>
  <c r="M481" i="26"/>
  <c r="M480" i="26"/>
  <c r="M479" i="26"/>
  <c r="M478" i="26"/>
  <c r="M477" i="26"/>
  <c r="M476" i="26"/>
  <c r="M475" i="26"/>
  <c r="M474" i="26"/>
  <c r="M473" i="26"/>
  <c r="M472" i="26"/>
  <c r="M471" i="26"/>
  <c r="M470" i="26"/>
  <c r="M469" i="26"/>
  <c r="M468" i="26"/>
  <c r="M467" i="26"/>
  <c r="M466" i="26"/>
  <c r="M465" i="26"/>
  <c r="M464" i="26"/>
  <c r="M463" i="26"/>
  <c r="M462" i="26"/>
  <c r="M461" i="26"/>
  <c r="M460" i="26"/>
  <c r="M459" i="26"/>
  <c r="M458" i="26"/>
  <c r="M457" i="26"/>
  <c r="M456" i="26"/>
  <c r="M455" i="26"/>
  <c r="M454" i="26"/>
  <c r="M453" i="26"/>
  <c r="M452" i="26"/>
  <c r="M451" i="26"/>
  <c r="M450" i="26"/>
  <c r="M449" i="26"/>
  <c r="M448" i="26"/>
  <c r="M447" i="26"/>
  <c r="M446" i="26"/>
  <c r="M445" i="26"/>
  <c r="M444" i="26"/>
  <c r="M443" i="26"/>
  <c r="M442" i="26"/>
  <c r="M441" i="26"/>
  <c r="M440" i="26"/>
  <c r="M439" i="26"/>
  <c r="M438" i="26"/>
  <c r="M437" i="26"/>
  <c r="M436" i="26"/>
  <c r="M435" i="26"/>
  <c r="M434" i="26"/>
  <c r="M433" i="26"/>
  <c r="M432" i="26"/>
  <c r="M431" i="26"/>
  <c r="M430" i="26"/>
  <c r="M429" i="26"/>
  <c r="M428" i="26"/>
  <c r="M427" i="26"/>
  <c r="M426" i="26"/>
  <c r="M425" i="26"/>
  <c r="M424" i="26"/>
  <c r="M423" i="26"/>
  <c r="M422" i="26"/>
  <c r="M421" i="26"/>
  <c r="M420" i="26"/>
  <c r="M419" i="26"/>
  <c r="M418" i="26"/>
  <c r="M417" i="26"/>
  <c r="M416" i="26"/>
  <c r="M415" i="26"/>
  <c r="M414" i="26"/>
  <c r="M413" i="26"/>
  <c r="M412" i="26"/>
  <c r="M411" i="26"/>
  <c r="M410" i="26"/>
  <c r="M409" i="26"/>
  <c r="M408" i="26"/>
  <c r="M407" i="26"/>
  <c r="M406" i="26"/>
  <c r="M405" i="26"/>
  <c r="M404" i="26"/>
  <c r="M403" i="26"/>
  <c r="M402" i="26"/>
  <c r="M401" i="26"/>
  <c r="M400" i="26"/>
  <c r="M399" i="26"/>
  <c r="M398" i="26"/>
  <c r="M397" i="26"/>
  <c r="M396" i="26"/>
  <c r="M395" i="26"/>
  <c r="M394" i="26"/>
  <c r="M393" i="26"/>
  <c r="M392" i="26"/>
  <c r="M391" i="26"/>
  <c r="M390" i="26"/>
  <c r="M389" i="26"/>
  <c r="M388" i="26"/>
  <c r="M387" i="26"/>
  <c r="M386" i="26"/>
  <c r="M385" i="26"/>
  <c r="M384" i="26"/>
  <c r="M383" i="26"/>
  <c r="M382" i="26"/>
  <c r="M381" i="26"/>
  <c r="M380" i="26"/>
  <c r="M379" i="26"/>
  <c r="M378" i="26"/>
  <c r="M377" i="26"/>
  <c r="M376" i="26"/>
  <c r="M375" i="26"/>
  <c r="M374" i="26"/>
  <c r="M373" i="26"/>
  <c r="M372" i="26"/>
  <c r="M371" i="26"/>
  <c r="M370" i="26"/>
  <c r="M369" i="26"/>
  <c r="M368" i="26"/>
  <c r="M367" i="26"/>
  <c r="M366" i="26"/>
  <c r="M365" i="26"/>
  <c r="M364" i="26"/>
  <c r="M363" i="26"/>
  <c r="M362" i="26"/>
  <c r="M361" i="26"/>
  <c r="M360" i="26"/>
  <c r="M359" i="26"/>
  <c r="M358" i="26"/>
  <c r="M357" i="26"/>
  <c r="M356" i="26"/>
  <c r="M355" i="26"/>
  <c r="M354" i="26"/>
  <c r="M353" i="26"/>
  <c r="M352" i="26"/>
  <c r="M351" i="26"/>
  <c r="M350" i="26"/>
  <c r="M349" i="26"/>
  <c r="M348" i="26"/>
  <c r="M347" i="26"/>
  <c r="M346" i="26"/>
  <c r="M345" i="26"/>
  <c r="M344" i="26"/>
  <c r="M343" i="26"/>
  <c r="M342" i="26"/>
  <c r="M341" i="26"/>
  <c r="M340" i="26"/>
  <c r="M339" i="26"/>
  <c r="M338" i="26"/>
  <c r="M337" i="26"/>
  <c r="M336" i="26"/>
  <c r="M335" i="26"/>
  <c r="M334" i="26"/>
  <c r="M333" i="26"/>
  <c r="M332" i="26"/>
  <c r="M331" i="26"/>
  <c r="M330" i="26"/>
  <c r="M329" i="26"/>
  <c r="M328" i="26"/>
  <c r="M327" i="26"/>
  <c r="M326" i="26"/>
  <c r="M325" i="26"/>
  <c r="M324" i="26"/>
  <c r="M323" i="26"/>
  <c r="M322" i="26"/>
  <c r="M321" i="26"/>
  <c r="M320" i="26"/>
  <c r="M319" i="26"/>
  <c r="M318" i="26"/>
  <c r="M317" i="26"/>
  <c r="M316" i="26"/>
  <c r="M315" i="26"/>
  <c r="M314" i="26"/>
  <c r="M313" i="26"/>
  <c r="M312" i="26"/>
  <c r="M311" i="26"/>
  <c r="M310" i="26"/>
  <c r="M309" i="26"/>
  <c r="M308" i="26"/>
  <c r="M307" i="26"/>
  <c r="M306" i="26"/>
  <c r="M305" i="26"/>
  <c r="M304" i="26"/>
  <c r="M303" i="26"/>
  <c r="M302" i="26"/>
  <c r="M301" i="26"/>
  <c r="M300" i="26"/>
  <c r="M299" i="26"/>
  <c r="M298" i="26"/>
  <c r="M297" i="26"/>
  <c r="M296" i="26"/>
  <c r="M295" i="26"/>
  <c r="M294" i="26"/>
  <c r="M293" i="26"/>
  <c r="M292" i="26"/>
  <c r="M291" i="26"/>
  <c r="M290" i="26"/>
  <c r="M289" i="26"/>
  <c r="M288" i="26"/>
  <c r="M287" i="26"/>
  <c r="M286" i="26"/>
  <c r="M285" i="26"/>
  <c r="M284" i="26"/>
  <c r="M283" i="26"/>
  <c r="M282" i="26"/>
  <c r="M281" i="26"/>
  <c r="M280" i="26"/>
  <c r="M279" i="26"/>
  <c r="M278" i="26"/>
  <c r="M277" i="26"/>
  <c r="M276" i="26"/>
  <c r="M275" i="26"/>
  <c r="M274" i="26"/>
  <c r="M273" i="26"/>
  <c r="M272" i="26"/>
  <c r="M271" i="26"/>
  <c r="M270" i="26"/>
  <c r="M269" i="26"/>
  <c r="M268" i="26"/>
  <c r="M267" i="26"/>
  <c r="M266" i="26"/>
  <c r="M265" i="26"/>
  <c r="M264" i="26"/>
  <c r="M263" i="26"/>
  <c r="M262" i="26"/>
  <c r="M261" i="26"/>
  <c r="M260" i="26"/>
  <c r="M259" i="26"/>
  <c r="M258" i="26"/>
  <c r="M257" i="26"/>
  <c r="M256" i="26"/>
  <c r="M255" i="26"/>
  <c r="M254" i="26"/>
  <c r="M253" i="26"/>
  <c r="M252" i="26"/>
  <c r="M251" i="26"/>
  <c r="M250" i="26"/>
  <c r="M249" i="26"/>
  <c r="M248" i="26"/>
  <c r="M247" i="26"/>
  <c r="M246" i="26"/>
  <c r="M245" i="26"/>
  <c r="M244" i="26"/>
  <c r="M243" i="26"/>
  <c r="M242" i="26"/>
  <c r="M241" i="26"/>
  <c r="M240" i="26"/>
  <c r="M239" i="26"/>
  <c r="M238" i="26"/>
  <c r="M237" i="26"/>
  <c r="M236" i="26"/>
  <c r="M235" i="26"/>
  <c r="M234" i="26"/>
  <c r="M233" i="26"/>
  <c r="M232" i="26"/>
  <c r="M231" i="26"/>
  <c r="M230" i="26"/>
  <c r="M229" i="26"/>
  <c r="M228" i="26"/>
  <c r="M227" i="26"/>
  <c r="M226" i="26"/>
  <c r="M225" i="26"/>
  <c r="M224" i="26"/>
  <c r="M223" i="26"/>
  <c r="M222" i="26"/>
  <c r="M221" i="26"/>
  <c r="M220" i="26"/>
  <c r="M219" i="26"/>
  <c r="M218" i="26"/>
  <c r="M217" i="26"/>
  <c r="M216" i="26"/>
  <c r="M215" i="26"/>
  <c r="M214" i="26"/>
  <c r="M213" i="26"/>
  <c r="M212" i="26"/>
  <c r="M211" i="26"/>
  <c r="M210" i="26"/>
  <c r="M209" i="26"/>
  <c r="M208" i="26"/>
  <c r="M207" i="26"/>
  <c r="M206" i="26"/>
  <c r="M205" i="26"/>
  <c r="M204" i="26"/>
  <c r="M203" i="26"/>
  <c r="M202" i="26"/>
  <c r="M201" i="26"/>
  <c r="M200" i="26"/>
  <c r="M199" i="26"/>
  <c r="M198" i="26"/>
  <c r="M197" i="26"/>
  <c r="M196" i="26"/>
  <c r="M195" i="26"/>
  <c r="M194" i="26"/>
  <c r="M193" i="26"/>
  <c r="M192" i="26"/>
  <c r="M191" i="26"/>
  <c r="M190" i="26"/>
  <c r="M189" i="26"/>
  <c r="M188" i="26"/>
  <c r="M187" i="26"/>
  <c r="M186" i="26"/>
  <c r="M185" i="26"/>
  <c r="M184" i="26"/>
  <c r="M183" i="26"/>
  <c r="M182" i="26"/>
  <c r="M181" i="26"/>
  <c r="M180" i="26"/>
  <c r="M179" i="26"/>
  <c r="M178" i="26"/>
  <c r="M177" i="26"/>
  <c r="M176" i="26"/>
  <c r="M175" i="26"/>
  <c r="M174" i="26"/>
  <c r="M173" i="26"/>
  <c r="M172" i="26"/>
  <c r="M171" i="26"/>
  <c r="M170" i="26"/>
  <c r="M169" i="26"/>
  <c r="M168" i="26"/>
  <c r="M167" i="26"/>
  <c r="M166" i="26"/>
  <c r="M165" i="26"/>
  <c r="M164" i="26"/>
  <c r="M163" i="26"/>
  <c r="M162" i="26"/>
  <c r="M161" i="26"/>
  <c r="M160" i="26"/>
  <c r="M159" i="26"/>
  <c r="M158" i="26"/>
  <c r="M157" i="26"/>
  <c r="M156" i="26"/>
  <c r="M155" i="26"/>
  <c r="M154" i="26"/>
  <c r="M153" i="26"/>
  <c r="M152" i="26"/>
  <c r="M151" i="26"/>
  <c r="M150" i="26"/>
  <c r="M149" i="26"/>
  <c r="M148" i="26"/>
  <c r="M147" i="26"/>
  <c r="M146" i="26"/>
  <c r="M145" i="26"/>
  <c r="M144" i="26"/>
  <c r="M143" i="26"/>
  <c r="M142" i="26"/>
  <c r="M141" i="26"/>
  <c r="M140" i="26"/>
  <c r="M139" i="26"/>
  <c r="M138" i="26"/>
  <c r="M137" i="26"/>
  <c r="M136" i="26"/>
  <c r="M135" i="26"/>
  <c r="M134" i="26"/>
  <c r="M133" i="26"/>
  <c r="M132" i="26"/>
  <c r="M131" i="26"/>
  <c r="M130" i="26"/>
  <c r="M129" i="26"/>
  <c r="M128" i="26"/>
  <c r="M127" i="26"/>
  <c r="M126" i="26"/>
  <c r="M125" i="26"/>
  <c r="M124" i="26"/>
  <c r="M123" i="26"/>
  <c r="M122" i="26"/>
  <c r="M121" i="26"/>
  <c r="M120" i="26"/>
  <c r="M119" i="26"/>
  <c r="M118" i="26"/>
  <c r="M117" i="26"/>
  <c r="M116" i="26"/>
  <c r="M115" i="26"/>
  <c r="M114" i="26"/>
  <c r="M113" i="26"/>
  <c r="M112" i="26"/>
  <c r="M111" i="26"/>
  <c r="M110" i="26"/>
  <c r="M109" i="26"/>
  <c r="M108" i="26"/>
  <c r="M107" i="26"/>
  <c r="M106" i="26"/>
  <c r="M105" i="26"/>
  <c r="M104" i="26"/>
  <c r="M103" i="26"/>
  <c r="M102" i="26"/>
  <c r="M101" i="26"/>
  <c r="M100" i="26"/>
  <c r="M99" i="26"/>
  <c r="M98" i="26"/>
  <c r="M97" i="26"/>
  <c r="M96" i="26"/>
  <c r="M95" i="26"/>
  <c r="M94" i="26"/>
  <c r="M93" i="26"/>
  <c r="M92" i="26"/>
  <c r="M91" i="26"/>
  <c r="M90" i="26"/>
  <c r="M89" i="26"/>
  <c r="M88" i="26"/>
  <c r="M87" i="26"/>
  <c r="M86" i="26"/>
  <c r="M85" i="26"/>
  <c r="M84" i="26"/>
  <c r="M83" i="26"/>
  <c r="M82" i="26"/>
  <c r="M81" i="26"/>
  <c r="M80" i="26"/>
  <c r="M79" i="26"/>
  <c r="M78" i="26"/>
  <c r="M77" i="26"/>
  <c r="M76" i="26"/>
  <c r="M75" i="26"/>
  <c r="M74" i="26"/>
  <c r="M73" i="26"/>
  <c r="M72" i="26"/>
  <c r="M71" i="26"/>
  <c r="M70" i="26"/>
  <c r="M69" i="26"/>
  <c r="M68" i="26"/>
  <c r="M67" i="26"/>
  <c r="M66" i="26"/>
  <c r="M65" i="26"/>
  <c r="M64" i="26"/>
  <c r="M63" i="26"/>
  <c r="M62" i="26"/>
  <c r="M61" i="26"/>
  <c r="M60" i="26"/>
  <c r="M59" i="26"/>
  <c r="M58" i="26"/>
  <c r="M57" i="26"/>
  <c r="M56" i="26"/>
  <c r="M55" i="26"/>
  <c r="M54" i="26"/>
  <c r="M53" i="26"/>
  <c r="M52" i="26"/>
  <c r="M51" i="26"/>
  <c r="E51" i="26"/>
  <c r="M50" i="26"/>
  <c r="D74" i="26"/>
  <c r="M49" i="26"/>
  <c r="E49" i="26"/>
  <c r="M48" i="26"/>
  <c r="D72" i="26"/>
  <c r="M47" i="26"/>
  <c r="E47" i="26"/>
  <c r="M46" i="26"/>
  <c r="D70" i="26"/>
  <c r="M45" i="26"/>
  <c r="E45" i="26"/>
  <c r="M44" i="26"/>
  <c r="D68" i="26"/>
  <c r="M43" i="26"/>
  <c r="E43" i="26"/>
  <c r="M42" i="26"/>
  <c r="D66" i="26"/>
  <c r="M41" i="26"/>
  <c r="E41" i="26"/>
  <c r="M40" i="26"/>
  <c r="D64" i="26"/>
  <c r="M39" i="26"/>
  <c r="E39" i="26"/>
  <c r="M38" i="26"/>
  <c r="D62" i="26"/>
  <c r="M37" i="26"/>
  <c r="E37" i="26"/>
  <c r="M36" i="26"/>
  <c r="E36" i="26"/>
  <c r="D60" i="26"/>
  <c r="M35" i="26"/>
  <c r="D59" i="26"/>
  <c r="M34" i="26"/>
  <c r="D58" i="26"/>
  <c r="M33" i="26"/>
  <c r="E33" i="26"/>
  <c r="M32" i="26"/>
  <c r="D56" i="26"/>
  <c r="M31" i="26"/>
  <c r="E31" i="26"/>
  <c r="M30" i="26"/>
  <c r="D54" i="26"/>
  <c r="M29" i="26"/>
  <c r="D53" i="26"/>
  <c r="M28" i="26"/>
  <c r="E28" i="26"/>
  <c r="D52" i="26"/>
  <c r="M27" i="26"/>
  <c r="E27" i="26"/>
  <c r="M26" i="26"/>
  <c r="E26" i="26"/>
  <c r="F26" i="26" s="1"/>
  <c r="M25" i="26"/>
  <c r="E25" i="26"/>
  <c r="M24" i="26"/>
  <c r="E24" i="26"/>
  <c r="M23" i="26"/>
  <c r="E23" i="26"/>
  <c r="M22" i="26"/>
  <c r="E22" i="26"/>
  <c r="G22" i="26" s="1"/>
  <c r="M21" i="26"/>
  <c r="E21" i="26"/>
  <c r="F21" i="26" s="1"/>
  <c r="M20" i="26"/>
  <c r="E20" i="26"/>
  <c r="M19" i="26"/>
  <c r="E19" i="26"/>
  <c r="M18" i="26"/>
  <c r="E18" i="26"/>
  <c r="F18" i="26" s="1"/>
  <c r="M17" i="26"/>
  <c r="E17" i="26"/>
  <c r="G17" i="26" s="1"/>
  <c r="M16" i="26"/>
  <c r="E16" i="26"/>
  <c r="M15" i="26"/>
  <c r="E15" i="26"/>
  <c r="M14" i="26"/>
  <c r="E14" i="26"/>
  <c r="G14" i="26" s="1"/>
  <c r="M13" i="26"/>
  <c r="E13" i="26"/>
  <c r="F13" i="26" s="1"/>
  <c r="M12" i="26"/>
  <c r="E12" i="26"/>
  <c r="M11" i="26"/>
  <c r="E11" i="26"/>
  <c r="M10" i="26"/>
  <c r="E10" i="26"/>
  <c r="F10" i="26" s="1"/>
  <c r="M9" i="26"/>
  <c r="E9" i="26"/>
  <c r="M8" i="26"/>
  <c r="E8" i="26"/>
  <c r="M7" i="26"/>
  <c r="E7" i="26"/>
  <c r="M6" i="26"/>
  <c r="E6" i="26"/>
  <c r="G6" i="26" s="1"/>
  <c r="M5" i="26"/>
  <c r="E5" i="26"/>
  <c r="F5" i="26" s="1"/>
  <c r="M4" i="26"/>
  <c r="E4" i="26"/>
  <c r="O54" i="30"/>
  <c r="N63" i="30" s="1"/>
  <c r="O53" i="30"/>
  <c r="R63" i="30" s="1"/>
  <c r="O52" i="30"/>
  <c r="N61" i="30" s="1"/>
  <c r="O34" i="30"/>
  <c r="N43" i="30" s="1"/>
  <c r="O33" i="30"/>
  <c r="O32" i="30"/>
  <c r="AJ19" i="30"/>
  <c r="AI28" i="30" s="1"/>
  <c r="AI15" i="30" s="1"/>
  <c r="AI23" i="30"/>
  <c r="AI10" i="30" s="1"/>
  <c r="O19" i="30"/>
  <c r="N28" i="30" s="1"/>
  <c r="O18" i="30"/>
  <c r="O17" i="30"/>
  <c r="R27" i="30" s="1"/>
  <c r="AJ54" i="10"/>
  <c r="AI63" i="10" s="1"/>
  <c r="AJ53" i="10"/>
  <c r="AJ52" i="10"/>
  <c r="AM62" i="10" s="1"/>
  <c r="O54" i="10"/>
  <c r="N63" i="10" s="1"/>
  <c r="O53" i="10"/>
  <c r="R63" i="10" s="1"/>
  <c r="O52" i="10"/>
  <c r="AJ34" i="10"/>
  <c r="AI43" i="10" s="1"/>
  <c r="AJ33" i="10"/>
  <c r="AJ32" i="10"/>
  <c r="AM42" i="10" s="1"/>
  <c r="O34" i="10"/>
  <c r="N42" i="10" s="1"/>
  <c r="O33" i="10"/>
  <c r="O32" i="10"/>
  <c r="AJ19" i="10"/>
  <c r="AI28" i="10" s="1"/>
  <c r="AJ18" i="10"/>
  <c r="AM28" i="10" s="1"/>
  <c r="AJ17" i="10"/>
  <c r="AO22" i="10" s="1"/>
  <c r="O19" i="10"/>
  <c r="N27" i="10" s="1"/>
  <c r="O18" i="10"/>
  <c r="O17" i="10"/>
  <c r="R27" i="10" s="1"/>
  <c r="AJ13" i="10"/>
  <c r="R10" i="10"/>
  <c r="L61" i="30"/>
  <c r="L58" i="30"/>
  <c r="L40" i="30"/>
  <c r="L60" i="30" s="1"/>
  <c r="L39" i="30"/>
  <c r="L59" i="30" s="1"/>
  <c r="AG25" i="30"/>
  <c r="L25" i="30"/>
  <c r="AG24" i="30"/>
  <c r="L24" i="30"/>
  <c r="AM11" i="30"/>
  <c r="AG61" i="10"/>
  <c r="L61" i="10"/>
  <c r="AG58" i="10"/>
  <c r="L58" i="10"/>
  <c r="AG40" i="10"/>
  <c r="AG60" i="10" s="1"/>
  <c r="L40" i="10"/>
  <c r="L60" i="10" s="1"/>
  <c r="AG39" i="10"/>
  <c r="AG59" i="10" s="1"/>
  <c r="L39" i="10"/>
  <c r="L59" i="10" s="1"/>
  <c r="AG25" i="10"/>
  <c r="L25" i="10"/>
  <c r="AG24" i="10"/>
  <c r="L24" i="10"/>
  <c r="AM11" i="10"/>
  <c r="R59" i="30" l="1" a="1"/>
  <c r="R59" i="30" s="1"/>
  <c r="R58" i="30" a="1"/>
  <c r="R58" i="30" s="1"/>
  <c r="R39" i="30" a="1"/>
  <c r="R39" i="30" s="1"/>
  <c r="R38" i="30" a="1"/>
  <c r="R38" i="30" s="1"/>
  <c r="R24" i="30" a="1"/>
  <c r="R24" i="30" s="1"/>
  <c r="R15" i="30" s="1"/>
  <c r="R23" i="30" a="1"/>
  <c r="R23" i="30" s="1"/>
  <c r="R9" i="30" s="1"/>
  <c r="N22" i="30" a="1"/>
  <c r="N22" i="30" s="1"/>
  <c r="G25" i="26"/>
  <c r="G9" i="26"/>
  <c r="G15" i="26"/>
  <c r="G7" i="26"/>
  <c r="G23" i="26"/>
  <c r="T37" i="30"/>
  <c r="R60" i="10"/>
  <c r="N61" i="10"/>
  <c r="N38" i="10"/>
  <c r="N41" i="10"/>
  <c r="E34" i="26"/>
  <c r="E40" i="26"/>
  <c r="F7" i="26"/>
  <c r="G10" i="26"/>
  <c r="F15" i="26"/>
  <c r="G18" i="26"/>
  <c r="F23" i="26"/>
  <c r="G26" i="26"/>
  <c r="D31" i="26"/>
  <c r="F31" i="26" s="1"/>
  <c r="D39" i="26"/>
  <c r="F39" i="26" s="1"/>
  <c r="D47" i="26"/>
  <c r="F47" i="26" s="1"/>
  <c r="E50" i="26"/>
  <c r="G11" i="26"/>
  <c r="G19" i="26"/>
  <c r="G27" i="26"/>
  <c r="D35" i="26"/>
  <c r="D43" i="26"/>
  <c r="G43" i="26" s="1"/>
  <c r="D51" i="26"/>
  <c r="G51" i="26" s="1"/>
  <c r="E44" i="26"/>
  <c r="F4" i="26"/>
  <c r="G8" i="26"/>
  <c r="G12" i="26"/>
  <c r="G16" i="26"/>
  <c r="G20" i="26"/>
  <c r="G24" i="26"/>
  <c r="D28" i="26"/>
  <c r="G28" i="26" s="1"/>
  <c r="D32" i="26"/>
  <c r="D36" i="26"/>
  <c r="G36" i="26" s="1"/>
  <c r="D40" i="26"/>
  <c r="D44" i="26"/>
  <c r="D48" i="26"/>
  <c r="E35" i="26"/>
  <c r="F35" i="26" s="1"/>
  <c r="E38" i="26"/>
  <c r="G5" i="26"/>
  <c r="G13" i="26"/>
  <c r="G21" i="26"/>
  <c r="D29" i="26"/>
  <c r="D33" i="26"/>
  <c r="G33" i="26" s="1"/>
  <c r="D37" i="26"/>
  <c r="G37" i="26" s="1"/>
  <c r="D41" i="26"/>
  <c r="F41" i="26" s="1"/>
  <c r="D45" i="26"/>
  <c r="G45" i="26" s="1"/>
  <c r="D49" i="26"/>
  <c r="G49" i="26" s="1"/>
  <c r="E48" i="26"/>
  <c r="F9" i="26"/>
  <c r="F17" i="26"/>
  <c r="F25" i="26"/>
  <c r="E42" i="26"/>
  <c r="D30" i="26"/>
  <c r="D38" i="26"/>
  <c r="D46" i="26"/>
  <c r="F6" i="26"/>
  <c r="F14" i="26"/>
  <c r="F22" i="26"/>
  <c r="D34" i="26"/>
  <c r="D42" i="26"/>
  <c r="D50" i="26"/>
  <c r="E46" i="26"/>
  <c r="K103" i="18"/>
  <c r="R43" i="30"/>
  <c r="AM57" i="10" a="1"/>
  <c r="AM57" i="10" s="1"/>
  <c r="AK22" i="10" a="1"/>
  <c r="AK22" i="10" s="1"/>
  <c r="AI59" i="10" a="1"/>
  <c r="AI59" i="10" s="1"/>
  <c r="AI61" i="10"/>
  <c r="AY4" i="10"/>
  <c r="F24" i="26"/>
  <c r="F8" i="26"/>
  <c r="F16" i="26"/>
  <c r="F11" i="26"/>
  <c r="F19" i="26"/>
  <c r="F27" i="26"/>
  <c r="F43" i="26"/>
  <c r="F12" i="26"/>
  <c r="F20" i="26"/>
  <c r="G4" i="26"/>
  <c r="O75" i="31"/>
  <c r="O28" i="31"/>
  <c r="E58" i="26"/>
  <c r="D82" i="26"/>
  <c r="D76" i="26"/>
  <c r="E52" i="26"/>
  <c r="E54" i="26"/>
  <c r="D78" i="26"/>
  <c r="D80" i="26"/>
  <c r="E56" i="26"/>
  <c r="D84" i="26"/>
  <c r="E60" i="26"/>
  <c r="E62" i="26"/>
  <c r="D86" i="26"/>
  <c r="D88" i="26"/>
  <c r="E64" i="26"/>
  <c r="E66" i="26"/>
  <c r="D90" i="26"/>
  <c r="D92" i="26"/>
  <c r="E68" i="26"/>
  <c r="E70" i="26"/>
  <c r="D94" i="26"/>
  <c r="D96" i="26"/>
  <c r="E72" i="26"/>
  <c r="E74" i="26"/>
  <c r="D98" i="26"/>
  <c r="E53" i="26"/>
  <c r="D77" i="26"/>
  <c r="E59" i="26"/>
  <c r="D83" i="26"/>
  <c r="D63" i="26"/>
  <c r="D67" i="26"/>
  <c r="D71" i="26"/>
  <c r="D75" i="26"/>
  <c r="E29" i="26"/>
  <c r="E30" i="26"/>
  <c r="E32" i="26"/>
  <c r="F32" i="26" s="1"/>
  <c r="D61" i="26"/>
  <c r="D65" i="26"/>
  <c r="D69" i="26"/>
  <c r="D73" i="26"/>
  <c r="D81" i="26"/>
  <c r="O22" i="10" a="1"/>
  <c r="O22" i="10" s="1"/>
  <c r="AK37" i="10" a="1"/>
  <c r="AK37" i="10" s="1"/>
  <c r="AI40" i="10" a="1"/>
  <c r="AI40" i="10" s="1"/>
  <c r="AJ57" i="10" a="1"/>
  <c r="AJ57" i="10" s="1"/>
  <c r="AM63" i="10"/>
  <c r="S22" i="10" a="1"/>
  <c r="S22" i="10" s="1"/>
  <c r="AN57" i="10" a="1"/>
  <c r="AN57" i="10" s="1"/>
  <c r="T37" i="10"/>
  <c r="S37" i="10" a="1"/>
  <c r="S37" i="10" s="1"/>
  <c r="AL37" i="10" a="1"/>
  <c r="AL37" i="10" s="1"/>
  <c r="N25" i="30" a="1"/>
  <c r="N25" i="30" s="1"/>
  <c r="AI24" i="30" a="1"/>
  <c r="AI24" i="30" s="1"/>
  <c r="AI11" i="30" s="1"/>
  <c r="N15" i="30"/>
  <c r="AI26" i="30"/>
  <c r="AI13" i="30" s="1"/>
  <c r="T22" i="30"/>
  <c r="N57" i="30" a="1"/>
  <c r="N57" i="30" s="1"/>
  <c r="R57" i="30" a="1"/>
  <c r="R57" i="30" s="1"/>
  <c r="T57" i="30"/>
  <c r="AO22" i="30"/>
  <c r="N27" i="30"/>
  <c r="R40" i="30"/>
  <c r="AI27" i="30"/>
  <c r="AI14" i="30" s="1"/>
  <c r="N62" i="30"/>
  <c r="AM27" i="30"/>
  <c r="AM13" i="30" s="1"/>
  <c r="Q37" i="30" a="1"/>
  <c r="Q37" i="30" s="1"/>
  <c r="N41" i="30"/>
  <c r="AL22" i="30" a="1"/>
  <c r="AL22" i="30" s="1"/>
  <c r="AK8" i="30" s="1"/>
  <c r="N28" i="10"/>
  <c r="AI42" i="10"/>
  <c r="AO57" i="10"/>
  <c r="AN8" i="10" s="1"/>
  <c r="AI27" i="10"/>
  <c r="N43" i="10"/>
  <c r="N57" i="10" a="1"/>
  <c r="N57" i="10" s="1"/>
  <c r="Q57" i="10" a="1"/>
  <c r="Q57" i="10" s="1"/>
  <c r="R57" i="10" a="1"/>
  <c r="R57" i="10" s="1"/>
  <c r="R40" i="10"/>
  <c r="T57" i="10"/>
  <c r="N59" i="10" a="1"/>
  <c r="N59" i="10" s="1"/>
  <c r="AK57" i="10" a="1"/>
  <c r="AK57" i="10" s="1"/>
  <c r="AH8" i="30"/>
  <c r="R11" i="30"/>
  <c r="E44" i="33" s="1"/>
  <c r="D36" i="7" s="1"/>
  <c r="Q22" i="30" a="1"/>
  <c r="Q22" i="30" s="1"/>
  <c r="AI25" i="30"/>
  <c r="AI12" i="30" s="1"/>
  <c r="R28" i="30"/>
  <c r="N40" i="30" a="1"/>
  <c r="N40" i="30" s="1"/>
  <c r="N42" i="30"/>
  <c r="O57" i="30" a="1"/>
  <c r="O57" i="30" s="1"/>
  <c r="S57" i="30" a="1"/>
  <c r="S57" i="30" s="1"/>
  <c r="R62" i="30"/>
  <c r="O13" i="30"/>
  <c r="AJ22" i="30" a="1"/>
  <c r="AJ22" i="30" s="1"/>
  <c r="AI8" i="30" s="1"/>
  <c r="AN22" i="30" a="1"/>
  <c r="AN22" i="30" s="1"/>
  <c r="AM8" i="30" s="1"/>
  <c r="N26" i="30"/>
  <c r="N37" i="30" a="1"/>
  <c r="N37" i="30" s="1"/>
  <c r="R37" i="30" a="1"/>
  <c r="R37" i="30" s="1"/>
  <c r="R42" i="30"/>
  <c r="R60" i="30"/>
  <c r="P22" i="30" a="1"/>
  <c r="P22" i="30" s="1"/>
  <c r="AM22" i="30" a="1"/>
  <c r="AM22" i="30" s="1"/>
  <c r="AL8" i="30" s="1"/>
  <c r="R22" i="30" a="1"/>
  <c r="R22" i="30" s="1"/>
  <c r="AM28" i="30"/>
  <c r="AM14" i="30" s="1"/>
  <c r="P57" i="30" a="1"/>
  <c r="P57" i="30" s="1"/>
  <c r="AK22" i="30" a="1"/>
  <c r="AK22" i="30" s="1"/>
  <c r="AJ8" i="30" s="1"/>
  <c r="O37" i="30" a="1"/>
  <c r="O37" i="30" s="1"/>
  <c r="N59" i="30" a="1"/>
  <c r="N59" i="30" s="1"/>
  <c r="S37" i="30" a="1"/>
  <c r="S37" i="30" s="1"/>
  <c r="N38" i="30"/>
  <c r="R10" i="30"/>
  <c r="E43" i="33" s="1"/>
  <c r="O22" i="30" a="1"/>
  <c r="O22" i="30" s="1"/>
  <c r="S22" i="30" a="1"/>
  <c r="S22" i="30" s="1"/>
  <c r="N23" i="30"/>
  <c r="Q57" i="30" a="1"/>
  <c r="Q57" i="30" s="1"/>
  <c r="N24" i="30" a="1"/>
  <c r="N24" i="30" s="1"/>
  <c r="P37" i="30" a="1"/>
  <c r="P37" i="30" s="1"/>
  <c r="AL22" i="10" a="1"/>
  <c r="AL22" i="10" s="1"/>
  <c r="AM10" i="10"/>
  <c r="P22" i="10" a="1"/>
  <c r="P22" i="10" s="1"/>
  <c r="AM37" i="10" a="1"/>
  <c r="AM37" i="10" s="1"/>
  <c r="N62" i="10"/>
  <c r="N14" i="10" s="1"/>
  <c r="R11" i="10"/>
  <c r="Q22" i="10" a="1"/>
  <c r="Q22" i="10" s="1"/>
  <c r="AI25" i="10"/>
  <c r="R28" i="10"/>
  <c r="AJ37" i="10" a="1"/>
  <c r="AJ37" i="10" s="1"/>
  <c r="AN37" i="10" a="1"/>
  <c r="AN37" i="10" s="1"/>
  <c r="N40" i="10" a="1"/>
  <c r="N40" i="10" s="1"/>
  <c r="O57" i="10" a="1"/>
  <c r="O57" i="10" s="1"/>
  <c r="S57" i="10" a="1"/>
  <c r="S57" i="10" s="1"/>
  <c r="R62" i="10"/>
  <c r="N23" i="10"/>
  <c r="N10" i="10" s="1"/>
  <c r="AI38" i="10"/>
  <c r="AI23" i="10"/>
  <c r="AI10" i="10" s="1"/>
  <c r="P37" i="10" a="1"/>
  <c r="P37" i="10" s="1"/>
  <c r="AI22" i="10" a="1"/>
  <c r="AI22" i="10" s="1"/>
  <c r="AM22" i="10" a="1"/>
  <c r="AM22" i="10" s="1"/>
  <c r="N24" i="10" a="1"/>
  <c r="N24" i="10" s="1"/>
  <c r="N11" i="10" s="1"/>
  <c r="Q37" i="10" a="1"/>
  <c r="Q37" i="10" s="1"/>
  <c r="AI41" i="10"/>
  <c r="AM43" i="10"/>
  <c r="AY3" i="10"/>
  <c r="O13" i="10"/>
  <c r="AJ22" i="10" a="1"/>
  <c r="AJ22" i="10" s="1"/>
  <c r="AN22" i="10" a="1"/>
  <c r="AN22" i="10" s="1"/>
  <c r="N26" i="10"/>
  <c r="N37" i="10" a="1"/>
  <c r="N37" i="10" s="1"/>
  <c r="R37" i="10" a="1"/>
  <c r="R37" i="10" s="1"/>
  <c r="R42" i="10"/>
  <c r="AL57" i="10" a="1"/>
  <c r="AL57" i="10" s="1"/>
  <c r="AI62" i="10"/>
  <c r="T22" i="10"/>
  <c r="N22" i="10" a="1"/>
  <c r="N22" i="10" s="1"/>
  <c r="R22" i="10" a="1"/>
  <c r="R22" i="10" s="1"/>
  <c r="AI26" i="10"/>
  <c r="AO37" i="10"/>
  <c r="N25" i="10" a="1"/>
  <c r="N25" i="10" s="1"/>
  <c r="R43" i="10"/>
  <c r="AM27" i="10"/>
  <c r="AI37" i="10" a="1"/>
  <c r="AI37" i="10" s="1"/>
  <c r="AI24" i="10" a="1"/>
  <c r="AI24" i="10" s="1"/>
  <c r="P57" i="10" a="1"/>
  <c r="P57" i="10" s="1"/>
  <c r="AI15" i="10"/>
  <c r="O37" i="10" a="1"/>
  <c r="O37" i="10" s="1"/>
  <c r="AI57" i="10" a="1"/>
  <c r="AI57" i="10" s="1"/>
  <c r="F39" i="33" l="1"/>
  <c r="E39" i="33"/>
  <c r="D28" i="7" s="1"/>
  <c r="E38" i="33"/>
  <c r="N38" i="33"/>
  <c r="F38" i="33"/>
  <c r="M38" i="33"/>
  <c r="L38" i="33"/>
  <c r="P38" i="33"/>
  <c r="K38" i="33"/>
  <c r="H38" i="33"/>
  <c r="J38" i="33"/>
  <c r="G38" i="33"/>
  <c r="O38" i="33"/>
  <c r="I38" i="33"/>
  <c r="F51" i="26"/>
  <c r="F29" i="26"/>
  <c r="F48" i="26"/>
  <c r="F36" i="26"/>
  <c r="F44" i="26"/>
  <c r="F28" i="26"/>
  <c r="G40" i="26"/>
  <c r="F40" i="26"/>
  <c r="F49" i="26"/>
  <c r="N11" i="30"/>
  <c r="E30" i="33" s="1"/>
  <c r="D16" i="7" s="1"/>
  <c r="AJ8" i="10"/>
  <c r="AI12" i="10"/>
  <c r="AM14" i="10"/>
  <c r="AN8" i="30"/>
  <c r="AM12" i="30"/>
  <c r="AL8" i="10"/>
  <c r="E47" i="33"/>
  <c r="D39" i="7" s="1"/>
  <c r="N13" i="30"/>
  <c r="G74" i="26"/>
  <c r="F74" i="26"/>
  <c r="F66" i="26"/>
  <c r="G66" i="26"/>
  <c r="G72" i="26"/>
  <c r="F72" i="26"/>
  <c r="G64" i="26"/>
  <c r="F64" i="26"/>
  <c r="D55" i="26"/>
  <c r="G54" i="26"/>
  <c r="F54" i="26"/>
  <c r="G52" i="26"/>
  <c r="F52" i="26"/>
  <c r="G30" i="26"/>
  <c r="F30" i="26"/>
  <c r="G59" i="26"/>
  <c r="F59" i="26"/>
  <c r="G70" i="26"/>
  <c r="F70" i="26"/>
  <c r="G62" i="26"/>
  <c r="F62" i="26"/>
  <c r="F68" i="26"/>
  <c r="G68" i="26"/>
  <c r="G60" i="26"/>
  <c r="F60" i="26"/>
  <c r="F53" i="26"/>
  <c r="G53" i="26"/>
  <c r="F58" i="26"/>
  <c r="G58" i="26"/>
  <c r="G56" i="26"/>
  <c r="F56" i="26"/>
  <c r="G44" i="26"/>
  <c r="G39" i="26"/>
  <c r="F33" i="26"/>
  <c r="G29" i="26"/>
  <c r="G46" i="26"/>
  <c r="F46" i="26"/>
  <c r="G32" i="26"/>
  <c r="E57" i="26"/>
  <c r="D57" i="26"/>
  <c r="F50" i="26"/>
  <c r="G50" i="26"/>
  <c r="G31" i="26"/>
  <c r="F42" i="26"/>
  <c r="G42" i="26"/>
  <c r="G38" i="26"/>
  <c r="F38" i="26"/>
  <c r="F45" i="26"/>
  <c r="F34" i="26"/>
  <c r="G34" i="26"/>
  <c r="G41" i="26"/>
  <c r="G48" i="26"/>
  <c r="G35" i="26"/>
  <c r="G47" i="26"/>
  <c r="F37" i="26"/>
  <c r="L103" i="18"/>
  <c r="J102" i="18"/>
  <c r="L101" i="18"/>
  <c r="R13" i="10"/>
  <c r="R14" i="30"/>
  <c r="E21" i="33" s="1"/>
  <c r="D10" i="7" s="1"/>
  <c r="R8" i="30"/>
  <c r="R14" i="10"/>
  <c r="N13" i="10"/>
  <c r="AI11" i="10"/>
  <c r="M8" i="10"/>
  <c r="M8" i="30"/>
  <c r="G35" i="33" s="1"/>
  <c r="D24" i="7" s="1"/>
  <c r="AM13" i="10"/>
  <c r="D35" i="7"/>
  <c r="Q8" i="10"/>
  <c r="N15" i="10"/>
  <c r="N12" i="30" a="1"/>
  <c r="N12" i="30" s="1"/>
  <c r="E31" i="33" s="1"/>
  <c r="N8" i="30"/>
  <c r="G36" i="33" s="1"/>
  <c r="N10" i="30"/>
  <c r="E34" i="33" s="1"/>
  <c r="R13" i="30"/>
  <c r="E20" i="33" s="1"/>
  <c r="N12" i="10" a="1"/>
  <c r="N12" i="10" s="1"/>
  <c r="Q8" i="30"/>
  <c r="E36" i="33" s="1"/>
  <c r="AI13" i="10"/>
  <c r="P8" i="10"/>
  <c r="N14" i="30"/>
  <c r="E46" i="33" s="1"/>
  <c r="F43" i="33"/>
  <c r="G43" i="33" s="1"/>
  <c r="AI14" i="10"/>
  <c r="F44" i="33"/>
  <c r="R12" i="10"/>
  <c r="AM8" i="10"/>
  <c r="AM12" i="10"/>
  <c r="P8" i="30"/>
  <c r="E35" i="33" s="1"/>
  <c r="N8" i="10"/>
  <c r="AI8" i="10"/>
  <c r="AH8" i="10"/>
  <c r="R8" i="10"/>
  <c r="O8" i="10"/>
  <c r="AK8" i="10"/>
  <c r="O8" i="30"/>
  <c r="G37" i="33" s="1"/>
  <c r="S8" i="30"/>
  <c r="R12" i="30"/>
  <c r="E71" i="26"/>
  <c r="G71" i="26" s="1"/>
  <c r="D95" i="26"/>
  <c r="D108" i="26"/>
  <c r="E84" i="26"/>
  <c r="F84" i="26" s="1"/>
  <c r="E78" i="26"/>
  <c r="D102" i="26"/>
  <c r="E94" i="26"/>
  <c r="D118" i="26"/>
  <c r="E81" i="26"/>
  <c r="D105" i="26"/>
  <c r="E67" i="26"/>
  <c r="F67" i="26" s="1"/>
  <c r="D91" i="26"/>
  <c r="E83" i="26"/>
  <c r="F83" i="26" s="1"/>
  <c r="D107" i="26"/>
  <c r="E98" i="26"/>
  <c r="D122" i="26"/>
  <c r="E75" i="26"/>
  <c r="F75" i="26" s="1"/>
  <c r="D99" i="26"/>
  <c r="E73" i="26"/>
  <c r="D97" i="26"/>
  <c r="E63" i="26"/>
  <c r="G63" i="26" s="1"/>
  <c r="D87" i="26"/>
  <c r="D112" i="26"/>
  <c r="E88" i="26"/>
  <c r="F88" i="26" s="1"/>
  <c r="E55" i="26"/>
  <c r="G55" i="26" s="1"/>
  <c r="D79" i="26"/>
  <c r="E86" i="26"/>
  <c r="D110" i="26"/>
  <c r="D104" i="26"/>
  <c r="E80" i="26"/>
  <c r="F80" i="26" s="1"/>
  <c r="D100" i="26"/>
  <c r="E76" i="26"/>
  <c r="F76" i="26" s="1"/>
  <c r="E69" i="26"/>
  <c r="F69" i="26" s="1"/>
  <c r="D93" i="26"/>
  <c r="E65" i="26"/>
  <c r="D89" i="26"/>
  <c r="E77" i="26"/>
  <c r="F77" i="26" s="1"/>
  <c r="D101" i="26"/>
  <c r="D116" i="26"/>
  <c r="E92" i="26"/>
  <c r="F92" i="26" s="1"/>
  <c r="E82" i="26"/>
  <c r="D106" i="26"/>
  <c r="E61" i="26"/>
  <c r="F61" i="26" s="1"/>
  <c r="D85" i="26"/>
  <c r="E90" i="26"/>
  <c r="D114" i="26"/>
  <c r="D120" i="26"/>
  <c r="E96" i="26"/>
  <c r="F96" i="26" s="1"/>
  <c r="S8" i="10"/>
  <c r="J27" i="7" l="1"/>
  <c r="D27" i="7"/>
  <c r="E37" i="33"/>
  <c r="J26" i="7" s="1"/>
  <c r="G39" i="33"/>
  <c r="H39" i="33" s="1"/>
  <c r="E33" i="33"/>
  <c r="F33" i="33" s="1"/>
  <c r="D18" i="7"/>
  <c r="J47" i="33"/>
  <c r="J67" i="33" s="1"/>
  <c r="J77" i="33" s="1"/>
  <c r="P47" i="33"/>
  <c r="P67" i="33" s="1"/>
  <c r="P77" i="33" s="1"/>
  <c r="E67" i="33"/>
  <c r="E77" i="33" s="1"/>
  <c r="M47" i="33"/>
  <c r="M67" i="33" s="1"/>
  <c r="M77" i="33" s="1"/>
  <c r="L47" i="33"/>
  <c r="L67" i="33" s="1"/>
  <c r="L77" i="33" s="1"/>
  <c r="F47" i="33"/>
  <c r="F67" i="33" s="1"/>
  <c r="F77" i="33" s="1"/>
  <c r="E32" i="33"/>
  <c r="F32" i="33" s="1"/>
  <c r="O47" i="33"/>
  <c r="O67" i="33" s="1"/>
  <c r="O77" i="33" s="1"/>
  <c r="N47" i="33"/>
  <c r="N67" i="33" s="1"/>
  <c r="N77" i="33" s="1"/>
  <c r="I47" i="33"/>
  <c r="I67" i="33" s="1"/>
  <c r="I77" i="33" s="1"/>
  <c r="H47" i="33"/>
  <c r="H67" i="33" s="1"/>
  <c r="H77" i="33" s="1"/>
  <c r="K47" i="33"/>
  <c r="K67" i="33" s="1"/>
  <c r="K77" i="33" s="1"/>
  <c r="G47" i="33"/>
  <c r="G67" i="33" s="1"/>
  <c r="G77" i="33" s="1"/>
  <c r="D18" i="35"/>
  <c r="J18" i="35" s="1"/>
  <c r="E45" i="33"/>
  <c r="J31" i="7" s="1"/>
  <c r="G98" i="26"/>
  <c r="F98" i="26"/>
  <c r="G94" i="26"/>
  <c r="F94" i="26"/>
  <c r="G84" i="26"/>
  <c r="G88" i="26"/>
  <c r="F63" i="26"/>
  <c r="G82" i="26"/>
  <c r="F82" i="26"/>
  <c r="F81" i="26"/>
  <c r="G81" i="26"/>
  <c r="G92" i="26"/>
  <c r="G77" i="26"/>
  <c r="G96" i="26"/>
  <c r="G80" i="26"/>
  <c r="G76" i="26"/>
  <c r="F55" i="26"/>
  <c r="G61" i="26"/>
  <c r="G90" i="26"/>
  <c r="F90" i="26"/>
  <c r="G78" i="26"/>
  <c r="F78" i="26"/>
  <c r="G75" i="26"/>
  <c r="F71" i="26"/>
  <c r="G83" i="26"/>
  <c r="G67" i="26"/>
  <c r="G65" i="26"/>
  <c r="F65" i="26"/>
  <c r="G86" i="26"/>
  <c r="F86" i="26"/>
  <c r="F73" i="26"/>
  <c r="G73" i="26"/>
  <c r="G57" i="26"/>
  <c r="F57" i="26"/>
  <c r="G69" i="26"/>
  <c r="F21" i="33"/>
  <c r="G21" i="33" s="1"/>
  <c r="H21" i="33" s="1"/>
  <c r="I21" i="33" s="1"/>
  <c r="J21" i="33" s="1"/>
  <c r="K21" i="33" s="1"/>
  <c r="L21" i="33" s="1"/>
  <c r="M21" i="33" s="1"/>
  <c r="N21" i="33" s="1"/>
  <c r="O21" i="33" s="1"/>
  <c r="P21" i="33" s="1"/>
  <c r="M103" i="18"/>
  <c r="H35" i="33"/>
  <c r="I35" i="33" s="1"/>
  <c r="N36" i="33"/>
  <c r="J25" i="7"/>
  <c r="D26" i="7"/>
  <c r="J24" i="7"/>
  <c r="D17" i="7"/>
  <c r="O36" i="33"/>
  <c r="F20" i="33"/>
  <c r="G20" i="33" s="1"/>
  <c r="H20" i="33" s="1"/>
  <c r="I20" i="33" s="1"/>
  <c r="J20" i="33" s="1"/>
  <c r="K20" i="33" s="1"/>
  <c r="L20" i="33" s="1"/>
  <c r="M20" i="33" s="1"/>
  <c r="N20" i="33" s="1"/>
  <c r="O20" i="33" s="1"/>
  <c r="P20" i="33" s="1"/>
  <c r="D9" i="7"/>
  <c r="F34" i="33"/>
  <c r="G34" i="33" s="1"/>
  <c r="D19" i="7"/>
  <c r="K46" i="33"/>
  <c r="K66" i="33" s="1"/>
  <c r="D38" i="7"/>
  <c r="D25" i="7"/>
  <c r="E55" i="33"/>
  <c r="O46" i="33"/>
  <c r="O66" i="33" s="1"/>
  <c r="E66" i="33"/>
  <c r="F31" i="33"/>
  <c r="J36" i="33"/>
  <c r="L46" i="33"/>
  <c r="L66" i="33" s="1"/>
  <c r="P36" i="33"/>
  <c r="J46" i="33"/>
  <c r="J66" i="33" s="1"/>
  <c r="H46" i="33"/>
  <c r="H66" i="33" s="1"/>
  <c r="K36" i="33"/>
  <c r="F46" i="33"/>
  <c r="F66" i="33" s="1"/>
  <c r="M46" i="33"/>
  <c r="M66" i="33" s="1"/>
  <c r="M36" i="33"/>
  <c r="L36" i="33"/>
  <c r="I46" i="33"/>
  <c r="I66" i="33" s="1"/>
  <c r="F36" i="33"/>
  <c r="N46" i="33"/>
  <c r="N66" i="33" s="1"/>
  <c r="P46" i="33"/>
  <c r="P66" i="33" s="1"/>
  <c r="G46" i="33"/>
  <c r="G66" i="33" s="1"/>
  <c r="N35" i="33"/>
  <c r="O35" i="33"/>
  <c r="F35" i="33"/>
  <c r="J35" i="33"/>
  <c r="L35" i="33"/>
  <c r="P35" i="33"/>
  <c r="K35" i="33"/>
  <c r="M35" i="33"/>
  <c r="H37" i="33"/>
  <c r="H43" i="33"/>
  <c r="G44" i="33"/>
  <c r="F30" i="33"/>
  <c r="H36" i="33"/>
  <c r="E97" i="26"/>
  <c r="D121" i="26"/>
  <c r="E91" i="26"/>
  <c r="F91" i="26" s="1"/>
  <c r="D115" i="26"/>
  <c r="D144" i="26"/>
  <c r="E120" i="26"/>
  <c r="F120" i="26" s="1"/>
  <c r="D124" i="26"/>
  <c r="E100" i="26"/>
  <c r="F100" i="26" s="1"/>
  <c r="D136" i="26"/>
  <c r="E112" i="26"/>
  <c r="F112" i="26" s="1"/>
  <c r="E122" i="26"/>
  <c r="D146" i="26"/>
  <c r="E118" i="26"/>
  <c r="D142" i="26"/>
  <c r="D132" i="26"/>
  <c r="E108" i="26"/>
  <c r="F108" i="26" s="1"/>
  <c r="E85" i="26"/>
  <c r="F85" i="26" s="1"/>
  <c r="D109" i="26"/>
  <c r="E87" i="26"/>
  <c r="G87" i="26" s="1"/>
  <c r="D111" i="26"/>
  <c r="E99" i="26"/>
  <c r="F99" i="26" s="1"/>
  <c r="D123" i="26"/>
  <c r="E95" i="26"/>
  <c r="G95" i="26" s="1"/>
  <c r="D119" i="26"/>
  <c r="E89" i="26"/>
  <c r="D113" i="26"/>
  <c r="D140" i="26"/>
  <c r="E116" i="26"/>
  <c r="F116" i="26" s="1"/>
  <c r="E114" i="26"/>
  <c r="D138" i="26"/>
  <c r="E101" i="26"/>
  <c r="F101" i="26" s="1"/>
  <c r="D125" i="26"/>
  <c r="E93" i="26"/>
  <c r="F93" i="26" s="1"/>
  <c r="D117" i="26"/>
  <c r="D128" i="26"/>
  <c r="E104" i="26"/>
  <c r="F104" i="26" s="1"/>
  <c r="E79" i="26"/>
  <c r="G79" i="26" s="1"/>
  <c r="D103" i="26"/>
  <c r="E107" i="26"/>
  <c r="F107" i="26" s="1"/>
  <c r="D131" i="26"/>
  <c r="E105" i="26"/>
  <c r="D129" i="26"/>
  <c r="E102" i="26"/>
  <c r="D126" i="26"/>
  <c r="E110" i="26"/>
  <c r="D134" i="26"/>
  <c r="E106" i="26"/>
  <c r="D130" i="26"/>
  <c r="M37" i="33" l="1"/>
  <c r="P37" i="33"/>
  <c r="J37" i="33"/>
  <c r="F37" i="33"/>
  <c r="N37" i="33"/>
  <c r="O37" i="33"/>
  <c r="K37" i="33"/>
  <c r="L37" i="33"/>
  <c r="J28" i="7"/>
  <c r="E53" i="7"/>
  <c r="Q67" i="33"/>
  <c r="F120" i="31" s="1"/>
  <c r="K53" i="7"/>
  <c r="F45" i="33"/>
  <c r="G45" i="33" s="1"/>
  <c r="D31" i="7"/>
  <c r="F55" i="33"/>
  <c r="G110" i="26"/>
  <c r="F110" i="26"/>
  <c r="G114" i="26"/>
  <c r="F114" i="26"/>
  <c r="G118" i="26"/>
  <c r="F118" i="26"/>
  <c r="G122" i="26"/>
  <c r="F122" i="26"/>
  <c r="F95" i="26"/>
  <c r="G85" i="26"/>
  <c r="G112" i="26"/>
  <c r="G102" i="26"/>
  <c r="F102" i="26"/>
  <c r="G99" i="26"/>
  <c r="G107" i="26"/>
  <c r="G100" i="26"/>
  <c r="F105" i="26"/>
  <c r="G105" i="26"/>
  <c r="F89" i="26"/>
  <c r="G89" i="26"/>
  <c r="F97" i="26"/>
  <c r="G97" i="26"/>
  <c r="F79" i="26"/>
  <c r="F87" i="26"/>
  <c r="G116" i="26"/>
  <c r="G106" i="26"/>
  <c r="F106" i="26"/>
  <c r="G93" i="26"/>
  <c r="G104" i="26"/>
  <c r="G101" i="26"/>
  <c r="G120" i="26"/>
  <c r="G108" i="26"/>
  <c r="G91" i="26"/>
  <c r="G122" i="33"/>
  <c r="E122" i="33"/>
  <c r="E121" i="33"/>
  <c r="G123" i="33"/>
  <c r="M101" i="18"/>
  <c r="N103" i="18"/>
  <c r="L102" i="18"/>
  <c r="G31" i="33"/>
  <c r="Q66" i="33"/>
  <c r="F119" i="31" s="1"/>
  <c r="F146" i="31" s="1"/>
  <c r="I39" i="33"/>
  <c r="I37" i="33"/>
  <c r="H44" i="33"/>
  <c r="Q77" i="33"/>
  <c r="G55" i="33"/>
  <c r="H34" i="33"/>
  <c r="G33" i="33"/>
  <c r="G30" i="33"/>
  <c r="I36" i="33"/>
  <c r="G32" i="33"/>
  <c r="I43" i="33"/>
  <c r="E130" i="26"/>
  <c r="D154" i="26"/>
  <c r="E134" i="26"/>
  <c r="D158" i="26"/>
  <c r="E129" i="26"/>
  <c r="D153" i="26"/>
  <c r="E117" i="26"/>
  <c r="F117" i="26" s="1"/>
  <c r="D141" i="26"/>
  <c r="E123" i="26"/>
  <c r="F123" i="26" s="1"/>
  <c r="D147" i="26"/>
  <c r="E109" i="26"/>
  <c r="F109" i="26" s="1"/>
  <c r="D133" i="26"/>
  <c r="D152" i="26"/>
  <c r="E128" i="26"/>
  <c r="F128" i="26" s="1"/>
  <c r="E115" i="26"/>
  <c r="F115" i="26" s="1"/>
  <c r="D139" i="26"/>
  <c r="E103" i="26"/>
  <c r="G103" i="26" s="1"/>
  <c r="D127" i="26"/>
  <c r="D160" i="26"/>
  <c r="E136" i="26"/>
  <c r="F136" i="26" s="1"/>
  <c r="E121" i="26"/>
  <c r="D145" i="26"/>
  <c r="E131" i="26"/>
  <c r="F131" i="26" s="1"/>
  <c r="D155" i="26"/>
  <c r="E125" i="26"/>
  <c r="F125" i="26" s="1"/>
  <c r="D149" i="26"/>
  <c r="E111" i="26"/>
  <c r="G111" i="26" s="1"/>
  <c r="D135" i="26"/>
  <c r="E146" i="26"/>
  <c r="D170" i="26"/>
  <c r="D168" i="26"/>
  <c r="E144" i="26"/>
  <c r="F144" i="26" s="1"/>
  <c r="E126" i="26"/>
  <c r="D150" i="26"/>
  <c r="D164" i="26"/>
  <c r="E140" i="26"/>
  <c r="F140" i="26" s="1"/>
  <c r="E119" i="26"/>
  <c r="G119" i="26" s="1"/>
  <c r="D143" i="26"/>
  <c r="D156" i="26"/>
  <c r="E132" i="26"/>
  <c r="F132" i="26" s="1"/>
  <c r="D148" i="26"/>
  <c r="E124" i="26"/>
  <c r="F124" i="26" s="1"/>
  <c r="E138" i="26"/>
  <c r="D162" i="26"/>
  <c r="E113" i="26"/>
  <c r="D137" i="26"/>
  <c r="E142" i="26"/>
  <c r="D166" i="26"/>
  <c r="G146" i="26" l="1"/>
  <c r="F146" i="26"/>
  <c r="G138" i="26"/>
  <c r="F138" i="26"/>
  <c r="G126" i="26"/>
  <c r="F126" i="26"/>
  <c r="G130" i="26"/>
  <c r="F130" i="26"/>
  <c r="G131" i="26"/>
  <c r="G140" i="26"/>
  <c r="G128" i="26"/>
  <c r="G134" i="26"/>
  <c r="F134" i="26"/>
  <c r="G142" i="26"/>
  <c r="F142" i="26"/>
  <c r="F111" i="26"/>
  <c r="G115" i="26"/>
  <c r="F113" i="26"/>
  <c r="G113" i="26"/>
  <c r="F121" i="26"/>
  <c r="G121" i="26"/>
  <c r="G144" i="26"/>
  <c r="G123" i="26"/>
  <c r="F103" i="26"/>
  <c r="G124" i="26"/>
  <c r="G136" i="26"/>
  <c r="G109" i="26"/>
  <c r="G132" i="26"/>
  <c r="G117" i="26"/>
  <c r="F129" i="26"/>
  <c r="G129" i="26"/>
  <c r="F119" i="26"/>
  <c r="G125" i="26"/>
  <c r="P123" i="33"/>
  <c r="K121" i="33"/>
  <c r="K123" i="33"/>
  <c r="J123" i="33"/>
  <c r="M122" i="33"/>
  <c r="O121" i="33"/>
  <c r="L123" i="33"/>
  <c r="P121" i="33"/>
  <c r="P122" i="33"/>
  <c r="N123" i="33"/>
  <c r="L122" i="33"/>
  <c r="K122" i="33"/>
  <c r="H123" i="33"/>
  <c r="F123" i="33"/>
  <c r="N121" i="33"/>
  <c r="O122" i="33"/>
  <c r="M121" i="33"/>
  <c r="J122" i="33"/>
  <c r="O123" i="33"/>
  <c r="F122" i="33"/>
  <c r="N122" i="33"/>
  <c r="M123" i="33"/>
  <c r="J121" i="33"/>
  <c r="F121" i="33"/>
  <c r="N101" i="18"/>
  <c r="M102" i="18"/>
  <c r="H31" i="33"/>
  <c r="F147" i="31"/>
  <c r="J39" i="33"/>
  <c r="J43" i="33"/>
  <c r="H30" i="33"/>
  <c r="I44" i="33"/>
  <c r="H33" i="33"/>
  <c r="H32" i="33"/>
  <c r="I34" i="33"/>
  <c r="H55" i="33"/>
  <c r="H45" i="33"/>
  <c r="E149" i="26"/>
  <c r="F149" i="26" s="1"/>
  <c r="D173" i="26"/>
  <c r="E147" i="26"/>
  <c r="F147" i="26" s="1"/>
  <c r="D171" i="26"/>
  <c r="E166" i="26"/>
  <c r="D190" i="26"/>
  <c r="D192" i="26"/>
  <c r="E168" i="26"/>
  <c r="F168" i="26" s="1"/>
  <c r="D180" i="26"/>
  <c r="E156" i="26"/>
  <c r="F156" i="26" s="1"/>
  <c r="D188" i="26"/>
  <c r="E164" i="26"/>
  <c r="F164" i="26" s="1"/>
  <c r="E137" i="26"/>
  <c r="D161" i="26"/>
  <c r="E170" i="26"/>
  <c r="D194" i="26"/>
  <c r="E127" i="26"/>
  <c r="G127" i="26" s="1"/>
  <c r="D151" i="26"/>
  <c r="D176" i="26"/>
  <c r="E152" i="26"/>
  <c r="F152" i="26" s="1"/>
  <c r="E153" i="26"/>
  <c r="D177" i="26"/>
  <c r="E141" i="26"/>
  <c r="F141" i="26" s="1"/>
  <c r="D165" i="26"/>
  <c r="E155" i="26"/>
  <c r="F155" i="26" s="1"/>
  <c r="D179" i="26"/>
  <c r="D184" i="26"/>
  <c r="E160" i="26"/>
  <c r="F160" i="26" s="1"/>
  <c r="E154" i="26"/>
  <c r="D178" i="26"/>
  <c r="D172" i="26"/>
  <c r="E148" i="26"/>
  <c r="F148" i="26" s="1"/>
  <c r="E162" i="26"/>
  <c r="D186" i="26"/>
  <c r="E135" i="26"/>
  <c r="G135" i="26" s="1"/>
  <c r="D159" i="26"/>
  <c r="E139" i="26"/>
  <c r="F139" i="26" s="1"/>
  <c r="D163" i="26"/>
  <c r="E133" i="26"/>
  <c r="F133" i="26" s="1"/>
  <c r="D157" i="26"/>
  <c r="E158" i="26"/>
  <c r="D182" i="26"/>
  <c r="E143" i="26"/>
  <c r="G143" i="26" s="1"/>
  <c r="D167" i="26"/>
  <c r="E150" i="26"/>
  <c r="D174" i="26"/>
  <c r="E145" i="26"/>
  <c r="D169" i="26"/>
  <c r="G168" i="26" l="1"/>
  <c r="G148" i="26"/>
  <c r="G164" i="26"/>
  <c r="G156" i="26"/>
  <c r="G141" i="26"/>
  <c r="G147" i="26"/>
  <c r="G133" i="26"/>
  <c r="G160" i="26"/>
  <c r="G139" i="26"/>
  <c r="G149" i="26"/>
  <c r="F145" i="26"/>
  <c r="G145" i="26"/>
  <c r="G170" i="26"/>
  <c r="F170" i="26"/>
  <c r="G155" i="26"/>
  <c r="G158" i="26"/>
  <c r="F158" i="26"/>
  <c r="G162" i="26"/>
  <c r="F162" i="26"/>
  <c r="G152" i="26"/>
  <c r="F127" i="26"/>
  <c r="G150" i="26"/>
  <c r="F150" i="26"/>
  <c r="G154" i="26"/>
  <c r="F154" i="26"/>
  <c r="F153" i="26"/>
  <c r="G153" i="26"/>
  <c r="F137" i="26"/>
  <c r="G137" i="26"/>
  <c r="G166" i="26"/>
  <c r="F166" i="26"/>
  <c r="F143" i="26"/>
  <c r="F135" i="26"/>
  <c r="I123" i="33"/>
  <c r="I122" i="33"/>
  <c r="O103" i="18"/>
  <c r="O101" i="18"/>
  <c r="I31" i="33"/>
  <c r="K39" i="33"/>
  <c r="K43" i="33"/>
  <c r="I32" i="33"/>
  <c r="J44" i="33"/>
  <c r="I45" i="33"/>
  <c r="I30" i="33"/>
  <c r="I33" i="33"/>
  <c r="I55" i="33"/>
  <c r="J34" i="33"/>
  <c r="E182" i="26"/>
  <c r="D206" i="26"/>
  <c r="E178" i="26"/>
  <c r="D202" i="26"/>
  <c r="E165" i="26"/>
  <c r="F165" i="26" s="1"/>
  <c r="D189" i="26"/>
  <c r="E169" i="26"/>
  <c r="D193" i="26"/>
  <c r="E173" i="26"/>
  <c r="F173" i="26" s="1"/>
  <c r="D197" i="26"/>
  <c r="E167" i="26"/>
  <c r="G167" i="26" s="1"/>
  <c r="D191" i="26"/>
  <c r="E157" i="26"/>
  <c r="F157" i="26" s="1"/>
  <c r="D181" i="26"/>
  <c r="E159" i="26"/>
  <c r="G159" i="26" s="1"/>
  <c r="D183" i="26"/>
  <c r="D208" i="26"/>
  <c r="E184" i="26"/>
  <c r="F184" i="26" s="1"/>
  <c r="D200" i="26"/>
  <c r="E176" i="26"/>
  <c r="F176" i="26" s="1"/>
  <c r="E194" i="26"/>
  <c r="D218" i="26"/>
  <c r="D212" i="26"/>
  <c r="E188" i="26"/>
  <c r="F188" i="26" s="1"/>
  <c r="D216" i="26"/>
  <c r="E192" i="26"/>
  <c r="F192" i="26" s="1"/>
  <c r="E179" i="26"/>
  <c r="F179" i="26" s="1"/>
  <c r="D203" i="26"/>
  <c r="E177" i="26"/>
  <c r="D201" i="26"/>
  <c r="E151" i="26"/>
  <c r="G151" i="26" s="1"/>
  <c r="D175" i="26"/>
  <c r="E190" i="26"/>
  <c r="D214" i="26"/>
  <c r="D196" i="26"/>
  <c r="E172" i="26"/>
  <c r="F172" i="26" s="1"/>
  <c r="E171" i="26"/>
  <c r="F171" i="26" s="1"/>
  <c r="D195" i="26"/>
  <c r="E174" i="26"/>
  <c r="D198" i="26"/>
  <c r="E163" i="26"/>
  <c r="F163" i="26" s="1"/>
  <c r="D187" i="26"/>
  <c r="E186" i="26"/>
  <c r="D210" i="26"/>
  <c r="E161" i="26"/>
  <c r="D185" i="26"/>
  <c r="D204" i="26"/>
  <c r="E180" i="26"/>
  <c r="F180" i="26" s="1"/>
  <c r="F151" i="26" l="1"/>
  <c r="G163" i="26"/>
  <c r="G180" i="26"/>
  <c r="G179" i="26"/>
  <c r="G188" i="26"/>
  <c r="G172" i="26"/>
  <c r="G165" i="26"/>
  <c r="G176" i="26"/>
  <c r="G157" i="26"/>
  <c r="G184" i="26"/>
  <c r="G171" i="26"/>
  <c r="F161" i="26"/>
  <c r="G161" i="26"/>
  <c r="F177" i="26"/>
  <c r="G177" i="26"/>
  <c r="G194" i="26"/>
  <c r="F194" i="26"/>
  <c r="G186" i="26"/>
  <c r="F186" i="26"/>
  <c r="G178" i="26"/>
  <c r="F178" i="26"/>
  <c r="F159" i="26"/>
  <c r="G174" i="26"/>
  <c r="F174" i="26"/>
  <c r="F169" i="26"/>
  <c r="G169" i="26"/>
  <c r="G190" i="26"/>
  <c r="F190" i="26"/>
  <c r="G182" i="26"/>
  <c r="F182" i="26"/>
  <c r="G173" i="26"/>
  <c r="F167" i="26"/>
  <c r="G192" i="26"/>
  <c r="N102" i="18"/>
  <c r="P101" i="18"/>
  <c r="P103" i="18"/>
  <c r="J31" i="33"/>
  <c r="L39" i="33"/>
  <c r="J30" i="33"/>
  <c r="J32" i="33"/>
  <c r="K34" i="33"/>
  <c r="J55" i="33"/>
  <c r="L43" i="33"/>
  <c r="J33" i="33"/>
  <c r="J45" i="33"/>
  <c r="K44" i="33"/>
  <c r="J36" i="7" s="1"/>
  <c r="E187" i="26"/>
  <c r="F187" i="26" s="1"/>
  <c r="D211" i="26"/>
  <c r="E195" i="26"/>
  <c r="F195" i="26" s="1"/>
  <c r="D219" i="26"/>
  <c r="E201" i="26"/>
  <c r="D225" i="26"/>
  <c r="D232" i="26"/>
  <c r="E208" i="26"/>
  <c r="F208" i="26" s="1"/>
  <c r="D220" i="26"/>
  <c r="E196" i="26"/>
  <c r="F196" i="26" s="1"/>
  <c r="E183" i="26"/>
  <c r="G183" i="26" s="1"/>
  <c r="D207" i="26"/>
  <c r="E214" i="26"/>
  <c r="D238" i="26"/>
  <c r="D240" i="26"/>
  <c r="E216" i="26"/>
  <c r="F216" i="26" s="1"/>
  <c r="E206" i="26"/>
  <c r="D230" i="26"/>
  <c r="D228" i="26"/>
  <c r="E204" i="26"/>
  <c r="F204" i="26" s="1"/>
  <c r="E198" i="26"/>
  <c r="D222" i="26"/>
  <c r="E203" i="26"/>
  <c r="F203" i="26" s="1"/>
  <c r="D227" i="26"/>
  <c r="D224" i="26"/>
  <c r="E200" i="26"/>
  <c r="F200" i="26" s="1"/>
  <c r="E193" i="26"/>
  <c r="D217" i="26"/>
  <c r="E202" i="26"/>
  <c r="D226" i="26"/>
  <c r="E185" i="26"/>
  <c r="D209" i="26"/>
  <c r="E181" i="26"/>
  <c r="F181" i="26" s="1"/>
  <c r="D205" i="26"/>
  <c r="E197" i="26"/>
  <c r="F197" i="26" s="1"/>
  <c r="D221" i="26"/>
  <c r="E191" i="26"/>
  <c r="G191" i="26" s="1"/>
  <c r="D215" i="26"/>
  <c r="E210" i="26"/>
  <c r="D234" i="26"/>
  <c r="E175" i="26"/>
  <c r="G175" i="26" s="1"/>
  <c r="D236" i="26"/>
  <c r="E212" i="26"/>
  <c r="F212" i="26" s="1"/>
  <c r="E218" i="26"/>
  <c r="D242" i="26"/>
  <c r="E189" i="26"/>
  <c r="F189" i="26" s="1"/>
  <c r="D213" i="26"/>
  <c r="G212" i="26" l="1"/>
  <c r="G200" i="26"/>
  <c r="G189" i="26"/>
  <c r="F185" i="26"/>
  <c r="G185" i="26"/>
  <c r="G196" i="26"/>
  <c r="G181" i="26"/>
  <c r="F218" i="26"/>
  <c r="G218" i="26"/>
  <c r="G202" i="26"/>
  <c r="F202" i="26"/>
  <c r="G198" i="26"/>
  <c r="F198" i="26"/>
  <c r="G214" i="26"/>
  <c r="F214" i="26"/>
  <c r="F201" i="26"/>
  <c r="G201" i="26"/>
  <c r="G208" i="26"/>
  <c r="G204" i="26"/>
  <c r="G195" i="26"/>
  <c r="D199" i="26"/>
  <c r="G206" i="26"/>
  <c r="F206" i="26"/>
  <c r="G210" i="26"/>
  <c r="F210" i="26"/>
  <c r="G216" i="26"/>
  <c r="F193" i="26"/>
  <c r="G193" i="26"/>
  <c r="F183" i="26"/>
  <c r="G197" i="26"/>
  <c r="F175" i="26"/>
  <c r="G187" i="26"/>
  <c r="F191" i="26"/>
  <c r="G203" i="26"/>
  <c r="K31" i="33"/>
  <c r="M39" i="33"/>
  <c r="L44" i="33"/>
  <c r="M43" i="33"/>
  <c r="K32" i="33"/>
  <c r="K30" i="33"/>
  <c r="K45" i="33"/>
  <c r="K33" i="33"/>
  <c r="K55" i="33"/>
  <c r="L34" i="33"/>
  <c r="E213" i="26"/>
  <c r="D237" i="26"/>
  <c r="E209" i="26"/>
  <c r="D233" i="26"/>
  <c r="E227" i="26"/>
  <c r="F227" i="26" s="1"/>
  <c r="D251" i="26"/>
  <c r="D252" i="26"/>
  <c r="E228" i="26"/>
  <c r="F228" i="26" s="1"/>
  <c r="D264" i="26"/>
  <c r="E240" i="26"/>
  <c r="F240" i="26" s="1"/>
  <c r="E199" i="26"/>
  <c r="G199" i="26" s="1"/>
  <c r="D223" i="26"/>
  <c r="E215" i="26"/>
  <c r="G215" i="26" s="1"/>
  <c r="D239" i="26"/>
  <c r="E205" i="26"/>
  <c r="F205" i="26" s="1"/>
  <c r="D229" i="26"/>
  <c r="E230" i="26"/>
  <c r="D254" i="26"/>
  <c r="E217" i="26"/>
  <c r="D241" i="26"/>
  <c r="D256" i="26"/>
  <c r="E232" i="26"/>
  <c r="F232" i="26" s="1"/>
  <c r="E219" i="26"/>
  <c r="F219" i="26" s="1"/>
  <c r="D243" i="26"/>
  <c r="E222" i="26"/>
  <c r="D246" i="26"/>
  <c r="E238" i="26"/>
  <c r="D262" i="26"/>
  <c r="E226" i="26"/>
  <c r="D250" i="26"/>
  <c r="D244" i="26"/>
  <c r="E220" i="26"/>
  <c r="F220" i="26" s="1"/>
  <c r="E225" i="26"/>
  <c r="D249" i="26"/>
  <c r="E211" i="26"/>
  <c r="F211" i="26" s="1"/>
  <c r="D235" i="26"/>
  <c r="D260" i="26"/>
  <c r="E236" i="26"/>
  <c r="F236" i="26" s="1"/>
  <c r="E234" i="26"/>
  <c r="D258" i="26"/>
  <c r="E221" i="26"/>
  <c r="D245" i="26"/>
  <c r="E207" i="26"/>
  <c r="G207" i="26" s="1"/>
  <c r="D231" i="26"/>
  <c r="E242" i="26"/>
  <c r="D266" i="26"/>
  <c r="D248" i="26"/>
  <c r="E224" i="26"/>
  <c r="F224" i="26" s="1"/>
  <c r="G228" i="26" l="1"/>
  <c r="G211" i="26"/>
  <c r="G238" i="26"/>
  <c r="F238" i="26"/>
  <c r="F209" i="26"/>
  <c r="G209" i="26"/>
  <c r="G236" i="26"/>
  <c r="G224" i="26"/>
  <c r="F207" i="26"/>
  <c r="G227" i="26"/>
  <c r="G234" i="26"/>
  <c r="F234" i="26"/>
  <c r="G219" i="26"/>
  <c r="G242" i="26"/>
  <c r="F242" i="26"/>
  <c r="F226" i="26"/>
  <c r="G226" i="26"/>
  <c r="G205" i="26"/>
  <c r="G220" i="26"/>
  <c r="F199" i="26"/>
  <c r="G232" i="26"/>
  <c r="G240" i="26"/>
  <c r="G217" i="26"/>
  <c r="F217" i="26"/>
  <c r="F221" i="26"/>
  <c r="G221" i="26"/>
  <c r="G225" i="26"/>
  <c r="F225" i="26"/>
  <c r="F222" i="26"/>
  <c r="G222" i="26"/>
  <c r="F230" i="26"/>
  <c r="G230" i="26"/>
  <c r="F213" i="26"/>
  <c r="G213" i="26"/>
  <c r="F215" i="26"/>
  <c r="O102" i="18"/>
  <c r="L31" i="33"/>
  <c r="N39" i="33"/>
  <c r="L32" i="33"/>
  <c r="L33" i="33"/>
  <c r="N43" i="33"/>
  <c r="M44" i="33"/>
  <c r="L45" i="33"/>
  <c r="M34" i="33"/>
  <c r="L55" i="33"/>
  <c r="L30" i="33"/>
  <c r="E241" i="26"/>
  <c r="D265" i="26"/>
  <c r="E223" i="26"/>
  <c r="G223" i="26" s="1"/>
  <c r="D247" i="26"/>
  <c r="E233" i="26"/>
  <c r="D257" i="26"/>
  <c r="E249" i="26"/>
  <c r="D273" i="26"/>
  <c r="E246" i="26"/>
  <c r="D270" i="26"/>
  <c r="D288" i="26"/>
  <c r="E264" i="26"/>
  <c r="F264" i="26" s="1"/>
  <c r="E254" i="26"/>
  <c r="D278" i="26"/>
  <c r="D272" i="26"/>
  <c r="E248" i="26"/>
  <c r="F248" i="26" s="1"/>
  <c r="E243" i="26"/>
  <c r="F243" i="26" s="1"/>
  <c r="D267" i="26"/>
  <c r="E229" i="26"/>
  <c r="D253" i="26"/>
  <c r="D280" i="26"/>
  <c r="E256" i="26"/>
  <c r="F256" i="26" s="1"/>
  <c r="E231" i="26"/>
  <c r="G231" i="26" s="1"/>
  <c r="D255" i="26"/>
  <c r="E250" i="26"/>
  <c r="D274" i="26"/>
  <c r="D276" i="26"/>
  <c r="E252" i="26"/>
  <c r="F252" i="26" s="1"/>
  <c r="E258" i="26"/>
  <c r="D282" i="26"/>
  <c r="E262" i="26"/>
  <c r="D286" i="26"/>
  <c r="E266" i="26"/>
  <c r="D290" i="26"/>
  <c r="E245" i="26"/>
  <c r="D269" i="26"/>
  <c r="D284" i="26"/>
  <c r="E260" i="26"/>
  <c r="F260" i="26" s="1"/>
  <c r="E239" i="26"/>
  <c r="G239" i="26" s="1"/>
  <c r="D263" i="26"/>
  <c r="E251" i="26"/>
  <c r="F251" i="26" s="1"/>
  <c r="D275" i="26"/>
  <c r="E237" i="26"/>
  <c r="D261" i="26"/>
  <c r="E235" i="26"/>
  <c r="F235" i="26" s="1"/>
  <c r="D259" i="26"/>
  <c r="D268" i="26"/>
  <c r="E244" i="26"/>
  <c r="F244" i="26" s="1"/>
  <c r="F223" i="26" l="1"/>
  <c r="G264" i="26"/>
  <c r="G262" i="26"/>
  <c r="F262" i="26"/>
  <c r="F249" i="26"/>
  <c r="G249" i="26"/>
  <c r="F258" i="26"/>
  <c r="G258" i="26"/>
  <c r="F254" i="26"/>
  <c r="G254" i="26"/>
  <c r="G233" i="26"/>
  <c r="F233" i="26"/>
  <c r="G252" i="26"/>
  <c r="G251" i="26"/>
  <c r="G243" i="26"/>
  <c r="G237" i="26"/>
  <c r="F237" i="26"/>
  <c r="F245" i="26"/>
  <c r="G245" i="26"/>
  <c r="G229" i="26"/>
  <c r="F229" i="26"/>
  <c r="G260" i="26"/>
  <c r="F239" i="26"/>
  <c r="G244" i="26"/>
  <c r="G266" i="26"/>
  <c r="F266" i="26"/>
  <c r="F250" i="26"/>
  <c r="G250" i="26"/>
  <c r="G246" i="26"/>
  <c r="F246" i="26"/>
  <c r="F241" i="26"/>
  <c r="G241" i="26"/>
  <c r="G248" i="26"/>
  <c r="G235" i="26"/>
  <c r="G256" i="26"/>
  <c r="F231" i="26"/>
  <c r="M31" i="33"/>
  <c r="N31" i="33" s="1"/>
  <c r="P102" i="18"/>
  <c r="O39" i="33"/>
  <c r="M33" i="33"/>
  <c r="M45" i="33"/>
  <c r="N44" i="33"/>
  <c r="M32" i="33"/>
  <c r="M30" i="33"/>
  <c r="O43" i="33"/>
  <c r="N34" i="33"/>
  <c r="M55" i="33"/>
  <c r="D312" i="26"/>
  <c r="E288" i="26"/>
  <c r="F288" i="26" s="1"/>
  <c r="E261" i="26"/>
  <c r="D285" i="26"/>
  <c r="E269" i="26"/>
  <c r="D293" i="26"/>
  <c r="E286" i="26"/>
  <c r="D310" i="26"/>
  <c r="E255" i="26"/>
  <c r="G255" i="26" s="1"/>
  <c r="D279" i="26"/>
  <c r="D296" i="26"/>
  <c r="E272" i="26"/>
  <c r="F272" i="26" s="1"/>
  <c r="E259" i="26"/>
  <c r="F259" i="26" s="1"/>
  <c r="D283" i="26"/>
  <c r="E278" i="26"/>
  <c r="D302" i="26"/>
  <c r="E270" i="26"/>
  <c r="D294" i="26"/>
  <c r="E257" i="26"/>
  <c r="D281" i="26"/>
  <c r="E265" i="26"/>
  <c r="D289" i="26"/>
  <c r="D300" i="26"/>
  <c r="E276" i="26"/>
  <c r="F276" i="26" s="1"/>
  <c r="E253" i="26"/>
  <c r="D277" i="26"/>
  <c r="E290" i="26"/>
  <c r="D314" i="26"/>
  <c r="E282" i="26"/>
  <c r="D306" i="26"/>
  <c r="E274" i="26"/>
  <c r="D298" i="26"/>
  <c r="E275" i="26"/>
  <c r="F275" i="26" s="1"/>
  <c r="D299" i="26"/>
  <c r="D292" i="26"/>
  <c r="E268" i="26"/>
  <c r="F268" i="26" s="1"/>
  <c r="E273" i="26"/>
  <c r="D297" i="26"/>
  <c r="D304" i="26"/>
  <c r="E280" i="26"/>
  <c r="F280" i="26" s="1"/>
  <c r="E247" i="26"/>
  <c r="G247" i="26" s="1"/>
  <c r="D271" i="26"/>
  <c r="E263" i="26"/>
  <c r="G263" i="26" s="1"/>
  <c r="D287" i="26"/>
  <c r="D308" i="26"/>
  <c r="E284" i="26"/>
  <c r="F284" i="26" s="1"/>
  <c r="E267" i="26"/>
  <c r="F267" i="26" s="1"/>
  <c r="D291" i="26"/>
  <c r="F255" i="26" l="1"/>
  <c r="G276" i="26"/>
  <c r="G259" i="26"/>
  <c r="G274" i="26"/>
  <c r="F274" i="26"/>
  <c r="G265" i="26"/>
  <c r="F265" i="26"/>
  <c r="G267" i="26"/>
  <c r="F290" i="26"/>
  <c r="G290" i="26"/>
  <c r="G257" i="26"/>
  <c r="F257" i="26"/>
  <c r="G261" i="26"/>
  <c r="F261" i="26"/>
  <c r="F253" i="26"/>
  <c r="G253" i="26"/>
  <c r="G270" i="26"/>
  <c r="F270" i="26"/>
  <c r="G272" i="26"/>
  <c r="G275" i="26"/>
  <c r="G280" i="26"/>
  <c r="F286" i="26"/>
  <c r="G286" i="26"/>
  <c r="F263" i="26"/>
  <c r="G288" i="26"/>
  <c r="G278" i="26"/>
  <c r="F278" i="26"/>
  <c r="F273" i="26"/>
  <c r="G273" i="26"/>
  <c r="G269" i="26"/>
  <c r="F269" i="26"/>
  <c r="F247" i="26"/>
  <c r="G268" i="26"/>
  <c r="F282" i="26"/>
  <c r="G282" i="26"/>
  <c r="G284" i="26"/>
  <c r="P39" i="33"/>
  <c r="N30" i="33"/>
  <c r="O44" i="33"/>
  <c r="O34" i="33"/>
  <c r="N55" i="33"/>
  <c r="N45" i="33"/>
  <c r="N32" i="33"/>
  <c r="P43" i="33"/>
  <c r="N33" i="33"/>
  <c r="O31" i="33"/>
  <c r="D324" i="26"/>
  <c r="E300" i="26"/>
  <c r="F300" i="26" s="1"/>
  <c r="E302" i="26"/>
  <c r="D326" i="26"/>
  <c r="E277" i="26"/>
  <c r="D301" i="26"/>
  <c r="E293" i="26"/>
  <c r="D317" i="26"/>
  <c r="E298" i="26"/>
  <c r="D322" i="26"/>
  <c r="E291" i="26"/>
  <c r="F291" i="26" s="1"/>
  <c r="D315" i="26"/>
  <c r="E287" i="26"/>
  <c r="G287" i="26" s="1"/>
  <c r="D311" i="26"/>
  <c r="E281" i="26"/>
  <c r="D305" i="26"/>
  <c r="D320" i="26"/>
  <c r="E296" i="26"/>
  <c r="F296" i="26" s="1"/>
  <c r="E306" i="26"/>
  <c r="D330" i="26"/>
  <c r="E283" i="26"/>
  <c r="F283" i="26" s="1"/>
  <c r="D307" i="26"/>
  <c r="E279" i="26"/>
  <c r="G279" i="26" s="1"/>
  <c r="D303" i="26"/>
  <c r="D336" i="26"/>
  <c r="E312" i="26"/>
  <c r="F312" i="26" s="1"/>
  <c r="E271" i="26"/>
  <c r="G271" i="26" s="1"/>
  <c r="D295" i="26"/>
  <c r="E297" i="26"/>
  <c r="D321" i="26"/>
  <c r="E294" i="26"/>
  <c r="D318" i="26"/>
  <c r="D328" i="26"/>
  <c r="E304" i="26"/>
  <c r="F304" i="26" s="1"/>
  <c r="E314" i="26"/>
  <c r="D338" i="26"/>
  <c r="E310" i="26"/>
  <c r="D334" i="26"/>
  <c r="E285" i="26"/>
  <c r="D309" i="26"/>
  <c r="D316" i="26"/>
  <c r="E292" i="26"/>
  <c r="F292" i="26" s="1"/>
  <c r="D332" i="26"/>
  <c r="E308" i="26"/>
  <c r="F308" i="26" s="1"/>
  <c r="E299" i="26"/>
  <c r="F299" i="26" s="1"/>
  <c r="D323" i="26"/>
  <c r="E289" i="26"/>
  <c r="D313" i="26"/>
  <c r="G283" i="26" l="1"/>
  <c r="F287" i="26"/>
  <c r="G314" i="26"/>
  <c r="F314" i="26"/>
  <c r="G293" i="26"/>
  <c r="F293" i="26"/>
  <c r="G308" i="26"/>
  <c r="G306" i="26"/>
  <c r="F306" i="26"/>
  <c r="G289" i="26"/>
  <c r="F289" i="26"/>
  <c r="F294" i="26"/>
  <c r="G294" i="26"/>
  <c r="G310" i="26"/>
  <c r="F310" i="26"/>
  <c r="G297" i="26"/>
  <c r="F297" i="26"/>
  <c r="F277" i="26"/>
  <c r="G277" i="26"/>
  <c r="F279" i="26"/>
  <c r="G302" i="26"/>
  <c r="F302" i="26"/>
  <c r="G285" i="26"/>
  <c r="F285" i="26"/>
  <c r="F281" i="26"/>
  <c r="G281" i="26"/>
  <c r="G304" i="26"/>
  <c r="G291" i="26"/>
  <c r="G292" i="26"/>
  <c r="G299" i="26"/>
  <c r="F271" i="26"/>
  <c r="G298" i="26"/>
  <c r="F298" i="26"/>
  <c r="G296" i="26"/>
  <c r="G300" i="26"/>
  <c r="G312" i="26"/>
  <c r="P31" i="33"/>
  <c r="O32" i="33"/>
  <c r="O45" i="33"/>
  <c r="P44" i="33"/>
  <c r="O30" i="33"/>
  <c r="O33" i="33"/>
  <c r="P34" i="33"/>
  <c r="P55" i="33" s="1"/>
  <c r="O55" i="33"/>
  <c r="E318" i="26"/>
  <c r="D342" i="26"/>
  <c r="E303" i="26"/>
  <c r="G303" i="26" s="1"/>
  <c r="D327" i="26"/>
  <c r="E330" i="26"/>
  <c r="D354" i="26"/>
  <c r="E326" i="26"/>
  <c r="D350" i="26"/>
  <c r="E334" i="26"/>
  <c r="D358" i="26"/>
  <c r="D352" i="26"/>
  <c r="E328" i="26"/>
  <c r="F328" i="26" s="1"/>
  <c r="E301" i="26"/>
  <c r="D325" i="26"/>
  <c r="E313" i="26"/>
  <c r="D337" i="26"/>
  <c r="E305" i="26"/>
  <c r="D329" i="26"/>
  <c r="E315" i="26"/>
  <c r="F315" i="26" s="1"/>
  <c r="D339" i="26"/>
  <c r="E317" i="26"/>
  <c r="D341" i="26"/>
  <c r="E323" i="26"/>
  <c r="F323" i="26" s="1"/>
  <c r="D347" i="26"/>
  <c r="D356" i="26"/>
  <c r="E332" i="26"/>
  <c r="F332" i="26" s="1"/>
  <c r="D340" i="26"/>
  <c r="E316" i="26"/>
  <c r="F316" i="26" s="1"/>
  <c r="E307" i="26"/>
  <c r="F307" i="26" s="1"/>
  <c r="D331" i="26"/>
  <c r="E338" i="26"/>
  <c r="D362" i="26"/>
  <c r="E295" i="26"/>
  <c r="G295" i="26" s="1"/>
  <c r="D360" i="26"/>
  <c r="E336" i="26"/>
  <c r="F336" i="26" s="1"/>
  <c r="D348" i="26"/>
  <c r="E324" i="26"/>
  <c r="F324" i="26" s="1"/>
  <c r="E309" i="26"/>
  <c r="D333" i="26"/>
  <c r="E321" i="26"/>
  <c r="D345" i="26"/>
  <c r="D344" i="26"/>
  <c r="E320" i="26"/>
  <c r="F320" i="26" s="1"/>
  <c r="E311" i="26"/>
  <c r="G311" i="26" s="1"/>
  <c r="D335" i="26"/>
  <c r="E322" i="26"/>
  <c r="D346" i="26"/>
  <c r="F295" i="26" l="1"/>
  <c r="G324" i="26"/>
  <c r="F311" i="26"/>
  <c r="G328" i="26"/>
  <c r="G323" i="26"/>
  <c r="G336" i="26"/>
  <c r="F309" i="26"/>
  <c r="G309" i="26"/>
  <c r="D319" i="26"/>
  <c r="F321" i="26"/>
  <c r="G321" i="26"/>
  <c r="F305" i="26"/>
  <c r="G305" i="26"/>
  <c r="F334" i="26"/>
  <c r="G334" i="26"/>
  <c r="F318" i="26"/>
  <c r="G318" i="26"/>
  <c r="G332" i="26"/>
  <c r="G320" i="26"/>
  <c r="G316" i="26"/>
  <c r="G313" i="26"/>
  <c r="F313" i="26"/>
  <c r="G317" i="26"/>
  <c r="F317" i="26"/>
  <c r="G301" i="26"/>
  <c r="F301" i="26"/>
  <c r="F330" i="26"/>
  <c r="G330" i="26"/>
  <c r="G315" i="26"/>
  <c r="G338" i="26"/>
  <c r="F338" i="26"/>
  <c r="G322" i="26"/>
  <c r="F322" i="26"/>
  <c r="G326" i="26"/>
  <c r="F326" i="26"/>
  <c r="G307" i="26"/>
  <c r="F303" i="26"/>
  <c r="P30" i="33"/>
  <c r="P32" i="33"/>
  <c r="P33" i="33"/>
  <c r="Q55" i="33"/>
  <c r="F106" i="31" s="1"/>
  <c r="P45" i="33"/>
  <c r="E327" i="26"/>
  <c r="G327" i="26" s="1"/>
  <c r="D351" i="26"/>
  <c r="E345" i="26"/>
  <c r="D369" i="26"/>
  <c r="D372" i="26"/>
  <c r="E348" i="26"/>
  <c r="F348" i="26" s="1"/>
  <c r="E319" i="26"/>
  <c r="E329" i="26"/>
  <c r="D353" i="26"/>
  <c r="E325" i="26"/>
  <c r="D349" i="26"/>
  <c r="D364" i="26"/>
  <c r="E340" i="26"/>
  <c r="F340" i="26" s="1"/>
  <c r="E350" i="26"/>
  <c r="D374" i="26"/>
  <c r="E331" i="26"/>
  <c r="F331" i="26" s="1"/>
  <c r="D355" i="26"/>
  <c r="E341" i="26"/>
  <c r="D365" i="26"/>
  <c r="E342" i="26"/>
  <c r="D366" i="26"/>
  <c r="E346" i="26"/>
  <c r="D370" i="26"/>
  <c r="D368" i="26"/>
  <c r="E344" i="26"/>
  <c r="F344" i="26" s="1"/>
  <c r="E362" i="26"/>
  <c r="D386" i="26"/>
  <c r="E337" i="26"/>
  <c r="D361" i="26"/>
  <c r="D376" i="26"/>
  <c r="E352" i="26"/>
  <c r="F352" i="26" s="1"/>
  <c r="E335" i="26"/>
  <c r="G335" i="26" s="1"/>
  <c r="D359" i="26"/>
  <c r="E333" i="26"/>
  <c r="D357" i="26"/>
  <c r="D380" i="26"/>
  <c r="E356" i="26"/>
  <c r="F356" i="26" s="1"/>
  <c r="E358" i="26"/>
  <c r="D382" i="26"/>
  <c r="E354" i="26"/>
  <c r="D378" i="26"/>
  <c r="D384" i="26"/>
  <c r="E360" i="26"/>
  <c r="F360" i="26" s="1"/>
  <c r="E347" i="26"/>
  <c r="F347" i="26" s="1"/>
  <c r="D371" i="26"/>
  <c r="E339" i="26"/>
  <c r="F339" i="26" s="1"/>
  <c r="D363" i="26"/>
  <c r="G331" i="26" l="1"/>
  <c r="G319" i="26"/>
  <c r="F327" i="26"/>
  <c r="G339" i="26"/>
  <c r="G354" i="26"/>
  <c r="F354" i="26"/>
  <c r="G358" i="26"/>
  <c r="F358" i="26"/>
  <c r="F346" i="26"/>
  <c r="G346" i="26"/>
  <c r="G350" i="26"/>
  <c r="F350" i="26"/>
  <c r="G348" i="26"/>
  <c r="F337" i="26"/>
  <c r="G337" i="26"/>
  <c r="G342" i="26"/>
  <c r="F342" i="26"/>
  <c r="F319" i="26"/>
  <c r="G352" i="26"/>
  <c r="G340" i="26"/>
  <c r="G360" i="26"/>
  <c r="F335" i="26"/>
  <c r="G344" i="26"/>
  <c r="G347" i="26"/>
  <c r="G333" i="26"/>
  <c r="F333" i="26"/>
  <c r="F362" i="26"/>
  <c r="G362" i="26"/>
  <c r="F341" i="26"/>
  <c r="G341" i="26"/>
  <c r="F325" i="26"/>
  <c r="G325" i="26"/>
  <c r="G345" i="26"/>
  <c r="F345" i="26"/>
  <c r="G329" i="26"/>
  <c r="F329" i="26"/>
  <c r="D343" i="26"/>
  <c r="G356" i="26"/>
  <c r="F133" i="31"/>
  <c r="E363" i="26"/>
  <c r="F363" i="26" s="1"/>
  <c r="D387" i="26"/>
  <c r="E370" i="26"/>
  <c r="D394" i="26"/>
  <c r="D404" i="26"/>
  <c r="E380" i="26"/>
  <c r="F380" i="26" s="1"/>
  <c r="E351" i="26"/>
  <c r="G351" i="26" s="1"/>
  <c r="D375" i="26"/>
  <c r="E357" i="26"/>
  <c r="D381" i="26"/>
  <c r="E374" i="26"/>
  <c r="D398" i="26"/>
  <c r="E349" i="26"/>
  <c r="D373" i="26"/>
  <c r="E343" i="26"/>
  <c r="G343" i="26" s="1"/>
  <c r="D367" i="26"/>
  <c r="D408" i="26"/>
  <c r="E384" i="26"/>
  <c r="F384" i="26" s="1"/>
  <c r="E382" i="26"/>
  <c r="D406" i="26"/>
  <c r="E386" i="26"/>
  <c r="D410" i="26"/>
  <c r="E371" i="26"/>
  <c r="F371" i="26" s="1"/>
  <c r="D395" i="26"/>
  <c r="E359" i="26"/>
  <c r="G359" i="26" s="1"/>
  <c r="D383" i="26"/>
  <c r="E366" i="26"/>
  <c r="D390" i="26"/>
  <c r="E353" i="26"/>
  <c r="D377" i="26"/>
  <c r="E365" i="26"/>
  <c r="D389" i="26"/>
  <c r="E378" i="26"/>
  <c r="D402" i="26"/>
  <c r="D400" i="26"/>
  <c r="E376" i="26"/>
  <c r="F376" i="26" s="1"/>
  <c r="E361" i="26"/>
  <c r="D385" i="26"/>
  <c r="D388" i="26"/>
  <c r="E364" i="26"/>
  <c r="F364" i="26" s="1"/>
  <c r="D396" i="26"/>
  <c r="E372" i="26"/>
  <c r="F372" i="26" s="1"/>
  <c r="E369" i="26"/>
  <c r="D393" i="26"/>
  <c r="D392" i="26"/>
  <c r="E368" i="26"/>
  <c r="F368" i="26" s="1"/>
  <c r="E355" i="26"/>
  <c r="F355" i="26" s="1"/>
  <c r="D379" i="26"/>
  <c r="G363" i="26" l="1"/>
  <c r="G368" i="26"/>
  <c r="F343" i="26"/>
  <c r="G361" i="26"/>
  <c r="F361" i="26"/>
  <c r="F353" i="26"/>
  <c r="G353" i="26"/>
  <c r="G386" i="26"/>
  <c r="F386" i="26"/>
  <c r="G349" i="26"/>
  <c r="F349" i="26"/>
  <c r="G378" i="26"/>
  <c r="F378" i="26"/>
  <c r="F357" i="26"/>
  <c r="G357" i="26"/>
  <c r="G371" i="26"/>
  <c r="G380" i="26"/>
  <c r="G384" i="26"/>
  <c r="G372" i="26"/>
  <c r="F351" i="26"/>
  <c r="G365" i="26"/>
  <c r="F365" i="26"/>
  <c r="G364" i="26"/>
  <c r="G355" i="26"/>
  <c r="G376" i="26"/>
  <c r="F359" i="26"/>
  <c r="F369" i="26"/>
  <c r="G369" i="26"/>
  <c r="F366" i="26"/>
  <c r="G366" i="26"/>
  <c r="F382" i="26"/>
  <c r="G382" i="26"/>
  <c r="G374" i="26"/>
  <c r="F374" i="26"/>
  <c r="G370" i="26"/>
  <c r="F370" i="26"/>
  <c r="E379" i="26"/>
  <c r="F379" i="26" s="1"/>
  <c r="D403" i="26"/>
  <c r="E393" i="26"/>
  <c r="D417" i="26"/>
  <c r="D412" i="26"/>
  <c r="E388" i="26"/>
  <c r="F388" i="26" s="1"/>
  <c r="E390" i="26"/>
  <c r="D414" i="26"/>
  <c r="E395" i="26"/>
  <c r="F395" i="26" s="1"/>
  <c r="D419" i="26"/>
  <c r="E406" i="26"/>
  <c r="D430" i="26"/>
  <c r="E367" i="26"/>
  <c r="G367" i="26" s="1"/>
  <c r="D391" i="26"/>
  <c r="E381" i="26"/>
  <c r="D405" i="26"/>
  <c r="E394" i="26"/>
  <c r="D418" i="26"/>
  <c r="D420" i="26"/>
  <c r="E396" i="26"/>
  <c r="F396" i="26" s="1"/>
  <c r="E385" i="26"/>
  <c r="D409" i="26"/>
  <c r="E410" i="26"/>
  <c r="D434" i="26"/>
  <c r="E373" i="26"/>
  <c r="D397" i="26"/>
  <c r="D428" i="26"/>
  <c r="E404" i="26"/>
  <c r="F404" i="26" s="1"/>
  <c r="D424" i="26"/>
  <c r="E400" i="26"/>
  <c r="F400" i="26" s="1"/>
  <c r="E389" i="26"/>
  <c r="D413" i="26"/>
  <c r="E375" i="26"/>
  <c r="G375" i="26" s="1"/>
  <c r="D399" i="26"/>
  <c r="D416" i="26"/>
  <c r="E392" i="26"/>
  <c r="F392" i="26" s="1"/>
  <c r="E402" i="26"/>
  <c r="D426" i="26"/>
  <c r="E377" i="26"/>
  <c r="D401" i="26"/>
  <c r="E383" i="26"/>
  <c r="G383" i="26" s="1"/>
  <c r="D407" i="26"/>
  <c r="D432" i="26"/>
  <c r="E408" i="26"/>
  <c r="F408" i="26" s="1"/>
  <c r="E387" i="26"/>
  <c r="F387" i="26" s="1"/>
  <c r="D411" i="26"/>
  <c r="E398" i="26"/>
  <c r="D422" i="26"/>
  <c r="G394" i="26" l="1"/>
  <c r="F394" i="26"/>
  <c r="F367" i="26"/>
  <c r="G404" i="26"/>
  <c r="G406" i="26"/>
  <c r="F406" i="26"/>
  <c r="G393" i="26"/>
  <c r="F393" i="26"/>
  <c r="G400" i="26"/>
  <c r="G395" i="26"/>
  <c r="G392" i="26"/>
  <c r="G398" i="26"/>
  <c r="F398" i="26"/>
  <c r="G377" i="26"/>
  <c r="F377" i="26"/>
  <c r="G389" i="26"/>
  <c r="F389" i="26"/>
  <c r="G410" i="26"/>
  <c r="F410" i="26"/>
  <c r="G381" i="26"/>
  <c r="F381" i="26"/>
  <c r="G390" i="26"/>
  <c r="F390" i="26"/>
  <c r="G402" i="26"/>
  <c r="F402" i="26"/>
  <c r="F385" i="26"/>
  <c r="G385" i="26"/>
  <c r="G379" i="26"/>
  <c r="G408" i="26"/>
  <c r="G396" i="26"/>
  <c r="F373" i="26"/>
  <c r="G373" i="26"/>
  <c r="G388" i="26"/>
  <c r="G387" i="26"/>
  <c r="F375" i="26"/>
  <c r="F383" i="26"/>
  <c r="E411" i="26"/>
  <c r="F411" i="26" s="1"/>
  <c r="D435" i="26"/>
  <c r="E426" i="26"/>
  <c r="D450" i="26"/>
  <c r="E419" i="26"/>
  <c r="F419" i="26" s="1"/>
  <c r="D443" i="26"/>
  <c r="D436" i="26"/>
  <c r="E412" i="26"/>
  <c r="F412" i="26" s="1"/>
  <c r="D440" i="26"/>
  <c r="E416" i="26"/>
  <c r="F416" i="26" s="1"/>
  <c r="E413" i="26"/>
  <c r="D437" i="26"/>
  <c r="E434" i="26"/>
  <c r="D458" i="26"/>
  <c r="E417" i="26"/>
  <c r="D441" i="26"/>
  <c r="E407" i="26"/>
  <c r="G407" i="26" s="1"/>
  <c r="D431" i="26"/>
  <c r="E391" i="26"/>
  <c r="G391" i="26" s="1"/>
  <c r="D456" i="26"/>
  <c r="E432" i="26"/>
  <c r="F432" i="26" s="1"/>
  <c r="D452" i="26"/>
  <c r="E428" i="26"/>
  <c r="F428" i="26" s="1"/>
  <c r="E414" i="26"/>
  <c r="D438" i="26"/>
  <c r="E422" i="26"/>
  <c r="D446" i="26"/>
  <c r="E399" i="26"/>
  <c r="G399" i="26" s="1"/>
  <c r="D423" i="26"/>
  <c r="E418" i="26"/>
  <c r="D442" i="26"/>
  <c r="E403" i="26"/>
  <c r="F403" i="26" s="1"/>
  <c r="D427" i="26"/>
  <c r="D444" i="26"/>
  <c r="E420" i="26"/>
  <c r="F420" i="26" s="1"/>
  <c r="E401" i="26"/>
  <c r="D425" i="26"/>
  <c r="E405" i="26"/>
  <c r="D429" i="26"/>
  <c r="E430" i="26"/>
  <c r="D454" i="26"/>
  <c r="D448" i="26"/>
  <c r="E424" i="26"/>
  <c r="F424" i="26" s="1"/>
  <c r="E397" i="26"/>
  <c r="D421" i="26"/>
  <c r="E409" i="26"/>
  <c r="D433" i="26"/>
  <c r="G411" i="26" l="1"/>
  <c r="G430" i="26"/>
  <c r="F430" i="26"/>
  <c r="G414" i="26"/>
  <c r="F414" i="26"/>
  <c r="G434" i="26"/>
  <c r="F434" i="26"/>
  <c r="F407" i="26"/>
  <c r="D415" i="26"/>
  <c r="G416" i="26"/>
  <c r="G397" i="26"/>
  <c r="F397" i="26"/>
  <c r="F401" i="26"/>
  <c r="G401" i="26"/>
  <c r="G422" i="26"/>
  <c r="F422" i="26"/>
  <c r="G413" i="26"/>
  <c r="F413" i="26"/>
  <c r="G426" i="26"/>
  <c r="F426" i="26"/>
  <c r="F391" i="26"/>
  <c r="G432" i="26"/>
  <c r="G412" i="26"/>
  <c r="G403" i="26"/>
  <c r="G409" i="26"/>
  <c r="F409" i="26"/>
  <c r="F405" i="26"/>
  <c r="G405" i="26"/>
  <c r="G418" i="26"/>
  <c r="F418" i="26"/>
  <c r="G417" i="26"/>
  <c r="F417" i="26"/>
  <c r="G419" i="26"/>
  <c r="G424" i="26"/>
  <c r="G420" i="26"/>
  <c r="F399" i="26"/>
  <c r="G428" i="26"/>
  <c r="E429" i="26"/>
  <c r="D453" i="26"/>
  <c r="E438" i="26"/>
  <c r="D462" i="26"/>
  <c r="D464" i="26"/>
  <c r="E440" i="26"/>
  <c r="F440" i="26" s="1"/>
  <c r="E437" i="26"/>
  <c r="D461" i="26"/>
  <c r="D480" i="26"/>
  <c r="E456" i="26"/>
  <c r="F456" i="26" s="1"/>
  <c r="E441" i="26"/>
  <c r="D465" i="26"/>
  <c r="D460" i="26"/>
  <c r="E436" i="26"/>
  <c r="F436" i="26" s="1"/>
  <c r="E450" i="26"/>
  <c r="D474" i="26"/>
  <c r="E433" i="26"/>
  <c r="D457" i="26"/>
  <c r="D472" i="26"/>
  <c r="E448" i="26"/>
  <c r="F448" i="26" s="1"/>
  <c r="D468" i="26"/>
  <c r="E444" i="26"/>
  <c r="F444" i="26" s="1"/>
  <c r="E442" i="26"/>
  <c r="D466" i="26"/>
  <c r="E446" i="26"/>
  <c r="D470" i="26"/>
  <c r="E454" i="26"/>
  <c r="D478" i="26"/>
  <c r="E425" i="26"/>
  <c r="D449" i="26"/>
  <c r="E443" i="26"/>
  <c r="F443" i="26" s="1"/>
  <c r="D467" i="26"/>
  <c r="D476" i="26"/>
  <c r="E452" i="26"/>
  <c r="F452" i="26" s="1"/>
  <c r="E415" i="26"/>
  <c r="D439" i="26"/>
  <c r="E421" i="26"/>
  <c r="D445" i="26"/>
  <c r="E427" i="26"/>
  <c r="F427" i="26" s="1"/>
  <c r="D451" i="26"/>
  <c r="E423" i="26"/>
  <c r="G423" i="26" s="1"/>
  <c r="D447" i="26"/>
  <c r="E431" i="26"/>
  <c r="G431" i="26" s="1"/>
  <c r="D455" i="26"/>
  <c r="E458" i="26"/>
  <c r="D482" i="26"/>
  <c r="E435" i="26"/>
  <c r="F435" i="26" s="1"/>
  <c r="D459" i="26"/>
  <c r="G415" i="26" l="1"/>
  <c r="G425" i="26"/>
  <c r="F425" i="26"/>
  <c r="G436" i="26"/>
  <c r="G458" i="26"/>
  <c r="F458" i="26"/>
  <c r="G454" i="26"/>
  <c r="F454" i="26"/>
  <c r="G441" i="26"/>
  <c r="F441" i="26"/>
  <c r="G438" i="26"/>
  <c r="F438" i="26"/>
  <c r="G444" i="26"/>
  <c r="G421" i="26"/>
  <c r="F421" i="26"/>
  <c r="G446" i="26"/>
  <c r="F446" i="26"/>
  <c r="G448" i="26"/>
  <c r="G456" i="26"/>
  <c r="G435" i="26"/>
  <c r="F433" i="26"/>
  <c r="G433" i="26"/>
  <c r="F415" i="26"/>
  <c r="G443" i="26"/>
  <c r="F431" i="26"/>
  <c r="G429" i="26"/>
  <c r="F429" i="26"/>
  <c r="G452" i="26"/>
  <c r="G442" i="26"/>
  <c r="F442" i="26"/>
  <c r="G450" i="26"/>
  <c r="F450" i="26"/>
  <c r="F437" i="26"/>
  <c r="G437" i="26"/>
  <c r="F423" i="26"/>
  <c r="G427" i="26"/>
  <c r="G440" i="26"/>
  <c r="D500" i="26"/>
  <c r="E476" i="26"/>
  <c r="F476" i="26" s="1"/>
  <c r="E457" i="26"/>
  <c r="D481" i="26"/>
  <c r="D484" i="26"/>
  <c r="E460" i="26"/>
  <c r="F460" i="26" s="1"/>
  <c r="E449" i="26"/>
  <c r="D473" i="26"/>
  <c r="E459" i="26"/>
  <c r="F459" i="26" s="1"/>
  <c r="D483" i="26"/>
  <c r="E455" i="26"/>
  <c r="G455" i="26" s="1"/>
  <c r="D479" i="26"/>
  <c r="E466" i="26"/>
  <c r="D490" i="26"/>
  <c r="D496" i="26"/>
  <c r="E472" i="26"/>
  <c r="F472" i="26" s="1"/>
  <c r="E461" i="26"/>
  <c r="D485" i="26"/>
  <c r="E467" i="26"/>
  <c r="F467" i="26" s="1"/>
  <c r="D491" i="26"/>
  <c r="E478" i="26"/>
  <c r="D502" i="26"/>
  <c r="E462" i="26"/>
  <c r="D486" i="26"/>
  <c r="E447" i="26"/>
  <c r="G447" i="26" s="1"/>
  <c r="D471" i="26"/>
  <c r="D504" i="26"/>
  <c r="E480" i="26"/>
  <c r="F480" i="26" s="1"/>
  <c r="E439" i="26"/>
  <c r="G439" i="26" s="1"/>
  <c r="D463" i="26"/>
  <c r="E474" i="26"/>
  <c r="D498" i="26"/>
  <c r="E465" i="26"/>
  <c r="D489" i="26"/>
  <c r="E482" i="26"/>
  <c r="D506" i="26"/>
  <c r="E445" i="26"/>
  <c r="D469" i="26"/>
  <c r="E470" i="26"/>
  <c r="D494" i="26"/>
  <c r="D492" i="26"/>
  <c r="E468" i="26"/>
  <c r="F468" i="26" s="1"/>
  <c r="D488" i="26"/>
  <c r="E464" i="26"/>
  <c r="F464" i="26" s="1"/>
  <c r="E453" i="26"/>
  <c r="D477" i="26"/>
  <c r="E451" i="26"/>
  <c r="F451" i="26" s="1"/>
  <c r="D475" i="26"/>
  <c r="G451" i="26" l="1"/>
  <c r="G459" i="26"/>
  <c r="G472" i="26"/>
  <c r="F455" i="26"/>
  <c r="G460" i="26"/>
  <c r="F439" i="26"/>
  <c r="G464" i="26"/>
  <c r="F465" i="26"/>
  <c r="G465" i="26"/>
  <c r="G461" i="26"/>
  <c r="F461" i="26"/>
  <c r="G476" i="26"/>
  <c r="G480" i="26"/>
  <c r="F447" i="26"/>
  <c r="G470" i="26"/>
  <c r="F470" i="26"/>
  <c r="G474" i="26"/>
  <c r="F474" i="26"/>
  <c r="G462" i="26"/>
  <c r="F462" i="26"/>
  <c r="G449" i="26"/>
  <c r="F449" i="26"/>
  <c r="G468" i="26"/>
  <c r="G482" i="26"/>
  <c r="F482" i="26"/>
  <c r="G457" i="26"/>
  <c r="F457" i="26"/>
  <c r="G453" i="26"/>
  <c r="F453" i="26"/>
  <c r="G445" i="26"/>
  <c r="F445" i="26"/>
  <c r="G478" i="26"/>
  <c r="F478" i="26"/>
  <c r="G466" i="26"/>
  <c r="F466" i="26"/>
  <c r="G467" i="26"/>
  <c r="E485" i="26"/>
  <c r="D509" i="26"/>
  <c r="D508" i="26"/>
  <c r="E484" i="26"/>
  <c r="F484" i="26" s="1"/>
  <c r="D524" i="26"/>
  <c r="E500" i="26"/>
  <c r="F500" i="26" s="1"/>
  <c r="E498" i="26"/>
  <c r="D522" i="26"/>
  <c r="E491" i="26"/>
  <c r="F491" i="26" s="1"/>
  <c r="D515" i="26"/>
  <c r="E473" i="26"/>
  <c r="D497" i="26"/>
  <c r="E481" i="26"/>
  <c r="D505" i="26"/>
  <c r="D528" i="26"/>
  <c r="E504" i="26"/>
  <c r="F504" i="26" s="1"/>
  <c r="E469" i="26"/>
  <c r="D493" i="26"/>
  <c r="E463" i="26"/>
  <c r="G463" i="26" s="1"/>
  <c r="D487" i="26"/>
  <c r="E471" i="26"/>
  <c r="G471" i="26" s="1"/>
  <c r="D495" i="26"/>
  <c r="E506" i="26"/>
  <c r="D530" i="26"/>
  <c r="E479" i="26"/>
  <c r="G479" i="26" s="1"/>
  <c r="D503" i="26"/>
  <c r="E494" i="26"/>
  <c r="D518" i="26"/>
  <c r="E475" i="26"/>
  <c r="F475" i="26" s="1"/>
  <c r="D499" i="26"/>
  <c r="D512" i="26"/>
  <c r="E488" i="26"/>
  <c r="F488" i="26" s="1"/>
  <c r="E486" i="26"/>
  <c r="D510" i="26"/>
  <c r="D520" i="26"/>
  <c r="E496" i="26"/>
  <c r="F496" i="26" s="1"/>
  <c r="E477" i="26"/>
  <c r="D501" i="26"/>
  <c r="D516" i="26"/>
  <c r="E492" i="26"/>
  <c r="F492" i="26" s="1"/>
  <c r="E489" i="26"/>
  <c r="D513" i="26"/>
  <c r="E502" i="26"/>
  <c r="D526" i="26"/>
  <c r="E490" i="26"/>
  <c r="D514" i="26"/>
  <c r="E483" i="26"/>
  <c r="F483" i="26" s="1"/>
  <c r="D507" i="26"/>
  <c r="G483" i="26" l="1"/>
  <c r="G492" i="26"/>
  <c r="G475" i="26"/>
  <c r="G489" i="26"/>
  <c r="F489" i="26"/>
  <c r="G486" i="26"/>
  <c r="F486" i="26"/>
  <c r="F469" i="26"/>
  <c r="G469" i="26"/>
  <c r="G485" i="26"/>
  <c r="F485" i="26"/>
  <c r="G491" i="26"/>
  <c r="G502" i="26"/>
  <c r="F502" i="26"/>
  <c r="G494" i="26"/>
  <c r="F494" i="26"/>
  <c r="G473" i="26"/>
  <c r="F473" i="26"/>
  <c r="G484" i="26"/>
  <c r="G500" i="26"/>
  <c r="G504" i="26"/>
  <c r="G506" i="26"/>
  <c r="F506" i="26"/>
  <c r="G498" i="26"/>
  <c r="F498" i="26"/>
  <c r="G488" i="26"/>
  <c r="G496" i="26"/>
  <c r="G490" i="26"/>
  <c r="F490" i="26"/>
  <c r="G477" i="26"/>
  <c r="F477" i="26"/>
  <c r="G481" i="26"/>
  <c r="F481" i="26"/>
  <c r="F463" i="26"/>
  <c r="F471" i="26"/>
  <c r="F479" i="26"/>
  <c r="E522" i="26"/>
  <c r="D546" i="26"/>
  <c r="D532" i="26"/>
  <c r="E508" i="26"/>
  <c r="F508" i="26" s="1"/>
  <c r="E501" i="26"/>
  <c r="D525" i="26"/>
  <c r="E495" i="26"/>
  <c r="G495" i="26" s="1"/>
  <c r="D519" i="26"/>
  <c r="E497" i="26"/>
  <c r="D521" i="26"/>
  <c r="D540" i="26"/>
  <c r="E516" i="26"/>
  <c r="F516" i="26" s="1"/>
  <c r="E514" i="26"/>
  <c r="D538" i="26"/>
  <c r="E518" i="26"/>
  <c r="D542" i="26"/>
  <c r="E530" i="26"/>
  <c r="D554" i="26"/>
  <c r="E487" i="26"/>
  <c r="G487" i="26" s="1"/>
  <c r="D511" i="26"/>
  <c r="E499" i="26"/>
  <c r="F499" i="26" s="1"/>
  <c r="D523" i="26"/>
  <c r="E515" i="26"/>
  <c r="F515" i="26" s="1"/>
  <c r="D539" i="26"/>
  <c r="D548" i="26"/>
  <c r="E524" i="26"/>
  <c r="F524" i="26" s="1"/>
  <c r="E509" i="26"/>
  <c r="D533" i="26"/>
  <c r="E507" i="26"/>
  <c r="F507" i="26" s="1"/>
  <c r="D531" i="26"/>
  <c r="E513" i="26"/>
  <c r="D537" i="26"/>
  <c r="D544" i="26"/>
  <c r="E520" i="26"/>
  <c r="F520" i="26" s="1"/>
  <c r="D536" i="26"/>
  <c r="E512" i="26"/>
  <c r="F512" i="26" s="1"/>
  <c r="D552" i="26"/>
  <c r="E528" i="26"/>
  <c r="F528" i="26" s="1"/>
  <c r="E526" i="26"/>
  <c r="D550" i="26"/>
  <c r="E510" i="26"/>
  <c r="D534" i="26"/>
  <c r="E503" i="26"/>
  <c r="G503" i="26" s="1"/>
  <c r="D527" i="26"/>
  <c r="E493" i="26"/>
  <c r="D517" i="26"/>
  <c r="E505" i="26"/>
  <c r="D529" i="26"/>
  <c r="G524" i="26" l="1"/>
  <c r="G499" i="26"/>
  <c r="G509" i="26"/>
  <c r="F509" i="26"/>
  <c r="G515" i="26"/>
  <c r="F503" i="26"/>
  <c r="G510" i="26"/>
  <c r="F510" i="26"/>
  <c r="G530" i="26"/>
  <c r="F530" i="26"/>
  <c r="F497" i="26"/>
  <c r="G497" i="26"/>
  <c r="G522" i="26"/>
  <c r="F522" i="26"/>
  <c r="G512" i="26"/>
  <c r="G508" i="26"/>
  <c r="F487" i="26"/>
  <c r="G516" i="26"/>
  <c r="G505" i="26"/>
  <c r="F505" i="26"/>
  <c r="G526" i="26"/>
  <c r="F526" i="26"/>
  <c r="G513" i="26"/>
  <c r="F513" i="26"/>
  <c r="G518" i="26"/>
  <c r="F518" i="26"/>
  <c r="G493" i="26"/>
  <c r="F493" i="26"/>
  <c r="G514" i="26"/>
  <c r="F514" i="26"/>
  <c r="F501" i="26"/>
  <c r="G501" i="26"/>
  <c r="G528" i="26"/>
  <c r="G507" i="26"/>
  <c r="G520" i="26"/>
  <c r="F495" i="26"/>
  <c r="E550" i="26"/>
  <c r="D574" i="26"/>
  <c r="E537" i="26"/>
  <c r="D561" i="26"/>
  <c r="D564" i="26"/>
  <c r="E540" i="26"/>
  <c r="F540" i="26" s="1"/>
  <c r="E519" i="26"/>
  <c r="G519" i="26" s="1"/>
  <c r="D543" i="26"/>
  <c r="E542" i="26"/>
  <c r="D566" i="26"/>
  <c r="E531" i="26"/>
  <c r="F531" i="26" s="1"/>
  <c r="D555" i="26"/>
  <c r="D572" i="26"/>
  <c r="E548" i="26"/>
  <c r="F548" i="26" s="1"/>
  <c r="E538" i="26"/>
  <c r="D562" i="26"/>
  <c r="E534" i="26"/>
  <c r="D558" i="26"/>
  <c r="E527" i="26"/>
  <c r="G527" i="26" s="1"/>
  <c r="D551" i="26"/>
  <c r="D560" i="26"/>
  <c r="E536" i="26"/>
  <c r="F536" i="26" s="1"/>
  <c r="E539" i="26"/>
  <c r="F539" i="26" s="1"/>
  <c r="D563" i="26"/>
  <c r="E511" i="26"/>
  <c r="G511" i="26" s="1"/>
  <c r="D535" i="26"/>
  <c r="D556" i="26"/>
  <c r="E532" i="26"/>
  <c r="F532" i="26" s="1"/>
  <c r="E521" i="26"/>
  <c r="D545" i="26"/>
  <c r="E546" i="26"/>
  <c r="D570" i="26"/>
  <c r="E523" i="26"/>
  <c r="F523" i="26" s="1"/>
  <c r="D547" i="26"/>
  <c r="E529" i="26"/>
  <c r="D553" i="26"/>
  <c r="E533" i="26"/>
  <c r="D557" i="26"/>
  <c r="E517" i="26"/>
  <c r="D541" i="26"/>
  <c r="D576" i="26"/>
  <c r="E552" i="26"/>
  <c r="F552" i="26" s="1"/>
  <c r="D568" i="26"/>
  <c r="E544" i="26"/>
  <c r="F544" i="26" s="1"/>
  <c r="E554" i="26"/>
  <c r="D578" i="26"/>
  <c r="E525" i="26"/>
  <c r="D549" i="26"/>
  <c r="G552" i="26" l="1"/>
  <c r="F527" i="26"/>
  <c r="G534" i="26"/>
  <c r="F534" i="26"/>
  <c r="G523" i="26"/>
  <c r="G531" i="26"/>
  <c r="G540" i="26"/>
  <c r="G548" i="26"/>
  <c r="G550" i="26"/>
  <c r="F550" i="26"/>
  <c r="G544" i="26"/>
  <c r="G542" i="26"/>
  <c r="F542" i="26"/>
  <c r="G525" i="26"/>
  <c r="F525" i="26"/>
  <c r="G517" i="26"/>
  <c r="F517" i="26"/>
  <c r="G546" i="26"/>
  <c r="F546" i="26"/>
  <c r="G538" i="26"/>
  <c r="F538" i="26"/>
  <c r="G536" i="26"/>
  <c r="G539" i="26"/>
  <c r="F519" i="26"/>
  <c r="F511" i="26"/>
  <c r="G554" i="26"/>
  <c r="F554" i="26"/>
  <c r="F533" i="26"/>
  <c r="G533" i="26"/>
  <c r="G521" i="26"/>
  <c r="F521" i="26"/>
  <c r="F529" i="26"/>
  <c r="G529" i="26"/>
  <c r="G537" i="26"/>
  <c r="F537" i="26"/>
  <c r="G532" i="26"/>
  <c r="E547" i="26"/>
  <c r="F547" i="26" s="1"/>
  <c r="D571" i="26"/>
  <c r="E535" i="26"/>
  <c r="G535" i="26" s="1"/>
  <c r="E551" i="26"/>
  <c r="G551" i="26" s="1"/>
  <c r="D575" i="26"/>
  <c r="E562" i="26"/>
  <c r="D586" i="26"/>
  <c r="E555" i="26"/>
  <c r="F555" i="26" s="1"/>
  <c r="D579" i="26"/>
  <c r="E543" i="26"/>
  <c r="G543" i="26" s="1"/>
  <c r="D567" i="26"/>
  <c r="E561" i="26"/>
  <c r="D585" i="26"/>
  <c r="E553" i="26"/>
  <c r="D577" i="26"/>
  <c r="E570" i="26"/>
  <c r="D594" i="26"/>
  <c r="E563" i="26"/>
  <c r="F563" i="26" s="1"/>
  <c r="D587" i="26"/>
  <c r="E558" i="26"/>
  <c r="D582" i="26"/>
  <c r="E566" i="26"/>
  <c r="D590" i="26"/>
  <c r="E574" i="26"/>
  <c r="D598" i="26"/>
  <c r="D600" i="26"/>
  <c r="E576" i="26"/>
  <c r="F576" i="26" s="1"/>
  <c r="E557" i="26"/>
  <c r="D581" i="26"/>
  <c r="E549" i="26"/>
  <c r="D573" i="26"/>
  <c r="E541" i="26"/>
  <c r="D565" i="26"/>
  <c r="D580" i="26"/>
  <c r="E556" i="26"/>
  <c r="F556" i="26" s="1"/>
  <c r="D588" i="26"/>
  <c r="E564" i="26"/>
  <c r="F564" i="26" s="1"/>
  <c r="E545" i="26"/>
  <c r="D569" i="26"/>
  <c r="D592" i="26"/>
  <c r="E568" i="26"/>
  <c r="F568" i="26" s="1"/>
  <c r="E578" i="26"/>
  <c r="D602" i="26"/>
  <c r="D584" i="26"/>
  <c r="E560" i="26"/>
  <c r="F560" i="26" s="1"/>
  <c r="D596" i="26"/>
  <c r="E572" i="26"/>
  <c r="F572" i="26" s="1"/>
  <c r="G560" i="26" l="1"/>
  <c r="G576" i="26"/>
  <c r="G568" i="26"/>
  <c r="G556" i="26"/>
  <c r="G541" i="26"/>
  <c r="F541" i="26"/>
  <c r="G574" i="26"/>
  <c r="F574" i="26"/>
  <c r="G570" i="26"/>
  <c r="F570" i="26"/>
  <c r="G578" i="26"/>
  <c r="F578" i="26"/>
  <c r="F535" i="26"/>
  <c r="G547" i="26"/>
  <c r="F543" i="26"/>
  <c r="F551" i="26"/>
  <c r="G563" i="26"/>
  <c r="G549" i="26"/>
  <c r="F549" i="26"/>
  <c r="G553" i="26"/>
  <c r="F553" i="26"/>
  <c r="G562" i="26"/>
  <c r="F562" i="26"/>
  <c r="G557" i="26"/>
  <c r="F557" i="26"/>
  <c r="G558" i="26"/>
  <c r="F558" i="26"/>
  <c r="F561" i="26"/>
  <c r="G561" i="26"/>
  <c r="G564" i="26"/>
  <c r="G545" i="26"/>
  <c r="F545" i="26"/>
  <c r="G566" i="26"/>
  <c r="F566" i="26"/>
  <c r="G555" i="26"/>
  <c r="D559" i="26"/>
  <c r="G572" i="26"/>
  <c r="D616" i="26"/>
  <c r="E592" i="26"/>
  <c r="F592" i="26" s="1"/>
  <c r="D612" i="26"/>
  <c r="E588" i="26"/>
  <c r="F588" i="26" s="1"/>
  <c r="E598" i="26"/>
  <c r="D622" i="26"/>
  <c r="E575" i="26"/>
  <c r="G575" i="26" s="1"/>
  <c r="D599" i="26"/>
  <c r="E571" i="26"/>
  <c r="F571" i="26" s="1"/>
  <c r="D595" i="26"/>
  <c r="D620" i="26"/>
  <c r="E596" i="26"/>
  <c r="F596" i="26" s="1"/>
  <c r="E569" i="26"/>
  <c r="D593" i="26"/>
  <c r="E577" i="26"/>
  <c r="D601" i="26"/>
  <c r="E573" i="26"/>
  <c r="D597" i="26"/>
  <c r="D624" i="26"/>
  <c r="E600" i="26"/>
  <c r="F600" i="26" s="1"/>
  <c r="E581" i="26"/>
  <c r="D605" i="26"/>
  <c r="E579" i="26"/>
  <c r="F579" i="26" s="1"/>
  <c r="D603" i="26"/>
  <c r="D604" i="26"/>
  <c r="E580" i="26"/>
  <c r="F580" i="26" s="1"/>
  <c r="E590" i="26"/>
  <c r="D614" i="26"/>
  <c r="E587" i="26"/>
  <c r="F587" i="26" s="1"/>
  <c r="D611" i="26"/>
  <c r="E602" i="26"/>
  <c r="D626" i="26"/>
  <c r="E567" i="26"/>
  <c r="G567" i="26" s="1"/>
  <c r="D591" i="26"/>
  <c r="D608" i="26"/>
  <c r="E584" i="26"/>
  <c r="F584" i="26" s="1"/>
  <c r="E565" i="26"/>
  <c r="D589" i="26"/>
  <c r="E585" i="26"/>
  <c r="D609" i="26"/>
  <c r="E586" i="26"/>
  <c r="D610" i="26"/>
  <c r="E559" i="26"/>
  <c r="D583" i="26"/>
  <c r="E582" i="26"/>
  <c r="D606" i="26"/>
  <c r="E594" i="26"/>
  <c r="D618" i="26"/>
  <c r="G596" i="26" l="1"/>
  <c r="G584" i="26"/>
  <c r="F559" i="26"/>
  <c r="G588" i="26"/>
  <c r="G594" i="26"/>
  <c r="F594" i="26"/>
  <c r="G602" i="26"/>
  <c r="F602" i="26"/>
  <c r="G582" i="26"/>
  <c r="F582" i="26"/>
  <c r="G586" i="26"/>
  <c r="F586" i="26"/>
  <c r="G573" i="26"/>
  <c r="F573" i="26"/>
  <c r="G585" i="26"/>
  <c r="F585" i="26"/>
  <c r="G577" i="26"/>
  <c r="F577" i="26"/>
  <c r="F567" i="26"/>
  <c r="G559" i="26"/>
  <c r="G590" i="26"/>
  <c r="F590" i="26"/>
  <c r="G587" i="26"/>
  <c r="F575" i="26"/>
  <c r="G600" i="26"/>
  <c r="G580" i="26"/>
  <c r="G571" i="26"/>
  <c r="G592" i="26"/>
  <c r="F565" i="26"/>
  <c r="G565" i="26"/>
  <c r="G581" i="26"/>
  <c r="F581" i="26"/>
  <c r="G569" i="26"/>
  <c r="F569" i="26"/>
  <c r="G598" i="26"/>
  <c r="F598" i="26"/>
  <c r="G579" i="26"/>
  <c r="D636" i="26"/>
  <c r="E612" i="26"/>
  <c r="F612" i="26" s="1"/>
  <c r="E595" i="26"/>
  <c r="F595" i="26" s="1"/>
  <c r="D619" i="26"/>
  <c r="E610" i="26"/>
  <c r="D634" i="26"/>
  <c r="E609" i="26"/>
  <c r="D633" i="26"/>
  <c r="E601" i="26"/>
  <c r="D625" i="26"/>
  <c r="D632" i="26"/>
  <c r="E608" i="26"/>
  <c r="F608" i="26" s="1"/>
  <c r="D648" i="26"/>
  <c r="E624" i="26"/>
  <c r="F624" i="26" s="1"/>
  <c r="E618" i="26"/>
  <c r="D642" i="26"/>
  <c r="E591" i="26"/>
  <c r="G591" i="26" s="1"/>
  <c r="D615" i="26"/>
  <c r="E611" i="26"/>
  <c r="F611" i="26" s="1"/>
  <c r="D635" i="26"/>
  <c r="D628" i="26"/>
  <c r="E604" i="26"/>
  <c r="F604" i="26" s="1"/>
  <c r="E605" i="26"/>
  <c r="D629" i="26"/>
  <c r="E597" i="26"/>
  <c r="D621" i="26"/>
  <c r="E622" i="26"/>
  <c r="D646" i="26"/>
  <c r="D640" i="26"/>
  <c r="E616" i="26"/>
  <c r="F616" i="26" s="1"/>
  <c r="E583" i="26"/>
  <c r="G583" i="26" s="1"/>
  <c r="D607" i="26"/>
  <c r="D644" i="26"/>
  <c r="E620" i="26"/>
  <c r="F620" i="26" s="1"/>
  <c r="E599" i="26"/>
  <c r="G599" i="26" s="1"/>
  <c r="D623" i="26"/>
  <c r="E606" i="26"/>
  <c r="D630" i="26"/>
  <c r="E589" i="26"/>
  <c r="D613" i="26"/>
  <c r="E593" i="26"/>
  <c r="D617" i="26"/>
  <c r="E614" i="26"/>
  <c r="D638" i="26"/>
  <c r="E603" i="26"/>
  <c r="F603" i="26" s="1"/>
  <c r="D627" i="26"/>
  <c r="E626" i="26"/>
  <c r="D650" i="26"/>
  <c r="G611" i="26" l="1"/>
  <c r="G612" i="26"/>
  <c r="G626" i="26"/>
  <c r="F626" i="26"/>
  <c r="G589" i="26"/>
  <c r="F589" i="26"/>
  <c r="G605" i="26"/>
  <c r="F605" i="26"/>
  <c r="G618" i="26"/>
  <c r="F618" i="26"/>
  <c r="G609" i="26"/>
  <c r="F609" i="26"/>
  <c r="G606" i="26"/>
  <c r="F606" i="26"/>
  <c r="G610" i="26"/>
  <c r="F610" i="26"/>
  <c r="G614" i="26"/>
  <c r="F614" i="26"/>
  <c r="G595" i="26"/>
  <c r="G620" i="26"/>
  <c r="F583" i="26"/>
  <c r="G616" i="26"/>
  <c r="G622" i="26"/>
  <c r="F622" i="26"/>
  <c r="F593" i="26"/>
  <c r="G593" i="26"/>
  <c r="F597" i="26"/>
  <c r="G597" i="26"/>
  <c r="G601" i="26"/>
  <c r="F601" i="26"/>
  <c r="F591" i="26"/>
  <c r="G624" i="26"/>
  <c r="G604" i="26"/>
  <c r="G608" i="26"/>
  <c r="F599" i="26"/>
  <c r="G603" i="26"/>
  <c r="E638" i="26"/>
  <c r="D662" i="26"/>
  <c r="E623" i="26"/>
  <c r="G623" i="26" s="1"/>
  <c r="D647" i="26"/>
  <c r="E646" i="26"/>
  <c r="D670" i="26"/>
  <c r="E617" i="26"/>
  <c r="D641" i="26"/>
  <c r="E613" i="26"/>
  <c r="D637" i="26"/>
  <c r="E642" i="26"/>
  <c r="D666" i="26"/>
  <c r="D656" i="26"/>
  <c r="E632" i="26"/>
  <c r="F632" i="26" s="1"/>
  <c r="D664" i="26"/>
  <c r="E640" i="26"/>
  <c r="F640" i="26" s="1"/>
  <c r="E621" i="26"/>
  <c r="D645" i="26"/>
  <c r="D652" i="26"/>
  <c r="E628" i="26"/>
  <c r="F628" i="26" s="1"/>
  <c r="E635" i="26"/>
  <c r="F635" i="26" s="1"/>
  <c r="D659" i="26"/>
  <c r="E633" i="26"/>
  <c r="D657" i="26"/>
  <c r="E619" i="26"/>
  <c r="F619" i="26" s="1"/>
  <c r="D643" i="26"/>
  <c r="E630" i="26"/>
  <c r="D654" i="26"/>
  <c r="D668" i="26"/>
  <c r="E644" i="26"/>
  <c r="F644" i="26" s="1"/>
  <c r="D672" i="26"/>
  <c r="E648" i="26"/>
  <c r="F648" i="26" s="1"/>
  <c r="E627" i="26"/>
  <c r="F627" i="26" s="1"/>
  <c r="D651" i="26"/>
  <c r="E625" i="26"/>
  <c r="D649" i="26"/>
  <c r="E650" i="26"/>
  <c r="D674" i="26"/>
  <c r="E607" i="26"/>
  <c r="G607" i="26" s="1"/>
  <c r="D631" i="26"/>
  <c r="E629" i="26"/>
  <c r="D653" i="26"/>
  <c r="E615" i="26"/>
  <c r="G615" i="26" s="1"/>
  <c r="D639" i="26"/>
  <c r="E634" i="26"/>
  <c r="D658" i="26"/>
  <c r="D660" i="26"/>
  <c r="E636" i="26"/>
  <c r="F636" i="26" s="1"/>
  <c r="F629" i="26" l="1"/>
  <c r="G629" i="26"/>
  <c r="G621" i="26"/>
  <c r="F621" i="26"/>
  <c r="G613" i="26"/>
  <c r="F613" i="26"/>
  <c r="G638" i="26"/>
  <c r="F638" i="26"/>
  <c r="G636" i="26"/>
  <c r="F615" i="26"/>
  <c r="G648" i="26"/>
  <c r="G632" i="26"/>
  <c r="G628" i="26"/>
  <c r="G640" i="26"/>
  <c r="G633" i="26"/>
  <c r="F633" i="26"/>
  <c r="G617" i="26"/>
  <c r="F617" i="26"/>
  <c r="G650" i="26"/>
  <c r="F650" i="26"/>
  <c r="G646" i="26"/>
  <c r="F646" i="26"/>
  <c r="F607" i="26"/>
  <c r="G644" i="26"/>
  <c r="G619" i="26"/>
  <c r="G634" i="26"/>
  <c r="F634" i="26"/>
  <c r="F625" i="26"/>
  <c r="G625" i="26"/>
  <c r="G630" i="26"/>
  <c r="F630" i="26"/>
  <c r="G642" i="26"/>
  <c r="F642" i="26"/>
  <c r="F623" i="26"/>
  <c r="G627" i="26"/>
  <c r="G635" i="26"/>
  <c r="E639" i="26"/>
  <c r="G639" i="26" s="1"/>
  <c r="D663" i="26"/>
  <c r="E649" i="26"/>
  <c r="D673" i="26"/>
  <c r="D688" i="26"/>
  <c r="E664" i="26"/>
  <c r="F664" i="26" s="1"/>
  <c r="E653" i="26"/>
  <c r="D677" i="26"/>
  <c r="D692" i="26"/>
  <c r="E668" i="26"/>
  <c r="F668" i="26" s="1"/>
  <c r="E662" i="26"/>
  <c r="D686" i="26"/>
  <c r="E674" i="26"/>
  <c r="D698" i="26"/>
  <c r="E651" i="26"/>
  <c r="F651" i="26" s="1"/>
  <c r="D675" i="26"/>
  <c r="D684" i="26"/>
  <c r="E660" i="26"/>
  <c r="F660" i="26" s="1"/>
  <c r="E631" i="26"/>
  <c r="G631" i="26" s="1"/>
  <c r="D655" i="26"/>
  <c r="D696" i="26"/>
  <c r="E672" i="26"/>
  <c r="F672" i="26" s="1"/>
  <c r="D676" i="26"/>
  <c r="E652" i="26"/>
  <c r="F652" i="26" s="1"/>
  <c r="E658" i="26"/>
  <c r="D682" i="26"/>
  <c r="E643" i="26"/>
  <c r="F643" i="26" s="1"/>
  <c r="D667" i="26"/>
  <c r="E645" i="26"/>
  <c r="D669" i="26"/>
  <c r="D680" i="26"/>
  <c r="E656" i="26"/>
  <c r="F656" i="26" s="1"/>
  <c r="E666" i="26"/>
  <c r="D690" i="26"/>
  <c r="E641" i="26"/>
  <c r="D665" i="26"/>
  <c r="E659" i="26"/>
  <c r="F659" i="26" s="1"/>
  <c r="D683" i="26"/>
  <c r="E637" i="26"/>
  <c r="D661" i="26"/>
  <c r="E654" i="26"/>
  <c r="D678" i="26"/>
  <c r="E657" i="26"/>
  <c r="D681" i="26"/>
  <c r="E647" i="26"/>
  <c r="G647" i="26" s="1"/>
  <c r="D671" i="26"/>
  <c r="E670" i="26"/>
  <c r="D694" i="26"/>
  <c r="G659" i="26" l="1"/>
  <c r="G668" i="26"/>
  <c r="F647" i="26"/>
  <c r="F639" i="26"/>
  <c r="F631" i="26"/>
  <c r="G656" i="26"/>
  <c r="G670" i="26"/>
  <c r="F670" i="26"/>
  <c r="G637" i="26"/>
  <c r="F637" i="26"/>
  <c r="G653" i="26"/>
  <c r="F653" i="26"/>
  <c r="G645" i="26"/>
  <c r="F645" i="26"/>
  <c r="G674" i="26"/>
  <c r="F674" i="26"/>
  <c r="G643" i="26"/>
  <c r="G652" i="26"/>
  <c r="G664" i="26"/>
  <c r="F657" i="26"/>
  <c r="G657" i="26"/>
  <c r="G641" i="26"/>
  <c r="F641" i="26"/>
  <c r="G662" i="26"/>
  <c r="F662" i="26"/>
  <c r="G649" i="26"/>
  <c r="F649" i="26"/>
  <c r="G672" i="26"/>
  <c r="G654" i="26"/>
  <c r="F654" i="26"/>
  <c r="G666" i="26"/>
  <c r="F666" i="26"/>
  <c r="G658" i="26"/>
  <c r="F658" i="26"/>
  <c r="G660" i="26"/>
  <c r="G651" i="26"/>
  <c r="E678" i="26"/>
  <c r="D702" i="26"/>
  <c r="E682" i="26"/>
  <c r="D706" i="26"/>
  <c r="E694" i="26"/>
  <c r="D718" i="26"/>
  <c r="E681" i="26"/>
  <c r="D705" i="26"/>
  <c r="E667" i="26"/>
  <c r="F667" i="26" s="1"/>
  <c r="D691" i="26"/>
  <c r="E655" i="26"/>
  <c r="G655" i="26" s="1"/>
  <c r="D679" i="26"/>
  <c r="D704" i="26"/>
  <c r="E680" i="26"/>
  <c r="F680" i="26" s="1"/>
  <c r="E669" i="26"/>
  <c r="D693" i="26"/>
  <c r="E661" i="26"/>
  <c r="D685" i="26"/>
  <c r="D708" i="26"/>
  <c r="E684" i="26"/>
  <c r="F684" i="26" s="1"/>
  <c r="D716" i="26"/>
  <c r="E692" i="26"/>
  <c r="F692" i="26" s="1"/>
  <c r="D712" i="26"/>
  <c r="E688" i="26"/>
  <c r="F688" i="26" s="1"/>
  <c r="E663" i="26"/>
  <c r="G663" i="26" s="1"/>
  <c r="D687" i="26"/>
  <c r="E671" i="26"/>
  <c r="G671" i="26" s="1"/>
  <c r="D695" i="26"/>
  <c r="E683" i="26"/>
  <c r="F683" i="26" s="1"/>
  <c r="D707" i="26"/>
  <c r="E665" i="26"/>
  <c r="D689" i="26"/>
  <c r="D700" i="26"/>
  <c r="E676" i="26"/>
  <c r="F676" i="26" s="1"/>
  <c r="E675" i="26"/>
  <c r="F675" i="26" s="1"/>
  <c r="D699" i="26"/>
  <c r="E686" i="26"/>
  <c r="D710" i="26"/>
  <c r="E677" i="26"/>
  <c r="D701" i="26"/>
  <c r="E690" i="26"/>
  <c r="D714" i="26"/>
  <c r="E673" i="26"/>
  <c r="D697" i="26"/>
  <c r="D720" i="26"/>
  <c r="E696" i="26"/>
  <c r="F696" i="26" s="1"/>
  <c r="E698" i="26"/>
  <c r="D722" i="26"/>
  <c r="G676" i="26" l="1"/>
  <c r="G698" i="26"/>
  <c r="F698" i="26"/>
  <c r="G696" i="26"/>
  <c r="G680" i="26"/>
  <c r="G690" i="26"/>
  <c r="F690" i="26"/>
  <c r="F661" i="26"/>
  <c r="G661" i="26"/>
  <c r="G677" i="26"/>
  <c r="F677" i="26"/>
  <c r="G665" i="26"/>
  <c r="F665" i="26"/>
  <c r="G669" i="26"/>
  <c r="F669" i="26"/>
  <c r="G681" i="26"/>
  <c r="F681" i="26"/>
  <c r="G686" i="26"/>
  <c r="F686" i="26"/>
  <c r="G694" i="26"/>
  <c r="F694" i="26"/>
  <c r="G692" i="26"/>
  <c r="F663" i="26"/>
  <c r="G678" i="26"/>
  <c r="F678" i="26"/>
  <c r="G682" i="26"/>
  <c r="F682" i="26"/>
  <c r="F655" i="26"/>
  <c r="G673" i="26"/>
  <c r="F673" i="26"/>
  <c r="G684" i="26"/>
  <c r="G683" i="26"/>
  <c r="G667" i="26"/>
  <c r="F671" i="26"/>
  <c r="G675" i="26"/>
  <c r="G688" i="26"/>
  <c r="E714" i="26"/>
  <c r="D738" i="26"/>
  <c r="E722" i="26"/>
  <c r="D746" i="26"/>
  <c r="E697" i="26"/>
  <c r="D721" i="26"/>
  <c r="E691" i="26"/>
  <c r="F691" i="26" s="1"/>
  <c r="D715" i="26"/>
  <c r="E718" i="26"/>
  <c r="D742" i="26"/>
  <c r="E707" i="26"/>
  <c r="G707" i="26" s="1"/>
  <c r="D731" i="26"/>
  <c r="E710" i="26"/>
  <c r="D734" i="26"/>
  <c r="E687" i="26"/>
  <c r="G687" i="26" s="1"/>
  <c r="D711" i="26"/>
  <c r="D740" i="26"/>
  <c r="E716" i="26"/>
  <c r="F716" i="26" s="1"/>
  <c r="E695" i="26"/>
  <c r="G695" i="26" s="1"/>
  <c r="D719" i="26"/>
  <c r="E693" i="26"/>
  <c r="D717" i="26"/>
  <c r="E706" i="26"/>
  <c r="D730" i="26"/>
  <c r="D732" i="26"/>
  <c r="E708" i="26"/>
  <c r="F708" i="26" s="1"/>
  <c r="E702" i="26"/>
  <c r="D726" i="26"/>
  <c r="D724" i="26"/>
  <c r="E700" i="26"/>
  <c r="F700" i="26" s="1"/>
  <c r="D744" i="26"/>
  <c r="E720" i="26"/>
  <c r="F720" i="26" s="1"/>
  <c r="E701" i="26"/>
  <c r="D725" i="26"/>
  <c r="E689" i="26"/>
  <c r="D713" i="26"/>
  <c r="D736" i="26"/>
  <c r="E712" i="26"/>
  <c r="F712" i="26" s="1"/>
  <c r="E679" i="26"/>
  <c r="G679" i="26" s="1"/>
  <c r="D703" i="26"/>
  <c r="E705" i="26"/>
  <c r="F705" i="26" s="1"/>
  <c r="D729" i="26"/>
  <c r="E699" i="26"/>
  <c r="F699" i="26" s="1"/>
  <c r="D723" i="26"/>
  <c r="E685" i="26"/>
  <c r="D709" i="26"/>
  <c r="D728" i="26"/>
  <c r="E704" i="26"/>
  <c r="F704" i="26" s="1"/>
  <c r="G700" i="26" l="1"/>
  <c r="G706" i="26"/>
  <c r="F706" i="26"/>
  <c r="G704" i="26"/>
  <c r="G716" i="26"/>
  <c r="F689" i="26"/>
  <c r="G689" i="26"/>
  <c r="G702" i="26"/>
  <c r="F702" i="26"/>
  <c r="G722" i="26"/>
  <c r="F722" i="26"/>
  <c r="G708" i="26"/>
  <c r="F707" i="26"/>
  <c r="F679" i="26"/>
  <c r="G712" i="26"/>
  <c r="F687" i="26"/>
  <c r="G685" i="26"/>
  <c r="F685" i="26"/>
  <c r="F693" i="26"/>
  <c r="G693" i="26"/>
  <c r="G710" i="26"/>
  <c r="F710" i="26"/>
  <c r="G697" i="26"/>
  <c r="F697" i="26"/>
  <c r="G701" i="26"/>
  <c r="F701" i="26"/>
  <c r="G718" i="26"/>
  <c r="F718" i="26"/>
  <c r="G714" i="26"/>
  <c r="F714" i="26"/>
  <c r="F695" i="26"/>
  <c r="G720" i="26"/>
  <c r="G691" i="26"/>
  <c r="G699" i="26"/>
  <c r="G705" i="26"/>
  <c r="D752" i="26"/>
  <c r="E728" i="26"/>
  <c r="F728" i="26" s="1"/>
  <c r="E723" i="26"/>
  <c r="G723" i="26" s="1"/>
  <c r="D747" i="26"/>
  <c r="D768" i="26"/>
  <c r="E744" i="26"/>
  <c r="F744" i="26" s="1"/>
  <c r="E719" i="26"/>
  <c r="G719" i="26" s="1"/>
  <c r="D743" i="26"/>
  <c r="E709" i="26"/>
  <c r="D733" i="26"/>
  <c r="E734" i="26"/>
  <c r="D758" i="26"/>
  <c r="D760" i="26"/>
  <c r="E736" i="26"/>
  <c r="F736" i="26" s="1"/>
  <c r="D756" i="26"/>
  <c r="E732" i="26"/>
  <c r="F732" i="26" s="1"/>
  <c r="E730" i="26"/>
  <c r="D754" i="26"/>
  <c r="E746" i="26"/>
  <c r="D770" i="26"/>
  <c r="E729" i="26"/>
  <c r="G729" i="26" s="1"/>
  <c r="D753" i="26"/>
  <c r="E725" i="26"/>
  <c r="D749" i="26"/>
  <c r="D748" i="26"/>
  <c r="E724" i="26"/>
  <c r="F724" i="26" s="1"/>
  <c r="D764" i="26"/>
  <c r="E740" i="26"/>
  <c r="F740" i="26" s="1"/>
  <c r="E742" i="26"/>
  <c r="D766" i="26"/>
  <c r="E711" i="26"/>
  <c r="G711" i="26" s="1"/>
  <c r="D735" i="26"/>
  <c r="E731" i="26"/>
  <c r="G731" i="26" s="1"/>
  <c r="D755" i="26"/>
  <c r="E717" i="26"/>
  <c r="D741" i="26"/>
  <c r="E738" i="26"/>
  <c r="D762" i="26"/>
  <c r="E703" i="26"/>
  <c r="G703" i="26" s="1"/>
  <c r="D727" i="26"/>
  <c r="E713" i="26"/>
  <c r="G713" i="26" s="1"/>
  <c r="D737" i="26"/>
  <c r="E726" i="26"/>
  <c r="D750" i="26"/>
  <c r="E715" i="26"/>
  <c r="G715" i="26" s="1"/>
  <c r="D739" i="26"/>
  <c r="E721" i="26"/>
  <c r="F721" i="26" s="1"/>
  <c r="D745" i="26"/>
  <c r="F719" i="26" l="1"/>
  <c r="G736" i="26"/>
  <c r="F711" i="26"/>
  <c r="F731" i="26"/>
  <c r="G744" i="26"/>
  <c r="G740" i="26"/>
  <c r="G725" i="26"/>
  <c r="F725" i="26"/>
  <c r="G732" i="26"/>
  <c r="F713" i="26"/>
  <c r="F703" i="26"/>
  <c r="G724" i="26"/>
  <c r="G721" i="26"/>
  <c r="G742" i="26"/>
  <c r="F742" i="26"/>
  <c r="G728" i="26"/>
  <c r="G738" i="26"/>
  <c r="F738" i="26"/>
  <c r="F729" i="26"/>
  <c r="G717" i="26"/>
  <c r="F717" i="26"/>
  <c r="F715" i="26"/>
  <c r="G730" i="26"/>
  <c r="F730" i="26"/>
  <c r="G709" i="26"/>
  <c r="F709" i="26"/>
  <c r="F723" i="26"/>
  <c r="G726" i="26"/>
  <c r="F726" i="26"/>
  <c r="G746" i="26"/>
  <c r="F746" i="26"/>
  <c r="G734" i="26"/>
  <c r="F734" i="26"/>
  <c r="E739" i="26"/>
  <c r="G739" i="26" s="1"/>
  <c r="D763" i="26"/>
  <c r="E762" i="26"/>
  <c r="D786" i="26"/>
  <c r="E755" i="26"/>
  <c r="G755" i="26" s="1"/>
  <c r="D779" i="26"/>
  <c r="E750" i="26"/>
  <c r="D774" i="26"/>
  <c r="E749" i="26"/>
  <c r="D773" i="26"/>
  <c r="E770" i="26"/>
  <c r="D794" i="26"/>
  <c r="D780" i="26"/>
  <c r="E756" i="26"/>
  <c r="F756" i="26" s="1"/>
  <c r="E737" i="26"/>
  <c r="F737" i="26" s="1"/>
  <c r="D761" i="26"/>
  <c r="D792" i="26"/>
  <c r="E768" i="26"/>
  <c r="F768" i="26" s="1"/>
  <c r="E727" i="26"/>
  <c r="G727" i="26" s="1"/>
  <c r="E745" i="26"/>
  <c r="G745" i="26" s="1"/>
  <c r="D769" i="26"/>
  <c r="E741" i="26"/>
  <c r="D765" i="26"/>
  <c r="E735" i="26"/>
  <c r="G735" i="26" s="1"/>
  <c r="D759" i="26"/>
  <c r="E758" i="26"/>
  <c r="D782" i="26"/>
  <c r="E743" i="26"/>
  <c r="G743" i="26" s="1"/>
  <c r="D767" i="26"/>
  <c r="E753" i="26"/>
  <c r="F753" i="26" s="1"/>
  <c r="D777" i="26"/>
  <c r="D788" i="26"/>
  <c r="E764" i="26"/>
  <c r="F764" i="26" s="1"/>
  <c r="E766" i="26"/>
  <c r="D790" i="26"/>
  <c r="D784" i="26"/>
  <c r="E760" i="26"/>
  <c r="F760" i="26" s="1"/>
  <c r="E733" i="26"/>
  <c r="D757" i="26"/>
  <c r="E747" i="26"/>
  <c r="G747" i="26" s="1"/>
  <c r="D771" i="26"/>
  <c r="D772" i="26"/>
  <c r="E748" i="26"/>
  <c r="F748" i="26" s="1"/>
  <c r="E754" i="26"/>
  <c r="D778" i="26"/>
  <c r="D776" i="26"/>
  <c r="E752" i="26"/>
  <c r="F752" i="26" s="1"/>
  <c r="F727" i="26" l="1"/>
  <c r="G737" i="26"/>
  <c r="G748" i="26"/>
  <c r="G741" i="26"/>
  <c r="F741" i="26"/>
  <c r="F750" i="26"/>
  <c r="G750" i="26"/>
  <c r="G754" i="26"/>
  <c r="F754" i="26"/>
  <c r="F735" i="26"/>
  <c r="G764" i="26"/>
  <c r="G760" i="26"/>
  <c r="G733" i="26"/>
  <c r="F733" i="26"/>
  <c r="D751" i="26"/>
  <c r="G766" i="26"/>
  <c r="F766" i="26"/>
  <c r="F758" i="26"/>
  <c r="G758" i="26"/>
  <c r="F770" i="26"/>
  <c r="G770" i="26"/>
  <c r="F762" i="26"/>
  <c r="G762" i="26"/>
  <c r="F745" i="26"/>
  <c r="F747" i="26"/>
  <c r="G753" i="26"/>
  <c r="F739" i="26"/>
  <c r="G749" i="26"/>
  <c r="F749" i="26"/>
  <c r="F755" i="26"/>
  <c r="G756" i="26"/>
  <c r="F743" i="26"/>
  <c r="G752" i="26"/>
  <c r="G768" i="26"/>
  <c r="E777" i="26"/>
  <c r="G777" i="26" s="1"/>
  <c r="D801" i="26"/>
  <c r="E765" i="26"/>
  <c r="D789" i="26"/>
  <c r="E761" i="26"/>
  <c r="G761" i="26" s="1"/>
  <c r="D785" i="26"/>
  <c r="D802" i="26"/>
  <c r="E778" i="26"/>
  <c r="D814" i="26"/>
  <c r="E790" i="26"/>
  <c r="D812" i="26"/>
  <c r="E788" i="26"/>
  <c r="F788" i="26" s="1"/>
  <c r="E757" i="26"/>
  <c r="D781" i="26"/>
  <c r="D806" i="26"/>
  <c r="E782" i="26"/>
  <c r="D795" i="26"/>
  <c r="E771" i="26"/>
  <c r="G771" i="26" s="1"/>
  <c r="D804" i="26"/>
  <c r="E780" i="26"/>
  <c r="F780" i="26" s="1"/>
  <c r="D800" i="26"/>
  <c r="E776" i="26"/>
  <c r="F776" i="26" s="1"/>
  <c r="D796" i="26"/>
  <c r="E772" i="26"/>
  <c r="F772" i="26" s="1"/>
  <c r="D818" i="26"/>
  <c r="E794" i="26"/>
  <c r="D798" i="26"/>
  <c r="E774" i="26"/>
  <c r="D810" i="26"/>
  <c r="E786" i="26"/>
  <c r="D808" i="26"/>
  <c r="E784" i="26"/>
  <c r="F784" i="26" s="1"/>
  <c r="E767" i="26"/>
  <c r="G767" i="26" s="1"/>
  <c r="D791" i="26"/>
  <c r="D816" i="26"/>
  <c r="E792" i="26"/>
  <c r="F792" i="26" s="1"/>
  <c r="E751" i="26"/>
  <c r="D775" i="26"/>
  <c r="E759" i="26"/>
  <c r="G759" i="26" s="1"/>
  <c r="D783" i="26"/>
  <c r="E769" i="26"/>
  <c r="F769" i="26" s="1"/>
  <c r="D793" i="26"/>
  <c r="E773" i="26"/>
  <c r="D797" i="26"/>
  <c r="E763" i="26"/>
  <c r="G763" i="26" s="1"/>
  <c r="D787" i="26"/>
  <c r="D803" i="26"/>
  <c r="E779" i="26"/>
  <c r="G779" i="26" s="1"/>
  <c r="F763" i="26" l="1"/>
  <c r="F771" i="26"/>
  <c r="G751" i="26"/>
  <c r="F761" i="26"/>
  <c r="G772" i="26"/>
  <c r="G773" i="26"/>
  <c r="F773" i="26"/>
  <c r="G765" i="26"/>
  <c r="F765" i="26"/>
  <c r="G794" i="26"/>
  <c r="F794" i="26"/>
  <c r="G790" i="26"/>
  <c r="F790" i="26"/>
  <c r="F777" i="26"/>
  <c r="F751" i="26"/>
  <c r="G774" i="26"/>
  <c r="F774" i="26"/>
  <c r="G782" i="26"/>
  <c r="F782" i="26"/>
  <c r="G776" i="26"/>
  <c r="G780" i="26"/>
  <c r="G792" i="26"/>
  <c r="G784" i="26"/>
  <c r="G788" i="26"/>
  <c r="G778" i="26"/>
  <c r="F778" i="26"/>
  <c r="G786" i="26"/>
  <c r="F786" i="26"/>
  <c r="F779" i="26"/>
  <c r="G757" i="26"/>
  <c r="F757" i="26"/>
  <c r="F759" i="26"/>
  <c r="G769" i="26"/>
  <c r="F767" i="26"/>
  <c r="D815" i="26"/>
  <c r="E791" i="26"/>
  <c r="G791" i="26" s="1"/>
  <c r="E810" i="26"/>
  <c r="D834" i="26"/>
  <c r="D821" i="26"/>
  <c r="E797" i="26"/>
  <c r="E796" i="26"/>
  <c r="F796" i="26" s="1"/>
  <c r="D820" i="26"/>
  <c r="D830" i="26"/>
  <c r="E806" i="26"/>
  <c r="E812" i="26"/>
  <c r="F812" i="26" s="1"/>
  <c r="D836" i="26"/>
  <c r="D826" i="26"/>
  <c r="E802" i="26"/>
  <c r="D817" i="26"/>
  <c r="E793" i="26"/>
  <c r="G793" i="26" s="1"/>
  <c r="E781" i="26"/>
  <c r="D805" i="26"/>
  <c r="D811" i="26"/>
  <c r="E787" i="26"/>
  <c r="G787" i="26" s="1"/>
  <c r="D799" i="26"/>
  <c r="E775" i="26"/>
  <c r="G775" i="26" s="1"/>
  <c r="D822" i="26"/>
  <c r="E798" i="26"/>
  <c r="E800" i="26"/>
  <c r="F800" i="26" s="1"/>
  <c r="D824" i="26"/>
  <c r="D809" i="26"/>
  <c r="E785" i="26"/>
  <c r="F785" i="26" s="1"/>
  <c r="E808" i="26"/>
  <c r="F808" i="26" s="1"/>
  <c r="D832" i="26"/>
  <c r="E818" i="26"/>
  <c r="D842" i="26"/>
  <c r="D819" i="26"/>
  <c r="E795" i="26"/>
  <c r="G795" i="26" s="1"/>
  <c r="E814" i="26"/>
  <c r="D838" i="26"/>
  <c r="D825" i="26"/>
  <c r="E801" i="26"/>
  <c r="F801" i="26" s="1"/>
  <c r="D827" i="26"/>
  <c r="E803" i="26"/>
  <c r="G803" i="26" s="1"/>
  <c r="D807" i="26"/>
  <c r="E783" i="26"/>
  <c r="G783" i="26" s="1"/>
  <c r="E816" i="26"/>
  <c r="F816" i="26" s="1"/>
  <c r="D840" i="26"/>
  <c r="E804" i="26"/>
  <c r="F804" i="26" s="1"/>
  <c r="D828" i="26"/>
  <c r="D813" i="26"/>
  <c r="E789" i="26"/>
  <c r="F783" i="26" l="1"/>
  <c r="F775" i="26"/>
  <c r="G785" i="26"/>
  <c r="G814" i="26"/>
  <c r="F814" i="26"/>
  <c r="G810" i="26"/>
  <c r="F810" i="26"/>
  <c r="G806" i="26"/>
  <c r="F806" i="26"/>
  <c r="G781" i="26"/>
  <c r="F781" i="26"/>
  <c r="F791" i="26"/>
  <c r="G798" i="26"/>
  <c r="F798" i="26"/>
  <c r="F787" i="26"/>
  <c r="F793" i="26"/>
  <c r="G818" i="26"/>
  <c r="F818" i="26"/>
  <c r="G796" i="26"/>
  <c r="G802" i="26"/>
  <c r="F802" i="26"/>
  <c r="F797" i="26"/>
  <c r="G797" i="26"/>
  <c r="G800" i="26"/>
  <c r="G808" i="26"/>
  <c r="F795" i="26"/>
  <c r="G801" i="26"/>
  <c r="F803" i="26"/>
  <c r="G804" i="26"/>
  <c r="G812" i="26"/>
  <c r="G789" i="26"/>
  <c r="F789" i="26"/>
  <c r="G816" i="26"/>
  <c r="E822" i="26"/>
  <c r="D846" i="26"/>
  <c r="D831" i="26"/>
  <c r="E807" i="26"/>
  <c r="G807" i="26" s="1"/>
  <c r="E830" i="26"/>
  <c r="D854" i="26"/>
  <c r="E821" i="26"/>
  <c r="D845" i="26"/>
  <c r="E828" i="26"/>
  <c r="F828" i="26" s="1"/>
  <c r="D852" i="26"/>
  <c r="E809" i="26"/>
  <c r="G809" i="26" s="1"/>
  <c r="D833" i="26"/>
  <c r="E825" i="26"/>
  <c r="G825" i="26" s="1"/>
  <c r="D849" i="26"/>
  <c r="E842" i="26"/>
  <c r="D866" i="26"/>
  <c r="E834" i="26"/>
  <c r="D858" i="26"/>
  <c r="E813" i="26"/>
  <c r="D837" i="26"/>
  <c r="E838" i="26"/>
  <c r="D862" i="26"/>
  <c r="E826" i="26"/>
  <c r="D850" i="26"/>
  <c r="E820" i="26"/>
  <c r="F820" i="26" s="1"/>
  <c r="D844" i="26"/>
  <c r="D851" i="26"/>
  <c r="E827" i="26"/>
  <c r="G827" i="26" s="1"/>
  <c r="D835" i="26"/>
  <c r="E811" i="26"/>
  <c r="G811" i="26" s="1"/>
  <c r="E840" i="26"/>
  <c r="F840" i="26" s="1"/>
  <c r="D864" i="26"/>
  <c r="D829" i="26"/>
  <c r="E805" i="26"/>
  <c r="E836" i="26"/>
  <c r="F836" i="26" s="1"/>
  <c r="D860" i="26"/>
  <c r="E832" i="26"/>
  <c r="F832" i="26" s="1"/>
  <c r="D856" i="26"/>
  <c r="E824" i="26"/>
  <c r="F824" i="26" s="1"/>
  <c r="D848" i="26"/>
  <c r="E817" i="26"/>
  <c r="F817" i="26" s="1"/>
  <c r="D841" i="26"/>
  <c r="D839" i="26"/>
  <c r="E815" i="26"/>
  <c r="G815" i="26" s="1"/>
  <c r="D843" i="26"/>
  <c r="E819" i="26"/>
  <c r="G819" i="26" s="1"/>
  <c r="D823" i="26"/>
  <c r="E799" i="26"/>
  <c r="G799" i="26" s="1"/>
  <c r="F825" i="26" l="1"/>
  <c r="F819" i="26"/>
  <c r="F811" i="26"/>
  <c r="G838" i="26"/>
  <c r="F838" i="26"/>
  <c r="G830" i="26"/>
  <c r="F830" i="26"/>
  <c r="F805" i="26"/>
  <c r="G805" i="26"/>
  <c r="G834" i="26"/>
  <c r="F834" i="26"/>
  <c r="G822" i="26"/>
  <c r="F822" i="26"/>
  <c r="F827" i="26"/>
  <c r="F807" i="26"/>
  <c r="F809" i="26"/>
  <c r="G842" i="26"/>
  <c r="F842" i="26"/>
  <c r="G826" i="26"/>
  <c r="F826" i="26"/>
  <c r="G824" i="26"/>
  <c r="G821" i="26"/>
  <c r="F821" i="26"/>
  <c r="F799" i="26"/>
  <c r="G828" i="26"/>
  <c r="G817" i="26"/>
  <c r="G820" i="26"/>
  <c r="F815" i="26"/>
  <c r="G836" i="26"/>
  <c r="G832" i="26"/>
  <c r="G813" i="26"/>
  <c r="F813" i="26"/>
  <c r="G840" i="26"/>
  <c r="E864" i="26"/>
  <c r="F864" i="26" s="1"/>
  <c r="D888" i="26"/>
  <c r="E833" i="26"/>
  <c r="F833" i="26" s="1"/>
  <c r="D857" i="26"/>
  <c r="D847" i="26"/>
  <c r="E823" i="26"/>
  <c r="G823" i="26" s="1"/>
  <c r="D863" i="26"/>
  <c r="E839" i="26"/>
  <c r="G839" i="26" s="1"/>
  <c r="D875" i="26"/>
  <c r="E851" i="26"/>
  <c r="G851" i="26" s="1"/>
  <c r="E862" i="26"/>
  <c r="D886" i="26"/>
  <c r="E858" i="26"/>
  <c r="D882" i="26"/>
  <c r="D855" i="26"/>
  <c r="E831" i="26"/>
  <c r="G831" i="26" s="1"/>
  <c r="E844" i="26"/>
  <c r="F844" i="26" s="1"/>
  <c r="D868" i="26"/>
  <c r="E854" i="26"/>
  <c r="D878" i="26"/>
  <c r="E846" i="26"/>
  <c r="D870" i="26"/>
  <c r="D859" i="26"/>
  <c r="E835" i="26"/>
  <c r="G835" i="26" s="1"/>
  <c r="E848" i="26"/>
  <c r="F848" i="26" s="1"/>
  <c r="D872" i="26"/>
  <c r="E849" i="26"/>
  <c r="F849" i="26" s="1"/>
  <c r="D873" i="26"/>
  <c r="E852" i="26"/>
  <c r="F852" i="26" s="1"/>
  <c r="D876" i="26"/>
  <c r="D867" i="26"/>
  <c r="E843" i="26"/>
  <c r="G843" i="26" s="1"/>
  <c r="E850" i="26"/>
  <c r="D874" i="26"/>
  <c r="E837" i="26"/>
  <c r="D861" i="26"/>
  <c r="E866" i="26"/>
  <c r="D890" i="26"/>
  <c r="E860" i="26"/>
  <c r="F860" i="26" s="1"/>
  <c r="D884" i="26"/>
  <c r="E841" i="26"/>
  <c r="G841" i="26" s="1"/>
  <c r="D865" i="26"/>
  <c r="E856" i="26"/>
  <c r="F856" i="26" s="1"/>
  <c r="D880" i="26"/>
  <c r="E829" i="26"/>
  <c r="D853" i="26"/>
  <c r="E845" i="26"/>
  <c r="D869" i="26"/>
  <c r="F851" i="26" l="1"/>
  <c r="F839" i="26"/>
  <c r="G856" i="26"/>
  <c r="G864" i="26"/>
  <c r="F831" i="26"/>
  <c r="F823" i="26"/>
  <c r="G833" i="26"/>
  <c r="G837" i="26"/>
  <c r="F837" i="26"/>
  <c r="G854" i="26"/>
  <c r="F854" i="26"/>
  <c r="G862" i="26"/>
  <c r="F862" i="26"/>
  <c r="G849" i="26"/>
  <c r="G850" i="26"/>
  <c r="F850" i="26"/>
  <c r="G845" i="26"/>
  <c r="F845" i="26"/>
  <c r="G829" i="26"/>
  <c r="F829" i="26"/>
  <c r="G866" i="26"/>
  <c r="F866" i="26"/>
  <c r="G846" i="26"/>
  <c r="F846" i="26"/>
  <c r="G858" i="26"/>
  <c r="F858" i="26"/>
  <c r="G860" i="26"/>
  <c r="G848" i="26"/>
  <c r="G844" i="26"/>
  <c r="F835" i="26"/>
  <c r="F841" i="26"/>
  <c r="G852" i="26"/>
  <c r="F843" i="26"/>
  <c r="E853" i="26"/>
  <c r="D877" i="26"/>
  <c r="E874" i="26"/>
  <c r="D898" i="26"/>
  <c r="E876" i="26"/>
  <c r="F876" i="26" s="1"/>
  <c r="D900" i="26"/>
  <c r="E872" i="26"/>
  <c r="F872" i="26" s="1"/>
  <c r="D896" i="26"/>
  <c r="E878" i="26"/>
  <c r="D902" i="26"/>
  <c r="D899" i="26"/>
  <c r="E875" i="26"/>
  <c r="G875" i="26" s="1"/>
  <c r="D871" i="26"/>
  <c r="E847" i="26"/>
  <c r="G847" i="26" s="1"/>
  <c r="E890" i="26"/>
  <c r="D914" i="26"/>
  <c r="E882" i="26"/>
  <c r="D906" i="26"/>
  <c r="E857" i="26"/>
  <c r="G857" i="26" s="1"/>
  <c r="D881" i="26"/>
  <c r="E869" i="26"/>
  <c r="D893" i="26"/>
  <c r="D891" i="26"/>
  <c r="E867" i="26"/>
  <c r="G867" i="26" s="1"/>
  <c r="D883" i="26"/>
  <c r="E859" i="26"/>
  <c r="G859" i="26" s="1"/>
  <c r="E880" i="26"/>
  <c r="F880" i="26" s="1"/>
  <c r="D904" i="26"/>
  <c r="E884" i="26"/>
  <c r="F884" i="26" s="1"/>
  <c r="D908" i="26"/>
  <c r="E873" i="26"/>
  <c r="G873" i="26" s="1"/>
  <c r="D897" i="26"/>
  <c r="E861" i="26"/>
  <c r="D885" i="26"/>
  <c r="E886" i="26"/>
  <c r="D910" i="26"/>
  <c r="E865" i="26"/>
  <c r="F865" i="26" s="1"/>
  <c r="D889" i="26"/>
  <c r="E870" i="26"/>
  <c r="D894" i="26"/>
  <c r="E868" i="26"/>
  <c r="F868" i="26" s="1"/>
  <c r="D892" i="26"/>
  <c r="D879" i="26"/>
  <c r="E855" i="26"/>
  <c r="G855" i="26" s="1"/>
  <c r="D887" i="26"/>
  <c r="E863" i="26"/>
  <c r="G863" i="26" s="1"/>
  <c r="E888" i="26"/>
  <c r="F888" i="26" s="1"/>
  <c r="D912" i="26"/>
  <c r="G869" i="26" l="1"/>
  <c r="F869" i="26"/>
  <c r="F867" i="26"/>
  <c r="G861" i="26"/>
  <c r="F861" i="26"/>
  <c r="G882" i="26"/>
  <c r="F882" i="26"/>
  <c r="F878" i="26"/>
  <c r="G878" i="26"/>
  <c r="G853" i="26"/>
  <c r="F853" i="26"/>
  <c r="F847" i="26"/>
  <c r="G884" i="26"/>
  <c r="F890" i="26"/>
  <c r="G890" i="26"/>
  <c r="G876" i="26"/>
  <c r="F875" i="26"/>
  <c r="G888" i="26"/>
  <c r="G870" i="26"/>
  <c r="F870" i="26"/>
  <c r="F873" i="26"/>
  <c r="F863" i="26"/>
  <c r="G868" i="26"/>
  <c r="F855" i="26"/>
  <c r="G872" i="26"/>
  <c r="F859" i="26"/>
  <c r="G880" i="26"/>
  <c r="G865" i="26"/>
  <c r="F886" i="26"/>
  <c r="G886" i="26"/>
  <c r="G874" i="26"/>
  <c r="F874" i="26"/>
  <c r="F857" i="26"/>
  <c r="E871" i="26"/>
  <c r="G871" i="26" s="1"/>
  <c r="E892" i="26"/>
  <c r="F892" i="26" s="1"/>
  <c r="D916" i="26"/>
  <c r="E889" i="26"/>
  <c r="G889" i="26" s="1"/>
  <c r="D913" i="26"/>
  <c r="E908" i="26"/>
  <c r="F908" i="26" s="1"/>
  <c r="D932" i="26"/>
  <c r="E893" i="26"/>
  <c r="D917" i="26"/>
  <c r="D903" i="26"/>
  <c r="E879" i="26"/>
  <c r="G879" i="26" s="1"/>
  <c r="E914" i="26"/>
  <c r="D938" i="26"/>
  <c r="E898" i="26"/>
  <c r="D922" i="26"/>
  <c r="D911" i="26"/>
  <c r="E887" i="26"/>
  <c r="G887" i="26" s="1"/>
  <c r="D907" i="26"/>
  <c r="E883" i="26"/>
  <c r="G883" i="26" s="1"/>
  <c r="E885" i="26"/>
  <c r="D909" i="26"/>
  <c r="D923" i="26"/>
  <c r="E899" i="26"/>
  <c r="G899" i="26" s="1"/>
  <c r="E894" i="26"/>
  <c r="D918" i="26"/>
  <c r="E881" i="26"/>
  <c r="F881" i="26" s="1"/>
  <c r="D905" i="26"/>
  <c r="E896" i="26"/>
  <c r="F896" i="26" s="1"/>
  <c r="D920" i="26"/>
  <c r="E904" i="26"/>
  <c r="F904" i="26" s="1"/>
  <c r="D928" i="26"/>
  <c r="E906" i="26"/>
  <c r="D930" i="26"/>
  <c r="E902" i="26"/>
  <c r="D926" i="26"/>
  <c r="E877" i="26"/>
  <c r="D901" i="26"/>
  <c r="E912" i="26"/>
  <c r="F912" i="26" s="1"/>
  <c r="D936" i="26"/>
  <c r="E910" i="26"/>
  <c r="D934" i="26"/>
  <c r="E897" i="26"/>
  <c r="F897" i="26" s="1"/>
  <c r="D921" i="26"/>
  <c r="D915" i="26"/>
  <c r="E891" i="26"/>
  <c r="G891" i="26" s="1"/>
  <c r="E900" i="26"/>
  <c r="F900" i="26" s="1"/>
  <c r="D924" i="26"/>
  <c r="F898" i="26" l="1"/>
  <c r="G898" i="26"/>
  <c r="G902" i="26"/>
  <c r="F902" i="26"/>
  <c r="F899" i="26"/>
  <c r="G904" i="26"/>
  <c r="G881" i="26"/>
  <c r="G910" i="26"/>
  <c r="F910" i="26"/>
  <c r="G906" i="26"/>
  <c r="F906" i="26"/>
  <c r="G894" i="26"/>
  <c r="F894" i="26"/>
  <c r="G893" i="26"/>
  <c r="F893" i="26"/>
  <c r="D895" i="26"/>
  <c r="G908" i="26"/>
  <c r="F883" i="26"/>
  <c r="F871" i="26"/>
  <c r="G900" i="26"/>
  <c r="G896" i="26"/>
  <c r="G897" i="26"/>
  <c r="G912" i="26"/>
  <c r="G877" i="26"/>
  <c r="F877" i="26"/>
  <c r="G885" i="26"/>
  <c r="F885" i="26"/>
  <c r="G914" i="26"/>
  <c r="F914" i="26"/>
  <c r="G892" i="26"/>
  <c r="F891" i="26"/>
  <c r="F887" i="26"/>
  <c r="F879" i="26"/>
  <c r="F889" i="26"/>
  <c r="E901" i="26"/>
  <c r="D925" i="26"/>
  <c r="E930" i="26"/>
  <c r="D954" i="26"/>
  <c r="E928" i="26"/>
  <c r="F928" i="26" s="1"/>
  <c r="D952" i="26"/>
  <c r="E932" i="26"/>
  <c r="F932" i="26" s="1"/>
  <c r="D956" i="26"/>
  <c r="E934" i="26"/>
  <c r="D958" i="26"/>
  <c r="D939" i="26"/>
  <c r="E915" i="26"/>
  <c r="G915" i="26" s="1"/>
  <c r="E936" i="26"/>
  <c r="F936" i="26" s="1"/>
  <c r="D960" i="26"/>
  <c r="E918" i="26"/>
  <c r="D942" i="26"/>
  <c r="D947" i="26"/>
  <c r="E923" i="26"/>
  <c r="G923" i="26" s="1"/>
  <c r="E938" i="26"/>
  <c r="D962" i="26"/>
  <c r="D927" i="26"/>
  <c r="E903" i="26"/>
  <c r="G903" i="26" s="1"/>
  <c r="E924" i="26"/>
  <c r="F924" i="26" s="1"/>
  <c r="D948" i="26"/>
  <c r="E921" i="26"/>
  <c r="G921" i="26" s="1"/>
  <c r="D945" i="26"/>
  <c r="D935" i="26"/>
  <c r="E911" i="26"/>
  <c r="G911" i="26" s="1"/>
  <c r="E920" i="26"/>
  <c r="F920" i="26" s="1"/>
  <c r="D944" i="26"/>
  <c r="D931" i="26"/>
  <c r="E907" i="26"/>
  <c r="G907" i="26" s="1"/>
  <c r="E917" i="26"/>
  <c r="D941" i="26"/>
  <c r="E913" i="26"/>
  <c r="F913" i="26" s="1"/>
  <c r="D937" i="26"/>
  <c r="E909" i="26"/>
  <c r="D933" i="26"/>
  <c r="E926" i="26"/>
  <c r="D950" i="26"/>
  <c r="E905" i="26"/>
  <c r="G905" i="26" s="1"/>
  <c r="D929" i="26"/>
  <c r="E922" i="26"/>
  <c r="D946" i="26"/>
  <c r="E916" i="26"/>
  <c r="F916" i="26" s="1"/>
  <c r="D940" i="26"/>
  <c r="E895" i="26"/>
  <c r="G895" i="26" l="1"/>
  <c r="F911" i="26"/>
  <c r="G920" i="26"/>
  <c r="G916" i="26"/>
  <c r="F905" i="26"/>
  <c r="F921" i="26"/>
  <c r="F915" i="26"/>
  <c r="F903" i="26"/>
  <c r="F923" i="26"/>
  <c r="F907" i="26"/>
  <c r="G932" i="26"/>
  <c r="G938" i="26"/>
  <c r="F938" i="26"/>
  <c r="F895" i="26"/>
  <c r="G928" i="26"/>
  <c r="D919" i="26"/>
  <c r="G926" i="26"/>
  <c r="F926" i="26"/>
  <c r="G918" i="26"/>
  <c r="F918" i="26"/>
  <c r="G909" i="26"/>
  <c r="F909" i="26"/>
  <c r="G922" i="26"/>
  <c r="F922" i="26"/>
  <c r="G930" i="26"/>
  <c r="F930" i="26"/>
  <c r="G917" i="26"/>
  <c r="F917" i="26"/>
  <c r="G934" i="26"/>
  <c r="F934" i="26"/>
  <c r="G901" i="26"/>
  <c r="F901" i="26"/>
  <c r="G936" i="26"/>
  <c r="G913" i="26"/>
  <c r="G924" i="26"/>
  <c r="E941" i="26"/>
  <c r="D965" i="26"/>
  <c r="E960" i="26"/>
  <c r="F960" i="26" s="1"/>
  <c r="D984" i="26"/>
  <c r="E919" i="26"/>
  <c r="D959" i="26"/>
  <c r="E935" i="26"/>
  <c r="G935" i="26" s="1"/>
  <c r="E948" i="26"/>
  <c r="F948" i="26" s="1"/>
  <c r="D972" i="26"/>
  <c r="D963" i="26"/>
  <c r="E939" i="26"/>
  <c r="G939" i="26" s="1"/>
  <c r="E954" i="26"/>
  <c r="D978" i="26"/>
  <c r="E956" i="26"/>
  <c r="F956" i="26" s="1"/>
  <c r="D980" i="26"/>
  <c r="E940" i="26"/>
  <c r="F940" i="26" s="1"/>
  <c r="D964" i="26"/>
  <c r="E929" i="26"/>
  <c r="F929" i="26" s="1"/>
  <c r="D953" i="26"/>
  <c r="E933" i="26"/>
  <c r="D957" i="26"/>
  <c r="D951" i="26"/>
  <c r="E927" i="26"/>
  <c r="G927" i="26" s="1"/>
  <c r="D971" i="26"/>
  <c r="E947" i="26"/>
  <c r="G947" i="26" s="1"/>
  <c r="E958" i="26"/>
  <c r="D982" i="26"/>
  <c r="E962" i="26"/>
  <c r="D986" i="26"/>
  <c r="E942" i="26"/>
  <c r="D966" i="26"/>
  <c r="E925" i="26"/>
  <c r="D949" i="26"/>
  <c r="E946" i="26"/>
  <c r="D970" i="26"/>
  <c r="E950" i="26"/>
  <c r="D974" i="26"/>
  <c r="E937" i="26"/>
  <c r="G937" i="26" s="1"/>
  <c r="D961" i="26"/>
  <c r="D955" i="26"/>
  <c r="E931" i="26"/>
  <c r="G931" i="26" s="1"/>
  <c r="E944" i="26"/>
  <c r="F944" i="26" s="1"/>
  <c r="D968" i="26"/>
  <c r="E945" i="26"/>
  <c r="F945" i="26" s="1"/>
  <c r="D969" i="26"/>
  <c r="E952" i="26"/>
  <c r="F952" i="26" s="1"/>
  <c r="D976" i="26"/>
  <c r="G919" i="26" l="1"/>
  <c r="G929" i="26"/>
  <c r="G945" i="26"/>
  <c r="G940" i="26"/>
  <c r="F925" i="26"/>
  <c r="G925" i="26"/>
  <c r="G941" i="26"/>
  <c r="F941" i="26"/>
  <c r="F935" i="26"/>
  <c r="G942" i="26"/>
  <c r="F942" i="26"/>
  <c r="F931" i="26"/>
  <c r="F939" i="26"/>
  <c r="F947" i="26"/>
  <c r="F937" i="26"/>
  <c r="F919" i="26"/>
  <c r="G952" i="26"/>
  <c r="G950" i="26"/>
  <c r="F950" i="26"/>
  <c r="G962" i="26"/>
  <c r="F962" i="26"/>
  <c r="F933" i="26"/>
  <c r="G933" i="26"/>
  <c r="G954" i="26"/>
  <c r="F954" i="26"/>
  <c r="D943" i="26"/>
  <c r="G948" i="26"/>
  <c r="F927" i="26"/>
  <c r="G946" i="26"/>
  <c r="F946" i="26"/>
  <c r="G958" i="26"/>
  <c r="F958" i="26"/>
  <c r="G960" i="26"/>
  <c r="G956" i="26"/>
  <c r="G944" i="26"/>
  <c r="E949" i="26"/>
  <c r="D973" i="26"/>
  <c r="E968" i="26"/>
  <c r="F968" i="26" s="1"/>
  <c r="D992" i="26"/>
  <c r="D979" i="26"/>
  <c r="E955" i="26"/>
  <c r="G955" i="26" s="1"/>
  <c r="E970" i="26"/>
  <c r="D994" i="26"/>
  <c r="E957" i="26"/>
  <c r="D981" i="26"/>
  <c r="E976" i="26"/>
  <c r="F976" i="26" s="1"/>
  <c r="D1000" i="26"/>
  <c r="E961" i="26"/>
  <c r="F961" i="26" s="1"/>
  <c r="D985" i="26"/>
  <c r="D995" i="26"/>
  <c r="E971" i="26"/>
  <c r="G971" i="26" s="1"/>
  <c r="E980" i="26"/>
  <c r="F980" i="26" s="1"/>
  <c r="D1004" i="26"/>
  <c r="E984" i="26"/>
  <c r="F984" i="26" s="1"/>
  <c r="D1008" i="26"/>
  <c r="E969" i="26"/>
  <c r="G969" i="26" s="1"/>
  <c r="D993" i="26"/>
  <c r="E972" i="26"/>
  <c r="F972" i="26" s="1"/>
  <c r="D996" i="26"/>
  <c r="E943" i="26"/>
  <c r="G943" i="26" s="1"/>
  <c r="E965" i="26"/>
  <c r="D989" i="26"/>
  <c r="E966" i="26"/>
  <c r="D990" i="26"/>
  <c r="E982" i="26"/>
  <c r="D1006" i="26"/>
  <c r="E953" i="26"/>
  <c r="G953" i="26" s="1"/>
  <c r="D977" i="26"/>
  <c r="E974" i="26"/>
  <c r="D998" i="26"/>
  <c r="E986" i="26"/>
  <c r="D1010" i="26"/>
  <c r="D987" i="26"/>
  <c r="E963" i="26"/>
  <c r="G963" i="26" s="1"/>
  <c r="D975" i="26"/>
  <c r="E951" i="26"/>
  <c r="G951" i="26" s="1"/>
  <c r="E964" i="26"/>
  <c r="F964" i="26" s="1"/>
  <c r="D988" i="26"/>
  <c r="E978" i="26"/>
  <c r="D1002" i="26"/>
  <c r="D983" i="26"/>
  <c r="E959" i="26"/>
  <c r="G959" i="26" s="1"/>
  <c r="F971" i="26" l="1"/>
  <c r="G986" i="26"/>
  <c r="F986" i="26"/>
  <c r="G965" i="26"/>
  <c r="F965" i="26"/>
  <c r="D967" i="26"/>
  <c r="G957" i="26"/>
  <c r="F957" i="26"/>
  <c r="G949" i="26"/>
  <c r="F949" i="26"/>
  <c r="F963" i="26"/>
  <c r="G984" i="26"/>
  <c r="F955" i="26"/>
  <c r="G980" i="26"/>
  <c r="F953" i="26"/>
  <c r="G972" i="26"/>
  <c r="G976" i="26"/>
  <c r="G978" i="26"/>
  <c r="F978" i="26"/>
  <c r="G966" i="26"/>
  <c r="F966" i="26"/>
  <c r="F969" i="26"/>
  <c r="G974" i="26"/>
  <c r="F974" i="26"/>
  <c r="G961" i="26"/>
  <c r="G982" i="26"/>
  <c r="F982" i="26"/>
  <c r="G970" i="26"/>
  <c r="F970" i="26"/>
  <c r="G968" i="26"/>
  <c r="G964" i="26"/>
  <c r="F959" i="26"/>
  <c r="F943" i="26"/>
  <c r="F951" i="26"/>
  <c r="E1006" i="26"/>
  <c r="D1030" i="26"/>
  <c r="E989" i="26"/>
  <c r="D1013" i="26"/>
  <c r="E1000" i="26"/>
  <c r="F1000" i="26" s="1"/>
  <c r="D1024" i="26"/>
  <c r="D1011" i="26"/>
  <c r="E987" i="26"/>
  <c r="G987" i="26" s="1"/>
  <c r="D1007" i="26"/>
  <c r="E983" i="26"/>
  <c r="G983" i="26" s="1"/>
  <c r="E973" i="26"/>
  <c r="D997" i="26"/>
  <c r="E977" i="26"/>
  <c r="F977" i="26" s="1"/>
  <c r="D1001" i="26"/>
  <c r="E1010" i="26"/>
  <c r="D1034" i="26"/>
  <c r="D1003" i="26"/>
  <c r="E979" i="26"/>
  <c r="G979" i="26" s="1"/>
  <c r="E1002" i="26"/>
  <c r="D1026" i="26"/>
  <c r="E990" i="26"/>
  <c r="D1014" i="26"/>
  <c r="E993" i="26"/>
  <c r="F993" i="26" s="1"/>
  <c r="D1017" i="26"/>
  <c r="E1004" i="26"/>
  <c r="F1004" i="26" s="1"/>
  <c r="D1028" i="26"/>
  <c r="E985" i="26"/>
  <c r="G985" i="26" s="1"/>
  <c r="D1009" i="26"/>
  <c r="D999" i="26"/>
  <c r="E975" i="26"/>
  <c r="G975" i="26" s="1"/>
  <c r="E998" i="26"/>
  <c r="D1022" i="26"/>
  <c r="E967" i="26"/>
  <c r="E992" i="26"/>
  <c r="F992" i="26" s="1"/>
  <c r="D1016" i="26"/>
  <c r="E981" i="26"/>
  <c r="D1005" i="26"/>
  <c r="E996" i="26"/>
  <c r="F996" i="26" s="1"/>
  <c r="D1020" i="26"/>
  <c r="E1008" i="26"/>
  <c r="F1008" i="26" s="1"/>
  <c r="D1032" i="26"/>
  <c r="E994" i="26"/>
  <c r="D1018" i="26"/>
  <c r="E988" i="26"/>
  <c r="F988" i="26" s="1"/>
  <c r="D1012" i="26"/>
  <c r="D1019" i="26"/>
  <c r="E995" i="26"/>
  <c r="G995" i="26" s="1"/>
  <c r="G967" i="26" l="1"/>
  <c r="F995" i="26"/>
  <c r="F979" i="26"/>
  <c r="G998" i="26"/>
  <c r="F998" i="26"/>
  <c r="G1010" i="26"/>
  <c r="F1010" i="26"/>
  <c r="F967" i="26"/>
  <c r="F975" i="26"/>
  <c r="F985" i="26"/>
  <c r="F987" i="26"/>
  <c r="F983" i="26"/>
  <c r="G1000" i="26"/>
  <c r="G993" i="26"/>
  <c r="G981" i="26"/>
  <c r="F981" i="26"/>
  <c r="G990" i="26"/>
  <c r="F990" i="26"/>
  <c r="G994" i="26"/>
  <c r="F994" i="26"/>
  <c r="G1002" i="26"/>
  <c r="F1002" i="26"/>
  <c r="G973" i="26"/>
  <c r="F973" i="26"/>
  <c r="G989" i="26"/>
  <c r="F989" i="26"/>
  <c r="G996" i="26"/>
  <c r="G988" i="26"/>
  <c r="G992" i="26"/>
  <c r="G1004" i="26"/>
  <c r="D991" i="26"/>
  <c r="F1006" i="26"/>
  <c r="G1006" i="26"/>
  <c r="G977" i="26"/>
  <c r="G1008" i="26"/>
  <c r="E1026" i="26"/>
  <c r="D1050" i="26"/>
  <c r="E1013" i="26"/>
  <c r="D1037" i="26"/>
  <c r="E1028" i="26"/>
  <c r="F1028" i="26" s="1"/>
  <c r="D1052" i="26"/>
  <c r="E991" i="26"/>
  <c r="D1023" i="26"/>
  <c r="E999" i="26"/>
  <c r="G999" i="26" s="1"/>
  <c r="D1031" i="26"/>
  <c r="E1007" i="26"/>
  <c r="G1007" i="26" s="1"/>
  <c r="E1030" i="26"/>
  <c r="D1054" i="26"/>
  <c r="E1022" i="26"/>
  <c r="D1046" i="26"/>
  <c r="E1017" i="26"/>
  <c r="G1017" i="26" s="1"/>
  <c r="D1041" i="26"/>
  <c r="E997" i="26"/>
  <c r="D1021" i="26"/>
  <c r="D1043" i="26"/>
  <c r="E1019" i="26"/>
  <c r="G1019" i="26" s="1"/>
  <c r="E1032" i="26"/>
  <c r="F1032" i="26" s="1"/>
  <c r="D1056" i="26"/>
  <c r="E1005" i="26"/>
  <c r="D1029" i="26"/>
  <c r="D1035" i="26"/>
  <c r="E1011" i="26"/>
  <c r="G1011" i="26" s="1"/>
  <c r="E1016" i="26"/>
  <c r="F1016" i="26" s="1"/>
  <c r="D1040" i="26"/>
  <c r="E1009" i="26"/>
  <c r="F1009" i="26" s="1"/>
  <c r="D1033" i="26"/>
  <c r="D1027" i="26"/>
  <c r="E1003" i="26"/>
  <c r="G1003" i="26" s="1"/>
  <c r="E1034" i="26"/>
  <c r="D1058" i="26"/>
  <c r="E1018" i="26"/>
  <c r="D1042" i="26"/>
  <c r="E1020" i="26"/>
  <c r="F1020" i="26" s="1"/>
  <c r="D1044" i="26"/>
  <c r="E1012" i="26"/>
  <c r="F1012" i="26" s="1"/>
  <c r="D1036" i="26"/>
  <c r="E1014" i="26"/>
  <c r="D1038" i="26"/>
  <c r="E1001" i="26"/>
  <c r="G1001" i="26" s="1"/>
  <c r="D1025" i="26"/>
  <c r="E1024" i="26"/>
  <c r="F1024" i="26" s="1"/>
  <c r="D1048" i="26"/>
  <c r="G1024" i="26" l="1"/>
  <c r="G991" i="26"/>
  <c r="F1017" i="26"/>
  <c r="G1012" i="26"/>
  <c r="G1005" i="26"/>
  <c r="F1005" i="26"/>
  <c r="F1026" i="26"/>
  <c r="G1026" i="26"/>
  <c r="F1003" i="26"/>
  <c r="F991" i="26"/>
  <c r="F1011" i="26"/>
  <c r="G1020" i="26"/>
  <c r="G1028" i="26"/>
  <c r="F1014" i="26"/>
  <c r="G1014" i="26"/>
  <c r="G1034" i="26"/>
  <c r="F1034" i="26"/>
  <c r="G997" i="26"/>
  <c r="F997" i="26"/>
  <c r="G1013" i="26"/>
  <c r="F1013" i="26"/>
  <c r="F1007" i="26"/>
  <c r="G1022" i="26"/>
  <c r="F1022" i="26"/>
  <c r="D1015" i="26"/>
  <c r="F999" i="26"/>
  <c r="G1032" i="26"/>
  <c r="G1009" i="26"/>
  <c r="G1016" i="26"/>
  <c r="F1018" i="26"/>
  <c r="G1018" i="26"/>
  <c r="G1030" i="26"/>
  <c r="F1030" i="26"/>
  <c r="F1019" i="26"/>
  <c r="F1001" i="26"/>
  <c r="E1038" i="26"/>
  <c r="D1062" i="26"/>
  <c r="E1044" i="26"/>
  <c r="F1044" i="26" s="1"/>
  <c r="D1068" i="26"/>
  <c r="E1029" i="26"/>
  <c r="D1053" i="26"/>
  <c r="E1048" i="26"/>
  <c r="F1048" i="26" s="1"/>
  <c r="D1072" i="26"/>
  <c r="E1058" i="26"/>
  <c r="D1082" i="26"/>
  <c r="E1033" i="26"/>
  <c r="G1033" i="26" s="1"/>
  <c r="D1057" i="26"/>
  <c r="E1046" i="26"/>
  <c r="D1070" i="26"/>
  <c r="E1037" i="26"/>
  <c r="D1061" i="26"/>
  <c r="E1042" i="26"/>
  <c r="D1066" i="26"/>
  <c r="E1056" i="26"/>
  <c r="F1056" i="26" s="1"/>
  <c r="D1080" i="26"/>
  <c r="E1021" i="26"/>
  <c r="D1045" i="26"/>
  <c r="D1047" i="26"/>
  <c r="E1023" i="26"/>
  <c r="G1023" i="26" s="1"/>
  <c r="D1067" i="26"/>
  <c r="E1043" i="26"/>
  <c r="G1043" i="26" s="1"/>
  <c r="E1025" i="26"/>
  <c r="F1025" i="26" s="1"/>
  <c r="D1049" i="26"/>
  <c r="E1036" i="26"/>
  <c r="F1036" i="26" s="1"/>
  <c r="D1060" i="26"/>
  <c r="D1059" i="26"/>
  <c r="E1035" i="26"/>
  <c r="G1035" i="26" s="1"/>
  <c r="E1052" i="26"/>
  <c r="F1052" i="26" s="1"/>
  <c r="D1076" i="26"/>
  <c r="D1051" i="26"/>
  <c r="E1027" i="26"/>
  <c r="G1027" i="26" s="1"/>
  <c r="E1040" i="26"/>
  <c r="F1040" i="26" s="1"/>
  <c r="D1064" i="26"/>
  <c r="E1041" i="26"/>
  <c r="F1041" i="26" s="1"/>
  <c r="D1065" i="26"/>
  <c r="E1054" i="26"/>
  <c r="D1078" i="26"/>
  <c r="D1055" i="26"/>
  <c r="E1031" i="26"/>
  <c r="G1031" i="26" s="1"/>
  <c r="D1039" i="26"/>
  <c r="E1015" i="26"/>
  <c r="G1015" i="26" s="1"/>
  <c r="E1050" i="26"/>
  <c r="D1074" i="26"/>
  <c r="G1048" i="26" l="1"/>
  <c r="F1023" i="26"/>
  <c r="G1021" i="26"/>
  <c r="F1021" i="26"/>
  <c r="G1046" i="26"/>
  <c r="F1046" i="26"/>
  <c r="G1029" i="26"/>
  <c r="F1029" i="26"/>
  <c r="F1035" i="26"/>
  <c r="G1054" i="26"/>
  <c r="F1054" i="26"/>
  <c r="G1042" i="26"/>
  <c r="F1042" i="26"/>
  <c r="G1058" i="26"/>
  <c r="F1058" i="26"/>
  <c r="G1038" i="26"/>
  <c r="F1038" i="26"/>
  <c r="G1052" i="26"/>
  <c r="F1015" i="26"/>
  <c r="G1041" i="26"/>
  <c r="G1040" i="26"/>
  <c r="G1036" i="26"/>
  <c r="F1027" i="26"/>
  <c r="G1037" i="26"/>
  <c r="F1037" i="26"/>
  <c r="G1025" i="26"/>
  <c r="G1056" i="26"/>
  <c r="G1050" i="26"/>
  <c r="F1050" i="26"/>
  <c r="F1033" i="26"/>
  <c r="F1031" i="26"/>
  <c r="F1043" i="26"/>
  <c r="G1044" i="26"/>
  <c r="E1049" i="26"/>
  <c r="G1049" i="26" s="1"/>
  <c r="D1073" i="26"/>
  <c r="E1065" i="26"/>
  <c r="G1065" i="26" s="1"/>
  <c r="D1089" i="26"/>
  <c r="E1074" i="26"/>
  <c r="D1098" i="26"/>
  <c r="E1057" i="26"/>
  <c r="F1057" i="26" s="1"/>
  <c r="D1081" i="26"/>
  <c r="D1063" i="26"/>
  <c r="E1039" i="26"/>
  <c r="G1039" i="26" s="1"/>
  <c r="D1079" i="26"/>
  <c r="E1055" i="26"/>
  <c r="G1055" i="26" s="1"/>
  <c r="D1091" i="26"/>
  <c r="E1067" i="26"/>
  <c r="G1067" i="26" s="1"/>
  <c r="E1061" i="26"/>
  <c r="D1085" i="26"/>
  <c r="E1068" i="26"/>
  <c r="F1068" i="26" s="1"/>
  <c r="D1092" i="26"/>
  <c r="E1060" i="26"/>
  <c r="F1060" i="26" s="1"/>
  <c r="D1084" i="26"/>
  <c r="E1078" i="26"/>
  <c r="D1102" i="26"/>
  <c r="E1064" i="26"/>
  <c r="F1064" i="26" s="1"/>
  <c r="D1088" i="26"/>
  <c r="D1075" i="26"/>
  <c r="E1051" i="26"/>
  <c r="G1051" i="26" s="1"/>
  <c r="D1083" i="26"/>
  <c r="E1059" i="26"/>
  <c r="G1059" i="26" s="1"/>
  <c r="E1045" i="26"/>
  <c r="D1069" i="26"/>
  <c r="E1082" i="26"/>
  <c r="D1106" i="26"/>
  <c r="E1072" i="26"/>
  <c r="F1072" i="26" s="1"/>
  <c r="D1096" i="26"/>
  <c r="E1070" i="26"/>
  <c r="D1094" i="26"/>
  <c r="E1053" i="26"/>
  <c r="D1077" i="26"/>
  <c r="E1062" i="26"/>
  <c r="D1086" i="26"/>
  <c r="E1080" i="26"/>
  <c r="F1080" i="26" s="1"/>
  <c r="D1104" i="26"/>
  <c r="E1076" i="26"/>
  <c r="F1076" i="26" s="1"/>
  <c r="D1100" i="26"/>
  <c r="D1071" i="26"/>
  <c r="E1047" i="26"/>
  <c r="G1047" i="26" s="1"/>
  <c r="E1066" i="26"/>
  <c r="D1090" i="26"/>
  <c r="G1068" i="26" l="1"/>
  <c r="G1076" i="26"/>
  <c r="G1066" i="26"/>
  <c r="F1066" i="26"/>
  <c r="G1062" i="26"/>
  <c r="F1062" i="26"/>
  <c r="G1082" i="26"/>
  <c r="F1082" i="26"/>
  <c r="F1061" i="26"/>
  <c r="G1061" i="26"/>
  <c r="G1072" i="26"/>
  <c r="F1053" i="26"/>
  <c r="G1053" i="26"/>
  <c r="G1045" i="26"/>
  <c r="F1045" i="26"/>
  <c r="G1078" i="26"/>
  <c r="F1078" i="26"/>
  <c r="G1074" i="26"/>
  <c r="F1074" i="26"/>
  <c r="F1067" i="26"/>
  <c r="F1051" i="26"/>
  <c r="F1039" i="26"/>
  <c r="F1047" i="26"/>
  <c r="G1070" i="26"/>
  <c r="F1070" i="26"/>
  <c r="G1057" i="26"/>
  <c r="G1080" i="26"/>
  <c r="F1055" i="26"/>
  <c r="G1060" i="26"/>
  <c r="F1059" i="26"/>
  <c r="F1049" i="26"/>
  <c r="G1064" i="26"/>
  <c r="F1065" i="26"/>
  <c r="E1106" i="26"/>
  <c r="D1130" i="26"/>
  <c r="E1077" i="26"/>
  <c r="D1101" i="26"/>
  <c r="D1107" i="26"/>
  <c r="E1083" i="26"/>
  <c r="G1083" i="26" s="1"/>
  <c r="E1102" i="26"/>
  <c r="D1126" i="26"/>
  <c r="D1103" i="26"/>
  <c r="E1079" i="26"/>
  <c r="G1079" i="26" s="1"/>
  <c r="D1095" i="26"/>
  <c r="E1071" i="26"/>
  <c r="G1071" i="26" s="1"/>
  <c r="E1086" i="26"/>
  <c r="D1110" i="26"/>
  <c r="E1094" i="26"/>
  <c r="D1118" i="26"/>
  <c r="E1085" i="26"/>
  <c r="D1109" i="26"/>
  <c r="E1089" i="26"/>
  <c r="F1089" i="26" s="1"/>
  <c r="D1113" i="26"/>
  <c r="E1096" i="26"/>
  <c r="F1096" i="26" s="1"/>
  <c r="D1120" i="26"/>
  <c r="E1069" i="26"/>
  <c r="D1093" i="26"/>
  <c r="D1099" i="26"/>
  <c r="E1075" i="26"/>
  <c r="G1075" i="26" s="1"/>
  <c r="D1087" i="26"/>
  <c r="E1063" i="26"/>
  <c r="G1063" i="26" s="1"/>
  <c r="E1100" i="26"/>
  <c r="F1100" i="26" s="1"/>
  <c r="D1124" i="26"/>
  <c r="E1092" i="26"/>
  <c r="F1092" i="26" s="1"/>
  <c r="D1116" i="26"/>
  <c r="E1073" i="26"/>
  <c r="F1073" i="26" s="1"/>
  <c r="D1097" i="26"/>
  <c r="E1090" i="26"/>
  <c r="D1114" i="26"/>
  <c r="D1115" i="26"/>
  <c r="E1091" i="26"/>
  <c r="G1091" i="26" s="1"/>
  <c r="E1088" i="26"/>
  <c r="F1088" i="26" s="1"/>
  <c r="D1112" i="26"/>
  <c r="E1084" i="26"/>
  <c r="F1084" i="26" s="1"/>
  <c r="D1108" i="26"/>
  <c r="E1081" i="26"/>
  <c r="G1081" i="26" s="1"/>
  <c r="D1105" i="26"/>
  <c r="E1104" i="26"/>
  <c r="F1104" i="26" s="1"/>
  <c r="D1128" i="26"/>
  <c r="E1098" i="26"/>
  <c r="D1122" i="26"/>
  <c r="G1100" i="26" l="1"/>
  <c r="G1096" i="26"/>
  <c r="G1104" i="26"/>
  <c r="F1079" i="26"/>
  <c r="G1084" i="26"/>
  <c r="F1063" i="26"/>
  <c r="G1088" i="26"/>
  <c r="F1075" i="26"/>
  <c r="F1083" i="26"/>
  <c r="G1085" i="26"/>
  <c r="F1085" i="26"/>
  <c r="G1106" i="26"/>
  <c r="F1106" i="26"/>
  <c r="G1089" i="26"/>
  <c r="G1073" i="26"/>
  <c r="G1098" i="26"/>
  <c r="F1098" i="26"/>
  <c r="G1069" i="26"/>
  <c r="F1069" i="26"/>
  <c r="G1086" i="26"/>
  <c r="F1086" i="26"/>
  <c r="G1092" i="26"/>
  <c r="F1071" i="26"/>
  <c r="F1091" i="26"/>
  <c r="G1094" i="26"/>
  <c r="F1094" i="26"/>
  <c r="G1090" i="26"/>
  <c r="F1090" i="26"/>
  <c r="G1077" i="26"/>
  <c r="F1077" i="26"/>
  <c r="G1102" i="26"/>
  <c r="F1102" i="26"/>
  <c r="F1081" i="26"/>
  <c r="E1114" i="26"/>
  <c r="D1138" i="26"/>
  <c r="D1123" i="26"/>
  <c r="E1099" i="26"/>
  <c r="G1099" i="26" s="1"/>
  <c r="E1093" i="26"/>
  <c r="D1117" i="26"/>
  <c r="E1126" i="26"/>
  <c r="D1150" i="26"/>
  <c r="E1128" i="26"/>
  <c r="F1128" i="26" s="1"/>
  <c r="D1152" i="26"/>
  <c r="E1130" i="26"/>
  <c r="D1154" i="26"/>
  <c r="E1097" i="26"/>
  <c r="G1097" i="26" s="1"/>
  <c r="D1121" i="26"/>
  <c r="E1122" i="26"/>
  <c r="D1146" i="26"/>
  <c r="E1116" i="26"/>
  <c r="F1116" i="26" s="1"/>
  <c r="D1140" i="26"/>
  <c r="E1124" i="26"/>
  <c r="F1124" i="26" s="1"/>
  <c r="D1148" i="26"/>
  <c r="E1112" i="26"/>
  <c r="F1112" i="26" s="1"/>
  <c r="D1136" i="26"/>
  <c r="E1087" i="26"/>
  <c r="G1087" i="26" s="1"/>
  <c r="E1120" i="26"/>
  <c r="F1120" i="26" s="1"/>
  <c r="D1144" i="26"/>
  <c r="D1119" i="26"/>
  <c r="E1095" i="26"/>
  <c r="G1095" i="26" s="1"/>
  <c r="E1105" i="26"/>
  <c r="F1105" i="26" s="1"/>
  <c r="D1129" i="26"/>
  <c r="E1113" i="26"/>
  <c r="G1113" i="26" s="1"/>
  <c r="D1137" i="26"/>
  <c r="E1118" i="26"/>
  <c r="D1142" i="26"/>
  <c r="D1131" i="26"/>
  <c r="E1107" i="26"/>
  <c r="G1107" i="26" s="1"/>
  <c r="D1139" i="26"/>
  <c r="E1115" i="26"/>
  <c r="G1115" i="26" s="1"/>
  <c r="D1127" i="26"/>
  <c r="E1103" i="26"/>
  <c r="G1103" i="26" s="1"/>
  <c r="E1101" i="26"/>
  <c r="D1125" i="26"/>
  <c r="E1108" i="26"/>
  <c r="F1108" i="26" s="1"/>
  <c r="D1132" i="26"/>
  <c r="E1109" i="26"/>
  <c r="D1133" i="26"/>
  <c r="E1110" i="26"/>
  <c r="D1134" i="26"/>
  <c r="G1124" i="26" l="1"/>
  <c r="G1109" i="26"/>
  <c r="F1109" i="26"/>
  <c r="G1093" i="26"/>
  <c r="F1093" i="26"/>
  <c r="F1087" i="26"/>
  <c r="G1114" i="26"/>
  <c r="F1114" i="26"/>
  <c r="G1110" i="26"/>
  <c r="F1110" i="26"/>
  <c r="D1111" i="26"/>
  <c r="G1122" i="26"/>
  <c r="F1122" i="26"/>
  <c r="G1126" i="26"/>
  <c r="F1126" i="26"/>
  <c r="F1107" i="26"/>
  <c r="G1128" i="26"/>
  <c r="F1097" i="26"/>
  <c r="G1130" i="26"/>
  <c r="F1130" i="26"/>
  <c r="F1115" i="26"/>
  <c r="G1116" i="26"/>
  <c r="G1108" i="26"/>
  <c r="G1112" i="26"/>
  <c r="F1103" i="26"/>
  <c r="G1118" i="26"/>
  <c r="F1118" i="26"/>
  <c r="F1113" i="26"/>
  <c r="F1099" i="26"/>
  <c r="F1095" i="26"/>
  <c r="G1101" i="26"/>
  <c r="F1101" i="26"/>
  <c r="G1120" i="26"/>
  <c r="G1105" i="26"/>
  <c r="E1137" i="26"/>
  <c r="F1137" i="26" s="1"/>
  <c r="D1161" i="26"/>
  <c r="E1125" i="26"/>
  <c r="D1149" i="26"/>
  <c r="D1135" i="26"/>
  <c r="E1111" i="26"/>
  <c r="G1111" i="26" s="1"/>
  <c r="E1121" i="26"/>
  <c r="F1121" i="26" s="1"/>
  <c r="D1145" i="26"/>
  <c r="D1147" i="26"/>
  <c r="E1123" i="26"/>
  <c r="G1123" i="26" s="1"/>
  <c r="E1134" i="26"/>
  <c r="D1158" i="26"/>
  <c r="E1146" i="26"/>
  <c r="D1170" i="26"/>
  <c r="E1150" i="26"/>
  <c r="D1174" i="26"/>
  <c r="E1148" i="26"/>
  <c r="F1148" i="26" s="1"/>
  <c r="D1172" i="26"/>
  <c r="E1133" i="26"/>
  <c r="D1157" i="26"/>
  <c r="D1155" i="26"/>
  <c r="E1131" i="26"/>
  <c r="G1131" i="26" s="1"/>
  <c r="E1129" i="26"/>
  <c r="G1129" i="26" s="1"/>
  <c r="D1153" i="26"/>
  <c r="D1143" i="26"/>
  <c r="E1119" i="26"/>
  <c r="G1119" i="26" s="1"/>
  <c r="E1138" i="26"/>
  <c r="D1162" i="26"/>
  <c r="E1132" i="26"/>
  <c r="F1132" i="26" s="1"/>
  <c r="D1156" i="26"/>
  <c r="D1163" i="26"/>
  <c r="E1139" i="26"/>
  <c r="G1139" i="26" s="1"/>
  <c r="D1151" i="26"/>
  <c r="E1127" i="26"/>
  <c r="G1127" i="26" s="1"/>
  <c r="E1142" i="26"/>
  <c r="D1166" i="26"/>
  <c r="E1144" i="26"/>
  <c r="F1144" i="26" s="1"/>
  <c r="D1168" i="26"/>
  <c r="E1136" i="26"/>
  <c r="F1136" i="26" s="1"/>
  <c r="D1160" i="26"/>
  <c r="E1140" i="26"/>
  <c r="F1140" i="26" s="1"/>
  <c r="D1164" i="26"/>
  <c r="E1152" i="26"/>
  <c r="F1152" i="26" s="1"/>
  <c r="D1176" i="26"/>
  <c r="E1117" i="26"/>
  <c r="D1141" i="26"/>
  <c r="E1154" i="26"/>
  <c r="D1178" i="26"/>
  <c r="G1121" i="26" l="1"/>
  <c r="G1148" i="26"/>
  <c r="F1142" i="26"/>
  <c r="G1142" i="26"/>
  <c r="G1138" i="26"/>
  <c r="F1138" i="26"/>
  <c r="G1133" i="26"/>
  <c r="F1133" i="26"/>
  <c r="F1134" i="26"/>
  <c r="G1134" i="26"/>
  <c r="G1125" i="26"/>
  <c r="F1125" i="26"/>
  <c r="F1119" i="26"/>
  <c r="G1140" i="26"/>
  <c r="G1144" i="26"/>
  <c r="F1131" i="26"/>
  <c r="G1132" i="26"/>
  <c r="F1154" i="26"/>
  <c r="G1154" i="26"/>
  <c r="G1150" i="26"/>
  <c r="F1150" i="26"/>
  <c r="G1136" i="26"/>
  <c r="G1137" i="26"/>
  <c r="F1139" i="26"/>
  <c r="G1117" i="26"/>
  <c r="F1117" i="26"/>
  <c r="F1146" i="26"/>
  <c r="G1146" i="26"/>
  <c r="F1123" i="26"/>
  <c r="F1129" i="26"/>
  <c r="F1111" i="26"/>
  <c r="G1152" i="26"/>
  <c r="F1127" i="26"/>
  <c r="D1175" i="26"/>
  <c r="E1151" i="26"/>
  <c r="G1151" i="26" s="1"/>
  <c r="E1162" i="26"/>
  <c r="D1186" i="26"/>
  <c r="E1153" i="26"/>
  <c r="F1153" i="26" s="1"/>
  <c r="D1177" i="26"/>
  <c r="D1171" i="26"/>
  <c r="E1147" i="26"/>
  <c r="G1147" i="26" s="1"/>
  <c r="E1149" i="26"/>
  <c r="D1173" i="26"/>
  <c r="E1164" i="26"/>
  <c r="F1164" i="26" s="1"/>
  <c r="D1188" i="26"/>
  <c r="D1187" i="26"/>
  <c r="E1163" i="26"/>
  <c r="G1163" i="26" s="1"/>
  <c r="E1172" i="26"/>
  <c r="F1172" i="26" s="1"/>
  <c r="D1196" i="26"/>
  <c r="E1170" i="26"/>
  <c r="D1194" i="26"/>
  <c r="E1157" i="26"/>
  <c r="D1181" i="26"/>
  <c r="E1145" i="26"/>
  <c r="G1145" i="26" s="1"/>
  <c r="D1169" i="26"/>
  <c r="E1141" i="26"/>
  <c r="D1165" i="26"/>
  <c r="E1160" i="26"/>
  <c r="F1160" i="26" s="1"/>
  <c r="D1184" i="26"/>
  <c r="E1166" i="26"/>
  <c r="D1190" i="26"/>
  <c r="D1179" i="26"/>
  <c r="E1155" i="26"/>
  <c r="G1155" i="26" s="1"/>
  <c r="E1158" i="26"/>
  <c r="D1182" i="26"/>
  <c r="E1156" i="26"/>
  <c r="F1156" i="26" s="1"/>
  <c r="D1180" i="26"/>
  <c r="E1161" i="26"/>
  <c r="G1161" i="26" s="1"/>
  <c r="D1185" i="26"/>
  <c r="E1178" i="26"/>
  <c r="D1202" i="26"/>
  <c r="E1176" i="26"/>
  <c r="F1176" i="26" s="1"/>
  <c r="D1200" i="26"/>
  <c r="D1167" i="26"/>
  <c r="E1143" i="26"/>
  <c r="G1143" i="26" s="1"/>
  <c r="E1174" i="26"/>
  <c r="D1198" i="26"/>
  <c r="D1159" i="26"/>
  <c r="E1135" i="26"/>
  <c r="G1135" i="26" s="1"/>
  <c r="E1168" i="26"/>
  <c r="F1168" i="26" s="1"/>
  <c r="D1192" i="26"/>
  <c r="G1166" i="26" l="1"/>
  <c r="F1166" i="26"/>
  <c r="F1161" i="26"/>
  <c r="G1157" i="26"/>
  <c r="F1157" i="26"/>
  <c r="F1145" i="26"/>
  <c r="G1172" i="26"/>
  <c r="G1178" i="26"/>
  <c r="F1178" i="26"/>
  <c r="G1170" i="26"/>
  <c r="F1170" i="26"/>
  <c r="G1149" i="26"/>
  <c r="F1149" i="26"/>
  <c r="G1158" i="26"/>
  <c r="F1158" i="26"/>
  <c r="G1141" i="26"/>
  <c r="F1141" i="26"/>
  <c r="G1168" i="26"/>
  <c r="F1135" i="26"/>
  <c r="F1163" i="26"/>
  <c r="G1153" i="26"/>
  <c r="G1164" i="26"/>
  <c r="G1174" i="26"/>
  <c r="F1174" i="26"/>
  <c r="G1160" i="26"/>
  <c r="F1147" i="26"/>
  <c r="F1143" i="26"/>
  <c r="F1155" i="26"/>
  <c r="G1156" i="26"/>
  <c r="F1151" i="26"/>
  <c r="G1176" i="26"/>
  <c r="G1162" i="26"/>
  <c r="F1162" i="26"/>
  <c r="E1192" i="26"/>
  <c r="F1192" i="26" s="1"/>
  <c r="D1216" i="26"/>
  <c r="E1198" i="26"/>
  <c r="D1222" i="26"/>
  <c r="E1185" i="26"/>
  <c r="F1185" i="26" s="1"/>
  <c r="D1209" i="26"/>
  <c r="E1177" i="26"/>
  <c r="G1177" i="26" s="1"/>
  <c r="D1201" i="26"/>
  <c r="E1200" i="26"/>
  <c r="F1200" i="26" s="1"/>
  <c r="D1224" i="26"/>
  <c r="D1211" i="26"/>
  <c r="E1187" i="26"/>
  <c r="G1187" i="26" s="1"/>
  <c r="D1199" i="26"/>
  <c r="E1175" i="26"/>
  <c r="G1175" i="26" s="1"/>
  <c r="E1194" i="26"/>
  <c r="D1218" i="26"/>
  <c r="E1184" i="26"/>
  <c r="F1184" i="26" s="1"/>
  <c r="D1208" i="26"/>
  <c r="E1169" i="26"/>
  <c r="F1169" i="26" s="1"/>
  <c r="D1193" i="26"/>
  <c r="E1173" i="26"/>
  <c r="D1197" i="26"/>
  <c r="D1183" i="26"/>
  <c r="E1159" i="26"/>
  <c r="G1159" i="26" s="1"/>
  <c r="D1191" i="26"/>
  <c r="E1167" i="26"/>
  <c r="G1167" i="26" s="1"/>
  <c r="D1203" i="26"/>
  <c r="E1179" i="26"/>
  <c r="G1179" i="26" s="1"/>
  <c r="E1165" i="26"/>
  <c r="D1189" i="26"/>
  <c r="E1181" i="26"/>
  <c r="D1205" i="26"/>
  <c r="E1186" i="26"/>
  <c r="D1210" i="26"/>
  <c r="E1182" i="26"/>
  <c r="D1206" i="26"/>
  <c r="E1190" i="26"/>
  <c r="D1214" i="26"/>
  <c r="E1196" i="26"/>
  <c r="F1196" i="26" s="1"/>
  <c r="D1220" i="26"/>
  <c r="E1188" i="26"/>
  <c r="F1188" i="26" s="1"/>
  <c r="D1212" i="26"/>
  <c r="E1202" i="26"/>
  <c r="D1226" i="26"/>
  <c r="D1195" i="26"/>
  <c r="E1171" i="26"/>
  <c r="G1171" i="26" s="1"/>
  <c r="E1180" i="26"/>
  <c r="F1180" i="26" s="1"/>
  <c r="D1204" i="26"/>
  <c r="F1167" i="26" l="1"/>
  <c r="G1180" i="26"/>
  <c r="G1196" i="26"/>
  <c r="F1181" i="26"/>
  <c r="G1181" i="26"/>
  <c r="F1159" i="26"/>
  <c r="F1187" i="26"/>
  <c r="F1175" i="26"/>
  <c r="G1200" i="26"/>
  <c r="G1184" i="26"/>
  <c r="G1190" i="26"/>
  <c r="F1190" i="26"/>
  <c r="G1165" i="26"/>
  <c r="F1165" i="26"/>
  <c r="G1173" i="26"/>
  <c r="F1173" i="26"/>
  <c r="G1192" i="26"/>
  <c r="G1202" i="26"/>
  <c r="F1202" i="26"/>
  <c r="G1198" i="26"/>
  <c r="F1198" i="26"/>
  <c r="G1185" i="26"/>
  <c r="F1171" i="26"/>
  <c r="G1188" i="26"/>
  <c r="G1182" i="26"/>
  <c r="F1182" i="26"/>
  <c r="F1177" i="26"/>
  <c r="G1194" i="26"/>
  <c r="F1194" i="26"/>
  <c r="G1186" i="26"/>
  <c r="F1186" i="26"/>
  <c r="G1169" i="26"/>
  <c r="F1179" i="26"/>
  <c r="E1226" i="26"/>
  <c r="D1250" i="26"/>
  <c r="E1206" i="26"/>
  <c r="D1230" i="26"/>
  <c r="E1193" i="26"/>
  <c r="G1193" i="26" s="1"/>
  <c r="D1217" i="26"/>
  <c r="E1201" i="26"/>
  <c r="D1225" i="26"/>
  <c r="E1222" i="26"/>
  <c r="D1246" i="26"/>
  <c r="D1227" i="26"/>
  <c r="E1203" i="26"/>
  <c r="D1207" i="26"/>
  <c r="E1183" i="26"/>
  <c r="G1183" i="26" s="1"/>
  <c r="E1224" i="26"/>
  <c r="F1224" i="26" s="1"/>
  <c r="D1248" i="26"/>
  <c r="D1215" i="26"/>
  <c r="E1191" i="26"/>
  <c r="G1191" i="26" s="1"/>
  <c r="E1205" i="26"/>
  <c r="D1229" i="26"/>
  <c r="D1223" i="26"/>
  <c r="E1199" i="26"/>
  <c r="E1208" i="26"/>
  <c r="F1208" i="26" s="1"/>
  <c r="D1232" i="26"/>
  <c r="E1216" i="26"/>
  <c r="F1216" i="26" s="1"/>
  <c r="D1240" i="26"/>
  <c r="D1219" i="26"/>
  <c r="E1195" i="26"/>
  <c r="G1195" i="26" s="1"/>
  <c r="E1218" i="26"/>
  <c r="D1242" i="26"/>
  <c r="E1204" i="26"/>
  <c r="F1204" i="26" s="1"/>
  <c r="D1228" i="26"/>
  <c r="E1220" i="26"/>
  <c r="F1220" i="26" s="1"/>
  <c r="D1244" i="26"/>
  <c r="E1212" i="26"/>
  <c r="F1212" i="26" s="1"/>
  <c r="D1236" i="26"/>
  <c r="E1214" i="26"/>
  <c r="D1238" i="26"/>
  <c r="E1210" i="26"/>
  <c r="D1234" i="26"/>
  <c r="E1189" i="26"/>
  <c r="D1213" i="26"/>
  <c r="E1197" i="26"/>
  <c r="D1221" i="26"/>
  <c r="D1235" i="26"/>
  <c r="E1211" i="26"/>
  <c r="E1209" i="26"/>
  <c r="D1233" i="26"/>
  <c r="G1224" i="26" l="1"/>
  <c r="G1208" i="26"/>
  <c r="G1220" i="26"/>
  <c r="F1189" i="26"/>
  <c r="G1189" i="26"/>
  <c r="F1222" i="26"/>
  <c r="G1222" i="26"/>
  <c r="F1226" i="26"/>
  <c r="G1226" i="26"/>
  <c r="G1212" i="26"/>
  <c r="G1209" i="26"/>
  <c r="F1209" i="26"/>
  <c r="G1210" i="26"/>
  <c r="F1210" i="26"/>
  <c r="G1201" i="26"/>
  <c r="F1201" i="26"/>
  <c r="G1211" i="26"/>
  <c r="F1211" i="26"/>
  <c r="G1199" i="26"/>
  <c r="F1199" i="26"/>
  <c r="G1204" i="26"/>
  <c r="F1193" i="26"/>
  <c r="G1218" i="26"/>
  <c r="F1218" i="26"/>
  <c r="F1203" i="26"/>
  <c r="G1203" i="26"/>
  <c r="F1191" i="26"/>
  <c r="G1216" i="26"/>
  <c r="F1195" i="26"/>
  <c r="G1206" i="26"/>
  <c r="F1206" i="26"/>
  <c r="G1205" i="26"/>
  <c r="F1205" i="26"/>
  <c r="G1197" i="26"/>
  <c r="F1197" i="26"/>
  <c r="G1214" i="26"/>
  <c r="F1214" i="26"/>
  <c r="F1183" i="26"/>
  <c r="D1239" i="26"/>
  <c r="E1215" i="26"/>
  <c r="D1231" i="26"/>
  <c r="E1207" i="26"/>
  <c r="E1225" i="26"/>
  <c r="D1249" i="26"/>
  <c r="D1243" i="26"/>
  <c r="E1219" i="26"/>
  <c r="E1233" i="26"/>
  <c r="D1257" i="26"/>
  <c r="E1221" i="26"/>
  <c r="D1245" i="26"/>
  <c r="E1234" i="26"/>
  <c r="D1258" i="26"/>
  <c r="E1229" i="26"/>
  <c r="D1253" i="26"/>
  <c r="E1248" i="26"/>
  <c r="F1248" i="26" s="1"/>
  <c r="D1272" i="26"/>
  <c r="E1230" i="26"/>
  <c r="D1254" i="26"/>
  <c r="E1244" i="26"/>
  <c r="F1244" i="26" s="1"/>
  <c r="D1268" i="26"/>
  <c r="E1242" i="26"/>
  <c r="D1266" i="26"/>
  <c r="E1240" i="26"/>
  <c r="F1240" i="26" s="1"/>
  <c r="D1264" i="26"/>
  <c r="D1251" i="26"/>
  <c r="E1227" i="26"/>
  <c r="E1217" i="26"/>
  <c r="D1241" i="26"/>
  <c r="E1236" i="26"/>
  <c r="F1236" i="26" s="1"/>
  <c r="D1260" i="26"/>
  <c r="E1238" i="26"/>
  <c r="D1262" i="26"/>
  <c r="E1246" i="26"/>
  <c r="D1270" i="26"/>
  <c r="E1250" i="26"/>
  <c r="D1274" i="26"/>
  <c r="D1259" i="26"/>
  <c r="E1235" i="26"/>
  <c r="E1228" i="26"/>
  <c r="F1228" i="26" s="1"/>
  <c r="D1252" i="26"/>
  <c r="E1232" i="26"/>
  <c r="F1232" i="26" s="1"/>
  <c r="D1256" i="26"/>
  <c r="D1247" i="26"/>
  <c r="E1223" i="26"/>
  <c r="E1213" i="26"/>
  <c r="D1237" i="26"/>
  <c r="G1240" i="26" l="1"/>
  <c r="G1213" i="26"/>
  <c r="F1213" i="26"/>
  <c r="G1223" i="26"/>
  <c r="F1223" i="26"/>
  <c r="G1248" i="26"/>
  <c r="G1242" i="26"/>
  <c r="F1242" i="26"/>
  <c r="G1250" i="26"/>
  <c r="F1250" i="26"/>
  <c r="G1217" i="26"/>
  <c r="F1217" i="26"/>
  <c r="G1234" i="26"/>
  <c r="F1234" i="26"/>
  <c r="G1225" i="26"/>
  <c r="F1225" i="26"/>
  <c r="G1232" i="26"/>
  <c r="G1207" i="26"/>
  <c r="F1207" i="26"/>
  <c r="G1236" i="26"/>
  <c r="G1228" i="26"/>
  <c r="G1230" i="26"/>
  <c r="F1230" i="26"/>
  <c r="G1221" i="26"/>
  <c r="F1221" i="26"/>
  <c r="G1244" i="26"/>
  <c r="G1246" i="26"/>
  <c r="F1246" i="26"/>
  <c r="G1215" i="26"/>
  <c r="F1215" i="26"/>
  <c r="G1229" i="26"/>
  <c r="F1229" i="26"/>
  <c r="G1227" i="26"/>
  <c r="F1227" i="26"/>
  <c r="G1238" i="26"/>
  <c r="F1238" i="26"/>
  <c r="G1233" i="26"/>
  <c r="F1233" i="26"/>
  <c r="G1235" i="26"/>
  <c r="F1235" i="26"/>
  <c r="G1219" i="26"/>
  <c r="F1219" i="26"/>
  <c r="E1274" i="26"/>
  <c r="D1298" i="26"/>
  <c r="E1262" i="26"/>
  <c r="D1286" i="26"/>
  <c r="E1241" i="26"/>
  <c r="D1265" i="26"/>
  <c r="E1272" i="26"/>
  <c r="F1272" i="26" s="1"/>
  <c r="D1296" i="26"/>
  <c r="D1271" i="26"/>
  <c r="E1247" i="26"/>
  <c r="E1237" i="26"/>
  <c r="D1261" i="26"/>
  <c r="E1256" i="26"/>
  <c r="F1256" i="26" s="1"/>
  <c r="D1280" i="26"/>
  <c r="E1260" i="26"/>
  <c r="F1260" i="26" s="1"/>
  <c r="D1284" i="26"/>
  <c r="E1266" i="26"/>
  <c r="D1290" i="26"/>
  <c r="E1254" i="26"/>
  <c r="D1278" i="26"/>
  <c r="E1245" i="26"/>
  <c r="D1269" i="26"/>
  <c r="D1283" i="26"/>
  <c r="E1259" i="26"/>
  <c r="D1267" i="26"/>
  <c r="E1243" i="26"/>
  <c r="E1253" i="26"/>
  <c r="D1277" i="26"/>
  <c r="E1252" i="26"/>
  <c r="F1252" i="26" s="1"/>
  <c r="D1276" i="26"/>
  <c r="D1275" i="26"/>
  <c r="E1251" i="26"/>
  <c r="E1268" i="26"/>
  <c r="F1268" i="26" s="1"/>
  <c r="D1292" i="26"/>
  <c r="E1257" i="26"/>
  <c r="D1281" i="26"/>
  <c r="D1255" i="26"/>
  <c r="E1231" i="26"/>
  <c r="E1270" i="26"/>
  <c r="D1294" i="26"/>
  <c r="D1263" i="26"/>
  <c r="E1239" i="26"/>
  <c r="E1264" i="26"/>
  <c r="F1264" i="26" s="1"/>
  <c r="D1288" i="26"/>
  <c r="E1258" i="26"/>
  <c r="D1282" i="26"/>
  <c r="E1249" i="26"/>
  <c r="D1273" i="26"/>
  <c r="G1256" i="26" l="1"/>
  <c r="G1260" i="26"/>
  <c r="G1266" i="26"/>
  <c r="F1266" i="26"/>
  <c r="F1274" i="26"/>
  <c r="G1274" i="26"/>
  <c r="G1251" i="26"/>
  <c r="F1251" i="26"/>
  <c r="G1259" i="26"/>
  <c r="F1259" i="26"/>
  <c r="F1270" i="26"/>
  <c r="G1270" i="26"/>
  <c r="G1268" i="26"/>
  <c r="F1249" i="26"/>
  <c r="G1249" i="26"/>
  <c r="G1258" i="26"/>
  <c r="F1258" i="26"/>
  <c r="F1245" i="26"/>
  <c r="G1245" i="26"/>
  <c r="F1241" i="26"/>
  <c r="G1241" i="26"/>
  <c r="G1272" i="26"/>
  <c r="G1252" i="26"/>
  <c r="G1254" i="26"/>
  <c r="F1254" i="26"/>
  <c r="G1231" i="26"/>
  <c r="F1231" i="26"/>
  <c r="G1257" i="26"/>
  <c r="F1257" i="26"/>
  <c r="G1253" i="26"/>
  <c r="F1253" i="26"/>
  <c r="F1237" i="26"/>
  <c r="G1237" i="26"/>
  <c r="G1262" i="26"/>
  <c r="F1262" i="26"/>
  <c r="G1264" i="26"/>
  <c r="G1239" i="26"/>
  <c r="F1239" i="26"/>
  <c r="G1243" i="26"/>
  <c r="F1243" i="26"/>
  <c r="G1247" i="26"/>
  <c r="F1247" i="26"/>
  <c r="E1290" i="26"/>
  <c r="D1314" i="26"/>
  <c r="E1280" i="26"/>
  <c r="F1280" i="26" s="1"/>
  <c r="D1304" i="26"/>
  <c r="D1291" i="26"/>
  <c r="E1267" i="26"/>
  <c r="E1288" i="26"/>
  <c r="F1288" i="26" s="1"/>
  <c r="D1312" i="26"/>
  <c r="E1281" i="26"/>
  <c r="D1305" i="26"/>
  <c r="D1295" i="26"/>
  <c r="E1271" i="26"/>
  <c r="E1296" i="26"/>
  <c r="F1296" i="26" s="1"/>
  <c r="D1320" i="26"/>
  <c r="E1286" i="26"/>
  <c r="D1310" i="26"/>
  <c r="E1273" i="26"/>
  <c r="D1297" i="26"/>
  <c r="E1276" i="26"/>
  <c r="F1276" i="26" s="1"/>
  <c r="D1300" i="26"/>
  <c r="E1269" i="26"/>
  <c r="D1293" i="26"/>
  <c r="E1294" i="26"/>
  <c r="D1318" i="26"/>
  <c r="E1255" i="26"/>
  <c r="E1284" i="26"/>
  <c r="F1284" i="26" s="1"/>
  <c r="D1308" i="26"/>
  <c r="E1261" i="26"/>
  <c r="D1285" i="26"/>
  <c r="E1282" i="26"/>
  <c r="D1306" i="26"/>
  <c r="E1292" i="26"/>
  <c r="F1292" i="26" s="1"/>
  <c r="D1316" i="26"/>
  <c r="D1307" i="26"/>
  <c r="E1283" i="26"/>
  <c r="E1298" i="26"/>
  <c r="D1322" i="26"/>
  <c r="D1287" i="26"/>
  <c r="E1263" i="26"/>
  <c r="D1299" i="26"/>
  <c r="E1275" i="26"/>
  <c r="E1277" i="26"/>
  <c r="D1301" i="26"/>
  <c r="E1278" i="26"/>
  <c r="D1302" i="26"/>
  <c r="E1265" i="26"/>
  <c r="D1289" i="26"/>
  <c r="G1292" i="26" l="1"/>
  <c r="G1288" i="26"/>
  <c r="G1255" i="26"/>
  <c r="F1255" i="26"/>
  <c r="F1277" i="26"/>
  <c r="G1277" i="26"/>
  <c r="F1275" i="26"/>
  <c r="G1275" i="26"/>
  <c r="D1279" i="26"/>
  <c r="G1273" i="26"/>
  <c r="F1273" i="26"/>
  <c r="G1281" i="26"/>
  <c r="F1281" i="26"/>
  <c r="F1290" i="26"/>
  <c r="G1290" i="26"/>
  <c r="G1284" i="26"/>
  <c r="G1283" i="26"/>
  <c r="F1283" i="26"/>
  <c r="G1271" i="26"/>
  <c r="F1271" i="26"/>
  <c r="G1263" i="26"/>
  <c r="F1263" i="26"/>
  <c r="G1265" i="26"/>
  <c r="F1265" i="26"/>
  <c r="F1282" i="26"/>
  <c r="G1282" i="26"/>
  <c r="G1276" i="26"/>
  <c r="G1294" i="26"/>
  <c r="F1294" i="26"/>
  <c r="F1286" i="26"/>
  <c r="G1286" i="26"/>
  <c r="G1267" i="26"/>
  <c r="F1267" i="26"/>
  <c r="F1278" i="26"/>
  <c r="G1278" i="26"/>
  <c r="G1298" i="26"/>
  <c r="F1298" i="26"/>
  <c r="G1261" i="26"/>
  <c r="F1261" i="26"/>
  <c r="F1269" i="26"/>
  <c r="G1269" i="26"/>
  <c r="G1280" i="26"/>
  <c r="G1296" i="26"/>
  <c r="E1302" i="26"/>
  <c r="D1326" i="26"/>
  <c r="E1316" i="26"/>
  <c r="D1340" i="26"/>
  <c r="D1319" i="26"/>
  <c r="E1295" i="26"/>
  <c r="F1295" i="26" s="1"/>
  <c r="E1289" i="26"/>
  <c r="D1313" i="26"/>
  <c r="D1323" i="26"/>
  <c r="E1299" i="26"/>
  <c r="E1310" i="26"/>
  <c r="D1334" i="26"/>
  <c r="D1315" i="26"/>
  <c r="E1291" i="26"/>
  <c r="E1304" i="26"/>
  <c r="F1304" i="26" s="1"/>
  <c r="D1328" i="26"/>
  <c r="E1285" i="26"/>
  <c r="D1309" i="26"/>
  <c r="E1293" i="26"/>
  <c r="D1317" i="26"/>
  <c r="E1305" i="26"/>
  <c r="D1329" i="26"/>
  <c r="E1318" i="26"/>
  <c r="D1342" i="26"/>
  <c r="E1306" i="26"/>
  <c r="D1330" i="26"/>
  <c r="D1311" i="26"/>
  <c r="E1287" i="26"/>
  <c r="D1331" i="26"/>
  <c r="E1307" i="26"/>
  <c r="E1320" i="26"/>
  <c r="F1320" i="26" s="1"/>
  <c r="D1344" i="26"/>
  <c r="E1314" i="26"/>
  <c r="D1338" i="26"/>
  <c r="E1308" i="26"/>
  <c r="D1332" i="26"/>
  <c r="E1279" i="26"/>
  <c r="E1300" i="26"/>
  <c r="D1324" i="26"/>
  <c r="E1312" i="26"/>
  <c r="F1312" i="26" s="1"/>
  <c r="D1336" i="26"/>
  <c r="E1301" i="26"/>
  <c r="D1325" i="26"/>
  <c r="E1322" i="26"/>
  <c r="D1346" i="26"/>
  <c r="E1297" i="26"/>
  <c r="D1321" i="26"/>
  <c r="G1320" i="26" l="1"/>
  <c r="G1295" i="26"/>
  <c r="G1304" i="26"/>
  <c r="G1299" i="26"/>
  <c r="F1299" i="26"/>
  <c r="G1302" i="26"/>
  <c r="F1302" i="26"/>
  <c r="F1297" i="26"/>
  <c r="G1297" i="26"/>
  <c r="F1300" i="26"/>
  <c r="G1300" i="26"/>
  <c r="G1318" i="26"/>
  <c r="F1318" i="26"/>
  <c r="G1289" i="26"/>
  <c r="F1289" i="26"/>
  <c r="G1279" i="26"/>
  <c r="F1279" i="26"/>
  <c r="G1307" i="26"/>
  <c r="F1307" i="26"/>
  <c r="F1291" i="26"/>
  <c r="G1291" i="26"/>
  <c r="F1314" i="26"/>
  <c r="G1314" i="26"/>
  <c r="G1285" i="26"/>
  <c r="F1285" i="26"/>
  <c r="F1306" i="26"/>
  <c r="G1306" i="26"/>
  <c r="F1322" i="26"/>
  <c r="G1322" i="26"/>
  <c r="D1303" i="26"/>
  <c r="F1305" i="26"/>
  <c r="G1305" i="26"/>
  <c r="G1287" i="26"/>
  <c r="F1287" i="26"/>
  <c r="G1312" i="26"/>
  <c r="F1301" i="26"/>
  <c r="G1301" i="26"/>
  <c r="G1308" i="26"/>
  <c r="F1308" i="26"/>
  <c r="G1293" i="26"/>
  <c r="F1293" i="26"/>
  <c r="F1310" i="26"/>
  <c r="G1310" i="26"/>
  <c r="G1316" i="26"/>
  <c r="F1316" i="26"/>
  <c r="D1355" i="26"/>
  <c r="E1331" i="26"/>
  <c r="F1331" i="26" s="1"/>
  <c r="E1342" i="26"/>
  <c r="D1366" i="26"/>
  <c r="E1334" i="26"/>
  <c r="D1358" i="26"/>
  <c r="E1313" i="26"/>
  <c r="D1337" i="26"/>
  <c r="E1344" i="26"/>
  <c r="D1368" i="26"/>
  <c r="E1325" i="26"/>
  <c r="D1349" i="26"/>
  <c r="E1324" i="26"/>
  <c r="D1348" i="26"/>
  <c r="E1338" i="26"/>
  <c r="D1362" i="26"/>
  <c r="E1309" i="26"/>
  <c r="D1333" i="26"/>
  <c r="E1326" i="26"/>
  <c r="D1350" i="26"/>
  <c r="E1328" i="26"/>
  <c r="D1352" i="26"/>
  <c r="E1340" i="26"/>
  <c r="D1364" i="26"/>
  <c r="E1317" i="26"/>
  <c r="D1341" i="26"/>
  <c r="D1339" i="26"/>
  <c r="E1315" i="26"/>
  <c r="D1347" i="26"/>
  <c r="E1323" i="26"/>
  <c r="D1343" i="26"/>
  <c r="E1319" i="26"/>
  <c r="F1319" i="26" s="1"/>
  <c r="E1321" i="26"/>
  <c r="D1345" i="26"/>
  <c r="D1335" i="26"/>
  <c r="E1311" i="26"/>
  <c r="F1311" i="26" s="1"/>
  <c r="E1330" i="26"/>
  <c r="D1354" i="26"/>
  <c r="E1329" i="26"/>
  <c r="D1353" i="26"/>
  <c r="E1332" i="26"/>
  <c r="D1356" i="26"/>
  <c r="E1303" i="26"/>
  <c r="E1346" i="26"/>
  <c r="D1370" i="26"/>
  <c r="E1336" i="26"/>
  <c r="D1360" i="26"/>
  <c r="G1311" i="26" l="1"/>
  <c r="G1303" i="26"/>
  <c r="G1319" i="26"/>
  <c r="F1338" i="26"/>
  <c r="G1338" i="26"/>
  <c r="G1336" i="26"/>
  <c r="F1336" i="26"/>
  <c r="G1340" i="26"/>
  <c r="F1340" i="26"/>
  <c r="F1323" i="26"/>
  <c r="G1323" i="26"/>
  <c r="G1332" i="26"/>
  <c r="F1332" i="26"/>
  <c r="G1321" i="26"/>
  <c r="F1321" i="26"/>
  <c r="G1317" i="26"/>
  <c r="F1317" i="26"/>
  <c r="F1309" i="26"/>
  <c r="G1309" i="26"/>
  <c r="G1344" i="26"/>
  <c r="F1344" i="26"/>
  <c r="F1346" i="26"/>
  <c r="G1346" i="26"/>
  <c r="F1330" i="26"/>
  <c r="G1330" i="26"/>
  <c r="G1328" i="26"/>
  <c r="F1328" i="26"/>
  <c r="G1324" i="26"/>
  <c r="F1324" i="26"/>
  <c r="G1334" i="26"/>
  <c r="F1334" i="26"/>
  <c r="F1303" i="26"/>
  <c r="G1315" i="26"/>
  <c r="F1315" i="26"/>
  <c r="G1331" i="26"/>
  <c r="G1329" i="26"/>
  <c r="F1329" i="26"/>
  <c r="G1313" i="26"/>
  <c r="F1313" i="26"/>
  <c r="D1327" i="26"/>
  <c r="G1326" i="26"/>
  <c r="F1326" i="26"/>
  <c r="G1325" i="26"/>
  <c r="F1325" i="26"/>
  <c r="G1342" i="26"/>
  <c r="F1342" i="26"/>
  <c r="D1351" i="26"/>
  <c r="E1327" i="26"/>
  <c r="F1327" i="26" s="1"/>
  <c r="D1363" i="26"/>
  <c r="E1339" i="26"/>
  <c r="F1339" i="26" s="1"/>
  <c r="E1333" i="26"/>
  <c r="D1357" i="26"/>
  <c r="E1353" i="26"/>
  <c r="D1377" i="26"/>
  <c r="E1337" i="26"/>
  <c r="D1361" i="26"/>
  <c r="E1366" i="26"/>
  <c r="D1390" i="26"/>
  <c r="E1360" i="26"/>
  <c r="D1384" i="26"/>
  <c r="E1349" i="26"/>
  <c r="D1373" i="26"/>
  <c r="E1358" i="26"/>
  <c r="D1382" i="26"/>
  <c r="E1362" i="26"/>
  <c r="D1386" i="26"/>
  <c r="D1379" i="26"/>
  <c r="E1355" i="26"/>
  <c r="F1355" i="26" s="1"/>
  <c r="E1354" i="26"/>
  <c r="D1378" i="26"/>
  <c r="E1370" i="26"/>
  <c r="D1394" i="26"/>
  <c r="E1356" i="26"/>
  <c r="D1380" i="26"/>
  <c r="E1352" i="26"/>
  <c r="D1376" i="26"/>
  <c r="E1368" i="26"/>
  <c r="D1392" i="26"/>
  <c r="D1367" i="26"/>
  <c r="E1343" i="26"/>
  <c r="F1343" i="26" s="1"/>
  <c r="D1371" i="26"/>
  <c r="E1347" i="26"/>
  <c r="F1347" i="26" s="1"/>
  <c r="E1364" i="26"/>
  <c r="D1388" i="26"/>
  <c r="E1350" i="26"/>
  <c r="D1374" i="26"/>
  <c r="E1341" i="26"/>
  <c r="D1365" i="26"/>
  <c r="D1359" i="26"/>
  <c r="E1335" i="26"/>
  <c r="F1335" i="26" s="1"/>
  <c r="E1345" i="26"/>
  <c r="D1369" i="26"/>
  <c r="E1348" i="26"/>
  <c r="D1372" i="26"/>
  <c r="F1370" i="26" l="1"/>
  <c r="G1370" i="26"/>
  <c r="G1341" i="26"/>
  <c r="F1341" i="26"/>
  <c r="G1368" i="26"/>
  <c r="F1368" i="26"/>
  <c r="G1353" i="26"/>
  <c r="F1353" i="26"/>
  <c r="G1348" i="26"/>
  <c r="F1348" i="26"/>
  <c r="G1349" i="26"/>
  <c r="F1349" i="26"/>
  <c r="G1355" i="26"/>
  <c r="G1343" i="26"/>
  <c r="G1350" i="26"/>
  <c r="F1350" i="26"/>
  <c r="F1354" i="26"/>
  <c r="G1354" i="26"/>
  <c r="G1345" i="26"/>
  <c r="F1345" i="26"/>
  <c r="G1364" i="26"/>
  <c r="F1364" i="26"/>
  <c r="G1352" i="26"/>
  <c r="F1352" i="26"/>
  <c r="G1360" i="26"/>
  <c r="F1360" i="26"/>
  <c r="G1333" i="26"/>
  <c r="F1333" i="26"/>
  <c r="G1356" i="26"/>
  <c r="F1356" i="26"/>
  <c r="F1362" i="26"/>
  <c r="G1362" i="26"/>
  <c r="G1366" i="26"/>
  <c r="F1366" i="26"/>
  <c r="G1327" i="26"/>
  <c r="G1347" i="26"/>
  <c r="G1358" i="26"/>
  <c r="F1358" i="26"/>
  <c r="G1337" i="26"/>
  <c r="F1337" i="26"/>
  <c r="G1339" i="26"/>
  <c r="G1335" i="26"/>
  <c r="E1394" i="26"/>
  <c r="D1418" i="26"/>
  <c r="E1382" i="26"/>
  <c r="D1406" i="26"/>
  <c r="E1357" i="26"/>
  <c r="D1381" i="26"/>
  <c r="D1403" i="26"/>
  <c r="E1379" i="26"/>
  <c r="F1379" i="26" s="1"/>
  <c r="E1392" i="26"/>
  <c r="D1416" i="26"/>
  <c r="E1390" i="26"/>
  <c r="D1414" i="26"/>
  <c r="E1351" i="26"/>
  <c r="F1351" i="26" s="1"/>
  <c r="E1373" i="26"/>
  <c r="D1397" i="26"/>
  <c r="D1383" i="26"/>
  <c r="E1359" i="26"/>
  <c r="F1359" i="26" s="1"/>
  <c r="E1388" i="26"/>
  <c r="D1412" i="26"/>
  <c r="E1378" i="26"/>
  <c r="D1402" i="26"/>
  <c r="E1386" i="26"/>
  <c r="D1410" i="26"/>
  <c r="E1377" i="26"/>
  <c r="D1401" i="26"/>
  <c r="E1365" i="26"/>
  <c r="D1389" i="26"/>
  <c r="E1376" i="26"/>
  <c r="D1400" i="26"/>
  <c r="E1361" i="26"/>
  <c r="D1385" i="26"/>
  <c r="D1387" i="26"/>
  <c r="E1363" i="26"/>
  <c r="F1363" i="26" s="1"/>
  <c r="D1391" i="26"/>
  <c r="E1367" i="26"/>
  <c r="F1367" i="26" s="1"/>
  <c r="E1380" i="26"/>
  <c r="D1404" i="26"/>
  <c r="E1374" i="26"/>
  <c r="D1398" i="26"/>
  <c r="E1372" i="26"/>
  <c r="D1396" i="26"/>
  <c r="E1369" i="26"/>
  <c r="D1393" i="26"/>
  <c r="D1395" i="26"/>
  <c r="E1371" i="26"/>
  <c r="F1371" i="26" s="1"/>
  <c r="E1384" i="26"/>
  <c r="D1408" i="26"/>
  <c r="G1371" i="26" l="1"/>
  <c r="G1351" i="26"/>
  <c r="G1380" i="26"/>
  <c r="F1380" i="26"/>
  <c r="F1378" i="26"/>
  <c r="G1378" i="26"/>
  <c r="D1375" i="26"/>
  <c r="G1365" i="26"/>
  <c r="F1365" i="26"/>
  <c r="G1390" i="26"/>
  <c r="F1390" i="26"/>
  <c r="G1372" i="26"/>
  <c r="F1372" i="26"/>
  <c r="G1377" i="26"/>
  <c r="F1377" i="26"/>
  <c r="G1392" i="26"/>
  <c r="F1392" i="26"/>
  <c r="F1394" i="26"/>
  <c r="G1394" i="26"/>
  <c r="G1376" i="26"/>
  <c r="F1376" i="26"/>
  <c r="G1357" i="26"/>
  <c r="F1357" i="26"/>
  <c r="G1369" i="26"/>
  <c r="F1369" i="26"/>
  <c r="G1382" i="26"/>
  <c r="F1382" i="26"/>
  <c r="G1379" i="26"/>
  <c r="G1388" i="26"/>
  <c r="F1388" i="26"/>
  <c r="G1384" i="26"/>
  <c r="F1384" i="26"/>
  <c r="G1374" i="26"/>
  <c r="F1374" i="26"/>
  <c r="G1361" i="26"/>
  <c r="F1361" i="26"/>
  <c r="F1386" i="26"/>
  <c r="G1386" i="26"/>
  <c r="G1373" i="26"/>
  <c r="F1373" i="26"/>
  <c r="G1363" i="26"/>
  <c r="G1359" i="26"/>
  <c r="G1367" i="26"/>
  <c r="E1385" i="26"/>
  <c r="D1409" i="26"/>
  <c r="E1401" i="26"/>
  <c r="D1425" i="26"/>
  <c r="E1402" i="26"/>
  <c r="D1426" i="26"/>
  <c r="E1412" i="26"/>
  <c r="D1436" i="26"/>
  <c r="E1406" i="26"/>
  <c r="D1430" i="26"/>
  <c r="E1408" i="26"/>
  <c r="D1432" i="26"/>
  <c r="D1419" i="26"/>
  <c r="E1395" i="26"/>
  <c r="F1395" i="26" s="1"/>
  <c r="E1398" i="26"/>
  <c r="D1422" i="26"/>
  <c r="D1407" i="26"/>
  <c r="E1383" i="26"/>
  <c r="F1383" i="26" s="1"/>
  <c r="E1414" i="26"/>
  <c r="D1438" i="26"/>
  <c r="E1404" i="26"/>
  <c r="D1428" i="26"/>
  <c r="E1400" i="26"/>
  <c r="D1424" i="26"/>
  <c r="E1381" i="26"/>
  <c r="D1405" i="26"/>
  <c r="E1418" i="26"/>
  <c r="D1442" i="26"/>
  <c r="E1393" i="26"/>
  <c r="D1417" i="26"/>
  <c r="E1389" i="26"/>
  <c r="D1413" i="26"/>
  <c r="E1397" i="26"/>
  <c r="D1421" i="26"/>
  <c r="E1375" i="26"/>
  <c r="D1411" i="26"/>
  <c r="E1387" i="26"/>
  <c r="F1387" i="26" s="1"/>
  <c r="E1410" i="26"/>
  <c r="D1434" i="26"/>
  <c r="E1396" i="26"/>
  <c r="D1420" i="26"/>
  <c r="D1415" i="26"/>
  <c r="E1391" i="26"/>
  <c r="F1391" i="26" s="1"/>
  <c r="E1416" i="26"/>
  <c r="D1440" i="26"/>
  <c r="D1427" i="26"/>
  <c r="E1403" i="26"/>
  <c r="F1403" i="26" s="1"/>
  <c r="F1375" i="26" l="1"/>
  <c r="G1408" i="26"/>
  <c r="F1408" i="26"/>
  <c r="G1397" i="26"/>
  <c r="F1397" i="26"/>
  <c r="G1406" i="26"/>
  <c r="F1406" i="26"/>
  <c r="D1399" i="26"/>
  <c r="G1381" i="26"/>
  <c r="F1381" i="26"/>
  <c r="G1385" i="26"/>
  <c r="F1385" i="26"/>
  <c r="F1410" i="26"/>
  <c r="G1410" i="26"/>
  <c r="G1389" i="26"/>
  <c r="F1389" i="26"/>
  <c r="G1400" i="26"/>
  <c r="F1400" i="26"/>
  <c r="G1398" i="26"/>
  <c r="F1398" i="26"/>
  <c r="G1412" i="26"/>
  <c r="F1412" i="26"/>
  <c r="G1401" i="26"/>
  <c r="F1401" i="26"/>
  <c r="G1396" i="26"/>
  <c r="F1396" i="26"/>
  <c r="G1403" i="26"/>
  <c r="G1416" i="26"/>
  <c r="F1416" i="26"/>
  <c r="G1393" i="26"/>
  <c r="F1393" i="26"/>
  <c r="G1404" i="26"/>
  <c r="F1404" i="26"/>
  <c r="F1402" i="26"/>
  <c r="G1402" i="26"/>
  <c r="G1414" i="26"/>
  <c r="F1414" i="26"/>
  <c r="G1383" i="26"/>
  <c r="G1395" i="26"/>
  <c r="G1387" i="26"/>
  <c r="F1418" i="26"/>
  <c r="G1418" i="26"/>
  <c r="G1391" i="26"/>
  <c r="G1375" i="26"/>
  <c r="D1451" i="26"/>
  <c r="E1427" i="26"/>
  <c r="F1427" i="26" s="1"/>
  <c r="D1439" i="26"/>
  <c r="E1415" i="26"/>
  <c r="F1415" i="26" s="1"/>
  <c r="E1428" i="26"/>
  <c r="D1452" i="26"/>
  <c r="E1430" i="26"/>
  <c r="D1454" i="26"/>
  <c r="E1413" i="26"/>
  <c r="D1437" i="26"/>
  <c r="D1431" i="26"/>
  <c r="E1407" i="26"/>
  <c r="F1407" i="26" s="1"/>
  <c r="E1422" i="26"/>
  <c r="D1446" i="26"/>
  <c r="E1434" i="26"/>
  <c r="D1458" i="26"/>
  <c r="E1440" i="26"/>
  <c r="D1464" i="26"/>
  <c r="E1420" i="26"/>
  <c r="D1444" i="26"/>
  <c r="E1426" i="26"/>
  <c r="D1450" i="26"/>
  <c r="E1442" i="26"/>
  <c r="D1466" i="26"/>
  <c r="D1443" i="26"/>
  <c r="E1419" i="26"/>
  <c r="F1419" i="26" s="1"/>
  <c r="E1436" i="26"/>
  <c r="D1460" i="26"/>
  <c r="E1409" i="26"/>
  <c r="D1433" i="26"/>
  <c r="D1435" i="26"/>
  <c r="E1411" i="26"/>
  <c r="F1411" i="26" s="1"/>
  <c r="E1424" i="26"/>
  <c r="D1448" i="26"/>
  <c r="E1438" i="26"/>
  <c r="D1462" i="26"/>
  <c r="E1432" i="26"/>
  <c r="D1456" i="26"/>
  <c r="E1425" i="26"/>
  <c r="D1449" i="26"/>
  <c r="E1399" i="26"/>
  <c r="E1421" i="26"/>
  <c r="D1445" i="26"/>
  <c r="E1417" i="26"/>
  <c r="D1441" i="26"/>
  <c r="E1405" i="26"/>
  <c r="D1429" i="26"/>
  <c r="F1399" i="26" l="1"/>
  <c r="G1421" i="26"/>
  <c r="F1421" i="26"/>
  <c r="G1436" i="26"/>
  <c r="F1436" i="26"/>
  <c r="G1419" i="26"/>
  <c r="D1423" i="26"/>
  <c r="G1424" i="26"/>
  <c r="F1424" i="26"/>
  <c r="G1440" i="26"/>
  <c r="F1440" i="26"/>
  <c r="G1413" i="26"/>
  <c r="F1413" i="26"/>
  <c r="G1407" i="26"/>
  <c r="G1430" i="26"/>
  <c r="F1430" i="26"/>
  <c r="G1427" i="26"/>
  <c r="F1442" i="26"/>
  <c r="G1442" i="26"/>
  <c r="G1438" i="26"/>
  <c r="F1438" i="26"/>
  <c r="G1420" i="26"/>
  <c r="F1420" i="26"/>
  <c r="G1425" i="26"/>
  <c r="F1425" i="26"/>
  <c r="G1417" i="26"/>
  <c r="F1417" i="26"/>
  <c r="G1432" i="26"/>
  <c r="F1432" i="26"/>
  <c r="G1409" i="26"/>
  <c r="F1409" i="26"/>
  <c r="F1426" i="26"/>
  <c r="G1426" i="26"/>
  <c r="G1422" i="26"/>
  <c r="F1422" i="26"/>
  <c r="G1428" i="26"/>
  <c r="F1428" i="26"/>
  <c r="G1405" i="26"/>
  <c r="F1405" i="26"/>
  <c r="F1434" i="26"/>
  <c r="G1434" i="26"/>
  <c r="G1411" i="26"/>
  <c r="G1399" i="26"/>
  <c r="G1415" i="26"/>
  <c r="E1454" i="26"/>
  <c r="D1478" i="26"/>
  <c r="E1448" i="26"/>
  <c r="D1472" i="26"/>
  <c r="E1450" i="26"/>
  <c r="D1474" i="26"/>
  <c r="D1455" i="26"/>
  <c r="E1431" i="26"/>
  <c r="F1431" i="26" s="1"/>
  <c r="E1429" i="26"/>
  <c r="D1453" i="26"/>
  <c r="D1467" i="26"/>
  <c r="E1443" i="26"/>
  <c r="F1443" i="26" s="1"/>
  <c r="E1444" i="26"/>
  <c r="D1468" i="26"/>
  <c r="D1475" i="26"/>
  <c r="E1451" i="26"/>
  <c r="F1451" i="26" s="1"/>
  <c r="E1458" i="26"/>
  <c r="D1482" i="26"/>
  <c r="D1459" i="26"/>
  <c r="E1435" i="26"/>
  <c r="F1435" i="26" s="1"/>
  <c r="E1446" i="26"/>
  <c r="D1470" i="26"/>
  <c r="E1437" i="26"/>
  <c r="D1461" i="26"/>
  <c r="E1466" i="26"/>
  <c r="D1490" i="26"/>
  <c r="E1441" i="26"/>
  <c r="D1465" i="26"/>
  <c r="E1464" i="26"/>
  <c r="D1488" i="26"/>
  <c r="E1452" i="26"/>
  <c r="D1476" i="26"/>
  <c r="E1456" i="26"/>
  <c r="D1480" i="26"/>
  <c r="E1449" i="26"/>
  <c r="D1473" i="26"/>
  <c r="E1462" i="26"/>
  <c r="D1486" i="26"/>
  <c r="E1460" i="26"/>
  <c r="D1484" i="26"/>
  <c r="E1445" i="26"/>
  <c r="D1469" i="26"/>
  <c r="E1423" i="26"/>
  <c r="E1433" i="26"/>
  <c r="D1457" i="26"/>
  <c r="D1463" i="26"/>
  <c r="E1439" i="26"/>
  <c r="F1439" i="26" s="1"/>
  <c r="F1423" i="26" l="1"/>
  <c r="G1435" i="26"/>
  <c r="G1443" i="26"/>
  <c r="G1452" i="26"/>
  <c r="F1452" i="26"/>
  <c r="G1439" i="26"/>
  <c r="G1431" i="26"/>
  <c r="G1460" i="26"/>
  <c r="F1460" i="26"/>
  <c r="G1433" i="26"/>
  <c r="F1433" i="26"/>
  <c r="G1462" i="26"/>
  <c r="F1462" i="26"/>
  <c r="G1464" i="26"/>
  <c r="F1464" i="26"/>
  <c r="G1446" i="26"/>
  <c r="F1446" i="26"/>
  <c r="G1444" i="26"/>
  <c r="F1444" i="26"/>
  <c r="G1450" i="26"/>
  <c r="F1450" i="26"/>
  <c r="D1447" i="26"/>
  <c r="G1449" i="26"/>
  <c r="F1449" i="26"/>
  <c r="G1441" i="26"/>
  <c r="F1441" i="26"/>
  <c r="G1448" i="26"/>
  <c r="F1448" i="26"/>
  <c r="G1437" i="26"/>
  <c r="F1437" i="26"/>
  <c r="G1451" i="26"/>
  <c r="G1445" i="26"/>
  <c r="F1445" i="26"/>
  <c r="G1456" i="26"/>
  <c r="F1456" i="26"/>
  <c r="G1466" i="26"/>
  <c r="F1466" i="26"/>
  <c r="G1458" i="26"/>
  <c r="F1458" i="26"/>
  <c r="G1429" i="26"/>
  <c r="F1429" i="26"/>
  <c r="F1454" i="26"/>
  <c r="G1454" i="26"/>
  <c r="G1423" i="26"/>
  <c r="D1487" i="26"/>
  <c r="E1463" i="26"/>
  <c r="F1463" i="26" s="1"/>
  <c r="E1469" i="26"/>
  <c r="D1493" i="26"/>
  <c r="E1480" i="26"/>
  <c r="D1504" i="26"/>
  <c r="E1482" i="26"/>
  <c r="D1506" i="26"/>
  <c r="D1491" i="26"/>
  <c r="E1467" i="26"/>
  <c r="F1467" i="26" s="1"/>
  <c r="E1474" i="26"/>
  <c r="D1498" i="26"/>
  <c r="E1478" i="26"/>
  <c r="D1502" i="26"/>
  <c r="E1465" i="26"/>
  <c r="D1489" i="26"/>
  <c r="E1486" i="26"/>
  <c r="D1510" i="26"/>
  <c r="E1461" i="26"/>
  <c r="D1485" i="26"/>
  <c r="E1484" i="26"/>
  <c r="D1508" i="26"/>
  <c r="E1447" i="26"/>
  <c r="E1488" i="26"/>
  <c r="D1512" i="26"/>
  <c r="D1483" i="26"/>
  <c r="E1459" i="26"/>
  <c r="F1459" i="26" s="1"/>
  <c r="E1468" i="26"/>
  <c r="D1492" i="26"/>
  <c r="D1479" i="26"/>
  <c r="E1455" i="26"/>
  <c r="F1455" i="26" s="1"/>
  <c r="E1473" i="26"/>
  <c r="D1497" i="26"/>
  <c r="E1476" i="26"/>
  <c r="D1500" i="26"/>
  <c r="E1472" i="26"/>
  <c r="D1496" i="26"/>
  <c r="E1457" i="26"/>
  <c r="D1481" i="26"/>
  <c r="E1490" i="26"/>
  <c r="D1514" i="26"/>
  <c r="E1470" i="26"/>
  <c r="D1494" i="26"/>
  <c r="D1499" i="26"/>
  <c r="E1475" i="26"/>
  <c r="F1475" i="26" s="1"/>
  <c r="E1453" i="26"/>
  <c r="D1477" i="26"/>
  <c r="F1447" i="26" l="1"/>
  <c r="G1467" i="26"/>
  <c r="G1470" i="26"/>
  <c r="F1470" i="26"/>
  <c r="G1476" i="26"/>
  <c r="F1476" i="26"/>
  <c r="G1461" i="26"/>
  <c r="F1461" i="26"/>
  <c r="G1474" i="26"/>
  <c r="F1474" i="26"/>
  <c r="G1455" i="26"/>
  <c r="G1484" i="26"/>
  <c r="F1484" i="26"/>
  <c r="G1480" i="26"/>
  <c r="F1480" i="26"/>
  <c r="G1469" i="26"/>
  <c r="F1469" i="26"/>
  <c r="G1459" i="26"/>
  <c r="G1490" i="26"/>
  <c r="F1490" i="26"/>
  <c r="G1473" i="26"/>
  <c r="F1473" i="26"/>
  <c r="G1488" i="26"/>
  <c r="F1488" i="26"/>
  <c r="G1486" i="26"/>
  <c r="F1486" i="26"/>
  <c r="G1475" i="26"/>
  <c r="G1472" i="26"/>
  <c r="F1472" i="26"/>
  <c r="G1468" i="26"/>
  <c r="F1468" i="26"/>
  <c r="G1478" i="26"/>
  <c r="F1478" i="26"/>
  <c r="G1463" i="26"/>
  <c r="G1447" i="26"/>
  <c r="G1453" i="26"/>
  <c r="F1453" i="26"/>
  <c r="G1457" i="26"/>
  <c r="F1457" i="26"/>
  <c r="D1471" i="26"/>
  <c r="G1465" i="26"/>
  <c r="F1465" i="26"/>
  <c r="G1482" i="26"/>
  <c r="F1482" i="26"/>
  <c r="E1502" i="26"/>
  <c r="D1526" i="26"/>
  <c r="E1489" i="26"/>
  <c r="D1513" i="26"/>
  <c r="D1515" i="26"/>
  <c r="E1491" i="26"/>
  <c r="F1491" i="26" s="1"/>
  <c r="E1514" i="26"/>
  <c r="D1538" i="26"/>
  <c r="D1507" i="26"/>
  <c r="E1483" i="26"/>
  <c r="F1483" i="26" s="1"/>
  <c r="E1471" i="26"/>
  <c r="E1510" i="26"/>
  <c r="D1534" i="26"/>
  <c r="E1504" i="26"/>
  <c r="D1528" i="26"/>
  <c r="E1500" i="26"/>
  <c r="D1524" i="26"/>
  <c r="E1485" i="26"/>
  <c r="D1509" i="26"/>
  <c r="E1498" i="26"/>
  <c r="D1522" i="26"/>
  <c r="E1506" i="26"/>
  <c r="D1530" i="26"/>
  <c r="D1511" i="26"/>
  <c r="E1487" i="26"/>
  <c r="F1487" i="26" s="1"/>
  <c r="E1494" i="26"/>
  <c r="D1518" i="26"/>
  <c r="E1496" i="26"/>
  <c r="D1520" i="26"/>
  <c r="D1503" i="26"/>
  <c r="E1479" i="26"/>
  <c r="F1479" i="26" s="1"/>
  <c r="E1512" i="26"/>
  <c r="D1536" i="26"/>
  <c r="E1508" i="26"/>
  <c r="D1532" i="26"/>
  <c r="E1493" i="26"/>
  <c r="D1517" i="26"/>
  <c r="E1477" i="26"/>
  <c r="D1501" i="26"/>
  <c r="E1481" i="26"/>
  <c r="D1505" i="26"/>
  <c r="D1523" i="26"/>
  <c r="E1499" i="26"/>
  <c r="F1499" i="26" s="1"/>
  <c r="E1497" i="26"/>
  <c r="D1521" i="26"/>
  <c r="E1492" i="26"/>
  <c r="D1516" i="26"/>
  <c r="F1471" i="26" l="1"/>
  <c r="G1497" i="26"/>
  <c r="F1497" i="26"/>
  <c r="G1508" i="26"/>
  <c r="F1508" i="26"/>
  <c r="G1494" i="26"/>
  <c r="F1494" i="26"/>
  <c r="G1485" i="26"/>
  <c r="F1485" i="26"/>
  <c r="D1495" i="26"/>
  <c r="G1489" i="26"/>
  <c r="F1489" i="26"/>
  <c r="G1492" i="26"/>
  <c r="F1492" i="26"/>
  <c r="G1477" i="26"/>
  <c r="F1477" i="26"/>
  <c r="G1506" i="26"/>
  <c r="F1506" i="26"/>
  <c r="G1504" i="26"/>
  <c r="F1504" i="26"/>
  <c r="G1514" i="26"/>
  <c r="F1514" i="26"/>
  <c r="G1499" i="26"/>
  <c r="G1471" i="26"/>
  <c r="G1493" i="26"/>
  <c r="F1493" i="26"/>
  <c r="G1479" i="26"/>
  <c r="G1483" i="26"/>
  <c r="G1498" i="26"/>
  <c r="F1498" i="26"/>
  <c r="G1496" i="26"/>
  <c r="F1496" i="26"/>
  <c r="G1481" i="26"/>
  <c r="F1481" i="26"/>
  <c r="G1512" i="26"/>
  <c r="F1512" i="26"/>
  <c r="G1500" i="26"/>
  <c r="F1500" i="26"/>
  <c r="G1502" i="26"/>
  <c r="F1502" i="26"/>
  <c r="G1487" i="26"/>
  <c r="G1510" i="26"/>
  <c r="F1510" i="26"/>
  <c r="G1491" i="26"/>
  <c r="E1526" i="26"/>
  <c r="D1550" i="26"/>
  <c r="E1518" i="26"/>
  <c r="D1542" i="26"/>
  <c r="E1536" i="26"/>
  <c r="D1560" i="26"/>
  <c r="E1524" i="26"/>
  <c r="D1548" i="26"/>
  <c r="E1516" i="26"/>
  <c r="D1540" i="26"/>
  <c r="E1501" i="26"/>
  <c r="D1525" i="26"/>
  <c r="D1535" i="26"/>
  <c r="E1511" i="26"/>
  <c r="F1511" i="26" s="1"/>
  <c r="D1531" i="26"/>
  <c r="E1507" i="26"/>
  <c r="F1507" i="26" s="1"/>
  <c r="D1539" i="26"/>
  <c r="E1515" i="26"/>
  <c r="F1515" i="26" s="1"/>
  <c r="E1528" i="26"/>
  <c r="D1552" i="26"/>
  <c r="E1522" i="26"/>
  <c r="D1546" i="26"/>
  <c r="E1495" i="26"/>
  <c r="F1495" i="26" s="1"/>
  <c r="D1547" i="26"/>
  <c r="E1523" i="26"/>
  <c r="F1523" i="26" s="1"/>
  <c r="E1521" i="26"/>
  <c r="D1545" i="26"/>
  <c r="E1505" i="26"/>
  <c r="D1529" i="26"/>
  <c r="D1527" i="26"/>
  <c r="E1503" i="26"/>
  <c r="F1503" i="26" s="1"/>
  <c r="E1534" i="26"/>
  <c r="D1558" i="26"/>
  <c r="E1532" i="26"/>
  <c r="D1556" i="26"/>
  <c r="E1530" i="26"/>
  <c r="D1554" i="26"/>
  <c r="E1509" i="26"/>
  <c r="D1533" i="26"/>
  <c r="D1562" i="26"/>
  <c r="E1538" i="26"/>
  <c r="E1513" i="26"/>
  <c r="D1537" i="26"/>
  <c r="E1517" i="26"/>
  <c r="D1541" i="26"/>
  <c r="E1520" i="26"/>
  <c r="D1544" i="26"/>
  <c r="G1503" i="26" l="1"/>
  <c r="G1513" i="26"/>
  <c r="F1513" i="26"/>
  <c r="G1528" i="26"/>
  <c r="F1528" i="26"/>
  <c r="G1518" i="26"/>
  <c r="F1518" i="26"/>
  <c r="G1538" i="26"/>
  <c r="F1538" i="26"/>
  <c r="G1534" i="26"/>
  <c r="F1534" i="26"/>
  <c r="G1516" i="26"/>
  <c r="F1516" i="26"/>
  <c r="G1526" i="26"/>
  <c r="F1526" i="26"/>
  <c r="G1520" i="26"/>
  <c r="F1520" i="26"/>
  <c r="G1509" i="26"/>
  <c r="F1509" i="26"/>
  <c r="D1519" i="26"/>
  <c r="G1524" i="26"/>
  <c r="F1524" i="26"/>
  <c r="G1507" i="26"/>
  <c r="G1515" i="26"/>
  <c r="G1523" i="26"/>
  <c r="G1532" i="26"/>
  <c r="F1532" i="26"/>
  <c r="G1521" i="26"/>
  <c r="F1521" i="26"/>
  <c r="G1501" i="26"/>
  <c r="F1501" i="26"/>
  <c r="G1530" i="26"/>
  <c r="F1530" i="26"/>
  <c r="G1522" i="26"/>
  <c r="F1522" i="26"/>
  <c r="G1495" i="26"/>
  <c r="G1517" i="26"/>
  <c r="F1517" i="26"/>
  <c r="G1505" i="26"/>
  <c r="F1505" i="26"/>
  <c r="G1536" i="26"/>
  <c r="F1536" i="26"/>
  <c r="G1511" i="26"/>
  <c r="D1561" i="26"/>
  <c r="E1537" i="26"/>
  <c r="D1572" i="26"/>
  <c r="E1548" i="26"/>
  <c r="D1578" i="26"/>
  <c r="E1554" i="26"/>
  <c r="D1551" i="26"/>
  <c r="E1527" i="26"/>
  <c r="F1527" i="26" s="1"/>
  <c r="E1519" i="26"/>
  <c r="F1519" i="26" s="1"/>
  <c r="D1555" i="26"/>
  <c r="E1531" i="26"/>
  <c r="F1531" i="26" s="1"/>
  <c r="E1544" i="26"/>
  <c r="D1568" i="26"/>
  <c r="D1569" i="26"/>
  <c r="E1545" i="26"/>
  <c r="D1566" i="26"/>
  <c r="E1542" i="26"/>
  <c r="D1582" i="26"/>
  <c r="E1558" i="26"/>
  <c r="E1529" i="26"/>
  <c r="D1553" i="26"/>
  <c r="D1570" i="26"/>
  <c r="E1546" i="26"/>
  <c r="E1560" i="26"/>
  <c r="D1584" i="26"/>
  <c r="D1574" i="26"/>
  <c r="E1550" i="26"/>
  <c r="E1525" i="26"/>
  <c r="D1549" i="26"/>
  <c r="E1556" i="26"/>
  <c r="D1580" i="26"/>
  <c r="D1559" i="26"/>
  <c r="E1535" i="26"/>
  <c r="F1535" i="26" s="1"/>
  <c r="D1565" i="26"/>
  <c r="E1541" i="26"/>
  <c r="E1562" i="26"/>
  <c r="D1586" i="26"/>
  <c r="D1564" i="26"/>
  <c r="E1540" i="26"/>
  <c r="E1533" i="26"/>
  <c r="D1557" i="26"/>
  <c r="D1571" i="26"/>
  <c r="E1547" i="26"/>
  <c r="F1547" i="26" s="1"/>
  <c r="D1563" i="26"/>
  <c r="E1539" i="26"/>
  <c r="F1539" i="26" s="1"/>
  <c r="D1576" i="26"/>
  <c r="E1552" i="26"/>
  <c r="G1525" i="26" l="1"/>
  <c r="F1525" i="26"/>
  <c r="G1544" i="26"/>
  <c r="F1544" i="26"/>
  <c r="G1554" i="26"/>
  <c r="F1554" i="26"/>
  <c r="G1531" i="26"/>
  <c r="G1539" i="26"/>
  <c r="G1547" i="26"/>
  <c r="G1519" i="26"/>
  <c r="G1535" i="26"/>
  <c r="G1542" i="26"/>
  <c r="F1542" i="26"/>
  <c r="G1537" i="26"/>
  <c r="F1537" i="26"/>
  <c r="G1527" i="26"/>
  <c r="G1533" i="26"/>
  <c r="F1533" i="26"/>
  <c r="G1560" i="26"/>
  <c r="F1560" i="26"/>
  <c r="D1543" i="26"/>
  <c r="G1550" i="26"/>
  <c r="F1550" i="26"/>
  <c r="G1552" i="26"/>
  <c r="F1552" i="26"/>
  <c r="G1540" i="26"/>
  <c r="F1540" i="26"/>
  <c r="G1546" i="26"/>
  <c r="F1546" i="26"/>
  <c r="G1545" i="26"/>
  <c r="F1545" i="26"/>
  <c r="G1562" i="26"/>
  <c r="F1562" i="26"/>
  <c r="G1529" i="26"/>
  <c r="F1529" i="26"/>
  <c r="G1541" i="26"/>
  <c r="F1541" i="26"/>
  <c r="G1558" i="26"/>
  <c r="F1558" i="26"/>
  <c r="G1548" i="26"/>
  <c r="F1548" i="26"/>
  <c r="G1556" i="26"/>
  <c r="F1556" i="26"/>
  <c r="E1576" i="26"/>
  <c r="D1600" i="26"/>
  <c r="E1568" i="26"/>
  <c r="D1592" i="26"/>
  <c r="E1578" i="26"/>
  <c r="D1602" i="26"/>
  <c r="E1566" i="26"/>
  <c r="D1590" i="26"/>
  <c r="E1582" i="26"/>
  <c r="D1606" i="26"/>
  <c r="D1593" i="26"/>
  <c r="E1569" i="26"/>
  <c r="D1581" i="26"/>
  <c r="E1557" i="26"/>
  <c r="E1563" i="26"/>
  <c r="F1563" i="26" s="1"/>
  <c r="D1587" i="26"/>
  <c r="E1586" i="26"/>
  <c r="D1610" i="26"/>
  <c r="E1574" i="26"/>
  <c r="D1598" i="26"/>
  <c r="E1570" i="26"/>
  <c r="D1594" i="26"/>
  <c r="E1543" i="26"/>
  <c r="F1543" i="26" s="1"/>
  <c r="E1572" i="26"/>
  <c r="D1596" i="26"/>
  <c r="E1580" i="26"/>
  <c r="D1604" i="26"/>
  <c r="E1584" i="26"/>
  <c r="D1608" i="26"/>
  <c r="D1577" i="26"/>
  <c r="E1553" i="26"/>
  <c r="D1573" i="26"/>
  <c r="E1549" i="26"/>
  <c r="D1575" i="26"/>
  <c r="E1551" i="26"/>
  <c r="F1551" i="26" s="1"/>
  <c r="E1571" i="26"/>
  <c r="F1571" i="26" s="1"/>
  <c r="D1595" i="26"/>
  <c r="D1588" i="26"/>
  <c r="E1564" i="26"/>
  <c r="D1589" i="26"/>
  <c r="E1565" i="26"/>
  <c r="D1583" i="26"/>
  <c r="E1559" i="26"/>
  <c r="F1559" i="26" s="1"/>
  <c r="D1579" i="26"/>
  <c r="E1555" i="26"/>
  <c r="F1555" i="26" s="1"/>
  <c r="D1585" i="26"/>
  <c r="E1561" i="26"/>
  <c r="G1551" i="26" l="1"/>
  <c r="G1555" i="26"/>
  <c r="G1572" i="26"/>
  <c r="F1572" i="26"/>
  <c r="G1586" i="26"/>
  <c r="F1586" i="26"/>
  <c r="G1582" i="26"/>
  <c r="F1582" i="26"/>
  <c r="G1576" i="26"/>
  <c r="F1576" i="26"/>
  <c r="G1543" i="26"/>
  <c r="G1571" i="26"/>
  <c r="G1580" i="26"/>
  <c r="F1580" i="26"/>
  <c r="G1574" i="26"/>
  <c r="F1574" i="26"/>
  <c r="G1568" i="26"/>
  <c r="F1568" i="26"/>
  <c r="G1565" i="26"/>
  <c r="F1565" i="26"/>
  <c r="G1549" i="26"/>
  <c r="F1549" i="26"/>
  <c r="G1561" i="26"/>
  <c r="F1561" i="26"/>
  <c r="G1564" i="26"/>
  <c r="F1564" i="26"/>
  <c r="G1553" i="26"/>
  <c r="F1553" i="26"/>
  <c r="D1567" i="26"/>
  <c r="G1566" i="26"/>
  <c r="F1566" i="26"/>
  <c r="G1557" i="26"/>
  <c r="F1557" i="26"/>
  <c r="G1584" i="26"/>
  <c r="F1584" i="26"/>
  <c r="G1570" i="26"/>
  <c r="F1570" i="26"/>
  <c r="G1578" i="26"/>
  <c r="F1578" i="26"/>
  <c r="G1569" i="26"/>
  <c r="F1569" i="26"/>
  <c r="G1559" i="26"/>
  <c r="G1563" i="26"/>
  <c r="E1592" i="26"/>
  <c r="D1616" i="26"/>
  <c r="E1588" i="26"/>
  <c r="D1612" i="26"/>
  <c r="D1601" i="26"/>
  <c r="E1577" i="26"/>
  <c r="E1606" i="26"/>
  <c r="D1630" i="26"/>
  <c r="E1602" i="26"/>
  <c r="D1626" i="26"/>
  <c r="E1575" i="26"/>
  <c r="F1575" i="26" s="1"/>
  <c r="D1599" i="26"/>
  <c r="E1579" i="26"/>
  <c r="F1579" i="26" s="1"/>
  <c r="D1603" i="26"/>
  <c r="E1608" i="26"/>
  <c r="D1632" i="26"/>
  <c r="D1605" i="26"/>
  <c r="E1581" i="26"/>
  <c r="D1609" i="26"/>
  <c r="E1585" i="26"/>
  <c r="E1583" i="26"/>
  <c r="F1583" i="26" s="1"/>
  <c r="D1607" i="26"/>
  <c r="E1595" i="26"/>
  <c r="F1595" i="26" s="1"/>
  <c r="D1619" i="26"/>
  <c r="E1610" i="26"/>
  <c r="D1634" i="26"/>
  <c r="E1604" i="26"/>
  <c r="D1628" i="26"/>
  <c r="D1613" i="26"/>
  <c r="E1589" i="26"/>
  <c r="E1587" i="26"/>
  <c r="F1587" i="26" s="1"/>
  <c r="D1611" i="26"/>
  <c r="E1567" i="26"/>
  <c r="D1597" i="26"/>
  <c r="E1573" i="26"/>
  <c r="E1590" i="26"/>
  <c r="D1614" i="26"/>
  <c r="E1594" i="26"/>
  <c r="D1618" i="26"/>
  <c r="E1600" i="26"/>
  <c r="D1624" i="26"/>
  <c r="E1596" i="26"/>
  <c r="D1620" i="26"/>
  <c r="D1617" i="26"/>
  <c r="E1593" i="26"/>
  <c r="E1598" i="26"/>
  <c r="D1622" i="26"/>
  <c r="G1595" i="26" l="1"/>
  <c r="G1567" i="26"/>
  <c r="G1579" i="26"/>
  <c r="G1585" i="26"/>
  <c r="F1585" i="26"/>
  <c r="D1591" i="26"/>
  <c r="G1598" i="26"/>
  <c r="F1598" i="26"/>
  <c r="G1594" i="26"/>
  <c r="F1594" i="26"/>
  <c r="G1608" i="26"/>
  <c r="F1608" i="26"/>
  <c r="G1606" i="26"/>
  <c r="F1606" i="26"/>
  <c r="G1573" i="26"/>
  <c r="F1573" i="26"/>
  <c r="G1588" i="26"/>
  <c r="F1588" i="26"/>
  <c r="G1593" i="26"/>
  <c r="F1593" i="26"/>
  <c r="G1577" i="26"/>
  <c r="F1577" i="26"/>
  <c r="G1596" i="26"/>
  <c r="F1596" i="26"/>
  <c r="G1589" i="26"/>
  <c r="F1589" i="26"/>
  <c r="G1590" i="26"/>
  <c r="F1590" i="26"/>
  <c r="G1575" i="26"/>
  <c r="G1583" i="26"/>
  <c r="G1604" i="26"/>
  <c r="F1604" i="26"/>
  <c r="G1581" i="26"/>
  <c r="F1581" i="26"/>
  <c r="G1600" i="26"/>
  <c r="F1600" i="26"/>
  <c r="F1567" i="26"/>
  <c r="G1610" i="26"/>
  <c r="F1610" i="26"/>
  <c r="G1602" i="26"/>
  <c r="F1602" i="26"/>
  <c r="G1592" i="26"/>
  <c r="F1592" i="26"/>
  <c r="G1587" i="26"/>
  <c r="E1628" i="26"/>
  <c r="D1652" i="26"/>
  <c r="E1607" i="26"/>
  <c r="F1607" i="26" s="1"/>
  <c r="D1631" i="26"/>
  <c r="D1629" i="26"/>
  <c r="E1605" i="26"/>
  <c r="E1599" i="26"/>
  <c r="F1599" i="26" s="1"/>
  <c r="D1623" i="26"/>
  <c r="D1625" i="26"/>
  <c r="E1601" i="26"/>
  <c r="E1626" i="26"/>
  <c r="D1650" i="26"/>
  <c r="E1632" i="26"/>
  <c r="D1656" i="26"/>
  <c r="E1612" i="26"/>
  <c r="D1636" i="26"/>
  <c r="E1622" i="26"/>
  <c r="D1646" i="26"/>
  <c r="E1618" i="26"/>
  <c r="D1642" i="26"/>
  <c r="E1611" i="26"/>
  <c r="F1611" i="26" s="1"/>
  <c r="D1635" i="26"/>
  <c r="E1616" i="26"/>
  <c r="D1640" i="26"/>
  <c r="D1633" i="26"/>
  <c r="E1609" i="26"/>
  <c r="E1619" i="26"/>
  <c r="F1619" i="26" s="1"/>
  <c r="D1643" i="26"/>
  <c r="E1620" i="26"/>
  <c r="D1644" i="26"/>
  <c r="E1614" i="26"/>
  <c r="D1638" i="26"/>
  <c r="D1621" i="26"/>
  <c r="E1597" i="26"/>
  <c r="E1591" i="26"/>
  <c r="F1591" i="26" s="1"/>
  <c r="E1634" i="26"/>
  <c r="D1658" i="26"/>
  <c r="E1603" i="26"/>
  <c r="F1603" i="26" s="1"/>
  <c r="D1627" i="26"/>
  <c r="D1641" i="26"/>
  <c r="E1617" i="26"/>
  <c r="E1624" i="26"/>
  <c r="D1648" i="26"/>
  <c r="D1637" i="26"/>
  <c r="E1613" i="26"/>
  <c r="E1630" i="26"/>
  <c r="D1654" i="26"/>
  <c r="G1630" i="26" l="1"/>
  <c r="F1630" i="26"/>
  <c r="G1614" i="26"/>
  <c r="F1614" i="26"/>
  <c r="G1616" i="26"/>
  <c r="F1616" i="26"/>
  <c r="G1612" i="26"/>
  <c r="F1612" i="26"/>
  <c r="G1613" i="26"/>
  <c r="F1613" i="26"/>
  <c r="G1603" i="26"/>
  <c r="G1617" i="26"/>
  <c r="F1617" i="26"/>
  <c r="G1597" i="26"/>
  <c r="F1597" i="26"/>
  <c r="G1609" i="26"/>
  <c r="F1609" i="26"/>
  <c r="G1601" i="26"/>
  <c r="F1601" i="26"/>
  <c r="G1607" i="26"/>
  <c r="G1591" i="26"/>
  <c r="G1605" i="26"/>
  <c r="F1605" i="26"/>
  <c r="G1632" i="26"/>
  <c r="F1632" i="26"/>
  <c r="D1615" i="26"/>
  <c r="G1624" i="26"/>
  <c r="F1624" i="26"/>
  <c r="G1618" i="26"/>
  <c r="F1618" i="26"/>
  <c r="G1626" i="26"/>
  <c r="F1626" i="26"/>
  <c r="G1622" i="26"/>
  <c r="F1622" i="26"/>
  <c r="G1628" i="26"/>
  <c r="F1628" i="26"/>
  <c r="G1611" i="26"/>
  <c r="G1599" i="26"/>
  <c r="G1619" i="26"/>
  <c r="G1634" i="26"/>
  <c r="F1634" i="26"/>
  <c r="G1620" i="26"/>
  <c r="F1620" i="26"/>
  <c r="E1648" i="26"/>
  <c r="D1672" i="26"/>
  <c r="E1658" i="26"/>
  <c r="D1682" i="26"/>
  <c r="D1661" i="26"/>
  <c r="E1637" i="26"/>
  <c r="E1627" i="26"/>
  <c r="F1627" i="26" s="1"/>
  <c r="D1651" i="26"/>
  <c r="D1657" i="26"/>
  <c r="E1633" i="26"/>
  <c r="E1652" i="26"/>
  <c r="D1676" i="26"/>
  <c r="E1636" i="26"/>
  <c r="D1660" i="26"/>
  <c r="E1654" i="26"/>
  <c r="D1678" i="26"/>
  <c r="E1638" i="26"/>
  <c r="D1662" i="26"/>
  <c r="E1635" i="26"/>
  <c r="F1635" i="26" s="1"/>
  <c r="D1659" i="26"/>
  <c r="E1646" i="26"/>
  <c r="D1670" i="26"/>
  <c r="E1656" i="26"/>
  <c r="D1680" i="26"/>
  <c r="D1665" i="26"/>
  <c r="E1641" i="26"/>
  <c r="E1615" i="26"/>
  <c r="E1644" i="26"/>
  <c r="D1668" i="26"/>
  <c r="E1643" i="26"/>
  <c r="F1643" i="26" s="1"/>
  <c r="D1667" i="26"/>
  <c r="D1653" i="26"/>
  <c r="E1629" i="26"/>
  <c r="E1640" i="26"/>
  <c r="D1664" i="26"/>
  <c r="E1642" i="26"/>
  <c r="D1666" i="26"/>
  <c r="D1649" i="26"/>
  <c r="E1625" i="26"/>
  <c r="D1645" i="26"/>
  <c r="E1621" i="26"/>
  <c r="E1650" i="26"/>
  <c r="D1674" i="26"/>
  <c r="E1623" i="26"/>
  <c r="F1623" i="26" s="1"/>
  <c r="D1647" i="26"/>
  <c r="E1631" i="26"/>
  <c r="F1631" i="26" s="1"/>
  <c r="D1655" i="26"/>
  <c r="G1615" i="26" l="1"/>
  <c r="G1625" i="26"/>
  <c r="F1625" i="26"/>
  <c r="G1656" i="26"/>
  <c r="F1656" i="26"/>
  <c r="G1654" i="26"/>
  <c r="F1654" i="26"/>
  <c r="G1637" i="26"/>
  <c r="F1637" i="26"/>
  <c r="G1638" i="26"/>
  <c r="F1638" i="26"/>
  <c r="G1642" i="26"/>
  <c r="F1642" i="26"/>
  <c r="G1644" i="26"/>
  <c r="F1644" i="26"/>
  <c r="G1646" i="26"/>
  <c r="F1646" i="26"/>
  <c r="G1636" i="26"/>
  <c r="F1636" i="26"/>
  <c r="G1631" i="26"/>
  <c r="D1639" i="26"/>
  <c r="G1643" i="26"/>
  <c r="G1623" i="26"/>
  <c r="G1650" i="26"/>
  <c r="F1650" i="26"/>
  <c r="G1640" i="26"/>
  <c r="F1640" i="26"/>
  <c r="F1615" i="26"/>
  <c r="G1652" i="26"/>
  <c r="F1652" i="26"/>
  <c r="G1658" i="26"/>
  <c r="F1658" i="26"/>
  <c r="G1621" i="26"/>
  <c r="F1621" i="26"/>
  <c r="G1629" i="26"/>
  <c r="F1629" i="26"/>
  <c r="G1641" i="26"/>
  <c r="F1641" i="26"/>
  <c r="G1633" i="26"/>
  <c r="F1633" i="26"/>
  <c r="G1635" i="26"/>
  <c r="G1627" i="26"/>
  <c r="G1648" i="26"/>
  <c r="F1648" i="26"/>
  <c r="E1666" i="26"/>
  <c r="D1690" i="26"/>
  <c r="E1664" i="26"/>
  <c r="D1688" i="26"/>
  <c r="E1667" i="26"/>
  <c r="F1667" i="26" s="1"/>
  <c r="D1691" i="26"/>
  <c r="E1680" i="26"/>
  <c r="D1704" i="26"/>
  <c r="E1662" i="26"/>
  <c r="D1686" i="26"/>
  <c r="E1655" i="26"/>
  <c r="F1655" i="26" s="1"/>
  <c r="D1679" i="26"/>
  <c r="E1659" i="26"/>
  <c r="F1659" i="26" s="1"/>
  <c r="D1683" i="26"/>
  <c r="D1681" i="26"/>
  <c r="E1657" i="26"/>
  <c r="D1689" i="26"/>
  <c r="E1665" i="26"/>
  <c r="D1677" i="26"/>
  <c r="E1653" i="26"/>
  <c r="D1669" i="26"/>
  <c r="E1645" i="26"/>
  <c r="E1668" i="26"/>
  <c r="D1692" i="26"/>
  <c r="E1678" i="26"/>
  <c r="D1702" i="26"/>
  <c r="E1651" i="26"/>
  <c r="F1651" i="26" s="1"/>
  <c r="D1675" i="26"/>
  <c r="E1682" i="26"/>
  <c r="D1706" i="26"/>
  <c r="E1676" i="26"/>
  <c r="D1700" i="26"/>
  <c r="E1672" i="26"/>
  <c r="D1696" i="26"/>
  <c r="E1647" i="26"/>
  <c r="F1647" i="26" s="1"/>
  <c r="D1671" i="26"/>
  <c r="D1673" i="26"/>
  <c r="E1649" i="26"/>
  <c r="E1670" i="26"/>
  <c r="D1694" i="26"/>
  <c r="E1674" i="26"/>
  <c r="D1698" i="26"/>
  <c r="E1639" i="26"/>
  <c r="F1639" i="26" s="1"/>
  <c r="E1660" i="26"/>
  <c r="D1684" i="26"/>
  <c r="D1685" i="26"/>
  <c r="E1661" i="26"/>
  <c r="G1651" i="26" l="1"/>
  <c r="G1672" i="26"/>
  <c r="F1672" i="26"/>
  <c r="G1662" i="26"/>
  <c r="F1662" i="26"/>
  <c r="G1657" i="26"/>
  <c r="F1657" i="26"/>
  <c r="G1670" i="26"/>
  <c r="F1670" i="26"/>
  <c r="G1680" i="26"/>
  <c r="F1680" i="26"/>
  <c r="G1665" i="26"/>
  <c r="F1665" i="26"/>
  <c r="G1674" i="26"/>
  <c r="F1674" i="26"/>
  <c r="G1661" i="26"/>
  <c r="F1661" i="26"/>
  <c r="G1645" i="26"/>
  <c r="F1645" i="26"/>
  <c r="G1676" i="26"/>
  <c r="F1676" i="26"/>
  <c r="G1649" i="26"/>
  <c r="F1649" i="26"/>
  <c r="G1655" i="26"/>
  <c r="G1659" i="26"/>
  <c r="G1664" i="26"/>
  <c r="F1664" i="26"/>
  <c r="G1678" i="26"/>
  <c r="F1678" i="26"/>
  <c r="G1666" i="26"/>
  <c r="F1666" i="26"/>
  <c r="G1668" i="26"/>
  <c r="F1668" i="26"/>
  <c r="G1639" i="26"/>
  <c r="G1660" i="26"/>
  <c r="F1660" i="26"/>
  <c r="G1682" i="26"/>
  <c r="F1682" i="26"/>
  <c r="D1663" i="26"/>
  <c r="G1653" i="26"/>
  <c r="F1653" i="26"/>
  <c r="G1667" i="26"/>
  <c r="G1647" i="26"/>
  <c r="E1671" i="26"/>
  <c r="F1671" i="26" s="1"/>
  <c r="D1695" i="26"/>
  <c r="E1702" i="26"/>
  <c r="D1726" i="26"/>
  <c r="E1706" i="26"/>
  <c r="D1730" i="26"/>
  <c r="E1698" i="26"/>
  <c r="D1722" i="26"/>
  <c r="E1700" i="26"/>
  <c r="F1700" i="26" s="1"/>
  <c r="D1724" i="26"/>
  <c r="E1675" i="26"/>
  <c r="F1675" i="26" s="1"/>
  <c r="D1699" i="26"/>
  <c r="E1691" i="26"/>
  <c r="F1691" i="26" s="1"/>
  <c r="D1715" i="26"/>
  <c r="D1697" i="26"/>
  <c r="E1673" i="26"/>
  <c r="D1693" i="26"/>
  <c r="E1669" i="26"/>
  <c r="D1713" i="26"/>
  <c r="E1689" i="26"/>
  <c r="E1686" i="26"/>
  <c r="D1710" i="26"/>
  <c r="E1696" i="26"/>
  <c r="F1696" i="26" s="1"/>
  <c r="D1720" i="26"/>
  <c r="D1709" i="26"/>
  <c r="E1685" i="26"/>
  <c r="E1663" i="26"/>
  <c r="D1701" i="26"/>
  <c r="E1677" i="26"/>
  <c r="D1705" i="26"/>
  <c r="E1681" i="26"/>
  <c r="E1679" i="26"/>
  <c r="F1679" i="26" s="1"/>
  <c r="D1703" i="26"/>
  <c r="E1704" i="26"/>
  <c r="F1704" i="26" s="1"/>
  <c r="D1728" i="26"/>
  <c r="E1684" i="26"/>
  <c r="F1684" i="26" s="1"/>
  <c r="D1708" i="26"/>
  <c r="E1694" i="26"/>
  <c r="D1718" i="26"/>
  <c r="E1688" i="26"/>
  <c r="F1688" i="26" s="1"/>
  <c r="D1712" i="26"/>
  <c r="E1690" i="26"/>
  <c r="D1714" i="26"/>
  <c r="E1692" i="26"/>
  <c r="F1692" i="26" s="1"/>
  <c r="D1716" i="26"/>
  <c r="E1683" i="26"/>
  <c r="F1683" i="26" s="1"/>
  <c r="D1707" i="26"/>
  <c r="G1704" i="26" l="1"/>
  <c r="F1663" i="26"/>
  <c r="G1683" i="26"/>
  <c r="G1681" i="26"/>
  <c r="F1681" i="26"/>
  <c r="G1673" i="26"/>
  <c r="F1673" i="26"/>
  <c r="G1694" i="26"/>
  <c r="F1694" i="26"/>
  <c r="G1698" i="26"/>
  <c r="F1698" i="26"/>
  <c r="G1675" i="26"/>
  <c r="G1700" i="26"/>
  <c r="G1677" i="26"/>
  <c r="F1677" i="26"/>
  <c r="G1671" i="26"/>
  <c r="G1691" i="26"/>
  <c r="G1684" i="26"/>
  <c r="G1690" i="26"/>
  <c r="F1690" i="26"/>
  <c r="G1702" i="26"/>
  <c r="F1702" i="26"/>
  <c r="G1688" i="26"/>
  <c r="G1663" i="26"/>
  <c r="D1687" i="26"/>
  <c r="G1689" i="26"/>
  <c r="F1689" i="26"/>
  <c r="G1692" i="26"/>
  <c r="G1685" i="26"/>
  <c r="F1685" i="26"/>
  <c r="G1669" i="26"/>
  <c r="F1669" i="26"/>
  <c r="G1679" i="26"/>
  <c r="G1686" i="26"/>
  <c r="F1686" i="26"/>
  <c r="G1706" i="26"/>
  <c r="F1706" i="26"/>
  <c r="G1696" i="26"/>
  <c r="D1725" i="26"/>
  <c r="E1701" i="26"/>
  <c r="E1687" i="26"/>
  <c r="E1714" i="26"/>
  <c r="D1738" i="26"/>
  <c r="E1718" i="26"/>
  <c r="D1742" i="26"/>
  <c r="D1729" i="26"/>
  <c r="E1705" i="26"/>
  <c r="E1715" i="26"/>
  <c r="F1715" i="26" s="1"/>
  <c r="D1739" i="26"/>
  <c r="E1722" i="26"/>
  <c r="D1746" i="26"/>
  <c r="D1733" i="26"/>
  <c r="E1709" i="26"/>
  <c r="E1703" i="26"/>
  <c r="F1703" i="26" s="1"/>
  <c r="D1727" i="26"/>
  <c r="E1707" i="26"/>
  <c r="F1707" i="26" s="1"/>
  <c r="D1731" i="26"/>
  <c r="E1720" i="26"/>
  <c r="F1720" i="26" s="1"/>
  <c r="D1744" i="26"/>
  <c r="E1710" i="26"/>
  <c r="D1734" i="26"/>
  <c r="E1699" i="26"/>
  <c r="F1699" i="26" s="1"/>
  <c r="D1723" i="26"/>
  <c r="D1717" i="26"/>
  <c r="E1693" i="26"/>
  <c r="E1716" i="26"/>
  <c r="F1716" i="26" s="1"/>
  <c r="D1740" i="26"/>
  <c r="E1708" i="26"/>
  <c r="F1708" i="26" s="1"/>
  <c r="D1732" i="26"/>
  <c r="D1721" i="26"/>
  <c r="E1697" i="26"/>
  <c r="E1730" i="26"/>
  <c r="D1754" i="26"/>
  <c r="E1726" i="26"/>
  <c r="D1750" i="26"/>
  <c r="E1724" i="26"/>
  <c r="F1724" i="26" s="1"/>
  <c r="D1748" i="26"/>
  <c r="E1695" i="26"/>
  <c r="F1695" i="26" s="1"/>
  <c r="D1719" i="26"/>
  <c r="E1728" i="26"/>
  <c r="F1728" i="26" s="1"/>
  <c r="D1752" i="26"/>
  <c r="E1712" i="26"/>
  <c r="F1712" i="26" s="1"/>
  <c r="D1736" i="26"/>
  <c r="D1737" i="26"/>
  <c r="E1713" i="26"/>
  <c r="G1687" i="26" l="1"/>
  <c r="G1712" i="26"/>
  <c r="G1713" i="26"/>
  <c r="F1713" i="26"/>
  <c r="G1709" i="26"/>
  <c r="F1709" i="26"/>
  <c r="G1726" i="26"/>
  <c r="F1726" i="26"/>
  <c r="G1722" i="26"/>
  <c r="F1722" i="26"/>
  <c r="G1714" i="26"/>
  <c r="F1714" i="26"/>
  <c r="G1699" i="26"/>
  <c r="G1693" i="26"/>
  <c r="F1693" i="26"/>
  <c r="D1711" i="26"/>
  <c r="G1730" i="26"/>
  <c r="F1730" i="26"/>
  <c r="F1687" i="26"/>
  <c r="G1728" i="26"/>
  <c r="G1715" i="26"/>
  <c r="G1720" i="26"/>
  <c r="G1724" i="26"/>
  <c r="G1697" i="26"/>
  <c r="F1697" i="26"/>
  <c r="G1705" i="26"/>
  <c r="F1705" i="26"/>
  <c r="G1701" i="26"/>
  <c r="F1701" i="26"/>
  <c r="G1703" i="26"/>
  <c r="G1708" i="26"/>
  <c r="G1707" i="26"/>
  <c r="G1710" i="26"/>
  <c r="F1710" i="26"/>
  <c r="G1718" i="26"/>
  <c r="F1718" i="26"/>
  <c r="G1695" i="26"/>
  <c r="G1716" i="26"/>
  <c r="E1748" i="26"/>
  <c r="F1748" i="26" s="1"/>
  <c r="D1772" i="26"/>
  <c r="E1734" i="26"/>
  <c r="D1758" i="26"/>
  <c r="E1742" i="26"/>
  <c r="D1766" i="26"/>
  <c r="E1750" i="26"/>
  <c r="D1774" i="26"/>
  <c r="D1745" i="26"/>
  <c r="E1721" i="26"/>
  <c r="E1731" i="26"/>
  <c r="F1731" i="26" s="1"/>
  <c r="D1755" i="26"/>
  <c r="E1739" i="26"/>
  <c r="F1739" i="26" s="1"/>
  <c r="D1763" i="26"/>
  <c r="E1719" i="26"/>
  <c r="F1719" i="26" s="1"/>
  <c r="D1743" i="26"/>
  <c r="E1740" i="26"/>
  <c r="F1740" i="26" s="1"/>
  <c r="D1764" i="26"/>
  <c r="E1723" i="26"/>
  <c r="F1723" i="26" s="1"/>
  <c r="D1747" i="26"/>
  <c r="E1744" i="26"/>
  <c r="F1744" i="26" s="1"/>
  <c r="D1768" i="26"/>
  <c r="E1738" i="26"/>
  <c r="D1762" i="26"/>
  <c r="E1752" i="26"/>
  <c r="F1752" i="26" s="1"/>
  <c r="D1776" i="26"/>
  <c r="E1754" i="26"/>
  <c r="D1778" i="26"/>
  <c r="D1761" i="26"/>
  <c r="E1737" i="26"/>
  <c r="E1727" i="26"/>
  <c r="F1727" i="26" s="1"/>
  <c r="D1751" i="26"/>
  <c r="D1757" i="26"/>
  <c r="E1733" i="26"/>
  <c r="E1732" i="26"/>
  <c r="F1732" i="26" s="1"/>
  <c r="D1756" i="26"/>
  <c r="D1753" i="26"/>
  <c r="E1729" i="26"/>
  <c r="E1711" i="26"/>
  <c r="D1749" i="26"/>
  <c r="E1725" i="26"/>
  <c r="E1736" i="26"/>
  <c r="F1736" i="26" s="1"/>
  <c r="D1760" i="26"/>
  <c r="D1741" i="26"/>
  <c r="E1717" i="26"/>
  <c r="E1746" i="26"/>
  <c r="D1770" i="26"/>
  <c r="F1711" i="26" l="1"/>
  <c r="G1727" i="26"/>
  <c r="G1711" i="26"/>
  <c r="G1736" i="26"/>
  <c r="G1717" i="26"/>
  <c r="F1717" i="26"/>
  <c r="G1729" i="26"/>
  <c r="F1729" i="26"/>
  <c r="G1737" i="26"/>
  <c r="F1737" i="26"/>
  <c r="G1723" i="26"/>
  <c r="G1739" i="26"/>
  <c r="G1721" i="26"/>
  <c r="F1721" i="26"/>
  <c r="G1733" i="26"/>
  <c r="F1733" i="26"/>
  <c r="G1732" i="26"/>
  <c r="G1746" i="26"/>
  <c r="F1746" i="26"/>
  <c r="G1738" i="26"/>
  <c r="F1738" i="26"/>
  <c r="G1750" i="26"/>
  <c r="F1750" i="26"/>
  <c r="G1742" i="26"/>
  <c r="F1742" i="26"/>
  <c r="G1754" i="26"/>
  <c r="F1754" i="26"/>
  <c r="G1734" i="26"/>
  <c r="F1734" i="26"/>
  <c r="G1719" i="26"/>
  <c r="G1731" i="26"/>
  <c r="G1748" i="26"/>
  <c r="G1752" i="26"/>
  <c r="G1744" i="26"/>
  <c r="G1725" i="26"/>
  <c r="F1725" i="26"/>
  <c r="D1735" i="26"/>
  <c r="G1740" i="26"/>
  <c r="E1770" i="26"/>
  <c r="D1794" i="26"/>
  <c r="E1760" i="26"/>
  <c r="F1760" i="26" s="1"/>
  <c r="D1784" i="26"/>
  <c r="E1747" i="26"/>
  <c r="F1747" i="26" s="1"/>
  <c r="D1771" i="26"/>
  <c r="E1743" i="26"/>
  <c r="F1743" i="26" s="1"/>
  <c r="D1767" i="26"/>
  <c r="E1755" i="26"/>
  <c r="F1755" i="26" s="1"/>
  <c r="D1779" i="26"/>
  <c r="E1758" i="26"/>
  <c r="D1782" i="26"/>
  <c r="D1777" i="26"/>
  <c r="E1753" i="26"/>
  <c r="D1785" i="26"/>
  <c r="E1761" i="26"/>
  <c r="E1778" i="26"/>
  <c r="D1802" i="26"/>
  <c r="E1762" i="26"/>
  <c r="D1786" i="26"/>
  <c r="E1764" i="26"/>
  <c r="F1764" i="26" s="1"/>
  <c r="D1788" i="26"/>
  <c r="D1773" i="26"/>
  <c r="E1749" i="26"/>
  <c r="D1781" i="26"/>
  <c r="E1757" i="26"/>
  <c r="E1776" i="26"/>
  <c r="F1776" i="26" s="1"/>
  <c r="D1800" i="26"/>
  <c r="E1768" i="26"/>
  <c r="F1768" i="26" s="1"/>
  <c r="D1792" i="26"/>
  <c r="E1763" i="26"/>
  <c r="F1763" i="26" s="1"/>
  <c r="D1787" i="26"/>
  <c r="E1766" i="26"/>
  <c r="D1790" i="26"/>
  <c r="E1772" i="26"/>
  <c r="F1772" i="26" s="1"/>
  <c r="D1796" i="26"/>
  <c r="D1765" i="26"/>
  <c r="E1741" i="26"/>
  <c r="E1735" i="26"/>
  <c r="F1735" i="26" s="1"/>
  <c r="E1756" i="26"/>
  <c r="F1756" i="26" s="1"/>
  <c r="D1780" i="26"/>
  <c r="E1751" i="26"/>
  <c r="F1751" i="26" s="1"/>
  <c r="D1775" i="26"/>
  <c r="D1769" i="26"/>
  <c r="E1745" i="26"/>
  <c r="E1774" i="26"/>
  <c r="D1798" i="26"/>
  <c r="G1747" i="26" l="1"/>
  <c r="G1760" i="26"/>
  <c r="G1763" i="26"/>
  <c r="G1768" i="26"/>
  <c r="G1751" i="26"/>
  <c r="D1759" i="26"/>
  <c r="G1749" i="26"/>
  <c r="F1749" i="26"/>
  <c r="G1761" i="26"/>
  <c r="F1761" i="26"/>
  <c r="G1743" i="26"/>
  <c r="G1757" i="26"/>
  <c r="F1757" i="26"/>
  <c r="G1766" i="26"/>
  <c r="F1766" i="26"/>
  <c r="G1778" i="26"/>
  <c r="F1778" i="26"/>
  <c r="G1770" i="26"/>
  <c r="F1770" i="26"/>
  <c r="G1774" i="26"/>
  <c r="F1774" i="26"/>
  <c r="G1735" i="26"/>
  <c r="G1772" i="26"/>
  <c r="G1776" i="26"/>
  <c r="G1755" i="26"/>
  <c r="G1764" i="26"/>
  <c r="G1762" i="26"/>
  <c r="F1762" i="26"/>
  <c r="G1758" i="26"/>
  <c r="F1758" i="26"/>
  <c r="G1745" i="26"/>
  <c r="F1745" i="26"/>
  <c r="G1741" i="26"/>
  <c r="F1741" i="26"/>
  <c r="G1753" i="26"/>
  <c r="F1753" i="26"/>
  <c r="G1756" i="26"/>
  <c r="E1775" i="26"/>
  <c r="F1775" i="26" s="1"/>
  <c r="D1799" i="26"/>
  <c r="E1792" i="26"/>
  <c r="F1792" i="26" s="1"/>
  <c r="D1816" i="26"/>
  <c r="D1797" i="26"/>
  <c r="E1773" i="26"/>
  <c r="D1809" i="26"/>
  <c r="E1785" i="26"/>
  <c r="E1771" i="26"/>
  <c r="F1771" i="26" s="1"/>
  <c r="D1795" i="26"/>
  <c r="E1798" i="26"/>
  <c r="D1822" i="26"/>
  <c r="D1789" i="26"/>
  <c r="E1765" i="26"/>
  <c r="E1786" i="26"/>
  <c r="D1810" i="26"/>
  <c r="E1784" i="26"/>
  <c r="F1784" i="26" s="1"/>
  <c r="D1808" i="26"/>
  <c r="E1780" i="26"/>
  <c r="F1780" i="26" s="1"/>
  <c r="D1804" i="26"/>
  <c r="E1788" i="26"/>
  <c r="F1788" i="26" s="1"/>
  <c r="D1812" i="26"/>
  <c r="E1779" i="26"/>
  <c r="F1779" i="26" s="1"/>
  <c r="D1803" i="26"/>
  <c r="E1796" i="26"/>
  <c r="F1796" i="26" s="1"/>
  <c r="D1820" i="26"/>
  <c r="E1787" i="26"/>
  <c r="F1787" i="26" s="1"/>
  <c r="D1811" i="26"/>
  <c r="E1800" i="26"/>
  <c r="F1800" i="26" s="1"/>
  <c r="D1824" i="26"/>
  <c r="D1801" i="26"/>
  <c r="E1777" i="26"/>
  <c r="E1802" i="26"/>
  <c r="D1826" i="26"/>
  <c r="E1794" i="26"/>
  <c r="D1818" i="26"/>
  <c r="D1793" i="26"/>
  <c r="E1769" i="26"/>
  <c r="E1759" i="26"/>
  <c r="F1759" i="26" s="1"/>
  <c r="D1805" i="26"/>
  <c r="E1781" i="26"/>
  <c r="E1782" i="26"/>
  <c r="D1806" i="26"/>
  <c r="E1767" i="26"/>
  <c r="F1767" i="26" s="1"/>
  <c r="D1791" i="26"/>
  <c r="E1790" i="26"/>
  <c r="D1814" i="26"/>
  <c r="G1800" i="26" l="1"/>
  <c r="G1786" i="26"/>
  <c r="F1786" i="26"/>
  <c r="G1771" i="26"/>
  <c r="G1767" i="26"/>
  <c r="G1802" i="26"/>
  <c r="F1802" i="26"/>
  <c r="G1796" i="26"/>
  <c r="G1777" i="26"/>
  <c r="F1777" i="26"/>
  <c r="G1775" i="26"/>
  <c r="G1790" i="26"/>
  <c r="F1790" i="26"/>
  <c r="G1769" i="26"/>
  <c r="F1769" i="26"/>
  <c r="G1765" i="26"/>
  <c r="F1765" i="26"/>
  <c r="G1773" i="26"/>
  <c r="F1773" i="26"/>
  <c r="G1780" i="26"/>
  <c r="G1779" i="26"/>
  <c r="G1788" i="26"/>
  <c r="G1787" i="26"/>
  <c r="G1782" i="26"/>
  <c r="F1782" i="26"/>
  <c r="G1794" i="26"/>
  <c r="F1794" i="26"/>
  <c r="G1798" i="26"/>
  <c r="F1798" i="26"/>
  <c r="G1784" i="26"/>
  <c r="G1792" i="26"/>
  <c r="G1781" i="26"/>
  <c r="F1781" i="26"/>
  <c r="D1783" i="26"/>
  <c r="G1785" i="26"/>
  <c r="F1785" i="26"/>
  <c r="G1759" i="26"/>
  <c r="E1804" i="26"/>
  <c r="F1804" i="26" s="1"/>
  <c r="D1828" i="26"/>
  <c r="D1821" i="26"/>
  <c r="E1797" i="26"/>
  <c r="E1826" i="26"/>
  <c r="D1850" i="26"/>
  <c r="E1824" i="26"/>
  <c r="F1824" i="26" s="1"/>
  <c r="D1848" i="26"/>
  <c r="E1795" i="26"/>
  <c r="F1795" i="26" s="1"/>
  <c r="D1819" i="26"/>
  <c r="E1806" i="26"/>
  <c r="D1830" i="26"/>
  <c r="D1817" i="26"/>
  <c r="E1793" i="26"/>
  <c r="D1813" i="26"/>
  <c r="E1789" i="26"/>
  <c r="E1816" i="26"/>
  <c r="F1816" i="26" s="1"/>
  <c r="D1840" i="26"/>
  <c r="E1812" i="26"/>
  <c r="F1812" i="26" s="1"/>
  <c r="D1836" i="26"/>
  <c r="E1808" i="26"/>
  <c r="F1808" i="26" s="1"/>
  <c r="D1832" i="26"/>
  <c r="E1799" i="26"/>
  <c r="F1799" i="26" s="1"/>
  <c r="D1823" i="26"/>
  <c r="E1814" i="26"/>
  <c r="D1838" i="26"/>
  <c r="E1818" i="26"/>
  <c r="D1842" i="26"/>
  <c r="E1811" i="26"/>
  <c r="F1811" i="26" s="1"/>
  <c r="D1835" i="26"/>
  <c r="D1825" i="26"/>
  <c r="E1801" i="26"/>
  <c r="D1833" i="26"/>
  <c r="E1809" i="26"/>
  <c r="D1829" i="26"/>
  <c r="E1805" i="26"/>
  <c r="E1783" i="26"/>
  <c r="F1783" i="26" s="1"/>
  <c r="E1803" i="26"/>
  <c r="F1803" i="26" s="1"/>
  <c r="D1827" i="26"/>
  <c r="E1810" i="26"/>
  <c r="D1834" i="26"/>
  <c r="E1822" i="26"/>
  <c r="D1846" i="26"/>
  <c r="E1791" i="26"/>
  <c r="F1791" i="26" s="1"/>
  <c r="D1815" i="26"/>
  <c r="E1820" i="26"/>
  <c r="F1820" i="26" s="1"/>
  <c r="D1844" i="26"/>
  <c r="G1805" i="26" l="1"/>
  <c r="F1805" i="26"/>
  <c r="G1797" i="26"/>
  <c r="F1797" i="26"/>
  <c r="G1799" i="26"/>
  <c r="G1804" i="26"/>
  <c r="G1822" i="26"/>
  <c r="F1822" i="26"/>
  <c r="G1818" i="26"/>
  <c r="F1818" i="26"/>
  <c r="G1806" i="26"/>
  <c r="F1806" i="26"/>
  <c r="G1811" i="26"/>
  <c r="G1812" i="26"/>
  <c r="G1820" i="26"/>
  <c r="G1808" i="26"/>
  <c r="G1824" i="26"/>
  <c r="G1803" i="26"/>
  <c r="G1789" i="26"/>
  <c r="F1789" i="26"/>
  <c r="G1793" i="26"/>
  <c r="F1793" i="26"/>
  <c r="G1791" i="26"/>
  <c r="G1809" i="26"/>
  <c r="F1809" i="26"/>
  <c r="G1826" i="26"/>
  <c r="F1826" i="26"/>
  <c r="G1783" i="26"/>
  <c r="G1816" i="26"/>
  <c r="G1795" i="26"/>
  <c r="G1810" i="26"/>
  <c r="F1810" i="26"/>
  <c r="G1814" i="26"/>
  <c r="F1814" i="26"/>
  <c r="G1801" i="26"/>
  <c r="F1801" i="26"/>
  <c r="D1807" i="26"/>
  <c r="E1823" i="26"/>
  <c r="G1823" i="26" s="1"/>
  <c r="D1847" i="26"/>
  <c r="E1846" i="26"/>
  <c r="D1870" i="26"/>
  <c r="D1857" i="26"/>
  <c r="E1833" i="26"/>
  <c r="F1833" i="26" s="1"/>
  <c r="E1848" i="26"/>
  <c r="F1848" i="26" s="1"/>
  <c r="D1872" i="26"/>
  <c r="D1841" i="26"/>
  <c r="E1817" i="26"/>
  <c r="F1817" i="26" s="1"/>
  <c r="E1815" i="26"/>
  <c r="G1815" i="26" s="1"/>
  <c r="D1839" i="26"/>
  <c r="E1807" i="26"/>
  <c r="E1838" i="26"/>
  <c r="D1862" i="26"/>
  <c r="E1832" i="26"/>
  <c r="F1832" i="26" s="1"/>
  <c r="D1856" i="26"/>
  <c r="E1819" i="26"/>
  <c r="G1819" i="26" s="1"/>
  <c r="D1843" i="26"/>
  <c r="E1828" i="26"/>
  <c r="F1828" i="26" s="1"/>
  <c r="D1852" i="26"/>
  <c r="D1853" i="26"/>
  <c r="E1829" i="26"/>
  <c r="E1844" i="26"/>
  <c r="F1844" i="26" s="1"/>
  <c r="D1868" i="26"/>
  <c r="E1842" i="26"/>
  <c r="D1866" i="26"/>
  <c r="E1834" i="26"/>
  <c r="D1858" i="26"/>
  <c r="E1840" i="26"/>
  <c r="F1840" i="26" s="1"/>
  <c r="D1864" i="26"/>
  <c r="E1850" i="26"/>
  <c r="D1874" i="26"/>
  <c r="D1845" i="26"/>
  <c r="E1821" i="26"/>
  <c r="E1827" i="26"/>
  <c r="G1827" i="26" s="1"/>
  <c r="D1851" i="26"/>
  <c r="E1830" i="26"/>
  <c r="D1854" i="26"/>
  <c r="E1836" i="26"/>
  <c r="F1836" i="26" s="1"/>
  <c r="D1860" i="26"/>
  <c r="D1849" i="26"/>
  <c r="E1825" i="26"/>
  <c r="F1825" i="26" s="1"/>
  <c r="E1835" i="26"/>
  <c r="G1835" i="26" s="1"/>
  <c r="D1859" i="26"/>
  <c r="D1837" i="26"/>
  <c r="E1813" i="26"/>
  <c r="G1833" i="26" l="1"/>
  <c r="F1807" i="26"/>
  <c r="G1817" i="26"/>
  <c r="G1844" i="26"/>
  <c r="G1840" i="26"/>
  <c r="G1842" i="26"/>
  <c r="F1842" i="26"/>
  <c r="G1846" i="26"/>
  <c r="F1846" i="26"/>
  <c r="G1807" i="26"/>
  <c r="F1835" i="26"/>
  <c r="F1827" i="26"/>
  <c r="F1815" i="26"/>
  <c r="G1848" i="26"/>
  <c r="F1819" i="26"/>
  <c r="G1838" i="26"/>
  <c r="F1838" i="26"/>
  <c r="G1821" i="26"/>
  <c r="F1821" i="26"/>
  <c r="G1850" i="26"/>
  <c r="F1850" i="26"/>
  <c r="G1825" i="26"/>
  <c r="F1823" i="26"/>
  <c r="G1836" i="26"/>
  <c r="G1813" i="26"/>
  <c r="F1813" i="26"/>
  <c r="G1830" i="26"/>
  <c r="F1830" i="26"/>
  <c r="G1829" i="26"/>
  <c r="F1829" i="26"/>
  <c r="D1831" i="26"/>
  <c r="G1832" i="26"/>
  <c r="G1828" i="26"/>
  <c r="G1834" i="26"/>
  <c r="F1834" i="26"/>
  <c r="D1861" i="26"/>
  <c r="E1837" i="26"/>
  <c r="E1851" i="26"/>
  <c r="G1851" i="26" s="1"/>
  <c r="D1875" i="26"/>
  <c r="D1869" i="26"/>
  <c r="E1845" i="26"/>
  <c r="E1858" i="26"/>
  <c r="D1882" i="26"/>
  <c r="D1877" i="26"/>
  <c r="E1853" i="26"/>
  <c r="E1856" i="26"/>
  <c r="F1856" i="26" s="1"/>
  <c r="D1880" i="26"/>
  <c r="E1831" i="26"/>
  <c r="D1881" i="26"/>
  <c r="E1857" i="26"/>
  <c r="F1857" i="26" s="1"/>
  <c r="E1864" i="26"/>
  <c r="F1864" i="26" s="1"/>
  <c r="D1888" i="26"/>
  <c r="E1872" i="26"/>
  <c r="F1872" i="26" s="1"/>
  <c r="D1896" i="26"/>
  <c r="D1865" i="26"/>
  <c r="E1841" i="26"/>
  <c r="F1841" i="26" s="1"/>
  <c r="E1859" i="26"/>
  <c r="G1859" i="26" s="1"/>
  <c r="D1883" i="26"/>
  <c r="E1860" i="26"/>
  <c r="F1860" i="26" s="1"/>
  <c r="D1884" i="26"/>
  <c r="E1874" i="26"/>
  <c r="D1898" i="26"/>
  <c r="E1852" i="26"/>
  <c r="F1852" i="26" s="1"/>
  <c r="D1876" i="26"/>
  <c r="E1847" i="26"/>
  <c r="G1847" i="26" s="1"/>
  <c r="D1871" i="26"/>
  <c r="E1862" i="26"/>
  <c r="D1886" i="26"/>
  <c r="E1839" i="26"/>
  <c r="G1839" i="26" s="1"/>
  <c r="D1863" i="26"/>
  <c r="E1868" i="26"/>
  <c r="F1868" i="26" s="1"/>
  <c r="D1892" i="26"/>
  <c r="E1870" i="26"/>
  <c r="D1894" i="26"/>
  <c r="E1854" i="26"/>
  <c r="D1878" i="26"/>
  <c r="E1866" i="26"/>
  <c r="D1890" i="26"/>
  <c r="E1843" i="26"/>
  <c r="G1843" i="26" s="1"/>
  <c r="D1867" i="26"/>
  <c r="D1873" i="26"/>
  <c r="E1849" i="26"/>
  <c r="F1849" i="26" s="1"/>
  <c r="G1831" i="26" l="1"/>
  <c r="G1872" i="26"/>
  <c r="G1860" i="26"/>
  <c r="F1843" i="26"/>
  <c r="G1849" i="26"/>
  <c r="G1837" i="26"/>
  <c r="F1837" i="26"/>
  <c r="G1864" i="26"/>
  <c r="G1854" i="26"/>
  <c r="F1854" i="26"/>
  <c r="G1862" i="26"/>
  <c r="F1862" i="26"/>
  <c r="F1831" i="26"/>
  <c r="F1839" i="26"/>
  <c r="G1870" i="26"/>
  <c r="F1870" i="26"/>
  <c r="G1858" i="26"/>
  <c r="F1858" i="26"/>
  <c r="D1855" i="26"/>
  <c r="G1845" i="26"/>
  <c r="F1845" i="26"/>
  <c r="G1866" i="26"/>
  <c r="F1866" i="26"/>
  <c r="G1874" i="26"/>
  <c r="F1874" i="26"/>
  <c r="G1853" i="26"/>
  <c r="F1853" i="26"/>
  <c r="G1852" i="26"/>
  <c r="G1857" i="26"/>
  <c r="F1847" i="26"/>
  <c r="F1851" i="26"/>
  <c r="G1841" i="26"/>
  <c r="G1856" i="26"/>
  <c r="F1859" i="26"/>
  <c r="G1868" i="26"/>
  <c r="E1880" i="26"/>
  <c r="F1880" i="26" s="1"/>
  <c r="D1904" i="26"/>
  <c r="E1898" i="26"/>
  <c r="D1922" i="26"/>
  <c r="D1901" i="26"/>
  <c r="E1877" i="26"/>
  <c r="E1875" i="26"/>
  <c r="G1875" i="26" s="1"/>
  <c r="D1899" i="26"/>
  <c r="E1890" i="26"/>
  <c r="D1914" i="26"/>
  <c r="E1876" i="26"/>
  <c r="F1876" i="26" s="1"/>
  <c r="D1900" i="26"/>
  <c r="E1855" i="26"/>
  <c r="E1894" i="26"/>
  <c r="D1918" i="26"/>
  <c r="E1863" i="26"/>
  <c r="G1863" i="26" s="1"/>
  <c r="D1887" i="26"/>
  <c r="E1871" i="26"/>
  <c r="G1871" i="26" s="1"/>
  <c r="D1895" i="26"/>
  <c r="D1889" i="26"/>
  <c r="E1865" i="26"/>
  <c r="F1865" i="26" s="1"/>
  <c r="E1882" i="26"/>
  <c r="D1906" i="26"/>
  <c r="E1867" i="26"/>
  <c r="G1867" i="26" s="1"/>
  <c r="D1891" i="26"/>
  <c r="E1888" i="26"/>
  <c r="F1888" i="26" s="1"/>
  <c r="D1912" i="26"/>
  <c r="E1884" i="26"/>
  <c r="F1884" i="26" s="1"/>
  <c r="D1908" i="26"/>
  <c r="D1885" i="26"/>
  <c r="E1861" i="26"/>
  <c r="E1886" i="26"/>
  <c r="D1910" i="26"/>
  <c r="D1905" i="26"/>
  <c r="E1881" i="26"/>
  <c r="F1881" i="26" s="1"/>
  <c r="E1883" i="26"/>
  <c r="G1883" i="26" s="1"/>
  <c r="D1907" i="26"/>
  <c r="E1896" i="26"/>
  <c r="F1896" i="26" s="1"/>
  <c r="D1920" i="26"/>
  <c r="D1893" i="26"/>
  <c r="E1869" i="26"/>
  <c r="D1897" i="26"/>
  <c r="E1873" i="26"/>
  <c r="F1873" i="26" s="1"/>
  <c r="E1878" i="26"/>
  <c r="D1902" i="26"/>
  <c r="E1892" i="26"/>
  <c r="F1892" i="26" s="1"/>
  <c r="D1916" i="26"/>
  <c r="F1875" i="26" l="1"/>
  <c r="G1880" i="26"/>
  <c r="G1865" i="26"/>
  <c r="F1855" i="26"/>
  <c r="G1884" i="26"/>
  <c r="F1863" i="26"/>
  <c r="G1892" i="26"/>
  <c r="G1861" i="26"/>
  <c r="F1861" i="26"/>
  <c r="G1882" i="26"/>
  <c r="F1882" i="26"/>
  <c r="F1867" i="26"/>
  <c r="G1898" i="26"/>
  <c r="F1898" i="26"/>
  <c r="G1894" i="26"/>
  <c r="F1894" i="26"/>
  <c r="G1869" i="26"/>
  <c r="F1869" i="26"/>
  <c r="F1883" i="26"/>
  <c r="G1878" i="26"/>
  <c r="F1878" i="26"/>
  <c r="G1855" i="26"/>
  <c r="G1886" i="26"/>
  <c r="F1886" i="26"/>
  <c r="G1890" i="26"/>
  <c r="F1890" i="26"/>
  <c r="F1871" i="26"/>
  <c r="G1881" i="26"/>
  <c r="G1888" i="26"/>
  <c r="D1879" i="26"/>
  <c r="G1877" i="26"/>
  <c r="F1877" i="26"/>
  <c r="G1896" i="26"/>
  <c r="G1876" i="26"/>
  <c r="G1873" i="26"/>
  <c r="D1913" i="26"/>
  <c r="E1889" i="26"/>
  <c r="F1889" i="26" s="1"/>
  <c r="D1917" i="26"/>
  <c r="E1893" i="26"/>
  <c r="E1895" i="26"/>
  <c r="G1895" i="26" s="1"/>
  <c r="D1919" i="26"/>
  <c r="E1906" i="26"/>
  <c r="D1930" i="26"/>
  <c r="E1899" i="26"/>
  <c r="G1899" i="26" s="1"/>
  <c r="D1923" i="26"/>
  <c r="E1918" i="26"/>
  <c r="D1942" i="26"/>
  <c r="D1929" i="26"/>
  <c r="E1905" i="26"/>
  <c r="F1905" i="26" s="1"/>
  <c r="E1907" i="26"/>
  <c r="G1907" i="26" s="1"/>
  <c r="D1931" i="26"/>
  <c r="E1920" i="26"/>
  <c r="F1920" i="26" s="1"/>
  <c r="D1944" i="26"/>
  <c r="E1912" i="26"/>
  <c r="F1912" i="26" s="1"/>
  <c r="D1936" i="26"/>
  <c r="E1900" i="26"/>
  <c r="F1900" i="26" s="1"/>
  <c r="D1924" i="26"/>
  <c r="E1914" i="26"/>
  <c r="D1938" i="26"/>
  <c r="E1887" i="26"/>
  <c r="G1887" i="26" s="1"/>
  <c r="D1911" i="26"/>
  <c r="D1921" i="26"/>
  <c r="E1897" i="26"/>
  <c r="F1897" i="26" s="1"/>
  <c r="D1909" i="26"/>
  <c r="E1885" i="26"/>
  <c r="E1908" i="26"/>
  <c r="F1908" i="26" s="1"/>
  <c r="D1932" i="26"/>
  <c r="E1904" i="26"/>
  <c r="F1904" i="26" s="1"/>
  <c r="D1928" i="26"/>
  <c r="E1922" i="26"/>
  <c r="D1946" i="26"/>
  <c r="E1916" i="26"/>
  <c r="F1916" i="26" s="1"/>
  <c r="D1940" i="26"/>
  <c r="D1925" i="26"/>
  <c r="E1901" i="26"/>
  <c r="E1902" i="26"/>
  <c r="D1926" i="26"/>
  <c r="E1910" i="26"/>
  <c r="D1934" i="26"/>
  <c r="E1891" i="26"/>
  <c r="G1891" i="26" s="1"/>
  <c r="D1915" i="26"/>
  <c r="E1879" i="26"/>
  <c r="F1895" i="26" l="1"/>
  <c r="G1879" i="26"/>
  <c r="F1891" i="26"/>
  <c r="G1901" i="26"/>
  <c r="F1901" i="26"/>
  <c r="G1914" i="26"/>
  <c r="F1914" i="26"/>
  <c r="G1897" i="26"/>
  <c r="G1906" i="26"/>
  <c r="F1906" i="26"/>
  <c r="F1879" i="26"/>
  <c r="G1900" i="26"/>
  <c r="G1902" i="26"/>
  <c r="F1902" i="26"/>
  <c r="D1903" i="26"/>
  <c r="G1885" i="26"/>
  <c r="F1885" i="26"/>
  <c r="G1893" i="26"/>
  <c r="F1893" i="26"/>
  <c r="G1908" i="26"/>
  <c r="G1904" i="26"/>
  <c r="G1910" i="26"/>
  <c r="F1910" i="26"/>
  <c r="G1922" i="26"/>
  <c r="F1922" i="26"/>
  <c r="G1918" i="26"/>
  <c r="F1918" i="26"/>
  <c r="F1907" i="26"/>
  <c r="G1912" i="26"/>
  <c r="F1887" i="26"/>
  <c r="G1920" i="26"/>
  <c r="G1916" i="26"/>
  <c r="G1889" i="26"/>
  <c r="F1899" i="26"/>
  <c r="G1905" i="26"/>
  <c r="E1911" i="26"/>
  <c r="G1911" i="26" s="1"/>
  <c r="D1935" i="26"/>
  <c r="D1953" i="26"/>
  <c r="E1929" i="26"/>
  <c r="F1929" i="26" s="1"/>
  <c r="E1930" i="26"/>
  <c r="D1954" i="26"/>
  <c r="E1934" i="26"/>
  <c r="D1958" i="26"/>
  <c r="E1940" i="26"/>
  <c r="F1940" i="26" s="1"/>
  <c r="D1964" i="26"/>
  <c r="E1928" i="26"/>
  <c r="F1928" i="26" s="1"/>
  <c r="D1952" i="26"/>
  <c r="E1944" i="26"/>
  <c r="F1944" i="26" s="1"/>
  <c r="D1968" i="26"/>
  <c r="E1932" i="26"/>
  <c r="F1932" i="26" s="1"/>
  <c r="D1956" i="26"/>
  <c r="E1938" i="26"/>
  <c r="D1962" i="26"/>
  <c r="E1931" i="26"/>
  <c r="G1931" i="26" s="1"/>
  <c r="D1955" i="26"/>
  <c r="E1903" i="26"/>
  <c r="E1926" i="26"/>
  <c r="D1950" i="26"/>
  <c r="D1945" i="26"/>
  <c r="E1921" i="26"/>
  <c r="F1921" i="26" s="1"/>
  <c r="E1923" i="26"/>
  <c r="G1923" i="26" s="1"/>
  <c r="D1947" i="26"/>
  <c r="E1919" i="26"/>
  <c r="G1919" i="26" s="1"/>
  <c r="D1943" i="26"/>
  <c r="E1946" i="26"/>
  <c r="D1970" i="26"/>
  <c r="E1936" i="26"/>
  <c r="F1936" i="26" s="1"/>
  <c r="D1960" i="26"/>
  <c r="E1942" i="26"/>
  <c r="D1966" i="26"/>
  <c r="D1937" i="26"/>
  <c r="E1913" i="26"/>
  <c r="F1913" i="26" s="1"/>
  <c r="D1933" i="26"/>
  <c r="E1909" i="26"/>
  <c r="E1915" i="26"/>
  <c r="G1915" i="26" s="1"/>
  <c r="D1939" i="26"/>
  <c r="D1949" i="26"/>
  <c r="E1925" i="26"/>
  <c r="E1924" i="26"/>
  <c r="F1924" i="26" s="1"/>
  <c r="D1948" i="26"/>
  <c r="D1941" i="26"/>
  <c r="E1917" i="26"/>
  <c r="F1903" i="26" l="1"/>
  <c r="G1929" i="26"/>
  <c r="G1938" i="26"/>
  <c r="F1938" i="26"/>
  <c r="G1909" i="26"/>
  <c r="F1909" i="26"/>
  <c r="G1940" i="26"/>
  <c r="G1944" i="26"/>
  <c r="G1917" i="26"/>
  <c r="F1917" i="26"/>
  <c r="D1927" i="26"/>
  <c r="G1926" i="26"/>
  <c r="F1926" i="26"/>
  <c r="F1915" i="26"/>
  <c r="G1946" i="26"/>
  <c r="F1946" i="26"/>
  <c r="G1934" i="26"/>
  <c r="F1934" i="26"/>
  <c r="G1903" i="26"/>
  <c r="G1930" i="26"/>
  <c r="F1930" i="26"/>
  <c r="G1921" i="26"/>
  <c r="G1925" i="26"/>
  <c r="F1925" i="26"/>
  <c r="G1936" i="26"/>
  <c r="F1931" i="26"/>
  <c r="F1919" i="26"/>
  <c r="G1928" i="26"/>
  <c r="G1932" i="26"/>
  <c r="G1913" i="26"/>
  <c r="G1942" i="26"/>
  <c r="F1942" i="26"/>
  <c r="G1924" i="26"/>
  <c r="F1923" i="26"/>
  <c r="F1911" i="26"/>
  <c r="E1939" i="26"/>
  <c r="G1939" i="26" s="1"/>
  <c r="D1963" i="26"/>
  <c r="E1968" i="26"/>
  <c r="F1968" i="26" s="1"/>
  <c r="D1992" i="26"/>
  <c r="E1964" i="26"/>
  <c r="F1964" i="26" s="1"/>
  <c r="D1988" i="26"/>
  <c r="D1965" i="26"/>
  <c r="E1941" i="26"/>
  <c r="E1970" i="26"/>
  <c r="D1994" i="26"/>
  <c r="E1950" i="26"/>
  <c r="D1974" i="26"/>
  <c r="E1955" i="26"/>
  <c r="G1955" i="26" s="1"/>
  <c r="D1979" i="26"/>
  <c r="E1956" i="26"/>
  <c r="F1956" i="26" s="1"/>
  <c r="D1980" i="26"/>
  <c r="D1957" i="26"/>
  <c r="E1933" i="26"/>
  <c r="E1960" i="26"/>
  <c r="F1960" i="26" s="1"/>
  <c r="D1984" i="26"/>
  <c r="E1943" i="26"/>
  <c r="G1943" i="26" s="1"/>
  <c r="D1967" i="26"/>
  <c r="D1977" i="26"/>
  <c r="E1953" i="26"/>
  <c r="F1953" i="26" s="1"/>
  <c r="D1961" i="26"/>
  <c r="E1937" i="26"/>
  <c r="F1937" i="26" s="1"/>
  <c r="D1969" i="26"/>
  <c r="E1945" i="26"/>
  <c r="F1945" i="26" s="1"/>
  <c r="E1958" i="26"/>
  <c r="D1982" i="26"/>
  <c r="E1948" i="26"/>
  <c r="F1948" i="26" s="1"/>
  <c r="D1972" i="26"/>
  <c r="E1927" i="26"/>
  <c r="G1927" i="26" s="1"/>
  <c r="E1962" i="26"/>
  <c r="D1986" i="26"/>
  <c r="E1935" i="26"/>
  <c r="G1935" i="26" s="1"/>
  <c r="D1959" i="26"/>
  <c r="E1966" i="26"/>
  <c r="D1990" i="26"/>
  <c r="E1947" i="26"/>
  <c r="G1947" i="26" s="1"/>
  <c r="D1971" i="26"/>
  <c r="E1952" i="26"/>
  <c r="F1952" i="26" s="1"/>
  <c r="D1976" i="26"/>
  <c r="D1973" i="26"/>
  <c r="E1949" i="26"/>
  <c r="E1954" i="26"/>
  <c r="D1978" i="26"/>
  <c r="G1960" i="26" l="1"/>
  <c r="G1953" i="26"/>
  <c r="F1939" i="26"/>
  <c r="F1947" i="26"/>
  <c r="G1962" i="26"/>
  <c r="F1962" i="26"/>
  <c r="F1950" i="26"/>
  <c r="G1950" i="26"/>
  <c r="G1968" i="26"/>
  <c r="F1943" i="26"/>
  <c r="G1948" i="26"/>
  <c r="G1958" i="26"/>
  <c r="F1958" i="26"/>
  <c r="G1970" i="26"/>
  <c r="F1970" i="26"/>
  <c r="G1945" i="26"/>
  <c r="G1941" i="26"/>
  <c r="F1941" i="26"/>
  <c r="F1954" i="26"/>
  <c r="G1954" i="26"/>
  <c r="G1966" i="26"/>
  <c r="F1966" i="26"/>
  <c r="F1935" i="26"/>
  <c r="G1952" i="26"/>
  <c r="G1956" i="26"/>
  <c r="F1927" i="26"/>
  <c r="D1951" i="26"/>
  <c r="G1933" i="26"/>
  <c r="F1933" i="26"/>
  <c r="G1949" i="26"/>
  <c r="F1949" i="26"/>
  <c r="G1964" i="26"/>
  <c r="F1955" i="26"/>
  <c r="G1937" i="26"/>
  <c r="E1986" i="26"/>
  <c r="D2010" i="26"/>
  <c r="D2001" i="26"/>
  <c r="E1977" i="26"/>
  <c r="F1977" i="26" s="1"/>
  <c r="E1967" i="26"/>
  <c r="G1967" i="26" s="1"/>
  <c r="D1991" i="26"/>
  <c r="E1978" i="26"/>
  <c r="D2002" i="26"/>
  <c r="D1997" i="26"/>
  <c r="E1973" i="26"/>
  <c r="E1976" i="26"/>
  <c r="F1976" i="26" s="1"/>
  <c r="D2000" i="26"/>
  <c r="E1972" i="26"/>
  <c r="F1972" i="26" s="1"/>
  <c r="D1996" i="26"/>
  <c r="D1981" i="26"/>
  <c r="E1957" i="26"/>
  <c r="E1974" i="26"/>
  <c r="D1998" i="26"/>
  <c r="E1992" i="26"/>
  <c r="F1992" i="26" s="1"/>
  <c r="D2016" i="26"/>
  <c r="E1990" i="26"/>
  <c r="D2014" i="26"/>
  <c r="E1951" i="26"/>
  <c r="D1989" i="26"/>
  <c r="E1965" i="26"/>
  <c r="D1985" i="26"/>
  <c r="E1961" i="26"/>
  <c r="F1961" i="26" s="1"/>
  <c r="E1984" i="26"/>
  <c r="F1984" i="26" s="1"/>
  <c r="D2008" i="26"/>
  <c r="E1980" i="26"/>
  <c r="F1980" i="26" s="1"/>
  <c r="D2004" i="26"/>
  <c r="E1971" i="26"/>
  <c r="G1971" i="26" s="1"/>
  <c r="D1995" i="26"/>
  <c r="E1959" i="26"/>
  <c r="G1959" i="26" s="1"/>
  <c r="D1983" i="26"/>
  <c r="E1982" i="26"/>
  <c r="D2006" i="26"/>
  <c r="E1994" i="26"/>
  <c r="D2018" i="26"/>
  <c r="E1963" i="26"/>
  <c r="G1963" i="26" s="1"/>
  <c r="D1987" i="26"/>
  <c r="D1993" i="26"/>
  <c r="E1969" i="26"/>
  <c r="F1969" i="26" s="1"/>
  <c r="E1979" i="26"/>
  <c r="G1979" i="26" s="1"/>
  <c r="D2003" i="26"/>
  <c r="E1988" i="26"/>
  <c r="F1988" i="26" s="1"/>
  <c r="D2012" i="26"/>
  <c r="G1951" i="26" l="1"/>
  <c r="F1959" i="26"/>
  <c r="G1982" i="26"/>
  <c r="F1982" i="26"/>
  <c r="G1974" i="26"/>
  <c r="F1974" i="26"/>
  <c r="G1986" i="26"/>
  <c r="F1986" i="26"/>
  <c r="F1979" i="26"/>
  <c r="G1984" i="26"/>
  <c r="G1978" i="26"/>
  <c r="F1978" i="26"/>
  <c r="D1975" i="26"/>
  <c r="G1957" i="26"/>
  <c r="F1957" i="26"/>
  <c r="F1967" i="26"/>
  <c r="G1976" i="26"/>
  <c r="G1961" i="26"/>
  <c r="F1951" i="26"/>
  <c r="G1990" i="26"/>
  <c r="F1990" i="26"/>
  <c r="G1994" i="26"/>
  <c r="F1994" i="26"/>
  <c r="F1971" i="26"/>
  <c r="G1980" i="26"/>
  <c r="F1963" i="26"/>
  <c r="G1969" i="26"/>
  <c r="G1977" i="26"/>
  <c r="G1972" i="26"/>
  <c r="F1965" i="26"/>
  <c r="G1965" i="26"/>
  <c r="G1973" i="26"/>
  <c r="F1973" i="26"/>
  <c r="G1988" i="26"/>
  <c r="G1992" i="26"/>
  <c r="E1987" i="26"/>
  <c r="G1987" i="26" s="1"/>
  <c r="D2011" i="26"/>
  <c r="E2008" i="26"/>
  <c r="F2008" i="26" s="1"/>
  <c r="D2032" i="26"/>
  <c r="E2014" i="26"/>
  <c r="D2038" i="26"/>
  <c r="E1998" i="26"/>
  <c r="D2022" i="26"/>
  <c r="D2021" i="26"/>
  <c r="E1997" i="26"/>
  <c r="D2017" i="26"/>
  <c r="E1993" i="26"/>
  <c r="F1993" i="26" s="1"/>
  <c r="D2025" i="26"/>
  <c r="E2001" i="26"/>
  <c r="F2001" i="26" s="1"/>
  <c r="E1983" i="26"/>
  <c r="G1983" i="26" s="1"/>
  <c r="D2007" i="26"/>
  <c r="E1975" i="26"/>
  <c r="E2016" i="26"/>
  <c r="F2016" i="26" s="1"/>
  <c r="D2040" i="26"/>
  <c r="E2002" i="26"/>
  <c r="D2026" i="26"/>
  <c r="E2018" i="26"/>
  <c r="D2042" i="26"/>
  <c r="D2009" i="26"/>
  <c r="E1985" i="26"/>
  <c r="F1985" i="26" s="1"/>
  <c r="D2005" i="26"/>
  <c r="E1981" i="26"/>
  <c r="E2010" i="26"/>
  <c r="D2034" i="26"/>
  <c r="E2004" i="26"/>
  <c r="F2004" i="26" s="1"/>
  <c r="D2028" i="26"/>
  <c r="D2013" i="26"/>
  <c r="E1989" i="26"/>
  <c r="E2000" i="26"/>
  <c r="F2000" i="26" s="1"/>
  <c r="D2024" i="26"/>
  <c r="E2012" i="26"/>
  <c r="F2012" i="26" s="1"/>
  <c r="D2036" i="26"/>
  <c r="E2003" i="26"/>
  <c r="G2003" i="26" s="1"/>
  <c r="D2027" i="26"/>
  <c r="E2006" i="26"/>
  <c r="D2030" i="26"/>
  <c r="E1995" i="26"/>
  <c r="G1995" i="26" s="1"/>
  <c r="D2019" i="26"/>
  <c r="E1996" i="26"/>
  <c r="F1996" i="26" s="1"/>
  <c r="D2020" i="26"/>
  <c r="E1991" i="26"/>
  <c r="G1991" i="26" s="1"/>
  <c r="D2015" i="26"/>
  <c r="G1975" i="26" l="1"/>
  <c r="G2000" i="26"/>
  <c r="F1987" i="26"/>
  <c r="F2003" i="26"/>
  <c r="G2016" i="26"/>
  <c r="F1975" i="26"/>
  <c r="G1981" i="26"/>
  <c r="F1981" i="26"/>
  <c r="F1983" i="26"/>
  <c r="G2001" i="26"/>
  <c r="F1991" i="26"/>
  <c r="G2004" i="26"/>
  <c r="G2010" i="26"/>
  <c r="F2010" i="26"/>
  <c r="G2014" i="26"/>
  <c r="F2014" i="26"/>
  <c r="G1989" i="26"/>
  <c r="F1989" i="26"/>
  <c r="D1999" i="26"/>
  <c r="G1997" i="26"/>
  <c r="F1997" i="26"/>
  <c r="G1985" i="26"/>
  <c r="G2012" i="26"/>
  <c r="G2002" i="26"/>
  <c r="F2002" i="26"/>
  <c r="G2006" i="26"/>
  <c r="F2006" i="26"/>
  <c r="F1995" i="26"/>
  <c r="G1993" i="26"/>
  <c r="G1996" i="26"/>
  <c r="G2008" i="26"/>
  <c r="G2018" i="26"/>
  <c r="F2018" i="26"/>
  <c r="G1998" i="26"/>
  <c r="F1998" i="26"/>
  <c r="E2034" i="26"/>
  <c r="D2058" i="26"/>
  <c r="E2032" i="26"/>
  <c r="F2032" i="26" s="1"/>
  <c r="D2056" i="26"/>
  <c r="D2033" i="26"/>
  <c r="E2009" i="26"/>
  <c r="F2009" i="26" s="1"/>
  <c r="E2022" i="26"/>
  <c r="D2046" i="26"/>
  <c r="E2028" i="26"/>
  <c r="F2028" i="26" s="1"/>
  <c r="D2052" i="26"/>
  <c r="E2030" i="26"/>
  <c r="D2054" i="26"/>
  <c r="E2036" i="26"/>
  <c r="F2036" i="26" s="1"/>
  <c r="D2060" i="26"/>
  <c r="D2041" i="26"/>
  <c r="E2017" i="26"/>
  <c r="F2017" i="26" s="1"/>
  <c r="D2045" i="26"/>
  <c r="E2021" i="26"/>
  <c r="E2042" i="26"/>
  <c r="D2066" i="26"/>
  <c r="E2040" i="26"/>
  <c r="F2040" i="26" s="1"/>
  <c r="D2064" i="26"/>
  <c r="E2007" i="26"/>
  <c r="G2007" i="26" s="1"/>
  <c r="D2031" i="26"/>
  <c r="D2029" i="26"/>
  <c r="E2005" i="26"/>
  <c r="E2038" i="26"/>
  <c r="D2062" i="26"/>
  <c r="E2019" i="26"/>
  <c r="G2019" i="26" s="1"/>
  <c r="D2043" i="26"/>
  <c r="E2024" i="26"/>
  <c r="F2024" i="26" s="1"/>
  <c r="D2048" i="26"/>
  <c r="D2037" i="26"/>
  <c r="E2013" i="26"/>
  <c r="D2049" i="26"/>
  <c r="E2025" i="26"/>
  <c r="F2025" i="26" s="1"/>
  <c r="E2015" i="26"/>
  <c r="G2015" i="26" s="1"/>
  <c r="D2039" i="26"/>
  <c r="E2020" i="26"/>
  <c r="F2020" i="26" s="1"/>
  <c r="D2044" i="26"/>
  <c r="E2027" i="26"/>
  <c r="G2027" i="26" s="1"/>
  <c r="D2051" i="26"/>
  <c r="E2026" i="26"/>
  <c r="D2050" i="26"/>
  <c r="E1999" i="26"/>
  <c r="G1999" i="26" s="1"/>
  <c r="E2011" i="26"/>
  <c r="G2011" i="26" s="1"/>
  <c r="D2035" i="26"/>
  <c r="G2040" i="26" l="1"/>
  <c r="F2015" i="26"/>
  <c r="G2036" i="26"/>
  <c r="F2042" i="26"/>
  <c r="G2042" i="26"/>
  <c r="G2013" i="26"/>
  <c r="F2013" i="26"/>
  <c r="G2034" i="26"/>
  <c r="F2034" i="26"/>
  <c r="G2025" i="26"/>
  <c r="F1999" i="26"/>
  <c r="G2020" i="26"/>
  <c r="G2026" i="26"/>
  <c r="F2026" i="26"/>
  <c r="G2030" i="26"/>
  <c r="F2030" i="26"/>
  <c r="G2005" i="26"/>
  <c r="F2005" i="26"/>
  <c r="F2019" i="26"/>
  <c r="G2021" i="26"/>
  <c r="F2021" i="26"/>
  <c r="G2022" i="26"/>
  <c r="F2022" i="26"/>
  <c r="D2023" i="26"/>
  <c r="F2011" i="26"/>
  <c r="G2009" i="26"/>
  <c r="F2007" i="26"/>
  <c r="F2038" i="26"/>
  <c r="G2038" i="26"/>
  <c r="G2028" i="26"/>
  <c r="G2017" i="26"/>
  <c r="F2027" i="26"/>
  <c r="G2024" i="26"/>
  <c r="G2032" i="26"/>
  <c r="E2035" i="26"/>
  <c r="G2035" i="26" s="1"/>
  <c r="D2059" i="26"/>
  <c r="D2061" i="26"/>
  <c r="E2037" i="26"/>
  <c r="E2062" i="26"/>
  <c r="D2086" i="26"/>
  <c r="E2066" i="26"/>
  <c r="D2090" i="26"/>
  <c r="D2057" i="26"/>
  <c r="E2033" i="26"/>
  <c r="F2033" i="26" s="1"/>
  <c r="E2023" i="26"/>
  <c r="E2039" i="26"/>
  <c r="G2039" i="26" s="1"/>
  <c r="D2063" i="26"/>
  <c r="E2052" i="26"/>
  <c r="F2052" i="26" s="1"/>
  <c r="D2076" i="26"/>
  <c r="E2048" i="26"/>
  <c r="F2048" i="26" s="1"/>
  <c r="D2072" i="26"/>
  <c r="E2031" i="26"/>
  <c r="G2031" i="26" s="1"/>
  <c r="D2055" i="26"/>
  <c r="D2069" i="26"/>
  <c r="E2045" i="26"/>
  <c r="E2046" i="26"/>
  <c r="D2070" i="26"/>
  <c r="E2056" i="26"/>
  <c r="F2056" i="26" s="1"/>
  <c r="D2080" i="26"/>
  <c r="E2051" i="26"/>
  <c r="G2051" i="26" s="1"/>
  <c r="D2075" i="26"/>
  <c r="E2060" i="26"/>
  <c r="F2060" i="26" s="1"/>
  <c r="D2084" i="26"/>
  <c r="D2053" i="26"/>
  <c r="E2029" i="26"/>
  <c r="E2050" i="26"/>
  <c r="D2074" i="26"/>
  <c r="D2073" i="26"/>
  <c r="E2049" i="26"/>
  <c r="G2049" i="26" s="1"/>
  <c r="E2043" i="26"/>
  <c r="G2043" i="26" s="1"/>
  <c r="D2067" i="26"/>
  <c r="E2064" i="26"/>
  <c r="F2064" i="26" s="1"/>
  <c r="D2088" i="26"/>
  <c r="E2058" i="26"/>
  <c r="D2082" i="26"/>
  <c r="E2044" i="26"/>
  <c r="F2044" i="26" s="1"/>
  <c r="D2068" i="26"/>
  <c r="E2054" i="26"/>
  <c r="D2078" i="26"/>
  <c r="D2065" i="26"/>
  <c r="E2041" i="26"/>
  <c r="F2041" i="26" s="1"/>
  <c r="G2023" i="26" l="1"/>
  <c r="G2041" i="26"/>
  <c r="G2048" i="26"/>
  <c r="G2054" i="26"/>
  <c r="F2054" i="26"/>
  <c r="F2062" i="26"/>
  <c r="G2062" i="26"/>
  <c r="G2056" i="26"/>
  <c r="F2049" i="26"/>
  <c r="F2031" i="26"/>
  <c r="G2033" i="26"/>
  <c r="G2044" i="26"/>
  <c r="F2023" i="26"/>
  <c r="G2046" i="26"/>
  <c r="F2046" i="26"/>
  <c r="G2066" i="26"/>
  <c r="F2066" i="26"/>
  <c r="D2047" i="26"/>
  <c r="F2058" i="26"/>
  <c r="G2058" i="26"/>
  <c r="F2051" i="26"/>
  <c r="G2064" i="26"/>
  <c r="G2060" i="26"/>
  <c r="G2045" i="26"/>
  <c r="F2045" i="26"/>
  <c r="G2037" i="26"/>
  <c r="F2037" i="26"/>
  <c r="G2052" i="26"/>
  <c r="G2050" i="26"/>
  <c r="F2050" i="26"/>
  <c r="G2029" i="26"/>
  <c r="F2029" i="26"/>
  <c r="F2039" i="26"/>
  <c r="F2043" i="26"/>
  <c r="F2035" i="26"/>
  <c r="D2089" i="26"/>
  <c r="E2065" i="26"/>
  <c r="G2065" i="26" s="1"/>
  <c r="E2080" i="26"/>
  <c r="F2080" i="26" s="1"/>
  <c r="D2104" i="26"/>
  <c r="E2075" i="26"/>
  <c r="G2075" i="26" s="1"/>
  <c r="D2099" i="26"/>
  <c r="E2070" i="26"/>
  <c r="D2094" i="26"/>
  <c r="E2055" i="26"/>
  <c r="G2055" i="26" s="1"/>
  <c r="D2079" i="26"/>
  <c r="D2077" i="26"/>
  <c r="E2053" i="26"/>
  <c r="G2053" i="26" s="1"/>
  <c r="E2084" i="26"/>
  <c r="F2084" i="26" s="1"/>
  <c r="D2108" i="26"/>
  <c r="D2085" i="26"/>
  <c r="E2061" i="26"/>
  <c r="F2061" i="26" s="1"/>
  <c r="E2068" i="26"/>
  <c r="F2068" i="26" s="1"/>
  <c r="D2092" i="26"/>
  <c r="E2076" i="26"/>
  <c r="F2076" i="26" s="1"/>
  <c r="D2100" i="26"/>
  <c r="E2047" i="26"/>
  <c r="E2090" i="26"/>
  <c r="D2114" i="26"/>
  <c r="E2078" i="26"/>
  <c r="D2102" i="26"/>
  <c r="E2072" i="26"/>
  <c r="F2072" i="26" s="1"/>
  <c r="D2096" i="26"/>
  <c r="D2097" i="26"/>
  <c r="E2073" i="26"/>
  <c r="G2073" i="26" s="1"/>
  <c r="E2088" i="26"/>
  <c r="F2088" i="26" s="1"/>
  <c r="D2112" i="26"/>
  <c r="D2093" i="26"/>
  <c r="E2069" i="26"/>
  <c r="F2069" i="26" s="1"/>
  <c r="E2086" i="26"/>
  <c r="D2110" i="26"/>
  <c r="D2081" i="26"/>
  <c r="E2057" i="26"/>
  <c r="G2057" i="26" s="1"/>
  <c r="E2059" i="26"/>
  <c r="G2059" i="26" s="1"/>
  <c r="D2083" i="26"/>
  <c r="E2082" i="26"/>
  <c r="D2106" i="26"/>
  <c r="E2067" i="26"/>
  <c r="G2067" i="26" s="1"/>
  <c r="D2091" i="26"/>
  <c r="E2074" i="26"/>
  <c r="D2098" i="26"/>
  <c r="E2063" i="26"/>
  <c r="G2063" i="26" s="1"/>
  <c r="D2087" i="26"/>
  <c r="G2072" i="26" l="1"/>
  <c r="G2080" i="26"/>
  <c r="G2047" i="26"/>
  <c r="G2076" i="26"/>
  <c r="G2074" i="26"/>
  <c r="F2074" i="26"/>
  <c r="G2069" i="26"/>
  <c r="F2086" i="26"/>
  <c r="G2086" i="26"/>
  <c r="F2067" i="26"/>
  <c r="F2047" i="26"/>
  <c r="F2065" i="26"/>
  <c r="F2075" i="26"/>
  <c r="F2082" i="26"/>
  <c r="G2082" i="26"/>
  <c r="F2078" i="26"/>
  <c r="G2078" i="26"/>
  <c r="F2059" i="26"/>
  <c r="G2068" i="26"/>
  <c r="F2063" i="26"/>
  <c r="G2061" i="26"/>
  <c r="G2084" i="26"/>
  <c r="F2053" i="26"/>
  <c r="G2090" i="26"/>
  <c r="F2090" i="26"/>
  <c r="F2070" i="26"/>
  <c r="G2070" i="26"/>
  <c r="F2073" i="26"/>
  <c r="D2071" i="26"/>
  <c r="G2088" i="26"/>
  <c r="F2055" i="26"/>
  <c r="F2057" i="26"/>
  <c r="E2106" i="26"/>
  <c r="D2130" i="26"/>
  <c r="E2108" i="26"/>
  <c r="F2108" i="26" s="1"/>
  <c r="D2132" i="26"/>
  <c r="D2105" i="26"/>
  <c r="E2081" i="26"/>
  <c r="G2081" i="26" s="1"/>
  <c r="E2112" i="26"/>
  <c r="F2112" i="26" s="1"/>
  <c r="D2136" i="26"/>
  <c r="D2121" i="26"/>
  <c r="E2097" i="26"/>
  <c r="G2097" i="26" s="1"/>
  <c r="E2100" i="26"/>
  <c r="F2100" i="26" s="1"/>
  <c r="D2124" i="26"/>
  <c r="E2094" i="26"/>
  <c r="D2118" i="26"/>
  <c r="E2104" i="26"/>
  <c r="F2104" i="26" s="1"/>
  <c r="D2128" i="26"/>
  <c r="E2098" i="26"/>
  <c r="D2122" i="26"/>
  <c r="D2117" i="26"/>
  <c r="E2093" i="26"/>
  <c r="F2093" i="26" s="1"/>
  <c r="E2092" i="26"/>
  <c r="F2092" i="26" s="1"/>
  <c r="D2116" i="26"/>
  <c r="D2109" i="26"/>
  <c r="E2085" i="26"/>
  <c r="G2085" i="26" s="1"/>
  <c r="D2101" i="26"/>
  <c r="E2077" i="26"/>
  <c r="E2099" i="26"/>
  <c r="G2099" i="26" s="1"/>
  <c r="D2123" i="26"/>
  <c r="E2091" i="26"/>
  <c r="G2091" i="26" s="1"/>
  <c r="D2115" i="26"/>
  <c r="E2083" i="26"/>
  <c r="G2083" i="26" s="1"/>
  <c r="D2107" i="26"/>
  <c r="E2110" i="26"/>
  <c r="D2134" i="26"/>
  <c r="D2113" i="26"/>
  <c r="E2089" i="26"/>
  <c r="G2089" i="26" s="1"/>
  <c r="E2087" i="26"/>
  <c r="G2087" i="26" s="1"/>
  <c r="D2111" i="26"/>
  <c r="E2096" i="26"/>
  <c r="F2096" i="26" s="1"/>
  <c r="D2120" i="26"/>
  <c r="E2114" i="26"/>
  <c r="D2138" i="26"/>
  <c r="E2102" i="26"/>
  <c r="D2126" i="26"/>
  <c r="E2071" i="26"/>
  <c r="G2071" i="26" s="1"/>
  <c r="E2079" i="26"/>
  <c r="G2079" i="26" s="1"/>
  <c r="D2103" i="26"/>
  <c r="F2099" i="26" l="1"/>
  <c r="G2100" i="26"/>
  <c r="G2108" i="26"/>
  <c r="F2089" i="26"/>
  <c r="F2097" i="26"/>
  <c r="F2085" i="26"/>
  <c r="G2093" i="26"/>
  <c r="D2095" i="26"/>
  <c r="G2104" i="26"/>
  <c r="G2094" i="26"/>
  <c r="F2094" i="26"/>
  <c r="G2096" i="26"/>
  <c r="G2102" i="26"/>
  <c r="F2102" i="26"/>
  <c r="F2091" i="26"/>
  <c r="G2077" i="26"/>
  <c r="F2077" i="26"/>
  <c r="G2112" i="26"/>
  <c r="F2079" i="26"/>
  <c r="G2114" i="26"/>
  <c r="F2114" i="26"/>
  <c r="G2110" i="26"/>
  <c r="F2110" i="26"/>
  <c r="G2098" i="26"/>
  <c r="F2098" i="26"/>
  <c r="G2106" i="26"/>
  <c r="F2106" i="26"/>
  <c r="F2081" i="26"/>
  <c r="F2071" i="26"/>
  <c r="F2087" i="26"/>
  <c r="G2092" i="26"/>
  <c r="F2083" i="26"/>
  <c r="D2125" i="26"/>
  <c r="E2101" i="26"/>
  <c r="F2101" i="26" s="1"/>
  <c r="E2136" i="26"/>
  <c r="F2136" i="26" s="1"/>
  <c r="D2160" i="26"/>
  <c r="E2132" i="26"/>
  <c r="F2132" i="26" s="1"/>
  <c r="D2156" i="26"/>
  <c r="E2138" i="26"/>
  <c r="D2162" i="26"/>
  <c r="E2134" i="26"/>
  <c r="D2158" i="26"/>
  <c r="E2122" i="26"/>
  <c r="D2146" i="26"/>
  <c r="E2103" i="26"/>
  <c r="G2103" i="26" s="1"/>
  <c r="D2127" i="26"/>
  <c r="E2126" i="26"/>
  <c r="D2150" i="26"/>
  <c r="E2124" i="26"/>
  <c r="F2124" i="26" s="1"/>
  <c r="D2148" i="26"/>
  <c r="D2137" i="26"/>
  <c r="E2113" i="26"/>
  <c r="G2113" i="26" s="1"/>
  <c r="D2133" i="26"/>
  <c r="E2109" i="26"/>
  <c r="D2141" i="26"/>
  <c r="E2117" i="26"/>
  <c r="G2117" i="26" s="1"/>
  <c r="E2130" i="26"/>
  <c r="D2154" i="26"/>
  <c r="E2120" i="26"/>
  <c r="F2120" i="26" s="1"/>
  <c r="D2144" i="26"/>
  <c r="E2107" i="26"/>
  <c r="G2107" i="26" s="1"/>
  <c r="D2131" i="26"/>
  <c r="E2123" i="26"/>
  <c r="G2123" i="26" s="1"/>
  <c r="D2147" i="26"/>
  <c r="E2128" i="26"/>
  <c r="F2128" i="26" s="1"/>
  <c r="D2152" i="26"/>
  <c r="D2129" i="26"/>
  <c r="E2105" i="26"/>
  <c r="G2105" i="26" s="1"/>
  <c r="E2116" i="26"/>
  <c r="F2116" i="26" s="1"/>
  <c r="D2140" i="26"/>
  <c r="D2145" i="26"/>
  <c r="E2121" i="26"/>
  <c r="G2121" i="26" s="1"/>
  <c r="E2095" i="26"/>
  <c r="G2095" i="26" s="1"/>
  <c r="E2111" i="26"/>
  <c r="G2111" i="26" s="1"/>
  <c r="D2135" i="26"/>
  <c r="E2115" i="26"/>
  <c r="G2115" i="26" s="1"/>
  <c r="D2139" i="26"/>
  <c r="E2118" i="26"/>
  <c r="D2142" i="26"/>
  <c r="F2107" i="26" l="1"/>
  <c r="F2111" i="26"/>
  <c r="G2101" i="26"/>
  <c r="F2103" i="26"/>
  <c r="G2132" i="26"/>
  <c r="F2123" i="26"/>
  <c r="G2128" i="26"/>
  <c r="G2118" i="26"/>
  <c r="F2118" i="26"/>
  <c r="G2138" i="26"/>
  <c r="F2138" i="26"/>
  <c r="G2109" i="26"/>
  <c r="F2109" i="26"/>
  <c r="G2130" i="26"/>
  <c r="F2130" i="26"/>
  <c r="G2134" i="26"/>
  <c r="F2134" i="26"/>
  <c r="G2126" i="26"/>
  <c r="F2126" i="26"/>
  <c r="G2116" i="26"/>
  <c r="G2122" i="26"/>
  <c r="F2122" i="26"/>
  <c r="D2119" i="26"/>
  <c r="G2136" i="26"/>
  <c r="G2124" i="26"/>
  <c r="F2117" i="26"/>
  <c r="F2105" i="26"/>
  <c r="F2095" i="26"/>
  <c r="F2121" i="26"/>
  <c r="G2120" i="26"/>
  <c r="F2113" i="26"/>
  <c r="F2115" i="26"/>
  <c r="E2142" i="26"/>
  <c r="D2166" i="26"/>
  <c r="E2144" i="26"/>
  <c r="F2144" i="26" s="1"/>
  <c r="D2168" i="26"/>
  <c r="E2150" i="26"/>
  <c r="D2174" i="26"/>
  <c r="E2146" i="26"/>
  <c r="D2170" i="26"/>
  <c r="E2147" i="26"/>
  <c r="G2147" i="26" s="1"/>
  <c r="D2171" i="26"/>
  <c r="D2157" i="26"/>
  <c r="E2133" i="26"/>
  <c r="F2133" i="26" s="1"/>
  <c r="E2162" i="26"/>
  <c r="D2186" i="26"/>
  <c r="E2160" i="26"/>
  <c r="F2160" i="26" s="1"/>
  <c r="D2184" i="26"/>
  <c r="D2169" i="26"/>
  <c r="E2145" i="26"/>
  <c r="G2145" i="26" s="1"/>
  <c r="E2135" i="26"/>
  <c r="G2135" i="26" s="1"/>
  <c r="D2159" i="26"/>
  <c r="D2153" i="26"/>
  <c r="E2129" i="26"/>
  <c r="G2129" i="26" s="1"/>
  <c r="E2127" i="26"/>
  <c r="G2127" i="26" s="1"/>
  <c r="D2151" i="26"/>
  <c r="E2119" i="26"/>
  <c r="E2131" i="26"/>
  <c r="G2131" i="26" s="1"/>
  <c r="D2155" i="26"/>
  <c r="E2158" i="26"/>
  <c r="D2182" i="26"/>
  <c r="D2149" i="26"/>
  <c r="E2125" i="26"/>
  <c r="F2125" i="26" s="1"/>
  <c r="E2139" i="26"/>
  <c r="G2139" i="26" s="1"/>
  <c r="D2163" i="26"/>
  <c r="E2140" i="26"/>
  <c r="F2140" i="26" s="1"/>
  <c r="D2164" i="26"/>
  <c r="E2152" i="26"/>
  <c r="F2152" i="26" s="1"/>
  <c r="D2176" i="26"/>
  <c r="E2154" i="26"/>
  <c r="D2178" i="26"/>
  <c r="D2165" i="26"/>
  <c r="E2141" i="26"/>
  <c r="F2141" i="26" s="1"/>
  <c r="D2161" i="26"/>
  <c r="E2137" i="26"/>
  <c r="G2137" i="26" s="1"/>
  <c r="E2148" i="26"/>
  <c r="F2148" i="26" s="1"/>
  <c r="D2172" i="26"/>
  <c r="E2156" i="26"/>
  <c r="F2156" i="26" s="1"/>
  <c r="D2180" i="26"/>
  <c r="F2119" i="26" l="1"/>
  <c r="G2119" i="26"/>
  <c r="F2145" i="26"/>
  <c r="G2156" i="26"/>
  <c r="F2135" i="26"/>
  <c r="D2143" i="26"/>
  <c r="G2142" i="26"/>
  <c r="F2142" i="26"/>
  <c r="F2147" i="26"/>
  <c r="F2127" i="26"/>
  <c r="G2141" i="26"/>
  <c r="F2154" i="26"/>
  <c r="G2154" i="26"/>
  <c r="G2146" i="26"/>
  <c r="F2146" i="26"/>
  <c r="G2148" i="26"/>
  <c r="F2137" i="26"/>
  <c r="G2152" i="26"/>
  <c r="F2129" i="26"/>
  <c r="F2158" i="26"/>
  <c r="G2158" i="26"/>
  <c r="F2162" i="26"/>
  <c r="G2162" i="26"/>
  <c r="G2150" i="26"/>
  <c r="F2150" i="26"/>
  <c r="G2160" i="26"/>
  <c r="G2133" i="26"/>
  <c r="F2131" i="26"/>
  <c r="G2144" i="26"/>
  <c r="G2140" i="26"/>
  <c r="G2125" i="26"/>
  <c r="F2139" i="26"/>
  <c r="E2159" i="26"/>
  <c r="G2159" i="26" s="1"/>
  <c r="D2183" i="26"/>
  <c r="E2184" i="26"/>
  <c r="F2184" i="26" s="1"/>
  <c r="D2208" i="26"/>
  <c r="E2168" i="26"/>
  <c r="F2168" i="26" s="1"/>
  <c r="D2192" i="26"/>
  <c r="D2189" i="26"/>
  <c r="E2165" i="26"/>
  <c r="G2165" i="26" s="1"/>
  <c r="E2180" i="26"/>
  <c r="F2180" i="26" s="1"/>
  <c r="D2204" i="26"/>
  <c r="E2182" i="26"/>
  <c r="D2206" i="26"/>
  <c r="E2143" i="26"/>
  <c r="G2143" i="26" s="1"/>
  <c r="E2151" i="26"/>
  <c r="G2151" i="26" s="1"/>
  <c r="D2175" i="26"/>
  <c r="E2170" i="26"/>
  <c r="D2194" i="26"/>
  <c r="D2185" i="26"/>
  <c r="E2161" i="26"/>
  <c r="G2161" i="26" s="1"/>
  <c r="E2176" i="26"/>
  <c r="F2176" i="26" s="1"/>
  <c r="D2200" i="26"/>
  <c r="E2163" i="26"/>
  <c r="G2163" i="26" s="1"/>
  <c r="D2187" i="26"/>
  <c r="E2186" i="26"/>
  <c r="D2210" i="26"/>
  <c r="D2181" i="26"/>
  <c r="E2157" i="26"/>
  <c r="F2157" i="26" s="1"/>
  <c r="E2174" i="26"/>
  <c r="D2198" i="26"/>
  <c r="E2166" i="26"/>
  <c r="D2190" i="26"/>
  <c r="E2178" i="26"/>
  <c r="D2202" i="26"/>
  <c r="E2164" i="26"/>
  <c r="F2164" i="26" s="1"/>
  <c r="D2188" i="26"/>
  <c r="E2155" i="26"/>
  <c r="G2155" i="26" s="1"/>
  <c r="D2179" i="26"/>
  <c r="D2177" i="26"/>
  <c r="E2153" i="26"/>
  <c r="G2153" i="26" s="1"/>
  <c r="D2193" i="26"/>
  <c r="E2169" i="26"/>
  <c r="G2169" i="26" s="1"/>
  <c r="E2172" i="26"/>
  <c r="F2172" i="26" s="1"/>
  <c r="D2196" i="26"/>
  <c r="D2173" i="26"/>
  <c r="E2149" i="26"/>
  <c r="F2149" i="26" s="1"/>
  <c r="E2171" i="26"/>
  <c r="G2171" i="26" s="1"/>
  <c r="D2195" i="26"/>
  <c r="G2184" i="26" l="1"/>
  <c r="G2174" i="26"/>
  <c r="F2174" i="26"/>
  <c r="F2169" i="26"/>
  <c r="F2143" i="26"/>
  <c r="G2170" i="26"/>
  <c r="F2170" i="26"/>
  <c r="G2149" i="26"/>
  <c r="F2155" i="26"/>
  <c r="F2182" i="26"/>
  <c r="G2182" i="26"/>
  <c r="G2176" i="26"/>
  <c r="F2165" i="26"/>
  <c r="F2163" i="26"/>
  <c r="G2178" i="26"/>
  <c r="F2178" i="26"/>
  <c r="G2172" i="26"/>
  <c r="F2171" i="26"/>
  <c r="G2157" i="26"/>
  <c r="G2168" i="26"/>
  <c r="G2186" i="26"/>
  <c r="F2186" i="26"/>
  <c r="F2153" i="26"/>
  <c r="F2151" i="26"/>
  <c r="G2180" i="26"/>
  <c r="F2159" i="26"/>
  <c r="F2161" i="26"/>
  <c r="G2164" i="26"/>
  <c r="G2166" i="26"/>
  <c r="F2166" i="26"/>
  <c r="D2167" i="26"/>
  <c r="E2200" i="26"/>
  <c r="F2200" i="26" s="1"/>
  <c r="D2224" i="26"/>
  <c r="E2204" i="26"/>
  <c r="D2228" i="26"/>
  <c r="D2217" i="26"/>
  <c r="E2193" i="26"/>
  <c r="E2188" i="26"/>
  <c r="F2188" i="26" s="1"/>
  <c r="D2212" i="26"/>
  <c r="E2190" i="26"/>
  <c r="D2214" i="26"/>
  <c r="E2208" i="26"/>
  <c r="F2208" i="26" s="1"/>
  <c r="D2232" i="26"/>
  <c r="E2194" i="26"/>
  <c r="D2218" i="26"/>
  <c r="E2167" i="26"/>
  <c r="D2197" i="26"/>
  <c r="E2173" i="26"/>
  <c r="D2201" i="26"/>
  <c r="E2177" i="26"/>
  <c r="G2177" i="26" s="1"/>
  <c r="E2195" i="26"/>
  <c r="D2219" i="26"/>
  <c r="E2196" i="26"/>
  <c r="D2220" i="26"/>
  <c r="E2175" i="26"/>
  <c r="G2175" i="26" s="1"/>
  <c r="D2199" i="26"/>
  <c r="E2179" i="26"/>
  <c r="G2179" i="26" s="1"/>
  <c r="D2203" i="26"/>
  <c r="E2202" i="26"/>
  <c r="D2226" i="26"/>
  <c r="E2198" i="26"/>
  <c r="D2222" i="26"/>
  <c r="D2205" i="26"/>
  <c r="E2181" i="26"/>
  <c r="G2181" i="26" s="1"/>
  <c r="D2213" i="26"/>
  <c r="E2189" i="26"/>
  <c r="G2189" i="26" s="1"/>
  <c r="E2183" i="26"/>
  <c r="G2183" i="26" s="1"/>
  <c r="D2207" i="26"/>
  <c r="E2187" i="26"/>
  <c r="G2187" i="26" s="1"/>
  <c r="D2211" i="26"/>
  <c r="E2206" i="26"/>
  <c r="D2230" i="26"/>
  <c r="E2210" i="26"/>
  <c r="D2234" i="26"/>
  <c r="D2209" i="26"/>
  <c r="E2185" i="26"/>
  <c r="G2185" i="26" s="1"/>
  <c r="E2192" i="26"/>
  <c r="F2192" i="26" s="1"/>
  <c r="D2216" i="26"/>
  <c r="G2167" i="26" l="1"/>
  <c r="F2181" i="26"/>
  <c r="G2193" i="26"/>
  <c r="F2193" i="26"/>
  <c r="G2210" i="26"/>
  <c r="F2210" i="26"/>
  <c r="F2204" i="26"/>
  <c r="G2204" i="26"/>
  <c r="F2167" i="26"/>
  <c r="F2175" i="26"/>
  <c r="G2173" i="26"/>
  <c r="F2173" i="26"/>
  <c r="G2200" i="26"/>
  <c r="F2187" i="26"/>
  <c r="G2208" i="26"/>
  <c r="F2195" i="26"/>
  <c r="G2195" i="26"/>
  <c r="G2206" i="26"/>
  <c r="F2206" i="26"/>
  <c r="G2190" i="26"/>
  <c r="F2190" i="26"/>
  <c r="F2189" i="26"/>
  <c r="G2188" i="26"/>
  <c r="F2183" i="26"/>
  <c r="F2177" i="26"/>
  <c r="G2198" i="26"/>
  <c r="F2198" i="26"/>
  <c r="G2202" i="26"/>
  <c r="F2202" i="26"/>
  <c r="G2194" i="26"/>
  <c r="F2194" i="26"/>
  <c r="G2192" i="26"/>
  <c r="F2179" i="26"/>
  <c r="D2191" i="26"/>
  <c r="G2196" i="26"/>
  <c r="F2196" i="26"/>
  <c r="F2185" i="26"/>
  <c r="D2229" i="26"/>
  <c r="E2205" i="26"/>
  <c r="E2232" i="26"/>
  <c r="F2232" i="26" s="1"/>
  <c r="D2256" i="26"/>
  <c r="E2228" i="26"/>
  <c r="D2252" i="26"/>
  <c r="E2220" i="26"/>
  <c r="D2244" i="26"/>
  <c r="D2237" i="26"/>
  <c r="E2213" i="26"/>
  <c r="E2199" i="26"/>
  <c r="D2223" i="26"/>
  <c r="E2218" i="26"/>
  <c r="D2242" i="26"/>
  <c r="E2234" i="26"/>
  <c r="D2258" i="26"/>
  <c r="E2222" i="26"/>
  <c r="D2246" i="26"/>
  <c r="D2221" i="26"/>
  <c r="E2197" i="26"/>
  <c r="E2203" i="26"/>
  <c r="D2227" i="26"/>
  <c r="E2219" i="26"/>
  <c r="D2243" i="26"/>
  <c r="E2214" i="26"/>
  <c r="D2238" i="26"/>
  <c r="E2224" i="26"/>
  <c r="F2224" i="26" s="1"/>
  <c r="D2248" i="26"/>
  <c r="E2216" i="26"/>
  <c r="F2216" i="26" s="1"/>
  <c r="D2240" i="26"/>
  <c r="E2211" i="26"/>
  <c r="D2235" i="26"/>
  <c r="D2241" i="26"/>
  <c r="E2217" i="26"/>
  <c r="E2230" i="26"/>
  <c r="D2254" i="26"/>
  <c r="E2207" i="26"/>
  <c r="D2231" i="26"/>
  <c r="E2226" i="26"/>
  <c r="D2250" i="26"/>
  <c r="D2233" i="26"/>
  <c r="E2209" i="26"/>
  <c r="E2191" i="26"/>
  <c r="G2191" i="26" s="1"/>
  <c r="E2212" i="26"/>
  <c r="D2236" i="26"/>
  <c r="D2225" i="26"/>
  <c r="E2201" i="26"/>
  <c r="G2216" i="26" l="1"/>
  <c r="F2191" i="26"/>
  <c r="F2212" i="26"/>
  <c r="G2212" i="26"/>
  <c r="G2207" i="26"/>
  <c r="F2207" i="26"/>
  <c r="G2203" i="26"/>
  <c r="F2203" i="26"/>
  <c r="F2218" i="26"/>
  <c r="G2218" i="26"/>
  <c r="F2228" i="26"/>
  <c r="G2228" i="26"/>
  <c r="G2224" i="26"/>
  <c r="G2226" i="26"/>
  <c r="F2226" i="26"/>
  <c r="F2211" i="26"/>
  <c r="G2211" i="26"/>
  <c r="F2219" i="26"/>
  <c r="G2219" i="26"/>
  <c r="G2234" i="26"/>
  <c r="F2234" i="26"/>
  <c r="F2220" i="26"/>
  <c r="G2220" i="26"/>
  <c r="D2215" i="26"/>
  <c r="F2197" i="26"/>
  <c r="G2197" i="26"/>
  <c r="G2232" i="26"/>
  <c r="G2217" i="26"/>
  <c r="F2217" i="26"/>
  <c r="G2213" i="26"/>
  <c r="F2213" i="26"/>
  <c r="G2205" i="26"/>
  <c r="F2205" i="26"/>
  <c r="G2214" i="26"/>
  <c r="F2214" i="26"/>
  <c r="G2222" i="26"/>
  <c r="F2222" i="26"/>
  <c r="F2230" i="26"/>
  <c r="G2230" i="26"/>
  <c r="G2199" i="26"/>
  <c r="F2199" i="26"/>
  <c r="F2209" i="26"/>
  <c r="G2209" i="26"/>
  <c r="G2201" i="26"/>
  <c r="F2201" i="26"/>
  <c r="E2235" i="26"/>
  <c r="D2259" i="26"/>
  <c r="E2248" i="26"/>
  <c r="F2248" i="26" s="1"/>
  <c r="D2272" i="26"/>
  <c r="E2244" i="26"/>
  <c r="D2268" i="26"/>
  <c r="E2256" i="26"/>
  <c r="F2256" i="26" s="1"/>
  <c r="D2280" i="26"/>
  <c r="E2243" i="26"/>
  <c r="D2267" i="26"/>
  <c r="E2258" i="26"/>
  <c r="D2282" i="26"/>
  <c r="E2223" i="26"/>
  <c r="D2247" i="26"/>
  <c r="D2249" i="26"/>
  <c r="E2225" i="26"/>
  <c r="E2231" i="26"/>
  <c r="D2255" i="26"/>
  <c r="E2252" i="26"/>
  <c r="D2276" i="26"/>
  <c r="E2236" i="26"/>
  <c r="D2260" i="26"/>
  <c r="E2240" i="26"/>
  <c r="F2240" i="26" s="1"/>
  <c r="D2264" i="26"/>
  <c r="E2238" i="26"/>
  <c r="D2262" i="26"/>
  <c r="E2246" i="26"/>
  <c r="D2270" i="26"/>
  <c r="E2242" i="26"/>
  <c r="D2266" i="26"/>
  <c r="E2215" i="26"/>
  <c r="D2257" i="26"/>
  <c r="E2233" i="26"/>
  <c r="E2250" i="26"/>
  <c r="D2274" i="26"/>
  <c r="D2261" i="26"/>
  <c r="E2237" i="26"/>
  <c r="D2253" i="26"/>
  <c r="E2229" i="26"/>
  <c r="E2254" i="26"/>
  <c r="D2278" i="26"/>
  <c r="D2265" i="26"/>
  <c r="E2241" i="26"/>
  <c r="E2227" i="26"/>
  <c r="D2251" i="26"/>
  <c r="D2245" i="26"/>
  <c r="E2221" i="26"/>
  <c r="F2243" i="26" l="1"/>
  <c r="G2243" i="26"/>
  <c r="G2225" i="26"/>
  <c r="F2225" i="26"/>
  <c r="G2215" i="26"/>
  <c r="F2215" i="26"/>
  <c r="F2237" i="26"/>
  <c r="G2237" i="26"/>
  <c r="G2241" i="26"/>
  <c r="F2241" i="26"/>
  <c r="G2250" i="26"/>
  <c r="F2250" i="26"/>
  <c r="F2227" i="26"/>
  <c r="G2227" i="26"/>
  <c r="G2242" i="26"/>
  <c r="F2242" i="26"/>
  <c r="F2236" i="26"/>
  <c r="G2236" i="26"/>
  <c r="G2223" i="26"/>
  <c r="F2223" i="26"/>
  <c r="F2244" i="26"/>
  <c r="G2244" i="26"/>
  <c r="G2248" i="26"/>
  <c r="G2246" i="26"/>
  <c r="F2246" i="26"/>
  <c r="F2258" i="26"/>
  <c r="G2258" i="26"/>
  <c r="G2254" i="26"/>
  <c r="F2254" i="26"/>
  <c r="F2235" i="26"/>
  <c r="G2235" i="26"/>
  <c r="G2238" i="26"/>
  <c r="F2238" i="26"/>
  <c r="F2221" i="26"/>
  <c r="G2221" i="26"/>
  <c r="D2239" i="26"/>
  <c r="F2252" i="26"/>
  <c r="G2252" i="26"/>
  <c r="G2233" i="26"/>
  <c r="F2233" i="26"/>
  <c r="G2231" i="26"/>
  <c r="F2231" i="26"/>
  <c r="F2229" i="26"/>
  <c r="G2229" i="26"/>
  <c r="G2256" i="26"/>
  <c r="G2240" i="26"/>
  <c r="E2274" i="26"/>
  <c r="D2298" i="26"/>
  <c r="E2264" i="26"/>
  <c r="F2264" i="26" s="1"/>
  <c r="D2288" i="26"/>
  <c r="E2280" i="26"/>
  <c r="F2280" i="26" s="1"/>
  <c r="D2304" i="26"/>
  <c r="E2278" i="26"/>
  <c r="D2302" i="26"/>
  <c r="E2247" i="26"/>
  <c r="D2271" i="26"/>
  <c r="E2259" i="26"/>
  <c r="D2283" i="26"/>
  <c r="D2285" i="26"/>
  <c r="E2261" i="26"/>
  <c r="E2270" i="26"/>
  <c r="D2294" i="26"/>
  <c r="E2276" i="26"/>
  <c r="D2300" i="26"/>
  <c r="D2273" i="26"/>
  <c r="E2249" i="26"/>
  <c r="E2268" i="26"/>
  <c r="D2292" i="26"/>
  <c r="D2281" i="26"/>
  <c r="E2257" i="26"/>
  <c r="E2282" i="26"/>
  <c r="D2306" i="26"/>
  <c r="E2262" i="26"/>
  <c r="D2286" i="26"/>
  <c r="E2260" i="26"/>
  <c r="D2284" i="26"/>
  <c r="D2269" i="26"/>
  <c r="E2245" i="26"/>
  <c r="E2239" i="26"/>
  <c r="E2272" i="26"/>
  <c r="F2272" i="26" s="1"/>
  <c r="D2296" i="26"/>
  <c r="E2251" i="26"/>
  <c r="D2275" i="26"/>
  <c r="D2289" i="26"/>
  <c r="E2265" i="26"/>
  <c r="D2277" i="26"/>
  <c r="E2253" i="26"/>
  <c r="E2266" i="26"/>
  <c r="D2290" i="26"/>
  <c r="E2255" i="26"/>
  <c r="D2279" i="26"/>
  <c r="E2267" i="26"/>
  <c r="D2291" i="26"/>
  <c r="G2264" i="26" l="1"/>
  <c r="G2265" i="26"/>
  <c r="F2265" i="26"/>
  <c r="F2245" i="26"/>
  <c r="G2245" i="26"/>
  <c r="G2257" i="26"/>
  <c r="F2257" i="26"/>
  <c r="F2261" i="26"/>
  <c r="G2261" i="26"/>
  <c r="F2249" i="26"/>
  <c r="G2249" i="26"/>
  <c r="F2266" i="26"/>
  <c r="G2266" i="26"/>
  <c r="G2262" i="26"/>
  <c r="F2262" i="26"/>
  <c r="G2259" i="26"/>
  <c r="F2259" i="26"/>
  <c r="G2253" i="26"/>
  <c r="F2253" i="26"/>
  <c r="D2263" i="26"/>
  <c r="G2255" i="26"/>
  <c r="F2255" i="26"/>
  <c r="F2251" i="26"/>
  <c r="G2251" i="26"/>
  <c r="F2260" i="26"/>
  <c r="G2260" i="26"/>
  <c r="G2268" i="26"/>
  <c r="F2268" i="26"/>
  <c r="F2239" i="26"/>
  <c r="G2239" i="26"/>
  <c r="G2282" i="26"/>
  <c r="F2282" i="26"/>
  <c r="F2276" i="26"/>
  <c r="G2276" i="26"/>
  <c r="G2247" i="26"/>
  <c r="F2247" i="26"/>
  <c r="G2274" i="26"/>
  <c r="F2274" i="26"/>
  <c r="G2280" i="26"/>
  <c r="G2272" i="26"/>
  <c r="F2267" i="26"/>
  <c r="G2267" i="26"/>
  <c r="G2270" i="26"/>
  <c r="F2270" i="26"/>
  <c r="G2278" i="26"/>
  <c r="F2278" i="26"/>
  <c r="D2320" i="26"/>
  <c r="E2296" i="26"/>
  <c r="F2296" i="26" s="1"/>
  <c r="E2292" i="26"/>
  <c r="D2316" i="26"/>
  <c r="D2324" i="26"/>
  <c r="E2300" i="26"/>
  <c r="E2290" i="26"/>
  <c r="D2314" i="26"/>
  <c r="E2286" i="26"/>
  <c r="D2310" i="26"/>
  <c r="E2291" i="26"/>
  <c r="D2315" i="26"/>
  <c r="D2313" i="26"/>
  <c r="E2289" i="26"/>
  <c r="E2279" i="26"/>
  <c r="D2303" i="26"/>
  <c r="E2275" i="26"/>
  <c r="D2299" i="26"/>
  <c r="D2293" i="26"/>
  <c r="E2269" i="26"/>
  <c r="E2271" i="26"/>
  <c r="D2295" i="26"/>
  <c r="E2304" i="26"/>
  <c r="F2304" i="26" s="1"/>
  <c r="D2328" i="26"/>
  <c r="D2322" i="26"/>
  <c r="E2298" i="26"/>
  <c r="D2309" i="26"/>
  <c r="E2285" i="26"/>
  <c r="E2302" i="26"/>
  <c r="D2326" i="26"/>
  <c r="E2263" i="26"/>
  <c r="E2306" i="26"/>
  <c r="D2330" i="26"/>
  <c r="D2305" i="26"/>
  <c r="E2281" i="26"/>
  <c r="D2301" i="26"/>
  <c r="E2277" i="26"/>
  <c r="E2294" i="26"/>
  <c r="D2318" i="26"/>
  <c r="E2283" i="26"/>
  <c r="D2307" i="26"/>
  <c r="E2288" i="26"/>
  <c r="F2288" i="26" s="1"/>
  <c r="D2312" i="26"/>
  <c r="E2284" i="26"/>
  <c r="D2308" i="26"/>
  <c r="D2297" i="26"/>
  <c r="E2273" i="26"/>
  <c r="G2279" i="26" l="1"/>
  <c r="F2279" i="26"/>
  <c r="G2298" i="26"/>
  <c r="F2298" i="26"/>
  <c r="F2283" i="26"/>
  <c r="G2283" i="26"/>
  <c r="D2287" i="26"/>
  <c r="F2284" i="26"/>
  <c r="G2284" i="26"/>
  <c r="G2302" i="26"/>
  <c r="F2302" i="26"/>
  <c r="G2271" i="26"/>
  <c r="F2271" i="26"/>
  <c r="G2281" i="26"/>
  <c r="F2281" i="26"/>
  <c r="F2285" i="26"/>
  <c r="G2285" i="26"/>
  <c r="F2269" i="26"/>
  <c r="G2269" i="26"/>
  <c r="G2273" i="26"/>
  <c r="F2273" i="26"/>
  <c r="G2290" i="26"/>
  <c r="F2290" i="26"/>
  <c r="F2277" i="26"/>
  <c r="G2277" i="26"/>
  <c r="G2289" i="26"/>
  <c r="F2289" i="26"/>
  <c r="F2300" i="26"/>
  <c r="G2300" i="26"/>
  <c r="F2291" i="26"/>
  <c r="G2291" i="26"/>
  <c r="F2292" i="26"/>
  <c r="G2292" i="26"/>
  <c r="G2288" i="26"/>
  <c r="F2306" i="26"/>
  <c r="G2306" i="26"/>
  <c r="F2275" i="26"/>
  <c r="G2275" i="26"/>
  <c r="G2286" i="26"/>
  <c r="F2286" i="26"/>
  <c r="G2296" i="26"/>
  <c r="F2294" i="26"/>
  <c r="G2294" i="26"/>
  <c r="G2263" i="26"/>
  <c r="F2263" i="26"/>
  <c r="G2304" i="26"/>
  <c r="D2332" i="26"/>
  <c r="E2308" i="26"/>
  <c r="D2327" i="26"/>
  <c r="E2303" i="26"/>
  <c r="D2339" i="26"/>
  <c r="E2315" i="26"/>
  <c r="D2338" i="26"/>
  <c r="E2314" i="26"/>
  <c r="D2340" i="26"/>
  <c r="E2316" i="26"/>
  <c r="G2316" i="26" s="1"/>
  <c r="E2318" i="26"/>
  <c r="D2342" i="26"/>
  <c r="D2323" i="26"/>
  <c r="E2299" i="26"/>
  <c r="D2331" i="26"/>
  <c r="E2307" i="26"/>
  <c r="D2319" i="26"/>
  <c r="E2295" i="26"/>
  <c r="D2325" i="26"/>
  <c r="E2301" i="26"/>
  <c r="E2287" i="26"/>
  <c r="D2336" i="26"/>
  <c r="E2312" i="26"/>
  <c r="F2312" i="26" s="1"/>
  <c r="D2321" i="26"/>
  <c r="E2297" i="26"/>
  <c r="D2333" i="26"/>
  <c r="E2309" i="26"/>
  <c r="D2317" i="26"/>
  <c r="E2293" i="26"/>
  <c r="E2310" i="26"/>
  <c r="D2334" i="26"/>
  <c r="D2329" i="26"/>
  <c r="E2305" i="26"/>
  <c r="E2322" i="26"/>
  <c r="D2346" i="26"/>
  <c r="D2337" i="26"/>
  <c r="E2313" i="26"/>
  <c r="E2320" i="26"/>
  <c r="F2320" i="26" s="1"/>
  <c r="D2344" i="26"/>
  <c r="E2330" i="26"/>
  <c r="F2330" i="26" s="1"/>
  <c r="D2354" i="26"/>
  <c r="E2326" i="26"/>
  <c r="D2350" i="26"/>
  <c r="E2328" i="26"/>
  <c r="F2328" i="26" s="1"/>
  <c r="D2352" i="26"/>
  <c r="E2324" i="26"/>
  <c r="G2324" i="26" s="1"/>
  <c r="D2348" i="26"/>
  <c r="F2315" i="26" l="1"/>
  <c r="G2315" i="26"/>
  <c r="G2310" i="26"/>
  <c r="F2310" i="26"/>
  <c r="G2312" i="26"/>
  <c r="G2287" i="26"/>
  <c r="F2287" i="26"/>
  <c r="F2316" i="26"/>
  <c r="F2324" i="26"/>
  <c r="G2330" i="26"/>
  <c r="F2293" i="26"/>
  <c r="G2293" i="26"/>
  <c r="D2311" i="26"/>
  <c r="F2301" i="26"/>
  <c r="G2301" i="26"/>
  <c r="F2303" i="26"/>
  <c r="G2303" i="26"/>
  <c r="G2326" i="26"/>
  <c r="F2326" i="26"/>
  <c r="G2322" i="26"/>
  <c r="F2322" i="26"/>
  <c r="G2318" i="26"/>
  <c r="F2318" i="26"/>
  <c r="G2305" i="26"/>
  <c r="F2305" i="26"/>
  <c r="G2297" i="26"/>
  <c r="F2297" i="26"/>
  <c r="G2295" i="26"/>
  <c r="F2295" i="26"/>
  <c r="G2308" i="26"/>
  <c r="F2308" i="26"/>
  <c r="G2320" i="26"/>
  <c r="G2328" i="26"/>
  <c r="G2313" i="26"/>
  <c r="F2313" i="26"/>
  <c r="G2299" i="26"/>
  <c r="F2299" i="26"/>
  <c r="G2309" i="26"/>
  <c r="F2309" i="26"/>
  <c r="F2307" i="26"/>
  <c r="G2307" i="26"/>
  <c r="G2314" i="26"/>
  <c r="F2314" i="26"/>
  <c r="E2348" i="26"/>
  <c r="G2348" i="26" s="1"/>
  <c r="D2372" i="26"/>
  <c r="E2350" i="26"/>
  <c r="D2374" i="26"/>
  <c r="D2345" i="26"/>
  <c r="E2321" i="26"/>
  <c r="E2311" i="26"/>
  <c r="E2342" i="26"/>
  <c r="D2366" i="26"/>
  <c r="E2338" i="26"/>
  <c r="F2338" i="26" s="1"/>
  <c r="D2362" i="26"/>
  <c r="E2334" i="26"/>
  <c r="D2358" i="26"/>
  <c r="E2344" i="26"/>
  <c r="F2344" i="26" s="1"/>
  <c r="D2368" i="26"/>
  <c r="D2361" i="26"/>
  <c r="E2337" i="26"/>
  <c r="F2337" i="26" s="1"/>
  <c r="D2353" i="26"/>
  <c r="E2329" i="26"/>
  <c r="D2343" i="26"/>
  <c r="E2319" i="26"/>
  <c r="D2363" i="26"/>
  <c r="E2339" i="26"/>
  <c r="D2357" i="26"/>
  <c r="E2333" i="26"/>
  <c r="D2355" i="26"/>
  <c r="E2331" i="26"/>
  <c r="G2331" i="26" s="1"/>
  <c r="E2340" i="26"/>
  <c r="D2364" i="26"/>
  <c r="E2332" i="26"/>
  <c r="D2356" i="26"/>
  <c r="E2354" i="26"/>
  <c r="D2378" i="26"/>
  <c r="E2352" i="26"/>
  <c r="F2352" i="26" s="1"/>
  <c r="D2376" i="26"/>
  <c r="D2341" i="26"/>
  <c r="E2317" i="26"/>
  <c r="D2349" i="26"/>
  <c r="E2325" i="26"/>
  <c r="D2351" i="26"/>
  <c r="E2327" i="26"/>
  <c r="E2336" i="26"/>
  <c r="F2336" i="26" s="1"/>
  <c r="D2360" i="26"/>
  <c r="E2346" i="26"/>
  <c r="D2370" i="26"/>
  <c r="D2347" i="26"/>
  <c r="E2323" i="26"/>
  <c r="G2323" i="26" s="1"/>
  <c r="G2344" i="26" l="1"/>
  <c r="F2331" i="26"/>
  <c r="G2327" i="26"/>
  <c r="F2327" i="26"/>
  <c r="G2354" i="26"/>
  <c r="F2354" i="26"/>
  <c r="G2342" i="26"/>
  <c r="F2342" i="26"/>
  <c r="F2348" i="26"/>
  <c r="G2337" i="26"/>
  <c r="G2336" i="26"/>
  <c r="F2333" i="26"/>
  <c r="G2333" i="26"/>
  <c r="F2339" i="26"/>
  <c r="G2339" i="26"/>
  <c r="F2325" i="26"/>
  <c r="G2325" i="26"/>
  <c r="G2311" i="26"/>
  <c r="F2311" i="26"/>
  <c r="F2323" i="26"/>
  <c r="G2352" i="26"/>
  <c r="F2332" i="26"/>
  <c r="G2332" i="26"/>
  <c r="D2335" i="26"/>
  <c r="F2317" i="26"/>
  <c r="G2317" i="26"/>
  <c r="G2319" i="26"/>
  <c r="F2319" i="26"/>
  <c r="F2321" i="26"/>
  <c r="G2321" i="26"/>
  <c r="G2346" i="26"/>
  <c r="F2346" i="26"/>
  <c r="F2340" i="26"/>
  <c r="G2340" i="26"/>
  <c r="G2334" i="26"/>
  <c r="F2334" i="26"/>
  <c r="G2329" i="26"/>
  <c r="F2329" i="26"/>
  <c r="G2350" i="26"/>
  <c r="F2350" i="26"/>
  <c r="G2338" i="26"/>
  <c r="D2373" i="26"/>
  <c r="E2349" i="26"/>
  <c r="G2349" i="26" s="1"/>
  <c r="E2370" i="26"/>
  <c r="F2370" i="26" s="1"/>
  <c r="D2394" i="26"/>
  <c r="E2362" i="26"/>
  <c r="F2362" i="26" s="1"/>
  <c r="D2386" i="26"/>
  <c r="E2378" i="26"/>
  <c r="F2378" i="26" s="1"/>
  <c r="D2402" i="26"/>
  <c r="E2364" i="26"/>
  <c r="G2364" i="26" s="1"/>
  <c r="D2388" i="26"/>
  <c r="E2355" i="26"/>
  <c r="G2355" i="26" s="1"/>
  <c r="D2379" i="26"/>
  <c r="D2377" i="26"/>
  <c r="E2353" i="26"/>
  <c r="F2353" i="26" s="1"/>
  <c r="E2358" i="26"/>
  <c r="D2382" i="26"/>
  <c r="E2335" i="26"/>
  <c r="E2351" i="26"/>
  <c r="D2375" i="26"/>
  <c r="D2365" i="26"/>
  <c r="E2341" i="26"/>
  <c r="G2341" i="26" s="1"/>
  <c r="E2343" i="26"/>
  <c r="D2367" i="26"/>
  <c r="E2374" i="26"/>
  <c r="D2398" i="26"/>
  <c r="E2360" i="26"/>
  <c r="F2360" i="26" s="1"/>
  <c r="D2384" i="26"/>
  <c r="E2356" i="26"/>
  <c r="G2356" i="26" s="1"/>
  <c r="D2380" i="26"/>
  <c r="E2376" i="26"/>
  <c r="F2376" i="26" s="1"/>
  <c r="D2400" i="26"/>
  <c r="D2385" i="26"/>
  <c r="E2361" i="26"/>
  <c r="D2369" i="26"/>
  <c r="E2345" i="26"/>
  <c r="F2345" i="26" s="1"/>
  <c r="E2363" i="26"/>
  <c r="G2363" i="26" s="1"/>
  <c r="D2387" i="26"/>
  <c r="E2368" i="26"/>
  <c r="F2368" i="26" s="1"/>
  <c r="D2392" i="26"/>
  <c r="E2366" i="26"/>
  <c r="D2390" i="26"/>
  <c r="E2372" i="26"/>
  <c r="D2396" i="26"/>
  <c r="E2347" i="26"/>
  <c r="D2371" i="26"/>
  <c r="D2381" i="26"/>
  <c r="E2357" i="26"/>
  <c r="G2357" i="26" s="1"/>
  <c r="G2345" i="26" l="1"/>
  <c r="G2368" i="26"/>
  <c r="G2353" i="26"/>
  <c r="F2341" i="26"/>
  <c r="F2349" i="26"/>
  <c r="G2362" i="26"/>
  <c r="G2374" i="26"/>
  <c r="F2374" i="26"/>
  <c r="F2364" i="26"/>
  <c r="F2355" i="26"/>
  <c r="G2335" i="26"/>
  <c r="F2335" i="26"/>
  <c r="D2359" i="26"/>
  <c r="F2347" i="26"/>
  <c r="G2347" i="26"/>
  <c r="G2351" i="26"/>
  <c r="F2351" i="26"/>
  <c r="F2356" i="26"/>
  <c r="F2357" i="26"/>
  <c r="G2343" i="26"/>
  <c r="F2343" i="26"/>
  <c r="F2358" i="26"/>
  <c r="G2358" i="26"/>
  <c r="G2376" i="26"/>
  <c r="F2363" i="26"/>
  <c r="G2378" i="26"/>
  <c r="F2372" i="26"/>
  <c r="G2372" i="26"/>
  <c r="F2361" i="26"/>
  <c r="G2361" i="26"/>
  <c r="G2366" i="26"/>
  <c r="F2366" i="26"/>
  <c r="G2360" i="26"/>
  <c r="G2370" i="26"/>
  <c r="E2390" i="26"/>
  <c r="D2414" i="26"/>
  <c r="E2400" i="26"/>
  <c r="F2400" i="26" s="1"/>
  <c r="D2424" i="26"/>
  <c r="E2398" i="26"/>
  <c r="D2422" i="26"/>
  <c r="E2386" i="26"/>
  <c r="D2410" i="26"/>
  <c r="E2382" i="26"/>
  <c r="D2406" i="26"/>
  <c r="E2379" i="26"/>
  <c r="D2403" i="26"/>
  <c r="E2371" i="26"/>
  <c r="G2371" i="26" s="1"/>
  <c r="D2395" i="26"/>
  <c r="D2393" i="26"/>
  <c r="E2369" i="26"/>
  <c r="F2369" i="26" s="1"/>
  <c r="E2380" i="26"/>
  <c r="G2380" i="26" s="1"/>
  <c r="D2404" i="26"/>
  <c r="E2392" i="26"/>
  <c r="F2392" i="26" s="1"/>
  <c r="D2416" i="26"/>
  <c r="E2388" i="26"/>
  <c r="G2388" i="26" s="1"/>
  <c r="D2412" i="26"/>
  <c r="E2396" i="26"/>
  <c r="G2396" i="26" s="1"/>
  <c r="D2420" i="26"/>
  <c r="D2409" i="26"/>
  <c r="E2385" i="26"/>
  <c r="F2385" i="26" s="1"/>
  <c r="E2384" i="26"/>
  <c r="F2384" i="26" s="1"/>
  <c r="D2408" i="26"/>
  <c r="E2367" i="26"/>
  <c r="D2391" i="26"/>
  <c r="D2389" i="26"/>
  <c r="E2365" i="26"/>
  <c r="E2359" i="26"/>
  <c r="D2401" i="26"/>
  <c r="E2377" i="26"/>
  <c r="F2377" i="26" s="1"/>
  <c r="D2405" i="26"/>
  <c r="E2381" i="26"/>
  <c r="G2381" i="26" s="1"/>
  <c r="E2387" i="26"/>
  <c r="G2387" i="26" s="1"/>
  <c r="D2411" i="26"/>
  <c r="E2375" i="26"/>
  <c r="D2399" i="26"/>
  <c r="E2402" i="26"/>
  <c r="F2402" i="26" s="1"/>
  <c r="D2426" i="26"/>
  <c r="E2394" i="26"/>
  <c r="F2394" i="26" s="1"/>
  <c r="D2418" i="26"/>
  <c r="D2397" i="26"/>
  <c r="E2373" i="26"/>
  <c r="G2373" i="26" s="1"/>
  <c r="G2384" i="26" l="1"/>
  <c r="F2381" i="26"/>
  <c r="F2371" i="26"/>
  <c r="G2402" i="26"/>
  <c r="G2377" i="26"/>
  <c r="G2400" i="26"/>
  <c r="G2385" i="26"/>
  <c r="F2388" i="26"/>
  <c r="G2375" i="26"/>
  <c r="F2375" i="26"/>
  <c r="G2382" i="26"/>
  <c r="F2382" i="26"/>
  <c r="G2390" i="26"/>
  <c r="F2390" i="26"/>
  <c r="F2365" i="26"/>
  <c r="G2365" i="26"/>
  <c r="F2396" i="26"/>
  <c r="G2386" i="26"/>
  <c r="F2386" i="26"/>
  <c r="G2359" i="26"/>
  <c r="F2359" i="26"/>
  <c r="F2367" i="26"/>
  <c r="G2367" i="26"/>
  <c r="G2398" i="26"/>
  <c r="F2398" i="26"/>
  <c r="F2373" i="26"/>
  <c r="G2369" i="26"/>
  <c r="G2394" i="26"/>
  <c r="F2379" i="26"/>
  <c r="G2379" i="26"/>
  <c r="F2380" i="26"/>
  <c r="G2392" i="26"/>
  <c r="D2383" i="26"/>
  <c r="F2387" i="26"/>
  <c r="E2418" i="26"/>
  <c r="D2442" i="26"/>
  <c r="D2413" i="26"/>
  <c r="E2389" i="26"/>
  <c r="G2389" i="26" s="1"/>
  <c r="E2412" i="26"/>
  <c r="G2412" i="26" s="1"/>
  <c r="D2436" i="26"/>
  <c r="E2422" i="26"/>
  <c r="D2446" i="26"/>
  <c r="D2433" i="26"/>
  <c r="E2409" i="26"/>
  <c r="F2409" i="26" s="1"/>
  <c r="E2410" i="26"/>
  <c r="F2410" i="26" s="1"/>
  <c r="D2434" i="26"/>
  <c r="D2421" i="26"/>
  <c r="E2397" i="26"/>
  <c r="E2399" i="26"/>
  <c r="D2423" i="26"/>
  <c r="D2425" i="26"/>
  <c r="E2401" i="26"/>
  <c r="F2401" i="26" s="1"/>
  <c r="E2391" i="26"/>
  <c r="D2415" i="26"/>
  <c r="D2429" i="26"/>
  <c r="E2405" i="26"/>
  <c r="G2405" i="26" s="1"/>
  <c r="E2420" i="26"/>
  <c r="G2420" i="26" s="1"/>
  <c r="D2444" i="26"/>
  <c r="E2403" i="26"/>
  <c r="G2403" i="26" s="1"/>
  <c r="D2427" i="26"/>
  <c r="E2424" i="26"/>
  <c r="F2424" i="26" s="1"/>
  <c r="D2448" i="26"/>
  <c r="E2383" i="26"/>
  <c r="D2417" i="26"/>
  <c r="E2393" i="26"/>
  <c r="E2408" i="26"/>
  <c r="F2408" i="26" s="1"/>
  <c r="D2432" i="26"/>
  <c r="E2416" i="26"/>
  <c r="F2416" i="26" s="1"/>
  <c r="D2440" i="26"/>
  <c r="E2404" i="26"/>
  <c r="D2428" i="26"/>
  <c r="E2395" i="26"/>
  <c r="G2395" i="26" s="1"/>
  <c r="D2419" i="26"/>
  <c r="E2406" i="26"/>
  <c r="D2430" i="26"/>
  <c r="E2414" i="26"/>
  <c r="D2438" i="26"/>
  <c r="E2426" i="26"/>
  <c r="F2426" i="26" s="1"/>
  <c r="D2450" i="26"/>
  <c r="E2411" i="26"/>
  <c r="D2435" i="26"/>
  <c r="G2416" i="26" l="1"/>
  <c r="F2405" i="26"/>
  <c r="G2426" i="26"/>
  <c r="G2414" i="26"/>
  <c r="F2414" i="26"/>
  <c r="G2391" i="26"/>
  <c r="F2391" i="26"/>
  <c r="G2401" i="26"/>
  <c r="F2389" i="26"/>
  <c r="F2411" i="26"/>
  <c r="G2411" i="26"/>
  <c r="G2399" i="26"/>
  <c r="F2399" i="26"/>
  <c r="G2422" i="26"/>
  <c r="F2422" i="26"/>
  <c r="F2404" i="26"/>
  <c r="G2404" i="26"/>
  <c r="G2383" i="26"/>
  <c r="F2383" i="26"/>
  <c r="G2406" i="26"/>
  <c r="F2406" i="26"/>
  <c r="G2418" i="26"/>
  <c r="F2418" i="26"/>
  <c r="G2424" i="26"/>
  <c r="F2395" i="26"/>
  <c r="G2410" i="26"/>
  <c r="G2409" i="26"/>
  <c r="G2393" i="26"/>
  <c r="F2393" i="26"/>
  <c r="F2403" i="26"/>
  <c r="F2412" i="26"/>
  <c r="F2420" i="26"/>
  <c r="D2407" i="26"/>
  <c r="F2397" i="26"/>
  <c r="G2397" i="26"/>
  <c r="G2408" i="26"/>
  <c r="D2441" i="26"/>
  <c r="E2417" i="26"/>
  <c r="F2417" i="26" s="1"/>
  <c r="E2419" i="26"/>
  <c r="G2419" i="26" s="1"/>
  <c r="D2443" i="26"/>
  <c r="E2427" i="26"/>
  <c r="G2427" i="26" s="1"/>
  <c r="D2451" i="26"/>
  <c r="E2436" i="26"/>
  <c r="D2460" i="26"/>
  <c r="E2440" i="26"/>
  <c r="F2440" i="26" s="1"/>
  <c r="D2464" i="26"/>
  <c r="E2415" i="26"/>
  <c r="D2439" i="26"/>
  <c r="E2423" i="26"/>
  <c r="D2447" i="26"/>
  <c r="D2457" i="26"/>
  <c r="E2433" i="26"/>
  <c r="F2433" i="26" s="1"/>
  <c r="D2437" i="26"/>
  <c r="E2413" i="26"/>
  <c r="G2413" i="26" s="1"/>
  <c r="E2428" i="26"/>
  <c r="G2428" i="26" s="1"/>
  <c r="D2452" i="26"/>
  <c r="E2407" i="26"/>
  <c r="E2432" i="26"/>
  <c r="F2432" i="26" s="1"/>
  <c r="D2456" i="26"/>
  <c r="D2453" i="26"/>
  <c r="E2429" i="26"/>
  <c r="E2434" i="26"/>
  <c r="F2434" i="26" s="1"/>
  <c r="D2458" i="26"/>
  <c r="E2450" i="26"/>
  <c r="D2474" i="26"/>
  <c r="E2430" i="26"/>
  <c r="D2454" i="26"/>
  <c r="E2448" i="26"/>
  <c r="F2448" i="26" s="1"/>
  <c r="D2472" i="26"/>
  <c r="E2442" i="26"/>
  <c r="F2442" i="26" s="1"/>
  <c r="D2466" i="26"/>
  <c r="E2435" i="26"/>
  <c r="G2435" i="26" s="1"/>
  <c r="D2459" i="26"/>
  <c r="E2438" i="26"/>
  <c r="D2462" i="26"/>
  <c r="E2444" i="26"/>
  <c r="G2444" i="26" s="1"/>
  <c r="D2468" i="26"/>
  <c r="D2449" i="26"/>
  <c r="E2425" i="26"/>
  <c r="D2445" i="26"/>
  <c r="E2421" i="26"/>
  <c r="G2421" i="26" s="1"/>
  <c r="E2446" i="26"/>
  <c r="D2470" i="26"/>
  <c r="F2444" i="26" l="1"/>
  <c r="F2419" i="26"/>
  <c r="G2442" i="26"/>
  <c r="F2428" i="26"/>
  <c r="F2427" i="26"/>
  <c r="G2432" i="26"/>
  <c r="G2446" i="26"/>
  <c r="F2446" i="26"/>
  <c r="G2438" i="26"/>
  <c r="F2438" i="26"/>
  <c r="G2430" i="26"/>
  <c r="F2430" i="26"/>
  <c r="F2436" i="26"/>
  <c r="G2436" i="26"/>
  <c r="D2431" i="26"/>
  <c r="G2450" i="26"/>
  <c r="F2450" i="26"/>
  <c r="F2423" i="26"/>
  <c r="G2423" i="26"/>
  <c r="F2425" i="26"/>
  <c r="G2425" i="26"/>
  <c r="F2435" i="26"/>
  <c r="G2417" i="26"/>
  <c r="F2413" i="26"/>
  <c r="G2434" i="26"/>
  <c r="G2407" i="26"/>
  <c r="F2407" i="26"/>
  <c r="F2421" i="26"/>
  <c r="G2415" i="26"/>
  <c r="F2415" i="26"/>
  <c r="F2429" i="26"/>
  <c r="G2429" i="26"/>
  <c r="G2433" i="26"/>
  <c r="G2448" i="26"/>
  <c r="G2440" i="26"/>
  <c r="E2431" i="26"/>
  <c r="E2459" i="26"/>
  <c r="G2459" i="26" s="1"/>
  <c r="D2483" i="26"/>
  <c r="D2481" i="26"/>
  <c r="E2457" i="26"/>
  <c r="D2473" i="26"/>
  <c r="E2449" i="26"/>
  <c r="F2449" i="26" s="1"/>
  <c r="E2470" i="26"/>
  <c r="D2494" i="26"/>
  <c r="E2454" i="26"/>
  <c r="D2478" i="26"/>
  <c r="E2458" i="26"/>
  <c r="F2458" i="26" s="1"/>
  <c r="D2482" i="26"/>
  <c r="E2456" i="26"/>
  <c r="F2456" i="26" s="1"/>
  <c r="D2480" i="26"/>
  <c r="D2461" i="26"/>
  <c r="E2437" i="26"/>
  <c r="G2437" i="26" s="1"/>
  <c r="E2443" i="26"/>
  <c r="D2467" i="26"/>
  <c r="E2472" i="26"/>
  <c r="F2472" i="26" s="1"/>
  <c r="D2496" i="26"/>
  <c r="E2468" i="26"/>
  <c r="D2492" i="26"/>
  <c r="E2447" i="26"/>
  <c r="D2471" i="26"/>
  <c r="E2464" i="26"/>
  <c r="F2464" i="26" s="1"/>
  <c r="D2488" i="26"/>
  <c r="E2451" i="26"/>
  <c r="G2451" i="26" s="1"/>
  <c r="D2475" i="26"/>
  <c r="E2474" i="26"/>
  <c r="F2474" i="26" s="1"/>
  <c r="D2498" i="26"/>
  <c r="E2452" i="26"/>
  <c r="G2452" i="26" s="1"/>
  <c r="D2476" i="26"/>
  <c r="E2466" i="26"/>
  <c r="F2466" i="26" s="1"/>
  <c r="D2490" i="26"/>
  <c r="D2469" i="26"/>
  <c r="E2445" i="26"/>
  <c r="G2445" i="26" s="1"/>
  <c r="E2462" i="26"/>
  <c r="D2486" i="26"/>
  <c r="D2477" i="26"/>
  <c r="E2453" i="26"/>
  <c r="G2453" i="26" s="1"/>
  <c r="E2439" i="26"/>
  <c r="D2463" i="26"/>
  <c r="E2460" i="26"/>
  <c r="G2460" i="26" s="1"/>
  <c r="D2484" i="26"/>
  <c r="D2465" i="26"/>
  <c r="E2441" i="26"/>
  <c r="F2441" i="26" s="1"/>
  <c r="F2460" i="26" l="1"/>
  <c r="F2453" i="26"/>
  <c r="F2459" i="26"/>
  <c r="G2449" i="26"/>
  <c r="F2452" i="26"/>
  <c r="F2451" i="26"/>
  <c r="G2474" i="26"/>
  <c r="G2441" i="26"/>
  <c r="G2457" i="26"/>
  <c r="F2457" i="26"/>
  <c r="G2439" i="26"/>
  <c r="F2439" i="26"/>
  <c r="F2443" i="26"/>
  <c r="G2443" i="26"/>
  <c r="F2454" i="26"/>
  <c r="G2454" i="26"/>
  <c r="D2455" i="26"/>
  <c r="G2464" i="26"/>
  <c r="G2466" i="26"/>
  <c r="F2462" i="26"/>
  <c r="G2462" i="26"/>
  <c r="G2468" i="26"/>
  <c r="F2468" i="26"/>
  <c r="F2437" i="26"/>
  <c r="G2472" i="26"/>
  <c r="G2458" i="26"/>
  <c r="G2447" i="26"/>
  <c r="F2447" i="26"/>
  <c r="G2470" i="26"/>
  <c r="F2470" i="26"/>
  <c r="G2431" i="26"/>
  <c r="F2431" i="26"/>
  <c r="G2456" i="26"/>
  <c r="F2445" i="26"/>
  <c r="E2480" i="26"/>
  <c r="F2480" i="26" s="1"/>
  <c r="D2504" i="26"/>
  <c r="D2497" i="26"/>
  <c r="E2473" i="26"/>
  <c r="F2473" i="26" s="1"/>
  <c r="E2471" i="26"/>
  <c r="D2495" i="26"/>
  <c r="E2492" i="26"/>
  <c r="G2492" i="26" s="1"/>
  <c r="D2516" i="26"/>
  <c r="D2489" i="26"/>
  <c r="E2465" i="26"/>
  <c r="F2465" i="26" s="1"/>
  <c r="E2484" i="26"/>
  <c r="G2484" i="26" s="1"/>
  <c r="D2508" i="26"/>
  <c r="D2501" i="26"/>
  <c r="E2477" i="26"/>
  <c r="G2477" i="26" s="1"/>
  <c r="D2493" i="26"/>
  <c r="E2469" i="26"/>
  <c r="G2469" i="26" s="1"/>
  <c r="E2476" i="26"/>
  <c r="G2476" i="26" s="1"/>
  <c r="D2500" i="26"/>
  <c r="E2475" i="26"/>
  <c r="D2499" i="26"/>
  <c r="E2467" i="26"/>
  <c r="G2467" i="26" s="1"/>
  <c r="D2491" i="26"/>
  <c r="E2482" i="26"/>
  <c r="D2506" i="26"/>
  <c r="E2494" i="26"/>
  <c r="D2518" i="26"/>
  <c r="D2505" i="26"/>
  <c r="E2481" i="26"/>
  <c r="F2481" i="26" s="1"/>
  <c r="E2486" i="26"/>
  <c r="D2510" i="26"/>
  <c r="E2490" i="26"/>
  <c r="F2490" i="26" s="1"/>
  <c r="D2514" i="26"/>
  <c r="E2498" i="26"/>
  <c r="F2498" i="26" s="1"/>
  <c r="D2522" i="26"/>
  <c r="E2488" i="26"/>
  <c r="F2488" i="26" s="1"/>
  <c r="D2512" i="26"/>
  <c r="E2478" i="26"/>
  <c r="D2502" i="26"/>
  <c r="E2483" i="26"/>
  <c r="G2483" i="26" s="1"/>
  <c r="D2507" i="26"/>
  <c r="E2455" i="26"/>
  <c r="E2463" i="26"/>
  <c r="D2487" i="26"/>
  <c r="E2496" i="26"/>
  <c r="F2496" i="26" s="1"/>
  <c r="D2520" i="26"/>
  <c r="D2485" i="26"/>
  <c r="E2461" i="26"/>
  <c r="F2477" i="26" l="1"/>
  <c r="F2492" i="26"/>
  <c r="D2479" i="26"/>
  <c r="G2496" i="26"/>
  <c r="F2484" i="26"/>
  <c r="F2461" i="26"/>
  <c r="G2461" i="26"/>
  <c r="G2482" i="26"/>
  <c r="F2482" i="26"/>
  <c r="G2480" i="26"/>
  <c r="G2465" i="26"/>
  <c r="F2483" i="26"/>
  <c r="G2478" i="26"/>
  <c r="F2478" i="26"/>
  <c r="G2486" i="26"/>
  <c r="F2486" i="26"/>
  <c r="F2471" i="26"/>
  <c r="G2471" i="26"/>
  <c r="G2498" i="26"/>
  <c r="F2467" i="26"/>
  <c r="G2488" i="26"/>
  <c r="G2481" i="26"/>
  <c r="G2463" i="26"/>
  <c r="F2463" i="26"/>
  <c r="F2475" i="26"/>
  <c r="G2475" i="26"/>
  <c r="F2469" i="26"/>
  <c r="G2473" i="26"/>
  <c r="G2490" i="26"/>
  <c r="F2476" i="26"/>
  <c r="G2455" i="26"/>
  <c r="F2455" i="26"/>
  <c r="G2494" i="26"/>
  <c r="F2494" i="26"/>
  <c r="E2487" i="26"/>
  <c r="D2511" i="26"/>
  <c r="E2507" i="26"/>
  <c r="D2531" i="26"/>
  <c r="E2514" i="26"/>
  <c r="D2538" i="26"/>
  <c r="E2506" i="26"/>
  <c r="F2506" i="26" s="1"/>
  <c r="D2530" i="26"/>
  <c r="E2499" i="26"/>
  <c r="G2499" i="26" s="1"/>
  <c r="D2523" i="26"/>
  <c r="D2517" i="26"/>
  <c r="E2493" i="26"/>
  <c r="D2513" i="26"/>
  <c r="E2489" i="26"/>
  <c r="E2495" i="26"/>
  <c r="D2519" i="26"/>
  <c r="D2521" i="26"/>
  <c r="E2497" i="26"/>
  <c r="F2497" i="26" s="1"/>
  <c r="E2512" i="26"/>
  <c r="F2512" i="26" s="1"/>
  <c r="D2536" i="26"/>
  <c r="E2510" i="26"/>
  <c r="D2534" i="26"/>
  <c r="E2491" i="26"/>
  <c r="G2491" i="26" s="1"/>
  <c r="D2515" i="26"/>
  <c r="E2500" i="26"/>
  <c r="D2524" i="26"/>
  <c r="D2525" i="26"/>
  <c r="E2501" i="26"/>
  <c r="G2501" i="26" s="1"/>
  <c r="D2509" i="26"/>
  <c r="E2485" i="26"/>
  <c r="G2485" i="26" s="1"/>
  <c r="D2529" i="26"/>
  <c r="E2505" i="26"/>
  <c r="F2505" i="26" s="1"/>
  <c r="E2508" i="26"/>
  <c r="G2508" i="26" s="1"/>
  <c r="D2532" i="26"/>
  <c r="E2520" i="26"/>
  <c r="F2520" i="26" s="1"/>
  <c r="D2544" i="26"/>
  <c r="E2479" i="26"/>
  <c r="E2502" i="26"/>
  <c r="D2526" i="26"/>
  <c r="E2522" i="26"/>
  <c r="F2522" i="26" s="1"/>
  <c r="D2546" i="26"/>
  <c r="E2518" i="26"/>
  <c r="D2542" i="26"/>
  <c r="E2504" i="26"/>
  <c r="F2504" i="26" s="1"/>
  <c r="D2528" i="26"/>
  <c r="E2516" i="26"/>
  <c r="G2516" i="26" s="1"/>
  <c r="D2540" i="26"/>
  <c r="F2501" i="26" l="1"/>
  <c r="G2495" i="26"/>
  <c r="F2495" i="26"/>
  <c r="D2503" i="26"/>
  <c r="F2502" i="26"/>
  <c r="G2502" i="26"/>
  <c r="F2489" i="26"/>
  <c r="G2489" i="26"/>
  <c r="F2479" i="26"/>
  <c r="G2479" i="26"/>
  <c r="G2510" i="26"/>
  <c r="F2510" i="26"/>
  <c r="G2514" i="26"/>
  <c r="F2514" i="26"/>
  <c r="F2485" i="26"/>
  <c r="F2493" i="26"/>
  <c r="G2493" i="26"/>
  <c r="F2516" i="26"/>
  <c r="G2518" i="26"/>
  <c r="F2518" i="26"/>
  <c r="G2507" i="26"/>
  <c r="F2507" i="26"/>
  <c r="G2497" i="26"/>
  <c r="G2506" i="26"/>
  <c r="G2504" i="26"/>
  <c r="F2500" i="26"/>
  <c r="G2500" i="26"/>
  <c r="G2487" i="26"/>
  <c r="F2487" i="26"/>
  <c r="F2491" i="26"/>
  <c r="F2499" i="26"/>
  <c r="G2505" i="26"/>
  <c r="G2520" i="26"/>
  <c r="G2522" i="26"/>
  <c r="G2512" i="26"/>
  <c r="F2508" i="26"/>
  <c r="E2515" i="26"/>
  <c r="G2515" i="26" s="1"/>
  <c r="D2539" i="26"/>
  <c r="E2519" i="26"/>
  <c r="D2543" i="26"/>
  <c r="E2531" i="26"/>
  <c r="G2531" i="26" s="1"/>
  <c r="D2555" i="26"/>
  <c r="E2546" i="26"/>
  <c r="F2546" i="26" s="1"/>
  <c r="D2570" i="26"/>
  <c r="E2544" i="26"/>
  <c r="F2544" i="26" s="1"/>
  <c r="D2568" i="26"/>
  <c r="D2553" i="26"/>
  <c r="E2529" i="26"/>
  <c r="F2529" i="26" s="1"/>
  <c r="E2530" i="26"/>
  <c r="F2530" i="26" s="1"/>
  <c r="D2554" i="26"/>
  <c r="E2534" i="26"/>
  <c r="D2558" i="26"/>
  <c r="E2511" i="26"/>
  <c r="D2535" i="26"/>
  <c r="E2542" i="26"/>
  <c r="D2566" i="26"/>
  <c r="E2526" i="26"/>
  <c r="D2550" i="26"/>
  <c r="D2549" i="26"/>
  <c r="E2525" i="26"/>
  <c r="E2540" i="26"/>
  <c r="G2540" i="26" s="1"/>
  <c r="D2564" i="26"/>
  <c r="E2528" i="26"/>
  <c r="F2528" i="26" s="1"/>
  <c r="D2552" i="26"/>
  <c r="E2532" i="26"/>
  <c r="D2556" i="26"/>
  <c r="E2524" i="26"/>
  <c r="G2524" i="26" s="1"/>
  <c r="D2548" i="26"/>
  <c r="D2545" i="26"/>
  <c r="E2521" i="26"/>
  <c r="D2537" i="26"/>
  <c r="E2513" i="26"/>
  <c r="F2513" i="26" s="1"/>
  <c r="E2538" i="26"/>
  <c r="F2538" i="26" s="1"/>
  <c r="D2562" i="26"/>
  <c r="E2536" i="26"/>
  <c r="F2536" i="26" s="1"/>
  <c r="D2560" i="26"/>
  <c r="D2541" i="26"/>
  <c r="E2517" i="26"/>
  <c r="G2517" i="26" s="1"/>
  <c r="E2503" i="26"/>
  <c r="D2533" i="26"/>
  <c r="E2509" i="26"/>
  <c r="G2509" i="26" s="1"/>
  <c r="E2523" i="26"/>
  <c r="G2523" i="26" s="1"/>
  <c r="D2547" i="26"/>
  <c r="F2526" i="26" l="1"/>
  <c r="G2526" i="26"/>
  <c r="F2517" i="26"/>
  <c r="G2513" i="26"/>
  <c r="D2527" i="26"/>
  <c r="G2519" i="26"/>
  <c r="F2519" i="26"/>
  <c r="G2536" i="26"/>
  <c r="F2524" i="26"/>
  <c r="G2544" i="26"/>
  <c r="F2509" i="26"/>
  <c r="G2530" i="26"/>
  <c r="G2503" i="26"/>
  <c r="F2503" i="26"/>
  <c r="G2511" i="26"/>
  <c r="F2511" i="26"/>
  <c r="F2525" i="26"/>
  <c r="G2525" i="26"/>
  <c r="G2546" i="26"/>
  <c r="F2515" i="26"/>
  <c r="G2528" i="26"/>
  <c r="G2534" i="26"/>
  <c r="F2534" i="26"/>
  <c r="F2540" i="26"/>
  <c r="G2532" i="26"/>
  <c r="F2532" i="26"/>
  <c r="G2542" i="26"/>
  <c r="F2542" i="26"/>
  <c r="G2521" i="26"/>
  <c r="F2521" i="26"/>
  <c r="G2538" i="26"/>
  <c r="F2523" i="26"/>
  <c r="F2531" i="26"/>
  <c r="G2529" i="26"/>
  <c r="D2577" i="26"/>
  <c r="E2553" i="26"/>
  <c r="F2553" i="26" s="1"/>
  <c r="E2570" i="26"/>
  <c r="F2570" i="26" s="1"/>
  <c r="D2594" i="26"/>
  <c r="E2550" i="26"/>
  <c r="D2574" i="26"/>
  <c r="E2568" i="26"/>
  <c r="F2568" i="26" s="1"/>
  <c r="D2592" i="26"/>
  <c r="E2547" i="26"/>
  <c r="G2547" i="26" s="1"/>
  <c r="D2571" i="26"/>
  <c r="E2548" i="26"/>
  <c r="G2548" i="26" s="1"/>
  <c r="D2572" i="26"/>
  <c r="E2552" i="26"/>
  <c r="F2552" i="26" s="1"/>
  <c r="D2576" i="26"/>
  <c r="D2557" i="26"/>
  <c r="E2533" i="26"/>
  <c r="G2533" i="26" s="1"/>
  <c r="D2565" i="26"/>
  <c r="E2541" i="26"/>
  <c r="G2541" i="26" s="1"/>
  <c r="E2555" i="26"/>
  <c r="G2555" i="26" s="1"/>
  <c r="D2579" i="26"/>
  <c r="E2539" i="26"/>
  <c r="G2539" i="26" s="1"/>
  <c r="D2563" i="26"/>
  <c r="E2527" i="26"/>
  <c r="E2560" i="26"/>
  <c r="F2560" i="26" s="1"/>
  <c r="D2584" i="26"/>
  <c r="D2561" i="26"/>
  <c r="E2537" i="26"/>
  <c r="F2537" i="26" s="1"/>
  <c r="E2566" i="26"/>
  <c r="D2590" i="26"/>
  <c r="E2564" i="26"/>
  <c r="G2564" i="26" s="1"/>
  <c r="D2588" i="26"/>
  <c r="D2573" i="26"/>
  <c r="E2549" i="26"/>
  <c r="G2549" i="26" s="1"/>
  <c r="E2558" i="26"/>
  <c r="D2582" i="26"/>
  <c r="E2543" i="26"/>
  <c r="D2567" i="26"/>
  <c r="E2554" i="26"/>
  <c r="F2554" i="26" s="1"/>
  <c r="D2578" i="26"/>
  <c r="E2562" i="26"/>
  <c r="F2562" i="26" s="1"/>
  <c r="D2586" i="26"/>
  <c r="D2569" i="26"/>
  <c r="E2545" i="26"/>
  <c r="F2545" i="26" s="1"/>
  <c r="E2556" i="26"/>
  <c r="G2556" i="26" s="1"/>
  <c r="D2580" i="26"/>
  <c r="E2535" i="26"/>
  <c r="D2559" i="26"/>
  <c r="G2562" i="26" l="1"/>
  <c r="F2555" i="26"/>
  <c r="G2560" i="26"/>
  <c r="F2547" i="26"/>
  <c r="G2553" i="26"/>
  <c r="G2537" i="26"/>
  <c r="G2568" i="26"/>
  <c r="F2533" i="26"/>
  <c r="G2552" i="26"/>
  <c r="F2564" i="26"/>
  <c r="F2543" i="26"/>
  <c r="G2543" i="26"/>
  <c r="F2566" i="26"/>
  <c r="G2566" i="26"/>
  <c r="G2550" i="26"/>
  <c r="F2550" i="26"/>
  <c r="G2558" i="26"/>
  <c r="F2558" i="26"/>
  <c r="G2570" i="26"/>
  <c r="G2545" i="26"/>
  <c r="G2535" i="26"/>
  <c r="F2535" i="26"/>
  <c r="G2527" i="26"/>
  <c r="F2527" i="26"/>
  <c r="F2541" i="26"/>
  <c r="G2554" i="26"/>
  <c r="F2549" i="26"/>
  <c r="D2551" i="26"/>
  <c r="F2556" i="26"/>
  <c r="F2548" i="26"/>
  <c r="F2539" i="26"/>
  <c r="D2585" i="26"/>
  <c r="E2561" i="26"/>
  <c r="F2561" i="26" s="1"/>
  <c r="E2592" i="26"/>
  <c r="F2592" i="26" s="1"/>
  <c r="D2616" i="26"/>
  <c r="E2584" i="26"/>
  <c r="F2584" i="26" s="1"/>
  <c r="D2608" i="26"/>
  <c r="E2588" i="26"/>
  <c r="D2612" i="26"/>
  <c r="E2579" i="26"/>
  <c r="G2579" i="26" s="1"/>
  <c r="D2603" i="26"/>
  <c r="E2594" i="26"/>
  <c r="F2594" i="26" s="1"/>
  <c r="D2618" i="26"/>
  <c r="E2559" i="26"/>
  <c r="D2583" i="26"/>
  <c r="D2597" i="26"/>
  <c r="E2573" i="26"/>
  <c r="G2573" i="26" s="1"/>
  <c r="D2589" i="26"/>
  <c r="E2565" i="26"/>
  <c r="G2565" i="26" s="1"/>
  <c r="E2576" i="26"/>
  <c r="F2576" i="26" s="1"/>
  <c r="D2600" i="26"/>
  <c r="E2571" i="26"/>
  <c r="G2571" i="26" s="1"/>
  <c r="D2595" i="26"/>
  <c r="E2578" i="26"/>
  <c r="F2578" i="26" s="1"/>
  <c r="D2602" i="26"/>
  <c r="E2582" i="26"/>
  <c r="D2606" i="26"/>
  <c r="E2551" i="26"/>
  <c r="E2586" i="26"/>
  <c r="F2586" i="26" s="1"/>
  <c r="D2610" i="26"/>
  <c r="E2590" i="26"/>
  <c r="D2614" i="26"/>
  <c r="E2574" i="26"/>
  <c r="D2598" i="26"/>
  <c r="D2601" i="26"/>
  <c r="E2577" i="26"/>
  <c r="F2577" i="26" s="1"/>
  <c r="D2581" i="26"/>
  <c r="E2557" i="26"/>
  <c r="G2557" i="26" s="1"/>
  <c r="E2572" i="26"/>
  <c r="D2596" i="26"/>
  <c r="D2593" i="26"/>
  <c r="E2569" i="26"/>
  <c r="F2569" i="26" s="1"/>
  <c r="E2580" i="26"/>
  <c r="D2604" i="26"/>
  <c r="E2567" i="26"/>
  <c r="D2591" i="26"/>
  <c r="E2563" i="26"/>
  <c r="G2563" i="26" s="1"/>
  <c r="D2587" i="26"/>
  <c r="F2571" i="26" l="1"/>
  <c r="G2586" i="26"/>
  <c r="F2590" i="26"/>
  <c r="G2590" i="26"/>
  <c r="F2557" i="26"/>
  <c r="G2572" i="26"/>
  <c r="F2572" i="26"/>
  <c r="G2588" i="26"/>
  <c r="F2588" i="26"/>
  <c r="D2575" i="26"/>
  <c r="G2580" i="26"/>
  <c r="F2580" i="26"/>
  <c r="F2551" i="26"/>
  <c r="G2551" i="26"/>
  <c r="G2577" i="26"/>
  <c r="F2574" i="26"/>
  <c r="G2574" i="26"/>
  <c r="F2582" i="26"/>
  <c r="G2582" i="26"/>
  <c r="G2592" i="26"/>
  <c r="F2565" i="26"/>
  <c r="G2561" i="26"/>
  <c r="F2573" i="26"/>
  <c r="G2567" i="26"/>
  <c r="F2567" i="26"/>
  <c r="G2559" i="26"/>
  <c r="F2559" i="26"/>
  <c r="G2578" i="26"/>
  <c r="G2584" i="26"/>
  <c r="G2576" i="26"/>
  <c r="G2594" i="26"/>
  <c r="G2569" i="26"/>
  <c r="F2563" i="26"/>
  <c r="F2579" i="26"/>
  <c r="D2621" i="26"/>
  <c r="E2597" i="26"/>
  <c r="G2597" i="26" s="1"/>
  <c r="E2612" i="26"/>
  <c r="F2612" i="26" s="1"/>
  <c r="D2636" i="26"/>
  <c r="D2605" i="26"/>
  <c r="E2581" i="26"/>
  <c r="G2581" i="26" s="1"/>
  <c r="E2610" i="26"/>
  <c r="F2610" i="26" s="1"/>
  <c r="D2634" i="26"/>
  <c r="E2583" i="26"/>
  <c r="D2607" i="26"/>
  <c r="E2608" i="26"/>
  <c r="F2608" i="26" s="1"/>
  <c r="D2632" i="26"/>
  <c r="E2602" i="26"/>
  <c r="F2602" i="26" s="1"/>
  <c r="D2626" i="26"/>
  <c r="E2616" i="26"/>
  <c r="F2616" i="26" s="1"/>
  <c r="D2640" i="26"/>
  <c r="E2587" i="26"/>
  <c r="G2587" i="26" s="1"/>
  <c r="D2611" i="26"/>
  <c r="D2617" i="26"/>
  <c r="E2593" i="26"/>
  <c r="F2593" i="26" s="1"/>
  <c r="E2595" i="26"/>
  <c r="G2595" i="26" s="1"/>
  <c r="D2619" i="26"/>
  <c r="D2613" i="26"/>
  <c r="E2589" i="26"/>
  <c r="G2589" i="26" s="1"/>
  <c r="E2575" i="26"/>
  <c r="E2618" i="26"/>
  <c r="F2618" i="26" s="1"/>
  <c r="D2642" i="26"/>
  <c r="E2603" i="26"/>
  <c r="G2603" i="26" s="1"/>
  <c r="D2627" i="26"/>
  <c r="E2604" i="26"/>
  <c r="F2604" i="26" s="1"/>
  <c r="D2628" i="26"/>
  <c r="E2596" i="26"/>
  <c r="D2620" i="26"/>
  <c r="D2625" i="26"/>
  <c r="E2601" i="26"/>
  <c r="F2601" i="26" s="1"/>
  <c r="E2614" i="26"/>
  <c r="D2638" i="26"/>
  <c r="E2600" i="26"/>
  <c r="F2600" i="26" s="1"/>
  <c r="D2624" i="26"/>
  <c r="E2591" i="26"/>
  <c r="D2615" i="26"/>
  <c r="E2598" i="26"/>
  <c r="D2622" i="26"/>
  <c r="E2606" i="26"/>
  <c r="D2630" i="26"/>
  <c r="D2609" i="26"/>
  <c r="E2585" i="26"/>
  <c r="F2585" i="26" s="1"/>
  <c r="F2589" i="26" l="1"/>
  <c r="G2608" i="26"/>
  <c r="G2593" i="26"/>
  <c r="F2595" i="26"/>
  <c r="F2597" i="26"/>
  <c r="G2601" i="26"/>
  <c r="G2610" i="26"/>
  <c r="G2602" i="26"/>
  <c r="G2614" i="26"/>
  <c r="F2614" i="26"/>
  <c r="D2599" i="26"/>
  <c r="G2596" i="26"/>
  <c r="F2596" i="26"/>
  <c r="G2575" i="26"/>
  <c r="F2575" i="26"/>
  <c r="G2583" i="26"/>
  <c r="F2583" i="26"/>
  <c r="G2606" i="26"/>
  <c r="F2606" i="26"/>
  <c r="G2616" i="26"/>
  <c r="G2618" i="26"/>
  <c r="G2612" i="26"/>
  <c r="G2591" i="26"/>
  <c r="F2591" i="26"/>
  <c r="F2581" i="26"/>
  <c r="G2598" i="26"/>
  <c r="F2598" i="26"/>
  <c r="G2585" i="26"/>
  <c r="F2603" i="26"/>
  <c r="G2600" i="26"/>
  <c r="G2604" i="26"/>
  <c r="F2587" i="26"/>
  <c r="E2634" i="26"/>
  <c r="F2634" i="26" s="1"/>
  <c r="D2658" i="26"/>
  <c r="E2622" i="26"/>
  <c r="D2646" i="26"/>
  <c r="E2638" i="26"/>
  <c r="D2662" i="26"/>
  <c r="E2607" i="26"/>
  <c r="D2631" i="26"/>
  <c r="E2630" i="26"/>
  <c r="D2654" i="26"/>
  <c r="E2642" i="26"/>
  <c r="F2642" i="26" s="1"/>
  <c r="D2666" i="26"/>
  <c r="D2637" i="26"/>
  <c r="E2613" i="26"/>
  <c r="G2613" i="26" s="1"/>
  <c r="D2641" i="26"/>
  <c r="E2617" i="26"/>
  <c r="E2615" i="26"/>
  <c r="D2639" i="26"/>
  <c r="D2633" i="26"/>
  <c r="E2609" i="26"/>
  <c r="E2620" i="26"/>
  <c r="F2620" i="26" s="1"/>
  <c r="D2644" i="26"/>
  <c r="E2627" i="26"/>
  <c r="G2627" i="26" s="1"/>
  <c r="D2651" i="26"/>
  <c r="E2619" i="26"/>
  <c r="G2619" i="26" s="1"/>
  <c r="D2643" i="26"/>
  <c r="E2611" i="26"/>
  <c r="G2611" i="26" s="1"/>
  <c r="D2635" i="26"/>
  <c r="E2626" i="26"/>
  <c r="F2626" i="26" s="1"/>
  <c r="D2650" i="26"/>
  <c r="D2645" i="26"/>
  <c r="E2621" i="26"/>
  <c r="G2621" i="26" s="1"/>
  <c r="E2624" i="26"/>
  <c r="F2624" i="26" s="1"/>
  <c r="D2648" i="26"/>
  <c r="D2649" i="26"/>
  <c r="E2625" i="26"/>
  <c r="E2628" i="26"/>
  <c r="F2628" i="26" s="1"/>
  <c r="D2652" i="26"/>
  <c r="E2640" i="26"/>
  <c r="F2640" i="26" s="1"/>
  <c r="D2664" i="26"/>
  <c r="E2632" i="26"/>
  <c r="F2632" i="26" s="1"/>
  <c r="D2656" i="26"/>
  <c r="E2636" i="26"/>
  <c r="F2636" i="26" s="1"/>
  <c r="D2660" i="26"/>
  <c r="E2599" i="26"/>
  <c r="D2629" i="26"/>
  <c r="E2605" i="26"/>
  <c r="G2605" i="26" s="1"/>
  <c r="F2605" i="26" l="1"/>
  <c r="F2619" i="26"/>
  <c r="G2634" i="26"/>
  <c r="F2627" i="26"/>
  <c r="G2625" i="26"/>
  <c r="F2625" i="26"/>
  <c r="F2599" i="26"/>
  <c r="G2599" i="26"/>
  <c r="G2622" i="26"/>
  <c r="F2622" i="26"/>
  <c r="G2636" i="26"/>
  <c r="F2621" i="26"/>
  <c r="F2615" i="26"/>
  <c r="G2615" i="26"/>
  <c r="G2630" i="26"/>
  <c r="F2630" i="26"/>
  <c r="G2628" i="26"/>
  <c r="G2632" i="26"/>
  <c r="G2626" i="26"/>
  <c r="G2642" i="26"/>
  <c r="G2620" i="26"/>
  <c r="F2613" i="26"/>
  <c r="F2638" i="26"/>
  <c r="G2638" i="26"/>
  <c r="G2609" i="26"/>
  <c r="F2609" i="26"/>
  <c r="G2640" i="26"/>
  <c r="G2617" i="26"/>
  <c r="F2617" i="26"/>
  <c r="G2607" i="26"/>
  <c r="F2607" i="26"/>
  <c r="D2623" i="26"/>
  <c r="F2611" i="26"/>
  <c r="G2624" i="26"/>
  <c r="E2664" i="26"/>
  <c r="F2664" i="26" s="1"/>
  <c r="D2688" i="26"/>
  <c r="D2673" i="26"/>
  <c r="E2649" i="26"/>
  <c r="D2669" i="26"/>
  <c r="E2645" i="26"/>
  <c r="G2645" i="26" s="1"/>
  <c r="E2643" i="26"/>
  <c r="G2643" i="26" s="1"/>
  <c r="D2667" i="26"/>
  <c r="D2661" i="26"/>
  <c r="E2637" i="26"/>
  <c r="G2637" i="26" s="1"/>
  <c r="E2662" i="26"/>
  <c r="D2686" i="26"/>
  <c r="E2666" i="26"/>
  <c r="F2666" i="26" s="1"/>
  <c r="D2690" i="26"/>
  <c r="D2653" i="26"/>
  <c r="E2629" i="26"/>
  <c r="G2629" i="26" s="1"/>
  <c r="E2660" i="26"/>
  <c r="F2660" i="26" s="1"/>
  <c r="D2684" i="26"/>
  <c r="E2623" i="26"/>
  <c r="E2652" i="26"/>
  <c r="F2652" i="26" s="1"/>
  <c r="D2676" i="26"/>
  <c r="E2648" i="26"/>
  <c r="F2648" i="26" s="1"/>
  <c r="D2672" i="26"/>
  <c r="E2650" i="26"/>
  <c r="F2650" i="26" s="1"/>
  <c r="D2674" i="26"/>
  <c r="E2658" i="26"/>
  <c r="F2658" i="26" s="1"/>
  <c r="D2682" i="26"/>
  <c r="E2651" i="26"/>
  <c r="G2651" i="26" s="1"/>
  <c r="D2675" i="26"/>
  <c r="E2631" i="26"/>
  <c r="D2655" i="26"/>
  <c r="E2646" i="26"/>
  <c r="D2670" i="26"/>
  <c r="E2635" i="26"/>
  <c r="G2635" i="26" s="1"/>
  <c r="D2659" i="26"/>
  <c r="D2657" i="26"/>
  <c r="E2633" i="26"/>
  <c r="D2665" i="26"/>
  <c r="E2641" i="26"/>
  <c r="E2656" i="26"/>
  <c r="F2656" i="26" s="1"/>
  <c r="D2680" i="26"/>
  <c r="E2644" i="26"/>
  <c r="F2644" i="26" s="1"/>
  <c r="D2668" i="26"/>
  <c r="E2639" i="26"/>
  <c r="D2663" i="26"/>
  <c r="E2654" i="26"/>
  <c r="D2678" i="26"/>
  <c r="G2652" i="26" l="1"/>
  <c r="G2658" i="26"/>
  <c r="F2643" i="26"/>
  <c r="F2645" i="26"/>
  <c r="G2648" i="26"/>
  <c r="G2639" i="26"/>
  <c r="F2639" i="26"/>
  <c r="D2647" i="26"/>
  <c r="G2649" i="26"/>
  <c r="F2649" i="26"/>
  <c r="G2662" i="26"/>
  <c r="F2662" i="26"/>
  <c r="F2629" i="26"/>
  <c r="G2656" i="26"/>
  <c r="G2623" i="26"/>
  <c r="F2623" i="26"/>
  <c r="G2660" i="26"/>
  <c r="F2635" i="26"/>
  <c r="G2641" i="26"/>
  <c r="F2641" i="26"/>
  <c r="F2654" i="26"/>
  <c r="G2654" i="26"/>
  <c r="G2631" i="26"/>
  <c r="F2631" i="26"/>
  <c r="G2644" i="26"/>
  <c r="F2651" i="26"/>
  <c r="F2637" i="26"/>
  <c r="G2646" i="26"/>
  <c r="F2646" i="26"/>
  <c r="G2633" i="26"/>
  <c r="F2633" i="26"/>
  <c r="G2650" i="26"/>
  <c r="G2664" i="26"/>
  <c r="G2666" i="26"/>
  <c r="E2686" i="26"/>
  <c r="D2710" i="26"/>
  <c r="E2688" i="26"/>
  <c r="F2688" i="26" s="1"/>
  <c r="D2712" i="26"/>
  <c r="E2678" i="26"/>
  <c r="D2702" i="26"/>
  <c r="E2655" i="26"/>
  <c r="D2679" i="26"/>
  <c r="E2672" i="26"/>
  <c r="F2672" i="26" s="1"/>
  <c r="D2696" i="26"/>
  <c r="D2697" i="26"/>
  <c r="E2673" i="26"/>
  <c r="D2681" i="26"/>
  <c r="E2657" i="26"/>
  <c r="E2675" i="26"/>
  <c r="G2675" i="26" s="1"/>
  <c r="D2699" i="26"/>
  <c r="E2684" i="26"/>
  <c r="F2684" i="26" s="1"/>
  <c r="D2708" i="26"/>
  <c r="E2690" i="26"/>
  <c r="F2690" i="26" s="1"/>
  <c r="D2714" i="26"/>
  <c r="D2677" i="26"/>
  <c r="E2653" i="26"/>
  <c r="G2653" i="26" s="1"/>
  <c r="E2667" i="26"/>
  <c r="G2667" i="26" s="1"/>
  <c r="D2691" i="26"/>
  <c r="E2668" i="26"/>
  <c r="F2668" i="26" s="1"/>
  <c r="D2692" i="26"/>
  <c r="E2663" i="26"/>
  <c r="D2687" i="26"/>
  <c r="E2680" i="26"/>
  <c r="F2680" i="26" s="1"/>
  <c r="D2704" i="26"/>
  <c r="E2676" i="26"/>
  <c r="F2676" i="26" s="1"/>
  <c r="D2700" i="26"/>
  <c r="D2693" i="26"/>
  <c r="E2669" i="26"/>
  <c r="G2669" i="26" s="1"/>
  <c r="D2689" i="26"/>
  <c r="E2665" i="26"/>
  <c r="E2682" i="26"/>
  <c r="F2682" i="26" s="1"/>
  <c r="D2706" i="26"/>
  <c r="E2647" i="26"/>
  <c r="D2671" i="26"/>
  <c r="E2659" i="26"/>
  <c r="G2659" i="26" s="1"/>
  <c r="D2683" i="26"/>
  <c r="E2670" i="26"/>
  <c r="D2694" i="26"/>
  <c r="E2674" i="26"/>
  <c r="F2674" i="26" s="1"/>
  <c r="D2698" i="26"/>
  <c r="D2685" i="26"/>
  <c r="E2661" i="26"/>
  <c r="G2661" i="26" s="1"/>
  <c r="F2669" i="26" l="1"/>
  <c r="G2684" i="26"/>
  <c r="G2680" i="26"/>
  <c r="F2667" i="26"/>
  <c r="G2672" i="26"/>
  <c r="F2647" i="26"/>
  <c r="G2647" i="26"/>
  <c r="G2655" i="26"/>
  <c r="F2655" i="26"/>
  <c r="G2674" i="26"/>
  <c r="F2653" i="26"/>
  <c r="G2657" i="26"/>
  <c r="F2657" i="26"/>
  <c r="G2678" i="26"/>
  <c r="F2678" i="26"/>
  <c r="G2665" i="26"/>
  <c r="F2665" i="26"/>
  <c r="G2673" i="26"/>
  <c r="F2673" i="26"/>
  <c r="F2661" i="26"/>
  <c r="G2682" i="26"/>
  <c r="F2659" i="26"/>
  <c r="F2670" i="26"/>
  <c r="G2670" i="26"/>
  <c r="F2663" i="26"/>
  <c r="G2663" i="26"/>
  <c r="G2690" i="26"/>
  <c r="G2676" i="26"/>
  <c r="G2686" i="26"/>
  <c r="F2686" i="26"/>
  <c r="F2675" i="26"/>
  <c r="G2688" i="26"/>
  <c r="G2668" i="26"/>
  <c r="D2717" i="26"/>
  <c r="E2693" i="26"/>
  <c r="G2693" i="26" s="1"/>
  <c r="E2687" i="26"/>
  <c r="D2711" i="26"/>
  <c r="D2709" i="26"/>
  <c r="E2685" i="26"/>
  <c r="G2685" i="26" s="1"/>
  <c r="E2699" i="26"/>
  <c r="G2699" i="26" s="1"/>
  <c r="D2723" i="26"/>
  <c r="D2721" i="26"/>
  <c r="E2697" i="26"/>
  <c r="E2712" i="26"/>
  <c r="F2712" i="26" s="1"/>
  <c r="D2736" i="26"/>
  <c r="E2694" i="26"/>
  <c r="D2718" i="26"/>
  <c r="E2692" i="26"/>
  <c r="F2692" i="26" s="1"/>
  <c r="D2716" i="26"/>
  <c r="E2710" i="26"/>
  <c r="D2734" i="26"/>
  <c r="E2714" i="26"/>
  <c r="F2714" i="26" s="1"/>
  <c r="D2738" i="26"/>
  <c r="E2679" i="26"/>
  <c r="D2703" i="26"/>
  <c r="E2700" i="26"/>
  <c r="F2700" i="26" s="1"/>
  <c r="D2724" i="26"/>
  <c r="E2698" i="26"/>
  <c r="F2698" i="26" s="1"/>
  <c r="D2722" i="26"/>
  <c r="E2704" i="26"/>
  <c r="F2704" i="26" s="1"/>
  <c r="D2728" i="26"/>
  <c r="E2671" i="26"/>
  <c r="D2695" i="26"/>
  <c r="D2713" i="26"/>
  <c r="E2689" i="26"/>
  <c r="E2691" i="26"/>
  <c r="G2691" i="26" s="1"/>
  <c r="D2715" i="26"/>
  <c r="E2706" i="26"/>
  <c r="F2706" i="26" s="1"/>
  <c r="D2730" i="26"/>
  <c r="E2683" i="26"/>
  <c r="G2683" i="26" s="1"/>
  <c r="D2707" i="26"/>
  <c r="D2701" i="26"/>
  <c r="E2677" i="26"/>
  <c r="G2677" i="26" s="1"/>
  <c r="E2708" i="26"/>
  <c r="F2708" i="26" s="1"/>
  <c r="D2732" i="26"/>
  <c r="D2705" i="26"/>
  <c r="E2681" i="26"/>
  <c r="E2696" i="26"/>
  <c r="F2696" i="26" s="1"/>
  <c r="D2720" i="26"/>
  <c r="E2702" i="26"/>
  <c r="D2726" i="26"/>
  <c r="F2693" i="26" l="1"/>
  <c r="F2691" i="26"/>
  <c r="G2689" i="26"/>
  <c r="F2689" i="26"/>
  <c r="F2679" i="26"/>
  <c r="G2679" i="26"/>
  <c r="F2702" i="26"/>
  <c r="G2702" i="26"/>
  <c r="G2712" i="26"/>
  <c r="F2677" i="26"/>
  <c r="G2671" i="26"/>
  <c r="F2671" i="26"/>
  <c r="G2708" i="26"/>
  <c r="G2704" i="26"/>
  <c r="G2694" i="26"/>
  <c r="F2694" i="26"/>
  <c r="G2698" i="26"/>
  <c r="G2681" i="26"/>
  <c r="F2681" i="26"/>
  <c r="G2696" i="26"/>
  <c r="G2687" i="26"/>
  <c r="F2687" i="26"/>
  <c r="G2697" i="26"/>
  <c r="F2697" i="26"/>
  <c r="G2692" i="26"/>
  <c r="G2710" i="26"/>
  <c r="F2710" i="26"/>
  <c r="F2683" i="26"/>
  <c r="F2699" i="26"/>
  <c r="G2714" i="26"/>
  <c r="G2706" i="26"/>
  <c r="G2700" i="26"/>
  <c r="F2685" i="26"/>
  <c r="E2726" i="26"/>
  <c r="D2750" i="26"/>
  <c r="D2729" i="26"/>
  <c r="E2705" i="26"/>
  <c r="E2730" i="26"/>
  <c r="F2730" i="26" s="1"/>
  <c r="D2754" i="26"/>
  <c r="E2728" i="26"/>
  <c r="F2728" i="26" s="1"/>
  <c r="D2752" i="26"/>
  <c r="E2738" i="26"/>
  <c r="F2738" i="26" s="1"/>
  <c r="D2762" i="26"/>
  <c r="E2732" i="26"/>
  <c r="F2732" i="26" s="1"/>
  <c r="D2756" i="26"/>
  <c r="E2718" i="26"/>
  <c r="D2742" i="26"/>
  <c r="D2745" i="26"/>
  <c r="E2721" i="26"/>
  <c r="E2716" i="26"/>
  <c r="F2716" i="26" s="1"/>
  <c r="D2740" i="26"/>
  <c r="E2723" i="26"/>
  <c r="G2723" i="26" s="1"/>
  <c r="D2747" i="26"/>
  <c r="E2720" i="26"/>
  <c r="F2720" i="26" s="1"/>
  <c r="D2744" i="26"/>
  <c r="E2707" i="26"/>
  <c r="G2707" i="26" s="1"/>
  <c r="D2731" i="26"/>
  <c r="E2722" i="26"/>
  <c r="F2722" i="26" s="1"/>
  <c r="D2746" i="26"/>
  <c r="E2703" i="26"/>
  <c r="D2727" i="26"/>
  <c r="D2741" i="26"/>
  <c r="E2717" i="26"/>
  <c r="G2717" i="26" s="1"/>
  <c r="D2737" i="26"/>
  <c r="E2713" i="26"/>
  <c r="E2736" i="26"/>
  <c r="F2736" i="26" s="1"/>
  <c r="D2760" i="26"/>
  <c r="E2695" i="26"/>
  <c r="D2719" i="26"/>
  <c r="D2733" i="26"/>
  <c r="E2709" i="26"/>
  <c r="G2709" i="26" s="1"/>
  <c r="D2725" i="26"/>
  <c r="E2701" i="26"/>
  <c r="G2701" i="26" s="1"/>
  <c r="E2724" i="26"/>
  <c r="F2724" i="26" s="1"/>
  <c r="D2748" i="26"/>
  <c r="E2711" i="26"/>
  <c r="D2735" i="26"/>
  <c r="E2715" i="26"/>
  <c r="G2715" i="26" s="1"/>
  <c r="D2739" i="26"/>
  <c r="E2734" i="26"/>
  <c r="D2758" i="26"/>
  <c r="G2732" i="26" l="1"/>
  <c r="F2717" i="26"/>
  <c r="G2730" i="26"/>
  <c r="F2715" i="26"/>
  <c r="G2734" i="26"/>
  <c r="F2734" i="26"/>
  <c r="G2705" i="26"/>
  <c r="F2705" i="26"/>
  <c r="G2695" i="26"/>
  <c r="F2695" i="26"/>
  <c r="G2722" i="26"/>
  <c r="G2728" i="26"/>
  <c r="F2723" i="26"/>
  <c r="G2726" i="26"/>
  <c r="F2726" i="26"/>
  <c r="G2713" i="26"/>
  <c r="F2713" i="26"/>
  <c r="G2721" i="26"/>
  <c r="F2721" i="26"/>
  <c r="G2720" i="26"/>
  <c r="G2718" i="26"/>
  <c r="F2718" i="26"/>
  <c r="F2709" i="26"/>
  <c r="F2701" i="26"/>
  <c r="G2736" i="26"/>
  <c r="F2707" i="26"/>
  <c r="G2711" i="26"/>
  <c r="F2711" i="26"/>
  <c r="G2703" i="26"/>
  <c r="F2703" i="26"/>
  <c r="G2738" i="26"/>
  <c r="G2716" i="26"/>
  <c r="G2724" i="26"/>
  <c r="E2727" i="26"/>
  <c r="D2751" i="26"/>
  <c r="D2757" i="26"/>
  <c r="E2733" i="26"/>
  <c r="G2733" i="26" s="1"/>
  <c r="E2740" i="26"/>
  <c r="F2740" i="26" s="1"/>
  <c r="D2764" i="26"/>
  <c r="E2758" i="26"/>
  <c r="D2782" i="26"/>
  <c r="E2735" i="26"/>
  <c r="D2759" i="26"/>
  <c r="D2769" i="26"/>
  <c r="E2745" i="26"/>
  <c r="E2756" i="26"/>
  <c r="F2756" i="26" s="1"/>
  <c r="D2780" i="26"/>
  <c r="D2765" i="26"/>
  <c r="E2741" i="26"/>
  <c r="G2741" i="26" s="1"/>
  <c r="E2746" i="26"/>
  <c r="F2746" i="26" s="1"/>
  <c r="D2770" i="26"/>
  <c r="E2744" i="26"/>
  <c r="F2744" i="26" s="1"/>
  <c r="D2768" i="26"/>
  <c r="E2742" i="26"/>
  <c r="D2766" i="26"/>
  <c r="D2749" i="26"/>
  <c r="E2725" i="26"/>
  <c r="G2725" i="26" s="1"/>
  <c r="E2752" i="26"/>
  <c r="F2752" i="26" s="1"/>
  <c r="D2776" i="26"/>
  <c r="D2753" i="26"/>
  <c r="E2729" i="26"/>
  <c r="E2750" i="26"/>
  <c r="D2774" i="26"/>
  <c r="E2719" i="26"/>
  <c r="D2743" i="26"/>
  <c r="D2761" i="26"/>
  <c r="E2737" i="26"/>
  <c r="E2731" i="26"/>
  <c r="G2731" i="26" s="1"/>
  <c r="D2755" i="26"/>
  <c r="E2747" i="26"/>
  <c r="G2747" i="26" s="1"/>
  <c r="D2771" i="26"/>
  <c r="E2739" i="26"/>
  <c r="G2739" i="26" s="1"/>
  <c r="D2763" i="26"/>
  <c r="E2748" i="26"/>
  <c r="F2748" i="26" s="1"/>
  <c r="D2772" i="26"/>
  <c r="E2760" i="26"/>
  <c r="F2760" i="26" s="1"/>
  <c r="D2784" i="26"/>
  <c r="E2762" i="26"/>
  <c r="F2762" i="26" s="1"/>
  <c r="D2786" i="26"/>
  <c r="E2754" i="26"/>
  <c r="F2754" i="26" s="1"/>
  <c r="D2778" i="26"/>
  <c r="F2731" i="26" l="1"/>
  <c r="G2750" i="26"/>
  <c r="F2750" i="26"/>
  <c r="G2742" i="26"/>
  <c r="F2742" i="26"/>
  <c r="G2729" i="26"/>
  <c r="F2729" i="26"/>
  <c r="G2745" i="26"/>
  <c r="F2745" i="26"/>
  <c r="G2762" i="26"/>
  <c r="G2740" i="26"/>
  <c r="G2756" i="26"/>
  <c r="F2741" i="26"/>
  <c r="G2737" i="26"/>
  <c r="F2737" i="26"/>
  <c r="F2733" i="26"/>
  <c r="G2754" i="26"/>
  <c r="G2746" i="26"/>
  <c r="F2747" i="26"/>
  <c r="G2760" i="26"/>
  <c r="F2725" i="26"/>
  <c r="G2744" i="26"/>
  <c r="G2748" i="26"/>
  <c r="G2735" i="26"/>
  <c r="F2735" i="26"/>
  <c r="G2727" i="26"/>
  <c r="F2727" i="26"/>
  <c r="G2719" i="26"/>
  <c r="F2719" i="26"/>
  <c r="G2758" i="26"/>
  <c r="F2758" i="26"/>
  <c r="F2739" i="26"/>
  <c r="G2752" i="26"/>
  <c r="E2784" i="26"/>
  <c r="F2784" i="26" s="1"/>
  <c r="D2808" i="26"/>
  <c r="E2763" i="26"/>
  <c r="G2763" i="26" s="1"/>
  <c r="D2787" i="26"/>
  <c r="E2755" i="26"/>
  <c r="G2755" i="26" s="1"/>
  <c r="D2779" i="26"/>
  <c r="E2768" i="26"/>
  <c r="F2768" i="26" s="1"/>
  <c r="D2792" i="26"/>
  <c r="D2789" i="26"/>
  <c r="E2765" i="26"/>
  <c r="G2765" i="26" s="1"/>
  <c r="E2782" i="26"/>
  <c r="D2806" i="26"/>
  <c r="D2781" i="26"/>
  <c r="E2757" i="26"/>
  <c r="G2757" i="26" s="1"/>
  <c r="E2774" i="26"/>
  <c r="D2798" i="26"/>
  <c r="D2793" i="26"/>
  <c r="E2769" i="26"/>
  <c r="E2778" i="26"/>
  <c r="F2778" i="26" s="1"/>
  <c r="D2802" i="26"/>
  <c r="E2766" i="26"/>
  <c r="D2790" i="26"/>
  <c r="E2770" i="26"/>
  <c r="F2770" i="26" s="1"/>
  <c r="D2794" i="26"/>
  <c r="E2751" i="26"/>
  <c r="D2775" i="26"/>
  <c r="D2777" i="26"/>
  <c r="E2753" i="26"/>
  <c r="E2786" i="26"/>
  <c r="F2786" i="26" s="1"/>
  <c r="D2810" i="26"/>
  <c r="E2772" i="26"/>
  <c r="F2772" i="26" s="1"/>
  <c r="D2796" i="26"/>
  <c r="E2771" i="26"/>
  <c r="G2771" i="26" s="1"/>
  <c r="D2795" i="26"/>
  <c r="D2785" i="26"/>
  <c r="E2761" i="26"/>
  <c r="E2776" i="26"/>
  <c r="F2776" i="26" s="1"/>
  <c r="D2800" i="26"/>
  <c r="E2780" i="26"/>
  <c r="F2780" i="26" s="1"/>
  <c r="D2804" i="26"/>
  <c r="E2759" i="26"/>
  <c r="D2783" i="26"/>
  <c r="E2743" i="26"/>
  <c r="D2767" i="26"/>
  <c r="D2773" i="26"/>
  <c r="E2749" i="26"/>
  <c r="G2749" i="26" s="1"/>
  <c r="E2764" i="26"/>
  <c r="F2764" i="26" s="1"/>
  <c r="D2788" i="26"/>
  <c r="G2770" i="26" l="1"/>
  <c r="F2771" i="26"/>
  <c r="G2778" i="26"/>
  <c r="F2765" i="26"/>
  <c r="G2753" i="26"/>
  <c r="F2753" i="26"/>
  <c r="G2743" i="26"/>
  <c r="F2743" i="26"/>
  <c r="F2782" i="26"/>
  <c r="G2782" i="26"/>
  <c r="F2749" i="26"/>
  <c r="G2759" i="26"/>
  <c r="F2759" i="26"/>
  <c r="G2751" i="26"/>
  <c r="F2751" i="26"/>
  <c r="G2764" i="26"/>
  <c r="F2755" i="26"/>
  <c r="G2784" i="26"/>
  <c r="G2776" i="26"/>
  <c r="F2763" i="26"/>
  <c r="G2772" i="26"/>
  <c r="G2768" i="26"/>
  <c r="G2774" i="26"/>
  <c r="F2774" i="26"/>
  <c r="G2766" i="26"/>
  <c r="F2766" i="26"/>
  <c r="G2761" i="26"/>
  <c r="F2761" i="26"/>
  <c r="G2769" i="26"/>
  <c r="F2769" i="26"/>
  <c r="F2757" i="26"/>
  <c r="G2780" i="26"/>
  <c r="G2786" i="26"/>
  <c r="E2788" i="26"/>
  <c r="F2788" i="26" s="1"/>
  <c r="D2812" i="26"/>
  <c r="E2804" i="26"/>
  <c r="F2804" i="26" s="1"/>
  <c r="D2828" i="26"/>
  <c r="E2796" i="26"/>
  <c r="F2796" i="26" s="1"/>
  <c r="D2820" i="26"/>
  <c r="E2802" i="26"/>
  <c r="F2802" i="26" s="1"/>
  <c r="D2826" i="26"/>
  <c r="E2790" i="26"/>
  <c r="D2814" i="26"/>
  <c r="D2805" i="26"/>
  <c r="E2781" i="26"/>
  <c r="D2813" i="26"/>
  <c r="E2789" i="26"/>
  <c r="D2801" i="26"/>
  <c r="E2777" i="26"/>
  <c r="E2806" i="26"/>
  <c r="D2830" i="26"/>
  <c r="E2792" i="26"/>
  <c r="F2792" i="26" s="1"/>
  <c r="D2816" i="26"/>
  <c r="E2787" i="26"/>
  <c r="G2787" i="26" s="1"/>
  <c r="D2811" i="26"/>
  <c r="E2810" i="26"/>
  <c r="F2810" i="26" s="1"/>
  <c r="D2834" i="26"/>
  <c r="E2775" i="26"/>
  <c r="D2799" i="26"/>
  <c r="D2809" i="26"/>
  <c r="E2785" i="26"/>
  <c r="E2798" i="26"/>
  <c r="D2822" i="26"/>
  <c r="D2797" i="26"/>
  <c r="E2773" i="26"/>
  <c r="E2783" i="26"/>
  <c r="D2807" i="26"/>
  <c r="E2795" i="26"/>
  <c r="G2795" i="26" s="1"/>
  <c r="D2819" i="26"/>
  <c r="E2808" i="26"/>
  <c r="F2808" i="26" s="1"/>
  <c r="D2832" i="26"/>
  <c r="E2767" i="26"/>
  <c r="D2791" i="26"/>
  <c r="E2794" i="26"/>
  <c r="F2794" i="26" s="1"/>
  <c r="D2818" i="26"/>
  <c r="E2800" i="26"/>
  <c r="F2800" i="26" s="1"/>
  <c r="D2824" i="26"/>
  <c r="D2817" i="26"/>
  <c r="E2793" i="26"/>
  <c r="E2779" i="26"/>
  <c r="G2779" i="26" s="1"/>
  <c r="D2803" i="26"/>
  <c r="G2810" i="26" l="1"/>
  <c r="F2779" i="26"/>
  <c r="G2790" i="26"/>
  <c r="F2790" i="26"/>
  <c r="F2795" i="26"/>
  <c r="G2792" i="26"/>
  <c r="F2773" i="26"/>
  <c r="G2773" i="26"/>
  <c r="F2777" i="26"/>
  <c r="G2777" i="26"/>
  <c r="G2794" i="26"/>
  <c r="G2767" i="26"/>
  <c r="F2767" i="26"/>
  <c r="F2787" i="26"/>
  <c r="G2796" i="26"/>
  <c r="G2793" i="26"/>
  <c r="F2793" i="26"/>
  <c r="G2789" i="26"/>
  <c r="F2789" i="26"/>
  <c r="G2802" i="26"/>
  <c r="G2804" i="26"/>
  <c r="G2788" i="26"/>
  <c r="G2783" i="26"/>
  <c r="F2783" i="26"/>
  <c r="G2775" i="26"/>
  <c r="F2775" i="26"/>
  <c r="G2806" i="26"/>
  <c r="F2806" i="26"/>
  <c r="G2798" i="26"/>
  <c r="F2798" i="26"/>
  <c r="G2785" i="26"/>
  <c r="F2785" i="26"/>
  <c r="G2781" i="26"/>
  <c r="F2781" i="26"/>
  <c r="G2808" i="26"/>
  <c r="G2800" i="26"/>
  <c r="E2791" i="26"/>
  <c r="D2815" i="26"/>
  <c r="D2833" i="26"/>
  <c r="E2809" i="26"/>
  <c r="D2825" i="26"/>
  <c r="E2801" i="26"/>
  <c r="D2829" i="26"/>
  <c r="E2805" i="26"/>
  <c r="E2828" i="26"/>
  <c r="F2828" i="26" s="1"/>
  <c r="D2852" i="26"/>
  <c r="E2830" i="26"/>
  <c r="D2854" i="26"/>
  <c r="E2814" i="26"/>
  <c r="D2838" i="26"/>
  <c r="E2818" i="26"/>
  <c r="F2818" i="26" s="1"/>
  <c r="D2842" i="26"/>
  <c r="E2803" i="26"/>
  <c r="G2803" i="26" s="1"/>
  <c r="D2827" i="26"/>
  <c r="D2841" i="26"/>
  <c r="E2817" i="26"/>
  <c r="E2832" i="26"/>
  <c r="F2832" i="26" s="1"/>
  <c r="D2856" i="26"/>
  <c r="E2822" i="26"/>
  <c r="D2846" i="26"/>
  <c r="E2799" i="26"/>
  <c r="D2823" i="26"/>
  <c r="E2811" i="26"/>
  <c r="G2811" i="26" s="1"/>
  <c r="D2835" i="26"/>
  <c r="E2819" i="26"/>
  <c r="G2819" i="26" s="1"/>
  <c r="D2843" i="26"/>
  <c r="D2821" i="26"/>
  <c r="E2797" i="26"/>
  <c r="D2837" i="26"/>
  <c r="E2813" i="26"/>
  <c r="E2820" i="26"/>
  <c r="F2820" i="26" s="1"/>
  <c r="D2844" i="26"/>
  <c r="E2812" i="26"/>
  <c r="F2812" i="26" s="1"/>
  <c r="D2836" i="26"/>
  <c r="E2824" i="26"/>
  <c r="F2824" i="26" s="1"/>
  <c r="D2848" i="26"/>
  <c r="E2834" i="26"/>
  <c r="F2834" i="26" s="1"/>
  <c r="D2858" i="26"/>
  <c r="E2816" i="26"/>
  <c r="F2816" i="26" s="1"/>
  <c r="D2840" i="26"/>
  <c r="E2826" i="26"/>
  <c r="F2826" i="26" s="1"/>
  <c r="D2850" i="26"/>
  <c r="E2807" i="26"/>
  <c r="D2831" i="26"/>
  <c r="G2817" i="26" l="1"/>
  <c r="F2817" i="26"/>
  <c r="F2819" i="26"/>
  <c r="F2811" i="26"/>
  <c r="F2803" i="26"/>
  <c r="F2813" i="26"/>
  <c r="G2813" i="26"/>
  <c r="G2799" i="26"/>
  <c r="F2799" i="26"/>
  <c r="G2791" i="26"/>
  <c r="F2791" i="26"/>
  <c r="G2824" i="26"/>
  <c r="G2832" i="26"/>
  <c r="G2826" i="26"/>
  <c r="G2809" i="26"/>
  <c r="F2809" i="26"/>
  <c r="G2830" i="26"/>
  <c r="F2830" i="26"/>
  <c r="F2797" i="26"/>
  <c r="G2797" i="26"/>
  <c r="G2805" i="26"/>
  <c r="F2805" i="26"/>
  <c r="G2812" i="26"/>
  <c r="G2828" i="26"/>
  <c r="F2807" i="26"/>
  <c r="G2807" i="26"/>
  <c r="G2822" i="26"/>
  <c r="F2822" i="26"/>
  <c r="G2801" i="26"/>
  <c r="F2801" i="26"/>
  <c r="G2818" i="26"/>
  <c r="G2814" i="26"/>
  <c r="F2814" i="26"/>
  <c r="G2816" i="26"/>
  <c r="G2820" i="26"/>
  <c r="G2834" i="26"/>
  <c r="E2854" i="26"/>
  <c r="D2878" i="26"/>
  <c r="D2857" i="26"/>
  <c r="E2833" i="26"/>
  <c r="E2836" i="26"/>
  <c r="F2836" i="26" s="1"/>
  <c r="D2860" i="26"/>
  <c r="D2861" i="26"/>
  <c r="E2837" i="26"/>
  <c r="E2823" i="26"/>
  <c r="D2847" i="26"/>
  <c r="D2849" i="26"/>
  <c r="E2825" i="26"/>
  <c r="E2815" i="26"/>
  <c r="D2839" i="26"/>
  <c r="E2840" i="26"/>
  <c r="F2840" i="26" s="1"/>
  <c r="D2864" i="26"/>
  <c r="E2850" i="26"/>
  <c r="F2850" i="26" s="1"/>
  <c r="D2874" i="26"/>
  <c r="E2842" i="26"/>
  <c r="F2842" i="26" s="1"/>
  <c r="D2866" i="26"/>
  <c r="E2848" i="26"/>
  <c r="F2848" i="26" s="1"/>
  <c r="D2872" i="26"/>
  <c r="E2844" i="26"/>
  <c r="F2844" i="26" s="1"/>
  <c r="D2868" i="26"/>
  <c r="D2845" i="26"/>
  <c r="E2821" i="26"/>
  <c r="E2846" i="26"/>
  <c r="D2870" i="26"/>
  <c r="D2865" i="26"/>
  <c r="E2841" i="26"/>
  <c r="E2831" i="26"/>
  <c r="D2855" i="26"/>
  <c r="E2858" i="26"/>
  <c r="F2858" i="26" s="1"/>
  <c r="D2882" i="26"/>
  <c r="E2843" i="26"/>
  <c r="G2843" i="26" s="1"/>
  <c r="D2867" i="26"/>
  <c r="E2827" i="26"/>
  <c r="G2827" i="26" s="1"/>
  <c r="D2851" i="26"/>
  <c r="E2838" i="26"/>
  <c r="D2862" i="26"/>
  <c r="E2835" i="26"/>
  <c r="G2835" i="26" s="1"/>
  <c r="D2859" i="26"/>
  <c r="D2853" i="26"/>
  <c r="E2829" i="26"/>
  <c r="E2856" i="26"/>
  <c r="F2856" i="26" s="1"/>
  <c r="D2880" i="26"/>
  <c r="E2852" i="26"/>
  <c r="F2852" i="26" s="1"/>
  <c r="D2876" i="26"/>
  <c r="G2848" i="26" l="1"/>
  <c r="G2836" i="26"/>
  <c r="G2837" i="26"/>
  <c r="F2837" i="26"/>
  <c r="G2852" i="26"/>
  <c r="F2827" i="26"/>
  <c r="G2838" i="26"/>
  <c r="F2838" i="26"/>
  <c r="G2831" i="26"/>
  <c r="F2831" i="26"/>
  <c r="G2841" i="26"/>
  <c r="F2841" i="26"/>
  <c r="G2815" i="26"/>
  <c r="F2815" i="26"/>
  <c r="G2842" i="26"/>
  <c r="G2829" i="26"/>
  <c r="F2829" i="26"/>
  <c r="G2825" i="26"/>
  <c r="F2825" i="26"/>
  <c r="G2833" i="26"/>
  <c r="F2833" i="26"/>
  <c r="G2856" i="26"/>
  <c r="G2840" i="26"/>
  <c r="F2846" i="26"/>
  <c r="G2846" i="26"/>
  <c r="F2843" i="26"/>
  <c r="G2858" i="26"/>
  <c r="G2821" i="26"/>
  <c r="F2821" i="26"/>
  <c r="F2835" i="26"/>
  <c r="G2823" i="26"/>
  <c r="F2823" i="26"/>
  <c r="G2854" i="26"/>
  <c r="F2854" i="26"/>
  <c r="G2850" i="26"/>
  <c r="G2844" i="26"/>
  <c r="E2867" i="26"/>
  <c r="G2867" i="26" s="1"/>
  <c r="D2891" i="26"/>
  <c r="E2855" i="26"/>
  <c r="D2879" i="26"/>
  <c r="E2870" i="26"/>
  <c r="D2894" i="26"/>
  <c r="E2872" i="26"/>
  <c r="F2872" i="26" s="1"/>
  <c r="D2896" i="26"/>
  <c r="E2880" i="26"/>
  <c r="F2880" i="26" s="1"/>
  <c r="D2904" i="26"/>
  <c r="E2859" i="26"/>
  <c r="G2859" i="26" s="1"/>
  <c r="D2883" i="26"/>
  <c r="E2876" i="26"/>
  <c r="F2876" i="26" s="1"/>
  <c r="D2900" i="26"/>
  <c r="E2862" i="26"/>
  <c r="D2886" i="26"/>
  <c r="E2864" i="26"/>
  <c r="F2864" i="26" s="1"/>
  <c r="D2888" i="26"/>
  <c r="D2873" i="26"/>
  <c r="E2849" i="26"/>
  <c r="D2881" i="26"/>
  <c r="E2857" i="26"/>
  <c r="E2882" i="26"/>
  <c r="F2882" i="26" s="1"/>
  <c r="D2906" i="26"/>
  <c r="E2878" i="26"/>
  <c r="D2902" i="26"/>
  <c r="D2885" i="26"/>
  <c r="E2861" i="26"/>
  <c r="E2851" i="26"/>
  <c r="G2851" i="26" s="1"/>
  <c r="D2875" i="26"/>
  <c r="D2869" i="26"/>
  <c r="E2845" i="26"/>
  <c r="E2839" i="26"/>
  <c r="D2863" i="26"/>
  <c r="E2860" i="26"/>
  <c r="F2860" i="26" s="1"/>
  <c r="D2884" i="26"/>
  <c r="D2877" i="26"/>
  <c r="E2853" i="26"/>
  <c r="E2868" i="26"/>
  <c r="F2868" i="26" s="1"/>
  <c r="D2892" i="26"/>
  <c r="E2866" i="26"/>
  <c r="F2866" i="26" s="1"/>
  <c r="D2890" i="26"/>
  <c r="D2889" i="26"/>
  <c r="E2865" i="26"/>
  <c r="E2874" i="26"/>
  <c r="F2874" i="26" s="1"/>
  <c r="D2898" i="26"/>
  <c r="E2847" i="26"/>
  <c r="D2871" i="26"/>
  <c r="F2859" i="26" l="1"/>
  <c r="F2851" i="26"/>
  <c r="G2880" i="26"/>
  <c r="G2866" i="26"/>
  <c r="G2872" i="26"/>
  <c r="G2839" i="26"/>
  <c r="F2839" i="26"/>
  <c r="G2878" i="26"/>
  <c r="F2878" i="26"/>
  <c r="G2882" i="26"/>
  <c r="G2864" i="26"/>
  <c r="F2845" i="26"/>
  <c r="G2845" i="26"/>
  <c r="G2862" i="26"/>
  <c r="F2862" i="26"/>
  <c r="G2868" i="26"/>
  <c r="F2867" i="26"/>
  <c r="F2853" i="26"/>
  <c r="G2853" i="26"/>
  <c r="G2857" i="26"/>
  <c r="F2857" i="26"/>
  <c r="G2874" i="26"/>
  <c r="G2876" i="26"/>
  <c r="G2847" i="26"/>
  <c r="F2847" i="26"/>
  <c r="G2870" i="26"/>
  <c r="F2870" i="26"/>
  <c r="G2865" i="26"/>
  <c r="F2865" i="26"/>
  <c r="G2861" i="26"/>
  <c r="F2861" i="26"/>
  <c r="G2849" i="26"/>
  <c r="F2849" i="26"/>
  <c r="G2855" i="26"/>
  <c r="F2855" i="26"/>
  <c r="G2860" i="26"/>
  <c r="E2871" i="26"/>
  <c r="D2895" i="26"/>
  <c r="E2892" i="26"/>
  <c r="F2892" i="26" s="1"/>
  <c r="D2916" i="26"/>
  <c r="E2884" i="26"/>
  <c r="F2884" i="26" s="1"/>
  <c r="D2908" i="26"/>
  <c r="D2893" i="26"/>
  <c r="E2869" i="26"/>
  <c r="D2897" i="26"/>
  <c r="E2873" i="26"/>
  <c r="E2883" i="26"/>
  <c r="G2883" i="26" s="1"/>
  <c r="D2907" i="26"/>
  <c r="E2879" i="26"/>
  <c r="D2903" i="26"/>
  <c r="E2888" i="26"/>
  <c r="F2888" i="26" s="1"/>
  <c r="D2912" i="26"/>
  <c r="E2906" i="26"/>
  <c r="F2906" i="26" s="1"/>
  <c r="D2930" i="26"/>
  <c r="E2886" i="26"/>
  <c r="D2910" i="26"/>
  <c r="E2896" i="26"/>
  <c r="F2896" i="26" s="1"/>
  <c r="D2920" i="26"/>
  <c r="E2863" i="26"/>
  <c r="D2887" i="26"/>
  <c r="E2902" i="26"/>
  <c r="D2926" i="26"/>
  <c r="D2905" i="26"/>
  <c r="E2881" i="26"/>
  <c r="E2904" i="26"/>
  <c r="F2904" i="26" s="1"/>
  <c r="D2928" i="26"/>
  <c r="E2891" i="26"/>
  <c r="G2891" i="26" s="1"/>
  <c r="D2915" i="26"/>
  <c r="D2913" i="26"/>
  <c r="E2889" i="26"/>
  <c r="D2909" i="26"/>
  <c r="E2885" i="26"/>
  <c r="E2898" i="26"/>
  <c r="F2898" i="26" s="1"/>
  <c r="D2922" i="26"/>
  <c r="E2890" i="26"/>
  <c r="F2890" i="26" s="1"/>
  <c r="D2914" i="26"/>
  <c r="D2901" i="26"/>
  <c r="E2877" i="26"/>
  <c r="E2875" i="26"/>
  <c r="G2875" i="26" s="1"/>
  <c r="D2899" i="26"/>
  <c r="E2900" i="26"/>
  <c r="F2900" i="26" s="1"/>
  <c r="D2924" i="26"/>
  <c r="E2894" i="26"/>
  <c r="D2918" i="26"/>
  <c r="G2884" i="26" l="1"/>
  <c r="G2863" i="26"/>
  <c r="F2863" i="26"/>
  <c r="G2879" i="26"/>
  <c r="F2879" i="26"/>
  <c r="G2904" i="26"/>
  <c r="G2885" i="26"/>
  <c r="F2885" i="26"/>
  <c r="G2881" i="26"/>
  <c r="F2881" i="26"/>
  <c r="G2898" i="26"/>
  <c r="G2886" i="26"/>
  <c r="F2886" i="26"/>
  <c r="F2883" i="26"/>
  <c r="G2896" i="26"/>
  <c r="G2888" i="26"/>
  <c r="G2877" i="26"/>
  <c r="F2877" i="26"/>
  <c r="G2889" i="26"/>
  <c r="F2889" i="26"/>
  <c r="G2873" i="26"/>
  <c r="F2873" i="26"/>
  <c r="G2900" i="26"/>
  <c r="G2906" i="26"/>
  <c r="G2890" i="26"/>
  <c r="G2894" i="26"/>
  <c r="F2894" i="26"/>
  <c r="G2902" i="26"/>
  <c r="F2902" i="26"/>
  <c r="F2871" i="26"/>
  <c r="G2871" i="26"/>
  <c r="F2869" i="26"/>
  <c r="G2869" i="26"/>
  <c r="F2875" i="26"/>
  <c r="G2892" i="26"/>
  <c r="F2891" i="26"/>
  <c r="D2929" i="26"/>
  <c r="E2905" i="26"/>
  <c r="E2907" i="26"/>
  <c r="G2907" i="26" s="1"/>
  <c r="D2931" i="26"/>
  <c r="D2917" i="26"/>
  <c r="E2893" i="26"/>
  <c r="E2928" i="26"/>
  <c r="F2928" i="26" s="1"/>
  <c r="D2952" i="26"/>
  <c r="E2926" i="26"/>
  <c r="D2950" i="26"/>
  <c r="E2908" i="26"/>
  <c r="F2908" i="26" s="1"/>
  <c r="D2932" i="26"/>
  <c r="E2895" i="26"/>
  <c r="D2919" i="26"/>
  <c r="E2918" i="26"/>
  <c r="D2942" i="26"/>
  <c r="D2933" i="26"/>
  <c r="E2909" i="26"/>
  <c r="E2910" i="26"/>
  <c r="D2934" i="26"/>
  <c r="E2887" i="26"/>
  <c r="D2911" i="26"/>
  <c r="E2916" i="26"/>
  <c r="F2916" i="26" s="1"/>
  <c r="D2940" i="26"/>
  <c r="D2925" i="26"/>
  <c r="E2901" i="26"/>
  <c r="E2899" i="26"/>
  <c r="G2899" i="26" s="1"/>
  <c r="D2923" i="26"/>
  <c r="E2914" i="26"/>
  <c r="F2914" i="26" s="1"/>
  <c r="D2938" i="26"/>
  <c r="D2937" i="26"/>
  <c r="E2913" i="26"/>
  <c r="E2920" i="26"/>
  <c r="F2920" i="26" s="1"/>
  <c r="D2944" i="26"/>
  <c r="E2930" i="26"/>
  <c r="F2930" i="26" s="1"/>
  <c r="D2954" i="26"/>
  <c r="E2903" i="26"/>
  <c r="D2927" i="26"/>
  <c r="D2921" i="26"/>
  <c r="E2897" i="26"/>
  <c r="E2915" i="26"/>
  <c r="G2915" i="26" s="1"/>
  <c r="D2939" i="26"/>
  <c r="E2912" i="26"/>
  <c r="F2912" i="26" s="1"/>
  <c r="D2936" i="26"/>
  <c r="E2924" i="26"/>
  <c r="F2924" i="26" s="1"/>
  <c r="D2948" i="26"/>
  <c r="E2922" i="26"/>
  <c r="F2922" i="26" s="1"/>
  <c r="D2946" i="26"/>
  <c r="G2912" i="26" l="1"/>
  <c r="G2926" i="26"/>
  <c r="F2926" i="26"/>
  <c r="G2897" i="26"/>
  <c r="F2897" i="26"/>
  <c r="G2913" i="26"/>
  <c r="F2913" i="26"/>
  <c r="G2920" i="26"/>
  <c r="G2918" i="26"/>
  <c r="F2918" i="26"/>
  <c r="F2915" i="26"/>
  <c r="G2924" i="26"/>
  <c r="G2914" i="26"/>
  <c r="F2899" i="26"/>
  <c r="G2908" i="26"/>
  <c r="F2910" i="26"/>
  <c r="G2910" i="26"/>
  <c r="G2922" i="26"/>
  <c r="G2916" i="26"/>
  <c r="G2928" i="26"/>
  <c r="G2893" i="26"/>
  <c r="F2893" i="26"/>
  <c r="G2903" i="26"/>
  <c r="F2903" i="26"/>
  <c r="G2887" i="26"/>
  <c r="F2887" i="26"/>
  <c r="G2895" i="26"/>
  <c r="F2895" i="26"/>
  <c r="F2901" i="26"/>
  <c r="G2901" i="26"/>
  <c r="G2909" i="26"/>
  <c r="F2909" i="26"/>
  <c r="F2905" i="26"/>
  <c r="G2905" i="26"/>
  <c r="G2930" i="26"/>
  <c r="F2907" i="26"/>
  <c r="E2911" i="26"/>
  <c r="D2935" i="26"/>
  <c r="E2936" i="26"/>
  <c r="F2936" i="26" s="1"/>
  <c r="D2960" i="26"/>
  <c r="E2940" i="26"/>
  <c r="F2940" i="26" s="1"/>
  <c r="D2964" i="26"/>
  <c r="E2952" i="26"/>
  <c r="F2952" i="26" s="1"/>
  <c r="D2976" i="26"/>
  <c r="E2948" i="26"/>
  <c r="F2948" i="26" s="1"/>
  <c r="D2972" i="26"/>
  <c r="E2944" i="26"/>
  <c r="F2944" i="26" s="1"/>
  <c r="D2968" i="26"/>
  <c r="D2945" i="26"/>
  <c r="E2921" i="26"/>
  <c r="E2923" i="26"/>
  <c r="G2923" i="26" s="1"/>
  <c r="D2947" i="26"/>
  <c r="E2932" i="26"/>
  <c r="F2932" i="26" s="1"/>
  <c r="D2956" i="26"/>
  <c r="E2927" i="26"/>
  <c r="D2951" i="26"/>
  <c r="D2957" i="26"/>
  <c r="E2933" i="26"/>
  <c r="D2941" i="26"/>
  <c r="E2917" i="26"/>
  <c r="D2953" i="26"/>
  <c r="E2929" i="26"/>
  <c r="E2942" i="26"/>
  <c r="D2966" i="26"/>
  <c r="E2931" i="26"/>
  <c r="G2931" i="26" s="1"/>
  <c r="D2955" i="26"/>
  <c r="E2946" i="26"/>
  <c r="F2946" i="26" s="1"/>
  <c r="D2970" i="26"/>
  <c r="E2954" i="26"/>
  <c r="F2954" i="26" s="1"/>
  <c r="D2978" i="26"/>
  <c r="D2961" i="26"/>
  <c r="E2937" i="26"/>
  <c r="E2934" i="26"/>
  <c r="D2958" i="26"/>
  <c r="E2950" i="26"/>
  <c r="D2974" i="26"/>
  <c r="E2939" i="26"/>
  <c r="G2939" i="26" s="1"/>
  <c r="D2963" i="26"/>
  <c r="E2938" i="26"/>
  <c r="F2938" i="26" s="1"/>
  <c r="D2962" i="26"/>
  <c r="D2949" i="26"/>
  <c r="E2925" i="26"/>
  <c r="E2919" i="26"/>
  <c r="D2943" i="26"/>
  <c r="F2939" i="26" l="1"/>
  <c r="G2948" i="26"/>
  <c r="G2946" i="26"/>
  <c r="F2925" i="26"/>
  <c r="G2925" i="26"/>
  <c r="G2921" i="26"/>
  <c r="F2921" i="26"/>
  <c r="G2934" i="26"/>
  <c r="F2934" i="26"/>
  <c r="G2937" i="26"/>
  <c r="F2937" i="26"/>
  <c r="G2942" i="26"/>
  <c r="F2942" i="26"/>
  <c r="G2927" i="26"/>
  <c r="F2927" i="26"/>
  <c r="G2938" i="26"/>
  <c r="G2929" i="26"/>
  <c r="F2929" i="26"/>
  <c r="G2911" i="26"/>
  <c r="F2911" i="26"/>
  <c r="G2917" i="26"/>
  <c r="F2917" i="26"/>
  <c r="G2919" i="26"/>
  <c r="F2919" i="26"/>
  <c r="G2950" i="26"/>
  <c r="F2950" i="26"/>
  <c r="G2944" i="26"/>
  <c r="F2931" i="26"/>
  <c r="G2952" i="26"/>
  <c r="G2932" i="26"/>
  <c r="G2940" i="26"/>
  <c r="G2933" i="26"/>
  <c r="F2933" i="26"/>
  <c r="F2923" i="26"/>
  <c r="G2954" i="26"/>
  <c r="G2936" i="26"/>
  <c r="E2947" i="26"/>
  <c r="G2947" i="26" s="1"/>
  <c r="D2971" i="26"/>
  <c r="D2973" i="26"/>
  <c r="E2949" i="26"/>
  <c r="D2981" i="26"/>
  <c r="E2957" i="26"/>
  <c r="E2964" i="26"/>
  <c r="F2964" i="26" s="1"/>
  <c r="D2988" i="26"/>
  <c r="E2960" i="26"/>
  <c r="F2960" i="26" s="1"/>
  <c r="D2984" i="26"/>
  <c r="E2966" i="26"/>
  <c r="D2990" i="26"/>
  <c r="E2968" i="26"/>
  <c r="F2968" i="26" s="1"/>
  <c r="D2992" i="26"/>
  <c r="E2943" i="26"/>
  <c r="D2967" i="26"/>
  <c r="E2962" i="26"/>
  <c r="F2962" i="26" s="1"/>
  <c r="D2986" i="26"/>
  <c r="D2977" i="26"/>
  <c r="E2953" i="26"/>
  <c r="E2956" i="26"/>
  <c r="F2956" i="26" s="1"/>
  <c r="D2980" i="26"/>
  <c r="E2951" i="26"/>
  <c r="D2975" i="26"/>
  <c r="E2976" i="26"/>
  <c r="F2976" i="26" s="1"/>
  <c r="D3000" i="26"/>
  <c r="D2985" i="26"/>
  <c r="E2961" i="26"/>
  <c r="E2963" i="26"/>
  <c r="G2963" i="26" s="1"/>
  <c r="D2987" i="26"/>
  <c r="E2978" i="26"/>
  <c r="F2978" i="26" s="1"/>
  <c r="D3002" i="26"/>
  <c r="E2955" i="26"/>
  <c r="G2955" i="26" s="1"/>
  <c r="D2979" i="26"/>
  <c r="D2969" i="26"/>
  <c r="E2945" i="26"/>
  <c r="E2935" i="26"/>
  <c r="D2959" i="26"/>
  <c r="E2974" i="26"/>
  <c r="D2998" i="26"/>
  <c r="E2970" i="26"/>
  <c r="F2970" i="26" s="1"/>
  <c r="D2994" i="26"/>
  <c r="D2965" i="26"/>
  <c r="E2941" i="26"/>
  <c r="E2958" i="26"/>
  <c r="D2982" i="26"/>
  <c r="E2972" i="26"/>
  <c r="F2972" i="26" s="1"/>
  <c r="D2996" i="26"/>
  <c r="G2966" i="26" l="1"/>
  <c r="F2966" i="26"/>
  <c r="F2955" i="26"/>
  <c r="F2974" i="26"/>
  <c r="G2974" i="26"/>
  <c r="G2951" i="26"/>
  <c r="F2951" i="26"/>
  <c r="G2943" i="26"/>
  <c r="F2943" i="26"/>
  <c r="G2957" i="26"/>
  <c r="F2957" i="26"/>
  <c r="G2958" i="26"/>
  <c r="F2958" i="26"/>
  <c r="G2962" i="26"/>
  <c r="G2972" i="26"/>
  <c r="G2964" i="26"/>
  <c r="G2976" i="26"/>
  <c r="G2956" i="26"/>
  <c r="F2947" i="26"/>
  <c r="G2960" i="26"/>
  <c r="G2945" i="26"/>
  <c r="F2945" i="26"/>
  <c r="G2961" i="26"/>
  <c r="F2961" i="26"/>
  <c r="G2953" i="26"/>
  <c r="F2953" i="26"/>
  <c r="G2949" i="26"/>
  <c r="F2949" i="26"/>
  <c r="G2978" i="26"/>
  <c r="G2968" i="26"/>
  <c r="F2935" i="26"/>
  <c r="G2935" i="26"/>
  <c r="F2941" i="26"/>
  <c r="G2941" i="26"/>
  <c r="G2970" i="26"/>
  <c r="F2963" i="26"/>
  <c r="D2989" i="26"/>
  <c r="E2965" i="26"/>
  <c r="E2967" i="26"/>
  <c r="D2991" i="26"/>
  <c r="E2959" i="26"/>
  <c r="D2983" i="26"/>
  <c r="E2979" i="26"/>
  <c r="G2979" i="26" s="1"/>
  <c r="D3003" i="26"/>
  <c r="E2996" i="26"/>
  <c r="F2996" i="26" s="1"/>
  <c r="D3020" i="26"/>
  <c r="E2990" i="26"/>
  <c r="D3014" i="26"/>
  <c r="E2982" i="26"/>
  <c r="D3006" i="26"/>
  <c r="E2994" i="26"/>
  <c r="F2994" i="26" s="1"/>
  <c r="D3018" i="26"/>
  <c r="E2984" i="26"/>
  <c r="F2984" i="26" s="1"/>
  <c r="D3008" i="26"/>
  <c r="E3002" i="26"/>
  <c r="F3002" i="26" s="1"/>
  <c r="D3026" i="26"/>
  <c r="D3009" i="26"/>
  <c r="E2985" i="26"/>
  <c r="E2975" i="26"/>
  <c r="D2999" i="26"/>
  <c r="D3001" i="26"/>
  <c r="E2977" i="26"/>
  <c r="D2997" i="26"/>
  <c r="E2973" i="26"/>
  <c r="E2986" i="26"/>
  <c r="F2986" i="26" s="1"/>
  <c r="D3010" i="26"/>
  <c r="E2992" i="26"/>
  <c r="F2992" i="26" s="1"/>
  <c r="D3016" i="26"/>
  <c r="D3005" i="26"/>
  <c r="E2981" i="26"/>
  <c r="E2971" i="26"/>
  <c r="G2971" i="26" s="1"/>
  <c r="D2995" i="26"/>
  <c r="E2998" i="26"/>
  <c r="D3022" i="26"/>
  <c r="D2993" i="26"/>
  <c r="E2969" i="26"/>
  <c r="E2988" i="26"/>
  <c r="F2988" i="26" s="1"/>
  <c r="D3012" i="26"/>
  <c r="E2987" i="26"/>
  <c r="G2987" i="26" s="1"/>
  <c r="D3011" i="26"/>
  <c r="E3000" i="26"/>
  <c r="F3000" i="26" s="1"/>
  <c r="D3024" i="26"/>
  <c r="E2980" i="26"/>
  <c r="F2980" i="26" s="1"/>
  <c r="D3004" i="26"/>
  <c r="G2992" i="26" l="1"/>
  <c r="G2996" i="26"/>
  <c r="G2990" i="26"/>
  <c r="F2990" i="26"/>
  <c r="G2969" i="26"/>
  <c r="F2969" i="26"/>
  <c r="G2986" i="26"/>
  <c r="F2981" i="26"/>
  <c r="G2981" i="26"/>
  <c r="G2975" i="26"/>
  <c r="F2975" i="26"/>
  <c r="F2987" i="26"/>
  <c r="G3000" i="26"/>
  <c r="G2985" i="26"/>
  <c r="F2985" i="26"/>
  <c r="F2979" i="26"/>
  <c r="G2980" i="26"/>
  <c r="G2988" i="26"/>
  <c r="G2994" i="26"/>
  <c r="G2982" i="26"/>
  <c r="F2982" i="26"/>
  <c r="F2973" i="26"/>
  <c r="G2973" i="26"/>
  <c r="G2967" i="26"/>
  <c r="F2967" i="26"/>
  <c r="G2977" i="26"/>
  <c r="F2977" i="26"/>
  <c r="F2971" i="26"/>
  <c r="G2998" i="26"/>
  <c r="F2998" i="26"/>
  <c r="G2959" i="26"/>
  <c r="F2959" i="26"/>
  <c r="G2965" i="26"/>
  <c r="F2965" i="26"/>
  <c r="G3002" i="26"/>
  <c r="G2984" i="26"/>
  <c r="D3017" i="26"/>
  <c r="E2993" i="26"/>
  <c r="E2999" i="26"/>
  <c r="D3023" i="26"/>
  <c r="E3003" i="26"/>
  <c r="G3003" i="26" s="1"/>
  <c r="D3027" i="26"/>
  <c r="E2991" i="26"/>
  <c r="D3015" i="26"/>
  <c r="E3024" i="26"/>
  <c r="F3024" i="26" s="1"/>
  <c r="D3048" i="26"/>
  <c r="E3022" i="26"/>
  <c r="D3046" i="26"/>
  <c r="E3010" i="26"/>
  <c r="F3010" i="26" s="1"/>
  <c r="D3034" i="26"/>
  <c r="E3006" i="26"/>
  <c r="D3030" i="26"/>
  <c r="D3021" i="26"/>
  <c r="E2997" i="26"/>
  <c r="D3029" i="26"/>
  <c r="E3005" i="26"/>
  <c r="E2983" i="26"/>
  <c r="D3033" i="26"/>
  <c r="E3009" i="26"/>
  <c r="E3004" i="26"/>
  <c r="F3004" i="26" s="1"/>
  <c r="D3028" i="26"/>
  <c r="E2995" i="26"/>
  <c r="G2995" i="26" s="1"/>
  <c r="D3019" i="26"/>
  <c r="E3016" i="26"/>
  <c r="F3016" i="26" s="1"/>
  <c r="D3040" i="26"/>
  <c r="E3026" i="26"/>
  <c r="F3026" i="26" s="1"/>
  <c r="D3050" i="26"/>
  <c r="E3018" i="26"/>
  <c r="F3018" i="26" s="1"/>
  <c r="D3042" i="26"/>
  <c r="E3014" i="26"/>
  <c r="D3038" i="26"/>
  <c r="E3011" i="26"/>
  <c r="G3011" i="26" s="1"/>
  <c r="D3035" i="26"/>
  <c r="E3012" i="26"/>
  <c r="F3012" i="26" s="1"/>
  <c r="D3036" i="26"/>
  <c r="D3025" i="26"/>
  <c r="E3001" i="26"/>
  <c r="E3008" i="26"/>
  <c r="F3008" i="26" s="1"/>
  <c r="D3032" i="26"/>
  <c r="E3020" i="26"/>
  <c r="F3020" i="26" s="1"/>
  <c r="D3044" i="26"/>
  <c r="D3013" i="26"/>
  <c r="E2989" i="26"/>
  <c r="G3026" i="26" l="1"/>
  <c r="G3008" i="26"/>
  <c r="G3012" i="26"/>
  <c r="F2995" i="26"/>
  <c r="D3007" i="26"/>
  <c r="G2983" i="26"/>
  <c r="F2983" i="26"/>
  <c r="G3014" i="26"/>
  <c r="F3014" i="26"/>
  <c r="G3022" i="26"/>
  <c r="F3022" i="26"/>
  <c r="F2999" i="26"/>
  <c r="G2999" i="26"/>
  <c r="F3011" i="26"/>
  <c r="G3010" i="26"/>
  <c r="G2989" i="26"/>
  <c r="F2989" i="26"/>
  <c r="G3009" i="26"/>
  <c r="F3009" i="26"/>
  <c r="G3024" i="26"/>
  <c r="G3018" i="26"/>
  <c r="F3003" i="26"/>
  <c r="G3006" i="26"/>
  <c r="F3006" i="26"/>
  <c r="G2991" i="26"/>
  <c r="F2991" i="26"/>
  <c r="G3020" i="26"/>
  <c r="G3016" i="26"/>
  <c r="G3001" i="26"/>
  <c r="F3001" i="26"/>
  <c r="F2997" i="26"/>
  <c r="G2997" i="26"/>
  <c r="G2993" i="26"/>
  <c r="F2993" i="26"/>
  <c r="G3004" i="26"/>
  <c r="G3005" i="26"/>
  <c r="F3005" i="26"/>
  <c r="E3035" i="26"/>
  <c r="G3035" i="26" s="1"/>
  <c r="D3059" i="26"/>
  <c r="E3007" i="26"/>
  <c r="D3031" i="26"/>
  <c r="D3045" i="26"/>
  <c r="E3021" i="26"/>
  <c r="E3034" i="26"/>
  <c r="F3034" i="26" s="1"/>
  <c r="D3058" i="26"/>
  <c r="E3027" i="26"/>
  <c r="G3027" i="26" s="1"/>
  <c r="D3051" i="26"/>
  <c r="D3037" i="26"/>
  <c r="E3013" i="26"/>
  <c r="E3050" i="26"/>
  <c r="F3050" i="26" s="1"/>
  <c r="D3074" i="26"/>
  <c r="E3023" i="26"/>
  <c r="D3047" i="26"/>
  <c r="E3019" i="26"/>
  <c r="G3019" i="26" s="1"/>
  <c r="D3043" i="26"/>
  <c r="E3044" i="26"/>
  <c r="F3044" i="26" s="1"/>
  <c r="D3068" i="26"/>
  <c r="D3049" i="26"/>
  <c r="E3025" i="26"/>
  <c r="E3048" i="26"/>
  <c r="F3048" i="26" s="1"/>
  <c r="D3072" i="26"/>
  <c r="D3053" i="26"/>
  <c r="E3029" i="26"/>
  <c r="E3030" i="26"/>
  <c r="D3054" i="26"/>
  <c r="E3040" i="26"/>
  <c r="F3040" i="26" s="1"/>
  <c r="D3064" i="26"/>
  <c r="E3028" i="26"/>
  <c r="F3028" i="26" s="1"/>
  <c r="D3052" i="26"/>
  <c r="D3041" i="26"/>
  <c r="E3017" i="26"/>
  <c r="E3036" i="26"/>
  <c r="F3036" i="26" s="1"/>
  <c r="D3060" i="26"/>
  <c r="E3038" i="26"/>
  <c r="D3062" i="26"/>
  <c r="E3032" i="26"/>
  <c r="F3032" i="26" s="1"/>
  <c r="D3056" i="26"/>
  <c r="D3057" i="26"/>
  <c r="E3033" i="26"/>
  <c r="E3046" i="26"/>
  <c r="D3070" i="26"/>
  <c r="E3015" i="26"/>
  <c r="D3039" i="26"/>
  <c r="E3042" i="26"/>
  <c r="F3042" i="26" s="1"/>
  <c r="D3066" i="26"/>
  <c r="F3019" i="26" l="1"/>
  <c r="G3046" i="26"/>
  <c r="F3046" i="26"/>
  <c r="G3030" i="26"/>
  <c r="F3030" i="26"/>
  <c r="G3007" i="26"/>
  <c r="F3007" i="26"/>
  <c r="G3032" i="26"/>
  <c r="F3027" i="26"/>
  <c r="G3015" i="26"/>
  <c r="F3015" i="26"/>
  <c r="F3033" i="26"/>
  <c r="G3033" i="26"/>
  <c r="G3017" i="26"/>
  <c r="F3017" i="26"/>
  <c r="F3029" i="26"/>
  <c r="G3029" i="26"/>
  <c r="G3050" i="26"/>
  <c r="G3034" i="26"/>
  <c r="F3038" i="26"/>
  <c r="G3038" i="26"/>
  <c r="G3013" i="26"/>
  <c r="F3013" i="26"/>
  <c r="G3048" i="26"/>
  <c r="G3036" i="26"/>
  <c r="G3040" i="26"/>
  <c r="G3023" i="26"/>
  <c r="F3023" i="26"/>
  <c r="G3025" i="26"/>
  <c r="F3025" i="26"/>
  <c r="G3021" i="26"/>
  <c r="F3021" i="26"/>
  <c r="G3028" i="26"/>
  <c r="F3035" i="26"/>
  <c r="G3042" i="26"/>
  <c r="G3044" i="26"/>
  <c r="E3056" i="26"/>
  <c r="F3056" i="26" s="1"/>
  <c r="D3080" i="26"/>
  <c r="E3054" i="26"/>
  <c r="D3078" i="26"/>
  <c r="E3047" i="26"/>
  <c r="D3071" i="26"/>
  <c r="E3031" i="26"/>
  <c r="D3055" i="26"/>
  <c r="E3039" i="26"/>
  <c r="D3063" i="26"/>
  <c r="E3064" i="26"/>
  <c r="F3064" i="26" s="1"/>
  <c r="D3088" i="26"/>
  <c r="D3073" i="26"/>
  <c r="E3049" i="26"/>
  <c r="E3068" i="26"/>
  <c r="F3068" i="26" s="1"/>
  <c r="D3092" i="26"/>
  <c r="E3058" i="26"/>
  <c r="F3058" i="26" s="1"/>
  <c r="D3082" i="26"/>
  <c r="D3081" i="26"/>
  <c r="E3057" i="26"/>
  <c r="E3062" i="26"/>
  <c r="D3086" i="26"/>
  <c r="D3065" i="26"/>
  <c r="E3041" i="26"/>
  <c r="E3070" i="26"/>
  <c r="D3094" i="26"/>
  <c r="D3061" i="26"/>
  <c r="E3037" i="26"/>
  <c r="E3043" i="26"/>
  <c r="G3043" i="26" s="1"/>
  <c r="D3067" i="26"/>
  <c r="E3059" i="26"/>
  <c r="G3059" i="26" s="1"/>
  <c r="D3083" i="26"/>
  <c r="D3077" i="26"/>
  <c r="E3053" i="26"/>
  <c r="E3066" i="26"/>
  <c r="F3066" i="26" s="1"/>
  <c r="D3090" i="26"/>
  <c r="E3060" i="26"/>
  <c r="F3060" i="26" s="1"/>
  <c r="D3084" i="26"/>
  <c r="E3052" i="26"/>
  <c r="F3052" i="26" s="1"/>
  <c r="D3076" i="26"/>
  <c r="E3072" i="26"/>
  <c r="F3072" i="26" s="1"/>
  <c r="D3096" i="26"/>
  <c r="E3074" i="26"/>
  <c r="F3074" i="26" s="1"/>
  <c r="D3098" i="26"/>
  <c r="E3051" i="26"/>
  <c r="G3051" i="26" s="1"/>
  <c r="D3075" i="26"/>
  <c r="D3069" i="26"/>
  <c r="E3045" i="26"/>
  <c r="G3056" i="26" l="1"/>
  <c r="F3053" i="26"/>
  <c r="G3053" i="26"/>
  <c r="G3070" i="26"/>
  <c r="F3070" i="26"/>
  <c r="G3039" i="26"/>
  <c r="F3039" i="26"/>
  <c r="G3074" i="26"/>
  <c r="G3052" i="26"/>
  <c r="F3051" i="26"/>
  <c r="G3060" i="26"/>
  <c r="G3031" i="26"/>
  <c r="F3031" i="26"/>
  <c r="G3049" i="26"/>
  <c r="F3049" i="26"/>
  <c r="G3037" i="26"/>
  <c r="F3037" i="26"/>
  <c r="G3057" i="26"/>
  <c r="F3057" i="26"/>
  <c r="G3054" i="26"/>
  <c r="F3054" i="26"/>
  <c r="G3045" i="26"/>
  <c r="F3045" i="26"/>
  <c r="G3041" i="26"/>
  <c r="F3041" i="26"/>
  <c r="G3066" i="26"/>
  <c r="F3043" i="26"/>
  <c r="G3064" i="26"/>
  <c r="G3058" i="26"/>
  <c r="G3062" i="26"/>
  <c r="F3062" i="26"/>
  <c r="G3047" i="26"/>
  <c r="F3047" i="26"/>
  <c r="G3072" i="26"/>
  <c r="G3068" i="26"/>
  <c r="F3059" i="26"/>
  <c r="E3098" i="26"/>
  <c r="F3098" i="26" s="1"/>
  <c r="D3122" i="26"/>
  <c r="D3105" i="26"/>
  <c r="E3081" i="26"/>
  <c r="E3096" i="26"/>
  <c r="F3096" i="26" s="1"/>
  <c r="D3120" i="26"/>
  <c r="D3101" i="26"/>
  <c r="E3077" i="26"/>
  <c r="E3094" i="26"/>
  <c r="D3118" i="26"/>
  <c r="D3097" i="26"/>
  <c r="E3073" i="26"/>
  <c r="E3063" i="26"/>
  <c r="D3087" i="26"/>
  <c r="E3083" i="26"/>
  <c r="G3083" i="26" s="1"/>
  <c r="D3107" i="26"/>
  <c r="D3089" i="26"/>
  <c r="E3065" i="26"/>
  <c r="E3088" i="26"/>
  <c r="F3088" i="26" s="1"/>
  <c r="D3112" i="26"/>
  <c r="E3086" i="26"/>
  <c r="D3110" i="26"/>
  <c r="E3080" i="26"/>
  <c r="F3080" i="26" s="1"/>
  <c r="D3104" i="26"/>
  <c r="D3093" i="26"/>
  <c r="E3069" i="26"/>
  <c r="E3076" i="26"/>
  <c r="F3076" i="26" s="1"/>
  <c r="D3100" i="26"/>
  <c r="E3090" i="26"/>
  <c r="F3090" i="26" s="1"/>
  <c r="D3114" i="26"/>
  <c r="E3092" i="26"/>
  <c r="F3092" i="26" s="1"/>
  <c r="D3116" i="26"/>
  <c r="E3055" i="26"/>
  <c r="D3079" i="26"/>
  <c r="E3078" i="26"/>
  <c r="D3102" i="26"/>
  <c r="E3075" i="26"/>
  <c r="G3075" i="26" s="1"/>
  <c r="D3099" i="26"/>
  <c r="E3082" i="26"/>
  <c r="F3082" i="26" s="1"/>
  <c r="D3106" i="26"/>
  <c r="D3085" i="26"/>
  <c r="E3061" i="26"/>
  <c r="E3084" i="26"/>
  <c r="F3084" i="26" s="1"/>
  <c r="D3108" i="26"/>
  <c r="E3067" i="26"/>
  <c r="G3067" i="26" s="1"/>
  <c r="D3091" i="26"/>
  <c r="E3071" i="26"/>
  <c r="D3095" i="26"/>
  <c r="G3082" i="26" l="1"/>
  <c r="F3075" i="26"/>
  <c r="G3092" i="26"/>
  <c r="G3061" i="26"/>
  <c r="F3061" i="26"/>
  <c r="F3069" i="26"/>
  <c r="G3069" i="26"/>
  <c r="G3094" i="26"/>
  <c r="F3094" i="26"/>
  <c r="G3065" i="26"/>
  <c r="F3065" i="26"/>
  <c r="G3055" i="26"/>
  <c r="F3055" i="26"/>
  <c r="G3096" i="26"/>
  <c r="G3090" i="26"/>
  <c r="G3073" i="26"/>
  <c r="F3073" i="26"/>
  <c r="G3098" i="26"/>
  <c r="G3081" i="26"/>
  <c r="F3081" i="26"/>
  <c r="G3078" i="26"/>
  <c r="F3078" i="26"/>
  <c r="G3077" i="26"/>
  <c r="F3077" i="26"/>
  <c r="G3071" i="26"/>
  <c r="F3071" i="26"/>
  <c r="F3083" i="26"/>
  <c r="G3086" i="26"/>
  <c r="F3086" i="26"/>
  <c r="F3063" i="26"/>
  <c r="G3063" i="26"/>
  <c r="G3076" i="26"/>
  <c r="G3088" i="26"/>
  <c r="F3067" i="26"/>
  <c r="G3084" i="26"/>
  <c r="G3080" i="26"/>
  <c r="E3095" i="26"/>
  <c r="D3119" i="26"/>
  <c r="E3114" i="26"/>
  <c r="F3114" i="26" s="1"/>
  <c r="D3138" i="26"/>
  <c r="D3117" i="26"/>
  <c r="E3093" i="26"/>
  <c r="E3106" i="26"/>
  <c r="F3106" i="26" s="1"/>
  <c r="D3130" i="26"/>
  <c r="E3102" i="26"/>
  <c r="D3126" i="26"/>
  <c r="E3116" i="26"/>
  <c r="F3116" i="26" s="1"/>
  <c r="D3140" i="26"/>
  <c r="E3104" i="26"/>
  <c r="F3104" i="26" s="1"/>
  <c r="D3128" i="26"/>
  <c r="D3121" i="26"/>
  <c r="E3097" i="26"/>
  <c r="D3125" i="26"/>
  <c r="E3101" i="26"/>
  <c r="D3129" i="26"/>
  <c r="E3105" i="26"/>
  <c r="D3109" i="26"/>
  <c r="E3085" i="26"/>
  <c r="D3113" i="26"/>
  <c r="E3089" i="26"/>
  <c r="E3118" i="26"/>
  <c r="D3142" i="26"/>
  <c r="E3108" i="26"/>
  <c r="F3108" i="26" s="1"/>
  <c r="D3132" i="26"/>
  <c r="E3100" i="26"/>
  <c r="F3100" i="26" s="1"/>
  <c r="D3124" i="26"/>
  <c r="E3107" i="26"/>
  <c r="G3107" i="26" s="1"/>
  <c r="D3131" i="26"/>
  <c r="E3079" i="26"/>
  <c r="D3103" i="26"/>
  <c r="E3087" i="26"/>
  <c r="D3111" i="26"/>
  <c r="E3120" i="26"/>
  <c r="F3120" i="26" s="1"/>
  <c r="D3144" i="26"/>
  <c r="D3146" i="26"/>
  <c r="E3122" i="26"/>
  <c r="F3122" i="26" s="1"/>
  <c r="E3112" i="26"/>
  <c r="F3112" i="26" s="1"/>
  <c r="D3136" i="26"/>
  <c r="E3091" i="26"/>
  <c r="G3091" i="26" s="1"/>
  <c r="D3115" i="26"/>
  <c r="E3099" i="26"/>
  <c r="G3099" i="26" s="1"/>
  <c r="D3123" i="26"/>
  <c r="E3110" i="26"/>
  <c r="D3134" i="26"/>
  <c r="G3106" i="26" l="1"/>
  <c r="F3107" i="26"/>
  <c r="G3105" i="26"/>
  <c r="F3105" i="26"/>
  <c r="F3099" i="26"/>
  <c r="G3079" i="26"/>
  <c r="F3079" i="26"/>
  <c r="G3118" i="26"/>
  <c r="F3118" i="26"/>
  <c r="F3102" i="26"/>
  <c r="G3102" i="26"/>
  <c r="G3095" i="26"/>
  <c r="F3095" i="26"/>
  <c r="G3122" i="26"/>
  <c r="F3091" i="26"/>
  <c r="G3089" i="26"/>
  <c r="F3089" i="26"/>
  <c r="G3097" i="26"/>
  <c r="F3097" i="26"/>
  <c r="G3085" i="26"/>
  <c r="F3085" i="26"/>
  <c r="G3087" i="26"/>
  <c r="F3087" i="26"/>
  <c r="F3101" i="26"/>
  <c r="G3101" i="26"/>
  <c r="G3110" i="26"/>
  <c r="F3110" i="26"/>
  <c r="G3112" i="26"/>
  <c r="G3100" i="26"/>
  <c r="G3093" i="26"/>
  <c r="F3093" i="26"/>
  <c r="G3120" i="26"/>
  <c r="G3104" i="26"/>
  <c r="G3108" i="26"/>
  <c r="G3114" i="26"/>
  <c r="G3116" i="26"/>
  <c r="E3115" i="26"/>
  <c r="G3115" i="26" s="1"/>
  <c r="D3139" i="26"/>
  <c r="D3156" i="26"/>
  <c r="E3132" i="26"/>
  <c r="F3132" i="26" s="1"/>
  <c r="D3137" i="26"/>
  <c r="E3113" i="26"/>
  <c r="D3153" i="26"/>
  <c r="E3129" i="26"/>
  <c r="D3154" i="26"/>
  <c r="E3130" i="26"/>
  <c r="F3130" i="26" s="1"/>
  <c r="D3155" i="26"/>
  <c r="E3131" i="26"/>
  <c r="G3131" i="26" s="1"/>
  <c r="D3164" i="26"/>
  <c r="E3140" i="26"/>
  <c r="F3140" i="26" s="1"/>
  <c r="D3166" i="26"/>
  <c r="E3142" i="26"/>
  <c r="D3149" i="26"/>
  <c r="E3125" i="26"/>
  <c r="D3141" i="26"/>
  <c r="E3117" i="26"/>
  <c r="E3111" i="26"/>
  <c r="D3135" i="26"/>
  <c r="D3162" i="26"/>
  <c r="E3138" i="26"/>
  <c r="F3138" i="26" s="1"/>
  <c r="E3123" i="26"/>
  <c r="G3123" i="26" s="1"/>
  <c r="D3147" i="26"/>
  <c r="D3160" i="26"/>
  <c r="E3136" i="26"/>
  <c r="F3136" i="26" s="1"/>
  <c r="D3133" i="26"/>
  <c r="E3109" i="26"/>
  <c r="D3150" i="26"/>
  <c r="E3126" i="26"/>
  <c r="E3119" i="26"/>
  <c r="D3143" i="26"/>
  <c r="D3158" i="26"/>
  <c r="E3134" i="26"/>
  <c r="D3170" i="26"/>
  <c r="E3146" i="26"/>
  <c r="F3146" i="26" s="1"/>
  <c r="D3145" i="26"/>
  <c r="E3121" i="26"/>
  <c r="D3168" i="26"/>
  <c r="E3144" i="26"/>
  <c r="F3144" i="26" s="1"/>
  <c r="E3103" i="26"/>
  <c r="D3127" i="26"/>
  <c r="D3148" i="26"/>
  <c r="E3124" i="26"/>
  <c r="F3124" i="26" s="1"/>
  <c r="D3152" i="26"/>
  <c r="E3128" i="26"/>
  <c r="F3128" i="26" s="1"/>
  <c r="G3130" i="26" l="1"/>
  <c r="G3126" i="26"/>
  <c r="F3126" i="26"/>
  <c r="G3111" i="26"/>
  <c r="F3111" i="26"/>
  <c r="G3103" i="26"/>
  <c r="F3103" i="26"/>
  <c r="F3125" i="26"/>
  <c r="G3125" i="26"/>
  <c r="F3131" i="26"/>
  <c r="G3128" i="26"/>
  <c r="G3138" i="26"/>
  <c r="G3134" i="26"/>
  <c r="F3134" i="26"/>
  <c r="G3117" i="26"/>
  <c r="F3117" i="26"/>
  <c r="G3119" i="26"/>
  <c r="F3119" i="26"/>
  <c r="G3136" i="26"/>
  <c r="G3144" i="26"/>
  <c r="G3140" i="26"/>
  <c r="G3129" i="26"/>
  <c r="F3129" i="26"/>
  <c r="F3123" i="26"/>
  <c r="F3109" i="26"/>
  <c r="G3109" i="26"/>
  <c r="G3113" i="26"/>
  <c r="F3113" i="26"/>
  <c r="G3132" i="26"/>
  <c r="G3121" i="26"/>
  <c r="F3121" i="26"/>
  <c r="F3115" i="26"/>
  <c r="G3142" i="26"/>
  <c r="F3142" i="26"/>
  <c r="G3146" i="26"/>
  <c r="G3124" i="26"/>
  <c r="D3167" i="26"/>
  <c r="E3143" i="26"/>
  <c r="D3169" i="26"/>
  <c r="E3145" i="26"/>
  <c r="E3155" i="26"/>
  <c r="G3155" i="26" s="1"/>
  <c r="D3179" i="26"/>
  <c r="D3172" i="26"/>
  <c r="E3148" i="26"/>
  <c r="F3148" i="26" s="1"/>
  <c r="D3194" i="26"/>
  <c r="E3170" i="26"/>
  <c r="F3170" i="26" s="1"/>
  <c r="D3159" i="26"/>
  <c r="E3135" i="26"/>
  <c r="D3173" i="26"/>
  <c r="E3149" i="26"/>
  <c r="D3178" i="26"/>
  <c r="E3154" i="26"/>
  <c r="F3154" i="26" s="1"/>
  <c r="E3127" i="26"/>
  <c r="D3151" i="26"/>
  <c r="D3174" i="26"/>
  <c r="E3150" i="26"/>
  <c r="D3186" i="26"/>
  <c r="E3162" i="26"/>
  <c r="F3162" i="26" s="1"/>
  <c r="E3156" i="26"/>
  <c r="F3156" i="26" s="1"/>
  <c r="D3180" i="26"/>
  <c r="E3164" i="26"/>
  <c r="F3164" i="26" s="1"/>
  <c r="D3188" i="26"/>
  <c r="D3163" i="26"/>
  <c r="E3139" i="26"/>
  <c r="G3139" i="26" s="1"/>
  <c r="D3182" i="26"/>
  <c r="E3158" i="26"/>
  <c r="E3160" i="26"/>
  <c r="F3160" i="26" s="1"/>
  <c r="D3184" i="26"/>
  <c r="E3153" i="26"/>
  <c r="D3177" i="26"/>
  <c r="E3147" i="26"/>
  <c r="G3147" i="26" s="1"/>
  <c r="D3171" i="26"/>
  <c r="E3152" i="26"/>
  <c r="F3152" i="26" s="1"/>
  <c r="D3176" i="26"/>
  <c r="D3165" i="26"/>
  <c r="E3141" i="26"/>
  <c r="D3190" i="26"/>
  <c r="E3166" i="26"/>
  <c r="D3157" i="26"/>
  <c r="E3133" i="26"/>
  <c r="E3168" i="26"/>
  <c r="F3168" i="26" s="1"/>
  <c r="D3192" i="26"/>
  <c r="D3161" i="26"/>
  <c r="E3137" i="26"/>
  <c r="F3127" i="26" l="1"/>
  <c r="G3127" i="26"/>
  <c r="G3137" i="26"/>
  <c r="F3137" i="26"/>
  <c r="G3141" i="26"/>
  <c r="F3141" i="26"/>
  <c r="G3148" i="26"/>
  <c r="F3139" i="26"/>
  <c r="G3153" i="26"/>
  <c r="F3153" i="26"/>
  <c r="G3162" i="26"/>
  <c r="G3158" i="26"/>
  <c r="F3158" i="26"/>
  <c r="G3149" i="26"/>
  <c r="F3149" i="26"/>
  <c r="G3152" i="26"/>
  <c r="G3154" i="26"/>
  <c r="F3147" i="26"/>
  <c r="G3133" i="26"/>
  <c r="F3133" i="26"/>
  <c r="G3150" i="26"/>
  <c r="F3150" i="26"/>
  <c r="G3135" i="26"/>
  <c r="F3135" i="26"/>
  <c r="G3145" i="26"/>
  <c r="F3145" i="26"/>
  <c r="G3156" i="26"/>
  <c r="G3164" i="26"/>
  <c r="F3155" i="26"/>
  <c r="F3166" i="26"/>
  <c r="G3166" i="26"/>
  <c r="G3143" i="26"/>
  <c r="F3143" i="26"/>
  <c r="G3170" i="26"/>
  <c r="G3168" i="26"/>
  <c r="G3160" i="26"/>
  <c r="E3177" i="26"/>
  <c r="D3201" i="26"/>
  <c r="E3163" i="26"/>
  <c r="G3163" i="26" s="1"/>
  <c r="D3187" i="26"/>
  <c r="D3198" i="26"/>
  <c r="E3174" i="26"/>
  <c r="E3172" i="26"/>
  <c r="F3172" i="26" s="1"/>
  <c r="D3196" i="26"/>
  <c r="D3206" i="26"/>
  <c r="E3182" i="26"/>
  <c r="E3161" i="26"/>
  <c r="D3185" i="26"/>
  <c r="E3188" i="26"/>
  <c r="F3188" i="26" s="1"/>
  <c r="D3212" i="26"/>
  <c r="E3151" i="26"/>
  <c r="E3169" i="26"/>
  <c r="D3193" i="26"/>
  <c r="E3157" i="26"/>
  <c r="D3181" i="26"/>
  <c r="D3214" i="26"/>
  <c r="E3190" i="26"/>
  <c r="E3173" i="26"/>
  <c r="D3197" i="26"/>
  <c r="E3192" i="26"/>
  <c r="F3192" i="26" s="1"/>
  <c r="D3216" i="26"/>
  <c r="E3176" i="26"/>
  <c r="F3176" i="26" s="1"/>
  <c r="D3200" i="26"/>
  <c r="E3179" i="26"/>
  <c r="G3179" i="26" s="1"/>
  <c r="D3203" i="26"/>
  <c r="D3202" i="26"/>
  <c r="E3178" i="26"/>
  <c r="F3178" i="26" s="1"/>
  <c r="E3184" i="26"/>
  <c r="F3184" i="26" s="1"/>
  <c r="D3208" i="26"/>
  <c r="E3180" i="26"/>
  <c r="F3180" i="26" s="1"/>
  <c r="D3204" i="26"/>
  <c r="D3210" i="26"/>
  <c r="E3186" i="26"/>
  <c r="F3186" i="26" s="1"/>
  <c r="D3218" i="26"/>
  <c r="E3194" i="26"/>
  <c r="F3194" i="26" s="1"/>
  <c r="E3165" i="26"/>
  <c r="D3189" i="26"/>
  <c r="E3159" i="26"/>
  <c r="D3183" i="26"/>
  <c r="E3171" i="26"/>
  <c r="G3171" i="26" s="1"/>
  <c r="D3195" i="26"/>
  <c r="E3167" i="26"/>
  <c r="D3191" i="26"/>
  <c r="G3192" i="26" l="1"/>
  <c r="G3165" i="26"/>
  <c r="F3165" i="26"/>
  <c r="G3169" i="26"/>
  <c r="F3169" i="26"/>
  <c r="G3177" i="26"/>
  <c r="F3177" i="26"/>
  <c r="G3188" i="26"/>
  <c r="F3163" i="26"/>
  <c r="G3172" i="26"/>
  <c r="G3186" i="26"/>
  <c r="G3178" i="26"/>
  <c r="F3179" i="26"/>
  <c r="G3159" i="26"/>
  <c r="F3159" i="26"/>
  <c r="F3157" i="26"/>
  <c r="G3157" i="26"/>
  <c r="F3161" i="26"/>
  <c r="G3161" i="26"/>
  <c r="G3182" i="26"/>
  <c r="F3182" i="26"/>
  <c r="D3175" i="26"/>
  <c r="G3167" i="26"/>
  <c r="F3167" i="26"/>
  <c r="G3173" i="26"/>
  <c r="F3173" i="26"/>
  <c r="G3151" i="26"/>
  <c r="F3151" i="26"/>
  <c r="G3194" i="26"/>
  <c r="G3190" i="26"/>
  <c r="F3190" i="26"/>
  <c r="G3174" i="26"/>
  <c r="F3174" i="26"/>
  <c r="G3180" i="26"/>
  <c r="F3171" i="26"/>
  <c r="G3176" i="26"/>
  <c r="G3184" i="26"/>
  <c r="E3191" i="26"/>
  <c r="D3215" i="26"/>
  <c r="D3234" i="26"/>
  <c r="E3210" i="26"/>
  <c r="F3210" i="26" s="1"/>
  <c r="E3200" i="26"/>
  <c r="F3200" i="26" s="1"/>
  <c r="D3224" i="26"/>
  <c r="E3197" i="26"/>
  <c r="D3221" i="26"/>
  <c r="D3238" i="26"/>
  <c r="E3214" i="26"/>
  <c r="D3230" i="26"/>
  <c r="E3206" i="26"/>
  <c r="D3222" i="26"/>
  <c r="E3198" i="26"/>
  <c r="E3195" i="26"/>
  <c r="G3195" i="26" s="1"/>
  <c r="D3219" i="26"/>
  <c r="E3189" i="26"/>
  <c r="D3213" i="26"/>
  <c r="E3203" i="26"/>
  <c r="G3203" i="26" s="1"/>
  <c r="D3227" i="26"/>
  <c r="E3183" i="26"/>
  <c r="D3207" i="26"/>
  <c r="E3204" i="26"/>
  <c r="F3204" i="26" s="1"/>
  <c r="D3228" i="26"/>
  <c r="E3181" i="26"/>
  <c r="D3205" i="26"/>
  <c r="E3175" i="26"/>
  <c r="E3185" i="26"/>
  <c r="D3209" i="26"/>
  <c r="E3187" i="26"/>
  <c r="G3187" i="26" s="1"/>
  <c r="D3211" i="26"/>
  <c r="D3242" i="26"/>
  <c r="E3218" i="26"/>
  <c r="F3218" i="26" s="1"/>
  <c r="E3196" i="26"/>
  <c r="F3196" i="26" s="1"/>
  <c r="D3220" i="26"/>
  <c r="E3201" i="26"/>
  <c r="D3225" i="26"/>
  <c r="E3208" i="26"/>
  <c r="F3208" i="26" s="1"/>
  <c r="D3232" i="26"/>
  <c r="D3226" i="26"/>
  <c r="E3202" i="26"/>
  <c r="F3202" i="26" s="1"/>
  <c r="E3216" i="26"/>
  <c r="F3216" i="26" s="1"/>
  <c r="D3240" i="26"/>
  <c r="E3193" i="26"/>
  <c r="D3217" i="26"/>
  <c r="E3212" i="26"/>
  <c r="F3212" i="26" s="1"/>
  <c r="D3236" i="26"/>
  <c r="F3203" i="26" l="1"/>
  <c r="G3202" i="26"/>
  <c r="G3198" i="26"/>
  <c r="F3198" i="26"/>
  <c r="G3212" i="26"/>
  <c r="G3218" i="26"/>
  <c r="G3193" i="26"/>
  <c r="F3193" i="26"/>
  <c r="G3201" i="26"/>
  <c r="F3201" i="26"/>
  <c r="G3185" i="26"/>
  <c r="F3185" i="26"/>
  <c r="G3183" i="26"/>
  <c r="F3183" i="26"/>
  <c r="F3181" i="26"/>
  <c r="G3181" i="26"/>
  <c r="G3216" i="26"/>
  <c r="D3199" i="26"/>
  <c r="G3206" i="26"/>
  <c r="F3206" i="26"/>
  <c r="F3195" i="26"/>
  <c r="G3208" i="26"/>
  <c r="G3204" i="26"/>
  <c r="G3214" i="26"/>
  <c r="F3214" i="26"/>
  <c r="G3175" i="26"/>
  <c r="F3175" i="26"/>
  <c r="G3196" i="26"/>
  <c r="G3200" i="26"/>
  <c r="G3210" i="26"/>
  <c r="F3187" i="26"/>
  <c r="F3191" i="26"/>
  <c r="G3191" i="26"/>
  <c r="G3189" i="26"/>
  <c r="F3189" i="26"/>
  <c r="F3197" i="26"/>
  <c r="G3197" i="26"/>
  <c r="E3207" i="26"/>
  <c r="D3231" i="26"/>
  <c r="D3254" i="26"/>
  <c r="E3230" i="26"/>
  <c r="E3224" i="26"/>
  <c r="F3224" i="26" s="1"/>
  <c r="D3248" i="26"/>
  <c r="E3232" i="26"/>
  <c r="F3232" i="26" s="1"/>
  <c r="D3256" i="26"/>
  <c r="E3199" i="26"/>
  <c r="E3228" i="26"/>
  <c r="F3228" i="26" s="1"/>
  <c r="D3252" i="26"/>
  <c r="E3227" i="26"/>
  <c r="G3227" i="26" s="1"/>
  <c r="D3251" i="26"/>
  <c r="E3240" i="26"/>
  <c r="F3240" i="26" s="1"/>
  <c r="D3264" i="26"/>
  <c r="E3225" i="26"/>
  <c r="D3249" i="26"/>
  <c r="E3211" i="26"/>
  <c r="G3211" i="26" s="1"/>
  <c r="D3235" i="26"/>
  <c r="E3205" i="26"/>
  <c r="D3229" i="26"/>
  <c r="E3213" i="26"/>
  <c r="F3213" i="26" s="1"/>
  <c r="D3237" i="26"/>
  <c r="D3262" i="26"/>
  <c r="E3238" i="26"/>
  <c r="E3221" i="26"/>
  <c r="F3221" i="26" s="1"/>
  <c r="D3245" i="26"/>
  <c r="D3258" i="26"/>
  <c r="E3234" i="26"/>
  <c r="F3234" i="26" s="1"/>
  <c r="E3209" i="26"/>
  <c r="D3233" i="26"/>
  <c r="D3246" i="26"/>
  <c r="E3222" i="26"/>
  <c r="E3236" i="26"/>
  <c r="F3236" i="26" s="1"/>
  <c r="D3260" i="26"/>
  <c r="E3215" i="26"/>
  <c r="D3239" i="26"/>
  <c r="E3217" i="26"/>
  <c r="D3241" i="26"/>
  <c r="D3250" i="26"/>
  <c r="E3226" i="26"/>
  <c r="F3226" i="26" s="1"/>
  <c r="E3220" i="26"/>
  <c r="F3220" i="26" s="1"/>
  <c r="D3244" i="26"/>
  <c r="D3266" i="26"/>
  <c r="E3242" i="26"/>
  <c r="F3242" i="26" s="1"/>
  <c r="E3219" i="26"/>
  <c r="G3219" i="26" s="1"/>
  <c r="D3243" i="26"/>
  <c r="G3234" i="26" l="1"/>
  <c r="G3213" i="26"/>
  <c r="G3222" i="26"/>
  <c r="F3222" i="26"/>
  <c r="G3226" i="26"/>
  <c r="F3219" i="26"/>
  <c r="D3223" i="26"/>
  <c r="G3238" i="26"/>
  <c r="F3238" i="26"/>
  <c r="F3211" i="26"/>
  <c r="F3227" i="26"/>
  <c r="G3220" i="26"/>
  <c r="G3224" i="26"/>
  <c r="G3225" i="26"/>
  <c r="F3225" i="26"/>
  <c r="G3199" i="26"/>
  <c r="F3199" i="26"/>
  <c r="G3207" i="26"/>
  <c r="F3207" i="26"/>
  <c r="G3221" i="26"/>
  <c r="G3217" i="26"/>
  <c r="F3217" i="26"/>
  <c r="G3209" i="26"/>
  <c r="F3209" i="26"/>
  <c r="G3228" i="26"/>
  <c r="G3215" i="26"/>
  <c r="F3215" i="26"/>
  <c r="G3205" i="26"/>
  <c r="F3205" i="26"/>
  <c r="G3242" i="26"/>
  <c r="G3232" i="26"/>
  <c r="G3240" i="26"/>
  <c r="F3230" i="26"/>
  <c r="G3230" i="26"/>
  <c r="G3236" i="26"/>
  <c r="E3239" i="26"/>
  <c r="D3263" i="26"/>
  <c r="E3260" i="26"/>
  <c r="F3260" i="26" s="1"/>
  <c r="D3284" i="26"/>
  <c r="E3237" i="26"/>
  <c r="F3237" i="26" s="1"/>
  <c r="D3261" i="26"/>
  <c r="E3252" i="26"/>
  <c r="F3252" i="26" s="1"/>
  <c r="D3276" i="26"/>
  <c r="D3278" i="26"/>
  <c r="E3254" i="26"/>
  <c r="D3270" i="26"/>
  <c r="E3246" i="26"/>
  <c r="D3274" i="26"/>
  <c r="E3250" i="26"/>
  <c r="F3250" i="26" s="1"/>
  <c r="D3282" i="26"/>
  <c r="E3258" i="26"/>
  <c r="F3258" i="26" s="1"/>
  <c r="E3249" i="26"/>
  <c r="D3273" i="26"/>
  <c r="E3233" i="26"/>
  <c r="D3257" i="26"/>
  <c r="E3245" i="26"/>
  <c r="F3245" i="26" s="1"/>
  <c r="D3269" i="26"/>
  <c r="E3241" i="26"/>
  <c r="D3265" i="26"/>
  <c r="D3290" i="26"/>
  <c r="E3266" i="26"/>
  <c r="F3266" i="26" s="1"/>
  <c r="E3229" i="26"/>
  <c r="F3229" i="26" s="1"/>
  <c r="D3253" i="26"/>
  <c r="E3251" i="26"/>
  <c r="G3251" i="26" s="1"/>
  <c r="D3275" i="26"/>
  <c r="E3248" i="26"/>
  <c r="F3248" i="26" s="1"/>
  <c r="D3272" i="26"/>
  <c r="E3243" i="26"/>
  <c r="G3243" i="26" s="1"/>
  <c r="D3267" i="26"/>
  <c r="E3244" i="26"/>
  <c r="F3244" i="26" s="1"/>
  <c r="D3268" i="26"/>
  <c r="E3264" i="26"/>
  <c r="F3264" i="26" s="1"/>
  <c r="D3288" i="26"/>
  <c r="E3223" i="26"/>
  <c r="E3231" i="26"/>
  <c r="D3255" i="26"/>
  <c r="E3256" i="26"/>
  <c r="F3256" i="26" s="1"/>
  <c r="D3280" i="26"/>
  <c r="D3286" i="26"/>
  <c r="E3262" i="26"/>
  <c r="E3235" i="26"/>
  <c r="G3235" i="26" s="1"/>
  <c r="D3259" i="26"/>
  <c r="G3237" i="26" l="1"/>
  <c r="G3250" i="26"/>
  <c r="G3258" i="26"/>
  <c r="G3260" i="26"/>
  <c r="F3251" i="26"/>
  <c r="G3244" i="26"/>
  <c r="F3243" i="26"/>
  <c r="G3256" i="26"/>
  <c r="G3248" i="26"/>
  <c r="F3249" i="26"/>
  <c r="G3249" i="26"/>
  <c r="G3262" i="26"/>
  <c r="F3262" i="26"/>
  <c r="G3252" i="26"/>
  <c r="G3254" i="26"/>
  <c r="F3254" i="26"/>
  <c r="G3231" i="26"/>
  <c r="F3231" i="26"/>
  <c r="G3239" i="26"/>
  <c r="F3239" i="26"/>
  <c r="D3247" i="26"/>
  <c r="G3223" i="26"/>
  <c r="F3223" i="26"/>
  <c r="F3241" i="26"/>
  <c r="G3241" i="26"/>
  <c r="G3229" i="26"/>
  <c r="G3246" i="26"/>
  <c r="F3246" i="26"/>
  <c r="F3235" i="26"/>
  <c r="G3266" i="26"/>
  <c r="G3233" i="26"/>
  <c r="F3233" i="26"/>
  <c r="G3245" i="26"/>
  <c r="G3264" i="26"/>
  <c r="D3294" i="26"/>
  <c r="E3270" i="26"/>
  <c r="E3267" i="26"/>
  <c r="G3267" i="26" s="1"/>
  <c r="D3291" i="26"/>
  <c r="D3314" i="26"/>
  <c r="E3290" i="26"/>
  <c r="F3290" i="26" s="1"/>
  <c r="D3306" i="26"/>
  <c r="E3282" i="26"/>
  <c r="F3282" i="26" s="1"/>
  <c r="E3265" i="26"/>
  <c r="D3289" i="26"/>
  <c r="E3288" i="26"/>
  <c r="F3288" i="26" s="1"/>
  <c r="D3312" i="26"/>
  <c r="E3269" i="26"/>
  <c r="F3269" i="26" s="1"/>
  <c r="D3293" i="26"/>
  <c r="E3273" i="26"/>
  <c r="D3297" i="26"/>
  <c r="D3302" i="26"/>
  <c r="E3278" i="26"/>
  <c r="E3261" i="26"/>
  <c r="F3261" i="26" s="1"/>
  <c r="D3285" i="26"/>
  <c r="E3263" i="26"/>
  <c r="D3287" i="26"/>
  <c r="E3284" i="26"/>
  <c r="F3284" i="26" s="1"/>
  <c r="D3308" i="26"/>
  <c r="E3259" i="26"/>
  <c r="G3259" i="26" s="1"/>
  <c r="D3283" i="26"/>
  <c r="E3272" i="26"/>
  <c r="F3272" i="26" s="1"/>
  <c r="D3296" i="26"/>
  <c r="E3253" i="26"/>
  <c r="F3253" i="26" s="1"/>
  <c r="D3277" i="26"/>
  <c r="E3255" i="26"/>
  <c r="D3279" i="26"/>
  <c r="D3298" i="26"/>
  <c r="E3274" i="26"/>
  <c r="F3274" i="26" s="1"/>
  <c r="E3247" i="26"/>
  <c r="E3268" i="26"/>
  <c r="F3268" i="26" s="1"/>
  <c r="D3292" i="26"/>
  <c r="E3257" i="26"/>
  <c r="D3281" i="26"/>
  <c r="E3276" i="26"/>
  <c r="F3276" i="26" s="1"/>
  <c r="D3300" i="26"/>
  <c r="E3280" i="26"/>
  <c r="F3280" i="26" s="1"/>
  <c r="D3304" i="26"/>
  <c r="D3310" i="26"/>
  <c r="E3286" i="26"/>
  <c r="E3275" i="26"/>
  <c r="G3275" i="26" s="1"/>
  <c r="D3299" i="26"/>
  <c r="G3272" i="26" l="1"/>
  <c r="G3253" i="26"/>
  <c r="G3268" i="26"/>
  <c r="G3280" i="26"/>
  <c r="G3290" i="26"/>
  <c r="G3261" i="26"/>
  <c r="G3257" i="26"/>
  <c r="F3257" i="26"/>
  <c r="F3255" i="26"/>
  <c r="G3255" i="26"/>
  <c r="G3273" i="26"/>
  <c r="F3273" i="26"/>
  <c r="G3274" i="26"/>
  <c r="G3276" i="26"/>
  <c r="G3269" i="26"/>
  <c r="F3275" i="26"/>
  <c r="G3286" i="26"/>
  <c r="F3286" i="26"/>
  <c r="G3263" i="26"/>
  <c r="F3263" i="26"/>
  <c r="D3271" i="26"/>
  <c r="G3288" i="26"/>
  <c r="G3247" i="26"/>
  <c r="F3247" i="26"/>
  <c r="G3284" i="26"/>
  <c r="G3278" i="26"/>
  <c r="F3278" i="26"/>
  <c r="G3270" i="26"/>
  <c r="F3270" i="26"/>
  <c r="G3282" i="26"/>
  <c r="F3265" i="26"/>
  <c r="G3265" i="26"/>
  <c r="F3259" i="26"/>
  <c r="F3267" i="26"/>
  <c r="E3308" i="26"/>
  <c r="F3308" i="26" s="1"/>
  <c r="D3332" i="26"/>
  <c r="E3271" i="26"/>
  <c r="D3295" i="26"/>
  <c r="E3279" i="26"/>
  <c r="D3303" i="26"/>
  <c r="D3330" i="26"/>
  <c r="E3306" i="26"/>
  <c r="F3306" i="26" s="1"/>
  <c r="E3291" i="26"/>
  <c r="G3291" i="26" s="1"/>
  <c r="D3315" i="26"/>
  <c r="E3300" i="26"/>
  <c r="F3300" i="26" s="1"/>
  <c r="D3324" i="26"/>
  <c r="D3334" i="26"/>
  <c r="E3310" i="26"/>
  <c r="E3292" i="26"/>
  <c r="F3292" i="26" s="1"/>
  <c r="D3316" i="26"/>
  <c r="D3322" i="26"/>
  <c r="E3298" i="26"/>
  <c r="F3298" i="26" s="1"/>
  <c r="E3277" i="26"/>
  <c r="F3277" i="26" s="1"/>
  <c r="D3301" i="26"/>
  <c r="E3287" i="26"/>
  <c r="D3311" i="26"/>
  <c r="D3326" i="26"/>
  <c r="E3302" i="26"/>
  <c r="E3289" i="26"/>
  <c r="D3313" i="26"/>
  <c r="E3299" i="26"/>
  <c r="G3299" i="26" s="1"/>
  <c r="D3323" i="26"/>
  <c r="E3304" i="26"/>
  <c r="F3304" i="26" s="1"/>
  <c r="D3328" i="26"/>
  <c r="E3281" i="26"/>
  <c r="D3305" i="26"/>
  <c r="E3297" i="26"/>
  <c r="D3321" i="26"/>
  <c r="E3312" i="26"/>
  <c r="F3312" i="26" s="1"/>
  <c r="D3336" i="26"/>
  <c r="E3283" i="26"/>
  <c r="G3283" i="26" s="1"/>
  <c r="D3307" i="26"/>
  <c r="E3296" i="26"/>
  <c r="F3296" i="26" s="1"/>
  <c r="D3320" i="26"/>
  <c r="E3285" i="26"/>
  <c r="F3285" i="26" s="1"/>
  <c r="D3309" i="26"/>
  <c r="E3293" i="26"/>
  <c r="F3293" i="26" s="1"/>
  <c r="D3317" i="26"/>
  <c r="D3338" i="26"/>
  <c r="E3314" i="26"/>
  <c r="F3314" i="26" s="1"/>
  <c r="D3318" i="26"/>
  <c r="E3294" i="26"/>
  <c r="F3291" i="26" l="1"/>
  <c r="G3304" i="26"/>
  <c r="G3300" i="26"/>
  <c r="G3287" i="26"/>
  <c r="F3287" i="26"/>
  <c r="G3292" i="26"/>
  <c r="G3281" i="26"/>
  <c r="F3281" i="26"/>
  <c r="G3297" i="26"/>
  <c r="F3297" i="26"/>
  <c r="G3289" i="26"/>
  <c r="F3289" i="26"/>
  <c r="F3294" i="26"/>
  <c r="G3294" i="26"/>
  <c r="G3302" i="26"/>
  <c r="F3302" i="26"/>
  <c r="G3298" i="26"/>
  <c r="F3283" i="26"/>
  <c r="G3314" i="26"/>
  <c r="G3308" i="26"/>
  <c r="G3310" i="26"/>
  <c r="F3310" i="26"/>
  <c r="G3312" i="26"/>
  <c r="G3306" i="26"/>
  <c r="G3285" i="26"/>
  <c r="G3293" i="26"/>
  <c r="F3299" i="26"/>
  <c r="G3279" i="26"/>
  <c r="F3279" i="26"/>
  <c r="G3271" i="26"/>
  <c r="F3271" i="26"/>
  <c r="G3296" i="26"/>
  <c r="G3277" i="26"/>
  <c r="E3301" i="26"/>
  <c r="F3301" i="26" s="1"/>
  <c r="D3325" i="26"/>
  <c r="E3324" i="26"/>
  <c r="F3324" i="26" s="1"/>
  <c r="D3348" i="26"/>
  <c r="D3354" i="26"/>
  <c r="E3330" i="26"/>
  <c r="G3330" i="26" s="1"/>
  <c r="E3328" i="26"/>
  <c r="F3328" i="26" s="1"/>
  <c r="D3352" i="26"/>
  <c r="D3342" i="26"/>
  <c r="E3318" i="26"/>
  <c r="E3295" i="26"/>
  <c r="E3309" i="26"/>
  <c r="F3309" i="26" s="1"/>
  <c r="D3333" i="26"/>
  <c r="E3307" i="26"/>
  <c r="G3307" i="26" s="1"/>
  <c r="D3331" i="26"/>
  <c r="E3315" i="26"/>
  <c r="G3315" i="26" s="1"/>
  <c r="D3339" i="26"/>
  <c r="E3332" i="26"/>
  <c r="D3356" i="26"/>
  <c r="E3336" i="26"/>
  <c r="D3360" i="26"/>
  <c r="E3323" i="26"/>
  <c r="G3323" i="26" s="1"/>
  <c r="D3347" i="26"/>
  <c r="D3350" i="26"/>
  <c r="E3326" i="26"/>
  <c r="E3311" i="26"/>
  <c r="D3335" i="26"/>
  <c r="D3346" i="26"/>
  <c r="E3322" i="26"/>
  <c r="F3322" i="26" s="1"/>
  <c r="D3358" i="26"/>
  <c r="E3334" i="26"/>
  <c r="F3334" i="26" s="1"/>
  <c r="E3303" i="26"/>
  <c r="D3327" i="26"/>
  <c r="D3362" i="26"/>
  <c r="E3338" i="26"/>
  <c r="E3317" i="26"/>
  <c r="F3317" i="26" s="1"/>
  <c r="D3341" i="26"/>
  <c r="E3320" i="26"/>
  <c r="F3320" i="26" s="1"/>
  <c r="D3344" i="26"/>
  <c r="E3305" i="26"/>
  <c r="D3329" i="26"/>
  <c r="E3316" i="26"/>
  <c r="F3316" i="26" s="1"/>
  <c r="D3340" i="26"/>
  <c r="E3321" i="26"/>
  <c r="D3345" i="26"/>
  <c r="E3313" i="26"/>
  <c r="D3337" i="26"/>
  <c r="F3323" i="26" l="1"/>
  <c r="G3317" i="26"/>
  <c r="F3307" i="26"/>
  <c r="F3330" i="26"/>
  <c r="G3322" i="26"/>
  <c r="G3336" i="26"/>
  <c r="F3336" i="26"/>
  <c r="F3315" i="26"/>
  <c r="G3334" i="26"/>
  <c r="G3313" i="26"/>
  <c r="F3313" i="26"/>
  <c r="G3321" i="26"/>
  <c r="F3321" i="26"/>
  <c r="F3338" i="26"/>
  <c r="G3338" i="26"/>
  <c r="D3319" i="26"/>
  <c r="G3311" i="26"/>
  <c r="F3311" i="26"/>
  <c r="F3332" i="26"/>
  <c r="G3332" i="26"/>
  <c r="G3295" i="26"/>
  <c r="F3295" i="26"/>
  <c r="G3316" i="26"/>
  <c r="G3309" i="26"/>
  <c r="G3326" i="26"/>
  <c r="F3326" i="26"/>
  <c r="G3318" i="26"/>
  <c r="F3318" i="26"/>
  <c r="G3324" i="26"/>
  <c r="G3305" i="26"/>
  <c r="F3305" i="26"/>
  <c r="G3303" i="26"/>
  <c r="F3303" i="26"/>
  <c r="G3301" i="26"/>
  <c r="G3320" i="26"/>
  <c r="G3328" i="26"/>
  <c r="E3344" i="26"/>
  <c r="D3368" i="26"/>
  <c r="D3386" i="26"/>
  <c r="E3362" i="26"/>
  <c r="G3362" i="26" s="1"/>
  <c r="E3331" i="26"/>
  <c r="F3331" i="26" s="1"/>
  <c r="D3355" i="26"/>
  <c r="E3345" i="26"/>
  <c r="F3345" i="26" s="1"/>
  <c r="D3369" i="26"/>
  <c r="E3360" i="26"/>
  <c r="F3360" i="26" s="1"/>
  <c r="D3384" i="26"/>
  <c r="E3339" i="26"/>
  <c r="D3363" i="26"/>
  <c r="D3378" i="26"/>
  <c r="E3354" i="26"/>
  <c r="G3354" i="26" s="1"/>
  <c r="D3382" i="26"/>
  <c r="E3358" i="26"/>
  <c r="E3352" i="26"/>
  <c r="G3352" i="26" s="1"/>
  <c r="D3376" i="26"/>
  <c r="E3348" i="26"/>
  <c r="F3348" i="26" s="1"/>
  <c r="D3372" i="26"/>
  <c r="E3329" i="26"/>
  <c r="D3353" i="26"/>
  <c r="E3341" i="26"/>
  <c r="D3365" i="26"/>
  <c r="E3327" i="26"/>
  <c r="F3327" i="26" s="1"/>
  <c r="D3351" i="26"/>
  <c r="E3333" i="26"/>
  <c r="D3357" i="26"/>
  <c r="D3370" i="26"/>
  <c r="E3346" i="26"/>
  <c r="G3346" i="26" s="1"/>
  <c r="D3374" i="26"/>
  <c r="E3350" i="26"/>
  <c r="F3350" i="26" s="1"/>
  <c r="E3337" i="26"/>
  <c r="F3337" i="26" s="1"/>
  <c r="D3361" i="26"/>
  <c r="E3340" i="26"/>
  <c r="F3340" i="26" s="1"/>
  <c r="D3364" i="26"/>
  <c r="E3335" i="26"/>
  <c r="D3359" i="26"/>
  <c r="E3347" i="26"/>
  <c r="D3371" i="26"/>
  <c r="E3356" i="26"/>
  <c r="F3356" i="26" s="1"/>
  <c r="D3380" i="26"/>
  <c r="E3319" i="26"/>
  <c r="D3366" i="26"/>
  <c r="E3342" i="26"/>
  <c r="F3342" i="26" s="1"/>
  <c r="E3325" i="26"/>
  <c r="F3325" i="26" s="1"/>
  <c r="D3349" i="26"/>
  <c r="F3352" i="26" l="1"/>
  <c r="G3327" i="26"/>
  <c r="G3348" i="26"/>
  <c r="G3360" i="26"/>
  <c r="G3356" i="26"/>
  <c r="G3340" i="26"/>
  <c r="F3319" i="26"/>
  <c r="G3319" i="26"/>
  <c r="G3333" i="26"/>
  <c r="F3333" i="26"/>
  <c r="G3339" i="26"/>
  <c r="F3339" i="26"/>
  <c r="G3331" i="26"/>
  <c r="G3344" i="26"/>
  <c r="F3344" i="26"/>
  <c r="G3325" i="26"/>
  <c r="G3337" i="26"/>
  <c r="G3345" i="26"/>
  <c r="G3342" i="26"/>
  <c r="G3347" i="26"/>
  <c r="F3347" i="26"/>
  <c r="G3341" i="26"/>
  <c r="F3341" i="26"/>
  <c r="G3350" i="26"/>
  <c r="F3362" i="26"/>
  <c r="F3354" i="26"/>
  <c r="F3358" i="26"/>
  <c r="G3358" i="26"/>
  <c r="F3346" i="26"/>
  <c r="F3335" i="26"/>
  <c r="G3335" i="26"/>
  <c r="G3329" i="26"/>
  <c r="F3329" i="26"/>
  <c r="D3343" i="26"/>
  <c r="E3359" i="26"/>
  <c r="F3359" i="26" s="1"/>
  <c r="D3383" i="26"/>
  <c r="E3349" i="26"/>
  <c r="D3373" i="26"/>
  <c r="E3364" i="26"/>
  <c r="D3388" i="26"/>
  <c r="E3363" i="26"/>
  <c r="F3363" i="26" s="1"/>
  <c r="D3387" i="26"/>
  <c r="E3369" i="26"/>
  <c r="F3369" i="26" s="1"/>
  <c r="D3393" i="26"/>
  <c r="E3351" i="26"/>
  <c r="F3351" i="26" s="1"/>
  <c r="D3375" i="26"/>
  <c r="E3371" i="26"/>
  <c r="D3395" i="26"/>
  <c r="E3357" i="26"/>
  <c r="D3381" i="26"/>
  <c r="D3410" i="26"/>
  <c r="E3386" i="26"/>
  <c r="G3386" i="26" s="1"/>
  <c r="E3361" i="26"/>
  <c r="D3385" i="26"/>
  <c r="E3384" i="26"/>
  <c r="G3384" i="26" s="1"/>
  <c r="D3408" i="26"/>
  <c r="E3368" i="26"/>
  <c r="D3392" i="26"/>
  <c r="E3343" i="26"/>
  <c r="F3343" i="26" s="1"/>
  <c r="D3367" i="26"/>
  <c r="D3398" i="26"/>
  <c r="E3374" i="26"/>
  <c r="F3374" i="26" s="1"/>
  <c r="E3365" i="26"/>
  <c r="D3389" i="26"/>
  <c r="E3372" i="26"/>
  <c r="F3372" i="26" s="1"/>
  <c r="D3396" i="26"/>
  <c r="D3390" i="26"/>
  <c r="E3366" i="26"/>
  <c r="F3366" i="26" s="1"/>
  <c r="D3406" i="26"/>
  <c r="E3382" i="26"/>
  <c r="F3382" i="26" s="1"/>
  <c r="E3380" i="26"/>
  <c r="F3380" i="26" s="1"/>
  <c r="D3404" i="26"/>
  <c r="D3394" i="26"/>
  <c r="E3370" i="26"/>
  <c r="E3353" i="26"/>
  <c r="F3353" i="26" s="1"/>
  <c r="D3377" i="26"/>
  <c r="E3376" i="26"/>
  <c r="D3400" i="26"/>
  <c r="D3402" i="26"/>
  <c r="E3378" i="26"/>
  <c r="G3378" i="26" s="1"/>
  <c r="E3355" i="26"/>
  <c r="G3355" i="26" s="1"/>
  <c r="D3379" i="26"/>
  <c r="F3384" i="26" l="1"/>
  <c r="F3378" i="26"/>
  <c r="G3368" i="26"/>
  <c r="F3368" i="26"/>
  <c r="G3357" i="26"/>
  <c r="F3357" i="26"/>
  <c r="G3374" i="26"/>
  <c r="F3386" i="26"/>
  <c r="G3351" i="26"/>
  <c r="G3363" i="26"/>
  <c r="G3353" i="26"/>
  <c r="G3365" i="26"/>
  <c r="F3365" i="26"/>
  <c r="G3371" i="26"/>
  <c r="F3371" i="26"/>
  <c r="G3364" i="26"/>
  <c r="F3364" i="26"/>
  <c r="G3380" i="26"/>
  <c r="G3372" i="26"/>
  <c r="G3359" i="26"/>
  <c r="G3369" i="26"/>
  <c r="G3366" i="26"/>
  <c r="F3376" i="26"/>
  <c r="G3376" i="26"/>
  <c r="G3382" i="26"/>
  <c r="G3361" i="26"/>
  <c r="F3361" i="26"/>
  <c r="G3349" i="26"/>
  <c r="F3349" i="26"/>
  <c r="G3343" i="26"/>
  <c r="F3370" i="26"/>
  <c r="G3370" i="26"/>
  <c r="F3355" i="26"/>
  <c r="D3430" i="26"/>
  <c r="E3406" i="26"/>
  <c r="F3406" i="26" s="1"/>
  <c r="E3377" i="26"/>
  <c r="F3377" i="26" s="1"/>
  <c r="D3401" i="26"/>
  <c r="E3404" i="26"/>
  <c r="F3404" i="26" s="1"/>
  <c r="D3428" i="26"/>
  <c r="E3367" i="26"/>
  <c r="D3391" i="26"/>
  <c r="D3434" i="26"/>
  <c r="E3410" i="26"/>
  <c r="G3410" i="26" s="1"/>
  <c r="E3393" i="26"/>
  <c r="D3417" i="26"/>
  <c r="E3392" i="26"/>
  <c r="F3392" i="26" s="1"/>
  <c r="D3416" i="26"/>
  <c r="E3385" i="26"/>
  <c r="F3385" i="26" s="1"/>
  <c r="D3409" i="26"/>
  <c r="E3373" i="26"/>
  <c r="D3397" i="26"/>
  <c r="E3379" i="26"/>
  <c r="D3403" i="26"/>
  <c r="D3414" i="26"/>
  <c r="E3390" i="26"/>
  <c r="E3408" i="26"/>
  <c r="D3432" i="26"/>
  <c r="E3395" i="26"/>
  <c r="F3395" i="26" s="1"/>
  <c r="D3419" i="26"/>
  <c r="E3396" i="26"/>
  <c r="D3420" i="26"/>
  <c r="E3387" i="26"/>
  <c r="G3387" i="26" s="1"/>
  <c r="D3411" i="26"/>
  <c r="E3383" i="26"/>
  <c r="F3383" i="26" s="1"/>
  <c r="D3407" i="26"/>
  <c r="E3400" i="26"/>
  <c r="D3424" i="26"/>
  <c r="D3418" i="26"/>
  <c r="E3394" i="26"/>
  <c r="G3394" i="26" s="1"/>
  <c r="D3422" i="26"/>
  <c r="E3398" i="26"/>
  <c r="F3398" i="26" s="1"/>
  <c r="E3381" i="26"/>
  <c r="D3405" i="26"/>
  <c r="E3375" i="26"/>
  <c r="F3375" i="26" s="1"/>
  <c r="D3399" i="26"/>
  <c r="D3426" i="26"/>
  <c r="E3402" i="26"/>
  <c r="E3389" i="26"/>
  <c r="D3413" i="26"/>
  <c r="E3388" i="26"/>
  <c r="F3388" i="26" s="1"/>
  <c r="D3412" i="26"/>
  <c r="G3377" i="26" l="1"/>
  <c r="F3387" i="26"/>
  <c r="G3388" i="26"/>
  <c r="F3402" i="26"/>
  <c r="G3402" i="26"/>
  <c r="G3392" i="26"/>
  <c r="G3406" i="26"/>
  <c r="G3398" i="26"/>
  <c r="F3396" i="26"/>
  <c r="G3396" i="26"/>
  <c r="G3379" i="26"/>
  <c r="F3379" i="26"/>
  <c r="G3393" i="26"/>
  <c r="F3393" i="26"/>
  <c r="G3375" i="26"/>
  <c r="G3395" i="26"/>
  <c r="G3381" i="26"/>
  <c r="F3381" i="26"/>
  <c r="G3408" i="26"/>
  <c r="F3408" i="26"/>
  <c r="G3367" i="26"/>
  <c r="F3367" i="26"/>
  <c r="G3390" i="26"/>
  <c r="F3390" i="26"/>
  <c r="G3383" i="26"/>
  <c r="G3404" i="26"/>
  <c r="G3389" i="26"/>
  <c r="F3389" i="26"/>
  <c r="G3400" i="26"/>
  <c r="F3400" i="26"/>
  <c r="F3373" i="26"/>
  <c r="G3373" i="26"/>
  <c r="F3410" i="26"/>
  <c r="G3385" i="26"/>
  <c r="F3394" i="26"/>
  <c r="E3432" i="26"/>
  <c r="D3456" i="26"/>
  <c r="E3403" i="26"/>
  <c r="D3427" i="26"/>
  <c r="E3413" i="26"/>
  <c r="D3437" i="26"/>
  <c r="D3442" i="26"/>
  <c r="E3418" i="26"/>
  <c r="G3418" i="26" s="1"/>
  <c r="E3407" i="26"/>
  <c r="F3407" i="26" s="1"/>
  <c r="D3431" i="26"/>
  <c r="E3417" i="26"/>
  <c r="F3417" i="26" s="1"/>
  <c r="D3441" i="26"/>
  <c r="E3419" i="26"/>
  <c r="G3419" i="26" s="1"/>
  <c r="D3443" i="26"/>
  <c r="E3412" i="26"/>
  <c r="F3412" i="26" s="1"/>
  <c r="D3436" i="26"/>
  <c r="E3409" i="26"/>
  <c r="F3409" i="26" s="1"/>
  <c r="D3433" i="26"/>
  <c r="E3399" i="26"/>
  <c r="D3423" i="26"/>
  <c r="D3446" i="26"/>
  <c r="E3422" i="26"/>
  <c r="D3438" i="26"/>
  <c r="E3414" i="26"/>
  <c r="F3414" i="26" s="1"/>
  <c r="E3428" i="26"/>
  <c r="D3452" i="26"/>
  <c r="E3424" i="26"/>
  <c r="F3424" i="26" s="1"/>
  <c r="D3448" i="26"/>
  <c r="D3458" i="26"/>
  <c r="E3434" i="26"/>
  <c r="E3416" i="26"/>
  <c r="G3416" i="26" s="1"/>
  <c r="D3440" i="26"/>
  <c r="E3420" i="26"/>
  <c r="F3420" i="26" s="1"/>
  <c r="D3444" i="26"/>
  <c r="D3450" i="26"/>
  <c r="E3426" i="26"/>
  <c r="G3426" i="26" s="1"/>
  <c r="E3405" i="26"/>
  <c r="D3429" i="26"/>
  <c r="E3391" i="26"/>
  <c r="F3391" i="26" s="1"/>
  <c r="D3415" i="26"/>
  <c r="E3401" i="26"/>
  <c r="F3401" i="26" s="1"/>
  <c r="D3425" i="26"/>
  <c r="E3411" i="26"/>
  <c r="D3435" i="26"/>
  <c r="E3397" i="26"/>
  <c r="D3421" i="26"/>
  <c r="D3454" i="26"/>
  <c r="E3430" i="26"/>
  <c r="F3430" i="26" s="1"/>
  <c r="F3419" i="26" l="1"/>
  <c r="G3424" i="26"/>
  <c r="F3416" i="26"/>
  <c r="G3397" i="26"/>
  <c r="F3397" i="26"/>
  <c r="G3405" i="26"/>
  <c r="F3405" i="26"/>
  <c r="G3413" i="26"/>
  <c r="F3413" i="26"/>
  <c r="G3412" i="26"/>
  <c r="G3430" i="26"/>
  <c r="G3409" i="26"/>
  <c r="G3401" i="26"/>
  <c r="F3434" i="26"/>
  <c r="G3434" i="26"/>
  <c r="F3422" i="26"/>
  <c r="G3422" i="26"/>
  <c r="G3411" i="26"/>
  <c r="F3411" i="26"/>
  <c r="G3399" i="26"/>
  <c r="F3399" i="26"/>
  <c r="G3403" i="26"/>
  <c r="F3403" i="26"/>
  <c r="G3417" i="26"/>
  <c r="F3418" i="26"/>
  <c r="G3420" i="26"/>
  <c r="G3414" i="26"/>
  <c r="G3428" i="26"/>
  <c r="F3428" i="26"/>
  <c r="G3432" i="26"/>
  <c r="F3432" i="26"/>
  <c r="G3407" i="26"/>
  <c r="G3391" i="26"/>
  <c r="F3426" i="26"/>
  <c r="E3440" i="26"/>
  <c r="D3464" i="26"/>
  <c r="E3436" i="26"/>
  <c r="F3436" i="26" s="1"/>
  <c r="D3460" i="26"/>
  <c r="E3427" i="26"/>
  <c r="F3427" i="26" s="1"/>
  <c r="D3451" i="26"/>
  <c r="E3435" i="26"/>
  <c r="D3459" i="26"/>
  <c r="D3470" i="26"/>
  <c r="E3446" i="26"/>
  <c r="F3446" i="26" s="1"/>
  <c r="E3433" i="26"/>
  <c r="F3433" i="26" s="1"/>
  <c r="D3457" i="26"/>
  <c r="E3425" i="26"/>
  <c r="D3449" i="26"/>
  <c r="D3478" i="26"/>
  <c r="E3454" i="26"/>
  <c r="D3474" i="26"/>
  <c r="E3450" i="26"/>
  <c r="G3450" i="26" s="1"/>
  <c r="E3448" i="26"/>
  <c r="G3448" i="26" s="1"/>
  <c r="D3472" i="26"/>
  <c r="D3462" i="26"/>
  <c r="E3438" i="26"/>
  <c r="F3438" i="26" s="1"/>
  <c r="E3423" i="26"/>
  <c r="F3423" i="26" s="1"/>
  <c r="D3447" i="26"/>
  <c r="E3441" i="26"/>
  <c r="F3441" i="26" s="1"/>
  <c r="D3465" i="26"/>
  <c r="D3466" i="26"/>
  <c r="E3442" i="26"/>
  <c r="G3442" i="26" s="1"/>
  <c r="E3452" i="26"/>
  <c r="F3452" i="26" s="1"/>
  <c r="D3476" i="26"/>
  <c r="E3443" i="26"/>
  <c r="D3467" i="26"/>
  <c r="E3456" i="26"/>
  <c r="F3456" i="26" s="1"/>
  <c r="D3480" i="26"/>
  <c r="E3415" i="26"/>
  <c r="F3415" i="26" s="1"/>
  <c r="D3439" i="26"/>
  <c r="E3429" i="26"/>
  <c r="D3453" i="26"/>
  <c r="E3444" i="26"/>
  <c r="F3444" i="26" s="1"/>
  <c r="D3468" i="26"/>
  <c r="E3431" i="26"/>
  <c r="D3455" i="26"/>
  <c r="E3437" i="26"/>
  <c r="D3461" i="26"/>
  <c r="E3421" i="26"/>
  <c r="D3445" i="26"/>
  <c r="D3482" i="26"/>
  <c r="E3458" i="26"/>
  <c r="G3458" i="26" s="1"/>
  <c r="G3444" i="26" l="1"/>
  <c r="G3441" i="26"/>
  <c r="G3415" i="26"/>
  <c r="G3443" i="26"/>
  <c r="F3443" i="26"/>
  <c r="G3435" i="26"/>
  <c r="F3435" i="26"/>
  <c r="G3423" i="26"/>
  <c r="G3456" i="26"/>
  <c r="F3448" i="26"/>
  <c r="G3454" i="26"/>
  <c r="F3454" i="26"/>
  <c r="G3421" i="26"/>
  <c r="F3421" i="26"/>
  <c r="G3429" i="26"/>
  <c r="F3429" i="26"/>
  <c r="G3425" i="26"/>
  <c r="F3425" i="26"/>
  <c r="G3433" i="26"/>
  <c r="F3450" i="26"/>
  <c r="G3452" i="26"/>
  <c r="G3446" i="26"/>
  <c r="G3436" i="26"/>
  <c r="F3442" i="26"/>
  <c r="F3458" i="26"/>
  <c r="F3437" i="26"/>
  <c r="G3437" i="26"/>
  <c r="G3431" i="26"/>
  <c r="F3431" i="26"/>
  <c r="G3440" i="26"/>
  <c r="F3440" i="26"/>
  <c r="G3427" i="26"/>
  <c r="G3438" i="26"/>
  <c r="E3467" i="26"/>
  <c r="D3491" i="26"/>
  <c r="E3459" i="26"/>
  <c r="F3459" i="26" s="1"/>
  <c r="D3483" i="26"/>
  <c r="D3486" i="26"/>
  <c r="E3462" i="26"/>
  <c r="F3462" i="26" s="1"/>
  <c r="D3498" i="26"/>
  <c r="E3474" i="26"/>
  <c r="G3474" i="26" s="1"/>
  <c r="E3461" i="26"/>
  <c r="D3485" i="26"/>
  <c r="E3472" i="26"/>
  <c r="D3496" i="26"/>
  <c r="E3457" i="26"/>
  <c r="D3481" i="26"/>
  <c r="E3451" i="26"/>
  <c r="G3451" i="26" s="1"/>
  <c r="D3475" i="26"/>
  <c r="E3464" i="26"/>
  <c r="D3488" i="26"/>
  <c r="E3468" i="26"/>
  <c r="F3468" i="26" s="1"/>
  <c r="D3492" i="26"/>
  <c r="E3439" i="26"/>
  <c r="F3439" i="26" s="1"/>
  <c r="D3463" i="26"/>
  <c r="E3447" i="26"/>
  <c r="F3447" i="26" s="1"/>
  <c r="D3471" i="26"/>
  <c r="D3502" i="26"/>
  <c r="E3478" i="26"/>
  <c r="E3445" i="26"/>
  <c r="D3469" i="26"/>
  <c r="E3455" i="26"/>
  <c r="F3455" i="26" s="1"/>
  <c r="D3479" i="26"/>
  <c r="E3480" i="26"/>
  <c r="F3480" i="26" s="1"/>
  <c r="D3504" i="26"/>
  <c r="E3476" i="26"/>
  <c r="F3476" i="26" s="1"/>
  <c r="D3500" i="26"/>
  <c r="E3449" i="26"/>
  <c r="F3449" i="26" s="1"/>
  <c r="D3473" i="26"/>
  <c r="D3506" i="26"/>
  <c r="E3482" i="26"/>
  <c r="G3482" i="26" s="1"/>
  <c r="D3490" i="26"/>
  <c r="E3466" i="26"/>
  <c r="E3460" i="26"/>
  <c r="D3484" i="26"/>
  <c r="E3453" i="26"/>
  <c r="D3477" i="26"/>
  <c r="E3465" i="26"/>
  <c r="F3465" i="26" s="1"/>
  <c r="D3489" i="26"/>
  <c r="D3494" i="26"/>
  <c r="E3470" i="26"/>
  <c r="G3449" i="26" l="1"/>
  <c r="G3476" i="26"/>
  <c r="G3457" i="26"/>
  <c r="F3457" i="26"/>
  <c r="G3445" i="26"/>
  <c r="F3445" i="26"/>
  <c r="G3472" i="26"/>
  <c r="F3472" i="26"/>
  <c r="G3480" i="26"/>
  <c r="G3439" i="26"/>
  <c r="G3453" i="26"/>
  <c r="F3453" i="26"/>
  <c r="G3478" i="26"/>
  <c r="F3478" i="26"/>
  <c r="F3451" i="26"/>
  <c r="G3462" i="26"/>
  <c r="G3459" i="26"/>
  <c r="G3460" i="26"/>
  <c r="F3460" i="26"/>
  <c r="G3464" i="26"/>
  <c r="F3464" i="26"/>
  <c r="G3461" i="26"/>
  <c r="F3461" i="26"/>
  <c r="G3467" i="26"/>
  <c r="F3467" i="26"/>
  <c r="G3470" i="26"/>
  <c r="F3470" i="26"/>
  <c r="G3466" i="26"/>
  <c r="F3466" i="26"/>
  <c r="F3474" i="26"/>
  <c r="G3465" i="26"/>
  <c r="G3447" i="26"/>
  <c r="G3455" i="26"/>
  <c r="F3482" i="26"/>
  <c r="G3468" i="26"/>
  <c r="E3473" i="26"/>
  <c r="D3497" i="26"/>
  <c r="D3528" i="26"/>
  <c r="E3504" i="26"/>
  <c r="D3516" i="26"/>
  <c r="E3492" i="26"/>
  <c r="F3492" i="26" s="1"/>
  <c r="E3475" i="26"/>
  <c r="G3475" i="26" s="1"/>
  <c r="D3499" i="26"/>
  <c r="D3518" i="26"/>
  <c r="E3494" i="26"/>
  <c r="E3471" i="26"/>
  <c r="F3471" i="26" s="1"/>
  <c r="D3495" i="26"/>
  <c r="D3520" i="26"/>
  <c r="E3496" i="26"/>
  <c r="F3496" i="26" s="1"/>
  <c r="D3508" i="26"/>
  <c r="E3484" i="26"/>
  <c r="F3484" i="26" s="1"/>
  <c r="D3530" i="26"/>
  <c r="E3506" i="26"/>
  <c r="G3506" i="26" s="1"/>
  <c r="E3479" i="26"/>
  <c r="F3479" i="26" s="1"/>
  <c r="D3503" i="26"/>
  <c r="D3514" i="26"/>
  <c r="E3490" i="26"/>
  <c r="G3490" i="26" s="1"/>
  <c r="D3522" i="26"/>
  <c r="E3498" i="26"/>
  <c r="G3498" i="26" s="1"/>
  <c r="D3524" i="26"/>
  <c r="E3500" i="26"/>
  <c r="F3500" i="26" s="1"/>
  <c r="E3463" i="26"/>
  <c r="D3487" i="26"/>
  <c r="D3512" i="26"/>
  <c r="E3488" i="26"/>
  <c r="D3515" i="26"/>
  <c r="E3491" i="26"/>
  <c r="G3491" i="26" s="1"/>
  <c r="E3469" i="26"/>
  <c r="D3493" i="26"/>
  <c r="E3483" i="26"/>
  <c r="G3483" i="26" s="1"/>
  <c r="D3507" i="26"/>
  <c r="E3477" i="26"/>
  <c r="D3501" i="26"/>
  <c r="D3513" i="26"/>
  <c r="E3489" i="26"/>
  <c r="D3526" i="26"/>
  <c r="E3502" i="26"/>
  <c r="E3481" i="26"/>
  <c r="G3481" i="26" s="1"/>
  <c r="D3505" i="26"/>
  <c r="D3509" i="26"/>
  <c r="E3485" i="26"/>
  <c r="D3510" i="26"/>
  <c r="E3486" i="26"/>
  <c r="G3500" i="26" l="1"/>
  <c r="F3498" i="26"/>
  <c r="G3492" i="26"/>
  <c r="G3484" i="26"/>
  <c r="F3481" i="26"/>
  <c r="G3485" i="26"/>
  <c r="F3485" i="26"/>
  <c r="G3463" i="26"/>
  <c r="F3463" i="26"/>
  <c r="G3471" i="26"/>
  <c r="G3502" i="26"/>
  <c r="F3502" i="26"/>
  <c r="G3494" i="26"/>
  <c r="F3494" i="26"/>
  <c r="G3469" i="26"/>
  <c r="F3469" i="26"/>
  <c r="G3473" i="26"/>
  <c r="F3473" i="26"/>
  <c r="F3490" i="26"/>
  <c r="G3479" i="26"/>
  <c r="F3491" i="26"/>
  <c r="G3496" i="26"/>
  <c r="G3486" i="26"/>
  <c r="F3486" i="26"/>
  <c r="G3489" i="26"/>
  <c r="F3489" i="26"/>
  <c r="G3504" i="26"/>
  <c r="F3504" i="26"/>
  <c r="F3475" i="26"/>
  <c r="F3483" i="26"/>
  <c r="F3506" i="26"/>
  <c r="F3488" i="26"/>
  <c r="G3488" i="26"/>
  <c r="G3477" i="26"/>
  <c r="F3477" i="26"/>
  <c r="D3550" i="26"/>
  <c r="E3526" i="26"/>
  <c r="D3525" i="26"/>
  <c r="E3501" i="26"/>
  <c r="D3538" i="26"/>
  <c r="E3514" i="26"/>
  <c r="G3514" i="26" s="1"/>
  <c r="D3554" i="26"/>
  <c r="E3530" i="26"/>
  <c r="G3530" i="26" s="1"/>
  <c r="E3513" i="26"/>
  <c r="G3513" i="26" s="1"/>
  <c r="D3537" i="26"/>
  <c r="D3519" i="26"/>
  <c r="E3495" i="26"/>
  <c r="F3495" i="26" s="1"/>
  <c r="E3515" i="26"/>
  <c r="G3515" i="26" s="1"/>
  <c r="D3539" i="26"/>
  <c r="D3546" i="26"/>
  <c r="E3522" i="26"/>
  <c r="G3522" i="26" s="1"/>
  <c r="D3523" i="26"/>
  <c r="E3499" i="26"/>
  <c r="G3499" i="26" s="1"/>
  <c r="E3520" i="26"/>
  <c r="D3544" i="26"/>
  <c r="D3542" i="26"/>
  <c r="E3518" i="26"/>
  <c r="D3529" i="26"/>
  <c r="E3505" i="26"/>
  <c r="D3517" i="26"/>
  <c r="E3493" i="26"/>
  <c r="D3534" i="26"/>
  <c r="E3510" i="26"/>
  <c r="D3531" i="26"/>
  <c r="E3507" i="26"/>
  <c r="G3507" i="26" s="1"/>
  <c r="D3527" i="26"/>
  <c r="E3503" i="26"/>
  <c r="F3503" i="26" s="1"/>
  <c r="E3528" i="26"/>
  <c r="F3528" i="26" s="1"/>
  <c r="D3552" i="26"/>
  <c r="E3512" i="26"/>
  <c r="F3512" i="26" s="1"/>
  <c r="D3536" i="26"/>
  <c r="E3524" i="26"/>
  <c r="F3524" i="26" s="1"/>
  <c r="D3548" i="26"/>
  <c r="D3521" i="26"/>
  <c r="E3497" i="26"/>
  <c r="G3497" i="26" s="1"/>
  <c r="D3511" i="26"/>
  <c r="E3487" i="26"/>
  <c r="F3487" i="26" s="1"/>
  <c r="E3508" i="26"/>
  <c r="F3508" i="26" s="1"/>
  <c r="D3532" i="26"/>
  <c r="E3509" i="26"/>
  <c r="D3533" i="26"/>
  <c r="E3516" i="26"/>
  <c r="F3516" i="26" s="1"/>
  <c r="D3540" i="26"/>
  <c r="F3522" i="26" l="1"/>
  <c r="F3515" i="26"/>
  <c r="G3524" i="26"/>
  <c r="G3508" i="26"/>
  <c r="G3526" i="26"/>
  <c r="F3526" i="26"/>
  <c r="F3497" i="26"/>
  <c r="G3528" i="26"/>
  <c r="F3499" i="26"/>
  <c r="G3495" i="26"/>
  <c r="G3509" i="26"/>
  <c r="F3509" i="26"/>
  <c r="G3503" i="26"/>
  <c r="G3505" i="26"/>
  <c r="F3505" i="26"/>
  <c r="G3493" i="26"/>
  <c r="F3493" i="26"/>
  <c r="F3513" i="26"/>
  <c r="G3518" i="26"/>
  <c r="F3518" i="26"/>
  <c r="G3510" i="26"/>
  <c r="F3510" i="26"/>
  <c r="G3501" i="26"/>
  <c r="F3501" i="26"/>
  <c r="G3487" i="26"/>
  <c r="G3520" i="26"/>
  <c r="F3520" i="26"/>
  <c r="F3507" i="26"/>
  <c r="G3516" i="26"/>
  <c r="F3530" i="26"/>
  <c r="F3514" i="26"/>
  <c r="G3512" i="26"/>
  <c r="E3527" i="26"/>
  <c r="F3527" i="26" s="1"/>
  <c r="D3551" i="26"/>
  <c r="D3566" i="26"/>
  <c r="E3542" i="26"/>
  <c r="E3523" i="26"/>
  <c r="G3523" i="26" s="1"/>
  <c r="D3547" i="26"/>
  <c r="E3548" i="26"/>
  <c r="D3572" i="26"/>
  <c r="E3552" i="26"/>
  <c r="D3576" i="26"/>
  <c r="D3558" i="26"/>
  <c r="E3534" i="26"/>
  <c r="D3570" i="26"/>
  <c r="E3546" i="26"/>
  <c r="G3546" i="26" s="1"/>
  <c r="E3519" i="26"/>
  <c r="F3519" i="26" s="1"/>
  <c r="D3543" i="26"/>
  <c r="D3578" i="26"/>
  <c r="E3554" i="26"/>
  <c r="G3554" i="26" s="1"/>
  <c r="E3532" i="26"/>
  <c r="D3556" i="26"/>
  <c r="E3540" i="26"/>
  <c r="F3540" i="26" s="1"/>
  <c r="D3564" i="26"/>
  <c r="E3544" i="26"/>
  <c r="F3544" i="26" s="1"/>
  <c r="D3568" i="26"/>
  <c r="E3529" i="26"/>
  <c r="G3529" i="26" s="1"/>
  <c r="D3553" i="26"/>
  <c r="E3539" i="26"/>
  <c r="G3539" i="26" s="1"/>
  <c r="D3563" i="26"/>
  <c r="E3537" i="26"/>
  <c r="D3561" i="26"/>
  <c r="E3525" i="26"/>
  <c r="D3549" i="26"/>
  <c r="E3533" i="26"/>
  <c r="D3557" i="26"/>
  <c r="E3536" i="26"/>
  <c r="D3560" i="26"/>
  <c r="E3517" i="26"/>
  <c r="D3541" i="26"/>
  <c r="D3562" i="26"/>
  <c r="E3538" i="26"/>
  <c r="G3538" i="26" s="1"/>
  <c r="E3521" i="26"/>
  <c r="D3545" i="26"/>
  <c r="E3511" i="26"/>
  <c r="F3511" i="26" s="1"/>
  <c r="E3531" i="26"/>
  <c r="G3531" i="26" s="1"/>
  <c r="D3555" i="26"/>
  <c r="D3574" i="26"/>
  <c r="E3550" i="26"/>
  <c r="G3519" i="26" l="1"/>
  <c r="G3550" i="26"/>
  <c r="F3550" i="26"/>
  <c r="G3517" i="26"/>
  <c r="F3517" i="26"/>
  <c r="G3537" i="26"/>
  <c r="F3537" i="26"/>
  <c r="G3540" i="26"/>
  <c r="F3554" i="26"/>
  <c r="F3546" i="26"/>
  <c r="G3544" i="26"/>
  <c r="F3538" i="26"/>
  <c r="F3523" i="26"/>
  <c r="F3529" i="26"/>
  <c r="D3535" i="26"/>
  <c r="G3534" i="26"/>
  <c r="F3534" i="26"/>
  <c r="G3542" i="26"/>
  <c r="F3542" i="26"/>
  <c r="G3536" i="26"/>
  <c r="F3536" i="26"/>
  <c r="G3532" i="26"/>
  <c r="F3532" i="26"/>
  <c r="G3521" i="26"/>
  <c r="F3521" i="26"/>
  <c r="G3533" i="26"/>
  <c r="F3533" i="26"/>
  <c r="F3552" i="26"/>
  <c r="G3552" i="26"/>
  <c r="F3531" i="26"/>
  <c r="G3511" i="26"/>
  <c r="G3527" i="26"/>
  <c r="G3525" i="26"/>
  <c r="F3525" i="26"/>
  <c r="G3548" i="26"/>
  <c r="F3548" i="26"/>
  <c r="F3539" i="26"/>
  <c r="E3560" i="26"/>
  <c r="F3560" i="26" s="1"/>
  <c r="D3584" i="26"/>
  <c r="E3557" i="26"/>
  <c r="D3581" i="26"/>
  <c r="E3561" i="26"/>
  <c r="G3561" i="26" s="1"/>
  <c r="D3585" i="26"/>
  <c r="E3553" i="26"/>
  <c r="D3577" i="26"/>
  <c r="E3556" i="26"/>
  <c r="F3556" i="26" s="1"/>
  <c r="D3580" i="26"/>
  <c r="E3535" i="26"/>
  <c r="E3545" i="26"/>
  <c r="G3545" i="26" s="1"/>
  <c r="D3569" i="26"/>
  <c r="E3568" i="26"/>
  <c r="D3592" i="26"/>
  <c r="D3594" i="26"/>
  <c r="E3570" i="26"/>
  <c r="G3570" i="26" s="1"/>
  <c r="E3572" i="26"/>
  <c r="F3572" i="26" s="1"/>
  <c r="D3596" i="26"/>
  <c r="E3547" i="26"/>
  <c r="G3547" i="26" s="1"/>
  <c r="D3571" i="26"/>
  <c r="D3598" i="26"/>
  <c r="E3574" i="26"/>
  <c r="E3549" i="26"/>
  <c r="D3573" i="26"/>
  <c r="E3563" i="26"/>
  <c r="G3563" i="26" s="1"/>
  <c r="D3587" i="26"/>
  <c r="E3564" i="26"/>
  <c r="D3588" i="26"/>
  <c r="D3602" i="26"/>
  <c r="E3578" i="26"/>
  <c r="G3578" i="26" s="1"/>
  <c r="D3582" i="26"/>
  <c r="E3558" i="26"/>
  <c r="D3590" i="26"/>
  <c r="E3566" i="26"/>
  <c r="E3541" i="26"/>
  <c r="D3565" i="26"/>
  <c r="E3551" i="26"/>
  <c r="F3551" i="26" s="1"/>
  <c r="D3575" i="26"/>
  <c r="E3555" i="26"/>
  <c r="G3555" i="26" s="1"/>
  <c r="D3579" i="26"/>
  <c r="D3586" i="26"/>
  <c r="E3562" i="26"/>
  <c r="G3562" i="26" s="1"/>
  <c r="E3543" i="26"/>
  <c r="F3543" i="26" s="1"/>
  <c r="D3567" i="26"/>
  <c r="E3576" i="26"/>
  <c r="F3576" i="26" s="1"/>
  <c r="D3600" i="26"/>
  <c r="F3535" i="26" l="1"/>
  <c r="F3561" i="26"/>
  <c r="F3555" i="26"/>
  <c r="F3578" i="26"/>
  <c r="F3547" i="26"/>
  <c r="F3549" i="26"/>
  <c r="G3549" i="26"/>
  <c r="G3574" i="26"/>
  <c r="F3574" i="26"/>
  <c r="G3551" i="26"/>
  <c r="G3572" i="26"/>
  <c r="G3576" i="26"/>
  <c r="G3543" i="26"/>
  <c r="G3556" i="26"/>
  <c r="G3535" i="26"/>
  <c r="F3545" i="26"/>
  <c r="G3558" i="26"/>
  <c r="F3558" i="26"/>
  <c r="G3568" i="26"/>
  <c r="F3568" i="26"/>
  <c r="F3553" i="26"/>
  <c r="G3553" i="26"/>
  <c r="G3541" i="26"/>
  <c r="F3541" i="26"/>
  <c r="G3564" i="26"/>
  <c r="F3564" i="26"/>
  <c r="F3562" i="26"/>
  <c r="F3563" i="26"/>
  <c r="F3570" i="26"/>
  <c r="F3557" i="26"/>
  <c r="G3557" i="26"/>
  <c r="G3566" i="26"/>
  <c r="F3566" i="26"/>
  <c r="D3559" i="26"/>
  <c r="G3560" i="26"/>
  <c r="D3626" i="26"/>
  <c r="E3602" i="26"/>
  <c r="E3587" i="26"/>
  <c r="G3587" i="26" s="1"/>
  <c r="D3611" i="26"/>
  <c r="D3622" i="26"/>
  <c r="E3598" i="26"/>
  <c r="E3559" i="26"/>
  <c r="F3559" i="26" s="1"/>
  <c r="E3581" i="26"/>
  <c r="D3605" i="26"/>
  <c r="E3600" i="26"/>
  <c r="F3600" i="26" s="1"/>
  <c r="D3624" i="26"/>
  <c r="D3618" i="26"/>
  <c r="E3594" i="26"/>
  <c r="G3594" i="26" s="1"/>
  <c r="E3579" i="26"/>
  <c r="G3579" i="26" s="1"/>
  <c r="D3603" i="26"/>
  <c r="D3610" i="26"/>
  <c r="E3586" i="26"/>
  <c r="G3586" i="26" s="1"/>
  <c r="E3575" i="26"/>
  <c r="F3575" i="26" s="1"/>
  <c r="D3599" i="26"/>
  <c r="D3614" i="26"/>
  <c r="E3590" i="26"/>
  <c r="E3577" i="26"/>
  <c r="G3577" i="26" s="1"/>
  <c r="D3601" i="26"/>
  <c r="E3584" i="26"/>
  <c r="D3608" i="26"/>
  <c r="E3573" i="26"/>
  <c r="D3597" i="26"/>
  <c r="E3571" i="26"/>
  <c r="G3571" i="26" s="1"/>
  <c r="D3595" i="26"/>
  <c r="E3569" i="26"/>
  <c r="D3593" i="26"/>
  <c r="E3588" i="26"/>
  <c r="F3588" i="26" s="1"/>
  <c r="D3612" i="26"/>
  <c r="E3567" i="26"/>
  <c r="F3567" i="26" s="1"/>
  <c r="D3591" i="26"/>
  <c r="E3565" i="26"/>
  <c r="D3589" i="26"/>
  <c r="D3606" i="26"/>
  <c r="E3582" i="26"/>
  <c r="E3596" i="26"/>
  <c r="D3620" i="26"/>
  <c r="E3592" i="26"/>
  <c r="F3592" i="26" s="1"/>
  <c r="D3616" i="26"/>
  <c r="E3585" i="26"/>
  <c r="D3609" i="26"/>
  <c r="E3580" i="26"/>
  <c r="D3604" i="26"/>
  <c r="F3586" i="26" l="1"/>
  <c r="G3585" i="26"/>
  <c r="F3585" i="26"/>
  <c r="G3565" i="26"/>
  <c r="F3565" i="26"/>
  <c r="G3582" i="26"/>
  <c r="F3582" i="26"/>
  <c r="D3583" i="26"/>
  <c r="G3600" i="26"/>
  <c r="G3590" i="26"/>
  <c r="F3590" i="26"/>
  <c r="G3598" i="26"/>
  <c r="F3598" i="26"/>
  <c r="F3571" i="26"/>
  <c r="F3577" i="26"/>
  <c r="F3594" i="26"/>
  <c r="G3559" i="26"/>
  <c r="G3588" i="26"/>
  <c r="F3579" i="26"/>
  <c r="G3592" i="26"/>
  <c r="G3580" i="26"/>
  <c r="F3580" i="26"/>
  <c r="G3569" i="26"/>
  <c r="F3569" i="26"/>
  <c r="F3587" i="26"/>
  <c r="G3567" i="26"/>
  <c r="G3573" i="26"/>
  <c r="F3573" i="26"/>
  <c r="G3602" i="26"/>
  <c r="F3602" i="26"/>
  <c r="F3596" i="26"/>
  <c r="G3596" i="26"/>
  <c r="G3584" i="26"/>
  <c r="F3584" i="26"/>
  <c r="G3581" i="26"/>
  <c r="F3581" i="26"/>
  <c r="G3575" i="26"/>
  <c r="E3589" i="26"/>
  <c r="D3613" i="26"/>
  <c r="E3595" i="26"/>
  <c r="G3595" i="26" s="1"/>
  <c r="D3619" i="26"/>
  <c r="E3620" i="26"/>
  <c r="G3620" i="26" s="1"/>
  <c r="D3644" i="26"/>
  <c r="E3599" i="26"/>
  <c r="F3599" i="26" s="1"/>
  <c r="D3623" i="26"/>
  <c r="E3583" i="26"/>
  <c r="E3611" i="26"/>
  <c r="G3611" i="26" s="1"/>
  <c r="D3635" i="26"/>
  <c r="E3604" i="26"/>
  <c r="D3628" i="26"/>
  <c r="D3642" i="26"/>
  <c r="E3618" i="26"/>
  <c r="E3591" i="26"/>
  <c r="F3591" i="26" s="1"/>
  <c r="D3615" i="26"/>
  <c r="E3597" i="26"/>
  <c r="D3621" i="26"/>
  <c r="E3601" i="26"/>
  <c r="D3625" i="26"/>
  <c r="E3603" i="26"/>
  <c r="G3603" i="26" s="1"/>
  <c r="D3627" i="26"/>
  <c r="E3609" i="26"/>
  <c r="D3633" i="26"/>
  <c r="D3634" i="26"/>
  <c r="E3610" i="26"/>
  <c r="E3605" i="26"/>
  <c r="D3629" i="26"/>
  <c r="D3650" i="26"/>
  <c r="E3626" i="26"/>
  <c r="D3630" i="26"/>
  <c r="E3606" i="26"/>
  <c r="E3612" i="26"/>
  <c r="F3612" i="26" s="1"/>
  <c r="D3636" i="26"/>
  <c r="E3593" i="26"/>
  <c r="G3593" i="26" s="1"/>
  <c r="D3617" i="26"/>
  <c r="E3616" i="26"/>
  <c r="F3616" i="26" s="1"/>
  <c r="D3640" i="26"/>
  <c r="D3638" i="26"/>
  <c r="E3614" i="26"/>
  <c r="E3624" i="26"/>
  <c r="F3624" i="26" s="1"/>
  <c r="D3648" i="26"/>
  <c r="D3646" i="26"/>
  <c r="E3622" i="26"/>
  <c r="E3608" i="26"/>
  <c r="F3608" i="26" s="1"/>
  <c r="D3632" i="26"/>
  <c r="F3620" i="26" l="1"/>
  <c r="F3583" i="26"/>
  <c r="G3614" i="26"/>
  <c r="F3614" i="26"/>
  <c r="G3606" i="26"/>
  <c r="F3606" i="26"/>
  <c r="D3607" i="26"/>
  <c r="G3608" i="26"/>
  <c r="G3626" i="26"/>
  <c r="F3626" i="26"/>
  <c r="G3618" i="26"/>
  <c r="F3618" i="26"/>
  <c r="G3609" i="26"/>
  <c r="F3609" i="26"/>
  <c r="G3589" i="26"/>
  <c r="F3589" i="26"/>
  <c r="G3612" i="26"/>
  <c r="F3595" i="26"/>
  <c r="G3624" i="26"/>
  <c r="G3616" i="26"/>
  <c r="G3622" i="26"/>
  <c r="F3622" i="26"/>
  <c r="G3583" i="26"/>
  <c r="F3603" i="26"/>
  <c r="G3605" i="26"/>
  <c r="F3605" i="26"/>
  <c r="G3601" i="26"/>
  <c r="F3601" i="26"/>
  <c r="G3604" i="26"/>
  <c r="F3604" i="26"/>
  <c r="F3611" i="26"/>
  <c r="F3610" i="26"/>
  <c r="G3610" i="26"/>
  <c r="G3599" i="26"/>
  <c r="F3593" i="26"/>
  <c r="G3597" i="26"/>
  <c r="F3597" i="26"/>
  <c r="G3591" i="26"/>
  <c r="E3632" i="26"/>
  <c r="F3632" i="26" s="1"/>
  <c r="D3656" i="26"/>
  <c r="E3648" i="26"/>
  <c r="F3648" i="26" s="1"/>
  <c r="D3672" i="26"/>
  <c r="E3640" i="26"/>
  <c r="F3640" i="26" s="1"/>
  <c r="D3664" i="26"/>
  <c r="D3654" i="26"/>
  <c r="E3630" i="26"/>
  <c r="E3629" i="26"/>
  <c r="D3653" i="26"/>
  <c r="E3633" i="26"/>
  <c r="G3633" i="26" s="1"/>
  <c r="D3657" i="26"/>
  <c r="E3619" i="26"/>
  <c r="G3619" i="26" s="1"/>
  <c r="D3643" i="26"/>
  <c r="E3617" i="26"/>
  <c r="D3641" i="26"/>
  <c r="E3615" i="26"/>
  <c r="F3615" i="26" s="1"/>
  <c r="D3639" i="26"/>
  <c r="E3635" i="26"/>
  <c r="G3635" i="26" s="1"/>
  <c r="D3659" i="26"/>
  <c r="D3666" i="26"/>
  <c r="E3642" i="26"/>
  <c r="E3623" i="26"/>
  <c r="F3623" i="26" s="1"/>
  <c r="D3647" i="26"/>
  <c r="E3644" i="26"/>
  <c r="D3668" i="26"/>
  <c r="D3662" i="26"/>
  <c r="E3638" i="26"/>
  <c r="E3636" i="26"/>
  <c r="F3636" i="26" s="1"/>
  <c r="D3660" i="26"/>
  <c r="E3625" i="26"/>
  <c r="F3625" i="26" s="1"/>
  <c r="D3649" i="26"/>
  <c r="E3613" i="26"/>
  <c r="D3637" i="26"/>
  <c r="D3674" i="26"/>
  <c r="E3650" i="26"/>
  <c r="D3658" i="26"/>
  <c r="E3634" i="26"/>
  <c r="D3670" i="26"/>
  <c r="E3646" i="26"/>
  <c r="E3627" i="26"/>
  <c r="G3627" i="26" s="1"/>
  <c r="D3651" i="26"/>
  <c r="E3607" i="26"/>
  <c r="E3621" i="26"/>
  <c r="D3645" i="26"/>
  <c r="E3628" i="26"/>
  <c r="F3628" i="26" s="1"/>
  <c r="D3652" i="26"/>
  <c r="G3636" i="26" l="1"/>
  <c r="F3607" i="26"/>
  <c r="F3635" i="26"/>
  <c r="F3627" i="26"/>
  <c r="G3607" i="26"/>
  <c r="G3644" i="26"/>
  <c r="F3644" i="26"/>
  <c r="F3629" i="26"/>
  <c r="G3629" i="26"/>
  <c r="G3634" i="26"/>
  <c r="F3634" i="26"/>
  <c r="G3642" i="26"/>
  <c r="F3642" i="26"/>
  <c r="F3621" i="26"/>
  <c r="G3621" i="26"/>
  <c r="G3615" i="26"/>
  <c r="D3631" i="26"/>
  <c r="G3650" i="26"/>
  <c r="F3650" i="26"/>
  <c r="G3638" i="26"/>
  <c r="F3638" i="26"/>
  <c r="F3633" i="26"/>
  <c r="G3648" i="26"/>
  <c r="G3628" i="26"/>
  <c r="G3640" i="26"/>
  <c r="G3625" i="26"/>
  <c r="G3632" i="26"/>
  <c r="G3623" i="26"/>
  <c r="G3613" i="26"/>
  <c r="F3613" i="26"/>
  <c r="G3646" i="26"/>
  <c r="F3646" i="26"/>
  <c r="G3630" i="26"/>
  <c r="F3630" i="26"/>
  <c r="F3619" i="26"/>
  <c r="G3617" i="26"/>
  <c r="F3617" i="26"/>
  <c r="D3686" i="26"/>
  <c r="E3662" i="26"/>
  <c r="E3659" i="26"/>
  <c r="G3659" i="26" s="1"/>
  <c r="D3683" i="26"/>
  <c r="D3698" i="26"/>
  <c r="E3674" i="26"/>
  <c r="E3660" i="26"/>
  <c r="D3684" i="26"/>
  <c r="E3641" i="26"/>
  <c r="F3641" i="26" s="1"/>
  <c r="D3665" i="26"/>
  <c r="E3643" i="26"/>
  <c r="G3643" i="26" s="1"/>
  <c r="D3667" i="26"/>
  <c r="E3652" i="26"/>
  <c r="D3676" i="26"/>
  <c r="E3631" i="26"/>
  <c r="F3631" i="26" s="1"/>
  <c r="E3647" i="26"/>
  <c r="D3671" i="26"/>
  <c r="E3653" i="26"/>
  <c r="D3677" i="26"/>
  <c r="E3672" i="26"/>
  <c r="F3672" i="26" s="1"/>
  <c r="D3696" i="26"/>
  <c r="E3651" i="26"/>
  <c r="D3675" i="26"/>
  <c r="D3694" i="26"/>
  <c r="E3670" i="26"/>
  <c r="E3649" i="26"/>
  <c r="F3649" i="26" s="1"/>
  <c r="D3673" i="26"/>
  <c r="E3637" i="26"/>
  <c r="D3661" i="26"/>
  <c r="D3678" i="26"/>
  <c r="E3654" i="26"/>
  <c r="E3656" i="26"/>
  <c r="F3656" i="26" s="1"/>
  <c r="D3680" i="26"/>
  <c r="E3639" i="26"/>
  <c r="F3639" i="26" s="1"/>
  <c r="D3663" i="26"/>
  <c r="E3645" i="26"/>
  <c r="D3669" i="26"/>
  <c r="D3682" i="26"/>
  <c r="E3658" i="26"/>
  <c r="D3690" i="26"/>
  <c r="E3666" i="26"/>
  <c r="E3668" i="26"/>
  <c r="D3692" i="26"/>
  <c r="E3657" i="26"/>
  <c r="D3681" i="26"/>
  <c r="E3664" i="26"/>
  <c r="F3664" i="26" s="1"/>
  <c r="D3688" i="26"/>
  <c r="G3672" i="26" l="1"/>
  <c r="G3670" i="26"/>
  <c r="F3670" i="26"/>
  <c r="G3639" i="26"/>
  <c r="F3659" i="26"/>
  <c r="G3664" i="26"/>
  <c r="G3666" i="26"/>
  <c r="F3666" i="26"/>
  <c r="G3662" i="26"/>
  <c r="F3662" i="26"/>
  <c r="F3643" i="26"/>
  <c r="G3641" i="26"/>
  <c r="G3656" i="26"/>
  <c r="G3658" i="26"/>
  <c r="F3658" i="26"/>
  <c r="G3654" i="26"/>
  <c r="F3654" i="26"/>
  <c r="D3655" i="26"/>
  <c r="F3651" i="26"/>
  <c r="G3651" i="26"/>
  <c r="F3660" i="26"/>
  <c r="G3660" i="26"/>
  <c r="G3674" i="26"/>
  <c r="F3674" i="26"/>
  <c r="G3649" i="26"/>
  <c r="G3657" i="26"/>
  <c r="F3657" i="26"/>
  <c r="G3645" i="26"/>
  <c r="F3645" i="26"/>
  <c r="F3637" i="26"/>
  <c r="G3637" i="26"/>
  <c r="G3652" i="26"/>
  <c r="F3652" i="26"/>
  <c r="G3631" i="26"/>
  <c r="G3647" i="26"/>
  <c r="F3647" i="26"/>
  <c r="F3668" i="26"/>
  <c r="G3668" i="26"/>
  <c r="F3653" i="26"/>
  <c r="G3653" i="26"/>
  <c r="E3680" i="26"/>
  <c r="F3680" i="26" s="1"/>
  <c r="D3704" i="26"/>
  <c r="E3675" i="26"/>
  <c r="D3699" i="26"/>
  <c r="E3688" i="26"/>
  <c r="F3688" i="26" s="1"/>
  <c r="D3712" i="26"/>
  <c r="E3692" i="26"/>
  <c r="G3692" i="26" s="1"/>
  <c r="D3716" i="26"/>
  <c r="E3669" i="26"/>
  <c r="D3693" i="26"/>
  <c r="E3661" i="26"/>
  <c r="D3685" i="26"/>
  <c r="E3655" i="26"/>
  <c r="E3673" i="26"/>
  <c r="D3697" i="26"/>
  <c r="E3696" i="26"/>
  <c r="F3696" i="26" s="1"/>
  <c r="D3720" i="26"/>
  <c r="E3667" i="26"/>
  <c r="G3667" i="26" s="1"/>
  <c r="D3691" i="26"/>
  <c r="E3684" i="26"/>
  <c r="F3684" i="26" s="1"/>
  <c r="D3708" i="26"/>
  <c r="D3710" i="26"/>
  <c r="E3686" i="26"/>
  <c r="E3665" i="26"/>
  <c r="D3689" i="26"/>
  <c r="D3702" i="26"/>
  <c r="E3678" i="26"/>
  <c r="E3671" i="26"/>
  <c r="F3671" i="26" s="1"/>
  <c r="D3695" i="26"/>
  <c r="E3676" i="26"/>
  <c r="D3700" i="26"/>
  <c r="E3663" i="26"/>
  <c r="F3663" i="26" s="1"/>
  <c r="D3687" i="26"/>
  <c r="E3681" i="26"/>
  <c r="D3705" i="26"/>
  <c r="D3718" i="26"/>
  <c r="E3694" i="26"/>
  <c r="E3683" i="26"/>
  <c r="D3707" i="26"/>
  <c r="D3722" i="26"/>
  <c r="E3698" i="26"/>
  <c r="D3714" i="26"/>
  <c r="E3690" i="26"/>
  <c r="D3706" i="26"/>
  <c r="E3682" i="26"/>
  <c r="E3677" i="26"/>
  <c r="D3701" i="26"/>
  <c r="F3655" i="26" l="1"/>
  <c r="G3696" i="26"/>
  <c r="G3663" i="26"/>
  <c r="G3694" i="26"/>
  <c r="F3694" i="26"/>
  <c r="G3675" i="26"/>
  <c r="F3675" i="26"/>
  <c r="F3692" i="26"/>
  <c r="G3698" i="26"/>
  <c r="F3698" i="26"/>
  <c r="G3686" i="26"/>
  <c r="F3686" i="26"/>
  <c r="G3683" i="26"/>
  <c r="F3683" i="26"/>
  <c r="G3673" i="26"/>
  <c r="F3673" i="26"/>
  <c r="G3682" i="26"/>
  <c r="F3682" i="26"/>
  <c r="G3681" i="26"/>
  <c r="F3681" i="26"/>
  <c r="G3661" i="26"/>
  <c r="F3661" i="26"/>
  <c r="G3665" i="26"/>
  <c r="F3665" i="26"/>
  <c r="G3669" i="26"/>
  <c r="F3669" i="26"/>
  <c r="G3684" i="26"/>
  <c r="G3688" i="26"/>
  <c r="G3671" i="26"/>
  <c r="G3655" i="26"/>
  <c r="G3680" i="26"/>
  <c r="F3667" i="26"/>
  <c r="G3677" i="26"/>
  <c r="F3677" i="26"/>
  <c r="F3676" i="26"/>
  <c r="G3676" i="26"/>
  <c r="D3679" i="26"/>
  <c r="G3690" i="26"/>
  <c r="F3690" i="26"/>
  <c r="G3678" i="26"/>
  <c r="F3678" i="26"/>
  <c r="E3693" i="26"/>
  <c r="D3717" i="26"/>
  <c r="E3699" i="26"/>
  <c r="D3723" i="26"/>
  <c r="E3708" i="26"/>
  <c r="G3708" i="26" s="1"/>
  <c r="D3732" i="26"/>
  <c r="E3720" i="26"/>
  <c r="F3720" i="26" s="1"/>
  <c r="D3744" i="26"/>
  <c r="D3730" i="26"/>
  <c r="E3706" i="26"/>
  <c r="D3746" i="26"/>
  <c r="E3722" i="26"/>
  <c r="E3700" i="26"/>
  <c r="D3724" i="26"/>
  <c r="E3689" i="26"/>
  <c r="D3713" i="26"/>
  <c r="E3716" i="26"/>
  <c r="G3716" i="26" s="1"/>
  <c r="D3740" i="26"/>
  <c r="E3705" i="26"/>
  <c r="D3729" i="26"/>
  <c r="D3742" i="26"/>
  <c r="E3718" i="26"/>
  <c r="E3691" i="26"/>
  <c r="D3715" i="26"/>
  <c r="E3687" i="26"/>
  <c r="F3687" i="26" s="1"/>
  <c r="D3711" i="26"/>
  <c r="E3695" i="26"/>
  <c r="F3695" i="26" s="1"/>
  <c r="D3719" i="26"/>
  <c r="D3726" i="26"/>
  <c r="E3702" i="26"/>
  <c r="E3697" i="26"/>
  <c r="D3721" i="26"/>
  <c r="E3685" i="26"/>
  <c r="D3709" i="26"/>
  <c r="E3712" i="26"/>
  <c r="F3712" i="26" s="1"/>
  <c r="D3736" i="26"/>
  <c r="E3704" i="26"/>
  <c r="F3704" i="26" s="1"/>
  <c r="D3728" i="26"/>
  <c r="E3707" i="26"/>
  <c r="D3731" i="26"/>
  <c r="E3701" i="26"/>
  <c r="D3725" i="26"/>
  <c r="D3738" i="26"/>
  <c r="E3714" i="26"/>
  <c r="D3734" i="26"/>
  <c r="E3710" i="26"/>
  <c r="E3679" i="26"/>
  <c r="G3679" i="26" l="1"/>
  <c r="F3708" i="26"/>
  <c r="G3704" i="26"/>
  <c r="G3695" i="26"/>
  <c r="G3706" i="26"/>
  <c r="F3706" i="26"/>
  <c r="G3707" i="26"/>
  <c r="F3707" i="26"/>
  <c r="G3691" i="26"/>
  <c r="F3691" i="26"/>
  <c r="D3703" i="26"/>
  <c r="F3679" i="26"/>
  <c r="G3697" i="26"/>
  <c r="F3697" i="26"/>
  <c r="G3689" i="26"/>
  <c r="F3689" i="26"/>
  <c r="G3687" i="26"/>
  <c r="G3701" i="26"/>
  <c r="F3701" i="26"/>
  <c r="G3685" i="26"/>
  <c r="F3685" i="26"/>
  <c r="G3693" i="26"/>
  <c r="F3693" i="26"/>
  <c r="F3716" i="26"/>
  <c r="G3720" i="26"/>
  <c r="G3710" i="26"/>
  <c r="F3710" i="26"/>
  <c r="G3702" i="26"/>
  <c r="F3702" i="26"/>
  <c r="G3718" i="26"/>
  <c r="F3718" i="26"/>
  <c r="G3700" i="26"/>
  <c r="F3700" i="26"/>
  <c r="G3714" i="26"/>
  <c r="F3714" i="26"/>
  <c r="G3722" i="26"/>
  <c r="F3722" i="26"/>
  <c r="G3705" i="26"/>
  <c r="F3705" i="26"/>
  <c r="G3699" i="26"/>
  <c r="F3699" i="26"/>
  <c r="G3712" i="26"/>
  <c r="D3758" i="26"/>
  <c r="E3734" i="26"/>
  <c r="E3731" i="26"/>
  <c r="D3755" i="26"/>
  <c r="D3750" i="26"/>
  <c r="E3726" i="26"/>
  <c r="D3754" i="26"/>
  <c r="E3730" i="26"/>
  <c r="E3744" i="26"/>
  <c r="D3768" i="26"/>
  <c r="E3723" i="26"/>
  <c r="D3747" i="26"/>
  <c r="E3724" i="26"/>
  <c r="G3724" i="26" s="1"/>
  <c r="D3748" i="26"/>
  <c r="E3725" i="26"/>
  <c r="D3749" i="26"/>
  <c r="E3709" i="26"/>
  <c r="D3733" i="26"/>
  <c r="E3719" i="26"/>
  <c r="F3719" i="26" s="1"/>
  <c r="D3743" i="26"/>
  <c r="E3728" i="26"/>
  <c r="F3728" i="26" s="1"/>
  <c r="D3752" i="26"/>
  <c r="E3740" i="26"/>
  <c r="F3740" i="26" s="1"/>
  <c r="D3764" i="26"/>
  <c r="E3732" i="26"/>
  <c r="D3756" i="26"/>
  <c r="E3703" i="26"/>
  <c r="F3703" i="26" s="1"/>
  <c r="E3715" i="26"/>
  <c r="D3739" i="26"/>
  <c r="D3766" i="26"/>
  <c r="E3742" i="26"/>
  <c r="G3742" i="26" s="1"/>
  <c r="E3717" i="26"/>
  <c r="D3741" i="26"/>
  <c r="E3721" i="26"/>
  <c r="D3745" i="26"/>
  <c r="E3711" i="26"/>
  <c r="F3711" i="26" s="1"/>
  <c r="D3735" i="26"/>
  <c r="E3729" i="26"/>
  <c r="D3753" i="26"/>
  <c r="D3770" i="26"/>
  <c r="E3746" i="26"/>
  <c r="E3736" i="26"/>
  <c r="F3736" i="26" s="1"/>
  <c r="D3760" i="26"/>
  <c r="D3762" i="26"/>
  <c r="E3738" i="26"/>
  <c r="E3713" i="26"/>
  <c r="D3737" i="26"/>
  <c r="G3719" i="26" l="1"/>
  <c r="G3736" i="26"/>
  <c r="F3724" i="26"/>
  <c r="D3727" i="26"/>
  <c r="G3703" i="26"/>
  <c r="G3738" i="26"/>
  <c r="F3738" i="26"/>
  <c r="F3726" i="26"/>
  <c r="G3726" i="26"/>
  <c r="G3740" i="26"/>
  <c r="G3715" i="26"/>
  <c r="F3715" i="26"/>
  <c r="G3721" i="26"/>
  <c r="F3721" i="26"/>
  <c r="F3723" i="26"/>
  <c r="G3723" i="26"/>
  <c r="F3731" i="26"/>
  <c r="G3731" i="26"/>
  <c r="G3711" i="26"/>
  <c r="G3730" i="26"/>
  <c r="F3730" i="26"/>
  <c r="G3713" i="26"/>
  <c r="F3713" i="26"/>
  <c r="G3729" i="26"/>
  <c r="F3729" i="26"/>
  <c r="G3725" i="26"/>
  <c r="F3725" i="26"/>
  <c r="G3746" i="26"/>
  <c r="F3746" i="26"/>
  <c r="F3734" i="26"/>
  <c r="G3734" i="26"/>
  <c r="G3728" i="26"/>
  <c r="G3717" i="26"/>
  <c r="F3717" i="26"/>
  <c r="G3732" i="26"/>
  <c r="F3732" i="26"/>
  <c r="G3709" i="26"/>
  <c r="F3709" i="26"/>
  <c r="G3744" i="26"/>
  <c r="F3744" i="26"/>
  <c r="F3742" i="26"/>
  <c r="E3747" i="26"/>
  <c r="F3747" i="26" s="1"/>
  <c r="D3771" i="26"/>
  <c r="E3755" i="26"/>
  <c r="D3779" i="26"/>
  <c r="E3745" i="26"/>
  <c r="D3769" i="26"/>
  <c r="E3752" i="26"/>
  <c r="F3752" i="26" s="1"/>
  <c r="D3776" i="26"/>
  <c r="E3727" i="26"/>
  <c r="F3727" i="26" s="1"/>
  <c r="D3751" i="26"/>
  <c r="E3764" i="26"/>
  <c r="D3788" i="26"/>
  <c r="E3743" i="26"/>
  <c r="G3743" i="26" s="1"/>
  <c r="D3767" i="26"/>
  <c r="D3786" i="26"/>
  <c r="E3762" i="26"/>
  <c r="E3737" i="26"/>
  <c r="D3761" i="26"/>
  <c r="E3753" i="26"/>
  <c r="D3777" i="26"/>
  <c r="D3790" i="26"/>
  <c r="E3766" i="26"/>
  <c r="E3749" i="26"/>
  <c r="D3773" i="26"/>
  <c r="E3768" i="26"/>
  <c r="F3768" i="26" s="1"/>
  <c r="D3792" i="26"/>
  <c r="D3774" i="26"/>
  <c r="E3750" i="26"/>
  <c r="D3782" i="26"/>
  <c r="E3758" i="26"/>
  <c r="G3758" i="26" s="1"/>
  <c r="E3735" i="26"/>
  <c r="G3735" i="26" s="1"/>
  <c r="D3759" i="26"/>
  <c r="E3739" i="26"/>
  <c r="D3763" i="26"/>
  <c r="E3756" i="26"/>
  <c r="F3756" i="26" s="1"/>
  <c r="D3780" i="26"/>
  <c r="E3748" i="26"/>
  <c r="D3772" i="26"/>
  <c r="E3760" i="26"/>
  <c r="D3784" i="26"/>
  <c r="D3794" i="26"/>
  <c r="E3770" i="26"/>
  <c r="E3741" i="26"/>
  <c r="D3765" i="26"/>
  <c r="E3733" i="26"/>
  <c r="D3757" i="26"/>
  <c r="D3778" i="26"/>
  <c r="E3754" i="26"/>
  <c r="F3766" i="26" l="1"/>
  <c r="G3766" i="26"/>
  <c r="G3733" i="26"/>
  <c r="F3733" i="26"/>
  <c r="G3748" i="26"/>
  <c r="F3748" i="26"/>
  <c r="F3745" i="26"/>
  <c r="G3745" i="26"/>
  <c r="F3750" i="26"/>
  <c r="G3750" i="26"/>
  <c r="F3758" i="26"/>
  <c r="F3735" i="26"/>
  <c r="F3741" i="26"/>
  <c r="G3741" i="26"/>
  <c r="G3753" i="26"/>
  <c r="F3753" i="26"/>
  <c r="G3764" i="26"/>
  <c r="F3764" i="26"/>
  <c r="G3755" i="26"/>
  <c r="F3755" i="26"/>
  <c r="G3770" i="26"/>
  <c r="F3770" i="26"/>
  <c r="G3760" i="26"/>
  <c r="F3760" i="26"/>
  <c r="G3749" i="26"/>
  <c r="F3749" i="26"/>
  <c r="G3739" i="26"/>
  <c r="F3739" i="26"/>
  <c r="G3737" i="26"/>
  <c r="F3737" i="26"/>
  <c r="G3747" i="26"/>
  <c r="F3743" i="26"/>
  <c r="G3768" i="26"/>
  <c r="G3754" i="26"/>
  <c r="F3754" i="26"/>
  <c r="G3762" i="26"/>
  <c r="F3762" i="26"/>
  <c r="G3756" i="26"/>
  <c r="G3727" i="26"/>
  <c r="G3752" i="26"/>
  <c r="D3818" i="26"/>
  <c r="E3794" i="26"/>
  <c r="D3806" i="26"/>
  <c r="E3782" i="26"/>
  <c r="E3788" i="26"/>
  <c r="F3788" i="26" s="1"/>
  <c r="D3812" i="26"/>
  <c r="D3802" i="26"/>
  <c r="E3778" i="26"/>
  <c r="E3772" i="26"/>
  <c r="F3772" i="26" s="1"/>
  <c r="D3796" i="26"/>
  <c r="E3773" i="26"/>
  <c r="D3797" i="26"/>
  <c r="E3777" i="26"/>
  <c r="D3801" i="26"/>
  <c r="E3757" i="26"/>
  <c r="D3781" i="26"/>
  <c r="E3759" i="26"/>
  <c r="G3759" i="26" s="1"/>
  <c r="D3783" i="26"/>
  <c r="E3776" i="26"/>
  <c r="D3800" i="26"/>
  <c r="E3779" i="26"/>
  <c r="F3779" i="26" s="1"/>
  <c r="D3803" i="26"/>
  <c r="D3798" i="26"/>
  <c r="E3774" i="26"/>
  <c r="G3774" i="26" s="1"/>
  <c r="E3751" i="26"/>
  <c r="G3751" i="26" s="1"/>
  <c r="D3775" i="26"/>
  <c r="E3784" i="26"/>
  <c r="F3784" i="26" s="1"/>
  <c r="D3808" i="26"/>
  <c r="E3780" i="26"/>
  <c r="D3804" i="26"/>
  <c r="E3761" i="26"/>
  <c r="D3785" i="26"/>
  <c r="E3767" i="26"/>
  <c r="G3767" i="26" s="1"/>
  <c r="D3791" i="26"/>
  <c r="D3814" i="26"/>
  <c r="E3790" i="26"/>
  <c r="G3790" i="26" s="1"/>
  <c r="E3769" i="26"/>
  <c r="D3793" i="26"/>
  <c r="E3765" i="26"/>
  <c r="D3789" i="26"/>
  <c r="E3792" i="26"/>
  <c r="D3816" i="26"/>
  <c r="E3771" i="26"/>
  <c r="D3795" i="26"/>
  <c r="E3763" i="26"/>
  <c r="F3763" i="26" s="1"/>
  <c r="D3787" i="26"/>
  <c r="D3810" i="26"/>
  <c r="E3786" i="26"/>
  <c r="G3763" i="26" l="1"/>
  <c r="F3774" i="26"/>
  <c r="G3779" i="26"/>
  <c r="G3776" i="26"/>
  <c r="F3776" i="26"/>
  <c r="F3792" i="26"/>
  <c r="G3792" i="26"/>
  <c r="G3786" i="26"/>
  <c r="F3786" i="26"/>
  <c r="G3778" i="26"/>
  <c r="F3778" i="26"/>
  <c r="G3765" i="26"/>
  <c r="F3765" i="26"/>
  <c r="F3761" i="26"/>
  <c r="G3761" i="26"/>
  <c r="F3757" i="26"/>
  <c r="G3757" i="26"/>
  <c r="G3769" i="26"/>
  <c r="F3769" i="26"/>
  <c r="G3780" i="26"/>
  <c r="F3780" i="26"/>
  <c r="F3777" i="26"/>
  <c r="G3777" i="26"/>
  <c r="G3788" i="26"/>
  <c r="G3771" i="26"/>
  <c r="F3771" i="26"/>
  <c r="F3782" i="26"/>
  <c r="G3782" i="26"/>
  <c r="F3767" i="26"/>
  <c r="F3773" i="26"/>
  <c r="G3773" i="26"/>
  <c r="G3794" i="26"/>
  <c r="F3794" i="26"/>
  <c r="F3759" i="26"/>
  <c r="G3784" i="26"/>
  <c r="F3751" i="26"/>
  <c r="F3790" i="26"/>
  <c r="G3772" i="26"/>
  <c r="E3808" i="26"/>
  <c r="F3808" i="26" s="1"/>
  <c r="D3832" i="26"/>
  <c r="E3789" i="26"/>
  <c r="D3813" i="26"/>
  <c r="D3838" i="26"/>
  <c r="E3814" i="26"/>
  <c r="G3814" i="26" s="1"/>
  <c r="E3791" i="26"/>
  <c r="G3791" i="26" s="1"/>
  <c r="D3815" i="26"/>
  <c r="E3785" i="26"/>
  <c r="D3809" i="26"/>
  <c r="E3781" i="26"/>
  <c r="D3805" i="26"/>
  <c r="D3830" i="26"/>
  <c r="E3806" i="26"/>
  <c r="G3806" i="26" s="1"/>
  <c r="E3795" i="26"/>
  <c r="F3795" i="26" s="1"/>
  <c r="D3819" i="26"/>
  <c r="E3800" i="26"/>
  <c r="F3800" i="26" s="1"/>
  <c r="D3824" i="26"/>
  <c r="E3775" i="26"/>
  <c r="G3775" i="26" s="1"/>
  <c r="E3796" i="26"/>
  <c r="D3820" i="26"/>
  <c r="E3801" i="26"/>
  <c r="D3825" i="26"/>
  <c r="D3842" i="26"/>
  <c r="E3818" i="26"/>
  <c r="E3787" i="26"/>
  <c r="D3811" i="26"/>
  <c r="E3816" i="26"/>
  <c r="F3816" i="26" s="1"/>
  <c r="D3840" i="26"/>
  <c r="E3804" i="26"/>
  <c r="F3804" i="26" s="1"/>
  <c r="D3828" i="26"/>
  <c r="E3783" i="26"/>
  <c r="G3783" i="26" s="1"/>
  <c r="D3807" i="26"/>
  <c r="E3812" i="26"/>
  <c r="D3836" i="26"/>
  <c r="E3793" i="26"/>
  <c r="D3817" i="26"/>
  <c r="D3834" i="26"/>
  <c r="E3810" i="26"/>
  <c r="D3822" i="26"/>
  <c r="E3798" i="26"/>
  <c r="E3803" i="26"/>
  <c r="D3827" i="26"/>
  <c r="E3797" i="26"/>
  <c r="D3821" i="26"/>
  <c r="D3826" i="26"/>
  <c r="E3802" i="26"/>
  <c r="F3806" i="26" l="1"/>
  <c r="F3775" i="26"/>
  <c r="F3791" i="26"/>
  <c r="F3814" i="26"/>
  <c r="G3785" i="26"/>
  <c r="F3785" i="26"/>
  <c r="G3801" i="26"/>
  <c r="F3801" i="26"/>
  <c r="G3816" i="26"/>
  <c r="G3810" i="26"/>
  <c r="F3810" i="26"/>
  <c r="G3797" i="26"/>
  <c r="F3797" i="26"/>
  <c r="F3783" i="26"/>
  <c r="G3802" i="26"/>
  <c r="F3802" i="26"/>
  <c r="F3793" i="26"/>
  <c r="G3793" i="26"/>
  <c r="G3796" i="26"/>
  <c r="F3796" i="26"/>
  <c r="D3799" i="26"/>
  <c r="G3808" i="26"/>
  <c r="G3804" i="26"/>
  <c r="G3800" i="26"/>
  <c r="G3803" i="26"/>
  <c r="F3803" i="26"/>
  <c r="G3812" i="26"/>
  <c r="F3812" i="26"/>
  <c r="G3787" i="26"/>
  <c r="F3787" i="26"/>
  <c r="G3781" i="26"/>
  <c r="F3781" i="26"/>
  <c r="F3789" i="26"/>
  <c r="G3789" i="26"/>
  <c r="F3798" i="26"/>
  <c r="G3798" i="26"/>
  <c r="G3818" i="26"/>
  <c r="F3818" i="26"/>
  <c r="G3795" i="26"/>
  <c r="E3828" i="26"/>
  <c r="D3852" i="26"/>
  <c r="E3811" i="26"/>
  <c r="F3811" i="26" s="1"/>
  <c r="D3835" i="26"/>
  <c r="E3799" i="26"/>
  <c r="D3823" i="26"/>
  <c r="D3854" i="26"/>
  <c r="E3830" i="26"/>
  <c r="G3830" i="26" s="1"/>
  <c r="E3809" i="26"/>
  <c r="D3833" i="26"/>
  <c r="E3813" i="26"/>
  <c r="F3813" i="26" s="1"/>
  <c r="D3837" i="26"/>
  <c r="E3827" i="26"/>
  <c r="F3827" i="26" s="1"/>
  <c r="D3851" i="26"/>
  <c r="E3817" i="26"/>
  <c r="D3841" i="26"/>
  <c r="E3815" i="26"/>
  <c r="G3815" i="26" s="1"/>
  <c r="D3839" i="26"/>
  <c r="D3850" i="26"/>
  <c r="E3826" i="26"/>
  <c r="E3807" i="26"/>
  <c r="G3807" i="26" s="1"/>
  <c r="D3831" i="26"/>
  <c r="E3824" i="26"/>
  <c r="F3824" i="26" s="1"/>
  <c r="D3848" i="26"/>
  <c r="E3805" i="26"/>
  <c r="D3829" i="26"/>
  <c r="E3836" i="26"/>
  <c r="F3836" i="26" s="1"/>
  <c r="D3860" i="26"/>
  <c r="D3866" i="26"/>
  <c r="E3842" i="26"/>
  <c r="E3819" i="26"/>
  <c r="F3819" i="26" s="1"/>
  <c r="D3843" i="26"/>
  <c r="E3840" i="26"/>
  <c r="F3840" i="26" s="1"/>
  <c r="D3864" i="26"/>
  <c r="E3820" i="26"/>
  <c r="F3820" i="26" s="1"/>
  <c r="D3844" i="26"/>
  <c r="E3832" i="26"/>
  <c r="F3832" i="26" s="1"/>
  <c r="D3856" i="26"/>
  <c r="E3821" i="26"/>
  <c r="D3845" i="26"/>
  <c r="D3846" i="26"/>
  <c r="E3822" i="26"/>
  <c r="G3822" i="26" s="1"/>
  <c r="D3862" i="26"/>
  <c r="E3838" i="26"/>
  <c r="G3838" i="26" s="1"/>
  <c r="D3858" i="26"/>
  <c r="E3834" i="26"/>
  <c r="E3825" i="26"/>
  <c r="D3849" i="26"/>
  <c r="G3799" i="26" l="1"/>
  <c r="F3807" i="26"/>
  <c r="F3825" i="26"/>
  <c r="G3825" i="26"/>
  <c r="F3821" i="26"/>
  <c r="G3821" i="26"/>
  <c r="G3817" i="26"/>
  <c r="F3817" i="26"/>
  <c r="F3799" i="26"/>
  <c r="F3815" i="26"/>
  <c r="F3838" i="26"/>
  <c r="F3822" i="26"/>
  <c r="G3834" i="26"/>
  <c r="F3834" i="26"/>
  <c r="G3813" i="26"/>
  <c r="G3826" i="26"/>
  <c r="F3826" i="26"/>
  <c r="G3832" i="26"/>
  <c r="G3811" i="26"/>
  <c r="G3819" i="26"/>
  <c r="F3830" i="26"/>
  <c r="G3820" i="26"/>
  <c r="G3836" i="26"/>
  <c r="G3840" i="26"/>
  <c r="G3842" i="26"/>
  <c r="F3842" i="26"/>
  <c r="G3824" i="26"/>
  <c r="G3827" i="26"/>
  <c r="F3805" i="26"/>
  <c r="G3805" i="26"/>
  <c r="F3809" i="26"/>
  <c r="G3809" i="26"/>
  <c r="G3828" i="26"/>
  <c r="F3828" i="26"/>
  <c r="D3890" i="26"/>
  <c r="E3866" i="26"/>
  <c r="E3829" i="26"/>
  <c r="F3829" i="26" s="1"/>
  <c r="D3853" i="26"/>
  <c r="E3833" i="26"/>
  <c r="D3857" i="26"/>
  <c r="E3864" i="26"/>
  <c r="F3864" i="26" s="1"/>
  <c r="D3888" i="26"/>
  <c r="E3839" i="26"/>
  <c r="G3839" i="26" s="1"/>
  <c r="D3863" i="26"/>
  <c r="D3870" i="26"/>
  <c r="E3846" i="26"/>
  <c r="G3846" i="26" s="1"/>
  <c r="E3860" i="26"/>
  <c r="D3884" i="26"/>
  <c r="E3848" i="26"/>
  <c r="F3848" i="26" s="1"/>
  <c r="D3872" i="26"/>
  <c r="E3835" i="26"/>
  <c r="F3835" i="26" s="1"/>
  <c r="D3859" i="26"/>
  <c r="D3886" i="26"/>
  <c r="E3862" i="26"/>
  <c r="G3862" i="26" s="1"/>
  <c r="E3841" i="26"/>
  <c r="D3865" i="26"/>
  <c r="E3837" i="26"/>
  <c r="D3861" i="26"/>
  <c r="D3878" i="26"/>
  <c r="E3854" i="26"/>
  <c r="G3854" i="26" s="1"/>
  <c r="E3843" i="26"/>
  <c r="F3843" i="26" s="1"/>
  <c r="D3867" i="26"/>
  <c r="E3845" i="26"/>
  <c r="F3845" i="26" s="1"/>
  <c r="D3869" i="26"/>
  <c r="D3874" i="26"/>
  <c r="E3850" i="26"/>
  <c r="E3851" i="26"/>
  <c r="F3851" i="26" s="1"/>
  <c r="D3875" i="26"/>
  <c r="E3823" i="26"/>
  <c r="G3823" i="26" s="1"/>
  <c r="D3847" i="26"/>
  <c r="E3852" i="26"/>
  <c r="F3852" i="26" s="1"/>
  <c r="D3876" i="26"/>
  <c r="D3882" i="26"/>
  <c r="E3858" i="26"/>
  <c r="E3844" i="26"/>
  <c r="D3868" i="26"/>
  <c r="E3849" i="26"/>
  <c r="D3873" i="26"/>
  <c r="E3856" i="26"/>
  <c r="F3856" i="26" s="1"/>
  <c r="D3880" i="26"/>
  <c r="E3831" i="26"/>
  <c r="G3831" i="26" s="1"/>
  <c r="D3855" i="26"/>
  <c r="F3846" i="26" l="1"/>
  <c r="G3856" i="26"/>
  <c r="G3844" i="26"/>
  <c r="F3844" i="26"/>
  <c r="F3837" i="26"/>
  <c r="G3837" i="26"/>
  <c r="G3852" i="26"/>
  <c r="F3823" i="26"/>
  <c r="F3841" i="26"/>
  <c r="G3841" i="26"/>
  <c r="G3860" i="26"/>
  <c r="F3860" i="26"/>
  <c r="G3833" i="26"/>
  <c r="F3833" i="26"/>
  <c r="G3848" i="26"/>
  <c r="G3851" i="26"/>
  <c r="G3849" i="26"/>
  <c r="F3849" i="26"/>
  <c r="G3858" i="26"/>
  <c r="F3858" i="26"/>
  <c r="G3850" i="26"/>
  <c r="F3850" i="26"/>
  <c r="F3839" i="26"/>
  <c r="G3845" i="26"/>
  <c r="F3862" i="26"/>
  <c r="G3829" i="26"/>
  <c r="F3831" i="26"/>
  <c r="G3835" i="26"/>
  <c r="G3864" i="26"/>
  <c r="G3866" i="26"/>
  <c r="F3866" i="26"/>
  <c r="F3854" i="26"/>
  <c r="G3843" i="26"/>
  <c r="E3869" i="26"/>
  <c r="D3893" i="26"/>
  <c r="E3865" i="26"/>
  <c r="D3889" i="26"/>
  <c r="E3872" i="26"/>
  <c r="F3872" i="26" s="1"/>
  <c r="D3896" i="26"/>
  <c r="D3906" i="26"/>
  <c r="E3882" i="26"/>
  <c r="E3875" i="26"/>
  <c r="F3875" i="26" s="1"/>
  <c r="D3899" i="26"/>
  <c r="D3910" i="26"/>
  <c r="E3886" i="26"/>
  <c r="G3886" i="26" s="1"/>
  <c r="D3902" i="26"/>
  <c r="E3878" i="26"/>
  <c r="G3878" i="26" s="1"/>
  <c r="D3914" i="26"/>
  <c r="E3890" i="26"/>
  <c r="E3880" i="26"/>
  <c r="F3880" i="26" s="1"/>
  <c r="D3904" i="26"/>
  <c r="E3868" i="26"/>
  <c r="F3868" i="26" s="1"/>
  <c r="D3892" i="26"/>
  <c r="E3876" i="26"/>
  <c r="D3900" i="26"/>
  <c r="E3859" i="26"/>
  <c r="F3859" i="26" s="1"/>
  <c r="D3883" i="26"/>
  <c r="E3884" i="26"/>
  <c r="F3884" i="26" s="1"/>
  <c r="D3908" i="26"/>
  <c r="E3857" i="26"/>
  <c r="D3881" i="26"/>
  <c r="E3861" i="26"/>
  <c r="F3861" i="26" s="1"/>
  <c r="D3885" i="26"/>
  <c r="E3847" i="26"/>
  <c r="G3847" i="26" s="1"/>
  <c r="E3867" i="26"/>
  <c r="F3867" i="26" s="1"/>
  <c r="D3891" i="26"/>
  <c r="E3888" i="26"/>
  <c r="F3888" i="26" s="1"/>
  <c r="D3912" i="26"/>
  <c r="D3898" i="26"/>
  <c r="E3874" i="26"/>
  <c r="E3855" i="26"/>
  <c r="G3855" i="26" s="1"/>
  <c r="D3879" i="26"/>
  <c r="E3873" i="26"/>
  <c r="D3897" i="26"/>
  <c r="D3894" i="26"/>
  <c r="E3870" i="26"/>
  <c r="G3870" i="26" s="1"/>
  <c r="E3863" i="26"/>
  <c r="G3863" i="26" s="1"/>
  <c r="D3887" i="26"/>
  <c r="E3853" i="26"/>
  <c r="D3877" i="26"/>
  <c r="G3880" i="26" l="1"/>
  <c r="G3888" i="26"/>
  <c r="G3884" i="26"/>
  <c r="G3868" i="26"/>
  <c r="G3867" i="26"/>
  <c r="G3872" i="26"/>
  <c r="F3886" i="26"/>
  <c r="F3870" i="26"/>
  <c r="F3857" i="26"/>
  <c r="G3857" i="26"/>
  <c r="G3865" i="26"/>
  <c r="F3865" i="26"/>
  <c r="F3863" i="26"/>
  <c r="F3847" i="26"/>
  <c r="G3861" i="26"/>
  <c r="G3876" i="26"/>
  <c r="F3876" i="26"/>
  <c r="F3873" i="26"/>
  <c r="G3873" i="26"/>
  <c r="F3869" i="26"/>
  <c r="G3869" i="26"/>
  <c r="G3859" i="26"/>
  <c r="D3871" i="26"/>
  <c r="G3890" i="26"/>
  <c r="F3890" i="26"/>
  <c r="G3882" i="26"/>
  <c r="F3882" i="26"/>
  <c r="G3875" i="26"/>
  <c r="F3878" i="26"/>
  <c r="F3853" i="26"/>
  <c r="G3853" i="26"/>
  <c r="G3874" i="26"/>
  <c r="F3874" i="26"/>
  <c r="F3855" i="26"/>
  <c r="E3912" i="26"/>
  <c r="F3912" i="26" s="1"/>
  <c r="D3936" i="26"/>
  <c r="D3922" i="26"/>
  <c r="E3898" i="26"/>
  <c r="E3879" i="26"/>
  <c r="G3879" i="26" s="1"/>
  <c r="D3903" i="26"/>
  <c r="E3877" i="26"/>
  <c r="F3877" i="26" s="1"/>
  <c r="D3901" i="26"/>
  <c r="E3904" i="26"/>
  <c r="F3904" i="26" s="1"/>
  <c r="D3928" i="26"/>
  <c r="D3934" i="26"/>
  <c r="E3910" i="26"/>
  <c r="G3910" i="26" s="1"/>
  <c r="E3899" i="26"/>
  <c r="F3899" i="26" s="1"/>
  <c r="D3923" i="26"/>
  <c r="E3889" i="26"/>
  <c r="D3913" i="26"/>
  <c r="E3885" i="26"/>
  <c r="D3909" i="26"/>
  <c r="D3926" i="26"/>
  <c r="E3902" i="26"/>
  <c r="G3902" i="26" s="1"/>
  <c r="D3938" i="26"/>
  <c r="E3914" i="26"/>
  <c r="E3897" i="26"/>
  <c r="D3921" i="26"/>
  <c r="E3887" i="26"/>
  <c r="G3887" i="26" s="1"/>
  <c r="D3911" i="26"/>
  <c r="E3891" i="26"/>
  <c r="F3891" i="26" s="1"/>
  <c r="D3915" i="26"/>
  <c r="E3908" i="26"/>
  <c r="D3932" i="26"/>
  <c r="E3900" i="26"/>
  <c r="F3900" i="26" s="1"/>
  <c r="D3924" i="26"/>
  <c r="E3896" i="26"/>
  <c r="F3896" i="26" s="1"/>
  <c r="D3920" i="26"/>
  <c r="D3930" i="26"/>
  <c r="E3906" i="26"/>
  <c r="E3871" i="26"/>
  <c r="D3895" i="26"/>
  <c r="E3883" i="26"/>
  <c r="F3883" i="26" s="1"/>
  <c r="D3907" i="26"/>
  <c r="E3892" i="26"/>
  <c r="D3916" i="26"/>
  <c r="E3893" i="26"/>
  <c r="F3893" i="26" s="1"/>
  <c r="D3917" i="26"/>
  <c r="D3918" i="26"/>
  <c r="E3894" i="26"/>
  <c r="G3894" i="26" s="1"/>
  <c r="E3881" i="26"/>
  <c r="D3905" i="26"/>
  <c r="G3896" i="26" l="1"/>
  <c r="G3871" i="26"/>
  <c r="G3912" i="26"/>
  <c r="F3887" i="26"/>
  <c r="G3914" i="26"/>
  <c r="F3914" i="26"/>
  <c r="G3891" i="26"/>
  <c r="G3897" i="26"/>
  <c r="F3897" i="26"/>
  <c r="G3906" i="26"/>
  <c r="F3906" i="26"/>
  <c r="G3898" i="26"/>
  <c r="F3898" i="26"/>
  <c r="F3871" i="26"/>
  <c r="F3879" i="26"/>
  <c r="F3902" i="26"/>
  <c r="G3892" i="26"/>
  <c r="F3892" i="26"/>
  <c r="F3885" i="26"/>
  <c r="G3885" i="26"/>
  <c r="G3877" i="26"/>
  <c r="F3910" i="26"/>
  <c r="G3900" i="26"/>
  <c r="G3908" i="26"/>
  <c r="F3908" i="26"/>
  <c r="G3893" i="26"/>
  <c r="G3899" i="26"/>
  <c r="F3894" i="26"/>
  <c r="G3881" i="26"/>
  <c r="F3881" i="26"/>
  <c r="F3889" i="26"/>
  <c r="G3889" i="26"/>
  <c r="G3883" i="26"/>
  <c r="G3904" i="26"/>
  <c r="E3915" i="26"/>
  <c r="F3915" i="26" s="1"/>
  <c r="D3939" i="26"/>
  <c r="E3916" i="26"/>
  <c r="F3916" i="26" s="1"/>
  <c r="D3940" i="26"/>
  <c r="D3954" i="26"/>
  <c r="E3930" i="26"/>
  <c r="E3920" i="26"/>
  <c r="F3920" i="26" s="1"/>
  <c r="D3944" i="26"/>
  <c r="E3921" i="26"/>
  <c r="D3945" i="26"/>
  <c r="E3924" i="26"/>
  <c r="D3948" i="26"/>
  <c r="E3909" i="26"/>
  <c r="F3909" i="26" s="1"/>
  <c r="D3933" i="26"/>
  <c r="D3942" i="26"/>
  <c r="E3918" i="26"/>
  <c r="G3918" i="26" s="1"/>
  <c r="E3905" i="26"/>
  <c r="D3929" i="26"/>
  <c r="E3932" i="26"/>
  <c r="F3932" i="26" s="1"/>
  <c r="D3956" i="26"/>
  <c r="D3958" i="26"/>
  <c r="E3934" i="26"/>
  <c r="G3934" i="26" s="1"/>
  <c r="E3901" i="26"/>
  <c r="D3925" i="26"/>
  <c r="D3946" i="26"/>
  <c r="E3922" i="26"/>
  <c r="E3911" i="26"/>
  <c r="G3911" i="26" s="1"/>
  <c r="D3935" i="26"/>
  <c r="D3950" i="26"/>
  <c r="E3926" i="26"/>
  <c r="G3926" i="26" s="1"/>
  <c r="E3913" i="26"/>
  <c r="D3937" i="26"/>
  <c r="E3903" i="26"/>
  <c r="G3903" i="26" s="1"/>
  <c r="D3927" i="26"/>
  <c r="E3936" i="26"/>
  <c r="F3936" i="26" s="1"/>
  <c r="D3960" i="26"/>
  <c r="D3962" i="26"/>
  <c r="E3938" i="26"/>
  <c r="E3907" i="26"/>
  <c r="F3907" i="26" s="1"/>
  <c r="D3931" i="26"/>
  <c r="E3917" i="26"/>
  <c r="D3941" i="26"/>
  <c r="E3895" i="26"/>
  <c r="G3895" i="26" s="1"/>
  <c r="E3923" i="26"/>
  <c r="F3923" i="26" s="1"/>
  <c r="D3947" i="26"/>
  <c r="E3928" i="26"/>
  <c r="F3928" i="26" s="1"/>
  <c r="D3952" i="26"/>
  <c r="G3916" i="26" l="1"/>
  <c r="G3907" i="26"/>
  <c r="F3903" i="26"/>
  <c r="G3924" i="26"/>
  <c r="F3924" i="26"/>
  <c r="G3922" i="26"/>
  <c r="F3922" i="26"/>
  <c r="G3936" i="26"/>
  <c r="F3934" i="26"/>
  <c r="G3923" i="26"/>
  <c r="D3919" i="26"/>
  <c r="F3917" i="26"/>
  <c r="G3917" i="26"/>
  <c r="F3905" i="26"/>
  <c r="G3905" i="26"/>
  <c r="F3921" i="26"/>
  <c r="G3921" i="26"/>
  <c r="F3918" i="26"/>
  <c r="G3928" i="26"/>
  <c r="G3909" i="26"/>
  <c r="G3915" i="26"/>
  <c r="G3938" i="26"/>
  <c r="F3938" i="26"/>
  <c r="G3930" i="26"/>
  <c r="F3930" i="26"/>
  <c r="G3913" i="26"/>
  <c r="F3913" i="26"/>
  <c r="F3901" i="26"/>
  <c r="G3901" i="26"/>
  <c r="F3926" i="26"/>
  <c r="F3911" i="26"/>
  <c r="G3932" i="26"/>
  <c r="G3920" i="26"/>
  <c r="F3895" i="26"/>
  <c r="E3941" i="26"/>
  <c r="F3941" i="26" s="1"/>
  <c r="D3965" i="26"/>
  <c r="D3974" i="26"/>
  <c r="E3950" i="26"/>
  <c r="G3950" i="26" s="1"/>
  <c r="D3970" i="26"/>
  <c r="E3946" i="26"/>
  <c r="E3956" i="26"/>
  <c r="D3980" i="26"/>
  <c r="E3929" i="26"/>
  <c r="D3953" i="26"/>
  <c r="E3933" i="26"/>
  <c r="D3957" i="26"/>
  <c r="E3944" i="26"/>
  <c r="F3944" i="26" s="1"/>
  <c r="D3968" i="26"/>
  <c r="E3940" i="26"/>
  <c r="D3964" i="26"/>
  <c r="E3927" i="26"/>
  <c r="G3927" i="26" s="1"/>
  <c r="D3951" i="26"/>
  <c r="E3948" i="26"/>
  <c r="F3948" i="26" s="1"/>
  <c r="D3972" i="26"/>
  <c r="E3925" i="26"/>
  <c r="F3925" i="26" s="1"/>
  <c r="D3949" i="26"/>
  <c r="D3966" i="26"/>
  <c r="E3942" i="26"/>
  <c r="G3942" i="26" s="1"/>
  <c r="E3939" i="26"/>
  <c r="F3939" i="26" s="1"/>
  <c r="D3963" i="26"/>
  <c r="D3986" i="26"/>
  <c r="E3962" i="26"/>
  <c r="E3935" i="26"/>
  <c r="G3935" i="26" s="1"/>
  <c r="D3959" i="26"/>
  <c r="D3978" i="26"/>
  <c r="E3954" i="26"/>
  <c r="E3952" i="26"/>
  <c r="F3952" i="26" s="1"/>
  <c r="D3976" i="26"/>
  <c r="E3919" i="26"/>
  <c r="G3919" i="26" s="1"/>
  <c r="E3931" i="26"/>
  <c r="F3931" i="26" s="1"/>
  <c r="D3955" i="26"/>
  <c r="E3960" i="26"/>
  <c r="F3960" i="26" s="1"/>
  <c r="D3984" i="26"/>
  <c r="D3982" i="26"/>
  <c r="E3958" i="26"/>
  <c r="G3958" i="26" s="1"/>
  <c r="E3945" i="26"/>
  <c r="D3969" i="26"/>
  <c r="E3937" i="26"/>
  <c r="D3961" i="26"/>
  <c r="E3947" i="26"/>
  <c r="F3947" i="26" s="1"/>
  <c r="D3971" i="26"/>
  <c r="G3948" i="26" l="1"/>
  <c r="G3929" i="26"/>
  <c r="F3929" i="26"/>
  <c r="G3940" i="26"/>
  <c r="F3940" i="26"/>
  <c r="F3942" i="26"/>
  <c r="G3952" i="26"/>
  <c r="F3935" i="26"/>
  <c r="G3939" i="26"/>
  <c r="G3946" i="26"/>
  <c r="F3946" i="26"/>
  <c r="F3950" i="26"/>
  <c r="G3960" i="26"/>
  <c r="F3958" i="26"/>
  <c r="F3937" i="26"/>
  <c r="G3937" i="26"/>
  <c r="G3954" i="26"/>
  <c r="F3954" i="26"/>
  <c r="G3945" i="26"/>
  <c r="F3945" i="26"/>
  <c r="F3933" i="26"/>
  <c r="G3933" i="26"/>
  <c r="F3927" i="26"/>
  <c r="F3919" i="26"/>
  <c r="D3943" i="26"/>
  <c r="G3962" i="26"/>
  <c r="F3962" i="26"/>
  <c r="G3944" i="26"/>
  <c r="G3941" i="26"/>
  <c r="G3925" i="26"/>
  <c r="G3947" i="26"/>
  <c r="G3931" i="26"/>
  <c r="G3956" i="26"/>
  <c r="F3956" i="26"/>
  <c r="D4006" i="26"/>
  <c r="E3982" i="26"/>
  <c r="G3982" i="26" s="1"/>
  <c r="E3943" i="26"/>
  <c r="E3949" i="26"/>
  <c r="D3973" i="26"/>
  <c r="E3980" i="26"/>
  <c r="F3980" i="26" s="1"/>
  <c r="D4004" i="26"/>
  <c r="E3955" i="26"/>
  <c r="F3955" i="26" s="1"/>
  <c r="D3979" i="26"/>
  <c r="E3959" i="26"/>
  <c r="G3959" i="26" s="1"/>
  <c r="D3983" i="26"/>
  <c r="E3972" i="26"/>
  <c r="D3996" i="26"/>
  <c r="E3961" i="26"/>
  <c r="D3985" i="26"/>
  <c r="E3976" i="26"/>
  <c r="F3976" i="26" s="1"/>
  <c r="D4000" i="26"/>
  <c r="D4002" i="26"/>
  <c r="E3978" i="26"/>
  <c r="E3957" i="26"/>
  <c r="F3957" i="26" s="1"/>
  <c r="D3981" i="26"/>
  <c r="E3964" i="26"/>
  <c r="F3964" i="26" s="1"/>
  <c r="D3988" i="26"/>
  <c r="D3994" i="26"/>
  <c r="E3970" i="26"/>
  <c r="E3969" i="26"/>
  <c r="D3993" i="26"/>
  <c r="D4010" i="26"/>
  <c r="E3986" i="26"/>
  <c r="D3990" i="26"/>
  <c r="E3966" i="26"/>
  <c r="G3966" i="26" s="1"/>
  <c r="E3951" i="26"/>
  <c r="G3951" i="26" s="1"/>
  <c r="D3975" i="26"/>
  <c r="E3971" i="26"/>
  <c r="F3971" i="26" s="1"/>
  <c r="D3995" i="26"/>
  <c r="E3984" i="26"/>
  <c r="F3984" i="26" s="1"/>
  <c r="D4008" i="26"/>
  <c r="E3953" i="26"/>
  <c r="D3977" i="26"/>
  <c r="E3965" i="26"/>
  <c r="D3989" i="26"/>
  <c r="E3963" i="26"/>
  <c r="F3963" i="26" s="1"/>
  <c r="D3987" i="26"/>
  <c r="E3968" i="26"/>
  <c r="F3968" i="26" s="1"/>
  <c r="D3992" i="26"/>
  <c r="D3998" i="26"/>
  <c r="E3974" i="26"/>
  <c r="G3974" i="26" s="1"/>
  <c r="G3943" i="26" l="1"/>
  <c r="G3963" i="26"/>
  <c r="G3976" i="26"/>
  <c r="G3986" i="26"/>
  <c r="F3986" i="26"/>
  <c r="G3978" i="26"/>
  <c r="F3978" i="26"/>
  <c r="D3967" i="26"/>
  <c r="G3964" i="26"/>
  <c r="F3969" i="26"/>
  <c r="G3969" i="26"/>
  <c r="G3971" i="26"/>
  <c r="G3970" i="26"/>
  <c r="F3970" i="26"/>
  <c r="G3968" i="26"/>
  <c r="F3965" i="26"/>
  <c r="G3965" i="26"/>
  <c r="G3984" i="26"/>
  <c r="F3959" i="26"/>
  <c r="F3951" i="26"/>
  <c r="F3974" i="26"/>
  <c r="F3982" i="26"/>
  <c r="G3955" i="26"/>
  <c r="F3966" i="26"/>
  <c r="F3953" i="26"/>
  <c r="G3953" i="26"/>
  <c r="G3961" i="26"/>
  <c r="F3961" i="26"/>
  <c r="G3980" i="26"/>
  <c r="G3972" i="26"/>
  <c r="F3972" i="26"/>
  <c r="F3949" i="26"/>
  <c r="G3949" i="26"/>
  <c r="G3957" i="26"/>
  <c r="F3943" i="26"/>
  <c r="E3995" i="26"/>
  <c r="F3995" i="26" s="1"/>
  <c r="D4019" i="26"/>
  <c r="E4004" i="26"/>
  <c r="D4028" i="26"/>
  <c r="E4000" i="26"/>
  <c r="F4000" i="26" s="1"/>
  <c r="D4024" i="26"/>
  <c r="E3985" i="26"/>
  <c r="D4009" i="26"/>
  <c r="E3989" i="26"/>
  <c r="F3989" i="26" s="1"/>
  <c r="D4013" i="26"/>
  <c r="D4034" i="26"/>
  <c r="E4010" i="26"/>
  <c r="D4018" i="26"/>
  <c r="E3994" i="26"/>
  <c r="E3981" i="26"/>
  <c r="D4005" i="26"/>
  <c r="E3983" i="26"/>
  <c r="G3983" i="26" s="1"/>
  <c r="D4007" i="26"/>
  <c r="E3987" i="26"/>
  <c r="F3987" i="26" s="1"/>
  <c r="D4011" i="26"/>
  <c r="D4022" i="26"/>
  <c r="E3998" i="26"/>
  <c r="G3998" i="26" s="1"/>
  <c r="E4008" i="26"/>
  <c r="F4008" i="26" s="1"/>
  <c r="D4032" i="26"/>
  <c r="E3975" i="26"/>
  <c r="G3975" i="26" s="1"/>
  <c r="D3999" i="26"/>
  <c r="E3973" i="26"/>
  <c r="F3973" i="26" s="1"/>
  <c r="D3997" i="26"/>
  <c r="D4030" i="26"/>
  <c r="E4006" i="26"/>
  <c r="G4006" i="26" s="1"/>
  <c r="E3996" i="26"/>
  <c r="F3996" i="26" s="1"/>
  <c r="D4020" i="26"/>
  <c r="E3979" i="26"/>
  <c r="F3979" i="26" s="1"/>
  <c r="D4003" i="26"/>
  <c r="E3988" i="26"/>
  <c r="D4012" i="26"/>
  <c r="E3967" i="26"/>
  <c r="G3967" i="26" s="1"/>
  <c r="D3991" i="26"/>
  <c r="E3992" i="26"/>
  <c r="F3992" i="26" s="1"/>
  <c r="D4016" i="26"/>
  <c r="E3977" i="26"/>
  <c r="D4001" i="26"/>
  <c r="D4014" i="26"/>
  <c r="E3990" i="26"/>
  <c r="G3990" i="26" s="1"/>
  <c r="E3993" i="26"/>
  <c r="D4017" i="26"/>
  <c r="D4026" i="26"/>
  <c r="E4002" i="26"/>
  <c r="G3979" i="26" l="1"/>
  <c r="G3995" i="26"/>
  <c r="F3990" i="26"/>
  <c r="G3988" i="26"/>
  <c r="F3988" i="26"/>
  <c r="G4004" i="26"/>
  <c r="F4004" i="26"/>
  <c r="F3975" i="26"/>
  <c r="F3967" i="26"/>
  <c r="G4010" i="26"/>
  <c r="F4010" i="26"/>
  <c r="G3977" i="26"/>
  <c r="F3977" i="26"/>
  <c r="F3998" i="26"/>
  <c r="G3989" i="26"/>
  <c r="F3983" i="26"/>
  <c r="G4008" i="26"/>
  <c r="G3992" i="26"/>
  <c r="G3994" i="26"/>
  <c r="F3994" i="26"/>
  <c r="F4006" i="26"/>
  <c r="G4000" i="26"/>
  <c r="G3987" i="26"/>
  <c r="G3973" i="26"/>
  <c r="G4002" i="26"/>
  <c r="F4002" i="26"/>
  <c r="F3981" i="26"/>
  <c r="G3981" i="26"/>
  <c r="F3985" i="26"/>
  <c r="G3985" i="26"/>
  <c r="G3993" i="26"/>
  <c r="F3993" i="26"/>
  <c r="G3996" i="26"/>
  <c r="E4016" i="26"/>
  <c r="F4016" i="26" s="1"/>
  <c r="D4040" i="26"/>
  <c r="E3999" i="26"/>
  <c r="G3999" i="26" s="1"/>
  <c r="D4023" i="26"/>
  <c r="E4007" i="26"/>
  <c r="G4007" i="26" s="1"/>
  <c r="D4031" i="26"/>
  <c r="E4024" i="26"/>
  <c r="F4024" i="26" s="1"/>
  <c r="D4048" i="26"/>
  <c r="E4017" i="26"/>
  <c r="D4041" i="26"/>
  <c r="D4046" i="26"/>
  <c r="E4022" i="26"/>
  <c r="G4022" i="26" s="1"/>
  <c r="D4042" i="26"/>
  <c r="E4018" i="26"/>
  <c r="E4013" i="26"/>
  <c r="D4037" i="26"/>
  <c r="E4019" i="26"/>
  <c r="F4019" i="26" s="1"/>
  <c r="D4043" i="26"/>
  <c r="D4038" i="26"/>
  <c r="E4014" i="26"/>
  <c r="G4014" i="26" s="1"/>
  <c r="E3991" i="26"/>
  <c r="G3991" i="26" s="1"/>
  <c r="D4054" i="26"/>
  <c r="E4030" i="26"/>
  <c r="F4030" i="26" s="1"/>
  <c r="E4032" i="26"/>
  <c r="D4056" i="26"/>
  <c r="E4011" i="26"/>
  <c r="F4011" i="26" s="1"/>
  <c r="D4035" i="26"/>
  <c r="E4028" i="26"/>
  <c r="G4028" i="26" s="1"/>
  <c r="D4052" i="26"/>
  <c r="D4050" i="26"/>
  <c r="E4026" i="26"/>
  <c r="D4058" i="26"/>
  <c r="E4034" i="26"/>
  <c r="F4034" i="26" s="1"/>
  <c r="E4001" i="26"/>
  <c r="D4025" i="26"/>
  <c r="E4020" i="26"/>
  <c r="D4044" i="26"/>
  <c r="E4012" i="26"/>
  <c r="F4012" i="26" s="1"/>
  <c r="D4036" i="26"/>
  <c r="E4003" i="26"/>
  <c r="F4003" i="26" s="1"/>
  <c r="D4027" i="26"/>
  <c r="E3997" i="26"/>
  <c r="D4021" i="26"/>
  <c r="E4005" i="26"/>
  <c r="F4005" i="26" s="1"/>
  <c r="D4029" i="26"/>
  <c r="E4009" i="26"/>
  <c r="D4033" i="26"/>
  <c r="D4015" i="26" l="1"/>
  <c r="G4018" i="26"/>
  <c r="F4018" i="26"/>
  <c r="G4011" i="26"/>
  <c r="G4034" i="26"/>
  <c r="F4032" i="26"/>
  <c r="G4032" i="26"/>
  <c r="G4020" i="26"/>
  <c r="F4020" i="26"/>
  <c r="F4022" i="26"/>
  <c r="G4016" i="26"/>
  <c r="F3997" i="26"/>
  <c r="G3997" i="26"/>
  <c r="F4001" i="26"/>
  <c r="G4001" i="26"/>
  <c r="G4030" i="26"/>
  <c r="F3991" i="26"/>
  <c r="F4007" i="26"/>
  <c r="G4012" i="26"/>
  <c r="F4017" i="26"/>
  <c r="G4017" i="26"/>
  <c r="F3999" i="26"/>
  <c r="G4003" i="26"/>
  <c r="F4014" i="26"/>
  <c r="G4026" i="26"/>
  <c r="F4026" i="26"/>
  <c r="G4009" i="26"/>
  <c r="F4009" i="26"/>
  <c r="F4013" i="26"/>
  <c r="G4013" i="26"/>
  <c r="G4024" i="26"/>
  <c r="G4005" i="26"/>
  <c r="F4028" i="26"/>
  <c r="G4019" i="26"/>
  <c r="E4023" i="26"/>
  <c r="G4023" i="26" s="1"/>
  <c r="D4047" i="26"/>
  <c r="E4033" i="26"/>
  <c r="D4057" i="26"/>
  <c r="D4074" i="26"/>
  <c r="E4050" i="26"/>
  <c r="G4050" i="26" s="1"/>
  <c r="D4078" i="26"/>
  <c r="E4054" i="26"/>
  <c r="D4062" i="26"/>
  <c r="E4038" i="26"/>
  <c r="F4038" i="26" s="1"/>
  <c r="D4060" i="26"/>
  <c r="E4036" i="26"/>
  <c r="D4082" i="26"/>
  <c r="E4058" i="26"/>
  <c r="E4035" i="26"/>
  <c r="F4035" i="26" s="1"/>
  <c r="D4059" i="26"/>
  <c r="E4027" i="26"/>
  <c r="F4027" i="26" s="1"/>
  <c r="D4051" i="26"/>
  <c r="E4025" i="26"/>
  <c r="D4049" i="26"/>
  <c r="D4067" i="26"/>
  <c r="E4043" i="26"/>
  <c r="G4043" i="26" s="1"/>
  <c r="D4070" i="26"/>
  <c r="E4046" i="26"/>
  <c r="G4046" i="26" s="1"/>
  <c r="E4031" i="26"/>
  <c r="D4055" i="26"/>
  <c r="D4066" i="26"/>
  <c r="E4042" i="26"/>
  <c r="G4042" i="26" s="1"/>
  <c r="D4065" i="26"/>
  <c r="E4041" i="26"/>
  <c r="F4041" i="26" s="1"/>
  <c r="E4029" i="26"/>
  <c r="D4053" i="26"/>
  <c r="D4076" i="26"/>
  <c r="E4052" i="26"/>
  <c r="G4052" i="26" s="1"/>
  <c r="D4080" i="26"/>
  <c r="E4056" i="26"/>
  <c r="F4056" i="26" s="1"/>
  <c r="E4015" i="26"/>
  <c r="D4061" i="26"/>
  <c r="E4037" i="26"/>
  <c r="D4064" i="26"/>
  <c r="E4040" i="26"/>
  <c r="D4072" i="26"/>
  <c r="E4048" i="26"/>
  <c r="E4021" i="26"/>
  <c r="F4021" i="26" s="1"/>
  <c r="D4045" i="26"/>
  <c r="D4068" i="26"/>
  <c r="E4044" i="26"/>
  <c r="G4015" i="26" l="1"/>
  <c r="G4048" i="26"/>
  <c r="F4048" i="26"/>
  <c r="F4046" i="26"/>
  <c r="F4023" i="26"/>
  <c r="F4029" i="26"/>
  <c r="G4029" i="26"/>
  <c r="G4038" i="26"/>
  <c r="G4035" i="26"/>
  <c r="D4039" i="26"/>
  <c r="G4058" i="26"/>
  <c r="F4058" i="26"/>
  <c r="F4050" i="26"/>
  <c r="G4041" i="26"/>
  <c r="G4021" i="26"/>
  <c r="F4043" i="26"/>
  <c r="F4042" i="26"/>
  <c r="G4025" i="26"/>
  <c r="F4025" i="26"/>
  <c r="G4027" i="26"/>
  <c r="F4036" i="26"/>
  <c r="G4036" i="26"/>
  <c r="G4033" i="26"/>
  <c r="F4033" i="26"/>
  <c r="F4015" i="26"/>
  <c r="G4056" i="26"/>
  <c r="F4040" i="26"/>
  <c r="G4040" i="26"/>
  <c r="G4031" i="26"/>
  <c r="F4031" i="26"/>
  <c r="F4044" i="26"/>
  <c r="G4044" i="26"/>
  <c r="G4037" i="26"/>
  <c r="F4037" i="26"/>
  <c r="F4054" i="26"/>
  <c r="G4054" i="26"/>
  <c r="F4052" i="26"/>
  <c r="D4084" i="26"/>
  <c r="E4060" i="26"/>
  <c r="G4060" i="26" s="1"/>
  <c r="E4039" i="26"/>
  <c r="D4100" i="26"/>
  <c r="E4076" i="26"/>
  <c r="G4076" i="26" s="1"/>
  <c r="E4055" i="26"/>
  <c r="D4079" i="26"/>
  <c r="E4067" i="26"/>
  <c r="G4067" i="26" s="1"/>
  <c r="D4091" i="26"/>
  <c r="E4082" i="26"/>
  <c r="D4106" i="26"/>
  <c r="E4074" i="26"/>
  <c r="G4074" i="26" s="1"/>
  <c r="D4098" i="26"/>
  <c r="D4071" i="26"/>
  <c r="E4047" i="26"/>
  <c r="D4096" i="26"/>
  <c r="E4072" i="26"/>
  <c r="G4072" i="26" s="1"/>
  <c r="E4062" i="26"/>
  <c r="F4062" i="26" s="1"/>
  <c r="D4086" i="26"/>
  <c r="D4073" i="26"/>
  <c r="E4049" i="26"/>
  <c r="F4049" i="26" s="1"/>
  <c r="E4066" i="26"/>
  <c r="F4066" i="26" s="1"/>
  <c r="D4090" i="26"/>
  <c r="E4059" i="26"/>
  <c r="F4059" i="26" s="1"/>
  <c r="D4083" i="26"/>
  <c r="D4092" i="26"/>
  <c r="E4068" i="26"/>
  <c r="E4065" i="26"/>
  <c r="D4089" i="26"/>
  <c r="E4051" i="26"/>
  <c r="D4075" i="26"/>
  <c r="D4069" i="26"/>
  <c r="E4045" i="26"/>
  <c r="G4045" i="26" s="1"/>
  <c r="E4061" i="26"/>
  <c r="D4085" i="26"/>
  <c r="D4104" i="26"/>
  <c r="E4080" i="26"/>
  <c r="E4070" i="26"/>
  <c r="G4070" i="26" s="1"/>
  <c r="D4094" i="26"/>
  <c r="E4078" i="26"/>
  <c r="G4078" i="26" s="1"/>
  <c r="D4102" i="26"/>
  <c r="D4088" i="26"/>
  <c r="E4064" i="26"/>
  <c r="G4064" i="26" s="1"/>
  <c r="D4077" i="26"/>
  <c r="E4053" i="26"/>
  <c r="D4081" i="26"/>
  <c r="E4057" i="26"/>
  <c r="F4057" i="26" s="1"/>
  <c r="G4059" i="26" l="1"/>
  <c r="G4066" i="26"/>
  <c r="F4076" i="26"/>
  <c r="F4051" i="26"/>
  <c r="G4051" i="26"/>
  <c r="G4055" i="26"/>
  <c r="F4055" i="26"/>
  <c r="F4072" i="26"/>
  <c r="F4047" i="26"/>
  <c r="G4047" i="26"/>
  <c r="G4053" i="26"/>
  <c r="F4053" i="26"/>
  <c r="G4062" i="26"/>
  <c r="G4057" i="26"/>
  <c r="F4045" i="26"/>
  <c r="F4080" i="26"/>
  <c r="G4080" i="26"/>
  <c r="G4065" i="26"/>
  <c r="F4065" i="26"/>
  <c r="G4049" i="26"/>
  <c r="F4078" i="26"/>
  <c r="F4068" i="26"/>
  <c r="G4068" i="26"/>
  <c r="G4039" i="26"/>
  <c r="F4039" i="26"/>
  <c r="F4070" i="26"/>
  <c r="F4074" i="26"/>
  <c r="G4061" i="26"/>
  <c r="F4061" i="26"/>
  <c r="G4082" i="26"/>
  <c r="F4082" i="26"/>
  <c r="D4063" i="26"/>
  <c r="F4064" i="26"/>
  <c r="F4060" i="26"/>
  <c r="F4067" i="26"/>
  <c r="D4112" i="26"/>
  <c r="E4088" i="26"/>
  <c r="F4088" i="26" s="1"/>
  <c r="E4098" i="26"/>
  <c r="F4098" i="26" s="1"/>
  <c r="D4122" i="26"/>
  <c r="E4091" i="26"/>
  <c r="F4091" i="26" s="1"/>
  <c r="D4115" i="26"/>
  <c r="E4094" i="26"/>
  <c r="F4094" i="26" s="1"/>
  <c r="D4118" i="26"/>
  <c r="E4075" i="26"/>
  <c r="G4075" i="26" s="1"/>
  <c r="D4099" i="26"/>
  <c r="D4108" i="26"/>
  <c r="E4084" i="26"/>
  <c r="G4084" i="26" s="1"/>
  <c r="D4116" i="26"/>
  <c r="E4092" i="26"/>
  <c r="G4092" i="26" s="1"/>
  <c r="E4079" i="26"/>
  <c r="D4103" i="26"/>
  <c r="E4063" i="26"/>
  <c r="E4081" i="26"/>
  <c r="F4081" i="26" s="1"/>
  <c r="D4105" i="26"/>
  <c r="D4120" i="26"/>
  <c r="E4096" i="26"/>
  <c r="G4096" i="26" s="1"/>
  <c r="E4102" i="26"/>
  <c r="G4102" i="26" s="1"/>
  <c r="D4126" i="26"/>
  <c r="E4089" i="26"/>
  <c r="F4089" i="26" s="1"/>
  <c r="D4113" i="26"/>
  <c r="E4077" i="26"/>
  <c r="G4077" i="26" s="1"/>
  <c r="D4101" i="26"/>
  <c r="D4128" i="26"/>
  <c r="E4104" i="26"/>
  <c r="G4104" i="26" s="1"/>
  <c r="E4069" i="26"/>
  <c r="F4069" i="26" s="1"/>
  <c r="D4093" i="26"/>
  <c r="E4083" i="26"/>
  <c r="D4107" i="26"/>
  <c r="E4090" i="26"/>
  <c r="D4114" i="26"/>
  <c r="E4073" i="26"/>
  <c r="F4073" i="26" s="1"/>
  <c r="D4097" i="26"/>
  <c r="E4086" i="26"/>
  <c r="D4110" i="26"/>
  <c r="E4106" i="26"/>
  <c r="G4106" i="26" s="1"/>
  <c r="D4130" i="26"/>
  <c r="E4071" i="26"/>
  <c r="D4095" i="26"/>
  <c r="E4085" i="26"/>
  <c r="D4109" i="26"/>
  <c r="D4124" i="26"/>
  <c r="E4100" i="26"/>
  <c r="G4089" i="26" l="1"/>
  <c r="F4086" i="26"/>
  <c r="G4086" i="26"/>
  <c r="G4079" i="26"/>
  <c r="F4079" i="26"/>
  <c r="G4073" i="26"/>
  <c r="F4102" i="26"/>
  <c r="F4083" i="26"/>
  <c r="G4083" i="26"/>
  <c r="D4087" i="26"/>
  <c r="F4084" i="26"/>
  <c r="F4090" i="26"/>
  <c r="G4090" i="26"/>
  <c r="F4063" i="26"/>
  <c r="G4063" i="26"/>
  <c r="F4100" i="26"/>
  <c r="G4100" i="26"/>
  <c r="F4096" i="26"/>
  <c r="F4092" i="26"/>
  <c r="G4069" i="26"/>
  <c r="F4104" i="26"/>
  <c r="F4077" i="26"/>
  <c r="G4085" i="26"/>
  <c r="F4085" i="26"/>
  <c r="G4091" i="26"/>
  <c r="G4088" i="26"/>
  <c r="G4094" i="26"/>
  <c r="G4081" i="26"/>
  <c r="G4071" i="26"/>
  <c r="F4071" i="26"/>
  <c r="F4106" i="26"/>
  <c r="F4075" i="26"/>
  <c r="G4098" i="26"/>
  <c r="E4114" i="26"/>
  <c r="D4138" i="26"/>
  <c r="E4113" i="26"/>
  <c r="F4113" i="26" s="1"/>
  <c r="D4137" i="26"/>
  <c r="E4118" i="26"/>
  <c r="D4142" i="26"/>
  <c r="E4122" i="26"/>
  <c r="D4146" i="26"/>
  <c r="E4093" i="26"/>
  <c r="D4117" i="26"/>
  <c r="E4101" i="26"/>
  <c r="F4101" i="26" s="1"/>
  <c r="D4125" i="26"/>
  <c r="D4144" i="26"/>
  <c r="E4120" i="26"/>
  <c r="F4120" i="26" s="1"/>
  <c r="D4148" i="26"/>
  <c r="E4124" i="26"/>
  <c r="G4124" i="26" s="1"/>
  <c r="E4110" i="26"/>
  <c r="G4110" i="26" s="1"/>
  <c r="D4134" i="26"/>
  <c r="E4107" i="26"/>
  <c r="G4107" i="26" s="1"/>
  <c r="D4131" i="26"/>
  <c r="D4152" i="26"/>
  <c r="E4128" i="26"/>
  <c r="G4128" i="26" s="1"/>
  <c r="E4126" i="26"/>
  <c r="F4126" i="26" s="1"/>
  <c r="D4150" i="26"/>
  <c r="E4087" i="26"/>
  <c r="D4140" i="26"/>
  <c r="E4116" i="26"/>
  <c r="G4116" i="26" s="1"/>
  <c r="D4132" i="26"/>
  <c r="E4108" i="26"/>
  <c r="G4108" i="26" s="1"/>
  <c r="E4130" i="26"/>
  <c r="F4130" i="26" s="1"/>
  <c r="D4154" i="26"/>
  <c r="E4099" i="26"/>
  <c r="G4099" i="26" s="1"/>
  <c r="D4123" i="26"/>
  <c r="E4115" i="26"/>
  <c r="D4139" i="26"/>
  <c r="E4109" i="26"/>
  <c r="G4109" i="26" s="1"/>
  <c r="D4133" i="26"/>
  <c r="E4095" i="26"/>
  <c r="D4119" i="26"/>
  <c r="E4097" i="26"/>
  <c r="D4121" i="26"/>
  <c r="E4103" i="26"/>
  <c r="D4127" i="26"/>
  <c r="D4136" i="26"/>
  <c r="E4112" i="26"/>
  <c r="E4105" i="26"/>
  <c r="F4105" i="26" s="1"/>
  <c r="D4129" i="26"/>
  <c r="F4107" i="26" l="1"/>
  <c r="G4105" i="26"/>
  <c r="G4101" i="26"/>
  <c r="G4103" i="26"/>
  <c r="F4103" i="26"/>
  <c r="G4115" i="26"/>
  <c r="F4115" i="26"/>
  <c r="D4111" i="26"/>
  <c r="F4109" i="26"/>
  <c r="G4130" i="26"/>
  <c r="F4116" i="26"/>
  <c r="G4126" i="26"/>
  <c r="G4120" i="26"/>
  <c r="F4110" i="26"/>
  <c r="F4128" i="26"/>
  <c r="G4097" i="26"/>
  <c r="F4097" i="26"/>
  <c r="F4087" i="26"/>
  <c r="G4087" i="26"/>
  <c r="G4093" i="26"/>
  <c r="F4093" i="26"/>
  <c r="F4114" i="26"/>
  <c r="G4114" i="26"/>
  <c r="F4095" i="26"/>
  <c r="G4095" i="26"/>
  <c r="F4122" i="26"/>
  <c r="G4122" i="26"/>
  <c r="G4112" i="26"/>
  <c r="F4112" i="26"/>
  <c r="F4099" i="26"/>
  <c r="G4118" i="26"/>
  <c r="F4118" i="26"/>
  <c r="G4113" i="26"/>
  <c r="F4108" i="26"/>
  <c r="F4124" i="26"/>
  <c r="E4127" i="26"/>
  <c r="D4151" i="26"/>
  <c r="E4119" i="26"/>
  <c r="D4143" i="26"/>
  <c r="E4139" i="26"/>
  <c r="G4139" i="26" s="1"/>
  <c r="D4163" i="26"/>
  <c r="E4154" i="26"/>
  <c r="D4178" i="26"/>
  <c r="D4176" i="26"/>
  <c r="E4152" i="26"/>
  <c r="D4172" i="26"/>
  <c r="E4148" i="26"/>
  <c r="G4148" i="26" s="1"/>
  <c r="E4138" i="26"/>
  <c r="G4138" i="26" s="1"/>
  <c r="D4162" i="26"/>
  <c r="E4111" i="26"/>
  <c r="D4135" i="26"/>
  <c r="E4131" i="26"/>
  <c r="G4131" i="26" s="1"/>
  <c r="D4155" i="26"/>
  <c r="D4168" i="26"/>
  <c r="E4144" i="26"/>
  <c r="E4117" i="26"/>
  <c r="D4141" i="26"/>
  <c r="E4134" i="26"/>
  <c r="G4134" i="26" s="1"/>
  <c r="D4158" i="26"/>
  <c r="E4133" i="26"/>
  <c r="F4133" i="26" s="1"/>
  <c r="D4157" i="26"/>
  <c r="E4123" i="26"/>
  <c r="F4123" i="26" s="1"/>
  <c r="D4147" i="26"/>
  <c r="D4156" i="26"/>
  <c r="E4132" i="26"/>
  <c r="E4150" i="26"/>
  <c r="D4174" i="26"/>
  <c r="E4146" i="26"/>
  <c r="D4170" i="26"/>
  <c r="E4129" i="26"/>
  <c r="D4153" i="26"/>
  <c r="E4121" i="26"/>
  <c r="F4121" i="26" s="1"/>
  <c r="D4145" i="26"/>
  <c r="E4137" i="26"/>
  <c r="F4137" i="26" s="1"/>
  <c r="D4161" i="26"/>
  <c r="D4160" i="26"/>
  <c r="E4136" i="26"/>
  <c r="G4136" i="26" s="1"/>
  <c r="D4164" i="26"/>
  <c r="E4140" i="26"/>
  <c r="G4140" i="26" s="1"/>
  <c r="E4125" i="26"/>
  <c r="D4149" i="26"/>
  <c r="E4142" i="26"/>
  <c r="G4142" i="26" s="1"/>
  <c r="D4166" i="26"/>
  <c r="G4133" i="26" l="1"/>
  <c r="G4150" i="26"/>
  <c r="F4150" i="26"/>
  <c r="F4111" i="26"/>
  <c r="G4111" i="26"/>
  <c r="G4154" i="26"/>
  <c r="F4154" i="26"/>
  <c r="G4146" i="26"/>
  <c r="F4146" i="26"/>
  <c r="G4127" i="26"/>
  <c r="F4127" i="26"/>
  <c r="F4136" i="26"/>
  <c r="F4148" i="26"/>
  <c r="F4131" i="26"/>
  <c r="F4144" i="26"/>
  <c r="G4144" i="26"/>
  <c r="G4129" i="26"/>
  <c r="F4129" i="26"/>
  <c r="G4119" i="26"/>
  <c r="F4119" i="26"/>
  <c r="F4152" i="26"/>
  <c r="G4152" i="26"/>
  <c r="G4123" i="26"/>
  <c r="F4142" i="26"/>
  <c r="G4137" i="26"/>
  <c r="G4121" i="26"/>
  <c r="F4139" i="26"/>
  <c r="F4140" i="26"/>
  <c r="G4125" i="26"/>
  <c r="F4125" i="26"/>
  <c r="F4117" i="26"/>
  <c r="G4117" i="26"/>
  <c r="F4138" i="26"/>
  <c r="F4132" i="26"/>
  <c r="G4132" i="26"/>
  <c r="F4134" i="26"/>
  <c r="D4184" i="26"/>
  <c r="E4160" i="26"/>
  <c r="G4160" i="26" s="1"/>
  <c r="E4157" i="26"/>
  <c r="D4181" i="26"/>
  <c r="E4141" i="26"/>
  <c r="G4141" i="26" s="1"/>
  <c r="D4165" i="26"/>
  <c r="E4143" i="26"/>
  <c r="D4167" i="26"/>
  <c r="E4135" i="26"/>
  <c r="D4159" i="26"/>
  <c r="E4178" i="26"/>
  <c r="D4202" i="26"/>
  <c r="E4166" i="26"/>
  <c r="G4166" i="26" s="1"/>
  <c r="D4190" i="26"/>
  <c r="D4200" i="26"/>
  <c r="E4176" i="26"/>
  <c r="E4149" i="26"/>
  <c r="D4173" i="26"/>
  <c r="D4188" i="26"/>
  <c r="E4164" i="26"/>
  <c r="G4164" i="26" s="1"/>
  <c r="E4170" i="26"/>
  <c r="G4170" i="26" s="1"/>
  <c r="D4194" i="26"/>
  <c r="E4151" i="26"/>
  <c r="D4175" i="26"/>
  <c r="D4180" i="26"/>
  <c r="E4156" i="26"/>
  <c r="E4158" i="26"/>
  <c r="D4182" i="26"/>
  <c r="E4145" i="26"/>
  <c r="F4145" i="26" s="1"/>
  <c r="D4169" i="26"/>
  <c r="D4192" i="26"/>
  <c r="E4168" i="26"/>
  <c r="G4168" i="26" s="1"/>
  <c r="E4162" i="26"/>
  <c r="D4186" i="26"/>
  <c r="D4196" i="26"/>
  <c r="E4172" i="26"/>
  <c r="G4172" i="26" s="1"/>
  <c r="E4163" i="26"/>
  <c r="G4163" i="26" s="1"/>
  <c r="D4187" i="26"/>
  <c r="E4161" i="26"/>
  <c r="F4161" i="26" s="1"/>
  <c r="D4185" i="26"/>
  <c r="E4147" i="26"/>
  <c r="D4171" i="26"/>
  <c r="E4153" i="26"/>
  <c r="D4177" i="26"/>
  <c r="E4174" i="26"/>
  <c r="G4174" i="26" s="1"/>
  <c r="D4198" i="26"/>
  <c r="E4155" i="26"/>
  <c r="D4179" i="26"/>
  <c r="F4166" i="26" l="1"/>
  <c r="F4143" i="26"/>
  <c r="G4143" i="26"/>
  <c r="G4155" i="26"/>
  <c r="F4155" i="26"/>
  <c r="F4156" i="26"/>
  <c r="G4156" i="26"/>
  <c r="G4147" i="26"/>
  <c r="F4147" i="26"/>
  <c r="F4162" i="26"/>
  <c r="G4162" i="26"/>
  <c r="F4149" i="26"/>
  <c r="G4149" i="26"/>
  <c r="F4135" i="26"/>
  <c r="G4135" i="26"/>
  <c r="F4163" i="26"/>
  <c r="G4176" i="26"/>
  <c r="F4176" i="26"/>
  <c r="F4174" i="26"/>
  <c r="F4172" i="26"/>
  <c r="G4161" i="26"/>
  <c r="F4168" i="26"/>
  <c r="F4160" i="26"/>
  <c r="F4141" i="26"/>
  <c r="F4164" i="26"/>
  <c r="G4145" i="26"/>
  <c r="G4151" i="26"/>
  <c r="F4151" i="26"/>
  <c r="G4153" i="26"/>
  <c r="F4153" i="26"/>
  <c r="G4158" i="26"/>
  <c r="F4158" i="26"/>
  <c r="F4178" i="26"/>
  <c r="G4178" i="26"/>
  <c r="F4157" i="26"/>
  <c r="G4157" i="26"/>
  <c r="F4170" i="26"/>
  <c r="E4177" i="26"/>
  <c r="F4177" i="26" s="1"/>
  <c r="D4201" i="26"/>
  <c r="D4204" i="26"/>
  <c r="E4180" i="26"/>
  <c r="G4180" i="26" s="1"/>
  <c r="E4167" i="26"/>
  <c r="D4191" i="26"/>
  <c r="D4216" i="26"/>
  <c r="E4192" i="26"/>
  <c r="G4192" i="26" s="1"/>
  <c r="E4173" i="26"/>
  <c r="G4173" i="26" s="1"/>
  <c r="D4197" i="26"/>
  <c r="E4190" i="26"/>
  <c r="D4214" i="26"/>
  <c r="E4159" i="26"/>
  <c r="D4183" i="26"/>
  <c r="E4185" i="26"/>
  <c r="D4209" i="26"/>
  <c r="E4175" i="26"/>
  <c r="D4199" i="26"/>
  <c r="E4181" i="26"/>
  <c r="D4205" i="26"/>
  <c r="D4220" i="26"/>
  <c r="E4196" i="26"/>
  <c r="G4196" i="26" s="1"/>
  <c r="E4194" i="26"/>
  <c r="D4218" i="26"/>
  <c r="E4182" i="26"/>
  <c r="D4206" i="26"/>
  <c r="E4198" i="26"/>
  <c r="G4198" i="26" s="1"/>
  <c r="D4222" i="26"/>
  <c r="E4171" i="26"/>
  <c r="G4171" i="26" s="1"/>
  <c r="D4195" i="26"/>
  <c r="E4186" i="26"/>
  <c r="D4210" i="26"/>
  <c r="E4169" i="26"/>
  <c r="F4169" i="26" s="1"/>
  <c r="D4193" i="26"/>
  <c r="E4179" i="26"/>
  <c r="D4203" i="26"/>
  <c r="E4202" i="26"/>
  <c r="G4202" i="26" s="1"/>
  <c r="D4226" i="26"/>
  <c r="D4208" i="26"/>
  <c r="E4184" i="26"/>
  <c r="E4187" i="26"/>
  <c r="D4211" i="26"/>
  <c r="D4212" i="26"/>
  <c r="E4188" i="26"/>
  <c r="D4224" i="26"/>
  <c r="E4200" i="26"/>
  <c r="G4200" i="26" s="1"/>
  <c r="E4165" i="26"/>
  <c r="D4189" i="26"/>
  <c r="F4196" i="26" l="1"/>
  <c r="F4173" i="26"/>
  <c r="G4159" i="26"/>
  <c r="F4159" i="26"/>
  <c r="G4167" i="26"/>
  <c r="F4167" i="26"/>
  <c r="G4169" i="26"/>
  <c r="F4179" i="26"/>
  <c r="G4179" i="26"/>
  <c r="F4181" i="26"/>
  <c r="G4181" i="26"/>
  <c r="F4190" i="26"/>
  <c r="G4190" i="26"/>
  <c r="F4180" i="26"/>
  <c r="F4171" i="26"/>
  <c r="F4198" i="26"/>
  <c r="F4165" i="26"/>
  <c r="G4165" i="26"/>
  <c r="F4186" i="26"/>
  <c r="G4186" i="26"/>
  <c r="G4187" i="26"/>
  <c r="F4187" i="26"/>
  <c r="G4182" i="26"/>
  <c r="F4182" i="26"/>
  <c r="F4175" i="26"/>
  <c r="G4175" i="26"/>
  <c r="F4202" i="26"/>
  <c r="G4177" i="26"/>
  <c r="F4192" i="26"/>
  <c r="G4184" i="26"/>
  <c r="F4184" i="26"/>
  <c r="F4194" i="26"/>
  <c r="G4194" i="26"/>
  <c r="G4185" i="26"/>
  <c r="F4185" i="26"/>
  <c r="F4200" i="26"/>
  <c r="F4188" i="26"/>
  <c r="G4188" i="26"/>
  <c r="D4244" i="26"/>
  <c r="E4220" i="26"/>
  <c r="E4226" i="26"/>
  <c r="D4250" i="26"/>
  <c r="E4193" i="26"/>
  <c r="F4193" i="26" s="1"/>
  <c r="D4217" i="26"/>
  <c r="E4206" i="26"/>
  <c r="G4206" i="26" s="1"/>
  <c r="D4230" i="26"/>
  <c r="E4197" i="26"/>
  <c r="D4221" i="26"/>
  <c r="E4191" i="26"/>
  <c r="D4215" i="26"/>
  <c r="D4248" i="26"/>
  <c r="E4224" i="26"/>
  <c r="G4224" i="26" s="1"/>
  <c r="E4203" i="26"/>
  <c r="G4203" i="26" s="1"/>
  <c r="D4227" i="26"/>
  <c r="E4222" i="26"/>
  <c r="D4246" i="26"/>
  <c r="E4205" i="26"/>
  <c r="G4205" i="26" s="1"/>
  <c r="D4229" i="26"/>
  <c r="E4189" i="26"/>
  <c r="D4213" i="26"/>
  <c r="E4183" i="26"/>
  <c r="D4207" i="26"/>
  <c r="E4201" i="26"/>
  <c r="F4201" i="26" s="1"/>
  <c r="D4225" i="26"/>
  <c r="E4210" i="26"/>
  <c r="D4234" i="26"/>
  <c r="E4218" i="26"/>
  <c r="D4242" i="26"/>
  <c r="E4209" i="26"/>
  <c r="F4209" i="26" s="1"/>
  <c r="D4233" i="26"/>
  <c r="D4240" i="26"/>
  <c r="E4216" i="26"/>
  <c r="E4214" i="26"/>
  <c r="D4238" i="26"/>
  <c r="D4236" i="26"/>
  <c r="E4212" i="26"/>
  <c r="G4212" i="26" s="1"/>
  <c r="E4211" i="26"/>
  <c r="D4235" i="26"/>
  <c r="D4232" i="26"/>
  <c r="E4208" i="26"/>
  <c r="E4195" i="26"/>
  <c r="G4195" i="26" s="1"/>
  <c r="D4219" i="26"/>
  <c r="E4199" i="26"/>
  <c r="D4223" i="26"/>
  <c r="D4228" i="26"/>
  <c r="E4204" i="26"/>
  <c r="G4204" i="26" s="1"/>
  <c r="G4209" i="26" l="1"/>
  <c r="F4205" i="26"/>
  <c r="F4197" i="26"/>
  <c r="G4197" i="26"/>
  <c r="G4214" i="26"/>
  <c r="F4214" i="26"/>
  <c r="G4210" i="26"/>
  <c r="F4210" i="26"/>
  <c r="F4191" i="26"/>
  <c r="G4191" i="26"/>
  <c r="F4226" i="26"/>
  <c r="G4226" i="26"/>
  <c r="F4208" i="26"/>
  <c r="G4208" i="26"/>
  <c r="G4216" i="26"/>
  <c r="F4216" i="26"/>
  <c r="F4220" i="26"/>
  <c r="G4220" i="26"/>
  <c r="F4204" i="26"/>
  <c r="G4211" i="26"/>
  <c r="F4211" i="26"/>
  <c r="F4195" i="26"/>
  <c r="G4222" i="26"/>
  <c r="F4222" i="26"/>
  <c r="F4199" i="26"/>
  <c r="G4199" i="26"/>
  <c r="G4218" i="26"/>
  <c r="F4218" i="26"/>
  <c r="F4189" i="26"/>
  <c r="G4189" i="26"/>
  <c r="F4203" i="26"/>
  <c r="G4201" i="26"/>
  <c r="F4183" i="26"/>
  <c r="G4183" i="26"/>
  <c r="F4206" i="26"/>
  <c r="F4224" i="26"/>
  <c r="G4193" i="26"/>
  <c r="F4212" i="26"/>
  <c r="E4229" i="26"/>
  <c r="D4253" i="26"/>
  <c r="E4242" i="26"/>
  <c r="D4266" i="26"/>
  <c r="E4221" i="26"/>
  <c r="D4245" i="26"/>
  <c r="E4207" i="26"/>
  <c r="D4231" i="26"/>
  <c r="D4260" i="26"/>
  <c r="E4236" i="26"/>
  <c r="G4236" i="26" s="1"/>
  <c r="E4223" i="26"/>
  <c r="D4247" i="26"/>
  <c r="E4225" i="26"/>
  <c r="F4225" i="26" s="1"/>
  <c r="D4249" i="26"/>
  <c r="E4246" i="26"/>
  <c r="D4270" i="26"/>
  <c r="E4217" i="26"/>
  <c r="D4241" i="26"/>
  <c r="E4233" i="26"/>
  <c r="F4233" i="26" s="1"/>
  <c r="D4257" i="26"/>
  <c r="D4272" i="26"/>
  <c r="E4248" i="26"/>
  <c r="D4256" i="26"/>
  <c r="E4232" i="26"/>
  <c r="G4232" i="26" s="1"/>
  <c r="E4213" i="26"/>
  <c r="D4237" i="26"/>
  <c r="E4219" i="26"/>
  <c r="D4243" i="26"/>
  <c r="D4252" i="26"/>
  <c r="E4228" i="26"/>
  <c r="G4228" i="26" s="1"/>
  <c r="E4235" i="26"/>
  <c r="G4235" i="26" s="1"/>
  <c r="D4259" i="26"/>
  <c r="E4238" i="26"/>
  <c r="G4238" i="26" s="1"/>
  <c r="D4262" i="26"/>
  <c r="D4264" i="26"/>
  <c r="E4240" i="26"/>
  <c r="E4234" i="26"/>
  <c r="G4234" i="26" s="1"/>
  <c r="D4258" i="26"/>
  <c r="E4227" i="26"/>
  <c r="G4227" i="26" s="1"/>
  <c r="D4251" i="26"/>
  <c r="E4215" i="26"/>
  <c r="D4239" i="26"/>
  <c r="E4230" i="26"/>
  <c r="G4230" i="26" s="1"/>
  <c r="D4254" i="26"/>
  <c r="E4250" i="26"/>
  <c r="D4274" i="26"/>
  <c r="D4268" i="26"/>
  <c r="E4244" i="26"/>
  <c r="G4244" i="26" s="1"/>
  <c r="G4217" i="26" l="1"/>
  <c r="F4217" i="26"/>
  <c r="F4234" i="26"/>
  <c r="F4238" i="26"/>
  <c r="F4229" i="26"/>
  <c r="G4229" i="26"/>
  <c r="F4230" i="26"/>
  <c r="G4225" i="26"/>
  <c r="F4207" i="26"/>
  <c r="G4207" i="26"/>
  <c r="G4248" i="26"/>
  <c r="F4248" i="26"/>
  <c r="G4250" i="26"/>
  <c r="F4250" i="26"/>
  <c r="F4221" i="26"/>
  <c r="G4221" i="26"/>
  <c r="F4235" i="26"/>
  <c r="F4227" i="26"/>
  <c r="G4215" i="26"/>
  <c r="F4215" i="26"/>
  <c r="F4244" i="26"/>
  <c r="F4213" i="26"/>
  <c r="G4213" i="26"/>
  <c r="G4219" i="26"/>
  <c r="F4219" i="26"/>
  <c r="G4223" i="26"/>
  <c r="F4223" i="26"/>
  <c r="G4242" i="26"/>
  <c r="F4242" i="26"/>
  <c r="G4233" i="26"/>
  <c r="F4228" i="26"/>
  <c r="G4246" i="26"/>
  <c r="F4246" i="26"/>
  <c r="G4240" i="26"/>
  <c r="F4240" i="26"/>
  <c r="F4236" i="26"/>
  <c r="F4232" i="26"/>
  <c r="E4239" i="26"/>
  <c r="D4263" i="26"/>
  <c r="E4251" i="26"/>
  <c r="F4251" i="26" s="1"/>
  <c r="D4275" i="26"/>
  <c r="E4243" i="26"/>
  <c r="D4267" i="26"/>
  <c r="E4257" i="26"/>
  <c r="F4257" i="26" s="1"/>
  <c r="D4281" i="26"/>
  <c r="D4284" i="26"/>
  <c r="E4260" i="26"/>
  <c r="G4260" i="26" s="1"/>
  <c r="D4292" i="26"/>
  <c r="E4268" i="26"/>
  <c r="G4268" i="26" s="1"/>
  <c r="E4249" i="26"/>
  <c r="D4273" i="26"/>
  <c r="D4288" i="26"/>
  <c r="E4264" i="26"/>
  <c r="G4264" i="26" s="1"/>
  <c r="E4237" i="26"/>
  <c r="G4237" i="26" s="1"/>
  <c r="D4261" i="26"/>
  <c r="E4245" i="26"/>
  <c r="D4269" i="26"/>
  <c r="E4253" i="26"/>
  <c r="D4277" i="26"/>
  <c r="E4254" i="26"/>
  <c r="F4254" i="26" s="1"/>
  <c r="D4278" i="26"/>
  <c r="E4270" i="26"/>
  <c r="G4270" i="26" s="1"/>
  <c r="D4294" i="26"/>
  <c r="E4258" i="26"/>
  <c r="G4258" i="26" s="1"/>
  <c r="D4282" i="26"/>
  <c r="E4262" i="26"/>
  <c r="D4286" i="26"/>
  <c r="E4241" i="26"/>
  <c r="F4241" i="26" s="1"/>
  <c r="D4265" i="26"/>
  <c r="D4296" i="26"/>
  <c r="E4272" i="26"/>
  <c r="E4247" i="26"/>
  <c r="D4271" i="26"/>
  <c r="E4266" i="26"/>
  <c r="G4266" i="26" s="1"/>
  <c r="D4290" i="26"/>
  <c r="E4259" i="26"/>
  <c r="D4283" i="26"/>
  <c r="D4276" i="26"/>
  <c r="E4252" i="26"/>
  <c r="G4252" i="26" s="1"/>
  <c r="E4231" i="26"/>
  <c r="E4274" i="26"/>
  <c r="D4298" i="26"/>
  <c r="D4280" i="26"/>
  <c r="E4256" i="26"/>
  <c r="F4274" i="26" l="1"/>
  <c r="G4274" i="26"/>
  <c r="G4259" i="26"/>
  <c r="F4259" i="26"/>
  <c r="G4256" i="26"/>
  <c r="F4256" i="26"/>
  <c r="G4254" i="26"/>
  <c r="F4252" i="26"/>
  <c r="F4258" i="26"/>
  <c r="G4262" i="26"/>
  <c r="F4262" i="26"/>
  <c r="G4253" i="26"/>
  <c r="F4253" i="26"/>
  <c r="G4249" i="26"/>
  <c r="F4249" i="26"/>
  <c r="G4243" i="26"/>
  <c r="F4243" i="26"/>
  <c r="F4270" i="26"/>
  <c r="D4255" i="26"/>
  <c r="G4241" i="26"/>
  <c r="G4251" i="26"/>
  <c r="F4247" i="26"/>
  <c r="G4247" i="26"/>
  <c r="G4245" i="26"/>
  <c r="F4245" i="26"/>
  <c r="F4237" i="26"/>
  <c r="F4231" i="26"/>
  <c r="G4231" i="26"/>
  <c r="G4272" i="26"/>
  <c r="F4272" i="26"/>
  <c r="G4257" i="26"/>
  <c r="G4239" i="26"/>
  <c r="F4239" i="26"/>
  <c r="F4264" i="26"/>
  <c r="F4266" i="26"/>
  <c r="F4260" i="26"/>
  <c r="F4268" i="26"/>
  <c r="E4283" i="26"/>
  <c r="F4283" i="26" s="1"/>
  <c r="D4307" i="26"/>
  <c r="E4271" i="26"/>
  <c r="D4295" i="26"/>
  <c r="E4269" i="26"/>
  <c r="G4269" i="26" s="1"/>
  <c r="D4293" i="26"/>
  <c r="E4281" i="26"/>
  <c r="F4281" i="26" s="1"/>
  <c r="D4305" i="26"/>
  <c r="E4286" i="26"/>
  <c r="F4286" i="26" s="1"/>
  <c r="D4310" i="26"/>
  <c r="D4316" i="26"/>
  <c r="E4292" i="26"/>
  <c r="G4292" i="26" s="1"/>
  <c r="E4265" i="26"/>
  <c r="F4265" i="26" s="1"/>
  <c r="D4289" i="26"/>
  <c r="E4278" i="26"/>
  <c r="D4302" i="26"/>
  <c r="E4275" i="26"/>
  <c r="D4299" i="26"/>
  <c r="E4261" i="26"/>
  <c r="G4261" i="26" s="1"/>
  <c r="D4285" i="26"/>
  <c r="E4273" i="26"/>
  <c r="F4273" i="26" s="1"/>
  <c r="D4297" i="26"/>
  <c r="E4267" i="26"/>
  <c r="G4267" i="26" s="1"/>
  <c r="D4291" i="26"/>
  <c r="E4282" i="26"/>
  <c r="D4306" i="26"/>
  <c r="D4304" i="26"/>
  <c r="E4280" i="26"/>
  <c r="F4280" i="26" s="1"/>
  <c r="E4290" i="26"/>
  <c r="G4290" i="26" s="1"/>
  <c r="D4314" i="26"/>
  <c r="E4277" i="26"/>
  <c r="D4301" i="26"/>
  <c r="E4263" i="26"/>
  <c r="D4287" i="26"/>
  <c r="E4294" i="26"/>
  <c r="D4318" i="26"/>
  <c r="E4255" i="26"/>
  <c r="D4279" i="26"/>
  <c r="D4300" i="26"/>
  <c r="E4276" i="26"/>
  <c r="G4276" i="26" s="1"/>
  <c r="D4320" i="26"/>
  <c r="E4296" i="26"/>
  <c r="G4296" i="26" s="1"/>
  <c r="D4308" i="26"/>
  <c r="E4284" i="26"/>
  <c r="G4284" i="26" s="1"/>
  <c r="E4298" i="26"/>
  <c r="G4298" i="26" s="1"/>
  <c r="D4322" i="26"/>
  <c r="D4312" i="26"/>
  <c r="E4288" i="26"/>
  <c r="G4283" i="26" l="1"/>
  <c r="F4290" i="26"/>
  <c r="F4284" i="26"/>
  <c r="F4298" i="26"/>
  <c r="G4294" i="26"/>
  <c r="F4294" i="26"/>
  <c r="F4271" i="26"/>
  <c r="G4271" i="26"/>
  <c r="G4281" i="26"/>
  <c r="F4296" i="26"/>
  <c r="G4265" i="26"/>
  <c r="F4288" i="26"/>
  <c r="G4288" i="26"/>
  <c r="F4267" i="26"/>
  <c r="G4280" i="26"/>
  <c r="F4276" i="26"/>
  <c r="F4261" i="26"/>
  <c r="F4292" i="26"/>
  <c r="G4273" i="26"/>
  <c r="G4263" i="26"/>
  <c r="F4263" i="26"/>
  <c r="G4282" i="26"/>
  <c r="F4282" i="26"/>
  <c r="F4275" i="26"/>
  <c r="G4275" i="26"/>
  <c r="F4277" i="26"/>
  <c r="G4277" i="26"/>
  <c r="G4278" i="26"/>
  <c r="F4278" i="26"/>
  <c r="F4269" i="26"/>
  <c r="G4286" i="26"/>
  <c r="F4255" i="26"/>
  <c r="G4255" i="26"/>
  <c r="E4302" i="26"/>
  <c r="G4302" i="26" s="1"/>
  <c r="D4326" i="26"/>
  <c r="E4305" i="26"/>
  <c r="F4305" i="26" s="1"/>
  <c r="D4329" i="26"/>
  <c r="E4295" i="26"/>
  <c r="D4319" i="26"/>
  <c r="E4322" i="26"/>
  <c r="D4346" i="26"/>
  <c r="E4279" i="26"/>
  <c r="D4303" i="26"/>
  <c r="E4299" i="26"/>
  <c r="G4299" i="26" s="1"/>
  <c r="D4323" i="26"/>
  <c r="E4301" i="26"/>
  <c r="G4301" i="26" s="1"/>
  <c r="D4325" i="26"/>
  <c r="E4285" i="26"/>
  <c r="D4309" i="26"/>
  <c r="D4336" i="26"/>
  <c r="E4312" i="26"/>
  <c r="F4312" i="26" s="1"/>
  <c r="E4289" i="26"/>
  <c r="F4289" i="26" s="1"/>
  <c r="D4313" i="26"/>
  <c r="D4340" i="26"/>
  <c r="E4316" i="26"/>
  <c r="G4316" i="26" s="1"/>
  <c r="E4307" i="26"/>
  <c r="D4331" i="26"/>
  <c r="D4344" i="26"/>
  <c r="E4320" i="26"/>
  <c r="E4291" i="26"/>
  <c r="D4315" i="26"/>
  <c r="D4332" i="26"/>
  <c r="E4308" i="26"/>
  <c r="G4308" i="26" s="1"/>
  <c r="D4328" i="26"/>
  <c r="E4304" i="26"/>
  <c r="E4306" i="26"/>
  <c r="D4330" i="26"/>
  <c r="E4310" i="26"/>
  <c r="D4334" i="26"/>
  <c r="E4293" i="26"/>
  <c r="G4293" i="26" s="1"/>
  <c r="D4317" i="26"/>
  <c r="E4318" i="26"/>
  <c r="G4318" i="26" s="1"/>
  <c r="D4342" i="26"/>
  <c r="D4324" i="26"/>
  <c r="E4300" i="26"/>
  <c r="G4300" i="26" s="1"/>
  <c r="E4287" i="26"/>
  <c r="D4311" i="26"/>
  <c r="E4314" i="26"/>
  <c r="D4338" i="26"/>
  <c r="E4297" i="26"/>
  <c r="F4297" i="26" s="1"/>
  <c r="D4321" i="26"/>
  <c r="G4289" i="26" l="1"/>
  <c r="G4305" i="26"/>
  <c r="F4299" i="26"/>
  <c r="F4307" i="26"/>
  <c r="G4307" i="26"/>
  <c r="F4302" i="26"/>
  <c r="F4301" i="26"/>
  <c r="F4316" i="26"/>
  <c r="F4304" i="26"/>
  <c r="G4304" i="26"/>
  <c r="G4322" i="26"/>
  <c r="F4322" i="26"/>
  <c r="G4297" i="26"/>
  <c r="F4314" i="26"/>
  <c r="G4314" i="26"/>
  <c r="G4295" i="26"/>
  <c r="F4295" i="26"/>
  <c r="F4287" i="26"/>
  <c r="G4287" i="26"/>
  <c r="F4310" i="26"/>
  <c r="G4310" i="26"/>
  <c r="F4291" i="26"/>
  <c r="G4291" i="26"/>
  <c r="G4320" i="26"/>
  <c r="F4320" i="26"/>
  <c r="G4306" i="26"/>
  <c r="F4306" i="26"/>
  <c r="G4279" i="26"/>
  <c r="F4279" i="26"/>
  <c r="F4300" i="26"/>
  <c r="F4293" i="26"/>
  <c r="G4312" i="26"/>
  <c r="F4308" i="26"/>
  <c r="F4318" i="26"/>
  <c r="F4285" i="26"/>
  <c r="G4285" i="26"/>
  <c r="D4348" i="26"/>
  <c r="E4324" i="26"/>
  <c r="G4324" i="26" s="1"/>
  <c r="D4364" i="26"/>
  <c r="E4340" i="26"/>
  <c r="G4340" i="26" s="1"/>
  <c r="E4323" i="26"/>
  <c r="F4323" i="26" s="1"/>
  <c r="D4347" i="26"/>
  <c r="E4303" i="26"/>
  <c r="D4327" i="26"/>
  <c r="E4338" i="26"/>
  <c r="D4362" i="26"/>
  <c r="E4342" i="26"/>
  <c r="G4342" i="26" s="1"/>
  <c r="D4366" i="26"/>
  <c r="E4334" i="26"/>
  <c r="G4334" i="26" s="1"/>
  <c r="D4358" i="26"/>
  <c r="E4315" i="26"/>
  <c r="F4315" i="26" s="1"/>
  <c r="D4339" i="26"/>
  <c r="D4368" i="26"/>
  <c r="E4344" i="26"/>
  <c r="G4344" i="26" s="1"/>
  <c r="E4313" i="26"/>
  <c r="F4313" i="26" s="1"/>
  <c r="D4337" i="26"/>
  <c r="E4309" i="26"/>
  <c r="D4333" i="26"/>
  <c r="E4329" i="26"/>
  <c r="F4329" i="26" s="1"/>
  <c r="D4353" i="26"/>
  <c r="D4352" i="26"/>
  <c r="E4328" i="26"/>
  <c r="G4328" i="26" s="1"/>
  <c r="E4311" i="26"/>
  <c r="D4335" i="26"/>
  <c r="E4331" i="26"/>
  <c r="F4331" i="26" s="1"/>
  <c r="D4355" i="26"/>
  <c r="E4346" i="26"/>
  <c r="D4370" i="26"/>
  <c r="E4325" i="26"/>
  <c r="G4325" i="26" s="1"/>
  <c r="D4349" i="26"/>
  <c r="E4326" i="26"/>
  <c r="G4326" i="26" s="1"/>
  <c r="D4350" i="26"/>
  <c r="D4356" i="26"/>
  <c r="E4332" i="26"/>
  <c r="G4332" i="26" s="1"/>
  <c r="D4360" i="26"/>
  <c r="E4336" i="26"/>
  <c r="E4321" i="26"/>
  <c r="F4321" i="26" s="1"/>
  <c r="D4345" i="26"/>
  <c r="E4317" i="26"/>
  <c r="D4341" i="26"/>
  <c r="E4330" i="26"/>
  <c r="D4354" i="26"/>
  <c r="E4319" i="26"/>
  <c r="D4343" i="26"/>
  <c r="G4330" i="26" l="1"/>
  <c r="F4330" i="26"/>
  <c r="G4309" i="26"/>
  <c r="F4309" i="26"/>
  <c r="G4329" i="26"/>
  <c r="F4324" i="26"/>
  <c r="G4323" i="26"/>
  <c r="G4338" i="26"/>
  <c r="F4338" i="26"/>
  <c r="G4336" i="26"/>
  <c r="F4336" i="26"/>
  <c r="G4317" i="26"/>
  <c r="F4317" i="26"/>
  <c r="F4311" i="26"/>
  <c r="G4311" i="26"/>
  <c r="F4342" i="26"/>
  <c r="F4326" i="26"/>
  <c r="F4325" i="26"/>
  <c r="G4313" i="26"/>
  <c r="G4321" i="26"/>
  <c r="G4315" i="26"/>
  <c r="F4334" i="26"/>
  <c r="F4340" i="26"/>
  <c r="G4319" i="26"/>
  <c r="F4319" i="26"/>
  <c r="G4346" i="26"/>
  <c r="F4346" i="26"/>
  <c r="G4303" i="26"/>
  <c r="F4303" i="26"/>
  <c r="F4328" i="26"/>
  <c r="F4344" i="26"/>
  <c r="F4332" i="26"/>
  <c r="G4331" i="26"/>
  <c r="E4358" i="26"/>
  <c r="G4358" i="26" s="1"/>
  <c r="D4382" i="26"/>
  <c r="D4388" i="26"/>
  <c r="E4364" i="26"/>
  <c r="G4364" i="26" s="1"/>
  <c r="E4354" i="26"/>
  <c r="D4378" i="26"/>
  <c r="D4384" i="26"/>
  <c r="E4360" i="26"/>
  <c r="G4360" i="26" s="1"/>
  <c r="E4343" i="26"/>
  <c r="D4367" i="26"/>
  <c r="E4350" i="26"/>
  <c r="G4350" i="26" s="1"/>
  <c r="D4374" i="26"/>
  <c r="D4376" i="26"/>
  <c r="E4352" i="26"/>
  <c r="D4392" i="26"/>
  <c r="E4368" i="26"/>
  <c r="G4368" i="26" s="1"/>
  <c r="E4345" i="26"/>
  <c r="F4345" i="26" s="1"/>
  <c r="D4369" i="26"/>
  <c r="E4333" i="26"/>
  <c r="D4357" i="26"/>
  <c r="E4341" i="26"/>
  <c r="G4341" i="26" s="1"/>
  <c r="D4365" i="26"/>
  <c r="E4335" i="26"/>
  <c r="D4359" i="26"/>
  <c r="E4339" i="26"/>
  <c r="F4339" i="26" s="1"/>
  <c r="D4363" i="26"/>
  <c r="E4366" i="26"/>
  <c r="G4366" i="26" s="1"/>
  <c r="D4390" i="26"/>
  <c r="E4327" i="26"/>
  <c r="D4351" i="26"/>
  <c r="D4372" i="26"/>
  <c r="E4348" i="26"/>
  <c r="G4348" i="26" s="1"/>
  <c r="E4349" i="26"/>
  <c r="D4373" i="26"/>
  <c r="E4355" i="26"/>
  <c r="F4355" i="26" s="1"/>
  <c r="D4379" i="26"/>
  <c r="E4347" i="26"/>
  <c r="F4347" i="26" s="1"/>
  <c r="D4371" i="26"/>
  <c r="D4380" i="26"/>
  <c r="E4356" i="26"/>
  <c r="G4356" i="26" s="1"/>
  <c r="E4370" i="26"/>
  <c r="G4370" i="26" s="1"/>
  <c r="D4394" i="26"/>
  <c r="E4353" i="26"/>
  <c r="F4353" i="26" s="1"/>
  <c r="D4377" i="26"/>
  <c r="E4337" i="26"/>
  <c r="F4337" i="26" s="1"/>
  <c r="D4361" i="26"/>
  <c r="E4362" i="26"/>
  <c r="D4386" i="26"/>
  <c r="G4353" i="26" l="1"/>
  <c r="G4339" i="26"/>
  <c r="F4350" i="26"/>
  <c r="G4352" i="26"/>
  <c r="F4352" i="26"/>
  <c r="F4360" i="26"/>
  <c r="G4345" i="26"/>
  <c r="F4364" i="26"/>
  <c r="F4341" i="26"/>
  <c r="F4368" i="26"/>
  <c r="F4362" i="26"/>
  <c r="G4362" i="26"/>
  <c r="G4335" i="26"/>
  <c r="F4335" i="26"/>
  <c r="F4327" i="26"/>
  <c r="G4327" i="26"/>
  <c r="G4354" i="26"/>
  <c r="F4354" i="26"/>
  <c r="G4333" i="26"/>
  <c r="F4333" i="26"/>
  <c r="F4370" i="26"/>
  <c r="G4347" i="26"/>
  <c r="F4358" i="26"/>
  <c r="G4349" i="26"/>
  <c r="F4349" i="26"/>
  <c r="F4343" i="26"/>
  <c r="G4343" i="26"/>
  <c r="F4366" i="26"/>
  <c r="F4356" i="26"/>
  <c r="G4355" i="26"/>
  <c r="G4337" i="26"/>
  <c r="F4348" i="26"/>
  <c r="E4374" i="26"/>
  <c r="G4374" i="26" s="1"/>
  <c r="D4398" i="26"/>
  <c r="D4396" i="26"/>
  <c r="E4372" i="26"/>
  <c r="G4372" i="26" s="1"/>
  <c r="E4363" i="26"/>
  <c r="F4363" i="26" s="1"/>
  <c r="D4387" i="26"/>
  <c r="E4365" i="26"/>
  <c r="D4389" i="26"/>
  <c r="E4378" i="26"/>
  <c r="G4378" i="26" s="1"/>
  <c r="D4402" i="26"/>
  <c r="E4382" i="26"/>
  <c r="G4382" i="26" s="1"/>
  <c r="D4406" i="26"/>
  <c r="E4369" i="26"/>
  <c r="F4369" i="26" s="1"/>
  <c r="D4393" i="26"/>
  <c r="D4412" i="26"/>
  <c r="E4388" i="26"/>
  <c r="G4388" i="26" s="1"/>
  <c r="E4377" i="26"/>
  <c r="F4377" i="26" s="1"/>
  <c r="D4401" i="26"/>
  <c r="E4357" i="26"/>
  <c r="D4381" i="26"/>
  <c r="E4386" i="26"/>
  <c r="G4386" i="26" s="1"/>
  <c r="D4410" i="26"/>
  <c r="D4404" i="26"/>
  <c r="E4380" i="26"/>
  <c r="G4380" i="26" s="1"/>
  <c r="E4351" i="26"/>
  <c r="D4375" i="26"/>
  <c r="D4416" i="26"/>
  <c r="E4392" i="26"/>
  <c r="E4367" i="26"/>
  <c r="D4391" i="26"/>
  <c r="E4379" i="26"/>
  <c r="D4403" i="26"/>
  <c r="E4359" i="26"/>
  <c r="D4383" i="26"/>
  <c r="E4390" i="26"/>
  <c r="G4390" i="26" s="1"/>
  <c r="D4414" i="26"/>
  <c r="D4400" i="26"/>
  <c r="E4376" i="26"/>
  <c r="E4361" i="26"/>
  <c r="F4361" i="26" s="1"/>
  <c r="D4385" i="26"/>
  <c r="E4394" i="26"/>
  <c r="G4394" i="26" s="1"/>
  <c r="D4418" i="26"/>
  <c r="E4371" i="26"/>
  <c r="F4371" i="26" s="1"/>
  <c r="D4395" i="26"/>
  <c r="E4373" i="26"/>
  <c r="D4397" i="26"/>
  <c r="D4408" i="26"/>
  <c r="E4384" i="26"/>
  <c r="F4386" i="26" l="1"/>
  <c r="F4382" i="26"/>
  <c r="F4390" i="26"/>
  <c r="F4372" i="26"/>
  <c r="F4376" i="26"/>
  <c r="G4376" i="26"/>
  <c r="G4373" i="26"/>
  <c r="F4373" i="26"/>
  <c r="G4367" i="26"/>
  <c r="F4367" i="26"/>
  <c r="F4392" i="26"/>
  <c r="G4392" i="26"/>
  <c r="G4369" i="26"/>
  <c r="F4388" i="26"/>
  <c r="G4377" i="26"/>
  <c r="F4380" i="26"/>
  <c r="F4357" i="26"/>
  <c r="G4357" i="26"/>
  <c r="G4363" i="26"/>
  <c r="G4371" i="26"/>
  <c r="G4365" i="26"/>
  <c r="F4365" i="26"/>
  <c r="F4394" i="26"/>
  <c r="G4361" i="26"/>
  <c r="F4374" i="26"/>
  <c r="F4378" i="26"/>
  <c r="G4359" i="26"/>
  <c r="F4359" i="26"/>
  <c r="G4351" i="26"/>
  <c r="F4351" i="26"/>
  <c r="F4384" i="26"/>
  <c r="G4384" i="26"/>
  <c r="G4379" i="26"/>
  <c r="F4379" i="26"/>
  <c r="D4432" i="26"/>
  <c r="E4408" i="26"/>
  <c r="G4408" i="26" s="1"/>
  <c r="E4391" i="26"/>
  <c r="D4415" i="26"/>
  <c r="E4410" i="26"/>
  <c r="G4410" i="26" s="1"/>
  <c r="D4434" i="26"/>
  <c r="D4436" i="26"/>
  <c r="E4412" i="26"/>
  <c r="G4412" i="26" s="1"/>
  <c r="E4387" i="26"/>
  <c r="F4387" i="26" s="1"/>
  <c r="D4411" i="26"/>
  <c r="E4398" i="26"/>
  <c r="G4398" i="26" s="1"/>
  <c r="D4422" i="26"/>
  <c r="E4381" i="26"/>
  <c r="D4405" i="26"/>
  <c r="E4406" i="26"/>
  <c r="G4406" i="26" s="1"/>
  <c r="D4430" i="26"/>
  <c r="E4414" i="26"/>
  <c r="G4414" i="26" s="1"/>
  <c r="D4438" i="26"/>
  <c r="E4395" i="26"/>
  <c r="F4395" i="26" s="1"/>
  <c r="D4419" i="26"/>
  <c r="E4403" i="26"/>
  <c r="F4403" i="26" s="1"/>
  <c r="D4427" i="26"/>
  <c r="E4418" i="26"/>
  <c r="G4418" i="26" s="1"/>
  <c r="D4442" i="26"/>
  <c r="E4375" i="26"/>
  <c r="E4393" i="26"/>
  <c r="F4393" i="26" s="1"/>
  <c r="D4417" i="26"/>
  <c r="E4402" i="26"/>
  <c r="G4402" i="26" s="1"/>
  <c r="D4426" i="26"/>
  <c r="E4383" i="26"/>
  <c r="D4407" i="26"/>
  <c r="D4440" i="26"/>
  <c r="E4416" i="26"/>
  <c r="F4416" i="26" s="1"/>
  <c r="E4401" i="26"/>
  <c r="F4401" i="26" s="1"/>
  <c r="D4425" i="26"/>
  <c r="D4420" i="26"/>
  <c r="E4396" i="26"/>
  <c r="G4396" i="26" s="1"/>
  <c r="E4385" i="26"/>
  <c r="F4385" i="26" s="1"/>
  <c r="D4409" i="26"/>
  <c r="D4424" i="26"/>
  <c r="E4400" i="26"/>
  <c r="F4400" i="26" s="1"/>
  <c r="E4389" i="26"/>
  <c r="D4413" i="26"/>
  <c r="E4397" i="26"/>
  <c r="D4421" i="26"/>
  <c r="D4428" i="26"/>
  <c r="E4404" i="26"/>
  <c r="G4404" i="26" s="1"/>
  <c r="F4402" i="26" l="1"/>
  <c r="G4403" i="26"/>
  <c r="G4385" i="26"/>
  <c r="G4393" i="26"/>
  <c r="G4383" i="26"/>
  <c r="F4383" i="26"/>
  <c r="F4412" i="26"/>
  <c r="G4416" i="26"/>
  <c r="F4410" i="26"/>
  <c r="G4395" i="26"/>
  <c r="D4399" i="26"/>
  <c r="G4375" i="26"/>
  <c r="F4375" i="26"/>
  <c r="F4404" i="26"/>
  <c r="F4397" i="26"/>
  <c r="G4397" i="26"/>
  <c r="G4381" i="26"/>
  <c r="F4381" i="26"/>
  <c r="F4398" i="26"/>
  <c r="F4408" i="26"/>
  <c r="G4401" i="26"/>
  <c r="F4389" i="26"/>
  <c r="G4389" i="26"/>
  <c r="G4391" i="26"/>
  <c r="F4391" i="26"/>
  <c r="F4418" i="26"/>
  <c r="F4396" i="26"/>
  <c r="F4414" i="26"/>
  <c r="G4400" i="26"/>
  <c r="F4406" i="26"/>
  <c r="G4387" i="26"/>
  <c r="E4413" i="26"/>
  <c r="D4437" i="26"/>
  <c r="E4409" i="26"/>
  <c r="F4409" i="26" s="1"/>
  <c r="D4433" i="26"/>
  <c r="D4464" i="26"/>
  <c r="E4440" i="26"/>
  <c r="E4421" i="26"/>
  <c r="D4445" i="26"/>
  <c r="D4460" i="26"/>
  <c r="E4436" i="26"/>
  <c r="G4436" i="26" s="1"/>
  <c r="E4425" i="26"/>
  <c r="F4425" i="26" s="1"/>
  <c r="D4449" i="26"/>
  <c r="E4407" i="26"/>
  <c r="D4431" i="26"/>
  <c r="E4417" i="26"/>
  <c r="F4417" i="26" s="1"/>
  <c r="D4441" i="26"/>
  <c r="E4430" i="26"/>
  <c r="G4430" i="26" s="1"/>
  <c r="D4454" i="26"/>
  <c r="E4422" i="26"/>
  <c r="G4422" i="26" s="1"/>
  <c r="D4446" i="26"/>
  <c r="D4456" i="26"/>
  <c r="E4432" i="26"/>
  <c r="G4432" i="26" s="1"/>
  <c r="D4452" i="26"/>
  <c r="E4428" i="26"/>
  <c r="G4428" i="26" s="1"/>
  <c r="E4427" i="26"/>
  <c r="F4427" i="26" s="1"/>
  <c r="D4451" i="26"/>
  <c r="E4434" i="26"/>
  <c r="G4434" i="26" s="1"/>
  <c r="D4458" i="26"/>
  <c r="D4444" i="26"/>
  <c r="E4420" i="26"/>
  <c r="G4420" i="26" s="1"/>
  <c r="E4442" i="26"/>
  <c r="G4442" i="26" s="1"/>
  <c r="D4466" i="26"/>
  <c r="E4405" i="26"/>
  <c r="D4429" i="26"/>
  <c r="E4411" i="26"/>
  <c r="F4411" i="26" s="1"/>
  <c r="D4435" i="26"/>
  <c r="D4448" i="26"/>
  <c r="E4424" i="26"/>
  <c r="G4424" i="26" s="1"/>
  <c r="E4419" i="26"/>
  <c r="F4419" i="26" s="1"/>
  <c r="D4443" i="26"/>
  <c r="E4415" i="26"/>
  <c r="D4439" i="26"/>
  <c r="E4426" i="26"/>
  <c r="G4426" i="26" s="1"/>
  <c r="D4450" i="26"/>
  <c r="E4399" i="26"/>
  <c r="D4423" i="26"/>
  <c r="E4438" i="26"/>
  <c r="G4438" i="26" s="1"/>
  <c r="D4462" i="26"/>
  <c r="F4434" i="26" l="1"/>
  <c r="F4426" i="26"/>
  <c r="G4411" i="26"/>
  <c r="G4415" i="26"/>
  <c r="F4415" i="26"/>
  <c r="F4430" i="26"/>
  <c r="F4438" i="26"/>
  <c r="G4419" i="26"/>
  <c r="G4409" i="26"/>
  <c r="G4405" i="26"/>
  <c r="F4405" i="26"/>
  <c r="G4399" i="26"/>
  <c r="F4399" i="26"/>
  <c r="F4407" i="26"/>
  <c r="G4407" i="26"/>
  <c r="G4425" i="26"/>
  <c r="G4417" i="26"/>
  <c r="F4432" i="26"/>
  <c r="G4413" i="26"/>
  <c r="F4413" i="26"/>
  <c r="F4428" i="26"/>
  <c r="G4427" i="26"/>
  <c r="F4424" i="26"/>
  <c r="F4440" i="26"/>
  <c r="G4440" i="26"/>
  <c r="G4421" i="26"/>
  <c r="F4421" i="26"/>
  <c r="F4422" i="26"/>
  <c r="F4420" i="26"/>
  <c r="F4442" i="26"/>
  <c r="F4436" i="26"/>
  <c r="D4472" i="26"/>
  <c r="E4448" i="26"/>
  <c r="G4448" i="26" s="1"/>
  <c r="D4488" i="26"/>
  <c r="E4464" i="26"/>
  <c r="E4451" i="26"/>
  <c r="F4451" i="26" s="1"/>
  <c r="D4475" i="26"/>
  <c r="D4476" i="26"/>
  <c r="E4452" i="26"/>
  <c r="E4454" i="26"/>
  <c r="G4454" i="26" s="1"/>
  <c r="D4478" i="26"/>
  <c r="E4450" i="26"/>
  <c r="G4450" i="26" s="1"/>
  <c r="D4474" i="26"/>
  <c r="E4443" i="26"/>
  <c r="F4443" i="26" s="1"/>
  <c r="D4467" i="26"/>
  <c r="E4466" i="26"/>
  <c r="G4466" i="26" s="1"/>
  <c r="D4490" i="26"/>
  <c r="E4449" i="26"/>
  <c r="F4449" i="26" s="1"/>
  <c r="D4473" i="26"/>
  <c r="E4433" i="26"/>
  <c r="F4433" i="26" s="1"/>
  <c r="D4457" i="26"/>
  <c r="E4435" i="26"/>
  <c r="F4435" i="26" s="1"/>
  <c r="D4459" i="26"/>
  <c r="D4468" i="26"/>
  <c r="E4444" i="26"/>
  <c r="D4480" i="26"/>
  <c r="E4456" i="26"/>
  <c r="G4456" i="26" s="1"/>
  <c r="E4441" i="26"/>
  <c r="F4441" i="26" s="1"/>
  <c r="D4465" i="26"/>
  <c r="E4437" i="26"/>
  <c r="D4461" i="26"/>
  <c r="E4462" i="26"/>
  <c r="G4462" i="26" s="1"/>
  <c r="D4486" i="26"/>
  <c r="E4458" i="26"/>
  <c r="G4458" i="26" s="1"/>
  <c r="D4482" i="26"/>
  <c r="E4446" i="26"/>
  <c r="G4446" i="26" s="1"/>
  <c r="D4470" i="26"/>
  <c r="D4484" i="26"/>
  <c r="E4460" i="26"/>
  <c r="E4445" i="26"/>
  <c r="D4469" i="26"/>
  <c r="E4423" i="26"/>
  <c r="D4447" i="26"/>
  <c r="E4439" i="26"/>
  <c r="D4463" i="26"/>
  <c r="E4429" i="26"/>
  <c r="D4453" i="26"/>
  <c r="E4431" i="26"/>
  <c r="D4455" i="26"/>
  <c r="F4466" i="26" l="1"/>
  <c r="F4462" i="26"/>
  <c r="F4460" i="26"/>
  <c r="G4460" i="26"/>
  <c r="G4449" i="26"/>
  <c r="F4423" i="26"/>
  <c r="G4423" i="26"/>
  <c r="F4446" i="26"/>
  <c r="G4433" i="26"/>
  <c r="G4464" i="26"/>
  <c r="F4464" i="26"/>
  <c r="G4435" i="26"/>
  <c r="F4458" i="26"/>
  <c r="F4439" i="26"/>
  <c r="G4439" i="26"/>
  <c r="F4450" i="26"/>
  <c r="F4429" i="26"/>
  <c r="G4429" i="26"/>
  <c r="F4437" i="26"/>
  <c r="G4437" i="26"/>
  <c r="G4443" i="26"/>
  <c r="G4444" i="26"/>
  <c r="F4444" i="26"/>
  <c r="G4452" i="26"/>
  <c r="F4452" i="26"/>
  <c r="F4454" i="26"/>
  <c r="F4456" i="26"/>
  <c r="F4431" i="26"/>
  <c r="G4431" i="26"/>
  <c r="G4445" i="26"/>
  <c r="F4445" i="26"/>
  <c r="G4441" i="26"/>
  <c r="G4451" i="26"/>
  <c r="F4448" i="26"/>
  <c r="E4473" i="26"/>
  <c r="F4473" i="26" s="1"/>
  <c r="D4497" i="26"/>
  <c r="E4478" i="26"/>
  <c r="G4478" i="26" s="1"/>
  <c r="D4502" i="26"/>
  <c r="D4508" i="26"/>
  <c r="E4484" i="26"/>
  <c r="E4465" i="26"/>
  <c r="F4465" i="26" s="1"/>
  <c r="D4489" i="26"/>
  <c r="E4490" i="26"/>
  <c r="G4490" i="26" s="1"/>
  <c r="D4514" i="26"/>
  <c r="D4500" i="26"/>
  <c r="E4476" i="26"/>
  <c r="E4457" i="26"/>
  <c r="F4457" i="26" s="1"/>
  <c r="D4481" i="26"/>
  <c r="E4459" i="26"/>
  <c r="F4459" i="26" s="1"/>
  <c r="D4483" i="26"/>
  <c r="E4467" i="26"/>
  <c r="F4467" i="26" s="1"/>
  <c r="D4491" i="26"/>
  <c r="E4475" i="26"/>
  <c r="F4475" i="26" s="1"/>
  <c r="D4499" i="26"/>
  <c r="D4512" i="26"/>
  <c r="E4488" i="26"/>
  <c r="G4488" i="26" s="1"/>
  <c r="E4455" i="26"/>
  <c r="D4479" i="26"/>
  <c r="E4463" i="26"/>
  <c r="D4487" i="26"/>
  <c r="E4469" i="26"/>
  <c r="D4493" i="26"/>
  <c r="E4470" i="26"/>
  <c r="G4470" i="26" s="1"/>
  <c r="D4494" i="26"/>
  <c r="E4486" i="26"/>
  <c r="G4486" i="26" s="1"/>
  <c r="D4510" i="26"/>
  <c r="D4504" i="26"/>
  <c r="E4480" i="26"/>
  <c r="G4480" i="26" s="1"/>
  <c r="E4474" i="26"/>
  <c r="G4474" i="26" s="1"/>
  <c r="D4498" i="26"/>
  <c r="D4496" i="26"/>
  <c r="E4472" i="26"/>
  <c r="E4453" i="26"/>
  <c r="D4477" i="26"/>
  <c r="E4447" i="26"/>
  <c r="E4482" i="26"/>
  <c r="G4482" i="26" s="1"/>
  <c r="D4506" i="26"/>
  <c r="E4461" i="26"/>
  <c r="D4485" i="26"/>
  <c r="D4492" i="26"/>
  <c r="E4468" i="26"/>
  <c r="F4486" i="26" l="1"/>
  <c r="F4478" i="26"/>
  <c r="G4473" i="26"/>
  <c r="F4472" i="26"/>
  <c r="G4472" i="26"/>
  <c r="G4484" i="26"/>
  <c r="F4484" i="26"/>
  <c r="F4482" i="26"/>
  <c r="F4488" i="26"/>
  <c r="G4475" i="26"/>
  <c r="G4467" i="26"/>
  <c r="D4471" i="26"/>
  <c r="F4474" i="26"/>
  <c r="G4459" i="26"/>
  <c r="F4461" i="26"/>
  <c r="G4461" i="26"/>
  <c r="F4447" i="26"/>
  <c r="G4447" i="26"/>
  <c r="F4463" i="26"/>
  <c r="G4463" i="26"/>
  <c r="G4468" i="26"/>
  <c r="F4468" i="26"/>
  <c r="F4490" i="26"/>
  <c r="F4480" i="26"/>
  <c r="G4457" i="26"/>
  <c r="G4476" i="26"/>
  <c r="F4476" i="26"/>
  <c r="F4469" i="26"/>
  <c r="G4469" i="26"/>
  <c r="F4453" i="26"/>
  <c r="G4453" i="26"/>
  <c r="G4455" i="26"/>
  <c r="F4455" i="26"/>
  <c r="G4465" i="26"/>
  <c r="F4470" i="26"/>
  <c r="D4524" i="26"/>
  <c r="E4500" i="26"/>
  <c r="E4502" i="26"/>
  <c r="G4502" i="26" s="1"/>
  <c r="D4526" i="26"/>
  <c r="E4506" i="26"/>
  <c r="G4506" i="26" s="1"/>
  <c r="D4530" i="26"/>
  <c r="E4477" i="26"/>
  <c r="D4501" i="26"/>
  <c r="D4520" i="26"/>
  <c r="E4496" i="26"/>
  <c r="E4510" i="26"/>
  <c r="G4510" i="26" s="1"/>
  <c r="D4534" i="26"/>
  <c r="D4536" i="26"/>
  <c r="E4512" i="26"/>
  <c r="G4512" i="26" s="1"/>
  <c r="E4483" i="26"/>
  <c r="F4483" i="26" s="1"/>
  <c r="D4507" i="26"/>
  <c r="E4489" i="26"/>
  <c r="F4489" i="26" s="1"/>
  <c r="D4513" i="26"/>
  <c r="E4487" i="26"/>
  <c r="D4511" i="26"/>
  <c r="E4481" i="26"/>
  <c r="F4481" i="26" s="1"/>
  <c r="D4505" i="26"/>
  <c r="E4497" i="26"/>
  <c r="F4497" i="26" s="1"/>
  <c r="D4521" i="26"/>
  <c r="E4499" i="26"/>
  <c r="F4499" i="26" s="1"/>
  <c r="D4523" i="26"/>
  <c r="E4493" i="26"/>
  <c r="D4517" i="26"/>
  <c r="E4494" i="26"/>
  <c r="G4494" i="26" s="1"/>
  <c r="D4518" i="26"/>
  <c r="D4528" i="26"/>
  <c r="E4504" i="26"/>
  <c r="E4498" i="26"/>
  <c r="G4498" i="26" s="1"/>
  <c r="D4522" i="26"/>
  <c r="D4516" i="26"/>
  <c r="E4492" i="26"/>
  <c r="E4479" i="26"/>
  <c r="D4503" i="26"/>
  <c r="D4532" i="26"/>
  <c r="E4508" i="26"/>
  <c r="E4485" i="26"/>
  <c r="D4509" i="26"/>
  <c r="E4471" i="26"/>
  <c r="D4495" i="26"/>
  <c r="E4491" i="26"/>
  <c r="F4491" i="26" s="1"/>
  <c r="D4515" i="26"/>
  <c r="E4514" i="26"/>
  <c r="G4514" i="26" s="1"/>
  <c r="D4538" i="26"/>
  <c r="G4471" i="26" l="1"/>
  <c r="F4471" i="26"/>
  <c r="G4493" i="26"/>
  <c r="F4493" i="26"/>
  <c r="F4496" i="26"/>
  <c r="G4496" i="26"/>
  <c r="G4500" i="26"/>
  <c r="F4500" i="26"/>
  <c r="G4481" i="26"/>
  <c r="F4485" i="26"/>
  <c r="G4485" i="26"/>
  <c r="G4489" i="26"/>
  <c r="G4508" i="26"/>
  <c r="F4508" i="26"/>
  <c r="G4504" i="26"/>
  <c r="F4504" i="26"/>
  <c r="G4483" i="26"/>
  <c r="F4494" i="26"/>
  <c r="F4487" i="26"/>
  <c r="G4487" i="26"/>
  <c r="F4502" i="26"/>
  <c r="F4477" i="26"/>
  <c r="G4477" i="26"/>
  <c r="F4506" i="26"/>
  <c r="F4510" i="26"/>
  <c r="G4497" i="26"/>
  <c r="G4499" i="26"/>
  <c r="G4479" i="26"/>
  <c r="F4479" i="26"/>
  <c r="G4491" i="26"/>
  <c r="F4498" i="26"/>
  <c r="G4492" i="26"/>
  <c r="F4492" i="26"/>
  <c r="F4512" i="26"/>
  <c r="F4514" i="26"/>
  <c r="E4538" i="26"/>
  <c r="G4538" i="26" s="1"/>
  <c r="D4562" i="26"/>
  <c r="E4511" i="26"/>
  <c r="D4535" i="26"/>
  <c r="E4501" i="26"/>
  <c r="D4525" i="26"/>
  <c r="D4548" i="26"/>
  <c r="E4524" i="26"/>
  <c r="E4526" i="26"/>
  <c r="G4526" i="26" s="1"/>
  <c r="D4550" i="26"/>
  <c r="E4495" i="26"/>
  <c r="D4519" i="26"/>
  <c r="E4521" i="26"/>
  <c r="F4521" i="26" s="1"/>
  <c r="D4545" i="26"/>
  <c r="E4507" i="26"/>
  <c r="F4507" i="26" s="1"/>
  <c r="D4531" i="26"/>
  <c r="E4534" i="26"/>
  <c r="G4534" i="26" s="1"/>
  <c r="D4558" i="26"/>
  <c r="E4515" i="26"/>
  <c r="F4515" i="26" s="1"/>
  <c r="D4539" i="26"/>
  <c r="D4556" i="26"/>
  <c r="E4532" i="26"/>
  <c r="E4523" i="26"/>
  <c r="F4523" i="26" s="1"/>
  <c r="D4547" i="26"/>
  <c r="E4530" i="26"/>
  <c r="G4530" i="26" s="1"/>
  <c r="D4554" i="26"/>
  <c r="E4509" i="26"/>
  <c r="D4533" i="26"/>
  <c r="D4540" i="26"/>
  <c r="E4516" i="26"/>
  <c r="D4552" i="26"/>
  <c r="E4528" i="26"/>
  <c r="E4505" i="26"/>
  <c r="F4505" i="26" s="1"/>
  <c r="D4529" i="26"/>
  <c r="E4517" i="26"/>
  <c r="D4541" i="26"/>
  <c r="D4560" i="26"/>
  <c r="E4536" i="26"/>
  <c r="D4544" i="26"/>
  <c r="E4520" i="26"/>
  <c r="G4520" i="26" s="1"/>
  <c r="E4503" i="26"/>
  <c r="D4527" i="26"/>
  <c r="E4522" i="26"/>
  <c r="G4522" i="26" s="1"/>
  <c r="D4546" i="26"/>
  <c r="E4518" i="26"/>
  <c r="G4518" i="26" s="1"/>
  <c r="D4542" i="26"/>
  <c r="E4513" i="26"/>
  <c r="F4513" i="26" s="1"/>
  <c r="D4537" i="26"/>
  <c r="G4521" i="26" l="1"/>
  <c r="F4526" i="26"/>
  <c r="F4518" i="26"/>
  <c r="F4538" i="26"/>
  <c r="G4513" i="26"/>
  <c r="G4517" i="26"/>
  <c r="F4517" i="26"/>
  <c r="F4509" i="26"/>
  <c r="G4509" i="26"/>
  <c r="G4495" i="26"/>
  <c r="F4495" i="26"/>
  <c r="F4511" i="26"/>
  <c r="G4511" i="26"/>
  <c r="G4515" i="26"/>
  <c r="G4528" i="26"/>
  <c r="F4528" i="26"/>
  <c r="G4524" i="26"/>
  <c r="F4524" i="26"/>
  <c r="F4536" i="26"/>
  <c r="G4536" i="26"/>
  <c r="G4516" i="26"/>
  <c r="F4516" i="26"/>
  <c r="F4532" i="26"/>
  <c r="G4532" i="26"/>
  <c r="F4530" i="26"/>
  <c r="G4501" i="26"/>
  <c r="F4501" i="26"/>
  <c r="G4505" i="26"/>
  <c r="G4523" i="26"/>
  <c r="F4522" i="26"/>
  <c r="F4503" i="26"/>
  <c r="G4503" i="26"/>
  <c r="F4534" i="26"/>
  <c r="G4507" i="26"/>
  <c r="F4520" i="26"/>
  <c r="D4584" i="26"/>
  <c r="E4560" i="26"/>
  <c r="D4564" i="26"/>
  <c r="E4540" i="26"/>
  <c r="F4540" i="26" s="1"/>
  <c r="E4539" i="26"/>
  <c r="F4539" i="26" s="1"/>
  <c r="D4563" i="26"/>
  <c r="E4558" i="26"/>
  <c r="D4582" i="26"/>
  <c r="E4545" i="26"/>
  <c r="F4545" i="26" s="1"/>
  <c r="D4569" i="26"/>
  <c r="E4550" i="26"/>
  <c r="D4574" i="26"/>
  <c r="E4533" i="26"/>
  <c r="D4557" i="26"/>
  <c r="E4547" i="26"/>
  <c r="F4547" i="26" s="1"/>
  <c r="D4571" i="26"/>
  <c r="E4535" i="26"/>
  <c r="D4559" i="26"/>
  <c r="E4537" i="26"/>
  <c r="F4537" i="26" s="1"/>
  <c r="D4561" i="26"/>
  <c r="E4531" i="26"/>
  <c r="F4531" i="26" s="1"/>
  <c r="D4555" i="26"/>
  <c r="E4519" i="26"/>
  <c r="D4543" i="26"/>
  <c r="E4527" i="26"/>
  <c r="D4551" i="26"/>
  <c r="D4568" i="26"/>
  <c r="E4544" i="26"/>
  <c r="F4544" i="26" s="1"/>
  <c r="D4576" i="26"/>
  <c r="E4552" i="26"/>
  <c r="G4552" i="26" s="1"/>
  <c r="D4572" i="26"/>
  <c r="E4548" i="26"/>
  <c r="F4548" i="26" s="1"/>
  <c r="E4562" i="26"/>
  <c r="G4562" i="26" s="1"/>
  <c r="D4586" i="26"/>
  <c r="E4541" i="26"/>
  <c r="D4565" i="26"/>
  <c r="D4580" i="26"/>
  <c r="E4556" i="26"/>
  <c r="F4556" i="26" s="1"/>
  <c r="E4546" i="26"/>
  <c r="G4546" i="26" s="1"/>
  <c r="D4570" i="26"/>
  <c r="E4542" i="26"/>
  <c r="D4566" i="26"/>
  <c r="E4529" i="26"/>
  <c r="F4529" i="26" s="1"/>
  <c r="D4553" i="26"/>
  <c r="E4554" i="26"/>
  <c r="G4554" i="26" s="1"/>
  <c r="D4578" i="26"/>
  <c r="E4525" i="26"/>
  <c r="D4549" i="26"/>
  <c r="G4541" i="26" l="1"/>
  <c r="F4541" i="26"/>
  <c r="G4545" i="26"/>
  <c r="G4550" i="26"/>
  <c r="F4550" i="26"/>
  <c r="G4531" i="26"/>
  <c r="G4529" i="26"/>
  <c r="F4546" i="26"/>
  <c r="G4547" i="26"/>
  <c r="F4554" i="26"/>
  <c r="F4525" i="26"/>
  <c r="G4525" i="26"/>
  <c r="G4519" i="26"/>
  <c r="F4519" i="26"/>
  <c r="G4558" i="26"/>
  <c r="F4558" i="26"/>
  <c r="G4548" i="26"/>
  <c r="G4556" i="26"/>
  <c r="F4552" i="26"/>
  <c r="F4560" i="26"/>
  <c r="G4560" i="26"/>
  <c r="G4542" i="26"/>
  <c r="F4542" i="26"/>
  <c r="G4527" i="26"/>
  <c r="F4527" i="26"/>
  <c r="G4535" i="26"/>
  <c r="F4535" i="26"/>
  <c r="F4562" i="26"/>
  <c r="F4533" i="26"/>
  <c r="G4533" i="26"/>
  <c r="G4540" i="26"/>
  <c r="G4537" i="26"/>
  <c r="G4544" i="26"/>
  <c r="G4539" i="26"/>
  <c r="E4571" i="26"/>
  <c r="F4571" i="26" s="1"/>
  <c r="D4595" i="26"/>
  <c r="E4574" i="26"/>
  <c r="D4598" i="26"/>
  <c r="E4566" i="26"/>
  <c r="D4590" i="26"/>
  <c r="E4586" i="26"/>
  <c r="G4586" i="26" s="1"/>
  <c r="D4610" i="26"/>
  <c r="D4588" i="26"/>
  <c r="E4564" i="26"/>
  <c r="F4564" i="26" s="1"/>
  <c r="E4549" i="26"/>
  <c r="D4573" i="26"/>
  <c r="E4553" i="26"/>
  <c r="F4553" i="26" s="1"/>
  <c r="D4577" i="26"/>
  <c r="D4600" i="26"/>
  <c r="E4576" i="26"/>
  <c r="G4576" i="26" s="1"/>
  <c r="E4543" i="26"/>
  <c r="D4567" i="26"/>
  <c r="E4561" i="26"/>
  <c r="F4561" i="26" s="1"/>
  <c r="D4585" i="26"/>
  <c r="E4559" i="26"/>
  <c r="D4583" i="26"/>
  <c r="E4557" i="26"/>
  <c r="D4581" i="26"/>
  <c r="E4569" i="26"/>
  <c r="F4569" i="26" s="1"/>
  <c r="D4593" i="26"/>
  <c r="E4570" i="26"/>
  <c r="G4570" i="26" s="1"/>
  <c r="D4594" i="26"/>
  <c r="D4596" i="26"/>
  <c r="E4572" i="26"/>
  <c r="F4572" i="26" s="1"/>
  <c r="D4592" i="26"/>
  <c r="E4568" i="26"/>
  <c r="G4568" i="26" s="1"/>
  <c r="E4555" i="26"/>
  <c r="F4555" i="26" s="1"/>
  <c r="D4579" i="26"/>
  <c r="E4563" i="26"/>
  <c r="F4563" i="26" s="1"/>
  <c r="D4587" i="26"/>
  <c r="D4604" i="26"/>
  <c r="E4580" i="26"/>
  <c r="F4580" i="26" s="1"/>
  <c r="E4578" i="26"/>
  <c r="G4578" i="26" s="1"/>
  <c r="D4602" i="26"/>
  <c r="E4565" i="26"/>
  <c r="D4589" i="26"/>
  <c r="E4582" i="26"/>
  <c r="D4606" i="26"/>
  <c r="D4608" i="26"/>
  <c r="E4584" i="26"/>
  <c r="E4551" i="26"/>
  <c r="D4575" i="26"/>
  <c r="G4553" i="26" l="1"/>
  <c r="F4586" i="26"/>
  <c r="F4549" i="26"/>
  <c r="G4549" i="26"/>
  <c r="G4574" i="26"/>
  <c r="F4574" i="26"/>
  <c r="G4572" i="26"/>
  <c r="F4568" i="26"/>
  <c r="F4565" i="26"/>
  <c r="G4565" i="26"/>
  <c r="G4543" i="26"/>
  <c r="F4543" i="26"/>
  <c r="G4569" i="26"/>
  <c r="G4564" i="26"/>
  <c r="G4551" i="26"/>
  <c r="F4551" i="26"/>
  <c r="F4557" i="26"/>
  <c r="G4557" i="26"/>
  <c r="G4584" i="26"/>
  <c r="F4584" i="26"/>
  <c r="F4576" i="26"/>
  <c r="F4559" i="26"/>
  <c r="G4559" i="26"/>
  <c r="G4566" i="26"/>
  <c r="F4566" i="26"/>
  <c r="G4580" i="26"/>
  <c r="G4563" i="26"/>
  <c r="G4582" i="26"/>
  <c r="F4582" i="26"/>
  <c r="G4571" i="26"/>
  <c r="G4555" i="26"/>
  <c r="F4578" i="26"/>
  <c r="F4570" i="26"/>
  <c r="G4561" i="26"/>
  <c r="D4628" i="26"/>
  <c r="E4604" i="26"/>
  <c r="F4604" i="26" s="1"/>
  <c r="E4594" i="26"/>
  <c r="G4594" i="26" s="1"/>
  <c r="D4618" i="26"/>
  <c r="E4581" i="26"/>
  <c r="D4605" i="26"/>
  <c r="E4585" i="26"/>
  <c r="F4585" i="26" s="1"/>
  <c r="D4609" i="26"/>
  <c r="D4612" i="26"/>
  <c r="E4588" i="26"/>
  <c r="F4588" i="26" s="1"/>
  <c r="E4598" i="26"/>
  <c r="D4622" i="26"/>
  <c r="E4577" i="26"/>
  <c r="F4577" i="26" s="1"/>
  <c r="D4601" i="26"/>
  <c r="E4590" i="26"/>
  <c r="D4614" i="26"/>
  <c r="D4632" i="26"/>
  <c r="E4608" i="26"/>
  <c r="F4608" i="26" s="1"/>
  <c r="D4616" i="26"/>
  <c r="E4592" i="26"/>
  <c r="F4592" i="26" s="1"/>
  <c r="E4583" i="26"/>
  <c r="D4607" i="26"/>
  <c r="E4567" i="26"/>
  <c r="D4591" i="26"/>
  <c r="E4595" i="26"/>
  <c r="F4595" i="26" s="1"/>
  <c r="D4619" i="26"/>
  <c r="E4602" i="26"/>
  <c r="G4602" i="26" s="1"/>
  <c r="D4626" i="26"/>
  <c r="E4573" i="26"/>
  <c r="D4597" i="26"/>
  <c r="E4593" i="26"/>
  <c r="F4593" i="26" s="1"/>
  <c r="D4617" i="26"/>
  <c r="E4575" i="26"/>
  <c r="D4599" i="26"/>
  <c r="E4587" i="26"/>
  <c r="F4587" i="26" s="1"/>
  <c r="D4611" i="26"/>
  <c r="D4620" i="26"/>
  <c r="E4596" i="26"/>
  <c r="F4596" i="26" s="1"/>
  <c r="E4610" i="26"/>
  <c r="G4610" i="26" s="1"/>
  <c r="D4634" i="26"/>
  <c r="E4606" i="26"/>
  <c r="D4630" i="26"/>
  <c r="E4589" i="26"/>
  <c r="D4613" i="26"/>
  <c r="E4579" i="26"/>
  <c r="F4579" i="26" s="1"/>
  <c r="D4603" i="26"/>
  <c r="D4624" i="26"/>
  <c r="E4600" i="26"/>
  <c r="G4592" i="26" l="1"/>
  <c r="G4587" i="26"/>
  <c r="F4602" i="26"/>
  <c r="G4606" i="26"/>
  <c r="F4606" i="26"/>
  <c r="F4575" i="26"/>
  <c r="G4575" i="26"/>
  <c r="F4600" i="26"/>
  <c r="G4600" i="26"/>
  <c r="G4596" i="26"/>
  <c r="G4588" i="26"/>
  <c r="F4567" i="26"/>
  <c r="G4567" i="26"/>
  <c r="F4590" i="26"/>
  <c r="G4590" i="26"/>
  <c r="G4595" i="26"/>
  <c r="G4604" i="26"/>
  <c r="F4573" i="26"/>
  <c r="G4573" i="26"/>
  <c r="G4583" i="26"/>
  <c r="F4583" i="26"/>
  <c r="G4581" i="26"/>
  <c r="F4581" i="26"/>
  <c r="G4585" i="26"/>
  <c r="G4608" i="26"/>
  <c r="G4593" i="26"/>
  <c r="G4589" i="26"/>
  <c r="F4589" i="26"/>
  <c r="G4598" i="26"/>
  <c r="F4598" i="26"/>
  <c r="G4579" i="26"/>
  <c r="F4594" i="26"/>
  <c r="G4577" i="26"/>
  <c r="F4610" i="26"/>
  <c r="D4656" i="26"/>
  <c r="E4632" i="26"/>
  <c r="F4632" i="26" s="1"/>
  <c r="E4622" i="26"/>
  <c r="F4622" i="26" s="1"/>
  <c r="D4646" i="26"/>
  <c r="E4609" i="26"/>
  <c r="F4609" i="26" s="1"/>
  <c r="D4633" i="26"/>
  <c r="E4597" i="26"/>
  <c r="D4621" i="26"/>
  <c r="E4607" i="26"/>
  <c r="D4631" i="26"/>
  <c r="E4634" i="26"/>
  <c r="G4634" i="26" s="1"/>
  <c r="D4658" i="26"/>
  <c r="E4599" i="26"/>
  <c r="D4623" i="26"/>
  <c r="E4605" i="26"/>
  <c r="D4629" i="26"/>
  <c r="D4644" i="26"/>
  <c r="E4620" i="26"/>
  <c r="F4620" i="26" s="1"/>
  <c r="D4648" i="26"/>
  <c r="E4624" i="26"/>
  <c r="F4624" i="26" s="1"/>
  <c r="E4613" i="26"/>
  <c r="D4637" i="26"/>
  <c r="E4611" i="26"/>
  <c r="F4611" i="26" s="1"/>
  <c r="D4635" i="26"/>
  <c r="E4617" i="26"/>
  <c r="F4617" i="26" s="1"/>
  <c r="D4641" i="26"/>
  <c r="E4626" i="26"/>
  <c r="G4626" i="26" s="1"/>
  <c r="D4650" i="26"/>
  <c r="E4614" i="26"/>
  <c r="D4638" i="26"/>
  <c r="D4652" i="26"/>
  <c r="E4628" i="26"/>
  <c r="F4628" i="26" s="1"/>
  <c r="D4640" i="26"/>
  <c r="E4616" i="26"/>
  <c r="F4616" i="26" s="1"/>
  <c r="E4591" i="26"/>
  <c r="D4615" i="26"/>
  <c r="D4636" i="26"/>
  <c r="E4612" i="26"/>
  <c r="F4612" i="26" s="1"/>
  <c r="E4618" i="26"/>
  <c r="G4618" i="26" s="1"/>
  <c r="D4642" i="26"/>
  <c r="E4603" i="26"/>
  <c r="F4603" i="26" s="1"/>
  <c r="D4627" i="26"/>
  <c r="E4630" i="26"/>
  <c r="F4630" i="26" s="1"/>
  <c r="D4654" i="26"/>
  <c r="E4619" i="26"/>
  <c r="D4643" i="26"/>
  <c r="E4601" i="26"/>
  <c r="F4601" i="26" s="1"/>
  <c r="D4625" i="26"/>
  <c r="G4616" i="26" l="1"/>
  <c r="G4624" i="26"/>
  <c r="G4628" i="26"/>
  <c r="G4609" i="26"/>
  <c r="G4612" i="26"/>
  <c r="G4619" i="26"/>
  <c r="F4619" i="26"/>
  <c r="G4614" i="26"/>
  <c r="F4614" i="26"/>
  <c r="G4613" i="26"/>
  <c r="F4613" i="26"/>
  <c r="G4599" i="26"/>
  <c r="F4599" i="26"/>
  <c r="F4618" i="26"/>
  <c r="G4620" i="26"/>
  <c r="G4617" i="26"/>
  <c r="G4632" i="26"/>
  <c r="F4607" i="26"/>
  <c r="G4607" i="26"/>
  <c r="G4622" i="26"/>
  <c r="F4634" i="26"/>
  <c r="G4630" i="26"/>
  <c r="G4605" i="26"/>
  <c r="F4605" i="26"/>
  <c r="G4597" i="26"/>
  <c r="F4597" i="26"/>
  <c r="G4591" i="26"/>
  <c r="F4591" i="26"/>
  <c r="F4626" i="26"/>
  <c r="G4611" i="26"/>
  <c r="G4601" i="26"/>
  <c r="G4603" i="26"/>
  <c r="E4638" i="26"/>
  <c r="F4638" i="26" s="1"/>
  <c r="D4662" i="26"/>
  <c r="E4625" i="26"/>
  <c r="F4625" i="26" s="1"/>
  <c r="D4649" i="26"/>
  <c r="E4654" i="26"/>
  <c r="F4654" i="26" s="1"/>
  <c r="D4678" i="26"/>
  <c r="E4642" i="26"/>
  <c r="G4642" i="26" s="1"/>
  <c r="D4666" i="26"/>
  <c r="E4615" i="26"/>
  <c r="D4639" i="26"/>
  <c r="E4635" i="26"/>
  <c r="D4659" i="26"/>
  <c r="E4629" i="26"/>
  <c r="D4653" i="26"/>
  <c r="E4646" i="26"/>
  <c r="F4646" i="26" s="1"/>
  <c r="D4670" i="26"/>
  <c r="E4637" i="26"/>
  <c r="D4661" i="26"/>
  <c r="D4672" i="26"/>
  <c r="E4648" i="26"/>
  <c r="F4648" i="26" s="1"/>
  <c r="E4643" i="26"/>
  <c r="D4667" i="26"/>
  <c r="E4650" i="26"/>
  <c r="G4650" i="26" s="1"/>
  <c r="D4674" i="26"/>
  <c r="E4621" i="26"/>
  <c r="D4645" i="26"/>
  <c r="E4641" i="26"/>
  <c r="F4641" i="26" s="1"/>
  <c r="D4665" i="26"/>
  <c r="E4627" i="26"/>
  <c r="D4651" i="26"/>
  <c r="D4676" i="26"/>
  <c r="E4652" i="26"/>
  <c r="F4652" i="26" s="1"/>
  <c r="D4660" i="26"/>
  <c r="E4636" i="26"/>
  <c r="F4636" i="26" s="1"/>
  <c r="D4668" i="26"/>
  <c r="E4644" i="26"/>
  <c r="F4644" i="26" s="1"/>
  <c r="D4680" i="26"/>
  <c r="E4656" i="26"/>
  <c r="F4656" i="26" s="1"/>
  <c r="E4631" i="26"/>
  <c r="D4655" i="26"/>
  <c r="E4633" i="26"/>
  <c r="F4633" i="26" s="1"/>
  <c r="D4657" i="26"/>
  <c r="D4664" i="26"/>
  <c r="E4640" i="26"/>
  <c r="F4640" i="26" s="1"/>
  <c r="E4658" i="26"/>
  <c r="G4658" i="26" s="1"/>
  <c r="D4682" i="26"/>
  <c r="E4623" i="26"/>
  <c r="D4647" i="26"/>
  <c r="G4654" i="26" l="1"/>
  <c r="G4644" i="26"/>
  <c r="G4623" i="26"/>
  <c r="F4623" i="26"/>
  <c r="G4631" i="26"/>
  <c r="F4631" i="26"/>
  <c r="G4635" i="26"/>
  <c r="F4635" i="26"/>
  <c r="G4641" i="26"/>
  <c r="G4656" i="26"/>
  <c r="G4621" i="26"/>
  <c r="F4621" i="26"/>
  <c r="G4637" i="26"/>
  <c r="F4637" i="26"/>
  <c r="G4615" i="26"/>
  <c r="F4615" i="26"/>
  <c r="G4648" i="26"/>
  <c r="G4646" i="26"/>
  <c r="G4633" i="26"/>
  <c r="F4658" i="26"/>
  <c r="G4638" i="26"/>
  <c r="F4650" i="26"/>
  <c r="F4642" i="26"/>
  <c r="G4627" i="26"/>
  <c r="F4627" i="26"/>
  <c r="G4636" i="26"/>
  <c r="G4652" i="26"/>
  <c r="G4643" i="26"/>
  <c r="F4643" i="26"/>
  <c r="G4629" i="26"/>
  <c r="F4629" i="26"/>
  <c r="G4640" i="26"/>
  <c r="G4625" i="26"/>
  <c r="E4653" i="26"/>
  <c r="D4677" i="26"/>
  <c r="E4639" i="26"/>
  <c r="D4663" i="26"/>
  <c r="E4655" i="26"/>
  <c r="D4679" i="26"/>
  <c r="E4674" i="26"/>
  <c r="G4674" i="26" s="1"/>
  <c r="D4698" i="26"/>
  <c r="E4649" i="26"/>
  <c r="F4649" i="26" s="1"/>
  <c r="D4673" i="26"/>
  <c r="D4688" i="26"/>
  <c r="E4664" i="26"/>
  <c r="F4664" i="26" s="1"/>
  <c r="D4692" i="26"/>
  <c r="E4668" i="26"/>
  <c r="F4668" i="26" s="1"/>
  <c r="E4651" i="26"/>
  <c r="D4675" i="26"/>
  <c r="E4645" i="26"/>
  <c r="D4669" i="26"/>
  <c r="E4647" i="26"/>
  <c r="D4671" i="26"/>
  <c r="E4670" i="26"/>
  <c r="F4670" i="26" s="1"/>
  <c r="D4694" i="26"/>
  <c r="E4666" i="26"/>
  <c r="G4666" i="26" s="1"/>
  <c r="D4690" i="26"/>
  <c r="D4696" i="26"/>
  <c r="E4672" i="26"/>
  <c r="F4672" i="26" s="1"/>
  <c r="E4662" i="26"/>
  <c r="F4662" i="26" s="1"/>
  <c r="D4686" i="26"/>
  <c r="D4704" i="26"/>
  <c r="E4680" i="26"/>
  <c r="F4680" i="26" s="1"/>
  <c r="E4665" i="26"/>
  <c r="F4665" i="26" s="1"/>
  <c r="D4689" i="26"/>
  <c r="E4659" i="26"/>
  <c r="D4683" i="26"/>
  <c r="D4684" i="26"/>
  <c r="E4660" i="26"/>
  <c r="F4660" i="26" s="1"/>
  <c r="E4682" i="26"/>
  <c r="G4682" i="26" s="1"/>
  <c r="D4706" i="26"/>
  <c r="E4657" i="26"/>
  <c r="F4657" i="26" s="1"/>
  <c r="D4681" i="26"/>
  <c r="D4700" i="26"/>
  <c r="E4676" i="26"/>
  <c r="F4676" i="26" s="1"/>
  <c r="E4667" i="26"/>
  <c r="D4691" i="26"/>
  <c r="E4661" i="26"/>
  <c r="D4685" i="26"/>
  <c r="E4678" i="26"/>
  <c r="F4678" i="26" s="1"/>
  <c r="D4702" i="26"/>
  <c r="G4665" i="26" l="1"/>
  <c r="F4674" i="26"/>
  <c r="G4649" i="26"/>
  <c r="G4678" i="26"/>
  <c r="G4659" i="26"/>
  <c r="F4659" i="26"/>
  <c r="G4653" i="26"/>
  <c r="F4653" i="26"/>
  <c r="G4670" i="26"/>
  <c r="G4660" i="26"/>
  <c r="F4682" i="26"/>
  <c r="G4680" i="26"/>
  <c r="G4661" i="26"/>
  <c r="F4661" i="26"/>
  <c r="G4655" i="26"/>
  <c r="F4655" i="26"/>
  <c r="G4667" i="26"/>
  <c r="F4667" i="26"/>
  <c r="G4647" i="26"/>
  <c r="F4647" i="26"/>
  <c r="F4639" i="26"/>
  <c r="G4639" i="26"/>
  <c r="G4676" i="26"/>
  <c r="G4645" i="26"/>
  <c r="F4645" i="26"/>
  <c r="G4651" i="26"/>
  <c r="F4651" i="26"/>
  <c r="G4657" i="26"/>
  <c r="G4662" i="26"/>
  <c r="F4666" i="26"/>
  <c r="G4672" i="26"/>
  <c r="G4668" i="26"/>
  <c r="G4664" i="26"/>
  <c r="E4691" i="26"/>
  <c r="D4715" i="26"/>
  <c r="E4681" i="26"/>
  <c r="F4681" i="26" s="1"/>
  <c r="D4705" i="26"/>
  <c r="D4728" i="26"/>
  <c r="E4704" i="26"/>
  <c r="F4704" i="26" s="1"/>
  <c r="D4720" i="26"/>
  <c r="E4696" i="26"/>
  <c r="F4696" i="26" s="1"/>
  <c r="E4675" i="26"/>
  <c r="D4699" i="26"/>
  <c r="D4708" i="26"/>
  <c r="E4684" i="26"/>
  <c r="F4684" i="26" s="1"/>
  <c r="E4689" i="26"/>
  <c r="F4689" i="26" s="1"/>
  <c r="D4713" i="26"/>
  <c r="E4663" i="26"/>
  <c r="D4687" i="26"/>
  <c r="E4702" i="26"/>
  <c r="F4702" i="26" s="1"/>
  <c r="D4726" i="26"/>
  <c r="E4706" i="26"/>
  <c r="G4706" i="26" s="1"/>
  <c r="D4730" i="26"/>
  <c r="E4673" i="26"/>
  <c r="F4673" i="26" s="1"/>
  <c r="D4697" i="26"/>
  <c r="E4679" i="26"/>
  <c r="D4703" i="26"/>
  <c r="D4724" i="26"/>
  <c r="E4700" i="26"/>
  <c r="F4700" i="26" s="1"/>
  <c r="E4686" i="26"/>
  <c r="F4686" i="26" s="1"/>
  <c r="D4710" i="26"/>
  <c r="E4690" i="26"/>
  <c r="G4690" i="26" s="1"/>
  <c r="D4714" i="26"/>
  <c r="D4716" i="26"/>
  <c r="E4692" i="26"/>
  <c r="F4692" i="26" s="1"/>
  <c r="E4685" i="26"/>
  <c r="D4709" i="26"/>
  <c r="E4683" i="26"/>
  <c r="D4707" i="26"/>
  <c r="E4669" i="26"/>
  <c r="D4693" i="26"/>
  <c r="E4677" i="26"/>
  <c r="D4701" i="26"/>
  <c r="E4671" i="26"/>
  <c r="D4695" i="26"/>
  <c r="E4698" i="26"/>
  <c r="G4698" i="26" s="1"/>
  <c r="D4722" i="26"/>
  <c r="E4694" i="26"/>
  <c r="F4694" i="26" s="1"/>
  <c r="D4718" i="26"/>
  <c r="D4712" i="26"/>
  <c r="E4688" i="26"/>
  <c r="F4688" i="26" s="1"/>
  <c r="G4688" i="26" l="1"/>
  <c r="G4681" i="26"/>
  <c r="F4706" i="26"/>
  <c r="G4673" i="26"/>
  <c r="G4683" i="26"/>
  <c r="F4683" i="26"/>
  <c r="G4686" i="26"/>
  <c r="G4689" i="26"/>
  <c r="G4671" i="26"/>
  <c r="F4671" i="26"/>
  <c r="G4685" i="26"/>
  <c r="F4685" i="26"/>
  <c r="G4675" i="26"/>
  <c r="F4675" i="26"/>
  <c r="G4691" i="26"/>
  <c r="F4691" i="26"/>
  <c r="G4702" i="26"/>
  <c r="F4698" i="26"/>
  <c r="G4692" i="26"/>
  <c r="G4694" i="26"/>
  <c r="F4677" i="26"/>
  <c r="G4677" i="26"/>
  <c r="G4679" i="26"/>
  <c r="F4679" i="26"/>
  <c r="G4663" i="26"/>
  <c r="F4663" i="26"/>
  <c r="F4690" i="26"/>
  <c r="G4704" i="26"/>
  <c r="G4684" i="26"/>
  <c r="G4669" i="26"/>
  <c r="F4669" i="26"/>
  <c r="G4696" i="26"/>
  <c r="G4700" i="26"/>
  <c r="D4731" i="26"/>
  <c r="E4707" i="26"/>
  <c r="D4734" i="26"/>
  <c r="E4710" i="26"/>
  <c r="F4710" i="26" s="1"/>
  <c r="D4732" i="26"/>
  <c r="E4708" i="26"/>
  <c r="F4708" i="26" s="1"/>
  <c r="D4746" i="26"/>
  <c r="E4722" i="26"/>
  <c r="G4722" i="26" s="1"/>
  <c r="E4703" i="26"/>
  <c r="D4727" i="26"/>
  <c r="D4754" i="26"/>
  <c r="E4730" i="26"/>
  <c r="G4730" i="26" s="1"/>
  <c r="E4687" i="26"/>
  <c r="D4711" i="26"/>
  <c r="E4705" i="26"/>
  <c r="F4705" i="26" s="1"/>
  <c r="D4729" i="26"/>
  <c r="D4736" i="26"/>
  <c r="E4712" i="26"/>
  <c r="F4712" i="26" s="1"/>
  <c r="D4740" i="26"/>
  <c r="E4716" i="26"/>
  <c r="F4716" i="26" s="1"/>
  <c r="D4744" i="26"/>
  <c r="E4720" i="26"/>
  <c r="F4720" i="26" s="1"/>
  <c r="E4693" i="26"/>
  <c r="D4717" i="26"/>
  <c r="D4733" i="26"/>
  <c r="E4709" i="26"/>
  <c r="D4738" i="26"/>
  <c r="E4714" i="26"/>
  <c r="G4714" i="26" s="1"/>
  <c r="E4697" i="26"/>
  <c r="F4697" i="26" s="1"/>
  <c r="D4721" i="26"/>
  <c r="E4699" i="26"/>
  <c r="D4723" i="26"/>
  <c r="D4739" i="26"/>
  <c r="E4715" i="26"/>
  <c r="E4701" i="26"/>
  <c r="D4725" i="26"/>
  <c r="D4748" i="26"/>
  <c r="E4724" i="26"/>
  <c r="F4724" i="26" s="1"/>
  <c r="D4752" i="26"/>
  <c r="E4728" i="26"/>
  <c r="F4728" i="26" s="1"/>
  <c r="D4742" i="26"/>
  <c r="E4718" i="26"/>
  <c r="F4718" i="26" s="1"/>
  <c r="E4695" i="26"/>
  <c r="D4719" i="26"/>
  <c r="D4750" i="26"/>
  <c r="E4726" i="26"/>
  <c r="F4726" i="26" s="1"/>
  <c r="D4737" i="26"/>
  <c r="E4713" i="26"/>
  <c r="F4713" i="26" s="1"/>
  <c r="G4728" i="26" l="1"/>
  <c r="G4716" i="26"/>
  <c r="F4714" i="26"/>
  <c r="G4699" i="26"/>
  <c r="F4699" i="26"/>
  <c r="G4693" i="26"/>
  <c r="F4693" i="26"/>
  <c r="G4687" i="26"/>
  <c r="F4687" i="26"/>
  <c r="G4713" i="26"/>
  <c r="F4695" i="26"/>
  <c r="G4695" i="26"/>
  <c r="F4701" i="26"/>
  <c r="G4701" i="26"/>
  <c r="G4697" i="26"/>
  <c r="G4720" i="26"/>
  <c r="G4712" i="26"/>
  <c r="G4726" i="26"/>
  <c r="G4703" i="26"/>
  <c r="F4703" i="26"/>
  <c r="G4718" i="26"/>
  <c r="G4705" i="26"/>
  <c r="F4730" i="26"/>
  <c r="G4710" i="26"/>
  <c r="G4715" i="26"/>
  <c r="F4715" i="26"/>
  <c r="G4709" i="26"/>
  <c r="F4709" i="26"/>
  <c r="G4707" i="26"/>
  <c r="F4707" i="26"/>
  <c r="G4724" i="26"/>
  <c r="G4708" i="26"/>
  <c r="F4722" i="26"/>
  <c r="E4738" i="26"/>
  <c r="G4738" i="26" s="1"/>
  <c r="D4762" i="26"/>
  <c r="E4750" i="26"/>
  <c r="F4750" i="26" s="1"/>
  <c r="D4774" i="26"/>
  <c r="D4745" i="26"/>
  <c r="E4721" i="26"/>
  <c r="F4721" i="26" s="1"/>
  <c r="D4760" i="26"/>
  <c r="E4736" i="26"/>
  <c r="F4736" i="26" s="1"/>
  <c r="D4735" i="26"/>
  <c r="E4711" i="26"/>
  <c r="D4743" i="26"/>
  <c r="E4719" i="26"/>
  <c r="D4776" i="26"/>
  <c r="E4752" i="26"/>
  <c r="F4752" i="26" s="1"/>
  <c r="E4746" i="26"/>
  <c r="G4746" i="26" s="1"/>
  <c r="D4770" i="26"/>
  <c r="E4734" i="26"/>
  <c r="F4734" i="26" s="1"/>
  <c r="D4758" i="26"/>
  <c r="E4739" i="26"/>
  <c r="D4763" i="26"/>
  <c r="E4733" i="26"/>
  <c r="D4757" i="26"/>
  <c r="D4768" i="26"/>
  <c r="E4744" i="26"/>
  <c r="F4744" i="26" s="1"/>
  <c r="D4741" i="26"/>
  <c r="E4717" i="26"/>
  <c r="D4753" i="26"/>
  <c r="E4729" i="26"/>
  <c r="F4729" i="26" s="1"/>
  <c r="D4755" i="26"/>
  <c r="E4731" i="26"/>
  <c r="D4772" i="26"/>
  <c r="E4748" i="26"/>
  <c r="F4748" i="26" s="1"/>
  <c r="E4737" i="26"/>
  <c r="F4737" i="26" s="1"/>
  <c r="D4761" i="26"/>
  <c r="D4749" i="26"/>
  <c r="E4725" i="26"/>
  <c r="D4747" i="26"/>
  <c r="E4723" i="26"/>
  <c r="D4764" i="26"/>
  <c r="E4740" i="26"/>
  <c r="F4740" i="26" s="1"/>
  <c r="E4754" i="26"/>
  <c r="G4754" i="26" s="1"/>
  <c r="D4778" i="26"/>
  <c r="D4756" i="26"/>
  <c r="E4732" i="26"/>
  <c r="F4732" i="26" s="1"/>
  <c r="E4742" i="26"/>
  <c r="F4742" i="26" s="1"/>
  <c r="D4766" i="26"/>
  <c r="D4751" i="26"/>
  <c r="E4727" i="26"/>
  <c r="G4729" i="26" l="1"/>
  <c r="G4739" i="26"/>
  <c r="F4739" i="26"/>
  <c r="G4734" i="26"/>
  <c r="F4746" i="26"/>
  <c r="F4754" i="26"/>
  <c r="G4732" i="26"/>
  <c r="G4740" i="26"/>
  <c r="G4717" i="26"/>
  <c r="F4717" i="26"/>
  <c r="G4711" i="26"/>
  <c r="F4711" i="26"/>
  <c r="G4727" i="26"/>
  <c r="F4727" i="26"/>
  <c r="F4738" i="26"/>
  <c r="G4721" i="26"/>
  <c r="G4744" i="26"/>
  <c r="G4736" i="26"/>
  <c r="G4748" i="26"/>
  <c r="G4752" i="26"/>
  <c r="G4742" i="26"/>
  <c r="G4750" i="26"/>
  <c r="G4737" i="26"/>
  <c r="G4723" i="26"/>
  <c r="F4723" i="26"/>
  <c r="G4731" i="26"/>
  <c r="F4731" i="26"/>
  <c r="F4733" i="26"/>
  <c r="G4733" i="26"/>
  <c r="G4725" i="26"/>
  <c r="F4725" i="26"/>
  <c r="F4719" i="26"/>
  <c r="G4719" i="26"/>
  <c r="D4800" i="26"/>
  <c r="E4776" i="26"/>
  <c r="F4776" i="26" s="1"/>
  <c r="E4766" i="26"/>
  <c r="F4766" i="26" s="1"/>
  <c r="D4790" i="26"/>
  <c r="E4778" i="26"/>
  <c r="G4778" i="26" s="1"/>
  <c r="D4802" i="26"/>
  <c r="E4757" i="26"/>
  <c r="D4781" i="26"/>
  <c r="E4743" i="26"/>
  <c r="D4767" i="26"/>
  <c r="E4741" i="26"/>
  <c r="D4765" i="26"/>
  <c r="E4735" i="26"/>
  <c r="D4759" i="26"/>
  <c r="E4745" i="26"/>
  <c r="F4745" i="26" s="1"/>
  <c r="D4769" i="26"/>
  <c r="E4761" i="26"/>
  <c r="F4761" i="26" s="1"/>
  <c r="D4785" i="26"/>
  <c r="E4758" i="26"/>
  <c r="F4758" i="26" s="1"/>
  <c r="D4782" i="26"/>
  <c r="E4763" i="26"/>
  <c r="D4787" i="26"/>
  <c r="E4770" i="26"/>
  <c r="G4770" i="26" s="1"/>
  <c r="D4794" i="26"/>
  <c r="E4751" i="26"/>
  <c r="D4775" i="26"/>
  <c r="E4747" i="26"/>
  <c r="D4771" i="26"/>
  <c r="E4755" i="26"/>
  <c r="D4779" i="26"/>
  <c r="E4774" i="26"/>
  <c r="F4774" i="26" s="1"/>
  <c r="D4798" i="26"/>
  <c r="E4753" i="26"/>
  <c r="F4753" i="26" s="1"/>
  <c r="D4777" i="26"/>
  <c r="D4784" i="26"/>
  <c r="E4760" i="26"/>
  <c r="F4760" i="26" s="1"/>
  <c r="D4780" i="26"/>
  <c r="E4756" i="26"/>
  <c r="F4756" i="26" s="1"/>
  <c r="D4788" i="26"/>
  <c r="E4764" i="26"/>
  <c r="F4764" i="26" s="1"/>
  <c r="E4749" i="26"/>
  <c r="D4773" i="26"/>
  <c r="D4796" i="26"/>
  <c r="E4772" i="26"/>
  <c r="F4772" i="26" s="1"/>
  <c r="D4792" i="26"/>
  <c r="E4768" i="26"/>
  <c r="F4768" i="26" s="1"/>
  <c r="E4762" i="26"/>
  <c r="G4762" i="26" s="1"/>
  <c r="D4786" i="26"/>
  <c r="G4745" i="26" l="1"/>
  <c r="G4774" i="26"/>
  <c r="F4762" i="26"/>
  <c r="G4764" i="26"/>
  <c r="G4747" i="26"/>
  <c r="F4747" i="26"/>
  <c r="G4741" i="26"/>
  <c r="F4741" i="26"/>
  <c r="G4758" i="26"/>
  <c r="G4757" i="26"/>
  <c r="F4757" i="26"/>
  <c r="G4776" i="26"/>
  <c r="G4760" i="26"/>
  <c r="F4770" i="26"/>
  <c r="G4749" i="26"/>
  <c r="F4749" i="26"/>
  <c r="G4751" i="26"/>
  <c r="F4751" i="26"/>
  <c r="G4743" i="26"/>
  <c r="F4743" i="26"/>
  <c r="G4768" i="26"/>
  <c r="G4761" i="26"/>
  <c r="G4766" i="26"/>
  <c r="F4755" i="26"/>
  <c r="G4755" i="26"/>
  <c r="G4763" i="26"/>
  <c r="F4763" i="26"/>
  <c r="G4735" i="26"/>
  <c r="F4735" i="26"/>
  <c r="G4772" i="26"/>
  <c r="F4778" i="26"/>
  <c r="G4753" i="26"/>
  <c r="G4756" i="26"/>
  <c r="E4798" i="26"/>
  <c r="F4798" i="26" s="1"/>
  <c r="D4822" i="26"/>
  <c r="E4785" i="26"/>
  <c r="F4785" i="26" s="1"/>
  <c r="D4809" i="26"/>
  <c r="D4820" i="26"/>
  <c r="E4796" i="26"/>
  <c r="F4796" i="26" s="1"/>
  <c r="D4808" i="26"/>
  <c r="E4784" i="26"/>
  <c r="F4784" i="26" s="1"/>
  <c r="E4779" i="26"/>
  <c r="D4803" i="26"/>
  <c r="E4775" i="26"/>
  <c r="D4799" i="26"/>
  <c r="E4759" i="26"/>
  <c r="D4783" i="26"/>
  <c r="D4812" i="26"/>
  <c r="E4788" i="26"/>
  <c r="F4788" i="26" s="1"/>
  <c r="D4804" i="26"/>
  <c r="E4780" i="26"/>
  <c r="F4780" i="26" s="1"/>
  <c r="E4782" i="26"/>
  <c r="F4782" i="26" s="1"/>
  <c r="D4806" i="26"/>
  <c r="D4824" i="26"/>
  <c r="E4800" i="26"/>
  <c r="F4800" i="26" s="1"/>
  <c r="E4767" i="26"/>
  <c r="D4791" i="26"/>
  <c r="E4802" i="26"/>
  <c r="G4802" i="26" s="1"/>
  <c r="D4826" i="26"/>
  <c r="E4794" i="26"/>
  <c r="G4794" i="26" s="1"/>
  <c r="D4818" i="26"/>
  <c r="E4773" i="26"/>
  <c r="D4797" i="26"/>
  <c r="E4777" i="26"/>
  <c r="F4777" i="26" s="1"/>
  <c r="D4801" i="26"/>
  <c r="E4787" i="26"/>
  <c r="D4811" i="26"/>
  <c r="E4786" i="26"/>
  <c r="G4786" i="26" s="1"/>
  <c r="D4810" i="26"/>
  <c r="D4816" i="26"/>
  <c r="E4792" i="26"/>
  <c r="F4792" i="26" s="1"/>
  <c r="E4771" i="26"/>
  <c r="D4795" i="26"/>
  <c r="E4769" i="26"/>
  <c r="F4769" i="26" s="1"/>
  <c r="D4793" i="26"/>
  <c r="E4765" i="26"/>
  <c r="D4789" i="26"/>
  <c r="E4781" i="26"/>
  <c r="D4805" i="26"/>
  <c r="E4790" i="26"/>
  <c r="F4790" i="26" s="1"/>
  <c r="D4814" i="26"/>
  <c r="G4800" i="26" l="1"/>
  <c r="G4790" i="26"/>
  <c r="G4777" i="26"/>
  <c r="G4780" i="26"/>
  <c r="G4787" i="26"/>
  <c r="F4787" i="26"/>
  <c r="G4779" i="26"/>
  <c r="F4779" i="26"/>
  <c r="G4782" i="26"/>
  <c r="F4802" i="26"/>
  <c r="F4794" i="26"/>
  <c r="G4781" i="26"/>
  <c r="F4781" i="26"/>
  <c r="F4773" i="26"/>
  <c r="G4773" i="26"/>
  <c r="G4759" i="26"/>
  <c r="F4759" i="26"/>
  <c r="G4765" i="26"/>
  <c r="F4765" i="26"/>
  <c r="G4775" i="26"/>
  <c r="F4775" i="26"/>
  <c r="G4792" i="26"/>
  <c r="G4769" i="26"/>
  <c r="G4771" i="26"/>
  <c r="F4771" i="26"/>
  <c r="G4767" i="26"/>
  <c r="F4767" i="26"/>
  <c r="G4798" i="26"/>
  <c r="G4784" i="26"/>
  <c r="F4786" i="26"/>
  <c r="G4788" i="26"/>
  <c r="G4796" i="26"/>
  <c r="G4785" i="26"/>
  <c r="E4826" i="26"/>
  <c r="G4826" i="26" s="1"/>
  <c r="D4850" i="26"/>
  <c r="E4803" i="26"/>
  <c r="D4827" i="26"/>
  <c r="E4801" i="26"/>
  <c r="F4801" i="26" s="1"/>
  <c r="D4825" i="26"/>
  <c r="D4848" i="26"/>
  <c r="E4824" i="26"/>
  <c r="F4824" i="26" s="1"/>
  <c r="E4814" i="26"/>
  <c r="F4814" i="26" s="1"/>
  <c r="D4838" i="26"/>
  <c r="E4783" i="26"/>
  <c r="E4818" i="26"/>
  <c r="G4818" i="26" s="1"/>
  <c r="D4842" i="26"/>
  <c r="E4791" i="26"/>
  <c r="D4815" i="26"/>
  <c r="D4844" i="26"/>
  <c r="E4820" i="26"/>
  <c r="F4820" i="26" s="1"/>
  <c r="E4793" i="26"/>
  <c r="F4793" i="26" s="1"/>
  <c r="D4817" i="26"/>
  <c r="E4805" i="26"/>
  <c r="D4829" i="26"/>
  <c r="E4811" i="26"/>
  <c r="D4835" i="26"/>
  <c r="E4797" i="26"/>
  <c r="D4821" i="26"/>
  <c r="D4836" i="26"/>
  <c r="E4812" i="26"/>
  <c r="F4812" i="26" s="1"/>
  <c r="E4795" i="26"/>
  <c r="D4819" i="26"/>
  <c r="D4840" i="26"/>
  <c r="E4816" i="26"/>
  <c r="F4816" i="26" s="1"/>
  <c r="E4806" i="26"/>
  <c r="F4806" i="26" s="1"/>
  <c r="D4830" i="26"/>
  <c r="D4828" i="26"/>
  <c r="E4804" i="26"/>
  <c r="F4804" i="26" s="1"/>
  <c r="E4799" i="26"/>
  <c r="D4823" i="26"/>
  <c r="E4809" i="26"/>
  <c r="F4809" i="26" s="1"/>
  <c r="D4833" i="26"/>
  <c r="D4832" i="26"/>
  <c r="E4808" i="26"/>
  <c r="F4808" i="26" s="1"/>
  <c r="E4822" i="26"/>
  <c r="F4822" i="26" s="1"/>
  <c r="D4846" i="26"/>
  <c r="E4789" i="26"/>
  <c r="D4813" i="26"/>
  <c r="E4810" i="26"/>
  <c r="G4810" i="26" s="1"/>
  <c r="D4834" i="26"/>
  <c r="G4812" i="26" l="1"/>
  <c r="G4809" i="26"/>
  <c r="G4811" i="26"/>
  <c r="F4811" i="26"/>
  <c r="G4806" i="26"/>
  <c r="G4789" i="26"/>
  <c r="F4789" i="26"/>
  <c r="G4799" i="26"/>
  <c r="F4799" i="26"/>
  <c r="G4795" i="26"/>
  <c r="F4795" i="26"/>
  <c r="F4805" i="26"/>
  <c r="G4805" i="26"/>
  <c r="G4816" i="26"/>
  <c r="G4822" i="26"/>
  <c r="F4818" i="26"/>
  <c r="G4824" i="26"/>
  <c r="F4791" i="26"/>
  <c r="G4791" i="26"/>
  <c r="D4807" i="26"/>
  <c r="G4801" i="26"/>
  <c r="F4826" i="26"/>
  <c r="G4804" i="26"/>
  <c r="F4810" i="26"/>
  <c r="G4808" i="26"/>
  <c r="G4797" i="26"/>
  <c r="F4797" i="26"/>
  <c r="F4783" i="26"/>
  <c r="G4783" i="26"/>
  <c r="G4803" i="26"/>
  <c r="F4803" i="26"/>
  <c r="G4814" i="26"/>
  <c r="G4820" i="26"/>
  <c r="G4793" i="26"/>
  <c r="E4830" i="26"/>
  <c r="F4830" i="26" s="1"/>
  <c r="D4854" i="26"/>
  <c r="D4864" i="26"/>
  <c r="E4840" i="26"/>
  <c r="F4840" i="26" s="1"/>
  <c r="E4815" i="26"/>
  <c r="D4839" i="26"/>
  <c r="E4850" i="26"/>
  <c r="D4874" i="26"/>
  <c r="E4846" i="26"/>
  <c r="F4846" i="26" s="1"/>
  <c r="D4870" i="26"/>
  <c r="E4834" i="26"/>
  <c r="G4834" i="26" s="1"/>
  <c r="D4858" i="26"/>
  <c r="D4868" i="26"/>
  <c r="E4844" i="26"/>
  <c r="F4844" i="26" s="1"/>
  <c r="E4825" i="26"/>
  <c r="F4825" i="26" s="1"/>
  <c r="D4849" i="26"/>
  <c r="D4860" i="26"/>
  <c r="E4836" i="26"/>
  <c r="F4836" i="26" s="1"/>
  <c r="E4842" i="26"/>
  <c r="G4842" i="26" s="1"/>
  <c r="D4866" i="26"/>
  <c r="E4807" i="26"/>
  <c r="E4823" i="26"/>
  <c r="D4847" i="26"/>
  <c r="E4819" i="26"/>
  <c r="D4843" i="26"/>
  <c r="E4821" i="26"/>
  <c r="D4845" i="26"/>
  <c r="E4829" i="26"/>
  <c r="D4853" i="26"/>
  <c r="D4872" i="26"/>
  <c r="E4848" i="26"/>
  <c r="F4848" i="26" s="1"/>
  <c r="E4827" i="26"/>
  <c r="D4851" i="26"/>
  <c r="E4813" i="26"/>
  <c r="D4837" i="26"/>
  <c r="D4856" i="26"/>
  <c r="E4832" i="26"/>
  <c r="F4832" i="26" s="1"/>
  <c r="E4833" i="26"/>
  <c r="F4833" i="26" s="1"/>
  <c r="D4857" i="26"/>
  <c r="D4852" i="26"/>
  <c r="E4828" i="26"/>
  <c r="F4828" i="26" s="1"/>
  <c r="E4835" i="26"/>
  <c r="D4859" i="26"/>
  <c r="E4817" i="26"/>
  <c r="F4817" i="26" s="1"/>
  <c r="D4841" i="26"/>
  <c r="E4838" i="26"/>
  <c r="F4838" i="26" s="1"/>
  <c r="D4862" i="26"/>
  <c r="G4836" i="26" l="1"/>
  <c r="G4840" i="26"/>
  <c r="G4828" i="26"/>
  <c r="F4834" i="26"/>
  <c r="G4817" i="26"/>
  <c r="F4842" i="26"/>
  <c r="G4833" i="26"/>
  <c r="G4844" i="26"/>
  <c r="G4846" i="26"/>
  <c r="G4848" i="26"/>
  <c r="G4823" i="26"/>
  <c r="F4823" i="26"/>
  <c r="G4850" i="26"/>
  <c r="F4850" i="26"/>
  <c r="G4827" i="26"/>
  <c r="F4827" i="26"/>
  <c r="G4819" i="26"/>
  <c r="F4819" i="26"/>
  <c r="D4831" i="26"/>
  <c r="G4832" i="26"/>
  <c r="G4829" i="26"/>
  <c r="F4829" i="26"/>
  <c r="G4807" i="26"/>
  <c r="F4807" i="26"/>
  <c r="G4815" i="26"/>
  <c r="F4815" i="26"/>
  <c r="G4838" i="26"/>
  <c r="G4835" i="26"/>
  <c r="F4835" i="26"/>
  <c r="F4813" i="26"/>
  <c r="G4813" i="26"/>
  <c r="G4821" i="26"/>
  <c r="F4821" i="26"/>
  <c r="G4830" i="26"/>
  <c r="G4825" i="26"/>
  <c r="E4874" i="26"/>
  <c r="D4898" i="26"/>
  <c r="E4849" i="26"/>
  <c r="F4849" i="26" s="1"/>
  <c r="D4873" i="26"/>
  <c r="D4876" i="26"/>
  <c r="E4852" i="26"/>
  <c r="F4852" i="26" s="1"/>
  <c r="D4880" i="26"/>
  <c r="E4856" i="26"/>
  <c r="F4856" i="26" s="1"/>
  <c r="E4851" i="26"/>
  <c r="G4851" i="26" s="1"/>
  <c r="D4875" i="26"/>
  <c r="E4843" i="26"/>
  <c r="D4867" i="26"/>
  <c r="D4884" i="26"/>
  <c r="E4860" i="26"/>
  <c r="F4860" i="26" s="1"/>
  <c r="E4858" i="26"/>
  <c r="D4882" i="26"/>
  <c r="E4862" i="26"/>
  <c r="D4886" i="26"/>
  <c r="D4888" i="26"/>
  <c r="E4864" i="26"/>
  <c r="F4864" i="26" s="1"/>
  <c r="E4853" i="26"/>
  <c r="F4853" i="26" s="1"/>
  <c r="D4877" i="26"/>
  <c r="E4831" i="26"/>
  <c r="D4855" i="26"/>
  <c r="E4841" i="26"/>
  <c r="F4841" i="26" s="1"/>
  <c r="D4865" i="26"/>
  <c r="E4857" i="26"/>
  <c r="G4857" i="26" s="1"/>
  <c r="D4881" i="26"/>
  <c r="E4837" i="26"/>
  <c r="D4861" i="26"/>
  <c r="D4896" i="26"/>
  <c r="E4872" i="26"/>
  <c r="F4872" i="26" s="1"/>
  <c r="E4847" i="26"/>
  <c r="D4871" i="26"/>
  <c r="E4870" i="26"/>
  <c r="D4894" i="26"/>
  <c r="E4854" i="26"/>
  <c r="D4878" i="26"/>
  <c r="E4866" i="26"/>
  <c r="D4890" i="26"/>
  <c r="D4892" i="26"/>
  <c r="E4868" i="26"/>
  <c r="F4868" i="26" s="1"/>
  <c r="E4839" i="26"/>
  <c r="D4863" i="26"/>
  <c r="E4859" i="26"/>
  <c r="G4859" i="26" s="1"/>
  <c r="D4883" i="26"/>
  <c r="E4845" i="26"/>
  <c r="D4869" i="26"/>
  <c r="G4856" i="26" l="1"/>
  <c r="G4864" i="26"/>
  <c r="G4868" i="26"/>
  <c r="G4872" i="26"/>
  <c r="G4852" i="26"/>
  <c r="G4839" i="26"/>
  <c r="F4839" i="26"/>
  <c r="F4870" i="26"/>
  <c r="G4870" i="26"/>
  <c r="G4843" i="26"/>
  <c r="F4843" i="26"/>
  <c r="G4847" i="26"/>
  <c r="F4847" i="26"/>
  <c r="F4862" i="26"/>
  <c r="G4862" i="26"/>
  <c r="G4874" i="26"/>
  <c r="F4874" i="26"/>
  <c r="F4859" i="26"/>
  <c r="F4851" i="26"/>
  <c r="G4854" i="26"/>
  <c r="F4854" i="26"/>
  <c r="G4837" i="26"/>
  <c r="F4837" i="26"/>
  <c r="G4849" i="26"/>
  <c r="G4845" i="26"/>
  <c r="F4845" i="26"/>
  <c r="G4866" i="26"/>
  <c r="F4866" i="26"/>
  <c r="G4831" i="26"/>
  <c r="F4831" i="26"/>
  <c r="G4858" i="26"/>
  <c r="F4858" i="26"/>
  <c r="G4853" i="26"/>
  <c r="F4857" i="26"/>
  <c r="G4841" i="26"/>
  <c r="G4860" i="26"/>
  <c r="D4916" i="26"/>
  <c r="E4892" i="26"/>
  <c r="F4892" i="26" s="1"/>
  <c r="E4881" i="26"/>
  <c r="F4881" i="26" s="1"/>
  <c r="D4905" i="26"/>
  <c r="E4877" i="26"/>
  <c r="F4877" i="26" s="1"/>
  <c r="D4901" i="26"/>
  <c r="E4875" i="26"/>
  <c r="G4875" i="26" s="1"/>
  <c r="D4899" i="26"/>
  <c r="E4898" i="26"/>
  <c r="D4922" i="26"/>
  <c r="E4883" i="26"/>
  <c r="G4883" i="26" s="1"/>
  <c r="D4907" i="26"/>
  <c r="D4908" i="26"/>
  <c r="E4884" i="26"/>
  <c r="F4884" i="26" s="1"/>
  <c r="E4890" i="26"/>
  <c r="D4914" i="26"/>
  <c r="E4878" i="26"/>
  <c r="D4902" i="26"/>
  <c r="D4920" i="26"/>
  <c r="E4896" i="26"/>
  <c r="F4896" i="26" s="1"/>
  <c r="D4904" i="26"/>
  <c r="E4880" i="26"/>
  <c r="F4880" i="26" s="1"/>
  <c r="E4882" i="26"/>
  <c r="D4906" i="26"/>
  <c r="E4855" i="26"/>
  <c r="G4855" i="26" s="1"/>
  <c r="D4879" i="26"/>
  <c r="E4886" i="26"/>
  <c r="D4910" i="26"/>
  <c r="E4867" i="26"/>
  <c r="G4867" i="26" s="1"/>
  <c r="D4891" i="26"/>
  <c r="E4873" i="26"/>
  <c r="G4873" i="26" s="1"/>
  <c r="D4897" i="26"/>
  <c r="E4863" i="26"/>
  <c r="G4863" i="26" s="1"/>
  <c r="D4887" i="26"/>
  <c r="E4894" i="26"/>
  <c r="D4918" i="26"/>
  <c r="E4871" i="26"/>
  <c r="G4871" i="26" s="1"/>
  <c r="D4895" i="26"/>
  <c r="E4861" i="26"/>
  <c r="F4861" i="26" s="1"/>
  <c r="D4885" i="26"/>
  <c r="E4865" i="26"/>
  <c r="F4865" i="26" s="1"/>
  <c r="D4889" i="26"/>
  <c r="D4900" i="26"/>
  <c r="E4876" i="26"/>
  <c r="F4876" i="26" s="1"/>
  <c r="E4869" i="26"/>
  <c r="F4869" i="26" s="1"/>
  <c r="D4893" i="26"/>
  <c r="D4912" i="26"/>
  <c r="E4888" i="26"/>
  <c r="F4888" i="26" s="1"/>
  <c r="G4896" i="26" l="1"/>
  <c r="F4883" i="26"/>
  <c r="G4892" i="26"/>
  <c r="G4876" i="26"/>
  <c r="F4867" i="26"/>
  <c r="G4878" i="26"/>
  <c r="F4878" i="26"/>
  <c r="G4898" i="26"/>
  <c r="F4898" i="26"/>
  <c r="G4869" i="26"/>
  <c r="F4873" i="26"/>
  <c r="G4894" i="26"/>
  <c r="F4894" i="26"/>
  <c r="G4886" i="26"/>
  <c r="F4886" i="26"/>
  <c r="G4880" i="26"/>
  <c r="G4881" i="26"/>
  <c r="G4884" i="26"/>
  <c r="F4855" i="26"/>
  <c r="G4888" i="26"/>
  <c r="F4863" i="26"/>
  <c r="F4875" i="26"/>
  <c r="G4877" i="26"/>
  <c r="G4865" i="26"/>
  <c r="F4871" i="26"/>
  <c r="G4882" i="26"/>
  <c r="F4882" i="26"/>
  <c r="G4890" i="26"/>
  <c r="F4890" i="26"/>
  <c r="G4861" i="26"/>
  <c r="D4944" i="26"/>
  <c r="E4920" i="26"/>
  <c r="F4920" i="26" s="1"/>
  <c r="E4899" i="26"/>
  <c r="G4899" i="26" s="1"/>
  <c r="D4923" i="26"/>
  <c r="E4914" i="26"/>
  <c r="D4938" i="26"/>
  <c r="E4885" i="26"/>
  <c r="F4885" i="26" s="1"/>
  <c r="D4909" i="26"/>
  <c r="D4936" i="26"/>
  <c r="E4912" i="26"/>
  <c r="F4912" i="26" s="1"/>
  <c r="D4924" i="26"/>
  <c r="E4900" i="26"/>
  <c r="F4900" i="26" s="1"/>
  <c r="E4902" i="26"/>
  <c r="D4926" i="26"/>
  <c r="E4901" i="26"/>
  <c r="F4901" i="26" s="1"/>
  <c r="D4925" i="26"/>
  <c r="E4895" i="26"/>
  <c r="G4895" i="26" s="1"/>
  <c r="D4919" i="26"/>
  <c r="E4879" i="26"/>
  <c r="G4879" i="26" s="1"/>
  <c r="D4903" i="26"/>
  <c r="D4940" i="26"/>
  <c r="E4916" i="26"/>
  <c r="F4916" i="26" s="1"/>
  <c r="E4907" i="26"/>
  <c r="G4907" i="26" s="1"/>
  <c r="D4931" i="26"/>
  <c r="E4893" i="26"/>
  <c r="F4893" i="26" s="1"/>
  <c r="D4917" i="26"/>
  <c r="E4889" i="26"/>
  <c r="G4889" i="26" s="1"/>
  <c r="D4913" i="26"/>
  <c r="E4918" i="26"/>
  <c r="D4942" i="26"/>
  <c r="E4887" i="26"/>
  <c r="G4887" i="26" s="1"/>
  <c r="D4911" i="26"/>
  <c r="E4891" i="26"/>
  <c r="G4891" i="26" s="1"/>
  <c r="D4915" i="26"/>
  <c r="E4906" i="26"/>
  <c r="D4930" i="26"/>
  <c r="D4928" i="26"/>
  <c r="E4904" i="26"/>
  <c r="F4904" i="26" s="1"/>
  <c r="D4932" i="26"/>
  <c r="E4908" i="26"/>
  <c r="F4908" i="26" s="1"/>
  <c r="E4905" i="26"/>
  <c r="G4905" i="26" s="1"/>
  <c r="D4929" i="26"/>
  <c r="E4897" i="26"/>
  <c r="F4897" i="26" s="1"/>
  <c r="D4921" i="26"/>
  <c r="E4910" i="26"/>
  <c r="D4934" i="26"/>
  <c r="E4922" i="26"/>
  <c r="D4946" i="26"/>
  <c r="G4910" i="26" l="1"/>
  <c r="F4910" i="26"/>
  <c r="G4914" i="26"/>
  <c r="F4914" i="26"/>
  <c r="F4889" i="26"/>
  <c r="G4893" i="26"/>
  <c r="G4885" i="26"/>
  <c r="G4900" i="26"/>
  <c r="G4916" i="26"/>
  <c r="G4908" i="26"/>
  <c r="G4906" i="26"/>
  <c r="F4906" i="26"/>
  <c r="G4912" i="26"/>
  <c r="F4899" i="26"/>
  <c r="F4905" i="26"/>
  <c r="F4902" i="26"/>
  <c r="G4902" i="26"/>
  <c r="G4904" i="26"/>
  <c r="G4922" i="26"/>
  <c r="F4922" i="26"/>
  <c r="G4897" i="26"/>
  <c r="G4920" i="26"/>
  <c r="F4907" i="26"/>
  <c r="F4879" i="26"/>
  <c r="G4901" i="26"/>
  <c r="F4891" i="26"/>
  <c r="F4918" i="26"/>
  <c r="G4918" i="26"/>
  <c r="F4887" i="26"/>
  <c r="F4895" i="26"/>
  <c r="E4925" i="26"/>
  <c r="F4925" i="26" s="1"/>
  <c r="D4949" i="26"/>
  <c r="E4909" i="26"/>
  <c r="F4909" i="26" s="1"/>
  <c r="D4933" i="26"/>
  <c r="E4946" i="26"/>
  <c r="D4970" i="26"/>
  <c r="D4956" i="26"/>
  <c r="E4932" i="26"/>
  <c r="F4932" i="26" s="1"/>
  <c r="E4923" i="26"/>
  <c r="G4923" i="26" s="1"/>
  <c r="D4947" i="26"/>
  <c r="E4915" i="26"/>
  <c r="G4915" i="26" s="1"/>
  <c r="D4939" i="26"/>
  <c r="E4913" i="26"/>
  <c r="F4913" i="26" s="1"/>
  <c r="D4937" i="26"/>
  <c r="E4919" i="26"/>
  <c r="G4919" i="26" s="1"/>
  <c r="D4943" i="26"/>
  <c r="D4960" i="26"/>
  <c r="E4936" i="26"/>
  <c r="F4936" i="26" s="1"/>
  <c r="E4934" i="26"/>
  <c r="D4958" i="26"/>
  <c r="E4929" i="26"/>
  <c r="F4929" i="26" s="1"/>
  <c r="D4953" i="26"/>
  <c r="E4926" i="26"/>
  <c r="D4950" i="26"/>
  <c r="E4938" i="26"/>
  <c r="D4962" i="26"/>
  <c r="D4952" i="26"/>
  <c r="E4928" i="26"/>
  <c r="F4928" i="26" s="1"/>
  <c r="D4964" i="26"/>
  <c r="E4940" i="26"/>
  <c r="F4940" i="26" s="1"/>
  <c r="E4911" i="26"/>
  <c r="G4911" i="26" s="1"/>
  <c r="D4935" i="26"/>
  <c r="E4917" i="26"/>
  <c r="F4917" i="26" s="1"/>
  <c r="D4941" i="26"/>
  <c r="E4931" i="26"/>
  <c r="G4931" i="26" s="1"/>
  <c r="D4955" i="26"/>
  <c r="E4921" i="26"/>
  <c r="G4921" i="26" s="1"/>
  <c r="D4945" i="26"/>
  <c r="E4930" i="26"/>
  <c r="D4954" i="26"/>
  <c r="D4968" i="26"/>
  <c r="E4944" i="26"/>
  <c r="F4944" i="26" s="1"/>
  <c r="E4942" i="26"/>
  <c r="D4966" i="26"/>
  <c r="E4903" i="26"/>
  <c r="G4903" i="26" s="1"/>
  <c r="D4948" i="26"/>
  <c r="E4924" i="26"/>
  <c r="F4924" i="26" s="1"/>
  <c r="G4928" i="26" l="1"/>
  <c r="G4909" i="26"/>
  <c r="F4931" i="26"/>
  <c r="G4932" i="26"/>
  <c r="F4942" i="26"/>
  <c r="G4942" i="26"/>
  <c r="G4934" i="26"/>
  <c r="F4934" i="26"/>
  <c r="F4915" i="26"/>
  <c r="F4923" i="26"/>
  <c r="G4944" i="26"/>
  <c r="F4903" i="26"/>
  <c r="G4930" i="26"/>
  <c r="F4930" i="26"/>
  <c r="F4926" i="26"/>
  <c r="G4926" i="26"/>
  <c r="F4911" i="26"/>
  <c r="G4936" i="26"/>
  <c r="G4913" i="26"/>
  <c r="G4917" i="26"/>
  <c r="F4921" i="26"/>
  <c r="G4925" i="26"/>
  <c r="F4946" i="26"/>
  <c r="G4946" i="26"/>
  <c r="G4929" i="26"/>
  <c r="G4938" i="26"/>
  <c r="F4938" i="26"/>
  <c r="D4927" i="26"/>
  <c r="F4919" i="26"/>
  <c r="G4940" i="26"/>
  <c r="G4924" i="26"/>
  <c r="E4966" i="26"/>
  <c r="D4990" i="26"/>
  <c r="D4988" i="26"/>
  <c r="E4964" i="26"/>
  <c r="F4964" i="26" s="1"/>
  <c r="E4958" i="26"/>
  <c r="D4982" i="26"/>
  <c r="E4947" i="26"/>
  <c r="G4947" i="26" s="1"/>
  <c r="D4971" i="26"/>
  <c r="E4970" i="26"/>
  <c r="D4994" i="26"/>
  <c r="E4950" i="26"/>
  <c r="D4974" i="26"/>
  <c r="D4984" i="26"/>
  <c r="E4960" i="26"/>
  <c r="F4960" i="26" s="1"/>
  <c r="E4937" i="26"/>
  <c r="G4937" i="26" s="1"/>
  <c r="D4961" i="26"/>
  <c r="E4933" i="26"/>
  <c r="F4933" i="26" s="1"/>
  <c r="D4957" i="26"/>
  <c r="D4972" i="26"/>
  <c r="E4948" i="26"/>
  <c r="F4948" i="26" s="1"/>
  <c r="E4941" i="26"/>
  <c r="F4941" i="26" s="1"/>
  <c r="D4965" i="26"/>
  <c r="D4976" i="26"/>
  <c r="E4952" i="26"/>
  <c r="F4952" i="26" s="1"/>
  <c r="E4953" i="26"/>
  <c r="G4953" i="26" s="1"/>
  <c r="D4977" i="26"/>
  <c r="E4939" i="26"/>
  <c r="G4939" i="26" s="1"/>
  <c r="D4963" i="26"/>
  <c r="E4927" i="26"/>
  <c r="D4951" i="26"/>
  <c r="E4955" i="26"/>
  <c r="G4955" i="26" s="1"/>
  <c r="D4979" i="26"/>
  <c r="E4954" i="26"/>
  <c r="D4978" i="26"/>
  <c r="D4992" i="26"/>
  <c r="E4968" i="26"/>
  <c r="F4968" i="26" s="1"/>
  <c r="E4945" i="26"/>
  <c r="F4945" i="26" s="1"/>
  <c r="D4969" i="26"/>
  <c r="E4935" i="26"/>
  <c r="G4935" i="26" s="1"/>
  <c r="D4959" i="26"/>
  <c r="E4962" i="26"/>
  <c r="D4986" i="26"/>
  <c r="E4943" i="26"/>
  <c r="G4943" i="26" s="1"/>
  <c r="D4967" i="26"/>
  <c r="D4980" i="26"/>
  <c r="E4956" i="26"/>
  <c r="F4956" i="26" s="1"/>
  <c r="E4949" i="26"/>
  <c r="F4949" i="26" s="1"/>
  <c r="D4973" i="26"/>
  <c r="G4927" i="26" l="1"/>
  <c r="F4953" i="26"/>
  <c r="F4937" i="26"/>
  <c r="F4935" i="26"/>
  <c r="G4960" i="26"/>
  <c r="G4933" i="26"/>
  <c r="G4950" i="26"/>
  <c r="F4950" i="26"/>
  <c r="G4964" i="26"/>
  <c r="G4968" i="26"/>
  <c r="F4943" i="26"/>
  <c r="G4949" i="26"/>
  <c r="F4939" i="26"/>
  <c r="F4947" i="26"/>
  <c r="F4955" i="26"/>
  <c r="G4948" i="26"/>
  <c r="G4941" i="26"/>
  <c r="G4945" i="26"/>
  <c r="G4962" i="26"/>
  <c r="F4962" i="26"/>
  <c r="F4954" i="26"/>
  <c r="G4954" i="26"/>
  <c r="G4970" i="26"/>
  <c r="F4970" i="26"/>
  <c r="F4966" i="26"/>
  <c r="G4966" i="26"/>
  <c r="F4927" i="26"/>
  <c r="G4958" i="26"/>
  <c r="F4958" i="26"/>
  <c r="G4952" i="26"/>
  <c r="G4956" i="26"/>
  <c r="D5004" i="26"/>
  <c r="E4980" i="26"/>
  <c r="F4980" i="26" s="1"/>
  <c r="E4973" i="26"/>
  <c r="F4973" i="26" s="1"/>
  <c r="D4997" i="26"/>
  <c r="E4961" i="26"/>
  <c r="F4961" i="26" s="1"/>
  <c r="D4985" i="26"/>
  <c r="E4959" i="26"/>
  <c r="G4959" i="26" s="1"/>
  <c r="D4983" i="26"/>
  <c r="D5016" i="26"/>
  <c r="E4992" i="26"/>
  <c r="F4992" i="26" s="1"/>
  <c r="E4979" i="26"/>
  <c r="G4979" i="26" s="1"/>
  <c r="D5003" i="26"/>
  <c r="E4965" i="26"/>
  <c r="F4965" i="26" s="1"/>
  <c r="D4989" i="26"/>
  <c r="E4957" i="26"/>
  <c r="F4957" i="26" s="1"/>
  <c r="D4981" i="26"/>
  <c r="E4982" i="26"/>
  <c r="D5006" i="26"/>
  <c r="E4990" i="26"/>
  <c r="D5014" i="26"/>
  <c r="E4951" i="26"/>
  <c r="G4951" i="26" s="1"/>
  <c r="D5008" i="26"/>
  <c r="E4984" i="26"/>
  <c r="F4984" i="26" s="1"/>
  <c r="E4986" i="26"/>
  <c r="D5010" i="26"/>
  <c r="E4969" i="26"/>
  <c r="G4969" i="26" s="1"/>
  <c r="D4993" i="26"/>
  <c r="D5000" i="26"/>
  <c r="E4976" i="26"/>
  <c r="F4976" i="26" s="1"/>
  <c r="E4963" i="26"/>
  <c r="G4963" i="26" s="1"/>
  <c r="D4987" i="26"/>
  <c r="E4971" i="26"/>
  <c r="G4971" i="26" s="1"/>
  <c r="D4995" i="26"/>
  <c r="D5012" i="26"/>
  <c r="E4988" i="26"/>
  <c r="F4988" i="26" s="1"/>
  <c r="E4978" i="26"/>
  <c r="D5002" i="26"/>
  <c r="E4974" i="26"/>
  <c r="D4998" i="26"/>
  <c r="E4967" i="26"/>
  <c r="G4967" i="26" s="1"/>
  <c r="D4991" i="26"/>
  <c r="E4977" i="26"/>
  <c r="F4977" i="26" s="1"/>
  <c r="D5001" i="26"/>
  <c r="D4996" i="26"/>
  <c r="E4972" i="26"/>
  <c r="F4972" i="26" s="1"/>
  <c r="E4994" i="26"/>
  <c r="D5018" i="26"/>
  <c r="G4988" i="26" l="1"/>
  <c r="F4969" i="26"/>
  <c r="G4976" i="26"/>
  <c r="G4973" i="26"/>
  <c r="G4972" i="26"/>
  <c r="G4965" i="26"/>
  <c r="G4994" i="26"/>
  <c r="F4994" i="26"/>
  <c r="G4974" i="26"/>
  <c r="F4974" i="26"/>
  <c r="G4986" i="26"/>
  <c r="F4986" i="26"/>
  <c r="G4982" i="26"/>
  <c r="F4982" i="26"/>
  <c r="F4951" i="26"/>
  <c r="G4977" i="26"/>
  <c r="D4975" i="26"/>
  <c r="G4984" i="26"/>
  <c r="F4971" i="26"/>
  <c r="F4963" i="26"/>
  <c r="G4992" i="26"/>
  <c r="F4967" i="26"/>
  <c r="F4979" i="26"/>
  <c r="G4980" i="26"/>
  <c r="G4978" i="26"/>
  <c r="F4978" i="26"/>
  <c r="G4961" i="26"/>
  <c r="F4990" i="26"/>
  <c r="G4990" i="26"/>
  <c r="F4959" i="26"/>
  <c r="G4957" i="26"/>
  <c r="E4989" i="26"/>
  <c r="F4989" i="26" s="1"/>
  <c r="D5013" i="26"/>
  <c r="E4998" i="26"/>
  <c r="D5022" i="26"/>
  <c r="D5024" i="26"/>
  <c r="E5000" i="26"/>
  <c r="F5000" i="26" s="1"/>
  <c r="D5040" i="26"/>
  <c r="E5016" i="26"/>
  <c r="F5016" i="26" s="1"/>
  <c r="E4997" i="26"/>
  <c r="F4997" i="26" s="1"/>
  <c r="D5021" i="26"/>
  <c r="E4987" i="26"/>
  <c r="G4987" i="26" s="1"/>
  <c r="D5011" i="26"/>
  <c r="E4995" i="26"/>
  <c r="G4995" i="26" s="1"/>
  <c r="D5019" i="26"/>
  <c r="D5020" i="26"/>
  <c r="E4996" i="26"/>
  <c r="F4996" i="26" s="1"/>
  <c r="E4993" i="26"/>
  <c r="F4993" i="26" s="1"/>
  <c r="D5017" i="26"/>
  <c r="E4975" i="26"/>
  <c r="E5014" i="26"/>
  <c r="D5038" i="26"/>
  <c r="E4991" i="26"/>
  <c r="G4991" i="26" s="1"/>
  <c r="D5015" i="26"/>
  <c r="D5036" i="26"/>
  <c r="E5012" i="26"/>
  <c r="F5012" i="26" s="1"/>
  <c r="D5032" i="26"/>
  <c r="E5008" i="26"/>
  <c r="F5008" i="26" s="1"/>
  <c r="E4983" i="26"/>
  <c r="G4983" i="26" s="1"/>
  <c r="D5007" i="26"/>
  <c r="E4985" i="26"/>
  <c r="G4985" i="26" s="1"/>
  <c r="D5009" i="26"/>
  <c r="E5018" i="26"/>
  <c r="D5042" i="26"/>
  <c r="E5001" i="26"/>
  <c r="G5001" i="26" s="1"/>
  <c r="D5025" i="26"/>
  <c r="E4981" i="26"/>
  <c r="F4981" i="26" s="1"/>
  <c r="D5005" i="26"/>
  <c r="D5028" i="26"/>
  <c r="E5004" i="26"/>
  <c r="F5004" i="26" s="1"/>
  <c r="E5002" i="26"/>
  <c r="D5026" i="26"/>
  <c r="E5010" i="26"/>
  <c r="D5034" i="26"/>
  <c r="E5006" i="26"/>
  <c r="D5030" i="26"/>
  <c r="E5003" i="26"/>
  <c r="G5003" i="26" s="1"/>
  <c r="D5027" i="26"/>
  <c r="G4975" i="26" l="1"/>
  <c r="G4993" i="26"/>
  <c r="F4995" i="26"/>
  <c r="G5016" i="26"/>
  <c r="G4998" i="26"/>
  <c r="F4998" i="26"/>
  <c r="F5002" i="26"/>
  <c r="G5002" i="26"/>
  <c r="F5018" i="26"/>
  <c r="G5018" i="26"/>
  <c r="F5001" i="26"/>
  <c r="F4991" i="26"/>
  <c r="F4983" i="26"/>
  <c r="F4975" i="26"/>
  <c r="G4981" i="26"/>
  <c r="G5000" i="26"/>
  <c r="F4987" i="26"/>
  <c r="F5010" i="26"/>
  <c r="G5010" i="26"/>
  <c r="G5006" i="26"/>
  <c r="F5006" i="26"/>
  <c r="G5014" i="26"/>
  <c r="F5014" i="26"/>
  <c r="G5012" i="26"/>
  <c r="G5008" i="26"/>
  <c r="D4999" i="26"/>
  <c r="G4997" i="26"/>
  <c r="F4985" i="26"/>
  <c r="F5003" i="26"/>
  <c r="G4996" i="26"/>
  <c r="G4989" i="26"/>
  <c r="G5004" i="26"/>
  <c r="E5019" i="26"/>
  <c r="G5019" i="26" s="1"/>
  <c r="D5043" i="26"/>
  <c r="E5042" i="26"/>
  <c r="D5066" i="26"/>
  <c r="E5021" i="26"/>
  <c r="F5021" i="26" s="1"/>
  <c r="D5045" i="26"/>
  <c r="E5007" i="26"/>
  <c r="G5007" i="26" s="1"/>
  <c r="D5031" i="26"/>
  <c r="D5060" i="26"/>
  <c r="E5036" i="26"/>
  <c r="F5036" i="26" s="1"/>
  <c r="E5034" i="26"/>
  <c r="D5058" i="26"/>
  <c r="E5038" i="26"/>
  <c r="D5062" i="26"/>
  <c r="E5017" i="26"/>
  <c r="G5017" i="26" s="1"/>
  <c r="D5041" i="26"/>
  <c r="D5044" i="26"/>
  <c r="E5020" i="26"/>
  <c r="F5020" i="26" s="1"/>
  <c r="E5013" i="26"/>
  <c r="F5013" i="26" s="1"/>
  <c r="D5037" i="26"/>
  <c r="D5052" i="26"/>
  <c r="E5028" i="26"/>
  <c r="F5028" i="26" s="1"/>
  <c r="D5048" i="26"/>
  <c r="E5024" i="26"/>
  <c r="F5024" i="26" s="1"/>
  <c r="D5064" i="26"/>
  <c r="E5040" i="26"/>
  <c r="F5040" i="26" s="1"/>
  <c r="E5030" i="26"/>
  <c r="D5054" i="26"/>
  <c r="E5025" i="26"/>
  <c r="F5025" i="26" s="1"/>
  <c r="D5049" i="26"/>
  <c r="E5009" i="26"/>
  <c r="F5009" i="26" s="1"/>
  <c r="D5033" i="26"/>
  <c r="E5022" i="26"/>
  <c r="D5046" i="26"/>
  <c r="E5027" i="26"/>
  <c r="G5027" i="26" s="1"/>
  <c r="D5051" i="26"/>
  <c r="E5026" i="26"/>
  <c r="D5050" i="26"/>
  <c r="E5005" i="26"/>
  <c r="F5005" i="26" s="1"/>
  <c r="D5029" i="26"/>
  <c r="D5056" i="26"/>
  <c r="E5032" i="26"/>
  <c r="F5032" i="26" s="1"/>
  <c r="E5015" i="26"/>
  <c r="G5015" i="26" s="1"/>
  <c r="D5039" i="26"/>
  <c r="E4999" i="26"/>
  <c r="G4999" i="26" s="1"/>
  <c r="E5011" i="26"/>
  <c r="G5011" i="26" s="1"/>
  <c r="D5035" i="26"/>
  <c r="G5024" i="26" l="1"/>
  <c r="F5026" i="26"/>
  <c r="G5026" i="26"/>
  <c r="G5038" i="26"/>
  <c r="F5038" i="26"/>
  <c r="G5036" i="26"/>
  <c r="F5015" i="26"/>
  <c r="G5009" i="26"/>
  <c r="G5025" i="26"/>
  <c r="F5019" i="26"/>
  <c r="G5040" i="26"/>
  <c r="F5027" i="26"/>
  <c r="G5030" i="26"/>
  <c r="F5030" i="26"/>
  <c r="G5034" i="26"/>
  <c r="F5034" i="26"/>
  <c r="F5042" i="26"/>
  <c r="G5042" i="26"/>
  <c r="G5022" i="26"/>
  <c r="F5022" i="26"/>
  <c r="F4999" i="26"/>
  <c r="F5011" i="26"/>
  <c r="F5007" i="26"/>
  <c r="G5020" i="26"/>
  <c r="D5023" i="26"/>
  <c r="G5005" i="26"/>
  <c r="G5032" i="26"/>
  <c r="G5013" i="26"/>
  <c r="G5028" i="26"/>
  <c r="G5021" i="26"/>
  <c r="F5017" i="26"/>
  <c r="E5033" i="26"/>
  <c r="G5033" i="26" s="1"/>
  <c r="D5057" i="26"/>
  <c r="D5088" i="26"/>
  <c r="E5064" i="26"/>
  <c r="F5064" i="26" s="1"/>
  <c r="E5058" i="26"/>
  <c r="D5082" i="26"/>
  <c r="E5035" i="26"/>
  <c r="G5035" i="26" s="1"/>
  <c r="D5059" i="26"/>
  <c r="E5062" i="26"/>
  <c r="D5086" i="26"/>
  <c r="E5031" i="26"/>
  <c r="G5031" i="26" s="1"/>
  <c r="D5055" i="26"/>
  <c r="D5080" i="26"/>
  <c r="E5056" i="26"/>
  <c r="F5056" i="26" s="1"/>
  <c r="E5050" i="26"/>
  <c r="D5074" i="26"/>
  <c r="E5046" i="26"/>
  <c r="D5070" i="26"/>
  <c r="E5049" i="26"/>
  <c r="G5049" i="26" s="1"/>
  <c r="D5073" i="26"/>
  <c r="E5023" i="26"/>
  <c r="E5029" i="26"/>
  <c r="F5029" i="26" s="1"/>
  <c r="D5053" i="26"/>
  <c r="E5037" i="26"/>
  <c r="F5037" i="26" s="1"/>
  <c r="D5061" i="26"/>
  <c r="D5068" i="26"/>
  <c r="E5044" i="26"/>
  <c r="F5044" i="26" s="1"/>
  <c r="E5066" i="26"/>
  <c r="D5090" i="26"/>
  <c r="E5045" i="26"/>
  <c r="F5045" i="26" s="1"/>
  <c r="D5069" i="26"/>
  <c r="E5054" i="26"/>
  <c r="D5078" i="26"/>
  <c r="D5076" i="26"/>
  <c r="E5052" i="26"/>
  <c r="F5052" i="26" s="1"/>
  <c r="E5041" i="26"/>
  <c r="F5041" i="26" s="1"/>
  <c r="D5065" i="26"/>
  <c r="D5084" i="26"/>
  <c r="E5060" i="26"/>
  <c r="F5060" i="26" s="1"/>
  <c r="E5043" i="26"/>
  <c r="G5043" i="26" s="1"/>
  <c r="D5067" i="26"/>
  <c r="E5039" i="26"/>
  <c r="G5039" i="26" s="1"/>
  <c r="D5063" i="26"/>
  <c r="E5051" i="26"/>
  <c r="G5051" i="26" s="1"/>
  <c r="D5075" i="26"/>
  <c r="D5072" i="26"/>
  <c r="E5048" i="26"/>
  <c r="F5048" i="26" s="1"/>
  <c r="G5041" i="26" l="1"/>
  <c r="F5033" i="26"/>
  <c r="F5049" i="26"/>
  <c r="F5023" i="26"/>
  <c r="D5047" i="26"/>
  <c r="G5029" i="26"/>
  <c r="G5056" i="26"/>
  <c r="G5037" i="26"/>
  <c r="F5051" i="26"/>
  <c r="G5050" i="26"/>
  <c r="F5050" i="26"/>
  <c r="G5066" i="26"/>
  <c r="F5066" i="26"/>
  <c r="G5023" i="26"/>
  <c r="G5058" i="26"/>
  <c r="F5058" i="26"/>
  <c r="G5045" i="26"/>
  <c r="F5035" i="26"/>
  <c r="F5039" i="26"/>
  <c r="G5060" i="26"/>
  <c r="G5048" i="26"/>
  <c r="G5044" i="26"/>
  <c r="F5043" i="26"/>
  <c r="G5052" i="26"/>
  <c r="G5054" i="26"/>
  <c r="F5054" i="26"/>
  <c r="G5046" i="26"/>
  <c r="F5046" i="26"/>
  <c r="G5062" i="26"/>
  <c r="F5062" i="26"/>
  <c r="F5031" i="26"/>
  <c r="G5064" i="26"/>
  <c r="E5067" i="26"/>
  <c r="G5067" i="26" s="1"/>
  <c r="D5091" i="26"/>
  <c r="E5069" i="26"/>
  <c r="F5069" i="26" s="1"/>
  <c r="D5093" i="26"/>
  <c r="E5073" i="26"/>
  <c r="F5073" i="26" s="1"/>
  <c r="D5097" i="26"/>
  <c r="D5104" i="26"/>
  <c r="E5080" i="26"/>
  <c r="F5080" i="26" s="1"/>
  <c r="E5078" i="26"/>
  <c r="D5102" i="26"/>
  <c r="D5092" i="26"/>
  <c r="E5068" i="26"/>
  <c r="F5068" i="26" s="1"/>
  <c r="E5057" i="26"/>
  <c r="F5057" i="26" s="1"/>
  <c r="D5081" i="26"/>
  <c r="E5075" i="26"/>
  <c r="G5075" i="26" s="1"/>
  <c r="D5099" i="26"/>
  <c r="E5047" i="26"/>
  <c r="E5061" i="26"/>
  <c r="F5061" i="26" s="1"/>
  <c r="D5085" i="26"/>
  <c r="E5070" i="26"/>
  <c r="D5094" i="26"/>
  <c r="D5096" i="26"/>
  <c r="E5072" i="26"/>
  <c r="F5072" i="26" s="1"/>
  <c r="E5063" i="26"/>
  <c r="G5063" i="26" s="1"/>
  <c r="D5087" i="26"/>
  <c r="D5108" i="26"/>
  <c r="E5084" i="26"/>
  <c r="F5084" i="26" s="1"/>
  <c r="D5100" i="26"/>
  <c r="E5076" i="26"/>
  <c r="F5076" i="26" s="1"/>
  <c r="E5090" i="26"/>
  <c r="D5114" i="26"/>
  <c r="E5055" i="26"/>
  <c r="G5055" i="26" s="1"/>
  <c r="D5079" i="26"/>
  <c r="E5059" i="26"/>
  <c r="G5059" i="26" s="1"/>
  <c r="D5083" i="26"/>
  <c r="D5112" i="26"/>
  <c r="E5088" i="26"/>
  <c r="F5088" i="26" s="1"/>
  <c r="E5053" i="26"/>
  <c r="F5053" i="26" s="1"/>
  <c r="D5077" i="26"/>
  <c r="E5074" i="26"/>
  <c r="D5098" i="26"/>
  <c r="E5065" i="26"/>
  <c r="G5065" i="26" s="1"/>
  <c r="D5089" i="26"/>
  <c r="E5086" i="26"/>
  <c r="D5110" i="26"/>
  <c r="E5082" i="26"/>
  <c r="D5106" i="26"/>
  <c r="G5047" i="26" l="1"/>
  <c r="F5055" i="26"/>
  <c r="G5069" i="26"/>
  <c r="G5073" i="26"/>
  <c r="G5057" i="26"/>
  <c r="F5063" i="26"/>
  <c r="G5061" i="26"/>
  <c r="F5067" i="26"/>
  <c r="G5082" i="26"/>
  <c r="F5082" i="26"/>
  <c r="F5090" i="26"/>
  <c r="G5090" i="26"/>
  <c r="G5070" i="26"/>
  <c r="F5070" i="26"/>
  <c r="G5084" i="26"/>
  <c r="G5088" i="26"/>
  <c r="F5047" i="26"/>
  <c r="G5053" i="26"/>
  <c r="G5086" i="26"/>
  <c r="F5086" i="26"/>
  <c r="D5071" i="26"/>
  <c r="F5074" i="26"/>
  <c r="G5074" i="26"/>
  <c r="G5078" i="26"/>
  <c r="F5078" i="26"/>
  <c r="G5080" i="26"/>
  <c r="G5072" i="26"/>
  <c r="G5068" i="26"/>
  <c r="F5065" i="26"/>
  <c r="F5059" i="26"/>
  <c r="G5076" i="26"/>
  <c r="F5075" i="26"/>
  <c r="E5106" i="26"/>
  <c r="D5130" i="26"/>
  <c r="E5114" i="26"/>
  <c r="D5138" i="26"/>
  <c r="E5089" i="26"/>
  <c r="F5089" i="26" s="1"/>
  <c r="D5113" i="26"/>
  <c r="E5079" i="26"/>
  <c r="G5079" i="26" s="1"/>
  <c r="D5103" i="26"/>
  <c r="E5087" i="26"/>
  <c r="G5087" i="26" s="1"/>
  <c r="D5111" i="26"/>
  <c r="E5093" i="26"/>
  <c r="F5093" i="26" s="1"/>
  <c r="D5117" i="26"/>
  <c r="E5110" i="26"/>
  <c r="D5134" i="26"/>
  <c r="E5098" i="26"/>
  <c r="D5122" i="26"/>
  <c r="E5099" i="26"/>
  <c r="G5099" i="26" s="1"/>
  <c r="D5123" i="26"/>
  <c r="E5097" i="26"/>
  <c r="G5097" i="26" s="1"/>
  <c r="D5121" i="26"/>
  <c r="D5136" i="26"/>
  <c r="E5112" i="26"/>
  <c r="F5112" i="26" s="1"/>
  <c r="D5124" i="26"/>
  <c r="E5100" i="26"/>
  <c r="F5100" i="26" s="1"/>
  <c r="E5085" i="26"/>
  <c r="F5085" i="26" s="1"/>
  <c r="D5109" i="26"/>
  <c r="D5120" i="26"/>
  <c r="E5096" i="26"/>
  <c r="F5096" i="26" s="1"/>
  <c r="E5081" i="26"/>
  <c r="G5081" i="26" s="1"/>
  <c r="D5105" i="26"/>
  <c r="D5116" i="26"/>
  <c r="E5092" i="26"/>
  <c r="F5092" i="26" s="1"/>
  <c r="E5077" i="26"/>
  <c r="F5077" i="26" s="1"/>
  <c r="D5101" i="26"/>
  <c r="E5071" i="26"/>
  <c r="E5091" i="26"/>
  <c r="G5091" i="26" s="1"/>
  <c r="D5115" i="26"/>
  <c r="E5083" i="26"/>
  <c r="G5083" i="26" s="1"/>
  <c r="D5107" i="26"/>
  <c r="D5132" i="26"/>
  <c r="E5108" i="26"/>
  <c r="F5108" i="26" s="1"/>
  <c r="E5094" i="26"/>
  <c r="D5118" i="26"/>
  <c r="E5102" i="26"/>
  <c r="D5126" i="26"/>
  <c r="D5128" i="26"/>
  <c r="E5104" i="26"/>
  <c r="F5104" i="26" s="1"/>
  <c r="F5087" i="26" l="1"/>
  <c r="F5071" i="26"/>
  <c r="G5093" i="26"/>
  <c r="G5085" i="26"/>
  <c r="F5083" i="26"/>
  <c r="G5102" i="26"/>
  <c r="F5102" i="26"/>
  <c r="G5110" i="26"/>
  <c r="F5110" i="26"/>
  <c r="F5099" i="26"/>
  <c r="F5097" i="26"/>
  <c r="F5079" i="26"/>
  <c r="G5100" i="26"/>
  <c r="G5077" i="26"/>
  <c r="F5081" i="26"/>
  <c r="D5095" i="26"/>
  <c r="G5089" i="26"/>
  <c r="G5094" i="26"/>
  <c r="F5094" i="26"/>
  <c r="G5071" i="26"/>
  <c r="G5114" i="26"/>
  <c r="F5114" i="26"/>
  <c r="G5106" i="26"/>
  <c r="F5106" i="26"/>
  <c r="G5092" i="26"/>
  <c r="G5104" i="26"/>
  <c r="F5091" i="26"/>
  <c r="G5108" i="26"/>
  <c r="G5112" i="26"/>
  <c r="G5096" i="26"/>
  <c r="G5098" i="26"/>
  <c r="F5098" i="26"/>
  <c r="E5101" i="26"/>
  <c r="F5101" i="26" s="1"/>
  <c r="D5125" i="26"/>
  <c r="E5105" i="26"/>
  <c r="F5105" i="26" s="1"/>
  <c r="D5129" i="26"/>
  <c r="E5109" i="26"/>
  <c r="F5109" i="26" s="1"/>
  <c r="D5133" i="26"/>
  <c r="D5160" i="26"/>
  <c r="E5136" i="26"/>
  <c r="F5136" i="26" s="1"/>
  <c r="E5123" i="26"/>
  <c r="G5123" i="26" s="1"/>
  <c r="D5147" i="26"/>
  <c r="E5107" i="26"/>
  <c r="G5107" i="26" s="1"/>
  <c r="D5131" i="26"/>
  <c r="E5118" i="26"/>
  <c r="D5142" i="26"/>
  <c r="E5122" i="26"/>
  <c r="D5146" i="26"/>
  <c r="E5117" i="26"/>
  <c r="F5117" i="26" s="1"/>
  <c r="D5141" i="26"/>
  <c r="E5111" i="26"/>
  <c r="G5111" i="26" s="1"/>
  <c r="D5135" i="26"/>
  <c r="D5152" i="26"/>
  <c r="E5128" i="26"/>
  <c r="F5128" i="26" s="1"/>
  <c r="E5095" i="26"/>
  <c r="D5119" i="26"/>
  <c r="E5126" i="26"/>
  <c r="D5150" i="26"/>
  <c r="D5144" i="26"/>
  <c r="E5120" i="26"/>
  <c r="F5120" i="26" s="1"/>
  <c r="E5103" i="26"/>
  <c r="G5103" i="26" s="1"/>
  <c r="D5127" i="26"/>
  <c r="E5130" i="26"/>
  <c r="D5154" i="26"/>
  <c r="D5156" i="26"/>
  <c r="E5132" i="26"/>
  <c r="F5132" i="26" s="1"/>
  <c r="E5115" i="26"/>
  <c r="G5115" i="26" s="1"/>
  <c r="D5139" i="26"/>
  <c r="E5121" i="26"/>
  <c r="F5121" i="26" s="1"/>
  <c r="D5145" i="26"/>
  <c r="E5138" i="26"/>
  <c r="D5162" i="26"/>
  <c r="D5140" i="26"/>
  <c r="E5116" i="26"/>
  <c r="F5116" i="26" s="1"/>
  <c r="D5148" i="26"/>
  <c r="E5124" i="26"/>
  <c r="F5124" i="26" s="1"/>
  <c r="E5134" i="26"/>
  <c r="D5158" i="26"/>
  <c r="E5113" i="26"/>
  <c r="G5113" i="26" s="1"/>
  <c r="D5137" i="26"/>
  <c r="F5111" i="26" l="1"/>
  <c r="F5107" i="26"/>
  <c r="F5115" i="26"/>
  <c r="G5095" i="26"/>
  <c r="G5101" i="26"/>
  <c r="G5117" i="26"/>
  <c r="G5134" i="26"/>
  <c r="F5134" i="26"/>
  <c r="G5118" i="26"/>
  <c r="F5118" i="26"/>
  <c r="G5124" i="26"/>
  <c r="G5128" i="26"/>
  <c r="G5132" i="26"/>
  <c r="G5109" i="26"/>
  <c r="G5136" i="26"/>
  <c r="F5123" i="26"/>
  <c r="F5095" i="26"/>
  <c r="F5113" i="26"/>
  <c r="G5138" i="26"/>
  <c r="F5138" i="26"/>
  <c r="G5105" i="26"/>
  <c r="G5121" i="26"/>
  <c r="G5126" i="26"/>
  <c r="F5126" i="26"/>
  <c r="G5122" i="26"/>
  <c r="F5122" i="26"/>
  <c r="G5130" i="26"/>
  <c r="F5130" i="26"/>
  <c r="G5120" i="26"/>
  <c r="G5116" i="26"/>
  <c r="F5103" i="26"/>
  <c r="D5178" i="26"/>
  <c r="E5154" i="26"/>
  <c r="D5176" i="26"/>
  <c r="E5152" i="26"/>
  <c r="F5152" i="26" s="1"/>
  <c r="E5146" i="26"/>
  <c r="D5170" i="26"/>
  <c r="E5129" i="26"/>
  <c r="G5129" i="26" s="1"/>
  <c r="D5153" i="26"/>
  <c r="E5150" i="26"/>
  <c r="D5174" i="26"/>
  <c r="E5142" i="26"/>
  <c r="D5166" i="26"/>
  <c r="D5184" i="26"/>
  <c r="E5160" i="26"/>
  <c r="F5160" i="26" s="1"/>
  <c r="D5172" i="26"/>
  <c r="E5148" i="26"/>
  <c r="F5148" i="26" s="1"/>
  <c r="E5135" i="26"/>
  <c r="G5135" i="26" s="1"/>
  <c r="D5159" i="26"/>
  <c r="E5125" i="26"/>
  <c r="F5125" i="26" s="1"/>
  <c r="D5149" i="26"/>
  <c r="E5137" i="26"/>
  <c r="F5137" i="26" s="1"/>
  <c r="D5161" i="26"/>
  <c r="E5127" i="26"/>
  <c r="G5127" i="26" s="1"/>
  <c r="D5151" i="26"/>
  <c r="D5164" i="26"/>
  <c r="E5140" i="26"/>
  <c r="F5140" i="26" s="1"/>
  <c r="D5182" i="26"/>
  <c r="E5158" i="26"/>
  <c r="E5119" i="26"/>
  <c r="G5119" i="26" s="1"/>
  <c r="D5143" i="26"/>
  <c r="E5141" i="26"/>
  <c r="G5141" i="26" s="1"/>
  <c r="D5165" i="26"/>
  <c r="E5131" i="26"/>
  <c r="G5131" i="26" s="1"/>
  <c r="D5155" i="26"/>
  <c r="E5133" i="26"/>
  <c r="F5133" i="26" s="1"/>
  <c r="D5157" i="26"/>
  <c r="D5186" i="26"/>
  <c r="E5162" i="26"/>
  <c r="D5180" i="26"/>
  <c r="E5156" i="26"/>
  <c r="F5156" i="26" s="1"/>
  <c r="E5147" i="26"/>
  <c r="D5171" i="26"/>
  <c r="E5145" i="26"/>
  <c r="D5169" i="26"/>
  <c r="E5139" i="26"/>
  <c r="G5139" i="26" s="1"/>
  <c r="D5163" i="26"/>
  <c r="D5168" i="26"/>
  <c r="E5144" i="26"/>
  <c r="F5144" i="26" s="1"/>
  <c r="F5119" i="26" l="1"/>
  <c r="F5146" i="26"/>
  <c r="G5146" i="26"/>
  <c r="G5140" i="26"/>
  <c r="F5141" i="26"/>
  <c r="G5152" i="26"/>
  <c r="G5162" i="26"/>
  <c r="F5162" i="26"/>
  <c r="G5158" i="26"/>
  <c r="F5158" i="26"/>
  <c r="G5144" i="26"/>
  <c r="G5145" i="26"/>
  <c r="F5145" i="26"/>
  <c r="G5142" i="26"/>
  <c r="F5142" i="26"/>
  <c r="G5148" i="26"/>
  <c r="G5160" i="26"/>
  <c r="F5129" i="26"/>
  <c r="F5131" i="26"/>
  <c r="G5133" i="26"/>
  <c r="F5135" i="26"/>
  <c r="F5127" i="26"/>
  <c r="G5137" i="26"/>
  <c r="F5139" i="26"/>
  <c r="G5156" i="26"/>
  <c r="G5154" i="26"/>
  <c r="F5154" i="26"/>
  <c r="G5147" i="26"/>
  <c r="F5147" i="26"/>
  <c r="G5150" i="26"/>
  <c r="F5150" i="26"/>
  <c r="G5125" i="26"/>
  <c r="D5179" i="26"/>
  <c r="E5155" i="26"/>
  <c r="D5188" i="26"/>
  <c r="E5164" i="26"/>
  <c r="F5164" i="26" s="1"/>
  <c r="D5192" i="26"/>
  <c r="E5168" i="26"/>
  <c r="F5168" i="26" s="1"/>
  <c r="E5186" i="26"/>
  <c r="D5210" i="26"/>
  <c r="D5185" i="26"/>
  <c r="E5161" i="26"/>
  <c r="D5196" i="26"/>
  <c r="E5172" i="26"/>
  <c r="F5172" i="26" s="1"/>
  <c r="D5194" i="26"/>
  <c r="E5170" i="26"/>
  <c r="E5178" i="26"/>
  <c r="D5202" i="26"/>
  <c r="D5189" i="26"/>
  <c r="E5165" i="26"/>
  <c r="G5165" i="26" s="1"/>
  <c r="D5183" i="26"/>
  <c r="E5159" i="26"/>
  <c r="G5159" i="26" s="1"/>
  <c r="D5208" i="26"/>
  <c r="E5184" i="26"/>
  <c r="F5184" i="26" s="1"/>
  <c r="D5187" i="26"/>
  <c r="E5163" i="26"/>
  <c r="D5195" i="26"/>
  <c r="E5171" i="26"/>
  <c r="D5181" i="26"/>
  <c r="E5157" i="26"/>
  <c r="G5157" i="26" s="1"/>
  <c r="E5149" i="26"/>
  <c r="G5149" i="26" s="1"/>
  <c r="D5173" i="26"/>
  <c r="D5190" i="26"/>
  <c r="E5166" i="26"/>
  <c r="E5153" i="26"/>
  <c r="D5177" i="26"/>
  <c r="D5200" i="26"/>
  <c r="E5176" i="26"/>
  <c r="F5176" i="26" s="1"/>
  <c r="D5193" i="26"/>
  <c r="E5169" i="26"/>
  <c r="D5204" i="26"/>
  <c r="E5180" i="26"/>
  <c r="F5180" i="26" s="1"/>
  <c r="E5143" i="26"/>
  <c r="D5167" i="26"/>
  <c r="E5182" i="26"/>
  <c r="D5206" i="26"/>
  <c r="E5151" i="26"/>
  <c r="G5151" i="26" s="1"/>
  <c r="D5175" i="26"/>
  <c r="D5198" i="26"/>
  <c r="E5174" i="26"/>
  <c r="G5164" i="26" l="1"/>
  <c r="G5174" i="26"/>
  <c r="F5174" i="26"/>
  <c r="F5166" i="26"/>
  <c r="G5166" i="26"/>
  <c r="G5163" i="26"/>
  <c r="F5163" i="26"/>
  <c r="G5178" i="26"/>
  <c r="F5178" i="26"/>
  <c r="G5186" i="26"/>
  <c r="F5186" i="26"/>
  <c r="G5169" i="26"/>
  <c r="F5169" i="26"/>
  <c r="G5170" i="26"/>
  <c r="F5170" i="26"/>
  <c r="G5180" i="26"/>
  <c r="F5159" i="26"/>
  <c r="F5151" i="26"/>
  <c r="G5176" i="26"/>
  <c r="F5165" i="26"/>
  <c r="F5157" i="26"/>
  <c r="G5182" i="26"/>
  <c r="F5182" i="26"/>
  <c r="F5171" i="26"/>
  <c r="G5171" i="26"/>
  <c r="G5153" i="26"/>
  <c r="F5153" i="26"/>
  <c r="G5184" i="26"/>
  <c r="F5161" i="26"/>
  <c r="G5161" i="26"/>
  <c r="G5155" i="26"/>
  <c r="F5155" i="26"/>
  <c r="F5143" i="26"/>
  <c r="G5143" i="26"/>
  <c r="G5168" i="26"/>
  <c r="G5172" i="26"/>
  <c r="F5149" i="26"/>
  <c r="D5212" i="26"/>
  <c r="E5188" i="26"/>
  <c r="F5188" i="26" s="1"/>
  <c r="D5201" i="26"/>
  <c r="E5177" i="26"/>
  <c r="E5210" i="26"/>
  <c r="D5234" i="26"/>
  <c r="D5199" i="26"/>
  <c r="E5175" i="26"/>
  <c r="E5198" i="26"/>
  <c r="D5222" i="26"/>
  <c r="D5224" i="26"/>
  <c r="E5200" i="26"/>
  <c r="F5200" i="26" s="1"/>
  <c r="D5232" i="26"/>
  <c r="E5208" i="26"/>
  <c r="F5208" i="26" s="1"/>
  <c r="E5183" i="26"/>
  <c r="G5183" i="26" s="1"/>
  <c r="D5207" i="26"/>
  <c r="D5220" i="26"/>
  <c r="E5196" i="26"/>
  <c r="F5196" i="26" s="1"/>
  <c r="E5206" i="26"/>
  <c r="D5230" i="26"/>
  <c r="D5228" i="26"/>
  <c r="E5204" i="26"/>
  <c r="F5204" i="26" s="1"/>
  <c r="E5195" i="26"/>
  <c r="D5219" i="26"/>
  <c r="E5194" i="26"/>
  <c r="D5218" i="26"/>
  <c r="E5179" i="26"/>
  <c r="D5203" i="26"/>
  <c r="E5189" i="26"/>
  <c r="G5189" i="26" s="1"/>
  <c r="D5213" i="26"/>
  <c r="E5185" i="26"/>
  <c r="D5209" i="26"/>
  <c r="D5216" i="26"/>
  <c r="E5192" i="26"/>
  <c r="F5192" i="26" s="1"/>
  <c r="D5191" i="26"/>
  <c r="E5167" i="26"/>
  <c r="G5167" i="26" s="1"/>
  <c r="E5190" i="26"/>
  <c r="D5214" i="26"/>
  <c r="E5181" i="26"/>
  <c r="G5181" i="26" s="1"/>
  <c r="D5205" i="26"/>
  <c r="E5187" i="26"/>
  <c r="D5211" i="26"/>
  <c r="E5193" i="26"/>
  <c r="D5217" i="26"/>
  <c r="D5197" i="26"/>
  <c r="E5173" i="26"/>
  <c r="G5173" i="26" s="1"/>
  <c r="E5202" i="26"/>
  <c r="D5226" i="26"/>
  <c r="F5183" i="26" l="1"/>
  <c r="G5193" i="26"/>
  <c r="F5193" i="26"/>
  <c r="G5179" i="26"/>
  <c r="F5179" i="26"/>
  <c r="G5204" i="26"/>
  <c r="G5210" i="26"/>
  <c r="F5210" i="26"/>
  <c r="F5175" i="26"/>
  <c r="G5175" i="26"/>
  <c r="F5167" i="26"/>
  <c r="G5188" i="26"/>
  <c r="F5173" i="26"/>
  <c r="G5206" i="26"/>
  <c r="F5206" i="26"/>
  <c r="F5202" i="26"/>
  <c r="G5202" i="26"/>
  <c r="G5185" i="26"/>
  <c r="F5185" i="26"/>
  <c r="G5195" i="26"/>
  <c r="F5195" i="26"/>
  <c r="F5189" i="26"/>
  <c r="G5192" i="26"/>
  <c r="G5196" i="26"/>
  <c r="G5190" i="26"/>
  <c r="F5190" i="26"/>
  <c r="G5187" i="26"/>
  <c r="F5187" i="26"/>
  <c r="F5194" i="26"/>
  <c r="G5194" i="26"/>
  <c r="F5198" i="26"/>
  <c r="G5198" i="26"/>
  <c r="G5208" i="26"/>
  <c r="F5181" i="26"/>
  <c r="G5200" i="26"/>
  <c r="G5177" i="26"/>
  <c r="F5177" i="26"/>
  <c r="E5217" i="26"/>
  <c r="D5241" i="26"/>
  <c r="E5226" i="26"/>
  <c r="D5250" i="26"/>
  <c r="E5211" i="26"/>
  <c r="D5235" i="26"/>
  <c r="D5252" i="26"/>
  <c r="E5228" i="26"/>
  <c r="G5228" i="26" s="1"/>
  <c r="D5236" i="26"/>
  <c r="E5212" i="26"/>
  <c r="F5212" i="26" s="1"/>
  <c r="E5209" i="26"/>
  <c r="D5233" i="26"/>
  <c r="E5207" i="26"/>
  <c r="D5231" i="26"/>
  <c r="D5248" i="26"/>
  <c r="E5224" i="26"/>
  <c r="F5224" i="26" s="1"/>
  <c r="E5197" i="26"/>
  <c r="G5197" i="26" s="1"/>
  <c r="D5221" i="26"/>
  <c r="E5230" i="26"/>
  <c r="D5254" i="26"/>
  <c r="E5199" i="26"/>
  <c r="G5199" i="26" s="1"/>
  <c r="D5223" i="26"/>
  <c r="E5222" i="26"/>
  <c r="D5246" i="26"/>
  <c r="E5205" i="26"/>
  <c r="G5205" i="26" s="1"/>
  <c r="D5229" i="26"/>
  <c r="E5203" i="26"/>
  <c r="D5227" i="26"/>
  <c r="E5219" i="26"/>
  <c r="D5243" i="26"/>
  <c r="E5234" i="26"/>
  <c r="D5258" i="26"/>
  <c r="E5191" i="26"/>
  <c r="G5191" i="26" s="1"/>
  <c r="D5215" i="26"/>
  <c r="E5213" i="26"/>
  <c r="G5213" i="26" s="1"/>
  <c r="D5237" i="26"/>
  <c r="D5244" i="26"/>
  <c r="E5220" i="26"/>
  <c r="F5220" i="26" s="1"/>
  <c r="D5256" i="26"/>
  <c r="E5232" i="26"/>
  <c r="F5232" i="26" s="1"/>
  <c r="E5214" i="26"/>
  <c r="D5238" i="26"/>
  <c r="D5240" i="26"/>
  <c r="E5216" i="26"/>
  <c r="F5216" i="26" s="1"/>
  <c r="E5201" i="26"/>
  <c r="D5225" i="26"/>
  <c r="E5218" i="26"/>
  <c r="D5242" i="26"/>
  <c r="F5197" i="26" l="1"/>
  <c r="G5214" i="26"/>
  <c r="F5214" i="26"/>
  <c r="G5217" i="26"/>
  <c r="F5217" i="26"/>
  <c r="G5212" i="26"/>
  <c r="F5218" i="26"/>
  <c r="G5218" i="26"/>
  <c r="F5234" i="26"/>
  <c r="G5234" i="26"/>
  <c r="G5222" i="26"/>
  <c r="F5222" i="26"/>
  <c r="G5232" i="26"/>
  <c r="F5191" i="26"/>
  <c r="G5224" i="26"/>
  <c r="F5228" i="26"/>
  <c r="G5220" i="26"/>
  <c r="F5205" i="26"/>
  <c r="G5216" i="26"/>
  <c r="G5201" i="26"/>
  <c r="F5201" i="26"/>
  <c r="G5219" i="26"/>
  <c r="F5219" i="26"/>
  <c r="F5207" i="26"/>
  <c r="G5207" i="26"/>
  <c r="G5211" i="26"/>
  <c r="F5211" i="26"/>
  <c r="G5203" i="26"/>
  <c r="F5203" i="26"/>
  <c r="G5230" i="26"/>
  <c r="F5230" i="26"/>
  <c r="G5209" i="26"/>
  <c r="F5209" i="26"/>
  <c r="G5226" i="26"/>
  <c r="F5226" i="26"/>
  <c r="F5213" i="26"/>
  <c r="F5199" i="26"/>
  <c r="E5254" i="26"/>
  <c r="D5278" i="26"/>
  <c r="E5250" i="26"/>
  <c r="D5274" i="26"/>
  <c r="E5215" i="26"/>
  <c r="G5215" i="26" s="1"/>
  <c r="D5239" i="26"/>
  <c r="D5264" i="26"/>
  <c r="E5240" i="26"/>
  <c r="F5240" i="26" s="1"/>
  <c r="D5276" i="26"/>
  <c r="E5252" i="26"/>
  <c r="F5252" i="26" s="1"/>
  <c r="D5268" i="26"/>
  <c r="E5244" i="26"/>
  <c r="F5244" i="26" s="1"/>
  <c r="E5237" i="26"/>
  <c r="G5237" i="26" s="1"/>
  <c r="D5261" i="26"/>
  <c r="E5258" i="26"/>
  <c r="D5282" i="26"/>
  <c r="E5243" i="26"/>
  <c r="D5267" i="26"/>
  <c r="E5229" i="26"/>
  <c r="D5253" i="26"/>
  <c r="E5233" i="26"/>
  <c r="G5233" i="26" s="1"/>
  <c r="D5257" i="26"/>
  <c r="D5280" i="26"/>
  <c r="E5256" i="26"/>
  <c r="F5256" i="26" s="1"/>
  <c r="E5238" i="26"/>
  <c r="D5262" i="26"/>
  <c r="D5272" i="26"/>
  <c r="E5248" i="26"/>
  <c r="F5248" i="26" s="1"/>
  <c r="E5241" i="26"/>
  <c r="G5241" i="26" s="1"/>
  <c r="D5265" i="26"/>
  <c r="E5242" i="26"/>
  <c r="D5266" i="26"/>
  <c r="E5225" i="26"/>
  <c r="D5249" i="26"/>
  <c r="E5223" i="26"/>
  <c r="G5223" i="26" s="1"/>
  <c r="D5247" i="26"/>
  <c r="D5260" i="26"/>
  <c r="E5236" i="26"/>
  <c r="F5236" i="26" s="1"/>
  <c r="E5235" i="26"/>
  <c r="D5259" i="26"/>
  <c r="E5246" i="26"/>
  <c r="D5270" i="26"/>
  <c r="E5221" i="26"/>
  <c r="G5221" i="26" s="1"/>
  <c r="D5245" i="26"/>
  <c r="E5231" i="26"/>
  <c r="G5231" i="26" s="1"/>
  <c r="D5255" i="26"/>
  <c r="E5227" i="26"/>
  <c r="D5251" i="26"/>
  <c r="F5241" i="26" l="1"/>
  <c r="F5233" i="26"/>
  <c r="F5237" i="26"/>
  <c r="F5227" i="26"/>
  <c r="G5227" i="26"/>
  <c r="G5235" i="26"/>
  <c r="F5235" i="26"/>
  <c r="G5242" i="26"/>
  <c r="F5242" i="26"/>
  <c r="G5258" i="26"/>
  <c r="F5258" i="26"/>
  <c r="G5256" i="26"/>
  <c r="G5244" i="26"/>
  <c r="G5252" i="26"/>
  <c r="F5231" i="26"/>
  <c r="G5248" i="26"/>
  <c r="G5236" i="26"/>
  <c r="G5240" i="26"/>
  <c r="F5229" i="26"/>
  <c r="G5229" i="26"/>
  <c r="G5250" i="26"/>
  <c r="F5250" i="26"/>
  <c r="F5223" i="26"/>
  <c r="F5221" i="26"/>
  <c r="F5246" i="26"/>
  <c r="G5246" i="26"/>
  <c r="F5225" i="26"/>
  <c r="G5225" i="26"/>
  <c r="F5238" i="26"/>
  <c r="G5238" i="26"/>
  <c r="G5243" i="26"/>
  <c r="F5243" i="26"/>
  <c r="F5254" i="26"/>
  <c r="G5254" i="26"/>
  <c r="F5215" i="26"/>
  <c r="E5245" i="26"/>
  <c r="G5245" i="26" s="1"/>
  <c r="D5269" i="26"/>
  <c r="E5266" i="26"/>
  <c r="D5290" i="26"/>
  <c r="E5282" i="26"/>
  <c r="D5306" i="26"/>
  <c r="E5262" i="26"/>
  <c r="D5286" i="26"/>
  <c r="D5284" i="26"/>
  <c r="E5260" i="26"/>
  <c r="F5260" i="26" s="1"/>
  <c r="E5253" i="26"/>
  <c r="G5253" i="26" s="1"/>
  <c r="D5277" i="26"/>
  <c r="D5300" i="26"/>
  <c r="E5276" i="26"/>
  <c r="F5276" i="26" s="1"/>
  <c r="E5239" i="26"/>
  <c r="G5239" i="26" s="1"/>
  <c r="D5263" i="26"/>
  <c r="E5270" i="26"/>
  <c r="D5294" i="26"/>
  <c r="D5296" i="26"/>
  <c r="E5272" i="26"/>
  <c r="F5272" i="26" s="1"/>
  <c r="E5257" i="26"/>
  <c r="G5257" i="26" s="1"/>
  <c r="D5281" i="26"/>
  <c r="E5261" i="26"/>
  <c r="G5261" i="26" s="1"/>
  <c r="D5285" i="26"/>
  <c r="E5278" i="26"/>
  <c r="D5302" i="26"/>
  <c r="E5265" i="26"/>
  <c r="G5265" i="26" s="1"/>
  <c r="D5289" i="26"/>
  <c r="D5304" i="26"/>
  <c r="E5280" i="26"/>
  <c r="F5280" i="26" s="1"/>
  <c r="E5249" i="26"/>
  <c r="G5249" i="26" s="1"/>
  <c r="D5273" i="26"/>
  <c r="E5267" i="26"/>
  <c r="D5291" i="26"/>
  <c r="E5274" i="26"/>
  <c r="D5298" i="26"/>
  <c r="E5255" i="26"/>
  <c r="G5255" i="26" s="1"/>
  <c r="D5279" i="26"/>
  <c r="E5251" i="26"/>
  <c r="D5275" i="26"/>
  <c r="E5259" i="26"/>
  <c r="D5283" i="26"/>
  <c r="E5247" i="26"/>
  <c r="G5247" i="26" s="1"/>
  <c r="D5271" i="26"/>
  <c r="D5292" i="26"/>
  <c r="E5268" i="26"/>
  <c r="F5268" i="26" s="1"/>
  <c r="D5288" i="26"/>
  <c r="E5264" i="26"/>
  <c r="F5264" i="26" s="1"/>
  <c r="G5272" i="26" l="1"/>
  <c r="G5274" i="26"/>
  <c r="F5274" i="26"/>
  <c r="F5266" i="26"/>
  <c r="G5266" i="26"/>
  <c r="G5260" i="26"/>
  <c r="G5259" i="26"/>
  <c r="F5259" i="26"/>
  <c r="G5267" i="26"/>
  <c r="F5267" i="26"/>
  <c r="G5278" i="26"/>
  <c r="F5278" i="26"/>
  <c r="F5270" i="26"/>
  <c r="G5270" i="26"/>
  <c r="F5245" i="26"/>
  <c r="F5239" i="26"/>
  <c r="G5280" i="26"/>
  <c r="G5276" i="26"/>
  <c r="F5261" i="26"/>
  <c r="G5268" i="26"/>
  <c r="F5257" i="26"/>
  <c r="F5265" i="26"/>
  <c r="G5282" i="26"/>
  <c r="F5282" i="26"/>
  <c r="F5255" i="26"/>
  <c r="G5251" i="26"/>
  <c r="F5251" i="26"/>
  <c r="G5262" i="26"/>
  <c r="F5262" i="26"/>
  <c r="G5264" i="26"/>
  <c r="F5249" i="26"/>
  <c r="F5253" i="26"/>
  <c r="F5247" i="26"/>
  <c r="E5283" i="26"/>
  <c r="D5307" i="26"/>
  <c r="D5328" i="26"/>
  <c r="E5304" i="26"/>
  <c r="F5304" i="26" s="1"/>
  <c r="D5324" i="26"/>
  <c r="E5300" i="26"/>
  <c r="F5300" i="26" s="1"/>
  <c r="E5302" i="26"/>
  <c r="D5326" i="26"/>
  <c r="E5281" i="26"/>
  <c r="G5281" i="26" s="1"/>
  <c r="D5305" i="26"/>
  <c r="E5294" i="26"/>
  <c r="D5318" i="26"/>
  <c r="E5306" i="26"/>
  <c r="D5330" i="26"/>
  <c r="E5279" i="26"/>
  <c r="G5279" i="26" s="1"/>
  <c r="D5303" i="26"/>
  <c r="D5312" i="26"/>
  <c r="E5288" i="26"/>
  <c r="F5288" i="26" s="1"/>
  <c r="E5298" i="26"/>
  <c r="D5322" i="26"/>
  <c r="E5291" i="26"/>
  <c r="D5315" i="26"/>
  <c r="E5289" i="26"/>
  <c r="G5289" i="26" s="1"/>
  <c r="D5313" i="26"/>
  <c r="E5286" i="26"/>
  <c r="D5310" i="26"/>
  <c r="E5269" i="26"/>
  <c r="G5269" i="26" s="1"/>
  <c r="D5293" i="26"/>
  <c r="D5316" i="26"/>
  <c r="E5292" i="26"/>
  <c r="F5292" i="26" s="1"/>
  <c r="E5273" i="26"/>
  <c r="G5273" i="26" s="1"/>
  <c r="D5297" i="26"/>
  <c r="E5277" i="26"/>
  <c r="G5277" i="26" s="1"/>
  <c r="D5301" i="26"/>
  <c r="D5308" i="26"/>
  <c r="E5284" i="26"/>
  <c r="F5284" i="26" s="1"/>
  <c r="E5290" i="26"/>
  <c r="D5314" i="26"/>
  <c r="E5271" i="26"/>
  <c r="G5271" i="26" s="1"/>
  <c r="D5295" i="26"/>
  <c r="E5275" i="26"/>
  <c r="D5299" i="26"/>
  <c r="E5263" i="26"/>
  <c r="G5263" i="26" s="1"/>
  <c r="D5287" i="26"/>
  <c r="E5285" i="26"/>
  <c r="G5285" i="26" s="1"/>
  <c r="D5309" i="26"/>
  <c r="D5320" i="26"/>
  <c r="E5296" i="26"/>
  <c r="F5296" i="26" s="1"/>
  <c r="G5296" i="26" l="1"/>
  <c r="G5298" i="26"/>
  <c r="F5298" i="26"/>
  <c r="G5294" i="26"/>
  <c r="F5294" i="26"/>
  <c r="G5302" i="26"/>
  <c r="F5302" i="26"/>
  <c r="F5269" i="26"/>
  <c r="G5288" i="26"/>
  <c r="G5284" i="26"/>
  <c r="F5263" i="26"/>
  <c r="G5300" i="26"/>
  <c r="G5306" i="26"/>
  <c r="F5306" i="26"/>
  <c r="F5285" i="26"/>
  <c r="G5304" i="26"/>
  <c r="F5277" i="26"/>
  <c r="F5273" i="26"/>
  <c r="G5292" i="26"/>
  <c r="F5289" i="26"/>
  <c r="F5281" i="26"/>
  <c r="F5271" i="26"/>
  <c r="G5290" i="26"/>
  <c r="F5290" i="26"/>
  <c r="G5291" i="26"/>
  <c r="F5291" i="26"/>
  <c r="G5275" i="26"/>
  <c r="F5275" i="26"/>
  <c r="G5286" i="26"/>
  <c r="F5286" i="26"/>
  <c r="G5283" i="26"/>
  <c r="F5283" i="26"/>
  <c r="F5279" i="26"/>
  <c r="E5297" i="26"/>
  <c r="G5297" i="26" s="1"/>
  <c r="D5321" i="26"/>
  <c r="E5315" i="26"/>
  <c r="D5339" i="26"/>
  <c r="E5295" i="26"/>
  <c r="G5295" i="26" s="1"/>
  <c r="D5319" i="26"/>
  <c r="D5332" i="26"/>
  <c r="E5308" i="26"/>
  <c r="F5308" i="26" s="1"/>
  <c r="E5310" i="26"/>
  <c r="D5334" i="26"/>
  <c r="E5303" i="26"/>
  <c r="G5303" i="26" s="1"/>
  <c r="D5327" i="26"/>
  <c r="E5305" i="26"/>
  <c r="G5305" i="26" s="1"/>
  <c r="D5329" i="26"/>
  <c r="D5352" i="26"/>
  <c r="E5328" i="26"/>
  <c r="F5328" i="26" s="1"/>
  <c r="E5293" i="26"/>
  <c r="D5317" i="26"/>
  <c r="E5322" i="26"/>
  <c r="D5346" i="26"/>
  <c r="D5344" i="26"/>
  <c r="E5320" i="26"/>
  <c r="F5320" i="26" s="1"/>
  <c r="E5287" i="26"/>
  <c r="G5287" i="26" s="1"/>
  <c r="E5314" i="26"/>
  <c r="D5338" i="26"/>
  <c r="E5301" i="26"/>
  <c r="G5301" i="26" s="1"/>
  <c r="D5325" i="26"/>
  <c r="E5330" i="26"/>
  <c r="D5354" i="26"/>
  <c r="E5313" i="26"/>
  <c r="G5313" i="26" s="1"/>
  <c r="D5337" i="26"/>
  <c r="E5326" i="26"/>
  <c r="D5350" i="26"/>
  <c r="D5348" i="26"/>
  <c r="E5324" i="26"/>
  <c r="F5324" i="26" s="1"/>
  <c r="E5307" i="26"/>
  <c r="D5331" i="26"/>
  <c r="E5299" i="26"/>
  <c r="D5323" i="26"/>
  <c r="D5340" i="26"/>
  <c r="E5316" i="26"/>
  <c r="F5316" i="26" s="1"/>
  <c r="D5336" i="26"/>
  <c r="E5312" i="26"/>
  <c r="F5312" i="26" s="1"/>
  <c r="E5318" i="26"/>
  <c r="D5342" i="26"/>
  <c r="E5309" i="26"/>
  <c r="G5309" i="26" s="1"/>
  <c r="D5333" i="26"/>
  <c r="G5312" i="26" l="1"/>
  <c r="F5297" i="26"/>
  <c r="F5295" i="26"/>
  <c r="F5309" i="26"/>
  <c r="G5328" i="26"/>
  <c r="G5322" i="26"/>
  <c r="F5322" i="26"/>
  <c r="G5315" i="26"/>
  <c r="F5315" i="26"/>
  <c r="F5287" i="26"/>
  <c r="G5324" i="26"/>
  <c r="G5299" i="26"/>
  <c r="F5299" i="26"/>
  <c r="G5318" i="26"/>
  <c r="F5318" i="26"/>
  <c r="F5307" i="26"/>
  <c r="G5307" i="26"/>
  <c r="F5330" i="26"/>
  <c r="G5330" i="26"/>
  <c r="F5305" i="26"/>
  <c r="G5320" i="26"/>
  <c r="G5326" i="26"/>
  <c r="F5326" i="26"/>
  <c r="G5314" i="26"/>
  <c r="F5314" i="26"/>
  <c r="F5293" i="26"/>
  <c r="G5293" i="26"/>
  <c r="G5310" i="26"/>
  <c r="F5310" i="26"/>
  <c r="D5311" i="26"/>
  <c r="F5301" i="26"/>
  <c r="G5316" i="26"/>
  <c r="F5303" i="26"/>
  <c r="F5313" i="26"/>
  <c r="G5308" i="26"/>
  <c r="E5319" i="26"/>
  <c r="G5319" i="26" s="1"/>
  <c r="D5343" i="26"/>
  <c r="D5364" i="26"/>
  <c r="E5340" i="26"/>
  <c r="F5340" i="26" s="1"/>
  <c r="E5329" i="26"/>
  <c r="G5329" i="26" s="1"/>
  <c r="D5353" i="26"/>
  <c r="E5334" i="26"/>
  <c r="D5358" i="26"/>
  <c r="E5339" i="26"/>
  <c r="D5363" i="26"/>
  <c r="E5333" i="26"/>
  <c r="G5333" i="26" s="1"/>
  <c r="D5357" i="26"/>
  <c r="E5331" i="26"/>
  <c r="D5355" i="26"/>
  <c r="E5346" i="26"/>
  <c r="D5370" i="26"/>
  <c r="D5360" i="26"/>
  <c r="E5336" i="26"/>
  <c r="F5336" i="26" s="1"/>
  <c r="E5323" i="26"/>
  <c r="D5347" i="26"/>
  <c r="E5311" i="26"/>
  <c r="G5311" i="26" s="1"/>
  <c r="E5321" i="26"/>
  <c r="G5321" i="26" s="1"/>
  <c r="D5345" i="26"/>
  <c r="E5337" i="26"/>
  <c r="G5337" i="26" s="1"/>
  <c r="D5361" i="26"/>
  <c r="E5325" i="26"/>
  <c r="G5325" i="26" s="1"/>
  <c r="D5349" i="26"/>
  <c r="D5372" i="26"/>
  <c r="E5348" i="26"/>
  <c r="F5348" i="26" s="1"/>
  <c r="E5317" i="26"/>
  <c r="G5317" i="26" s="1"/>
  <c r="D5341" i="26"/>
  <c r="E5327" i="26"/>
  <c r="G5327" i="26" s="1"/>
  <c r="D5351" i="26"/>
  <c r="D5356" i="26"/>
  <c r="E5332" i="26"/>
  <c r="F5332" i="26" s="1"/>
  <c r="D5368" i="26"/>
  <c r="E5344" i="26"/>
  <c r="F5344" i="26" s="1"/>
  <c r="E5342" i="26"/>
  <c r="D5366" i="26"/>
  <c r="E5350" i="26"/>
  <c r="D5374" i="26"/>
  <c r="E5354" i="26"/>
  <c r="D5378" i="26"/>
  <c r="E5338" i="26"/>
  <c r="D5362" i="26"/>
  <c r="D5376" i="26"/>
  <c r="E5352" i="26"/>
  <c r="F5352" i="26" s="1"/>
  <c r="F5325" i="26" l="1"/>
  <c r="F5337" i="26"/>
  <c r="G5344" i="26"/>
  <c r="F5329" i="26"/>
  <c r="F5333" i="26"/>
  <c r="G5332" i="26"/>
  <c r="G5348" i="26"/>
  <c r="G5338" i="26"/>
  <c r="F5338" i="26"/>
  <c r="G5331" i="26"/>
  <c r="F5331" i="26"/>
  <c r="G5340" i="26"/>
  <c r="G5352" i="26"/>
  <c r="G5336" i="26"/>
  <c r="F5354" i="26"/>
  <c r="G5354" i="26"/>
  <c r="G5323" i="26"/>
  <c r="F5323" i="26"/>
  <c r="G5350" i="26"/>
  <c r="F5350" i="26"/>
  <c r="F5339" i="26"/>
  <c r="G5339" i="26"/>
  <c r="G5342" i="26"/>
  <c r="F5342" i="26"/>
  <c r="G5346" i="26"/>
  <c r="F5346" i="26"/>
  <c r="F5334" i="26"/>
  <c r="G5334" i="26"/>
  <c r="F5321" i="26"/>
  <c r="D5335" i="26"/>
  <c r="F5327" i="26"/>
  <c r="F5317" i="26"/>
  <c r="F5311" i="26"/>
  <c r="F5319" i="26"/>
  <c r="E5361" i="26"/>
  <c r="G5361" i="26" s="1"/>
  <c r="D5385" i="26"/>
  <c r="E5335" i="26"/>
  <c r="E5363" i="26"/>
  <c r="D5387" i="26"/>
  <c r="D5400" i="26"/>
  <c r="E5376" i="26"/>
  <c r="F5376" i="26" s="1"/>
  <c r="D5392" i="26"/>
  <c r="E5368" i="26"/>
  <c r="F5368" i="26" s="1"/>
  <c r="E5355" i="26"/>
  <c r="D5379" i="26"/>
  <c r="E5345" i="26"/>
  <c r="G5345" i="26" s="1"/>
  <c r="D5369" i="26"/>
  <c r="D5388" i="26"/>
  <c r="E5364" i="26"/>
  <c r="F5364" i="26" s="1"/>
  <c r="E5378" i="26"/>
  <c r="D5402" i="26"/>
  <c r="E5366" i="26"/>
  <c r="D5390" i="26"/>
  <c r="E5341" i="26"/>
  <c r="G5341" i="26" s="1"/>
  <c r="D5365" i="26"/>
  <c r="E5374" i="26"/>
  <c r="D5398" i="26"/>
  <c r="D5380" i="26"/>
  <c r="E5356" i="26"/>
  <c r="F5356" i="26" s="1"/>
  <c r="E5357" i="26"/>
  <c r="D5381" i="26"/>
  <c r="E5358" i="26"/>
  <c r="D5382" i="26"/>
  <c r="E5347" i="26"/>
  <c r="D5371" i="26"/>
  <c r="D5384" i="26"/>
  <c r="E5360" i="26"/>
  <c r="F5360" i="26" s="1"/>
  <c r="E5362" i="26"/>
  <c r="D5386" i="26"/>
  <c r="E5351" i="26"/>
  <c r="G5351" i="26" s="1"/>
  <c r="D5375" i="26"/>
  <c r="D5396" i="26"/>
  <c r="E5372" i="26"/>
  <c r="F5372" i="26" s="1"/>
  <c r="E5349" i="26"/>
  <c r="G5349" i="26" s="1"/>
  <c r="D5373" i="26"/>
  <c r="E5370" i="26"/>
  <c r="D5394" i="26"/>
  <c r="E5343" i="26"/>
  <c r="G5343" i="26" s="1"/>
  <c r="D5367" i="26"/>
  <c r="E5353" i="26"/>
  <c r="G5353" i="26" s="1"/>
  <c r="D5377" i="26"/>
  <c r="F5335" i="26" l="1"/>
  <c r="G5358" i="26"/>
  <c r="F5358" i="26"/>
  <c r="G5363" i="26"/>
  <c r="F5363" i="26"/>
  <c r="F5345" i="26"/>
  <c r="G5370" i="26"/>
  <c r="F5370" i="26"/>
  <c r="G5362" i="26"/>
  <c r="F5362" i="26"/>
  <c r="G5357" i="26"/>
  <c r="F5357" i="26"/>
  <c r="G5366" i="26"/>
  <c r="F5366" i="26"/>
  <c r="G5355" i="26"/>
  <c r="F5355" i="26"/>
  <c r="G5335" i="26"/>
  <c r="F5341" i="26"/>
  <c r="F5353" i="26"/>
  <c r="G5356" i="26"/>
  <c r="D5359" i="26"/>
  <c r="G5378" i="26"/>
  <c r="F5378" i="26"/>
  <c r="F5349" i="26"/>
  <c r="G5360" i="26"/>
  <c r="F5343" i="26"/>
  <c r="G5347" i="26"/>
  <c r="F5347" i="26"/>
  <c r="F5374" i="26"/>
  <c r="G5374" i="26"/>
  <c r="F5361" i="26"/>
  <c r="G5372" i="26"/>
  <c r="F5351" i="26"/>
  <c r="G5376" i="26"/>
  <c r="G5364" i="26"/>
  <c r="G5368" i="26"/>
  <c r="E5386" i="26"/>
  <c r="D5410" i="26"/>
  <c r="E5398" i="26"/>
  <c r="G5398" i="26" s="1"/>
  <c r="D5422" i="26"/>
  <c r="E5390" i="26"/>
  <c r="D5414" i="26"/>
  <c r="E5371" i="26"/>
  <c r="D5395" i="26"/>
  <c r="D5412" i="26"/>
  <c r="E5388" i="26"/>
  <c r="F5388" i="26" s="1"/>
  <c r="E5359" i="26"/>
  <c r="G5359" i="26" s="1"/>
  <c r="D5383" i="26"/>
  <c r="E5385" i="26"/>
  <c r="G5385" i="26" s="1"/>
  <c r="D5409" i="26"/>
  <c r="E5377" i="26"/>
  <c r="G5377" i="26" s="1"/>
  <c r="D5401" i="26"/>
  <c r="E5394" i="26"/>
  <c r="F5394" i="26" s="1"/>
  <c r="D5418" i="26"/>
  <c r="E5381" i="26"/>
  <c r="G5381" i="26" s="1"/>
  <c r="D5405" i="26"/>
  <c r="D5420" i="26"/>
  <c r="E5396" i="26"/>
  <c r="E5402" i="26"/>
  <c r="D5426" i="26"/>
  <c r="D5424" i="26"/>
  <c r="E5400" i="26"/>
  <c r="G5400" i="26" s="1"/>
  <c r="E5367" i="26"/>
  <c r="G5367" i="26" s="1"/>
  <c r="D5391" i="26"/>
  <c r="D5408" i="26"/>
  <c r="E5384" i="26"/>
  <c r="F5384" i="26" s="1"/>
  <c r="E5365" i="26"/>
  <c r="G5365" i="26" s="1"/>
  <c r="D5389" i="26"/>
  <c r="E5379" i="26"/>
  <c r="D5403" i="26"/>
  <c r="E5375" i="26"/>
  <c r="G5375" i="26" s="1"/>
  <c r="D5399" i="26"/>
  <c r="D5404" i="26"/>
  <c r="E5380" i="26"/>
  <c r="F5380" i="26" s="1"/>
  <c r="D5416" i="26"/>
  <c r="E5392" i="26"/>
  <c r="E5387" i="26"/>
  <c r="D5411" i="26"/>
  <c r="E5373" i="26"/>
  <c r="G5373" i="26" s="1"/>
  <c r="D5397" i="26"/>
  <c r="E5382" i="26"/>
  <c r="D5406" i="26"/>
  <c r="E5369" i="26"/>
  <c r="G5369" i="26" s="1"/>
  <c r="D5393" i="26"/>
  <c r="G5380" i="26" l="1"/>
  <c r="G5371" i="26"/>
  <c r="F5371" i="26"/>
  <c r="G5379" i="26"/>
  <c r="F5379" i="26"/>
  <c r="G5386" i="26"/>
  <c r="F5386" i="26"/>
  <c r="F5392" i="26"/>
  <c r="G5392" i="26"/>
  <c r="G5402" i="26"/>
  <c r="F5402" i="26"/>
  <c r="F5381" i="26"/>
  <c r="F5396" i="26"/>
  <c r="G5396" i="26"/>
  <c r="F5398" i="26"/>
  <c r="F5400" i="26"/>
  <c r="G5394" i="26"/>
  <c r="G5382" i="26"/>
  <c r="F5382" i="26"/>
  <c r="G5390" i="26"/>
  <c r="F5390" i="26"/>
  <c r="F5377" i="26"/>
  <c r="G5388" i="26"/>
  <c r="F5369" i="26"/>
  <c r="G5384" i="26"/>
  <c r="F5365" i="26"/>
  <c r="F5385" i="26"/>
  <c r="F5375" i="26"/>
  <c r="F5373" i="26"/>
  <c r="F5367" i="26"/>
  <c r="F5387" i="26"/>
  <c r="G5387" i="26"/>
  <c r="F5359" i="26"/>
  <c r="E5411" i="26"/>
  <c r="D5435" i="26"/>
  <c r="D5428" i="26"/>
  <c r="E5404" i="26"/>
  <c r="F5404" i="26" s="1"/>
  <c r="E5403" i="26"/>
  <c r="D5427" i="26"/>
  <c r="E5401" i="26"/>
  <c r="G5401" i="26" s="1"/>
  <c r="D5425" i="26"/>
  <c r="E5395" i="26"/>
  <c r="D5419" i="26"/>
  <c r="E5393" i="26"/>
  <c r="D5417" i="26"/>
  <c r="D5448" i="26"/>
  <c r="E5424" i="26"/>
  <c r="D5444" i="26"/>
  <c r="E5420" i="26"/>
  <c r="F5420" i="26" s="1"/>
  <c r="E5422" i="26"/>
  <c r="D5446" i="26"/>
  <c r="D5440" i="26"/>
  <c r="E5416" i="26"/>
  <c r="E5399" i="26"/>
  <c r="D5423" i="26"/>
  <c r="E5391" i="26"/>
  <c r="F5391" i="26" s="1"/>
  <c r="D5415" i="26"/>
  <c r="E5409" i="26"/>
  <c r="G5409" i="26" s="1"/>
  <c r="D5433" i="26"/>
  <c r="E5397" i="26"/>
  <c r="F5397" i="26" s="1"/>
  <c r="D5421" i="26"/>
  <c r="E5389" i="26"/>
  <c r="D5413" i="26"/>
  <c r="E5426" i="26"/>
  <c r="F5426" i="26" s="1"/>
  <c r="D5450" i="26"/>
  <c r="E5405" i="26"/>
  <c r="F5405" i="26" s="1"/>
  <c r="D5429" i="26"/>
  <c r="D5436" i="26"/>
  <c r="E5412" i="26"/>
  <c r="E5418" i="26"/>
  <c r="D5442" i="26"/>
  <c r="E5410" i="26"/>
  <c r="F5410" i="26" s="1"/>
  <c r="D5434" i="26"/>
  <c r="D5432" i="26"/>
  <c r="E5408" i="26"/>
  <c r="G5408" i="26" s="1"/>
  <c r="E5406" i="26"/>
  <c r="G5406" i="26" s="1"/>
  <c r="D5430" i="26"/>
  <c r="E5383" i="26"/>
  <c r="G5383" i="26" s="1"/>
  <c r="D5407" i="26"/>
  <c r="E5414" i="26"/>
  <c r="G5414" i="26" s="1"/>
  <c r="D5438" i="26"/>
  <c r="G5391" i="26" l="1"/>
  <c r="G5410" i="26"/>
  <c r="F5414" i="26"/>
  <c r="F5409" i="26"/>
  <c r="F5401" i="26"/>
  <c r="F5418" i="26"/>
  <c r="G5418" i="26"/>
  <c r="F5389" i="26"/>
  <c r="G5389" i="26"/>
  <c r="G5399" i="26"/>
  <c r="F5399" i="26"/>
  <c r="F5403" i="26"/>
  <c r="G5403" i="26"/>
  <c r="F5412" i="26"/>
  <c r="G5412" i="26"/>
  <c r="F5416" i="26"/>
  <c r="G5416" i="26"/>
  <c r="G5393" i="26"/>
  <c r="F5393" i="26"/>
  <c r="F5422" i="26"/>
  <c r="G5422" i="26"/>
  <c r="G5395" i="26"/>
  <c r="F5395" i="26"/>
  <c r="G5411" i="26"/>
  <c r="F5411" i="26"/>
  <c r="G5426" i="26"/>
  <c r="G5405" i="26"/>
  <c r="F5383" i="26"/>
  <c r="F5406" i="26"/>
  <c r="G5420" i="26"/>
  <c r="F5424" i="26"/>
  <c r="G5424" i="26"/>
  <c r="G5397" i="26"/>
  <c r="F5408" i="26"/>
  <c r="G5404" i="26"/>
  <c r="E5427" i="26"/>
  <c r="D5451" i="26"/>
  <c r="E5429" i="26"/>
  <c r="F5429" i="26" s="1"/>
  <c r="D5453" i="26"/>
  <c r="E5413" i="26"/>
  <c r="D5437" i="26"/>
  <c r="E5415" i="26"/>
  <c r="D5439" i="26"/>
  <c r="E5438" i="26"/>
  <c r="D5462" i="26"/>
  <c r="E5434" i="26"/>
  <c r="D5458" i="26"/>
  <c r="E5417" i="26"/>
  <c r="G5417" i="26" s="1"/>
  <c r="D5441" i="26"/>
  <c r="E5419" i="26"/>
  <c r="D5443" i="26"/>
  <c r="E5446" i="26"/>
  <c r="D5470" i="26"/>
  <c r="D5468" i="26"/>
  <c r="E5444" i="26"/>
  <c r="D5452" i="26"/>
  <c r="E5428" i="26"/>
  <c r="E5430" i="26"/>
  <c r="G5430" i="26" s="1"/>
  <c r="D5454" i="26"/>
  <c r="E5450" i="26"/>
  <c r="F5450" i="26" s="1"/>
  <c r="D5474" i="26"/>
  <c r="E5423" i="26"/>
  <c r="F5423" i="26" s="1"/>
  <c r="D5447" i="26"/>
  <c r="E5425" i="26"/>
  <c r="D5449" i="26"/>
  <c r="E5433" i="26"/>
  <c r="D5457" i="26"/>
  <c r="E5407" i="26"/>
  <c r="F5407" i="26" s="1"/>
  <c r="D5431" i="26"/>
  <c r="D5456" i="26"/>
  <c r="E5432" i="26"/>
  <c r="G5432" i="26" s="1"/>
  <c r="E5421" i="26"/>
  <c r="D5445" i="26"/>
  <c r="D5472" i="26"/>
  <c r="E5448" i="26"/>
  <c r="G5448" i="26" s="1"/>
  <c r="E5435" i="26"/>
  <c r="D5459" i="26"/>
  <c r="E5442" i="26"/>
  <c r="F5442" i="26" s="1"/>
  <c r="D5466" i="26"/>
  <c r="D5460" i="26"/>
  <c r="E5436" i="26"/>
  <c r="D5464" i="26"/>
  <c r="E5440" i="26"/>
  <c r="G5421" i="26" l="1"/>
  <c r="F5421" i="26"/>
  <c r="G5425" i="26"/>
  <c r="F5425" i="26"/>
  <c r="G5413" i="26"/>
  <c r="F5413" i="26"/>
  <c r="G5434" i="26"/>
  <c r="F5434" i="26"/>
  <c r="G5407" i="26"/>
  <c r="G5433" i="26"/>
  <c r="F5433" i="26"/>
  <c r="G5419" i="26"/>
  <c r="F5419" i="26"/>
  <c r="G5415" i="26"/>
  <c r="F5415" i="26"/>
  <c r="G5436" i="26"/>
  <c r="F5436" i="26"/>
  <c r="G5428" i="26"/>
  <c r="F5428" i="26"/>
  <c r="G5429" i="26"/>
  <c r="F5432" i="26"/>
  <c r="F5430" i="26"/>
  <c r="G5444" i="26"/>
  <c r="F5444" i="26"/>
  <c r="G5442" i="26"/>
  <c r="F5417" i="26"/>
  <c r="F5448" i="26"/>
  <c r="F5440" i="26"/>
  <c r="G5440" i="26"/>
  <c r="G5423" i="26"/>
  <c r="F5435" i="26"/>
  <c r="G5435" i="26"/>
  <c r="G5446" i="26"/>
  <c r="F5446" i="26"/>
  <c r="G5438" i="26"/>
  <c r="F5438" i="26"/>
  <c r="F5427" i="26"/>
  <c r="G5427" i="26"/>
  <c r="G5450" i="26"/>
  <c r="D5484" i="26"/>
  <c r="E5460" i="26"/>
  <c r="F5460" i="26" s="1"/>
  <c r="E5459" i="26"/>
  <c r="D5483" i="26"/>
  <c r="E5454" i="26"/>
  <c r="F5454" i="26" s="1"/>
  <c r="D5478" i="26"/>
  <c r="E5458" i="26"/>
  <c r="D5482" i="26"/>
  <c r="D5496" i="26"/>
  <c r="E5472" i="26"/>
  <c r="E5470" i="26"/>
  <c r="F5470" i="26" s="1"/>
  <c r="D5494" i="26"/>
  <c r="E5445" i="26"/>
  <c r="F5445" i="26" s="1"/>
  <c r="D5469" i="26"/>
  <c r="D5480" i="26"/>
  <c r="E5456" i="26"/>
  <c r="E5447" i="26"/>
  <c r="D5471" i="26"/>
  <c r="E5441" i="26"/>
  <c r="D5465" i="26"/>
  <c r="E5439" i="26"/>
  <c r="G5439" i="26" s="1"/>
  <c r="D5463" i="26"/>
  <c r="E5466" i="26"/>
  <c r="F5466" i="26" s="1"/>
  <c r="D5490" i="26"/>
  <c r="D5488" i="26"/>
  <c r="E5464" i="26"/>
  <c r="G5464" i="26" s="1"/>
  <c r="E5449" i="26"/>
  <c r="G5449" i="26" s="1"/>
  <c r="D5473" i="26"/>
  <c r="E5474" i="26"/>
  <c r="G5474" i="26" s="1"/>
  <c r="D5498" i="26"/>
  <c r="D5492" i="26"/>
  <c r="E5468" i="26"/>
  <c r="G5468" i="26" s="1"/>
  <c r="E5462" i="26"/>
  <c r="F5462" i="26" s="1"/>
  <c r="D5486" i="26"/>
  <c r="E5437" i="26"/>
  <c r="D5461" i="26"/>
  <c r="E5451" i="26"/>
  <c r="D5475" i="26"/>
  <c r="E5431" i="26"/>
  <c r="F5431" i="26" s="1"/>
  <c r="D5455" i="26"/>
  <c r="E5457" i="26"/>
  <c r="F5457" i="26" s="1"/>
  <c r="D5481" i="26"/>
  <c r="D5476" i="26"/>
  <c r="E5452" i="26"/>
  <c r="E5453" i="26"/>
  <c r="D5477" i="26"/>
  <c r="E5443" i="26"/>
  <c r="D5467" i="26"/>
  <c r="G5451" i="26" l="1"/>
  <c r="F5451" i="26"/>
  <c r="F5449" i="26"/>
  <c r="F5468" i="26"/>
  <c r="G5453" i="26"/>
  <c r="F5453" i="26"/>
  <c r="G5462" i="26"/>
  <c r="G5437" i="26"/>
  <c r="F5437" i="26"/>
  <c r="G5441" i="26"/>
  <c r="F5441" i="26"/>
  <c r="G5459" i="26"/>
  <c r="F5459" i="26"/>
  <c r="G5470" i="26"/>
  <c r="G5457" i="26"/>
  <c r="G5445" i="26"/>
  <c r="G5454" i="26"/>
  <c r="F5452" i="26"/>
  <c r="G5452" i="26"/>
  <c r="F5439" i="26"/>
  <c r="F5472" i="26"/>
  <c r="G5472" i="26"/>
  <c r="F5474" i="26"/>
  <c r="F5443" i="26"/>
  <c r="G5443" i="26"/>
  <c r="F5458" i="26"/>
  <c r="G5458" i="26"/>
  <c r="G5447" i="26"/>
  <c r="F5447" i="26"/>
  <c r="G5431" i="26"/>
  <c r="F5464" i="26"/>
  <c r="G5466" i="26"/>
  <c r="F5456" i="26"/>
  <c r="G5456" i="26"/>
  <c r="G5460" i="26"/>
  <c r="D5520" i="26"/>
  <c r="E5496" i="26"/>
  <c r="G5496" i="26" s="1"/>
  <c r="E5467" i="26"/>
  <c r="D5491" i="26"/>
  <c r="E5477" i="26"/>
  <c r="F5477" i="26" s="1"/>
  <c r="D5501" i="26"/>
  <c r="E5478" i="26"/>
  <c r="G5478" i="26" s="1"/>
  <c r="D5502" i="26"/>
  <c r="E5483" i="26"/>
  <c r="D5507" i="26"/>
  <c r="E5461" i="26"/>
  <c r="F5461" i="26" s="1"/>
  <c r="D5485" i="26"/>
  <c r="E5463" i="26"/>
  <c r="F5463" i="26" s="1"/>
  <c r="D5487" i="26"/>
  <c r="E5494" i="26"/>
  <c r="D5518" i="26"/>
  <c r="E5455" i="26"/>
  <c r="D5516" i="26"/>
  <c r="E5492" i="26"/>
  <c r="F5492" i="26" s="1"/>
  <c r="D5504" i="26"/>
  <c r="E5480" i="26"/>
  <c r="G5480" i="26" s="1"/>
  <c r="E5473" i="26"/>
  <c r="D5497" i="26"/>
  <c r="E5475" i="26"/>
  <c r="D5499" i="26"/>
  <c r="E5465" i="26"/>
  <c r="G5465" i="26" s="1"/>
  <c r="D5489" i="26"/>
  <c r="E5482" i="26"/>
  <c r="D5506" i="26"/>
  <c r="D5508" i="26"/>
  <c r="E5484" i="26"/>
  <c r="E5471" i="26"/>
  <c r="D5495" i="26"/>
  <c r="D5500" i="26"/>
  <c r="E5476" i="26"/>
  <c r="F5476" i="26" s="1"/>
  <c r="E5486" i="26"/>
  <c r="F5486" i="26" s="1"/>
  <c r="D5510" i="26"/>
  <c r="E5498" i="26"/>
  <c r="F5498" i="26" s="1"/>
  <c r="D5522" i="26"/>
  <c r="E5469" i="26"/>
  <c r="D5493" i="26"/>
  <c r="E5490" i="26"/>
  <c r="D5514" i="26"/>
  <c r="D5512" i="26"/>
  <c r="E5488" i="26"/>
  <c r="G5488" i="26" s="1"/>
  <c r="E5481" i="26"/>
  <c r="D5505" i="26"/>
  <c r="F5488" i="26" l="1"/>
  <c r="G5486" i="26"/>
  <c r="F5490" i="26"/>
  <c r="G5490" i="26"/>
  <c r="G5467" i="26"/>
  <c r="F5467" i="26"/>
  <c r="D5479" i="26"/>
  <c r="G5461" i="26"/>
  <c r="G5481" i="26"/>
  <c r="F5481" i="26"/>
  <c r="F5473" i="26"/>
  <c r="G5473" i="26"/>
  <c r="G5494" i="26"/>
  <c r="F5494" i="26"/>
  <c r="F5480" i="26"/>
  <c r="G5484" i="26"/>
  <c r="F5484" i="26"/>
  <c r="F5478" i="26"/>
  <c r="G5469" i="26"/>
  <c r="F5469" i="26"/>
  <c r="G5471" i="26"/>
  <c r="F5471" i="26"/>
  <c r="G5475" i="26"/>
  <c r="F5475" i="26"/>
  <c r="G5455" i="26"/>
  <c r="F5455" i="26"/>
  <c r="G5483" i="26"/>
  <c r="F5483" i="26"/>
  <c r="G5492" i="26"/>
  <c r="G5482" i="26"/>
  <c r="F5482" i="26"/>
  <c r="F5496" i="26"/>
  <c r="G5476" i="26"/>
  <c r="G5498" i="26"/>
  <c r="G5463" i="26"/>
  <c r="G5477" i="26"/>
  <c r="F5465" i="26"/>
  <c r="E5487" i="26"/>
  <c r="D5511" i="26"/>
  <c r="D5532" i="26"/>
  <c r="E5508" i="26"/>
  <c r="F5508" i="26" s="1"/>
  <c r="D5540" i="26"/>
  <c r="E5516" i="26"/>
  <c r="E5514" i="26"/>
  <c r="D5538" i="26"/>
  <c r="E5522" i="26"/>
  <c r="D5546" i="26"/>
  <c r="E5518" i="26"/>
  <c r="G5518" i="26" s="1"/>
  <c r="D5542" i="26"/>
  <c r="E5485" i="26"/>
  <c r="F5485" i="26" s="1"/>
  <c r="D5509" i="26"/>
  <c r="E5502" i="26"/>
  <c r="F5502" i="26" s="1"/>
  <c r="D5526" i="26"/>
  <c r="D5524" i="26"/>
  <c r="E5500" i="26"/>
  <c r="F5500" i="26" s="1"/>
  <c r="E5506" i="26"/>
  <c r="D5530" i="26"/>
  <c r="E5491" i="26"/>
  <c r="D5515" i="26"/>
  <c r="E5505" i="26"/>
  <c r="F5505" i="26" s="1"/>
  <c r="D5529" i="26"/>
  <c r="D5536" i="26"/>
  <c r="E5512" i="26"/>
  <c r="G5512" i="26" s="1"/>
  <c r="E5489" i="26"/>
  <c r="F5489" i="26" s="1"/>
  <c r="D5513" i="26"/>
  <c r="E5497" i="26"/>
  <c r="F5497" i="26" s="1"/>
  <c r="D5521" i="26"/>
  <c r="D5528" i="26"/>
  <c r="E5504" i="26"/>
  <c r="E5479" i="26"/>
  <c r="D5503" i="26"/>
  <c r="E5493" i="26"/>
  <c r="D5517" i="26"/>
  <c r="E5510" i="26"/>
  <c r="D5534" i="26"/>
  <c r="E5495" i="26"/>
  <c r="F5495" i="26" s="1"/>
  <c r="D5519" i="26"/>
  <c r="E5499" i="26"/>
  <c r="D5523" i="26"/>
  <c r="E5507" i="26"/>
  <c r="D5531" i="26"/>
  <c r="D5544" i="26"/>
  <c r="E5520" i="26"/>
  <c r="G5520" i="26" s="1"/>
  <c r="E5501" i="26"/>
  <c r="D5525" i="26"/>
  <c r="F5518" i="26" l="1"/>
  <c r="G5501" i="26"/>
  <c r="F5501" i="26"/>
  <c r="G5514" i="26"/>
  <c r="F5514" i="26"/>
  <c r="G5516" i="26"/>
  <c r="F5516" i="26"/>
  <c r="G5495" i="26"/>
  <c r="G5499" i="26"/>
  <c r="F5499" i="26"/>
  <c r="G5479" i="26"/>
  <c r="F5479" i="26"/>
  <c r="G5522" i="26"/>
  <c r="F5522" i="26"/>
  <c r="G5487" i="26"/>
  <c r="F5487" i="26"/>
  <c r="G5504" i="26"/>
  <c r="F5504" i="26"/>
  <c r="F5512" i="26"/>
  <c r="G5505" i="26"/>
  <c r="G5508" i="26"/>
  <c r="G5500" i="26"/>
  <c r="G5502" i="26"/>
  <c r="F5510" i="26"/>
  <c r="G5510" i="26"/>
  <c r="G5491" i="26"/>
  <c r="F5491" i="26"/>
  <c r="G5485" i="26"/>
  <c r="F5520" i="26"/>
  <c r="G5507" i="26"/>
  <c r="F5507" i="26"/>
  <c r="F5493" i="26"/>
  <c r="G5493" i="26"/>
  <c r="F5506" i="26"/>
  <c r="G5506" i="26"/>
  <c r="G5497" i="26"/>
  <c r="G5489" i="26"/>
  <c r="E5517" i="26"/>
  <c r="F5517" i="26" s="1"/>
  <c r="D5541" i="26"/>
  <c r="E5503" i="26"/>
  <c r="G5503" i="26" s="1"/>
  <c r="D5527" i="26"/>
  <c r="D5560" i="26"/>
  <c r="E5536" i="26"/>
  <c r="D5568" i="26"/>
  <c r="E5544" i="26"/>
  <c r="D5547" i="26"/>
  <c r="E5523" i="26"/>
  <c r="D5553" i="26"/>
  <c r="E5529" i="26"/>
  <c r="F5529" i="26" s="1"/>
  <c r="D5554" i="26"/>
  <c r="E5530" i="26"/>
  <c r="F5530" i="26" s="1"/>
  <c r="D5552" i="26"/>
  <c r="E5528" i="26"/>
  <c r="E5509" i="26"/>
  <c r="D5533" i="26"/>
  <c r="D5570" i="26"/>
  <c r="E5546" i="26"/>
  <c r="F5546" i="26" s="1"/>
  <c r="D5556" i="26"/>
  <c r="E5532" i="26"/>
  <c r="F5532" i="26" s="1"/>
  <c r="E5513" i="26"/>
  <c r="G5513" i="26" s="1"/>
  <c r="D5537" i="26"/>
  <c r="D5566" i="26"/>
  <c r="E5542" i="26"/>
  <c r="G5542" i="26" s="1"/>
  <c r="D5549" i="26"/>
  <c r="E5525" i="26"/>
  <c r="F5525" i="26" s="1"/>
  <c r="E5526" i="26"/>
  <c r="D5550" i="26"/>
  <c r="D5564" i="26"/>
  <c r="E5540" i="26"/>
  <c r="G5540" i="26" s="1"/>
  <c r="D5555" i="26"/>
  <c r="E5531" i="26"/>
  <c r="E5519" i="26"/>
  <c r="D5543" i="26"/>
  <c r="D5558" i="26"/>
  <c r="E5534" i="26"/>
  <c r="G5534" i="26" s="1"/>
  <c r="D5545" i="26"/>
  <c r="E5521" i="26"/>
  <c r="G5521" i="26" s="1"/>
  <c r="E5515" i="26"/>
  <c r="D5539" i="26"/>
  <c r="E5524" i="26"/>
  <c r="F5524" i="26" s="1"/>
  <c r="D5548" i="26"/>
  <c r="D5562" i="26"/>
  <c r="E5538" i="26"/>
  <c r="E5511" i="26"/>
  <c r="F5511" i="26" s="1"/>
  <c r="D5535" i="26"/>
  <c r="G5532" i="26" l="1"/>
  <c r="G5525" i="26"/>
  <c r="F5538" i="26"/>
  <c r="G5538" i="26"/>
  <c r="F5536" i="26"/>
  <c r="G5536" i="26"/>
  <c r="G5526" i="26"/>
  <c r="F5526" i="26"/>
  <c r="F5542" i="26"/>
  <c r="G5530" i="26"/>
  <c r="F5521" i="26"/>
  <c r="F5513" i="26"/>
  <c r="F5534" i="26"/>
  <c r="G5529" i="26"/>
  <c r="G5524" i="26"/>
  <c r="G5517" i="26"/>
  <c r="G5511" i="26"/>
  <c r="G5519" i="26"/>
  <c r="F5519" i="26"/>
  <c r="G5546" i="26"/>
  <c r="G5531" i="26"/>
  <c r="F5531" i="26"/>
  <c r="F5523" i="26"/>
  <c r="G5523" i="26"/>
  <c r="G5515" i="26"/>
  <c r="F5515" i="26"/>
  <c r="F5509" i="26"/>
  <c r="G5509" i="26"/>
  <c r="F5528" i="26"/>
  <c r="G5528" i="26"/>
  <c r="F5544" i="26"/>
  <c r="G5544" i="26"/>
  <c r="F5540" i="26"/>
  <c r="F5503" i="26"/>
  <c r="D5563" i="26"/>
  <c r="E5539" i="26"/>
  <c r="D5573" i="26"/>
  <c r="E5549" i="26"/>
  <c r="F5549" i="26" s="1"/>
  <c r="D5561" i="26"/>
  <c r="E5537" i="26"/>
  <c r="F5537" i="26" s="1"/>
  <c r="D5594" i="26"/>
  <c r="E5570" i="26"/>
  <c r="D5567" i="26"/>
  <c r="E5543" i="26"/>
  <c r="F5543" i="26" s="1"/>
  <c r="E5564" i="26"/>
  <c r="D5588" i="26"/>
  <c r="E5560" i="26"/>
  <c r="G5560" i="26" s="1"/>
  <c r="D5584" i="26"/>
  <c r="D5574" i="26"/>
  <c r="E5550" i="26"/>
  <c r="D5590" i="26"/>
  <c r="E5566" i="26"/>
  <c r="D5571" i="26"/>
  <c r="E5547" i="26"/>
  <c r="E5527" i="26"/>
  <c r="F5527" i="26" s="1"/>
  <c r="D5569" i="26"/>
  <c r="E5545" i="26"/>
  <c r="G5545" i="26" s="1"/>
  <c r="E5556" i="26"/>
  <c r="D5580" i="26"/>
  <c r="D5577" i="26"/>
  <c r="E5553" i="26"/>
  <c r="D5557" i="26"/>
  <c r="E5533" i="26"/>
  <c r="D5578" i="26"/>
  <c r="E5554" i="26"/>
  <c r="E5555" i="26"/>
  <c r="D5579" i="26"/>
  <c r="E5552" i="26"/>
  <c r="G5552" i="26" s="1"/>
  <c r="D5576" i="26"/>
  <c r="D5565" i="26"/>
  <c r="E5541" i="26"/>
  <c r="F5541" i="26" s="1"/>
  <c r="D5586" i="26"/>
  <c r="E5562" i="26"/>
  <c r="F5562" i="26" s="1"/>
  <c r="E5548" i="26"/>
  <c r="D5572" i="26"/>
  <c r="D5559" i="26"/>
  <c r="E5535" i="26"/>
  <c r="F5535" i="26" s="1"/>
  <c r="E5568" i="26"/>
  <c r="D5592" i="26"/>
  <c r="D5582" i="26"/>
  <c r="E5558" i="26"/>
  <c r="F5558" i="26" s="1"/>
  <c r="G5541" i="26" l="1"/>
  <c r="F5552" i="26"/>
  <c r="F5568" i="26"/>
  <c r="G5568" i="26"/>
  <c r="D5551" i="26"/>
  <c r="G5537" i="26"/>
  <c r="G5549" i="26"/>
  <c r="G5535" i="26"/>
  <c r="G5554" i="26"/>
  <c r="F5554" i="26"/>
  <c r="G5550" i="26"/>
  <c r="F5550" i="26"/>
  <c r="F5570" i="26"/>
  <c r="G5570" i="26"/>
  <c r="G5564" i="26"/>
  <c r="F5564" i="26"/>
  <c r="F5560" i="26"/>
  <c r="G5553" i="26"/>
  <c r="F5553" i="26"/>
  <c r="G5547" i="26"/>
  <c r="F5547" i="26"/>
  <c r="G5566" i="26"/>
  <c r="F5566" i="26"/>
  <c r="F5539" i="26"/>
  <c r="G5539" i="26"/>
  <c r="G5533" i="26"/>
  <c r="F5533" i="26"/>
  <c r="G5527" i="26"/>
  <c r="G5548" i="26"/>
  <c r="F5548" i="26"/>
  <c r="F5555" i="26"/>
  <c r="G5555" i="26"/>
  <c r="G5556" i="26"/>
  <c r="F5556" i="26"/>
  <c r="G5543" i="26"/>
  <c r="G5558" i="26"/>
  <c r="F5545" i="26"/>
  <c r="G5562" i="26"/>
  <c r="E5569" i="26"/>
  <c r="G5569" i="26" s="1"/>
  <c r="D5593" i="26"/>
  <c r="E5573" i="26"/>
  <c r="F5573" i="26" s="1"/>
  <c r="D5597" i="26"/>
  <c r="D5610" i="26"/>
  <c r="E5586" i="26"/>
  <c r="D5602" i="26"/>
  <c r="E5578" i="26"/>
  <c r="F5578" i="26" s="1"/>
  <c r="E5580" i="26"/>
  <c r="D5604" i="26"/>
  <c r="D5598" i="26"/>
  <c r="E5574" i="26"/>
  <c r="G5574" i="26" s="1"/>
  <c r="D5618" i="26"/>
  <c r="E5594" i="26"/>
  <c r="D5606" i="26"/>
  <c r="E5582" i="26"/>
  <c r="F5582" i="26" s="1"/>
  <c r="E5551" i="26"/>
  <c r="E5592" i="26"/>
  <c r="G5592" i="26" s="1"/>
  <c r="D5616" i="26"/>
  <c r="E5559" i="26"/>
  <c r="F5559" i="26" s="1"/>
  <c r="D5583" i="26"/>
  <c r="E5579" i="26"/>
  <c r="D5603" i="26"/>
  <c r="E5565" i="26"/>
  <c r="D5589" i="26"/>
  <c r="E5557" i="26"/>
  <c r="F5557" i="26" s="1"/>
  <c r="D5581" i="26"/>
  <c r="E5567" i="26"/>
  <c r="D5591" i="26"/>
  <c r="E5561" i="26"/>
  <c r="D5585" i="26"/>
  <c r="E5563" i="26"/>
  <c r="D5587" i="26"/>
  <c r="E5572" i="26"/>
  <c r="F5572" i="26" s="1"/>
  <c r="D5596" i="26"/>
  <c r="E5577" i="26"/>
  <c r="G5577" i="26" s="1"/>
  <c r="D5601" i="26"/>
  <c r="E5571" i="26"/>
  <c r="D5595" i="26"/>
  <c r="E5584" i="26"/>
  <c r="D5608" i="26"/>
  <c r="E5576" i="26"/>
  <c r="G5576" i="26" s="1"/>
  <c r="D5600" i="26"/>
  <c r="D5614" i="26"/>
  <c r="E5590" i="26"/>
  <c r="E5588" i="26"/>
  <c r="F5588" i="26" s="1"/>
  <c r="D5612" i="26"/>
  <c r="G5559" i="26" l="1"/>
  <c r="G5578" i="26"/>
  <c r="F5584" i="26"/>
  <c r="G5584" i="26"/>
  <c r="G5563" i="26"/>
  <c r="F5563" i="26"/>
  <c r="G5565" i="26"/>
  <c r="F5565" i="26"/>
  <c r="D5575" i="26"/>
  <c r="G5580" i="26"/>
  <c r="F5580" i="26"/>
  <c r="F5574" i="26"/>
  <c r="F5569" i="26"/>
  <c r="F5577" i="26"/>
  <c r="F5576" i="26"/>
  <c r="G5582" i="26"/>
  <c r="G5551" i="26"/>
  <c r="F5551" i="26"/>
  <c r="G5571" i="26"/>
  <c r="F5571" i="26"/>
  <c r="G5561" i="26"/>
  <c r="F5561" i="26"/>
  <c r="G5579" i="26"/>
  <c r="F5579" i="26"/>
  <c r="F5590" i="26"/>
  <c r="G5590" i="26"/>
  <c r="G5594" i="26"/>
  <c r="F5594" i="26"/>
  <c r="G5586" i="26"/>
  <c r="F5586" i="26"/>
  <c r="G5567" i="26"/>
  <c r="F5567" i="26"/>
  <c r="F5592" i="26"/>
  <c r="G5572" i="26"/>
  <c r="G5557" i="26"/>
  <c r="G5588" i="26"/>
  <c r="G5573" i="26"/>
  <c r="E5585" i="26"/>
  <c r="D5609" i="26"/>
  <c r="E5581" i="26"/>
  <c r="D5605" i="26"/>
  <c r="D5630" i="26"/>
  <c r="E5606" i="26"/>
  <c r="G5606" i="26" s="1"/>
  <c r="D5622" i="26"/>
  <c r="E5598" i="26"/>
  <c r="F5598" i="26" s="1"/>
  <c r="D5626" i="26"/>
  <c r="E5602" i="26"/>
  <c r="E5612" i="26"/>
  <c r="D5636" i="26"/>
  <c r="E5603" i="26"/>
  <c r="D5627" i="26"/>
  <c r="E5575" i="26"/>
  <c r="F5575" i="26" s="1"/>
  <c r="E5591" i="26"/>
  <c r="F5591" i="26" s="1"/>
  <c r="D5615" i="26"/>
  <c r="E5593" i="26"/>
  <c r="G5593" i="26" s="1"/>
  <c r="D5617" i="26"/>
  <c r="E5600" i="26"/>
  <c r="D5624" i="26"/>
  <c r="E5596" i="26"/>
  <c r="D5620" i="26"/>
  <c r="D5634" i="26"/>
  <c r="E5610" i="26"/>
  <c r="F5610" i="26" s="1"/>
  <c r="E5587" i="26"/>
  <c r="D5611" i="26"/>
  <c r="E5589" i="26"/>
  <c r="F5589" i="26" s="1"/>
  <c r="D5613" i="26"/>
  <c r="E5583" i="26"/>
  <c r="D5607" i="26"/>
  <c r="E5616" i="26"/>
  <c r="D5640" i="26"/>
  <c r="D5642" i="26"/>
  <c r="E5618" i="26"/>
  <c r="E5604" i="26"/>
  <c r="F5604" i="26" s="1"/>
  <c r="D5628" i="26"/>
  <c r="D5638" i="26"/>
  <c r="E5614" i="26"/>
  <c r="F5614" i="26" s="1"/>
  <c r="E5608" i="26"/>
  <c r="G5608" i="26" s="1"/>
  <c r="D5632" i="26"/>
  <c r="E5601" i="26"/>
  <c r="D5625" i="26"/>
  <c r="E5595" i="26"/>
  <c r="D5619" i="26"/>
  <c r="E5597" i="26"/>
  <c r="D5621" i="26"/>
  <c r="G5589" i="26" l="1"/>
  <c r="G5604" i="26"/>
  <c r="F5608" i="26"/>
  <c r="F5606" i="26"/>
  <c r="G5595" i="26"/>
  <c r="F5595" i="26"/>
  <c r="F5600" i="26"/>
  <c r="G5600" i="26"/>
  <c r="G5603" i="26"/>
  <c r="F5603" i="26"/>
  <c r="G5575" i="26"/>
  <c r="G5618" i="26"/>
  <c r="F5618" i="26"/>
  <c r="D5599" i="26"/>
  <c r="G5601" i="26"/>
  <c r="F5601" i="26"/>
  <c r="G5612" i="26"/>
  <c r="F5612" i="26"/>
  <c r="F5587" i="26"/>
  <c r="G5587" i="26"/>
  <c r="G5581" i="26"/>
  <c r="F5581" i="26"/>
  <c r="G5602" i="26"/>
  <c r="F5602" i="26"/>
  <c r="G5610" i="26"/>
  <c r="F5616" i="26"/>
  <c r="G5616" i="26"/>
  <c r="F5585" i="26"/>
  <c r="G5585" i="26"/>
  <c r="G5591" i="26"/>
  <c r="G5598" i="26"/>
  <c r="G5597" i="26"/>
  <c r="F5597" i="26"/>
  <c r="G5583" i="26"/>
  <c r="F5583" i="26"/>
  <c r="G5596" i="26"/>
  <c r="F5596" i="26"/>
  <c r="G5614" i="26"/>
  <c r="F5593" i="26"/>
  <c r="D5650" i="26"/>
  <c r="E5626" i="26"/>
  <c r="E5625" i="26"/>
  <c r="G5625" i="26" s="1"/>
  <c r="D5649" i="26"/>
  <c r="E5628" i="26"/>
  <c r="D5652" i="26"/>
  <c r="E5611" i="26"/>
  <c r="D5635" i="26"/>
  <c r="E5624" i="26"/>
  <c r="G5624" i="26" s="1"/>
  <c r="D5648" i="26"/>
  <c r="E5632" i="26"/>
  <c r="G5632" i="26" s="1"/>
  <c r="D5656" i="26"/>
  <c r="E5607" i="26"/>
  <c r="F5607" i="26" s="1"/>
  <c r="D5631" i="26"/>
  <c r="E5599" i="26"/>
  <c r="D5646" i="26"/>
  <c r="E5622" i="26"/>
  <c r="G5622" i="26" s="1"/>
  <c r="E5605" i="26"/>
  <c r="F5605" i="26" s="1"/>
  <c r="D5629" i="26"/>
  <c r="E5621" i="26"/>
  <c r="F5621" i="26" s="1"/>
  <c r="D5645" i="26"/>
  <c r="E5619" i="26"/>
  <c r="D5643" i="26"/>
  <c r="E5615" i="26"/>
  <c r="D5639" i="26"/>
  <c r="E5636" i="26"/>
  <c r="D5660" i="26"/>
  <c r="D5666" i="26"/>
  <c r="E5642" i="26"/>
  <c r="E5617" i="26"/>
  <c r="F5617" i="26" s="1"/>
  <c r="D5641" i="26"/>
  <c r="E5613" i="26"/>
  <c r="D5637" i="26"/>
  <c r="E5620" i="26"/>
  <c r="D5644" i="26"/>
  <c r="E5627" i="26"/>
  <c r="D5651" i="26"/>
  <c r="D5654" i="26"/>
  <c r="E5630" i="26"/>
  <c r="F5630" i="26" s="1"/>
  <c r="E5609" i="26"/>
  <c r="G5609" i="26" s="1"/>
  <c r="D5633" i="26"/>
  <c r="D5658" i="26"/>
  <c r="E5634" i="26"/>
  <c r="D5662" i="26"/>
  <c r="E5638" i="26"/>
  <c r="G5638" i="26" s="1"/>
  <c r="E5640" i="26"/>
  <c r="G5640" i="26" s="1"/>
  <c r="D5664" i="26"/>
  <c r="F5632" i="26" l="1"/>
  <c r="F5625" i="26"/>
  <c r="G5613" i="26"/>
  <c r="F5613" i="26"/>
  <c r="F5615" i="26"/>
  <c r="G5615" i="26"/>
  <c r="F5622" i="26"/>
  <c r="F5640" i="26"/>
  <c r="F5624" i="26"/>
  <c r="D5623" i="26"/>
  <c r="F5609" i="26"/>
  <c r="G5621" i="26"/>
  <c r="G5634" i="26"/>
  <c r="F5634" i="26"/>
  <c r="F5638" i="26"/>
  <c r="G5605" i="26"/>
  <c r="G5630" i="26"/>
  <c r="F5619" i="26"/>
  <c r="G5619" i="26"/>
  <c r="G5599" i="26"/>
  <c r="F5599" i="26"/>
  <c r="F5611" i="26"/>
  <c r="G5611" i="26"/>
  <c r="F5642" i="26"/>
  <c r="G5642" i="26"/>
  <c r="G5627" i="26"/>
  <c r="F5627" i="26"/>
  <c r="G5628" i="26"/>
  <c r="F5628" i="26"/>
  <c r="G5620" i="26"/>
  <c r="F5620" i="26"/>
  <c r="F5636" i="26"/>
  <c r="G5636" i="26"/>
  <c r="G5617" i="26"/>
  <c r="G5626" i="26"/>
  <c r="F5626" i="26"/>
  <c r="G5607" i="26"/>
  <c r="E5644" i="26"/>
  <c r="D5668" i="26"/>
  <c r="E5639" i="26"/>
  <c r="D5663" i="26"/>
  <c r="D5670" i="26"/>
  <c r="E5646" i="26"/>
  <c r="F5646" i="26" s="1"/>
  <c r="E5631" i="26"/>
  <c r="D5655" i="26"/>
  <c r="E5635" i="26"/>
  <c r="D5659" i="26"/>
  <c r="E5660" i="26"/>
  <c r="D5684" i="26"/>
  <c r="E5645" i="26"/>
  <c r="F5645" i="26" s="1"/>
  <c r="D5669" i="26"/>
  <c r="D5682" i="26"/>
  <c r="E5658" i="26"/>
  <c r="E5623" i="26"/>
  <c r="E5641" i="26"/>
  <c r="G5641" i="26" s="1"/>
  <c r="D5665" i="26"/>
  <c r="E5649" i="26"/>
  <c r="F5649" i="26" s="1"/>
  <c r="D5673" i="26"/>
  <c r="E5633" i="26"/>
  <c r="F5633" i="26" s="1"/>
  <c r="D5657" i="26"/>
  <c r="E5651" i="26"/>
  <c r="D5675" i="26"/>
  <c r="E5637" i="26"/>
  <c r="F5637" i="26" s="1"/>
  <c r="D5661" i="26"/>
  <c r="D5690" i="26"/>
  <c r="E5666" i="26"/>
  <c r="E5656" i="26"/>
  <c r="G5656" i="26" s="1"/>
  <c r="D5680" i="26"/>
  <c r="D5674" i="26"/>
  <c r="E5650" i="26"/>
  <c r="E5664" i="26"/>
  <c r="G5664" i="26" s="1"/>
  <c r="D5688" i="26"/>
  <c r="E5629" i="26"/>
  <c r="F5629" i="26" s="1"/>
  <c r="D5653" i="26"/>
  <c r="E5648" i="26"/>
  <c r="G5648" i="26" s="1"/>
  <c r="D5672" i="26"/>
  <c r="E5652" i="26"/>
  <c r="D5676" i="26"/>
  <c r="D5686" i="26"/>
  <c r="E5662" i="26"/>
  <c r="F5662" i="26" s="1"/>
  <c r="D5678" i="26"/>
  <c r="E5654" i="26"/>
  <c r="E5643" i="26"/>
  <c r="D5667" i="26"/>
  <c r="G5637" i="26" l="1"/>
  <c r="F5664" i="26"/>
  <c r="F5641" i="26"/>
  <c r="G5662" i="26"/>
  <c r="G5650" i="26"/>
  <c r="F5650" i="26"/>
  <c r="D5647" i="26"/>
  <c r="G5652" i="26"/>
  <c r="F5652" i="26"/>
  <c r="G5651" i="26"/>
  <c r="F5651" i="26"/>
  <c r="G5623" i="26"/>
  <c r="F5623" i="26"/>
  <c r="G5635" i="26"/>
  <c r="F5635" i="26"/>
  <c r="G5644" i="26"/>
  <c r="F5644" i="26"/>
  <c r="G5658" i="26"/>
  <c r="F5658" i="26"/>
  <c r="F5656" i="26"/>
  <c r="G5660" i="26"/>
  <c r="F5660" i="26"/>
  <c r="G5639" i="26"/>
  <c r="F5639" i="26"/>
  <c r="G5649" i="26"/>
  <c r="F5648" i="26"/>
  <c r="G5645" i="26"/>
  <c r="G5629" i="26"/>
  <c r="G5633" i="26"/>
  <c r="G5643" i="26"/>
  <c r="F5643" i="26"/>
  <c r="G5631" i="26"/>
  <c r="F5631" i="26"/>
  <c r="G5654" i="26"/>
  <c r="F5654" i="26"/>
  <c r="F5666" i="26"/>
  <c r="G5666" i="26"/>
  <c r="G5646" i="26"/>
  <c r="E5672" i="26"/>
  <c r="G5672" i="26" s="1"/>
  <c r="D5696" i="26"/>
  <c r="E5669" i="26"/>
  <c r="F5669" i="26" s="1"/>
  <c r="D5693" i="26"/>
  <c r="E5668" i="26"/>
  <c r="D5692" i="26"/>
  <c r="D5702" i="26"/>
  <c r="E5678" i="26"/>
  <c r="F5678" i="26" s="1"/>
  <c r="D5698" i="26"/>
  <c r="E5674" i="26"/>
  <c r="E5673" i="26"/>
  <c r="G5673" i="26" s="1"/>
  <c r="D5697" i="26"/>
  <c r="E5647" i="26"/>
  <c r="E5684" i="26"/>
  <c r="D5708" i="26"/>
  <c r="D5694" i="26"/>
  <c r="E5670" i="26"/>
  <c r="G5670" i="26" s="1"/>
  <c r="D5706" i="26"/>
  <c r="E5682" i="26"/>
  <c r="D5710" i="26"/>
  <c r="E5686" i="26"/>
  <c r="E5675" i="26"/>
  <c r="D5699" i="26"/>
  <c r="E5653" i="26"/>
  <c r="F5653" i="26" s="1"/>
  <c r="D5677" i="26"/>
  <c r="E5680" i="26"/>
  <c r="G5680" i="26" s="1"/>
  <c r="D5704" i="26"/>
  <c r="D5714" i="26"/>
  <c r="E5690" i="26"/>
  <c r="E5676" i="26"/>
  <c r="D5700" i="26"/>
  <c r="E5657" i="26"/>
  <c r="D5681" i="26"/>
  <c r="E5665" i="26"/>
  <c r="F5665" i="26" s="1"/>
  <c r="D5689" i="26"/>
  <c r="E5659" i="26"/>
  <c r="D5683" i="26"/>
  <c r="E5667" i="26"/>
  <c r="D5691" i="26"/>
  <c r="E5688" i="26"/>
  <c r="G5688" i="26" s="1"/>
  <c r="D5712" i="26"/>
  <c r="E5655" i="26"/>
  <c r="D5679" i="26"/>
  <c r="E5663" i="26"/>
  <c r="D5687" i="26"/>
  <c r="E5661" i="26"/>
  <c r="F5661" i="26" s="1"/>
  <c r="D5685" i="26"/>
  <c r="F5680" i="26" l="1"/>
  <c r="G5667" i="26"/>
  <c r="F5667" i="26"/>
  <c r="G5676" i="26"/>
  <c r="F5676" i="26"/>
  <c r="G5675" i="26"/>
  <c r="F5675" i="26"/>
  <c r="F5684" i="26"/>
  <c r="G5684" i="26"/>
  <c r="G5661" i="26"/>
  <c r="G5663" i="26"/>
  <c r="F5663" i="26"/>
  <c r="G5659" i="26"/>
  <c r="F5659" i="26"/>
  <c r="G5647" i="26"/>
  <c r="F5647" i="26"/>
  <c r="G5668" i="26"/>
  <c r="F5668" i="26"/>
  <c r="G5665" i="26"/>
  <c r="G5678" i="26"/>
  <c r="F5672" i="26"/>
  <c r="F5682" i="26"/>
  <c r="G5682" i="26"/>
  <c r="F5688" i="26"/>
  <c r="G5690" i="26"/>
  <c r="F5690" i="26"/>
  <c r="G5686" i="26"/>
  <c r="F5686" i="26"/>
  <c r="D5671" i="26"/>
  <c r="G5655" i="26"/>
  <c r="F5655" i="26"/>
  <c r="F5670" i="26"/>
  <c r="G5669" i="26"/>
  <c r="F5673" i="26"/>
  <c r="G5674" i="26"/>
  <c r="F5674" i="26"/>
  <c r="F5657" i="26"/>
  <c r="G5657" i="26"/>
  <c r="G5653" i="26"/>
  <c r="E5677" i="26"/>
  <c r="F5677" i="26" s="1"/>
  <c r="D5701" i="26"/>
  <c r="E5685" i="26"/>
  <c r="F5685" i="26" s="1"/>
  <c r="D5709" i="26"/>
  <c r="E5712" i="26"/>
  <c r="G5712" i="26" s="1"/>
  <c r="D5736" i="26"/>
  <c r="E5693" i="26"/>
  <c r="F5693" i="26" s="1"/>
  <c r="D5717" i="26"/>
  <c r="E5696" i="26"/>
  <c r="G5696" i="26" s="1"/>
  <c r="D5720" i="26"/>
  <c r="E5700" i="26"/>
  <c r="F5700" i="26" s="1"/>
  <c r="D5724" i="26"/>
  <c r="D5738" i="26"/>
  <c r="E5714" i="26"/>
  <c r="G5714" i="26" s="1"/>
  <c r="E5699" i="26"/>
  <c r="D5723" i="26"/>
  <c r="D5734" i="26"/>
  <c r="E5710" i="26"/>
  <c r="G5710" i="26" s="1"/>
  <c r="D5718" i="26"/>
  <c r="E5694" i="26"/>
  <c r="F5694" i="26" s="1"/>
  <c r="E5689" i="26"/>
  <c r="D5713" i="26"/>
  <c r="E5697" i="26"/>
  <c r="F5697" i="26" s="1"/>
  <c r="D5721" i="26"/>
  <c r="E5679" i="26"/>
  <c r="D5703" i="26"/>
  <c r="E5691" i="26"/>
  <c r="D5715" i="26"/>
  <c r="E5704" i="26"/>
  <c r="G5704" i="26" s="1"/>
  <c r="D5728" i="26"/>
  <c r="E5708" i="26"/>
  <c r="D5732" i="26"/>
  <c r="E5687" i="26"/>
  <c r="D5711" i="26"/>
  <c r="D5730" i="26"/>
  <c r="E5706" i="26"/>
  <c r="F5706" i="26" s="1"/>
  <c r="D5726" i="26"/>
  <c r="E5702" i="26"/>
  <c r="G5702" i="26" s="1"/>
  <c r="E5681" i="26"/>
  <c r="F5681" i="26" s="1"/>
  <c r="D5705" i="26"/>
  <c r="D5722" i="26"/>
  <c r="E5698" i="26"/>
  <c r="E5683" i="26"/>
  <c r="D5707" i="26"/>
  <c r="E5671" i="26"/>
  <c r="D5695" i="26"/>
  <c r="E5692" i="26"/>
  <c r="D5716" i="26"/>
  <c r="G5677" i="26" l="1"/>
  <c r="F5712" i="26"/>
  <c r="F5704" i="26"/>
  <c r="G5700" i="26"/>
  <c r="F5710" i="26"/>
  <c r="G5687" i="26"/>
  <c r="F5687" i="26"/>
  <c r="G5679" i="26"/>
  <c r="F5679" i="26"/>
  <c r="G5681" i="26"/>
  <c r="F5714" i="26"/>
  <c r="G5685" i="26"/>
  <c r="G5693" i="26"/>
  <c r="G5698" i="26"/>
  <c r="F5698" i="26"/>
  <c r="G5694" i="26"/>
  <c r="F5692" i="26"/>
  <c r="G5692" i="26"/>
  <c r="F5708" i="26"/>
  <c r="G5708" i="26"/>
  <c r="G5699" i="26"/>
  <c r="F5699" i="26"/>
  <c r="G5697" i="26"/>
  <c r="F5702" i="26"/>
  <c r="G5706" i="26"/>
  <c r="G5683" i="26"/>
  <c r="F5683" i="26"/>
  <c r="G5691" i="26"/>
  <c r="F5691" i="26"/>
  <c r="F5671" i="26"/>
  <c r="G5671" i="26"/>
  <c r="G5689" i="26"/>
  <c r="F5689" i="26"/>
  <c r="F5696" i="26"/>
  <c r="E5732" i="26"/>
  <c r="G5732" i="26" s="1"/>
  <c r="D5756" i="26"/>
  <c r="E5711" i="26"/>
  <c r="G5711" i="26" s="1"/>
  <c r="D5735" i="26"/>
  <c r="E5703" i="26"/>
  <c r="F5703" i="26" s="1"/>
  <c r="D5727" i="26"/>
  <c r="D5742" i="26"/>
  <c r="E5718" i="26"/>
  <c r="G5718" i="26" s="1"/>
  <c r="E5716" i="26"/>
  <c r="F5716" i="26" s="1"/>
  <c r="D5740" i="26"/>
  <c r="E5713" i="26"/>
  <c r="D5737" i="26"/>
  <c r="D5762" i="26"/>
  <c r="E5738" i="26"/>
  <c r="E5720" i="26"/>
  <c r="G5720" i="26" s="1"/>
  <c r="D5744" i="26"/>
  <c r="E5709" i="26"/>
  <c r="F5709" i="26" s="1"/>
  <c r="D5733" i="26"/>
  <c r="E5707" i="26"/>
  <c r="D5731" i="26"/>
  <c r="E5695" i="26"/>
  <c r="D5758" i="26"/>
  <c r="E5734" i="26"/>
  <c r="G5734" i="26" s="1"/>
  <c r="E5724" i="26"/>
  <c r="F5724" i="26" s="1"/>
  <c r="D5748" i="26"/>
  <c r="D5750" i="26"/>
  <c r="E5726" i="26"/>
  <c r="G5726" i="26" s="1"/>
  <c r="E5705" i="26"/>
  <c r="D5729" i="26"/>
  <c r="E5715" i="26"/>
  <c r="D5739" i="26"/>
  <c r="E5723" i="26"/>
  <c r="D5747" i="26"/>
  <c r="E5701" i="26"/>
  <c r="F5701" i="26" s="1"/>
  <c r="D5725" i="26"/>
  <c r="D5746" i="26"/>
  <c r="E5722" i="26"/>
  <c r="D5754" i="26"/>
  <c r="E5730" i="26"/>
  <c r="F5730" i="26" s="1"/>
  <c r="E5728" i="26"/>
  <c r="G5728" i="26" s="1"/>
  <c r="D5752" i="26"/>
  <c r="E5721" i="26"/>
  <c r="D5745" i="26"/>
  <c r="E5717" i="26"/>
  <c r="F5717" i="26" s="1"/>
  <c r="D5741" i="26"/>
  <c r="E5736" i="26"/>
  <c r="G5736" i="26" s="1"/>
  <c r="D5760" i="26"/>
  <c r="F5726" i="26" l="1"/>
  <c r="F5736" i="26"/>
  <c r="F5728" i="26"/>
  <c r="F5721" i="26"/>
  <c r="G5721" i="26"/>
  <c r="G5707" i="26"/>
  <c r="F5707" i="26"/>
  <c r="G5713" i="26"/>
  <c r="F5713" i="26"/>
  <c r="F5718" i="26"/>
  <c r="F5711" i="26"/>
  <c r="G5730" i="26"/>
  <c r="G5709" i="26"/>
  <c r="G5715" i="26"/>
  <c r="F5715" i="26"/>
  <c r="G5723" i="26"/>
  <c r="F5723" i="26"/>
  <c r="G5724" i="26"/>
  <c r="D5719" i="26"/>
  <c r="G5717" i="26"/>
  <c r="F5720" i="26"/>
  <c r="G5722" i="26"/>
  <c r="F5722" i="26"/>
  <c r="G5738" i="26"/>
  <c r="F5738" i="26"/>
  <c r="G5705" i="26"/>
  <c r="F5705" i="26"/>
  <c r="G5695" i="26"/>
  <c r="F5695" i="26"/>
  <c r="F5732" i="26"/>
  <c r="G5701" i="26"/>
  <c r="G5716" i="26"/>
  <c r="G5703" i="26"/>
  <c r="F5734" i="26"/>
  <c r="E5719" i="26"/>
  <c r="D5743" i="26"/>
  <c r="E5739" i="26"/>
  <c r="D5763" i="26"/>
  <c r="E5729" i="26"/>
  <c r="D5753" i="26"/>
  <c r="D5786" i="26"/>
  <c r="E5762" i="26"/>
  <c r="F5762" i="26" s="1"/>
  <c r="E5760" i="26"/>
  <c r="G5760" i="26" s="1"/>
  <c r="D5784" i="26"/>
  <c r="D5770" i="26"/>
  <c r="E5746" i="26"/>
  <c r="E5733" i="26"/>
  <c r="F5733" i="26" s="1"/>
  <c r="D5757" i="26"/>
  <c r="E5727" i="26"/>
  <c r="F5727" i="26" s="1"/>
  <c r="D5751" i="26"/>
  <c r="E5752" i="26"/>
  <c r="G5752" i="26" s="1"/>
  <c r="D5776" i="26"/>
  <c r="E5748" i="26"/>
  <c r="F5748" i="26" s="1"/>
  <c r="D5772" i="26"/>
  <c r="E5737" i="26"/>
  <c r="D5761" i="26"/>
  <c r="E5744" i="26"/>
  <c r="D5768" i="26"/>
  <c r="E5745" i="26"/>
  <c r="D5769" i="26"/>
  <c r="E5747" i="26"/>
  <c r="D5771" i="26"/>
  <c r="D5774" i="26"/>
  <c r="E5750" i="26"/>
  <c r="E5756" i="26"/>
  <c r="D5780" i="26"/>
  <c r="E5725" i="26"/>
  <c r="F5725" i="26" s="1"/>
  <c r="D5749" i="26"/>
  <c r="E5741" i="26"/>
  <c r="F5741" i="26" s="1"/>
  <c r="D5765" i="26"/>
  <c r="E5731" i="26"/>
  <c r="D5755" i="26"/>
  <c r="E5735" i="26"/>
  <c r="D5759" i="26"/>
  <c r="D5778" i="26"/>
  <c r="E5754" i="26"/>
  <c r="D5782" i="26"/>
  <c r="E5758" i="26"/>
  <c r="G5758" i="26" s="1"/>
  <c r="E5740" i="26"/>
  <c r="D5764" i="26"/>
  <c r="D5766" i="26"/>
  <c r="E5742" i="26"/>
  <c r="G5742" i="26" s="1"/>
  <c r="G5725" i="26" l="1"/>
  <c r="G5741" i="26"/>
  <c r="F5756" i="26"/>
  <c r="G5756" i="26"/>
  <c r="F5758" i="26"/>
  <c r="G5748" i="26"/>
  <c r="F5752" i="26"/>
  <c r="G5750" i="26"/>
  <c r="F5750" i="26"/>
  <c r="G5740" i="26"/>
  <c r="F5740" i="26"/>
  <c r="G5731" i="26"/>
  <c r="F5731" i="26"/>
  <c r="F5737" i="26"/>
  <c r="G5737" i="26"/>
  <c r="G5729" i="26"/>
  <c r="F5729" i="26"/>
  <c r="G5762" i="26"/>
  <c r="G5747" i="26"/>
  <c r="F5747" i="26"/>
  <c r="G5739" i="26"/>
  <c r="F5739" i="26"/>
  <c r="G5754" i="26"/>
  <c r="F5754" i="26"/>
  <c r="G5735" i="26"/>
  <c r="F5735" i="26"/>
  <c r="G5744" i="26"/>
  <c r="F5744" i="26"/>
  <c r="G5746" i="26"/>
  <c r="F5746" i="26"/>
  <c r="G5745" i="26"/>
  <c r="F5745" i="26"/>
  <c r="F5719" i="26"/>
  <c r="G5719" i="26"/>
  <c r="F5760" i="26"/>
  <c r="G5727" i="26"/>
  <c r="F5742" i="26"/>
  <c r="G5733" i="26"/>
  <c r="D5802" i="26"/>
  <c r="E5778" i="26"/>
  <c r="G5778" i="26" s="1"/>
  <c r="E5749" i="26"/>
  <c r="F5749" i="26" s="1"/>
  <c r="D5773" i="26"/>
  <c r="D5798" i="26"/>
  <c r="E5774" i="26"/>
  <c r="G5774" i="26" s="1"/>
  <c r="E5769" i="26"/>
  <c r="D5793" i="26"/>
  <c r="E5761" i="26"/>
  <c r="D5785" i="26"/>
  <c r="E5757" i="26"/>
  <c r="F5757" i="26" s="1"/>
  <c r="D5781" i="26"/>
  <c r="E5763" i="26"/>
  <c r="D5787" i="26"/>
  <c r="E5780" i="26"/>
  <c r="F5780" i="26" s="1"/>
  <c r="D5804" i="26"/>
  <c r="E5771" i="26"/>
  <c r="D5795" i="26"/>
  <c r="D5790" i="26"/>
  <c r="E5766" i="26"/>
  <c r="G5766" i="26" s="1"/>
  <c r="D5806" i="26"/>
  <c r="E5782" i="26"/>
  <c r="G5782" i="26" s="1"/>
  <c r="E5784" i="26"/>
  <c r="G5784" i="26" s="1"/>
  <c r="D5808" i="26"/>
  <c r="E5743" i="26"/>
  <c r="E5768" i="26"/>
  <c r="G5768" i="26" s="1"/>
  <c r="D5792" i="26"/>
  <c r="E5751" i="26"/>
  <c r="D5775" i="26"/>
  <c r="E5776" i="26"/>
  <c r="G5776" i="26" s="1"/>
  <c r="D5800" i="26"/>
  <c r="E5764" i="26"/>
  <c r="D5788" i="26"/>
  <c r="E5755" i="26"/>
  <c r="D5779" i="26"/>
  <c r="E5765" i="26"/>
  <c r="D5789" i="26"/>
  <c r="D5810" i="26"/>
  <c r="E5786" i="26"/>
  <c r="E5759" i="26"/>
  <c r="F5759" i="26" s="1"/>
  <c r="D5783" i="26"/>
  <c r="E5772" i="26"/>
  <c r="D5796" i="26"/>
  <c r="E5753" i="26"/>
  <c r="D5777" i="26"/>
  <c r="D5794" i="26"/>
  <c r="E5770" i="26"/>
  <c r="F5770" i="26" s="1"/>
  <c r="F5774" i="26" l="1"/>
  <c r="G5780" i="26"/>
  <c r="F5768" i="26"/>
  <c r="G5786" i="26"/>
  <c r="F5786" i="26"/>
  <c r="F5784" i="26"/>
  <c r="F5782" i="26"/>
  <c r="G5769" i="26"/>
  <c r="F5769" i="26"/>
  <c r="G5759" i="26"/>
  <c r="D5767" i="26"/>
  <c r="G5764" i="26"/>
  <c r="F5764" i="26"/>
  <c r="G5743" i="26"/>
  <c r="F5743" i="26"/>
  <c r="G5771" i="26"/>
  <c r="F5771" i="26"/>
  <c r="G5761" i="26"/>
  <c r="F5761" i="26"/>
  <c r="G5753" i="26"/>
  <c r="F5753" i="26"/>
  <c r="G5765" i="26"/>
  <c r="F5765" i="26"/>
  <c r="G5751" i="26"/>
  <c r="F5751" i="26"/>
  <c r="G5763" i="26"/>
  <c r="F5763" i="26"/>
  <c r="F5776" i="26"/>
  <c r="G5772" i="26"/>
  <c r="F5772" i="26"/>
  <c r="G5755" i="26"/>
  <c r="F5755" i="26"/>
  <c r="F5778" i="26"/>
  <c r="G5757" i="26"/>
  <c r="G5749" i="26"/>
  <c r="F5766" i="26"/>
  <c r="G5770" i="26"/>
  <c r="E5767" i="26"/>
  <c r="F5767" i="26" s="1"/>
  <c r="E5795" i="26"/>
  <c r="D5819" i="26"/>
  <c r="E5777" i="26"/>
  <c r="D5801" i="26"/>
  <c r="E5789" i="26"/>
  <c r="F5789" i="26" s="1"/>
  <c r="D5813" i="26"/>
  <c r="E5800" i="26"/>
  <c r="G5800" i="26" s="1"/>
  <c r="D5824" i="26"/>
  <c r="E5792" i="26"/>
  <c r="G5792" i="26" s="1"/>
  <c r="D5816" i="26"/>
  <c r="E5785" i="26"/>
  <c r="D5809" i="26"/>
  <c r="E5779" i="26"/>
  <c r="D5803" i="26"/>
  <c r="D5830" i="26"/>
  <c r="E5806" i="26"/>
  <c r="G5806" i="26" s="1"/>
  <c r="E5773" i="26"/>
  <c r="F5773" i="26" s="1"/>
  <c r="D5797" i="26"/>
  <c r="D5818" i="26"/>
  <c r="E5794" i="26"/>
  <c r="F5794" i="26" s="1"/>
  <c r="E5781" i="26"/>
  <c r="F5781" i="26" s="1"/>
  <c r="D5805" i="26"/>
  <c r="E5793" i="26"/>
  <c r="D5817" i="26"/>
  <c r="D5834" i="26"/>
  <c r="E5810" i="26"/>
  <c r="E5808" i="26"/>
  <c r="D5832" i="26"/>
  <c r="E5804" i="26"/>
  <c r="D5828" i="26"/>
  <c r="E5783" i="26"/>
  <c r="D5807" i="26"/>
  <c r="E5788" i="26"/>
  <c r="F5788" i="26" s="1"/>
  <c r="D5812" i="26"/>
  <c r="E5775" i="26"/>
  <c r="G5775" i="26" s="1"/>
  <c r="D5799" i="26"/>
  <c r="D5814" i="26"/>
  <c r="E5790" i="26"/>
  <c r="G5790" i="26" s="1"/>
  <c r="E5787" i="26"/>
  <c r="D5811" i="26"/>
  <c r="E5796" i="26"/>
  <c r="G5796" i="26" s="1"/>
  <c r="D5820" i="26"/>
  <c r="D5822" i="26"/>
  <c r="E5798" i="26"/>
  <c r="G5798" i="26" s="1"/>
  <c r="D5826" i="26"/>
  <c r="E5802" i="26"/>
  <c r="G5773" i="26" l="1"/>
  <c r="F5790" i="26"/>
  <c r="F5806" i="26"/>
  <c r="G5794" i="26"/>
  <c r="F5808" i="26"/>
  <c r="G5808" i="26"/>
  <c r="G5785" i="26"/>
  <c r="F5785" i="26"/>
  <c r="G5777" i="26"/>
  <c r="F5777" i="26"/>
  <c r="G5795" i="26"/>
  <c r="F5795" i="26"/>
  <c r="F5796" i="26"/>
  <c r="G5788" i="26"/>
  <c r="D5791" i="26"/>
  <c r="G5787" i="26"/>
  <c r="F5787" i="26"/>
  <c r="G5783" i="26"/>
  <c r="F5783" i="26"/>
  <c r="F5793" i="26"/>
  <c r="G5793" i="26"/>
  <c r="F5798" i="26"/>
  <c r="F5800" i="26"/>
  <c r="G5802" i="26"/>
  <c r="F5802" i="26"/>
  <c r="F5775" i="26"/>
  <c r="G5789" i="26"/>
  <c r="G5781" i="26"/>
  <c r="G5810" i="26"/>
  <c r="F5810" i="26"/>
  <c r="F5792" i="26"/>
  <c r="G5767" i="26"/>
  <c r="G5804" i="26"/>
  <c r="F5804" i="26"/>
  <c r="G5779" i="26"/>
  <c r="F5779" i="26"/>
  <c r="E5799" i="26"/>
  <c r="D5823" i="26"/>
  <c r="E5828" i="26"/>
  <c r="G5828" i="26" s="1"/>
  <c r="D5852" i="26"/>
  <c r="D5842" i="26"/>
  <c r="E5818" i="26"/>
  <c r="G5818" i="26" s="1"/>
  <c r="E5803" i="26"/>
  <c r="D5827" i="26"/>
  <c r="E5809" i="26"/>
  <c r="D5833" i="26"/>
  <c r="E5801" i="26"/>
  <c r="D5825" i="26"/>
  <c r="E5813" i="26"/>
  <c r="F5813" i="26" s="1"/>
  <c r="D5837" i="26"/>
  <c r="D5854" i="26"/>
  <c r="E5830" i="26"/>
  <c r="G5830" i="26" s="1"/>
  <c r="E5816" i="26"/>
  <c r="G5816" i="26" s="1"/>
  <c r="D5840" i="26"/>
  <c r="E5819" i="26"/>
  <c r="D5843" i="26"/>
  <c r="D5850" i="26"/>
  <c r="E5826" i="26"/>
  <c r="G5826" i="26" s="1"/>
  <c r="E5811" i="26"/>
  <c r="D5835" i="26"/>
  <c r="D5858" i="26"/>
  <c r="E5834" i="26"/>
  <c r="G5834" i="26" s="1"/>
  <c r="E5797" i="26"/>
  <c r="F5797" i="26" s="1"/>
  <c r="D5821" i="26"/>
  <c r="E5820" i="26"/>
  <c r="D5844" i="26"/>
  <c r="E5812" i="26"/>
  <c r="F5812" i="26" s="1"/>
  <c r="D5836" i="26"/>
  <c r="E5832" i="26"/>
  <c r="G5832" i="26" s="1"/>
  <c r="D5856" i="26"/>
  <c r="E5824" i="26"/>
  <c r="G5824" i="26" s="1"/>
  <c r="D5848" i="26"/>
  <c r="E5791" i="26"/>
  <c r="F5791" i="26" s="1"/>
  <c r="D5846" i="26"/>
  <c r="E5822" i="26"/>
  <c r="G5822" i="26" s="1"/>
  <c r="E5817" i="26"/>
  <c r="D5841" i="26"/>
  <c r="E5805" i="26"/>
  <c r="F5805" i="26" s="1"/>
  <c r="D5829" i="26"/>
  <c r="D5838" i="26"/>
  <c r="E5814" i="26"/>
  <c r="E5807" i="26"/>
  <c r="D5831" i="26"/>
  <c r="F5828" i="26" l="1"/>
  <c r="F5814" i="26"/>
  <c r="G5814" i="26"/>
  <c r="D5815" i="26"/>
  <c r="F5820" i="26"/>
  <c r="G5820" i="26"/>
  <c r="F5816" i="26"/>
  <c r="G5819" i="26"/>
  <c r="F5819" i="26"/>
  <c r="G5801" i="26"/>
  <c r="F5801" i="26"/>
  <c r="F5826" i="26"/>
  <c r="G5813" i="26"/>
  <c r="G5807" i="26"/>
  <c r="F5807" i="26"/>
  <c r="G5811" i="26"/>
  <c r="F5811" i="26"/>
  <c r="G5803" i="26"/>
  <c r="F5803" i="26"/>
  <c r="G5817" i="26"/>
  <c r="F5817" i="26"/>
  <c r="F5809" i="26"/>
  <c r="G5809" i="26"/>
  <c r="F5799" i="26"/>
  <c r="G5799" i="26"/>
  <c r="G5812" i="26"/>
  <c r="G5805" i="26"/>
  <c r="F5834" i="26"/>
  <c r="F5822" i="26"/>
  <c r="F5832" i="26"/>
  <c r="F5830" i="26"/>
  <c r="G5791" i="26"/>
  <c r="F5824" i="26"/>
  <c r="G5797" i="26"/>
  <c r="F5818" i="26"/>
  <c r="D5866" i="26"/>
  <c r="E5842" i="26"/>
  <c r="G5842" i="26" s="1"/>
  <c r="E5829" i="26"/>
  <c r="F5829" i="26" s="1"/>
  <c r="D5853" i="26"/>
  <c r="E5815" i="26"/>
  <c r="F5815" i="26" s="1"/>
  <c r="D5839" i="26"/>
  <c r="E5844" i="26"/>
  <c r="G5844" i="26" s="1"/>
  <c r="D5868" i="26"/>
  <c r="D5878" i="26"/>
  <c r="E5854" i="26"/>
  <c r="G5854" i="26" s="1"/>
  <c r="E5831" i="26"/>
  <c r="D5855" i="26"/>
  <c r="D5882" i="26"/>
  <c r="E5858" i="26"/>
  <c r="G5858" i="26" s="1"/>
  <c r="D5874" i="26"/>
  <c r="E5850" i="26"/>
  <c r="G5850" i="26" s="1"/>
  <c r="E5833" i="26"/>
  <c r="D5857" i="26"/>
  <c r="E5852" i="26"/>
  <c r="D5876" i="26"/>
  <c r="E5840" i="26"/>
  <c r="G5840" i="26" s="1"/>
  <c r="D5864" i="26"/>
  <c r="E5841" i="26"/>
  <c r="D5865" i="26"/>
  <c r="E5848" i="26"/>
  <c r="G5848" i="26" s="1"/>
  <c r="D5872" i="26"/>
  <c r="E5837" i="26"/>
  <c r="F5837" i="26" s="1"/>
  <c r="D5861" i="26"/>
  <c r="E5827" i="26"/>
  <c r="D5851" i="26"/>
  <c r="D5870" i="26"/>
  <c r="E5846" i="26"/>
  <c r="G5846" i="26" s="1"/>
  <c r="E5823" i="26"/>
  <c r="F5823" i="26" s="1"/>
  <c r="D5847" i="26"/>
  <c r="D5862" i="26"/>
  <c r="E5838" i="26"/>
  <c r="G5838" i="26" s="1"/>
  <c r="E5836" i="26"/>
  <c r="F5836" i="26" s="1"/>
  <c r="D5860" i="26"/>
  <c r="E5835" i="26"/>
  <c r="D5859" i="26"/>
  <c r="E5843" i="26"/>
  <c r="D5867" i="26"/>
  <c r="E5856" i="26"/>
  <c r="G5856" i="26" s="1"/>
  <c r="D5880" i="26"/>
  <c r="E5821" i="26"/>
  <c r="F5821" i="26" s="1"/>
  <c r="D5845" i="26"/>
  <c r="E5825" i="26"/>
  <c r="D5849" i="26"/>
  <c r="F5848" i="26" l="1"/>
  <c r="G5852" i="26"/>
  <c r="F5852" i="26"/>
  <c r="G5835" i="26"/>
  <c r="F5835" i="26"/>
  <c r="G5831" i="26"/>
  <c r="F5831" i="26"/>
  <c r="F5858" i="26"/>
  <c r="F5846" i="26"/>
  <c r="G5823" i="26"/>
  <c r="F5842" i="26"/>
  <c r="G5815" i="26"/>
  <c r="G5825" i="26"/>
  <c r="F5825" i="26"/>
  <c r="G5841" i="26"/>
  <c r="F5841" i="26"/>
  <c r="F5840" i="26"/>
  <c r="F5850" i="26"/>
  <c r="G5827" i="26"/>
  <c r="F5827" i="26"/>
  <c r="G5821" i="26"/>
  <c r="F5856" i="26"/>
  <c r="G5836" i="26"/>
  <c r="G5829" i="26"/>
  <c r="F5838" i="26"/>
  <c r="G5843" i="26"/>
  <c r="F5843" i="26"/>
  <c r="G5833" i="26"/>
  <c r="F5833" i="26"/>
  <c r="F5854" i="26"/>
  <c r="G5837" i="26"/>
  <c r="F5844" i="26"/>
  <c r="E5845" i="26"/>
  <c r="F5845" i="26" s="1"/>
  <c r="D5869" i="26"/>
  <c r="E5882" i="26"/>
  <c r="G5882" i="26" s="1"/>
  <c r="D5906" i="26"/>
  <c r="E5868" i="26"/>
  <c r="G5868" i="26" s="1"/>
  <c r="D5892" i="26"/>
  <c r="E5847" i="26"/>
  <c r="F5847" i="26" s="1"/>
  <c r="D5871" i="26"/>
  <c r="D5904" i="26"/>
  <c r="E5880" i="26"/>
  <c r="G5880" i="26" s="1"/>
  <c r="D5881" i="26"/>
  <c r="E5857" i="26"/>
  <c r="D5902" i="26"/>
  <c r="E5878" i="26"/>
  <c r="G5878" i="26" s="1"/>
  <c r="E5851" i="26"/>
  <c r="D5875" i="26"/>
  <c r="D5891" i="26"/>
  <c r="E5867" i="26"/>
  <c r="E5870" i="26"/>
  <c r="G5870" i="26" s="1"/>
  <c r="D5894" i="26"/>
  <c r="D5883" i="26"/>
  <c r="E5859" i="26"/>
  <c r="E5855" i="26"/>
  <c r="F5855" i="26" s="1"/>
  <c r="D5879" i="26"/>
  <c r="D5890" i="26"/>
  <c r="E5866" i="26"/>
  <c r="G5866" i="26" s="1"/>
  <c r="E5853" i="26"/>
  <c r="F5853" i="26" s="1"/>
  <c r="D5877" i="26"/>
  <c r="E5849" i="26"/>
  <c r="D5873" i="26"/>
  <c r="D5886" i="26"/>
  <c r="E5862" i="26"/>
  <c r="G5862" i="26" s="1"/>
  <c r="D5885" i="26"/>
  <c r="E5861" i="26"/>
  <c r="F5861" i="26" s="1"/>
  <c r="D5889" i="26"/>
  <c r="E5865" i="26"/>
  <c r="D5888" i="26"/>
  <c r="E5864" i="26"/>
  <c r="G5864" i="26" s="1"/>
  <c r="D5898" i="26"/>
  <c r="E5874" i="26"/>
  <c r="G5874" i="26" s="1"/>
  <c r="E5839" i="26"/>
  <c r="F5839" i="26" s="1"/>
  <c r="D5863" i="26"/>
  <c r="D5900" i="26"/>
  <c r="E5876" i="26"/>
  <c r="G5876" i="26" s="1"/>
  <c r="D5884" i="26"/>
  <c r="E5860" i="26"/>
  <c r="E5872" i="26"/>
  <c r="G5872" i="26" s="1"/>
  <c r="D5896" i="26"/>
  <c r="F5878" i="26" l="1"/>
  <c r="F5876" i="26"/>
  <c r="F5866" i="26"/>
  <c r="G5861" i="26"/>
  <c r="F5864" i="26"/>
  <c r="F5880" i="26"/>
  <c r="G5845" i="26"/>
  <c r="F5874" i="26"/>
  <c r="G5853" i="26"/>
  <c r="G5867" i="26"/>
  <c r="F5867" i="26"/>
  <c r="G5860" i="26"/>
  <c r="F5860" i="26"/>
  <c r="G5859" i="26"/>
  <c r="F5859" i="26"/>
  <c r="F5882" i="26"/>
  <c r="F5870" i="26"/>
  <c r="G5849" i="26"/>
  <c r="F5849" i="26"/>
  <c r="F5851" i="26"/>
  <c r="G5851" i="26"/>
  <c r="F5872" i="26"/>
  <c r="G5865" i="26"/>
  <c r="F5865" i="26"/>
  <c r="F5857" i="26"/>
  <c r="G5857" i="26"/>
  <c r="G5847" i="26"/>
  <c r="F5868" i="26"/>
  <c r="G5855" i="26"/>
  <c r="F5862" i="26"/>
  <c r="G5839" i="26"/>
  <c r="E5898" i="26"/>
  <c r="G5898" i="26" s="1"/>
  <c r="D5922" i="26"/>
  <c r="D5907" i="26"/>
  <c r="E5883" i="26"/>
  <c r="D5915" i="26"/>
  <c r="E5891" i="26"/>
  <c r="E5892" i="26"/>
  <c r="G5892" i="26" s="1"/>
  <c r="D5916" i="26"/>
  <c r="D5913" i="26"/>
  <c r="E5889" i="26"/>
  <c r="D5903" i="26"/>
  <c r="E5879" i="26"/>
  <c r="F5879" i="26" s="1"/>
  <c r="E5900" i="26"/>
  <c r="G5900" i="26" s="1"/>
  <c r="D5924" i="26"/>
  <c r="D5905" i="26"/>
  <c r="E5881" i="26"/>
  <c r="D5897" i="26"/>
  <c r="E5873" i="26"/>
  <c r="E5884" i="26"/>
  <c r="G5884" i="26" s="1"/>
  <c r="D5908" i="26"/>
  <c r="D5909" i="26"/>
  <c r="E5885" i="26"/>
  <c r="F5885" i="26" s="1"/>
  <c r="D5901" i="26"/>
  <c r="E5877" i="26"/>
  <c r="F5877" i="26" s="1"/>
  <c r="E5894" i="26"/>
  <c r="G5894" i="26" s="1"/>
  <c r="D5918" i="26"/>
  <c r="D5899" i="26"/>
  <c r="E5875" i="26"/>
  <c r="D5893" i="26"/>
  <c r="E5869" i="26"/>
  <c r="F5869" i="26" s="1"/>
  <c r="D5887" i="26"/>
  <c r="E5863" i="26"/>
  <c r="F5863" i="26" s="1"/>
  <c r="E5888" i="26"/>
  <c r="G5888" i="26" s="1"/>
  <c r="D5912" i="26"/>
  <c r="E5886" i="26"/>
  <c r="G5886" i="26" s="1"/>
  <c r="D5910" i="26"/>
  <c r="E5904" i="26"/>
  <c r="G5904" i="26" s="1"/>
  <c r="D5928" i="26"/>
  <c r="E5906" i="26"/>
  <c r="G5906" i="26" s="1"/>
  <c r="D5930" i="26"/>
  <c r="E5896" i="26"/>
  <c r="G5896" i="26" s="1"/>
  <c r="D5920" i="26"/>
  <c r="E5902" i="26"/>
  <c r="G5902" i="26" s="1"/>
  <c r="D5926" i="26"/>
  <c r="D5895" i="26"/>
  <c r="E5871" i="26"/>
  <c r="F5871" i="26" s="1"/>
  <c r="E5890" i="26"/>
  <c r="G5890" i="26" s="1"/>
  <c r="D5914" i="26"/>
  <c r="F5902" i="26" l="1"/>
  <c r="G5891" i="26"/>
  <c r="F5891" i="26"/>
  <c r="F5873" i="26"/>
  <c r="G5873" i="26"/>
  <c r="G5889" i="26"/>
  <c r="F5889" i="26"/>
  <c r="F5906" i="26"/>
  <c r="F5896" i="26"/>
  <c r="F5898" i="26"/>
  <c r="G5885" i="26"/>
  <c r="G5863" i="26"/>
  <c r="F5888" i="26"/>
  <c r="F5900" i="26"/>
  <c r="F5894" i="26"/>
  <c r="F5904" i="26"/>
  <c r="G5881" i="26"/>
  <c r="F5881" i="26"/>
  <c r="G5877" i="26"/>
  <c r="G5875" i="26"/>
  <c r="F5875" i="26"/>
  <c r="G5883" i="26"/>
  <c r="F5883" i="26"/>
  <c r="F5886" i="26"/>
  <c r="F5890" i="26"/>
  <c r="G5871" i="26"/>
  <c r="G5869" i="26"/>
  <c r="G5879" i="26"/>
  <c r="F5884" i="26"/>
  <c r="F5892" i="26"/>
  <c r="E5914" i="26"/>
  <c r="G5914" i="26" s="1"/>
  <c r="D5938" i="26"/>
  <c r="E5909" i="26"/>
  <c r="F5909" i="26" s="1"/>
  <c r="D5933" i="26"/>
  <c r="E5922" i="26"/>
  <c r="G5922" i="26" s="1"/>
  <c r="D5946" i="26"/>
  <c r="E5912" i="26"/>
  <c r="G5912" i="26" s="1"/>
  <c r="D5936" i="26"/>
  <c r="E5918" i="26"/>
  <c r="G5918" i="26" s="1"/>
  <c r="D5942" i="26"/>
  <c r="D5929" i="26"/>
  <c r="E5905" i="26"/>
  <c r="E5930" i="26"/>
  <c r="G5930" i="26" s="1"/>
  <c r="D5954" i="26"/>
  <c r="D5917" i="26"/>
  <c r="E5893" i="26"/>
  <c r="F5893" i="26" s="1"/>
  <c r="E5908" i="26"/>
  <c r="G5908" i="26" s="1"/>
  <c r="D5932" i="26"/>
  <c r="E5913" i="26"/>
  <c r="D5937" i="26"/>
  <c r="D5939" i="26"/>
  <c r="E5915" i="26"/>
  <c r="D5927" i="26"/>
  <c r="E5903" i="26"/>
  <c r="F5903" i="26" s="1"/>
  <c r="E5916" i="26"/>
  <c r="G5916" i="26" s="1"/>
  <c r="D5940" i="26"/>
  <c r="E5920" i="26"/>
  <c r="G5920" i="26" s="1"/>
  <c r="D5944" i="26"/>
  <c r="E5926" i="26"/>
  <c r="G5926" i="26" s="1"/>
  <c r="D5950" i="26"/>
  <c r="E5928" i="26"/>
  <c r="G5928" i="26" s="1"/>
  <c r="D5952" i="26"/>
  <c r="E5887" i="26"/>
  <c r="F5887" i="26" s="1"/>
  <c r="D5925" i="26"/>
  <c r="E5901" i="26"/>
  <c r="F5901" i="26" s="1"/>
  <c r="D5931" i="26"/>
  <c r="E5907" i="26"/>
  <c r="D5923" i="26"/>
  <c r="E5899" i="26"/>
  <c r="E5924" i="26"/>
  <c r="G5924" i="26" s="1"/>
  <c r="D5948" i="26"/>
  <c r="D5919" i="26"/>
  <c r="E5895" i="26"/>
  <c r="F5895" i="26" s="1"/>
  <c r="E5910" i="26"/>
  <c r="G5910" i="26" s="1"/>
  <c r="D5934" i="26"/>
  <c r="D5921" i="26"/>
  <c r="E5897" i="26"/>
  <c r="F5926" i="26" l="1"/>
  <c r="G5893" i="26"/>
  <c r="F5930" i="26"/>
  <c r="F5908" i="26"/>
  <c r="G5895" i="26"/>
  <c r="F5920" i="26"/>
  <c r="G5905" i="26"/>
  <c r="F5905" i="26"/>
  <c r="G5897" i="26"/>
  <c r="F5897" i="26"/>
  <c r="G5899" i="26"/>
  <c r="F5899" i="26"/>
  <c r="F5922" i="26"/>
  <c r="G5903" i="26"/>
  <c r="F5910" i="26"/>
  <c r="G5913" i="26"/>
  <c r="F5913" i="26"/>
  <c r="D5911" i="26"/>
  <c r="F5907" i="26"/>
  <c r="G5907" i="26"/>
  <c r="G5915" i="26"/>
  <c r="F5915" i="26"/>
  <c r="F5924" i="26"/>
  <c r="F5928" i="26"/>
  <c r="G5909" i="26"/>
  <c r="F5916" i="26"/>
  <c r="F5918" i="26"/>
  <c r="G5901" i="26"/>
  <c r="F5914" i="26"/>
  <c r="F5912" i="26"/>
  <c r="G5887" i="26"/>
  <c r="D5955" i="26"/>
  <c r="E5931" i="26"/>
  <c r="E5937" i="26"/>
  <c r="D5961" i="26"/>
  <c r="E5933" i="26"/>
  <c r="F5933" i="26" s="1"/>
  <c r="D5957" i="26"/>
  <c r="E5925" i="26"/>
  <c r="F5925" i="26" s="1"/>
  <c r="D5949" i="26"/>
  <c r="D5951" i="26"/>
  <c r="E5927" i="26"/>
  <c r="E5917" i="26"/>
  <c r="F5917" i="26" s="1"/>
  <c r="D5941" i="26"/>
  <c r="D5935" i="26"/>
  <c r="E5911" i="26"/>
  <c r="F5911" i="26" s="1"/>
  <c r="E5944" i="26"/>
  <c r="G5944" i="26" s="1"/>
  <c r="D5968" i="26"/>
  <c r="E5942" i="26"/>
  <c r="G5942" i="26" s="1"/>
  <c r="D5966" i="26"/>
  <c r="E5921" i="26"/>
  <c r="D5945" i="26"/>
  <c r="E5932" i="26"/>
  <c r="G5932" i="26" s="1"/>
  <c r="D5956" i="26"/>
  <c r="E5946" i="26"/>
  <c r="G5946" i="26" s="1"/>
  <c r="D5970" i="26"/>
  <c r="E5938" i="26"/>
  <c r="G5938" i="26" s="1"/>
  <c r="D5962" i="26"/>
  <c r="E5940" i="26"/>
  <c r="G5940" i="26" s="1"/>
  <c r="D5964" i="26"/>
  <c r="E5952" i="26"/>
  <c r="G5952" i="26" s="1"/>
  <c r="D5976" i="26"/>
  <c r="E5936" i="26"/>
  <c r="G5936" i="26" s="1"/>
  <c r="D5960" i="26"/>
  <c r="E5950" i="26"/>
  <c r="G5950" i="26" s="1"/>
  <c r="D5974" i="26"/>
  <c r="D5943" i="26"/>
  <c r="E5919" i="26"/>
  <c r="D5947" i="26"/>
  <c r="E5923" i="26"/>
  <c r="E5954" i="26"/>
  <c r="G5954" i="26" s="1"/>
  <c r="D5978" i="26"/>
  <c r="E5929" i="26"/>
  <c r="D5953" i="26"/>
  <c r="E5948" i="26"/>
  <c r="G5948" i="26" s="1"/>
  <c r="D5972" i="26"/>
  <c r="E5934" i="26"/>
  <c r="G5934" i="26" s="1"/>
  <c r="D5958" i="26"/>
  <c r="D5963" i="26"/>
  <c r="E5939" i="26"/>
  <c r="F5950" i="26" l="1"/>
  <c r="F5946" i="26"/>
  <c r="G5917" i="26"/>
  <c r="G5933" i="26"/>
  <c r="F5954" i="26"/>
  <c r="G5911" i="26"/>
  <c r="G5925" i="26"/>
  <c r="F5944" i="26"/>
  <c r="F5938" i="26"/>
  <c r="F5936" i="26"/>
  <c r="G5923" i="26"/>
  <c r="F5923" i="26"/>
  <c r="G5919" i="26"/>
  <c r="F5919" i="26"/>
  <c r="G5921" i="26"/>
  <c r="F5921" i="26"/>
  <c r="G5937" i="26"/>
  <c r="F5937" i="26"/>
  <c r="F5942" i="26"/>
  <c r="F5952" i="26"/>
  <c r="G5927" i="26"/>
  <c r="F5927" i="26"/>
  <c r="F5932" i="26"/>
  <c r="G5931" i="26"/>
  <c r="F5931" i="26"/>
  <c r="F5929" i="26"/>
  <c r="G5929" i="26"/>
  <c r="F5940" i="26"/>
  <c r="F5948" i="26"/>
  <c r="F5939" i="26"/>
  <c r="G5939" i="26"/>
  <c r="F5934" i="26"/>
  <c r="E5966" i="26"/>
  <c r="D5990" i="26"/>
  <c r="D5959" i="26"/>
  <c r="E5935" i="26"/>
  <c r="E5949" i="26"/>
  <c r="F5949" i="26" s="1"/>
  <c r="D5973" i="26"/>
  <c r="E5958" i="26"/>
  <c r="D5982" i="26"/>
  <c r="E5972" i="26"/>
  <c r="G5972" i="26" s="1"/>
  <c r="D5996" i="26"/>
  <c r="E5978" i="26"/>
  <c r="G5978" i="26" s="1"/>
  <c r="D6002" i="26"/>
  <c r="D5971" i="26"/>
  <c r="E5947" i="26"/>
  <c r="E5964" i="26"/>
  <c r="G5964" i="26" s="1"/>
  <c r="D5988" i="26"/>
  <c r="E5970" i="26"/>
  <c r="G5970" i="26" s="1"/>
  <c r="D5994" i="26"/>
  <c r="E5961" i="26"/>
  <c r="D5985" i="26"/>
  <c r="E5953" i="26"/>
  <c r="D5977" i="26"/>
  <c r="D5987" i="26"/>
  <c r="E5963" i="26"/>
  <c r="E5957" i="26"/>
  <c r="F5957" i="26" s="1"/>
  <c r="D5981" i="26"/>
  <c r="E5974" i="26"/>
  <c r="F5974" i="26" s="1"/>
  <c r="D5998" i="26"/>
  <c r="E5945" i="26"/>
  <c r="D5969" i="26"/>
  <c r="E5968" i="26"/>
  <c r="G5968" i="26" s="1"/>
  <c r="D5992" i="26"/>
  <c r="D5975" i="26"/>
  <c r="E5951" i="26"/>
  <c r="D5979" i="26"/>
  <c r="E5955" i="26"/>
  <c r="D5967" i="26"/>
  <c r="E5943" i="26"/>
  <c r="E5976" i="26"/>
  <c r="D6000" i="26"/>
  <c r="E5956" i="26"/>
  <c r="G5956" i="26" s="1"/>
  <c r="D5980" i="26"/>
  <c r="E5960" i="26"/>
  <c r="G5960" i="26" s="1"/>
  <c r="D5984" i="26"/>
  <c r="E5962" i="26"/>
  <c r="G5962" i="26" s="1"/>
  <c r="D5986" i="26"/>
  <c r="E5941" i="26"/>
  <c r="F5941" i="26" s="1"/>
  <c r="D5965" i="26"/>
  <c r="F5964" i="26" l="1"/>
  <c r="G5974" i="26"/>
  <c r="G5955" i="26"/>
  <c r="F5955" i="26"/>
  <c r="G5935" i="26"/>
  <c r="F5935" i="26"/>
  <c r="F5968" i="26"/>
  <c r="G5951" i="26"/>
  <c r="F5951" i="26"/>
  <c r="F5972" i="26"/>
  <c r="G5966" i="26"/>
  <c r="F5966" i="26"/>
  <c r="G5957" i="26"/>
  <c r="G5945" i="26"/>
  <c r="F5945" i="26"/>
  <c r="F5961" i="26"/>
  <c r="G5961" i="26"/>
  <c r="F5956" i="26"/>
  <c r="G5976" i="26"/>
  <c r="F5976" i="26"/>
  <c r="G5958" i="26"/>
  <c r="F5958" i="26"/>
  <c r="G5949" i="26"/>
  <c r="F5970" i="26"/>
  <c r="G5953" i="26"/>
  <c r="F5953" i="26"/>
  <c r="F5960" i="26"/>
  <c r="G5963" i="26"/>
  <c r="F5963" i="26"/>
  <c r="F5943" i="26"/>
  <c r="G5943" i="26"/>
  <c r="G5947" i="26"/>
  <c r="F5947" i="26"/>
  <c r="G5941" i="26"/>
  <c r="F5978" i="26"/>
  <c r="F5962" i="26"/>
  <c r="E6000" i="26"/>
  <c r="F6000" i="26" s="1"/>
  <c r="D6024" i="26"/>
  <c r="E5969" i="26"/>
  <c r="D5993" i="26"/>
  <c r="D6011" i="26"/>
  <c r="E5987" i="26"/>
  <c r="E5973" i="26"/>
  <c r="F5973" i="26" s="1"/>
  <c r="D5997" i="26"/>
  <c r="E5990" i="26"/>
  <c r="F5990" i="26" s="1"/>
  <c r="D6014" i="26"/>
  <c r="E5994" i="26"/>
  <c r="D6018" i="26"/>
  <c r="D5995" i="26"/>
  <c r="E5971" i="26"/>
  <c r="D6003" i="26"/>
  <c r="E5979" i="26"/>
  <c r="E5965" i="26"/>
  <c r="F5965" i="26" s="1"/>
  <c r="D5989" i="26"/>
  <c r="E5977" i="26"/>
  <c r="D6001" i="26"/>
  <c r="D5991" i="26"/>
  <c r="E5967" i="26"/>
  <c r="D5999" i="26"/>
  <c r="E5975" i="26"/>
  <c r="E6002" i="26"/>
  <c r="D6026" i="26"/>
  <c r="E5982" i="26"/>
  <c r="F5982" i="26" s="1"/>
  <c r="D6006" i="26"/>
  <c r="E5996" i="26"/>
  <c r="G5996" i="26" s="1"/>
  <c r="D6020" i="26"/>
  <c r="E5986" i="26"/>
  <c r="G5986" i="26" s="1"/>
  <c r="D6010" i="26"/>
  <c r="E5980" i="26"/>
  <c r="G5980" i="26" s="1"/>
  <c r="D6004" i="26"/>
  <c r="E5998" i="26"/>
  <c r="F5998" i="26" s="1"/>
  <c r="D6022" i="26"/>
  <c r="E5981" i="26"/>
  <c r="F5981" i="26" s="1"/>
  <c r="D6005" i="26"/>
  <c r="E5959" i="26"/>
  <c r="E5984" i="26"/>
  <c r="D6008" i="26"/>
  <c r="E5992" i="26"/>
  <c r="F5992" i="26" s="1"/>
  <c r="D6016" i="26"/>
  <c r="E5985" i="26"/>
  <c r="D6009" i="26"/>
  <c r="E5988" i="26"/>
  <c r="G5988" i="26" s="1"/>
  <c r="D6012" i="26"/>
  <c r="G5965" i="26" l="1"/>
  <c r="G5973" i="26"/>
  <c r="G6000" i="26"/>
  <c r="G5990" i="26"/>
  <c r="F5988" i="26"/>
  <c r="G5982" i="26"/>
  <c r="G5998" i="26"/>
  <c r="G5984" i="26"/>
  <c r="F5984" i="26"/>
  <c r="G6002" i="26"/>
  <c r="F6002" i="26"/>
  <c r="G5992" i="26"/>
  <c r="F5996" i="26"/>
  <c r="G5985" i="26"/>
  <c r="F5985" i="26"/>
  <c r="G5977" i="26"/>
  <c r="F5977" i="26"/>
  <c r="G5994" i="26"/>
  <c r="F5994" i="26"/>
  <c r="G5969" i="26"/>
  <c r="F5969" i="26"/>
  <c r="G5959" i="26"/>
  <c r="F5959" i="26"/>
  <c r="G5975" i="26"/>
  <c r="F5975" i="26"/>
  <c r="G5979" i="26"/>
  <c r="F5979" i="26"/>
  <c r="G5967" i="26"/>
  <c r="F5967" i="26"/>
  <c r="G5971" i="26"/>
  <c r="F5971" i="26"/>
  <c r="G5987" i="26"/>
  <c r="F5987" i="26"/>
  <c r="G5981" i="26"/>
  <c r="D5983" i="26"/>
  <c r="F5986" i="26"/>
  <c r="F5980" i="26"/>
  <c r="E6012" i="26"/>
  <c r="G6012" i="26" s="1"/>
  <c r="D6036" i="26"/>
  <c r="E6016" i="26"/>
  <c r="F6016" i="26" s="1"/>
  <c r="D6040" i="26"/>
  <c r="D6015" i="26"/>
  <c r="E5991" i="26"/>
  <c r="D6035" i="26"/>
  <c r="E6011" i="26"/>
  <c r="E6006" i="26"/>
  <c r="F6006" i="26" s="1"/>
  <c r="D6030" i="26"/>
  <c r="E5997" i="26"/>
  <c r="F5997" i="26" s="1"/>
  <c r="D6021" i="26"/>
  <c r="E5993" i="26"/>
  <c r="D6017" i="26"/>
  <c r="E6008" i="26"/>
  <c r="F6008" i="26" s="1"/>
  <c r="D6032" i="26"/>
  <c r="D6027" i="26"/>
  <c r="E6003" i="26"/>
  <c r="E6009" i="26"/>
  <c r="D6033" i="26"/>
  <c r="E6005" i="26"/>
  <c r="F6005" i="26" s="1"/>
  <c r="D6029" i="26"/>
  <c r="E6004" i="26"/>
  <c r="G6004" i="26" s="1"/>
  <c r="D6028" i="26"/>
  <c r="E6020" i="26"/>
  <c r="G6020" i="26" s="1"/>
  <c r="D6044" i="26"/>
  <c r="E5989" i="26"/>
  <c r="F5989" i="26" s="1"/>
  <c r="D6013" i="26"/>
  <c r="E6024" i="26"/>
  <c r="D6048" i="26"/>
  <c r="E6026" i="26"/>
  <c r="D6050" i="26"/>
  <c r="E6001" i="26"/>
  <c r="D6025" i="26"/>
  <c r="D6019" i="26"/>
  <c r="E5995" i="26"/>
  <c r="D6007" i="26"/>
  <c r="E5983" i="26"/>
  <c r="D6023" i="26"/>
  <c r="E5999" i="26"/>
  <c r="E6014" i="26"/>
  <c r="F6014" i="26" s="1"/>
  <c r="D6038" i="26"/>
  <c r="E6022" i="26"/>
  <c r="F6022" i="26" s="1"/>
  <c r="D6046" i="26"/>
  <c r="E6010" i="26"/>
  <c r="D6034" i="26"/>
  <c r="E6018" i="26"/>
  <c r="D6042" i="26"/>
  <c r="G6016" i="26" l="1"/>
  <c r="G6022" i="26"/>
  <c r="G5997" i="26"/>
  <c r="G5995" i="26"/>
  <c r="F5995" i="26"/>
  <c r="G6009" i="26"/>
  <c r="F6009" i="26"/>
  <c r="G6014" i="26"/>
  <c r="G5989" i="26"/>
  <c r="G6018" i="26"/>
  <c r="F6018" i="26"/>
  <c r="G6026" i="26"/>
  <c r="F6026" i="26"/>
  <c r="G5983" i="26"/>
  <c r="F5983" i="26"/>
  <c r="G5991" i="26"/>
  <c r="F5991" i="26"/>
  <c r="G6010" i="26"/>
  <c r="F6010" i="26"/>
  <c r="G6024" i="26"/>
  <c r="F6024" i="26"/>
  <c r="G5993" i="26"/>
  <c r="F5993" i="26"/>
  <c r="G6003" i="26"/>
  <c r="F6003" i="26"/>
  <c r="G6001" i="26"/>
  <c r="F6001" i="26"/>
  <c r="F6004" i="26"/>
  <c r="G5999" i="26"/>
  <c r="F5999" i="26"/>
  <c r="G6011" i="26"/>
  <c r="F6011" i="26"/>
  <c r="G6006" i="26"/>
  <c r="F6020" i="26"/>
  <c r="G6008" i="26"/>
  <c r="G6005" i="26"/>
  <c r="F6012" i="26"/>
  <c r="E6040" i="26"/>
  <c r="D6064" i="26"/>
  <c r="E6025" i="26"/>
  <c r="D6049" i="26"/>
  <c r="E6029" i="26"/>
  <c r="D6053" i="26"/>
  <c r="D6059" i="26"/>
  <c r="E6035" i="26"/>
  <c r="E6034" i="26"/>
  <c r="F6034" i="26" s="1"/>
  <c r="D6058" i="26"/>
  <c r="D6051" i="26"/>
  <c r="E6027" i="26"/>
  <c r="F6027" i="26" s="1"/>
  <c r="E6021" i="26"/>
  <c r="F6021" i="26" s="1"/>
  <c r="D6045" i="26"/>
  <c r="D6047" i="26"/>
  <c r="E6023" i="26"/>
  <c r="E6044" i="26"/>
  <c r="F6044" i="26" s="1"/>
  <c r="D6068" i="26"/>
  <c r="E6036" i="26"/>
  <c r="D6060" i="26"/>
  <c r="E6017" i="26"/>
  <c r="D6041" i="26"/>
  <c r="E6042" i="26"/>
  <c r="F6042" i="26" s="1"/>
  <c r="D6066" i="26"/>
  <c r="E6038" i="26"/>
  <c r="D6062" i="26"/>
  <c r="E6033" i="26"/>
  <c r="D6057" i="26"/>
  <c r="E6032" i="26"/>
  <c r="D6056" i="26"/>
  <c r="E6030" i="26"/>
  <c r="F6030" i="26" s="1"/>
  <c r="D6054" i="26"/>
  <c r="D6039" i="26"/>
  <c r="E6015" i="26"/>
  <c r="E6046" i="26"/>
  <c r="G6046" i="26" s="1"/>
  <c r="D6070" i="26"/>
  <c r="D6043" i="26"/>
  <c r="E6019" i="26"/>
  <c r="E6048" i="26"/>
  <c r="D6072" i="26"/>
  <c r="E6007" i="26"/>
  <c r="E6050" i="26"/>
  <c r="F6050" i="26" s="1"/>
  <c r="D6074" i="26"/>
  <c r="E6013" i="26"/>
  <c r="F6013" i="26" s="1"/>
  <c r="D6037" i="26"/>
  <c r="E6028" i="26"/>
  <c r="D6052" i="26"/>
  <c r="G6050" i="26" l="1"/>
  <c r="G6007" i="26"/>
  <c r="F6007" i="26"/>
  <c r="G6015" i="26"/>
  <c r="F6015" i="26"/>
  <c r="D6031" i="26"/>
  <c r="G6038" i="26"/>
  <c r="F6038" i="26"/>
  <c r="G6040" i="26"/>
  <c r="F6040" i="26"/>
  <c r="G6013" i="26"/>
  <c r="G6023" i="26"/>
  <c r="F6023" i="26"/>
  <c r="G6035" i="26"/>
  <c r="F6035" i="26"/>
  <c r="G6028" i="26"/>
  <c r="F6028" i="26"/>
  <c r="G6048" i="26"/>
  <c r="F6048" i="26"/>
  <c r="G6019" i="26"/>
  <c r="F6019" i="26"/>
  <c r="G6042" i="26"/>
  <c r="G6032" i="26"/>
  <c r="F6032" i="26"/>
  <c r="G6017" i="26"/>
  <c r="F6017" i="26"/>
  <c r="F6029" i="26"/>
  <c r="G6029" i="26"/>
  <c r="G6030" i="26"/>
  <c r="G6044" i="26"/>
  <c r="G6033" i="26"/>
  <c r="F6033" i="26"/>
  <c r="G6036" i="26"/>
  <c r="F6036" i="26"/>
  <c r="G6025" i="26"/>
  <c r="F6025" i="26"/>
  <c r="F6046" i="26"/>
  <c r="G6034" i="26"/>
  <c r="G6027" i="26"/>
  <c r="G6021" i="26"/>
  <c r="E6068" i="26"/>
  <c r="D6092" i="26"/>
  <c r="E6054" i="26"/>
  <c r="F6054" i="26" s="1"/>
  <c r="D6078" i="26"/>
  <c r="E6041" i="26"/>
  <c r="F6041" i="26" s="1"/>
  <c r="D6065" i="26"/>
  <c r="E6052" i="26"/>
  <c r="D6076" i="26"/>
  <c r="E6074" i="26"/>
  <c r="F6074" i="26" s="1"/>
  <c r="D6098" i="26"/>
  <c r="E6060" i="26"/>
  <c r="D6084" i="26"/>
  <c r="E6045" i="26"/>
  <c r="G6045" i="26" s="1"/>
  <c r="D6069" i="26"/>
  <c r="E6053" i="26"/>
  <c r="G6053" i="26" s="1"/>
  <c r="D6077" i="26"/>
  <c r="D6067" i="26"/>
  <c r="E6043" i="26"/>
  <c r="G6043" i="26" s="1"/>
  <c r="E6056" i="26"/>
  <c r="D6080" i="26"/>
  <c r="E6070" i="26"/>
  <c r="F6070" i="26" s="1"/>
  <c r="D6094" i="26"/>
  <c r="E6066" i="26"/>
  <c r="F6066" i="26" s="1"/>
  <c r="D6090" i="26"/>
  <c r="E6058" i="26"/>
  <c r="D6082" i="26"/>
  <c r="E6049" i="26"/>
  <c r="D6073" i="26"/>
  <c r="E6037" i="26"/>
  <c r="G6037" i="26" s="1"/>
  <c r="D6061" i="26"/>
  <c r="E6072" i="26"/>
  <c r="D6096" i="26"/>
  <c r="D6071" i="26"/>
  <c r="E6047" i="26"/>
  <c r="F6047" i="26" s="1"/>
  <c r="D6075" i="26"/>
  <c r="E6051" i="26"/>
  <c r="F6051" i="26" s="1"/>
  <c r="D6083" i="26"/>
  <c r="E6059" i="26"/>
  <c r="F6059" i="26" s="1"/>
  <c r="E6031" i="26"/>
  <c r="D6063" i="26"/>
  <c r="E6039" i="26"/>
  <c r="E6057" i="26"/>
  <c r="D6081" i="26"/>
  <c r="E6062" i="26"/>
  <c r="F6062" i="26" s="1"/>
  <c r="D6086" i="26"/>
  <c r="E6064" i="26"/>
  <c r="D6088" i="26"/>
  <c r="G6047" i="26" l="1"/>
  <c r="G6074" i="26"/>
  <c r="G6054" i="26"/>
  <c r="F6053" i="26"/>
  <c r="G6058" i="26"/>
  <c r="F6058" i="26"/>
  <c r="G6068" i="26"/>
  <c r="F6068" i="26"/>
  <c r="G6059" i="26"/>
  <c r="G6051" i="26"/>
  <c r="F6045" i="26"/>
  <c r="F6057" i="26"/>
  <c r="G6057" i="26"/>
  <c r="F6049" i="26"/>
  <c r="G6049" i="26"/>
  <c r="G6056" i="26"/>
  <c r="F6056" i="26"/>
  <c r="G6060" i="26"/>
  <c r="F6060" i="26"/>
  <c r="G6039" i="26"/>
  <c r="F6039" i="26"/>
  <c r="G6041" i="26"/>
  <c r="G6062" i="26"/>
  <c r="G6031" i="26"/>
  <c r="F6031" i="26"/>
  <c r="G6064" i="26"/>
  <c r="F6064" i="26"/>
  <c r="D6055" i="26"/>
  <c r="G6072" i="26"/>
  <c r="F6072" i="26"/>
  <c r="G6052" i="26"/>
  <c r="F6052" i="26"/>
  <c r="F6043" i="26"/>
  <c r="F6037" i="26"/>
  <c r="G6070" i="26"/>
  <c r="G6066" i="26"/>
  <c r="E6082" i="26"/>
  <c r="F6082" i="26" s="1"/>
  <c r="D6106" i="26"/>
  <c r="E6088" i="26"/>
  <c r="D6112" i="26"/>
  <c r="E6055" i="26"/>
  <c r="E6090" i="26"/>
  <c r="F6090" i="26" s="1"/>
  <c r="D6114" i="26"/>
  <c r="E6080" i="26"/>
  <c r="D6104" i="26"/>
  <c r="E6065" i="26"/>
  <c r="D6089" i="26"/>
  <c r="E6061" i="26"/>
  <c r="D6085" i="26"/>
  <c r="E6069" i="26"/>
  <c r="G6069" i="26" s="1"/>
  <c r="D6093" i="26"/>
  <c r="E6078" i="26"/>
  <c r="G6078" i="26" s="1"/>
  <c r="D6102" i="26"/>
  <c r="E6094" i="26"/>
  <c r="F6094" i="26" s="1"/>
  <c r="D6118" i="26"/>
  <c r="E6081" i="26"/>
  <c r="D6105" i="26"/>
  <c r="D6107" i="26"/>
  <c r="E6083" i="26"/>
  <c r="F6083" i="26" s="1"/>
  <c r="E6098" i="26"/>
  <c r="F6098" i="26" s="1"/>
  <c r="D6122" i="26"/>
  <c r="D6099" i="26"/>
  <c r="E6075" i="26"/>
  <c r="G6075" i="26" s="1"/>
  <c r="E6096" i="26"/>
  <c r="D6120" i="26"/>
  <c r="E6084" i="26"/>
  <c r="D6108" i="26"/>
  <c r="E6076" i="26"/>
  <c r="F6076" i="26" s="1"/>
  <c r="D6100" i="26"/>
  <c r="E6086" i="26"/>
  <c r="F6086" i="26" s="1"/>
  <c r="D6110" i="26"/>
  <c r="D6087" i="26"/>
  <c r="E6063" i="26"/>
  <c r="E6073" i="26"/>
  <c r="F6073" i="26" s="1"/>
  <c r="D6097" i="26"/>
  <c r="D6091" i="26"/>
  <c r="E6067" i="26"/>
  <c r="D6095" i="26"/>
  <c r="E6071" i="26"/>
  <c r="E6077" i="26"/>
  <c r="G6077" i="26" s="1"/>
  <c r="D6101" i="26"/>
  <c r="E6092" i="26"/>
  <c r="D6116" i="26"/>
  <c r="F6096" i="26" l="1"/>
  <c r="G6096" i="26"/>
  <c r="F6080" i="26"/>
  <c r="G6080" i="26"/>
  <c r="G6076" i="26"/>
  <c r="G6083" i="26"/>
  <c r="F6069" i="26"/>
  <c r="F6061" i="26"/>
  <c r="G6061" i="26"/>
  <c r="F6092" i="26"/>
  <c r="G6092" i="26"/>
  <c r="F6084" i="26"/>
  <c r="G6084" i="26"/>
  <c r="F6077" i="26"/>
  <c r="G6063" i="26"/>
  <c r="F6063" i="26"/>
  <c r="G6055" i="26"/>
  <c r="F6055" i="26"/>
  <c r="G6090" i="26"/>
  <c r="G6094" i="26"/>
  <c r="G6086" i="26"/>
  <c r="G6071" i="26"/>
  <c r="F6071" i="26"/>
  <c r="G6098" i="26"/>
  <c r="F6065" i="26"/>
  <c r="G6065" i="26"/>
  <c r="F6088" i="26"/>
  <c r="G6088" i="26"/>
  <c r="G6082" i="26"/>
  <c r="F6075" i="26"/>
  <c r="F6078" i="26"/>
  <c r="G6081" i="26"/>
  <c r="F6081" i="26"/>
  <c r="D6079" i="26"/>
  <c r="G6067" i="26"/>
  <c r="F6067" i="26"/>
  <c r="G6073" i="26"/>
  <c r="E6118" i="26"/>
  <c r="F6118" i="26" s="1"/>
  <c r="D6142" i="26"/>
  <c r="E6102" i="26"/>
  <c r="F6102" i="26" s="1"/>
  <c r="D6126" i="26"/>
  <c r="E6079" i="26"/>
  <c r="F6079" i="26" s="1"/>
  <c r="E6105" i="26"/>
  <c r="F6105" i="26" s="1"/>
  <c r="D6129" i="26"/>
  <c r="E6114" i="26"/>
  <c r="F6114" i="26" s="1"/>
  <c r="D6138" i="26"/>
  <c r="E6112" i="26"/>
  <c r="D6136" i="26"/>
  <c r="D6115" i="26"/>
  <c r="E6091" i="26"/>
  <c r="F6091" i="26" s="1"/>
  <c r="D6111" i="26"/>
  <c r="E6087" i="26"/>
  <c r="E6100" i="26"/>
  <c r="D6124" i="26"/>
  <c r="E6120" i="26"/>
  <c r="D6144" i="26"/>
  <c r="E6122" i="26"/>
  <c r="F6122" i="26" s="1"/>
  <c r="D6146" i="26"/>
  <c r="E6089" i="26"/>
  <c r="D6113" i="26"/>
  <c r="E6101" i="26"/>
  <c r="G6101" i="26" s="1"/>
  <c r="D6125" i="26"/>
  <c r="E6110" i="26"/>
  <c r="G6110" i="26" s="1"/>
  <c r="D6134" i="26"/>
  <c r="E6085" i="26"/>
  <c r="G6085" i="26" s="1"/>
  <c r="D6109" i="26"/>
  <c r="D6123" i="26"/>
  <c r="E6099" i="26"/>
  <c r="F6099" i="26" s="1"/>
  <c r="D6131" i="26"/>
  <c r="E6107" i="26"/>
  <c r="G6107" i="26" s="1"/>
  <c r="E6093" i="26"/>
  <c r="G6093" i="26" s="1"/>
  <c r="D6117" i="26"/>
  <c r="E6106" i="26"/>
  <c r="F6106" i="26" s="1"/>
  <c r="D6130" i="26"/>
  <c r="E6108" i="26"/>
  <c r="F6108" i="26" s="1"/>
  <c r="D6132" i="26"/>
  <c r="E6116" i="26"/>
  <c r="D6140" i="26"/>
  <c r="D6119" i="26"/>
  <c r="E6095" i="26"/>
  <c r="E6097" i="26"/>
  <c r="D6121" i="26"/>
  <c r="E6104" i="26"/>
  <c r="D6128" i="26"/>
  <c r="G6102" i="26" l="1"/>
  <c r="F6107" i="26"/>
  <c r="G6087" i="26"/>
  <c r="F6087" i="26"/>
  <c r="G6099" i="26"/>
  <c r="F6085" i="26"/>
  <c r="G6105" i="26"/>
  <c r="G6104" i="26"/>
  <c r="F6104" i="26"/>
  <c r="G6089" i="26"/>
  <c r="F6089" i="26"/>
  <c r="G6106" i="26"/>
  <c r="G6120" i="26"/>
  <c r="F6120" i="26"/>
  <c r="G6112" i="26"/>
  <c r="F6112" i="26"/>
  <c r="G6122" i="26"/>
  <c r="G6097" i="26"/>
  <c r="F6097" i="26"/>
  <c r="D6103" i="26"/>
  <c r="G6091" i="26"/>
  <c r="F6101" i="26"/>
  <c r="G6114" i="26"/>
  <c r="F6110" i="26"/>
  <c r="G6095" i="26"/>
  <c r="F6095" i="26"/>
  <c r="G6079" i="26"/>
  <c r="G6116" i="26"/>
  <c r="F6116" i="26"/>
  <c r="F6100" i="26"/>
  <c r="G6100" i="26"/>
  <c r="G6118" i="26"/>
  <c r="F6093" i="26"/>
  <c r="G6108" i="26"/>
  <c r="E6117" i="26"/>
  <c r="G6117" i="26" s="1"/>
  <c r="D6141" i="26"/>
  <c r="E6124" i="26"/>
  <c r="D6148" i="26"/>
  <c r="D6139" i="26"/>
  <c r="E6115" i="26"/>
  <c r="F6115" i="26" s="1"/>
  <c r="E6109" i="26"/>
  <c r="G6109" i="26" s="1"/>
  <c r="D6133" i="26"/>
  <c r="E6136" i="26"/>
  <c r="D6160" i="26"/>
  <c r="E6129" i="26"/>
  <c r="D6153" i="26"/>
  <c r="E6130" i="26"/>
  <c r="F6130" i="26" s="1"/>
  <c r="D6154" i="26"/>
  <c r="E6146" i="26"/>
  <c r="F6146" i="26" s="1"/>
  <c r="D6170" i="26"/>
  <c r="E6103" i="26"/>
  <c r="E6142" i="26"/>
  <c r="G6142" i="26" s="1"/>
  <c r="D6166" i="26"/>
  <c r="E6134" i="26"/>
  <c r="F6134" i="26" s="1"/>
  <c r="D6158" i="26"/>
  <c r="D6147" i="26"/>
  <c r="E6123" i="26"/>
  <c r="F6123" i="26" s="1"/>
  <c r="D6155" i="26"/>
  <c r="E6131" i="26"/>
  <c r="F6131" i="26" s="1"/>
  <c r="E6113" i="26"/>
  <c r="D6137" i="26"/>
  <c r="E6138" i="26"/>
  <c r="F6138" i="26" s="1"/>
  <c r="D6162" i="26"/>
  <c r="E6121" i="26"/>
  <c r="D6145" i="26"/>
  <c r="D6143" i="26"/>
  <c r="E6119" i="26"/>
  <c r="E6132" i="26"/>
  <c r="D6156" i="26"/>
  <c r="E6144" i="26"/>
  <c r="D6168" i="26"/>
  <c r="D6135" i="26"/>
  <c r="E6111" i="26"/>
  <c r="F6111" i="26" s="1"/>
  <c r="E6126" i="26"/>
  <c r="F6126" i="26" s="1"/>
  <c r="D6150" i="26"/>
  <c r="E6128" i="26"/>
  <c r="D6152" i="26"/>
  <c r="E6140" i="26"/>
  <c r="F6140" i="26" s="1"/>
  <c r="D6164" i="26"/>
  <c r="E6125" i="26"/>
  <c r="G6125" i="26" s="1"/>
  <c r="D6149" i="26"/>
  <c r="G6138" i="26" l="1"/>
  <c r="G6134" i="26"/>
  <c r="D6127" i="26"/>
  <c r="G6136" i="26"/>
  <c r="F6136" i="26"/>
  <c r="F6117" i="26"/>
  <c r="G6121" i="26"/>
  <c r="F6121" i="26"/>
  <c r="G6131" i="26"/>
  <c r="G6128" i="26"/>
  <c r="F6128" i="26"/>
  <c r="G6132" i="26"/>
  <c r="F6132" i="26"/>
  <c r="G6113" i="26"/>
  <c r="F6113" i="26"/>
  <c r="G6129" i="26"/>
  <c r="F6129" i="26"/>
  <c r="G6124" i="26"/>
  <c r="F6124" i="26"/>
  <c r="G6126" i="26"/>
  <c r="F6109" i="26"/>
  <c r="G6119" i="26"/>
  <c r="F6119" i="26"/>
  <c r="G6103" i="26"/>
  <c r="F6103" i="26"/>
  <c r="G6130" i="26"/>
  <c r="F6142" i="26"/>
  <c r="G6146" i="26"/>
  <c r="G6123" i="26"/>
  <c r="G6111" i="26"/>
  <c r="F6125" i="26"/>
  <c r="G6144" i="26"/>
  <c r="F6144" i="26"/>
  <c r="G6140" i="26"/>
  <c r="G6115" i="26"/>
  <c r="E6168" i="26"/>
  <c r="D6192" i="26"/>
  <c r="D6179" i="26"/>
  <c r="E6155" i="26"/>
  <c r="F6155" i="26" s="1"/>
  <c r="D6163" i="26"/>
  <c r="E6139" i="26"/>
  <c r="G6139" i="26" s="1"/>
  <c r="E6156" i="26"/>
  <c r="D6180" i="26"/>
  <c r="D6171" i="26"/>
  <c r="E6147" i="26"/>
  <c r="F6147" i="26" s="1"/>
  <c r="E6133" i="26"/>
  <c r="G6133" i="26" s="1"/>
  <c r="D6157" i="26"/>
  <c r="E6148" i="26"/>
  <c r="D6172" i="26"/>
  <c r="D6151" i="26"/>
  <c r="E6127" i="26"/>
  <c r="E6149" i="26"/>
  <c r="G6149" i="26" s="1"/>
  <c r="D6173" i="26"/>
  <c r="E6150" i="26"/>
  <c r="F6150" i="26" s="1"/>
  <c r="D6174" i="26"/>
  <c r="E6137" i="26"/>
  <c r="F6137" i="26" s="1"/>
  <c r="D6161" i="26"/>
  <c r="E6153" i="26"/>
  <c r="D6177" i="26"/>
  <c r="D6159" i="26"/>
  <c r="E6135" i="26"/>
  <c r="E6145" i="26"/>
  <c r="D6169" i="26"/>
  <c r="E6164" i="26"/>
  <c r="D6188" i="26"/>
  <c r="E6162" i="26"/>
  <c r="F6162" i="26" s="1"/>
  <c r="D6186" i="26"/>
  <c r="E6154" i="26"/>
  <c r="F6154" i="26" s="1"/>
  <c r="D6178" i="26"/>
  <c r="E6152" i="26"/>
  <c r="D6176" i="26"/>
  <c r="E6166" i="26"/>
  <c r="F6166" i="26" s="1"/>
  <c r="D6190" i="26"/>
  <c r="E6170" i="26"/>
  <c r="F6170" i="26" s="1"/>
  <c r="D6194" i="26"/>
  <c r="D6167" i="26"/>
  <c r="E6143" i="26"/>
  <c r="F6143" i="26" s="1"/>
  <c r="E6158" i="26"/>
  <c r="F6158" i="26" s="1"/>
  <c r="D6182" i="26"/>
  <c r="E6160" i="26"/>
  <c r="D6184" i="26"/>
  <c r="E6141" i="26"/>
  <c r="G6141" i="26" s="1"/>
  <c r="D6165" i="26"/>
  <c r="F6133" i="26" l="1"/>
  <c r="F6141" i="26"/>
  <c r="F6168" i="26"/>
  <c r="G6168" i="26"/>
  <c r="G6158" i="26"/>
  <c r="G6170" i="26"/>
  <c r="F6149" i="26"/>
  <c r="G6166" i="26"/>
  <c r="G6127" i="26"/>
  <c r="F6127" i="26"/>
  <c r="F6153" i="26"/>
  <c r="G6153" i="26"/>
  <c r="G6156" i="26"/>
  <c r="F6156" i="26"/>
  <c r="G6137" i="26"/>
  <c r="G6150" i="26"/>
  <c r="G6147" i="26"/>
  <c r="G6160" i="26"/>
  <c r="F6160" i="26"/>
  <c r="G6164" i="26"/>
  <c r="F6164" i="26"/>
  <c r="G6148" i="26"/>
  <c r="F6148" i="26"/>
  <c r="F6139" i="26"/>
  <c r="G6154" i="26"/>
  <c r="G6155" i="26"/>
  <c r="G6135" i="26"/>
  <c r="F6135" i="26"/>
  <c r="F6152" i="26"/>
  <c r="G6152" i="26"/>
  <c r="F6145" i="26"/>
  <c r="G6145" i="26"/>
  <c r="G6162" i="26"/>
  <c r="G6143" i="26"/>
  <c r="E6188" i="26"/>
  <c r="D6212" i="26"/>
  <c r="D6187" i="26"/>
  <c r="E6163" i="26"/>
  <c r="F6163" i="26" s="1"/>
  <c r="D6175" i="26"/>
  <c r="E6151" i="26"/>
  <c r="E6194" i="26"/>
  <c r="F6194" i="26" s="1"/>
  <c r="D6218" i="26"/>
  <c r="E6157" i="26"/>
  <c r="G6157" i="26" s="1"/>
  <c r="D6181" i="26"/>
  <c r="E6180" i="26"/>
  <c r="D6204" i="26"/>
  <c r="D6203" i="26"/>
  <c r="E6179" i="26"/>
  <c r="F6179" i="26" s="1"/>
  <c r="E6182" i="26"/>
  <c r="F6182" i="26" s="1"/>
  <c r="D6206" i="26"/>
  <c r="E6186" i="26"/>
  <c r="F6186" i="26" s="1"/>
  <c r="D6210" i="26"/>
  <c r="D6191" i="26"/>
  <c r="E6167" i="26"/>
  <c r="D6183" i="26"/>
  <c r="E6159" i="26"/>
  <c r="E6161" i="26"/>
  <c r="D6185" i="26"/>
  <c r="E6173" i="26"/>
  <c r="G6173" i="26" s="1"/>
  <c r="D6197" i="26"/>
  <c r="E6192" i="26"/>
  <c r="D6216" i="26"/>
  <c r="E6165" i="26"/>
  <c r="G6165" i="26" s="1"/>
  <c r="D6189" i="26"/>
  <c r="E6177" i="26"/>
  <c r="G6177" i="26" s="1"/>
  <c r="D6201" i="26"/>
  <c r="E6174" i="26"/>
  <c r="F6174" i="26" s="1"/>
  <c r="D6198" i="26"/>
  <c r="E6176" i="26"/>
  <c r="D6200" i="26"/>
  <c r="E6184" i="26"/>
  <c r="D6208" i="26"/>
  <c r="E6190" i="26"/>
  <c r="F6190" i="26" s="1"/>
  <c r="D6214" i="26"/>
  <c r="E6169" i="26"/>
  <c r="F6169" i="26" s="1"/>
  <c r="D6193" i="26"/>
  <c r="E6178" i="26"/>
  <c r="F6178" i="26" s="1"/>
  <c r="D6202" i="26"/>
  <c r="E6172" i="26"/>
  <c r="F6172" i="26" s="1"/>
  <c r="D6196" i="26"/>
  <c r="D6195" i="26"/>
  <c r="E6171" i="26"/>
  <c r="G6171" i="26" s="1"/>
  <c r="F6157" i="26" l="1"/>
  <c r="G6174" i="26"/>
  <c r="G6182" i="26"/>
  <c r="F6188" i="26"/>
  <c r="G6188" i="26"/>
  <c r="G6179" i="26"/>
  <c r="G6163" i="26"/>
  <c r="F6173" i="26"/>
  <c r="G6172" i="26"/>
  <c r="F6177" i="26"/>
  <c r="G6176" i="26"/>
  <c r="F6176" i="26"/>
  <c r="G6192" i="26"/>
  <c r="F6192" i="26"/>
  <c r="F6180" i="26"/>
  <c r="G6180" i="26"/>
  <c r="G6190" i="26"/>
  <c r="G6186" i="26"/>
  <c r="F6161" i="26"/>
  <c r="G6161" i="26"/>
  <c r="G6194" i="26"/>
  <c r="G6159" i="26"/>
  <c r="F6159" i="26"/>
  <c r="G6151" i="26"/>
  <c r="F6151" i="26"/>
  <c r="G6184" i="26"/>
  <c r="F6184" i="26"/>
  <c r="G6178" i="26"/>
  <c r="G6167" i="26"/>
  <c r="F6167" i="26"/>
  <c r="F6165" i="26"/>
  <c r="G6169" i="26"/>
  <c r="F6171" i="26"/>
  <c r="E6193" i="26"/>
  <c r="G6193" i="26" s="1"/>
  <c r="D6217" i="26"/>
  <c r="E6208" i="26"/>
  <c r="D6232" i="26"/>
  <c r="E6202" i="26"/>
  <c r="F6202" i="26" s="1"/>
  <c r="D6226" i="26"/>
  <c r="E6206" i="26"/>
  <c r="F6206" i="26" s="1"/>
  <c r="D6230" i="26"/>
  <c r="E6189" i="26"/>
  <c r="G6189" i="26" s="1"/>
  <c r="D6213" i="26"/>
  <c r="D6199" i="26"/>
  <c r="E6175" i="26"/>
  <c r="F6175" i="26" s="1"/>
  <c r="E6185" i="26"/>
  <c r="G6185" i="26" s="1"/>
  <c r="D6209" i="26"/>
  <c r="E6204" i="26"/>
  <c r="D6228" i="26"/>
  <c r="E6198" i="26"/>
  <c r="F6198" i="26" s="1"/>
  <c r="D6222" i="26"/>
  <c r="D6227" i="26"/>
  <c r="E6203" i="26"/>
  <c r="G6203" i="26" s="1"/>
  <c r="D6219" i="26"/>
  <c r="E6195" i="26"/>
  <c r="F6195" i="26" s="1"/>
  <c r="E6200" i="26"/>
  <c r="D6224" i="26"/>
  <c r="E6216" i="26"/>
  <c r="D6240" i="26"/>
  <c r="D6215" i="26"/>
  <c r="E6191" i="26"/>
  <c r="F6191" i="26" s="1"/>
  <c r="E6218" i="26"/>
  <c r="F6218" i="26" s="1"/>
  <c r="D6242" i="26"/>
  <c r="D6211" i="26"/>
  <c r="E6187" i="26"/>
  <c r="G6187" i="26" s="1"/>
  <c r="E6196" i="26"/>
  <c r="D6220" i="26"/>
  <c r="E6210" i="26"/>
  <c r="F6210" i="26" s="1"/>
  <c r="D6234" i="26"/>
  <c r="E6181" i="26"/>
  <c r="G6181" i="26" s="1"/>
  <c r="D6205" i="26"/>
  <c r="E6212" i="26"/>
  <c r="D6236" i="26"/>
  <c r="E6214" i="26"/>
  <c r="F6214" i="26" s="1"/>
  <c r="D6238" i="26"/>
  <c r="E6201" i="26"/>
  <c r="G6201" i="26" s="1"/>
  <c r="D6225" i="26"/>
  <c r="E6197" i="26"/>
  <c r="G6197" i="26" s="1"/>
  <c r="D6221" i="26"/>
  <c r="D6207" i="26"/>
  <c r="E6183" i="26"/>
  <c r="F6183" i="26" s="1"/>
  <c r="G6175" i="26" l="1"/>
  <c r="G6195" i="26"/>
  <c r="F6201" i="26"/>
  <c r="F6197" i="26"/>
  <c r="G6196" i="26"/>
  <c r="F6196" i="26"/>
  <c r="G6183" i="26"/>
  <c r="G6206" i="26"/>
  <c r="F6193" i="26"/>
  <c r="F6185" i="26"/>
  <c r="F6212" i="26"/>
  <c r="G6212" i="26"/>
  <c r="G6200" i="26"/>
  <c r="F6200" i="26"/>
  <c r="G6204" i="26"/>
  <c r="F6204" i="26"/>
  <c r="G6191" i="26"/>
  <c r="F6208" i="26"/>
  <c r="G6208" i="26"/>
  <c r="G6202" i="26"/>
  <c r="F6181" i="26"/>
  <c r="G6214" i="26"/>
  <c r="G6210" i="26"/>
  <c r="G6216" i="26"/>
  <c r="F6216" i="26"/>
  <c r="F6203" i="26"/>
  <c r="F6189" i="26"/>
  <c r="G6218" i="26"/>
  <c r="G6198" i="26"/>
  <c r="F6187" i="26"/>
  <c r="E6228" i="26"/>
  <c r="D6252" i="26"/>
  <c r="E6230" i="26"/>
  <c r="F6230" i="26" s="1"/>
  <c r="D6254" i="26"/>
  <c r="D6231" i="26"/>
  <c r="E6207" i="26"/>
  <c r="F6207" i="26" s="1"/>
  <c r="E6224" i="26"/>
  <c r="D6248" i="26"/>
  <c r="D6251" i="26"/>
  <c r="E6227" i="26"/>
  <c r="F6227" i="26" s="1"/>
  <c r="E6232" i="26"/>
  <c r="D6256" i="26"/>
  <c r="E6221" i="26"/>
  <c r="G6221" i="26" s="1"/>
  <c r="D6245" i="26"/>
  <c r="E6238" i="26"/>
  <c r="F6238" i="26" s="1"/>
  <c r="D6262" i="26"/>
  <c r="E6220" i="26"/>
  <c r="D6244" i="26"/>
  <c r="E6205" i="26"/>
  <c r="G6205" i="26" s="1"/>
  <c r="D6229" i="26"/>
  <c r="E6234" i="26"/>
  <c r="F6234" i="26" s="1"/>
  <c r="D6258" i="26"/>
  <c r="D6235" i="26"/>
  <c r="E6211" i="26"/>
  <c r="F6211" i="26" s="1"/>
  <c r="D6239" i="26"/>
  <c r="E6215" i="26"/>
  <c r="F6215" i="26" s="1"/>
  <c r="E6199" i="26"/>
  <c r="F6199" i="26" s="1"/>
  <c r="E6242" i="26"/>
  <c r="F6242" i="26" s="1"/>
  <c r="D6266" i="26"/>
  <c r="E6213" i="26"/>
  <c r="G6213" i="26" s="1"/>
  <c r="D6237" i="26"/>
  <c r="E6217" i="26"/>
  <c r="G6217" i="26" s="1"/>
  <c r="D6241" i="26"/>
  <c r="E6225" i="26"/>
  <c r="G6225" i="26" s="1"/>
  <c r="D6249" i="26"/>
  <c r="E6236" i="26"/>
  <c r="D6260" i="26"/>
  <c r="E6240" i="26"/>
  <c r="D6264" i="26"/>
  <c r="D6243" i="26"/>
  <c r="E6219" i="26"/>
  <c r="E6222" i="26"/>
  <c r="F6222" i="26" s="1"/>
  <c r="D6246" i="26"/>
  <c r="E6209" i="26"/>
  <c r="G6209" i="26" s="1"/>
  <c r="D6233" i="26"/>
  <c r="E6226" i="26"/>
  <c r="F6226" i="26" s="1"/>
  <c r="D6250" i="26"/>
  <c r="G6207" i="26" l="1"/>
  <c r="F6209" i="26"/>
  <c r="F6221" i="26"/>
  <c r="D6223" i="26"/>
  <c r="G6232" i="26"/>
  <c r="F6232" i="26"/>
  <c r="G6219" i="26"/>
  <c r="F6219" i="26"/>
  <c r="F6220" i="26"/>
  <c r="G6220" i="26"/>
  <c r="F6228" i="26"/>
  <c r="G6228" i="26"/>
  <c r="G6240" i="26"/>
  <c r="F6240" i="26"/>
  <c r="G6224" i="26"/>
  <c r="F6224" i="26"/>
  <c r="G6222" i="26"/>
  <c r="G6211" i="26"/>
  <c r="G6238" i="26"/>
  <c r="G6242" i="26"/>
  <c r="G6236" i="26"/>
  <c r="F6236" i="26"/>
  <c r="G6234" i="26"/>
  <c r="F6205" i="26"/>
  <c r="G6199" i="26"/>
  <c r="F6225" i="26"/>
  <c r="G6227" i="26"/>
  <c r="G6215" i="26"/>
  <c r="F6217" i="26"/>
  <c r="G6230" i="26"/>
  <c r="F6213" i="26"/>
  <c r="G6226" i="26"/>
  <c r="E6264" i="26"/>
  <c r="D6288" i="26"/>
  <c r="E6250" i="26"/>
  <c r="F6250" i="26" s="1"/>
  <c r="D6274" i="26"/>
  <c r="E6246" i="26"/>
  <c r="F6246" i="26" s="1"/>
  <c r="D6270" i="26"/>
  <c r="E6249" i="26"/>
  <c r="G6249" i="26" s="1"/>
  <c r="D6273" i="26"/>
  <c r="E6237" i="26"/>
  <c r="G6237" i="26" s="1"/>
  <c r="D6261" i="26"/>
  <c r="E6229" i="26"/>
  <c r="G6229" i="26" s="1"/>
  <c r="D6253" i="26"/>
  <c r="E6262" i="26"/>
  <c r="F6262" i="26" s="1"/>
  <c r="D6286" i="26"/>
  <c r="E6256" i="26"/>
  <c r="D6280" i="26"/>
  <c r="E6254" i="26"/>
  <c r="F6254" i="26" s="1"/>
  <c r="D6278" i="26"/>
  <c r="D6263" i="26"/>
  <c r="E6239" i="26"/>
  <c r="F6239" i="26" s="1"/>
  <c r="E6244" i="26"/>
  <c r="D6268" i="26"/>
  <c r="E6245" i="26"/>
  <c r="G6245" i="26" s="1"/>
  <c r="D6269" i="26"/>
  <c r="D6275" i="26"/>
  <c r="E6251" i="26"/>
  <c r="E6252" i="26"/>
  <c r="D6276" i="26"/>
  <c r="D6247" i="26"/>
  <c r="E6223" i="26"/>
  <c r="F6223" i="26" s="1"/>
  <c r="D6259" i="26"/>
  <c r="E6235" i="26"/>
  <c r="E6248" i="26"/>
  <c r="D6272" i="26"/>
  <c r="E6233" i="26"/>
  <c r="G6233" i="26" s="1"/>
  <c r="D6257" i="26"/>
  <c r="D6267" i="26"/>
  <c r="E6243" i="26"/>
  <c r="F6243" i="26" s="1"/>
  <c r="E6260" i="26"/>
  <c r="D6284" i="26"/>
  <c r="E6241" i="26"/>
  <c r="G6241" i="26" s="1"/>
  <c r="D6265" i="26"/>
  <c r="E6266" i="26"/>
  <c r="F6266" i="26" s="1"/>
  <c r="D6290" i="26"/>
  <c r="E6258" i="26"/>
  <c r="F6258" i="26" s="1"/>
  <c r="D6282" i="26"/>
  <c r="D6255" i="26"/>
  <c r="E6231" i="26"/>
  <c r="F6231" i="26" s="1"/>
  <c r="F6260" i="26" l="1"/>
  <c r="G6260" i="26"/>
  <c r="G6256" i="26"/>
  <c r="F6256" i="26"/>
  <c r="F6244" i="26"/>
  <c r="G6244" i="26"/>
  <c r="G6266" i="26"/>
  <c r="F6233" i="26"/>
  <c r="G6250" i="26"/>
  <c r="G6252" i="26"/>
  <c r="F6252" i="26"/>
  <c r="G6251" i="26"/>
  <c r="F6251" i="26"/>
  <c r="G6254" i="26"/>
  <c r="G6248" i="26"/>
  <c r="F6248" i="26"/>
  <c r="G6264" i="26"/>
  <c r="F6264" i="26"/>
  <c r="G6235" i="26"/>
  <c r="F6235" i="26"/>
  <c r="F6229" i="26"/>
  <c r="F6245" i="26"/>
  <c r="F6249" i="26"/>
  <c r="G6239" i="26"/>
  <c r="G6231" i="26"/>
  <c r="G6258" i="26"/>
  <c r="G6246" i="26"/>
  <c r="G6262" i="26"/>
  <c r="G6243" i="26"/>
  <c r="G6223" i="26"/>
  <c r="F6237" i="26"/>
  <c r="F6241" i="26"/>
  <c r="E6261" i="26"/>
  <c r="G6261" i="26" s="1"/>
  <c r="D6285" i="26"/>
  <c r="E6257" i="26"/>
  <c r="G6257" i="26" s="1"/>
  <c r="D6281" i="26"/>
  <c r="D6300" i="26"/>
  <c r="E6276" i="26"/>
  <c r="E6269" i="26"/>
  <c r="G6269" i="26" s="1"/>
  <c r="D6293" i="26"/>
  <c r="D6304" i="26"/>
  <c r="E6280" i="26"/>
  <c r="E6268" i="26"/>
  <c r="D6292" i="26"/>
  <c r="D6310" i="26"/>
  <c r="E6286" i="26"/>
  <c r="F6286" i="26" s="1"/>
  <c r="D6279" i="26"/>
  <c r="E6255" i="26"/>
  <c r="F6255" i="26" s="1"/>
  <c r="E6273" i="26"/>
  <c r="G6273" i="26" s="1"/>
  <c r="D6297" i="26"/>
  <c r="D6298" i="26"/>
  <c r="E6274" i="26"/>
  <c r="F6274" i="26" s="1"/>
  <c r="D6306" i="26"/>
  <c r="E6282" i="26"/>
  <c r="F6282" i="26" s="1"/>
  <c r="E6270" i="26"/>
  <c r="F6270" i="26" s="1"/>
  <c r="D6294" i="26"/>
  <c r="D6308" i="26"/>
  <c r="E6284" i="26"/>
  <c r="D6287" i="26"/>
  <c r="E6263" i="26"/>
  <c r="F6263" i="26" s="1"/>
  <c r="D6314" i="26"/>
  <c r="E6290" i="26"/>
  <c r="F6290" i="26" s="1"/>
  <c r="D6302" i="26"/>
  <c r="E6278" i="26"/>
  <c r="F6278" i="26" s="1"/>
  <c r="D6312" i="26"/>
  <c r="E6288" i="26"/>
  <c r="E6253" i="26"/>
  <c r="G6253" i="26" s="1"/>
  <c r="D6277" i="26"/>
  <c r="D6283" i="26"/>
  <c r="E6259" i="26"/>
  <c r="F6259" i="26" s="1"/>
  <c r="E6265" i="26"/>
  <c r="G6265" i="26" s="1"/>
  <c r="D6289" i="26"/>
  <c r="D6291" i="26"/>
  <c r="E6267" i="26"/>
  <c r="E6272" i="26"/>
  <c r="D6296" i="26"/>
  <c r="D6271" i="26"/>
  <c r="E6247" i="26"/>
  <c r="F6247" i="26" s="1"/>
  <c r="D6299" i="26"/>
  <c r="E6275" i="26"/>
  <c r="F6275" i="26" s="1"/>
  <c r="F6261" i="26" l="1"/>
  <c r="G6290" i="26"/>
  <c r="G6282" i="26"/>
  <c r="F6276" i="26"/>
  <c r="G6276" i="26"/>
  <c r="G6259" i="26"/>
  <c r="G6275" i="26"/>
  <c r="G6278" i="26"/>
  <c r="G6263" i="26"/>
  <c r="G6272" i="26"/>
  <c r="F6272" i="26"/>
  <c r="G6268" i="26"/>
  <c r="F6268" i="26"/>
  <c r="G6267" i="26"/>
  <c r="F6267" i="26"/>
  <c r="G6280" i="26"/>
  <c r="F6280" i="26"/>
  <c r="G6274" i="26"/>
  <c r="G6247" i="26"/>
  <c r="G6288" i="26"/>
  <c r="F6288" i="26"/>
  <c r="G6284" i="26"/>
  <c r="F6284" i="26"/>
  <c r="F6273" i="26"/>
  <c r="F6253" i="26"/>
  <c r="G6270" i="26"/>
  <c r="G6255" i="26"/>
  <c r="F6269" i="26"/>
  <c r="F6265" i="26"/>
  <c r="F6257" i="26"/>
  <c r="G6286" i="26"/>
  <c r="E6289" i="26"/>
  <c r="G6289" i="26" s="1"/>
  <c r="D6313" i="26"/>
  <c r="D6303" i="26"/>
  <c r="E6279" i="26"/>
  <c r="F6279" i="26" s="1"/>
  <c r="D6316" i="26"/>
  <c r="E6292" i="26"/>
  <c r="D6317" i="26"/>
  <c r="E6293" i="26"/>
  <c r="G6293" i="26" s="1"/>
  <c r="D6318" i="26"/>
  <c r="E6294" i="26"/>
  <c r="F6294" i="26" s="1"/>
  <c r="D6322" i="26"/>
  <c r="E6298" i="26"/>
  <c r="F6298" i="26" s="1"/>
  <c r="D6295" i="26"/>
  <c r="E6271" i="26"/>
  <c r="F6271" i="26" s="1"/>
  <c r="D6321" i="26"/>
  <c r="E6297" i="26"/>
  <c r="G6297" i="26" s="1"/>
  <c r="D6338" i="26"/>
  <c r="E6314" i="26"/>
  <c r="F6314" i="26" s="1"/>
  <c r="D6332" i="26"/>
  <c r="E6308" i="26"/>
  <c r="D6320" i="26"/>
  <c r="E6296" i="26"/>
  <c r="D6328" i="26"/>
  <c r="E6304" i="26"/>
  <c r="D6324" i="26"/>
  <c r="E6300" i="26"/>
  <c r="E6285" i="26"/>
  <c r="G6285" i="26" s="1"/>
  <c r="D6309" i="26"/>
  <c r="D6336" i="26"/>
  <c r="E6312" i="26"/>
  <c r="E6299" i="26"/>
  <c r="D6323" i="26"/>
  <c r="D6326" i="26"/>
  <c r="E6302" i="26"/>
  <c r="F6302" i="26" s="1"/>
  <c r="D6311" i="26"/>
  <c r="E6287" i="26"/>
  <c r="F6287" i="26" s="1"/>
  <c r="D6305" i="26"/>
  <c r="E6281" i="26"/>
  <c r="G6281" i="26" s="1"/>
  <c r="D6301" i="26"/>
  <c r="E6277" i="26"/>
  <c r="G6277" i="26" s="1"/>
  <c r="D6315" i="26"/>
  <c r="E6291" i="26"/>
  <c r="F6291" i="26" s="1"/>
  <c r="D6307" i="26"/>
  <c r="E6283" i="26"/>
  <c r="D6330" i="26"/>
  <c r="E6306" i="26"/>
  <c r="F6306" i="26" s="1"/>
  <c r="D6334" i="26"/>
  <c r="E6310" i="26"/>
  <c r="F6310" i="26" s="1"/>
  <c r="G6306" i="26" l="1"/>
  <c r="F6285" i="26"/>
  <c r="F6277" i="26"/>
  <c r="G6300" i="26"/>
  <c r="F6300" i="26"/>
  <c r="F6293" i="26"/>
  <c r="G6310" i="26"/>
  <c r="G6294" i="26"/>
  <c r="F6297" i="26"/>
  <c r="G6304" i="26"/>
  <c r="F6304" i="26"/>
  <c r="G6299" i="26"/>
  <c r="F6299" i="26"/>
  <c r="G6314" i="26"/>
  <c r="G6302" i="26"/>
  <c r="F6312" i="26"/>
  <c r="G6312" i="26"/>
  <c r="G6296" i="26"/>
  <c r="F6296" i="26"/>
  <c r="F6292" i="26"/>
  <c r="G6292" i="26"/>
  <c r="G6271" i="26"/>
  <c r="F6289" i="26"/>
  <c r="G6283" i="26"/>
  <c r="F6283" i="26"/>
  <c r="G6308" i="26"/>
  <c r="F6308" i="26"/>
  <c r="G6291" i="26"/>
  <c r="G6298" i="26"/>
  <c r="G6287" i="26"/>
  <c r="F6281" i="26"/>
  <c r="G6279" i="26"/>
  <c r="E6324" i="26"/>
  <c r="D6348" i="26"/>
  <c r="E6295" i="26"/>
  <c r="F6295" i="26" s="1"/>
  <c r="E6332" i="26"/>
  <c r="D6356" i="26"/>
  <c r="D6325" i="26"/>
  <c r="E6301" i="26"/>
  <c r="G6301" i="26" s="1"/>
  <c r="E6326" i="26"/>
  <c r="F6326" i="26" s="1"/>
  <c r="D6350" i="26"/>
  <c r="E6336" i="26"/>
  <c r="D6360" i="26"/>
  <c r="D6342" i="26"/>
  <c r="E6318" i="26"/>
  <c r="F6318" i="26" s="1"/>
  <c r="D6340" i="26"/>
  <c r="E6316" i="26"/>
  <c r="E6322" i="26"/>
  <c r="F6322" i="26" s="1"/>
  <c r="D6346" i="26"/>
  <c r="D6333" i="26"/>
  <c r="E6309" i="26"/>
  <c r="G6309" i="26" s="1"/>
  <c r="E6328" i="26"/>
  <c r="D6352" i="26"/>
  <c r="D6341" i="26"/>
  <c r="E6317" i="26"/>
  <c r="G6317" i="26" s="1"/>
  <c r="E6307" i="26"/>
  <c r="F6307" i="26" s="1"/>
  <c r="D6331" i="26"/>
  <c r="E6334" i="26"/>
  <c r="F6334" i="26" s="1"/>
  <c r="D6358" i="26"/>
  <c r="E6315" i="26"/>
  <c r="D6339" i="26"/>
  <c r="E6323" i="26"/>
  <c r="F6323" i="26" s="1"/>
  <c r="D6347" i="26"/>
  <c r="E6338" i="26"/>
  <c r="F6338" i="26" s="1"/>
  <c r="D6362" i="26"/>
  <c r="D6337" i="26"/>
  <c r="E6313" i="26"/>
  <c r="G6313" i="26" s="1"/>
  <c r="D6345" i="26"/>
  <c r="E6321" i="26"/>
  <c r="G6321" i="26" s="1"/>
  <c r="E6303" i="26"/>
  <c r="F6303" i="26" s="1"/>
  <c r="D6327" i="26"/>
  <c r="E6311" i="26"/>
  <c r="F6311" i="26" s="1"/>
  <c r="D6335" i="26"/>
  <c r="E6330" i="26"/>
  <c r="F6330" i="26" s="1"/>
  <c r="D6354" i="26"/>
  <c r="D6329" i="26"/>
  <c r="E6305" i="26"/>
  <c r="G6305" i="26" s="1"/>
  <c r="E6320" i="26"/>
  <c r="D6344" i="26"/>
  <c r="G6303" i="26" l="1"/>
  <c r="F6301" i="26"/>
  <c r="F6309" i="26"/>
  <c r="G6334" i="26"/>
  <c r="F6313" i="26"/>
  <c r="G6336" i="26"/>
  <c r="F6336" i="26"/>
  <c r="D6319" i="26"/>
  <c r="F6324" i="26"/>
  <c r="G6324" i="26"/>
  <c r="G6322" i="26"/>
  <c r="F6316" i="26"/>
  <c r="G6316" i="26"/>
  <c r="G6311" i="26"/>
  <c r="F6320" i="26"/>
  <c r="G6320" i="26"/>
  <c r="G6307" i="26"/>
  <c r="G6295" i="26"/>
  <c r="F6317" i="26"/>
  <c r="G6330" i="26"/>
  <c r="G6318" i="26"/>
  <c r="G6338" i="26"/>
  <c r="F6321" i="26"/>
  <c r="G6315" i="26"/>
  <c r="F6315" i="26"/>
  <c r="G6328" i="26"/>
  <c r="F6328" i="26"/>
  <c r="G6332" i="26"/>
  <c r="F6332" i="26"/>
  <c r="G6323" i="26"/>
  <c r="G6326" i="26"/>
  <c r="F6305" i="26"/>
  <c r="E6340" i="26"/>
  <c r="D6364" i="26"/>
  <c r="D6369" i="26"/>
  <c r="E6345" i="26"/>
  <c r="G6345" i="26" s="1"/>
  <c r="E6360" i="26"/>
  <c r="D6384" i="26"/>
  <c r="E6339" i="26"/>
  <c r="F6339" i="26" s="1"/>
  <c r="D6363" i="26"/>
  <c r="E6331" i="26"/>
  <c r="D6355" i="26"/>
  <c r="E6352" i="26"/>
  <c r="D6376" i="26"/>
  <c r="E6346" i="26"/>
  <c r="F6346" i="26" s="1"/>
  <c r="D6370" i="26"/>
  <c r="D6349" i="26"/>
  <c r="E6325" i="26"/>
  <c r="G6325" i="26" s="1"/>
  <c r="E6348" i="26"/>
  <c r="D6372" i="26"/>
  <c r="E6356" i="26"/>
  <c r="D6380" i="26"/>
  <c r="D6353" i="26"/>
  <c r="E6329" i="26"/>
  <c r="G6329" i="26" s="1"/>
  <c r="E6327" i="26"/>
  <c r="F6327" i="26" s="1"/>
  <c r="D6351" i="26"/>
  <c r="E6342" i="26"/>
  <c r="F6342" i="26" s="1"/>
  <c r="D6366" i="26"/>
  <c r="E6362" i="26"/>
  <c r="F6362" i="26" s="1"/>
  <c r="D6386" i="26"/>
  <c r="E6350" i="26"/>
  <c r="F6350" i="26" s="1"/>
  <c r="D6374" i="26"/>
  <c r="E6354" i="26"/>
  <c r="F6354" i="26" s="1"/>
  <c r="D6378" i="26"/>
  <c r="E6358" i="26"/>
  <c r="F6358" i="26" s="1"/>
  <c r="D6382" i="26"/>
  <c r="E6335" i="26"/>
  <c r="F6335" i="26" s="1"/>
  <c r="D6359" i="26"/>
  <c r="D6361" i="26"/>
  <c r="E6337" i="26"/>
  <c r="G6337" i="26" s="1"/>
  <c r="D6365" i="26"/>
  <c r="E6341" i="26"/>
  <c r="G6341" i="26" s="1"/>
  <c r="D6357" i="26"/>
  <c r="E6333" i="26"/>
  <c r="G6333" i="26" s="1"/>
  <c r="E6319" i="26"/>
  <c r="D6343" i="26"/>
  <c r="E6344" i="26"/>
  <c r="D6368" i="26"/>
  <c r="E6347" i="26"/>
  <c r="D6371" i="26"/>
  <c r="F6319" i="26" l="1"/>
  <c r="F6341" i="26"/>
  <c r="G6319" i="26"/>
  <c r="G6342" i="26"/>
  <c r="F6356" i="26"/>
  <c r="G6356" i="26"/>
  <c r="F6352" i="26"/>
  <c r="G6352" i="26"/>
  <c r="G6350" i="26"/>
  <c r="G6346" i="26"/>
  <c r="F6344" i="26"/>
  <c r="G6344" i="26"/>
  <c r="F6348" i="26"/>
  <c r="G6348" i="26"/>
  <c r="F6331" i="26"/>
  <c r="G6331" i="26"/>
  <c r="G6340" i="26"/>
  <c r="F6340" i="26"/>
  <c r="G6358" i="26"/>
  <c r="F6333" i="26"/>
  <c r="G6362" i="26"/>
  <c r="G6347" i="26"/>
  <c r="F6347" i="26"/>
  <c r="G6354" i="26"/>
  <c r="F6345" i="26"/>
  <c r="F6337" i="26"/>
  <c r="G6335" i="26"/>
  <c r="F6329" i="26"/>
  <c r="G6327" i="26"/>
  <c r="G6339" i="26"/>
  <c r="G6360" i="26"/>
  <c r="F6360" i="26"/>
  <c r="F6325" i="26"/>
  <c r="D6377" i="26"/>
  <c r="E6353" i="26"/>
  <c r="G6353" i="26" s="1"/>
  <c r="E6368" i="26"/>
  <c r="D6392" i="26"/>
  <c r="E6374" i="26"/>
  <c r="F6374" i="26" s="1"/>
  <c r="D6398" i="26"/>
  <c r="E6372" i="26"/>
  <c r="D6396" i="26"/>
  <c r="E6355" i="26"/>
  <c r="F6355" i="26" s="1"/>
  <c r="D6379" i="26"/>
  <c r="D6389" i="26"/>
  <c r="E6365" i="26"/>
  <c r="G6365" i="26" s="1"/>
  <c r="E6366" i="26"/>
  <c r="F6366" i="26" s="1"/>
  <c r="D6390" i="26"/>
  <c r="E6370" i="26"/>
  <c r="F6370" i="26" s="1"/>
  <c r="D6394" i="26"/>
  <c r="D6393" i="26"/>
  <c r="E6369" i="26"/>
  <c r="G6369" i="26" s="1"/>
  <c r="E6371" i="26"/>
  <c r="F6371" i="26" s="1"/>
  <c r="D6395" i="26"/>
  <c r="E6343" i="26"/>
  <c r="F6343" i="26" s="1"/>
  <c r="D6367" i="26"/>
  <c r="E6359" i="26"/>
  <c r="F6359" i="26" s="1"/>
  <c r="D6383" i="26"/>
  <c r="E6386" i="26"/>
  <c r="F6386" i="26" s="1"/>
  <c r="D6410" i="26"/>
  <c r="E6380" i="26"/>
  <c r="D6404" i="26"/>
  <c r="E6363" i="26"/>
  <c r="D6387" i="26"/>
  <c r="E6382" i="26"/>
  <c r="F6382" i="26" s="1"/>
  <c r="D6406" i="26"/>
  <c r="D6373" i="26"/>
  <c r="E6349" i="26"/>
  <c r="G6349" i="26" s="1"/>
  <c r="E6351" i="26"/>
  <c r="F6351" i="26" s="1"/>
  <c r="D6375" i="26"/>
  <c r="E6376" i="26"/>
  <c r="D6400" i="26"/>
  <c r="E6384" i="26"/>
  <c r="D6408" i="26"/>
  <c r="E6364" i="26"/>
  <c r="D6388" i="26"/>
  <c r="D6385" i="26"/>
  <c r="E6361" i="26"/>
  <c r="G6361" i="26" s="1"/>
  <c r="E6378" i="26"/>
  <c r="F6378" i="26" s="1"/>
  <c r="D6402" i="26"/>
  <c r="D6381" i="26"/>
  <c r="E6357" i="26"/>
  <c r="G6357" i="26" s="1"/>
  <c r="G6371" i="26" l="1"/>
  <c r="F6361" i="26"/>
  <c r="F6357" i="26"/>
  <c r="G6351" i="26"/>
  <c r="F6384" i="26"/>
  <c r="G6384" i="26"/>
  <c r="G6372" i="26"/>
  <c r="F6372" i="26"/>
  <c r="G6364" i="26"/>
  <c r="F6364" i="26"/>
  <c r="G6359" i="26"/>
  <c r="G6343" i="26"/>
  <c r="F6376" i="26"/>
  <c r="G6376" i="26"/>
  <c r="G6363" i="26"/>
  <c r="F6363" i="26"/>
  <c r="G6355" i="26"/>
  <c r="F6349" i="26"/>
  <c r="G6370" i="26"/>
  <c r="F6365" i="26"/>
  <c r="F6380" i="26"/>
  <c r="G6380" i="26"/>
  <c r="G6368" i="26"/>
  <c r="F6368" i="26"/>
  <c r="G6366" i="26"/>
  <c r="G6382" i="26"/>
  <c r="F6353" i="26"/>
  <c r="G6378" i="26"/>
  <c r="G6386" i="26"/>
  <c r="F6369" i="26"/>
  <c r="G6374" i="26"/>
  <c r="E6367" i="26"/>
  <c r="F6367" i="26" s="1"/>
  <c r="D6391" i="26"/>
  <c r="E6396" i="26"/>
  <c r="D6420" i="26"/>
  <c r="E6402" i="26"/>
  <c r="F6402" i="26" s="1"/>
  <c r="D6426" i="26"/>
  <c r="E6410" i="26"/>
  <c r="F6410" i="26" s="1"/>
  <c r="D6434" i="26"/>
  <c r="E6395" i="26"/>
  <c r="D6419" i="26"/>
  <c r="E6388" i="26"/>
  <c r="D6412" i="26"/>
  <c r="D6417" i="26"/>
  <c r="E6393" i="26"/>
  <c r="G6393" i="26" s="1"/>
  <c r="E6408" i="26"/>
  <c r="D6432" i="26"/>
  <c r="E6375" i="26"/>
  <c r="F6375" i="26" s="1"/>
  <c r="D6399" i="26"/>
  <c r="E6406" i="26"/>
  <c r="F6406" i="26" s="1"/>
  <c r="D6430" i="26"/>
  <c r="E6394" i="26"/>
  <c r="F6394" i="26" s="1"/>
  <c r="D6418" i="26"/>
  <c r="D6413" i="26"/>
  <c r="E6389" i="26"/>
  <c r="G6389" i="26" s="1"/>
  <c r="E6392" i="26"/>
  <c r="D6416" i="26"/>
  <c r="E6400" i="26"/>
  <c r="D6424" i="26"/>
  <c r="D6397" i="26"/>
  <c r="E6373" i="26"/>
  <c r="G6373" i="26" s="1"/>
  <c r="E6387" i="26"/>
  <c r="F6387" i="26" s="1"/>
  <c r="D6411" i="26"/>
  <c r="E6404" i="26"/>
  <c r="D6428" i="26"/>
  <c r="E6383" i="26"/>
  <c r="F6383" i="26" s="1"/>
  <c r="D6407" i="26"/>
  <c r="D6405" i="26"/>
  <c r="E6381" i="26"/>
  <c r="G6381" i="26" s="1"/>
  <c r="D6409" i="26"/>
  <c r="E6385" i="26"/>
  <c r="G6385" i="26" s="1"/>
  <c r="E6390" i="26"/>
  <c r="F6390" i="26" s="1"/>
  <c r="D6414" i="26"/>
  <c r="E6379" i="26"/>
  <c r="D6403" i="26"/>
  <c r="E6398" i="26"/>
  <c r="F6398" i="26" s="1"/>
  <c r="D6422" i="26"/>
  <c r="D6401" i="26"/>
  <c r="E6377" i="26"/>
  <c r="G6377" i="26" s="1"/>
  <c r="F6373" i="26" l="1"/>
  <c r="G6375" i="26"/>
  <c r="F6377" i="26"/>
  <c r="G6410" i="26"/>
  <c r="F6379" i="26"/>
  <c r="G6379" i="26"/>
  <c r="G6400" i="26"/>
  <c r="F6400" i="26"/>
  <c r="F6388" i="26"/>
  <c r="G6388" i="26"/>
  <c r="G6396" i="26"/>
  <c r="F6396" i="26"/>
  <c r="F6389" i="26"/>
  <c r="G6398" i="26"/>
  <c r="F6393" i="26"/>
  <c r="G6390" i="26"/>
  <c r="F6381" i="26"/>
  <c r="G6404" i="26"/>
  <c r="F6404" i="26"/>
  <c r="G6392" i="26"/>
  <c r="F6392" i="26"/>
  <c r="F6395" i="26"/>
  <c r="G6395" i="26"/>
  <c r="G6367" i="26"/>
  <c r="G6394" i="26"/>
  <c r="F6385" i="26"/>
  <c r="G6387" i="26"/>
  <c r="G6383" i="26"/>
  <c r="F6408" i="26"/>
  <c r="G6408" i="26"/>
  <c r="G6402" i="26"/>
  <c r="G6406" i="26"/>
  <c r="D6429" i="26"/>
  <c r="E6405" i="26"/>
  <c r="G6405" i="26" s="1"/>
  <c r="D6425" i="26"/>
  <c r="E6401" i="26"/>
  <c r="G6401" i="26" s="1"/>
  <c r="E6424" i="26"/>
  <c r="D6448" i="26"/>
  <c r="E6399" i="26"/>
  <c r="G6399" i="26" s="1"/>
  <c r="D6423" i="26"/>
  <c r="E6426" i="26"/>
  <c r="F6426" i="26" s="1"/>
  <c r="D6450" i="26"/>
  <c r="E6403" i="26"/>
  <c r="F6403" i="26" s="1"/>
  <c r="D6427" i="26"/>
  <c r="E6407" i="26"/>
  <c r="G6407" i="26" s="1"/>
  <c r="D6431" i="26"/>
  <c r="E6418" i="26"/>
  <c r="F6418" i="26" s="1"/>
  <c r="D6442" i="26"/>
  <c r="D6441" i="26"/>
  <c r="E6417" i="26"/>
  <c r="G6417" i="26" s="1"/>
  <c r="E6419" i="26"/>
  <c r="D6443" i="26"/>
  <c r="D6421" i="26"/>
  <c r="E6397" i="26"/>
  <c r="G6397" i="26" s="1"/>
  <c r="E6416" i="26"/>
  <c r="D6440" i="26"/>
  <c r="D6433" i="26"/>
  <c r="E6409" i="26"/>
  <c r="G6409" i="26" s="1"/>
  <c r="E6432" i="26"/>
  <c r="D6456" i="26"/>
  <c r="E6412" i="26"/>
  <c r="D6436" i="26"/>
  <c r="E6420" i="26"/>
  <c r="D6444" i="26"/>
  <c r="E6391" i="26"/>
  <c r="F6391" i="26" s="1"/>
  <c r="D6415" i="26"/>
  <c r="E6414" i="26"/>
  <c r="F6414" i="26" s="1"/>
  <c r="D6438" i="26"/>
  <c r="E6428" i="26"/>
  <c r="D6452" i="26"/>
  <c r="E6430" i="26"/>
  <c r="F6430" i="26" s="1"/>
  <c r="D6454" i="26"/>
  <c r="E6434" i="26"/>
  <c r="F6434" i="26" s="1"/>
  <c r="D6458" i="26"/>
  <c r="E6411" i="26"/>
  <c r="F6411" i="26" s="1"/>
  <c r="D6435" i="26"/>
  <c r="E6422" i="26"/>
  <c r="F6422" i="26" s="1"/>
  <c r="D6446" i="26"/>
  <c r="D6437" i="26"/>
  <c r="E6413" i="26"/>
  <c r="G6413" i="26" s="1"/>
  <c r="G6434" i="26" l="1"/>
  <c r="G6426" i="26"/>
  <c r="G6418" i="26"/>
  <c r="G6422" i="26"/>
  <c r="F6417" i="26"/>
  <c r="F6399" i="26"/>
  <c r="F6409" i="26"/>
  <c r="G6432" i="26"/>
  <c r="F6432" i="26"/>
  <c r="F6419" i="26"/>
  <c r="G6419" i="26"/>
  <c r="F6401" i="26"/>
  <c r="F6397" i="26"/>
  <c r="G6391" i="26"/>
  <c r="G6430" i="26"/>
  <c r="F6405" i="26"/>
  <c r="G6420" i="26"/>
  <c r="F6420" i="26"/>
  <c r="G6416" i="26"/>
  <c r="F6416" i="26"/>
  <c r="G6428" i="26"/>
  <c r="F6428" i="26"/>
  <c r="G6412" i="26"/>
  <c r="F6412" i="26"/>
  <c r="F6424" i="26"/>
  <c r="G6424" i="26"/>
  <c r="F6413" i="26"/>
  <c r="G6411" i="26"/>
  <c r="G6414" i="26"/>
  <c r="F6407" i="26"/>
  <c r="G6403" i="26"/>
  <c r="E6435" i="26"/>
  <c r="G6435" i="26" s="1"/>
  <c r="D6459" i="26"/>
  <c r="D6445" i="26"/>
  <c r="E6421" i="26"/>
  <c r="G6421" i="26" s="1"/>
  <c r="E6442" i="26"/>
  <c r="F6442" i="26" s="1"/>
  <c r="D6466" i="26"/>
  <c r="E6436" i="26"/>
  <c r="D6460" i="26"/>
  <c r="D6457" i="26"/>
  <c r="E6433" i="26"/>
  <c r="G6433" i="26" s="1"/>
  <c r="E6427" i="26"/>
  <c r="F6427" i="26" s="1"/>
  <c r="D6451" i="26"/>
  <c r="E6423" i="26"/>
  <c r="G6423" i="26" s="1"/>
  <c r="D6447" i="26"/>
  <c r="D6461" i="26"/>
  <c r="E6437" i="26"/>
  <c r="G6437" i="26" s="1"/>
  <c r="E6446" i="26"/>
  <c r="F6446" i="26" s="1"/>
  <c r="D6470" i="26"/>
  <c r="D6449" i="26"/>
  <c r="E6425" i="26"/>
  <c r="G6425" i="26" s="1"/>
  <c r="E6415" i="26"/>
  <c r="G6415" i="26" s="1"/>
  <c r="D6439" i="26"/>
  <c r="E6452" i="26"/>
  <c r="D6476" i="26"/>
  <c r="E6443" i="26"/>
  <c r="D6467" i="26"/>
  <c r="E6444" i="26"/>
  <c r="D6468" i="26"/>
  <c r="E6456" i="26"/>
  <c r="D6480" i="26"/>
  <c r="E6440" i="26"/>
  <c r="D6464" i="26"/>
  <c r="E6450" i="26"/>
  <c r="F6450" i="26" s="1"/>
  <c r="D6474" i="26"/>
  <c r="E6454" i="26"/>
  <c r="F6454" i="26" s="1"/>
  <c r="D6478" i="26"/>
  <c r="E6438" i="26"/>
  <c r="F6438" i="26" s="1"/>
  <c r="D6462" i="26"/>
  <c r="D6465" i="26"/>
  <c r="E6441" i="26"/>
  <c r="G6441" i="26" s="1"/>
  <c r="E6448" i="26"/>
  <c r="D6472" i="26"/>
  <c r="D6453" i="26"/>
  <c r="E6429" i="26"/>
  <c r="G6429" i="26" s="1"/>
  <c r="E6458" i="26"/>
  <c r="F6458" i="26" s="1"/>
  <c r="D6482" i="26"/>
  <c r="E6431" i="26"/>
  <c r="G6431" i="26" s="1"/>
  <c r="D6455" i="26"/>
  <c r="F6435" i="26" l="1"/>
  <c r="G6450" i="26"/>
  <c r="F6433" i="26"/>
  <c r="G6444" i="26"/>
  <c r="F6444" i="26"/>
  <c r="F6448" i="26"/>
  <c r="G6448" i="26"/>
  <c r="G6443" i="26"/>
  <c r="F6443" i="26"/>
  <c r="G6458" i="26"/>
  <c r="F6423" i="26"/>
  <c r="F6431" i="26"/>
  <c r="G6456" i="26"/>
  <c r="F6456" i="26"/>
  <c r="G6442" i="26"/>
  <c r="F6421" i="26"/>
  <c r="G6438" i="26"/>
  <c r="G6446" i="26"/>
  <c r="F6415" i="26"/>
  <c r="G6440" i="26"/>
  <c r="F6440" i="26"/>
  <c r="F6452" i="26"/>
  <c r="G6452" i="26"/>
  <c r="G6436" i="26"/>
  <c r="F6436" i="26"/>
  <c r="F6429" i="26"/>
  <c r="G6427" i="26"/>
  <c r="F6441" i="26"/>
  <c r="F6425" i="26"/>
  <c r="F6437" i="26"/>
  <c r="G6454" i="26"/>
  <c r="E6480" i="26"/>
  <c r="D6504" i="26"/>
  <c r="E6470" i="26"/>
  <c r="F6470" i="26" s="1"/>
  <c r="D6494" i="26"/>
  <c r="E6447" i="26"/>
  <c r="G6447" i="26" s="1"/>
  <c r="D6471" i="26"/>
  <c r="D6481" i="26"/>
  <c r="E6457" i="26"/>
  <c r="G6457" i="26" s="1"/>
  <c r="D6489" i="26"/>
  <c r="E6465" i="26"/>
  <c r="G6465" i="26" s="1"/>
  <c r="E6468" i="26"/>
  <c r="D6492" i="26"/>
  <c r="E6476" i="26"/>
  <c r="D6500" i="26"/>
  <c r="D6473" i="26"/>
  <c r="E6449" i="26"/>
  <c r="G6449" i="26" s="1"/>
  <c r="E6466" i="26"/>
  <c r="F6466" i="26" s="1"/>
  <c r="D6490" i="26"/>
  <c r="E6455" i="26"/>
  <c r="G6455" i="26" s="1"/>
  <c r="D6479" i="26"/>
  <c r="E6451" i="26"/>
  <c r="D6475" i="26"/>
  <c r="E6482" i="26"/>
  <c r="F6482" i="26" s="1"/>
  <c r="D6506" i="26"/>
  <c r="D6477" i="26"/>
  <c r="E6453" i="26"/>
  <c r="G6453" i="26" s="1"/>
  <c r="E6462" i="26"/>
  <c r="F6462" i="26" s="1"/>
  <c r="D6486" i="26"/>
  <c r="E6464" i="26"/>
  <c r="D6488" i="26"/>
  <c r="E6439" i="26"/>
  <c r="G6439" i="26" s="1"/>
  <c r="D6463" i="26"/>
  <c r="D6485" i="26"/>
  <c r="E6461" i="26"/>
  <c r="G6461" i="26" s="1"/>
  <c r="E6460" i="26"/>
  <c r="D6484" i="26"/>
  <c r="E6459" i="26"/>
  <c r="D6483" i="26"/>
  <c r="E6472" i="26"/>
  <c r="D6496" i="26"/>
  <c r="E6478" i="26"/>
  <c r="F6478" i="26" s="1"/>
  <c r="D6502" i="26"/>
  <c r="E6474" i="26"/>
  <c r="F6474" i="26" s="1"/>
  <c r="D6498" i="26"/>
  <c r="E6467" i="26"/>
  <c r="F6467" i="26" s="1"/>
  <c r="D6491" i="26"/>
  <c r="D6469" i="26"/>
  <c r="E6445" i="26"/>
  <c r="G6445" i="26" s="1"/>
  <c r="G6470" i="26" l="1"/>
  <c r="F6465" i="26"/>
  <c r="G6459" i="26"/>
  <c r="F6459" i="26"/>
  <c r="F6464" i="26"/>
  <c r="G6464" i="26"/>
  <c r="G6451" i="26"/>
  <c r="F6451" i="26"/>
  <c r="G6476" i="26"/>
  <c r="F6476" i="26"/>
  <c r="G6466" i="26"/>
  <c r="F6455" i="26"/>
  <c r="G6467" i="26"/>
  <c r="F6447" i="26"/>
  <c r="F6457" i="26"/>
  <c r="G6474" i="26"/>
  <c r="F6460" i="26"/>
  <c r="G6460" i="26"/>
  <c r="G6468" i="26"/>
  <c r="F6468" i="26"/>
  <c r="F6439" i="26"/>
  <c r="F6461" i="26"/>
  <c r="G6478" i="26"/>
  <c r="F6445" i="26"/>
  <c r="F6480" i="26"/>
  <c r="G6480" i="26"/>
  <c r="G6462" i="26"/>
  <c r="F6449" i="26"/>
  <c r="G6482" i="26"/>
  <c r="G6472" i="26"/>
  <c r="F6472" i="26"/>
  <c r="F6453" i="26"/>
  <c r="E6471" i="26"/>
  <c r="G6471" i="26" s="1"/>
  <c r="D6495" i="26"/>
  <c r="E6498" i="26"/>
  <c r="F6498" i="26" s="1"/>
  <c r="D6522" i="26"/>
  <c r="E6463" i="26"/>
  <c r="G6463" i="26" s="1"/>
  <c r="D6487" i="26"/>
  <c r="E6500" i="26"/>
  <c r="D6524" i="26"/>
  <c r="E6486" i="26"/>
  <c r="F6486" i="26" s="1"/>
  <c r="D6510" i="26"/>
  <c r="E6506" i="26"/>
  <c r="F6506" i="26" s="1"/>
  <c r="D6530" i="26"/>
  <c r="D6513" i="26"/>
  <c r="E6489" i="26"/>
  <c r="G6489" i="26" s="1"/>
  <c r="E6496" i="26"/>
  <c r="D6520" i="26"/>
  <c r="E6475" i="26"/>
  <c r="F6475" i="26" s="1"/>
  <c r="D6499" i="26"/>
  <c r="D6501" i="26"/>
  <c r="E6477" i="26"/>
  <c r="G6477" i="26" s="1"/>
  <c r="E6479" i="26"/>
  <c r="G6479" i="26" s="1"/>
  <c r="D6503" i="26"/>
  <c r="E6494" i="26"/>
  <c r="F6494" i="26" s="1"/>
  <c r="D6518" i="26"/>
  <c r="D6493" i="26"/>
  <c r="E6469" i="26"/>
  <c r="G6469" i="26" s="1"/>
  <c r="E6484" i="26"/>
  <c r="D6508" i="26"/>
  <c r="E6492" i="26"/>
  <c r="D6516" i="26"/>
  <c r="D6505" i="26"/>
  <c r="E6481" i="26"/>
  <c r="G6481" i="26" s="1"/>
  <c r="D6509" i="26"/>
  <c r="E6485" i="26"/>
  <c r="G6485" i="26" s="1"/>
  <c r="E6488" i="26"/>
  <c r="D6512" i="26"/>
  <c r="E6504" i="26"/>
  <c r="D6528" i="26"/>
  <c r="E6491" i="26"/>
  <c r="F6491" i="26" s="1"/>
  <c r="D6515" i="26"/>
  <c r="E6502" i="26"/>
  <c r="F6502" i="26" s="1"/>
  <c r="D6526" i="26"/>
  <c r="E6483" i="26"/>
  <c r="D6507" i="26"/>
  <c r="E6490" i="26"/>
  <c r="F6490" i="26" s="1"/>
  <c r="D6514" i="26"/>
  <c r="D6497" i="26"/>
  <c r="E6473" i="26"/>
  <c r="G6473" i="26" s="1"/>
  <c r="G6502" i="26" l="1"/>
  <c r="F6471" i="26"/>
  <c r="F6481" i="26"/>
  <c r="F6473" i="26"/>
  <c r="G6486" i="26"/>
  <c r="F6469" i="26"/>
  <c r="F6500" i="26"/>
  <c r="G6500" i="26"/>
  <c r="G6494" i="26"/>
  <c r="F6489" i="26"/>
  <c r="F6479" i="26"/>
  <c r="F6477" i="26"/>
  <c r="G6490" i="26"/>
  <c r="F6504" i="26"/>
  <c r="G6504" i="26"/>
  <c r="G6492" i="26"/>
  <c r="F6492" i="26"/>
  <c r="F6485" i="26"/>
  <c r="G6498" i="26"/>
  <c r="G6475" i="26"/>
  <c r="F6496" i="26"/>
  <c r="G6496" i="26"/>
  <c r="G6491" i="26"/>
  <c r="G6506" i="26"/>
  <c r="G6483" i="26"/>
  <c r="F6483" i="26"/>
  <c r="G6488" i="26"/>
  <c r="F6488" i="26"/>
  <c r="F6484" i="26"/>
  <c r="G6484" i="26"/>
  <c r="F6463" i="26"/>
  <c r="E6528" i="26"/>
  <c r="D6552" i="26"/>
  <c r="D6533" i="26"/>
  <c r="E6509" i="26"/>
  <c r="G6509" i="26" s="1"/>
  <c r="E6518" i="26"/>
  <c r="F6518" i="26" s="1"/>
  <c r="D6542" i="26"/>
  <c r="D6537" i="26"/>
  <c r="E6513" i="26"/>
  <c r="G6513" i="26" s="1"/>
  <c r="E6530" i="26"/>
  <c r="F6530" i="26" s="1"/>
  <c r="D6554" i="26"/>
  <c r="E6522" i="26"/>
  <c r="F6522" i="26" s="1"/>
  <c r="D6546" i="26"/>
  <c r="E6512" i="26"/>
  <c r="D6536" i="26"/>
  <c r="D6529" i="26"/>
  <c r="E6505" i="26"/>
  <c r="G6505" i="26" s="1"/>
  <c r="E6508" i="26"/>
  <c r="D6532" i="26"/>
  <c r="E6520" i="26"/>
  <c r="D6544" i="26"/>
  <c r="D6525" i="26"/>
  <c r="E6501" i="26"/>
  <c r="G6501" i="26" s="1"/>
  <c r="D6521" i="26"/>
  <c r="E6497" i="26"/>
  <c r="G6497" i="26" s="1"/>
  <c r="E6503" i="26"/>
  <c r="G6503" i="26" s="1"/>
  <c r="D6527" i="26"/>
  <c r="E6499" i="26"/>
  <c r="G6499" i="26" s="1"/>
  <c r="D6523" i="26"/>
  <c r="E6510" i="26"/>
  <c r="F6510" i="26" s="1"/>
  <c r="D6534" i="26"/>
  <c r="E6526" i="26"/>
  <c r="F6526" i="26" s="1"/>
  <c r="D6550" i="26"/>
  <c r="E6524" i="26"/>
  <c r="D6548" i="26"/>
  <c r="E6515" i="26"/>
  <c r="D6539" i="26"/>
  <c r="E6507" i="26"/>
  <c r="D6531" i="26"/>
  <c r="E6516" i="26"/>
  <c r="D6540" i="26"/>
  <c r="D6517" i="26"/>
  <c r="E6493" i="26"/>
  <c r="G6493" i="26" s="1"/>
  <c r="E6514" i="26"/>
  <c r="F6514" i="26" s="1"/>
  <c r="D6538" i="26"/>
  <c r="E6487" i="26"/>
  <c r="G6487" i="26" s="1"/>
  <c r="D6511" i="26"/>
  <c r="E6495" i="26"/>
  <c r="G6495" i="26" s="1"/>
  <c r="D6519" i="26"/>
  <c r="G6514" i="26" l="1"/>
  <c r="F6513" i="26"/>
  <c r="G6526" i="26"/>
  <c r="G6524" i="26"/>
  <c r="F6524" i="26"/>
  <c r="G6508" i="26"/>
  <c r="F6508" i="26"/>
  <c r="G6528" i="26"/>
  <c r="F6528" i="26"/>
  <c r="G6516" i="26"/>
  <c r="F6516" i="26"/>
  <c r="F6487" i="26"/>
  <c r="F6507" i="26"/>
  <c r="G6507" i="26"/>
  <c r="G6512" i="26"/>
  <c r="F6512" i="26"/>
  <c r="F6495" i="26"/>
  <c r="F6505" i="26"/>
  <c r="G6518" i="26"/>
  <c r="F6497" i="26"/>
  <c r="G6515" i="26"/>
  <c r="F6515" i="26"/>
  <c r="F6520" i="26"/>
  <c r="G6520" i="26"/>
  <c r="F6501" i="26"/>
  <c r="G6522" i="26"/>
  <c r="G6510" i="26"/>
  <c r="F6493" i="26"/>
  <c r="F6503" i="26"/>
  <c r="F6499" i="26"/>
  <c r="F6509" i="26"/>
  <c r="G6530" i="26"/>
  <c r="E6519" i="26"/>
  <c r="G6519" i="26" s="1"/>
  <c r="D6543" i="26"/>
  <c r="E6539" i="26"/>
  <c r="F6539" i="26" s="1"/>
  <c r="D6563" i="26"/>
  <c r="E6536" i="26"/>
  <c r="D6560" i="26"/>
  <c r="E6546" i="26"/>
  <c r="F6546" i="26" s="1"/>
  <c r="D6570" i="26"/>
  <c r="E6538" i="26"/>
  <c r="F6538" i="26" s="1"/>
  <c r="D6562" i="26"/>
  <c r="E6532" i="26"/>
  <c r="D6556" i="26"/>
  <c r="E6552" i="26"/>
  <c r="D6576" i="26"/>
  <c r="E6534" i="26"/>
  <c r="F6534" i="26" s="1"/>
  <c r="D6558" i="26"/>
  <c r="E6542" i="26"/>
  <c r="F6542" i="26" s="1"/>
  <c r="D6566" i="26"/>
  <c r="E6548" i="26"/>
  <c r="D6572" i="26"/>
  <c r="E6523" i="26"/>
  <c r="D6547" i="26"/>
  <c r="D6549" i="26"/>
  <c r="E6525" i="26"/>
  <c r="G6525" i="26" s="1"/>
  <c r="E6540" i="26"/>
  <c r="D6564" i="26"/>
  <c r="E6531" i="26"/>
  <c r="F6531" i="26" s="1"/>
  <c r="D6555" i="26"/>
  <c r="D6545" i="26"/>
  <c r="E6521" i="26"/>
  <c r="G6521" i="26" s="1"/>
  <c r="D6553" i="26"/>
  <c r="E6529" i="26"/>
  <c r="G6529" i="26" s="1"/>
  <c r="E6554" i="26"/>
  <c r="F6554" i="26" s="1"/>
  <c r="D6578" i="26"/>
  <c r="D6541" i="26"/>
  <c r="E6517" i="26"/>
  <c r="G6517" i="26" s="1"/>
  <c r="E6550" i="26"/>
  <c r="F6550" i="26" s="1"/>
  <c r="D6574" i="26"/>
  <c r="E6511" i="26"/>
  <c r="G6511" i="26" s="1"/>
  <c r="D6535" i="26"/>
  <c r="E6527" i="26"/>
  <c r="G6527" i="26" s="1"/>
  <c r="D6551" i="26"/>
  <c r="E6544" i="26"/>
  <c r="D6568" i="26"/>
  <c r="D6561" i="26"/>
  <c r="E6537" i="26"/>
  <c r="G6537" i="26" s="1"/>
  <c r="D6557" i="26"/>
  <c r="E6533" i="26"/>
  <c r="G6533" i="26" s="1"/>
  <c r="G6554" i="26" l="1"/>
  <c r="F6511" i="26"/>
  <c r="F6519" i="26"/>
  <c r="F6537" i="26"/>
  <c r="F6533" i="26"/>
  <c r="F6521" i="26"/>
  <c r="F6517" i="26"/>
  <c r="F6540" i="26"/>
  <c r="G6540" i="26"/>
  <c r="F6525" i="26"/>
  <c r="G6542" i="26"/>
  <c r="G6546" i="26"/>
  <c r="F6536" i="26"/>
  <c r="G6536" i="26"/>
  <c r="G6550" i="26"/>
  <c r="G6534" i="26"/>
  <c r="G6539" i="26"/>
  <c r="F6552" i="26"/>
  <c r="G6552" i="26"/>
  <c r="F6527" i="26"/>
  <c r="G6531" i="26"/>
  <c r="G6538" i="26"/>
  <c r="F6523" i="26"/>
  <c r="G6523" i="26"/>
  <c r="G6544" i="26"/>
  <c r="F6544" i="26"/>
  <c r="F6548" i="26"/>
  <c r="G6548" i="26"/>
  <c r="F6532" i="26"/>
  <c r="G6532" i="26"/>
  <c r="F6529" i="26"/>
  <c r="D6581" i="26"/>
  <c r="E6557" i="26"/>
  <c r="G6557" i="26" s="1"/>
  <c r="E6535" i="26"/>
  <c r="G6535" i="26" s="1"/>
  <c r="D6559" i="26"/>
  <c r="E6563" i="26"/>
  <c r="F6563" i="26" s="1"/>
  <c r="D6587" i="26"/>
  <c r="D6569" i="26"/>
  <c r="E6545" i="26"/>
  <c r="E6558" i="26"/>
  <c r="F6558" i="26" s="1"/>
  <c r="D6582" i="26"/>
  <c r="E6560" i="26"/>
  <c r="D6584" i="26"/>
  <c r="E6562" i="26"/>
  <c r="F6562" i="26" s="1"/>
  <c r="D6586" i="26"/>
  <c r="E6551" i="26"/>
  <c r="G6551" i="26" s="1"/>
  <c r="D6575" i="26"/>
  <c r="E6574" i="26"/>
  <c r="F6574" i="26" s="1"/>
  <c r="D6598" i="26"/>
  <c r="E6578" i="26"/>
  <c r="F6578" i="26" s="1"/>
  <c r="D6602" i="26"/>
  <c r="D6573" i="26"/>
  <c r="E6549" i="26"/>
  <c r="G6549" i="26" s="1"/>
  <c r="E6572" i="26"/>
  <c r="D6596" i="26"/>
  <c r="E6556" i="26"/>
  <c r="D6580" i="26"/>
  <c r="E6543" i="26"/>
  <c r="G6543" i="26" s="1"/>
  <c r="D6567" i="26"/>
  <c r="E6568" i="26"/>
  <c r="D6592" i="26"/>
  <c r="D6585" i="26"/>
  <c r="E6561" i="26"/>
  <c r="E6555" i="26"/>
  <c r="D6579" i="26"/>
  <c r="E6564" i="26"/>
  <c r="D6588" i="26"/>
  <c r="E6576" i="26"/>
  <c r="D6600" i="26"/>
  <c r="E6570" i="26"/>
  <c r="F6570" i="26" s="1"/>
  <c r="D6594" i="26"/>
  <c r="E6566" i="26"/>
  <c r="F6566" i="26" s="1"/>
  <c r="D6590" i="26"/>
  <c r="D6565" i="26"/>
  <c r="E6541" i="26"/>
  <c r="G6541" i="26" s="1"/>
  <c r="D6577" i="26"/>
  <c r="E6553" i="26"/>
  <c r="E6547" i="26"/>
  <c r="D6571" i="26"/>
  <c r="G6576" i="26" l="1"/>
  <c r="F6576" i="26"/>
  <c r="G6568" i="26"/>
  <c r="F6568" i="26"/>
  <c r="F6555" i="26"/>
  <c r="G6555" i="26"/>
  <c r="G6556" i="26"/>
  <c r="F6556" i="26"/>
  <c r="F6541" i="26"/>
  <c r="G6570" i="26"/>
  <c r="G6566" i="26"/>
  <c r="G6561" i="26"/>
  <c r="F6561" i="26"/>
  <c r="G6545" i="26"/>
  <c r="F6545" i="26"/>
  <c r="G6558" i="26"/>
  <c r="G6578" i="26"/>
  <c r="F6572" i="26"/>
  <c r="G6572" i="26"/>
  <c r="F6535" i="26"/>
  <c r="F6549" i="26"/>
  <c r="F6551" i="26"/>
  <c r="G6547" i="26"/>
  <c r="F6547" i="26"/>
  <c r="G6553" i="26"/>
  <c r="F6553" i="26"/>
  <c r="F6557" i="26"/>
  <c r="F6543" i="26"/>
  <c r="G6563" i="26"/>
  <c r="G6564" i="26"/>
  <c r="F6564" i="26"/>
  <c r="F6560" i="26"/>
  <c r="G6560" i="26"/>
  <c r="G6574" i="26"/>
  <c r="G6562" i="26"/>
  <c r="D6601" i="26"/>
  <c r="E6577" i="26"/>
  <c r="E6594" i="26"/>
  <c r="F6594" i="26" s="1"/>
  <c r="D6618" i="26"/>
  <c r="E6602" i="26"/>
  <c r="F6602" i="26" s="1"/>
  <c r="D6626" i="26"/>
  <c r="E6559" i="26"/>
  <c r="G6559" i="26" s="1"/>
  <c r="D6583" i="26"/>
  <c r="E6571" i="26"/>
  <c r="F6571" i="26" s="1"/>
  <c r="D6595" i="26"/>
  <c r="D6589" i="26"/>
  <c r="E6565" i="26"/>
  <c r="G6565" i="26" s="1"/>
  <c r="E6596" i="26"/>
  <c r="D6620" i="26"/>
  <c r="E6598" i="26"/>
  <c r="F6598" i="26" s="1"/>
  <c r="D6622" i="26"/>
  <c r="E6586" i="26"/>
  <c r="F6586" i="26" s="1"/>
  <c r="D6610" i="26"/>
  <c r="E6584" i="26"/>
  <c r="D6608" i="26"/>
  <c r="D6593" i="26"/>
  <c r="E6569" i="26"/>
  <c r="E6579" i="26"/>
  <c r="D6603" i="26"/>
  <c r="E6592" i="26"/>
  <c r="D6616" i="26"/>
  <c r="E6587" i="26"/>
  <c r="D6611" i="26"/>
  <c r="E6582" i="26"/>
  <c r="F6582" i="26" s="1"/>
  <c r="D6606" i="26"/>
  <c r="D6609" i="26"/>
  <c r="E6585" i="26"/>
  <c r="E6600" i="26"/>
  <c r="D6624" i="26"/>
  <c r="E6590" i="26"/>
  <c r="F6590" i="26" s="1"/>
  <c r="D6614" i="26"/>
  <c r="E6567" i="26"/>
  <c r="G6567" i="26" s="1"/>
  <c r="D6591" i="26"/>
  <c r="E6580" i="26"/>
  <c r="D6604" i="26"/>
  <c r="D6597" i="26"/>
  <c r="E6573" i="26"/>
  <c r="G6573" i="26" s="1"/>
  <c r="E6575" i="26"/>
  <c r="G6575" i="26" s="1"/>
  <c r="D6599" i="26"/>
  <c r="D6605" i="26"/>
  <c r="E6581" i="26"/>
  <c r="G6581" i="26" s="1"/>
  <c r="E6588" i="26"/>
  <c r="D6612" i="26"/>
  <c r="G6598" i="26" l="1"/>
  <c r="G6585" i="26"/>
  <c r="F6585" i="26"/>
  <c r="G6602" i="26"/>
  <c r="G6587" i="26"/>
  <c r="F6587" i="26"/>
  <c r="G6577" i="26"/>
  <c r="F6577" i="26"/>
  <c r="G6590" i="26"/>
  <c r="G6588" i="26"/>
  <c r="F6588" i="26"/>
  <c r="F6580" i="26"/>
  <c r="G6580" i="26"/>
  <c r="G6579" i="26"/>
  <c r="F6579" i="26"/>
  <c r="G6594" i="26"/>
  <c r="F6575" i="26"/>
  <c r="F6567" i="26"/>
  <c r="F6581" i="26"/>
  <c r="F6573" i="26"/>
  <c r="F6584" i="26"/>
  <c r="G6584" i="26"/>
  <c r="F6565" i="26"/>
  <c r="G6569" i="26"/>
  <c r="F6569" i="26"/>
  <c r="F6596" i="26"/>
  <c r="G6596" i="26"/>
  <c r="G6582" i="26"/>
  <c r="G6586" i="26"/>
  <c r="G6571" i="26"/>
  <c r="F6600" i="26"/>
  <c r="G6600" i="26"/>
  <c r="G6592" i="26"/>
  <c r="F6592" i="26"/>
  <c r="F6559" i="26"/>
  <c r="E6610" i="26"/>
  <c r="F6610" i="26" s="1"/>
  <c r="D6634" i="26"/>
  <c r="E6626" i="26"/>
  <c r="D6650" i="26"/>
  <c r="E6618" i="26"/>
  <c r="D6642" i="26"/>
  <c r="D6633" i="26"/>
  <c r="E6609" i="26"/>
  <c r="D6629" i="26"/>
  <c r="E6605" i="26"/>
  <c r="E6611" i="26"/>
  <c r="G6611" i="26" s="1"/>
  <c r="D6635" i="26"/>
  <c r="E6616" i="26"/>
  <c r="G6616" i="26" s="1"/>
  <c r="D6640" i="26"/>
  <c r="D6617" i="26"/>
  <c r="E6593" i="26"/>
  <c r="E6622" i="26"/>
  <c r="G6622" i="26" s="1"/>
  <c r="D6646" i="26"/>
  <c r="E6583" i="26"/>
  <c r="G6583" i="26" s="1"/>
  <c r="D6621" i="26"/>
  <c r="E6597" i="26"/>
  <c r="E6612" i="26"/>
  <c r="D6636" i="26"/>
  <c r="E6604" i="26"/>
  <c r="D6628" i="26"/>
  <c r="D6613" i="26"/>
  <c r="E6589" i="26"/>
  <c r="E6614" i="26"/>
  <c r="G6614" i="26" s="1"/>
  <c r="D6638" i="26"/>
  <c r="E6599" i="26"/>
  <c r="G6599" i="26" s="1"/>
  <c r="D6623" i="26"/>
  <c r="E6624" i="26"/>
  <c r="G6624" i="26" s="1"/>
  <c r="D6648" i="26"/>
  <c r="E6603" i="26"/>
  <c r="D6627" i="26"/>
  <c r="D6625" i="26"/>
  <c r="E6601" i="26"/>
  <c r="E6620" i="26"/>
  <c r="D6644" i="26"/>
  <c r="E6591" i="26"/>
  <c r="G6591" i="26" s="1"/>
  <c r="D6615" i="26"/>
  <c r="E6606" i="26"/>
  <c r="F6606" i="26" s="1"/>
  <c r="D6630" i="26"/>
  <c r="E6608" i="26"/>
  <c r="D6632" i="26"/>
  <c r="E6595" i="26"/>
  <c r="D6619" i="26"/>
  <c r="F6599" i="26" l="1"/>
  <c r="F6583" i="26"/>
  <c r="F6614" i="26"/>
  <c r="G6589" i="26"/>
  <c r="F6589" i="26"/>
  <c r="D6607" i="26"/>
  <c r="G6606" i="26"/>
  <c r="F6622" i="26"/>
  <c r="G6593" i="26"/>
  <c r="F6593" i="26"/>
  <c r="F6591" i="26"/>
  <c r="F6616" i="26"/>
  <c r="G6626" i="26"/>
  <c r="F6626" i="26"/>
  <c r="G6605" i="26"/>
  <c r="F6605" i="26"/>
  <c r="G6609" i="26"/>
  <c r="F6609" i="26"/>
  <c r="G6595" i="26"/>
  <c r="F6595" i="26"/>
  <c r="F6620" i="26"/>
  <c r="G6620" i="26"/>
  <c r="G6612" i="26"/>
  <c r="F6612" i="26"/>
  <c r="G6608" i="26"/>
  <c r="F6608" i="26"/>
  <c r="G6618" i="26"/>
  <c r="F6618" i="26"/>
  <c r="F6603" i="26"/>
  <c r="G6603" i="26"/>
  <c r="G6604" i="26"/>
  <c r="F6604" i="26"/>
  <c r="G6601" i="26"/>
  <c r="F6601" i="26"/>
  <c r="G6597" i="26"/>
  <c r="F6597" i="26"/>
  <c r="F6611" i="26"/>
  <c r="G6610" i="26"/>
  <c r="F6624" i="26"/>
  <c r="E6638" i="26"/>
  <c r="G6638" i="26" s="1"/>
  <c r="D6662" i="26"/>
  <c r="E6642" i="26"/>
  <c r="F6642" i="26" s="1"/>
  <c r="D6666" i="26"/>
  <c r="E6619" i="26"/>
  <c r="F6619" i="26" s="1"/>
  <c r="D6643" i="26"/>
  <c r="E6627" i="26"/>
  <c r="F6627" i="26" s="1"/>
  <c r="D6651" i="26"/>
  <c r="D6645" i="26"/>
  <c r="E6621" i="26"/>
  <c r="E6640" i="26"/>
  <c r="G6640" i="26" s="1"/>
  <c r="D6664" i="26"/>
  <c r="D6653" i="26"/>
  <c r="E6629" i="26"/>
  <c r="E6615" i="26"/>
  <c r="D6639" i="26"/>
  <c r="E6646" i="26"/>
  <c r="G6646" i="26" s="1"/>
  <c r="D6670" i="26"/>
  <c r="D6657" i="26"/>
  <c r="E6633" i="26"/>
  <c r="E6632" i="26"/>
  <c r="G6632" i="26" s="1"/>
  <c r="D6656" i="26"/>
  <c r="D6649" i="26"/>
  <c r="E6625" i="26"/>
  <c r="E6623" i="26"/>
  <c r="D6647" i="26"/>
  <c r="E6628" i="26"/>
  <c r="D6652" i="26"/>
  <c r="E6635" i="26"/>
  <c r="F6635" i="26" s="1"/>
  <c r="D6659" i="26"/>
  <c r="E6634" i="26"/>
  <c r="D6658" i="26"/>
  <c r="E6630" i="26"/>
  <c r="G6630" i="26" s="1"/>
  <c r="D6654" i="26"/>
  <c r="E6607" i="26"/>
  <c r="G6607" i="26" s="1"/>
  <c r="E6650" i="26"/>
  <c r="D6674" i="26"/>
  <c r="E6648" i="26"/>
  <c r="G6648" i="26" s="1"/>
  <c r="D6672" i="26"/>
  <c r="E6644" i="26"/>
  <c r="D6668" i="26"/>
  <c r="D6637" i="26"/>
  <c r="E6613" i="26"/>
  <c r="E6636" i="26"/>
  <c r="D6660" i="26"/>
  <c r="D6641" i="26"/>
  <c r="E6617" i="26"/>
  <c r="F6648" i="26" l="1"/>
  <c r="G6627" i="26"/>
  <c r="F6630" i="26"/>
  <c r="F6632" i="26"/>
  <c r="G6619" i="26"/>
  <c r="F6628" i="26"/>
  <c r="G6628" i="26"/>
  <c r="G6642" i="26"/>
  <c r="G6621" i="26"/>
  <c r="F6621" i="26"/>
  <c r="F6640" i="26"/>
  <c r="F6644" i="26"/>
  <c r="G6644" i="26"/>
  <c r="G6623" i="26"/>
  <c r="F6623" i="26"/>
  <c r="F6646" i="26"/>
  <c r="F6617" i="26"/>
  <c r="G6617" i="26"/>
  <c r="F6625" i="26"/>
  <c r="G6625" i="26"/>
  <c r="G6634" i="26"/>
  <c r="F6634" i="26"/>
  <c r="G6615" i="26"/>
  <c r="F6615" i="26"/>
  <c r="F6638" i="26"/>
  <c r="G6650" i="26"/>
  <c r="F6650" i="26"/>
  <c r="G6629" i="26"/>
  <c r="F6629" i="26"/>
  <c r="F6633" i="26"/>
  <c r="G6633" i="26"/>
  <c r="G6636" i="26"/>
  <c r="F6636" i="26"/>
  <c r="G6635" i="26"/>
  <c r="G6613" i="26"/>
  <c r="F6613" i="26"/>
  <c r="D6631" i="26"/>
  <c r="F6607" i="26"/>
  <c r="D6669" i="26"/>
  <c r="E6645" i="26"/>
  <c r="F6645" i="26" s="1"/>
  <c r="E6631" i="26"/>
  <c r="E6639" i="26"/>
  <c r="F6639" i="26" s="1"/>
  <c r="D6663" i="26"/>
  <c r="D6677" i="26"/>
  <c r="E6653" i="26"/>
  <c r="E6651" i="26"/>
  <c r="F6651" i="26" s="1"/>
  <c r="D6675" i="26"/>
  <c r="D6661" i="26"/>
  <c r="E6637" i="26"/>
  <c r="D6665" i="26"/>
  <c r="E6641" i="26"/>
  <c r="D6698" i="26"/>
  <c r="E6674" i="26"/>
  <c r="F6674" i="26" s="1"/>
  <c r="E6652" i="26"/>
  <c r="D6676" i="26"/>
  <c r="D6673" i="26"/>
  <c r="E6649" i="26"/>
  <c r="D6694" i="26"/>
  <c r="E6670" i="26"/>
  <c r="G6670" i="26" s="1"/>
  <c r="E6662" i="26"/>
  <c r="G6662" i="26" s="1"/>
  <c r="D6686" i="26"/>
  <c r="E6643" i="26"/>
  <c r="F6643" i="26" s="1"/>
  <c r="D6667" i="26"/>
  <c r="D6692" i="26"/>
  <c r="E6668" i="26"/>
  <c r="E6658" i="26"/>
  <c r="F6658" i="26" s="1"/>
  <c r="D6682" i="26"/>
  <c r="D6690" i="26"/>
  <c r="E6666" i="26"/>
  <c r="E6654" i="26"/>
  <c r="G6654" i="26" s="1"/>
  <c r="D6678" i="26"/>
  <c r="E6647" i="26"/>
  <c r="D6671" i="26"/>
  <c r="D6688" i="26"/>
  <c r="E6664" i="26"/>
  <c r="G6664" i="26" s="1"/>
  <c r="E6660" i="26"/>
  <c r="D6684" i="26"/>
  <c r="E6656" i="26"/>
  <c r="G6656" i="26" s="1"/>
  <c r="D6680" i="26"/>
  <c r="D6696" i="26"/>
  <c r="E6672" i="26"/>
  <c r="G6672" i="26" s="1"/>
  <c r="E6659" i="26"/>
  <c r="F6659" i="26" s="1"/>
  <c r="D6683" i="26"/>
  <c r="D6681" i="26"/>
  <c r="E6657" i="26"/>
  <c r="G6643" i="26" l="1"/>
  <c r="G6647" i="26"/>
  <c r="F6647" i="26"/>
  <c r="G6631" i="26"/>
  <c r="F6631" i="26"/>
  <c r="F6652" i="26"/>
  <c r="G6652" i="26"/>
  <c r="F6664" i="26"/>
  <c r="F6654" i="26"/>
  <c r="F6668" i="26"/>
  <c r="G6668" i="26"/>
  <c r="G6649" i="26"/>
  <c r="F6649" i="26"/>
  <c r="G6637" i="26"/>
  <c r="F6637" i="26"/>
  <c r="D6655" i="26"/>
  <c r="G6658" i="26"/>
  <c r="F6657" i="26"/>
  <c r="G6657" i="26"/>
  <c r="F6666" i="26"/>
  <c r="G6666" i="26"/>
  <c r="G6653" i="26"/>
  <c r="F6653" i="26"/>
  <c r="F6660" i="26"/>
  <c r="G6660" i="26"/>
  <c r="F6656" i="26"/>
  <c r="F6672" i="26"/>
  <c r="G6659" i="26"/>
  <c r="G6674" i="26"/>
  <c r="F6662" i="26"/>
  <c r="F6641" i="26"/>
  <c r="G6641" i="26"/>
  <c r="G6651" i="26"/>
  <c r="G6639" i="26"/>
  <c r="G6645" i="26"/>
  <c r="F6670" i="26"/>
  <c r="D6689" i="26"/>
  <c r="E6665" i="26"/>
  <c r="D6693" i="26"/>
  <c r="E6669" i="26"/>
  <c r="D6707" i="26"/>
  <c r="E6683" i="26"/>
  <c r="F6683" i="26" s="1"/>
  <c r="D6706" i="26"/>
  <c r="E6682" i="26"/>
  <c r="D6691" i="26"/>
  <c r="E6667" i="26"/>
  <c r="F6667" i="26" s="1"/>
  <c r="D6701" i="26"/>
  <c r="E6677" i="26"/>
  <c r="F6677" i="26" s="1"/>
  <c r="D6704" i="26"/>
  <c r="E6680" i="26"/>
  <c r="G6680" i="26" s="1"/>
  <c r="D6714" i="26"/>
  <c r="E6690" i="26"/>
  <c r="F6690" i="26" s="1"/>
  <c r="D6705" i="26"/>
  <c r="E6681" i="26"/>
  <c r="D6712" i="26"/>
  <c r="E6688" i="26"/>
  <c r="G6688" i="26" s="1"/>
  <c r="D6718" i="26"/>
  <c r="E6694" i="26"/>
  <c r="G6694" i="26" s="1"/>
  <c r="D6685" i="26"/>
  <c r="E6661" i="26"/>
  <c r="F6661" i="26" s="1"/>
  <c r="E6663" i="26"/>
  <c r="D6687" i="26"/>
  <c r="D6710" i="26"/>
  <c r="E6686" i="26"/>
  <c r="G6686" i="26" s="1"/>
  <c r="E6655" i="26"/>
  <c r="D6679" i="26"/>
  <c r="D6708" i="26"/>
  <c r="E6684" i="26"/>
  <c r="D6702" i="26"/>
  <c r="E6678" i="26"/>
  <c r="G6678" i="26" s="1"/>
  <c r="D6697" i="26"/>
  <c r="E6673" i="26"/>
  <c r="E6675" i="26"/>
  <c r="F6675" i="26" s="1"/>
  <c r="D6699" i="26"/>
  <c r="D6700" i="26"/>
  <c r="E6676" i="26"/>
  <c r="F6676" i="26" s="1"/>
  <c r="D6720" i="26"/>
  <c r="E6696" i="26"/>
  <c r="G6696" i="26" s="1"/>
  <c r="D6695" i="26"/>
  <c r="E6671" i="26"/>
  <c r="F6671" i="26" s="1"/>
  <c r="D6722" i="26"/>
  <c r="E6698" i="26"/>
  <c r="F6698" i="26" s="1"/>
  <c r="D6716" i="26"/>
  <c r="E6692" i="26"/>
  <c r="F6692" i="26" s="1"/>
  <c r="F6655" i="26" l="1"/>
  <c r="F6680" i="26"/>
  <c r="G6698" i="26"/>
  <c r="G6684" i="26"/>
  <c r="F6684" i="26"/>
  <c r="G6682" i="26"/>
  <c r="F6682" i="26"/>
  <c r="G6671" i="26"/>
  <c r="G6675" i="26"/>
  <c r="G6683" i="26"/>
  <c r="G6673" i="26"/>
  <c r="F6673" i="26"/>
  <c r="G6669" i="26"/>
  <c r="F6669" i="26"/>
  <c r="G6676" i="26"/>
  <c r="G6655" i="26"/>
  <c r="G6661" i="26"/>
  <c r="G6667" i="26"/>
  <c r="F6694" i="26"/>
  <c r="G6692" i="26"/>
  <c r="G6681" i="26"/>
  <c r="F6681" i="26"/>
  <c r="F6665" i="26"/>
  <c r="G6665" i="26"/>
  <c r="F6678" i="26"/>
  <c r="F6688" i="26"/>
  <c r="F6686" i="26"/>
  <c r="G6677" i="26"/>
  <c r="F6696" i="26"/>
  <c r="G6663" i="26"/>
  <c r="F6663" i="26"/>
  <c r="G6690" i="26"/>
  <c r="D6744" i="26"/>
  <c r="E6720" i="26"/>
  <c r="G6720" i="26" s="1"/>
  <c r="E6699" i="26"/>
  <c r="F6699" i="26" s="1"/>
  <c r="D6723" i="26"/>
  <c r="E6679" i="26"/>
  <c r="D6703" i="26"/>
  <c r="E6701" i="26"/>
  <c r="F6701" i="26" s="1"/>
  <c r="D6725" i="26"/>
  <c r="E6707" i="26"/>
  <c r="F6707" i="26" s="1"/>
  <c r="D6731" i="26"/>
  <c r="D6734" i="26"/>
  <c r="E6710" i="26"/>
  <c r="G6710" i="26" s="1"/>
  <c r="D6736" i="26"/>
  <c r="E6712" i="26"/>
  <c r="G6712" i="26" s="1"/>
  <c r="D6738" i="26"/>
  <c r="E6714" i="26"/>
  <c r="F6714" i="26" s="1"/>
  <c r="D6730" i="26"/>
  <c r="E6706" i="26"/>
  <c r="F6706" i="26" s="1"/>
  <c r="D6726" i="26"/>
  <c r="E6702" i="26"/>
  <c r="G6702" i="26" s="1"/>
  <c r="D6711" i="26"/>
  <c r="E6687" i="26"/>
  <c r="F6687" i="26" s="1"/>
  <c r="D6742" i="26"/>
  <c r="E6718" i="26"/>
  <c r="G6718" i="26" s="1"/>
  <c r="E6693" i="26"/>
  <c r="F6693" i="26" s="1"/>
  <c r="D6717" i="26"/>
  <c r="D6740" i="26"/>
  <c r="E6716" i="26"/>
  <c r="E6695" i="26"/>
  <c r="F6695" i="26" s="1"/>
  <c r="D6719" i="26"/>
  <c r="D6724" i="26"/>
  <c r="E6700" i="26"/>
  <c r="D6732" i="26"/>
  <c r="E6708" i="26"/>
  <c r="F6708" i="26" s="1"/>
  <c r="E6705" i="26"/>
  <c r="D6729" i="26"/>
  <c r="E6689" i="26"/>
  <c r="D6713" i="26"/>
  <c r="D6746" i="26"/>
  <c r="E6722" i="26"/>
  <c r="F6722" i="26" s="1"/>
  <c r="E6697" i="26"/>
  <c r="D6721" i="26"/>
  <c r="D6709" i="26"/>
  <c r="E6685" i="26"/>
  <c r="F6685" i="26" s="1"/>
  <c r="D6728" i="26"/>
  <c r="E6704" i="26"/>
  <c r="G6704" i="26" s="1"/>
  <c r="E6691" i="26"/>
  <c r="F6691" i="26" s="1"/>
  <c r="D6715" i="26"/>
  <c r="G6706" i="26" l="1"/>
  <c r="F6697" i="26"/>
  <c r="G6697" i="26"/>
  <c r="F6702" i="26"/>
  <c r="G6714" i="26"/>
  <c r="G6693" i="26"/>
  <c r="G6685" i="26"/>
  <c r="G6701" i="26"/>
  <c r="G6708" i="26"/>
  <c r="F6712" i="26"/>
  <c r="F6710" i="26"/>
  <c r="G6707" i="26"/>
  <c r="F6700" i="26"/>
  <c r="G6700" i="26"/>
  <c r="G6695" i="26"/>
  <c r="F6704" i="26"/>
  <c r="F6720" i="26"/>
  <c r="G6687" i="26"/>
  <c r="F6718" i="26"/>
  <c r="G6689" i="26"/>
  <c r="F6689" i="26"/>
  <c r="G6679" i="26"/>
  <c r="F6679" i="26"/>
  <c r="G6716" i="26"/>
  <c r="F6716" i="26"/>
  <c r="G6691" i="26"/>
  <c r="G6705" i="26"/>
  <c r="F6705" i="26"/>
  <c r="G6699" i="26"/>
  <c r="G6722" i="26"/>
  <c r="E6713" i="26"/>
  <c r="D6737" i="26"/>
  <c r="D6760" i="26"/>
  <c r="E6736" i="26"/>
  <c r="G6736" i="26" s="1"/>
  <c r="E6731" i="26"/>
  <c r="F6731" i="26" s="1"/>
  <c r="D6755" i="26"/>
  <c r="E6742" i="26"/>
  <c r="G6742" i="26" s="1"/>
  <c r="D6766" i="26"/>
  <c r="D6750" i="26"/>
  <c r="E6726" i="26"/>
  <c r="G6726" i="26" s="1"/>
  <c r="D6758" i="26"/>
  <c r="E6734" i="26"/>
  <c r="G6734" i="26" s="1"/>
  <c r="E6719" i="26"/>
  <c r="F6719" i="26" s="1"/>
  <c r="D6743" i="26"/>
  <c r="D6748" i="26"/>
  <c r="E6724" i="26"/>
  <c r="F6724" i="26" s="1"/>
  <c r="E6717" i="26"/>
  <c r="F6717" i="26" s="1"/>
  <c r="D6741" i="26"/>
  <c r="E6711" i="26"/>
  <c r="F6711" i="26" s="1"/>
  <c r="D6735" i="26"/>
  <c r="D6754" i="26"/>
  <c r="E6730" i="26"/>
  <c r="F6730" i="26" s="1"/>
  <c r="D6768" i="26"/>
  <c r="E6744" i="26"/>
  <c r="G6744" i="26" s="1"/>
  <c r="E6721" i="26"/>
  <c r="D6745" i="26"/>
  <c r="E6703" i="26"/>
  <c r="F6703" i="26" s="1"/>
  <c r="D6727" i="26"/>
  <c r="E6746" i="26"/>
  <c r="F6746" i="26" s="1"/>
  <c r="D6770" i="26"/>
  <c r="D6752" i="26"/>
  <c r="E6728" i="26"/>
  <c r="G6728" i="26" s="1"/>
  <c r="D6764" i="26"/>
  <c r="E6740" i="26"/>
  <c r="F6740" i="26" s="1"/>
  <c r="E6738" i="26"/>
  <c r="F6738" i="26" s="1"/>
  <c r="D6762" i="26"/>
  <c r="E6715" i="26"/>
  <c r="F6715" i="26" s="1"/>
  <c r="D6739" i="26"/>
  <c r="E6729" i="26"/>
  <c r="D6753" i="26"/>
  <c r="E6709" i="26"/>
  <c r="F6709" i="26" s="1"/>
  <c r="D6733" i="26"/>
  <c r="D6756" i="26"/>
  <c r="E6732" i="26"/>
  <c r="E6725" i="26"/>
  <c r="F6725" i="26" s="1"/>
  <c r="D6749" i="26"/>
  <c r="E6723" i="26"/>
  <c r="F6723" i="26" s="1"/>
  <c r="D6747" i="26"/>
  <c r="F6734" i="26" l="1"/>
  <c r="F6729" i="26"/>
  <c r="G6729" i="26"/>
  <c r="G6703" i="26"/>
  <c r="F6736" i="26"/>
  <c r="G6715" i="26"/>
  <c r="G6719" i="26"/>
  <c r="F6744" i="26"/>
  <c r="G6740" i="26"/>
  <c r="F6732" i="26"/>
  <c r="G6732" i="26"/>
  <c r="G6709" i="26"/>
  <c r="G6711" i="26"/>
  <c r="G6731" i="26"/>
  <c r="G6730" i="26"/>
  <c r="G6738" i="26"/>
  <c r="G6717" i="26"/>
  <c r="G6723" i="26"/>
  <c r="F6742" i="26"/>
  <c r="G6713" i="26"/>
  <c r="F6713" i="26"/>
  <c r="F6728" i="26"/>
  <c r="G6724" i="26"/>
  <c r="G6721" i="26"/>
  <c r="F6721" i="26"/>
  <c r="F6726" i="26"/>
  <c r="G6746" i="26"/>
  <c r="G6725" i="26"/>
  <c r="E6770" i="26"/>
  <c r="F6770" i="26" s="1"/>
  <c r="D6794" i="26"/>
  <c r="E6753" i="26"/>
  <c r="D6777" i="26"/>
  <c r="E6766" i="26"/>
  <c r="G6766" i="26" s="1"/>
  <c r="D6790" i="26"/>
  <c r="D6772" i="26"/>
  <c r="E6748" i="26"/>
  <c r="D6784" i="26"/>
  <c r="E6760" i="26"/>
  <c r="G6760" i="26" s="1"/>
  <c r="E6741" i="26"/>
  <c r="F6741" i="26" s="1"/>
  <c r="D6765" i="26"/>
  <c r="E6754" i="26"/>
  <c r="F6754" i="26" s="1"/>
  <c r="D6778" i="26"/>
  <c r="E6747" i="26"/>
  <c r="F6747" i="26" s="1"/>
  <c r="D6771" i="26"/>
  <c r="E6745" i="26"/>
  <c r="D6769" i="26"/>
  <c r="E6749" i="26"/>
  <c r="F6749" i="26" s="1"/>
  <c r="D6773" i="26"/>
  <c r="D6780" i="26"/>
  <c r="E6756" i="26"/>
  <c r="F6756" i="26" s="1"/>
  <c r="E6739" i="26"/>
  <c r="F6739" i="26" s="1"/>
  <c r="D6763" i="26"/>
  <c r="D6776" i="26"/>
  <c r="E6752" i="26"/>
  <c r="G6752" i="26" s="1"/>
  <c r="E6758" i="26"/>
  <c r="G6758" i="26" s="1"/>
  <c r="D6782" i="26"/>
  <c r="E6737" i="26"/>
  <c r="D6761" i="26"/>
  <c r="E6727" i="26"/>
  <c r="F6727" i="26" s="1"/>
  <c r="D6751" i="26"/>
  <c r="E6735" i="26"/>
  <c r="F6735" i="26" s="1"/>
  <c r="D6759" i="26"/>
  <c r="D6792" i="26"/>
  <c r="E6768" i="26"/>
  <c r="G6768" i="26" s="1"/>
  <c r="E6755" i="26"/>
  <c r="F6755" i="26" s="1"/>
  <c r="D6779" i="26"/>
  <c r="E6733" i="26"/>
  <c r="F6733" i="26" s="1"/>
  <c r="D6757" i="26"/>
  <c r="E6762" i="26"/>
  <c r="F6762" i="26" s="1"/>
  <c r="D6786" i="26"/>
  <c r="D6788" i="26"/>
  <c r="E6764" i="26"/>
  <c r="E6743" i="26"/>
  <c r="F6743" i="26" s="1"/>
  <c r="D6767" i="26"/>
  <c r="E6750" i="26"/>
  <c r="G6750" i="26" s="1"/>
  <c r="D6774" i="26"/>
  <c r="F6760" i="26" l="1"/>
  <c r="F6764" i="26"/>
  <c r="G6764" i="26"/>
  <c r="G6753" i="26"/>
  <c r="F6753" i="26"/>
  <c r="G6733" i="26"/>
  <c r="F6758" i="26"/>
  <c r="G6756" i="26"/>
  <c r="G6754" i="26"/>
  <c r="G6755" i="26"/>
  <c r="G6745" i="26"/>
  <c r="F6745" i="26"/>
  <c r="G6743" i="26"/>
  <c r="F6766" i="26"/>
  <c r="G6735" i="26"/>
  <c r="G6770" i="26"/>
  <c r="F6768" i="26"/>
  <c r="F6737" i="26"/>
  <c r="G6737" i="26"/>
  <c r="G6727" i="26"/>
  <c r="G6739" i="26"/>
  <c r="F6752" i="26"/>
  <c r="G6748" i="26"/>
  <c r="F6748" i="26"/>
  <c r="F6750" i="26"/>
  <c r="G6747" i="26"/>
  <c r="G6741" i="26"/>
  <c r="G6762" i="26"/>
  <c r="G6749" i="26"/>
  <c r="E6779" i="26"/>
  <c r="F6779" i="26" s="1"/>
  <c r="D6803" i="26"/>
  <c r="E6751" i="26"/>
  <c r="F6751" i="26" s="1"/>
  <c r="D6800" i="26"/>
  <c r="E6776" i="26"/>
  <c r="G6776" i="26" s="1"/>
  <c r="E6773" i="26"/>
  <c r="F6773" i="26" s="1"/>
  <c r="D6797" i="26"/>
  <c r="E6771" i="26"/>
  <c r="F6771" i="26" s="1"/>
  <c r="D6795" i="26"/>
  <c r="D6812" i="26"/>
  <c r="E6788" i="26"/>
  <c r="F6788" i="26" s="1"/>
  <c r="E6761" i="26"/>
  <c r="D6785" i="26"/>
  <c r="E6794" i="26"/>
  <c r="F6794" i="26" s="1"/>
  <c r="D6818" i="26"/>
  <c r="D6804" i="26"/>
  <c r="E6780" i="26"/>
  <c r="E6759" i="26"/>
  <c r="F6759" i="26" s="1"/>
  <c r="D6783" i="26"/>
  <c r="E6765" i="26"/>
  <c r="F6765" i="26" s="1"/>
  <c r="D6789" i="26"/>
  <c r="E6786" i="26"/>
  <c r="F6786" i="26" s="1"/>
  <c r="D6810" i="26"/>
  <c r="E6778" i="26"/>
  <c r="F6778" i="26" s="1"/>
  <c r="D6802" i="26"/>
  <c r="E6757" i="26"/>
  <c r="F6757" i="26" s="1"/>
  <c r="D6781" i="26"/>
  <c r="D6816" i="26"/>
  <c r="E6792" i="26"/>
  <c r="G6792" i="26" s="1"/>
  <c r="E6774" i="26"/>
  <c r="G6774" i="26" s="1"/>
  <c r="D6798" i="26"/>
  <c r="E6777" i="26"/>
  <c r="D6801" i="26"/>
  <c r="E6767" i="26"/>
  <c r="F6767" i="26" s="1"/>
  <c r="D6791" i="26"/>
  <c r="E6782" i="26"/>
  <c r="G6782" i="26" s="1"/>
  <c r="D6806" i="26"/>
  <c r="E6763" i="26"/>
  <c r="F6763" i="26" s="1"/>
  <c r="D6787" i="26"/>
  <c r="E6769" i="26"/>
  <c r="D6793" i="26"/>
  <c r="D6796" i="26"/>
  <c r="E6772" i="26"/>
  <c r="F6772" i="26" s="1"/>
  <c r="E6790" i="26"/>
  <c r="G6790" i="26" s="1"/>
  <c r="D6814" i="26"/>
  <c r="D6808" i="26"/>
  <c r="E6784" i="26"/>
  <c r="G6784" i="26" s="1"/>
  <c r="G6771" i="26" l="1"/>
  <c r="G6778" i="26"/>
  <c r="G6757" i="26"/>
  <c r="F6790" i="26"/>
  <c r="F6776" i="26"/>
  <c r="F6792" i="26"/>
  <c r="G6788" i="26"/>
  <c r="G6765" i="26"/>
  <c r="G6794" i="26"/>
  <c r="G6773" i="26"/>
  <c r="G6779" i="26"/>
  <c r="F6774" i="26"/>
  <c r="G6767" i="26"/>
  <c r="F6761" i="26"/>
  <c r="G6761" i="26"/>
  <c r="D6775" i="26"/>
  <c r="G6772" i="26"/>
  <c r="G6759" i="26"/>
  <c r="F6782" i="26"/>
  <c r="G6786" i="26"/>
  <c r="F6784" i="26"/>
  <c r="G6780" i="26"/>
  <c r="F6780" i="26"/>
  <c r="G6763" i="26"/>
  <c r="F6769" i="26"/>
  <c r="G6769" i="26"/>
  <c r="G6777" i="26"/>
  <c r="F6777" i="26"/>
  <c r="G6751" i="26"/>
  <c r="E6803" i="26"/>
  <c r="F6803" i="26" s="1"/>
  <c r="D6827" i="26"/>
  <c r="D6832" i="26"/>
  <c r="E6808" i="26"/>
  <c r="G6808" i="26" s="1"/>
  <c r="E6789" i="26"/>
  <c r="F6789" i="26" s="1"/>
  <c r="D6813" i="26"/>
  <c r="D6820" i="26"/>
  <c r="E6796" i="26"/>
  <c r="E6791" i="26"/>
  <c r="F6791" i="26" s="1"/>
  <c r="D6815" i="26"/>
  <c r="D6836" i="26"/>
  <c r="E6812" i="26"/>
  <c r="F6812" i="26" s="1"/>
  <c r="E6781" i="26"/>
  <c r="F6781" i="26" s="1"/>
  <c r="D6805" i="26"/>
  <c r="E6802" i="26"/>
  <c r="G6802" i="26" s="1"/>
  <c r="D6826" i="26"/>
  <c r="E6797" i="26"/>
  <c r="F6797" i="26" s="1"/>
  <c r="D6821" i="26"/>
  <c r="E6798" i="26"/>
  <c r="G6798" i="26" s="1"/>
  <c r="D6822" i="26"/>
  <c r="E6810" i="26"/>
  <c r="G6810" i="26" s="1"/>
  <c r="D6834" i="26"/>
  <c r="D6828" i="26"/>
  <c r="E6804" i="26"/>
  <c r="F6804" i="26" s="1"/>
  <c r="E6785" i="26"/>
  <c r="D6809" i="26"/>
  <c r="E6795" i="26"/>
  <c r="F6795" i="26" s="1"/>
  <c r="D6819" i="26"/>
  <c r="D6824" i="26"/>
  <c r="E6800" i="26"/>
  <c r="G6800" i="26" s="1"/>
  <c r="E6787" i="26"/>
  <c r="F6787" i="26" s="1"/>
  <c r="D6811" i="26"/>
  <c r="E6806" i="26"/>
  <c r="G6806" i="26" s="1"/>
  <c r="D6830" i="26"/>
  <c r="E6783" i="26"/>
  <c r="F6783" i="26" s="1"/>
  <c r="D6807" i="26"/>
  <c r="E6818" i="26"/>
  <c r="G6818" i="26" s="1"/>
  <c r="D6842" i="26"/>
  <c r="E6814" i="26"/>
  <c r="G6814" i="26" s="1"/>
  <c r="D6838" i="26"/>
  <c r="E6793" i="26"/>
  <c r="D6817" i="26"/>
  <c r="E6801" i="26"/>
  <c r="D6825" i="26"/>
  <c r="D6840" i="26"/>
  <c r="E6816" i="26"/>
  <c r="G6816" i="26" s="1"/>
  <c r="E6775" i="26"/>
  <c r="D6799" i="26"/>
  <c r="F6775" i="26" l="1"/>
  <c r="F6802" i="26"/>
  <c r="G6795" i="26"/>
  <c r="F6793" i="26"/>
  <c r="G6793" i="26"/>
  <c r="F6816" i="26"/>
  <c r="G6775" i="26"/>
  <c r="G6789" i="26"/>
  <c r="F6808" i="26"/>
  <c r="G6797" i="26"/>
  <c r="G6783" i="26"/>
  <c r="F6806" i="26"/>
  <c r="F6818" i="26"/>
  <c r="F6796" i="26"/>
  <c r="G6796" i="26"/>
  <c r="G6781" i="26"/>
  <c r="F6814" i="26"/>
  <c r="F6810" i="26"/>
  <c r="F6798" i="26"/>
  <c r="G6785" i="26"/>
  <c r="F6785" i="26"/>
  <c r="G6804" i="26"/>
  <c r="G6803" i="26"/>
  <c r="G6812" i="26"/>
  <c r="F6800" i="26"/>
  <c r="G6787" i="26"/>
  <c r="G6791" i="26"/>
  <c r="F6801" i="26"/>
  <c r="G6801" i="26"/>
  <c r="D6860" i="26"/>
  <c r="E6836" i="26"/>
  <c r="F6836" i="26" s="1"/>
  <c r="D6864" i="26"/>
  <c r="E6840" i="26"/>
  <c r="G6840" i="26" s="1"/>
  <c r="D6866" i="26"/>
  <c r="E6842" i="26"/>
  <c r="G6842" i="26" s="1"/>
  <c r="E6821" i="26"/>
  <c r="F6821" i="26" s="1"/>
  <c r="D6845" i="26"/>
  <c r="D6849" i="26"/>
  <c r="E6825" i="26"/>
  <c r="D6862" i="26"/>
  <c r="E6838" i="26"/>
  <c r="G6838" i="26" s="1"/>
  <c r="D6844" i="26"/>
  <c r="E6820" i="26"/>
  <c r="F6820" i="26" s="1"/>
  <c r="D6856" i="26"/>
  <c r="E6832" i="26"/>
  <c r="G6832" i="26" s="1"/>
  <c r="E6799" i="26"/>
  <c r="F6799" i="26" s="1"/>
  <c r="E6807" i="26"/>
  <c r="F6807" i="26" s="1"/>
  <c r="D6831" i="26"/>
  <c r="E6819" i="26"/>
  <c r="F6819" i="26" s="1"/>
  <c r="D6843" i="26"/>
  <c r="D6852" i="26"/>
  <c r="E6828" i="26"/>
  <c r="E6822" i="26"/>
  <c r="G6822" i="26" s="1"/>
  <c r="D6846" i="26"/>
  <c r="E6826" i="26"/>
  <c r="G6826" i="26" s="1"/>
  <c r="D6850" i="26"/>
  <c r="E6830" i="26"/>
  <c r="G6830" i="26" s="1"/>
  <c r="D6854" i="26"/>
  <c r="D6848" i="26"/>
  <c r="E6824" i="26"/>
  <c r="G6824" i="26" s="1"/>
  <c r="E6815" i="26"/>
  <c r="F6815" i="26" s="1"/>
  <c r="D6839" i="26"/>
  <c r="E6813" i="26"/>
  <c r="F6813" i="26" s="1"/>
  <c r="D6837" i="26"/>
  <c r="D6851" i="26"/>
  <c r="E6827" i="26"/>
  <c r="F6827" i="26" s="1"/>
  <c r="E6811" i="26"/>
  <c r="F6811" i="26" s="1"/>
  <c r="D6835" i="26"/>
  <c r="E6817" i="26"/>
  <c r="D6841" i="26"/>
  <c r="E6809" i="26"/>
  <c r="D6833" i="26"/>
  <c r="D6858" i="26"/>
  <c r="E6834" i="26"/>
  <c r="G6834" i="26" s="1"/>
  <c r="E6805" i="26"/>
  <c r="F6805" i="26" s="1"/>
  <c r="D6829" i="26"/>
  <c r="F6826" i="26" l="1"/>
  <c r="G6799" i="26"/>
  <c r="F6822" i="26"/>
  <c r="G6815" i="26"/>
  <c r="G6819" i="26"/>
  <c r="G6821" i="26"/>
  <c r="F6830" i="26"/>
  <c r="G6827" i="26"/>
  <c r="F6834" i="26"/>
  <c r="G6811" i="26"/>
  <c r="F6824" i="26"/>
  <c r="F6809" i="26"/>
  <c r="G6809" i="26"/>
  <c r="F6840" i="26"/>
  <c r="D6823" i="26"/>
  <c r="F6825" i="26"/>
  <c r="G6825" i="26"/>
  <c r="F6832" i="26"/>
  <c r="F6817" i="26"/>
  <c r="G6817" i="26"/>
  <c r="G6836" i="26"/>
  <c r="G6805" i="26"/>
  <c r="G6828" i="26"/>
  <c r="F6828" i="26"/>
  <c r="G6813" i="26"/>
  <c r="G6820" i="26"/>
  <c r="G6807" i="26"/>
  <c r="F6842" i="26"/>
  <c r="F6838" i="26"/>
  <c r="D6863" i="26"/>
  <c r="E6839" i="26"/>
  <c r="F6839" i="26" s="1"/>
  <c r="E6854" i="26"/>
  <c r="G6854" i="26" s="1"/>
  <c r="D6878" i="26"/>
  <c r="D6870" i="26"/>
  <c r="E6846" i="26"/>
  <c r="G6846" i="26" s="1"/>
  <c r="E6823" i="26"/>
  <c r="D6868" i="26"/>
  <c r="E6844" i="26"/>
  <c r="F6844" i="26" s="1"/>
  <c r="D6873" i="26"/>
  <c r="E6849" i="26"/>
  <c r="D6855" i="26"/>
  <c r="E6831" i="26"/>
  <c r="F6831" i="26" s="1"/>
  <c r="D6869" i="26"/>
  <c r="E6845" i="26"/>
  <c r="F6845" i="26" s="1"/>
  <c r="E6864" i="26"/>
  <c r="G6864" i="26" s="1"/>
  <c r="D6888" i="26"/>
  <c r="E6858" i="26"/>
  <c r="G6858" i="26" s="1"/>
  <c r="D6882" i="26"/>
  <c r="D6857" i="26"/>
  <c r="E6833" i="26"/>
  <c r="D6875" i="26"/>
  <c r="E6851" i="26"/>
  <c r="F6851" i="26" s="1"/>
  <c r="E6866" i="26"/>
  <c r="G6866" i="26" s="1"/>
  <c r="D6890" i="26"/>
  <c r="D6853" i="26"/>
  <c r="E6829" i="26"/>
  <c r="F6829" i="26" s="1"/>
  <c r="D6859" i="26"/>
  <c r="E6835" i="26"/>
  <c r="F6835" i="26" s="1"/>
  <c r="D6861" i="26"/>
  <c r="E6837" i="26"/>
  <c r="F6837" i="26" s="1"/>
  <c r="E6850" i="26"/>
  <c r="G6850" i="26" s="1"/>
  <c r="D6874" i="26"/>
  <c r="E6852" i="26"/>
  <c r="F6852" i="26" s="1"/>
  <c r="D6876" i="26"/>
  <c r="E6856" i="26"/>
  <c r="G6856" i="26" s="1"/>
  <c r="D6880" i="26"/>
  <c r="E6862" i="26"/>
  <c r="G6862" i="26" s="1"/>
  <c r="D6886" i="26"/>
  <c r="D6872" i="26"/>
  <c r="E6848" i="26"/>
  <c r="G6848" i="26" s="1"/>
  <c r="D6865" i="26"/>
  <c r="E6841" i="26"/>
  <c r="D6867" i="26"/>
  <c r="E6843" i="26"/>
  <c r="F6843" i="26" s="1"/>
  <c r="E6860" i="26"/>
  <c r="D6884" i="26"/>
  <c r="F6823" i="26" l="1"/>
  <c r="G6852" i="26"/>
  <c r="F6848" i="26"/>
  <c r="F6850" i="26"/>
  <c r="G6843" i="26"/>
  <c r="G6851" i="26"/>
  <c r="F6864" i="26"/>
  <c r="F6854" i="26"/>
  <c r="F6858" i="26"/>
  <c r="G6835" i="26"/>
  <c r="F6846" i="26"/>
  <c r="G6841" i="26"/>
  <c r="F6841" i="26"/>
  <c r="G6849" i="26"/>
  <c r="F6849" i="26"/>
  <c r="G6829" i="26"/>
  <c r="F6856" i="26"/>
  <c r="F6862" i="26"/>
  <c r="G6831" i="26"/>
  <c r="G6837" i="26"/>
  <c r="D6847" i="26"/>
  <c r="G6844" i="26"/>
  <c r="G6823" i="26"/>
  <c r="G6845" i="26"/>
  <c r="F6860" i="26"/>
  <c r="G6860" i="26"/>
  <c r="G6833" i="26"/>
  <c r="F6833" i="26"/>
  <c r="G6839" i="26"/>
  <c r="F6866" i="26"/>
  <c r="D6885" i="26"/>
  <c r="E6861" i="26"/>
  <c r="F6861" i="26" s="1"/>
  <c r="D6877" i="26"/>
  <c r="E6853" i="26"/>
  <c r="F6853" i="26" s="1"/>
  <c r="E6884" i="26"/>
  <c r="F6884" i="26" s="1"/>
  <c r="D6908" i="26"/>
  <c r="D6889" i="26"/>
  <c r="E6865" i="26"/>
  <c r="E6874" i="26"/>
  <c r="G6874" i="26" s="1"/>
  <c r="D6898" i="26"/>
  <c r="D6893" i="26"/>
  <c r="E6869" i="26"/>
  <c r="F6869" i="26" s="1"/>
  <c r="D6897" i="26"/>
  <c r="E6873" i="26"/>
  <c r="D6883" i="26"/>
  <c r="E6859" i="26"/>
  <c r="F6859" i="26" s="1"/>
  <c r="E6882" i="26"/>
  <c r="G6882" i="26" s="1"/>
  <c r="D6906" i="26"/>
  <c r="D6887" i="26"/>
  <c r="E6863" i="26"/>
  <c r="F6863" i="26" s="1"/>
  <c r="E6880" i="26"/>
  <c r="G6880" i="26" s="1"/>
  <c r="D6904" i="26"/>
  <c r="E6875" i="26"/>
  <c r="F6875" i="26" s="1"/>
  <c r="D6899" i="26"/>
  <c r="E6886" i="26"/>
  <c r="G6886" i="26" s="1"/>
  <c r="D6910" i="26"/>
  <c r="E6872" i="26"/>
  <c r="G6872" i="26" s="1"/>
  <c r="D6896" i="26"/>
  <c r="D6881" i="26"/>
  <c r="E6857" i="26"/>
  <c r="D6879" i="26"/>
  <c r="E6855" i="26"/>
  <c r="F6855" i="26" s="1"/>
  <c r="E6868" i="26"/>
  <c r="F6868" i="26" s="1"/>
  <c r="D6892" i="26"/>
  <c r="E6870" i="26"/>
  <c r="G6870" i="26" s="1"/>
  <c r="D6894" i="26"/>
  <c r="E6890" i="26"/>
  <c r="G6890" i="26" s="1"/>
  <c r="D6914" i="26"/>
  <c r="E6888" i="26"/>
  <c r="G6888" i="26" s="1"/>
  <c r="D6912" i="26"/>
  <c r="D6871" i="26"/>
  <c r="E6847" i="26"/>
  <c r="F6847" i="26" s="1"/>
  <c r="E6867" i="26"/>
  <c r="F6867" i="26" s="1"/>
  <c r="D6891" i="26"/>
  <c r="E6876" i="26"/>
  <c r="F6876" i="26" s="1"/>
  <c r="D6900" i="26"/>
  <c r="E6878" i="26"/>
  <c r="G6878" i="26" s="1"/>
  <c r="D6902" i="26"/>
  <c r="F6880" i="26" l="1"/>
  <c r="G6869" i="26"/>
  <c r="G6875" i="26"/>
  <c r="F6870" i="26"/>
  <c r="G6861" i="26"/>
  <c r="G6855" i="26"/>
  <c r="G6859" i="26"/>
  <c r="G6868" i="26"/>
  <c r="F6874" i="26"/>
  <c r="G6853" i="26"/>
  <c r="G6867" i="26"/>
  <c r="F6865" i="26"/>
  <c r="G6865" i="26"/>
  <c r="G6847" i="26"/>
  <c r="G6863" i="26"/>
  <c r="F6878" i="26"/>
  <c r="G6884" i="26"/>
  <c r="F6872" i="26"/>
  <c r="F6888" i="26"/>
  <c r="F6882" i="26"/>
  <c r="F6886" i="26"/>
  <c r="G6857" i="26"/>
  <c r="F6857" i="26"/>
  <c r="F6873" i="26"/>
  <c r="G6873" i="26"/>
  <c r="F6890" i="26"/>
  <c r="G6876" i="26"/>
  <c r="E6914" i="26"/>
  <c r="G6914" i="26" s="1"/>
  <c r="D6938" i="26"/>
  <c r="E6892" i="26"/>
  <c r="D6916" i="26"/>
  <c r="E6910" i="26"/>
  <c r="G6910" i="26" s="1"/>
  <c r="D6934" i="26"/>
  <c r="E6904" i="26"/>
  <c r="G6904" i="26" s="1"/>
  <c r="D6928" i="26"/>
  <c r="E6883" i="26"/>
  <c r="F6883" i="26" s="1"/>
  <c r="D6907" i="26"/>
  <c r="E6898" i="26"/>
  <c r="G6898" i="26" s="1"/>
  <c r="D6922" i="26"/>
  <c r="D6901" i="26"/>
  <c r="E6877" i="26"/>
  <c r="F6877" i="26" s="1"/>
  <c r="E6871" i="26"/>
  <c r="F6871" i="26" s="1"/>
  <c r="E6896" i="26"/>
  <c r="G6896" i="26" s="1"/>
  <c r="D6920" i="26"/>
  <c r="E6906" i="26"/>
  <c r="G6906" i="26" s="1"/>
  <c r="D6930" i="26"/>
  <c r="E6900" i="26"/>
  <c r="D6924" i="26"/>
  <c r="E6879" i="26"/>
  <c r="F6879" i="26" s="1"/>
  <c r="D6903" i="26"/>
  <c r="D6917" i="26"/>
  <c r="E6893" i="26"/>
  <c r="F6893" i="26" s="1"/>
  <c r="E6908" i="26"/>
  <c r="G6908" i="26" s="1"/>
  <c r="D6932" i="26"/>
  <c r="E6912" i="26"/>
  <c r="G6912" i="26" s="1"/>
  <c r="D6936" i="26"/>
  <c r="E6894" i="26"/>
  <c r="G6894" i="26" s="1"/>
  <c r="D6918" i="26"/>
  <c r="E6899" i="26"/>
  <c r="F6899" i="26" s="1"/>
  <c r="D6923" i="26"/>
  <c r="D6909" i="26"/>
  <c r="E6885" i="26"/>
  <c r="F6885" i="26" s="1"/>
  <c r="E6887" i="26"/>
  <c r="F6887" i="26" s="1"/>
  <c r="D6911" i="26"/>
  <c r="D6913" i="26"/>
  <c r="E6889" i="26"/>
  <c r="E6902" i="26"/>
  <c r="G6902" i="26" s="1"/>
  <c r="D6926" i="26"/>
  <c r="D6921" i="26"/>
  <c r="E6897" i="26"/>
  <c r="E6891" i="26"/>
  <c r="F6891" i="26" s="1"/>
  <c r="D6915" i="26"/>
  <c r="D6905" i="26"/>
  <c r="E6881" i="26"/>
  <c r="G6900" i="26" l="1"/>
  <c r="F6900" i="26"/>
  <c r="G6883" i="26"/>
  <c r="F6908" i="26"/>
  <c r="F6898" i="26"/>
  <c r="F6897" i="26"/>
  <c r="G6897" i="26"/>
  <c r="G6879" i="26"/>
  <c r="F6904" i="26"/>
  <c r="F6906" i="26"/>
  <c r="F6881" i="26"/>
  <c r="G6881" i="26"/>
  <c r="F6889" i="26"/>
  <c r="G6889" i="26"/>
  <c r="D6895" i="26"/>
  <c r="F6892" i="26"/>
  <c r="G6892" i="26"/>
  <c r="F6914" i="26"/>
  <c r="F6910" i="26"/>
  <c r="F6894" i="26"/>
  <c r="G6877" i="26"/>
  <c r="G6899" i="26"/>
  <c r="G6893" i="26"/>
  <c r="F6912" i="26"/>
  <c r="G6887" i="26"/>
  <c r="F6902" i="26"/>
  <c r="G6885" i="26"/>
  <c r="F6896" i="26"/>
  <c r="G6871" i="26"/>
  <c r="G6891" i="26"/>
  <c r="E6936" i="26"/>
  <c r="G6936" i="26" s="1"/>
  <c r="D6960" i="26"/>
  <c r="E6938" i="26"/>
  <c r="G6938" i="26" s="1"/>
  <c r="D6962" i="26"/>
  <c r="E6926" i="26"/>
  <c r="G6926" i="26" s="1"/>
  <c r="D6950" i="26"/>
  <c r="E6903" i="26"/>
  <c r="F6903" i="26" s="1"/>
  <c r="D6927" i="26"/>
  <c r="D6925" i="26"/>
  <c r="E6901" i="26"/>
  <c r="F6901" i="26" s="1"/>
  <c r="D6929" i="26"/>
  <c r="E6905" i="26"/>
  <c r="D6937" i="26"/>
  <c r="E6913" i="26"/>
  <c r="E6923" i="26"/>
  <c r="F6923" i="26" s="1"/>
  <c r="D6947" i="26"/>
  <c r="E6920" i="26"/>
  <c r="G6920" i="26" s="1"/>
  <c r="D6944" i="26"/>
  <c r="E6934" i="26"/>
  <c r="G6934" i="26" s="1"/>
  <c r="D6958" i="26"/>
  <c r="E6922" i="26"/>
  <c r="G6922" i="26" s="1"/>
  <c r="D6946" i="26"/>
  <c r="E6930" i="26"/>
  <c r="G6930" i="26" s="1"/>
  <c r="D6954" i="26"/>
  <c r="E6915" i="26"/>
  <c r="F6915" i="26" s="1"/>
  <c r="D6939" i="26"/>
  <c r="E6911" i="26"/>
  <c r="F6911" i="26" s="1"/>
  <c r="D6935" i="26"/>
  <c r="D6933" i="26"/>
  <c r="E6909" i="26"/>
  <c r="F6909" i="26" s="1"/>
  <c r="E6924" i="26"/>
  <c r="D6948" i="26"/>
  <c r="E6907" i="26"/>
  <c r="F6907" i="26" s="1"/>
  <c r="D6931" i="26"/>
  <c r="E6928" i="26"/>
  <c r="G6928" i="26" s="1"/>
  <c r="D6952" i="26"/>
  <c r="D6945" i="26"/>
  <c r="E6921" i="26"/>
  <c r="E6918" i="26"/>
  <c r="G6918" i="26" s="1"/>
  <c r="D6942" i="26"/>
  <c r="E6932" i="26"/>
  <c r="D6956" i="26"/>
  <c r="D6941" i="26"/>
  <c r="E6917" i="26"/>
  <c r="F6917" i="26" s="1"/>
  <c r="E6895" i="26"/>
  <c r="E6916" i="26"/>
  <c r="F6916" i="26" s="1"/>
  <c r="D6940" i="26"/>
  <c r="F6895" i="26" l="1"/>
  <c r="F6920" i="26"/>
  <c r="F6936" i="26"/>
  <c r="F6938" i="26"/>
  <c r="F6934" i="26"/>
  <c r="G6895" i="26"/>
  <c r="G6907" i="26"/>
  <c r="G6916" i="26"/>
  <c r="F6921" i="26"/>
  <c r="G6921" i="26"/>
  <c r="G6909" i="26"/>
  <c r="G6905" i="26"/>
  <c r="F6905" i="26"/>
  <c r="G6903" i="26"/>
  <c r="F6922" i="26"/>
  <c r="G6932" i="26"/>
  <c r="F6932" i="26"/>
  <c r="G6911" i="26"/>
  <c r="F6918" i="26"/>
  <c r="G6923" i="26"/>
  <c r="F6930" i="26"/>
  <c r="G6901" i="26"/>
  <c r="G6915" i="26"/>
  <c r="F6926" i="26"/>
  <c r="G6917" i="26"/>
  <c r="F6928" i="26"/>
  <c r="F6924" i="26"/>
  <c r="G6924" i="26"/>
  <c r="D6919" i="26"/>
  <c r="G6913" i="26"/>
  <c r="F6913" i="26"/>
  <c r="E6940" i="26"/>
  <c r="G6940" i="26" s="1"/>
  <c r="D6964" i="26"/>
  <c r="E6939" i="26"/>
  <c r="F6939" i="26" s="1"/>
  <c r="D6963" i="26"/>
  <c r="D6953" i="26"/>
  <c r="E6929" i="26"/>
  <c r="E6962" i="26"/>
  <c r="G6962" i="26" s="1"/>
  <c r="D6986" i="26"/>
  <c r="D6969" i="26"/>
  <c r="E6945" i="26"/>
  <c r="D6957" i="26"/>
  <c r="E6933" i="26"/>
  <c r="F6933" i="26" s="1"/>
  <c r="E6946" i="26"/>
  <c r="G6946" i="26" s="1"/>
  <c r="D6970" i="26"/>
  <c r="E6944" i="26"/>
  <c r="G6944" i="26" s="1"/>
  <c r="D6968" i="26"/>
  <c r="E6942" i="26"/>
  <c r="G6942" i="26" s="1"/>
  <c r="D6966" i="26"/>
  <c r="E6958" i="26"/>
  <c r="G6958" i="26" s="1"/>
  <c r="D6982" i="26"/>
  <c r="E6947" i="26"/>
  <c r="F6947" i="26" s="1"/>
  <c r="D6971" i="26"/>
  <c r="D6965" i="26"/>
  <c r="E6941" i="26"/>
  <c r="F6941" i="26" s="1"/>
  <c r="E6952" i="26"/>
  <c r="G6952" i="26" s="1"/>
  <c r="D6976" i="26"/>
  <c r="E6948" i="26"/>
  <c r="F6948" i="26" s="1"/>
  <c r="D6972" i="26"/>
  <c r="E6935" i="26"/>
  <c r="F6935" i="26" s="1"/>
  <c r="D6959" i="26"/>
  <c r="E6954" i="26"/>
  <c r="G6954" i="26" s="1"/>
  <c r="D6978" i="26"/>
  <c r="D6961" i="26"/>
  <c r="E6937" i="26"/>
  <c r="D6949" i="26"/>
  <c r="E6925" i="26"/>
  <c r="F6925" i="26" s="1"/>
  <c r="E6931" i="26"/>
  <c r="F6931" i="26" s="1"/>
  <c r="D6955" i="26"/>
  <c r="E6919" i="26"/>
  <c r="F6919" i="26" s="1"/>
  <c r="E6956" i="26"/>
  <c r="D6980" i="26"/>
  <c r="E6950" i="26"/>
  <c r="G6950" i="26" s="1"/>
  <c r="D6974" i="26"/>
  <c r="E6960" i="26"/>
  <c r="G6960" i="26" s="1"/>
  <c r="D6984" i="26"/>
  <c r="E6927" i="26"/>
  <c r="F6927" i="26" s="1"/>
  <c r="D6951" i="26"/>
  <c r="G6927" i="26" l="1"/>
  <c r="F6958" i="26"/>
  <c r="G6939" i="26"/>
  <c r="G6947" i="26"/>
  <c r="G6941" i="26"/>
  <c r="F6954" i="26"/>
  <c r="G6935" i="26"/>
  <c r="G6931" i="26"/>
  <c r="G6948" i="26"/>
  <c r="F6942" i="26"/>
  <c r="F6952" i="26"/>
  <c r="F6940" i="26"/>
  <c r="D6943" i="26"/>
  <c r="G6937" i="26"/>
  <c r="F6937" i="26"/>
  <c r="G6945" i="26"/>
  <c r="F6945" i="26"/>
  <c r="G6956" i="26"/>
  <c r="F6956" i="26"/>
  <c r="G6933" i="26"/>
  <c r="F6950" i="26"/>
  <c r="F6962" i="26"/>
  <c r="G6919" i="26"/>
  <c r="F6946" i="26"/>
  <c r="F6929" i="26"/>
  <c r="G6929" i="26"/>
  <c r="F6960" i="26"/>
  <c r="G6925" i="26"/>
  <c r="F6944" i="26"/>
  <c r="E6974" i="26"/>
  <c r="G6974" i="26" s="1"/>
  <c r="D6998" i="26"/>
  <c r="D6973" i="26"/>
  <c r="E6949" i="26"/>
  <c r="F6949" i="26" s="1"/>
  <c r="E6978" i="26"/>
  <c r="G6978" i="26" s="1"/>
  <c r="D7002" i="26"/>
  <c r="E6986" i="26"/>
  <c r="G6986" i="26" s="1"/>
  <c r="D7010" i="26"/>
  <c r="E6963" i="26"/>
  <c r="F6963" i="26" s="1"/>
  <c r="D6987" i="26"/>
  <c r="E6955" i="26"/>
  <c r="F6955" i="26" s="1"/>
  <c r="D6979" i="26"/>
  <c r="E6976" i="26"/>
  <c r="G6976" i="26" s="1"/>
  <c r="D7000" i="26"/>
  <c r="E6966" i="26"/>
  <c r="G6966" i="26" s="1"/>
  <c r="D6990" i="26"/>
  <c r="D6985" i="26"/>
  <c r="E6961" i="26"/>
  <c r="E6970" i="26"/>
  <c r="G6970" i="26" s="1"/>
  <c r="D6994" i="26"/>
  <c r="D6993" i="26"/>
  <c r="E6969" i="26"/>
  <c r="D7004" i="26"/>
  <c r="E6980" i="26"/>
  <c r="G6980" i="26" s="1"/>
  <c r="E6959" i="26"/>
  <c r="F6959" i="26" s="1"/>
  <c r="D6983" i="26"/>
  <c r="E6971" i="26"/>
  <c r="F6971" i="26" s="1"/>
  <c r="D6995" i="26"/>
  <c r="E6951" i="26"/>
  <c r="F6951" i="26" s="1"/>
  <c r="D6975" i="26"/>
  <c r="D7008" i="26"/>
  <c r="E6984" i="26"/>
  <c r="G6984" i="26" s="1"/>
  <c r="D6989" i="26"/>
  <c r="E6965" i="26"/>
  <c r="F6965" i="26" s="1"/>
  <c r="E6982" i="26"/>
  <c r="G6982" i="26" s="1"/>
  <c r="D7006" i="26"/>
  <c r="D6981" i="26"/>
  <c r="E6957" i="26"/>
  <c r="F6957" i="26" s="1"/>
  <c r="E6964" i="26"/>
  <c r="D6988" i="26"/>
  <c r="E6968" i="26"/>
  <c r="G6968" i="26" s="1"/>
  <c r="D6992" i="26"/>
  <c r="E6943" i="26"/>
  <c r="E6972" i="26"/>
  <c r="G6972" i="26" s="1"/>
  <c r="D6996" i="26"/>
  <c r="D6977" i="26"/>
  <c r="E6953" i="26"/>
  <c r="F6943" i="26" l="1"/>
  <c r="F6970" i="26"/>
  <c r="F6969" i="26"/>
  <c r="G6969" i="26"/>
  <c r="G6971" i="26"/>
  <c r="F6980" i="26"/>
  <c r="G6959" i="26"/>
  <c r="G6953" i="26"/>
  <c r="F6953" i="26"/>
  <c r="G6957" i="26"/>
  <c r="G6943" i="26"/>
  <c r="D6967" i="26"/>
  <c r="G6965" i="26"/>
  <c r="G6955" i="26"/>
  <c r="G6949" i="26"/>
  <c r="G6951" i="26"/>
  <c r="F6984" i="26"/>
  <c r="F6986" i="26"/>
  <c r="G6961" i="26"/>
  <c r="F6961" i="26"/>
  <c r="F6966" i="26"/>
  <c r="F6968" i="26"/>
  <c r="G6963" i="26"/>
  <c r="F6964" i="26"/>
  <c r="G6964" i="26"/>
  <c r="F6976" i="26"/>
  <c r="F6978" i="26"/>
  <c r="F6982" i="26"/>
  <c r="F6972" i="26"/>
  <c r="F6974" i="26"/>
  <c r="E6975" i="26"/>
  <c r="F6975" i="26" s="1"/>
  <c r="D6999" i="26"/>
  <c r="D7016" i="26"/>
  <c r="E6992" i="26"/>
  <c r="G6992" i="26" s="1"/>
  <c r="D7007" i="26"/>
  <c r="E6983" i="26"/>
  <c r="F6983" i="26" s="1"/>
  <c r="D7018" i="26"/>
  <c r="E6994" i="26"/>
  <c r="G6994" i="26" s="1"/>
  <c r="D7024" i="26"/>
  <c r="E7000" i="26"/>
  <c r="G7000" i="26" s="1"/>
  <c r="E7008" i="26"/>
  <c r="G7008" i="26" s="1"/>
  <c r="D7032" i="26"/>
  <c r="D7009" i="26"/>
  <c r="E6985" i="26"/>
  <c r="D7028" i="26"/>
  <c r="E7004" i="26"/>
  <c r="G7004" i="26" s="1"/>
  <c r="E6990" i="26"/>
  <c r="G6990" i="26" s="1"/>
  <c r="D7014" i="26"/>
  <c r="D7011" i="26"/>
  <c r="E6987" i="26"/>
  <c r="F6987" i="26" s="1"/>
  <c r="E7006" i="26"/>
  <c r="G7006" i="26" s="1"/>
  <c r="D7030" i="26"/>
  <c r="D7019" i="26"/>
  <c r="E6995" i="26"/>
  <c r="F6995" i="26" s="1"/>
  <c r="E7002" i="26"/>
  <c r="G7002" i="26" s="1"/>
  <c r="D7026" i="26"/>
  <c r="E6998" i="26"/>
  <c r="G6998" i="26" s="1"/>
  <c r="D7022" i="26"/>
  <c r="D7005" i="26"/>
  <c r="E6981" i="26"/>
  <c r="F6981" i="26" s="1"/>
  <c r="E7010" i="26"/>
  <c r="G7010" i="26" s="1"/>
  <c r="D7034" i="26"/>
  <c r="D6997" i="26"/>
  <c r="E6973" i="26"/>
  <c r="F6973" i="26" s="1"/>
  <c r="E6967" i="26"/>
  <c r="D7012" i="26"/>
  <c r="E6988" i="26"/>
  <c r="G6988" i="26" s="1"/>
  <c r="D7001" i="26"/>
  <c r="E6977" i="26"/>
  <c r="E6996" i="26"/>
  <c r="G6996" i="26" s="1"/>
  <c r="D7020" i="26"/>
  <c r="D7013" i="26"/>
  <c r="E6989" i="26"/>
  <c r="F6989" i="26" s="1"/>
  <c r="D7017" i="26"/>
  <c r="E6993" i="26"/>
  <c r="E6979" i="26"/>
  <c r="F6979" i="26" s="1"/>
  <c r="D7003" i="26"/>
  <c r="F6967" i="26" l="1"/>
  <c r="F6990" i="26"/>
  <c r="F7004" i="26"/>
  <c r="F7010" i="26"/>
  <c r="F7002" i="26"/>
  <c r="D6991" i="26"/>
  <c r="G6973" i="26"/>
  <c r="F6988" i="26"/>
  <c r="F7000" i="26"/>
  <c r="F6998" i="26"/>
  <c r="F7008" i="26"/>
  <c r="G6987" i="26"/>
  <c r="G6979" i="26"/>
  <c r="F6992" i="26"/>
  <c r="G6989" i="26"/>
  <c r="F6994" i="26"/>
  <c r="G6967" i="26"/>
  <c r="G6975" i="26"/>
  <c r="G6977" i="26"/>
  <c r="F6977" i="26"/>
  <c r="G6993" i="26"/>
  <c r="F6993" i="26"/>
  <c r="G6985" i="26"/>
  <c r="F6985" i="26"/>
  <c r="G6995" i="26"/>
  <c r="G6981" i="26"/>
  <c r="F6996" i="26"/>
  <c r="G6983" i="26"/>
  <c r="F7006" i="26"/>
  <c r="E7020" i="26"/>
  <c r="G7020" i="26" s="1"/>
  <c r="D7044" i="26"/>
  <c r="D7041" i="26"/>
  <c r="E7017" i="26"/>
  <c r="D7015" i="26"/>
  <c r="E6991" i="26"/>
  <c r="D7035" i="26"/>
  <c r="E7011" i="26"/>
  <c r="F7011" i="26" s="1"/>
  <c r="E7022" i="26"/>
  <c r="G7022" i="26" s="1"/>
  <c r="D7046" i="26"/>
  <c r="D7037" i="26"/>
  <c r="E7013" i="26"/>
  <c r="F7013" i="26" s="1"/>
  <c r="D7025" i="26"/>
  <c r="E7001" i="26"/>
  <c r="D7043" i="26"/>
  <c r="E7019" i="26"/>
  <c r="F7019" i="26" s="1"/>
  <c r="E7030" i="26"/>
  <c r="G7030" i="26" s="1"/>
  <c r="D7054" i="26"/>
  <c r="E7014" i="26"/>
  <c r="G7014" i="26" s="1"/>
  <c r="D7038" i="26"/>
  <c r="E7018" i="26"/>
  <c r="G7018" i="26" s="1"/>
  <c r="D7042" i="26"/>
  <c r="E7016" i="26"/>
  <c r="G7016" i="26" s="1"/>
  <c r="D7040" i="26"/>
  <c r="E7034" i="26"/>
  <c r="G7034" i="26" s="1"/>
  <c r="D7058" i="26"/>
  <c r="D7027" i="26"/>
  <c r="E7003" i="26"/>
  <c r="F7003" i="26" s="1"/>
  <c r="D7021" i="26"/>
  <c r="E6997" i="26"/>
  <c r="F6997" i="26" s="1"/>
  <c r="E7026" i="26"/>
  <c r="G7026" i="26" s="1"/>
  <c r="D7050" i="26"/>
  <c r="D7029" i="26"/>
  <c r="E7005" i="26"/>
  <c r="F7005" i="26" s="1"/>
  <c r="D7023" i="26"/>
  <c r="E6999" i="26"/>
  <c r="F6999" i="26" s="1"/>
  <c r="E7012" i="26"/>
  <c r="G7012" i="26" s="1"/>
  <c r="D7036" i="26"/>
  <c r="D7052" i="26"/>
  <c r="E7028" i="26"/>
  <c r="G7028" i="26" s="1"/>
  <c r="D7033" i="26"/>
  <c r="E7009" i="26"/>
  <c r="D7056" i="26"/>
  <c r="E7032" i="26"/>
  <c r="G7032" i="26" s="1"/>
  <c r="E7024" i="26"/>
  <c r="G7024" i="26" s="1"/>
  <c r="D7048" i="26"/>
  <c r="D7031" i="26"/>
  <c r="E7007" i="26"/>
  <c r="F7007" i="26" s="1"/>
  <c r="F6991" i="26" l="1"/>
  <c r="F7014" i="26"/>
  <c r="F7028" i="26"/>
  <c r="G7003" i="26"/>
  <c r="G6999" i="26"/>
  <c r="G7019" i="26"/>
  <c r="G7011" i="26"/>
  <c r="G7007" i="26"/>
  <c r="G7005" i="26"/>
  <c r="F7009" i="26"/>
  <c r="G7009" i="26"/>
  <c r="G7013" i="26"/>
  <c r="F7034" i="26"/>
  <c r="G6997" i="26"/>
  <c r="F7032" i="26"/>
  <c r="F7012" i="26"/>
  <c r="F7022" i="26"/>
  <c r="G7001" i="26"/>
  <c r="F7001" i="26"/>
  <c r="F7018" i="26"/>
  <c r="F7020" i="26"/>
  <c r="F7026" i="26"/>
  <c r="F7017" i="26"/>
  <c r="G7017" i="26"/>
  <c r="F7030" i="26"/>
  <c r="F7024" i="26"/>
  <c r="F7016" i="26"/>
  <c r="G6991" i="26"/>
  <c r="D7076" i="26"/>
  <c r="E7052" i="26"/>
  <c r="G7052" i="26" s="1"/>
  <c r="D7064" i="26"/>
  <c r="E7040" i="26"/>
  <c r="G7040" i="26" s="1"/>
  <c r="D7061" i="26"/>
  <c r="E7037" i="26"/>
  <c r="F7037" i="26" s="1"/>
  <c r="D7059" i="26"/>
  <c r="E7035" i="26"/>
  <c r="F7035" i="26" s="1"/>
  <c r="D7080" i="26"/>
  <c r="E7056" i="26"/>
  <c r="G7056" i="26" s="1"/>
  <c r="D7047" i="26"/>
  <c r="E7023" i="26"/>
  <c r="F7023" i="26" s="1"/>
  <c r="E7058" i="26"/>
  <c r="D7082" i="26"/>
  <c r="E7054" i="26"/>
  <c r="G7054" i="26" s="1"/>
  <c r="D7078" i="26"/>
  <c r="E7046" i="26"/>
  <c r="G7046" i="26" s="1"/>
  <c r="D7070" i="26"/>
  <c r="D7045" i="26"/>
  <c r="E7021" i="26"/>
  <c r="F7021" i="26" s="1"/>
  <c r="D7039" i="26"/>
  <c r="E7015" i="26"/>
  <c r="F7015" i="26" s="1"/>
  <c r="D7053" i="26"/>
  <c r="E7029" i="26"/>
  <c r="F7029" i="26" s="1"/>
  <c r="D7055" i="26"/>
  <c r="E7031" i="26"/>
  <c r="F7031" i="26" s="1"/>
  <c r="E7042" i="26"/>
  <c r="G7042" i="26" s="1"/>
  <c r="D7066" i="26"/>
  <c r="D7068" i="26"/>
  <c r="E7044" i="26"/>
  <c r="G7044" i="26" s="1"/>
  <c r="D7060" i="26"/>
  <c r="E7036" i="26"/>
  <c r="G7036" i="26" s="1"/>
  <c r="D7057" i="26"/>
  <c r="E7033" i="26"/>
  <c r="D7049" i="26"/>
  <c r="E7025" i="26"/>
  <c r="D7072" i="26"/>
  <c r="E7048" i="26"/>
  <c r="G7048" i="26" s="1"/>
  <c r="D7051" i="26"/>
  <c r="E7027" i="26"/>
  <c r="F7027" i="26" s="1"/>
  <c r="E7038" i="26"/>
  <c r="G7038" i="26" s="1"/>
  <c r="D7062" i="26"/>
  <c r="D7067" i="26"/>
  <c r="E7043" i="26"/>
  <c r="F7043" i="26" s="1"/>
  <c r="D7065" i="26"/>
  <c r="E7041" i="26"/>
  <c r="E7050" i="26"/>
  <c r="G7050" i="26" s="1"/>
  <c r="D7074" i="26"/>
  <c r="F7048" i="26" l="1"/>
  <c r="G7037" i="26"/>
  <c r="G7043" i="26"/>
  <c r="G7023" i="26"/>
  <c r="G7021" i="26"/>
  <c r="F7044" i="26"/>
  <c r="F7033" i="26"/>
  <c r="G7033" i="26"/>
  <c r="F7056" i="26"/>
  <c r="G7058" i="26"/>
  <c r="F7058" i="26"/>
  <c r="G7025" i="26"/>
  <c r="F7025" i="26"/>
  <c r="F7038" i="26"/>
  <c r="F7040" i="26"/>
  <c r="F7052" i="26"/>
  <c r="F7050" i="26"/>
  <c r="F7042" i="26"/>
  <c r="G7027" i="26"/>
  <c r="G7031" i="26"/>
  <c r="G7029" i="26"/>
  <c r="G7015" i="26"/>
  <c r="F7036" i="26"/>
  <c r="F7046" i="26"/>
  <c r="G7041" i="26"/>
  <c r="F7041" i="26"/>
  <c r="F7054" i="26"/>
  <c r="G7035" i="26"/>
  <c r="D7088" i="26"/>
  <c r="E7064" i="26"/>
  <c r="D7096" i="26"/>
  <c r="E7072" i="26"/>
  <c r="D7092" i="26"/>
  <c r="E7068" i="26"/>
  <c r="F7068" i="26" s="1"/>
  <c r="E7055" i="26"/>
  <c r="F7055" i="26" s="1"/>
  <c r="D7079" i="26"/>
  <c r="E7039" i="26"/>
  <c r="F7039" i="26" s="1"/>
  <c r="D7104" i="26"/>
  <c r="E7080" i="26"/>
  <c r="D7073" i="26"/>
  <c r="E7049" i="26"/>
  <c r="E7082" i="26"/>
  <c r="D7106" i="26"/>
  <c r="E7074" i="26"/>
  <c r="D7098" i="26"/>
  <c r="E7065" i="26"/>
  <c r="F7065" i="26" s="1"/>
  <c r="D7089" i="26"/>
  <c r="E7057" i="26"/>
  <c r="D7081" i="26"/>
  <c r="E7066" i="26"/>
  <c r="D7090" i="26"/>
  <c r="E7078" i="26"/>
  <c r="G7078" i="26" s="1"/>
  <c r="D7102" i="26"/>
  <c r="E7061" i="26"/>
  <c r="D7085" i="26"/>
  <c r="E7059" i="26"/>
  <c r="G7059" i="26" s="1"/>
  <c r="D7083" i="26"/>
  <c r="E7062" i="26"/>
  <c r="G7062" i="26" s="1"/>
  <c r="D7086" i="26"/>
  <c r="E7053" i="26"/>
  <c r="F7053" i="26" s="1"/>
  <c r="D7077" i="26"/>
  <c r="D7069" i="26"/>
  <c r="E7045" i="26"/>
  <c r="F7045" i="26" s="1"/>
  <c r="E7067" i="26"/>
  <c r="G7067" i="26" s="1"/>
  <c r="D7091" i="26"/>
  <c r="E7070" i="26"/>
  <c r="G7070" i="26" s="1"/>
  <c r="D7094" i="26"/>
  <c r="E7051" i="26"/>
  <c r="F7051" i="26" s="1"/>
  <c r="D7075" i="26"/>
  <c r="D7084" i="26"/>
  <c r="E7060" i="26"/>
  <c r="D7071" i="26"/>
  <c r="E7047" i="26"/>
  <c r="F7047" i="26" s="1"/>
  <c r="D7100" i="26"/>
  <c r="E7076" i="26"/>
  <c r="F7076" i="26" s="1"/>
  <c r="G7039" i="26" l="1"/>
  <c r="F7078" i="26"/>
  <c r="G7068" i="26"/>
  <c r="F7070" i="26"/>
  <c r="G7065" i="26"/>
  <c r="G7076" i="26"/>
  <c r="F7062" i="26"/>
  <c r="G7064" i="26"/>
  <c r="F7064" i="26"/>
  <c r="G7074" i="26"/>
  <c r="F7074" i="26"/>
  <c r="D7063" i="26"/>
  <c r="G7055" i="26"/>
  <c r="F7059" i="26"/>
  <c r="G7047" i="26"/>
  <c r="G7066" i="26"/>
  <c r="F7066" i="26"/>
  <c r="G7082" i="26"/>
  <c r="F7082" i="26"/>
  <c r="G7053" i="26"/>
  <c r="G7045" i="26"/>
  <c r="G7057" i="26"/>
  <c r="F7057" i="26"/>
  <c r="G7060" i="26"/>
  <c r="F7060" i="26"/>
  <c r="G7080" i="26"/>
  <c r="F7080" i="26"/>
  <c r="G7072" i="26"/>
  <c r="F7072" i="26"/>
  <c r="F7061" i="26"/>
  <c r="G7061" i="26"/>
  <c r="G7049" i="26"/>
  <c r="F7049" i="26"/>
  <c r="G7051" i="26"/>
  <c r="F7067" i="26"/>
  <c r="E7077" i="26"/>
  <c r="D7101" i="26"/>
  <c r="E7091" i="26"/>
  <c r="G7091" i="26" s="1"/>
  <c r="D7115" i="26"/>
  <c r="D7128" i="26"/>
  <c r="E7104" i="26"/>
  <c r="D7120" i="26"/>
  <c r="E7096" i="26"/>
  <c r="E7086" i="26"/>
  <c r="G7086" i="26" s="1"/>
  <c r="D7110" i="26"/>
  <c r="E7085" i="26"/>
  <c r="D7109" i="26"/>
  <c r="E7106" i="26"/>
  <c r="D7130" i="26"/>
  <c r="E7079" i="26"/>
  <c r="F7079" i="26" s="1"/>
  <c r="D7103" i="26"/>
  <c r="D7108" i="26"/>
  <c r="E7084" i="26"/>
  <c r="F7084" i="26" s="1"/>
  <c r="E7071" i="26"/>
  <c r="F7071" i="26" s="1"/>
  <c r="D7095" i="26"/>
  <c r="E7090" i="26"/>
  <c r="D7114" i="26"/>
  <c r="E7089" i="26"/>
  <c r="D7113" i="26"/>
  <c r="E7081" i="26"/>
  <c r="F7081" i="26" s="1"/>
  <c r="D7105" i="26"/>
  <c r="E7098" i="26"/>
  <c r="D7122" i="26"/>
  <c r="E7083" i="26"/>
  <c r="G7083" i="26" s="1"/>
  <c r="D7107" i="26"/>
  <c r="E7102" i="26"/>
  <c r="G7102" i="26" s="1"/>
  <c r="D7126" i="26"/>
  <c r="E7069" i="26"/>
  <c r="D7093" i="26"/>
  <c r="E7063" i="26"/>
  <c r="D7124" i="26"/>
  <c r="E7100" i="26"/>
  <c r="F7100" i="26" s="1"/>
  <c r="E7075" i="26"/>
  <c r="G7075" i="26" s="1"/>
  <c r="D7099" i="26"/>
  <c r="E7094" i="26"/>
  <c r="G7094" i="26" s="1"/>
  <c r="D7118" i="26"/>
  <c r="E7073" i="26"/>
  <c r="F7073" i="26" s="1"/>
  <c r="D7097" i="26"/>
  <c r="D7116" i="26"/>
  <c r="E7092" i="26"/>
  <c r="D7112" i="26"/>
  <c r="E7088" i="26"/>
  <c r="G7073" i="26" l="1"/>
  <c r="G7081" i="26"/>
  <c r="F7086" i="26"/>
  <c r="G7084" i="26"/>
  <c r="G7090" i="26"/>
  <c r="F7090" i="26"/>
  <c r="G7106" i="26"/>
  <c r="F7106" i="26"/>
  <c r="D7087" i="26"/>
  <c r="F7102" i="26"/>
  <c r="G7063" i="26"/>
  <c r="F7063" i="26"/>
  <c r="G7098" i="26"/>
  <c r="F7098" i="26"/>
  <c r="F7085" i="26"/>
  <c r="G7085" i="26"/>
  <c r="F7083" i="26"/>
  <c r="F7069" i="26"/>
  <c r="G7069" i="26"/>
  <c r="F7077" i="26"/>
  <c r="G7077" i="26"/>
  <c r="F7091" i="26"/>
  <c r="G7071" i="26"/>
  <c r="F7094" i="26"/>
  <c r="F7075" i="26"/>
  <c r="G7100" i="26"/>
  <c r="G7088" i="26"/>
  <c r="F7088" i="26"/>
  <c r="G7096" i="26"/>
  <c r="F7096" i="26"/>
  <c r="G7089" i="26"/>
  <c r="F7089" i="26"/>
  <c r="G7079" i="26"/>
  <c r="G7092" i="26"/>
  <c r="F7092" i="26"/>
  <c r="G7104" i="26"/>
  <c r="F7104" i="26"/>
  <c r="E7118" i="26"/>
  <c r="D7142" i="26"/>
  <c r="E7115" i="26"/>
  <c r="G7115" i="26" s="1"/>
  <c r="D7139" i="26"/>
  <c r="E7126" i="26"/>
  <c r="D7150" i="26"/>
  <c r="E7122" i="26"/>
  <c r="D7146" i="26"/>
  <c r="E7103" i="26"/>
  <c r="F7103" i="26" s="1"/>
  <c r="D7127" i="26"/>
  <c r="E7093" i="26"/>
  <c r="D7117" i="26"/>
  <c r="E7114" i="26"/>
  <c r="D7138" i="26"/>
  <c r="E7110" i="26"/>
  <c r="G7110" i="26" s="1"/>
  <c r="D7134" i="26"/>
  <c r="D7144" i="26"/>
  <c r="E7120" i="26"/>
  <c r="D7136" i="26"/>
  <c r="E7112" i="26"/>
  <c r="E7113" i="26"/>
  <c r="F7113" i="26" s="1"/>
  <c r="D7137" i="26"/>
  <c r="D7132" i="26"/>
  <c r="E7108" i="26"/>
  <c r="F7108" i="26" s="1"/>
  <c r="D7140" i="26"/>
  <c r="E7116" i="26"/>
  <c r="D7148" i="26"/>
  <c r="E7124" i="26"/>
  <c r="E7107" i="26"/>
  <c r="G7107" i="26" s="1"/>
  <c r="D7131" i="26"/>
  <c r="E7105" i="26"/>
  <c r="F7105" i="26" s="1"/>
  <c r="D7129" i="26"/>
  <c r="E7130" i="26"/>
  <c r="D7154" i="26"/>
  <c r="E7101" i="26"/>
  <c r="D7125" i="26"/>
  <c r="E7095" i="26"/>
  <c r="D7119" i="26"/>
  <c r="E7109" i="26"/>
  <c r="D7133" i="26"/>
  <c r="E7097" i="26"/>
  <c r="F7097" i="26" s="1"/>
  <c r="D7121" i="26"/>
  <c r="E7099" i="26"/>
  <c r="G7099" i="26" s="1"/>
  <c r="D7123" i="26"/>
  <c r="E7087" i="26"/>
  <c r="F7087" i="26" s="1"/>
  <c r="D7152" i="26"/>
  <c r="E7128" i="26"/>
  <c r="G7103" i="26" l="1"/>
  <c r="G7108" i="26"/>
  <c r="F7107" i="26"/>
  <c r="F7110" i="26"/>
  <c r="F7128" i="26"/>
  <c r="G7128" i="26"/>
  <c r="F7109" i="26"/>
  <c r="G7109" i="26"/>
  <c r="G7122" i="26"/>
  <c r="F7122" i="26"/>
  <c r="G7105" i="26"/>
  <c r="G7113" i="26"/>
  <c r="D7111" i="26"/>
  <c r="F7115" i="26"/>
  <c r="F7099" i="26"/>
  <c r="F7101" i="26"/>
  <c r="G7101" i="26"/>
  <c r="F7093" i="26"/>
  <c r="G7093" i="26"/>
  <c r="F7095" i="26"/>
  <c r="G7095" i="26"/>
  <c r="F7114" i="26"/>
  <c r="G7114" i="26"/>
  <c r="G7126" i="26"/>
  <c r="F7126" i="26"/>
  <c r="G7124" i="26"/>
  <c r="F7124" i="26"/>
  <c r="F7112" i="26"/>
  <c r="G7112" i="26"/>
  <c r="G7087" i="26"/>
  <c r="F7116" i="26"/>
  <c r="G7116" i="26"/>
  <c r="G7120" i="26"/>
  <c r="F7120" i="26"/>
  <c r="G7130" i="26"/>
  <c r="F7130" i="26"/>
  <c r="F7118" i="26"/>
  <c r="G7118" i="26"/>
  <c r="G7097" i="26"/>
  <c r="E7154" i="26"/>
  <c r="D7178" i="26"/>
  <c r="D7160" i="26"/>
  <c r="E7136" i="26"/>
  <c r="E7121" i="26"/>
  <c r="D7145" i="26"/>
  <c r="D7172" i="26"/>
  <c r="E7148" i="26"/>
  <c r="D7156" i="26"/>
  <c r="E7132" i="26"/>
  <c r="E7138" i="26"/>
  <c r="D7162" i="26"/>
  <c r="E7139" i="26"/>
  <c r="G7139" i="26" s="1"/>
  <c r="D7163" i="26"/>
  <c r="E7117" i="26"/>
  <c r="D7141" i="26"/>
  <c r="E7111" i="26"/>
  <c r="F7111" i="26" s="1"/>
  <c r="E7125" i="26"/>
  <c r="D7149" i="26"/>
  <c r="E7129" i="26"/>
  <c r="D7153" i="26"/>
  <c r="D7168" i="26"/>
  <c r="E7144" i="26"/>
  <c r="E7146" i="26"/>
  <c r="D7170" i="26"/>
  <c r="D7176" i="26"/>
  <c r="E7152" i="26"/>
  <c r="E7137" i="26"/>
  <c r="D7161" i="26"/>
  <c r="E7142" i="26"/>
  <c r="D7166" i="26"/>
  <c r="E7133" i="26"/>
  <c r="D7157" i="26"/>
  <c r="E7131" i="26"/>
  <c r="G7131" i="26" s="1"/>
  <c r="D7155" i="26"/>
  <c r="D7164" i="26"/>
  <c r="E7140" i="26"/>
  <c r="E7134" i="26"/>
  <c r="D7158" i="26"/>
  <c r="E7123" i="26"/>
  <c r="G7123" i="26" s="1"/>
  <c r="D7147" i="26"/>
  <c r="E7150" i="26"/>
  <c r="D7174" i="26"/>
  <c r="E7119" i="26"/>
  <c r="G7119" i="26" s="1"/>
  <c r="D7143" i="26"/>
  <c r="E7127" i="26"/>
  <c r="G7127" i="26" s="1"/>
  <c r="D7151" i="26"/>
  <c r="F7131" i="26" l="1"/>
  <c r="F7127" i="26"/>
  <c r="F7134" i="26"/>
  <c r="G7134" i="26"/>
  <c r="G7142" i="26"/>
  <c r="F7142" i="26"/>
  <c r="F7117" i="26"/>
  <c r="G7117" i="26"/>
  <c r="G7133" i="26"/>
  <c r="F7133" i="26"/>
  <c r="G7146" i="26"/>
  <c r="F7146" i="26"/>
  <c r="F7154" i="26"/>
  <c r="G7154" i="26"/>
  <c r="G7144" i="26"/>
  <c r="F7144" i="26"/>
  <c r="F7148" i="26"/>
  <c r="G7148" i="26"/>
  <c r="G7140" i="26"/>
  <c r="F7140" i="26"/>
  <c r="F7137" i="26"/>
  <c r="G7137" i="26"/>
  <c r="F7129" i="26"/>
  <c r="G7129" i="26"/>
  <c r="F7121" i="26"/>
  <c r="G7121" i="26"/>
  <c r="F7119" i="26"/>
  <c r="F7123" i="26"/>
  <c r="F7152" i="26"/>
  <c r="G7152" i="26"/>
  <c r="G7136" i="26"/>
  <c r="F7136" i="26"/>
  <c r="G7150" i="26"/>
  <c r="F7150" i="26"/>
  <c r="F7125" i="26"/>
  <c r="G7125" i="26"/>
  <c r="G7138" i="26"/>
  <c r="F7138" i="26"/>
  <c r="F7139" i="26"/>
  <c r="D7135" i="26"/>
  <c r="F7132" i="26"/>
  <c r="G7132" i="26"/>
  <c r="G7111" i="26"/>
  <c r="D7192" i="26"/>
  <c r="E7168" i="26"/>
  <c r="E7143" i="26"/>
  <c r="G7143" i="26" s="1"/>
  <c r="D7167" i="26"/>
  <c r="E7151" i="26"/>
  <c r="D7175" i="26"/>
  <c r="E7155" i="26"/>
  <c r="G7155" i="26" s="1"/>
  <c r="D7179" i="26"/>
  <c r="D7194" i="26"/>
  <c r="E7170" i="26"/>
  <c r="E7153" i="26"/>
  <c r="G7153" i="26" s="1"/>
  <c r="D7177" i="26"/>
  <c r="D7196" i="26"/>
  <c r="E7172" i="26"/>
  <c r="D7184" i="26"/>
  <c r="E7160" i="26"/>
  <c r="E7135" i="26"/>
  <c r="D7159" i="26"/>
  <c r="E7147" i="26"/>
  <c r="G7147" i="26" s="1"/>
  <c r="D7171" i="26"/>
  <c r="D7182" i="26"/>
  <c r="E7158" i="26"/>
  <c r="F7158" i="26" s="1"/>
  <c r="D7187" i="26"/>
  <c r="E7163" i="26"/>
  <c r="G7163" i="26" s="1"/>
  <c r="D7186" i="26"/>
  <c r="E7162" i="26"/>
  <c r="D7185" i="26"/>
  <c r="E7161" i="26"/>
  <c r="G7161" i="26" s="1"/>
  <c r="E7145" i="26"/>
  <c r="G7145" i="26" s="1"/>
  <c r="D7169" i="26"/>
  <c r="D7202" i="26"/>
  <c r="E7178" i="26"/>
  <c r="D7188" i="26"/>
  <c r="E7164" i="26"/>
  <c r="D7190" i="26"/>
  <c r="E7166" i="26"/>
  <c r="F7166" i="26" s="1"/>
  <c r="E7149" i="26"/>
  <c r="D7173" i="26"/>
  <c r="D7181" i="26"/>
  <c r="E7157" i="26"/>
  <c r="D7200" i="26"/>
  <c r="E7176" i="26"/>
  <c r="D7198" i="26"/>
  <c r="E7174" i="26"/>
  <c r="F7174" i="26" s="1"/>
  <c r="E7141" i="26"/>
  <c r="D7165" i="26"/>
  <c r="D7180" i="26"/>
  <c r="E7156" i="26"/>
  <c r="G7135" i="26" l="1"/>
  <c r="F7161" i="26"/>
  <c r="G7174" i="26"/>
  <c r="G7166" i="26"/>
  <c r="F7147" i="26"/>
  <c r="G7172" i="26"/>
  <c r="F7172" i="26"/>
  <c r="F7149" i="26"/>
  <c r="G7149" i="26"/>
  <c r="G7151" i="26"/>
  <c r="F7151" i="26"/>
  <c r="F7145" i="26"/>
  <c r="F7163" i="26"/>
  <c r="F7135" i="26"/>
  <c r="F7155" i="26"/>
  <c r="F7141" i="26"/>
  <c r="G7141" i="26"/>
  <c r="G7176" i="26"/>
  <c r="F7176" i="26"/>
  <c r="F7164" i="26"/>
  <c r="G7164" i="26"/>
  <c r="G7162" i="26"/>
  <c r="F7162" i="26"/>
  <c r="G7170" i="26"/>
  <c r="F7170" i="26"/>
  <c r="F7168" i="26"/>
  <c r="G7168" i="26"/>
  <c r="F7153" i="26"/>
  <c r="G7158" i="26"/>
  <c r="G7156" i="26"/>
  <c r="F7156" i="26"/>
  <c r="F7157" i="26"/>
  <c r="G7157" i="26"/>
  <c r="G7178" i="26"/>
  <c r="F7178" i="26"/>
  <c r="G7160" i="26"/>
  <c r="F7160" i="26"/>
  <c r="F7143" i="26"/>
  <c r="E7181" i="26"/>
  <c r="D7205" i="26"/>
  <c r="D7197" i="26"/>
  <c r="E7173" i="26"/>
  <c r="E7190" i="26"/>
  <c r="F7190" i="26" s="1"/>
  <c r="D7214" i="26"/>
  <c r="E7185" i="26"/>
  <c r="G7185" i="26" s="1"/>
  <c r="D7209" i="26"/>
  <c r="D7208" i="26"/>
  <c r="E7184" i="26"/>
  <c r="E7202" i="26"/>
  <c r="D7226" i="26"/>
  <c r="D7204" i="26"/>
  <c r="E7180" i="26"/>
  <c r="D7224" i="26"/>
  <c r="E7200" i="26"/>
  <c r="E7159" i="26"/>
  <c r="D7220" i="26"/>
  <c r="E7196" i="26"/>
  <c r="E7194" i="26"/>
  <c r="D7218" i="26"/>
  <c r="D7216" i="26"/>
  <c r="E7192" i="26"/>
  <c r="D7189" i="26"/>
  <c r="E7165" i="26"/>
  <c r="E7198" i="26"/>
  <c r="F7198" i="26" s="1"/>
  <c r="D7222" i="26"/>
  <c r="D7193" i="26"/>
  <c r="E7169" i="26"/>
  <c r="G7169" i="26" s="1"/>
  <c r="E7187" i="26"/>
  <c r="G7187" i="26" s="1"/>
  <c r="D7211" i="26"/>
  <c r="D7203" i="26"/>
  <c r="E7179" i="26"/>
  <c r="G7179" i="26" s="1"/>
  <c r="D7191" i="26"/>
  <c r="E7167" i="26"/>
  <c r="E7186" i="26"/>
  <c r="D7210" i="26"/>
  <c r="E7182" i="26"/>
  <c r="F7182" i="26" s="1"/>
  <c r="D7206" i="26"/>
  <c r="D7195" i="26"/>
  <c r="E7171" i="26"/>
  <c r="G7171" i="26" s="1"/>
  <c r="D7212" i="26"/>
  <c r="E7188" i="26"/>
  <c r="D7201" i="26"/>
  <c r="E7177" i="26"/>
  <c r="G7177" i="26" s="1"/>
  <c r="D7199" i="26"/>
  <c r="E7175" i="26"/>
  <c r="G7190" i="26" l="1"/>
  <c r="F7187" i="26"/>
  <c r="G7202" i="26"/>
  <c r="F7202" i="26"/>
  <c r="G7182" i="26"/>
  <c r="F7165" i="26"/>
  <c r="G7165" i="26"/>
  <c r="G7159" i="26"/>
  <c r="F7159" i="26"/>
  <c r="F7184" i="26"/>
  <c r="G7184" i="26"/>
  <c r="G7175" i="26"/>
  <c r="F7175" i="26"/>
  <c r="G7192" i="26"/>
  <c r="F7192" i="26"/>
  <c r="G7200" i="26"/>
  <c r="F7200" i="26"/>
  <c r="G7180" i="26"/>
  <c r="F7180" i="26"/>
  <c r="G7186" i="26"/>
  <c r="F7186" i="26"/>
  <c r="G7194" i="26"/>
  <c r="F7194" i="26"/>
  <c r="F7185" i="26"/>
  <c r="F7171" i="26"/>
  <c r="G7188" i="26"/>
  <c r="F7188" i="26"/>
  <c r="F7173" i="26"/>
  <c r="G7173" i="26"/>
  <c r="G7167" i="26"/>
  <c r="F7167" i="26"/>
  <c r="F7196" i="26"/>
  <c r="G7196" i="26"/>
  <c r="G7198" i="26"/>
  <c r="F7169" i="26"/>
  <c r="D7183" i="26"/>
  <c r="G7181" i="26"/>
  <c r="F7181" i="26"/>
  <c r="F7179" i="26"/>
  <c r="F7177" i="26"/>
  <c r="E7195" i="26"/>
  <c r="G7195" i="26" s="1"/>
  <c r="D7219" i="26"/>
  <c r="E7203" i="26"/>
  <c r="G7203" i="26" s="1"/>
  <c r="D7227" i="26"/>
  <c r="E7193" i="26"/>
  <c r="G7193" i="26" s="1"/>
  <c r="D7217" i="26"/>
  <c r="E7199" i="26"/>
  <c r="D7223" i="26"/>
  <c r="D7240" i="26"/>
  <c r="E7216" i="26"/>
  <c r="E7197" i="26"/>
  <c r="D7221" i="26"/>
  <c r="D7244" i="26"/>
  <c r="E7220" i="26"/>
  <c r="E7222" i="26"/>
  <c r="F7222" i="26" s="1"/>
  <c r="D7246" i="26"/>
  <c r="E7183" i="26"/>
  <c r="E7209" i="26"/>
  <c r="G7209" i="26" s="1"/>
  <c r="D7233" i="26"/>
  <c r="D7236" i="26"/>
  <c r="E7212" i="26"/>
  <c r="E7218" i="26"/>
  <c r="F7218" i="26" s="1"/>
  <c r="D7242" i="26"/>
  <c r="E7205" i="26"/>
  <c r="G7205" i="26" s="1"/>
  <c r="D7229" i="26"/>
  <c r="E7201" i="26"/>
  <c r="G7201" i="26" s="1"/>
  <c r="D7225" i="26"/>
  <c r="E7211" i="26"/>
  <c r="G7211" i="26" s="1"/>
  <c r="D7235" i="26"/>
  <c r="D7228" i="26"/>
  <c r="E7204" i="26"/>
  <c r="E7226" i="26"/>
  <c r="F7226" i="26" s="1"/>
  <c r="D7250" i="26"/>
  <c r="D7232" i="26"/>
  <c r="E7208" i="26"/>
  <c r="E7210" i="26"/>
  <c r="F7210" i="26" s="1"/>
  <c r="D7234" i="26"/>
  <c r="E7191" i="26"/>
  <c r="D7215" i="26"/>
  <c r="E7214" i="26"/>
  <c r="F7214" i="26" s="1"/>
  <c r="D7238" i="26"/>
  <c r="D7248" i="26"/>
  <c r="E7224" i="26"/>
  <c r="E7206" i="26"/>
  <c r="F7206" i="26" s="1"/>
  <c r="D7230" i="26"/>
  <c r="E7189" i="26"/>
  <c r="D7213" i="26"/>
  <c r="F7211" i="26" l="1"/>
  <c r="G7214" i="26"/>
  <c r="F7197" i="26"/>
  <c r="G7197" i="26"/>
  <c r="D7207" i="26"/>
  <c r="F7216" i="26"/>
  <c r="G7216" i="26"/>
  <c r="F7183" i="26"/>
  <c r="G7183" i="26"/>
  <c r="G7191" i="26"/>
  <c r="F7191" i="26"/>
  <c r="G7189" i="26"/>
  <c r="F7189" i="26"/>
  <c r="F7199" i="26"/>
  <c r="G7199" i="26"/>
  <c r="F7203" i="26"/>
  <c r="G7204" i="26"/>
  <c r="F7204" i="26"/>
  <c r="G7222" i="26"/>
  <c r="G7218" i="26"/>
  <c r="G7206" i="26"/>
  <c r="F7212" i="26"/>
  <c r="G7212" i="26"/>
  <c r="G7220" i="26"/>
  <c r="F7220" i="26"/>
  <c r="F7195" i="26"/>
  <c r="G7226" i="26"/>
  <c r="G7224" i="26"/>
  <c r="F7224" i="26"/>
  <c r="F7208" i="26"/>
  <c r="G7208" i="26"/>
  <c r="F7193" i="26"/>
  <c r="G7210" i="26"/>
  <c r="F7209" i="26"/>
  <c r="F7205" i="26"/>
  <c r="F7201" i="26"/>
  <c r="D7272" i="26"/>
  <c r="E7248" i="26"/>
  <c r="E7234" i="26"/>
  <c r="F7234" i="26" s="1"/>
  <c r="D7258" i="26"/>
  <c r="E7250" i="26"/>
  <c r="F7250" i="26" s="1"/>
  <c r="D7274" i="26"/>
  <c r="E7235" i="26"/>
  <c r="G7235" i="26" s="1"/>
  <c r="D7259" i="26"/>
  <c r="D7260" i="26"/>
  <c r="E7236" i="26"/>
  <c r="E7229" i="26"/>
  <c r="G7229" i="26" s="1"/>
  <c r="D7253" i="26"/>
  <c r="E7207" i="26"/>
  <c r="F7207" i="26" s="1"/>
  <c r="E7242" i="26"/>
  <c r="F7242" i="26" s="1"/>
  <c r="D7266" i="26"/>
  <c r="D7268" i="26"/>
  <c r="E7244" i="26"/>
  <c r="E7227" i="26"/>
  <c r="G7227" i="26" s="1"/>
  <c r="D7251" i="26"/>
  <c r="E7230" i="26"/>
  <c r="F7230" i="26" s="1"/>
  <c r="D7254" i="26"/>
  <c r="E7238" i="26"/>
  <c r="F7238" i="26" s="1"/>
  <c r="D7262" i="26"/>
  <c r="D7252" i="26"/>
  <c r="E7228" i="26"/>
  <c r="E7219" i="26"/>
  <c r="G7219" i="26" s="1"/>
  <c r="D7243" i="26"/>
  <c r="E7215" i="26"/>
  <c r="F7215" i="26" s="1"/>
  <c r="D7239" i="26"/>
  <c r="E7225" i="26"/>
  <c r="G7225" i="26" s="1"/>
  <c r="D7249" i="26"/>
  <c r="E7246" i="26"/>
  <c r="F7246" i="26" s="1"/>
  <c r="D7270" i="26"/>
  <c r="D7264" i="26"/>
  <c r="E7240" i="26"/>
  <c r="D7256" i="26"/>
  <c r="E7232" i="26"/>
  <c r="E7217" i="26"/>
  <c r="G7217" i="26" s="1"/>
  <c r="D7241" i="26"/>
  <c r="E7213" i="26"/>
  <c r="G7213" i="26" s="1"/>
  <c r="D7237" i="26"/>
  <c r="E7233" i="26"/>
  <c r="G7233" i="26" s="1"/>
  <c r="D7257" i="26"/>
  <c r="E7221" i="26"/>
  <c r="G7221" i="26" s="1"/>
  <c r="D7245" i="26"/>
  <c r="E7223" i="26"/>
  <c r="F7223" i="26" s="1"/>
  <c r="D7247" i="26"/>
  <c r="G7230" i="26" l="1"/>
  <c r="F7221" i="26"/>
  <c r="F7217" i="26"/>
  <c r="F7225" i="26"/>
  <c r="G7242" i="26"/>
  <c r="F7213" i="26"/>
  <c r="F7229" i="26"/>
  <c r="F7219" i="26"/>
  <c r="G7250" i="26"/>
  <c r="G7238" i="26"/>
  <c r="F7232" i="26"/>
  <c r="G7232" i="26"/>
  <c r="D7231" i="26"/>
  <c r="G7246" i="26"/>
  <c r="F7233" i="26"/>
  <c r="F7235" i="26"/>
  <c r="G7240" i="26"/>
  <c r="F7240" i="26"/>
  <c r="F7227" i="26"/>
  <c r="G7234" i="26"/>
  <c r="G7223" i="26"/>
  <c r="G7215" i="26"/>
  <c r="G7228" i="26"/>
  <c r="F7228" i="26"/>
  <c r="F7244" i="26"/>
  <c r="G7244" i="26"/>
  <c r="G7236" i="26"/>
  <c r="F7236" i="26"/>
  <c r="F7248" i="26"/>
  <c r="G7248" i="26"/>
  <c r="G7207" i="26"/>
  <c r="E7257" i="26"/>
  <c r="G7257" i="26" s="1"/>
  <c r="D7281" i="26"/>
  <c r="D7292" i="26"/>
  <c r="E7268" i="26"/>
  <c r="E7258" i="26"/>
  <c r="F7258" i="26" s="1"/>
  <c r="D7282" i="26"/>
  <c r="D7288" i="26"/>
  <c r="E7264" i="26"/>
  <c r="E7254" i="26"/>
  <c r="F7254" i="26" s="1"/>
  <c r="D7278" i="26"/>
  <c r="E7253" i="26"/>
  <c r="G7253" i="26" s="1"/>
  <c r="D7277" i="26"/>
  <c r="E7247" i="26"/>
  <c r="F7247" i="26" s="1"/>
  <c r="D7271" i="26"/>
  <c r="E7241" i="26"/>
  <c r="G7241" i="26" s="1"/>
  <c r="D7265" i="26"/>
  <c r="D7280" i="26"/>
  <c r="E7256" i="26"/>
  <c r="E7259" i="26"/>
  <c r="G7259" i="26" s="1"/>
  <c r="D7283" i="26"/>
  <c r="E7270" i="26"/>
  <c r="F7270" i="26" s="1"/>
  <c r="D7294" i="26"/>
  <c r="E7239" i="26"/>
  <c r="F7239" i="26" s="1"/>
  <c r="D7263" i="26"/>
  <c r="E7231" i="26"/>
  <c r="F7231" i="26" s="1"/>
  <c r="E7245" i="26"/>
  <c r="G7245" i="26" s="1"/>
  <c r="D7269" i="26"/>
  <c r="E7243" i="26"/>
  <c r="G7243" i="26" s="1"/>
  <c r="D7267" i="26"/>
  <c r="D7276" i="26"/>
  <c r="E7252" i="26"/>
  <c r="E7251" i="26"/>
  <c r="G7251" i="26" s="1"/>
  <c r="D7275" i="26"/>
  <c r="E7266" i="26"/>
  <c r="F7266" i="26" s="1"/>
  <c r="D7290" i="26"/>
  <c r="D7296" i="26"/>
  <c r="E7272" i="26"/>
  <c r="E7237" i="26"/>
  <c r="G7237" i="26" s="1"/>
  <c r="D7261" i="26"/>
  <c r="E7249" i="26"/>
  <c r="G7249" i="26" s="1"/>
  <c r="D7273" i="26"/>
  <c r="E7274" i="26"/>
  <c r="F7274" i="26" s="1"/>
  <c r="D7298" i="26"/>
  <c r="E7262" i="26"/>
  <c r="F7262" i="26" s="1"/>
  <c r="D7286" i="26"/>
  <c r="D7284" i="26"/>
  <c r="E7260" i="26"/>
  <c r="G7258" i="26" l="1"/>
  <c r="G7247" i="26"/>
  <c r="F7251" i="26"/>
  <c r="F7237" i="26"/>
  <c r="F7257" i="26"/>
  <c r="F7243" i="26"/>
  <c r="G7262" i="26"/>
  <c r="G7231" i="26"/>
  <c r="D7255" i="26"/>
  <c r="F7249" i="26"/>
  <c r="G7254" i="26"/>
  <c r="F7260" i="26"/>
  <c r="G7260" i="26"/>
  <c r="F7252" i="26"/>
  <c r="G7252" i="26"/>
  <c r="F7264" i="26"/>
  <c r="G7264" i="26"/>
  <c r="F7241" i="26"/>
  <c r="G7274" i="26"/>
  <c r="G7239" i="26"/>
  <c r="G7268" i="26"/>
  <c r="F7268" i="26"/>
  <c r="G7272" i="26"/>
  <c r="F7272" i="26"/>
  <c r="G7270" i="26"/>
  <c r="F7245" i="26"/>
  <c r="F7253" i="26"/>
  <c r="F7259" i="26"/>
  <c r="G7256" i="26"/>
  <c r="F7256" i="26"/>
  <c r="G7266" i="26"/>
  <c r="D7300" i="26"/>
  <c r="E7276" i="26"/>
  <c r="E7269" i="26"/>
  <c r="G7269" i="26" s="1"/>
  <c r="D7293" i="26"/>
  <c r="E7261" i="26"/>
  <c r="G7261" i="26" s="1"/>
  <c r="D7285" i="26"/>
  <c r="E7267" i="26"/>
  <c r="G7267" i="26" s="1"/>
  <c r="D7291" i="26"/>
  <c r="E7265" i="26"/>
  <c r="G7265" i="26" s="1"/>
  <c r="D7289" i="26"/>
  <c r="E7278" i="26"/>
  <c r="F7278" i="26" s="1"/>
  <c r="D7302" i="26"/>
  <c r="D7316" i="26"/>
  <c r="E7292" i="26"/>
  <c r="E7283" i="26"/>
  <c r="G7283" i="26" s="1"/>
  <c r="D7307" i="26"/>
  <c r="E7290" i="26"/>
  <c r="F7290" i="26" s="1"/>
  <c r="D7314" i="26"/>
  <c r="D7308" i="26"/>
  <c r="E7284" i="26"/>
  <c r="E7275" i="26"/>
  <c r="G7275" i="26" s="1"/>
  <c r="D7299" i="26"/>
  <c r="E7255" i="26"/>
  <c r="E7294" i="26"/>
  <c r="F7294" i="26" s="1"/>
  <c r="D7318" i="26"/>
  <c r="E7282" i="26"/>
  <c r="F7282" i="26" s="1"/>
  <c r="D7306" i="26"/>
  <c r="D7304" i="26"/>
  <c r="E7280" i="26"/>
  <c r="E7298" i="26"/>
  <c r="F7298" i="26" s="1"/>
  <c r="D7322" i="26"/>
  <c r="E7281" i="26"/>
  <c r="G7281" i="26" s="1"/>
  <c r="D7305" i="26"/>
  <c r="E7286" i="26"/>
  <c r="F7286" i="26" s="1"/>
  <c r="D7310" i="26"/>
  <c r="E7271" i="26"/>
  <c r="F7271" i="26" s="1"/>
  <c r="D7295" i="26"/>
  <c r="E7277" i="26"/>
  <c r="G7277" i="26" s="1"/>
  <c r="D7301" i="26"/>
  <c r="D7312" i="26"/>
  <c r="E7288" i="26"/>
  <c r="E7263" i="26"/>
  <c r="F7263" i="26" s="1"/>
  <c r="D7287" i="26"/>
  <c r="E7273" i="26"/>
  <c r="G7273" i="26" s="1"/>
  <c r="D7297" i="26"/>
  <c r="D7320" i="26"/>
  <c r="E7296" i="26"/>
  <c r="F7269" i="26" l="1"/>
  <c r="G7290" i="26"/>
  <c r="F7255" i="26"/>
  <c r="F7281" i="26"/>
  <c r="G7294" i="26"/>
  <c r="G7288" i="26"/>
  <c r="F7288" i="26"/>
  <c r="F7276" i="26"/>
  <c r="G7276" i="26"/>
  <c r="F7273" i="26"/>
  <c r="G7282" i="26"/>
  <c r="G7298" i="26"/>
  <c r="F7280" i="26"/>
  <c r="G7280" i="26"/>
  <c r="F7292" i="26"/>
  <c r="G7292" i="26"/>
  <c r="G7284" i="26"/>
  <c r="F7284" i="26"/>
  <c r="F7277" i="26"/>
  <c r="G7271" i="26"/>
  <c r="F7283" i="26"/>
  <c r="F7265" i="26"/>
  <c r="G7255" i="26"/>
  <c r="G7263" i="26"/>
  <c r="F7275" i="26"/>
  <c r="F7267" i="26"/>
  <c r="F7261" i="26"/>
  <c r="G7278" i="26"/>
  <c r="G7286" i="26"/>
  <c r="F7296" i="26"/>
  <c r="G7296" i="26"/>
  <c r="D7279" i="26"/>
  <c r="D7344" i="26"/>
  <c r="E7320" i="26"/>
  <c r="E7295" i="26"/>
  <c r="F7295" i="26" s="1"/>
  <c r="D7319" i="26"/>
  <c r="D7332" i="26"/>
  <c r="E7308" i="26"/>
  <c r="E7299" i="26"/>
  <c r="G7299" i="26" s="1"/>
  <c r="D7323" i="26"/>
  <c r="E7293" i="26"/>
  <c r="G7293" i="26" s="1"/>
  <c r="D7317" i="26"/>
  <c r="D7336" i="26"/>
  <c r="E7312" i="26"/>
  <c r="D7328" i="26"/>
  <c r="E7304" i="26"/>
  <c r="D7340" i="26"/>
  <c r="E7316" i="26"/>
  <c r="E7285" i="26"/>
  <c r="G7285" i="26" s="1"/>
  <c r="D7309" i="26"/>
  <c r="E7301" i="26"/>
  <c r="G7301" i="26" s="1"/>
  <c r="D7325" i="26"/>
  <c r="E7318" i="26"/>
  <c r="F7318" i="26" s="1"/>
  <c r="D7342" i="26"/>
  <c r="E7306" i="26"/>
  <c r="F7306" i="26" s="1"/>
  <c r="D7330" i="26"/>
  <c r="E7307" i="26"/>
  <c r="G7307" i="26" s="1"/>
  <c r="D7331" i="26"/>
  <c r="E7302" i="26"/>
  <c r="F7302" i="26" s="1"/>
  <c r="D7326" i="26"/>
  <c r="E7297" i="26"/>
  <c r="G7297" i="26" s="1"/>
  <c r="D7321" i="26"/>
  <c r="E7305" i="26"/>
  <c r="G7305" i="26" s="1"/>
  <c r="D7329" i="26"/>
  <c r="E7314" i="26"/>
  <c r="F7314" i="26" s="1"/>
  <c r="D7338" i="26"/>
  <c r="E7287" i="26"/>
  <c r="F7287" i="26" s="1"/>
  <c r="D7311" i="26"/>
  <c r="E7310" i="26"/>
  <c r="F7310" i="26" s="1"/>
  <c r="D7334" i="26"/>
  <c r="E7322" i="26"/>
  <c r="F7322" i="26" s="1"/>
  <c r="D7346" i="26"/>
  <c r="E7279" i="26"/>
  <c r="E7289" i="26"/>
  <c r="G7289" i="26" s="1"/>
  <c r="D7313" i="26"/>
  <c r="E7291" i="26"/>
  <c r="G7291" i="26" s="1"/>
  <c r="D7315" i="26"/>
  <c r="D7324" i="26"/>
  <c r="E7300" i="26"/>
  <c r="G7322" i="26" l="1"/>
  <c r="F7279" i="26"/>
  <c r="F7291" i="26"/>
  <c r="G7279" i="26"/>
  <c r="G7310" i="26"/>
  <c r="G7295" i="26"/>
  <c r="F7289" i="26"/>
  <c r="G7287" i="26"/>
  <c r="F7297" i="26"/>
  <c r="G7314" i="26"/>
  <c r="F7307" i="26"/>
  <c r="F7301" i="26"/>
  <c r="F7285" i="26"/>
  <c r="G7318" i="26"/>
  <c r="F7293" i="26"/>
  <c r="F7305" i="26"/>
  <c r="G7302" i="26"/>
  <c r="F7299" i="26"/>
  <c r="G7300" i="26"/>
  <c r="F7300" i="26"/>
  <c r="G7316" i="26"/>
  <c r="F7316" i="26"/>
  <c r="G7304" i="26"/>
  <c r="F7304" i="26"/>
  <c r="F7308" i="26"/>
  <c r="G7308" i="26"/>
  <c r="G7312" i="26"/>
  <c r="F7312" i="26"/>
  <c r="D7303" i="26"/>
  <c r="F7320" i="26"/>
  <c r="G7320" i="26"/>
  <c r="G7306" i="26"/>
  <c r="E7346" i="26"/>
  <c r="F7346" i="26" s="1"/>
  <c r="D7370" i="26"/>
  <c r="E7331" i="26"/>
  <c r="D7355" i="26"/>
  <c r="D7360" i="26"/>
  <c r="E7336" i="26"/>
  <c r="E7323" i="26"/>
  <c r="F7323" i="26" s="1"/>
  <c r="D7347" i="26"/>
  <c r="D7352" i="26"/>
  <c r="E7328" i="26"/>
  <c r="E7317" i="26"/>
  <c r="G7317" i="26" s="1"/>
  <c r="D7341" i="26"/>
  <c r="E7315" i="26"/>
  <c r="F7315" i="26" s="1"/>
  <c r="D7339" i="26"/>
  <c r="E7334" i="26"/>
  <c r="F7334" i="26" s="1"/>
  <c r="D7358" i="26"/>
  <c r="E7329" i="26"/>
  <c r="D7353" i="26"/>
  <c r="E7342" i="26"/>
  <c r="F7342" i="26" s="1"/>
  <c r="D7366" i="26"/>
  <c r="E7309" i="26"/>
  <c r="G7309" i="26" s="1"/>
  <c r="D7333" i="26"/>
  <c r="E7326" i="26"/>
  <c r="F7326" i="26" s="1"/>
  <c r="D7350" i="26"/>
  <c r="E7330" i="26"/>
  <c r="F7330" i="26" s="1"/>
  <c r="D7354" i="26"/>
  <c r="D7356" i="26"/>
  <c r="E7332" i="26"/>
  <c r="D7348" i="26"/>
  <c r="E7324" i="26"/>
  <c r="E7313" i="26"/>
  <c r="D7337" i="26"/>
  <c r="E7303" i="26"/>
  <c r="D7362" i="26"/>
  <c r="E7338" i="26"/>
  <c r="F7338" i="26" s="1"/>
  <c r="E7325" i="26"/>
  <c r="G7325" i="26" s="1"/>
  <c r="D7349" i="26"/>
  <c r="D7364" i="26"/>
  <c r="E7340" i="26"/>
  <c r="E7319" i="26"/>
  <c r="D7343" i="26"/>
  <c r="E7311" i="26"/>
  <c r="D7335" i="26"/>
  <c r="E7321" i="26"/>
  <c r="D7345" i="26"/>
  <c r="D7368" i="26"/>
  <c r="E7344" i="26"/>
  <c r="F7303" i="26" l="1"/>
  <c r="G7315" i="26"/>
  <c r="F7325" i="26"/>
  <c r="G7330" i="26"/>
  <c r="F7309" i="26"/>
  <c r="G7338" i="26"/>
  <c r="G7342" i="26"/>
  <c r="F7344" i="26"/>
  <c r="G7344" i="26"/>
  <c r="F7340" i="26"/>
  <c r="G7340" i="26"/>
  <c r="F7324" i="26"/>
  <c r="G7324" i="26"/>
  <c r="G7336" i="26"/>
  <c r="F7336" i="26"/>
  <c r="G7332" i="26"/>
  <c r="F7332" i="26"/>
  <c r="G7311" i="26"/>
  <c r="F7311" i="26"/>
  <c r="F7331" i="26"/>
  <c r="G7331" i="26"/>
  <c r="G7303" i="26"/>
  <c r="G7346" i="26"/>
  <c r="G7321" i="26"/>
  <c r="F7321" i="26"/>
  <c r="D7327" i="26"/>
  <c r="G7328" i="26"/>
  <c r="F7328" i="26"/>
  <c r="G7319" i="26"/>
  <c r="F7319" i="26"/>
  <c r="G7329" i="26"/>
  <c r="F7329" i="26"/>
  <c r="F7317" i="26"/>
  <c r="G7334" i="26"/>
  <c r="G7313" i="26"/>
  <c r="F7313" i="26"/>
  <c r="G7326" i="26"/>
  <c r="G7323" i="26"/>
  <c r="E7327" i="26"/>
  <c r="D7363" i="26"/>
  <c r="E7339" i="26"/>
  <c r="G7339" i="26" s="1"/>
  <c r="E7360" i="26"/>
  <c r="D7384" i="26"/>
  <c r="E7368" i="26"/>
  <c r="D7392" i="26"/>
  <c r="E7364" i="26"/>
  <c r="D7388" i="26"/>
  <c r="D7367" i="26"/>
  <c r="E7343" i="26"/>
  <c r="D7361" i="26"/>
  <c r="E7337" i="26"/>
  <c r="D7365" i="26"/>
  <c r="E7341" i="26"/>
  <c r="G7341" i="26" s="1"/>
  <c r="E7335" i="26"/>
  <c r="D7359" i="26"/>
  <c r="D7373" i="26"/>
  <c r="E7349" i="26"/>
  <c r="G7349" i="26" s="1"/>
  <c r="D7378" i="26"/>
  <c r="E7354" i="26"/>
  <c r="F7354" i="26" s="1"/>
  <c r="E7333" i="26"/>
  <c r="G7333" i="26" s="1"/>
  <c r="D7357" i="26"/>
  <c r="D7371" i="26"/>
  <c r="E7347" i="26"/>
  <c r="F7347" i="26" s="1"/>
  <c r="D7380" i="26"/>
  <c r="E7356" i="26"/>
  <c r="D7382" i="26"/>
  <c r="E7358" i="26"/>
  <c r="F7358" i="26" s="1"/>
  <c r="E7370" i="26"/>
  <c r="F7370" i="26" s="1"/>
  <c r="D7394" i="26"/>
  <c r="D7377" i="26"/>
  <c r="E7353" i="26"/>
  <c r="D7379" i="26"/>
  <c r="E7355" i="26"/>
  <c r="F7355" i="26" s="1"/>
  <c r="D7369" i="26"/>
  <c r="E7345" i="26"/>
  <c r="E7362" i="26"/>
  <c r="F7362" i="26" s="1"/>
  <c r="D7386" i="26"/>
  <c r="E7366" i="26"/>
  <c r="F7366" i="26" s="1"/>
  <c r="D7390" i="26"/>
  <c r="D7376" i="26"/>
  <c r="E7352" i="26"/>
  <c r="D7372" i="26"/>
  <c r="E7348" i="26"/>
  <c r="D7374" i="26"/>
  <c r="E7350" i="26"/>
  <c r="F7350" i="26" s="1"/>
  <c r="G7370" i="26" l="1"/>
  <c r="G7358" i="26"/>
  <c r="G7350" i="26"/>
  <c r="F7335" i="26"/>
  <c r="G7335" i="26"/>
  <c r="G7364" i="26"/>
  <c r="F7364" i="26"/>
  <c r="G7327" i="26"/>
  <c r="F7327" i="26"/>
  <c r="G7355" i="26"/>
  <c r="F7339" i="26"/>
  <c r="G7354" i="26"/>
  <c r="F7341" i="26"/>
  <c r="F7333" i="26"/>
  <c r="G7348" i="26"/>
  <c r="F7348" i="26"/>
  <c r="G7345" i="26"/>
  <c r="F7345" i="26"/>
  <c r="G7337" i="26"/>
  <c r="F7337" i="26"/>
  <c r="G7360" i="26"/>
  <c r="F7360" i="26"/>
  <c r="F7352" i="26"/>
  <c r="G7352" i="26"/>
  <c r="F7356" i="26"/>
  <c r="G7356" i="26"/>
  <c r="G7343" i="26"/>
  <c r="F7343" i="26"/>
  <c r="G7362" i="26"/>
  <c r="G7366" i="26"/>
  <c r="F7368" i="26"/>
  <c r="G7368" i="26"/>
  <c r="G7353" i="26"/>
  <c r="F7353" i="26"/>
  <c r="D7351" i="26"/>
  <c r="F7349" i="26"/>
  <c r="G7347" i="26"/>
  <c r="D7381" i="26"/>
  <c r="E7357" i="26"/>
  <c r="G7357" i="26" s="1"/>
  <c r="D7397" i="26"/>
  <c r="E7373" i="26"/>
  <c r="G7373" i="26" s="1"/>
  <c r="D7389" i="26"/>
  <c r="E7365" i="26"/>
  <c r="G7365" i="26" s="1"/>
  <c r="E7388" i="26"/>
  <c r="D7412" i="26"/>
  <c r="E7380" i="26"/>
  <c r="D7404" i="26"/>
  <c r="D7387" i="26"/>
  <c r="E7363" i="26"/>
  <c r="F7363" i="26" s="1"/>
  <c r="E7351" i="26"/>
  <c r="D7401" i="26"/>
  <c r="E7377" i="26"/>
  <c r="E7394" i="26"/>
  <c r="F7394" i="26" s="1"/>
  <c r="D7418" i="26"/>
  <c r="E7382" i="26"/>
  <c r="F7382" i="26" s="1"/>
  <c r="D7406" i="26"/>
  <c r="D7385" i="26"/>
  <c r="E7361" i="26"/>
  <c r="E7392" i="26"/>
  <c r="D7416" i="26"/>
  <c r="E7374" i="26"/>
  <c r="F7374" i="26" s="1"/>
  <c r="D7398" i="26"/>
  <c r="E7390" i="26"/>
  <c r="F7390" i="26" s="1"/>
  <c r="D7414" i="26"/>
  <c r="D7403" i="26"/>
  <c r="E7379" i="26"/>
  <c r="F7379" i="26" s="1"/>
  <c r="D7383" i="26"/>
  <c r="E7359" i="26"/>
  <c r="D7393" i="26"/>
  <c r="E7369" i="26"/>
  <c r="D7395" i="26"/>
  <c r="E7371" i="26"/>
  <c r="G7371" i="26" s="1"/>
  <c r="E7378" i="26"/>
  <c r="F7378" i="26" s="1"/>
  <c r="D7402" i="26"/>
  <c r="D7391" i="26"/>
  <c r="E7367" i="26"/>
  <c r="E7384" i="26"/>
  <c r="D7408" i="26"/>
  <c r="E7386" i="26"/>
  <c r="F7386" i="26" s="1"/>
  <c r="D7410" i="26"/>
  <c r="E7372" i="26"/>
  <c r="D7396" i="26"/>
  <c r="E7376" i="26"/>
  <c r="D7400" i="26"/>
  <c r="G7392" i="26" l="1"/>
  <c r="F7392" i="26"/>
  <c r="D7375" i="26"/>
  <c r="F7371" i="26"/>
  <c r="G7379" i="26"/>
  <c r="G7390" i="26"/>
  <c r="G7378" i="26"/>
  <c r="F7376" i="26"/>
  <c r="G7376" i="26"/>
  <c r="F7388" i="26"/>
  <c r="G7388" i="26"/>
  <c r="G7372" i="26"/>
  <c r="F7372" i="26"/>
  <c r="G7369" i="26"/>
  <c r="F7369" i="26"/>
  <c r="F7357" i="26"/>
  <c r="G7382" i="26"/>
  <c r="G7394" i="26"/>
  <c r="F7365" i="26"/>
  <c r="F7380" i="26"/>
  <c r="G7380" i="26"/>
  <c r="G7367" i="26"/>
  <c r="F7367" i="26"/>
  <c r="G7359" i="26"/>
  <c r="F7359" i="26"/>
  <c r="G7377" i="26"/>
  <c r="F7377" i="26"/>
  <c r="G7386" i="26"/>
  <c r="G7374" i="26"/>
  <c r="G7384" i="26"/>
  <c r="F7384" i="26"/>
  <c r="G7361" i="26"/>
  <c r="F7361" i="26"/>
  <c r="G7351" i="26"/>
  <c r="F7351" i="26"/>
  <c r="G7363" i="26"/>
  <c r="F7373" i="26"/>
  <c r="E7397" i="26"/>
  <c r="G7397" i="26" s="1"/>
  <c r="D7421" i="26"/>
  <c r="E7414" i="26"/>
  <c r="F7414" i="26" s="1"/>
  <c r="D7438" i="26"/>
  <c r="E7406" i="26"/>
  <c r="F7406" i="26" s="1"/>
  <c r="D7430" i="26"/>
  <c r="E7375" i="26"/>
  <c r="E7396" i="26"/>
  <c r="D7420" i="26"/>
  <c r="D7419" i="26"/>
  <c r="E7395" i="26"/>
  <c r="E7416" i="26"/>
  <c r="D7440" i="26"/>
  <c r="E7404" i="26"/>
  <c r="D7428" i="26"/>
  <c r="E7381" i="26"/>
  <c r="G7381" i="26" s="1"/>
  <c r="D7405" i="26"/>
  <c r="D7407" i="26"/>
  <c r="E7383" i="26"/>
  <c r="E7398" i="26"/>
  <c r="F7398" i="26" s="1"/>
  <c r="D7422" i="26"/>
  <c r="E7418" i="26"/>
  <c r="F7418" i="26" s="1"/>
  <c r="D7442" i="26"/>
  <c r="D7411" i="26"/>
  <c r="E7387" i="26"/>
  <c r="F7387" i="26" s="1"/>
  <c r="E7393" i="26"/>
  <c r="D7417" i="26"/>
  <c r="D7427" i="26"/>
  <c r="E7403" i="26"/>
  <c r="G7403" i="26" s="1"/>
  <c r="E7389" i="26"/>
  <c r="G7389" i="26" s="1"/>
  <c r="D7413" i="26"/>
  <c r="D7415" i="26"/>
  <c r="E7391" i="26"/>
  <c r="E7402" i="26"/>
  <c r="F7402" i="26" s="1"/>
  <c r="D7426" i="26"/>
  <c r="E7401" i="26"/>
  <c r="D7425" i="26"/>
  <c r="E7412" i="26"/>
  <c r="D7436" i="26"/>
  <c r="E7408" i="26"/>
  <c r="D7432" i="26"/>
  <c r="E7400" i="26"/>
  <c r="D7424" i="26"/>
  <c r="E7410" i="26"/>
  <c r="F7410" i="26" s="1"/>
  <c r="D7434" i="26"/>
  <c r="E7385" i="26"/>
  <c r="D7409" i="26"/>
  <c r="F7383" i="26" l="1"/>
  <c r="G7383" i="26"/>
  <c r="G7395" i="26"/>
  <c r="F7395" i="26"/>
  <c r="G7418" i="26"/>
  <c r="G7406" i="26"/>
  <c r="G7398" i="26"/>
  <c r="G7414" i="26"/>
  <c r="F7391" i="26"/>
  <c r="G7391" i="26"/>
  <c r="G7410" i="26"/>
  <c r="F7375" i="26"/>
  <c r="G7375" i="26"/>
  <c r="G7401" i="26"/>
  <c r="F7401" i="26"/>
  <c r="G7416" i="26"/>
  <c r="F7416" i="26"/>
  <c r="F7400" i="26"/>
  <c r="G7400" i="26"/>
  <c r="G7393" i="26"/>
  <c r="F7393" i="26"/>
  <c r="F7408" i="26"/>
  <c r="G7408" i="26"/>
  <c r="F7396" i="26"/>
  <c r="G7396" i="26"/>
  <c r="F7389" i="26"/>
  <c r="F7403" i="26"/>
  <c r="F7381" i="26"/>
  <c r="F7397" i="26"/>
  <c r="G7385" i="26"/>
  <c r="F7385" i="26"/>
  <c r="G7412" i="26"/>
  <c r="F7412" i="26"/>
  <c r="G7404" i="26"/>
  <c r="F7404" i="26"/>
  <c r="D7399" i="26"/>
  <c r="G7402" i="26"/>
  <c r="G7387" i="26"/>
  <c r="E7438" i="26"/>
  <c r="D7462" i="26"/>
  <c r="E7428" i="26"/>
  <c r="D7452" i="26"/>
  <c r="E7426" i="26"/>
  <c r="F7426" i="26" s="1"/>
  <c r="D7450" i="26"/>
  <c r="D7431" i="26"/>
  <c r="E7407" i="26"/>
  <c r="E7409" i="26"/>
  <c r="D7433" i="26"/>
  <c r="D7451" i="26"/>
  <c r="E7427" i="26"/>
  <c r="F7427" i="26" s="1"/>
  <c r="E7422" i="26"/>
  <c r="F7422" i="26" s="1"/>
  <c r="D7446" i="26"/>
  <c r="E7421" i="26"/>
  <c r="G7421" i="26" s="1"/>
  <c r="D7445" i="26"/>
  <c r="E7413" i="26"/>
  <c r="G7413" i="26" s="1"/>
  <c r="D7437" i="26"/>
  <c r="E7417" i="26"/>
  <c r="D7441" i="26"/>
  <c r="D7443" i="26"/>
  <c r="E7419" i="26"/>
  <c r="F7419" i="26" s="1"/>
  <c r="E7399" i="26"/>
  <c r="E7432" i="26"/>
  <c r="G7432" i="26" s="1"/>
  <c r="D7456" i="26"/>
  <c r="E7425" i="26"/>
  <c r="D7449" i="26"/>
  <c r="D7435" i="26"/>
  <c r="E7411" i="26"/>
  <c r="F7411" i="26" s="1"/>
  <c r="E7440" i="26"/>
  <c r="D7464" i="26"/>
  <c r="E7420" i="26"/>
  <c r="D7444" i="26"/>
  <c r="E7430" i="26"/>
  <c r="F7430" i="26" s="1"/>
  <c r="D7454" i="26"/>
  <c r="E7436" i="26"/>
  <c r="D7460" i="26"/>
  <c r="E7424" i="26"/>
  <c r="D7448" i="26"/>
  <c r="E7442" i="26"/>
  <c r="D7466" i="26"/>
  <c r="E7405" i="26"/>
  <c r="G7405" i="26" s="1"/>
  <c r="D7429" i="26"/>
  <c r="E7434" i="26"/>
  <c r="D7458" i="26"/>
  <c r="D7439" i="26"/>
  <c r="E7415" i="26"/>
  <c r="G7411" i="26" l="1"/>
  <c r="G7422" i="26"/>
  <c r="G7430" i="26"/>
  <c r="G7442" i="26"/>
  <c r="F7442" i="26"/>
  <c r="G7420" i="26"/>
  <c r="F7420" i="26"/>
  <c r="G7409" i="26"/>
  <c r="F7409" i="26"/>
  <c r="G7438" i="26"/>
  <c r="F7438" i="26"/>
  <c r="F7421" i="26"/>
  <c r="G7419" i="26"/>
  <c r="F7405" i="26"/>
  <c r="G7426" i="26"/>
  <c r="F7415" i="26"/>
  <c r="G7415" i="26"/>
  <c r="G7399" i="26"/>
  <c r="F7399" i="26"/>
  <c r="F7407" i="26"/>
  <c r="G7407" i="26"/>
  <c r="F7424" i="26"/>
  <c r="G7424" i="26"/>
  <c r="F7440" i="26"/>
  <c r="G7440" i="26"/>
  <c r="D7423" i="26"/>
  <c r="G7427" i="26"/>
  <c r="G7434" i="26"/>
  <c r="F7434" i="26"/>
  <c r="G7436" i="26"/>
  <c r="F7436" i="26"/>
  <c r="F7425" i="26"/>
  <c r="G7425" i="26"/>
  <c r="G7417" i="26"/>
  <c r="F7417" i="26"/>
  <c r="F7428" i="26"/>
  <c r="G7428" i="26"/>
  <c r="F7413" i="26"/>
  <c r="F7432" i="26"/>
  <c r="D7459" i="26"/>
  <c r="E7435" i="26"/>
  <c r="D7467" i="26"/>
  <c r="E7443" i="26"/>
  <c r="F7443" i="26" s="1"/>
  <c r="E7464" i="26"/>
  <c r="D7488" i="26"/>
  <c r="E7449" i="26"/>
  <c r="F7449" i="26" s="1"/>
  <c r="D7473" i="26"/>
  <c r="E7448" i="26"/>
  <c r="D7472" i="26"/>
  <c r="E7454" i="26"/>
  <c r="D7478" i="26"/>
  <c r="E7441" i="26"/>
  <c r="D7465" i="26"/>
  <c r="D7475" i="26"/>
  <c r="E7451" i="26"/>
  <c r="D7455" i="26"/>
  <c r="E7431" i="26"/>
  <c r="G7431" i="26" s="1"/>
  <c r="E7466" i="26"/>
  <c r="D7490" i="26"/>
  <c r="E7456" i="26"/>
  <c r="D7480" i="26"/>
  <c r="E7437" i="26"/>
  <c r="D7461" i="26"/>
  <c r="E7433" i="26"/>
  <c r="F7433" i="26" s="1"/>
  <c r="D7457" i="26"/>
  <c r="E7450" i="26"/>
  <c r="D7474" i="26"/>
  <c r="E7462" i="26"/>
  <c r="F7462" i="26" s="1"/>
  <c r="D7486" i="26"/>
  <c r="D7463" i="26"/>
  <c r="E7439" i="26"/>
  <c r="E7429" i="26"/>
  <c r="G7429" i="26" s="1"/>
  <c r="D7453" i="26"/>
  <c r="E7423" i="26"/>
  <c r="E7445" i="26"/>
  <c r="D7469" i="26"/>
  <c r="E7452" i="26"/>
  <c r="D7476" i="26"/>
  <c r="E7458" i="26"/>
  <c r="D7482" i="26"/>
  <c r="E7460" i="26"/>
  <c r="F7460" i="26" s="1"/>
  <c r="D7484" i="26"/>
  <c r="E7444" i="26"/>
  <c r="F7444" i="26" s="1"/>
  <c r="D7468" i="26"/>
  <c r="E7446" i="26"/>
  <c r="F7446" i="26" s="1"/>
  <c r="D7470" i="26"/>
  <c r="G7444" i="26" l="1"/>
  <c r="G7449" i="26"/>
  <c r="G7446" i="26"/>
  <c r="G7452" i="26"/>
  <c r="F7452" i="26"/>
  <c r="F7437" i="26"/>
  <c r="G7437" i="26"/>
  <c r="F7429" i="26"/>
  <c r="G7460" i="26"/>
  <c r="F7423" i="26"/>
  <c r="G7423" i="26"/>
  <c r="F7458" i="26"/>
  <c r="G7458" i="26"/>
  <c r="G7448" i="26"/>
  <c r="F7448" i="26"/>
  <c r="F7439" i="26"/>
  <c r="G7439" i="26"/>
  <c r="F7451" i="26"/>
  <c r="G7451" i="26"/>
  <c r="G7445" i="26"/>
  <c r="F7445" i="26"/>
  <c r="F7456" i="26"/>
  <c r="G7456" i="26"/>
  <c r="F7441" i="26"/>
  <c r="G7441" i="26"/>
  <c r="G7464" i="26"/>
  <c r="F7464" i="26"/>
  <c r="G7443" i="26"/>
  <c r="G7433" i="26"/>
  <c r="D7447" i="26"/>
  <c r="F7450" i="26"/>
  <c r="G7450" i="26"/>
  <c r="F7466" i="26"/>
  <c r="G7466" i="26"/>
  <c r="F7454" i="26"/>
  <c r="G7454" i="26"/>
  <c r="F7435" i="26"/>
  <c r="G7435" i="26"/>
  <c r="F7431" i="26"/>
  <c r="G7462" i="26"/>
  <c r="E7461" i="26"/>
  <c r="D7485" i="26"/>
  <c r="E7478" i="26"/>
  <c r="F7478" i="26" s="1"/>
  <c r="D7502" i="26"/>
  <c r="E7453" i="26"/>
  <c r="D7477" i="26"/>
  <c r="E7465" i="26"/>
  <c r="F7465" i="26" s="1"/>
  <c r="D7489" i="26"/>
  <c r="D7483" i="26"/>
  <c r="E7459" i="26"/>
  <c r="F7459" i="26" s="1"/>
  <c r="E7474" i="26"/>
  <c r="D7498" i="26"/>
  <c r="E7484" i="26"/>
  <c r="D7508" i="26"/>
  <c r="E7469" i="26"/>
  <c r="D7493" i="26"/>
  <c r="E7472" i="26"/>
  <c r="D7496" i="26"/>
  <c r="D7499" i="26"/>
  <c r="E7475" i="26"/>
  <c r="F7475" i="26" s="1"/>
  <c r="E7447" i="26"/>
  <c r="E7473" i="26"/>
  <c r="D7497" i="26"/>
  <c r="E7490" i="26"/>
  <c r="D7514" i="26"/>
  <c r="E7468" i="26"/>
  <c r="D7492" i="26"/>
  <c r="E7482" i="26"/>
  <c r="D7506" i="26"/>
  <c r="E7457" i="26"/>
  <c r="D7481" i="26"/>
  <c r="E7480" i="26"/>
  <c r="D7504" i="26"/>
  <c r="D7479" i="26"/>
  <c r="E7455" i="26"/>
  <c r="E7470" i="26"/>
  <c r="D7494" i="26"/>
  <c r="D7487" i="26"/>
  <c r="E7463" i="26"/>
  <c r="G7463" i="26" s="1"/>
  <c r="D7491" i="26"/>
  <c r="E7467" i="26"/>
  <c r="E7476" i="26"/>
  <c r="F7476" i="26" s="1"/>
  <c r="D7500" i="26"/>
  <c r="E7486" i="26"/>
  <c r="D7510" i="26"/>
  <c r="E7488" i="26"/>
  <c r="D7512" i="26"/>
  <c r="G7447" i="26" l="1"/>
  <c r="G7490" i="26"/>
  <c r="F7490" i="26"/>
  <c r="G7461" i="26"/>
  <c r="F7461" i="26"/>
  <c r="G7488" i="26"/>
  <c r="F7488" i="26"/>
  <c r="G7457" i="26"/>
  <c r="F7457" i="26"/>
  <c r="G7478" i="26"/>
  <c r="F7455" i="26"/>
  <c r="G7455" i="26"/>
  <c r="F7468" i="26"/>
  <c r="G7468" i="26"/>
  <c r="G7474" i="26"/>
  <c r="F7474" i="26"/>
  <c r="G7467" i="26"/>
  <c r="F7467" i="26"/>
  <c r="G7476" i="26"/>
  <c r="F7463" i="26"/>
  <c r="G7459" i="26"/>
  <c r="F7480" i="26"/>
  <c r="G7480" i="26"/>
  <c r="F7472" i="26"/>
  <c r="G7472" i="26"/>
  <c r="G7473" i="26"/>
  <c r="F7473" i="26"/>
  <c r="G7469" i="26"/>
  <c r="F7469" i="26"/>
  <c r="F7447" i="26"/>
  <c r="G7465" i="26"/>
  <c r="F7486" i="26"/>
  <c r="G7486" i="26"/>
  <c r="G7470" i="26"/>
  <c r="F7470" i="26"/>
  <c r="F7482" i="26"/>
  <c r="G7482" i="26"/>
  <c r="D7471" i="26"/>
  <c r="G7484" i="26"/>
  <c r="F7484" i="26"/>
  <c r="G7453" i="26"/>
  <c r="F7453" i="26"/>
  <c r="G7475" i="26"/>
  <c r="E7500" i="26"/>
  <c r="D7524" i="26"/>
  <c r="D7534" i="26"/>
  <c r="E7510" i="26"/>
  <c r="F7510" i="26" s="1"/>
  <c r="E7506" i="26"/>
  <c r="D7530" i="26"/>
  <c r="E7496" i="26"/>
  <c r="D7520" i="26"/>
  <c r="E7481" i="26"/>
  <c r="F7481" i="26" s="1"/>
  <c r="D7505" i="26"/>
  <c r="E7497" i="26"/>
  <c r="F7497" i="26" s="1"/>
  <c r="D7521" i="26"/>
  <c r="E7493" i="26"/>
  <c r="D7517" i="26"/>
  <c r="E7502" i="26"/>
  <c r="D7526" i="26"/>
  <c r="E7471" i="26"/>
  <c r="D7523" i="26"/>
  <c r="E7499" i="26"/>
  <c r="D7511" i="26"/>
  <c r="E7487" i="26"/>
  <c r="E7492" i="26"/>
  <c r="F7492" i="26" s="1"/>
  <c r="D7516" i="26"/>
  <c r="E7494" i="26"/>
  <c r="F7494" i="26" s="1"/>
  <c r="D7518" i="26"/>
  <c r="E7508" i="26"/>
  <c r="F7508" i="26" s="1"/>
  <c r="D7532" i="26"/>
  <c r="D7507" i="26"/>
  <c r="E7483" i="26"/>
  <c r="E7477" i="26"/>
  <c r="D7501" i="26"/>
  <c r="E7485" i="26"/>
  <c r="D7509" i="26"/>
  <c r="E7489" i="26"/>
  <c r="D7513" i="26"/>
  <c r="D7503" i="26"/>
  <c r="E7479" i="26"/>
  <c r="G7479" i="26" s="1"/>
  <c r="E7498" i="26"/>
  <c r="D7522" i="26"/>
  <c r="E7512" i="26"/>
  <c r="D7536" i="26"/>
  <c r="D7515" i="26"/>
  <c r="E7491" i="26"/>
  <c r="F7491" i="26" s="1"/>
  <c r="E7504" i="26"/>
  <c r="D7528" i="26"/>
  <c r="D7538" i="26"/>
  <c r="E7514" i="26"/>
  <c r="G7498" i="26" l="1"/>
  <c r="F7498" i="26"/>
  <c r="F7477" i="26"/>
  <c r="G7477" i="26"/>
  <c r="G7502" i="26"/>
  <c r="F7502" i="26"/>
  <c r="G7496" i="26"/>
  <c r="F7496" i="26"/>
  <c r="G7510" i="26"/>
  <c r="G7497" i="26"/>
  <c r="F7471" i="26"/>
  <c r="G7471" i="26"/>
  <c r="G7512" i="26"/>
  <c r="F7512" i="26"/>
  <c r="F7485" i="26"/>
  <c r="G7485" i="26"/>
  <c r="D7495" i="26"/>
  <c r="G7500" i="26"/>
  <c r="F7500" i="26"/>
  <c r="F7514" i="26"/>
  <c r="G7514" i="26"/>
  <c r="G7481" i="26"/>
  <c r="F7479" i="26"/>
  <c r="F7483" i="26"/>
  <c r="G7483" i="26"/>
  <c r="F7487" i="26"/>
  <c r="G7487" i="26"/>
  <c r="G7504" i="26"/>
  <c r="F7504" i="26"/>
  <c r="G7493" i="26"/>
  <c r="F7493" i="26"/>
  <c r="G7506" i="26"/>
  <c r="F7506" i="26"/>
  <c r="F7499" i="26"/>
  <c r="G7499" i="26"/>
  <c r="G7491" i="26"/>
  <c r="G7492" i="26"/>
  <c r="F7489" i="26"/>
  <c r="G7489" i="26"/>
  <c r="G7508" i="26"/>
  <c r="G7494" i="26"/>
  <c r="E7513" i="26"/>
  <c r="F7513" i="26" s="1"/>
  <c r="D7537" i="26"/>
  <c r="D7547" i="26"/>
  <c r="E7523" i="26"/>
  <c r="F7523" i="26" s="1"/>
  <c r="E7505" i="26"/>
  <c r="D7529" i="26"/>
  <c r="D7558" i="26"/>
  <c r="E7534" i="26"/>
  <c r="D7539" i="26"/>
  <c r="E7515" i="26"/>
  <c r="G7515" i="26" s="1"/>
  <c r="E7528" i="26"/>
  <c r="F7528" i="26" s="1"/>
  <c r="D7552" i="26"/>
  <c r="E7536" i="26"/>
  <c r="D7560" i="26"/>
  <c r="D7533" i="26"/>
  <c r="E7509" i="26"/>
  <c r="D7531" i="26"/>
  <c r="E7507" i="26"/>
  <c r="F7507" i="26" s="1"/>
  <c r="E7511" i="26"/>
  <c r="G7511" i="26" s="1"/>
  <c r="D7535" i="26"/>
  <c r="D7554" i="26"/>
  <c r="E7530" i="26"/>
  <c r="D7542" i="26"/>
  <c r="E7518" i="26"/>
  <c r="G7518" i="26" s="1"/>
  <c r="E7532" i="26"/>
  <c r="F7532" i="26" s="1"/>
  <c r="D7556" i="26"/>
  <c r="E7516" i="26"/>
  <c r="F7516" i="26" s="1"/>
  <c r="D7540" i="26"/>
  <c r="D7550" i="26"/>
  <c r="E7526" i="26"/>
  <c r="F7526" i="26" s="1"/>
  <c r="D7562" i="26"/>
  <c r="E7538" i="26"/>
  <c r="D7527" i="26"/>
  <c r="E7503" i="26"/>
  <c r="D7519" i="26"/>
  <c r="E7495" i="26"/>
  <c r="D7548" i="26"/>
  <c r="E7524" i="26"/>
  <c r="F7524" i="26" s="1"/>
  <c r="E7517" i="26"/>
  <c r="D7541" i="26"/>
  <c r="D7546" i="26"/>
  <c r="E7522" i="26"/>
  <c r="E7501" i="26"/>
  <c r="D7525" i="26"/>
  <c r="E7521" i="26"/>
  <c r="G7521" i="26" s="1"/>
  <c r="D7545" i="26"/>
  <c r="E7520" i="26"/>
  <c r="D7544" i="26"/>
  <c r="G7528" i="26" l="1"/>
  <c r="G7495" i="26"/>
  <c r="F7511" i="26"/>
  <c r="G7532" i="26"/>
  <c r="G7516" i="26"/>
  <c r="F7495" i="26"/>
  <c r="F7518" i="26"/>
  <c r="G7501" i="26"/>
  <c r="F7501" i="26"/>
  <c r="G7523" i="26"/>
  <c r="G7526" i="26"/>
  <c r="F7538" i="26"/>
  <c r="G7538" i="26"/>
  <c r="G7509" i="26"/>
  <c r="F7509" i="26"/>
  <c r="G7536" i="26"/>
  <c r="F7536" i="26"/>
  <c r="G7522" i="26"/>
  <c r="F7522" i="26"/>
  <c r="F7521" i="26"/>
  <c r="F7517" i="26"/>
  <c r="G7517" i="26"/>
  <c r="F7530" i="26"/>
  <c r="G7530" i="26"/>
  <c r="G7505" i="26"/>
  <c r="F7505" i="26"/>
  <c r="F7503" i="26"/>
  <c r="G7503" i="26"/>
  <c r="F7515" i="26"/>
  <c r="G7507" i="26"/>
  <c r="G7524" i="26"/>
  <c r="F7520" i="26"/>
  <c r="G7520" i="26"/>
  <c r="G7513" i="26"/>
  <c r="F7534" i="26"/>
  <c r="G7534" i="26"/>
  <c r="D7566" i="26"/>
  <c r="E7542" i="26"/>
  <c r="F7542" i="26" s="1"/>
  <c r="E7547" i="26"/>
  <c r="G7547" i="26" s="1"/>
  <c r="D7571" i="26"/>
  <c r="D7574" i="26"/>
  <c r="E7550" i="26"/>
  <c r="G7550" i="26" s="1"/>
  <c r="E7531" i="26"/>
  <c r="D7555" i="26"/>
  <c r="E7535" i="26"/>
  <c r="G7535" i="26" s="1"/>
  <c r="D7559" i="26"/>
  <c r="D7582" i="26"/>
  <c r="E7558" i="26"/>
  <c r="F7558" i="26" s="1"/>
  <c r="D7572" i="26"/>
  <c r="E7548" i="26"/>
  <c r="F7548" i="26" s="1"/>
  <c r="D7561" i="26"/>
  <c r="E7537" i="26"/>
  <c r="E7525" i="26"/>
  <c r="F7525" i="26" s="1"/>
  <c r="D7549" i="26"/>
  <c r="E7519" i="26"/>
  <c r="G7519" i="26" s="1"/>
  <c r="D7586" i="26"/>
  <c r="E7562" i="26"/>
  <c r="E7540" i="26"/>
  <c r="F7540" i="26" s="1"/>
  <c r="D7564" i="26"/>
  <c r="D7557" i="26"/>
  <c r="E7533" i="26"/>
  <c r="D7568" i="26"/>
  <c r="E7544" i="26"/>
  <c r="F7544" i="26" s="1"/>
  <c r="D7570" i="26"/>
  <c r="E7546" i="26"/>
  <c r="D7551" i="26"/>
  <c r="E7527" i="26"/>
  <c r="G7527" i="26" s="1"/>
  <c r="D7578" i="26"/>
  <c r="E7554" i="26"/>
  <c r="D7584" i="26"/>
  <c r="E7560" i="26"/>
  <c r="F7560" i="26" s="1"/>
  <c r="D7576" i="26"/>
  <c r="E7552" i="26"/>
  <c r="D7565" i="26"/>
  <c r="E7541" i="26"/>
  <c r="F7541" i="26" s="1"/>
  <c r="D7569" i="26"/>
  <c r="E7545" i="26"/>
  <c r="F7545" i="26" s="1"/>
  <c r="E7556" i="26"/>
  <c r="F7556" i="26" s="1"/>
  <c r="D7580" i="26"/>
  <c r="E7539" i="26"/>
  <c r="F7539" i="26" s="1"/>
  <c r="D7563" i="26"/>
  <c r="E7529" i="26"/>
  <c r="F7529" i="26" s="1"/>
  <c r="D7553" i="26"/>
  <c r="G7525" i="26" l="1"/>
  <c r="F7535" i="26"/>
  <c r="G7540" i="26"/>
  <c r="F7527" i="26"/>
  <c r="G7542" i="26"/>
  <c r="F7519" i="26"/>
  <c r="D7543" i="26"/>
  <c r="G7537" i="26"/>
  <c r="F7537" i="26"/>
  <c r="G7541" i="26"/>
  <c r="G7558" i="26"/>
  <c r="G7556" i="26"/>
  <c r="F7554" i="26"/>
  <c r="G7554" i="26"/>
  <c r="G7533" i="26"/>
  <c r="F7533" i="26"/>
  <c r="G7531" i="26"/>
  <c r="F7531" i="26"/>
  <c r="G7545" i="26"/>
  <c r="G7552" i="26"/>
  <c r="F7552" i="26"/>
  <c r="G7546" i="26"/>
  <c r="F7546" i="26"/>
  <c r="G7562" i="26"/>
  <c r="F7562" i="26"/>
  <c r="G7544" i="26"/>
  <c r="F7550" i="26"/>
  <c r="G7529" i="26"/>
  <c r="G7548" i="26"/>
  <c r="G7539" i="26"/>
  <c r="G7560" i="26"/>
  <c r="F7547" i="26"/>
  <c r="D7610" i="26"/>
  <c r="E7586" i="26"/>
  <c r="D7606" i="26"/>
  <c r="E7582" i="26"/>
  <c r="G7582" i="26" s="1"/>
  <c r="E7569" i="26"/>
  <c r="D7593" i="26"/>
  <c r="E7551" i="26"/>
  <c r="G7551" i="26" s="1"/>
  <c r="D7575" i="26"/>
  <c r="D7577" i="26"/>
  <c r="E7553" i="26"/>
  <c r="G7553" i="26" s="1"/>
  <c r="D7589" i="26"/>
  <c r="E7565" i="26"/>
  <c r="E7561" i="26"/>
  <c r="F7561" i="26" s="1"/>
  <c r="D7585" i="26"/>
  <c r="E7572" i="26"/>
  <c r="F7572" i="26" s="1"/>
  <c r="D7596" i="26"/>
  <c r="E7559" i="26"/>
  <c r="G7559" i="26" s="1"/>
  <c r="D7583" i="26"/>
  <c r="E7571" i="26"/>
  <c r="F7571" i="26" s="1"/>
  <c r="D7595" i="26"/>
  <c r="D7604" i="26"/>
  <c r="E7580" i="26"/>
  <c r="F7580" i="26" s="1"/>
  <c r="E7584" i="26"/>
  <c r="D7608" i="26"/>
  <c r="D7588" i="26"/>
  <c r="E7564" i="26"/>
  <c r="F7564" i="26" s="1"/>
  <c r="E7563" i="26"/>
  <c r="D7587" i="26"/>
  <c r="D7594" i="26"/>
  <c r="E7570" i="26"/>
  <c r="D7598" i="26"/>
  <c r="E7574" i="26"/>
  <c r="F7574" i="26" s="1"/>
  <c r="D7590" i="26"/>
  <c r="E7566" i="26"/>
  <c r="D7592" i="26"/>
  <c r="E7568" i="26"/>
  <c r="E7557" i="26"/>
  <c r="F7557" i="26" s="1"/>
  <c r="D7581" i="26"/>
  <c r="E7543" i="26"/>
  <c r="G7543" i="26" s="1"/>
  <c r="D7567" i="26"/>
  <c r="E7555" i="26"/>
  <c r="F7555" i="26" s="1"/>
  <c r="D7579" i="26"/>
  <c r="E7576" i="26"/>
  <c r="F7576" i="26" s="1"/>
  <c r="D7600" i="26"/>
  <c r="D7602" i="26"/>
  <c r="E7578" i="26"/>
  <c r="E7549" i="26"/>
  <c r="D7573" i="26"/>
  <c r="F7551" i="26" l="1"/>
  <c r="G7586" i="26"/>
  <c r="F7586" i="26"/>
  <c r="G7549" i="26"/>
  <c r="F7549" i="26"/>
  <c r="G7574" i="26"/>
  <c r="F7563" i="26"/>
  <c r="G7563" i="26"/>
  <c r="G7584" i="26"/>
  <c r="F7584" i="26"/>
  <c r="G7578" i="26"/>
  <c r="F7578" i="26"/>
  <c r="G7569" i="26"/>
  <c r="F7569" i="26"/>
  <c r="G7572" i="26"/>
  <c r="G7571" i="26"/>
  <c r="G7570" i="26"/>
  <c r="F7570" i="26"/>
  <c r="G7568" i="26"/>
  <c r="F7568" i="26"/>
  <c r="F7565" i="26"/>
  <c r="G7565" i="26"/>
  <c r="G7576" i="26"/>
  <c r="G7580" i="26"/>
  <c r="G7564" i="26"/>
  <c r="G7561" i="26"/>
  <c r="F7553" i="26"/>
  <c r="F7559" i="26"/>
  <c r="F7582" i="26"/>
  <c r="G7557" i="26"/>
  <c r="F7566" i="26"/>
  <c r="G7566" i="26"/>
  <c r="G7555" i="26"/>
  <c r="F7543" i="26"/>
  <c r="D7614" i="26"/>
  <c r="E7590" i="26"/>
  <c r="F7590" i="26" s="1"/>
  <c r="E7596" i="26"/>
  <c r="F7596" i="26" s="1"/>
  <c r="D7620" i="26"/>
  <c r="E7575" i="26"/>
  <c r="G7575" i="26" s="1"/>
  <c r="D7599" i="26"/>
  <c r="D7626" i="26"/>
  <c r="E7602" i="26"/>
  <c r="D7632" i="26"/>
  <c r="E7608" i="26"/>
  <c r="F7608" i="26" s="1"/>
  <c r="E7595" i="26"/>
  <c r="D7619" i="26"/>
  <c r="D7622" i="26"/>
  <c r="E7598" i="26"/>
  <c r="D7609" i="26"/>
  <c r="E7585" i="26"/>
  <c r="G7585" i="26" s="1"/>
  <c r="E7589" i="26"/>
  <c r="F7589" i="26" s="1"/>
  <c r="D7613" i="26"/>
  <c r="E7593" i="26"/>
  <c r="F7593" i="26" s="1"/>
  <c r="D7617" i="26"/>
  <c r="D7630" i="26"/>
  <c r="E7606" i="26"/>
  <c r="F7606" i="26" s="1"/>
  <c r="D7597" i="26"/>
  <c r="E7573" i="26"/>
  <c r="F7573" i="26" s="1"/>
  <c r="D7624" i="26"/>
  <c r="E7600" i="26"/>
  <c r="E7567" i="26"/>
  <c r="G7567" i="26" s="1"/>
  <c r="D7591" i="26"/>
  <c r="D7618" i="26"/>
  <c r="E7594" i="26"/>
  <c r="E7579" i="26"/>
  <c r="G7579" i="26" s="1"/>
  <c r="D7603" i="26"/>
  <c r="E7583" i="26"/>
  <c r="G7583" i="26" s="1"/>
  <c r="D7607" i="26"/>
  <c r="E7581" i="26"/>
  <c r="D7605" i="26"/>
  <c r="D7616" i="26"/>
  <c r="E7592" i="26"/>
  <c r="F7592" i="26" s="1"/>
  <c r="E7587" i="26"/>
  <c r="F7587" i="26" s="1"/>
  <c r="D7611" i="26"/>
  <c r="E7604" i="26"/>
  <c r="F7604" i="26" s="1"/>
  <c r="D7628" i="26"/>
  <c r="E7577" i="26"/>
  <c r="F7577" i="26" s="1"/>
  <c r="D7601" i="26"/>
  <c r="D7634" i="26"/>
  <c r="E7610" i="26"/>
  <c r="E7588" i="26"/>
  <c r="F7588" i="26" s="1"/>
  <c r="D7612" i="26"/>
  <c r="G7587" i="26" l="1"/>
  <c r="G7610" i="26"/>
  <c r="F7610" i="26"/>
  <c r="G7594" i="26"/>
  <c r="F7594" i="26"/>
  <c r="G7598" i="26"/>
  <c r="F7598" i="26"/>
  <c r="G7573" i="26"/>
  <c r="F7585" i="26"/>
  <c r="G7577" i="26"/>
  <c r="G7581" i="26"/>
  <c r="F7581" i="26"/>
  <c r="G7595" i="26"/>
  <c r="F7595" i="26"/>
  <c r="G7600" i="26"/>
  <c r="F7600" i="26"/>
  <c r="G7593" i="26"/>
  <c r="F7583" i="26"/>
  <c r="G7588" i="26"/>
  <c r="G7604" i="26"/>
  <c r="F7579" i="26"/>
  <c r="G7590" i="26"/>
  <c r="F7575" i="26"/>
  <c r="G7596" i="26"/>
  <c r="G7608" i="26"/>
  <c r="F7602" i="26"/>
  <c r="G7602" i="26"/>
  <c r="G7606" i="26"/>
  <c r="G7589" i="26"/>
  <c r="F7567" i="26"/>
  <c r="G7592" i="26"/>
  <c r="D7621" i="26"/>
  <c r="E7597" i="26"/>
  <c r="D7637" i="26"/>
  <c r="E7613" i="26"/>
  <c r="D7650" i="26"/>
  <c r="E7626" i="26"/>
  <c r="D7642" i="26"/>
  <c r="E7618" i="26"/>
  <c r="E7591" i="26"/>
  <c r="G7591" i="26" s="1"/>
  <c r="D7615" i="26"/>
  <c r="E7632" i="26"/>
  <c r="D7656" i="26"/>
  <c r="E7607" i="26"/>
  <c r="G7607" i="26" s="1"/>
  <c r="D7631" i="26"/>
  <c r="E7599" i="26"/>
  <c r="G7599" i="26" s="1"/>
  <c r="D7623" i="26"/>
  <c r="E7611" i="26"/>
  <c r="G7611" i="26" s="1"/>
  <c r="D7635" i="26"/>
  <c r="D7636" i="26"/>
  <c r="E7612" i="26"/>
  <c r="F7612" i="26" s="1"/>
  <c r="E7601" i="26"/>
  <c r="D7625" i="26"/>
  <c r="D7629" i="26"/>
  <c r="E7605" i="26"/>
  <c r="F7605" i="26" s="1"/>
  <c r="E7630" i="26"/>
  <c r="F7630" i="26" s="1"/>
  <c r="D7654" i="26"/>
  <c r="D7646" i="26"/>
  <c r="E7622" i="26"/>
  <c r="D7633" i="26"/>
  <c r="E7609" i="26"/>
  <c r="F7609" i="26" s="1"/>
  <c r="E7634" i="26"/>
  <c r="D7658" i="26"/>
  <c r="E7616" i="26"/>
  <c r="D7640" i="26"/>
  <c r="E7603" i="26"/>
  <c r="F7603" i="26" s="1"/>
  <c r="D7627" i="26"/>
  <c r="D7648" i="26"/>
  <c r="E7624" i="26"/>
  <c r="D7641" i="26"/>
  <c r="E7617" i="26"/>
  <c r="G7617" i="26" s="1"/>
  <c r="E7619" i="26"/>
  <c r="F7619" i="26" s="1"/>
  <c r="D7643" i="26"/>
  <c r="E7620" i="26"/>
  <c r="F7620" i="26" s="1"/>
  <c r="D7644" i="26"/>
  <c r="D7638" i="26"/>
  <c r="E7614" i="26"/>
  <c r="G7614" i="26" s="1"/>
  <c r="E7628" i="26"/>
  <c r="F7628" i="26" s="1"/>
  <c r="D7652" i="26"/>
  <c r="F7611" i="26" l="1"/>
  <c r="G7628" i="26"/>
  <c r="G7619" i="26"/>
  <c r="F7617" i="26"/>
  <c r="F7607" i="26"/>
  <c r="F7591" i="26"/>
  <c r="G7601" i="26"/>
  <c r="F7601" i="26"/>
  <c r="F7622" i="26"/>
  <c r="G7622" i="26"/>
  <c r="G7613" i="26"/>
  <c r="F7613" i="26"/>
  <c r="G7609" i="26"/>
  <c r="G7632" i="26"/>
  <c r="F7632" i="26"/>
  <c r="F7597" i="26"/>
  <c r="G7597" i="26"/>
  <c r="G7605" i="26"/>
  <c r="F7616" i="26"/>
  <c r="G7616" i="26"/>
  <c r="G7624" i="26"/>
  <c r="F7624" i="26"/>
  <c r="G7626" i="26"/>
  <c r="F7626" i="26"/>
  <c r="F7618" i="26"/>
  <c r="G7618" i="26"/>
  <c r="G7634" i="26"/>
  <c r="F7634" i="26"/>
  <c r="G7603" i="26"/>
  <c r="G7630" i="26"/>
  <c r="F7614" i="26"/>
  <c r="G7612" i="26"/>
  <c r="G7620" i="26"/>
  <c r="F7599" i="26"/>
  <c r="E7627" i="26"/>
  <c r="F7627" i="26" s="1"/>
  <c r="D7651" i="26"/>
  <c r="E7623" i="26"/>
  <c r="G7623" i="26" s="1"/>
  <c r="D7647" i="26"/>
  <c r="D7661" i="26"/>
  <c r="E7637" i="26"/>
  <c r="G7637" i="26" s="1"/>
  <c r="E7638" i="26"/>
  <c r="F7638" i="26" s="1"/>
  <c r="D7662" i="26"/>
  <c r="E7650" i="26"/>
  <c r="D7674" i="26"/>
  <c r="D7645" i="26"/>
  <c r="E7621" i="26"/>
  <c r="G7621" i="26" s="1"/>
  <c r="E7640" i="26"/>
  <c r="D7664" i="26"/>
  <c r="E7636" i="26"/>
  <c r="F7636" i="26" s="1"/>
  <c r="D7660" i="26"/>
  <c r="E7615" i="26"/>
  <c r="G7615" i="26" s="1"/>
  <c r="D7639" i="26"/>
  <c r="E7644" i="26"/>
  <c r="F7644" i="26" s="1"/>
  <c r="D7668" i="26"/>
  <c r="D7665" i="26"/>
  <c r="E7641" i="26"/>
  <c r="F7641" i="26" s="1"/>
  <c r="D7653" i="26"/>
  <c r="E7629" i="26"/>
  <c r="G7629" i="26" s="1"/>
  <c r="E7646" i="26"/>
  <c r="D7670" i="26"/>
  <c r="E7654" i="26"/>
  <c r="D7678" i="26"/>
  <c r="E7635" i="26"/>
  <c r="G7635" i="26" s="1"/>
  <c r="D7659" i="26"/>
  <c r="E7652" i="26"/>
  <c r="F7652" i="26" s="1"/>
  <c r="D7676" i="26"/>
  <c r="E7648" i="26"/>
  <c r="D7672" i="26"/>
  <c r="E7658" i="26"/>
  <c r="D7682" i="26"/>
  <c r="E7656" i="26"/>
  <c r="D7680" i="26"/>
  <c r="E7643" i="26"/>
  <c r="D7667" i="26"/>
  <c r="D7657" i="26"/>
  <c r="E7633" i="26"/>
  <c r="F7633" i="26" s="1"/>
  <c r="D7649" i="26"/>
  <c r="E7625" i="26"/>
  <c r="E7631" i="26"/>
  <c r="G7631" i="26" s="1"/>
  <c r="D7655" i="26"/>
  <c r="E7642" i="26"/>
  <c r="D7666" i="26"/>
  <c r="G7644" i="26" l="1"/>
  <c r="G7641" i="26"/>
  <c r="G7642" i="26"/>
  <c r="F7642" i="26"/>
  <c r="G7643" i="26"/>
  <c r="F7643" i="26"/>
  <c r="F7656" i="26"/>
  <c r="G7656" i="26"/>
  <c r="G7640" i="26"/>
  <c r="F7640" i="26"/>
  <c r="F7623" i="26"/>
  <c r="F7629" i="26"/>
  <c r="G7652" i="26"/>
  <c r="F7621" i="26"/>
  <c r="G7633" i="26"/>
  <c r="G7648" i="26"/>
  <c r="F7648" i="26"/>
  <c r="G7646" i="26"/>
  <c r="F7646" i="26"/>
  <c r="G7650" i="26"/>
  <c r="F7650" i="26"/>
  <c r="F7615" i="26"/>
  <c r="G7638" i="26"/>
  <c r="F7635" i="26"/>
  <c r="F7637" i="26"/>
  <c r="F7631" i="26"/>
  <c r="G7627" i="26"/>
  <c r="G7625" i="26"/>
  <c r="F7625" i="26"/>
  <c r="G7636" i="26"/>
  <c r="G7658" i="26"/>
  <c r="F7658" i="26"/>
  <c r="G7654" i="26"/>
  <c r="F7654" i="26"/>
  <c r="D7696" i="26"/>
  <c r="E7672" i="26"/>
  <c r="D7689" i="26"/>
  <c r="E7665" i="26"/>
  <c r="F7665" i="26" s="1"/>
  <c r="D7685" i="26"/>
  <c r="E7661" i="26"/>
  <c r="G7661" i="26" s="1"/>
  <c r="E7668" i="26"/>
  <c r="F7668" i="26" s="1"/>
  <c r="D7692" i="26"/>
  <c r="E7660" i="26"/>
  <c r="F7660" i="26" s="1"/>
  <c r="D7684" i="26"/>
  <c r="D7673" i="26"/>
  <c r="E7649" i="26"/>
  <c r="E7655" i="26"/>
  <c r="G7655" i="26" s="1"/>
  <c r="D7679" i="26"/>
  <c r="E7680" i="26"/>
  <c r="D7704" i="26"/>
  <c r="E7659" i="26"/>
  <c r="F7659" i="26" s="1"/>
  <c r="D7683" i="26"/>
  <c r="E7676" i="26"/>
  <c r="F7676" i="26" s="1"/>
  <c r="D7700" i="26"/>
  <c r="D7677" i="26"/>
  <c r="E7653" i="26"/>
  <c r="G7653" i="26" s="1"/>
  <c r="E7662" i="26"/>
  <c r="F7662" i="26" s="1"/>
  <c r="D7686" i="26"/>
  <c r="E7647" i="26"/>
  <c r="G7647" i="26" s="1"/>
  <c r="D7671" i="26"/>
  <c r="E7666" i="26"/>
  <c r="D7690" i="26"/>
  <c r="E7667" i="26"/>
  <c r="D7691" i="26"/>
  <c r="E7664" i="26"/>
  <c r="D7688" i="26"/>
  <c r="E7651" i="26"/>
  <c r="F7651" i="26" s="1"/>
  <c r="D7675" i="26"/>
  <c r="E7682" i="26"/>
  <c r="D7706" i="26"/>
  <c r="E7678" i="26"/>
  <c r="G7678" i="26" s="1"/>
  <c r="D7702" i="26"/>
  <c r="D7669" i="26"/>
  <c r="E7645" i="26"/>
  <c r="G7645" i="26" s="1"/>
  <c r="D7681" i="26"/>
  <c r="E7657" i="26"/>
  <c r="E7670" i="26"/>
  <c r="F7670" i="26" s="1"/>
  <c r="D7694" i="26"/>
  <c r="E7639" i="26"/>
  <c r="G7639" i="26" s="1"/>
  <c r="D7663" i="26"/>
  <c r="D7698" i="26"/>
  <c r="E7674" i="26"/>
  <c r="F7647" i="26" l="1"/>
  <c r="G7676" i="26"/>
  <c r="G7659" i="26"/>
  <c r="F7655" i="26"/>
  <c r="G7657" i="26"/>
  <c r="F7657" i="26"/>
  <c r="G7672" i="26"/>
  <c r="F7672" i="26"/>
  <c r="F7639" i="26"/>
  <c r="G7665" i="26"/>
  <c r="G7660" i="26"/>
  <c r="G7670" i="26"/>
  <c r="F7653" i="26"/>
  <c r="F7661" i="26"/>
  <c r="F7664" i="26"/>
  <c r="G7664" i="26"/>
  <c r="G7680" i="26"/>
  <c r="F7680" i="26"/>
  <c r="F7667" i="26"/>
  <c r="G7667" i="26"/>
  <c r="G7649" i="26"/>
  <c r="F7649" i="26"/>
  <c r="G7668" i="26"/>
  <c r="G7682" i="26"/>
  <c r="F7682" i="26"/>
  <c r="F7666" i="26"/>
  <c r="G7666" i="26"/>
  <c r="F7678" i="26"/>
  <c r="G7662" i="26"/>
  <c r="G7651" i="26"/>
  <c r="F7674" i="26"/>
  <c r="G7674" i="26"/>
  <c r="F7645" i="26"/>
  <c r="D7712" i="26"/>
  <c r="E7688" i="26"/>
  <c r="E7700" i="26"/>
  <c r="F7700" i="26" s="1"/>
  <c r="D7724" i="26"/>
  <c r="D7713" i="26"/>
  <c r="E7689" i="26"/>
  <c r="D7695" i="26"/>
  <c r="E7671" i="26"/>
  <c r="G7671" i="26" s="1"/>
  <c r="E7706" i="26"/>
  <c r="D7730" i="26"/>
  <c r="D7697" i="26"/>
  <c r="E7673" i="26"/>
  <c r="F7673" i="26" s="1"/>
  <c r="D7705" i="26"/>
  <c r="E7681" i="26"/>
  <c r="G7681" i="26" s="1"/>
  <c r="D7715" i="26"/>
  <c r="E7691" i="26"/>
  <c r="F7691" i="26" s="1"/>
  <c r="E7704" i="26"/>
  <c r="D7728" i="26"/>
  <c r="D7708" i="26"/>
  <c r="E7684" i="26"/>
  <c r="F7684" i="26" s="1"/>
  <c r="D7709" i="26"/>
  <c r="E7685" i="26"/>
  <c r="G7685" i="26" s="1"/>
  <c r="D7693" i="26"/>
  <c r="E7669" i="26"/>
  <c r="G7669" i="26" s="1"/>
  <c r="D7710" i="26"/>
  <c r="E7686" i="26"/>
  <c r="E7702" i="26"/>
  <c r="F7702" i="26" s="1"/>
  <c r="D7726" i="26"/>
  <c r="D7699" i="26"/>
  <c r="E7675" i="26"/>
  <c r="D7707" i="26"/>
  <c r="E7683" i="26"/>
  <c r="F7683" i="26" s="1"/>
  <c r="D7703" i="26"/>
  <c r="E7679" i="26"/>
  <c r="G7679" i="26" s="1"/>
  <c r="E7696" i="26"/>
  <c r="D7720" i="26"/>
  <c r="E7663" i="26"/>
  <c r="G7663" i="26" s="1"/>
  <c r="D7687" i="26"/>
  <c r="E7698" i="26"/>
  <c r="D7722" i="26"/>
  <c r="E7694" i="26"/>
  <c r="F7694" i="26" s="1"/>
  <c r="D7718" i="26"/>
  <c r="D7714" i="26"/>
  <c r="E7690" i="26"/>
  <c r="D7716" i="26"/>
  <c r="E7692" i="26"/>
  <c r="F7692" i="26" s="1"/>
  <c r="D7701" i="26"/>
  <c r="E7677" i="26"/>
  <c r="G7677" i="26" s="1"/>
  <c r="G7700" i="26" l="1"/>
  <c r="G7694" i="26"/>
  <c r="F7679" i="26"/>
  <c r="G7691" i="26"/>
  <c r="F7685" i="26"/>
  <c r="G7696" i="26"/>
  <c r="F7696" i="26"/>
  <c r="G7702" i="26"/>
  <c r="F7677" i="26"/>
  <c r="F7669" i="26"/>
  <c r="G7684" i="26"/>
  <c r="F7675" i="26"/>
  <c r="G7675" i="26"/>
  <c r="G7689" i="26"/>
  <c r="F7689" i="26"/>
  <c r="G7686" i="26"/>
  <c r="F7686" i="26"/>
  <c r="G7688" i="26"/>
  <c r="F7688" i="26"/>
  <c r="F7663" i="26"/>
  <c r="G7683" i="26"/>
  <c r="G7690" i="26"/>
  <c r="F7690" i="26"/>
  <c r="G7704" i="26"/>
  <c r="F7704" i="26"/>
  <c r="F7706" i="26"/>
  <c r="G7706" i="26"/>
  <c r="G7673" i="26"/>
  <c r="F7681" i="26"/>
  <c r="F7671" i="26"/>
  <c r="G7692" i="26"/>
  <c r="G7698" i="26"/>
  <c r="F7698" i="26"/>
  <c r="D7725" i="26"/>
  <c r="E7701" i="26"/>
  <c r="G7701" i="26" s="1"/>
  <c r="E7718" i="26"/>
  <c r="D7742" i="26"/>
  <c r="E7716" i="26"/>
  <c r="F7716" i="26" s="1"/>
  <c r="D7740" i="26"/>
  <c r="E7720" i="26"/>
  <c r="D7744" i="26"/>
  <c r="D7723" i="26"/>
  <c r="E7699" i="26"/>
  <c r="G7699" i="26" s="1"/>
  <c r="E7713" i="26"/>
  <c r="D7737" i="26"/>
  <c r="D7731" i="26"/>
  <c r="E7707" i="26"/>
  <c r="D7717" i="26"/>
  <c r="E7693" i="26"/>
  <c r="G7693" i="26" s="1"/>
  <c r="E7708" i="26"/>
  <c r="F7708" i="26" s="1"/>
  <c r="D7732" i="26"/>
  <c r="D7739" i="26"/>
  <c r="E7715" i="26"/>
  <c r="F7715" i="26" s="1"/>
  <c r="D7721" i="26"/>
  <c r="E7697" i="26"/>
  <c r="F7697" i="26" s="1"/>
  <c r="E7730" i="26"/>
  <c r="D7754" i="26"/>
  <c r="E7722" i="26"/>
  <c r="D7746" i="26"/>
  <c r="E7726" i="26"/>
  <c r="F7726" i="26" s="1"/>
  <c r="D7750" i="26"/>
  <c r="E7728" i="26"/>
  <c r="D7752" i="26"/>
  <c r="E7687" i="26"/>
  <c r="G7687" i="26" s="1"/>
  <c r="E7710" i="26"/>
  <c r="D7734" i="26"/>
  <c r="E7709" i="26"/>
  <c r="G7709" i="26" s="1"/>
  <c r="D7733" i="26"/>
  <c r="D7729" i="26"/>
  <c r="E7705" i="26"/>
  <c r="F7705" i="26" s="1"/>
  <c r="E7712" i="26"/>
  <c r="D7736" i="26"/>
  <c r="E7714" i="26"/>
  <c r="D7738" i="26"/>
  <c r="D7719" i="26"/>
  <c r="E7695" i="26"/>
  <c r="G7695" i="26" s="1"/>
  <c r="D7727" i="26"/>
  <c r="E7703" i="26"/>
  <c r="G7703" i="26" s="1"/>
  <c r="E7724" i="26"/>
  <c r="F7724" i="26" s="1"/>
  <c r="D7748" i="26"/>
  <c r="G7726" i="26" l="1"/>
  <c r="F7703" i="26"/>
  <c r="G7728" i="26"/>
  <c r="F7728" i="26"/>
  <c r="F7687" i="26"/>
  <c r="F7695" i="26"/>
  <c r="F7693" i="26"/>
  <c r="F7713" i="26"/>
  <c r="G7713" i="26"/>
  <c r="G7718" i="26"/>
  <c r="F7718" i="26"/>
  <c r="G7705" i="26"/>
  <c r="G7715" i="26"/>
  <c r="G7697" i="26"/>
  <c r="G7707" i="26"/>
  <c r="F7707" i="26"/>
  <c r="F7699" i="26"/>
  <c r="F7701" i="26"/>
  <c r="G7708" i="26"/>
  <c r="F7712" i="26"/>
  <c r="G7712" i="26"/>
  <c r="D7711" i="26"/>
  <c r="G7730" i="26"/>
  <c r="F7730" i="26"/>
  <c r="F7720" i="26"/>
  <c r="G7720" i="26"/>
  <c r="G7714" i="26"/>
  <c r="F7714" i="26"/>
  <c r="G7710" i="26"/>
  <c r="F7710" i="26"/>
  <c r="G7722" i="26"/>
  <c r="F7722" i="26"/>
  <c r="F7709" i="26"/>
  <c r="G7724" i="26"/>
  <c r="G7716" i="26"/>
  <c r="E7733" i="26"/>
  <c r="G7733" i="26" s="1"/>
  <c r="D7757" i="26"/>
  <c r="E7721" i="26"/>
  <c r="D7745" i="26"/>
  <c r="E7711" i="26"/>
  <c r="G7711" i="26" s="1"/>
  <c r="E7752" i="26"/>
  <c r="D7776" i="26"/>
  <c r="E7738" i="26"/>
  <c r="D7762" i="26"/>
  <c r="E7746" i="26"/>
  <c r="D7770" i="26"/>
  <c r="E7717" i="26"/>
  <c r="G7717" i="26" s="1"/>
  <c r="D7741" i="26"/>
  <c r="E7737" i="26"/>
  <c r="F7737" i="26" s="1"/>
  <c r="D7761" i="26"/>
  <c r="E7742" i="26"/>
  <c r="G7742" i="26" s="1"/>
  <c r="D7766" i="26"/>
  <c r="E7734" i="26"/>
  <c r="F7734" i="26" s="1"/>
  <c r="D7758" i="26"/>
  <c r="D7763" i="26"/>
  <c r="E7739" i="26"/>
  <c r="E7744" i="26"/>
  <c r="D7768" i="26"/>
  <c r="E7729" i="26"/>
  <c r="F7729" i="26" s="1"/>
  <c r="D7753" i="26"/>
  <c r="E7754" i="26"/>
  <c r="D7778" i="26"/>
  <c r="D7755" i="26"/>
  <c r="E7731" i="26"/>
  <c r="D7747" i="26"/>
  <c r="E7723" i="26"/>
  <c r="F7723" i="26" s="1"/>
  <c r="E7748" i="26"/>
  <c r="F7748" i="26" s="1"/>
  <c r="D7772" i="26"/>
  <c r="D7743" i="26"/>
  <c r="E7719" i="26"/>
  <c r="G7719" i="26" s="1"/>
  <c r="E7732" i="26"/>
  <c r="F7732" i="26" s="1"/>
  <c r="D7756" i="26"/>
  <c r="E7740" i="26"/>
  <c r="F7740" i="26" s="1"/>
  <c r="D7764" i="26"/>
  <c r="D7751" i="26"/>
  <c r="E7727" i="26"/>
  <c r="G7727" i="26" s="1"/>
  <c r="E7736" i="26"/>
  <c r="D7760" i="26"/>
  <c r="E7750" i="26"/>
  <c r="D7774" i="26"/>
  <c r="E7725" i="26"/>
  <c r="G7725" i="26" s="1"/>
  <c r="D7749" i="26"/>
  <c r="G7748" i="26" l="1"/>
  <c r="F7717" i="26"/>
  <c r="G7738" i="26"/>
  <c r="F7738" i="26"/>
  <c r="F7719" i="26"/>
  <c r="G7732" i="26"/>
  <c r="F7711" i="26"/>
  <c r="G7734" i="26"/>
  <c r="F7742" i="26"/>
  <c r="G7744" i="26"/>
  <c r="F7744" i="26"/>
  <c r="F7752" i="26"/>
  <c r="G7752" i="26"/>
  <c r="G7740" i="26"/>
  <c r="G7737" i="26"/>
  <c r="F7725" i="26"/>
  <c r="F7733" i="26"/>
  <c r="G7729" i="26"/>
  <c r="G7731" i="26"/>
  <c r="F7731" i="26"/>
  <c r="G7739" i="26"/>
  <c r="F7739" i="26"/>
  <c r="G7750" i="26"/>
  <c r="F7750" i="26"/>
  <c r="D7735" i="26"/>
  <c r="G7736" i="26"/>
  <c r="F7736" i="26"/>
  <c r="G7754" i="26"/>
  <c r="F7754" i="26"/>
  <c r="G7746" i="26"/>
  <c r="F7746" i="26"/>
  <c r="G7721" i="26"/>
  <c r="F7721" i="26"/>
  <c r="G7723" i="26"/>
  <c r="F7727" i="26"/>
  <c r="E7774" i="26"/>
  <c r="D7798" i="26"/>
  <c r="E7756" i="26"/>
  <c r="F7756" i="26" s="1"/>
  <c r="D7780" i="26"/>
  <c r="E7753" i="26"/>
  <c r="D7777" i="26"/>
  <c r="E7772" i="26"/>
  <c r="F7772" i="26" s="1"/>
  <c r="D7796" i="26"/>
  <c r="E7741" i="26"/>
  <c r="G7741" i="26" s="1"/>
  <c r="D7765" i="26"/>
  <c r="E7762" i="26"/>
  <c r="D7786" i="26"/>
  <c r="E7749" i="26"/>
  <c r="G7749" i="26" s="1"/>
  <c r="D7773" i="26"/>
  <c r="E7778" i="26"/>
  <c r="D7802" i="26"/>
  <c r="E7776" i="26"/>
  <c r="D7800" i="26"/>
  <c r="E7745" i="26"/>
  <c r="G7745" i="26" s="1"/>
  <c r="D7769" i="26"/>
  <c r="D7779" i="26"/>
  <c r="E7755" i="26"/>
  <c r="G7755" i="26" s="1"/>
  <c r="E7766" i="26"/>
  <c r="D7790" i="26"/>
  <c r="E7760" i="26"/>
  <c r="D7784" i="26"/>
  <c r="E7764" i="26"/>
  <c r="F7764" i="26" s="1"/>
  <c r="D7788" i="26"/>
  <c r="E7768" i="26"/>
  <c r="D7792" i="26"/>
  <c r="E7770" i="26"/>
  <c r="D7794" i="26"/>
  <c r="D7775" i="26"/>
  <c r="E7751" i="26"/>
  <c r="G7751" i="26" s="1"/>
  <c r="D7767" i="26"/>
  <c r="E7743" i="26"/>
  <c r="G7743" i="26" s="1"/>
  <c r="D7771" i="26"/>
  <c r="E7747" i="26"/>
  <c r="F7747" i="26" s="1"/>
  <c r="E7757" i="26"/>
  <c r="G7757" i="26" s="1"/>
  <c r="D7781" i="26"/>
  <c r="E7758" i="26"/>
  <c r="D7782" i="26"/>
  <c r="D7787" i="26"/>
  <c r="E7763" i="26"/>
  <c r="G7763" i="26" s="1"/>
  <c r="E7761" i="26"/>
  <c r="D7785" i="26"/>
  <c r="E7735" i="26"/>
  <c r="G7735" i="26" s="1"/>
  <c r="G7764" i="26" l="1"/>
  <c r="G7756" i="26"/>
  <c r="F7743" i="26"/>
  <c r="F7741" i="26"/>
  <c r="F7749" i="26"/>
  <c r="F7762" i="26"/>
  <c r="G7762" i="26"/>
  <c r="G7758" i="26"/>
  <c r="F7758" i="26"/>
  <c r="G7760" i="26"/>
  <c r="F7760" i="26"/>
  <c r="G7776" i="26"/>
  <c r="F7776" i="26"/>
  <c r="F7774" i="26"/>
  <c r="G7774" i="26"/>
  <c r="F7745" i="26"/>
  <c r="F7735" i="26"/>
  <c r="F7763" i="26"/>
  <c r="G7747" i="26"/>
  <c r="F7751" i="26"/>
  <c r="F7755" i="26"/>
  <c r="D7759" i="26"/>
  <c r="G7770" i="26"/>
  <c r="F7770" i="26"/>
  <c r="G7766" i="26"/>
  <c r="F7766" i="26"/>
  <c r="F7778" i="26"/>
  <c r="G7778" i="26"/>
  <c r="F7757" i="26"/>
  <c r="G7761" i="26"/>
  <c r="F7761" i="26"/>
  <c r="F7768" i="26"/>
  <c r="G7768" i="26"/>
  <c r="F7753" i="26"/>
  <c r="G7753" i="26"/>
  <c r="G7772" i="26"/>
  <c r="D7791" i="26"/>
  <c r="E7767" i="26"/>
  <c r="G7767" i="26" s="1"/>
  <c r="E7765" i="26"/>
  <c r="G7765" i="26" s="1"/>
  <c r="D7789" i="26"/>
  <c r="E7773" i="26"/>
  <c r="G7773" i="26" s="1"/>
  <c r="D7797" i="26"/>
  <c r="E7777" i="26"/>
  <c r="D7801" i="26"/>
  <c r="E7781" i="26"/>
  <c r="G7781" i="26" s="1"/>
  <c r="D7805" i="26"/>
  <c r="E7769" i="26"/>
  <c r="D7793" i="26"/>
  <c r="E7790" i="26"/>
  <c r="D7814" i="26"/>
  <c r="D7811" i="26"/>
  <c r="E7787" i="26"/>
  <c r="G7787" i="26" s="1"/>
  <c r="E7759" i="26"/>
  <c r="G7759" i="26" s="1"/>
  <c r="E7782" i="26"/>
  <c r="D7806" i="26"/>
  <c r="E7788" i="26"/>
  <c r="F7788" i="26" s="1"/>
  <c r="D7812" i="26"/>
  <c r="E7796" i="26"/>
  <c r="F7796" i="26" s="1"/>
  <c r="D7820" i="26"/>
  <c r="E7798" i="26"/>
  <c r="D7822" i="26"/>
  <c r="D7795" i="26"/>
  <c r="E7771" i="26"/>
  <c r="G7771" i="26" s="1"/>
  <c r="E7792" i="26"/>
  <c r="D7816" i="26"/>
  <c r="E7800" i="26"/>
  <c r="D7824" i="26"/>
  <c r="E7802" i="26"/>
  <c r="D7826" i="26"/>
  <c r="E7786" i="26"/>
  <c r="D7810" i="26"/>
  <c r="E7785" i="26"/>
  <c r="D7809" i="26"/>
  <c r="E7780" i="26"/>
  <c r="F7780" i="26" s="1"/>
  <c r="D7804" i="26"/>
  <c r="E7794" i="26"/>
  <c r="D7818" i="26"/>
  <c r="D7799" i="26"/>
  <c r="E7775" i="26"/>
  <c r="G7775" i="26" s="1"/>
  <c r="E7784" i="26"/>
  <c r="D7808" i="26"/>
  <c r="D7803" i="26"/>
  <c r="E7779" i="26"/>
  <c r="G7779" i="26" s="1"/>
  <c r="F7771" i="26" l="1"/>
  <c r="G7796" i="26"/>
  <c r="F7775" i="26"/>
  <c r="G7780" i="26"/>
  <c r="G7786" i="26"/>
  <c r="F7786" i="26"/>
  <c r="G7782" i="26"/>
  <c r="F7782" i="26"/>
  <c r="G7769" i="26"/>
  <c r="F7769" i="26"/>
  <c r="F7781" i="26"/>
  <c r="G7788" i="26"/>
  <c r="G7784" i="26"/>
  <c r="F7784" i="26"/>
  <c r="G7785" i="26"/>
  <c r="F7785" i="26"/>
  <c r="F7792" i="26"/>
  <c r="G7792" i="26"/>
  <c r="F7790" i="26"/>
  <c r="G7790" i="26"/>
  <c r="G7794" i="26"/>
  <c r="F7794" i="26"/>
  <c r="G7802" i="26"/>
  <c r="F7802" i="26"/>
  <c r="G7798" i="26"/>
  <c r="F7798" i="26"/>
  <c r="D7783" i="26"/>
  <c r="F7773" i="26"/>
  <c r="F7759" i="26"/>
  <c r="F7765" i="26"/>
  <c r="F7779" i="26"/>
  <c r="G7800" i="26"/>
  <c r="F7800" i="26"/>
  <c r="F7777" i="26"/>
  <c r="G7777" i="26"/>
  <c r="F7767" i="26"/>
  <c r="F7787" i="26"/>
  <c r="E7810" i="26"/>
  <c r="D7834" i="26"/>
  <c r="E7816" i="26"/>
  <c r="D7840" i="26"/>
  <c r="E7806" i="26"/>
  <c r="D7830" i="26"/>
  <c r="E7793" i="26"/>
  <c r="D7817" i="26"/>
  <c r="E7814" i="26"/>
  <c r="D7838" i="26"/>
  <c r="E7812" i="26"/>
  <c r="F7812" i="26" s="1"/>
  <c r="D7836" i="26"/>
  <c r="E7789" i="26"/>
  <c r="G7789" i="26" s="1"/>
  <c r="D7813" i="26"/>
  <c r="D7827" i="26"/>
  <c r="E7803" i="26"/>
  <c r="G7803" i="26" s="1"/>
  <c r="D7823" i="26"/>
  <c r="E7799" i="26"/>
  <c r="G7799" i="26" s="1"/>
  <c r="E7804" i="26"/>
  <c r="F7804" i="26" s="1"/>
  <c r="D7828" i="26"/>
  <c r="E7809" i="26"/>
  <c r="D7833" i="26"/>
  <c r="E7826" i="26"/>
  <c r="D7850" i="26"/>
  <c r="E7822" i="26"/>
  <c r="D7846" i="26"/>
  <c r="D7835" i="26"/>
  <c r="E7811" i="26"/>
  <c r="G7811" i="26" s="1"/>
  <c r="E7805" i="26"/>
  <c r="G7805" i="26" s="1"/>
  <c r="D7829" i="26"/>
  <c r="E7818" i="26"/>
  <c r="D7842" i="26"/>
  <c r="E7808" i="26"/>
  <c r="D7832" i="26"/>
  <c r="D7807" i="26"/>
  <c r="E7783" i="26"/>
  <c r="E7801" i="26"/>
  <c r="D7825" i="26"/>
  <c r="E7797" i="26"/>
  <c r="G7797" i="26" s="1"/>
  <c r="D7821" i="26"/>
  <c r="E7824" i="26"/>
  <c r="D7848" i="26"/>
  <c r="D7819" i="26"/>
  <c r="E7795" i="26"/>
  <c r="G7795" i="26" s="1"/>
  <c r="E7820" i="26"/>
  <c r="F7820" i="26" s="1"/>
  <c r="D7844" i="26"/>
  <c r="D7815" i="26"/>
  <c r="E7791" i="26"/>
  <c r="G7791" i="26" s="1"/>
  <c r="G7783" i="26" l="1"/>
  <c r="G7820" i="26"/>
  <c r="F7803" i="26"/>
  <c r="G7812" i="26"/>
  <c r="F7795" i="26"/>
  <c r="F7808" i="26"/>
  <c r="G7808" i="26"/>
  <c r="G7818" i="26"/>
  <c r="F7818" i="26"/>
  <c r="G7826" i="26"/>
  <c r="F7826" i="26"/>
  <c r="F7793" i="26"/>
  <c r="G7793" i="26"/>
  <c r="G7801" i="26"/>
  <c r="F7801" i="26"/>
  <c r="G7809" i="26"/>
  <c r="F7809" i="26"/>
  <c r="G7806" i="26"/>
  <c r="F7806" i="26"/>
  <c r="F7811" i="26"/>
  <c r="F7791" i="26"/>
  <c r="F7799" i="26"/>
  <c r="G7824" i="26"/>
  <c r="F7824" i="26"/>
  <c r="G7822" i="26"/>
  <c r="F7822" i="26"/>
  <c r="F7814" i="26"/>
  <c r="G7814" i="26"/>
  <c r="G7810" i="26"/>
  <c r="F7810" i="26"/>
  <c r="G7816" i="26"/>
  <c r="F7816" i="26"/>
  <c r="F7805" i="26"/>
  <c r="G7804" i="26"/>
  <c r="F7783" i="26"/>
  <c r="F7797" i="26"/>
  <c r="F7789" i="26"/>
  <c r="E7821" i="26"/>
  <c r="G7821" i="26" s="1"/>
  <c r="D7845" i="26"/>
  <c r="D7847" i="26"/>
  <c r="E7823" i="26"/>
  <c r="G7823" i="26" s="1"/>
  <c r="E7829" i="26"/>
  <c r="G7829" i="26" s="1"/>
  <c r="D7853" i="26"/>
  <c r="E7833" i="26"/>
  <c r="D7857" i="26"/>
  <c r="E7813" i="26"/>
  <c r="G7813" i="26" s="1"/>
  <c r="D7837" i="26"/>
  <c r="E7840" i="26"/>
  <c r="D7864" i="26"/>
  <c r="D7839" i="26"/>
  <c r="E7815" i="26"/>
  <c r="G7815" i="26" s="1"/>
  <c r="D7843" i="26"/>
  <c r="E7819" i="26"/>
  <c r="G7819" i="26" s="1"/>
  <c r="D7872" i="26"/>
  <c r="E7848" i="26"/>
  <c r="E7832" i="26"/>
  <c r="D7856" i="26"/>
  <c r="E7825" i="26"/>
  <c r="D7849" i="26"/>
  <c r="D7870" i="26"/>
  <c r="E7846" i="26"/>
  <c r="E7828" i="26"/>
  <c r="F7828" i="26" s="1"/>
  <c r="D7852" i="26"/>
  <c r="D7851" i="26"/>
  <c r="E7827" i="26"/>
  <c r="G7827" i="26" s="1"/>
  <c r="E7838" i="26"/>
  <c r="D7862" i="26"/>
  <c r="D7831" i="26"/>
  <c r="E7807" i="26"/>
  <c r="G7807" i="26" s="1"/>
  <c r="E7844" i="26"/>
  <c r="F7844" i="26" s="1"/>
  <c r="D7868" i="26"/>
  <c r="E7817" i="26"/>
  <c r="D7841" i="26"/>
  <c r="D7859" i="26"/>
  <c r="E7835" i="26"/>
  <c r="G7835" i="26" s="1"/>
  <c r="E7836" i="26"/>
  <c r="F7836" i="26" s="1"/>
  <c r="D7860" i="26"/>
  <c r="E7834" i="26"/>
  <c r="D7858" i="26"/>
  <c r="E7830" i="26"/>
  <c r="D7854" i="26"/>
  <c r="E7842" i="26"/>
  <c r="D7866" i="26"/>
  <c r="D7874" i="26"/>
  <c r="E7850" i="26"/>
  <c r="F7807" i="26" l="1"/>
  <c r="F7821" i="26"/>
  <c r="F7827" i="26"/>
  <c r="G7836" i="26"/>
  <c r="F7823" i="26"/>
  <c r="F7813" i="26"/>
  <c r="G7850" i="26"/>
  <c r="F7850" i="26"/>
  <c r="G7846" i="26"/>
  <c r="F7846" i="26"/>
  <c r="G7828" i="26"/>
  <c r="F7829" i="26"/>
  <c r="F7835" i="26"/>
  <c r="F7830" i="26"/>
  <c r="G7830" i="26"/>
  <c r="G7817" i="26"/>
  <c r="F7817" i="26"/>
  <c r="G7832" i="26"/>
  <c r="F7832" i="26"/>
  <c r="G7840" i="26"/>
  <c r="F7840" i="26"/>
  <c r="F7848" i="26"/>
  <c r="G7848" i="26"/>
  <c r="G7834" i="26"/>
  <c r="F7834" i="26"/>
  <c r="G7833" i="26"/>
  <c r="F7833" i="26"/>
  <c r="G7844" i="26"/>
  <c r="G7842" i="26"/>
  <c r="F7842" i="26"/>
  <c r="G7838" i="26"/>
  <c r="F7838" i="26"/>
  <c r="G7825" i="26"/>
  <c r="F7825" i="26"/>
  <c r="F7819" i="26"/>
  <c r="F7815" i="26"/>
  <c r="E7862" i="26"/>
  <c r="D7886" i="26"/>
  <c r="E7856" i="26"/>
  <c r="D7880" i="26"/>
  <c r="D7867" i="26"/>
  <c r="E7843" i="26"/>
  <c r="G7843" i="26" s="1"/>
  <c r="E7853" i="26"/>
  <c r="G7853" i="26" s="1"/>
  <c r="D7877" i="26"/>
  <c r="D7871" i="26"/>
  <c r="E7847" i="26"/>
  <c r="G7847" i="26" s="1"/>
  <c r="E7858" i="26"/>
  <c r="D7882" i="26"/>
  <c r="E7870" i="26"/>
  <c r="D7894" i="26"/>
  <c r="E7837" i="26"/>
  <c r="G7837" i="26" s="1"/>
  <c r="D7861" i="26"/>
  <c r="E7845" i="26"/>
  <c r="G7845" i="26" s="1"/>
  <c r="D7869" i="26"/>
  <c r="E7841" i="26"/>
  <c r="D7865" i="26"/>
  <c r="D7863" i="26"/>
  <c r="E7839" i="26"/>
  <c r="G7839" i="26" s="1"/>
  <c r="E7874" i="26"/>
  <c r="D7898" i="26"/>
  <c r="D7855" i="26"/>
  <c r="E7831" i="26"/>
  <c r="G7831" i="26" s="1"/>
  <c r="D7875" i="26"/>
  <c r="E7851" i="26"/>
  <c r="G7851" i="26" s="1"/>
  <c r="E7849" i="26"/>
  <c r="D7873" i="26"/>
  <c r="D7878" i="26"/>
  <c r="E7854" i="26"/>
  <c r="D7883" i="26"/>
  <c r="E7859" i="26"/>
  <c r="G7859" i="26" s="1"/>
  <c r="D7876" i="26"/>
  <c r="E7852" i="26"/>
  <c r="F7852" i="26" s="1"/>
  <c r="E7872" i="26"/>
  <c r="D7896" i="26"/>
  <c r="D7881" i="26"/>
  <c r="E7857" i="26"/>
  <c r="D7890" i="26"/>
  <c r="E7866" i="26"/>
  <c r="E7860" i="26"/>
  <c r="F7860" i="26" s="1"/>
  <c r="D7884" i="26"/>
  <c r="E7864" i="26"/>
  <c r="D7888" i="26"/>
  <c r="E7868" i="26"/>
  <c r="F7868" i="26" s="1"/>
  <c r="D7892" i="26"/>
  <c r="G7857" i="26" l="1"/>
  <c r="F7857" i="26"/>
  <c r="G7874" i="26"/>
  <c r="F7874" i="26"/>
  <c r="F7864" i="26"/>
  <c r="G7864" i="26"/>
  <c r="F7872" i="26"/>
  <c r="G7872" i="26"/>
  <c r="G7849" i="26"/>
  <c r="F7849" i="26"/>
  <c r="F7870" i="26"/>
  <c r="G7870" i="26"/>
  <c r="F7841" i="26"/>
  <c r="G7841" i="26"/>
  <c r="G7858" i="26"/>
  <c r="F7858" i="26"/>
  <c r="G7856" i="26"/>
  <c r="F7856" i="26"/>
  <c r="F7851" i="26"/>
  <c r="G7854" i="26"/>
  <c r="F7854" i="26"/>
  <c r="G7866" i="26"/>
  <c r="F7866" i="26"/>
  <c r="G7862" i="26"/>
  <c r="F7862" i="26"/>
  <c r="F7843" i="26"/>
  <c r="G7852" i="26"/>
  <c r="F7859" i="26"/>
  <c r="F7831" i="26"/>
  <c r="G7868" i="26"/>
  <c r="F7847" i="26"/>
  <c r="F7839" i="26"/>
  <c r="F7845" i="26"/>
  <c r="G7860" i="26"/>
  <c r="F7837" i="26"/>
  <c r="F7853" i="26"/>
  <c r="D7914" i="26"/>
  <c r="E7890" i="26"/>
  <c r="D7902" i="26"/>
  <c r="E7878" i="26"/>
  <c r="D7893" i="26"/>
  <c r="E7869" i="26"/>
  <c r="G7869" i="26" s="1"/>
  <c r="E7886" i="26"/>
  <c r="D7910" i="26"/>
  <c r="E7894" i="26"/>
  <c r="D7918" i="26"/>
  <c r="E7884" i="26"/>
  <c r="F7884" i="26" s="1"/>
  <c r="D7908" i="26"/>
  <c r="E7881" i="26"/>
  <c r="G7881" i="26" s="1"/>
  <c r="D7905" i="26"/>
  <c r="E7876" i="26"/>
  <c r="F7876" i="26" s="1"/>
  <c r="D7900" i="26"/>
  <c r="D7899" i="26"/>
  <c r="E7875" i="26"/>
  <c r="G7875" i="26" s="1"/>
  <c r="D7922" i="26"/>
  <c r="E7898" i="26"/>
  <c r="E7896" i="26"/>
  <c r="D7920" i="26"/>
  <c r="D7889" i="26"/>
  <c r="E7865" i="26"/>
  <c r="G7865" i="26" s="1"/>
  <c r="D7885" i="26"/>
  <c r="E7861" i="26"/>
  <c r="G7861" i="26" s="1"/>
  <c r="D7895" i="26"/>
  <c r="E7871" i="26"/>
  <c r="G7871" i="26" s="1"/>
  <c r="D7891" i="26"/>
  <c r="E7867" i="26"/>
  <c r="G7867" i="26" s="1"/>
  <c r="E7880" i="26"/>
  <c r="D7904" i="26"/>
  <c r="D7897" i="26"/>
  <c r="E7873" i="26"/>
  <c r="G7873" i="26" s="1"/>
  <c r="E7892" i="26"/>
  <c r="F7892" i="26" s="1"/>
  <c r="D7916" i="26"/>
  <c r="E7888" i="26"/>
  <c r="D7912" i="26"/>
  <c r="D7907" i="26"/>
  <c r="E7883" i="26"/>
  <c r="G7883" i="26" s="1"/>
  <c r="E7855" i="26"/>
  <c r="G7855" i="26" s="1"/>
  <c r="D7887" i="26"/>
  <c r="E7863" i="26"/>
  <c r="G7863" i="26" s="1"/>
  <c r="D7906" i="26"/>
  <c r="E7882" i="26"/>
  <c r="E7877" i="26"/>
  <c r="G7877" i="26" s="1"/>
  <c r="D7901" i="26"/>
  <c r="G7880" i="26" l="1"/>
  <c r="F7880" i="26"/>
  <c r="G7886" i="26"/>
  <c r="F7886" i="26"/>
  <c r="G7882" i="26"/>
  <c r="F7882" i="26"/>
  <c r="F7873" i="26"/>
  <c r="F7875" i="26"/>
  <c r="F7863" i="26"/>
  <c r="G7876" i="26"/>
  <c r="G7898" i="26"/>
  <c r="F7898" i="26"/>
  <c r="G7878" i="26"/>
  <c r="F7878" i="26"/>
  <c r="F7881" i="26"/>
  <c r="F7871" i="26"/>
  <c r="G7892" i="26"/>
  <c r="F7865" i="26"/>
  <c r="F7877" i="26"/>
  <c r="F7855" i="26"/>
  <c r="G7884" i="26"/>
  <c r="F7861" i="26"/>
  <c r="G7888" i="26"/>
  <c r="F7888" i="26"/>
  <c r="G7896" i="26"/>
  <c r="F7896" i="26"/>
  <c r="G7890" i="26"/>
  <c r="F7890" i="26"/>
  <c r="D7879" i="26"/>
  <c r="G7894" i="26"/>
  <c r="F7894" i="26"/>
  <c r="F7883" i="26"/>
  <c r="F7867" i="26"/>
  <c r="F7869" i="26"/>
  <c r="E7912" i="26"/>
  <c r="D7936" i="26"/>
  <c r="E7901" i="26"/>
  <c r="G7901" i="26" s="1"/>
  <c r="D7925" i="26"/>
  <c r="D7911" i="26"/>
  <c r="E7887" i="26"/>
  <c r="D7913" i="26"/>
  <c r="E7889" i="26"/>
  <c r="G7889" i="26" s="1"/>
  <c r="D7934" i="26"/>
  <c r="E7910" i="26"/>
  <c r="E7914" i="26"/>
  <c r="D7938" i="26"/>
  <c r="D7946" i="26"/>
  <c r="E7922" i="26"/>
  <c r="D7929" i="26"/>
  <c r="E7905" i="26"/>
  <c r="G7905" i="26" s="1"/>
  <c r="E7902" i="26"/>
  <c r="D7926" i="26"/>
  <c r="E7897" i="26"/>
  <c r="G7897" i="26" s="1"/>
  <c r="D7921" i="26"/>
  <c r="E7904" i="26"/>
  <c r="D7928" i="26"/>
  <c r="D7919" i="26"/>
  <c r="E7895" i="26"/>
  <c r="D7903" i="26"/>
  <c r="E7879" i="26"/>
  <c r="G7879" i="26" s="1"/>
  <c r="D7923" i="26"/>
  <c r="E7899" i="26"/>
  <c r="E7918" i="26"/>
  <c r="D7942" i="26"/>
  <c r="D7915" i="26"/>
  <c r="E7891" i="26"/>
  <c r="G7891" i="26" s="1"/>
  <c r="D7931" i="26"/>
  <c r="E7907" i="26"/>
  <c r="E7916" i="26"/>
  <c r="F7916" i="26" s="1"/>
  <c r="D7940" i="26"/>
  <c r="E7900" i="26"/>
  <c r="F7900" i="26" s="1"/>
  <c r="D7924" i="26"/>
  <c r="E7908" i="26"/>
  <c r="F7908" i="26" s="1"/>
  <c r="D7932" i="26"/>
  <c r="E7906" i="26"/>
  <c r="D7930" i="26"/>
  <c r="E7885" i="26"/>
  <c r="G7885" i="26" s="1"/>
  <c r="D7909" i="26"/>
  <c r="E7920" i="26"/>
  <c r="D7944" i="26"/>
  <c r="D7917" i="26"/>
  <c r="E7893" i="26"/>
  <c r="G7893" i="26" s="1"/>
  <c r="G7908" i="26" l="1"/>
  <c r="G7914" i="26"/>
  <c r="F7914" i="26"/>
  <c r="F7885" i="26"/>
  <c r="F7893" i="26"/>
  <c r="G7899" i="26"/>
  <c r="F7899" i="26"/>
  <c r="G7907" i="26"/>
  <c r="F7907" i="26"/>
  <c r="F7910" i="26"/>
  <c r="G7910" i="26"/>
  <c r="F7897" i="26"/>
  <c r="F7889" i="26"/>
  <c r="F7895" i="26"/>
  <c r="G7895" i="26"/>
  <c r="F7887" i="26"/>
  <c r="G7887" i="26"/>
  <c r="F7920" i="26"/>
  <c r="G7920" i="26"/>
  <c r="F7906" i="26"/>
  <c r="G7906" i="26"/>
  <c r="G7902" i="26"/>
  <c r="F7902" i="26"/>
  <c r="G7912" i="26"/>
  <c r="F7912" i="26"/>
  <c r="G7900" i="26"/>
  <c r="F7879" i="26"/>
  <c r="F7901" i="26"/>
  <c r="F7905" i="26"/>
  <c r="F7891" i="26"/>
  <c r="G7922" i="26"/>
  <c r="F7922" i="26"/>
  <c r="G7918" i="26"/>
  <c r="F7918" i="26"/>
  <c r="F7904" i="26"/>
  <c r="G7904" i="26"/>
  <c r="G7916" i="26"/>
  <c r="E7924" i="26"/>
  <c r="F7924" i="26" s="1"/>
  <c r="D7948" i="26"/>
  <c r="D7947" i="26"/>
  <c r="E7923" i="26"/>
  <c r="E7913" i="26"/>
  <c r="G7913" i="26" s="1"/>
  <c r="D7937" i="26"/>
  <c r="D7935" i="26"/>
  <c r="E7911" i="26"/>
  <c r="D7939" i="26"/>
  <c r="E7915" i="26"/>
  <c r="E7921" i="26"/>
  <c r="G7921" i="26" s="1"/>
  <c r="D7945" i="26"/>
  <c r="E7938" i="26"/>
  <c r="D7962" i="26"/>
  <c r="D7949" i="26"/>
  <c r="E7925" i="26"/>
  <c r="G7925" i="26" s="1"/>
  <c r="D7943" i="26"/>
  <c r="E7919" i="26"/>
  <c r="E7929" i="26"/>
  <c r="G7929" i="26" s="1"/>
  <c r="D7953" i="26"/>
  <c r="D7941" i="26"/>
  <c r="E7917" i="26"/>
  <c r="G7917" i="26" s="1"/>
  <c r="D7955" i="26"/>
  <c r="E7931" i="26"/>
  <c r="E7944" i="26"/>
  <c r="D7968" i="26"/>
  <c r="D7954" i="26"/>
  <c r="E7930" i="26"/>
  <c r="D7966" i="26"/>
  <c r="E7942" i="26"/>
  <c r="E7928" i="26"/>
  <c r="D7952" i="26"/>
  <c r="E7936" i="26"/>
  <c r="D7960" i="26"/>
  <c r="D7970" i="26"/>
  <c r="E7946" i="26"/>
  <c r="E7934" i="26"/>
  <c r="D7958" i="26"/>
  <c r="E7940" i="26"/>
  <c r="F7940" i="26" s="1"/>
  <c r="D7964" i="26"/>
  <c r="E7909" i="26"/>
  <c r="G7909" i="26" s="1"/>
  <c r="D7933" i="26"/>
  <c r="E7932" i="26"/>
  <c r="F7932" i="26" s="1"/>
  <c r="D7956" i="26"/>
  <c r="D7927" i="26"/>
  <c r="E7903" i="26"/>
  <c r="E7926" i="26"/>
  <c r="D7950" i="26"/>
  <c r="F7929" i="26" l="1"/>
  <c r="F7913" i="26"/>
  <c r="F7917" i="26"/>
  <c r="F7921" i="26"/>
  <c r="G7919" i="26"/>
  <c r="F7919" i="26"/>
  <c r="G7915" i="26"/>
  <c r="F7915" i="26"/>
  <c r="F7946" i="26"/>
  <c r="G7946" i="26"/>
  <c r="F7930" i="26"/>
  <c r="G7930" i="26"/>
  <c r="G7923" i="26"/>
  <c r="F7923" i="26"/>
  <c r="G7936" i="26"/>
  <c r="F7936" i="26"/>
  <c r="G7944" i="26"/>
  <c r="F7944" i="26"/>
  <c r="G7932" i="26"/>
  <c r="G7940" i="26"/>
  <c r="G7926" i="26"/>
  <c r="F7926" i="26"/>
  <c r="G7928" i="26"/>
  <c r="F7928" i="26"/>
  <c r="F7909" i="26"/>
  <c r="F7934" i="26"/>
  <c r="G7934" i="26"/>
  <c r="G7938" i="26"/>
  <c r="F7938" i="26"/>
  <c r="G7931" i="26"/>
  <c r="F7931" i="26"/>
  <c r="G7911" i="26"/>
  <c r="F7911" i="26"/>
  <c r="G7903" i="26"/>
  <c r="F7903" i="26"/>
  <c r="G7942" i="26"/>
  <c r="F7942" i="26"/>
  <c r="G7924" i="26"/>
  <c r="F7925" i="26"/>
  <c r="D7990" i="26"/>
  <c r="E7966" i="26"/>
  <c r="E7941" i="26"/>
  <c r="G7941" i="26" s="1"/>
  <c r="D7965" i="26"/>
  <c r="D7959" i="26"/>
  <c r="E7935" i="26"/>
  <c r="E7948" i="26"/>
  <c r="F7948" i="26" s="1"/>
  <c r="D7972" i="26"/>
  <c r="D7963" i="26"/>
  <c r="E7939" i="26"/>
  <c r="E7927" i="26"/>
  <c r="E7956" i="26"/>
  <c r="F7956" i="26" s="1"/>
  <c r="D7980" i="26"/>
  <c r="E7964" i="26"/>
  <c r="F7964" i="26" s="1"/>
  <c r="D7988" i="26"/>
  <c r="D7994" i="26"/>
  <c r="E7970" i="26"/>
  <c r="D7978" i="26"/>
  <c r="E7954" i="26"/>
  <c r="D7961" i="26"/>
  <c r="E7937" i="26"/>
  <c r="G7937" i="26" s="1"/>
  <c r="E7952" i="26"/>
  <c r="D7976" i="26"/>
  <c r="D7967" i="26"/>
  <c r="E7943" i="26"/>
  <c r="E7945" i="26"/>
  <c r="G7945" i="26" s="1"/>
  <c r="D7969" i="26"/>
  <c r="D7974" i="26"/>
  <c r="E7950" i="26"/>
  <c r="E7933" i="26"/>
  <c r="G7933" i="26" s="1"/>
  <c r="D7957" i="26"/>
  <c r="D7982" i="26"/>
  <c r="E7958" i="26"/>
  <c r="E7960" i="26"/>
  <c r="D7984" i="26"/>
  <c r="D7979" i="26"/>
  <c r="E7955" i="26"/>
  <c r="D7973" i="26"/>
  <c r="E7949" i="26"/>
  <c r="G7949" i="26" s="1"/>
  <c r="D7977" i="26"/>
  <c r="E7953" i="26"/>
  <c r="G7953" i="26" s="1"/>
  <c r="E7968" i="26"/>
  <c r="D7992" i="26"/>
  <c r="D7986" i="26"/>
  <c r="E7962" i="26"/>
  <c r="D7971" i="26"/>
  <c r="E7947" i="26"/>
  <c r="F7937" i="26" l="1"/>
  <c r="G7964" i="26"/>
  <c r="F7941" i="26"/>
  <c r="F7945" i="26"/>
  <c r="G7954" i="26"/>
  <c r="F7954" i="26"/>
  <c r="G7958" i="26"/>
  <c r="F7958" i="26"/>
  <c r="G7943" i="26"/>
  <c r="F7943" i="26"/>
  <c r="G7970" i="26"/>
  <c r="F7970" i="26"/>
  <c r="G7939" i="26"/>
  <c r="F7939" i="26"/>
  <c r="G7966" i="26"/>
  <c r="F7966" i="26"/>
  <c r="F7953" i="26"/>
  <c r="G7948" i="26"/>
  <c r="G7947" i="26"/>
  <c r="F7947" i="26"/>
  <c r="F7952" i="26"/>
  <c r="G7952" i="26"/>
  <c r="G7962" i="26"/>
  <c r="F7962" i="26"/>
  <c r="G7955" i="26"/>
  <c r="F7955" i="26"/>
  <c r="F7950" i="26"/>
  <c r="G7950" i="26"/>
  <c r="G7935" i="26"/>
  <c r="F7935" i="26"/>
  <c r="G7927" i="26"/>
  <c r="F7927" i="26"/>
  <c r="F7949" i="26"/>
  <c r="F7968" i="26"/>
  <c r="G7968" i="26"/>
  <c r="G7960" i="26"/>
  <c r="F7960" i="26"/>
  <c r="D7951" i="26"/>
  <c r="G7956" i="26"/>
  <c r="F7933" i="26"/>
  <c r="E7980" i="26"/>
  <c r="G7980" i="26" s="1"/>
  <c r="D8004" i="26"/>
  <c r="E7972" i="26"/>
  <c r="F7972" i="26" s="1"/>
  <c r="D7996" i="26"/>
  <c r="E7969" i="26"/>
  <c r="G7969" i="26" s="1"/>
  <c r="D7993" i="26"/>
  <c r="D8002" i="26"/>
  <c r="E7978" i="26"/>
  <c r="D7987" i="26"/>
  <c r="E7963" i="26"/>
  <c r="F7963" i="26" s="1"/>
  <c r="E7965" i="26"/>
  <c r="G7965" i="26" s="1"/>
  <c r="D7989" i="26"/>
  <c r="D7991" i="26"/>
  <c r="E7967" i="26"/>
  <c r="F7967" i="26" s="1"/>
  <c r="E7973" i="26"/>
  <c r="G7973" i="26" s="1"/>
  <c r="D7997" i="26"/>
  <c r="E7984" i="26"/>
  <c r="D8008" i="26"/>
  <c r="E7976" i="26"/>
  <c r="D8000" i="26"/>
  <c r="E7961" i="26"/>
  <c r="G7961" i="26" s="1"/>
  <c r="D7985" i="26"/>
  <c r="D7983" i="26"/>
  <c r="E7959" i="26"/>
  <c r="F7959" i="26" s="1"/>
  <c r="E7971" i="26"/>
  <c r="F7971" i="26" s="1"/>
  <c r="D7995" i="26"/>
  <c r="D8006" i="26"/>
  <c r="E7982" i="26"/>
  <c r="G7982" i="26" s="1"/>
  <c r="D8018" i="26"/>
  <c r="E7994" i="26"/>
  <c r="D8010" i="26"/>
  <c r="E7986" i="26"/>
  <c r="F7986" i="26" s="1"/>
  <c r="E7977" i="26"/>
  <c r="G7977" i="26" s="1"/>
  <c r="D8001" i="26"/>
  <c r="E7979" i="26"/>
  <c r="F7979" i="26" s="1"/>
  <c r="D8003" i="26"/>
  <c r="D7981" i="26"/>
  <c r="E7957" i="26"/>
  <c r="G7957" i="26" s="1"/>
  <c r="E7988" i="26"/>
  <c r="F7988" i="26" s="1"/>
  <c r="D8012" i="26"/>
  <c r="E7992" i="26"/>
  <c r="F7992" i="26" s="1"/>
  <c r="D8016" i="26"/>
  <c r="D7998" i="26"/>
  <c r="E7974" i="26"/>
  <c r="E7951" i="26"/>
  <c r="D8014" i="26"/>
  <c r="E7990" i="26"/>
  <c r="G7990" i="26" s="1"/>
  <c r="G7959" i="26" l="1"/>
  <c r="G7986" i="26"/>
  <c r="F7990" i="26"/>
  <c r="F7969" i="26"/>
  <c r="F7973" i="26"/>
  <c r="G7971" i="26"/>
  <c r="F7978" i="26"/>
  <c r="G7978" i="26"/>
  <c r="G7992" i="26"/>
  <c r="G7963" i="26"/>
  <c r="G7974" i="26"/>
  <c r="F7974" i="26"/>
  <c r="G7967" i="26"/>
  <c r="F7961" i="26"/>
  <c r="F7980" i="26"/>
  <c r="G7972" i="26"/>
  <c r="F7982" i="26"/>
  <c r="F7984" i="26"/>
  <c r="G7984" i="26"/>
  <c r="F7951" i="26"/>
  <c r="G7951" i="26"/>
  <c r="G7994" i="26"/>
  <c r="F7994" i="26"/>
  <c r="D7975" i="26"/>
  <c r="G7979" i="26"/>
  <c r="G7988" i="26"/>
  <c r="F7977" i="26"/>
  <c r="F7965" i="26"/>
  <c r="F7957" i="26"/>
  <c r="G7976" i="26"/>
  <c r="F7976" i="26"/>
  <c r="E7983" i="26"/>
  <c r="G7983" i="26" s="1"/>
  <c r="D8007" i="26"/>
  <c r="E8004" i="26"/>
  <c r="F8004" i="26" s="1"/>
  <c r="D8028" i="26"/>
  <c r="E7991" i="26"/>
  <c r="F7991" i="26" s="1"/>
  <c r="D8015" i="26"/>
  <c r="D8038" i="26"/>
  <c r="E8014" i="26"/>
  <c r="G8014" i="26" s="1"/>
  <c r="D8022" i="26"/>
  <c r="E7998" i="26"/>
  <c r="G7998" i="26" s="1"/>
  <c r="D8036" i="26"/>
  <c r="E8012" i="26"/>
  <c r="F8012" i="26" s="1"/>
  <c r="E8003" i="26"/>
  <c r="F8003" i="26" s="1"/>
  <c r="D8027" i="26"/>
  <c r="D8034" i="26"/>
  <c r="E8010" i="26"/>
  <c r="G8010" i="26" s="1"/>
  <c r="E7989" i="26"/>
  <c r="F7989" i="26" s="1"/>
  <c r="D8013" i="26"/>
  <c r="E8018" i="26"/>
  <c r="G8018" i="26" s="1"/>
  <c r="D8042" i="26"/>
  <c r="E7985" i="26"/>
  <c r="D8009" i="26"/>
  <c r="E8008" i="26"/>
  <c r="G8008" i="26" s="1"/>
  <c r="D8032" i="26"/>
  <c r="E7981" i="26"/>
  <c r="D8005" i="26"/>
  <c r="E7987" i="26"/>
  <c r="F7987" i="26" s="1"/>
  <c r="D8011" i="26"/>
  <c r="E7997" i="26"/>
  <c r="D8021" i="26"/>
  <c r="D8026" i="26"/>
  <c r="E8002" i="26"/>
  <c r="E7996" i="26"/>
  <c r="G7996" i="26" s="1"/>
  <c r="D8020" i="26"/>
  <c r="E7975" i="26"/>
  <c r="E8016" i="26"/>
  <c r="G8016" i="26" s="1"/>
  <c r="D8040" i="26"/>
  <c r="E8001" i="26"/>
  <c r="D8025" i="26"/>
  <c r="E7995" i="26"/>
  <c r="F7995" i="26" s="1"/>
  <c r="D8019" i="26"/>
  <c r="E7993" i="26"/>
  <c r="D8017" i="26"/>
  <c r="D8030" i="26"/>
  <c r="E8006" i="26"/>
  <c r="G8006" i="26" s="1"/>
  <c r="E8000" i="26"/>
  <c r="D8024" i="26"/>
  <c r="F8006" i="26" l="1"/>
  <c r="G7991" i="26"/>
  <c r="F7998" i="26"/>
  <c r="F7975" i="26"/>
  <c r="F7983" i="26"/>
  <c r="F8014" i="26"/>
  <c r="F8018" i="26"/>
  <c r="G7987" i="26"/>
  <c r="F8010" i="26"/>
  <c r="G8004" i="26"/>
  <c r="G7981" i="26"/>
  <c r="F7981" i="26"/>
  <c r="G7997" i="26"/>
  <c r="F7997" i="26"/>
  <c r="G7985" i="26"/>
  <c r="F7985" i="26"/>
  <c r="G8003" i="26"/>
  <c r="F8008" i="26"/>
  <c r="G8000" i="26"/>
  <c r="F8000" i="26"/>
  <c r="G8001" i="26"/>
  <c r="F8001" i="26"/>
  <c r="D7999" i="26"/>
  <c r="G7975" i="26"/>
  <c r="G8012" i="26"/>
  <c r="G7995" i="26"/>
  <c r="F8002" i="26"/>
  <c r="G8002" i="26"/>
  <c r="F8016" i="26"/>
  <c r="F7993" i="26"/>
  <c r="G7993" i="26"/>
  <c r="F7996" i="26"/>
  <c r="G7989" i="26"/>
  <c r="D8054" i="26"/>
  <c r="E8030" i="26"/>
  <c r="G8030" i="26" s="1"/>
  <c r="D8043" i="26"/>
  <c r="E8019" i="26"/>
  <c r="F8019" i="26" s="1"/>
  <c r="D8039" i="26"/>
  <c r="E8015" i="26"/>
  <c r="F8015" i="26" s="1"/>
  <c r="E8007" i="26"/>
  <c r="F8007" i="26" s="1"/>
  <c r="D8031" i="26"/>
  <c r="E7999" i="26"/>
  <c r="E8042" i="26"/>
  <c r="G8042" i="26" s="1"/>
  <c r="D8066" i="26"/>
  <c r="E8036" i="26"/>
  <c r="F8036" i="26" s="1"/>
  <c r="D8060" i="26"/>
  <c r="E8038" i="26"/>
  <c r="G8038" i="26" s="1"/>
  <c r="D8062" i="26"/>
  <c r="E8005" i="26"/>
  <c r="D8029" i="26"/>
  <c r="D8041" i="26"/>
  <c r="E8017" i="26"/>
  <c r="D8049" i="26"/>
  <c r="E8025" i="26"/>
  <c r="D8050" i="26"/>
  <c r="E8026" i="26"/>
  <c r="G8026" i="26" s="1"/>
  <c r="E8032" i="26"/>
  <c r="G8032" i="26" s="1"/>
  <c r="D8056" i="26"/>
  <c r="E8034" i="26"/>
  <c r="G8034" i="26" s="1"/>
  <c r="D8058" i="26"/>
  <c r="E8024" i="26"/>
  <c r="G8024" i="26" s="1"/>
  <c r="D8048" i="26"/>
  <c r="D8045" i="26"/>
  <c r="E8021" i="26"/>
  <c r="D8051" i="26"/>
  <c r="E8027" i="26"/>
  <c r="F8027" i="26" s="1"/>
  <c r="D8046" i="26"/>
  <c r="E8022" i="26"/>
  <c r="G8022" i="26" s="1"/>
  <c r="D8035" i="26"/>
  <c r="E8011" i="26"/>
  <c r="F8011" i="26" s="1"/>
  <c r="D8052" i="26"/>
  <c r="E8028" i="26"/>
  <c r="F8028" i="26" s="1"/>
  <c r="E8040" i="26"/>
  <c r="G8040" i="26" s="1"/>
  <c r="D8064" i="26"/>
  <c r="E8020" i="26"/>
  <c r="F8020" i="26" s="1"/>
  <c r="D8044" i="26"/>
  <c r="D8033" i="26"/>
  <c r="E8009" i="26"/>
  <c r="D8037" i="26"/>
  <c r="E8013" i="26"/>
  <c r="F8034" i="26" l="1"/>
  <c r="G8019" i="26"/>
  <c r="G8027" i="26"/>
  <c r="G7999" i="26"/>
  <c r="F8022" i="26"/>
  <c r="G8020" i="26"/>
  <c r="G8036" i="26"/>
  <c r="G8028" i="26"/>
  <c r="F8026" i="26"/>
  <c r="F8040" i="26"/>
  <c r="F8032" i="26"/>
  <c r="D8023" i="26"/>
  <c r="F8042" i="26"/>
  <c r="F8005" i="26"/>
  <c r="G8005" i="26"/>
  <c r="F8024" i="26"/>
  <c r="G8011" i="26"/>
  <c r="G8007" i="26"/>
  <c r="F8030" i="26"/>
  <c r="G8013" i="26"/>
  <c r="F8013" i="26"/>
  <c r="F8021" i="26"/>
  <c r="G8021" i="26"/>
  <c r="G8009" i="26"/>
  <c r="F8009" i="26"/>
  <c r="G8025" i="26"/>
  <c r="F8025" i="26"/>
  <c r="F7999" i="26"/>
  <c r="F8038" i="26"/>
  <c r="G8015" i="26"/>
  <c r="G8017" i="26"/>
  <c r="F8017" i="26"/>
  <c r="E8046" i="26"/>
  <c r="G8046" i="26" s="1"/>
  <c r="D8070" i="26"/>
  <c r="D8069" i="26"/>
  <c r="E8045" i="26"/>
  <c r="D8055" i="26"/>
  <c r="E8031" i="26"/>
  <c r="F8031" i="26" s="1"/>
  <c r="E8066" i="26"/>
  <c r="G8066" i="26" s="1"/>
  <c r="D8090" i="26"/>
  <c r="D8059" i="26"/>
  <c r="E8035" i="26"/>
  <c r="F8035" i="26" s="1"/>
  <c r="D8073" i="26"/>
  <c r="E8049" i="26"/>
  <c r="D8053" i="26"/>
  <c r="E8029" i="26"/>
  <c r="E8062" i="26"/>
  <c r="G8062" i="26" s="1"/>
  <c r="D8086" i="26"/>
  <c r="E8044" i="26"/>
  <c r="F8044" i="26" s="1"/>
  <c r="D8068" i="26"/>
  <c r="D8061" i="26"/>
  <c r="E8037" i="26"/>
  <c r="E8052" i="26"/>
  <c r="F8052" i="26" s="1"/>
  <c r="D8076" i="26"/>
  <c r="E8048" i="26"/>
  <c r="D8072" i="26"/>
  <c r="E8060" i="26"/>
  <c r="F8060" i="26" s="1"/>
  <c r="D8084" i="26"/>
  <c r="D8067" i="26"/>
  <c r="E8043" i="26"/>
  <c r="F8043" i="26" s="1"/>
  <c r="D8075" i="26"/>
  <c r="E8051" i="26"/>
  <c r="F8051" i="26" s="1"/>
  <c r="E8023" i="26"/>
  <c r="F8023" i="26" s="1"/>
  <c r="E8056" i="26"/>
  <c r="G8056" i="26" s="1"/>
  <c r="D8080" i="26"/>
  <c r="E8064" i="26"/>
  <c r="D8088" i="26"/>
  <c r="E8058" i="26"/>
  <c r="G8058" i="26" s="1"/>
  <c r="D8082" i="26"/>
  <c r="E8050" i="26"/>
  <c r="G8050" i="26" s="1"/>
  <c r="D8074" i="26"/>
  <c r="D8065" i="26"/>
  <c r="E8041" i="26"/>
  <c r="D8057" i="26"/>
  <c r="E8033" i="26"/>
  <c r="D8063" i="26"/>
  <c r="E8039" i="26"/>
  <c r="F8039" i="26" s="1"/>
  <c r="E8054" i="26"/>
  <c r="G8054" i="26" s="1"/>
  <c r="D8078" i="26"/>
  <c r="G8052" i="26" l="1"/>
  <c r="F8058" i="26"/>
  <c r="G8060" i="26"/>
  <c r="G8044" i="26"/>
  <c r="G8023" i="26"/>
  <c r="F8054" i="26"/>
  <c r="F8056" i="26"/>
  <c r="F8048" i="26"/>
  <c r="G8048" i="26"/>
  <c r="F8066" i="26"/>
  <c r="G8043" i="26"/>
  <c r="G8031" i="26"/>
  <c r="F8062" i="26"/>
  <c r="F8046" i="26"/>
  <c r="D8047" i="26"/>
  <c r="G8051" i="26"/>
  <c r="G8029" i="26"/>
  <c r="F8029" i="26"/>
  <c r="F8033" i="26"/>
  <c r="G8033" i="26"/>
  <c r="G8037" i="26"/>
  <c r="F8037" i="26"/>
  <c r="F8049" i="26"/>
  <c r="G8049" i="26"/>
  <c r="G8045" i="26"/>
  <c r="F8045" i="26"/>
  <c r="G8064" i="26"/>
  <c r="F8064" i="26"/>
  <c r="G8039" i="26"/>
  <c r="G8041" i="26"/>
  <c r="F8041" i="26"/>
  <c r="F8050" i="26"/>
  <c r="G8035" i="26"/>
  <c r="E8070" i="26"/>
  <c r="G8070" i="26" s="1"/>
  <c r="D8094" i="26"/>
  <c r="E8078" i="26"/>
  <c r="G8078" i="26" s="1"/>
  <c r="D8102" i="26"/>
  <c r="E8065" i="26"/>
  <c r="D8089" i="26"/>
  <c r="E8088" i="26"/>
  <c r="G8088" i="26" s="1"/>
  <c r="D8112" i="26"/>
  <c r="E8090" i="26"/>
  <c r="G8090" i="26" s="1"/>
  <c r="D8114" i="26"/>
  <c r="E8076" i="26"/>
  <c r="F8076" i="26" s="1"/>
  <c r="D8100" i="26"/>
  <c r="E8068" i="26"/>
  <c r="F8068" i="26" s="1"/>
  <c r="D8092" i="26"/>
  <c r="D8077" i="26"/>
  <c r="E8053" i="26"/>
  <c r="D8083" i="26"/>
  <c r="E8059" i="26"/>
  <c r="F8059" i="26" s="1"/>
  <c r="D8081" i="26"/>
  <c r="E8057" i="26"/>
  <c r="E8047" i="26"/>
  <c r="F8047" i="26" s="1"/>
  <c r="D8091" i="26"/>
  <c r="E8067" i="26"/>
  <c r="F8067" i="26" s="1"/>
  <c r="E8061" i="26"/>
  <c r="D8085" i="26"/>
  <c r="E8074" i="26"/>
  <c r="G8074" i="26" s="1"/>
  <c r="D8098" i="26"/>
  <c r="D8087" i="26"/>
  <c r="E8063" i="26"/>
  <c r="F8063" i="26" s="1"/>
  <c r="E8072" i="26"/>
  <c r="G8072" i="26" s="1"/>
  <c r="D8096" i="26"/>
  <c r="E8086" i="26"/>
  <c r="G8086" i="26" s="1"/>
  <c r="D8110" i="26"/>
  <c r="D8079" i="26"/>
  <c r="E8055" i="26"/>
  <c r="F8055" i="26" s="1"/>
  <c r="E8082" i="26"/>
  <c r="G8082" i="26" s="1"/>
  <c r="D8106" i="26"/>
  <c r="E8080" i="26"/>
  <c r="D8104" i="26"/>
  <c r="E8073" i="26"/>
  <c r="D8097" i="26"/>
  <c r="E8069" i="26"/>
  <c r="D8093" i="26"/>
  <c r="E8084" i="26"/>
  <c r="F8084" i="26" s="1"/>
  <c r="D8108" i="26"/>
  <c r="D8099" i="26"/>
  <c r="E8075" i="26"/>
  <c r="F8075" i="26" s="1"/>
  <c r="G8084" i="26" l="1"/>
  <c r="D8071" i="26"/>
  <c r="F8065" i="26"/>
  <c r="G8065" i="26"/>
  <c r="F8086" i="26"/>
  <c r="G8076" i="26"/>
  <c r="G8047" i="26"/>
  <c r="F8057" i="26"/>
  <c r="G8057" i="26"/>
  <c r="G8059" i="26"/>
  <c r="F8072" i="26"/>
  <c r="F8082" i="26"/>
  <c r="G8069" i="26"/>
  <c r="F8069" i="26"/>
  <c r="F8070" i="26"/>
  <c r="F8074" i="26"/>
  <c r="G8067" i="26"/>
  <c r="G8068" i="26"/>
  <c r="F8078" i="26"/>
  <c r="F8088" i="26"/>
  <c r="F8061" i="26"/>
  <c r="G8061" i="26"/>
  <c r="G8055" i="26"/>
  <c r="G8075" i="26"/>
  <c r="F8053" i="26"/>
  <c r="G8053" i="26"/>
  <c r="F8080" i="26"/>
  <c r="G8080" i="26"/>
  <c r="G8063" i="26"/>
  <c r="F8090" i="26"/>
  <c r="G8073" i="26"/>
  <c r="F8073" i="26"/>
  <c r="E8097" i="26"/>
  <c r="D8121" i="26"/>
  <c r="D8138" i="26"/>
  <c r="E8114" i="26"/>
  <c r="G8114" i="26" s="1"/>
  <c r="E8089" i="26"/>
  <c r="D8113" i="26"/>
  <c r="D8103" i="26"/>
  <c r="E8079" i="26"/>
  <c r="F8079" i="26" s="1"/>
  <c r="E8081" i="26"/>
  <c r="D8105" i="26"/>
  <c r="E8077" i="26"/>
  <c r="D8101" i="26"/>
  <c r="D8128" i="26"/>
  <c r="E8104" i="26"/>
  <c r="G8104" i="26" s="1"/>
  <c r="D8132" i="26"/>
  <c r="E8108" i="26"/>
  <c r="F8108" i="26" s="1"/>
  <c r="D8126" i="26"/>
  <c r="E8102" i="26"/>
  <c r="G8102" i="26" s="1"/>
  <c r="D8123" i="26"/>
  <c r="E8099" i="26"/>
  <c r="F8099" i="26" s="1"/>
  <c r="D8130" i="26"/>
  <c r="E8106" i="26"/>
  <c r="G8106" i="26" s="1"/>
  <c r="E8085" i="26"/>
  <c r="D8109" i="26"/>
  <c r="D8115" i="26"/>
  <c r="E8091" i="26"/>
  <c r="F8091" i="26" s="1"/>
  <c r="E8092" i="26"/>
  <c r="F8092" i="26" s="1"/>
  <c r="D8116" i="26"/>
  <c r="E8093" i="26"/>
  <c r="D8117" i="26"/>
  <c r="D8111" i="26"/>
  <c r="E8087" i="26"/>
  <c r="F8087" i="26" s="1"/>
  <c r="D8136" i="26"/>
  <c r="E8112" i="26"/>
  <c r="E8098" i="26"/>
  <c r="G8098" i="26" s="1"/>
  <c r="D8122" i="26"/>
  <c r="D8134" i="26"/>
  <c r="E8110" i="26"/>
  <c r="G8110" i="26" s="1"/>
  <c r="E8094" i="26"/>
  <c r="G8094" i="26" s="1"/>
  <c r="D8118" i="26"/>
  <c r="E8096" i="26"/>
  <c r="D8120" i="26"/>
  <c r="E8071" i="26"/>
  <c r="F8071" i="26" s="1"/>
  <c r="D8107" i="26"/>
  <c r="E8083" i="26"/>
  <c r="F8083" i="26" s="1"/>
  <c r="E8100" i="26"/>
  <c r="F8100" i="26" s="1"/>
  <c r="D8124" i="26"/>
  <c r="G8091" i="26" l="1"/>
  <c r="F8102" i="26"/>
  <c r="G8092" i="26"/>
  <c r="G8083" i="26"/>
  <c r="F8094" i="26"/>
  <c r="F8104" i="26"/>
  <c r="F8114" i="26"/>
  <c r="G8100" i="26"/>
  <c r="F8110" i="26"/>
  <c r="G8085" i="26"/>
  <c r="F8085" i="26"/>
  <c r="F8098" i="26"/>
  <c r="F8093" i="26"/>
  <c r="G8093" i="26"/>
  <c r="G8108" i="26"/>
  <c r="D8095" i="26"/>
  <c r="G8077" i="26"/>
  <c r="F8077" i="26"/>
  <c r="G8112" i="26"/>
  <c r="F8112" i="26"/>
  <c r="G8099" i="26"/>
  <c r="G8079" i="26"/>
  <c r="G8071" i="26"/>
  <c r="G8089" i="26"/>
  <c r="F8089" i="26"/>
  <c r="F8106" i="26"/>
  <c r="G8096" i="26"/>
  <c r="F8096" i="26"/>
  <c r="G8081" i="26"/>
  <c r="F8081" i="26"/>
  <c r="F8097" i="26"/>
  <c r="G8097" i="26"/>
  <c r="G8087" i="26"/>
  <c r="D8133" i="26"/>
  <c r="E8109" i="26"/>
  <c r="E8128" i="26"/>
  <c r="F8128" i="26" s="1"/>
  <c r="D8152" i="26"/>
  <c r="D8141" i="26"/>
  <c r="E8117" i="26"/>
  <c r="D8147" i="26"/>
  <c r="E8123" i="26"/>
  <c r="D8162" i="26"/>
  <c r="E8138" i="26"/>
  <c r="E8124" i="26"/>
  <c r="D8148" i="26"/>
  <c r="D8142" i="26"/>
  <c r="E8118" i="26"/>
  <c r="D8158" i="26"/>
  <c r="E8134" i="26"/>
  <c r="D8140" i="26"/>
  <c r="E8116" i="26"/>
  <c r="F8116" i="26" s="1"/>
  <c r="D8125" i="26"/>
  <c r="E8101" i="26"/>
  <c r="D8137" i="26"/>
  <c r="E8113" i="26"/>
  <c r="E8121" i="26"/>
  <c r="D8145" i="26"/>
  <c r="D8119" i="26"/>
  <c r="E8095" i="26"/>
  <c r="E8136" i="26"/>
  <c r="D8160" i="26"/>
  <c r="D8144" i="26"/>
  <c r="E8120" i="26"/>
  <c r="D8135" i="26"/>
  <c r="E8111" i="26"/>
  <c r="F8111" i="26" s="1"/>
  <c r="E8132" i="26"/>
  <c r="D8156" i="26"/>
  <c r="D8129" i="26"/>
  <c r="E8105" i="26"/>
  <c r="D8127" i="26"/>
  <c r="E8103" i="26"/>
  <c r="F8103" i="26" s="1"/>
  <c r="D8131" i="26"/>
  <c r="E8107" i="26"/>
  <c r="F8107" i="26" s="1"/>
  <c r="D8146" i="26"/>
  <c r="E8122" i="26"/>
  <c r="D8139" i="26"/>
  <c r="E8115" i="26"/>
  <c r="F8115" i="26" s="1"/>
  <c r="D8154" i="26"/>
  <c r="E8130" i="26"/>
  <c r="G8130" i="26" s="1"/>
  <c r="D8150" i="26"/>
  <c r="E8126" i="26"/>
  <c r="F8126" i="26" s="1"/>
  <c r="G8115" i="26" l="1"/>
  <c r="F8095" i="26"/>
  <c r="G8116" i="26"/>
  <c r="G8120" i="26"/>
  <c r="F8120" i="26"/>
  <c r="G8113" i="26"/>
  <c r="F8113" i="26"/>
  <c r="G8118" i="26"/>
  <c r="F8118" i="26"/>
  <c r="F8117" i="26"/>
  <c r="G8117" i="26"/>
  <c r="G8105" i="26"/>
  <c r="F8105" i="26"/>
  <c r="G8101" i="26"/>
  <c r="F8101" i="26"/>
  <c r="G8136" i="26"/>
  <c r="F8136" i="26"/>
  <c r="F8124" i="26"/>
  <c r="G8124" i="26"/>
  <c r="F8122" i="26"/>
  <c r="G8122" i="26"/>
  <c r="G8138" i="26"/>
  <c r="F8138" i="26"/>
  <c r="F8109" i="26"/>
  <c r="G8109" i="26"/>
  <c r="G8126" i="26"/>
  <c r="F8130" i="26"/>
  <c r="G8095" i="26"/>
  <c r="G8107" i="26"/>
  <c r="G8111" i="26"/>
  <c r="F8121" i="26"/>
  <c r="G8121" i="26"/>
  <c r="G8128" i="26"/>
  <c r="G8132" i="26"/>
  <c r="F8132" i="26"/>
  <c r="G8134" i="26"/>
  <c r="F8134" i="26"/>
  <c r="F8123" i="26"/>
  <c r="G8123" i="26"/>
  <c r="G8103" i="26"/>
  <c r="D8170" i="26"/>
  <c r="E8146" i="26"/>
  <c r="G8146" i="26" s="1"/>
  <c r="D8153" i="26"/>
  <c r="E8129" i="26"/>
  <c r="G8129" i="26" s="1"/>
  <c r="E8160" i="26"/>
  <c r="G8160" i="26" s="1"/>
  <c r="D8184" i="26"/>
  <c r="D8149" i="26"/>
  <c r="E8125" i="26"/>
  <c r="F8125" i="26" s="1"/>
  <c r="D8182" i="26"/>
  <c r="E8158" i="26"/>
  <c r="D8186" i="26"/>
  <c r="E8162" i="26"/>
  <c r="F8162" i="26" s="1"/>
  <c r="D8164" i="26"/>
  <c r="E8140" i="26"/>
  <c r="D8166" i="26"/>
  <c r="E8142" i="26"/>
  <c r="D8157" i="26"/>
  <c r="E8133" i="26"/>
  <c r="D8165" i="26"/>
  <c r="E8141" i="26"/>
  <c r="F8141" i="26" s="1"/>
  <c r="D8155" i="26"/>
  <c r="E8131" i="26"/>
  <c r="F8131" i="26" s="1"/>
  <c r="E8156" i="26"/>
  <c r="D8180" i="26"/>
  <c r="E8139" i="26"/>
  <c r="D8163" i="26"/>
  <c r="E8135" i="26"/>
  <c r="F8135" i="26" s="1"/>
  <c r="D8159" i="26"/>
  <c r="E8147" i="26"/>
  <c r="F8147" i="26" s="1"/>
  <c r="D8171" i="26"/>
  <c r="D8176" i="26"/>
  <c r="E8152" i="26"/>
  <c r="D8151" i="26"/>
  <c r="E8127" i="26"/>
  <c r="G8127" i="26" s="1"/>
  <c r="D8168" i="26"/>
  <c r="E8144" i="26"/>
  <c r="F8144" i="26" s="1"/>
  <c r="E8119" i="26"/>
  <c r="F8119" i="26" s="1"/>
  <c r="E8137" i="26"/>
  <c r="D8161" i="26"/>
  <c r="D8172" i="26"/>
  <c r="E8148" i="26"/>
  <c r="D8169" i="26"/>
  <c r="E8145" i="26"/>
  <c r="D8174" i="26"/>
  <c r="E8150" i="26"/>
  <c r="D8178" i="26"/>
  <c r="E8154" i="26"/>
  <c r="G8154" i="26" s="1"/>
  <c r="G8162" i="26" l="1"/>
  <c r="G8119" i="26"/>
  <c r="F8137" i="26"/>
  <c r="G8137" i="26"/>
  <c r="G8156" i="26"/>
  <c r="F8156" i="26"/>
  <c r="G8147" i="26"/>
  <c r="F8160" i="26"/>
  <c r="G8152" i="26"/>
  <c r="F8152" i="26"/>
  <c r="G8142" i="26"/>
  <c r="F8142" i="26"/>
  <c r="D8143" i="26"/>
  <c r="F8146" i="26"/>
  <c r="G8125" i="26"/>
  <c r="G8135" i="26"/>
  <c r="G8141" i="26"/>
  <c r="F8150" i="26"/>
  <c r="G8150" i="26"/>
  <c r="G8140" i="26"/>
  <c r="F8140" i="26"/>
  <c r="F8145" i="26"/>
  <c r="G8145" i="26"/>
  <c r="G8131" i="26"/>
  <c r="G8144" i="26"/>
  <c r="F8129" i="26"/>
  <c r="F8127" i="26"/>
  <c r="F8154" i="26"/>
  <c r="F8148" i="26"/>
  <c r="G8148" i="26"/>
  <c r="F8133" i="26"/>
  <c r="G8133" i="26"/>
  <c r="G8158" i="26"/>
  <c r="F8158" i="26"/>
  <c r="F8139" i="26"/>
  <c r="G8139" i="26"/>
  <c r="D8210" i="26"/>
  <c r="E8186" i="26"/>
  <c r="F8186" i="26" s="1"/>
  <c r="E8169" i="26"/>
  <c r="G8169" i="26" s="1"/>
  <c r="D8193" i="26"/>
  <c r="E8171" i="26"/>
  <c r="D8195" i="26"/>
  <c r="D8189" i="26"/>
  <c r="E8165" i="26"/>
  <c r="E8149" i="26"/>
  <c r="D8173" i="26"/>
  <c r="D8190" i="26"/>
  <c r="E8166" i="26"/>
  <c r="E8143" i="26"/>
  <c r="E8159" i="26"/>
  <c r="G8159" i="26" s="1"/>
  <c r="D8183" i="26"/>
  <c r="D8204" i="26"/>
  <c r="E8180" i="26"/>
  <c r="E8164" i="26"/>
  <c r="D8188" i="26"/>
  <c r="D8208" i="26"/>
  <c r="E8184" i="26"/>
  <c r="G8184" i="26" s="1"/>
  <c r="D8202" i="26"/>
  <c r="E8178" i="26"/>
  <c r="F8178" i="26" s="1"/>
  <c r="E8153" i="26"/>
  <c r="D8177" i="26"/>
  <c r="D8196" i="26"/>
  <c r="E8172" i="26"/>
  <c r="E8168" i="26"/>
  <c r="G8168" i="26" s="1"/>
  <c r="D8192" i="26"/>
  <c r="D8181" i="26"/>
  <c r="E8157" i="26"/>
  <c r="F8157" i="26" s="1"/>
  <c r="D8194" i="26"/>
  <c r="E8170" i="26"/>
  <c r="F8170" i="26" s="1"/>
  <c r="E8151" i="26"/>
  <c r="G8151" i="26" s="1"/>
  <c r="D8175" i="26"/>
  <c r="D8198" i="26"/>
  <c r="E8174" i="26"/>
  <c r="D8185" i="26"/>
  <c r="E8161" i="26"/>
  <c r="G8161" i="26" s="1"/>
  <c r="D8200" i="26"/>
  <c r="E8176" i="26"/>
  <c r="G8176" i="26" s="1"/>
  <c r="E8163" i="26"/>
  <c r="D8187" i="26"/>
  <c r="E8155" i="26"/>
  <c r="D8179" i="26"/>
  <c r="D8206" i="26"/>
  <c r="E8182" i="26"/>
  <c r="G8143" i="26" l="1"/>
  <c r="G8186" i="26"/>
  <c r="F8169" i="26"/>
  <c r="F8151" i="26"/>
  <c r="F8184" i="26"/>
  <c r="G8170" i="26"/>
  <c r="F8168" i="26"/>
  <c r="F8176" i="26"/>
  <c r="G8174" i="26"/>
  <c r="F8174" i="26"/>
  <c r="D8167" i="26"/>
  <c r="F8159" i="26"/>
  <c r="F8172" i="26"/>
  <c r="G8172" i="26"/>
  <c r="G8166" i="26"/>
  <c r="F8166" i="26"/>
  <c r="G8157" i="26"/>
  <c r="G8163" i="26"/>
  <c r="F8163" i="26"/>
  <c r="G8164" i="26"/>
  <c r="F8164" i="26"/>
  <c r="F8161" i="26"/>
  <c r="G8155" i="26"/>
  <c r="F8155" i="26"/>
  <c r="G8171" i="26"/>
  <c r="F8171" i="26"/>
  <c r="F8180" i="26"/>
  <c r="G8180" i="26"/>
  <c r="F8143" i="26"/>
  <c r="G8178" i="26"/>
  <c r="F8153" i="26"/>
  <c r="G8153" i="26"/>
  <c r="G8149" i="26"/>
  <c r="F8149" i="26"/>
  <c r="F8182" i="26"/>
  <c r="G8182" i="26"/>
  <c r="G8165" i="26"/>
  <c r="F8165" i="26"/>
  <c r="E8179" i="26"/>
  <c r="D8203" i="26"/>
  <c r="E8200" i="26"/>
  <c r="G8200" i="26" s="1"/>
  <c r="D8224" i="26"/>
  <c r="D8218" i="26"/>
  <c r="E8194" i="26"/>
  <c r="F8194" i="26" s="1"/>
  <c r="D8228" i="26"/>
  <c r="E8204" i="26"/>
  <c r="D8232" i="26"/>
  <c r="E8208" i="26"/>
  <c r="G8208" i="26" s="1"/>
  <c r="E8183" i="26"/>
  <c r="G8183" i="26" s="1"/>
  <c r="D8207" i="26"/>
  <c r="D8217" i="26"/>
  <c r="E8193" i="26"/>
  <c r="G8193" i="26" s="1"/>
  <c r="E8185" i="26"/>
  <c r="G8185" i="26" s="1"/>
  <c r="D8209" i="26"/>
  <c r="D8213" i="26"/>
  <c r="E8189" i="26"/>
  <c r="D8230" i="26"/>
  <c r="E8206" i="26"/>
  <c r="E8187" i="26"/>
  <c r="D8211" i="26"/>
  <c r="E8175" i="26"/>
  <c r="G8175" i="26" s="1"/>
  <c r="D8199" i="26"/>
  <c r="E8196" i="26"/>
  <c r="D8220" i="26"/>
  <c r="D8226" i="26"/>
  <c r="E8202" i="26"/>
  <c r="F8202" i="26" s="1"/>
  <c r="E8188" i="26"/>
  <c r="D8212" i="26"/>
  <c r="D8214" i="26"/>
  <c r="E8190" i="26"/>
  <c r="E8181" i="26"/>
  <c r="D8205" i="26"/>
  <c r="D8197" i="26"/>
  <c r="E8173" i="26"/>
  <c r="D8222" i="26"/>
  <c r="E8198" i="26"/>
  <c r="E8192" i="26"/>
  <c r="G8192" i="26" s="1"/>
  <c r="D8216" i="26"/>
  <c r="E8177" i="26"/>
  <c r="G8177" i="26" s="1"/>
  <c r="D8201" i="26"/>
  <c r="E8167" i="26"/>
  <c r="E8195" i="26"/>
  <c r="D8219" i="26"/>
  <c r="D8234" i="26"/>
  <c r="E8210" i="26"/>
  <c r="F8210" i="26" s="1"/>
  <c r="G8167" i="26" l="1"/>
  <c r="G8202" i="26"/>
  <c r="F8193" i="26"/>
  <c r="F8189" i="26"/>
  <c r="G8189" i="26"/>
  <c r="F8177" i="26"/>
  <c r="F8185" i="26"/>
  <c r="G8204" i="26"/>
  <c r="F8204" i="26"/>
  <c r="G8194" i="26"/>
  <c r="G8181" i="26"/>
  <c r="F8181" i="26"/>
  <c r="G8196" i="26"/>
  <c r="F8196" i="26"/>
  <c r="F8179" i="26"/>
  <c r="G8179" i="26"/>
  <c r="G8190" i="26"/>
  <c r="F8190" i="26"/>
  <c r="F8208" i="26"/>
  <c r="F8175" i="26"/>
  <c r="F8192" i="26"/>
  <c r="F8200" i="26"/>
  <c r="F8167" i="26"/>
  <c r="G8198" i="26"/>
  <c r="F8198" i="26"/>
  <c r="G8195" i="26"/>
  <c r="F8195" i="26"/>
  <c r="G8188" i="26"/>
  <c r="F8188" i="26"/>
  <c r="F8187" i="26"/>
  <c r="G8187" i="26"/>
  <c r="G8210" i="26"/>
  <c r="D8191" i="26"/>
  <c r="G8173" i="26"/>
  <c r="F8173" i="26"/>
  <c r="G8206" i="26"/>
  <c r="F8206" i="26"/>
  <c r="F8183" i="26"/>
  <c r="E8199" i="26"/>
  <c r="G8199" i="26" s="1"/>
  <c r="D8223" i="26"/>
  <c r="D8254" i="26"/>
  <c r="E8230" i="26"/>
  <c r="E8201" i="26"/>
  <c r="G8201" i="26" s="1"/>
  <c r="D8225" i="26"/>
  <c r="D8258" i="26"/>
  <c r="E8234" i="26"/>
  <c r="F8234" i="26" s="1"/>
  <c r="E8217" i="26"/>
  <c r="G8217" i="26" s="1"/>
  <c r="D8241" i="26"/>
  <c r="D8238" i="26"/>
  <c r="E8214" i="26"/>
  <c r="D8250" i="26"/>
  <c r="E8226" i="26"/>
  <c r="F8226" i="26" s="1"/>
  <c r="E8219" i="26"/>
  <c r="D8243" i="26"/>
  <c r="D8246" i="26"/>
  <c r="E8222" i="26"/>
  <c r="D8221" i="26"/>
  <c r="E8197" i="26"/>
  <c r="F8197" i="26" s="1"/>
  <c r="E8220" i="26"/>
  <c r="D8244" i="26"/>
  <c r="E8211" i="26"/>
  <c r="D8235" i="26"/>
  <c r="D8256" i="26"/>
  <c r="E8232" i="26"/>
  <c r="G8232" i="26" s="1"/>
  <c r="D8242" i="26"/>
  <c r="E8218" i="26"/>
  <c r="F8218" i="26" s="1"/>
  <c r="D8240" i="26"/>
  <c r="E8216" i="26"/>
  <c r="G8216" i="26" s="1"/>
  <c r="E8209" i="26"/>
  <c r="G8209" i="26" s="1"/>
  <c r="D8233" i="26"/>
  <c r="E8224" i="26"/>
  <c r="G8224" i="26" s="1"/>
  <c r="D8248" i="26"/>
  <c r="D8229" i="26"/>
  <c r="E8205" i="26"/>
  <c r="E8191" i="26"/>
  <c r="G8191" i="26" s="1"/>
  <c r="E8212" i="26"/>
  <c r="D8236" i="26"/>
  <c r="D8237" i="26"/>
  <c r="E8213" i="26"/>
  <c r="F8213" i="26" s="1"/>
  <c r="E8207" i="26"/>
  <c r="G8207" i="26" s="1"/>
  <c r="D8231" i="26"/>
  <c r="E8228" i="26"/>
  <c r="D8252" i="26"/>
  <c r="E8203" i="26"/>
  <c r="D8227" i="26"/>
  <c r="G8218" i="26" l="1"/>
  <c r="F8207" i="26"/>
  <c r="G8213" i="26"/>
  <c r="F8217" i="26"/>
  <c r="G8234" i="26"/>
  <c r="F8203" i="26"/>
  <c r="G8203" i="26"/>
  <c r="G8212" i="26"/>
  <c r="F8212" i="26"/>
  <c r="F8211" i="26"/>
  <c r="G8211" i="26"/>
  <c r="F8219" i="26"/>
  <c r="G8219" i="26"/>
  <c r="F8232" i="26"/>
  <c r="G8226" i="26"/>
  <c r="D8215" i="26"/>
  <c r="F8224" i="26"/>
  <c r="F8209" i="26"/>
  <c r="F8199" i="26"/>
  <c r="G8197" i="26"/>
  <c r="G8205" i="26"/>
  <c r="F8205" i="26"/>
  <c r="F8214" i="26"/>
  <c r="G8214" i="26"/>
  <c r="G8230" i="26"/>
  <c r="F8230" i="26"/>
  <c r="F8191" i="26"/>
  <c r="F8216" i="26"/>
  <c r="G8228" i="26"/>
  <c r="F8228" i="26"/>
  <c r="G8220" i="26"/>
  <c r="F8220" i="26"/>
  <c r="G8222" i="26"/>
  <c r="F8222" i="26"/>
  <c r="F8201" i="26"/>
  <c r="D8261" i="26"/>
  <c r="E8237" i="26"/>
  <c r="F8237" i="26" s="1"/>
  <c r="D8280" i="26"/>
  <c r="E8256" i="26"/>
  <c r="G8256" i="26" s="1"/>
  <c r="D8245" i="26"/>
  <c r="E8221" i="26"/>
  <c r="F8221" i="26" s="1"/>
  <c r="E8225" i="26"/>
  <c r="G8225" i="26" s="1"/>
  <c r="D8249" i="26"/>
  <c r="E8227" i="26"/>
  <c r="D8251" i="26"/>
  <c r="E8252" i="26"/>
  <c r="D8276" i="26"/>
  <c r="E8215" i="26"/>
  <c r="G8215" i="26" s="1"/>
  <c r="D8260" i="26"/>
  <c r="E8236" i="26"/>
  <c r="E8235" i="26"/>
  <c r="D8259" i="26"/>
  <c r="D8278" i="26"/>
  <c r="E8254" i="26"/>
  <c r="D8272" i="26"/>
  <c r="E8248" i="26"/>
  <c r="D8264" i="26"/>
  <c r="E8240" i="26"/>
  <c r="G8240" i="26" s="1"/>
  <c r="D8274" i="26"/>
  <c r="E8250" i="26"/>
  <c r="F8250" i="26" s="1"/>
  <c r="E8241" i="26"/>
  <c r="G8241" i="26" s="1"/>
  <c r="D8265" i="26"/>
  <c r="E8223" i="26"/>
  <c r="G8223" i="26" s="1"/>
  <c r="D8247" i="26"/>
  <c r="D8253" i="26"/>
  <c r="E8229" i="26"/>
  <c r="F8229" i="26" s="1"/>
  <c r="E8244" i="26"/>
  <c r="D8268" i="26"/>
  <c r="D8270" i="26"/>
  <c r="E8246" i="26"/>
  <c r="E8233" i="26"/>
  <c r="G8233" i="26" s="1"/>
  <c r="D8257" i="26"/>
  <c r="D8266" i="26"/>
  <c r="E8242" i="26"/>
  <c r="F8242" i="26" s="1"/>
  <c r="E8243" i="26"/>
  <c r="D8267" i="26"/>
  <c r="D8262" i="26"/>
  <c r="E8238" i="26"/>
  <c r="D8282" i="26"/>
  <c r="E8258" i="26"/>
  <c r="E8231" i="26"/>
  <c r="G8231" i="26" s="1"/>
  <c r="D8255" i="26"/>
  <c r="F8225" i="26" l="1"/>
  <c r="F8231" i="26"/>
  <c r="F8256" i="26"/>
  <c r="G8258" i="26"/>
  <c r="F8258" i="26"/>
  <c r="G8248" i="26"/>
  <c r="F8248" i="26"/>
  <c r="D8239" i="26"/>
  <c r="F8223" i="26"/>
  <c r="G8229" i="26"/>
  <c r="F8252" i="26"/>
  <c r="G8252" i="26"/>
  <c r="G8238" i="26"/>
  <c r="F8238" i="26"/>
  <c r="G8246" i="26"/>
  <c r="F8246" i="26"/>
  <c r="G8254" i="26"/>
  <c r="F8254" i="26"/>
  <c r="F8241" i="26"/>
  <c r="F8233" i="26"/>
  <c r="G8237" i="26"/>
  <c r="F8243" i="26"/>
  <c r="G8243" i="26"/>
  <c r="G8244" i="26"/>
  <c r="F8244" i="26"/>
  <c r="F8235" i="26"/>
  <c r="G8235" i="26"/>
  <c r="F8227" i="26"/>
  <c r="G8227" i="26"/>
  <c r="G8250" i="26"/>
  <c r="G8236" i="26"/>
  <c r="F8236" i="26"/>
  <c r="G8221" i="26"/>
  <c r="F8215" i="26"/>
  <c r="F8240" i="26"/>
  <c r="G8242" i="26"/>
  <c r="E8245" i="26"/>
  <c r="F8245" i="26" s="1"/>
  <c r="D8269" i="26"/>
  <c r="D8277" i="26"/>
  <c r="E8253" i="26"/>
  <c r="F8253" i="26" s="1"/>
  <c r="D8288" i="26"/>
  <c r="E8264" i="26"/>
  <c r="G8264" i="26" s="1"/>
  <c r="E8239" i="26"/>
  <c r="D8263" i="26"/>
  <c r="D8304" i="26"/>
  <c r="E8280" i="26"/>
  <c r="D8294" i="26"/>
  <c r="E8270" i="26"/>
  <c r="E8265" i="26"/>
  <c r="G8265" i="26" s="1"/>
  <c r="D8289" i="26"/>
  <c r="D8306" i="26"/>
  <c r="E8282" i="26"/>
  <c r="D8292" i="26"/>
  <c r="E8268" i="26"/>
  <c r="E8259" i="26"/>
  <c r="D8283" i="26"/>
  <c r="D8290" i="26"/>
  <c r="E8266" i="26"/>
  <c r="G8266" i="26" s="1"/>
  <c r="E8272" i="26"/>
  <c r="G8272" i="26" s="1"/>
  <c r="D8296" i="26"/>
  <c r="E8276" i="26"/>
  <c r="D8300" i="26"/>
  <c r="E8249" i="26"/>
  <c r="G8249" i="26" s="1"/>
  <c r="D8273" i="26"/>
  <c r="D8285" i="26"/>
  <c r="E8261" i="26"/>
  <c r="E8255" i="26"/>
  <c r="D8279" i="26"/>
  <c r="D8286" i="26"/>
  <c r="E8262" i="26"/>
  <c r="D8302" i="26"/>
  <c r="E8278" i="26"/>
  <c r="F8278" i="26" s="1"/>
  <c r="E8257" i="26"/>
  <c r="G8257" i="26" s="1"/>
  <c r="D8281" i="26"/>
  <c r="E8267" i="26"/>
  <c r="D8291" i="26"/>
  <c r="E8247" i="26"/>
  <c r="D8271" i="26"/>
  <c r="D8298" i="26"/>
  <c r="E8274" i="26"/>
  <c r="E8260" i="26"/>
  <c r="D8284" i="26"/>
  <c r="E8251" i="26"/>
  <c r="D8275" i="26"/>
  <c r="G8239" i="26" l="1"/>
  <c r="G8253" i="26"/>
  <c r="F8249" i="26"/>
  <c r="F8265" i="26"/>
  <c r="G8278" i="26"/>
  <c r="F8239" i="26"/>
  <c r="G8251" i="26"/>
  <c r="F8251" i="26"/>
  <c r="F8267" i="26"/>
  <c r="G8267" i="26"/>
  <c r="F8255" i="26"/>
  <c r="G8255" i="26"/>
  <c r="F8259" i="26"/>
  <c r="G8259" i="26"/>
  <c r="G8261" i="26"/>
  <c r="F8261" i="26"/>
  <c r="F8266" i="26"/>
  <c r="G8260" i="26"/>
  <c r="F8260" i="26"/>
  <c r="G8274" i="26"/>
  <c r="F8274" i="26"/>
  <c r="G8270" i="26"/>
  <c r="F8270" i="26"/>
  <c r="F8257" i="26"/>
  <c r="G8262" i="26"/>
  <c r="F8262" i="26"/>
  <c r="G8268" i="26"/>
  <c r="F8268" i="26"/>
  <c r="G8280" i="26"/>
  <c r="F8280" i="26"/>
  <c r="F8247" i="26"/>
  <c r="G8247" i="26"/>
  <c r="G8276" i="26"/>
  <c r="F8276" i="26"/>
  <c r="G8245" i="26"/>
  <c r="G8282" i="26"/>
  <c r="F8282" i="26"/>
  <c r="F8264" i="26"/>
  <c r="F8272" i="26"/>
  <c r="E8279" i="26"/>
  <c r="F8279" i="26" s="1"/>
  <c r="D8303" i="26"/>
  <c r="E8263" i="26"/>
  <c r="D8287" i="26"/>
  <c r="D8326" i="26"/>
  <c r="E8302" i="26"/>
  <c r="F8302" i="26" s="1"/>
  <c r="E8277" i="26"/>
  <c r="F8277" i="26" s="1"/>
  <c r="D8301" i="26"/>
  <c r="D8309" i="26"/>
  <c r="E8285" i="26"/>
  <c r="F8285" i="26" s="1"/>
  <c r="D8314" i="26"/>
  <c r="E8290" i="26"/>
  <c r="F8290" i="26" s="1"/>
  <c r="E8283" i="26"/>
  <c r="D8307" i="26"/>
  <c r="E8292" i="26"/>
  <c r="D8316" i="26"/>
  <c r="D8322" i="26"/>
  <c r="E8298" i="26"/>
  <c r="E8275" i="26"/>
  <c r="D8299" i="26"/>
  <c r="E8271" i="26"/>
  <c r="G8271" i="26" s="1"/>
  <c r="D8295" i="26"/>
  <c r="E8281" i="26"/>
  <c r="G8281" i="26" s="1"/>
  <c r="D8305" i="26"/>
  <c r="E8289" i="26"/>
  <c r="G8289" i="26" s="1"/>
  <c r="D8313" i="26"/>
  <c r="D8297" i="26"/>
  <c r="E8273" i="26"/>
  <c r="G8273" i="26" s="1"/>
  <c r="D8320" i="26"/>
  <c r="E8296" i="26"/>
  <c r="D8328" i="26"/>
  <c r="E8304" i="26"/>
  <c r="D8312" i="26"/>
  <c r="E8288" i="26"/>
  <c r="E8291" i="26"/>
  <c r="D8315" i="26"/>
  <c r="E8284" i="26"/>
  <c r="D8308" i="26"/>
  <c r="D8310" i="26"/>
  <c r="E8286" i="26"/>
  <c r="F8286" i="26" s="1"/>
  <c r="D8324" i="26"/>
  <c r="E8300" i="26"/>
  <c r="D8330" i="26"/>
  <c r="E8306" i="26"/>
  <c r="D8318" i="26"/>
  <c r="E8294" i="26"/>
  <c r="F8294" i="26" s="1"/>
  <c r="D8293" i="26"/>
  <c r="E8269" i="26"/>
  <c r="F8269" i="26" s="1"/>
  <c r="G8279" i="26" l="1"/>
  <c r="F8281" i="26"/>
  <c r="G8285" i="26"/>
  <c r="G8286" i="26"/>
  <c r="G8269" i="26"/>
  <c r="G8288" i="26"/>
  <c r="F8288" i="26"/>
  <c r="G8304" i="26"/>
  <c r="F8304" i="26"/>
  <c r="G8277" i="26"/>
  <c r="F8300" i="26"/>
  <c r="G8300" i="26"/>
  <c r="F8298" i="26"/>
  <c r="G8298" i="26"/>
  <c r="G8292" i="26"/>
  <c r="F8292" i="26"/>
  <c r="F8271" i="26"/>
  <c r="F8273" i="26"/>
  <c r="F8289" i="26"/>
  <c r="G8294" i="26"/>
  <c r="G8296" i="26"/>
  <c r="F8296" i="26"/>
  <c r="G8284" i="26"/>
  <c r="F8284" i="26"/>
  <c r="G8283" i="26"/>
  <c r="F8283" i="26"/>
  <c r="G8290" i="26"/>
  <c r="G8302" i="26"/>
  <c r="G8306" i="26"/>
  <c r="F8306" i="26"/>
  <c r="G8291" i="26"/>
  <c r="F8291" i="26"/>
  <c r="G8275" i="26"/>
  <c r="F8275" i="26"/>
  <c r="F8263" i="26"/>
  <c r="G8263" i="26"/>
  <c r="D8354" i="26"/>
  <c r="E8330" i="26"/>
  <c r="E8315" i="26"/>
  <c r="D8339" i="26"/>
  <c r="D8352" i="26"/>
  <c r="E8328" i="26"/>
  <c r="D8317" i="26"/>
  <c r="E8293" i="26"/>
  <c r="F8293" i="26" s="1"/>
  <c r="D8332" i="26"/>
  <c r="E8308" i="26"/>
  <c r="D8321" i="26"/>
  <c r="E8297" i="26"/>
  <c r="G8297" i="26" s="1"/>
  <c r="D8337" i="26"/>
  <c r="E8313" i="26"/>
  <c r="G8313" i="26" s="1"/>
  <c r="E8303" i="26"/>
  <c r="D8327" i="26"/>
  <c r="D8323" i="26"/>
  <c r="E8299" i="26"/>
  <c r="D8325" i="26"/>
  <c r="E8301" i="26"/>
  <c r="F8301" i="26" s="1"/>
  <c r="D8348" i="26"/>
  <c r="E8324" i="26"/>
  <c r="D8338" i="26"/>
  <c r="E8314" i="26"/>
  <c r="D8342" i="26"/>
  <c r="E8318" i="26"/>
  <c r="F8318" i="26" s="1"/>
  <c r="D8336" i="26"/>
  <c r="E8312" i="26"/>
  <c r="D8329" i="26"/>
  <c r="E8305" i="26"/>
  <c r="G8305" i="26" s="1"/>
  <c r="D8340" i="26"/>
  <c r="E8316" i="26"/>
  <c r="E8287" i="26"/>
  <c r="D8311" i="26"/>
  <c r="D8350" i="26"/>
  <c r="E8326" i="26"/>
  <c r="F8326" i="26" s="1"/>
  <c r="D8334" i="26"/>
  <c r="E8310" i="26"/>
  <c r="F8310" i="26" s="1"/>
  <c r="D8333" i="26"/>
  <c r="E8309" i="26"/>
  <c r="F8309" i="26" s="1"/>
  <c r="E8320" i="26"/>
  <c r="D8344" i="26"/>
  <c r="E8295" i="26"/>
  <c r="D8319" i="26"/>
  <c r="D8346" i="26"/>
  <c r="E8322" i="26"/>
  <c r="F8322" i="26" s="1"/>
  <c r="E8307" i="26"/>
  <c r="D8331" i="26"/>
  <c r="G8318" i="26" l="1"/>
  <c r="F8297" i="26"/>
  <c r="G8316" i="26"/>
  <c r="F8316" i="26"/>
  <c r="G8314" i="26"/>
  <c r="F8314" i="26"/>
  <c r="G8301" i="26"/>
  <c r="F8305" i="26"/>
  <c r="G8326" i="26"/>
  <c r="F8313" i="26"/>
  <c r="F8307" i="26"/>
  <c r="G8307" i="26"/>
  <c r="F8303" i="26"/>
  <c r="G8303" i="26"/>
  <c r="G8309" i="26"/>
  <c r="F8324" i="26"/>
  <c r="G8324" i="26"/>
  <c r="G8328" i="26"/>
  <c r="F8328" i="26"/>
  <c r="G8322" i="26"/>
  <c r="F8299" i="26"/>
  <c r="G8299" i="26"/>
  <c r="F8308" i="26"/>
  <c r="G8308" i="26"/>
  <c r="G8330" i="26"/>
  <c r="F8330" i="26"/>
  <c r="G8312" i="26"/>
  <c r="F8312" i="26"/>
  <c r="G8295" i="26"/>
  <c r="F8295" i="26"/>
  <c r="G8315" i="26"/>
  <c r="F8315" i="26"/>
  <c r="G8310" i="26"/>
  <c r="G8320" i="26"/>
  <c r="F8320" i="26"/>
  <c r="G8287" i="26"/>
  <c r="F8287" i="26"/>
  <c r="G8293" i="26"/>
  <c r="D8362" i="26"/>
  <c r="E8338" i="26"/>
  <c r="D8357" i="26"/>
  <c r="E8333" i="26"/>
  <c r="F8333" i="26" s="1"/>
  <c r="D8368" i="26"/>
  <c r="E8344" i="26"/>
  <c r="D8364" i="26"/>
  <c r="E8340" i="26"/>
  <c r="E8325" i="26"/>
  <c r="F8325" i="26" s="1"/>
  <c r="D8349" i="26"/>
  <c r="E8321" i="26"/>
  <c r="G8321" i="26" s="1"/>
  <c r="D8345" i="26"/>
  <c r="D8341" i="26"/>
  <c r="E8317" i="26"/>
  <c r="F8317" i="26" s="1"/>
  <c r="D8376" i="26"/>
  <c r="E8352" i="26"/>
  <c r="D8355" i="26"/>
  <c r="E8331" i="26"/>
  <c r="D8374" i="26"/>
  <c r="E8350" i="26"/>
  <c r="F8350" i="26" s="1"/>
  <c r="D8360" i="26"/>
  <c r="E8336" i="26"/>
  <c r="E8339" i="26"/>
  <c r="D8363" i="26"/>
  <c r="E8348" i="26"/>
  <c r="D8372" i="26"/>
  <c r="D8335" i="26"/>
  <c r="E8311" i="26"/>
  <c r="F8311" i="26" s="1"/>
  <c r="D8356" i="26"/>
  <c r="E8332" i="26"/>
  <c r="D8370" i="26"/>
  <c r="E8346" i="26"/>
  <c r="D8351" i="26"/>
  <c r="E8327" i="26"/>
  <c r="D8343" i="26"/>
  <c r="E8319" i="26"/>
  <c r="D8358" i="26"/>
  <c r="E8334" i="26"/>
  <c r="F8334" i="26" s="1"/>
  <c r="E8329" i="26"/>
  <c r="G8329" i="26" s="1"/>
  <c r="D8353" i="26"/>
  <c r="D8366" i="26"/>
  <c r="E8342" i="26"/>
  <c r="F8342" i="26" s="1"/>
  <c r="E8323" i="26"/>
  <c r="D8347" i="26"/>
  <c r="D8361" i="26"/>
  <c r="E8337" i="26"/>
  <c r="G8337" i="26" s="1"/>
  <c r="D8378" i="26"/>
  <c r="E8354" i="26"/>
  <c r="F8354" i="26" s="1"/>
  <c r="F8321" i="26" l="1"/>
  <c r="G8333" i="26"/>
  <c r="F8346" i="26"/>
  <c r="G8346" i="26"/>
  <c r="G8340" i="26"/>
  <c r="F8340" i="26"/>
  <c r="G8350" i="26"/>
  <c r="G8348" i="26"/>
  <c r="F8348" i="26"/>
  <c r="G8352" i="26"/>
  <c r="F8352" i="26"/>
  <c r="F8337" i="26"/>
  <c r="G8319" i="26"/>
  <c r="F8319" i="26"/>
  <c r="G8354" i="26"/>
  <c r="F8329" i="26"/>
  <c r="G8317" i="26"/>
  <c r="F8323" i="26"/>
  <c r="G8323" i="26"/>
  <c r="G8342" i="26"/>
  <c r="G8334" i="26"/>
  <c r="G8325" i="26"/>
  <c r="G8339" i="26"/>
  <c r="F8339" i="26"/>
  <c r="F8332" i="26"/>
  <c r="G8332" i="26"/>
  <c r="G8336" i="26"/>
  <c r="F8336" i="26"/>
  <c r="G8344" i="26"/>
  <c r="F8344" i="26"/>
  <c r="G8327" i="26"/>
  <c r="F8327" i="26"/>
  <c r="G8331" i="26"/>
  <c r="F8331" i="26"/>
  <c r="F8338" i="26"/>
  <c r="G8338" i="26"/>
  <c r="G8311" i="26"/>
  <c r="D8400" i="26"/>
  <c r="E8376" i="26"/>
  <c r="D8373" i="26"/>
  <c r="E8349" i="26"/>
  <c r="F8349" i="26" s="1"/>
  <c r="E8356" i="26"/>
  <c r="D8380" i="26"/>
  <c r="E8360" i="26"/>
  <c r="D8384" i="26"/>
  <c r="D8392" i="26"/>
  <c r="E8368" i="26"/>
  <c r="E8335" i="26"/>
  <c r="D8359" i="26"/>
  <c r="E8341" i="26"/>
  <c r="F8341" i="26" s="1"/>
  <c r="D8365" i="26"/>
  <c r="D8402" i="26"/>
  <c r="E8378" i="26"/>
  <c r="D8390" i="26"/>
  <c r="E8366" i="26"/>
  <c r="F8366" i="26" s="1"/>
  <c r="D8382" i="26"/>
  <c r="E8358" i="26"/>
  <c r="F8358" i="26" s="1"/>
  <c r="E8355" i="26"/>
  <c r="D8379" i="26"/>
  <c r="D8388" i="26"/>
  <c r="E8364" i="26"/>
  <c r="D8386" i="26"/>
  <c r="E8362" i="26"/>
  <c r="E8363" i="26"/>
  <c r="D8387" i="26"/>
  <c r="D8398" i="26"/>
  <c r="E8374" i="26"/>
  <c r="F8374" i="26" s="1"/>
  <c r="D8381" i="26"/>
  <c r="E8357" i="26"/>
  <c r="F8357" i="26" s="1"/>
  <c r="D8385" i="26"/>
  <c r="E8361" i="26"/>
  <c r="G8361" i="26" s="1"/>
  <c r="D8377" i="26"/>
  <c r="E8353" i="26"/>
  <c r="G8353" i="26" s="1"/>
  <c r="E8351" i="26"/>
  <c r="D8375" i="26"/>
  <c r="D8396" i="26"/>
  <c r="E8372" i="26"/>
  <c r="E8345" i="26"/>
  <c r="G8345" i="26" s="1"/>
  <c r="D8369" i="26"/>
  <c r="E8347" i="26"/>
  <c r="D8371" i="26"/>
  <c r="E8343" i="26"/>
  <c r="F8343" i="26" s="1"/>
  <c r="D8367" i="26"/>
  <c r="D8394" i="26"/>
  <c r="E8370" i="26"/>
  <c r="F8361" i="26" l="1"/>
  <c r="G8374" i="26"/>
  <c r="G8343" i="26"/>
  <c r="G8341" i="26"/>
  <c r="G8362" i="26"/>
  <c r="F8362" i="26"/>
  <c r="G8368" i="26"/>
  <c r="F8368" i="26"/>
  <c r="G8376" i="26"/>
  <c r="F8376" i="26"/>
  <c r="G8366" i="26"/>
  <c r="G8357" i="26"/>
  <c r="F8360" i="26"/>
  <c r="G8360" i="26"/>
  <c r="F8351" i="26"/>
  <c r="G8351" i="26"/>
  <c r="G8355" i="26"/>
  <c r="F8355" i="26"/>
  <c r="G8356" i="26"/>
  <c r="F8356" i="26"/>
  <c r="F8345" i="26"/>
  <c r="G8358" i="26"/>
  <c r="F8353" i="26"/>
  <c r="G8370" i="26"/>
  <c r="F8370" i="26"/>
  <c r="F8372" i="26"/>
  <c r="G8372" i="26"/>
  <c r="G8364" i="26"/>
  <c r="F8364" i="26"/>
  <c r="G8378" i="26"/>
  <c r="F8378" i="26"/>
  <c r="G8347" i="26"/>
  <c r="F8347" i="26"/>
  <c r="G8363" i="26"/>
  <c r="F8363" i="26"/>
  <c r="F8335" i="26"/>
  <c r="G8335" i="26"/>
  <c r="G8349" i="26"/>
  <c r="D8409" i="26"/>
  <c r="E8385" i="26"/>
  <c r="G8385" i="26" s="1"/>
  <c r="E8387" i="26"/>
  <c r="D8411" i="26"/>
  <c r="E8359" i="26"/>
  <c r="D8410" i="26"/>
  <c r="E8386" i="26"/>
  <c r="F8386" i="26" s="1"/>
  <c r="D8414" i="26"/>
  <c r="E8390" i="26"/>
  <c r="F8390" i="26" s="1"/>
  <c r="E8392" i="26"/>
  <c r="D8416" i="26"/>
  <c r="D8393" i="26"/>
  <c r="E8369" i="26"/>
  <c r="G8369" i="26" s="1"/>
  <c r="E8373" i="26"/>
  <c r="F8373" i="26" s="1"/>
  <c r="D8397" i="26"/>
  <c r="E8381" i="26"/>
  <c r="F8381" i="26" s="1"/>
  <c r="D8405" i="26"/>
  <c r="E8365" i="26"/>
  <c r="F8365" i="26" s="1"/>
  <c r="D8389" i="26"/>
  <c r="D8404" i="26"/>
  <c r="E8380" i="26"/>
  <c r="E8388" i="26"/>
  <c r="D8412" i="26"/>
  <c r="D8424" i="26"/>
  <c r="E8400" i="26"/>
  <c r="F8400" i="26" s="1"/>
  <c r="D8418" i="26"/>
  <c r="E8394" i="26"/>
  <c r="G8394" i="26" s="1"/>
  <c r="E8396" i="26"/>
  <c r="G8396" i="26" s="1"/>
  <c r="D8420" i="26"/>
  <c r="E8377" i="26"/>
  <c r="G8377" i="26" s="1"/>
  <c r="D8401" i="26"/>
  <c r="D8406" i="26"/>
  <c r="E8382" i="26"/>
  <c r="F8382" i="26" s="1"/>
  <c r="D8426" i="26"/>
  <c r="E8402" i="26"/>
  <c r="G8402" i="26" s="1"/>
  <c r="E8384" i="26"/>
  <c r="D8408" i="26"/>
  <c r="E8371" i="26"/>
  <c r="D8395" i="26"/>
  <c r="E8367" i="26"/>
  <c r="D8391" i="26"/>
  <c r="E8375" i="26"/>
  <c r="F8375" i="26" s="1"/>
  <c r="D8399" i="26"/>
  <c r="D8422" i="26"/>
  <c r="E8398" i="26"/>
  <c r="E8379" i="26"/>
  <c r="D8403" i="26"/>
  <c r="F8402" i="26" l="1"/>
  <c r="G8367" i="26"/>
  <c r="F8367" i="26"/>
  <c r="G8382" i="26"/>
  <c r="G8381" i="26"/>
  <c r="F8396" i="26"/>
  <c r="G8392" i="26"/>
  <c r="F8392" i="26"/>
  <c r="F8387" i="26"/>
  <c r="G8387" i="26"/>
  <c r="F8394" i="26"/>
  <c r="G8390" i="26"/>
  <c r="G8398" i="26"/>
  <c r="F8398" i="26"/>
  <c r="F8380" i="26"/>
  <c r="G8380" i="26"/>
  <c r="D8383" i="26"/>
  <c r="F8377" i="26"/>
  <c r="G8386" i="26"/>
  <c r="G8365" i="26"/>
  <c r="G8400" i="26"/>
  <c r="F8379" i="26"/>
  <c r="G8379" i="26"/>
  <c r="F8371" i="26"/>
  <c r="G8371" i="26"/>
  <c r="F8388" i="26"/>
  <c r="G8388" i="26"/>
  <c r="G8384" i="26"/>
  <c r="F8384" i="26"/>
  <c r="F8359" i="26"/>
  <c r="G8359" i="26"/>
  <c r="F8385" i="26"/>
  <c r="G8375" i="26"/>
  <c r="G8373" i="26"/>
  <c r="F8369" i="26"/>
  <c r="E8424" i="26"/>
  <c r="D8448" i="26"/>
  <c r="E8399" i="26"/>
  <c r="F8399" i="26" s="1"/>
  <c r="D8423" i="26"/>
  <c r="D8428" i="26"/>
  <c r="E8404" i="26"/>
  <c r="E8416" i="26"/>
  <c r="F8416" i="26" s="1"/>
  <c r="D8440" i="26"/>
  <c r="E8411" i="26"/>
  <c r="D8435" i="26"/>
  <c r="E8403" i="26"/>
  <c r="F8403" i="26" s="1"/>
  <c r="D8427" i="26"/>
  <c r="D8430" i="26"/>
  <c r="E8406" i="26"/>
  <c r="F8406" i="26" s="1"/>
  <c r="D8450" i="26"/>
  <c r="E8426" i="26"/>
  <c r="G8426" i="26" s="1"/>
  <c r="D8432" i="26"/>
  <c r="E8408" i="26"/>
  <c r="D8425" i="26"/>
  <c r="E8401" i="26"/>
  <c r="D8413" i="26"/>
  <c r="E8389" i="26"/>
  <c r="F8389" i="26" s="1"/>
  <c r="E8397" i="26"/>
  <c r="D8421" i="26"/>
  <c r="D8434" i="26"/>
  <c r="E8410" i="26"/>
  <c r="G8410" i="26" s="1"/>
  <c r="E8395" i="26"/>
  <c r="D8419" i="26"/>
  <c r="E8383" i="26"/>
  <c r="D8407" i="26"/>
  <c r="E8391" i="26"/>
  <c r="D8415" i="26"/>
  <c r="D8442" i="26"/>
  <c r="E8418" i="26"/>
  <c r="E8412" i="26"/>
  <c r="F8412" i="26" s="1"/>
  <c r="D8436" i="26"/>
  <c r="D8417" i="26"/>
  <c r="E8393" i="26"/>
  <c r="G8393" i="26" s="1"/>
  <c r="E8409" i="26"/>
  <c r="F8409" i="26" s="1"/>
  <c r="D8433" i="26"/>
  <c r="D8446" i="26"/>
  <c r="E8422" i="26"/>
  <c r="G8422" i="26" s="1"/>
  <c r="E8420" i="26"/>
  <c r="F8420" i="26" s="1"/>
  <c r="D8444" i="26"/>
  <c r="E8405" i="26"/>
  <c r="D8429" i="26"/>
  <c r="D8438" i="26"/>
  <c r="E8414" i="26"/>
  <c r="G8414" i="26" s="1"/>
  <c r="G8416" i="26" l="1"/>
  <c r="G8411" i="26"/>
  <c r="F8411" i="26"/>
  <c r="G8424" i="26"/>
  <c r="F8424" i="26"/>
  <c r="F8426" i="26"/>
  <c r="F8418" i="26"/>
  <c r="G8418" i="26"/>
  <c r="G8412" i="26"/>
  <c r="G8409" i="26"/>
  <c r="G8391" i="26"/>
  <c r="F8391" i="26"/>
  <c r="F8397" i="26"/>
  <c r="G8397" i="26"/>
  <c r="F8393" i="26"/>
  <c r="G8403" i="26"/>
  <c r="F8414" i="26"/>
  <c r="G8406" i="26"/>
  <c r="G8404" i="26"/>
  <c r="F8404" i="26"/>
  <c r="F8408" i="26"/>
  <c r="G8408" i="26"/>
  <c r="G8405" i="26"/>
  <c r="F8405" i="26"/>
  <c r="G8383" i="26"/>
  <c r="F8383" i="26"/>
  <c r="G8389" i="26"/>
  <c r="F8401" i="26"/>
  <c r="G8401" i="26"/>
  <c r="G8399" i="26"/>
  <c r="F8422" i="26"/>
  <c r="G8420" i="26"/>
  <c r="F8410" i="26"/>
  <c r="F8395" i="26"/>
  <c r="G8395" i="26"/>
  <c r="D8470" i="26"/>
  <c r="E8446" i="26"/>
  <c r="G8446" i="26" s="1"/>
  <c r="D8449" i="26"/>
  <c r="E8425" i="26"/>
  <c r="G8425" i="26" s="1"/>
  <c r="D8468" i="26"/>
  <c r="E8444" i="26"/>
  <c r="G8444" i="26" s="1"/>
  <c r="E8419" i="26"/>
  <c r="F8419" i="26" s="1"/>
  <c r="D8443" i="26"/>
  <c r="E8427" i="26"/>
  <c r="D8451" i="26"/>
  <c r="D8445" i="26"/>
  <c r="E8421" i="26"/>
  <c r="D8474" i="26"/>
  <c r="E8450" i="26"/>
  <c r="G8450" i="26" s="1"/>
  <c r="D8466" i="26"/>
  <c r="E8442" i="26"/>
  <c r="E8435" i="26"/>
  <c r="D8459" i="26"/>
  <c r="E8428" i="26"/>
  <c r="G8428" i="26" s="1"/>
  <c r="D8452" i="26"/>
  <c r="E8448" i="26"/>
  <c r="G8448" i="26" s="1"/>
  <c r="D8472" i="26"/>
  <c r="D8441" i="26"/>
  <c r="E8417" i="26"/>
  <c r="E8407" i="26"/>
  <c r="F8407" i="26" s="1"/>
  <c r="D8431" i="26"/>
  <c r="D8456" i="26"/>
  <c r="E8432" i="26"/>
  <c r="G8432" i="26" s="1"/>
  <c r="D8462" i="26"/>
  <c r="E8438" i="26"/>
  <c r="F8438" i="26" s="1"/>
  <c r="E8429" i="26"/>
  <c r="D8453" i="26"/>
  <c r="D8457" i="26"/>
  <c r="E8433" i="26"/>
  <c r="D8460" i="26"/>
  <c r="E8436" i="26"/>
  <c r="E8415" i="26"/>
  <c r="D8439" i="26"/>
  <c r="E8413" i="26"/>
  <c r="D8437" i="26"/>
  <c r="E8423" i="26"/>
  <c r="F8423" i="26" s="1"/>
  <c r="D8447" i="26"/>
  <c r="D8458" i="26"/>
  <c r="E8434" i="26"/>
  <c r="G8434" i="26" s="1"/>
  <c r="D8454" i="26"/>
  <c r="E8430" i="26"/>
  <c r="D8464" i="26"/>
  <c r="E8440" i="26"/>
  <c r="G8440" i="26" s="1"/>
  <c r="G8423" i="26" l="1"/>
  <c r="G8433" i="26"/>
  <c r="F8433" i="26"/>
  <c r="G8427" i="26"/>
  <c r="F8427" i="26"/>
  <c r="G8417" i="26"/>
  <c r="F8417" i="26"/>
  <c r="F8442" i="26"/>
  <c r="G8442" i="26"/>
  <c r="G8429" i="26"/>
  <c r="F8429" i="26"/>
  <c r="G8407" i="26"/>
  <c r="G8438" i="26"/>
  <c r="F8435" i="26"/>
  <c r="G8435" i="26"/>
  <c r="F8413" i="26"/>
  <c r="G8413" i="26"/>
  <c r="F8444" i="26"/>
  <c r="F8440" i="26"/>
  <c r="F8432" i="26"/>
  <c r="G8419" i="26"/>
  <c r="G8430" i="26"/>
  <c r="F8430" i="26"/>
  <c r="G8415" i="26"/>
  <c r="F8415" i="26"/>
  <c r="G8436" i="26"/>
  <c r="F8436" i="26"/>
  <c r="F8421" i="26"/>
  <c r="G8421" i="26"/>
  <c r="F8428" i="26"/>
  <c r="F8425" i="26"/>
  <c r="F8450" i="26"/>
  <c r="F8448" i="26"/>
  <c r="F8434" i="26"/>
  <c r="F8446" i="26"/>
  <c r="E8443" i="26"/>
  <c r="D8467" i="26"/>
  <c r="D8488" i="26"/>
  <c r="E8464" i="26"/>
  <c r="G8464" i="26" s="1"/>
  <c r="E8437" i="26"/>
  <c r="D8461" i="26"/>
  <c r="D8477" i="26"/>
  <c r="E8453" i="26"/>
  <c r="E8456" i="26"/>
  <c r="G8456" i="26" s="1"/>
  <c r="D8480" i="26"/>
  <c r="E8472" i="26"/>
  <c r="G8472" i="26" s="1"/>
  <c r="D8496" i="26"/>
  <c r="D8482" i="26"/>
  <c r="E8458" i="26"/>
  <c r="E8451" i="26"/>
  <c r="D8475" i="26"/>
  <c r="D8473" i="26"/>
  <c r="E8449" i="26"/>
  <c r="D8492" i="26"/>
  <c r="E8468" i="26"/>
  <c r="F8468" i="26" s="1"/>
  <c r="E8460" i="26"/>
  <c r="F8460" i="26" s="1"/>
  <c r="D8484" i="26"/>
  <c r="E8452" i="26"/>
  <c r="F8452" i="26" s="1"/>
  <c r="D8476" i="26"/>
  <c r="E8431" i="26"/>
  <c r="F8431" i="26" s="1"/>
  <c r="D8455" i="26"/>
  <c r="E8441" i="26"/>
  <c r="D8465" i="26"/>
  <c r="D8498" i="26"/>
  <c r="E8474" i="26"/>
  <c r="D8478" i="26"/>
  <c r="E8454" i="26"/>
  <c r="G8454" i="26" s="1"/>
  <c r="D8481" i="26"/>
  <c r="E8457" i="26"/>
  <c r="D8490" i="26"/>
  <c r="E8466" i="26"/>
  <c r="G8466" i="26" s="1"/>
  <c r="E8447" i="26"/>
  <c r="F8447" i="26" s="1"/>
  <c r="D8471" i="26"/>
  <c r="E8439" i="26"/>
  <c r="F8439" i="26" s="1"/>
  <c r="D8463" i="26"/>
  <c r="D8486" i="26"/>
  <c r="E8462" i="26"/>
  <c r="G8462" i="26" s="1"/>
  <c r="E8459" i="26"/>
  <c r="D8483" i="26"/>
  <c r="E8445" i="26"/>
  <c r="D8469" i="26"/>
  <c r="D8494" i="26"/>
  <c r="E8470" i="26"/>
  <c r="G8470" i="26" s="1"/>
  <c r="G8452" i="26" l="1"/>
  <c r="F8454" i="26"/>
  <c r="G8443" i="26"/>
  <c r="F8443" i="26"/>
  <c r="F8472" i="26"/>
  <c r="F8456" i="26"/>
  <c r="G8439" i="26"/>
  <c r="F8466" i="26"/>
  <c r="G8457" i="26"/>
  <c r="F8457" i="26"/>
  <c r="G8449" i="26"/>
  <c r="F8449" i="26"/>
  <c r="F8453" i="26"/>
  <c r="G8453" i="26"/>
  <c r="G8451" i="26"/>
  <c r="F8451" i="26"/>
  <c r="G8468" i="26"/>
  <c r="G8431" i="26"/>
  <c r="G8459" i="26"/>
  <c r="F8459" i="26"/>
  <c r="G8441" i="26"/>
  <c r="F8441" i="26"/>
  <c r="F8474" i="26"/>
  <c r="G8474" i="26"/>
  <c r="F8458" i="26"/>
  <c r="G8458" i="26"/>
  <c r="G8445" i="26"/>
  <c r="F8445" i="26"/>
  <c r="F8437" i="26"/>
  <c r="G8437" i="26"/>
  <c r="F8462" i="26"/>
  <c r="G8460" i="26"/>
  <c r="F8464" i="26"/>
  <c r="F8470" i="26"/>
  <c r="G8447" i="26"/>
  <c r="D8489" i="26"/>
  <c r="E8465" i="26"/>
  <c r="D8501" i="26"/>
  <c r="E8477" i="26"/>
  <c r="D8497" i="26"/>
  <c r="E8473" i="26"/>
  <c r="E8494" i="26"/>
  <c r="G8494" i="26" s="1"/>
  <c r="D8518" i="26"/>
  <c r="E8476" i="26"/>
  <c r="G8476" i="26" s="1"/>
  <c r="D8500" i="26"/>
  <c r="D8499" i="26"/>
  <c r="E8475" i="26"/>
  <c r="E8496" i="26"/>
  <c r="G8496" i="26" s="1"/>
  <c r="D8520" i="26"/>
  <c r="E8488" i="26"/>
  <c r="G8488" i="26" s="1"/>
  <c r="D8512" i="26"/>
  <c r="D8505" i="26"/>
  <c r="E8481" i="26"/>
  <c r="D8507" i="26"/>
  <c r="E8483" i="26"/>
  <c r="D8495" i="26"/>
  <c r="E8471" i="26"/>
  <c r="F8471" i="26" s="1"/>
  <c r="E8498" i="26"/>
  <c r="G8498" i="26" s="1"/>
  <c r="D8522" i="26"/>
  <c r="E8455" i="26"/>
  <c r="F8455" i="26" s="1"/>
  <c r="D8479" i="26"/>
  <c r="D8487" i="26"/>
  <c r="E8463" i="26"/>
  <c r="F8463" i="26" s="1"/>
  <c r="E8490" i="26"/>
  <c r="D8514" i="26"/>
  <c r="D8502" i="26"/>
  <c r="E8478" i="26"/>
  <c r="G8478" i="26" s="1"/>
  <c r="D8493" i="26"/>
  <c r="E8469" i="26"/>
  <c r="E8482" i="26"/>
  <c r="G8482" i="26" s="1"/>
  <c r="D8506" i="26"/>
  <c r="E8480" i="26"/>
  <c r="G8480" i="26" s="1"/>
  <c r="D8504" i="26"/>
  <c r="E8461" i="26"/>
  <c r="D8485" i="26"/>
  <c r="D8491" i="26"/>
  <c r="E8467" i="26"/>
  <c r="E8492" i="26"/>
  <c r="F8492" i="26" s="1"/>
  <c r="D8516" i="26"/>
  <c r="E8486" i="26"/>
  <c r="G8486" i="26" s="1"/>
  <c r="D8510" i="26"/>
  <c r="D8508" i="26"/>
  <c r="E8484" i="26"/>
  <c r="F8484" i="26" s="1"/>
  <c r="F8496" i="26" l="1"/>
  <c r="F8482" i="26"/>
  <c r="F8476" i="26"/>
  <c r="G8461" i="26"/>
  <c r="F8461" i="26"/>
  <c r="F8473" i="26"/>
  <c r="G8473" i="26"/>
  <c r="G8463" i="26"/>
  <c r="G8471" i="26"/>
  <c r="F8490" i="26"/>
  <c r="G8490" i="26"/>
  <c r="F8480" i="26"/>
  <c r="F8498" i="26"/>
  <c r="G8483" i="26"/>
  <c r="F8483" i="26"/>
  <c r="F8475" i="26"/>
  <c r="G8475" i="26"/>
  <c r="G8477" i="26"/>
  <c r="F8477" i="26"/>
  <c r="F8488" i="26"/>
  <c r="G8492" i="26"/>
  <c r="F8478" i="26"/>
  <c r="F8486" i="26"/>
  <c r="F8494" i="26"/>
  <c r="G8455" i="26"/>
  <c r="F8467" i="26"/>
  <c r="G8467" i="26"/>
  <c r="G8469" i="26"/>
  <c r="F8469" i="26"/>
  <c r="F8481" i="26"/>
  <c r="G8481" i="26"/>
  <c r="G8465" i="26"/>
  <c r="F8465" i="26"/>
  <c r="G8484" i="26"/>
  <c r="E8510" i="26"/>
  <c r="G8510" i="26" s="1"/>
  <c r="D8534" i="26"/>
  <c r="D8529" i="26"/>
  <c r="E8505" i="26"/>
  <c r="E8508" i="26"/>
  <c r="F8508" i="26" s="1"/>
  <c r="D8532" i="26"/>
  <c r="E8502" i="26"/>
  <c r="G8502" i="26" s="1"/>
  <c r="D8526" i="26"/>
  <c r="D8546" i="26"/>
  <c r="E8522" i="26"/>
  <c r="E8501" i="26"/>
  <c r="D8525" i="26"/>
  <c r="D8515" i="26"/>
  <c r="E8491" i="26"/>
  <c r="E8506" i="26"/>
  <c r="D8530" i="26"/>
  <c r="E8514" i="26"/>
  <c r="G8514" i="26" s="1"/>
  <c r="D8538" i="26"/>
  <c r="D8519" i="26"/>
  <c r="E8495" i="26"/>
  <c r="F8495" i="26" s="1"/>
  <c r="D8521" i="26"/>
  <c r="E8497" i="26"/>
  <c r="E8516" i="26"/>
  <c r="F8516" i="26" s="1"/>
  <c r="D8540" i="26"/>
  <c r="D8509" i="26"/>
  <c r="E8485" i="26"/>
  <c r="D8511" i="26"/>
  <c r="E8487" i="26"/>
  <c r="F8487" i="26" s="1"/>
  <c r="D8523" i="26"/>
  <c r="E8499" i="26"/>
  <c r="E8512" i="26"/>
  <c r="G8512" i="26" s="1"/>
  <c r="D8536" i="26"/>
  <c r="E8500" i="26"/>
  <c r="F8500" i="26" s="1"/>
  <c r="D8524" i="26"/>
  <c r="D8531" i="26"/>
  <c r="E8507" i="26"/>
  <c r="D8542" i="26"/>
  <c r="E8518" i="26"/>
  <c r="G8518" i="26" s="1"/>
  <c r="E8504" i="26"/>
  <c r="G8504" i="26" s="1"/>
  <c r="D8528" i="26"/>
  <c r="D8517" i="26"/>
  <c r="E8493" i="26"/>
  <c r="E8479" i="26"/>
  <c r="F8479" i="26" s="1"/>
  <c r="E8520" i="26"/>
  <c r="G8520" i="26" s="1"/>
  <c r="D8544" i="26"/>
  <c r="D8513" i="26"/>
  <c r="E8489" i="26"/>
  <c r="F8514" i="26" l="1"/>
  <c r="G8500" i="26"/>
  <c r="F8510" i="26"/>
  <c r="F8506" i="26"/>
  <c r="G8506" i="26"/>
  <c r="G8499" i="26"/>
  <c r="F8499" i="26"/>
  <c r="G8497" i="26"/>
  <c r="F8497" i="26"/>
  <c r="G8491" i="26"/>
  <c r="F8491" i="26"/>
  <c r="G8507" i="26"/>
  <c r="F8507" i="26"/>
  <c r="G8505" i="26"/>
  <c r="F8505" i="26"/>
  <c r="G8479" i="26"/>
  <c r="G8489" i="26"/>
  <c r="F8489" i="26"/>
  <c r="G8495" i="26"/>
  <c r="D8503" i="26"/>
  <c r="F8501" i="26"/>
  <c r="G8501" i="26"/>
  <c r="G8493" i="26"/>
  <c r="F8493" i="26"/>
  <c r="F8485" i="26"/>
  <c r="G8485" i="26"/>
  <c r="G8522" i="26"/>
  <c r="F8522" i="26"/>
  <c r="F8518" i="26"/>
  <c r="F8502" i="26"/>
  <c r="F8520" i="26"/>
  <c r="G8487" i="26"/>
  <c r="G8508" i="26"/>
  <c r="G8516" i="26"/>
  <c r="F8512" i="26"/>
  <c r="F8504" i="26"/>
  <c r="E8521" i="26"/>
  <c r="D8545" i="26"/>
  <c r="E8524" i="26"/>
  <c r="D8548" i="26"/>
  <c r="D8547" i="26"/>
  <c r="E8523" i="26"/>
  <c r="F8523" i="26" s="1"/>
  <c r="E8538" i="26"/>
  <c r="D8562" i="26"/>
  <c r="D8539" i="26"/>
  <c r="E8515" i="26"/>
  <c r="E8532" i="26"/>
  <c r="D8556" i="26"/>
  <c r="E8513" i="26"/>
  <c r="D8537" i="26"/>
  <c r="D8553" i="26"/>
  <c r="E8529" i="26"/>
  <c r="D8527" i="26"/>
  <c r="E8503" i="26"/>
  <c r="F8503" i="26" s="1"/>
  <c r="D8533" i="26"/>
  <c r="E8509" i="26"/>
  <c r="D8570" i="26"/>
  <c r="E8546" i="26"/>
  <c r="E8544" i="26"/>
  <c r="D8568" i="26"/>
  <c r="D8541" i="26"/>
  <c r="E8517" i="26"/>
  <c r="E8536" i="26"/>
  <c r="D8560" i="26"/>
  <c r="E8530" i="26"/>
  <c r="D8554" i="26"/>
  <c r="E8525" i="26"/>
  <c r="G8525" i="26" s="1"/>
  <c r="D8549" i="26"/>
  <c r="E8526" i="26"/>
  <c r="D8550" i="26"/>
  <c r="E8540" i="26"/>
  <c r="F8540" i="26" s="1"/>
  <c r="D8564" i="26"/>
  <c r="E8528" i="26"/>
  <c r="D8552" i="26"/>
  <c r="D8555" i="26"/>
  <c r="E8531" i="26"/>
  <c r="F8531" i="26" s="1"/>
  <c r="D8535" i="26"/>
  <c r="E8511" i="26"/>
  <c r="F8511" i="26" s="1"/>
  <c r="D8543" i="26"/>
  <c r="E8519" i="26"/>
  <c r="F8519" i="26" s="1"/>
  <c r="E8542" i="26"/>
  <c r="G8542" i="26" s="1"/>
  <c r="D8566" i="26"/>
  <c r="D8558" i="26"/>
  <c r="E8534" i="26"/>
  <c r="G8534" i="26" s="1"/>
  <c r="G8523" i="26" l="1"/>
  <c r="G8503" i="26"/>
  <c r="F8542" i="26"/>
  <c r="G8530" i="26"/>
  <c r="F8530" i="26"/>
  <c r="G8509" i="26"/>
  <c r="F8509" i="26"/>
  <c r="F8536" i="26"/>
  <c r="G8536" i="26"/>
  <c r="F8532" i="26"/>
  <c r="G8532" i="26"/>
  <c r="F8524" i="26"/>
  <c r="G8524" i="26"/>
  <c r="F8534" i="26"/>
  <c r="F8517" i="26"/>
  <c r="G8517" i="26"/>
  <c r="F8515" i="26"/>
  <c r="G8515" i="26"/>
  <c r="F8526" i="26"/>
  <c r="G8526" i="26"/>
  <c r="G8521" i="26"/>
  <c r="F8521" i="26"/>
  <c r="G8519" i="26"/>
  <c r="G8540" i="26"/>
  <c r="F8525" i="26"/>
  <c r="G8528" i="26"/>
  <c r="F8528" i="26"/>
  <c r="F8513" i="26"/>
  <c r="G8513" i="26"/>
  <c r="G8529" i="26"/>
  <c r="F8529" i="26"/>
  <c r="G8511" i="26"/>
  <c r="G8546" i="26"/>
  <c r="F8546" i="26"/>
  <c r="G8544" i="26"/>
  <c r="F8544" i="26"/>
  <c r="G8538" i="26"/>
  <c r="F8538" i="26"/>
  <c r="G8531" i="26"/>
  <c r="D8567" i="26"/>
  <c r="E8543" i="26"/>
  <c r="F8543" i="26" s="1"/>
  <c r="E8562" i="26"/>
  <c r="D8586" i="26"/>
  <c r="E8548" i="26"/>
  <c r="F8548" i="26" s="1"/>
  <c r="D8572" i="26"/>
  <c r="E8554" i="26"/>
  <c r="D8578" i="26"/>
  <c r="D8565" i="26"/>
  <c r="E8541" i="26"/>
  <c r="G8541" i="26" s="1"/>
  <c r="D8579" i="26"/>
  <c r="E8555" i="26"/>
  <c r="F8555" i="26" s="1"/>
  <c r="E8568" i="26"/>
  <c r="D8592" i="26"/>
  <c r="E8570" i="26"/>
  <c r="D8594" i="26"/>
  <c r="E8553" i="26"/>
  <c r="D8577" i="26"/>
  <c r="E8556" i="26"/>
  <c r="D8580" i="26"/>
  <c r="D8582" i="26"/>
  <c r="E8558" i="26"/>
  <c r="D8574" i="26"/>
  <c r="E8550" i="26"/>
  <c r="G8550" i="26" s="1"/>
  <c r="D8569" i="26"/>
  <c r="E8545" i="26"/>
  <c r="E8560" i="26"/>
  <c r="D8584" i="26"/>
  <c r="D8590" i="26"/>
  <c r="E8566" i="26"/>
  <c r="G8566" i="26" s="1"/>
  <c r="D8559" i="26"/>
  <c r="E8535" i="26"/>
  <c r="F8535" i="26" s="1"/>
  <c r="E8552" i="26"/>
  <c r="D8576" i="26"/>
  <c r="D8551" i="26"/>
  <c r="E8527" i="26"/>
  <c r="F8527" i="26" s="1"/>
  <c r="D8561" i="26"/>
  <c r="E8537" i="26"/>
  <c r="E8564" i="26"/>
  <c r="F8564" i="26" s="1"/>
  <c r="D8588" i="26"/>
  <c r="D8573" i="26"/>
  <c r="E8549" i="26"/>
  <c r="G8549" i="26" s="1"/>
  <c r="E8533" i="26"/>
  <c r="G8533" i="26" s="1"/>
  <c r="D8557" i="26"/>
  <c r="D8563" i="26"/>
  <c r="E8539" i="26"/>
  <c r="F8539" i="26" s="1"/>
  <c r="D8571" i="26"/>
  <c r="E8547" i="26"/>
  <c r="F8547" i="26" s="1"/>
  <c r="F8549" i="26" l="1"/>
  <c r="F8533" i="26"/>
  <c r="G8555" i="26"/>
  <c r="G8527" i="26"/>
  <c r="G8568" i="26"/>
  <c r="F8568" i="26"/>
  <c r="G8535" i="26"/>
  <c r="G8560" i="26"/>
  <c r="F8560" i="26"/>
  <c r="F8556" i="26"/>
  <c r="G8556" i="26"/>
  <c r="G8562" i="26"/>
  <c r="F8562" i="26"/>
  <c r="G8539" i="26"/>
  <c r="G8564" i="26"/>
  <c r="G8570" i="26"/>
  <c r="F8570" i="26"/>
  <c r="G8554" i="26"/>
  <c r="F8554" i="26"/>
  <c r="F8537" i="26"/>
  <c r="G8537" i="26"/>
  <c r="F8558" i="26"/>
  <c r="G8558" i="26"/>
  <c r="G8545" i="26"/>
  <c r="F8545" i="26"/>
  <c r="G8543" i="26"/>
  <c r="G8547" i="26"/>
  <c r="G8552" i="26"/>
  <c r="F8552" i="26"/>
  <c r="G8553" i="26"/>
  <c r="F8553" i="26"/>
  <c r="F8541" i="26"/>
  <c r="F8550" i="26"/>
  <c r="F8566" i="26"/>
  <c r="G8548" i="26"/>
  <c r="D8575" i="26"/>
  <c r="E8551" i="26"/>
  <c r="E8590" i="26"/>
  <c r="F8590" i="26" s="1"/>
  <c r="D8614" i="26"/>
  <c r="E8576" i="26"/>
  <c r="D8600" i="26"/>
  <c r="D8593" i="26"/>
  <c r="E8569" i="26"/>
  <c r="E8572" i="26"/>
  <c r="D8596" i="26"/>
  <c r="E8584" i="26"/>
  <c r="D8608" i="26"/>
  <c r="D8618" i="26"/>
  <c r="E8594" i="26"/>
  <c r="F8594" i="26" s="1"/>
  <c r="E8574" i="26"/>
  <c r="D8598" i="26"/>
  <c r="D8585" i="26"/>
  <c r="E8561" i="26"/>
  <c r="E8580" i="26"/>
  <c r="D8604" i="26"/>
  <c r="D8603" i="26"/>
  <c r="E8579" i="26"/>
  <c r="E8586" i="26"/>
  <c r="D8610" i="26"/>
  <c r="D8595" i="26"/>
  <c r="E8571" i="26"/>
  <c r="E8592" i="26"/>
  <c r="D8616" i="26"/>
  <c r="E8565" i="26"/>
  <c r="G8565" i="26" s="1"/>
  <c r="D8589" i="26"/>
  <c r="D8597" i="26"/>
  <c r="E8573" i="26"/>
  <c r="E8588" i="26"/>
  <c r="D8612" i="26"/>
  <c r="D8583" i="26"/>
  <c r="E8559" i="26"/>
  <c r="F8559" i="26" s="1"/>
  <c r="D8606" i="26"/>
  <c r="E8582" i="26"/>
  <c r="D8602" i="26"/>
  <c r="E8578" i="26"/>
  <c r="F8578" i="26" s="1"/>
  <c r="D8587" i="26"/>
  <c r="E8563" i="26"/>
  <c r="F8563" i="26" s="1"/>
  <c r="D8581" i="26"/>
  <c r="E8557" i="26"/>
  <c r="G8557" i="26" s="1"/>
  <c r="E8577" i="26"/>
  <c r="F8577" i="26" s="1"/>
  <c r="D8601" i="26"/>
  <c r="D8591" i="26"/>
  <c r="E8567" i="26"/>
  <c r="F8567" i="26" s="1"/>
  <c r="G8578" i="26" l="1"/>
  <c r="F8573" i="26"/>
  <c r="G8573" i="26"/>
  <c r="G8569" i="26"/>
  <c r="F8569" i="26"/>
  <c r="G8594" i="26"/>
  <c r="G8559" i="26"/>
  <c r="F8557" i="26"/>
  <c r="G8582" i="26"/>
  <c r="F8582" i="26"/>
  <c r="G8579" i="26"/>
  <c r="F8579" i="26"/>
  <c r="G8580" i="26"/>
  <c r="F8580" i="26"/>
  <c r="G8586" i="26"/>
  <c r="F8586" i="26"/>
  <c r="F8574" i="26"/>
  <c r="G8574" i="26"/>
  <c r="G8567" i="26"/>
  <c r="F8565" i="26"/>
  <c r="F8576" i="26"/>
  <c r="G8576" i="26"/>
  <c r="G8577" i="26"/>
  <c r="G8590" i="26"/>
  <c r="G8563" i="26"/>
  <c r="G8592" i="26"/>
  <c r="F8592" i="26"/>
  <c r="F8584" i="26"/>
  <c r="G8584" i="26"/>
  <c r="G8571" i="26"/>
  <c r="F8571" i="26"/>
  <c r="G8561" i="26"/>
  <c r="F8561" i="26"/>
  <c r="G8551" i="26"/>
  <c r="F8551" i="26"/>
  <c r="F8588" i="26"/>
  <c r="G8588" i="26"/>
  <c r="F8572" i="26"/>
  <c r="G8572" i="26"/>
  <c r="E8616" i="26"/>
  <c r="D8640" i="26"/>
  <c r="E8585" i="26"/>
  <c r="G8585" i="26" s="1"/>
  <c r="D8609" i="26"/>
  <c r="E8608" i="26"/>
  <c r="D8632" i="26"/>
  <c r="E8612" i="26"/>
  <c r="D8636" i="26"/>
  <c r="D8619" i="26"/>
  <c r="E8595" i="26"/>
  <c r="G8595" i="26" s="1"/>
  <c r="D8627" i="26"/>
  <c r="E8603" i="26"/>
  <c r="D8617" i="26"/>
  <c r="E8593" i="26"/>
  <c r="F8593" i="26" s="1"/>
  <c r="D8626" i="26"/>
  <c r="E8602" i="26"/>
  <c r="D8630" i="26"/>
  <c r="E8606" i="26"/>
  <c r="D8634" i="26"/>
  <c r="E8610" i="26"/>
  <c r="F8610" i="26" s="1"/>
  <c r="E8604" i="26"/>
  <c r="D8628" i="26"/>
  <c r="D8625" i="26"/>
  <c r="E8601" i="26"/>
  <c r="D8605" i="26"/>
  <c r="E8581" i="26"/>
  <c r="G8581" i="26" s="1"/>
  <c r="D8615" i="26"/>
  <c r="E8591" i="26"/>
  <c r="G8591" i="26" s="1"/>
  <c r="D8611" i="26"/>
  <c r="E8587" i="26"/>
  <c r="E8596" i="26"/>
  <c r="D8620" i="26"/>
  <c r="E8600" i="26"/>
  <c r="D8624" i="26"/>
  <c r="D8599" i="26"/>
  <c r="E8575" i="26"/>
  <c r="D8622" i="26"/>
  <c r="E8598" i="26"/>
  <c r="G8598" i="26" s="1"/>
  <c r="D8642" i="26"/>
  <c r="E8618" i="26"/>
  <c r="D8607" i="26"/>
  <c r="E8583" i="26"/>
  <c r="F8583" i="26" s="1"/>
  <c r="E8597" i="26"/>
  <c r="G8597" i="26" s="1"/>
  <c r="D8621" i="26"/>
  <c r="D8613" i="26"/>
  <c r="E8589" i="26"/>
  <c r="D8638" i="26"/>
  <c r="E8614" i="26"/>
  <c r="F8596" i="26" l="1"/>
  <c r="G8596" i="26"/>
  <c r="G8612" i="26"/>
  <c r="F8612" i="26"/>
  <c r="F8597" i="26"/>
  <c r="F8598" i="26"/>
  <c r="F8600" i="26"/>
  <c r="G8600" i="26"/>
  <c r="F8616" i="26"/>
  <c r="G8616" i="26"/>
  <c r="G8614" i="26"/>
  <c r="F8614" i="26"/>
  <c r="G8618" i="26"/>
  <c r="F8618" i="26"/>
  <c r="F8601" i="26"/>
  <c r="G8601" i="26"/>
  <c r="F8602" i="26"/>
  <c r="G8602" i="26"/>
  <c r="F8591" i="26"/>
  <c r="G8610" i="26"/>
  <c r="G8604" i="26"/>
  <c r="F8604" i="26"/>
  <c r="F8575" i="26"/>
  <c r="G8575" i="26"/>
  <c r="G8603" i="26"/>
  <c r="F8603" i="26"/>
  <c r="F8581" i="26"/>
  <c r="G8606" i="26"/>
  <c r="F8606" i="26"/>
  <c r="F8595" i="26"/>
  <c r="F8589" i="26"/>
  <c r="G8589" i="26"/>
  <c r="G8587" i="26"/>
  <c r="F8587" i="26"/>
  <c r="G8608" i="26"/>
  <c r="F8608" i="26"/>
  <c r="G8583" i="26"/>
  <c r="F8585" i="26"/>
  <c r="G8593" i="26"/>
  <c r="D8645" i="26"/>
  <c r="E8621" i="26"/>
  <c r="E8624" i="26"/>
  <c r="D8648" i="26"/>
  <c r="D8658" i="26"/>
  <c r="E8634" i="26"/>
  <c r="D8639" i="26"/>
  <c r="E8615" i="26"/>
  <c r="F8615" i="26" s="1"/>
  <c r="D8651" i="26"/>
  <c r="E8627" i="26"/>
  <c r="G8627" i="26" s="1"/>
  <c r="D8662" i="26"/>
  <c r="E8638" i="26"/>
  <c r="D8666" i="26"/>
  <c r="E8642" i="26"/>
  <c r="F8642" i="26" s="1"/>
  <c r="D8650" i="26"/>
  <c r="E8626" i="26"/>
  <c r="F8626" i="26" s="1"/>
  <c r="D8656" i="26"/>
  <c r="E8632" i="26"/>
  <c r="D8664" i="26"/>
  <c r="E8640" i="26"/>
  <c r="E8620" i="26"/>
  <c r="D8644" i="26"/>
  <c r="D8631" i="26"/>
  <c r="E8607" i="26"/>
  <c r="D8629" i="26"/>
  <c r="E8605" i="26"/>
  <c r="D8652" i="26"/>
  <c r="E8628" i="26"/>
  <c r="E8619" i="26"/>
  <c r="D8643" i="26"/>
  <c r="E8613" i="26"/>
  <c r="G8613" i="26" s="1"/>
  <c r="D8637" i="26"/>
  <c r="D8646" i="26"/>
  <c r="E8622" i="26"/>
  <c r="F8622" i="26" s="1"/>
  <c r="D8654" i="26"/>
  <c r="E8630" i="26"/>
  <c r="G8630" i="26" s="1"/>
  <c r="D8660" i="26"/>
  <c r="E8636" i="26"/>
  <c r="D8633" i="26"/>
  <c r="E8609" i="26"/>
  <c r="F8609" i="26" s="1"/>
  <c r="E8599" i="26"/>
  <c r="F8599" i="26" s="1"/>
  <c r="D8635" i="26"/>
  <c r="E8611" i="26"/>
  <c r="D8649" i="26"/>
  <c r="E8625" i="26"/>
  <c r="F8625" i="26" s="1"/>
  <c r="E8617" i="26"/>
  <c r="G8617" i="26" s="1"/>
  <c r="D8641" i="26"/>
  <c r="F8617" i="26" l="1"/>
  <c r="F8624" i="26"/>
  <c r="G8624" i="26"/>
  <c r="F8605" i="26"/>
  <c r="G8605" i="26"/>
  <c r="G8632" i="26"/>
  <c r="F8632" i="26"/>
  <c r="F8621" i="26"/>
  <c r="G8621" i="26"/>
  <c r="G8599" i="26"/>
  <c r="G8609" i="26"/>
  <c r="G8622" i="26"/>
  <c r="F8630" i="26"/>
  <c r="G8642" i="26"/>
  <c r="D8623" i="26"/>
  <c r="F8627" i="26"/>
  <c r="F8607" i="26"/>
  <c r="G8607" i="26"/>
  <c r="G8636" i="26"/>
  <c r="F8636" i="26"/>
  <c r="G8634" i="26"/>
  <c r="F8634" i="26"/>
  <c r="G8619" i="26"/>
  <c r="F8619" i="26"/>
  <c r="G8620" i="26"/>
  <c r="F8620" i="26"/>
  <c r="G8611" i="26"/>
  <c r="F8611" i="26"/>
  <c r="G8628" i="26"/>
  <c r="F8628" i="26"/>
  <c r="G8640" i="26"/>
  <c r="F8640" i="26"/>
  <c r="F8638" i="26"/>
  <c r="G8638" i="26"/>
  <c r="F8613" i="26"/>
  <c r="G8626" i="26"/>
  <c r="G8625" i="26"/>
  <c r="G8615" i="26"/>
  <c r="D8672" i="26"/>
  <c r="E8648" i="26"/>
  <c r="E8623" i="26"/>
  <c r="D8647" i="26"/>
  <c r="D8668" i="26"/>
  <c r="E8644" i="26"/>
  <c r="E8650" i="26"/>
  <c r="F8650" i="26" s="1"/>
  <c r="D8674" i="26"/>
  <c r="D8686" i="26"/>
  <c r="E8662" i="26"/>
  <c r="D8675" i="26"/>
  <c r="E8651" i="26"/>
  <c r="G8651" i="26" s="1"/>
  <c r="D8665" i="26"/>
  <c r="E8641" i="26"/>
  <c r="F8641" i="26" s="1"/>
  <c r="E8664" i="26"/>
  <c r="D8688" i="26"/>
  <c r="E8654" i="26"/>
  <c r="D8678" i="26"/>
  <c r="D8659" i="26"/>
  <c r="E8635" i="26"/>
  <c r="D8657" i="26"/>
  <c r="E8633" i="26"/>
  <c r="D8670" i="26"/>
  <c r="E8646" i="26"/>
  <c r="E8652" i="26"/>
  <c r="D8676" i="26"/>
  <c r="D8655" i="26"/>
  <c r="E8631" i="26"/>
  <c r="F8631" i="26" s="1"/>
  <c r="E8656" i="26"/>
  <c r="D8680" i="26"/>
  <c r="D8667" i="26"/>
  <c r="E8643" i="26"/>
  <c r="E8666" i="26"/>
  <c r="F8666" i="26" s="1"/>
  <c r="D8690" i="26"/>
  <c r="D8663" i="26"/>
  <c r="E8639" i="26"/>
  <c r="E8658" i="26"/>
  <c r="F8658" i="26" s="1"/>
  <c r="D8682" i="26"/>
  <c r="D8673" i="26"/>
  <c r="E8649" i="26"/>
  <c r="E8660" i="26"/>
  <c r="D8684" i="26"/>
  <c r="D8661" i="26"/>
  <c r="E8637" i="26"/>
  <c r="D8653" i="26"/>
  <c r="E8629" i="26"/>
  <c r="G8629" i="26" s="1"/>
  <c r="D8669" i="26"/>
  <c r="E8645" i="26"/>
  <c r="G8645" i="26" s="1"/>
  <c r="G8623" i="26" l="1"/>
  <c r="G8631" i="26"/>
  <c r="F8637" i="26"/>
  <c r="G8637" i="26"/>
  <c r="F8639" i="26"/>
  <c r="G8639" i="26"/>
  <c r="F8635" i="26"/>
  <c r="G8635" i="26"/>
  <c r="G8662" i="26"/>
  <c r="F8662" i="26"/>
  <c r="F8648" i="26"/>
  <c r="G8648" i="26"/>
  <c r="F8623" i="26"/>
  <c r="F8652" i="26"/>
  <c r="G8652" i="26"/>
  <c r="G8641" i="26"/>
  <c r="F8660" i="26"/>
  <c r="G8660" i="26"/>
  <c r="G8654" i="26"/>
  <c r="F8654" i="26"/>
  <c r="G8658" i="26"/>
  <c r="G8649" i="26"/>
  <c r="F8649" i="26"/>
  <c r="F8643" i="26"/>
  <c r="G8643" i="26"/>
  <c r="G8646" i="26"/>
  <c r="F8646" i="26"/>
  <c r="G8664" i="26"/>
  <c r="F8664" i="26"/>
  <c r="G8633" i="26"/>
  <c r="F8633" i="26"/>
  <c r="G8644" i="26"/>
  <c r="F8644" i="26"/>
  <c r="G8666" i="26"/>
  <c r="F8645" i="26"/>
  <c r="F8656" i="26"/>
  <c r="G8656" i="26"/>
  <c r="F8651" i="26"/>
  <c r="G8650" i="26"/>
  <c r="F8629" i="26"/>
  <c r="E8673" i="26"/>
  <c r="G8673" i="26" s="1"/>
  <c r="D8697" i="26"/>
  <c r="E8676" i="26"/>
  <c r="D8700" i="26"/>
  <c r="E8674" i="26"/>
  <c r="D8698" i="26"/>
  <c r="E8665" i="26"/>
  <c r="G8665" i="26" s="1"/>
  <c r="D8689" i="26"/>
  <c r="D8671" i="26"/>
  <c r="E8647" i="26"/>
  <c r="E8653" i="26"/>
  <c r="G8653" i="26" s="1"/>
  <c r="D8677" i="26"/>
  <c r="E8661" i="26"/>
  <c r="G8661" i="26" s="1"/>
  <c r="D8685" i="26"/>
  <c r="D8687" i="26"/>
  <c r="E8663" i="26"/>
  <c r="F8663" i="26" s="1"/>
  <c r="D8691" i="26"/>
  <c r="E8667" i="26"/>
  <c r="G8667" i="26" s="1"/>
  <c r="D8683" i="26"/>
  <c r="E8659" i="26"/>
  <c r="G8659" i="26" s="1"/>
  <c r="E8684" i="26"/>
  <c r="D8708" i="26"/>
  <c r="E8669" i="26"/>
  <c r="G8669" i="26" s="1"/>
  <c r="D8693" i="26"/>
  <c r="E8690" i="26"/>
  <c r="F8690" i="26" s="1"/>
  <c r="D8714" i="26"/>
  <c r="E8670" i="26"/>
  <c r="D8694" i="26"/>
  <c r="E8688" i="26"/>
  <c r="D8712" i="26"/>
  <c r="D8699" i="26"/>
  <c r="E8675" i="26"/>
  <c r="G8675" i="26" s="1"/>
  <c r="E8672" i="26"/>
  <c r="D8696" i="26"/>
  <c r="E8682" i="26"/>
  <c r="F8682" i="26" s="1"/>
  <c r="D8706" i="26"/>
  <c r="E8680" i="26"/>
  <c r="D8704" i="26"/>
  <c r="D8679" i="26"/>
  <c r="E8655" i="26"/>
  <c r="F8655" i="26" s="1"/>
  <c r="E8678" i="26"/>
  <c r="D8702" i="26"/>
  <c r="E8686" i="26"/>
  <c r="D8710" i="26"/>
  <c r="E8657" i="26"/>
  <c r="G8657" i="26" s="1"/>
  <c r="D8681" i="26"/>
  <c r="E8668" i="26"/>
  <c r="D8692" i="26"/>
  <c r="F8675" i="26" l="1"/>
  <c r="F8676" i="26"/>
  <c r="G8676" i="26"/>
  <c r="G8682" i="26"/>
  <c r="F8659" i="26"/>
  <c r="G8647" i="26"/>
  <c r="F8647" i="26"/>
  <c r="G8655" i="26"/>
  <c r="F8678" i="26"/>
  <c r="G8678" i="26"/>
  <c r="F8672" i="26"/>
  <c r="G8672" i="26"/>
  <c r="G8663" i="26"/>
  <c r="F8661" i="26"/>
  <c r="F8665" i="26"/>
  <c r="F8673" i="26"/>
  <c r="F8657" i="26"/>
  <c r="F8669" i="26"/>
  <c r="F8653" i="26"/>
  <c r="G8686" i="26"/>
  <c r="F8686" i="26"/>
  <c r="G8670" i="26"/>
  <c r="F8670" i="26"/>
  <c r="F8667" i="26"/>
  <c r="G8668" i="26"/>
  <c r="F8668" i="26"/>
  <c r="G8680" i="26"/>
  <c r="F8680" i="26"/>
  <c r="G8688" i="26"/>
  <c r="F8688" i="26"/>
  <c r="G8684" i="26"/>
  <c r="F8684" i="26"/>
  <c r="G8674" i="26"/>
  <c r="F8674" i="26"/>
  <c r="G8690" i="26"/>
  <c r="E8681" i="26"/>
  <c r="G8681" i="26" s="1"/>
  <c r="D8705" i="26"/>
  <c r="E8704" i="26"/>
  <c r="D8728" i="26"/>
  <c r="E8696" i="26"/>
  <c r="D8720" i="26"/>
  <c r="E8694" i="26"/>
  <c r="D8718" i="26"/>
  <c r="E8693" i="26"/>
  <c r="G8693" i="26" s="1"/>
  <c r="D8717" i="26"/>
  <c r="D8695" i="26"/>
  <c r="E8671" i="26"/>
  <c r="F8671" i="26" s="1"/>
  <c r="E8697" i="26"/>
  <c r="G8697" i="26" s="1"/>
  <c r="D8721" i="26"/>
  <c r="D8730" i="26"/>
  <c r="E8706" i="26"/>
  <c r="F8706" i="26" s="1"/>
  <c r="E8685" i="26"/>
  <c r="G8685" i="26" s="1"/>
  <c r="D8709" i="26"/>
  <c r="E8689" i="26"/>
  <c r="G8689" i="26" s="1"/>
  <c r="D8713" i="26"/>
  <c r="E8692" i="26"/>
  <c r="D8716" i="26"/>
  <c r="D8723" i="26"/>
  <c r="E8699" i="26"/>
  <c r="G8699" i="26" s="1"/>
  <c r="D8738" i="26"/>
  <c r="E8714" i="26"/>
  <c r="F8714" i="26" s="1"/>
  <c r="E8698" i="26"/>
  <c r="F8698" i="26" s="1"/>
  <c r="D8722" i="26"/>
  <c r="D8715" i="26"/>
  <c r="E8691" i="26"/>
  <c r="G8691" i="26" s="1"/>
  <c r="D8703" i="26"/>
  <c r="E8679" i="26"/>
  <c r="F8679" i="26" s="1"/>
  <c r="E8677" i="26"/>
  <c r="G8677" i="26" s="1"/>
  <c r="D8701" i="26"/>
  <c r="E8712" i="26"/>
  <c r="D8736" i="26"/>
  <c r="E8708" i="26"/>
  <c r="D8732" i="26"/>
  <c r="D8734" i="26"/>
  <c r="E8710" i="26"/>
  <c r="E8702" i="26"/>
  <c r="D8726" i="26"/>
  <c r="D8707" i="26"/>
  <c r="E8683" i="26"/>
  <c r="G8683" i="26" s="1"/>
  <c r="D8711" i="26"/>
  <c r="E8687" i="26"/>
  <c r="F8687" i="26" s="1"/>
  <c r="E8700" i="26"/>
  <c r="D8724" i="26"/>
  <c r="G8671" i="26" l="1"/>
  <c r="G8687" i="26"/>
  <c r="F8691" i="26"/>
  <c r="G8712" i="26"/>
  <c r="F8712" i="26"/>
  <c r="F8689" i="26"/>
  <c r="G8706" i="26"/>
  <c r="F8681" i="26"/>
  <c r="F8697" i="26"/>
  <c r="G8698" i="26"/>
  <c r="G8700" i="26"/>
  <c r="F8700" i="26"/>
  <c r="G8694" i="26"/>
  <c r="F8694" i="26"/>
  <c r="F8708" i="26"/>
  <c r="G8708" i="26"/>
  <c r="G8692" i="26"/>
  <c r="F8692" i="26"/>
  <c r="G8696" i="26"/>
  <c r="F8696" i="26"/>
  <c r="F8693" i="26"/>
  <c r="F8699" i="26"/>
  <c r="F8683" i="26"/>
  <c r="G8714" i="26"/>
  <c r="F8704" i="26"/>
  <c r="G8704" i="26"/>
  <c r="G8679" i="26"/>
  <c r="F8702" i="26"/>
  <c r="G8702" i="26"/>
  <c r="G8710" i="26"/>
  <c r="F8710" i="26"/>
  <c r="F8677" i="26"/>
  <c r="F8685" i="26"/>
  <c r="D8737" i="26"/>
  <c r="E8713" i="26"/>
  <c r="G8713" i="26" s="1"/>
  <c r="E8724" i="26"/>
  <c r="D8748" i="26"/>
  <c r="E8734" i="26"/>
  <c r="D8758" i="26"/>
  <c r="E8701" i="26"/>
  <c r="G8701" i="26" s="1"/>
  <c r="D8725" i="26"/>
  <c r="E8730" i="26"/>
  <c r="F8730" i="26" s="1"/>
  <c r="D8754" i="26"/>
  <c r="E8728" i="26"/>
  <c r="D8752" i="26"/>
  <c r="E8732" i="26"/>
  <c r="D8756" i="26"/>
  <c r="D8746" i="26"/>
  <c r="E8722" i="26"/>
  <c r="F8722" i="26" s="1"/>
  <c r="D8742" i="26"/>
  <c r="E8718" i="26"/>
  <c r="D8733" i="26"/>
  <c r="E8709" i="26"/>
  <c r="G8709" i="26" s="1"/>
  <c r="D8745" i="26"/>
  <c r="E8721" i="26"/>
  <c r="G8721" i="26" s="1"/>
  <c r="D8735" i="26"/>
  <c r="E8711" i="26"/>
  <c r="G8711" i="26" s="1"/>
  <c r="D8739" i="26"/>
  <c r="E8715" i="26"/>
  <c r="G8715" i="26" s="1"/>
  <c r="E8738" i="26"/>
  <c r="F8738" i="26" s="1"/>
  <c r="D8762" i="26"/>
  <c r="E8716" i="26"/>
  <c r="D8740" i="26"/>
  <c r="D8750" i="26"/>
  <c r="E8726" i="26"/>
  <c r="E8736" i="26"/>
  <c r="D8760" i="26"/>
  <c r="D8727" i="26"/>
  <c r="E8703" i="26"/>
  <c r="G8703" i="26" s="1"/>
  <c r="D8729" i="26"/>
  <c r="E8705" i="26"/>
  <c r="E8720" i="26"/>
  <c r="D8744" i="26"/>
  <c r="D8731" i="26"/>
  <c r="E8707" i="26"/>
  <c r="D8747" i="26"/>
  <c r="E8723" i="26"/>
  <c r="G8723" i="26" s="1"/>
  <c r="D8719" i="26"/>
  <c r="E8695" i="26"/>
  <c r="F8695" i="26" s="1"/>
  <c r="D8741" i="26"/>
  <c r="E8717" i="26"/>
  <c r="F8716" i="26" l="1"/>
  <c r="G8716" i="26"/>
  <c r="G8734" i="26"/>
  <c r="F8734" i="26"/>
  <c r="F8711" i="26"/>
  <c r="G8738" i="26"/>
  <c r="G8695" i="26"/>
  <c r="F8721" i="26"/>
  <c r="G8730" i="26"/>
  <c r="F8723" i="26"/>
  <c r="F8705" i="26"/>
  <c r="G8705" i="26"/>
  <c r="F8709" i="26"/>
  <c r="F8713" i="26"/>
  <c r="F8715" i="26"/>
  <c r="F8703" i="26"/>
  <c r="G8732" i="26"/>
  <c r="F8732" i="26"/>
  <c r="G8728" i="26"/>
  <c r="F8728" i="26"/>
  <c r="F8724" i="26"/>
  <c r="G8724" i="26"/>
  <c r="F8707" i="26"/>
  <c r="G8707" i="26"/>
  <c r="G8718" i="26"/>
  <c r="F8718" i="26"/>
  <c r="G8736" i="26"/>
  <c r="F8736" i="26"/>
  <c r="G8717" i="26"/>
  <c r="F8717" i="26"/>
  <c r="F8726" i="26"/>
  <c r="G8726" i="26"/>
  <c r="G8720" i="26"/>
  <c r="F8720" i="26"/>
  <c r="F8701" i="26"/>
  <c r="G8722" i="26"/>
  <c r="E8747" i="26"/>
  <c r="G8747" i="26" s="1"/>
  <c r="E8750" i="26"/>
  <c r="E8754" i="26"/>
  <c r="F8754" i="26" s="1"/>
  <c r="E8758" i="26"/>
  <c r="E8745" i="26"/>
  <c r="G8745" i="26" s="1"/>
  <c r="E8762" i="26"/>
  <c r="E8742" i="26"/>
  <c r="E8756" i="26"/>
  <c r="D8751" i="26"/>
  <c r="E8727" i="26"/>
  <c r="E8735" i="26"/>
  <c r="G8735" i="26" s="1"/>
  <c r="D8759" i="26"/>
  <c r="D8757" i="26"/>
  <c r="E8733" i="26"/>
  <c r="G8733" i="26" s="1"/>
  <c r="E8744" i="26"/>
  <c r="E8731" i="26"/>
  <c r="G8731" i="26" s="1"/>
  <c r="D8755" i="26"/>
  <c r="D8761" i="26"/>
  <c r="E8737" i="26"/>
  <c r="E8746" i="26"/>
  <c r="F8746" i="26" s="1"/>
  <c r="E8748" i="26"/>
  <c r="E8740" i="26"/>
  <c r="E8741" i="26"/>
  <c r="G8741" i="26" s="1"/>
  <c r="D8743" i="26"/>
  <c r="E8719" i="26"/>
  <c r="G8719" i="26" s="1"/>
  <c r="D8753" i="26"/>
  <c r="E8729" i="26"/>
  <c r="G8729" i="26" s="1"/>
  <c r="E8760" i="26"/>
  <c r="E8739" i="26"/>
  <c r="D8763" i="26"/>
  <c r="D8749" i="26"/>
  <c r="E8725" i="26"/>
  <c r="G8725" i="26" s="1"/>
  <c r="E8752" i="26"/>
  <c r="F8735" i="26" l="1"/>
  <c r="F8741" i="26"/>
  <c r="F8745" i="26"/>
  <c r="O18" i="33"/>
  <c r="P18" i="33"/>
  <c r="M18" i="33"/>
  <c r="E48" i="31" a="1"/>
  <c r="E48" i="31" s="1"/>
  <c r="G18" i="18" s="1"/>
  <c r="C48" i="31" a="1"/>
  <c r="C48" i="31" s="1"/>
  <c r="M48" i="31" a="1"/>
  <c r="M48" i="31" s="1"/>
  <c r="O18" i="18" s="1"/>
  <c r="G48" i="31" a="1"/>
  <c r="G48" i="31" s="1"/>
  <c r="I18" i="18" s="1"/>
  <c r="F8756" i="26"/>
  <c r="G8756" i="26"/>
  <c r="F8725" i="26"/>
  <c r="G8742" i="26"/>
  <c r="F8742" i="26"/>
  <c r="H48" i="31" a="1"/>
  <c r="H48" i="31" s="1"/>
  <c r="J18" i="18" s="1"/>
  <c r="F48" i="31" a="1"/>
  <c r="F48" i="31" s="1"/>
  <c r="H18" i="18" s="1"/>
  <c r="N48" i="31" a="1"/>
  <c r="N48" i="31" s="1"/>
  <c r="P18" i="18" s="1"/>
  <c r="F8727" i="26"/>
  <c r="G8727" i="26"/>
  <c r="F8750" i="26"/>
  <c r="G8750" i="26"/>
  <c r="F8719" i="26"/>
  <c r="G8744" i="26"/>
  <c r="F8744" i="26"/>
  <c r="D48" i="31" a="1"/>
  <c r="D48" i="31" s="1"/>
  <c r="F18" i="18" s="1"/>
  <c r="F8733" i="26"/>
  <c r="L18" i="33"/>
  <c r="H18" i="33"/>
  <c r="F8737" i="26"/>
  <c r="G8737" i="26"/>
  <c r="G8752" i="26"/>
  <c r="F8752" i="26"/>
  <c r="F8731" i="26"/>
  <c r="G8754" i="26"/>
  <c r="G8740" i="26"/>
  <c r="F8740" i="26"/>
  <c r="G8762" i="26"/>
  <c r="F8762" i="26"/>
  <c r="J18" i="33"/>
  <c r="F8729" i="26"/>
  <c r="F8739" i="26"/>
  <c r="G8739" i="26"/>
  <c r="G8748" i="26"/>
  <c r="F8748" i="26"/>
  <c r="G8746" i="26"/>
  <c r="F8747" i="26"/>
  <c r="G18" i="33"/>
  <c r="K48" i="31" a="1"/>
  <c r="K48" i="31" s="1"/>
  <c r="M18" i="18" s="1"/>
  <c r="J48" i="31" a="1"/>
  <c r="J48" i="31" s="1"/>
  <c r="L18" i="18" s="1"/>
  <c r="N18" i="33"/>
  <c r="F8760" i="26"/>
  <c r="G8760" i="26"/>
  <c r="G8758" i="26"/>
  <c r="F8758" i="26"/>
  <c r="L48" i="31" a="1"/>
  <c r="L48" i="31" s="1"/>
  <c r="N18" i="18" s="1"/>
  <c r="I18" i="33"/>
  <c r="K18" i="33"/>
  <c r="I48" i="31" a="1"/>
  <c r="I48" i="31" s="1"/>
  <c r="K18" i="18" s="1"/>
  <c r="F18" i="33"/>
  <c r="E8749" i="26"/>
  <c r="E8753" i="26"/>
  <c r="G8753" i="26" s="1"/>
  <c r="E8757" i="26"/>
  <c r="G8757" i="26" s="1"/>
  <c r="E8761" i="26"/>
  <c r="G8761" i="26" s="1"/>
  <c r="E8755" i="26"/>
  <c r="G8755" i="26" s="1"/>
  <c r="E8751" i="26"/>
  <c r="G8751" i="26" s="1"/>
  <c r="E8763" i="26"/>
  <c r="G8763" i="26" s="1"/>
  <c r="E8759" i="26"/>
  <c r="E8743" i="26"/>
  <c r="F8749" i="26" l="1"/>
  <c r="G8749" i="26"/>
  <c r="F8763" i="26"/>
  <c r="F8759" i="26"/>
  <c r="G8759" i="26"/>
  <c r="F8757" i="26"/>
  <c r="F8761" i="26"/>
  <c r="F8753" i="26"/>
  <c r="F92" i="31" a="1"/>
  <c r="F92" i="31" s="1"/>
  <c r="H21" i="34" s="1"/>
  <c r="L47" i="31" a="1"/>
  <c r="L47" i="31" s="1"/>
  <c r="N17" i="18" s="1"/>
  <c r="H47" i="31" a="1"/>
  <c r="H47" i="31" s="1"/>
  <c r="J17" i="18" s="1"/>
  <c r="I47" i="31" a="1"/>
  <c r="I47" i="31" s="1"/>
  <c r="K17" i="18" s="1"/>
  <c r="E49" i="31" a="1"/>
  <c r="E49" i="31" s="1"/>
  <c r="G49" i="31" a="1"/>
  <c r="G49" i="31" s="1"/>
  <c r="F49" i="31" a="1"/>
  <c r="F49" i="31" s="1"/>
  <c r="E18" i="18"/>
  <c r="O48" i="31"/>
  <c r="F8751" i="26"/>
  <c r="F8755" i="26"/>
  <c r="E18" i="33"/>
  <c r="O41" i="31"/>
  <c r="F8743" i="26"/>
  <c r="G8743" i="26"/>
  <c r="F25" i="18" s="1"/>
  <c r="E12" i="36" s="1"/>
  <c r="E36" i="27"/>
  <c r="E35" i="27"/>
  <c r="Q18" i="18" l="1"/>
  <c r="E19" i="18"/>
  <c r="P25" i="18"/>
  <c r="O12" i="36" s="1"/>
  <c r="F90" i="31" a="1"/>
  <c r="F90" i="31" s="1"/>
  <c r="H19" i="34" s="1"/>
  <c r="K24" i="18"/>
  <c r="J11" i="36" s="1"/>
  <c r="M90" i="31" a="1"/>
  <c r="M90" i="31" s="1"/>
  <c r="O19" i="34" s="1"/>
  <c r="L91" i="31" a="1"/>
  <c r="L91" i="31" s="1"/>
  <c r="N20" i="34" s="1"/>
  <c r="N90" i="31" a="1"/>
  <c r="N90" i="31" s="1"/>
  <c r="P19" i="34" s="1"/>
  <c r="G92" i="31" a="1"/>
  <c r="G92" i="31" s="1"/>
  <c r="I21" i="34" s="1"/>
  <c r="G90" i="31" a="1"/>
  <c r="G90" i="31" s="1"/>
  <c r="I19" i="34" s="1"/>
  <c r="N25" i="18"/>
  <c r="M12" i="36" s="1"/>
  <c r="K92" i="31" a="1"/>
  <c r="K92" i="31" s="1"/>
  <c r="M21" i="34" s="1"/>
  <c r="J47" i="31" a="1"/>
  <c r="J47" i="31" s="1"/>
  <c r="L17" i="18" s="1"/>
  <c r="K91" i="31" a="1"/>
  <c r="K91" i="31" s="1"/>
  <c r="M20" i="34" s="1"/>
  <c r="O24" i="18"/>
  <c r="N11" i="36" s="1"/>
  <c r="D91" i="31" a="1"/>
  <c r="D91" i="31" s="1"/>
  <c r="F20" i="34" s="1"/>
  <c r="E91" i="31" a="1"/>
  <c r="E91" i="31" s="1"/>
  <c r="G20" i="34" s="1"/>
  <c r="I92" i="31" a="1"/>
  <c r="I92" i="31" s="1"/>
  <c r="K21" i="34" s="1"/>
  <c r="K90" i="31" a="1"/>
  <c r="K90" i="31" s="1"/>
  <c r="M19" i="34" s="1"/>
  <c r="E47" i="31" a="1"/>
  <c r="E47" i="31" s="1"/>
  <c r="G17" i="18" s="1"/>
  <c r="J24" i="18"/>
  <c r="I11" i="36" s="1"/>
  <c r="D92" i="31" a="1"/>
  <c r="D92" i="31" s="1"/>
  <c r="F21" i="34" s="1"/>
  <c r="G91" i="31" a="1"/>
  <c r="G91" i="31" s="1"/>
  <c r="I20" i="34" s="1"/>
  <c r="D90" i="31" a="1"/>
  <c r="D90" i="31" s="1"/>
  <c r="F19" i="34" s="1"/>
  <c r="L24" i="18"/>
  <c r="K11" i="36" s="1"/>
  <c r="H91" i="31" a="1"/>
  <c r="H91" i="31" s="1"/>
  <c r="J20" i="34" s="1"/>
  <c r="L25" i="18"/>
  <c r="K12" i="36" s="1"/>
  <c r="F91" i="31" a="1"/>
  <c r="F91" i="31" s="1"/>
  <c r="H20" i="34" s="1"/>
  <c r="I90" i="31" a="1"/>
  <c r="I90" i="31" s="1"/>
  <c r="K19" i="34" s="1"/>
  <c r="C47" i="31" a="1"/>
  <c r="C47" i="31" s="1"/>
  <c r="M25" i="18"/>
  <c r="L12" i="36" s="1"/>
  <c r="J91" i="31" a="1"/>
  <c r="J91" i="31" s="1"/>
  <c r="L20" i="34" s="1"/>
  <c r="O25" i="18"/>
  <c r="N12" i="36" s="1"/>
  <c r="N92" i="31" a="1"/>
  <c r="N92" i="31" s="1"/>
  <c r="P21" i="34" s="1"/>
  <c r="J25" i="18"/>
  <c r="I12" i="36" s="1"/>
  <c r="D47" i="31" a="1"/>
  <c r="D47" i="31" s="1"/>
  <c r="F17" i="18" s="1"/>
  <c r="C90" i="31" a="1"/>
  <c r="C90" i="31" s="1"/>
  <c r="E19" i="34" s="1"/>
  <c r="C91" i="31" a="1"/>
  <c r="C91" i="31" s="1"/>
  <c r="E20" i="34" s="1"/>
  <c r="E92" i="31" a="1"/>
  <c r="E92" i="31" s="1"/>
  <c r="G21" i="34" s="1"/>
  <c r="M24" i="18"/>
  <c r="L11" i="36" s="1"/>
  <c r="I24" i="18"/>
  <c r="H11" i="36" s="1"/>
  <c r="C92" i="31" a="1"/>
  <c r="C92" i="31" s="1"/>
  <c r="E21" i="34" s="1"/>
  <c r="N91" i="31" a="1"/>
  <c r="N91" i="31" s="1"/>
  <c r="P20" i="34" s="1"/>
  <c r="Q18" i="33"/>
  <c r="E19" i="33"/>
  <c r="J90" i="31" a="1"/>
  <c r="J90" i="31" s="1"/>
  <c r="L19" i="34" s="1"/>
  <c r="P24" i="18"/>
  <c r="O11" i="36" s="1"/>
  <c r="F24" i="18"/>
  <c r="E11" i="36" s="1"/>
  <c r="M92" i="31" a="1"/>
  <c r="M92" i="31" s="1"/>
  <c r="O21" i="34" s="1"/>
  <c r="L90" i="31" a="1"/>
  <c r="L90" i="31" s="1"/>
  <c r="N19" i="34" s="1"/>
  <c r="J92" i="31" a="1"/>
  <c r="J92" i="31" s="1"/>
  <c r="L21" i="34" s="1"/>
  <c r="H24" i="18"/>
  <c r="G11" i="36" s="1"/>
  <c r="C85" i="31" a="1"/>
  <c r="C85" i="31" s="1"/>
  <c r="L85" i="31" a="1"/>
  <c r="L85" i="31" s="1"/>
  <c r="M17" i="33"/>
  <c r="M53" i="33" s="1"/>
  <c r="D83" i="31" a="1"/>
  <c r="D83" i="31" s="1"/>
  <c r="O25" i="33"/>
  <c r="F83" i="31" a="1"/>
  <c r="F83" i="31" s="1"/>
  <c r="J84" i="31" a="1"/>
  <c r="J84" i="31" s="1"/>
  <c r="M24" i="33"/>
  <c r="I83" i="31" a="1"/>
  <c r="I83" i="31" s="1"/>
  <c r="F25" i="33"/>
  <c r="D85" i="31" a="1"/>
  <c r="D85" i="31" s="1"/>
  <c r="G83" i="31" a="1"/>
  <c r="G83" i="31" s="1"/>
  <c r="M25" i="33"/>
  <c r="I17" i="33"/>
  <c r="I53" i="33" s="1"/>
  <c r="I84" i="31" a="1"/>
  <c r="I84" i="31" s="1"/>
  <c r="I24" i="33"/>
  <c r="N85" i="31" a="1"/>
  <c r="N85" i="31" s="1"/>
  <c r="L83" i="31" a="1"/>
  <c r="L83" i="31" s="1"/>
  <c r="K84" i="31" a="1"/>
  <c r="K84" i="31" s="1"/>
  <c r="H24" i="33"/>
  <c r="L25" i="33"/>
  <c r="G84" i="31" a="1"/>
  <c r="G84" i="31" s="1"/>
  <c r="H85" i="31" a="1"/>
  <c r="H85" i="31" s="1"/>
  <c r="M85" i="31" a="1"/>
  <c r="M85" i="31" s="1"/>
  <c r="F85" i="31" a="1"/>
  <c r="F85" i="31" s="1"/>
  <c r="O17" i="33"/>
  <c r="O53" i="33" s="1"/>
  <c r="I25" i="33"/>
  <c r="J25" i="33"/>
  <c r="F17" i="33"/>
  <c r="F53" i="33" s="1"/>
  <c r="C84" i="31" a="1"/>
  <c r="C84" i="31" s="1"/>
  <c r="C83" i="31" a="1"/>
  <c r="C83" i="31" s="1"/>
  <c r="H25" i="33"/>
  <c r="P24" i="33"/>
  <c r="G17" i="33"/>
  <c r="H84" i="31" a="1"/>
  <c r="H84" i="31" s="1"/>
  <c r="K17" i="33"/>
  <c r="K53" i="33" s="1"/>
  <c r="J17" i="33"/>
  <c r="J53" i="33" s="1"/>
  <c r="D84" i="31" a="1"/>
  <c r="D84" i="31" s="1"/>
  <c r="I85" i="31" a="1"/>
  <c r="I85" i="31" s="1"/>
  <c r="N84" i="31" a="1"/>
  <c r="N84" i="31" s="1"/>
  <c r="J85" i="31" a="1"/>
  <c r="J85" i="31" s="1"/>
  <c r="O24" i="33"/>
  <c r="L17" i="33"/>
  <c r="L53" i="33" s="1"/>
  <c r="E84" i="31" a="1"/>
  <c r="E84" i="31" s="1"/>
  <c r="E83" i="31" a="1"/>
  <c r="E83" i="31" s="1"/>
  <c r="P17" i="33"/>
  <c r="P53" i="33" s="1"/>
  <c r="J24" i="33"/>
  <c r="P25" i="33"/>
  <c r="H17" i="33"/>
  <c r="H53" i="33" s="1"/>
  <c r="F24" i="33"/>
  <c r="K25" i="33"/>
  <c r="N17" i="33"/>
  <c r="N53" i="33" s="1"/>
  <c r="M83" i="31" a="1"/>
  <c r="M83" i="31" s="1"/>
  <c r="G85" i="31" a="1"/>
  <c r="G85" i="31" s="1"/>
  <c r="K85" i="31" a="1"/>
  <c r="K85" i="31" s="1"/>
  <c r="J83" i="31" a="1"/>
  <c r="J83" i="31" s="1"/>
  <c r="N83" i="31" a="1"/>
  <c r="N83" i="31" s="1"/>
  <c r="N24" i="33"/>
  <c r="K24" i="33"/>
  <c r="H83" i="31" a="1"/>
  <c r="H83" i="31" s="1"/>
  <c r="K83" i="31" a="1"/>
  <c r="K83" i="31" s="1"/>
  <c r="E85" i="31" a="1"/>
  <c r="E85" i="31" s="1"/>
  <c r="L84" i="31" a="1"/>
  <c r="L84" i="31" s="1"/>
  <c r="N25" i="33"/>
  <c r="M84" i="31" a="1"/>
  <c r="M84" i="31" s="1"/>
  <c r="L24" i="33"/>
  <c r="F84" i="31" a="1"/>
  <c r="F84" i="31" s="1"/>
  <c r="G47" i="31" a="1"/>
  <c r="G47" i="31" s="1"/>
  <c r="I17" i="18" s="1"/>
  <c r="M47" i="31" a="1"/>
  <c r="M47" i="31" s="1"/>
  <c r="O17" i="18" s="1"/>
  <c r="K47" i="31" a="1"/>
  <c r="K47" i="31" s="1"/>
  <c r="M17" i="18" s="1"/>
  <c r="L92" i="31" a="1"/>
  <c r="L92" i="31" s="1"/>
  <c r="N21" i="34" s="1"/>
  <c r="E90" i="31" a="1"/>
  <c r="E90" i="31" s="1"/>
  <c r="G19" i="34" s="1"/>
  <c r="H25" i="18"/>
  <c r="G12" i="36" s="1"/>
  <c r="F47" i="31" a="1"/>
  <c r="F47" i="31" s="1"/>
  <c r="H17" i="18" s="1"/>
  <c r="K25" i="18"/>
  <c r="J12" i="36" s="1"/>
  <c r="I25" i="18"/>
  <c r="H12" i="36" s="1"/>
  <c r="H90" i="31" a="1"/>
  <c r="H90" i="31" s="1"/>
  <c r="J19" i="34" s="1"/>
  <c r="I91" i="31" a="1"/>
  <c r="I91" i="31" s="1"/>
  <c r="K20" i="34" s="1"/>
  <c r="H92" i="31" a="1"/>
  <c r="H92" i="31" s="1"/>
  <c r="J21" i="34" s="1"/>
  <c r="N24" i="18"/>
  <c r="M11" i="36" s="1"/>
  <c r="M91" i="31" a="1"/>
  <c r="M91" i="31" s="1"/>
  <c r="O20" i="34" s="1"/>
  <c r="N47" i="31" a="1"/>
  <c r="N47" i="31" s="1"/>
  <c r="P17" i="18" s="1"/>
  <c r="S4" i="16"/>
  <c r="Q4" i="16"/>
  <c r="R10" i="16" s="1"/>
  <c r="U3" i="16"/>
  <c r="S3" i="16"/>
  <c r="Q7" i="16" s="1"/>
  <c r="Q3" i="16"/>
  <c r="U12" i="16" s="1"/>
  <c r="D9" i="16"/>
  <c r="H20" i="16"/>
  <c r="H17" i="16"/>
  <c r="N7" i="16"/>
  <c r="M24" i="16"/>
  <c r="M23" i="16"/>
  <c r="M22" i="16"/>
  <c r="M21" i="16"/>
  <c r="M20" i="16"/>
  <c r="G20" i="16"/>
  <c r="G19" i="16"/>
  <c r="G18" i="16"/>
  <c r="G17" i="16"/>
  <c r="H21" i="16"/>
  <c r="H19" i="16"/>
  <c r="H18" i="16"/>
  <c r="D10" i="16"/>
  <c r="D8" i="16"/>
  <c r="D7" i="16"/>
  <c r="C20" i="16"/>
  <c r="C19" i="16"/>
  <c r="C18" i="16"/>
  <c r="C17" i="16"/>
  <c r="D20" i="16"/>
  <c r="D19" i="16"/>
  <c r="D18" i="16"/>
  <c r="D17" i="16"/>
  <c r="C10" i="16"/>
  <c r="E10" i="16" s="1"/>
  <c r="C9" i="16"/>
  <c r="C8" i="16"/>
  <c r="C7" i="16"/>
  <c r="L59" i="33" l="1"/>
  <c r="L93" i="33" s="1"/>
  <c r="K12" i="21"/>
  <c r="M59" i="33"/>
  <c r="M93" i="33" s="1"/>
  <c r="L12" i="21"/>
  <c r="F58" i="33"/>
  <c r="F92" i="33" s="1"/>
  <c r="E11" i="21"/>
  <c r="H58" i="33"/>
  <c r="H92" i="33" s="1"/>
  <c r="G11" i="21"/>
  <c r="O59" i="33"/>
  <c r="O93" i="33" s="1"/>
  <c r="N12" i="21"/>
  <c r="E61" i="33"/>
  <c r="K58" i="33"/>
  <c r="K92" i="33" s="1"/>
  <c r="J11" i="21"/>
  <c r="P59" i="33"/>
  <c r="P93" i="33" s="1"/>
  <c r="O12" i="21"/>
  <c r="O58" i="33"/>
  <c r="O92" i="33" s="1"/>
  <c r="N11" i="21"/>
  <c r="J59" i="33"/>
  <c r="J93" i="33" s="1"/>
  <c r="I12" i="21"/>
  <c r="F59" i="33"/>
  <c r="F93" i="33" s="1"/>
  <c r="E12" i="21"/>
  <c r="L58" i="33"/>
  <c r="L92" i="33" s="1"/>
  <c r="K11" i="21"/>
  <c r="N58" i="33"/>
  <c r="N92" i="33" s="1"/>
  <c r="M11" i="21"/>
  <c r="J58" i="33"/>
  <c r="J92" i="33" s="1"/>
  <c r="I11" i="21"/>
  <c r="P58" i="33"/>
  <c r="P92" i="33" s="1"/>
  <c r="O11" i="21"/>
  <c r="I59" i="33"/>
  <c r="I93" i="33" s="1"/>
  <c r="H12" i="21"/>
  <c r="I58" i="33"/>
  <c r="I92" i="33" s="1"/>
  <c r="H11" i="21"/>
  <c r="H59" i="33"/>
  <c r="H93" i="33" s="1"/>
  <c r="G12" i="21"/>
  <c r="N59" i="33"/>
  <c r="N93" i="33" s="1"/>
  <c r="M12" i="21"/>
  <c r="K59" i="33"/>
  <c r="K93" i="33" s="1"/>
  <c r="J12" i="21"/>
  <c r="M58" i="33"/>
  <c r="M92" i="33" s="1"/>
  <c r="L11" i="21"/>
  <c r="M26" i="34"/>
  <c r="J26" i="34"/>
  <c r="I26" i="34"/>
  <c r="O26" i="34"/>
  <c r="F26" i="34"/>
  <c r="K26" i="34"/>
  <c r="H26" i="34"/>
  <c r="G26" i="34"/>
  <c r="P26" i="34"/>
  <c r="N26" i="34"/>
  <c r="L26" i="34"/>
  <c r="E26" i="34"/>
  <c r="J93" i="31"/>
  <c r="E93" i="31"/>
  <c r="H93" i="31"/>
  <c r="K93" i="31"/>
  <c r="D93" i="31"/>
  <c r="G21" i="17"/>
  <c r="M21" i="17"/>
  <c r="M75" i="33" s="1"/>
  <c r="E20" i="17"/>
  <c r="O84" i="31"/>
  <c r="I23" i="33"/>
  <c r="H10" i="21" s="1"/>
  <c r="G39" i="31"/>
  <c r="H122" i="33"/>
  <c r="I19" i="17"/>
  <c r="G86" i="31"/>
  <c r="H19" i="17"/>
  <c r="F86" i="31"/>
  <c r="O23" i="18"/>
  <c r="N10" i="36" s="1"/>
  <c r="M46" i="31"/>
  <c r="M19" i="17"/>
  <c r="K86" i="31"/>
  <c r="I21" i="17"/>
  <c r="I75" i="33" s="1"/>
  <c r="E23" i="33"/>
  <c r="D10" i="21" s="1"/>
  <c r="O36" i="31"/>
  <c r="C39" i="31"/>
  <c r="G24" i="33"/>
  <c r="F11" i="21" s="1"/>
  <c r="J21" i="17"/>
  <c r="J75" i="33" s="1"/>
  <c r="M20" i="17"/>
  <c r="M74" i="33" s="1"/>
  <c r="F21" i="17"/>
  <c r="F75" i="33" s="1"/>
  <c r="E51" i="33"/>
  <c r="F19" i="33"/>
  <c r="E52" i="33"/>
  <c r="G25" i="18"/>
  <c r="E23" i="18"/>
  <c r="D10" i="36" s="1"/>
  <c r="O43" i="31"/>
  <c r="C46" i="31"/>
  <c r="M93" i="31"/>
  <c r="G23" i="18"/>
  <c r="E46" i="31"/>
  <c r="J19" i="17"/>
  <c r="H86" i="31"/>
  <c r="H23" i="33"/>
  <c r="G10" i="21" s="1"/>
  <c r="F39" i="31"/>
  <c r="E24" i="33"/>
  <c r="D11" i="21" s="1"/>
  <c r="O37" i="31"/>
  <c r="J20" i="17"/>
  <c r="J74" i="33" s="1"/>
  <c r="F23" i="33"/>
  <c r="E10" i="21" s="1"/>
  <c r="D39" i="31"/>
  <c r="M23" i="33"/>
  <c r="L10" i="21" s="1"/>
  <c r="K39" i="31"/>
  <c r="N19" i="17"/>
  <c r="L86" i="31"/>
  <c r="K23" i="33"/>
  <c r="J10" i="21" s="1"/>
  <c r="I39" i="31"/>
  <c r="F19" i="17"/>
  <c r="D86" i="31"/>
  <c r="L93" i="31"/>
  <c r="O91" i="31"/>
  <c r="E17" i="18"/>
  <c r="C7" i="35" s="1"/>
  <c r="I7" i="35" s="1"/>
  <c r="O47" i="31"/>
  <c r="G24" i="18"/>
  <c r="H20" i="17"/>
  <c r="H74" i="33" s="1"/>
  <c r="O19" i="17"/>
  <c r="M86" i="31"/>
  <c r="G53" i="33"/>
  <c r="N23" i="33"/>
  <c r="M10" i="21" s="1"/>
  <c r="L39" i="31"/>
  <c r="P21" i="17"/>
  <c r="P75" i="33" s="1"/>
  <c r="E25" i="18"/>
  <c r="D12" i="36" s="1"/>
  <c r="O45" i="31"/>
  <c r="C93" i="31"/>
  <c r="O90" i="31"/>
  <c r="I93" i="31"/>
  <c r="F93" i="31"/>
  <c r="J23" i="18"/>
  <c r="I10" i="36" s="1"/>
  <c r="H46" i="31"/>
  <c r="E25" i="33"/>
  <c r="D12" i="21" s="1"/>
  <c r="O38" i="31"/>
  <c r="L21" i="17"/>
  <c r="L75" i="33" s="1"/>
  <c r="I20" i="17"/>
  <c r="I74" i="33" s="1"/>
  <c r="K19" i="17"/>
  <c r="I86" i="31"/>
  <c r="N21" i="17"/>
  <c r="N75" i="33" s="1"/>
  <c r="I23" i="18"/>
  <c r="H10" i="36" s="1"/>
  <c r="G46" i="31"/>
  <c r="K23" i="18"/>
  <c r="J10" i="36" s="1"/>
  <c r="I46" i="31"/>
  <c r="G93" i="31"/>
  <c r="O20" i="17"/>
  <c r="O74" i="33" s="1"/>
  <c r="J23" i="33"/>
  <c r="I10" i="21" s="1"/>
  <c r="H39" i="31"/>
  <c r="P20" i="17"/>
  <c r="P74" i="33" s="1"/>
  <c r="L23" i="33"/>
  <c r="K10" i="21" s="1"/>
  <c r="J39" i="31"/>
  <c r="K20" i="17"/>
  <c r="K74" i="33" s="1"/>
  <c r="P23" i="33"/>
  <c r="O10" i="21" s="1"/>
  <c r="N39" i="31"/>
  <c r="E21" i="17"/>
  <c r="O85" i="31"/>
  <c r="O92" i="31"/>
  <c r="M23" i="18"/>
  <c r="L10" i="36" s="1"/>
  <c r="K46" i="31"/>
  <c r="F19" i="18"/>
  <c r="G19" i="18" s="1"/>
  <c r="P19" i="17"/>
  <c r="N86" i="31"/>
  <c r="G19" i="17"/>
  <c r="E86" i="31"/>
  <c r="K21" i="17"/>
  <c r="K75" i="33" s="1"/>
  <c r="E19" i="17"/>
  <c r="O83" i="31"/>
  <c r="C86" i="31"/>
  <c r="H21" i="17"/>
  <c r="H75" i="33" s="1"/>
  <c r="G23" i="33"/>
  <c r="F10" i="21" s="1"/>
  <c r="E39" i="31"/>
  <c r="O23" i="33"/>
  <c r="N10" i="21" s="1"/>
  <c r="M39" i="31"/>
  <c r="N23" i="18"/>
  <c r="M10" i="36" s="1"/>
  <c r="L46" i="31"/>
  <c r="H23" i="18"/>
  <c r="G10" i="36" s="1"/>
  <c r="F46" i="31"/>
  <c r="N93" i="31"/>
  <c r="P23" i="18"/>
  <c r="O10" i="36" s="1"/>
  <c r="N46" i="31"/>
  <c r="N20" i="17"/>
  <c r="N74" i="33" s="1"/>
  <c r="L19" i="17"/>
  <c r="J86" i="31"/>
  <c r="E17" i="33"/>
  <c r="O40" i="31"/>
  <c r="G20" i="17"/>
  <c r="F20" i="17"/>
  <c r="F74" i="33" s="1"/>
  <c r="G25" i="33"/>
  <c r="F12" i="21" s="1"/>
  <c r="O21" i="17"/>
  <c r="O75" i="33" s="1"/>
  <c r="L20" i="17"/>
  <c r="L74" i="33" s="1"/>
  <c r="F23" i="18"/>
  <c r="E10" i="36" s="1"/>
  <c r="D46" i="31"/>
  <c r="L23" i="18"/>
  <c r="K10" i="36" s="1"/>
  <c r="J46" i="31"/>
  <c r="E24" i="18"/>
  <c r="D11" i="36" s="1"/>
  <c r="O44" i="31"/>
  <c r="M17" i="34"/>
  <c r="J17" i="34"/>
  <c r="L17" i="34"/>
  <c r="H17" i="34"/>
  <c r="I17" i="34"/>
  <c r="F17" i="34"/>
  <c r="E17" i="34"/>
  <c r="P17" i="34"/>
  <c r="K17" i="34"/>
  <c r="N17" i="34"/>
  <c r="G17" i="34"/>
  <c r="O17" i="34"/>
  <c r="T7" i="16"/>
  <c r="V11" i="16"/>
  <c r="T9" i="16"/>
  <c r="V12" i="16"/>
  <c r="R7" i="16"/>
  <c r="G21" i="16"/>
  <c r="C21" i="16"/>
  <c r="D21" i="16"/>
  <c r="U10" i="16"/>
  <c r="V10" i="16"/>
  <c r="U11" i="16"/>
  <c r="Q31" i="26" l="1"/>
  <c r="E71" i="18"/>
  <c r="H19" i="18"/>
  <c r="I19" i="18" s="1"/>
  <c r="J19" i="18" s="1"/>
  <c r="K19" i="18" s="1"/>
  <c r="L19" i="18" s="1"/>
  <c r="M19" i="18" s="1"/>
  <c r="N19" i="18" s="1"/>
  <c r="O19" i="18" s="1"/>
  <c r="P19" i="18" s="1"/>
  <c r="K73" i="33"/>
  <c r="O71" i="18"/>
  <c r="E15" i="34"/>
  <c r="F15" i="34"/>
  <c r="M15" i="34"/>
  <c r="H15" i="34"/>
  <c r="I15" i="34"/>
  <c r="L15" i="34"/>
  <c r="K15" i="34"/>
  <c r="P15" i="34"/>
  <c r="G15" i="34"/>
  <c r="O15" i="34"/>
  <c r="J15" i="34"/>
  <c r="N15" i="34"/>
  <c r="K71" i="18"/>
  <c r="E73" i="18"/>
  <c r="F73" i="33"/>
  <c r="N71" i="18"/>
  <c r="M73" i="33"/>
  <c r="I73" i="33"/>
  <c r="L71" i="18"/>
  <c r="E73" i="33"/>
  <c r="R14" i="26" a="1"/>
  <c r="R14" i="26" s="1"/>
  <c r="G71" i="18"/>
  <c r="N73" i="33"/>
  <c r="L73" i="33"/>
  <c r="G73" i="33"/>
  <c r="O73" i="33"/>
  <c r="F71" i="18"/>
  <c r="G75" i="33"/>
  <c r="P71" i="18"/>
  <c r="H71" i="18"/>
  <c r="G74" i="33"/>
  <c r="P73" i="33"/>
  <c r="E75" i="33"/>
  <c r="J71" i="18"/>
  <c r="H73" i="33"/>
  <c r="J73" i="33"/>
  <c r="E72" i="18"/>
  <c r="M71" i="18"/>
  <c r="I71" i="18"/>
  <c r="E74" i="33"/>
  <c r="K50" i="34"/>
  <c r="K72" i="18"/>
  <c r="O50" i="34"/>
  <c r="O72" i="18"/>
  <c r="M51" i="34"/>
  <c r="M73" i="18"/>
  <c r="H51" i="34"/>
  <c r="H73" i="18"/>
  <c r="F50" i="34"/>
  <c r="F72" i="18"/>
  <c r="P51" i="34"/>
  <c r="P73" i="18"/>
  <c r="F51" i="34"/>
  <c r="F73" i="18"/>
  <c r="G51" i="34"/>
  <c r="G73" i="18"/>
  <c r="P50" i="34"/>
  <c r="P72" i="18"/>
  <c r="I50" i="34"/>
  <c r="I72" i="18"/>
  <c r="M50" i="34"/>
  <c r="M72" i="18"/>
  <c r="I51" i="34"/>
  <c r="I73" i="18"/>
  <c r="Q29" i="26"/>
  <c r="N50" i="34"/>
  <c r="N72" i="18"/>
  <c r="H50" i="34"/>
  <c r="H72" i="18"/>
  <c r="G50" i="34"/>
  <c r="G72" i="18"/>
  <c r="K51" i="34"/>
  <c r="K73" i="18"/>
  <c r="L51" i="34"/>
  <c r="L73" i="18"/>
  <c r="J50" i="34"/>
  <c r="J72" i="18"/>
  <c r="J51" i="34"/>
  <c r="J73" i="18"/>
  <c r="L50" i="34"/>
  <c r="L72" i="18"/>
  <c r="O51" i="34"/>
  <c r="O73" i="18"/>
  <c r="N51" i="34"/>
  <c r="N73" i="18"/>
  <c r="Q30" i="26"/>
  <c r="R25" i="26"/>
  <c r="Q27" i="26"/>
  <c r="R31" i="26" a="1"/>
  <c r="R31" i="26" s="1"/>
  <c r="R29" i="26" a="1"/>
  <c r="R29" i="26" s="1"/>
  <c r="Q25" i="26"/>
  <c r="R27" i="26"/>
  <c r="R30" i="26" a="1"/>
  <c r="R30" i="26" s="1"/>
  <c r="Q11" i="26"/>
  <c r="R12" i="26"/>
  <c r="R16" i="26" a="1"/>
  <c r="R16" i="26" s="1"/>
  <c r="Q15" i="26" a="1"/>
  <c r="Q15" i="26" s="1"/>
  <c r="Q12" i="26"/>
  <c r="R11" i="26"/>
  <c r="R10" i="26"/>
  <c r="Q14" i="26" a="1"/>
  <c r="Q14" i="26" s="1"/>
  <c r="R15" i="26" a="1"/>
  <c r="R15" i="26" s="1"/>
  <c r="Q10" i="26"/>
  <c r="K15" i="36"/>
  <c r="K19" i="36" s="1"/>
  <c r="L79" i="33"/>
  <c r="L96" i="33" s="1"/>
  <c r="M15" i="36"/>
  <c r="N79" i="33"/>
  <c r="N96" i="33" s="1"/>
  <c r="J16" i="36"/>
  <c r="K80" i="33"/>
  <c r="K97" i="33" s="1"/>
  <c r="Q19" i="18"/>
  <c r="J14" i="36"/>
  <c r="J18" i="36" s="1"/>
  <c r="N22" i="33"/>
  <c r="N60" i="33" s="1"/>
  <c r="N57" i="33"/>
  <c r="N91" i="33" s="1"/>
  <c r="N54" i="33"/>
  <c r="Q24" i="33"/>
  <c r="E58" i="33"/>
  <c r="F10" i="36"/>
  <c r="P10" i="36" s="1"/>
  <c r="C24" i="35"/>
  <c r="Q16" i="26" a="1"/>
  <c r="Q16" i="26" s="1"/>
  <c r="E16" i="36"/>
  <c r="F80" i="33"/>
  <c r="F97" i="33" s="1"/>
  <c r="O39" i="31"/>
  <c r="Q18" i="26" s="1"/>
  <c r="F15" i="36"/>
  <c r="G16" i="36"/>
  <c r="G20" i="36" s="1"/>
  <c r="H80" i="33"/>
  <c r="H97" i="33" s="1"/>
  <c r="J15" i="36"/>
  <c r="J19" i="36" s="1"/>
  <c r="K79" i="33"/>
  <c r="K96" i="33" s="1"/>
  <c r="N15" i="36"/>
  <c r="O79" i="33"/>
  <c r="O96" i="33" s="1"/>
  <c r="O93" i="31"/>
  <c r="Q35" i="26" s="1"/>
  <c r="F49" i="34"/>
  <c r="F18" i="34"/>
  <c r="M22" i="33"/>
  <c r="M60" i="33" s="1"/>
  <c r="M57" i="33"/>
  <c r="M91" i="33" s="1"/>
  <c r="M54" i="33"/>
  <c r="F12" i="36"/>
  <c r="P12" i="36" s="1"/>
  <c r="C26" i="35"/>
  <c r="I49" i="34"/>
  <c r="I18" i="34"/>
  <c r="E50" i="34"/>
  <c r="Q20" i="34"/>
  <c r="N16" i="36"/>
  <c r="O80" i="33"/>
  <c r="O97" i="33" s="1"/>
  <c r="H15" i="36"/>
  <c r="I79" i="33"/>
  <c r="I96" i="33" s="1"/>
  <c r="F11" i="36"/>
  <c r="C25" i="35"/>
  <c r="E14" i="36"/>
  <c r="E18" i="36" s="1"/>
  <c r="H22" i="33"/>
  <c r="H60" i="33" s="1"/>
  <c r="H57" i="33"/>
  <c r="H54" i="33"/>
  <c r="L15" i="36"/>
  <c r="L19" i="36" s="1"/>
  <c r="M79" i="33"/>
  <c r="M96" i="33" s="1"/>
  <c r="Q23" i="33"/>
  <c r="E22" i="33"/>
  <c r="E57" i="33"/>
  <c r="E54" i="33"/>
  <c r="H14" i="36"/>
  <c r="H18" i="36" s="1"/>
  <c r="D15" i="36"/>
  <c r="D19" i="36" s="1"/>
  <c r="C7" i="7"/>
  <c r="Q17" i="33"/>
  <c r="E53" i="33"/>
  <c r="Q53" i="33" s="1"/>
  <c r="F103" i="31" s="1"/>
  <c r="O86" i="31"/>
  <c r="R35" i="26" s="1"/>
  <c r="G49" i="34"/>
  <c r="G18" i="34"/>
  <c r="L22" i="33"/>
  <c r="L60" i="33" s="1"/>
  <c r="L57" i="33"/>
  <c r="L54" i="33"/>
  <c r="F22" i="33"/>
  <c r="F60" i="33" s="1"/>
  <c r="F54" i="33"/>
  <c r="F57" i="33"/>
  <c r="O22" i="33"/>
  <c r="O60" i="33" s="1"/>
  <c r="O57" i="33"/>
  <c r="O91" i="33" s="1"/>
  <c r="O54" i="33"/>
  <c r="F14" i="36"/>
  <c r="E51" i="34"/>
  <c r="Q21" i="34"/>
  <c r="K16" i="36"/>
  <c r="K20" i="36" s="1"/>
  <c r="L80" i="33"/>
  <c r="L97" i="33" s="1"/>
  <c r="O18" i="34"/>
  <c r="O49" i="34"/>
  <c r="K22" i="33"/>
  <c r="K60" i="33" s="1"/>
  <c r="K57" i="33"/>
  <c r="K91" i="33" s="1"/>
  <c r="K54" i="33"/>
  <c r="J49" i="34"/>
  <c r="J18" i="34"/>
  <c r="O46" i="31"/>
  <c r="I16" i="36"/>
  <c r="J80" i="33"/>
  <c r="J97" i="33" s="1"/>
  <c r="H16" i="36"/>
  <c r="H20" i="36" s="1"/>
  <c r="I80" i="33"/>
  <c r="I97" i="33" s="1"/>
  <c r="L16" i="36"/>
  <c r="L20" i="36" s="1"/>
  <c r="M80" i="33"/>
  <c r="M97" i="33" s="1"/>
  <c r="E18" i="34"/>
  <c r="E49" i="34"/>
  <c r="Q19" i="34"/>
  <c r="D16" i="36"/>
  <c r="O15" i="36"/>
  <c r="O19" i="36" s="1"/>
  <c r="P79" i="33"/>
  <c r="P96" i="33" s="1"/>
  <c r="M16" i="36"/>
  <c r="M20" i="36" s="1"/>
  <c r="N80" i="33"/>
  <c r="N97" i="33" s="1"/>
  <c r="N14" i="36"/>
  <c r="N18" i="36" s="1"/>
  <c r="Q26" i="26"/>
  <c r="I15" i="36"/>
  <c r="J79" i="33"/>
  <c r="J96" i="33" s="1"/>
  <c r="I14" i="36"/>
  <c r="I18" i="36" s="1"/>
  <c r="G19" i="33"/>
  <c r="F61" i="33"/>
  <c r="F51" i="33"/>
  <c r="F52" i="33"/>
  <c r="L49" i="34"/>
  <c r="L18" i="34"/>
  <c r="E15" i="36"/>
  <c r="F79" i="33"/>
  <c r="F96" i="33" s="1"/>
  <c r="K14" i="36"/>
  <c r="K18" i="36" s="1"/>
  <c r="D14" i="36"/>
  <c r="D18" i="36" s="1"/>
  <c r="P18" i="34"/>
  <c r="P49" i="34"/>
  <c r="O16" i="36"/>
  <c r="O20" i="36" s="1"/>
  <c r="P80" i="33"/>
  <c r="P97" i="33" s="1"/>
  <c r="N49" i="34"/>
  <c r="N18" i="34"/>
  <c r="C25" i="7"/>
  <c r="G58" i="33"/>
  <c r="G92" i="33" s="1"/>
  <c r="M49" i="34"/>
  <c r="M18" i="34"/>
  <c r="H49" i="34"/>
  <c r="H18" i="34"/>
  <c r="I22" i="33"/>
  <c r="I60" i="33" s="1"/>
  <c r="I57" i="33"/>
  <c r="I54" i="33"/>
  <c r="C26" i="7"/>
  <c r="F26" i="7" s="1"/>
  <c r="G59" i="33"/>
  <c r="G93" i="33" s="1"/>
  <c r="C24" i="7"/>
  <c r="G22" i="33"/>
  <c r="G60" i="33" s="1"/>
  <c r="G57" i="33"/>
  <c r="G54" i="33"/>
  <c r="O14" i="36"/>
  <c r="O18" i="36" s="1"/>
  <c r="P22" i="33"/>
  <c r="P60" i="33" s="1"/>
  <c r="P57" i="33"/>
  <c r="P54" i="33"/>
  <c r="J22" i="33"/>
  <c r="J60" i="33" s="1"/>
  <c r="J57" i="33"/>
  <c r="J91" i="33" s="1"/>
  <c r="J54" i="33"/>
  <c r="K18" i="34"/>
  <c r="K49" i="34"/>
  <c r="Q25" i="33"/>
  <c r="E59" i="33"/>
  <c r="G15" i="36"/>
  <c r="H79" i="33"/>
  <c r="H96" i="33" s="1"/>
  <c r="M14" i="36"/>
  <c r="L14" i="36"/>
  <c r="G14" i="36"/>
  <c r="R26" i="26"/>
  <c r="F16" i="36"/>
  <c r="N31" i="34"/>
  <c r="F31" i="34"/>
  <c r="M31" i="34"/>
  <c r="E31" i="34"/>
  <c r="H31" i="34"/>
  <c r="P31" i="34"/>
  <c r="K31" i="34"/>
  <c r="G31" i="34"/>
  <c r="O31" i="34"/>
  <c r="I31" i="34"/>
  <c r="J31" i="34"/>
  <c r="L31" i="34"/>
  <c r="P27" i="34"/>
  <c r="P37" i="34" s="1"/>
  <c r="H27" i="34"/>
  <c r="H37" i="34" s="1"/>
  <c r="O27" i="34"/>
  <c r="O37" i="34" s="1"/>
  <c r="G27" i="34"/>
  <c r="G37" i="34" s="1"/>
  <c r="E27" i="34"/>
  <c r="E37" i="34" s="1"/>
  <c r="M27" i="34"/>
  <c r="M37" i="34" s="1"/>
  <c r="I27" i="34"/>
  <c r="I37" i="34" s="1"/>
  <c r="K27" i="34"/>
  <c r="K37" i="34" s="1"/>
  <c r="L27" i="34"/>
  <c r="L37" i="34" s="1"/>
  <c r="F27" i="34"/>
  <c r="F37" i="34" s="1"/>
  <c r="N27" i="34"/>
  <c r="N37" i="34" s="1"/>
  <c r="J27" i="34"/>
  <c r="J37" i="34" s="1"/>
  <c r="R9" i="16"/>
  <c r="R12" i="16"/>
  <c r="R11" i="16"/>
  <c r="E60" i="33" l="1"/>
  <c r="Q60" i="33" s="1"/>
  <c r="E64" i="33"/>
  <c r="C27" i="7"/>
  <c r="F27" i="7" s="1"/>
  <c r="Q34" i="26"/>
  <c r="N52" i="34"/>
  <c r="Q20" i="26"/>
  <c r="Q19" i="26"/>
  <c r="C49" i="7"/>
  <c r="C16" i="35"/>
  <c r="C19" i="35" s="1"/>
  <c r="I16" i="35"/>
  <c r="G80" i="33"/>
  <c r="G97" i="33" s="1"/>
  <c r="C51" i="7"/>
  <c r="G79" i="33"/>
  <c r="G96" i="33" s="1"/>
  <c r="C50" i="7"/>
  <c r="P52" i="34"/>
  <c r="F19" i="36"/>
  <c r="L40" i="34"/>
  <c r="O52" i="34"/>
  <c r="G52" i="34"/>
  <c r="F52" i="34"/>
  <c r="H52" i="34"/>
  <c r="J52" i="34"/>
  <c r="I52" i="34"/>
  <c r="E40" i="34"/>
  <c r="J40" i="34"/>
  <c r="G40" i="34"/>
  <c r="K52" i="34"/>
  <c r="Q50" i="34"/>
  <c r="I40" i="34"/>
  <c r="M52" i="34"/>
  <c r="Q51" i="34"/>
  <c r="L52" i="34"/>
  <c r="H40" i="34"/>
  <c r="M40" i="34"/>
  <c r="O40" i="34"/>
  <c r="F40" i="34"/>
  <c r="P40" i="34"/>
  <c r="N40" i="34"/>
  <c r="K40" i="34"/>
  <c r="R33" i="26"/>
  <c r="I26" i="7"/>
  <c r="R19" i="26"/>
  <c r="R20" i="26"/>
  <c r="P11" i="36"/>
  <c r="G19" i="36"/>
  <c r="J8" i="19"/>
  <c r="J63" i="33"/>
  <c r="J64" i="33"/>
  <c r="J65" i="33"/>
  <c r="I8" i="19"/>
  <c r="G63" i="33"/>
  <c r="G64" i="33"/>
  <c r="G65" i="33"/>
  <c r="I63" i="33"/>
  <c r="I64" i="33"/>
  <c r="I65" i="33"/>
  <c r="I19" i="36"/>
  <c r="Q75" i="33"/>
  <c r="E80" i="33"/>
  <c r="O63" i="33"/>
  <c r="O64" i="33"/>
  <c r="O65" i="33"/>
  <c r="L63" i="33"/>
  <c r="L64" i="33"/>
  <c r="L65" i="33"/>
  <c r="P15" i="36"/>
  <c r="D25" i="36"/>
  <c r="F20" i="36"/>
  <c r="R34" i="26"/>
  <c r="E92" i="33"/>
  <c r="Q58" i="33"/>
  <c r="M76" i="33"/>
  <c r="M78" i="33"/>
  <c r="E123" i="33"/>
  <c r="E93" i="33"/>
  <c r="Q59" i="33"/>
  <c r="P16" i="36"/>
  <c r="D26" i="36"/>
  <c r="C9" i="19"/>
  <c r="C24" i="19"/>
  <c r="I76" i="33"/>
  <c r="I78" i="33"/>
  <c r="N20" i="36"/>
  <c r="N19" i="36"/>
  <c r="I25" i="7"/>
  <c r="P91" i="33"/>
  <c r="E19" i="36"/>
  <c r="H19" i="33"/>
  <c r="G61" i="33"/>
  <c r="G62" i="33" s="1"/>
  <c r="G52" i="33"/>
  <c r="G51" i="33"/>
  <c r="O76" i="33"/>
  <c r="O78" i="33"/>
  <c r="L18" i="36"/>
  <c r="K63" i="33"/>
  <c r="K64" i="33"/>
  <c r="K65" i="33"/>
  <c r="F62" i="33"/>
  <c r="F91" i="33"/>
  <c r="J20" i="36"/>
  <c r="P63" i="33"/>
  <c r="P64" i="33"/>
  <c r="P65" i="33"/>
  <c r="E76" i="33"/>
  <c r="Q73" i="33"/>
  <c r="E78" i="33"/>
  <c r="J76" i="33"/>
  <c r="J78" i="33"/>
  <c r="G76" i="33"/>
  <c r="G78" i="33"/>
  <c r="E56" i="33"/>
  <c r="M63" i="33"/>
  <c r="M64" i="33"/>
  <c r="M65" i="33"/>
  <c r="P76" i="33"/>
  <c r="P78" i="33"/>
  <c r="P14" i="36"/>
  <c r="D24" i="36"/>
  <c r="E52" i="34"/>
  <c r="Q49" i="34"/>
  <c r="I20" i="36"/>
  <c r="F64" i="33"/>
  <c r="F63" i="33"/>
  <c r="F65" i="33"/>
  <c r="F130" i="31"/>
  <c r="Q54" i="33"/>
  <c r="F105" i="31" s="1"/>
  <c r="E20" i="36"/>
  <c r="N63" i="33"/>
  <c r="N64" i="33"/>
  <c r="N65" i="33"/>
  <c r="M19" i="36"/>
  <c r="G18" i="36"/>
  <c r="Q18" i="34"/>
  <c r="R21" i="34" s="1"/>
  <c r="D20" i="36"/>
  <c r="E91" i="33"/>
  <c r="Q57" i="33"/>
  <c r="H121" i="33"/>
  <c r="H91" i="33"/>
  <c r="H19" i="36"/>
  <c r="Q33" i="26"/>
  <c r="L76" i="33"/>
  <c r="L78" i="33"/>
  <c r="D9" i="19"/>
  <c r="D24" i="19"/>
  <c r="Q22" i="33"/>
  <c r="R23" i="33" s="1"/>
  <c r="E63" i="33"/>
  <c r="E65" i="33"/>
  <c r="H63" i="33"/>
  <c r="H64" i="33"/>
  <c r="H65" i="33"/>
  <c r="M18" i="36"/>
  <c r="R18" i="26"/>
  <c r="C28" i="35"/>
  <c r="C18" i="35" s="1"/>
  <c r="F18" i="35" s="1"/>
  <c r="K76" i="33"/>
  <c r="K78" i="33"/>
  <c r="N76" i="33"/>
  <c r="N78" i="33"/>
  <c r="H76" i="33"/>
  <c r="H78" i="33"/>
  <c r="G121" i="33"/>
  <c r="G91" i="33"/>
  <c r="I121" i="33"/>
  <c r="I91" i="33"/>
  <c r="F56" i="33"/>
  <c r="L121" i="33"/>
  <c r="L91" i="33"/>
  <c r="Q74" i="33"/>
  <c r="E79" i="33"/>
  <c r="I24" i="7"/>
  <c r="F76" i="33"/>
  <c r="F78" i="33"/>
  <c r="F18" i="36"/>
  <c r="M32" i="34"/>
  <c r="M41" i="34" s="1"/>
  <c r="E32" i="34"/>
  <c r="E41" i="34" s="1"/>
  <c r="L32" i="34"/>
  <c r="L41" i="34" s="1"/>
  <c r="K32" i="34"/>
  <c r="K41" i="34" s="1"/>
  <c r="J32" i="34"/>
  <c r="J41" i="34" s="1"/>
  <c r="I32" i="34"/>
  <c r="I41" i="34" s="1"/>
  <c r="P32" i="34"/>
  <c r="P41" i="34" s="1"/>
  <c r="H32" i="34"/>
  <c r="H41" i="34" s="1"/>
  <c r="O32" i="34"/>
  <c r="O41" i="34" s="1"/>
  <c r="G32" i="34"/>
  <c r="G41" i="34" s="1"/>
  <c r="N32" i="34"/>
  <c r="N41" i="34" s="1"/>
  <c r="F32" i="34"/>
  <c r="F41" i="34" s="1"/>
  <c r="I33" i="34"/>
  <c r="I42" i="34" s="1"/>
  <c r="P33" i="34"/>
  <c r="P42" i="34" s="1"/>
  <c r="H33" i="34"/>
  <c r="H42" i="34" s="1"/>
  <c r="O33" i="34"/>
  <c r="O42" i="34" s="1"/>
  <c r="G33" i="34"/>
  <c r="G42" i="34" s="1"/>
  <c r="N33" i="34"/>
  <c r="N42" i="34" s="1"/>
  <c r="F33" i="34"/>
  <c r="F42" i="34" s="1"/>
  <c r="M33" i="34"/>
  <c r="M42" i="34" s="1"/>
  <c r="E33" i="34"/>
  <c r="E42" i="34" s="1"/>
  <c r="L33" i="34"/>
  <c r="L42" i="34" s="1"/>
  <c r="K33" i="34"/>
  <c r="K42" i="34" s="1"/>
  <c r="J33" i="34"/>
  <c r="J42" i="34" s="1"/>
  <c r="E16" i="34"/>
  <c r="N16" i="34"/>
  <c r="P16" i="34"/>
  <c r="L16" i="34"/>
  <c r="M16" i="34"/>
  <c r="G16" i="34"/>
  <c r="O16" i="34"/>
  <c r="I16" i="34"/>
  <c r="K16" i="34"/>
  <c r="J16" i="34"/>
  <c r="F16" i="34"/>
  <c r="H16" i="34"/>
  <c r="Q37" i="34"/>
  <c r="D159" i="31" s="1"/>
  <c r="D5" i="8"/>
  <c r="E5" i="8"/>
  <c r="D6" i="8"/>
  <c r="E6" i="8"/>
  <c r="D7" i="8"/>
  <c r="E7" i="8"/>
  <c r="D11" i="8"/>
  <c r="E11" i="8"/>
  <c r="D12" i="8"/>
  <c r="E12" i="8"/>
  <c r="D13" i="8"/>
  <c r="E13" i="8"/>
  <c r="E62" i="33" l="1"/>
  <c r="E68" i="33" s="1"/>
  <c r="I27" i="7"/>
  <c r="L27" i="7" s="1"/>
  <c r="I49" i="7"/>
  <c r="C17" i="35"/>
  <c r="I51" i="7"/>
  <c r="I50" i="7"/>
  <c r="R19" i="34"/>
  <c r="R20" i="34"/>
  <c r="E159" i="31"/>
  <c r="R25" i="33"/>
  <c r="R24" i="33"/>
  <c r="E2" i="36"/>
  <c r="D2" i="36"/>
  <c r="Q2" i="36" s="1"/>
  <c r="H3" i="36"/>
  <c r="U3" i="36" s="1"/>
  <c r="G3" i="36"/>
  <c r="T3" i="36" s="1"/>
  <c r="F3" i="36"/>
  <c r="S3" i="36" s="1"/>
  <c r="O4" i="36"/>
  <c r="E4" i="36"/>
  <c r="R4" i="36" s="1"/>
  <c r="L4" i="36"/>
  <c r="M4" i="36"/>
  <c r="N4" i="36"/>
  <c r="D4" i="36"/>
  <c r="Q4" i="36" s="1"/>
  <c r="I4" i="36"/>
  <c r="V4" i="36" s="1"/>
  <c r="J4" i="36"/>
  <c r="W4" i="36" s="1"/>
  <c r="K4" i="36"/>
  <c r="G2" i="36"/>
  <c r="T2" i="36" s="1"/>
  <c r="F2" i="36"/>
  <c r="S2" i="36" s="1"/>
  <c r="H2" i="36"/>
  <c r="U2" i="36" s="1"/>
  <c r="F4" i="36"/>
  <c r="S4" i="36" s="1"/>
  <c r="H4" i="36"/>
  <c r="U4" i="36" s="1"/>
  <c r="G4" i="36"/>
  <c r="T4" i="36" s="1"/>
  <c r="I3" i="36"/>
  <c r="V3" i="36" s="1"/>
  <c r="L3" i="36"/>
  <c r="D3" i="36"/>
  <c r="Q3" i="36" s="1"/>
  <c r="K3" i="36"/>
  <c r="E3" i="36"/>
  <c r="R3" i="36" s="1"/>
  <c r="O3" i="36"/>
  <c r="N3" i="36"/>
  <c r="J3" i="36"/>
  <c r="W3" i="36" s="1"/>
  <c r="M3" i="36"/>
  <c r="Q52" i="34"/>
  <c r="M98" i="33"/>
  <c r="M82" i="33"/>
  <c r="M99" i="33" s="1"/>
  <c r="H98" i="33"/>
  <c r="H82" i="33"/>
  <c r="H99" i="33" s="1"/>
  <c r="E83" i="33"/>
  <c r="E82" i="33"/>
  <c r="E99" i="33" s="1"/>
  <c r="N98" i="33"/>
  <c r="N82" i="33"/>
  <c r="N99" i="33" s="1"/>
  <c r="L98" i="33"/>
  <c r="L82" i="33"/>
  <c r="L99" i="33" s="1"/>
  <c r="F98" i="33"/>
  <c r="F82" i="33"/>
  <c r="F99" i="33" s="1"/>
  <c r="G98" i="33"/>
  <c r="G82" i="33"/>
  <c r="G99" i="33" s="1"/>
  <c r="K98" i="33"/>
  <c r="K82" i="33"/>
  <c r="K99" i="33" s="1"/>
  <c r="O98" i="33"/>
  <c r="O82" i="33"/>
  <c r="O99" i="33" s="1"/>
  <c r="P98" i="33"/>
  <c r="P82" i="33"/>
  <c r="P99" i="33" s="1"/>
  <c r="I98" i="33"/>
  <c r="I82" i="33"/>
  <c r="I99" i="33" s="1"/>
  <c r="J98" i="33"/>
  <c r="J82" i="33"/>
  <c r="J99" i="33" s="1"/>
  <c r="Q40" i="34"/>
  <c r="D162" i="31" s="1"/>
  <c r="E162" i="31" s="1"/>
  <c r="P19" i="36"/>
  <c r="P18" i="36"/>
  <c r="F68" i="33"/>
  <c r="F70" i="33" s="1"/>
  <c r="G120" i="31"/>
  <c r="G119" i="31"/>
  <c r="G146" i="31"/>
  <c r="G147" i="31"/>
  <c r="G106" i="31"/>
  <c r="G133" i="31"/>
  <c r="P95" i="33"/>
  <c r="J95" i="33"/>
  <c r="O95" i="33"/>
  <c r="H95" i="33"/>
  <c r="P94" i="33"/>
  <c r="J94" i="33"/>
  <c r="O94" i="33"/>
  <c r="Q123" i="33"/>
  <c r="Q93" i="33"/>
  <c r="F112" i="31"/>
  <c r="F95" i="33"/>
  <c r="H94" i="33"/>
  <c r="E95" i="33"/>
  <c r="Q78" i="33"/>
  <c r="Q95" i="33" s="1"/>
  <c r="I95" i="33"/>
  <c r="G105" i="31"/>
  <c r="F132" i="31"/>
  <c r="G132" i="31" s="1"/>
  <c r="Q76" i="33"/>
  <c r="I94" i="33"/>
  <c r="E102" i="18"/>
  <c r="D30" i="36"/>
  <c r="E97" i="33"/>
  <c r="Q80" i="33"/>
  <c r="Q97" i="33" s="1"/>
  <c r="F94" i="33"/>
  <c r="N94" i="33"/>
  <c r="L94" i="33"/>
  <c r="Q121" i="33"/>
  <c r="F110" i="31"/>
  <c r="G110" i="31" s="1"/>
  <c r="Q91" i="33"/>
  <c r="G103" i="31"/>
  <c r="E94" i="33"/>
  <c r="G56" i="33"/>
  <c r="G68" i="33" s="1"/>
  <c r="M95" i="33"/>
  <c r="K95" i="33"/>
  <c r="G130" i="31"/>
  <c r="Q65" i="33"/>
  <c r="F118" i="31" s="1"/>
  <c r="M94" i="33"/>
  <c r="K8" i="19"/>
  <c r="L95" i="33"/>
  <c r="E101" i="18"/>
  <c r="D29" i="36"/>
  <c r="E24" i="36" s="1"/>
  <c r="G95" i="33"/>
  <c r="Q64" i="33"/>
  <c r="F116" i="31" s="1"/>
  <c r="I19" i="33"/>
  <c r="C16" i="7" s="1"/>
  <c r="H61" i="33"/>
  <c r="H62" i="33" s="1"/>
  <c r="H52" i="33"/>
  <c r="H51" i="33"/>
  <c r="E103" i="18"/>
  <c r="D31" i="36"/>
  <c r="Q122" i="33"/>
  <c r="Q92" i="33"/>
  <c r="F111" i="31"/>
  <c r="N95" i="33"/>
  <c r="E96" i="33"/>
  <c r="Q79" i="33"/>
  <c r="Q96" i="33" s="1"/>
  <c r="K94" i="33"/>
  <c r="C34" i="35"/>
  <c r="C35" i="35" s="1"/>
  <c r="C30" i="35"/>
  <c r="Q63" i="33"/>
  <c r="F117" i="31" s="1"/>
  <c r="P20" i="36"/>
  <c r="G94" i="33"/>
  <c r="Q42" i="34"/>
  <c r="D164" i="31" s="1"/>
  <c r="Q41" i="34"/>
  <c r="D163" i="31" s="1"/>
  <c r="G55" i="34"/>
  <c r="L53" i="34"/>
  <c r="G54" i="34"/>
  <c r="F53" i="34"/>
  <c r="H55" i="34"/>
  <c r="G53" i="34"/>
  <c r="E54" i="34"/>
  <c r="H53" i="34"/>
  <c r="L54" i="34"/>
  <c r="N54" i="34"/>
  <c r="O54" i="34"/>
  <c r="I55" i="34"/>
  <c r="E55" i="34"/>
  <c r="L55" i="34"/>
  <c r="H54" i="34"/>
  <c r="F54" i="34"/>
  <c r="K53" i="34"/>
  <c r="N53" i="34"/>
  <c r="O53" i="34"/>
  <c r="M53" i="34"/>
  <c r="P55" i="34"/>
  <c r="N55" i="34"/>
  <c r="K55" i="34"/>
  <c r="J53" i="34"/>
  <c r="P53" i="34"/>
  <c r="J55" i="34"/>
  <c r="O55" i="34"/>
  <c r="I53" i="34"/>
  <c r="M54" i="34"/>
  <c r="M55" i="34"/>
  <c r="I54" i="34"/>
  <c r="P54" i="34"/>
  <c r="E53" i="34"/>
  <c r="K54" i="34"/>
  <c r="F55" i="34"/>
  <c r="J54" i="34"/>
  <c r="C5" i="21"/>
  <c r="D3" i="21" l="1"/>
  <c r="E3" i="21" s="1"/>
  <c r="D4" i="21"/>
  <c r="I4" i="21"/>
  <c r="O3" i="21"/>
  <c r="O4" i="21"/>
  <c r="N3" i="21"/>
  <c r="N4" i="21"/>
  <c r="M3" i="21"/>
  <c r="M4" i="21"/>
  <c r="I3" i="21"/>
  <c r="L3" i="21"/>
  <c r="L4" i="21"/>
  <c r="K3" i="21"/>
  <c r="K4" i="21"/>
  <c r="J3" i="21"/>
  <c r="J4" i="21"/>
  <c r="D41" i="36"/>
  <c r="D39" i="36"/>
  <c r="C28" i="7"/>
  <c r="F28" i="7" s="1"/>
  <c r="C17" i="7"/>
  <c r="C19" i="7"/>
  <c r="D40" i="36"/>
  <c r="M2" i="36"/>
  <c r="K2" i="36"/>
  <c r="I2" i="36"/>
  <c r="V2" i="36" s="1"/>
  <c r="L2" i="36"/>
  <c r="N2" i="36"/>
  <c r="J2" i="36"/>
  <c r="W2" i="36" s="1"/>
  <c r="O2" i="36"/>
  <c r="R2" i="36"/>
  <c r="L83" i="33"/>
  <c r="L100" i="33" s="1"/>
  <c r="O83" i="33"/>
  <c r="O100" i="33" s="1"/>
  <c r="N83" i="33"/>
  <c r="N100" i="33" s="1"/>
  <c r="Q82" i="33"/>
  <c r="Q99" i="33" s="1"/>
  <c r="H56" i="33"/>
  <c r="H68" i="33" s="1"/>
  <c r="H70" i="33" s="1"/>
  <c r="E100" i="33"/>
  <c r="M83" i="33"/>
  <c r="M100" i="33" s="1"/>
  <c r="F137" i="31"/>
  <c r="G137" i="31" s="1"/>
  <c r="F144" i="31"/>
  <c r="G144" i="31" s="1"/>
  <c r="G117" i="31"/>
  <c r="G112" i="31"/>
  <c r="F139" i="31"/>
  <c r="G139" i="31" s="1"/>
  <c r="E29" i="36"/>
  <c r="F24" i="36" s="1"/>
  <c r="E39" i="36"/>
  <c r="F145" i="31"/>
  <c r="G118" i="31"/>
  <c r="G70" i="33"/>
  <c r="G111" i="31"/>
  <c r="F138" i="31"/>
  <c r="G138" i="31" s="1"/>
  <c r="E86" i="33"/>
  <c r="E70" i="33"/>
  <c r="Q94" i="33"/>
  <c r="J83" i="33"/>
  <c r="J100" i="33" s="1"/>
  <c r="J19" i="33"/>
  <c r="I61" i="33"/>
  <c r="I62" i="33" s="1"/>
  <c r="I51" i="33"/>
  <c r="I52" i="33"/>
  <c r="E98" i="33"/>
  <c r="Q81" i="33"/>
  <c r="Q98" i="33" s="1"/>
  <c r="G116" i="31"/>
  <c r="K83" i="33"/>
  <c r="K100" i="33" s="1"/>
  <c r="E25" i="36"/>
  <c r="E40" i="36" s="1"/>
  <c r="H83" i="33"/>
  <c r="H100" i="33" s="1"/>
  <c r="P83" i="33"/>
  <c r="P100" i="33" s="1"/>
  <c r="E26" i="36"/>
  <c r="E41" i="36" s="1"/>
  <c r="G83" i="33"/>
  <c r="G100" i="33" s="1"/>
  <c r="I83" i="33"/>
  <c r="I100" i="33" s="1"/>
  <c r="F83" i="33"/>
  <c r="F4" i="21"/>
  <c r="G4" i="21" s="1"/>
  <c r="H4" i="21" s="1"/>
  <c r="F3" i="21"/>
  <c r="G3" i="21" s="1"/>
  <c r="H3" i="21" s="1"/>
  <c r="E4" i="21"/>
  <c r="F2" i="21"/>
  <c r="G2" i="21" s="1"/>
  <c r="H2" i="21" s="1"/>
  <c r="D2" i="21"/>
  <c r="E2" i="21" s="1"/>
  <c r="E163" i="31"/>
  <c r="G56" i="34"/>
  <c r="G38" i="34" s="1"/>
  <c r="G39" i="34" s="1"/>
  <c r="G43" i="34" s="1"/>
  <c r="E164" i="31"/>
  <c r="Q55" i="34"/>
  <c r="M56" i="34"/>
  <c r="M38" i="34" s="1"/>
  <c r="M39" i="34" s="1"/>
  <c r="M43" i="34" s="1"/>
  <c r="M44" i="34" s="1"/>
  <c r="F56" i="34"/>
  <c r="F38" i="34" s="1"/>
  <c r="F39" i="34" s="1"/>
  <c r="F43" i="34" s="1"/>
  <c r="F44" i="34" s="1"/>
  <c r="O56" i="34"/>
  <c r="O38" i="34" s="1"/>
  <c r="O39" i="34" s="1"/>
  <c r="O43" i="34" s="1"/>
  <c r="O44" i="34" s="1"/>
  <c r="I56" i="34"/>
  <c r="I38" i="34" s="1"/>
  <c r="I39" i="34" s="1"/>
  <c r="I43" i="34" s="1"/>
  <c r="I44" i="34" s="1"/>
  <c r="N56" i="34"/>
  <c r="N38" i="34" s="1"/>
  <c r="N39" i="34" s="1"/>
  <c r="N43" i="34" s="1"/>
  <c r="N44" i="34" s="1"/>
  <c r="L56" i="34"/>
  <c r="L38" i="34" s="1"/>
  <c r="L39" i="34" s="1"/>
  <c r="L43" i="34" s="1"/>
  <c r="L44" i="34" s="1"/>
  <c r="Q53" i="34"/>
  <c r="E56" i="34"/>
  <c r="E38" i="34" s="1"/>
  <c r="P56" i="34"/>
  <c r="P38" i="34" s="1"/>
  <c r="P39" i="34" s="1"/>
  <c r="P43" i="34" s="1"/>
  <c r="P44" i="34" s="1"/>
  <c r="K56" i="34"/>
  <c r="K38" i="34" s="1"/>
  <c r="K39" i="34" s="1"/>
  <c r="K43" i="34" s="1"/>
  <c r="K44" i="34" s="1"/>
  <c r="J56" i="34"/>
  <c r="J38" i="34" s="1"/>
  <c r="J39" i="34" s="1"/>
  <c r="J43" i="34" s="1"/>
  <c r="Q54" i="34"/>
  <c r="H56" i="34"/>
  <c r="H38" i="34" s="1"/>
  <c r="H39" i="34" s="1"/>
  <c r="H43" i="34" s="1"/>
  <c r="H44" i="34" s="1"/>
  <c r="I56" i="33" l="1"/>
  <c r="I68" i="33" s="1"/>
  <c r="F143" i="31"/>
  <c r="G143" i="31" s="1"/>
  <c r="H86" i="33"/>
  <c r="K19" i="33"/>
  <c r="J61" i="33"/>
  <c r="J62" i="33" s="1"/>
  <c r="J51" i="33"/>
  <c r="J52" i="33"/>
  <c r="G86" i="33"/>
  <c r="E31" i="36"/>
  <c r="F29" i="36"/>
  <c r="F39" i="36"/>
  <c r="F100" i="33"/>
  <c r="F86" i="33"/>
  <c r="Q83" i="33"/>
  <c r="Q100" i="33" s="1"/>
  <c r="E30" i="36"/>
  <c r="J44" i="34"/>
  <c r="G44" i="34"/>
  <c r="C23" i="19"/>
  <c r="Q56" i="34"/>
  <c r="Q38" i="34"/>
  <c r="D160" i="31" s="1"/>
  <c r="E160" i="31" s="1"/>
  <c r="E39" i="34"/>
  <c r="C60" i="7"/>
  <c r="I60" i="7" s="1"/>
  <c r="J56" i="33" l="1"/>
  <c r="J68" i="33" s="1"/>
  <c r="I86" i="33"/>
  <c r="I11" i="19" s="1"/>
  <c r="I70" i="33"/>
  <c r="I10" i="19"/>
  <c r="F25" i="36"/>
  <c r="F40" i="36" s="1"/>
  <c r="G24" i="36"/>
  <c r="G39" i="36" s="1"/>
  <c r="L19" i="33"/>
  <c r="K61" i="33"/>
  <c r="K62" i="33" s="1"/>
  <c r="K51" i="33"/>
  <c r="K52" i="33"/>
  <c r="F26" i="36"/>
  <c r="F41" i="36" s="1"/>
  <c r="E43" i="34"/>
  <c r="D23" i="19" s="1"/>
  <c r="Q39" i="34"/>
  <c r="D161" i="31" s="1"/>
  <c r="D165" i="31" s="1"/>
  <c r="Q18" i="21"/>
  <c r="R18" i="21"/>
  <c r="S18" i="21"/>
  <c r="T18" i="21"/>
  <c r="U18" i="21"/>
  <c r="V18" i="21"/>
  <c r="W18" i="21"/>
  <c r="Q19" i="21"/>
  <c r="R19" i="21"/>
  <c r="S19" i="21"/>
  <c r="T19" i="21"/>
  <c r="U19" i="21"/>
  <c r="V19" i="21"/>
  <c r="W19" i="21"/>
  <c r="Q20" i="21"/>
  <c r="R20" i="21"/>
  <c r="S20" i="21"/>
  <c r="T20" i="21"/>
  <c r="U20" i="21"/>
  <c r="V20" i="21"/>
  <c r="W20" i="21"/>
  <c r="K56" i="33" l="1"/>
  <c r="K68" i="33" s="1"/>
  <c r="K70" i="33" s="1"/>
  <c r="F30" i="36"/>
  <c r="J70" i="33"/>
  <c r="J86" i="33"/>
  <c r="F31" i="36"/>
  <c r="I14" i="19"/>
  <c r="M19" i="33"/>
  <c r="L61" i="33"/>
  <c r="L62" i="33" s="1"/>
  <c r="L51" i="33"/>
  <c r="L52" i="33"/>
  <c r="I12" i="19"/>
  <c r="G29" i="36"/>
  <c r="E161" i="31"/>
  <c r="Q43" i="34"/>
  <c r="E44" i="34"/>
  <c r="L56" i="33" l="1"/>
  <c r="L68" i="33" s="1"/>
  <c r="L86" i="33" s="1"/>
  <c r="K86" i="33"/>
  <c r="G26" i="36"/>
  <c r="G41" i="36" s="1"/>
  <c r="N19" i="33"/>
  <c r="M61" i="33"/>
  <c r="M62" i="33" s="1"/>
  <c r="M52" i="33"/>
  <c r="M51" i="33"/>
  <c r="H24" i="36"/>
  <c r="H39" i="36" s="1"/>
  <c r="G25" i="36"/>
  <c r="G40" i="36" s="1"/>
  <c r="Q44" i="34"/>
  <c r="E165" i="31"/>
  <c r="C97" i="18"/>
  <c r="L70" i="33" l="1"/>
  <c r="H29" i="36"/>
  <c r="I24" i="36" s="1"/>
  <c r="I39" i="36" s="1"/>
  <c r="G31" i="36"/>
  <c r="G30" i="36"/>
  <c r="O19" i="33"/>
  <c r="N61" i="33"/>
  <c r="N62" i="33" s="1"/>
  <c r="N52" i="33"/>
  <c r="N51" i="33"/>
  <c r="M56" i="33"/>
  <c r="M68" i="33" s="1"/>
  <c r="I12" i="7"/>
  <c r="I10" i="7"/>
  <c r="I9" i="7"/>
  <c r="N56" i="33" l="1"/>
  <c r="N68" i="33" s="1"/>
  <c r="N70" i="33" s="1"/>
  <c r="H25" i="36"/>
  <c r="H40" i="36" s="1"/>
  <c r="P19" i="33"/>
  <c r="I16" i="7" s="1"/>
  <c r="I28" i="7" s="1"/>
  <c r="L28" i="7" s="1"/>
  <c r="O61" i="33"/>
  <c r="O62" i="33" s="1"/>
  <c r="O52" i="33"/>
  <c r="O51" i="33"/>
  <c r="I29" i="36"/>
  <c r="M70" i="33"/>
  <c r="M86" i="33"/>
  <c r="H26" i="36"/>
  <c r="H41" i="36" s="1"/>
  <c r="I11" i="7"/>
  <c r="N86" i="33" l="1"/>
  <c r="H31" i="36"/>
  <c r="I26" i="36" s="1"/>
  <c r="P61" i="33"/>
  <c r="P52" i="33"/>
  <c r="P51" i="33"/>
  <c r="Q51" i="33" s="1"/>
  <c r="F101" i="31" s="1"/>
  <c r="Q19" i="33"/>
  <c r="O56" i="33"/>
  <c r="O68" i="33" s="1"/>
  <c r="H30" i="36"/>
  <c r="J24" i="36"/>
  <c r="J39" i="36" s="1"/>
  <c r="C3" i="17"/>
  <c r="J29" i="36" l="1"/>
  <c r="K24" i="36" s="1"/>
  <c r="K39" i="36" s="1"/>
  <c r="O70" i="33"/>
  <c r="O86" i="33"/>
  <c r="G101" i="31"/>
  <c r="F128" i="31"/>
  <c r="I22" i="36"/>
  <c r="I25" i="36"/>
  <c r="I40" i="36" s="1"/>
  <c r="P56" i="33"/>
  <c r="Q52" i="33"/>
  <c r="F102" i="31" s="1"/>
  <c r="F107" i="31" s="1"/>
  <c r="P62" i="33"/>
  <c r="Q62" i="33" s="1"/>
  <c r="Q61" i="33"/>
  <c r="F108" i="31" s="1"/>
  <c r="H108" i="31" s="1"/>
  <c r="I31" i="36"/>
  <c r="I41" i="36"/>
  <c r="L3" i="35"/>
  <c r="D49" i="7"/>
  <c r="D62" i="7" s="1"/>
  <c r="D50" i="7"/>
  <c r="D63" i="7" s="1"/>
  <c r="D51" i="7"/>
  <c r="D64" i="7" s="1"/>
  <c r="J50" i="7"/>
  <c r="J63" i="7" s="1"/>
  <c r="J51" i="7"/>
  <c r="J64" i="7" s="1"/>
  <c r="J49" i="7"/>
  <c r="J62" i="7" s="1"/>
  <c r="M10" i="16"/>
  <c r="M10" i="32"/>
  <c r="N22" i="18"/>
  <c r="P12" i="21"/>
  <c r="K22" i="18"/>
  <c r="J22" i="18"/>
  <c r="G22" i="18"/>
  <c r="I22" i="18"/>
  <c r="P11" i="21"/>
  <c r="O22" i="18"/>
  <c r="H22" i="18"/>
  <c r="L22" i="18"/>
  <c r="P22" i="18"/>
  <c r="M22" i="18"/>
  <c r="F22" i="18"/>
  <c r="E22" i="18"/>
  <c r="J26" i="36" l="1"/>
  <c r="J41" i="36" s="1"/>
  <c r="F135" i="31"/>
  <c r="G115" i="31"/>
  <c r="G108" i="31"/>
  <c r="I30" i="36"/>
  <c r="G128" i="31"/>
  <c r="G107" i="31"/>
  <c r="K29" i="36"/>
  <c r="L24" i="36" s="1"/>
  <c r="F129" i="31"/>
  <c r="G129" i="31" s="1"/>
  <c r="G102" i="31"/>
  <c r="P68" i="33"/>
  <c r="Q56" i="33"/>
  <c r="Q68" i="33" s="1"/>
  <c r="Q70" i="33" s="1"/>
  <c r="D8" i="19"/>
  <c r="B45" i="35"/>
  <c r="B59" i="35"/>
  <c r="C8" i="19"/>
  <c r="H59" i="35"/>
  <c r="H45" i="35"/>
  <c r="J46" i="35"/>
  <c r="Q22" i="18"/>
  <c r="P10" i="21"/>
  <c r="J25" i="36" l="1"/>
  <c r="J30" i="36" s="1"/>
  <c r="J10" i="19"/>
  <c r="P70" i="33"/>
  <c r="P86" i="33"/>
  <c r="L29" i="36"/>
  <c r="L39" i="36"/>
  <c r="F121" i="31"/>
  <c r="G135" i="31"/>
  <c r="F142" i="31"/>
  <c r="H135" i="31"/>
  <c r="F134" i="31"/>
  <c r="J31" i="36"/>
  <c r="Q3" i="21"/>
  <c r="V3" i="21"/>
  <c r="W3" i="21"/>
  <c r="R3" i="21"/>
  <c r="S2" i="21"/>
  <c r="U2" i="21"/>
  <c r="T2" i="21"/>
  <c r="U3" i="21"/>
  <c r="T3" i="21"/>
  <c r="S3" i="21"/>
  <c r="U4" i="21"/>
  <c r="S4" i="21"/>
  <c r="T4" i="21"/>
  <c r="W4" i="21"/>
  <c r="V4" i="21"/>
  <c r="R4" i="21"/>
  <c r="Q4" i="21"/>
  <c r="Q2" i="21"/>
  <c r="L3" i="7"/>
  <c r="B46" i="7"/>
  <c r="H46" i="7" s="1"/>
  <c r="G142" i="31" l="1"/>
  <c r="F148" i="31"/>
  <c r="F150" i="31" s="1"/>
  <c r="G150" i="31" s="1"/>
  <c r="G121" i="31"/>
  <c r="M24" i="36"/>
  <c r="M39" i="36" s="1"/>
  <c r="Q86" i="33"/>
  <c r="J11" i="19"/>
  <c r="G134" i="31"/>
  <c r="J14" i="19"/>
  <c r="K10" i="19"/>
  <c r="K25" i="36"/>
  <c r="K40" i="36" s="1"/>
  <c r="K26" i="36"/>
  <c r="K41" i="36" s="1"/>
  <c r="K102" i="18"/>
  <c r="J40" i="36"/>
  <c r="N2" i="21"/>
  <c r="L2" i="21"/>
  <c r="K2" i="21"/>
  <c r="J2" i="21"/>
  <c r="W2" i="21" s="1"/>
  <c r="R2" i="21"/>
  <c r="M2" i="21"/>
  <c r="I2" i="21"/>
  <c r="V2" i="21" s="1"/>
  <c r="O2" i="21"/>
  <c r="H60" i="7"/>
  <c r="J47" i="7"/>
  <c r="B60" i="7"/>
  <c r="J15" i="7"/>
  <c r="I15" i="7"/>
  <c r="Q17" i="18"/>
  <c r="K14" i="19" l="1"/>
  <c r="L10" i="19"/>
  <c r="K30" i="36"/>
  <c r="L25" i="36" s="1"/>
  <c r="L40" i="36" s="1"/>
  <c r="G148" i="31"/>
  <c r="J12" i="19"/>
  <c r="K12" i="19" s="1"/>
  <c r="K11" i="19"/>
  <c r="L11" i="19" s="1"/>
  <c r="K31" i="36"/>
  <c r="M29" i="36"/>
  <c r="C53" i="18"/>
  <c r="L30" i="36" l="1"/>
  <c r="N24" i="36"/>
  <c r="N39" i="36" s="1"/>
  <c r="L26" i="36"/>
  <c r="L41" i="36" s="1"/>
  <c r="E20" i="18"/>
  <c r="D9" i="35" s="1"/>
  <c r="E43" i="18"/>
  <c r="D35" i="35" s="1"/>
  <c r="E42" i="18"/>
  <c r="D34" i="35" s="1"/>
  <c r="N29" i="36" l="1"/>
  <c r="O24" i="36" s="1"/>
  <c r="O39" i="36" s="1"/>
  <c r="P39" i="36" s="1"/>
  <c r="M25" i="36"/>
  <c r="M40" i="36" s="1"/>
  <c r="L31" i="36"/>
  <c r="J34" i="35"/>
  <c r="F34" i="35"/>
  <c r="D53" i="35"/>
  <c r="F35" i="35"/>
  <c r="B3" i="18"/>
  <c r="O29" i="36" l="1"/>
  <c r="M30" i="36"/>
  <c r="N25" i="36" s="1"/>
  <c r="N40" i="36" s="1"/>
  <c r="M26" i="36"/>
  <c r="M41" i="36" s="1"/>
  <c r="H1" i="7"/>
  <c r="N30" i="36" l="1"/>
  <c r="O25" i="36" s="1"/>
  <c r="O40" i="36" s="1"/>
  <c r="P40" i="36" s="1"/>
  <c r="M31" i="36"/>
  <c r="N26" i="36" s="1"/>
  <c r="N41" i="36" s="1"/>
  <c r="F43" i="18"/>
  <c r="O30" i="36" l="1"/>
  <c r="N31" i="36"/>
  <c r="G43" i="18"/>
  <c r="O26" i="36" l="1"/>
  <c r="O41" i="36" s="1"/>
  <c r="P41" i="36" s="1"/>
  <c r="H43" i="18"/>
  <c r="O31" i="36" l="1"/>
  <c r="I43" i="18"/>
  <c r="G39" i="18"/>
  <c r="J43" i="18" l="1"/>
  <c r="P14" i="17"/>
  <c r="O14" i="17"/>
  <c r="N14" i="17"/>
  <c r="M14" i="17"/>
  <c r="L14" i="17"/>
  <c r="K14" i="17"/>
  <c r="J14" i="17"/>
  <c r="I14" i="17"/>
  <c r="H14" i="17"/>
  <c r="G14" i="17"/>
  <c r="F14" i="17"/>
  <c r="E14" i="17"/>
  <c r="I15" i="21" l="1"/>
  <c r="I16" i="21"/>
  <c r="I20" i="21" s="1"/>
  <c r="I14" i="21"/>
  <c r="I18" i="21" s="1"/>
  <c r="J14" i="21"/>
  <c r="J18" i="21" s="1"/>
  <c r="J15" i="21"/>
  <c r="J19" i="21" s="1"/>
  <c r="J16" i="21"/>
  <c r="J20" i="21" s="1"/>
  <c r="L14" i="21"/>
  <c r="L18" i="21" s="1"/>
  <c r="L16" i="21"/>
  <c r="L20" i="21" s="1"/>
  <c r="N14" i="21"/>
  <c r="N18" i="21" s="1"/>
  <c r="N16" i="21"/>
  <c r="N20" i="21" s="1"/>
  <c r="O16" i="21"/>
  <c r="O20" i="21" s="1"/>
  <c r="O14" i="21"/>
  <c r="O18" i="21" s="1"/>
  <c r="K15" i="21"/>
  <c r="K19" i="21" s="1"/>
  <c r="K16" i="21"/>
  <c r="K20" i="21" s="1"/>
  <c r="E14" i="21"/>
  <c r="E18" i="21" s="1"/>
  <c r="M14" i="21"/>
  <c r="M18" i="21" s="1"/>
  <c r="M15" i="21"/>
  <c r="M19" i="21" s="1"/>
  <c r="M16" i="21"/>
  <c r="M20" i="21" s="1"/>
  <c r="F14" i="21"/>
  <c r="F18" i="21" s="1"/>
  <c r="G15" i="21"/>
  <c r="G19" i="21" s="1"/>
  <c r="H16" i="21"/>
  <c r="H20" i="21" s="1"/>
  <c r="H14" i="21"/>
  <c r="H18" i="21" s="1"/>
  <c r="K43" i="18"/>
  <c r="J35" i="35" s="1"/>
  <c r="J53" i="35" l="1"/>
  <c r="E15" i="21"/>
  <c r="E19" i="21" s="1"/>
  <c r="H18" i="17"/>
  <c r="G14" i="21"/>
  <c r="G18" i="21" s="1"/>
  <c r="E16" i="21"/>
  <c r="E20" i="21" s="1"/>
  <c r="L18" i="17"/>
  <c r="K14" i="21"/>
  <c r="K18" i="21" s="1"/>
  <c r="M18" i="17"/>
  <c r="L15" i="21"/>
  <c r="L19" i="21" s="1"/>
  <c r="F15" i="21"/>
  <c r="E49" i="17"/>
  <c r="D14" i="21"/>
  <c r="H15" i="21"/>
  <c r="H19" i="21" s="1"/>
  <c r="D16" i="21"/>
  <c r="D15" i="21"/>
  <c r="N15" i="21"/>
  <c r="N19" i="21" s="1"/>
  <c r="G16" i="21"/>
  <c r="G20" i="21" s="1"/>
  <c r="O15" i="21"/>
  <c r="O19" i="21" s="1"/>
  <c r="F16" i="21"/>
  <c r="F20" i="21" s="1"/>
  <c r="I19" i="21"/>
  <c r="J18" i="17"/>
  <c r="I18" i="17"/>
  <c r="F18" i="17"/>
  <c r="P18" i="17"/>
  <c r="G18" i="17"/>
  <c r="K18" i="17"/>
  <c r="E18" i="17"/>
  <c r="O18" i="17"/>
  <c r="N18" i="17"/>
  <c r="L43" i="18"/>
  <c r="K39" i="18"/>
  <c r="L39" i="18"/>
  <c r="M39" i="18"/>
  <c r="N39" i="18"/>
  <c r="O39" i="18"/>
  <c r="P39" i="18"/>
  <c r="K40" i="18"/>
  <c r="L40" i="18"/>
  <c r="M40" i="18"/>
  <c r="N40" i="18"/>
  <c r="O40" i="18"/>
  <c r="P40" i="18"/>
  <c r="K41" i="18"/>
  <c r="L41" i="18"/>
  <c r="M41" i="18"/>
  <c r="N41" i="18"/>
  <c r="O41" i="18"/>
  <c r="P41" i="18"/>
  <c r="J41" i="18"/>
  <c r="J40" i="18"/>
  <c r="J39" i="18"/>
  <c r="H39" i="18"/>
  <c r="I39" i="18"/>
  <c r="H40" i="18"/>
  <c r="I40" i="18"/>
  <c r="H41" i="18"/>
  <c r="I41" i="18"/>
  <c r="G41" i="18"/>
  <c r="G40" i="18"/>
  <c r="F39" i="18"/>
  <c r="F40" i="18"/>
  <c r="F41" i="18"/>
  <c r="E41" i="18"/>
  <c r="E40" i="18"/>
  <c r="E39" i="18"/>
  <c r="I13" i="19" l="1"/>
  <c r="C49" i="35"/>
  <c r="C62" i="35" s="1"/>
  <c r="C48" i="35"/>
  <c r="C50" i="35"/>
  <c r="C63" i="35" s="1"/>
  <c r="I9" i="19"/>
  <c r="I24" i="19"/>
  <c r="J9" i="19"/>
  <c r="J24" i="19"/>
  <c r="J13" i="19"/>
  <c r="D24" i="21"/>
  <c r="E103" i="33" s="1"/>
  <c r="P14" i="21"/>
  <c r="D18" i="21"/>
  <c r="P18" i="21" s="1"/>
  <c r="D19" i="21"/>
  <c r="D25" i="21"/>
  <c r="E104" i="33" s="1"/>
  <c r="P15" i="21"/>
  <c r="F19" i="21"/>
  <c r="Q72" i="18"/>
  <c r="D26" i="21"/>
  <c r="E105" i="33" s="1"/>
  <c r="P16" i="21"/>
  <c r="D20" i="21"/>
  <c r="P20" i="21" s="1"/>
  <c r="Q73" i="18"/>
  <c r="I74" i="18"/>
  <c r="I79" i="18" s="1"/>
  <c r="P74" i="18"/>
  <c r="J74" i="18"/>
  <c r="J79" i="18" s="1"/>
  <c r="M74" i="18"/>
  <c r="L74" i="18"/>
  <c r="L79" i="18" s="1"/>
  <c r="O74" i="18"/>
  <c r="N74" i="18"/>
  <c r="H74" i="18"/>
  <c r="H79" i="18" s="1"/>
  <c r="F74" i="18"/>
  <c r="F79" i="18" s="1"/>
  <c r="K74" i="18"/>
  <c r="K79" i="18" s="1"/>
  <c r="E74" i="18"/>
  <c r="E79" i="18" s="1"/>
  <c r="G74" i="18"/>
  <c r="G79" i="18" s="1"/>
  <c r="Q71" i="18"/>
  <c r="M43" i="18"/>
  <c r="M79" i="18" l="1"/>
  <c r="M96" i="18" s="1"/>
  <c r="E109" i="33"/>
  <c r="E108" i="33"/>
  <c r="E106" i="33"/>
  <c r="E112" i="33" s="1"/>
  <c r="E110" i="33"/>
  <c r="C61" i="35"/>
  <c r="C64" i="35" s="1"/>
  <c r="C51" i="35"/>
  <c r="K24" i="19"/>
  <c r="K9" i="19"/>
  <c r="J96" i="18"/>
  <c r="K96" i="18"/>
  <c r="I96" i="18"/>
  <c r="H96" i="18"/>
  <c r="G96" i="18"/>
  <c r="F96" i="18"/>
  <c r="L96" i="18"/>
  <c r="P19" i="21"/>
  <c r="D29" i="21"/>
  <c r="E24" i="21" s="1"/>
  <c r="F103" i="33" s="1"/>
  <c r="D39" i="21"/>
  <c r="D31" i="21"/>
  <c r="E26" i="21" s="1"/>
  <c r="F105" i="33" s="1"/>
  <c r="F110" i="33" s="1"/>
  <c r="F127" i="33" s="1"/>
  <c r="D41" i="21"/>
  <c r="D30" i="21"/>
  <c r="E25" i="21" s="1"/>
  <c r="F104" i="33" s="1"/>
  <c r="F109" i="33" s="1"/>
  <c r="F126" i="33" s="1"/>
  <c r="D40" i="21"/>
  <c r="E32" i="18"/>
  <c r="Q74" i="18"/>
  <c r="N43" i="18"/>
  <c r="N79" i="18" s="1"/>
  <c r="G37" i="18"/>
  <c r="E37" i="18"/>
  <c r="E108" i="18" s="1"/>
  <c r="E125" i="18" s="1"/>
  <c r="E21" i="18"/>
  <c r="D10" i="35" s="1"/>
  <c r="G36" i="18"/>
  <c r="E35" i="18"/>
  <c r="E106" i="18" s="1"/>
  <c r="E123" i="18" s="1"/>
  <c r="E36" i="18"/>
  <c r="E107" i="18" s="1"/>
  <c r="E124" i="18" s="1"/>
  <c r="G35" i="18"/>
  <c r="E34" i="18"/>
  <c r="D19" i="35" s="1"/>
  <c r="E31" i="18"/>
  <c r="D17" i="35" s="1"/>
  <c r="E33" i="18"/>
  <c r="E53" i="18" s="1"/>
  <c r="F35" i="36" l="1"/>
  <c r="F45" i="36" s="1"/>
  <c r="G107" i="18"/>
  <c r="G124" i="18" s="1"/>
  <c r="F36" i="36"/>
  <c r="F46" i="36" s="1"/>
  <c r="G108" i="18"/>
  <c r="G125" i="18" s="1"/>
  <c r="F34" i="36"/>
  <c r="F44" i="36" s="1"/>
  <c r="G106" i="18"/>
  <c r="G123" i="18" s="1"/>
  <c r="J25" i="35"/>
  <c r="D35" i="36"/>
  <c r="J24" i="35"/>
  <c r="D34" i="36"/>
  <c r="J26" i="35"/>
  <c r="D36" i="36"/>
  <c r="E127" i="33"/>
  <c r="F108" i="33"/>
  <c r="F106" i="33"/>
  <c r="F112" i="33" s="1"/>
  <c r="E129" i="33"/>
  <c r="E124" i="33"/>
  <c r="E125" i="33"/>
  <c r="E126" i="33"/>
  <c r="C76" i="35"/>
  <c r="C53" i="35"/>
  <c r="E53" i="35" s="1"/>
  <c r="D25" i="35"/>
  <c r="D49" i="35"/>
  <c r="E49" i="35" s="1"/>
  <c r="D26" i="35"/>
  <c r="D50" i="35"/>
  <c r="E50" i="35" s="1"/>
  <c r="J19" i="35"/>
  <c r="F19" i="35"/>
  <c r="J17" i="35"/>
  <c r="F17" i="35"/>
  <c r="D48" i="35"/>
  <c r="E48" i="35" s="1"/>
  <c r="D24" i="35"/>
  <c r="E51" i="18"/>
  <c r="D34" i="21"/>
  <c r="D44" i="21" s="1"/>
  <c r="E76" i="18"/>
  <c r="E93" i="18" s="1"/>
  <c r="F35" i="21"/>
  <c r="G77" i="18"/>
  <c r="G94" i="18" s="1"/>
  <c r="D35" i="21"/>
  <c r="D45" i="21" s="1"/>
  <c r="E77" i="18"/>
  <c r="E94" i="18" s="1"/>
  <c r="D36" i="21"/>
  <c r="D46" i="21" s="1"/>
  <c r="E78" i="18"/>
  <c r="E95" i="18" s="1"/>
  <c r="F36" i="21"/>
  <c r="G78" i="18"/>
  <c r="G95" i="18" s="1"/>
  <c r="F34" i="21"/>
  <c r="G76" i="18"/>
  <c r="G93" i="18" s="1"/>
  <c r="E31" i="21"/>
  <c r="E41" i="21"/>
  <c r="E30" i="21"/>
  <c r="E40" i="21"/>
  <c r="E29" i="21"/>
  <c r="E39" i="21"/>
  <c r="J19" i="7"/>
  <c r="J18" i="7"/>
  <c r="N96" i="18"/>
  <c r="F17" i="7"/>
  <c r="J17" i="7"/>
  <c r="O43" i="18"/>
  <c r="O79" i="18" s="1"/>
  <c r="E44" i="18"/>
  <c r="F33" i="18"/>
  <c r="F53" i="18" s="1"/>
  <c r="E51" i="17"/>
  <c r="E50" i="17"/>
  <c r="E37" i="17"/>
  <c r="F47" i="36" l="1"/>
  <c r="D44" i="36"/>
  <c r="D46" i="36"/>
  <c r="D45" i="36"/>
  <c r="E128" i="33"/>
  <c r="F128" i="33"/>
  <c r="F124" i="33"/>
  <c r="F129" i="33"/>
  <c r="E113" i="33"/>
  <c r="F125" i="33"/>
  <c r="E51" i="35"/>
  <c r="D63" i="35"/>
  <c r="E63" i="35" s="1"/>
  <c r="F26" i="35"/>
  <c r="F24" i="35"/>
  <c r="D61" i="35"/>
  <c r="E61" i="35" s="1"/>
  <c r="D62" i="35"/>
  <c r="E62" i="35" s="1"/>
  <c r="F25" i="35"/>
  <c r="D30" i="35"/>
  <c r="F30" i="35" s="1"/>
  <c r="J30" i="35"/>
  <c r="E80" i="18"/>
  <c r="F25" i="21"/>
  <c r="G104" i="33" s="1"/>
  <c r="F24" i="21"/>
  <c r="G103" i="33" s="1"/>
  <c r="F26" i="21"/>
  <c r="G105" i="33" s="1"/>
  <c r="F19" i="7"/>
  <c r="D47" i="21"/>
  <c r="O96" i="18"/>
  <c r="P43" i="18"/>
  <c r="P79" i="18" s="1"/>
  <c r="E45" i="18"/>
  <c r="D37" i="35" s="1"/>
  <c r="G33" i="18"/>
  <c r="G53" i="18" s="1"/>
  <c r="H16" i="7"/>
  <c r="H17" i="7"/>
  <c r="H18" i="7"/>
  <c r="H19" i="7"/>
  <c r="H20" i="7"/>
  <c r="H22" i="7"/>
  <c r="H24" i="7"/>
  <c r="H25" i="7"/>
  <c r="H26" i="7"/>
  <c r="H31" i="7"/>
  <c r="H35" i="7"/>
  <c r="E64" i="35" l="1"/>
  <c r="F113" i="33"/>
  <c r="D47" i="36"/>
  <c r="F116" i="33"/>
  <c r="F130" i="33"/>
  <c r="G110" i="33"/>
  <c r="E116" i="33"/>
  <c r="E130" i="33"/>
  <c r="G108" i="33"/>
  <c r="G106" i="33"/>
  <c r="G112" i="33" s="1"/>
  <c r="G109" i="33"/>
  <c r="F28" i="35"/>
  <c r="D28" i="35" s="1"/>
  <c r="D51" i="35"/>
  <c r="J37" i="35"/>
  <c r="L37" i="35" s="1"/>
  <c r="F37" i="35"/>
  <c r="F31" i="21"/>
  <c r="G26" i="21" s="1"/>
  <c r="H105" i="33" s="1"/>
  <c r="H110" i="33" s="1"/>
  <c r="H127" i="33" s="1"/>
  <c r="F29" i="21"/>
  <c r="G24" i="21" s="1"/>
  <c r="H103" i="33" s="1"/>
  <c r="F30" i="21"/>
  <c r="G25" i="21" s="1"/>
  <c r="H104" i="33" s="1"/>
  <c r="H109" i="33" s="1"/>
  <c r="H126" i="33" s="1"/>
  <c r="F40" i="21"/>
  <c r="F39" i="21"/>
  <c r="F44" i="21" s="1"/>
  <c r="F41" i="21"/>
  <c r="E97" i="18"/>
  <c r="P96" i="18"/>
  <c r="M37" i="17"/>
  <c r="I37" i="17"/>
  <c r="N37" i="17"/>
  <c r="J37" i="17"/>
  <c r="F37" i="17"/>
  <c r="H37" i="17"/>
  <c r="O37" i="17"/>
  <c r="P37" i="17"/>
  <c r="K37" i="17"/>
  <c r="L37" i="17"/>
  <c r="G37" i="17"/>
  <c r="H33" i="18"/>
  <c r="H53" i="18" s="1"/>
  <c r="C62" i="18"/>
  <c r="C63" i="18"/>
  <c r="C64" i="18"/>
  <c r="C65" i="18"/>
  <c r="C51" i="18"/>
  <c r="C52" i="18"/>
  <c r="C54" i="18"/>
  <c r="C61" i="18"/>
  <c r="C50" i="18"/>
  <c r="G125" i="33" l="1"/>
  <c r="H108" i="33"/>
  <c r="H106" i="33"/>
  <c r="H112" i="33" s="1"/>
  <c r="G126" i="33"/>
  <c r="G127" i="33"/>
  <c r="G129" i="33"/>
  <c r="G124" i="33"/>
  <c r="D64" i="35"/>
  <c r="G29" i="21"/>
  <c r="H24" i="21" s="1"/>
  <c r="I103" i="33" s="1"/>
  <c r="G30" i="21"/>
  <c r="H25" i="21" s="1"/>
  <c r="I104" i="33" s="1"/>
  <c r="I109" i="33" s="1"/>
  <c r="I126" i="33" s="1"/>
  <c r="G31" i="21"/>
  <c r="H26" i="21" s="1"/>
  <c r="I105" i="33" s="1"/>
  <c r="I110" i="33" s="1"/>
  <c r="I127" i="33" s="1"/>
  <c r="F45" i="21"/>
  <c r="G39" i="21"/>
  <c r="F46" i="21"/>
  <c r="G40" i="21"/>
  <c r="G41" i="21"/>
  <c r="C75" i="18"/>
  <c r="F33" i="7"/>
  <c r="I33" i="18"/>
  <c r="I53" i="18" s="1"/>
  <c r="J35" i="7"/>
  <c r="F42" i="18"/>
  <c r="H124" i="33" l="1"/>
  <c r="H129" i="33"/>
  <c r="H128" i="33"/>
  <c r="G128" i="33"/>
  <c r="H125" i="33"/>
  <c r="G113" i="33"/>
  <c r="I108" i="33"/>
  <c r="I106" i="33"/>
  <c r="I112" i="33" s="1"/>
  <c r="C92" i="18"/>
  <c r="C105" i="18"/>
  <c r="C122" i="18" s="1"/>
  <c r="H30" i="21"/>
  <c r="I25" i="21" s="1"/>
  <c r="J104" i="33" s="1"/>
  <c r="J109" i="33" s="1"/>
  <c r="H31" i="21"/>
  <c r="I26" i="21" s="1"/>
  <c r="J105" i="33" s="1"/>
  <c r="J110" i="33" s="1"/>
  <c r="J127" i="33" s="1"/>
  <c r="F47" i="21"/>
  <c r="H39" i="21"/>
  <c r="H29" i="21"/>
  <c r="H41" i="21"/>
  <c r="H40" i="21"/>
  <c r="J33" i="18"/>
  <c r="J53" i="18" s="1"/>
  <c r="G42" i="18"/>
  <c r="C16" i="18"/>
  <c r="H113" i="33" l="1"/>
  <c r="H116" i="33"/>
  <c r="H130" i="33"/>
  <c r="I124" i="33"/>
  <c r="I129" i="33"/>
  <c r="I113" i="33"/>
  <c r="I125" i="33"/>
  <c r="G130" i="33"/>
  <c r="G116" i="33"/>
  <c r="J126" i="33"/>
  <c r="I22" i="21"/>
  <c r="I31" i="21"/>
  <c r="J26" i="21" s="1"/>
  <c r="K105" i="33" s="1"/>
  <c r="K110" i="33" s="1"/>
  <c r="K127" i="33" s="1"/>
  <c r="I30" i="21"/>
  <c r="I40" i="21"/>
  <c r="I24" i="21"/>
  <c r="J103" i="33" s="1"/>
  <c r="I41" i="21"/>
  <c r="Q16" i="18"/>
  <c r="K33" i="18"/>
  <c r="K53" i="18" s="1"/>
  <c r="H42" i="18"/>
  <c r="P41" i="17"/>
  <c r="O41" i="17"/>
  <c r="N41" i="17"/>
  <c r="M41" i="17"/>
  <c r="L41" i="17"/>
  <c r="K41" i="17"/>
  <c r="J41" i="17"/>
  <c r="I41" i="17"/>
  <c r="H41" i="17"/>
  <c r="G41" i="17"/>
  <c r="F41" i="17"/>
  <c r="E41" i="17"/>
  <c r="I128" i="33" l="1"/>
  <c r="I130" i="33"/>
  <c r="I116" i="33"/>
  <c r="J108" i="33"/>
  <c r="J106" i="33"/>
  <c r="J112" i="33" s="1"/>
  <c r="I19" i="35"/>
  <c r="L19" i="35" s="1"/>
  <c r="I17" i="35"/>
  <c r="L17" i="35" s="1"/>
  <c r="C52" i="7"/>
  <c r="J31" i="21"/>
  <c r="K26" i="21" s="1"/>
  <c r="L105" i="33" s="1"/>
  <c r="L110" i="33" s="1"/>
  <c r="L127" i="33" s="1"/>
  <c r="I29" i="21"/>
  <c r="J24" i="21" s="1"/>
  <c r="K103" i="33" s="1"/>
  <c r="I39" i="21"/>
  <c r="J25" i="21"/>
  <c r="K104" i="33" s="1"/>
  <c r="K109" i="33" s="1"/>
  <c r="J41" i="21"/>
  <c r="I17" i="7"/>
  <c r="L17" i="7" s="1"/>
  <c r="I19" i="7"/>
  <c r="L19" i="7" s="1"/>
  <c r="L33" i="18"/>
  <c r="L53" i="18" s="1"/>
  <c r="L51" i="17"/>
  <c r="Q42" i="17"/>
  <c r="F164" i="31" s="1"/>
  <c r="H62" i="18"/>
  <c r="E62" i="18"/>
  <c r="E61" i="18"/>
  <c r="G61" i="18"/>
  <c r="I42" i="18"/>
  <c r="H61" i="18"/>
  <c r="F62" i="18"/>
  <c r="F61" i="18"/>
  <c r="G62" i="18"/>
  <c r="I50" i="17"/>
  <c r="F49" i="17"/>
  <c r="J49" i="17"/>
  <c r="O50" i="17"/>
  <c r="O49" i="17"/>
  <c r="O51" i="17"/>
  <c r="H49" i="17"/>
  <c r="H50" i="17"/>
  <c r="P49" i="17"/>
  <c r="P50" i="17"/>
  <c r="Q18" i="17"/>
  <c r="K13" i="19" s="1"/>
  <c r="I51" i="17"/>
  <c r="I49" i="17"/>
  <c r="M51" i="17"/>
  <c r="M49" i="17"/>
  <c r="M50" i="17"/>
  <c r="P51" i="17"/>
  <c r="L49" i="17"/>
  <c r="L50" i="17"/>
  <c r="F51" i="17"/>
  <c r="F50" i="17"/>
  <c r="J51" i="17"/>
  <c r="J50" i="17"/>
  <c r="N51" i="17"/>
  <c r="N50" i="17"/>
  <c r="K50" i="17"/>
  <c r="K49" i="17"/>
  <c r="K51" i="17"/>
  <c r="N49" i="17"/>
  <c r="Q41" i="17"/>
  <c r="F163" i="31" s="1"/>
  <c r="H51" i="17"/>
  <c r="P40" i="17"/>
  <c r="J113" i="33" l="1"/>
  <c r="J124" i="33"/>
  <c r="J129" i="33"/>
  <c r="K126" i="33"/>
  <c r="J125" i="33"/>
  <c r="K108" i="33"/>
  <c r="K106" i="33"/>
  <c r="K112" i="33" s="1"/>
  <c r="G164" i="31"/>
  <c r="H164" i="31"/>
  <c r="G163" i="31"/>
  <c r="H163" i="31"/>
  <c r="C77" i="7"/>
  <c r="J29" i="21"/>
  <c r="K24" i="21" s="1"/>
  <c r="L103" i="33" s="1"/>
  <c r="K31" i="21"/>
  <c r="L26" i="21" s="1"/>
  <c r="M105" i="33" s="1"/>
  <c r="M110" i="33" s="1"/>
  <c r="M127" i="33" s="1"/>
  <c r="J30" i="21"/>
  <c r="K25" i="21" s="1"/>
  <c r="L104" i="33" s="1"/>
  <c r="L109" i="33" s="1"/>
  <c r="L126" i="33" s="1"/>
  <c r="K41" i="21"/>
  <c r="J40" i="21"/>
  <c r="J39" i="21"/>
  <c r="E56" i="18"/>
  <c r="E119" i="18" s="1"/>
  <c r="M33" i="18"/>
  <c r="M53" i="18" s="1"/>
  <c r="E24" i="19"/>
  <c r="Q24" i="18"/>
  <c r="E53" i="17"/>
  <c r="K40" i="17"/>
  <c r="L40" i="17"/>
  <c r="H40" i="17"/>
  <c r="J40" i="17"/>
  <c r="I40" i="17"/>
  <c r="E40" i="17"/>
  <c r="F40" i="17"/>
  <c r="G40" i="17"/>
  <c r="O40" i="17"/>
  <c r="N40" i="17"/>
  <c r="M40" i="17"/>
  <c r="G50" i="17"/>
  <c r="G51" i="17"/>
  <c r="G49" i="17"/>
  <c r="J42" i="18"/>
  <c r="I61" i="18"/>
  <c r="I62" i="18"/>
  <c r="Q23" i="18"/>
  <c r="Q25" i="18"/>
  <c r="Q20" i="17"/>
  <c r="R20" i="17" s="1"/>
  <c r="K52" i="17"/>
  <c r="M52" i="17"/>
  <c r="Q19" i="17"/>
  <c r="R19" i="17" s="1"/>
  <c r="H52" i="17"/>
  <c r="F52" i="17"/>
  <c r="O52" i="17"/>
  <c r="N52" i="17"/>
  <c r="L52" i="17"/>
  <c r="Q21" i="17"/>
  <c r="R21" i="17" s="1"/>
  <c r="P52" i="17"/>
  <c r="I52" i="17"/>
  <c r="J52" i="17"/>
  <c r="I25" i="35" l="1"/>
  <c r="L25" i="35" s="1"/>
  <c r="R24" i="18"/>
  <c r="I26" i="35"/>
  <c r="L26" i="35" s="1"/>
  <c r="R25" i="18"/>
  <c r="I24" i="35"/>
  <c r="L24" i="35" s="1"/>
  <c r="R23" i="18"/>
  <c r="K125" i="33"/>
  <c r="L108" i="33"/>
  <c r="L106" i="33"/>
  <c r="L112" i="33" s="1"/>
  <c r="J116" i="33"/>
  <c r="J130" i="33"/>
  <c r="K128" i="33"/>
  <c r="K124" i="33"/>
  <c r="K129" i="33"/>
  <c r="J128" i="33"/>
  <c r="K30" i="21"/>
  <c r="L25" i="21" s="1"/>
  <c r="M104" i="33" s="1"/>
  <c r="M109" i="33" s="1"/>
  <c r="M126" i="33" s="1"/>
  <c r="L31" i="21"/>
  <c r="M26" i="21" s="1"/>
  <c r="N105" i="33" s="1"/>
  <c r="N110" i="33" s="1"/>
  <c r="N127" i="33" s="1"/>
  <c r="K29" i="21"/>
  <c r="L24" i="21" s="1"/>
  <c r="M103" i="33" s="1"/>
  <c r="K40" i="21"/>
  <c r="K39" i="21"/>
  <c r="L41" i="21"/>
  <c r="E89" i="18"/>
  <c r="G53" i="17"/>
  <c r="K53" i="17"/>
  <c r="O53" i="17"/>
  <c r="H54" i="17"/>
  <c r="L54" i="17"/>
  <c r="P54" i="17"/>
  <c r="I55" i="17"/>
  <c r="M55" i="17"/>
  <c r="F53" i="17"/>
  <c r="G54" i="17"/>
  <c r="H55" i="17"/>
  <c r="H53" i="17"/>
  <c r="L53" i="17"/>
  <c r="P53" i="17"/>
  <c r="I54" i="17"/>
  <c r="M54" i="17"/>
  <c r="F55" i="17"/>
  <c r="J55" i="17"/>
  <c r="N55" i="17"/>
  <c r="N53" i="17"/>
  <c r="O54" i="17"/>
  <c r="P55" i="17"/>
  <c r="I53" i="17"/>
  <c r="M53" i="17"/>
  <c r="F54" i="17"/>
  <c r="J54" i="17"/>
  <c r="N54" i="17"/>
  <c r="G55" i="17"/>
  <c r="K55" i="17"/>
  <c r="O55" i="17"/>
  <c r="J53" i="17"/>
  <c r="K54" i="17"/>
  <c r="L55" i="17"/>
  <c r="E55" i="17"/>
  <c r="E54" i="17"/>
  <c r="N33" i="18"/>
  <c r="N53" i="18" s="1"/>
  <c r="Q40" i="17"/>
  <c r="F162" i="31" s="1"/>
  <c r="H162" i="31" s="1"/>
  <c r="G52" i="17"/>
  <c r="C29" i="7"/>
  <c r="C18" i="7" s="1"/>
  <c r="K42" i="18"/>
  <c r="J61" i="18"/>
  <c r="J62" i="18"/>
  <c r="E52" i="17"/>
  <c r="Q49" i="17"/>
  <c r="Q51" i="17"/>
  <c r="Q50" i="17"/>
  <c r="I28" i="35" l="1"/>
  <c r="L28" i="35"/>
  <c r="L129" i="33"/>
  <c r="L128" i="33"/>
  <c r="L124" i="33"/>
  <c r="L125" i="33"/>
  <c r="M108" i="33"/>
  <c r="M106" i="33"/>
  <c r="M112" i="33" s="1"/>
  <c r="K113" i="33"/>
  <c r="G162" i="31"/>
  <c r="F18" i="7"/>
  <c r="L29" i="21"/>
  <c r="M24" i="21" s="1"/>
  <c r="N103" i="33" s="1"/>
  <c r="M31" i="21"/>
  <c r="N26" i="21" s="1"/>
  <c r="O105" i="33" s="1"/>
  <c r="O110" i="33" s="1"/>
  <c r="O127" i="33" s="1"/>
  <c r="L30" i="21"/>
  <c r="M25" i="21" s="1"/>
  <c r="N104" i="33" s="1"/>
  <c r="N109" i="33" s="1"/>
  <c r="N126" i="33" s="1"/>
  <c r="L39" i="21"/>
  <c r="L40" i="21"/>
  <c r="M41" i="21"/>
  <c r="C31" i="7"/>
  <c r="I29" i="7"/>
  <c r="I18" i="7" s="1"/>
  <c r="Q53" i="17"/>
  <c r="Q55" i="17"/>
  <c r="Q54" i="17"/>
  <c r="O33" i="18"/>
  <c r="O53" i="18" s="1"/>
  <c r="P56" i="17"/>
  <c r="P38" i="17" s="1"/>
  <c r="P39" i="17" s="1"/>
  <c r="O56" i="17"/>
  <c r="O38" i="17" s="1"/>
  <c r="O39" i="17" s="1"/>
  <c r="G56" i="17"/>
  <c r="G38" i="17" s="1"/>
  <c r="G39" i="17" s="1"/>
  <c r="L56" i="17"/>
  <c r="L38" i="17" s="1"/>
  <c r="L39" i="17" s="1"/>
  <c r="K56" i="17"/>
  <c r="K38" i="17" s="1"/>
  <c r="K39" i="17" s="1"/>
  <c r="J56" i="17"/>
  <c r="J38" i="17" s="1"/>
  <c r="J39" i="17" s="1"/>
  <c r="N56" i="17"/>
  <c r="N38" i="17" s="1"/>
  <c r="N39" i="17" s="1"/>
  <c r="H56" i="17"/>
  <c r="H38" i="17" s="1"/>
  <c r="H39" i="17" s="1"/>
  <c r="I56" i="17"/>
  <c r="I38" i="17" s="1"/>
  <c r="I39" i="17" s="1"/>
  <c r="M56" i="17"/>
  <c r="M38" i="17" s="1"/>
  <c r="M39" i="17" s="1"/>
  <c r="F56" i="17"/>
  <c r="F38" i="17" s="1"/>
  <c r="F39" i="17" s="1"/>
  <c r="C35" i="7"/>
  <c r="K62" i="18"/>
  <c r="L42" i="18"/>
  <c r="K61" i="18"/>
  <c r="E56" i="17"/>
  <c r="E38" i="17" s="1"/>
  <c r="E39" i="17" s="1"/>
  <c r="Q52" i="17"/>
  <c r="I34" i="35" l="1"/>
  <c r="I35" i="35" s="1"/>
  <c r="L35" i="35" s="1"/>
  <c r="I18" i="35"/>
  <c r="L18" i="35" s="1"/>
  <c r="I30" i="35"/>
  <c r="L30" i="35" s="1"/>
  <c r="J28" i="35"/>
  <c r="L113" i="33"/>
  <c r="K116" i="33"/>
  <c r="K130" i="33"/>
  <c r="M129" i="33"/>
  <c r="M128" i="33"/>
  <c r="M124" i="33"/>
  <c r="N108" i="33"/>
  <c r="N106" i="33"/>
  <c r="N112" i="33" s="1"/>
  <c r="L130" i="33"/>
  <c r="L116" i="33"/>
  <c r="M125" i="33"/>
  <c r="I31" i="7"/>
  <c r="L31" i="7" s="1"/>
  <c r="L18" i="7"/>
  <c r="N31" i="21"/>
  <c r="O26" i="21" s="1"/>
  <c r="P105" i="33" s="1"/>
  <c r="M30" i="21"/>
  <c r="N25" i="21" s="1"/>
  <c r="O104" i="33" s="1"/>
  <c r="O109" i="33" s="1"/>
  <c r="O126" i="33" s="1"/>
  <c r="M29" i="21"/>
  <c r="N24" i="21" s="1"/>
  <c r="O103" i="33" s="1"/>
  <c r="N41" i="21"/>
  <c r="M39" i="21"/>
  <c r="M40" i="21"/>
  <c r="I35" i="7"/>
  <c r="I36" i="7" s="1"/>
  <c r="L36" i="7" s="1"/>
  <c r="E8" i="19"/>
  <c r="F35" i="7"/>
  <c r="C36" i="7"/>
  <c r="F36" i="7" s="1"/>
  <c r="Q56" i="17"/>
  <c r="P33" i="18"/>
  <c r="P53" i="18" s="1"/>
  <c r="N43" i="17"/>
  <c r="O43" i="17"/>
  <c r="O44" i="17" s="1"/>
  <c r="H43" i="17"/>
  <c r="H44" i="17" s="1"/>
  <c r="K43" i="17"/>
  <c r="M43" i="17"/>
  <c r="M44" i="17" s="1"/>
  <c r="G43" i="17"/>
  <c r="I43" i="17"/>
  <c r="J43" i="17"/>
  <c r="F43" i="17"/>
  <c r="L43" i="17"/>
  <c r="P43" i="17"/>
  <c r="M42" i="18"/>
  <c r="L61" i="18"/>
  <c r="L62" i="18"/>
  <c r="L34" i="35" l="1"/>
  <c r="P110" i="33"/>
  <c r="Q105" i="33"/>
  <c r="N125" i="33"/>
  <c r="M113" i="33"/>
  <c r="N129" i="33"/>
  <c r="N124" i="33"/>
  <c r="N128" i="33"/>
  <c r="O108" i="33"/>
  <c r="O106" i="33"/>
  <c r="O112" i="33" s="1"/>
  <c r="I23" i="19"/>
  <c r="N29" i="21"/>
  <c r="O24" i="21" s="1"/>
  <c r="P103" i="33" s="1"/>
  <c r="O31" i="21"/>
  <c r="N30" i="21"/>
  <c r="O25" i="21" s="1"/>
  <c r="P104" i="33" s="1"/>
  <c r="N39" i="21"/>
  <c r="O41" i="21"/>
  <c r="P41" i="21" s="1"/>
  <c r="N40" i="21"/>
  <c r="L35" i="7"/>
  <c r="I44" i="17"/>
  <c r="Q53" i="18"/>
  <c r="D105" i="31" s="1"/>
  <c r="C25" i="19"/>
  <c r="G44" i="17"/>
  <c r="N44" i="17"/>
  <c r="L44" i="17"/>
  <c r="J44" i="17"/>
  <c r="P44" i="17"/>
  <c r="F44" i="17"/>
  <c r="K44" i="17"/>
  <c r="N42" i="18"/>
  <c r="M61" i="18"/>
  <c r="M62" i="18"/>
  <c r="Q38" i="17"/>
  <c r="F160" i="31" s="1"/>
  <c r="G160" i="31" l="1"/>
  <c r="H160" i="31"/>
  <c r="P109" i="33"/>
  <c r="Q104" i="33"/>
  <c r="M116" i="33"/>
  <c r="M130" i="33"/>
  <c r="P108" i="33"/>
  <c r="P106" i="33"/>
  <c r="P112" i="33" s="1"/>
  <c r="Q112" i="33" s="1"/>
  <c r="Q103" i="33"/>
  <c r="N113" i="33"/>
  <c r="O128" i="33"/>
  <c r="O129" i="33"/>
  <c r="O124" i="33"/>
  <c r="O125" i="33"/>
  <c r="P127" i="33"/>
  <c r="Q110" i="33"/>
  <c r="Q127" i="33" s="1"/>
  <c r="I29" i="19"/>
  <c r="I25" i="19"/>
  <c r="E105" i="31"/>
  <c r="D132" i="31"/>
  <c r="H105" i="31"/>
  <c r="O29" i="21"/>
  <c r="O30" i="21"/>
  <c r="Q103" i="18"/>
  <c r="O39" i="21"/>
  <c r="P39" i="21" s="1"/>
  <c r="O40" i="21"/>
  <c r="P40" i="21" s="1"/>
  <c r="C29" i="19"/>
  <c r="N62" i="18"/>
  <c r="O42" i="18"/>
  <c r="N61" i="18"/>
  <c r="Q106" i="33" l="1"/>
  <c r="O113" i="33"/>
  <c r="N130" i="33"/>
  <c r="N116" i="33"/>
  <c r="Q129" i="33"/>
  <c r="Q124" i="33"/>
  <c r="P129" i="33"/>
  <c r="P124" i="33"/>
  <c r="O116" i="33"/>
  <c r="O130" i="33"/>
  <c r="P125" i="33"/>
  <c r="Q108" i="33"/>
  <c r="Q125" i="33" s="1"/>
  <c r="P126" i="33"/>
  <c r="Q109" i="33"/>
  <c r="Q126" i="33" s="1"/>
  <c r="I64" i="7"/>
  <c r="I50" i="35"/>
  <c r="I63" i="35" s="1"/>
  <c r="E132" i="31"/>
  <c r="H132" i="31"/>
  <c r="Q102" i="18"/>
  <c r="Q101" i="18"/>
  <c r="I48" i="35" s="1"/>
  <c r="P62" i="18"/>
  <c r="O62" i="18"/>
  <c r="P42" i="18"/>
  <c r="O61" i="18"/>
  <c r="P128" i="33" l="1"/>
  <c r="Q111" i="33"/>
  <c r="Q128" i="33" s="1"/>
  <c r="P113" i="33"/>
  <c r="I63" i="7"/>
  <c r="I49" i="35"/>
  <c r="I62" i="35" s="1"/>
  <c r="I61" i="35"/>
  <c r="P61" i="18"/>
  <c r="Q62" i="18"/>
  <c r="D116" i="31" s="1"/>
  <c r="I64" i="35" l="1"/>
  <c r="I51" i="35"/>
  <c r="D76" i="35" s="1"/>
  <c r="E76" i="35" s="1"/>
  <c r="P116" i="33"/>
  <c r="P130" i="33"/>
  <c r="Q113" i="33"/>
  <c r="I53" i="35"/>
  <c r="K53" i="35" s="1"/>
  <c r="E116" i="31"/>
  <c r="H116" i="31"/>
  <c r="Q61" i="18"/>
  <c r="D117" i="31" s="1"/>
  <c r="F21" i="18"/>
  <c r="G21" i="18" s="1"/>
  <c r="H21" i="18" s="1"/>
  <c r="I21" i="18" s="1"/>
  <c r="J21" i="18" s="1"/>
  <c r="K21" i="18" s="1"/>
  <c r="L21" i="18" s="1"/>
  <c r="M21" i="18" s="1"/>
  <c r="N21" i="18" s="1"/>
  <c r="O21" i="18" s="1"/>
  <c r="P21" i="18" s="1"/>
  <c r="H7" i="7"/>
  <c r="H8" i="7"/>
  <c r="H9" i="7"/>
  <c r="H10" i="7"/>
  <c r="H11" i="7"/>
  <c r="H12" i="7"/>
  <c r="H6" i="7"/>
  <c r="C62" i="7"/>
  <c r="C63" i="7"/>
  <c r="E63" i="7" s="1"/>
  <c r="C64" i="7"/>
  <c r="E64" i="7" s="1"/>
  <c r="Q130" i="33" l="1"/>
  <c r="Q116" i="33"/>
  <c r="E62" i="7"/>
  <c r="E65" i="7" s="1"/>
  <c r="C65" i="7"/>
  <c r="E117" i="31"/>
  <c r="D144" i="31"/>
  <c r="H117" i="31"/>
  <c r="E46" i="18"/>
  <c r="C53" i="7" l="1"/>
  <c r="D38" i="35"/>
  <c r="D65" i="7"/>
  <c r="E144" i="31"/>
  <c r="P46" i="18"/>
  <c r="N45" i="18"/>
  <c r="N64" i="18" s="1"/>
  <c r="G45" i="18"/>
  <c r="G64" i="18" s="1"/>
  <c r="I45" i="18"/>
  <c r="I64" i="18" s="1"/>
  <c r="K45" i="18"/>
  <c r="H45" i="18"/>
  <c r="H64" i="18" s="1"/>
  <c r="F45" i="18"/>
  <c r="J45" i="18"/>
  <c r="J64" i="18" s="1"/>
  <c r="M45" i="18"/>
  <c r="M64" i="18" s="1"/>
  <c r="P45" i="18"/>
  <c r="P64" i="18" s="1"/>
  <c r="O45" i="18"/>
  <c r="O64" i="18" s="1"/>
  <c r="L45" i="18"/>
  <c r="L64" i="18" s="1"/>
  <c r="F20" i="18"/>
  <c r="G20" i="18" s="1"/>
  <c r="H20" i="18" s="1"/>
  <c r="I20" i="18" s="1"/>
  <c r="J20" i="18" s="1"/>
  <c r="K20" i="18" s="1"/>
  <c r="L20" i="18" s="1"/>
  <c r="M20" i="18" s="1"/>
  <c r="N20" i="18" s="1"/>
  <c r="O20" i="18" s="1"/>
  <c r="P20" i="18" s="1"/>
  <c r="E50" i="7"/>
  <c r="F44" i="18"/>
  <c r="F80" i="18" s="1"/>
  <c r="E63" i="18"/>
  <c r="C52" i="35" l="1"/>
  <c r="F38" i="35"/>
  <c r="F39" i="35" s="1"/>
  <c r="J38" i="35"/>
  <c r="E30" i="18"/>
  <c r="D16" i="35" s="1"/>
  <c r="G46" i="18"/>
  <c r="L46" i="18"/>
  <c r="J46" i="18"/>
  <c r="L24" i="7"/>
  <c r="L25" i="7"/>
  <c r="F24" i="7"/>
  <c r="E49" i="7"/>
  <c r="L26" i="7"/>
  <c r="E51" i="7"/>
  <c r="K46" i="18"/>
  <c r="F46" i="18"/>
  <c r="H46" i="18"/>
  <c r="I46" i="18"/>
  <c r="M46" i="18"/>
  <c r="N46" i="18"/>
  <c r="O46" i="18"/>
  <c r="J38" i="7"/>
  <c r="L38" i="7" s="1"/>
  <c r="F38" i="7"/>
  <c r="K64" i="18"/>
  <c r="F25" i="7"/>
  <c r="M35" i="18"/>
  <c r="M106" i="18" s="1"/>
  <c r="M123" i="18" s="1"/>
  <c r="J35" i="18"/>
  <c r="N35" i="18"/>
  <c r="K35" i="18"/>
  <c r="O35" i="18"/>
  <c r="L35" i="18"/>
  <c r="P35" i="18"/>
  <c r="L36" i="18"/>
  <c r="K35" i="36" s="1"/>
  <c r="P36" i="18"/>
  <c r="M36" i="18"/>
  <c r="M107" i="18" s="1"/>
  <c r="M124" i="18" s="1"/>
  <c r="J36" i="18"/>
  <c r="N36" i="18"/>
  <c r="K36" i="18"/>
  <c r="O36" i="18"/>
  <c r="K37" i="18"/>
  <c r="O37" i="18"/>
  <c r="L37" i="18"/>
  <c r="P37" i="18"/>
  <c r="M37" i="18"/>
  <c r="M108" i="18" s="1"/>
  <c r="M125" i="18" s="1"/>
  <c r="J37" i="18"/>
  <c r="N37" i="18"/>
  <c r="F35" i="18"/>
  <c r="F31" i="7"/>
  <c r="F31" i="18"/>
  <c r="F51" i="18" s="1"/>
  <c r="G44" i="18"/>
  <c r="G80" i="18" s="1"/>
  <c r="F63" i="18"/>
  <c r="F64" i="18"/>
  <c r="E64" i="18"/>
  <c r="F36" i="18"/>
  <c r="E57" i="18"/>
  <c r="E120" i="18" s="1"/>
  <c r="H35" i="18"/>
  <c r="G56" i="18"/>
  <c r="G119" i="18" s="1"/>
  <c r="F37" i="18"/>
  <c r="E58" i="18"/>
  <c r="E121" i="18" s="1"/>
  <c r="E65" i="18"/>
  <c r="E75" i="18" s="1"/>
  <c r="H37" i="18"/>
  <c r="G58" i="18"/>
  <c r="G121" i="18" s="1"/>
  <c r="F34" i="18"/>
  <c r="E54" i="18"/>
  <c r="F32" i="18"/>
  <c r="F52" i="18" s="1"/>
  <c r="E52" i="18"/>
  <c r="H36" i="18"/>
  <c r="G57" i="18"/>
  <c r="G120" i="18" s="1"/>
  <c r="L29" i="7" l="1"/>
  <c r="F29" i="7"/>
  <c r="J36" i="36"/>
  <c r="J46" i="36" s="1"/>
  <c r="K108" i="18"/>
  <c r="K125" i="18" s="1"/>
  <c r="G34" i="36"/>
  <c r="G44" i="36" s="1"/>
  <c r="H106" i="18"/>
  <c r="H123" i="18" s="1"/>
  <c r="O34" i="36"/>
  <c r="O44" i="36" s="1"/>
  <c r="P106" i="18"/>
  <c r="P123" i="18" s="1"/>
  <c r="E34" i="36"/>
  <c r="E44" i="36" s="1"/>
  <c r="F106" i="18"/>
  <c r="F123" i="18" s="1"/>
  <c r="N35" i="36"/>
  <c r="N45" i="36" s="1"/>
  <c r="O107" i="18"/>
  <c r="O124" i="18" s="1"/>
  <c r="K34" i="36"/>
  <c r="K44" i="36" s="1"/>
  <c r="L106" i="18"/>
  <c r="L123" i="18" s="1"/>
  <c r="M36" i="36"/>
  <c r="M46" i="36" s="1"/>
  <c r="N108" i="18"/>
  <c r="N125" i="18" s="1"/>
  <c r="J35" i="36"/>
  <c r="J45" i="36" s="1"/>
  <c r="K107" i="18"/>
  <c r="K124" i="18" s="1"/>
  <c r="N34" i="36"/>
  <c r="N44" i="36" s="1"/>
  <c r="O106" i="18"/>
  <c r="O123" i="18" s="1"/>
  <c r="E35" i="36"/>
  <c r="E45" i="36" s="1"/>
  <c r="F107" i="18"/>
  <c r="F124" i="18" s="1"/>
  <c r="G36" i="36"/>
  <c r="G46" i="36" s="1"/>
  <c r="H108" i="18"/>
  <c r="H125" i="18" s="1"/>
  <c r="I36" i="36"/>
  <c r="I46" i="36" s="1"/>
  <c r="J108" i="18"/>
  <c r="J125" i="18" s="1"/>
  <c r="M35" i="36"/>
  <c r="M45" i="36" s="1"/>
  <c r="N107" i="18"/>
  <c r="N124" i="18" s="1"/>
  <c r="J34" i="36"/>
  <c r="J44" i="36" s="1"/>
  <c r="K106" i="18"/>
  <c r="K123" i="18" s="1"/>
  <c r="I35" i="36"/>
  <c r="I45" i="36" s="1"/>
  <c r="J107" i="18"/>
  <c r="J124" i="18" s="1"/>
  <c r="M34" i="36"/>
  <c r="M44" i="36" s="1"/>
  <c r="N106" i="18"/>
  <c r="N123" i="18" s="1"/>
  <c r="I34" i="36"/>
  <c r="I44" i="36" s="1"/>
  <c r="J106" i="18"/>
  <c r="J123" i="18" s="1"/>
  <c r="G35" i="36"/>
  <c r="G45" i="36" s="1"/>
  <c r="H107" i="18"/>
  <c r="H124" i="18" s="1"/>
  <c r="O36" i="36"/>
  <c r="O46" i="36" s="1"/>
  <c r="P108" i="18"/>
  <c r="P125" i="18" s="1"/>
  <c r="E36" i="36"/>
  <c r="E46" i="36" s="1"/>
  <c r="F108" i="18"/>
  <c r="F125" i="18" s="1"/>
  <c r="K36" i="36"/>
  <c r="K46" i="36" s="1"/>
  <c r="L108" i="18"/>
  <c r="L125" i="18" s="1"/>
  <c r="O35" i="36"/>
  <c r="O45" i="36" s="1"/>
  <c r="P107" i="18"/>
  <c r="P124" i="18" s="1"/>
  <c r="N36" i="36"/>
  <c r="N46" i="36" s="1"/>
  <c r="O108" i="18"/>
  <c r="O125" i="18" s="1"/>
  <c r="K45" i="36"/>
  <c r="L107" i="18"/>
  <c r="L124" i="18" s="1"/>
  <c r="J50" i="35"/>
  <c r="K50" i="35" s="1"/>
  <c r="L36" i="36"/>
  <c r="L46" i="36" s="1"/>
  <c r="J49" i="35"/>
  <c r="K49" i="35" s="1"/>
  <c r="L35" i="36"/>
  <c r="L45" i="36" s="1"/>
  <c r="J48" i="35"/>
  <c r="K48" i="35" s="1"/>
  <c r="L34" i="36"/>
  <c r="L44" i="36" s="1"/>
  <c r="J16" i="35"/>
  <c r="L16" i="35" s="1"/>
  <c r="L20" i="35" s="1"/>
  <c r="F16" i="35"/>
  <c r="F20" i="35" s="1"/>
  <c r="F41" i="35" s="1"/>
  <c r="L38" i="35"/>
  <c r="L39" i="35" s="1"/>
  <c r="I52" i="35"/>
  <c r="G60" i="18"/>
  <c r="E60" i="18"/>
  <c r="E50" i="18"/>
  <c r="E55" i="18" s="1"/>
  <c r="O78" i="18"/>
  <c r="O95" i="18" s="1"/>
  <c r="F76" i="18"/>
  <c r="F93" i="18" s="1"/>
  <c r="K78" i="18"/>
  <c r="K95" i="18" s="1"/>
  <c r="O76" i="18"/>
  <c r="O93" i="18" s="1"/>
  <c r="L77" i="18"/>
  <c r="L94" i="18" s="1"/>
  <c r="P76" i="18"/>
  <c r="P93" i="18" s="1"/>
  <c r="L76" i="18"/>
  <c r="L93" i="18" s="1"/>
  <c r="F77" i="18"/>
  <c r="F94" i="18" s="1"/>
  <c r="J78" i="18"/>
  <c r="J95" i="18" s="1"/>
  <c r="N77" i="18"/>
  <c r="N94" i="18" s="1"/>
  <c r="K76" i="18"/>
  <c r="K93" i="18" s="1"/>
  <c r="N78" i="18"/>
  <c r="N95" i="18" s="1"/>
  <c r="E92" i="18"/>
  <c r="M78" i="18"/>
  <c r="M95" i="18" s="1"/>
  <c r="J77" i="18"/>
  <c r="J94" i="18" s="1"/>
  <c r="N76" i="18"/>
  <c r="N93" i="18" s="1"/>
  <c r="H76" i="18"/>
  <c r="H93" i="18" s="1"/>
  <c r="O77" i="18"/>
  <c r="O94" i="18" s="1"/>
  <c r="P78" i="18"/>
  <c r="P95" i="18" s="1"/>
  <c r="J76" i="18"/>
  <c r="J93" i="18" s="1"/>
  <c r="K77" i="18"/>
  <c r="K94" i="18" s="1"/>
  <c r="H78" i="18"/>
  <c r="H95" i="18" s="1"/>
  <c r="H77" i="18"/>
  <c r="H94" i="18" s="1"/>
  <c r="M77" i="18"/>
  <c r="M94" i="18" s="1"/>
  <c r="F78" i="18"/>
  <c r="F95" i="18" s="1"/>
  <c r="L78" i="18"/>
  <c r="L95" i="18" s="1"/>
  <c r="P77" i="18"/>
  <c r="P94" i="18" s="1"/>
  <c r="M76" i="18"/>
  <c r="M93" i="18" s="1"/>
  <c r="Q105" i="18"/>
  <c r="L36" i="21"/>
  <c r="L46" i="21" s="1"/>
  <c r="I35" i="21"/>
  <c r="I45" i="21" s="1"/>
  <c r="M34" i="21"/>
  <c r="M44" i="21" s="1"/>
  <c r="M35" i="21"/>
  <c r="M45" i="21" s="1"/>
  <c r="G35" i="21"/>
  <c r="G45" i="21" s="1"/>
  <c r="L35" i="21"/>
  <c r="L45" i="21" s="1"/>
  <c r="I34" i="21"/>
  <c r="I44" i="21" s="1"/>
  <c r="E35" i="21"/>
  <c r="E45" i="21" s="1"/>
  <c r="J35" i="21"/>
  <c r="J45" i="21" s="1"/>
  <c r="J34" i="21"/>
  <c r="J44" i="21" s="1"/>
  <c r="G97" i="18"/>
  <c r="O35" i="21"/>
  <c r="O45" i="21" s="1"/>
  <c r="L34" i="21"/>
  <c r="L44" i="21" s="1"/>
  <c r="N34" i="21"/>
  <c r="N44" i="21" s="1"/>
  <c r="K35" i="21"/>
  <c r="K45" i="21" s="1"/>
  <c r="G34" i="21"/>
  <c r="G44" i="21" s="1"/>
  <c r="O34" i="21"/>
  <c r="O44" i="21" s="1"/>
  <c r="E34" i="21"/>
  <c r="E44" i="21" s="1"/>
  <c r="N35" i="21"/>
  <c r="N45" i="21" s="1"/>
  <c r="K34" i="21"/>
  <c r="K44" i="21" s="1"/>
  <c r="F97" i="18"/>
  <c r="O36" i="21"/>
  <c r="O46" i="21" s="1"/>
  <c r="E36" i="21"/>
  <c r="M36" i="21"/>
  <c r="M46" i="21" s="1"/>
  <c r="K36" i="21"/>
  <c r="K46" i="21" s="1"/>
  <c r="G36" i="21"/>
  <c r="G46" i="21" s="1"/>
  <c r="I36" i="21"/>
  <c r="I46" i="21" s="1"/>
  <c r="N36" i="21"/>
  <c r="N46" i="21" s="1"/>
  <c r="J36" i="21"/>
  <c r="J46" i="21" s="1"/>
  <c r="G91" i="18"/>
  <c r="E91" i="18"/>
  <c r="E90" i="18"/>
  <c r="G90" i="18"/>
  <c r="G89" i="18"/>
  <c r="F39" i="7"/>
  <c r="J16" i="7"/>
  <c r="L16" i="7" s="1"/>
  <c r="F16" i="7"/>
  <c r="E52" i="7"/>
  <c r="D52" i="7" s="1"/>
  <c r="F56" i="18"/>
  <c r="F119" i="18" s="1"/>
  <c r="F30" i="18"/>
  <c r="F50" i="18" s="1"/>
  <c r="J39" i="7"/>
  <c r="Q64" i="18"/>
  <c r="D119" i="31" s="1"/>
  <c r="F58" i="18"/>
  <c r="F121" i="18" s="1"/>
  <c r="J56" i="18"/>
  <c r="J119" i="18" s="1"/>
  <c r="I36" i="18"/>
  <c r="H57" i="18"/>
  <c r="H120" i="18" s="1"/>
  <c r="G32" i="18"/>
  <c r="G52" i="18" s="1"/>
  <c r="F65" i="18"/>
  <c r="F75" i="18" s="1"/>
  <c r="H44" i="18"/>
  <c r="H80" i="18" s="1"/>
  <c r="G63" i="18"/>
  <c r="G34" i="18"/>
  <c r="F54" i="18"/>
  <c r="I37" i="18"/>
  <c r="H58" i="18"/>
  <c r="H121" i="18" s="1"/>
  <c r="I35" i="18"/>
  <c r="H56" i="18"/>
  <c r="H119" i="18" s="1"/>
  <c r="F57" i="18"/>
  <c r="F120" i="18" s="1"/>
  <c r="G31" i="18"/>
  <c r="G51" i="18" s="1"/>
  <c r="N47" i="36" l="1"/>
  <c r="K47" i="36"/>
  <c r="J47" i="36"/>
  <c r="M47" i="36"/>
  <c r="I47" i="36"/>
  <c r="G47" i="36"/>
  <c r="O47" i="36"/>
  <c r="H34" i="36"/>
  <c r="H44" i="36" s="1"/>
  <c r="P44" i="36" s="1"/>
  <c r="I106" i="18"/>
  <c r="I123" i="18" s="1"/>
  <c r="H36" i="36"/>
  <c r="H46" i="36" s="1"/>
  <c r="I108" i="18"/>
  <c r="I125" i="18" s="1"/>
  <c r="J62" i="35"/>
  <c r="K62" i="35" s="1"/>
  <c r="H35" i="36"/>
  <c r="H45" i="36" s="1"/>
  <c r="P45" i="36" s="1"/>
  <c r="I107" i="18"/>
  <c r="I124" i="18" s="1"/>
  <c r="L41" i="35"/>
  <c r="L42" i="35" s="1"/>
  <c r="L43" i="35" s="1"/>
  <c r="K51" i="35"/>
  <c r="J51" i="35" s="1"/>
  <c r="J63" i="35"/>
  <c r="K63" i="35" s="1"/>
  <c r="L47" i="36"/>
  <c r="J61" i="35"/>
  <c r="K61" i="35" s="1"/>
  <c r="E47" i="36"/>
  <c r="C73" i="35"/>
  <c r="F42" i="35"/>
  <c r="F43" i="35" s="1"/>
  <c r="H60" i="18"/>
  <c r="D146" i="31"/>
  <c r="H119" i="31"/>
  <c r="E119" i="31"/>
  <c r="F60" i="18"/>
  <c r="I76" i="18"/>
  <c r="I93" i="18" s="1"/>
  <c r="F92" i="18"/>
  <c r="I78" i="18"/>
  <c r="I95" i="18" s="1"/>
  <c r="I77" i="18"/>
  <c r="I94" i="18" s="1"/>
  <c r="M47" i="21"/>
  <c r="I47" i="21"/>
  <c r="L47" i="21"/>
  <c r="H34" i="21"/>
  <c r="H44" i="21" s="1"/>
  <c r="P44" i="21" s="1"/>
  <c r="J47" i="21"/>
  <c r="O47" i="21"/>
  <c r="H97" i="18"/>
  <c r="K47" i="21"/>
  <c r="H35" i="21"/>
  <c r="H45" i="21" s="1"/>
  <c r="P45" i="21" s="1"/>
  <c r="N47" i="21"/>
  <c r="G47" i="21"/>
  <c r="E46" i="21"/>
  <c r="H36" i="21"/>
  <c r="H46" i="21" s="1"/>
  <c r="F90" i="18"/>
  <c r="H91" i="18"/>
  <c r="F91" i="18"/>
  <c r="H90" i="18"/>
  <c r="H89" i="18"/>
  <c r="J89" i="18"/>
  <c r="F89" i="18"/>
  <c r="K63" i="7"/>
  <c r="K50" i="7"/>
  <c r="K64" i="7"/>
  <c r="K51" i="7"/>
  <c r="L39" i="7"/>
  <c r="L40" i="7" s="1"/>
  <c r="I53" i="7"/>
  <c r="D29" i="7"/>
  <c r="J29" i="7"/>
  <c r="I58" i="18"/>
  <c r="I121" i="18" s="1"/>
  <c r="I57" i="18"/>
  <c r="I120" i="18" s="1"/>
  <c r="I56" i="18"/>
  <c r="I119" i="18" s="1"/>
  <c r="G30" i="18"/>
  <c r="G50" i="18" s="1"/>
  <c r="F55" i="18"/>
  <c r="E66" i="18"/>
  <c r="H31" i="18"/>
  <c r="H51" i="18" s="1"/>
  <c r="H34" i="18"/>
  <c r="G54" i="18"/>
  <c r="G65" i="18"/>
  <c r="H32" i="18"/>
  <c r="H52" i="18" s="1"/>
  <c r="K56" i="18"/>
  <c r="K119" i="18" s="1"/>
  <c r="J57" i="18"/>
  <c r="J120" i="18" s="1"/>
  <c r="I44" i="18"/>
  <c r="I80" i="18" s="1"/>
  <c r="H63" i="18"/>
  <c r="J58" i="18"/>
  <c r="J121" i="18" s="1"/>
  <c r="P35" i="36" l="1"/>
  <c r="P34" i="36"/>
  <c r="H47" i="36"/>
  <c r="P47" i="36" s="1"/>
  <c r="P46" i="36"/>
  <c r="P36" i="36"/>
  <c r="D73" i="35"/>
  <c r="E73" i="35" s="1"/>
  <c r="K64" i="35"/>
  <c r="J64" i="35" s="1"/>
  <c r="G75" i="18"/>
  <c r="G92" i="18" s="1"/>
  <c r="J60" i="18"/>
  <c r="I60" i="18"/>
  <c r="H146" i="31"/>
  <c r="E146" i="31"/>
  <c r="Q106" i="18"/>
  <c r="Q123" i="18" s="1"/>
  <c r="F81" i="18"/>
  <c r="F98" i="18" s="1"/>
  <c r="Q108" i="18"/>
  <c r="Q125" i="18" s="1"/>
  <c r="Q107" i="18"/>
  <c r="Q124" i="18" s="1"/>
  <c r="P34" i="21"/>
  <c r="P35" i="21"/>
  <c r="I97" i="18"/>
  <c r="H47" i="21"/>
  <c r="Q78" i="18"/>
  <c r="Q95" i="18" s="1"/>
  <c r="P46" i="21"/>
  <c r="Q76" i="18"/>
  <c r="Q93" i="18" s="1"/>
  <c r="E47" i="21"/>
  <c r="P36" i="21"/>
  <c r="Q77" i="18"/>
  <c r="Q94" i="18" s="1"/>
  <c r="J90" i="18"/>
  <c r="J91" i="18"/>
  <c r="E104" i="18"/>
  <c r="K89" i="18"/>
  <c r="I89" i="18"/>
  <c r="I91" i="18"/>
  <c r="I90" i="18"/>
  <c r="H30" i="18"/>
  <c r="H50" i="18" s="1"/>
  <c r="E68" i="18"/>
  <c r="G55" i="18"/>
  <c r="F66" i="18"/>
  <c r="K58" i="18"/>
  <c r="K121" i="18" s="1"/>
  <c r="I63" i="18"/>
  <c r="J44" i="18"/>
  <c r="J80" i="18" s="1"/>
  <c r="I32" i="18"/>
  <c r="I52" i="18" s="1"/>
  <c r="F20" i="7" s="1"/>
  <c r="I31" i="18"/>
  <c r="I51" i="18" s="1"/>
  <c r="K57" i="18"/>
  <c r="K120" i="18" s="1"/>
  <c r="L56" i="18"/>
  <c r="L119" i="18" s="1"/>
  <c r="H65" i="18"/>
  <c r="H75" i="18" s="1"/>
  <c r="I34" i="18"/>
  <c r="H54" i="18"/>
  <c r="I7" i="7"/>
  <c r="I6" i="7"/>
  <c r="D68" i="35" l="1"/>
  <c r="E68" i="35"/>
  <c r="G81" i="18"/>
  <c r="G98" i="18" s="1"/>
  <c r="E109" i="18"/>
  <c r="E126" i="18" s="1"/>
  <c r="E127" i="18"/>
  <c r="E122" i="18"/>
  <c r="F73" i="35"/>
  <c r="K60" i="18"/>
  <c r="P47" i="21"/>
  <c r="H92" i="18"/>
  <c r="H81" i="18"/>
  <c r="H98" i="18" s="1"/>
  <c r="J97" i="18"/>
  <c r="K90" i="18"/>
  <c r="K91" i="18"/>
  <c r="F104" i="18"/>
  <c r="L89" i="18"/>
  <c r="I30" i="18"/>
  <c r="I50" i="18" s="1"/>
  <c r="F68" i="18"/>
  <c r="F84" i="18"/>
  <c r="G66" i="18"/>
  <c r="H55" i="18"/>
  <c r="M56" i="18"/>
  <c r="M119" i="18" s="1"/>
  <c r="I65" i="18"/>
  <c r="I75" i="18" s="1"/>
  <c r="L57" i="18"/>
  <c r="L120" i="18" s="1"/>
  <c r="L58" i="18"/>
  <c r="L121" i="18" s="1"/>
  <c r="J34" i="18"/>
  <c r="I54" i="18"/>
  <c r="J31" i="18"/>
  <c r="J51" i="18" s="1"/>
  <c r="J32" i="18"/>
  <c r="J52" i="18" s="1"/>
  <c r="K44" i="18"/>
  <c r="K80" i="18" s="1"/>
  <c r="J63" i="18"/>
  <c r="E52" i="35" l="1"/>
  <c r="F122" i="18"/>
  <c r="F109" i="18"/>
  <c r="F126" i="18" s="1"/>
  <c r="F127" i="18"/>
  <c r="L60" i="18"/>
  <c r="I92" i="18"/>
  <c r="I81" i="18"/>
  <c r="E66" i="7"/>
  <c r="K97" i="18"/>
  <c r="L91" i="18"/>
  <c r="L90" i="18"/>
  <c r="H66" i="18"/>
  <c r="H84" i="18" s="1"/>
  <c r="G104" i="18"/>
  <c r="M89" i="18"/>
  <c r="J30" i="18"/>
  <c r="J50" i="18" s="1"/>
  <c r="G68" i="18"/>
  <c r="G84" i="18"/>
  <c r="I55" i="18"/>
  <c r="K32" i="18"/>
  <c r="K52" i="18" s="1"/>
  <c r="K31" i="18"/>
  <c r="K51" i="18" s="1"/>
  <c r="M57" i="18"/>
  <c r="M120" i="18" s="1"/>
  <c r="K63" i="18"/>
  <c r="L44" i="18"/>
  <c r="L80" i="18" s="1"/>
  <c r="K34" i="18"/>
  <c r="J54" i="18"/>
  <c r="N56" i="18"/>
  <c r="N119" i="18" s="1"/>
  <c r="M58" i="18"/>
  <c r="M121" i="18" s="1"/>
  <c r="J65" i="18"/>
  <c r="G127" i="18" l="1"/>
  <c r="G109" i="18"/>
  <c r="G126" i="18" s="1"/>
  <c r="G122" i="18"/>
  <c r="D66" i="7"/>
  <c r="I15" i="19"/>
  <c r="J75" i="18"/>
  <c r="J92" i="18" s="1"/>
  <c r="E65" i="35"/>
  <c r="E54" i="35"/>
  <c r="M60" i="18"/>
  <c r="E55" i="7"/>
  <c r="C75" i="7" s="1"/>
  <c r="I98" i="18"/>
  <c r="L97" i="18"/>
  <c r="H68" i="18"/>
  <c r="F111" i="18"/>
  <c r="M91" i="18"/>
  <c r="M90" i="18"/>
  <c r="N89" i="18"/>
  <c r="I66" i="18"/>
  <c r="C10" i="19" s="1"/>
  <c r="I104" i="18"/>
  <c r="H104" i="18"/>
  <c r="K30" i="18"/>
  <c r="K50" i="18" s="1"/>
  <c r="J55" i="18"/>
  <c r="F40" i="7"/>
  <c r="F42" i="7" s="1"/>
  <c r="K65" i="18"/>
  <c r="K75" i="18" s="1"/>
  <c r="L34" i="18"/>
  <c r="K54" i="18"/>
  <c r="L31" i="18"/>
  <c r="L51" i="18" s="1"/>
  <c r="N58" i="18"/>
  <c r="N121" i="18" s="1"/>
  <c r="O56" i="18"/>
  <c r="O119" i="18" s="1"/>
  <c r="P56" i="18"/>
  <c r="P119" i="18" s="1"/>
  <c r="L63" i="18"/>
  <c r="M44" i="18"/>
  <c r="M80" i="18" s="1"/>
  <c r="N57" i="18"/>
  <c r="N120" i="18" s="1"/>
  <c r="L32" i="18"/>
  <c r="L52" i="18" s="1"/>
  <c r="H127" i="18" l="1"/>
  <c r="H122" i="18"/>
  <c r="H109" i="18"/>
  <c r="H126" i="18" s="1"/>
  <c r="F128" i="18"/>
  <c r="F114" i="18"/>
  <c r="I127" i="18"/>
  <c r="I109" i="18"/>
  <c r="I126" i="18" s="1"/>
  <c r="I122" i="18"/>
  <c r="C14" i="19"/>
  <c r="D65" i="35"/>
  <c r="C15" i="19"/>
  <c r="E66" i="35"/>
  <c r="D66" i="35" s="1"/>
  <c r="J81" i="18"/>
  <c r="J98" i="18" s="1"/>
  <c r="C74" i="35"/>
  <c r="F56" i="35"/>
  <c r="I16" i="19"/>
  <c r="I28" i="19"/>
  <c r="N60" i="18"/>
  <c r="E67" i="7"/>
  <c r="D67" i="7" s="1"/>
  <c r="K92" i="18"/>
  <c r="K81" i="18"/>
  <c r="M97" i="18"/>
  <c r="I68" i="18"/>
  <c r="N90" i="18"/>
  <c r="N91" i="18"/>
  <c r="O89" i="18"/>
  <c r="L30" i="18"/>
  <c r="L50" i="18" s="1"/>
  <c r="I84" i="18"/>
  <c r="C11" i="19" s="1"/>
  <c r="P89" i="18"/>
  <c r="J66" i="18"/>
  <c r="K55" i="18"/>
  <c r="O57" i="18"/>
  <c r="O120" i="18" s="1"/>
  <c r="P57" i="18"/>
  <c r="P120" i="18" s="1"/>
  <c r="Q56" i="18"/>
  <c r="Q119" i="18" s="1"/>
  <c r="M31" i="18"/>
  <c r="M51" i="18" s="1"/>
  <c r="L65" i="18"/>
  <c r="M34" i="18"/>
  <c r="L54" i="18"/>
  <c r="M32" i="18"/>
  <c r="M52" i="18" s="1"/>
  <c r="M63" i="18"/>
  <c r="N44" i="18"/>
  <c r="N80" i="18" s="1"/>
  <c r="O58" i="18"/>
  <c r="O121" i="18" s="1"/>
  <c r="P58" i="18"/>
  <c r="P121" i="18" s="1"/>
  <c r="C28" i="19" l="1"/>
  <c r="C16" i="19"/>
  <c r="D110" i="31"/>
  <c r="H110" i="31" s="1"/>
  <c r="C75" i="35"/>
  <c r="I30" i="19"/>
  <c r="J84" i="18"/>
  <c r="L75" i="18"/>
  <c r="L92" i="18" s="1"/>
  <c r="P60" i="18"/>
  <c r="O60" i="18"/>
  <c r="F43" i="7"/>
  <c r="K98" i="18"/>
  <c r="N97" i="18"/>
  <c r="H111" i="18"/>
  <c r="O91" i="18"/>
  <c r="P90" i="18"/>
  <c r="O90" i="18"/>
  <c r="P91" i="18"/>
  <c r="I111" i="18"/>
  <c r="Q89" i="18"/>
  <c r="M30" i="18"/>
  <c r="M50" i="18" s="1"/>
  <c r="J104" i="18"/>
  <c r="K66" i="18"/>
  <c r="K68" i="18" s="1"/>
  <c r="K104" i="18"/>
  <c r="F57" i="7"/>
  <c r="C74" i="7"/>
  <c r="J68" i="18"/>
  <c r="L55" i="18"/>
  <c r="Q58" i="18"/>
  <c r="Q121" i="18" s="1"/>
  <c r="N34" i="18"/>
  <c r="M54" i="18"/>
  <c r="M65" i="18"/>
  <c r="M75" i="18" s="1"/>
  <c r="Q57" i="18"/>
  <c r="Q120" i="18" s="1"/>
  <c r="N31" i="18"/>
  <c r="N51" i="18" s="1"/>
  <c r="N63" i="18"/>
  <c r="O44" i="18"/>
  <c r="O80" i="18" s="1"/>
  <c r="N32" i="18"/>
  <c r="N52" i="18" s="1"/>
  <c r="H128" i="18" l="1"/>
  <c r="H114" i="18"/>
  <c r="K122" i="18"/>
  <c r="K109" i="18"/>
  <c r="K126" i="18" s="1"/>
  <c r="K127" i="18"/>
  <c r="J109" i="18"/>
  <c r="J126" i="18" s="1"/>
  <c r="J122" i="18"/>
  <c r="J127" i="18"/>
  <c r="I128" i="18"/>
  <c r="I114" i="18"/>
  <c r="E110" i="31"/>
  <c r="D112" i="31"/>
  <c r="D139" i="31" s="1"/>
  <c r="D137" i="31"/>
  <c r="H137" i="31" s="1"/>
  <c r="D111" i="31"/>
  <c r="D138" i="31" s="1"/>
  <c r="I31" i="19"/>
  <c r="L81" i="18"/>
  <c r="L98" i="18" s="1"/>
  <c r="M92" i="18"/>
  <c r="M81" i="18"/>
  <c r="M98" i="18" s="1"/>
  <c r="O97" i="18"/>
  <c r="K84" i="18"/>
  <c r="N30" i="18"/>
  <c r="N50" i="18" s="1"/>
  <c r="Q91" i="18"/>
  <c r="Q90" i="18"/>
  <c r="L66" i="18"/>
  <c r="F44" i="7"/>
  <c r="M55" i="18"/>
  <c r="Q60" i="18"/>
  <c r="O31" i="18"/>
  <c r="O51" i="18" s="1"/>
  <c r="O32" i="18"/>
  <c r="O52" i="18" s="1"/>
  <c r="L20" i="7" s="1"/>
  <c r="L42" i="7" s="1"/>
  <c r="O63" i="18"/>
  <c r="P44" i="18"/>
  <c r="P80" i="18" s="1"/>
  <c r="N65" i="18"/>
  <c r="N75" i="18" s="1"/>
  <c r="O34" i="18"/>
  <c r="N54" i="18"/>
  <c r="H112" i="31" l="1"/>
  <c r="E112" i="31"/>
  <c r="E137" i="31"/>
  <c r="D115" i="31"/>
  <c r="E115" i="31" s="1"/>
  <c r="H111" i="31"/>
  <c r="E111" i="31"/>
  <c r="L84" i="18"/>
  <c r="E139" i="31"/>
  <c r="H139" i="31"/>
  <c r="D142" i="31"/>
  <c r="E138" i="31"/>
  <c r="H138" i="31"/>
  <c r="N92" i="18"/>
  <c r="N81" i="18"/>
  <c r="P63" i="18"/>
  <c r="Q63" i="18" s="1"/>
  <c r="D118" i="31" s="1"/>
  <c r="Q110" i="18"/>
  <c r="O30" i="18"/>
  <c r="O50" i="18" s="1"/>
  <c r="J111" i="18"/>
  <c r="L68" i="18"/>
  <c r="K111" i="18"/>
  <c r="L104" i="18"/>
  <c r="M66" i="18"/>
  <c r="M84" i="18" s="1"/>
  <c r="N55" i="18"/>
  <c r="O65" i="18"/>
  <c r="P65" i="18"/>
  <c r="P75" i="18" s="1"/>
  <c r="P31" i="18"/>
  <c r="P51" i="18" s="1"/>
  <c r="P34" i="18"/>
  <c r="O54" i="18"/>
  <c r="P32" i="18"/>
  <c r="P52" i="18" s="1"/>
  <c r="I115" i="31" l="1"/>
  <c r="L122" i="18"/>
  <c r="L109" i="18"/>
  <c r="L126" i="18" s="1"/>
  <c r="L127" i="18"/>
  <c r="K114" i="18"/>
  <c r="K128" i="18"/>
  <c r="J114" i="18"/>
  <c r="J128" i="18"/>
  <c r="O75" i="18"/>
  <c r="O81" i="18" s="1"/>
  <c r="O98" i="18" s="1"/>
  <c r="K52" i="35"/>
  <c r="E142" i="31"/>
  <c r="H142" i="31"/>
  <c r="I142" i="31" s="1"/>
  <c r="E118" i="31"/>
  <c r="D145" i="31"/>
  <c r="H118" i="31"/>
  <c r="P92" i="18"/>
  <c r="P81" i="18"/>
  <c r="P98" i="18" s="1"/>
  <c r="N98" i="18"/>
  <c r="P97" i="18"/>
  <c r="Q80" i="18"/>
  <c r="Q97" i="18" s="1"/>
  <c r="P30" i="18"/>
  <c r="P54" i="18"/>
  <c r="Q54" i="18" s="1"/>
  <c r="D106" i="31" s="1"/>
  <c r="N66" i="18"/>
  <c r="N84" i="18" s="1"/>
  <c r="M104" i="18"/>
  <c r="M68" i="18"/>
  <c r="O55" i="18"/>
  <c r="Q52" i="18"/>
  <c r="D103" i="31" s="1"/>
  <c r="Q51" i="18"/>
  <c r="D102" i="31" s="1"/>
  <c r="Q65" i="18"/>
  <c r="D120" i="31" s="1"/>
  <c r="Q75" i="18" l="1"/>
  <c r="D147" i="31" s="1"/>
  <c r="M109" i="18"/>
  <c r="M126" i="18" s="1"/>
  <c r="M122" i="18"/>
  <c r="M127" i="18"/>
  <c r="O92" i="18"/>
  <c r="K65" i="35"/>
  <c r="K54" i="35"/>
  <c r="H120" i="31"/>
  <c r="E120" i="31"/>
  <c r="D133" i="31"/>
  <c r="H106" i="31"/>
  <c r="E106" i="31"/>
  <c r="D129" i="31"/>
  <c r="E102" i="31"/>
  <c r="E145" i="31"/>
  <c r="H145" i="31"/>
  <c r="D130" i="31"/>
  <c r="E103" i="31"/>
  <c r="H102" i="31"/>
  <c r="H103" i="31"/>
  <c r="P50" i="18"/>
  <c r="P55" i="18" s="1"/>
  <c r="P66" i="18" s="1"/>
  <c r="P84" i="18" s="1"/>
  <c r="N68" i="18"/>
  <c r="L111" i="18"/>
  <c r="O66" i="18"/>
  <c r="O68" i="18" s="1"/>
  <c r="N104" i="18"/>
  <c r="O104" i="18"/>
  <c r="Q92" i="18" l="1"/>
  <c r="L128" i="18"/>
  <c r="L114" i="18"/>
  <c r="N122" i="18"/>
  <c r="N127" i="18"/>
  <c r="N109" i="18"/>
  <c r="N126" i="18" s="1"/>
  <c r="O127" i="18"/>
  <c r="O109" i="18"/>
  <c r="O126" i="18" s="1"/>
  <c r="O122" i="18"/>
  <c r="D10" i="19"/>
  <c r="D74" i="35"/>
  <c r="L56" i="35"/>
  <c r="D15" i="19"/>
  <c r="D28" i="19" s="1"/>
  <c r="J65" i="35"/>
  <c r="K66" i="35"/>
  <c r="J66" i="35" s="1"/>
  <c r="E69" i="35"/>
  <c r="D69" i="35" s="1"/>
  <c r="H133" i="31"/>
  <c r="E133" i="31"/>
  <c r="H147" i="31"/>
  <c r="E147" i="31"/>
  <c r="E130" i="31"/>
  <c r="H130" i="31"/>
  <c r="E129" i="31"/>
  <c r="H129" i="31"/>
  <c r="Q50" i="18"/>
  <c r="D101" i="31" s="1"/>
  <c r="Q55" i="18"/>
  <c r="Q66" i="18" s="1"/>
  <c r="M111" i="18"/>
  <c r="O84" i="18"/>
  <c r="P104" i="18"/>
  <c r="G111" i="18"/>
  <c r="L43" i="7"/>
  <c r="P68" i="18"/>
  <c r="G128" i="18" l="1"/>
  <c r="G114" i="18"/>
  <c r="M114" i="18"/>
  <c r="M128" i="18"/>
  <c r="P122" i="18"/>
  <c r="P109" i="18"/>
  <c r="P126" i="18" s="1"/>
  <c r="P127" i="18"/>
  <c r="D75" i="35"/>
  <c r="E74" i="35"/>
  <c r="D14" i="19"/>
  <c r="E10" i="19"/>
  <c r="E101" i="31"/>
  <c r="D128" i="31"/>
  <c r="D107" i="31"/>
  <c r="E107" i="31" s="1"/>
  <c r="H101" i="31"/>
  <c r="O111" i="18"/>
  <c r="C76" i="7"/>
  <c r="Q68" i="18"/>
  <c r="I52" i="7"/>
  <c r="I62" i="7"/>
  <c r="K49" i="7"/>
  <c r="K52" i="7" s="1"/>
  <c r="N111" i="18"/>
  <c r="Q104" i="18"/>
  <c r="E111" i="18"/>
  <c r="D74" i="7"/>
  <c r="L44" i="7"/>
  <c r="E14" i="19" l="1"/>
  <c r="E128" i="18"/>
  <c r="E114" i="18"/>
  <c r="N128" i="18"/>
  <c r="N114" i="18"/>
  <c r="Q122" i="18"/>
  <c r="Q127" i="18"/>
  <c r="O128" i="18"/>
  <c r="O114" i="18"/>
  <c r="F74" i="35"/>
  <c r="E75" i="35"/>
  <c r="F75" i="35" s="1"/>
  <c r="E9" i="19"/>
  <c r="H128" i="31"/>
  <c r="D134" i="31"/>
  <c r="E128" i="31"/>
  <c r="H107" i="31"/>
  <c r="I107" i="31" s="1"/>
  <c r="D121" i="31"/>
  <c r="E121" i="31" s="1"/>
  <c r="C12" i="19"/>
  <c r="C13" i="19" s="1"/>
  <c r="D77" i="7"/>
  <c r="E77" i="7" s="1"/>
  <c r="Q109" i="18"/>
  <c r="Q126" i="18" s="1"/>
  <c r="J52" i="7"/>
  <c r="I65" i="7"/>
  <c r="K62" i="7"/>
  <c r="K65" i="7" s="1"/>
  <c r="P111" i="18"/>
  <c r="E74" i="7"/>
  <c r="F10" i="19" l="1"/>
  <c r="P128" i="18"/>
  <c r="P114" i="18"/>
  <c r="D69" i="7"/>
  <c r="E134" i="31"/>
  <c r="H121" i="31"/>
  <c r="I121" i="31" s="1"/>
  <c r="K66" i="7"/>
  <c r="K55" i="7"/>
  <c r="L57" i="7" s="1"/>
  <c r="Q111" i="18"/>
  <c r="J65" i="7"/>
  <c r="E69" i="7"/>
  <c r="F74" i="7"/>
  <c r="Q128" i="18" l="1"/>
  <c r="Q114" i="18"/>
  <c r="J66" i="7"/>
  <c r="J15" i="19"/>
  <c r="D16" i="19"/>
  <c r="E70" i="7"/>
  <c r="D70" i="7" s="1"/>
  <c r="K67" i="7"/>
  <c r="J67" i="7" s="1"/>
  <c r="D75" i="7"/>
  <c r="D76" i="7" s="1"/>
  <c r="J16" i="19" l="1"/>
  <c r="J28" i="19"/>
  <c r="K15" i="19"/>
  <c r="K16" i="19" s="1"/>
  <c r="E15" i="19"/>
  <c r="E16" i="19" s="1"/>
  <c r="E75" i="7"/>
  <c r="F75" i="7" s="1"/>
  <c r="Q37" i="17"/>
  <c r="F159" i="31" s="1"/>
  <c r="Q39" i="17"/>
  <c r="F161" i="31" s="1"/>
  <c r="F165" i="31" s="1"/>
  <c r="E43" i="17"/>
  <c r="G159" i="31" l="1"/>
  <c r="H159" i="31"/>
  <c r="H161" i="31" s="1"/>
  <c r="I161" i="31" s="1"/>
  <c r="E44" i="17"/>
  <c r="J23" i="19"/>
  <c r="K28" i="19"/>
  <c r="G161" i="31"/>
  <c r="E76" i="7"/>
  <c r="F76" i="7" s="1"/>
  <c r="D25" i="19"/>
  <c r="Q43" i="17"/>
  <c r="K23" i="19" l="1"/>
  <c r="K25" i="19" s="1"/>
  <c r="J25" i="19"/>
  <c r="J29" i="19"/>
  <c r="Q44" i="17"/>
  <c r="E23" i="19"/>
  <c r="E25" i="19" s="1"/>
  <c r="D29" i="19"/>
  <c r="D30" i="19" s="1"/>
  <c r="K29" i="19" l="1"/>
  <c r="J30" i="19"/>
  <c r="G165" i="31"/>
  <c r="H165" i="31"/>
  <c r="I165" i="31" s="1"/>
  <c r="E29" i="19"/>
  <c r="D31" i="19"/>
  <c r="J31" i="19" l="1"/>
  <c r="K30" i="19"/>
  <c r="K31" i="19" s="1"/>
  <c r="E28" i="19"/>
  <c r="C30" i="19"/>
  <c r="C31" i="19" s="1"/>
  <c r="E30" i="19" l="1"/>
  <c r="E31" i="19" s="1"/>
  <c r="E81" i="18" l="1"/>
  <c r="E84" i="18" s="1"/>
  <c r="Q79" i="18"/>
  <c r="D143" i="31" s="1"/>
  <c r="E96" i="18"/>
  <c r="H143" i="31" l="1"/>
  <c r="E143" i="31"/>
  <c r="D148" i="31"/>
  <c r="D150" i="31" s="1"/>
  <c r="E150" i="31" s="1"/>
  <c r="Q84" i="18"/>
  <c r="D11" i="19"/>
  <c r="E98" i="18"/>
  <c r="Q81" i="18"/>
  <c r="Q98" i="18" s="1"/>
  <c r="Q96" i="18"/>
  <c r="D12" i="19" l="1"/>
  <c r="E11" i="19"/>
  <c r="F11" i="19" s="1"/>
  <c r="E148" i="31"/>
  <c r="H148" i="31"/>
  <c r="I148" i="31" s="1"/>
  <c r="H150" i="31" l="1"/>
  <c r="I150" i="31" s="1"/>
  <c r="E12" i="19"/>
  <c r="E13" i="19" s="1"/>
  <c r="D13"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Shirley Salvoldi</author>
  </authors>
  <commentList>
    <comment ref="C25" authorId="0" shapeId="0" xr:uid="{09558C45-D7A1-4AA6-82D7-4E3F57AAFD1D}">
      <text>
        <r>
          <rPr>
            <b/>
            <sz val="10"/>
            <color indexed="81"/>
            <rFont val="Tahoma"/>
            <family val="2"/>
          </rPr>
          <t>Use actual data to override formula</t>
        </r>
        <r>
          <rPr>
            <sz val="9"/>
            <color indexed="81"/>
            <rFont val="Tahoma"/>
            <family val="2"/>
          </rPr>
          <t xml:space="preserve">
</t>
        </r>
      </text>
    </comment>
    <comment ref="C29" authorId="0" shapeId="0" xr:uid="{16A8E97A-9F33-4613-9F25-E98DAD197FDC}">
      <text>
        <r>
          <rPr>
            <b/>
            <sz val="11"/>
            <color indexed="81"/>
            <rFont val="Tahoma"/>
            <family val="2"/>
          </rPr>
          <t>Use actual data to override formula</t>
        </r>
        <r>
          <rPr>
            <sz val="9"/>
            <color indexed="81"/>
            <rFont val="Tahoma"/>
            <family val="2"/>
          </rPr>
          <t xml:space="preserve">
</t>
        </r>
      </text>
    </comment>
    <comment ref="C30" authorId="0" shapeId="0" xr:uid="{353A47B9-3A24-4DA6-8079-69480DE497BE}">
      <text>
        <r>
          <rPr>
            <b/>
            <sz val="11"/>
            <color indexed="81"/>
            <rFont val="Tahoma"/>
            <family val="2"/>
          </rPr>
          <t>Use actual data to override formula</t>
        </r>
      </text>
    </comment>
    <comment ref="C72" authorId="0" shapeId="0" xr:uid="{72296859-F837-452A-859B-39FE9113D19B}">
      <text>
        <r>
          <rPr>
            <b/>
            <sz val="9"/>
            <color indexed="81"/>
            <rFont val="Tahoma"/>
            <family val="2"/>
          </rPr>
          <t>Use actual data to override formula</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Shirley Salvoldi</author>
  </authors>
  <commentList>
    <comment ref="E23" authorId="0" shapeId="0" xr:uid="{00000000-0006-0000-0100-000006000000}">
      <text>
        <r>
          <rPr>
            <b/>
            <sz val="9"/>
            <color indexed="81"/>
            <rFont val="Tahoma"/>
            <family val="2"/>
          </rPr>
          <t>Eskom:
Insert actual production instead of assumed profile</t>
        </r>
        <r>
          <rPr>
            <sz val="9"/>
            <color indexed="81"/>
            <rFont val="Tahoma"/>
            <family val="2"/>
          </rPr>
          <t xml:space="preserve">
</t>
        </r>
      </text>
    </comment>
    <comment ref="E46" authorId="0" shapeId="0" xr:uid="{00000000-0006-0000-0100-000007000000}">
      <text>
        <r>
          <rPr>
            <b/>
            <sz val="9"/>
            <color indexed="81"/>
            <rFont val="Tahoma"/>
            <family val="2"/>
          </rPr>
          <t xml:space="preserve">Eskom:
</t>
        </r>
        <r>
          <rPr>
            <sz val="9"/>
            <color indexed="81"/>
            <rFont val="Tahoma"/>
            <family val="2"/>
          </rPr>
          <t>The admin charge is payable per transaction, one for normal bill and one for whlleing/offset</t>
        </r>
      </text>
    </comment>
    <comment ref="C75" authorId="0" shapeId="0" xr:uid="{00000000-0006-0000-0100-000008000000}">
      <text>
        <r>
          <rPr>
            <b/>
            <sz val="9"/>
            <color indexed="81"/>
            <rFont val="Tahoma"/>
            <family val="2"/>
          </rPr>
          <t>Shirley Salvoldi:</t>
        </r>
        <r>
          <rPr>
            <sz val="9"/>
            <color indexed="81"/>
            <rFont val="Tahoma"/>
            <family val="2"/>
          </rPr>
          <t xml:space="preserve">
Payable in addition to admin charge applicable to consumption</t>
        </r>
      </text>
    </comment>
    <comment ref="C79" authorId="0" shapeId="0" xr:uid="{00000000-0006-0000-0100-000009000000}">
      <text>
        <r>
          <rPr>
            <b/>
            <sz val="9"/>
            <color indexed="81"/>
            <rFont val="Tahoma"/>
            <family val="2"/>
          </rPr>
          <t>Shirley Salvoldi:</t>
        </r>
        <r>
          <rPr>
            <sz val="9"/>
            <color indexed="81"/>
            <rFont val="Tahoma"/>
            <family val="2"/>
          </rPr>
          <t xml:space="preserve">
Not payable on wheeled energy but payable on gen-purchase energy</t>
        </r>
      </text>
    </comment>
    <comment ref="C105" authorId="0" shapeId="0" xr:uid="{00000000-0006-0000-0100-00000A000000}">
      <text>
        <r>
          <rPr>
            <b/>
            <sz val="9"/>
            <color indexed="81"/>
            <rFont val="Tahoma"/>
            <family val="2"/>
          </rPr>
          <t>Eskom:</t>
        </r>
        <r>
          <rPr>
            <sz val="9"/>
            <color indexed="81"/>
            <rFont val="Tahoma"/>
            <family val="2"/>
          </rPr>
          <t xml:space="preserve">
Payable in addition to admin charge applicable to consumption</t>
        </r>
      </text>
    </comment>
    <comment ref="C109" authorId="0" shapeId="0" xr:uid="{00000000-0006-0000-0100-00000B000000}">
      <text>
        <r>
          <rPr>
            <b/>
            <sz val="9"/>
            <color indexed="81"/>
            <rFont val="Tahoma"/>
            <family val="2"/>
          </rPr>
          <t>Eskom</t>
        </r>
        <r>
          <rPr>
            <sz val="9"/>
            <color indexed="81"/>
            <rFont val="Tahoma"/>
            <family val="2"/>
          </rPr>
          <t xml:space="preserve">
Not payable on wheeled energy but payable on gen-purchase energy</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Shirley Salvoldi</author>
  </authors>
  <commentList>
    <comment ref="E47" authorId="0" shapeId="0" xr:uid="{8738C796-FC9E-4571-80F5-6B5CE93C7179}">
      <text>
        <r>
          <rPr>
            <b/>
            <sz val="9"/>
            <color indexed="81"/>
            <rFont val="Tahoma"/>
            <family val="2"/>
          </rPr>
          <t xml:space="preserve">Eskom:
</t>
        </r>
        <r>
          <rPr>
            <sz val="9"/>
            <color indexed="81"/>
            <rFont val="Tahoma"/>
            <family val="2"/>
          </rPr>
          <t>The admin charge is payable per transaction, one for normal bill and one for whlleing/offset</t>
        </r>
      </text>
    </comment>
    <comment ref="C77" authorId="0" shapeId="0" xr:uid="{4F4A4E1E-11D7-41A3-A114-BF12876F695A}">
      <text>
        <r>
          <rPr>
            <b/>
            <sz val="9"/>
            <color indexed="81"/>
            <rFont val="Tahoma"/>
            <family val="2"/>
          </rPr>
          <t>Shirley Salvoldi:</t>
        </r>
        <r>
          <rPr>
            <sz val="9"/>
            <color indexed="81"/>
            <rFont val="Tahoma"/>
            <family val="2"/>
          </rPr>
          <t xml:space="preserve">
Payable in addition to admin charge applicable to consumption</t>
        </r>
      </text>
    </comment>
    <comment ref="C81" authorId="0" shapeId="0" xr:uid="{7E1FA35D-7271-42CF-9374-84AE275CDAEF}">
      <text>
        <r>
          <rPr>
            <b/>
            <sz val="9"/>
            <color indexed="81"/>
            <rFont val="Tahoma"/>
            <family val="2"/>
          </rPr>
          <t>Shirley Salvoldi:</t>
        </r>
        <r>
          <rPr>
            <sz val="9"/>
            <color indexed="81"/>
            <rFont val="Tahoma"/>
            <family val="2"/>
          </rPr>
          <t xml:space="preserve">
Not payable on wheeled energy but payable on gen-purchase energy</t>
        </r>
      </text>
    </comment>
    <comment ref="C107" authorId="0" shapeId="0" xr:uid="{B55F0C83-CDF1-40F4-A08F-77F13BF709B5}">
      <text>
        <r>
          <rPr>
            <b/>
            <sz val="9"/>
            <color indexed="81"/>
            <rFont val="Tahoma"/>
            <family val="2"/>
          </rPr>
          <t>Shirley Salvoldi:</t>
        </r>
        <r>
          <rPr>
            <sz val="9"/>
            <color indexed="81"/>
            <rFont val="Tahoma"/>
            <family val="2"/>
          </rPr>
          <t xml:space="preserve">
Payable in addition to admin charge applicable to consumption</t>
        </r>
      </text>
    </comment>
    <comment ref="C111" authorId="0" shapeId="0" xr:uid="{F6EF82A6-6A2F-4E8C-817B-989B2CAB350F}">
      <text>
        <r>
          <rPr>
            <b/>
            <sz val="9"/>
            <color indexed="81"/>
            <rFont val="Tahoma"/>
            <family val="2"/>
          </rPr>
          <t>Shirley Salvoldi:</t>
        </r>
        <r>
          <rPr>
            <sz val="9"/>
            <color indexed="81"/>
            <rFont val="Tahoma"/>
            <family val="2"/>
          </rPr>
          <t xml:space="preserve">
Not payable on wheeled energy but payable on gen-purchase energy</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Shirley</author>
    <author>Sinazo Grootboom</author>
    <author>Shirley Salvoldi</author>
  </authors>
  <commentList>
    <comment ref="C15" authorId="0" shapeId="0" xr:uid="{DA64A98A-2EE1-4BAA-B04B-C9DEE75BD594}">
      <text>
        <r>
          <rPr>
            <b/>
            <sz val="9"/>
            <color indexed="81"/>
            <rFont val="Tahoma"/>
            <family val="2"/>
          </rPr>
          <t>Applicable to Transmission connected generators only</t>
        </r>
      </text>
    </comment>
    <comment ref="C16" authorId="1" shapeId="0" xr:uid="{5CF7CB5E-2537-400C-9AE1-FFBABD9B38EC}">
      <text>
        <r>
          <rPr>
            <b/>
            <sz val="8"/>
            <color indexed="81"/>
            <rFont val="Tahoma"/>
            <family val="2"/>
          </rPr>
          <t>For the purposes of caluclating the Distribution network loss factor</t>
        </r>
      </text>
    </comment>
    <comment ref="C17" authorId="1" shapeId="0" xr:uid="{B96048BE-AF28-4F66-99F1-7011B62A7BD1}">
      <text>
        <r>
          <rPr>
            <b/>
            <sz val="8"/>
            <color indexed="81"/>
            <rFont val="Tahoma"/>
            <family val="2"/>
          </rPr>
          <t>For the purposes of caluclating the Distribution network loss factor</t>
        </r>
      </text>
    </comment>
    <comment ref="C28" authorId="1" shapeId="0" xr:uid="{34A464FA-893E-43CB-9E8F-3B3F219B3B7D}">
      <text>
        <r>
          <rPr>
            <sz val="8"/>
            <color indexed="81"/>
            <rFont val="Tahoma"/>
            <family val="2"/>
          </rPr>
          <t>To calculate losses charge</t>
        </r>
      </text>
    </comment>
    <comment ref="C29" authorId="1" shapeId="0" xr:uid="{97AA28BF-71B2-49F7-BC90-6E58C3E27D13}">
      <text>
        <r>
          <rPr>
            <sz val="8"/>
            <color indexed="81"/>
            <rFont val="Tahoma"/>
            <family val="2"/>
          </rPr>
          <t>To calculate losses charge</t>
        </r>
      </text>
    </comment>
    <comment ref="C30" authorId="1" shapeId="0" xr:uid="{C380C4CA-9CEC-4A10-811E-DC64AFE5827B}">
      <text>
        <r>
          <rPr>
            <sz val="8"/>
            <color indexed="81"/>
            <rFont val="Tahoma"/>
            <family val="2"/>
          </rPr>
          <t>To calculate losses charge</t>
        </r>
      </text>
    </comment>
    <comment ref="E38" authorId="2" shapeId="0" xr:uid="{9D432BC2-1E88-429B-BDC2-766878B042F0}">
      <text>
        <r>
          <rPr>
            <b/>
            <sz val="9"/>
            <color indexed="81"/>
            <rFont val="Tahoma"/>
            <family val="2"/>
          </rPr>
          <t xml:space="preserve">Eskom: see from row 56 how it was calculated
</t>
        </r>
      </text>
    </comment>
    <comment ref="C39" authorId="0" shapeId="0" xr:uid="{3F05C5A0-3082-43F8-AF6C-A5506AD4B046}">
      <text>
        <r>
          <rPr>
            <b/>
            <sz val="9"/>
            <color indexed="81"/>
            <rFont val="Tahoma"/>
            <family val="2"/>
          </rPr>
          <t>Not beyond zero for Distribution connected</t>
        </r>
      </text>
    </comment>
    <comment ref="C41" authorId="1" shapeId="0" xr:uid="{3893A961-4876-4271-BB0F-2DB20DE74D43}">
      <text>
        <r>
          <rPr>
            <sz val="8"/>
            <color indexed="81"/>
            <rFont val="Tahoma"/>
            <family val="2"/>
          </rPr>
          <t>Chargeable at account level</t>
        </r>
      </text>
    </comment>
    <comment ref="C42" authorId="1" shapeId="0" xr:uid="{95DCEE5B-9114-4961-814B-7CB7E9DF4118}">
      <text>
        <r>
          <rPr>
            <sz val="8"/>
            <color indexed="81"/>
            <rFont val="Tahoma"/>
            <family val="2"/>
          </rPr>
          <t>Chargeable per transaction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Shirley</author>
    <author>Sinazo Grootboom</author>
    <author>Shirley Salvoldi</author>
  </authors>
  <commentList>
    <comment ref="C15" authorId="0" shapeId="0" xr:uid="{00000000-0006-0000-0200-000001000000}">
      <text>
        <r>
          <rPr>
            <b/>
            <sz val="9"/>
            <color indexed="81"/>
            <rFont val="Tahoma"/>
            <family val="2"/>
          </rPr>
          <t>Applicable to Transmission connected generators only</t>
        </r>
      </text>
    </comment>
    <comment ref="C16" authorId="1" shapeId="0" xr:uid="{00000000-0006-0000-0200-000002000000}">
      <text>
        <r>
          <rPr>
            <b/>
            <sz val="8"/>
            <color indexed="81"/>
            <rFont val="Tahoma"/>
            <family val="2"/>
          </rPr>
          <t>For the purposes of caluclating the Distribution network loss factor</t>
        </r>
      </text>
    </comment>
    <comment ref="C17" authorId="1" shapeId="0" xr:uid="{00000000-0006-0000-0200-000003000000}">
      <text>
        <r>
          <rPr>
            <b/>
            <sz val="8"/>
            <color indexed="81"/>
            <rFont val="Tahoma"/>
            <family val="2"/>
          </rPr>
          <t>For the purposes of caluclating the Distribution network loss factor</t>
        </r>
      </text>
    </comment>
    <comment ref="C18" authorId="2" shapeId="0" xr:uid="{00000000-0006-0000-0200-000004000000}">
      <text>
        <r>
          <rPr>
            <b/>
            <sz val="9"/>
            <color indexed="81"/>
            <rFont val="Tahoma"/>
            <family val="2"/>
          </rPr>
          <t>Eskom: For Gen-purchase is the generator purchased production less exported onto the Eskom grid</t>
        </r>
        <r>
          <rPr>
            <sz val="9"/>
            <color indexed="81"/>
            <rFont val="Tahoma"/>
            <family val="2"/>
          </rPr>
          <t xml:space="preserve">
</t>
        </r>
      </text>
    </comment>
    <comment ref="E19" authorId="2" shapeId="0" xr:uid="{00000000-0006-0000-0200-000005000000}">
      <text>
        <r>
          <rPr>
            <b/>
            <sz val="9"/>
            <color indexed="81"/>
            <rFont val="Tahoma"/>
            <family val="2"/>
          </rPr>
          <t>Eskom:
Insert actual production instead of assumed profile</t>
        </r>
        <r>
          <rPr>
            <sz val="9"/>
            <color indexed="81"/>
            <rFont val="Tahoma"/>
            <family val="2"/>
          </rPr>
          <t xml:space="preserve">
</t>
        </r>
      </text>
    </comment>
    <comment ref="C28" authorId="1" shapeId="0" xr:uid="{00000000-0006-0000-0200-000006000000}">
      <text>
        <r>
          <rPr>
            <sz val="8"/>
            <color indexed="81"/>
            <rFont val="Tahoma"/>
            <family val="2"/>
          </rPr>
          <t>To calculate losses charge</t>
        </r>
      </text>
    </comment>
    <comment ref="C29" authorId="1" shapeId="0" xr:uid="{00000000-0006-0000-0200-000007000000}">
      <text>
        <r>
          <rPr>
            <sz val="8"/>
            <color indexed="81"/>
            <rFont val="Tahoma"/>
            <family val="2"/>
          </rPr>
          <t>To calculate losses charge</t>
        </r>
      </text>
    </comment>
    <comment ref="C30" authorId="1" shapeId="0" xr:uid="{00000000-0006-0000-0200-000008000000}">
      <text>
        <r>
          <rPr>
            <sz val="8"/>
            <color indexed="81"/>
            <rFont val="Tahoma"/>
            <family val="2"/>
          </rPr>
          <t>To calculate losses charge</t>
        </r>
      </text>
    </comment>
    <comment ref="E38" authorId="2" shapeId="0" xr:uid="{00000000-0006-0000-0200-000009000000}">
      <text>
        <r>
          <rPr>
            <b/>
            <sz val="9"/>
            <color indexed="81"/>
            <rFont val="Tahoma"/>
            <family val="2"/>
          </rPr>
          <t xml:space="preserve">Eskom: see from row 56 how it was calculated
</t>
        </r>
      </text>
    </comment>
    <comment ref="C39" authorId="0" shapeId="0" xr:uid="{00000000-0006-0000-0200-00000A000000}">
      <text>
        <r>
          <rPr>
            <b/>
            <sz val="9"/>
            <color indexed="81"/>
            <rFont val="Tahoma"/>
            <family val="2"/>
          </rPr>
          <t>Not beyond zero for Distribution connected</t>
        </r>
      </text>
    </comment>
    <comment ref="C41" authorId="1" shapeId="0" xr:uid="{00000000-0006-0000-0200-00000B000000}">
      <text>
        <r>
          <rPr>
            <sz val="8"/>
            <color indexed="81"/>
            <rFont val="Tahoma"/>
            <family val="2"/>
          </rPr>
          <t>Chargeable at account level</t>
        </r>
      </text>
    </comment>
    <comment ref="C42" authorId="1" shapeId="0" xr:uid="{00000000-0006-0000-0200-00000C000000}">
      <text>
        <r>
          <rPr>
            <sz val="8"/>
            <color indexed="81"/>
            <rFont val="Tahoma"/>
            <family val="2"/>
          </rPr>
          <t>Chargeable per transaction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 Salvoldi</author>
    <author>Leshoto Thooe</author>
  </authors>
  <commentList>
    <comment ref="B8" authorId="0" shapeId="0" xr:uid="{A54861EB-8D77-4952-A3A0-88F415A58875}">
      <text>
        <r>
          <rPr>
            <b/>
            <sz val="9"/>
            <color indexed="81"/>
            <rFont val="Tahoma"/>
            <family val="2"/>
          </rPr>
          <t>Eskom: this worksheet only gives the information if converting from separate consumption and generation tariffs to Megaflex Gen or Ruraflex Gen</t>
        </r>
      </text>
    </comment>
    <comment ref="D21" authorId="1" shapeId="0" xr:uid="{4CC8DC55-85C7-4D1F-8BD9-A4A0EB81B05A}">
      <text>
        <r>
          <rPr>
            <b/>
            <sz val="9"/>
            <color indexed="81"/>
            <rFont val="Tahoma"/>
            <family val="2"/>
          </rPr>
          <t>Leshoto Thooe:</t>
        </r>
        <r>
          <rPr>
            <sz val="9"/>
            <color indexed="81"/>
            <rFont val="Tahoma"/>
            <family val="2"/>
          </rPr>
          <t xml:space="preserve">
if negative, bank</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 Salvoldi</author>
    <author>Leshoto Thooe</author>
  </authors>
  <commentList>
    <comment ref="B8" authorId="0" shapeId="0" xr:uid="{00000000-0006-0000-0300-000001000000}">
      <text>
        <r>
          <rPr>
            <b/>
            <sz val="9"/>
            <color indexed="81"/>
            <rFont val="Tahoma"/>
            <family val="2"/>
          </rPr>
          <t>Eskom: this worksheet only gives the information if converting from separate consumption and generation tariffs to Megaflex Gen or Ruraflex Gen</t>
        </r>
      </text>
    </comment>
    <comment ref="D21" authorId="1" shapeId="0" xr:uid="{00000000-0006-0000-0300-000002000000}">
      <text>
        <r>
          <rPr>
            <b/>
            <sz val="9"/>
            <color indexed="81"/>
            <rFont val="Tahoma"/>
            <family val="2"/>
          </rPr>
          <t>Leshoto Thooe:</t>
        </r>
        <r>
          <rPr>
            <sz val="9"/>
            <color indexed="81"/>
            <rFont val="Tahoma"/>
            <family val="2"/>
          </rPr>
          <t xml:space="preserve">
if negative, bank</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salvolsd</author>
    <author>S D Salvoldi</author>
    <author>Shirley Salvoldi</author>
  </authors>
  <commentList>
    <comment ref="C6" authorId="0" shapeId="0" xr:uid="{140ED25D-F4F7-45D3-864A-A5FA2F2E6F8B}">
      <text>
        <r>
          <rPr>
            <b/>
            <sz val="8"/>
            <color indexed="81"/>
            <rFont val="Tahoma"/>
            <family val="2"/>
          </rPr>
          <t>salvolsd:</t>
        </r>
        <r>
          <rPr>
            <sz val="8"/>
            <color indexed="81"/>
            <rFont val="Tahoma"/>
            <family val="2"/>
          </rPr>
          <t xml:space="preserve">
Input NMD,maximum demand and no. of days</t>
        </r>
      </text>
    </comment>
    <comment ref="C32" authorId="0" shapeId="0" xr:uid="{FE211770-83AC-4238-BBCA-2CAB74320228}">
      <text>
        <r>
          <rPr>
            <sz val="8"/>
            <color indexed="81"/>
            <rFont val="Tahoma"/>
            <family val="2"/>
          </rPr>
          <t>Insert kvarh</t>
        </r>
      </text>
    </comment>
    <comment ref="I32" authorId="1" shapeId="0" xr:uid="{77BC82E7-A36E-410A-8775-29228C1212FE}">
      <text>
        <r>
          <rPr>
            <b/>
            <sz val="8"/>
            <color indexed="81"/>
            <rFont val="Tahoma"/>
            <family val="2"/>
          </rPr>
          <t>No reactive energy charge applicable in low demand season</t>
        </r>
      </text>
    </comment>
    <comment ref="I48" authorId="2" shapeId="0" xr:uid="{9603962B-B1F1-49C8-9DF0-9061B67D809C}">
      <text>
        <r>
          <rPr>
            <b/>
            <sz val="9"/>
            <color indexed="81"/>
            <rFont val="Tahoma"/>
            <family val="2"/>
          </rPr>
          <t>Shirley Salvoldi:</t>
        </r>
        <r>
          <rPr>
            <sz val="9"/>
            <color indexed="81"/>
            <rFont val="Tahoma"/>
            <family val="2"/>
          </rPr>
          <t xml:space="preserve">
Energy wheeled/offset will be capped to consumption, unless banking approved. 
</t>
        </r>
      </text>
    </comment>
    <comment ref="D68" authorId="1" shapeId="0" xr:uid="{3722396E-4319-4567-B892-E8D9A9D3BF37}">
      <text>
        <r>
          <rPr>
            <sz val="8"/>
            <color indexed="81"/>
            <rFont val="Tahoma"/>
            <family val="2"/>
          </rPr>
          <t>Simple calculation of the average for the year  taking into account 3 months at high demand season and 9 months at low demand  season</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salvolsd</author>
    <author>S D Salvoldi</author>
    <author>Shirley Salvoldi</author>
  </authors>
  <commentList>
    <comment ref="C6" authorId="0" shapeId="0" xr:uid="{00000000-0006-0000-0400-000001000000}">
      <text>
        <r>
          <rPr>
            <b/>
            <sz val="8"/>
            <color indexed="81"/>
            <rFont val="Tahoma"/>
            <family val="2"/>
          </rPr>
          <t>salvolsd:</t>
        </r>
        <r>
          <rPr>
            <sz val="8"/>
            <color indexed="81"/>
            <rFont val="Tahoma"/>
            <family val="2"/>
          </rPr>
          <t xml:space="preserve">
Input NMD,maximum demand and no. of days</t>
        </r>
      </text>
    </comment>
    <comment ref="C33" authorId="0" shapeId="0" xr:uid="{00000000-0006-0000-0400-000002000000}">
      <text>
        <r>
          <rPr>
            <sz val="8"/>
            <color indexed="81"/>
            <rFont val="Tahoma"/>
            <family val="2"/>
          </rPr>
          <t>Insert kvarh</t>
        </r>
      </text>
    </comment>
    <comment ref="I33" authorId="1" shapeId="0" xr:uid="{00000000-0006-0000-0400-000003000000}">
      <text>
        <r>
          <rPr>
            <b/>
            <sz val="8"/>
            <color indexed="81"/>
            <rFont val="Tahoma"/>
            <family val="2"/>
          </rPr>
          <t>No reactive energy charge applicable in low demand season</t>
        </r>
      </text>
    </comment>
    <comment ref="I49" authorId="2" shapeId="0" xr:uid="{00000000-0006-0000-0400-000004000000}">
      <text>
        <r>
          <rPr>
            <b/>
            <sz val="9"/>
            <color indexed="81"/>
            <rFont val="Tahoma"/>
            <family val="2"/>
          </rPr>
          <t>Shirley Salvoldi:</t>
        </r>
        <r>
          <rPr>
            <sz val="9"/>
            <color indexed="81"/>
            <rFont val="Tahoma"/>
            <family val="2"/>
          </rPr>
          <t xml:space="preserve">
Energy wheeled/offset will be capped to consumption, unless banking approved. 
</t>
        </r>
      </text>
    </comment>
    <comment ref="D69" authorId="1" shapeId="0" xr:uid="{00000000-0006-0000-0400-000006000000}">
      <text>
        <r>
          <rPr>
            <sz val="8"/>
            <color indexed="81"/>
            <rFont val="Tahoma"/>
            <family val="2"/>
          </rPr>
          <t>Simple calculation of the average for the year  taking into account 3 months at high demand season and 9 months at low demand  season</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<sst xmlns="http://schemas.openxmlformats.org/spreadsheetml/2006/main" count="2964" uniqueCount="630">
  <si>
    <t>Legend</t>
  </si>
  <si>
    <t>Assumptions</t>
  </si>
  <si>
    <t>- Supply voltage</t>
  </si>
  <si>
    <t>- Transmission zone</t>
  </si>
  <si>
    <t>Calculations</t>
  </si>
  <si>
    <t>kVA</t>
  </si>
  <si>
    <t>R/kVA</t>
  </si>
  <si>
    <t>Peak consumption</t>
  </si>
  <si>
    <t>Standard consumption</t>
  </si>
  <si>
    <t>Off-Peak consumption</t>
  </si>
  <si>
    <t>kWh</t>
  </si>
  <si>
    <t>c/kWh</t>
  </si>
  <si>
    <t>c/kvarh</t>
  </si>
  <si>
    <t>kvarh</t>
  </si>
  <si>
    <t>R/day</t>
  </si>
  <si>
    <t>VAT</t>
  </si>
  <si>
    <t>Charge</t>
  </si>
  <si>
    <t>Total excl VAT</t>
  </si>
  <si>
    <t>Network charges</t>
  </si>
  <si>
    <t>Reactive energy charge</t>
  </si>
  <si>
    <t>Service charge</t>
  </si>
  <si>
    <t>Administration charge</t>
  </si>
  <si>
    <t>Transmission network charge</t>
  </si>
  <si>
    <t>Distribution network demand charge</t>
  </si>
  <si>
    <t>- Notified maximum demand (kVA)</t>
  </si>
  <si>
    <t>- Maximum demand (kVA)</t>
  </si>
  <si>
    <t>(High-demand season)</t>
  </si>
  <si>
    <t>Rand</t>
  </si>
  <si>
    <t>Total</t>
  </si>
  <si>
    <t>Average c/kWh</t>
  </si>
  <si>
    <t>High</t>
  </si>
  <si>
    <t>Low</t>
  </si>
  <si>
    <t>Peak  (c/kWh)</t>
  </si>
  <si>
    <t>Standard (c/kWh)</t>
  </si>
  <si>
    <t>Off Peak  (c/kWh)</t>
  </si>
  <si>
    <t>-</t>
  </si>
  <si>
    <t>Transmission zone</t>
  </si>
  <si>
    <t>Voltage</t>
  </si>
  <si>
    <t>Peak</t>
  </si>
  <si>
    <t>Standard</t>
  </si>
  <si>
    <t>Off Peak</t>
  </si>
  <si>
    <t>≤ 300 km</t>
  </si>
  <si>
    <t>&gt; 900 km</t>
  </si>
  <si>
    <t>&gt; 600 km and ≤ 900 km</t>
  </si>
  <si>
    <t>&gt; 300 km and ≤ 600 km</t>
  </si>
  <si>
    <t>Miniflex active energy charge [c/kWh]</t>
  </si>
  <si>
    <t>Ruraflex active energy charge [c/kWh]</t>
  </si>
  <si>
    <t>All Seasons</t>
  </si>
  <si>
    <t>High Season</t>
  </si>
  <si>
    <t>Low Season</t>
  </si>
  <si>
    <r>
      <t xml:space="preserve">Service charge </t>
    </r>
    <r>
      <rPr>
        <sz val="12"/>
        <rFont val="Arial"/>
        <family val="2"/>
      </rPr>
      <t xml:space="preserve"> [R/Account/day]</t>
    </r>
  </si>
  <si>
    <r>
      <t xml:space="preserve">Administration charge </t>
    </r>
    <r>
      <rPr>
        <sz val="12"/>
        <rFont val="Arial"/>
        <family val="2"/>
      </rPr>
      <t xml:space="preserve"> [R/POD/day]</t>
    </r>
  </si>
  <si>
    <t>Monthly utilised capacity</t>
  </si>
  <si>
    <t>&gt; 1 MVA</t>
  </si>
  <si>
    <t>Transmission Zone</t>
  </si>
  <si>
    <t>Megaflex active energy charge [c/kWh] (Non-Munic)</t>
  </si>
  <si>
    <t>Miniflex active energy charge [c/kWh] (Munic)</t>
  </si>
  <si>
    <t>Ruraflex active energy charge [c/kWh] (Munic)</t>
  </si>
  <si>
    <t>≤ 100 kVA</t>
  </si>
  <si>
    <t>&gt; 500 kVA &amp; ≤ 1 MVA</t>
  </si>
  <si>
    <t xml:space="preserve">Key customers </t>
  </si>
  <si>
    <t>High Demand Season</t>
  </si>
  <si>
    <t>Low demand season</t>
  </si>
  <si>
    <t>&lt; 500 V</t>
  </si>
  <si>
    <t>≥ 500 V &amp; &lt; 66 kV</t>
  </si>
  <si>
    <t>≥ 66kV &amp; ≤ 132 kV</t>
  </si>
  <si>
    <t>&gt; 132 kV</t>
  </si>
  <si>
    <t>P</t>
  </si>
  <si>
    <t>S</t>
  </si>
  <si>
    <t>O</t>
  </si>
  <si>
    <t>Network demand charge R/kVA/m</t>
  </si>
  <si>
    <t>Distribution network charges Urban</t>
  </si>
  <si>
    <t>=INDEX($A$2:$A$4,MATCH(A6,$B$2:$B$4,0))</t>
  </si>
  <si>
    <t>- Size of supply</t>
  </si>
  <si>
    <t>Admin</t>
  </si>
  <si>
    <t xml:space="preserve">Service </t>
  </si>
  <si>
    <t>&gt; 100  kVA &amp; ≤ 500 kVA</t>
  </si>
  <si>
    <t>Urban</t>
  </si>
  <si>
    <t>Rural</t>
  </si>
  <si>
    <t>Inputs</t>
  </si>
  <si>
    <t>Lookups</t>
  </si>
  <si>
    <t>Yes</t>
  </si>
  <si>
    <t>No</t>
  </si>
  <si>
    <t>Selection</t>
  </si>
  <si>
    <r>
      <t>Electrification and rural subsidy Miniflex</t>
    </r>
    <r>
      <rPr>
        <sz val="12"/>
        <rFont val="Arial"/>
        <family val="2"/>
      </rPr>
      <t xml:space="preserve"> [c/kWh]</t>
    </r>
  </si>
  <si>
    <r>
      <t xml:space="preserve">Reactive energy charge  Megaflex </t>
    </r>
    <r>
      <rPr>
        <sz val="12"/>
        <rFont val="Arial"/>
        <family val="2"/>
      </rPr>
      <t>[c/kvarh]</t>
    </r>
  </si>
  <si>
    <r>
      <t xml:space="preserve">Reactive energy charge Miniflex </t>
    </r>
    <r>
      <rPr>
        <sz val="12"/>
        <rFont val="Arial"/>
        <family val="2"/>
      </rPr>
      <t>[c/kvarh]</t>
    </r>
  </si>
  <si>
    <r>
      <t xml:space="preserve">Reactive energy charge Ruraflex </t>
    </r>
    <r>
      <rPr>
        <sz val="12"/>
        <rFont val="Arial"/>
        <family val="2"/>
      </rPr>
      <t>[c/kvarh]</t>
    </r>
  </si>
  <si>
    <t>(Low-demand season)</t>
  </si>
  <si>
    <t>Munic</t>
  </si>
  <si>
    <t>- Munic</t>
  </si>
  <si>
    <t>Wheeling</t>
  </si>
  <si>
    <t>Loss factors</t>
  </si>
  <si>
    <t>Tx Loss factors</t>
  </si>
  <si>
    <t>Tx loss factor</t>
  </si>
  <si>
    <t>Dx urban loss factor</t>
  </si>
  <si>
    <t>Press F2, and then press CTRL+SHIFT+ENTER</t>
  </si>
  <si>
    <t>RS charge</t>
  </si>
  <si>
    <t>Unit</t>
  </si>
  <si>
    <t>Affordability subsidy</t>
  </si>
  <si>
    <t>LV Subsidy charge</t>
  </si>
  <si>
    <t>R/KVA</t>
  </si>
  <si>
    <t>Miniflex</t>
  </si>
  <si>
    <t>Ruraflex</t>
  </si>
  <si>
    <t>Network demand charge c/kwh</t>
  </si>
  <si>
    <t>LV subsidy charge</t>
  </si>
  <si>
    <t>Megaflex</t>
  </si>
  <si>
    <t>(IPP energy)</t>
  </si>
  <si>
    <t xml:space="preserve">Peak </t>
  </si>
  <si>
    <t xml:space="preserve">Standard </t>
  </si>
  <si>
    <t xml:space="preserve">Off-Peak </t>
  </si>
  <si>
    <t>Mpumalanga</t>
  </si>
  <si>
    <t>Waterberg</t>
  </si>
  <si>
    <t>Vaal</t>
  </si>
  <si>
    <t>Kwazulu-Natal</t>
  </si>
  <si>
    <t>Karoo</t>
  </si>
  <si>
    <t>Cape</t>
  </si>
  <si>
    <t xml:space="preserve">Voltage </t>
  </si>
  <si>
    <t>Urban loss factor</t>
  </si>
  <si>
    <t>Transmission  zone</t>
  </si>
  <si>
    <t xml:space="preserve">Transmission  zone </t>
  </si>
  <si>
    <t>Distribution</t>
  </si>
  <si>
    <t>Transmission</t>
  </si>
  <si>
    <t>Loss Factors</t>
  </si>
  <si>
    <t>Administration charge  [R/POD/day]</t>
  </si>
  <si>
    <t>Service charge  [R/Account/day]</t>
  </si>
  <si>
    <t>Customer categories</t>
  </si>
  <si>
    <t>WEPS energy rates excluding losses</t>
  </si>
  <si>
    <t>&gt; 1 MW</t>
  </si>
  <si>
    <t>&gt; 500 kW &amp; ≤ 1 MW</t>
  </si>
  <si>
    <t>&gt; 100 kW &amp; ≤ 500kW</t>
  </si>
  <si>
    <t>≤ 100 kW</t>
  </si>
  <si>
    <t>Customer categories generators</t>
  </si>
  <si>
    <t>Loss factors Transmission connected</t>
  </si>
  <si>
    <t>Loss factor Distribution connected</t>
  </si>
  <si>
    <t>Transmission zones</t>
  </si>
  <si>
    <t>DUoS</t>
  </si>
  <si>
    <t>TUoS</t>
  </si>
  <si>
    <t>Supply voltages</t>
  </si>
  <si>
    <t>Lists</t>
  </si>
  <si>
    <t>Generator</t>
  </si>
  <si>
    <t>Colour codes</t>
  </si>
  <si>
    <t>Supply voltage:</t>
  </si>
  <si>
    <t>Transmission zone (Distribution connected):</t>
  </si>
  <si>
    <t>Transmission zone (generators):</t>
  </si>
  <si>
    <t>MEC (KW)</t>
  </si>
  <si>
    <t>Peak ratio</t>
  </si>
  <si>
    <t>Standard ratio</t>
  </si>
  <si>
    <t>Off-peak ratio</t>
  </si>
  <si>
    <t>Energy production</t>
  </si>
  <si>
    <t>April</t>
  </si>
  <si>
    <t>May</t>
  </si>
  <si>
    <t>June</t>
  </si>
  <si>
    <t>July</t>
  </si>
  <si>
    <t>August</t>
  </si>
  <si>
    <t>September</t>
  </si>
  <si>
    <t>October</t>
  </si>
  <si>
    <t>November</t>
  </si>
  <si>
    <t>December</t>
  </si>
  <si>
    <t>January</t>
  </si>
  <si>
    <t>February</t>
  </si>
  <si>
    <t>March</t>
  </si>
  <si>
    <t>Totals</t>
  </si>
  <si>
    <t xml:space="preserve">Days </t>
  </si>
  <si>
    <t>No. of days in billing month</t>
  </si>
  <si>
    <t>Generator information</t>
  </si>
  <si>
    <t>Maximum export capacity (kW)</t>
  </si>
  <si>
    <t>KW</t>
  </si>
  <si>
    <t>Transmission loss factor (generators)</t>
  </si>
  <si>
    <t>Factor</t>
  </si>
  <si>
    <t>Distribution loss factor (Distribution connected)</t>
  </si>
  <si>
    <t>Transmission loss factor (Distribution connected)</t>
  </si>
  <si>
    <t>Total energy exported</t>
  </si>
  <si>
    <t>Load factor</t>
  </si>
  <si>
    <t>Peak energy</t>
  </si>
  <si>
    <t>Standard energy</t>
  </si>
  <si>
    <t>Off-peak energy</t>
  </si>
  <si>
    <t>Applicable Rates</t>
  </si>
  <si>
    <t>DUoS charge for generators</t>
  </si>
  <si>
    <t>R/kW</t>
  </si>
  <si>
    <t>Generator charges</t>
  </si>
  <si>
    <t>UoS network charges for generators</t>
  </si>
  <si>
    <t>Losses charge (generator)</t>
  </si>
  <si>
    <t>Service charges (generator)</t>
  </si>
  <si>
    <t>Administration charge (generator)</t>
  </si>
  <si>
    <t>c/kWh value of GUoS charges (excl VAT)</t>
  </si>
  <si>
    <t>Losses charge calculations</t>
  </si>
  <si>
    <t>Generator export energy values for calculating network charge rebate</t>
  </si>
  <si>
    <t>Losses charge calculated</t>
  </si>
  <si>
    <t>Losses charge in peak period</t>
  </si>
  <si>
    <t>Losses charge in standard period</t>
  </si>
  <si>
    <t>Losses charge in off-peak period</t>
  </si>
  <si>
    <t>Total loss charge</t>
  </si>
  <si>
    <t>Formula for loss charge</t>
  </si>
  <si>
    <t>Transmission = (Energy produced x WEPS rate) x (Transmission loss factor-1/Transmission loss factor)</t>
  </si>
  <si>
    <t xml:space="preserve">       Distribution = (Energy produced x WEPS rate) x (Distribution loss factor x Transmission loss factor-1)</t>
  </si>
  <si>
    <t>Customer segment/size</t>
  </si>
  <si>
    <t>Distribution loss factor (loads)</t>
  </si>
  <si>
    <t>Transmission loss factor (loads)</t>
  </si>
  <si>
    <t>Total energy consumed</t>
  </si>
  <si>
    <t>Total energy consumption and demand</t>
  </si>
  <si>
    <t>Chargeable demand</t>
  </si>
  <si>
    <t>Applicable rates</t>
  </si>
  <si>
    <t>Peak energy  rate</t>
  </si>
  <si>
    <t>Standard energy rate</t>
  </si>
  <si>
    <t>Off peak energy  rate</t>
  </si>
  <si>
    <t>ERS charge</t>
  </si>
  <si>
    <t>Affordability charge</t>
  </si>
  <si>
    <t>Total energy charge</t>
  </si>
  <si>
    <t>Total bill</t>
  </si>
  <si>
    <t>R/month</t>
  </si>
  <si>
    <t>Transmission connected generators</t>
  </si>
  <si>
    <t>Annual</t>
  </si>
  <si>
    <t>Energy produced</t>
  </si>
  <si>
    <t>c/kWh cost of GUoS</t>
  </si>
  <si>
    <t xml:space="preserve">Total </t>
  </si>
  <si>
    <t>Load factor of generator</t>
  </si>
  <si>
    <t>Peak production ratio</t>
  </si>
  <si>
    <t>Standard production ratio</t>
  </si>
  <si>
    <t>Off-peak production ratio</t>
  </si>
  <si>
    <t>Total UoS charge plus losses</t>
  </si>
  <si>
    <t>Transmission  zone generator</t>
  </si>
  <si>
    <t>Distribution zone generator</t>
  </si>
  <si>
    <t>Note: Choose &gt; 132 kV for direct Transmission connected even if voltage is lower</t>
  </si>
  <si>
    <t>Total energy through meter</t>
  </si>
  <si>
    <t>Total energy purchased from IPP</t>
  </si>
  <si>
    <t>Generator GUoS</t>
  </si>
  <si>
    <t xml:space="preserve">High demand </t>
  </si>
  <si>
    <t xml:space="preserve">Low demand </t>
  </si>
  <si>
    <t>Difference (avoided cost of buyer)</t>
  </si>
  <si>
    <t>Days</t>
  </si>
  <si>
    <t>c/lWh</t>
  </si>
  <si>
    <t>Cost of losses c/kWh</t>
  </si>
  <si>
    <t>- No. of days in high demand season</t>
  </si>
  <si>
    <t>Total network charge</t>
  </si>
  <si>
    <t>Electrification and rural subsidy charge (on Total energy)</t>
  </si>
  <si>
    <t xml:space="preserve">Municipality </t>
  </si>
  <si>
    <t>Customer classification</t>
  </si>
  <si>
    <t>Area classification</t>
  </si>
  <si>
    <t>TUoS network charges for generators</t>
  </si>
  <si>
    <t>Ancillary service charge [c/kWh] Urban</t>
  </si>
  <si>
    <t>Ancillary service charge [c/kWh] Rural</t>
  </si>
  <si>
    <t>Distribution (load and generator)</t>
  </si>
  <si>
    <t>Transmission generator</t>
  </si>
  <si>
    <t>Transmission loss factors for Loads and Distribution connected generators</t>
  </si>
  <si>
    <t>Distribution loss factors for Distribution connected Loads and Generators</t>
  </si>
  <si>
    <t>Ancillary service charge on Total energy</t>
  </si>
  <si>
    <t>Distribution network capacity charge</t>
  </si>
  <si>
    <t>Load information</t>
  </si>
  <si>
    <t>Ancillary service charge</t>
  </si>
  <si>
    <t>Ancillary service charges (generator)</t>
  </si>
  <si>
    <t>Summary of costs of the load</t>
  </si>
  <si>
    <t>Output/calculation</t>
  </si>
  <si>
    <t>Eskom account without wheeling</t>
  </si>
  <si>
    <t>Network capacity charge R/kVA/m</t>
  </si>
  <si>
    <t>Power Factor</t>
  </si>
  <si>
    <t>Transmission Zones for loads and Distribution connected generators</t>
  </si>
  <si>
    <t>Transmission Zones for Transmission connected generators</t>
  </si>
  <si>
    <r>
      <t xml:space="preserve">Electrification and rural subsidy </t>
    </r>
    <r>
      <rPr>
        <sz val="12"/>
        <rFont val="Arial"/>
        <family val="2"/>
      </rPr>
      <t>[c/kWh]</t>
    </r>
  </si>
  <si>
    <t>Ancillary service charge Urban [c/kWh]</t>
  </si>
  <si>
    <t>WEPs/Megaflex rates excluding losses - Non-munic</t>
  </si>
  <si>
    <t>Megaflex/WEPs rates less losses (non-munic)</t>
  </si>
  <si>
    <t>WEPs/Megaflex rates excluding losses - Munic</t>
  </si>
  <si>
    <t>Megaflex/WEPs rates less losses (munic)</t>
  </si>
  <si>
    <t>Ancilllary service  charge  c/kWh</t>
  </si>
  <si>
    <t>Network capacity charge
[R/kVA]</t>
  </si>
  <si>
    <t>Network capacity charge [R/kW/m]</t>
  </si>
  <si>
    <t>generators</t>
  </si>
  <si>
    <t>Transmission loss factors for Transmission connected generators</t>
  </si>
  <si>
    <t>Loss factor</t>
  </si>
  <si>
    <t>Rural loss factor</t>
  </si>
  <si>
    <t xml:space="preserve">Generator network charges </t>
  </si>
  <si>
    <t>Ancillary service</t>
  </si>
  <si>
    <t>Service</t>
  </si>
  <si>
    <t>Distribution Loss factor</t>
  </si>
  <si>
    <t>Summary</t>
  </si>
  <si>
    <t>Tariff</t>
  </si>
  <si>
    <t>Energy</t>
  </si>
  <si>
    <t>Size</t>
  </si>
  <si>
    <t xml:space="preserve">energy </t>
  </si>
  <si>
    <t>ERS</t>
  </si>
  <si>
    <t>Ancillary serice charge</t>
  </si>
  <si>
    <t>Transmission ZOne</t>
  </si>
  <si>
    <t>energy</t>
  </si>
  <si>
    <t>Dx rural loss factor</t>
  </si>
  <si>
    <t>Tx network access charge/network capacity charge</t>
  </si>
  <si>
    <t>Distribution network  capacity charge</t>
  </si>
  <si>
    <t>Tx network  capacity charge/network capacity charge</t>
  </si>
  <si>
    <t>kVA/kWh</t>
  </si>
  <si>
    <t>Transmission network capacity charge/Network capacity charge</t>
  </si>
  <si>
    <t>R/kVA/c/kWh</t>
  </si>
  <si>
    <t>Offset</t>
  </si>
  <si>
    <t xml:space="preserve">Total of high demand season bills (June to Aug) </t>
  </si>
  <si>
    <t xml:space="preserve">Sum of low demand season bills (Sep to May) </t>
  </si>
  <si>
    <t>Network capacity charge</t>
  </si>
  <si>
    <t>Network capacity charges</t>
  </si>
  <si>
    <t>Disclaimer</t>
  </si>
  <si>
    <t xml:space="preserve">This excel file is used to aid communications with our stakeholders and the information in it is provided for general information purposes only and is not intended to form any part or basis of any specific professional advice.  Each person to whom this excel file document is accessed by must make its own independent assessment of Eskom Schedule of Standard Prices and Pricing Policies and Procedures, all relevant laws and obtain its own professional advice as it deems necessary towards any decision regarding the nature of this excel file. Whilst reasonable steps are taken to ensure the accuracy and integrity of the information contained in this excel file  as at the date of its publication, Eskom makes no representations or provides no warranties regarding the accuracy, the suitability of the contents, or that it is free from errors or omissions.  Should you intend to use the information for any purpose, Eskom accepts no liability whatsoever, in respect of any claim, damages, loss or expenses, whether direct or indirect, including consequential loss or loss of profit, arising from  any  use of  the information appearing in this document. Eskom is under no obligation to update this excel file in line with changes that may occur.  </t>
  </si>
  <si>
    <t>WEPS energy rates excluding losses (munic)</t>
  </si>
  <si>
    <t>Amount payable before reconciliation</t>
  </si>
  <si>
    <t>Gen-purchase</t>
  </si>
  <si>
    <t>Applicable only when Eskom purchases energy supplied on another parties network</t>
  </si>
  <si>
    <t>Customer (Generator) name:</t>
  </si>
  <si>
    <t xml:space="preserve">YYYYY </t>
  </si>
  <si>
    <t>Energy charge credit/add-back Peak</t>
  </si>
  <si>
    <t>Energy charge credit/add-back Standard</t>
  </si>
  <si>
    <t>Energy charge credit/add-back Off-Peak</t>
  </si>
  <si>
    <t>Adjustment for energy Recon ( - or + )</t>
  </si>
  <si>
    <t>Peak energy WEPS rate excl losses</t>
  </si>
  <si>
    <t>Standard energy WEPS rate excl losses</t>
  </si>
  <si>
    <t>Off peak energy WEPS rate excl losses</t>
  </si>
  <si>
    <t>Affordability subsidy charge</t>
  </si>
  <si>
    <t>R</t>
  </si>
  <si>
    <t>Rand value of energy produced in peak period @ WEPS rate excl losses</t>
  </si>
  <si>
    <t>Rand value of energy produced in standard period  @ WEPS rate excl losses</t>
  </si>
  <si>
    <t>Rand value of energy produced in off-peak period  @ WEPS rate excl losses</t>
  </si>
  <si>
    <t>Total generator energy charges (for calculating the loss factor payment)  @ WEPS rate excl losses</t>
  </si>
  <si>
    <t>kWh reconciled</t>
  </si>
  <si>
    <t>Cost/saving of losses c/kWh</t>
  </si>
  <si>
    <t>Eskom account without reconciled energy</t>
  </si>
  <si>
    <t>Total cost/saving of losses low demand season</t>
  </si>
  <si>
    <t>Difference due to reconciled energy</t>
  </si>
  <si>
    <t>Total bill excl VAT</t>
  </si>
  <si>
    <t>Affordability subsidy credit</t>
  </si>
  <si>
    <t>Affordability subsidy charge (on total energy)</t>
  </si>
  <si>
    <t>Total Wheeled/Offset energy</t>
  </si>
  <si>
    <t>Total bill excl VAT after Gen-wheeling/offset</t>
  </si>
  <si>
    <t>Credit due to Wheeled/offset energy</t>
  </si>
  <si>
    <t>Total cost/saving of losses high demand season</t>
  </si>
  <si>
    <t>Peak energy charge on total</t>
  </si>
  <si>
    <t>Standard energy on total</t>
  </si>
  <si>
    <t>Off-peak energy on total</t>
  </si>
  <si>
    <t>Total c/kWh credit</t>
  </si>
  <si>
    <t>Total annual</t>
  </si>
  <si>
    <t>Peak energy value reconciled</t>
  </si>
  <si>
    <t>Standard energy value reconciled</t>
  </si>
  <si>
    <t>Off-peak energy value reconciled</t>
  </si>
  <si>
    <t>Total reconciled</t>
  </si>
  <si>
    <t>Annual average cost/saving of losses only</t>
  </si>
  <si>
    <t>c/kWh value of avoided cost of buyer (-energy charges excl losses - affordability subsidy+ admin)</t>
  </si>
  <si>
    <t>c/kWh payable before wheeling/offset</t>
  </si>
  <si>
    <t>Wheeling/offset cost</t>
  </si>
  <si>
    <t>c/kWh cost of Wheeling/offset</t>
  </si>
  <si>
    <t>Total wheeling/offset cost load</t>
  </si>
  <si>
    <t>Total cost of wheeling/offset generator and load</t>
  </si>
  <si>
    <t>Total wheeling/offset cost generator</t>
  </si>
  <si>
    <t xml:space="preserve">High demand total cost </t>
  </si>
  <si>
    <t>Import and export</t>
  </si>
  <si>
    <t>Extending the 12 months</t>
  </si>
  <si>
    <t>Month</t>
  </si>
  <si>
    <t>Sum</t>
  </si>
  <si>
    <t>Import</t>
  </si>
  <si>
    <t>Import kWh</t>
  </si>
  <si>
    <t>Off peak</t>
  </si>
  <si>
    <t>Export</t>
  </si>
  <si>
    <t>Export kWh</t>
  </si>
  <si>
    <t>Net sum</t>
  </si>
  <si>
    <t>Net</t>
  </si>
  <si>
    <t>Import - export kWh</t>
  </si>
  <si>
    <t>=IF(Export=0,0,IF(Import&lt;-Export,Import,-Export))</t>
  </si>
  <si>
    <t>=IF(Export+previous months Banked=0,0,IF((-Export+-previous month Banked)&gt;Import,Import,(-Export-previous months Banked)))</t>
  </si>
  <si>
    <t>=IF((Offset+Export)&gt;0, 0,Offset+Export)</t>
  </si>
  <si>
    <t>=IF((previous months Banked+Export+Offset)&gt;=0,0,(previous months Banked+Export+Offset)</t>
  </si>
  <si>
    <t>The amount at the end of the year is forfeited</t>
  </si>
  <si>
    <t>= Import kWh x Active energy charge</t>
  </si>
  <si>
    <t>Rands</t>
  </si>
  <si>
    <t>= Offset kWh x Offset rate</t>
  </si>
  <si>
    <t>= Import R - Offset R</t>
  </si>
  <si>
    <t>Reconciliation no banking</t>
  </si>
  <si>
    <t>Amount payable after reconciliation no banking</t>
  </si>
  <si>
    <t>Reconciliation in c/kWh no banking</t>
  </si>
  <si>
    <t>Amount payable after reconciliation with banking</t>
  </si>
  <si>
    <t>Reconciliation in c/kWh with banking</t>
  </si>
  <si>
    <t>Peak energy charge</t>
  </si>
  <si>
    <r>
      <t>Offset kWh (O</t>
    </r>
    <r>
      <rPr>
        <vertAlign val="subscript"/>
        <sz val="10"/>
        <rFont val="Arial"/>
        <family val="2"/>
      </rPr>
      <t>m</t>
    </r>
    <r>
      <rPr>
        <sz val="10"/>
        <rFont val="Arial"/>
        <family val="2"/>
      </rPr>
      <t>) per TOU period</t>
    </r>
  </si>
  <si>
    <r>
      <t>if e</t>
    </r>
    <r>
      <rPr>
        <vertAlign val="subscript"/>
        <sz val="10"/>
        <rFont val="Arial"/>
        <family val="2"/>
      </rPr>
      <t>m</t>
    </r>
    <r>
      <rPr>
        <sz val="10"/>
        <rFont val="Arial"/>
        <family val="2"/>
      </rPr>
      <t>+ B</t>
    </r>
    <r>
      <rPr>
        <vertAlign val="subscript"/>
        <sz val="10"/>
        <rFont val="Arial"/>
        <family val="2"/>
      </rPr>
      <t xml:space="preserve">m-1 </t>
    </r>
    <r>
      <rPr>
        <sz val="10"/>
        <rFont val="Arial"/>
        <family val="2"/>
      </rPr>
      <t>= 0, 0</t>
    </r>
  </si>
  <si>
    <r>
      <t>if e</t>
    </r>
    <r>
      <rPr>
        <vertAlign val="subscript"/>
        <sz val="10"/>
        <rFont val="Arial"/>
        <family val="2"/>
      </rPr>
      <t>m</t>
    </r>
    <r>
      <rPr>
        <sz val="10"/>
        <rFont val="Arial"/>
        <family val="2"/>
      </rPr>
      <t>+ B</t>
    </r>
    <r>
      <rPr>
        <vertAlign val="subscript"/>
        <sz val="10"/>
        <rFont val="Arial"/>
        <family val="2"/>
      </rPr>
      <t>m-1</t>
    </r>
    <r>
      <rPr>
        <sz val="10"/>
        <rFont val="Arial"/>
        <family val="2"/>
      </rPr>
      <t>&gt;i</t>
    </r>
    <r>
      <rPr>
        <vertAlign val="subscript"/>
        <sz val="10"/>
        <rFont val="Arial"/>
        <family val="2"/>
      </rPr>
      <t>m</t>
    </r>
    <r>
      <rPr>
        <sz val="10"/>
        <rFont val="Arial"/>
        <family val="2"/>
      </rPr>
      <t>, i</t>
    </r>
    <r>
      <rPr>
        <vertAlign val="subscript"/>
        <sz val="10"/>
        <rFont val="Arial"/>
        <family val="2"/>
      </rPr>
      <t>m</t>
    </r>
  </si>
  <si>
    <r>
      <t>if e</t>
    </r>
    <r>
      <rPr>
        <vertAlign val="subscript"/>
        <sz val="10"/>
        <rFont val="Arial"/>
        <family val="2"/>
      </rPr>
      <t>m</t>
    </r>
    <r>
      <rPr>
        <sz val="10"/>
        <rFont val="Arial"/>
        <family val="2"/>
      </rPr>
      <t>+ B</t>
    </r>
    <r>
      <rPr>
        <vertAlign val="subscript"/>
        <sz val="10"/>
        <rFont val="Arial"/>
        <family val="2"/>
      </rPr>
      <t xml:space="preserve">m-1 </t>
    </r>
    <r>
      <rPr>
        <sz val="10"/>
        <rFont val="Arial"/>
        <family val="2"/>
      </rPr>
      <t>&lt; i</t>
    </r>
    <r>
      <rPr>
        <vertAlign val="subscript"/>
        <sz val="10"/>
        <rFont val="Arial"/>
        <family val="2"/>
      </rPr>
      <t>m</t>
    </r>
    <r>
      <rPr>
        <sz val="10"/>
        <rFont val="Arial"/>
        <family val="2"/>
      </rPr>
      <t>, -e</t>
    </r>
    <r>
      <rPr>
        <vertAlign val="subscript"/>
        <sz val="10"/>
        <rFont val="Arial"/>
        <family val="2"/>
      </rPr>
      <t>m</t>
    </r>
    <r>
      <rPr>
        <sz val="10"/>
        <rFont val="Arial"/>
        <family val="2"/>
      </rPr>
      <t>- b</t>
    </r>
    <r>
      <rPr>
        <vertAlign val="subscript"/>
        <sz val="10"/>
        <rFont val="Arial"/>
        <family val="2"/>
      </rPr>
      <t>m-1</t>
    </r>
  </si>
  <si>
    <t>Banked kWh per TOU period</t>
  </si>
  <si>
    <r>
      <t>if (B</t>
    </r>
    <r>
      <rPr>
        <vertAlign val="subscript"/>
        <sz val="10"/>
        <color theme="1"/>
        <rFont val="Arial"/>
        <family val="2"/>
      </rPr>
      <t>m-1</t>
    </r>
    <r>
      <rPr>
        <sz val="10"/>
        <color theme="1"/>
        <rFont val="Arial"/>
        <family val="2"/>
      </rPr>
      <t>) + e</t>
    </r>
    <r>
      <rPr>
        <vertAlign val="subscript"/>
        <sz val="10"/>
        <color theme="1"/>
        <rFont val="Arial"/>
        <family val="2"/>
      </rPr>
      <t>m</t>
    </r>
    <r>
      <rPr>
        <sz val="10"/>
        <color theme="1"/>
        <rFont val="Arial"/>
        <family val="2"/>
      </rPr>
      <t xml:space="preserve"> + O</t>
    </r>
    <r>
      <rPr>
        <vertAlign val="subscript"/>
        <sz val="10"/>
        <color theme="1"/>
        <rFont val="Arial"/>
        <family val="2"/>
      </rPr>
      <t xml:space="preserve">m </t>
    </r>
    <r>
      <rPr>
        <u/>
        <sz val="10"/>
        <color theme="1"/>
        <rFont val="Arial"/>
        <family val="2"/>
      </rPr>
      <t>&gt;</t>
    </r>
    <r>
      <rPr>
        <sz val="10"/>
        <color theme="1"/>
        <rFont val="Arial"/>
        <family val="2"/>
      </rPr>
      <t xml:space="preserve"> 0</t>
    </r>
    <r>
      <rPr>
        <vertAlign val="subscript"/>
        <sz val="10"/>
        <color theme="1"/>
        <rFont val="Arial"/>
        <family val="2"/>
      </rPr>
      <t xml:space="preserve">, </t>
    </r>
    <r>
      <rPr>
        <sz val="10"/>
        <color theme="1"/>
        <rFont val="Arial"/>
        <family val="2"/>
      </rPr>
      <t>0</t>
    </r>
  </si>
  <si>
    <r>
      <t>if &lt;0, (B</t>
    </r>
    <r>
      <rPr>
        <vertAlign val="subscript"/>
        <sz val="10"/>
        <color theme="1"/>
        <rFont val="Arial"/>
        <family val="2"/>
      </rPr>
      <t>m-1</t>
    </r>
    <r>
      <rPr>
        <sz val="10"/>
        <color theme="1"/>
        <rFont val="Arial"/>
        <family val="2"/>
      </rPr>
      <t>) + e</t>
    </r>
    <r>
      <rPr>
        <vertAlign val="subscript"/>
        <sz val="10"/>
        <color theme="1"/>
        <rFont val="Arial"/>
        <family val="2"/>
      </rPr>
      <t>m</t>
    </r>
    <r>
      <rPr>
        <sz val="10"/>
        <color theme="1"/>
        <rFont val="Arial"/>
        <family val="2"/>
      </rPr>
      <t xml:space="preserve"> + O</t>
    </r>
    <r>
      <rPr>
        <vertAlign val="subscript"/>
        <sz val="10"/>
        <color theme="1"/>
        <rFont val="Arial"/>
        <family val="2"/>
      </rPr>
      <t xml:space="preserve">m </t>
    </r>
    <r>
      <rPr>
        <sz val="11"/>
        <color theme="1"/>
        <rFont val="Calibri"/>
        <family val="2"/>
        <scheme val="minor"/>
      </rPr>
      <t/>
    </r>
  </si>
  <si>
    <r>
      <t>if B</t>
    </r>
    <r>
      <rPr>
        <vertAlign val="subscript"/>
        <sz val="10"/>
        <rFont val="Arial"/>
        <family val="2"/>
      </rPr>
      <t>m=12</t>
    </r>
    <r>
      <rPr>
        <sz val="10"/>
        <rFont val="Arial"/>
        <family val="2"/>
      </rPr>
      <t>, &lt; 0, 0</t>
    </r>
  </si>
  <si>
    <r>
      <t>Consumption bill (C</t>
    </r>
    <r>
      <rPr>
        <vertAlign val="subscript"/>
        <sz val="10"/>
        <rFont val="Arial"/>
        <family val="2"/>
      </rPr>
      <t>m</t>
    </r>
    <r>
      <rPr>
        <sz val="10"/>
        <rFont val="Arial"/>
        <family val="2"/>
      </rPr>
      <t>) per TOU period</t>
    </r>
  </si>
  <si>
    <r>
      <t>i</t>
    </r>
    <r>
      <rPr>
        <vertAlign val="subscript"/>
        <sz val="10"/>
        <rFont val="Arial"/>
        <family val="2"/>
      </rPr>
      <t>m</t>
    </r>
    <r>
      <rPr>
        <sz val="10"/>
        <rFont val="Arial"/>
        <family val="2"/>
      </rPr>
      <t xml:space="preserve"> x c/kWh (P,S,O) consump rate</t>
    </r>
  </si>
  <si>
    <r>
      <t>Offset bill (Ob</t>
    </r>
    <r>
      <rPr>
        <vertAlign val="subscript"/>
        <sz val="10"/>
        <rFont val="Arial"/>
        <family val="2"/>
      </rPr>
      <t>m</t>
    </r>
    <r>
      <rPr>
        <sz val="10"/>
        <rFont val="Arial"/>
        <family val="2"/>
      </rPr>
      <t>)</t>
    </r>
  </si>
  <si>
    <r>
      <t>O</t>
    </r>
    <r>
      <rPr>
        <vertAlign val="subscript"/>
        <sz val="10"/>
        <rFont val="Arial"/>
        <family val="2"/>
      </rPr>
      <t>m</t>
    </r>
    <r>
      <rPr>
        <sz val="10"/>
        <rFont val="Arial"/>
        <family val="2"/>
      </rPr>
      <t xml:space="preserve"> x c/kWh (P,S,O) offset rate</t>
    </r>
  </si>
  <si>
    <r>
      <t>Total payable (T</t>
    </r>
    <r>
      <rPr>
        <vertAlign val="subscript"/>
        <sz val="10"/>
        <rFont val="Arial"/>
        <family val="2"/>
      </rPr>
      <t>m</t>
    </r>
    <r>
      <rPr>
        <sz val="10"/>
        <rFont val="Arial"/>
        <family val="2"/>
      </rPr>
      <t>)</t>
    </r>
  </si>
  <si>
    <r>
      <t>C</t>
    </r>
    <r>
      <rPr>
        <vertAlign val="subscript"/>
        <sz val="10"/>
        <rFont val="Arial"/>
        <family val="2"/>
      </rPr>
      <t>m</t>
    </r>
    <r>
      <rPr>
        <sz val="10"/>
        <rFont val="Arial"/>
        <family val="2"/>
      </rPr>
      <t>+Ob</t>
    </r>
    <r>
      <rPr>
        <vertAlign val="subscript"/>
        <sz val="10"/>
        <rFont val="Arial"/>
        <family val="2"/>
      </rPr>
      <t>m</t>
    </r>
  </si>
  <si>
    <t>Munic or non-munic</t>
  </si>
  <si>
    <t>Existing TOU periods</t>
  </si>
  <si>
    <t>Weekday</t>
  </si>
  <si>
    <t>Saturday</t>
  </si>
  <si>
    <t>Sunday</t>
  </si>
  <si>
    <t>Amount payable after reconciliation</t>
  </si>
  <si>
    <t>No banking</t>
  </si>
  <si>
    <t>With banking</t>
  </si>
  <si>
    <t xml:space="preserve">Low demand total cost </t>
  </si>
  <si>
    <t>Energy reconciled (kWh)</t>
  </si>
  <si>
    <t>Annual average cost of losses and savings (losses + admin - affordability (where applicable))</t>
  </si>
  <si>
    <t>High demand season cost of admin - affordability (where applicable)</t>
  </si>
  <si>
    <t>Low demand season cost of admin - affordability (where applicable)</t>
  </si>
  <si>
    <t>Eskom account with wheeling/offset</t>
  </si>
  <si>
    <t>Transmission network/Network capacity charge</t>
  </si>
  <si>
    <r>
      <t xml:space="preserve">C) </t>
    </r>
    <r>
      <rPr>
        <b/>
        <sz val="18"/>
        <color indexed="8"/>
        <rFont val="Arial"/>
        <family val="2"/>
      </rPr>
      <t>Total other charges</t>
    </r>
  </si>
  <si>
    <r>
      <t>B)</t>
    </r>
    <r>
      <rPr>
        <b/>
        <sz val="18"/>
        <color indexed="8"/>
        <rFont val="Arial"/>
        <family val="2"/>
      </rPr>
      <t xml:space="preserve"> (b</t>
    </r>
    <r>
      <rPr>
        <b/>
        <vertAlign val="subscript"/>
        <sz val="18"/>
        <color indexed="8"/>
        <rFont val="Arial"/>
        <family val="2"/>
      </rPr>
      <t>1</t>
    </r>
    <r>
      <rPr>
        <b/>
        <sz val="18"/>
        <color indexed="8"/>
        <rFont val="Arial"/>
        <family val="2"/>
      </rPr>
      <t>-b</t>
    </r>
    <r>
      <rPr>
        <b/>
        <vertAlign val="subscript"/>
        <sz val="18"/>
        <color indexed="8"/>
        <rFont val="Arial"/>
        <family val="2"/>
      </rPr>
      <t>2</t>
    </r>
    <r>
      <rPr>
        <b/>
        <sz val="18"/>
        <color indexed="8"/>
        <rFont val="Arial"/>
        <family val="2"/>
      </rPr>
      <t>)</t>
    </r>
    <r>
      <rPr>
        <b/>
        <sz val="18"/>
        <color indexed="10"/>
        <rFont val="Arial"/>
        <family val="2"/>
      </rPr>
      <t xml:space="preserve"> Credit</t>
    </r>
    <r>
      <rPr>
        <b/>
        <sz val="18"/>
        <color indexed="8"/>
        <rFont val="Arial"/>
        <family val="2"/>
      </rPr>
      <t xml:space="preserve"> per TOU period (may never be &lt; 0 unless banking approved)</t>
    </r>
  </si>
  <si>
    <r>
      <t>b</t>
    </r>
    <r>
      <rPr>
        <b/>
        <vertAlign val="subscript"/>
        <sz val="18"/>
        <color indexed="10"/>
        <rFont val="Arial"/>
        <family val="2"/>
      </rPr>
      <t>1</t>
    </r>
    <r>
      <rPr>
        <b/>
        <sz val="18"/>
        <color indexed="8"/>
        <rFont val="Arial"/>
        <family val="2"/>
      </rPr>
      <t>) Sub-total</t>
    </r>
  </si>
  <si>
    <r>
      <t xml:space="preserve">Cost/saving of losses for energy reconciled </t>
    </r>
    <r>
      <rPr>
        <b/>
        <sz val="18"/>
        <color rgb="FFC00000"/>
        <rFont val="Arial"/>
        <family val="2"/>
      </rPr>
      <t>(low demand season)</t>
    </r>
  </si>
  <si>
    <t>Load (Consumer)</t>
  </si>
  <si>
    <t>Standard energy charge</t>
  </si>
  <si>
    <t>Off peak energy charge</t>
  </si>
  <si>
    <t>Day/Month</t>
  </si>
  <si>
    <t>PERIOD</t>
  </si>
  <si>
    <t>Season</t>
  </si>
  <si>
    <t>kVArh</t>
  </si>
  <si>
    <t>Summer profile</t>
  </si>
  <si>
    <t>Current</t>
  </si>
  <si>
    <t>Proposed</t>
  </si>
  <si>
    <t>Winter profile</t>
  </si>
  <si>
    <t>Proposed TOU periods</t>
  </si>
  <si>
    <t xml:space="preserve">High </t>
  </si>
  <si>
    <t>TARIFF LIST</t>
  </si>
  <si>
    <t>URBAN</t>
  </si>
  <si>
    <t>RURAL</t>
  </si>
  <si>
    <t>MEGAFLEX</t>
  </si>
  <si>
    <t>MINIFLEX</t>
  </si>
  <si>
    <t>RURAFLEX</t>
  </si>
  <si>
    <t>Local</t>
  </si>
  <si>
    <t>Generation capacity charge</t>
  </si>
  <si>
    <t>Municflex</t>
  </si>
  <si>
    <t>Calculation kVA</t>
  </si>
  <si>
    <t>PH</t>
  </si>
  <si>
    <t>LOAD KWH</t>
  </si>
  <si>
    <t>GENERATOR KWH</t>
  </si>
  <si>
    <t>TOU Summary Load</t>
  </si>
  <si>
    <t>TOU Summary Generator</t>
  </si>
  <si>
    <t>Customer name/POD ID:</t>
  </si>
  <si>
    <t>xxxx</t>
  </si>
  <si>
    <t>Select original tariff</t>
  </si>
  <si>
    <t>LEGEND</t>
  </si>
  <si>
    <t>Rural or Urban</t>
  </si>
  <si>
    <t>Select supply size/customer category</t>
  </si>
  <si>
    <t>No. of PODs linked to an account</t>
  </si>
  <si>
    <t>Use Hourly Data?</t>
  </si>
  <si>
    <t xml:space="preserve">Note this is based on 21/22 dates and public holidays </t>
  </si>
  <si>
    <t>Billling summated data</t>
  </si>
  <si>
    <t>Total energy</t>
  </si>
  <si>
    <t>Actual data</t>
  </si>
  <si>
    <t>Seasons</t>
  </si>
  <si>
    <t>B</t>
  </si>
  <si>
    <t>A</t>
  </si>
  <si>
    <t>Excess Reactive Energy</t>
  </si>
  <si>
    <t>Comparison</t>
  </si>
  <si>
    <t>Unit charge</t>
  </si>
  <si>
    <t>Amount payable</t>
  </si>
  <si>
    <t>Difference</t>
  </si>
  <si>
    <t>% Difference</t>
  </si>
  <si>
    <t>MODEL INPUTS - LOAD DATA</t>
  </si>
  <si>
    <t>MODEL INPUTS - GENERATOR DATA</t>
  </si>
  <si>
    <t>Select Wheeling of Offset</t>
  </si>
  <si>
    <t>Select Urban or Rural - Urban = &gt;22 kV or any supply within urban proclaimed areas (not farms)</t>
  </si>
  <si>
    <t>Select size of generator based on MEC</t>
  </si>
  <si>
    <t>Input maximum export capacity (MEC)</t>
  </si>
  <si>
    <t xml:space="preserve"> Use ratios, or actual data</t>
  </si>
  <si>
    <t>Maximum demand</t>
  </si>
  <si>
    <t>Annual utilised capacity</t>
  </si>
  <si>
    <t>NMD</t>
  </si>
  <si>
    <t>Wheeling or offset (net-billing)</t>
  </si>
  <si>
    <t>Banking</t>
  </si>
  <si>
    <t>GCC</t>
  </si>
  <si>
    <t>Generation Capacity Charge</t>
  </si>
  <si>
    <t>Before reconciliation</t>
  </si>
  <si>
    <t>Network demand charge</t>
  </si>
  <si>
    <t>Saving due to wheeling or offset</t>
  </si>
  <si>
    <t>Load</t>
  </si>
  <si>
    <t>Replace the hourly data in orange columns</t>
  </si>
  <si>
    <t xml:space="preserve">Wheeling or offset </t>
  </si>
  <si>
    <t>Revised</t>
  </si>
  <si>
    <t>Summary Current</t>
  </si>
  <si>
    <t>Summary Revised</t>
  </si>
  <si>
    <t>Instructions</t>
  </si>
  <si>
    <t>Sheet</t>
  </si>
  <si>
    <t>Description</t>
  </si>
  <si>
    <t>MAIN INPUTS AND COMPARISON</t>
  </si>
  <si>
    <t>The customer must enter their current tariff details, consumption and demands on this sheet</t>
  </si>
  <si>
    <t>HOURLY DATA</t>
  </si>
  <si>
    <t>No selection</t>
  </si>
  <si>
    <t>1a) Consumption + recon current</t>
  </si>
  <si>
    <t>Calculates the customer (load) bill based on current tariff structure</t>
  </si>
  <si>
    <t>2a) Generator annual current</t>
  </si>
  <si>
    <t>3a) Banking recon current</t>
  </si>
  <si>
    <t>4a)Annual Bill with Recon curr</t>
  </si>
  <si>
    <t>5) Summary</t>
  </si>
  <si>
    <t>Calculates the generator bill based on current structure</t>
  </si>
  <si>
    <t>Banking on current structure</t>
  </si>
  <si>
    <t>Summary of the wheeling and offset transaction</t>
  </si>
  <si>
    <t>MODEL LOAD SUMMARY ACTUAL DATA FROM HOURLY DATA WORKSHEET</t>
  </si>
  <si>
    <t>MODEL GENERATOR SUMMARY ACTUAL DATA FROM HOURLY DATA WORKSHEET</t>
  </si>
  <si>
    <t xml:space="preserve"> CURRENT VS REVISED COMPARISON FOR LOAD TARIFF: BEFORE AND AFTER RECONCILIATION</t>
  </si>
  <si>
    <t xml:space="preserve"> CURRENT VS REVISED COMPARISON FOR GENERATOR TARIFF</t>
  </si>
  <si>
    <t xml:space="preserve"> Use assumed load factor, or actual data</t>
  </si>
  <si>
    <t xml:space="preserve"> Use assumed power factor, or actual data</t>
  </si>
  <si>
    <t>Cell C19</t>
  </si>
  <si>
    <t>Cell C63</t>
  </si>
  <si>
    <t>From Cell C95</t>
  </si>
  <si>
    <t>From Cell C151</t>
  </si>
  <si>
    <t>Cell H4: Hourly Load kWh consumption data (if available)
Cell I4: Hourly Load kVArh data (if available)
Cell K4: Hourly Generator data (if available)</t>
  </si>
  <si>
    <t>(Municflex)</t>
  </si>
  <si>
    <t>MUNICFLEX</t>
  </si>
  <si>
    <t>From Cell C14 to C18</t>
  </si>
  <si>
    <t>From Cell C59 to C62</t>
  </si>
  <si>
    <t xml:space="preserve">This is the main worksheet where selections are made, inputs are provided and comparisons provided  between the current and revised tariff structures </t>
  </si>
  <si>
    <t>From Cell C52 to C58</t>
  </si>
  <si>
    <t>From Cell C3 to C13</t>
  </si>
  <si>
    <t xml:space="preserve">Override the ratio formula's with billing data </t>
  </si>
  <si>
    <t>From Cell C25 to N27</t>
  </si>
  <si>
    <t>From Cell C72 to N74</t>
  </si>
  <si>
    <t>Here the customer can input their hourly metered data (if available) instead of using assumed TOU ratios or billing data</t>
  </si>
  <si>
    <t>Calculates the customer bill (load) based on proposed tariff structure</t>
  </si>
  <si>
    <t>No inputs</t>
  </si>
  <si>
    <t>Input notified maximum demand</t>
  </si>
  <si>
    <t>Input number of point of delivery linked to the account (ensure if there are more than one, that the consolidated NMD, demand and consumption is entered)</t>
  </si>
  <si>
    <t>NMD kVA</t>
  </si>
  <si>
    <t>TOU ratio</t>
  </si>
  <si>
    <t>1b) Consumption + recon propose</t>
  </si>
  <si>
    <t>2b) Generator annual proposed</t>
  </si>
  <si>
    <t>3b) Banking recon proposed</t>
  </si>
  <si>
    <t>4b)Annual Bill with Recon prop</t>
  </si>
  <si>
    <t>Annual bill split into High and Low demand seasons on current structure</t>
  </si>
  <si>
    <t>Annual bill split into High and Low demand seasons on proposed structure</t>
  </si>
  <si>
    <t>Banking on proposed structure</t>
  </si>
  <si>
    <t>Calculates the generator bill based on proposed structure</t>
  </si>
  <si>
    <t>Select Yes or No.  Banking not allowed for generators &gt;1MW</t>
  </si>
  <si>
    <t>Banking recon - current tariffs</t>
  </si>
  <si>
    <t xml:space="preserve">Credit rates </t>
  </si>
  <si>
    <t>To calculate actual TOU data</t>
  </si>
  <si>
    <t>Eneregy charge</t>
  </si>
  <si>
    <t>Energy charge</t>
  </si>
  <si>
    <t>Cost/saving of losses for energy reconciled (high demand season)</t>
  </si>
  <si>
    <t>A) Network charges</t>
  </si>
  <si>
    <t>Total network charges</t>
  </si>
  <si>
    <t xml:space="preserve">B) Total energy through customer meter </t>
  </si>
  <si>
    <t>Sub-total</t>
  </si>
  <si>
    <t>C) Total other charges</t>
  </si>
  <si>
    <t>D) Total account</t>
  </si>
  <si>
    <r>
      <t>F) (b</t>
    </r>
    <r>
      <rPr>
        <b/>
        <vertAlign val="subscript"/>
        <sz val="18"/>
        <color rgb="FF598787"/>
        <rFont val="Arial"/>
        <family val="2"/>
      </rPr>
      <t>1</t>
    </r>
    <r>
      <rPr>
        <b/>
        <sz val="18"/>
        <color rgb="FF598787"/>
        <rFont val="Arial"/>
        <family val="2"/>
      </rPr>
      <t>-b</t>
    </r>
    <r>
      <rPr>
        <b/>
        <vertAlign val="subscript"/>
        <sz val="18"/>
        <color rgb="FF598787"/>
        <rFont val="Arial"/>
        <family val="2"/>
      </rPr>
      <t>2</t>
    </r>
    <r>
      <rPr>
        <b/>
        <sz val="18"/>
        <color rgb="FF598787"/>
        <rFont val="Arial"/>
        <family val="2"/>
      </rPr>
      <t>) Credit per TOU period (may never be &lt; 0 unless banking approved)</t>
    </r>
  </si>
  <si>
    <t>Cost/saving of losses for energy reconciled (low demand season)</t>
  </si>
  <si>
    <t>Municflex active energy charge [c/kWh] (Munic)</t>
  </si>
  <si>
    <t>Non-munic</t>
  </si>
  <si>
    <t>Column1</t>
  </si>
  <si>
    <t>Indicate if this is a muncipal account or not</t>
  </si>
  <si>
    <t>Megaflex active energy charge [c/kWh] (Munic)</t>
  </si>
  <si>
    <t>Generator data</t>
  </si>
  <si>
    <t>Load data</t>
  </si>
  <si>
    <r>
      <t xml:space="preserve">Based on summated Load billing data or simulated based on above ratios - monthly peak, standard and off-peak (where billed or hourly information is not used/available). </t>
    </r>
    <r>
      <rPr>
        <b/>
        <sz val="12"/>
        <color rgb="FFFFFF00"/>
        <rFont val="Arial"/>
        <family val="2"/>
      </rPr>
      <t>Using this option will not give the TOU changes impact</t>
    </r>
  </si>
  <si>
    <r>
      <t xml:space="preserve">Based on summated Generator billing data or simulated based on above ratios - monthly peak, standard and off-peak (where billed or hourly information is not used/available). </t>
    </r>
    <r>
      <rPr>
        <b/>
        <sz val="12"/>
        <color rgb="FFFFFF00"/>
        <rFont val="Arial"/>
        <family val="2"/>
      </rPr>
      <t>Using this option will not give the TOU changes impact</t>
    </r>
  </si>
  <si>
    <r>
      <t>4b) Annual Bill with Recon prop</t>
    </r>
    <r>
      <rPr>
        <sz val="11"/>
        <rFont val="Calibri"/>
        <family val="2"/>
      </rPr>
      <t xml:space="preserve"> D18 Cell links corrected to "Load rates proposed"</t>
    </r>
  </si>
  <si>
    <r>
      <t>4b) Annual Bill with Recon prop</t>
    </r>
    <r>
      <rPr>
        <sz val="11"/>
        <rFont val="Calibri"/>
        <family val="2"/>
      </rPr>
      <t xml:space="preserve"> C47:C49 and I47:49 Gen wheeling credits corrected to be negative </t>
    </r>
  </si>
  <si>
    <r>
      <t xml:space="preserve">4b) Annual Bill with Recon prop </t>
    </r>
    <r>
      <rPr>
        <sz val="11"/>
        <rFont val="Calibri"/>
        <family val="2"/>
      </rPr>
      <t>the generator capacity charge included in the calculations </t>
    </r>
  </si>
  <si>
    <r>
      <t xml:space="preserve">Load rates proposed </t>
    </r>
    <r>
      <rPr>
        <sz val="11"/>
        <rFont val="Calibri"/>
        <family val="2"/>
      </rPr>
      <t>- the local authority rates corrected for Municflex</t>
    </r>
  </si>
  <si>
    <t>Change</t>
  </si>
  <si>
    <t>Comment</t>
  </si>
  <si>
    <t>Would not allow correct selection of supply size</t>
  </si>
  <si>
    <t>Was referring to current rate. Did not impact the results on the "MAIN INPUTS AND COMPARISON WORKSHEET</t>
  </si>
  <si>
    <t>Did not impact the results on the "MAIN INPUTS AND COMPARISON WORKSHEET</t>
  </si>
  <si>
    <t>Will impact the results if the wheeling is to a municipality</t>
  </si>
  <si>
    <t>Generator data selected and entered</t>
  </si>
  <si>
    <t>Load data selected and entered (Wheeling or Offset, tariff, voltage, Transmission Zone, supply size etc)</t>
  </si>
  <si>
    <t>If simulated data is to be used, input assumed TOU ratios and load factor to get to TOU generation profile</t>
  </si>
  <si>
    <t>If simulated data is to be used, input assumed TOU ratios, load factor and power factor to get to TOU consumption profile</t>
  </si>
  <si>
    <t>Comparison of load current and revised account before and after reconciliation due to wheeling or offset</t>
  </si>
  <si>
    <t xml:space="preserve">Comparison of generator current and revised account </t>
  </si>
  <si>
    <t>Was referring to proposed TOU. Would impact result when comparing TOU</t>
  </si>
  <si>
    <t xml:space="preserve">Load data </t>
  </si>
  <si>
    <t xml:space="preserve">Generator data </t>
  </si>
  <si>
    <r>
      <t>2a) Generator annual current</t>
    </r>
    <r>
      <rPr>
        <sz val="11"/>
        <rFont val="Calibri"/>
        <family val="2"/>
      </rPr>
      <t xml:space="preserve"> - the generated energy per TOU period corrected to be based on current structure</t>
    </r>
  </si>
  <si>
    <r>
      <rPr>
        <b/>
        <sz val="10"/>
        <rFont val="Calibri"/>
        <family val="2"/>
      </rPr>
      <t xml:space="preserve">MAIN INPUTS AND COMPARISON </t>
    </r>
    <r>
      <rPr>
        <sz val="10"/>
        <rFont val="Calibri"/>
        <family val="2"/>
      </rPr>
      <t>-</t>
    </r>
    <r>
      <rPr>
        <sz val="11"/>
        <rFont val="Calibri"/>
        <family val="2"/>
      </rPr>
      <t xml:space="preserve"> Cell C55 dropdown list for generators Transmission Zone corrected</t>
    </r>
  </si>
  <si>
    <t>Chargeable demand (highest demand Peak &amp; Standard per month)</t>
  </si>
  <si>
    <t>Off-peak consumption</t>
  </si>
  <si>
    <t>Peak consumption new TOU</t>
  </si>
  <si>
    <t>Standard consumption new TOU</t>
  </si>
  <si>
    <t>Off-peak consumption new TOU</t>
  </si>
  <si>
    <t>Peak consumption existing TOU</t>
  </si>
  <si>
    <t>Standard consumption existing TOU</t>
  </si>
  <si>
    <t>Off-peak consumption existing TOU</t>
  </si>
  <si>
    <t>Peak period generation</t>
  </si>
  <si>
    <t>Standard period generation</t>
  </si>
  <si>
    <t xml:space="preserve">Off-peak period generation </t>
  </si>
  <si>
    <t>Peak period generation new TOU</t>
  </si>
  <si>
    <t>Standard period generation new TOU</t>
  </si>
  <si>
    <t>Off-peak period generation new TOU</t>
  </si>
  <si>
    <t>Peak period generation existing TOU</t>
  </si>
  <si>
    <t>Standard period generation existing TOU</t>
  </si>
  <si>
    <t>Off-peak period generation existing TOU</t>
  </si>
  <si>
    <t xml:space="preserve"> Use ratios, or actual data </t>
  </si>
  <si>
    <r>
      <t xml:space="preserve">Select if </t>
    </r>
    <r>
      <rPr>
        <b/>
        <u/>
        <sz val="10"/>
        <rFont val="Arial"/>
        <family val="2"/>
      </rPr>
      <t>Yes</t>
    </r>
    <r>
      <rPr>
        <sz val="10"/>
        <rFont val="Arial"/>
        <family val="2"/>
      </rPr>
      <t xml:space="preserve"> hourly actual load data must be used or </t>
    </r>
    <r>
      <rPr>
        <b/>
        <u/>
        <sz val="10"/>
        <rFont val="Arial"/>
        <family val="2"/>
      </rPr>
      <t>No</t>
    </r>
    <r>
      <rPr>
        <sz val="10"/>
        <rFont val="Arial"/>
        <family val="2"/>
      </rPr>
      <t xml:space="preserve"> if billing data or assumed ratios and load factors is to be used</t>
    </r>
  </si>
  <si>
    <r>
      <t xml:space="preserve">Select </t>
    </r>
    <r>
      <rPr>
        <b/>
        <u/>
        <sz val="10"/>
        <rFont val="Arial"/>
        <family val="2"/>
      </rPr>
      <t>Yes</t>
    </r>
    <r>
      <rPr>
        <sz val="10"/>
        <rFont val="Arial"/>
        <family val="2"/>
      </rPr>
      <t xml:space="preserve"> if hourly actual generator data is be used or </t>
    </r>
    <r>
      <rPr>
        <b/>
        <u/>
        <sz val="10"/>
        <rFont val="Arial"/>
        <family val="2"/>
      </rPr>
      <t>No</t>
    </r>
    <r>
      <rPr>
        <sz val="10"/>
        <rFont val="Arial"/>
        <family val="2"/>
      </rPr>
      <t xml:space="preserve"> if billing data or assumed ratios and load factors is to be used</t>
    </r>
  </si>
  <si>
    <t xml:space="preserve">Override the ratio formula's with assumed/billing data </t>
  </si>
  <si>
    <r>
      <rPr>
        <b/>
        <sz val="10"/>
        <rFont val="Calibri"/>
        <family val="2"/>
      </rPr>
      <t xml:space="preserve">MAIN INPUTS AND COMPARISON </t>
    </r>
    <r>
      <rPr>
        <sz val="10"/>
        <rFont val="Calibri"/>
        <family val="2"/>
      </rPr>
      <t>-</t>
    </r>
    <r>
      <rPr>
        <sz val="11"/>
        <rFont val="Calibri"/>
        <family val="2"/>
      </rPr>
      <t xml:space="preserve"> Cell C10 dropdown list for load supply sizes options corrected</t>
    </r>
  </si>
  <si>
    <t>Mpumalanga was mising</t>
  </si>
  <si>
    <t>Errata 15/09/22 version</t>
  </si>
  <si>
    <r>
      <t xml:space="preserve">General </t>
    </r>
    <r>
      <rPr>
        <sz val="11"/>
        <rFont val="Calibri"/>
        <family val="2"/>
      </rPr>
      <t>- additional explanations provided</t>
    </r>
  </si>
  <si>
    <r>
      <t xml:space="preserve">Use as a proxy for consumption in each period.  If consumption is known override formulae in rows 25 to 27 </t>
    </r>
    <r>
      <rPr>
        <b/>
        <u/>
        <sz val="11"/>
        <color rgb="FF858705"/>
        <rFont val="Arial"/>
        <family val="2"/>
      </rPr>
      <t>or</t>
    </r>
    <r>
      <rPr>
        <sz val="11"/>
        <color rgb="FF858705"/>
        <rFont val="Arial"/>
        <family val="2"/>
      </rPr>
      <t xml:space="preserve"> select </t>
    </r>
    <r>
      <rPr>
        <b/>
        <u/>
        <sz val="11"/>
        <color rgb="FF858705"/>
        <rFont val="Arial"/>
        <family val="2"/>
      </rPr>
      <t>Yes</t>
    </r>
    <r>
      <rPr>
        <sz val="11"/>
        <color rgb="FF858705"/>
        <rFont val="Arial"/>
        <family val="2"/>
      </rPr>
      <t xml:space="preserve"> in Cell C19 to use hourly data</t>
    </r>
  </si>
  <si>
    <r>
      <t xml:space="preserve">Use as a proxy for generation in each period.  If generation is known override formulae in rows 72 to 74 </t>
    </r>
    <r>
      <rPr>
        <b/>
        <u/>
        <sz val="11"/>
        <color rgb="FF858705"/>
        <rFont val="Arial"/>
        <family val="2"/>
      </rPr>
      <t>or</t>
    </r>
    <r>
      <rPr>
        <sz val="11"/>
        <color rgb="FF858705"/>
        <rFont val="Arial"/>
        <family val="2"/>
      </rPr>
      <t xml:space="preserve"> select </t>
    </r>
    <r>
      <rPr>
        <b/>
        <u/>
        <sz val="11"/>
        <color rgb="FF858705"/>
        <rFont val="Arial"/>
        <family val="2"/>
      </rPr>
      <t>Yes</t>
    </r>
    <r>
      <rPr>
        <sz val="11"/>
        <color rgb="FF858705"/>
        <rFont val="Arial"/>
        <family val="2"/>
      </rPr>
      <t xml:space="preserve"> to use hourly data in Cell C63</t>
    </r>
  </si>
  <si>
    <r>
      <t xml:space="preserve">Based on new TOU hourly actuals - </t>
    </r>
    <r>
      <rPr>
        <b/>
        <i/>
        <sz val="12"/>
        <color theme="0"/>
        <rFont val="Arial"/>
        <family val="2"/>
      </rPr>
      <t>From HOURLY DATA worksheet</t>
    </r>
    <r>
      <rPr>
        <b/>
        <sz val="12"/>
        <color theme="0"/>
        <rFont val="Arial"/>
        <family val="2"/>
      </rPr>
      <t xml:space="preserve">. Note: If </t>
    </r>
    <r>
      <rPr>
        <b/>
        <u/>
        <sz val="12"/>
        <color theme="0"/>
        <rFont val="Arial"/>
        <family val="2"/>
      </rPr>
      <t>No</t>
    </r>
    <r>
      <rPr>
        <b/>
        <sz val="12"/>
        <color theme="0"/>
        <rFont val="Arial"/>
        <family val="2"/>
      </rPr>
      <t xml:space="preserve"> in Cell C19 selected, this will revert to billing data</t>
    </r>
  </si>
  <si>
    <r>
      <t xml:space="preserve">Existing TOU hourly actuals </t>
    </r>
    <r>
      <rPr>
        <b/>
        <i/>
        <sz val="12"/>
        <color theme="0"/>
        <rFont val="Arial"/>
        <family val="2"/>
      </rPr>
      <t>- From HOURLY DATA worksheet</t>
    </r>
    <r>
      <rPr>
        <b/>
        <sz val="12"/>
        <color theme="0"/>
        <rFont val="Arial"/>
        <family val="2"/>
      </rPr>
      <t xml:space="preserve">. Note: If </t>
    </r>
    <r>
      <rPr>
        <b/>
        <u/>
        <sz val="12"/>
        <color theme="0"/>
        <rFont val="Arial"/>
        <family val="2"/>
      </rPr>
      <t>No</t>
    </r>
    <r>
      <rPr>
        <b/>
        <sz val="12"/>
        <color theme="0"/>
        <rFont val="Arial"/>
        <family val="2"/>
      </rPr>
      <t xml:space="preserve"> in Cell C19 selected, this will revert to billing data</t>
    </r>
  </si>
  <si>
    <r>
      <t xml:space="preserve">Based on new TOU hourly actuals - </t>
    </r>
    <r>
      <rPr>
        <b/>
        <i/>
        <sz val="12"/>
        <color theme="0"/>
        <rFont val="Arial"/>
        <family val="2"/>
      </rPr>
      <t>From HOURLY DATA worksheet</t>
    </r>
    <r>
      <rPr>
        <b/>
        <sz val="12"/>
        <color theme="0"/>
        <rFont val="Arial"/>
        <family val="2"/>
      </rPr>
      <t xml:space="preserve">. Note: If </t>
    </r>
    <r>
      <rPr>
        <b/>
        <u/>
        <sz val="12"/>
        <color theme="0"/>
        <rFont val="Arial"/>
        <family val="2"/>
      </rPr>
      <t>No</t>
    </r>
    <r>
      <rPr>
        <b/>
        <sz val="12"/>
        <color theme="0"/>
        <rFont val="Arial"/>
        <family val="2"/>
      </rPr>
      <t xml:space="preserve"> in Cell C63 is selected, this will revert to billing data</t>
    </r>
  </si>
  <si>
    <r>
      <t xml:space="preserve">Existing TOU hourly actuals </t>
    </r>
    <r>
      <rPr>
        <b/>
        <i/>
        <sz val="12"/>
        <color theme="0"/>
        <rFont val="Arial"/>
        <family val="2"/>
      </rPr>
      <t>- From HOURLY DATA worksheet</t>
    </r>
    <r>
      <rPr>
        <b/>
        <sz val="12"/>
        <color theme="0"/>
        <rFont val="Arial"/>
        <family val="2"/>
      </rPr>
      <t xml:space="preserve">. Note: If </t>
    </r>
    <r>
      <rPr>
        <b/>
        <u/>
        <sz val="12"/>
        <color theme="0"/>
        <rFont val="Arial"/>
        <family val="2"/>
      </rPr>
      <t>No</t>
    </r>
    <r>
      <rPr>
        <b/>
        <sz val="12"/>
        <color theme="0"/>
        <rFont val="Arial"/>
        <family val="2"/>
      </rPr>
      <t xml:space="preserve"> in Cell C63 is selected, this will revert to billing data</t>
    </r>
  </si>
  <si>
    <t>Maximum Demand in all time periods in the month</t>
  </si>
  <si>
    <t>Tariff rates - 2024/25 - non-munic CURRENT</t>
  </si>
  <si>
    <t>Tariff rates - 2024/2025 -Munic CURRENT</t>
  </si>
  <si>
    <t>2024/25 Generator related charges Current</t>
  </si>
  <si>
    <t>Legacy</t>
  </si>
  <si>
    <t>Legacy [c/kWh]</t>
  </si>
  <si>
    <t>Tariff rates - 2024/25 - non-munic REVISED</t>
  </si>
  <si>
    <t>Tariff rates - 2024/25 - munic REVISED</t>
  </si>
  <si>
    <t>Legacy charge</t>
  </si>
  <si>
    <t>Ruraflex only</t>
  </si>
  <si>
    <t xml:space="preserve"> TOU PERIOD</t>
  </si>
  <si>
    <t>2024/25 Generator related charges proposed</t>
  </si>
  <si>
    <t>The purpose of this model is to compare current structures and proposed structures for wheeling and offset in 2024/25 Rand values</t>
  </si>
  <si>
    <t>PLEASE note these are in 24/25 Rand values so as to compare against the NERSA submitted tariff plan (refer to www.eskom.co.za/tariffs for more details)</t>
  </si>
  <si>
    <t>This worksheet is calculates the bill before and after wheeling and offset (net-billing) using current tariff in 24/25 Rand value</t>
  </si>
  <si>
    <t>This worksheet is calculates the bill before and after wheeling and offset (net-billing) using proposed tariff in 24/25 Rand value</t>
  </si>
  <si>
    <t>This worsksheet calculates the current (24/25 Rand value) GUoS charges</t>
  </si>
  <si>
    <t>This worsksheet calculates the revised (24/25 Rand value) GUoS charges</t>
  </si>
  <si>
    <t>Banking recon - proposed tariffs</t>
  </si>
  <si>
    <t>TOU EXIST</t>
  </si>
  <si>
    <t>NEW TOU</t>
  </si>
  <si>
    <t xml:space="preserve"> NEW TOU</t>
  </si>
  <si>
    <t>c/kWh value of avoided cost of buyer (-energy charges excl losses + admin)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</si>
</sst>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3" formatCode="_-* #,##0.00_-;\-* #,##0.00_-;_-* &quot;-&quot;??_-;_-@_-"/>
    <numFmt numFmtId="164" formatCode="_(* #,##0.00_);_(* \(#,##0.00\);_(* &quot;-&quot;??_);_(@_)"/>
    <numFmt numFmtId="165" formatCode="&quot;R&quot;\ #,##0.00;[Red]&quot;R&quot;\ \-#,##0.00"/>
    <numFmt numFmtId="166" formatCode="_ &quot;R&quot;\ * #,##0_ ;_ &quot;R&quot;\ * \-#,##0_ ;_ &quot;R&quot;\ * &quot;-&quot;_ ;_ @_ "/>
    <numFmt numFmtId="167" formatCode="_ * #,##0_ ;_ * \-#,##0_ ;_ * &quot;-&quot;_ ;_ @_ "/>
    <numFmt numFmtId="168" formatCode="_ &quot;R&quot;\ * #,##0.00_ ;_ &quot;R&quot;\ * \-#,##0.00_ ;_ &quot;R&quot;\ * &quot;-&quot;??_ ;_ @_ "/>
    <numFmt numFmtId="169" formatCode="[$R-1C09]\ #,##0.00"/>
    <numFmt numFmtId="170" formatCode="0.00000"/>
    <numFmt numFmtId="171" formatCode="0.000"/>
    <numFmt numFmtId="172" formatCode="_-* #,##0_-;\-* #,##0_-;_-* &quot;-&quot;??_-;_-@_-"/>
    <numFmt numFmtId="173" formatCode="&quot;R&quot;\ #,##0.00"/>
    <numFmt numFmtId="174" formatCode="_ * #,##0.00_ ;_ * \-#,##0.00_ ;_ * \-??_ ;_ @_ "/>
    <numFmt numFmtId="175" formatCode="&quot;R &quot;#,##0.00;&quot;R -&quot;#,##0.00"/>
    <numFmt numFmtId="176" formatCode="&quot;R &quot;#,##0.00"/>
    <numFmt numFmtId="177" formatCode="[$R-1C09]\ #,##0"/>
    <numFmt numFmtId="178" formatCode="&quot;R&quot;\ #,##0"/>
    <numFmt numFmtId="179" formatCode="#,##0.0000"/>
    <numFmt numFmtId="180" formatCode="0.0000"/>
    <numFmt numFmtId="181" formatCode="0.0"/>
    <numFmt numFmtId="182" formatCode="_ &quot;R&quot;\ * #,##0_ ;_ &quot;R&quot;\ * \-#,##0_ ;_ &quot;R&quot;\ * &quot;-&quot;??_ ;_ @_ "/>
    <numFmt numFmtId="183" formatCode="[$R-1C09]\ #,##0.0000"/>
    <numFmt numFmtId="184" formatCode="0.00&quot;c&quot;"/>
    <numFmt numFmtId="185" formatCode="[$R-1C09]#,##0.000"/>
    <numFmt numFmtId="186" formatCode="&quot;R&quot;#,##0"/>
    <numFmt numFmtId="187" formatCode="_ * #,##0_ ;_ * \-#,##0_ ;_ * &quot;-&quot;??_ ;_ @_ "/>
    <numFmt numFmtId="188" formatCode="&quot;R&quot;\ #,##0;[Red]&quot;R&quot;\ \-#,##0"/>
  </numFmts>
  <fonts count="162" x14ac:knownFonts="1">
    <font>
      <sz val="10"/>
      <name val="Arial"/>
    </font>
    <font>
      <sz val="11"/>
      <color theme="1"/>
      <name val="Calibri"/>
      <family val="2"/>
      <scheme val="minor"/>
    </font>
    <font>
      <sz val="11"/>
      <color indexed="8"/>
      <name val="Calibri"/>
      <family val="2"/>
    </font>
    <font>
      <sz val="10"/>
      <name val="Arial"/>
      <family val="2"/>
    </font>
    <font>
      <sz val="8"/>
      <name val="Arial"/>
      <family val="2"/>
    </font>
    <font>
      <sz val="10"/>
      <name val="Arial"/>
      <family val="2"/>
    </font>
    <font>
      <b/>
      <sz val="10"/>
      <name val="Arial"/>
      <family val="2"/>
    </font>
    <font>
      <b/>
      <sz val="12"/>
      <name val="Arial"/>
      <family val="2"/>
    </font>
    <font>
      <b/>
      <sz val="10"/>
      <color indexed="9"/>
      <name val="Arial"/>
      <family val="2"/>
    </font>
    <font>
      <b/>
      <sz val="14"/>
      <name val="Arial"/>
      <family val="2"/>
    </font>
    <font>
      <sz val="10"/>
      <color indexed="10"/>
      <name val="Arial"/>
      <family val="2"/>
    </font>
    <font>
      <b/>
      <sz val="10"/>
      <color indexed="10"/>
      <name val="Arial"/>
      <family val="2"/>
    </font>
    <font>
      <b/>
      <sz val="12"/>
      <color indexed="9"/>
      <name val="Arial"/>
      <family val="2"/>
    </font>
    <font>
      <b/>
      <sz val="11"/>
      <name val="Arial Narrow"/>
      <family val="2"/>
    </font>
    <font>
      <sz val="12"/>
      <name val="Arial"/>
      <family val="2"/>
    </font>
    <font>
      <b/>
      <sz val="14"/>
      <name val="Arial Narrow"/>
      <family val="2"/>
    </font>
    <font>
      <b/>
      <sz val="12"/>
      <name val="Arial Narrow"/>
      <family val="2"/>
    </font>
    <font>
      <sz val="11"/>
      <name val="Arial Narrow"/>
      <family val="2"/>
    </font>
    <font>
      <sz val="8"/>
      <color indexed="81"/>
      <name val="Tahoma"/>
      <family val="2"/>
    </font>
    <font>
      <b/>
      <sz val="8"/>
      <color indexed="81"/>
      <name val="Tahoma"/>
      <family val="2"/>
    </font>
    <font>
      <b/>
      <i/>
      <sz val="12"/>
      <color indexed="10"/>
      <name val="Arial"/>
      <family val="2"/>
    </font>
    <font>
      <sz val="11"/>
      <name val="Arial"/>
      <family val="2"/>
    </font>
    <font>
      <b/>
      <sz val="10"/>
      <color indexed="8"/>
      <name val="Arial"/>
      <family val="2"/>
    </font>
    <font>
      <b/>
      <sz val="9"/>
      <color indexed="63"/>
      <name val="Arial"/>
      <family val="2"/>
    </font>
    <font>
      <b/>
      <sz val="10"/>
      <name val="Arial Narrow"/>
      <family val="2"/>
    </font>
    <font>
      <b/>
      <sz val="10"/>
      <color indexed="63"/>
      <name val="Arial"/>
      <family val="2"/>
    </font>
    <font>
      <b/>
      <sz val="14"/>
      <color indexed="9"/>
      <name val="Arial Narrow"/>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Narrow"/>
      <family val="2"/>
    </font>
    <font>
      <sz val="12"/>
      <color rgb="FF555555"/>
      <name val="Arial"/>
      <family val="2"/>
    </font>
    <font>
      <b/>
      <sz val="10"/>
      <color rgb="FFFF0000"/>
      <name val="Arial"/>
      <family val="2"/>
    </font>
    <font>
      <sz val="11"/>
      <color theme="1"/>
      <name val="Calibri"/>
      <family val="2"/>
    </font>
    <font>
      <b/>
      <u/>
      <sz val="12"/>
      <name val="Arial"/>
      <family val="2"/>
    </font>
    <font>
      <b/>
      <sz val="9"/>
      <color indexed="81"/>
      <name val="Tahoma"/>
      <family val="2"/>
    </font>
    <font>
      <sz val="9"/>
      <color indexed="81"/>
      <name val="Tahoma"/>
      <family val="2"/>
    </font>
    <font>
      <b/>
      <sz val="12"/>
      <color indexed="8"/>
      <name val="Arial"/>
      <family val="2"/>
    </font>
    <font>
      <u/>
      <sz val="10"/>
      <color theme="10"/>
      <name val="Arial"/>
      <family val="2"/>
    </font>
    <font>
      <sz val="10"/>
      <color theme="3" tint="0.39997558519241921"/>
      <name val="Arial"/>
      <family val="2"/>
    </font>
    <font>
      <sz val="11"/>
      <color theme="3" tint="0.39997558519241921"/>
      <name val="Arial Narrow"/>
      <family val="2"/>
    </font>
    <font>
      <sz val="10"/>
      <name val="Arial"/>
      <family val="2"/>
    </font>
    <font>
      <sz val="10"/>
      <color rgb="FFFF0000"/>
      <name val="Arial"/>
      <family val="2"/>
    </font>
    <font>
      <b/>
      <sz val="11"/>
      <color rgb="FFFF0000"/>
      <name val="Arial"/>
      <family val="2"/>
    </font>
    <font>
      <sz val="14"/>
      <name val="Arial"/>
      <family val="2"/>
    </font>
    <font>
      <i/>
      <sz val="14"/>
      <name val="Arial"/>
      <family val="2"/>
    </font>
    <font>
      <i/>
      <sz val="14"/>
      <color rgb="FFFF0000"/>
      <name val="Arial"/>
      <family val="2"/>
    </font>
    <font>
      <sz val="14"/>
      <color rgb="FF800080"/>
      <name val="Arial"/>
      <family val="2"/>
    </font>
    <font>
      <u/>
      <sz val="14"/>
      <color theme="10"/>
      <name val="Arial"/>
      <family val="2"/>
    </font>
    <font>
      <sz val="14"/>
      <color theme="3" tint="0.39997558519241921"/>
      <name val="Arial Rounded MT Bold"/>
      <family val="2"/>
    </font>
    <font>
      <b/>
      <sz val="14"/>
      <color theme="3" tint="0.39997558519241921"/>
      <name val="Arial"/>
      <family val="2"/>
    </font>
    <font>
      <b/>
      <sz val="14"/>
      <color theme="3" tint="-0.249977111117893"/>
      <name val="Arial"/>
      <family val="2"/>
    </font>
    <font>
      <sz val="14"/>
      <color theme="0" tint="-0.34998626667073579"/>
      <name val="Arial"/>
      <family val="2"/>
    </font>
    <font>
      <b/>
      <sz val="14"/>
      <color theme="0" tint="-0.34998626667073579"/>
      <name val="Arial"/>
      <family val="2"/>
    </font>
    <font>
      <sz val="14"/>
      <name val="Arial Narrow"/>
      <family val="2"/>
    </font>
    <font>
      <b/>
      <sz val="14"/>
      <color indexed="8"/>
      <name val="Arial"/>
      <family val="2"/>
    </font>
    <font>
      <b/>
      <sz val="12"/>
      <color theme="0"/>
      <name val="Arial"/>
      <family val="2"/>
    </font>
    <font>
      <sz val="12"/>
      <color rgb="FFFF0000"/>
      <name val="Arial"/>
      <family val="2"/>
    </font>
    <font>
      <sz val="14"/>
      <color rgb="FFFF0000"/>
      <name val="Arial"/>
      <family val="2"/>
    </font>
    <font>
      <sz val="10"/>
      <color theme="1"/>
      <name val="Arial"/>
      <family val="2"/>
    </font>
    <font>
      <sz val="10"/>
      <color theme="0" tint="-4.9989318521683403E-2"/>
      <name val="Arial"/>
      <family val="2"/>
    </font>
    <font>
      <i/>
      <sz val="10"/>
      <color theme="6" tint="-0.249977111117893"/>
      <name val="Arial"/>
      <family val="2"/>
    </font>
    <font>
      <vertAlign val="subscript"/>
      <sz val="10"/>
      <name val="Arial"/>
      <family val="2"/>
    </font>
    <font>
      <i/>
      <sz val="10"/>
      <color theme="0" tint="-0.14999847407452621"/>
      <name val="Arial"/>
      <family val="2"/>
    </font>
    <font>
      <sz val="10"/>
      <color theme="0" tint="-0.14999847407452621"/>
      <name val="Arial"/>
      <family val="2"/>
    </font>
    <font>
      <vertAlign val="subscript"/>
      <sz val="10"/>
      <color theme="1"/>
      <name val="Arial"/>
      <family val="2"/>
    </font>
    <font>
      <u/>
      <sz val="10"/>
      <color theme="1"/>
      <name val="Arial"/>
      <family val="2"/>
    </font>
    <font>
      <b/>
      <sz val="11"/>
      <color theme="1"/>
      <name val="Calibri"/>
      <family val="2"/>
      <scheme val="minor"/>
    </font>
    <font>
      <b/>
      <u/>
      <sz val="14"/>
      <color theme="10"/>
      <name val="Arial"/>
      <family val="2"/>
    </font>
    <font>
      <b/>
      <sz val="10"/>
      <color rgb="FF7030A0"/>
      <name val="Arial"/>
      <family val="2"/>
    </font>
    <font>
      <b/>
      <sz val="18"/>
      <name val="Arial"/>
      <family val="2"/>
    </font>
    <font>
      <b/>
      <sz val="18"/>
      <color indexed="9"/>
      <name val="Arial"/>
      <family val="2"/>
    </font>
    <font>
      <sz val="18"/>
      <name val="Arial"/>
      <family val="2"/>
    </font>
    <font>
      <sz val="18"/>
      <color indexed="20"/>
      <name val="Arial"/>
      <family val="2"/>
    </font>
    <font>
      <b/>
      <sz val="18"/>
      <color rgb="FFFF0000"/>
      <name val="Arial"/>
      <family val="2"/>
    </font>
    <font>
      <b/>
      <sz val="18"/>
      <color indexed="10"/>
      <name val="Arial"/>
      <family val="2"/>
    </font>
    <font>
      <b/>
      <sz val="18"/>
      <color indexed="8"/>
      <name val="Arial"/>
      <family val="2"/>
    </font>
    <font>
      <sz val="18"/>
      <color indexed="8"/>
      <name val="Arial"/>
      <family val="2"/>
    </font>
    <font>
      <i/>
      <sz val="18"/>
      <name val="Arial"/>
      <family val="2"/>
    </font>
    <font>
      <sz val="18"/>
      <color indexed="12"/>
      <name val="Arial"/>
      <family val="2"/>
    </font>
    <font>
      <b/>
      <vertAlign val="subscript"/>
      <sz val="18"/>
      <color indexed="8"/>
      <name val="Arial"/>
      <family val="2"/>
    </font>
    <font>
      <b/>
      <i/>
      <sz val="18"/>
      <color indexed="8"/>
      <name val="Arial"/>
      <family val="2"/>
    </font>
    <font>
      <b/>
      <sz val="18"/>
      <color rgb="FFC00000"/>
      <name val="Arial"/>
      <family val="2"/>
    </font>
    <font>
      <sz val="18"/>
      <color rgb="FFC00000"/>
      <name val="Arial"/>
      <family val="2"/>
    </font>
    <font>
      <b/>
      <vertAlign val="subscript"/>
      <sz val="18"/>
      <color indexed="10"/>
      <name val="Arial"/>
      <family val="2"/>
    </font>
    <font>
      <sz val="10"/>
      <color indexed="8"/>
      <name val="Arial"/>
      <family val="2"/>
    </font>
    <font>
      <sz val="11"/>
      <color rgb="FF000000"/>
      <name val="Calibri"/>
      <family val="2"/>
    </font>
    <font>
      <b/>
      <sz val="10"/>
      <color theme="1"/>
      <name val="Arial"/>
      <family val="2"/>
    </font>
    <font>
      <b/>
      <sz val="10"/>
      <color theme="0"/>
      <name val="Arial"/>
      <family val="2"/>
    </font>
    <font>
      <b/>
      <sz val="10"/>
      <color rgb="FF003896"/>
      <name val="Arial"/>
      <family val="2"/>
    </font>
    <font>
      <sz val="10"/>
      <color rgb="FFC00000"/>
      <name val="Arial"/>
      <family val="2"/>
    </font>
    <font>
      <b/>
      <sz val="11"/>
      <color rgb="FF858705"/>
      <name val="Arial"/>
      <family val="2"/>
    </font>
    <font>
      <b/>
      <sz val="12"/>
      <color rgb="FF96330F"/>
      <name val="Arial"/>
      <family val="2"/>
    </font>
    <font>
      <b/>
      <sz val="11"/>
      <color rgb="FFC00000"/>
      <name val="Arial"/>
      <family val="2"/>
    </font>
    <font>
      <b/>
      <sz val="12"/>
      <color rgb="FF003896"/>
      <name val="Arial"/>
      <family val="2"/>
    </font>
    <font>
      <b/>
      <sz val="11"/>
      <color rgb="FF003896"/>
      <name val="Arial"/>
      <family val="2"/>
    </font>
    <font>
      <b/>
      <i/>
      <sz val="10"/>
      <color rgb="FF00B0F0"/>
      <name val="Arial"/>
      <family val="2"/>
    </font>
    <font>
      <b/>
      <sz val="10"/>
      <color rgb="FF00B0F0"/>
      <name val="Arial"/>
      <family val="2"/>
    </font>
    <font>
      <b/>
      <sz val="10"/>
      <color theme="4" tint="-0.249977111117893"/>
      <name val="Arial"/>
      <family val="2"/>
    </font>
    <font>
      <b/>
      <i/>
      <sz val="11"/>
      <color theme="4" tint="-0.249977111117893"/>
      <name val="Arial"/>
      <family val="2"/>
    </font>
    <font>
      <sz val="10"/>
      <color rgb="FF003896"/>
      <name val="Arial"/>
      <family val="2"/>
    </font>
    <font>
      <b/>
      <i/>
      <sz val="12"/>
      <color theme="0"/>
      <name val="Arial"/>
      <family val="2"/>
    </font>
    <font>
      <b/>
      <sz val="12"/>
      <color theme="7" tint="-0.249977111117893"/>
      <name val="Arial"/>
      <family val="2"/>
    </font>
    <font>
      <sz val="10"/>
      <color rgb="FF96330F"/>
      <name val="Arial"/>
      <family val="2"/>
    </font>
    <font>
      <b/>
      <sz val="10"/>
      <color theme="1" tint="4.9989318521683403E-2"/>
      <name val="Arial"/>
      <family val="2"/>
    </font>
    <font>
      <sz val="14"/>
      <color theme="1" tint="0.14999847407452621"/>
      <name val="Arial"/>
      <family val="2"/>
    </font>
    <font>
      <b/>
      <sz val="14"/>
      <color rgb="FF96330F"/>
      <name val="Arial"/>
      <family val="2"/>
    </font>
    <font>
      <b/>
      <sz val="11"/>
      <name val="Arial"/>
      <family val="2"/>
    </font>
    <font>
      <b/>
      <sz val="11"/>
      <color indexed="9"/>
      <name val="Verdana"/>
      <family val="2"/>
    </font>
    <font>
      <b/>
      <sz val="11"/>
      <color indexed="9"/>
      <name val="Arial"/>
      <family val="2"/>
    </font>
    <font>
      <b/>
      <sz val="11"/>
      <color theme="0"/>
      <name val="Calibri"/>
      <family val="2"/>
      <scheme val="minor"/>
    </font>
    <font>
      <b/>
      <sz val="11"/>
      <color theme="4" tint="-0.249977111117893"/>
      <name val="Calibri"/>
      <family val="2"/>
      <scheme val="minor"/>
    </font>
    <font>
      <b/>
      <sz val="12"/>
      <color theme="1"/>
      <name val="Calibri"/>
      <family val="2"/>
      <scheme val="minor"/>
    </font>
    <font>
      <b/>
      <sz val="10"/>
      <color indexed="81"/>
      <name val="Tahoma"/>
      <family val="2"/>
    </font>
    <font>
      <b/>
      <sz val="11"/>
      <color indexed="81"/>
      <name val="Tahoma"/>
      <family val="2"/>
    </font>
    <font>
      <sz val="14"/>
      <color theme="1"/>
      <name val="Calibri"/>
      <family val="2"/>
    </font>
    <font>
      <b/>
      <sz val="14"/>
      <color theme="1"/>
      <name val="Calibri"/>
      <family val="2"/>
    </font>
    <font>
      <b/>
      <sz val="11"/>
      <color rgb="FFC00000"/>
      <name val="Calibri"/>
      <family val="2"/>
      <scheme val="minor"/>
    </font>
    <font>
      <b/>
      <sz val="12"/>
      <color rgb="FFFFFF00"/>
      <name val="Arial"/>
      <family val="2"/>
    </font>
    <font>
      <sz val="14"/>
      <color rgb="FF96330F"/>
      <name val="Arial"/>
      <family val="2"/>
    </font>
    <font>
      <b/>
      <sz val="14"/>
      <color rgb="FF598787"/>
      <name val="Arial Rounded MT Bold"/>
      <family val="2"/>
    </font>
    <font>
      <b/>
      <sz val="10"/>
      <color rgb="FF598787"/>
      <name val="Arial"/>
      <family val="2"/>
    </font>
    <font>
      <b/>
      <sz val="14"/>
      <color rgb="FF598787"/>
      <name val="Arial"/>
      <family val="2"/>
    </font>
    <font>
      <b/>
      <sz val="18"/>
      <color theme="0"/>
      <name val="Arial"/>
      <family val="2"/>
    </font>
    <font>
      <b/>
      <sz val="18"/>
      <color rgb="FF96330F"/>
      <name val="Arial"/>
      <family val="2"/>
    </font>
    <font>
      <sz val="18"/>
      <color theme="1"/>
      <name val="Arial"/>
      <family val="2"/>
    </font>
    <font>
      <b/>
      <sz val="18"/>
      <color theme="1"/>
      <name val="Arial"/>
      <family val="2"/>
    </font>
    <font>
      <sz val="18"/>
      <color rgb="FF96330F"/>
      <name val="Arial"/>
      <family val="2"/>
    </font>
    <font>
      <b/>
      <sz val="18"/>
      <color rgb="FF598787"/>
      <name val="Arial"/>
      <family val="2"/>
    </font>
    <font>
      <b/>
      <vertAlign val="subscript"/>
      <sz val="18"/>
      <color rgb="FF598787"/>
      <name val="Arial"/>
      <family val="2"/>
    </font>
    <font>
      <b/>
      <sz val="12"/>
      <color rgb="FF002060"/>
      <name val="Arial"/>
      <family val="2"/>
    </font>
    <font>
      <sz val="8"/>
      <name val="Arial"/>
      <family val="2"/>
    </font>
    <font>
      <sz val="8"/>
      <color theme="0" tint="-4.9989318521683403E-2"/>
      <name val="Arial"/>
      <family val="2"/>
    </font>
    <font>
      <b/>
      <sz val="10"/>
      <color rgb="FF96330F"/>
      <name val="Arial"/>
      <family val="2"/>
    </font>
    <font>
      <b/>
      <sz val="10"/>
      <color indexed="9"/>
      <name val="Verdana"/>
      <family val="2"/>
    </font>
    <font>
      <sz val="11"/>
      <name val="Calibri"/>
      <family val="2"/>
    </font>
    <font>
      <b/>
      <sz val="11"/>
      <name val="Calibri"/>
      <family val="2"/>
    </font>
    <font>
      <b/>
      <sz val="10"/>
      <name val="Calibri"/>
      <family val="2"/>
    </font>
    <font>
      <b/>
      <sz val="9"/>
      <name val="Calibri"/>
      <family val="2"/>
    </font>
    <font>
      <sz val="10"/>
      <name val="Calibri"/>
      <family val="2"/>
    </font>
    <font>
      <b/>
      <sz val="14"/>
      <color rgb="FFC00000"/>
      <name val="Calibri"/>
      <family val="2"/>
      <scheme val="minor"/>
    </font>
    <font>
      <b/>
      <u/>
      <sz val="10"/>
      <name val="Arial"/>
      <family val="2"/>
    </font>
    <font>
      <sz val="11"/>
      <color rgb="FF858705"/>
      <name val="Arial"/>
      <family val="2"/>
    </font>
    <font>
      <b/>
      <u/>
      <sz val="11"/>
      <color rgb="FF858705"/>
      <name val="Arial"/>
      <family val="2"/>
    </font>
    <font>
      <b/>
      <u/>
      <sz val="12"/>
      <color theme="0"/>
      <name val="Arial"/>
      <family val="2"/>
    </font>
    <font>
      <sz val="10"/>
      <color theme="5"/>
      <name val="Arial"/>
      <family val="2"/>
    </font>
    <font>
      <sz val="11"/>
      <color theme="5"/>
      <name val="Calibri"/>
      <family val="2"/>
      <scheme val="minor"/>
    </font>
    <font>
      <sz val="11"/>
      <color theme="5"/>
      <name val="Calibri"/>
      <family val="2"/>
    </font>
  </fonts>
  <fills count="5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22"/>
        <bgColor indexed="64"/>
      </patternFill>
    </fill>
    <fill>
      <patternFill patternType="solid">
        <fgColor indexed="12"/>
        <bgColor indexed="64"/>
      </patternFill>
    </fill>
    <fill>
      <patternFill patternType="solid">
        <fgColor indexed="42"/>
        <bgColor indexed="64"/>
      </patternFill>
    </fill>
    <fill>
      <patternFill patternType="solid">
        <fgColor rgb="FFFFFF00"/>
        <bgColor indexed="64"/>
      </patternFill>
    </fill>
    <fill>
      <patternFill patternType="solid">
        <fgColor theme="0" tint="-0.249977111117893"/>
        <bgColor indexed="64"/>
      </patternFill>
    </fill>
    <fill>
      <patternFill patternType="solid">
        <fgColor rgb="FF00B0F0"/>
        <bgColor indexed="64"/>
      </patternFill>
    </fill>
    <fill>
      <patternFill patternType="solid">
        <fgColor theme="0" tint="-0.14999847407452621"/>
        <bgColor indexed="64"/>
      </patternFill>
    </fill>
    <fill>
      <patternFill patternType="solid">
        <fgColor theme="0"/>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6"/>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theme="3" tint="0.59999389629810485"/>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rgb="FFC00000"/>
        <bgColor indexed="64"/>
      </patternFill>
    </fill>
    <fill>
      <patternFill patternType="solid">
        <fgColor rgb="FF00B050"/>
        <bgColor indexed="64"/>
      </patternFill>
    </fill>
    <fill>
      <patternFill patternType="solid">
        <fgColor rgb="FFFF0000"/>
        <bgColor indexed="64"/>
      </patternFill>
    </fill>
    <fill>
      <patternFill patternType="solid">
        <fgColor rgb="FFFFFFCC"/>
        <bgColor indexed="64"/>
      </patternFill>
    </fill>
    <fill>
      <patternFill patternType="solid">
        <fgColor indexed="22"/>
        <bgColor indexed="0"/>
      </patternFill>
    </fill>
    <fill>
      <patternFill patternType="solid">
        <fgColor theme="0" tint="-0.34998626667073579"/>
        <bgColor indexed="64"/>
      </patternFill>
    </fill>
    <fill>
      <patternFill patternType="solid">
        <fgColor rgb="FFC97A00"/>
        <bgColor indexed="64"/>
      </patternFill>
    </fill>
    <fill>
      <patternFill patternType="solid">
        <fgColor theme="0" tint="-0.14999847407452621"/>
        <bgColor indexed="0"/>
      </patternFill>
    </fill>
    <fill>
      <patternFill patternType="solid">
        <fgColor rgb="FF003896"/>
        <bgColor indexed="64"/>
      </patternFill>
    </fill>
    <fill>
      <patternFill patternType="solid">
        <fgColor rgb="FF858705"/>
        <bgColor indexed="64"/>
      </patternFill>
    </fill>
    <fill>
      <patternFill patternType="solid">
        <fgColor theme="0"/>
        <bgColor indexed="0"/>
      </patternFill>
    </fill>
    <fill>
      <patternFill patternType="solid">
        <fgColor rgb="FF96330F"/>
        <bgColor indexed="64"/>
      </patternFill>
    </fill>
    <fill>
      <patternFill patternType="solid">
        <fgColor rgb="FF598787"/>
        <bgColor indexed="64"/>
      </patternFill>
    </fill>
  </fills>
  <borders count="28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medium">
        <color indexed="64"/>
      </left>
      <right style="medium">
        <color indexed="64"/>
      </right>
      <top/>
      <bottom/>
      <diagonal/>
    </border>
    <border>
      <left/>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8"/>
      </top>
      <bottom style="hair">
        <color indexed="22"/>
      </bottom>
      <diagonal/>
    </border>
    <border>
      <left/>
      <right/>
      <top style="hair">
        <color indexed="22"/>
      </top>
      <bottom style="hair">
        <color indexed="22"/>
      </bottom>
      <diagonal/>
    </border>
    <border>
      <left/>
      <right/>
      <top style="hair">
        <color indexed="22"/>
      </top>
      <bottom style="thin">
        <color indexed="8"/>
      </bottom>
      <diagonal/>
    </border>
    <border>
      <left/>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top style="thin">
        <color indexed="8"/>
      </top>
      <bottom style="hair">
        <color indexed="22"/>
      </bottom>
      <diagonal/>
    </border>
    <border>
      <left/>
      <right style="medium">
        <color indexed="64"/>
      </right>
      <top style="thin">
        <color indexed="8"/>
      </top>
      <bottom style="hair">
        <color indexed="22"/>
      </bottom>
      <diagonal/>
    </border>
    <border>
      <left style="medium">
        <color indexed="64"/>
      </left>
      <right/>
      <top style="hair">
        <color indexed="22"/>
      </top>
      <bottom style="hair">
        <color indexed="22"/>
      </bottom>
      <diagonal/>
    </border>
    <border>
      <left/>
      <right style="medium">
        <color indexed="64"/>
      </right>
      <top style="hair">
        <color indexed="22"/>
      </top>
      <bottom style="hair">
        <color indexed="22"/>
      </bottom>
      <diagonal/>
    </border>
    <border>
      <left/>
      <right style="medium">
        <color indexed="64"/>
      </right>
      <top style="hair">
        <color indexed="22"/>
      </top>
      <bottom style="thin">
        <color indexed="8"/>
      </bottom>
      <diagonal/>
    </border>
    <border>
      <left style="medium">
        <color indexed="64"/>
      </left>
      <right/>
      <top style="hair">
        <color indexed="22"/>
      </top>
      <bottom style="medium">
        <color indexed="64"/>
      </bottom>
      <diagonal/>
    </border>
    <border>
      <left/>
      <right/>
      <top style="hair">
        <color indexed="22"/>
      </top>
      <bottom style="medium">
        <color indexed="64"/>
      </bottom>
      <diagonal/>
    </border>
    <border>
      <left/>
      <right style="medium">
        <color indexed="64"/>
      </right>
      <top style="hair">
        <color indexed="22"/>
      </top>
      <bottom style="medium">
        <color indexed="64"/>
      </bottom>
      <diagonal/>
    </border>
    <border>
      <left/>
      <right style="medium">
        <color indexed="64"/>
      </right>
      <top style="medium">
        <color indexed="64"/>
      </top>
      <bottom/>
      <diagonal/>
    </border>
    <border>
      <left/>
      <right/>
      <top style="medium">
        <color indexed="64"/>
      </top>
      <bottom/>
      <diagonal/>
    </border>
    <border>
      <left/>
      <right/>
      <top/>
      <bottom style="hair">
        <color indexed="22"/>
      </bottom>
      <diagonal/>
    </border>
    <border>
      <left/>
      <right style="medium">
        <color indexed="64"/>
      </right>
      <top/>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diagonal/>
    </border>
    <border>
      <left style="thin">
        <color indexed="64"/>
      </left>
      <right/>
      <top/>
      <bottom style="thin">
        <color indexed="64"/>
      </bottom>
      <diagonal/>
    </border>
    <border>
      <left style="medium">
        <color indexed="8"/>
      </left>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64"/>
      </top>
      <bottom style="hair">
        <color indexed="22"/>
      </bottom>
      <diagonal/>
    </border>
    <border>
      <left/>
      <right style="medium">
        <color indexed="64"/>
      </right>
      <top/>
      <bottom style="hair">
        <color indexed="22"/>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bottom style="medium">
        <color indexed="64"/>
      </bottom>
      <diagonal/>
    </border>
    <border>
      <left/>
      <right style="medium">
        <color indexed="64"/>
      </right>
      <top/>
      <bottom style="thin">
        <color indexed="8"/>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8"/>
      </top>
      <bottom style="hair">
        <color indexed="55"/>
      </bottom>
      <diagonal/>
    </border>
    <border>
      <left style="medium">
        <color indexed="64"/>
      </left>
      <right style="medium">
        <color indexed="64"/>
      </right>
      <top style="hair">
        <color indexed="55"/>
      </top>
      <bottom style="hair">
        <color indexed="55"/>
      </bottom>
      <diagonal/>
    </border>
    <border>
      <left style="medium">
        <color indexed="64"/>
      </left>
      <right style="medium">
        <color indexed="64"/>
      </right>
      <top style="hair">
        <color indexed="55"/>
      </top>
      <bottom style="thin">
        <color indexed="64"/>
      </bottom>
      <diagonal/>
    </border>
    <border>
      <left style="medium">
        <color indexed="64"/>
      </left>
      <right style="medium">
        <color indexed="64"/>
      </right>
      <top/>
      <bottom style="hair">
        <color indexed="55"/>
      </bottom>
      <diagonal/>
    </border>
    <border>
      <left style="medium">
        <color indexed="64"/>
      </left>
      <right style="medium">
        <color indexed="64"/>
      </right>
      <top style="hair">
        <color indexed="55"/>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medium">
        <color indexed="64"/>
      </top>
      <bottom style="medium">
        <color indexed="64"/>
      </bottom>
      <diagonal/>
    </border>
    <border>
      <left style="medium">
        <color indexed="64"/>
      </left>
      <right style="medium">
        <color indexed="8"/>
      </right>
      <top style="medium">
        <color indexed="64"/>
      </top>
      <bottom/>
      <diagonal/>
    </border>
    <border>
      <left style="thin">
        <color indexed="64"/>
      </left>
      <right style="thin">
        <color indexed="64"/>
      </right>
      <top/>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bottom style="thin">
        <color indexed="8"/>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style="hair">
        <color indexed="22"/>
      </top>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hair">
        <color indexed="64"/>
      </top>
      <bottom/>
      <diagonal/>
    </border>
    <border>
      <left style="hair">
        <color indexed="64"/>
      </left>
      <right style="medium">
        <color indexed="64"/>
      </right>
      <top style="hair">
        <color indexed="64"/>
      </top>
      <bottom/>
      <diagonal/>
    </border>
    <border>
      <left style="thin">
        <color indexed="64"/>
      </left>
      <right style="thin">
        <color indexed="64"/>
      </right>
      <top style="medium">
        <color indexed="64"/>
      </top>
      <bottom/>
      <diagonal/>
    </border>
    <border>
      <left/>
      <right style="thin">
        <color indexed="64"/>
      </right>
      <top style="hair">
        <color indexed="22"/>
      </top>
      <bottom style="hair">
        <color indexed="22"/>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style="hair">
        <color indexed="55"/>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top style="hair">
        <color indexed="22"/>
      </top>
      <bottom style="thin">
        <color indexed="8"/>
      </bottom>
      <diagonal/>
    </border>
    <border>
      <left style="medium">
        <color indexed="64"/>
      </left>
      <right/>
      <top/>
      <bottom style="hair">
        <color indexed="22"/>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thin">
        <color indexed="64"/>
      </right>
      <top style="thin">
        <color indexed="8"/>
      </top>
      <bottom style="hair">
        <color indexed="22"/>
      </bottom>
      <diagonal/>
    </border>
    <border>
      <left/>
      <right style="thin">
        <color indexed="64"/>
      </right>
      <top style="hair">
        <color indexed="22"/>
      </top>
      <bottom style="thin">
        <color indexed="8"/>
      </bottom>
      <diagonal/>
    </border>
    <border>
      <left/>
      <right style="thin">
        <color indexed="64"/>
      </right>
      <top style="hair">
        <color indexed="22"/>
      </top>
      <bottom style="medium">
        <color indexed="64"/>
      </bottom>
      <diagonal/>
    </border>
    <border>
      <left/>
      <right style="thin">
        <color theme="2" tint="-0.499984740745262"/>
      </right>
      <top style="medium">
        <color indexed="64"/>
      </top>
      <bottom style="thin">
        <color theme="2" tint="-0.499984740745262"/>
      </bottom>
      <diagonal/>
    </border>
    <border>
      <left style="thin">
        <color theme="2" tint="-0.499984740745262"/>
      </left>
      <right/>
      <top style="medium">
        <color indexed="64"/>
      </top>
      <bottom style="thin">
        <color theme="2" tint="-0.499984740745262"/>
      </bottom>
      <diagonal/>
    </border>
    <border>
      <left/>
      <right style="thin">
        <color indexed="64"/>
      </right>
      <top/>
      <bottom style="medium">
        <color indexed="64"/>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style="medium">
        <color indexed="64"/>
      </right>
      <top style="medium">
        <color indexed="64"/>
      </top>
      <bottom style="hair">
        <color indexed="55"/>
      </bottom>
      <diagonal/>
    </border>
    <border>
      <left style="medium">
        <color indexed="64"/>
      </left>
      <right/>
      <top style="medium">
        <color indexed="64"/>
      </top>
      <bottom style="hair">
        <color indexed="22"/>
      </bottom>
      <diagonal/>
    </border>
    <border>
      <left/>
      <right/>
      <top style="medium">
        <color indexed="64"/>
      </top>
      <bottom style="hair">
        <color indexed="22"/>
      </bottom>
      <diagonal/>
    </border>
    <border>
      <left style="medium">
        <color indexed="64"/>
      </left>
      <right/>
      <top style="thin">
        <color indexed="64"/>
      </top>
      <bottom style="hair">
        <color indexed="22"/>
      </bottom>
      <diagonal/>
    </border>
    <border>
      <left/>
      <right/>
      <top style="thin">
        <color indexed="64"/>
      </top>
      <bottom style="hair">
        <color indexed="22"/>
      </bottom>
      <diagonal/>
    </border>
    <border>
      <left style="medium">
        <color indexed="64"/>
      </left>
      <right/>
      <top style="hair">
        <color indexed="22"/>
      </top>
      <bottom style="thin">
        <color indexed="64"/>
      </bottom>
      <diagonal/>
    </border>
    <border>
      <left/>
      <right/>
      <top style="hair">
        <color indexed="22"/>
      </top>
      <bottom style="thin">
        <color indexed="64"/>
      </bottom>
      <diagonal/>
    </border>
    <border>
      <left/>
      <right style="medium">
        <color indexed="64"/>
      </right>
      <top style="medium">
        <color indexed="64"/>
      </top>
      <bottom style="hair">
        <color indexed="22"/>
      </bottom>
      <diagonal/>
    </border>
    <border>
      <left/>
      <right style="medium">
        <color indexed="64"/>
      </right>
      <top style="hair">
        <color indexed="22"/>
      </top>
      <bottom style="thin">
        <color indexed="64"/>
      </bottom>
      <diagonal/>
    </border>
    <border>
      <left style="medium">
        <color indexed="64"/>
      </left>
      <right style="thin">
        <color indexed="64"/>
      </right>
      <top style="thin">
        <color indexed="64"/>
      </top>
      <bottom/>
      <diagonal/>
    </border>
    <border>
      <left style="medium">
        <color theme="4" tint="-0.249977111117893"/>
      </left>
      <right/>
      <top style="medium">
        <color theme="4" tint="-0.249977111117893"/>
      </top>
      <bottom/>
      <diagonal/>
    </border>
    <border>
      <left/>
      <right/>
      <top style="medium">
        <color theme="4" tint="-0.249977111117893"/>
      </top>
      <bottom/>
      <diagonal/>
    </border>
    <border>
      <left/>
      <right style="medium">
        <color theme="4" tint="-0.249977111117893"/>
      </right>
      <top style="medium">
        <color theme="4" tint="-0.249977111117893"/>
      </top>
      <bottom/>
      <diagonal/>
    </border>
    <border>
      <left/>
      <right/>
      <top style="medium">
        <color theme="4" tint="-0.249977111117893"/>
      </top>
      <bottom style="medium">
        <color theme="4" tint="-0.249977111117893"/>
      </bottom>
      <diagonal/>
    </border>
    <border>
      <left/>
      <right style="thin">
        <color indexed="64"/>
      </right>
      <top style="medium">
        <color theme="4" tint="-0.249977111117893"/>
      </top>
      <bottom style="medium">
        <color theme="4" tint="-0.249977111117893"/>
      </bottom>
      <diagonal/>
    </border>
    <border>
      <left style="thin">
        <color theme="2" tint="-0.499984740745262"/>
      </left>
      <right/>
      <top style="thin">
        <color theme="2" tint="-0.499984740745262"/>
      </top>
      <bottom style="thin">
        <color theme="2" tint="-0.499984740745262"/>
      </bottom>
      <diagonal/>
    </border>
    <border>
      <left/>
      <right/>
      <top style="thin">
        <color theme="2" tint="-0.499984740745262"/>
      </top>
      <bottom style="thin">
        <color theme="2" tint="-0.499984740745262"/>
      </bottom>
      <diagonal/>
    </border>
    <border>
      <left/>
      <right style="thin">
        <color theme="2" tint="-0.499984740745262"/>
      </right>
      <top style="thin">
        <color theme="2" tint="-0.499984740745262"/>
      </top>
      <bottom style="thin">
        <color theme="2" tint="-0.499984740745262"/>
      </bottom>
      <diagonal/>
    </border>
    <border>
      <left style="thin">
        <color indexed="64"/>
      </left>
      <right style="medium">
        <color indexed="64"/>
      </right>
      <top style="thin">
        <color indexed="64"/>
      </top>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medium">
        <color indexed="64"/>
      </top>
      <bottom style="thin">
        <color indexed="64"/>
      </bottom>
      <diagonal/>
    </border>
    <border>
      <left style="thin">
        <color theme="4" tint="-0.249977111117893"/>
      </left>
      <right style="thin">
        <color theme="4" tint="-0.249977111117893"/>
      </right>
      <top style="thin">
        <color theme="4" tint="-0.249977111117893"/>
      </top>
      <bottom style="thin">
        <color theme="4" tint="-0.249977111117893"/>
      </bottom>
      <diagonal/>
    </border>
    <border>
      <left/>
      <right/>
      <top/>
      <bottom style="medium">
        <color theme="1"/>
      </bottom>
      <diagonal/>
    </border>
    <border>
      <left style="medium">
        <color theme="1"/>
      </left>
      <right style="medium">
        <color theme="1"/>
      </right>
      <top style="medium">
        <color theme="1"/>
      </top>
      <bottom style="medium">
        <color theme="1"/>
      </bottom>
      <diagonal/>
    </border>
    <border>
      <left style="medium">
        <color theme="1"/>
      </left>
      <right style="thin">
        <color theme="1"/>
      </right>
      <top style="medium">
        <color theme="1"/>
      </top>
      <bottom style="medium">
        <color theme="1"/>
      </bottom>
      <diagonal/>
    </border>
    <border>
      <left style="thin">
        <color theme="1"/>
      </left>
      <right style="thin">
        <color theme="1"/>
      </right>
      <top style="medium">
        <color theme="1"/>
      </top>
      <bottom style="medium">
        <color theme="1"/>
      </bottom>
      <diagonal/>
    </border>
    <border>
      <left style="thin">
        <color theme="1"/>
      </left>
      <right style="thin">
        <color theme="1"/>
      </right>
      <top/>
      <bottom style="thin">
        <color theme="1"/>
      </bottom>
      <diagonal/>
    </border>
    <border>
      <left style="thin">
        <color indexed="22"/>
      </left>
      <right style="thin">
        <color indexed="22"/>
      </right>
      <top/>
      <bottom style="thin">
        <color indexed="22"/>
      </bottom>
      <diagonal/>
    </border>
    <border>
      <left/>
      <right style="thin">
        <color indexed="64"/>
      </right>
      <top/>
      <bottom style="hair">
        <color indexed="22"/>
      </bottom>
      <diagonal/>
    </border>
    <border>
      <left style="medium">
        <color theme="1"/>
      </left>
      <right style="thin">
        <color indexed="64"/>
      </right>
      <top style="medium">
        <color theme="1"/>
      </top>
      <bottom style="thin">
        <color indexed="64"/>
      </bottom>
      <diagonal/>
    </border>
    <border>
      <left style="medium">
        <color theme="1"/>
      </left>
      <right style="thin">
        <color indexed="64"/>
      </right>
      <top style="thin">
        <color indexed="64"/>
      </top>
      <bottom style="thin">
        <color indexed="64"/>
      </bottom>
      <diagonal/>
    </border>
    <border>
      <left style="thin">
        <color indexed="64"/>
      </left>
      <right style="medium">
        <color theme="1"/>
      </right>
      <top style="thin">
        <color indexed="64"/>
      </top>
      <bottom style="thin">
        <color indexed="64"/>
      </bottom>
      <diagonal/>
    </border>
    <border>
      <left/>
      <right style="hair">
        <color theme="1"/>
      </right>
      <top style="medium">
        <color theme="1"/>
      </top>
      <bottom style="medium">
        <color theme="1"/>
      </bottom>
      <diagonal/>
    </border>
    <border>
      <left style="hair">
        <color theme="1"/>
      </left>
      <right style="hair">
        <color theme="1"/>
      </right>
      <top style="medium">
        <color theme="1"/>
      </top>
      <bottom style="medium">
        <color theme="1"/>
      </bottom>
      <diagonal/>
    </border>
    <border>
      <left style="hair">
        <color theme="1"/>
      </left>
      <right style="medium">
        <color theme="1"/>
      </right>
      <top style="medium">
        <color theme="1"/>
      </top>
      <bottom style="medium">
        <color theme="1"/>
      </bottom>
      <diagonal/>
    </border>
    <border>
      <left style="medium">
        <color theme="1"/>
      </left>
      <right style="thin">
        <color theme="1"/>
      </right>
      <top/>
      <bottom style="hair">
        <color theme="1"/>
      </bottom>
      <diagonal/>
    </border>
    <border>
      <left/>
      <right style="hair">
        <color theme="1"/>
      </right>
      <top/>
      <bottom style="hair">
        <color theme="1"/>
      </bottom>
      <diagonal/>
    </border>
    <border>
      <left style="hair">
        <color theme="1"/>
      </left>
      <right style="medium">
        <color theme="1"/>
      </right>
      <top/>
      <bottom style="hair">
        <color theme="1"/>
      </bottom>
      <diagonal/>
    </border>
    <border>
      <left style="medium">
        <color theme="1"/>
      </left>
      <right style="thin">
        <color theme="1"/>
      </right>
      <top style="hair">
        <color theme="1"/>
      </top>
      <bottom style="hair">
        <color theme="1"/>
      </bottom>
      <diagonal/>
    </border>
    <border>
      <left style="hair">
        <color theme="1"/>
      </left>
      <right style="medium">
        <color theme="1"/>
      </right>
      <top style="hair">
        <color theme="1"/>
      </top>
      <bottom style="hair">
        <color theme="1"/>
      </bottom>
      <diagonal/>
    </border>
    <border>
      <left style="medium">
        <color theme="1"/>
      </left>
      <right style="thin">
        <color theme="1"/>
      </right>
      <top style="hair">
        <color theme="1"/>
      </top>
      <bottom/>
      <diagonal/>
    </border>
    <border>
      <left style="hair">
        <color theme="1"/>
      </left>
      <right style="medium">
        <color theme="1"/>
      </right>
      <top style="hair">
        <color theme="1"/>
      </top>
      <bottom/>
      <diagonal/>
    </border>
    <border>
      <left style="medium">
        <color theme="1"/>
      </left>
      <right style="thin">
        <color theme="1"/>
      </right>
      <top/>
      <bottom style="medium">
        <color theme="1"/>
      </bottom>
      <diagonal/>
    </border>
    <border>
      <left/>
      <right style="hair">
        <color theme="1"/>
      </right>
      <top/>
      <bottom style="medium">
        <color theme="1"/>
      </bottom>
      <diagonal/>
    </border>
    <border>
      <left style="hair">
        <color theme="1"/>
      </left>
      <right style="hair">
        <color theme="1"/>
      </right>
      <top/>
      <bottom style="medium">
        <color theme="1"/>
      </bottom>
      <diagonal/>
    </border>
    <border>
      <left style="medium">
        <color theme="1"/>
      </left>
      <right style="thin">
        <color indexed="64"/>
      </right>
      <top style="thin">
        <color indexed="64"/>
      </top>
      <bottom style="medium">
        <color theme="1"/>
      </bottom>
      <diagonal/>
    </border>
    <border>
      <left/>
      <right style="hair">
        <color theme="1"/>
      </right>
      <top style="medium">
        <color theme="1"/>
      </top>
      <bottom style="thin">
        <color indexed="64"/>
      </bottom>
      <diagonal/>
    </border>
    <border>
      <left style="hair">
        <color theme="1"/>
      </left>
      <right style="medium">
        <color theme="1"/>
      </right>
      <top style="medium">
        <color theme="1"/>
      </top>
      <bottom style="thin">
        <color indexed="64"/>
      </bottom>
      <diagonal/>
    </border>
    <border>
      <left style="hair">
        <color theme="1"/>
      </left>
      <right style="medium">
        <color theme="1"/>
      </right>
      <top/>
      <bottom style="medium">
        <color theme="1"/>
      </bottom>
      <diagonal/>
    </border>
    <border>
      <left style="medium">
        <color theme="1"/>
      </left>
      <right/>
      <top style="medium">
        <color theme="1"/>
      </top>
      <bottom style="medium">
        <color theme="1"/>
      </bottom>
      <diagonal/>
    </border>
    <border>
      <left/>
      <right/>
      <top style="medium">
        <color theme="1"/>
      </top>
      <bottom style="medium">
        <color theme="1"/>
      </bottom>
      <diagonal/>
    </border>
    <border>
      <left/>
      <right style="medium">
        <color theme="1"/>
      </right>
      <top style="medium">
        <color theme="1"/>
      </top>
      <bottom style="medium">
        <color theme="1"/>
      </bottom>
      <diagonal/>
    </border>
    <border>
      <left style="thin">
        <color indexed="64"/>
      </left>
      <right style="thin">
        <color indexed="64"/>
      </right>
      <top style="thin">
        <color indexed="64"/>
      </top>
      <bottom style="medium">
        <color theme="1"/>
      </bottom>
      <diagonal/>
    </border>
    <border>
      <left style="medium">
        <color theme="1"/>
      </left>
      <right style="medium">
        <color theme="1"/>
      </right>
      <top style="medium">
        <color theme="1"/>
      </top>
      <bottom/>
      <diagonal/>
    </border>
    <border>
      <left style="medium">
        <color theme="1"/>
      </left>
      <right style="medium">
        <color theme="1"/>
      </right>
      <top style="medium">
        <color indexed="64"/>
      </top>
      <bottom style="medium">
        <color theme="1"/>
      </bottom>
      <diagonal/>
    </border>
    <border>
      <left/>
      <right/>
      <top style="medium">
        <color theme="1"/>
      </top>
      <bottom/>
      <diagonal/>
    </border>
    <border>
      <left style="medium">
        <color indexed="64"/>
      </left>
      <right/>
      <top style="medium">
        <color indexed="64"/>
      </top>
      <bottom style="medium">
        <color theme="1"/>
      </bottom>
      <diagonal/>
    </border>
    <border>
      <left/>
      <right/>
      <top style="medium">
        <color indexed="64"/>
      </top>
      <bottom style="medium">
        <color theme="1"/>
      </bottom>
      <diagonal/>
    </border>
    <border>
      <left style="hair">
        <color theme="1"/>
      </left>
      <right style="medium">
        <color theme="1"/>
      </right>
      <top style="medium">
        <color theme="1"/>
      </top>
      <bottom/>
      <diagonal/>
    </border>
    <border>
      <left/>
      <right style="hair">
        <color theme="1"/>
      </right>
      <top/>
      <bottom/>
      <diagonal/>
    </border>
    <border>
      <left style="hair">
        <color theme="1"/>
      </left>
      <right style="hair">
        <color theme="1"/>
      </right>
      <top/>
      <bottom/>
      <diagonal/>
    </border>
    <border>
      <left style="medium">
        <color indexed="64"/>
      </left>
      <right/>
      <top style="medium">
        <color theme="4" tint="-0.249977111117893"/>
      </top>
      <bottom/>
      <diagonal/>
    </border>
    <border>
      <left/>
      <right style="medium">
        <color indexed="64"/>
      </right>
      <top style="medium">
        <color theme="4" tint="-0.249977111117893"/>
      </top>
      <bottom/>
      <diagonal/>
    </border>
    <border>
      <left style="medium">
        <color indexed="64"/>
      </left>
      <right style="medium">
        <color theme="1"/>
      </right>
      <top style="medium">
        <color theme="1"/>
      </top>
      <bottom style="medium">
        <color theme="1"/>
      </bottom>
      <diagonal/>
    </border>
    <border>
      <left style="hair">
        <color theme="1"/>
      </left>
      <right style="medium">
        <color indexed="64"/>
      </right>
      <top style="medium">
        <color theme="1"/>
      </top>
      <bottom style="medium">
        <color theme="1"/>
      </bottom>
      <diagonal/>
    </border>
    <border>
      <left style="hair">
        <color theme="1"/>
      </left>
      <right style="medium">
        <color indexed="64"/>
      </right>
      <top/>
      <bottom style="hair">
        <color theme="1"/>
      </bottom>
      <diagonal/>
    </border>
    <border>
      <left style="hair">
        <color theme="1"/>
      </left>
      <right style="medium">
        <color indexed="64"/>
      </right>
      <top style="hair">
        <color theme="1"/>
      </top>
      <bottom style="hair">
        <color theme="1"/>
      </bottom>
      <diagonal/>
    </border>
    <border>
      <left style="hair">
        <color theme="1"/>
      </left>
      <right style="medium">
        <color indexed="64"/>
      </right>
      <top style="hair">
        <color theme="1"/>
      </top>
      <bottom/>
      <diagonal/>
    </border>
    <border>
      <left style="medium">
        <color indexed="64"/>
      </left>
      <right style="thin">
        <color theme="1"/>
      </right>
      <top style="medium">
        <color theme="1"/>
      </top>
      <bottom style="medium">
        <color theme="1"/>
      </bottom>
      <diagonal/>
    </border>
    <border>
      <left style="medium">
        <color indexed="64"/>
      </left>
      <right style="thin">
        <color theme="1"/>
      </right>
      <top style="medium">
        <color theme="1"/>
      </top>
      <bottom style="thin">
        <color indexed="64"/>
      </bottom>
      <diagonal/>
    </border>
    <border>
      <left style="hair">
        <color theme="1"/>
      </left>
      <right style="medium">
        <color indexed="64"/>
      </right>
      <top style="medium">
        <color theme="1"/>
      </top>
      <bottom style="thin">
        <color indexed="64"/>
      </bottom>
      <diagonal/>
    </border>
    <border>
      <left style="medium">
        <color indexed="64"/>
      </left>
      <right/>
      <top style="medium">
        <color theme="1"/>
      </top>
      <bottom style="medium">
        <color theme="1"/>
      </bottom>
      <diagonal/>
    </border>
    <border>
      <left/>
      <right style="medium">
        <color indexed="64"/>
      </right>
      <top style="medium">
        <color theme="1"/>
      </top>
      <bottom style="medium">
        <color theme="1"/>
      </bottom>
      <diagonal/>
    </border>
    <border>
      <left style="medium">
        <color indexed="64"/>
      </left>
      <right style="thin">
        <color theme="1"/>
      </right>
      <top style="medium">
        <color theme="1"/>
      </top>
      <bottom style="medium">
        <color indexed="64"/>
      </bottom>
      <diagonal/>
    </border>
    <border>
      <left/>
      <right style="hair">
        <color theme="1"/>
      </right>
      <top style="medium">
        <color theme="1"/>
      </top>
      <bottom style="medium">
        <color indexed="64"/>
      </bottom>
      <diagonal/>
    </border>
    <border>
      <left style="hair">
        <color theme="1"/>
      </left>
      <right style="medium">
        <color indexed="64"/>
      </right>
      <top style="medium">
        <color theme="1"/>
      </top>
      <bottom style="medium">
        <color indexed="64"/>
      </bottom>
      <diagonal/>
    </border>
    <border>
      <left style="medium">
        <color indexed="64"/>
      </left>
      <right/>
      <top style="thin">
        <color indexed="64"/>
      </top>
      <bottom style="medium">
        <color indexed="64"/>
      </bottom>
      <diagonal/>
    </border>
    <border>
      <left style="thin">
        <color indexed="64"/>
      </left>
      <right style="medium">
        <color theme="1"/>
      </right>
      <top style="medium">
        <color theme="1"/>
      </top>
      <bottom style="thin">
        <color indexed="64"/>
      </bottom>
      <diagonal/>
    </border>
    <border>
      <left style="thin">
        <color indexed="64"/>
      </left>
      <right style="medium">
        <color theme="1"/>
      </right>
      <top style="thin">
        <color indexed="64"/>
      </top>
      <bottom style="medium">
        <color theme="1"/>
      </bottom>
      <diagonal/>
    </border>
    <border>
      <left/>
      <right style="medium">
        <color indexed="64"/>
      </right>
      <top style="medium">
        <color indexed="64"/>
      </top>
      <bottom style="medium">
        <color theme="1"/>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theme="1"/>
      </right>
      <top style="medium">
        <color theme="1"/>
      </top>
      <bottom/>
      <diagonal/>
    </border>
    <border>
      <left style="medium">
        <color indexed="64"/>
      </left>
      <right style="medium">
        <color theme="1"/>
      </right>
      <top/>
      <bottom style="medium">
        <color indexed="64"/>
      </bottom>
      <diagonal/>
    </border>
    <border>
      <left style="medium">
        <color theme="1"/>
      </left>
      <right/>
      <top style="medium">
        <color indexed="64"/>
      </top>
      <bottom style="medium">
        <color theme="1"/>
      </bottom>
      <diagonal/>
    </border>
    <border>
      <left style="thin">
        <color theme="1"/>
      </left>
      <right style="medium">
        <color indexed="64"/>
      </right>
      <top/>
      <bottom style="thin">
        <color theme="1"/>
      </bottom>
      <diagonal/>
    </border>
    <border>
      <left style="medium">
        <color indexed="64"/>
      </left>
      <right style="thin">
        <color theme="1"/>
      </right>
      <top style="thin">
        <color theme="1"/>
      </top>
      <bottom style="thin">
        <color theme="1"/>
      </bottom>
      <diagonal/>
    </border>
    <border>
      <left style="medium">
        <color indexed="64"/>
      </left>
      <right style="thin">
        <color theme="1"/>
      </right>
      <top style="thin">
        <color theme="1"/>
      </top>
      <bottom style="medium">
        <color theme="1"/>
      </bottom>
      <diagonal/>
    </border>
    <border>
      <left style="thin">
        <color theme="1"/>
      </left>
      <right style="medium">
        <color indexed="64"/>
      </right>
      <top style="medium">
        <color theme="1"/>
      </top>
      <bottom style="medium">
        <color theme="1"/>
      </bottom>
      <diagonal/>
    </border>
    <border>
      <left style="medium">
        <color indexed="64"/>
      </left>
      <right style="thin">
        <color theme="1"/>
      </right>
      <top/>
      <bottom style="thin">
        <color theme="1"/>
      </bottom>
      <diagonal/>
    </border>
    <border>
      <left style="medium">
        <color indexed="64"/>
      </left>
      <right style="thin">
        <color theme="1"/>
      </right>
      <top style="thin">
        <color theme="1"/>
      </top>
      <bottom style="medium">
        <color indexed="64"/>
      </bottom>
      <diagonal/>
    </border>
    <border>
      <left style="thin">
        <color theme="1"/>
      </left>
      <right style="thin">
        <color theme="1"/>
      </right>
      <top/>
      <bottom style="medium">
        <color indexed="64"/>
      </bottom>
      <diagonal/>
    </border>
    <border>
      <left style="thin">
        <color theme="1"/>
      </left>
      <right style="medium">
        <color indexed="64"/>
      </right>
      <top/>
      <bottom style="medium">
        <color indexed="64"/>
      </bottom>
      <diagonal/>
    </border>
    <border>
      <left style="medium">
        <color theme="1"/>
      </left>
      <right style="medium">
        <color theme="1"/>
      </right>
      <top style="medium">
        <color indexed="64"/>
      </top>
      <bottom/>
      <diagonal/>
    </border>
    <border>
      <left style="medium">
        <color theme="1"/>
      </left>
      <right/>
      <top style="medium">
        <color indexed="64"/>
      </top>
      <bottom/>
      <diagonal/>
    </border>
    <border>
      <left style="medium">
        <color indexed="64"/>
      </left>
      <right style="medium">
        <color theme="1"/>
      </right>
      <top style="medium">
        <color indexed="64"/>
      </top>
      <bottom/>
      <diagonal/>
    </border>
    <border>
      <left/>
      <right style="medium">
        <color theme="1"/>
      </right>
      <top style="medium">
        <color indexed="64"/>
      </top>
      <bottom style="medium">
        <color theme="1"/>
      </bottom>
      <diagonal/>
    </border>
    <border>
      <left style="thin">
        <color theme="4" tint="-0.249977111117893"/>
      </left>
      <right style="thin">
        <color theme="4" tint="-0.249977111117893"/>
      </right>
      <top style="thin">
        <color theme="4" tint="-0.249977111117893"/>
      </top>
      <bottom/>
      <diagonal/>
    </border>
    <border>
      <left style="thin">
        <color theme="4" tint="-0.249977111117893"/>
      </left>
      <right style="thin">
        <color theme="4" tint="-0.249977111117893"/>
      </right>
      <top/>
      <bottom style="thin">
        <color theme="4" tint="-0.249977111117893"/>
      </bottom>
      <diagonal/>
    </border>
    <border>
      <left style="medium">
        <color indexed="64"/>
      </left>
      <right style="thin">
        <color theme="4" tint="-0.249977111117893"/>
      </right>
      <top style="medium">
        <color indexed="64"/>
      </top>
      <bottom style="medium">
        <color indexed="64"/>
      </bottom>
      <diagonal/>
    </border>
    <border>
      <left style="thin">
        <color theme="4" tint="-0.249977111117893"/>
      </left>
      <right style="thin">
        <color theme="4" tint="-0.249977111117893"/>
      </right>
      <top style="medium">
        <color indexed="64"/>
      </top>
      <bottom style="medium">
        <color indexed="64"/>
      </bottom>
      <diagonal/>
    </border>
    <border>
      <left style="thin">
        <color theme="4" tint="-0.249977111117893"/>
      </left>
      <right style="medium">
        <color indexed="64"/>
      </right>
      <top style="medium">
        <color indexed="64"/>
      </top>
      <bottom style="medium">
        <color indexed="64"/>
      </bottom>
      <diagonal/>
    </border>
    <border>
      <left style="medium">
        <color indexed="64"/>
      </left>
      <right/>
      <top/>
      <bottom style="medium">
        <color theme="1"/>
      </bottom>
      <diagonal/>
    </border>
    <border>
      <left style="medium">
        <color indexed="64"/>
      </left>
      <right style="thin">
        <color theme="1"/>
      </right>
      <top/>
      <bottom style="medium">
        <color theme="1"/>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medium">
        <color indexed="64"/>
      </left>
      <right style="hair">
        <color indexed="64"/>
      </right>
      <top style="hair">
        <color indexed="64"/>
      </top>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right style="hair">
        <color indexed="64"/>
      </right>
      <top style="medium">
        <color indexed="64"/>
      </top>
      <bottom style="medium">
        <color indexed="64"/>
      </bottom>
      <diagonal/>
    </border>
    <border>
      <left/>
      <right style="hair">
        <color indexed="64"/>
      </right>
      <top style="hair">
        <color indexed="64"/>
      </top>
      <bottom style="medium">
        <color indexed="64"/>
      </bottom>
      <diagonal/>
    </border>
    <border>
      <left style="medium">
        <color theme="1"/>
      </left>
      <right/>
      <top style="medium">
        <color theme="1"/>
      </top>
      <bottom/>
      <diagonal/>
    </border>
    <border>
      <left/>
      <right style="medium">
        <color theme="1"/>
      </right>
      <top style="medium">
        <color theme="1"/>
      </top>
      <bottom/>
      <diagonal/>
    </border>
    <border>
      <left style="medium">
        <color indexed="64"/>
      </left>
      <right style="medium">
        <color indexed="64"/>
      </right>
      <top style="thin">
        <color indexed="64"/>
      </top>
      <bottom style="medium">
        <color indexed="64"/>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diagonal/>
    </border>
    <border>
      <left/>
      <right style="medium">
        <color indexed="64"/>
      </right>
      <top style="hair">
        <color indexed="64"/>
      </top>
      <bottom style="medium">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diagonal/>
    </border>
    <border>
      <left/>
      <right style="medium">
        <color indexed="64"/>
      </right>
      <top style="medium">
        <color theme="1"/>
      </top>
      <bottom/>
      <diagonal/>
    </border>
    <border>
      <left/>
      <right style="hair">
        <color theme="1"/>
      </right>
      <top style="medium">
        <color theme="1"/>
      </top>
      <bottom/>
      <diagonal/>
    </border>
    <border>
      <left/>
      <right style="hair">
        <color theme="1"/>
      </right>
      <top/>
      <bottom style="medium">
        <color indexed="64"/>
      </bottom>
      <diagonal/>
    </border>
    <border>
      <left style="medium">
        <color indexed="64"/>
      </left>
      <right style="hair">
        <color indexed="64"/>
      </right>
      <top/>
      <bottom/>
      <diagonal/>
    </border>
    <border>
      <left style="hair">
        <color indexed="64"/>
      </left>
      <right style="medium">
        <color indexed="64"/>
      </right>
      <top/>
      <bottom/>
      <diagonal/>
    </border>
    <border>
      <left/>
      <right style="hair">
        <color indexed="64"/>
      </right>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style="thin">
        <color theme="1"/>
      </right>
      <top style="medium">
        <color indexed="64"/>
      </top>
      <bottom style="medium">
        <color indexed="64"/>
      </bottom>
      <diagonal/>
    </border>
    <border>
      <left style="thin">
        <color theme="1"/>
      </left>
      <right style="thin">
        <color theme="1"/>
      </right>
      <top style="medium">
        <color indexed="64"/>
      </top>
      <bottom style="medium">
        <color indexed="64"/>
      </bottom>
      <diagonal/>
    </border>
    <border>
      <left style="thin">
        <color theme="1"/>
      </left>
      <right style="medium">
        <color indexed="64"/>
      </right>
      <top style="medium">
        <color indexed="64"/>
      </top>
      <bottom style="medium">
        <color indexed="64"/>
      </bottom>
      <diagonal/>
    </border>
    <border>
      <left style="medium">
        <color indexed="64"/>
      </left>
      <right/>
      <top style="medium">
        <color theme="4" tint="-0.249977111117893"/>
      </top>
      <bottom style="medium">
        <color theme="4" tint="-0.249977111117893"/>
      </bottom>
      <diagonal/>
    </border>
    <border>
      <left style="medium">
        <color indexed="64"/>
      </left>
      <right/>
      <top/>
      <bottom style="hair">
        <color indexed="64"/>
      </bottom>
      <diagonal/>
    </border>
    <border>
      <left/>
      <right style="medium">
        <color indexed="64"/>
      </right>
      <top style="medium">
        <color theme="4" tint="-0.249977111117893"/>
      </top>
      <bottom style="medium">
        <color theme="4" tint="-0.249977111117893"/>
      </bottom>
      <diagonal/>
    </border>
    <border>
      <left style="medium">
        <color indexed="64"/>
      </left>
      <right style="medium">
        <color theme="4" tint="-0.249977111117893"/>
      </right>
      <top style="medium">
        <color indexed="64"/>
      </top>
      <bottom/>
      <diagonal/>
    </border>
    <border>
      <left style="medium">
        <color theme="4" tint="-0.249977111117893"/>
      </left>
      <right style="medium">
        <color indexed="64"/>
      </right>
      <top style="medium">
        <color indexed="64"/>
      </top>
      <bottom/>
      <diagonal/>
    </border>
    <border>
      <left style="medium">
        <color indexed="64"/>
      </left>
      <right/>
      <top style="medium">
        <color theme="4" tint="-0.249977111117893"/>
      </top>
      <bottom style="medium">
        <color indexed="64"/>
      </bottom>
      <diagonal/>
    </border>
    <border>
      <left/>
      <right style="thin">
        <color indexed="64"/>
      </right>
      <top style="medium">
        <color theme="4" tint="-0.249977111117893"/>
      </top>
      <bottom style="medium">
        <color indexed="64"/>
      </bottom>
      <diagonal/>
    </border>
    <border>
      <left/>
      <right style="thin">
        <color indexed="64"/>
      </right>
      <top style="medium">
        <color indexed="64"/>
      </top>
      <bottom style="hair">
        <color indexed="22"/>
      </bottom>
      <diagonal/>
    </border>
    <border>
      <left style="medium">
        <color indexed="64"/>
      </left>
      <right style="medium">
        <color indexed="64"/>
      </right>
      <top style="hair">
        <color indexed="22"/>
      </top>
      <bottom style="hair">
        <color indexed="22"/>
      </bottom>
      <diagonal/>
    </border>
    <border>
      <left style="medium">
        <color indexed="64"/>
      </left>
      <right style="medium">
        <color indexed="64"/>
      </right>
      <top style="hair">
        <color indexed="22"/>
      </top>
      <bottom style="medium">
        <color indexed="64"/>
      </bottom>
      <diagonal/>
    </border>
    <border>
      <left/>
      <right style="medium">
        <color indexed="64"/>
      </right>
      <top style="thin">
        <color indexed="64"/>
      </top>
      <bottom/>
      <diagonal/>
    </border>
    <border>
      <left style="medium">
        <color indexed="64"/>
      </left>
      <right/>
      <top style="medium">
        <color indexed="64"/>
      </top>
      <bottom style="hair">
        <color indexed="55"/>
      </bottom>
      <diagonal/>
    </border>
    <border>
      <left style="medium">
        <color indexed="64"/>
      </left>
      <right/>
      <top style="hair">
        <color indexed="55"/>
      </top>
      <bottom style="hair">
        <color indexed="55"/>
      </bottom>
      <diagonal/>
    </border>
    <border>
      <left style="medium">
        <color indexed="64"/>
      </left>
      <right/>
      <top style="hair">
        <color indexed="55"/>
      </top>
      <bottom style="thin">
        <color indexed="64"/>
      </bottom>
      <diagonal/>
    </border>
    <border>
      <left style="medium">
        <color indexed="64"/>
      </left>
      <right/>
      <top/>
      <bottom style="hair">
        <color indexed="55"/>
      </bottom>
      <diagonal/>
    </border>
    <border>
      <left style="medium">
        <color indexed="64"/>
      </left>
      <right/>
      <top style="hair">
        <color indexed="55"/>
      </top>
      <bottom style="medium">
        <color indexed="64"/>
      </bottom>
      <diagonal/>
    </border>
    <border>
      <left style="thin">
        <color indexed="64"/>
      </left>
      <right style="thin">
        <color indexed="64"/>
      </right>
      <top style="thin">
        <color indexed="64"/>
      </top>
      <bottom style="hair">
        <color indexed="55"/>
      </bottom>
      <diagonal/>
    </border>
    <border>
      <left style="thin">
        <color indexed="64"/>
      </left>
      <right style="thin">
        <color indexed="64"/>
      </right>
      <top style="hair">
        <color indexed="55"/>
      </top>
      <bottom style="thin">
        <color indexed="64"/>
      </bottom>
      <diagonal/>
    </border>
  </borders>
  <cellStyleXfs count="67">
    <xf numFmtId="0" fontId="0" fillId="0" borderId="0"/>
    <xf numFmtId="0" fontId="27" fillId="2" borderId="0" applyNumberFormat="0" applyBorder="0" applyAlignment="0" applyProtection="0"/>
    <xf numFmtId="0" fontId="2" fillId="2" borderId="0" applyNumberFormat="0" applyBorder="0" applyAlignment="0" applyProtection="0"/>
    <xf numFmtId="0" fontId="27" fillId="3" borderId="0" applyNumberFormat="0" applyBorder="0" applyAlignment="0" applyProtection="0"/>
    <xf numFmtId="0" fontId="2" fillId="3" borderId="0" applyNumberFormat="0" applyBorder="0" applyAlignment="0" applyProtection="0"/>
    <xf numFmtId="0" fontId="27" fillId="4" borderId="0" applyNumberFormat="0" applyBorder="0" applyAlignment="0" applyProtection="0"/>
    <xf numFmtId="0" fontId="2" fillId="4" borderId="0" applyNumberFormat="0" applyBorder="0" applyAlignment="0" applyProtection="0"/>
    <xf numFmtId="0" fontId="27" fillId="5" borderId="0" applyNumberFormat="0" applyBorder="0" applyAlignment="0" applyProtection="0"/>
    <xf numFmtId="0" fontId="2" fillId="5" borderId="0" applyNumberFormat="0" applyBorder="0" applyAlignment="0" applyProtection="0"/>
    <xf numFmtId="0" fontId="27" fillId="6" borderId="0" applyNumberFormat="0" applyBorder="0" applyAlignment="0" applyProtection="0"/>
    <xf numFmtId="0" fontId="2" fillId="6" borderId="0" applyNumberFormat="0" applyBorder="0" applyAlignment="0" applyProtection="0"/>
    <xf numFmtId="0" fontId="27" fillId="7" borderId="0" applyNumberFormat="0" applyBorder="0" applyAlignment="0" applyProtection="0"/>
    <xf numFmtId="0" fontId="2" fillId="7" borderId="0" applyNumberFormat="0" applyBorder="0" applyAlignment="0" applyProtection="0"/>
    <xf numFmtId="0" fontId="27" fillId="8" borderId="0" applyNumberFormat="0" applyBorder="0" applyAlignment="0" applyProtection="0"/>
    <xf numFmtId="0" fontId="2" fillId="8" borderId="0" applyNumberFormat="0" applyBorder="0" applyAlignment="0" applyProtection="0"/>
    <xf numFmtId="0" fontId="27" fillId="9" borderId="0" applyNumberFormat="0" applyBorder="0" applyAlignment="0" applyProtection="0"/>
    <xf numFmtId="0" fontId="2" fillId="9" borderId="0" applyNumberFormat="0" applyBorder="0" applyAlignment="0" applyProtection="0"/>
    <xf numFmtId="0" fontId="27" fillId="10" borderId="0" applyNumberFormat="0" applyBorder="0" applyAlignment="0" applyProtection="0"/>
    <xf numFmtId="0" fontId="2" fillId="10" borderId="0" applyNumberFormat="0" applyBorder="0" applyAlignment="0" applyProtection="0"/>
    <xf numFmtId="0" fontId="27" fillId="5" borderId="0" applyNumberFormat="0" applyBorder="0" applyAlignment="0" applyProtection="0"/>
    <xf numFmtId="0" fontId="2" fillId="5" borderId="0" applyNumberFormat="0" applyBorder="0" applyAlignment="0" applyProtection="0"/>
    <xf numFmtId="0" fontId="27" fillId="8" borderId="0" applyNumberFormat="0" applyBorder="0" applyAlignment="0" applyProtection="0"/>
    <xf numFmtId="0" fontId="2" fillId="8" borderId="0" applyNumberFormat="0" applyBorder="0" applyAlignment="0" applyProtection="0"/>
    <xf numFmtId="0" fontId="27" fillId="11" borderId="0" applyNumberFormat="0" applyBorder="0" applyAlignment="0" applyProtection="0"/>
    <xf numFmtId="0" fontId="2" fillId="11" borderId="0" applyNumberFormat="0" applyBorder="0" applyAlignment="0" applyProtection="0"/>
    <xf numFmtId="0" fontId="28" fillId="12"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9" borderId="0" applyNumberFormat="0" applyBorder="0" applyAlignment="0" applyProtection="0"/>
    <xf numFmtId="0" fontId="29" fillId="3" borderId="0" applyNumberFormat="0" applyBorder="0" applyAlignment="0" applyProtection="0"/>
    <xf numFmtId="0" fontId="30" fillId="20" borderId="1" applyNumberFormat="0" applyAlignment="0" applyProtection="0"/>
    <xf numFmtId="0" fontId="31" fillId="21" borderId="2" applyNumberFormat="0" applyAlignment="0" applyProtection="0"/>
    <xf numFmtId="164" fontId="3" fillId="0" borderId="0" applyFont="0" applyFill="0" applyBorder="0" applyAlignment="0" applyProtection="0"/>
    <xf numFmtId="174" fontId="3" fillId="0" borderId="0" applyFill="0" applyBorder="0" applyAlignment="0" applyProtection="0"/>
    <xf numFmtId="0" fontId="32" fillId="0" borderId="0" applyNumberFormat="0" applyFill="0" applyBorder="0" applyAlignment="0" applyProtection="0"/>
    <xf numFmtId="0" fontId="33" fillId="4" borderId="0" applyNumberFormat="0" applyBorder="0" applyAlignment="0" applyProtection="0"/>
    <xf numFmtId="0" fontId="34" fillId="0" borderId="3" applyNumberFormat="0" applyFill="0" applyAlignment="0" applyProtection="0"/>
    <xf numFmtId="0" fontId="35" fillId="0" borderId="4" applyNumberFormat="0" applyFill="0" applyAlignment="0" applyProtection="0"/>
    <xf numFmtId="0" fontId="36" fillId="0" borderId="5" applyNumberFormat="0" applyFill="0" applyAlignment="0" applyProtection="0"/>
    <xf numFmtId="0" fontId="36" fillId="0" borderId="0" applyNumberFormat="0" applyFill="0" applyBorder="0" applyAlignment="0" applyProtection="0"/>
    <xf numFmtId="0" fontId="37" fillId="7" borderId="1" applyNumberFormat="0" applyAlignment="0" applyProtection="0"/>
    <xf numFmtId="0" fontId="38" fillId="0" borderId="6" applyNumberFormat="0" applyFill="0" applyAlignment="0" applyProtection="0"/>
    <xf numFmtId="0" fontId="39" fillId="22" borderId="0" applyNumberFormat="0" applyBorder="0" applyAlignment="0" applyProtection="0"/>
    <xf numFmtId="0" fontId="3" fillId="0" borderId="0"/>
    <xf numFmtId="0" fontId="3" fillId="0" borderId="0"/>
    <xf numFmtId="0" fontId="5" fillId="23" borderId="7" applyNumberFormat="0" applyFont="0" applyAlignment="0" applyProtection="0"/>
    <xf numFmtId="0" fontId="3" fillId="23" borderId="7" applyNumberFormat="0" applyFont="0" applyAlignment="0" applyProtection="0"/>
    <xf numFmtId="0" fontId="40" fillId="20" borderId="8" applyNumberFormat="0" applyAlignment="0" applyProtection="0"/>
    <xf numFmtId="0" fontId="41" fillId="0" borderId="0" applyNumberFormat="0" applyFill="0" applyBorder="0" applyAlignment="0" applyProtection="0"/>
    <xf numFmtId="0" fontId="42" fillId="0" borderId="9" applyNumberFormat="0" applyFill="0" applyAlignment="0" applyProtection="0"/>
    <xf numFmtId="0" fontId="43" fillId="0" borderId="0" applyNumberFormat="0" applyFill="0" applyBorder="0" applyAlignment="0" applyProtection="0"/>
    <xf numFmtId="168" fontId="3" fillId="0" borderId="0" applyFont="0" applyFill="0" applyBorder="0" applyAlignment="0" applyProtection="0"/>
    <xf numFmtId="0" fontId="52" fillId="0" borderId="0" applyNumberFormat="0" applyFill="0" applyBorder="0" applyAlignment="0" applyProtection="0"/>
    <xf numFmtId="9" fontId="55" fillId="0" borderId="0" applyFont="0" applyFill="0" applyBorder="0" applyAlignment="0" applyProtection="0"/>
    <xf numFmtId="174" fontId="3" fillId="0" borderId="0" applyFill="0" applyBorder="0" applyAlignment="0" applyProtection="0"/>
    <xf numFmtId="0" fontId="3" fillId="0" borderId="0"/>
    <xf numFmtId="0" fontId="99" fillId="0" borderId="0"/>
    <xf numFmtId="9" fontId="3" fillId="0" borderId="0" applyFont="0" applyFill="0" applyBorder="0" applyAlignment="0" applyProtection="0"/>
    <xf numFmtId="43" fontId="3" fillId="0" borderId="0" applyFont="0" applyFill="0" applyBorder="0" applyAlignment="0" applyProtection="0"/>
  </cellStyleXfs>
  <cellXfs count="1427">
    <xf numFmtId="0" fontId="0" fillId="0" borderId="0" xfId="0"/>
    <xf numFmtId="0" fontId="0" fillId="0" borderId="0" xfId="0" applyFill="1" applyBorder="1"/>
    <xf numFmtId="0" fontId="0" fillId="0" borderId="0" xfId="0" applyBorder="1" applyAlignment="1">
      <alignment horizontal="right"/>
    </xf>
    <xf numFmtId="0" fontId="11" fillId="24" borderId="10" xfId="0" applyFont="1" applyFill="1" applyBorder="1"/>
    <xf numFmtId="0" fontId="11" fillId="24" borderId="10" xfId="0" applyFont="1" applyFill="1" applyBorder="1" applyAlignment="1">
      <alignment horizontal="right"/>
    </xf>
    <xf numFmtId="0" fontId="0" fillId="24" borderId="0" xfId="0" applyFill="1"/>
    <xf numFmtId="0" fontId="10" fillId="24" borderId="0" xfId="0" applyFont="1" applyFill="1"/>
    <xf numFmtId="2" fontId="10" fillId="24" borderId="0" xfId="0" applyNumberFormat="1" applyFont="1" applyFill="1" applyAlignment="1">
      <alignment horizontal="right"/>
    </xf>
    <xf numFmtId="39" fontId="0" fillId="0" borderId="0" xfId="0" applyNumberFormat="1"/>
    <xf numFmtId="0" fontId="11" fillId="0" borderId="0" xfId="0" applyFont="1" applyFill="1" applyBorder="1" applyAlignment="1">
      <alignment horizontal="right"/>
    </xf>
    <xf numFmtId="2" fontId="0" fillId="0" borderId="0" xfId="0" applyNumberFormat="1"/>
    <xf numFmtId="0" fontId="0" fillId="0" borderId="0" xfId="0" applyAlignment="1">
      <alignment horizontal="right"/>
    </xf>
    <xf numFmtId="171" fontId="0" fillId="0" borderId="0" xfId="0" applyNumberFormat="1"/>
    <xf numFmtId="0" fontId="22" fillId="0" borderId="0" xfId="0" applyFont="1" applyFill="1" applyBorder="1" applyProtection="1">
      <protection locked="0"/>
    </xf>
    <xf numFmtId="0" fontId="44" fillId="0" borderId="0" xfId="52" applyFont="1"/>
    <xf numFmtId="179" fontId="0" fillId="0" borderId="0" xfId="0" applyNumberFormat="1"/>
    <xf numFmtId="0" fontId="48" fillId="32" borderId="0" xfId="51" applyFont="1" applyFill="1"/>
    <xf numFmtId="0" fontId="3" fillId="32" borderId="0" xfId="51" applyFill="1"/>
    <xf numFmtId="0" fontId="3" fillId="35" borderId="0" xfId="51" applyFill="1"/>
    <xf numFmtId="0" fontId="3" fillId="31" borderId="64" xfId="51" applyFill="1" applyBorder="1"/>
    <xf numFmtId="0" fontId="3" fillId="31" borderId="30" xfId="51" applyFill="1" applyBorder="1"/>
    <xf numFmtId="0" fontId="3" fillId="31" borderId="29" xfId="51" applyFill="1" applyBorder="1"/>
    <xf numFmtId="0" fontId="3" fillId="32" borderId="34" xfId="51" applyFill="1" applyBorder="1"/>
    <xf numFmtId="0" fontId="3" fillId="32" borderId="12" xfId="51" applyFill="1" applyBorder="1"/>
    <xf numFmtId="0" fontId="3" fillId="32" borderId="0" xfId="51" quotePrefix="1" applyFill="1"/>
    <xf numFmtId="0" fontId="0" fillId="0" borderId="0" xfId="0"/>
    <xf numFmtId="0" fontId="6" fillId="0" borderId="0" xfId="0" applyFont="1"/>
    <xf numFmtId="0" fontId="14" fillId="0" borderId="0" xfId="0" applyFont="1" applyBorder="1" applyProtection="1">
      <protection locked="0"/>
    </xf>
    <xf numFmtId="0" fontId="7" fillId="0" borderId="0" xfId="0" applyFont="1" applyProtection="1">
      <protection locked="0"/>
    </xf>
    <xf numFmtId="0" fontId="3" fillId="32" borderId="34" xfId="51" applyFill="1" applyBorder="1" applyAlignment="1">
      <alignment horizontal="center" wrapText="1"/>
    </xf>
    <xf numFmtId="0" fontId="3" fillId="32" borderId="0" xfId="51" applyFill="1" applyAlignment="1">
      <alignment horizontal="center"/>
    </xf>
    <xf numFmtId="0" fontId="6" fillId="32" borderId="34" xfId="51" applyFont="1" applyFill="1" applyBorder="1"/>
    <xf numFmtId="0" fontId="3" fillId="34" borderId="34" xfId="51" applyFill="1" applyBorder="1"/>
    <xf numFmtId="0" fontId="3" fillId="34" borderId="34" xfId="51" applyFill="1" applyBorder="1" applyAlignment="1">
      <alignment horizontal="right"/>
    </xf>
    <xf numFmtId="0" fontId="3" fillId="33" borderId="34" xfId="51" applyFill="1" applyBorder="1"/>
    <xf numFmtId="0" fontId="25" fillId="42" borderId="34" xfId="0" quotePrefix="1" applyFont="1" applyFill="1" applyBorder="1"/>
    <xf numFmtId="0" fontId="3" fillId="42" borderId="34" xfId="51" applyFill="1" applyBorder="1"/>
    <xf numFmtId="0" fontId="47" fillId="0" borderId="34" xfId="51" applyFont="1" applyBorder="1" applyAlignment="1">
      <alignment horizontal="center" vertical="center"/>
    </xf>
    <xf numFmtId="0" fontId="0" fillId="36" borderId="0" xfId="0" applyFill="1"/>
    <xf numFmtId="0" fontId="0" fillId="41" borderId="0" xfId="0" applyFill="1"/>
    <xf numFmtId="0" fontId="3" fillId="32" borderId="90" xfId="51" applyFill="1" applyBorder="1"/>
    <xf numFmtId="0" fontId="3" fillId="32" borderId="90" xfId="51" applyFill="1" applyBorder="1" applyAlignment="1">
      <alignment horizontal="center" wrapText="1"/>
    </xf>
    <xf numFmtId="0" fontId="3" fillId="30" borderId="0" xfId="51" applyFill="1"/>
    <xf numFmtId="2" fontId="3" fillId="34" borderId="34" xfId="51" applyNumberFormat="1" applyFill="1" applyBorder="1"/>
    <xf numFmtId="180" fontId="3" fillId="33" borderId="34" xfId="51" applyNumberFormat="1" applyFill="1" applyBorder="1"/>
    <xf numFmtId="0" fontId="57" fillId="34" borderId="0" xfId="0" applyFont="1" applyFill="1"/>
    <xf numFmtId="0" fontId="3" fillId="32" borderId="55" xfId="51" applyFill="1" applyBorder="1"/>
    <xf numFmtId="0" fontId="3" fillId="32" borderId="57" xfId="51" applyFill="1" applyBorder="1"/>
    <xf numFmtId="0" fontId="3" fillId="32" borderId="58" xfId="51" applyFill="1" applyBorder="1"/>
    <xf numFmtId="182" fontId="7" fillId="31" borderId="34" xfId="51" applyNumberFormat="1" applyFont="1" applyFill="1" applyBorder="1" applyAlignment="1">
      <alignment horizontal="left"/>
    </xf>
    <xf numFmtId="0" fontId="14" fillId="32" borderId="34" xfId="0" applyFont="1" applyFill="1" applyBorder="1" applyProtection="1">
      <protection locked="0"/>
    </xf>
    <xf numFmtId="0" fontId="58" fillId="0" borderId="0" xfId="51" applyFont="1"/>
    <xf numFmtId="0" fontId="59" fillId="0" borderId="0" xfId="51" applyFont="1"/>
    <xf numFmtId="0" fontId="9" fillId="0" borderId="34" xfId="51" applyFont="1" applyBorder="1" applyAlignment="1" applyProtection="1">
      <alignment horizontal="left"/>
    </xf>
    <xf numFmtId="0" fontId="9" fillId="0" borderId="34" xfId="51" applyFont="1" applyBorder="1" applyAlignment="1" applyProtection="1">
      <alignment horizontal="right"/>
      <protection locked="0"/>
    </xf>
    <xf numFmtId="0" fontId="9" fillId="0" borderId="0" xfId="51" applyFont="1" applyBorder="1" applyAlignment="1" applyProtection="1">
      <alignment horizontal="center" textRotation="90" wrapText="1"/>
    </xf>
    <xf numFmtId="0" fontId="62" fillId="0" borderId="0" xfId="60" applyFont="1" applyAlignment="1">
      <alignment horizontal="left"/>
    </xf>
    <xf numFmtId="0" fontId="63" fillId="0" borderId="0" xfId="51" applyFont="1"/>
    <xf numFmtId="0" fontId="58" fillId="0" borderId="0" xfId="51" applyFont="1" applyBorder="1"/>
    <xf numFmtId="167" fontId="9" fillId="29" borderId="38" xfId="0" applyNumberFormat="1" applyFont="1" applyFill="1" applyBorder="1" applyProtection="1"/>
    <xf numFmtId="0" fontId="9" fillId="0" borderId="0" xfId="51" applyFont="1"/>
    <xf numFmtId="0" fontId="58" fillId="0" borderId="0" xfId="51" applyFont="1" applyProtection="1"/>
    <xf numFmtId="0" fontId="9" fillId="37" borderId="105" xfId="51" applyFont="1" applyFill="1" applyBorder="1" applyProtection="1"/>
    <xf numFmtId="0" fontId="9" fillId="37" borderId="87" xfId="51" applyFont="1" applyFill="1" applyBorder="1" applyProtection="1"/>
    <xf numFmtId="0" fontId="9" fillId="37" borderId="106" xfId="51" applyFont="1" applyFill="1" applyBorder="1" applyProtection="1"/>
    <xf numFmtId="0" fontId="9" fillId="31" borderId="105" xfId="51" applyFont="1" applyFill="1" applyBorder="1" applyProtection="1"/>
    <xf numFmtId="166" fontId="58" fillId="31" borderId="15" xfId="59" applyNumberFormat="1" applyFont="1" applyFill="1" applyBorder="1" applyProtection="1"/>
    <xf numFmtId="166" fontId="58" fillId="31" borderId="97" xfId="59" applyNumberFormat="1" applyFont="1" applyFill="1" applyBorder="1" applyProtection="1"/>
    <xf numFmtId="0" fontId="64" fillId="0" borderId="0" xfId="51" applyFont="1"/>
    <xf numFmtId="166" fontId="65" fillId="31" borderId="99" xfId="59" applyNumberFormat="1" applyFont="1" applyFill="1" applyBorder="1" applyProtection="1"/>
    <xf numFmtId="0" fontId="64" fillId="0" borderId="0" xfId="51" applyFont="1" applyProtection="1"/>
    <xf numFmtId="166" fontId="58" fillId="31" borderId="79" xfId="59" applyNumberFormat="1" applyFont="1" applyFill="1" applyBorder="1" applyProtection="1"/>
    <xf numFmtId="166" fontId="58" fillId="31" borderId="78" xfId="59" applyNumberFormat="1" applyFont="1" applyFill="1" applyBorder="1" applyProtection="1"/>
    <xf numFmtId="166" fontId="65" fillId="31" borderId="104" xfId="59" applyNumberFormat="1" applyFont="1" applyFill="1" applyBorder="1" applyProtection="1"/>
    <xf numFmtId="166" fontId="58" fillId="31" borderId="90" xfId="59" applyNumberFormat="1" applyFont="1" applyFill="1" applyBorder="1" applyProtection="1"/>
    <xf numFmtId="166" fontId="58" fillId="31" borderId="34" xfId="59" applyNumberFormat="1" applyFont="1" applyFill="1" applyBorder="1" applyProtection="1"/>
    <xf numFmtId="166" fontId="58" fillId="31" borderId="89" xfId="59" applyNumberFormat="1" applyFont="1" applyFill="1" applyBorder="1" applyProtection="1"/>
    <xf numFmtId="166" fontId="9" fillId="31" borderId="37" xfId="59" applyNumberFormat="1" applyFont="1" applyFill="1" applyBorder="1" applyProtection="1"/>
    <xf numFmtId="2" fontId="58" fillId="0" borderId="0" xfId="51" applyNumberFormat="1" applyFont="1" applyProtection="1"/>
    <xf numFmtId="0" fontId="9" fillId="31" borderId="55" xfId="51" applyFont="1" applyFill="1" applyBorder="1" applyProtection="1"/>
    <xf numFmtId="0" fontId="66" fillId="37" borderId="36" xfId="51" quotePrefix="1" applyFont="1" applyFill="1" applyBorder="1" applyProtection="1"/>
    <xf numFmtId="167" fontId="66" fillId="37" borderId="37" xfId="51" applyNumberFormat="1" applyFont="1" applyFill="1" applyBorder="1" applyProtection="1">
      <protection locked="0"/>
    </xf>
    <xf numFmtId="0" fontId="66" fillId="37" borderId="38" xfId="51" quotePrefix="1" applyFont="1" applyFill="1" applyBorder="1" applyProtection="1"/>
    <xf numFmtId="167" fontId="66" fillId="37" borderId="34" xfId="51" applyNumberFormat="1" applyFont="1" applyFill="1" applyBorder="1" applyProtection="1">
      <protection locked="0"/>
    </xf>
    <xf numFmtId="0" fontId="66" fillId="37" borderId="133" xfId="51" quotePrefix="1" applyFont="1" applyFill="1" applyBorder="1" applyProtection="1"/>
    <xf numFmtId="166" fontId="9" fillId="31" borderId="104" xfId="59" applyNumberFormat="1" applyFont="1" applyFill="1" applyBorder="1" applyProtection="1"/>
    <xf numFmtId="166" fontId="58" fillId="0" borderId="0" xfId="51" applyNumberFormat="1" applyFont="1"/>
    <xf numFmtId="0" fontId="58" fillId="0" borderId="0" xfId="0" applyFont="1" applyBorder="1" applyProtection="1">
      <protection locked="0"/>
    </xf>
    <xf numFmtId="0" fontId="58" fillId="0" borderId="0" xfId="0" applyFont="1" applyAlignment="1" applyProtection="1">
      <protection locked="0"/>
    </xf>
    <xf numFmtId="0" fontId="58" fillId="0" borderId="0" xfId="0" applyFont="1" applyProtection="1">
      <protection locked="0"/>
    </xf>
    <xf numFmtId="0" fontId="58" fillId="0" borderId="0" xfId="0" applyFont="1" applyFill="1" applyBorder="1" applyProtection="1">
      <protection locked="0"/>
    </xf>
    <xf numFmtId="0" fontId="58" fillId="0" borderId="0" xfId="0" applyFont="1" applyFill="1" applyAlignment="1" applyProtection="1">
      <alignment horizontal="center"/>
      <protection locked="0"/>
    </xf>
    <xf numFmtId="0" fontId="58" fillId="0" borderId="0" xfId="0" applyFont="1" applyFill="1" applyProtection="1">
      <protection locked="0"/>
    </xf>
    <xf numFmtId="0" fontId="58" fillId="0" borderId="0" xfId="0" applyFont="1" applyFill="1" applyBorder="1" applyAlignment="1" applyProtection="1">
      <alignment horizontal="center"/>
      <protection locked="0"/>
    </xf>
    <xf numFmtId="0" fontId="58" fillId="0" borderId="0" xfId="0" applyFont="1" applyBorder="1" applyAlignment="1" applyProtection="1">
      <alignment horizontal="center"/>
      <protection locked="0"/>
    </xf>
    <xf numFmtId="0" fontId="58" fillId="0" borderId="0" xfId="0" applyFont="1" applyAlignment="1" applyProtection="1">
      <alignment horizontal="center"/>
      <protection locked="0"/>
    </xf>
    <xf numFmtId="0" fontId="9" fillId="0" borderId="0" xfId="0" applyFont="1" applyBorder="1" applyAlignment="1" applyProtection="1">
      <alignment horizontal="left"/>
      <protection locked="0"/>
    </xf>
    <xf numFmtId="0" fontId="58" fillId="0" borderId="12" xfId="0" applyFont="1" applyBorder="1" applyProtection="1">
      <protection locked="0"/>
    </xf>
    <xf numFmtId="0" fontId="9" fillId="0" borderId="0" xfId="0" applyFont="1" applyProtection="1">
      <protection locked="0"/>
    </xf>
    <xf numFmtId="0" fontId="9" fillId="0" borderId="0" xfId="0" applyFont="1" applyAlignment="1" applyProtection="1">
      <alignment horizontal="center"/>
      <protection locked="0"/>
    </xf>
    <xf numFmtId="177" fontId="58" fillId="0" borderId="0" xfId="0" applyNumberFormat="1" applyFont="1" applyAlignment="1" applyProtection="1">
      <alignment horizontal="center"/>
      <protection locked="0"/>
    </xf>
    <xf numFmtId="2" fontId="58" fillId="0" borderId="0" xfId="0" applyNumberFormat="1" applyFont="1" applyProtection="1">
      <protection locked="0"/>
    </xf>
    <xf numFmtId="0" fontId="69" fillId="0" borderId="0" xfId="0" applyFont="1" applyFill="1" applyBorder="1" applyAlignment="1" applyProtection="1">
      <alignment horizontal="right"/>
      <protection locked="0"/>
    </xf>
    <xf numFmtId="2" fontId="69" fillId="0" borderId="0" xfId="0" applyNumberFormat="1" applyFont="1" applyFill="1" applyBorder="1" applyAlignment="1" applyProtection="1">
      <alignment horizontal="right"/>
      <protection locked="0"/>
    </xf>
    <xf numFmtId="0" fontId="14" fillId="0" borderId="0" xfId="0" applyFont="1"/>
    <xf numFmtId="177" fontId="14" fillId="0" borderId="0" xfId="0" applyNumberFormat="1" applyFont="1"/>
    <xf numFmtId="2" fontId="14" fillId="0" borderId="0" xfId="0" applyNumberFormat="1" applyFont="1"/>
    <xf numFmtId="0" fontId="7" fillId="0" borderId="0" xfId="0" applyFont="1"/>
    <xf numFmtId="185" fontId="14" fillId="0" borderId="0" xfId="0" applyNumberFormat="1" applyFont="1"/>
    <xf numFmtId="167" fontId="9" fillId="0" borderId="0" xfId="51" applyNumberFormat="1" applyFont="1"/>
    <xf numFmtId="2" fontId="58" fillId="0" borderId="0" xfId="0" applyNumberFormat="1" applyFont="1" applyAlignment="1" applyProtection="1">
      <alignment horizontal="center"/>
      <protection locked="0"/>
    </xf>
    <xf numFmtId="0" fontId="72" fillId="0" borderId="0" xfId="51" applyFont="1"/>
    <xf numFmtId="167" fontId="0" fillId="0" borderId="0" xfId="0" applyNumberFormat="1"/>
    <xf numFmtId="0" fontId="7" fillId="39" borderId="139" xfId="0" applyFont="1" applyFill="1" applyBorder="1" applyAlignment="1"/>
    <xf numFmtId="0" fontId="7" fillId="39" borderId="140" xfId="0" applyFont="1" applyFill="1" applyBorder="1" applyAlignment="1"/>
    <xf numFmtId="0" fontId="7" fillId="39" borderId="141" xfId="0" applyFont="1" applyFill="1" applyBorder="1" applyAlignment="1"/>
    <xf numFmtId="0" fontId="3" fillId="0" borderId="0" xfId="0" applyFont="1"/>
    <xf numFmtId="167" fontId="74" fillId="0" borderId="0" xfId="0" applyNumberFormat="1" applyFont="1"/>
    <xf numFmtId="0" fontId="0" fillId="31" borderId="0" xfId="0" applyFill="1"/>
    <xf numFmtId="0" fontId="3" fillId="31" borderId="0" xfId="0" applyFont="1" applyFill="1"/>
    <xf numFmtId="167" fontId="0" fillId="31" borderId="0" xfId="0" applyNumberFormat="1" applyFill="1"/>
    <xf numFmtId="0" fontId="74" fillId="0" borderId="0" xfId="0" applyFont="1"/>
    <xf numFmtId="0" fontId="0" fillId="37" borderId="0" xfId="0" applyFill="1"/>
    <xf numFmtId="0" fontId="3" fillId="37" borderId="0" xfId="0" applyFont="1" applyFill="1"/>
    <xf numFmtId="167" fontId="56" fillId="37" borderId="0" xfId="0" applyNumberFormat="1" applyFont="1" applyFill="1"/>
    <xf numFmtId="167" fontId="56" fillId="0" borderId="0" xfId="0" applyNumberFormat="1" applyFont="1"/>
    <xf numFmtId="0" fontId="0" fillId="0" borderId="0" xfId="0" applyFont="1"/>
    <xf numFmtId="0" fontId="0" fillId="29" borderId="0" xfId="0" applyFill="1"/>
    <xf numFmtId="0" fontId="3" fillId="29" borderId="0" xfId="0" applyFont="1" applyFill="1"/>
    <xf numFmtId="167" fontId="0" fillId="29" borderId="0" xfId="0" applyNumberFormat="1" applyFill="1"/>
    <xf numFmtId="0" fontId="75" fillId="0" borderId="0" xfId="0" applyFont="1"/>
    <xf numFmtId="0" fontId="3" fillId="36" borderId="0" xfId="0" applyFont="1" applyFill="1"/>
    <xf numFmtId="167" fontId="0" fillId="36" borderId="0" xfId="0" applyNumberFormat="1" applyFill="1"/>
    <xf numFmtId="0" fontId="0" fillId="38" borderId="0" xfId="0" applyFill="1"/>
    <xf numFmtId="0" fontId="6" fillId="38" borderId="0" xfId="0" applyFont="1" applyFill="1"/>
    <xf numFmtId="182" fontId="0" fillId="38" borderId="0" xfId="0" applyNumberFormat="1" applyFill="1"/>
    <xf numFmtId="182" fontId="0" fillId="0" borderId="0" xfId="0" applyNumberFormat="1"/>
    <xf numFmtId="0" fontId="3" fillId="38" borderId="0" xfId="0" applyFont="1" applyFill="1" applyBorder="1"/>
    <xf numFmtId="0" fontId="3" fillId="38" borderId="0" xfId="0" applyFont="1" applyFill="1"/>
    <xf numFmtId="0" fontId="0" fillId="34" borderId="0" xfId="0" applyFill="1"/>
    <xf numFmtId="0" fontId="6" fillId="34" borderId="0" xfId="0" applyFont="1" applyFill="1"/>
    <xf numFmtId="182" fontId="0" fillId="34" borderId="0" xfId="0" applyNumberFormat="1" applyFill="1"/>
    <xf numFmtId="0" fontId="3" fillId="34" borderId="0" xfId="0" applyFont="1" applyFill="1" applyBorder="1"/>
    <xf numFmtId="0" fontId="3" fillId="34" borderId="0" xfId="0" applyFont="1" applyFill="1"/>
    <xf numFmtId="0" fontId="0" fillId="42" borderId="0" xfId="0" applyFill="1"/>
    <xf numFmtId="0" fontId="6" fillId="42" borderId="0" xfId="0" applyFont="1" applyFill="1"/>
    <xf numFmtId="182" fontId="0" fillId="42" borderId="0" xfId="0" applyNumberFormat="1" applyFill="1"/>
    <xf numFmtId="0" fontId="3" fillId="42" borderId="0" xfId="0" applyFont="1" applyFill="1" applyBorder="1"/>
    <xf numFmtId="0" fontId="3" fillId="42" borderId="0" xfId="0" applyFont="1" applyFill="1"/>
    <xf numFmtId="167" fontId="77" fillId="0" borderId="0" xfId="0" quotePrefix="1" applyNumberFormat="1" applyFont="1"/>
    <xf numFmtId="0" fontId="78" fillId="0" borderId="0" xfId="0" applyFont="1"/>
    <xf numFmtId="167" fontId="78" fillId="0" borderId="0" xfId="0" applyNumberFormat="1" applyFont="1"/>
    <xf numFmtId="0" fontId="77" fillId="0" borderId="0" xfId="0" quotePrefix="1" applyFont="1"/>
    <xf numFmtId="0" fontId="0" fillId="0" borderId="33" xfId="0" applyFont="1" applyBorder="1"/>
    <xf numFmtId="0" fontId="3" fillId="42" borderId="67" xfId="0" applyFont="1" applyFill="1" applyBorder="1"/>
    <xf numFmtId="182" fontId="6" fillId="42" borderId="67" xfId="0" applyNumberFormat="1" applyFont="1" applyFill="1" applyBorder="1"/>
    <xf numFmtId="182" fontId="0" fillId="0" borderId="73" xfId="0" applyNumberFormat="1" applyBorder="1"/>
    <xf numFmtId="167" fontId="0" fillId="0" borderId="0" xfId="0" applyNumberFormat="1" applyFont="1"/>
    <xf numFmtId="0" fontId="73" fillId="0" borderId="55" xfId="0" applyFont="1" applyBorder="1"/>
    <xf numFmtId="0" fontId="73" fillId="0" borderId="11" xfId="0" applyFont="1" applyBorder="1"/>
    <xf numFmtId="0" fontId="3" fillId="0" borderId="58" xfId="0" applyFont="1" applyBorder="1"/>
    <xf numFmtId="0" fontId="3" fillId="0" borderId="55" xfId="0" quotePrefix="1" applyFont="1" applyBorder="1"/>
    <xf numFmtId="0" fontId="3" fillId="0" borderId="11" xfId="0" quotePrefix="1" applyFont="1" applyBorder="1"/>
    <xf numFmtId="0" fontId="3" fillId="0" borderId="58" xfId="0" quotePrefix="1" applyFont="1" applyBorder="1"/>
    <xf numFmtId="0" fontId="3" fillId="0" borderId="0" xfId="0" applyFont="1" applyAlignment="1">
      <alignment horizontal="center" wrapText="1"/>
    </xf>
    <xf numFmtId="0" fontId="3" fillId="0" borderId="0" xfId="0" applyFont="1" applyBorder="1" applyAlignment="1">
      <alignment horizontal="center" wrapText="1"/>
    </xf>
    <xf numFmtId="167" fontId="58" fillId="0" borderId="0" xfId="51" applyNumberFormat="1" applyFont="1" applyProtection="1"/>
    <xf numFmtId="0" fontId="0" fillId="0" borderId="0" xfId="0" applyProtection="1">
      <protection locked="0"/>
    </xf>
    <xf numFmtId="0" fontId="0" fillId="0" borderId="0" xfId="0" applyAlignment="1" applyProtection="1">
      <alignment horizontal="center"/>
      <protection locked="0"/>
    </xf>
    <xf numFmtId="0" fontId="0" fillId="0" borderId="0" xfId="0" applyAlignment="1" applyProtection="1">
      <alignment horizontal="left" vertical="center"/>
      <protection locked="0"/>
    </xf>
    <xf numFmtId="0" fontId="81" fillId="0" borderId="0" xfId="0" applyFont="1" applyProtection="1">
      <protection locked="0"/>
    </xf>
    <xf numFmtId="167" fontId="66" fillId="37" borderId="100" xfId="51" applyNumberFormat="1" applyFont="1" applyFill="1" applyBorder="1" applyProtection="1">
      <protection locked="0"/>
    </xf>
    <xf numFmtId="167" fontId="66" fillId="37" borderId="39" xfId="51" applyNumberFormat="1" applyFont="1" applyFill="1" applyBorder="1" applyProtection="1">
      <protection locked="0"/>
    </xf>
    <xf numFmtId="166" fontId="58" fillId="31" borderId="142" xfId="59" applyNumberFormat="1" applyFont="1" applyFill="1" applyBorder="1" applyProtection="1"/>
    <xf numFmtId="166" fontId="9" fillId="31" borderId="103" xfId="59" applyNumberFormat="1" applyFont="1" applyFill="1" applyBorder="1" applyProtection="1"/>
    <xf numFmtId="0" fontId="66" fillId="37" borderId="98" xfId="51" quotePrefix="1" applyFont="1" applyFill="1" applyBorder="1" applyProtection="1"/>
    <xf numFmtId="0" fontId="66" fillId="37" borderId="13" xfId="51" quotePrefix="1" applyFont="1" applyFill="1" applyBorder="1" applyProtection="1"/>
    <xf numFmtId="167" fontId="66" fillId="37" borderId="36" xfId="51" applyNumberFormat="1" applyFont="1" applyFill="1" applyBorder="1" applyProtection="1">
      <protection locked="0"/>
    </xf>
    <xf numFmtId="167" fontId="66" fillId="37" borderId="38" xfId="51" applyNumberFormat="1" applyFont="1" applyFill="1" applyBorder="1" applyProtection="1">
      <protection locked="0"/>
    </xf>
    <xf numFmtId="166" fontId="58" fillId="31" borderId="133" xfId="59" applyNumberFormat="1" applyFont="1" applyFill="1" applyBorder="1" applyProtection="1"/>
    <xf numFmtId="166" fontId="9" fillId="31" borderId="99" xfId="59" applyNumberFormat="1" applyFont="1" applyFill="1" applyBorder="1" applyProtection="1"/>
    <xf numFmtId="166" fontId="65" fillId="31" borderId="143" xfId="59" applyNumberFormat="1" applyFont="1" applyFill="1" applyBorder="1" applyProtection="1"/>
    <xf numFmtId="166" fontId="58" fillId="31" borderId="144" xfId="59" applyNumberFormat="1" applyFont="1" applyFill="1" applyBorder="1" applyProtection="1"/>
    <xf numFmtId="166" fontId="9" fillId="31" borderId="145" xfId="59" applyNumberFormat="1" applyFont="1" applyFill="1" applyBorder="1" applyProtection="1"/>
    <xf numFmtId="2" fontId="9" fillId="31" borderId="104" xfId="61" applyNumberFormat="1" applyFont="1" applyFill="1" applyBorder="1" applyProtection="1"/>
    <xf numFmtId="2" fontId="9" fillId="31" borderId="103" xfId="61" applyNumberFormat="1" applyFont="1" applyFill="1" applyBorder="1" applyProtection="1"/>
    <xf numFmtId="0" fontId="9" fillId="37" borderId="105" xfId="51" applyFont="1" applyFill="1" applyBorder="1"/>
    <xf numFmtId="0" fontId="9" fillId="37" borderId="87" xfId="51" applyFont="1" applyFill="1" applyBorder="1"/>
    <xf numFmtId="0" fontId="9" fillId="37" borderId="106" xfId="51" applyFont="1" applyFill="1" applyBorder="1"/>
    <xf numFmtId="0" fontId="58" fillId="32" borderId="36" xfId="51" applyFont="1" applyFill="1" applyBorder="1" applyProtection="1">
      <protection locked="0"/>
    </xf>
    <xf numFmtId="0" fontId="58" fillId="32" borderId="37" xfId="51" applyFont="1" applyFill="1" applyBorder="1" applyProtection="1">
      <protection locked="0"/>
    </xf>
    <xf numFmtId="0" fontId="58" fillId="32" borderId="100" xfId="51" applyFont="1" applyFill="1" applyBorder="1" applyProtection="1">
      <protection locked="0"/>
    </xf>
    <xf numFmtId="0" fontId="83" fillId="0" borderId="0" xfId="0" applyFont="1"/>
    <xf numFmtId="0" fontId="7" fillId="34" borderId="146" xfId="0" applyFont="1" applyFill="1" applyBorder="1" applyProtection="1">
      <protection locked="0"/>
    </xf>
    <xf numFmtId="0" fontId="7" fillId="34" borderId="146" xfId="0" applyFont="1" applyFill="1" applyBorder="1" applyAlignment="1" applyProtection="1">
      <alignment horizontal="center"/>
      <protection locked="0"/>
    </xf>
    <xf numFmtId="0" fontId="14" fillId="32" borderId="146" xfId="0" applyFont="1" applyFill="1" applyBorder="1" applyProtection="1">
      <protection locked="0"/>
    </xf>
    <xf numFmtId="3" fontId="7" fillId="32" borderId="146" xfId="0" applyNumberFormat="1" applyFont="1" applyFill="1" applyBorder="1" applyAlignment="1" applyProtection="1">
      <alignment horizontal="right"/>
      <protection locked="0"/>
    </xf>
    <xf numFmtId="0" fontId="14" fillId="40" borderId="146" xfId="0" applyFont="1" applyFill="1" applyBorder="1" applyProtection="1">
      <protection locked="0"/>
    </xf>
    <xf numFmtId="177" fontId="51" fillId="40" borderId="146" xfId="0" applyNumberFormat="1" applyFont="1" applyFill="1" applyBorder="1" applyAlignment="1" applyProtection="1">
      <alignment horizontal="right"/>
      <protection locked="0"/>
    </xf>
    <xf numFmtId="0" fontId="14" fillId="0" borderId="146" xfId="0" applyFont="1" applyBorder="1" applyProtection="1">
      <protection locked="0"/>
    </xf>
    <xf numFmtId="177" fontId="51" fillId="0" borderId="146" xfId="0" applyNumberFormat="1" applyFont="1" applyBorder="1" applyAlignment="1" applyProtection="1">
      <alignment horizontal="right"/>
      <protection locked="0"/>
    </xf>
    <xf numFmtId="0" fontId="70" fillId="43" borderId="146" xfId="0" applyFont="1" applyFill="1" applyBorder="1" applyAlignment="1" applyProtection="1">
      <alignment wrapText="1"/>
      <protection locked="0"/>
    </xf>
    <xf numFmtId="2" fontId="70" fillId="43" borderId="146" xfId="0" applyNumberFormat="1" applyFont="1" applyFill="1" applyBorder="1" applyAlignment="1" applyProtection="1">
      <alignment horizontal="right"/>
      <protection locked="0"/>
    </xf>
    <xf numFmtId="2" fontId="51" fillId="40" borderId="146" xfId="0" applyNumberFormat="1" applyFont="1" applyFill="1" applyBorder="1" applyAlignment="1" applyProtection="1">
      <alignment horizontal="right"/>
      <protection locked="0"/>
    </xf>
    <xf numFmtId="2" fontId="51" fillId="27" borderId="146" xfId="0" applyNumberFormat="1" applyFont="1" applyFill="1" applyBorder="1" applyAlignment="1" applyProtection="1">
      <alignment horizontal="right"/>
      <protection locked="0"/>
    </xf>
    <xf numFmtId="0" fontId="7" fillId="0" borderId="146" xfId="0" applyFont="1" applyBorder="1" applyAlignment="1" applyProtection="1">
      <alignment horizontal="right"/>
      <protection locked="0"/>
    </xf>
    <xf numFmtId="3" fontId="51" fillId="0" borderId="146" xfId="0" applyNumberFormat="1" applyFont="1" applyBorder="1" applyAlignment="1" applyProtection="1">
      <alignment horizontal="right"/>
      <protection locked="0"/>
    </xf>
    <xf numFmtId="0" fontId="7" fillId="0" borderId="146" xfId="0" applyFont="1" applyFill="1" applyBorder="1" applyProtection="1">
      <protection locked="0"/>
    </xf>
    <xf numFmtId="0" fontId="86" fillId="0" borderId="0" xfId="0" applyFont="1" applyBorder="1" applyAlignment="1" applyProtection="1">
      <alignment horizontal="center"/>
      <protection locked="0"/>
    </xf>
    <xf numFmtId="0" fontId="86" fillId="0" borderId="12" xfId="0" applyFont="1" applyBorder="1" applyAlignment="1" applyProtection="1">
      <alignment horizontal="center"/>
      <protection locked="0"/>
    </xf>
    <xf numFmtId="0" fontId="84" fillId="0" borderId="67" xfId="0" applyFont="1" applyBorder="1" applyProtection="1">
      <protection locked="0"/>
    </xf>
    <xf numFmtId="0" fontId="84" fillId="0" borderId="67" xfId="0" applyFont="1" applyBorder="1" applyAlignment="1" applyProtection="1">
      <alignment horizontal="center"/>
      <protection locked="0"/>
    </xf>
    <xf numFmtId="0" fontId="86" fillId="0" borderId="30" xfId="0" applyFont="1" applyBorder="1" applyAlignment="1" applyProtection="1">
      <alignment horizontal="right"/>
      <protection locked="0"/>
    </xf>
    <xf numFmtId="0" fontId="86" fillId="0" borderId="65" xfId="0" applyFont="1" applyBorder="1" applyProtection="1">
      <protection locked="0"/>
    </xf>
    <xf numFmtId="0" fontId="86" fillId="0" borderId="0" xfId="0" applyFont="1" applyBorder="1" applyAlignment="1" applyProtection="1">
      <alignment horizontal="right"/>
      <protection locked="0"/>
    </xf>
    <xf numFmtId="3" fontId="90" fillId="0" borderId="0" xfId="0" applyNumberFormat="1" applyFont="1" applyBorder="1" applyAlignment="1" applyProtection="1">
      <alignment horizontal="right"/>
      <protection locked="0"/>
    </xf>
    <xf numFmtId="0" fontId="91" fillId="0" borderId="0" xfId="0" applyFont="1" applyBorder="1" applyAlignment="1" applyProtection="1">
      <alignment horizontal="right"/>
      <protection locked="0"/>
    </xf>
    <xf numFmtId="0" fontId="90" fillId="0" borderId="0" xfId="0" applyFont="1" applyBorder="1" applyAlignment="1" applyProtection="1">
      <alignment horizontal="right"/>
      <protection locked="0"/>
    </xf>
    <xf numFmtId="0" fontId="84" fillId="0" borderId="0" xfId="0" applyFont="1" applyBorder="1" applyAlignment="1" applyProtection="1">
      <alignment horizontal="right"/>
      <protection locked="0"/>
    </xf>
    <xf numFmtId="177" fontId="84" fillId="0" borderId="0" xfId="0" applyNumberFormat="1" applyFont="1" applyBorder="1" applyAlignment="1" applyProtection="1">
      <alignment horizontal="right"/>
      <protection locked="0"/>
    </xf>
    <xf numFmtId="2" fontId="87" fillId="0" borderId="0" xfId="0" applyNumberFormat="1" applyFont="1" applyBorder="1" applyAlignment="1" applyProtection="1">
      <alignment horizontal="right"/>
      <protection locked="0"/>
    </xf>
    <xf numFmtId="177" fontId="86" fillId="0" borderId="0" xfId="0" applyNumberFormat="1" applyFont="1" applyBorder="1" applyAlignment="1" applyProtection="1">
      <alignment horizontal="right"/>
      <protection locked="0"/>
    </xf>
    <xf numFmtId="3" fontId="93" fillId="0" borderId="0" xfId="0" applyNumberFormat="1" applyFont="1" applyBorder="1" applyAlignment="1" applyProtection="1">
      <alignment horizontal="right"/>
      <protection locked="0"/>
    </xf>
    <xf numFmtId="1" fontId="87" fillId="0" borderId="10" xfId="0" applyNumberFormat="1" applyFont="1" applyBorder="1" applyAlignment="1" applyProtection="1">
      <alignment horizontal="right"/>
      <protection locked="0"/>
    </xf>
    <xf numFmtId="0" fontId="84" fillId="0" borderId="67" xfId="0" applyFont="1" applyBorder="1" applyAlignment="1" applyProtection="1">
      <alignment horizontal="right"/>
      <protection locked="0"/>
    </xf>
    <xf numFmtId="0" fontId="89" fillId="0" borderId="0" xfId="0" applyFont="1" applyBorder="1" applyAlignment="1" applyProtection="1">
      <alignment horizontal="left"/>
      <protection locked="0"/>
    </xf>
    <xf numFmtId="177" fontId="90" fillId="0" borderId="0" xfId="0" applyNumberFormat="1" applyFont="1" applyBorder="1" applyAlignment="1" applyProtection="1">
      <alignment horizontal="right"/>
      <protection locked="0"/>
    </xf>
    <xf numFmtId="169" fontId="90" fillId="0" borderId="0" xfId="0" applyNumberFormat="1" applyFont="1" applyBorder="1" applyAlignment="1" applyProtection="1">
      <alignment horizontal="right"/>
      <protection locked="0"/>
    </xf>
    <xf numFmtId="0" fontId="86" fillId="0" borderId="0" xfId="0" applyFont="1" applyAlignment="1" applyProtection="1">
      <alignment horizontal="center"/>
      <protection locked="0"/>
    </xf>
    <xf numFmtId="2" fontId="86" fillId="25" borderId="0" xfId="0" applyNumberFormat="1" applyFont="1" applyFill="1" applyBorder="1" applyAlignment="1" applyProtection="1">
      <alignment horizontal="center"/>
      <protection locked="0"/>
    </xf>
    <xf numFmtId="177" fontId="86" fillId="0" borderId="0" xfId="0" applyNumberFormat="1" applyFont="1" applyAlignment="1" applyProtection="1">
      <alignment horizontal="center"/>
      <protection locked="0"/>
    </xf>
    <xf numFmtId="0" fontId="86" fillId="0" borderId="0" xfId="0" applyFont="1" applyProtection="1">
      <protection locked="0"/>
    </xf>
    <xf numFmtId="178" fontId="86" fillId="0" borderId="0" xfId="0" applyNumberFormat="1" applyFont="1" applyAlignment="1" applyProtection="1">
      <alignment horizontal="center"/>
      <protection locked="0"/>
    </xf>
    <xf numFmtId="0" fontId="84" fillId="0" borderId="0" xfId="0" applyFont="1" applyProtection="1">
      <protection locked="0"/>
    </xf>
    <xf numFmtId="0" fontId="86" fillId="0" borderId="34" xfId="0" applyFont="1" applyBorder="1" applyAlignment="1" applyProtection="1">
      <alignment horizontal="right"/>
      <protection locked="0"/>
    </xf>
    <xf numFmtId="0" fontId="86" fillId="0" borderId="34" xfId="0" applyFont="1" applyBorder="1" applyProtection="1">
      <protection locked="0"/>
    </xf>
    <xf numFmtId="177" fontId="90" fillId="0" borderId="34" xfId="0" applyNumberFormat="1" applyFont="1" applyBorder="1" applyAlignment="1" applyProtection="1">
      <alignment horizontal="right"/>
      <protection locked="0"/>
    </xf>
    <xf numFmtId="177" fontId="88" fillId="0" borderId="34" xfId="0" applyNumberFormat="1" applyFont="1" applyBorder="1" applyAlignment="1" applyProtection="1">
      <alignment horizontal="right"/>
      <protection locked="0"/>
    </xf>
    <xf numFmtId="2" fontId="86" fillId="0" borderId="0" xfId="0" applyNumberFormat="1" applyFont="1" applyBorder="1"/>
    <xf numFmtId="0" fontId="84" fillId="0" borderId="64" xfId="0" applyFont="1" applyBorder="1" applyProtection="1">
      <protection locked="0"/>
    </xf>
    <xf numFmtId="0" fontId="89" fillId="0" borderId="65" xfId="0" applyFont="1" applyBorder="1" applyAlignment="1" applyProtection="1">
      <alignment horizontal="left"/>
      <protection locked="0"/>
    </xf>
    <xf numFmtId="177" fontId="86" fillId="0" borderId="32" xfId="0" applyNumberFormat="1" applyFont="1" applyBorder="1" applyAlignment="1" applyProtection="1">
      <alignment horizontal="right"/>
      <protection locked="0"/>
    </xf>
    <xf numFmtId="0" fontId="86" fillId="0" borderId="32" xfId="0" applyFont="1" applyBorder="1" applyAlignment="1" applyProtection="1">
      <alignment horizontal="center"/>
      <protection locked="0"/>
    </xf>
    <xf numFmtId="0" fontId="86" fillId="0" borderId="74" xfId="0" applyFont="1" applyBorder="1" applyProtection="1">
      <protection locked="0"/>
    </xf>
    <xf numFmtId="2" fontId="87" fillId="0" borderId="10" xfId="0" applyNumberFormat="1" applyFont="1" applyBorder="1" applyAlignment="1" applyProtection="1">
      <alignment horizontal="right"/>
      <protection locked="0"/>
    </xf>
    <xf numFmtId="3" fontId="90" fillId="0" borderId="14" xfId="0" applyNumberFormat="1" applyFont="1" applyBorder="1" applyAlignment="1" applyProtection="1">
      <alignment horizontal="right"/>
      <protection locked="0"/>
    </xf>
    <xf numFmtId="2" fontId="90" fillId="0" borderId="14" xfId="0" applyNumberFormat="1" applyFont="1" applyFill="1" applyBorder="1" applyAlignment="1" applyProtection="1">
      <alignment horizontal="right"/>
      <protection locked="0"/>
    </xf>
    <xf numFmtId="0" fontId="92" fillId="0" borderId="65" xfId="0" applyFont="1" applyBorder="1" applyAlignment="1" applyProtection="1">
      <alignment horizontal="center"/>
      <protection locked="0"/>
    </xf>
    <xf numFmtId="0" fontId="86" fillId="0" borderId="65" xfId="0" applyFont="1" applyBorder="1" applyAlignment="1" applyProtection="1">
      <alignment horizontal="left"/>
      <protection locked="0"/>
    </xf>
    <xf numFmtId="177" fontId="84" fillId="0" borderId="32" xfId="0" applyNumberFormat="1" applyFont="1" applyBorder="1" applyAlignment="1" applyProtection="1">
      <alignment horizontal="right"/>
      <protection locked="0"/>
    </xf>
    <xf numFmtId="0" fontId="86" fillId="0" borderId="65" xfId="0" applyFont="1" applyBorder="1" applyAlignment="1" applyProtection="1">
      <alignment wrapText="1"/>
      <protection locked="0"/>
    </xf>
    <xf numFmtId="177" fontId="86" fillId="0" borderId="75" xfId="0" applyNumberFormat="1" applyFont="1" applyBorder="1" applyAlignment="1" applyProtection="1">
      <alignment horizontal="right"/>
      <protection locked="0"/>
    </xf>
    <xf numFmtId="0" fontId="84" fillId="0" borderId="65" xfId="0" applyFont="1" applyBorder="1" applyAlignment="1" applyProtection="1">
      <alignment horizontal="center"/>
      <protection locked="0"/>
    </xf>
    <xf numFmtId="0" fontId="84" fillId="0" borderId="33" xfId="0" applyFont="1" applyBorder="1" applyAlignment="1" applyProtection="1">
      <alignment horizontal="left"/>
      <protection locked="0"/>
    </xf>
    <xf numFmtId="177" fontId="84" fillId="0" borderId="73" xfId="0" applyNumberFormat="1" applyFont="1" applyBorder="1" applyAlignment="1" applyProtection="1">
      <alignment horizontal="right"/>
      <protection locked="0"/>
    </xf>
    <xf numFmtId="0" fontId="7" fillId="0" borderId="0" xfId="0" applyFont="1" applyFill="1" applyBorder="1" applyProtection="1">
      <protection locked="0"/>
    </xf>
    <xf numFmtId="0" fontId="3" fillId="31" borderId="65" xfId="51" applyFill="1" applyBorder="1"/>
    <xf numFmtId="0" fontId="3" fillId="31" borderId="0" xfId="51" applyFill="1"/>
    <xf numFmtId="0" fontId="3" fillId="31" borderId="32" xfId="51" applyFill="1" applyBorder="1"/>
    <xf numFmtId="175" fontId="6" fillId="42" borderId="34" xfId="62" applyNumberFormat="1" applyFont="1" applyFill="1" applyBorder="1" applyAlignment="1" applyProtection="1">
      <alignment horizontal="left" vertical="center"/>
    </xf>
    <xf numFmtId="175" fontId="6" fillId="42" borderId="0" xfId="62" applyNumberFormat="1" applyFont="1" applyFill="1" applyBorder="1" applyAlignment="1" applyProtection="1">
      <alignment horizontal="left" vertical="center"/>
    </xf>
    <xf numFmtId="0" fontId="25" fillId="42" borderId="0" xfId="0" quotePrefix="1" applyFont="1" applyFill="1"/>
    <xf numFmtId="0" fontId="3" fillId="42" borderId="0" xfId="51" applyFill="1"/>
    <xf numFmtId="0" fontId="3" fillId="0" borderId="0" xfId="51"/>
    <xf numFmtId="0" fontId="3" fillId="32" borderId="34" xfId="51" applyFill="1" applyBorder="1" applyAlignment="1">
      <alignment horizontal="center"/>
    </xf>
    <xf numFmtId="0" fontId="3" fillId="32" borderId="34" xfId="51" applyFill="1" applyBorder="1" applyAlignment="1">
      <alignment horizontal="center" vertical="center" wrapText="1"/>
    </xf>
    <xf numFmtId="0" fontId="17" fillId="0" borderId="34" xfId="0" quotePrefix="1" applyFont="1" applyBorder="1" applyAlignment="1">
      <alignment horizontal="right" vertical="center"/>
    </xf>
    <xf numFmtId="0" fontId="17" fillId="0" borderId="89" xfId="0" quotePrefix="1" applyFont="1" applyBorder="1" applyAlignment="1">
      <alignment horizontal="right" vertical="center"/>
    </xf>
    <xf numFmtId="0" fontId="3" fillId="34" borderId="34" xfId="51" quotePrefix="1" applyFill="1" applyBorder="1"/>
    <xf numFmtId="0" fontId="3" fillId="32" borderId="34" xfId="51" applyFill="1" applyBorder="1" applyAlignment="1">
      <alignment vertical="center"/>
    </xf>
    <xf numFmtId="0" fontId="3" fillId="48" borderId="34" xfId="51" applyFill="1" applyBorder="1" applyAlignment="1">
      <alignment horizontal="right"/>
    </xf>
    <xf numFmtId="2" fontId="100" fillId="32" borderId="34" xfId="51" applyNumberFormat="1" applyFont="1" applyFill="1" applyBorder="1" applyAlignment="1">
      <alignment horizontal="center" vertical="center"/>
    </xf>
    <xf numFmtId="0" fontId="3" fillId="32" borderId="34" xfId="51" applyFill="1" applyBorder="1" applyAlignment="1">
      <alignment vertical="center" wrapText="1"/>
    </xf>
    <xf numFmtId="0" fontId="47" fillId="32" borderId="34" xfId="51" applyFont="1" applyFill="1" applyBorder="1" applyAlignment="1">
      <alignment vertical="center"/>
    </xf>
    <xf numFmtId="0" fontId="17" fillId="0" borderId="89" xfId="0" quotePrefix="1" applyFont="1" applyBorder="1" applyAlignment="1">
      <alignment horizontal="center" vertical="center" wrapText="1"/>
    </xf>
    <xf numFmtId="0" fontId="17" fillId="0" borderId="69" xfId="0" quotePrefix="1" applyFont="1" applyBorder="1" applyAlignment="1">
      <alignment horizontal="center" vertical="center" wrapText="1"/>
    </xf>
    <xf numFmtId="0" fontId="17" fillId="0" borderId="90" xfId="0" quotePrefix="1" applyFont="1" applyBorder="1" applyAlignment="1">
      <alignment horizontal="center" vertical="center" wrapText="1"/>
    </xf>
    <xf numFmtId="0" fontId="3" fillId="32" borderId="14" xfId="51" applyFill="1" applyBorder="1" applyAlignment="1">
      <alignment vertical="center"/>
    </xf>
    <xf numFmtId="0" fontId="3" fillId="32" borderId="34" xfId="51" quotePrefix="1" applyFill="1" applyBorder="1" applyAlignment="1">
      <alignment vertical="center" wrapText="1"/>
    </xf>
    <xf numFmtId="0" fontId="3" fillId="32" borderId="89" xfId="51" applyFill="1" applyBorder="1" applyAlignment="1">
      <alignment horizontal="center" wrapText="1"/>
    </xf>
    <xf numFmtId="0" fontId="3" fillId="32" borderId="34" xfId="51" applyFill="1" applyBorder="1" applyAlignment="1">
      <alignment horizontal="left" vertical="center"/>
    </xf>
    <xf numFmtId="0" fontId="3" fillId="32" borderId="34" xfId="51" applyFill="1" applyBorder="1" applyAlignment="1">
      <alignment horizontal="left" vertical="center" wrapText="1"/>
    </xf>
    <xf numFmtId="0" fontId="17" fillId="0" borderId="34" xfId="0" quotePrefix="1" applyFont="1" applyBorder="1" applyAlignment="1">
      <alignment horizontal="center" vertical="center" wrapText="1"/>
    </xf>
    <xf numFmtId="0" fontId="3" fillId="32" borderId="66" xfId="51" applyFill="1" applyBorder="1"/>
    <xf numFmtId="0" fontId="3" fillId="32" borderId="0" xfId="51" applyFill="1" applyAlignment="1">
      <alignment horizontal="center" wrapText="1"/>
    </xf>
    <xf numFmtId="0" fontId="2" fillId="50" borderId="34" xfId="64" applyFont="1" applyFill="1" applyBorder="1" applyAlignment="1" applyProtection="1">
      <alignment horizontal="center" vertical="center"/>
      <protection locked="0"/>
    </xf>
    <xf numFmtId="14" fontId="0" fillId="0" borderId="0" xfId="0" applyNumberFormat="1"/>
    <xf numFmtId="17" fontId="0" fillId="0" borderId="0" xfId="0" applyNumberFormat="1"/>
    <xf numFmtId="17" fontId="56" fillId="0" borderId="0" xfId="0" applyNumberFormat="1" applyFont="1"/>
    <xf numFmtId="0" fontId="6" fillId="0" borderId="150" xfId="0" applyFont="1" applyBorder="1"/>
    <xf numFmtId="9" fontId="0" fillId="0" borderId="151" xfId="65" applyFont="1" applyBorder="1"/>
    <xf numFmtId="9" fontId="0" fillId="0" borderId="151" xfId="65" applyFont="1" applyBorder="1" applyProtection="1">
      <protection locked="0"/>
    </xf>
    <xf numFmtId="0" fontId="0" fillId="0" borderId="0" xfId="0" applyAlignment="1">
      <alignment horizontal="left" vertical="center"/>
    </xf>
    <xf numFmtId="14" fontId="2" fillId="0" borderId="152" xfId="64" applyNumberFormat="1" applyFont="1" applyBorder="1" applyAlignment="1">
      <alignment wrapText="1"/>
    </xf>
    <xf numFmtId="0" fontId="81" fillId="0" borderId="0" xfId="0" applyFont="1" applyAlignment="1">
      <alignment horizontal="center"/>
    </xf>
    <xf numFmtId="0" fontId="81" fillId="0" borderId="0" xfId="0" applyFont="1"/>
    <xf numFmtId="0" fontId="2" fillId="34" borderId="55" xfId="6" applyFill="1" applyBorder="1"/>
    <xf numFmtId="0" fontId="2" fillId="34" borderId="89" xfId="6" quotePrefix="1" applyFill="1" applyBorder="1" applyAlignment="1">
      <alignment horizontal="right" vertical="center"/>
    </xf>
    <xf numFmtId="0" fontId="2" fillId="34" borderId="11" xfId="6" applyFill="1" applyBorder="1"/>
    <xf numFmtId="0" fontId="2" fillId="34" borderId="69" xfId="6" quotePrefix="1" applyFill="1" applyBorder="1" applyAlignment="1">
      <alignment horizontal="right" vertical="center"/>
    </xf>
    <xf numFmtId="0" fontId="2" fillId="34" borderId="90" xfId="6" quotePrefix="1" applyFill="1" applyBorder="1" applyAlignment="1">
      <alignment horizontal="right" vertical="center"/>
    </xf>
    <xf numFmtId="0" fontId="2" fillId="34" borderId="58" xfId="6" applyFill="1" applyBorder="1"/>
    <xf numFmtId="187" fontId="2" fillId="50" borderId="34" xfId="66" applyNumberFormat="1" applyFont="1" applyFill="1" applyBorder="1" applyAlignment="1" applyProtection="1">
      <alignment horizontal="center" vertical="center" wrapText="1"/>
      <protection locked="0"/>
    </xf>
    <xf numFmtId="43" fontId="0" fillId="42" borderId="34" xfId="66" applyFont="1" applyFill="1" applyBorder="1"/>
    <xf numFmtId="0" fontId="0" fillId="0" borderId="65" xfId="0" applyBorder="1"/>
    <xf numFmtId="187" fontId="0" fillId="0" borderId="0" xfId="66" applyNumberFormat="1" applyFont="1" applyBorder="1"/>
    <xf numFmtId="0" fontId="0" fillId="0" borderId="32" xfId="0" applyBorder="1"/>
    <xf numFmtId="187" fontId="0" fillId="0" borderId="0" xfId="66" applyNumberFormat="1" applyFont="1"/>
    <xf numFmtId="0" fontId="104" fillId="0" borderId="0" xfId="51" applyFont="1"/>
    <xf numFmtId="0" fontId="105" fillId="0" borderId="0" xfId="51" applyFont="1" applyAlignment="1">
      <alignment horizontal="left"/>
    </xf>
    <xf numFmtId="0" fontId="7" fillId="0" borderId="0" xfId="0" applyFont="1" applyAlignment="1">
      <alignment horizontal="center" vertical="center"/>
    </xf>
    <xf numFmtId="0" fontId="106" fillId="0" borderId="34" xfId="0" applyFont="1" applyBorder="1" applyAlignment="1">
      <alignment horizontal="left"/>
    </xf>
    <xf numFmtId="0" fontId="107" fillId="0" borderId="0" xfId="51" applyFont="1" applyAlignment="1">
      <alignment horizontal="left"/>
    </xf>
    <xf numFmtId="0" fontId="105" fillId="0" borderId="0" xfId="60" quotePrefix="1" applyFont="1" applyBorder="1" applyAlignment="1" applyProtection="1">
      <alignment horizontal="left"/>
    </xf>
    <xf numFmtId="0" fontId="109" fillId="0" borderId="0" xfId="51" applyFont="1" applyAlignment="1">
      <alignment horizontal="left"/>
    </xf>
    <xf numFmtId="187" fontId="110" fillId="0" borderId="0" xfId="66" applyNumberFormat="1" applyFont="1" applyBorder="1"/>
    <xf numFmtId="187" fontId="111" fillId="0" borderId="0" xfId="66" applyNumberFormat="1" applyFont="1" applyBorder="1"/>
    <xf numFmtId="0" fontId="112" fillId="0" borderId="0" xfId="0" applyFont="1" applyProtection="1">
      <protection locked="0"/>
    </xf>
    <xf numFmtId="0" fontId="0" fillId="0" borderId="32" xfId="0" applyBorder="1" applyAlignment="1">
      <alignment horizontal="left" vertical="center"/>
    </xf>
    <xf numFmtId="187" fontId="113" fillId="0" borderId="0" xfId="66" applyNumberFormat="1" applyFont="1" applyBorder="1"/>
    <xf numFmtId="187" fontId="0" fillId="0" borderId="0" xfId="66" applyNumberFormat="1" applyFont="1" applyBorder="1" applyProtection="1">
      <protection locked="0"/>
    </xf>
    <xf numFmtId="0" fontId="3" fillId="0" borderId="0" xfId="0" applyFont="1" applyProtection="1">
      <protection locked="0"/>
    </xf>
    <xf numFmtId="0" fontId="0" fillId="0" borderId="32" xfId="0" applyBorder="1" applyProtection="1">
      <protection locked="0"/>
    </xf>
    <xf numFmtId="187" fontId="113" fillId="0" borderId="12" xfId="66" applyNumberFormat="1" applyFont="1" applyBorder="1"/>
    <xf numFmtId="0" fontId="42" fillId="0" borderId="149" xfId="64" applyFont="1" applyBorder="1" applyAlignment="1">
      <alignment horizontal="center"/>
    </xf>
    <xf numFmtId="0" fontId="7" fillId="37" borderId="157" xfId="51" applyFont="1" applyFill="1" applyBorder="1"/>
    <xf numFmtId="0" fontId="7" fillId="37" borderId="158" xfId="51" applyFont="1" applyFill="1" applyBorder="1"/>
    <xf numFmtId="0" fontId="7" fillId="37" borderId="159" xfId="51" applyFont="1" applyFill="1" applyBorder="1"/>
    <xf numFmtId="0" fontId="2" fillId="0" borderId="160" xfId="64" applyFont="1" applyBorder="1" applyAlignment="1">
      <alignment horizontal="center"/>
    </xf>
    <xf numFmtId="172" fontId="114" fillId="32" borderId="161" xfId="66" applyNumberFormat="1" applyFont="1" applyFill="1" applyBorder="1" applyAlignment="1" applyProtection="1">
      <alignment horizontal="right"/>
      <protection locked="0"/>
    </xf>
    <xf numFmtId="187" fontId="6" fillId="31" borderId="162" xfId="0" applyNumberFormat="1" applyFont="1" applyFill="1" applyBorder="1"/>
    <xf numFmtId="0" fontId="2" fillId="0" borderId="163" xfId="64" applyFont="1" applyBorder="1" applyAlignment="1">
      <alignment horizontal="center"/>
    </xf>
    <xf numFmtId="187" fontId="6" fillId="31" borderId="164" xfId="0" applyNumberFormat="1" applyFont="1" applyFill="1" applyBorder="1"/>
    <xf numFmtId="0" fontId="2" fillId="0" borderId="165" xfId="64" applyFont="1" applyBorder="1" applyAlignment="1">
      <alignment horizontal="center"/>
    </xf>
    <xf numFmtId="187" fontId="6" fillId="31" borderId="166" xfId="0" applyNumberFormat="1" applyFont="1" applyFill="1" applyBorder="1"/>
    <xf numFmtId="187" fontId="6" fillId="31" borderId="157" xfId="0" applyNumberFormat="1" applyFont="1" applyFill="1" applyBorder="1"/>
    <xf numFmtId="187" fontId="6" fillId="31" borderId="158" xfId="0" applyNumberFormat="1" applyFont="1" applyFill="1" applyBorder="1"/>
    <xf numFmtId="187" fontId="6" fillId="31" borderId="159" xfId="0" applyNumberFormat="1" applyFont="1" applyFill="1" applyBorder="1"/>
    <xf numFmtId="0" fontId="42" fillId="0" borderId="167" xfId="64" applyFont="1" applyBorder="1" applyAlignment="1">
      <alignment horizontal="center"/>
    </xf>
    <xf numFmtId="172" fontId="114" fillId="32" borderId="168" xfId="66" applyNumberFormat="1" applyFont="1" applyFill="1" applyBorder="1" applyAlignment="1" applyProtection="1">
      <alignment horizontal="right"/>
      <protection locked="0"/>
    </xf>
    <xf numFmtId="172" fontId="114" fillId="32" borderId="169" xfId="66" applyNumberFormat="1" applyFont="1" applyFill="1" applyBorder="1" applyAlignment="1" applyProtection="1">
      <alignment horizontal="right"/>
      <protection locked="0"/>
    </xf>
    <xf numFmtId="0" fontId="42" fillId="0" borderId="170" xfId="64" applyFont="1" applyBorder="1" applyAlignment="1">
      <alignment horizontal="center"/>
    </xf>
    <xf numFmtId="0" fontId="0" fillId="0" borderId="45" xfId="0" applyBorder="1" applyProtection="1">
      <protection locked="0"/>
    </xf>
    <xf numFmtId="0" fontId="42" fillId="32" borderId="148" xfId="64" applyFont="1" applyFill="1" applyBorder="1" applyAlignment="1">
      <alignment horizontal="center"/>
    </xf>
    <xf numFmtId="0" fontId="116" fillId="32" borderId="158" xfId="51" applyFont="1" applyFill="1" applyBorder="1"/>
    <xf numFmtId="0" fontId="116" fillId="32" borderId="159" xfId="51" applyFont="1" applyFill="1" applyBorder="1"/>
    <xf numFmtId="187" fontId="117" fillId="32" borderId="161" xfId="66" applyNumberFormat="1" applyFont="1" applyFill="1" applyBorder="1" applyProtection="1"/>
    <xf numFmtId="187" fontId="118" fillId="31" borderId="162" xfId="0" applyNumberFormat="1" applyFont="1" applyFill="1" applyBorder="1"/>
    <xf numFmtId="187" fontId="118" fillId="31" borderId="164" xfId="0" applyNumberFormat="1" applyFont="1" applyFill="1" applyBorder="1"/>
    <xf numFmtId="0" fontId="81" fillId="0" borderId="76" xfId="0" applyFont="1" applyBorder="1" applyAlignment="1">
      <alignment horizontal="center"/>
    </xf>
    <xf numFmtId="0" fontId="81" fillId="0" borderId="78" xfId="0" applyFont="1" applyBorder="1" applyAlignment="1">
      <alignment horizontal="center"/>
    </xf>
    <xf numFmtId="0" fontId="3" fillId="0" borderId="146" xfId="0" applyFont="1" applyBorder="1" applyProtection="1">
      <protection locked="0"/>
    </xf>
    <xf numFmtId="187" fontId="118" fillId="31" borderId="166" xfId="0" applyNumberFormat="1" applyFont="1" applyFill="1" applyBorder="1"/>
    <xf numFmtId="0" fontId="0" fillId="0" borderId="42" xfId="0" applyBorder="1" applyAlignment="1">
      <alignment horizontal="center"/>
    </xf>
    <xf numFmtId="0" fontId="0" fillId="0" borderId="79" xfId="0" applyBorder="1" applyAlignment="1">
      <alignment horizontal="center"/>
    </xf>
    <xf numFmtId="187" fontId="117" fillId="31" borderId="171" xfId="66" applyNumberFormat="1" applyFont="1" applyFill="1" applyBorder="1" applyProtection="1"/>
    <xf numFmtId="187" fontId="6" fillId="31" borderId="172" xfId="0" applyNumberFormat="1" applyFont="1" applyFill="1" applyBorder="1"/>
    <xf numFmtId="187" fontId="117" fillId="31" borderId="168" xfId="66" applyNumberFormat="1" applyFont="1" applyFill="1" applyBorder="1" applyProtection="1"/>
    <xf numFmtId="187" fontId="6" fillId="31" borderId="173" xfId="0" applyNumberFormat="1" applyFont="1" applyFill="1" applyBorder="1"/>
    <xf numFmtId="187" fontId="117" fillId="0" borderId="161" xfId="66" applyNumberFormat="1" applyFont="1" applyBorder="1" applyProtection="1"/>
    <xf numFmtId="187" fontId="117" fillId="31" borderId="177" xfId="66" applyNumberFormat="1" applyFont="1" applyFill="1" applyBorder="1" applyProtection="1"/>
    <xf numFmtId="0" fontId="0" fillId="0" borderId="66" xfId="0" applyBorder="1"/>
    <xf numFmtId="0" fontId="0" fillId="0" borderId="12" xfId="0" applyBorder="1"/>
    <xf numFmtId="0" fontId="0" fillId="0" borderId="45" xfId="0" applyBorder="1"/>
    <xf numFmtId="0" fontId="0" fillId="0" borderId="43" xfId="0" applyBorder="1" applyAlignment="1">
      <alignment horizontal="center"/>
    </xf>
    <xf numFmtId="0" fontId="0" fillId="0" borderId="144" xfId="0" applyBorder="1" applyAlignment="1">
      <alignment horizontal="center"/>
    </xf>
    <xf numFmtId="0" fontId="0" fillId="32" borderId="32" xfId="0" applyFill="1" applyBorder="1"/>
    <xf numFmtId="0" fontId="0" fillId="0" borderId="11" xfId="0" applyBorder="1"/>
    <xf numFmtId="188" fontId="0" fillId="0" borderId="32" xfId="0" applyNumberFormat="1" applyBorder="1"/>
    <xf numFmtId="2" fontId="101" fillId="37" borderId="46" xfId="0" applyNumberFormat="1" applyFont="1" applyFill="1" applyBorder="1"/>
    <xf numFmtId="10" fontId="6" fillId="0" borderId="46" xfId="65" applyNumberFormat="1" applyFont="1" applyBorder="1"/>
    <xf numFmtId="14" fontId="2" fillId="0" borderId="7" xfId="64" applyNumberFormat="1" applyFont="1" applyBorder="1" applyAlignment="1">
      <alignment wrapText="1"/>
    </xf>
    <xf numFmtId="0" fontId="2" fillId="0" borderId="7" xfId="64" applyFont="1" applyBorder="1" applyAlignment="1">
      <alignment horizontal="right" wrapText="1"/>
    </xf>
    <xf numFmtId="14" fontId="2" fillId="0" borderId="7" xfId="64" applyNumberFormat="1" applyFont="1" applyBorder="1" applyAlignment="1" applyProtection="1">
      <alignment wrapText="1"/>
      <protection locked="0"/>
    </xf>
    <xf numFmtId="0" fontId="2" fillId="0" borderId="7" xfId="64" applyFont="1" applyBorder="1" applyAlignment="1" applyProtection="1">
      <alignment horizontal="right" wrapText="1"/>
      <protection locked="0"/>
    </xf>
    <xf numFmtId="0" fontId="42" fillId="0" borderId="0" xfId="64" applyFont="1" applyBorder="1" applyAlignment="1">
      <alignment horizontal="center"/>
    </xf>
    <xf numFmtId="0" fontId="0" fillId="0" borderId="0" xfId="0" applyBorder="1"/>
    <xf numFmtId="0" fontId="58" fillId="45" borderId="38" xfId="51" applyFont="1" applyFill="1" applyBorder="1"/>
    <xf numFmtId="0" fontId="58" fillId="28" borderId="38" xfId="51" applyFont="1" applyFill="1" applyBorder="1"/>
    <xf numFmtId="0" fontId="58" fillId="44" borderId="38" xfId="51" applyFont="1" applyFill="1" applyBorder="1"/>
    <xf numFmtId="0" fontId="58" fillId="36" borderId="35" xfId="51" applyFont="1" applyFill="1" applyBorder="1"/>
    <xf numFmtId="0" fontId="0" fillId="0" borderId="0" xfId="0" applyBorder="1" applyAlignment="1">
      <alignment horizontal="center"/>
    </xf>
    <xf numFmtId="187" fontId="6" fillId="31" borderId="183" xfId="0" applyNumberFormat="1" applyFont="1" applyFill="1" applyBorder="1"/>
    <xf numFmtId="172" fontId="114" fillId="32" borderId="184" xfId="66" applyNumberFormat="1" applyFont="1" applyFill="1" applyBorder="1" applyAlignment="1" applyProtection="1">
      <alignment horizontal="right"/>
      <protection locked="0"/>
    </xf>
    <xf numFmtId="172" fontId="114" fillId="32" borderId="185" xfId="66" applyNumberFormat="1" applyFont="1" applyFill="1" applyBorder="1" applyAlignment="1" applyProtection="1">
      <alignment horizontal="right"/>
      <protection locked="0"/>
    </xf>
    <xf numFmtId="0" fontId="0" fillId="0" borderId="64" xfId="0" applyBorder="1" applyProtection="1">
      <protection locked="0"/>
    </xf>
    <xf numFmtId="0" fontId="0" fillId="0" borderId="30" xfId="0" applyBorder="1" applyProtection="1">
      <protection locked="0"/>
    </xf>
    <xf numFmtId="0" fontId="0" fillId="0" borderId="29" xfId="0" applyBorder="1" applyProtection="1">
      <protection locked="0"/>
    </xf>
    <xf numFmtId="0" fontId="42" fillId="32" borderId="188" xfId="64" applyFont="1" applyFill="1" applyBorder="1" applyAlignment="1">
      <alignment horizontal="center"/>
    </xf>
    <xf numFmtId="0" fontId="116" fillId="32" borderId="189" xfId="51" applyFont="1" applyFill="1" applyBorder="1"/>
    <xf numFmtId="187" fontId="118" fillId="31" borderId="190" xfId="0" applyNumberFormat="1" applyFont="1" applyFill="1" applyBorder="1"/>
    <xf numFmtId="187" fontId="118" fillId="31" borderId="191" xfId="0" applyNumberFormat="1" applyFont="1" applyFill="1" applyBorder="1"/>
    <xf numFmtId="187" fontId="118" fillId="31" borderId="192" xfId="0" applyNumberFormat="1" applyFont="1" applyFill="1" applyBorder="1"/>
    <xf numFmtId="0" fontId="42" fillId="0" borderId="193" xfId="64" applyFont="1" applyBorder="1" applyAlignment="1">
      <alignment horizontal="center"/>
    </xf>
    <xf numFmtId="187" fontId="6" fillId="31" borderId="189" xfId="0" applyNumberFormat="1" applyFont="1" applyFill="1" applyBorder="1"/>
    <xf numFmtId="0" fontId="42" fillId="0" borderId="194" xfId="64" applyFont="1" applyBorder="1" applyAlignment="1">
      <alignment horizontal="center"/>
    </xf>
    <xf numFmtId="187" fontId="6" fillId="31" borderId="195" xfId="0" applyNumberFormat="1" applyFont="1" applyFill="1" applyBorder="1"/>
    <xf numFmtId="0" fontId="42" fillId="0" borderId="198" xfId="64" applyFont="1" applyBorder="1" applyAlignment="1">
      <alignment horizontal="center"/>
    </xf>
    <xf numFmtId="187" fontId="6" fillId="31" borderId="199" xfId="0" applyNumberFormat="1" applyFont="1" applyFill="1" applyBorder="1"/>
    <xf numFmtId="187" fontId="6" fillId="31" borderId="200" xfId="0" applyNumberFormat="1" applyFont="1" applyFill="1" applyBorder="1"/>
    <xf numFmtId="0" fontId="70" fillId="32" borderId="147" xfId="0" applyFont="1" applyFill="1" applyBorder="1" applyAlignment="1">
      <alignment horizontal="center"/>
    </xf>
    <xf numFmtId="172" fontId="119" fillId="31" borderId="38" xfId="40" applyNumberFormat="1" applyFont="1" applyFill="1" applyBorder="1" applyProtection="1">
      <protection locked="0"/>
    </xf>
    <xf numFmtId="0" fontId="120" fillId="0" borderId="202" xfId="0" applyFont="1" applyBorder="1" applyAlignment="1">
      <alignment horizontal="left"/>
    </xf>
    <xf numFmtId="0" fontId="120" fillId="0" borderId="156" xfId="0" applyFont="1" applyBorder="1" applyAlignment="1">
      <alignment horizontal="left"/>
    </xf>
    <xf numFmtId="0" fontId="120" fillId="0" borderId="203" xfId="0" applyFont="1" applyBorder="1" applyAlignment="1">
      <alignment horizontal="left"/>
    </xf>
    <xf numFmtId="0" fontId="7" fillId="32" borderId="155" xfId="51" applyFont="1" applyFill="1" applyBorder="1"/>
    <xf numFmtId="0" fontId="7" fillId="32" borderId="170" xfId="51" applyFont="1" applyFill="1" applyBorder="1"/>
    <xf numFmtId="0" fontId="9" fillId="0" borderId="154" xfId="51" applyFont="1" applyBorder="1" applyAlignment="1">
      <alignment horizontal="left"/>
    </xf>
    <xf numFmtId="3" fontId="58" fillId="31" borderId="133" xfId="59" applyNumberFormat="1" applyFont="1" applyFill="1" applyBorder="1" applyProtection="1"/>
    <xf numFmtId="3" fontId="58" fillId="31" borderId="142" xfId="59" applyNumberFormat="1" applyFont="1" applyFill="1" applyBorder="1" applyProtection="1"/>
    <xf numFmtId="0" fontId="3" fillId="0" borderId="0" xfId="0" applyFont="1" applyFill="1" applyBorder="1"/>
    <xf numFmtId="0" fontId="7" fillId="0" borderId="38" xfId="51" applyFont="1" applyBorder="1"/>
    <xf numFmtId="0" fontId="7" fillId="0" borderId="35" xfId="51" applyFont="1" applyBorder="1"/>
    <xf numFmtId="0" fontId="6" fillId="0" borderId="181" xfId="0" applyFont="1" applyBorder="1"/>
    <xf numFmtId="172" fontId="6" fillId="0" borderId="179" xfId="0" applyNumberFormat="1" applyFont="1" applyBorder="1"/>
    <xf numFmtId="0" fontId="0" fillId="0" borderId="30" xfId="0" applyBorder="1"/>
    <xf numFmtId="0" fontId="0" fillId="0" borderId="29" xfId="0" applyBorder="1"/>
    <xf numFmtId="0" fontId="3" fillId="0" borderId="30" xfId="0" applyFont="1" applyBorder="1"/>
    <xf numFmtId="0" fontId="3" fillId="0" borderId="65" xfId="0" applyFont="1" applyBorder="1"/>
    <xf numFmtId="166" fontId="0" fillId="0" borderId="0" xfId="0" applyNumberFormat="1"/>
    <xf numFmtId="187" fontId="2" fillId="50" borderId="178" xfId="66" applyNumberFormat="1" applyFont="1" applyFill="1" applyBorder="1" applyAlignment="1" applyProtection="1">
      <alignment horizontal="center" vertical="center" wrapText="1"/>
      <protection locked="0"/>
    </xf>
    <xf numFmtId="9" fontId="0" fillId="0" borderId="211" xfId="65" applyFont="1" applyBorder="1"/>
    <xf numFmtId="0" fontId="6" fillId="0" borderId="212" xfId="0" applyFont="1" applyBorder="1" applyAlignment="1">
      <alignment horizontal="right"/>
    </xf>
    <xf numFmtId="0" fontId="6" fillId="0" borderId="213" xfId="0" applyFont="1" applyBorder="1" applyAlignment="1">
      <alignment horizontal="right"/>
    </xf>
    <xf numFmtId="187" fontId="103" fillId="0" borderId="193" xfId="66" applyNumberFormat="1" applyFont="1" applyBorder="1"/>
    <xf numFmtId="0" fontId="6" fillId="0" borderId="214" xfId="0" applyFont="1" applyBorder="1" applyProtection="1">
      <protection locked="0"/>
    </xf>
    <xf numFmtId="0" fontId="6" fillId="0" borderId="215" xfId="0" applyFont="1" applyBorder="1" applyAlignment="1">
      <alignment horizontal="right"/>
    </xf>
    <xf numFmtId="9" fontId="0" fillId="0" borderId="211" xfId="65" applyFont="1" applyBorder="1" applyProtection="1">
      <protection locked="0"/>
    </xf>
    <xf numFmtId="0" fontId="6" fillId="0" borderId="216" xfId="0" applyFont="1" applyBorder="1" applyAlignment="1">
      <alignment horizontal="right"/>
    </xf>
    <xf numFmtId="9" fontId="0" fillId="0" borderId="217" xfId="65" applyFont="1" applyBorder="1" applyProtection="1">
      <protection locked="0"/>
    </xf>
    <xf numFmtId="9" fontId="0" fillId="0" borderId="218" xfId="65" applyFont="1" applyBorder="1" applyProtection="1">
      <protection locked="0"/>
    </xf>
    <xf numFmtId="0" fontId="9" fillId="0" borderId="36" xfId="51" applyFont="1" applyBorder="1" applyAlignment="1" applyProtection="1">
      <alignment horizontal="center"/>
    </xf>
    <xf numFmtId="0" fontId="9" fillId="0" borderId="32" xfId="51" applyFont="1" applyBorder="1" applyAlignment="1" applyProtection="1">
      <alignment horizontal="center" textRotation="90" wrapText="1"/>
    </xf>
    <xf numFmtId="0" fontId="58" fillId="0" borderId="0" xfId="51" applyFont="1" applyBorder="1" applyAlignment="1">
      <alignment wrapText="1"/>
    </xf>
    <xf numFmtId="0" fontId="62" fillId="0" borderId="0" xfId="60" applyFont="1"/>
    <xf numFmtId="0" fontId="58" fillId="32" borderId="34" xfId="0" applyFont="1" applyFill="1" applyBorder="1" applyProtection="1">
      <protection locked="0"/>
    </xf>
    <xf numFmtId="167" fontId="9" fillId="29" borderId="34" xfId="0" applyNumberFormat="1" applyFont="1" applyFill="1" applyBorder="1" applyProtection="1"/>
    <xf numFmtId="166" fontId="9" fillId="31" borderId="34" xfId="59" applyNumberFormat="1" applyFont="1" applyFill="1" applyBorder="1" applyProtection="1"/>
    <xf numFmtId="166" fontId="9" fillId="31" borderId="34" xfId="59" quotePrefix="1" applyNumberFormat="1" applyFont="1" applyFill="1" applyBorder="1" applyProtection="1"/>
    <xf numFmtId="0" fontId="58" fillId="0" borderId="0" xfId="0" applyFont="1"/>
    <xf numFmtId="0" fontId="9" fillId="0" borderId="0" xfId="51" applyFont="1" applyProtection="1"/>
    <xf numFmtId="0" fontId="58" fillId="39" borderId="0" xfId="51" applyFont="1" applyFill="1" applyProtection="1"/>
    <xf numFmtId="0" fontId="82" fillId="0" borderId="0" xfId="60" applyFont="1" applyAlignment="1"/>
    <xf numFmtId="0" fontId="58" fillId="32" borderId="36" xfId="51" applyFont="1" applyFill="1" applyBorder="1" applyProtection="1"/>
    <xf numFmtId="0" fontId="58" fillId="32" borderId="38" xfId="51" applyFont="1" applyFill="1" applyBorder="1"/>
    <xf numFmtId="0" fontId="58" fillId="32" borderId="38" xfId="51" applyFont="1" applyFill="1" applyBorder="1" applyProtection="1"/>
    <xf numFmtId="0" fontId="58" fillId="32" borderId="35" xfId="51" applyFont="1" applyFill="1" applyBorder="1" applyProtection="1"/>
    <xf numFmtId="0" fontId="60" fillId="0" borderId="0" xfId="51" applyNumberFormat="1" applyFont="1" applyBorder="1" applyAlignment="1">
      <alignment horizontal="left" vertical="top"/>
    </xf>
    <xf numFmtId="0" fontId="82" fillId="0" borderId="0" xfId="60" applyFont="1" applyBorder="1" applyAlignment="1"/>
    <xf numFmtId="0" fontId="120" fillId="0" borderId="39" xfId="0" applyFont="1" applyBorder="1" applyAlignment="1">
      <alignment horizontal="left"/>
    </xf>
    <xf numFmtId="0" fontId="120" fillId="0" borderId="41" xfId="0" applyFont="1" applyBorder="1" applyAlignment="1">
      <alignment horizontal="left"/>
    </xf>
    <xf numFmtId="0" fontId="122" fillId="52" borderId="100" xfId="0" applyFont="1" applyFill="1" applyBorder="1" applyAlignment="1" applyProtection="1">
      <alignment horizontal="right"/>
      <protection locked="0"/>
    </xf>
    <xf numFmtId="0" fontId="123" fillId="52" borderId="39" xfId="0" applyFont="1" applyFill="1" applyBorder="1" applyAlignment="1" applyProtection="1">
      <alignment horizontal="right"/>
      <protection locked="0"/>
    </xf>
    <xf numFmtId="0" fontId="122" fillId="52" borderId="39" xfId="0" applyFont="1" applyFill="1" applyBorder="1" applyAlignment="1" applyProtection="1">
      <alignment horizontal="right"/>
      <protection locked="0"/>
    </xf>
    <xf numFmtId="0" fontId="121" fillId="31" borderId="39" xfId="51" applyFont="1" applyFill="1" applyBorder="1" applyAlignment="1" applyProtection="1">
      <alignment horizontal="right"/>
      <protection locked="0"/>
    </xf>
    <xf numFmtId="0" fontId="0" fillId="0" borderId="73" xfId="0" applyBorder="1"/>
    <xf numFmtId="0" fontId="6" fillId="0" borderId="64" xfId="0" applyFont="1" applyBorder="1"/>
    <xf numFmtId="172" fontId="6" fillId="0" borderId="219" xfId="0" applyNumberFormat="1" applyFont="1" applyBorder="1"/>
    <xf numFmtId="0" fontId="125" fillId="0" borderId="0" xfId="0" applyFont="1"/>
    <xf numFmtId="0" fontId="126" fillId="0" borderId="33" xfId="0" applyFont="1" applyBorder="1"/>
    <xf numFmtId="0" fontId="126" fillId="0" borderId="67" xfId="0" applyFont="1" applyBorder="1"/>
    <xf numFmtId="0" fontId="126" fillId="0" borderId="73" xfId="0" applyFont="1" applyBorder="1"/>
    <xf numFmtId="0" fontId="125" fillId="0" borderId="64" xfId="0" applyFont="1" applyBorder="1"/>
    <xf numFmtId="0" fontId="52" fillId="0" borderId="30" xfId="60" applyBorder="1" applyAlignment="1">
      <alignment horizontal="left" indent="1"/>
    </xf>
    <xf numFmtId="0" fontId="0" fillId="0" borderId="64" xfId="0" applyBorder="1"/>
    <xf numFmtId="0" fontId="124" fillId="55" borderId="46" xfId="0" applyFont="1" applyFill="1" applyBorder="1"/>
    <xf numFmtId="0" fontId="14" fillId="0" borderId="223" xfId="0" applyFont="1" applyBorder="1" applyProtection="1">
      <protection locked="0"/>
    </xf>
    <xf numFmtId="177" fontId="51" fillId="0" borderId="223" xfId="0" applyNumberFormat="1" applyFont="1" applyBorder="1" applyAlignment="1" applyProtection="1">
      <alignment horizontal="right"/>
      <protection locked="0"/>
    </xf>
    <xf numFmtId="0" fontId="14" fillId="0" borderId="224" xfId="0" applyFont="1" applyBorder="1" applyProtection="1">
      <protection locked="0"/>
    </xf>
    <xf numFmtId="2" fontId="51" fillId="40" borderId="224" xfId="0" applyNumberFormat="1" applyFont="1" applyFill="1" applyBorder="1" applyAlignment="1" applyProtection="1">
      <alignment horizontal="right"/>
      <protection locked="0"/>
    </xf>
    <xf numFmtId="0" fontId="14" fillId="0" borderId="225" xfId="0" applyFont="1" applyBorder="1" applyProtection="1">
      <protection locked="0"/>
    </xf>
    <xf numFmtId="177" fontId="51" fillId="0" borderId="226" xfId="0" applyNumberFormat="1" applyFont="1" applyBorder="1" applyAlignment="1" applyProtection="1">
      <alignment horizontal="right"/>
      <protection locked="0"/>
    </xf>
    <xf numFmtId="177" fontId="51" fillId="0" borderId="227" xfId="0" applyNumberFormat="1" applyFont="1" applyBorder="1" applyAlignment="1" applyProtection="1">
      <alignment horizontal="right"/>
      <protection locked="0"/>
    </xf>
    <xf numFmtId="0" fontId="3" fillId="0" borderId="55" xfId="0" applyFont="1" applyBorder="1"/>
    <xf numFmtId="0" fontId="3" fillId="0" borderId="58" xfId="0" applyFont="1" applyFill="1" applyBorder="1"/>
    <xf numFmtId="0" fontId="14" fillId="32" borderId="38" xfId="51" applyFont="1" applyFill="1" applyBorder="1"/>
    <xf numFmtId="166" fontId="58" fillId="31" borderId="122" xfId="59" applyNumberFormat="1" applyFont="1" applyFill="1" applyBorder="1" applyProtection="1"/>
    <xf numFmtId="167" fontId="67" fillId="37" borderId="99" xfId="51" applyNumberFormat="1" applyFont="1" applyFill="1" applyBorder="1" applyProtection="1">
      <protection locked="0"/>
    </xf>
    <xf numFmtId="167" fontId="67" fillId="37" borderId="104" xfId="51" applyNumberFormat="1" applyFont="1" applyFill="1" applyBorder="1" applyProtection="1">
      <protection locked="0"/>
    </xf>
    <xf numFmtId="167" fontId="67" fillId="37" borderId="103" xfId="51" applyNumberFormat="1" applyFont="1" applyFill="1" applyBorder="1" applyProtection="1">
      <protection locked="0"/>
    </xf>
    <xf numFmtId="0" fontId="105" fillId="0" borderId="0" xfId="51" applyFont="1" applyBorder="1" applyAlignment="1">
      <alignment horizontal="left"/>
    </xf>
    <xf numFmtId="0" fontId="7" fillId="0" borderId="0" xfId="0" applyFont="1" applyBorder="1" applyAlignment="1">
      <alignment horizontal="center" vertical="center"/>
    </xf>
    <xf numFmtId="0" fontId="109" fillId="0" borderId="0" xfId="51" applyFont="1" applyBorder="1" applyAlignment="1">
      <alignment horizontal="left"/>
    </xf>
    <xf numFmtId="0" fontId="0" fillId="0" borderId="0" xfId="0" applyBorder="1" applyAlignment="1">
      <alignment horizontal="left" vertical="center"/>
    </xf>
    <xf numFmtId="187" fontId="113" fillId="0" borderId="65" xfId="66" applyNumberFormat="1" applyFont="1" applyBorder="1"/>
    <xf numFmtId="0" fontId="0" fillId="0" borderId="0" xfId="0" applyBorder="1" applyProtection="1">
      <protection locked="0"/>
    </xf>
    <xf numFmtId="0" fontId="3" fillId="0" borderId="0" xfId="0" applyFont="1" applyBorder="1" applyProtection="1">
      <protection locked="0"/>
    </xf>
    <xf numFmtId="0" fontId="0" fillId="0" borderId="65" xfId="0" applyBorder="1" applyProtection="1">
      <protection locked="0"/>
    </xf>
    <xf numFmtId="0" fontId="42" fillId="0" borderId="65" xfId="64" applyFont="1" applyBorder="1" applyAlignment="1">
      <alignment horizontal="center"/>
    </xf>
    <xf numFmtId="0" fontId="70" fillId="32" borderId="228" xfId="0" applyFont="1" applyFill="1" applyBorder="1" applyAlignment="1">
      <alignment horizontal="center"/>
    </xf>
    <xf numFmtId="0" fontId="42" fillId="0" borderId="229" xfId="64" applyFont="1" applyBorder="1" applyAlignment="1">
      <alignment horizontal="center"/>
    </xf>
    <xf numFmtId="0" fontId="42" fillId="0" borderId="133" xfId="64" applyFont="1" applyBorder="1" applyAlignment="1">
      <alignment horizontal="center"/>
    </xf>
    <xf numFmtId="0" fontId="3" fillId="0" borderId="12" xfId="0" applyFont="1" applyBorder="1"/>
    <xf numFmtId="0" fontId="0" fillId="0" borderId="67" xfId="0" applyFont="1" applyFill="1" applyBorder="1"/>
    <xf numFmtId="0" fontId="124" fillId="55" borderId="64" xfId="0" applyFont="1" applyFill="1" applyBorder="1"/>
    <xf numFmtId="0" fontId="52" fillId="0" borderId="29" xfId="60" applyBorder="1" applyAlignment="1">
      <alignment horizontal="left" indent="1"/>
    </xf>
    <xf numFmtId="0" fontId="3" fillId="0" borderId="0" xfId="0" applyFont="1" applyBorder="1"/>
    <xf numFmtId="0" fontId="3" fillId="0" borderId="32" xfId="0" applyFont="1" applyBorder="1"/>
    <xf numFmtId="0" fontId="3" fillId="0" borderId="45" xfId="0" applyFont="1" applyBorder="1"/>
    <xf numFmtId="0" fontId="84" fillId="0" borderId="0" xfId="0" applyFont="1" applyBorder="1" applyAlignment="1" applyProtection="1">
      <alignment horizontal="center"/>
      <protection locked="0"/>
    </xf>
    <xf numFmtId="0" fontId="66" fillId="37" borderId="95" xfId="51" quotePrefix="1" applyFont="1" applyFill="1" applyBorder="1" applyProtection="1"/>
    <xf numFmtId="0" fontId="66" fillId="37" borderId="84" xfId="51" quotePrefix="1" applyFont="1" applyFill="1" applyBorder="1" applyProtection="1"/>
    <xf numFmtId="0" fontId="66" fillId="37" borderId="92" xfId="51" quotePrefix="1" applyFont="1" applyFill="1" applyBorder="1" applyProtection="1"/>
    <xf numFmtId="0" fontId="66" fillId="37" borderId="206" xfId="51" quotePrefix="1" applyFont="1" applyFill="1" applyBorder="1" applyProtection="1"/>
    <xf numFmtId="0" fontId="66" fillId="37" borderId="207" xfId="51" quotePrefix="1" applyFont="1" applyFill="1" applyBorder="1" applyProtection="1"/>
    <xf numFmtId="0" fontId="66" fillId="37" borderId="56" xfId="51" quotePrefix="1" applyFont="1" applyFill="1" applyBorder="1" applyProtection="1"/>
    <xf numFmtId="167" fontId="66" fillId="37" borderId="133" xfId="51" applyNumberFormat="1" applyFont="1" applyFill="1" applyBorder="1" applyProtection="1">
      <protection locked="0"/>
    </xf>
    <xf numFmtId="167" fontId="66" fillId="37" borderId="89" xfId="51" applyNumberFormat="1" applyFont="1" applyFill="1" applyBorder="1" applyProtection="1">
      <protection locked="0"/>
    </xf>
    <xf numFmtId="167" fontId="66" fillId="37" borderId="142" xfId="51" applyNumberFormat="1" applyFont="1" applyFill="1" applyBorder="1" applyProtection="1">
      <protection locked="0"/>
    </xf>
    <xf numFmtId="166" fontId="58" fillId="31" borderId="69" xfId="59" applyNumberFormat="1" applyFont="1" applyFill="1" applyBorder="1" applyProtection="1"/>
    <xf numFmtId="0" fontId="14" fillId="32" borderId="102" xfId="51" applyFont="1" applyFill="1" applyBorder="1"/>
    <xf numFmtId="0" fontId="123" fillId="52" borderId="101" xfId="0" applyFont="1" applyFill="1" applyBorder="1" applyAlignment="1" applyProtection="1">
      <alignment horizontal="right"/>
      <protection locked="0"/>
    </xf>
    <xf numFmtId="0" fontId="9" fillId="0" borderId="105" xfId="51" applyFont="1" applyBorder="1" applyAlignment="1">
      <alignment horizontal="center"/>
    </xf>
    <xf numFmtId="172" fontId="119" fillId="31" borderId="34" xfId="40" applyNumberFormat="1" applyFont="1" applyFill="1" applyBorder="1" applyProtection="1">
      <protection locked="0"/>
    </xf>
    <xf numFmtId="0" fontId="58" fillId="32" borderId="81" xfId="51" applyFont="1" applyFill="1" applyBorder="1" applyProtection="1">
      <protection locked="0"/>
    </xf>
    <xf numFmtId="172" fontId="61" fillId="31" borderId="94" xfId="40" applyNumberFormat="1" applyFont="1" applyFill="1" applyBorder="1" applyProtection="1">
      <protection locked="0"/>
    </xf>
    <xf numFmtId="172" fontId="58" fillId="31" borderId="94" xfId="40" applyNumberFormat="1" applyFont="1" applyFill="1" applyBorder="1" applyProtection="1">
      <protection locked="0"/>
    </xf>
    <xf numFmtId="171" fontId="61" fillId="31" borderId="94" xfId="51" applyNumberFormat="1" applyFont="1" applyFill="1" applyBorder="1" applyAlignment="1" applyProtection="1">
      <alignment horizontal="right"/>
      <protection locked="0"/>
    </xf>
    <xf numFmtId="167" fontId="9" fillId="31" borderId="94" xfId="0" applyNumberFormat="1" applyFont="1" applyFill="1" applyBorder="1" applyProtection="1"/>
    <xf numFmtId="167" fontId="58" fillId="31" borderId="94" xfId="51" applyNumberFormat="1" applyFont="1" applyFill="1" applyBorder="1" applyProtection="1">
      <protection locked="0"/>
    </xf>
    <xf numFmtId="167" fontId="58" fillId="31" borderId="205" xfId="51" applyNumberFormat="1" applyFont="1" applyFill="1" applyBorder="1" applyProtection="1">
      <protection locked="0"/>
    </xf>
    <xf numFmtId="172" fontId="119" fillId="31" borderId="39" xfId="40" applyNumberFormat="1" applyFont="1" applyFill="1" applyBorder="1" applyProtection="1">
      <protection locked="0"/>
    </xf>
    <xf numFmtId="167" fontId="9" fillId="29" borderId="39" xfId="0" applyNumberFormat="1" applyFont="1" applyFill="1" applyBorder="1" applyProtection="1"/>
    <xf numFmtId="3" fontId="58" fillId="31" borderId="34" xfId="59" applyNumberFormat="1" applyFont="1" applyFill="1" applyBorder="1" applyProtection="1"/>
    <xf numFmtId="3" fontId="58" fillId="31" borderId="89" xfId="59" applyNumberFormat="1" applyFont="1" applyFill="1" applyBorder="1" applyProtection="1"/>
    <xf numFmtId="166" fontId="119" fillId="31" borderId="34" xfId="59" applyNumberFormat="1" applyFont="1" applyFill="1" applyBorder="1" applyProtection="1"/>
    <xf numFmtId="166" fontId="119" fillId="31" borderId="38" xfId="59" applyNumberFormat="1" applyFont="1" applyFill="1" applyBorder="1" applyProtection="1"/>
    <xf numFmtId="166" fontId="58" fillId="31" borderId="39" xfId="59" applyNumberFormat="1" applyFont="1" applyFill="1" applyBorder="1" applyProtection="1"/>
    <xf numFmtId="166" fontId="58" fillId="31" borderId="38" xfId="59" applyNumberFormat="1" applyFont="1" applyFill="1" applyBorder="1" applyProtection="1"/>
    <xf numFmtId="166" fontId="58" fillId="31" borderId="35" xfId="59" applyNumberFormat="1" applyFont="1" applyFill="1" applyBorder="1" applyProtection="1"/>
    <xf numFmtId="166" fontId="58" fillId="31" borderId="40" xfId="59" applyNumberFormat="1" applyFont="1" applyFill="1" applyBorder="1" applyProtection="1"/>
    <xf numFmtId="166" fontId="58" fillId="31" borderId="41" xfId="59" applyNumberFormat="1" applyFont="1" applyFill="1" applyBorder="1" applyProtection="1"/>
    <xf numFmtId="3" fontId="58" fillId="31" borderId="15" xfId="59" applyNumberFormat="1" applyFont="1" applyFill="1" applyBorder="1" applyProtection="1"/>
    <xf numFmtId="3" fontId="58" fillId="31" borderId="78" xfId="59" applyNumberFormat="1" applyFont="1" applyFill="1" applyBorder="1" applyProtection="1"/>
    <xf numFmtId="166" fontId="58" fillId="31" borderId="94" xfId="59" applyNumberFormat="1" applyFont="1" applyFill="1" applyBorder="1" applyProtection="1"/>
    <xf numFmtId="166" fontId="58" fillId="31" borderId="205" xfId="59" applyNumberFormat="1" applyFont="1" applyFill="1" applyBorder="1" applyProtection="1"/>
    <xf numFmtId="3" fontId="58" fillId="31" borderId="36" xfId="59" applyNumberFormat="1" applyFont="1" applyFill="1" applyBorder="1" applyProtection="1"/>
    <xf numFmtId="3" fontId="58" fillId="31" borderId="37" xfId="59" applyNumberFormat="1" applyFont="1" applyFill="1" applyBorder="1" applyProtection="1"/>
    <xf numFmtId="3" fontId="58" fillId="31" borderId="100" xfId="59" applyNumberFormat="1" applyFont="1" applyFill="1" applyBorder="1" applyProtection="1"/>
    <xf numFmtId="3" fontId="58" fillId="31" borderId="38" xfId="59" applyNumberFormat="1" applyFont="1" applyFill="1" applyBorder="1" applyProtection="1"/>
    <xf numFmtId="3" fontId="58" fillId="31" borderId="39" xfId="59" applyNumberFormat="1" applyFont="1" applyFill="1" applyBorder="1" applyProtection="1"/>
    <xf numFmtId="166" fontId="119" fillId="31" borderId="39" xfId="59" applyNumberFormat="1" applyFont="1" applyFill="1" applyBorder="1" applyProtection="1"/>
    <xf numFmtId="166" fontId="9" fillId="31" borderId="73" xfId="59" applyNumberFormat="1" applyFont="1" applyFill="1" applyBorder="1" applyProtection="1"/>
    <xf numFmtId="0" fontId="66" fillId="37" borderId="76" xfId="51" quotePrefix="1" applyFont="1" applyFill="1" applyBorder="1" applyProtection="1"/>
    <xf numFmtId="0" fontId="66" fillId="37" borderId="99" xfId="51" quotePrefix="1" applyFont="1" applyFill="1" applyBorder="1" applyProtection="1"/>
    <xf numFmtId="0" fontId="66" fillId="37" borderId="108" xfId="51" quotePrefix="1" applyFont="1" applyFill="1" applyBorder="1" applyProtection="1"/>
    <xf numFmtId="167" fontId="67" fillId="37" borderId="73" xfId="51" applyNumberFormat="1" applyFont="1" applyFill="1" applyBorder="1" applyProtection="1">
      <protection locked="0"/>
    </xf>
    <xf numFmtId="167" fontId="9" fillId="29" borderId="13" xfId="0" applyNumberFormat="1" applyFont="1" applyFill="1" applyBorder="1" applyProtection="1"/>
    <xf numFmtId="0" fontId="131" fillId="46" borderId="0" xfId="0" applyFont="1" applyFill="1"/>
    <xf numFmtId="0" fontId="104" fillId="46" borderId="0" xfId="0" applyFont="1" applyFill="1"/>
    <xf numFmtId="166" fontId="6" fillId="37" borderId="235" xfId="0" applyNumberFormat="1" applyFont="1" applyFill="1" applyBorder="1" applyAlignment="1">
      <alignment horizontal="center"/>
    </xf>
    <xf numFmtId="2" fontId="101" fillId="37" borderId="236" xfId="0" applyNumberFormat="1" applyFont="1" applyFill="1" applyBorder="1" applyAlignment="1">
      <alignment horizontal="center"/>
    </xf>
    <xf numFmtId="166" fontId="0" fillId="32" borderId="249" xfId="0" applyNumberFormat="1" applyFill="1" applyBorder="1"/>
    <xf numFmtId="2" fontId="0" fillId="32" borderId="245" xfId="0" applyNumberFormat="1" applyFill="1" applyBorder="1"/>
    <xf numFmtId="166" fontId="0" fillId="32" borderId="70" xfId="0" applyNumberFormat="1" applyFill="1" applyBorder="1"/>
    <xf numFmtId="2" fontId="0" fillId="32" borderId="246" xfId="0" applyNumberFormat="1" applyFill="1" applyBorder="1"/>
    <xf numFmtId="166" fontId="0" fillId="32" borderId="250" xfId="0" applyNumberFormat="1" applyFill="1" applyBorder="1"/>
    <xf numFmtId="2" fontId="0" fillId="32" borderId="247" xfId="0" applyNumberFormat="1" applyFill="1" applyBorder="1"/>
    <xf numFmtId="166" fontId="6" fillId="32" borderId="46" xfId="0" applyNumberFormat="1" applyFont="1" applyFill="1" applyBorder="1"/>
    <xf numFmtId="2" fontId="101" fillId="32" borderId="73" xfId="0" applyNumberFormat="1" applyFont="1" applyFill="1" applyBorder="1"/>
    <xf numFmtId="0" fontId="0" fillId="32" borderId="245" xfId="0" applyFill="1" applyBorder="1"/>
    <xf numFmtId="166" fontId="0" fillId="32" borderId="71" xfId="0" applyNumberFormat="1" applyFill="1" applyBorder="1"/>
    <xf numFmtId="2" fontId="0" fillId="32" borderId="248" xfId="0" applyNumberFormat="1" applyFill="1" applyBorder="1"/>
    <xf numFmtId="166" fontId="0" fillId="31" borderId="230" xfId="0" applyNumberFormat="1" applyFill="1" applyBorder="1"/>
    <xf numFmtId="2" fontId="0" fillId="31" borderId="231" xfId="0" applyNumberFormat="1" applyFill="1" applyBorder="1"/>
    <xf numFmtId="188" fontId="0" fillId="31" borderId="237" xfId="0" applyNumberFormat="1" applyFill="1" applyBorder="1"/>
    <xf numFmtId="9" fontId="0" fillId="31" borderId="231" xfId="65" applyFont="1" applyFill="1" applyBorder="1"/>
    <xf numFmtId="166" fontId="0" fillId="31" borderId="232" xfId="0" applyNumberFormat="1" applyFill="1" applyBorder="1"/>
    <xf numFmtId="2" fontId="0" fillId="31" borderId="20" xfId="0" applyNumberFormat="1" applyFill="1" applyBorder="1"/>
    <xf numFmtId="188" fontId="0" fillId="31" borderId="238" xfId="0" applyNumberFormat="1" applyFill="1" applyBorder="1"/>
    <xf numFmtId="9" fontId="0" fillId="31" borderId="20" xfId="65" applyFont="1" applyFill="1" applyBorder="1"/>
    <xf numFmtId="166" fontId="0" fillId="31" borderId="234" xfId="0" applyNumberFormat="1" applyFill="1" applyBorder="1"/>
    <xf numFmtId="2" fontId="0" fillId="31" borderId="86" xfId="0" applyNumberFormat="1" applyFill="1" applyBorder="1"/>
    <xf numFmtId="188" fontId="0" fillId="31" borderId="239" xfId="0" applyNumberFormat="1" applyFill="1" applyBorder="1"/>
    <xf numFmtId="9" fontId="0" fillId="31" borderId="86" xfId="65" applyFont="1" applyFill="1" applyBorder="1"/>
    <xf numFmtId="166" fontId="6" fillId="31" borderId="235" xfId="0" applyNumberFormat="1" applyFont="1" applyFill="1" applyBorder="1"/>
    <xf numFmtId="2" fontId="101" fillId="31" borderId="236" xfId="0" applyNumberFormat="1" applyFont="1" applyFill="1" applyBorder="1"/>
    <xf numFmtId="188" fontId="6" fillId="31" borderId="240" xfId="0" applyNumberFormat="1" applyFont="1" applyFill="1" applyBorder="1"/>
    <xf numFmtId="9" fontId="6" fillId="31" borderId="236" xfId="65" applyFont="1" applyFill="1" applyBorder="1"/>
    <xf numFmtId="166" fontId="6" fillId="31" borderId="230" xfId="0" applyNumberFormat="1" applyFont="1" applyFill="1" applyBorder="1"/>
    <xf numFmtId="0" fontId="0" fillId="31" borderId="231" xfId="0" applyFill="1" applyBorder="1"/>
    <xf numFmtId="166" fontId="3" fillId="31" borderId="230" xfId="0" applyNumberFormat="1" applyFont="1" applyFill="1" applyBorder="1"/>
    <xf numFmtId="166" fontId="0" fillId="31" borderId="233" xfId="0" applyNumberFormat="1" applyFill="1" applyBorder="1"/>
    <xf numFmtId="2" fontId="0" fillId="31" borderId="51" xfId="0" applyNumberFormat="1" applyFill="1" applyBorder="1"/>
    <xf numFmtId="188" fontId="0" fillId="31" borderId="241" xfId="0" applyNumberFormat="1" applyFill="1" applyBorder="1"/>
    <xf numFmtId="9" fontId="0" fillId="31" borderId="51" xfId="65" applyFont="1" applyFill="1" applyBorder="1"/>
    <xf numFmtId="2" fontId="6" fillId="32" borderId="73" xfId="0" applyNumberFormat="1" applyFont="1" applyFill="1" applyBorder="1"/>
    <xf numFmtId="2" fontId="6" fillId="31" borderId="236" xfId="0" applyNumberFormat="1" applyFont="1" applyFill="1" applyBorder="1"/>
    <xf numFmtId="166" fontId="3" fillId="32" borderId="249" xfId="0" applyNumberFormat="1" applyFont="1" applyFill="1" applyBorder="1"/>
    <xf numFmtId="166" fontId="0" fillId="31" borderId="254" xfId="0" applyNumberFormat="1" applyFill="1" applyBorder="1"/>
    <xf numFmtId="2" fontId="0" fillId="31" borderId="255" xfId="0" applyNumberFormat="1" applyFill="1" applyBorder="1"/>
    <xf numFmtId="188" fontId="0" fillId="31" borderId="256" xfId="0" applyNumberFormat="1" applyFill="1" applyBorder="1"/>
    <xf numFmtId="9" fontId="0" fillId="31" borderId="255" xfId="65" applyFont="1" applyFill="1" applyBorder="1"/>
    <xf numFmtId="0" fontId="9" fillId="32" borderId="95" xfId="51" applyFont="1" applyFill="1" applyBorder="1" applyAlignment="1" applyProtection="1">
      <alignment horizontal="center" wrapText="1"/>
    </xf>
    <xf numFmtId="0" fontId="58" fillId="32" borderId="36" xfId="51" quotePrefix="1" applyFont="1" applyFill="1" applyBorder="1" applyProtection="1"/>
    <xf numFmtId="0" fontId="58" fillId="32" borderId="98" xfId="51" quotePrefix="1" applyFont="1" applyFill="1" applyBorder="1" applyProtection="1"/>
    <xf numFmtId="0" fontId="58" fillId="32" borderId="38" xfId="51" quotePrefix="1" applyFont="1" applyFill="1" applyBorder="1" applyProtection="1"/>
    <xf numFmtId="0" fontId="58" fillId="32" borderId="13" xfId="51" quotePrefix="1" applyFont="1" applyFill="1" applyBorder="1" applyProtection="1"/>
    <xf numFmtId="0" fontId="58" fillId="32" borderId="38" xfId="51" quotePrefix="1" applyFont="1" applyFill="1" applyBorder="1" applyProtection="1">
      <protection locked="0"/>
    </xf>
    <xf numFmtId="0" fontId="58" fillId="32" borderId="13" xfId="51" quotePrefix="1" applyFont="1" applyFill="1" applyBorder="1" applyProtection="1">
      <protection locked="0"/>
    </xf>
    <xf numFmtId="0" fontId="9" fillId="32" borderId="38" xfId="51" quotePrefix="1" applyFont="1" applyFill="1" applyBorder="1" applyProtection="1"/>
    <xf numFmtId="0" fontId="9" fillId="32" borderId="13" xfId="51" quotePrefix="1" applyFont="1" applyFill="1" applyBorder="1" applyProtection="1"/>
    <xf numFmtId="0" fontId="58" fillId="32" borderId="35" xfId="51" quotePrefix="1" applyFont="1" applyFill="1" applyBorder="1" applyProtection="1"/>
    <xf numFmtId="0" fontId="58" fillId="32" borderId="96" xfId="51" quotePrefix="1" applyFont="1" applyFill="1" applyBorder="1" applyProtection="1"/>
    <xf numFmtId="0" fontId="58" fillId="32" borderId="100" xfId="51" applyFont="1" applyFill="1" applyBorder="1" applyAlignment="1" applyProtection="1">
      <alignment horizontal="left" vertical="center"/>
    </xf>
    <xf numFmtId="0" fontId="58" fillId="32" borderId="39" xfId="51" applyFont="1" applyFill="1" applyBorder="1" applyAlignment="1" applyProtection="1">
      <alignment horizontal="left" vertical="center"/>
    </xf>
    <xf numFmtId="0" fontId="58" fillId="32" borderId="38" xfId="51" applyFont="1" applyFill="1" applyBorder="1" applyAlignment="1" applyProtection="1">
      <alignment horizontal="left" vertical="center"/>
    </xf>
    <xf numFmtId="0" fontId="58" fillId="32" borderId="35" xfId="51" applyFont="1" applyFill="1" applyBorder="1" applyAlignment="1" applyProtection="1">
      <alignment horizontal="left" vertical="center"/>
    </xf>
    <xf numFmtId="0" fontId="58" fillId="32" borderId="41" xfId="51" applyFont="1" applyFill="1" applyBorder="1" applyAlignment="1" applyProtection="1">
      <alignment horizontal="left" vertical="center"/>
    </xf>
    <xf numFmtId="0" fontId="58" fillId="32" borderId="100" xfId="51" applyFont="1" applyFill="1" applyBorder="1" applyProtection="1"/>
    <xf numFmtId="0" fontId="58" fillId="32" borderId="39" xfId="51" applyFont="1" applyFill="1" applyBorder="1" applyProtection="1"/>
    <xf numFmtId="0" fontId="65" fillId="32" borderId="99" xfId="51" applyFont="1" applyFill="1" applyBorder="1" applyProtection="1"/>
    <xf numFmtId="0" fontId="65" fillId="32" borderId="103" xfId="51" applyFont="1" applyFill="1" applyBorder="1" applyProtection="1"/>
    <xf numFmtId="0" fontId="58" fillId="32" borderId="102" xfId="51" applyFont="1" applyFill="1" applyBorder="1" applyProtection="1"/>
    <xf numFmtId="0" fontId="58" fillId="32" borderId="101" xfId="51" applyFont="1" applyFill="1" applyBorder="1" applyProtection="1"/>
    <xf numFmtId="0" fontId="58" fillId="32" borderId="142" xfId="51" applyFont="1" applyFill="1" applyBorder="1" applyProtection="1"/>
    <xf numFmtId="0" fontId="58" fillId="32" borderId="123" xfId="51" applyFont="1" applyFill="1" applyBorder="1" applyProtection="1"/>
    <xf numFmtId="0" fontId="58" fillId="32" borderId="122" xfId="51" applyFont="1" applyFill="1" applyBorder="1" applyProtection="1"/>
    <xf numFmtId="0" fontId="58" fillId="32" borderId="133" xfId="51" applyFont="1" applyFill="1" applyBorder="1" applyProtection="1"/>
    <xf numFmtId="0" fontId="9" fillId="32" borderId="99" xfId="51" applyFont="1" applyFill="1" applyBorder="1" applyProtection="1"/>
    <xf numFmtId="0" fontId="9" fillId="32" borderId="103" xfId="51" applyFont="1" applyFill="1" applyBorder="1" applyProtection="1"/>
    <xf numFmtId="0" fontId="58" fillId="32" borderId="0" xfId="51" applyFont="1" applyFill="1" applyProtection="1"/>
    <xf numFmtId="0" fontId="9" fillId="32" borderId="104" xfId="51" applyFont="1" applyFill="1" applyBorder="1" applyProtection="1"/>
    <xf numFmtId="0" fontId="66" fillId="32" borderId="33" xfId="51" quotePrefix="1" applyFont="1" applyFill="1" applyBorder="1" applyProtection="1"/>
    <xf numFmtId="0" fontId="66" fillId="32" borderId="46" xfId="51" quotePrefix="1" applyFont="1" applyFill="1" applyBorder="1" applyProtection="1"/>
    <xf numFmtId="0" fontId="58" fillId="32" borderId="65" xfId="51" applyFont="1" applyFill="1" applyBorder="1" applyProtection="1"/>
    <xf numFmtId="0" fontId="58" fillId="32" borderId="57" xfId="51" applyFont="1" applyFill="1" applyBorder="1" applyProtection="1"/>
    <xf numFmtId="0" fontId="58" fillId="32" borderId="92" xfId="51" applyFont="1" applyFill="1" applyBorder="1" applyProtection="1"/>
    <xf numFmtId="0" fontId="58" fillId="32" borderId="58" xfId="51" applyFont="1" applyFill="1" applyBorder="1" applyProtection="1"/>
    <xf numFmtId="0" fontId="9" fillId="32" borderId="108" xfId="51" applyFont="1" applyFill="1" applyBorder="1" applyProtection="1"/>
    <xf numFmtId="0" fontId="58" fillId="32" borderId="37" xfId="51" applyFont="1" applyFill="1" applyBorder="1" applyProtection="1"/>
    <xf numFmtId="0" fontId="58" fillId="32" borderId="34" xfId="51" applyFont="1" applyFill="1" applyBorder="1" applyProtection="1"/>
    <xf numFmtId="0" fontId="58" fillId="32" borderId="89" xfId="51" applyFont="1" applyFill="1" applyBorder="1" applyProtection="1"/>
    <xf numFmtId="0" fontId="9" fillId="32" borderId="33" xfId="51" applyFont="1" applyFill="1" applyBorder="1" applyProtection="1"/>
    <xf numFmtId="0" fontId="58" fillId="32" borderId="99" xfId="51" applyFont="1" applyFill="1" applyBorder="1" applyProtection="1"/>
    <xf numFmtId="184" fontId="68" fillId="31" borderId="36" xfId="63" applyNumberFormat="1" applyFont="1" applyFill="1" applyBorder="1" applyAlignment="1">
      <alignment horizontal="right" vertical="center"/>
    </xf>
    <xf numFmtId="184" fontId="68" fillId="31" borderId="37" xfId="63" applyNumberFormat="1" applyFont="1" applyFill="1" applyBorder="1" applyAlignment="1">
      <alignment horizontal="right" vertical="center"/>
    </xf>
    <xf numFmtId="184" fontId="68" fillId="31" borderId="100" xfId="63" applyNumberFormat="1" applyFont="1" applyFill="1" applyBorder="1" applyAlignment="1">
      <alignment horizontal="right" vertical="center"/>
    </xf>
    <xf numFmtId="184" fontId="68" fillId="31" borderId="38" xfId="63" applyNumberFormat="1" applyFont="1" applyFill="1" applyBorder="1" applyAlignment="1">
      <alignment horizontal="right" vertical="center"/>
    </xf>
    <xf numFmtId="184" fontId="68" fillId="31" borderId="34" xfId="63" applyNumberFormat="1" applyFont="1" applyFill="1" applyBorder="1" applyAlignment="1">
      <alignment horizontal="right" vertical="center"/>
    </xf>
    <xf numFmtId="184" fontId="68" fillId="31" borderId="39" xfId="63" applyNumberFormat="1" applyFont="1" applyFill="1" applyBorder="1" applyAlignment="1">
      <alignment horizontal="right" vertical="center"/>
    </xf>
    <xf numFmtId="184" fontId="68" fillId="31" borderId="133" xfId="63" applyNumberFormat="1" applyFont="1" applyFill="1" applyBorder="1" applyAlignment="1">
      <alignment horizontal="right" vertical="center"/>
    </xf>
    <xf numFmtId="184" fontId="68" fillId="31" borderId="89" xfId="63" applyNumberFormat="1" applyFont="1" applyFill="1" applyBorder="1" applyAlignment="1">
      <alignment horizontal="right" vertical="center"/>
    </xf>
    <xf numFmtId="184" fontId="68" fillId="31" borderId="142" xfId="63" applyNumberFormat="1" applyFont="1" applyFill="1" applyBorder="1" applyAlignment="1">
      <alignment horizontal="right" vertical="center"/>
    </xf>
    <xf numFmtId="184" fontId="15" fillId="31" borderId="99" xfId="63" applyNumberFormat="1" applyFont="1" applyFill="1" applyBorder="1" applyAlignment="1">
      <alignment horizontal="right" vertical="center"/>
    </xf>
    <xf numFmtId="184" fontId="15" fillId="31" borderId="104" xfId="63" applyNumberFormat="1" applyFont="1" applyFill="1" applyBorder="1" applyAlignment="1">
      <alignment horizontal="right" vertical="center"/>
    </xf>
    <xf numFmtId="184" fontId="15" fillId="31" borderId="103" xfId="63" applyNumberFormat="1" applyFont="1" applyFill="1" applyBorder="1" applyAlignment="1">
      <alignment horizontal="right" vertical="center"/>
    </xf>
    <xf numFmtId="184" fontId="68" fillId="31" borderId="206" xfId="63" applyNumberFormat="1" applyFont="1" applyFill="1" applyBorder="1" applyAlignment="1">
      <alignment horizontal="right" vertical="center"/>
    </xf>
    <xf numFmtId="184" fontId="68" fillId="31" borderId="207" xfId="63" applyNumberFormat="1" applyFont="1" applyFill="1" applyBorder="1" applyAlignment="1">
      <alignment horizontal="right" vertical="center"/>
    </xf>
    <xf numFmtId="184" fontId="68" fillId="31" borderId="56" xfId="63" applyNumberFormat="1" applyFont="1" applyFill="1" applyBorder="1" applyAlignment="1">
      <alignment horizontal="right" vertical="center"/>
    </xf>
    <xf numFmtId="184" fontId="15" fillId="31" borderId="46" xfId="63" applyNumberFormat="1" applyFont="1" applyFill="1" applyBorder="1" applyAlignment="1">
      <alignment horizontal="right" vertical="center"/>
    </xf>
    <xf numFmtId="0" fontId="58" fillId="32" borderId="98" xfId="51" applyFont="1" applyFill="1" applyBorder="1" applyProtection="1"/>
    <xf numFmtId="0" fontId="58" fillId="32" borderId="13" xfId="51" applyFont="1" applyFill="1" applyBorder="1" applyProtection="1"/>
    <xf numFmtId="0" fontId="58" fillId="32" borderId="76" xfId="51" applyFont="1" applyFill="1" applyBorder="1" applyProtection="1"/>
    <xf numFmtId="0" fontId="58" fillId="32" borderId="108" xfId="51" applyFont="1" applyFill="1" applyBorder="1" applyProtection="1"/>
    <xf numFmtId="0" fontId="58" fillId="32" borderId="43" xfId="51" applyFont="1" applyFill="1" applyBorder="1" applyProtection="1"/>
    <xf numFmtId="171" fontId="133" fillId="32" borderId="38" xfId="51" applyNumberFormat="1" applyFont="1" applyFill="1" applyBorder="1" applyAlignment="1" applyProtection="1">
      <alignment horizontal="right"/>
      <protection locked="0"/>
    </xf>
    <xf numFmtId="171" fontId="133" fillId="32" borderId="34" xfId="51" applyNumberFormat="1" applyFont="1" applyFill="1" applyBorder="1" applyAlignment="1" applyProtection="1">
      <alignment horizontal="right"/>
      <protection locked="0"/>
    </xf>
    <xf numFmtId="171" fontId="133" fillId="32" borderId="39" xfId="51" applyNumberFormat="1" applyFont="1" applyFill="1" applyBorder="1" applyAlignment="1" applyProtection="1">
      <alignment horizontal="right"/>
      <protection locked="0"/>
    </xf>
    <xf numFmtId="2" fontId="133" fillId="32" borderId="36" xfId="51" applyNumberFormat="1" applyFont="1" applyFill="1" applyBorder="1" applyAlignment="1" applyProtection="1">
      <alignment horizontal="right"/>
    </xf>
    <xf numFmtId="2" fontId="133" fillId="32" borderId="37" xfId="51" applyNumberFormat="1" applyFont="1" applyFill="1" applyBorder="1" applyAlignment="1" applyProtection="1">
      <alignment horizontal="right"/>
    </xf>
    <xf numFmtId="2" fontId="133" fillId="32" borderId="100" xfId="51" applyNumberFormat="1" applyFont="1" applyFill="1" applyBorder="1" applyAlignment="1" applyProtection="1">
      <alignment horizontal="right"/>
    </xf>
    <xf numFmtId="2" fontId="133" fillId="32" borderId="102" xfId="51" applyNumberFormat="1" applyFont="1" applyFill="1" applyBorder="1" applyAlignment="1" applyProtection="1">
      <alignment horizontal="right"/>
    </xf>
    <xf numFmtId="2" fontId="133" fillId="32" borderId="90" xfId="51" applyNumberFormat="1" applyFont="1" applyFill="1" applyBorder="1" applyAlignment="1" applyProtection="1">
      <alignment horizontal="right"/>
    </xf>
    <xf numFmtId="2" fontId="133" fillId="32" borderId="101" xfId="51" applyNumberFormat="1" applyFont="1" applyFill="1" applyBorder="1" applyAlignment="1" applyProtection="1">
      <alignment horizontal="right"/>
    </xf>
    <xf numFmtId="2" fontId="133" fillId="32" borderId="43" xfId="51" applyNumberFormat="1" applyFont="1" applyFill="1" applyBorder="1" applyAlignment="1" applyProtection="1">
      <alignment horizontal="right"/>
    </xf>
    <xf numFmtId="2" fontId="133" fillId="32" borderId="109" xfId="51" applyNumberFormat="1" applyFont="1" applyFill="1" applyBorder="1" applyAlignment="1" applyProtection="1">
      <alignment horizontal="right"/>
    </xf>
    <xf numFmtId="2" fontId="133" fillId="32" borderId="91" xfId="51" applyNumberFormat="1" applyFont="1" applyFill="1" applyBorder="1" applyAlignment="1" applyProtection="1">
      <alignment horizontal="right"/>
    </xf>
    <xf numFmtId="2" fontId="133" fillId="32" borderId="107" xfId="51" applyNumberFormat="1" applyFont="1" applyFill="1" applyBorder="1" applyAlignment="1" applyProtection="1">
      <alignment horizontal="right"/>
    </xf>
    <xf numFmtId="2" fontId="120" fillId="32" borderId="43" xfId="51" applyNumberFormat="1" applyFont="1" applyFill="1" applyBorder="1" applyAlignment="1" applyProtection="1">
      <alignment horizontal="right"/>
    </xf>
    <xf numFmtId="0" fontId="134" fillId="0" borderId="0" xfId="51" applyFont="1"/>
    <xf numFmtId="167" fontId="133" fillId="32" borderId="38" xfId="51" applyNumberFormat="1" applyFont="1" applyFill="1" applyBorder="1" applyProtection="1">
      <protection locked="0"/>
    </xf>
    <xf numFmtId="167" fontId="133" fillId="32" borderId="34" xfId="51" applyNumberFormat="1" applyFont="1" applyFill="1" applyBorder="1" applyProtection="1">
      <protection locked="0"/>
    </xf>
    <xf numFmtId="167" fontId="133" fillId="32" borderId="39" xfId="51" applyNumberFormat="1" applyFont="1" applyFill="1" applyBorder="1" applyProtection="1">
      <protection locked="0"/>
    </xf>
    <xf numFmtId="167" fontId="133" fillId="32" borderId="35" xfId="51" applyNumberFormat="1" applyFont="1" applyFill="1" applyBorder="1" applyProtection="1">
      <protection locked="0"/>
    </xf>
    <xf numFmtId="167" fontId="133" fillId="32" borderId="40" xfId="51" applyNumberFormat="1" applyFont="1" applyFill="1" applyBorder="1" applyProtection="1">
      <protection locked="0"/>
    </xf>
    <xf numFmtId="167" fontId="133" fillId="32" borderId="41" xfId="51" applyNumberFormat="1" applyFont="1" applyFill="1" applyBorder="1" applyProtection="1">
      <protection locked="0"/>
    </xf>
    <xf numFmtId="0" fontId="58" fillId="32" borderId="37" xfId="0" applyFont="1" applyFill="1" applyBorder="1" applyProtection="1">
      <protection locked="0"/>
    </xf>
    <xf numFmtId="0" fontId="9" fillId="32" borderId="13" xfId="51" applyFont="1" applyFill="1" applyBorder="1" applyAlignment="1" applyProtection="1">
      <alignment horizontal="center" wrapText="1"/>
    </xf>
    <xf numFmtId="0" fontId="58" fillId="0" borderId="36" xfId="51" applyFont="1" applyBorder="1"/>
    <xf numFmtId="0" fontId="58" fillId="32" borderId="133" xfId="51" quotePrefix="1" applyFont="1" applyFill="1" applyBorder="1" applyProtection="1">
      <protection locked="0"/>
    </xf>
    <xf numFmtId="0" fontId="58" fillId="32" borderId="76" xfId="51" quotePrefix="1" applyFont="1" applyFill="1" applyBorder="1" applyProtection="1">
      <protection locked="0"/>
    </xf>
    <xf numFmtId="0" fontId="58" fillId="32" borderId="102" xfId="51" quotePrefix="1" applyFont="1" applyFill="1" applyBorder="1" applyProtection="1"/>
    <xf numFmtId="0" fontId="58" fillId="32" borderId="43" xfId="51" quotePrefix="1" applyFont="1" applyFill="1" applyBorder="1" applyProtection="1"/>
    <xf numFmtId="0" fontId="9" fillId="32" borderId="99" xfId="51" quotePrefix="1" applyFont="1" applyFill="1" applyBorder="1" applyProtection="1"/>
    <xf numFmtId="0" fontId="9" fillId="32" borderId="108" xfId="51" quotePrefix="1" applyFont="1" applyFill="1" applyBorder="1" applyProtection="1"/>
    <xf numFmtId="0" fontId="58" fillId="0" borderId="0" xfId="51" applyFont="1" applyBorder="1" applyAlignment="1"/>
    <xf numFmtId="0" fontId="58" fillId="0" borderId="0" xfId="51" applyFont="1" applyAlignment="1"/>
    <xf numFmtId="181" fontId="133" fillId="32" borderId="34" xfId="51" applyNumberFormat="1" applyFont="1" applyFill="1" applyBorder="1" applyAlignment="1" applyProtection="1">
      <alignment horizontal="right"/>
    </xf>
    <xf numFmtId="2" fontId="133" fillId="32" borderId="34" xfId="51" applyNumberFormat="1" applyFont="1" applyFill="1" applyBorder="1" applyProtection="1"/>
    <xf numFmtId="2" fontId="120" fillId="32" borderId="34" xfId="51" applyNumberFormat="1" applyFont="1" applyFill="1" applyBorder="1" applyProtection="1"/>
    <xf numFmtId="0" fontId="133" fillId="32" borderId="34" xfId="51" applyFont="1" applyFill="1" applyBorder="1" applyProtection="1"/>
    <xf numFmtId="0" fontId="133" fillId="32" borderId="40" xfId="51" applyFont="1" applyFill="1" applyBorder="1" applyProtection="1"/>
    <xf numFmtId="0" fontId="58" fillId="32" borderId="34" xfId="51" applyFont="1" applyFill="1" applyBorder="1" applyAlignment="1" applyProtection="1">
      <alignment horizontal="left" vertical="center"/>
    </xf>
    <xf numFmtId="0" fontId="58" fillId="32" borderId="40" xfId="51" applyFont="1" applyFill="1" applyBorder="1" applyAlignment="1" applyProtection="1">
      <alignment horizontal="left" vertical="center"/>
    </xf>
    <xf numFmtId="0" fontId="58" fillId="32" borderId="13" xfId="51" applyFont="1" applyFill="1" applyBorder="1" applyAlignment="1" applyProtection="1">
      <alignment horizontal="left" vertical="center"/>
    </xf>
    <xf numFmtId="0" fontId="9" fillId="31" borderId="89" xfId="51" applyFont="1" applyFill="1" applyBorder="1" applyProtection="1"/>
    <xf numFmtId="0" fontId="58" fillId="32" borderId="36" xfId="51" applyFont="1" applyFill="1" applyBorder="1" applyAlignment="1" applyProtection="1">
      <alignment horizontal="left" vertical="center"/>
    </xf>
    <xf numFmtId="0" fontId="58" fillId="32" borderId="98" xfId="51" applyFont="1" applyFill="1" applyBorder="1" applyAlignment="1" applyProtection="1">
      <alignment horizontal="left" vertical="center"/>
    </xf>
    <xf numFmtId="166" fontId="58" fillId="31" borderId="37" xfId="59" applyNumberFormat="1" applyFont="1" applyFill="1" applyBorder="1" applyProtection="1"/>
    <xf numFmtId="166" fontId="9" fillId="31" borderId="100" xfId="59" applyNumberFormat="1" applyFont="1" applyFill="1" applyBorder="1" applyProtection="1"/>
    <xf numFmtId="166" fontId="9" fillId="31" borderId="39" xfId="59" applyNumberFormat="1" applyFont="1" applyFill="1" applyBorder="1" applyProtection="1"/>
    <xf numFmtId="0" fontId="9" fillId="32" borderId="38" xfId="51" applyFont="1" applyFill="1" applyBorder="1" applyAlignment="1" applyProtection="1">
      <alignment horizontal="left" vertical="center"/>
    </xf>
    <xf numFmtId="0" fontId="9" fillId="32" borderId="35" xfId="51" applyFont="1" applyFill="1" applyBorder="1" applyAlignment="1" applyProtection="1">
      <alignment horizontal="left" vertical="center"/>
    </xf>
    <xf numFmtId="0" fontId="58" fillId="32" borderId="96" xfId="51" applyFont="1" applyFill="1" applyBorder="1" applyProtection="1"/>
    <xf numFmtId="2" fontId="9" fillId="31" borderId="40" xfId="51" applyNumberFormat="1" applyFont="1" applyFill="1" applyBorder="1" applyProtection="1"/>
    <xf numFmtId="2" fontId="9" fillId="31" borderId="41" xfId="51" applyNumberFormat="1" applyFont="1" applyFill="1" applyBorder="1" applyProtection="1"/>
    <xf numFmtId="0" fontId="58" fillId="0" borderId="98" xfId="51" applyFont="1" applyBorder="1"/>
    <xf numFmtId="167" fontId="133" fillId="32" borderId="13" xfId="51" applyNumberFormat="1" applyFont="1" applyFill="1" applyBorder="1" applyProtection="1">
      <protection locked="0"/>
    </xf>
    <xf numFmtId="0" fontId="9" fillId="31" borderId="206" xfId="51" applyFont="1" applyFill="1" applyBorder="1" applyProtection="1"/>
    <xf numFmtId="166" fontId="58" fillId="32" borderId="207" xfId="59" applyNumberFormat="1" applyFont="1" applyFill="1" applyBorder="1" applyProtection="1"/>
    <xf numFmtId="166" fontId="58" fillId="31" borderId="207" xfId="59" applyNumberFormat="1" applyFont="1" applyFill="1" applyBorder="1" applyProtection="1"/>
    <xf numFmtId="166" fontId="58" fillId="31" borderId="56" xfId="59" applyNumberFormat="1" applyFont="1" applyFill="1" applyBorder="1" applyProtection="1"/>
    <xf numFmtId="3" fontId="9" fillId="31" borderId="46" xfId="59" applyNumberFormat="1" applyFont="1" applyFill="1" applyBorder="1" applyProtection="1"/>
    <xf numFmtId="3" fontId="9" fillId="31" borderId="57" xfId="59" applyNumberFormat="1" applyFont="1" applyFill="1" applyBorder="1" applyProtection="1"/>
    <xf numFmtId="3" fontId="9" fillId="31" borderId="207" xfId="59" applyNumberFormat="1" applyFont="1" applyFill="1" applyBorder="1" applyProtection="1"/>
    <xf numFmtId="3" fontId="9" fillId="31" borderId="244" xfId="59" applyNumberFormat="1" applyFont="1" applyFill="1" applyBorder="1" applyProtection="1"/>
    <xf numFmtId="0" fontId="9" fillId="37" borderId="37" xfId="51" applyFont="1" applyFill="1" applyBorder="1"/>
    <xf numFmtId="167" fontId="133" fillId="32" borderId="96" xfId="51" applyNumberFormat="1" applyFont="1" applyFill="1" applyBorder="1" applyProtection="1">
      <protection locked="0"/>
    </xf>
    <xf numFmtId="181" fontId="133" fillId="32" borderId="39" xfId="51" applyNumberFormat="1" applyFont="1" applyFill="1" applyBorder="1" applyAlignment="1" applyProtection="1">
      <alignment horizontal="right"/>
    </xf>
    <xf numFmtId="2" fontId="133" fillId="32" borderId="39" xfId="51" applyNumberFormat="1" applyFont="1" applyFill="1" applyBorder="1" applyProtection="1"/>
    <xf numFmtId="0" fontId="133" fillId="32" borderId="39" xfId="51" applyFont="1" applyFill="1" applyBorder="1" applyProtection="1"/>
    <xf numFmtId="0" fontId="133" fillId="32" borderId="41" xfId="51" applyFont="1" applyFill="1" applyBorder="1" applyProtection="1"/>
    <xf numFmtId="0" fontId="9" fillId="31" borderId="87" xfId="51" applyFont="1" applyFill="1" applyBorder="1" applyProtection="1"/>
    <xf numFmtId="0" fontId="9" fillId="31" borderId="106" xfId="51" applyFont="1" applyFill="1" applyBorder="1" applyProtection="1"/>
    <xf numFmtId="166" fontId="58" fillId="31" borderId="36" xfId="59" applyNumberFormat="1" applyFont="1" applyFill="1" applyBorder="1" applyProtection="1"/>
    <xf numFmtId="166" fontId="9" fillId="31" borderId="38" xfId="59" quotePrefix="1" applyNumberFormat="1" applyFont="1" applyFill="1" applyBorder="1" applyProtection="1"/>
    <xf numFmtId="166" fontId="9" fillId="31" borderId="38" xfId="59" applyNumberFormat="1" applyFont="1" applyFill="1" applyBorder="1" applyProtection="1"/>
    <xf numFmtId="2" fontId="9" fillId="31" borderId="35" xfId="51" applyNumberFormat="1" applyFont="1" applyFill="1" applyBorder="1" applyProtection="1"/>
    <xf numFmtId="0" fontId="58" fillId="0" borderId="64" xfId="51" applyFont="1" applyBorder="1"/>
    <xf numFmtId="0" fontId="58" fillId="0" borderId="30" xfId="51" applyFont="1" applyBorder="1"/>
    <xf numFmtId="0" fontId="58" fillId="0" borderId="29" xfId="51" applyFont="1" applyBorder="1"/>
    <xf numFmtId="166" fontId="9" fillId="31" borderId="35" xfId="59" applyNumberFormat="1" applyFont="1" applyFill="1" applyBorder="1" applyProtection="1"/>
    <xf numFmtId="166" fontId="9" fillId="31" borderId="40" xfId="59" applyNumberFormat="1" applyFont="1" applyFill="1" applyBorder="1" applyProtection="1"/>
    <xf numFmtId="166" fontId="9" fillId="31" borderId="41" xfId="59" applyNumberFormat="1" applyFont="1" applyFill="1" applyBorder="1" applyProtection="1"/>
    <xf numFmtId="0" fontId="9" fillId="31" borderId="133" xfId="51" applyFont="1" applyFill="1" applyBorder="1" applyProtection="1"/>
    <xf numFmtId="0" fontId="9" fillId="31" borderId="142" xfId="51" applyFont="1" applyFill="1" applyBorder="1" applyProtection="1"/>
    <xf numFmtId="0" fontId="58" fillId="32" borderId="36" xfId="51" applyFont="1" applyFill="1" applyBorder="1" applyAlignment="1" applyProtection="1">
      <alignment wrapText="1"/>
    </xf>
    <xf numFmtId="166" fontId="58" fillId="31" borderId="100" xfId="59" applyNumberFormat="1" applyFont="1" applyFill="1" applyBorder="1" applyProtection="1"/>
    <xf numFmtId="0" fontId="58" fillId="32" borderId="38" xfId="51" applyFont="1" applyFill="1" applyBorder="1" applyAlignment="1" applyProtection="1">
      <alignment wrapText="1"/>
    </xf>
    <xf numFmtId="0" fontId="9" fillId="32" borderId="35" xfId="51" applyFont="1" applyFill="1" applyBorder="1" applyProtection="1"/>
    <xf numFmtId="0" fontId="58" fillId="0" borderId="100" xfId="51" applyFont="1" applyBorder="1" applyAlignment="1" applyProtection="1">
      <alignment horizontal="right"/>
      <protection locked="0"/>
    </xf>
    <xf numFmtId="0" fontId="133" fillId="32" borderId="34" xfId="0" applyFont="1" applyFill="1" applyBorder="1" applyProtection="1">
      <protection locked="0"/>
    </xf>
    <xf numFmtId="0" fontId="133" fillId="32" borderId="13" xfId="0" applyFont="1" applyFill="1" applyBorder="1" applyProtection="1">
      <protection locked="0"/>
    </xf>
    <xf numFmtId="180" fontId="133" fillId="32" borderId="34" xfId="51" applyNumberFormat="1" applyFont="1" applyFill="1" applyBorder="1" applyAlignment="1" applyProtection="1">
      <alignment horizontal="right"/>
      <protection locked="0"/>
    </xf>
    <xf numFmtId="180" fontId="133" fillId="32" borderId="13" xfId="51" applyNumberFormat="1" applyFont="1" applyFill="1" applyBorder="1" applyAlignment="1" applyProtection="1">
      <alignment horizontal="right"/>
      <protection locked="0"/>
    </xf>
    <xf numFmtId="0" fontId="58" fillId="32" borderId="98" xfId="0" applyFont="1" applyFill="1" applyBorder="1" applyProtection="1">
      <protection locked="0"/>
    </xf>
    <xf numFmtId="166" fontId="58" fillId="32" borderId="206" xfId="59" applyNumberFormat="1" applyFont="1" applyFill="1" applyBorder="1" applyProtection="1"/>
    <xf numFmtId="0" fontId="9" fillId="37" borderId="99" xfId="51" applyFont="1" applyFill="1" applyBorder="1"/>
    <xf numFmtId="0" fontId="9" fillId="37" borderId="104" xfId="51" applyFont="1" applyFill="1" applyBorder="1"/>
    <xf numFmtId="0" fontId="9" fillId="37" borderId="108" xfId="51" applyFont="1" applyFill="1" applyBorder="1"/>
    <xf numFmtId="0" fontId="9" fillId="31" borderId="46" xfId="51" applyFont="1" applyFill="1" applyBorder="1" applyProtection="1"/>
    <xf numFmtId="166" fontId="58" fillId="32" borderId="56" xfId="59" applyNumberFormat="1" applyFont="1" applyFill="1" applyBorder="1" applyProtection="1"/>
    <xf numFmtId="9" fontId="9" fillId="31" borderId="57" xfId="61" applyFont="1" applyFill="1" applyBorder="1" applyProtection="1"/>
    <xf numFmtId="9" fontId="9" fillId="31" borderId="207" xfId="61" applyFont="1" applyFill="1" applyBorder="1" applyProtection="1"/>
    <xf numFmtId="9" fontId="9" fillId="31" borderId="244" xfId="61" applyFont="1" applyFill="1" applyBorder="1" applyProtection="1"/>
    <xf numFmtId="171" fontId="61" fillId="32" borderId="94" xfId="51" applyNumberFormat="1" applyFont="1" applyFill="1" applyBorder="1" applyAlignment="1" applyProtection="1">
      <alignment horizontal="right"/>
      <protection locked="0"/>
    </xf>
    <xf numFmtId="9" fontId="9" fillId="31" borderId="58" xfId="61" applyFont="1" applyFill="1" applyBorder="1" applyProtection="1"/>
    <xf numFmtId="0" fontId="126" fillId="0" borderId="32" xfId="0" applyFont="1" applyBorder="1"/>
    <xf numFmtId="0" fontId="124" fillId="49" borderId="99" xfId="0" applyFont="1" applyFill="1" applyBorder="1" applyAlignment="1">
      <alignment vertical="center"/>
    </xf>
    <xf numFmtId="0" fontId="3" fillId="0" borderId="104" xfId="0" applyFont="1" applyBorder="1" applyAlignment="1">
      <alignment vertical="center" wrapText="1"/>
    </xf>
    <xf numFmtId="0" fontId="124" fillId="49" borderId="103" xfId="0" applyFont="1" applyFill="1" applyBorder="1" applyAlignment="1">
      <alignment wrapText="1"/>
    </xf>
    <xf numFmtId="0" fontId="124" fillId="55" borderId="109" xfId="0" applyFont="1" applyFill="1" applyBorder="1"/>
    <xf numFmtId="0" fontId="3" fillId="0" borderId="91" xfId="0" applyFont="1" applyBorder="1"/>
    <xf numFmtId="0" fontId="0" fillId="0" borderId="107" xfId="0" applyBorder="1"/>
    <xf numFmtId="2" fontId="117" fillId="32" borderId="102" xfId="51" applyNumberFormat="1" applyFont="1" applyFill="1" applyBorder="1" applyAlignment="1" applyProtection="1">
      <alignment horizontal="right"/>
    </xf>
    <xf numFmtId="2" fontId="117" fillId="32" borderId="101" xfId="51" applyNumberFormat="1" applyFont="1" applyFill="1" applyBorder="1" applyAlignment="1" applyProtection="1">
      <alignment horizontal="right"/>
    </xf>
    <xf numFmtId="2" fontId="117" fillId="32" borderId="34" xfId="51" applyNumberFormat="1" applyFont="1" applyFill="1" applyBorder="1" applyAlignment="1" applyProtection="1">
      <alignment horizontal="right"/>
    </xf>
    <xf numFmtId="2" fontId="117" fillId="32" borderId="38" xfId="51" applyNumberFormat="1" applyFont="1" applyFill="1" applyBorder="1" applyAlignment="1" applyProtection="1">
      <alignment horizontal="right"/>
    </xf>
    <xf numFmtId="2" fontId="117" fillId="32" borderId="39" xfId="51" applyNumberFormat="1" applyFont="1" applyFill="1" applyBorder="1" applyAlignment="1" applyProtection="1">
      <alignment horizontal="right"/>
    </xf>
    <xf numFmtId="2" fontId="117" fillId="32" borderId="35" xfId="51" applyNumberFormat="1" applyFont="1" applyFill="1" applyBorder="1" applyAlignment="1" applyProtection="1">
      <alignment horizontal="right"/>
    </xf>
    <xf numFmtId="2" fontId="117" fillId="32" borderId="40" xfId="51" applyNumberFormat="1" applyFont="1" applyFill="1" applyBorder="1" applyAlignment="1" applyProtection="1">
      <alignment horizontal="right"/>
    </xf>
    <xf numFmtId="2" fontId="117" fillId="32" borderId="41" xfId="51" applyNumberFormat="1" applyFont="1" applyFill="1" applyBorder="1" applyAlignment="1" applyProtection="1">
      <alignment horizontal="right"/>
    </xf>
    <xf numFmtId="2" fontId="117" fillId="32" borderId="90" xfId="51" applyNumberFormat="1" applyFont="1" applyFill="1" applyBorder="1" applyAlignment="1" applyProtection="1">
      <alignment horizontal="right"/>
    </xf>
    <xf numFmtId="0" fontId="135" fillId="0" borderId="0" xfId="0" applyFont="1"/>
    <xf numFmtId="0" fontId="136" fillId="0" borderId="0" xfId="51" applyFont="1"/>
    <xf numFmtId="0" fontId="0" fillId="0" borderId="99" xfId="0" applyBorder="1" applyAlignment="1">
      <alignment horizontal="right"/>
    </xf>
    <xf numFmtId="0" fontId="0" fillId="0" borderId="104" xfId="0" applyBorder="1" applyAlignment="1">
      <alignment horizontal="right"/>
    </xf>
    <xf numFmtId="0" fontId="0" fillId="0" borderId="103" xfId="0" applyBorder="1" applyAlignment="1">
      <alignment horizontal="right"/>
    </xf>
    <xf numFmtId="14" fontId="0" fillId="0" borderId="257" xfId="0" applyNumberFormat="1" applyBorder="1"/>
    <xf numFmtId="0" fontId="0" fillId="0" borderId="258" xfId="0" applyBorder="1"/>
    <xf numFmtId="0" fontId="83" fillId="0" borderId="258" xfId="0" applyFont="1" applyBorder="1" applyAlignment="1">
      <alignment horizontal="left"/>
    </xf>
    <xf numFmtId="0" fontId="102" fillId="49" borderId="258" xfId="0" applyFont="1" applyFill="1" applyBorder="1" applyAlignment="1" applyProtection="1">
      <alignment horizontal="left"/>
      <protection locked="0"/>
    </xf>
    <xf numFmtId="0" fontId="102" fillId="49" borderId="115" xfId="0" applyFont="1" applyFill="1" applyBorder="1" applyAlignment="1" applyProtection="1">
      <alignment horizontal="left"/>
      <protection locked="0"/>
    </xf>
    <xf numFmtId="14" fontId="0" fillId="0" borderId="259" xfId="0" applyNumberFormat="1" applyBorder="1"/>
    <xf numFmtId="0" fontId="0" fillId="0" borderId="260" xfId="0" applyBorder="1"/>
    <xf numFmtId="0" fontId="83" fillId="0" borderId="260" xfId="0" applyFont="1" applyBorder="1" applyAlignment="1">
      <alignment horizontal="left"/>
    </xf>
    <xf numFmtId="0" fontId="102" fillId="49" borderId="260" xfId="0" applyFont="1" applyFill="1" applyBorder="1" applyAlignment="1" applyProtection="1">
      <alignment horizontal="left"/>
      <protection locked="0"/>
    </xf>
    <xf numFmtId="0" fontId="102" fillId="49" borderId="261" xfId="0" applyFont="1" applyFill="1" applyBorder="1" applyAlignment="1" applyProtection="1">
      <alignment horizontal="left"/>
      <protection locked="0"/>
    </xf>
    <xf numFmtId="14" fontId="0" fillId="0" borderId="262" xfId="0" applyNumberFormat="1" applyBorder="1"/>
    <xf numFmtId="0" fontId="0" fillId="0" borderId="263" xfId="0" applyBorder="1"/>
    <xf numFmtId="0" fontId="83" fillId="0" borderId="263" xfId="0" applyFont="1" applyBorder="1" applyAlignment="1">
      <alignment horizontal="left"/>
    </xf>
    <xf numFmtId="0" fontId="102" fillId="49" borderId="263" xfId="0" applyFont="1" applyFill="1" applyBorder="1" applyAlignment="1" applyProtection="1">
      <alignment horizontal="left"/>
      <protection locked="0"/>
    </xf>
    <xf numFmtId="0" fontId="102" fillId="49" borderId="264" xfId="0" applyFont="1" applyFill="1" applyBorder="1" applyAlignment="1" applyProtection="1">
      <alignment horizontal="left"/>
      <protection locked="0"/>
    </xf>
    <xf numFmtId="0" fontId="102" fillId="49" borderId="265" xfId="0" applyFont="1" applyFill="1" applyBorder="1" applyAlignment="1" applyProtection="1">
      <alignment horizontal="left"/>
      <protection locked="0"/>
    </xf>
    <xf numFmtId="0" fontId="102" fillId="49" borderId="266" xfId="0" applyFont="1" applyFill="1" applyBorder="1" applyAlignment="1" applyProtection="1">
      <alignment horizontal="left"/>
      <protection locked="0"/>
    </xf>
    <xf numFmtId="0" fontId="102" fillId="49" borderId="267" xfId="0" applyFont="1" applyFill="1" applyBorder="1" applyAlignment="1" applyProtection="1">
      <alignment horizontal="left"/>
      <protection locked="0"/>
    </xf>
    <xf numFmtId="0" fontId="101" fillId="48" borderId="265" xfId="0" applyFont="1" applyFill="1" applyBorder="1" applyAlignment="1" applyProtection="1">
      <alignment horizontal="left"/>
      <protection locked="0"/>
    </xf>
    <xf numFmtId="0" fontId="101" fillId="48" borderId="266" xfId="0" applyFont="1" applyFill="1" applyBorder="1" applyAlignment="1" applyProtection="1">
      <alignment horizontal="left"/>
      <protection locked="0"/>
    </xf>
    <xf numFmtId="0" fontId="101" fillId="48" borderId="267" xfId="0" applyFont="1" applyFill="1" applyBorder="1" applyAlignment="1" applyProtection="1">
      <alignment horizontal="left"/>
      <protection locked="0"/>
    </xf>
    <xf numFmtId="187" fontId="103" fillId="0" borderId="268" xfId="66" applyNumberFormat="1" applyFont="1" applyBorder="1"/>
    <xf numFmtId="0" fontId="6" fillId="0" borderId="269" xfId="0" applyFont="1" applyBorder="1"/>
    <xf numFmtId="0" fontId="6" fillId="0" borderId="270" xfId="0" applyFont="1" applyBorder="1" applyProtection="1">
      <protection locked="0"/>
    </xf>
    <xf numFmtId="0" fontId="86" fillId="0" borderId="65" xfId="0" quotePrefix="1" applyFont="1" applyBorder="1" applyProtection="1">
      <protection locked="0"/>
    </xf>
    <xf numFmtId="0" fontId="86" fillId="0" borderId="186" xfId="0" quotePrefix="1" applyFont="1" applyBorder="1" applyProtection="1">
      <protection locked="0"/>
    </xf>
    <xf numFmtId="0" fontId="86" fillId="0" borderId="32" xfId="0" applyFont="1" applyBorder="1" applyProtection="1">
      <protection locked="0"/>
    </xf>
    <xf numFmtId="170" fontId="86" fillId="0" borderId="32" xfId="0" applyNumberFormat="1" applyFont="1" applyBorder="1" applyProtection="1">
      <protection locked="0"/>
    </xf>
    <xf numFmtId="0" fontId="86" fillId="0" borderId="45" xfId="0" applyFont="1" applyBorder="1" applyProtection="1">
      <protection locked="0"/>
    </xf>
    <xf numFmtId="0" fontId="84" fillId="0" borderId="33" xfId="0" applyFont="1" applyBorder="1" applyProtection="1">
      <protection locked="0"/>
    </xf>
    <xf numFmtId="0" fontId="84" fillId="0" borderId="73" xfId="0" applyFont="1" applyBorder="1" applyAlignment="1" applyProtection="1">
      <alignment horizontal="center"/>
      <protection locked="0"/>
    </xf>
    <xf numFmtId="177" fontId="86" fillId="0" borderId="29" xfId="0" applyNumberFormat="1" applyFont="1" applyBorder="1" applyAlignment="1" applyProtection="1">
      <alignment horizontal="right"/>
      <protection locked="0"/>
    </xf>
    <xf numFmtId="177" fontId="90" fillId="0" borderId="32" xfId="0" applyNumberFormat="1" applyFont="1" applyBorder="1" applyAlignment="1" applyProtection="1">
      <alignment horizontal="right"/>
      <protection locked="0"/>
    </xf>
    <xf numFmtId="0" fontId="86" fillId="0" borderId="65" xfId="0" applyFont="1" applyFill="1" applyBorder="1" applyProtection="1">
      <protection locked="0"/>
    </xf>
    <xf numFmtId="183" fontId="86" fillId="0" borderId="32" xfId="0" applyNumberFormat="1" applyFont="1" applyBorder="1" applyProtection="1">
      <protection locked="0"/>
    </xf>
    <xf numFmtId="0" fontId="86" fillId="25" borderId="65" xfId="0" applyFont="1" applyFill="1" applyBorder="1" applyProtection="1">
      <protection locked="0"/>
    </xf>
    <xf numFmtId="3" fontId="86" fillId="25" borderId="32" xfId="0" applyNumberFormat="1" applyFont="1" applyFill="1" applyBorder="1" applyAlignment="1" applyProtection="1">
      <alignment horizontal="center"/>
      <protection locked="0"/>
    </xf>
    <xf numFmtId="0" fontId="86" fillId="25" borderId="272" xfId="0" applyFont="1" applyFill="1" applyBorder="1" applyProtection="1">
      <protection locked="0"/>
    </xf>
    <xf numFmtId="3" fontId="86" fillId="25" borderId="245" xfId="0" applyNumberFormat="1" applyFont="1" applyFill="1" applyBorder="1" applyAlignment="1" applyProtection="1">
      <alignment horizontal="center"/>
      <protection locked="0"/>
    </xf>
    <xf numFmtId="0" fontId="84" fillId="25" borderId="66" xfId="0" applyFont="1" applyFill="1" applyBorder="1" applyAlignment="1" applyProtection="1">
      <alignment horizontal="left" wrapText="1"/>
      <protection locked="0"/>
    </xf>
    <xf numFmtId="0" fontId="84" fillId="25" borderId="45" xfId="0" applyFont="1" applyFill="1" applyBorder="1" applyAlignment="1" applyProtection="1">
      <alignment horizontal="left" wrapText="1"/>
      <protection locked="0"/>
    </xf>
    <xf numFmtId="0" fontId="138" fillId="32" borderId="274" xfId="54" applyFont="1" applyFill="1" applyBorder="1" applyAlignment="1" applyProtection="1">
      <alignment horizontal="left"/>
      <protection locked="0"/>
    </xf>
    <xf numFmtId="0" fontId="138" fillId="32" borderId="275" xfId="54" applyFont="1" applyFill="1" applyBorder="1" applyAlignment="1" applyProtection="1">
      <alignment horizontal="left"/>
      <protection locked="0"/>
    </xf>
    <xf numFmtId="0" fontId="137" fillId="55" borderId="95" xfId="0" applyFont="1" applyFill="1" applyBorder="1" applyAlignment="1" applyProtection="1">
      <alignment wrapText="1"/>
      <protection locked="0"/>
    </xf>
    <xf numFmtId="0" fontId="137" fillId="55" borderId="81" xfId="0" applyFont="1" applyFill="1" applyBorder="1" applyAlignment="1" applyProtection="1">
      <alignment horizontal="center" wrapText="1"/>
      <protection locked="0"/>
    </xf>
    <xf numFmtId="0" fontId="137" fillId="55" borderId="83" xfId="0" applyFont="1" applyFill="1" applyBorder="1" applyAlignment="1" applyProtection="1">
      <alignment horizontal="center" wrapText="1"/>
      <protection locked="0"/>
    </xf>
    <xf numFmtId="178" fontId="86" fillId="25" borderId="32" xfId="40" applyNumberFormat="1" applyFont="1" applyFill="1" applyBorder="1" applyAlignment="1" applyProtection="1">
      <alignment horizontal="center"/>
      <protection locked="0"/>
    </xf>
    <xf numFmtId="2" fontId="86" fillId="25" borderId="12" xfId="0" applyNumberFormat="1" applyFont="1" applyFill="1" applyBorder="1" applyAlignment="1" applyProtection="1">
      <alignment horizontal="center"/>
      <protection locked="0"/>
    </xf>
    <xf numFmtId="178" fontId="86" fillId="25" borderId="45" xfId="40" applyNumberFormat="1" applyFont="1" applyFill="1" applyBorder="1" applyAlignment="1" applyProtection="1">
      <alignment horizontal="center"/>
      <protection locked="0"/>
    </xf>
    <xf numFmtId="0" fontId="84" fillId="25" borderId="85" xfId="0" applyFont="1" applyFill="1" applyBorder="1" applyProtection="1">
      <protection locked="0"/>
    </xf>
    <xf numFmtId="3" fontId="84" fillId="25" borderId="247" xfId="0" applyNumberFormat="1" applyFont="1" applyFill="1" applyBorder="1" applyAlignment="1" applyProtection="1">
      <alignment horizontal="center"/>
      <protection locked="0"/>
    </xf>
    <xf numFmtId="2" fontId="86" fillId="25" borderId="67" xfId="0" applyNumberFormat="1" applyFont="1" applyFill="1" applyBorder="1" applyAlignment="1" applyProtection="1">
      <alignment horizontal="center"/>
      <protection locked="0"/>
    </xf>
    <xf numFmtId="178" fontId="86" fillId="25" borderId="73" xfId="40" applyNumberFormat="1" applyFont="1" applyFill="1" applyBorder="1" applyAlignment="1" applyProtection="1">
      <alignment horizontal="center"/>
      <protection locked="0"/>
    </xf>
    <xf numFmtId="0" fontId="86" fillId="0" borderId="64" xfId="0" applyFont="1" applyBorder="1" applyProtection="1">
      <protection locked="0"/>
    </xf>
    <xf numFmtId="0" fontId="86" fillId="0" borderId="30" xfId="0" applyFont="1" applyBorder="1" applyProtection="1">
      <protection locked="0"/>
    </xf>
    <xf numFmtId="0" fontId="86" fillId="0" borderId="29" xfId="0" applyFont="1" applyBorder="1" applyProtection="1">
      <protection locked="0"/>
    </xf>
    <xf numFmtId="2" fontId="90" fillId="32" borderId="34" xfId="0" applyNumberFormat="1" applyFont="1" applyFill="1" applyBorder="1" applyAlignment="1" applyProtection="1">
      <alignment horizontal="right"/>
      <protection locked="0"/>
    </xf>
    <xf numFmtId="2" fontId="90" fillId="32" borderId="89" xfId="0" applyNumberFormat="1" applyFont="1" applyFill="1" applyBorder="1" applyAlignment="1" applyProtection="1">
      <alignment horizontal="right"/>
      <protection locked="0"/>
    </xf>
    <xf numFmtId="2" fontId="90" fillId="32" borderId="46" xfId="0" applyNumberFormat="1" applyFont="1" applyFill="1" applyBorder="1" applyAlignment="1" applyProtection="1">
      <alignment horizontal="right"/>
      <protection locked="0"/>
    </xf>
    <xf numFmtId="0" fontId="140" fillId="32" borderId="34" xfId="0" applyFont="1" applyFill="1" applyBorder="1" applyProtection="1">
      <protection locked="0"/>
    </xf>
    <xf numFmtId="3" fontId="140" fillId="32" borderId="34" xfId="0" applyNumberFormat="1" applyFont="1" applyFill="1" applyBorder="1" applyAlignment="1" applyProtection="1">
      <alignment horizontal="right"/>
      <protection locked="0"/>
    </xf>
    <xf numFmtId="0" fontId="90" fillId="0" borderId="67" xfId="0" applyFont="1" applyBorder="1" applyAlignment="1" applyProtection="1">
      <alignment horizontal="right"/>
      <protection locked="0"/>
    </xf>
    <xf numFmtId="177" fontId="90" fillId="0" borderId="73" xfId="0" applyNumberFormat="1" applyFont="1" applyBorder="1" applyAlignment="1" applyProtection="1">
      <alignment horizontal="right"/>
      <protection locked="0"/>
    </xf>
    <xf numFmtId="0" fontId="86" fillId="0" borderId="66" xfId="0" quotePrefix="1" applyFont="1" applyBorder="1" applyProtection="1">
      <protection locked="0"/>
    </xf>
    <xf numFmtId="0" fontId="86" fillId="0" borderId="29" xfId="0" applyFont="1" applyBorder="1" applyAlignment="1" applyProtection="1">
      <alignment horizontal="right"/>
      <protection locked="0"/>
    </xf>
    <xf numFmtId="0" fontId="86" fillId="0" borderId="64" xfId="0" quotePrefix="1" applyFont="1" applyBorder="1" applyProtection="1">
      <protection locked="0"/>
    </xf>
    <xf numFmtId="0" fontId="86" fillId="0" borderId="55" xfId="0" applyFont="1" applyBorder="1" applyProtection="1">
      <protection locked="0"/>
    </xf>
    <xf numFmtId="3" fontId="141" fillId="0" borderId="29" xfId="0" applyNumberFormat="1" applyFont="1" applyFill="1" applyBorder="1" applyAlignment="1" applyProtection="1">
      <alignment horizontal="right"/>
      <protection locked="0"/>
    </xf>
    <xf numFmtId="3" fontId="141" fillId="0" borderId="187" xfId="0" applyNumberFormat="1" applyFont="1" applyFill="1" applyBorder="1" applyAlignment="1" applyProtection="1">
      <alignment horizontal="right"/>
      <protection locked="0"/>
    </xf>
    <xf numFmtId="1" fontId="141" fillId="0" borderId="32" xfId="0" applyNumberFormat="1" applyFont="1" applyBorder="1" applyAlignment="1" applyProtection="1">
      <alignment horizontal="right"/>
      <protection locked="0"/>
    </xf>
    <xf numFmtId="0" fontId="141" fillId="0" borderId="32" xfId="0" applyFont="1" applyFill="1" applyBorder="1" applyAlignment="1" applyProtection="1">
      <alignment horizontal="right"/>
      <protection locked="0"/>
    </xf>
    <xf numFmtId="0" fontId="141" fillId="0" borderId="45" xfId="0" applyFont="1" applyFill="1" applyBorder="1" applyAlignment="1" applyProtection="1">
      <alignment horizontal="right"/>
      <protection locked="0"/>
    </xf>
    <xf numFmtId="180" fontId="141" fillId="0" borderId="11" xfId="0" applyNumberFormat="1" applyFont="1" applyBorder="1" applyAlignment="1" applyProtection="1">
      <alignment horizontal="right"/>
    </xf>
    <xf numFmtId="180" fontId="141" fillId="0" borderId="58" xfId="0" applyNumberFormat="1" applyFont="1" applyBorder="1" applyAlignment="1" applyProtection="1">
      <alignment horizontal="right"/>
      <protection locked="0"/>
    </xf>
    <xf numFmtId="3" fontId="141" fillId="0" borderId="0" xfId="0" applyNumberFormat="1" applyFont="1" applyBorder="1" applyAlignment="1" applyProtection="1">
      <alignment horizontal="right"/>
      <protection locked="0"/>
    </xf>
    <xf numFmtId="4" fontId="141" fillId="0" borderId="0" xfId="0" applyNumberFormat="1" applyFont="1" applyBorder="1" applyAlignment="1" applyProtection="1">
      <alignment horizontal="right"/>
      <protection locked="0"/>
    </xf>
    <xf numFmtId="2" fontId="141" fillId="0" borderId="0" xfId="0" applyNumberFormat="1" applyFont="1" applyBorder="1" applyAlignment="1" applyProtection="1">
      <alignment horizontal="right"/>
      <protection locked="0"/>
    </xf>
    <xf numFmtId="2" fontId="141" fillId="0" borderId="0" xfId="0" applyNumberFormat="1" applyFont="1" applyFill="1" applyBorder="1" applyAlignment="1" applyProtection="1">
      <alignment horizontal="right"/>
      <protection locked="0"/>
    </xf>
    <xf numFmtId="173" fontId="141" fillId="0" borderId="0" xfId="0" applyNumberFormat="1" applyFont="1" applyBorder="1" applyAlignment="1" applyProtection="1">
      <alignment horizontal="right"/>
      <protection locked="0"/>
    </xf>
    <xf numFmtId="173" fontId="141" fillId="0" borderId="10" xfId="0" applyNumberFormat="1" applyFont="1" applyBorder="1" applyAlignment="1" applyProtection="1">
      <alignment horizontal="right"/>
      <protection locked="0"/>
    </xf>
    <xf numFmtId="0" fontId="142" fillId="0" borderId="64" xfId="0" applyFont="1" applyBorder="1" applyProtection="1">
      <protection locked="0"/>
    </xf>
    <xf numFmtId="0" fontId="142" fillId="0" borderId="30" xfId="0" applyFont="1" applyBorder="1" applyAlignment="1" applyProtection="1">
      <alignment horizontal="right"/>
      <protection locked="0"/>
    </xf>
    <xf numFmtId="0" fontId="142" fillId="0" borderId="65" xfId="0" applyFont="1" applyBorder="1" applyAlignment="1" applyProtection="1">
      <alignment horizontal="left"/>
      <protection locked="0"/>
    </xf>
    <xf numFmtId="0" fontId="142" fillId="0" borderId="65" xfId="0" applyFont="1" applyBorder="1" applyProtection="1">
      <protection locked="0"/>
    </xf>
    <xf numFmtId="0" fontId="84" fillId="32" borderId="65" xfId="0" applyFont="1" applyFill="1" applyBorder="1" applyAlignment="1" applyProtection="1">
      <alignment horizontal="left"/>
      <protection locked="0"/>
    </xf>
    <xf numFmtId="0" fontId="84" fillId="32" borderId="0" xfId="0" applyFont="1" applyFill="1" applyBorder="1" applyAlignment="1" applyProtection="1">
      <alignment horizontal="right"/>
      <protection locked="0"/>
    </xf>
    <xf numFmtId="0" fontId="86" fillId="32" borderId="65" xfId="0" applyFont="1" applyFill="1" applyBorder="1" applyProtection="1">
      <protection locked="0"/>
    </xf>
    <xf numFmtId="0" fontId="88" fillId="32" borderId="0" xfId="0" applyFont="1" applyFill="1" applyBorder="1" applyProtection="1">
      <protection locked="0"/>
    </xf>
    <xf numFmtId="3" fontId="86" fillId="32" borderId="0" xfId="0" applyNumberFormat="1" applyFont="1" applyFill="1" applyBorder="1" applyProtection="1">
      <protection locked="0"/>
    </xf>
    <xf numFmtId="3" fontId="141" fillId="32" borderId="0" xfId="0" applyNumberFormat="1" applyFont="1" applyFill="1" applyBorder="1" applyAlignment="1" applyProtection="1">
      <alignment horizontal="right"/>
      <protection locked="0"/>
    </xf>
    <xf numFmtId="173" fontId="141" fillId="32" borderId="0" xfId="0" applyNumberFormat="1" applyFont="1" applyFill="1" applyBorder="1" applyAlignment="1" applyProtection="1">
      <alignment horizontal="right"/>
      <protection locked="0"/>
    </xf>
    <xf numFmtId="2" fontId="141" fillId="32" borderId="0" xfId="0" applyNumberFormat="1" applyFont="1" applyFill="1" applyBorder="1" applyAlignment="1" applyProtection="1">
      <alignment horizontal="right"/>
      <protection locked="0"/>
    </xf>
    <xf numFmtId="0" fontId="142" fillId="0" borderId="64" xfId="0" quotePrefix="1" applyFont="1" applyBorder="1" applyAlignment="1" applyProtection="1">
      <alignment horizontal="left"/>
      <protection locked="0"/>
    </xf>
    <xf numFmtId="0" fontId="90" fillId="0" borderId="30" xfId="0" applyFont="1" applyBorder="1" applyAlignment="1" applyProtection="1">
      <alignment horizontal="right"/>
      <protection locked="0"/>
    </xf>
    <xf numFmtId="0" fontId="90" fillId="0" borderId="29" xfId="0" applyFont="1" applyBorder="1" applyAlignment="1" applyProtection="1">
      <alignment horizontal="right"/>
      <protection locked="0"/>
    </xf>
    <xf numFmtId="177" fontId="86" fillId="32" borderId="32" xfId="0" applyNumberFormat="1" applyFont="1" applyFill="1" applyBorder="1" applyAlignment="1" applyProtection="1">
      <alignment horizontal="right"/>
      <protection locked="0"/>
    </xf>
    <xf numFmtId="177" fontId="139" fillId="32" borderId="32" xfId="0" applyNumberFormat="1" applyFont="1" applyFill="1" applyBorder="1" applyAlignment="1" applyProtection="1">
      <alignment horizontal="right"/>
      <protection locked="0"/>
    </xf>
    <xf numFmtId="0" fontId="89" fillId="0" borderId="64" xfId="0" applyFont="1" applyBorder="1" applyAlignment="1" applyProtection="1">
      <alignment horizontal="left"/>
      <protection locked="0"/>
    </xf>
    <xf numFmtId="2" fontId="90" fillId="32" borderId="0" xfId="0" applyNumberFormat="1" applyFont="1" applyFill="1" applyBorder="1" applyAlignment="1" applyProtection="1">
      <alignment horizontal="right"/>
      <protection locked="0"/>
    </xf>
    <xf numFmtId="0" fontId="142" fillId="32" borderId="66" xfId="0" applyFont="1" applyFill="1" applyBorder="1" applyAlignment="1" applyProtection="1">
      <alignment horizontal="left" wrapText="1"/>
      <protection locked="0"/>
    </xf>
    <xf numFmtId="3" fontId="90" fillId="32" borderId="12" xfId="0" applyNumberFormat="1" applyFont="1" applyFill="1" applyBorder="1" applyAlignment="1" applyProtection="1">
      <alignment horizontal="right"/>
      <protection locked="0"/>
    </xf>
    <xf numFmtId="2" fontId="95" fillId="32" borderId="12" xfId="0" quotePrefix="1" applyNumberFormat="1" applyFont="1" applyFill="1" applyBorder="1" applyAlignment="1" applyProtection="1">
      <alignment horizontal="right"/>
      <protection locked="0"/>
    </xf>
    <xf numFmtId="177" fontId="140" fillId="32" borderId="45" xfId="0" applyNumberFormat="1" applyFont="1" applyFill="1" applyBorder="1" applyAlignment="1" applyProtection="1">
      <alignment horizontal="right"/>
      <protection locked="0"/>
    </xf>
    <xf numFmtId="2" fontId="97" fillId="32" borderId="0" xfId="0" applyNumberFormat="1" applyFont="1" applyFill="1" applyBorder="1" applyAlignment="1" applyProtection="1">
      <alignment horizontal="right"/>
      <protection locked="0"/>
    </xf>
    <xf numFmtId="0" fontId="84" fillId="32" borderId="14" xfId="0" applyFont="1" applyFill="1" applyBorder="1" applyAlignment="1" applyProtection="1">
      <alignment horizontal="right"/>
      <protection locked="0"/>
    </xf>
    <xf numFmtId="0" fontId="84" fillId="32" borderId="84" xfId="0" applyFont="1" applyFill="1" applyBorder="1" applyAlignment="1" applyProtection="1">
      <alignment horizontal="left"/>
      <protection locked="0"/>
    </xf>
    <xf numFmtId="177" fontId="86" fillId="32" borderId="94" xfId="0" applyNumberFormat="1" applyFont="1" applyFill="1" applyBorder="1" applyAlignment="1" applyProtection="1">
      <alignment horizontal="right"/>
      <protection locked="0"/>
    </xf>
    <xf numFmtId="0" fontId="140" fillId="25" borderId="271" xfId="0" applyFont="1" applyFill="1" applyBorder="1" applyProtection="1">
      <protection locked="0"/>
    </xf>
    <xf numFmtId="0" fontId="139" fillId="25" borderId="138" xfId="0" applyFont="1" applyFill="1" applyBorder="1" applyAlignment="1" applyProtection="1">
      <alignment horizontal="center"/>
      <protection locked="0"/>
    </xf>
    <xf numFmtId="2" fontId="140" fillId="25" borderId="137" xfId="0" applyNumberFormat="1" applyFont="1" applyFill="1" applyBorder="1" applyAlignment="1" applyProtection="1">
      <alignment horizontal="center"/>
      <protection locked="0"/>
    </xf>
    <xf numFmtId="178" fontId="139" fillId="25" borderId="273" xfId="40" applyNumberFormat="1" applyFont="1" applyFill="1" applyBorder="1" applyAlignment="1" applyProtection="1">
      <alignment horizontal="center"/>
      <protection locked="0"/>
    </xf>
    <xf numFmtId="2" fontId="139" fillId="25" borderId="12" xfId="0" applyNumberFormat="1" applyFont="1" applyFill="1" applyBorder="1" applyAlignment="1" applyProtection="1">
      <alignment horizontal="center"/>
      <protection locked="0"/>
    </xf>
    <xf numFmtId="186" fontId="139" fillId="25" borderId="45" xfId="0" applyNumberFormat="1" applyFont="1" applyFill="1" applyBorder="1" applyAlignment="1" applyProtection="1">
      <alignment horizontal="center"/>
      <protection locked="0"/>
    </xf>
    <xf numFmtId="0" fontId="138" fillId="32" borderId="46" xfId="54" applyFont="1" applyFill="1" applyBorder="1" applyAlignment="1" applyProtection="1">
      <alignment horizontal="center"/>
      <protection locked="0"/>
    </xf>
    <xf numFmtId="0" fontId="140" fillId="0" borderId="33" xfId="0" applyFont="1" applyBorder="1" applyAlignment="1" applyProtection="1">
      <alignment horizontal="left"/>
      <protection locked="0"/>
    </xf>
    <xf numFmtId="0" fontId="142" fillId="0" borderId="13" xfId="0" applyFont="1" applyBorder="1" applyAlignment="1" applyProtection="1">
      <alignment horizontal="left"/>
      <protection locked="0"/>
    </xf>
    <xf numFmtId="177" fontId="90" fillId="0" borderId="15" xfId="0" applyNumberFormat="1" applyFont="1" applyBorder="1" applyAlignment="1" applyProtection="1">
      <alignment horizontal="right"/>
      <protection locked="0"/>
    </xf>
    <xf numFmtId="3" fontId="141" fillId="0" borderId="10" xfId="0" applyNumberFormat="1" applyFont="1" applyBorder="1" applyAlignment="1" applyProtection="1">
      <alignment horizontal="right"/>
      <protection locked="0"/>
    </xf>
    <xf numFmtId="4" fontId="141" fillId="0" borderId="10" xfId="0" applyNumberFormat="1" applyFont="1" applyBorder="1" applyAlignment="1" applyProtection="1">
      <alignment horizontal="right"/>
      <protection locked="0"/>
    </xf>
    <xf numFmtId="0" fontId="86" fillId="0" borderId="10" xfId="0" applyFont="1" applyBorder="1" applyProtection="1">
      <protection locked="0"/>
    </xf>
    <xf numFmtId="0" fontId="142" fillId="0" borderId="84" xfId="0" applyFont="1" applyBorder="1" applyAlignment="1" applyProtection="1">
      <alignment horizontal="left"/>
      <protection locked="0"/>
    </xf>
    <xf numFmtId="177" fontId="90" fillId="0" borderId="94" xfId="0" applyNumberFormat="1" applyFont="1" applyBorder="1" applyAlignment="1" applyProtection="1">
      <alignment horizontal="right"/>
      <protection locked="0"/>
    </xf>
    <xf numFmtId="0" fontId="106" fillId="32" borderId="146" xfId="54" applyFont="1" applyFill="1" applyBorder="1" applyAlignment="1" applyProtection="1">
      <alignment horizontal="center"/>
      <protection locked="0"/>
    </xf>
    <xf numFmtId="0" fontId="0" fillId="32" borderId="0" xfId="0" applyFill="1" applyAlignment="1">
      <alignment horizontal="center" vertical="center"/>
    </xf>
    <xf numFmtId="0" fontId="15" fillId="32" borderId="0" xfId="0" quotePrefix="1" applyFont="1" applyFill="1" applyAlignment="1">
      <alignment horizontal="center" vertical="center"/>
    </xf>
    <xf numFmtId="0" fontId="45" fillId="32" borderId="0" xfId="0" applyFont="1" applyFill="1"/>
    <xf numFmtId="39" fontId="7" fillId="32" borderId="0" xfId="62" applyNumberFormat="1" applyFont="1" applyFill="1" applyBorder="1" applyAlignment="1" applyProtection="1">
      <alignment horizontal="center" vertical="center"/>
    </xf>
    <xf numFmtId="0" fontId="15" fillId="32" borderId="34" xfId="0" applyFont="1" applyFill="1" applyBorder="1" applyAlignment="1">
      <alignment horizontal="center" vertical="center"/>
    </xf>
    <xf numFmtId="0" fontId="0" fillId="32" borderId="0" xfId="0" applyFill="1"/>
    <xf numFmtId="0" fontId="23" fillId="32" borderId="0" xfId="0" quotePrefix="1" applyFont="1" applyFill="1"/>
    <xf numFmtId="0" fontId="3" fillId="32" borderId="112" xfId="0" applyFont="1" applyFill="1" applyBorder="1"/>
    <xf numFmtId="49" fontId="8" fillId="32" borderId="0" xfId="0" applyNumberFormat="1" applyFont="1" applyFill="1" applyAlignment="1">
      <alignment horizontal="center" vertical="center"/>
    </xf>
    <xf numFmtId="0" fontId="2" fillId="32" borderId="69" xfId="6" quotePrefix="1" applyFill="1" applyBorder="1" applyAlignment="1">
      <alignment horizontal="right" vertical="center"/>
    </xf>
    <xf numFmtId="49" fontId="8" fillId="32" borderId="34" xfId="0" applyNumberFormat="1" applyFont="1" applyFill="1" applyBorder="1" applyAlignment="1">
      <alignment horizontal="center" vertical="center"/>
    </xf>
    <xf numFmtId="0" fontId="2" fillId="32" borderId="90" xfId="6" quotePrefix="1" applyFill="1" applyBorder="1" applyAlignment="1">
      <alignment horizontal="right" vertical="center"/>
    </xf>
    <xf numFmtId="0" fontId="24" fillId="32" borderId="64" xfId="0" applyFont="1" applyFill="1" applyBorder="1" applyAlignment="1">
      <alignment horizontal="left"/>
    </xf>
    <xf numFmtId="0" fontId="6" fillId="32" borderId="120" xfId="0" applyFont="1" applyFill="1" applyBorder="1" applyAlignment="1">
      <alignment horizontal="right"/>
    </xf>
    <xf numFmtId="0" fontId="6" fillId="32" borderId="119" xfId="0" applyFont="1" applyFill="1" applyBorder="1" applyAlignment="1">
      <alignment horizontal="left"/>
    </xf>
    <xf numFmtId="0" fontId="46" fillId="32" borderId="30" xfId="0" applyFont="1" applyFill="1" applyBorder="1"/>
    <xf numFmtId="0" fontId="6" fillId="32" borderId="30" xfId="0" applyFont="1" applyFill="1" applyBorder="1"/>
    <xf numFmtId="0" fontId="6" fillId="32" borderId="30" xfId="0" applyFont="1" applyFill="1" applyBorder="1" applyAlignment="1">
      <alignment horizontal="center"/>
    </xf>
    <xf numFmtId="0" fontId="6" fillId="32" borderId="29" xfId="0" applyFont="1" applyFill="1" applyBorder="1"/>
    <xf numFmtId="0" fontId="6" fillId="32" borderId="65" xfId="0" applyFont="1" applyFill="1" applyBorder="1"/>
    <xf numFmtId="0" fontId="6" fillId="32" borderId="0" xfId="0" applyFont="1" applyFill="1" applyAlignment="1">
      <alignment horizontal="center"/>
    </xf>
    <xf numFmtId="0" fontId="6" fillId="32" borderId="42" xfId="0" applyFont="1" applyFill="1" applyBorder="1" applyAlignment="1">
      <alignment horizontal="center"/>
    </xf>
    <xf numFmtId="0" fontId="6" fillId="32" borderId="32" xfId="0" applyFont="1" applyFill="1" applyBorder="1" applyAlignment="1">
      <alignment horizontal="center"/>
    </xf>
    <xf numFmtId="0" fontId="6" fillId="32" borderId="84" xfId="0" applyFont="1" applyFill="1" applyBorder="1"/>
    <xf numFmtId="0" fontId="6" fillId="32" borderId="14" xfId="0" quotePrefix="1" applyFont="1" applyFill="1" applyBorder="1" applyAlignment="1">
      <alignment horizontal="center"/>
    </xf>
    <xf numFmtId="0" fontId="6" fillId="32" borderId="13" xfId="0" quotePrefix="1" applyFont="1" applyFill="1" applyBorder="1" applyAlignment="1">
      <alignment horizontal="center"/>
    </xf>
    <xf numFmtId="0" fontId="6" fillId="32" borderId="94" xfId="0" quotePrefix="1" applyFont="1" applyFill="1" applyBorder="1" applyAlignment="1">
      <alignment horizontal="center"/>
    </xf>
    <xf numFmtId="49" fontId="8" fillId="32" borderId="0" xfId="0" applyNumberFormat="1" applyFont="1" applyFill="1" applyAlignment="1">
      <alignment horizontal="left" vertical="center"/>
    </xf>
    <xf numFmtId="49" fontId="46" fillId="32" borderId="0" xfId="0" applyNumberFormat="1" applyFont="1" applyFill="1" applyAlignment="1">
      <alignment horizontal="center" vertical="center"/>
    </xf>
    <xf numFmtId="0" fontId="6" fillId="32" borderId="78" xfId="0" applyFont="1" applyFill="1" applyBorder="1"/>
    <xf numFmtId="0" fontId="6" fillId="32" borderId="89" xfId="0" applyFont="1" applyFill="1" applyBorder="1"/>
    <xf numFmtId="0" fontId="6" fillId="32" borderId="0" xfId="0" applyFont="1" applyFill="1"/>
    <xf numFmtId="0" fontId="6" fillId="32" borderId="78" xfId="0" applyFont="1" applyFill="1" applyBorder="1" applyAlignment="1">
      <alignment horizontal="right"/>
    </xf>
    <xf numFmtId="0" fontId="6" fillId="32" borderId="32" xfId="0" applyFont="1" applyFill="1" applyBorder="1"/>
    <xf numFmtId="0" fontId="13" fillId="32" borderId="44" xfId="0" quotePrefix="1" applyFont="1" applyFill="1" applyBorder="1" applyAlignment="1">
      <alignment horizontal="center" vertical="center" wrapText="1"/>
    </xf>
    <xf numFmtId="0" fontId="6" fillId="32" borderId="79" xfId="0" applyFont="1" applyFill="1" applyBorder="1"/>
    <xf numFmtId="0" fontId="6" fillId="32" borderId="69" xfId="0" applyFont="1" applyFill="1" applyBorder="1" applyAlignment="1">
      <alignment horizontal="center"/>
    </xf>
    <xf numFmtId="0" fontId="6" fillId="32" borderId="69" xfId="0" applyFont="1" applyFill="1" applyBorder="1"/>
    <xf numFmtId="0" fontId="6" fillId="32" borderId="79" xfId="0" applyFont="1" applyFill="1" applyBorder="1" applyAlignment="1">
      <alignment horizontal="right"/>
    </xf>
    <xf numFmtId="4" fontId="6" fillId="32" borderId="79" xfId="0" applyNumberFormat="1" applyFont="1" applyFill="1" applyBorder="1" applyAlignment="1">
      <alignment horizontal="right"/>
    </xf>
    <xf numFmtId="0" fontId="13" fillId="32" borderId="55" xfId="0" applyFont="1" applyFill="1" applyBorder="1" applyAlignment="1">
      <alignment horizontal="center" vertical="center" wrapText="1"/>
    </xf>
    <xf numFmtId="0" fontId="13" fillId="32" borderId="29" xfId="0" applyFont="1" applyFill="1" applyBorder="1" applyAlignment="1">
      <alignment vertical="center"/>
    </xf>
    <xf numFmtId="0" fontId="13" fillId="32" borderId="55" xfId="0" applyFont="1" applyFill="1" applyBorder="1" applyAlignment="1">
      <alignment vertical="center"/>
    </xf>
    <xf numFmtId="0" fontId="13" fillId="32" borderId="58" xfId="0" applyFont="1" applyFill="1" applyBorder="1" applyAlignment="1">
      <alignment horizontal="center" vertical="center" wrapText="1"/>
    </xf>
    <xf numFmtId="0" fontId="13" fillId="32" borderId="45" xfId="0" applyFont="1" applyFill="1" applyBorder="1" applyAlignment="1">
      <alignment horizontal="center" vertical="center"/>
    </xf>
    <xf numFmtId="0" fontId="7" fillId="32" borderId="19" xfId="0" applyFont="1" applyFill="1" applyBorder="1" applyAlignment="1">
      <alignment horizontal="center" vertical="center"/>
    </xf>
    <xf numFmtId="0" fontId="7" fillId="32" borderId="20" xfId="0" applyFont="1" applyFill="1" applyBorder="1" applyAlignment="1">
      <alignment horizontal="center" vertical="center"/>
    </xf>
    <xf numFmtId="0" fontId="13" fillId="32" borderId="58" xfId="0" applyFont="1" applyFill="1" applyBorder="1" applyAlignment="1">
      <alignment horizontal="center" vertical="center"/>
    </xf>
    <xf numFmtId="0" fontId="17" fillId="32" borderId="55" xfId="0" quotePrefix="1" applyFont="1" applyFill="1" applyBorder="1" applyAlignment="1">
      <alignment horizontal="center" vertical="center" wrapText="1"/>
    </xf>
    <xf numFmtId="0" fontId="17" fillId="32" borderId="29" xfId="0" quotePrefix="1" applyFont="1" applyFill="1" applyBorder="1" applyAlignment="1">
      <alignment horizontal="right" vertical="center"/>
    </xf>
    <xf numFmtId="39" fontId="7" fillId="32" borderId="16" xfId="62" applyNumberFormat="1" applyFont="1" applyFill="1" applyBorder="1" applyAlignment="1" applyProtection="1">
      <alignment horizontal="center" vertical="center"/>
    </xf>
    <xf numFmtId="175" fontId="7" fillId="32" borderId="124" xfId="62" applyNumberFormat="1" applyFont="1" applyFill="1" applyBorder="1" applyAlignment="1" applyProtection="1">
      <alignment horizontal="center" vertical="center"/>
    </xf>
    <xf numFmtId="39" fontId="7" fillId="32" borderId="111" xfId="62" applyNumberFormat="1" applyFont="1" applyFill="1" applyBorder="1" applyAlignment="1" applyProtection="1">
      <alignment horizontal="center" vertical="center"/>
    </xf>
    <xf numFmtId="39" fontId="7" fillId="32" borderId="31" xfId="62" applyNumberFormat="1" applyFont="1" applyFill="1" applyBorder="1" applyAlignment="1" applyProtection="1">
      <alignment horizontal="center" vertical="center"/>
    </xf>
    <xf numFmtId="39" fontId="7" fillId="32" borderId="153" xfId="62" applyNumberFormat="1" applyFont="1" applyFill="1" applyBorder="1" applyAlignment="1" applyProtection="1">
      <alignment horizontal="center" vertical="center"/>
    </xf>
    <xf numFmtId="39" fontId="7" fillId="32" borderId="22" xfId="62" applyNumberFormat="1" applyFont="1" applyFill="1" applyBorder="1" applyAlignment="1" applyProtection="1">
      <alignment horizontal="center" vertical="center"/>
    </xf>
    <xf numFmtId="175" fontId="7" fillId="32" borderId="62" xfId="62" applyNumberFormat="1" applyFont="1" applyFill="1" applyBorder="1" applyAlignment="1" applyProtection="1">
      <alignment horizontal="center" vertical="center"/>
    </xf>
    <xf numFmtId="180" fontId="6" fillId="32" borderId="79" xfId="0" applyNumberFormat="1" applyFont="1" applyFill="1" applyBorder="1" applyAlignment="1">
      <alignment horizontal="right"/>
    </xf>
    <xf numFmtId="0" fontId="17" fillId="32" borderId="11" xfId="0" quotePrefix="1" applyFont="1" applyFill="1" applyBorder="1" applyAlignment="1">
      <alignment horizontal="center" vertical="center" wrapText="1"/>
    </xf>
    <xf numFmtId="0" fontId="17" fillId="32" borderId="32" xfId="0" quotePrefix="1" applyFont="1" applyFill="1" applyBorder="1" applyAlignment="1">
      <alignment horizontal="right" vertical="center"/>
    </xf>
    <xf numFmtId="39" fontId="7" fillId="32" borderId="17" xfId="62" applyNumberFormat="1" applyFont="1" applyFill="1" applyBorder="1" applyAlignment="1" applyProtection="1">
      <alignment horizontal="center" vertical="center"/>
    </xf>
    <xf numFmtId="175" fontId="7" fillId="32" borderId="60" xfId="62" applyNumberFormat="1" applyFont="1" applyFill="1" applyBorder="1" applyAlignment="1" applyProtection="1">
      <alignment horizontal="center" vertical="center"/>
    </xf>
    <xf numFmtId="39" fontId="7" fillId="32" borderId="23" xfId="62" applyNumberFormat="1" applyFont="1" applyFill="1" applyBorder="1" applyAlignment="1" applyProtection="1">
      <alignment horizontal="center" vertical="center"/>
    </xf>
    <xf numFmtId="39" fontId="7" fillId="32" borderId="88" xfId="62" applyNumberFormat="1" applyFont="1" applyFill="1" applyBorder="1" applyAlignment="1" applyProtection="1">
      <alignment horizontal="center" vertical="center"/>
    </xf>
    <xf numFmtId="39" fontId="7" fillId="32" borderId="24" xfId="62" applyNumberFormat="1" applyFont="1" applyFill="1" applyBorder="1" applyAlignment="1" applyProtection="1">
      <alignment horizontal="center" vertical="center"/>
    </xf>
    <xf numFmtId="0" fontId="6" fillId="32" borderId="66" xfId="0" applyFont="1" applyFill="1" applyBorder="1"/>
    <xf numFmtId="0" fontId="6" fillId="32" borderId="121" xfId="0" applyFont="1" applyFill="1" applyBorder="1"/>
    <xf numFmtId="0" fontId="6" fillId="32" borderId="91" xfId="0" applyFont="1" applyFill="1" applyBorder="1" applyAlignment="1">
      <alignment horizontal="center"/>
    </xf>
    <xf numFmtId="0" fontId="6" fillId="32" borderId="91" xfId="0" applyFont="1" applyFill="1" applyBorder="1"/>
    <xf numFmtId="0" fontId="6" fillId="32" borderId="12" xfId="0" applyFont="1" applyFill="1" applyBorder="1"/>
    <xf numFmtId="0" fontId="6" fillId="32" borderId="121" xfId="0" applyFont="1" applyFill="1" applyBorder="1" applyAlignment="1">
      <alignment horizontal="right"/>
    </xf>
    <xf numFmtId="0" fontId="6" fillId="32" borderId="45" xfId="0" applyFont="1" applyFill="1" applyBorder="1"/>
    <xf numFmtId="0" fontId="17" fillId="32" borderId="57" xfId="0" quotePrefix="1" applyFont="1" applyFill="1" applyBorder="1" applyAlignment="1">
      <alignment horizontal="center" vertical="center" wrapText="1"/>
    </xf>
    <xf numFmtId="0" fontId="17" fillId="32" borderId="53" xfId="0" quotePrefix="1" applyFont="1" applyFill="1" applyBorder="1" applyAlignment="1">
      <alignment horizontal="right" vertical="center"/>
    </xf>
    <xf numFmtId="39" fontId="7" fillId="32" borderId="18" xfId="62" applyNumberFormat="1" applyFont="1" applyFill="1" applyBorder="1" applyAlignment="1" applyProtection="1">
      <alignment horizontal="center" vertical="center"/>
    </xf>
    <xf numFmtId="175" fontId="7" fillId="32" borderId="61" xfId="62" applyNumberFormat="1" applyFont="1" applyFill="1" applyBorder="1" applyAlignment="1" applyProtection="1">
      <alignment horizontal="center" vertical="center"/>
    </xf>
    <xf numFmtId="39" fontId="7" fillId="32" borderId="110" xfId="62" applyNumberFormat="1" applyFont="1" applyFill="1" applyBorder="1" applyAlignment="1" applyProtection="1">
      <alignment horizontal="center" vertical="center"/>
    </xf>
    <xf numFmtId="39" fontId="7" fillId="32" borderId="117" xfId="62" applyNumberFormat="1" applyFont="1" applyFill="1" applyBorder="1" applyAlignment="1" applyProtection="1">
      <alignment horizontal="center" vertical="center"/>
    </xf>
    <xf numFmtId="39" fontId="7" fillId="32" borderId="25" xfId="62" applyNumberFormat="1" applyFont="1" applyFill="1" applyBorder="1" applyAlignment="1" applyProtection="1">
      <alignment horizontal="center" vertical="center"/>
    </xf>
    <xf numFmtId="39" fontId="7" fillId="32" borderId="21" xfId="62" applyNumberFormat="1" applyFont="1" applyFill="1" applyBorder="1" applyAlignment="1" applyProtection="1">
      <alignment horizontal="center" vertical="center"/>
    </xf>
    <xf numFmtId="39" fontId="7" fillId="32" borderId="116" xfId="62" applyNumberFormat="1" applyFont="1" applyFill="1" applyBorder="1" applyAlignment="1" applyProtection="1">
      <alignment horizontal="center" vertical="center"/>
    </xf>
    <xf numFmtId="0" fontId="6" fillId="32" borderId="30" xfId="0" applyFont="1" applyFill="1" applyBorder="1" applyAlignment="1">
      <alignment horizontal="left" vertical="center"/>
    </xf>
    <xf numFmtId="0" fontId="6" fillId="32" borderId="30" xfId="0" applyFont="1" applyFill="1" applyBorder="1" applyAlignment="1">
      <alignment horizontal="left"/>
    </xf>
    <xf numFmtId="0" fontId="6" fillId="32" borderId="65" xfId="0" applyFont="1" applyFill="1" applyBorder="1" applyAlignment="1">
      <alignment horizontal="left" vertical="center"/>
    </xf>
    <xf numFmtId="0" fontId="6" fillId="32" borderId="0" xfId="0" applyFont="1" applyFill="1" applyAlignment="1">
      <alignment horizontal="left" vertical="center"/>
    </xf>
    <xf numFmtId="0" fontId="6" fillId="32" borderId="0" xfId="0" applyFont="1" applyFill="1" applyAlignment="1">
      <alignment horizontal="left"/>
    </xf>
    <xf numFmtId="39" fontId="6" fillId="32" borderId="65" xfId="62" applyNumberFormat="1" applyFont="1" applyFill="1" applyBorder="1" applyAlignment="1" applyProtection="1">
      <alignment horizontal="left" vertical="center"/>
    </xf>
    <xf numFmtId="175" fontId="6" fillId="32" borderId="65" xfId="62" applyNumberFormat="1" applyFont="1" applyFill="1" applyBorder="1" applyAlignment="1" applyProtection="1">
      <alignment horizontal="left" vertical="center"/>
    </xf>
    <xf numFmtId="0" fontId="25" fillId="32" borderId="0" xfId="0" quotePrefix="1" applyFont="1" applyFill="1"/>
    <xf numFmtId="39" fontId="6" fillId="32" borderId="0" xfId="62" applyNumberFormat="1" applyFont="1" applyFill="1" applyBorder="1" applyAlignment="1" applyProtection="1">
      <alignment horizontal="center" vertical="center"/>
    </xf>
    <xf numFmtId="39" fontId="6" fillId="32" borderId="122" xfId="62" applyNumberFormat="1" applyFont="1" applyFill="1" applyBorder="1" applyAlignment="1" applyProtection="1">
      <alignment horizontal="center" vertical="center"/>
    </xf>
    <xf numFmtId="0" fontId="25" fillId="32" borderId="0" xfId="0" quotePrefix="1" applyFont="1" applyFill="1" applyAlignment="1">
      <alignment horizontal="center"/>
    </xf>
    <xf numFmtId="0" fontId="6" fillId="32" borderId="84" xfId="0" applyFont="1" applyFill="1" applyBorder="1" applyAlignment="1">
      <alignment horizontal="left"/>
    </xf>
    <xf numFmtId="0" fontId="6" fillId="32" borderId="14" xfId="0" applyFont="1" applyFill="1" applyBorder="1"/>
    <xf numFmtId="0" fontId="25" fillId="32" borderId="14" xfId="0" quotePrefix="1" applyFont="1" applyFill="1" applyBorder="1"/>
    <xf numFmtId="0" fontId="6" fillId="32" borderId="39" xfId="0" applyFont="1" applyFill="1" applyBorder="1"/>
    <xf numFmtId="0" fontId="25" fillId="32" borderId="14" xfId="0" quotePrefix="1" applyFont="1" applyFill="1" applyBorder="1" applyAlignment="1">
      <alignment horizontal="center"/>
    </xf>
    <xf numFmtId="0" fontId="6" fillId="32" borderId="39" xfId="0" applyFont="1" applyFill="1" applyBorder="1" applyAlignment="1">
      <alignment horizontal="center"/>
    </xf>
    <xf numFmtId="0" fontId="25" fillId="32" borderId="69" xfId="0" quotePrefix="1" applyFont="1" applyFill="1" applyBorder="1"/>
    <xf numFmtId="0" fontId="3" fillId="32" borderId="0" xfId="0" applyFont="1" applyFill="1"/>
    <xf numFmtId="175" fontId="6" fillId="32" borderId="0" xfId="62" applyNumberFormat="1" applyFont="1" applyFill="1" applyBorder="1" applyAlignment="1" applyProtection="1">
      <alignment horizontal="center" vertical="center"/>
    </xf>
    <xf numFmtId="39" fontId="7" fillId="32" borderId="32" xfId="62" applyNumberFormat="1" applyFont="1" applyFill="1" applyBorder="1" applyAlignment="1" applyProtection="1">
      <alignment horizontal="center" vertical="center"/>
    </xf>
    <xf numFmtId="1" fontId="25" fillId="32" borderId="30" xfId="0" quotePrefix="1" applyNumberFormat="1" applyFont="1" applyFill="1" applyBorder="1"/>
    <xf numFmtId="1" fontId="25" fillId="32" borderId="29" xfId="0" quotePrefix="1" applyNumberFormat="1" applyFont="1" applyFill="1" applyBorder="1"/>
    <xf numFmtId="0" fontId="23" fillId="32" borderId="0" xfId="0" applyFont="1" applyFill="1"/>
    <xf numFmtId="180" fontId="25" fillId="32" borderId="0" xfId="0" quotePrefix="1" applyNumberFormat="1" applyFont="1" applyFill="1"/>
    <xf numFmtId="180" fontId="25" fillId="32" borderId="32" xfId="0" quotePrefix="1" applyNumberFormat="1" applyFont="1" applyFill="1" applyBorder="1"/>
    <xf numFmtId="0" fontId="17" fillId="32" borderId="58" xfId="0" quotePrefix="1" applyFont="1" applyFill="1" applyBorder="1" applyAlignment="1">
      <alignment horizontal="center" vertical="center" wrapText="1"/>
    </xf>
    <xf numFmtId="0" fontId="17" fillId="32" borderId="45" xfId="0" quotePrefix="1" applyFont="1" applyFill="1" applyBorder="1" applyAlignment="1">
      <alignment horizontal="right" vertical="center"/>
    </xf>
    <xf numFmtId="39" fontId="7" fillId="32" borderId="27" xfId="62" applyNumberFormat="1" applyFont="1" applyFill="1" applyBorder="1" applyAlignment="1" applyProtection="1">
      <alignment horizontal="center" vertical="center"/>
    </xf>
    <xf numFmtId="175" fontId="7" fillId="32" borderId="63" xfId="62" applyNumberFormat="1" applyFont="1" applyFill="1" applyBorder="1" applyAlignment="1" applyProtection="1">
      <alignment horizontal="center" vertical="center"/>
    </xf>
    <xf numFmtId="175" fontId="6" fillId="32" borderId="66" xfId="62" applyNumberFormat="1" applyFont="1" applyFill="1" applyBorder="1" applyAlignment="1" applyProtection="1">
      <alignment horizontal="left" vertical="center"/>
    </xf>
    <xf numFmtId="0" fontId="25" fillId="32" borderId="91" xfId="0" quotePrefix="1" applyFont="1" applyFill="1" applyBorder="1"/>
    <xf numFmtId="180" fontId="25" fillId="32" borderId="12" xfId="0" quotePrefix="1" applyNumberFormat="1" applyFont="1" applyFill="1" applyBorder="1"/>
    <xf numFmtId="180" fontId="25" fillId="32" borderId="45" xfId="0" quotePrefix="1" applyNumberFormat="1" applyFont="1" applyFill="1" applyBorder="1"/>
    <xf numFmtId="39" fontId="7" fillId="32" borderId="26" xfId="62" applyNumberFormat="1" applyFont="1" applyFill="1" applyBorder="1" applyAlignment="1" applyProtection="1">
      <alignment horizontal="center" vertical="center"/>
    </xf>
    <xf numFmtId="39" fontId="7" fillId="32" borderId="118" xfId="62" applyNumberFormat="1" applyFont="1" applyFill="1" applyBorder="1" applyAlignment="1" applyProtection="1">
      <alignment horizontal="center" vertical="center"/>
    </xf>
    <xf numFmtId="39" fontId="7" fillId="32" borderId="28" xfId="62" applyNumberFormat="1" applyFont="1" applyFill="1" applyBorder="1" applyAlignment="1" applyProtection="1">
      <alignment horizontal="center" vertical="center"/>
    </xf>
    <xf numFmtId="0" fontId="0" fillId="32" borderId="12" xfId="0" applyFill="1" applyBorder="1"/>
    <xf numFmtId="0" fontId="20" fillId="32" borderId="64" xfId="0" applyFont="1" applyFill="1" applyBorder="1" applyAlignment="1">
      <alignment vertical="center"/>
    </xf>
    <xf numFmtId="0" fontId="14" fillId="32" borderId="30" xfId="0" applyFont="1" applyFill="1" applyBorder="1"/>
    <xf numFmtId="0" fontId="7" fillId="32" borderId="30" xfId="0" applyFont="1" applyFill="1" applyBorder="1" applyAlignment="1">
      <alignment vertical="center"/>
    </xf>
    <xf numFmtId="175" fontId="7" fillId="32" borderId="0" xfId="62" applyNumberFormat="1" applyFont="1" applyFill="1" applyBorder="1" applyAlignment="1" applyProtection="1">
      <alignment horizontal="center" vertical="center" wrapText="1"/>
    </xf>
    <xf numFmtId="0" fontId="7" fillId="32" borderId="0" xfId="0" applyFont="1" applyFill="1" applyAlignment="1">
      <alignment horizontal="center" vertical="center"/>
    </xf>
    <xf numFmtId="0" fontId="7" fillId="32" borderId="11" xfId="0" applyFont="1" applyFill="1" applyBorder="1" applyAlignment="1">
      <alignment horizontal="center" vertical="center"/>
    </xf>
    <xf numFmtId="0" fontId="13" fillId="32" borderId="11" xfId="0" applyFont="1" applyFill="1" applyBorder="1" applyAlignment="1">
      <alignment horizontal="center" vertical="center"/>
    </xf>
    <xf numFmtId="0" fontId="7" fillId="32" borderId="113" xfId="0" applyFont="1" applyFill="1" applyBorder="1" applyAlignment="1">
      <alignment horizontal="center" vertical="center"/>
    </xf>
    <xf numFmtId="0" fontId="7" fillId="32" borderId="114" xfId="0" applyFont="1" applyFill="1" applyBorder="1" applyAlignment="1">
      <alignment horizontal="center" vertical="center"/>
    </xf>
    <xf numFmtId="0" fontId="7" fillId="32" borderId="115" xfId="0" applyFont="1" applyFill="1" applyBorder="1" applyAlignment="1">
      <alignment horizontal="center" vertical="center"/>
    </xf>
    <xf numFmtId="0" fontId="0" fillId="32" borderId="0" xfId="0" applyFill="1" applyBorder="1" applyAlignment="1">
      <alignment wrapText="1"/>
    </xf>
    <xf numFmtId="0" fontId="17" fillId="32" borderId="92" xfId="0" quotePrefix="1" applyFont="1" applyFill="1" applyBorder="1" applyAlignment="1">
      <alignment horizontal="center" vertical="center" wrapText="1"/>
    </xf>
    <xf numFmtId="0" fontId="17" fillId="32" borderId="56" xfId="0" quotePrefix="1" applyFont="1" applyFill="1" applyBorder="1" applyAlignment="1">
      <alignment horizontal="right" vertical="center"/>
    </xf>
    <xf numFmtId="0" fontId="17" fillId="32" borderId="42" xfId="0" quotePrefix="1" applyFont="1" applyFill="1" applyBorder="1" applyAlignment="1">
      <alignment horizontal="center" vertical="center" wrapText="1"/>
    </xf>
    <xf numFmtId="0" fontId="17" fillId="32" borderId="55" xfId="0" quotePrefix="1" applyFont="1" applyFill="1" applyBorder="1" applyAlignment="1">
      <alignment horizontal="right" vertical="center"/>
    </xf>
    <xf numFmtId="175" fontId="7" fillId="32" borderId="0" xfId="62" applyNumberFormat="1" applyFont="1" applyFill="1" applyBorder="1" applyAlignment="1" applyProtection="1">
      <alignment horizontal="center" vertical="center"/>
    </xf>
    <xf numFmtId="0" fontId="17" fillId="32" borderId="65" xfId="0" quotePrefix="1" applyFont="1" applyFill="1" applyBorder="1" applyAlignment="1">
      <alignment horizontal="center" vertical="center" wrapText="1"/>
    </xf>
    <xf numFmtId="0" fontId="17" fillId="32" borderId="11" xfId="0" quotePrefix="1" applyFont="1" applyFill="1" applyBorder="1" applyAlignment="1">
      <alignment horizontal="right" vertical="center"/>
    </xf>
    <xf numFmtId="39" fontId="6" fillId="32" borderId="32" xfId="62" applyNumberFormat="1" applyFont="1" applyFill="1" applyBorder="1" applyAlignment="1" applyProtection="1">
      <alignment horizontal="center" vertical="center"/>
    </xf>
    <xf numFmtId="39" fontId="6" fillId="32" borderId="65" xfId="62" applyNumberFormat="1" applyFont="1" applyFill="1" applyBorder="1" applyAlignment="1" applyProtection="1">
      <alignment horizontal="center" vertical="center"/>
    </xf>
    <xf numFmtId="0" fontId="17" fillId="32" borderId="74" xfId="0" quotePrefix="1" applyFont="1" applyFill="1" applyBorder="1" applyAlignment="1">
      <alignment horizontal="center" vertical="center" wrapText="1"/>
    </xf>
    <xf numFmtId="0" fontId="17" fillId="32" borderId="72" xfId="0" quotePrefix="1" applyFont="1" applyFill="1" applyBorder="1" applyAlignment="1">
      <alignment horizontal="right" vertical="center"/>
    </xf>
    <xf numFmtId="0" fontId="17" fillId="32" borderId="43" xfId="0" quotePrefix="1" applyFont="1" applyFill="1" applyBorder="1" applyAlignment="1">
      <alignment horizontal="center" vertical="center" wrapText="1"/>
    </xf>
    <xf numFmtId="0" fontId="0" fillId="32" borderId="14" xfId="0" applyFill="1" applyBorder="1"/>
    <xf numFmtId="0" fontId="6" fillId="32" borderId="64" xfId="0" applyFont="1" applyFill="1" applyBorder="1"/>
    <xf numFmtId="0" fontId="25" fillId="32" borderId="12" xfId="0" quotePrefix="1" applyFont="1" applyFill="1" applyBorder="1"/>
    <xf numFmtId="39" fontId="6" fillId="32" borderId="12" xfId="62" applyNumberFormat="1" applyFont="1" applyFill="1" applyBorder="1" applyAlignment="1" applyProtection="1">
      <alignment horizontal="center" vertical="center"/>
    </xf>
    <xf numFmtId="0" fontId="17" fillId="32" borderId="66" xfId="0" quotePrefix="1" applyFont="1" applyFill="1" applyBorder="1" applyAlignment="1">
      <alignment horizontal="center" vertical="center" wrapText="1"/>
    </xf>
    <xf numFmtId="0" fontId="17" fillId="32" borderId="58" xfId="0" quotePrefix="1" applyFont="1" applyFill="1" applyBorder="1" applyAlignment="1">
      <alignment horizontal="right" vertical="center"/>
    </xf>
    <xf numFmtId="0" fontId="17" fillId="32" borderId="52" xfId="0" quotePrefix="1" applyFont="1" applyFill="1" applyBorder="1" applyAlignment="1">
      <alignment horizontal="center" vertical="center" wrapText="1"/>
    </xf>
    <xf numFmtId="0" fontId="14" fillId="32" borderId="29" xfId="0" applyFont="1" applyFill="1" applyBorder="1"/>
    <xf numFmtId="0" fontId="7" fillId="32" borderId="46" xfId="0" applyFont="1" applyFill="1" applyBorder="1" applyAlignment="1">
      <alignment horizontal="center" vertical="center" wrapText="1"/>
    </xf>
    <xf numFmtId="0" fontId="14" fillId="32" borderId="55" xfId="0" applyFont="1" applyFill="1" applyBorder="1"/>
    <xf numFmtId="0" fontId="7" fillId="32" borderId="0" xfId="0" applyFont="1" applyFill="1" applyBorder="1" applyAlignment="1">
      <alignment horizontal="center" vertical="center" wrapText="1"/>
    </xf>
    <xf numFmtId="0" fontId="7" fillId="32" borderId="55" xfId="0" quotePrefix="1" applyFont="1" applyFill="1" applyBorder="1" applyAlignment="1">
      <alignment horizontal="center" vertical="center" wrapText="1"/>
    </xf>
    <xf numFmtId="0" fontId="7" fillId="32" borderId="29" xfId="0" applyFont="1" applyFill="1" applyBorder="1" applyAlignment="1">
      <alignment horizontal="center" vertical="center"/>
    </xf>
    <xf numFmtId="0" fontId="7" fillId="32" borderId="11" xfId="0" quotePrefix="1" applyFont="1" applyFill="1" applyBorder="1" applyAlignment="1">
      <alignment horizontal="center" vertical="center" wrapText="1"/>
    </xf>
    <xf numFmtId="0" fontId="7" fillId="32" borderId="0" xfId="0" quotePrefix="1" applyFont="1" applyFill="1" applyBorder="1" applyAlignment="1">
      <alignment horizontal="center" vertical="center" wrapText="1"/>
    </xf>
    <xf numFmtId="0" fontId="7" fillId="32" borderId="11" xfId="0" applyFont="1" applyFill="1" applyBorder="1" applyAlignment="1">
      <alignment horizontal="center" vertical="center" wrapText="1"/>
    </xf>
    <xf numFmtId="0" fontId="0" fillId="32" borderId="45" xfId="0" applyFill="1" applyBorder="1"/>
    <xf numFmtId="0" fontId="7" fillId="32" borderId="49" xfId="0" applyFont="1" applyFill="1" applyBorder="1" applyAlignment="1">
      <alignment horizontal="center" vertical="center"/>
    </xf>
    <xf numFmtId="0" fontId="7" fillId="32" borderId="50" xfId="0" applyFont="1" applyFill="1" applyBorder="1" applyAlignment="1">
      <alignment horizontal="center" vertical="center"/>
    </xf>
    <xf numFmtId="0" fontId="7" fillId="32" borderId="51" xfId="0" applyFont="1" applyFill="1" applyBorder="1" applyAlignment="1">
      <alignment horizontal="center" vertical="center"/>
    </xf>
    <xf numFmtId="0" fontId="17" fillId="32" borderId="56" xfId="0" quotePrefix="1" applyFont="1" applyFill="1" applyBorder="1" applyAlignment="1">
      <alignment horizontal="center" vertical="center" wrapText="1"/>
    </xf>
    <xf numFmtId="0" fontId="17" fillId="32" borderId="30" xfId="0" quotePrefix="1" applyFont="1" applyFill="1" applyBorder="1" applyAlignment="1">
      <alignment horizontal="right" vertical="center"/>
    </xf>
    <xf numFmtId="39" fontId="7" fillId="32" borderId="64" xfId="62" applyNumberFormat="1" applyFont="1" applyFill="1" applyBorder="1" applyAlignment="1" applyProtection="1">
      <alignment horizontal="center" vertical="center"/>
    </xf>
    <xf numFmtId="39" fontId="7" fillId="32" borderId="126" xfId="62" applyNumberFormat="1" applyFont="1" applyFill="1" applyBorder="1" applyAlignment="1" applyProtection="1">
      <alignment horizontal="center" vertical="center"/>
    </xf>
    <xf numFmtId="39" fontId="7" fillId="32" borderId="131" xfId="62" applyNumberFormat="1" applyFont="1" applyFill="1" applyBorder="1" applyAlignment="1" applyProtection="1">
      <alignment horizontal="center" vertical="center"/>
    </xf>
    <xf numFmtId="39" fontId="7" fillId="32" borderId="125" xfId="62" applyNumberFormat="1" applyFont="1" applyFill="1" applyBorder="1" applyAlignment="1" applyProtection="1">
      <alignment horizontal="center" vertical="center"/>
    </xf>
    <xf numFmtId="175" fontId="7" fillId="32" borderId="11" xfId="62" applyNumberFormat="1" applyFont="1" applyFill="1" applyBorder="1" applyAlignment="1" applyProtection="1">
      <alignment horizontal="center" vertical="center"/>
    </xf>
    <xf numFmtId="175" fontId="7" fillId="32" borderId="59" xfId="62" applyNumberFormat="1" applyFont="1" applyFill="1" applyBorder="1" applyAlignment="1" applyProtection="1">
      <alignment horizontal="center" vertical="center"/>
    </xf>
    <xf numFmtId="0" fontId="17" fillId="32" borderId="0" xfId="0" quotePrefix="1" applyFont="1" applyFill="1" applyAlignment="1">
      <alignment horizontal="right" vertical="center"/>
    </xf>
    <xf numFmtId="39" fontId="7" fillId="32" borderId="10" xfId="62" applyNumberFormat="1" applyFont="1" applyFill="1" applyBorder="1" applyAlignment="1" applyProtection="1">
      <alignment horizontal="center" vertical="center"/>
    </xf>
    <xf numFmtId="39" fontId="7" fillId="32" borderId="75" xfId="62" applyNumberFormat="1" applyFont="1" applyFill="1" applyBorder="1" applyAlignment="1" applyProtection="1">
      <alignment horizontal="center" vertical="center"/>
    </xf>
    <xf numFmtId="39" fontId="7" fillId="32" borderId="74" xfId="62" applyNumberFormat="1" applyFont="1" applyFill="1" applyBorder="1" applyAlignment="1" applyProtection="1">
      <alignment horizontal="center" vertical="center"/>
    </xf>
    <xf numFmtId="39" fontId="7" fillId="32" borderId="127" xfId="62" applyNumberFormat="1" applyFont="1" applyFill="1" applyBorder="1" applyAlignment="1" applyProtection="1">
      <alignment horizontal="center" vertical="center"/>
    </xf>
    <xf numFmtId="39" fontId="7" fillId="32" borderId="128" xfId="62" applyNumberFormat="1" applyFont="1" applyFill="1" applyBorder="1" applyAlignment="1" applyProtection="1">
      <alignment horizontal="center" vertical="center"/>
    </xf>
    <xf numFmtId="39" fontId="7" fillId="32" borderId="47" xfId="62" applyNumberFormat="1" applyFont="1" applyFill="1" applyBorder="1" applyAlignment="1" applyProtection="1">
      <alignment horizontal="center" vertical="center"/>
    </xf>
    <xf numFmtId="0" fontId="23" fillId="32" borderId="14" xfId="0" quotePrefix="1" applyFont="1" applyFill="1" applyBorder="1"/>
    <xf numFmtId="175" fontId="7" fillId="32" borderId="93" xfId="62" applyNumberFormat="1" applyFont="1" applyFill="1" applyBorder="1" applyAlignment="1" applyProtection="1">
      <alignment horizontal="center" vertical="center"/>
    </xf>
    <xf numFmtId="0" fontId="6" fillId="32" borderId="94" xfId="0" applyFont="1" applyFill="1" applyBorder="1"/>
    <xf numFmtId="175" fontId="6" fillId="32" borderId="65" xfId="0" applyNumberFormat="1" applyFont="1" applyFill="1" applyBorder="1"/>
    <xf numFmtId="175" fontId="7" fillId="32" borderId="32" xfId="62" applyNumberFormat="1" applyFont="1" applyFill="1" applyBorder="1" applyAlignment="1" applyProtection="1">
      <alignment horizontal="center" vertical="center"/>
    </xf>
    <xf numFmtId="0" fontId="0" fillId="32" borderId="69" xfId="0" applyFill="1" applyBorder="1"/>
    <xf numFmtId="39" fontId="7" fillId="32" borderId="48" xfId="62" applyNumberFormat="1" applyFont="1" applyFill="1" applyBorder="1" applyAlignment="1" applyProtection="1">
      <alignment horizontal="center" vertical="center"/>
    </xf>
    <xf numFmtId="39" fontId="7" fillId="32" borderId="129" xfId="62" applyNumberFormat="1" applyFont="1" applyFill="1" applyBorder="1" applyAlignment="1" applyProtection="1">
      <alignment horizontal="center" vertical="center"/>
    </xf>
    <xf numFmtId="39" fontId="7" fillId="32" borderId="130" xfId="62" applyNumberFormat="1" applyFont="1" applyFill="1" applyBorder="1" applyAlignment="1" applyProtection="1">
      <alignment horizontal="center" vertical="center"/>
    </xf>
    <xf numFmtId="39" fontId="7" fillId="32" borderId="132" xfId="62" applyNumberFormat="1" applyFont="1" applyFill="1" applyBorder="1" applyAlignment="1" applyProtection="1">
      <alignment horizontal="center" vertical="center"/>
    </xf>
    <xf numFmtId="175" fontId="7" fillId="32" borderId="69" xfId="62" applyNumberFormat="1" applyFont="1" applyFill="1" applyBorder="1" applyAlignment="1" applyProtection="1">
      <alignment horizontal="center" vertical="center"/>
    </xf>
    <xf numFmtId="2" fontId="25" fillId="32" borderId="0" xfId="0" quotePrefix="1" applyNumberFormat="1" applyFont="1" applyFill="1"/>
    <xf numFmtId="1" fontId="25" fillId="32" borderId="0" xfId="0" quotePrefix="1" applyNumberFormat="1" applyFont="1" applyFill="1"/>
    <xf numFmtId="0" fontId="23" fillId="32" borderId="69" xfId="0" quotePrefix="1" applyFont="1" applyFill="1" applyBorder="1"/>
    <xf numFmtId="0" fontId="17" fillId="32" borderId="64" xfId="0" quotePrefix="1" applyFont="1" applyFill="1" applyBorder="1" applyAlignment="1">
      <alignment horizontal="right" vertical="center"/>
    </xf>
    <xf numFmtId="39" fontId="6" fillId="32" borderId="69" xfId="62" applyNumberFormat="1" applyFont="1" applyFill="1" applyBorder="1" applyAlignment="1" applyProtection="1">
      <alignment horizontal="center" vertical="center"/>
    </xf>
    <xf numFmtId="0" fontId="17" fillId="32" borderId="66" xfId="0" quotePrefix="1" applyFont="1" applyFill="1" applyBorder="1" applyAlignment="1">
      <alignment horizontal="right" vertical="center"/>
    </xf>
    <xf numFmtId="39" fontId="7" fillId="32" borderId="66" xfId="62" applyNumberFormat="1" applyFont="1" applyFill="1" applyBorder="1" applyAlignment="1" applyProtection="1">
      <alignment horizontal="center" vertical="center"/>
    </xf>
    <xf numFmtId="39" fontId="7" fillId="32" borderId="12" xfId="62" applyNumberFormat="1" applyFont="1" applyFill="1" applyBorder="1" applyAlignment="1" applyProtection="1">
      <alignment horizontal="center" vertical="center"/>
    </xf>
    <xf numFmtId="39" fontId="7" fillId="32" borderId="45" xfId="62" applyNumberFormat="1" applyFont="1" applyFill="1" applyBorder="1" applyAlignment="1" applyProtection="1">
      <alignment horizontal="center" vertical="center"/>
    </xf>
    <xf numFmtId="175" fontId="7" fillId="32" borderId="58" xfId="62" applyNumberFormat="1" applyFont="1" applyFill="1" applyBorder="1" applyAlignment="1" applyProtection="1">
      <alignment horizontal="center" vertical="center"/>
    </xf>
    <xf numFmtId="39" fontId="7" fillId="32" borderId="30" xfId="62" applyNumberFormat="1" applyFont="1" applyFill="1" applyBorder="1" applyAlignment="1" applyProtection="1">
      <alignment horizontal="center" vertical="center"/>
    </xf>
    <xf numFmtId="39" fontId="7" fillId="32" borderId="80" xfId="62" applyNumberFormat="1" applyFont="1" applyFill="1" applyBorder="1" applyAlignment="1" applyProtection="1">
      <alignment horizontal="center" vertical="center"/>
    </xf>
    <xf numFmtId="0" fontId="7" fillId="32" borderId="36" xfId="0" quotePrefix="1" applyFont="1" applyFill="1" applyBorder="1" applyAlignment="1">
      <alignment horizontal="center" vertical="center" wrapText="1"/>
    </xf>
    <xf numFmtId="0" fontId="7" fillId="32" borderId="37" xfId="0" quotePrefix="1" applyFont="1" applyFill="1" applyBorder="1" applyAlignment="1">
      <alignment horizontal="center" vertical="center" wrapText="1"/>
    </xf>
    <xf numFmtId="0" fontId="7" fillId="32" borderId="38" xfId="0" quotePrefix="1" applyFont="1" applyFill="1" applyBorder="1" applyAlignment="1">
      <alignment horizontal="center" vertical="center" wrapText="1"/>
    </xf>
    <xf numFmtId="0" fontId="7" fillId="32" borderId="34" xfId="0" quotePrefix="1" applyFont="1" applyFill="1" applyBorder="1" applyAlignment="1">
      <alignment horizontal="center" vertical="center" wrapText="1"/>
    </xf>
    <xf numFmtId="0" fontId="7" fillId="32" borderId="34" xfId="0" applyFont="1" applyFill="1" applyBorder="1" applyAlignment="1">
      <alignment horizontal="center" vertical="center"/>
    </xf>
    <xf numFmtId="0" fontId="7" fillId="32" borderId="39" xfId="0" quotePrefix="1" applyFont="1" applyFill="1" applyBorder="1" applyAlignment="1">
      <alignment horizontal="center" vertical="center" wrapText="1"/>
    </xf>
    <xf numFmtId="0" fontId="14" fillId="32" borderId="0" xfId="0" applyFont="1" applyFill="1" applyAlignment="1">
      <alignment horizontal="right" vertical="center" wrapText="1"/>
    </xf>
    <xf numFmtId="4" fontId="7" fillId="32" borderId="35" xfId="0" applyNumberFormat="1" applyFont="1" applyFill="1" applyBorder="1" applyAlignment="1">
      <alignment horizontal="center" vertical="center"/>
    </xf>
    <xf numFmtId="4" fontId="7" fillId="32" borderId="40" xfId="0" applyNumberFormat="1" applyFont="1" applyFill="1" applyBorder="1" applyAlignment="1">
      <alignment horizontal="center" vertical="center"/>
    </xf>
    <xf numFmtId="4" fontId="7" fillId="32" borderId="41" xfId="0" applyNumberFormat="1" applyFont="1" applyFill="1" applyBorder="1" applyAlignment="1">
      <alignment horizontal="center" vertical="center"/>
    </xf>
    <xf numFmtId="4" fontId="7" fillId="32" borderId="66" xfId="0" applyNumberFormat="1" applyFont="1" applyFill="1" applyBorder="1" applyAlignment="1">
      <alignment horizontal="center" vertical="center"/>
    </xf>
    <xf numFmtId="4" fontId="7" fillId="32" borderId="0" xfId="0" applyNumberFormat="1" applyFont="1" applyFill="1" applyBorder="1" applyAlignment="1">
      <alignment horizontal="center" vertical="center"/>
    </xf>
    <xf numFmtId="0" fontId="71" fillId="32" borderId="0" xfId="0" applyFont="1" applyFill="1" applyAlignment="1">
      <alignment horizontal="right" vertical="center" wrapText="1"/>
    </xf>
    <xf numFmtId="0" fontId="7" fillId="32" borderId="30" xfId="0" applyFont="1" applyFill="1" applyBorder="1" applyAlignment="1">
      <alignment vertical="center" textRotation="90" wrapText="1"/>
    </xf>
    <xf numFmtId="0" fontId="14" fillId="32" borderId="30" xfId="0" applyFont="1" applyFill="1" applyBorder="1" applyAlignment="1">
      <alignment horizontal="right" vertical="center"/>
    </xf>
    <xf numFmtId="0" fontId="14" fillId="32" borderId="0" xfId="0" applyFont="1" applyFill="1"/>
    <xf numFmtId="0" fontId="7" fillId="32" borderId="0" xfId="0" applyFont="1" applyFill="1" applyAlignment="1">
      <alignment vertical="center" textRotation="90" wrapText="1"/>
    </xf>
    <xf numFmtId="0" fontId="7" fillId="32" borderId="12" xfId="0" applyFont="1" applyFill="1" applyBorder="1" applyAlignment="1">
      <alignment horizontal="center" vertical="center"/>
    </xf>
    <xf numFmtId="0" fontId="14" fillId="32" borderId="12" xfId="0" applyFont="1" applyFill="1" applyBorder="1"/>
    <xf numFmtId="0" fontId="7" fillId="32" borderId="0" xfId="0" applyFont="1" applyFill="1"/>
    <xf numFmtId="0" fontId="7" fillId="32" borderId="68" xfId="0" applyFont="1" applyFill="1" applyBorder="1" applyAlignment="1">
      <alignment horizontal="center" vertical="center" wrapText="1"/>
    </xf>
    <xf numFmtId="0" fontId="7" fillId="32" borderId="33" xfId="0" quotePrefix="1" applyFont="1" applyFill="1" applyBorder="1" applyAlignment="1">
      <alignment horizontal="center" vertical="center" wrapText="1"/>
    </xf>
    <xf numFmtId="0" fontId="7" fillId="32" borderId="46" xfId="0" quotePrefix="1" applyFont="1" applyFill="1" applyBorder="1" applyAlignment="1">
      <alignment horizontal="center" vertical="center" wrapText="1"/>
    </xf>
    <xf numFmtId="0" fontId="56" fillId="32" borderId="0" xfId="0" applyFont="1" applyFill="1" applyAlignment="1">
      <alignment horizontal="center"/>
    </xf>
    <xf numFmtId="49" fontId="21" fillId="32" borderId="55" xfId="0" quotePrefix="1" applyNumberFormat="1" applyFont="1" applyFill="1" applyBorder="1" applyAlignment="1">
      <alignment horizontal="right"/>
    </xf>
    <xf numFmtId="176" fontId="7" fillId="32" borderId="47" xfId="0" applyNumberFormat="1" applyFont="1" applyFill="1" applyBorder="1" applyAlignment="1">
      <alignment horizontal="center" vertical="center"/>
    </xf>
    <xf numFmtId="0" fontId="0" fillId="32" borderId="0" xfId="0" quotePrefix="1" applyFill="1"/>
    <xf numFmtId="49" fontId="21" fillId="32" borderId="11" xfId="0" quotePrefix="1" applyNumberFormat="1" applyFont="1" applyFill="1" applyBorder="1" applyAlignment="1">
      <alignment horizontal="right"/>
    </xf>
    <xf numFmtId="176" fontId="7" fillId="32" borderId="32" xfId="0" applyNumberFormat="1" applyFont="1" applyFill="1" applyBorder="1" applyAlignment="1">
      <alignment horizontal="center" vertical="center"/>
    </xf>
    <xf numFmtId="49" fontId="21" fillId="32" borderId="0" xfId="0" quotePrefix="1" applyNumberFormat="1" applyFont="1" applyFill="1" applyAlignment="1">
      <alignment horizontal="right"/>
    </xf>
    <xf numFmtId="176" fontId="7" fillId="32" borderId="24" xfId="0" applyNumberFormat="1" applyFont="1" applyFill="1" applyBorder="1" applyAlignment="1">
      <alignment horizontal="center" vertical="center"/>
    </xf>
    <xf numFmtId="49" fontId="21" fillId="32" borderId="58" xfId="0" applyNumberFormat="1" applyFont="1" applyFill="1" applyBorder="1" applyAlignment="1">
      <alignment horizontal="right"/>
    </xf>
    <xf numFmtId="176" fontId="7" fillId="32" borderId="45" xfId="0" applyNumberFormat="1" applyFont="1" applyFill="1" applyBorder="1" applyAlignment="1">
      <alignment horizontal="center" vertical="center"/>
    </xf>
    <xf numFmtId="49" fontId="21" fillId="32" borderId="0" xfId="0" applyNumberFormat="1" applyFont="1" applyFill="1" applyAlignment="1">
      <alignment horizontal="right"/>
    </xf>
    <xf numFmtId="0" fontId="7" fillId="32" borderId="40" xfId="0" quotePrefix="1" applyFont="1" applyFill="1" applyBorder="1" applyAlignment="1">
      <alignment horizontal="center" vertical="center" wrapText="1"/>
    </xf>
    <xf numFmtId="0" fontId="7" fillId="32" borderId="89" xfId="0" quotePrefix="1" applyFont="1" applyFill="1" applyBorder="1" applyAlignment="1">
      <alignment horizontal="center" vertical="center" wrapText="1"/>
    </xf>
    <xf numFmtId="0" fontId="7" fillId="32" borderId="105" xfId="0" quotePrefix="1" applyFont="1" applyFill="1" applyBorder="1" applyAlignment="1">
      <alignment horizontal="center" vertical="center" wrapText="1"/>
    </xf>
    <xf numFmtId="0" fontId="7" fillId="32" borderId="29" xfId="0" quotePrefix="1" applyFont="1" applyFill="1" applyBorder="1" applyAlignment="1">
      <alignment horizontal="center" vertical="center" wrapText="1"/>
    </xf>
    <xf numFmtId="2" fontId="7" fillId="32" borderId="123" xfId="0" applyNumberFormat="1" applyFont="1" applyFill="1" applyBorder="1" applyAlignment="1">
      <alignment horizontal="center" vertical="center"/>
    </xf>
    <xf numFmtId="2" fontId="7" fillId="32" borderId="32" xfId="0" applyNumberFormat="1" applyFont="1" applyFill="1" applyBorder="1" applyAlignment="1">
      <alignment horizontal="center" vertical="center"/>
    </xf>
    <xf numFmtId="176" fontId="7" fillId="32" borderId="70" xfId="0" applyNumberFormat="1" applyFont="1" applyFill="1" applyBorder="1" applyAlignment="1">
      <alignment horizontal="center" vertical="center"/>
    </xf>
    <xf numFmtId="2" fontId="7" fillId="32" borderId="24" xfId="0" applyNumberFormat="1" applyFont="1" applyFill="1" applyBorder="1" applyAlignment="1">
      <alignment horizontal="center" vertical="center"/>
    </xf>
    <xf numFmtId="176" fontId="7" fillId="32" borderId="71" xfId="0" applyNumberFormat="1" applyFont="1" applyFill="1" applyBorder="1" applyAlignment="1">
      <alignment horizontal="center" vertical="center"/>
    </xf>
    <xf numFmtId="2" fontId="7" fillId="32" borderId="109" xfId="0" applyNumberFormat="1" applyFont="1" applyFill="1" applyBorder="1" applyAlignment="1">
      <alignment horizontal="center" vertical="center"/>
    </xf>
    <xf numFmtId="2" fontId="7" fillId="32" borderId="28" xfId="0" applyNumberFormat="1" applyFont="1" applyFill="1" applyBorder="1" applyAlignment="1">
      <alignment horizontal="center" vertical="center"/>
    </xf>
    <xf numFmtId="0" fontId="0" fillId="32" borderId="0" xfId="0" applyFill="1" applyAlignment="1">
      <alignment horizontal="left"/>
    </xf>
    <xf numFmtId="0" fontId="0" fillId="32" borderId="0" xfId="0" quotePrefix="1" applyFill="1" applyAlignment="1">
      <alignment horizontal="left"/>
    </xf>
    <xf numFmtId="0" fontId="53" fillId="32" borderId="34" xfId="0" quotePrefix="1" applyFont="1" applyFill="1" applyBorder="1" applyAlignment="1">
      <alignment horizontal="left"/>
    </xf>
    <xf numFmtId="0" fontId="53" fillId="32" borderId="34" xfId="0" applyFont="1" applyFill="1" applyBorder="1"/>
    <xf numFmtId="0" fontId="54" fillId="32" borderId="34" xfId="0" quotePrefix="1" applyFont="1" applyFill="1" applyBorder="1" applyAlignment="1">
      <alignment horizontal="left" vertical="center" wrapText="1"/>
    </xf>
    <xf numFmtId="0" fontId="53" fillId="32" borderId="34" xfId="0" applyFont="1" applyFill="1" applyBorder="1" applyAlignment="1">
      <alignment horizontal="left"/>
    </xf>
    <xf numFmtId="0" fontId="54" fillId="32" borderId="34" xfId="0" quotePrefix="1" applyFont="1" applyFill="1" applyBorder="1" applyAlignment="1">
      <alignment horizontal="right" vertical="center"/>
    </xf>
    <xf numFmtId="0" fontId="15" fillId="32" borderId="89" xfId="0" quotePrefix="1" applyFont="1" applyFill="1" applyBorder="1" applyAlignment="1">
      <alignment horizontal="center" vertical="center"/>
    </xf>
    <xf numFmtId="0" fontId="3" fillId="32" borderId="36" xfId="51" applyFill="1" applyBorder="1" applyAlignment="1">
      <alignment horizontal="center" wrapText="1"/>
    </xf>
    <xf numFmtId="0" fontId="3" fillId="32" borderId="37" xfId="51" applyFill="1" applyBorder="1" applyAlignment="1">
      <alignment horizontal="center" wrapText="1"/>
    </xf>
    <xf numFmtId="0" fontId="3" fillId="32" borderId="38" xfId="51" applyFill="1" applyBorder="1" applyAlignment="1">
      <alignment horizontal="center" vertical="center" wrapText="1"/>
    </xf>
    <xf numFmtId="0" fontId="3" fillId="32" borderId="39" xfId="51" applyFill="1" applyBorder="1" applyAlignment="1">
      <alignment horizontal="left" vertical="center" wrapText="1"/>
    </xf>
    <xf numFmtId="0" fontId="3" fillId="32" borderId="38" xfId="51" applyFill="1" applyBorder="1" applyAlignment="1">
      <alignment horizontal="left" vertical="center" wrapText="1"/>
    </xf>
    <xf numFmtId="0" fontId="3" fillId="32" borderId="0" xfId="51" applyFill="1" applyBorder="1"/>
    <xf numFmtId="0" fontId="3" fillId="32" borderId="32" xfId="51" applyFill="1" applyBorder="1"/>
    <xf numFmtId="0" fontId="3" fillId="32" borderId="35" xfId="51" applyFill="1" applyBorder="1" applyAlignment="1">
      <alignment horizontal="left" vertical="center" wrapText="1"/>
    </xf>
    <xf numFmtId="0" fontId="3" fillId="32" borderId="45" xfId="51" applyFill="1" applyBorder="1"/>
    <xf numFmtId="2" fontId="117" fillId="37" borderId="34" xfId="51" applyNumberFormat="1" applyFont="1" applyFill="1" applyBorder="1"/>
    <xf numFmtId="0" fontId="3" fillId="32" borderId="13" xfId="51" applyFill="1" applyBorder="1"/>
    <xf numFmtId="2" fontId="117" fillId="37" borderId="34" xfId="0" applyNumberFormat="1" applyFont="1" applyFill="1" applyBorder="1"/>
    <xf numFmtId="165" fontId="73" fillId="32" borderId="34" xfId="51" applyNumberFormat="1" applyFont="1" applyFill="1" applyBorder="1" applyAlignment="1">
      <alignment horizontal="right" vertical="center"/>
    </xf>
    <xf numFmtId="0" fontId="17" fillId="0" borderId="13" xfId="0" quotePrefix="1" applyFont="1" applyBorder="1" applyAlignment="1">
      <alignment horizontal="right" vertical="center"/>
    </xf>
    <xf numFmtId="0" fontId="3" fillId="48" borderId="89" xfId="51" applyFill="1" applyBorder="1" applyAlignment="1">
      <alignment horizontal="right"/>
    </xf>
    <xf numFmtId="0" fontId="3" fillId="32" borderId="90" xfId="51" quotePrefix="1" applyFill="1" applyBorder="1" applyAlignment="1">
      <alignment horizontal="right"/>
    </xf>
    <xf numFmtId="165" fontId="73" fillId="32" borderId="46" xfId="51" applyNumberFormat="1" applyFont="1" applyFill="1" applyBorder="1" applyAlignment="1">
      <alignment horizontal="right" vertical="center"/>
    </xf>
    <xf numFmtId="2" fontId="117" fillId="32" borderId="34" xfId="51" applyNumberFormat="1" applyFont="1" applyFill="1" applyBorder="1"/>
    <xf numFmtId="165" fontId="117" fillId="32" borderId="34" xfId="51" applyNumberFormat="1" applyFont="1" applyFill="1" applyBorder="1" applyAlignment="1">
      <alignment vertical="center"/>
    </xf>
    <xf numFmtId="0" fontId="3" fillId="32" borderId="77" xfId="51" applyFill="1" applyBorder="1" applyAlignment="1">
      <alignment vertical="center"/>
    </xf>
    <xf numFmtId="0" fontId="3" fillId="32" borderId="10" xfId="51" applyFill="1" applyBorder="1"/>
    <xf numFmtId="0" fontId="7" fillId="0" borderId="105" xfId="51" applyFont="1" applyBorder="1"/>
    <xf numFmtId="172" fontId="103" fillId="32" borderId="29" xfId="66" applyNumberFormat="1" applyFont="1" applyFill="1" applyBorder="1" applyAlignment="1" applyProtection="1">
      <alignment horizontal="right"/>
    </xf>
    <xf numFmtId="9" fontId="108" fillId="32" borderId="39" xfId="61" applyFont="1" applyFill="1" applyBorder="1" applyAlignment="1" applyProtection="1">
      <alignment horizontal="right"/>
      <protection locked="0"/>
    </xf>
    <xf numFmtId="0" fontId="58" fillId="36" borderId="38" xfId="51" applyFont="1" applyFill="1" applyBorder="1"/>
    <xf numFmtId="9" fontId="108" fillId="32" borderId="41" xfId="61" applyFont="1" applyFill="1" applyBorder="1" applyAlignment="1" applyProtection="1">
      <alignment horizontal="right"/>
      <protection locked="0"/>
    </xf>
    <xf numFmtId="172" fontId="108" fillId="32" borderId="39" xfId="66" applyNumberFormat="1" applyFont="1" applyFill="1" applyBorder="1" applyAlignment="1" applyProtection="1">
      <alignment horizontal="right"/>
      <protection locked="0"/>
    </xf>
    <xf numFmtId="0" fontId="58" fillId="45" borderId="102" xfId="51" applyFont="1" applyFill="1" applyBorder="1"/>
    <xf numFmtId="9" fontId="108" fillId="32" borderId="101" xfId="61" applyFont="1" applyFill="1" applyBorder="1" applyAlignment="1" applyProtection="1">
      <alignment horizontal="right"/>
      <protection locked="0"/>
    </xf>
    <xf numFmtId="0" fontId="14" fillId="32" borderId="36" xfId="51" applyFont="1" applyFill="1" applyBorder="1"/>
    <xf numFmtId="172" fontId="108" fillId="32" borderId="41" xfId="66" applyNumberFormat="1" applyFont="1" applyFill="1" applyBorder="1" applyAlignment="1" applyProtection="1">
      <alignment horizontal="right"/>
      <protection locked="0"/>
    </xf>
    <xf numFmtId="0" fontId="144" fillId="32" borderId="39" xfId="0" applyFont="1" applyFill="1" applyBorder="1" applyProtection="1">
      <protection locked="0"/>
    </xf>
    <xf numFmtId="9" fontId="144" fillId="32" borderId="39" xfId="65" applyFont="1" applyFill="1" applyBorder="1" applyAlignment="1" applyProtection="1">
      <protection locked="0"/>
    </xf>
    <xf numFmtId="0" fontId="130" fillId="53" borderId="99" xfId="64" applyFont="1" applyFill="1" applyBorder="1" applyAlignment="1" applyProtection="1">
      <alignment horizontal="center" vertical="center"/>
      <protection locked="0"/>
    </xf>
    <xf numFmtId="0" fontId="123" fillId="52" borderId="103" xfId="0" applyFont="1" applyFill="1" applyBorder="1" applyAlignment="1" applyProtection="1">
      <alignment horizontal="right"/>
      <protection locked="0"/>
    </xf>
    <xf numFmtId="0" fontId="58" fillId="36" borderId="133" xfId="51" applyFont="1" applyFill="1" applyBorder="1"/>
    <xf numFmtId="9" fontId="144" fillId="32" borderId="142" xfId="65" applyFont="1" applyFill="1" applyBorder="1" applyAlignment="1" applyProtection="1">
      <protection locked="0"/>
    </xf>
    <xf numFmtId="0" fontId="129" fillId="53" borderId="99" xfId="64" applyFont="1" applyFill="1" applyBorder="1" applyAlignment="1" applyProtection="1">
      <alignment horizontal="center" vertical="center"/>
      <protection locked="0"/>
    </xf>
    <xf numFmtId="0" fontId="7" fillId="32" borderId="55" xfId="0" applyFont="1" applyFill="1" applyBorder="1" applyAlignment="1">
      <alignment horizontal="center" vertical="center" wrapText="1"/>
    </xf>
    <xf numFmtId="0" fontId="13" fillId="32" borderId="30" xfId="0" applyFont="1" applyFill="1" applyBorder="1" applyAlignment="1">
      <alignment vertical="center"/>
    </xf>
    <xf numFmtId="0" fontId="13" fillId="32" borderId="12" xfId="0" applyFont="1" applyFill="1" applyBorder="1" applyAlignment="1">
      <alignment horizontal="center" vertical="center"/>
    </xf>
    <xf numFmtId="0" fontId="7" fillId="32" borderId="66" xfId="0" applyFont="1" applyFill="1" applyBorder="1" applyAlignment="1">
      <alignment horizontal="center" vertical="center"/>
    </xf>
    <xf numFmtId="0" fontId="7" fillId="32" borderId="45" xfId="0" applyFont="1" applyFill="1" applyBorder="1" applyAlignment="1">
      <alignment horizontal="center" vertical="center"/>
    </xf>
    <xf numFmtId="0" fontId="15" fillId="32" borderId="12" xfId="0" quotePrefix="1" applyFont="1" applyFill="1" applyBorder="1" applyAlignment="1">
      <alignment vertical="center"/>
    </xf>
    <xf numFmtId="0" fontId="25" fillId="32" borderId="78" xfId="0" quotePrefix="1" applyFont="1" applyFill="1" applyBorder="1"/>
    <xf numFmtId="0" fontId="25" fillId="32" borderId="79" xfId="0" quotePrefix="1" applyFont="1" applyFill="1" applyBorder="1"/>
    <xf numFmtId="0" fontId="25" fillId="32" borderId="121" xfId="0" quotePrefix="1" applyFont="1" applyFill="1" applyBorder="1"/>
    <xf numFmtId="39" fontId="6" fillId="32" borderId="89" xfId="62" applyNumberFormat="1" applyFont="1" applyFill="1" applyBorder="1" applyAlignment="1" applyProtection="1">
      <alignment horizontal="center" vertical="center"/>
    </xf>
    <xf numFmtId="39" fontId="6" fillId="32" borderId="91" xfId="62" applyNumberFormat="1" applyFont="1" applyFill="1" applyBorder="1" applyAlignment="1" applyProtection="1">
      <alignment horizontal="center" vertical="center"/>
    </xf>
    <xf numFmtId="39" fontId="7" fillId="32" borderId="278" xfId="62" applyNumberFormat="1" applyFont="1" applyFill="1" applyBorder="1" applyAlignment="1" applyProtection="1">
      <alignment horizontal="center" vertical="center"/>
    </xf>
    <xf numFmtId="2" fontId="7" fillId="32" borderId="11" xfId="0" applyNumberFormat="1" applyFont="1" applyFill="1" applyBorder="1" applyAlignment="1">
      <alignment horizontal="center" vertical="center"/>
    </xf>
    <xf numFmtId="2" fontId="7" fillId="32" borderId="279" xfId="0" applyNumberFormat="1" applyFont="1" applyFill="1" applyBorder="1" applyAlignment="1">
      <alignment horizontal="center" vertical="center"/>
    </xf>
    <xf numFmtId="2" fontId="7" fillId="32" borderId="280" xfId="0" applyNumberFormat="1" applyFont="1" applyFill="1" applyBorder="1" applyAlignment="1">
      <alignment horizontal="center" vertical="center"/>
    </xf>
    <xf numFmtId="0" fontId="7" fillId="32" borderId="37" xfId="0" applyFont="1" applyFill="1" applyBorder="1" applyAlignment="1">
      <alignment horizontal="center" vertical="center" wrapText="1"/>
    </xf>
    <xf numFmtId="0" fontId="7" fillId="32" borderId="100" xfId="0" applyFont="1" applyFill="1" applyBorder="1" applyAlignment="1">
      <alignment horizontal="center" vertical="center" wrapText="1"/>
    </xf>
    <xf numFmtId="0" fontId="7" fillId="32" borderId="83" xfId="0" applyFont="1" applyFill="1" applyBorder="1" applyAlignment="1">
      <alignment horizontal="center" vertical="center" wrapText="1"/>
    </xf>
    <xf numFmtId="176" fontId="7" fillId="32" borderId="246" xfId="0" applyNumberFormat="1" applyFont="1" applyFill="1" applyBorder="1" applyAlignment="1">
      <alignment horizontal="center" vertical="center"/>
    </xf>
    <xf numFmtId="176" fontId="7" fillId="32" borderId="248" xfId="0" applyNumberFormat="1" applyFont="1" applyFill="1" applyBorder="1" applyAlignment="1">
      <alignment horizontal="center" vertical="center"/>
    </xf>
    <xf numFmtId="176" fontId="7" fillId="32" borderId="245" xfId="0" applyNumberFormat="1" applyFont="1" applyFill="1" applyBorder="1" applyAlignment="1">
      <alignment horizontal="center" vertical="center"/>
    </xf>
    <xf numFmtId="176" fontId="7" fillId="32" borderId="249" xfId="0" applyNumberFormat="1" applyFont="1" applyFill="1" applyBorder="1" applyAlignment="1">
      <alignment horizontal="center" vertical="center"/>
    </xf>
    <xf numFmtId="0" fontId="7" fillId="32" borderId="58" xfId="0" applyFont="1" applyFill="1" applyBorder="1" applyAlignment="1">
      <alignment horizontal="center"/>
    </xf>
    <xf numFmtId="0" fontId="7" fillId="32" borderId="12" xfId="0" quotePrefix="1" applyFont="1" applyFill="1" applyBorder="1" applyAlignment="1">
      <alignment horizontal="center" vertical="center"/>
    </xf>
    <xf numFmtId="0" fontId="7" fillId="32" borderId="91" xfId="0" quotePrefix="1" applyFont="1" applyFill="1" applyBorder="1" applyAlignment="1">
      <alignment horizontal="center" vertical="center"/>
    </xf>
    <xf numFmtId="0" fontId="7" fillId="32" borderId="52" xfId="0" quotePrefix="1" applyFont="1" applyFill="1" applyBorder="1" applyAlignment="1">
      <alignment horizontal="center" vertical="center"/>
    </xf>
    <xf numFmtId="2" fontId="7" fillId="32" borderId="244" xfId="0" applyNumberFormat="1" applyFont="1" applyFill="1" applyBorder="1" applyAlignment="1">
      <alignment horizontal="center" vertical="center"/>
    </xf>
    <xf numFmtId="2" fontId="7" fillId="32" borderId="35" xfId="0" applyNumberFormat="1" applyFont="1" applyFill="1" applyBorder="1" applyAlignment="1">
      <alignment horizontal="center" vertical="center"/>
    </xf>
    <xf numFmtId="2" fontId="7" fillId="32" borderId="205" xfId="0" applyNumberFormat="1" applyFont="1" applyFill="1" applyBorder="1" applyAlignment="1">
      <alignment horizontal="center" vertical="center"/>
    </xf>
    <xf numFmtId="0" fontId="15" fillId="32" borderId="99" xfId="0" applyFont="1" applyFill="1" applyBorder="1" applyAlignment="1">
      <alignment horizontal="center" vertical="center"/>
    </xf>
    <xf numFmtId="0" fontId="15" fillId="32" borderId="103" xfId="0" applyFont="1" applyFill="1" applyBorder="1" applyAlignment="1">
      <alignment horizontal="center" vertical="center"/>
    </xf>
    <xf numFmtId="0" fontId="0" fillId="0" borderId="55" xfId="0" applyBorder="1"/>
    <xf numFmtId="0" fontId="0" fillId="0" borderId="58" xfId="0" applyBorder="1"/>
    <xf numFmtId="0" fontId="0" fillId="32" borderId="10" xfId="51" applyNumberFormat="1" applyFont="1" applyFill="1" applyBorder="1" applyAlignment="1">
      <alignment vertical="center"/>
    </xf>
    <xf numFmtId="0" fontId="73" fillId="32" borderId="13" xfId="51" applyNumberFormat="1" applyFont="1" applyFill="1" applyBorder="1" applyAlignment="1">
      <alignment vertical="center"/>
    </xf>
    <xf numFmtId="0" fontId="9" fillId="37" borderId="100" xfId="51" applyFont="1" applyFill="1" applyBorder="1"/>
    <xf numFmtId="0" fontId="58" fillId="32" borderId="39" xfId="0" applyFont="1" applyFill="1" applyBorder="1" applyProtection="1">
      <protection locked="0"/>
    </xf>
    <xf numFmtId="0" fontId="133" fillId="32" borderId="39" xfId="0" applyFont="1" applyFill="1" applyBorder="1" applyProtection="1">
      <protection locked="0"/>
    </xf>
    <xf numFmtId="180" fontId="133" fillId="32" borderId="39" xfId="51" applyNumberFormat="1" applyFont="1" applyFill="1" applyBorder="1" applyAlignment="1" applyProtection="1">
      <alignment horizontal="right"/>
      <protection locked="0"/>
    </xf>
    <xf numFmtId="166" fontId="65" fillId="31" borderId="46" xfId="59" applyNumberFormat="1" applyFont="1" applyFill="1" applyBorder="1" applyProtection="1"/>
    <xf numFmtId="166" fontId="58" fillId="31" borderId="123" xfId="59" applyNumberFormat="1" applyFont="1" applyFill="1" applyBorder="1" applyProtection="1"/>
    <xf numFmtId="166" fontId="58" fillId="31" borderId="32" xfId="59" applyNumberFormat="1" applyFont="1" applyFill="1" applyBorder="1" applyProtection="1"/>
    <xf numFmtId="166" fontId="58" fillId="31" borderId="281" xfId="59" applyNumberFormat="1" applyFont="1" applyFill="1" applyBorder="1" applyProtection="1"/>
    <xf numFmtId="166" fontId="58" fillId="31" borderId="102" xfId="59" applyNumberFormat="1" applyFont="1" applyFill="1" applyBorder="1" applyProtection="1"/>
    <xf numFmtId="166" fontId="58" fillId="31" borderId="101" xfId="59" applyNumberFormat="1" applyFont="1" applyFill="1" applyBorder="1" applyProtection="1"/>
    <xf numFmtId="166" fontId="65" fillId="31" borderId="103" xfId="59" applyNumberFormat="1" applyFont="1" applyFill="1" applyBorder="1" applyProtection="1"/>
    <xf numFmtId="177" fontId="146" fillId="0" borderId="0" xfId="0" applyNumberFormat="1" applyFont="1"/>
    <xf numFmtId="0" fontId="86" fillId="0" borderId="0" xfId="0" applyFont="1" applyBorder="1" applyProtection="1">
      <protection locked="0"/>
    </xf>
    <xf numFmtId="0" fontId="58" fillId="0" borderId="65" xfId="0" applyFont="1" applyBorder="1" applyProtection="1">
      <protection locked="0"/>
    </xf>
    <xf numFmtId="0" fontId="58" fillId="0" borderId="32" xfId="0" applyFont="1" applyBorder="1" applyAlignment="1" applyProtection="1">
      <alignment horizontal="center"/>
      <protection locked="0"/>
    </xf>
    <xf numFmtId="0" fontId="6" fillId="0" borderId="0" xfId="0" applyFont="1" applyProtection="1">
      <protection locked="0"/>
    </xf>
    <xf numFmtId="0" fontId="147" fillId="0" borderId="34" xfId="0" applyFont="1" applyBorder="1" applyAlignment="1">
      <alignment horizontal="left"/>
    </xf>
    <xf numFmtId="0" fontId="103" fillId="32" borderId="34" xfId="0" applyFont="1" applyFill="1" applyBorder="1" applyAlignment="1">
      <alignment horizontal="left"/>
    </xf>
    <xf numFmtId="0" fontId="148" fillId="52" borderId="34" xfId="0" applyFont="1" applyFill="1" applyBorder="1" applyAlignment="1">
      <alignment horizontal="left"/>
    </xf>
    <xf numFmtId="182" fontId="6" fillId="31" borderId="34" xfId="51" applyNumberFormat="1" applyFont="1" applyFill="1" applyBorder="1" applyAlignment="1">
      <alignment horizontal="left"/>
    </xf>
    <xf numFmtId="0" fontId="150" fillId="0" borderId="0" xfId="0" applyFont="1" applyAlignment="1">
      <alignment vertical="center"/>
    </xf>
    <xf numFmtId="0" fontId="152" fillId="0" borderId="0" xfId="0" applyFont="1" applyAlignment="1">
      <alignment vertical="center"/>
    </xf>
    <xf numFmtId="0" fontId="149" fillId="0" borderId="0" xfId="0" applyFont="1" applyAlignment="1">
      <alignment vertical="center"/>
    </xf>
    <xf numFmtId="0" fontId="154" fillId="46" borderId="0" xfId="0" applyFont="1" applyFill="1"/>
    <xf numFmtId="0" fontId="6" fillId="0" borderId="10" xfId="0" applyFont="1" applyFill="1" applyBorder="1"/>
    <xf numFmtId="0" fontId="6" fillId="0" borderId="10" xfId="0" applyFont="1" applyBorder="1"/>
    <xf numFmtId="0" fontId="3" fillId="0" borderId="75" xfId="0" applyFont="1" applyBorder="1"/>
    <xf numFmtId="0" fontId="3" fillId="0" borderId="10" xfId="0" applyFont="1" applyFill="1" applyBorder="1"/>
    <xf numFmtId="0" fontId="6" fillId="0" borderId="13" xfId="0" applyFont="1" applyBorder="1"/>
    <xf numFmtId="0" fontId="0" fillId="0" borderId="15" xfId="0" applyBorder="1"/>
    <xf numFmtId="0" fontId="0" fillId="0" borderId="34" xfId="0" applyBorder="1"/>
    <xf numFmtId="0" fontId="109" fillId="32" borderId="34" xfId="0" applyFont="1" applyFill="1" applyBorder="1" applyAlignment="1">
      <alignment horizontal="right"/>
    </xf>
    <xf numFmtId="175" fontId="7" fillId="32" borderId="282" xfId="62" applyNumberFormat="1" applyFont="1" applyFill="1" applyBorder="1" applyAlignment="1" applyProtection="1">
      <alignment horizontal="center" vertical="center"/>
    </xf>
    <xf numFmtId="175" fontId="7" fillId="32" borderId="283" xfId="62" applyNumberFormat="1" applyFont="1" applyFill="1" applyBorder="1" applyAlignment="1" applyProtection="1">
      <alignment horizontal="center" vertical="center"/>
    </xf>
    <xf numFmtId="175" fontId="7" fillId="32" borderId="284" xfId="62" applyNumberFormat="1" applyFont="1" applyFill="1" applyBorder="1" applyAlignment="1" applyProtection="1">
      <alignment horizontal="center" vertical="center"/>
    </xf>
    <xf numFmtId="175" fontId="7" fillId="32" borderId="285" xfId="62" applyNumberFormat="1" applyFont="1" applyFill="1" applyBorder="1" applyAlignment="1" applyProtection="1">
      <alignment horizontal="center" vertical="center"/>
    </xf>
    <xf numFmtId="175" fontId="7" fillId="32" borderId="286" xfId="62" applyNumberFormat="1" applyFont="1" applyFill="1" applyBorder="1" applyAlignment="1" applyProtection="1">
      <alignment horizontal="center" vertical="center"/>
    </xf>
    <xf numFmtId="39" fontId="6" fillId="32" borderId="0" xfId="62" applyNumberFormat="1" applyFont="1" applyFill="1" applyBorder="1" applyAlignment="1" applyProtection="1">
      <alignment horizontal="left" vertical="center"/>
    </xf>
    <xf numFmtId="175" fontId="6" fillId="32" borderId="0" xfId="62" applyNumberFormat="1" applyFont="1" applyFill="1" applyBorder="1" applyAlignment="1" applyProtection="1">
      <alignment horizontal="left" vertical="center"/>
    </xf>
    <xf numFmtId="0" fontId="6" fillId="32" borderId="14" xfId="0" applyFont="1" applyFill="1" applyBorder="1" applyAlignment="1">
      <alignment horizontal="left"/>
    </xf>
    <xf numFmtId="175" fontId="6" fillId="32" borderId="12" xfId="62" applyNumberFormat="1" applyFont="1" applyFill="1" applyBorder="1" applyAlignment="1" applyProtection="1">
      <alignment horizontal="left" vertical="center"/>
    </xf>
    <xf numFmtId="2" fontId="0" fillId="32" borderId="89" xfId="0" applyNumberFormat="1" applyFill="1" applyBorder="1" applyAlignment="1">
      <alignment horizontal="center"/>
    </xf>
    <xf numFmtId="2" fontId="0" fillId="32" borderId="69" xfId="0" applyNumberFormat="1" applyFill="1" applyBorder="1" applyAlignment="1">
      <alignment horizontal="center"/>
    </xf>
    <xf numFmtId="2" fontId="0" fillId="32" borderId="90" xfId="0" applyNumberFormat="1" applyFill="1" applyBorder="1" applyAlignment="1">
      <alignment horizontal="center"/>
    </xf>
    <xf numFmtId="0" fontId="6" fillId="32" borderId="0" xfId="0" applyFont="1" applyFill="1" applyBorder="1"/>
    <xf numFmtId="0" fontId="24" fillId="32" borderId="30" xfId="0" applyFont="1" applyFill="1" applyBorder="1" applyAlignment="1">
      <alignment horizontal="left"/>
    </xf>
    <xf numFmtId="0" fontId="6" fillId="32" borderId="0" xfId="0" applyFont="1" applyFill="1" applyBorder="1" applyAlignment="1">
      <alignment horizontal="left" vertical="center"/>
    </xf>
    <xf numFmtId="0" fontId="6" fillId="32" borderId="0" xfId="0" applyFont="1" applyFill="1" applyAlignment="1">
      <alignment wrapText="1"/>
    </xf>
    <xf numFmtId="175" fontId="7" fillId="32" borderId="287" xfId="62" applyNumberFormat="1" applyFont="1" applyFill="1" applyBorder="1" applyAlignment="1" applyProtection="1">
      <alignment horizontal="center" vertical="center"/>
    </xf>
    <xf numFmtId="175" fontId="7" fillId="32" borderId="288" xfId="62" applyNumberFormat="1" applyFont="1" applyFill="1" applyBorder="1" applyAlignment="1" applyProtection="1">
      <alignment horizontal="center" vertical="center"/>
    </xf>
    <xf numFmtId="175" fontId="6" fillId="32" borderId="0" xfId="0" applyNumberFormat="1" applyFont="1" applyFill="1" applyBorder="1"/>
    <xf numFmtId="165" fontId="159" fillId="32" borderId="34" xfId="51" applyNumberFormat="1" applyFont="1" applyFill="1" applyBorder="1" applyAlignment="1">
      <alignment horizontal="right" vertical="center"/>
    </xf>
    <xf numFmtId="165" fontId="159" fillId="32" borderId="46" xfId="51" applyNumberFormat="1" applyFont="1" applyFill="1" applyBorder="1" applyAlignment="1">
      <alignment horizontal="right" vertical="center"/>
    </xf>
    <xf numFmtId="180" fontId="160" fillId="0" borderId="34" xfId="51" applyNumberFormat="1" applyFont="1" applyBorder="1" applyAlignment="1">
      <alignment horizontal="center" vertical="center"/>
    </xf>
    <xf numFmtId="180" fontId="160" fillId="0" borderId="40" xfId="51" applyNumberFormat="1" applyFont="1" applyBorder="1" applyAlignment="1">
      <alignment horizontal="center" vertical="center"/>
    </xf>
    <xf numFmtId="0" fontId="159" fillId="32" borderId="34" xfId="51" applyFont="1" applyFill="1" applyBorder="1" applyAlignment="1">
      <alignment horizontal="right" vertical="center" wrapText="1"/>
    </xf>
    <xf numFmtId="0" fontId="159" fillId="32" borderId="39" xfId="51" applyFont="1" applyFill="1" applyBorder="1" applyAlignment="1">
      <alignment horizontal="right" vertical="center" wrapText="1"/>
    </xf>
    <xf numFmtId="0" fontId="161" fillId="32" borderId="34" xfId="51" applyFont="1" applyFill="1" applyBorder="1" applyAlignment="1">
      <alignment horizontal="left" vertical="center"/>
    </xf>
    <xf numFmtId="0" fontId="124" fillId="51" borderId="147" xfId="0" applyFont="1" applyFill="1" applyBorder="1" applyAlignment="1">
      <alignment horizontal="center"/>
    </xf>
    <xf numFmtId="0" fontId="124" fillId="51" borderId="65" xfId="0" applyFont="1" applyFill="1" applyBorder="1" applyAlignment="1">
      <alignment horizontal="center" vertical="center"/>
    </xf>
    <xf numFmtId="0" fontId="124" fillId="51" borderId="66" xfId="0" applyFont="1" applyFill="1" applyBorder="1" applyAlignment="1">
      <alignment horizontal="center" vertical="center"/>
    </xf>
    <xf numFmtId="0" fontId="57" fillId="34" borderId="0" xfId="0" applyFont="1" applyFill="1" applyAlignment="1">
      <alignment horizontal="center" wrapText="1"/>
    </xf>
    <xf numFmtId="0" fontId="125" fillId="0" borderId="180" xfId="0" applyFont="1" applyBorder="1" applyAlignment="1">
      <alignment horizontal="center"/>
    </xf>
    <xf numFmtId="0" fontId="6" fillId="0" borderId="0" xfId="0" applyFont="1" applyBorder="1" applyAlignment="1">
      <alignment horizontal="center"/>
    </xf>
    <xf numFmtId="0" fontId="6" fillId="0" borderId="32" xfId="0" applyFont="1" applyBorder="1" applyAlignment="1">
      <alignment horizontal="center"/>
    </xf>
    <xf numFmtId="0" fontId="6" fillId="0" borderId="220" xfId="0" applyFont="1" applyBorder="1" applyAlignment="1">
      <alignment horizontal="center"/>
    </xf>
    <xf numFmtId="0" fontId="6" fillId="0" borderId="30" xfId="0" applyFont="1" applyBorder="1" applyAlignment="1">
      <alignment horizontal="center"/>
    </xf>
    <xf numFmtId="0" fontId="6" fillId="0" borderId="29" xfId="0" applyFont="1" applyBorder="1" applyAlignment="1">
      <alignment horizontal="center"/>
    </xf>
    <xf numFmtId="0" fontId="102" fillId="51" borderId="221" xfId="0" applyFont="1" applyFill="1" applyBorder="1" applyAlignment="1">
      <alignment horizontal="center" vertical="center"/>
    </xf>
    <xf numFmtId="0" fontId="102" fillId="51" borderId="209" xfId="0" applyFont="1" applyFill="1" applyBorder="1" applyAlignment="1">
      <alignment horizontal="center" vertical="center"/>
    </xf>
    <xf numFmtId="0" fontId="102" fillId="51" borderId="30" xfId="0" applyFont="1" applyFill="1" applyBorder="1" applyAlignment="1">
      <alignment horizontal="center" vertical="center"/>
    </xf>
    <xf numFmtId="0" fontId="102" fillId="51" borderId="45" xfId="0" applyFont="1" applyFill="1" applyBorder="1" applyAlignment="1">
      <alignment horizontal="center" vertical="center"/>
    </xf>
    <xf numFmtId="0" fontId="102" fillId="51" borderId="210" xfId="0" applyFont="1" applyFill="1" applyBorder="1" applyAlignment="1">
      <alignment horizontal="center" wrapText="1"/>
    </xf>
    <xf numFmtId="0" fontId="102" fillId="51" borderId="222" xfId="0" applyFont="1" applyFill="1" applyBorder="1" applyAlignment="1">
      <alignment horizontal="center" wrapText="1"/>
    </xf>
    <xf numFmtId="0" fontId="102" fillId="51" borderId="210" xfId="0" applyFont="1" applyFill="1" applyBorder="1" applyAlignment="1">
      <alignment horizontal="center"/>
    </xf>
    <xf numFmtId="0" fontId="102" fillId="51" borderId="222" xfId="0" applyFont="1" applyFill="1" applyBorder="1" applyAlignment="1">
      <alignment horizontal="center"/>
    </xf>
    <xf numFmtId="166" fontId="6" fillId="37" borderId="252" xfId="0" applyNumberFormat="1" applyFont="1" applyFill="1" applyBorder="1" applyAlignment="1">
      <alignment horizontal="center"/>
    </xf>
    <xf numFmtId="166" fontId="6" fillId="37" borderId="253" xfId="0" applyNumberFormat="1" applyFont="1" applyFill="1" applyBorder="1" applyAlignment="1">
      <alignment horizontal="center"/>
    </xf>
    <xf numFmtId="2" fontId="101" fillId="37" borderId="251" xfId="0" applyNumberFormat="1" applyFont="1" applyFill="1" applyBorder="1" applyAlignment="1">
      <alignment horizontal="center"/>
    </xf>
    <xf numFmtId="2" fontId="101" fillId="37" borderId="45" xfId="0" applyNumberFormat="1" applyFont="1" applyFill="1" applyBorder="1" applyAlignment="1">
      <alignment horizontal="center"/>
    </xf>
    <xf numFmtId="0" fontId="70" fillId="51" borderId="64" xfId="0" applyFont="1" applyFill="1" applyBorder="1" applyAlignment="1">
      <alignment horizontal="center"/>
    </xf>
    <xf numFmtId="0" fontId="70" fillId="51" borderId="30" xfId="0" applyFont="1" applyFill="1" applyBorder="1" applyAlignment="1">
      <alignment horizontal="center"/>
    </xf>
    <xf numFmtId="0" fontId="70" fillId="51" borderId="29" xfId="0" applyFont="1" applyFill="1" applyBorder="1" applyAlignment="1">
      <alignment horizontal="center"/>
    </xf>
    <xf numFmtId="0" fontId="102" fillId="51" borderId="208" xfId="0" applyFont="1" applyFill="1" applyBorder="1" applyAlignment="1">
      <alignment horizontal="center" vertical="center"/>
    </xf>
    <xf numFmtId="0" fontId="102" fillId="51" borderId="0" xfId="0" applyFont="1" applyFill="1" applyBorder="1" applyAlignment="1">
      <alignment horizontal="center" vertical="center"/>
    </xf>
    <xf numFmtId="0" fontId="102" fillId="51" borderId="174" xfId="0" applyFont="1" applyFill="1" applyBorder="1" applyAlignment="1">
      <alignment horizontal="center" wrapText="1"/>
    </xf>
    <xf numFmtId="0" fontId="102" fillId="51" borderId="176" xfId="0" applyFont="1" applyFill="1" applyBorder="1" applyAlignment="1">
      <alignment horizontal="center" wrapText="1"/>
    </xf>
    <xf numFmtId="0" fontId="102" fillId="51" borderId="174" xfId="0" applyFont="1" applyFill="1" applyBorder="1" applyAlignment="1">
      <alignment horizontal="center"/>
    </xf>
    <xf numFmtId="0" fontId="102" fillId="51" borderId="176" xfId="0" applyFont="1" applyFill="1" applyBorder="1" applyAlignment="1">
      <alignment horizontal="center"/>
    </xf>
    <xf numFmtId="0" fontId="70" fillId="51" borderId="33" xfId="0" applyFont="1" applyFill="1" applyBorder="1" applyAlignment="1">
      <alignment horizontal="center"/>
    </xf>
    <xf numFmtId="0" fontId="70" fillId="51" borderId="67" xfId="0" applyFont="1" applyFill="1" applyBorder="1" applyAlignment="1">
      <alignment horizontal="center"/>
    </xf>
    <xf numFmtId="0" fontId="70" fillId="51" borderId="73" xfId="0" applyFont="1" applyFill="1" applyBorder="1" applyAlignment="1">
      <alignment horizontal="center"/>
    </xf>
    <xf numFmtId="0" fontId="70" fillId="51" borderId="65" xfId="0" applyFont="1" applyFill="1" applyBorder="1" applyAlignment="1">
      <alignment horizontal="center"/>
    </xf>
    <xf numFmtId="0" fontId="70" fillId="51" borderId="0" xfId="0" applyFont="1" applyFill="1" applyBorder="1" applyAlignment="1">
      <alignment horizontal="center"/>
    </xf>
    <xf numFmtId="0" fontId="70" fillId="51" borderId="32" xfId="0" applyFont="1" applyFill="1" applyBorder="1" applyAlignment="1">
      <alignment horizontal="center"/>
    </xf>
    <xf numFmtId="0" fontId="6" fillId="0" borderId="210" xfId="0" applyFont="1" applyBorder="1" applyAlignment="1">
      <alignment horizontal="center"/>
    </xf>
    <xf numFmtId="0" fontId="6" fillId="0" borderId="182" xfId="0" applyFont="1" applyBorder="1" applyAlignment="1">
      <alignment horizontal="center"/>
    </xf>
    <xf numFmtId="0" fontId="6" fillId="0" borderId="204" xfId="0" applyFont="1" applyBorder="1" applyAlignment="1">
      <alignment horizontal="center"/>
    </xf>
    <xf numFmtId="0" fontId="102" fillId="51" borderId="55" xfId="0" applyFont="1" applyFill="1" applyBorder="1" applyAlignment="1">
      <alignment horizontal="center" vertical="center"/>
    </xf>
    <xf numFmtId="0" fontId="102" fillId="51" borderId="58" xfId="0" applyFont="1" applyFill="1" applyBorder="1" applyAlignment="1">
      <alignment horizontal="center" vertical="center"/>
    </xf>
    <xf numFmtId="0" fontId="102" fillId="51" borderId="12" xfId="0" applyFont="1" applyFill="1" applyBorder="1" applyAlignment="1">
      <alignment horizontal="center" vertical="center"/>
    </xf>
    <xf numFmtId="0" fontId="102" fillId="51" borderId="242" xfId="0" applyFont="1" applyFill="1" applyBorder="1" applyAlignment="1">
      <alignment horizontal="center" wrapText="1"/>
    </xf>
    <xf numFmtId="0" fontId="102" fillId="51" borderId="243" xfId="0" applyFont="1" applyFill="1" applyBorder="1" applyAlignment="1">
      <alignment horizontal="center" wrapText="1"/>
    </xf>
    <xf numFmtId="0" fontId="102" fillId="51" borderId="242" xfId="0" applyFont="1" applyFill="1" applyBorder="1" applyAlignment="1">
      <alignment horizontal="center"/>
    </xf>
    <xf numFmtId="0" fontId="102" fillId="51" borderId="243" xfId="0" applyFont="1" applyFill="1" applyBorder="1" applyAlignment="1">
      <alignment horizontal="center"/>
    </xf>
    <xf numFmtId="0" fontId="70" fillId="54" borderId="186" xfId="0" applyFont="1" applyFill="1" applyBorder="1" applyAlignment="1" applyProtection="1">
      <alignment horizontal="center" vertical="center"/>
      <protection locked="0"/>
    </xf>
    <xf numFmtId="0" fontId="70" fillId="54" borderId="135" xfId="0" applyFont="1" applyFill="1" applyBorder="1" applyAlignment="1" applyProtection="1">
      <alignment horizontal="center" vertical="center"/>
      <protection locked="0"/>
    </xf>
    <xf numFmtId="0" fontId="70" fillId="54" borderId="187" xfId="0" applyFont="1" applyFill="1" applyBorder="1" applyAlignment="1" applyProtection="1">
      <alignment horizontal="center" vertical="center"/>
      <protection locked="0"/>
    </xf>
    <xf numFmtId="0" fontId="70" fillId="55" borderId="196" xfId="0" applyFont="1" applyFill="1" applyBorder="1" applyAlignment="1">
      <alignment horizontal="center" vertical="center"/>
    </xf>
    <xf numFmtId="0" fontId="70" fillId="55" borderId="175" xfId="0" applyFont="1" applyFill="1" applyBorder="1" applyAlignment="1">
      <alignment horizontal="center" vertical="center"/>
    </xf>
    <xf numFmtId="0" fontId="70" fillId="55" borderId="197" xfId="0" applyFont="1" applyFill="1" applyBorder="1" applyAlignment="1">
      <alignment horizontal="center" vertical="center"/>
    </xf>
    <xf numFmtId="0" fontId="156" fillId="0" borderId="0" xfId="51" applyFont="1" applyAlignment="1">
      <alignment horizontal="center" vertical="center" wrapText="1"/>
    </xf>
    <xf numFmtId="0" fontId="0" fillId="0" borderId="0" xfId="0" applyAlignment="1">
      <alignment horizontal="center" vertical="center" wrapText="1"/>
    </xf>
    <xf numFmtId="0" fontId="70" fillId="54" borderId="134" xfId="0" applyFont="1" applyFill="1" applyBorder="1" applyAlignment="1" applyProtection="1">
      <alignment horizontal="center" vertical="center"/>
      <protection locked="0"/>
    </xf>
    <xf numFmtId="0" fontId="70" fillId="54" borderId="136" xfId="0" applyFont="1" applyFill="1" applyBorder="1" applyAlignment="1" applyProtection="1">
      <alignment horizontal="center" vertical="center"/>
      <protection locked="0"/>
    </xf>
    <xf numFmtId="0" fontId="70" fillId="55" borderId="174" xfId="0" applyFont="1" applyFill="1" applyBorder="1" applyAlignment="1">
      <alignment horizontal="center" vertical="center"/>
    </xf>
    <xf numFmtId="0" fontId="70" fillId="55" borderId="176" xfId="0" applyFont="1" applyFill="1" applyBorder="1" applyAlignment="1">
      <alignment horizontal="center" vertical="center"/>
    </xf>
    <xf numFmtId="0" fontId="102" fillId="49" borderId="0" xfId="0" applyFont="1" applyFill="1" applyBorder="1" applyAlignment="1">
      <alignment horizontal="center"/>
    </xf>
    <xf numFmtId="0" fontId="9" fillId="32" borderId="84" xfId="51" applyFont="1" applyFill="1" applyBorder="1" applyAlignment="1" applyProtection="1">
      <alignment horizontal="center" vertical="center" textRotation="90" wrapText="1"/>
    </xf>
    <xf numFmtId="0" fontId="9" fillId="32" borderId="201" xfId="51" applyFont="1" applyFill="1" applyBorder="1" applyAlignment="1" applyProtection="1">
      <alignment horizontal="center" vertical="center" textRotation="90" wrapText="1"/>
    </xf>
    <xf numFmtId="0" fontId="9" fillId="32" borderId="13" xfId="51" applyFont="1" applyFill="1" applyBorder="1" applyAlignment="1" applyProtection="1">
      <alignment horizontal="center" vertical="center" textRotation="90" wrapText="1"/>
    </xf>
    <xf numFmtId="0" fontId="9" fillId="32" borderId="13" xfId="51" applyFont="1" applyFill="1" applyBorder="1" applyAlignment="1">
      <alignment horizontal="center" textRotation="90" wrapText="1"/>
    </xf>
    <xf numFmtId="0" fontId="9" fillId="32" borderId="13" xfId="51" applyFont="1" applyFill="1" applyBorder="1" applyAlignment="1" applyProtection="1">
      <alignment horizontal="center" textRotation="90" wrapText="1"/>
    </xf>
    <xf numFmtId="0" fontId="9" fillId="32" borderId="64" xfId="51" applyFont="1" applyFill="1" applyBorder="1" applyAlignment="1">
      <alignment horizontal="center" vertical="center" textRotation="90" wrapText="1"/>
    </xf>
    <xf numFmtId="0" fontId="9" fillId="32" borderId="65" xfId="51" applyFont="1" applyFill="1" applyBorder="1" applyAlignment="1">
      <alignment horizontal="center" vertical="center" textRotation="90" wrapText="1"/>
    </xf>
    <xf numFmtId="0" fontId="9" fillId="32" borderId="66" xfId="51" applyFont="1" applyFill="1" applyBorder="1" applyAlignment="1">
      <alignment horizontal="center" vertical="center" textRotation="90" wrapText="1"/>
    </xf>
    <xf numFmtId="0" fontId="9" fillId="32" borderId="84" xfId="51" applyFont="1" applyFill="1" applyBorder="1" applyAlignment="1" applyProtection="1">
      <alignment horizontal="center" textRotation="90" wrapText="1"/>
    </xf>
    <xf numFmtId="0" fontId="9" fillId="32" borderId="201" xfId="51" applyFont="1" applyFill="1" applyBorder="1" applyAlignment="1" applyProtection="1">
      <alignment horizontal="center" textRotation="90" wrapText="1"/>
    </xf>
    <xf numFmtId="0" fontId="3" fillId="0" borderId="55" xfId="0" applyFont="1" applyBorder="1" applyAlignment="1">
      <alignment horizontal="center" wrapText="1"/>
    </xf>
    <xf numFmtId="0" fontId="3" fillId="0" borderId="11" xfId="0" applyFont="1" applyBorder="1" applyAlignment="1">
      <alignment horizontal="center" wrapText="1"/>
    </xf>
    <xf numFmtId="0" fontId="3" fillId="0" borderId="58" xfId="0" applyFont="1" applyBorder="1" applyAlignment="1">
      <alignment horizontal="center" wrapText="1"/>
    </xf>
    <xf numFmtId="0" fontId="3" fillId="0" borderId="55"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58" xfId="0" applyFont="1" applyBorder="1" applyAlignment="1">
      <alignment horizontal="center" vertical="center" wrapText="1"/>
    </xf>
    <xf numFmtId="0" fontId="140" fillId="25" borderId="276" xfId="0" applyFont="1" applyFill="1" applyBorder="1" applyAlignment="1" applyProtection="1">
      <alignment horizontal="left" wrapText="1"/>
      <protection locked="0"/>
    </xf>
    <xf numFmtId="0" fontId="140" fillId="25" borderId="277" xfId="0" applyFont="1" applyFill="1" applyBorder="1" applyAlignment="1" applyProtection="1">
      <alignment horizontal="left" wrapText="1"/>
      <protection locked="0"/>
    </xf>
    <xf numFmtId="0" fontId="137" fillId="55" borderId="84" xfId="0" applyFont="1" applyFill="1" applyBorder="1" applyAlignment="1" applyProtection="1">
      <alignment horizontal="center" wrapText="1"/>
      <protection locked="0"/>
    </xf>
    <xf numFmtId="0" fontId="137" fillId="55" borderId="14" xfId="0" applyFont="1" applyFill="1" applyBorder="1" applyAlignment="1" applyProtection="1">
      <alignment horizontal="center" wrapText="1"/>
      <protection locked="0"/>
    </xf>
    <xf numFmtId="0" fontId="137" fillId="55" borderId="95" xfId="0" applyFont="1" applyFill="1" applyBorder="1" applyAlignment="1" applyProtection="1">
      <alignment horizontal="center" wrapText="1"/>
      <protection locked="0"/>
    </xf>
    <xf numFmtId="0" fontId="137" fillId="55" borderId="83" xfId="0" applyFont="1" applyFill="1" applyBorder="1" applyAlignment="1" applyProtection="1">
      <alignment wrapText="1"/>
      <protection locked="0"/>
    </xf>
    <xf numFmtId="0" fontId="137" fillId="55" borderId="81" xfId="0" applyFont="1" applyFill="1" applyBorder="1" applyAlignment="1" applyProtection="1">
      <alignment wrapText="1"/>
      <protection locked="0"/>
    </xf>
    <xf numFmtId="0" fontId="85" fillId="0" borderId="65" xfId="0" applyFont="1" applyFill="1" applyBorder="1" applyAlignment="1" applyProtection="1">
      <alignment horizontal="center"/>
      <protection locked="0"/>
    </xf>
    <xf numFmtId="0" fontId="84" fillId="0" borderId="0" xfId="0" applyFont="1" applyFill="1" applyBorder="1" applyAlignment="1" applyProtection="1">
      <protection locked="0"/>
    </xf>
    <xf numFmtId="0" fontId="84" fillId="0" borderId="32" xfId="0" applyFont="1" applyFill="1" applyBorder="1" applyAlignment="1" applyProtection="1">
      <protection locked="0"/>
    </xf>
    <xf numFmtId="0" fontId="84" fillId="25" borderId="33" xfId="0" applyFont="1" applyFill="1" applyBorder="1" applyAlignment="1" applyProtection="1">
      <alignment horizontal="left" wrapText="1"/>
      <protection locked="0"/>
    </xf>
    <xf numFmtId="0" fontId="84" fillId="25" borderId="73" xfId="0" applyFont="1" applyFill="1" applyBorder="1" applyAlignment="1" applyProtection="1">
      <alignment horizontal="left" wrapText="1"/>
      <protection locked="0"/>
    </xf>
    <xf numFmtId="0" fontId="70" fillId="55" borderId="146" xfId="0" applyFont="1" applyFill="1" applyBorder="1" applyAlignment="1">
      <alignment horizontal="center"/>
    </xf>
    <xf numFmtId="0" fontId="26" fillId="55" borderId="44" xfId="0" applyFont="1" applyFill="1" applyBorder="1" applyAlignment="1">
      <alignment horizontal="center" vertical="center" wrapText="1"/>
    </xf>
    <xf numFmtId="0" fontId="26" fillId="55" borderId="0" xfId="0" applyFont="1" applyFill="1" applyBorder="1" applyAlignment="1">
      <alignment horizontal="center" vertical="center" wrapText="1"/>
    </xf>
    <xf numFmtId="0" fontId="7" fillId="32" borderId="55" xfId="0" applyFont="1" applyFill="1" applyBorder="1" applyAlignment="1">
      <alignment horizontal="center" vertical="center" wrapText="1"/>
    </xf>
    <xf numFmtId="0" fontId="7" fillId="32" borderId="11" xfId="0" applyFont="1" applyFill="1" applyBorder="1" applyAlignment="1">
      <alignment horizontal="center" vertical="center" wrapText="1"/>
    </xf>
    <xf numFmtId="0" fontId="7" fillId="32" borderId="58" xfId="0" applyFont="1" applyFill="1" applyBorder="1" applyAlignment="1">
      <alignment horizontal="center" vertical="center" wrapText="1"/>
    </xf>
    <xf numFmtId="0" fontId="15" fillId="32" borderId="12" xfId="0" quotePrefix="1" applyFont="1" applyFill="1" applyBorder="1" applyAlignment="1">
      <alignment horizontal="center" vertical="center"/>
    </xf>
    <xf numFmtId="175" fontId="7" fillId="32" borderId="55" xfId="62" applyNumberFormat="1" applyFont="1" applyFill="1" applyBorder="1" applyAlignment="1" applyProtection="1">
      <alignment horizontal="center" vertical="center" wrapText="1"/>
    </xf>
    <xf numFmtId="0" fontId="0" fillId="32" borderId="58" xfId="0" applyFill="1" applyBorder="1" applyAlignment="1">
      <alignment wrapText="1"/>
    </xf>
    <xf numFmtId="0" fontId="16" fillId="32" borderId="64" xfId="0" applyFont="1" applyFill="1" applyBorder="1" applyAlignment="1">
      <alignment horizontal="center"/>
    </xf>
    <xf numFmtId="0" fontId="16" fillId="32" borderId="30" xfId="0" applyFont="1" applyFill="1" applyBorder="1" applyAlignment="1">
      <alignment horizontal="center"/>
    </xf>
    <xf numFmtId="0" fontId="16" fillId="32" borderId="29" xfId="0" applyFont="1" applyFill="1" applyBorder="1" applyAlignment="1">
      <alignment horizontal="center"/>
    </xf>
    <xf numFmtId="0" fontId="7" fillId="32" borderId="64" xfId="0" quotePrefix="1" applyFont="1" applyFill="1" applyBorder="1" applyAlignment="1">
      <alignment horizontal="center" vertical="center"/>
    </xf>
    <xf numFmtId="0" fontId="7" fillId="32" borderId="30" xfId="0" quotePrefix="1" applyFont="1" applyFill="1" applyBorder="1" applyAlignment="1">
      <alignment horizontal="center" vertical="center"/>
    </xf>
    <xf numFmtId="0" fontId="7" fillId="32" borderId="29" xfId="0" quotePrefix="1" applyFont="1" applyFill="1" applyBorder="1" applyAlignment="1">
      <alignment horizontal="center" vertical="center"/>
    </xf>
    <xf numFmtId="0" fontId="7" fillId="32" borderId="54" xfId="0" quotePrefix="1" applyFont="1" applyFill="1" applyBorder="1" applyAlignment="1">
      <alignment horizontal="center" vertical="center"/>
    </xf>
    <xf numFmtId="0" fontId="16" fillId="32" borderId="55" xfId="0" applyFont="1" applyFill="1" applyBorder="1" applyAlignment="1">
      <alignment horizontal="center" wrapText="1"/>
    </xf>
    <xf numFmtId="0" fontId="16" fillId="32" borderId="11" xfId="0" applyFont="1" applyFill="1" applyBorder="1" applyAlignment="1">
      <alignment horizontal="center" wrapText="1"/>
    </xf>
    <xf numFmtId="0" fontId="7" fillId="32" borderId="33" xfId="0" quotePrefix="1" applyFont="1" applyFill="1" applyBorder="1" applyAlignment="1">
      <alignment horizontal="center" vertical="center"/>
    </xf>
    <xf numFmtId="0" fontId="7" fillId="32" borderId="67" xfId="0" quotePrefix="1" applyFont="1" applyFill="1" applyBorder="1" applyAlignment="1">
      <alignment horizontal="center" vertical="center"/>
    </xf>
    <xf numFmtId="0" fontId="7" fillId="32" borderId="73" xfId="0" quotePrefix="1" applyFont="1" applyFill="1" applyBorder="1" applyAlignment="1">
      <alignment horizontal="center" vertical="center"/>
    </xf>
    <xf numFmtId="0" fontId="7" fillId="32" borderId="96" xfId="0" applyFont="1" applyFill="1" applyBorder="1" applyAlignment="1">
      <alignment horizontal="center" vertical="center"/>
    </xf>
    <xf numFmtId="0" fontId="7" fillId="32" borderId="82" xfId="0" applyFont="1" applyFill="1" applyBorder="1" applyAlignment="1">
      <alignment horizontal="center" vertical="center"/>
    </xf>
    <xf numFmtId="0" fontId="7" fillId="32" borderId="97" xfId="0" applyFont="1" applyFill="1" applyBorder="1" applyAlignment="1">
      <alignment horizontal="center" vertical="center"/>
    </xf>
    <xf numFmtId="0" fontId="7" fillId="32" borderId="98" xfId="0" quotePrefix="1" applyFont="1" applyFill="1" applyBorder="1" applyAlignment="1">
      <alignment horizontal="center" vertical="center" wrapText="1"/>
    </xf>
    <xf numFmtId="0" fontId="7" fillId="32" borderId="81" xfId="0" quotePrefix="1" applyFont="1" applyFill="1" applyBorder="1" applyAlignment="1">
      <alignment horizontal="center" vertical="center" wrapText="1"/>
    </xf>
    <xf numFmtId="0" fontId="7" fillId="32" borderId="11" xfId="0" quotePrefix="1" applyFont="1" applyFill="1" applyBorder="1" applyAlignment="1">
      <alignment horizontal="center" vertical="center" wrapText="1"/>
    </xf>
    <xf numFmtId="0" fontId="7" fillId="32" borderId="55" xfId="0" quotePrefix="1" applyFont="1" applyFill="1" applyBorder="1" applyAlignment="1">
      <alignment horizontal="center" vertical="center" wrapText="1"/>
    </xf>
    <xf numFmtId="0" fontId="7" fillId="32" borderId="76" xfId="0" applyFont="1" applyFill="1" applyBorder="1" applyAlignment="1">
      <alignment horizontal="center" vertical="center"/>
    </xf>
    <xf numFmtId="0" fontId="7" fillId="32" borderId="77" xfId="0" applyFont="1" applyFill="1" applyBorder="1" applyAlignment="1">
      <alignment horizontal="center" vertical="center"/>
    </xf>
    <xf numFmtId="0" fontId="7" fillId="32" borderId="78" xfId="0" applyFont="1" applyFill="1" applyBorder="1" applyAlignment="1">
      <alignment horizontal="center" vertical="center"/>
    </xf>
    <xf numFmtId="0" fontId="15" fillId="32" borderId="0" xfId="0" quotePrefix="1" applyFont="1" applyFill="1" applyBorder="1" applyAlignment="1">
      <alignment horizontal="center" vertical="center"/>
    </xf>
    <xf numFmtId="0" fontId="16" fillId="32" borderId="29" xfId="0" applyFont="1" applyFill="1" applyBorder="1" applyAlignment="1">
      <alignment horizontal="center" wrapText="1"/>
    </xf>
    <xf numFmtId="0" fontId="16" fillId="32" borderId="32" xfId="0" applyFont="1" applyFill="1" applyBorder="1" applyAlignment="1">
      <alignment horizontal="center" wrapText="1"/>
    </xf>
    <xf numFmtId="0" fontId="16" fillId="32" borderId="95" xfId="0" applyFont="1" applyFill="1" applyBorder="1" applyAlignment="1">
      <alignment horizontal="center"/>
    </xf>
    <xf numFmtId="0" fontId="16" fillId="32" borderId="83" xfId="0" applyFont="1" applyFill="1" applyBorder="1" applyAlignment="1">
      <alignment horizontal="center"/>
    </xf>
    <xf numFmtId="0" fontId="16" fillId="32" borderId="81" xfId="0" applyFont="1" applyFill="1" applyBorder="1" applyAlignment="1">
      <alignment horizontal="center"/>
    </xf>
    <xf numFmtId="0" fontId="15" fillId="32" borderId="33" xfId="0" quotePrefix="1" applyFont="1" applyFill="1" applyBorder="1" applyAlignment="1">
      <alignment horizontal="center" vertical="center"/>
    </xf>
    <xf numFmtId="0" fontId="15" fillId="32" borderId="67" xfId="0" quotePrefix="1" applyFont="1" applyFill="1" applyBorder="1" applyAlignment="1">
      <alignment horizontal="center" vertical="center"/>
    </xf>
    <xf numFmtId="0" fontId="15" fillId="32" borderId="73" xfId="0" quotePrefix="1" applyFont="1" applyFill="1" applyBorder="1" applyAlignment="1">
      <alignment horizontal="center" vertical="center"/>
    </xf>
    <xf numFmtId="0" fontId="73" fillId="32" borderId="33" xfId="51" applyFont="1" applyFill="1" applyBorder="1" applyAlignment="1">
      <alignment horizontal="center"/>
    </xf>
    <xf numFmtId="0" fontId="73" fillId="32" borderId="67" xfId="51" applyFont="1" applyFill="1" applyBorder="1" applyAlignment="1">
      <alignment horizontal="center"/>
    </xf>
    <xf numFmtId="0" fontId="73" fillId="32" borderId="73" xfId="51" applyFont="1" applyFill="1" applyBorder="1" applyAlignment="1">
      <alignment horizontal="center"/>
    </xf>
    <xf numFmtId="0" fontId="3" fillId="32" borderId="33" xfId="51" applyFill="1" applyBorder="1" applyAlignment="1">
      <alignment horizontal="center"/>
    </xf>
    <xf numFmtId="0" fontId="3" fillId="32" borderId="67" xfId="51" applyFill="1" applyBorder="1" applyAlignment="1">
      <alignment horizontal="center"/>
    </xf>
    <xf numFmtId="0" fontId="3" fillId="32" borderId="73" xfId="51" applyFill="1" applyBorder="1" applyAlignment="1">
      <alignment horizontal="center"/>
    </xf>
    <xf numFmtId="0" fontId="3" fillId="32" borderId="98" xfId="51" applyFill="1" applyBorder="1" applyAlignment="1">
      <alignment horizontal="center" wrapText="1"/>
    </xf>
    <xf numFmtId="0" fontId="3" fillId="32" borderId="145" xfId="51" applyFill="1" applyBorder="1" applyAlignment="1">
      <alignment horizontal="center" wrapText="1"/>
    </xf>
    <xf numFmtId="0" fontId="3" fillId="32" borderId="83" xfId="51" applyFill="1" applyBorder="1" applyAlignment="1">
      <alignment horizontal="center" wrapText="1"/>
    </xf>
    <xf numFmtId="0" fontId="3" fillId="32" borderId="81" xfId="51" applyFill="1" applyBorder="1" applyAlignment="1">
      <alignment horizontal="center" wrapText="1"/>
    </xf>
    <xf numFmtId="0" fontId="12" fillId="26" borderId="0" xfId="0" applyFont="1" applyFill="1" applyAlignment="1">
      <alignment horizontal="center"/>
    </xf>
    <xf numFmtId="0" fontId="0" fillId="0" borderId="0" xfId="0" applyAlignment="1">
      <alignment horizontal="center"/>
    </xf>
    <xf numFmtId="187" fontId="2" fillId="47" borderId="0" xfId="40" applyNumberFormat="1" applyFont="1" applyFill="1" applyBorder="1" applyAlignment="1" applyProtection="1">
      <alignment horizontal="center" wrapText="1"/>
      <protection locked="0"/>
    </xf>
  </cellXfs>
  <cellStyles count="67">
    <cellStyle name="20% - Accent1" xfId="1" builtinId="30" customBuiltin="1"/>
    <cellStyle name="20% - Accent1 2" xfId="2" xr:uid="{00000000-0005-0000-0000-000001000000}"/>
    <cellStyle name="20% - Accent2" xfId="3" builtinId="34" customBuiltin="1"/>
    <cellStyle name="20% - Accent2 2" xfId="4" xr:uid="{00000000-0005-0000-0000-000003000000}"/>
    <cellStyle name="20% - Accent3" xfId="5" builtinId="38" customBuiltin="1"/>
    <cellStyle name="20% - Accent3 2" xfId="6" xr:uid="{00000000-0005-0000-0000-000005000000}"/>
    <cellStyle name="20% - Accent4" xfId="7" builtinId="42" customBuiltin="1"/>
    <cellStyle name="20% - Accent4 2" xfId="8" xr:uid="{00000000-0005-0000-0000-000007000000}"/>
    <cellStyle name="20% - Accent5" xfId="9" builtinId="46" customBuiltin="1"/>
    <cellStyle name="20% - Accent5 2" xfId="10" xr:uid="{00000000-0005-0000-0000-000009000000}"/>
    <cellStyle name="20% - Accent6" xfId="11" builtinId="50" customBuiltin="1"/>
    <cellStyle name="20% - Accent6 2" xfId="12" xr:uid="{00000000-0005-0000-0000-00000B000000}"/>
    <cellStyle name="40% - Accent1" xfId="13" builtinId="31" customBuiltin="1"/>
    <cellStyle name="40% - Accent1 2" xfId="14" xr:uid="{00000000-0005-0000-0000-00000D000000}"/>
    <cellStyle name="40% - Accent2" xfId="15" builtinId="35" customBuiltin="1"/>
    <cellStyle name="40% - Accent2 2" xfId="16" xr:uid="{00000000-0005-0000-0000-00000F000000}"/>
    <cellStyle name="40% - Accent3" xfId="17" builtinId="39" customBuiltin="1"/>
    <cellStyle name="40% - Accent3 2" xfId="18" xr:uid="{00000000-0005-0000-0000-000011000000}"/>
    <cellStyle name="40% - Accent4" xfId="19" builtinId="43" customBuiltin="1"/>
    <cellStyle name="40% - Accent4 2" xfId="20" xr:uid="{00000000-0005-0000-0000-000013000000}"/>
    <cellStyle name="40% - Accent5" xfId="21" builtinId="47" customBuiltin="1"/>
    <cellStyle name="40% - Accent5 2" xfId="22" xr:uid="{00000000-0005-0000-0000-000015000000}"/>
    <cellStyle name="40% - Accent6" xfId="23" builtinId="51" customBuiltin="1"/>
    <cellStyle name="40% - Accent6 2" xfId="24" xr:uid="{00000000-0005-0000-0000-000017000000}"/>
    <cellStyle name="60% - Accent1" xfId="25" builtinId="32" customBuiltin="1"/>
    <cellStyle name="60% - Accent2" xfId="26" builtinId="36" customBuiltin="1"/>
    <cellStyle name="60% - Accent3" xfId="27" builtinId="40" customBuiltin="1"/>
    <cellStyle name="60% - Accent4" xfId="28" builtinId="44" customBuiltin="1"/>
    <cellStyle name="60% - Accent5" xfId="29" builtinId="48" customBuiltin="1"/>
    <cellStyle name="60% - Accent6" xfId="30" builtinId="52" customBuiltin="1"/>
    <cellStyle name="Accent1" xfId="31" builtinId="29" customBuiltin="1"/>
    <cellStyle name="Accent2" xfId="32" builtinId="33" customBuiltin="1"/>
    <cellStyle name="Accent3" xfId="33" builtinId="37" customBuiltin="1"/>
    <cellStyle name="Accent4" xfId="34" builtinId="41" customBuiltin="1"/>
    <cellStyle name="Accent5" xfId="35" builtinId="45" customBuiltin="1"/>
    <cellStyle name="Accent6" xfId="36" builtinId="49" customBuiltin="1"/>
    <cellStyle name="Bad" xfId="37" builtinId="27" customBuiltin="1"/>
    <cellStyle name="Calculation" xfId="38" builtinId="22" customBuiltin="1"/>
    <cellStyle name="Check Cell" xfId="39" builtinId="23" customBuiltin="1"/>
    <cellStyle name="Comma" xfId="40" builtinId="3"/>
    <cellStyle name="Comma 2" xfId="41" xr:uid="{00000000-0005-0000-0000-000028000000}"/>
    <cellStyle name="Comma 3" xfId="66" xr:uid="{A173A75F-37DB-47CB-8C35-5B802A1F2EE9}"/>
    <cellStyle name="Comma_TRP Retail Rates 2009-10 2" xfId="62" xr:uid="{00000000-0005-0000-0000-00002A000000}"/>
    <cellStyle name="Currency 2" xfId="59" xr:uid="{00000000-0005-0000-0000-00002B000000}"/>
    <cellStyle name="Explanatory Text" xfId="42" builtinId="53" customBuiltin="1"/>
    <cellStyle name="Good" xfId="43" builtinId="26" customBuiltin="1"/>
    <cellStyle name="Heading 1" xfId="44" builtinId="16" customBuiltin="1"/>
    <cellStyle name="Heading 2" xfId="45" builtinId="17" customBuiltin="1"/>
    <cellStyle name="Heading 3" xfId="46" builtinId="18" customBuiltin="1"/>
    <cellStyle name="Heading 4" xfId="47" builtinId="19" customBuiltin="1"/>
    <cellStyle name="Hyperlink" xfId="60" builtinId="8"/>
    <cellStyle name="Input" xfId="48" builtinId="20" customBuiltin="1"/>
    <cellStyle name="Linked Cell" xfId="49" builtinId="24" customBuiltin="1"/>
    <cellStyle name="Neutral" xfId="50" builtinId="28" customBuiltin="1"/>
    <cellStyle name="Normal" xfId="0" builtinId="0"/>
    <cellStyle name="Normal 2" xfId="51" xr:uid="{00000000-0005-0000-0000-000037000000}"/>
    <cellStyle name="Normal 2 2" xfId="63" xr:uid="{00000000-0005-0000-0000-000038000000}"/>
    <cellStyle name="Normal_Costing" xfId="64" xr:uid="{1018F56C-EE6A-4011-84F5-5AE7C13E51EF}"/>
    <cellStyle name="Normal_Tx &amp; Dx loss factors 200910" xfId="52" xr:uid="{00000000-0005-0000-0000-000039000000}"/>
    <cellStyle name="Note" xfId="53" builtinId="10" customBuiltin="1"/>
    <cellStyle name="Note 2" xfId="54" xr:uid="{00000000-0005-0000-0000-00003B000000}"/>
    <cellStyle name="Output" xfId="55" builtinId="21" customBuiltin="1"/>
    <cellStyle name="Percent" xfId="61" builtinId="5"/>
    <cellStyle name="Percent 2" xfId="65" xr:uid="{396E700A-9900-4737-9DF3-5ED71D61F2BA}"/>
    <cellStyle name="Title" xfId="56" builtinId="15" customBuiltin="1"/>
    <cellStyle name="Total" xfId="57" builtinId="25" customBuiltin="1"/>
    <cellStyle name="Warning Text" xfId="58" builtinId="11" customBuiltin="1"/>
  </cellStyles>
  <dxfs count="80">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general" vertical="center" textRotation="0" wrapText="0" indent="0" justifyLastLine="0" shrinkToFit="0" readingOrder="0"/>
      <border diagonalUp="0" diagonalDown="0">
        <left/>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general" vertical="center" textRotation="0" wrapText="0" indent="0" justifyLastLine="0" shrinkToFit="0" readingOrder="0"/>
    </dxf>
    <dxf>
      <fill>
        <patternFill patternType="solid">
          <fgColor indexed="64"/>
          <bgColor theme="0"/>
        </patternFill>
      </fill>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general" vertical="center" textRotation="0" wrapText="0" indent="0" justifyLastLine="0" shrinkToFit="0" readingOrder="0"/>
      <border diagonalUp="0" diagonalDown="0">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general" vertical="center" textRotation="0" wrapText="0" indent="0" justifyLastLine="0" shrinkToFit="0" readingOrder="0"/>
      <border diagonalUp="0" diagonalDown="0">
        <left/>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general" vertical="center" textRotation="0" wrapText="0" indent="0" justifyLastLine="0" shrinkToFit="0" readingOrder="0"/>
    </dxf>
    <dxf>
      <border>
        <bottom style="thin">
          <color indexed="64"/>
        </bottom>
      </border>
    </dxf>
    <dxf>
      <fill>
        <patternFill patternType="solid">
          <fgColor indexed="64"/>
          <bgColor theme="0"/>
        </patternFill>
      </fill>
      <border diagonalUp="0" diagonalDown="0">
        <left style="thin">
          <color indexed="64"/>
        </left>
        <right style="thin">
          <color indexed="64"/>
        </right>
        <top/>
        <bottom/>
        <vertical style="thin">
          <color indexed="64"/>
        </vertical>
        <horizontal style="thin">
          <color indexed="64"/>
        </horizontal>
      </border>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rgb="FFFFC00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ill>
        <patternFill>
          <bgColor theme="3" tint="0.59996337778862885"/>
        </patternFill>
      </fill>
    </dxf>
    <dxf>
      <fill>
        <patternFill>
          <bgColor rgb="FFFFC000"/>
        </patternFill>
      </fill>
    </dxf>
    <dxf>
      <font>
        <b/>
        <i val="0"/>
      </font>
      <fill>
        <patternFill>
          <bgColor rgb="FFFF0000"/>
        </patternFill>
      </fill>
    </dxf>
    <dxf>
      <font>
        <b/>
        <i val="0"/>
      </font>
      <fill>
        <patternFill>
          <bgColor rgb="FFFFFF00"/>
        </patternFill>
      </fill>
    </dxf>
    <dxf>
      <font>
        <b/>
        <i val="0"/>
      </font>
      <fill>
        <patternFill>
          <bgColor rgb="FF00B050"/>
        </patternFill>
      </fill>
    </dxf>
    <dxf>
      <font>
        <b/>
        <i val="0"/>
      </font>
      <fill>
        <patternFill>
          <bgColor rgb="FFFF0000"/>
        </patternFill>
      </fill>
    </dxf>
    <dxf>
      <font>
        <b/>
        <i val="0"/>
      </font>
      <fill>
        <patternFill>
          <bgColor rgb="FFFFFF00"/>
        </patternFill>
      </fill>
    </dxf>
    <dxf>
      <font>
        <b/>
        <i val="0"/>
      </font>
      <fill>
        <patternFill>
          <bgColor rgb="FF00B050"/>
        </patternFill>
      </fill>
    </dxf>
    <dxf>
      <font>
        <b/>
        <i val="0"/>
      </font>
      <fill>
        <patternFill>
          <bgColor rgb="FFFF0000"/>
        </patternFill>
      </fill>
    </dxf>
    <dxf>
      <font>
        <b/>
        <i val="0"/>
      </font>
      <fill>
        <patternFill>
          <bgColor rgb="FFFFFF00"/>
        </patternFill>
      </fill>
    </dxf>
    <dxf>
      <font>
        <b/>
        <i val="0"/>
      </font>
      <fill>
        <patternFill>
          <bgColor rgb="FF00B050"/>
        </patternFill>
      </fill>
    </dxf>
  </dxfs>
  <tableStyles count="0" defaultTableStyle="TableStyleMedium2" defaultPivotStyle="PivotStyleLight16"/>
  <colors>
    <mruColors>
      <color rgb="FF858705"/>
      <color rgb="FF96330F"/>
      <color rgb="FF598787"/>
      <color rgb="FFFFFFCC"/>
      <color rgb="FF800080"/>
      <color rgb="FF99FF66"/>
      <color rgb="FF99FF99"/>
      <color rgb="FF00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hyperlink" Target="#WEPS!F26"/><Relationship Id="rId1" Type="http://schemas.openxmlformats.org/officeDocument/2006/relationships/hyperlink" Target="#WEPS!C26"/></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1" Type="http://schemas.openxmlformats.org/officeDocument/2006/relationships/image" Target="../media/image3.tmp"/></Relationships>
</file>

<file path=xl/drawings/drawing1.xml><?xml version="1.0" encoding="utf-8"?>
<xdr:wsDr xmlns:xdr="http://schemas.openxmlformats.org/drawingml/2006/spreadsheetDrawing" xmlns:a="http://schemas.openxmlformats.org/drawingml/2006/main">
  <xdr:twoCellAnchor>
    <xdr:from>
      <xdr:col>4</xdr:col>
      <xdr:colOff>36426</xdr:colOff>
      <xdr:row>18</xdr:row>
      <xdr:rowOff>2451</xdr:rowOff>
    </xdr:from>
    <xdr:to>
      <xdr:col>8</xdr:col>
      <xdr:colOff>282073</xdr:colOff>
      <xdr:row>20</xdr:row>
      <xdr:rowOff>370417</xdr:rowOff>
    </xdr:to>
    <xdr:sp macro="" textlink="">
      <xdr:nvSpPr>
        <xdr:cNvPr id="2" name="TextBox 1">
          <a:extLst>
            <a:ext uri="{FF2B5EF4-FFF2-40B4-BE49-F238E27FC236}">
              <a16:creationId xmlns:a16="http://schemas.microsoft.com/office/drawing/2014/main" id="{87068496-9E1C-4EE1-99AF-34D94ADAC365}"/>
            </a:ext>
          </a:extLst>
        </xdr:cNvPr>
        <xdr:cNvSpPr txBox="1"/>
      </xdr:nvSpPr>
      <xdr:spPr>
        <a:xfrm>
          <a:off x="5645593" y="4108784"/>
          <a:ext cx="5082230" cy="738383"/>
        </a:xfrm>
        <a:prstGeom prst="rect">
          <a:avLst/>
        </a:prstGeom>
        <a:solidFill>
          <a:srgbClr val="598787"/>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spcAft>
              <a:spcPts val="600"/>
            </a:spcAft>
          </a:pPr>
          <a:r>
            <a:rPr lang="en-ZA" sz="1000">
              <a:solidFill>
                <a:schemeClr val="bg1"/>
              </a:solidFill>
            </a:rPr>
            <a:t>IF NO,</a:t>
          </a:r>
          <a:r>
            <a:rPr lang="en-ZA" sz="1000" baseline="0">
              <a:solidFill>
                <a:schemeClr val="bg1"/>
              </a:solidFill>
            </a:rPr>
            <a:t> ENTER BILLING SUMMATED LOAD DETAILS ON THIS SHEET (FROM CELL C25)</a:t>
          </a:r>
        </a:p>
        <a:p>
          <a:pPr>
            <a:spcAft>
              <a:spcPts val="600"/>
            </a:spcAft>
          </a:pPr>
          <a:r>
            <a:rPr lang="en-ZA" sz="1000" baseline="0">
              <a:solidFill>
                <a:schemeClr val="bg1"/>
              </a:solidFill>
            </a:rPr>
            <a:t>IF YES, INPUT HOURLY DATA ON "HOURLY DATA" SHEET</a:t>
          </a:r>
        </a:p>
        <a:p>
          <a:pPr>
            <a:spcAft>
              <a:spcPts val="600"/>
            </a:spcAft>
          </a:pPr>
          <a:r>
            <a:rPr lang="en-ZA" sz="1000" baseline="0">
              <a:solidFill>
                <a:schemeClr val="bg1"/>
              </a:solidFill>
            </a:rPr>
            <a:t>N.B: USING SUMMATED DATA WILL NOT SHOW TOU CHANGE IMPACT</a:t>
          </a:r>
          <a:endParaRPr lang="en-ZA" sz="1000">
            <a:solidFill>
              <a:schemeClr val="bg1"/>
            </a:solidFill>
          </a:endParaRPr>
        </a:p>
      </xdr:txBody>
    </xdr:sp>
    <xdr:clientData/>
  </xdr:twoCellAnchor>
  <xdr:twoCellAnchor>
    <xdr:from>
      <xdr:col>3</xdr:col>
      <xdr:colOff>280595</xdr:colOff>
      <xdr:row>4</xdr:row>
      <xdr:rowOff>46538</xdr:rowOff>
    </xdr:from>
    <xdr:to>
      <xdr:col>3</xdr:col>
      <xdr:colOff>1156870</xdr:colOff>
      <xdr:row>4</xdr:row>
      <xdr:rowOff>158749</xdr:rowOff>
    </xdr:to>
    <xdr:sp macro="" textlink="">
      <xdr:nvSpPr>
        <xdr:cNvPr id="6" name="Right Arrow 1">
          <a:extLst>
            <a:ext uri="{FF2B5EF4-FFF2-40B4-BE49-F238E27FC236}">
              <a16:creationId xmlns:a16="http://schemas.microsoft.com/office/drawing/2014/main" id="{5EC09688-E352-4DA4-8A2D-BC225CAE53F4}"/>
            </a:ext>
          </a:extLst>
        </xdr:cNvPr>
        <xdr:cNvSpPr/>
      </xdr:nvSpPr>
      <xdr:spPr bwMode="auto">
        <a:xfrm rot="10800000">
          <a:off x="5339428" y="649788"/>
          <a:ext cx="876275" cy="112211"/>
        </a:xfrm>
        <a:prstGeom prst="rightArrow">
          <a:avLst/>
        </a:prstGeom>
        <a:solidFill>
          <a:srgbClr val="858705"/>
        </a:solidFill>
        <a:ln w="9525" cap="flat" cmpd="sng" algn="ctr">
          <a:solidFill>
            <a:schemeClr val="accent3">
              <a:lumMod val="75000"/>
            </a:schemeClr>
          </a:solidFill>
          <a:prstDash val="sysDot"/>
          <a:round/>
          <a:headEnd type="none" w="med" len="med"/>
          <a:tailEnd type="none" w="med" len="med"/>
        </a:ln>
        <a:effectLst/>
      </xdr:spPr>
      <xdr:txBody>
        <a:bodyPr vertOverflow="clip" horzOverflow="clip" wrap="square" lIns="18288" tIns="0" rIns="0" bIns="0" rtlCol="0" anchor="t" upright="1"/>
        <a:lstStyle/>
        <a:p>
          <a:pPr algn="l"/>
          <a:endParaRPr lang="en-ZA" sz="1100"/>
        </a:p>
      </xdr:txBody>
    </xdr:sp>
    <xdr:clientData/>
  </xdr:twoCellAnchor>
  <xdr:twoCellAnchor>
    <xdr:from>
      <xdr:col>3</xdr:col>
      <xdr:colOff>290120</xdr:colOff>
      <xdr:row>6</xdr:row>
      <xdr:rowOff>48125</xdr:rowOff>
    </xdr:from>
    <xdr:to>
      <xdr:col>3</xdr:col>
      <xdr:colOff>1166395</xdr:colOff>
      <xdr:row>6</xdr:row>
      <xdr:rowOff>160336</xdr:rowOff>
    </xdr:to>
    <xdr:sp macro="" textlink="">
      <xdr:nvSpPr>
        <xdr:cNvPr id="7" name="Right Arrow 1">
          <a:extLst>
            <a:ext uri="{FF2B5EF4-FFF2-40B4-BE49-F238E27FC236}">
              <a16:creationId xmlns:a16="http://schemas.microsoft.com/office/drawing/2014/main" id="{6CB451F2-F626-4B75-86F0-3787F7AD17E4}"/>
            </a:ext>
          </a:extLst>
        </xdr:cNvPr>
        <xdr:cNvSpPr/>
      </xdr:nvSpPr>
      <xdr:spPr bwMode="auto">
        <a:xfrm rot="10800000">
          <a:off x="5348953" y="1117042"/>
          <a:ext cx="876275" cy="112211"/>
        </a:xfrm>
        <a:prstGeom prst="rightArrow">
          <a:avLst/>
        </a:prstGeom>
        <a:solidFill>
          <a:srgbClr val="858705"/>
        </a:solidFill>
        <a:ln w="9525" cap="flat" cmpd="sng" algn="ctr">
          <a:solidFill>
            <a:schemeClr val="accent3">
              <a:lumMod val="75000"/>
            </a:schemeClr>
          </a:solidFill>
          <a:prstDash val="sysDot"/>
          <a:round/>
          <a:headEnd type="none" w="med" len="med"/>
          <a:tailEnd type="none" w="med" len="med"/>
        </a:ln>
        <a:effectLst/>
      </xdr:spPr>
      <xdr:txBody>
        <a:bodyPr vertOverflow="clip" horzOverflow="clip" wrap="square" lIns="18288" tIns="0" rIns="0" bIns="0" rtlCol="0" anchor="t" upright="1"/>
        <a:lstStyle/>
        <a:p>
          <a:pPr algn="l"/>
          <a:endParaRPr lang="en-ZA" sz="1100"/>
        </a:p>
      </xdr:txBody>
    </xdr:sp>
    <xdr:clientData/>
  </xdr:twoCellAnchor>
  <xdr:twoCellAnchor>
    <xdr:from>
      <xdr:col>3</xdr:col>
      <xdr:colOff>280457</xdr:colOff>
      <xdr:row>8</xdr:row>
      <xdr:rowOff>39687</xdr:rowOff>
    </xdr:from>
    <xdr:to>
      <xdr:col>3</xdr:col>
      <xdr:colOff>1156732</xdr:colOff>
      <xdr:row>8</xdr:row>
      <xdr:rowOff>151898</xdr:rowOff>
    </xdr:to>
    <xdr:sp macro="" textlink="">
      <xdr:nvSpPr>
        <xdr:cNvPr id="8" name="Right Arrow 1">
          <a:extLst>
            <a:ext uri="{FF2B5EF4-FFF2-40B4-BE49-F238E27FC236}">
              <a16:creationId xmlns:a16="http://schemas.microsoft.com/office/drawing/2014/main" id="{39D6EF70-11C0-4890-95C2-05BD187B919B}"/>
            </a:ext>
          </a:extLst>
        </xdr:cNvPr>
        <xdr:cNvSpPr/>
      </xdr:nvSpPr>
      <xdr:spPr bwMode="auto">
        <a:xfrm rot="10800000">
          <a:off x="5339290" y="1574270"/>
          <a:ext cx="876275" cy="112211"/>
        </a:xfrm>
        <a:prstGeom prst="rightArrow">
          <a:avLst/>
        </a:prstGeom>
        <a:solidFill>
          <a:srgbClr val="858705"/>
        </a:solidFill>
        <a:ln w="9525" cap="flat" cmpd="sng" algn="ctr">
          <a:solidFill>
            <a:schemeClr val="accent3">
              <a:lumMod val="75000"/>
            </a:schemeClr>
          </a:solidFill>
          <a:prstDash val="sysDot"/>
          <a:round/>
          <a:headEnd type="none" w="med" len="med"/>
          <a:tailEnd type="none" w="med" len="med"/>
        </a:ln>
        <a:effectLst/>
      </xdr:spPr>
      <xdr:txBody>
        <a:bodyPr vertOverflow="clip" horzOverflow="clip" wrap="square" lIns="18288" tIns="0" rIns="0" bIns="0" rtlCol="0" anchor="t" upright="1"/>
        <a:lstStyle/>
        <a:p>
          <a:pPr algn="l"/>
          <a:endParaRPr lang="en-ZA" sz="1100"/>
        </a:p>
      </xdr:txBody>
    </xdr:sp>
    <xdr:clientData/>
  </xdr:twoCellAnchor>
  <xdr:twoCellAnchor>
    <xdr:from>
      <xdr:col>3</xdr:col>
      <xdr:colOff>280457</xdr:colOff>
      <xdr:row>9</xdr:row>
      <xdr:rowOff>39687</xdr:rowOff>
    </xdr:from>
    <xdr:to>
      <xdr:col>3</xdr:col>
      <xdr:colOff>1156732</xdr:colOff>
      <xdr:row>9</xdr:row>
      <xdr:rowOff>151898</xdr:rowOff>
    </xdr:to>
    <xdr:sp macro="" textlink="">
      <xdr:nvSpPr>
        <xdr:cNvPr id="9" name="Right Arrow 1">
          <a:extLst>
            <a:ext uri="{FF2B5EF4-FFF2-40B4-BE49-F238E27FC236}">
              <a16:creationId xmlns:a16="http://schemas.microsoft.com/office/drawing/2014/main" id="{1D3BD722-03B0-40ED-BFF7-B4812E4526E5}"/>
            </a:ext>
          </a:extLst>
        </xdr:cNvPr>
        <xdr:cNvSpPr/>
      </xdr:nvSpPr>
      <xdr:spPr bwMode="auto">
        <a:xfrm rot="10800000">
          <a:off x="5339290" y="1807104"/>
          <a:ext cx="876275" cy="112211"/>
        </a:xfrm>
        <a:prstGeom prst="rightArrow">
          <a:avLst/>
        </a:prstGeom>
        <a:solidFill>
          <a:srgbClr val="858705"/>
        </a:solidFill>
        <a:ln w="9525" cap="flat" cmpd="sng" algn="ctr">
          <a:solidFill>
            <a:schemeClr val="accent3">
              <a:lumMod val="75000"/>
            </a:schemeClr>
          </a:solidFill>
          <a:prstDash val="sysDot"/>
          <a:round/>
          <a:headEnd type="none" w="med" len="med"/>
          <a:tailEnd type="none" w="med" len="med"/>
        </a:ln>
        <a:effectLst/>
      </xdr:spPr>
      <xdr:txBody>
        <a:bodyPr vertOverflow="clip" horzOverflow="clip" wrap="square" lIns="18288" tIns="0" rIns="0" bIns="0" rtlCol="0" anchor="t" upright="1"/>
        <a:lstStyle/>
        <a:p>
          <a:pPr algn="l"/>
          <a:endParaRPr lang="en-ZA" sz="1100"/>
        </a:p>
      </xdr:txBody>
    </xdr:sp>
    <xdr:clientData/>
  </xdr:twoCellAnchor>
  <xdr:twoCellAnchor>
    <xdr:from>
      <xdr:col>3</xdr:col>
      <xdr:colOff>274107</xdr:colOff>
      <xdr:row>11</xdr:row>
      <xdr:rowOff>80961</xdr:rowOff>
    </xdr:from>
    <xdr:to>
      <xdr:col>3</xdr:col>
      <xdr:colOff>1150382</xdr:colOff>
      <xdr:row>11</xdr:row>
      <xdr:rowOff>193172</xdr:rowOff>
    </xdr:to>
    <xdr:sp macro="" textlink="">
      <xdr:nvSpPr>
        <xdr:cNvPr id="10" name="Right Arrow 1">
          <a:extLst>
            <a:ext uri="{FF2B5EF4-FFF2-40B4-BE49-F238E27FC236}">
              <a16:creationId xmlns:a16="http://schemas.microsoft.com/office/drawing/2014/main" id="{AB64E07F-3000-4B08-8657-F6063603C36E}"/>
            </a:ext>
          </a:extLst>
        </xdr:cNvPr>
        <xdr:cNvSpPr/>
      </xdr:nvSpPr>
      <xdr:spPr bwMode="auto">
        <a:xfrm rot="10800000">
          <a:off x="5332940" y="2314044"/>
          <a:ext cx="876275" cy="112211"/>
        </a:xfrm>
        <a:prstGeom prst="rightArrow">
          <a:avLst/>
        </a:prstGeom>
        <a:solidFill>
          <a:srgbClr val="003896"/>
        </a:solidFill>
        <a:ln w="9525" cap="flat" cmpd="sng" algn="ctr">
          <a:solidFill>
            <a:schemeClr val="accent3">
              <a:lumMod val="75000"/>
            </a:schemeClr>
          </a:solidFill>
          <a:prstDash val="sysDot"/>
          <a:round/>
          <a:headEnd type="none" w="med" len="med"/>
          <a:tailEnd type="none" w="med" len="med"/>
        </a:ln>
        <a:effectLst/>
      </xdr:spPr>
      <xdr:txBody>
        <a:bodyPr vertOverflow="clip" horzOverflow="clip" wrap="square" lIns="18288" tIns="0" rIns="0" bIns="0" rtlCol="0" anchor="t" upright="1"/>
        <a:lstStyle/>
        <a:p>
          <a:pPr algn="l"/>
          <a:endParaRPr lang="en-ZA" sz="1100"/>
        </a:p>
      </xdr:txBody>
    </xdr:sp>
    <xdr:clientData/>
  </xdr:twoCellAnchor>
  <xdr:twoCellAnchor>
    <xdr:from>
      <xdr:col>3</xdr:col>
      <xdr:colOff>275695</xdr:colOff>
      <xdr:row>12</xdr:row>
      <xdr:rowOff>82549</xdr:rowOff>
    </xdr:from>
    <xdr:to>
      <xdr:col>3</xdr:col>
      <xdr:colOff>1151970</xdr:colOff>
      <xdr:row>12</xdr:row>
      <xdr:rowOff>194760</xdr:rowOff>
    </xdr:to>
    <xdr:sp macro="" textlink="">
      <xdr:nvSpPr>
        <xdr:cNvPr id="11" name="Right Arrow 1">
          <a:extLst>
            <a:ext uri="{FF2B5EF4-FFF2-40B4-BE49-F238E27FC236}">
              <a16:creationId xmlns:a16="http://schemas.microsoft.com/office/drawing/2014/main" id="{AE8C288E-BCE1-4DF8-817C-F28A566CD2EE}"/>
            </a:ext>
          </a:extLst>
        </xdr:cNvPr>
        <xdr:cNvSpPr/>
      </xdr:nvSpPr>
      <xdr:spPr bwMode="auto">
        <a:xfrm rot="10800000">
          <a:off x="5334528" y="2548466"/>
          <a:ext cx="876275" cy="112211"/>
        </a:xfrm>
        <a:prstGeom prst="rightArrow">
          <a:avLst/>
        </a:prstGeom>
        <a:solidFill>
          <a:srgbClr val="003896"/>
        </a:solidFill>
        <a:ln w="9525" cap="flat" cmpd="sng" algn="ctr">
          <a:solidFill>
            <a:schemeClr val="accent3">
              <a:lumMod val="75000"/>
            </a:schemeClr>
          </a:solidFill>
          <a:prstDash val="sysDot"/>
          <a:round/>
          <a:headEnd type="none" w="med" len="med"/>
          <a:tailEnd type="none" w="med" len="med"/>
        </a:ln>
        <a:effectLst/>
      </xdr:spPr>
      <xdr:txBody>
        <a:bodyPr vertOverflow="clip" horzOverflow="clip" wrap="square" lIns="18288" tIns="0" rIns="0" bIns="0" rtlCol="0" anchor="t" upright="1"/>
        <a:lstStyle/>
        <a:p>
          <a:pPr algn="l"/>
          <a:endParaRPr lang="en-ZA" sz="1100"/>
        </a:p>
      </xdr:txBody>
    </xdr:sp>
    <xdr:clientData/>
  </xdr:twoCellAnchor>
  <xdr:twoCellAnchor>
    <xdr:from>
      <xdr:col>3</xdr:col>
      <xdr:colOff>245535</xdr:colOff>
      <xdr:row>18</xdr:row>
      <xdr:rowOff>28574</xdr:rowOff>
    </xdr:from>
    <xdr:to>
      <xdr:col>3</xdr:col>
      <xdr:colOff>1121810</xdr:colOff>
      <xdr:row>18</xdr:row>
      <xdr:rowOff>140785</xdr:rowOff>
    </xdr:to>
    <xdr:sp macro="" textlink="">
      <xdr:nvSpPr>
        <xdr:cNvPr id="12" name="Right Arrow 1">
          <a:extLst>
            <a:ext uri="{FF2B5EF4-FFF2-40B4-BE49-F238E27FC236}">
              <a16:creationId xmlns:a16="http://schemas.microsoft.com/office/drawing/2014/main" id="{6568EFCE-DFB0-4593-BA34-6E65062AC5BA}"/>
            </a:ext>
          </a:extLst>
        </xdr:cNvPr>
        <xdr:cNvSpPr/>
      </xdr:nvSpPr>
      <xdr:spPr bwMode="auto">
        <a:xfrm rot="10800000">
          <a:off x="5304368" y="4092574"/>
          <a:ext cx="876275" cy="112211"/>
        </a:xfrm>
        <a:prstGeom prst="rightArrow">
          <a:avLst/>
        </a:prstGeom>
        <a:solidFill>
          <a:srgbClr val="C97A00"/>
        </a:solidFill>
        <a:ln w="9525" cap="flat" cmpd="sng" algn="ctr">
          <a:solidFill>
            <a:schemeClr val="accent3">
              <a:lumMod val="75000"/>
            </a:schemeClr>
          </a:solidFill>
          <a:prstDash val="sysDot"/>
          <a:round/>
          <a:headEnd type="none" w="med" len="med"/>
          <a:tailEnd type="none" w="med" len="med"/>
        </a:ln>
        <a:effectLst/>
      </xdr:spPr>
      <xdr:txBody>
        <a:bodyPr vertOverflow="clip" horzOverflow="clip" wrap="square" lIns="18288" tIns="0" rIns="0" bIns="0" rtlCol="0" anchor="t" upright="1"/>
        <a:lstStyle/>
        <a:p>
          <a:pPr algn="l"/>
          <a:endParaRPr lang="en-ZA" sz="1100"/>
        </a:p>
      </xdr:txBody>
    </xdr:sp>
    <xdr:clientData/>
  </xdr:twoCellAnchor>
  <xdr:twoCellAnchor>
    <xdr:from>
      <xdr:col>3</xdr:col>
      <xdr:colOff>1054543</xdr:colOff>
      <xdr:row>62</xdr:row>
      <xdr:rowOff>57484</xdr:rowOff>
    </xdr:from>
    <xdr:to>
      <xdr:col>8</xdr:col>
      <xdr:colOff>83106</xdr:colOff>
      <xdr:row>66</xdr:row>
      <xdr:rowOff>58041</xdr:rowOff>
    </xdr:to>
    <xdr:sp macro="" textlink="">
      <xdr:nvSpPr>
        <xdr:cNvPr id="13" name="TextBox 12">
          <a:extLst>
            <a:ext uri="{FF2B5EF4-FFF2-40B4-BE49-F238E27FC236}">
              <a16:creationId xmlns:a16="http://schemas.microsoft.com/office/drawing/2014/main" id="{124FC63C-E4EA-4877-BFDE-FD128454CC84}"/>
            </a:ext>
          </a:extLst>
        </xdr:cNvPr>
        <xdr:cNvSpPr txBox="1"/>
      </xdr:nvSpPr>
      <xdr:spPr>
        <a:xfrm>
          <a:off x="6121843" y="11385884"/>
          <a:ext cx="5086463" cy="775257"/>
        </a:xfrm>
        <a:prstGeom prst="rect">
          <a:avLst/>
        </a:prstGeom>
        <a:solidFill>
          <a:srgbClr val="598787"/>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spcAft>
              <a:spcPts val="600"/>
            </a:spcAft>
          </a:pPr>
          <a:r>
            <a:rPr lang="en-ZA" sz="1000">
              <a:solidFill>
                <a:schemeClr val="bg1"/>
              </a:solidFill>
            </a:rPr>
            <a:t>IF NO,</a:t>
          </a:r>
          <a:r>
            <a:rPr lang="en-ZA" sz="1000" baseline="0">
              <a:solidFill>
                <a:schemeClr val="bg1"/>
              </a:solidFill>
            </a:rPr>
            <a:t> ENTER BILLING SUMMATED GENERATOR DETAILS ON THIS SHEET (FROM CELL C72</a:t>
          </a:r>
        </a:p>
        <a:p>
          <a:pPr>
            <a:spcAft>
              <a:spcPts val="600"/>
            </a:spcAft>
          </a:pPr>
          <a:r>
            <a:rPr lang="en-ZA" sz="1000" baseline="0">
              <a:solidFill>
                <a:schemeClr val="bg1"/>
              </a:solidFill>
            </a:rPr>
            <a:t>IF YES, INPUT HOURLY  EXPORT DATA ON "HOURLY DATA" SHEET</a:t>
          </a:r>
        </a:p>
        <a:p>
          <a:pPr>
            <a:spcAft>
              <a:spcPts val="600"/>
            </a:spcAft>
          </a:pPr>
          <a:r>
            <a:rPr lang="en-ZA" sz="1000" baseline="0">
              <a:solidFill>
                <a:schemeClr val="bg1"/>
              </a:solidFill>
            </a:rPr>
            <a:t>N.B: USING SUMMATED DATA WILL NOT SHOW TOU CHANGE IMPACT</a:t>
          </a:r>
          <a:endParaRPr lang="en-ZA" sz="1000">
            <a:solidFill>
              <a:schemeClr val="bg1"/>
            </a:solidFill>
          </a:endParaRPr>
        </a:p>
      </xdr:txBody>
    </xdr:sp>
    <xdr:clientData/>
  </xdr:twoCellAnchor>
  <xdr:twoCellAnchor>
    <xdr:from>
      <xdr:col>3</xdr:col>
      <xdr:colOff>58347</xdr:colOff>
      <xdr:row>52</xdr:row>
      <xdr:rowOff>67704</xdr:rowOff>
    </xdr:from>
    <xdr:to>
      <xdr:col>3</xdr:col>
      <xdr:colOff>934622</xdr:colOff>
      <xdr:row>52</xdr:row>
      <xdr:rowOff>179915</xdr:rowOff>
    </xdr:to>
    <xdr:sp macro="" textlink="">
      <xdr:nvSpPr>
        <xdr:cNvPr id="14" name="Right Arrow 1">
          <a:extLst>
            <a:ext uri="{FF2B5EF4-FFF2-40B4-BE49-F238E27FC236}">
              <a16:creationId xmlns:a16="http://schemas.microsoft.com/office/drawing/2014/main" id="{A612E825-2064-43F5-AEB7-A6ABD46BF9B7}"/>
            </a:ext>
          </a:extLst>
        </xdr:cNvPr>
        <xdr:cNvSpPr/>
      </xdr:nvSpPr>
      <xdr:spPr bwMode="auto">
        <a:xfrm rot="10800000">
          <a:off x="4450430" y="11032037"/>
          <a:ext cx="876275" cy="112211"/>
        </a:xfrm>
        <a:prstGeom prst="rightArrow">
          <a:avLst/>
        </a:prstGeom>
        <a:solidFill>
          <a:srgbClr val="858705"/>
        </a:solidFill>
        <a:ln w="9525" cap="flat" cmpd="sng" algn="ctr">
          <a:solidFill>
            <a:schemeClr val="accent3">
              <a:lumMod val="75000"/>
            </a:schemeClr>
          </a:solidFill>
          <a:prstDash val="sysDot"/>
          <a:round/>
          <a:headEnd type="none" w="med" len="med"/>
          <a:tailEnd type="none" w="med" len="med"/>
        </a:ln>
        <a:effectLst/>
      </xdr:spPr>
      <xdr:txBody>
        <a:bodyPr vertOverflow="clip" horzOverflow="clip" wrap="square" lIns="18288" tIns="0" rIns="0" bIns="0" rtlCol="0" anchor="t" upright="1"/>
        <a:lstStyle/>
        <a:p>
          <a:pPr algn="l"/>
          <a:endParaRPr lang="en-ZA" sz="1100"/>
        </a:p>
      </xdr:txBody>
    </xdr:sp>
    <xdr:clientData/>
  </xdr:twoCellAnchor>
  <xdr:twoCellAnchor>
    <xdr:from>
      <xdr:col>3</xdr:col>
      <xdr:colOff>57289</xdr:colOff>
      <xdr:row>53</xdr:row>
      <xdr:rowOff>48125</xdr:rowOff>
    </xdr:from>
    <xdr:to>
      <xdr:col>3</xdr:col>
      <xdr:colOff>933564</xdr:colOff>
      <xdr:row>53</xdr:row>
      <xdr:rowOff>160336</xdr:rowOff>
    </xdr:to>
    <xdr:sp macro="" textlink="">
      <xdr:nvSpPr>
        <xdr:cNvPr id="15" name="Right Arrow 1">
          <a:extLst>
            <a:ext uri="{FF2B5EF4-FFF2-40B4-BE49-F238E27FC236}">
              <a16:creationId xmlns:a16="http://schemas.microsoft.com/office/drawing/2014/main" id="{403C0DD2-5E93-4BD9-8229-1CBD2237E6FE}"/>
            </a:ext>
          </a:extLst>
        </xdr:cNvPr>
        <xdr:cNvSpPr/>
      </xdr:nvSpPr>
      <xdr:spPr bwMode="auto">
        <a:xfrm rot="10800000">
          <a:off x="4449372" y="11213542"/>
          <a:ext cx="876275" cy="112211"/>
        </a:xfrm>
        <a:prstGeom prst="rightArrow">
          <a:avLst/>
        </a:prstGeom>
        <a:solidFill>
          <a:srgbClr val="858705"/>
        </a:solidFill>
        <a:ln w="9525" cap="flat" cmpd="sng" algn="ctr">
          <a:solidFill>
            <a:schemeClr val="accent3">
              <a:lumMod val="75000"/>
            </a:schemeClr>
          </a:solidFill>
          <a:prstDash val="sysDot"/>
          <a:round/>
          <a:headEnd type="none" w="med" len="med"/>
          <a:tailEnd type="none" w="med" len="med"/>
        </a:ln>
        <a:effectLst/>
      </xdr:spPr>
      <xdr:txBody>
        <a:bodyPr vertOverflow="clip" horzOverflow="clip" wrap="square" lIns="18288" tIns="0" rIns="0" bIns="0" rtlCol="0" anchor="t" upright="1"/>
        <a:lstStyle/>
        <a:p>
          <a:pPr algn="l"/>
          <a:endParaRPr lang="en-ZA" sz="1100"/>
        </a:p>
      </xdr:txBody>
    </xdr:sp>
    <xdr:clientData/>
  </xdr:twoCellAnchor>
  <xdr:twoCellAnchor>
    <xdr:from>
      <xdr:col>3</xdr:col>
      <xdr:colOff>47626</xdr:colOff>
      <xdr:row>54</xdr:row>
      <xdr:rowOff>39687</xdr:rowOff>
    </xdr:from>
    <xdr:to>
      <xdr:col>3</xdr:col>
      <xdr:colOff>923901</xdr:colOff>
      <xdr:row>54</xdr:row>
      <xdr:rowOff>151898</xdr:rowOff>
    </xdr:to>
    <xdr:sp macro="" textlink="">
      <xdr:nvSpPr>
        <xdr:cNvPr id="16" name="Right Arrow 1">
          <a:extLst>
            <a:ext uri="{FF2B5EF4-FFF2-40B4-BE49-F238E27FC236}">
              <a16:creationId xmlns:a16="http://schemas.microsoft.com/office/drawing/2014/main" id="{1892F6C9-4D15-4365-93CF-2664D3A1C660}"/>
            </a:ext>
          </a:extLst>
        </xdr:cNvPr>
        <xdr:cNvSpPr/>
      </xdr:nvSpPr>
      <xdr:spPr bwMode="auto">
        <a:xfrm rot="10800000">
          <a:off x="5114926" y="1322387"/>
          <a:ext cx="876275" cy="112211"/>
        </a:xfrm>
        <a:prstGeom prst="rightArrow">
          <a:avLst/>
        </a:prstGeom>
        <a:solidFill>
          <a:srgbClr val="858705"/>
        </a:solidFill>
        <a:ln w="9525" cap="flat" cmpd="sng" algn="ctr">
          <a:solidFill>
            <a:schemeClr val="accent3">
              <a:lumMod val="75000"/>
            </a:schemeClr>
          </a:solidFill>
          <a:prstDash val="sysDot"/>
          <a:round/>
          <a:headEnd type="none" w="med" len="med"/>
          <a:tailEnd type="none" w="med" len="med"/>
        </a:ln>
        <a:effectLst/>
      </xdr:spPr>
      <xdr:txBody>
        <a:bodyPr vertOverflow="clip" horzOverflow="clip" wrap="square" lIns="18288" tIns="0" rIns="0" bIns="0" rtlCol="0" anchor="t" upright="1"/>
        <a:lstStyle/>
        <a:p>
          <a:pPr algn="l"/>
          <a:endParaRPr lang="en-ZA" sz="1100"/>
        </a:p>
      </xdr:txBody>
    </xdr:sp>
    <xdr:clientData/>
  </xdr:twoCellAnchor>
  <xdr:twoCellAnchor>
    <xdr:from>
      <xdr:col>3</xdr:col>
      <xdr:colOff>47626</xdr:colOff>
      <xdr:row>55</xdr:row>
      <xdr:rowOff>39687</xdr:rowOff>
    </xdr:from>
    <xdr:to>
      <xdr:col>3</xdr:col>
      <xdr:colOff>923901</xdr:colOff>
      <xdr:row>55</xdr:row>
      <xdr:rowOff>151898</xdr:rowOff>
    </xdr:to>
    <xdr:sp macro="" textlink="">
      <xdr:nvSpPr>
        <xdr:cNvPr id="17" name="Right Arrow 1">
          <a:extLst>
            <a:ext uri="{FF2B5EF4-FFF2-40B4-BE49-F238E27FC236}">
              <a16:creationId xmlns:a16="http://schemas.microsoft.com/office/drawing/2014/main" id="{FA00B349-60FA-49C5-861A-01C9A3E1FAE6}"/>
            </a:ext>
          </a:extLst>
        </xdr:cNvPr>
        <xdr:cNvSpPr/>
      </xdr:nvSpPr>
      <xdr:spPr bwMode="auto">
        <a:xfrm rot="10800000">
          <a:off x="5114926" y="1550987"/>
          <a:ext cx="876275" cy="112211"/>
        </a:xfrm>
        <a:prstGeom prst="rightArrow">
          <a:avLst/>
        </a:prstGeom>
        <a:solidFill>
          <a:srgbClr val="858705"/>
        </a:solidFill>
        <a:ln w="9525" cap="flat" cmpd="sng" algn="ctr">
          <a:solidFill>
            <a:schemeClr val="accent3">
              <a:lumMod val="75000"/>
            </a:schemeClr>
          </a:solidFill>
          <a:prstDash val="sysDot"/>
          <a:round/>
          <a:headEnd type="none" w="med" len="med"/>
          <a:tailEnd type="none" w="med" len="med"/>
        </a:ln>
        <a:effectLst/>
      </xdr:spPr>
      <xdr:txBody>
        <a:bodyPr vertOverflow="clip" horzOverflow="clip" wrap="square" lIns="18288" tIns="0" rIns="0" bIns="0" rtlCol="0" anchor="t" upright="1"/>
        <a:lstStyle/>
        <a:p>
          <a:pPr algn="l"/>
          <a:endParaRPr lang="en-ZA" sz="1100"/>
        </a:p>
      </xdr:txBody>
    </xdr:sp>
    <xdr:clientData/>
  </xdr:twoCellAnchor>
  <xdr:twoCellAnchor>
    <xdr:from>
      <xdr:col>3</xdr:col>
      <xdr:colOff>41276</xdr:colOff>
      <xdr:row>56</xdr:row>
      <xdr:rowOff>80961</xdr:rowOff>
    </xdr:from>
    <xdr:to>
      <xdr:col>3</xdr:col>
      <xdr:colOff>917551</xdr:colOff>
      <xdr:row>56</xdr:row>
      <xdr:rowOff>193172</xdr:rowOff>
    </xdr:to>
    <xdr:sp macro="" textlink="">
      <xdr:nvSpPr>
        <xdr:cNvPr id="18" name="Right Arrow 1">
          <a:extLst>
            <a:ext uri="{FF2B5EF4-FFF2-40B4-BE49-F238E27FC236}">
              <a16:creationId xmlns:a16="http://schemas.microsoft.com/office/drawing/2014/main" id="{33A47129-A10D-4C90-99E7-7362FDFE4547}"/>
            </a:ext>
          </a:extLst>
        </xdr:cNvPr>
        <xdr:cNvSpPr/>
      </xdr:nvSpPr>
      <xdr:spPr bwMode="auto">
        <a:xfrm rot="10800000">
          <a:off x="5108576" y="1820861"/>
          <a:ext cx="876275" cy="112211"/>
        </a:xfrm>
        <a:prstGeom prst="rightArrow">
          <a:avLst/>
        </a:prstGeom>
        <a:solidFill>
          <a:srgbClr val="858705"/>
        </a:solidFill>
        <a:ln w="9525" cap="flat" cmpd="sng" algn="ctr">
          <a:solidFill>
            <a:schemeClr val="accent3">
              <a:lumMod val="75000"/>
            </a:schemeClr>
          </a:solidFill>
          <a:prstDash val="sysDot"/>
          <a:round/>
          <a:headEnd type="none" w="med" len="med"/>
          <a:tailEnd type="none" w="med" len="med"/>
        </a:ln>
        <a:effectLst/>
      </xdr:spPr>
      <xdr:txBody>
        <a:bodyPr vertOverflow="clip" horzOverflow="clip" wrap="square" lIns="18288" tIns="0" rIns="0" bIns="0" rtlCol="0" anchor="t" upright="1"/>
        <a:lstStyle/>
        <a:p>
          <a:pPr marL="0" indent="0" algn="l"/>
          <a:endParaRPr lang="en-ZA" sz="1100">
            <a:latin typeface="+mn-lt"/>
            <a:ea typeface="+mn-ea"/>
            <a:cs typeface="+mn-cs"/>
          </a:endParaRPr>
        </a:p>
      </xdr:txBody>
    </xdr:sp>
    <xdr:clientData/>
  </xdr:twoCellAnchor>
  <xdr:twoCellAnchor>
    <xdr:from>
      <xdr:col>3</xdr:col>
      <xdr:colOff>42864</xdr:colOff>
      <xdr:row>57</xdr:row>
      <xdr:rowOff>82549</xdr:rowOff>
    </xdr:from>
    <xdr:to>
      <xdr:col>3</xdr:col>
      <xdr:colOff>919139</xdr:colOff>
      <xdr:row>57</xdr:row>
      <xdr:rowOff>194760</xdr:rowOff>
    </xdr:to>
    <xdr:sp macro="" textlink="">
      <xdr:nvSpPr>
        <xdr:cNvPr id="19" name="Right Arrow 1">
          <a:extLst>
            <a:ext uri="{FF2B5EF4-FFF2-40B4-BE49-F238E27FC236}">
              <a16:creationId xmlns:a16="http://schemas.microsoft.com/office/drawing/2014/main" id="{8AA4F3BD-A9BA-4A31-BE6A-8986B5D8CBE7}"/>
            </a:ext>
          </a:extLst>
        </xdr:cNvPr>
        <xdr:cNvSpPr/>
      </xdr:nvSpPr>
      <xdr:spPr bwMode="auto">
        <a:xfrm rot="10800000">
          <a:off x="5110164" y="2051049"/>
          <a:ext cx="876275" cy="112211"/>
        </a:xfrm>
        <a:prstGeom prst="rightArrow">
          <a:avLst/>
        </a:prstGeom>
        <a:solidFill>
          <a:srgbClr val="858705"/>
        </a:solidFill>
        <a:ln w="9525" cap="flat" cmpd="sng" algn="ctr">
          <a:solidFill>
            <a:schemeClr val="accent3">
              <a:lumMod val="75000"/>
            </a:schemeClr>
          </a:solidFill>
          <a:prstDash val="sysDot"/>
          <a:round/>
          <a:headEnd type="none" w="med" len="med"/>
          <a:tailEnd type="none" w="med" len="med"/>
        </a:ln>
        <a:effectLst/>
      </xdr:spPr>
      <xdr:txBody>
        <a:bodyPr vertOverflow="clip" horzOverflow="clip" wrap="square" lIns="18288" tIns="0" rIns="0" bIns="0" rtlCol="0" anchor="t" upright="1"/>
        <a:lstStyle/>
        <a:p>
          <a:pPr marL="0" indent="0" algn="l"/>
          <a:endParaRPr lang="en-ZA" sz="1100">
            <a:latin typeface="+mn-lt"/>
            <a:ea typeface="+mn-ea"/>
            <a:cs typeface="+mn-cs"/>
          </a:endParaRPr>
        </a:p>
      </xdr:txBody>
    </xdr:sp>
    <xdr:clientData/>
  </xdr:twoCellAnchor>
  <xdr:twoCellAnchor>
    <xdr:from>
      <xdr:col>3</xdr:col>
      <xdr:colOff>44452</xdr:colOff>
      <xdr:row>62</xdr:row>
      <xdr:rowOff>28574</xdr:rowOff>
    </xdr:from>
    <xdr:to>
      <xdr:col>3</xdr:col>
      <xdr:colOff>920727</xdr:colOff>
      <xdr:row>62</xdr:row>
      <xdr:rowOff>140785</xdr:rowOff>
    </xdr:to>
    <xdr:sp macro="" textlink="">
      <xdr:nvSpPr>
        <xdr:cNvPr id="20" name="Right Arrow 1">
          <a:extLst>
            <a:ext uri="{FF2B5EF4-FFF2-40B4-BE49-F238E27FC236}">
              <a16:creationId xmlns:a16="http://schemas.microsoft.com/office/drawing/2014/main" id="{F7D3849C-7659-4D12-AD0C-FF1B5818C418}"/>
            </a:ext>
          </a:extLst>
        </xdr:cNvPr>
        <xdr:cNvSpPr/>
      </xdr:nvSpPr>
      <xdr:spPr bwMode="auto">
        <a:xfrm rot="10800000">
          <a:off x="5111752" y="2428874"/>
          <a:ext cx="876275" cy="112211"/>
        </a:xfrm>
        <a:prstGeom prst="rightArrow">
          <a:avLst/>
        </a:prstGeom>
        <a:solidFill>
          <a:srgbClr val="C97A00"/>
        </a:solidFill>
        <a:ln w="9525" cap="flat" cmpd="sng" algn="ctr">
          <a:solidFill>
            <a:schemeClr val="accent3">
              <a:lumMod val="75000"/>
            </a:schemeClr>
          </a:solidFill>
          <a:prstDash val="sysDot"/>
          <a:round/>
          <a:headEnd type="none" w="med" len="med"/>
          <a:tailEnd type="none" w="med" len="med"/>
        </a:ln>
        <a:effectLst/>
      </xdr:spPr>
      <xdr:txBody>
        <a:bodyPr vertOverflow="clip" horzOverflow="clip" wrap="square" lIns="18288" tIns="0" rIns="0" bIns="0" rtlCol="0" anchor="t" upright="1"/>
        <a:lstStyle/>
        <a:p>
          <a:pPr algn="l"/>
          <a:endParaRPr lang="en-ZA" sz="1100"/>
        </a:p>
      </xdr:txBody>
    </xdr:sp>
    <xdr:clientData/>
  </xdr:twoCellAnchor>
  <xdr:twoCellAnchor>
    <xdr:from>
      <xdr:col>3</xdr:col>
      <xdr:colOff>274107</xdr:colOff>
      <xdr:row>10</xdr:row>
      <xdr:rowOff>90487</xdr:rowOff>
    </xdr:from>
    <xdr:to>
      <xdr:col>3</xdr:col>
      <xdr:colOff>1150382</xdr:colOff>
      <xdr:row>10</xdr:row>
      <xdr:rowOff>202698</xdr:rowOff>
    </xdr:to>
    <xdr:sp macro="" textlink="">
      <xdr:nvSpPr>
        <xdr:cNvPr id="21" name="Right Arrow 1">
          <a:extLst>
            <a:ext uri="{FF2B5EF4-FFF2-40B4-BE49-F238E27FC236}">
              <a16:creationId xmlns:a16="http://schemas.microsoft.com/office/drawing/2014/main" id="{B9EA2F83-9388-4C79-9C5D-E0E40C45DA09}"/>
            </a:ext>
          </a:extLst>
        </xdr:cNvPr>
        <xdr:cNvSpPr/>
      </xdr:nvSpPr>
      <xdr:spPr bwMode="auto">
        <a:xfrm rot="10800000">
          <a:off x="5332940" y="2090737"/>
          <a:ext cx="876275" cy="112211"/>
        </a:xfrm>
        <a:prstGeom prst="rightArrow">
          <a:avLst/>
        </a:prstGeom>
        <a:solidFill>
          <a:srgbClr val="858705"/>
        </a:solidFill>
        <a:ln w="9525" cap="flat" cmpd="sng" algn="ctr">
          <a:solidFill>
            <a:schemeClr val="accent3">
              <a:lumMod val="75000"/>
            </a:schemeClr>
          </a:solidFill>
          <a:prstDash val="sysDot"/>
          <a:round/>
          <a:headEnd type="none" w="med" len="med"/>
          <a:tailEnd type="none" w="med" len="med"/>
        </a:ln>
        <a:effectLst/>
      </xdr:spPr>
      <xdr:txBody>
        <a:bodyPr vertOverflow="clip" horzOverflow="clip" wrap="square" lIns="18288" tIns="0" rIns="0" bIns="0" rtlCol="0" anchor="t" upright="1"/>
        <a:lstStyle/>
        <a:p>
          <a:pPr algn="l"/>
          <a:endParaRPr lang="en-ZA" sz="1100"/>
        </a:p>
      </xdr:txBody>
    </xdr:sp>
    <xdr:clientData/>
  </xdr:twoCellAnchor>
  <xdr:twoCellAnchor>
    <xdr:from>
      <xdr:col>3</xdr:col>
      <xdr:colOff>248845</xdr:colOff>
      <xdr:row>3</xdr:row>
      <xdr:rowOff>57121</xdr:rowOff>
    </xdr:from>
    <xdr:to>
      <xdr:col>3</xdr:col>
      <xdr:colOff>1125120</xdr:colOff>
      <xdr:row>3</xdr:row>
      <xdr:rowOff>169332</xdr:rowOff>
    </xdr:to>
    <xdr:sp macro="" textlink="">
      <xdr:nvSpPr>
        <xdr:cNvPr id="22" name="Right Arrow 1">
          <a:extLst>
            <a:ext uri="{FF2B5EF4-FFF2-40B4-BE49-F238E27FC236}">
              <a16:creationId xmlns:a16="http://schemas.microsoft.com/office/drawing/2014/main" id="{94D4405D-BD5E-4572-A93C-C63B24F040AF}"/>
            </a:ext>
          </a:extLst>
        </xdr:cNvPr>
        <xdr:cNvSpPr/>
      </xdr:nvSpPr>
      <xdr:spPr bwMode="auto">
        <a:xfrm rot="10800000">
          <a:off x="5307678" y="660371"/>
          <a:ext cx="876275" cy="112211"/>
        </a:xfrm>
        <a:prstGeom prst="rightArrow">
          <a:avLst/>
        </a:prstGeom>
        <a:solidFill>
          <a:srgbClr val="858705"/>
        </a:solidFill>
        <a:ln w="9525" cap="flat" cmpd="sng" algn="ctr">
          <a:solidFill>
            <a:schemeClr val="accent3">
              <a:lumMod val="75000"/>
            </a:schemeClr>
          </a:solidFill>
          <a:prstDash val="sysDot"/>
          <a:round/>
          <a:headEnd type="none" w="med" len="med"/>
          <a:tailEnd type="none" w="med" len="med"/>
        </a:ln>
        <a:effectLst/>
      </xdr:spPr>
      <xdr:txBody>
        <a:bodyPr vertOverflow="clip" horzOverflow="clip" wrap="square" lIns="18288" tIns="0" rIns="0" bIns="0" rtlCol="0" anchor="t" upright="1"/>
        <a:lstStyle/>
        <a:p>
          <a:pPr algn="l"/>
          <a:endParaRPr lang="en-ZA" sz="1100"/>
        </a:p>
      </xdr:txBody>
    </xdr:sp>
    <xdr:clientData/>
  </xdr:twoCellAnchor>
  <xdr:twoCellAnchor>
    <xdr:from>
      <xdr:col>3</xdr:col>
      <xdr:colOff>280595</xdr:colOff>
      <xdr:row>5</xdr:row>
      <xdr:rowOff>46537</xdr:rowOff>
    </xdr:from>
    <xdr:to>
      <xdr:col>3</xdr:col>
      <xdr:colOff>1156870</xdr:colOff>
      <xdr:row>5</xdr:row>
      <xdr:rowOff>158748</xdr:rowOff>
    </xdr:to>
    <xdr:sp macro="" textlink="">
      <xdr:nvSpPr>
        <xdr:cNvPr id="23" name="Right Arrow 1">
          <a:extLst>
            <a:ext uri="{FF2B5EF4-FFF2-40B4-BE49-F238E27FC236}">
              <a16:creationId xmlns:a16="http://schemas.microsoft.com/office/drawing/2014/main" id="{C9244D7A-4B41-4A88-AE9E-935344B948EC}"/>
            </a:ext>
          </a:extLst>
        </xdr:cNvPr>
        <xdr:cNvSpPr/>
      </xdr:nvSpPr>
      <xdr:spPr bwMode="auto">
        <a:xfrm rot="10800000">
          <a:off x="5339428" y="1115454"/>
          <a:ext cx="876275" cy="112211"/>
        </a:xfrm>
        <a:prstGeom prst="rightArrow">
          <a:avLst/>
        </a:prstGeom>
        <a:solidFill>
          <a:srgbClr val="858705"/>
        </a:solidFill>
        <a:ln w="9525" cap="flat" cmpd="sng" algn="ctr">
          <a:solidFill>
            <a:schemeClr val="accent3">
              <a:lumMod val="75000"/>
            </a:schemeClr>
          </a:solidFill>
          <a:prstDash val="sysDot"/>
          <a:round/>
          <a:headEnd type="none" w="med" len="med"/>
          <a:tailEnd type="none" w="med" len="med"/>
        </a:ln>
        <a:effectLst/>
      </xdr:spPr>
      <xdr:txBody>
        <a:bodyPr vertOverflow="clip" horzOverflow="clip" wrap="square" lIns="18288" tIns="0" rIns="0" bIns="0" rtlCol="0" anchor="t" upright="1"/>
        <a:lstStyle/>
        <a:p>
          <a:pPr algn="l"/>
          <a:endParaRPr lang="en-ZA" sz="1100"/>
        </a:p>
      </xdr:txBody>
    </xdr:sp>
    <xdr:clientData/>
  </xdr:twoCellAnchor>
  <xdr:twoCellAnchor>
    <xdr:from>
      <xdr:col>4</xdr:col>
      <xdr:colOff>31749</xdr:colOff>
      <xdr:row>8</xdr:row>
      <xdr:rowOff>21166</xdr:rowOff>
    </xdr:from>
    <xdr:to>
      <xdr:col>5</xdr:col>
      <xdr:colOff>1047749</xdr:colOff>
      <xdr:row>9</xdr:row>
      <xdr:rowOff>21166</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17DFE2E6-CD4D-F071-4CE4-E4612D47056F}"/>
            </a:ext>
          </a:extLst>
        </xdr:cNvPr>
        <xdr:cNvSpPr/>
      </xdr:nvSpPr>
      <xdr:spPr bwMode="auto">
        <a:xfrm>
          <a:off x="5640916" y="1788583"/>
          <a:ext cx="2233083" cy="232833"/>
        </a:xfrm>
        <a:prstGeom prst="roundRect">
          <a:avLst/>
        </a:prstGeom>
        <a:solidFill>
          <a:srgbClr xmlns:mc="http://schemas.openxmlformats.org/markup-compatibility/2006" xmlns:a14="http://schemas.microsoft.com/office/drawing/2010/main" val="FFFFFF" mc:Ignorable="a14" a14:legacySpreadsheetColorIndex="65"/>
        </a:solidFill>
        <a:ln w="9525" cap="flat" cmpd="sng" algn="ctr">
          <a:noFill/>
          <a:prstDash val="solid"/>
          <a:round/>
          <a:headEnd type="none" w="med" len="med"/>
          <a:tailEnd type="none" w="med" len="med"/>
        </a:ln>
        <a:effectLst>
          <a:outerShdw dist="35921" dir="2700000" algn="ctr" rotWithShape="0">
            <a:srgbClr val="808080"/>
          </a:outerShdw>
        </a:effectLst>
        <a:scene3d>
          <a:camera prst="orthographicFront">
            <a:rot lat="0" lon="0" rev="0"/>
          </a:camera>
          <a:lightRig rig="soft" dir="t">
            <a:rot lat="0" lon="0" rev="0"/>
          </a:lightRig>
        </a:scene3d>
        <a:sp3d contourW="44450" prstMaterial="matte">
          <a:bevelT w="63500" h="63500"/>
          <a:contourClr>
            <a:srgbClr val="FFFFFF"/>
          </a:contourClr>
        </a:sp3d>
      </xdr:spPr>
      <xdr:txBody>
        <a:bodyPr vertOverflow="clip" wrap="square" lIns="18288" tIns="0" rIns="0" bIns="0" rtlCol="0" anchor="ctr" upright="1"/>
        <a:lstStyle/>
        <a:p>
          <a:pPr algn="l"/>
          <a:r>
            <a:rPr lang="en-ZA" sz="1200" b="1">
              <a:solidFill>
                <a:srgbClr val="858705"/>
              </a:solidFill>
            </a:rPr>
            <a:t>Select Transmission Zone</a:t>
          </a:r>
        </a:p>
      </xdr:txBody>
    </xdr:sp>
    <xdr:clientData/>
  </xdr:twoCellAnchor>
  <xdr:twoCellAnchor>
    <xdr:from>
      <xdr:col>4</xdr:col>
      <xdr:colOff>0</xdr:colOff>
      <xdr:row>53</xdr:row>
      <xdr:rowOff>52917</xdr:rowOff>
    </xdr:from>
    <xdr:to>
      <xdr:col>8</xdr:col>
      <xdr:colOff>116417</xdr:colOff>
      <xdr:row>54</xdr:row>
      <xdr:rowOff>21167</xdr:rowOff>
    </xdr:to>
    <xdr:sp macro="" textlink="">
      <xdr:nvSpPr>
        <xdr:cNvPr id="4" name="Rectangle: Rounded Corners 3">
          <a:hlinkClick xmlns:r="http://schemas.openxmlformats.org/officeDocument/2006/relationships" r:id="rId1"/>
          <a:extLst>
            <a:ext uri="{FF2B5EF4-FFF2-40B4-BE49-F238E27FC236}">
              <a16:creationId xmlns:a16="http://schemas.microsoft.com/office/drawing/2014/main" id="{CFD87E9D-BA7F-49BA-91AA-F1F60710BE74}"/>
            </a:ext>
          </a:extLst>
        </xdr:cNvPr>
        <xdr:cNvSpPr/>
      </xdr:nvSpPr>
      <xdr:spPr bwMode="auto">
        <a:xfrm>
          <a:off x="5609167" y="11091334"/>
          <a:ext cx="4953000" cy="232833"/>
        </a:xfrm>
        <a:prstGeom prst="roundRect">
          <a:avLst/>
        </a:prstGeom>
        <a:solidFill>
          <a:srgbClr xmlns:mc="http://schemas.openxmlformats.org/markup-compatibility/2006" xmlns:a14="http://schemas.microsoft.com/office/drawing/2010/main" val="FFFFFF" mc:Ignorable="a14" a14:legacySpreadsheetColorIndex="65"/>
        </a:solidFill>
        <a:ln w="9525" cap="flat" cmpd="sng" algn="ctr">
          <a:noFill/>
          <a:prstDash val="solid"/>
          <a:round/>
          <a:headEnd type="none" w="med" len="med"/>
          <a:tailEnd type="none" w="med" len="med"/>
        </a:ln>
        <a:effectLst>
          <a:outerShdw dist="35921" dir="2700000" algn="ctr" rotWithShape="0">
            <a:srgbClr val="808080"/>
          </a:outerShdw>
        </a:effectLst>
        <a:scene3d>
          <a:camera prst="orthographicFront"/>
          <a:lightRig rig="threePt" dir="t"/>
        </a:scene3d>
        <a:sp3d>
          <a:bevelT/>
        </a:sp3d>
      </xdr:spPr>
      <xdr:txBody>
        <a:bodyPr vertOverflow="clip" wrap="square" lIns="18288" tIns="0" rIns="0" bIns="0" rtlCol="0" anchor="ctr" upright="1"/>
        <a:lstStyle/>
        <a:p>
          <a:pPr algn="l"/>
          <a:r>
            <a:rPr lang="en-ZA" sz="1200" b="1">
              <a:solidFill>
                <a:srgbClr val="858705"/>
              </a:solidFill>
            </a:rPr>
            <a:t>Select Transmission Zone for Distribution</a:t>
          </a:r>
          <a:r>
            <a:rPr lang="en-ZA" sz="1200" b="1" baseline="0">
              <a:solidFill>
                <a:srgbClr val="858705"/>
              </a:solidFill>
            </a:rPr>
            <a:t> connected generators</a:t>
          </a:r>
          <a:endParaRPr lang="en-ZA" sz="1200" b="1">
            <a:solidFill>
              <a:srgbClr val="858705"/>
            </a:solidFill>
          </a:endParaRPr>
        </a:p>
      </xdr:txBody>
    </xdr:sp>
    <xdr:clientData/>
  </xdr:twoCellAnchor>
  <xdr:twoCellAnchor>
    <xdr:from>
      <xdr:col>4</xdr:col>
      <xdr:colOff>0</xdr:colOff>
      <xdr:row>54</xdr:row>
      <xdr:rowOff>52916</xdr:rowOff>
    </xdr:from>
    <xdr:to>
      <xdr:col>8</xdr:col>
      <xdr:colOff>116417</xdr:colOff>
      <xdr:row>55</xdr:row>
      <xdr:rowOff>10582</xdr:rowOff>
    </xdr:to>
    <xdr:sp macro="" textlink="">
      <xdr:nvSpPr>
        <xdr:cNvPr id="5" name="Rectangle: Rounded Corners 4">
          <a:hlinkClick xmlns:r="http://schemas.openxmlformats.org/officeDocument/2006/relationships" r:id="rId2"/>
          <a:extLst>
            <a:ext uri="{FF2B5EF4-FFF2-40B4-BE49-F238E27FC236}">
              <a16:creationId xmlns:a16="http://schemas.microsoft.com/office/drawing/2014/main" id="{00DB4FB9-B32F-4E9F-9D31-258279BB4D73}"/>
            </a:ext>
          </a:extLst>
        </xdr:cNvPr>
        <xdr:cNvSpPr/>
      </xdr:nvSpPr>
      <xdr:spPr bwMode="auto">
        <a:xfrm>
          <a:off x="5609167" y="11355916"/>
          <a:ext cx="4953000" cy="222249"/>
        </a:xfrm>
        <a:prstGeom prst="roundRect">
          <a:avLst/>
        </a:prstGeom>
        <a:solidFill>
          <a:srgbClr xmlns:mc="http://schemas.openxmlformats.org/markup-compatibility/2006" xmlns:a14="http://schemas.microsoft.com/office/drawing/2010/main" val="FFFFFF" mc:Ignorable="a14" a14:legacySpreadsheetColorIndex="65"/>
        </a:solidFill>
        <a:ln w="9525" cap="flat" cmpd="sng" algn="ctr">
          <a:noFill/>
          <a:prstDash val="solid"/>
          <a:round/>
          <a:headEnd type="none" w="med" len="med"/>
          <a:tailEnd type="none" w="med" len="med"/>
        </a:ln>
        <a:effectLst>
          <a:outerShdw dist="35921" dir="2700000" algn="ctr" rotWithShape="0">
            <a:srgbClr val="808080"/>
          </a:outerShdw>
        </a:effectLst>
        <a:scene3d>
          <a:camera prst="orthographicFront"/>
          <a:lightRig rig="threePt" dir="t"/>
        </a:scene3d>
        <a:sp3d>
          <a:bevelT/>
        </a:sp3d>
      </xdr:spPr>
      <xdr:txBody>
        <a:bodyPr vertOverflow="clip" wrap="square" lIns="18288" tIns="0" rIns="0" bIns="0" rtlCol="0" anchor="ctr" upright="1"/>
        <a:lstStyle/>
        <a:p>
          <a:pPr algn="l"/>
          <a:r>
            <a:rPr lang="en-ZA" sz="1200" b="1">
              <a:solidFill>
                <a:srgbClr val="858705"/>
              </a:solidFill>
            </a:rPr>
            <a:t>Select Transmission Zone for Transmission </a:t>
          </a:r>
          <a:r>
            <a:rPr lang="en-ZA" sz="1200" b="1" baseline="0">
              <a:solidFill>
                <a:srgbClr val="858705"/>
              </a:solidFill>
            </a:rPr>
            <a:t>connected generators</a:t>
          </a:r>
          <a:endParaRPr lang="en-ZA" sz="1200" b="1">
            <a:solidFill>
              <a:srgbClr val="858705"/>
            </a:solidFill>
          </a:endParaRPr>
        </a:p>
      </xdr:txBody>
    </xdr:sp>
    <xdr:clientData/>
  </xdr:twoCellAnchor>
  <xdr:twoCellAnchor>
    <xdr:from>
      <xdr:col>5</xdr:col>
      <xdr:colOff>772584</xdr:colOff>
      <xdr:row>13</xdr:row>
      <xdr:rowOff>63500</xdr:rowOff>
    </xdr:from>
    <xdr:to>
      <xdr:col>5</xdr:col>
      <xdr:colOff>1079500</xdr:colOff>
      <xdr:row>17</xdr:row>
      <xdr:rowOff>222249</xdr:rowOff>
    </xdr:to>
    <xdr:sp macro="" textlink="">
      <xdr:nvSpPr>
        <xdr:cNvPr id="24" name="Right Brace 23">
          <a:extLst>
            <a:ext uri="{FF2B5EF4-FFF2-40B4-BE49-F238E27FC236}">
              <a16:creationId xmlns:a16="http://schemas.microsoft.com/office/drawing/2014/main" id="{3CCEA395-1012-85C4-8769-C5CA948E256E}"/>
            </a:ext>
          </a:extLst>
        </xdr:cNvPr>
        <xdr:cNvSpPr/>
      </xdr:nvSpPr>
      <xdr:spPr bwMode="auto">
        <a:xfrm>
          <a:off x="8995834" y="2995083"/>
          <a:ext cx="306916" cy="1090083"/>
        </a:xfrm>
        <a:prstGeom prst="rightBrace">
          <a:avLst/>
        </a:prstGeom>
        <a:ln>
          <a:solidFill>
            <a:srgbClr val="858705"/>
          </a:solidFill>
          <a:headEnd type="none" w="med" len="med"/>
          <a:tailEnd type="none" w="med" len="med"/>
        </a:ln>
      </xdr:spPr>
      <xdr:style>
        <a:lnRef idx="2">
          <a:schemeClr val="accent2"/>
        </a:lnRef>
        <a:fillRef idx="0">
          <a:schemeClr val="accent2"/>
        </a:fillRef>
        <a:effectRef idx="1">
          <a:schemeClr val="accent2"/>
        </a:effectRef>
        <a:fontRef idx="minor">
          <a:schemeClr val="tx1"/>
        </a:fontRef>
      </xdr:style>
      <xdr:txBody>
        <a:bodyPr vertOverflow="clip" wrap="square" lIns="18288" tIns="0" rIns="0" bIns="0" rtlCol="0" anchor="ctr" upright="1"/>
        <a:lstStyle/>
        <a:p>
          <a:pPr algn="l"/>
          <a:endParaRPr lang="en-ZA" sz="1100"/>
        </a:p>
      </xdr:txBody>
    </xdr:sp>
    <xdr:clientData/>
  </xdr:twoCellAnchor>
  <xdr:twoCellAnchor>
    <xdr:from>
      <xdr:col>5</xdr:col>
      <xdr:colOff>592667</xdr:colOff>
      <xdr:row>58</xdr:row>
      <xdr:rowOff>95250</xdr:rowOff>
    </xdr:from>
    <xdr:to>
      <xdr:col>5</xdr:col>
      <xdr:colOff>1005417</xdr:colOff>
      <xdr:row>62</xdr:row>
      <xdr:rowOff>21166</xdr:rowOff>
    </xdr:to>
    <xdr:sp macro="" textlink="">
      <xdr:nvSpPr>
        <xdr:cNvPr id="25" name="Right Brace 24">
          <a:extLst>
            <a:ext uri="{FF2B5EF4-FFF2-40B4-BE49-F238E27FC236}">
              <a16:creationId xmlns:a16="http://schemas.microsoft.com/office/drawing/2014/main" id="{10C9F1C7-A8F1-4BB3-98F1-2EF41DC7FBEB}"/>
            </a:ext>
          </a:extLst>
        </xdr:cNvPr>
        <xdr:cNvSpPr/>
      </xdr:nvSpPr>
      <xdr:spPr bwMode="auto">
        <a:xfrm>
          <a:off x="8815917" y="12647083"/>
          <a:ext cx="412750" cy="984250"/>
        </a:xfrm>
        <a:prstGeom prst="rightBrace">
          <a:avLst/>
        </a:prstGeom>
        <a:ln>
          <a:solidFill>
            <a:srgbClr val="858705"/>
          </a:solidFill>
          <a:headEnd type="none" w="med" len="med"/>
          <a:tailEnd type="none" w="med" len="med"/>
        </a:ln>
      </xdr:spPr>
      <xdr:style>
        <a:lnRef idx="2">
          <a:schemeClr val="accent2"/>
        </a:lnRef>
        <a:fillRef idx="0">
          <a:schemeClr val="accent2"/>
        </a:fillRef>
        <a:effectRef idx="1">
          <a:schemeClr val="accent2"/>
        </a:effectRef>
        <a:fontRef idx="minor">
          <a:schemeClr val="tx1"/>
        </a:fontRef>
      </xdr:style>
      <xdr:txBody>
        <a:bodyPr vertOverflow="clip" wrap="square" lIns="18288" tIns="0" rIns="0" bIns="0" rtlCol="0" anchor="ctr" upright="1"/>
        <a:lstStyle/>
        <a:p>
          <a:pPr algn="l"/>
          <a:endParaRPr lang="en-ZA"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0</xdr:colOff>
      <xdr:row>6</xdr:row>
      <xdr:rowOff>0</xdr:rowOff>
    </xdr:from>
    <xdr:to>
      <xdr:col>11</xdr:col>
      <xdr:colOff>886354</xdr:colOff>
      <xdr:row>7</xdr:row>
      <xdr:rowOff>112535</xdr:rowOff>
    </xdr:to>
    <xdr:sp macro="" textlink="">
      <xdr:nvSpPr>
        <xdr:cNvPr id="3" name="Right Arrow 1">
          <a:extLst>
            <a:ext uri="{FF2B5EF4-FFF2-40B4-BE49-F238E27FC236}">
              <a16:creationId xmlns:a16="http://schemas.microsoft.com/office/drawing/2014/main" id="{1A1BEA7B-0BDC-457E-B91F-76579FF87368}"/>
            </a:ext>
          </a:extLst>
        </xdr:cNvPr>
        <xdr:cNvSpPr/>
      </xdr:nvSpPr>
      <xdr:spPr bwMode="auto">
        <a:xfrm rot="10800000">
          <a:off x="5765800" y="1187450"/>
          <a:ext cx="886354" cy="283985"/>
        </a:xfrm>
        <a:prstGeom prst="rightArrow">
          <a:avLst/>
        </a:prstGeom>
        <a:solidFill>
          <a:srgbClr val="C97A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t" upright="1"/>
        <a:lstStyle/>
        <a:p>
          <a:pPr algn="l"/>
          <a:endParaRPr lang="en-ZA"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66676</xdr:colOff>
      <xdr:row>27</xdr:row>
      <xdr:rowOff>28575</xdr:rowOff>
    </xdr:from>
    <xdr:to>
      <xdr:col>3</xdr:col>
      <xdr:colOff>270024</xdr:colOff>
      <xdr:row>53</xdr:row>
      <xdr:rowOff>1743</xdr:rowOff>
    </xdr:to>
    <xdr:pic>
      <xdr:nvPicPr>
        <xdr:cNvPr id="5" name="Picture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a:stretch>
          <a:fillRect/>
        </a:stretch>
      </xdr:blipFill>
      <xdr:spPr>
        <a:xfrm>
          <a:off x="889636" y="14270355"/>
          <a:ext cx="4965848" cy="4331808"/>
        </a:xfrm>
        <a:prstGeom prst="rect">
          <a:avLst/>
        </a:prstGeom>
        <a:solidFill>
          <a:schemeClr val="accent5">
            <a:lumMod val="20000"/>
            <a:lumOff val="80000"/>
          </a:schemeClr>
        </a:solidFill>
      </xdr:spPr>
    </xdr:pic>
    <xdr:clientData/>
  </xdr:twoCellAnchor>
  <xdr:twoCellAnchor editAs="oneCell">
    <xdr:from>
      <xdr:col>4</xdr:col>
      <xdr:colOff>9525</xdr:colOff>
      <xdr:row>27</xdr:row>
      <xdr:rowOff>9524</xdr:rowOff>
    </xdr:from>
    <xdr:to>
      <xdr:col>9</xdr:col>
      <xdr:colOff>273502</xdr:colOff>
      <xdr:row>52</xdr:row>
      <xdr:rowOff>123825</xdr:rowOff>
    </xdr:to>
    <xdr:pic>
      <xdr:nvPicPr>
        <xdr:cNvPr id="6" name="Picture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2"/>
        <a:stretch>
          <a:fillRect/>
        </a:stretch>
      </xdr:blipFill>
      <xdr:spPr>
        <a:xfrm>
          <a:off x="6562725" y="14251304"/>
          <a:ext cx="5445577" cy="430530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8</xdr:col>
      <xdr:colOff>7935</xdr:colOff>
      <xdr:row>10</xdr:row>
      <xdr:rowOff>47626</xdr:rowOff>
    </xdr:from>
    <xdr:to>
      <xdr:col>9</xdr:col>
      <xdr:colOff>442783</xdr:colOff>
      <xdr:row>13</xdr:row>
      <xdr:rowOff>26334</xdr:rowOff>
    </xdr:to>
    <xdr:sp macro="" textlink="">
      <xdr:nvSpPr>
        <xdr:cNvPr id="3" name="Rectangle 2">
          <a:extLst>
            <a:ext uri="{FF2B5EF4-FFF2-40B4-BE49-F238E27FC236}">
              <a16:creationId xmlns:a16="http://schemas.microsoft.com/office/drawing/2014/main" id="{D8A87FC3-8F20-4BDD-9FCF-BA157A35F569}"/>
            </a:ext>
          </a:extLst>
        </xdr:cNvPr>
        <xdr:cNvSpPr/>
      </xdr:nvSpPr>
      <xdr:spPr>
        <a:xfrm>
          <a:off x="6370635" y="1889126"/>
          <a:ext cx="1044448" cy="531158"/>
        </a:xfrm>
        <a:prstGeom prst="rect">
          <a:avLst/>
        </a:prstGeom>
      </xdr:spPr>
      <xdr:txBody>
        <a:bodyPr wrap="square">
          <a:spAutoFit/>
        </a:bodyPr>
        <a:lstStyle>
          <a:defPPr>
            <a:defRPr lang="en-GB"/>
          </a:defPPr>
          <a:lvl1pPr algn="l" rtl="0" fontAlgn="base">
            <a:spcBef>
              <a:spcPct val="0"/>
            </a:spcBef>
            <a:spcAft>
              <a:spcPct val="0"/>
            </a:spcAft>
            <a:defRPr sz="1400" kern="1200">
              <a:solidFill>
                <a:schemeClr val="tx1"/>
              </a:solidFill>
              <a:latin typeface="Arial" charset="0"/>
              <a:ea typeface="+mn-ea"/>
              <a:cs typeface="Arial" charset="0"/>
            </a:defRPr>
          </a:lvl1pPr>
          <a:lvl2pPr marL="457200" algn="l" rtl="0" fontAlgn="base">
            <a:spcBef>
              <a:spcPct val="0"/>
            </a:spcBef>
            <a:spcAft>
              <a:spcPct val="0"/>
            </a:spcAft>
            <a:defRPr sz="1400" kern="1200">
              <a:solidFill>
                <a:schemeClr val="tx1"/>
              </a:solidFill>
              <a:latin typeface="Arial" charset="0"/>
              <a:ea typeface="+mn-ea"/>
              <a:cs typeface="Arial" charset="0"/>
            </a:defRPr>
          </a:lvl2pPr>
          <a:lvl3pPr marL="914400" algn="l" rtl="0" fontAlgn="base">
            <a:spcBef>
              <a:spcPct val="0"/>
            </a:spcBef>
            <a:spcAft>
              <a:spcPct val="0"/>
            </a:spcAft>
            <a:defRPr sz="1400" kern="1200">
              <a:solidFill>
                <a:schemeClr val="tx1"/>
              </a:solidFill>
              <a:latin typeface="Arial" charset="0"/>
              <a:ea typeface="+mn-ea"/>
              <a:cs typeface="Arial" charset="0"/>
            </a:defRPr>
          </a:lvl3pPr>
          <a:lvl4pPr marL="1371600" algn="l" rtl="0" fontAlgn="base">
            <a:spcBef>
              <a:spcPct val="0"/>
            </a:spcBef>
            <a:spcAft>
              <a:spcPct val="0"/>
            </a:spcAft>
            <a:defRPr sz="1400" kern="1200">
              <a:solidFill>
                <a:schemeClr val="tx1"/>
              </a:solidFill>
              <a:latin typeface="Arial" charset="0"/>
              <a:ea typeface="+mn-ea"/>
              <a:cs typeface="Arial" charset="0"/>
            </a:defRPr>
          </a:lvl4pPr>
          <a:lvl5pPr marL="1828800" algn="l" rtl="0" fontAlgn="base">
            <a:spcBef>
              <a:spcPct val="0"/>
            </a:spcBef>
            <a:spcAft>
              <a:spcPct val="0"/>
            </a:spcAft>
            <a:defRPr sz="1400" kern="1200">
              <a:solidFill>
                <a:schemeClr val="tx1"/>
              </a:solidFill>
              <a:latin typeface="Arial" charset="0"/>
              <a:ea typeface="+mn-ea"/>
              <a:cs typeface="Arial" charset="0"/>
            </a:defRPr>
          </a:lvl5pPr>
          <a:lvl6pPr marL="2286000" algn="l" defTabSz="914400" rtl="0" eaLnBrk="1" latinLnBrk="0" hangingPunct="1">
            <a:defRPr sz="1400" kern="1200">
              <a:solidFill>
                <a:schemeClr val="tx1"/>
              </a:solidFill>
              <a:latin typeface="Arial" charset="0"/>
              <a:ea typeface="+mn-ea"/>
              <a:cs typeface="Arial" charset="0"/>
            </a:defRPr>
          </a:lvl6pPr>
          <a:lvl7pPr marL="2743200" algn="l" defTabSz="914400" rtl="0" eaLnBrk="1" latinLnBrk="0" hangingPunct="1">
            <a:defRPr sz="1400" kern="1200">
              <a:solidFill>
                <a:schemeClr val="tx1"/>
              </a:solidFill>
              <a:latin typeface="Arial" charset="0"/>
              <a:ea typeface="+mn-ea"/>
              <a:cs typeface="Arial" charset="0"/>
            </a:defRPr>
          </a:lvl7pPr>
          <a:lvl8pPr marL="3200400" algn="l" defTabSz="914400" rtl="0" eaLnBrk="1" latinLnBrk="0" hangingPunct="1">
            <a:defRPr sz="1400" kern="1200">
              <a:solidFill>
                <a:schemeClr val="tx1"/>
              </a:solidFill>
              <a:latin typeface="Arial" charset="0"/>
              <a:ea typeface="+mn-ea"/>
              <a:cs typeface="Arial" charset="0"/>
            </a:defRPr>
          </a:lvl8pPr>
          <a:lvl9pPr marL="3657600" algn="l" defTabSz="914400" rtl="0" eaLnBrk="1" latinLnBrk="0" hangingPunct="1">
            <a:defRPr sz="1400" kern="1200">
              <a:solidFill>
                <a:schemeClr val="tx1"/>
              </a:solidFill>
              <a:latin typeface="Arial" charset="0"/>
              <a:ea typeface="+mn-ea"/>
              <a:cs typeface="Arial" charset="0"/>
            </a:defRPr>
          </a:lvl9pPr>
        </a:lstStyle>
        <a:p>
          <a:pPr lvl="0"/>
          <a:r>
            <a:rPr lang="en-ZA" sz="1000" b="1">
              <a:solidFill>
                <a:srgbClr val="C00000"/>
              </a:solidFill>
            </a:rPr>
            <a:t>Peak = 1</a:t>
          </a:r>
        </a:p>
        <a:p>
          <a:pPr lvl="0"/>
          <a:r>
            <a:rPr lang="en-ZA" sz="1000" b="1">
              <a:solidFill>
                <a:srgbClr val="FFC000"/>
              </a:solidFill>
            </a:rPr>
            <a:t>Standard = 2</a:t>
          </a:r>
          <a:r>
            <a:rPr lang="en-ZA" sz="1000" b="1"/>
            <a:t> </a:t>
          </a:r>
        </a:p>
        <a:p>
          <a:pPr lvl="0"/>
          <a:r>
            <a:rPr lang="en-ZA" sz="1000" b="1">
              <a:solidFill>
                <a:srgbClr val="00B050"/>
              </a:solidFill>
            </a:rPr>
            <a:t>Off-peak = 3</a:t>
          </a:r>
        </a:p>
      </xdr:txBody>
    </xdr:sp>
    <xdr:clientData/>
  </xdr:twoCellAnchor>
  <xdr:twoCellAnchor>
    <xdr:from>
      <xdr:col>8</xdr:col>
      <xdr:colOff>7935</xdr:colOff>
      <xdr:row>10</xdr:row>
      <xdr:rowOff>47626</xdr:rowOff>
    </xdr:from>
    <xdr:to>
      <xdr:col>9</xdr:col>
      <xdr:colOff>442783</xdr:colOff>
      <xdr:row>13</xdr:row>
      <xdr:rowOff>26334</xdr:rowOff>
    </xdr:to>
    <xdr:sp macro="" textlink="">
      <xdr:nvSpPr>
        <xdr:cNvPr id="4" name="Rectangle 3">
          <a:extLst>
            <a:ext uri="{FF2B5EF4-FFF2-40B4-BE49-F238E27FC236}">
              <a16:creationId xmlns:a16="http://schemas.microsoft.com/office/drawing/2014/main" id="{951AFA0C-E63F-4734-A293-F5E21CF1B3CC}"/>
            </a:ext>
          </a:extLst>
        </xdr:cNvPr>
        <xdr:cNvSpPr/>
      </xdr:nvSpPr>
      <xdr:spPr>
        <a:xfrm>
          <a:off x="6370635" y="1889126"/>
          <a:ext cx="1044448" cy="531158"/>
        </a:xfrm>
        <a:prstGeom prst="rect">
          <a:avLst/>
        </a:prstGeom>
      </xdr:spPr>
      <xdr:txBody>
        <a:bodyPr wrap="square">
          <a:spAutoFit/>
        </a:bodyPr>
        <a:lstStyle>
          <a:defPPr>
            <a:defRPr lang="en-GB"/>
          </a:defPPr>
          <a:lvl1pPr algn="l" rtl="0" fontAlgn="base">
            <a:spcBef>
              <a:spcPct val="0"/>
            </a:spcBef>
            <a:spcAft>
              <a:spcPct val="0"/>
            </a:spcAft>
            <a:defRPr sz="1400" kern="1200">
              <a:solidFill>
                <a:schemeClr val="tx1"/>
              </a:solidFill>
              <a:latin typeface="Arial" charset="0"/>
              <a:ea typeface="+mn-ea"/>
              <a:cs typeface="Arial" charset="0"/>
            </a:defRPr>
          </a:lvl1pPr>
          <a:lvl2pPr marL="457200" algn="l" rtl="0" fontAlgn="base">
            <a:spcBef>
              <a:spcPct val="0"/>
            </a:spcBef>
            <a:spcAft>
              <a:spcPct val="0"/>
            </a:spcAft>
            <a:defRPr sz="1400" kern="1200">
              <a:solidFill>
                <a:schemeClr val="tx1"/>
              </a:solidFill>
              <a:latin typeface="Arial" charset="0"/>
              <a:ea typeface="+mn-ea"/>
              <a:cs typeface="Arial" charset="0"/>
            </a:defRPr>
          </a:lvl2pPr>
          <a:lvl3pPr marL="914400" algn="l" rtl="0" fontAlgn="base">
            <a:spcBef>
              <a:spcPct val="0"/>
            </a:spcBef>
            <a:spcAft>
              <a:spcPct val="0"/>
            </a:spcAft>
            <a:defRPr sz="1400" kern="1200">
              <a:solidFill>
                <a:schemeClr val="tx1"/>
              </a:solidFill>
              <a:latin typeface="Arial" charset="0"/>
              <a:ea typeface="+mn-ea"/>
              <a:cs typeface="Arial" charset="0"/>
            </a:defRPr>
          </a:lvl3pPr>
          <a:lvl4pPr marL="1371600" algn="l" rtl="0" fontAlgn="base">
            <a:spcBef>
              <a:spcPct val="0"/>
            </a:spcBef>
            <a:spcAft>
              <a:spcPct val="0"/>
            </a:spcAft>
            <a:defRPr sz="1400" kern="1200">
              <a:solidFill>
                <a:schemeClr val="tx1"/>
              </a:solidFill>
              <a:latin typeface="Arial" charset="0"/>
              <a:ea typeface="+mn-ea"/>
              <a:cs typeface="Arial" charset="0"/>
            </a:defRPr>
          </a:lvl4pPr>
          <a:lvl5pPr marL="1828800" algn="l" rtl="0" fontAlgn="base">
            <a:spcBef>
              <a:spcPct val="0"/>
            </a:spcBef>
            <a:spcAft>
              <a:spcPct val="0"/>
            </a:spcAft>
            <a:defRPr sz="1400" kern="1200">
              <a:solidFill>
                <a:schemeClr val="tx1"/>
              </a:solidFill>
              <a:latin typeface="Arial" charset="0"/>
              <a:ea typeface="+mn-ea"/>
              <a:cs typeface="Arial" charset="0"/>
            </a:defRPr>
          </a:lvl5pPr>
          <a:lvl6pPr marL="2286000" algn="l" defTabSz="914400" rtl="0" eaLnBrk="1" latinLnBrk="0" hangingPunct="1">
            <a:defRPr sz="1400" kern="1200">
              <a:solidFill>
                <a:schemeClr val="tx1"/>
              </a:solidFill>
              <a:latin typeface="Arial" charset="0"/>
              <a:ea typeface="+mn-ea"/>
              <a:cs typeface="Arial" charset="0"/>
            </a:defRPr>
          </a:lvl6pPr>
          <a:lvl7pPr marL="2743200" algn="l" defTabSz="914400" rtl="0" eaLnBrk="1" latinLnBrk="0" hangingPunct="1">
            <a:defRPr sz="1400" kern="1200">
              <a:solidFill>
                <a:schemeClr val="tx1"/>
              </a:solidFill>
              <a:latin typeface="Arial" charset="0"/>
              <a:ea typeface="+mn-ea"/>
              <a:cs typeface="Arial" charset="0"/>
            </a:defRPr>
          </a:lvl7pPr>
          <a:lvl8pPr marL="3200400" algn="l" defTabSz="914400" rtl="0" eaLnBrk="1" latinLnBrk="0" hangingPunct="1">
            <a:defRPr sz="1400" kern="1200">
              <a:solidFill>
                <a:schemeClr val="tx1"/>
              </a:solidFill>
              <a:latin typeface="Arial" charset="0"/>
              <a:ea typeface="+mn-ea"/>
              <a:cs typeface="Arial" charset="0"/>
            </a:defRPr>
          </a:lvl8pPr>
          <a:lvl9pPr marL="3657600" algn="l" defTabSz="914400" rtl="0" eaLnBrk="1" latinLnBrk="0" hangingPunct="1">
            <a:defRPr sz="1400" kern="1200">
              <a:solidFill>
                <a:schemeClr val="tx1"/>
              </a:solidFill>
              <a:latin typeface="Arial" charset="0"/>
              <a:ea typeface="+mn-ea"/>
              <a:cs typeface="Arial" charset="0"/>
            </a:defRPr>
          </a:lvl9pPr>
        </a:lstStyle>
        <a:p>
          <a:pPr lvl="0"/>
          <a:r>
            <a:rPr lang="en-ZA" sz="1000" b="1">
              <a:solidFill>
                <a:srgbClr val="C00000"/>
              </a:solidFill>
            </a:rPr>
            <a:t>Peak = 1</a:t>
          </a:r>
        </a:p>
        <a:p>
          <a:pPr lvl="0"/>
          <a:r>
            <a:rPr lang="en-ZA" sz="1000" b="1">
              <a:solidFill>
                <a:srgbClr val="FFC000"/>
              </a:solidFill>
            </a:rPr>
            <a:t>Standard = 2</a:t>
          </a:r>
          <a:r>
            <a:rPr lang="en-ZA" sz="1000" b="1"/>
            <a:t> </a:t>
          </a:r>
        </a:p>
        <a:p>
          <a:pPr lvl="0"/>
          <a:r>
            <a:rPr lang="en-ZA" sz="1000" b="1">
              <a:solidFill>
                <a:srgbClr val="00B050"/>
              </a:solidFill>
            </a:rPr>
            <a:t>Off-peak = 3</a:t>
          </a:r>
        </a:p>
      </xdr:txBody>
    </xdr:sp>
    <xdr:clientData/>
  </xdr:twoCellAnchor>
  <xdr:twoCellAnchor editAs="oneCell">
    <xdr:from>
      <xdr:col>23</xdr:col>
      <xdr:colOff>396240</xdr:colOff>
      <xdr:row>4</xdr:row>
      <xdr:rowOff>30480</xdr:rowOff>
    </xdr:from>
    <xdr:to>
      <xdr:col>33</xdr:col>
      <xdr:colOff>491816</xdr:colOff>
      <xdr:row>34</xdr:row>
      <xdr:rowOff>47059</xdr:rowOff>
    </xdr:to>
    <xdr:pic>
      <xdr:nvPicPr>
        <xdr:cNvPr id="2" name="Picture 1">
          <a:extLst>
            <a:ext uri="{FF2B5EF4-FFF2-40B4-BE49-F238E27FC236}">
              <a16:creationId xmlns:a16="http://schemas.microsoft.com/office/drawing/2014/main" id="{53EA265B-8DA1-4C8C-B2E5-816022DCED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093440" y="762000"/>
          <a:ext cx="6191576" cy="553345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alvolsd/AppData/Local/Microsoft/Windows/Temporary%20Internet%20Files/Content.Outlook/RJN3Z36J/Tariff%20book%20Final_201516%20_v20150330%20(%20name%20changes%20to%20Genflex).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WEPS inc"/>
      <sheetName val="WEPS Munic inc"/>
      <sheetName val="Nightsave Large inc"/>
      <sheetName val="Nightsave Large Munic inc"/>
      <sheetName val="Nightsave Small inc"/>
      <sheetName val="Nightsave Small Munic inc"/>
      <sheetName val="Megaflex inc"/>
      <sheetName val="Megaflex Munic inc "/>
      <sheetName val="Megaflex Gen inc"/>
      <sheetName val="Miniflex inc"/>
      <sheetName val="Miniflex Munic inc "/>
      <sheetName val="Businessrate inc"/>
      <sheetName val="Businessrate Munic inc"/>
      <sheetName val="Public Lighting inc"/>
      <sheetName val="Public Lighting Munic inc"/>
      <sheetName val="Homepower inc"/>
      <sheetName val="Homepower Munic inc"/>
      <sheetName val="Homelight inc"/>
      <sheetName val="Nightsave Rural inc"/>
      <sheetName val="Nightsave Rural Munic inc "/>
      <sheetName val="Ruraflex inc"/>
      <sheetName val="Ruraflex Munic inc"/>
      <sheetName val="Ruraflex Gen inc"/>
      <sheetName val="Landrate inc"/>
      <sheetName val="Landrate Munic inc"/>
      <sheetName val="Transflex 1 inc"/>
      <sheetName val="Transflex 2 inc"/>
      <sheetName val="Homeflex inc"/>
      <sheetName val="TOuS Original"/>
      <sheetName val="TOuS"/>
      <sheetName val="DUoS"/>
      <sheetName val="Loss Factors"/>
      <sheetName val="Excess NAC"/>
      <sheetName val="Excess NAC Munic"/>
      <sheetName val="Miniflex CPD"/>
      <sheetName val="Nightsave Small CPD"/>
      <sheetName val="Ruraflex CPD"/>
      <sheetName val="Nightsave Rural CPD"/>
      <sheetName val="Env lev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row r="1">
          <cell r="AL1">
            <v>0.14000000000000001</v>
          </cell>
        </row>
      </sheetData>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CB2E324-282B-449D-BCBD-A11FBBEBB4C9}" name="Table1334" displayName="Table1334" ref="M19:N24" totalsRowShown="0" headerRowDxfId="46" dataDxfId="44" headerRowBorderDxfId="45" tableBorderDxfId="43" totalsRowBorderDxfId="42" headerRowCellStyle="Normal 2" dataCellStyle="Normal 2">
  <tableColumns count="2">
    <tableColumn id="1" xr3:uid="{177CFA35-6C6B-45FD-BD7E-04289A871551}" name="Customer categories generators" dataDxfId="41" dataCellStyle="Normal 2">
      <calculatedColumnFormula>B17</calculatedColumnFormula>
    </tableColumn>
    <tableColumn id="2" xr3:uid="{BFE20E85-63D0-41BB-A344-B7E970203C15}" name="Column1" dataDxfId="40" dataCellStyle="Normal 2">
      <calculatedColumnFormula>M20</calculatedColumnFormula>
    </tableColumn>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6B01025-3ED5-472A-9F54-A79FADA647FA}" name="Table13342" displayName="Table13342" ref="M19:M24" totalsRowShown="0" headerRowDxfId="39" dataDxfId="38" tableBorderDxfId="37" headerRowCellStyle="Normal 2" dataCellStyle="Normal 2">
  <autoFilter ref="M19:M24" xr:uid="{16B01025-3ED5-472A-9F54-A79FADA647FA}"/>
  <tableColumns count="1">
    <tableColumn id="1" xr3:uid="{B6719853-5D91-41DC-95C0-AED32B15DCEE}" name="Customer categories generators" dataDxfId="36" dataCellStyle="Normal 2">
      <calculatedColumnFormula>B17</calculatedColumnFormula>
    </tableColumn>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table" Target="../tables/table2.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Q61"/>
  <sheetViews>
    <sheetView zoomScale="60" zoomScaleNormal="60" workbookViewId="0">
      <selection activeCell="B10" sqref="B10"/>
    </sheetView>
  </sheetViews>
  <sheetFormatPr defaultRowHeight="13.2" x14ac:dyDescent="0.25"/>
  <cols>
    <col min="1" max="1" width="28.44140625" customWidth="1"/>
    <col min="2" max="2" width="101.109375" customWidth="1"/>
    <col min="3" max="3" width="74" customWidth="1"/>
    <col min="4" max="4" width="10.77734375" customWidth="1"/>
    <col min="22" max="22" width="8.88671875" customWidth="1"/>
  </cols>
  <sheetData>
    <row r="1" spans="1:17" x14ac:dyDescent="0.25">
      <c r="C1" s="25"/>
      <c r="D1" s="25"/>
      <c r="E1" s="25"/>
      <c r="F1" s="25"/>
      <c r="G1" s="25"/>
      <c r="H1" s="25"/>
      <c r="I1" s="25"/>
      <c r="J1" s="25"/>
      <c r="K1" s="25"/>
      <c r="L1" s="25"/>
      <c r="M1" s="25"/>
      <c r="N1" s="25"/>
      <c r="O1" s="25"/>
      <c r="P1" s="25"/>
      <c r="Q1" s="25"/>
    </row>
    <row r="2" spans="1:17" ht="23.4" customHeight="1" x14ac:dyDescent="0.25">
      <c r="B2" s="45" t="s">
        <v>296</v>
      </c>
      <c r="C2" s="45"/>
      <c r="D2" s="25"/>
      <c r="E2" s="25"/>
      <c r="F2" s="25"/>
      <c r="G2" s="25"/>
      <c r="H2" s="25"/>
      <c r="I2" s="25"/>
      <c r="J2" s="25"/>
      <c r="K2" s="25"/>
      <c r="L2" s="25"/>
      <c r="M2" s="25"/>
      <c r="N2" s="25"/>
      <c r="O2" s="25"/>
      <c r="P2" s="25"/>
      <c r="Q2" s="25"/>
    </row>
    <row r="3" spans="1:17" ht="137.1" customHeight="1" x14ac:dyDescent="0.25">
      <c r="B3" s="1289" t="s">
        <v>297</v>
      </c>
      <c r="C3" s="1289"/>
      <c r="D3" s="25"/>
      <c r="E3" s="25"/>
      <c r="F3" s="25"/>
      <c r="G3" s="25"/>
      <c r="H3" s="25"/>
      <c r="I3" s="25"/>
      <c r="J3" s="25"/>
      <c r="K3" s="25"/>
      <c r="L3" s="25"/>
      <c r="M3" s="25"/>
      <c r="N3" s="25"/>
      <c r="O3" s="25"/>
      <c r="P3" s="25"/>
      <c r="Q3" s="25"/>
    </row>
    <row r="7" spans="1:17" ht="15" thickBot="1" x14ac:dyDescent="0.35">
      <c r="A7" s="1286" t="s">
        <v>479</v>
      </c>
      <c r="B7" s="1286"/>
      <c r="C7" s="1286"/>
    </row>
    <row r="8" spans="1:17" ht="14.4" x14ac:dyDescent="0.3">
      <c r="A8" s="1290" t="s">
        <v>619</v>
      </c>
      <c r="B8" s="1290"/>
      <c r="C8" s="1290"/>
    </row>
    <row r="9" spans="1:17" ht="18" x14ac:dyDescent="0.35">
      <c r="A9" s="548"/>
      <c r="B9" s="1251" t="s">
        <v>620</v>
      </c>
      <c r="C9" s="549"/>
    </row>
    <row r="10" spans="1:17" ht="15" thickBot="1" x14ac:dyDescent="0.35">
      <c r="A10" s="25"/>
      <c r="B10" s="458"/>
      <c r="C10" s="25"/>
    </row>
    <row r="11" spans="1:17" ht="16.2" thickBot="1" x14ac:dyDescent="0.35">
      <c r="A11" s="459" t="s">
        <v>480</v>
      </c>
      <c r="B11" s="460" t="s">
        <v>481</v>
      </c>
      <c r="C11" s="461" t="s">
        <v>79</v>
      </c>
    </row>
    <row r="12" spans="1:17" ht="14.4" x14ac:dyDescent="0.3">
      <c r="A12" s="462"/>
      <c r="B12" s="463"/>
      <c r="C12" s="495"/>
    </row>
    <row r="13" spans="1:17" x14ac:dyDescent="0.25">
      <c r="A13" s="1287" t="s">
        <v>482</v>
      </c>
      <c r="B13" s="1291" t="s">
        <v>510</v>
      </c>
      <c r="C13" s="1292"/>
    </row>
    <row r="14" spans="1:17" x14ac:dyDescent="0.25">
      <c r="A14" s="1287"/>
      <c r="B14" s="1291"/>
      <c r="C14" s="1292"/>
    </row>
    <row r="15" spans="1:17" x14ac:dyDescent="0.25">
      <c r="A15" s="1287"/>
      <c r="B15" s="1291" t="s">
        <v>483</v>
      </c>
      <c r="C15" s="1292"/>
    </row>
    <row r="16" spans="1:17" x14ac:dyDescent="0.25">
      <c r="A16" s="1287"/>
      <c r="B16" s="1256" t="s">
        <v>572</v>
      </c>
      <c r="C16" s="1257"/>
      <c r="E16" s="25"/>
    </row>
    <row r="17" spans="1:5" x14ac:dyDescent="0.25">
      <c r="A17" s="1287"/>
      <c r="B17" s="496" t="s">
        <v>566</v>
      </c>
      <c r="C17" s="497" t="s">
        <v>512</v>
      </c>
      <c r="E17" s="25"/>
    </row>
    <row r="18" spans="1:5" s="25" customFormat="1" x14ac:dyDescent="0.25">
      <c r="A18" s="1287"/>
      <c r="B18" s="410" t="s">
        <v>568</v>
      </c>
      <c r="C18" s="497" t="s">
        <v>508</v>
      </c>
    </row>
    <row r="19" spans="1:5" s="25" customFormat="1" x14ac:dyDescent="0.25">
      <c r="A19" s="1287"/>
      <c r="B19" s="410" t="s">
        <v>594</v>
      </c>
      <c r="C19" s="497" t="s">
        <v>501</v>
      </c>
    </row>
    <row r="20" spans="1:5" s="25" customFormat="1" x14ac:dyDescent="0.25">
      <c r="A20" s="1287"/>
      <c r="B20" s="1255" t="s">
        <v>513</v>
      </c>
      <c r="C20" s="1254" t="s">
        <v>514</v>
      </c>
    </row>
    <row r="21" spans="1:5" s="25" customFormat="1" x14ac:dyDescent="0.25">
      <c r="A21" s="1287"/>
      <c r="B21" s="1252" t="s">
        <v>573</v>
      </c>
      <c r="C21" s="1254"/>
    </row>
    <row r="22" spans="1:5" x14ac:dyDescent="0.25">
      <c r="A22" s="1287"/>
      <c r="B22" s="496" t="s">
        <v>565</v>
      </c>
      <c r="C22" s="497" t="s">
        <v>511</v>
      </c>
      <c r="E22" s="25"/>
    </row>
    <row r="23" spans="1:5" s="25" customFormat="1" x14ac:dyDescent="0.25">
      <c r="A23" s="1287"/>
      <c r="B23" s="410" t="s">
        <v>567</v>
      </c>
      <c r="C23" s="497" t="s">
        <v>509</v>
      </c>
    </row>
    <row r="24" spans="1:5" s="25" customFormat="1" x14ac:dyDescent="0.25">
      <c r="A24" s="1287"/>
      <c r="B24" s="410" t="s">
        <v>595</v>
      </c>
      <c r="C24" s="497" t="s">
        <v>502</v>
      </c>
    </row>
    <row r="25" spans="1:5" s="25" customFormat="1" x14ac:dyDescent="0.25">
      <c r="A25" s="1287"/>
      <c r="B25" s="1255" t="s">
        <v>596</v>
      </c>
      <c r="C25" s="1254" t="s">
        <v>515</v>
      </c>
    </row>
    <row r="26" spans="1:5" s="25" customFormat="1" x14ac:dyDescent="0.25">
      <c r="A26" s="1287"/>
      <c r="B26" s="1252" t="s">
        <v>451</v>
      </c>
      <c r="C26" s="1254"/>
    </row>
    <row r="27" spans="1:5" x14ac:dyDescent="0.25">
      <c r="A27" s="1287"/>
      <c r="B27" s="496" t="s">
        <v>569</v>
      </c>
      <c r="C27" s="497" t="s">
        <v>503</v>
      </c>
      <c r="E27" s="25"/>
    </row>
    <row r="28" spans="1:5" ht="13.8" thickBot="1" x14ac:dyDescent="0.3">
      <c r="A28" s="1288"/>
      <c r="B28" s="492" t="s">
        <v>570</v>
      </c>
      <c r="C28" s="498" t="s">
        <v>504</v>
      </c>
      <c r="E28" s="25"/>
    </row>
    <row r="29" spans="1:5" ht="16.2" thickBot="1" x14ac:dyDescent="0.35">
      <c r="A29" s="304"/>
      <c r="B29" s="25"/>
      <c r="C29" s="758"/>
      <c r="E29" s="25"/>
    </row>
    <row r="30" spans="1:5" ht="43.5" customHeight="1" thickBot="1" x14ac:dyDescent="0.35">
      <c r="A30" s="759" t="s">
        <v>484</v>
      </c>
      <c r="B30" s="760" t="s">
        <v>516</v>
      </c>
      <c r="C30" s="761" t="s">
        <v>505</v>
      </c>
      <c r="E30" s="25"/>
    </row>
    <row r="31" spans="1:5" ht="16.2" thickBot="1" x14ac:dyDescent="0.35">
      <c r="A31" s="304"/>
      <c r="B31" s="376"/>
      <c r="C31" s="758"/>
      <c r="E31" s="25"/>
    </row>
    <row r="32" spans="1:5" ht="14.4" x14ac:dyDescent="0.3">
      <c r="A32" s="494" t="s">
        <v>486</v>
      </c>
      <c r="B32" s="417" t="s">
        <v>487</v>
      </c>
      <c r="C32" s="416" t="s">
        <v>518</v>
      </c>
      <c r="E32" s="25"/>
    </row>
    <row r="33" spans="1:5" ht="15" thickBot="1" x14ac:dyDescent="0.35">
      <c r="A33" s="762" t="s">
        <v>523</v>
      </c>
      <c r="B33" s="763" t="s">
        <v>517</v>
      </c>
      <c r="C33" s="764" t="s">
        <v>518</v>
      </c>
      <c r="E33" s="25"/>
    </row>
    <row r="34" spans="1:5" ht="13.8" thickBot="1" x14ac:dyDescent="0.3">
      <c r="A34" s="25"/>
      <c r="B34" s="25"/>
      <c r="C34" s="25"/>
    </row>
    <row r="35" spans="1:5" ht="14.4" x14ac:dyDescent="0.3">
      <c r="A35" s="494" t="s">
        <v>488</v>
      </c>
      <c r="B35" s="417" t="s">
        <v>492</v>
      </c>
      <c r="C35" s="416" t="s">
        <v>518</v>
      </c>
    </row>
    <row r="36" spans="1:5" ht="15" thickBot="1" x14ac:dyDescent="0.35">
      <c r="A36" s="762" t="s">
        <v>524</v>
      </c>
      <c r="B36" s="763" t="s">
        <v>530</v>
      </c>
      <c r="C36" s="764" t="s">
        <v>518</v>
      </c>
    </row>
    <row r="37" spans="1:5" ht="13.8" thickBot="1" x14ac:dyDescent="0.3">
      <c r="A37" s="25"/>
      <c r="B37" s="25"/>
      <c r="C37" s="25"/>
    </row>
    <row r="38" spans="1:5" ht="14.4" x14ac:dyDescent="0.3">
      <c r="A38" s="494" t="s">
        <v>489</v>
      </c>
      <c r="B38" s="417" t="s">
        <v>493</v>
      </c>
      <c r="C38" s="416" t="s">
        <v>518</v>
      </c>
    </row>
    <row r="39" spans="1:5" ht="15" thickBot="1" x14ac:dyDescent="0.35">
      <c r="A39" s="762" t="s">
        <v>525</v>
      </c>
      <c r="B39" s="763" t="s">
        <v>529</v>
      </c>
      <c r="C39" s="764" t="s">
        <v>518</v>
      </c>
    </row>
    <row r="40" spans="1:5" ht="13.8" thickBot="1" x14ac:dyDescent="0.3">
      <c r="A40" s="25"/>
      <c r="B40" s="25"/>
      <c r="C40" s="25"/>
    </row>
    <row r="41" spans="1:5" ht="14.4" x14ac:dyDescent="0.3">
      <c r="A41" s="494" t="s">
        <v>490</v>
      </c>
      <c r="B41" s="417" t="s">
        <v>527</v>
      </c>
      <c r="C41" s="416" t="s">
        <v>518</v>
      </c>
    </row>
    <row r="42" spans="1:5" ht="15" thickBot="1" x14ac:dyDescent="0.35">
      <c r="A42" s="762" t="s">
        <v>526</v>
      </c>
      <c r="B42" s="763" t="s">
        <v>528</v>
      </c>
      <c r="C42" s="764" t="s">
        <v>518</v>
      </c>
    </row>
    <row r="43" spans="1:5" ht="13.8" thickBot="1" x14ac:dyDescent="0.3">
      <c r="A43" s="25"/>
      <c r="B43" s="25"/>
      <c r="C43" s="25"/>
    </row>
    <row r="44" spans="1:5" ht="15" thickBot="1" x14ac:dyDescent="0.35">
      <c r="A44" s="465" t="s">
        <v>491</v>
      </c>
      <c r="B44" s="493" t="s">
        <v>494</v>
      </c>
      <c r="C44" s="455" t="s">
        <v>518</v>
      </c>
    </row>
    <row r="45" spans="1:5" x14ac:dyDescent="0.25">
      <c r="A45" s="25"/>
      <c r="B45" s="25"/>
      <c r="C45" s="25"/>
    </row>
    <row r="46" spans="1:5" x14ac:dyDescent="0.25">
      <c r="A46" s="1253" t="s">
        <v>599</v>
      </c>
      <c r="B46" s="1252" t="s">
        <v>559</v>
      </c>
      <c r="C46" s="1252" t="s">
        <v>560</v>
      </c>
    </row>
    <row r="47" spans="1:5" ht="14.4" x14ac:dyDescent="0.25">
      <c r="B47" s="1249" t="s">
        <v>597</v>
      </c>
      <c r="C47" s="1250" t="s">
        <v>561</v>
      </c>
    </row>
    <row r="48" spans="1:5" s="25" customFormat="1" ht="14.4" x14ac:dyDescent="0.25">
      <c r="A48" s="116"/>
      <c r="B48" s="1249" t="s">
        <v>575</v>
      </c>
      <c r="C48" s="1250" t="s">
        <v>598</v>
      </c>
    </row>
    <row r="49" spans="1:3" ht="14.4" x14ac:dyDescent="0.25">
      <c r="A49" s="25"/>
      <c r="B49" s="1248" t="s">
        <v>574</v>
      </c>
      <c r="C49" s="1250" t="s">
        <v>571</v>
      </c>
    </row>
    <row r="50" spans="1:3" ht="14.4" x14ac:dyDescent="0.25">
      <c r="A50" s="25"/>
      <c r="B50" s="1248" t="s">
        <v>555</v>
      </c>
      <c r="C50" s="1250" t="s">
        <v>562</v>
      </c>
    </row>
    <row r="51" spans="1:3" ht="14.4" x14ac:dyDescent="0.25">
      <c r="A51" s="25"/>
      <c r="B51" s="1248" t="s">
        <v>556</v>
      </c>
      <c r="C51" s="1250" t="s">
        <v>563</v>
      </c>
    </row>
    <row r="52" spans="1:3" ht="14.4" x14ac:dyDescent="0.25">
      <c r="A52" s="25"/>
      <c r="B52" s="1248" t="s">
        <v>557</v>
      </c>
      <c r="C52" s="1250" t="s">
        <v>563</v>
      </c>
    </row>
    <row r="53" spans="1:3" ht="14.4" x14ac:dyDescent="0.25">
      <c r="A53" s="25"/>
      <c r="B53" s="1248" t="s">
        <v>558</v>
      </c>
      <c r="C53" s="1250" t="s">
        <v>564</v>
      </c>
    </row>
    <row r="54" spans="1:3" ht="14.4" x14ac:dyDescent="0.25">
      <c r="A54" s="25"/>
      <c r="B54" s="1248" t="s">
        <v>600</v>
      </c>
      <c r="C54" s="25"/>
    </row>
    <row r="55" spans="1:3" x14ac:dyDescent="0.25">
      <c r="A55" s="25"/>
      <c r="B55" s="25"/>
      <c r="C55" s="25"/>
    </row>
    <row r="56" spans="1:3" x14ac:dyDescent="0.25">
      <c r="A56" s="25"/>
      <c r="B56" s="25"/>
      <c r="C56" s="25"/>
    </row>
    <row r="57" spans="1:3" x14ac:dyDescent="0.25">
      <c r="A57" s="25"/>
      <c r="B57" s="25"/>
      <c r="C57" s="25"/>
    </row>
    <row r="58" spans="1:3" x14ac:dyDescent="0.25">
      <c r="A58" s="25"/>
      <c r="B58" s="25"/>
      <c r="C58" s="25"/>
    </row>
    <row r="59" spans="1:3" x14ac:dyDescent="0.25">
      <c r="A59" s="25"/>
      <c r="B59" s="25"/>
      <c r="C59" s="25"/>
    </row>
    <row r="60" spans="1:3" x14ac:dyDescent="0.25">
      <c r="A60" s="25"/>
      <c r="B60" s="25"/>
      <c r="C60" s="25"/>
    </row>
    <row r="61" spans="1:3" x14ac:dyDescent="0.25">
      <c r="A61" s="25"/>
      <c r="B61" s="25"/>
      <c r="C61" s="25"/>
    </row>
  </sheetData>
  <mergeCells count="6">
    <mergeCell ref="A7:C7"/>
    <mergeCell ref="A13:A28"/>
    <mergeCell ref="B3:C3"/>
    <mergeCell ref="A8:C8"/>
    <mergeCell ref="B13:C14"/>
    <mergeCell ref="B15:C15"/>
  </mergeCells>
  <phoneticPr fontId="4" type="noConversion"/>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7151B-D733-4DD4-B263-5462EDB7DD29}">
  <sheetPr>
    <pageSetUpPr fitToPage="1"/>
  </sheetPr>
  <dimension ref="A1:L77"/>
  <sheetViews>
    <sheetView showGridLines="0" topLeftCell="A28" zoomScale="40" zoomScaleNormal="40" workbookViewId="0">
      <selection activeCell="E64" sqref="E64"/>
    </sheetView>
  </sheetViews>
  <sheetFormatPr defaultColWidth="33.5546875" defaultRowHeight="17.399999999999999" x14ac:dyDescent="0.3"/>
  <cols>
    <col min="1" max="1" width="5.109375" style="89" customWidth="1"/>
    <col min="2" max="2" width="84.109375" style="89" customWidth="1"/>
    <col min="3" max="3" width="34.44140625" style="95" customWidth="1"/>
    <col min="4" max="4" width="26" style="95" customWidth="1"/>
    <col min="5" max="5" width="31.88671875" style="95" customWidth="1"/>
    <col min="6" max="6" width="23.44140625" style="95" customWidth="1"/>
    <col min="7" max="7" width="6.88671875" style="95" customWidth="1"/>
    <col min="8" max="8" width="84.5546875" style="89" customWidth="1"/>
    <col min="9" max="9" width="34.5546875" style="95" customWidth="1"/>
    <col min="10" max="10" width="22.6640625" style="95" customWidth="1"/>
    <col min="11" max="11" width="30.33203125" style="95" customWidth="1"/>
    <col min="12" max="12" width="27.5546875" style="95" customWidth="1"/>
    <col min="13" max="16384" width="33.5546875" style="89"/>
  </cols>
  <sheetData>
    <row r="1" spans="1:12" ht="25.35" customHeight="1" x14ac:dyDescent="0.4">
      <c r="A1" s="87"/>
      <c r="B1" s="1366" t="str">
        <f>'1a) Consumption + recon current'!C4</f>
        <v>MEGAFLEX CURRENT</v>
      </c>
      <c r="C1" s="1367"/>
      <c r="D1" s="1367"/>
      <c r="E1" s="1367"/>
      <c r="F1" s="1368"/>
      <c r="G1" s="88"/>
      <c r="H1" s="1366" t="str">
        <f>B1</f>
        <v>MEGAFLEX CURRENT</v>
      </c>
      <c r="I1" s="1367"/>
      <c r="J1" s="1367"/>
      <c r="K1" s="1367"/>
      <c r="L1" s="1368"/>
    </row>
    <row r="2" spans="1:12" s="92" customFormat="1" ht="12" customHeight="1" thickBot="1" x14ac:dyDescent="0.45">
      <c r="A2" s="90"/>
      <c r="B2" s="1369"/>
      <c r="C2" s="1370"/>
      <c r="D2" s="1370"/>
      <c r="E2" s="1370"/>
      <c r="F2" s="1371"/>
      <c r="G2" s="91"/>
      <c r="H2" s="1369"/>
      <c r="I2" s="1370"/>
      <c r="J2" s="1370"/>
      <c r="K2" s="1370"/>
      <c r="L2" s="1371"/>
    </row>
    <row r="3" spans="1:12" ht="24" customHeight="1" thickBot="1" x14ac:dyDescent="0.45">
      <c r="B3" s="1364" t="s">
        <v>292</v>
      </c>
      <c r="C3" s="1365"/>
      <c r="D3" s="1365"/>
      <c r="E3" s="1365"/>
      <c r="F3" s="892" t="str">
        <f>'MAIN INPUTS AND COMPARISON'!C4</f>
        <v>Wheeling</v>
      </c>
      <c r="G3" s="93"/>
      <c r="H3" s="1364" t="s">
        <v>293</v>
      </c>
      <c r="I3" s="1365"/>
      <c r="J3" s="1365"/>
      <c r="K3" s="1365"/>
      <c r="L3" s="892" t="str">
        <f>'2b) Generator annual proposed'!$C$3</f>
        <v>Wheeling</v>
      </c>
    </row>
    <row r="4" spans="1:12" ht="6.75" customHeight="1" thickBot="1" x14ac:dyDescent="0.45">
      <c r="B4" s="213"/>
      <c r="C4" s="208"/>
      <c r="D4" s="208"/>
      <c r="E4" s="208"/>
      <c r="F4" s="242"/>
      <c r="H4" s="213"/>
      <c r="I4" s="208"/>
      <c r="J4" s="208"/>
      <c r="K4" s="208"/>
      <c r="L4" s="242"/>
    </row>
    <row r="5" spans="1:12" ht="23.4" thickBot="1" x14ac:dyDescent="0.45">
      <c r="B5" s="239" t="s">
        <v>1</v>
      </c>
      <c r="C5" s="843"/>
      <c r="D5" s="499"/>
      <c r="E5" s="208"/>
      <c r="F5" s="242" t="s">
        <v>0</v>
      </c>
      <c r="G5" s="96"/>
      <c r="H5" s="239" t="s">
        <v>1</v>
      </c>
      <c r="I5" s="843"/>
      <c r="J5" s="499"/>
      <c r="K5" s="208"/>
      <c r="L5" s="242"/>
    </row>
    <row r="6" spans="1:12" ht="22.05" customHeight="1" thickBot="1" x14ac:dyDescent="0.45">
      <c r="B6" s="844" t="s">
        <v>24</v>
      </c>
      <c r="C6" s="846">
        <f>'1a) Consumption + recon current'!C10</f>
        <v>20000</v>
      </c>
      <c r="D6" s="208"/>
      <c r="E6" s="208"/>
      <c r="F6" s="242" t="s">
        <v>80</v>
      </c>
      <c r="G6" s="94"/>
      <c r="H6" s="844" t="str">
        <f>B6</f>
        <v>- Notified maximum demand (kVA)</v>
      </c>
      <c r="I6" s="846">
        <f>C6</f>
        <v>20000</v>
      </c>
      <c r="J6" s="208"/>
      <c r="K6" s="208"/>
      <c r="L6" s="242"/>
    </row>
    <row r="7" spans="1:12" ht="22.95" hidden="1" customHeight="1" thickBot="1" x14ac:dyDescent="0.45">
      <c r="B7" s="804" t="s">
        <v>25</v>
      </c>
      <c r="C7" s="847">
        <f>'1a) Consumption + recon current'!$E$17</f>
        <v>20000</v>
      </c>
      <c r="D7" s="208"/>
      <c r="E7" s="208"/>
      <c r="F7" s="242" t="s">
        <v>79</v>
      </c>
      <c r="G7" s="94"/>
      <c r="H7" s="804" t="str">
        <f t="shared" ref="H7:I12" si="0">B7</f>
        <v>- Maximum demand (kVA)</v>
      </c>
      <c r="I7" s="847">
        <f>C7</f>
        <v>20000</v>
      </c>
      <c r="J7" s="208"/>
      <c r="K7" s="208"/>
      <c r="L7" s="242"/>
    </row>
    <row r="8" spans="1:12" ht="22.8" x14ac:dyDescent="0.4">
      <c r="B8" s="803" t="s">
        <v>233</v>
      </c>
      <c r="C8" s="848">
        <f>'1a) Consumption + recon current'!$G$15+'1a) Consumption + recon current'!$H$15+'1a) Consumption + recon current'!$I$15</f>
        <v>92</v>
      </c>
      <c r="D8" s="845" t="s">
        <v>92</v>
      </c>
      <c r="E8" s="208"/>
      <c r="F8" s="242" t="s">
        <v>83</v>
      </c>
      <c r="G8" s="94"/>
      <c r="H8" s="803" t="str">
        <f t="shared" si="0"/>
        <v>- No. of days in high demand season</v>
      </c>
      <c r="I8" s="848">
        <f>SUM('1a) Consumption + recon current'!$E$15:$F$15,SUM('1a) Consumption + recon current'!$J$15:$P$15))</f>
        <v>273</v>
      </c>
      <c r="J8" s="845"/>
      <c r="K8" s="208"/>
      <c r="L8" s="242"/>
    </row>
    <row r="9" spans="1:12" ht="22.8" x14ac:dyDescent="0.4">
      <c r="B9" s="803" t="s">
        <v>2</v>
      </c>
      <c r="C9" s="849" t="str">
        <f>'1a) Consumption + recon current'!$C$6</f>
        <v>≥ 500 V &amp; &lt; 66 kV</v>
      </c>
      <c r="D9" s="851">
        <f>'1a) Consumption + recon current'!E20</f>
        <v>1.0956999999999999</v>
      </c>
      <c r="E9" s="208"/>
      <c r="F9" s="242"/>
      <c r="G9" s="89"/>
      <c r="H9" s="803" t="str">
        <f t="shared" si="0"/>
        <v>- Supply voltage</v>
      </c>
      <c r="I9" s="849" t="str">
        <f>C9</f>
        <v>≥ 500 V &amp; &lt; 66 kV</v>
      </c>
      <c r="J9" s="851"/>
      <c r="K9" s="208"/>
      <c r="L9" s="242"/>
    </row>
    <row r="10" spans="1:12" ht="23.4" thickBot="1" x14ac:dyDescent="0.45">
      <c r="B10" s="803" t="s">
        <v>3</v>
      </c>
      <c r="C10" s="849" t="str">
        <f>'1a) Consumption + recon current'!$C$7</f>
        <v>≤ 300 km</v>
      </c>
      <c r="D10" s="852">
        <f>'1a) Consumption + recon current'!E21</f>
        <v>1.0106999999999999</v>
      </c>
      <c r="E10" s="208"/>
      <c r="F10" s="805"/>
      <c r="G10" s="89"/>
      <c r="H10" s="803" t="str">
        <f t="shared" si="0"/>
        <v>- Transmission zone</v>
      </c>
      <c r="I10" s="849" t="str">
        <f t="shared" si="0"/>
        <v>≤ 300 km</v>
      </c>
      <c r="J10" s="852"/>
      <c r="K10" s="208"/>
      <c r="L10" s="805"/>
    </row>
    <row r="11" spans="1:12" ht="22.8" x14ac:dyDescent="0.4">
      <c r="B11" s="803" t="s">
        <v>90</v>
      </c>
      <c r="C11" s="849" t="str">
        <f>'1a) Consumption + recon current'!$C$9</f>
        <v>No</v>
      </c>
      <c r="D11" s="208"/>
      <c r="E11" s="208"/>
      <c r="F11" s="805"/>
      <c r="G11" s="89"/>
      <c r="H11" s="803" t="str">
        <f t="shared" si="0"/>
        <v>- Munic</v>
      </c>
      <c r="I11" s="849" t="str">
        <f t="shared" si="0"/>
        <v>No</v>
      </c>
      <c r="J11" s="208"/>
      <c r="K11" s="208"/>
      <c r="L11" s="805"/>
    </row>
    <row r="12" spans="1:12" ht="23.4" thickBot="1" x14ac:dyDescent="0.45">
      <c r="B12" s="842" t="s">
        <v>73</v>
      </c>
      <c r="C12" s="850" t="str">
        <f>'1a) Consumption + recon current'!$C$8</f>
        <v>&gt; 1 MVA</v>
      </c>
      <c r="D12" s="208"/>
      <c r="E12" s="208"/>
      <c r="F12" s="806"/>
      <c r="G12" s="89"/>
      <c r="H12" s="842" t="str">
        <f t="shared" si="0"/>
        <v>- Size of supply</v>
      </c>
      <c r="I12" s="850" t="str">
        <f t="shared" si="0"/>
        <v>&gt; 1 MVA</v>
      </c>
      <c r="J12" s="208"/>
      <c r="K12" s="208"/>
      <c r="L12" s="806"/>
    </row>
    <row r="13" spans="1:12" ht="23.4" thickBot="1" x14ac:dyDescent="0.45">
      <c r="B13" s="213"/>
      <c r="C13" s="209"/>
      <c r="D13" s="209"/>
      <c r="E13" s="208"/>
      <c r="F13" s="807"/>
      <c r="G13" s="97"/>
      <c r="H13" s="213"/>
      <c r="I13" s="209"/>
      <c r="J13" s="209"/>
      <c r="K13" s="208"/>
      <c r="L13" s="807"/>
    </row>
    <row r="14" spans="1:12" s="98" customFormat="1" ht="23.4" thickBot="1" x14ac:dyDescent="0.45">
      <c r="B14" s="808" t="s">
        <v>4</v>
      </c>
      <c r="C14" s="210"/>
      <c r="D14" s="210" t="s">
        <v>61</v>
      </c>
      <c r="E14" s="211"/>
      <c r="F14" s="809" t="s">
        <v>16</v>
      </c>
      <c r="G14" s="99"/>
      <c r="H14" s="808" t="s">
        <v>4</v>
      </c>
      <c r="I14" s="210"/>
      <c r="J14" s="210" t="s">
        <v>62</v>
      </c>
      <c r="K14" s="211"/>
      <c r="L14" s="809" t="s">
        <v>16</v>
      </c>
    </row>
    <row r="15" spans="1:12" ht="22.8" x14ac:dyDescent="0.4">
      <c r="B15" s="859" t="s">
        <v>538</v>
      </c>
      <c r="C15" s="860" t="s">
        <v>288</v>
      </c>
      <c r="D15" s="860" t="s">
        <v>290</v>
      </c>
      <c r="E15" s="212"/>
      <c r="F15" s="810"/>
      <c r="H15" s="859" t="s">
        <v>18</v>
      </c>
      <c r="I15" s="860" t="str">
        <f>C15</f>
        <v>kVA/kWh</v>
      </c>
      <c r="J15" s="860" t="str">
        <f>D15</f>
        <v>R/kVA/c/kWh</v>
      </c>
      <c r="K15" s="212"/>
      <c r="L15" s="810"/>
    </row>
    <row r="16" spans="1:12" ht="22.8" x14ac:dyDescent="0.4">
      <c r="B16" s="213" t="s">
        <v>289</v>
      </c>
      <c r="C16" s="853">
        <f>SUM('1a) Consumption + recon current'!G19:I19)</f>
        <v>60000</v>
      </c>
      <c r="D16" s="854">
        <f>'1a) Consumption + recon current'!$E$30</f>
        <v>16</v>
      </c>
      <c r="E16" s="214"/>
      <c r="F16" s="241">
        <f>D16*C16</f>
        <v>960000</v>
      </c>
      <c r="H16" s="213" t="str">
        <f>B16</f>
        <v>Transmission network capacity charge/Network capacity charge</v>
      </c>
      <c r="I16" s="853">
        <f>SUM('1a) Consumption + recon current'!E19:F19,'1a) Consumption + recon current'!J19:P19)</f>
        <v>180000</v>
      </c>
      <c r="J16" s="854">
        <f>D16</f>
        <v>16</v>
      </c>
      <c r="K16" s="214"/>
      <c r="L16" s="241">
        <f>J16*I16</f>
        <v>2880000</v>
      </c>
    </row>
    <row r="17" spans="1:12" ht="22.8" x14ac:dyDescent="0.4">
      <c r="B17" s="213" t="s">
        <v>247</v>
      </c>
      <c r="C17" s="853">
        <f>$C$16</f>
        <v>60000</v>
      </c>
      <c r="D17" s="854">
        <f>'1a) Consumption + recon current'!$E$31</f>
        <v>31.91</v>
      </c>
      <c r="E17" s="214"/>
      <c r="F17" s="241">
        <f>D17*C17</f>
        <v>1914600</v>
      </c>
      <c r="H17" s="213" t="str">
        <f>B17</f>
        <v>Distribution network capacity charge</v>
      </c>
      <c r="I17" s="853">
        <f>I16</f>
        <v>180000</v>
      </c>
      <c r="J17" s="854">
        <f t="shared" ref="J17:J19" si="1">D17</f>
        <v>31.91</v>
      </c>
      <c r="K17" s="214"/>
      <c r="L17" s="241">
        <f>J17*I17</f>
        <v>5743800</v>
      </c>
    </row>
    <row r="18" spans="1:12" ht="22.8" x14ac:dyDescent="0.4">
      <c r="B18" s="213" t="s">
        <v>23</v>
      </c>
      <c r="C18" s="853">
        <f>IF($B$1="Ruraflex Current",$C28,IF($B$1="Miniflex Current",(C24+C25),'1a) Consumption + recon current'!$G$17+'1a) Consumption + recon current'!$H$17+'1a) Consumption + recon current'!$I$17))</f>
        <v>60000</v>
      </c>
      <c r="D18" s="854">
        <f>IF(C11="No",'Load rates current'!$N$13,'Load rates current'!$AI$13)</f>
        <v>60.52</v>
      </c>
      <c r="E18" s="214" t="str">
        <f>IF($B$1="Megaflex Current", "R/kVA","c/kWh")</f>
        <v>R/kVA</v>
      </c>
      <c r="F18" s="241">
        <f>IF(E18="R/kVA",(D18*C18),((D18*(C18))/100))</f>
        <v>3631200</v>
      </c>
      <c r="H18" s="213" t="str">
        <f>B18</f>
        <v>Distribution network demand charge</v>
      </c>
      <c r="I18" s="853">
        <f>IF(H1="Ruraflex Current",I28,IF(H1="Miniflex Current",(I24+I25),'1a) Consumption + recon current'!$Q$17-'4a)Annual Bill with Recon curr'!$C$18))</f>
        <v>180000</v>
      </c>
      <c r="J18" s="854">
        <f t="shared" si="1"/>
        <v>60.52</v>
      </c>
      <c r="K18" s="214" t="str">
        <f>E18</f>
        <v>R/kVA</v>
      </c>
      <c r="L18" s="241">
        <f>IF(K18="R/kVA",(J18*I18),((J18*(I18))/100))</f>
        <v>10893600</v>
      </c>
    </row>
    <row r="19" spans="1:12" ht="22.8" x14ac:dyDescent="0.4">
      <c r="B19" s="243" t="s">
        <v>105</v>
      </c>
      <c r="C19" s="896">
        <f>C16</f>
        <v>60000</v>
      </c>
      <c r="D19" s="897">
        <f>'1a) Consumption + recon current'!$E$34</f>
        <v>0</v>
      </c>
      <c r="E19" s="244"/>
      <c r="F19" s="251">
        <f>D19*C19</f>
        <v>0</v>
      </c>
      <c r="H19" s="243" t="str">
        <f>B19</f>
        <v>LV subsidy charge</v>
      </c>
      <c r="I19" s="896">
        <f>I16</f>
        <v>180000</v>
      </c>
      <c r="J19" s="897">
        <f t="shared" si="1"/>
        <v>0</v>
      </c>
      <c r="K19" s="244"/>
      <c r="L19" s="251">
        <f>J19*I19</f>
        <v>0</v>
      </c>
    </row>
    <row r="20" spans="1:12" ht="19.95" customHeight="1" x14ac:dyDescent="0.4">
      <c r="B20" s="861" t="s">
        <v>539</v>
      </c>
      <c r="C20" s="215"/>
      <c r="D20" s="216"/>
      <c r="E20" s="217"/>
      <c r="F20" s="811">
        <f>SUM(F16:F19)</f>
        <v>6505800</v>
      </c>
      <c r="G20" s="99"/>
      <c r="H20" s="861" t="str">
        <f>B20</f>
        <v>Total network charges</v>
      </c>
      <c r="I20" s="215"/>
      <c r="J20" s="216"/>
      <c r="K20" s="217"/>
      <c r="L20" s="811">
        <f>SUM(L16:L19)</f>
        <v>19517400</v>
      </c>
    </row>
    <row r="21" spans="1:12" ht="11.1" customHeight="1" x14ac:dyDescent="0.4">
      <c r="B21" s="213"/>
      <c r="C21" s="214"/>
      <c r="D21" s="214"/>
      <c r="E21" s="214"/>
      <c r="F21" s="241"/>
      <c r="H21" s="213"/>
      <c r="I21" s="214"/>
      <c r="J21" s="214"/>
      <c r="K21" s="214"/>
      <c r="L21" s="241"/>
    </row>
    <row r="22" spans="1:12" ht="22.8" x14ac:dyDescent="0.4">
      <c r="B22" s="862" t="s">
        <v>540</v>
      </c>
      <c r="C22" s="214"/>
      <c r="D22" s="214"/>
      <c r="E22" s="214"/>
      <c r="F22" s="241"/>
      <c r="H22" s="862" t="str">
        <f>B22</f>
        <v xml:space="preserve">B) Total energy through customer meter </v>
      </c>
      <c r="I22" s="214"/>
      <c r="J22" s="214"/>
      <c r="K22" s="214"/>
      <c r="L22" s="241"/>
    </row>
    <row r="23" spans="1:12" ht="22.8" x14ac:dyDescent="0.4">
      <c r="B23" s="213" t="s">
        <v>26</v>
      </c>
      <c r="C23" s="218" t="s">
        <v>10</v>
      </c>
      <c r="D23" s="218" t="s">
        <v>11</v>
      </c>
      <c r="E23" s="94"/>
      <c r="F23" s="249" t="s">
        <v>536</v>
      </c>
      <c r="H23" s="213" t="s">
        <v>88</v>
      </c>
      <c r="I23" s="218" t="s">
        <v>10</v>
      </c>
      <c r="J23" s="218" t="s">
        <v>11</v>
      </c>
      <c r="K23" s="94"/>
      <c r="L23" s="249" t="s">
        <v>16</v>
      </c>
    </row>
    <row r="24" spans="1:12" ht="22.8" x14ac:dyDescent="0.4">
      <c r="B24" s="213" t="s">
        <v>7</v>
      </c>
      <c r="C24" s="853">
        <f>('1a) Consumption + recon current'!$G$23+'1a) Consumption + recon current'!$H$23+'1a) Consumption + recon current'!$I$23)</f>
        <v>3935097.5999999992</v>
      </c>
      <c r="D24" s="855">
        <f>'1a) Consumption + recon current'!$G$35</f>
        <v>602.34</v>
      </c>
      <c r="E24" s="94"/>
      <c r="F24" s="241">
        <f>+C24*D24/100</f>
        <v>23702666.883839998</v>
      </c>
      <c r="H24" s="213" t="str">
        <f>B24</f>
        <v>Peak consumption</v>
      </c>
      <c r="I24" s="853">
        <f>'1a) Consumption + recon current'!$Q$23-'4a)Annual Bill with Recon curr'!$C$24</f>
        <v>11676974.4</v>
      </c>
      <c r="J24" s="855">
        <f>'1a) Consumption + recon current'!$E$35</f>
        <v>196.46</v>
      </c>
      <c r="K24" s="94"/>
      <c r="L24" s="241">
        <f>+I24*J24/100</f>
        <v>22940583.906240001</v>
      </c>
    </row>
    <row r="25" spans="1:12" ht="22.8" x14ac:dyDescent="0.4">
      <c r="B25" s="213" t="s">
        <v>8</v>
      </c>
      <c r="C25" s="853">
        <f>('1a) Consumption + recon current'!$G$24+'1a) Consumption + recon current'!$H$24+'1a) Consumption + recon current'!$I$24)</f>
        <v>10571904</v>
      </c>
      <c r="D25" s="855">
        <f>'1a) Consumption + recon current'!$G$36</f>
        <v>182.47</v>
      </c>
      <c r="E25" s="94"/>
      <c r="F25" s="241">
        <f>+C25*D25/100</f>
        <v>19290553.228799999</v>
      </c>
      <c r="H25" s="213" t="str">
        <f>B25</f>
        <v>Standard consumption</v>
      </c>
      <c r="I25" s="853">
        <f>'1a) Consumption + recon current'!$Q$24-'4a)Annual Bill with Recon curr'!$C$25</f>
        <v>31370976</v>
      </c>
      <c r="J25" s="855">
        <f>'1a) Consumption + recon current'!$E$36</f>
        <v>135.24</v>
      </c>
      <c r="K25" s="94"/>
      <c r="L25" s="241">
        <f>+I25*J25/100</f>
        <v>42426107.942400001</v>
      </c>
    </row>
    <row r="26" spans="1:12" ht="22.8" x14ac:dyDescent="0.4">
      <c r="B26" s="213" t="s">
        <v>9</v>
      </c>
      <c r="C26" s="853">
        <f>('1a) Consumption + recon current'!$G$25+'1a) Consumption + recon current'!$H$25+'1a) Consumption + recon current'!$I$25)</f>
        <v>14976864</v>
      </c>
      <c r="D26" s="855">
        <f>'1a) Consumption + recon current'!$G$37</f>
        <v>99.11</v>
      </c>
      <c r="E26" s="220"/>
      <c r="F26" s="241">
        <f>+C26*D26/100</f>
        <v>14843569.910399999</v>
      </c>
      <c r="H26" s="213" t="str">
        <f>B26</f>
        <v>Off-Peak consumption</v>
      </c>
      <c r="I26" s="853">
        <f>'1a) Consumption + recon current'!$Q$25-'4a)Annual Bill with Recon curr'!$C$26</f>
        <v>44442216</v>
      </c>
      <c r="J26" s="855">
        <f>'1a) Consumption + recon current'!$E$37</f>
        <v>85.8</v>
      </c>
      <c r="K26" s="220"/>
      <c r="L26" s="241">
        <f>+I26*J26/100</f>
        <v>38131421.327999994</v>
      </c>
    </row>
    <row r="27" spans="1:12" ht="22.8" hidden="1" x14ac:dyDescent="0.4">
      <c r="B27" s="213"/>
      <c r="C27" s="853"/>
      <c r="D27" s="855"/>
      <c r="E27" s="220"/>
      <c r="F27" s="241"/>
      <c r="H27" s="1240"/>
      <c r="I27" s="853"/>
      <c r="J27" s="855"/>
      <c r="K27" s="220"/>
      <c r="L27" s="221"/>
    </row>
    <row r="28" spans="1:12" ht="27.6" x14ac:dyDescent="0.6">
      <c r="B28" s="899" t="s">
        <v>541</v>
      </c>
      <c r="C28" s="245">
        <f>SUM(C24:C26)</f>
        <v>29483865.600000001</v>
      </c>
      <c r="D28" s="246">
        <f>F28/C28*100</f>
        <v>196.16420318725099</v>
      </c>
      <c r="E28" s="246"/>
      <c r="F28" s="900">
        <f>SUM(F24:F26)</f>
        <v>57836790.023039997</v>
      </c>
      <c r="H28" s="894" t="s">
        <v>405</v>
      </c>
      <c r="I28" s="245">
        <f>SUM(I24:I26)</f>
        <v>87490166.400000006</v>
      </c>
      <c r="J28" s="246">
        <f>L28/I28*100</f>
        <v>118.29685258964142</v>
      </c>
      <c r="K28" s="246"/>
      <c r="L28" s="895">
        <f>SUM(L24:L26)</f>
        <v>103498113.17664</v>
      </c>
    </row>
    <row r="29" spans="1:12" ht="12.6" customHeight="1" x14ac:dyDescent="0.4">
      <c r="A29" s="87"/>
      <c r="B29" s="247"/>
      <c r="C29" s="214"/>
      <c r="D29" s="214"/>
      <c r="E29" s="214"/>
      <c r="F29" s="241"/>
      <c r="H29" s="247"/>
      <c r="I29" s="214"/>
      <c r="J29" s="214"/>
      <c r="K29" s="214"/>
      <c r="L29" s="241"/>
    </row>
    <row r="30" spans="1:12" ht="26.4" customHeight="1" x14ac:dyDescent="0.4">
      <c r="A30" s="87"/>
      <c r="B30" s="213" t="s">
        <v>246</v>
      </c>
      <c r="C30" s="853">
        <f>C28</f>
        <v>29483865.600000001</v>
      </c>
      <c r="D30" s="855">
        <f>'1a) Consumption + recon current'!$E$44</f>
        <v>0.79</v>
      </c>
      <c r="E30" s="221"/>
      <c r="F30" s="241">
        <f>C30*D30/100</f>
        <v>232922.53824000002</v>
      </c>
      <c r="H30" s="213" t="str">
        <f>B30</f>
        <v>Ancillary service charge on Total energy</v>
      </c>
      <c r="I30" s="853">
        <f>I28</f>
        <v>87490166.400000006</v>
      </c>
      <c r="J30" s="855">
        <f>'1a) Consumption + recon current'!E44</f>
        <v>0.79</v>
      </c>
      <c r="K30" s="221"/>
      <c r="L30" s="241">
        <f>I30*J30/100</f>
        <v>691172.3145600002</v>
      </c>
    </row>
    <row r="31" spans="1:12" ht="22.8" hidden="1" x14ac:dyDescent="0.4">
      <c r="A31" s="87"/>
      <c r="B31" s="213"/>
      <c r="C31" s="218" t="s">
        <v>13</v>
      </c>
      <c r="D31" s="218" t="s">
        <v>12</v>
      </c>
      <c r="E31" s="214"/>
      <c r="F31" s="241"/>
      <c r="H31" s="213"/>
      <c r="I31" s="218" t="s">
        <v>13</v>
      </c>
      <c r="J31" s="218" t="s">
        <v>12</v>
      </c>
      <c r="K31" s="214"/>
      <c r="L31" s="241"/>
    </row>
    <row r="32" spans="1:12" ht="22.5" hidden="1" customHeight="1" x14ac:dyDescent="0.4">
      <c r="A32" s="87"/>
      <c r="B32" s="812" t="s">
        <v>19</v>
      </c>
      <c r="C32" s="222">
        <v>0</v>
      </c>
      <c r="D32" s="856">
        <f>IF(C11="Yes",'Load rates current'!Y67,'Load rates current'!D67)</f>
        <v>28.13</v>
      </c>
      <c r="E32" s="214"/>
      <c r="F32" s="241">
        <f>+(D32*C32)/100</f>
        <v>0</v>
      </c>
      <c r="G32" s="99"/>
      <c r="H32" s="812" t="s">
        <v>19</v>
      </c>
      <c r="I32" s="222">
        <v>0</v>
      </c>
      <c r="J32" s="856" t="s">
        <v>35</v>
      </c>
      <c r="K32" s="214"/>
      <c r="L32" s="241">
        <v>0</v>
      </c>
    </row>
    <row r="33" spans="1:12" ht="21" customHeight="1" x14ac:dyDescent="0.4">
      <c r="A33" s="87"/>
      <c r="B33" s="213"/>
      <c r="C33" s="218" t="s">
        <v>10</v>
      </c>
      <c r="D33" s="218" t="s">
        <v>11</v>
      </c>
      <c r="E33" s="214"/>
      <c r="F33" s="249"/>
      <c r="H33" s="213"/>
      <c r="I33" s="218" t="s">
        <v>10</v>
      </c>
      <c r="J33" s="218" t="s">
        <v>11</v>
      </c>
      <c r="K33" s="214"/>
      <c r="L33" s="249"/>
    </row>
    <row r="34" spans="1:12" ht="24" customHeight="1" x14ac:dyDescent="0.4">
      <c r="A34" s="87"/>
      <c r="B34" s="250" t="s">
        <v>235</v>
      </c>
      <c r="C34" s="853">
        <f>+C28</f>
        <v>29483865.600000001</v>
      </c>
      <c r="D34" s="855">
        <f>'1a) Consumption + recon current'!$E$42</f>
        <v>15.56</v>
      </c>
      <c r="E34" s="214"/>
      <c r="F34" s="241">
        <f>+(C34*D34)/100</f>
        <v>4587689.4873600006</v>
      </c>
      <c r="H34" s="250" t="str">
        <f>B34</f>
        <v>Electrification and rural subsidy charge (on Total energy)</v>
      </c>
      <c r="I34" s="853">
        <f>I28</f>
        <v>87490166.400000006</v>
      </c>
      <c r="J34" s="855">
        <f>D34</f>
        <v>15.56</v>
      </c>
      <c r="K34" s="214"/>
      <c r="L34" s="241">
        <f>+(I34*J34)/100</f>
        <v>13613469.891840003</v>
      </c>
    </row>
    <row r="35" spans="1:12" ht="23.4" customHeight="1" x14ac:dyDescent="0.4">
      <c r="A35" s="87"/>
      <c r="B35" s="250" t="s">
        <v>324</v>
      </c>
      <c r="C35" s="853">
        <f>C34</f>
        <v>29483865.600000001</v>
      </c>
      <c r="D35" s="855">
        <f>'1a) Consumption + recon current'!$E$43</f>
        <v>9.23</v>
      </c>
      <c r="E35" s="214"/>
      <c r="F35" s="241">
        <f>+(C35*D35)/100</f>
        <v>2721360.7948800004</v>
      </c>
      <c r="H35" s="250" t="s">
        <v>324</v>
      </c>
      <c r="I35" s="853">
        <f>I34</f>
        <v>87490166.400000006</v>
      </c>
      <c r="J35" s="855">
        <f>'1a) Consumption + recon current'!K43</f>
        <v>9.23</v>
      </c>
      <c r="K35" s="214"/>
      <c r="L35" s="241">
        <f>+(I35*J35)/100</f>
        <v>8075342.3587200008</v>
      </c>
    </row>
    <row r="36" spans="1:12" ht="22.8" x14ac:dyDescent="0.4">
      <c r="A36" s="87"/>
      <c r="B36" s="213"/>
      <c r="C36" s="218" t="s">
        <v>230</v>
      </c>
      <c r="D36" s="218" t="s">
        <v>14</v>
      </c>
      <c r="E36" s="214"/>
      <c r="F36" s="241"/>
      <c r="H36" s="213"/>
      <c r="I36" s="218"/>
      <c r="J36" s="218" t="s">
        <v>14</v>
      </c>
      <c r="K36" s="214"/>
      <c r="L36" s="241"/>
    </row>
    <row r="37" spans="1:12" ht="22.8" x14ac:dyDescent="0.4">
      <c r="A37" s="87"/>
      <c r="B37" s="213" t="s">
        <v>20</v>
      </c>
      <c r="C37" s="208"/>
      <c r="D37" s="857">
        <f>'1a) Consumption + recon current'!$E$45</f>
        <v>399.38</v>
      </c>
      <c r="E37" s="214"/>
      <c r="F37" s="241">
        <f>D37*$C$8</f>
        <v>36742.959999999999</v>
      </c>
      <c r="H37" s="213" t="s">
        <v>20</v>
      </c>
      <c r="I37" s="208"/>
      <c r="J37" s="857">
        <f>D37</f>
        <v>399.38</v>
      </c>
      <c r="K37" s="214"/>
      <c r="L37" s="241">
        <f>J37*$I$8</f>
        <v>109030.74</v>
      </c>
    </row>
    <row r="38" spans="1:12" ht="22.8" x14ac:dyDescent="0.4">
      <c r="A38" s="87"/>
      <c r="B38" s="243" t="s">
        <v>21</v>
      </c>
      <c r="C38" s="223"/>
      <c r="D38" s="858">
        <f>'1a) Consumption + recon current'!$E$46</f>
        <v>180</v>
      </c>
      <c r="E38" s="898"/>
      <c r="F38" s="251">
        <f>D38*$C$8</f>
        <v>16560</v>
      </c>
      <c r="H38" s="243" t="s">
        <v>21</v>
      </c>
      <c r="I38" s="223"/>
      <c r="J38" s="858">
        <f>D38</f>
        <v>180</v>
      </c>
      <c r="K38" s="898"/>
      <c r="L38" s="251">
        <f>J38*$I$8</f>
        <v>49140</v>
      </c>
    </row>
    <row r="39" spans="1:12" ht="20.399999999999999" customHeight="1" x14ac:dyDescent="0.4">
      <c r="A39" s="87"/>
      <c r="B39" s="861" t="s">
        <v>542</v>
      </c>
      <c r="C39" s="217"/>
      <c r="D39" s="217"/>
      <c r="E39" s="217"/>
      <c r="F39" s="249">
        <f>SUM(F30:F38)</f>
        <v>7595275.7804800002</v>
      </c>
      <c r="H39" s="861" t="s">
        <v>542</v>
      </c>
      <c r="I39" s="217"/>
      <c r="J39" s="217"/>
      <c r="K39" s="217"/>
      <c r="L39" s="249">
        <f>SUM(L30:L38)</f>
        <v>22538155.305120002</v>
      </c>
    </row>
    <row r="40" spans="1:12" ht="13.5" customHeight="1" thickBot="1" x14ac:dyDescent="0.45">
      <c r="A40" s="87"/>
      <c r="B40" s="252"/>
      <c r="C40" s="214"/>
      <c r="D40" s="214"/>
      <c r="E40" s="214"/>
      <c r="F40" s="241"/>
      <c r="H40" s="252"/>
      <c r="I40" s="214"/>
      <c r="J40" s="214"/>
      <c r="K40" s="214"/>
      <c r="L40" s="241"/>
    </row>
    <row r="41" spans="1:12" ht="23.4" thickBot="1" x14ac:dyDescent="0.45">
      <c r="A41" s="87"/>
      <c r="B41" s="253" t="s">
        <v>17</v>
      </c>
      <c r="C41" s="224"/>
      <c r="D41" s="224"/>
      <c r="E41" s="224"/>
      <c r="F41" s="254">
        <f>F39+F28+F20</f>
        <v>71937865.803519994</v>
      </c>
      <c r="H41" s="253" t="s">
        <v>17</v>
      </c>
      <c r="I41" s="224"/>
      <c r="J41" s="224"/>
      <c r="K41" s="224"/>
      <c r="L41" s="254">
        <f>L39+L28+L20</f>
        <v>145553668.48176003</v>
      </c>
    </row>
    <row r="42" spans="1:12" ht="22.8" x14ac:dyDescent="0.4">
      <c r="A42" s="87"/>
      <c r="B42" s="248" t="s">
        <v>15</v>
      </c>
      <c r="C42" s="214"/>
      <c r="D42" s="214"/>
      <c r="E42" s="214"/>
      <c r="F42" s="241">
        <f>+F41*15%</f>
        <v>10790679.870527999</v>
      </c>
      <c r="H42" s="248" t="s">
        <v>15</v>
      </c>
      <c r="I42" s="214"/>
      <c r="J42" s="214"/>
      <c r="K42" s="214"/>
      <c r="L42" s="241">
        <f>+L41*15%</f>
        <v>21833050.272264004</v>
      </c>
    </row>
    <row r="43" spans="1:12" ht="23.4" thickBot="1" x14ac:dyDescent="0.45">
      <c r="A43" s="87"/>
      <c r="B43" s="861" t="s">
        <v>543</v>
      </c>
      <c r="C43" s="217"/>
      <c r="D43" s="217"/>
      <c r="E43" s="217"/>
      <c r="F43" s="811">
        <f>+F41+F42</f>
        <v>82728545.674047992</v>
      </c>
      <c r="H43" s="861" t="s">
        <v>543</v>
      </c>
      <c r="I43" s="217"/>
      <c r="J43" s="217"/>
      <c r="K43" s="217"/>
      <c r="L43" s="811">
        <f>+L41+L42</f>
        <v>167386718.75402403</v>
      </c>
    </row>
    <row r="44" spans="1:12" ht="23.4" thickBot="1" x14ac:dyDescent="0.45">
      <c r="A44" s="87"/>
      <c r="B44" s="876"/>
      <c r="C44" s="872"/>
      <c r="D44" s="872"/>
      <c r="E44" s="872"/>
      <c r="F44" s="841"/>
      <c r="H44" s="876"/>
      <c r="I44" s="872"/>
      <c r="J44" s="872"/>
      <c r="K44" s="872"/>
      <c r="L44" s="841"/>
    </row>
    <row r="45" spans="1:12" ht="22.8" x14ac:dyDescent="0.4">
      <c r="A45" s="87"/>
      <c r="B45" s="871" t="str">
        <f>IF(F3="Offset","C) Gen Offset Credit",IF(F3="Wheeling","C) Gen Wheeling Credit","C) Gen-purchase"))</f>
        <v>C) Gen Wheeling Credit</v>
      </c>
      <c r="C45" s="860" t="str">
        <f>IF('MAIN INPUTS AND COMPARISON'!C6="Yes","With banking","No banking")</f>
        <v>No banking</v>
      </c>
      <c r="D45" s="872"/>
      <c r="E45" s="873"/>
      <c r="F45" s="811"/>
      <c r="H45" s="871" t="str">
        <f>IF(L3="Offset","C) Gen Offset Credit","C) Gen Wheeling Credit")</f>
        <v>C) Gen Wheeling Credit</v>
      </c>
      <c r="I45" s="860" t="str">
        <f>C45</f>
        <v>No banking</v>
      </c>
      <c r="J45" s="872"/>
      <c r="K45" s="873"/>
      <c r="L45" s="811"/>
    </row>
    <row r="46" spans="1:12" ht="22.8" x14ac:dyDescent="0.4">
      <c r="A46" s="87"/>
      <c r="B46" s="884" t="s">
        <v>307</v>
      </c>
      <c r="C46" s="883"/>
      <c r="D46" s="883"/>
      <c r="E46" s="885" t="s">
        <v>28</v>
      </c>
      <c r="F46" s="811"/>
      <c r="H46" s="884" t="s">
        <v>307</v>
      </c>
      <c r="I46" s="883"/>
      <c r="J46" s="883" t="str">
        <f>IF(L3="Offset","Gen Offset","Gen Wheeling")</f>
        <v>Gen Wheeling</v>
      </c>
      <c r="K46" s="885"/>
      <c r="L46" s="811"/>
    </row>
    <row r="47" spans="1:12" ht="22.8" x14ac:dyDescent="0.4">
      <c r="A47" s="87"/>
      <c r="B47" s="863"/>
      <c r="C47" s="864" t="s">
        <v>10</v>
      </c>
      <c r="D47" s="864" t="s">
        <v>11</v>
      </c>
      <c r="E47" s="874" t="s">
        <v>107</v>
      </c>
      <c r="F47" s="811"/>
      <c r="H47" s="863"/>
      <c r="I47" s="864" t="s">
        <v>10</v>
      </c>
      <c r="J47" s="864" t="s">
        <v>11</v>
      </c>
      <c r="K47" s="874" t="s">
        <v>107</v>
      </c>
      <c r="L47" s="811"/>
    </row>
    <row r="48" spans="1:12" ht="22.8" x14ac:dyDescent="0.4">
      <c r="A48" s="87"/>
      <c r="B48" s="865" t="s">
        <v>108</v>
      </c>
      <c r="C48" s="868">
        <f>IF($C$45="With banking",('1a) Consumption + recon current'!G101+'1a) Consumption + recon current'!H101+'1a) Consumption + recon current'!I101),('1a) Consumption + recon current'!G71+'1a) Consumption + recon current'!H71+'1a) Consumption + recon current'!I71))</f>
        <v>-3935097.5999999992</v>
      </c>
      <c r="D48" s="870">
        <f>IF('2b) Generator annual proposed'!$C$3="Offset",'1a) Consumption + recon current'!$G$35,'1a) Consumption + recon current'!$G$39)</f>
        <v>543.88</v>
      </c>
      <c r="E48" s="875">
        <f>C48*D48/100</f>
        <v>-21402208.826879993</v>
      </c>
      <c r="F48" s="811"/>
      <c r="H48" s="865" t="s">
        <v>108</v>
      </c>
      <c r="I48" s="868">
        <f>IF($I$45="With banking",'1a) Consumption + recon current'!Q101-'4a)Annual Bill with Recon curr'!C48,'1a) Consumption + recon current'!Q71-'4a)Annual Bill with Recon curr'!C48)</f>
        <v>-11676974.4</v>
      </c>
      <c r="J48" s="870">
        <f>IF('2b) Generator annual proposed'!$C$3="Offset",'1a) Consumption + recon current'!$M$35,'1a) Consumption + recon current'!$M$39)</f>
        <v>177.47</v>
      </c>
      <c r="K48" s="875">
        <f>I48*J48/100</f>
        <v>-20723126.46768</v>
      </c>
      <c r="L48" s="811"/>
    </row>
    <row r="49" spans="1:12" ht="22.8" x14ac:dyDescent="0.4">
      <c r="A49" s="87"/>
      <c r="B49" s="865" t="s">
        <v>109</v>
      </c>
      <c r="C49" s="868">
        <f>IF($C$45="With banking",('1a) Consumption + recon current'!G102+'1a) Consumption + recon current'!H102+'1a) Consumption + recon current'!I102),('1a) Consumption + recon current'!G72+'1a) Consumption + recon current'!H72+'1a) Consumption + recon current'!I72))</f>
        <v>-10571904</v>
      </c>
      <c r="D49" s="870">
        <f>IF('2b) Generator annual proposed'!$C$3="Offset",'1a) Consumption + recon current'!$G$36,'1a) Consumption + recon current'!$G$40)</f>
        <v>164.73</v>
      </c>
      <c r="E49" s="875">
        <f>C49*D49/100</f>
        <v>-17415097.459199999</v>
      </c>
      <c r="F49" s="811"/>
      <c r="H49" s="865" t="s">
        <v>109</v>
      </c>
      <c r="I49" s="868">
        <f>IF($I$45="With banking",'1a) Consumption + recon current'!Q102-'4a)Annual Bill with Recon curr'!C49,'1a) Consumption + recon current'!Q72-'4a)Annual Bill with Recon curr'!C49)</f>
        <v>-31370976</v>
      </c>
      <c r="J49" s="870">
        <f>IF('2b) Generator annual proposed'!$C$3="Offset",'1a) Consumption + recon current'!$M$36,'1a) Consumption + recon current'!$M$40)</f>
        <v>122.11</v>
      </c>
      <c r="K49" s="875">
        <f>I49*J49/100</f>
        <v>-38307098.7936</v>
      </c>
      <c r="L49" s="811"/>
    </row>
    <row r="50" spans="1:12" ht="22.8" x14ac:dyDescent="0.4">
      <c r="A50" s="87"/>
      <c r="B50" s="865" t="s">
        <v>110</v>
      </c>
      <c r="C50" s="868">
        <f>IF($C$45="With banking",('1a) Consumption + recon current'!G103+'1a) Consumption + recon current'!H103+'1a) Consumption + recon current'!I103),('1a) Consumption + recon current'!G73+'1a) Consumption + recon current'!H73+'1a) Consumption + recon current'!I73))</f>
        <v>-14976864</v>
      </c>
      <c r="D50" s="870">
        <f>IF('2b) Generator annual proposed'!$C$3="Offset",'1a) Consumption + recon current'!$G$37,'1a) Consumption + recon current'!$G$41)</f>
        <v>89.48</v>
      </c>
      <c r="E50" s="875">
        <f>C50*D50/100</f>
        <v>-13401297.907200001</v>
      </c>
      <c r="F50" s="811"/>
      <c r="H50" s="865" t="s">
        <v>110</v>
      </c>
      <c r="I50" s="868">
        <f>IF($I$45="With banking",'1a) Consumption + recon current'!Q103-'4a)Annual Bill with Recon curr'!C50,'1a) Consumption + recon current'!Q73-'4a)Annual Bill with Recon curr'!C50)</f>
        <v>-44442216</v>
      </c>
      <c r="J50" s="870">
        <f>IF('2b) Generator annual proposed'!$C$3="Offset",'1a) Consumption + recon current'!$M$37,'1a) Consumption + recon current'!$M$41)</f>
        <v>77.48</v>
      </c>
      <c r="K50" s="875">
        <f>I50*J50/100</f>
        <v>-34433828.956800006</v>
      </c>
      <c r="L50" s="811"/>
    </row>
    <row r="51" spans="1:12" ht="22.8" x14ac:dyDescent="0.4">
      <c r="A51" s="87"/>
      <c r="B51" s="865" t="s">
        <v>325</v>
      </c>
      <c r="C51" s="868">
        <f>SUM(C48:C50)</f>
        <v>-29483865.600000001</v>
      </c>
      <c r="D51" s="877">
        <f>E51/C51*100</f>
        <v>177.1090836653386</v>
      </c>
      <c r="E51" s="875">
        <f>SUM(E48:E50)</f>
        <v>-52218604.193279989</v>
      </c>
      <c r="F51" s="811"/>
      <c r="H51" s="865" t="s">
        <v>325</v>
      </c>
      <c r="I51" s="868">
        <f>SUM(I48:I50)</f>
        <v>-87490166.400000006</v>
      </c>
      <c r="J51" s="877">
        <f>K51/I51*100</f>
        <v>106.82806772908367</v>
      </c>
      <c r="K51" s="875">
        <f>SUM(K48:K50)</f>
        <v>-93464054.218080014</v>
      </c>
      <c r="L51" s="811"/>
    </row>
    <row r="52" spans="1:12" ht="22.8" x14ac:dyDescent="0.4">
      <c r="A52" s="87"/>
      <c r="B52" s="865" t="s">
        <v>21</v>
      </c>
      <c r="C52" s="869">
        <f>D38</f>
        <v>180</v>
      </c>
      <c r="D52" s="866"/>
      <c r="E52" s="874">
        <f>SUM('1a) Consumption + recon current'!$G$65:$I$65)</f>
        <v>16560</v>
      </c>
      <c r="F52" s="813"/>
      <c r="H52" s="865" t="s">
        <v>21</v>
      </c>
      <c r="I52" s="869">
        <f>J38</f>
        <v>180</v>
      </c>
      <c r="J52" s="866"/>
      <c r="K52" s="874">
        <f>SUM('1a) Consumption + recon current'!E65:F65,SUM('1a) Consumption + recon current'!J65:P65))</f>
        <v>49140</v>
      </c>
      <c r="L52" s="813"/>
    </row>
    <row r="53" spans="1:12" ht="22.8" x14ac:dyDescent="0.4">
      <c r="A53" s="87"/>
      <c r="B53" s="865" t="s">
        <v>323</v>
      </c>
      <c r="C53" s="867">
        <f>IF($F$3="Offset",0,$C$51)</f>
        <v>-29483865.600000001</v>
      </c>
      <c r="D53" s="882">
        <f>D35</f>
        <v>9.23</v>
      </c>
      <c r="E53" s="874">
        <f>C53*D53/100</f>
        <v>-2721360.7948800004</v>
      </c>
      <c r="F53" s="805"/>
      <c r="H53" s="865" t="s">
        <v>323</v>
      </c>
      <c r="I53" s="867">
        <f>IF($F$3="Offset",0,I51)</f>
        <v>-87490166.400000006</v>
      </c>
      <c r="J53" s="882">
        <f>J35</f>
        <v>9.23</v>
      </c>
      <c r="K53" s="874">
        <f>I53*J53/100</f>
        <v>-8075342.3587200008</v>
      </c>
      <c r="L53" s="805"/>
    </row>
    <row r="54" spans="1:12" ht="51" thickBot="1" x14ac:dyDescent="0.45">
      <c r="A54" s="87"/>
      <c r="B54" s="878" t="s">
        <v>404</v>
      </c>
      <c r="C54" s="879"/>
      <c r="D54" s="880"/>
      <c r="E54" s="881">
        <f>SUM(E51:E53)</f>
        <v>-54923404.988159992</v>
      </c>
      <c r="F54" s="811"/>
      <c r="H54" s="878" t="s">
        <v>404</v>
      </c>
      <c r="I54" s="879"/>
      <c r="J54" s="880"/>
      <c r="K54" s="881">
        <f>SUM(K51:K53)</f>
        <v>-101490256.57680002</v>
      </c>
      <c r="L54" s="811"/>
    </row>
    <row r="55" spans="1:12" ht="23.4" thickBot="1" x14ac:dyDescent="0.45">
      <c r="A55" s="87"/>
      <c r="B55" s="240"/>
      <c r="C55" s="217"/>
      <c r="D55" s="217"/>
      <c r="E55" s="217"/>
      <c r="F55" s="811"/>
      <c r="H55" s="240"/>
      <c r="I55" s="217"/>
      <c r="J55" s="217"/>
      <c r="K55" s="217"/>
      <c r="L55" s="811"/>
    </row>
    <row r="56" spans="1:12" ht="23.4" thickBot="1" x14ac:dyDescent="0.45">
      <c r="A56" s="87"/>
      <c r="B56" s="893" t="s">
        <v>326</v>
      </c>
      <c r="C56" s="840"/>
      <c r="D56" s="840"/>
      <c r="E56" s="840"/>
      <c r="F56" s="841">
        <f>F41+E54</f>
        <v>17014460.815360002</v>
      </c>
      <c r="H56" s="893" t="s">
        <v>322</v>
      </c>
      <c r="I56" s="840"/>
      <c r="J56" s="840"/>
      <c r="K56" s="840"/>
      <c r="L56" s="841">
        <f>L41+K54</f>
        <v>44063411.904960006</v>
      </c>
    </row>
    <row r="57" spans="1:12" ht="22.8" x14ac:dyDescent="0.4">
      <c r="A57" s="87"/>
      <c r="B57" s="225"/>
      <c r="C57" s="217"/>
      <c r="D57" s="217"/>
      <c r="E57" s="217"/>
      <c r="F57" s="226"/>
      <c r="H57" s="225"/>
      <c r="I57" s="214"/>
      <c r="J57" s="214"/>
      <c r="K57" s="214"/>
      <c r="L57" s="219"/>
    </row>
    <row r="58" spans="1:12" ht="23.4" thickBot="1" x14ac:dyDescent="0.45">
      <c r="A58" s="87"/>
      <c r="B58" s="225"/>
      <c r="C58" s="215"/>
      <c r="D58" s="227"/>
      <c r="E58" s="215"/>
      <c r="F58" s="226"/>
      <c r="H58" s="225"/>
      <c r="I58" s="214"/>
      <c r="J58" s="214"/>
      <c r="K58" s="214"/>
      <c r="L58" s="219"/>
    </row>
    <row r="59" spans="1:12" ht="25.5" customHeight="1" thickBot="1" x14ac:dyDescent="0.45">
      <c r="B59" s="820" t="str">
        <f>F3</f>
        <v>Wheeling</v>
      </c>
      <c r="C59" s="821" t="str">
        <f>'5) Summary'!D6</f>
        <v>No Banking</v>
      </c>
      <c r="D59" s="228"/>
      <c r="E59" s="228"/>
      <c r="F59" s="228"/>
      <c r="H59" s="820" t="str">
        <f>L3</f>
        <v>Wheeling</v>
      </c>
      <c r="I59" s="821" t="str">
        <f>C59</f>
        <v>No Banking</v>
      </c>
      <c r="J59" s="228"/>
      <c r="K59" s="228"/>
      <c r="L59" s="228"/>
    </row>
    <row r="60" spans="1:12" ht="50.1" customHeight="1" x14ac:dyDescent="0.4">
      <c r="B60" s="822" t="s">
        <v>537</v>
      </c>
      <c r="C60" s="823" t="s">
        <v>317</v>
      </c>
      <c r="D60" s="824" t="s">
        <v>318</v>
      </c>
      <c r="E60" s="823" t="s">
        <v>27</v>
      </c>
      <c r="F60" s="228"/>
      <c r="H60" s="822" t="s">
        <v>545</v>
      </c>
      <c r="I60" s="823" t="s">
        <v>317</v>
      </c>
      <c r="J60" s="824" t="s">
        <v>232</v>
      </c>
      <c r="K60" s="823" t="s">
        <v>27</v>
      </c>
      <c r="L60" s="228"/>
    </row>
    <row r="61" spans="1:12" ht="22.8" x14ac:dyDescent="0.4">
      <c r="B61" s="814" t="s">
        <v>7</v>
      </c>
      <c r="C61" s="815">
        <f>C48</f>
        <v>-3935097.5999999992</v>
      </c>
      <c r="D61" s="229">
        <f>D24-D48</f>
        <v>58.460000000000036</v>
      </c>
      <c r="E61" s="825">
        <f>IF($B$59="Wheeling",-C61*D61/100,C61*D61/100)</f>
        <v>2300458.0569600011</v>
      </c>
      <c r="F61" s="228"/>
      <c r="H61" s="814" t="s">
        <v>7</v>
      </c>
      <c r="I61" s="815">
        <f>I48</f>
        <v>-11676974.4</v>
      </c>
      <c r="J61" s="229">
        <f>J24-J48</f>
        <v>18.990000000000009</v>
      </c>
      <c r="K61" s="825">
        <f>IF($B$59="Wheeling",-I61*J61/100,I61*J61/100)</f>
        <v>2217457.4385600011</v>
      </c>
      <c r="L61" s="228"/>
    </row>
    <row r="62" spans="1:12" ht="22.8" x14ac:dyDescent="0.4">
      <c r="B62" s="814" t="s">
        <v>8</v>
      </c>
      <c r="C62" s="815">
        <f>C49</f>
        <v>-10571904</v>
      </c>
      <c r="D62" s="229">
        <f>D25-D49</f>
        <v>17.740000000000009</v>
      </c>
      <c r="E62" s="825">
        <f t="shared" ref="E62:E63" si="2">IF($B$59="Wheeling",-C62*D62/100,C62*D62/100)</f>
        <v>1875455.7696000009</v>
      </c>
      <c r="F62" s="230"/>
      <c r="H62" s="814" t="s">
        <v>8</v>
      </c>
      <c r="I62" s="815">
        <f>I49</f>
        <v>-31370976</v>
      </c>
      <c r="J62" s="229">
        <f>J25-J49</f>
        <v>13.13000000000001</v>
      </c>
      <c r="K62" s="825">
        <f t="shared" ref="K62:K63" si="3">IF($B$59="Wheeling",-I62*J62/100,I62*J62/100)</f>
        <v>4119009.1488000029</v>
      </c>
      <c r="L62" s="228"/>
    </row>
    <row r="63" spans="1:12" ht="22.8" x14ac:dyDescent="0.4">
      <c r="B63" s="816" t="s">
        <v>9</v>
      </c>
      <c r="C63" s="817">
        <f>C50</f>
        <v>-14976864</v>
      </c>
      <c r="D63" s="229">
        <f>D26-D50</f>
        <v>9.6299999999999955</v>
      </c>
      <c r="E63" s="825">
        <f t="shared" si="2"/>
        <v>1442272.0031999992</v>
      </c>
      <c r="F63" s="228"/>
      <c r="H63" s="816" t="s">
        <v>9</v>
      </c>
      <c r="I63" s="817">
        <f>I50</f>
        <v>-44442216</v>
      </c>
      <c r="J63" s="229">
        <f>J26-J50</f>
        <v>8.3199999999999932</v>
      </c>
      <c r="K63" s="825">
        <f t="shared" si="3"/>
        <v>3697592.3711999971</v>
      </c>
      <c r="L63" s="228"/>
    </row>
    <row r="64" spans="1:12" ht="23.4" thickBot="1" x14ac:dyDescent="0.45">
      <c r="B64" s="828" t="s">
        <v>328</v>
      </c>
      <c r="C64" s="829">
        <f>SUM(C61:C63)</f>
        <v>-29483865.600000001</v>
      </c>
      <c r="D64" s="229">
        <f>-E64/C64*100</f>
        <v>19.055119521912353</v>
      </c>
      <c r="E64" s="825">
        <f>SUM(E61:E63)</f>
        <v>5618185.829760001</v>
      </c>
      <c r="F64" s="230"/>
      <c r="H64" s="828" t="s">
        <v>320</v>
      </c>
      <c r="I64" s="829">
        <f>SUM(I61:I63)</f>
        <v>-87490166.400000006</v>
      </c>
      <c r="J64" s="229">
        <f>-K64/I64*100</f>
        <v>11.46878486055777</v>
      </c>
      <c r="K64" s="825">
        <f>SUM(K61:K63)</f>
        <v>10034058.958560001</v>
      </c>
      <c r="L64" s="228"/>
    </row>
    <row r="65" spans="2:12" ht="24.45" customHeight="1" thickBot="1" x14ac:dyDescent="0.45">
      <c r="B65" s="1372" t="s">
        <v>399</v>
      </c>
      <c r="C65" s="1373"/>
      <c r="D65" s="830">
        <f>E65/-C51*100</f>
        <v>-9.1738336878051712</v>
      </c>
      <c r="E65" s="831">
        <f>E53+E52</f>
        <v>-2704800.7948800004</v>
      </c>
      <c r="F65" s="228"/>
      <c r="H65" s="1372" t="s">
        <v>400</v>
      </c>
      <c r="I65" s="1373"/>
      <c r="J65" s="830">
        <f>K65/-I51*100</f>
        <v>-9.1738336878051712</v>
      </c>
      <c r="K65" s="831">
        <f>K53+K52</f>
        <v>-8026202.3587200008</v>
      </c>
      <c r="L65" s="228"/>
    </row>
    <row r="66" spans="2:12" ht="25.95" customHeight="1" thickBot="1" x14ac:dyDescent="0.45">
      <c r="B66" s="818" t="s">
        <v>346</v>
      </c>
      <c r="C66" s="819"/>
      <c r="D66" s="826">
        <f>E66/-C51*100</f>
        <v>9.8812858341071816</v>
      </c>
      <c r="E66" s="827">
        <f>E64+E65</f>
        <v>2913385.0348800006</v>
      </c>
      <c r="F66" s="228"/>
      <c r="H66" s="818" t="s">
        <v>396</v>
      </c>
      <c r="I66" s="819"/>
      <c r="J66" s="826">
        <f>K66/-I51*100</f>
        <v>2.2949511727525986</v>
      </c>
      <c r="K66" s="827">
        <f>K64+K65</f>
        <v>2007856.5998400003</v>
      </c>
      <c r="L66" s="228"/>
    </row>
    <row r="67" spans="2:12" ht="24" customHeight="1" thickBot="1" x14ac:dyDescent="0.45">
      <c r="B67" s="832"/>
      <c r="C67" s="833"/>
      <c r="D67" s="833"/>
      <c r="E67" s="834"/>
      <c r="F67" s="228"/>
      <c r="H67" s="95"/>
    </row>
    <row r="68" spans="2:12" ht="36" customHeight="1" thickBot="1" x14ac:dyDescent="0.45">
      <c r="B68" s="886" t="s">
        <v>338</v>
      </c>
      <c r="C68" s="887"/>
      <c r="D68" s="888">
        <f>-(E64+K64)/(C51+I51)*100</f>
        <v>13.38095688478961</v>
      </c>
      <c r="E68" s="889">
        <f>E64+K64</f>
        <v>15652244.788320001</v>
      </c>
      <c r="F68" s="232"/>
      <c r="H68" s="95"/>
    </row>
    <row r="69" spans="2:12" ht="55.5" customHeight="1" thickBot="1" x14ac:dyDescent="0.45">
      <c r="B69" s="1362" t="s">
        <v>398</v>
      </c>
      <c r="C69" s="1363"/>
      <c r="D69" s="890">
        <f>-E69/(C51+I51)*100</f>
        <v>4.2071231969844396</v>
      </c>
      <c r="E69" s="891">
        <f>(SUM(E64:E65)+SUM(K64:K65))</f>
        <v>4921241.6347200014</v>
      </c>
      <c r="F69" s="228"/>
      <c r="H69" s="95"/>
    </row>
    <row r="70" spans="2:12" ht="22.8" x14ac:dyDescent="0.4">
      <c r="B70" s="231"/>
      <c r="C70" s="228"/>
      <c r="D70" s="228"/>
      <c r="E70" s="228"/>
      <c r="F70" s="228"/>
      <c r="H70" s="95"/>
    </row>
    <row r="71" spans="2:12" ht="16.350000000000001" customHeight="1" x14ac:dyDescent="0.4">
      <c r="B71" s="231"/>
      <c r="C71" s="228"/>
      <c r="D71" s="228"/>
      <c r="E71" s="228"/>
      <c r="F71" s="230"/>
      <c r="I71" s="89"/>
      <c r="J71" s="89"/>
      <c r="K71" s="89"/>
    </row>
    <row r="72" spans="2:12" ht="27.6" customHeight="1" x14ac:dyDescent="0.4">
      <c r="B72" s="233" t="s">
        <v>275</v>
      </c>
      <c r="C72" s="234" t="s">
        <v>227</v>
      </c>
      <c r="D72" s="234" t="s">
        <v>228</v>
      </c>
      <c r="E72" s="234" t="s">
        <v>212</v>
      </c>
      <c r="F72" s="234" t="s">
        <v>231</v>
      </c>
    </row>
    <row r="73" spans="2:12" ht="20.100000000000001" customHeight="1" x14ac:dyDescent="0.4">
      <c r="B73" s="235" t="s">
        <v>319</v>
      </c>
      <c r="C73" s="236">
        <f>F41</f>
        <v>71937865.803519994</v>
      </c>
      <c r="D73" s="236">
        <f>L41</f>
        <v>145553668.48176003</v>
      </c>
      <c r="E73" s="236">
        <f>SUM(C73:D73)</f>
        <v>217491534.28528002</v>
      </c>
      <c r="F73" s="835">
        <f>E73/($C$28+$I$28)*100</f>
        <v>185.93146749466584</v>
      </c>
      <c r="I73" s="89"/>
    </row>
    <row r="74" spans="2:12" ht="20.100000000000001" customHeight="1" thickBot="1" x14ac:dyDescent="0.45">
      <c r="B74" s="235" t="s">
        <v>327</v>
      </c>
      <c r="C74" s="236">
        <f>E54</f>
        <v>-54923404.988159992</v>
      </c>
      <c r="D74" s="236">
        <f>K54</f>
        <v>-101490256.57680002</v>
      </c>
      <c r="E74" s="236">
        <f>SUM(C74:D74)</f>
        <v>-156413661.56496</v>
      </c>
      <c r="F74" s="836">
        <f>-E74/E76*100</f>
        <v>-133.71656844739695</v>
      </c>
      <c r="H74" s="101"/>
      <c r="I74" s="89"/>
    </row>
    <row r="75" spans="2:12" ht="20.100000000000001" customHeight="1" thickBot="1" x14ac:dyDescent="0.45">
      <c r="B75" s="235" t="s">
        <v>321</v>
      </c>
      <c r="C75" s="237">
        <f>C73+C74</f>
        <v>17014460.815360002</v>
      </c>
      <c r="D75" s="237">
        <f t="shared" ref="D75:E75" si="4">D73+D74</f>
        <v>44063411.904960006</v>
      </c>
      <c r="E75" s="237">
        <f t="shared" si="4"/>
        <v>61077872.720320016</v>
      </c>
      <c r="F75" s="837">
        <f>E75/($C$28+$I$28)*100</f>
        <v>52.214899047268901</v>
      </c>
      <c r="G75" s="110"/>
      <c r="I75" s="89"/>
    </row>
    <row r="76" spans="2:12" s="87" customFormat="1" ht="22.8" x14ac:dyDescent="0.4">
      <c r="B76" s="838" t="s">
        <v>397</v>
      </c>
      <c r="C76" s="839">
        <f>C51</f>
        <v>-29483865.600000001</v>
      </c>
      <c r="D76" s="839">
        <f>I51</f>
        <v>-87490166.400000006</v>
      </c>
      <c r="E76" s="839">
        <f>C76+D76</f>
        <v>-116974032</v>
      </c>
      <c r="F76" s="238"/>
      <c r="I76" s="102"/>
      <c r="J76" s="103"/>
      <c r="K76" s="103"/>
      <c r="L76" s="94"/>
    </row>
    <row r="77" spans="2:12" s="87" customFormat="1" x14ac:dyDescent="0.3">
      <c r="B77" s="89"/>
      <c r="C77" s="95"/>
      <c r="D77" s="95"/>
      <c r="E77" s="95"/>
      <c r="F77" s="100"/>
      <c r="I77" s="102"/>
      <c r="J77" s="103"/>
      <c r="K77" s="103"/>
      <c r="L77" s="94"/>
    </row>
  </sheetData>
  <sheetProtection selectLockedCells="1" selectUnlockedCells="1"/>
  <mergeCells count="9">
    <mergeCell ref="B69:C69"/>
    <mergeCell ref="B3:E3"/>
    <mergeCell ref="H3:K3"/>
    <mergeCell ref="B1:F1"/>
    <mergeCell ref="H1:L1"/>
    <mergeCell ref="B2:F2"/>
    <mergeCell ref="H2:L2"/>
    <mergeCell ref="B65:C65"/>
    <mergeCell ref="H65:I65"/>
  </mergeCells>
  <pageMargins left="0.46" right="0.21" top="0.4" bottom="0.34" header="0.22" footer="0.16"/>
  <pageSetup paperSize="9" scale="32" orientation="landscape" r:id="rId1"/>
  <headerFooter alignWithMargins="0">
    <oddHeader>&amp;CReconciliation of accounts</oddHeader>
    <oddFooter>&amp;A</oddFooter>
  </headerFooter>
  <colBreaks count="1" manualBreakCount="1">
    <brk id="6" max="1048575" man="1"/>
  </colBreaks>
  <ignoredErrors>
    <ignoredError sqref="C6:F15 C30:F39 C45:E47 I45:K47 I61:I64 D61:E63 C61:C64 J61:K66 I6:L15 F73:F75 C73:E76 D68:D69 C51:E51 D48:E50 I51:K51 J48:K50 C28:D28 I29:L43 I28:J28 C19:F22 D18 F18 I19:L22 J18 L18 C17:F17 D16:F16 I17:L17 J16:L16 I53:K54 I52 K52 I23:J26 C23:D26 D65:E66 D64 C53:E54 C52:D52" unlockedFormula="1"/>
  </ignoredError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L78"/>
  <sheetViews>
    <sheetView showGridLines="0" topLeftCell="A4" zoomScale="40" zoomScaleNormal="40" workbookViewId="0">
      <selection activeCell="I16" sqref="I16"/>
    </sheetView>
  </sheetViews>
  <sheetFormatPr defaultColWidth="33.5546875" defaultRowHeight="17.399999999999999" x14ac:dyDescent="0.3"/>
  <cols>
    <col min="1" max="1" width="5.109375" style="89" customWidth="1"/>
    <col min="2" max="2" width="77.109375" style="89" customWidth="1"/>
    <col min="3" max="3" width="34.44140625" style="95" customWidth="1"/>
    <col min="4" max="4" width="50.5546875" style="95" customWidth="1"/>
    <col min="5" max="5" width="25.77734375" style="95" customWidth="1"/>
    <col min="6" max="6" width="23.44140625" style="95" customWidth="1"/>
    <col min="7" max="7" width="6.88671875" style="95" customWidth="1"/>
    <col min="8" max="8" width="77.6640625" style="89" customWidth="1"/>
    <col min="9" max="9" width="34.5546875" style="95" customWidth="1"/>
    <col min="10" max="10" width="22.6640625" style="95" customWidth="1"/>
    <col min="11" max="11" width="30.33203125" style="95" customWidth="1"/>
    <col min="12" max="12" width="28.6640625" style="95" customWidth="1"/>
    <col min="13" max="16384" width="33.5546875" style="89"/>
  </cols>
  <sheetData>
    <row r="1" spans="1:12" ht="25.35" customHeight="1" x14ac:dyDescent="0.4">
      <c r="A1" s="87"/>
      <c r="B1" s="1366" t="str">
        <f>'1b) Consumption + recon propose'!C4</f>
        <v>MEGAFLEX REVISED</v>
      </c>
      <c r="C1" s="1367"/>
      <c r="D1" s="1367"/>
      <c r="E1" s="1367"/>
      <c r="F1" s="1368"/>
      <c r="G1" s="88"/>
      <c r="H1" s="1366" t="str">
        <f>B1</f>
        <v>MEGAFLEX REVISED</v>
      </c>
      <c r="I1" s="1367"/>
      <c r="J1" s="1367"/>
      <c r="K1" s="1367"/>
      <c r="L1" s="1368"/>
    </row>
    <row r="2" spans="1:12" s="92" customFormat="1" ht="12" customHeight="1" thickBot="1" x14ac:dyDescent="0.45">
      <c r="A2" s="90"/>
      <c r="B2" s="1369"/>
      <c r="C2" s="1370"/>
      <c r="D2" s="1370"/>
      <c r="E2" s="1370"/>
      <c r="F2" s="1371"/>
      <c r="G2" s="91"/>
      <c r="H2" s="1369"/>
      <c r="I2" s="1370"/>
      <c r="J2" s="1370"/>
      <c r="K2" s="1370"/>
      <c r="L2" s="1371"/>
    </row>
    <row r="3" spans="1:12" ht="24" customHeight="1" thickBot="1" x14ac:dyDescent="0.45">
      <c r="B3" s="1364" t="s">
        <v>292</v>
      </c>
      <c r="C3" s="1365"/>
      <c r="D3" s="1365"/>
      <c r="E3" s="1365"/>
      <c r="F3" s="892" t="str">
        <f>'MAIN INPUTS AND COMPARISON'!C4</f>
        <v>Wheeling</v>
      </c>
      <c r="G3" s="93"/>
      <c r="H3" s="1364" t="s">
        <v>293</v>
      </c>
      <c r="I3" s="1365"/>
      <c r="J3" s="1365"/>
      <c r="K3" s="1365"/>
      <c r="L3" s="892" t="str">
        <f>'2b) Generator annual proposed'!$C$3</f>
        <v>Wheeling</v>
      </c>
    </row>
    <row r="4" spans="1:12" ht="6.75" customHeight="1" thickBot="1" x14ac:dyDescent="0.45">
      <c r="B4" s="213"/>
      <c r="C4" s="208"/>
      <c r="D4" s="208"/>
      <c r="E4" s="208"/>
      <c r="F4" s="242"/>
      <c r="H4" s="213"/>
      <c r="I4" s="208"/>
      <c r="J4" s="208"/>
      <c r="K4" s="208"/>
      <c r="L4" s="242"/>
    </row>
    <row r="5" spans="1:12" ht="23.4" thickBot="1" x14ac:dyDescent="0.45">
      <c r="B5" s="239" t="s">
        <v>1</v>
      </c>
      <c r="C5" s="843"/>
      <c r="D5" s="499"/>
      <c r="E5" s="208"/>
      <c r="F5" s="242"/>
      <c r="G5" s="96"/>
      <c r="H5" s="239" t="s">
        <v>1</v>
      </c>
      <c r="I5" s="843"/>
      <c r="J5" s="499"/>
      <c r="K5" s="208"/>
      <c r="L5" s="242"/>
    </row>
    <row r="6" spans="1:12" ht="22.05" customHeight="1" thickBot="1" x14ac:dyDescent="0.45">
      <c r="B6" s="844" t="s">
        <v>24</v>
      </c>
      <c r="C6" s="846">
        <f>'1b) Consumption + recon propose'!C10</f>
        <v>20000</v>
      </c>
      <c r="D6" s="208"/>
      <c r="E6" s="208"/>
      <c r="F6" s="242"/>
      <c r="G6" s="94"/>
      <c r="H6" s="844" t="str">
        <f>B6</f>
        <v>- Notified maximum demand (kVA)</v>
      </c>
      <c r="I6" s="846">
        <f>C6</f>
        <v>20000</v>
      </c>
      <c r="J6" s="208"/>
      <c r="K6" s="208"/>
      <c r="L6" s="242"/>
    </row>
    <row r="7" spans="1:12" ht="22.95" hidden="1" customHeight="1" thickBot="1" x14ac:dyDescent="0.45">
      <c r="B7" s="804" t="s">
        <v>25</v>
      </c>
      <c r="C7" s="847">
        <f>'1b) Consumption + recon propose'!$E$17</f>
        <v>20000</v>
      </c>
      <c r="D7" s="208"/>
      <c r="E7" s="208"/>
      <c r="F7" s="242"/>
      <c r="G7" s="94"/>
      <c r="H7" s="804" t="str">
        <f t="shared" ref="H7:H12" si="0">B7</f>
        <v>- Maximum demand (kVA)</v>
      </c>
      <c r="I7" s="847">
        <f>C7</f>
        <v>20000</v>
      </c>
      <c r="J7" s="208"/>
      <c r="K7" s="208"/>
      <c r="L7" s="242"/>
    </row>
    <row r="8" spans="1:12" ht="22.8" x14ac:dyDescent="0.4">
      <c r="B8" s="803" t="s">
        <v>233</v>
      </c>
      <c r="C8" s="848">
        <f>'1b) Consumption + recon propose'!$G$15+'1b) Consumption + recon propose'!$H$15+'1b) Consumption + recon propose'!$I$15</f>
        <v>92</v>
      </c>
      <c r="D8" s="845" t="s">
        <v>92</v>
      </c>
      <c r="E8" s="208"/>
      <c r="F8" s="242"/>
      <c r="G8" s="94"/>
      <c r="H8" s="803" t="str">
        <f t="shared" si="0"/>
        <v>- No. of days in high demand season</v>
      </c>
      <c r="I8" s="848">
        <f>SUM('1b) Consumption + recon propose'!$E$15:$F$15,SUM('1b) Consumption + recon propose'!$J$15:$P$15))</f>
        <v>273</v>
      </c>
      <c r="J8" s="845"/>
      <c r="K8" s="208"/>
      <c r="L8" s="242"/>
    </row>
    <row r="9" spans="1:12" ht="22.8" x14ac:dyDescent="0.4">
      <c r="B9" s="803" t="s">
        <v>2</v>
      </c>
      <c r="C9" s="849" t="str">
        <f>'1b) Consumption + recon propose'!$C$6</f>
        <v>≥ 500 V &amp; &lt; 66 kV</v>
      </c>
      <c r="D9" s="851">
        <f>'1b) Consumption + recon propose'!E20</f>
        <v>1.1556</v>
      </c>
      <c r="E9" s="208"/>
      <c r="F9" s="242"/>
      <c r="G9" s="89"/>
      <c r="H9" s="803" t="str">
        <f t="shared" si="0"/>
        <v>- Supply voltage</v>
      </c>
      <c r="I9" s="849" t="str">
        <f>C9</f>
        <v>≥ 500 V &amp; &lt; 66 kV</v>
      </c>
      <c r="J9" s="851"/>
      <c r="K9" s="208"/>
      <c r="L9" s="242"/>
    </row>
    <row r="10" spans="1:12" ht="23.4" thickBot="1" x14ac:dyDescent="0.45">
      <c r="B10" s="803" t="s">
        <v>3</v>
      </c>
      <c r="C10" s="849" t="str">
        <f>'1b) Consumption + recon propose'!$C$7</f>
        <v>≤ 300 km</v>
      </c>
      <c r="D10" s="852">
        <f>'1b) Consumption + recon propose'!E21</f>
        <v>1.006</v>
      </c>
      <c r="E10" s="208"/>
      <c r="F10" s="805"/>
      <c r="G10" s="89"/>
      <c r="H10" s="803" t="str">
        <f t="shared" si="0"/>
        <v>- Transmission zone</v>
      </c>
      <c r="I10" s="849" t="str">
        <f t="shared" ref="I10:I12" si="1">C10</f>
        <v>≤ 300 km</v>
      </c>
      <c r="J10" s="852"/>
      <c r="K10" s="208"/>
      <c r="L10" s="805"/>
    </row>
    <row r="11" spans="1:12" ht="22.8" x14ac:dyDescent="0.4">
      <c r="B11" s="803" t="s">
        <v>90</v>
      </c>
      <c r="C11" s="849" t="str">
        <f>'1b) Consumption + recon propose'!$C$9</f>
        <v>No</v>
      </c>
      <c r="D11" s="208"/>
      <c r="E11" s="208"/>
      <c r="F11" s="805"/>
      <c r="G11" s="89"/>
      <c r="H11" s="803" t="str">
        <f t="shared" si="0"/>
        <v>- Munic</v>
      </c>
      <c r="I11" s="849" t="str">
        <f t="shared" si="1"/>
        <v>No</v>
      </c>
      <c r="J11" s="208"/>
      <c r="K11" s="208"/>
      <c r="L11" s="805"/>
    </row>
    <row r="12" spans="1:12" ht="23.4" thickBot="1" x14ac:dyDescent="0.45">
      <c r="B12" s="842" t="s">
        <v>73</v>
      </c>
      <c r="C12" s="850" t="str">
        <f>'1b) Consumption + recon propose'!$C$8</f>
        <v>&gt; 1 MVA</v>
      </c>
      <c r="D12" s="208"/>
      <c r="E12" s="208"/>
      <c r="F12" s="806"/>
      <c r="G12" s="89"/>
      <c r="H12" s="842" t="str">
        <f t="shared" si="0"/>
        <v>- Size of supply</v>
      </c>
      <c r="I12" s="850" t="str">
        <f t="shared" si="1"/>
        <v>&gt; 1 MVA</v>
      </c>
      <c r="J12" s="208"/>
      <c r="K12" s="208"/>
      <c r="L12" s="806"/>
    </row>
    <row r="13" spans="1:12" ht="23.4" thickBot="1" x14ac:dyDescent="0.45">
      <c r="B13" s="213"/>
      <c r="C13" s="209"/>
      <c r="D13" s="209"/>
      <c r="E13" s="208"/>
      <c r="F13" s="807"/>
      <c r="G13" s="97"/>
      <c r="H13" s="213"/>
      <c r="I13" s="209"/>
      <c r="J13" s="209"/>
      <c r="K13" s="208"/>
      <c r="L13" s="807"/>
    </row>
    <row r="14" spans="1:12" s="98" customFormat="1" ht="23.4" thickBot="1" x14ac:dyDescent="0.45">
      <c r="B14" s="808" t="s">
        <v>4</v>
      </c>
      <c r="C14" s="210"/>
      <c r="D14" s="210" t="s">
        <v>61</v>
      </c>
      <c r="E14" s="211"/>
      <c r="F14" s="809" t="s">
        <v>16</v>
      </c>
      <c r="G14" s="99"/>
      <c r="H14" s="808" t="s">
        <v>4</v>
      </c>
      <c r="I14" s="210"/>
      <c r="J14" s="210" t="s">
        <v>62</v>
      </c>
      <c r="K14" s="211"/>
      <c r="L14" s="809" t="s">
        <v>16</v>
      </c>
    </row>
    <row r="15" spans="1:12" ht="22.8" x14ac:dyDescent="0.4">
      <c r="B15" s="859" t="s">
        <v>538</v>
      </c>
      <c r="C15" s="860" t="s">
        <v>288</v>
      </c>
      <c r="D15" s="860" t="s">
        <v>290</v>
      </c>
      <c r="E15" s="212"/>
      <c r="F15" s="810"/>
      <c r="H15" s="859" t="str">
        <f>B15</f>
        <v>A) Network charges</v>
      </c>
      <c r="I15" s="860" t="str">
        <f>C15</f>
        <v>kVA/kWh</v>
      </c>
      <c r="J15" s="860" t="str">
        <f>D15</f>
        <v>R/kVA/c/kWh</v>
      </c>
      <c r="K15" s="212"/>
      <c r="L15" s="810"/>
    </row>
    <row r="16" spans="1:12" ht="22.8" x14ac:dyDescent="0.4">
      <c r="B16" s="213" t="s">
        <v>289</v>
      </c>
      <c r="C16" s="853">
        <f>+'1b) Consumption + recon propose'!$G$19+'1b) Consumption + recon propose'!$H$19+'1b) Consumption + recon propose'!$I$19</f>
        <v>60000</v>
      </c>
      <c r="D16" s="854">
        <f>'1b) Consumption + recon propose'!$E$30</f>
        <v>9.09</v>
      </c>
      <c r="E16" s="214"/>
      <c r="F16" s="241">
        <f>D16*C16</f>
        <v>545400</v>
      </c>
      <c r="H16" s="213" t="str">
        <f>B16</f>
        <v>Transmission network capacity charge/Network capacity charge</v>
      </c>
      <c r="I16" s="853">
        <f>SUM('1b) Consumption + recon propose'!E19:F19,'1b) Consumption + recon propose'!J19:P19)</f>
        <v>180000</v>
      </c>
      <c r="J16" s="854">
        <f>D16</f>
        <v>9.09</v>
      </c>
      <c r="K16" s="214"/>
      <c r="L16" s="241">
        <f>J16*I16</f>
        <v>1636200</v>
      </c>
    </row>
    <row r="17" spans="1:12" ht="22.8" x14ac:dyDescent="0.4">
      <c r="B17" s="213" t="s">
        <v>247</v>
      </c>
      <c r="C17" s="853">
        <f>$C$16</f>
        <v>60000</v>
      </c>
      <c r="D17" s="854">
        <f>'1b) Consumption + recon propose'!$E$31</f>
        <v>31.91</v>
      </c>
      <c r="E17" s="214"/>
      <c r="F17" s="241">
        <f>D17*C17</f>
        <v>1914600</v>
      </c>
      <c r="H17" s="213" t="str">
        <f>B17</f>
        <v>Distribution network capacity charge</v>
      </c>
      <c r="I17" s="853">
        <f>I16</f>
        <v>180000</v>
      </c>
      <c r="J17" s="854">
        <f t="shared" ref="J17:J19" si="2">D17</f>
        <v>31.91</v>
      </c>
      <c r="K17" s="214"/>
      <c r="L17" s="241">
        <f>J17*I17</f>
        <v>5743800</v>
      </c>
    </row>
    <row r="18" spans="1:12" ht="22.8" x14ac:dyDescent="0.4">
      <c r="B18" s="213" t="s">
        <v>23</v>
      </c>
      <c r="C18" s="853">
        <f>IF($B$1="Ruraflex Revised",$C29,IF($B$1="Miniflex Revised",(C24+C25),'1b) Consumption + recon propose'!$G$17+'1b) Consumption + recon propose'!$H$17+'1b) Consumption + recon propose'!$I$17))</f>
        <v>60000</v>
      </c>
      <c r="D18" s="854">
        <f>IF(C11="No",'Load rates proposed'!$N$13,'Load rates proposed'!$AI$13)</f>
        <v>21.44</v>
      </c>
      <c r="E18" s="214" t="str">
        <f>IF($B$1="Megaflex Revised", "R/kVA","c/kWh")</f>
        <v>R/kVA</v>
      </c>
      <c r="F18" s="241">
        <f>IF(E18="R/kVA",(D18*C18),((D18*(C18))/100))</f>
        <v>1286400</v>
      </c>
      <c r="H18" s="213" t="str">
        <f>B18</f>
        <v>Distribution network demand charge</v>
      </c>
      <c r="I18" s="853">
        <f>IF(H1="Ruraflex Revised",I29,IF(H1="Miniflex Revised",(I24+I25),'1b) Consumption + recon propose'!$Q$17-'4b)Annual Bill with Recon prop'!$C$18))</f>
        <v>180000</v>
      </c>
      <c r="J18" s="854">
        <f t="shared" si="2"/>
        <v>21.44</v>
      </c>
      <c r="K18" s="214" t="str">
        <f>E18</f>
        <v>R/kVA</v>
      </c>
      <c r="L18" s="241">
        <f>IF(K18="R/kVA",(J18*I18),((J18*(I18))/100))</f>
        <v>3859200</v>
      </c>
    </row>
    <row r="19" spans="1:12" ht="22.8" x14ac:dyDescent="0.4">
      <c r="B19" s="243" t="s">
        <v>105</v>
      </c>
      <c r="C19" s="896">
        <f>C16</f>
        <v>60000</v>
      </c>
      <c r="D19" s="897">
        <f>'1b) Consumption + recon propose'!$E$34</f>
        <v>0</v>
      </c>
      <c r="E19" s="244"/>
      <c r="F19" s="251">
        <f>D19*C19</f>
        <v>0</v>
      </c>
      <c r="H19" s="243" t="str">
        <f>B19</f>
        <v>LV subsidy charge</v>
      </c>
      <c r="I19" s="896">
        <f>I16</f>
        <v>180000</v>
      </c>
      <c r="J19" s="897">
        <f t="shared" si="2"/>
        <v>0</v>
      </c>
      <c r="K19" s="244"/>
      <c r="L19" s="251">
        <f>J19*I19</f>
        <v>0</v>
      </c>
    </row>
    <row r="20" spans="1:12" ht="19.95" customHeight="1" x14ac:dyDescent="0.4">
      <c r="B20" s="861" t="s">
        <v>539</v>
      </c>
      <c r="C20" s="215"/>
      <c r="D20" s="216"/>
      <c r="E20" s="217"/>
      <c r="F20" s="811">
        <f>SUM(F16:F19)</f>
        <v>3746400</v>
      </c>
      <c r="G20" s="99"/>
      <c r="H20" s="861" t="str">
        <f>B20</f>
        <v>Total network charges</v>
      </c>
      <c r="I20" s="215"/>
      <c r="J20" s="216"/>
      <c r="K20" s="217"/>
      <c r="L20" s="811">
        <f>SUM(L16:L19)</f>
        <v>11239200</v>
      </c>
    </row>
    <row r="21" spans="1:12" ht="11.1" customHeight="1" x14ac:dyDescent="0.4">
      <c r="B21" s="213"/>
      <c r="C21" s="214"/>
      <c r="D21" s="214"/>
      <c r="E21" s="214"/>
      <c r="F21" s="241"/>
      <c r="H21" s="213"/>
      <c r="I21" s="214"/>
      <c r="J21" s="214"/>
      <c r="K21" s="214"/>
      <c r="L21" s="241"/>
    </row>
    <row r="22" spans="1:12" ht="22.8" x14ac:dyDescent="0.4">
      <c r="B22" s="862" t="s">
        <v>540</v>
      </c>
      <c r="C22" s="214"/>
      <c r="D22" s="214"/>
      <c r="E22" s="214"/>
      <c r="F22" s="241"/>
      <c r="H22" s="862" t="str">
        <f>B22</f>
        <v xml:space="preserve">B) Total energy through customer meter </v>
      </c>
      <c r="I22" s="214"/>
      <c r="J22" s="214"/>
      <c r="K22" s="214"/>
      <c r="L22" s="241"/>
    </row>
    <row r="23" spans="1:12" ht="22.8" x14ac:dyDescent="0.4">
      <c r="B23" s="213" t="s">
        <v>26</v>
      </c>
      <c r="C23" s="218" t="s">
        <v>10</v>
      </c>
      <c r="D23" s="218" t="s">
        <v>11</v>
      </c>
      <c r="E23" s="94"/>
      <c r="F23" s="249" t="s">
        <v>536</v>
      </c>
      <c r="H23" s="213" t="s">
        <v>88</v>
      </c>
      <c r="I23" s="218" t="s">
        <v>10</v>
      </c>
      <c r="J23" s="218" t="s">
        <v>11</v>
      </c>
      <c r="K23" s="94"/>
      <c r="L23" s="249" t="s">
        <v>535</v>
      </c>
    </row>
    <row r="24" spans="1:12" ht="22.8" x14ac:dyDescent="0.4">
      <c r="B24" s="213" t="s">
        <v>7</v>
      </c>
      <c r="C24" s="853">
        <f>('1b) Consumption + recon propose'!$G$23+'1b) Consumption + recon propose'!$H$23+'1b) Consumption + recon propose'!$I$23)</f>
        <v>3935097.5999999992</v>
      </c>
      <c r="D24" s="855">
        <f>'1b) Consumption + recon propose'!$G$35</f>
        <v>556.42999999999995</v>
      </c>
      <c r="E24" s="94"/>
      <c r="F24" s="241">
        <f>+C24*D24/100</f>
        <v>21896063.575679995</v>
      </c>
      <c r="H24" s="213" t="str">
        <f t="shared" ref="H24:H29" si="3">B24</f>
        <v>Peak consumption</v>
      </c>
      <c r="I24" s="853">
        <f>'1b) Consumption + recon propose'!$Q$23-'4b)Annual Bill with Recon prop'!$C$24</f>
        <v>11676974.4</v>
      </c>
      <c r="J24" s="855">
        <f>'1b) Consumption + recon propose'!$E$35</f>
        <v>230.92</v>
      </c>
      <c r="K24" s="94"/>
      <c r="L24" s="241">
        <f>+I24*J24/100</f>
        <v>26964469.284479998</v>
      </c>
    </row>
    <row r="25" spans="1:12" ht="22.8" x14ac:dyDescent="0.4">
      <c r="B25" s="213" t="s">
        <v>8</v>
      </c>
      <c r="C25" s="853">
        <f>('1b) Consumption + recon propose'!$G$24+'1b) Consumption + recon propose'!$H$24+'1b) Consumption + recon propose'!$I$24)</f>
        <v>10571904</v>
      </c>
      <c r="D25" s="855">
        <f>'1b) Consumption + recon propose'!$G$36</f>
        <v>139.1</v>
      </c>
      <c r="E25" s="94"/>
      <c r="F25" s="241">
        <f>+C25*D25/100</f>
        <v>14705518.463999998</v>
      </c>
      <c r="H25" s="213" t="str">
        <f t="shared" si="3"/>
        <v>Standard consumption</v>
      </c>
      <c r="I25" s="853">
        <f>'1b) Consumption + recon propose'!$Q$24-'4b)Annual Bill with Recon prop'!$C$25</f>
        <v>31370976</v>
      </c>
      <c r="J25" s="855">
        <f>'1b) Consumption + recon propose'!$E$36</f>
        <v>129.84</v>
      </c>
      <c r="K25" s="94"/>
      <c r="L25" s="241">
        <f>+I25*J25/100</f>
        <v>40732075.238400005</v>
      </c>
    </row>
    <row r="26" spans="1:12" ht="22.8" x14ac:dyDescent="0.4">
      <c r="B26" s="213" t="s">
        <v>9</v>
      </c>
      <c r="C26" s="853">
        <f>('1b) Consumption + recon propose'!$G$25+'1b) Consumption + recon propose'!$H$25+'1b) Consumption + recon propose'!$I$25)</f>
        <v>14976864</v>
      </c>
      <c r="D26" s="855">
        <f>'1b) Consumption + recon propose'!$G$37</f>
        <v>92.74</v>
      </c>
      <c r="E26" s="220"/>
      <c r="F26" s="241">
        <f>+C26*D26/100</f>
        <v>13889543.673599999</v>
      </c>
      <c r="H26" s="213" t="str">
        <f t="shared" si="3"/>
        <v>Off-Peak consumption</v>
      </c>
      <c r="I26" s="853">
        <f>'1b) Consumption + recon propose'!$Q$25-'4b)Annual Bill with Recon prop'!$C$26</f>
        <v>44442216</v>
      </c>
      <c r="J26" s="855">
        <f>'1b) Consumption + recon propose'!$E$37</f>
        <v>92.74</v>
      </c>
      <c r="K26" s="220"/>
      <c r="L26" s="241">
        <f>+I26*J26/100</f>
        <v>41215711.1184</v>
      </c>
    </row>
    <row r="27" spans="1:12" ht="22.8" x14ac:dyDescent="0.4">
      <c r="B27" s="213" t="s">
        <v>615</v>
      </c>
      <c r="C27" s="853">
        <f>SUM(C24:C26)</f>
        <v>29483865.600000001</v>
      </c>
      <c r="D27" s="855">
        <f>'1b) Consumption + recon propose'!E38</f>
        <v>19.690000000000001</v>
      </c>
      <c r="E27" s="220"/>
      <c r="F27" s="241">
        <f>+C27*D27/100</f>
        <v>5805373.1366400002</v>
      </c>
      <c r="H27" s="213" t="str">
        <f t="shared" si="3"/>
        <v>Legacy charge</v>
      </c>
      <c r="I27" s="853">
        <f>SUM(I24:I26)</f>
        <v>87490166.400000006</v>
      </c>
      <c r="J27" s="855">
        <f>'1b) Consumption + recon propose'!E38</f>
        <v>19.690000000000001</v>
      </c>
      <c r="K27" s="220"/>
      <c r="L27" s="241">
        <f>+I27*J27/100</f>
        <v>17226813.76416</v>
      </c>
    </row>
    <row r="28" spans="1:12" ht="21.45" customHeight="1" x14ac:dyDescent="0.4">
      <c r="A28" s="87"/>
      <c r="B28" s="862" t="s">
        <v>469</v>
      </c>
      <c r="C28" s="853">
        <f>C16</f>
        <v>60000</v>
      </c>
      <c r="D28" s="855">
        <f>'1b) Consumption + recon propose'!E39</f>
        <v>35.9</v>
      </c>
      <c r="E28" s="214"/>
      <c r="F28" s="241">
        <f>C28*D28</f>
        <v>2154000</v>
      </c>
      <c r="H28" s="862" t="str">
        <f t="shared" si="3"/>
        <v>Generation Capacity Charge</v>
      </c>
      <c r="I28" s="853">
        <f>I16</f>
        <v>180000</v>
      </c>
      <c r="J28" s="855">
        <f>D28</f>
        <v>35.9</v>
      </c>
      <c r="K28" s="214"/>
      <c r="L28" s="241">
        <f>I28*J28</f>
        <v>6462000</v>
      </c>
    </row>
    <row r="29" spans="1:12" ht="22.8" x14ac:dyDescent="0.4">
      <c r="B29" s="899" t="s">
        <v>541</v>
      </c>
      <c r="C29" s="245">
        <f>SUM(C24:C26)</f>
        <v>29483865.600000001</v>
      </c>
      <c r="D29" s="246">
        <f>F29/C29*100</f>
        <v>198.24571052826937</v>
      </c>
      <c r="E29" s="246"/>
      <c r="F29" s="900">
        <f>SUM(F24:F28)</f>
        <v>58450498.84991999</v>
      </c>
      <c r="H29" s="899" t="str">
        <f t="shared" si="3"/>
        <v>Sub-total</v>
      </c>
      <c r="I29" s="245">
        <f>SUM(I24:I26)</f>
        <v>87490166.400000006</v>
      </c>
      <c r="J29" s="246">
        <f>L29/I29*100</f>
        <v>151.56111236455482</v>
      </c>
      <c r="K29" s="246"/>
      <c r="L29" s="900">
        <f>SUM(L24:L28)</f>
        <v>132601069.40544</v>
      </c>
    </row>
    <row r="30" spans="1:12" x14ac:dyDescent="0.3">
      <c r="B30" s="1241"/>
      <c r="C30" s="94"/>
      <c r="D30" s="94"/>
      <c r="E30" s="94"/>
      <c r="F30" s="1242"/>
      <c r="H30" s="1241"/>
      <c r="I30" s="94"/>
      <c r="J30" s="94"/>
      <c r="K30" s="94"/>
      <c r="L30" s="1242"/>
    </row>
    <row r="31" spans="1:12" ht="24" customHeight="1" x14ac:dyDescent="0.4">
      <c r="A31" s="87"/>
      <c r="B31" s="213" t="s">
        <v>246</v>
      </c>
      <c r="C31" s="853">
        <f>C29</f>
        <v>29483865.600000001</v>
      </c>
      <c r="D31" s="855">
        <f>'1b) Consumption + recon propose'!$E$45</f>
        <v>0.35</v>
      </c>
      <c r="E31" s="221"/>
      <c r="F31" s="241">
        <f>C31*D31/100</f>
        <v>103193.52959999999</v>
      </c>
      <c r="H31" s="213" t="str">
        <f>B31</f>
        <v>Ancillary service charge on Total energy</v>
      </c>
      <c r="I31" s="853">
        <f>I29</f>
        <v>87490166.400000006</v>
      </c>
      <c r="J31" s="855">
        <f>'1b) Consumption + recon propose'!E45</f>
        <v>0.35</v>
      </c>
      <c r="K31" s="221"/>
      <c r="L31" s="241">
        <f>I31*J31/100</f>
        <v>306215.58239999996</v>
      </c>
    </row>
    <row r="32" spans="1:12" ht="24" customHeight="1" x14ac:dyDescent="0.4">
      <c r="A32" s="87"/>
      <c r="B32" s="213"/>
      <c r="C32" s="218" t="s">
        <v>13</v>
      </c>
      <c r="D32" s="218" t="s">
        <v>12</v>
      </c>
      <c r="E32" s="214"/>
      <c r="F32" s="241"/>
      <c r="H32" s="213"/>
      <c r="I32" s="218" t="s">
        <v>13</v>
      </c>
      <c r="J32" s="218" t="s">
        <v>12</v>
      </c>
      <c r="K32" s="214"/>
      <c r="L32" s="241"/>
    </row>
    <row r="33" spans="1:12" ht="1.5" customHeight="1" x14ac:dyDescent="0.4">
      <c r="A33" s="87"/>
      <c r="B33" s="812" t="s">
        <v>19</v>
      </c>
      <c r="C33" s="222">
        <v>0</v>
      </c>
      <c r="D33" s="856">
        <f>IF(C11="Yes",'Load rates proposed'!Y67,'Load rates proposed'!D67)</f>
        <v>28.13</v>
      </c>
      <c r="E33" s="214"/>
      <c r="F33" s="241">
        <f>+(D33*C33)/100</f>
        <v>0</v>
      </c>
      <c r="G33" s="99"/>
      <c r="H33" s="812" t="s">
        <v>19</v>
      </c>
      <c r="I33" s="222">
        <v>0</v>
      </c>
      <c r="J33" s="856">
        <f>D33</f>
        <v>28.13</v>
      </c>
      <c r="K33" s="214"/>
      <c r="L33" s="241">
        <v>0</v>
      </c>
    </row>
    <row r="34" spans="1:12" ht="24" customHeight="1" x14ac:dyDescent="0.4">
      <c r="A34" s="87"/>
      <c r="B34" s="213"/>
      <c r="C34" s="218" t="s">
        <v>10</v>
      </c>
      <c r="D34" s="218" t="s">
        <v>11</v>
      </c>
      <c r="E34" s="214"/>
      <c r="F34" s="249"/>
      <c r="H34" s="213"/>
      <c r="I34" s="218" t="s">
        <v>10</v>
      </c>
      <c r="J34" s="218" t="s">
        <v>11</v>
      </c>
      <c r="K34" s="214"/>
      <c r="L34" s="249"/>
    </row>
    <row r="35" spans="1:12" ht="24" customHeight="1" x14ac:dyDescent="0.4">
      <c r="A35" s="87"/>
      <c r="B35" s="250" t="s">
        <v>235</v>
      </c>
      <c r="C35" s="853">
        <f>+C29</f>
        <v>29483865.600000001</v>
      </c>
      <c r="D35" s="855">
        <f>'1b) Consumption + recon propose'!$E$43</f>
        <v>4.63</v>
      </c>
      <c r="E35" s="214"/>
      <c r="F35" s="241">
        <f>+(C35*D35)/100</f>
        <v>1365102.9772800002</v>
      </c>
      <c r="H35" s="250" t="str">
        <f>B35</f>
        <v>Electrification and rural subsidy charge (on Total energy)</v>
      </c>
      <c r="I35" s="853">
        <f>I29</f>
        <v>87490166.400000006</v>
      </c>
      <c r="J35" s="855">
        <f>D35</f>
        <v>4.63</v>
      </c>
      <c r="K35" s="214"/>
      <c r="L35" s="241">
        <f>+(I35*J35)/100</f>
        <v>4050794.7043200005</v>
      </c>
    </row>
    <row r="36" spans="1:12" ht="23.4" customHeight="1" x14ac:dyDescent="0.4">
      <c r="A36" s="87"/>
      <c r="B36" s="250" t="s">
        <v>324</v>
      </c>
      <c r="C36" s="853">
        <f>C35</f>
        <v>29483865.600000001</v>
      </c>
      <c r="D36" s="855">
        <f>'1b) Consumption + recon propose'!$E$44</f>
        <v>4.33</v>
      </c>
      <c r="E36" s="214"/>
      <c r="F36" s="241">
        <f>+(C36*D36)/100</f>
        <v>1276651.3804800001</v>
      </c>
      <c r="H36" s="250" t="s">
        <v>324</v>
      </c>
      <c r="I36" s="853">
        <f>I35</f>
        <v>87490166.400000006</v>
      </c>
      <c r="J36" s="855">
        <f>'1b) Consumption + recon propose'!K44</f>
        <v>4.33</v>
      </c>
      <c r="K36" s="214"/>
      <c r="L36" s="241">
        <f>+(I36*J36)/100</f>
        <v>3788324.2051200001</v>
      </c>
    </row>
    <row r="37" spans="1:12" ht="22.8" x14ac:dyDescent="0.4">
      <c r="A37" s="87"/>
      <c r="B37" s="213"/>
      <c r="C37" s="218" t="s">
        <v>230</v>
      </c>
      <c r="D37" s="218" t="s">
        <v>14</v>
      </c>
      <c r="E37" s="214"/>
      <c r="F37" s="241"/>
      <c r="H37" s="213"/>
      <c r="I37" s="218"/>
      <c r="J37" s="218" t="s">
        <v>14</v>
      </c>
      <c r="K37" s="214"/>
      <c r="L37" s="241"/>
    </row>
    <row r="38" spans="1:12" ht="22.8" x14ac:dyDescent="0.4">
      <c r="A38" s="87"/>
      <c r="B38" s="213" t="s">
        <v>20</v>
      </c>
      <c r="C38" s="208"/>
      <c r="D38" s="857">
        <f>'1b) Consumption + recon propose'!$E$46</f>
        <v>176.09</v>
      </c>
      <c r="E38" s="214"/>
      <c r="F38" s="241">
        <f>D38*$C$8</f>
        <v>16200.28</v>
      </c>
      <c r="H38" s="213" t="s">
        <v>20</v>
      </c>
      <c r="I38" s="208"/>
      <c r="J38" s="857">
        <f>D38</f>
        <v>176.09</v>
      </c>
      <c r="K38" s="214"/>
      <c r="L38" s="241">
        <f>J38*$I$8</f>
        <v>48072.57</v>
      </c>
    </row>
    <row r="39" spans="1:12" ht="22.8" x14ac:dyDescent="0.4">
      <c r="A39" s="87"/>
      <c r="B39" s="243" t="s">
        <v>21</v>
      </c>
      <c r="C39" s="223"/>
      <c r="D39" s="858">
        <f>'1b) Consumption + recon propose'!$E$47</f>
        <v>17.18</v>
      </c>
      <c r="E39" s="898"/>
      <c r="F39" s="251">
        <f>D39*$C$8</f>
        <v>1580.56</v>
      </c>
      <c r="H39" s="243" t="s">
        <v>21</v>
      </c>
      <c r="I39" s="223"/>
      <c r="J39" s="858">
        <f>D39</f>
        <v>17.18</v>
      </c>
      <c r="K39" s="898"/>
      <c r="L39" s="251">
        <f>J39*$I$8</f>
        <v>4690.1400000000003</v>
      </c>
    </row>
    <row r="40" spans="1:12" ht="20.399999999999999" customHeight="1" x14ac:dyDescent="0.4">
      <c r="A40" s="87"/>
      <c r="B40" s="861" t="s">
        <v>542</v>
      </c>
      <c r="C40" s="217"/>
      <c r="D40" s="217"/>
      <c r="E40" s="217"/>
      <c r="F40" s="249">
        <f>SUM(F31:F39)</f>
        <v>2762728.7273599999</v>
      </c>
      <c r="H40" s="861" t="s">
        <v>403</v>
      </c>
      <c r="I40" s="217"/>
      <c r="J40" s="217"/>
      <c r="K40" s="217"/>
      <c r="L40" s="249">
        <f>SUM(L31:L39)</f>
        <v>8198097.2018400002</v>
      </c>
    </row>
    <row r="41" spans="1:12" ht="13.5" customHeight="1" thickBot="1" x14ac:dyDescent="0.45">
      <c r="A41" s="87"/>
      <c r="B41" s="252"/>
      <c r="C41" s="214"/>
      <c r="D41" s="214"/>
      <c r="E41" s="214"/>
      <c r="F41" s="241"/>
      <c r="H41" s="252"/>
      <c r="I41" s="214"/>
      <c r="J41" s="214"/>
      <c r="K41" s="214"/>
      <c r="L41" s="241"/>
    </row>
    <row r="42" spans="1:12" ht="23.4" thickBot="1" x14ac:dyDescent="0.45">
      <c r="A42" s="87"/>
      <c r="B42" s="253" t="s">
        <v>17</v>
      </c>
      <c r="C42" s="224"/>
      <c r="D42" s="224"/>
      <c r="E42" s="224"/>
      <c r="F42" s="254">
        <f>F40+F29+F20</f>
        <v>64959627.577279992</v>
      </c>
      <c r="H42" s="253" t="s">
        <v>17</v>
      </c>
      <c r="I42" s="224"/>
      <c r="J42" s="224"/>
      <c r="K42" s="224"/>
      <c r="L42" s="254">
        <f>L40+L29+L20</f>
        <v>152038366.60728002</v>
      </c>
    </row>
    <row r="43" spans="1:12" ht="22.8" x14ac:dyDescent="0.4">
      <c r="A43" s="87"/>
      <c r="B43" s="248" t="s">
        <v>15</v>
      </c>
      <c r="C43" s="214"/>
      <c r="D43" s="214"/>
      <c r="E43" s="214"/>
      <c r="F43" s="241">
        <f>+F42*15%</f>
        <v>9743944.1365919989</v>
      </c>
      <c r="H43" s="248" t="s">
        <v>15</v>
      </c>
      <c r="I43" s="214"/>
      <c r="J43" s="214"/>
      <c r="K43" s="214"/>
      <c r="L43" s="241">
        <f>+L42*15%</f>
        <v>22805754.991092</v>
      </c>
    </row>
    <row r="44" spans="1:12" ht="23.4" thickBot="1" x14ac:dyDescent="0.45">
      <c r="A44" s="87"/>
      <c r="B44" s="861" t="s">
        <v>543</v>
      </c>
      <c r="C44" s="217"/>
      <c r="D44" s="217"/>
      <c r="E44" s="217"/>
      <c r="F44" s="811">
        <f>+F42+F43</f>
        <v>74703571.713871986</v>
      </c>
      <c r="H44" s="861" t="str">
        <f>B44</f>
        <v>D) Total account</v>
      </c>
      <c r="I44" s="217"/>
      <c r="J44" s="217"/>
      <c r="K44" s="217"/>
      <c r="L44" s="811">
        <f>+L42+L43</f>
        <v>174844121.59837201</v>
      </c>
    </row>
    <row r="45" spans="1:12" ht="23.4" thickBot="1" x14ac:dyDescent="0.45">
      <c r="A45" s="87"/>
      <c r="B45" s="876"/>
      <c r="C45" s="872"/>
      <c r="D45" s="872"/>
      <c r="E45" s="872"/>
      <c r="F45" s="841"/>
      <c r="H45" s="876"/>
      <c r="I45" s="872"/>
      <c r="J45" s="872"/>
      <c r="K45" s="872"/>
      <c r="L45" s="841"/>
    </row>
    <row r="46" spans="1:12" ht="22.8" x14ac:dyDescent="0.4">
      <c r="A46" s="87"/>
      <c r="B46" s="871" t="str">
        <f>IF(F3="Offset","E) Gen Offset Credit",IF(F3="Wheeling","E) Gen Wheeling Credit","E) Gen-purchase"))</f>
        <v>E) Gen Wheeling Credit</v>
      </c>
      <c r="C46" s="860" t="str">
        <f>IF('MAIN INPUTS AND COMPARISON'!C6="Yes","With banking","No banking")</f>
        <v>No banking</v>
      </c>
      <c r="D46" s="872"/>
      <c r="E46" s="873"/>
      <c r="F46" s="811"/>
      <c r="H46" s="871" t="str">
        <f>B46</f>
        <v>E) Gen Wheeling Credit</v>
      </c>
      <c r="I46" s="860" t="str">
        <f>C46</f>
        <v>No banking</v>
      </c>
      <c r="J46" s="872"/>
      <c r="K46" s="873"/>
      <c r="L46" s="811"/>
    </row>
    <row r="47" spans="1:12" ht="22.8" x14ac:dyDescent="0.4">
      <c r="A47" s="87"/>
      <c r="B47" s="884" t="s">
        <v>307</v>
      </c>
      <c r="C47" s="883"/>
      <c r="D47" s="883"/>
      <c r="E47" s="885" t="s">
        <v>28</v>
      </c>
      <c r="F47" s="811"/>
      <c r="H47" s="884" t="s">
        <v>307</v>
      </c>
      <c r="I47" s="883"/>
      <c r="J47" s="883" t="str">
        <f>IF(L3="Offset","Gen Offset","Gen Wheeling")</f>
        <v>Gen Wheeling</v>
      </c>
      <c r="K47" s="885"/>
      <c r="L47" s="811"/>
    </row>
    <row r="48" spans="1:12" ht="22.8" x14ac:dyDescent="0.4">
      <c r="A48" s="87"/>
      <c r="B48" s="863"/>
      <c r="C48" s="864" t="s">
        <v>10</v>
      </c>
      <c r="D48" s="864" t="s">
        <v>11</v>
      </c>
      <c r="E48" s="874" t="s">
        <v>107</v>
      </c>
      <c r="F48" s="811"/>
      <c r="H48" s="863"/>
      <c r="I48" s="864" t="s">
        <v>10</v>
      </c>
      <c r="J48" s="864" t="s">
        <v>11</v>
      </c>
      <c r="K48" s="874" t="s">
        <v>107</v>
      </c>
      <c r="L48" s="811"/>
    </row>
    <row r="49" spans="1:12" ht="22.8" x14ac:dyDescent="0.4">
      <c r="A49" s="87"/>
      <c r="B49" s="865" t="s">
        <v>108</v>
      </c>
      <c r="C49" s="868">
        <f>IF($C$46="With banking",('1b) Consumption + recon propose'!G103+'1b) Consumption + recon propose'!H103+'1b) Consumption + recon propose'!I103),('1b) Consumption + recon propose'!G73+'1b) Consumption + recon propose'!H73+'1b) Consumption + recon propose'!I73))</f>
        <v>-3935097.5999999992</v>
      </c>
      <c r="D49" s="870">
        <f>IF('2b) Generator annual proposed'!$C$3="Offset",'1b) Consumption + recon propose'!$G$35,'1b) Consumption + recon propose'!$G$40)</f>
        <v>478.64</v>
      </c>
      <c r="E49" s="875">
        <f>C49*D49/100</f>
        <v>-18834951.152639996</v>
      </c>
      <c r="F49" s="811"/>
      <c r="H49" s="865" t="s">
        <v>108</v>
      </c>
      <c r="I49" s="868">
        <f>IF($I$46="With banking",'1b) Consumption + recon propose'!Q103-'4b)Annual Bill with Recon prop'!C49,'1b) Consumption + recon propose'!Q73-'4b)Annual Bill with Recon prop'!C49)</f>
        <v>-11676974.4</v>
      </c>
      <c r="J49" s="870">
        <f>IF('2b) Generator annual proposed'!$C$3="Offset",'1b) Consumption + recon propose'!$M$35,'1b) Consumption + recon propose'!$M$40)</f>
        <v>198.63</v>
      </c>
      <c r="K49" s="875">
        <f>I49*J49/100</f>
        <v>-23193974.250720002</v>
      </c>
      <c r="L49" s="811"/>
    </row>
    <row r="50" spans="1:12" ht="22.8" x14ac:dyDescent="0.4">
      <c r="A50" s="87"/>
      <c r="B50" s="865" t="s">
        <v>109</v>
      </c>
      <c r="C50" s="868">
        <f>IF($C$46="With banking",('1b) Consumption + recon propose'!G104+'1b) Consumption + recon propose'!H104+'1b) Consumption + recon propose'!I104),('1b) Consumption + recon propose'!G74+'1b) Consumption + recon propose'!H74+'1b) Consumption + recon propose'!I74))</f>
        <v>-10571904</v>
      </c>
      <c r="D50" s="870">
        <f>IF('2b) Generator annual proposed'!$C$3="Offset",'1b) Consumption + recon propose'!$G$36,'1b) Consumption + recon propose'!$G$41)</f>
        <v>119.65</v>
      </c>
      <c r="E50" s="875">
        <f>C50*D50/100</f>
        <v>-12649283.136000002</v>
      </c>
      <c r="F50" s="811"/>
      <c r="H50" s="865" t="s">
        <v>109</v>
      </c>
      <c r="I50" s="868">
        <f>IF($I$46="With banking",'1b) Consumption + recon propose'!Q104-'4b)Annual Bill with Recon prop'!C50,'1b) Consumption + recon propose'!Q74-'4b)Annual Bill with Recon prop'!C50)</f>
        <v>-31370976</v>
      </c>
      <c r="J50" s="870">
        <f>IF('2b) Generator annual proposed'!$C$3="Offset",'1b) Consumption + recon propose'!$M$36,'1b) Consumption + recon propose'!$M$41)</f>
        <v>111.69</v>
      </c>
      <c r="K50" s="875">
        <f>I50*J50/100</f>
        <v>-35038243.094400004</v>
      </c>
      <c r="L50" s="811"/>
    </row>
    <row r="51" spans="1:12" ht="22.8" x14ac:dyDescent="0.4">
      <c r="A51" s="87"/>
      <c r="B51" s="865" t="s">
        <v>110</v>
      </c>
      <c r="C51" s="868">
        <f>IF($C$46="With banking",('1b) Consumption + recon propose'!G105+'1b) Consumption + recon propose'!H105+'1b) Consumption + recon propose'!I105),('1b) Consumption + recon propose'!G75+'1b) Consumption + recon propose'!H75+'1b) Consumption + recon propose'!I75))</f>
        <v>-14976864</v>
      </c>
      <c r="D51" s="870">
        <f>IF('2b) Generator annual proposed'!$C$3="Offset",'1b) Consumption + recon propose'!$G$37,'1b) Consumption + recon propose'!$G$42)</f>
        <v>79.78</v>
      </c>
      <c r="E51" s="875">
        <f>C51*D51/100</f>
        <v>-11948542.099200001</v>
      </c>
      <c r="F51" s="811"/>
      <c r="H51" s="865" t="s">
        <v>110</v>
      </c>
      <c r="I51" s="868">
        <f>IF($I$46="With banking",'1b) Consumption + recon propose'!Q105-'4b)Annual Bill with Recon prop'!C51,'1b) Consumption + recon propose'!Q75-'4b)Annual Bill with Recon prop'!C51)</f>
        <v>-44442216</v>
      </c>
      <c r="J51" s="870">
        <f>IF('2b) Generator annual proposed'!$C$3="Offset",'1b) Consumption + recon propose'!$M$37,'1b) Consumption + recon propose'!$M$42)</f>
        <v>79.78</v>
      </c>
      <c r="K51" s="875">
        <f>I51*J51/100</f>
        <v>-35455999.924800001</v>
      </c>
      <c r="L51" s="811"/>
    </row>
    <row r="52" spans="1:12" ht="22.8" x14ac:dyDescent="0.4">
      <c r="A52" s="87"/>
      <c r="B52" s="865" t="s">
        <v>325</v>
      </c>
      <c r="C52" s="868">
        <f>SUM(C49:C51)</f>
        <v>-29483865.600000001</v>
      </c>
      <c r="D52" s="877">
        <f>E52/C52*100</f>
        <v>147.31031872509962</v>
      </c>
      <c r="E52" s="875">
        <f>SUM(E49:E51)</f>
        <v>-43432776.387840003</v>
      </c>
      <c r="F52" s="811"/>
      <c r="H52" s="865" t="s">
        <v>325</v>
      </c>
      <c r="I52" s="868">
        <f>SUM(I49:I51)</f>
        <v>-87490166.400000006</v>
      </c>
      <c r="J52" s="877">
        <f>K52/I52*100</f>
        <v>107.08428286852589</v>
      </c>
      <c r="K52" s="875">
        <f>SUM(K49:K51)</f>
        <v>-93688217.269920006</v>
      </c>
      <c r="L52" s="811"/>
    </row>
    <row r="53" spans="1:12" ht="22.8" x14ac:dyDescent="0.4">
      <c r="A53" s="87"/>
      <c r="B53" s="865" t="s">
        <v>21</v>
      </c>
      <c r="C53" s="869">
        <f>D39</f>
        <v>17.18</v>
      </c>
      <c r="D53" s="866"/>
      <c r="E53" s="874">
        <f>SUM('1b) Consumption + recon propose'!$G$67:$I$67)</f>
        <v>1580.56</v>
      </c>
      <c r="F53" s="813"/>
      <c r="H53" s="865" t="s">
        <v>21</v>
      </c>
      <c r="I53" s="869">
        <f>J39</f>
        <v>17.18</v>
      </c>
      <c r="J53" s="866"/>
      <c r="K53" s="874">
        <f>SUM('1b) Consumption + recon propose'!E67:F67,SUM('1b) Consumption + recon propose'!J67:P67))</f>
        <v>4690.1399999999994</v>
      </c>
      <c r="L53" s="813"/>
    </row>
    <row r="54" spans="1:12" ht="22.8" x14ac:dyDescent="0.4">
      <c r="A54" s="87"/>
      <c r="B54" s="865"/>
      <c r="C54" s="867"/>
      <c r="D54" s="882"/>
      <c r="E54" s="874"/>
      <c r="F54" s="805"/>
      <c r="H54" s="865"/>
      <c r="I54" s="867"/>
      <c r="J54" s="882"/>
      <c r="K54" s="874"/>
      <c r="L54" s="805"/>
    </row>
    <row r="55" spans="1:12" ht="51" thickBot="1" x14ac:dyDescent="0.45">
      <c r="A55" s="87"/>
      <c r="B55" s="878" t="s">
        <v>544</v>
      </c>
      <c r="C55" s="879"/>
      <c r="D55" s="880"/>
      <c r="E55" s="881">
        <f>SUM(E52:E54)</f>
        <v>-43431195.82784</v>
      </c>
      <c r="F55" s="811"/>
      <c r="H55" s="878" t="str">
        <f>B55</f>
        <v>F) (b1-b2) Credit per TOU period (may never be &lt; 0 unless banking approved)</v>
      </c>
      <c r="I55" s="879"/>
      <c r="J55" s="880"/>
      <c r="K55" s="881">
        <f>SUM(K52:K54)</f>
        <v>-93683527.129920006</v>
      </c>
      <c r="L55" s="811"/>
    </row>
    <row r="56" spans="1:12" ht="23.4" thickBot="1" x14ac:dyDescent="0.45">
      <c r="A56" s="87"/>
      <c r="B56" s="240"/>
      <c r="C56" s="217"/>
      <c r="D56" s="217"/>
      <c r="E56" s="217"/>
      <c r="F56" s="811"/>
      <c r="H56" s="240"/>
      <c r="I56" s="217"/>
      <c r="J56" s="217"/>
      <c r="K56" s="217"/>
      <c r="L56" s="811"/>
    </row>
    <row r="57" spans="1:12" ht="23.4" thickBot="1" x14ac:dyDescent="0.45">
      <c r="A57" s="87"/>
      <c r="B57" s="893" t="s">
        <v>326</v>
      </c>
      <c r="C57" s="840"/>
      <c r="D57" s="840"/>
      <c r="E57" s="840"/>
      <c r="F57" s="841">
        <f>F42+E55</f>
        <v>21528431.749439992</v>
      </c>
      <c r="H57" s="893" t="s">
        <v>322</v>
      </c>
      <c r="I57" s="840"/>
      <c r="J57" s="840"/>
      <c r="K57" s="840"/>
      <c r="L57" s="841">
        <f>L42+K55</f>
        <v>58354839.47736001</v>
      </c>
    </row>
    <row r="58" spans="1:12" ht="22.8" x14ac:dyDescent="0.4">
      <c r="A58" s="87"/>
      <c r="B58" s="225"/>
      <c r="C58" s="217"/>
      <c r="D58" s="217"/>
      <c r="E58" s="217"/>
      <c r="F58" s="226"/>
      <c r="H58" s="225"/>
      <c r="I58" s="214"/>
      <c r="J58" s="214"/>
      <c r="K58" s="214"/>
      <c r="L58" s="219"/>
    </row>
    <row r="59" spans="1:12" ht="23.4" thickBot="1" x14ac:dyDescent="0.45">
      <c r="A59" s="87"/>
      <c r="B59" s="225"/>
      <c r="C59" s="215"/>
      <c r="D59" s="227"/>
      <c r="E59" s="215"/>
      <c r="F59" s="226"/>
      <c r="H59" s="225"/>
      <c r="I59" s="214"/>
      <c r="J59" s="214"/>
      <c r="K59" s="214"/>
      <c r="L59" s="219"/>
    </row>
    <row r="60" spans="1:12" ht="25.5" customHeight="1" thickBot="1" x14ac:dyDescent="0.45">
      <c r="B60" s="820" t="str">
        <f>F3</f>
        <v>Wheeling</v>
      </c>
      <c r="C60" s="821" t="str">
        <f>'5) Summary'!D6</f>
        <v>No Banking</v>
      </c>
      <c r="D60" s="228"/>
      <c r="E60" s="228"/>
      <c r="F60" s="228"/>
      <c r="H60" s="820" t="str">
        <f>L3</f>
        <v>Wheeling</v>
      </c>
      <c r="I60" s="821" t="str">
        <f>C60</f>
        <v>No Banking</v>
      </c>
      <c r="J60" s="228"/>
      <c r="K60" s="228"/>
      <c r="L60" s="228"/>
    </row>
    <row r="61" spans="1:12" ht="50.1" customHeight="1" x14ac:dyDescent="0.4">
      <c r="B61" s="822" t="s">
        <v>537</v>
      </c>
      <c r="C61" s="823" t="s">
        <v>317</v>
      </c>
      <c r="D61" s="824" t="s">
        <v>318</v>
      </c>
      <c r="E61" s="823" t="s">
        <v>27</v>
      </c>
      <c r="F61" s="228"/>
      <c r="H61" s="822" t="s">
        <v>406</v>
      </c>
      <c r="I61" s="823" t="s">
        <v>317</v>
      </c>
      <c r="J61" s="824" t="s">
        <v>232</v>
      </c>
      <c r="K61" s="823" t="s">
        <v>27</v>
      </c>
      <c r="L61" s="228"/>
    </row>
    <row r="62" spans="1:12" ht="22.8" x14ac:dyDescent="0.4">
      <c r="B62" s="814" t="s">
        <v>7</v>
      </c>
      <c r="C62" s="815">
        <f>C49</f>
        <v>-3935097.5999999992</v>
      </c>
      <c r="D62" s="229">
        <f>D24-D49</f>
        <v>77.789999999999964</v>
      </c>
      <c r="E62" s="825">
        <f>IF($B$60="Wheeling",-C62*D62/100,C62*D62/100)</f>
        <v>3061112.4230399979</v>
      </c>
      <c r="F62" s="228"/>
      <c r="H62" s="814" t="s">
        <v>7</v>
      </c>
      <c r="I62" s="815">
        <f>I49</f>
        <v>-11676974.4</v>
      </c>
      <c r="J62" s="229">
        <f>J24-J49</f>
        <v>32.289999999999992</v>
      </c>
      <c r="K62" s="825">
        <f>IF($B$60="Wheeling",-I62*J62/100,I62*J62/100)</f>
        <v>3770495.0337599991</v>
      </c>
      <c r="L62" s="228"/>
    </row>
    <row r="63" spans="1:12" ht="22.8" x14ac:dyDescent="0.4">
      <c r="B63" s="814" t="s">
        <v>8</v>
      </c>
      <c r="C63" s="815">
        <f>C50</f>
        <v>-10571904</v>
      </c>
      <c r="D63" s="229">
        <f>D25-D50</f>
        <v>19.449999999999989</v>
      </c>
      <c r="E63" s="825">
        <f t="shared" ref="E63:E64" si="4">IF($B$60="Wheeling",-C63*D63/100,C63*D63/100)</f>
        <v>2056235.3279999988</v>
      </c>
      <c r="F63" s="230"/>
      <c r="H63" s="814" t="s">
        <v>8</v>
      </c>
      <c r="I63" s="815">
        <f>I50</f>
        <v>-31370976</v>
      </c>
      <c r="J63" s="229">
        <f>J25-J50</f>
        <v>18.150000000000006</v>
      </c>
      <c r="K63" s="825">
        <f t="shared" ref="K63:K64" si="5">IF($B$60="Wheeling",-I63*J63/100,I63*J63/100)</f>
        <v>5693832.1440000022</v>
      </c>
      <c r="L63" s="228"/>
    </row>
    <row r="64" spans="1:12" ht="22.8" x14ac:dyDescent="0.4">
      <c r="B64" s="816" t="s">
        <v>9</v>
      </c>
      <c r="C64" s="817">
        <f>C51</f>
        <v>-14976864</v>
      </c>
      <c r="D64" s="229">
        <f>D26-D51</f>
        <v>12.959999999999994</v>
      </c>
      <c r="E64" s="825">
        <f t="shared" si="4"/>
        <v>1941001.5743999991</v>
      </c>
      <c r="F64" s="228"/>
      <c r="H64" s="816" t="s">
        <v>9</v>
      </c>
      <c r="I64" s="817">
        <f>I51</f>
        <v>-44442216</v>
      </c>
      <c r="J64" s="229">
        <f>J26-J51</f>
        <v>12.959999999999994</v>
      </c>
      <c r="K64" s="825">
        <f t="shared" si="5"/>
        <v>5759711.193599998</v>
      </c>
      <c r="L64" s="228"/>
    </row>
    <row r="65" spans="2:12" ht="23.4" thickBot="1" x14ac:dyDescent="0.45">
      <c r="B65" s="828" t="s">
        <v>328</v>
      </c>
      <c r="C65" s="829">
        <f>SUM(C62:C64)</f>
        <v>-29483865.600000001</v>
      </c>
      <c r="D65" s="229">
        <f>-E65/C65*100</f>
        <v>23.939701195219108</v>
      </c>
      <c r="E65" s="825">
        <f>SUM(E62:E64)</f>
        <v>7058349.3254399961</v>
      </c>
      <c r="F65" s="230"/>
      <c r="H65" s="828" t="s">
        <v>320</v>
      </c>
      <c r="I65" s="829">
        <f>SUM(I62:I64)</f>
        <v>-87490166.400000006</v>
      </c>
      <c r="J65" s="229">
        <f>-K65/I65*100</f>
        <v>17.400856573705177</v>
      </c>
      <c r="K65" s="825">
        <f>SUM(K62:K64)</f>
        <v>15224038.37136</v>
      </c>
      <c r="L65" s="228"/>
    </row>
    <row r="66" spans="2:12" ht="24.45" customHeight="1" thickBot="1" x14ac:dyDescent="0.45">
      <c r="B66" s="1372" t="s">
        <v>399</v>
      </c>
      <c r="C66" s="1373"/>
      <c r="D66" s="830">
        <f>E66/-C52*100</f>
        <v>5.3607624639287459E-3</v>
      </c>
      <c r="E66" s="831">
        <f>E54+E53</f>
        <v>1580.56</v>
      </c>
      <c r="F66" s="228"/>
      <c r="H66" s="1372" t="s">
        <v>400</v>
      </c>
      <c r="I66" s="1373"/>
      <c r="J66" s="830">
        <f>K66/-I52*100</f>
        <v>5.3607624639287451E-3</v>
      </c>
      <c r="K66" s="831">
        <f>K54+K53</f>
        <v>4690.1399999999994</v>
      </c>
      <c r="L66" s="228"/>
    </row>
    <row r="67" spans="2:12" ht="25.95" customHeight="1" thickBot="1" x14ac:dyDescent="0.45">
      <c r="B67" s="818" t="s">
        <v>346</v>
      </c>
      <c r="C67" s="819"/>
      <c r="D67" s="826">
        <f>E67/-C52*100</f>
        <v>23.945061957683038</v>
      </c>
      <c r="E67" s="827">
        <f>E65+E66</f>
        <v>7059929.8854399957</v>
      </c>
      <c r="F67" s="228"/>
      <c r="H67" s="818" t="s">
        <v>396</v>
      </c>
      <c r="I67" s="819"/>
      <c r="J67" s="826">
        <f>K67/-I52*100</f>
        <v>17.406217336169107</v>
      </c>
      <c r="K67" s="827">
        <f>K65+K66</f>
        <v>15228728.511360001</v>
      </c>
      <c r="L67" s="228"/>
    </row>
    <row r="68" spans="2:12" ht="24" customHeight="1" thickBot="1" x14ac:dyDescent="0.45">
      <c r="B68" s="832"/>
      <c r="C68" s="833"/>
      <c r="D68" s="833"/>
      <c r="E68" s="834"/>
      <c r="F68" s="228"/>
      <c r="H68" s="95"/>
    </row>
    <row r="69" spans="2:12" ht="36" customHeight="1" thickBot="1" x14ac:dyDescent="0.45">
      <c r="B69" s="886" t="s">
        <v>338</v>
      </c>
      <c r="C69" s="887"/>
      <c r="D69" s="888">
        <f>-(E65+K65)/(C52+I52)*100</f>
        <v>19.049003711182664</v>
      </c>
      <c r="E69" s="889">
        <f>E65+K65</f>
        <v>22282387.696799997</v>
      </c>
      <c r="F69" s="232"/>
      <c r="H69" s="95"/>
    </row>
    <row r="70" spans="2:12" ht="55.5" customHeight="1" thickBot="1" x14ac:dyDescent="0.45">
      <c r="B70" s="1362" t="s">
        <v>398</v>
      </c>
      <c r="C70" s="1363"/>
      <c r="D70" s="890">
        <f>-E70/(C52+I52)*100</f>
        <v>19.054364473646594</v>
      </c>
      <c r="E70" s="891">
        <f>(SUM(E65:E66)+SUM(K65:K66))</f>
        <v>22288658.396799996</v>
      </c>
      <c r="F70" s="228"/>
      <c r="H70" s="95"/>
    </row>
    <row r="71" spans="2:12" ht="22.8" x14ac:dyDescent="0.4">
      <c r="B71" s="231"/>
      <c r="C71" s="228"/>
      <c r="D71" s="228"/>
      <c r="E71" s="228"/>
      <c r="F71" s="228"/>
      <c r="H71" s="95"/>
    </row>
    <row r="72" spans="2:12" ht="16.350000000000001" customHeight="1" x14ac:dyDescent="0.4">
      <c r="B72" s="231"/>
      <c r="C72" s="228"/>
      <c r="D72" s="228"/>
      <c r="E72" s="228"/>
      <c r="F72" s="230"/>
      <c r="I72" s="89"/>
      <c r="J72" s="89"/>
      <c r="K72" s="89"/>
    </row>
    <row r="73" spans="2:12" ht="27.6" customHeight="1" x14ac:dyDescent="0.4">
      <c r="B73" s="233" t="s">
        <v>275</v>
      </c>
      <c r="C73" s="234" t="s">
        <v>227</v>
      </c>
      <c r="D73" s="234" t="s">
        <v>228</v>
      </c>
      <c r="E73" s="234" t="s">
        <v>212</v>
      </c>
      <c r="F73" s="234" t="s">
        <v>231</v>
      </c>
    </row>
    <row r="74" spans="2:12" ht="20.100000000000001" customHeight="1" x14ac:dyDescent="0.4">
      <c r="B74" s="235" t="s">
        <v>319</v>
      </c>
      <c r="C74" s="236">
        <f>F42</f>
        <v>64959627.577279992</v>
      </c>
      <c r="D74" s="236">
        <f>L42</f>
        <v>152038366.60728002</v>
      </c>
      <c r="E74" s="236">
        <f>SUM(C74:D74)</f>
        <v>216997994.18456</v>
      </c>
      <c r="F74" s="835">
        <f>E74/($C$29+$I$29)*100</f>
        <v>185.50954470352875</v>
      </c>
      <c r="I74" s="89"/>
    </row>
    <row r="75" spans="2:12" ht="20.100000000000001" customHeight="1" thickBot="1" x14ac:dyDescent="0.45">
      <c r="B75" s="235" t="s">
        <v>327</v>
      </c>
      <c r="C75" s="236">
        <f>E55</f>
        <v>-43431195.82784</v>
      </c>
      <c r="D75" s="236">
        <f>K55</f>
        <v>-93683527.129920006</v>
      </c>
      <c r="E75" s="236">
        <f>SUM(C75:D75)</f>
        <v>-137114722.95776001</v>
      </c>
      <c r="F75" s="836">
        <f>-E75/E77*100</f>
        <v>-117.21808730826686</v>
      </c>
      <c r="H75" s="101"/>
      <c r="I75" s="89"/>
    </row>
    <row r="76" spans="2:12" ht="20.100000000000001" customHeight="1" thickBot="1" x14ac:dyDescent="0.45">
      <c r="B76" s="235" t="s">
        <v>321</v>
      </c>
      <c r="C76" s="237">
        <f>C74+C75</f>
        <v>21528431.749439992</v>
      </c>
      <c r="D76" s="237">
        <f t="shared" ref="D76:E76" si="6">D74+D75</f>
        <v>58354839.47736001</v>
      </c>
      <c r="E76" s="237">
        <f t="shared" si="6"/>
        <v>79883271.226799995</v>
      </c>
      <c r="F76" s="837">
        <f>E76/($C$29+$I$29)*100</f>
        <v>68.291457395261872</v>
      </c>
      <c r="G76" s="110"/>
      <c r="I76" s="89"/>
    </row>
    <row r="77" spans="2:12" s="87" customFormat="1" ht="22.8" x14ac:dyDescent="0.4">
      <c r="B77" s="838" t="s">
        <v>397</v>
      </c>
      <c r="C77" s="839">
        <f>C52</f>
        <v>-29483865.600000001</v>
      </c>
      <c r="D77" s="839">
        <f>I52</f>
        <v>-87490166.400000006</v>
      </c>
      <c r="E77" s="839">
        <f>C77+D77</f>
        <v>-116974032</v>
      </c>
      <c r="F77" s="238"/>
      <c r="I77" s="102"/>
      <c r="J77" s="103"/>
      <c r="K77" s="103"/>
      <c r="L77" s="94"/>
    </row>
    <row r="78" spans="2:12" s="87" customFormat="1" x14ac:dyDescent="0.3">
      <c r="B78" s="89"/>
      <c r="C78" s="95"/>
      <c r="D78" s="95"/>
      <c r="E78" s="95"/>
      <c r="F78" s="100"/>
      <c r="I78" s="102"/>
      <c r="J78" s="103"/>
      <c r="K78" s="103"/>
      <c r="L78" s="94"/>
    </row>
  </sheetData>
  <sheetProtection selectLockedCells="1" selectUnlockedCells="1"/>
  <mergeCells count="9">
    <mergeCell ref="B70:C70"/>
    <mergeCell ref="B66:C66"/>
    <mergeCell ref="H66:I66"/>
    <mergeCell ref="B1:F1"/>
    <mergeCell ref="B2:F2"/>
    <mergeCell ref="H1:L1"/>
    <mergeCell ref="H2:L2"/>
    <mergeCell ref="B3:E3"/>
    <mergeCell ref="H3:K3"/>
  </mergeCells>
  <phoneticPr fontId="4" type="noConversion"/>
  <pageMargins left="0.46" right="0.21" top="0.4" bottom="0.34" header="0.22" footer="0.16"/>
  <pageSetup paperSize="9" scale="31" orientation="landscape" r:id="rId1"/>
  <headerFooter alignWithMargins="0">
    <oddHeader>&amp;CReconciliation of accounts</oddHeader>
    <oddFooter>&amp;A</oddFooter>
  </headerFooter>
  <colBreaks count="1" manualBreakCount="1">
    <brk id="6" max="1048575" man="1"/>
  </colBreaks>
  <ignoredErrors>
    <ignoredError sqref="H35 C31:C32 C29 E21:F21 D34:F34 L31:L32 I41:K42 C34:C36 E22 F31 H6:I7 D8 E10:F10 E36 I65 I43:K44 H16:H26 C63:C64 C13:F14 L34:L35 K32:K35 J32 K21:M22 I15:K15 I33 I21:J23 D42:E42 F35:F39 D40:F41 D44:F44 C45:F45 C37:D37 C38:C44 E38 M16:M19 I62:I64 H31:I31 L3 B60:C60 H60:I60 L41 D6 D7 D11:F11 H12 D12:F12 H10:H11 H9 E15:F15 M20 C62 D43:E43 L44 E20 E19 E16 E17 F17 F16 C20:D20 F19 F20 F43 H8 I29 J37:J40 K36:L37 L38 K40 I40 I36 L40 I39 I38 K39:L39 K38 K51 K49 I53 I52 I47:K48 I55:K55 E49 E52 C52:C53 E51 C47:E48 C55:E55 D53 E63:E65 K63:K64 E75 E74:F74 C76:D76 C74:D74 D67:E70 J67:K67 I9:I12 E62 E66 C78:F78 E77:F77 K52 D66 F57 C77 E76:F76 D77 C75:D75 L43 H1 D46:E46 C17 E35 E50 K50 K62 K31 J46:K46 E33:F33 J34:J35" unlockedFormula="1"/>
    <ignoredError sqref="D29 I34 I32 I35 K17 K16 K19 I20 K20 L20 L19 I19:J19 L16 L17 I17:J17 J18 J16 J29 I37 F18 D52 J66:K66 J65:K65 J52 F75" formula="1" unlockedFormula="1"/>
    <ignoredError sqref="L18" formula="1"/>
  </ignoredError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B2:L31"/>
  <sheetViews>
    <sheetView zoomScale="70" zoomScaleNormal="70" workbookViewId="0">
      <selection activeCell="C15" sqref="C15"/>
    </sheetView>
  </sheetViews>
  <sheetFormatPr defaultColWidth="8.6640625" defaultRowHeight="15" x14ac:dyDescent="0.25"/>
  <cols>
    <col min="1" max="1" width="2.44140625" style="104" customWidth="1"/>
    <col min="2" max="2" width="52.33203125" style="104" customWidth="1"/>
    <col min="3" max="3" width="21.88671875" style="104" customWidth="1"/>
    <col min="4" max="4" width="20.88671875" style="104" customWidth="1"/>
    <col min="5" max="5" width="19.77734375" style="104" customWidth="1"/>
    <col min="6" max="6" width="2.21875" style="104" customWidth="1"/>
    <col min="7" max="7" width="1.77734375" style="104" customWidth="1"/>
    <col min="8" max="8" width="42.88671875" style="104" customWidth="1"/>
    <col min="9" max="9" width="23.5546875" style="104" customWidth="1"/>
    <col min="10" max="10" width="19.21875" style="104" customWidth="1"/>
    <col min="11" max="11" width="20.44140625" style="104" customWidth="1"/>
    <col min="12" max="12" width="2" style="104" customWidth="1"/>
    <col min="13" max="16384" width="8.6640625" style="104"/>
  </cols>
  <sheetData>
    <row r="2" spans="2:12" ht="15.6" x14ac:dyDescent="0.3">
      <c r="B2" s="1374" t="s">
        <v>477</v>
      </c>
      <c r="C2" s="1374"/>
      <c r="D2" s="1374"/>
      <c r="E2" s="1374"/>
      <c r="H2" s="1374" t="s">
        <v>478</v>
      </c>
      <c r="I2" s="1374"/>
      <c r="J2" s="1374"/>
      <c r="K2" s="1374"/>
    </row>
    <row r="4" spans="2:12" ht="15.6" x14ac:dyDescent="0.3">
      <c r="B4" s="28" t="s">
        <v>407</v>
      </c>
      <c r="H4" s="28" t="s">
        <v>407</v>
      </c>
    </row>
    <row r="5" spans="2:12" ht="15.6" x14ac:dyDescent="0.3">
      <c r="B5" s="199" t="s">
        <v>37</v>
      </c>
      <c r="C5" s="205" t="str">
        <f>'1a) Consumption + recon current'!$C$6</f>
        <v>≥ 500 V &amp; &lt; 66 kV</v>
      </c>
      <c r="D5" s="901" t="str">
        <f>'1a) Consumption + recon current'!$C$3</f>
        <v>Wheeling</v>
      </c>
      <c r="H5" s="199" t="s">
        <v>37</v>
      </c>
      <c r="I5" s="205" t="str">
        <f>C5</f>
        <v>≥ 500 V &amp; &lt; 66 kV</v>
      </c>
      <c r="J5" s="901" t="str">
        <f>D5</f>
        <v>Wheeling</v>
      </c>
    </row>
    <row r="6" spans="2:12" ht="15.6" x14ac:dyDescent="0.3">
      <c r="B6" s="199" t="s">
        <v>119</v>
      </c>
      <c r="C6" s="205" t="str">
        <f>'1a) Consumption + recon current'!$C$7</f>
        <v>≤ 300 km</v>
      </c>
      <c r="D6" s="901" t="str">
        <f>IF('1a) Consumption + recon current'!$C$5="Yes","With Banking","No Banking")</f>
        <v>No Banking</v>
      </c>
      <c r="H6" s="199" t="s">
        <v>119</v>
      </c>
      <c r="I6" s="205" t="str">
        <f>C6</f>
        <v>≤ 300 km</v>
      </c>
      <c r="J6" s="901" t="str">
        <f>D6</f>
        <v>No Banking</v>
      </c>
    </row>
    <row r="7" spans="2:12" ht="15.6" x14ac:dyDescent="0.3">
      <c r="B7" s="193" t="s">
        <v>251</v>
      </c>
      <c r="C7" s="194" t="s">
        <v>227</v>
      </c>
      <c r="D7" s="194" t="s">
        <v>228</v>
      </c>
      <c r="E7" s="194" t="s">
        <v>212</v>
      </c>
      <c r="H7" s="193" t="s">
        <v>251</v>
      </c>
      <c r="I7" s="194" t="s">
        <v>227</v>
      </c>
      <c r="J7" s="194" t="s">
        <v>228</v>
      </c>
      <c r="K7" s="194" t="s">
        <v>212</v>
      </c>
    </row>
    <row r="8" spans="2:12" ht="15.6" x14ac:dyDescent="0.3">
      <c r="B8" s="195" t="s">
        <v>224</v>
      </c>
      <c r="C8" s="196">
        <f>SUM('1a) Consumption + recon current'!$G$22:$I$22)</f>
        <v>29483865.600000001</v>
      </c>
      <c r="D8" s="196">
        <f>SUM('1a) Consumption + recon current'!$E$22:$F$22,SUM('1a) Consumption + recon current'!$J$22:$P$22))</f>
        <v>87490166.400000006</v>
      </c>
      <c r="E8" s="196">
        <f>SUM(C8:D8)</f>
        <v>116974032</v>
      </c>
      <c r="H8" s="195" t="s">
        <v>224</v>
      </c>
      <c r="I8" s="196">
        <f>SUM('1b) Consumption + recon propose'!$G$22:$I$22)</f>
        <v>29483865.600000001</v>
      </c>
      <c r="J8" s="196">
        <f>SUM('1b) Consumption + recon propose'!$E$22:$F$22,SUM('1b) Consumption + recon propose'!$J$22:$P$22))</f>
        <v>87490166.400000006</v>
      </c>
      <c r="K8" s="196">
        <f>SUM(I8:J8)</f>
        <v>116974032</v>
      </c>
    </row>
    <row r="9" spans="2:12" ht="15.6" x14ac:dyDescent="0.3">
      <c r="B9" s="195" t="s">
        <v>225</v>
      </c>
      <c r="C9" s="196">
        <f>SUM('2a) Generator annual current'!$G$18:$I$18)</f>
        <v>30912000</v>
      </c>
      <c r="D9" s="196">
        <f>SUM('2a) Generator annual current'!$E$18:$F$18,SUM('2a) Generator annual current'!$J$18:$P$18))</f>
        <v>91728000</v>
      </c>
      <c r="E9" s="196">
        <f>SUM(C9:D9)</f>
        <v>122640000</v>
      </c>
      <c r="G9" s="105"/>
      <c r="H9" s="195" t="s">
        <v>225</v>
      </c>
      <c r="I9" s="196">
        <f>SUM('2b) Generator annual proposed'!$G$18:$I$18)</f>
        <v>30912000</v>
      </c>
      <c r="J9" s="196">
        <f>SUM('2b) Generator annual proposed'!$E$18:$F$18,SUM('2b) Generator annual proposed'!$J$18:$P$18))</f>
        <v>91728000</v>
      </c>
      <c r="K9" s="196">
        <f>SUM(I9:J9)</f>
        <v>122640000</v>
      </c>
    </row>
    <row r="10" spans="2:12" ht="15.6" x14ac:dyDescent="0.3">
      <c r="B10" s="197" t="s">
        <v>253</v>
      </c>
      <c r="C10" s="198">
        <f>SUM('1a) Consumption + recon current'!$G$66:$I$66)</f>
        <v>71937865.803520009</v>
      </c>
      <c r="D10" s="198">
        <f>SUM('1a) Consumption + recon current'!$E$66:$F$66,SUM('1a) Consumption + recon current'!$J$66:$P$66))</f>
        <v>145553668.48176</v>
      </c>
      <c r="E10" s="198">
        <f t="shared" ref="E10:E12" si="0">SUM(C10:D10)</f>
        <v>217491534.28527999</v>
      </c>
      <c r="F10" s="1239">
        <f>E10-'MAIN INPUTS AND COMPARISON'!D121</f>
        <v>0</v>
      </c>
      <c r="H10" s="197" t="s">
        <v>253</v>
      </c>
      <c r="I10" s="198">
        <f>SUM('1b) Consumption + recon propose'!$G$68:$I$68)</f>
        <v>64959627.57727997</v>
      </c>
      <c r="J10" s="198">
        <f>SUM('1b) Consumption + recon propose'!$E$68:$F$68,SUM('1b) Consumption + recon propose'!$J$68:$P$68))</f>
        <v>152038366.60727999</v>
      </c>
      <c r="K10" s="198">
        <f>SUM(I10:J10)</f>
        <v>216997994.18455994</v>
      </c>
      <c r="L10" s="1239">
        <f>K10-'MAIN INPUTS AND COMPARISON'!F121</f>
        <v>0</v>
      </c>
    </row>
    <row r="11" spans="2:12" ht="15.6" x14ac:dyDescent="0.3">
      <c r="B11" s="199" t="s">
        <v>401</v>
      </c>
      <c r="C11" s="200">
        <f>SUM('1a) Consumption + recon current'!$G$84:$I$84)</f>
        <v>17014460.81536001</v>
      </c>
      <c r="D11" s="200">
        <f>SUM('1a) Consumption + recon current'!$E$84:$F$84,SUM('1a) Consumption + recon current'!$J$84:$P$84))</f>
        <v>44063411.904960006</v>
      </c>
      <c r="E11" s="200">
        <f t="shared" si="0"/>
        <v>61077872.720320016</v>
      </c>
      <c r="F11" s="1239">
        <f>E11-'MAIN INPUTS AND COMPARISON'!D148</f>
        <v>0</v>
      </c>
      <c r="H11" s="199" t="s">
        <v>401</v>
      </c>
      <c r="I11" s="200">
        <f>SUM('1b) Consumption + recon propose'!$G$86:$I$86)</f>
        <v>21528431.749439981</v>
      </c>
      <c r="J11" s="200">
        <f>SUM('1b) Consumption + recon propose'!$E$86:$F$86,SUM('1b) Consumption + recon propose'!$J$86:$P$86))</f>
        <v>58354839.47735998</v>
      </c>
      <c r="K11" s="200">
        <f>SUM(I11:J11)</f>
        <v>79883271.226799965</v>
      </c>
      <c r="L11" s="1239">
        <f>K11-'MAIN INPUTS AND COMPARISON'!F148</f>
        <v>0</v>
      </c>
    </row>
    <row r="12" spans="2:12" ht="15.6" x14ac:dyDescent="0.3">
      <c r="B12" s="199" t="s">
        <v>229</v>
      </c>
      <c r="C12" s="200">
        <f>C11-C10</f>
        <v>-54923404.988159999</v>
      </c>
      <c r="D12" s="200">
        <f>D11-D10</f>
        <v>-101490256.57679999</v>
      </c>
      <c r="E12" s="200">
        <f t="shared" si="0"/>
        <v>-156413661.56496</v>
      </c>
      <c r="H12" s="199" t="s">
        <v>229</v>
      </c>
      <c r="I12" s="200">
        <f>I11-I10</f>
        <v>-43431195.827839985</v>
      </c>
      <c r="J12" s="200">
        <f>J11-J10</f>
        <v>-93683527.129920006</v>
      </c>
      <c r="K12" s="200">
        <f>SUM(I12:J12)</f>
        <v>-137114722.95775998</v>
      </c>
    </row>
    <row r="13" spans="2:12" ht="28.5" customHeight="1" x14ac:dyDescent="0.3">
      <c r="B13" s="201" t="s">
        <v>339</v>
      </c>
      <c r="C13" s="202">
        <f>-C12/SUM('2a) Generator annual current'!$G$18:$I$18)*100</f>
        <v>177.67664657142856</v>
      </c>
      <c r="D13" s="202">
        <f>-'5) Summary'!D12/(SUM('2a) Generator annual current'!$E$18:$F$18,SUM('2a) Generator annual current'!$J$18:$P$18)))*100</f>
        <v>110.64261357142856</v>
      </c>
      <c r="E13" s="202">
        <f>-E12/'2a) Generator annual current'!Q18*100</f>
        <v>127.5388629851272</v>
      </c>
      <c r="G13" s="107"/>
      <c r="H13" s="201" t="s">
        <v>629</v>
      </c>
      <c r="I13" s="202">
        <f>-I12/SUM('2b) Generator annual proposed'!$G$18:$I$18)*100</f>
        <v>140.49946890476187</v>
      </c>
      <c r="J13" s="202">
        <f>-'5) Summary'!J12/(SUM('2b) Generator annual proposed'!$E$18:$F$18,SUM('2b) Generator annual proposed'!$J$18:$P$18)))*100</f>
        <v>102.13187590476191</v>
      </c>
      <c r="K13" s="202">
        <f>-K12/'2b) Generator annual proposed'!Q18*100</f>
        <v>111.80261167462491</v>
      </c>
    </row>
    <row r="14" spans="2:12" ht="15.6" x14ac:dyDescent="0.3">
      <c r="B14" s="197" t="s">
        <v>340</v>
      </c>
      <c r="C14" s="203">
        <f>C10/C8*100</f>
        <v>243.99061771438818</v>
      </c>
      <c r="D14" s="203">
        <f t="shared" ref="D14:E14" si="1">D10/D8*100</f>
        <v>166.36574654149931</v>
      </c>
      <c r="E14" s="203">
        <f t="shared" si="1"/>
        <v>185.93146749466584</v>
      </c>
      <c r="G14" s="108"/>
      <c r="H14" s="197" t="s">
        <v>340</v>
      </c>
      <c r="I14" s="203">
        <f>I10/I8*100</f>
        <v>220.32262817423765</v>
      </c>
      <c r="J14" s="203">
        <f t="shared" ref="J14:K14" si="2">J10/J8*100</f>
        <v>173.77766309435202</v>
      </c>
      <c r="K14" s="203">
        <f t="shared" si="2"/>
        <v>185.50954470352866</v>
      </c>
    </row>
    <row r="15" spans="2:12" ht="15.6" x14ac:dyDescent="0.3">
      <c r="B15" s="199" t="s">
        <v>341</v>
      </c>
      <c r="C15" s="200">
        <f>'4a)Annual Bill with Recon curr'!$E$64+'4a)Annual Bill with Recon curr'!$E$65</f>
        <v>2913385.0348800006</v>
      </c>
      <c r="D15" s="200">
        <f>'4a)Annual Bill with Recon curr'!$K$65+'4a)Annual Bill with Recon curr'!$K$64</f>
        <v>2007856.5998400003</v>
      </c>
      <c r="E15" s="200">
        <f>C15+D15</f>
        <v>4921241.6347200014</v>
      </c>
      <c r="H15" s="199" t="s">
        <v>341</v>
      </c>
      <c r="I15" s="200">
        <f>'4b)Annual Bill with Recon prop'!$E$65+'4b)Annual Bill with Recon prop'!$E$66</f>
        <v>7059929.8854399957</v>
      </c>
      <c r="J15" s="200">
        <f>'4b)Annual Bill with Recon prop'!$K$66+'4b)Annual Bill with Recon prop'!$K$65</f>
        <v>15228728.511360001</v>
      </c>
      <c r="K15" s="200">
        <f>I15+J15</f>
        <v>22288658.396799996</v>
      </c>
    </row>
    <row r="16" spans="2:12" ht="15.6" x14ac:dyDescent="0.3">
      <c r="B16" s="199" t="s">
        <v>342</v>
      </c>
      <c r="C16" s="204">
        <f>C15/C24*100</f>
        <v>9.4247704285714295</v>
      </c>
      <c r="D16" s="204">
        <f>D15/D24*100</f>
        <v>2.1889244285714287</v>
      </c>
      <c r="E16" s="204">
        <f>E15/E24*100</f>
        <v>4.0127541052837588</v>
      </c>
      <c r="G16" s="28"/>
      <c r="H16" s="199" t="s">
        <v>342</v>
      </c>
      <c r="I16" s="204">
        <f>I15/I24*100</f>
        <v>22.838800095238081</v>
      </c>
      <c r="J16" s="204">
        <f>J15/J24*100</f>
        <v>16.602050095238098</v>
      </c>
      <c r="K16" s="204">
        <f>K15/K24*100</f>
        <v>18.174052834964119</v>
      </c>
    </row>
    <row r="17" spans="2:11" x14ac:dyDescent="0.25">
      <c r="C17" s="106"/>
      <c r="E17" s="106"/>
      <c r="I17" s="106"/>
      <c r="K17" s="106"/>
    </row>
    <row r="18" spans="2:11" ht="15.6" x14ac:dyDescent="0.3">
      <c r="B18" s="107" t="s">
        <v>140</v>
      </c>
      <c r="H18" s="107" t="s">
        <v>140</v>
      </c>
    </row>
    <row r="19" spans="2:11" ht="15.6" x14ac:dyDescent="0.3">
      <c r="B19" s="199" t="s">
        <v>37</v>
      </c>
      <c r="C19" s="205" t="str">
        <f>'2a) Generator annual current'!C4</f>
        <v>≥ 500 V &amp; &lt; 66 kV</v>
      </c>
      <c r="H19" s="199" t="s">
        <v>37</v>
      </c>
      <c r="I19" s="205" t="str">
        <f>'2b) Generator annual proposed'!C4</f>
        <v>≥ 500 V &amp; &lt; 66 kV</v>
      </c>
    </row>
    <row r="20" spans="2:11" ht="15.6" x14ac:dyDescent="0.3">
      <c r="B20" s="199" t="s">
        <v>221</v>
      </c>
      <c r="C20" s="205" t="str">
        <f>'2a) Generator annual current'!C6</f>
        <v>Cape</v>
      </c>
      <c r="H20" s="199" t="s">
        <v>221</v>
      </c>
      <c r="I20" s="205" t="str">
        <f>'2b) Generator annual proposed'!C6</f>
        <v>Cape</v>
      </c>
    </row>
    <row r="21" spans="2:11" ht="15.6" x14ac:dyDescent="0.3">
      <c r="B21" s="199" t="s">
        <v>222</v>
      </c>
      <c r="C21" s="205" t="str">
        <f>'2a) Generator annual current'!C5</f>
        <v>&gt; 600 km and ≤ 900 km</v>
      </c>
      <c r="H21" s="199" t="s">
        <v>222</v>
      </c>
      <c r="I21" s="205" t="str">
        <f>'2b) Generator annual proposed'!C5</f>
        <v>&gt; 600 km and ≤ 900 km</v>
      </c>
    </row>
    <row r="22" spans="2:11" ht="15.6" x14ac:dyDescent="0.3">
      <c r="B22" s="193"/>
      <c r="C22" s="194" t="s">
        <v>227</v>
      </c>
      <c r="D22" s="194" t="s">
        <v>228</v>
      </c>
      <c r="E22" s="194" t="s">
        <v>212</v>
      </c>
      <c r="H22" s="193"/>
      <c r="I22" s="194" t="s">
        <v>227</v>
      </c>
      <c r="J22" s="194" t="s">
        <v>228</v>
      </c>
      <c r="K22" s="194" t="s">
        <v>212</v>
      </c>
    </row>
    <row r="23" spans="2:11" ht="15.6" x14ac:dyDescent="0.3">
      <c r="B23" s="199" t="s">
        <v>226</v>
      </c>
      <c r="C23" s="200">
        <f>SUM('2a) Generator annual current'!$G$43:$I$43)</f>
        <v>297507.76</v>
      </c>
      <c r="D23" s="200">
        <f>SUM('2a) Generator annual current'!$E$43:$F$43,SUM('2a) Generator annual current'!$J$43:$P$43))</f>
        <v>882821.93999999983</v>
      </c>
      <c r="E23" s="200">
        <f>SUM(C23:D23)</f>
        <v>1180329.6999999997</v>
      </c>
      <c r="H23" s="199" t="s">
        <v>226</v>
      </c>
      <c r="I23" s="200">
        <f>SUM('2b) Generator annual proposed'!$G$43:$I$43)</f>
        <v>125972.84</v>
      </c>
      <c r="J23" s="200">
        <f>SUM('2b) Generator annual proposed'!$E$43:$F$43,SUM('2b) Generator annual proposed'!$J$43:$P$43))</f>
        <v>373810.70999999996</v>
      </c>
      <c r="K23" s="200">
        <f>SUM(I23:J23)</f>
        <v>499783.54999999993</v>
      </c>
    </row>
    <row r="24" spans="2:11" ht="15.6" x14ac:dyDescent="0.3">
      <c r="B24" s="199" t="s">
        <v>213</v>
      </c>
      <c r="C24" s="206">
        <f>SUM('2a) Generator annual current'!$G$18:$I$18)</f>
        <v>30912000</v>
      </c>
      <c r="D24" s="206">
        <f>SUM('2a) Generator annual current'!$E$18:$F$18,SUM('2a) Generator annual current'!$J$18:$P$18))</f>
        <v>91728000</v>
      </c>
      <c r="E24" s="206">
        <f>SUM(C24:D24)</f>
        <v>122640000</v>
      </c>
      <c r="H24" s="199" t="s">
        <v>213</v>
      </c>
      <c r="I24" s="206">
        <f>SUM('2b) Generator annual proposed'!$G$18:$I$18)</f>
        <v>30912000</v>
      </c>
      <c r="J24" s="206">
        <f>SUM('2b) Generator annual proposed'!$E$18:$F$18,SUM('2b) Generator annual proposed'!$J$18:$P$18))</f>
        <v>91728000</v>
      </c>
      <c r="K24" s="206">
        <f>SUM(I24:J24)</f>
        <v>122640000</v>
      </c>
    </row>
    <row r="25" spans="2:11" ht="15.6" x14ac:dyDescent="0.3">
      <c r="B25" s="199" t="s">
        <v>214</v>
      </c>
      <c r="C25" s="204">
        <f>C23/C24*100</f>
        <v>0.96243452380952388</v>
      </c>
      <c r="D25" s="204">
        <f>D23/D24*100</f>
        <v>0.96243452380952355</v>
      </c>
      <c r="E25" s="204">
        <f>E23/E24*100</f>
        <v>0.96243452380952355</v>
      </c>
      <c r="G25" s="28"/>
      <c r="H25" s="199" t="s">
        <v>214</v>
      </c>
      <c r="I25" s="204">
        <f>I23/I24*100</f>
        <v>0.40752083333333333</v>
      </c>
      <c r="J25" s="204">
        <f>J23/J24*100</f>
        <v>0.40752083333333328</v>
      </c>
      <c r="K25" s="204">
        <f>K23/K24*100</f>
        <v>0.40752083333333328</v>
      </c>
    </row>
    <row r="26" spans="2:11" x14ac:dyDescent="0.25">
      <c r="B26" s="27"/>
      <c r="C26" s="27"/>
      <c r="D26" s="27"/>
      <c r="E26" s="27"/>
      <c r="F26" s="27"/>
      <c r="H26" s="27"/>
      <c r="I26" s="27"/>
      <c r="J26" s="27"/>
      <c r="K26" s="27"/>
    </row>
    <row r="27" spans="2:11" ht="15.6" x14ac:dyDescent="0.3">
      <c r="B27" s="207" t="s">
        <v>344</v>
      </c>
      <c r="C27" s="193" t="s">
        <v>227</v>
      </c>
      <c r="D27" s="194" t="s">
        <v>228</v>
      </c>
      <c r="E27" s="194" t="s">
        <v>212</v>
      </c>
      <c r="H27" s="207" t="s">
        <v>344</v>
      </c>
      <c r="I27" s="193" t="s">
        <v>227</v>
      </c>
      <c r="J27" s="194" t="s">
        <v>228</v>
      </c>
      <c r="K27" s="194" t="s">
        <v>212</v>
      </c>
    </row>
    <row r="28" spans="2:11" ht="15.6" x14ac:dyDescent="0.3">
      <c r="B28" s="199" t="s">
        <v>343</v>
      </c>
      <c r="C28" s="200">
        <f>C15</f>
        <v>2913385.0348800006</v>
      </c>
      <c r="D28" s="200">
        <f>D15</f>
        <v>2007856.5998400003</v>
      </c>
      <c r="E28" s="200">
        <f>SUM(C28:D28)</f>
        <v>4921241.6347200014</v>
      </c>
      <c r="H28" s="199" t="s">
        <v>343</v>
      </c>
      <c r="I28" s="200">
        <f>I15</f>
        <v>7059929.8854399957</v>
      </c>
      <c r="J28" s="200">
        <f>J15</f>
        <v>15228728.511360001</v>
      </c>
      <c r="K28" s="200">
        <f>SUM(I28:J28)</f>
        <v>22288658.396799996</v>
      </c>
    </row>
    <row r="29" spans="2:11" ht="16.2" thickBot="1" x14ac:dyDescent="0.35">
      <c r="B29" s="466" t="s">
        <v>345</v>
      </c>
      <c r="C29" s="467">
        <f>C23</f>
        <v>297507.76</v>
      </c>
      <c r="D29" s="467">
        <f>D23</f>
        <v>882821.93999999983</v>
      </c>
      <c r="E29" s="467">
        <f>SUM(C29:D29)</f>
        <v>1180329.6999999997</v>
      </c>
      <c r="G29" s="106"/>
      <c r="H29" s="466" t="s">
        <v>345</v>
      </c>
      <c r="I29" s="467">
        <f>I23</f>
        <v>125972.84</v>
      </c>
      <c r="J29" s="467">
        <f>J23</f>
        <v>373810.70999999996</v>
      </c>
      <c r="K29" s="467">
        <f>SUM(I29:J29)</f>
        <v>499783.54999999993</v>
      </c>
    </row>
    <row r="30" spans="2:11" ht="16.2" thickBot="1" x14ac:dyDescent="0.35">
      <c r="B30" s="470" t="s">
        <v>215</v>
      </c>
      <c r="C30" s="471">
        <f>SUM(C28:C29)</f>
        <v>3210892.7948800009</v>
      </c>
      <c r="D30" s="471">
        <f>SUM(D28:D29)</f>
        <v>2890678.5398400002</v>
      </c>
      <c r="E30" s="472">
        <f>SUM(C30:D30)</f>
        <v>6101571.3347200006</v>
      </c>
      <c r="G30" s="106"/>
      <c r="H30" s="470" t="s">
        <v>215</v>
      </c>
      <c r="I30" s="471">
        <f>SUM(I28:I29)</f>
        <v>7185902.7254399955</v>
      </c>
      <c r="J30" s="471">
        <f>SUM(J28:J29)</f>
        <v>15602539.221360002</v>
      </c>
      <c r="K30" s="472">
        <f>SUM(I30:J30)</f>
        <v>22788441.946799997</v>
      </c>
    </row>
    <row r="31" spans="2:11" ht="15.6" x14ac:dyDescent="0.3">
      <c r="B31" s="468" t="s">
        <v>11</v>
      </c>
      <c r="C31" s="469">
        <f>C30/C24*100</f>
        <v>10.387204952380955</v>
      </c>
      <c r="D31" s="469">
        <f>D30/D24*100</f>
        <v>3.1513589523809524</v>
      </c>
      <c r="E31" s="469">
        <f>E30/E24*100</f>
        <v>4.9751886290932816</v>
      </c>
      <c r="G31" s="255"/>
      <c r="H31" s="468" t="s">
        <v>11</v>
      </c>
      <c r="I31" s="469">
        <f>I30/I24*100</f>
        <v>23.246320928571414</v>
      </c>
      <c r="J31" s="469">
        <f>J30/J24*100</f>
        <v>17.009570928571431</v>
      </c>
      <c r="K31" s="469">
        <f>K30/K24*100</f>
        <v>18.581573668297455</v>
      </c>
    </row>
  </sheetData>
  <mergeCells count="2">
    <mergeCell ref="B2:E2"/>
    <mergeCell ref="H2:K2"/>
  </mergeCells>
  <pageMargins left="0.7" right="0.7" top="0.75" bottom="0.75" header="0.3" footer="0.3"/>
  <pageSetup orientation="portrait" r:id="rId1"/>
  <ignoredErrors>
    <ignoredError sqref="E8 C22:E22 C29:E30 E28 C12 D12 E9 D16:E16 C25:E27 E24 E23 C14:E14 E13 E15 D20:E20 D21:E21 D31:E31" unlocked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BD103"/>
  <sheetViews>
    <sheetView topLeftCell="W2" zoomScale="60" zoomScaleNormal="60" workbookViewId="0">
      <selection activeCell="AQ30" sqref="AQ30"/>
    </sheetView>
  </sheetViews>
  <sheetFormatPr defaultColWidth="8.77734375" defaultRowHeight="13.2" x14ac:dyDescent="0.25"/>
  <cols>
    <col min="1" max="1" width="22.109375" style="1147" customWidth="1"/>
    <col min="2" max="4" width="22.109375" style="907" customWidth="1"/>
    <col min="5" max="5" width="25.109375" style="907" customWidth="1"/>
    <col min="6" max="10" width="22.109375" style="907" customWidth="1"/>
    <col min="11" max="12" width="11.44140625" style="907" customWidth="1"/>
    <col min="13" max="13" width="35.44140625" style="907" customWidth="1"/>
    <col min="14" max="14" width="12.44140625" style="907" customWidth="1"/>
    <col min="15" max="15" width="11.5546875" style="907" customWidth="1"/>
    <col min="16" max="16" width="11.44140625" style="907" customWidth="1"/>
    <col min="17" max="17" width="18.5546875" style="907" customWidth="1"/>
    <col min="18" max="18" width="14.44140625" style="907" customWidth="1"/>
    <col min="19" max="20" width="11.44140625" style="907" customWidth="1"/>
    <col min="21" max="21" width="9.109375" style="907" customWidth="1"/>
    <col min="22" max="22" width="26.44140625" style="907" customWidth="1"/>
    <col min="23" max="23" width="31.5546875" style="907" customWidth="1"/>
    <col min="24" max="24" width="15" style="907" customWidth="1"/>
    <col min="25" max="25" width="16.88671875" style="907" customWidth="1"/>
    <col min="26" max="26" width="24.44140625" style="907" customWidth="1"/>
    <col min="27" max="27" width="21.109375" style="907" customWidth="1"/>
    <col min="28" max="28" width="16.44140625" style="907" customWidth="1"/>
    <col min="29" max="29" width="17" style="907" customWidth="1"/>
    <col min="30" max="31" width="23.109375" style="907" customWidth="1"/>
    <col min="32" max="32" width="9.109375" style="907" customWidth="1"/>
    <col min="33" max="33" width="11.44140625" style="907" customWidth="1"/>
    <col min="34" max="34" width="50.44140625" style="907" customWidth="1"/>
    <col min="35" max="35" width="18.5546875" style="907" customWidth="1"/>
    <col min="36" max="37" width="11.44140625" style="907" customWidth="1"/>
    <col min="38" max="38" width="20.44140625" style="907" customWidth="1"/>
    <col min="39" max="39" width="14.44140625" style="907" customWidth="1"/>
    <col min="40" max="41" width="11.44140625" style="907" customWidth="1"/>
    <col min="42" max="50" width="9.109375" style="907" customWidth="1"/>
    <col min="51" max="51" width="25.21875" style="907" customWidth="1"/>
    <col min="52" max="58" width="9.109375" style="907" customWidth="1"/>
    <col min="59" max="16384" width="8.77734375" style="907"/>
  </cols>
  <sheetData>
    <row r="1" spans="1:56" ht="20.25" customHeight="1" thickBot="1" x14ac:dyDescent="0.3">
      <c r="A1" s="1375" t="s">
        <v>608</v>
      </c>
      <c r="B1" s="1376"/>
      <c r="C1" s="1376"/>
      <c r="D1" s="1376"/>
      <c r="E1" s="1376"/>
      <c r="F1" s="1376"/>
      <c r="G1" s="1376"/>
      <c r="H1" s="1376"/>
      <c r="I1" s="1376"/>
      <c r="J1" s="1376"/>
      <c r="K1" s="1376"/>
      <c r="L1" s="1376"/>
      <c r="M1" s="1376"/>
      <c r="N1" s="1376"/>
      <c r="O1" s="1376"/>
      <c r="P1" s="1376"/>
      <c r="Q1" s="1376"/>
      <c r="R1" s="1376"/>
      <c r="S1" s="1376"/>
      <c r="T1" s="1376"/>
      <c r="V1" s="1375" t="s">
        <v>609</v>
      </c>
      <c r="W1" s="1376"/>
      <c r="X1" s="1376"/>
      <c r="Y1" s="1376"/>
      <c r="Z1" s="1376"/>
      <c r="AA1" s="1376"/>
      <c r="AB1" s="1376"/>
      <c r="AC1" s="1376"/>
      <c r="AD1" s="1376"/>
      <c r="AE1" s="1376"/>
      <c r="AF1" s="1376"/>
      <c r="AG1" s="1376"/>
      <c r="AH1" s="1376"/>
      <c r="AI1" s="1376"/>
      <c r="AJ1" s="1376"/>
      <c r="AK1" s="1376"/>
      <c r="AL1" s="1376"/>
      <c r="AM1" s="1376"/>
      <c r="AN1" s="1376"/>
      <c r="AO1" s="1376"/>
      <c r="AU1" s="904" t="s">
        <v>96</v>
      </c>
      <c r="AV1" s="905"/>
      <c r="AW1" s="905"/>
      <c r="AX1" s="903"/>
      <c r="AY1" s="911" t="str">
        <f>IF('MAIN INPUTS AND COMPARISON'!C4="Offset","&lt; 500 V"," ")</f>
        <v xml:space="preserve"> </v>
      </c>
      <c r="AZ1" s="903"/>
      <c r="BA1" s="1222" t="s">
        <v>89</v>
      </c>
      <c r="BB1" s="1223" t="s">
        <v>81</v>
      </c>
      <c r="BD1" s="909"/>
    </row>
    <row r="2" spans="1:56" ht="20.25" customHeight="1" x14ac:dyDescent="0.25">
      <c r="D2" s="902"/>
      <c r="E2" s="902"/>
      <c r="F2" s="902"/>
      <c r="G2" s="902"/>
      <c r="H2" s="902"/>
      <c r="I2" s="902"/>
      <c r="J2" s="902"/>
      <c r="K2" s="910"/>
      <c r="L2" s="910"/>
      <c r="U2" s="910"/>
      <c r="W2" s="910"/>
      <c r="X2" s="910"/>
      <c r="Y2" s="910"/>
      <c r="Z2" s="910"/>
      <c r="AA2" s="910"/>
      <c r="AB2" s="910"/>
      <c r="AC2" s="910"/>
      <c r="AX2" s="910"/>
      <c r="AY2" s="911" t="s">
        <v>64</v>
      </c>
      <c r="AZ2" s="910"/>
      <c r="BD2" s="909"/>
    </row>
    <row r="3" spans="1:56" ht="20.25" customHeight="1" x14ac:dyDescent="0.25">
      <c r="D3" s="902"/>
      <c r="E3" s="902"/>
      <c r="F3" s="902"/>
      <c r="G3" s="902"/>
      <c r="H3" s="902"/>
      <c r="I3" s="902"/>
      <c r="J3" s="902"/>
      <c r="AY3" s="911" t="str">
        <f>IF(N6="Ruraflex"," ","≥ 66kV &amp; ≤ 132 kV")</f>
        <v>≥ 66kV &amp; ≤ 132 kV</v>
      </c>
      <c r="BD3" s="909"/>
    </row>
    <row r="4" spans="1:56" ht="20.25" customHeight="1" x14ac:dyDescent="0.25">
      <c r="D4" s="902"/>
      <c r="E4" s="902"/>
      <c r="F4" s="902"/>
      <c r="G4" s="902"/>
      <c r="H4" s="902"/>
      <c r="I4" s="902"/>
      <c r="J4" s="902"/>
      <c r="AY4" s="913" t="str">
        <f>IF(N6="Ruraflex"," ","&gt; 132 kV")</f>
        <v>&gt; 132 kV</v>
      </c>
    </row>
    <row r="5" spans="1:56" ht="20.25" customHeight="1" thickBot="1" x14ac:dyDescent="0.3">
      <c r="A5" s="902"/>
      <c r="B5" s="902"/>
      <c r="C5" s="902"/>
      <c r="D5" s="902"/>
      <c r="E5" s="902"/>
      <c r="F5" s="902"/>
      <c r="G5" s="902"/>
      <c r="H5" s="902"/>
      <c r="I5" s="902"/>
      <c r="J5" s="902"/>
    </row>
    <row r="6" spans="1:56" ht="20.25" customHeight="1" x14ac:dyDescent="0.3">
      <c r="A6" s="902"/>
      <c r="B6" s="902"/>
      <c r="C6" s="902"/>
      <c r="D6" s="902"/>
      <c r="E6" s="902"/>
      <c r="F6" s="902"/>
      <c r="G6" s="902"/>
      <c r="H6" s="902"/>
      <c r="I6" s="902"/>
      <c r="J6" s="902"/>
      <c r="L6" s="914" t="s">
        <v>275</v>
      </c>
      <c r="M6" s="915" t="s">
        <v>276</v>
      </c>
      <c r="N6" s="916" t="str">
        <f>'MAIN INPUTS AND COMPARISON'!C5</f>
        <v>MEGAFLEX</v>
      </c>
      <c r="O6" s="917" t="s">
        <v>547</v>
      </c>
      <c r="P6" s="918" t="s">
        <v>415</v>
      </c>
      <c r="Q6" s="918"/>
      <c r="R6" s="919"/>
      <c r="S6" s="919"/>
      <c r="T6" s="920"/>
      <c r="AG6" s="914" t="s">
        <v>275</v>
      </c>
      <c r="AH6" s="915" t="s">
        <v>276</v>
      </c>
      <c r="AI6" s="916" t="str">
        <f>'MAIN INPUTS AND COMPARISON'!C5</f>
        <v>MEGAFLEX</v>
      </c>
      <c r="AJ6" s="917" t="s">
        <v>426</v>
      </c>
      <c r="AK6" s="918" t="s">
        <v>415</v>
      </c>
      <c r="AL6" s="918"/>
      <c r="AM6" s="919"/>
      <c r="AN6" s="919"/>
      <c r="AO6" s="920"/>
    </row>
    <row r="7" spans="1:56" ht="20.25" customHeight="1" x14ac:dyDescent="0.25">
      <c r="A7" s="902"/>
      <c r="B7" s="902"/>
      <c r="C7" s="902"/>
      <c r="D7" s="902"/>
      <c r="E7" s="902"/>
      <c r="F7" s="902"/>
      <c r="G7" s="902"/>
      <c r="H7" s="902"/>
      <c r="I7" s="902"/>
      <c r="J7" s="902"/>
      <c r="L7" s="921"/>
      <c r="M7" s="922" t="s">
        <v>67</v>
      </c>
      <c r="N7" s="922" t="s">
        <v>68</v>
      </c>
      <c r="O7" s="922" t="s">
        <v>69</v>
      </c>
      <c r="P7" s="922" t="s">
        <v>67</v>
      </c>
      <c r="Q7" s="922" t="s">
        <v>68</v>
      </c>
      <c r="R7" s="922" t="s">
        <v>69</v>
      </c>
      <c r="S7" s="923" t="s">
        <v>97</v>
      </c>
      <c r="T7" s="924"/>
      <c r="AG7" s="921"/>
      <c r="AH7" s="922" t="s">
        <v>67</v>
      </c>
      <c r="AI7" s="922" t="s">
        <v>68</v>
      </c>
      <c r="AJ7" s="922" t="s">
        <v>69</v>
      </c>
      <c r="AK7" s="922" t="s">
        <v>67</v>
      </c>
      <c r="AL7" s="922" t="s">
        <v>68</v>
      </c>
      <c r="AM7" s="922" t="s">
        <v>69</v>
      </c>
      <c r="AN7" s="923" t="s">
        <v>97</v>
      </c>
      <c r="AO7" s="924"/>
    </row>
    <row r="8" spans="1:56" ht="20.25" customHeight="1" x14ac:dyDescent="0.25">
      <c r="A8" s="902"/>
      <c r="B8" s="902"/>
      <c r="C8" s="902"/>
      <c r="D8" s="902"/>
      <c r="E8" s="902"/>
      <c r="F8" s="902"/>
      <c r="G8" s="902"/>
      <c r="H8" s="902"/>
      <c r="I8" s="902"/>
      <c r="J8" s="902"/>
      <c r="L8" s="925" t="s">
        <v>277</v>
      </c>
      <c r="M8" s="926">
        <f t="shared" ref="M8:S8" si="0">IF($N$6="Megaflex",N22,IF($N$6="Miniflex",N37,N57))</f>
        <v>602.34</v>
      </c>
      <c r="N8" s="926">
        <f t="shared" si="0"/>
        <v>182.47</v>
      </c>
      <c r="O8" s="926">
        <f t="shared" si="0"/>
        <v>99.11</v>
      </c>
      <c r="P8" s="926">
        <f t="shared" si="0"/>
        <v>196.46</v>
      </c>
      <c r="Q8" s="926">
        <f t="shared" si="0"/>
        <v>135.24</v>
      </c>
      <c r="R8" s="926">
        <f t="shared" si="0"/>
        <v>85.8</v>
      </c>
      <c r="S8" s="927">
        <f t="shared" si="0"/>
        <v>0.79</v>
      </c>
      <c r="T8" s="928"/>
      <c r="AG8" s="925" t="s">
        <v>277</v>
      </c>
      <c r="AH8" s="926">
        <f t="shared" ref="AH8:AN8" si="1">IF($AI$6="Megaflex",AI22,IF($AI$6="Miniflex",AI37,AI57))</f>
        <v>624.04999999999995</v>
      </c>
      <c r="AI8" s="926">
        <f t="shared" si="1"/>
        <v>189.08</v>
      </c>
      <c r="AJ8" s="926">
        <f t="shared" si="1"/>
        <v>102.7</v>
      </c>
      <c r="AK8" s="926">
        <f t="shared" si="1"/>
        <v>203.57</v>
      </c>
      <c r="AL8" s="926">
        <f t="shared" si="1"/>
        <v>140.1</v>
      </c>
      <c r="AM8" s="926">
        <f t="shared" si="1"/>
        <v>88.91</v>
      </c>
      <c r="AN8" s="927">
        <f t="shared" si="1"/>
        <v>0.8</v>
      </c>
      <c r="AO8" s="928"/>
      <c r="AW8" s="908" t="s">
        <v>72</v>
      </c>
    </row>
    <row r="9" spans="1:56" ht="20.25" customHeight="1" x14ac:dyDescent="0.25">
      <c r="A9" s="929"/>
      <c r="B9" s="930"/>
      <c r="C9" s="930"/>
      <c r="D9" s="910"/>
      <c r="E9" s="910"/>
      <c r="F9" s="910"/>
      <c r="G9" s="910"/>
      <c r="H9" s="910"/>
      <c r="I9" s="910"/>
      <c r="J9" s="910"/>
      <c r="L9" s="921"/>
      <c r="M9" s="931"/>
      <c r="N9" s="932"/>
      <c r="O9" s="932"/>
      <c r="P9" s="933"/>
      <c r="Q9" s="933"/>
      <c r="R9" s="934"/>
      <c r="S9" s="933"/>
      <c r="T9" s="935"/>
      <c r="AG9" s="921"/>
      <c r="AH9" s="931"/>
      <c r="AI9" s="932"/>
      <c r="AJ9" s="932"/>
      <c r="AK9" s="933"/>
      <c r="AL9" s="933"/>
      <c r="AM9" s="934"/>
      <c r="AN9" s="933"/>
      <c r="AO9" s="935"/>
    </row>
    <row r="10" spans="1:56" ht="18.600000000000001" thickBot="1" x14ac:dyDescent="0.3">
      <c r="A10" s="936"/>
      <c r="C10" s="1405" t="s">
        <v>55</v>
      </c>
      <c r="D10" s="1405"/>
      <c r="E10" s="1405"/>
      <c r="F10" s="1405"/>
      <c r="G10" s="1405"/>
      <c r="H10" s="1405"/>
      <c r="I10" s="903"/>
      <c r="J10" s="903"/>
      <c r="L10" s="921" t="s">
        <v>105</v>
      </c>
      <c r="M10" s="937"/>
      <c r="N10" s="938">
        <f>N23</f>
        <v>0</v>
      </c>
      <c r="O10" s="939"/>
      <c r="P10" s="933"/>
      <c r="Q10" s="933" t="s">
        <v>280</v>
      </c>
      <c r="R10" s="940">
        <f>IF(N6="Ruraflex",0,B67)</f>
        <v>15.56</v>
      </c>
      <c r="S10" s="933"/>
      <c r="T10" s="935"/>
      <c r="W10" s="1380" t="s">
        <v>550</v>
      </c>
      <c r="X10" s="1380"/>
      <c r="Y10" s="1380"/>
      <c r="Z10" s="1380"/>
      <c r="AA10" s="1380"/>
      <c r="AB10" s="1380"/>
      <c r="AC10" s="1380"/>
      <c r="AD10" s="1198"/>
      <c r="AE10" s="1198"/>
      <c r="AG10" s="921" t="s">
        <v>105</v>
      </c>
      <c r="AH10" s="937"/>
      <c r="AI10" s="938">
        <f>IF(AI6="Megaflex",AI23,IF(AI6="Miniflex",AI38,AI58))</f>
        <v>0</v>
      </c>
      <c r="AJ10" s="939"/>
      <c r="AK10" s="933"/>
      <c r="AL10" s="933" t="s">
        <v>280</v>
      </c>
      <c r="AM10" s="941">
        <f>IF(AI6="Ruraflex",0,W67)</f>
        <v>15.67</v>
      </c>
      <c r="AN10" s="933"/>
      <c r="AO10" s="935"/>
      <c r="AW10" s="906" t="s">
        <v>89</v>
      </c>
      <c r="AX10" s="906" t="s">
        <v>81</v>
      </c>
      <c r="AY10" s="909" t="s">
        <v>106</v>
      </c>
    </row>
    <row r="11" spans="1:56" ht="16.5" customHeight="1" x14ac:dyDescent="0.3">
      <c r="A11" s="942"/>
      <c r="B11" s="1194"/>
      <c r="C11" s="1383" t="s">
        <v>30</v>
      </c>
      <c r="D11" s="1384"/>
      <c r="E11" s="1385"/>
      <c r="F11" s="1383" t="s">
        <v>31</v>
      </c>
      <c r="G11" s="1384"/>
      <c r="H11" s="1385"/>
      <c r="I11" s="1406" t="s">
        <v>22</v>
      </c>
      <c r="J11" s="1390"/>
      <c r="L11" s="921" t="s">
        <v>285</v>
      </c>
      <c r="M11" s="937"/>
      <c r="N11" s="938">
        <f>IF(N6="Megaflex",N24,IF(N6="Miniflex",N39,N59))</f>
        <v>16</v>
      </c>
      <c r="O11" s="939"/>
      <c r="P11" s="933"/>
      <c r="Q11" s="933" t="s">
        <v>99</v>
      </c>
      <c r="R11" s="941">
        <f>IF(N6="Ruraflex",0,C67)</f>
        <v>9.23</v>
      </c>
      <c r="S11" s="933"/>
      <c r="T11" s="935"/>
      <c r="V11" s="942"/>
      <c r="W11" s="944"/>
      <c r="X11" s="1383" t="s">
        <v>30</v>
      </c>
      <c r="Y11" s="1384"/>
      <c r="Z11" s="1385"/>
      <c r="AA11" s="1383" t="s">
        <v>31</v>
      </c>
      <c r="AB11" s="1384"/>
      <c r="AC11" s="1385"/>
      <c r="AD11" s="1381" t="s">
        <v>22</v>
      </c>
      <c r="AE11" s="1381"/>
      <c r="AG11" s="921" t="s">
        <v>287</v>
      </c>
      <c r="AH11" s="937"/>
      <c r="AI11" s="938">
        <f>IF(AI6="Megaflex",AI24,IF(AI6="Miniflex",AI39,AI59))</f>
        <v>16.12</v>
      </c>
      <c r="AJ11" s="939"/>
      <c r="AK11" s="933"/>
      <c r="AL11" s="933" t="s">
        <v>99</v>
      </c>
      <c r="AM11" s="941">
        <f>X67</f>
        <v>0</v>
      </c>
      <c r="AN11" s="933"/>
      <c r="AO11" s="935"/>
      <c r="AW11" s="912"/>
      <c r="AX11" s="906" t="s">
        <v>82</v>
      </c>
      <c r="AY11" s="909" t="s">
        <v>102</v>
      </c>
    </row>
    <row r="12" spans="1:56" ht="29.25" customHeight="1" thickBot="1" x14ac:dyDescent="0.3">
      <c r="A12" s="945" t="s">
        <v>54</v>
      </c>
      <c r="B12" s="1195" t="s">
        <v>37</v>
      </c>
      <c r="C12" s="1196" t="s">
        <v>38</v>
      </c>
      <c r="D12" s="1119" t="s">
        <v>39</v>
      </c>
      <c r="E12" s="1197" t="s">
        <v>40</v>
      </c>
      <c r="F12" s="1196" t="s">
        <v>38</v>
      </c>
      <c r="G12" s="1119" t="s">
        <v>39</v>
      </c>
      <c r="H12" s="1197" t="s">
        <v>40</v>
      </c>
      <c r="I12" s="1407"/>
      <c r="J12" s="1391"/>
      <c r="L12" s="921" t="s">
        <v>247</v>
      </c>
      <c r="M12" s="937"/>
      <c r="N12" s="938">
        <f t="array" ref="N12">IF(N6="Megaflex",N25,IF(N6="Miniflex",N40,N60))</f>
        <v>31.91</v>
      </c>
      <c r="O12" s="939"/>
      <c r="P12" s="933"/>
      <c r="Q12" s="933" t="s">
        <v>281</v>
      </c>
      <c r="R12" s="940">
        <f>IF(N6="Megaflex",T22,IF(N6="Miniflex",T37,T57))</f>
        <v>0.79</v>
      </c>
      <c r="S12" s="933"/>
      <c r="T12" s="935"/>
      <c r="V12" s="945" t="s">
        <v>54</v>
      </c>
      <c r="W12" s="949" t="s">
        <v>37</v>
      </c>
      <c r="X12" s="1196" t="s">
        <v>38</v>
      </c>
      <c r="Y12" s="1119" t="s">
        <v>39</v>
      </c>
      <c r="Z12" s="1197" t="s">
        <v>40</v>
      </c>
      <c r="AA12" s="1196" t="s">
        <v>38</v>
      </c>
      <c r="AB12" s="1119" t="s">
        <v>39</v>
      </c>
      <c r="AC12" s="1197" t="s">
        <v>40</v>
      </c>
      <c r="AD12" s="1382"/>
      <c r="AE12" s="1382"/>
      <c r="AG12" s="921" t="s">
        <v>286</v>
      </c>
      <c r="AH12" s="937"/>
      <c r="AI12" s="938">
        <f>IF(AI6="Megaflex",AI25,IF(AI6="Miniflex",AI40,AI60))</f>
        <v>32.29</v>
      </c>
      <c r="AJ12" s="939"/>
      <c r="AK12" s="933"/>
      <c r="AL12" s="933" t="s">
        <v>281</v>
      </c>
      <c r="AM12" s="940">
        <f>IF(AI6="Megaflex",AO22,IF(AI6="Miniflex",AO37,AO57))</f>
        <v>0.8</v>
      </c>
      <c r="AN12" s="933"/>
      <c r="AO12" s="935"/>
      <c r="AW12" s="902"/>
      <c r="AX12" s="902"/>
      <c r="AY12" s="909" t="s">
        <v>103</v>
      </c>
    </row>
    <row r="13" spans="1:56" ht="15.6" x14ac:dyDescent="0.25">
      <c r="A13" s="950" t="s">
        <v>41</v>
      </c>
      <c r="B13" s="951" t="s">
        <v>63</v>
      </c>
      <c r="C13" s="955">
        <v>611.94000000000005</v>
      </c>
      <c r="D13" s="955">
        <v>186.18</v>
      </c>
      <c r="E13" s="955">
        <v>101.66</v>
      </c>
      <c r="F13" s="955">
        <v>200.38</v>
      </c>
      <c r="G13" s="955">
        <v>138.26</v>
      </c>
      <c r="H13" s="955">
        <v>88.15</v>
      </c>
      <c r="I13" s="953">
        <v>17.510000000000002</v>
      </c>
      <c r="J13" s="953"/>
      <c r="L13" s="921" t="s">
        <v>23</v>
      </c>
      <c r="M13" s="937"/>
      <c r="N13" s="938">
        <f>IF(N6="Megaflex",N26,IF(N6="Miniflex",N41,N61))</f>
        <v>60.52</v>
      </c>
      <c r="O13" s="939" t="str">
        <f>IF(N6="Ruraflex","c/kWh",IF(N6="Miniflex","c/kWh", "R/kVA"))</f>
        <v>R/kVA</v>
      </c>
      <c r="P13" s="933"/>
      <c r="Q13" s="933" t="s">
        <v>95</v>
      </c>
      <c r="R13" s="940">
        <f>IF($N$6="Megaflex",R27,IF($N$6="Miniflex",R42,R62))</f>
        <v>1.0956999999999999</v>
      </c>
      <c r="S13" s="933"/>
      <c r="T13" s="935"/>
      <c r="V13" s="950" t="s">
        <v>41</v>
      </c>
      <c r="W13" s="951" t="s">
        <v>63</v>
      </c>
      <c r="X13" s="954">
        <v>634.04999999999995</v>
      </c>
      <c r="Y13" s="955">
        <v>192.94</v>
      </c>
      <c r="Z13" s="956">
        <v>105.28</v>
      </c>
      <c r="AA13" s="952">
        <v>207.57</v>
      </c>
      <c r="AB13" s="952">
        <v>143.26</v>
      </c>
      <c r="AC13" s="957">
        <v>91.31</v>
      </c>
      <c r="AD13" s="958">
        <v>17.670000000000002</v>
      </c>
      <c r="AE13" s="958"/>
      <c r="AG13" s="921" t="s">
        <v>23</v>
      </c>
      <c r="AH13" s="937"/>
      <c r="AI13" s="938">
        <f>IF(AI6="Megaflex",AI26,IF(AI6="Miniflex",AI41,AI61))</f>
        <v>61.22</v>
      </c>
      <c r="AJ13" s="939" t="str">
        <f>IF(AI6="Ruraflex","c/kWh",IF(AI6="Miniflex","c/kWh", "R/kVA"))</f>
        <v>R/kVA</v>
      </c>
      <c r="AK13" s="933"/>
      <c r="AL13" s="933" t="s">
        <v>95</v>
      </c>
      <c r="AM13" s="959">
        <f>IF($N$6="Megaflex",AM27,IF($N$6="Miniflex",AM42,AM62))</f>
        <v>1.0956999999999999</v>
      </c>
      <c r="AN13" s="933"/>
      <c r="AO13" s="935"/>
    </row>
    <row r="14" spans="1:56" ht="15.6" x14ac:dyDescent="0.25">
      <c r="A14" s="960" t="s">
        <v>41</v>
      </c>
      <c r="B14" s="961" t="s">
        <v>64</v>
      </c>
      <c r="C14" s="962">
        <v>602.34</v>
      </c>
      <c r="D14" s="962">
        <v>182.47</v>
      </c>
      <c r="E14" s="962">
        <v>99.11</v>
      </c>
      <c r="F14" s="962">
        <v>196.46</v>
      </c>
      <c r="G14" s="962">
        <v>135.24</v>
      </c>
      <c r="H14" s="962">
        <v>85.8</v>
      </c>
      <c r="I14" s="963">
        <v>16</v>
      </c>
      <c r="J14" s="963"/>
      <c r="L14" s="921" t="s">
        <v>75</v>
      </c>
      <c r="M14" s="937"/>
      <c r="N14" s="938">
        <f>IF(N6="Megaflex",N27,IF(N6="Miniflex",N42,N62))</f>
        <v>399.38</v>
      </c>
      <c r="O14" s="939"/>
      <c r="P14" s="933"/>
      <c r="Q14" s="933" t="s">
        <v>94</v>
      </c>
      <c r="R14" s="940">
        <f>IF($N$6="Megaflex",R28,IF($N$6="Miniflex",R43,R63))</f>
        <v>1.0106999999999999</v>
      </c>
      <c r="S14" s="933"/>
      <c r="T14" s="935"/>
      <c r="V14" s="960" t="s">
        <v>41</v>
      </c>
      <c r="W14" s="961" t="s">
        <v>64</v>
      </c>
      <c r="X14" s="964">
        <v>624.04999999999995</v>
      </c>
      <c r="Y14" s="962">
        <v>189.08</v>
      </c>
      <c r="Z14" s="965">
        <v>102.7</v>
      </c>
      <c r="AA14" s="962">
        <v>203.57</v>
      </c>
      <c r="AB14" s="962">
        <v>140.1</v>
      </c>
      <c r="AC14" s="966">
        <v>88.91</v>
      </c>
      <c r="AD14" s="963">
        <v>16.12</v>
      </c>
      <c r="AE14" s="963"/>
      <c r="AG14" s="921" t="s">
        <v>75</v>
      </c>
      <c r="AH14" s="937"/>
      <c r="AI14" s="938">
        <f>IF(AI6="Megaflex",AI27,IF(AI6="Miniflex",AI42,AI62))</f>
        <v>402.32</v>
      </c>
      <c r="AJ14" s="939"/>
      <c r="AK14" s="933"/>
      <c r="AL14" s="933" t="s">
        <v>94</v>
      </c>
      <c r="AM14" s="959">
        <f>IF($N$6="Megaflex",AM28,IF($N$6="Miniflex",AM43,AM63))</f>
        <v>1.0106999999999999</v>
      </c>
      <c r="AN14" s="933"/>
      <c r="AO14" s="935"/>
    </row>
    <row r="15" spans="1:56" ht="16.2" thickBot="1" x14ac:dyDescent="0.3">
      <c r="A15" s="960" t="s">
        <v>41</v>
      </c>
      <c r="B15" s="961" t="s">
        <v>65</v>
      </c>
      <c r="C15" s="962">
        <v>583.26</v>
      </c>
      <c r="D15" s="962">
        <v>176.67</v>
      </c>
      <c r="E15" s="962">
        <v>95.96</v>
      </c>
      <c r="F15" s="962">
        <v>190.28</v>
      </c>
      <c r="G15" s="962">
        <v>130.91999999999999</v>
      </c>
      <c r="H15" s="962">
        <v>83.11</v>
      </c>
      <c r="I15" s="963">
        <v>15.57</v>
      </c>
      <c r="J15" s="963"/>
      <c r="L15" s="967" t="s">
        <v>74</v>
      </c>
      <c r="M15" s="968"/>
      <c r="N15" s="969">
        <f>IF(N6="Megaflex",N28,IF(N6="Miniflex",N43,N63))</f>
        <v>180</v>
      </c>
      <c r="O15" s="970"/>
      <c r="P15" s="971"/>
      <c r="Q15" s="971"/>
      <c r="R15" s="972"/>
      <c r="S15" s="971"/>
      <c r="T15" s="973"/>
      <c r="V15" s="960" t="s">
        <v>41</v>
      </c>
      <c r="W15" s="961" t="s">
        <v>65</v>
      </c>
      <c r="X15" s="964">
        <v>604.37</v>
      </c>
      <c r="Y15" s="962">
        <v>183.08</v>
      </c>
      <c r="Z15" s="965">
        <v>99.43</v>
      </c>
      <c r="AA15" s="962">
        <v>197.16</v>
      </c>
      <c r="AB15" s="962">
        <v>135.72999999999999</v>
      </c>
      <c r="AC15" s="966">
        <v>86.08</v>
      </c>
      <c r="AD15" s="963">
        <v>15.68</v>
      </c>
      <c r="AE15" s="963"/>
      <c r="AG15" s="967" t="s">
        <v>74</v>
      </c>
      <c r="AH15" s="968"/>
      <c r="AI15" s="969">
        <f>IF(AI6="Megaflex",AI28,IF(AI6="Miniflex",AI43,AI63))</f>
        <v>181.34</v>
      </c>
      <c r="AJ15" s="970"/>
      <c r="AK15" s="971"/>
      <c r="AL15" s="971"/>
      <c r="AM15" s="972"/>
      <c r="AN15" s="971"/>
      <c r="AO15" s="973"/>
    </row>
    <row r="16" spans="1:56" ht="16.2" thickBot="1" x14ac:dyDescent="0.3">
      <c r="A16" s="974" t="s">
        <v>41</v>
      </c>
      <c r="B16" s="975" t="s">
        <v>66</v>
      </c>
      <c r="C16" s="976">
        <v>549.70000000000005</v>
      </c>
      <c r="D16" s="976">
        <v>166.49</v>
      </c>
      <c r="E16" s="976">
        <v>90.44</v>
      </c>
      <c r="F16" s="976">
        <v>179.37</v>
      </c>
      <c r="G16" s="976">
        <v>123.42</v>
      </c>
      <c r="H16" s="976">
        <v>78.31</v>
      </c>
      <c r="I16" s="977">
        <v>19.7</v>
      </c>
      <c r="J16" s="977"/>
      <c r="L16" s="933"/>
      <c r="M16" s="933"/>
      <c r="N16" s="933"/>
      <c r="O16" s="933"/>
      <c r="P16" s="933"/>
      <c r="Q16" s="933"/>
      <c r="R16" s="933"/>
      <c r="S16" s="933"/>
      <c r="T16" s="933"/>
      <c r="V16" s="974" t="s">
        <v>41</v>
      </c>
      <c r="W16" s="975" t="s">
        <v>66</v>
      </c>
      <c r="X16" s="978">
        <v>569.57000000000005</v>
      </c>
      <c r="Y16" s="976">
        <v>172.54</v>
      </c>
      <c r="Z16" s="979">
        <v>93.69</v>
      </c>
      <c r="AA16" s="976">
        <v>185.8</v>
      </c>
      <c r="AB16" s="976">
        <v>127.87</v>
      </c>
      <c r="AC16" s="980">
        <v>81.11</v>
      </c>
      <c r="AD16" s="977">
        <v>19.86</v>
      </c>
      <c r="AE16" s="977"/>
    </row>
    <row r="17" spans="1:41" ht="16.5" customHeight="1" x14ac:dyDescent="0.3">
      <c r="A17" s="960" t="s">
        <v>44</v>
      </c>
      <c r="B17" s="961" t="s">
        <v>63</v>
      </c>
      <c r="C17" s="952">
        <v>616.91999999999996</v>
      </c>
      <c r="D17" s="952">
        <v>186.92</v>
      </c>
      <c r="E17" s="952">
        <v>101.49</v>
      </c>
      <c r="F17" s="952">
        <v>201.26</v>
      </c>
      <c r="G17" s="952">
        <v>138.57</v>
      </c>
      <c r="H17" s="952">
        <v>87.91</v>
      </c>
      <c r="I17" s="958">
        <v>17.63</v>
      </c>
      <c r="J17" s="958"/>
      <c r="L17" s="914" t="s">
        <v>106</v>
      </c>
      <c r="M17" s="918" t="s">
        <v>37</v>
      </c>
      <c r="N17" s="918"/>
      <c r="O17" s="918" t="str">
        <f>'1a) Consumption + recon current'!$C$6</f>
        <v>≥ 500 V &amp; &lt; 66 kV</v>
      </c>
      <c r="P17" s="918"/>
      <c r="Q17" s="918"/>
      <c r="R17" s="919"/>
      <c r="S17" s="919"/>
      <c r="T17" s="920"/>
      <c r="V17" s="960" t="s">
        <v>44</v>
      </c>
      <c r="W17" s="961" t="s">
        <v>63</v>
      </c>
      <c r="X17" s="981">
        <v>639.22</v>
      </c>
      <c r="Y17" s="952">
        <v>193.63</v>
      </c>
      <c r="Z17" s="982">
        <v>105.13</v>
      </c>
      <c r="AA17" s="952">
        <v>208.52</v>
      </c>
      <c r="AB17" s="952">
        <v>143.55000000000001</v>
      </c>
      <c r="AC17" s="957">
        <v>91.08</v>
      </c>
      <c r="AD17" s="958">
        <v>17.739999999999998</v>
      </c>
      <c r="AE17" s="958"/>
      <c r="AG17" s="914" t="s">
        <v>106</v>
      </c>
      <c r="AH17" s="983"/>
      <c r="AI17" s="984"/>
      <c r="AJ17" s="918" t="str">
        <f>'1a) Consumption + recon current'!$C$6</f>
        <v>≥ 500 V &amp; &lt; 66 kV</v>
      </c>
      <c r="AK17" s="918"/>
      <c r="AL17" s="918"/>
      <c r="AM17" s="919"/>
      <c r="AN17" s="919"/>
      <c r="AO17" s="920"/>
    </row>
    <row r="18" spans="1:41" ht="14.25" customHeight="1" x14ac:dyDescent="0.25">
      <c r="A18" s="960" t="s">
        <v>44</v>
      </c>
      <c r="B18" s="961" t="s">
        <v>64</v>
      </c>
      <c r="C18" s="962">
        <v>608.35</v>
      </c>
      <c r="D18" s="962">
        <v>184.27</v>
      </c>
      <c r="E18" s="962">
        <v>100.07</v>
      </c>
      <c r="F18" s="962">
        <v>198.48</v>
      </c>
      <c r="G18" s="962">
        <v>136.57</v>
      </c>
      <c r="H18" s="962">
        <v>86.64</v>
      </c>
      <c r="I18" s="963">
        <v>16.14</v>
      </c>
      <c r="J18" s="963"/>
      <c r="L18" s="985"/>
      <c r="M18" s="933" t="s">
        <v>54</v>
      </c>
      <c r="N18" s="933"/>
      <c r="O18" s="933" t="str">
        <f>'1a) Consumption + recon current'!$C$7</f>
        <v>≤ 300 km</v>
      </c>
      <c r="P18" s="933"/>
      <c r="Q18" s="933"/>
      <c r="R18" s="933"/>
      <c r="S18" s="933"/>
      <c r="T18" s="935"/>
      <c r="V18" s="960" t="s">
        <v>44</v>
      </c>
      <c r="W18" s="961" t="s">
        <v>64</v>
      </c>
      <c r="X18" s="964">
        <v>630.29999999999995</v>
      </c>
      <c r="Y18" s="962">
        <v>190.94</v>
      </c>
      <c r="Z18" s="965">
        <v>103.68</v>
      </c>
      <c r="AA18" s="962">
        <v>205.65</v>
      </c>
      <c r="AB18" s="962">
        <v>141.52000000000001</v>
      </c>
      <c r="AC18" s="966">
        <v>89.77</v>
      </c>
      <c r="AD18" s="963">
        <v>16.309999999999999</v>
      </c>
      <c r="AE18" s="963"/>
      <c r="AG18" s="985"/>
      <c r="AH18" s="986" t="s">
        <v>37</v>
      </c>
      <c r="AI18" s="987"/>
      <c r="AJ18" s="933" t="str">
        <f>'1a) Consumption + recon current'!$C$7</f>
        <v>≤ 300 km</v>
      </c>
      <c r="AK18" s="933"/>
      <c r="AL18" s="933"/>
      <c r="AM18" s="933"/>
      <c r="AN18" s="933"/>
      <c r="AO18" s="366"/>
    </row>
    <row r="19" spans="1:41" ht="15" customHeight="1" x14ac:dyDescent="0.25">
      <c r="A19" s="960" t="s">
        <v>44</v>
      </c>
      <c r="B19" s="961" t="s">
        <v>65</v>
      </c>
      <c r="C19" s="962">
        <v>588.99</v>
      </c>
      <c r="D19" s="962">
        <v>178.4</v>
      </c>
      <c r="E19" s="962">
        <v>96.85</v>
      </c>
      <c r="F19" s="962">
        <v>192.12</v>
      </c>
      <c r="G19" s="962">
        <v>132.22999999999999</v>
      </c>
      <c r="H19" s="962">
        <v>83.9</v>
      </c>
      <c r="I19" s="963">
        <v>15.69</v>
      </c>
      <c r="J19" s="963"/>
      <c r="L19" s="988"/>
      <c r="M19" s="933" t="s">
        <v>278</v>
      </c>
      <c r="N19" s="933"/>
      <c r="O19" s="933" t="str">
        <f>'1a) Consumption + recon current'!$C$8</f>
        <v>&gt; 1 MVA</v>
      </c>
      <c r="P19" s="933"/>
      <c r="Q19" s="933"/>
      <c r="R19" s="933"/>
      <c r="S19" s="933"/>
      <c r="T19" s="935"/>
      <c r="V19" s="960" t="s">
        <v>44</v>
      </c>
      <c r="W19" s="961" t="s">
        <v>65</v>
      </c>
      <c r="X19" s="964">
        <v>610.28</v>
      </c>
      <c r="Y19" s="962">
        <v>184.86</v>
      </c>
      <c r="Z19" s="965">
        <v>100.39</v>
      </c>
      <c r="AA19" s="962">
        <v>199.09</v>
      </c>
      <c r="AB19" s="962">
        <v>137</v>
      </c>
      <c r="AC19" s="966">
        <v>86.9</v>
      </c>
      <c r="AD19" s="963">
        <v>15.81</v>
      </c>
      <c r="AE19" s="963"/>
      <c r="AG19" s="988"/>
      <c r="AH19" s="986" t="s">
        <v>282</v>
      </c>
      <c r="AI19" s="987"/>
      <c r="AJ19" s="933" t="str">
        <f>'1a) Consumption + recon current'!$C$8</f>
        <v>&gt; 1 MVA</v>
      </c>
      <c r="AK19" s="933"/>
      <c r="AL19" s="933"/>
      <c r="AM19" s="933"/>
      <c r="AN19" s="933"/>
      <c r="AO19" s="366"/>
    </row>
    <row r="20" spans="1:41" ht="16.5" customHeight="1" x14ac:dyDescent="0.25">
      <c r="A20" s="974" t="s">
        <v>44</v>
      </c>
      <c r="B20" s="975" t="s">
        <v>66</v>
      </c>
      <c r="C20" s="976">
        <v>555.21</v>
      </c>
      <c r="D20" s="976">
        <v>168.22</v>
      </c>
      <c r="E20" s="976">
        <v>91.29</v>
      </c>
      <c r="F20" s="976">
        <v>181.09</v>
      </c>
      <c r="G20" s="976">
        <v>124.61</v>
      </c>
      <c r="H20" s="976">
        <v>79.040000000000006</v>
      </c>
      <c r="I20" s="977">
        <v>19.86</v>
      </c>
      <c r="J20" s="977"/>
      <c r="L20" s="988"/>
      <c r="M20" s="933"/>
      <c r="N20" s="933"/>
      <c r="O20" s="933"/>
      <c r="P20" s="933"/>
      <c r="Q20" s="986"/>
      <c r="R20" s="986"/>
      <c r="S20" s="933"/>
      <c r="T20" s="935"/>
      <c r="V20" s="974" t="s">
        <v>44</v>
      </c>
      <c r="W20" s="975" t="s">
        <v>66</v>
      </c>
      <c r="X20" s="978">
        <v>575.26</v>
      </c>
      <c r="Y20" s="976">
        <v>174.31</v>
      </c>
      <c r="Z20" s="979">
        <v>94.63</v>
      </c>
      <c r="AA20" s="976">
        <v>187.62</v>
      </c>
      <c r="AB20" s="976">
        <v>129.18</v>
      </c>
      <c r="AC20" s="980">
        <v>81.91</v>
      </c>
      <c r="AD20" s="977">
        <v>20.05</v>
      </c>
      <c r="AE20" s="977"/>
      <c r="AG20" s="988"/>
      <c r="AH20" s="986" t="s">
        <v>278</v>
      </c>
      <c r="AI20" s="987"/>
      <c r="AJ20" s="933"/>
      <c r="AK20" s="933"/>
      <c r="AL20" s="933"/>
      <c r="AM20" s="933"/>
      <c r="AN20" s="933"/>
      <c r="AO20" s="366"/>
    </row>
    <row r="21" spans="1:41" ht="16.5" customHeight="1" x14ac:dyDescent="0.25">
      <c r="A21" s="960" t="s">
        <v>43</v>
      </c>
      <c r="B21" s="961" t="s">
        <v>63</v>
      </c>
      <c r="C21" s="952">
        <v>623.07000000000005</v>
      </c>
      <c r="D21" s="952">
        <v>188.75</v>
      </c>
      <c r="E21" s="952">
        <v>102.47</v>
      </c>
      <c r="F21" s="952">
        <v>203.25</v>
      </c>
      <c r="G21" s="952">
        <v>139.91</v>
      </c>
      <c r="H21" s="952">
        <v>88.73</v>
      </c>
      <c r="I21" s="958">
        <v>17.84</v>
      </c>
      <c r="J21" s="958"/>
      <c r="L21" s="989"/>
      <c r="M21" s="933"/>
      <c r="N21" s="990" t="s">
        <v>67</v>
      </c>
      <c r="O21" s="991" t="s">
        <v>68</v>
      </c>
      <c r="P21" s="991" t="s">
        <v>69</v>
      </c>
      <c r="Q21" s="991" t="s">
        <v>67</v>
      </c>
      <c r="R21" s="991" t="s">
        <v>68</v>
      </c>
      <c r="S21" s="991" t="s">
        <v>69</v>
      </c>
      <c r="T21" s="992" t="s">
        <v>97</v>
      </c>
      <c r="V21" s="960" t="s">
        <v>43</v>
      </c>
      <c r="W21" s="961" t="s">
        <v>63</v>
      </c>
      <c r="X21" s="981">
        <v>645.6</v>
      </c>
      <c r="Y21" s="952">
        <v>195.58</v>
      </c>
      <c r="Z21" s="982">
        <v>106.18</v>
      </c>
      <c r="AA21" s="952">
        <v>210.57</v>
      </c>
      <c r="AB21" s="952">
        <v>144.97</v>
      </c>
      <c r="AC21" s="957">
        <v>91.97</v>
      </c>
      <c r="AD21" s="958">
        <v>17.98</v>
      </c>
      <c r="AE21" s="958"/>
      <c r="AG21" s="989"/>
      <c r="AI21" s="993" t="s">
        <v>67</v>
      </c>
      <c r="AJ21" s="991" t="s">
        <v>68</v>
      </c>
      <c r="AK21" s="991" t="s">
        <v>69</v>
      </c>
      <c r="AL21" s="991" t="s">
        <v>67</v>
      </c>
      <c r="AM21" s="991" t="s">
        <v>68</v>
      </c>
      <c r="AN21" s="991" t="s">
        <v>69</v>
      </c>
      <c r="AO21" s="992" t="s">
        <v>97</v>
      </c>
    </row>
    <row r="22" spans="1:41" ht="15.75" customHeight="1" x14ac:dyDescent="0.25">
      <c r="A22" s="960" t="s">
        <v>43</v>
      </c>
      <c r="B22" s="961" t="s">
        <v>64</v>
      </c>
      <c r="C22" s="962">
        <v>614.46</v>
      </c>
      <c r="D22" s="962">
        <v>186.17</v>
      </c>
      <c r="E22" s="962">
        <v>101.08</v>
      </c>
      <c r="F22" s="962">
        <v>200.44</v>
      </c>
      <c r="G22" s="962">
        <v>137.97</v>
      </c>
      <c r="H22" s="962">
        <v>87.52</v>
      </c>
      <c r="I22" s="963">
        <v>16.29</v>
      </c>
      <c r="J22" s="963"/>
      <c r="L22" s="994" t="s">
        <v>279</v>
      </c>
      <c r="M22" s="995"/>
      <c r="N22" s="996">
        <f t="array" ref="N22">INDEX(C13:C28,MATCH(1,($O$18=$A$13:$A$28)*($O$17=$B$13:$B$28),0))</f>
        <v>602.34</v>
      </c>
      <c r="O22" s="996">
        <f t="array" ref="O22">INDEX(D13:D28,MATCH(1,($O$18=$A$13:$A$28)*($O$17=$B$13:$B$28),0))</f>
        <v>182.47</v>
      </c>
      <c r="P22" s="996">
        <f t="array" ref="P22">INDEX(E13:E28,MATCH(1,($O$18=$A$13:$A$28)*($O$17=$B$13:$B$28),0))</f>
        <v>99.11</v>
      </c>
      <c r="Q22" s="996">
        <f t="array" ref="Q22">INDEX(F13:F28,MATCH(1,($O$18=$A$13:$A$28)*($O$17=$B$13:$B$28),0))</f>
        <v>196.46</v>
      </c>
      <c r="R22" s="996">
        <f t="array" ref="R22">INDEX(G13:G28,MATCH(1,($O$18=$A$13:$A$28)*($O$17=$B$13:$B$28),0))</f>
        <v>135.24</v>
      </c>
      <c r="S22" s="996">
        <f t="array" ref="S22">INDEX(H13:H28,MATCH(1,($O$18=$A$13:$A$28)*($O$17=$B$13:$B$28),0))</f>
        <v>85.8</v>
      </c>
      <c r="T22" s="997">
        <f>INDEX($G$81:$G$84,MATCH(O17,$A$81:$A$84,0))</f>
        <v>0.79</v>
      </c>
      <c r="V22" s="960" t="s">
        <v>43</v>
      </c>
      <c r="W22" s="961" t="s">
        <v>64</v>
      </c>
      <c r="X22" s="964">
        <v>636.65</v>
      </c>
      <c r="Y22" s="962">
        <v>192.84</v>
      </c>
      <c r="Z22" s="965">
        <v>104.74</v>
      </c>
      <c r="AA22" s="962">
        <v>207.72</v>
      </c>
      <c r="AB22" s="962">
        <v>142.87</v>
      </c>
      <c r="AC22" s="966">
        <v>90.68</v>
      </c>
      <c r="AD22" s="963">
        <v>16.399999999999999</v>
      </c>
      <c r="AE22" s="963"/>
      <c r="AG22" s="994" t="s">
        <v>283</v>
      </c>
      <c r="AH22" s="995"/>
      <c r="AI22" s="998">
        <f t="array" ref="AI22">INDEX(X13:X28,MATCH(1,($AJ$18=$V$13:$V$28)*($AJ$17=$W$13:$W$28),0))</f>
        <v>624.04999999999995</v>
      </c>
      <c r="AJ22" s="998">
        <f t="array" ref="AJ22">INDEX(Y13:Y28,MATCH(1,($O$18=$V$13:$V$28)*($O$17=$W$13:$W$28),0))</f>
        <v>189.08</v>
      </c>
      <c r="AK22" s="998">
        <f t="array" ref="AK22">INDEX(Z13:Z28,MATCH(1,($O$18=$V$13:$V$28)*($O$17=$W$13:$W$28),0))</f>
        <v>102.7</v>
      </c>
      <c r="AL22" s="998">
        <f t="array" ref="AL22">INDEX(AA13:AA28,MATCH(1,($O$18=$V$13:$V$28)*($O$17=$W$13:$W$28),0))</f>
        <v>203.57</v>
      </c>
      <c r="AM22" s="998">
        <f t="array" ref="AM22">INDEX(AB13:AB28,MATCH(1,($O$18=$V$13:$V$28)*($O$17=$W$13:$W$28),0))</f>
        <v>140.1</v>
      </c>
      <c r="AN22" s="998">
        <f t="array" ref="AN22">INDEX(AC13:AC28,MATCH(1,($O$18=$V$13:$V$28)*($O$17=$W$13:$W$28),0))</f>
        <v>88.91</v>
      </c>
      <c r="AO22" s="999">
        <f>INDEX(AB81:AB84,MATCH(AJ17,V81:V84,0))</f>
        <v>0.8</v>
      </c>
    </row>
    <row r="23" spans="1:41" ht="16.5" customHeight="1" x14ac:dyDescent="0.25">
      <c r="A23" s="960" t="s">
        <v>43</v>
      </c>
      <c r="B23" s="961" t="s">
        <v>65</v>
      </c>
      <c r="C23" s="962">
        <v>595.01</v>
      </c>
      <c r="D23" s="962">
        <v>180.25</v>
      </c>
      <c r="E23" s="962">
        <v>97.86</v>
      </c>
      <c r="F23" s="962">
        <v>194.08</v>
      </c>
      <c r="G23" s="962">
        <v>133.61000000000001</v>
      </c>
      <c r="H23" s="962">
        <v>84.77</v>
      </c>
      <c r="I23" s="963">
        <v>15.78</v>
      </c>
      <c r="J23" s="963"/>
      <c r="L23" s="989" t="s">
        <v>105</v>
      </c>
      <c r="M23" s="933"/>
      <c r="N23" s="1000">
        <f>INDEX($D$81:$D$84,MATCH(O17,$A$81:$A$84,0))</f>
        <v>0</v>
      </c>
      <c r="O23" s="1000"/>
      <c r="P23" s="1000"/>
      <c r="Q23" s="933"/>
      <c r="R23" s="933"/>
      <c r="S23" s="933"/>
      <c r="T23" s="935"/>
      <c r="V23" s="960" t="s">
        <v>43</v>
      </c>
      <c r="W23" s="961" t="s">
        <v>65</v>
      </c>
      <c r="X23" s="964">
        <v>616.5</v>
      </c>
      <c r="Y23" s="962">
        <v>186.72</v>
      </c>
      <c r="Z23" s="965">
        <v>101.38</v>
      </c>
      <c r="AA23" s="962">
        <v>201.04</v>
      </c>
      <c r="AB23" s="962">
        <v>138.36000000000001</v>
      </c>
      <c r="AC23" s="966">
        <v>87.75</v>
      </c>
      <c r="AD23" s="963">
        <v>15.94</v>
      </c>
      <c r="AE23" s="963"/>
      <c r="AG23" s="989" t="s">
        <v>105</v>
      </c>
      <c r="AI23" s="1000">
        <f>INDEX(Y81:Y84,MATCH(AJ17,V81:V84,0))</f>
        <v>0</v>
      </c>
      <c r="AJ23" s="1000"/>
      <c r="AK23" s="1000"/>
      <c r="AL23" s="1001"/>
      <c r="AO23" s="366"/>
    </row>
    <row r="24" spans="1:41" ht="15.75" customHeight="1" x14ac:dyDescent="0.25">
      <c r="A24" s="974" t="s">
        <v>43</v>
      </c>
      <c r="B24" s="975" t="s">
        <v>66</v>
      </c>
      <c r="C24" s="976">
        <v>560.79999999999995</v>
      </c>
      <c r="D24" s="976">
        <v>169.85</v>
      </c>
      <c r="E24" s="976">
        <v>92.3</v>
      </c>
      <c r="F24" s="976">
        <v>182.92</v>
      </c>
      <c r="G24" s="976">
        <v>125.89</v>
      </c>
      <c r="H24" s="976">
        <v>79.89</v>
      </c>
      <c r="I24" s="977">
        <v>20.16</v>
      </c>
      <c r="J24" s="977"/>
      <c r="L24" s="989" t="str">
        <f>L11</f>
        <v>Tx network access charge/network capacity charge</v>
      </c>
      <c r="M24" s="1002"/>
      <c r="N24" s="1000">
        <f t="array" ref="N24">INDEX($I$13:$I$28,MATCH(1,(O18=A13:A28)*(O17=B13:B28),0))</f>
        <v>16</v>
      </c>
      <c r="O24" s="1000"/>
      <c r="P24" s="1000"/>
      <c r="Q24" s="933"/>
      <c r="R24" s="933"/>
      <c r="S24" s="933"/>
      <c r="T24" s="935"/>
      <c r="V24" s="974" t="s">
        <v>43</v>
      </c>
      <c r="W24" s="975" t="s">
        <v>66</v>
      </c>
      <c r="X24" s="978">
        <v>581.03</v>
      </c>
      <c r="Y24" s="976">
        <v>176.05</v>
      </c>
      <c r="Z24" s="979">
        <v>95.58</v>
      </c>
      <c r="AA24" s="976">
        <v>189.56</v>
      </c>
      <c r="AB24" s="976">
        <v>130.44999999999999</v>
      </c>
      <c r="AC24" s="980">
        <v>82.75</v>
      </c>
      <c r="AD24" s="977">
        <v>20.32</v>
      </c>
      <c r="AE24" s="977"/>
      <c r="AG24" s="989" t="str">
        <f>AG11</f>
        <v>Tx network  capacity charge/network capacity charge</v>
      </c>
      <c r="AH24" s="1002"/>
      <c r="AI24" s="1000">
        <f t="array" ref="AI24">INDEX(AD13:AD28,MATCH(1,(AJ18=V13:V28)*(AJ17=W13:W28),0))</f>
        <v>16.12</v>
      </c>
      <c r="AJ24" s="1000"/>
      <c r="AK24" s="1000"/>
      <c r="AL24" s="1001"/>
      <c r="AO24" s="1003"/>
    </row>
    <row r="25" spans="1:41" ht="16.2" thickBot="1" x14ac:dyDescent="0.3">
      <c r="A25" s="960" t="s">
        <v>42</v>
      </c>
      <c r="B25" s="961" t="s">
        <v>63</v>
      </c>
      <c r="C25" s="952">
        <v>629.34</v>
      </c>
      <c r="D25" s="952">
        <v>190.72</v>
      </c>
      <c r="E25" s="952">
        <v>103.51</v>
      </c>
      <c r="F25" s="952">
        <v>205.32</v>
      </c>
      <c r="G25" s="952">
        <v>141.29</v>
      </c>
      <c r="H25" s="952">
        <v>89.66</v>
      </c>
      <c r="I25" s="958">
        <v>17.95</v>
      </c>
      <c r="J25" s="958"/>
      <c r="L25" s="989" t="str">
        <f>L12</f>
        <v>Distribution network capacity charge</v>
      </c>
      <c r="M25" s="905"/>
      <c r="N25" s="1000">
        <f t="array" ref="N25">INDEX($B$81:$B$84,MATCH(O17,$A$81:$A$84,0))</f>
        <v>31.91</v>
      </c>
      <c r="O25" s="1000"/>
      <c r="P25" s="1000"/>
      <c r="Q25" s="933"/>
      <c r="R25" s="933"/>
      <c r="S25" s="933"/>
      <c r="T25" s="935"/>
      <c r="V25" s="960" t="s">
        <v>42</v>
      </c>
      <c r="W25" s="961" t="s">
        <v>63</v>
      </c>
      <c r="X25" s="981">
        <v>652.05999999999995</v>
      </c>
      <c r="Y25" s="952">
        <v>197.56</v>
      </c>
      <c r="Z25" s="982">
        <v>107.28</v>
      </c>
      <c r="AA25" s="952">
        <v>212.74</v>
      </c>
      <c r="AB25" s="952">
        <v>146.38999999999999</v>
      </c>
      <c r="AC25" s="957">
        <v>92.89</v>
      </c>
      <c r="AD25" s="958">
        <v>18.059999999999999</v>
      </c>
      <c r="AE25" s="958"/>
      <c r="AG25" s="989" t="str">
        <f>AG12</f>
        <v>Distribution network  capacity charge</v>
      </c>
      <c r="AH25" s="905"/>
      <c r="AI25" s="1000">
        <f>INDEX(W81:W84,MATCH(AJ17,V81:V84,0))</f>
        <v>32.29</v>
      </c>
      <c r="AJ25" s="1000"/>
      <c r="AK25" s="1000"/>
      <c r="AL25" s="1001"/>
      <c r="AO25" s="1003"/>
    </row>
    <row r="26" spans="1:41" ht="15.6" x14ac:dyDescent="0.25">
      <c r="A26" s="960" t="s">
        <v>42</v>
      </c>
      <c r="B26" s="961" t="s">
        <v>64</v>
      </c>
      <c r="C26" s="962">
        <v>620.57000000000005</v>
      </c>
      <c r="D26" s="962">
        <v>187.97</v>
      </c>
      <c r="E26" s="962">
        <v>102.04</v>
      </c>
      <c r="F26" s="962">
        <v>202.4</v>
      </c>
      <c r="G26" s="962">
        <v>139.28</v>
      </c>
      <c r="H26" s="962">
        <v>88.38</v>
      </c>
      <c r="I26" s="963">
        <v>16.48</v>
      </c>
      <c r="J26" s="963"/>
      <c r="L26" s="989" t="s">
        <v>23</v>
      </c>
      <c r="M26" s="933"/>
      <c r="N26" s="1000">
        <f>INDEX($C$81:$C$84,MATCH(O17,$A$81:$A$84,0))</f>
        <v>60.52</v>
      </c>
      <c r="O26" s="1000"/>
      <c r="P26" s="1000"/>
      <c r="Q26" s="918" t="s">
        <v>92</v>
      </c>
      <c r="R26" s="1004"/>
      <c r="S26" s="1004"/>
      <c r="T26" s="1005"/>
      <c r="V26" s="960" t="s">
        <v>42</v>
      </c>
      <c r="W26" s="961" t="s">
        <v>64</v>
      </c>
      <c r="X26" s="964">
        <v>643.01</v>
      </c>
      <c r="Y26" s="962">
        <v>194.77</v>
      </c>
      <c r="Z26" s="965">
        <v>105.79</v>
      </c>
      <c r="AA26" s="962">
        <v>209.73</v>
      </c>
      <c r="AB26" s="962">
        <v>144.35</v>
      </c>
      <c r="AC26" s="966">
        <v>91.54</v>
      </c>
      <c r="AD26" s="963">
        <v>16.59</v>
      </c>
      <c r="AE26" s="963"/>
      <c r="AG26" s="989" t="s">
        <v>23</v>
      </c>
      <c r="AI26" s="1000">
        <f>INDEX(X81:X84,MATCH(AJ17,V81:V84,0))</f>
        <v>61.22</v>
      </c>
      <c r="AJ26" s="1000" t="s">
        <v>6</v>
      </c>
      <c r="AK26" s="1000"/>
      <c r="AL26" s="918" t="s">
        <v>92</v>
      </c>
      <c r="AM26" s="1004">
        <v>1</v>
      </c>
      <c r="AN26" s="1004"/>
      <c r="AO26" s="1005"/>
    </row>
    <row r="27" spans="1:41" ht="15.6" x14ac:dyDescent="0.25">
      <c r="A27" s="960" t="s">
        <v>42</v>
      </c>
      <c r="B27" s="961" t="s">
        <v>65</v>
      </c>
      <c r="C27" s="962">
        <v>600.97</v>
      </c>
      <c r="D27" s="962">
        <v>182.03</v>
      </c>
      <c r="E27" s="962">
        <v>98.84</v>
      </c>
      <c r="F27" s="962">
        <v>196.02</v>
      </c>
      <c r="G27" s="962">
        <v>134.91999999999999</v>
      </c>
      <c r="H27" s="962">
        <v>85.59</v>
      </c>
      <c r="I27" s="963">
        <v>15.93</v>
      </c>
      <c r="J27" s="963"/>
      <c r="L27" s="989" t="s">
        <v>75</v>
      </c>
      <c r="M27" s="1006"/>
      <c r="N27" s="1000">
        <f>INDEX($B$71:$B$75,MATCH(O19,A71:A75,0))</f>
        <v>399.38</v>
      </c>
      <c r="O27" s="1000"/>
      <c r="P27" s="1000"/>
      <c r="Q27" s="933" t="s">
        <v>95</v>
      </c>
      <c r="R27" s="1007">
        <f>INDEX($B$100:$B$103,MATCH(O17,$A$100:$A$103,0))</f>
        <v>1.0956999999999999</v>
      </c>
      <c r="S27" s="1007"/>
      <c r="T27" s="1008"/>
      <c r="V27" s="960" t="s">
        <v>42</v>
      </c>
      <c r="W27" s="961" t="s">
        <v>65</v>
      </c>
      <c r="X27" s="964">
        <v>622.70000000000005</v>
      </c>
      <c r="Y27" s="962">
        <v>188.65</v>
      </c>
      <c r="Z27" s="965">
        <v>102.44</v>
      </c>
      <c r="AA27" s="962">
        <v>203.12</v>
      </c>
      <c r="AB27" s="962">
        <v>139.77000000000001</v>
      </c>
      <c r="AC27" s="966">
        <v>88.67</v>
      </c>
      <c r="AD27" s="963">
        <v>16.05</v>
      </c>
      <c r="AE27" s="963"/>
      <c r="AG27" s="989" t="s">
        <v>75</v>
      </c>
      <c r="AH27" s="1006"/>
      <c r="AI27" s="1000">
        <f>INDEX(W71:W75,MATCH(AJ19,V71:V75,0))</f>
        <v>402.32</v>
      </c>
      <c r="AJ27" s="1000"/>
      <c r="AK27" s="1000"/>
      <c r="AL27" s="933" t="s">
        <v>95</v>
      </c>
      <c r="AM27" s="1007">
        <f>INDEX($B$100:$B$103,MATCH(AJ17,$A$100:$A$103,0))</f>
        <v>1.0956999999999999</v>
      </c>
      <c r="AN27" s="1007"/>
      <c r="AO27" s="1008"/>
    </row>
    <row r="28" spans="1:41" ht="16.2" thickBot="1" x14ac:dyDescent="0.3">
      <c r="A28" s="1009" t="s">
        <v>42</v>
      </c>
      <c r="B28" s="1010" t="s">
        <v>66</v>
      </c>
      <c r="C28" s="1011">
        <v>566.26</v>
      </c>
      <c r="D28" s="1011">
        <v>171.61</v>
      </c>
      <c r="E28" s="1011">
        <v>93.24</v>
      </c>
      <c r="F28" s="1011">
        <v>184.83</v>
      </c>
      <c r="G28" s="1011">
        <v>127.26</v>
      </c>
      <c r="H28" s="1011">
        <v>80.77</v>
      </c>
      <c r="I28" s="1012">
        <v>20.3</v>
      </c>
      <c r="J28" s="1012"/>
      <c r="L28" s="1013" t="s">
        <v>74</v>
      </c>
      <c r="M28" s="971"/>
      <c r="N28" s="1014">
        <f>INDEX($C$71:$C$75,MATCH(O19,$A$71:$A$75,0))</f>
        <v>180</v>
      </c>
      <c r="O28" s="1014"/>
      <c r="P28" s="1014"/>
      <c r="Q28" s="971" t="s">
        <v>94</v>
      </c>
      <c r="R28" s="1015">
        <f>INDEX($B$94:$B$97,MATCH(O18,$A$94:$A$97,0))</f>
        <v>1.0106999999999999</v>
      </c>
      <c r="S28" s="1015"/>
      <c r="T28" s="1016"/>
      <c r="V28" s="1009" t="s">
        <v>42</v>
      </c>
      <c r="W28" s="1010" t="s">
        <v>66</v>
      </c>
      <c r="X28" s="1017">
        <v>586.75</v>
      </c>
      <c r="Y28" s="1011">
        <v>177.82</v>
      </c>
      <c r="Z28" s="1018">
        <v>96.65</v>
      </c>
      <c r="AA28" s="1011">
        <v>191.5</v>
      </c>
      <c r="AB28" s="1011">
        <v>131.81</v>
      </c>
      <c r="AC28" s="1019">
        <v>83.66</v>
      </c>
      <c r="AD28" s="1012">
        <v>20.45</v>
      </c>
      <c r="AE28" s="1012"/>
      <c r="AG28" s="1013" t="s">
        <v>74</v>
      </c>
      <c r="AH28" s="1020"/>
      <c r="AI28" s="1014">
        <f>INDEX(X71:X75,MATCH(AJ19,V71:V75,0))</f>
        <v>181.34</v>
      </c>
      <c r="AJ28" s="1014"/>
      <c r="AK28" s="1014"/>
      <c r="AL28" s="971" t="s">
        <v>94</v>
      </c>
      <c r="AM28" s="1015">
        <f>INDEX($B$94:$B$97,MATCH(AJ18,$A$94:$A$97,0))</f>
        <v>1.0106999999999999</v>
      </c>
      <c r="AN28" s="1015"/>
      <c r="AO28" s="1016"/>
    </row>
    <row r="29" spans="1:41" x14ac:dyDescent="0.25">
      <c r="A29" s="907"/>
    </row>
    <row r="30" spans="1:41" ht="12.75" customHeight="1" thickBot="1" x14ac:dyDescent="0.3">
      <c r="A30" s="907"/>
    </row>
    <row r="31" spans="1:41" ht="12.75" customHeight="1" thickBot="1" x14ac:dyDescent="0.3">
      <c r="A31" s="1021"/>
      <c r="B31" s="1022"/>
      <c r="C31" s="1389" t="s">
        <v>45</v>
      </c>
      <c r="D31" s="1387"/>
      <c r="E31" s="1387"/>
      <c r="F31" s="1387"/>
      <c r="G31" s="1387"/>
      <c r="H31" s="1387"/>
      <c r="I31" s="1377" t="s">
        <v>295</v>
      </c>
      <c r="J31" s="1377"/>
      <c r="X31" s="1386" t="s">
        <v>56</v>
      </c>
      <c r="Y31" s="1387"/>
      <c r="Z31" s="1387"/>
      <c r="AA31" s="1387"/>
      <c r="AB31" s="1387"/>
      <c r="AC31" s="1388"/>
    </row>
    <row r="32" spans="1:41" ht="20.25" customHeight="1" x14ac:dyDescent="0.3">
      <c r="A32" s="1401" t="s">
        <v>36</v>
      </c>
      <c r="B32" s="1023"/>
      <c r="C32" s="1383" t="s">
        <v>30</v>
      </c>
      <c r="D32" s="1384"/>
      <c r="E32" s="1385"/>
      <c r="F32" s="1383" t="s">
        <v>31</v>
      </c>
      <c r="G32" s="1384"/>
      <c r="H32" s="1385"/>
      <c r="I32" s="1378"/>
      <c r="J32" s="1378"/>
      <c r="L32" s="914" t="s">
        <v>102</v>
      </c>
      <c r="M32" s="918" t="s">
        <v>37</v>
      </c>
      <c r="N32" s="918"/>
      <c r="O32" s="918" t="str">
        <f>'1a) Consumption + recon current'!$C$6</f>
        <v>≥ 500 V &amp; &lt; 66 kV</v>
      </c>
      <c r="P32" s="918"/>
      <c r="Q32" s="918"/>
      <c r="R32" s="918"/>
      <c r="S32" s="918"/>
      <c r="T32" s="920"/>
      <c r="V32" s="942"/>
      <c r="W32" s="944"/>
      <c r="X32" s="1383" t="s">
        <v>30</v>
      </c>
      <c r="Y32" s="1384"/>
      <c r="Z32" s="1385"/>
      <c r="AA32" s="1383" t="s">
        <v>31</v>
      </c>
      <c r="AB32" s="1384"/>
      <c r="AC32" s="1385"/>
      <c r="AD32" s="1381" t="s">
        <v>294</v>
      </c>
      <c r="AE32" s="1024"/>
      <c r="AG32" s="914" t="s">
        <v>102</v>
      </c>
      <c r="AH32" s="983" t="s">
        <v>37</v>
      </c>
      <c r="AI32" s="984"/>
      <c r="AJ32" s="918" t="str">
        <f>'1a) Consumption + recon current'!$C$6</f>
        <v>≥ 500 V &amp; &lt; 66 kV</v>
      </c>
      <c r="AK32" s="918"/>
      <c r="AL32" s="918"/>
      <c r="AM32" s="918"/>
      <c r="AN32" s="918"/>
      <c r="AO32" s="920"/>
    </row>
    <row r="33" spans="1:41" ht="16.2" thickBot="1" x14ac:dyDescent="0.3">
      <c r="A33" s="1378"/>
      <c r="B33" s="1025" t="s">
        <v>37</v>
      </c>
      <c r="C33" s="1196" t="s">
        <v>38</v>
      </c>
      <c r="D33" s="1119" t="s">
        <v>39</v>
      </c>
      <c r="E33" s="1197" t="s">
        <v>40</v>
      </c>
      <c r="F33" s="1196" t="s">
        <v>38</v>
      </c>
      <c r="G33" s="1119" t="s">
        <v>39</v>
      </c>
      <c r="H33" s="1197" t="s">
        <v>40</v>
      </c>
      <c r="I33" s="1379"/>
      <c r="J33" s="1026"/>
      <c r="L33" s="985"/>
      <c r="M33" s="933" t="s">
        <v>54</v>
      </c>
      <c r="N33" s="933"/>
      <c r="O33" s="933" t="str">
        <f>'1a) Consumption + recon current'!$C$7</f>
        <v>≤ 300 km</v>
      </c>
      <c r="P33" s="933"/>
      <c r="Q33" s="933"/>
      <c r="R33" s="933"/>
      <c r="S33" s="933"/>
      <c r="T33" s="935"/>
      <c r="V33" s="945" t="s">
        <v>54</v>
      </c>
      <c r="W33" s="1027" t="s">
        <v>37</v>
      </c>
      <c r="X33" s="1196" t="s">
        <v>38</v>
      </c>
      <c r="Y33" s="1119" t="s">
        <v>39</v>
      </c>
      <c r="Z33" s="1197" t="s">
        <v>40</v>
      </c>
      <c r="AA33" s="1196" t="s">
        <v>38</v>
      </c>
      <c r="AB33" s="1119" t="s">
        <v>39</v>
      </c>
      <c r="AC33" s="1197" t="s">
        <v>40</v>
      </c>
      <c r="AD33" s="1382"/>
      <c r="AE33" s="1031"/>
      <c r="AG33" s="985"/>
      <c r="AH33" s="986" t="s">
        <v>54</v>
      </c>
      <c r="AI33" s="987"/>
      <c r="AJ33" s="933" t="str">
        <f>'1a) Consumption + recon current'!$C$7</f>
        <v>≤ 300 km</v>
      </c>
      <c r="AK33" s="933"/>
      <c r="AL33" s="933"/>
      <c r="AM33" s="933"/>
      <c r="AN33" s="933"/>
      <c r="AO33" s="935"/>
    </row>
    <row r="34" spans="1:41" ht="15.6" x14ac:dyDescent="0.25">
      <c r="A34" s="1032" t="s">
        <v>41</v>
      </c>
      <c r="B34" s="1033" t="s">
        <v>63</v>
      </c>
      <c r="C34" s="952">
        <v>611.94000000000005</v>
      </c>
      <c r="D34" s="952">
        <v>186.18</v>
      </c>
      <c r="E34" s="952">
        <v>101.66</v>
      </c>
      <c r="F34" s="952">
        <v>200.38</v>
      </c>
      <c r="G34" s="952">
        <v>138.26</v>
      </c>
      <c r="H34" s="952">
        <v>88.15</v>
      </c>
      <c r="I34" s="953">
        <v>52.22</v>
      </c>
      <c r="J34" s="953"/>
      <c r="L34" s="988"/>
      <c r="M34" s="933" t="s">
        <v>278</v>
      </c>
      <c r="N34" s="933"/>
      <c r="O34" s="933" t="str">
        <f>'1a) Consumption + recon current'!$C$8</f>
        <v>&gt; 1 MVA</v>
      </c>
      <c r="P34" s="933"/>
      <c r="Q34" s="933"/>
      <c r="R34" s="933"/>
      <c r="S34" s="933"/>
      <c r="T34" s="935"/>
      <c r="V34" s="1034" t="s">
        <v>41</v>
      </c>
      <c r="W34" s="1035" t="s">
        <v>63</v>
      </c>
      <c r="X34" s="981">
        <v>634.04999999999995</v>
      </c>
      <c r="Y34" s="952">
        <v>192.94</v>
      </c>
      <c r="Z34" s="982">
        <v>105.28</v>
      </c>
      <c r="AA34" s="952">
        <v>207.57</v>
      </c>
      <c r="AB34" s="952">
        <v>143.26</v>
      </c>
      <c r="AC34" s="957">
        <v>91.31</v>
      </c>
      <c r="AD34" s="958">
        <v>52.88</v>
      </c>
      <c r="AE34" s="1036"/>
      <c r="AG34" s="988"/>
      <c r="AH34" s="986" t="s">
        <v>278</v>
      </c>
      <c r="AI34" s="987"/>
      <c r="AJ34" s="933" t="str">
        <f>'1a) Consumption + recon current'!$C$8</f>
        <v>&gt; 1 MVA</v>
      </c>
      <c r="AK34" s="933"/>
      <c r="AL34" s="933"/>
      <c r="AM34" s="933"/>
      <c r="AN34" s="933"/>
      <c r="AO34" s="935"/>
    </row>
    <row r="35" spans="1:41" ht="15.6" x14ac:dyDescent="0.25">
      <c r="A35" s="1037" t="s">
        <v>41</v>
      </c>
      <c r="B35" s="1038" t="s">
        <v>64</v>
      </c>
      <c r="C35" s="962">
        <v>602.34</v>
      </c>
      <c r="D35" s="962">
        <v>182.47</v>
      </c>
      <c r="E35" s="962">
        <v>99.11</v>
      </c>
      <c r="F35" s="962">
        <v>196.46</v>
      </c>
      <c r="G35" s="962">
        <v>135.24</v>
      </c>
      <c r="H35" s="962">
        <v>85.8</v>
      </c>
      <c r="I35" s="963">
        <v>47.87</v>
      </c>
      <c r="J35" s="963"/>
      <c r="L35" s="989"/>
      <c r="M35" s="933"/>
      <c r="N35" s="933"/>
      <c r="O35" s="991"/>
      <c r="P35" s="991"/>
      <c r="Q35" s="991"/>
      <c r="R35" s="991"/>
      <c r="S35" s="991"/>
      <c r="T35" s="1039"/>
      <c r="V35" s="1034" t="s">
        <v>41</v>
      </c>
      <c r="W35" s="1038" t="s">
        <v>64</v>
      </c>
      <c r="X35" s="964">
        <v>624.04999999999995</v>
      </c>
      <c r="Y35" s="962">
        <v>189.08</v>
      </c>
      <c r="Z35" s="965">
        <v>102.7</v>
      </c>
      <c r="AA35" s="962">
        <v>203.57</v>
      </c>
      <c r="AB35" s="962">
        <v>140.1</v>
      </c>
      <c r="AC35" s="966">
        <v>88.91</v>
      </c>
      <c r="AD35" s="963">
        <v>48.41</v>
      </c>
      <c r="AE35" s="1036"/>
      <c r="AG35" s="988"/>
      <c r="AH35" s="986"/>
      <c r="AI35" s="987"/>
      <c r="AJ35" s="933"/>
      <c r="AK35" s="933"/>
      <c r="AL35" s="933"/>
      <c r="AM35" s="933"/>
      <c r="AN35" s="933"/>
      <c r="AO35" s="935"/>
    </row>
    <row r="36" spans="1:41" ht="15.6" x14ac:dyDescent="0.25">
      <c r="A36" s="1037" t="s">
        <v>41</v>
      </c>
      <c r="B36" s="1038" t="s">
        <v>65</v>
      </c>
      <c r="C36" s="962">
        <v>583.26</v>
      </c>
      <c r="D36" s="962">
        <v>176.67</v>
      </c>
      <c r="E36" s="962">
        <v>95.96</v>
      </c>
      <c r="F36" s="962">
        <v>190.28</v>
      </c>
      <c r="G36" s="962">
        <v>130.91999999999999</v>
      </c>
      <c r="H36" s="962">
        <v>83.11</v>
      </c>
      <c r="I36" s="963">
        <v>26.89</v>
      </c>
      <c r="J36" s="963"/>
      <c r="L36" s="1040"/>
      <c r="M36" s="933"/>
      <c r="N36" s="922" t="s">
        <v>67</v>
      </c>
      <c r="O36" s="922" t="s">
        <v>68</v>
      </c>
      <c r="P36" s="922" t="s">
        <v>69</v>
      </c>
      <c r="Q36" s="922" t="s">
        <v>67</v>
      </c>
      <c r="R36" s="922" t="s">
        <v>68</v>
      </c>
      <c r="S36" s="922" t="s">
        <v>69</v>
      </c>
      <c r="T36" s="992" t="s">
        <v>97</v>
      </c>
      <c r="V36" s="1034" t="s">
        <v>41</v>
      </c>
      <c r="W36" s="1038" t="s">
        <v>65</v>
      </c>
      <c r="X36" s="964">
        <v>604.37</v>
      </c>
      <c r="Y36" s="962">
        <v>183.08</v>
      </c>
      <c r="Z36" s="965">
        <v>99.43</v>
      </c>
      <c r="AA36" s="962">
        <v>197.16</v>
      </c>
      <c r="AB36" s="962">
        <v>135.72999999999999</v>
      </c>
      <c r="AC36" s="966">
        <v>86.08</v>
      </c>
      <c r="AD36" s="963">
        <v>27.19</v>
      </c>
      <c r="AE36" s="1036"/>
      <c r="AG36" s="1040"/>
      <c r="AH36" s="986"/>
      <c r="AI36" s="987" t="s">
        <v>67</v>
      </c>
      <c r="AJ36" s="933" t="s">
        <v>68</v>
      </c>
      <c r="AK36" s="933" t="s">
        <v>69</v>
      </c>
      <c r="AL36" s="933" t="s">
        <v>67</v>
      </c>
      <c r="AM36" s="933" t="s">
        <v>68</v>
      </c>
      <c r="AN36" s="933" t="s">
        <v>69</v>
      </c>
      <c r="AO36" s="992" t="s">
        <v>97</v>
      </c>
    </row>
    <row r="37" spans="1:41" ht="15.6" x14ac:dyDescent="0.25">
      <c r="A37" s="1041" t="s">
        <v>41</v>
      </c>
      <c r="B37" s="1042" t="s">
        <v>66</v>
      </c>
      <c r="C37" s="976">
        <v>549.70000000000005</v>
      </c>
      <c r="D37" s="976">
        <v>166.49</v>
      </c>
      <c r="E37" s="976">
        <v>90.44</v>
      </c>
      <c r="F37" s="976">
        <v>179.37</v>
      </c>
      <c r="G37" s="976">
        <v>123.42</v>
      </c>
      <c r="H37" s="976">
        <v>78.31</v>
      </c>
      <c r="I37" s="977">
        <v>19.59</v>
      </c>
      <c r="J37" s="977"/>
      <c r="L37" s="994" t="s">
        <v>283</v>
      </c>
      <c r="M37" s="995"/>
      <c r="N37" s="998">
        <f t="array" ref="N37">INDEX(C34:C49,MATCH(1,(O33=A34:A49)*(O32=B34:B49),0))</f>
        <v>602.34</v>
      </c>
      <c r="O37" s="998">
        <f t="array" ref="O37">INDEX(D34:D49,MATCH(1,(O33=A34:A49)*(O32=B34:B49),0))</f>
        <v>182.47</v>
      </c>
      <c r="P37" s="998">
        <f t="array" ref="P37">INDEX(E34:E49,MATCH(1,(O33=A34:A49)*(O32=B34:B49),0))</f>
        <v>99.11</v>
      </c>
      <c r="Q37" s="998">
        <f t="array" ref="Q37">INDEX(F34:F49,MATCH(1,(O33=A34:A49)*(O32=B34:B49),0))</f>
        <v>196.46</v>
      </c>
      <c r="R37" s="998">
        <f t="array" ref="R37">INDEX(G34:G49,MATCH(1,($O33=A34:A49)*(O32=B34:B49),0))</f>
        <v>135.24</v>
      </c>
      <c r="S37" s="998">
        <f t="array" ref="S37">INDEX(H34:H49,MATCH(1,(O33=A34:A49)*(O32=B34:B49),0))</f>
        <v>85.8</v>
      </c>
      <c r="T37" s="999">
        <f>INDEX(G81:G84,MATCH(O32,A81:A84,0))</f>
        <v>0.79</v>
      </c>
      <c r="V37" s="1043" t="s">
        <v>41</v>
      </c>
      <c r="W37" s="1042" t="s">
        <v>66</v>
      </c>
      <c r="X37" s="978">
        <v>569.57000000000005</v>
      </c>
      <c r="Y37" s="976">
        <v>172.54</v>
      </c>
      <c r="Z37" s="979">
        <v>93.69</v>
      </c>
      <c r="AA37" s="976">
        <v>185.8</v>
      </c>
      <c r="AB37" s="976">
        <v>127.87</v>
      </c>
      <c r="AC37" s="980">
        <v>81.11</v>
      </c>
      <c r="AD37" s="977">
        <v>19.86</v>
      </c>
      <c r="AE37" s="1036"/>
      <c r="AG37" s="994" t="s">
        <v>283</v>
      </c>
      <c r="AH37" s="1044"/>
      <c r="AI37" s="996">
        <f t="array" ref="AI37">INDEX(X34:X49,MATCH(1,(AJ33=V34:V49)*(AJ32=W34:W49),0))</f>
        <v>624.04999999999995</v>
      </c>
      <c r="AJ37" s="996">
        <f t="array" ref="AJ37">INDEX(Y34:Y49,MATCH(1,(AJ33=V34:V49)*(AJ32=W34:W49),0))</f>
        <v>189.08</v>
      </c>
      <c r="AK37" s="996">
        <f t="array" ref="AK37">INDEX(Z34:Z49,MATCH(1,(AJ33=V34:V49)*(AJ32=W34:W49),0))</f>
        <v>102.7</v>
      </c>
      <c r="AL37" s="996">
        <f t="array" ref="AL37">INDEX(AA34:AA49,MATCH(1,(AJ33=V34:V49)*(AJ32=W34:W49),0))</f>
        <v>203.57</v>
      </c>
      <c r="AM37" s="996">
        <f t="array" ref="AM37">INDEX(AB34:AB49,MATCH(1,($O33=V34:V49)*(AJ32=W34:W49),0))</f>
        <v>140.1</v>
      </c>
      <c r="AN37" s="996">
        <f t="array" ref="AN37">INDEX(AC34:AC49,MATCH(1,(AJ33=V34:V49)*(AJ32=W34:W49),0))</f>
        <v>88.91</v>
      </c>
      <c r="AO37" s="997">
        <f>INDEX(AB81:AB84,MATCH(AJ32,V81:V84,0))</f>
        <v>0.8</v>
      </c>
    </row>
    <row r="38" spans="1:41" ht="15.75" customHeight="1" x14ac:dyDescent="0.25">
      <c r="A38" s="1037" t="s">
        <v>44</v>
      </c>
      <c r="B38" s="1038" t="s">
        <v>63</v>
      </c>
      <c r="C38" s="952">
        <v>616.91999999999996</v>
      </c>
      <c r="D38" s="952">
        <v>186.92</v>
      </c>
      <c r="E38" s="952">
        <v>101.49</v>
      </c>
      <c r="F38" s="952">
        <v>201.26</v>
      </c>
      <c r="G38" s="952">
        <v>138.57</v>
      </c>
      <c r="H38" s="952">
        <v>87.91</v>
      </c>
      <c r="I38" s="958">
        <v>52.36</v>
      </c>
      <c r="J38" s="958"/>
      <c r="L38" s="989" t="s">
        <v>105</v>
      </c>
      <c r="M38" s="933"/>
      <c r="N38" s="990">
        <f>INDEX(D81:D84,MATCH(O32,A81:$A84,0))</f>
        <v>0</v>
      </c>
      <c r="O38" s="991"/>
      <c r="P38" s="991"/>
      <c r="Q38" s="991"/>
      <c r="R38" s="933"/>
      <c r="S38" s="991"/>
      <c r="T38" s="1039"/>
      <c r="V38" s="1034" t="s">
        <v>44</v>
      </c>
      <c r="W38" s="1038" t="s">
        <v>63</v>
      </c>
      <c r="X38" s="981">
        <v>639.22</v>
      </c>
      <c r="Y38" s="952">
        <v>193.63</v>
      </c>
      <c r="Z38" s="982">
        <v>105.13</v>
      </c>
      <c r="AA38" s="952">
        <v>208.52</v>
      </c>
      <c r="AB38" s="952">
        <v>143.55000000000001</v>
      </c>
      <c r="AC38" s="957">
        <v>91.08</v>
      </c>
      <c r="AD38" s="958">
        <v>52.97</v>
      </c>
      <c r="AE38" s="1036"/>
      <c r="AG38" s="989" t="s">
        <v>105</v>
      </c>
      <c r="AI38" s="990">
        <f>INDEX(Y81:Y84,MATCH(AJ32,V81:V84,0))</f>
        <v>0</v>
      </c>
      <c r="AJ38" s="991"/>
      <c r="AK38" s="991"/>
      <c r="AL38" s="991"/>
      <c r="AM38" s="991"/>
      <c r="AN38" s="991"/>
      <c r="AO38" s="1039"/>
    </row>
    <row r="39" spans="1:41" ht="15.6" x14ac:dyDescent="0.25">
      <c r="A39" s="1037" t="s">
        <v>44</v>
      </c>
      <c r="B39" s="1038" t="s">
        <v>64</v>
      </c>
      <c r="C39" s="962">
        <v>608.35</v>
      </c>
      <c r="D39" s="962">
        <v>184.27</v>
      </c>
      <c r="E39" s="962">
        <v>100.07</v>
      </c>
      <c r="F39" s="962">
        <v>198.48</v>
      </c>
      <c r="G39" s="962">
        <v>136.57</v>
      </c>
      <c r="H39" s="962">
        <v>86.64</v>
      </c>
      <c r="I39" s="963">
        <v>48.03</v>
      </c>
      <c r="J39" s="963"/>
      <c r="L39" s="989" t="str">
        <f>L11</f>
        <v>Tx network access charge/network capacity charge</v>
      </c>
      <c r="M39" s="933"/>
      <c r="N39" s="990">
        <v>0</v>
      </c>
      <c r="O39" s="991"/>
      <c r="P39" s="991"/>
      <c r="Q39" s="991"/>
      <c r="R39" s="991"/>
      <c r="S39" s="991"/>
      <c r="T39" s="1039"/>
      <c r="V39" s="1034" t="s">
        <v>44</v>
      </c>
      <c r="W39" s="1038" t="s">
        <v>64</v>
      </c>
      <c r="X39" s="964">
        <v>630.29999999999995</v>
      </c>
      <c r="Y39" s="962">
        <v>190.94</v>
      </c>
      <c r="Z39" s="965">
        <v>103.68</v>
      </c>
      <c r="AA39" s="962">
        <v>205.65</v>
      </c>
      <c r="AB39" s="962">
        <v>141.52000000000001</v>
      </c>
      <c r="AC39" s="966">
        <v>89.77</v>
      </c>
      <c r="AD39" s="963">
        <v>48.62</v>
      </c>
      <c r="AE39" s="1036"/>
      <c r="AG39" s="989" t="str">
        <f>AG11</f>
        <v>Tx network  capacity charge/network capacity charge</v>
      </c>
      <c r="AI39" s="990">
        <v>0</v>
      </c>
      <c r="AJ39" s="991"/>
      <c r="AK39" s="991"/>
      <c r="AL39" s="991"/>
      <c r="AM39" s="991"/>
      <c r="AN39" s="991"/>
      <c r="AO39" s="1039"/>
    </row>
    <row r="40" spans="1:41" ht="16.2" thickBot="1" x14ac:dyDescent="0.3">
      <c r="A40" s="1037" t="s">
        <v>44</v>
      </c>
      <c r="B40" s="1038" t="s">
        <v>65</v>
      </c>
      <c r="C40" s="962">
        <v>588.99</v>
      </c>
      <c r="D40" s="962">
        <v>178.4</v>
      </c>
      <c r="E40" s="962">
        <v>96.85</v>
      </c>
      <c r="F40" s="962">
        <v>192.12</v>
      </c>
      <c r="G40" s="962">
        <v>132.22999999999999</v>
      </c>
      <c r="H40" s="962">
        <v>83.9</v>
      </c>
      <c r="I40" s="963">
        <v>26.99</v>
      </c>
      <c r="J40" s="963"/>
      <c r="L40" s="989" t="str">
        <f>L12</f>
        <v>Distribution network capacity charge</v>
      </c>
      <c r="M40" s="933"/>
      <c r="N40" s="990">
        <f t="array" ref="N40">INDEX(I34:I49,MATCH(1,(O33=A34:A49)*(O32=B34:B49),0))</f>
        <v>47.87</v>
      </c>
      <c r="O40" s="991"/>
      <c r="P40" s="991"/>
      <c r="Q40" s="933" t="s">
        <v>249</v>
      </c>
      <c r="R40" s="991">
        <f>INDEX(G81:G84,MATCH(O32,A81:A84,0))</f>
        <v>0.79</v>
      </c>
      <c r="S40" s="991"/>
      <c r="T40" s="1039"/>
      <c r="V40" s="1034" t="s">
        <v>44</v>
      </c>
      <c r="W40" s="1038" t="s">
        <v>65</v>
      </c>
      <c r="X40" s="964">
        <v>610.28</v>
      </c>
      <c r="Y40" s="962">
        <v>184.86</v>
      </c>
      <c r="Z40" s="965">
        <v>100.39</v>
      </c>
      <c r="AA40" s="962">
        <v>199.09</v>
      </c>
      <c r="AB40" s="962">
        <v>137</v>
      </c>
      <c r="AC40" s="966">
        <v>86.9</v>
      </c>
      <c r="AD40" s="963">
        <v>27.33</v>
      </c>
      <c r="AE40" s="1036"/>
      <c r="AG40" s="989" t="str">
        <f>AG12</f>
        <v>Distribution network  capacity charge</v>
      </c>
      <c r="AI40" s="990">
        <f t="array" ref="AI40">INDEX(AD34:AD49,MATCH(1,(AJ33=V34:V49)*(AJ32=W34:W49),0))</f>
        <v>48.41</v>
      </c>
      <c r="AJ40" s="991"/>
      <c r="AK40" s="991"/>
      <c r="AL40" s="991"/>
      <c r="AM40" s="991"/>
      <c r="AN40" s="991"/>
      <c r="AO40" s="1039"/>
    </row>
    <row r="41" spans="1:41" ht="15.6" x14ac:dyDescent="0.25">
      <c r="A41" s="1041" t="s">
        <v>44</v>
      </c>
      <c r="B41" s="1042" t="s">
        <v>66</v>
      </c>
      <c r="C41" s="976">
        <v>555.21</v>
      </c>
      <c r="D41" s="976">
        <v>168.22</v>
      </c>
      <c r="E41" s="976">
        <v>91.29</v>
      </c>
      <c r="F41" s="976">
        <v>181.09</v>
      </c>
      <c r="G41" s="976">
        <v>124.61</v>
      </c>
      <c r="H41" s="976">
        <v>79.040000000000006</v>
      </c>
      <c r="I41" s="977">
        <v>19.809999999999999</v>
      </c>
      <c r="J41" s="977"/>
      <c r="L41" s="989" t="s">
        <v>23</v>
      </c>
      <c r="M41" s="933"/>
      <c r="N41" s="990">
        <f>INDEX(E81:E84,MATCH(O32,A81:A84,0))</f>
        <v>13.55</v>
      </c>
      <c r="O41" s="991" t="s">
        <v>11</v>
      </c>
      <c r="P41" s="991"/>
      <c r="Q41" s="1045" t="s">
        <v>92</v>
      </c>
      <c r="R41" s="1004">
        <v>1</v>
      </c>
      <c r="S41" s="1004"/>
      <c r="T41" s="1005"/>
      <c r="V41" s="1043" t="s">
        <v>44</v>
      </c>
      <c r="W41" s="1042" t="s">
        <v>66</v>
      </c>
      <c r="X41" s="978">
        <v>575.26</v>
      </c>
      <c r="Y41" s="976">
        <v>174.31</v>
      </c>
      <c r="Z41" s="979">
        <v>94.63</v>
      </c>
      <c r="AA41" s="976">
        <v>187.62</v>
      </c>
      <c r="AB41" s="976">
        <v>129.18</v>
      </c>
      <c r="AC41" s="980">
        <v>81.91</v>
      </c>
      <c r="AD41" s="977">
        <v>20.05</v>
      </c>
      <c r="AE41" s="1036"/>
      <c r="AG41" s="989" t="s">
        <v>23</v>
      </c>
      <c r="AI41" s="990">
        <f>INDEX(Z81:Z84,MATCH(AJ32,V81:V84,0))</f>
        <v>13.74</v>
      </c>
      <c r="AJ41" s="991" t="s">
        <v>11</v>
      </c>
      <c r="AK41" s="991"/>
      <c r="AL41" s="1045" t="s">
        <v>92</v>
      </c>
      <c r="AM41" s="1004">
        <v>1</v>
      </c>
      <c r="AN41" s="1004"/>
      <c r="AO41" s="1005"/>
    </row>
    <row r="42" spans="1:41" ht="15.75" customHeight="1" x14ac:dyDescent="0.25">
      <c r="A42" s="1037" t="s">
        <v>43</v>
      </c>
      <c r="B42" s="1038" t="s">
        <v>63</v>
      </c>
      <c r="C42" s="952">
        <v>623.07000000000005</v>
      </c>
      <c r="D42" s="952">
        <v>188.75</v>
      </c>
      <c r="E42" s="952">
        <v>102.47</v>
      </c>
      <c r="F42" s="952">
        <v>203.25</v>
      </c>
      <c r="G42" s="952">
        <v>139.91</v>
      </c>
      <c r="H42" s="952">
        <v>88.73</v>
      </c>
      <c r="I42" s="958">
        <v>52.62</v>
      </c>
      <c r="J42" s="958"/>
      <c r="L42" s="989" t="s">
        <v>75</v>
      </c>
      <c r="M42" s="933"/>
      <c r="N42" s="990">
        <f>INDEX(B71:B75,MATCH(O34,A71:A75,0))</f>
        <v>399.38</v>
      </c>
      <c r="O42" s="991"/>
      <c r="P42" s="991"/>
      <c r="Q42" s="921" t="s">
        <v>95</v>
      </c>
      <c r="R42" s="1007">
        <f>INDEX($B$100:$B$103,MATCH(O32,$A$100:$A$103,0))</f>
        <v>1.0956999999999999</v>
      </c>
      <c r="S42" s="1007"/>
      <c r="T42" s="1008"/>
      <c r="V42" s="1034" t="s">
        <v>43</v>
      </c>
      <c r="W42" s="1038" t="s">
        <v>63</v>
      </c>
      <c r="X42" s="981">
        <v>645.6</v>
      </c>
      <c r="Y42" s="952">
        <v>195.58</v>
      </c>
      <c r="Z42" s="982">
        <v>106.18</v>
      </c>
      <c r="AA42" s="952">
        <v>210.57</v>
      </c>
      <c r="AB42" s="952">
        <v>144.97</v>
      </c>
      <c r="AC42" s="957">
        <v>91.97</v>
      </c>
      <c r="AD42" s="958">
        <v>53.25</v>
      </c>
      <c r="AE42" s="1036"/>
      <c r="AG42" s="989" t="s">
        <v>75</v>
      </c>
      <c r="AI42" s="990">
        <f>INDEX(W71:W75,MATCH(AJ34,V71:V75,0))</f>
        <v>402.32</v>
      </c>
      <c r="AJ42" s="991"/>
      <c r="AK42" s="991"/>
      <c r="AL42" s="921" t="s">
        <v>95</v>
      </c>
      <c r="AM42" s="1007">
        <f>INDEX($B$100:$B$103,MATCH(AJ32,$A$100:$A$103,0))</f>
        <v>1.0956999999999999</v>
      </c>
      <c r="AN42" s="1007"/>
      <c r="AO42" s="1008"/>
    </row>
    <row r="43" spans="1:41" ht="16.2" thickBot="1" x14ac:dyDescent="0.3">
      <c r="A43" s="1037" t="s">
        <v>43</v>
      </c>
      <c r="B43" s="1038" t="s">
        <v>64</v>
      </c>
      <c r="C43" s="962">
        <v>614.46</v>
      </c>
      <c r="D43" s="962">
        <v>186.17</v>
      </c>
      <c r="E43" s="962">
        <v>101.08</v>
      </c>
      <c r="F43" s="962">
        <v>200.44</v>
      </c>
      <c r="G43" s="962">
        <v>137.97</v>
      </c>
      <c r="H43" s="962">
        <v>87.52</v>
      </c>
      <c r="I43" s="963">
        <v>48.17</v>
      </c>
      <c r="J43" s="963"/>
      <c r="L43" s="1013" t="s">
        <v>74</v>
      </c>
      <c r="M43" s="971"/>
      <c r="N43" s="1046">
        <f>INDEX(C71:C75,MATCH(O34,A71:A75,0))</f>
        <v>180</v>
      </c>
      <c r="O43" s="1047"/>
      <c r="P43" s="1047"/>
      <c r="Q43" s="967" t="s">
        <v>94</v>
      </c>
      <c r="R43" s="1015">
        <f>INDEX($B$94:$B$97,MATCH(O33,$A$94:$A$97,0))</f>
        <v>1.0106999999999999</v>
      </c>
      <c r="S43" s="1015"/>
      <c r="T43" s="1016"/>
      <c r="V43" s="1034" t="s">
        <v>43</v>
      </c>
      <c r="W43" s="1038" t="s">
        <v>64</v>
      </c>
      <c r="X43" s="964">
        <v>636.65</v>
      </c>
      <c r="Y43" s="962">
        <v>192.84</v>
      </c>
      <c r="Z43" s="965">
        <v>104.74</v>
      </c>
      <c r="AA43" s="962">
        <v>207.72</v>
      </c>
      <c r="AB43" s="962">
        <v>142.87</v>
      </c>
      <c r="AC43" s="966">
        <v>90.68</v>
      </c>
      <c r="AD43" s="963">
        <v>48.74</v>
      </c>
      <c r="AE43" s="1036"/>
      <c r="AG43" s="1013" t="s">
        <v>74</v>
      </c>
      <c r="AH43" s="1020"/>
      <c r="AI43" s="1046">
        <f>INDEX(X71:X75,MATCH(AJ34,V71:V75,0))</f>
        <v>181.34</v>
      </c>
      <c r="AJ43" s="1047"/>
      <c r="AK43" s="1047"/>
      <c r="AL43" s="967" t="s">
        <v>94</v>
      </c>
      <c r="AM43" s="1015">
        <f>INDEX($B$94:$B$97,MATCH(AJ33,$A$94:$A$97,0))</f>
        <v>1.0106999999999999</v>
      </c>
      <c r="AN43" s="1015"/>
      <c r="AO43" s="1016"/>
    </row>
    <row r="44" spans="1:41" ht="15.6" x14ac:dyDescent="0.25">
      <c r="A44" s="1037" t="s">
        <v>43</v>
      </c>
      <c r="B44" s="1038" t="s">
        <v>65</v>
      </c>
      <c r="C44" s="962">
        <v>595.01</v>
      </c>
      <c r="D44" s="962">
        <v>180.25</v>
      </c>
      <c r="E44" s="962">
        <v>97.86</v>
      </c>
      <c r="F44" s="962">
        <v>194.08</v>
      </c>
      <c r="G44" s="962">
        <v>133.61000000000001</v>
      </c>
      <c r="H44" s="962">
        <v>84.77</v>
      </c>
      <c r="I44" s="963">
        <v>27.16</v>
      </c>
      <c r="J44" s="963"/>
      <c r="V44" s="1034" t="s">
        <v>43</v>
      </c>
      <c r="W44" s="1038" t="s">
        <v>65</v>
      </c>
      <c r="X44" s="964">
        <v>616.5</v>
      </c>
      <c r="Y44" s="962">
        <v>186.72</v>
      </c>
      <c r="Z44" s="965">
        <v>101.38</v>
      </c>
      <c r="AA44" s="962">
        <v>201.04</v>
      </c>
      <c r="AB44" s="962">
        <v>138.36000000000001</v>
      </c>
      <c r="AC44" s="966">
        <v>87.75</v>
      </c>
      <c r="AD44" s="963">
        <v>27.47</v>
      </c>
      <c r="AE44" s="1036"/>
    </row>
    <row r="45" spans="1:41" ht="15.6" x14ac:dyDescent="0.25">
      <c r="A45" s="1041" t="s">
        <v>43</v>
      </c>
      <c r="B45" s="1042" t="s">
        <v>66</v>
      </c>
      <c r="C45" s="976">
        <v>560.79999999999995</v>
      </c>
      <c r="D45" s="976">
        <v>169.85</v>
      </c>
      <c r="E45" s="976">
        <v>92.3</v>
      </c>
      <c r="F45" s="976">
        <v>182.92</v>
      </c>
      <c r="G45" s="976">
        <v>125.89</v>
      </c>
      <c r="H45" s="976">
        <v>79.89</v>
      </c>
      <c r="I45" s="977">
        <v>20.09</v>
      </c>
      <c r="J45" s="977"/>
      <c r="V45" s="1043" t="s">
        <v>43</v>
      </c>
      <c r="W45" s="1042" t="s">
        <v>66</v>
      </c>
      <c r="X45" s="978">
        <v>581.03</v>
      </c>
      <c r="Y45" s="976">
        <v>176.05</v>
      </c>
      <c r="Z45" s="979">
        <v>95.58</v>
      </c>
      <c r="AA45" s="976">
        <v>189.56</v>
      </c>
      <c r="AB45" s="976">
        <v>130.44999999999999</v>
      </c>
      <c r="AC45" s="980">
        <v>82.75</v>
      </c>
      <c r="AD45" s="977">
        <v>20.32</v>
      </c>
      <c r="AE45" s="1036"/>
    </row>
    <row r="46" spans="1:41" ht="15.6" x14ac:dyDescent="0.25">
      <c r="A46" s="1037" t="s">
        <v>42</v>
      </c>
      <c r="B46" s="1038" t="s">
        <v>63</v>
      </c>
      <c r="C46" s="952">
        <v>629.34</v>
      </c>
      <c r="D46" s="952">
        <v>190.72</v>
      </c>
      <c r="E46" s="952">
        <v>103.51</v>
      </c>
      <c r="F46" s="952">
        <v>205.32</v>
      </c>
      <c r="G46" s="952">
        <v>141.29</v>
      </c>
      <c r="H46" s="952">
        <v>89.66</v>
      </c>
      <c r="I46" s="958">
        <v>52.65</v>
      </c>
      <c r="J46" s="958"/>
      <c r="V46" s="1034" t="s">
        <v>42</v>
      </c>
      <c r="W46" s="1038" t="s">
        <v>63</v>
      </c>
      <c r="X46" s="981">
        <v>652.05999999999995</v>
      </c>
      <c r="Y46" s="952">
        <v>197.56</v>
      </c>
      <c r="Z46" s="982">
        <v>107.28</v>
      </c>
      <c r="AA46" s="952">
        <v>212.74</v>
      </c>
      <c r="AB46" s="952">
        <v>146.38999999999999</v>
      </c>
      <c r="AC46" s="957">
        <v>92.89</v>
      </c>
      <c r="AD46" s="958">
        <v>53.27</v>
      </c>
      <c r="AE46" s="1036"/>
    </row>
    <row r="47" spans="1:41" ht="15.6" x14ac:dyDescent="0.25">
      <c r="A47" s="1037" t="s">
        <v>42</v>
      </c>
      <c r="B47" s="1038" t="s">
        <v>64</v>
      </c>
      <c r="C47" s="962">
        <v>620.57000000000005</v>
      </c>
      <c r="D47" s="962">
        <v>187.97</v>
      </c>
      <c r="E47" s="962">
        <v>102.04</v>
      </c>
      <c r="F47" s="962">
        <v>202.4</v>
      </c>
      <c r="G47" s="962">
        <v>139.28</v>
      </c>
      <c r="H47" s="962">
        <v>88.38</v>
      </c>
      <c r="I47" s="963">
        <v>48.33</v>
      </c>
      <c r="J47" s="963"/>
      <c r="V47" s="1034" t="s">
        <v>42</v>
      </c>
      <c r="W47" s="1038" t="s">
        <v>64</v>
      </c>
      <c r="X47" s="964">
        <v>643.01</v>
      </c>
      <c r="Y47" s="962">
        <v>194.77</v>
      </c>
      <c r="Z47" s="965">
        <v>105.79</v>
      </c>
      <c r="AA47" s="962">
        <v>209.73</v>
      </c>
      <c r="AB47" s="962">
        <v>144.35</v>
      </c>
      <c r="AC47" s="966">
        <v>91.54</v>
      </c>
      <c r="AD47" s="963">
        <v>48.95</v>
      </c>
      <c r="AE47" s="1036"/>
    </row>
    <row r="48" spans="1:41" ht="15.6" x14ac:dyDescent="0.25">
      <c r="A48" s="1037" t="s">
        <v>42</v>
      </c>
      <c r="B48" s="1038" t="s">
        <v>65</v>
      </c>
      <c r="C48" s="962">
        <v>600.97</v>
      </c>
      <c r="D48" s="962">
        <v>182.03</v>
      </c>
      <c r="E48" s="962">
        <v>98.84</v>
      </c>
      <c r="F48" s="962">
        <v>196.02</v>
      </c>
      <c r="G48" s="962">
        <v>134.91999999999999</v>
      </c>
      <c r="H48" s="962">
        <v>85.59</v>
      </c>
      <c r="I48" s="963">
        <v>27.26</v>
      </c>
      <c r="J48" s="963"/>
      <c r="V48" s="1034" t="s">
        <v>42</v>
      </c>
      <c r="W48" s="1038" t="s">
        <v>65</v>
      </c>
      <c r="X48" s="964">
        <v>622.70000000000005</v>
      </c>
      <c r="Y48" s="962">
        <v>188.65</v>
      </c>
      <c r="Z48" s="965">
        <v>102.44</v>
      </c>
      <c r="AA48" s="962">
        <v>203.12</v>
      </c>
      <c r="AB48" s="962">
        <v>139.77000000000001</v>
      </c>
      <c r="AC48" s="966">
        <v>88.67</v>
      </c>
      <c r="AD48" s="963">
        <v>27.57</v>
      </c>
      <c r="AE48" s="1036"/>
    </row>
    <row r="49" spans="1:41" ht="16.2" thickBot="1" x14ac:dyDescent="0.3">
      <c r="A49" s="1048" t="s">
        <v>42</v>
      </c>
      <c r="B49" s="1049" t="s">
        <v>66</v>
      </c>
      <c r="C49" s="1011">
        <v>566.26</v>
      </c>
      <c r="D49" s="1011">
        <v>171.61</v>
      </c>
      <c r="E49" s="1011">
        <v>93.24</v>
      </c>
      <c r="F49" s="1011">
        <v>184.83</v>
      </c>
      <c r="G49" s="1011">
        <v>127.26</v>
      </c>
      <c r="H49" s="1011">
        <v>80.77</v>
      </c>
      <c r="I49" s="1012">
        <v>20.239999999999998</v>
      </c>
      <c r="J49" s="1012"/>
      <c r="V49" s="1050" t="s">
        <v>42</v>
      </c>
      <c r="W49" s="1049" t="s">
        <v>66</v>
      </c>
      <c r="X49" s="1017">
        <v>586.75</v>
      </c>
      <c r="Y49" s="1011">
        <v>177.82</v>
      </c>
      <c r="Z49" s="1018">
        <v>96.65</v>
      </c>
      <c r="AA49" s="1011">
        <v>191.5</v>
      </c>
      <c r="AB49" s="1011">
        <v>131.81</v>
      </c>
      <c r="AC49" s="1019">
        <v>83.66</v>
      </c>
      <c r="AD49" s="1012">
        <v>20.45</v>
      </c>
      <c r="AE49" s="1036"/>
    </row>
    <row r="50" spans="1:41" x14ac:dyDescent="0.25">
      <c r="A50" s="907"/>
    </row>
    <row r="51" spans="1:41" ht="13.8" thickBot="1" x14ac:dyDescent="0.3">
      <c r="A51" s="907"/>
    </row>
    <row r="52" spans="1:41" ht="41.4" customHeight="1" thickBot="1" x14ac:dyDescent="0.35">
      <c r="A52" s="1021"/>
      <c r="B52" s="1051"/>
      <c r="C52" s="1389" t="s">
        <v>46</v>
      </c>
      <c r="D52" s="1387"/>
      <c r="E52" s="1387"/>
      <c r="F52" s="1387"/>
      <c r="G52" s="1387"/>
      <c r="H52" s="1387"/>
      <c r="I52" s="1052" t="s">
        <v>295</v>
      </c>
      <c r="J52" s="1052"/>
      <c r="L52" s="914" t="s">
        <v>103</v>
      </c>
      <c r="M52" s="983" t="s">
        <v>37</v>
      </c>
      <c r="N52" s="984"/>
      <c r="O52" s="918" t="str">
        <f>'1a) Consumption + recon current'!$C$6</f>
        <v>≥ 500 V &amp; &lt; 66 kV</v>
      </c>
      <c r="P52" s="918"/>
      <c r="Q52" s="918"/>
      <c r="R52" s="918"/>
      <c r="S52" s="918"/>
      <c r="T52" s="920"/>
      <c r="W52" s="1053"/>
      <c r="X52" s="1392" t="s">
        <v>57</v>
      </c>
      <c r="Y52" s="1393"/>
      <c r="Z52" s="1393"/>
      <c r="AA52" s="1393"/>
      <c r="AB52" s="1393"/>
      <c r="AC52" s="1394"/>
      <c r="AD52" s="1052" t="s">
        <v>295</v>
      </c>
      <c r="AE52" s="1054"/>
      <c r="AG52" s="914" t="s">
        <v>103</v>
      </c>
      <c r="AH52" s="983" t="s">
        <v>37</v>
      </c>
      <c r="AI52" s="984"/>
      <c r="AJ52" s="918" t="str">
        <f>'1a) Consumption + recon current'!$C$6</f>
        <v>≥ 500 V &amp; &lt; 66 kV</v>
      </c>
      <c r="AK52" s="918"/>
      <c r="AL52" s="918"/>
      <c r="AM52" s="918"/>
      <c r="AN52" s="918"/>
      <c r="AO52" s="920"/>
    </row>
    <row r="53" spans="1:41" ht="15.6" x14ac:dyDescent="0.3">
      <c r="A53" s="1055" t="s">
        <v>36</v>
      </c>
      <c r="B53" s="1056" t="s">
        <v>37</v>
      </c>
      <c r="C53" s="1383" t="s">
        <v>30</v>
      </c>
      <c r="D53" s="1384"/>
      <c r="E53" s="1385"/>
      <c r="F53" s="1383" t="s">
        <v>31</v>
      </c>
      <c r="G53" s="1384"/>
      <c r="H53" s="1385"/>
      <c r="I53" s="1400"/>
      <c r="J53" s="1057"/>
      <c r="L53" s="985"/>
      <c r="M53" s="986" t="s">
        <v>282</v>
      </c>
      <c r="N53" s="987"/>
      <c r="O53" s="933" t="str">
        <f>'1a) Consumption + recon current'!$C$7</f>
        <v>≤ 300 km</v>
      </c>
      <c r="P53" s="933"/>
      <c r="Q53" s="933"/>
      <c r="R53" s="933"/>
      <c r="S53" s="933"/>
      <c r="T53" s="935"/>
      <c r="V53" s="1055" t="s">
        <v>36</v>
      </c>
      <c r="W53" s="1056" t="s">
        <v>37</v>
      </c>
      <c r="X53" s="1383" t="s">
        <v>30</v>
      </c>
      <c r="Y53" s="1384"/>
      <c r="Z53" s="1385"/>
      <c r="AA53" s="1383" t="s">
        <v>31</v>
      </c>
      <c r="AB53" s="1384"/>
      <c r="AC53" s="1385"/>
      <c r="AD53" s="1401"/>
      <c r="AE53" s="1058"/>
      <c r="AG53" s="985"/>
      <c r="AH53" s="986" t="s">
        <v>282</v>
      </c>
      <c r="AI53" s="987"/>
      <c r="AJ53" s="933" t="str">
        <f>'1a) Consumption + recon current'!$C$7</f>
        <v>≤ 300 km</v>
      </c>
      <c r="AK53" s="933"/>
      <c r="AL53" s="933"/>
      <c r="AM53" s="933"/>
      <c r="AN53" s="933"/>
      <c r="AO53" s="935"/>
    </row>
    <row r="54" spans="1:41" ht="16.2" thickBot="1" x14ac:dyDescent="0.3">
      <c r="A54" s="1059"/>
      <c r="B54" s="1060"/>
      <c r="C54" s="1196" t="s">
        <v>38</v>
      </c>
      <c r="D54" s="1119" t="s">
        <v>39</v>
      </c>
      <c r="E54" s="1197" t="s">
        <v>40</v>
      </c>
      <c r="F54" s="1196" t="s">
        <v>38</v>
      </c>
      <c r="G54" s="1119" t="s">
        <v>39</v>
      </c>
      <c r="H54" s="1197" t="s">
        <v>40</v>
      </c>
      <c r="I54" s="1378"/>
      <c r="J54" s="1059"/>
      <c r="L54" s="988"/>
      <c r="M54" s="986" t="s">
        <v>278</v>
      </c>
      <c r="N54" s="933"/>
      <c r="O54" s="933" t="str">
        <f>'1a) Consumption + recon current'!$C$8</f>
        <v>&gt; 1 MVA</v>
      </c>
      <c r="P54" s="933"/>
      <c r="Q54" s="933"/>
      <c r="R54" s="933"/>
      <c r="S54" s="933"/>
      <c r="T54" s="935"/>
      <c r="V54" s="1059"/>
      <c r="W54" s="1060"/>
      <c r="X54" s="1196" t="s">
        <v>38</v>
      </c>
      <c r="Y54" s="1119" t="s">
        <v>39</v>
      </c>
      <c r="Z54" s="1197" t="s">
        <v>40</v>
      </c>
      <c r="AA54" s="1196" t="s">
        <v>38</v>
      </c>
      <c r="AB54" s="1119" t="s">
        <v>39</v>
      </c>
      <c r="AC54" s="1197" t="s">
        <v>40</v>
      </c>
      <c r="AD54" s="1378"/>
      <c r="AE54" s="1054"/>
      <c r="AG54" s="988"/>
      <c r="AH54" s="986" t="s">
        <v>278</v>
      </c>
      <c r="AJ54" s="933" t="str">
        <f>'1a) Consumption + recon current'!$C$8</f>
        <v>&gt; 1 MVA</v>
      </c>
      <c r="AK54" s="933"/>
      <c r="AL54" s="933"/>
      <c r="AM54" s="933"/>
      <c r="AN54" s="933"/>
      <c r="AO54" s="935"/>
    </row>
    <row r="55" spans="1:41" ht="15.6" x14ac:dyDescent="0.25">
      <c r="A55" s="1064" t="s">
        <v>41</v>
      </c>
      <c r="B55" s="1065" t="s">
        <v>63</v>
      </c>
      <c r="C55" s="1066">
        <v>633.61</v>
      </c>
      <c r="D55" s="1067">
        <v>191.95</v>
      </c>
      <c r="E55" s="1068">
        <v>104.26</v>
      </c>
      <c r="F55" s="1069">
        <v>206.7</v>
      </c>
      <c r="G55" s="1067">
        <v>142.22999999999999</v>
      </c>
      <c r="H55" s="1068">
        <v>90.24</v>
      </c>
      <c r="I55" s="958">
        <v>36.6</v>
      </c>
      <c r="J55" s="1070"/>
      <c r="L55" s="988"/>
      <c r="M55" s="986"/>
      <c r="N55" s="933"/>
      <c r="O55" s="933"/>
      <c r="P55" s="933"/>
      <c r="Q55" s="933"/>
      <c r="R55" s="933"/>
      <c r="S55" s="933"/>
      <c r="T55" s="935"/>
      <c r="V55" s="1064" t="s">
        <v>41</v>
      </c>
      <c r="W55" s="951" t="s">
        <v>63</v>
      </c>
      <c r="X55" s="981">
        <v>656.54</v>
      </c>
      <c r="Y55" s="952">
        <v>198.87</v>
      </c>
      <c r="Z55" s="1204">
        <v>108.01</v>
      </c>
      <c r="AA55" s="952">
        <v>214.18</v>
      </c>
      <c r="AB55" s="952">
        <v>147.38999999999999</v>
      </c>
      <c r="AC55" s="957">
        <v>93.5</v>
      </c>
      <c r="AD55" s="1071">
        <v>37.340000000000003</v>
      </c>
      <c r="AE55" s="1036"/>
      <c r="AG55" s="988"/>
      <c r="AH55" s="986"/>
      <c r="AJ55" s="933"/>
      <c r="AK55" s="933"/>
      <c r="AL55" s="933"/>
      <c r="AM55" s="933"/>
      <c r="AN55" s="933"/>
      <c r="AO55" s="935"/>
    </row>
    <row r="56" spans="1:41" ht="16.2" thickBot="1" x14ac:dyDescent="0.3">
      <c r="A56" s="974" t="s">
        <v>41</v>
      </c>
      <c r="B56" s="1072" t="s">
        <v>64</v>
      </c>
      <c r="C56" s="954">
        <v>627.35</v>
      </c>
      <c r="D56" s="1073">
        <v>190.07</v>
      </c>
      <c r="E56" s="1074">
        <v>103.19</v>
      </c>
      <c r="F56" s="1075">
        <v>204.66</v>
      </c>
      <c r="G56" s="1073">
        <v>140.82</v>
      </c>
      <c r="H56" s="1074">
        <v>89.3</v>
      </c>
      <c r="I56" s="963">
        <v>33.54</v>
      </c>
      <c r="J56" s="1070"/>
      <c r="L56" s="1040"/>
      <c r="M56" s="933"/>
      <c r="N56" s="990" t="s">
        <v>67</v>
      </c>
      <c r="O56" s="991" t="s">
        <v>68</v>
      </c>
      <c r="P56" s="991" t="s">
        <v>69</v>
      </c>
      <c r="Q56" s="991" t="s">
        <v>67</v>
      </c>
      <c r="R56" s="991" t="s">
        <v>68</v>
      </c>
      <c r="S56" s="991" t="s">
        <v>69</v>
      </c>
      <c r="T56" s="992" t="s">
        <v>97</v>
      </c>
      <c r="V56" s="974" t="s">
        <v>41</v>
      </c>
      <c r="W56" s="961" t="s">
        <v>64</v>
      </c>
      <c r="X56" s="964">
        <v>650.01</v>
      </c>
      <c r="Y56" s="962">
        <v>196.92</v>
      </c>
      <c r="Z56" s="965">
        <v>106.93</v>
      </c>
      <c r="AA56" s="962">
        <v>212.08</v>
      </c>
      <c r="AB56" s="962">
        <v>145.9</v>
      </c>
      <c r="AC56" s="966">
        <v>92.55</v>
      </c>
      <c r="AD56" s="963">
        <v>34.26</v>
      </c>
      <c r="AE56" s="1036"/>
      <c r="AG56" s="1040"/>
      <c r="AI56" s="990" t="s">
        <v>67</v>
      </c>
      <c r="AJ56" s="991" t="s">
        <v>68</v>
      </c>
      <c r="AK56" s="991" t="s">
        <v>69</v>
      </c>
      <c r="AL56" s="991" t="s">
        <v>67</v>
      </c>
      <c r="AM56" s="991" t="s">
        <v>68</v>
      </c>
      <c r="AN56" s="991" t="s">
        <v>69</v>
      </c>
      <c r="AO56" s="1039" t="s">
        <v>97</v>
      </c>
    </row>
    <row r="57" spans="1:41" ht="15.75" customHeight="1" x14ac:dyDescent="0.25">
      <c r="A57" s="1064" t="s">
        <v>44</v>
      </c>
      <c r="B57" s="1065" t="s">
        <v>63</v>
      </c>
      <c r="C57" s="1076">
        <v>639.98</v>
      </c>
      <c r="D57" s="1077">
        <v>193.88</v>
      </c>
      <c r="E57" s="1078">
        <v>105.29</v>
      </c>
      <c r="F57" s="1076">
        <v>208.76</v>
      </c>
      <c r="G57" s="1077">
        <v>143.69</v>
      </c>
      <c r="H57" s="1078">
        <v>91.17</v>
      </c>
      <c r="I57" s="963">
        <v>36.71</v>
      </c>
      <c r="J57" s="1070"/>
      <c r="L57" s="994" t="s">
        <v>283</v>
      </c>
      <c r="M57" s="995"/>
      <c r="N57" s="1079">
        <f t="array" ref="N57">INDEX(C55:C62,MATCH(1,(O53=A55:A62)*(O52=B55:B62),0))</f>
        <v>627.35</v>
      </c>
      <c r="O57" s="1079">
        <f t="array" ref="O57">INDEX(D55:D62,MATCH(1,(O53=A55:A62)*(O52=B55:B62),0))</f>
        <v>190.07</v>
      </c>
      <c r="P57" s="1079">
        <f t="array" ref="P57">INDEX(E55:E62,MATCH(1,(O53=A55:A62)*(O52=B55:B62),0))</f>
        <v>103.19</v>
      </c>
      <c r="Q57" s="1079">
        <f t="array" ref="Q57">INDEX(F55:F62,MATCH(1,(O53=A55:A62)*(O52=B55:B62),0))</f>
        <v>204.66</v>
      </c>
      <c r="R57" s="1079">
        <f t="array" ref="R57">INDEX(G55:G62,MATCH(1,(O53=A55:A62)*(O52=$B$55:$B$62),0))</f>
        <v>140.82</v>
      </c>
      <c r="S57" s="1079">
        <f t="array" ref="S57">INDEX(H55:H62,MATCH(1,(O53=A55:A62)*(O52=B55:B62),0))</f>
        <v>89.3</v>
      </c>
      <c r="T57" s="997">
        <f>INDEX(H81:H84,MATCH(O52,A81:A84,0))</f>
        <v>0.8</v>
      </c>
      <c r="V57" s="1064" t="s">
        <v>44</v>
      </c>
      <c r="W57" s="951" t="s">
        <v>63</v>
      </c>
      <c r="X57" s="981">
        <v>663.06</v>
      </c>
      <c r="Y57" s="952">
        <v>200.9</v>
      </c>
      <c r="Z57" s="982">
        <v>109.03</v>
      </c>
      <c r="AA57" s="952">
        <v>216.28</v>
      </c>
      <c r="AB57" s="952">
        <v>148.88</v>
      </c>
      <c r="AC57" s="957">
        <v>94.47</v>
      </c>
      <c r="AD57" s="1080">
        <v>37.5</v>
      </c>
      <c r="AE57" s="1036"/>
      <c r="AG57" s="994" t="s">
        <v>283</v>
      </c>
      <c r="AH57" s="1044"/>
      <c r="AI57" s="1079">
        <f t="array" ref="AI57">INDEX(X55:X62,MATCH(1,(AJ53=V55:V62)*(AJ52=W55:W62),0))</f>
        <v>650.01</v>
      </c>
      <c r="AJ57" s="1079">
        <f t="array" ref="AJ57">INDEX(Y55:Y62,MATCH(1,(AJ53=V55:V62)*(AJ52=W55:W62),0))</f>
        <v>196.92</v>
      </c>
      <c r="AK57" s="1079">
        <f t="array" ref="AK57">INDEX(Z55:Z62,MATCH(1,(AJ53=V55:V62)*(AJ52=W55:W62),0))</f>
        <v>106.93</v>
      </c>
      <c r="AL57" s="1079">
        <f t="array" ref="AL57">INDEX(AA55:AA62,MATCH(1,(AJ53=V55:V62)*(AJ52=W55:W62),0))</f>
        <v>212.08</v>
      </c>
      <c r="AM57" s="1079">
        <f t="array" ref="AM57">INDEX(AB55:AB62,MATCH(1,(AJ53=V55:V62)*(AJ52=$B$55:$B$62),0))</f>
        <v>145.9</v>
      </c>
      <c r="AN57" s="1079">
        <f t="array" ref="AN57">INDEX(AC55:AC62,MATCH(1,(AJ53=V55:V62)*(AJ52=W55:W62),0))</f>
        <v>92.55</v>
      </c>
      <c r="AO57" s="1081">
        <f>INDEX(AC81:AC84,MATCH(AJ52,V81:V84,0))</f>
        <v>0.82</v>
      </c>
    </row>
    <row r="58" spans="1:41" ht="16.2" thickBot="1" x14ac:dyDescent="0.3">
      <c r="A58" s="974" t="s">
        <v>44</v>
      </c>
      <c r="B58" s="1072" t="s">
        <v>64</v>
      </c>
      <c r="C58" s="1075">
        <v>633.6</v>
      </c>
      <c r="D58" s="1073">
        <v>191.93</v>
      </c>
      <c r="E58" s="1074">
        <v>104.26</v>
      </c>
      <c r="F58" s="1075">
        <v>206.7</v>
      </c>
      <c r="G58" s="1073">
        <v>142.22</v>
      </c>
      <c r="H58" s="1074">
        <v>90.24</v>
      </c>
      <c r="I58" s="977">
        <v>33.729999999999997</v>
      </c>
      <c r="J58" s="1070"/>
      <c r="L58" s="1082" t="str">
        <f>L38</f>
        <v>LV subsidy charge</v>
      </c>
      <c r="M58" s="933"/>
      <c r="N58" s="939">
        <v>0</v>
      </c>
      <c r="O58" s="939"/>
      <c r="P58" s="1036"/>
      <c r="Q58" s="1036"/>
      <c r="R58" s="1036"/>
      <c r="S58" s="1036"/>
      <c r="T58" s="1083"/>
      <c r="V58" s="974" t="s">
        <v>44</v>
      </c>
      <c r="W58" s="961" t="s">
        <v>64</v>
      </c>
      <c r="X58" s="964">
        <v>656.53</v>
      </c>
      <c r="Y58" s="962">
        <v>198.83</v>
      </c>
      <c r="Z58" s="965">
        <v>108.01</v>
      </c>
      <c r="AA58" s="962">
        <v>214.18</v>
      </c>
      <c r="AB58" s="962">
        <v>147.37</v>
      </c>
      <c r="AC58" s="966">
        <v>93.5</v>
      </c>
      <c r="AD58" s="977">
        <v>34.450000000000003</v>
      </c>
      <c r="AE58" s="1036"/>
      <c r="AG58" s="1082" t="str">
        <f>AG38</f>
        <v>LV subsidy charge</v>
      </c>
      <c r="AH58" s="933"/>
      <c r="AI58" s="939">
        <v>0</v>
      </c>
      <c r="AJ58" s="1084"/>
      <c r="AK58" s="1036"/>
      <c r="AL58" s="1036"/>
      <c r="AM58" s="1036"/>
      <c r="AN58" s="1036"/>
      <c r="AO58" s="1083"/>
    </row>
    <row r="59" spans="1:41" ht="15.75" customHeight="1" x14ac:dyDescent="0.25">
      <c r="A59" s="1064" t="s">
        <v>43</v>
      </c>
      <c r="B59" s="1065" t="s">
        <v>63</v>
      </c>
      <c r="C59" s="954">
        <v>646.38</v>
      </c>
      <c r="D59" s="955">
        <v>195.83</v>
      </c>
      <c r="E59" s="1085">
        <v>106.33</v>
      </c>
      <c r="F59" s="954">
        <v>210.86</v>
      </c>
      <c r="G59" s="955">
        <v>145.1</v>
      </c>
      <c r="H59" s="1085">
        <v>92.09</v>
      </c>
      <c r="I59" s="958">
        <v>36.89</v>
      </c>
      <c r="J59" s="1070"/>
      <c r="L59" s="1082" t="str">
        <f>L39</f>
        <v>Tx network access charge/network capacity charge</v>
      </c>
      <c r="M59" s="933"/>
      <c r="N59" s="939">
        <f t="array" ref="N59">INDEX(I55:I62,MATCH(1,(O53=A55:A62)*(O52=B55:B62),0))</f>
        <v>33.54</v>
      </c>
      <c r="O59" s="939"/>
      <c r="P59" s="1036"/>
      <c r="Q59" s="1036"/>
      <c r="R59" s="1036"/>
      <c r="S59" s="1036"/>
      <c r="T59" s="1083"/>
      <c r="V59" s="1064" t="s">
        <v>43</v>
      </c>
      <c r="W59" s="951" t="s">
        <v>63</v>
      </c>
      <c r="X59" s="981">
        <v>669.71</v>
      </c>
      <c r="Y59" s="952">
        <v>202.85</v>
      </c>
      <c r="Z59" s="982">
        <v>110.17</v>
      </c>
      <c r="AA59" s="952">
        <v>218.42</v>
      </c>
      <c r="AB59" s="952">
        <v>150.31</v>
      </c>
      <c r="AC59" s="957">
        <v>95.41</v>
      </c>
      <c r="AD59" s="958">
        <v>37.700000000000003</v>
      </c>
      <c r="AE59" s="1036"/>
      <c r="AG59" s="1082" t="str">
        <f>AG39</f>
        <v>Tx network  capacity charge/network capacity charge</v>
      </c>
      <c r="AH59" s="933"/>
      <c r="AI59" s="939">
        <f t="array" ref="AI59">INDEX(AD55:AD62,MATCH(1,(AJ53=V55:V62)*(AJ52=W55:W62),0))</f>
        <v>34.26</v>
      </c>
      <c r="AJ59" s="1084"/>
      <c r="AK59" s="1036"/>
      <c r="AL59" s="1036"/>
      <c r="AM59" s="1036"/>
      <c r="AN59" s="1036"/>
      <c r="AO59" s="1083"/>
    </row>
    <row r="60" spans="1:41" ht="16.2" thickBot="1" x14ac:dyDescent="0.3">
      <c r="A60" s="974" t="s">
        <v>43</v>
      </c>
      <c r="B60" s="1072" t="s">
        <v>64</v>
      </c>
      <c r="C60" s="1086">
        <v>639.92999999999995</v>
      </c>
      <c r="D60" s="1087">
        <v>193.82</v>
      </c>
      <c r="E60" s="1088">
        <v>105.29</v>
      </c>
      <c r="F60" s="1086">
        <v>208.76</v>
      </c>
      <c r="G60" s="1087">
        <v>143.69</v>
      </c>
      <c r="H60" s="1088">
        <v>91.17</v>
      </c>
      <c r="I60" s="963">
        <v>33.9</v>
      </c>
      <c r="J60" s="1070"/>
      <c r="L60" s="989" t="str">
        <f>L40</f>
        <v>Distribution network capacity charge</v>
      </c>
      <c r="M60" s="933"/>
      <c r="N60" s="990">
        <v>0</v>
      </c>
      <c r="O60" s="1089"/>
      <c r="P60" s="1036"/>
      <c r="Q60" s="933" t="s">
        <v>249</v>
      </c>
      <c r="R60" s="1090">
        <f>INDEX(H81:H84,MATCH(O52,A81:A84,0))</f>
        <v>0.8</v>
      </c>
      <c r="S60" s="1091"/>
      <c r="T60" s="1039"/>
      <c r="V60" s="974" t="s">
        <v>43</v>
      </c>
      <c r="W60" s="961" t="s">
        <v>64</v>
      </c>
      <c r="X60" s="964">
        <v>663.03</v>
      </c>
      <c r="Y60" s="962">
        <v>200.86</v>
      </c>
      <c r="Z60" s="965">
        <v>109.03</v>
      </c>
      <c r="AA60" s="962">
        <v>216.28</v>
      </c>
      <c r="AB60" s="962">
        <v>148.88</v>
      </c>
      <c r="AC60" s="966">
        <v>94.47</v>
      </c>
      <c r="AD60" s="963">
        <v>34.630000000000003</v>
      </c>
      <c r="AE60" s="1036"/>
      <c r="AG60" s="989" t="str">
        <f>AG40</f>
        <v>Distribution network  capacity charge</v>
      </c>
      <c r="AH60" s="933"/>
      <c r="AI60" s="1092">
        <v>0</v>
      </c>
      <c r="AJ60" s="1089"/>
      <c r="AK60" s="1036"/>
      <c r="AL60" s="1036"/>
      <c r="AM60" s="1091"/>
      <c r="AN60" s="1091"/>
      <c r="AO60" s="1039"/>
    </row>
    <row r="61" spans="1:41" ht="15.6" x14ac:dyDescent="0.25">
      <c r="A61" s="1064" t="s">
        <v>42</v>
      </c>
      <c r="B61" s="1093" t="s">
        <v>63</v>
      </c>
      <c r="C61" s="954">
        <v>652.83000000000004</v>
      </c>
      <c r="D61" s="955">
        <v>197.76</v>
      </c>
      <c r="E61" s="1085">
        <v>107.38</v>
      </c>
      <c r="F61" s="954">
        <v>212.88</v>
      </c>
      <c r="G61" s="955">
        <v>146.55000000000001</v>
      </c>
      <c r="H61" s="1085">
        <v>92.98</v>
      </c>
      <c r="I61" s="963">
        <v>37.06</v>
      </c>
      <c r="J61" s="1070"/>
      <c r="L61" s="989" t="str">
        <f>L41</f>
        <v>Distribution network demand charge</v>
      </c>
      <c r="M61" s="933"/>
      <c r="N61" s="1000">
        <f>INDEX(F81:F84,MATCH(O52,A81:A84,0))</f>
        <v>45.67</v>
      </c>
      <c r="O61" s="1094" t="s">
        <v>11</v>
      </c>
      <c r="P61" s="991"/>
      <c r="Q61" s="991"/>
      <c r="R61" s="991"/>
      <c r="S61" s="991"/>
      <c r="T61" s="1039"/>
      <c r="V61" s="1064" t="s">
        <v>42</v>
      </c>
      <c r="W61" s="1035" t="s">
        <v>63</v>
      </c>
      <c r="X61" s="981">
        <v>676.41</v>
      </c>
      <c r="Y61" s="952">
        <v>204.96</v>
      </c>
      <c r="Z61" s="982">
        <v>111.2</v>
      </c>
      <c r="AA61" s="952">
        <v>220.58</v>
      </c>
      <c r="AB61" s="952">
        <v>151.87</v>
      </c>
      <c r="AC61" s="957">
        <v>96.35</v>
      </c>
      <c r="AD61" s="1080">
        <v>37.81</v>
      </c>
      <c r="AE61" s="1036"/>
      <c r="AG61" s="989" t="str">
        <f>AG41</f>
        <v>Distribution network demand charge</v>
      </c>
      <c r="AH61" s="933"/>
      <c r="AI61" s="1000">
        <f>INDEX(AA81:AA84,MATCH(AJ52,V81:V84,0))</f>
        <v>46.6</v>
      </c>
      <c r="AJ61" s="1094" t="s">
        <v>11</v>
      </c>
      <c r="AK61" s="991"/>
      <c r="AL61" s="991"/>
      <c r="AM61" s="991"/>
      <c r="AN61" s="991"/>
      <c r="AO61" s="1039"/>
    </row>
    <row r="62" spans="1:41" ht="16.2" thickBot="1" x14ac:dyDescent="0.3">
      <c r="A62" s="1009" t="s">
        <v>42</v>
      </c>
      <c r="B62" s="1095" t="s">
        <v>64</v>
      </c>
      <c r="C62" s="1096">
        <v>646.36</v>
      </c>
      <c r="D62" s="1097">
        <v>195.83</v>
      </c>
      <c r="E62" s="1098">
        <v>106.33</v>
      </c>
      <c r="F62" s="1096">
        <v>210.86</v>
      </c>
      <c r="G62" s="1097">
        <v>145.1</v>
      </c>
      <c r="H62" s="1098">
        <v>92.09</v>
      </c>
      <c r="I62" s="1012">
        <v>33.909999999999997</v>
      </c>
      <c r="J62" s="1099"/>
      <c r="L62" s="989" t="s">
        <v>75</v>
      </c>
      <c r="M62" s="1006"/>
      <c r="N62" s="1000">
        <f>INDEX(F71:F75,MATCH(O54,E71:E75,0))</f>
        <v>377.63</v>
      </c>
      <c r="O62" s="1000"/>
      <c r="P62" s="905"/>
      <c r="Q62" s="990" t="s">
        <v>284</v>
      </c>
      <c r="R62" s="1007">
        <f>INDEX($C$100:$C$103,MATCH(O52,$A$100:$A$103,0))</f>
        <v>1.1412</v>
      </c>
      <c r="S62" s="990"/>
      <c r="T62" s="1003"/>
      <c r="V62" s="1009" t="s">
        <v>42</v>
      </c>
      <c r="W62" s="1049" t="s">
        <v>64</v>
      </c>
      <c r="X62" s="1017">
        <v>669.7</v>
      </c>
      <c r="Y62" s="1011">
        <v>202.85</v>
      </c>
      <c r="Z62" s="1018">
        <v>110.17</v>
      </c>
      <c r="AA62" s="1011">
        <v>218.42</v>
      </c>
      <c r="AB62" s="1011">
        <v>150.31</v>
      </c>
      <c r="AC62" s="1019">
        <v>95.41</v>
      </c>
      <c r="AD62" s="1012">
        <v>34.65</v>
      </c>
      <c r="AE62" s="1036"/>
      <c r="AG62" s="989" t="s">
        <v>75</v>
      </c>
      <c r="AH62" s="1006"/>
      <c r="AI62" s="1000">
        <f>INDEX(AA71:AA75,MATCH(AJ54,Z71:Z75,0))</f>
        <v>380.44</v>
      </c>
      <c r="AJ62" s="1000"/>
      <c r="AK62" s="905"/>
      <c r="AL62" s="990" t="s">
        <v>284</v>
      </c>
      <c r="AM62" s="1007">
        <f>INDEX($C$100:$C$103,MATCH(AJ52,$A$100:$A$103,0))</f>
        <v>1.1412</v>
      </c>
      <c r="AN62" s="990"/>
      <c r="AO62" s="1003"/>
    </row>
    <row r="63" spans="1:41" ht="16.2" thickBot="1" x14ac:dyDescent="0.3">
      <c r="A63" s="907"/>
      <c r="L63" s="1013" t="s">
        <v>74</v>
      </c>
      <c r="M63" s="971"/>
      <c r="N63" s="1014">
        <f>INDEX(G71:G75,MATCH(O54,E71:E75,0))</f>
        <v>162.09</v>
      </c>
      <c r="O63" s="1014"/>
      <c r="P63" s="1097"/>
      <c r="Q63" s="1046" t="s">
        <v>94</v>
      </c>
      <c r="R63" s="1015">
        <f>INDEX($B$94:$B$97,MATCH(O53,$A$94:$A$97,0))</f>
        <v>1.0106999999999999</v>
      </c>
      <c r="S63" s="1046"/>
      <c r="T63" s="1098"/>
      <c r="AA63" s="1100"/>
      <c r="AB63" s="1101"/>
      <c r="AC63" s="1101"/>
      <c r="AG63" s="1013" t="s">
        <v>74</v>
      </c>
      <c r="AH63" s="971"/>
      <c r="AI63" s="1014">
        <f>INDEX(AB71:AB75,MATCH(AJ54,Z71:Z75,0))</f>
        <v>163.27000000000001</v>
      </c>
      <c r="AJ63" s="1014"/>
      <c r="AK63" s="1097"/>
      <c r="AL63" s="1046" t="s">
        <v>94</v>
      </c>
      <c r="AM63" s="1015">
        <f>INDEX($B$94:$B$97,MATCH(AJ53,$A$94:$A$97,0))</f>
        <v>1.0106999999999999</v>
      </c>
      <c r="AN63" s="1046"/>
      <c r="AO63" s="1098"/>
    </row>
    <row r="64" spans="1:41" ht="13.8" thickBot="1" x14ac:dyDescent="0.3">
      <c r="A64" s="907"/>
    </row>
    <row r="65" spans="1:41" ht="29.25" customHeight="1" x14ac:dyDescent="0.25">
      <c r="A65" s="1102"/>
      <c r="B65" s="1102" t="s">
        <v>84</v>
      </c>
      <c r="C65" s="1103" t="s">
        <v>99</v>
      </c>
      <c r="D65" s="1398" t="s">
        <v>85</v>
      </c>
      <c r="E65" s="1399"/>
      <c r="F65" s="1398" t="s">
        <v>86</v>
      </c>
      <c r="G65" s="1399"/>
      <c r="H65" s="1398" t="s">
        <v>87</v>
      </c>
      <c r="I65" s="1399"/>
      <c r="J65" s="1036"/>
      <c r="V65" s="1102"/>
      <c r="W65" s="1102" t="s">
        <v>258</v>
      </c>
      <c r="X65" s="1103" t="s">
        <v>99</v>
      </c>
      <c r="Y65" s="1398" t="s">
        <v>85</v>
      </c>
      <c r="Z65" s="1399"/>
      <c r="AA65" s="1398" t="s">
        <v>86</v>
      </c>
      <c r="AB65" s="1399"/>
      <c r="AC65" s="1398" t="s">
        <v>87</v>
      </c>
      <c r="AD65" s="1399"/>
      <c r="AE65" s="1058"/>
    </row>
    <row r="66" spans="1:41" ht="29.25" customHeight="1" x14ac:dyDescent="0.25">
      <c r="A66" s="1104"/>
      <c r="B66" s="1104" t="s">
        <v>47</v>
      </c>
      <c r="C66" s="1105" t="s">
        <v>47</v>
      </c>
      <c r="D66" s="1106" t="s">
        <v>48</v>
      </c>
      <c r="E66" s="1107" t="s">
        <v>49</v>
      </c>
      <c r="F66" s="1106" t="s">
        <v>48</v>
      </c>
      <c r="G66" s="1107" t="s">
        <v>49</v>
      </c>
      <c r="H66" s="1106" t="s">
        <v>48</v>
      </c>
      <c r="I66" s="1107" t="s">
        <v>49</v>
      </c>
      <c r="J66" s="1036"/>
      <c r="M66" s="1108"/>
      <c r="N66" s="1108"/>
      <c r="O66" s="1108"/>
      <c r="P66" s="1108"/>
      <c r="Q66" s="1108"/>
      <c r="R66" s="1108"/>
      <c r="S66" s="1108"/>
      <c r="T66" s="1108"/>
      <c r="V66" s="1104"/>
      <c r="W66" s="1104" t="s">
        <v>47</v>
      </c>
      <c r="X66" s="1105" t="s">
        <v>47</v>
      </c>
      <c r="Y66" s="1106" t="s">
        <v>48</v>
      </c>
      <c r="Z66" s="1107" t="s">
        <v>49</v>
      </c>
      <c r="AA66" s="1106" t="s">
        <v>48</v>
      </c>
      <c r="AB66" s="1107" t="s">
        <v>49</v>
      </c>
      <c r="AC66" s="1106" t="s">
        <v>48</v>
      </c>
      <c r="AD66" s="1107" t="s">
        <v>49</v>
      </c>
      <c r="AE66" s="1058"/>
      <c r="AG66" s="1108"/>
      <c r="AH66" s="1108"/>
      <c r="AI66" s="1108"/>
      <c r="AJ66" s="1108"/>
      <c r="AK66" s="1108"/>
      <c r="AL66" s="1108"/>
      <c r="AM66" s="1108"/>
      <c r="AN66" s="1108"/>
      <c r="AO66" s="1108"/>
    </row>
    <row r="67" spans="1:41" ht="29.25" customHeight="1" thickBot="1" x14ac:dyDescent="0.3">
      <c r="A67" s="1109"/>
      <c r="B67" s="1109">
        <v>15.56</v>
      </c>
      <c r="C67" s="1109">
        <v>9.23</v>
      </c>
      <c r="D67" s="1110">
        <v>28.13</v>
      </c>
      <c r="E67" s="1111">
        <v>0</v>
      </c>
      <c r="F67" s="1110">
        <v>12.25</v>
      </c>
      <c r="G67" s="1111">
        <v>0</v>
      </c>
      <c r="H67" s="1112">
        <v>17.59</v>
      </c>
      <c r="I67" s="1111">
        <v>0</v>
      </c>
      <c r="J67" s="1036"/>
      <c r="L67" s="1108"/>
      <c r="M67" s="1108"/>
      <c r="N67" s="1108"/>
      <c r="O67" s="1108"/>
      <c r="P67" s="1108"/>
      <c r="Q67" s="1108"/>
      <c r="R67" s="1108"/>
      <c r="S67" s="1108"/>
      <c r="T67" s="1108"/>
      <c r="V67" s="1109"/>
      <c r="W67" s="1109">
        <v>15.67</v>
      </c>
      <c r="X67" s="1109">
        <v>0</v>
      </c>
      <c r="Y67" s="1110">
        <v>28.3</v>
      </c>
      <c r="Z67" s="1111">
        <v>0</v>
      </c>
      <c r="AA67" s="1110">
        <v>12.41</v>
      </c>
      <c r="AB67" s="1111">
        <v>0</v>
      </c>
      <c r="AC67" s="1112">
        <v>17.7</v>
      </c>
      <c r="AD67" s="1111">
        <v>0</v>
      </c>
      <c r="AE67" s="1113"/>
      <c r="AG67" s="1114"/>
      <c r="AH67" s="1108"/>
      <c r="AI67" s="1108"/>
      <c r="AJ67" s="1108"/>
      <c r="AK67" s="1108"/>
      <c r="AL67" s="1108"/>
      <c r="AM67" s="1108"/>
      <c r="AN67" s="1108"/>
      <c r="AO67" s="1108"/>
    </row>
    <row r="68" spans="1:41" ht="15.6" x14ac:dyDescent="0.25">
      <c r="A68" s="1115"/>
      <c r="B68" s="1116"/>
      <c r="C68" s="1022"/>
      <c r="F68" s="1117"/>
      <c r="G68" s="1117"/>
      <c r="H68" s="1117"/>
      <c r="I68" s="1117"/>
      <c r="J68" s="1036"/>
      <c r="L68" s="1117"/>
      <c r="M68" s="1117"/>
      <c r="N68" s="1117"/>
      <c r="O68" s="1117"/>
      <c r="P68" s="1117"/>
      <c r="Q68" s="1117"/>
      <c r="R68" s="1117"/>
      <c r="S68" s="1117"/>
      <c r="T68" s="1117"/>
      <c r="V68" s="1115"/>
      <c r="W68" s="1115"/>
      <c r="X68" s="1116"/>
      <c r="Y68" s="1022"/>
      <c r="AB68" s="1117"/>
      <c r="AC68" s="1117"/>
      <c r="AD68" s="1117"/>
      <c r="AE68" s="1117"/>
      <c r="AG68" s="1117"/>
      <c r="AH68" s="1117"/>
      <c r="AI68" s="1117"/>
      <c r="AJ68" s="1117"/>
      <c r="AK68" s="1117"/>
      <c r="AL68" s="1117"/>
      <c r="AM68" s="1117"/>
      <c r="AN68" s="1117"/>
      <c r="AO68" s="1117"/>
    </row>
    <row r="69" spans="1:41" ht="16.2" thickBot="1" x14ac:dyDescent="0.35">
      <c r="A69" s="1118"/>
      <c r="B69" s="1119" t="s">
        <v>77</v>
      </c>
      <c r="C69" s="1120"/>
      <c r="F69" s="1121" t="s">
        <v>78</v>
      </c>
      <c r="G69" s="1117"/>
      <c r="H69" s="1117"/>
      <c r="I69" s="1117"/>
      <c r="J69" s="1036"/>
      <c r="L69" s="1117"/>
      <c r="M69" s="1117"/>
      <c r="N69" s="1117"/>
      <c r="O69" s="1117"/>
      <c r="P69" s="1117"/>
      <c r="Q69" s="1117"/>
      <c r="R69" s="1117"/>
      <c r="S69" s="1117"/>
      <c r="T69" s="1117"/>
      <c r="V69" s="1118"/>
      <c r="W69" s="1119" t="s">
        <v>77</v>
      </c>
      <c r="X69" s="1120"/>
      <c r="AA69" s="1121" t="s">
        <v>78</v>
      </c>
      <c r="AB69" s="1117"/>
      <c r="AD69" s="1117"/>
      <c r="AE69" s="1117"/>
      <c r="AG69" s="1117"/>
      <c r="AH69" s="1117"/>
      <c r="AI69" s="1117"/>
      <c r="AJ69" s="1117"/>
      <c r="AK69" s="1117"/>
      <c r="AL69" s="1117"/>
      <c r="AM69" s="1117"/>
      <c r="AN69" s="1117"/>
      <c r="AO69" s="1117"/>
    </row>
    <row r="70" spans="1:41" ht="15.75" customHeight="1" thickBot="1" x14ac:dyDescent="0.3">
      <c r="A70" s="1122" t="s">
        <v>52</v>
      </c>
      <c r="B70" s="1123" t="s">
        <v>50</v>
      </c>
      <c r="C70" s="1124" t="s">
        <v>51</v>
      </c>
      <c r="E70" s="1122" t="s">
        <v>52</v>
      </c>
      <c r="F70" s="1123" t="s">
        <v>50</v>
      </c>
      <c r="G70" s="1124" t="s">
        <v>51</v>
      </c>
      <c r="H70" s="1117"/>
      <c r="I70" s="1125"/>
      <c r="J70" s="1125"/>
      <c r="L70" s="1117"/>
      <c r="M70" s="1117"/>
      <c r="N70" s="1117"/>
      <c r="O70" s="1117"/>
      <c r="P70" s="1117"/>
      <c r="Q70" s="1117"/>
      <c r="R70" s="1117"/>
      <c r="S70" s="1117"/>
      <c r="T70" s="1117"/>
      <c r="V70" s="1122" t="s">
        <v>52</v>
      </c>
      <c r="W70" s="1123" t="s">
        <v>50</v>
      </c>
      <c r="X70" s="1124" t="s">
        <v>51</v>
      </c>
      <c r="Z70" s="1122" t="s">
        <v>52</v>
      </c>
      <c r="AA70" s="1123" t="s">
        <v>50</v>
      </c>
      <c r="AB70" s="1124" t="s">
        <v>51</v>
      </c>
      <c r="AD70" s="1117"/>
      <c r="AE70" s="1117"/>
      <c r="AG70" s="1117"/>
      <c r="AH70" s="1117"/>
      <c r="AI70" s="1117"/>
      <c r="AJ70" s="1117"/>
      <c r="AK70" s="1117"/>
      <c r="AL70" s="1117"/>
      <c r="AM70" s="1117"/>
      <c r="AN70" s="1117"/>
      <c r="AO70" s="1117"/>
    </row>
    <row r="71" spans="1:41" ht="15.6" x14ac:dyDescent="0.25">
      <c r="A71" s="1126" t="s">
        <v>58</v>
      </c>
      <c r="B71" s="1127">
        <v>28.42</v>
      </c>
      <c r="C71" s="1127">
        <v>6.25</v>
      </c>
      <c r="D71" s="1025"/>
      <c r="E71" s="1126" t="s">
        <v>58</v>
      </c>
      <c r="F71" s="1127">
        <v>36</v>
      </c>
      <c r="G71" s="1127">
        <v>10.210000000000001</v>
      </c>
      <c r="H71" s="1117"/>
      <c r="I71" s="1125"/>
      <c r="J71" s="1125"/>
      <c r="L71" s="1128"/>
      <c r="V71" s="1126" t="s">
        <v>58</v>
      </c>
      <c r="W71" s="1127">
        <v>28.61</v>
      </c>
      <c r="X71" s="1127">
        <v>6.27</v>
      </c>
      <c r="Z71" s="1126" t="s">
        <v>58</v>
      </c>
      <c r="AA71" s="1127">
        <v>36.26</v>
      </c>
      <c r="AB71" s="1127">
        <v>10.28</v>
      </c>
      <c r="AD71" s="1117"/>
      <c r="AE71" s="1117"/>
      <c r="AG71" s="1128"/>
    </row>
    <row r="72" spans="1:41" ht="18.75" customHeight="1" x14ac:dyDescent="0.25">
      <c r="A72" s="1129" t="s">
        <v>76</v>
      </c>
      <c r="B72" s="1130">
        <v>129.81</v>
      </c>
      <c r="C72" s="1130">
        <v>36.42</v>
      </c>
      <c r="D72" s="1025"/>
      <c r="E72" s="1129" t="s">
        <v>76</v>
      </c>
      <c r="F72" s="1130">
        <v>122.76</v>
      </c>
      <c r="G72" s="1130">
        <v>56.92</v>
      </c>
      <c r="H72" s="1108"/>
      <c r="I72" s="1131"/>
      <c r="J72" s="1131"/>
      <c r="L72" s="1128"/>
      <c r="V72" s="1129" t="s">
        <v>76</v>
      </c>
      <c r="W72" s="1130">
        <v>130.72999999999999</v>
      </c>
      <c r="X72" s="1130">
        <v>36.61</v>
      </c>
      <c r="Z72" s="1129" t="s">
        <v>76</v>
      </c>
      <c r="AA72" s="1130">
        <v>123.67</v>
      </c>
      <c r="AB72" s="1130">
        <v>57.32</v>
      </c>
      <c r="AD72" s="1108"/>
      <c r="AE72" s="1108"/>
      <c r="AG72" s="1128"/>
    </row>
    <row r="73" spans="1:41" ht="15.6" x14ac:dyDescent="0.25">
      <c r="A73" s="1129" t="s">
        <v>59</v>
      </c>
      <c r="B73" s="1132">
        <v>399.38</v>
      </c>
      <c r="C73" s="1132">
        <v>72.290000000000006</v>
      </c>
      <c r="D73" s="1025"/>
      <c r="E73" s="1129" t="s">
        <v>59</v>
      </c>
      <c r="F73" s="1132">
        <v>377.63</v>
      </c>
      <c r="G73" s="1132">
        <v>87.36</v>
      </c>
      <c r="H73" s="1108"/>
      <c r="I73" s="1131"/>
      <c r="J73" s="1131"/>
      <c r="V73" s="1129" t="s">
        <v>59</v>
      </c>
      <c r="W73" s="1132">
        <v>402.32</v>
      </c>
      <c r="X73" s="1132">
        <v>72.83</v>
      </c>
      <c r="Z73" s="1129" t="s">
        <v>59</v>
      </c>
      <c r="AA73" s="1132">
        <v>380.44</v>
      </c>
      <c r="AB73" s="1132">
        <v>87.97</v>
      </c>
      <c r="AD73" s="1108"/>
      <c r="AE73" s="1108"/>
    </row>
    <row r="74" spans="1:41" ht="15.6" x14ac:dyDescent="0.25">
      <c r="A74" s="1129" t="s">
        <v>53</v>
      </c>
      <c r="B74" s="1132">
        <v>399.38</v>
      </c>
      <c r="C74" s="1132">
        <v>180</v>
      </c>
      <c r="D74" s="1025"/>
      <c r="E74" s="1129" t="s">
        <v>53</v>
      </c>
      <c r="F74" s="1132">
        <v>377.63</v>
      </c>
      <c r="G74" s="1132">
        <v>162.09</v>
      </c>
      <c r="H74" s="1117"/>
      <c r="I74" s="1131"/>
      <c r="J74" s="1131"/>
      <c r="V74" s="1129" t="s">
        <v>53</v>
      </c>
      <c r="W74" s="1132">
        <v>402.32</v>
      </c>
      <c r="X74" s="1132">
        <v>181.34</v>
      </c>
      <c r="Z74" s="1129" t="s">
        <v>53</v>
      </c>
      <c r="AA74" s="1132">
        <v>380.44</v>
      </c>
      <c r="AB74" s="1132">
        <v>163.27000000000001</v>
      </c>
      <c r="AD74" s="1117"/>
      <c r="AE74" s="1117"/>
    </row>
    <row r="75" spans="1:41" ht="16.2" thickBot="1" x14ac:dyDescent="0.3">
      <c r="A75" s="1133" t="s">
        <v>60</v>
      </c>
      <c r="B75" s="1134">
        <v>7826.42</v>
      </c>
      <c r="C75" s="1134">
        <v>249.94</v>
      </c>
      <c r="D75" s="1025"/>
      <c r="E75" s="1133" t="s">
        <v>60</v>
      </c>
      <c r="F75" s="1134">
        <v>7401.38</v>
      </c>
      <c r="G75" s="1134">
        <v>162.09</v>
      </c>
      <c r="I75" s="1135"/>
      <c r="J75" s="1135"/>
      <c r="V75" s="1133" t="s">
        <v>60</v>
      </c>
      <c r="W75" s="1134">
        <v>7883.85</v>
      </c>
      <c r="X75" s="1134">
        <v>251.77</v>
      </c>
      <c r="Z75" s="1133" t="s">
        <v>60</v>
      </c>
      <c r="AA75" s="1134">
        <v>7455.65</v>
      </c>
      <c r="AB75" s="1134">
        <v>163.27000000000001</v>
      </c>
    </row>
    <row r="76" spans="1:41" x14ac:dyDescent="0.25">
      <c r="A76" s="907"/>
    </row>
    <row r="77" spans="1:41" x14ac:dyDescent="0.25">
      <c r="A77" s="907"/>
    </row>
    <row r="78" spans="1:41" ht="31.8" thickBot="1" x14ac:dyDescent="0.3">
      <c r="A78" s="1395" t="s">
        <v>71</v>
      </c>
      <c r="B78" s="1396"/>
      <c r="C78" s="1397"/>
      <c r="D78" s="1025"/>
      <c r="E78" s="1136" t="s">
        <v>104</v>
      </c>
      <c r="F78" s="1136" t="s">
        <v>104</v>
      </c>
      <c r="G78" s="1025"/>
      <c r="V78" s="1402" t="s">
        <v>71</v>
      </c>
      <c r="W78" s="1403"/>
      <c r="X78" s="1404"/>
      <c r="Y78" s="1025"/>
      <c r="Z78" s="1136" t="s">
        <v>104</v>
      </c>
      <c r="AA78" s="1136" t="s">
        <v>104</v>
      </c>
      <c r="AB78" s="1025"/>
    </row>
    <row r="79" spans="1:41" ht="45.75" customHeight="1" x14ac:dyDescent="0.25">
      <c r="A79" s="1053"/>
      <c r="B79" s="1210" t="s">
        <v>254</v>
      </c>
      <c r="C79" s="1208" t="s">
        <v>70</v>
      </c>
      <c r="D79" s="1209" t="s">
        <v>100</v>
      </c>
      <c r="E79" s="1193" t="s">
        <v>102</v>
      </c>
      <c r="F79" s="1139" t="s">
        <v>103</v>
      </c>
      <c r="G79" s="1138" t="s">
        <v>240</v>
      </c>
      <c r="H79" s="1139" t="s">
        <v>241</v>
      </c>
      <c r="V79" s="1053"/>
      <c r="W79" s="1210" t="s">
        <v>254</v>
      </c>
      <c r="X79" s="1208" t="s">
        <v>70</v>
      </c>
      <c r="Y79" s="1209" t="s">
        <v>100</v>
      </c>
      <c r="Z79" s="1193" t="s">
        <v>102</v>
      </c>
      <c r="AA79" s="1139" t="s">
        <v>103</v>
      </c>
      <c r="AB79" s="1138" t="s">
        <v>259</v>
      </c>
      <c r="AC79" s="1139" t="s">
        <v>241</v>
      </c>
    </row>
    <row r="80" spans="1:41" ht="16.2" thickBot="1" x14ac:dyDescent="0.35">
      <c r="A80" s="1215" t="s">
        <v>37</v>
      </c>
      <c r="B80" s="1216" t="s">
        <v>6</v>
      </c>
      <c r="C80" s="1217" t="s">
        <v>101</v>
      </c>
      <c r="D80" s="1218"/>
      <c r="E80" s="1219" t="s">
        <v>11</v>
      </c>
      <c r="F80" s="1219" t="s">
        <v>11</v>
      </c>
      <c r="G80" s="1220" t="s">
        <v>11</v>
      </c>
      <c r="H80" s="1221" t="s">
        <v>11</v>
      </c>
      <c r="V80" s="1215" t="s">
        <v>37</v>
      </c>
      <c r="W80" s="1216" t="s">
        <v>6</v>
      </c>
      <c r="X80" s="1217" t="s">
        <v>101</v>
      </c>
      <c r="Y80" s="1218"/>
      <c r="Z80" s="1219" t="s">
        <v>11</v>
      </c>
      <c r="AA80" s="1219" t="s">
        <v>11</v>
      </c>
      <c r="AB80" s="1220" t="s">
        <v>11</v>
      </c>
      <c r="AC80" s="1221" t="s">
        <v>11</v>
      </c>
    </row>
    <row r="81" spans="1:29" ht="15.6" x14ac:dyDescent="0.25">
      <c r="A81" s="1038" t="s">
        <v>63</v>
      </c>
      <c r="B81" s="1213">
        <v>34.79</v>
      </c>
      <c r="C81" s="1214">
        <v>65.959999999999994</v>
      </c>
      <c r="D81" s="1214">
        <v>0</v>
      </c>
      <c r="E81" s="1205">
        <v>32.33</v>
      </c>
      <c r="F81" s="1141">
        <v>52.09</v>
      </c>
      <c r="G81" s="1140">
        <v>0.8</v>
      </c>
      <c r="H81" s="1141">
        <v>0.8</v>
      </c>
      <c r="V81" s="1038" t="s">
        <v>63</v>
      </c>
      <c r="W81" s="1213">
        <v>35.24</v>
      </c>
      <c r="X81" s="1214">
        <v>66.75</v>
      </c>
      <c r="Y81" s="1214">
        <v>0</v>
      </c>
      <c r="Z81" s="1205">
        <v>32.71</v>
      </c>
      <c r="AA81" s="1141">
        <v>53.25</v>
      </c>
      <c r="AB81" s="1140">
        <v>0.82</v>
      </c>
      <c r="AC81" s="1141">
        <v>0.82</v>
      </c>
    </row>
    <row r="82" spans="1:29" ht="15.6" x14ac:dyDescent="0.25">
      <c r="A82" s="1038" t="s">
        <v>64</v>
      </c>
      <c r="B82" s="1211">
        <v>31.91</v>
      </c>
      <c r="C82" s="1142">
        <v>60.52</v>
      </c>
      <c r="D82" s="1142">
        <v>0</v>
      </c>
      <c r="E82" s="1205">
        <v>13.55</v>
      </c>
      <c r="F82" s="1141">
        <v>45.67</v>
      </c>
      <c r="G82" s="1140">
        <v>0.79</v>
      </c>
      <c r="H82" s="1141">
        <v>0.8</v>
      </c>
      <c r="V82" s="1038" t="s">
        <v>64</v>
      </c>
      <c r="W82" s="1211">
        <v>32.29</v>
      </c>
      <c r="X82" s="1142">
        <v>61.22</v>
      </c>
      <c r="Y82" s="1142">
        <v>0</v>
      </c>
      <c r="Z82" s="1205">
        <v>13.74</v>
      </c>
      <c r="AA82" s="1141">
        <v>46.6</v>
      </c>
      <c r="AB82" s="1140">
        <v>0.8</v>
      </c>
      <c r="AC82" s="1141">
        <v>0.82</v>
      </c>
    </row>
    <row r="83" spans="1:29" ht="15.6" x14ac:dyDescent="0.25">
      <c r="A83" s="1038" t="s">
        <v>65</v>
      </c>
      <c r="B83" s="1211">
        <v>11.4</v>
      </c>
      <c r="C83" s="1142">
        <v>21.09</v>
      </c>
      <c r="D83" s="1142">
        <v>28.11</v>
      </c>
      <c r="E83" s="1206">
        <v>4.72</v>
      </c>
      <c r="F83" s="1143"/>
      <c r="G83" s="1140">
        <v>0.77</v>
      </c>
      <c r="H83" s="1143">
        <v>0</v>
      </c>
      <c r="V83" s="1038" t="s">
        <v>65</v>
      </c>
      <c r="W83" s="1211">
        <v>11.55</v>
      </c>
      <c r="X83" s="1142">
        <v>21.37</v>
      </c>
      <c r="Y83" s="1142">
        <v>28.29</v>
      </c>
      <c r="Z83" s="1206">
        <v>4.75</v>
      </c>
      <c r="AA83" s="1143"/>
      <c r="AB83" s="1140">
        <v>0.73</v>
      </c>
      <c r="AC83" s="1143"/>
    </row>
    <row r="84" spans="1:29" ht="16.2" thickBot="1" x14ac:dyDescent="0.3">
      <c r="A84" s="1049" t="s">
        <v>66</v>
      </c>
      <c r="B84" s="1212">
        <v>0</v>
      </c>
      <c r="C84" s="1144">
        <v>0</v>
      </c>
      <c r="D84" s="1144">
        <v>28.11</v>
      </c>
      <c r="E84" s="1207">
        <v>0</v>
      </c>
      <c r="F84" s="1146"/>
      <c r="G84" s="1145">
        <v>0.71</v>
      </c>
      <c r="H84" s="1146">
        <v>0</v>
      </c>
      <c r="V84" s="1049" t="s">
        <v>66</v>
      </c>
      <c r="W84" s="1212">
        <v>0</v>
      </c>
      <c r="X84" s="1144">
        <v>0</v>
      </c>
      <c r="Y84" s="1144">
        <v>28.29</v>
      </c>
      <c r="Z84" s="1207">
        <v>0</v>
      </c>
      <c r="AA84" s="1146"/>
      <c r="AB84" s="1145">
        <v>0.7</v>
      </c>
      <c r="AC84" s="1146"/>
    </row>
    <row r="85" spans="1:29" x14ac:dyDescent="0.25">
      <c r="A85" s="907"/>
    </row>
    <row r="88" spans="1:29" x14ac:dyDescent="0.25">
      <c r="V88" s="1128"/>
    </row>
    <row r="89" spans="1:29" x14ac:dyDescent="0.25">
      <c r="A89" s="1148"/>
      <c r="V89" s="1128"/>
    </row>
    <row r="90" spans="1:29" x14ac:dyDescent="0.25">
      <c r="A90" s="1148"/>
      <c r="V90" s="1128"/>
    </row>
    <row r="91" spans="1:29" x14ac:dyDescent="0.25">
      <c r="A91" s="1148"/>
    </row>
    <row r="92" spans="1:29" x14ac:dyDescent="0.25">
      <c r="A92" s="1148"/>
      <c r="V92" s="1128"/>
    </row>
    <row r="93" spans="1:29" x14ac:dyDescent="0.25">
      <c r="A93" s="1149"/>
      <c r="B93" s="1150" t="s">
        <v>93</v>
      </c>
      <c r="C93" s="1150"/>
      <c r="V93" s="1128"/>
    </row>
    <row r="94" spans="1:29" ht="13.8" x14ac:dyDescent="0.25">
      <c r="A94" s="1151" t="s">
        <v>41</v>
      </c>
      <c r="B94" s="1150">
        <v>1.0106999999999999</v>
      </c>
      <c r="C94" s="1150"/>
    </row>
    <row r="95" spans="1:29" ht="13.8" x14ac:dyDescent="0.25">
      <c r="A95" s="1151" t="s">
        <v>44</v>
      </c>
      <c r="B95" s="1150">
        <v>1.0207999999999999</v>
      </c>
      <c r="C95" s="1150"/>
    </row>
    <row r="96" spans="1:29" ht="13.8" x14ac:dyDescent="0.25">
      <c r="A96" s="1151" t="s">
        <v>43</v>
      </c>
      <c r="B96" s="1150">
        <v>1.0309999999999999</v>
      </c>
      <c r="C96" s="1150"/>
    </row>
    <row r="97" spans="1:3" ht="13.8" x14ac:dyDescent="0.25">
      <c r="A97" s="1151" t="s">
        <v>42</v>
      </c>
      <c r="B97" s="1150">
        <v>1.0412999999999999</v>
      </c>
      <c r="C97" s="1150"/>
    </row>
    <row r="98" spans="1:3" x14ac:dyDescent="0.25">
      <c r="A98" s="1152"/>
      <c r="B98" s="1150"/>
      <c r="C98" s="1150"/>
    </row>
    <row r="99" spans="1:3" x14ac:dyDescent="0.25">
      <c r="A99" s="1152"/>
      <c r="B99" s="1150" t="s">
        <v>77</v>
      </c>
      <c r="C99" s="1150" t="s">
        <v>78</v>
      </c>
    </row>
    <row r="100" spans="1:3" ht="13.8" x14ac:dyDescent="0.25">
      <c r="A100" s="1153" t="s">
        <v>63</v>
      </c>
      <c r="B100" s="1150">
        <v>1.1111</v>
      </c>
      <c r="C100" s="1150">
        <v>1.1527000000000001</v>
      </c>
    </row>
    <row r="101" spans="1:3" ht="13.8" x14ac:dyDescent="0.25">
      <c r="A101" s="1153" t="s">
        <v>64</v>
      </c>
      <c r="B101" s="1150">
        <v>1.0956999999999999</v>
      </c>
      <c r="C101" s="1150">
        <v>1.1412</v>
      </c>
    </row>
    <row r="102" spans="1:3" ht="13.8" x14ac:dyDescent="0.25">
      <c r="A102" s="1153" t="s">
        <v>65</v>
      </c>
      <c r="B102" s="1150">
        <v>1.0610999999999999</v>
      </c>
      <c r="C102" s="1150"/>
    </row>
    <row r="103" spans="1:3" ht="13.8" x14ac:dyDescent="0.25">
      <c r="A103" s="1153" t="s">
        <v>66</v>
      </c>
      <c r="B103" s="1150">
        <v>1</v>
      </c>
      <c r="C103" s="1150"/>
    </row>
  </sheetData>
  <sheetProtection selectLockedCells="1" selectUnlockedCells="1"/>
  <mergeCells count="38">
    <mergeCell ref="C53:E53"/>
    <mergeCell ref="C52:H52"/>
    <mergeCell ref="H65:I65"/>
    <mergeCell ref="F65:G65"/>
    <mergeCell ref="C10:H10"/>
    <mergeCell ref="C11:E11"/>
    <mergeCell ref="F11:H11"/>
    <mergeCell ref="I11:I12"/>
    <mergeCell ref="X52:AC52"/>
    <mergeCell ref="A78:C78"/>
    <mergeCell ref="D65:E65"/>
    <mergeCell ref="I53:I54"/>
    <mergeCell ref="C32:E32"/>
    <mergeCell ref="F32:H32"/>
    <mergeCell ref="F53:H53"/>
    <mergeCell ref="A32:A33"/>
    <mergeCell ref="J31:J32"/>
    <mergeCell ref="V78:X78"/>
    <mergeCell ref="X53:Z53"/>
    <mergeCell ref="AA53:AC53"/>
    <mergeCell ref="Y65:Z65"/>
    <mergeCell ref="AA65:AB65"/>
    <mergeCell ref="AC65:AD65"/>
    <mergeCell ref="AD53:AD54"/>
    <mergeCell ref="V1:AO1"/>
    <mergeCell ref="I31:I33"/>
    <mergeCell ref="W10:AC10"/>
    <mergeCell ref="AD32:AD33"/>
    <mergeCell ref="X32:Z32"/>
    <mergeCell ref="AA32:AC32"/>
    <mergeCell ref="X31:AC31"/>
    <mergeCell ref="AE11:AE12"/>
    <mergeCell ref="A1:T1"/>
    <mergeCell ref="C31:H31"/>
    <mergeCell ref="X11:Z11"/>
    <mergeCell ref="AD11:AD12"/>
    <mergeCell ref="AA11:AC11"/>
    <mergeCell ref="J11:J12"/>
  </mergeCells>
  <phoneticPr fontId="4" type="noConversion"/>
  <pageMargins left="0.75" right="0.75" top="1" bottom="1" header="0.5" footer="0.5"/>
  <pageSetup paperSize="9" orientation="portrait" r:id="rId1"/>
  <headerFooter alignWithMargins="0"/>
  <cellWatches>
    <cellWatch r="N27"/>
  </cellWatch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628C0A-E0A8-44C7-AD41-623447D5825D}">
  <dimension ref="A1:BD103"/>
  <sheetViews>
    <sheetView zoomScale="60" zoomScaleNormal="60" workbookViewId="0">
      <selection activeCell="AM23" sqref="AM23"/>
    </sheetView>
  </sheetViews>
  <sheetFormatPr defaultColWidth="8.77734375" defaultRowHeight="13.2" x14ac:dyDescent="0.25"/>
  <cols>
    <col min="1" max="1" width="22.109375" style="1147" customWidth="1"/>
    <col min="2" max="2" width="22.109375" style="907" customWidth="1"/>
    <col min="3" max="4" width="15" style="907" customWidth="1"/>
    <col min="5" max="5" width="18.44140625" style="907" customWidth="1"/>
    <col min="6" max="10" width="15" style="907" customWidth="1"/>
    <col min="11" max="12" width="11.44140625" style="907" customWidth="1"/>
    <col min="13" max="13" width="35.44140625" style="907" customWidth="1"/>
    <col min="14" max="14" width="12.44140625" style="907" customWidth="1"/>
    <col min="15" max="15" width="11.5546875" style="907" customWidth="1"/>
    <col min="16" max="16" width="11.44140625" style="907" customWidth="1"/>
    <col min="17" max="17" width="18.5546875" style="907" customWidth="1"/>
    <col min="18" max="18" width="14.44140625" style="907" customWidth="1"/>
    <col min="19" max="20" width="11.44140625" style="907" customWidth="1"/>
    <col min="21" max="21" width="9.109375" style="907" customWidth="1"/>
    <col min="22" max="22" width="26.44140625" style="907" customWidth="1"/>
    <col min="23" max="30" width="14.33203125" style="907" customWidth="1"/>
    <col min="31" max="31" width="23.109375" style="907" customWidth="1"/>
    <col min="32" max="32" width="9.109375" style="907" customWidth="1"/>
    <col min="33" max="33" width="11.44140625" style="907" customWidth="1"/>
    <col min="34" max="34" width="44.109375" style="907" customWidth="1"/>
    <col min="35" max="35" width="18.5546875" style="907" customWidth="1"/>
    <col min="36" max="37" width="11.44140625" style="907" customWidth="1"/>
    <col min="38" max="38" width="20.44140625" style="907" customWidth="1"/>
    <col min="39" max="39" width="14.44140625" style="907" customWidth="1"/>
    <col min="40" max="41" width="11.44140625" style="907" customWidth="1"/>
    <col min="42" max="50" width="9.109375" style="907" customWidth="1"/>
    <col min="51" max="51" width="22.5546875" style="907" customWidth="1"/>
    <col min="52" max="58" width="9.109375" style="907" customWidth="1"/>
    <col min="59" max="16384" width="8.77734375" style="907"/>
  </cols>
  <sheetData>
    <row r="1" spans="1:56" ht="20.25" customHeight="1" x14ac:dyDescent="0.25">
      <c r="A1" s="1375" t="s">
        <v>613</v>
      </c>
      <c r="B1" s="1376"/>
      <c r="C1" s="1376"/>
      <c r="D1" s="1376"/>
      <c r="E1" s="1376"/>
      <c r="F1" s="1376"/>
      <c r="G1" s="1376"/>
      <c r="H1" s="1376"/>
      <c r="I1" s="1376"/>
      <c r="J1" s="1376"/>
      <c r="K1" s="1376"/>
      <c r="L1" s="1376"/>
      <c r="M1" s="1376"/>
      <c r="N1" s="1376"/>
      <c r="O1" s="1376"/>
      <c r="P1" s="1376"/>
      <c r="Q1" s="1376"/>
      <c r="R1" s="1376"/>
      <c r="S1" s="1376"/>
      <c r="T1" s="1376"/>
      <c r="V1" s="1375" t="s">
        <v>614</v>
      </c>
      <c r="W1" s="1376"/>
      <c r="X1" s="1376"/>
      <c r="Y1" s="1376"/>
      <c r="Z1" s="1376"/>
      <c r="AA1" s="1376"/>
      <c r="AB1" s="1376"/>
      <c r="AC1" s="1376"/>
      <c r="AD1" s="1376"/>
      <c r="AE1" s="1376"/>
      <c r="AF1" s="1376"/>
      <c r="AG1" s="1376"/>
      <c r="AH1" s="1376"/>
      <c r="AI1" s="1376"/>
      <c r="AJ1" s="1376"/>
      <c r="AK1" s="1376"/>
      <c r="AL1" s="1376"/>
      <c r="AM1" s="1376"/>
      <c r="AN1" s="1376"/>
      <c r="AO1" s="1376"/>
      <c r="AP1" s="1376"/>
      <c r="AU1" s="904" t="s">
        <v>96</v>
      </c>
      <c r="AV1" s="905"/>
      <c r="AW1" s="905"/>
      <c r="AX1" s="903"/>
      <c r="AY1" s="1154"/>
      <c r="AZ1" s="903"/>
      <c r="BA1" s="906" t="s">
        <v>89</v>
      </c>
      <c r="BB1" s="906" t="s">
        <v>81</v>
      </c>
      <c r="BD1" s="909" t="s">
        <v>428</v>
      </c>
    </row>
    <row r="2" spans="1:56" ht="20.25" customHeight="1" x14ac:dyDescent="0.25">
      <c r="D2" s="902"/>
      <c r="E2" s="902"/>
      <c r="F2" s="902"/>
      <c r="G2" s="902"/>
      <c r="H2" s="902"/>
      <c r="I2" s="902"/>
      <c r="J2" s="902"/>
      <c r="K2" s="910"/>
      <c r="L2" s="910"/>
      <c r="W2" s="910"/>
      <c r="X2" s="910"/>
      <c r="Y2" s="910"/>
      <c r="Z2" s="910"/>
      <c r="AA2" s="910"/>
      <c r="AB2" s="910"/>
      <c r="AC2" s="910"/>
      <c r="BC2" s="910"/>
      <c r="BD2" s="909"/>
    </row>
    <row r="3" spans="1:56" ht="20.25" customHeight="1" x14ac:dyDescent="0.25">
      <c r="D3" s="902"/>
      <c r="E3" s="902"/>
      <c r="F3" s="902"/>
      <c r="G3" s="902"/>
      <c r="H3" s="902"/>
      <c r="I3" s="902"/>
      <c r="J3" s="902"/>
      <c r="BD3" s="909"/>
    </row>
    <row r="4" spans="1:56" ht="20.25" customHeight="1" x14ac:dyDescent="0.25">
      <c r="D4" s="902"/>
      <c r="E4" s="902"/>
      <c r="F4" s="902"/>
      <c r="G4" s="902"/>
      <c r="H4" s="902"/>
      <c r="I4" s="902"/>
      <c r="J4" s="902"/>
    </row>
    <row r="5" spans="1:56" ht="20.25" customHeight="1" thickBot="1" x14ac:dyDescent="0.3">
      <c r="A5" s="902"/>
      <c r="B5" s="902"/>
      <c r="C5" s="902"/>
      <c r="D5" s="902"/>
      <c r="E5" s="902"/>
      <c r="F5" s="902"/>
      <c r="G5" s="902"/>
      <c r="H5" s="902"/>
      <c r="I5" s="902"/>
      <c r="J5" s="902"/>
    </row>
    <row r="6" spans="1:56" ht="20.25" customHeight="1" x14ac:dyDescent="0.3">
      <c r="A6" s="902"/>
      <c r="B6" s="902"/>
      <c r="C6" s="902"/>
      <c r="D6" s="902"/>
      <c r="E6" s="902"/>
      <c r="F6" s="902"/>
      <c r="G6" s="902"/>
      <c r="H6" s="902"/>
      <c r="I6" s="902"/>
      <c r="J6" s="902"/>
      <c r="L6" s="914" t="s">
        <v>275</v>
      </c>
      <c r="M6" s="915" t="s">
        <v>276</v>
      </c>
      <c r="N6" s="916" t="str">
        <f>'MAIN INPUTS AND COMPARISON'!C5</f>
        <v>MEGAFLEX</v>
      </c>
      <c r="O6" s="917" t="s">
        <v>547</v>
      </c>
      <c r="P6" s="918"/>
      <c r="Q6" s="918"/>
      <c r="R6" s="919"/>
      <c r="S6" s="919"/>
      <c r="T6" s="920"/>
      <c r="AG6" s="914" t="s">
        <v>275</v>
      </c>
      <c r="AH6" s="915" t="s">
        <v>276</v>
      </c>
      <c r="AI6" s="916" t="s">
        <v>507</v>
      </c>
      <c r="AJ6" s="917" t="s">
        <v>426</v>
      </c>
      <c r="AK6" s="918" t="s">
        <v>506</v>
      </c>
      <c r="AL6" s="918"/>
      <c r="AM6" s="919"/>
      <c r="AN6" s="919"/>
      <c r="AO6" s="920"/>
    </row>
    <row r="7" spans="1:56" ht="20.25" customHeight="1" x14ac:dyDescent="0.25">
      <c r="A7" s="902"/>
      <c r="B7" s="902"/>
      <c r="C7" s="902"/>
      <c r="D7" s="902"/>
      <c r="E7" s="902"/>
      <c r="F7" s="902"/>
      <c r="G7" s="902"/>
      <c r="H7" s="902"/>
      <c r="I7" s="902"/>
      <c r="J7" s="902"/>
      <c r="L7" s="921"/>
      <c r="M7" s="922" t="s">
        <v>67</v>
      </c>
      <c r="N7" s="922" t="s">
        <v>68</v>
      </c>
      <c r="O7" s="922" t="s">
        <v>69</v>
      </c>
      <c r="P7" s="922" t="s">
        <v>67</v>
      </c>
      <c r="Q7" s="922" t="s">
        <v>68</v>
      </c>
      <c r="R7" s="922" t="s">
        <v>69</v>
      </c>
      <c r="S7" s="923" t="s">
        <v>97</v>
      </c>
      <c r="T7" s="924"/>
      <c r="AG7" s="921"/>
      <c r="AH7" s="922" t="s">
        <v>67</v>
      </c>
      <c r="AI7" s="922" t="s">
        <v>68</v>
      </c>
      <c r="AJ7" s="922" t="s">
        <v>69</v>
      </c>
      <c r="AK7" s="922" t="s">
        <v>67</v>
      </c>
      <c r="AL7" s="922" t="s">
        <v>68</v>
      </c>
      <c r="AM7" s="922" t="s">
        <v>69</v>
      </c>
      <c r="AN7" s="923" t="s">
        <v>97</v>
      </c>
      <c r="AO7" s="924"/>
      <c r="AV7" s="908" t="s">
        <v>72</v>
      </c>
    </row>
    <row r="8" spans="1:56" ht="20.25" customHeight="1" x14ac:dyDescent="0.25">
      <c r="A8" s="902"/>
      <c r="B8" s="902"/>
      <c r="C8" s="902"/>
      <c r="D8" s="902"/>
      <c r="E8" s="902"/>
      <c r="F8" s="902"/>
      <c r="G8" s="902"/>
      <c r="H8" s="902"/>
      <c r="I8" s="902"/>
      <c r="J8" s="902"/>
      <c r="L8" s="925" t="s">
        <v>277</v>
      </c>
      <c r="M8" s="926">
        <f t="shared" ref="M8:S8" si="0">IF($N$6="Megaflex",N22,IF($N$6="Miniflex",N37,N57))</f>
        <v>556.42999999999995</v>
      </c>
      <c r="N8" s="926">
        <f t="shared" si="0"/>
        <v>139.1</v>
      </c>
      <c r="O8" s="926">
        <f t="shared" si="0"/>
        <v>92.74</v>
      </c>
      <c r="P8" s="926">
        <f t="shared" si="0"/>
        <v>230.92</v>
      </c>
      <c r="Q8" s="926">
        <f t="shared" si="0"/>
        <v>129.84</v>
      </c>
      <c r="R8" s="926">
        <f t="shared" si="0"/>
        <v>92.74</v>
      </c>
      <c r="S8" s="927">
        <f t="shared" si="0"/>
        <v>0.35</v>
      </c>
      <c r="T8" s="928"/>
      <c r="AG8" s="925" t="s">
        <v>277</v>
      </c>
      <c r="AH8" s="926">
        <f>ROUND(AI22,2)</f>
        <v>570.69000000000005</v>
      </c>
      <c r="AI8" s="926">
        <f t="shared" ref="AI8:AM8" si="1">ROUND(AJ22,2)</f>
        <v>142.66</v>
      </c>
      <c r="AJ8" s="926">
        <f t="shared" si="1"/>
        <v>95.12</v>
      </c>
      <c r="AK8" s="926">
        <f t="shared" si="1"/>
        <v>236.83</v>
      </c>
      <c r="AL8" s="926">
        <f t="shared" si="1"/>
        <v>133.16999999999999</v>
      </c>
      <c r="AM8" s="926">
        <f t="shared" si="1"/>
        <v>95.12</v>
      </c>
      <c r="AN8" s="927">
        <f>AO22</f>
        <v>0.36</v>
      </c>
      <c r="AO8" s="928"/>
    </row>
    <row r="9" spans="1:56" ht="20.25" customHeight="1" thickBot="1" x14ac:dyDescent="0.3">
      <c r="A9" s="929"/>
      <c r="B9" s="930"/>
      <c r="C9" s="930"/>
      <c r="D9" s="910"/>
      <c r="E9" s="910"/>
      <c r="F9" s="910"/>
      <c r="G9" s="910"/>
      <c r="H9" s="910"/>
      <c r="I9" s="910"/>
      <c r="J9" s="910"/>
      <c r="L9" s="921"/>
      <c r="M9" s="931"/>
      <c r="N9" s="932"/>
      <c r="O9" s="932"/>
      <c r="P9" s="933"/>
      <c r="Q9" s="933" t="s">
        <v>468</v>
      </c>
      <c r="R9" s="934">
        <f>IF(N6="Ruraflex",R58,R23)</f>
        <v>35.9</v>
      </c>
      <c r="S9" s="933"/>
      <c r="T9" s="935"/>
      <c r="AG9" s="921"/>
      <c r="AH9" s="931"/>
      <c r="AI9" s="932"/>
      <c r="AJ9" s="932"/>
      <c r="AK9" s="933"/>
      <c r="AL9" s="933"/>
      <c r="AM9" s="934"/>
      <c r="AN9" s="933"/>
      <c r="AO9" s="935"/>
    </row>
    <row r="10" spans="1:56" ht="18.600000000000001" thickBot="1" x14ac:dyDescent="0.3">
      <c r="A10" s="936"/>
      <c r="C10" s="1411" t="s">
        <v>55</v>
      </c>
      <c r="D10" s="1412"/>
      <c r="E10" s="1412"/>
      <c r="F10" s="1412"/>
      <c r="G10" s="1412"/>
      <c r="H10" s="1413"/>
      <c r="I10" s="903"/>
      <c r="J10" s="903"/>
      <c r="L10" s="921" t="s">
        <v>105</v>
      </c>
      <c r="M10" s="937"/>
      <c r="N10" s="938">
        <f>IF(N6="Megaflex",N23,IF(N6="Miniflex",N38,N58))</f>
        <v>0</v>
      </c>
      <c r="O10" s="939"/>
      <c r="P10" s="933"/>
      <c r="Q10" s="933" t="s">
        <v>280</v>
      </c>
      <c r="R10" s="940">
        <f>IF(N6="Ruraflex",0,B67)</f>
        <v>4.63</v>
      </c>
      <c r="S10" s="933"/>
      <c r="T10" s="935"/>
      <c r="X10" s="1411" t="s">
        <v>546</v>
      </c>
      <c r="Y10" s="1412"/>
      <c r="Z10" s="1412"/>
      <c r="AA10" s="1412"/>
      <c r="AB10" s="1412"/>
      <c r="AC10" s="1413"/>
      <c r="AG10" s="921" t="s">
        <v>105</v>
      </c>
      <c r="AH10" s="937"/>
      <c r="AI10" s="938">
        <f>ROUND(AI23,2)</f>
        <v>0</v>
      </c>
      <c r="AJ10" s="939"/>
      <c r="AK10" s="933"/>
      <c r="AL10" s="933" t="s">
        <v>280</v>
      </c>
      <c r="AM10" s="941">
        <f>W67</f>
        <v>4.75</v>
      </c>
      <c r="AN10" s="933"/>
      <c r="AO10" s="935"/>
    </row>
    <row r="11" spans="1:56" ht="16.5" customHeight="1" x14ac:dyDescent="0.3">
      <c r="A11" s="942"/>
      <c r="B11" s="943"/>
      <c r="C11" s="1383" t="s">
        <v>30</v>
      </c>
      <c r="D11" s="1384"/>
      <c r="E11" s="1385"/>
      <c r="F11" s="1383" t="s">
        <v>31</v>
      </c>
      <c r="G11" s="1384"/>
      <c r="H11" s="1385"/>
      <c r="I11" s="1390" t="s">
        <v>22</v>
      </c>
      <c r="J11" s="1390" t="s">
        <v>427</v>
      </c>
      <c r="L11" s="921" t="s">
        <v>285</v>
      </c>
      <c r="M11" s="937"/>
      <c r="N11" s="938">
        <f>IF(N6="Megaflex",N24,IF(N6="Miniflex",N39,N59))</f>
        <v>9.09</v>
      </c>
      <c r="O11" s="939"/>
      <c r="P11" s="933"/>
      <c r="Q11" s="933" t="s">
        <v>99</v>
      </c>
      <c r="R11" s="941">
        <f>IF(N6="Ruraflex",0,C67)</f>
        <v>4.33</v>
      </c>
      <c r="S11" s="933"/>
      <c r="T11" s="935"/>
      <c r="V11" s="942"/>
      <c r="W11" s="944"/>
      <c r="X11" s="1383" t="s">
        <v>30</v>
      </c>
      <c r="Y11" s="1384"/>
      <c r="Z11" s="1385"/>
      <c r="AA11" s="1383" t="s">
        <v>31</v>
      </c>
      <c r="AB11" s="1384"/>
      <c r="AC11" s="1385"/>
      <c r="AD11" s="1381" t="s">
        <v>22</v>
      </c>
      <c r="AE11" s="1381" t="s">
        <v>427</v>
      </c>
      <c r="AG11" s="921" t="s">
        <v>287</v>
      </c>
      <c r="AH11" s="937"/>
      <c r="AI11" s="938">
        <f>ROUND(AI24,2)</f>
        <v>9.32</v>
      </c>
      <c r="AJ11" s="939"/>
      <c r="AK11" s="933"/>
      <c r="AL11" s="933" t="s">
        <v>99</v>
      </c>
      <c r="AM11" s="941">
        <f>X67</f>
        <v>0</v>
      </c>
      <c r="AN11" s="933"/>
      <c r="AO11" s="935"/>
    </row>
    <row r="12" spans="1:56" ht="29.25" customHeight="1" thickBot="1" x14ac:dyDescent="0.3">
      <c r="A12" s="945" t="s">
        <v>54</v>
      </c>
      <c r="B12" s="946" t="s">
        <v>37</v>
      </c>
      <c r="C12" s="1196" t="s">
        <v>38</v>
      </c>
      <c r="D12" s="1119" t="s">
        <v>39</v>
      </c>
      <c r="E12" s="1197" t="s">
        <v>40</v>
      </c>
      <c r="F12" s="1196" t="s">
        <v>38</v>
      </c>
      <c r="G12" s="1119" t="s">
        <v>39</v>
      </c>
      <c r="H12" s="1197" t="s">
        <v>40</v>
      </c>
      <c r="I12" s="1391"/>
      <c r="J12" s="1391"/>
      <c r="K12" s="1275" t="s">
        <v>612</v>
      </c>
      <c r="L12" s="921" t="s">
        <v>247</v>
      </c>
      <c r="M12" s="937"/>
      <c r="N12" s="938">
        <f t="array" ref="N12">IF(N6="Megaflex",N25,IF(N6="Miniflex",N40,N60))</f>
        <v>31.91</v>
      </c>
      <c r="O12" s="939"/>
      <c r="P12" s="933"/>
      <c r="Q12" s="933" t="s">
        <v>281</v>
      </c>
      <c r="R12" s="940">
        <f>IF(N6="Megaflex",T22,IF(N6="Miniflex",T37,T57))</f>
        <v>0.35</v>
      </c>
      <c r="S12" s="933"/>
      <c r="T12" s="935"/>
      <c r="V12" s="945" t="s">
        <v>54</v>
      </c>
      <c r="W12" s="949" t="s">
        <v>37</v>
      </c>
      <c r="X12" s="1196" t="s">
        <v>38</v>
      </c>
      <c r="Y12" s="1119" t="s">
        <v>39</v>
      </c>
      <c r="Z12" s="1197" t="s">
        <v>40</v>
      </c>
      <c r="AA12" s="1196" t="s">
        <v>38</v>
      </c>
      <c r="AB12" s="1119" t="s">
        <v>39</v>
      </c>
      <c r="AC12" s="1197" t="s">
        <v>40</v>
      </c>
      <c r="AD12" s="1382"/>
      <c r="AE12" s="1382"/>
      <c r="AF12" s="1275" t="s">
        <v>612</v>
      </c>
      <c r="AG12" s="921" t="s">
        <v>286</v>
      </c>
      <c r="AH12" s="937"/>
      <c r="AI12" s="938">
        <f>AI25</f>
        <v>33.11</v>
      </c>
      <c r="AJ12" s="939"/>
      <c r="AK12" s="933"/>
      <c r="AL12" s="933" t="s">
        <v>281</v>
      </c>
      <c r="AM12" s="940">
        <f>AO22</f>
        <v>0.36</v>
      </c>
      <c r="AN12" s="933"/>
      <c r="AO12" s="935"/>
    </row>
    <row r="13" spans="1:56" ht="15.6" x14ac:dyDescent="0.25">
      <c r="A13" s="950" t="s">
        <v>41</v>
      </c>
      <c r="B13" s="951" t="s">
        <v>63</v>
      </c>
      <c r="C13" s="952">
        <v>571.16999999999996</v>
      </c>
      <c r="D13" s="952">
        <v>142.79</v>
      </c>
      <c r="E13" s="952">
        <v>95.2</v>
      </c>
      <c r="F13" s="952">
        <v>237.03</v>
      </c>
      <c r="G13" s="952">
        <v>133.28</v>
      </c>
      <c r="H13" s="952">
        <v>95.2</v>
      </c>
      <c r="I13" s="953">
        <v>9.43</v>
      </c>
      <c r="J13" s="1260">
        <v>15.52</v>
      </c>
      <c r="K13" s="1269">
        <v>20.21</v>
      </c>
      <c r="L13" s="1272" t="s">
        <v>23</v>
      </c>
      <c r="M13" s="937"/>
      <c r="N13" s="938">
        <f>IF(N6="Megaflex",N26,IF(N6="Miniflex",N41,N61))</f>
        <v>21.44</v>
      </c>
      <c r="O13" s="939" t="str">
        <f>IF(N6="Ruraflex","c/kWh",IF(N6="Miniflex","c/kWh", "R/kVA"))</f>
        <v>R/kVA</v>
      </c>
      <c r="P13" s="933"/>
      <c r="Q13" s="933" t="s">
        <v>95</v>
      </c>
      <c r="R13" s="940">
        <f>IF($N$6="Megaflex",R27,IF($N$6="Miniflex",R42,R62))</f>
        <v>1.1556</v>
      </c>
      <c r="S13" s="933"/>
      <c r="T13" s="935"/>
      <c r="V13" s="950" t="s">
        <v>41</v>
      </c>
      <c r="W13" s="951" t="s">
        <v>63</v>
      </c>
      <c r="X13" s="952">
        <v>587.6</v>
      </c>
      <c r="Y13" s="952">
        <v>146.87</v>
      </c>
      <c r="Z13" s="952">
        <v>97.96</v>
      </c>
      <c r="AA13" s="952">
        <v>243.88</v>
      </c>
      <c r="AB13" s="952">
        <v>137.11000000000001</v>
      </c>
      <c r="AC13" s="952">
        <v>97.99</v>
      </c>
      <c r="AD13" s="953">
        <v>9.7200000000000006</v>
      </c>
      <c r="AE13" s="1260">
        <v>14.9</v>
      </c>
      <c r="AF13" s="1269">
        <v>20.8</v>
      </c>
      <c r="AG13" s="1272" t="s">
        <v>23</v>
      </c>
      <c r="AH13" s="937"/>
      <c r="AI13" s="938">
        <f>AI26</f>
        <v>22.09</v>
      </c>
      <c r="AJ13" s="939" t="str">
        <f>IF(AI6="Ruraflex","c/kWh",IF(AI6="Miniflex","c/kWh", "R/kVA"))</f>
        <v>R/kVA</v>
      </c>
      <c r="AK13" s="933"/>
      <c r="AL13" s="933" t="s">
        <v>95</v>
      </c>
      <c r="AM13" s="959">
        <f>AM27</f>
        <v>1.1556</v>
      </c>
      <c r="AN13" s="933"/>
      <c r="AO13" s="935"/>
    </row>
    <row r="14" spans="1:56" ht="15.6" x14ac:dyDescent="0.25">
      <c r="A14" s="960" t="s">
        <v>41</v>
      </c>
      <c r="B14" s="961" t="s">
        <v>64</v>
      </c>
      <c r="C14" s="962">
        <v>556.42999999999995</v>
      </c>
      <c r="D14" s="962">
        <v>139.1</v>
      </c>
      <c r="E14" s="962">
        <v>92.74</v>
      </c>
      <c r="F14" s="962">
        <v>230.92</v>
      </c>
      <c r="G14" s="962">
        <v>129.84</v>
      </c>
      <c r="H14" s="962">
        <v>92.74</v>
      </c>
      <c r="I14" s="963">
        <v>9.09</v>
      </c>
      <c r="J14" s="1261">
        <v>35.9</v>
      </c>
      <c r="K14" s="1270">
        <v>19.690000000000001</v>
      </c>
      <c r="L14" s="1272" t="s">
        <v>75</v>
      </c>
      <c r="M14" s="937"/>
      <c r="N14" s="938">
        <f>IF(N6="Megaflex",N27,IF(N6="Miniflex",N42,N62))</f>
        <v>176.09</v>
      </c>
      <c r="O14" s="939"/>
      <c r="P14" s="933"/>
      <c r="Q14" s="933" t="s">
        <v>94</v>
      </c>
      <c r="R14" s="940">
        <f>IF($N$6="Megaflex",R28,IF($N$6="Miniflex",R43,R63))</f>
        <v>1.006</v>
      </c>
      <c r="S14" s="933"/>
      <c r="T14" s="935"/>
      <c r="V14" s="960" t="s">
        <v>41</v>
      </c>
      <c r="W14" s="961" t="s">
        <v>64</v>
      </c>
      <c r="X14" s="962">
        <v>570.69000000000005</v>
      </c>
      <c r="Y14" s="962">
        <v>142.66</v>
      </c>
      <c r="Z14" s="962">
        <v>95.12</v>
      </c>
      <c r="AA14" s="962">
        <v>236.83</v>
      </c>
      <c r="AB14" s="962">
        <v>133.16999999999999</v>
      </c>
      <c r="AC14" s="962">
        <v>95.12</v>
      </c>
      <c r="AD14" s="963">
        <v>9.32</v>
      </c>
      <c r="AE14" s="1261">
        <v>34.54</v>
      </c>
      <c r="AF14" s="1270">
        <v>20.2</v>
      </c>
      <c r="AG14" s="1272" t="s">
        <v>75</v>
      </c>
      <c r="AH14" s="937"/>
      <c r="AI14" s="938">
        <f>AI27</f>
        <v>180.59</v>
      </c>
      <c r="AJ14" s="939"/>
      <c r="AK14" s="933"/>
      <c r="AL14" s="933" t="s">
        <v>94</v>
      </c>
      <c r="AM14" s="959">
        <f>AM28</f>
        <v>1.006</v>
      </c>
      <c r="AN14" s="933"/>
      <c r="AO14" s="935"/>
    </row>
    <row r="15" spans="1:56" ht="16.2" thickBot="1" x14ac:dyDescent="0.3">
      <c r="A15" s="960" t="s">
        <v>41</v>
      </c>
      <c r="B15" s="961" t="s">
        <v>65</v>
      </c>
      <c r="C15" s="962">
        <v>516.37</v>
      </c>
      <c r="D15" s="962">
        <v>129.09</v>
      </c>
      <c r="E15" s="962">
        <v>86.07</v>
      </c>
      <c r="F15" s="962">
        <v>214.29</v>
      </c>
      <c r="G15" s="962">
        <v>120.49</v>
      </c>
      <c r="H15" s="962">
        <v>86.07</v>
      </c>
      <c r="I15" s="963">
        <v>8.2899999999999991</v>
      </c>
      <c r="J15" s="1261">
        <v>27.15</v>
      </c>
      <c r="K15" s="1270">
        <v>18.27</v>
      </c>
      <c r="L15" s="971" t="s">
        <v>74</v>
      </c>
      <c r="M15" s="968"/>
      <c r="N15" s="969">
        <f>IF(N6="Megaflex",N28,IF(N6="Miniflex",N43,N63))</f>
        <v>17.18</v>
      </c>
      <c r="O15" s="970"/>
      <c r="P15" s="971"/>
      <c r="Q15" s="971" t="s">
        <v>611</v>
      </c>
      <c r="R15" s="972">
        <f>IF(N6="Ruraflex",R59,R24)</f>
        <v>19.690000000000001</v>
      </c>
      <c r="S15" s="971"/>
      <c r="T15" s="973"/>
      <c r="V15" s="960" t="s">
        <v>41</v>
      </c>
      <c r="W15" s="961" t="s">
        <v>65</v>
      </c>
      <c r="X15" s="962">
        <v>529.55999999999995</v>
      </c>
      <c r="Y15" s="962">
        <v>132.38999999999999</v>
      </c>
      <c r="Z15" s="962">
        <v>88.27</v>
      </c>
      <c r="AA15" s="962">
        <v>219.76</v>
      </c>
      <c r="AB15" s="962">
        <v>123.57</v>
      </c>
      <c r="AC15" s="962">
        <v>88.27</v>
      </c>
      <c r="AD15" s="963">
        <v>8.51</v>
      </c>
      <c r="AE15" s="1261">
        <v>28.93</v>
      </c>
      <c r="AF15" s="1270">
        <v>18.739999999999998</v>
      </c>
      <c r="AG15" s="971" t="s">
        <v>74</v>
      </c>
      <c r="AH15" s="968"/>
      <c r="AI15" s="969">
        <f>AI28</f>
        <v>17.62</v>
      </c>
      <c r="AJ15" s="970"/>
      <c r="AK15" s="971"/>
      <c r="AL15" s="971"/>
      <c r="AM15" s="972"/>
      <c r="AN15" s="971"/>
      <c r="AO15" s="973"/>
    </row>
    <row r="16" spans="1:56" ht="16.2" thickBot="1" x14ac:dyDescent="0.3">
      <c r="A16" s="974" t="s">
        <v>41</v>
      </c>
      <c r="B16" s="975" t="s">
        <v>66</v>
      </c>
      <c r="C16" s="976">
        <v>481.51</v>
      </c>
      <c r="D16" s="976">
        <v>120.37</v>
      </c>
      <c r="E16" s="976">
        <v>80.260000000000005</v>
      </c>
      <c r="F16" s="976">
        <v>199.82</v>
      </c>
      <c r="G16" s="976">
        <v>112.36</v>
      </c>
      <c r="H16" s="976">
        <v>80.260000000000005</v>
      </c>
      <c r="I16" s="977">
        <v>14.49</v>
      </c>
      <c r="J16" s="1262">
        <v>31.15</v>
      </c>
      <c r="K16" s="1271">
        <v>17.04</v>
      </c>
      <c r="L16" s="933"/>
      <c r="M16" s="933"/>
      <c r="N16" s="933"/>
      <c r="O16" s="933"/>
      <c r="P16" s="933"/>
      <c r="Q16" s="933"/>
      <c r="R16" s="933"/>
      <c r="S16" s="933"/>
      <c r="T16" s="933"/>
      <c r="V16" s="974" t="s">
        <v>41</v>
      </c>
      <c r="W16" s="975" t="s">
        <v>66</v>
      </c>
      <c r="X16" s="976">
        <v>493.81</v>
      </c>
      <c r="Y16" s="976">
        <v>123.44</v>
      </c>
      <c r="Z16" s="976">
        <v>82.31</v>
      </c>
      <c r="AA16" s="976">
        <v>204.92</v>
      </c>
      <c r="AB16" s="976">
        <v>115.23</v>
      </c>
      <c r="AC16" s="976">
        <v>82.31</v>
      </c>
      <c r="AD16" s="977">
        <v>14.86</v>
      </c>
      <c r="AE16" s="1262">
        <v>31.95</v>
      </c>
      <c r="AF16" s="1271">
        <v>17.48</v>
      </c>
    </row>
    <row r="17" spans="1:41" ht="16.5" customHeight="1" x14ac:dyDescent="0.3">
      <c r="A17" s="960" t="s">
        <v>44</v>
      </c>
      <c r="B17" s="961" t="s">
        <v>63</v>
      </c>
      <c r="C17" s="952">
        <v>576.88</v>
      </c>
      <c r="D17" s="952">
        <v>144.21</v>
      </c>
      <c r="E17" s="952">
        <v>96.15</v>
      </c>
      <c r="F17" s="952">
        <v>239.4</v>
      </c>
      <c r="G17" s="952">
        <v>134.61000000000001</v>
      </c>
      <c r="H17" s="952">
        <v>96.15</v>
      </c>
      <c r="I17" s="958">
        <v>9.5299999999999994</v>
      </c>
      <c r="J17" s="1263">
        <v>15.52</v>
      </c>
      <c r="K17" s="1269">
        <v>20.21</v>
      </c>
      <c r="L17" s="1273" t="s">
        <v>106</v>
      </c>
      <c r="M17" s="918" t="s">
        <v>37</v>
      </c>
      <c r="N17" s="918"/>
      <c r="O17" s="918" t="str">
        <f>'1a) Consumption + recon current'!$C$6</f>
        <v>≥ 500 V &amp; &lt; 66 kV</v>
      </c>
      <c r="P17" s="918"/>
      <c r="Q17" s="918"/>
      <c r="R17" s="919"/>
      <c r="S17" s="919"/>
      <c r="T17" s="920"/>
      <c r="V17" s="960" t="s">
        <v>44</v>
      </c>
      <c r="W17" s="961" t="s">
        <v>63</v>
      </c>
      <c r="X17" s="952">
        <v>595.59</v>
      </c>
      <c r="Y17" s="952">
        <v>148.9</v>
      </c>
      <c r="Z17" s="952">
        <v>99.28</v>
      </c>
      <c r="AA17" s="952">
        <v>247.18</v>
      </c>
      <c r="AB17" s="952">
        <v>138.99</v>
      </c>
      <c r="AC17" s="952">
        <v>99.29</v>
      </c>
      <c r="AD17" s="958">
        <v>9.86</v>
      </c>
      <c r="AE17" s="1263">
        <v>14.9</v>
      </c>
      <c r="AF17" s="1269">
        <v>20.87</v>
      </c>
      <c r="AG17" s="1273" t="s">
        <v>106</v>
      </c>
      <c r="AH17" s="983"/>
      <c r="AI17" s="984"/>
      <c r="AJ17" s="918" t="str">
        <f>'1a) Consumption + recon current'!$C$6</f>
        <v>≥ 500 V &amp; &lt; 66 kV</v>
      </c>
      <c r="AK17" s="918"/>
      <c r="AL17" s="918"/>
      <c r="AM17" s="919"/>
      <c r="AN17" s="919"/>
      <c r="AO17" s="920"/>
    </row>
    <row r="18" spans="1:41" ht="14.25" customHeight="1" x14ac:dyDescent="0.25">
      <c r="A18" s="960" t="s">
        <v>44</v>
      </c>
      <c r="B18" s="961" t="s">
        <v>64</v>
      </c>
      <c r="C18" s="962">
        <v>562</v>
      </c>
      <c r="D18" s="962">
        <v>140.49</v>
      </c>
      <c r="E18" s="962">
        <v>93.67</v>
      </c>
      <c r="F18" s="962">
        <v>233.22</v>
      </c>
      <c r="G18" s="962">
        <v>131.13999999999999</v>
      </c>
      <c r="H18" s="962">
        <v>93.67</v>
      </c>
      <c r="I18" s="963">
        <v>9.18</v>
      </c>
      <c r="J18" s="1261">
        <v>35.9</v>
      </c>
      <c r="K18" s="1270">
        <v>19.690000000000001</v>
      </c>
      <c r="L18" s="1274"/>
      <c r="M18" s="933" t="s">
        <v>54</v>
      </c>
      <c r="N18" s="933"/>
      <c r="O18" s="933" t="str">
        <f>'1a) Consumption + recon current'!$C$7</f>
        <v>≤ 300 km</v>
      </c>
      <c r="P18" s="933"/>
      <c r="Q18" s="933"/>
      <c r="R18" s="933"/>
      <c r="S18" s="933"/>
      <c r="T18" s="935"/>
      <c r="V18" s="960" t="s">
        <v>44</v>
      </c>
      <c r="W18" s="961" t="s">
        <v>64</v>
      </c>
      <c r="X18" s="962">
        <v>577.23</v>
      </c>
      <c r="Y18" s="962">
        <v>144.31</v>
      </c>
      <c r="Z18" s="962">
        <v>96.24</v>
      </c>
      <c r="AA18" s="962">
        <v>239.55</v>
      </c>
      <c r="AB18" s="962">
        <v>134.69</v>
      </c>
      <c r="AC18" s="962">
        <v>96.23</v>
      </c>
      <c r="AD18" s="963">
        <v>9.44</v>
      </c>
      <c r="AE18" s="1261">
        <v>34.54</v>
      </c>
      <c r="AF18" s="1270">
        <v>20.23</v>
      </c>
      <c r="AG18" s="1274"/>
      <c r="AH18" s="986" t="s">
        <v>37</v>
      </c>
      <c r="AI18" s="987"/>
      <c r="AJ18" s="933" t="str">
        <f>'1a) Consumption + recon current'!$C$7</f>
        <v>≤ 300 km</v>
      </c>
      <c r="AK18" s="933"/>
      <c r="AL18" s="933"/>
      <c r="AM18" s="933"/>
      <c r="AN18" s="933"/>
      <c r="AO18" s="366"/>
    </row>
    <row r="19" spans="1:41" ht="15" customHeight="1" x14ac:dyDescent="0.25">
      <c r="A19" s="960" t="s">
        <v>44</v>
      </c>
      <c r="B19" s="961" t="s">
        <v>65</v>
      </c>
      <c r="C19" s="962">
        <v>521.54</v>
      </c>
      <c r="D19" s="962">
        <v>130.38</v>
      </c>
      <c r="E19" s="962">
        <v>86.93</v>
      </c>
      <c r="F19" s="962">
        <v>216.43</v>
      </c>
      <c r="G19" s="962">
        <v>121.69</v>
      </c>
      <c r="H19" s="962">
        <v>86.93</v>
      </c>
      <c r="I19" s="963">
        <v>8.3800000000000008</v>
      </c>
      <c r="J19" s="1261">
        <v>27.15</v>
      </c>
      <c r="K19" s="1270">
        <v>18.27</v>
      </c>
      <c r="L19" s="1265"/>
      <c r="M19" s="933" t="s">
        <v>278</v>
      </c>
      <c r="N19" s="933"/>
      <c r="O19" s="933" t="str">
        <f>'1a) Consumption + recon current'!$C$8</f>
        <v>&gt; 1 MVA</v>
      </c>
      <c r="P19" s="933"/>
      <c r="Q19" s="933"/>
      <c r="R19" s="933"/>
      <c r="S19" s="933"/>
      <c r="T19" s="935"/>
      <c r="V19" s="960" t="s">
        <v>44</v>
      </c>
      <c r="W19" s="961" t="s">
        <v>65</v>
      </c>
      <c r="X19" s="962">
        <v>534.86</v>
      </c>
      <c r="Y19" s="962">
        <v>133.71</v>
      </c>
      <c r="Z19" s="962">
        <v>89.15</v>
      </c>
      <c r="AA19" s="962">
        <v>221.96</v>
      </c>
      <c r="AB19" s="962">
        <v>124.8</v>
      </c>
      <c r="AC19" s="962">
        <v>89.15</v>
      </c>
      <c r="AD19" s="963">
        <v>8.59</v>
      </c>
      <c r="AE19" s="1261">
        <v>28.93</v>
      </c>
      <c r="AF19" s="1270">
        <v>18.739999999999998</v>
      </c>
      <c r="AG19" s="1265"/>
      <c r="AH19" s="986" t="s">
        <v>282</v>
      </c>
      <c r="AI19" s="987"/>
      <c r="AJ19" s="933" t="str">
        <f>'1a) Consumption + recon current'!$C$8</f>
        <v>&gt; 1 MVA</v>
      </c>
      <c r="AK19" s="933"/>
      <c r="AL19" s="933"/>
      <c r="AM19" s="933"/>
      <c r="AN19" s="933"/>
      <c r="AO19" s="366"/>
    </row>
    <row r="20" spans="1:41" ht="16.5" customHeight="1" x14ac:dyDescent="0.25">
      <c r="A20" s="974" t="s">
        <v>44</v>
      </c>
      <c r="B20" s="975" t="s">
        <v>66</v>
      </c>
      <c r="C20" s="976">
        <v>486.33</v>
      </c>
      <c r="D20" s="976">
        <v>121.58</v>
      </c>
      <c r="E20" s="976">
        <v>81.06</v>
      </c>
      <c r="F20" s="976">
        <v>201.82</v>
      </c>
      <c r="G20" s="976">
        <v>113.48</v>
      </c>
      <c r="H20" s="976">
        <v>81.06</v>
      </c>
      <c r="I20" s="977">
        <v>14.64</v>
      </c>
      <c r="J20" s="1262">
        <v>31.15</v>
      </c>
      <c r="K20" s="1271">
        <v>17.04</v>
      </c>
      <c r="L20" s="1265"/>
      <c r="M20" s="933"/>
      <c r="N20" s="933"/>
      <c r="O20" s="933"/>
      <c r="P20" s="933"/>
      <c r="Q20" s="986"/>
      <c r="R20" s="986"/>
      <c r="S20" s="933"/>
      <c r="T20" s="935"/>
      <c r="V20" s="974" t="s">
        <v>44</v>
      </c>
      <c r="W20" s="975" t="s">
        <v>66</v>
      </c>
      <c r="X20" s="976">
        <v>498.75</v>
      </c>
      <c r="Y20" s="976">
        <v>124.69</v>
      </c>
      <c r="Z20" s="976">
        <v>83.13</v>
      </c>
      <c r="AA20" s="976">
        <v>206.97</v>
      </c>
      <c r="AB20" s="976">
        <v>116.38</v>
      </c>
      <c r="AC20" s="976">
        <v>83.13</v>
      </c>
      <c r="AD20" s="977">
        <v>15.01</v>
      </c>
      <c r="AE20" s="1262">
        <v>31.95</v>
      </c>
      <c r="AF20" s="1271">
        <v>17.48</v>
      </c>
      <c r="AG20" s="1265"/>
      <c r="AH20" s="986" t="s">
        <v>278</v>
      </c>
      <c r="AI20" s="987"/>
      <c r="AJ20" s="933"/>
      <c r="AK20" s="933"/>
      <c r="AL20" s="933"/>
      <c r="AM20" s="933"/>
      <c r="AN20" s="933"/>
      <c r="AO20" s="366"/>
    </row>
    <row r="21" spans="1:41" ht="16.5" customHeight="1" x14ac:dyDescent="0.25">
      <c r="A21" s="960" t="s">
        <v>43</v>
      </c>
      <c r="B21" s="961" t="s">
        <v>63</v>
      </c>
      <c r="C21" s="952">
        <v>582.59</v>
      </c>
      <c r="D21" s="952">
        <v>145.63999999999999</v>
      </c>
      <c r="E21" s="952">
        <v>97.1</v>
      </c>
      <c r="F21" s="952">
        <v>241.77</v>
      </c>
      <c r="G21" s="952">
        <v>135.94</v>
      </c>
      <c r="H21" s="952">
        <v>97.1</v>
      </c>
      <c r="I21" s="958">
        <v>9.6199999999999992</v>
      </c>
      <c r="J21" s="1263">
        <v>15.52</v>
      </c>
      <c r="K21" s="1269">
        <v>20.21</v>
      </c>
      <c r="L21" s="1266"/>
      <c r="M21" s="933"/>
      <c r="N21" s="990" t="s">
        <v>67</v>
      </c>
      <c r="O21" s="991" t="s">
        <v>68</v>
      </c>
      <c r="P21" s="991" t="s">
        <v>69</v>
      </c>
      <c r="Q21" s="991" t="s">
        <v>67</v>
      </c>
      <c r="R21" s="991" t="s">
        <v>68</v>
      </c>
      <c r="S21" s="991" t="s">
        <v>69</v>
      </c>
      <c r="T21" s="992" t="s">
        <v>97</v>
      </c>
      <c r="V21" s="960" t="s">
        <v>43</v>
      </c>
      <c r="W21" s="961" t="s">
        <v>63</v>
      </c>
      <c r="X21" s="952">
        <v>601.20000000000005</v>
      </c>
      <c r="Y21" s="952">
        <v>150.29</v>
      </c>
      <c r="Z21" s="952">
        <v>100.23</v>
      </c>
      <c r="AA21" s="952">
        <v>249.52</v>
      </c>
      <c r="AB21" s="952">
        <v>140.29</v>
      </c>
      <c r="AC21" s="952">
        <v>100.24</v>
      </c>
      <c r="AD21" s="958">
        <v>9.9700000000000006</v>
      </c>
      <c r="AE21" s="1263">
        <v>14.9</v>
      </c>
      <c r="AF21" s="1269">
        <v>20.86</v>
      </c>
      <c r="AG21" s="1266"/>
      <c r="AI21" s="993" t="s">
        <v>67</v>
      </c>
      <c r="AJ21" s="991" t="s">
        <v>68</v>
      </c>
      <c r="AK21" s="991" t="s">
        <v>69</v>
      </c>
      <c r="AL21" s="991" t="s">
        <v>67</v>
      </c>
      <c r="AM21" s="991" t="s">
        <v>68</v>
      </c>
      <c r="AN21" s="991" t="s">
        <v>69</v>
      </c>
      <c r="AO21" s="992" t="s">
        <v>97</v>
      </c>
    </row>
    <row r="22" spans="1:41" ht="15.75" customHeight="1" x14ac:dyDescent="0.25">
      <c r="A22" s="960" t="s">
        <v>43</v>
      </c>
      <c r="B22" s="961" t="s">
        <v>64</v>
      </c>
      <c r="C22" s="962">
        <v>567.55999999999995</v>
      </c>
      <c r="D22" s="962">
        <v>141.88</v>
      </c>
      <c r="E22" s="962">
        <v>94.6</v>
      </c>
      <c r="F22" s="962">
        <v>235.53</v>
      </c>
      <c r="G22" s="962">
        <v>132.43</v>
      </c>
      <c r="H22" s="962">
        <v>94.6</v>
      </c>
      <c r="I22" s="963">
        <v>9.27</v>
      </c>
      <c r="J22" s="1261">
        <v>35.9</v>
      </c>
      <c r="K22" s="1270">
        <v>19.690000000000001</v>
      </c>
      <c r="L22" s="1267" t="s">
        <v>279</v>
      </c>
      <c r="M22" s="995"/>
      <c r="N22" s="996" cm="1">
        <f t="array" ref="N22">INDEX(C13:C28,MATCH(1,($O$18=$A$13:$A$28)*($O$17=$B$13:$B$28),0))</f>
        <v>556.42999999999995</v>
      </c>
      <c r="O22" s="996">
        <f t="array" ref="O22">INDEX(D13:D28,MATCH(1,($O$18=$A$13:$A$28)*($O$17=$B$13:$B$28),0))</f>
        <v>139.1</v>
      </c>
      <c r="P22" s="996">
        <f t="array" ref="P22">INDEX(E13:E28,MATCH(1,($O$18=$A$13:$A$28)*($O$17=$B$13:$B$28),0))</f>
        <v>92.74</v>
      </c>
      <c r="Q22" s="996">
        <f t="array" ref="Q22">INDEX(F13:F28,MATCH(1,($O$18=$A$13:$A$28)*($O$17=$B$13:$B$28),0))</f>
        <v>230.92</v>
      </c>
      <c r="R22" s="996">
        <f t="array" ref="R22">INDEX(G13:G28,MATCH(1,($O$18=$A$13:$A$28)*($O$17=$B$13:$B$28),0))</f>
        <v>129.84</v>
      </c>
      <c r="S22" s="996">
        <f t="array" ref="S22">INDEX(H13:H28,MATCH(1,($O$18=$A$13:$A$28)*($O$17=$B$13:$B$28),0))</f>
        <v>92.74</v>
      </c>
      <c r="T22" s="997">
        <f>INDEX($G$81:$G$84,MATCH(O17,$A$81:$A$84,0))</f>
        <v>0.35</v>
      </c>
      <c r="V22" s="960" t="s">
        <v>43</v>
      </c>
      <c r="W22" s="961" t="s">
        <v>64</v>
      </c>
      <c r="X22" s="962">
        <v>583.15</v>
      </c>
      <c r="Y22" s="962">
        <v>145.79</v>
      </c>
      <c r="Z22" s="962">
        <v>97.22</v>
      </c>
      <c r="AA22" s="962">
        <v>242.02</v>
      </c>
      <c r="AB22" s="962">
        <v>136.08000000000001</v>
      </c>
      <c r="AC22" s="962">
        <v>97.22</v>
      </c>
      <c r="AD22" s="963">
        <v>9.5399999999999991</v>
      </c>
      <c r="AE22" s="1261">
        <v>34.54</v>
      </c>
      <c r="AF22" s="1270">
        <v>20.23</v>
      </c>
      <c r="AG22" s="1267" t="s">
        <v>283</v>
      </c>
      <c r="AH22" s="995"/>
      <c r="AI22" s="998" cm="1">
        <f t="array" ref="AI22">INDEX(X13:X28,MATCH(1,($AJ$18=$V$13:$V$28)*($AJ$17=$W$13:$W$28),0))</f>
        <v>570.69000000000005</v>
      </c>
      <c r="AJ22" s="998">
        <f t="array" ref="AJ22">INDEX(Y13:Y28,MATCH(1,($O$18=$V$13:$V$28)*($O$17=$W$13:$W$28),0))</f>
        <v>142.66</v>
      </c>
      <c r="AK22" s="998">
        <f t="array" ref="AK22">INDEX(Z13:Z28,MATCH(1,($O$18=$V$13:$V$28)*($O$17=$W$13:$W$28),0))</f>
        <v>95.12</v>
      </c>
      <c r="AL22" s="998">
        <f t="array" ref="AL22">INDEX(AA13:AA28,MATCH(1,($O$18=$V$13:$V$28)*($O$17=$W$13:$W$28),0))</f>
        <v>236.83</v>
      </c>
      <c r="AM22" s="998">
        <f t="array" ref="AM22">INDEX(AB13:AB28,MATCH(1,($O$18=$V$13:$V$28)*($O$17=$W$13:$W$28),0))</f>
        <v>133.16999999999999</v>
      </c>
      <c r="AN22" s="998">
        <f t="array" ref="AN22">INDEX(AC13:AC28,MATCH(1,($O$18=$V$13:$V$28)*($O$17=$W$13:$W$28),0))</f>
        <v>95.12</v>
      </c>
      <c r="AO22" s="999">
        <f>INDEX(AB81:AB84,MATCH(AJ17,V81:V84,0))</f>
        <v>0.36</v>
      </c>
    </row>
    <row r="23" spans="1:41" ht="16.5" customHeight="1" x14ac:dyDescent="0.25">
      <c r="A23" s="960" t="s">
        <v>43</v>
      </c>
      <c r="B23" s="961" t="s">
        <v>65</v>
      </c>
      <c r="C23" s="962">
        <v>526.70000000000005</v>
      </c>
      <c r="D23" s="962">
        <v>131.66999999999999</v>
      </c>
      <c r="E23" s="962">
        <v>87.79</v>
      </c>
      <c r="F23" s="962">
        <v>218.58</v>
      </c>
      <c r="G23" s="962">
        <v>122.9</v>
      </c>
      <c r="H23" s="962">
        <v>87.79</v>
      </c>
      <c r="I23" s="963">
        <v>8.4600000000000009</v>
      </c>
      <c r="J23" s="1261">
        <v>27.15</v>
      </c>
      <c r="K23" s="1270">
        <v>18.27</v>
      </c>
      <c r="L23" s="1266" t="s">
        <v>105</v>
      </c>
      <c r="M23" s="933"/>
      <c r="N23" s="1000">
        <f>INDEX($D$81:$D$84,MATCH(O17,$A$81:$A$84,0))</f>
        <v>0</v>
      </c>
      <c r="O23" s="1000"/>
      <c r="P23" s="1000"/>
      <c r="Q23" s="933" t="s">
        <v>468</v>
      </c>
      <c r="R23" s="933" cm="1">
        <f t="array" ref="R23">INDEX($J$13:$J$28,MATCH(1,(O18=A13:A28)*(O17=B13:B28),0))</f>
        <v>35.9</v>
      </c>
      <c r="S23" s="933"/>
      <c r="T23" s="935"/>
      <c r="V23" s="960" t="s">
        <v>43</v>
      </c>
      <c r="W23" s="961" t="s">
        <v>65</v>
      </c>
      <c r="X23" s="962">
        <v>540.15</v>
      </c>
      <c r="Y23" s="962">
        <v>135.03</v>
      </c>
      <c r="Z23" s="962">
        <v>90.03</v>
      </c>
      <c r="AA23" s="962">
        <v>224.16</v>
      </c>
      <c r="AB23" s="962">
        <v>126.04</v>
      </c>
      <c r="AC23" s="962">
        <v>90.03</v>
      </c>
      <c r="AD23" s="963">
        <v>8.68</v>
      </c>
      <c r="AE23" s="1261">
        <v>28.93</v>
      </c>
      <c r="AF23" s="1270">
        <v>18.739999999999998</v>
      </c>
      <c r="AG23" s="1266" t="s">
        <v>105</v>
      </c>
      <c r="AI23" s="1000">
        <f>INDEX(Y81:Y84,MATCH(AJ17,V81:V84,0))</f>
        <v>0</v>
      </c>
      <c r="AJ23" s="1000"/>
      <c r="AK23" s="1000"/>
      <c r="AL23" s="1001" t="s">
        <v>468</v>
      </c>
      <c r="AM23" s="907" cm="1">
        <f t="array" ref="AM23">INDEX($AE$13:$AE$28,MATCH(1,(AJ18=V13:V28)*(AJ17=W13:W28),0))</f>
        <v>34.54</v>
      </c>
      <c r="AO23" s="366"/>
    </row>
    <row r="24" spans="1:41" ht="15.75" customHeight="1" x14ac:dyDescent="0.25">
      <c r="A24" s="974" t="s">
        <v>43</v>
      </c>
      <c r="B24" s="975" t="s">
        <v>66</v>
      </c>
      <c r="C24" s="976">
        <v>491.14</v>
      </c>
      <c r="D24" s="976">
        <v>122.78</v>
      </c>
      <c r="E24" s="976">
        <v>81.86</v>
      </c>
      <c r="F24" s="976">
        <v>203.82</v>
      </c>
      <c r="G24" s="976">
        <v>114.6</v>
      </c>
      <c r="H24" s="976">
        <v>81.86</v>
      </c>
      <c r="I24" s="977">
        <v>14.78</v>
      </c>
      <c r="J24" s="1262">
        <v>31.15</v>
      </c>
      <c r="K24" s="1271">
        <v>17.04</v>
      </c>
      <c r="L24" s="1266" t="str">
        <f>L11</f>
        <v>Tx network access charge/network capacity charge</v>
      </c>
      <c r="M24" s="1002"/>
      <c r="N24" s="1000">
        <f t="array" ref="N24">INDEX($I$13:$I$28,MATCH(1,(O18=A13:A28)*(O17=B13:B28),0))</f>
        <v>9.09</v>
      </c>
      <c r="O24" s="1000"/>
      <c r="P24" s="1000"/>
      <c r="Q24" s="933" t="s">
        <v>611</v>
      </c>
      <c r="R24" s="933" cm="1">
        <f t="array" ref="R24">INDEX($K$13:$K$28,MATCH(1,(O18=A13:A28)*(O17=B13:B28),0))</f>
        <v>19.690000000000001</v>
      </c>
      <c r="S24" s="933"/>
      <c r="T24" s="935"/>
      <c r="V24" s="974" t="s">
        <v>43</v>
      </c>
      <c r="W24" s="975" t="s">
        <v>66</v>
      </c>
      <c r="X24" s="976">
        <v>503.68</v>
      </c>
      <c r="Y24" s="976">
        <v>125.92</v>
      </c>
      <c r="Z24" s="976">
        <v>83.95</v>
      </c>
      <c r="AA24" s="976">
        <v>209.03</v>
      </c>
      <c r="AB24" s="976">
        <v>117.53</v>
      </c>
      <c r="AC24" s="976">
        <v>83.95</v>
      </c>
      <c r="AD24" s="977">
        <v>15.16</v>
      </c>
      <c r="AE24" s="1262">
        <v>31.95</v>
      </c>
      <c r="AF24" s="1271">
        <v>17.48</v>
      </c>
      <c r="AG24" s="1266" t="str">
        <f>AG11</f>
        <v>Tx network  capacity charge/network capacity charge</v>
      </c>
      <c r="AH24" s="1002"/>
      <c r="AI24" s="1000">
        <f t="array" ref="AI24">INDEX(AD13:AD28,MATCH(1,(AJ18=V13:V28)*(AJ17=W13:W28),0))</f>
        <v>9.32</v>
      </c>
      <c r="AJ24" s="1000"/>
      <c r="AK24" s="1000"/>
      <c r="AL24" s="1001" t="s">
        <v>611</v>
      </c>
      <c r="AM24" s="907" cm="1">
        <f t="array" ref="AM24">INDEX($AF$13:$AF$28,MATCH(1,(AJ18=V13:V28)*(AJ17=W13:W28),0))</f>
        <v>20.2</v>
      </c>
      <c r="AO24" s="1003"/>
    </row>
    <row r="25" spans="1:41" ht="16.2" thickBot="1" x14ac:dyDescent="0.3">
      <c r="A25" s="960" t="s">
        <v>42</v>
      </c>
      <c r="B25" s="961" t="s">
        <v>63</v>
      </c>
      <c r="C25" s="952">
        <v>588.29999999999995</v>
      </c>
      <c r="D25" s="952">
        <v>147.07</v>
      </c>
      <c r="E25" s="952">
        <v>98.05</v>
      </c>
      <c r="F25" s="952">
        <v>244.14</v>
      </c>
      <c r="G25" s="952">
        <v>137.27000000000001</v>
      </c>
      <c r="H25" s="952">
        <v>98.05</v>
      </c>
      <c r="I25" s="958">
        <v>9.7200000000000006</v>
      </c>
      <c r="J25" s="1263">
        <v>15.52</v>
      </c>
      <c r="K25" s="1270">
        <v>20.21</v>
      </c>
      <c r="L25" s="1266" t="str">
        <f>L12</f>
        <v>Distribution network capacity charge</v>
      </c>
      <c r="M25" s="905"/>
      <c r="N25" s="1000">
        <f t="array" ref="N25">INDEX($B$81:$B$84,MATCH(O17,$A$81:$A$84,0))</f>
        <v>31.91</v>
      </c>
      <c r="O25" s="1000"/>
      <c r="P25" s="1000"/>
      <c r="Q25" s="933"/>
      <c r="R25" s="933"/>
      <c r="S25" s="933"/>
      <c r="T25" s="935"/>
      <c r="V25" s="960" t="s">
        <v>42</v>
      </c>
      <c r="W25" s="961" t="s">
        <v>63</v>
      </c>
      <c r="X25" s="952">
        <v>607.91</v>
      </c>
      <c r="Y25" s="952">
        <v>151.97</v>
      </c>
      <c r="Z25" s="952">
        <v>101.32</v>
      </c>
      <c r="AA25" s="952">
        <v>252.26</v>
      </c>
      <c r="AB25" s="952">
        <v>141.85</v>
      </c>
      <c r="AC25" s="952">
        <v>101.32</v>
      </c>
      <c r="AD25" s="958">
        <v>10.06</v>
      </c>
      <c r="AE25" s="1263">
        <v>14.9</v>
      </c>
      <c r="AF25" s="1269">
        <v>20.89</v>
      </c>
      <c r="AG25" s="1266" t="str">
        <f>AG12</f>
        <v>Distribution network  capacity charge</v>
      </c>
      <c r="AH25" s="905"/>
      <c r="AI25" s="1000">
        <f>INDEX(W81:W84,MATCH(AJ17,V81:V84,0))</f>
        <v>33.11</v>
      </c>
      <c r="AJ25" s="1000"/>
      <c r="AK25" s="1000"/>
      <c r="AL25" s="1001"/>
      <c r="AO25" s="1003"/>
    </row>
    <row r="26" spans="1:41" ht="15.6" x14ac:dyDescent="0.25">
      <c r="A26" s="960" t="s">
        <v>42</v>
      </c>
      <c r="B26" s="961" t="s">
        <v>64</v>
      </c>
      <c r="C26" s="962">
        <v>573.13</v>
      </c>
      <c r="D26" s="962">
        <v>143.28</v>
      </c>
      <c r="E26" s="962">
        <v>95.53</v>
      </c>
      <c r="F26" s="962">
        <v>237.84</v>
      </c>
      <c r="G26" s="962">
        <v>133.72999999999999</v>
      </c>
      <c r="H26" s="962">
        <v>95.53</v>
      </c>
      <c r="I26" s="963">
        <v>9.36</v>
      </c>
      <c r="J26" s="1261">
        <v>35.9</v>
      </c>
      <c r="K26" s="1270">
        <v>19.690000000000001</v>
      </c>
      <c r="L26" s="1266" t="s">
        <v>23</v>
      </c>
      <c r="M26" s="933"/>
      <c r="N26" s="1000">
        <f>INDEX($C$81:$C$84,MATCH(O17,$A$81:$A$84,0))</f>
        <v>21.44</v>
      </c>
      <c r="O26" s="1000"/>
      <c r="P26" s="1000"/>
      <c r="Q26" s="918" t="s">
        <v>92</v>
      </c>
      <c r="R26" s="1004"/>
      <c r="S26" s="1004"/>
      <c r="T26" s="1005"/>
      <c r="V26" s="960" t="s">
        <v>42</v>
      </c>
      <c r="W26" s="961" t="s">
        <v>64</v>
      </c>
      <c r="X26" s="962">
        <v>588.67999999999995</v>
      </c>
      <c r="Y26" s="962">
        <v>147.16</v>
      </c>
      <c r="Z26" s="962">
        <v>98.13</v>
      </c>
      <c r="AA26" s="962">
        <v>244.29</v>
      </c>
      <c r="AB26" s="962">
        <v>137.36000000000001</v>
      </c>
      <c r="AC26" s="962">
        <v>98.13</v>
      </c>
      <c r="AD26" s="963">
        <v>9.6300000000000008</v>
      </c>
      <c r="AE26" s="1261">
        <v>34.54</v>
      </c>
      <c r="AF26" s="1270">
        <v>20.23</v>
      </c>
      <c r="AG26" s="1266" t="s">
        <v>23</v>
      </c>
      <c r="AI26" s="1000">
        <f>INDEX(X81:X84,MATCH(AJ17,V81:V84,0))</f>
        <v>22.09</v>
      </c>
      <c r="AJ26" s="1000" t="s">
        <v>6</v>
      </c>
      <c r="AK26" s="1000"/>
      <c r="AL26" s="918" t="s">
        <v>92</v>
      </c>
      <c r="AM26" s="1004">
        <v>1</v>
      </c>
      <c r="AN26" s="1004"/>
      <c r="AO26" s="1005"/>
    </row>
    <row r="27" spans="1:41" ht="15.6" x14ac:dyDescent="0.25">
      <c r="A27" s="960" t="s">
        <v>42</v>
      </c>
      <c r="B27" s="961" t="s">
        <v>65</v>
      </c>
      <c r="C27" s="962">
        <v>531.86</v>
      </c>
      <c r="D27" s="962">
        <v>132.96</v>
      </c>
      <c r="E27" s="962">
        <v>88.65</v>
      </c>
      <c r="F27" s="962">
        <v>220.72</v>
      </c>
      <c r="G27" s="962">
        <v>124.1</v>
      </c>
      <c r="H27" s="962">
        <v>88.65</v>
      </c>
      <c r="I27" s="963">
        <v>8.5399999999999991</v>
      </c>
      <c r="J27" s="1261">
        <v>27.15</v>
      </c>
      <c r="K27" s="1270">
        <v>18.27</v>
      </c>
      <c r="L27" s="1266" t="s">
        <v>75</v>
      </c>
      <c r="M27" s="1006"/>
      <c r="N27" s="1000">
        <f>INDEX($B$71:$B$75,MATCH(O19,A71:A75,0))</f>
        <v>176.09</v>
      </c>
      <c r="O27" s="1000"/>
      <c r="P27" s="1000"/>
      <c r="Q27" s="933" t="s">
        <v>95</v>
      </c>
      <c r="R27" s="1007">
        <f>INDEX($B$100:$B$103,MATCH(O17,$A$100:$A$103,0))</f>
        <v>1.1556</v>
      </c>
      <c r="S27" s="1007"/>
      <c r="T27" s="1008"/>
      <c r="V27" s="960" t="s">
        <v>42</v>
      </c>
      <c r="W27" s="961" t="s">
        <v>65</v>
      </c>
      <c r="X27" s="962">
        <v>545.44000000000005</v>
      </c>
      <c r="Y27" s="962">
        <v>136.36000000000001</v>
      </c>
      <c r="Z27" s="962">
        <v>90.91</v>
      </c>
      <c r="AA27" s="962">
        <v>226.36</v>
      </c>
      <c r="AB27" s="962">
        <v>127.27</v>
      </c>
      <c r="AC27" s="962">
        <v>90.91</v>
      </c>
      <c r="AD27" s="963">
        <v>8.76</v>
      </c>
      <c r="AE27" s="1261">
        <v>28.93</v>
      </c>
      <c r="AF27" s="1270">
        <v>18.739999999999998</v>
      </c>
      <c r="AG27" s="1266" t="s">
        <v>75</v>
      </c>
      <c r="AH27" s="1006"/>
      <c r="AI27" s="1000">
        <f>INDEX(W71:W75,MATCH(AJ19,V71:V75,0))</f>
        <v>180.59</v>
      </c>
      <c r="AJ27" s="1000"/>
      <c r="AK27" s="1000"/>
      <c r="AL27" s="933" t="s">
        <v>95</v>
      </c>
      <c r="AM27" s="1007">
        <f>INDEX($B$100:$B$103,MATCH(AJ17,$A$100:$A$103,0))</f>
        <v>1.1556</v>
      </c>
      <c r="AN27" s="1007"/>
      <c r="AO27" s="1008"/>
    </row>
    <row r="28" spans="1:41" ht="16.2" thickBot="1" x14ac:dyDescent="0.3">
      <c r="A28" s="1009" t="s">
        <v>42</v>
      </c>
      <c r="B28" s="1010" t="s">
        <v>66</v>
      </c>
      <c r="C28" s="1011">
        <v>495.96</v>
      </c>
      <c r="D28" s="1011">
        <v>123.98</v>
      </c>
      <c r="E28" s="1011">
        <v>82.66</v>
      </c>
      <c r="F28" s="1011">
        <v>205.82</v>
      </c>
      <c r="G28" s="1011">
        <v>115.73</v>
      </c>
      <c r="H28" s="1011">
        <v>82.66</v>
      </c>
      <c r="I28" s="1012">
        <v>14.93</v>
      </c>
      <c r="J28" s="1264">
        <v>31.15</v>
      </c>
      <c r="K28" s="1271">
        <v>17.04</v>
      </c>
      <c r="L28" s="1268" t="s">
        <v>74</v>
      </c>
      <c r="M28" s="971"/>
      <c r="N28" s="1014">
        <f>INDEX($C$71:$C$75,MATCH(O19,$A$71:$A$75,0))</f>
        <v>17.18</v>
      </c>
      <c r="O28" s="1014"/>
      <c r="P28" s="1014"/>
      <c r="Q28" s="971" t="s">
        <v>94</v>
      </c>
      <c r="R28" s="1015">
        <f>INDEX($B$94:$B$97,MATCH(O18,$A$94:$A$97,0))</f>
        <v>1.006</v>
      </c>
      <c r="S28" s="1015"/>
      <c r="T28" s="1016"/>
      <c r="V28" s="1009" t="s">
        <v>42</v>
      </c>
      <c r="W28" s="1010" t="s">
        <v>66</v>
      </c>
      <c r="X28" s="1011">
        <v>508.63</v>
      </c>
      <c r="Y28" s="1011">
        <v>127.15</v>
      </c>
      <c r="Z28" s="1011">
        <v>84.77</v>
      </c>
      <c r="AA28" s="1011">
        <v>211.08</v>
      </c>
      <c r="AB28" s="1011">
        <v>118.69</v>
      </c>
      <c r="AC28" s="1011">
        <v>84.77</v>
      </c>
      <c r="AD28" s="1012">
        <v>15.31</v>
      </c>
      <c r="AE28" s="1264">
        <v>31.95</v>
      </c>
      <c r="AF28" s="1271">
        <v>17.48</v>
      </c>
      <c r="AG28" s="1268" t="s">
        <v>74</v>
      </c>
      <c r="AH28" s="1020"/>
      <c r="AI28" s="1014">
        <f>INDEX(X71:X75,MATCH(AJ19,V71:V75,0))</f>
        <v>17.62</v>
      </c>
      <c r="AJ28" s="1014"/>
      <c r="AK28" s="1014"/>
      <c r="AL28" s="971" t="s">
        <v>94</v>
      </c>
      <c r="AM28" s="1015">
        <f>INDEX($B$94:$B$97,MATCH(AJ18,$A$94:$A$97,0))</f>
        <v>1.006</v>
      </c>
      <c r="AN28" s="1015"/>
      <c r="AO28" s="1016"/>
    </row>
    <row r="29" spans="1:41" x14ac:dyDescent="0.25">
      <c r="A29" s="907"/>
    </row>
    <row r="30" spans="1:41" ht="12.75" customHeight="1" thickBot="1" x14ac:dyDescent="0.3">
      <c r="A30" s="907"/>
    </row>
    <row r="31" spans="1:41" ht="30" customHeight="1" thickBot="1" x14ac:dyDescent="0.3">
      <c r="A31" s="907"/>
      <c r="C31" s="1392" t="s">
        <v>45</v>
      </c>
      <c r="D31" s="1393"/>
      <c r="E31" s="1393"/>
      <c r="F31" s="1393"/>
      <c r="G31" s="1393"/>
      <c r="H31" s="1394"/>
      <c r="I31" s="1377" t="s">
        <v>295</v>
      </c>
      <c r="J31" s="1377" t="s">
        <v>427</v>
      </c>
      <c r="X31" s="1386"/>
      <c r="Y31" s="1387"/>
      <c r="Z31" s="1387"/>
      <c r="AA31" s="1387"/>
      <c r="AB31" s="1387"/>
      <c r="AC31" s="1388"/>
    </row>
    <row r="32" spans="1:41" ht="20.25" customHeight="1" x14ac:dyDescent="0.3">
      <c r="A32" s="1401" t="s">
        <v>36</v>
      </c>
      <c r="B32" s="1023"/>
      <c r="C32" s="1383" t="s">
        <v>30</v>
      </c>
      <c r="D32" s="1384"/>
      <c r="E32" s="1385"/>
      <c r="F32" s="1383" t="s">
        <v>31</v>
      </c>
      <c r="G32" s="1384"/>
      <c r="H32" s="1385"/>
      <c r="I32" s="1378"/>
      <c r="J32" s="1378"/>
      <c r="L32" s="914" t="s">
        <v>102</v>
      </c>
      <c r="M32" s="918" t="s">
        <v>37</v>
      </c>
      <c r="N32" s="918"/>
      <c r="O32" s="918" t="str">
        <f>'1a) Consumption + recon current'!$C$6</f>
        <v>≥ 500 V &amp; &lt; 66 kV</v>
      </c>
      <c r="P32" s="918"/>
      <c r="Q32" s="918"/>
      <c r="R32" s="918"/>
      <c r="S32" s="918"/>
      <c r="T32" s="920"/>
      <c r="V32" s="942"/>
      <c r="W32" s="944"/>
      <c r="X32" s="1408"/>
      <c r="Y32" s="1409"/>
      <c r="Z32" s="1410"/>
      <c r="AA32" s="1408"/>
      <c r="AB32" s="1409"/>
      <c r="AC32" s="1410"/>
      <c r="AD32" s="1381"/>
      <c r="AE32" s="1024"/>
      <c r="AG32" s="914"/>
      <c r="AH32" s="983"/>
      <c r="AI32" s="984"/>
      <c r="AJ32" s="918"/>
      <c r="AK32" s="918"/>
      <c r="AL32" s="918"/>
      <c r="AM32" s="918"/>
      <c r="AN32" s="918"/>
      <c r="AO32" s="920"/>
    </row>
    <row r="33" spans="1:41" ht="27" thickBot="1" x14ac:dyDescent="0.3">
      <c r="A33" s="1378"/>
      <c r="B33" s="1025" t="s">
        <v>37</v>
      </c>
      <c r="C33" s="1196" t="s">
        <v>38</v>
      </c>
      <c r="D33" s="1119" t="s">
        <v>39</v>
      </c>
      <c r="E33" s="1197" t="s">
        <v>40</v>
      </c>
      <c r="F33" s="1196" t="s">
        <v>38</v>
      </c>
      <c r="G33" s="1119" t="s">
        <v>39</v>
      </c>
      <c r="H33" s="1197" t="s">
        <v>40</v>
      </c>
      <c r="I33" s="1026"/>
      <c r="J33" s="1026"/>
      <c r="K33" s="1275" t="s">
        <v>612</v>
      </c>
      <c r="L33" s="985"/>
      <c r="M33" s="933" t="s">
        <v>54</v>
      </c>
      <c r="N33" s="933"/>
      <c r="O33" s="933" t="str">
        <f>'1a) Consumption + recon current'!$C$7</f>
        <v>≤ 300 km</v>
      </c>
      <c r="P33" s="933"/>
      <c r="Q33" s="933"/>
      <c r="R33" s="933"/>
      <c r="S33" s="933"/>
      <c r="T33" s="935"/>
      <c r="V33" s="945"/>
      <c r="W33" s="1027"/>
      <c r="X33" s="1028"/>
      <c r="Y33" s="1029"/>
      <c r="Z33" s="1030"/>
      <c r="AA33" s="947"/>
      <c r="AB33" s="947"/>
      <c r="AC33" s="948"/>
      <c r="AD33" s="1382"/>
      <c r="AE33" s="1031"/>
      <c r="AG33" s="985"/>
      <c r="AH33" s="986"/>
      <c r="AI33" s="987"/>
      <c r="AJ33" s="933"/>
      <c r="AK33" s="933"/>
      <c r="AL33" s="933"/>
      <c r="AM33" s="933"/>
      <c r="AN33" s="933"/>
      <c r="AO33" s="935"/>
    </row>
    <row r="34" spans="1:41" ht="15.6" x14ac:dyDescent="0.25">
      <c r="A34" s="1032" t="s">
        <v>41</v>
      </c>
      <c r="B34" s="1033" t="s">
        <v>63</v>
      </c>
      <c r="C34" s="952">
        <f>C13</f>
        <v>571.16999999999996</v>
      </c>
      <c r="D34" s="952">
        <f t="shared" ref="D34:H34" si="2">D13</f>
        <v>142.79</v>
      </c>
      <c r="E34" s="952">
        <f t="shared" si="2"/>
        <v>95.2</v>
      </c>
      <c r="F34" s="952">
        <f t="shared" si="2"/>
        <v>237.03</v>
      </c>
      <c r="G34" s="952">
        <f t="shared" si="2"/>
        <v>133.28</v>
      </c>
      <c r="H34" s="952">
        <f t="shared" si="2"/>
        <v>95.2</v>
      </c>
      <c r="I34" s="953">
        <v>44.22</v>
      </c>
      <c r="J34" s="1260">
        <v>15.52</v>
      </c>
      <c r="K34" s="1269">
        <v>20.21</v>
      </c>
      <c r="L34" s="1265"/>
      <c r="M34" s="933" t="s">
        <v>278</v>
      </c>
      <c r="N34" s="933"/>
      <c r="O34" s="933" t="str">
        <f>'1a) Consumption + recon current'!$C$8</f>
        <v>&gt; 1 MVA</v>
      </c>
      <c r="P34" s="933"/>
      <c r="Q34" s="933"/>
      <c r="R34" s="933"/>
      <c r="S34" s="933"/>
      <c r="T34" s="935"/>
      <c r="V34" s="1034"/>
      <c r="W34" s="1035"/>
      <c r="X34" s="981"/>
      <c r="Y34" s="952"/>
      <c r="Z34" s="982"/>
      <c r="AA34" s="952"/>
      <c r="AB34" s="952"/>
      <c r="AC34" s="957"/>
      <c r="AD34" s="958"/>
      <c r="AE34" s="1036"/>
      <c r="AG34" s="988"/>
      <c r="AH34" s="986"/>
      <c r="AI34" s="987"/>
      <c r="AJ34" s="933"/>
      <c r="AK34" s="933"/>
      <c r="AL34" s="933"/>
      <c r="AM34" s="933"/>
      <c r="AN34" s="933"/>
      <c r="AO34" s="935"/>
    </row>
    <row r="35" spans="1:41" ht="15.6" x14ac:dyDescent="0.25">
      <c r="A35" s="1037" t="s">
        <v>41</v>
      </c>
      <c r="B35" s="1038" t="s">
        <v>64</v>
      </c>
      <c r="C35" s="962">
        <f t="shared" ref="C35:H35" si="3">C14</f>
        <v>556.42999999999995</v>
      </c>
      <c r="D35" s="962">
        <f t="shared" si="3"/>
        <v>139.1</v>
      </c>
      <c r="E35" s="962">
        <f t="shared" si="3"/>
        <v>92.74</v>
      </c>
      <c r="F35" s="962">
        <f t="shared" si="3"/>
        <v>230.92</v>
      </c>
      <c r="G35" s="962">
        <f t="shared" si="3"/>
        <v>129.84</v>
      </c>
      <c r="H35" s="962">
        <f t="shared" si="3"/>
        <v>92.74</v>
      </c>
      <c r="I35" s="963">
        <v>41</v>
      </c>
      <c r="J35" s="1261">
        <v>35.9</v>
      </c>
      <c r="K35" s="1270">
        <v>19.690000000000001</v>
      </c>
      <c r="L35" s="1266"/>
      <c r="M35" s="933"/>
      <c r="N35" s="933"/>
      <c r="O35" s="991"/>
      <c r="P35" s="991"/>
      <c r="Q35" s="991"/>
      <c r="R35" s="991"/>
      <c r="S35" s="991"/>
      <c r="T35" s="1039"/>
      <c r="V35" s="1034"/>
      <c r="W35" s="1038"/>
      <c r="X35" s="964"/>
      <c r="Y35" s="962"/>
      <c r="Z35" s="965"/>
      <c r="AA35" s="962"/>
      <c r="AB35" s="962"/>
      <c r="AC35" s="966"/>
      <c r="AD35" s="958"/>
      <c r="AE35" s="1036"/>
      <c r="AG35" s="988"/>
      <c r="AH35" s="986"/>
      <c r="AI35" s="987"/>
      <c r="AJ35" s="933"/>
      <c r="AK35" s="933"/>
      <c r="AL35" s="933"/>
      <c r="AM35" s="933"/>
      <c r="AN35" s="933"/>
      <c r="AO35" s="935"/>
    </row>
    <row r="36" spans="1:41" ht="15.6" x14ac:dyDescent="0.25">
      <c r="A36" s="1037" t="s">
        <v>41</v>
      </c>
      <c r="B36" s="1038" t="s">
        <v>65</v>
      </c>
      <c r="C36" s="962">
        <f t="shared" ref="C36:H36" si="4">C15</f>
        <v>516.37</v>
      </c>
      <c r="D36" s="962">
        <f t="shared" si="4"/>
        <v>129.09</v>
      </c>
      <c r="E36" s="962">
        <f t="shared" si="4"/>
        <v>86.07</v>
      </c>
      <c r="F36" s="962">
        <f t="shared" si="4"/>
        <v>214.29</v>
      </c>
      <c r="G36" s="962">
        <f t="shared" si="4"/>
        <v>120.49</v>
      </c>
      <c r="H36" s="962">
        <f t="shared" si="4"/>
        <v>86.07</v>
      </c>
      <c r="I36" s="963">
        <v>19.84</v>
      </c>
      <c r="J36" s="1261">
        <v>27.15</v>
      </c>
      <c r="K36" s="1270">
        <v>18.27</v>
      </c>
      <c r="L36" s="991"/>
      <c r="M36" s="933"/>
      <c r="N36" s="922" t="s">
        <v>67</v>
      </c>
      <c r="O36" s="922" t="s">
        <v>68</v>
      </c>
      <c r="P36" s="922" t="s">
        <v>69</v>
      </c>
      <c r="Q36" s="922" t="s">
        <v>67</v>
      </c>
      <c r="R36" s="922" t="s">
        <v>68</v>
      </c>
      <c r="S36" s="922" t="s">
        <v>69</v>
      </c>
      <c r="T36" s="992" t="s">
        <v>97</v>
      </c>
      <c r="V36" s="1034"/>
      <c r="W36" s="1038"/>
      <c r="X36" s="964"/>
      <c r="Y36" s="962"/>
      <c r="Z36" s="965"/>
      <c r="AA36" s="962"/>
      <c r="AB36" s="962"/>
      <c r="AC36" s="966"/>
      <c r="AD36" s="958"/>
      <c r="AE36" s="1036"/>
      <c r="AG36" s="1040"/>
      <c r="AH36" s="986"/>
      <c r="AI36" s="987"/>
      <c r="AJ36" s="933"/>
      <c r="AK36" s="933"/>
      <c r="AL36" s="933"/>
      <c r="AM36" s="933"/>
      <c r="AN36" s="933"/>
      <c r="AO36" s="992"/>
    </row>
    <row r="37" spans="1:41" ht="15.6" x14ac:dyDescent="0.25">
      <c r="A37" s="1041" t="s">
        <v>41</v>
      </c>
      <c r="B37" s="1042" t="s">
        <v>66</v>
      </c>
      <c r="C37" s="976">
        <f t="shared" ref="C37:H37" si="5">C16</f>
        <v>481.51</v>
      </c>
      <c r="D37" s="976">
        <f t="shared" si="5"/>
        <v>120.37</v>
      </c>
      <c r="E37" s="976">
        <f t="shared" si="5"/>
        <v>80.260000000000005</v>
      </c>
      <c r="F37" s="976">
        <f t="shared" si="5"/>
        <v>199.82</v>
      </c>
      <c r="G37" s="976">
        <f t="shared" si="5"/>
        <v>112.36</v>
      </c>
      <c r="H37" s="976">
        <f t="shared" si="5"/>
        <v>80.260000000000005</v>
      </c>
      <c r="I37" s="977">
        <v>14.49</v>
      </c>
      <c r="J37" s="1262">
        <v>31.15</v>
      </c>
      <c r="K37" s="1271">
        <v>17.04</v>
      </c>
      <c r="L37" s="1267" t="s">
        <v>283</v>
      </c>
      <c r="M37" s="995"/>
      <c r="N37" s="998">
        <f t="array" ref="N37">INDEX(C34:C49,MATCH(1,(O33=A34:A49)*(O32=B34:B49),0))</f>
        <v>556.42999999999995</v>
      </c>
      <c r="O37" s="998">
        <f t="array" ref="O37">INDEX(D34:D49,MATCH(1,(O33=A34:A49)*(O32=B34:B49),0))</f>
        <v>139.1</v>
      </c>
      <c r="P37" s="998">
        <f t="array" ref="P37">INDEX(E34:E49,MATCH(1,(O33=A34:A49)*(O32=B34:B49),0))</f>
        <v>92.74</v>
      </c>
      <c r="Q37" s="998">
        <f t="array" ref="Q37">INDEX(F34:F49,MATCH(1,(O33=A34:A49)*(O32=B34:B49),0))</f>
        <v>230.92</v>
      </c>
      <c r="R37" s="998">
        <f t="array" ref="R37">INDEX(G34:G49,MATCH(1,($O33=A34:A49)*(O32=B34:B49),0))</f>
        <v>129.84</v>
      </c>
      <c r="S37" s="998">
        <f t="array" ref="S37">INDEX(H34:H49,MATCH(1,(O33=A34:A49)*(O32=B34:B49),0))</f>
        <v>92.74</v>
      </c>
      <c r="T37" s="999">
        <f>INDEX(G81:G84,MATCH(O32,A81:A84,0))</f>
        <v>0.35</v>
      </c>
      <c r="V37" s="1043"/>
      <c r="W37" s="1042"/>
      <c r="X37" s="978"/>
      <c r="Y37" s="976"/>
      <c r="Z37" s="979"/>
      <c r="AA37" s="976"/>
      <c r="AB37" s="976"/>
      <c r="AC37" s="980"/>
      <c r="AD37" s="958"/>
      <c r="AE37" s="1036"/>
      <c r="AG37" s="994"/>
      <c r="AH37" s="1044"/>
      <c r="AI37" s="996"/>
      <c r="AJ37" s="996"/>
      <c r="AK37" s="996"/>
      <c r="AL37" s="996"/>
      <c r="AM37" s="996"/>
      <c r="AN37" s="996"/>
      <c r="AO37" s="997"/>
    </row>
    <row r="38" spans="1:41" ht="15.75" customHeight="1" x14ac:dyDescent="0.25">
      <c r="A38" s="1037" t="s">
        <v>44</v>
      </c>
      <c r="B38" s="1038" t="s">
        <v>63</v>
      </c>
      <c r="C38" s="952">
        <f t="shared" ref="C38:H38" si="6">C17</f>
        <v>576.88</v>
      </c>
      <c r="D38" s="952">
        <f t="shared" si="6"/>
        <v>144.21</v>
      </c>
      <c r="E38" s="952">
        <f t="shared" si="6"/>
        <v>96.15</v>
      </c>
      <c r="F38" s="952">
        <f t="shared" si="6"/>
        <v>239.4</v>
      </c>
      <c r="G38" s="952">
        <f t="shared" si="6"/>
        <v>134.61000000000001</v>
      </c>
      <c r="H38" s="952">
        <f t="shared" si="6"/>
        <v>96.15</v>
      </c>
      <c r="I38" s="958">
        <v>44.32</v>
      </c>
      <c r="J38" s="1263">
        <v>15.52</v>
      </c>
      <c r="K38" s="1269">
        <v>20.21</v>
      </c>
      <c r="L38" s="1266" t="s">
        <v>105</v>
      </c>
      <c r="M38" s="933"/>
      <c r="N38" s="1199">
        <f>INDEX(D81:D84,MATCH(O32,A81:$A84,0))</f>
        <v>0</v>
      </c>
      <c r="O38" s="1202"/>
      <c r="P38" s="991"/>
      <c r="Q38" s="991" t="s">
        <v>468</v>
      </c>
      <c r="R38" s="933" cm="1">
        <f t="array" ref="R38">INDEX($J$34:$J$49,MATCH(1,(O33=A34:A49)*(O32=B34:B49),0))</f>
        <v>35.9</v>
      </c>
      <c r="S38" s="991"/>
      <c r="T38" s="1039"/>
      <c r="V38" s="1034"/>
      <c r="W38" s="1038"/>
      <c r="X38" s="981"/>
      <c r="Y38" s="952"/>
      <c r="Z38" s="982"/>
      <c r="AA38" s="952"/>
      <c r="AB38" s="952"/>
      <c r="AC38" s="957"/>
      <c r="AD38" s="958"/>
      <c r="AE38" s="1036"/>
      <c r="AG38" s="989"/>
      <c r="AI38" s="990"/>
      <c r="AJ38" s="991"/>
      <c r="AK38" s="991"/>
      <c r="AL38" s="991"/>
      <c r="AM38" s="991"/>
      <c r="AN38" s="991"/>
      <c r="AO38" s="1039"/>
    </row>
    <row r="39" spans="1:41" ht="15.6" x14ac:dyDescent="0.25">
      <c r="A39" s="1037" t="s">
        <v>44</v>
      </c>
      <c r="B39" s="1038" t="s">
        <v>64</v>
      </c>
      <c r="C39" s="962">
        <f t="shared" ref="C39:H39" si="7">C18</f>
        <v>562</v>
      </c>
      <c r="D39" s="962">
        <f t="shared" si="7"/>
        <v>140.49</v>
      </c>
      <c r="E39" s="962">
        <f t="shared" si="7"/>
        <v>93.67</v>
      </c>
      <c r="F39" s="962">
        <f t="shared" si="7"/>
        <v>233.22</v>
      </c>
      <c r="G39" s="962">
        <f t="shared" si="7"/>
        <v>131.13999999999999</v>
      </c>
      <c r="H39" s="962">
        <f t="shared" si="7"/>
        <v>93.67</v>
      </c>
      <c r="I39" s="963">
        <v>41.09</v>
      </c>
      <c r="J39" s="1261">
        <v>35.9</v>
      </c>
      <c r="K39" s="1270">
        <v>19.690000000000001</v>
      </c>
      <c r="L39" s="1266" t="str">
        <f>L11</f>
        <v>Tx network access charge/network capacity charge</v>
      </c>
      <c r="M39" s="933"/>
      <c r="N39" s="1200">
        <v>0</v>
      </c>
      <c r="O39" s="1094"/>
      <c r="P39" s="991"/>
      <c r="Q39" s="991" t="s">
        <v>611</v>
      </c>
      <c r="R39" s="991" cm="1">
        <f t="array" ref="R39">INDEX($K$34:$K$49,MATCH(1,(O33=A34:A49)*(O32=B34:B49),0))</f>
        <v>19.690000000000001</v>
      </c>
      <c r="S39" s="991"/>
      <c r="T39" s="1039"/>
      <c r="V39" s="1034"/>
      <c r="W39" s="1038"/>
      <c r="X39" s="964"/>
      <c r="Y39" s="962"/>
      <c r="Z39" s="965"/>
      <c r="AA39" s="962"/>
      <c r="AB39" s="962"/>
      <c r="AC39" s="966"/>
      <c r="AD39" s="958"/>
      <c r="AE39" s="1036"/>
      <c r="AG39" s="989"/>
      <c r="AI39" s="990"/>
      <c r="AJ39" s="991"/>
      <c r="AK39" s="991"/>
      <c r="AL39" s="991"/>
      <c r="AM39" s="991"/>
      <c r="AN39" s="991"/>
      <c r="AO39" s="1039"/>
    </row>
    <row r="40" spans="1:41" ht="16.2" thickBot="1" x14ac:dyDescent="0.3">
      <c r="A40" s="1037" t="s">
        <v>44</v>
      </c>
      <c r="B40" s="1038" t="s">
        <v>65</v>
      </c>
      <c r="C40" s="962">
        <f t="shared" ref="C40:H40" si="8">C19</f>
        <v>521.54</v>
      </c>
      <c r="D40" s="962">
        <f t="shared" si="8"/>
        <v>130.38</v>
      </c>
      <c r="E40" s="962">
        <f t="shared" si="8"/>
        <v>86.93</v>
      </c>
      <c r="F40" s="962">
        <f t="shared" si="8"/>
        <v>216.43</v>
      </c>
      <c r="G40" s="962">
        <f t="shared" si="8"/>
        <v>121.69</v>
      </c>
      <c r="H40" s="962">
        <f t="shared" si="8"/>
        <v>86.93</v>
      </c>
      <c r="I40" s="963">
        <v>19.93</v>
      </c>
      <c r="J40" s="1261">
        <v>27.15</v>
      </c>
      <c r="K40" s="1270">
        <v>18.27</v>
      </c>
      <c r="L40" s="1266" t="str">
        <f>L12</f>
        <v>Distribution network capacity charge</v>
      </c>
      <c r="M40" s="933"/>
      <c r="N40" s="1200">
        <f t="array" ref="N40">INDEX(I34:I49,MATCH(1,(O33=A34:A49)*(O32=B34:B49),0))</f>
        <v>41</v>
      </c>
      <c r="O40" s="1094"/>
      <c r="P40" s="991"/>
      <c r="Q40" s="933" t="s">
        <v>249</v>
      </c>
      <c r="R40" s="991">
        <f>INDEX(G81:G84,MATCH(O32,A81:A84,0))</f>
        <v>0.35</v>
      </c>
      <c r="S40" s="991"/>
      <c r="T40" s="1039"/>
      <c r="V40" s="1034"/>
      <c r="W40" s="1038"/>
      <c r="X40" s="964"/>
      <c r="Y40" s="962"/>
      <c r="Z40" s="965"/>
      <c r="AA40" s="962"/>
      <c r="AB40" s="962"/>
      <c r="AC40" s="966"/>
      <c r="AD40" s="958"/>
      <c r="AE40" s="1036"/>
      <c r="AG40" s="989"/>
      <c r="AI40" s="990"/>
      <c r="AJ40" s="991"/>
      <c r="AK40" s="991"/>
      <c r="AL40" s="991"/>
      <c r="AM40" s="991"/>
      <c r="AN40" s="991"/>
      <c r="AO40" s="1039"/>
    </row>
    <row r="41" spans="1:41" ht="15.6" x14ac:dyDescent="0.25">
      <c r="A41" s="1041" t="s">
        <v>44</v>
      </c>
      <c r="B41" s="1042" t="s">
        <v>66</v>
      </c>
      <c r="C41" s="976">
        <f t="shared" ref="C41:H41" si="9">C20</f>
        <v>486.33</v>
      </c>
      <c r="D41" s="976">
        <f t="shared" si="9"/>
        <v>121.58</v>
      </c>
      <c r="E41" s="976">
        <f t="shared" si="9"/>
        <v>81.06</v>
      </c>
      <c r="F41" s="976">
        <f t="shared" si="9"/>
        <v>201.82</v>
      </c>
      <c r="G41" s="976">
        <f t="shared" si="9"/>
        <v>113.48</v>
      </c>
      <c r="H41" s="976">
        <f t="shared" si="9"/>
        <v>81.06</v>
      </c>
      <c r="I41" s="977">
        <v>14.64</v>
      </c>
      <c r="J41" s="1262">
        <v>31.15</v>
      </c>
      <c r="K41" s="1271">
        <v>17.04</v>
      </c>
      <c r="L41" s="1266" t="s">
        <v>23</v>
      </c>
      <c r="M41" s="933"/>
      <c r="N41" s="1200">
        <f>INDEX(E81:E84,MATCH(O32,A81:A84,0))</f>
        <v>8.52</v>
      </c>
      <c r="O41" s="1094" t="s">
        <v>11</v>
      </c>
      <c r="P41" s="991"/>
      <c r="Q41" s="1045" t="s">
        <v>92</v>
      </c>
      <c r="R41" s="1004">
        <v>1</v>
      </c>
      <c r="S41" s="1004"/>
      <c r="T41" s="1005"/>
      <c r="V41" s="1043"/>
      <c r="W41" s="1042"/>
      <c r="X41" s="978"/>
      <c r="Y41" s="976"/>
      <c r="Z41" s="979"/>
      <c r="AA41" s="976"/>
      <c r="AB41" s="976"/>
      <c r="AC41" s="980"/>
      <c r="AD41" s="958"/>
      <c r="AE41" s="1036"/>
      <c r="AG41" s="989"/>
      <c r="AI41" s="990"/>
      <c r="AJ41" s="991"/>
      <c r="AK41" s="991"/>
      <c r="AL41" s="1045"/>
      <c r="AM41" s="1004"/>
      <c r="AN41" s="1004"/>
      <c r="AO41" s="1005"/>
    </row>
    <row r="42" spans="1:41" ht="15.75" customHeight="1" x14ac:dyDescent="0.25">
      <c r="A42" s="1037" t="s">
        <v>43</v>
      </c>
      <c r="B42" s="1038" t="s">
        <v>63</v>
      </c>
      <c r="C42" s="952">
        <f t="shared" ref="C42:H42" si="10">C21</f>
        <v>582.59</v>
      </c>
      <c r="D42" s="952">
        <f t="shared" si="10"/>
        <v>145.63999999999999</v>
      </c>
      <c r="E42" s="952">
        <f t="shared" si="10"/>
        <v>97.1</v>
      </c>
      <c r="F42" s="952">
        <f t="shared" si="10"/>
        <v>241.77</v>
      </c>
      <c r="G42" s="952">
        <f t="shared" si="10"/>
        <v>135.94</v>
      </c>
      <c r="H42" s="952">
        <f t="shared" si="10"/>
        <v>97.1</v>
      </c>
      <c r="I42" s="958">
        <v>44.41</v>
      </c>
      <c r="J42" s="1263">
        <v>15.52</v>
      </c>
      <c r="K42" s="1269">
        <v>20.21</v>
      </c>
      <c r="L42" s="1266" t="s">
        <v>75</v>
      </c>
      <c r="M42" s="933"/>
      <c r="N42" s="1200">
        <f>INDEX(B71:B75,MATCH(O34,A71:A75,0))</f>
        <v>176.09</v>
      </c>
      <c r="O42" s="1094"/>
      <c r="P42" s="991"/>
      <c r="Q42" s="921" t="s">
        <v>95</v>
      </c>
      <c r="R42" s="1007">
        <f>INDEX($B$100:$B$103,MATCH(O32,$A$100:$A$103,0))</f>
        <v>1.1556</v>
      </c>
      <c r="S42" s="1007"/>
      <c r="T42" s="1008"/>
      <c r="V42" s="1034"/>
      <c r="W42" s="1038"/>
      <c r="X42" s="981"/>
      <c r="Y42" s="952"/>
      <c r="Z42" s="982"/>
      <c r="AA42" s="952"/>
      <c r="AB42" s="952"/>
      <c r="AC42" s="957"/>
      <c r="AD42" s="958"/>
      <c r="AE42" s="1036"/>
      <c r="AG42" s="989"/>
      <c r="AI42" s="990"/>
      <c r="AJ42" s="991"/>
      <c r="AK42" s="991"/>
      <c r="AL42" s="921"/>
      <c r="AM42" s="1007"/>
      <c r="AN42" s="1007"/>
      <c r="AO42" s="1008"/>
    </row>
    <row r="43" spans="1:41" ht="16.2" thickBot="1" x14ac:dyDescent="0.3">
      <c r="A43" s="1037" t="s">
        <v>43</v>
      </c>
      <c r="B43" s="1038" t="s">
        <v>64</v>
      </c>
      <c r="C43" s="962">
        <f t="shared" ref="C43:H43" si="11">C22</f>
        <v>567.55999999999995</v>
      </c>
      <c r="D43" s="962">
        <f t="shared" si="11"/>
        <v>141.88</v>
      </c>
      <c r="E43" s="962">
        <f t="shared" si="11"/>
        <v>94.6</v>
      </c>
      <c r="F43" s="962">
        <f t="shared" si="11"/>
        <v>235.53</v>
      </c>
      <c r="G43" s="962">
        <f t="shared" si="11"/>
        <v>132.43</v>
      </c>
      <c r="H43" s="962">
        <f t="shared" si="11"/>
        <v>94.6</v>
      </c>
      <c r="I43" s="963">
        <v>41.18</v>
      </c>
      <c r="J43" s="1261">
        <v>35.9</v>
      </c>
      <c r="K43" s="1270">
        <v>19.690000000000001</v>
      </c>
      <c r="L43" s="1268" t="s">
        <v>74</v>
      </c>
      <c r="M43" s="971"/>
      <c r="N43" s="1201">
        <f>INDEX(C71:C75,MATCH(O34,A71:A75,0))</f>
        <v>17.18</v>
      </c>
      <c r="O43" s="1203"/>
      <c r="P43" s="1047"/>
      <c r="Q43" s="967" t="s">
        <v>94</v>
      </c>
      <c r="R43" s="1015">
        <f>INDEX($B$94:$B$97,MATCH(O33,$A$94:$A$97,0))</f>
        <v>1.006</v>
      </c>
      <c r="S43" s="1015"/>
      <c r="T43" s="1016"/>
      <c r="V43" s="1034"/>
      <c r="W43" s="1038"/>
      <c r="X43" s="964"/>
      <c r="Y43" s="962"/>
      <c r="Z43" s="965"/>
      <c r="AA43" s="962"/>
      <c r="AB43" s="962"/>
      <c r="AC43" s="966"/>
      <c r="AD43" s="958"/>
      <c r="AE43" s="1036"/>
      <c r="AG43" s="1013"/>
      <c r="AH43" s="1020"/>
      <c r="AI43" s="1046"/>
      <c r="AJ43" s="1047"/>
      <c r="AK43" s="1047"/>
      <c r="AL43" s="967"/>
      <c r="AM43" s="1015"/>
      <c r="AN43" s="1015"/>
      <c r="AO43" s="1016"/>
    </row>
    <row r="44" spans="1:41" ht="15.6" x14ac:dyDescent="0.25">
      <c r="A44" s="1037" t="s">
        <v>43</v>
      </c>
      <c r="B44" s="1038" t="s">
        <v>65</v>
      </c>
      <c r="C44" s="962">
        <f t="shared" ref="C44:H44" si="12">C23</f>
        <v>526.70000000000005</v>
      </c>
      <c r="D44" s="962">
        <f t="shared" si="12"/>
        <v>131.66999999999999</v>
      </c>
      <c r="E44" s="962">
        <f t="shared" si="12"/>
        <v>87.79</v>
      </c>
      <c r="F44" s="962">
        <f t="shared" si="12"/>
        <v>218.58</v>
      </c>
      <c r="G44" s="962">
        <f t="shared" si="12"/>
        <v>122.9</v>
      </c>
      <c r="H44" s="962">
        <f t="shared" si="12"/>
        <v>87.79</v>
      </c>
      <c r="I44" s="963">
        <v>20.010000000000002</v>
      </c>
      <c r="J44" s="1261">
        <v>27.15</v>
      </c>
      <c r="K44" s="1270">
        <v>18.27</v>
      </c>
      <c r="V44" s="1034"/>
      <c r="W44" s="1038"/>
      <c r="X44" s="964"/>
      <c r="Y44" s="962"/>
      <c r="Z44" s="965"/>
      <c r="AA44" s="962"/>
      <c r="AB44" s="962"/>
      <c r="AC44" s="966"/>
      <c r="AD44" s="958"/>
      <c r="AE44" s="1036"/>
    </row>
    <row r="45" spans="1:41" ht="15.6" x14ac:dyDescent="0.25">
      <c r="A45" s="1041" t="s">
        <v>43</v>
      </c>
      <c r="B45" s="1042" t="s">
        <v>66</v>
      </c>
      <c r="C45" s="976">
        <f t="shared" ref="C45:H45" si="13">C24</f>
        <v>491.14</v>
      </c>
      <c r="D45" s="976">
        <f t="shared" si="13"/>
        <v>122.78</v>
      </c>
      <c r="E45" s="976">
        <f t="shared" si="13"/>
        <v>81.86</v>
      </c>
      <c r="F45" s="976">
        <f t="shared" si="13"/>
        <v>203.82</v>
      </c>
      <c r="G45" s="976">
        <f t="shared" si="13"/>
        <v>114.6</v>
      </c>
      <c r="H45" s="976">
        <f t="shared" si="13"/>
        <v>81.86</v>
      </c>
      <c r="I45" s="977">
        <v>14.78</v>
      </c>
      <c r="J45" s="1262">
        <v>31.15</v>
      </c>
      <c r="K45" s="1271">
        <v>17.04</v>
      </c>
      <c r="V45" s="1043"/>
      <c r="W45" s="1042"/>
      <c r="X45" s="978"/>
      <c r="Y45" s="976"/>
      <c r="Z45" s="979"/>
      <c r="AA45" s="976"/>
      <c r="AB45" s="976"/>
      <c r="AC45" s="980"/>
      <c r="AD45" s="958"/>
      <c r="AE45" s="1036"/>
    </row>
    <row r="46" spans="1:41" ht="15.6" x14ac:dyDescent="0.25">
      <c r="A46" s="1037" t="s">
        <v>42</v>
      </c>
      <c r="B46" s="1038" t="s">
        <v>63</v>
      </c>
      <c r="C46" s="952">
        <f t="shared" ref="C46:H46" si="14">C25</f>
        <v>588.29999999999995</v>
      </c>
      <c r="D46" s="952">
        <f t="shared" si="14"/>
        <v>147.07</v>
      </c>
      <c r="E46" s="952">
        <f t="shared" si="14"/>
        <v>98.05</v>
      </c>
      <c r="F46" s="952">
        <f t="shared" si="14"/>
        <v>244.14</v>
      </c>
      <c r="G46" s="952">
        <f t="shared" si="14"/>
        <v>137.27000000000001</v>
      </c>
      <c r="H46" s="952">
        <f t="shared" si="14"/>
        <v>98.05</v>
      </c>
      <c r="I46" s="958">
        <v>44.51</v>
      </c>
      <c r="J46" s="1263">
        <v>15.52</v>
      </c>
      <c r="K46" s="1270">
        <v>20.21</v>
      </c>
      <c r="V46" s="1034"/>
      <c r="W46" s="1038"/>
      <c r="X46" s="981"/>
      <c r="Y46" s="952"/>
      <c r="Z46" s="982"/>
      <c r="AA46" s="952"/>
      <c r="AB46" s="952"/>
      <c r="AC46" s="957"/>
      <c r="AD46" s="958"/>
      <c r="AE46" s="1036"/>
    </row>
    <row r="47" spans="1:41" ht="15.6" x14ac:dyDescent="0.25">
      <c r="A47" s="1037" t="s">
        <v>42</v>
      </c>
      <c r="B47" s="1038" t="s">
        <v>64</v>
      </c>
      <c r="C47" s="962">
        <f t="shared" ref="C47:H47" si="15">C26</f>
        <v>573.13</v>
      </c>
      <c r="D47" s="962">
        <f t="shared" si="15"/>
        <v>143.28</v>
      </c>
      <c r="E47" s="962">
        <f t="shared" si="15"/>
        <v>95.53</v>
      </c>
      <c r="F47" s="962">
        <f t="shared" si="15"/>
        <v>237.84</v>
      </c>
      <c r="G47" s="962">
        <f t="shared" si="15"/>
        <v>133.72999999999999</v>
      </c>
      <c r="H47" s="962">
        <f t="shared" si="15"/>
        <v>95.53</v>
      </c>
      <c r="I47" s="963">
        <v>41.269999999999996</v>
      </c>
      <c r="J47" s="1261">
        <v>35.9</v>
      </c>
      <c r="K47" s="1270">
        <v>19.690000000000001</v>
      </c>
      <c r="V47" s="1034"/>
      <c r="W47" s="1038"/>
      <c r="X47" s="964"/>
      <c r="Y47" s="962"/>
      <c r="Z47" s="965"/>
      <c r="AA47" s="962"/>
      <c r="AB47" s="962"/>
      <c r="AC47" s="966"/>
      <c r="AD47" s="958"/>
      <c r="AE47" s="1036"/>
    </row>
    <row r="48" spans="1:41" ht="15.6" x14ac:dyDescent="0.25">
      <c r="A48" s="1037" t="s">
        <v>42</v>
      </c>
      <c r="B48" s="1038" t="s">
        <v>65</v>
      </c>
      <c r="C48" s="962">
        <f t="shared" ref="C48:H48" si="16">C27</f>
        <v>531.86</v>
      </c>
      <c r="D48" s="962">
        <f t="shared" si="16"/>
        <v>132.96</v>
      </c>
      <c r="E48" s="962">
        <f t="shared" si="16"/>
        <v>88.65</v>
      </c>
      <c r="F48" s="962">
        <f t="shared" si="16"/>
        <v>220.72</v>
      </c>
      <c r="G48" s="962">
        <f t="shared" si="16"/>
        <v>124.1</v>
      </c>
      <c r="H48" s="962">
        <f t="shared" si="16"/>
        <v>88.65</v>
      </c>
      <c r="I48" s="963">
        <v>20.09</v>
      </c>
      <c r="J48" s="1261">
        <v>27.15</v>
      </c>
      <c r="K48" s="1270">
        <v>18.27</v>
      </c>
      <c r="V48" s="1034"/>
      <c r="W48" s="1038"/>
      <c r="X48" s="964"/>
      <c r="Y48" s="962"/>
      <c r="Z48" s="965"/>
      <c r="AA48" s="962"/>
      <c r="AB48" s="962"/>
      <c r="AC48" s="966"/>
      <c r="AD48" s="958"/>
      <c r="AE48" s="1036"/>
    </row>
    <row r="49" spans="1:41" ht="16.2" thickBot="1" x14ac:dyDescent="0.3">
      <c r="A49" s="1048" t="s">
        <v>42</v>
      </c>
      <c r="B49" s="1049" t="s">
        <v>66</v>
      </c>
      <c r="C49" s="1011">
        <f t="shared" ref="C49:H49" si="17">C28</f>
        <v>495.96</v>
      </c>
      <c r="D49" s="1011">
        <f t="shared" si="17"/>
        <v>123.98</v>
      </c>
      <c r="E49" s="1011">
        <f t="shared" si="17"/>
        <v>82.66</v>
      </c>
      <c r="F49" s="1011">
        <f t="shared" si="17"/>
        <v>205.82</v>
      </c>
      <c r="G49" s="1011">
        <f t="shared" si="17"/>
        <v>115.73</v>
      </c>
      <c r="H49" s="1011">
        <f t="shared" si="17"/>
        <v>82.66</v>
      </c>
      <c r="I49" s="1012">
        <v>14.93</v>
      </c>
      <c r="J49" s="1264">
        <v>31.15</v>
      </c>
      <c r="K49" s="1271">
        <v>17.04</v>
      </c>
      <c r="V49" s="1050"/>
      <c r="W49" s="1049"/>
      <c r="X49" s="1017"/>
      <c r="Y49" s="1011"/>
      <c r="Z49" s="1018"/>
      <c r="AA49" s="1011"/>
      <c r="AB49" s="1011"/>
      <c r="AC49" s="1019"/>
      <c r="AD49" s="1099"/>
      <c r="AE49" s="1036"/>
    </row>
    <row r="50" spans="1:41" x14ac:dyDescent="0.25">
      <c r="A50" s="907"/>
    </row>
    <row r="51" spans="1:41" ht="13.8" thickBot="1" x14ac:dyDescent="0.3">
      <c r="A51" s="907"/>
    </row>
    <row r="52" spans="1:41" ht="41.4" customHeight="1" thickBot="1" x14ac:dyDescent="0.35">
      <c r="A52" s="1021"/>
      <c r="B52" s="1051"/>
      <c r="C52" s="1389" t="s">
        <v>46</v>
      </c>
      <c r="D52" s="1387"/>
      <c r="E52" s="1387"/>
      <c r="F52" s="1387"/>
      <c r="G52" s="1387"/>
      <c r="H52" s="1387"/>
      <c r="I52" s="1377" t="s">
        <v>295</v>
      </c>
      <c r="J52" s="1377" t="s">
        <v>469</v>
      </c>
      <c r="L52" s="914" t="s">
        <v>103</v>
      </c>
      <c r="M52" s="983" t="s">
        <v>37</v>
      </c>
      <c r="N52" s="984"/>
      <c r="O52" s="918" t="str">
        <f>'1a) Consumption + recon current'!$C$6</f>
        <v>≥ 500 V &amp; &lt; 66 kV</v>
      </c>
      <c r="P52" s="918"/>
      <c r="Q52" s="918"/>
      <c r="R52" s="918"/>
      <c r="S52" s="918"/>
      <c r="T52" s="920"/>
      <c r="W52" s="1053"/>
      <c r="X52" s="1392"/>
      <c r="Y52" s="1393"/>
      <c r="Z52" s="1393"/>
      <c r="AA52" s="1393"/>
      <c r="AB52" s="1393"/>
      <c r="AC52" s="1394"/>
      <c r="AD52" s="1052"/>
      <c r="AE52" s="1054"/>
      <c r="AG52" s="914"/>
      <c r="AH52" s="983"/>
      <c r="AI52" s="984"/>
      <c r="AJ52" s="918"/>
      <c r="AK52" s="918"/>
      <c r="AL52" s="918"/>
      <c r="AM52" s="918"/>
      <c r="AN52" s="918"/>
      <c r="AO52" s="920"/>
    </row>
    <row r="53" spans="1:41" ht="15.6" x14ac:dyDescent="0.3">
      <c r="A53" s="1055" t="s">
        <v>36</v>
      </c>
      <c r="B53" s="1056" t="s">
        <v>37</v>
      </c>
      <c r="C53" s="1383" t="s">
        <v>30</v>
      </c>
      <c r="D53" s="1384"/>
      <c r="E53" s="1385"/>
      <c r="F53" s="1383" t="s">
        <v>31</v>
      </c>
      <c r="G53" s="1384"/>
      <c r="H53" s="1385"/>
      <c r="I53" s="1378"/>
      <c r="J53" s="1378"/>
      <c r="L53" s="985"/>
      <c r="M53" s="986" t="s">
        <v>282</v>
      </c>
      <c r="N53" s="987"/>
      <c r="O53" s="933" t="str">
        <f>'1a) Consumption + recon current'!$C$7</f>
        <v>≤ 300 km</v>
      </c>
      <c r="P53" s="933"/>
      <c r="Q53" s="933"/>
      <c r="R53" s="933"/>
      <c r="S53" s="933"/>
      <c r="T53" s="935"/>
      <c r="V53" s="1055" t="s">
        <v>36</v>
      </c>
      <c r="W53" s="1056"/>
      <c r="X53" s="1408"/>
      <c r="Y53" s="1409"/>
      <c r="Z53" s="1410"/>
      <c r="AA53" s="1384"/>
      <c r="AB53" s="1384"/>
      <c r="AC53" s="1385"/>
      <c r="AD53" s="1401"/>
      <c r="AE53" s="1058"/>
      <c r="AG53" s="985"/>
      <c r="AH53" s="986"/>
      <c r="AI53" s="987"/>
      <c r="AJ53" s="933"/>
      <c r="AK53" s="933"/>
      <c r="AL53" s="933"/>
      <c r="AM53" s="933"/>
      <c r="AN53" s="933"/>
      <c r="AO53" s="935"/>
    </row>
    <row r="54" spans="1:41" ht="27" thickBot="1" x14ac:dyDescent="0.3">
      <c r="A54" s="1059"/>
      <c r="B54" s="1060"/>
      <c r="C54" s="1196" t="s">
        <v>38</v>
      </c>
      <c r="D54" s="1119" t="s">
        <v>39</v>
      </c>
      <c r="E54" s="1197" t="s">
        <v>40</v>
      </c>
      <c r="F54" s="1196" t="s">
        <v>38</v>
      </c>
      <c r="G54" s="1119" t="s">
        <v>39</v>
      </c>
      <c r="H54" s="1197" t="s">
        <v>40</v>
      </c>
      <c r="I54" s="1378"/>
      <c r="J54" s="1378"/>
      <c r="K54" s="1275" t="s">
        <v>612</v>
      </c>
      <c r="L54" s="988"/>
      <c r="M54" s="986" t="s">
        <v>278</v>
      </c>
      <c r="N54" s="933"/>
      <c r="O54" s="933" t="str">
        <f>'1a) Consumption + recon current'!$C$8</f>
        <v>&gt; 1 MVA</v>
      </c>
      <c r="P54" s="933"/>
      <c r="Q54" s="933"/>
      <c r="R54" s="933"/>
      <c r="S54" s="933"/>
      <c r="T54" s="935"/>
      <c r="V54" s="1059"/>
      <c r="W54" s="1060"/>
      <c r="X54" s="1061"/>
      <c r="Y54" s="1062"/>
      <c r="Z54" s="1063"/>
      <c r="AA54" s="1062"/>
      <c r="AB54" s="1062"/>
      <c r="AC54" s="1063"/>
      <c r="AD54" s="1378"/>
      <c r="AE54" s="1054"/>
      <c r="AG54" s="988"/>
      <c r="AH54" s="986"/>
      <c r="AJ54" s="933"/>
      <c r="AK54" s="933"/>
      <c r="AL54" s="933"/>
      <c r="AM54" s="933"/>
      <c r="AN54" s="933"/>
      <c r="AO54" s="935"/>
    </row>
    <row r="55" spans="1:41" ht="15.6" x14ac:dyDescent="0.25">
      <c r="A55" s="1064" t="s">
        <v>41</v>
      </c>
      <c r="B55" s="1065" t="s">
        <v>63</v>
      </c>
      <c r="C55" s="1066">
        <v>576.51</v>
      </c>
      <c r="D55" s="1067">
        <v>144.12</v>
      </c>
      <c r="E55" s="1068">
        <v>96.09</v>
      </c>
      <c r="F55" s="1069">
        <v>239.25</v>
      </c>
      <c r="G55" s="1067">
        <v>134.52000000000001</v>
      </c>
      <c r="H55" s="1067">
        <v>96.09</v>
      </c>
      <c r="I55" s="1276">
        <v>46.16</v>
      </c>
      <c r="J55" s="1276">
        <v>14.79</v>
      </c>
      <c r="K55" s="1269">
        <v>20.399999999999999</v>
      </c>
      <c r="L55" s="1265"/>
      <c r="M55" s="986"/>
      <c r="N55" s="933"/>
      <c r="O55" s="933"/>
      <c r="P55" s="933"/>
      <c r="Q55" s="933"/>
      <c r="R55" s="933"/>
      <c r="S55" s="933"/>
      <c r="T55" s="935"/>
      <c r="V55" s="1064"/>
      <c r="W55" s="951"/>
      <c r="X55" s="981"/>
      <c r="Y55" s="952"/>
      <c r="Z55" s="952"/>
      <c r="AA55" s="952"/>
      <c r="AB55" s="952"/>
      <c r="AC55" s="957"/>
      <c r="AD55" s="1071"/>
      <c r="AE55" s="1036"/>
      <c r="AG55" s="988"/>
      <c r="AH55" s="986"/>
      <c r="AJ55" s="933"/>
      <c r="AK55" s="933"/>
      <c r="AL55" s="933"/>
      <c r="AM55" s="933"/>
      <c r="AN55" s="933"/>
      <c r="AO55" s="935"/>
    </row>
    <row r="56" spans="1:41" ht="16.2" thickBot="1" x14ac:dyDescent="0.3">
      <c r="A56" s="974" t="s">
        <v>41</v>
      </c>
      <c r="B56" s="1072" t="s">
        <v>64</v>
      </c>
      <c r="C56" s="954">
        <v>566.30999999999995</v>
      </c>
      <c r="D56" s="1073">
        <v>141.57</v>
      </c>
      <c r="E56" s="1074">
        <v>94.39</v>
      </c>
      <c r="F56" s="1075">
        <v>235.01</v>
      </c>
      <c r="G56" s="1073">
        <v>132.13999999999999</v>
      </c>
      <c r="H56" s="1073">
        <v>94.39</v>
      </c>
      <c r="I56" s="1277">
        <v>42.86</v>
      </c>
      <c r="J56" s="1277">
        <v>22.31</v>
      </c>
      <c r="K56" s="1271">
        <v>20.04</v>
      </c>
      <c r="L56" s="991"/>
      <c r="M56" s="933"/>
      <c r="N56" s="990" t="s">
        <v>67</v>
      </c>
      <c r="O56" s="991" t="s">
        <v>68</v>
      </c>
      <c r="P56" s="991" t="s">
        <v>69</v>
      </c>
      <c r="Q56" s="991" t="s">
        <v>67</v>
      </c>
      <c r="R56" s="991" t="s">
        <v>68</v>
      </c>
      <c r="S56" s="991" t="s">
        <v>69</v>
      </c>
      <c r="T56" s="992" t="s">
        <v>97</v>
      </c>
      <c r="V56" s="974"/>
      <c r="W56" s="961"/>
      <c r="X56" s="964"/>
      <c r="Y56" s="962"/>
      <c r="Z56" s="962"/>
      <c r="AA56" s="962"/>
      <c r="AB56" s="962"/>
      <c r="AC56" s="966"/>
      <c r="AD56" s="963"/>
      <c r="AE56" s="1036"/>
      <c r="AG56" s="1040"/>
      <c r="AI56" s="990"/>
      <c r="AJ56" s="991"/>
      <c r="AK56" s="991"/>
      <c r="AL56" s="991"/>
      <c r="AM56" s="991"/>
      <c r="AN56" s="991"/>
      <c r="AO56" s="1039"/>
    </row>
    <row r="57" spans="1:41" ht="15.75" customHeight="1" x14ac:dyDescent="0.25">
      <c r="A57" s="1064" t="s">
        <v>44</v>
      </c>
      <c r="B57" s="1065" t="s">
        <v>63</v>
      </c>
      <c r="C57" s="1076">
        <v>582.28</v>
      </c>
      <c r="D57" s="1077">
        <v>145.56</v>
      </c>
      <c r="E57" s="1078">
        <v>97.05</v>
      </c>
      <c r="F57" s="1076">
        <v>241.64</v>
      </c>
      <c r="G57" s="1077">
        <v>135.87</v>
      </c>
      <c r="H57" s="1078">
        <v>97.05</v>
      </c>
      <c r="I57" s="958">
        <v>46.25</v>
      </c>
      <c r="J57" s="1263">
        <v>14.79</v>
      </c>
      <c r="K57" s="1269">
        <v>20.399999999999999</v>
      </c>
      <c r="L57" s="1267" t="s">
        <v>283</v>
      </c>
      <c r="M57" s="995"/>
      <c r="N57" s="1079">
        <f t="array" ref="N57">INDEX(C55:C62,MATCH(1,(O53=A55:A62)*(O52=B55:B62),0))</f>
        <v>566.30999999999995</v>
      </c>
      <c r="O57" s="1079">
        <f t="array" ref="O57">INDEX(D55:D62,MATCH(1,(O53=A55:A62)*(O52=B55:B62),0))</f>
        <v>141.57</v>
      </c>
      <c r="P57" s="1079">
        <f t="array" ref="P57">INDEX(E55:E62,MATCH(1,(O53=A55:A62)*(O52=B55:B62),0))</f>
        <v>94.39</v>
      </c>
      <c r="Q57" s="1079">
        <f t="array" ref="Q57">INDEX(F55:F62,MATCH(1,(O53=A55:A62)*(O52=B55:B62),0))</f>
        <v>235.01</v>
      </c>
      <c r="R57" s="1079">
        <f t="array" ref="R57">INDEX(G55:G62,MATCH(1,(O53=A55:A62)*(O52=$B$55:$B$62),0))</f>
        <v>132.13999999999999</v>
      </c>
      <c r="S57" s="1079">
        <f t="array" ref="S57">INDEX(H55:H62,MATCH(1,(O53=A55:A62)*(O52=B55:B62),0))</f>
        <v>94.39</v>
      </c>
      <c r="T57" s="997">
        <f>INDEX(H81:H84,MATCH(O52,A81:A84,0))</f>
        <v>0.36</v>
      </c>
      <c r="V57" s="1064"/>
      <c r="W57" s="951"/>
      <c r="X57" s="981"/>
      <c r="Y57" s="952"/>
      <c r="Z57" s="952"/>
      <c r="AA57" s="952"/>
      <c r="AB57" s="952"/>
      <c r="AC57" s="957"/>
      <c r="AD57" s="1080"/>
      <c r="AE57" s="1036"/>
      <c r="AG57" s="994"/>
      <c r="AH57" s="1044"/>
      <c r="AI57" s="1079"/>
      <c r="AJ57" s="1079"/>
      <c r="AK57" s="1079"/>
      <c r="AL57" s="1079"/>
      <c r="AM57" s="1079"/>
      <c r="AN57" s="1079"/>
      <c r="AO57" s="1081"/>
    </row>
    <row r="58" spans="1:41" ht="16.2" thickBot="1" x14ac:dyDescent="0.3">
      <c r="A58" s="974" t="s">
        <v>44</v>
      </c>
      <c r="B58" s="1072" t="s">
        <v>64</v>
      </c>
      <c r="C58" s="1075">
        <v>571.97</v>
      </c>
      <c r="D58" s="1073">
        <v>142.99</v>
      </c>
      <c r="E58" s="1074">
        <v>95.33</v>
      </c>
      <c r="F58" s="1075">
        <v>237.36</v>
      </c>
      <c r="G58" s="1073">
        <v>133.46</v>
      </c>
      <c r="H58" s="1074">
        <v>95.33</v>
      </c>
      <c r="I58" s="977">
        <v>42.95</v>
      </c>
      <c r="J58" s="1262">
        <v>22.31</v>
      </c>
      <c r="K58" s="1271">
        <v>20.04</v>
      </c>
      <c r="L58" s="1278" t="str">
        <f>L38</f>
        <v>LV subsidy charge</v>
      </c>
      <c r="M58" s="933"/>
      <c r="N58" s="939">
        <v>0</v>
      </c>
      <c r="O58" s="939"/>
      <c r="P58" s="1036"/>
      <c r="Q58" s="991" t="s">
        <v>468</v>
      </c>
      <c r="R58" s="933" cm="1">
        <f t="array" ref="R58">INDEX($J$55:$J$62,MATCH(1,(O33=A55:A62)*(O32=B55:B62),0))</f>
        <v>22.31</v>
      </c>
      <c r="S58" s="1036"/>
      <c r="T58" s="1083"/>
      <c r="V58" s="974"/>
      <c r="W58" s="961"/>
      <c r="X58" s="964"/>
      <c r="Y58" s="962"/>
      <c r="Z58" s="962"/>
      <c r="AA58" s="962"/>
      <c r="AB58" s="962"/>
      <c r="AC58" s="966"/>
      <c r="AD58" s="977"/>
      <c r="AE58" s="1036"/>
      <c r="AG58" s="1082"/>
      <c r="AH58" s="933"/>
      <c r="AI58" s="939"/>
      <c r="AJ58" s="1084"/>
      <c r="AK58" s="1036"/>
      <c r="AL58" s="1036"/>
      <c r="AM58" s="1036"/>
      <c r="AN58" s="1036"/>
      <c r="AO58" s="1083"/>
    </row>
    <row r="59" spans="1:41" ht="15.75" customHeight="1" x14ac:dyDescent="0.25">
      <c r="A59" s="1064" t="s">
        <v>43</v>
      </c>
      <c r="B59" s="1065" t="s">
        <v>63</v>
      </c>
      <c r="C59" s="954">
        <v>588.04</v>
      </c>
      <c r="D59" s="955">
        <v>147</v>
      </c>
      <c r="E59" s="1085">
        <v>98.01</v>
      </c>
      <c r="F59" s="954">
        <v>244.03</v>
      </c>
      <c r="G59" s="955">
        <v>137.21</v>
      </c>
      <c r="H59" s="955">
        <v>98.01</v>
      </c>
      <c r="I59" s="1276">
        <v>46.35</v>
      </c>
      <c r="J59" s="1276">
        <v>14.79</v>
      </c>
      <c r="K59" s="1269">
        <v>20.399999999999999</v>
      </c>
      <c r="L59" s="1278" t="str">
        <f>L39</f>
        <v>Tx network access charge/network capacity charge</v>
      </c>
      <c r="M59" s="933"/>
      <c r="N59" s="939">
        <f t="array" ref="N59">INDEX(I55:I62,MATCH(1,(O53=A55:A62)*(O52=B55:B62),0))</f>
        <v>42.86</v>
      </c>
      <c r="O59" s="939"/>
      <c r="P59" s="1036"/>
      <c r="Q59" s="991" t="s">
        <v>611</v>
      </c>
      <c r="R59" s="933" cm="1">
        <f t="array" ref="R59">INDEX($K$55:$K$62,MATCH(1,(O33=A55:A62)*(O32=B55:B62),0))</f>
        <v>20.04</v>
      </c>
      <c r="S59" s="1036"/>
      <c r="T59" s="1083"/>
      <c r="V59" s="1064"/>
      <c r="W59" s="951"/>
      <c r="X59" s="981"/>
      <c r="Y59" s="952"/>
      <c r="Z59" s="952"/>
      <c r="AA59" s="952"/>
      <c r="AB59" s="952"/>
      <c r="AC59" s="957"/>
      <c r="AD59" s="958"/>
      <c r="AE59" s="1036"/>
      <c r="AG59" s="1082"/>
      <c r="AH59" s="933"/>
      <c r="AI59" s="939"/>
      <c r="AJ59" s="1084"/>
      <c r="AK59" s="1036"/>
      <c r="AL59" s="1036"/>
      <c r="AM59" s="1036"/>
      <c r="AN59" s="1036"/>
      <c r="AO59" s="1083"/>
    </row>
    <row r="60" spans="1:41" ht="16.2" thickBot="1" x14ac:dyDescent="0.3">
      <c r="A60" s="974" t="s">
        <v>43</v>
      </c>
      <c r="B60" s="1072" t="s">
        <v>64</v>
      </c>
      <c r="C60" s="1086">
        <v>577.63</v>
      </c>
      <c r="D60" s="1087">
        <v>144.4</v>
      </c>
      <c r="E60" s="1088">
        <v>96.28</v>
      </c>
      <c r="F60" s="1086">
        <v>239.71</v>
      </c>
      <c r="G60" s="1087">
        <v>134.78</v>
      </c>
      <c r="H60" s="1087">
        <v>96.28</v>
      </c>
      <c r="I60" s="1277">
        <v>43.05</v>
      </c>
      <c r="J60" s="1277">
        <v>22.31</v>
      </c>
      <c r="K60" s="1271">
        <v>20.04</v>
      </c>
      <c r="L60" s="1266" t="str">
        <f>L40</f>
        <v>Distribution network capacity charge</v>
      </c>
      <c r="M60" s="937"/>
      <c r="N60" s="990">
        <v>0</v>
      </c>
      <c r="O60" s="1089"/>
      <c r="P60" s="1036"/>
      <c r="Q60" s="933" t="s">
        <v>249</v>
      </c>
      <c r="R60" s="1090">
        <f>INDEX(H81:H84,MATCH(O52,A81:A84,0))</f>
        <v>0.36</v>
      </c>
      <c r="S60" s="1091"/>
      <c r="T60" s="1039"/>
      <c r="V60" s="974"/>
      <c r="W60" s="961"/>
      <c r="X60" s="964"/>
      <c r="Y60" s="962"/>
      <c r="Z60" s="962"/>
      <c r="AA60" s="962"/>
      <c r="AB60" s="962"/>
      <c r="AC60" s="966"/>
      <c r="AD60" s="963"/>
      <c r="AE60" s="1036"/>
      <c r="AG60" s="989"/>
      <c r="AH60" s="933"/>
      <c r="AI60" s="1092"/>
      <c r="AJ60" s="1089"/>
      <c r="AK60" s="1036"/>
      <c r="AL60" s="1036"/>
      <c r="AM60" s="1091"/>
      <c r="AN60" s="1091"/>
      <c r="AO60" s="1039"/>
    </row>
    <row r="61" spans="1:41" ht="15.6" x14ac:dyDescent="0.25">
      <c r="A61" s="1064" t="s">
        <v>42</v>
      </c>
      <c r="B61" s="1093" t="s">
        <v>63</v>
      </c>
      <c r="C61" s="954">
        <v>593.80999999999995</v>
      </c>
      <c r="D61" s="955">
        <v>148.44999999999999</v>
      </c>
      <c r="E61" s="1085">
        <v>98.97</v>
      </c>
      <c r="F61" s="954">
        <v>246.43</v>
      </c>
      <c r="G61" s="955">
        <v>138.56</v>
      </c>
      <c r="H61" s="1085">
        <v>98.97</v>
      </c>
      <c r="I61" s="958">
        <v>46.44</v>
      </c>
      <c r="J61" s="1263">
        <v>14.79</v>
      </c>
      <c r="K61" s="1269">
        <v>20.399999999999999</v>
      </c>
      <c r="L61" s="1266" t="str">
        <f>L41</f>
        <v>Distribution network demand charge</v>
      </c>
      <c r="M61" s="933"/>
      <c r="N61" s="1000">
        <f>INDEX(F81:F84,MATCH(O52,A81:A84,0))</f>
        <v>37.159999999999997</v>
      </c>
      <c r="O61" s="1094" t="s">
        <v>11</v>
      </c>
      <c r="P61" s="991"/>
      <c r="Q61" s="991"/>
      <c r="R61" s="991"/>
      <c r="S61" s="991"/>
      <c r="T61" s="1039"/>
      <c r="V61" s="1064"/>
      <c r="W61" s="1035"/>
      <c r="X61" s="981"/>
      <c r="Y61" s="952"/>
      <c r="Z61" s="952"/>
      <c r="AA61" s="952"/>
      <c r="AB61" s="952"/>
      <c r="AC61" s="957"/>
      <c r="AD61" s="1080"/>
      <c r="AE61" s="1036"/>
      <c r="AG61" s="989"/>
      <c r="AH61" s="933"/>
      <c r="AI61" s="1000"/>
      <c r="AJ61" s="1094"/>
      <c r="AK61" s="991"/>
      <c r="AL61" s="991"/>
      <c r="AM61" s="991"/>
      <c r="AN61" s="991"/>
      <c r="AO61" s="1039"/>
    </row>
    <row r="62" spans="1:41" ht="16.2" thickBot="1" x14ac:dyDescent="0.3">
      <c r="A62" s="1009" t="s">
        <v>42</v>
      </c>
      <c r="B62" s="1095" t="s">
        <v>64</v>
      </c>
      <c r="C62" s="1096">
        <v>583.29</v>
      </c>
      <c r="D62" s="1097">
        <v>145.82</v>
      </c>
      <c r="E62" s="1098">
        <v>97.22</v>
      </c>
      <c r="F62" s="1096">
        <v>242.06</v>
      </c>
      <c r="G62" s="1097">
        <v>136.11000000000001</v>
      </c>
      <c r="H62" s="1098">
        <v>97.22</v>
      </c>
      <c r="I62" s="1012">
        <v>43.14</v>
      </c>
      <c r="J62" s="1264">
        <v>22.31</v>
      </c>
      <c r="K62" s="1271">
        <v>20.04</v>
      </c>
      <c r="L62" s="1266" t="s">
        <v>75</v>
      </c>
      <c r="M62" s="1006"/>
      <c r="N62" s="1000">
        <f>INDEX(F71:F75,MATCH(O54,E71:E75,0))</f>
        <v>176.09</v>
      </c>
      <c r="O62" s="1000"/>
      <c r="P62" s="905"/>
      <c r="Q62" s="990" t="s">
        <v>284</v>
      </c>
      <c r="R62" s="1007">
        <f>INDEX($C$100:$C$103,MATCH(O52,$A$100:$A$103,0))</f>
        <v>1.1760999999999999</v>
      </c>
      <c r="S62" s="990"/>
      <c r="T62" s="1003"/>
      <c r="V62" s="1009"/>
      <c r="W62" s="1049"/>
      <c r="X62" s="1017"/>
      <c r="Y62" s="1011"/>
      <c r="Z62" s="1011"/>
      <c r="AA62" s="1011"/>
      <c r="AB62" s="1011"/>
      <c r="AC62" s="1019"/>
      <c r="AD62" s="1012"/>
      <c r="AE62" s="1036"/>
      <c r="AG62" s="989"/>
      <c r="AH62" s="1006"/>
      <c r="AI62" s="1000"/>
      <c r="AJ62" s="1000"/>
      <c r="AK62" s="905"/>
      <c r="AL62" s="990"/>
      <c r="AM62" s="1007"/>
      <c r="AN62" s="990"/>
      <c r="AO62" s="1003"/>
    </row>
    <row r="63" spans="1:41" ht="16.2" thickBot="1" x14ac:dyDescent="0.3">
      <c r="A63" s="907"/>
      <c r="L63" s="1013" t="s">
        <v>74</v>
      </c>
      <c r="M63" s="971"/>
      <c r="N63" s="1014">
        <f>INDEX(G71:G75,MATCH(O54,E71:E75,0))</f>
        <v>17.18</v>
      </c>
      <c r="O63" s="1014"/>
      <c r="P63" s="1097"/>
      <c r="Q63" s="1046" t="s">
        <v>94</v>
      </c>
      <c r="R63" s="1015">
        <f>INDEX($B$94:$B$97,MATCH(O53,$A$94:$A$97,0))</f>
        <v>1.006</v>
      </c>
      <c r="S63" s="1046"/>
      <c r="T63" s="1098"/>
      <c r="AA63" s="1100"/>
      <c r="AB63" s="1101"/>
      <c r="AC63" s="1101"/>
      <c r="AG63" s="1013"/>
      <c r="AH63" s="971"/>
      <c r="AI63" s="1014"/>
      <c r="AJ63" s="1014"/>
      <c r="AK63" s="1097"/>
      <c r="AL63" s="1046"/>
      <c r="AM63" s="1015"/>
      <c r="AN63" s="1046"/>
      <c r="AO63" s="1098"/>
    </row>
    <row r="64" spans="1:41" ht="13.8" thickBot="1" x14ac:dyDescent="0.3">
      <c r="A64" s="907"/>
    </row>
    <row r="65" spans="1:41" ht="29.25" customHeight="1" x14ac:dyDescent="0.25">
      <c r="A65" s="1102"/>
      <c r="B65" s="1102" t="s">
        <v>84</v>
      </c>
      <c r="C65" s="1103" t="s">
        <v>99</v>
      </c>
      <c r="D65" s="1398" t="s">
        <v>85</v>
      </c>
      <c r="E65" s="1399"/>
      <c r="F65" s="1398" t="s">
        <v>86</v>
      </c>
      <c r="G65" s="1399"/>
      <c r="H65" s="1398" t="s">
        <v>87</v>
      </c>
      <c r="I65" s="1399"/>
      <c r="J65" s="1036"/>
      <c r="V65" s="1102"/>
      <c r="W65" s="1102" t="s">
        <v>258</v>
      </c>
      <c r="X65" s="1103" t="s">
        <v>99</v>
      </c>
      <c r="Y65" s="1398" t="s">
        <v>85</v>
      </c>
      <c r="Z65" s="1399"/>
      <c r="AA65" s="1398" t="s">
        <v>86</v>
      </c>
      <c r="AB65" s="1399"/>
      <c r="AC65" s="1398" t="s">
        <v>87</v>
      </c>
      <c r="AD65" s="1399"/>
      <c r="AE65" s="1058"/>
    </row>
    <row r="66" spans="1:41" ht="29.25" customHeight="1" x14ac:dyDescent="0.25">
      <c r="A66" s="1104"/>
      <c r="B66" s="1104" t="s">
        <v>47</v>
      </c>
      <c r="C66" s="1105" t="s">
        <v>47</v>
      </c>
      <c r="D66" s="1106" t="s">
        <v>48</v>
      </c>
      <c r="E66" s="1107" t="s">
        <v>49</v>
      </c>
      <c r="F66" s="1106" t="s">
        <v>48</v>
      </c>
      <c r="G66" s="1107" t="s">
        <v>49</v>
      </c>
      <c r="H66" s="1106" t="s">
        <v>48</v>
      </c>
      <c r="I66" s="1107" t="s">
        <v>49</v>
      </c>
      <c r="J66" s="1036"/>
      <c r="M66" s="1108"/>
      <c r="N66" s="1108"/>
      <c r="O66" s="1108"/>
      <c r="P66" s="1108"/>
      <c r="Q66" s="1108"/>
      <c r="R66" s="1108"/>
      <c r="S66" s="1108"/>
      <c r="T66" s="1108"/>
      <c r="V66" s="1104"/>
      <c r="W66" s="1104" t="s">
        <v>47</v>
      </c>
      <c r="X66" s="1105" t="s">
        <v>47</v>
      </c>
      <c r="Y66" s="1106" t="s">
        <v>48</v>
      </c>
      <c r="Z66" s="1107" t="s">
        <v>49</v>
      </c>
      <c r="AA66" s="1106" t="s">
        <v>48</v>
      </c>
      <c r="AB66" s="1107" t="s">
        <v>49</v>
      </c>
      <c r="AC66" s="1106" t="s">
        <v>48</v>
      </c>
      <c r="AD66" s="1107" t="s">
        <v>49</v>
      </c>
      <c r="AE66" s="1058"/>
      <c r="AG66" s="1108"/>
      <c r="AH66" s="1108"/>
      <c r="AI66" s="1108"/>
      <c r="AJ66" s="1108"/>
      <c r="AK66" s="1108"/>
      <c r="AL66" s="1108"/>
      <c r="AM66" s="1108"/>
      <c r="AN66" s="1108"/>
      <c r="AO66" s="1108"/>
    </row>
    <row r="67" spans="1:41" ht="29.25" customHeight="1" thickBot="1" x14ac:dyDescent="0.3">
      <c r="A67" s="1109"/>
      <c r="B67" s="1109">
        <v>4.63</v>
      </c>
      <c r="C67" s="1109">
        <v>4.33</v>
      </c>
      <c r="D67" s="1110">
        <v>28.13</v>
      </c>
      <c r="E67" s="1111">
        <v>0</v>
      </c>
      <c r="F67" s="1110">
        <v>12.25</v>
      </c>
      <c r="G67" s="1111">
        <v>0</v>
      </c>
      <c r="H67" s="1112">
        <v>17.59</v>
      </c>
      <c r="I67" s="1111">
        <v>0</v>
      </c>
      <c r="J67" s="1036"/>
      <c r="L67" s="1108"/>
      <c r="M67" s="1108"/>
      <c r="N67" s="1108"/>
      <c r="O67" s="1108"/>
      <c r="P67" s="1108"/>
      <c r="Q67" s="1108"/>
      <c r="R67" s="1108"/>
      <c r="S67" s="1108"/>
      <c r="T67" s="1108"/>
      <c r="V67" s="1109"/>
      <c r="W67" s="1109">
        <v>4.75</v>
      </c>
      <c r="X67" s="1109">
        <v>0</v>
      </c>
      <c r="Y67" s="1110">
        <v>28.85</v>
      </c>
      <c r="Z67" s="1111">
        <v>0</v>
      </c>
      <c r="AA67" s="1110"/>
      <c r="AB67" s="1111">
        <v>0</v>
      </c>
      <c r="AC67" s="1112"/>
      <c r="AD67" s="1111">
        <v>0</v>
      </c>
      <c r="AE67" s="1113"/>
      <c r="AG67" s="1114"/>
      <c r="AH67" s="1108"/>
      <c r="AI67" s="1108"/>
      <c r="AJ67" s="1108"/>
      <c r="AK67" s="1108"/>
      <c r="AL67" s="1108"/>
      <c r="AM67" s="1108"/>
      <c r="AN67" s="1108"/>
      <c r="AO67" s="1108"/>
    </row>
    <row r="68" spans="1:41" ht="15.6" x14ac:dyDescent="0.25">
      <c r="A68" s="1115"/>
      <c r="B68" s="1116"/>
      <c r="C68" s="1022"/>
      <c r="F68" s="1117"/>
      <c r="G68" s="1117"/>
      <c r="H68" s="1117"/>
      <c r="I68" s="1117"/>
      <c r="J68" s="1036"/>
      <c r="L68" s="1117"/>
      <c r="M68" s="1117"/>
      <c r="N68" s="1117"/>
      <c r="O68" s="1117"/>
      <c r="P68" s="1117"/>
      <c r="Q68" s="1117"/>
      <c r="R68" s="1117"/>
      <c r="S68" s="1117"/>
      <c r="T68" s="1117"/>
      <c r="V68" s="1115"/>
      <c r="W68" s="1115"/>
      <c r="X68" s="1116"/>
      <c r="Y68" s="1022"/>
      <c r="AB68" s="1117"/>
      <c r="AC68" s="1117"/>
      <c r="AD68" s="1117"/>
      <c r="AE68" s="1117"/>
      <c r="AG68" s="1117"/>
      <c r="AH68" s="1117"/>
      <c r="AI68" s="1117"/>
      <c r="AJ68" s="1117"/>
      <c r="AK68" s="1117"/>
      <c r="AL68" s="1117"/>
      <c r="AM68" s="1117"/>
      <c r="AN68" s="1117"/>
      <c r="AO68" s="1117"/>
    </row>
    <row r="69" spans="1:41" ht="16.2" thickBot="1" x14ac:dyDescent="0.35">
      <c r="A69" s="1118"/>
      <c r="B69" s="1119" t="s">
        <v>77</v>
      </c>
      <c r="C69" s="1120"/>
      <c r="F69" s="1121" t="s">
        <v>78</v>
      </c>
      <c r="G69" s="1117"/>
      <c r="H69" s="1117"/>
      <c r="I69" s="1117"/>
      <c r="J69" s="1036"/>
      <c r="L69" s="1117"/>
      <c r="M69" s="1117"/>
      <c r="N69" s="1117"/>
      <c r="O69" s="1117"/>
      <c r="P69" s="1117"/>
      <c r="Q69" s="1117"/>
      <c r="R69" s="1117"/>
      <c r="S69" s="1117"/>
      <c r="T69" s="1117"/>
      <c r="V69" s="1118"/>
      <c r="W69" s="1119" t="s">
        <v>77</v>
      </c>
      <c r="X69" s="1120"/>
      <c r="AA69" s="1121" t="s">
        <v>78</v>
      </c>
      <c r="AB69" s="1117"/>
      <c r="AD69" s="1117"/>
      <c r="AE69" s="1117"/>
      <c r="AG69" s="1117"/>
      <c r="AH69" s="1117"/>
      <c r="AI69" s="1117"/>
      <c r="AJ69" s="1117"/>
      <c r="AK69" s="1117"/>
      <c r="AL69" s="1117"/>
      <c r="AM69" s="1117"/>
      <c r="AN69" s="1117"/>
      <c r="AO69" s="1117"/>
    </row>
    <row r="70" spans="1:41" ht="15.75" customHeight="1" thickBot="1" x14ac:dyDescent="0.3">
      <c r="A70" s="1122" t="s">
        <v>52</v>
      </c>
      <c r="B70" s="1123" t="s">
        <v>50</v>
      </c>
      <c r="C70" s="1124" t="s">
        <v>51</v>
      </c>
      <c r="E70" s="1122" t="s">
        <v>52</v>
      </c>
      <c r="F70" s="1123" t="s">
        <v>50</v>
      </c>
      <c r="G70" s="1124" t="s">
        <v>51</v>
      </c>
      <c r="H70" s="1117"/>
      <c r="I70" s="1125"/>
      <c r="J70" s="1125"/>
      <c r="L70" s="1117"/>
      <c r="M70" s="1117"/>
      <c r="N70" s="1117"/>
      <c r="O70" s="1117"/>
      <c r="P70" s="1117"/>
      <c r="Q70" s="1117"/>
      <c r="R70" s="1117"/>
      <c r="S70" s="1117"/>
      <c r="T70" s="1117"/>
      <c r="V70" s="1122" t="s">
        <v>52</v>
      </c>
      <c r="W70" s="1123" t="s">
        <v>50</v>
      </c>
      <c r="X70" s="1124" t="s">
        <v>51</v>
      </c>
      <c r="Z70" s="1122"/>
      <c r="AA70" s="1123"/>
      <c r="AB70" s="1124"/>
      <c r="AD70" s="1117"/>
      <c r="AE70" s="1117"/>
      <c r="AG70" s="1117"/>
      <c r="AH70" s="1117"/>
      <c r="AI70" s="1117"/>
      <c r="AJ70" s="1117"/>
      <c r="AK70" s="1117"/>
      <c r="AL70" s="1117"/>
      <c r="AM70" s="1117"/>
      <c r="AN70" s="1117"/>
      <c r="AO70" s="1117"/>
    </row>
    <row r="71" spans="1:41" ht="15.6" x14ac:dyDescent="0.25">
      <c r="A71" s="1126" t="s">
        <v>58</v>
      </c>
      <c r="B71" s="1127">
        <v>12.19</v>
      </c>
      <c r="C71" s="1127">
        <v>0.65</v>
      </c>
      <c r="D71" s="1025"/>
      <c r="E71" s="1126" t="s">
        <v>58</v>
      </c>
      <c r="F71" s="1127">
        <v>20.531601934619363</v>
      </c>
      <c r="G71" s="1127">
        <v>1.1984003021393856</v>
      </c>
      <c r="H71" s="1117"/>
      <c r="I71" s="1125"/>
      <c r="J71" s="1125"/>
      <c r="L71" s="1128"/>
      <c r="V71" s="1126" t="s">
        <v>58</v>
      </c>
      <c r="W71" s="1127">
        <v>12.5</v>
      </c>
      <c r="X71" s="1127">
        <v>0.67</v>
      </c>
      <c r="Z71" s="1126"/>
      <c r="AA71" s="1127"/>
      <c r="AB71" s="1127"/>
      <c r="AD71" s="1117"/>
      <c r="AE71" s="1117"/>
      <c r="AG71" s="1128"/>
    </row>
    <row r="72" spans="1:41" ht="18.75" customHeight="1" x14ac:dyDescent="0.25">
      <c r="A72" s="1129" t="s">
        <v>76</v>
      </c>
      <c r="B72" s="1130">
        <v>57.02</v>
      </c>
      <c r="C72" s="1130">
        <v>11</v>
      </c>
      <c r="D72" s="1025"/>
      <c r="E72" s="1129" t="s">
        <v>76</v>
      </c>
      <c r="F72" s="1130">
        <v>57.02</v>
      </c>
      <c r="G72" s="1130">
        <v>11</v>
      </c>
      <c r="H72" s="1108"/>
      <c r="I72" s="1131"/>
      <c r="J72" s="1131"/>
      <c r="L72" s="1128"/>
      <c r="V72" s="1129" t="s">
        <v>76</v>
      </c>
      <c r="W72" s="1130">
        <v>58.48</v>
      </c>
      <c r="X72" s="1130">
        <v>11.28</v>
      </c>
      <c r="Z72" s="1129"/>
      <c r="AA72" s="1130"/>
      <c r="AB72" s="1130"/>
      <c r="AD72" s="1108"/>
      <c r="AE72" s="1108"/>
      <c r="AG72" s="1128"/>
    </row>
    <row r="73" spans="1:41" ht="15.6" x14ac:dyDescent="0.25">
      <c r="A73" s="1129" t="s">
        <v>59</v>
      </c>
      <c r="B73" s="1132">
        <v>176.09</v>
      </c>
      <c r="C73" s="1132">
        <v>17.18</v>
      </c>
      <c r="D73" s="1025"/>
      <c r="E73" s="1129" t="s">
        <v>59</v>
      </c>
      <c r="F73" s="1132">
        <v>176.09</v>
      </c>
      <c r="G73" s="1132">
        <v>17.18</v>
      </c>
      <c r="H73" s="1108"/>
      <c r="I73" s="1131"/>
      <c r="J73" s="1131"/>
      <c r="V73" s="1129" t="s">
        <v>59</v>
      </c>
      <c r="W73" s="1132">
        <v>180.59</v>
      </c>
      <c r="X73" s="1132">
        <v>17.62</v>
      </c>
      <c r="Z73" s="1129"/>
      <c r="AA73" s="1132"/>
      <c r="AB73" s="1132"/>
      <c r="AD73" s="1108"/>
      <c r="AE73" s="1108"/>
    </row>
    <row r="74" spans="1:41" ht="15.6" x14ac:dyDescent="0.25">
      <c r="A74" s="1129" t="s">
        <v>53</v>
      </c>
      <c r="B74" s="1132">
        <v>176.09</v>
      </c>
      <c r="C74" s="1132">
        <v>17.18</v>
      </c>
      <c r="D74" s="1025"/>
      <c r="E74" s="1129" t="s">
        <v>53</v>
      </c>
      <c r="F74" s="1132">
        <v>176.09</v>
      </c>
      <c r="G74" s="1132">
        <v>17.18</v>
      </c>
      <c r="H74" s="1117"/>
      <c r="I74" s="1131"/>
      <c r="J74" s="1131"/>
      <c r="V74" s="1129" t="s">
        <v>53</v>
      </c>
      <c r="W74" s="1132">
        <v>180.59</v>
      </c>
      <c r="X74" s="1132">
        <v>17.62</v>
      </c>
      <c r="Z74" s="1129"/>
      <c r="AA74" s="1132"/>
      <c r="AB74" s="1132"/>
      <c r="AD74" s="1117"/>
      <c r="AE74" s="1117"/>
    </row>
    <row r="75" spans="1:41" ht="16.2" thickBot="1" x14ac:dyDescent="0.3">
      <c r="A75" s="1133" t="s">
        <v>60</v>
      </c>
      <c r="B75" s="1134">
        <v>992.07</v>
      </c>
      <c r="C75" s="1134">
        <v>17.18</v>
      </c>
      <c r="D75" s="1025"/>
      <c r="E75" s="1133" t="s">
        <v>60</v>
      </c>
      <c r="F75" s="1134">
        <v>992.07</v>
      </c>
      <c r="G75" s="1134">
        <v>17.18</v>
      </c>
      <c r="I75" s="1135"/>
      <c r="J75" s="1135"/>
      <c r="V75" s="1133" t="s">
        <v>60</v>
      </c>
      <c r="W75" s="1134">
        <v>1017.41</v>
      </c>
      <c r="X75" s="1134">
        <v>17.62</v>
      </c>
      <c r="Z75" s="1133"/>
      <c r="AA75" s="1134"/>
      <c r="AB75" s="1134"/>
    </row>
    <row r="76" spans="1:41" x14ac:dyDescent="0.25">
      <c r="A76" s="907"/>
    </row>
    <row r="77" spans="1:41" x14ac:dyDescent="0.25">
      <c r="A77" s="907"/>
    </row>
    <row r="78" spans="1:41" ht="60.45" customHeight="1" thickBot="1" x14ac:dyDescent="0.3">
      <c r="A78" s="1395" t="s">
        <v>71</v>
      </c>
      <c r="B78" s="1396"/>
      <c r="C78" s="1397"/>
      <c r="D78" s="1025"/>
      <c r="E78" s="1136" t="s">
        <v>104</v>
      </c>
      <c r="F78" s="1136" t="s">
        <v>104</v>
      </c>
      <c r="G78" s="1025"/>
      <c r="V78" s="1402" t="s">
        <v>71</v>
      </c>
      <c r="W78" s="1403"/>
      <c r="X78" s="1404"/>
      <c r="Y78" s="1025"/>
      <c r="Z78" s="1137" t="s">
        <v>104</v>
      </c>
      <c r="AA78" s="1137" t="s">
        <v>104</v>
      </c>
      <c r="AB78" s="1025"/>
    </row>
    <row r="79" spans="1:41" ht="45.75" customHeight="1" x14ac:dyDescent="0.25">
      <c r="A79" s="1053"/>
      <c r="B79" s="1210" t="s">
        <v>254</v>
      </c>
      <c r="C79" s="1208" t="s">
        <v>70</v>
      </c>
      <c r="D79" s="1209" t="s">
        <v>100</v>
      </c>
      <c r="E79" s="1193" t="s">
        <v>102</v>
      </c>
      <c r="F79" s="1139" t="s">
        <v>103</v>
      </c>
      <c r="G79" s="1138" t="s">
        <v>240</v>
      </c>
      <c r="H79" s="1139" t="s">
        <v>241</v>
      </c>
      <c r="V79" s="1053"/>
      <c r="W79" s="1210" t="s">
        <v>254</v>
      </c>
      <c r="X79" s="1208" t="s">
        <v>70</v>
      </c>
      <c r="Y79" s="1209" t="s">
        <v>100</v>
      </c>
      <c r="Z79" s="1193" t="s">
        <v>102</v>
      </c>
      <c r="AA79" s="1139" t="s">
        <v>103</v>
      </c>
      <c r="AB79" s="1138" t="s">
        <v>259</v>
      </c>
      <c r="AC79" s="1139" t="s">
        <v>241</v>
      </c>
    </row>
    <row r="80" spans="1:41" ht="16.2" thickBot="1" x14ac:dyDescent="0.35">
      <c r="A80" s="1215" t="s">
        <v>37</v>
      </c>
      <c r="B80" s="1216" t="s">
        <v>6</v>
      </c>
      <c r="C80" s="1217" t="s">
        <v>101</v>
      </c>
      <c r="D80" s="1218"/>
      <c r="E80" s="1219" t="s">
        <v>11</v>
      </c>
      <c r="F80" s="1219" t="s">
        <v>11</v>
      </c>
      <c r="G80" s="1220" t="s">
        <v>11</v>
      </c>
      <c r="H80" s="1221" t="s">
        <v>11</v>
      </c>
      <c r="V80" s="1215" t="s">
        <v>37</v>
      </c>
      <c r="W80" s="1216" t="s">
        <v>6</v>
      </c>
      <c r="X80" s="1217" t="s">
        <v>101</v>
      </c>
      <c r="Y80" s="1218"/>
      <c r="Z80" s="1219" t="s">
        <v>11</v>
      </c>
      <c r="AA80" s="1219"/>
      <c r="AB80" s="1220" t="s">
        <v>11</v>
      </c>
      <c r="AC80" s="1221" t="s">
        <v>11</v>
      </c>
    </row>
    <row r="81" spans="1:29" ht="15.6" x14ac:dyDescent="0.25">
      <c r="A81" s="1038" t="s">
        <v>63</v>
      </c>
      <c r="B81" s="1213">
        <v>34.79</v>
      </c>
      <c r="C81" s="1214">
        <v>42.94</v>
      </c>
      <c r="D81" s="1214">
        <v>0</v>
      </c>
      <c r="E81" s="1205">
        <v>26.34</v>
      </c>
      <c r="F81" s="1141">
        <v>42.86</v>
      </c>
      <c r="G81" s="1140">
        <v>0.36</v>
      </c>
      <c r="H81" s="1141">
        <v>0.36</v>
      </c>
      <c r="V81" s="1038" t="s">
        <v>63</v>
      </c>
      <c r="W81" s="1213">
        <v>36.14</v>
      </c>
      <c r="X81" s="1214">
        <v>44.02</v>
      </c>
      <c r="Y81" s="1214">
        <v>0</v>
      </c>
      <c r="Z81" s="1205"/>
      <c r="AA81" s="1141"/>
      <c r="AB81" s="1140">
        <v>0.37</v>
      </c>
      <c r="AC81" s="1141"/>
    </row>
    <row r="82" spans="1:29" ht="15.6" x14ac:dyDescent="0.25">
      <c r="A82" s="1038" t="s">
        <v>64</v>
      </c>
      <c r="B82" s="1211">
        <v>31.91</v>
      </c>
      <c r="C82" s="1142">
        <v>21.44</v>
      </c>
      <c r="D82" s="1142">
        <v>0</v>
      </c>
      <c r="E82" s="1205">
        <v>8.52</v>
      </c>
      <c r="F82" s="1141">
        <v>37.159999999999997</v>
      </c>
      <c r="G82" s="1140">
        <v>0.35</v>
      </c>
      <c r="H82" s="1141">
        <v>0.36</v>
      </c>
      <c r="V82" s="1038" t="s">
        <v>64</v>
      </c>
      <c r="W82" s="1211">
        <v>33.11</v>
      </c>
      <c r="X82" s="1142">
        <v>22.09</v>
      </c>
      <c r="Y82" s="1142">
        <v>0</v>
      </c>
      <c r="Z82" s="1205"/>
      <c r="AA82" s="1141"/>
      <c r="AB82" s="1140">
        <v>0.36</v>
      </c>
      <c r="AC82" s="1141"/>
    </row>
    <row r="83" spans="1:29" ht="15.6" x14ac:dyDescent="0.25">
      <c r="A83" s="1038" t="s">
        <v>65</v>
      </c>
      <c r="B83" s="1211">
        <v>11.55</v>
      </c>
      <c r="C83" s="1142">
        <v>8.4499999999999993</v>
      </c>
      <c r="D83" s="1142">
        <v>9.0500000000000007</v>
      </c>
      <c r="E83" s="1206">
        <v>8.33</v>
      </c>
      <c r="F83" s="1143"/>
      <c r="G83" s="1140">
        <v>0.32</v>
      </c>
      <c r="H83" s="1143">
        <v>0</v>
      </c>
      <c r="V83" s="1038" t="s">
        <v>65</v>
      </c>
      <c r="W83" s="1211">
        <v>14.54</v>
      </c>
      <c r="X83" s="1142">
        <v>8.59</v>
      </c>
      <c r="Y83" s="1142">
        <v>1.99</v>
      </c>
      <c r="Z83" s="1206"/>
      <c r="AA83" s="1143"/>
      <c r="AB83" s="1140">
        <v>0.33</v>
      </c>
      <c r="AC83" s="1143"/>
    </row>
    <row r="84" spans="1:29" ht="16.2" thickBot="1" x14ac:dyDescent="0.3">
      <c r="A84" s="1049" t="s">
        <v>66</v>
      </c>
      <c r="B84" s="1212">
        <v>0</v>
      </c>
      <c r="C84" s="1144">
        <v>0</v>
      </c>
      <c r="D84" s="1144">
        <v>9.0500000000000007</v>
      </c>
      <c r="E84" s="1207">
        <v>0</v>
      </c>
      <c r="F84" s="1146"/>
      <c r="G84" s="1145">
        <v>0.3</v>
      </c>
      <c r="H84" s="1146">
        <v>0</v>
      </c>
      <c r="V84" s="1049" t="s">
        <v>66</v>
      </c>
      <c r="W84" s="1212">
        <v>0</v>
      </c>
      <c r="X84" s="1144">
        <v>0</v>
      </c>
      <c r="Y84" s="1144">
        <v>1.99</v>
      </c>
      <c r="Z84" s="1207"/>
      <c r="AA84" s="1146"/>
      <c r="AB84" s="1145">
        <v>0.31</v>
      </c>
      <c r="AC84" s="1146"/>
    </row>
    <row r="85" spans="1:29" x14ac:dyDescent="0.25">
      <c r="A85" s="907"/>
    </row>
    <row r="88" spans="1:29" x14ac:dyDescent="0.25">
      <c r="V88" s="1128"/>
    </row>
    <row r="89" spans="1:29" x14ac:dyDescent="0.25">
      <c r="A89" s="1148"/>
      <c r="V89" s="1128"/>
    </row>
    <row r="90" spans="1:29" x14ac:dyDescent="0.25">
      <c r="A90" s="1148"/>
      <c r="V90" s="1128"/>
    </row>
    <row r="91" spans="1:29" x14ac:dyDescent="0.25">
      <c r="A91" s="1148"/>
    </row>
    <row r="92" spans="1:29" x14ac:dyDescent="0.25">
      <c r="A92" s="1148"/>
      <c r="V92" s="1128"/>
    </row>
    <row r="93" spans="1:29" x14ac:dyDescent="0.25">
      <c r="A93" s="1149"/>
      <c r="B93" s="1150" t="s">
        <v>93</v>
      </c>
      <c r="C93" s="1150"/>
      <c r="V93" s="1128"/>
    </row>
    <row r="94" spans="1:29" ht="13.8" x14ac:dyDescent="0.25">
      <c r="A94" s="1151" t="s">
        <v>41</v>
      </c>
      <c r="B94" s="1150">
        <v>1.006</v>
      </c>
      <c r="C94" s="1150"/>
    </row>
    <row r="95" spans="1:29" ht="13.8" x14ac:dyDescent="0.25">
      <c r="A95" s="1151" t="s">
        <v>44</v>
      </c>
      <c r="B95" s="1150">
        <v>1.016</v>
      </c>
      <c r="C95" s="1150"/>
    </row>
    <row r="96" spans="1:29" ht="13.8" x14ac:dyDescent="0.25">
      <c r="A96" s="1151" t="s">
        <v>43</v>
      </c>
      <c r="B96" s="1150">
        <v>1.0261</v>
      </c>
      <c r="C96" s="1150"/>
    </row>
    <row r="97" spans="1:3" ht="13.8" x14ac:dyDescent="0.25">
      <c r="A97" s="1151" t="s">
        <v>42</v>
      </c>
      <c r="B97" s="1150">
        <v>1.0361</v>
      </c>
      <c r="C97" s="1150"/>
    </row>
    <row r="98" spans="1:3" x14ac:dyDescent="0.25">
      <c r="A98" s="1152"/>
      <c r="B98" s="1150"/>
      <c r="C98" s="1150"/>
    </row>
    <row r="99" spans="1:3" x14ac:dyDescent="0.25">
      <c r="A99" s="1152"/>
      <c r="B99" s="1150" t="s">
        <v>77</v>
      </c>
      <c r="C99" s="1150" t="s">
        <v>78</v>
      </c>
    </row>
    <row r="100" spans="1:3" ht="13.8" x14ac:dyDescent="0.25">
      <c r="A100" s="1153" t="s">
        <v>63</v>
      </c>
      <c r="B100" s="1150">
        <v>1.1862000000000004</v>
      </c>
      <c r="C100" s="1150">
        <v>1.1973000000000005</v>
      </c>
    </row>
    <row r="101" spans="1:3" ht="13.8" x14ac:dyDescent="0.25">
      <c r="A101" s="1153" t="s">
        <v>64</v>
      </c>
      <c r="B101" s="1150">
        <v>1.1556</v>
      </c>
      <c r="C101" s="1150">
        <v>1.1760999999999999</v>
      </c>
    </row>
    <row r="102" spans="1:3" ht="13.8" x14ac:dyDescent="0.25">
      <c r="A102" s="1153" t="s">
        <v>65</v>
      </c>
      <c r="B102" s="1150">
        <v>1.0724</v>
      </c>
      <c r="C102" s="1150"/>
    </row>
    <row r="103" spans="1:3" ht="13.8" x14ac:dyDescent="0.25">
      <c r="A103" s="1153" t="s">
        <v>66</v>
      </c>
      <c r="B103" s="1150">
        <v>1</v>
      </c>
      <c r="C103" s="1150"/>
    </row>
  </sheetData>
  <dataConsolidate/>
  <mergeCells count="39">
    <mergeCell ref="AA11:AC11"/>
    <mergeCell ref="AD11:AD12"/>
    <mergeCell ref="A1:T1"/>
    <mergeCell ref="V1:AP1"/>
    <mergeCell ref="X10:AC10"/>
    <mergeCell ref="C10:H10"/>
    <mergeCell ref="C11:E11"/>
    <mergeCell ref="F11:H11"/>
    <mergeCell ref="I11:I12"/>
    <mergeCell ref="X11:Z11"/>
    <mergeCell ref="A32:A33"/>
    <mergeCell ref="C32:E32"/>
    <mergeCell ref="F32:H32"/>
    <mergeCell ref="X32:Z32"/>
    <mergeCell ref="AA32:AC32"/>
    <mergeCell ref="X53:Z53"/>
    <mergeCell ref="AA53:AC53"/>
    <mergeCell ref="AD53:AD54"/>
    <mergeCell ref="C31:H31"/>
    <mergeCell ref="I31:I32"/>
    <mergeCell ref="X31:AC31"/>
    <mergeCell ref="I52:I54"/>
    <mergeCell ref="J52:J54"/>
    <mergeCell ref="A78:C78"/>
    <mergeCell ref="V78:X78"/>
    <mergeCell ref="J11:J12"/>
    <mergeCell ref="AE11:AE12"/>
    <mergeCell ref="J31:J32"/>
    <mergeCell ref="D65:E65"/>
    <mergeCell ref="F65:G65"/>
    <mergeCell ref="H65:I65"/>
    <mergeCell ref="Y65:Z65"/>
    <mergeCell ref="AA65:AB65"/>
    <mergeCell ref="AC65:AD65"/>
    <mergeCell ref="AD32:AD33"/>
    <mergeCell ref="C52:H52"/>
    <mergeCell ref="X52:AC52"/>
    <mergeCell ref="C53:E53"/>
    <mergeCell ref="F53:H53"/>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V64"/>
  <sheetViews>
    <sheetView zoomScale="70" zoomScaleNormal="70" workbookViewId="0">
      <selection activeCell="J28" sqref="J28"/>
    </sheetView>
  </sheetViews>
  <sheetFormatPr defaultColWidth="9.109375" defaultRowHeight="13.2" x14ac:dyDescent="0.25"/>
  <cols>
    <col min="1" max="1" width="5.5546875" style="17" customWidth="1"/>
    <col min="2" max="2" width="19.5546875" style="17" customWidth="1"/>
    <col min="3" max="3" width="23.88671875" style="17" customWidth="1"/>
    <col min="4" max="4" width="16" style="17" customWidth="1"/>
    <col min="5" max="5" width="13" style="17" customWidth="1"/>
    <col min="6" max="6" width="21.5546875" style="17" customWidth="1"/>
    <col min="7" max="7" width="20.5546875" style="17" customWidth="1"/>
    <col min="8" max="8" width="17.44140625" style="17" customWidth="1"/>
    <col min="9" max="9" width="15.44140625" style="17" customWidth="1"/>
    <col min="10" max="10" width="16.44140625" style="17" customWidth="1"/>
    <col min="11" max="11" width="15.109375" style="17" customWidth="1"/>
    <col min="12" max="12" width="14.5546875" style="17" customWidth="1"/>
    <col min="13" max="13" width="25.88671875" style="17" customWidth="1"/>
    <col min="14" max="14" width="16.109375" style="17" customWidth="1"/>
    <col min="15" max="15" width="9.109375" style="17"/>
    <col min="16" max="16" width="14.109375" style="17" customWidth="1"/>
    <col min="17" max="17" width="14.5546875" style="17" customWidth="1"/>
    <col min="18" max="21" width="9.109375" style="17"/>
    <col min="22" max="22" width="15" style="17" customWidth="1"/>
    <col min="23" max="16384" width="9.109375" style="17"/>
  </cols>
  <sheetData>
    <row r="1" spans="1:22" ht="15.6" x14ac:dyDescent="0.3">
      <c r="A1" s="16"/>
      <c r="B1" s="263" t="s">
        <v>610</v>
      </c>
      <c r="C1" s="263"/>
      <c r="Q1" s="17" t="s">
        <v>96</v>
      </c>
    </row>
    <row r="2" spans="1:22" ht="13.8" thickBot="1" x14ac:dyDescent="0.3">
      <c r="Q2" s="42" t="s">
        <v>80</v>
      </c>
    </row>
    <row r="3" spans="1:22" x14ac:dyDescent="0.25">
      <c r="B3" s="31" t="s">
        <v>127</v>
      </c>
      <c r="C3" s="1165"/>
      <c r="D3" s="1164">
        <v>543.88</v>
      </c>
      <c r="E3" s="1164">
        <v>164.73</v>
      </c>
      <c r="F3" s="1164">
        <v>89.48</v>
      </c>
      <c r="G3" s="1164">
        <v>177.47</v>
      </c>
      <c r="H3" s="1164">
        <v>122.11</v>
      </c>
      <c r="I3" s="1164">
        <v>77.48</v>
      </c>
      <c r="Q3" s="19" t="str">
        <f>'2b) Generator annual proposed'!C4</f>
        <v>≥ 500 V &amp; &lt; 66 kV</v>
      </c>
      <c r="R3" s="20"/>
      <c r="S3" s="20" t="str">
        <f>'2b) Generator annual proposed'!C6</f>
        <v>Cape</v>
      </c>
      <c r="T3" s="20"/>
      <c r="U3" s="20" t="str">
        <f>'2b) Generator annual proposed'!C7</f>
        <v>Urban</v>
      </c>
      <c r="V3" s="21"/>
    </row>
    <row r="4" spans="1:22" ht="12.6" customHeight="1" x14ac:dyDescent="0.25">
      <c r="B4" s="31" t="s">
        <v>298</v>
      </c>
      <c r="D4" s="1166">
        <v>563.54</v>
      </c>
      <c r="E4" s="1166">
        <v>170.71</v>
      </c>
      <c r="F4" s="1166">
        <v>92.7</v>
      </c>
      <c r="G4" s="1166">
        <v>183.83</v>
      </c>
      <c r="H4" s="1166">
        <v>126.52</v>
      </c>
      <c r="I4" s="1166">
        <v>80.25</v>
      </c>
      <c r="K4" s="30"/>
      <c r="L4" s="30"/>
      <c r="Q4" s="256" t="str">
        <f>'2b) Generator annual proposed'!C5</f>
        <v>&gt; 600 km and ≤ 900 km</v>
      </c>
      <c r="R4" s="257"/>
      <c r="S4" s="257" t="str">
        <f>'2b) Generator annual proposed'!C8</f>
        <v>&gt; 1 MW</v>
      </c>
      <c r="T4" s="257"/>
      <c r="U4" s="257"/>
      <c r="V4" s="258"/>
    </row>
    <row r="5" spans="1:22" ht="44.1" customHeight="1" x14ac:dyDescent="0.25">
      <c r="B5" s="29" t="s">
        <v>242</v>
      </c>
      <c r="C5" s="29" t="s">
        <v>264</v>
      </c>
      <c r="D5" s="29" t="s">
        <v>264</v>
      </c>
      <c r="E5" s="29" t="s">
        <v>243</v>
      </c>
      <c r="F5" s="22"/>
      <c r="G5" s="22" t="s">
        <v>122</v>
      </c>
      <c r="H5" s="264" t="s">
        <v>121</v>
      </c>
      <c r="I5" s="264"/>
      <c r="M5" s="18" t="s">
        <v>139</v>
      </c>
      <c r="Q5" s="32" t="s">
        <v>271</v>
      </c>
      <c r="R5" s="32"/>
      <c r="S5" s="32"/>
      <c r="T5" s="32"/>
      <c r="U5" s="32"/>
      <c r="V5" s="32"/>
    </row>
    <row r="6" spans="1:22" ht="30.6" customHeight="1" x14ac:dyDescent="0.25">
      <c r="B6" s="22" t="s">
        <v>37</v>
      </c>
      <c r="C6" s="29" t="s">
        <v>77</v>
      </c>
      <c r="D6" s="29" t="s">
        <v>78</v>
      </c>
      <c r="E6" s="22"/>
      <c r="F6" s="265"/>
      <c r="G6" s="265" t="s">
        <v>265</v>
      </c>
      <c r="H6" s="265" t="s">
        <v>117</v>
      </c>
      <c r="I6" s="265" t="s">
        <v>266</v>
      </c>
      <c r="M6" s="17" t="s">
        <v>138</v>
      </c>
      <c r="N6" s="17" t="s">
        <v>291</v>
      </c>
      <c r="Q6" s="32" t="s">
        <v>137</v>
      </c>
      <c r="R6" s="32" t="s">
        <v>136</v>
      </c>
      <c r="S6" s="32"/>
      <c r="T6" s="32" t="s">
        <v>272</v>
      </c>
      <c r="U6" s="32"/>
      <c r="V6" s="32"/>
    </row>
    <row r="7" spans="1:22" ht="18" customHeight="1" x14ac:dyDescent="0.25">
      <c r="B7" s="266" t="s">
        <v>63</v>
      </c>
      <c r="C7" s="1172">
        <f>'Load rates current'!G81</f>
        <v>0.8</v>
      </c>
      <c r="D7" s="1172">
        <f>'Load rates current'!H81</f>
        <v>0.8</v>
      </c>
      <c r="E7" s="22"/>
      <c r="F7" s="265"/>
      <c r="G7" s="265" t="s">
        <v>267</v>
      </c>
      <c r="H7" s="265"/>
      <c r="I7" s="265"/>
      <c r="M7" s="267" t="s">
        <v>63</v>
      </c>
      <c r="N7" s="17" t="b">
        <f>IF('1a) Consumption + recon current'!$C$3="Offset",'1a) Consumption + recon current'!C6)</f>
        <v>0</v>
      </c>
      <c r="P7" s="30"/>
      <c r="Q7" s="268">
        <f>INDEX(G8:G13,MATCH(S3,F8:F13,0))</f>
        <v>0</v>
      </c>
      <c r="R7" s="33">
        <f>INDEX(I8:I11,MATCH(Q3,H8:H11,0))</f>
        <v>0</v>
      </c>
      <c r="S7" s="32"/>
      <c r="T7" s="43">
        <f>INDEX(C7:C10,MATCH(Q3,B7:B10,0))</f>
        <v>0.79</v>
      </c>
      <c r="U7" s="32"/>
      <c r="V7" s="32"/>
    </row>
    <row r="8" spans="1:22" ht="21" customHeight="1" x14ac:dyDescent="0.25">
      <c r="B8" s="266" t="s">
        <v>64</v>
      </c>
      <c r="C8" s="1172">
        <f>'Load rates current'!G82</f>
        <v>0.79</v>
      </c>
      <c r="D8" s="1172">
        <f>'Load rates current'!H82</f>
        <v>0.8</v>
      </c>
      <c r="E8" s="22"/>
      <c r="F8" s="269" t="s">
        <v>116</v>
      </c>
      <c r="G8" s="1279">
        <v>0</v>
      </c>
      <c r="H8" s="266" t="s">
        <v>63</v>
      </c>
      <c r="I8" s="270">
        <v>0</v>
      </c>
      <c r="M8" s="266" t="s">
        <v>64</v>
      </c>
      <c r="P8" s="30"/>
      <c r="Q8" s="34" t="s">
        <v>134</v>
      </c>
      <c r="R8" s="34"/>
      <c r="S8" s="34"/>
      <c r="T8" s="34" t="s">
        <v>133</v>
      </c>
      <c r="U8" s="34"/>
      <c r="V8" s="34"/>
    </row>
    <row r="9" spans="1:22" ht="18" customHeight="1" thickBot="1" x14ac:dyDescent="0.3">
      <c r="B9" s="266" t="s">
        <v>65</v>
      </c>
      <c r="C9" s="1172">
        <f>'Load rates current'!G83</f>
        <v>0.77</v>
      </c>
      <c r="D9" s="1172">
        <f>'Load rates current'!H83</f>
        <v>0</v>
      </c>
      <c r="E9" s="22"/>
      <c r="F9" s="269" t="s">
        <v>115</v>
      </c>
      <c r="G9" s="1279">
        <v>0</v>
      </c>
      <c r="H9" s="266" t="s">
        <v>64</v>
      </c>
      <c r="I9" s="1169">
        <v>0</v>
      </c>
      <c r="K9" s="30"/>
      <c r="L9" s="30"/>
      <c r="M9" s="266" t="s">
        <v>65</v>
      </c>
      <c r="P9" s="30"/>
      <c r="Q9" s="34" t="s">
        <v>121</v>
      </c>
      <c r="R9" s="44">
        <f>IF(U3="Urban",U12,IF(V12=0,"NA",V12))</f>
        <v>1.0956999999999999</v>
      </c>
      <c r="S9" s="34"/>
      <c r="T9" s="34">
        <f>INDEX(C27:C32,MATCH(S3,B27:B32,0))</f>
        <v>0.97099999999999997</v>
      </c>
      <c r="U9" s="34" t="s">
        <v>77</v>
      </c>
      <c r="V9" s="34" t="s">
        <v>78</v>
      </c>
    </row>
    <row r="10" spans="1:22" ht="15" thickBot="1" x14ac:dyDescent="0.3">
      <c r="B10" s="266" t="s">
        <v>66</v>
      </c>
      <c r="C10" s="1172">
        <f>'Load rates current'!G84</f>
        <v>0.71</v>
      </c>
      <c r="D10" s="1172">
        <f>'Load rates current'!H84</f>
        <v>0</v>
      </c>
      <c r="E10" s="271">
        <f>C10</f>
        <v>0.71</v>
      </c>
      <c r="F10" s="272" t="s">
        <v>114</v>
      </c>
      <c r="G10" s="1279">
        <v>4.1399999999999997</v>
      </c>
      <c r="H10" s="1168" t="s">
        <v>65</v>
      </c>
      <c r="I10" s="1280">
        <v>28.13</v>
      </c>
      <c r="K10" s="30"/>
      <c r="L10" s="30"/>
      <c r="M10" s="266" t="str">
        <f>IF('2b) Generator annual proposed'!$C$3="Offset", '1a) Consumption + recon current'!$C$6,"&gt; 132 kV")</f>
        <v>&gt; 132 kV</v>
      </c>
      <c r="Q10" s="34" t="s">
        <v>122</v>
      </c>
      <c r="R10" s="34">
        <f>INDEX(E27:E30,MATCH(Q4,D27:D30,0))</f>
        <v>1.0309999999999999</v>
      </c>
      <c r="S10" s="34"/>
      <c r="T10" s="34" t="s">
        <v>273</v>
      </c>
      <c r="U10" s="34">
        <f>INDEX($C$17:$C$21,MATCH($S$4,B17:B21,0))</f>
        <v>399.38</v>
      </c>
      <c r="V10" s="34">
        <f>INDEX($G$17:$G$21,MATCH($S$4,F17:F21,0))</f>
        <v>377.63</v>
      </c>
    </row>
    <row r="11" spans="1:22" ht="13.8" x14ac:dyDescent="0.25">
      <c r="F11" s="269" t="s">
        <v>113</v>
      </c>
      <c r="G11" s="1279">
        <v>13.77</v>
      </c>
      <c r="H11" s="266" t="s">
        <v>66</v>
      </c>
      <c r="I11" s="1170">
        <v>0</v>
      </c>
      <c r="K11" s="30"/>
      <c r="L11" s="30"/>
      <c r="Q11" s="259" t="s">
        <v>75</v>
      </c>
      <c r="R11" s="35">
        <f>IF(U3="Urban",U10,V10)</f>
        <v>399.38</v>
      </c>
      <c r="S11" s="36"/>
      <c r="T11" s="36" t="s">
        <v>74</v>
      </c>
      <c r="U11" s="34">
        <f>INDEX($D$17:$D$21,MATCH(S4,B17:B21,0))</f>
        <v>180</v>
      </c>
      <c r="V11" s="34">
        <f>INDEX($H$17:$H$21,MATCH($S$4,F17:F21,0))</f>
        <v>162.09</v>
      </c>
    </row>
    <row r="12" spans="1:22" x14ac:dyDescent="0.25">
      <c r="F12" s="269" t="s">
        <v>112</v>
      </c>
      <c r="G12" s="1279">
        <v>17.63</v>
      </c>
      <c r="K12" s="30"/>
      <c r="L12" s="30"/>
      <c r="Q12" s="259" t="s">
        <v>74</v>
      </c>
      <c r="R12" s="35">
        <f>IF(U3="Urban",U11,V11)</f>
        <v>180</v>
      </c>
      <c r="S12" s="36"/>
      <c r="T12" s="36" t="s">
        <v>274</v>
      </c>
      <c r="U12" s="36">
        <f>INDEX(G27:G30,MATCH(Q3,F27:F30,0))</f>
        <v>1.0956999999999999</v>
      </c>
      <c r="V12" s="36">
        <f>INDEX(H27:H30,MATCH(Q3,F27:F30,0))</f>
        <v>1.1412</v>
      </c>
    </row>
    <row r="13" spans="1:22" ht="14.4" x14ac:dyDescent="0.25">
      <c r="F13" s="273" t="s">
        <v>111</v>
      </c>
      <c r="G13" s="1279">
        <v>16.36</v>
      </c>
      <c r="K13" s="30"/>
      <c r="L13" s="30"/>
      <c r="M13" s="17" t="s">
        <v>135</v>
      </c>
      <c r="Q13" s="260"/>
      <c r="R13" s="261"/>
      <c r="S13" s="262"/>
      <c r="T13" s="262"/>
      <c r="U13" s="262"/>
      <c r="V13" s="262"/>
    </row>
    <row r="14" spans="1:22" ht="13.5" customHeight="1" thickBot="1" x14ac:dyDescent="0.3">
      <c r="K14" s="30"/>
      <c r="L14" s="30"/>
      <c r="M14" s="274" t="s">
        <v>41</v>
      </c>
    </row>
    <row r="15" spans="1:22" ht="16.350000000000001" customHeight="1" thickBot="1" x14ac:dyDescent="0.3">
      <c r="B15" s="1414" t="s">
        <v>77</v>
      </c>
      <c r="C15" s="1415"/>
      <c r="D15" s="1416"/>
      <c r="F15" s="1417" t="s">
        <v>78</v>
      </c>
      <c r="G15" s="1418"/>
      <c r="H15" s="1419"/>
      <c r="M15" s="275" t="s">
        <v>44</v>
      </c>
    </row>
    <row r="16" spans="1:22" ht="29.4" customHeight="1" x14ac:dyDescent="0.25">
      <c r="B16" s="40" t="s">
        <v>126</v>
      </c>
      <c r="C16" s="41" t="s">
        <v>125</v>
      </c>
      <c r="D16" s="41" t="s">
        <v>124</v>
      </c>
      <c r="F16" s="40" t="s">
        <v>126</v>
      </c>
      <c r="G16" s="41" t="s">
        <v>125</v>
      </c>
      <c r="H16" s="41" t="s">
        <v>124</v>
      </c>
      <c r="M16" s="275" t="s">
        <v>43</v>
      </c>
    </row>
    <row r="17" spans="2:14" ht="17.399999999999999" customHeight="1" x14ac:dyDescent="0.25">
      <c r="B17" s="269" t="s">
        <v>131</v>
      </c>
      <c r="C17" s="1173">
        <f>'Load rates current'!B71</f>
        <v>28.42</v>
      </c>
      <c r="D17" s="1173">
        <f>'Load rates current'!C71</f>
        <v>6.25</v>
      </c>
      <c r="F17" s="269" t="s">
        <v>131</v>
      </c>
      <c r="G17" s="1173">
        <f>'Load rates current'!F71</f>
        <v>36</v>
      </c>
      <c r="H17" s="1173">
        <f>'Load rates current'!G71</f>
        <v>10.210000000000001</v>
      </c>
      <c r="M17" s="276" t="s">
        <v>42</v>
      </c>
    </row>
    <row r="18" spans="2:14" ht="12.75" customHeight="1" x14ac:dyDescent="0.25">
      <c r="B18" s="269" t="s">
        <v>130</v>
      </c>
      <c r="C18" s="1173">
        <f>'Load rates current'!B72</f>
        <v>129.81</v>
      </c>
      <c r="D18" s="1173">
        <f>'Load rates current'!C72</f>
        <v>36.42</v>
      </c>
      <c r="F18" s="269" t="s">
        <v>130</v>
      </c>
      <c r="G18" s="1173">
        <f>'Load rates current'!F72</f>
        <v>122.76</v>
      </c>
      <c r="H18" s="1173">
        <f>'Load rates current'!G72</f>
        <v>56.92</v>
      </c>
    </row>
    <row r="19" spans="2:14" ht="17.100000000000001" customHeight="1" x14ac:dyDescent="0.25">
      <c r="B19" s="269" t="s">
        <v>129</v>
      </c>
      <c r="C19" s="1173">
        <f>'Load rates current'!B73</f>
        <v>399.38</v>
      </c>
      <c r="D19" s="1173">
        <f>'Load rates current'!C73</f>
        <v>72.290000000000006</v>
      </c>
      <c r="F19" s="269" t="s">
        <v>129</v>
      </c>
      <c r="G19" s="1173">
        <f>'Load rates current'!F73</f>
        <v>377.63</v>
      </c>
      <c r="H19" s="1173">
        <f>'Load rates current'!G73</f>
        <v>87.36</v>
      </c>
      <c r="M19" s="1175" t="s">
        <v>132</v>
      </c>
      <c r="N19" s="40" t="s">
        <v>548</v>
      </c>
    </row>
    <row r="20" spans="2:14" ht="25.35" customHeight="1" x14ac:dyDescent="0.25">
      <c r="B20" s="269" t="s">
        <v>128</v>
      </c>
      <c r="C20" s="1173">
        <f>'Load rates current'!B74</f>
        <v>399.38</v>
      </c>
      <c r="D20" s="1173">
        <f>'Load rates current'!C74</f>
        <v>180</v>
      </c>
      <c r="F20" s="269" t="s">
        <v>128</v>
      </c>
      <c r="G20" s="1173">
        <f>'Load rates current'!F74</f>
        <v>377.63</v>
      </c>
      <c r="H20" s="1173">
        <f>'Load rates current'!G74</f>
        <v>162.09</v>
      </c>
      <c r="M20" s="277" t="str">
        <f>B17</f>
        <v>≤ 100 kW</v>
      </c>
      <c r="N20" s="1226" t="str">
        <f t="shared" ref="N20:N24" si="0">M20</f>
        <v>≤ 100 kW</v>
      </c>
    </row>
    <row r="21" spans="2:14" ht="32.1" customHeight="1" x14ac:dyDescent="0.25">
      <c r="B21" s="278" t="s">
        <v>211</v>
      </c>
      <c r="C21" s="1173">
        <f>'Load rates current'!B75</f>
        <v>7826.42</v>
      </c>
      <c r="D21" s="1173">
        <f>'Load rates current'!C75</f>
        <v>249.94</v>
      </c>
      <c r="F21" s="278" t="s">
        <v>211</v>
      </c>
      <c r="G21" s="1173">
        <f>'Load rates current'!F75</f>
        <v>7401.38</v>
      </c>
      <c r="H21" s="1173">
        <f>'Load rates current'!G75</f>
        <v>162.09</v>
      </c>
      <c r="M21" s="277" t="str">
        <f>B18</f>
        <v>&gt; 100 kW &amp; ≤ 500kW</v>
      </c>
      <c r="N21" s="1226" t="str">
        <f t="shared" si="0"/>
        <v>&gt; 100 kW &amp; ≤ 500kW</v>
      </c>
    </row>
    <row r="22" spans="2:14" ht="12.75" customHeight="1" x14ac:dyDescent="0.25">
      <c r="M22" s="277" t="str">
        <f>B19</f>
        <v>&gt; 500 kW &amp; ≤ 1 MW</v>
      </c>
      <c r="N22" s="1226" t="str">
        <f t="shared" si="0"/>
        <v>&gt; 500 kW &amp; ≤ 1 MW</v>
      </c>
    </row>
    <row r="23" spans="2:14" x14ac:dyDescent="0.25">
      <c r="M23" s="277" t="str">
        <f>B20</f>
        <v>&gt; 1 MW</v>
      </c>
      <c r="N23" s="1226" t="str">
        <f t="shared" si="0"/>
        <v>&gt; 1 MW</v>
      </c>
    </row>
    <row r="24" spans="2:14" ht="19.350000000000001" customHeight="1" thickBot="1" x14ac:dyDescent="0.3">
      <c r="B24" s="279" t="s">
        <v>123</v>
      </c>
      <c r="M24" s="1174" t="str">
        <f>B21</f>
        <v>Transmission connected generators</v>
      </c>
      <c r="N24" s="1226" t="str">
        <f t="shared" si="0"/>
        <v>Transmission connected generators</v>
      </c>
    </row>
    <row r="25" spans="2:14" ht="39.6" x14ac:dyDescent="0.25">
      <c r="B25" s="1155"/>
      <c r="C25" s="1156" t="s">
        <v>268</v>
      </c>
      <c r="D25" s="1420" t="s">
        <v>244</v>
      </c>
      <c r="E25" s="1421"/>
      <c r="F25" s="1420" t="s">
        <v>245</v>
      </c>
      <c r="G25" s="1422"/>
      <c r="H25" s="1423"/>
    </row>
    <row r="26" spans="2:14" ht="14.4" x14ac:dyDescent="0.25">
      <c r="B26" s="1157" t="s">
        <v>120</v>
      </c>
      <c r="C26" s="37" t="s">
        <v>269</v>
      </c>
      <c r="D26" s="37" t="s">
        <v>119</v>
      </c>
      <c r="E26" s="37" t="s">
        <v>269</v>
      </c>
      <c r="F26" s="280" t="s">
        <v>37</v>
      </c>
      <c r="G26" s="281" t="s">
        <v>118</v>
      </c>
      <c r="H26" s="1158" t="s">
        <v>270</v>
      </c>
    </row>
    <row r="27" spans="2:14" ht="14.4" x14ac:dyDescent="0.25">
      <c r="B27" s="1159" t="s">
        <v>116</v>
      </c>
      <c r="C27" s="1281">
        <v>0.97099999999999997</v>
      </c>
      <c r="D27" s="282" t="s">
        <v>41</v>
      </c>
      <c r="E27" s="1285">
        <v>1.0106999999999999</v>
      </c>
      <c r="F27" s="266" t="s">
        <v>63</v>
      </c>
      <c r="G27" s="1283">
        <v>1.1111</v>
      </c>
      <c r="H27" s="1284">
        <v>1.1527000000000001</v>
      </c>
      <c r="M27" s="22" t="s">
        <v>237</v>
      </c>
    </row>
    <row r="28" spans="2:14" ht="44.1" customHeight="1" x14ac:dyDescent="0.25">
      <c r="B28" s="1159" t="s">
        <v>115</v>
      </c>
      <c r="C28" s="1281">
        <v>0.995</v>
      </c>
      <c r="D28" s="282" t="s">
        <v>44</v>
      </c>
      <c r="E28" s="1285">
        <v>1.0207999999999999</v>
      </c>
      <c r="F28" s="266" t="s">
        <v>64</v>
      </c>
      <c r="G28" s="1283">
        <v>1.0956999999999999</v>
      </c>
      <c r="H28" s="1284">
        <v>1.1412</v>
      </c>
      <c r="M28" s="22" t="s">
        <v>77</v>
      </c>
    </row>
    <row r="29" spans="2:14" ht="27.6" x14ac:dyDescent="0.25">
      <c r="B29" s="1159" t="s">
        <v>114</v>
      </c>
      <c r="C29" s="1281">
        <v>1.004</v>
      </c>
      <c r="D29" s="282" t="s">
        <v>43</v>
      </c>
      <c r="E29" s="1285">
        <v>1.0309999999999999</v>
      </c>
      <c r="F29" s="266" t="s">
        <v>65</v>
      </c>
      <c r="G29" s="1283">
        <v>1.0610999999999999</v>
      </c>
      <c r="H29" s="1284">
        <v>0</v>
      </c>
      <c r="M29" s="22" t="s">
        <v>78</v>
      </c>
    </row>
    <row r="30" spans="2:14" ht="15" customHeight="1" thickBot="1" x14ac:dyDescent="0.3">
      <c r="B30" s="1159" t="s">
        <v>113</v>
      </c>
      <c r="C30" s="1281">
        <v>1.02</v>
      </c>
      <c r="D30" s="282" t="s">
        <v>42</v>
      </c>
      <c r="E30" s="1285">
        <v>1.0412999999999999</v>
      </c>
      <c r="F30" s="266" t="s">
        <v>66</v>
      </c>
      <c r="G30" s="1283">
        <v>1</v>
      </c>
      <c r="H30" s="1284">
        <v>0</v>
      </c>
    </row>
    <row r="31" spans="2:14" ht="14.4" x14ac:dyDescent="0.25">
      <c r="B31" s="1159" t="s">
        <v>112</v>
      </c>
      <c r="C31" s="1281">
        <v>1.0229999999999999</v>
      </c>
      <c r="D31" s="1160"/>
      <c r="E31" s="1160"/>
      <c r="F31" s="1160"/>
      <c r="G31" s="1160"/>
      <c r="H31" s="1161"/>
      <c r="M31" s="46" t="s">
        <v>91</v>
      </c>
    </row>
    <row r="32" spans="2:14" ht="14.1" customHeight="1" thickBot="1" x14ac:dyDescent="0.3">
      <c r="B32" s="1162" t="s">
        <v>111</v>
      </c>
      <c r="C32" s="1282">
        <v>1.0209999999999999</v>
      </c>
      <c r="D32" s="23"/>
      <c r="E32" s="23"/>
      <c r="F32" s="23"/>
      <c r="G32" s="23"/>
      <c r="H32" s="1163"/>
      <c r="M32" s="47" t="s">
        <v>291</v>
      </c>
    </row>
    <row r="33" spans="10:14" ht="13.8" thickBot="1" x14ac:dyDescent="0.3">
      <c r="M33" s="48" t="s">
        <v>300</v>
      </c>
      <c r="N33" s="17" t="s">
        <v>301</v>
      </c>
    </row>
    <row r="35" spans="10:14" ht="17.25" customHeight="1" x14ac:dyDescent="0.25"/>
    <row r="36" spans="10:14" ht="12.6" customHeight="1" x14ac:dyDescent="0.25"/>
    <row r="37" spans="10:14" ht="16.5" customHeight="1" x14ac:dyDescent="0.25"/>
    <row r="38" spans="10:14" ht="24" customHeight="1" x14ac:dyDescent="0.25"/>
    <row r="39" spans="10:14" ht="13.8" thickBot="1" x14ac:dyDescent="0.3">
      <c r="J39" s="283"/>
    </row>
    <row r="43" spans="10:14" ht="27" customHeight="1" x14ac:dyDescent="0.25">
      <c r="L43" s="284"/>
    </row>
    <row r="45" spans="10:14" x14ac:dyDescent="0.25">
      <c r="L45" s="30"/>
    </row>
    <row r="46" spans="10:14" ht="37.35" customHeight="1" x14ac:dyDescent="0.25">
      <c r="L46" s="30"/>
    </row>
    <row r="47" spans="10:14" ht="16.350000000000001" customHeight="1" x14ac:dyDescent="0.25"/>
    <row r="52" spans="1:12" ht="40.5" customHeight="1" x14ac:dyDescent="0.25"/>
    <row r="53" spans="1:12" ht="26.25" customHeight="1" x14ac:dyDescent="0.25"/>
    <row r="54" spans="1:12" ht="59.25" customHeight="1" x14ac:dyDescent="0.25"/>
    <row r="57" spans="1:12" ht="33" customHeight="1" x14ac:dyDescent="0.25"/>
    <row r="58" spans="1:12" ht="24" customHeight="1" x14ac:dyDescent="0.25"/>
    <row r="59" spans="1:12" ht="30" customHeight="1" x14ac:dyDescent="0.25"/>
    <row r="62" spans="1:12" ht="13.8" thickBot="1" x14ac:dyDescent="0.3">
      <c r="K62" s="23"/>
      <c r="L62" s="23"/>
    </row>
    <row r="64" spans="1:12" x14ac:dyDescent="0.25">
      <c r="A64" s="24"/>
    </row>
  </sheetData>
  <sheetProtection selectLockedCells="1" selectUnlockedCells="1"/>
  <mergeCells count="4">
    <mergeCell ref="B15:D15"/>
    <mergeCell ref="F15:H15"/>
    <mergeCell ref="D25:E25"/>
    <mergeCell ref="F25:H25"/>
  </mergeCells>
  <phoneticPr fontId="145" type="noConversion"/>
  <pageMargins left="0.7" right="0.7" top="0.75" bottom="0.75" header="0.3" footer="0.3"/>
  <pageSetup paperSize="9" orientation="portrait"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4450F6-A9F0-4D1C-992F-D100DA8E8DEB}">
  <dimension ref="A1:V64"/>
  <sheetViews>
    <sheetView zoomScale="70" zoomScaleNormal="70" workbookViewId="0">
      <selection activeCell="B2" sqref="B2"/>
    </sheetView>
  </sheetViews>
  <sheetFormatPr defaultColWidth="9.109375" defaultRowHeight="13.2" x14ac:dyDescent="0.25"/>
  <cols>
    <col min="1" max="1" width="5.5546875" style="17" customWidth="1"/>
    <col min="2" max="2" width="19.5546875" style="17" customWidth="1"/>
    <col min="3" max="3" width="23.88671875" style="17" customWidth="1"/>
    <col min="4" max="4" width="16" style="17" customWidth="1"/>
    <col min="5" max="5" width="13" style="17" customWidth="1"/>
    <col min="6" max="6" width="21.5546875" style="17" customWidth="1"/>
    <col min="7" max="7" width="20.5546875" style="17" customWidth="1"/>
    <col min="8" max="8" width="17.44140625" style="17" customWidth="1"/>
    <col min="9" max="9" width="15.44140625" style="17" customWidth="1"/>
    <col min="10" max="10" width="16.44140625" style="17" customWidth="1"/>
    <col min="11" max="11" width="15.109375" style="17" customWidth="1"/>
    <col min="12" max="12" width="14.5546875" style="17" customWidth="1"/>
    <col min="13" max="13" width="25.88671875" style="17" customWidth="1"/>
    <col min="14" max="14" width="16.109375" style="17" customWidth="1"/>
    <col min="15" max="15" width="9.109375" style="17"/>
    <col min="16" max="16" width="14.109375" style="17" customWidth="1"/>
    <col min="17" max="17" width="14.5546875" style="17" customWidth="1"/>
    <col min="18" max="21" width="9.109375" style="17"/>
    <col min="22" max="22" width="15" style="17" customWidth="1"/>
    <col min="23" max="16384" width="9.109375" style="17"/>
  </cols>
  <sheetData>
    <row r="1" spans="1:22" ht="15.6" x14ac:dyDescent="0.3">
      <c r="A1" s="16"/>
      <c r="B1" s="263" t="s">
        <v>618</v>
      </c>
      <c r="C1" s="263"/>
      <c r="Q1" s="17" t="s">
        <v>96</v>
      </c>
    </row>
    <row r="2" spans="1:22" ht="13.8" thickBot="1" x14ac:dyDescent="0.3">
      <c r="Q2" s="42" t="s">
        <v>80</v>
      </c>
    </row>
    <row r="3" spans="1:22" x14ac:dyDescent="0.25">
      <c r="B3" s="31" t="s">
        <v>127</v>
      </c>
      <c r="C3" s="1165"/>
      <c r="D3" s="1164">
        <v>478.64</v>
      </c>
      <c r="E3" s="1164">
        <v>119.65</v>
      </c>
      <c r="F3" s="1164">
        <v>79.78</v>
      </c>
      <c r="G3" s="1164">
        <v>198.63</v>
      </c>
      <c r="H3" s="1164">
        <v>111.69</v>
      </c>
      <c r="I3" s="1164">
        <v>79.78</v>
      </c>
      <c r="Q3" s="19" t="str">
        <f>'2b) Generator annual proposed'!C4</f>
        <v>≥ 500 V &amp; &lt; 66 kV</v>
      </c>
      <c r="R3" s="20"/>
      <c r="S3" s="20" t="str">
        <f>'2b) Generator annual proposed'!C6</f>
        <v>Cape</v>
      </c>
      <c r="T3" s="20"/>
      <c r="U3" s="20" t="str">
        <f>'2b) Generator annual proposed'!C7</f>
        <v>Urban</v>
      </c>
      <c r="V3" s="21"/>
    </row>
    <row r="4" spans="1:22" ht="12.6" customHeight="1" x14ac:dyDescent="0.25">
      <c r="B4" s="31" t="s">
        <v>298</v>
      </c>
      <c r="D4" s="1166">
        <v>490.86</v>
      </c>
      <c r="E4" s="1166">
        <v>122.7</v>
      </c>
      <c r="F4" s="1166">
        <v>81.819999999999993</v>
      </c>
      <c r="G4" s="1166">
        <v>203.7</v>
      </c>
      <c r="H4" s="1166">
        <v>114.54</v>
      </c>
      <c r="I4" s="1166">
        <v>81.819999999999993</v>
      </c>
      <c r="K4" s="30"/>
      <c r="L4" s="30"/>
      <c r="Q4" s="256" t="str">
        <f>'2b) Generator annual proposed'!C5</f>
        <v>&gt; 600 km and ≤ 900 km</v>
      </c>
      <c r="R4" s="257"/>
      <c r="S4" s="257" t="str">
        <f>'2b) Generator annual proposed'!C8</f>
        <v>&gt; 1 MW</v>
      </c>
      <c r="T4" s="257"/>
      <c r="U4" s="257"/>
      <c r="V4" s="258"/>
    </row>
    <row r="5" spans="1:22" ht="44.1" customHeight="1" x14ac:dyDescent="0.25">
      <c r="B5" s="29" t="s">
        <v>242</v>
      </c>
      <c r="C5" s="29" t="s">
        <v>264</v>
      </c>
      <c r="D5" s="29" t="s">
        <v>264</v>
      </c>
      <c r="E5" s="29" t="s">
        <v>243</v>
      </c>
      <c r="F5" s="22"/>
      <c r="G5" s="22" t="s">
        <v>122</v>
      </c>
      <c r="H5" s="264" t="s">
        <v>121</v>
      </c>
      <c r="I5" s="264"/>
      <c r="M5" s="18" t="s">
        <v>139</v>
      </c>
      <c r="Q5" s="32" t="s">
        <v>271</v>
      </c>
      <c r="R5" s="32"/>
      <c r="S5" s="32"/>
      <c r="T5" s="32"/>
      <c r="U5" s="32"/>
      <c r="V5" s="32"/>
    </row>
    <row r="6" spans="1:22" ht="30.6" customHeight="1" x14ac:dyDescent="0.25">
      <c r="B6" s="22" t="s">
        <v>37</v>
      </c>
      <c r="C6" s="29" t="s">
        <v>77</v>
      </c>
      <c r="D6" s="29" t="s">
        <v>78</v>
      </c>
      <c r="E6" s="22"/>
      <c r="F6" s="265"/>
      <c r="G6" s="265" t="s">
        <v>265</v>
      </c>
      <c r="H6" s="265" t="s">
        <v>117</v>
      </c>
      <c r="I6" s="265" t="s">
        <v>266</v>
      </c>
      <c r="M6" s="17" t="s">
        <v>138</v>
      </c>
      <c r="N6" s="17" t="s">
        <v>291</v>
      </c>
      <c r="Q6" s="32" t="s">
        <v>137</v>
      </c>
      <c r="R6" s="32" t="s">
        <v>136</v>
      </c>
      <c r="S6" s="32"/>
      <c r="T6" s="32" t="s">
        <v>272</v>
      </c>
      <c r="U6" s="32"/>
      <c r="V6" s="32"/>
    </row>
    <row r="7" spans="1:22" ht="18" customHeight="1" x14ac:dyDescent="0.25">
      <c r="B7" s="266" t="s">
        <v>63</v>
      </c>
      <c r="C7" s="1172">
        <f>'Load rates proposed'!G81</f>
        <v>0.36</v>
      </c>
      <c r="D7" s="1172">
        <f>'Load rates proposed'!H81</f>
        <v>0.36</v>
      </c>
      <c r="E7" s="22"/>
      <c r="F7" s="265"/>
      <c r="G7" s="265" t="s">
        <v>267</v>
      </c>
      <c r="H7" s="265"/>
      <c r="I7" s="265"/>
      <c r="M7" s="267" t="s">
        <v>63</v>
      </c>
      <c r="N7" s="17" t="b">
        <f>IF('1a) Consumption + recon current'!$C$3="Offset",'1a) Consumption + recon current'!C6)</f>
        <v>0</v>
      </c>
      <c r="P7" s="30"/>
      <c r="Q7" s="268">
        <f>INDEX(G8:G13,MATCH(S3,F8:F13,0))</f>
        <v>0</v>
      </c>
      <c r="R7" s="33">
        <f>INDEX(I8:I11,MATCH(Q3,H8:H11,0))</f>
        <v>0</v>
      </c>
      <c r="S7" s="32"/>
      <c r="T7" s="43">
        <f>INDEX(C7:C10,MATCH(Q3,B7:B10,0))</f>
        <v>0.35</v>
      </c>
      <c r="U7" s="32"/>
      <c r="V7" s="32"/>
    </row>
    <row r="8" spans="1:22" ht="21" customHeight="1" x14ac:dyDescent="0.25">
      <c r="B8" s="266" t="s">
        <v>64</v>
      </c>
      <c r="C8" s="1172">
        <f>'Load rates proposed'!G82</f>
        <v>0.35</v>
      </c>
      <c r="D8" s="1172">
        <f>'Load rates proposed'!H82</f>
        <v>0.36</v>
      </c>
      <c r="E8" s="22"/>
      <c r="F8" s="269" t="s">
        <v>116</v>
      </c>
      <c r="G8" s="1167">
        <v>0</v>
      </c>
      <c r="H8" s="266" t="s">
        <v>63</v>
      </c>
      <c r="I8" s="270">
        <v>0</v>
      </c>
      <c r="M8" s="266" t="s">
        <v>64</v>
      </c>
      <c r="P8" s="30"/>
      <c r="Q8" s="34" t="s">
        <v>134</v>
      </c>
      <c r="R8" s="34"/>
      <c r="S8" s="34"/>
      <c r="T8" s="34" t="s">
        <v>133</v>
      </c>
      <c r="U8" s="34"/>
      <c r="V8" s="34"/>
    </row>
    <row r="9" spans="1:22" ht="18" customHeight="1" thickBot="1" x14ac:dyDescent="0.3">
      <c r="B9" s="266" t="s">
        <v>65</v>
      </c>
      <c r="C9" s="1172">
        <f>'Load rates proposed'!G83</f>
        <v>0.32</v>
      </c>
      <c r="D9" s="1172">
        <f>'Load rates current'!H83</f>
        <v>0</v>
      </c>
      <c r="E9" s="22"/>
      <c r="F9" s="269" t="s">
        <v>115</v>
      </c>
      <c r="G9" s="1167">
        <v>0</v>
      </c>
      <c r="H9" s="266" t="s">
        <v>64</v>
      </c>
      <c r="I9" s="1169">
        <v>0</v>
      </c>
      <c r="K9" s="30"/>
      <c r="L9" s="30"/>
      <c r="M9" s="266" t="s">
        <v>65</v>
      </c>
      <c r="P9" s="30"/>
      <c r="Q9" s="34" t="s">
        <v>121</v>
      </c>
      <c r="R9" s="44">
        <f>IF(U3="Urban",U12,IF(V12=0,"NA",V12))</f>
        <v>1.1556</v>
      </c>
      <c r="S9" s="34"/>
      <c r="T9" s="34">
        <f>INDEX(C27:C32,MATCH(S3,B27:B32,0))</f>
        <v>1</v>
      </c>
      <c r="U9" s="34" t="s">
        <v>77</v>
      </c>
      <c r="V9" s="34" t="s">
        <v>78</v>
      </c>
    </row>
    <row r="10" spans="1:22" ht="15" thickBot="1" x14ac:dyDescent="0.3">
      <c r="B10" s="266" t="s">
        <v>66</v>
      </c>
      <c r="C10" s="1172">
        <f>'Load rates proposed'!G84</f>
        <v>0.3</v>
      </c>
      <c r="D10" s="1172">
        <f>'Load rates current'!H84</f>
        <v>0</v>
      </c>
      <c r="E10" s="271">
        <f>C10</f>
        <v>0.3</v>
      </c>
      <c r="F10" s="272" t="s">
        <v>114</v>
      </c>
      <c r="G10" s="1167">
        <v>4.1399999999999997</v>
      </c>
      <c r="H10" s="1168" t="s">
        <v>65</v>
      </c>
      <c r="I10" s="1171">
        <v>16.5</v>
      </c>
      <c r="K10" s="30"/>
      <c r="L10" s="30"/>
      <c r="M10" s="266" t="str">
        <f>IF('2b) Generator annual proposed'!$C$3="Offset", '1a) Consumption + recon current'!$C$6,"&gt; 132 kV")</f>
        <v>&gt; 132 kV</v>
      </c>
      <c r="Q10" s="34" t="s">
        <v>122</v>
      </c>
      <c r="R10" s="34">
        <f>INDEX(E27:E30,MATCH(Q4,D27:D30,0))</f>
        <v>1.0261</v>
      </c>
      <c r="S10" s="34"/>
      <c r="T10" s="34" t="s">
        <v>273</v>
      </c>
      <c r="U10" s="34">
        <f>INDEX($C$17:$C$21,MATCH($S$4,B17:B21,0))</f>
        <v>176.09</v>
      </c>
      <c r="V10" s="34">
        <f>INDEX($G$17:$G$21,MATCH($S$4,F17:F21,0))</f>
        <v>176.09</v>
      </c>
    </row>
    <row r="11" spans="1:22" ht="13.8" x14ac:dyDescent="0.25">
      <c r="F11" s="269" t="s">
        <v>113</v>
      </c>
      <c r="G11" s="1167">
        <v>13.77</v>
      </c>
      <c r="H11" s="266" t="s">
        <v>66</v>
      </c>
      <c r="I11" s="1170">
        <v>0</v>
      </c>
      <c r="K11" s="30"/>
      <c r="L11" s="30"/>
      <c r="Q11" s="259" t="s">
        <v>75</v>
      </c>
      <c r="R11" s="35">
        <f>IF(U3="Urban",U10,V10)</f>
        <v>176.09</v>
      </c>
      <c r="S11" s="36"/>
      <c r="T11" s="36" t="s">
        <v>74</v>
      </c>
      <c r="U11" s="34">
        <f>INDEX($D$17:$D$21,MATCH(S4,B17:B21,0))</f>
        <v>17.18</v>
      </c>
      <c r="V11" s="34">
        <f>INDEX($H$17:$H$21,MATCH($S$4,F17:F21,0))</f>
        <v>17.18</v>
      </c>
    </row>
    <row r="12" spans="1:22" x14ac:dyDescent="0.25">
      <c r="F12" s="269" t="s">
        <v>112</v>
      </c>
      <c r="G12" s="1167">
        <v>17.63</v>
      </c>
      <c r="K12" s="30"/>
      <c r="L12" s="30"/>
      <c r="Q12" s="259" t="s">
        <v>74</v>
      </c>
      <c r="R12" s="35">
        <f>IF(U3="Urban",U11,V11)</f>
        <v>17.18</v>
      </c>
      <c r="S12" s="36"/>
      <c r="T12" s="36" t="s">
        <v>274</v>
      </c>
      <c r="U12" s="36">
        <f>INDEX(G27:G30,MATCH(Q3,F27:F30,0))</f>
        <v>1.1556</v>
      </c>
      <c r="V12" s="36">
        <f>INDEX(H27:H30,MATCH(Q3,F27:F30,0))</f>
        <v>1.1760999999999999</v>
      </c>
    </row>
    <row r="13" spans="1:22" ht="14.4" x14ac:dyDescent="0.25">
      <c r="F13" s="273" t="s">
        <v>111</v>
      </c>
      <c r="G13" s="1167">
        <v>16.36</v>
      </c>
      <c r="K13" s="30"/>
      <c r="L13" s="30"/>
      <c r="M13" s="17" t="s">
        <v>135</v>
      </c>
      <c r="Q13" s="260"/>
      <c r="R13" s="261"/>
      <c r="S13" s="262"/>
      <c r="T13" s="262"/>
      <c r="U13" s="262"/>
      <c r="V13" s="262"/>
    </row>
    <row r="14" spans="1:22" ht="13.5" customHeight="1" thickBot="1" x14ac:dyDescent="0.3">
      <c r="K14" s="30"/>
      <c r="L14" s="30"/>
      <c r="M14" s="274" t="s">
        <v>41</v>
      </c>
    </row>
    <row r="15" spans="1:22" ht="16.350000000000001" customHeight="1" thickBot="1" x14ac:dyDescent="0.3">
      <c r="B15" s="1414" t="s">
        <v>77</v>
      </c>
      <c r="C15" s="1415"/>
      <c r="D15" s="1416"/>
      <c r="F15" s="1417" t="s">
        <v>78</v>
      </c>
      <c r="G15" s="1418"/>
      <c r="H15" s="1419"/>
      <c r="M15" s="275" t="s">
        <v>44</v>
      </c>
    </row>
    <row r="16" spans="1:22" ht="29.4" customHeight="1" x14ac:dyDescent="0.25">
      <c r="B16" s="40" t="s">
        <v>126</v>
      </c>
      <c r="C16" s="41" t="s">
        <v>125</v>
      </c>
      <c r="D16" s="41" t="s">
        <v>124</v>
      </c>
      <c r="F16" s="40" t="s">
        <v>126</v>
      </c>
      <c r="G16" s="41" t="s">
        <v>125</v>
      </c>
      <c r="H16" s="41" t="s">
        <v>124</v>
      </c>
      <c r="M16" s="275" t="s">
        <v>43</v>
      </c>
    </row>
    <row r="17" spans="2:13" ht="17.399999999999999" customHeight="1" x14ac:dyDescent="0.25">
      <c r="B17" s="269" t="s">
        <v>131</v>
      </c>
      <c r="C17" s="1173">
        <f>'Load rates proposed'!B71</f>
        <v>12.19</v>
      </c>
      <c r="D17" s="1173">
        <f>'Load rates proposed'!C71</f>
        <v>0.65</v>
      </c>
      <c r="F17" s="269" t="s">
        <v>131</v>
      </c>
      <c r="G17" s="1173">
        <f>'Load rates proposed'!F71</f>
        <v>20.531601934619363</v>
      </c>
      <c r="H17" s="1173">
        <f>'Load rates proposed'!G71</f>
        <v>1.1984003021393856</v>
      </c>
      <c r="M17" s="276" t="s">
        <v>42</v>
      </c>
    </row>
    <row r="18" spans="2:13" ht="12.75" customHeight="1" x14ac:dyDescent="0.25">
      <c r="B18" s="269" t="s">
        <v>130</v>
      </c>
      <c r="C18" s="1173">
        <f>'Load rates proposed'!B72</f>
        <v>57.02</v>
      </c>
      <c r="D18" s="1173">
        <f>'Load rates proposed'!C72</f>
        <v>11</v>
      </c>
      <c r="F18" s="269" t="s">
        <v>130</v>
      </c>
      <c r="G18" s="1173">
        <f>'Load rates proposed'!F72</f>
        <v>57.02</v>
      </c>
      <c r="H18" s="1173">
        <f>'Load rates proposed'!G72</f>
        <v>11</v>
      </c>
    </row>
    <row r="19" spans="2:13" ht="17.100000000000001" customHeight="1" x14ac:dyDescent="0.25">
      <c r="B19" s="269" t="s">
        <v>129</v>
      </c>
      <c r="C19" s="1173">
        <f>'Load rates proposed'!B73</f>
        <v>176.09</v>
      </c>
      <c r="D19" s="1173">
        <f>'Load rates proposed'!C73</f>
        <v>17.18</v>
      </c>
      <c r="F19" s="269" t="s">
        <v>129</v>
      </c>
      <c r="G19" s="1173">
        <f>'Load rates proposed'!F73</f>
        <v>176.09</v>
      </c>
      <c r="H19" s="1173">
        <f>'Load rates proposed'!G73</f>
        <v>17.18</v>
      </c>
      <c r="M19" s="17" t="s">
        <v>132</v>
      </c>
    </row>
    <row r="20" spans="2:13" ht="25.35" customHeight="1" x14ac:dyDescent="0.25">
      <c r="B20" s="269" t="s">
        <v>128</v>
      </c>
      <c r="C20" s="1173">
        <f>'Load rates proposed'!B74</f>
        <v>176.09</v>
      </c>
      <c r="D20" s="1173">
        <f>'Load rates proposed'!C74</f>
        <v>17.18</v>
      </c>
      <c r="F20" s="269" t="s">
        <v>128</v>
      </c>
      <c r="G20" s="1173">
        <f>'Load rates proposed'!F74</f>
        <v>176.09</v>
      </c>
      <c r="H20" s="1173">
        <f>'Load rates proposed'!G74</f>
        <v>17.18</v>
      </c>
      <c r="M20" s="277" t="str">
        <f>B17</f>
        <v>≤ 100 kW</v>
      </c>
    </row>
    <row r="21" spans="2:13" ht="32.1" customHeight="1" x14ac:dyDescent="0.25">
      <c r="B21" s="278" t="s">
        <v>211</v>
      </c>
      <c r="C21" s="1173">
        <f>'Load rates proposed'!B75</f>
        <v>992.07</v>
      </c>
      <c r="D21" s="1173">
        <f>'Load rates proposed'!C75</f>
        <v>17.18</v>
      </c>
      <c r="F21" s="278" t="s">
        <v>211</v>
      </c>
      <c r="G21" s="1173">
        <f>'Load rates proposed'!F75</f>
        <v>992.07</v>
      </c>
      <c r="H21" s="1173">
        <f>'Load rates proposed'!G75</f>
        <v>17.18</v>
      </c>
      <c r="M21" s="277" t="str">
        <f>B18</f>
        <v>&gt; 100 kW &amp; ≤ 500kW</v>
      </c>
    </row>
    <row r="22" spans="2:13" ht="12.75" customHeight="1" x14ac:dyDescent="0.25">
      <c r="M22" s="277" t="str">
        <f>B19</f>
        <v>&gt; 500 kW &amp; ≤ 1 MW</v>
      </c>
    </row>
    <row r="23" spans="2:13" x14ac:dyDescent="0.25">
      <c r="M23" s="277" t="str">
        <f>B20</f>
        <v>&gt; 1 MW</v>
      </c>
    </row>
    <row r="24" spans="2:13" ht="19.350000000000001" customHeight="1" thickBot="1" x14ac:dyDescent="0.3">
      <c r="B24" s="279" t="s">
        <v>123</v>
      </c>
      <c r="M24" s="277" t="str">
        <f>B21</f>
        <v>Transmission connected generators</v>
      </c>
    </row>
    <row r="25" spans="2:13" ht="39.6" x14ac:dyDescent="0.25">
      <c r="B25" s="1155"/>
      <c r="C25" s="1156" t="s">
        <v>268</v>
      </c>
      <c r="D25" s="1420" t="s">
        <v>244</v>
      </c>
      <c r="E25" s="1421"/>
      <c r="F25" s="1420" t="s">
        <v>245</v>
      </c>
      <c r="G25" s="1422"/>
      <c r="H25" s="1423"/>
    </row>
    <row r="26" spans="2:13" ht="14.4" x14ac:dyDescent="0.25">
      <c r="B26" s="1157" t="s">
        <v>120</v>
      </c>
      <c r="C26" s="37" t="s">
        <v>269</v>
      </c>
      <c r="D26" s="37" t="s">
        <v>119</v>
      </c>
      <c r="E26" s="37" t="s">
        <v>269</v>
      </c>
      <c r="F26" s="280" t="s">
        <v>37</v>
      </c>
      <c r="G26" s="281" t="s">
        <v>118</v>
      </c>
      <c r="H26" s="1158" t="s">
        <v>270</v>
      </c>
    </row>
    <row r="27" spans="2:13" ht="14.4" x14ac:dyDescent="0.25">
      <c r="B27" s="1159" t="s">
        <v>116</v>
      </c>
      <c r="C27" s="1281">
        <v>1</v>
      </c>
      <c r="D27" s="282" t="s">
        <v>41</v>
      </c>
      <c r="E27" s="1285">
        <v>1.006</v>
      </c>
      <c r="F27" s="266" t="s">
        <v>63</v>
      </c>
      <c r="G27" s="1283">
        <v>1.1862000000000004</v>
      </c>
      <c r="H27" s="1284">
        <v>1.1973000000000005</v>
      </c>
      <c r="M27" s="22" t="s">
        <v>237</v>
      </c>
    </row>
    <row r="28" spans="2:13" ht="44.1" customHeight="1" x14ac:dyDescent="0.25">
      <c r="B28" s="1159" t="s">
        <v>115</v>
      </c>
      <c r="C28" s="1281">
        <v>1</v>
      </c>
      <c r="D28" s="282" t="s">
        <v>44</v>
      </c>
      <c r="E28" s="1285">
        <v>1.016</v>
      </c>
      <c r="F28" s="266" t="s">
        <v>64</v>
      </c>
      <c r="G28" s="1283">
        <v>1.1556</v>
      </c>
      <c r="H28" s="1284">
        <v>1.1760999999999999</v>
      </c>
      <c r="M28" s="22" t="s">
        <v>77</v>
      </c>
    </row>
    <row r="29" spans="2:13" ht="27.6" x14ac:dyDescent="0.25">
      <c r="B29" s="1159" t="s">
        <v>114</v>
      </c>
      <c r="C29" s="1281">
        <v>1.01495</v>
      </c>
      <c r="D29" s="282" t="s">
        <v>43</v>
      </c>
      <c r="E29" s="1285">
        <v>1.0261</v>
      </c>
      <c r="F29" s="266" t="s">
        <v>65</v>
      </c>
      <c r="G29" s="1283">
        <v>1.0724</v>
      </c>
      <c r="H29" s="1284">
        <v>0</v>
      </c>
      <c r="M29" s="22" t="s">
        <v>78</v>
      </c>
    </row>
    <row r="30" spans="2:13" ht="15" customHeight="1" thickBot="1" x14ac:dyDescent="0.3">
      <c r="B30" s="1159" t="s">
        <v>113</v>
      </c>
      <c r="C30" s="1281">
        <v>1.0002599999999999</v>
      </c>
      <c r="D30" s="282" t="s">
        <v>42</v>
      </c>
      <c r="E30" s="1285">
        <v>1.0361</v>
      </c>
      <c r="F30" s="266" t="s">
        <v>66</v>
      </c>
      <c r="G30" s="1283">
        <v>1</v>
      </c>
      <c r="H30" s="1284">
        <v>0</v>
      </c>
    </row>
    <row r="31" spans="2:13" ht="14.4" x14ac:dyDescent="0.25">
      <c r="B31" s="1159" t="s">
        <v>112</v>
      </c>
      <c r="C31" s="1281">
        <v>1.01352</v>
      </c>
      <c r="D31" s="1160"/>
      <c r="E31" s="1160"/>
      <c r="F31" s="1160"/>
      <c r="G31" s="1160"/>
      <c r="H31" s="1161"/>
      <c r="M31" s="46" t="s">
        <v>91</v>
      </c>
    </row>
    <row r="32" spans="2:13" ht="14.1" customHeight="1" thickBot="1" x14ac:dyDescent="0.3">
      <c r="B32" s="1162" t="s">
        <v>111</v>
      </c>
      <c r="C32" s="1282">
        <v>1.0148699999999999</v>
      </c>
      <c r="D32" s="23"/>
      <c r="E32" s="23"/>
      <c r="F32" s="23"/>
      <c r="G32" s="23"/>
      <c r="H32" s="1163"/>
      <c r="M32" s="47" t="s">
        <v>291</v>
      </c>
    </row>
    <row r="33" spans="10:14" ht="13.8" thickBot="1" x14ac:dyDescent="0.3">
      <c r="M33" s="48" t="s">
        <v>300</v>
      </c>
      <c r="N33" s="17" t="s">
        <v>301</v>
      </c>
    </row>
    <row r="35" spans="10:14" ht="17.25" customHeight="1" x14ac:dyDescent="0.25"/>
    <row r="36" spans="10:14" ht="12.6" customHeight="1" x14ac:dyDescent="0.25"/>
    <row r="37" spans="10:14" ht="16.5" customHeight="1" x14ac:dyDescent="0.25"/>
    <row r="38" spans="10:14" ht="24" customHeight="1" x14ac:dyDescent="0.25"/>
    <row r="39" spans="10:14" ht="13.8" thickBot="1" x14ac:dyDescent="0.3">
      <c r="J39" s="283"/>
    </row>
    <row r="43" spans="10:14" ht="27" customHeight="1" x14ac:dyDescent="0.25">
      <c r="L43" s="284"/>
    </row>
    <row r="45" spans="10:14" x14ac:dyDescent="0.25">
      <c r="L45" s="30"/>
    </row>
    <row r="46" spans="10:14" ht="37.35" customHeight="1" x14ac:dyDescent="0.25">
      <c r="L46" s="30"/>
    </row>
    <row r="47" spans="10:14" ht="16.350000000000001" customHeight="1" x14ac:dyDescent="0.25"/>
    <row r="52" spans="1:12" ht="40.5" customHeight="1" x14ac:dyDescent="0.25"/>
    <row r="53" spans="1:12" ht="26.25" customHeight="1" x14ac:dyDescent="0.25"/>
    <row r="54" spans="1:12" ht="59.25" customHeight="1" x14ac:dyDescent="0.25"/>
    <row r="57" spans="1:12" ht="33" customHeight="1" x14ac:dyDescent="0.25"/>
    <row r="58" spans="1:12" ht="24" customHeight="1" x14ac:dyDescent="0.25"/>
    <row r="59" spans="1:12" ht="30" customHeight="1" x14ac:dyDescent="0.25"/>
    <row r="62" spans="1:12" ht="13.8" thickBot="1" x14ac:dyDescent="0.3">
      <c r="K62" s="23"/>
      <c r="L62" s="23"/>
    </row>
    <row r="64" spans="1:12" x14ac:dyDescent="0.25">
      <c r="A64" s="24"/>
    </row>
  </sheetData>
  <mergeCells count="4">
    <mergeCell ref="B15:D15"/>
    <mergeCell ref="F15:H15"/>
    <mergeCell ref="D25:E25"/>
    <mergeCell ref="F25:H25"/>
  </mergeCells>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pageSetUpPr fitToPage="1"/>
  </sheetPr>
  <dimension ref="A2:N71"/>
  <sheetViews>
    <sheetView topLeftCell="A20" zoomScale="80" workbookViewId="0">
      <selection activeCell="C26" sqref="C26"/>
    </sheetView>
  </sheetViews>
  <sheetFormatPr defaultRowHeight="13.2" x14ac:dyDescent="0.25"/>
  <cols>
    <col min="2" max="2" width="3.109375" customWidth="1"/>
    <col min="3" max="3" width="69.44140625" customWidth="1"/>
    <col min="4" max="4" width="10.5546875" customWidth="1"/>
    <col min="5" max="5" width="17.44140625" customWidth="1"/>
    <col min="6" max="6" width="7.5546875" customWidth="1"/>
    <col min="7" max="7" width="22.44140625" customWidth="1"/>
    <col min="8" max="8" width="13.5546875" customWidth="1"/>
    <col min="9" max="9" width="14.5546875" customWidth="1"/>
    <col min="10" max="10" width="10.88671875" customWidth="1"/>
    <col min="11" max="11" width="7.5546875" customWidth="1"/>
    <col min="12" max="12" width="9.5546875" customWidth="1"/>
    <col min="13" max="13" width="12.44140625" customWidth="1"/>
  </cols>
  <sheetData>
    <row r="2" spans="1:14" x14ac:dyDescent="0.25">
      <c r="H2" s="25"/>
      <c r="I2" s="25"/>
      <c r="J2" s="25"/>
      <c r="K2" s="25"/>
      <c r="L2" s="25"/>
      <c r="M2" s="25"/>
    </row>
    <row r="3" spans="1:14" ht="15.6" x14ac:dyDescent="0.3">
      <c r="A3" s="1424" t="s">
        <v>260</v>
      </c>
      <c r="B3" s="1424"/>
      <c r="C3" s="1425"/>
      <c r="D3" s="1424"/>
      <c r="E3" s="1424"/>
      <c r="G3" s="116" t="s">
        <v>476</v>
      </c>
    </row>
    <row r="4" spans="1:14" x14ac:dyDescent="0.25">
      <c r="A4" s="25"/>
      <c r="B4" s="25"/>
      <c r="C4" s="3" t="s">
        <v>261</v>
      </c>
      <c r="D4" s="4" t="s">
        <v>30</v>
      </c>
      <c r="E4" s="4" t="s">
        <v>31</v>
      </c>
      <c r="G4" s="4" t="s">
        <v>30</v>
      </c>
      <c r="H4" s="4" t="s">
        <v>31</v>
      </c>
      <c r="I4" s="25"/>
      <c r="J4" s="25"/>
    </row>
    <row r="5" spans="1:14" x14ac:dyDescent="0.25">
      <c r="A5" s="25"/>
      <c r="B5" s="25"/>
      <c r="C5" s="6" t="s">
        <v>32</v>
      </c>
      <c r="D5" s="7">
        <f>'GUoS rates current'!D3</f>
        <v>543.88</v>
      </c>
      <c r="E5" s="7">
        <f>'GUoS rates current'!G3</f>
        <v>177.47</v>
      </c>
      <c r="G5" s="7">
        <f>'GUoS rates proposed'!D3</f>
        <v>478.64</v>
      </c>
      <c r="H5" s="7">
        <f>'GUoS rates proposed'!G3</f>
        <v>198.63</v>
      </c>
    </row>
    <row r="6" spans="1:14" x14ac:dyDescent="0.25">
      <c r="A6" s="25"/>
      <c r="B6" s="25"/>
      <c r="C6" s="6" t="s">
        <v>33</v>
      </c>
      <c r="D6" s="7">
        <f>'GUoS rates current'!E3</f>
        <v>164.73</v>
      </c>
      <c r="E6" s="7">
        <f>'GUoS rates current'!H3</f>
        <v>122.11</v>
      </c>
      <c r="G6" s="7">
        <f>'GUoS rates proposed'!E3</f>
        <v>119.65</v>
      </c>
      <c r="H6" s="7">
        <f>'GUoS rates proposed'!H3</f>
        <v>111.69</v>
      </c>
      <c r="I6" s="25"/>
      <c r="J6" s="25"/>
      <c r="K6" s="9"/>
      <c r="L6" s="9"/>
      <c r="M6" s="9"/>
    </row>
    <row r="7" spans="1:14" x14ac:dyDescent="0.25">
      <c r="A7" s="25"/>
      <c r="B7" s="25"/>
      <c r="C7" s="6" t="s">
        <v>34</v>
      </c>
      <c r="D7" s="7">
        <f>'GUoS rates current'!F3</f>
        <v>89.48</v>
      </c>
      <c r="E7" s="7">
        <f>'GUoS rates current'!I3</f>
        <v>77.48</v>
      </c>
      <c r="G7" s="7">
        <f>'GUoS rates proposed'!F3</f>
        <v>79.78</v>
      </c>
      <c r="H7" s="7">
        <f>'GUoS rates proposed'!I3</f>
        <v>79.78</v>
      </c>
      <c r="I7" s="25"/>
      <c r="J7" s="25"/>
      <c r="L7" s="8"/>
      <c r="M7" s="8"/>
      <c r="N7" s="8"/>
    </row>
    <row r="8" spans="1:14" x14ac:dyDescent="0.25">
      <c r="A8" s="25"/>
      <c r="B8" s="25"/>
      <c r="C8" s="25"/>
      <c r="D8" s="25"/>
      <c r="E8" s="25"/>
      <c r="G8" s="10"/>
      <c r="J8" s="15"/>
    </row>
    <row r="9" spans="1:14" ht="15.6" x14ac:dyDescent="0.3">
      <c r="A9" s="1424" t="s">
        <v>262</v>
      </c>
      <c r="B9" s="1424"/>
      <c r="C9" s="1425"/>
      <c r="D9" s="1424"/>
      <c r="E9" s="1424"/>
      <c r="J9" s="15"/>
    </row>
    <row r="10" spans="1:14" x14ac:dyDescent="0.25">
      <c r="A10" s="25"/>
      <c r="B10" s="5"/>
      <c r="C10" s="3" t="s">
        <v>263</v>
      </c>
      <c r="D10" s="4" t="s">
        <v>30</v>
      </c>
      <c r="E10" s="4" t="s">
        <v>31</v>
      </c>
      <c r="G10" s="4" t="s">
        <v>30</v>
      </c>
      <c r="H10" s="4" t="s">
        <v>31</v>
      </c>
    </row>
    <row r="11" spans="1:14" x14ac:dyDescent="0.25">
      <c r="A11" s="25"/>
      <c r="B11" s="5"/>
      <c r="C11" s="6" t="s">
        <v>32</v>
      </c>
      <c r="D11" s="7">
        <f>'GUoS rates current'!D4</f>
        <v>563.54</v>
      </c>
      <c r="E11" s="7">
        <f>'GUoS rates current'!G4</f>
        <v>183.83</v>
      </c>
      <c r="G11" s="7">
        <f>'GUoS rates proposed'!D4</f>
        <v>490.86</v>
      </c>
      <c r="H11" s="7">
        <f>'GUoS rates proposed'!G4</f>
        <v>203.7</v>
      </c>
    </row>
    <row r="12" spans="1:14" x14ac:dyDescent="0.25">
      <c r="A12" s="25"/>
      <c r="B12" s="5"/>
      <c r="C12" s="6" t="s">
        <v>33</v>
      </c>
      <c r="D12" s="7">
        <f>'GUoS rates current'!E4</f>
        <v>170.71</v>
      </c>
      <c r="E12" s="7">
        <f>'GUoS rates current'!H4</f>
        <v>126.52</v>
      </c>
      <c r="G12" s="7">
        <f>'GUoS rates proposed'!E4</f>
        <v>122.7</v>
      </c>
      <c r="H12" s="7">
        <f>'GUoS rates proposed'!H4</f>
        <v>114.54</v>
      </c>
    </row>
    <row r="13" spans="1:14" x14ac:dyDescent="0.25">
      <c r="A13" s="25"/>
      <c r="B13" s="5"/>
      <c r="C13" s="6" t="s">
        <v>34</v>
      </c>
      <c r="D13" s="7">
        <f>'GUoS rates current'!F4</f>
        <v>92.7</v>
      </c>
      <c r="E13" s="7">
        <f>'GUoS rates current'!I4</f>
        <v>80.25</v>
      </c>
      <c r="G13" s="7">
        <f>'GUoS rates proposed'!F4</f>
        <v>81.819999999999993</v>
      </c>
      <c r="H13" s="7">
        <f>'GUoS rates proposed'!I4</f>
        <v>81.819999999999993</v>
      </c>
    </row>
    <row r="14" spans="1:14" x14ac:dyDescent="0.25">
      <c r="A14" s="25"/>
      <c r="B14" s="25"/>
      <c r="C14" s="25"/>
      <c r="D14" s="2"/>
      <c r="E14" s="25"/>
      <c r="H14" s="12"/>
      <c r="I14" s="25"/>
    </row>
    <row r="15" spans="1:14" ht="13.8" x14ac:dyDescent="0.3">
      <c r="A15" s="25"/>
      <c r="B15" s="25"/>
      <c r="C15" s="13"/>
      <c r="D15" s="14"/>
      <c r="E15" s="1"/>
      <c r="F15" s="1"/>
      <c r="G15" s="1"/>
    </row>
    <row r="16" spans="1:14" ht="13.8" x14ac:dyDescent="0.3">
      <c r="A16" s="25"/>
      <c r="B16" s="25"/>
      <c r="C16" s="13"/>
      <c r="D16" s="14"/>
      <c r="E16" s="1"/>
      <c r="F16" s="1"/>
      <c r="G16" s="1"/>
      <c r="H16" s="25"/>
      <c r="I16" s="25"/>
    </row>
    <row r="17" spans="2:10" ht="13.8" x14ac:dyDescent="0.3">
      <c r="C17" s="13"/>
      <c r="D17" s="14"/>
      <c r="E17" s="1"/>
      <c r="F17" s="1"/>
      <c r="G17" s="1"/>
      <c r="H17" s="25"/>
      <c r="I17" s="25"/>
    </row>
    <row r="18" spans="2:10" ht="13.8" x14ac:dyDescent="0.3">
      <c r="B18" s="11"/>
      <c r="C18" s="13"/>
      <c r="D18" s="14"/>
      <c r="E18" s="1"/>
      <c r="F18" s="1"/>
      <c r="G18" s="1"/>
      <c r="H18" s="25"/>
      <c r="I18" s="25"/>
    </row>
    <row r="19" spans="2:10" ht="13.8" x14ac:dyDescent="0.3">
      <c r="B19" s="11"/>
      <c r="C19" s="13"/>
      <c r="D19" s="14"/>
      <c r="E19" s="1"/>
      <c r="F19" s="1"/>
      <c r="G19" s="1"/>
      <c r="H19" s="25"/>
      <c r="I19" s="25"/>
    </row>
    <row r="20" spans="2:10" ht="13.8" x14ac:dyDescent="0.3">
      <c r="B20" s="11"/>
      <c r="C20" s="13"/>
      <c r="D20" s="14"/>
      <c r="E20" s="1"/>
      <c r="F20" s="1"/>
      <c r="G20" s="1"/>
      <c r="H20" s="25"/>
      <c r="I20" s="25"/>
    </row>
    <row r="21" spans="2:10" ht="13.8" x14ac:dyDescent="0.3">
      <c r="B21" s="11"/>
      <c r="C21" s="13"/>
      <c r="D21" s="14"/>
      <c r="E21" s="1"/>
      <c r="F21" s="1"/>
      <c r="G21" s="1"/>
      <c r="H21" s="25"/>
      <c r="I21" s="25"/>
    </row>
    <row r="22" spans="2:10" ht="13.8" x14ac:dyDescent="0.3">
      <c r="B22" s="11"/>
      <c r="C22" s="13"/>
      <c r="D22" s="14"/>
      <c r="E22" s="1"/>
      <c r="F22" s="1"/>
      <c r="G22" s="1"/>
      <c r="H22" s="25"/>
      <c r="I22" s="25"/>
    </row>
    <row r="23" spans="2:10" x14ac:dyDescent="0.25">
      <c r="B23" s="11"/>
      <c r="F23" s="1"/>
      <c r="G23" s="25"/>
      <c r="H23" s="25"/>
      <c r="I23" s="25"/>
      <c r="J23" s="25"/>
    </row>
    <row r="24" spans="2:10" x14ac:dyDescent="0.25">
      <c r="C24" s="25"/>
      <c r="D24" s="25"/>
      <c r="E24" s="25"/>
      <c r="F24" s="25"/>
      <c r="G24" s="25"/>
      <c r="H24" s="25"/>
      <c r="I24" s="25"/>
      <c r="J24" s="25"/>
    </row>
    <row r="25" spans="2:10" x14ac:dyDescent="0.25">
      <c r="C25" s="25"/>
      <c r="D25" s="25"/>
      <c r="E25" s="25"/>
      <c r="F25" s="25"/>
      <c r="G25" s="25"/>
      <c r="H25" s="25"/>
      <c r="I25" s="25"/>
      <c r="J25" s="25"/>
    </row>
    <row r="26" spans="2:10" x14ac:dyDescent="0.25">
      <c r="C26" s="39" t="s">
        <v>256</v>
      </c>
      <c r="D26" s="25"/>
      <c r="E26" s="39" t="s">
        <v>257</v>
      </c>
      <c r="F26" s="39"/>
      <c r="G26" s="39"/>
      <c r="H26" s="39"/>
      <c r="I26" s="39"/>
      <c r="J26" s="25"/>
    </row>
    <row r="27" spans="2:10" x14ac:dyDescent="0.25">
      <c r="C27" s="25"/>
      <c r="D27" s="25"/>
      <c r="E27" s="25"/>
      <c r="F27" s="25"/>
      <c r="G27" s="25"/>
      <c r="H27" s="25"/>
      <c r="I27" s="25"/>
      <c r="J27" s="25"/>
    </row>
    <row r="28" spans="2:10" x14ac:dyDescent="0.25">
      <c r="C28" s="25"/>
      <c r="D28" s="25"/>
      <c r="E28" s="25"/>
      <c r="F28" s="25"/>
      <c r="G28" s="25"/>
      <c r="H28" s="25"/>
      <c r="I28" s="25"/>
      <c r="J28" s="25"/>
    </row>
    <row r="29" spans="2:10" x14ac:dyDescent="0.25">
      <c r="C29" s="25"/>
      <c r="D29" s="25"/>
      <c r="E29" s="25"/>
      <c r="F29" s="25"/>
      <c r="G29" s="25"/>
      <c r="H29" s="25"/>
      <c r="I29" s="25"/>
      <c r="J29" s="25"/>
    </row>
    <row r="30" spans="2:10" x14ac:dyDescent="0.25">
      <c r="C30" s="25"/>
      <c r="D30" s="25"/>
      <c r="E30" s="25"/>
      <c r="F30" s="25"/>
      <c r="G30" s="25"/>
      <c r="H30" s="25"/>
      <c r="I30" s="25"/>
      <c r="J30" s="25"/>
    </row>
    <row r="31" spans="2:10" x14ac:dyDescent="0.25">
      <c r="C31" s="25"/>
      <c r="D31" s="25"/>
      <c r="E31" s="25"/>
      <c r="F31" s="25"/>
      <c r="G31" s="25"/>
      <c r="H31" s="25"/>
      <c r="I31" s="25"/>
      <c r="J31" s="25"/>
    </row>
    <row r="32" spans="2:10" x14ac:dyDescent="0.25">
      <c r="C32" s="25"/>
      <c r="D32" s="25"/>
      <c r="E32" s="25"/>
      <c r="F32" s="25"/>
      <c r="G32" s="25"/>
      <c r="H32" s="25"/>
      <c r="I32" s="25"/>
      <c r="J32" s="25"/>
    </row>
    <row r="33" spans="3:10" x14ac:dyDescent="0.25">
      <c r="C33" s="25"/>
      <c r="D33" s="25"/>
      <c r="E33" s="25"/>
      <c r="F33" s="25"/>
      <c r="G33" s="25"/>
      <c r="H33" s="25"/>
      <c r="I33" s="25"/>
      <c r="J33" s="25"/>
    </row>
    <row r="34" spans="3:10" x14ac:dyDescent="0.25">
      <c r="C34" s="25"/>
      <c r="D34" s="25"/>
      <c r="E34" s="25"/>
      <c r="F34" s="25"/>
      <c r="G34" s="25"/>
      <c r="H34" s="25"/>
      <c r="I34" s="25"/>
      <c r="J34" s="25"/>
    </row>
    <row r="35" spans="3:10" x14ac:dyDescent="0.25">
      <c r="C35" s="25"/>
      <c r="D35" s="25"/>
      <c r="E35" s="25"/>
      <c r="F35" s="25"/>
      <c r="G35" s="25"/>
      <c r="H35" s="25"/>
      <c r="I35" s="25"/>
      <c r="J35" s="25"/>
    </row>
    <row r="36" spans="3:10" x14ac:dyDescent="0.25">
      <c r="C36" s="25"/>
      <c r="D36" s="25"/>
      <c r="E36" s="25"/>
      <c r="F36" s="25"/>
      <c r="G36" s="25"/>
      <c r="H36" s="25"/>
      <c r="I36" s="25"/>
      <c r="J36" s="25"/>
    </row>
    <row r="37" spans="3:10" x14ac:dyDescent="0.25">
      <c r="C37" s="25"/>
      <c r="D37" s="25"/>
      <c r="E37" s="25"/>
      <c r="F37" s="25"/>
      <c r="G37" s="25"/>
      <c r="H37" s="25"/>
      <c r="I37" s="25"/>
      <c r="J37" s="25"/>
    </row>
    <row r="38" spans="3:10" x14ac:dyDescent="0.25">
      <c r="C38" s="25"/>
      <c r="D38" s="25"/>
      <c r="E38" s="25"/>
      <c r="F38" s="25"/>
      <c r="G38" s="25"/>
      <c r="H38" s="25"/>
      <c r="I38" s="25"/>
      <c r="J38" s="25"/>
    </row>
    <row r="39" spans="3:10" x14ac:dyDescent="0.25">
      <c r="C39" s="25"/>
      <c r="D39" s="25"/>
      <c r="E39" s="25"/>
      <c r="F39" s="25"/>
      <c r="G39" s="25"/>
      <c r="H39" s="25"/>
      <c r="I39" s="25"/>
      <c r="J39" s="25"/>
    </row>
    <row r="40" spans="3:10" x14ac:dyDescent="0.25">
      <c r="C40" s="25"/>
      <c r="D40" s="25"/>
      <c r="E40" s="25"/>
      <c r="F40" s="25"/>
      <c r="G40" s="25"/>
      <c r="H40" s="25"/>
      <c r="I40" s="25"/>
      <c r="J40" s="25"/>
    </row>
    <row r="41" spans="3:10" x14ac:dyDescent="0.25">
      <c r="C41" s="25"/>
      <c r="D41" s="25"/>
      <c r="E41" s="25"/>
      <c r="F41" s="25"/>
      <c r="G41" s="25"/>
      <c r="H41" s="25"/>
      <c r="I41" s="25"/>
      <c r="J41" s="25"/>
    </row>
    <row r="42" spans="3:10" x14ac:dyDescent="0.25">
      <c r="C42" s="25"/>
      <c r="D42" s="25"/>
      <c r="E42" s="25"/>
      <c r="F42" s="25"/>
      <c r="G42" s="25"/>
      <c r="H42" s="25"/>
      <c r="I42" s="25"/>
      <c r="J42" s="25"/>
    </row>
    <row r="43" spans="3:10" x14ac:dyDescent="0.25">
      <c r="C43" s="25"/>
      <c r="D43" s="25"/>
      <c r="E43" s="25"/>
      <c r="F43" s="25"/>
      <c r="G43" s="25"/>
      <c r="H43" s="25"/>
      <c r="I43" s="25"/>
      <c r="J43" s="25"/>
    </row>
    <row r="44" spans="3:10" x14ac:dyDescent="0.25">
      <c r="C44" s="25"/>
      <c r="D44" s="25"/>
      <c r="E44" s="25"/>
      <c r="F44" s="25"/>
      <c r="G44" s="25"/>
      <c r="H44" s="25"/>
      <c r="I44" s="25"/>
      <c r="J44" s="25"/>
    </row>
    <row r="45" spans="3:10" x14ac:dyDescent="0.25">
      <c r="C45" s="25"/>
      <c r="D45" s="25"/>
      <c r="E45" s="25"/>
      <c r="F45" s="25"/>
      <c r="G45" s="25"/>
      <c r="H45" s="25"/>
      <c r="I45" s="25"/>
      <c r="J45" s="25"/>
    </row>
    <row r="46" spans="3:10" x14ac:dyDescent="0.25">
      <c r="C46" s="25"/>
      <c r="D46" s="25"/>
      <c r="E46" s="25"/>
      <c r="F46" s="25"/>
      <c r="G46" s="25"/>
      <c r="H46" s="25"/>
      <c r="I46" s="25"/>
      <c r="J46" s="25"/>
    </row>
    <row r="47" spans="3:10" x14ac:dyDescent="0.25">
      <c r="C47" s="25"/>
      <c r="D47" s="25"/>
      <c r="E47" s="25"/>
      <c r="F47" s="25"/>
      <c r="G47" s="25"/>
      <c r="H47" s="25"/>
      <c r="I47" s="25"/>
      <c r="J47" s="25"/>
    </row>
    <row r="48" spans="3:10" x14ac:dyDescent="0.25">
      <c r="C48" s="25"/>
      <c r="D48" s="25"/>
      <c r="E48" s="25"/>
      <c r="F48" s="25"/>
      <c r="G48" s="25"/>
      <c r="H48" s="25"/>
      <c r="I48" s="25"/>
      <c r="J48" s="25"/>
    </row>
    <row r="49" spans="3:10" x14ac:dyDescent="0.25">
      <c r="C49" s="25"/>
      <c r="D49" s="25"/>
      <c r="E49" s="25"/>
      <c r="F49" s="25"/>
      <c r="G49" s="25"/>
      <c r="H49" s="25"/>
      <c r="I49" s="25"/>
      <c r="J49" s="25"/>
    </row>
    <row r="50" spans="3:10" x14ac:dyDescent="0.25">
      <c r="C50" s="25"/>
      <c r="D50" s="25"/>
      <c r="E50" s="25"/>
      <c r="F50" s="25"/>
      <c r="G50" s="25"/>
      <c r="H50" s="25"/>
      <c r="I50" s="25"/>
      <c r="J50" s="25"/>
    </row>
    <row r="51" spans="3:10" x14ac:dyDescent="0.25">
      <c r="C51" s="25"/>
      <c r="D51" s="25"/>
      <c r="E51" s="25"/>
      <c r="F51" s="25"/>
      <c r="G51" s="25"/>
      <c r="H51" s="25"/>
      <c r="I51" s="25"/>
      <c r="J51" s="25"/>
    </row>
    <row r="52" spans="3:10" x14ac:dyDescent="0.25">
      <c r="C52" s="25"/>
      <c r="D52" s="25"/>
      <c r="E52" s="25"/>
      <c r="F52" s="25"/>
      <c r="G52" s="25"/>
      <c r="H52" s="25"/>
      <c r="I52" s="25"/>
      <c r="J52" s="25"/>
    </row>
    <row r="53" spans="3:10" x14ac:dyDescent="0.25">
      <c r="C53" s="25"/>
      <c r="D53" s="25"/>
      <c r="E53" s="25"/>
      <c r="F53" s="25"/>
      <c r="G53" s="25"/>
      <c r="H53" s="25"/>
      <c r="I53" s="25"/>
      <c r="J53" s="25"/>
    </row>
    <row r="54" spans="3:10" x14ac:dyDescent="0.25">
      <c r="C54" s="25"/>
      <c r="D54" s="25"/>
      <c r="E54" s="25"/>
      <c r="F54" s="25"/>
      <c r="G54" s="25"/>
      <c r="H54" s="25"/>
      <c r="I54" s="25"/>
      <c r="J54" s="25"/>
    </row>
    <row r="55" spans="3:10" x14ac:dyDescent="0.25">
      <c r="C55" s="25"/>
      <c r="D55" s="25"/>
      <c r="E55" s="25"/>
      <c r="F55" s="25"/>
      <c r="G55" s="25"/>
      <c r="H55" s="25"/>
      <c r="I55" s="25"/>
      <c r="J55" s="25"/>
    </row>
    <row r="56" spans="3:10" x14ac:dyDescent="0.25">
      <c r="C56" s="25"/>
      <c r="D56" s="25"/>
      <c r="E56" s="25"/>
      <c r="F56" s="25"/>
      <c r="G56" s="25"/>
      <c r="H56" s="25"/>
      <c r="I56" s="25"/>
      <c r="J56" s="25"/>
    </row>
    <row r="57" spans="3:10" x14ac:dyDescent="0.25">
      <c r="C57" s="25"/>
      <c r="D57" s="25"/>
      <c r="E57" s="25"/>
      <c r="F57" s="25"/>
      <c r="G57" s="25"/>
      <c r="H57" s="25"/>
      <c r="I57" s="25"/>
      <c r="J57" s="25"/>
    </row>
    <row r="58" spans="3:10" x14ac:dyDescent="0.25">
      <c r="C58" s="25"/>
      <c r="D58" s="25"/>
      <c r="E58" s="25"/>
      <c r="F58" s="25"/>
      <c r="G58" s="25"/>
      <c r="H58" s="25"/>
      <c r="I58" s="25"/>
      <c r="J58" s="25"/>
    </row>
    <row r="59" spans="3:10" x14ac:dyDescent="0.25">
      <c r="C59" s="25"/>
      <c r="D59" s="25"/>
      <c r="E59" s="25"/>
      <c r="F59" s="25"/>
      <c r="G59" s="25"/>
      <c r="H59" s="25"/>
      <c r="I59" s="25"/>
      <c r="J59" s="25"/>
    </row>
    <row r="60" spans="3:10" x14ac:dyDescent="0.25">
      <c r="C60" s="25"/>
      <c r="D60" s="25"/>
      <c r="E60" s="25"/>
      <c r="F60" s="25"/>
      <c r="G60" s="25"/>
      <c r="H60" s="25"/>
      <c r="I60" s="25"/>
      <c r="J60" s="25"/>
    </row>
    <row r="61" spans="3:10" x14ac:dyDescent="0.25">
      <c r="C61" s="25"/>
      <c r="D61" s="25"/>
      <c r="E61" s="25"/>
      <c r="F61" s="25"/>
      <c r="G61" s="25"/>
      <c r="H61" s="25"/>
      <c r="I61" s="25"/>
      <c r="J61" s="25"/>
    </row>
    <row r="62" spans="3:10" x14ac:dyDescent="0.25">
      <c r="C62" s="25"/>
      <c r="D62" s="25"/>
      <c r="E62" s="25"/>
      <c r="F62" s="25"/>
      <c r="G62" s="25"/>
      <c r="H62" s="25"/>
      <c r="I62" s="25"/>
      <c r="J62" s="25"/>
    </row>
    <row r="63" spans="3:10" x14ac:dyDescent="0.25">
      <c r="C63" s="25"/>
      <c r="D63" s="25"/>
      <c r="E63" s="25"/>
      <c r="F63" s="25"/>
      <c r="G63" s="25"/>
      <c r="H63" s="25"/>
      <c r="I63" s="25"/>
      <c r="J63" s="25"/>
    </row>
    <row r="64" spans="3:10" x14ac:dyDescent="0.25">
      <c r="C64" s="25"/>
      <c r="D64" s="25"/>
      <c r="E64" s="25"/>
      <c r="F64" s="25"/>
      <c r="G64" s="25"/>
      <c r="H64" s="25"/>
      <c r="I64" s="25"/>
      <c r="J64" s="25"/>
    </row>
    <row r="65" spans="3:10" x14ac:dyDescent="0.25">
      <c r="C65" s="25"/>
      <c r="D65" s="25"/>
      <c r="E65" s="25"/>
      <c r="F65" s="25"/>
      <c r="G65" s="25"/>
      <c r="H65" s="25"/>
      <c r="I65" s="25"/>
      <c r="J65" s="25"/>
    </row>
    <row r="66" spans="3:10" x14ac:dyDescent="0.25">
      <c r="C66" s="25"/>
      <c r="D66" s="25"/>
      <c r="E66" s="25"/>
      <c r="F66" s="25"/>
      <c r="G66" s="25"/>
      <c r="H66" s="25"/>
      <c r="I66" s="25"/>
      <c r="J66" s="25"/>
    </row>
    <row r="67" spans="3:10" x14ac:dyDescent="0.25">
      <c r="C67" s="25"/>
      <c r="D67" s="25"/>
      <c r="E67" s="25"/>
      <c r="F67" s="25"/>
      <c r="G67" s="25"/>
      <c r="H67" s="25"/>
      <c r="I67" s="25"/>
      <c r="J67" s="25"/>
    </row>
    <row r="68" spans="3:10" x14ac:dyDescent="0.25">
      <c r="C68" s="25"/>
      <c r="D68" s="25"/>
      <c r="E68" s="25"/>
      <c r="F68" s="25"/>
      <c r="G68" s="25"/>
      <c r="H68" s="25"/>
      <c r="I68" s="25"/>
      <c r="J68" s="25"/>
    </row>
    <row r="69" spans="3:10" x14ac:dyDescent="0.25">
      <c r="C69" s="25"/>
      <c r="D69" s="25"/>
      <c r="E69" s="25"/>
      <c r="F69" s="25"/>
      <c r="G69" s="25"/>
      <c r="H69" s="25"/>
      <c r="I69" s="25"/>
      <c r="J69" s="25"/>
    </row>
    <row r="70" spans="3:10" x14ac:dyDescent="0.25">
      <c r="C70" s="25"/>
      <c r="D70" s="25"/>
      <c r="E70" s="25"/>
      <c r="F70" s="25"/>
      <c r="G70" s="25"/>
      <c r="H70" s="25"/>
      <c r="I70" s="25"/>
      <c r="J70" s="25"/>
    </row>
    <row r="71" spans="3:10" x14ac:dyDescent="0.25">
      <c r="C71" s="25"/>
      <c r="D71" s="25"/>
      <c r="E71" s="25"/>
      <c r="F71" s="25"/>
      <c r="G71" s="25"/>
      <c r="H71" s="25"/>
      <c r="I71" s="25"/>
      <c r="J71" s="25"/>
    </row>
  </sheetData>
  <mergeCells count="2">
    <mergeCell ref="A9:E9"/>
    <mergeCell ref="A3:E3"/>
  </mergeCells>
  <phoneticPr fontId="4" type="noConversion"/>
  <pageMargins left="0.75" right="0.75" top="1" bottom="1" header="0.5" footer="0.5"/>
  <pageSetup paperSize="9" scale="66" orientation="landscape" r:id="rId1"/>
  <headerFooter alignWithMargins="0">
    <oddFooter>&amp;CCalculation methodology</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3A992F-AA49-42E4-BE57-6964491FE78B}">
  <dimension ref="A1:T42"/>
  <sheetViews>
    <sheetView zoomScale="50" zoomScaleNormal="50" workbookViewId="0">
      <selection activeCell="U40" sqref="U40"/>
    </sheetView>
  </sheetViews>
  <sheetFormatPr defaultColWidth="8.77734375" defaultRowHeight="13.2" x14ac:dyDescent="0.25"/>
  <cols>
    <col min="1" max="1" width="8.77734375" style="25"/>
    <col min="2" max="2" width="12.33203125" style="25" customWidth="1"/>
    <col min="3" max="3" width="13.109375" style="25" customWidth="1"/>
    <col min="4" max="4" width="8.77734375" style="25"/>
    <col min="5" max="5" width="12.33203125" style="25" customWidth="1"/>
    <col min="6" max="6" width="14.88671875" style="25" customWidth="1"/>
    <col min="7" max="7" width="11.44140625" style="25" customWidth="1"/>
    <col min="8" max="18" width="8.77734375" style="25"/>
    <col min="19" max="19" width="13.21875" style="25" customWidth="1"/>
    <col min="20" max="16384" width="8.77734375" style="25"/>
  </cols>
  <sheetData>
    <row r="1" spans="1:20" ht="14.4" x14ac:dyDescent="0.3">
      <c r="A1" s="292"/>
      <c r="B1" s="1426" t="s">
        <v>418</v>
      </c>
      <c r="C1" s="1426"/>
      <c r="D1" s="1426"/>
      <c r="E1" s="1426"/>
      <c r="F1" s="1426"/>
      <c r="G1" s="1426"/>
      <c r="H1" s="1426"/>
      <c r="I1" s="167"/>
      <c r="J1" s="167"/>
      <c r="K1" s="1426" t="s">
        <v>389</v>
      </c>
      <c r="L1" s="1426"/>
      <c r="M1" s="1426"/>
      <c r="N1" s="1426"/>
      <c r="O1" s="1426"/>
      <c r="P1" s="1426"/>
      <c r="Q1" s="1426"/>
    </row>
    <row r="2" spans="1:20" ht="14.4" x14ac:dyDescent="0.3">
      <c r="B2" s="168" t="s">
        <v>419</v>
      </c>
      <c r="C2" s="168"/>
      <c r="D2" s="168"/>
      <c r="E2" s="167"/>
      <c r="F2" s="168" t="s">
        <v>31</v>
      </c>
      <c r="G2" s="168"/>
      <c r="H2" s="168"/>
      <c r="I2" s="167"/>
      <c r="J2" s="167"/>
      <c r="K2" s="168" t="s">
        <v>30</v>
      </c>
      <c r="L2" s="168"/>
      <c r="M2" s="168"/>
      <c r="N2" s="167"/>
      <c r="O2" s="168" t="s">
        <v>31</v>
      </c>
      <c r="P2" s="168"/>
      <c r="Q2" s="168"/>
      <c r="S2" s="293">
        <v>45383</v>
      </c>
      <c r="T2" s="25">
        <v>1</v>
      </c>
    </row>
    <row r="3" spans="1:20" ht="14.4" x14ac:dyDescent="0.3">
      <c r="B3" s="169" t="s">
        <v>390</v>
      </c>
      <c r="C3" s="169" t="s">
        <v>391</v>
      </c>
      <c r="D3" s="169" t="s">
        <v>392</v>
      </c>
      <c r="E3" s="169"/>
      <c r="F3" s="169" t="s">
        <v>390</v>
      </c>
      <c r="G3" s="169" t="s">
        <v>391</v>
      </c>
      <c r="H3" s="169" t="s">
        <v>392</v>
      </c>
      <c r="I3" s="169"/>
      <c r="J3" s="169"/>
      <c r="K3" s="169" t="s">
        <v>390</v>
      </c>
      <c r="L3" s="169" t="s">
        <v>391</v>
      </c>
      <c r="M3" s="169" t="s">
        <v>392</v>
      </c>
      <c r="N3" s="169"/>
      <c r="O3" s="169" t="s">
        <v>390</v>
      </c>
      <c r="P3" s="169" t="s">
        <v>391</v>
      </c>
      <c r="Q3" s="169" t="s">
        <v>392</v>
      </c>
      <c r="S3" s="293">
        <v>45409</v>
      </c>
      <c r="T3" s="25">
        <v>7</v>
      </c>
    </row>
    <row r="4" spans="1:20" ht="14.4" x14ac:dyDescent="0.3">
      <c r="B4" s="169"/>
      <c r="C4" s="169"/>
      <c r="D4" s="169"/>
      <c r="E4" s="169"/>
      <c r="F4" s="169"/>
      <c r="G4" s="169"/>
      <c r="H4" s="169"/>
      <c r="I4" s="169"/>
      <c r="J4" s="169"/>
      <c r="K4" s="169"/>
      <c r="L4" s="169"/>
      <c r="M4" s="169"/>
      <c r="N4" s="169"/>
      <c r="O4" s="169"/>
      <c r="P4" s="169"/>
      <c r="Q4" s="169"/>
      <c r="S4" s="293">
        <v>45413</v>
      </c>
      <c r="T4" s="25">
        <v>7</v>
      </c>
    </row>
    <row r="5" spans="1:20" ht="14.4" x14ac:dyDescent="0.3">
      <c r="A5" s="25">
        <v>0</v>
      </c>
      <c r="B5" s="294">
        <v>3</v>
      </c>
      <c r="C5" s="294">
        <v>3</v>
      </c>
      <c r="D5" s="294">
        <v>3</v>
      </c>
      <c r="E5" s="295"/>
      <c r="F5" s="294">
        <v>3</v>
      </c>
      <c r="G5" s="294">
        <v>3</v>
      </c>
      <c r="H5" s="294">
        <v>3</v>
      </c>
      <c r="J5" s="25">
        <v>0</v>
      </c>
      <c r="K5" s="294">
        <v>3</v>
      </c>
      <c r="L5" s="294">
        <v>3</v>
      </c>
      <c r="M5" s="294">
        <v>3</v>
      </c>
      <c r="N5" s="295"/>
      <c r="O5" s="294">
        <v>3</v>
      </c>
      <c r="P5" s="294">
        <v>3</v>
      </c>
      <c r="Q5" s="294">
        <v>3</v>
      </c>
      <c r="S5" s="293">
        <v>45459</v>
      </c>
      <c r="T5" s="25">
        <v>1</v>
      </c>
    </row>
    <row r="6" spans="1:20" ht="14.4" x14ac:dyDescent="0.3">
      <c r="A6" s="25">
        <v>1</v>
      </c>
      <c r="B6" s="294">
        <v>3</v>
      </c>
      <c r="C6" s="294">
        <v>3</v>
      </c>
      <c r="D6" s="294">
        <v>3</v>
      </c>
      <c r="E6" s="295"/>
      <c r="F6" s="294">
        <v>3</v>
      </c>
      <c r="G6" s="294">
        <v>3</v>
      </c>
      <c r="H6" s="294">
        <v>3</v>
      </c>
      <c r="J6" s="25">
        <v>1</v>
      </c>
      <c r="K6" s="294">
        <v>3</v>
      </c>
      <c r="L6" s="294">
        <v>3</v>
      </c>
      <c r="M6" s="294">
        <v>3</v>
      </c>
      <c r="N6" s="295"/>
      <c r="O6" s="294">
        <v>3</v>
      </c>
      <c r="P6" s="294">
        <v>3</v>
      </c>
      <c r="Q6" s="294">
        <v>3</v>
      </c>
      <c r="S6" s="293">
        <v>45460</v>
      </c>
      <c r="T6" s="25">
        <v>7</v>
      </c>
    </row>
    <row r="7" spans="1:20" ht="14.4" x14ac:dyDescent="0.3">
      <c r="A7" s="25">
        <v>2</v>
      </c>
      <c r="B7" s="294">
        <v>3</v>
      </c>
      <c r="C7" s="294">
        <v>3</v>
      </c>
      <c r="D7" s="294">
        <v>3</v>
      </c>
      <c r="E7" s="295"/>
      <c r="F7" s="294">
        <v>3</v>
      </c>
      <c r="G7" s="294">
        <v>3</v>
      </c>
      <c r="H7" s="294">
        <v>3</v>
      </c>
      <c r="J7" s="25">
        <v>2</v>
      </c>
      <c r="K7" s="294">
        <v>3</v>
      </c>
      <c r="L7" s="294">
        <v>3</v>
      </c>
      <c r="M7" s="294">
        <v>3</v>
      </c>
      <c r="N7" s="295"/>
      <c r="O7" s="294">
        <v>3</v>
      </c>
      <c r="P7" s="294">
        <v>3</v>
      </c>
      <c r="Q7" s="294">
        <v>3</v>
      </c>
      <c r="S7" s="293">
        <v>45513</v>
      </c>
      <c r="T7" s="25">
        <v>7</v>
      </c>
    </row>
    <row r="8" spans="1:20" ht="14.4" x14ac:dyDescent="0.3">
      <c r="A8" s="25">
        <v>3</v>
      </c>
      <c r="B8" s="294">
        <v>3</v>
      </c>
      <c r="C8" s="294">
        <v>3</v>
      </c>
      <c r="D8" s="294">
        <v>3</v>
      </c>
      <c r="E8" s="295"/>
      <c r="F8" s="294">
        <v>3</v>
      </c>
      <c r="G8" s="294">
        <v>3</v>
      </c>
      <c r="H8" s="294">
        <v>3</v>
      </c>
      <c r="J8" s="25">
        <v>3</v>
      </c>
      <c r="K8" s="294">
        <v>3</v>
      </c>
      <c r="L8" s="294">
        <v>3</v>
      </c>
      <c r="M8" s="294">
        <v>3</v>
      </c>
      <c r="N8" s="295"/>
      <c r="O8" s="294">
        <v>3</v>
      </c>
      <c r="P8" s="294">
        <v>3</v>
      </c>
      <c r="Q8" s="294">
        <v>3</v>
      </c>
      <c r="S8" s="293">
        <v>45559</v>
      </c>
      <c r="T8" s="25">
        <v>7</v>
      </c>
    </row>
    <row r="9" spans="1:20" ht="14.4" x14ac:dyDescent="0.3">
      <c r="A9" s="25">
        <v>4</v>
      </c>
      <c r="B9" s="294">
        <v>3</v>
      </c>
      <c r="C9" s="294">
        <v>3</v>
      </c>
      <c r="D9" s="294">
        <v>3</v>
      </c>
      <c r="E9" s="295"/>
      <c r="F9" s="294">
        <v>3</v>
      </c>
      <c r="G9" s="294">
        <v>3</v>
      </c>
      <c r="H9" s="294">
        <v>3</v>
      </c>
      <c r="J9" s="25">
        <v>4</v>
      </c>
      <c r="K9" s="294">
        <v>3</v>
      </c>
      <c r="L9" s="294">
        <v>3</v>
      </c>
      <c r="M9" s="294">
        <v>3</v>
      </c>
      <c r="N9" s="295"/>
      <c r="O9" s="294">
        <v>3</v>
      </c>
      <c r="P9" s="294">
        <v>3</v>
      </c>
      <c r="Q9" s="294">
        <v>3</v>
      </c>
      <c r="S9" s="293">
        <v>45642</v>
      </c>
      <c r="T9" s="25">
        <v>7</v>
      </c>
    </row>
    <row r="10" spans="1:20" ht="14.4" x14ac:dyDescent="0.3">
      <c r="B10" s="294"/>
      <c r="C10" s="294"/>
      <c r="D10" s="294"/>
      <c r="E10" s="295"/>
      <c r="F10" s="294"/>
      <c r="G10" s="294"/>
      <c r="H10" s="294"/>
      <c r="K10" s="294"/>
      <c r="L10" s="294"/>
      <c r="M10" s="294"/>
      <c r="N10" s="295"/>
      <c r="O10" s="294"/>
      <c r="P10" s="294"/>
      <c r="Q10" s="294"/>
      <c r="S10" s="293">
        <v>45651</v>
      </c>
      <c r="T10" s="25">
        <v>1</v>
      </c>
    </row>
    <row r="11" spans="1:20" ht="14.4" x14ac:dyDescent="0.3">
      <c r="A11" s="25">
        <v>5</v>
      </c>
      <c r="B11" s="294">
        <v>3</v>
      </c>
      <c r="C11" s="294">
        <v>3</v>
      </c>
      <c r="D11" s="294">
        <v>3</v>
      </c>
      <c r="E11" s="295"/>
      <c r="F11" s="294">
        <v>3</v>
      </c>
      <c r="G11" s="294">
        <v>3</v>
      </c>
      <c r="H11" s="294">
        <v>3</v>
      </c>
      <c r="J11" s="25">
        <v>5</v>
      </c>
      <c r="K11" s="294">
        <v>3</v>
      </c>
      <c r="L11" s="294">
        <v>3</v>
      </c>
      <c r="M11" s="294">
        <v>3</v>
      </c>
      <c r="N11" s="295"/>
      <c r="O11" s="294">
        <v>3</v>
      </c>
      <c r="P11" s="294">
        <v>3</v>
      </c>
      <c r="Q11" s="294">
        <v>3</v>
      </c>
      <c r="S11" s="293">
        <v>45652</v>
      </c>
      <c r="T11" s="25">
        <v>1</v>
      </c>
    </row>
    <row r="12" spans="1:20" ht="14.4" x14ac:dyDescent="0.3">
      <c r="A12" s="25">
        <v>6</v>
      </c>
      <c r="B12" s="294">
        <v>1</v>
      </c>
      <c r="C12" s="294">
        <v>3</v>
      </c>
      <c r="D12" s="294">
        <v>3</v>
      </c>
      <c r="E12" s="295"/>
      <c r="F12" s="294">
        <v>2</v>
      </c>
      <c r="G12" s="294">
        <v>3</v>
      </c>
      <c r="H12" s="294">
        <v>3</v>
      </c>
      <c r="J12" s="25">
        <v>6</v>
      </c>
      <c r="K12" s="294">
        <v>1</v>
      </c>
      <c r="L12" s="294">
        <v>3</v>
      </c>
      <c r="M12" s="294">
        <v>3</v>
      </c>
      <c r="N12" s="295"/>
      <c r="O12" s="294">
        <v>2</v>
      </c>
      <c r="P12" s="294">
        <v>3</v>
      </c>
      <c r="Q12" s="294">
        <v>3</v>
      </c>
      <c r="S12" s="293">
        <v>45658</v>
      </c>
      <c r="T12" s="25">
        <v>1</v>
      </c>
    </row>
    <row r="13" spans="1:20" ht="14.4" x14ac:dyDescent="0.3">
      <c r="A13" s="25">
        <v>7</v>
      </c>
      <c r="B13" s="294">
        <v>1</v>
      </c>
      <c r="C13" s="294">
        <v>2</v>
      </c>
      <c r="D13" s="294">
        <v>3</v>
      </c>
      <c r="E13" s="295"/>
      <c r="F13" s="294">
        <v>1</v>
      </c>
      <c r="G13" s="294">
        <v>2</v>
      </c>
      <c r="H13" s="294">
        <v>3</v>
      </c>
      <c r="J13" s="25">
        <v>7</v>
      </c>
      <c r="K13" s="294">
        <v>1</v>
      </c>
      <c r="L13" s="294">
        <v>2</v>
      </c>
      <c r="M13" s="294">
        <v>3</v>
      </c>
      <c r="N13" s="295"/>
      <c r="O13" s="294">
        <v>1</v>
      </c>
      <c r="P13" s="294">
        <v>2</v>
      </c>
      <c r="Q13" s="294">
        <v>3</v>
      </c>
      <c r="S13" s="293">
        <v>45737</v>
      </c>
      <c r="T13" s="25">
        <v>7</v>
      </c>
    </row>
    <row r="14" spans="1:20" ht="14.4" x14ac:dyDescent="0.3">
      <c r="A14" s="25">
        <v>8</v>
      </c>
      <c r="B14" s="294">
        <v>2</v>
      </c>
      <c r="C14" s="294">
        <v>2</v>
      </c>
      <c r="D14" s="294">
        <v>3</v>
      </c>
      <c r="E14" s="295"/>
      <c r="F14" s="294">
        <v>1</v>
      </c>
      <c r="G14" s="294">
        <v>2</v>
      </c>
      <c r="H14" s="294">
        <v>3</v>
      </c>
      <c r="J14" s="25">
        <v>8</v>
      </c>
      <c r="K14" s="294">
        <v>1</v>
      </c>
      <c r="L14" s="294">
        <v>2</v>
      </c>
      <c r="M14" s="294">
        <v>3</v>
      </c>
      <c r="N14" s="295"/>
      <c r="O14" s="294">
        <v>1</v>
      </c>
      <c r="P14" s="294">
        <v>2</v>
      </c>
      <c r="Q14" s="294">
        <v>3</v>
      </c>
      <c r="S14" s="286">
        <v>45765</v>
      </c>
      <c r="T14" s="25">
        <v>1</v>
      </c>
    </row>
    <row r="15" spans="1:20" ht="14.4" x14ac:dyDescent="0.3">
      <c r="A15" s="25">
        <v>9</v>
      </c>
      <c r="B15" s="294">
        <v>2</v>
      </c>
      <c r="C15" s="294">
        <v>2</v>
      </c>
      <c r="D15" s="294">
        <v>3</v>
      </c>
      <c r="E15" s="295"/>
      <c r="F15" s="294">
        <v>2</v>
      </c>
      <c r="G15" s="294">
        <v>2</v>
      </c>
      <c r="H15" s="294">
        <v>3</v>
      </c>
      <c r="J15" s="25">
        <v>9</v>
      </c>
      <c r="K15" s="294">
        <v>2</v>
      </c>
      <c r="L15" s="294">
        <v>2</v>
      </c>
      <c r="M15" s="294">
        <v>3</v>
      </c>
      <c r="N15" s="295"/>
      <c r="O15" s="294">
        <v>1</v>
      </c>
      <c r="P15" s="294">
        <v>2</v>
      </c>
      <c r="Q15" s="294">
        <v>3</v>
      </c>
      <c r="S15" s="293">
        <v>45768</v>
      </c>
      <c r="T15" s="25">
        <v>1</v>
      </c>
    </row>
    <row r="16" spans="1:20" ht="14.4" x14ac:dyDescent="0.3">
      <c r="A16" s="25">
        <v>10</v>
      </c>
      <c r="B16" s="294">
        <v>2</v>
      </c>
      <c r="C16" s="294">
        <v>2</v>
      </c>
      <c r="D16" s="294">
        <v>3</v>
      </c>
      <c r="E16" s="295"/>
      <c r="F16" s="294">
        <v>2</v>
      </c>
      <c r="G16" s="294">
        <v>2</v>
      </c>
      <c r="H16" s="294">
        <v>3</v>
      </c>
      <c r="J16" s="25">
        <v>10</v>
      </c>
      <c r="K16" s="294">
        <v>2</v>
      </c>
      <c r="L16" s="294">
        <v>2</v>
      </c>
      <c r="M16" s="294">
        <v>3</v>
      </c>
      <c r="N16" s="295"/>
      <c r="O16" s="294">
        <v>2</v>
      </c>
      <c r="P16" s="294">
        <v>2</v>
      </c>
      <c r="Q16" s="294">
        <v>3</v>
      </c>
      <c r="S16" s="293">
        <v>45774</v>
      </c>
      <c r="T16" s="25">
        <v>1</v>
      </c>
    </row>
    <row r="17" spans="1:20" ht="14.4" x14ac:dyDescent="0.3">
      <c r="A17" s="25">
        <v>11</v>
      </c>
      <c r="B17" s="294">
        <v>2</v>
      </c>
      <c r="C17" s="294">
        <v>2</v>
      </c>
      <c r="D17" s="294">
        <v>3</v>
      </c>
      <c r="E17" s="295"/>
      <c r="F17" s="294">
        <v>2</v>
      </c>
      <c r="G17" s="294">
        <v>2</v>
      </c>
      <c r="H17" s="294">
        <v>3</v>
      </c>
      <c r="J17" s="25">
        <v>11</v>
      </c>
      <c r="K17" s="294">
        <v>2</v>
      </c>
      <c r="L17" s="294">
        <v>2</v>
      </c>
      <c r="M17" s="294">
        <v>3</v>
      </c>
      <c r="N17" s="295"/>
      <c r="O17" s="294">
        <v>2</v>
      </c>
      <c r="P17" s="294">
        <v>2</v>
      </c>
      <c r="Q17" s="294">
        <v>3</v>
      </c>
      <c r="S17" s="293">
        <v>45775</v>
      </c>
      <c r="T17" s="25">
        <v>7</v>
      </c>
    </row>
    <row r="18" spans="1:20" ht="14.4" x14ac:dyDescent="0.3">
      <c r="A18" s="167">
        <v>12</v>
      </c>
      <c r="B18" s="294">
        <v>2</v>
      </c>
      <c r="C18" s="294">
        <v>3</v>
      </c>
      <c r="D18" s="294">
        <v>3</v>
      </c>
      <c r="E18" s="170"/>
      <c r="F18" s="294">
        <v>2</v>
      </c>
      <c r="G18" s="294">
        <v>3</v>
      </c>
      <c r="H18" s="294">
        <v>3</v>
      </c>
      <c r="I18" s="167"/>
      <c r="J18" s="167">
        <v>12</v>
      </c>
      <c r="K18" s="294">
        <v>2</v>
      </c>
      <c r="L18" s="294">
        <v>3</v>
      </c>
      <c r="M18" s="294">
        <v>3</v>
      </c>
      <c r="N18" s="170"/>
      <c r="O18" s="294">
        <v>2</v>
      </c>
      <c r="P18" s="294">
        <v>3</v>
      </c>
      <c r="Q18" s="294">
        <v>3</v>
      </c>
      <c r="S18" s="293">
        <v>45778</v>
      </c>
      <c r="T18" s="25">
        <v>7</v>
      </c>
    </row>
    <row r="19" spans="1:20" ht="14.4" x14ac:dyDescent="0.3">
      <c r="A19" s="167">
        <v>13</v>
      </c>
      <c r="B19" s="294">
        <v>2</v>
      </c>
      <c r="C19" s="294">
        <v>3</v>
      </c>
      <c r="D19" s="294">
        <v>3</v>
      </c>
      <c r="E19" s="170"/>
      <c r="F19" s="294">
        <v>2</v>
      </c>
      <c r="G19" s="294">
        <v>3</v>
      </c>
      <c r="H19" s="294">
        <v>3</v>
      </c>
      <c r="I19" s="167"/>
      <c r="J19" s="167">
        <v>13</v>
      </c>
      <c r="K19" s="294">
        <v>2</v>
      </c>
      <c r="L19" s="294">
        <v>3</v>
      </c>
      <c r="M19" s="294">
        <v>3</v>
      </c>
      <c r="N19" s="170"/>
      <c r="O19" s="294">
        <v>2</v>
      </c>
      <c r="P19" s="294">
        <v>3</v>
      </c>
      <c r="Q19" s="294">
        <v>3</v>
      </c>
      <c r="S19" s="293">
        <v>45824</v>
      </c>
      <c r="T19" s="25">
        <v>7</v>
      </c>
    </row>
    <row r="20" spans="1:20" ht="14.4" x14ac:dyDescent="0.3">
      <c r="A20" s="167">
        <v>14</v>
      </c>
      <c r="B20" s="294">
        <v>2</v>
      </c>
      <c r="C20" s="294">
        <v>3</v>
      </c>
      <c r="D20" s="294">
        <v>3</v>
      </c>
      <c r="E20" s="170"/>
      <c r="F20" s="294">
        <v>2</v>
      </c>
      <c r="G20" s="294">
        <v>3</v>
      </c>
      <c r="H20" s="294">
        <v>3</v>
      </c>
      <c r="I20" s="167"/>
      <c r="J20" s="167">
        <v>14</v>
      </c>
      <c r="K20" s="294">
        <v>2</v>
      </c>
      <c r="L20" s="294">
        <v>3</v>
      </c>
      <c r="M20" s="294">
        <v>3</v>
      </c>
      <c r="N20" s="170"/>
      <c r="O20" s="294">
        <v>2</v>
      </c>
      <c r="P20" s="294">
        <v>3</v>
      </c>
      <c r="Q20" s="294">
        <v>3</v>
      </c>
      <c r="S20" s="293">
        <v>44728</v>
      </c>
      <c r="T20" s="25">
        <v>7</v>
      </c>
    </row>
    <row r="21" spans="1:20" ht="14.4" x14ac:dyDescent="0.3">
      <c r="A21" s="167">
        <v>15</v>
      </c>
      <c r="B21" s="294">
        <v>2</v>
      </c>
      <c r="C21" s="294">
        <v>3</v>
      </c>
      <c r="D21" s="294">
        <v>3</v>
      </c>
      <c r="E21" s="170"/>
      <c r="F21" s="294">
        <v>2</v>
      </c>
      <c r="G21" s="294">
        <v>3</v>
      </c>
      <c r="H21" s="294">
        <v>3</v>
      </c>
      <c r="I21" s="167"/>
      <c r="J21" s="167">
        <v>15</v>
      </c>
      <c r="K21" s="294">
        <v>2</v>
      </c>
      <c r="L21" s="294">
        <v>3</v>
      </c>
      <c r="M21" s="294">
        <v>3</v>
      </c>
      <c r="N21" s="170"/>
      <c r="O21" s="294">
        <v>2</v>
      </c>
      <c r="P21" s="294">
        <v>3</v>
      </c>
      <c r="Q21" s="294">
        <v>3</v>
      </c>
    </row>
    <row r="22" spans="1:20" ht="14.4" x14ac:dyDescent="0.3">
      <c r="A22" s="167">
        <v>16</v>
      </c>
      <c r="B22" s="294">
        <v>2</v>
      </c>
      <c r="C22" s="294">
        <v>3</v>
      </c>
      <c r="D22" s="294">
        <v>3</v>
      </c>
      <c r="E22" s="170"/>
      <c r="F22" s="294">
        <v>2</v>
      </c>
      <c r="G22" s="294">
        <v>3</v>
      </c>
      <c r="H22" s="294">
        <v>3</v>
      </c>
      <c r="I22" s="167"/>
      <c r="J22" s="167">
        <v>16</v>
      </c>
      <c r="K22" s="294">
        <v>2</v>
      </c>
      <c r="L22" s="294">
        <v>3</v>
      </c>
      <c r="M22" s="294">
        <v>3</v>
      </c>
      <c r="N22" s="170"/>
      <c r="O22" s="294">
        <v>2</v>
      </c>
      <c r="P22" s="294">
        <v>3</v>
      </c>
      <c r="Q22" s="294">
        <v>3</v>
      </c>
    </row>
    <row r="23" spans="1:20" ht="14.4" x14ac:dyDescent="0.3">
      <c r="A23" s="167">
        <v>17</v>
      </c>
      <c r="B23" s="294">
        <v>1</v>
      </c>
      <c r="C23" s="294">
        <v>2</v>
      </c>
      <c r="D23" s="294">
        <v>2</v>
      </c>
      <c r="E23" s="170"/>
      <c r="F23" s="294">
        <v>2</v>
      </c>
      <c r="G23" s="294">
        <v>3</v>
      </c>
      <c r="H23" s="294">
        <v>3</v>
      </c>
      <c r="I23" s="167"/>
      <c r="J23" s="167">
        <v>17</v>
      </c>
      <c r="K23" s="294">
        <v>1</v>
      </c>
      <c r="L23" s="294">
        <v>3</v>
      </c>
      <c r="M23" s="294">
        <v>3</v>
      </c>
      <c r="N23" s="170"/>
      <c r="O23" s="294">
        <v>2</v>
      </c>
      <c r="P23" s="294">
        <v>3</v>
      </c>
      <c r="Q23" s="294">
        <v>3</v>
      </c>
    </row>
    <row r="24" spans="1:20" ht="14.4" x14ac:dyDescent="0.3">
      <c r="A24" s="167">
        <v>18</v>
      </c>
      <c r="B24" s="294">
        <v>1</v>
      </c>
      <c r="C24" s="294">
        <v>2</v>
      </c>
      <c r="D24" s="294">
        <v>2</v>
      </c>
      <c r="E24" s="170"/>
      <c r="F24" s="294">
        <v>1</v>
      </c>
      <c r="G24" s="294">
        <v>2</v>
      </c>
      <c r="H24" s="294">
        <v>2</v>
      </c>
      <c r="I24" s="167"/>
      <c r="J24" s="167">
        <v>18</v>
      </c>
      <c r="K24" s="294">
        <v>1</v>
      </c>
      <c r="L24" s="294">
        <v>2</v>
      </c>
      <c r="M24" s="294">
        <v>3</v>
      </c>
      <c r="N24" s="170"/>
      <c r="O24" s="294">
        <v>1</v>
      </c>
      <c r="P24" s="294">
        <v>2</v>
      </c>
      <c r="Q24" s="294">
        <v>3</v>
      </c>
    </row>
    <row r="25" spans="1:20" ht="14.4" x14ac:dyDescent="0.3">
      <c r="A25" s="167">
        <v>19</v>
      </c>
      <c r="B25" s="294">
        <v>1</v>
      </c>
      <c r="C25" s="294">
        <v>3</v>
      </c>
      <c r="D25" s="294">
        <v>3</v>
      </c>
      <c r="E25" s="170"/>
      <c r="F25" s="294">
        <v>1</v>
      </c>
      <c r="G25" s="294">
        <v>2</v>
      </c>
      <c r="H25" s="294">
        <v>2</v>
      </c>
      <c r="I25" s="167"/>
      <c r="J25" s="167">
        <v>19</v>
      </c>
      <c r="K25" s="294">
        <v>2</v>
      </c>
      <c r="L25" s="294">
        <v>2</v>
      </c>
      <c r="M25" s="294">
        <v>3</v>
      </c>
      <c r="N25" s="170"/>
      <c r="O25" s="294">
        <v>1</v>
      </c>
      <c r="P25" s="294">
        <v>2</v>
      </c>
      <c r="Q25" s="294">
        <v>3</v>
      </c>
    </row>
    <row r="26" spans="1:20" ht="14.4" x14ac:dyDescent="0.3">
      <c r="A26" s="167">
        <v>20</v>
      </c>
      <c r="B26" s="294">
        <v>2</v>
      </c>
      <c r="C26" s="294">
        <v>3</v>
      </c>
      <c r="D26" s="294">
        <v>3</v>
      </c>
      <c r="E26" s="170"/>
      <c r="F26" s="294">
        <v>1</v>
      </c>
      <c r="G26" s="294">
        <v>3</v>
      </c>
      <c r="H26" s="294">
        <v>3</v>
      </c>
      <c r="I26" s="167"/>
      <c r="J26" s="167">
        <v>20</v>
      </c>
      <c r="K26" s="294">
        <v>2</v>
      </c>
      <c r="L26" s="294">
        <v>3</v>
      </c>
      <c r="M26" s="294">
        <v>3</v>
      </c>
      <c r="N26" s="170"/>
      <c r="O26" s="294">
        <v>2</v>
      </c>
      <c r="P26" s="294">
        <v>3</v>
      </c>
      <c r="Q26" s="294">
        <v>3</v>
      </c>
    </row>
    <row r="27" spans="1:20" ht="14.4" x14ac:dyDescent="0.3">
      <c r="A27" s="167">
        <v>21</v>
      </c>
      <c r="B27" s="294">
        <v>2</v>
      </c>
      <c r="C27" s="294">
        <v>3</v>
      </c>
      <c r="D27" s="294">
        <v>3</v>
      </c>
      <c r="E27" s="170"/>
      <c r="F27" s="294">
        <v>2</v>
      </c>
      <c r="G27" s="294">
        <v>3</v>
      </c>
      <c r="H27" s="294">
        <v>3</v>
      </c>
      <c r="I27" s="167"/>
      <c r="J27" s="167">
        <v>21</v>
      </c>
      <c r="K27" s="294">
        <v>2</v>
      </c>
      <c r="L27" s="294">
        <v>3</v>
      </c>
      <c r="M27" s="294">
        <v>3</v>
      </c>
      <c r="N27" s="170"/>
      <c r="O27" s="294">
        <v>2</v>
      </c>
      <c r="P27" s="294">
        <v>3</v>
      </c>
      <c r="Q27" s="294">
        <v>3</v>
      </c>
    </row>
    <row r="28" spans="1:20" ht="14.4" x14ac:dyDescent="0.3">
      <c r="A28" s="167">
        <v>22</v>
      </c>
      <c r="B28" s="294">
        <v>3</v>
      </c>
      <c r="C28" s="294">
        <v>3</v>
      </c>
      <c r="D28" s="294">
        <v>3</v>
      </c>
      <c r="E28" s="170"/>
      <c r="F28" s="294">
        <v>3</v>
      </c>
      <c r="G28" s="294">
        <v>3</v>
      </c>
      <c r="H28" s="294">
        <v>3</v>
      </c>
      <c r="I28" s="167"/>
      <c r="J28" s="167">
        <v>22</v>
      </c>
      <c r="K28" s="294">
        <v>3</v>
      </c>
      <c r="L28" s="294">
        <v>3</v>
      </c>
      <c r="M28" s="294">
        <v>3</v>
      </c>
      <c r="N28" s="170"/>
      <c r="O28" s="294">
        <v>3</v>
      </c>
      <c r="P28" s="294">
        <v>3</v>
      </c>
      <c r="Q28" s="294">
        <v>3</v>
      </c>
    </row>
    <row r="29" spans="1:20" ht="14.4" x14ac:dyDescent="0.3">
      <c r="A29" s="167">
        <v>23</v>
      </c>
      <c r="B29" s="294">
        <v>3</v>
      </c>
      <c r="C29" s="294">
        <v>3</v>
      </c>
      <c r="D29" s="294">
        <v>3</v>
      </c>
      <c r="E29" s="170"/>
      <c r="F29" s="294">
        <v>3</v>
      </c>
      <c r="G29" s="294">
        <v>3</v>
      </c>
      <c r="H29" s="294">
        <v>3</v>
      </c>
      <c r="I29" s="167"/>
      <c r="J29" s="167">
        <v>23</v>
      </c>
      <c r="K29" s="294">
        <v>3</v>
      </c>
      <c r="L29" s="294">
        <v>3</v>
      </c>
      <c r="M29" s="294">
        <v>3</v>
      </c>
      <c r="N29" s="170"/>
      <c r="O29" s="294">
        <v>3</v>
      </c>
      <c r="P29" s="294">
        <v>3</v>
      </c>
      <c r="Q29" s="294">
        <v>3</v>
      </c>
    </row>
    <row r="31" spans="1:20" ht="13.8" thickBot="1" x14ac:dyDescent="0.3">
      <c r="I31" s="116" t="s">
        <v>467</v>
      </c>
    </row>
    <row r="32" spans="1:20" ht="15" thickBot="1" x14ac:dyDescent="0.3">
      <c r="B32" s="25" t="s">
        <v>420</v>
      </c>
      <c r="E32" s="25" t="s">
        <v>421</v>
      </c>
      <c r="F32" s="25" t="s">
        <v>422</v>
      </c>
      <c r="H32" s="473" t="s">
        <v>81</v>
      </c>
      <c r="I32" s="473" t="str">
        <f>IF('MAIN INPUTS AND COMPARISON'!C13&gt;1000," ","Yes")</f>
        <v xml:space="preserve"> </v>
      </c>
      <c r="J32" s="473" t="s">
        <v>91</v>
      </c>
      <c r="M32" s="297" t="s">
        <v>41</v>
      </c>
      <c r="O32" s="116" t="s">
        <v>77</v>
      </c>
      <c r="Q32" s="297" t="s">
        <v>58</v>
      </c>
    </row>
    <row r="33" spans="2:17" ht="15.45" customHeight="1" thickBot="1" x14ac:dyDescent="0.35">
      <c r="B33" s="296" t="s">
        <v>423</v>
      </c>
      <c r="C33" s="1224" t="str">
        <f>B33</f>
        <v>MEGAFLEX</v>
      </c>
      <c r="E33" s="297" t="s">
        <v>63</v>
      </c>
      <c r="F33" s="297" t="s">
        <v>63</v>
      </c>
      <c r="H33" s="160" t="s">
        <v>82</v>
      </c>
      <c r="I33" s="160" t="s">
        <v>82</v>
      </c>
      <c r="J33" s="474" t="s">
        <v>291</v>
      </c>
      <c r="M33" s="299" t="s">
        <v>44</v>
      </c>
      <c r="O33" s="116" t="s">
        <v>78</v>
      </c>
      <c r="Q33" s="299" t="s">
        <v>76</v>
      </c>
    </row>
    <row r="34" spans="2:17" ht="15.45" customHeight="1" x14ac:dyDescent="0.3">
      <c r="B34" s="298" t="s">
        <v>424</v>
      </c>
      <c r="C34" s="367" t="str">
        <f t="shared" ref="C34" si="0">B34</f>
        <v>MINIFLEX</v>
      </c>
      <c r="E34" s="299" t="s">
        <v>64</v>
      </c>
      <c r="F34" s="299" t="s">
        <v>64</v>
      </c>
      <c r="M34" s="299" t="s">
        <v>43</v>
      </c>
      <c r="Q34" s="299" t="s">
        <v>59</v>
      </c>
    </row>
    <row r="35" spans="2:17" ht="15" thickBot="1" x14ac:dyDescent="0.35">
      <c r="B35" s="301" t="s">
        <v>425</v>
      </c>
      <c r="C35" s="1225" t="str">
        <f>IF('MAIN INPUTS AND COMPARISON'!C7="≥ 66kV &amp; ≤ 132 kV"," ",IF('MAIN INPUTS AND COMPARISON'!C7="&gt; 132kV"," ","RURAFLEX"))</f>
        <v>RURAFLEX</v>
      </c>
      <c r="E35" s="299" t="str">
        <f>IF(C13="RURAL"," ","≥ 66kV &amp; ≤ 132 kV")</f>
        <v>≥ 66kV &amp; ≤ 132 kV</v>
      </c>
      <c r="M35" s="300" t="s">
        <v>42</v>
      </c>
      <c r="Q35" s="300" t="s">
        <v>53</v>
      </c>
    </row>
    <row r="36" spans="2:17" ht="14.4" x14ac:dyDescent="0.25">
      <c r="E36" s="300" t="str">
        <f>IF(C13="RURAL"," ","&gt; 132 kV")</f>
        <v>&gt; 132 kV</v>
      </c>
      <c r="Q36" s="297" t="s">
        <v>60</v>
      </c>
    </row>
    <row r="38" spans="2:17" x14ac:dyDescent="0.25">
      <c r="B38" s="1227" t="s">
        <v>131</v>
      </c>
      <c r="C38" s="1258" t="str">
        <f>IF('MAIN INPUTS AND COMPARISON'!$C$53="&gt; 132 kV"," ",METADATA!B38)</f>
        <v>≤ 100 kW</v>
      </c>
    </row>
    <row r="39" spans="2:17" x14ac:dyDescent="0.25">
      <c r="B39" s="1227" t="s">
        <v>130</v>
      </c>
      <c r="C39" s="1258" t="str">
        <f>IF('MAIN INPUTS AND COMPARISON'!$C$53="&gt; 132 kV"," ",METADATA!B39)</f>
        <v>&gt; 100 kW &amp; ≤ 500kW</v>
      </c>
    </row>
    <row r="40" spans="2:17" x14ac:dyDescent="0.25">
      <c r="B40" s="1227" t="s">
        <v>129</v>
      </c>
      <c r="C40" s="1258" t="str">
        <f>IF('MAIN INPUTS AND COMPARISON'!$C$53="&gt; 132 kV"," ",METADATA!B40)</f>
        <v>&gt; 500 kW &amp; ≤ 1 MW</v>
      </c>
    </row>
    <row r="41" spans="2:17" x14ac:dyDescent="0.25">
      <c r="B41" s="1227" t="s">
        <v>128</v>
      </c>
      <c r="C41" s="1258" t="str">
        <f>IF('MAIN INPUTS AND COMPARISON'!$C$53="&gt; 132 kV"," ",METADATA!B41)</f>
        <v>&gt; 1 MW</v>
      </c>
    </row>
    <row r="42" spans="2:17" x14ac:dyDescent="0.25">
      <c r="B42" s="1227" t="s">
        <v>211</v>
      </c>
      <c r="C42" s="1258" t="str">
        <f>IF('MAIN INPUTS AND COMPARISON'!$C$53="&gt; 132 kV",METADATA!B42," ")</f>
        <v xml:space="preserve"> </v>
      </c>
    </row>
  </sheetData>
  <mergeCells count="2">
    <mergeCell ref="B1:H1"/>
    <mergeCell ref="K1:Q1"/>
  </mergeCells>
  <conditionalFormatting sqref="E5:E17">
    <cfRule type="cellIs" dxfId="35" priority="34" operator="equal">
      <formula>3</formula>
    </cfRule>
    <cfRule type="cellIs" dxfId="34" priority="35" operator="equal">
      <formula>2</formula>
    </cfRule>
    <cfRule type="cellIs" dxfId="33" priority="36" operator="equal">
      <formula>1</formula>
    </cfRule>
  </conditionalFormatting>
  <conditionalFormatting sqref="N5:N17">
    <cfRule type="cellIs" dxfId="32" priority="31" operator="equal">
      <formula>3</formula>
    </cfRule>
    <cfRule type="cellIs" dxfId="31" priority="32" operator="equal">
      <formula>2</formula>
    </cfRule>
    <cfRule type="cellIs" dxfId="30" priority="33" operator="equal">
      <formula>1</formula>
    </cfRule>
  </conditionalFormatting>
  <conditionalFormatting sqref="E18:E29">
    <cfRule type="cellIs" dxfId="29" priority="28" operator="equal">
      <formula>3</formula>
    </cfRule>
    <cfRule type="cellIs" dxfId="28" priority="29" operator="equal">
      <formula>2</formula>
    </cfRule>
    <cfRule type="cellIs" dxfId="27" priority="30" operator="equal">
      <formula>1</formula>
    </cfRule>
  </conditionalFormatting>
  <conditionalFormatting sqref="N18:N29">
    <cfRule type="cellIs" dxfId="26" priority="25" operator="equal">
      <formula>3</formula>
    </cfRule>
    <cfRule type="cellIs" dxfId="25" priority="26" operator="equal">
      <formula>2</formula>
    </cfRule>
    <cfRule type="cellIs" dxfId="24" priority="27" operator="equal">
      <formula>1</formula>
    </cfRule>
  </conditionalFormatting>
  <conditionalFormatting sqref="F6:H29">
    <cfRule type="cellIs" dxfId="23" priority="22" operator="equal">
      <formula>3</formula>
    </cfRule>
    <cfRule type="cellIs" dxfId="22" priority="23" operator="equal">
      <formula>2</formula>
    </cfRule>
    <cfRule type="cellIs" dxfId="21" priority="24" operator="equal">
      <formula>1</formula>
    </cfRule>
  </conditionalFormatting>
  <conditionalFormatting sqref="K7:M29">
    <cfRule type="cellIs" dxfId="20" priority="19" operator="equal">
      <formula>3</formula>
    </cfRule>
    <cfRule type="cellIs" dxfId="19" priority="20" operator="equal">
      <formula>2</formula>
    </cfRule>
    <cfRule type="cellIs" dxfId="18" priority="21" operator="equal">
      <formula>1</formula>
    </cfRule>
  </conditionalFormatting>
  <conditionalFormatting sqref="O5:Q29">
    <cfRule type="cellIs" dxfId="17" priority="16" operator="equal">
      <formula>3</formula>
    </cfRule>
    <cfRule type="cellIs" dxfId="16" priority="17" operator="equal">
      <formula>2</formula>
    </cfRule>
    <cfRule type="cellIs" dxfId="15" priority="18" operator="equal">
      <formula>1</formula>
    </cfRule>
  </conditionalFormatting>
  <conditionalFormatting sqref="B6:D29">
    <cfRule type="cellIs" dxfId="14" priority="13" operator="equal">
      <formula>3</formula>
    </cfRule>
    <cfRule type="cellIs" dxfId="13" priority="14" operator="equal">
      <formula>2</formula>
    </cfRule>
    <cfRule type="cellIs" dxfId="12" priority="15" operator="equal">
      <formula>1</formula>
    </cfRule>
  </conditionalFormatting>
  <conditionalFormatting sqref="F5:H5">
    <cfRule type="cellIs" dxfId="11" priority="7" operator="equal">
      <formula>3</formula>
    </cfRule>
    <cfRule type="cellIs" dxfId="10" priority="8" operator="equal">
      <formula>2</formula>
    </cfRule>
    <cfRule type="cellIs" dxfId="9" priority="9" operator="equal">
      <formula>1</formula>
    </cfRule>
  </conditionalFormatting>
  <conditionalFormatting sqref="B5:D5">
    <cfRule type="cellIs" dxfId="8" priority="4" operator="equal">
      <formula>3</formula>
    </cfRule>
    <cfRule type="cellIs" dxfId="7" priority="5" operator="equal">
      <formula>2</formula>
    </cfRule>
    <cfRule type="cellIs" dxfId="6" priority="6" operator="equal">
      <formula>1</formula>
    </cfRule>
  </conditionalFormatting>
  <conditionalFormatting sqref="K5:M5 K7:M29">
    <cfRule type="cellIs" dxfId="5" priority="10" operator="equal">
      <formula>3</formula>
    </cfRule>
    <cfRule type="cellIs" dxfId="4" priority="11" operator="equal">
      <formula>2</formula>
    </cfRule>
    <cfRule type="cellIs" dxfId="3" priority="12" operator="equal">
      <formula>1</formula>
    </cfRule>
  </conditionalFormatting>
  <conditionalFormatting sqref="K6:M6">
    <cfRule type="cellIs" dxfId="2" priority="1" operator="equal">
      <formula>3</formula>
    </cfRule>
    <cfRule type="cellIs" dxfId="1" priority="2" operator="equal">
      <formula>2</formula>
    </cfRule>
    <cfRule type="cellIs" dxfId="0" priority="3" operator="equal">
      <formula>1</formula>
    </cfRule>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0B0DF-F51A-4349-86AD-BED8DB38CBB6}">
  <sheetPr>
    <pageSetUpPr fitToPage="1"/>
  </sheetPr>
  <dimension ref="A1:AL8848"/>
  <sheetViews>
    <sheetView showGridLines="0" tabSelected="1" topLeftCell="A109" zoomScale="60" zoomScaleNormal="60" workbookViewId="0">
      <selection activeCell="B124" sqref="B124:I150"/>
    </sheetView>
  </sheetViews>
  <sheetFormatPr defaultColWidth="8.77734375" defaultRowHeight="13.2" x14ac:dyDescent="0.25"/>
  <cols>
    <col min="1" max="1" width="2.6640625" style="25" customWidth="1"/>
    <col min="2" max="2" width="56.77734375" style="25" customWidth="1"/>
    <col min="3" max="3" width="23.44140625" style="25" customWidth="1"/>
    <col min="4" max="4" width="20" style="25" customWidth="1"/>
    <col min="5" max="5" width="17.33203125" style="25" customWidth="1"/>
    <col min="6" max="6" width="19.33203125" style="25" customWidth="1"/>
    <col min="7" max="7" width="14.88671875" style="25" customWidth="1"/>
    <col min="8" max="8" width="15.88671875" style="25" customWidth="1"/>
    <col min="9" max="9" width="14.21875" style="307" customWidth="1"/>
    <col min="10" max="10" width="17.77734375" style="25" customWidth="1"/>
    <col min="11" max="11" width="17.21875" style="25" customWidth="1"/>
    <col min="12" max="15" width="16.77734375" style="25" customWidth="1"/>
    <col min="16" max="16" width="18.109375" style="25" customWidth="1"/>
    <col min="17" max="17" width="15.88671875" style="25" customWidth="1"/>
    <col min="18" max="18" width="19.88671875" style="25" customWidth="1"/>
    <col min="19" max="19" width="17.33203125" style="25" customWidth="1"/>
    <col min="20" max="20" width="17.5546875" style="25" customWidth="1"/>
    <col min="21" max="21" width="16.33203125" style="25" customWidth="1"/>
    <col min="22" max="22" width="15.77734375" style="25" customWidth="1"/>
    <col min="23" max="23" width="17.88671875" style="25" customWidth="1"/>
    <col min="24" max="24" width="10.44140625" style="25" bestFit="1" customWidth="1"/>
    <col min="25" max="25" width="12.6640625" style="25" customWidth="1"/>
    <col min="26" max="26" width="5" style="25" customWidth="1"/>
    <col min="27" max="27" width="10.44140625" style="25" bestFit="1" customWidth="1"/>
    <col min="28" max="28" width="12.33203125" style="25" bestFit="1" customWidth="1"/>
    <col min="29" max="16384" width="8.77734375" style="25"/>
  </cols>
  <sheetData>
    <row r="1" spans="2:16" ht="16.2" thickBot="1" x14ac:dyDescent="0.35">
      <c r="B1" s="1317" t="s">
        <v>456</v>
      </c>
      <c r="C1" s="1318"/>
      <c r="D1" s="1318"/>
      <c r="E1" s="1318"/>
      <c r="F1" s="1318"/>
      <c r="G1" s="1318"/>
      <c r="H1" s="1318"/>
      <c r="I1" s="1318"/>
      <c r="J1" s="1318"/>
      <c r="K1" s="1318"/>
      <c r="L1" s="1318"/>
      <c r="M1" s="1318"/>
      <c r="N1" s="1318"/>
      <c r="O1" s="1318"/>
      <c r="P1" s="1319"/>
    </row>
    <row r="2" spans="2:16" ht="13.8" thickBot="1" x14ac:dyDescent="0.3">
      <c r="I2" s="305"/>
      <c r="P2" s="306"/>
    </row>
    <row r="3" spans="2:16" ht="18" customHeight="1" thickBot="1" x14ac:dyDescent="0.35">
      <c r="B3" s="1176" t="s">
        <v>435</v>
      </c>
      <c r="C3" s="1177" t="s">
        <v>436</v>
      </c>
      <c r="P3" s="306"/>
    </row>
    <row r="4" spans="2:16" ht="18" customHeight="1" x14ac:dyDescent="0.25">
      <c r="B4" s="1184" t="s">
        <v>466</v>
      </c>
      <c r="C4" s="451" t="s">
        <v>91</v>
      </c>
      <c r="E4" s="309" t="s">
        <v>458</v>
      </c>
      <c r="P4" s="306"/>
    </row>
    <row r="5" spans="2:16" ht="18" customHeight="1" x14ac:dyDescent="0.3">
      <c r="B5" s="411" t="s">
        <v>276</v>
      </c>
      <c r="C5" s="453" t="s">
        <v>423</v>
      </c>
      <c r="D5" s="308"/>
      <c r="E5" s="309" t="s">
        <v>437</v>
      </c>
      <c r="J5" s="310" t="s">
        <v>438</v>
      </c>
      <c r="P5" s="306"/>
    </row>
    <row r="6" spans="2:16" ht="18" customHeight="1" x14ac:dyDescent="0.3">
      <c r="B6" s="411" t="s">
        <v>467</v>
      </c>
      <c r="C6" s="453" t="s">
        <v>82</v>
      </c>
      <c r="D6" s="308"/>
      <c r="E6" s="309" t="s">
        <v>531</v>
      </c>
      <c r="J6" s="310"/>
      <c r="P6" s="306"/>
    </row>
    <row r="7" spans="2:16" ht="18" customHeight="1" x14ac:dyDescent="0.3">
      <c r="B7" s="411" t="s">
        <v>142</v>
      </c>
      <c r="C7" s="452" t="s">
        <v>64</v>
      </c>
      <c r="D7" s="308"/>
      <c r="E7" s="309" t="s">
        <v>223</v>
      </c>
      <c r="J7" s="1244" t="s">
        <v>80</v>
      </c>
      <c r="P7" s="306"/>
    </row>
    <row r="8" spans="2:16" ht="18" customHeight="1" x14ac:dyDescent="0.3">
      <c r="B8" s="411" t="s">
        <v>439</v>
      </c>
      <c r="C8" s="454" t="str">
        <f>IF(C5="RURAFLEX","RURAL","URBAN")</f>
        <v>URBAN</v>
      </c>
      <c r="D8" s="308"/>
      <c r="E8" s="312" t="s">
        <v>485</v>
      </c>
      <c r="J8" s="1245" t="s">
        <v>79</v>
      </c>
      <c r="P8" s="306"/>
    </row>
    <row r="9" spans="2:16" ht="18" customHeight="1" x14ac:dyDescent="0.3">
      <c r="B9" s="411" t="s">
        <v>36</v>
      </c>
      <c r="C9" s="452" t="s">
        <v>41</v>
      </c>
      <c r="D9" s="308"/>
      <c r="E9" s="313"/>
      <c r="J9" s="1246" t="s">
        <v>83</v>
      </c>
      <c r="P9" s="306"/>
    </row>
    <row r="10" spans="2:16" ht="18" customHeight="1" x14ac:dyDescent="0.3">
      <c r="B10" s="411" t="s">
        <v>196</v>
      </c>
      <c r="C10" s="452" t="s">
        <v>53</v>
      </c>
      <c r="D10" s="308"/>
      <c r="E10" s="309" t="s">
        <v>440</v>
      </c>
      <c r="J10" s="1247" t="s">
        <v>252</v>
      </c>
      <c r="P10" s="306"/>
    </row>
    <row r="11" spans="2:16" ht="18" customHeight="1" x14ac:dyDescent="0.3">
      <c r="B11" s="411" t="s">
        <v>236</v>
      </c>
      <c r="C11" s="452" t="s">
        <v>82</v>
      </c>
      <c r="D11" s="308"/>
      <c r="E11" s="309" t="s">
        <v>549</v>
      </c>
      <c r="I11" s="25"/>
      <c r="P11" s="306"/>
    </row>
    <row r="12" spans="2:16" ht="18" customHeight="1" x14ac:dyDescent="0.3">
      <c r="B12" s="411" t="s">
        <v>441</v>
      </c>
      <c r="C12" s="1181">
        <v>1</v>
      </c>
      <c r="D12" s="308"/>
      <c r="E12" s="314" t="s">
        <v>520</v>
      </c>
      <c r="I12" s="25"/>
      <c r="P12" s="306"/>
    </row>
    <row r="13" spans="2:16" ht="18" customHeight="1" thickBot="1" x14ac:dyDescent="0.35">
      <c r="B13" s="412" t="s">
        <v>521</v>
      </c>
      <c r="C13" s="1185">
        <v>20000</v>
      </c>
      <c r="D13" s="308"/>
      <c r="E13" s="314" t="s">
        <v>519</v>
      </c>
      <c r="I13" s="25"/>
      <c r="P13" s="306"/>
    </row>
    <row r="14" spans="2:16" ht="18" customHeight="1" x14ac:dyDescent="0.3">
      <c r="B14" s="1182" t="s">
        <v>146</v>
      </c>
      <c r="C14" s="1183">
        <v>0.13400000000000001</v>
      </c>
      <c r="D14" s="309" t="s">
        <v>462</v>
      </c>
      <c r="E14" s="314"/>
      <c r="G14" s="1339" t="s">
        <v>601</v>
      </c>
      <c r="H14" s="1340"/>
      <c r="I14" s="25"/>
      <c r="P14" s="306"/>
    </row>
    <row r="15" spans="2:16" ht="18" customHeight="1" x14ac:dyDescent="0.3">
      <c r="B15" s="378" t="s">
        <v>147</v>
      </c>
      <c r="C15" s="1178">
        <v>0.36</v>
      </c>
      <c r="D15" s="309" t="s">
        <v>462</v>
      </c>
      <c r="E15" s="314"/>
      <c r="G15" s="1340"/>
      <c r="H15" s="1340"/>
      <c r="I15" s="25"/>
      <c r="P15" s="306"/>
    </row>
    <row r="16" spans="2:16" ht="18" customHeight="1" x14ac:dyDescent="0.3">
      <c r="B16" s="379" t="s">
        <v>148</v>
      </c>
      <c r="C16" s="1178">
        <v>0.51</v>
      </c>
      <c r="D16" s="309" t="s">
        <v>462</v>
      </c>
      <c r="E16" s="314"/>
      <c r="G16" s="1340"/>
      <c r="H16" s="1340"/>
      <c r="I16" s="25"/>
      <c r="P16" s="306"/>
    </row>
    <row r="17" spans="2:37" ht="18" customHeight="1" x14ac:dyDescent="0.3">
      <c r="B17" s="1179" t="s">
        <v>173</v>
      </c>
      <c r="C17" s="1178">
        <v>0.7</v>
      </c>
      <c r="D17" s="309" t="s">
        <v>499</v>
      </c>
      <c r="E17" s="314"/>
      <c r="G17" s="1340"/>
      <c r="H17" s="1340"/>
      <c r="I17" s="25"/>
      <c r="P17" s="306"/>
    </row>
    <row r="18" spans="2:37" ht="19.5" customHeight="1" thickBot="1" x14ac:dyDescent="0.35">
      <c r="B18" s="380" t="s">
        <v>255</v>
      </c>
      <c r="C18" s="1180">
        <v>0.95</v>
      </c>
      <c r="D18" s="309" t="s">
        <v>500</v>
      </c>
      <c r="E18" s="315"/>
      <c r="F18" s="315"/>
      <c r="G18" s="1340"/>
      <c r="H18" s="1340"/>
      <c r="I18" s="316"/>
      <c r="P18" s="306"/>
    </row>
    <row r="19" spans="2:37" s="292" customFormat="1" ht="15.45" customHeight="1" thickBot="1" x14ac:dyDescent="0.3">
      <c r="B19" s="1188" t="s">
        <v>442</v>
      </c>
      <c r="C19" s="1189" t="s">
        <v>82</v>
      </c>
      <c r="D19" s="25"/>
      <c r="E19" s="25"/>
      <c r="F19" s="25"/>
      <c r="G19" s="25"/>
      <c r="H19" s="317"/>
      <c r="I19" s="25"/>
      <c r="J19" s="25"/>
      <c r="P19" s="318"/>
    </row>
    <row r="20" spans="2:37" s="167" customFormat="1" ht="13.5" customHeight="1" x14ac:dyDescent="0.25">
      <c r="B20" s="319" t="s">
        <v>443</v>
      </c>
      <c r="D20" s="320"/>
      <c r="E20" s="321"/>
      <c r="J20" s="320"/>
      <c r="P20" s="322"/>
    </row>
    <row r="21" spans="2:37" s="167" customFormat="1" ht="54" customHeight="1" thickBot="1" x14ac:dyDescent="0.3">
      <c r="B21" s="323"/>
      <c r="D21" s="320"/>
      <c r="E21" s="321"/>
      <c r="H21" s="1243" t="s">
        <v>552</v>
      </c>
      <c r="J21" s="320"/>
      <c r="P21" s="322"/>
    </row>
    <row r="22" spans="2:37" s="167" customFormat="1" ht="21.45" customHeight="1" thickBot="1" x14ac:dyDescent="0.35">
      <c r="B22" s="1317" t="s">
        <v>553</v>
      </c>
      <c r="C22" s="1318"/>
      <c r="D22" s="1318"/>
      <c r="E22" s="1318"/>
      <c r="F22" s="1318"/>
      <c r="G22" s="1318"/>
      <c r="H22" s="1318"/>
      <c r="I22" s="1318"/>
      <c r="J22" s="1318"/>
      <c r="K22" s="1318"/>
      <c r="L22" s="1318"/>
      <c r="M22" s="1318"/>
      <c r="N22" s="1318"/>
      <c r="O22" s="1318"/>
      <c r="P22" s="1319"/>
    </row>
    <row r="23" spans="2:37" ht="16.2" thickBot="1" x14ac:dyDescent="0.35">
      <c r="B23" s="400"/>
      <c r="C23" s="50">
        <v>30</v>
      </c>
      <c r="D23" s="50">
        <v>31</v>
      </c>
      <c r="E23" s="50">
        <v>30</v>
      </c>
      <c r="F23" s="50">
        <v>31</v>
      </c>
      <c r="G23" s="50">
        <v>31</v>
      </c>
      <c r="H23" s="50">
        <v>30</v>
      </c>
      <c r="I23" s="50">
        <v>31</v>
      </c>
      <c r="J23" s="50">
        <v>30</v>
      </c>
      <c r="K23" s="50">
        <v>31</v>
      </c>
      <c r="L23" s="50">
        <v>31</v>
      </c>
      <c r="M23" s="50">
        <v>28</v>
      </c>
      <c r="N23" s="50">
        <v>31</v>
      </c>
      <c r="O23" s="400"/>
      <c r="P23" s="322"/>
      <c r="Y23" s="167"/>
      <c r="Z23" s="167"/>
      <c r="AB23" s="167"/>
      <c r="AC23" s="167"/>
      <c r="AD23" s="167"/>
      <c r="AE23" s="167"/>
      <c r="AI23" s="353"/>
      <c r="AJ23" s="354"/>
    </row>
    <row r="24" spans="2:37" s="167" customFormat="1" ht="15" customHeight="1" thickBot="1" x14ac:dyDescent="0.35">
      <c r="B24" s="324" t="s">
        <v>444</v>
      </c>
      <c r="C24" s="325" t="s">
        <v>150</v>
      </c>
      <c r="D24" s="326" t="s">
        <v>151</v>
      </c>
      <c r="E24" s="326" t="s">
        <v>152</v>
      </c>
      <c r="F24" s="326" t="s">
        <v>153</v>
      </c>
      <c r="G24" s="326" t="s">
        <v>154</v>
      </c>
      <c r="H24" s="326" t="s">
        <v>155</v>
      </c>
      <c r="I24" s="326" t="s">
        <v>156</v>
      </c>
      <c r="J24" s="326" t="s">
        <v>157</v>
      </c>
      <c r="K24" s="326" t="s">
        <v>158</v>
      </c>
      <c r="L24" s="326" t="s">
        <v>159</v>
      </c>
      <c r="M24" s="326" t="s">
        <v>160</v>
      </c>
      <c r="N24" s="326" t="s">
        <v>161</v>
      </c>
      <c r="O24" s="327" t="s">
        <v>162</v>
      </c>
      <c r="P24" s="322"/>
    </row>
    <row r="25" spans="2:37" s="167" customFormat="1" ht="14.4" x14ac:dyDescent="0.3">
      <c r="B25" s="328" t="s">
        <v>7</v>
      </c>
      <c r="C25" s="329">
        <f>$C$13*$C14*$C$17*$C$18*C23*24</f>
        <v>1283183.9999999995</v>
      </c>
      <c r="D25" s="329">
        <f t="shared" ref="D25:N25" si="0">$C$13*$C14*$C$17*$C$18*D23*24</f>
        <v>1325956.7999999998</v>
      </c>
      <c r="E25" s="329">
        <f t="shared" si="0"/>
        <v>1283183.9999999995</v>
      </c>
      <c r="F25" s="329">
        <f t="shared" si="0"/>
        <v>1325956.7999999998</v>
      </c>
      <c r="G25" s="329">
        <f t="shared" si="0"/>
        <v>1325956.7999999998</v>
      </c>
      <c r="H25" s="329">
        <f t="shared" si="0"/>
        <v>1283183.9999999995</v>
      </c>
      <c r="I25" s="329">
        <f t="shared" si="0"/>
        <v>1325956.7999999998</v>
      </c>
      <c r="J25" s="329">
        <f t="shared" si="0"/>
        <v>1283183.9999999995</v>
      </c>
      <c r="K25" s="329">
        <f t="shared" si="0"/>
        <v>1325956.7999999998</v>
      </c>
      <c r="L25" s="329">
        <f t="shared" si="0"/>
        <v>1325956.7999999998</v>
      </c>
      <c r="M25" s="329">
        <f t="shared" si="0"/>
        <v>1197638.3999999999</v>
      </c>
      <c r="N25" s="329">
        <f t="shared" si="0"/>
        <v>1325956.7999999998</v>
      </c>
      <c r="O25" s="330">
        <f>SUM(C25:N25)</f>
        <v>15612072</v>
      </c>
      <c r="P25" s="322"/>
      <c r="Y25" s="25"/>
      <c r="Z25" s="25"/>
      <c r="AB25" s="25"/>
      <c r="AC25" s="25"/>
      <c r="AD25" s="25"/>
      <c r="AE25" s="25"/>
    </row>
    <row r="26" spans="2:37" s="167" customFormat="1" ht="13.5" customHeight="1" x14ac:dyDescent="0.3">
      <c r="B26" s="331" t="s">
        <v>8</v>
      </c>
      <c r="C26" s="329">
        <f>$C$13*$C15*$C$17*$C$18*C23*24</f>
        <v>3447360</v>
      </c>
      <c r="D26" s="329">
        <f t="shared" ref="D26:N26" si="1">$C$13*$C15*$C$17*$C$18*D23*24</f>
        <v>3562272</v>
      </c>
      <c r="E26" s="329">
        <f t="shared" si="1"/>
        <v>3447360</v>
      </c>
      <c r="F26" s="329">
        <f t="shared" si="1"/>
        <v>3562272</v>
      </c>
      <c r="G26" s="329">
        <f t="shared" si="1"/>
        <v>3562272</v>
      </c>
      <c r="H26" s="329">
        <f t="shared" si="1"/>
        <v>3447360</v>
      </c>
      <c r="I26" s="329">
        <f t="shared" si="1"/>
        <v>3562272</v>
      </c>
      <c r="J26" s="329">
        <f t="shared" si="1"/>
        <v>3447360</v>
      </c>
      <c r="K26" s="329">
        <f t="shared" si="1"/>
        <v>3562272</v>
      </c>
      <c r="L26" s="329">
        <f t="shared" si="1"/>
        <v>3562272</v>
      </c>
      <c r="M26" s="329">
        <f t="shared" si="1"/>
        <v>3217536</v>
      </c>
      <c r="N26" s="329">
        <f t="shared" si="1"/>
        <v>3562272</v>
      </c>
      <c r="O26" s="332">
        <f t="shared" ref="O26:O30" si="2">SUM(C26:N26)</f>
        <v>41942880</v>
      </c>
      <c r="P26" s="322"/>
      <c r="Y26" s="25"/>
      <c r="Z26" s="25"/>
      <c r="AB26" s="25"/>
      <c r="AC26" s="25"/>
      <c r="AD26" s="25"/>
      <c r="AE26" s="25"/>
    </row>
    <row r="27" spans="2:37" s="167" customFormat="1" ht="13.5" customHeight="1" thickBot="1" x14ac:dyDescent="0.35">
      <c r="B27" s="333" t="s">
        <v>577</v>
      </c>
      <c r="C27" s="329">
        <f>$C$13*$C16*$C$17*$C$18*C23*24</f>
        <v>4883760</v>
      </c>
      <c r="D27" s="329">
        <f t="shared" ref="D27:N27" si="3">$C$13*$C16*$C$17*$C$18*D23*24</f>
        <v>5046552</v>
      </c>
      <c r="E27" s="329">
        <f t="shared" si="3"/>
        <v>4883760</v>
      </c>
      <c r="F27" s="329">
        <f t="shared" si="3"/>
        <v>5046552</v>
      </c>
      <c r="G27" s="329">
        <f t="shared" si="3"/>
        <v>5046552</v>
      </c>
      <c r="H27" s="329">
        <f t="shared" si="3"/>
        <v>4883760</v>
      </c>
      <c r="I27" s="329">
        <f t="shared" si="3"/>
        <v>5046552</v>
      </c>
      <c r="J27" s="329">
        <f t="shared" si="3"/>
        <v>4883760</v>
      </c>
      <c r="K27" s="329">
        <f t="shared" si="3"/>
        <v>5046552</v>
      </c>
      <c r="L27" s="329">
        <f t="shared" si="3"/>
        <v>5046552</v>
      </c>
      <c r="M27" s="329">
        <f t="shared" si="3"/>
        <v>4558176</v>
      </c>
      <c r="N27" s="329">
        <f t="shared" si="3"/>
        <v>5046552</v>
      </c>
      <c r="O27" s="334">
        <f t="shared" si="2"/>
        <v>59419080</v>
      </c>
      <c r="P27" s="322"/>
      <c r="Y27" s="25"/>
      <c r="Z27" s="25"/>
      <c r="AB27" s="25"/>
      <c r="AC27" s="25"/>
      <c r="AD27" s="25"/>
      <c r="AE27" s="25"/>
    </row>
    <row r="28" spans="2:37" s="167" customFormat="1" ht="13.5" customHeight="1" thickBot="1" x14ac:dyDescent="0.35">
      <c r="B28" s="324" t="s">
        <v>445</v>
      </c>
      <c r="C28" s="335">
        <f>SUM(C25:C27)</f>
        <v>9614304</v>
      </c>
      <c r="D28" s="336">
        <f t="shared" ref="D28:N28" si="4">SUM(D25:D27)</f>
        <v>9934780.8000000007</v>
      </c>
      <c r="E28" s="336">
        <f t="shared" si="4"/>
        <v>9614304</v>
      </c>
      <c r="F28" s="336">
        <f t="shared" si="4"/>
        <v>9934780.8000000007</v>
      </c>
      <c r="G28" s="336">
        <f t="shared" si="4"/>
        <v>9934780.8000000007</v>
      </c>
      <c r="H28" s="336">
        <f t="shared" si="4"/>
        <v>9614304</v>
      </c>
      <c r="I28" s="336">
        <f t="shared" si="4"/>
        <v>9934780.8000000007</v>
      </c>
      <c r="J28" s="336">
        <f t="shared" si="4"/>
        <v>9614304</v>
      </c>
      <c r="K28" s="336">
        <f t="shared" si="4"/>
        <v>9934780.8000000007</v>
      </c>
      <c r="L28" s="336">
        <f t="shared" si="4"/>
        <v>9934780.8000000007</v>
      </c>
      <c r="M28" s="336">
        <f t="shared" si="4"/>
        <v>8973350.4000000004</v>
      </c>
      <c r="N28" s="336">
        <f t="shared" si="4"/>
        <v>9934780.8000000007</v>
      </c>
      <c r="O28" s="337">
        <f t="shared" si="2"/>
        <v>116974032</v>
      </c>
      <c r="P28" s="322"/>
      <c r="Y28" s="25"/>
      <c r="Z28" s="25"/>
      <c r="AB28" s="25"/>
      <c r="AC28" s="25"/>
      <c r="AD28" s="25"/>
      <c r="AE28" s="25"/>
      <c r="AK28" s="321"/>
    </row>
    <row r="29" spans="2:37" ht="15" thickBot="1" x14ac:dyDescent="0.35">
      <c r="B29" s="338" t="s">
        <v>576</v>
      </c>
      <c r="C29" s="339">
        <f>$C$13</f>
        <v>20000</v>
      </c>
      <c r="D29" s="339">
        <f t="shared" ref="D29:N30" si="5">$C$13</f>
        <v>20000</v>
      </c>
      <c r="E29" s="339">
        <f t="shared" si="5"/>
        <v>20000</v>
      </c>
      <c r="F29" s="339">
        <f t="shared" si="5"/>
        <v>20000</v>
      </c>
      <c r="G29" s="339">
        <f t="shared" si="5"/>
        <v>20000</v>
      </c>
      <c r="H29" s="339">
        <f t="shared" si="5"/>
        <v>20000</v>
      </c>
      <c r="I29" s="339">
        <f t="shared" si="5"/>
        <v>20000</v>
      </c>
      <c r="J29" s="339">
        <f t="shared" si="5"/>
        <v>20000</v>
      </c>
      <c r="K29" s="339">
        <f t="shared" si="5"/>
        <v>20000</v>
      </c>
      <c r="L29" s="339">
        <f t="shared" si="5"/>
        <v>20000</v>
      </c>
      <c r="M29" s="339">
        <f t="shared" si="5"/>
        <v>20000</v>
      </c>
      <c r="N29" s="339">
        <f t="shared" si="5"/>
        <v>20000</v>
      </c>
      <c r="O29" s="337">
        <f t="shared" si="2"/>
        <v>240000</v>
      </c>
      <c r="P29" s="306"/>
    </row>
    <row r="30" spans="2:37" s="167" customFormat="1" ht="13.5" customHeight="1" thickBot="1" x14ac:dyDescent="0.35">
      <c r="B30" s="341" t="s">
        <v>607</v>
      </c>
      <c r="C30" s="339">
        <f>$C$13</f>
        <v>20000</v>
      </c>
      <c r="D30" s="339">
        <f t="shared" si="5"/>
        <v>20000</v>
      </c>
      <c r="E30" s="339">
        <f t="shared" si="5"/>
        <v>20000</v>
      </c>
      <c r="F30" s="339">
        <f t="shared" si="5"/>
        <v>20000</v>
      </c>
      <c r="G30" s="339">
        <f t="shared" si="5"/>
        <v>20000</v>
      </c>
      <c r="H30" s="339">
        <f t="shared" si="5"/>
        <v>20000</v>
      </c>
      <c r="I30" s="339">
        <f t="shared" si="5"/>
        <v>20000</v>
      </c>
      <c r="J30" s="339">
        <f t="shared" si="5"/>
        <v>20000</v>
      </c>
      <c r="K30" s="339">
        <f t="shared" si="5"/>
        <v>20000</v>
      </c>
      <c r="L30" s="339">
        <f t="shared" si="5"/>
        <v>20000</v>
      </c>
      <c r="M30" s="339">
        <f t="shared" si="5"/>
        <v>20000</v>
      </c>
      <c r="N30" s="339">
        <f t="shared" si="5"/>
        <v>20000</v>
      </c>
      <c r="O30" s="337">
        <f t="shared" si="2"/>
        <v>240000</v>
      </c>
      <c r="P30" s="342"/>
      <c r="Y30" s="25"/>
      <c r="Z30" s="25"/>
      <c r="AB30" s="25"/>
      <c r="AC30" s="25"/>
      <c r="AD30" s="25"/>
      <c r="AE30" s="25"/>
      <c r="AK30" s="321"/>
    </row>
    <row r="31" spans="2:37" s="167" customFormat="1" ht="13.5" customHeight="1" thickBot="1" x14ac:dyDescent="0.3">
      <c r="P31" s="342"/>
      <c r="Y31" s="25"/>
      <c r="Z31" s="25"/>
      <c r="AB31" s="25"/>
      <c r="AC31" s="25"/>
      <c r="AD31" s="25"/>
      <c r="AE31" s="25"/>
      <c r="AK31" s="321"/>
    </row>
    <row r="32" spans="2:37" ht="16.2" thickBot="1" x14ac:dyDescent="0.35">
      <c r="B32" s="1317" t="s">
        <v>495</v>
      </c>
      <c r="C32" s="1318"/>
      <c r="D32" s="1318"/>
      <c r="E32" s="1318"/>
      <c r="F32" s="1318"/>
      <c r="G32" s="1318"/>
      <c r="H32" s="1318"/>
      <c r="I32" s="1318"/>
      <c r="J32" s="1318"/>
      <c r="K32" s="1318"/>
      <c r="L32" s="1318"/>
      <c r="M32" s="1318"/>
      <c r="N32" s="1318"/>
      <c r="O32" s="1318"/>
      <c r="P32" s="1319"/>
    </row>
    <row r="33" spans="2:38" ht="13.8" thickBot="1" x14ac:dyDescent="0.3">
      <c r="B33" s="304"/>
      <c r="I33" s="305"/>
      <c r="P33" s="306"/>
      <c r="Y33" s="167"/>
      <c r="Z33" s="167"/>
      <c r="AB33" s="167"/>
      <c r="AC33" s="167"/>
      <c r="AD33" s="167"/>
    </row>
    <row r="34" spans="2:38" ht="19.05" customHeight="1" thickBot="1" x14ac:dyDescent="0.3">
      <c r="B34" s="1341" t="s">
        <v>603</v>
      </c>
      <c r="C34" s="1334"/>
      <c r="D34" s="1334"/>
      <c r="E34" s="1334"/>
      <c r="F34" s="1334"/>
      <c r="G34" s="1334"/>
      <c r="H34" s="1334"/>
      <c r="I34" s="1334"/>
      <c r="J34" s="1334"/>
      <c r="K34" s="1334"/>
      <c r="L34" s="1334"/>
      <c r="M34" s="1334"/>
      <c r="N34" s="1334"/>
      <c r="O34" s="1342"/>
      <c r="P34" s="306"/>
    </row>
    <row r="35" spans="2:38" ht="16.2" thickBot="1" x14ac:dyDescent="0.35">
      <c r="B35" s="343" t="s">
        <v>446</v>
      </c>
      <c r="C35" s="344" t="s">
        <v>150</v>
      </c>
      <c r="D35" s="344" t="s">
        <v>151</v>
      </c>
      <c r="E35" s="344" t="s">
        <v>152</v>
      </c>
      <c r="F35" s="344" t="s">
        <v>153</v>
      </c>
      <c r="G35" s="344" t="s">
        <v>154</v>
      </c>
      <c r="H35" s="344" t="s">
        <v>155</v>
      </c>
      <c r="I35" s="344" t="s">
        <v>156</v>
      </c>
      <c r="J35" s="344" t="s">
        <v>157</v>
      </c>
      <c r="K35" s="344" t="s">
        <v>158</v>
      </c>
      <c r="L35" s="344" t="s">
        <v>159</v>
      </c>
      <c r="M35" s="344" t="s">
        <v>160</v>
      </c>
      <c r="N35" s="344" t="s">
        <v>161</v>
      </c>
      <c r="O35" s="345" t="s">
        <v>162</v>
      </c>
      <c r="P35" s="306"/>
    </row>
    <row r="36" spans="2:38" ht="14.4" x14ac:dyDescent="0.3">
      <c r="B36" s="328" t="s">
        <v>578</v>
      </c>
      <c r="C36" s="346" cm="1">
        <f t="array" ref="C36">IF($C$19="No",C25,IF($C$5="RURAFLEX",SUM((TEXT('HOURLY DATA'!$B$4:$B$8763,"mmmm")=C$35)*('HOURLY DATA'!$U$4:$U$8763=1)*('HOURLY DATA'!$H$4:$H$8763)),SUM((TEXT('HOURLY DATA'!$B$4:$B$8763,"mmmm")=C$35)*('HOURLY DATA'!$F$4:$F$8763=1)*('HOURLY DATA'!$H$4:$H$8763))))</f>
        <v>1283183.9999999995</v>
      </c>
      <c r="D36" s="346" cm="1">
        <f t="array" ref="D36">IF($C$19="No",D25,IF($C$5="RURAFLEX",SUM((TEXT('HOURLY DATA'!$B$4:$B$8763,"mmmm")=D$35)*('HOURLY DATA'!$U$4:$U$8763=1)*('HOURLY DATA'!$H$4:$H$8763)),SUM((TEXT('HOURLY DATA'!$B$4:$B$8763,"mmmm")=D$35)*('HOURLY DATA'!$F$4:$F$8763=1)*('HOURLY DATA'!$H$4:$H$8763))))</f>
        <v>1325956.7999999998</v>
      </c>
      <c r="E36" s="346" cm="1">
        <f t="array" ref="E36">IF($C$19="No",E25,IF($C$5="RURAFLEX",SUM((TEXT('HOURLY DATA'!$B$4:$B$8763,"mmmm")=E$35)*('HOURLY DATA'!$U$4:$U$8763=1)*('HOURLY DATA'!$H$4:$H$8763)),SUM((TEXT('HOURLY DATA'!$B$4:$B$8763,"mmmm")=E$35)*('HOURLY DATA'!$F$4:$F$8763=1)*('HOURLY DATA'!$H$4:$H$8763))))</f>
        <v>1283183.9999999995</v>
      </c>
      <c r="F36" s="346" cm="1">
        <f t="array" ref="F36">IF($C$19="No",F25,IF($C$5="RURAFLEX",SUM((TEXT('HOURLY DATA'!$B$4:$B$8763,"mmmm")=F$35)*('HOURLY DATA'!$U$4:$U$8763=1)*('HOURLY DATA'!$H$4:$H$8763)),SUM((TEXT('HOURLY DATA'!$B$4:$B$8763,"mmmm")=F$35)*('HOURLY DATA'!$F$4:$F$8763=1)*('HOURLY DATA'!$H$4:$H$8763))))</f>
        <v>1325956.7999999998</v>
      </c>
      <c r="G36" s="346" cm="1">
        <f t="array" ref="G36">IF($C$19="No",G25,IF($C$5="RURAFLEX",SUM((TEXT('HOURLY DATA'!$B$4:$B$8763,"mmmm")=G$35)*('HOURLY DATA'!$U$4:$U$8763=1)*('HOURLY DATA'!$H$4:$H$8763)),SUM((TEXT('HOURLY DATA'!$B$4:$B$8763,"mmmm")=G$35)*('HOURLY DATA'!$F$4:$F$8763=1)*('HOURLY DATA'!$H$4:$H$8763))))</f>
        <v>1325956.7999999998</v>
      </c>
      <c r="H36" s="346" cm="1">
        <f t="array" ref="H36">IF($C$19="No",H25,IF($C$5="RURAFLEX",SUM((TEXT('HOURLY DATA'!$B$4:$B$8763,"mmmm")=H$35)*('HOURLY DATA'!$U$4:$U$8763=1)*('HOURLY DATA'!$H$4:$H$8763)),SUM((TEXT('HOURLY DATA'!$B$4:$B$8763,"mmmm")=H$35)*('HOURLY DATA'!$F$4:$F$8763=1)*('HOURLY DATA'!$H$4:$H$8763))))</f>
        <v>1283183.9999999995</v>
      </c>
      <c r="I36" s="346" cm="1">
        <f t="array" ref="I36">IF($C$19="No",I25,IF($C$5="RURAFLEX",SUM((TEXT('HOURLY DATA'!$B$4:$B$8763,"mmmm")=I$35)*('HOURLY DATA'!$U$4:$U$8763=1)*('HOURLY DATA'!$H$4:$H$8763)),SUM((TEXT('HOURLY DATA'!$B$4:$B$8763,"mmmm")=I$35)*('HOURLY DATA'!$F$4:$F$8763=1)*('HOURLY DATA'!$H$4:$H$8763))))</f>
        <v>1325956.7999999998</v>
      </c>
      <c r="J36" s="346" cm="1">
        <f t="array" ref="J36">IF($C$19="No",J25,IF($C$5="RURAFLEX",SUM((TEXT('HOURLY DATA'!$B$4:$B$8763,"mmmm")=J$35)*('HOURLY DATA'!$U$4:$U$8763=1)*('HOURLY DATA'!$H$4:$H$8763)),SUM((TEXT('HOURLY DATA'!$B$4:$B$8763,"mmmm")=J$35)*('HOURLY DATA'!$F$4:$F$8763=1)*('HOURLY DATA'!$H$4:$H$8763))))</f>
        <v>1283183.9999999995</v>
      </c>
      <c r="K36" s="346" cm="1">
        <f t="array" ref="K36">IF($C$19="No",K25,IF($C$5="RURAFLEX",SUM((TEXT('HOURLY DATA'!$B$4:$B$8763,"mmmm")=K$35)*('HOURLY DATA'!$U$4:$U$8763=1)*('HOURLY DATA'!$H$4:$H$8763)),SUM((TEXT('HOURLY DATA'!$B$4:$B$8763,"mmmm")=K$35)*('HOURLY DATA'!$F$4:$F$8763=1)*('HOURLY DATA'!$H$4:$H$8763))))</f>
        <v>1325956.7999999998</v>
      </c>
      <c r="L36" s="346" cm="1">
        <f t="array" ref="L36">IF($C$19="No",L25,IF($C$5="RURAFLEX",SUM((TEXT('HOURLY DATA'!$B$4:$B$8763,"mmmm")=L$35)*('HOURLY DATA'!$U$4:$U$8763=1)*('HOURLY DATA'!$H$4:$H$8763)),SUM((TEXT('HOURLY DATA'!$B$4:$B$8763,"mmmm")=L$35)*('HOURLY DATA'!$F$4:$F$8763=1)*('HOURLY DATA'!$H$4:$H$8763))))</f>
        <v>1325956.7999999998</v>
      </c>
      <c r="M36" s="346" cm="1">
        <f t="array" ref="M36">IF($C$19="No",M25,IF($C$5="RURAFLEX",SUM((TEXT('HOURLY DATA'!$B$4:$B$8763,"mmmm")=M$35)*('HOURLY DATA'!$U$4:$U$8763=1)*('HOURLY DATA'!$H$4:$H$8763)),SUM((TEXT('HOURLY DATA'!$B$4:$B$8763,"mmmm")=M$35)*('HOURLY DATA'!$F$4:$F$8763=1)*('HOURLY DATA'!$H$4:$H$8763))))</f>
        <v>1197638.3999999999</v>
      </c>
      <c r="N36" s="346" cm="1">
        <f t="array" ref="N36">IF($C$19="No",N25,IF($C$5="RURAFLEX",SUM((TEXT('HOURLY DATA'!$B$4:$B$8763,"mmmm")=N$35)*('HOURLY DATA'!$U$4:$U$8763=1)*('HOURLY DATA'!$H$4:$H$8763)),SUM((TEXT('HOURLY DATA'!$B$4:$B$8763,"mmmm")=N$35)*('HOURLY DATA'!$F$4:$F$8763=1)*('HOURLY DATA'!$H$4:$H$8763))))</f>
        <v>1325956.7999999998</v>
      </c>
      <c r="O36" s="347">
        <f>SUM(C36:N36)</f>
        <v>15612072</v>
      </c>
      <c r="P36" s="306"/>
    </row>
    <row r="37" spans="2:38" ht="14.4" x14ac:dyDescent="0.3">
      <c r="B37" s="331" t="s">
        <v>579</v>
      </c>
      <c r="C37" s="346" cm="1">
        <f t="array" ref="C37">IF($C$19="No",C26,IF($C$5="RURAFLEX",SUM((TEXT('HOURLY DATA'!$B$4:$B$8763,"mmmm")=C$35)*('HOURLY DATA'!$U$4:$U$8763=2)*('HOURLY DATA'!$H$4:$H$8763)),SUM((TEXT('HOURLY DATA'!$B$4:$B$8763,"mmmm")=C$35)*('HOURLY DATA'!$F$4:$F$8763=2)*('HOURLY DATA'!$H$4:$H$8763))))</f>
        <v>3447360</v>
      </c>
      <c r="D37" s="346" cm="1">
        <f t="array" ref="D37">IF($C$19="No",D26,IF($C$5="RURAFLEX",SUM((TEXT('HOURLY DATA'!$B$4:$B$8763,"mmmm")=D$35)*('HOURLY DATA'!$U$4:$U$8763=2)*('HOURLY DATA'!$H$4:$H$8763)),SUM((TEXT('HOURLY DATA'!$B$4:$B$8763,"mmmm")=D$35)*('HOURLY DATA'!$F$4:$F$8763=2)*('HOURLY DATA'!$H$4:$H$8763))))</f>
        <v>3562272</v>
      </c>
      <c r="E37" s="346" cm="1">
        <f t="array" ref="E37">IF($C$19="No",E26,IF($C$5="RURAFLEX",SUM((TEXT('HOURLY DATA'!$B$4:$B$8763,"mmmm")=E$35)*('HOURLY DATA'!$U$4:$U$8763=2)*('HOURLY DATA'!$H$4:$H$8763)),SUM((TEXT('HOURLY DATA'!$B$4:$B$8763,"mmmm")=E$35)*('HOURLY DATA'!$F$4:$F$8763=2)*('HOURLY DATA'!$H$4:$H$8763))))</f>
        <v>3447360</v>
      </c>
      <c r="F37" s="346" cm="1">
        <f t="array" ref="F37">IF($C$19="No",F26,IF($C$5="RURAFLEX",SUM((TEXT('HOURLY DATA'!$B$4:$B$8763,"mmmm")=F$35)*('HOURLY DATA'!$U$4:$U$8763=2)*('HOURLY DATA'!$H$4:$H$8763)),SUM((TEXT('HOURLY DATA'!$B$4:$B$8763,"mmmm")=F$35)*('HOURLY DATA'!$F$4:$F$8763=2)*('HOURLY DATA'!$H$4:$H$8763))))</f>
        <v>3562272</v>
      </c>
      <c r="G37" s="346" cm="1">
        <f t="array" ref="G37">IF($C$19="No",G26,IF($C$5="RURAFLEX",SUM((TEXT('HOURLY DATA'!$B$4:$B$8763,"mmmm")=G$35)*('HOURLY DATA'!$U$4:$U$8763=2)*('HOURLY DATA'!$H$4:$H$8763)),SUM((TEXT('HOURLY DATA'!$B$4:$B$8763,"mmmm")=G$35)*('HOURLY DATA'!$F$4:$F$8763=2)*('HOURLY DATA'!$H$4:$H$8763))))</f>
        <v>3562272</v>
      </c>
      <c r="H37" s="346" cm="1">
        <f t="array" ref="H37">IF($C$19="No",H26,IF($C$5="RURAFLEX",SUM((TEXT('HOURLY DATA'!$B$4:$B$8763,"mmmm")=H$35)*('HOURLY DATA'!$U$4:$U$8763=2)*('HOURLY DATA'!$H$4:$H$8763)),SUM((TEXT('HOURLY DATA'!$B$4:$B$8763,"mmmm")=H$35)*('HOURLY DATA'!$F$4:$F$8763=2)*('HOURLY DATA'!$H$4:$H$8763))))</f>
        <v>3447360</v>
      </c>
      <c r="I37" s="346" cm="1">
        <f t="array" ref="I37">IF($C$19="No",I26,IF($C$5="RURAFLEX",SUM((TEXT('HOURLY DATA'!$B$4:$B$8763,"mmmm")=I$35)*('HOURLY DATA'!$U$4:$U$8763=2)*('HOURLY DATA'!$H$4:$H$8763)),SUM((TEXT('HOURLY DATA'!$B$4:$B$8763,"mmmm")=I$35)*('HOURLY DATA'!$F$4:$F$8763=2)*('HOURLY DATA'!$H$4:$H$8763))))</f>
        <v>3562272</v>
      </c>
      <c r="J37" s="346" cm="1">
        <f t="array" ref="J37">IF($C$19="No",J26,IF($C$5="RURAFLEX",SUM((TEXT('HOURLY DATA'!$B$4:$B$8763,"mmmm")=J$35)*('HOURLY DATA'!$U$4:$U$8763=2)*('HOURLY DATA'!$H$4:$H$8763)),SUM((TEXT('HOURLY DATA'!$B$4:$B$8763,"mmmm")=J$35)*('HOURLY DATA'!$F$4:$F$8763=2)*('HOURLY DATA'!$H$4:$H$8763))))</f>
        <v>3447360</v>
      </c>
      <c r="K37" s="346" cm="1">
        <f t="array" ref="K37">IF($C$19="No",K26,IF($C$5="RURAFLEX",SUM((TEXT('HOURLY DATA'!$B$4:$B$8763,"mmmm")=K$35)*('HOURLY DATA'!$U$4:$U$8763=2)*('HOURLY DATA'!$H$4:$H$8763)),SUM((TEXT('HOURLY DATA'!$B$4:$B$8763,"mmmm")=K$35)*('HOURLY DATA'!$F$4:$F$8763=2)*('HOURLY DATA'!$H$4:$H$8763))))</f>
        <v>3562272</v>
      </c>
      <c r="L37" s="346" cm="1">
        <f t="array" ref="L37">IF($C$19="No",L26,IF($C$5="RURAFLEX",SUM((TEXT('HOURLY DATA'!$B$4:$B$8763,"mmmm")=L$35)*('HOURLY DATA'!$U$4:$U$8763=2)*('HOURLY DATA'!$H$4:$H$8763)),SUM((TEXT('HOURLY DATA'!$B$4:$B$8763,"mmmm")=L$35)*('HOURLY DATA'!$F$4:$F$8763=2)*('HOURLY DATA'!$H$4:$H$8763))))</f>
        <v>3562272</v>
      </c>
      <c r="M37" s="346" cm="1">
        <f t="array" ref="M37">IF($C$19="No",M26,IF($C$5="RURAFLEX",SUM((TEXT('HOURLY DATA'!$B$4:$B$8763,"mmmm")=M$35)*('HOURLY DATA'!$U$4:$U$8763=2)*('HOURLY DATA'!$H$4:$H$8763)),SUM((TEXT('HOURLY DATA'!$B$4:$B$8763,"mmmm")=M$35)*('HOURLY DATA'!$F$4:$F$8763=2)*('HOURLY DATA'!$H$4:$H$8763))))</f>
        <v>3217536</v>
      </c>
      <c r="N37" s="346" cm="1">
        <f t="array" ref="N37">IF($C$19="No",N26,IF($C$5="RURAFLEX",SUM((TEXT('HOURLY DATA'!$B$4:$B$8763,"mmmm")=N$35)*('HOURLY DATA'!$U$4:$U$8763=2)*('HOURLY DATA'!$H$4:$H$8763)),SUM((TEXT('HOURLY DATA'!$B$4:$B$8763,"mmmm")=N$35)*('HOURLY DATA'!$F$4:$F$8763=2)*('HOURLY DATA'!$H$4:$H$8763))))</f>
        <v>3562272</v>
      </c>
      <c r="O37" s="348">
        <f t="shared" ref="O37:O39" si="6">SUM(C37:N37)</f>
        <v>41942880</v>
      </c>
      <c r="P37" s="306"/>
      <c r="Y37" s="167"/>
      <c r="Z37" s="167"/>
      <c r="AB37" s="167"/>
      <c r="AC37" s="167"/>
      <c r="AD37" s="167"/>
      <c r="AE37" s="167"/>
      <c r="AI37" s="349" t="s">
        <v>447</v>
      </c>
      <c r="AJ37" s="350"/>
      <c r="AL37" s="351" t="s">
        <v>81</v>
      </c>
    </row>
    <row r="38" spans="2:38" ht="15" customHeight="1" thickBot="1" x14ac:dyDescent="0.35">
      <c r="B38" s="333" t="s">
        <v>580</v>
      </c>
      <c r="C38" s="346" cm="1">
        <f t="array" ref="C38">IF($C$19="No",C27,IF($C$5="RURAFLEX",SUM((TEXT('HOURLY DATA'!$B$4:$B$8763,"mmmm")=C$35)*('HOURLY DATA'!$U$4:$U$8763=3)*('HOURLY DATA'!$H$4:$H$8763)),SUM((TEXT('HOURLY DATA'!$B$4:$B$8763,"mmmm")=C$35)*('HOURLY DATA'!$F$4:$F$8763=3)*('HOURLY DATA'!$H$4:$H$8763))))</f>
        <v>4883760</v>
      </c>
      <c r="D38" s="346" cm="1">
        <f t="array" ref="D38">IF($C$19="No",D27,IF($C$5="RURAFLEX",SUM((TEXT('HOURLY DATA'!$B$4:$B$8763,"mmmm")=D$35)*('HOURLY DATA'!$U$4:$U$8763=3)*('HOURLY DATA'!$H$4:$H$8763)),SUM((TEXT('HOURLY DATA'!$B$4:$B$8763,"mmmm")=D$35)*('HOURLY DATA'!$F$4:$F$8763=3)*('HOURLY DATA'!$H$4:$H$8763))))</f>
        <v>5046552</v>
      </c>
      <c r="E38" s="346" cm="1">
        <f t="array" ref="E38">IF($C$19="No",E27,IF($C$5="RURAFLEX",SUM((TEXT('HOURLY DATA'!$B$4:$B$8763,"mmmm")=E$35)*('HOURLY DATA'!$U$4:$U$8763=3)*('HOURLY DATA'!$H$4:$H$8763)),SUM((TEXT('HOURLY DATA'!$B$4:$B$8763,"mmmm")=E$35)*('HOURLY DATA'!$F$4:$F$8763=3)*('HOURLY DATA'!$H$4:$H$8763))))</f>
        <v>4883760</v>
      </c>
      <c r="F38" s="346" cm="1">
        <f t="array" ref="F38">IF($C$19="No",F27,IF($C$5="RURAFLEX",SUM((TEXT('HOURLY DATA'!$B$4:$B$8763,"mmmm")=F$35)*('HOURLY DATA'!$U$4:$U$8763=3)*('HOURLY DATA'!$H$4:$H$8763)),SUM((TEXT('HOURLY DATA'!$B$4:$B$8763,"mmmm")=F$35)*('HOURLY DATA'!$F$4:$F$8763=3)*('HOURLY DATA'!$H$4:$H$8763))))</f>
        <v>5046552</v>
      </c>
      <c r="G38" s="346" cm="1">
        <f t="array" ref="G38">IF($C$19="No",G27,IF($C$5="RURAFLEX",SUM((TEXT('HOURLY DATA'!$B$4:$B$8763,"mmmm")=G$35)*('HOURLY DATA'!$U$4:$U$8763=3)*('HOURLY DATA'!$H$4:$H$8763)),SUM((TEXT('HOURLY DATA'!$B$4:$B$8763,"mmmm")=G$35)*('HOURLY DATA'!$F$4:$F$8763=3)*('HOURLY DATA'!$H$4:$H$8763))))</f>
        <v>5046552</v>
      </c>
      <c r="H38" s="346" cm="1">
        <f t="array" ref="H38">IF($C$19="No",H27,IF($C$5="RURAFLEX",SUM((TEXT('HOURLY DATA'!$B$4:$B$8763,"mmmm")=H$35)*('HOURLY DATA'!$U$4:$U$8763=3)*('HOURLY DATA'!$H$4:$H$8763)),SUM((TEXT('HOURLY DATA'!$B$4:$B$8763,"mmmm")=H$35)*('HOURLY DATA'!$F$4:$F$8763=3)*('HOURLY DATA'!$H$4:$H$8763))))</f>
        <v>4883760</v>
      </c>
      <c r="I38" s="346" cm="1">
        <f t="array" ref="I38">IF($C$19="No",I27,IF($C$5="RURAFLEX",SUM((TEXT('HOURLY DATA'!$B$4:$B$8763,"mmmm")=I$35)*('HOURLY DATA'!$U$4:$U$8763=3)*('HOURLY DATA'!$H$4:$H$8763)),SUM((TEXT('HOURLY DATA'!$B$4:$B$8763,"mmmm")=I$35)*('HOURLY DATA'!$F$4:$F$8763=3)*('HOURLY DATA'!$H$4:$H$8763))))</f>
        <v>5046552</v>
      </c>
      <c r="J38" s="346" cm="1">
        <f t="array" ref="J38">IF($C$19="No",J27,IF($C$5="RURAFLEX",SUM((TEXT('HOURLY DATA'!$B$4:$B$8763,"mmmm")=J$35)*('HOURLY DATA'!$U$4:$U$8763=3)*('HOURLY DATA'!$H$4:$H$8763)),SUM((TEXT('HOURLY DATA'!$B$4:$B$8763,"mmmm")=J$35)*('HOURLY DATA'!$F$4:$F$8763=3)*('HOURLY DATA'!$H$4:$H$8763))))</f>
        <v>4883760</v>
      </c>
      <c r="K38" s="346" cm="1">
        <f t="array" ref="K38">IF($C$19="No",K27,IF($C$5="RURAFLEX",SUM((TEXT('HOURLY DATA'!$B$4:$B$8763,"mmmm")=K$35)*('HOURLY DATA'!$U$4:$U$8763=3)*('HOURLY DATA'!$H$4:$H$8763)),SUM((TEXT('HOURLY DATA'!$B$4:$B$8763,"mmmm")=K$35)*('HOURLY DATA'!$F$4:$F$8763=3)*('HOURLY DATA'!$H$4:$H$8763))))</f>
        <v>5046552</v>
      </c>
      <c r="L38" s="346" cm="1">
        <f t="array" ref="L38">IF($C$19="No",L27,IF($C$5="RURAFLEX",SUM((TEXT('HOURLY DATA'!$B$4:$B$8763,"mmmm")=L$35)*('HOURLY DATA'!$U$4:$U$8763=3)*('HOURLY DATA'!$H$4:$H$8763)),SUM((TEXT('HOURLY DATA'!$B$4:$B$8763,"mmmm")=L$35)*('HOURLY DATA'!$F$4:$F$8763=3)*('HOURLY DATA'!$H$4:$H$8763))))</f>
        <v>5046552</v>
      </c>
      <c r="M38" s="346" cm="1">
        <f t="array" ref="M38">IF($C$19="No",M27,IF($C$5="RURAFLEX",SUM((TEXT('HOURLY DATA'!$B$4:$B$8763,"mmmm")=M$35)*('HOURLY DATA'!$U$4:$U$8763=3)*('HOURLY DATA'!$H$4:$H$8763)),SUM((TEXT('HOURLY DATA'!$B$4:$B$8763,"mmmm")=M$35)*('HOURLY DATA'!$F$4:$F$8763=3)*('HOURLY DATA'!$H$4:$H$8763))))</f>
        <v>4558176</v>
      </c>
      <c r="N38" s="346" cm="1">
        <f t="array" ref="N38">IF($C$19="No",N27,IF($C$5="RURAFLEX",SUM((TEXT('HOURLY DATA'!$B$4:$B$8763,"mmmm")=N$35)*('HOURLY DATA'!$U$4:$U$8763=3)*('HOURLY DATA'!$H$4:$H$8763)),SUM((TEXT('HOURLY DATA'!$B$4:$B$8763,"mmmm")=N$35)*('HOURLY DATA'!$F$4:$F$8763=3)*('HOURLY DATA'!$H$4:$H$8763))))</f>
        <v>5046552</v>
      </c>
      <c r="O38" s="352">
        <f t="shared" si="6"/>
        <v>59419080</v>
      </c>
      <c r="P38" s="306"/>
      <c r="Y38" s="167"/>
      <c r="Z38" s="167"/>
      <c r="AB38" s="167"/>
      <c r="AC38" s="167"/>
      <c r="AD38" s="167"/>
      <c r="AE38" s="167"/>
      <c r="AI38" s="353">
        <v>1</v>
      </c>
      <c r="AJ38" s="354" t="s">
        <v>448</v>
      </c>
      <c r="AL38" s="351" t="s">
        <v>82</v>
      </c>
    </row>
    <row r="39" spans="2:38" ht="15" thickBot="1" x14ac:dyDescent="0.35">
      <c r="B39" s="324" t="s">
        <v>445</v>
      </c>
      <c r="C39" s="335">
        <f>SUM(C36:C38)</f>
        <v>9614304</v>
      </c>
      <c r="D39" s="335">
        <f t="shared" ref="D39:N39" si="7">SUM(D36:D38)</f>
        <v>9934780.8000000007</v>
      </c>
      <c r="E39" s="335">
        <f t="shared" si="7"/>
        <v>9614304</v>
      </c>
      <c r="F39" s="335">
        <f t="shared" si="7"/>
        <v>9934780.8000000007</v>
      </c>
      <c r="G39" s="335">
        <f t="shared" si="7"/>
        <v>9934780.8000000007</v>
      </c>
      <c r="H39" s="335">
        <f t="shared" si="7"/>
        <v>9614304</v>
      </c>
      <c r="I39" s="335">
        <f t="shared" si="7"/>
        <v>9934780.8000000007</v>
      </c>
      <c r="J39" s="335">
        <f t="shared" si="7"/>
        <v>9614304</v>
      </c>
      <c r="K39" s="335">
        <f t="shared" si="7"/>
        <v>9934780.8000000007</v>
      </c>
      <c r="L39" s="335">
        <f t="shared" si="7"/>
        <v>9934780.8000000007</v>
      </c>
      <c r="M39" s="335">
        <f t="shared" si="7"/>
        <v>8973350.4000000004</v>
      </c>
      <c r="N39" s="335">
        <f t="shared" si="7"/>
        <v>9934780.8000000007</v>
      </c>
      <c r="O39" s="337">
        <f t="shared" si="6"/>
        <v>116974032</v>
      </c>
      <c r="P39" s="306"/>
      <c r="Y39" s="167"/>
      <c r="Z39" s="167"/>
      <c r="AB39" s="167"/>
      <c r="AC39" s="167"/>
      <c r="AD39" s="167"/>
      <c r="AE39" s="167"/>
      <c r="AI39" s="353">
        <v>2</v>
      </c>
      <c r="AJ39" s="354" t="s">
        <v>448</v>
      </c>
    </row>
    <row r="40" spans="2:38" ht="15" thickBot="1" x14ac:dyDescent="0.35">
      <c r="B40" s="338" t="s">
        <v>576</v>
      </c>
      <c r="C40" s="355" cm="1">
        <f t="array" ref="C40" xml:space="preserve"> IF($C$19 = "Yes", MAX(IF((TEXT('HOURLY DATA'!$B$4:$B$8763, "mmmm") = C$35) * OR('HOURLY DATA'!$F$4:$F$8763 = 2, 'HOURLY DATA'!$F$4:$F$8763 = 1), 'HOURLY DATA'!$M$4:$M$8763)), C29)</f>
        <v>20000</v>
      </c>
      <c r="D40" s="355" cm="1">
        <f t="array" ref="D40" xml:space="preserve"> IF($C$19 = "Yes", MAX(IF((TEXT('HOURLY DATA'!$B$4:$B$8763, "mmmm") = D$35) * OR('HOURLY DATA'!$F$4:$F$8763 = 2, 'HOURLY DATA'!$F$4:$F$8763 = 1), 'HOURLY DATA'!$M$4:$M$8763)), D29)</f>
        <v>20000</v>
      </c>
      <c r="E40" s="355" cm="1">
        <f t="array" ref="E40" xml:space="preserve"> IF($C$19 = "Yes", MAX(IF((TEXT('HOURLY DATA'!$B$4:$B$8763, "mmmm") = E$35) * OR('HOURLY DATA'!$F$4:$F$8763 = 2, 'HOURLY DATA'!$F$4:$F$8763 = 1), 'HOURLY DATA'!$M$4:$M$8763)), E29)</f>
        <v>20000</v>
      </c>
      <c r="F40" s="355" cm="1">
        <f t="array" ref="F40" xml:space="preserve"> IF($C$19 = "Yes", MAX(IF((TEXT('HOURLY DATA'!$B$4:$B$8763, "mmmm") = F$35) * OR('HOURLY DATA'!$F$4:$F$8763 = 2, 'HOURLY DATA'!$F$4:$F$8763 = 1), 'HOURLY DATA'!$M$4:$M$8763)), F29)</f>
        <v>20000</v>
      </c>
      <c r="G40" s="355" cm="1">
        <f t="array" ref="G40" xml:space="preserve"> IF($C$19 = "Yes", MAX(IF((TEXT('HOURLY DATA'!$B$4:$B$8763, "mmmm") = G$35) * OR('HOURLY DATA'!$F$4:$F$8763 = 2, 'HOURLY DATA'!$F$4:$F$8763 = 1), 'HOURLY DATA'!$M$4:$M$8763)), G29)</f>
        <v>20000</v>
      </c>
      <c r="H40" s="355" cm="1">
        <f t="array" ref="H40" xml:space="preserve"> IF($C$19 = "Yes", MAX(IF((TEXT('HOURLY DATA'!$B$4:$B$8763, "mmmm") = H$35) * OR('HOURLY DATA'!$F$4:$F$8763 = 2, 'HOURLY DATA'!$F$4:$F$8763 = 1), 'HOURLY DATA'!$M$4:$M$8763)), H29)</f>
        <v>20000</v>
      </c>
      <c r="I40" s="355" cm="1">
        <f t="array" ref="I40" xml:space="preserve"> IF($C$19 = "Yes", MAX(IF((TEXT('HOURLY DATA'!$B$4:$B$8763, "mmmm") = I$35) * OR('HOURLY DATA'!$F$4:$F$8763 = 2, 'HOURLY DATA'!$F$4:$F$8763 = 1), 'HOURLY DATA'!$M$4:$M$8763)), I29)</f>
        <v>20000</v>
      </c>
      <c r="J40" s="355" cm="1">
        <f t="array" ref="J40" xml:space="preserve"> IF($C$19 = "Yes", MAX(IF((TEXT('HOURLY DATA'!$B$4:$B$8763, "mmmm") = J$35) * OR('HOURLY DATA'!$F$4:$F$8763 = 2, 'HOURLY DATA'!$F$4:$F$8763 = 1), 'HOURLY DATA'!$M$4:$M$8763)), J29)</f>
        <v>20000</v>
      </c>
      <c r="K40" s="355" cm="1">
        <f t="array" ref="K40" xml:space="preserve"> IF($C$19 = "Yes", MAX(IF((TEXT('HOURLY DATA'!$B$4:$B$8763, "mmmm") = K$35) * OR('HOURLY DATA'!$F$4:$F$8763 = 2, 'HOURLY DATA'!$F$4:$F$8763 = 1), 'HOURLY DATA'!$M$4:$M$8763)), K29)</f>
        <v>20000</v>
      </c>
      <c r="L40" s="355" cm="1">
        <f t="array" ref="L40" xml:space="preserve"> IF($C$19 = "Yes", MAX(IF((TEXT('HOURLY DATA'!$B$4:$B$8763, "mmmm") = L$35) * OR('HOURLY DATA'!$F$4:$F$8763 = 2, 'HOURLY DATA'!$F$4:$F$8763 = 1), 'HOURLY DATA'!$M$4:$M$8763)), L29)</f>
        <v>20000</v>
      </c>
      <c r="M40" s="355" cm="1">
        <f t="array" ref="M40" xml:space="preserve"> IF($C$19 = "Yes", MAX(IF((TEXT('HOURLY DATA'!$B$4:$B$8763, "mmmm") = M$35) * OR('HOURLY DATA'!$F$4:$F$8763 = 2, 'HOURLY DATA'!$F$4:$F$8763 = 1), 'HOURLY DATA'!$M$4:$M$8763)), M29)</f>
        <v>20000</v>
      </c>
      <c r="N40" s="355" cm="1">
        <f t="array" ref="N40" xml:space="preserve"> IF($C$19 = "Yes", MAX(IF((TEXT('HOURLY DATA'!$B$4:$B$8763, "mmmm") = N$35) * OR('HOURLY DATA'!$F$4:$F$8763 = 2, 'HOURLY DATA'!$F$4:$F$8763 = 1), 'HOURLY DATA'!$M$4:$M$8763)), N29)</f>
        <v>20000</v>
      </c>
      <c r="O40" s="356">
        <f>SUM(C40:N40)</f>
        <v>240000</v>
      </c>
      <c r="P40" s="306"/>
      <c r="Y40" s="167"/>
      <c r="Z40" s="167"/>
      <c r="AB40" s="167"/>
      <c r="AC40" s="167"/>
      <c r="AD40" s="167"/>
      <c r="AE40" s="167"/>
      <c r="AI40" s="353"/>
      <c r="AJ40" s="354"/>
    </row>
    <row r="41" spans="2:38" ht="15" thickBot="1" x14ac:dyDescent="0.35">
      <c r="B41" s="341" t="s">
        <v>607</v>
      </c>
      <c r="C41" s="357" cm="1">
        <f t="array" ref="C41">IF($C$19 = "Yes", MAX(IF(TEXT('HOURLY DATA'!$B$4:$B$8763,"mmmm")=C$35, 'HOURLY DATA'!$M$4:$M$8763)), C$30)</f>
        <v>20000</v>
      </c>
      <c r="D41" s="357" cm="1">
        <f t="array" ref="D41">IF($C$19 = "Yes", MAX(IF(TEXT('HOURLY DATA'!$B$4:$B$8763,"mmmm")=D$35, 'HOURLY DATA'!$M$4:$M$8763)), D$30)</f>
        <v>20000</v>
      </c>
      <c r="E41" s="357" cm="1">
        <f t="array" ref="E41">IF($C$19 = "Yes", MAX(IF(TEXT('HOURLY DATA'!$B$4:$B$8763,"mmmm")=E$35, 'HOURLY DATA'!$M$4:$M$8763)), E$30)</f>
        <v>20000</v>
      </c>
      <c r="F41" s="357" cm="1">
        <f t="array" ref="F41">IF($C$19 = "Yes", MAX(IF(TEXT('HOURLY DATA'!$B$4:$B$8763,"mmmm")=F$35, 'HOURLY DATA'!$M$4:$M$8763)), F$30)</f>
        <v>20000</v>
      </c>
      <c r="G41" s="357" cm="1">
        <f t="array" ref="G41">IF($C$19 = "Yes", MAX(IF(TEXT('HOURLY DATA'!$B$4:$B$8763,"mmmm")=G$35, 'HOURLY DATA'!$M$4:$M$8763)), G$30)</f>
        <v>20000</v>
      </c>
      <c r="H41" s="357" cm="1">
        <f t="array" ref="H41">IF($C$19 = "Yes", MAX(IF(TEXT('HOURLY DATA'!$B$4:$B$8763,"mmmm")=H$35, 'HOURLY DATA'!$M$4:$M$8763)), H$30)</f>
        <v>20000</v>
      </c>
      <c r="I41" s="357" cm="1">
        <f t="array" ref="I41">IF($C$19 = "Yes", MAX(IF(TEXT('HOURLY DATA'!$B$4:$B$8763,"mmmm")=I$35, 'HOURLY DATA'!$M$4:$M$8763)), I$30)</f>
        <v>20000</v>
      </c>
      <c r="J41" s="357" cm="1">
        <f t="array" ref="J41">IF($C$19 = "Yes", MAX(IF(TEXT('HOURLY DATA'!$B$4:$B$8763,"mmmm")=J$35, 'HOURLY DATA'!$M$4:$M$8763)), J$30)</f>
        <v>20000</v>
      </c>
      <c r="K41" s="357" cm="1">
        <f t="array" ref="K41">IF($C$19 = "Yes", MAX(IF(TEXT('HOURLY DATA'!$B$4:$B$8763,"mmmm")=K$35, 'HOURLY DATA'!$M$4:$M$8763)), K$30)</f>
        <v>20000</v>
      </c>
      <c r="L41" s="357" cm="1">
        <f t="array" ref="L41">IF($C$19 = "Yes", MAX(IF(TEXT('HOURLY DATA'!$B$4:$B$8763,"mmmm")=L$35, 'HOURLY DATA'!$M$4:$M$8763)), L$30)</f>
        <v>20000</v>
      </c>
      <c r="M41" s="357" cm="1">
        <f t="array" ref="M41">IF($C$19 = "Yes", MAX(IF(TEXT('HOURLY DATA'!$B$4:$B$8763,"mmmm")=M$35, 'HOURLY DATA'!$M$4:$M$8763)), M$30)</f>
        <v>20000</v>
      </c>
      <c r="N41" s="357" cm="1">
        <f t="array" ref="N41">IF($C$19 = "Yes", MAX(IF(TEXT('HOURLY DATA'!$B$4:$B$8763,"mmmm")=N$35, 'HOURLY DATA'!$M$4:$M$8763)), N$30)</f>
        <v>20000</v>
      </c>
      <c r="O41" s="358">
        <f>SUM(C41:N41)</f>
        <v>240000</v>
      </c>
      <c r="P41" s="306"/>
      <c r="Y41" s="167"/>
      <c r="Z41" s="167"/>
      <c r="AB41" s="167"/>
      <c r="AC41" s="167"/>
      <c r="AD41" s="167"/>
      <c r="AE41" s="167"/>
      <c r="AI41" s="353"/>
      <c r="AJ41" s="354"/>
    </row>
    <row r="42" spans="2:38" ht="21.45" customHeight="1" thickBot="1" x14ac:dyDescent="0.3">
      <c r="B42" s="1343" t="s">
        <v>604</v>
      </c>
      <c r="C42" s="1337"/>
      <c r="D42" s="1337"/>
      <c r="E42" s="1337"/>
      <c r="F42" s="1337"/>
      <c r="G42" s="1337"/>
      <c r="H42" s="1337"/>
      <c r="I42" s="1337"/>
      <c r="J42" s="1337"/>
      <c r="K42" s="1337"/>
      <c r="L42" s="1337"/>
      <c r="M42" s="1337"/>
      <c r="N42" s="1337"/>
      <c r="O42" s="1344"/>
      <c r="P42" s="306"/>
      <c r="Y42" s="167"/>
      <c r="Z42" s="167"/>
      <c r="AB42" s="167"/>
      <c r="AC42" s="167"/>
      <c r="AD42" s="167"/>
      <c r="AE42" s="167"/>
      <c r="AI42" s="353">
        <v>4</v>
      </c>
      <c r="AJ42" s="354" t="s">
        <v>448</v>
      </c>
    </row>
    <row r="43" spans="2:38" ht="14.4" x14ac:dyDescent="0.3">
      <c r="B43" s="328" t="s">
        <v>581</v>
      </c>
      <c r="C43" s="359" cm="1">
        <f t="array" ref="C43">IF($C$19="No",C25,IF($C$5="RURAFLEX",SUM((TEXT('HOURLY DATA'!$B$4:$B$8763,"mmmm")=C$35)*('HOURLY DATA'!$T$4:$T$8763=1)*('HOURLY DATA'!$H$4:$H$8763)),SUM((TEXT('HOURLY DATA'!$B$4:$B$8763,"mmmm")=C$35)*('HOURLY DATA'!$G$4:$G$8763=1)*('HOURLY DATA'!$H$4:$H$8763))))</f>
        <v>1283183.9999999995</v>
      </c>
      <c r="D43" s="359" cm="1">
        <f t="array" ref="D43">IF($C$19="No",D25,IF($C$5="RURAFLEX",SUM((TEXT('HOURLY DATA'!$B$4:$B$8763,"mmmm")=D$35)*('HOURLY DATA'!$T$4:$T$8763=1)*('HOURLY DATA'!$H$4:$H$8763)),SUM((TEXT('HOURLY DATA'!$B$4:$B$8763,"mmmm")=D$35)*('HOURLY DATA'!$G$4:$G$8763=1)*('HOURLY DATA'!$H$4:$H$8763))))</f>
        <v>1325956.7999999998</v>
      </c>
      <c r="E43" s="359" cm="1">
        <f t="array" ref="E43">IF($C$19="No",E25,IF($C$5="RURAFLEX",SUM((TEXT('HOURLY DATA'!$B$4:$B$8763,"mmmm")=E$35)*('HOURLY DATA'!$T$4:$T$8763=1)*('HOURLY DATA'!$H$4:$H$8763)),SUM((TEXT('HOURLY DATA'!$B$4:$B$8763,"mmmm")=E$35)*('HOURLY DATA'!$G$4:$G$8763=1)*('HOURLY DATA'!$H$4:$H$8763))))</f>
        <v>1283183.9999999995</v>
      </c>
      <c r="F43" s="359" cm="1">
        <f t="array" ref="F43">IF($C$19="No",F25,IF($C$5="RURAFLEX",SUM((TEXT('HOURLY DATA'!$B$4:$B$8763,"mmmm")=F$35)*('HOURLY DATA'!$T$4:$T$8763=1)*('HOURLY DATA'!$H$4:$H$8763)),SUM((TEXT('HOURLY DATA'!$B$4:$B$8763,"mmmm")=F$35)*('HOURLY DATA'!$G$4:$G$8763=1)*('HOURLY DATA'!$H$4:$H$8763))))</f>
        <v>1325956.7999999998</v>
      </c>
      <c r="G43" s="359" cm="1">
        <f t="array" ref="G43">IF($C$19="No",G25,IF($C$5="RURAFLEX",SUM((TEXT('HOURLY DATA'!$B$4:$B$8763,"mmmm")=G$35)*('HOURLY DATA'!$T$4:$T$8763=1)*('HOURLY DATA'!$H$4:$H$8763)),SUM((TEXT('HOURLY DATA'!$B$4:$B$8763,"mmmm")=G$35)*('HOURLY DATA'!$G$4:$G$8763=1)*('HOURLY DATA'!$H$4:$H$8763))))</f>
        <v>1325956.7999999998</v>
      </c>
      <c r="H43" s="359" cm="1">
        <f t="array" ref="H43">IF($C$19="No",H25,IF($C$5="RURAFLEX",SUM((TEXT('HOURLY DATA'!$B$4:$B$8763,"mmmm")=H$35)*('HOURLY DATA'!$T$4:$T$8763=1)*('HOURLY DATA'!$H$4:$H$8763)),SUM((TEXT('HOURLY DATA'!$B$4:$B$8763,"mmmm")=H$35)*('HOURLY DATA'!$G$4:$G$8763=1)*('HOURLY DATA'!$H$4:$H$8763))))</f>
        <v>1283183.9999999995</v>
      </c>
      <c r="I43" s="359" cm="1">
        <f t="array" ref="I43">IF($C$19="No",I25,IF($C$5="RURAFLEX",SUM((TEXT('HOURLY DATA'!$B$4:$B$8763,"mmmm")=I$35)*('HOURLY DATA'!$T$4:$T$8763=1)*('HOURLY DATA'!$H$4:$H$8763)),SUM((TEXT('HOURLY DATA'!$B$4:$B$8763,"mmmm")=I$35)*('HOURLY DATA'!$G$4:$G$8763=1)*('HOURLY DATA'!$H$4:$H$8763))))</f>
        <v>1325956.7999999998</v>
      </c>
      <c r="J43" s="359" cm="1">
        <f t="array" ref="J43">IF($C$19="No",J25,IF($C$5="RURAFLEX",SUM((TEXT('HOURLY DATA'!$B$4:$B$8763,"mmmm")=J$35)*('HOURLY DATA'!$T$4:$T$8763=1)*('HOURLY DATA'!$H$4:$H$8763)),SUM((TEXT('HOURLY DATA'!$B$4:$B$8763,"mmmm")=J$35)*('HOURLY DATA'!$G$4:$G$8763=1)*('HOURLY DATA'!$H$4:$H$8763))))</f>
        <v>1283183.9999999995</v>
      </c>
      <c r="K43" s="359" cm="1">
        <f t="array" ref="K43">IF($C$19="No",K25,IF($C$5="RURAFLEX",SUM((TEXT('HOURLY DATA'!$B$4:$B$8763,"mmmm")=K$35)*('HOURLY DATA'!$T$4:$T$8763=1)*('HOURLY DATA'!$H$4:$H$8763)),SUM((TEXT('HOURLY DATA'!$B$4:$B$8763,"mmmm")=K$35)*('HOURLY DATA'!$G$4:$G$8763=1)*('HOURLY DATA'!$H$4:$H$8763))))</f>
        <v>1325956.7999999998</v>
      </c>
      <c r="L43" s="359" cm="1">
        <f t="array" ref="L43">IF($C$19="No",L25,IF($C$5="RURAFLEX",SUM((TEXT('HOURLY DATA'!$B$4:$B$8763,"mmmm")=L$35)*('HOURLY DATA'!$T$4:$T$8763=1)*('HOURLY DATA'!$H$4:$H$8763)),SUM((TEXT('HOURLY DATA'!$B$4:$B$8763,"mmmm")=L$35)*('HOURLY DATA'!$G$4:$G$8763=1)*('HOURLY DATA'!$H$4:$H$8763))))</f>
        <v>1325956.7999999998</v>
      </c>
      <c r="M43" s="359" cm="1">
        <f t="array" ref="M43">IF($C$19="No",M25,IF($C$5="RURAFLEX",SUM((TEXT('HOURLY DATA'!$B$4:$B$8763,"mmmm")=M$35)*('HOURLY DATA'!$T$4:$T$8763=1)*('HOURLY DATA'!$H$4:$H$8763)),SUM((TEXT('HOURLY DATA'!$B$4:$B$8763,"mmmm")=M$35)*('HOURLY DATA'!$G$4:$G$8763=1)*('HOURLY DATA'!$H$4:$H$8763))))</f>
        <v>1197638.3999999999</v>
      </c>
      <c r="N43" s="359" cm="1">
        <f t="array" ref="N43">IF($C$19="No",N25,IF($C$5="RURAFLEX",SUM((TEXT('HOURLY DATA'!$B$4:$B$8763,"mmmm")=N$35)*('HOURLY DATA'!$T$4:$T$8763=1)*('HOURLY DATA'!$H$4:$H$8763)),SUM((TEXT('HOURLY DATA'!$B$4:$B$8763,"mmmm")=N$35)*('HOURLY DATA'!$G$4:$G$8763=1)*('HOURLY DATA'!$H$4:$H$8763))))</f>
        <v>1325956.7999999998</v>
      </c>
      <c r="O43" s="347">
        <f>SUM(C43:N43)</f>
        <v>15612072</v>
      </c>
      <c r="P43" s="306"/>
      <c r="Y43" s="167"/>
      <c r="Z43" s="167"/>
      <c r="AB43" s="167"/>
      <c r="AC43" s="167"/>
      <c r="AD43" s="167"/>
      <c r="AE43" s="167"/>
      <c r="AI43" s="353"/>
      <c r="AJ43" s="354"/>
    </row>
    <row r="44" spans="2:38" ht="14.4" x14ac:dyDescent="0.3">
      <c r="B44" s="331" t="s">
        <v>582</v>
      </c>
      <c r="C44" s="359" cm="1">
        <f t="array" ref="C44">IF($C$19="No",C26,IF($C$5="RURAFLEX",SUM((TEXT('HOURLY DATA'!$B$4:$B$8763,"mmmm")=C$35)*('HOURLY DATA'!$T$4:$T$8763=2)*('HOURLY DATA'!$H$4:$H$8763)),SUM((TEXT('HOURLY DATA'!$B$4:$B$8763,"mmmm")=C$35)*('HOURLY DATA'!$G$4:$G$8763=2)*('HOURLY DATA'!$H$4:$H$8763))))</f>
        <v>3447360</v>
      </c>
      <c r="D44" s="359" cm="1">
        <f t="array" ref="D44">IF($C$19="No",D26,IF($C$5="RURAFLEX",SUM((TEXT('HOURLY DATA'!$B$4:$B$8763,"mmmm")=D$35)*('HOURLY DATA'!$T$4:$T$8763=2)*('HOURLY DATA'!$H$4:$H$8763)),SUM((TEXT('HOURLY DATA'!$B$4:$B$8763,"mmmm")=D$35)*('HOURLY DATA'!$G$4:$G$8763=2)*('HOURLY DATA'!$H$4:$H$8763))))</f>
        <v>3562272</v>
      </c>
      <c r="E44" s="359" cm="1">
        <f t="array" ref="E44">IF($C$19="No",E26,IF($C$5="RURAFLEX",SUM((TEXT('HOURLY DATA'!$B$4:$B$8763,"mmmm")=E$35)*('HOURLY DATA'!$T$4:$T$8763=2)*('HOURLY DATA'!$H$4:$H$8763)),SUM((TEXT('HOURLY DATA'!$B$4:$B$8763,"mmmm")=E$35)*('HOURLY DATA'!$G$4:$G$8763=2)*('HOURLY DATA'!$H$4:$H$8763))))</f>
        <v>3447360</v>
      </c>
      <c r="F44" s="359" cm="1">
        <f t="array" ref="F44">IF($C$19="No",F26,IF($C$5="RURAFLEX",SUM((TEXT('HOURLY DATA'!$B$4:$B$8763,"mmmm")=F$35)*('HOURLY DATA'!$T$4:$T$8763=2)*('HOURLY DATA'!$H$4:$H$8763)),SUM((TEXT('HOURLY DATA'!$B$4:$B$8763,"mmmm")=F$35)*('HOURLY DATA'!$G$4:$G$8763=2)*('HOURLY DATA'!$H$4:$H$8763))))</f>
        <v>3562272</v>
      </c>
      <c r="G44" s="359" cm="1">
        <f t="array" ref="G44">IF($C$19="No",G26,IF($C$5="RURAFLEX",SUM((TEXT('HOURLY DATA'!$B$4:$B$8763,"mmmm")=G$35)*('HOURLY DATA'!$T$4:$T$8763=2)*('HOURLY DATA'!$H$4:$H$8763)),SUM((TEXT('HOURLY DATA'!$B$4:$B$8763,"mmmm")=G$35)*('HOURLY DATA'!$G$4:$G$8763=2)*('HOURLY DATA'!$H$4:$H$8763))))</f>
        <v>3562272</v>
      </c>
      <c r="H44" s="359" cm="1">
        <f t="array" ref="H44">IF($C$19="No",H26,IF($C$5="RURAFLEX",SUM((TEXT('HOURLY DATA'!$B$4:$B$8763,"mmmm")=H$35)*('HOURLY DATA'!$T$4:$T$8763=2)*('HOURLY DATA'!$H$4:$H$8763)),SUM((TEXT('HOURLY DATA'!$B$4:$B$8763,"mmmm")=H$35)*('HOURLY DATA'!$G$4:$G$8763=2)*('HOURLY DATA'!$H$4:$H$8763))))</f>
        <v>3447360</v>
      </c>
      <c r="I44" s="359" cm="1">
        <f t="array" ref="I44">IF($C$19="No",I26,IF($C$5="RURAFLEX",SUM((TEXT('HOURLY DATA'!$B$4:$B$8763,"mmmm")=I$35)*('HOURLY DATA'!$T$4:$T$8763=2)*('HOURLY DATA'!$H$4:$H$8763)),SUM((TEXT('HOURLY DATA'!$B$4:$B$8763,"mmmm")=I$35)*('HOURLY DATA'!$G$4:$G$8763=2)*('HOURLY DATA'!$H$4:$H$8763))))</f>
        <v>3562272</v>
      </c>
      <c r="J44" s="359" cm="1">
        <f t="array" ref="J44">IF($C$19="No",J26,IF($C$5="RURAFLEX",SUM((TEXT('HOURLY DATA'!$B$4:$B$8763,"mmmm")=J$35)*('HOURLY DATA'!$T$4:$T$8763=2)*('HOURLY DATA'!$H$4:$H$8763)),SUM((TEXT('HOURLY DATA'!$B$4:$B$8763,"mmmm")=J$35)*('HOURLY DATA'!$G$4:$G$8763=2)*('HOURLY DATA'!$H$4:$H$8763))))</f>
        <v>3447360</v>
      </c>
      <c r="K44" s="359" cm="1">
        <f t="array" ref="K44">IF($C$19="No",K26,IF($C$5="RURAFLEX",SUM((TEXT('HOURLY DATA'!$B$4:$B$8763,"mmmm")=K$35)*('HOURLY DATA'!$T$4:$T$8763=2)*('HOURLY DATA'!$H$4:$H$8763)),SUM((TEXT('HOURLY DATA'!$B$4:$B$8763,"mmmm")=K$35)*('HOURLY DATA'!$G$4:$G$8763=2)*('HOURLY DATA'!$H$4:$H$8763))))</f>
        <v>3562272</v>
      </c>
      <c r="L44" s="359" cm="1">
        <f t="array" ref="L44">IF($C$19="No",L26,IF($C$5="RURAFLEX",SUM((TEXT('HOURLY DATA'!$B$4:$B$8763,"mmmm")=L$35)*('HOURLY DATA'!$T$4:$T$8763=2)*('HOURLY DATA'!$H$4:$H$8763)),SUM((TEXT('HOURLY DATA'!$B$4:$B$8763,"mmmm")=L$35)*('HOURLY DATA'!$G$4:$G$8763=2)*('HOURLY DATA'!$H$4:$H$8763))))</f>
        <v>3562272</v>
      </c>
      <c r="M44" s="359" cm="1">
        <f t="array" ref="M44">IF($C$19="No",M26,IF($C$5="RURAFLEX",SUM((TEXT('HOURLY DATA'!$B$4:$B$8763,"mmmm")=M$35)*('HOURLY DATA'!$T$4:$T$8763=2)*('HOURLY DATA'!$H$4:$H$8763)),SUM((TEXT('HOURLY DATA'!$B$4:$B$8763,"mmmm")=M$35)*('HOURLY DATA'!$G$4:$G$8763=2)*('HOURLY DATA'!$H$4:$H$8763))))</f>
        <v>3217536</v>
      </c>
      <c r="N44" s="359" cm="1">
        <f t="array" ref="N44">IF($C$19="No",N26,IF($C$5="RURAFLEX",SUM((TEXT('HOURLY DATA'!$B$4:$B$8763,"mmmm")=N$35)*('HOURLY DATA'!$T$4:$T$8763=2)*('HOURLY DATA'!$H$4:$H$8763)),SUM((TEXT('HOURLY DATA'!$B$4:$B$8763,"mmmm")=N$35)*('HOURLY DATA'!$G$4:$G$8763=2)*('HOURLY DATA'!$H$4:$H$8763))))</f>
        <v>3562272</v>
      </c>
      <c r="O44" s="348">
        <f t="shared" ref="O44:O46" si="8">SUM(C44:N44)</f>
        <v>41942880</v>
      </c>
      <c r="P44" s="306"/>
      <c r="Y44" s="167"/>
      <c r="Z44" s="167"/>
      <c r="AB44" s="167"/>
      <c r="AC44" s="167"/>
      <c r="AD44" s="167"/>
      <c r="AE44" s="167"/>
      <c r="AI44" s="353">
        <v>5</v>
      </c>
      <c r="AJ44" s="354" t="s">
        <v>448</v>
      </c>
    </row>
    <row r="45" spans="2:38" ht="15" thickBot="1" x14ac:dyDescent="0.35">
      <c r="B45" s="333" t="s">
        <v>583</v>
      </c>
      <c r="C45" s="359" cm="1">
        <f t="array" ref="C45">IF($C$19="No",C27,IF($C$5="RURAFLEX",SUM((TEXT('HOURLY DATA'!$B$4:$B$8763,"mmmm")=C$35)*('HOURLY DATA'!$T$4:$T$8763=3)*('HOURLY DATA'!$H$4:$H$8763)),SUM((TEXT('HOURLY DATA'!$B$4:$B$8763,"mmmm")=C$35)*('HOURLY DATA'!$G$4:$G$8763=3)*('HOURLY DATA'!$H$4:$H$8763))))</f>
        <v>4883760</v>
      </c>
      <c r="D45" s="359" cm="1">
        <f t="array" ref="D45">IF($C$19="No",D27,IF($C$5="RURAFLEX",SUM((TEXT('HOURLY DATA'!$B$4:$B$8763,"mmmm")=D$35)*('HOURLY DATA'!$T$4:$T$8763=3)*('HOURLY DATA'!$H$4:$H$8763)),SUM((TEXT('HOURLY DATA'!$B$4:$B$8763,"mmmm")=D$35)*('HOURLY DATA'!$G$4:$G$8763=3)*('HOURLY DATA'!$H$4:$H$8763))))</f>
        <v>5046552</v>
      </c>
      <c r="E45" s="359" cm="1">
        <f t="array" ref="E45">IF($C$19="No",E27,IF($C$5="RURAFLEX",SUM((TEXT('HOURLY DATA'!$B$4:$B$8763,"mmmm")=E$35)*('HOURLY DATA'!$T$4:$T$8763=3)*('HOURLY DATA'!$H$4:$H$8763)),SUM((TEXT('HOURLY DATA'!$B$4:$B$8763,"mmmm")=E$35)*('HOURLY DATA'!$G$4:$G$8763=3)*('HOURLY DATA'!$H$4:$H$8763))))</f>
        <v>4883760</v>
      </c>
      <c r="F45" s="359" cm="1">
        <f t="array" ref="F45">IF($C$19="No",F27,IF($C$5="RURAFLEX",SUM((TEXT('HOURLY DATA'!$B$4:$B$8763,"mmmm")=F$35)*('HOURLY DATA'!$T$4:$T$8763=3)*('HOURLY DATA'!$H$4:$H$8763)),SUM((TEXT('HOURLY DATA'!$B$4:$B$8763,"mmmm")=F$35)*('HOURLY DATA'!$G$4:$G$8763=3)*('HOURLY DATA'!$H$4:$H$8763))))</f>
        <v>5046552</v>
      </c>
      <c r="G45" s="359" cm="1">
        <f t="array" ref="G45">IF($C$19="No",G27,IF($C$5="RURAFLEX",SUM((TEXT('HOURLY DATA'!$B$4:$B$8763,"mmmm")=G$35)*('HOURLY DATA'!$T$4:$T$8763=3)*('HOURLY DATA'!$H$4:$H$8763)),SUM((TEXT('HOURLY DATA'!$B$4:$B$8763,"mmmm")=G$35)*('HOURLY DATA'!$G$4:$G$8763=3)*('HOURLY DATA'!$H$4:$H$8763))))</f>
        <v>5046552</v>
      </c>
      <c r="H45" s="359" cm="1">
        <f t="array" ref="H45">IF($C$19="No",H27,IF($C$5="RURAFLEX",SUM((TEXT('HOURLY DATA'!$B$4:$B$8763,"mmmm")=H$35)*('HOURLY DATA'!$T$4:$T$8763=3)*('HOURLY DATA'!$H$4:$H$8763)),SUM((TEXT('HOURLY DATA'!$B$4:$B$8763,"mmmm")=H$35)*('HOURLY DATA'!$G$4:$G$8763=3)*('HOURLY DATA'!$H$4:$H$8763))))</f>
        <v>4883760</v>
      </c>
      <c r="I45" s="359" cm="1">
        <f t="array" ref="I45">IF($C$19="No",I27,IF($C$5="RURAFLEX",SUM((TEXT('HOURLY DATA'!$B$4:$B$8763,"mmmm")=I$35)*('HOURLY DATA'!$T$4:$T$8763=3)*('HOURLY DATA'!$H$4:$H$8763)),SUM((TEXT('HOURLY DATA'!$B$4:$B$8763,"mmmm")=I$35)*('HOURLY DATA'!$G$4:$G$8763=3)*('HOURLY DATA'!$H$4:$H$8763))))</f>
        <v>5046552</v>
      </c>
      <c r="J45" s="359" cm="1">
        <f t="array" ref="J45">IF($C$19="No",J27,IF($C$5="RURAFLEX",SUM((TEXT('HOURLY DATA'!$B$4:$B$8763,"mmmm")=J$35)*('HOURLY DATA'!$T$4:$T$8763=3)*('HOURLY DATA'!$H$4:$H$8763)),SUM((TEXT('HOURLY DATA'!$B$4:$B$8763,"mmmm")=J$35)*('HOURLY DATA'!$G$4:$G$8763=3)*('HOURLY DATA'!$H$4:$H$8763))))</f>
        <v>4883760</v>
      </c>
      <c r="K45" s="359" cm="1">
        <f t="array" ref="K45">IF($C$19="No",K27,IF($C$5="RURAFLEX",SUM((TEXT('HOURLY DATA'!$B$4:$B$8763,"mmmm")=K$35)*('HOURLY DATA'!$T$4:$T$8763=3)*('HOURLY DATA'!$H$4:$H$8763)),SUM((TEXT('HOURLY DATA'!$B$4:$B$8763,"mmmm")=K$35)*('HOURLY DATA'!$G$4:$G$8763=3)*('HOURLY DATA'!$H$4:$H$8763))))</f>
        <v>5046552</v>
      </c>
      <c r="L45" s="359" cm="1">
        <f t="array" ref="L45">IF($C$19="No",L27,IF($C$5="RURAFLEX",SUM((TEXT('HOURLY DATA'!$B$4:$B$8763,"mmmm")=L$35)*('HOURLY DATA'!$T$4:$T$8763=3)*('HOURLY DATA'!$H$4:$H$8763)),SUM((TEXT('HOURLY DATA'!$B$4:$B$8763,"mmmm")=L$35)*('HOURLY DATA'!$G$4:$G$8763=3)*('HOURLY DATA'!$H$4:$H$8763))))</f>
        <v>5046552</v>
      </c>
      <c r="M45" s="359" cm="1">
        <f t="array" ref="M45">IF($C$19="No",M27,IF($C$5="RURAFLEX",SUM((TEXT('HOURLY DATA'!$B$4:$B$8763,"mmmm")=M$35)*('HOURLY DATA'!$T$4:$T$8763=3)*('HOURLY DATA'!$H$4:$H$8763)),SUM((TEXT('HOURLY DATA'!$B$4:$B$8763,"mmmm")=M$35)*('HOURLY DATA'!$G$4:$G$8763=3)*('HOURLY DATA'!$H$4:$H$8763))))</f>
        <v>4558176</v>
      </c>
      <c r="N45" s="359" cm="1">
        <f t="array" ref="N45">IF($C$19="No",N27,IF($C$5="RURAFLEX",SUM((TEXT('HOURLY DATA'!$B$4:$B$8763,"mmmm")=N$35)*('HOURLY DATA'!$T$4:$T$8763=3)*('HOURLY DATA'!$H$4:$H$8763)),SUM((TEXT('HOURLY DATA'!$B$4:$B$8763,"mmmm")=N$35)*('HOURLY DATA'!$G$4:$G$8763=3)*('HOURLY DATA'!$H$4:$H$8763))))</f>
        <v>5046552</v>
      </c>
      <c r="O45" s="352">
        <f t="shared" si="8"/>
        <v>59419080</v>
      </c>
      <c r="P45" s="306"/>
      <c r="Y45" s="167"/>
      <c r="Z45" s="167"/>
      <c r="AB45" s="167"/>
      <c r="AC45" s="167"/>
      <c r="AD45" s="167"/>
      <c r="AE45" s="167"/>
      <c r="AI45" s="353">
        <v>6</v>
      </c>
      <c r="AJ45" s="354" t="s">
        <v>449</v>
      </c>
    </row>
    <row r="46" spans="2:38" ht="15" thickBot="1" x14ac:dyDescent="0.35">
      <c r="B46" s="324" t="s">
        <v>445</v>
      </c>
      <c r="C46" s="335">
        <f>SUM(C43:C45)</f>
        <v>9614304</v>
      </c>
      <c r="D46" s="335">
        <f t="shared" ref="D46:N46" si="9">SUM(D43:D45)</f>
        <v>9934780.8000000007</v>
      </c>
      <c r="E46" s="335">
        <f t="shared" si="9"/>
        <v>9614304</v>
      </c>
      <c r="F46" s="335">
        <f t="shared" si="9"/>
        <v>9934780.8000000007</v>
      </c>
      <c r="G46" s="335">
        <f t="shared" si="9"/>
        <v>9934780.8000000007</v>
      </c>
      <c r="H46" s="335">
        <f t="shared" si="9"/>
        <v>9614304</v>
      </c>
      <c r="I46" s="335">
        <f t="shared" si="9"/>
        <v>9934780.8000000007</v>
      </c>
      <c r="J46" s="335">
        <f t="shared" si="9"/>
        <v>9614304</v>
      </c>
      <c r="K46" s="335">
        <f t="shared" si="9"/>
        <v>9934780.8000000007</v>
      </c>
      <c r="L46" s="335">
        <f t="shared" si="9"/>
        <v>9934780.8000000007</v>
      </c>
      <c r="M46" s="335">
        <f t="shared" si="9"/>
        <v>8973350.4000000004</v>
      </c>
      <c r="N46" s="335">
        <f t="shared" si="9"/>
        <v>9934780.8000000007</v>
      </c>
      <c r="O46" s="337">
        <f t="shared" si="8"/>
        <v>116974032</v>
      </c>
      <c r="P46" s="306"/>
      <c r="Y46" s="167"/>
      <c r="Z46" s="167"/>
      <c r="AB46" s="167"/>
      <c r="AC46" s="167"/>
      <c r="AD46" s="167"/>
      <c r="AE46" s="167"/>
      <c r="AI46" s="353">
        <v>7</v>
      </c>
      <c r="AJ46" s="354" t="s">
        <v>449</v>
      </c>
    </row>
    <row r="47" spans="2:38" s="167" customFormat="1" ht="13.05" customHeight="1" thickBot="1" x14ac:dyDescent="0.35">
      <c r="B47" s="338" t="s">
        <v>576</v>
      </c>
      <c r="C47" s="355" cm="1">
        <f t="array" ref="C47">IF($C$19 = "Yes", MAX(IF((TEXT('HOURLY DATA'!$B$4:$B$8763, "mmmm") = C$35) * OR('HOURLY DATA'!$G$4:$G$8763 = 2, 'HOURLY DATA'!$G$4:$G$8763 = 1), 'HOURLY DATA'!$M$4:$M$8763)), C29)</f>
        <v>20000</v>
      </c>
      <c r="D47" s="355" cm="1">
        <f t="array" ref="D47">IF($C$19 = "Yes", MAX(IF((TEXT('HOURLY DATA'!$B$4:$B$8763, "mmmm") = D$35) * OR('HOURLY DATA'!$G$4:$G$8763 = 2, 'HOURLY DATA'!$G$4:$G$8763 = 1), 'HOURLY DATA'!$M$4:$M$8763)), D29)</f>
        <v>20000</v>
      </c>
      <c r="E47" s="355" cm="1">
        <f t="array" ref="E47">IF($C$19 = "Yes", MAX(IF((TEXT('HOURLY DATA'!$B$4:$B$8763, "mmmm") = E$35) * OR('HOURLY DATA'!$G$4:$G$8763 = 2, 'HOURLY DATA'!$G$4:$G$8763 = 1), 'HOURLY DATA'!$M$4:$M$8763)), E29)</f>
        <v>20000</v>
      </c>
      <c r="F47" s="355" cm="1">
        <f t="array" ref="F47">IF($C$19 = "Yes", MAX(IF((TEXT('HOURLY DATA'!$B$4:$B$8763, "mmmm") = F$35) * OR('HOURLY DATA'!$G$4:$G$8763 = 2, 'HOURLY DATA'!$G$4:$G$8763 = 1), 'HOURLY DATA'!$M$4:$M$8763)), F29)</f>
        <v>20000</v>
      </c>
      <c r="G47" s="355" cm="1">
        <f t="array" ref="G47">IF($C$19 = "Yes", MAX(IF((TEXT('HOURLY DATA'!$B$4:$B$8763, "mmmm") = G$35) * OR('HOURLY DATA'!$G$4:$G$8763 = 2, 'HOURLY DATA'!$G$4:$G$8763 = 1), 'HOURLY DATA'!$M$4:$M$8763)), G29)</f>
        <v>20000</v>
      </c>
      <c r="H47" s="355" cm="1">
        <f t="array" ref="H47">IF($C$19 = "Yes", MAX(IF((TEXT('HOURLY DATA'!$B$4:$B$8763, "mmmm") = H$35) * OR('HOURLY DATA'!$G$4:$G$8763 = 2, 'HOURLY DATA'!$G$4:$G$8763 = 1), 'HOURLY DATA'!$M$4:$M$8763)), H29)</f>
        <v>20000</v>
      </c>
      <c r="I47" s="355" cm="1">
        <f t="array" ref="I47">IF($C$19 = "Yes", MAX(IF((TEXT('HOURLY DATA'!$B$4:$B$8763, "mmmm") = I$35) * OR('HOURLY DATA'!$G$4:$G$8763 = 2, 'HOURLY DATA'!$G$4:$G$8763 = 1), 'HOURLY DATA'!$M$4:$M$8763)), I29)</f>
        <v>20000</v>
      </c>
      <c r="J47" s="355" cm="1">
        <f t="array" ref="J47">IF($C$19 = "Yes", MAX(IF((TEXT('HOURLY DATA'!$B$4:$B$8763, "mmmm") = J$35) * OR('HOURLY DATA'!$G$4:$G$8763 = 2, 'HOURLY DATA'!$G$4:$G$8763 = 1), 'HOURLY DATA'!$M$4:$M$8763)), J29)</f>
        <v>20000</v>
      </c>
      <c r="K47" s="355" cm="1">
        <f t="array" ref="K47">IF($C$19 = "Yes", MAX(IF((TEXT('HOURLY DATA'!$B$4:$B$8763, "mmmm") = K$35) * OR('HOURLY DATA'!$G$4:$G$8763 = 2, 'HOURLY DATA'!$G$4:$G$8763 = 1), 'HOURLY DATA'!$M$4:$M$8763)), K29)</f>
        <v>20000</v>
      </c>
      <c r="L47" s="355" cm="1">
        <f t="array" ref="L47">IF($C$19 = "Yes", MAX(IF((TEXT('HOURLY DATA'!$B$4:$B$8763, "mmmm") = L$35) * OR('HOURLY DATA'!$G$4:$G$8763 = 2, 'HOURLY DATA'!$G$4:$G$8763 = 1), 'HOURLY DATA'!$M$4:$M$8763)), L29)</f>
        <v>20000</v>
      </c>
      <c r="M47" s="355" cm="1">
        <f t="array" ref="M47">IF($C$19 = "Yes", MAX(IF((TEXT('HOURLY DATA'!$B$4:$B$8763, "mmmm") = M$35) * OR('HOURLY DATA'!$G$4:$G$8763 = 2, 'HOURLY DATA'!$G$4:$G$8763 = 1), 'HOURLY DATA'!$M$4:$M$8763)), M29)</f>
        <v>20000</v>
      </c>
      <c r="N47" s="355" cm="1">
        <f t="array" ref="N47">IF($C$19 = "Yes", MAX(IF((TEXT('HOURLY DATA'!$B$4:$B$8763, "mmmm") = N$35) * OR('HOURLY DATA'!$G$4:$G$8763 = 2, 'HOURLY DATA'!$G$4:$G$8763 = 1), 'HOURLY DATA'!$M$4:$M$8763)), N29)</f>
        <v>20000</v>
      </c>
      <c r="O47" s="356">
        <f>SUM(C47:N47)</f>
        <v>240000</v>
      </c>
      <c r="P47" s="322"/>
      <c r="AI47" s="353"/>
      <c r="AJ47" s="354"/>
    </row>
    <row r="48" spans="2:38" s="167" customFormat="1" ht="13.5" customHeight="1" thickBot="1" x14ac:dyDescent="0.35">
      <c r="B48" s="341" t="s">
        <v>607</v>
      </c>
      <c r="C48" s="357" cm="1">
        <f t="array" ref="C48">IF($C$19 = "Yes", MAX(IF(TEXT('HOURLY DATA'!$B$4:$B$8763,"mmmm")=C$35, 'HOURLY DATA'!$M$4:$M$8763)), C$30)</f>
        <v>20000</v>
      </c>
      <c r="D48" s="357" cm="1">
        <f t="array" ref="D48">IF($C$19 = "Yes", MAX(IF(TEXT('HOURLY DATA'!$B$4:$B$8763,"mmmm")=D$35, 'HOURLY DATA'!$M$4:$M$8763)), D$30)</f>
        <v>20000</v>
      </c>
      <c r="E48" s="357" cm="1">
        <f t="array" ref="E48">IF($C$19 = "Yes", MAX(IF(TEXT('HOURLY DATA'!$B$4:$B$8763,"mmmm")=E$35, 'HOURLY DATA'!$M$4:$M$8763)), E$30)</f>
        <v>20000</v>
      </c>
      <c r="F48" s="357" cm="1">
        <f t="array" ref="F48">IF($C$19 = "Yes", MAX(IF(TEXT('HOURLY DATA'!$B$4:$B$8763,"mmmm")=F$35, 'HOURLY DATA'!$M$4:$M$8763)), F$30)</f>
        <v>20000</v>
      </c>
      <c r="G48" s="357" cm="1">
        <f t="array" ref="G48">IF($C$19 = "Yes", MAX(IF(TEXT('HOURLY DATA'!$B$4:$B$8763,"mmmm")=G$35, 'HOURLY DATA'!$M$4:$M$8763)), G$30)</f>
        <v>20000</v>
      </c>
      <c r="H48" s="357" cm="1">
        <f t="array" ref="H48">IF($C$19 = "Yes", MAX(IF(TEXT('HOURLY DATA'!$B$4:$B$8763,"mmmm")=H$35, 'HOURLY DATA'!$M$4:$M$8763)), H$30)</f>
        <v>20000</v>
      </c>
      <c r="I48" s="357" cm="1">
        <f t="array" ref="I48">IF($C$19 = "Yes", MAX(IF(TEXT('HOURLY DATA'!$B$4:$B$8763,"mmmm")=I$35, 'HOURLY DATA'!$M$4:$M$8763)), I$30)</f>
        <v>20000</v>
      </c>
      <c r="J48" s="357" cm="1">
        <f t="array" ref="J48">IF($C$19 = "Yes", MAX(IF(TEXT('HOURLY DATA'!$B$4:$B$8763,"mmmm")=J$35, 'HOURLY DATA'!$M$4:$M$8763)), J$30)</f>
        <v>20000</v>
      </c>
      <c r="K48" s="357" cm="1">
        <f t="array" ref="K48">IF($C$19 = "Yes", MAX(IF(TEXT('HOURLY DATA'!$B$4:$B$8763,"mmmm")=K$35, 'HOURLY DATA'!$M$4:$M$8763)), K$30)</f>
        <v>20000</v>
      </c>
      <c r="L48" s="357" cm="1">
        <f t="array" ref="L48">IF($C$19 = "Yes", MAX(IF(TEXT('HOURLY DATA'!$B$4:$B$8763,"mmmm")=L$35, 'HOURLY DATA'!$M$4:$M$8763)), L$30)</f>
        <v>20000</v>
      </c>
      <c r="M48" s="357" cm="1">
        <f t="array" ref="M48">IF($C$19 = "Yes", MAX(IF(TEXT('HOURLY DATA'!$B$4:$B$8763,"mmmm")=M$35, 'HOURLY DATA'!$M$4:$M$8763)), M$30)</f>
        <v>20000</v>
      </c>
      <c r="N48" s="357" cm="1">
        <f t="array" ref="N48">IF($C$19 = "Yes", MAX(IF(TEXT('HOURLY DATA'!$B$4:$B$8763,"mmmm")=N$35, 'HOURLY DATA'!$M$4:$M$8763)), N$30)</f>
        <v>20000</v>
      </c>
      <c r="O48" s="358">
        <f>SUM(C48:N48)</f>
        <v>240000</v>
      </c>
      <c r="P48" s="322"/>
      <c r="AI48" s="353"/>
      <c r="AJ48" s="354"/>
    </row>
    <row r="49" spans="1:36" ht="15" hidden="1" thickBot="1" x14ac:dyDescent="0.35">
      <c r="B49" s="341" t="s">
        <v>450</v>
      </c>
      <c r="C49" s="360"/>
      <c r="D49" s="360"/>
      <c r="E49" s="360" cm="1">
        <f t="array" ref="E49">IF($C$19="Yes",SUM((TEXT('HOURLY DATA'!$B$4:$B$8763,"mmmm")=E$35)*('HOURLY DATA'!$G$4:$G$8763=1+2)*('HOURLY DATA'!$N$4:$N$8763)),E25)</f>
        <v>1283183.9999999995</v>
      </c>
      <c r="F49" s="360" cm="1">
        <f t="array" ref="F49">IF($C$19="Yes",SUM((TEXT('HOURLY DATA'!$B$4:$B$8763,"mmmm")=F$35)*('HOURLY DATA'!$G$4:$G$8763=1+2)*('HOURLY DATA'!$N$4:$N$8763)),F25)</f>
        <v>1325956.7999999998</v>
      </c>
      <c r="G49" s="360" cm="1">
        <f t="array" ref="G49">IF($C$19="Yes",SUM((TEXT('HOURLY DATA'!$B$4:$B$8763,"mmmm")=G$35)*('HOURLY DATA'!$G$4:$G$8763=1+2)*('HOURLY DATA'!$N$4:$N$8763)),G25)</f>
        <v>1325956.7999999998</v>
      </c>
      <c r="H49" s="360"/>
      <c r="I49" s="360"/>
      <c r="J49" s="360"/>
      <c r="K49" s="360"/>
      <c r="L49" s="360"/>
      <c r="M49" s="360"/>
      <c r="N49" s="360"/>
      <c r="O49" s="337"/>
      <c r="P49" s="322"/>
      <c r="Y49" s="167"/>
      <c r="Z49" s="167"/>
      <c r="AB49" s="167"/>
      <c r="AC49" s="167"/>
      <c r="AD49" s="167"/>
      <c r="AE49" s="167"/>
      <c r="AI49" s="353">
        <v>9</v>
      </c>
      <c r="AJ49" s="354" t="s">
        <v>448</v>
      </c>
    </row>
    <row r="50" spans="1:36" ht="15" thickBot="1" x14ac:dyDescent="0.35">
      <c r="A50" s="322"/>
      <c r="B50" s="375"/>
      <c r="C50" s="375"/>
      <c r="D50" s="375"/>
      <c r="E50" s="375"/>
      <c r="F50" s="375"/>
      <c r="G50" s="375"/>
      <c r="H50" s="375"/>
      <c r="I50" s="375"/>
      <c r="J50" s="375"/>
      <c r="K50" s="375"/>
      <c r="L50" s="375"/>
      <c r="M50" s="375"/>
      <c r="N50" s="375"/>
      <c r="O50" s="375"/>
      <c r="P50" s="322"/>
      <c r="Y50" s="167"/>
      <c r="Z50" s="167"/>
      <c r="AB50" s="167"/>
      <c r="AC50" s="167"/>
      <c r="AD50" s="167"/>
      <c r="AE50" s="167"/>
      <c r="AI50" s="353"/>
      <c r="AJ50" s="354"/>
    </row>
    <row r="51" spans="1:36" ht="16.2" thickBot="1" x14ac:dyDescent="0.35">
      <c r="B51" s="1317" t="s">
        <v>457</v>
      </c>
      <c r="C51" s="1318"/>
      <c r="D51" s="1318"/>
      <c r="E51" s="1318"/>
      <c r="F51" s="1318"/>
      <c r="G51" s="1318"/>
      <c r="H51" s="1318"/>
      <c r="I51" s="1318"/>
      <c r="J51" s="1318"/>
      <c r="K51" s="1318"/>
      <c r="L51" s="1318"/>
      <c r="M51" s="1318"/>
      <c r="N51" s="1318"/>
      <c r="O51" s="1318"/>
      <c r="P51" s="1319"/>
      <c r="Y51" s="167"/>
      <c r="Z51" s="167"/>
      <c r="AB51" s="167"/>
      <c r="AC51" s="167"/>
      <c r="AD51" s="167"/>
      <c r="AE51" s="167"/>
      <c r="AI51" s="353"/>
      <c r="AJ51" s="354"/>
    </row>
    <row r="52" spans="1:36" ht="17.399999999999999" x14ac:dyDescent="0.3">
      <c r="B52" s="512" t="s">
        <v>302</v>
      </c>
      <c r="C52" s="1259" t="s">
        <v>303</v>
      </c>
      <c r="D52" s="376"/>
      <c r="E52" s="376"/>
      <c r="F52" s="376"/>
      <c r="G52" s="376"/>
      <c r="H52" s="376"/>
      <c r="I52" s="305"/>
      <c r="J52" s="376"/>
      <c r="K52" s="376"/>
      <c r="L52" s="375"/>
      <c r="M52" s="375"/>
      <c r="N52" s="375"/>
      <c r="O52" s="375"/>
      <c r="P52" s="322"/>
      <c r="Y52" s="167"/>
      <c r="Z52" s="167"/>
      <c r="AB52" s="167"/>
      <c r="AC52" s="167"/>
      <c r="AD52" s="167"/>
      <c r="AE52" s="167"/>
      <c r="AI52" s="353"/>
      <c r="AJ52" s="354"/>
    </row>
    <row r="53" spans="1:36" ht="20.55" customHeight="1" x14ac:dyDescent="0.3">
      <c r="B53" s="475" t="s">
        <v>142</v>
      </c>
      <c r="C53" s="452" t="s">
        <v>64</v>
      </c>
      <c r="D53" s="376"/>
      <c r="E53" s="480" t="s">
        <v>223</v>
      </c>
      <c r="F53" s="376"/>
      <c r="G53" s="376"/>
      <c r="H53" s="376"/>
      <c r="I53" s="305"/>
      <c r="J53" s="376"/>
      <c r="K53" s="376"/>
      <c r="L53" s="375"/>
      <c r="M53" s="375"/>
      <c r="N53" s="375"/>
      <c r="O53" s="375"/>
      <c r="P53" s="322"/>
      <c r="Y53" s="167"/>
      <c r="Z53" s="167"/>
      <c r="AB53" s="167"/>
      <c r="AC53" s="167"/>
      <c r="AD53" s="167"/>
      <c r="AE53" s="167"/>
      <c r="AI53" s="353"/>
      <c r="AJ53" s="354"/>
    </row>
    <row r="54" spans="1:36" ht="20.55" customHeight="1" x14ac:dyDescent="0.3">
      <c r="B54" s="510" t="s">
        <v>143</v>
      </c>
      <c r="C54" s="511" t="s">
        <v>43</v>
      </c>
      <c r="D54" s="376"/>
      <c r="E54" s="313"/>
      <c r="F54" s="376"/>
      <c r="G54" s="376"/>
      <c r="H54" s="376"/>
      <c r="I54" s="305"/>
      <c r="J54" s="376"/>
      <c r="K54" s="376"/>
      <c r="L54" s="375"/>
      <c r="M54" s="375"/>
      <c r="N54" s="375"/>
      <c r="O54" s="375"/>
      <c r="P54" s="322"/>
      <c r="Y54" s="167"/>
      <c r="Z54" s="167"/>
      <c r="AB54" s="167"/>
      <c r="AC54" s="167"/>
      <c r="AD54" s="167"/>
      <c r="AE54" s="167"/>
      <c r="AI54" s="353"/>
      <c r="AJ54" s="354"/>
    </row>
    <row r="55" spans="1:36" ht="20.55" customHeight="1" x14ac:dyDescent="0.3">
      <c r="B55" s="475" t="s">
        <v>144</v>
      </c>
      <c r="C55" s="452" t="s">
        <v>116</v>
      </c>
      <c r="D55" s="376"/>
      <c r="E55" s="313"/>
      <c r="F55" s="376"/>
      <c r="G55" s="376"/>
      <c r="H55" s="376"/>
      <c r="I55" s="305"/>
      <c r="J55" s="376"/>
      <c r="K55" s="376"/>
      <c r="L55" s="375"/>
      <c r="M55" s="375"/>
      <c r="N55" s="375"/>
      <c r="O55" s="375"/>
      <c r="P55" s="322"/>
      <c r="Y55" s="167"/>
      <c r="Z55" s="167"/>
      <c r="AB55" s="167"/>
      <c r="AC55" s="167"/>
      <c r="AD55" s="167"/>
      <c r="AE55" s="167"/>
      <c r="AI55" s="353"/>
      <c r="AJ55" s="354"/>
    </row>
    <row r="56" spans="1:36" ht="20.55" customHeight="1" x14ac:dyDescent="0.3">
      <c r="B56" s="475" t="s">
        <v>238</v>
      </c>
      <c r="C56" s="452" t="s">
        <v>77</v>
      </c>
      <c r="D56" s="376"/>
      <c r="E56" s="480" t="s">
        <v>459</v>
      </c>
      <c r="F56" s="376"/>
      <c r="G56" s="376"/>
      <c r="H56" s="376"/>
      <c r="I56" s="305"/>
      <c r="J56" s="376"/>
      <c r="K56" s="481" t="s">
        <v>438</v>
      </c>
      <c r="L56" s="375"/>
      <c r="M56" s="375"/>
      <c r="N56" s="375"/>
      <c r="O56" s="375"/>
      <c r="P56" s="322"/>
      <c r="Y56" s="167"/>
      <c r="Z56" s="167"/>
      <c r="AB56" s="167"/>
      <c r="AC56" s="167"/>
      <c r="AD56" s="167"/>
      <c r="AE56" s="167"/>
      <c r="AI56" s="353"/>
      <c r="AJ56" s="354"/>
    </row>
    <row r="57" spans="1:36" ht="20.55" customHeight="1" x14ac:dyDescent="0.3">
      <c r="B57" s="475" t="s">
        <v>196</v>
      </c>
      <c r="C57" s="452" t="s">
        <v>128</v>
      </c>
      <c r="D57" s="376"/>
      <c r="E57" s="480" t="s">
        <v>460</v>
      </c>
      <c r="F57" s="376"/>
      <c r="G57" s="376"/>
      <c r="H57" s="376"/>
      <c r="I57" s="376"/>
      <c r="J57" s="376"/>
      <c r="K57" s="1244" t="s">
        <v>80</v>
      </c>
      <c r="L57" s="375"/>
      <c r="M57" s="375"/>
      <c r="N57" s="375"/>
      <c r="O57" s="375"/>
      <c r="P57" s="322"/>
      <c r="Y57" s="167"/>
      <c r="Z57" s="167"/>
      <c r="AB57" s="167"/>
      <c r="AC57" s="167"/>
      <c r="AD57" s="167"/>
      <c r="AE57" s="167"/>
      <c r="AI57" s="353"/>
      <c r="AJ57" s="354"/>
    </row>
    <row r="58" spans="1:36" ht="20.55" customHeight="1" x14ac:dyDescent="0.3">
      <c r="B58" s="475" t="s">
        <v>145</v>
      </c>
      <c r="C58" s="1186">
        <v>20000</v>
      </c>
      <c r="D58" s="376"/>
      <c r="E58" s="480" t="s">
        <v>461</v>
      </c>
      <c r="F58" s="376"/>
      <c r="G58" s="376"/>
      <c r="H58" s="376"/>
      <c r="I58" s="376"/>
      <c r="J58" s="376"/>
      <c r="K58" s="1245" t="s">
        <v>79</v>
      </c>
      <c r="L58" s="375"/>
      <c r="M58" s="375"/>
      <c r="N58" s="375"/>
      <c r="O58" s="375"/>
      <c r="P58" s="322"/>
      <c r="Y58" s="167"/>
      <c r="Z58" s="167"/>
      <c r="AB58" s="167"/>
      <c r="AC58" s="167"/>
      <c r="AD58" s="167"/>
      <c r="AE58" s="167"/>
      <c r="AI58" s="353"/>
      <c r="AJ58" s="354"/>
    </row>
    <row r="59" spans="1:36" ht="20.55" customHeight="1" x14ac:dyDescent="0.3">
      <c r="B59" s="377" t="s">
        <v>217</v>
      </c>
      <c r="C59" s="1187">
        <v>0.13</v>
      </c>
      <c r="D59" s="480" t="s">
        <v>593</v>
      </c>
      <c r="E59" s="482"/>
      <c r="F59" s="376"/>
      <c r="G59" s="1339" t="s">
        <v>602</v>
      </c>
      <c r="H59" s="1340"/>
      <c r="I59" s="376"/>
      <c r="J59" s="376"/>
      <c r="K59" s="1246" t="s">
        <v>83</v>
      </c>
      <c r="L59" s="375"/>
      <c r="M59" s="375"/>
      <c r="N59" s="375"/>
      <c r="O59" s="375"/>
      <c r="P59" s="322"/>
      <c r="Y59" s="167"/>
      <c r="Z59" s="167"/>
      <c r="AB59" s="167"/>
      <c r="AC59" s="167"/>
      <c r="AD59" s="167"/>
      <c r="AE59" s="167"/>
      <c r="AI59" s="353"/>
      <c r="AJ59" s="354"/>
    </row>
    <row r="60" spans="1:36" ht="20.55" customHeight="1" x14ac:dyDescent="0.3">
      <c r="B60" s="378" t="s">
        <v>218</v>
      </c>
      <c r="C60" s="1187">
        <v>0.36</v>
      </c>
      <c r="D60" s="480" t="s">
        <v>462</v>
      </c>
      <c r="E60" s="482"/>
      <c r="F60" s="376"/>
      <c r="G60" s="1340"/>
      <c r="H60" s="1340"/>
      <c r="I60" s="376"/>
      <c r="J60" s="376"/>
      <c r="K60" s="1247" t="s">
        <v>252</v>
      </c>
      <c r="L60" s="375"/>
      <c r="M60" s="375"/>
      <c r="N60" s="375"/>
      <c r="O60" s="375"/>
      <c r="P60" s="322"/>
      <c r="Y60" s="167"/>
      <c r="Z60" s="167"/>
      <c r="AB60" s="167"/>
      <c r="AC60" s="167"/>
      <c r="AD60" s="167"/>
      <c r="AE60" s="167"/>
      <c r="AI60" s="353"/>
      <c r="AJ60" s="354"/>
    </row>
    <row r="61" spans="1:36" ht="20.55" customHeight="1" x14ac:dyDescent="0.3">
      <c r="B61" s="379" t="s">
        <v>219</v>
      </c>
      <c r="C61" s="1187">
        <v>0.51</v>
      </c>
      <c r="D61" s="480" t="s">
        <v>462</v>
      </c>
      <c r="E61" s="482"/>
      <c r="F61" s="376"/>
      <c r="G61" s="1340"/>
      <c r="H61" s="1340"/>
      <c r="I61" s="376"/>
      <c r="J61" s="376"/>
      <c r="K61" s="376"/>
      <c r="L61" s="375"/>
      <c r="M61" s="375"/>
      <c r="N61" s="375"/>
      <c r="O61" s="375"/>
      <c r="P61" s="322"/>
      <c r="Y61" s="167"/>
      <c r="Z61" s="167"/>
      <c r="AB61" s="167"/>
      <c r="AC61" s="167"/>
      <c r="AD61" s="167"/>
      <c r="AE61" s="167"/>
      <c r="AI61" s="353"/>
      <c r="AJ61" s="354"/>
    </row>
    <row r="62" spans="1:36" ht="20.55" customHeight="1" thickBot="1" x14ac:dyDescent="0.35">
      <c r="B62" s="1190" t="s">
        <v>216</v>
      </c>
      <c r="C62" s="1191">
        <v>0.7</v>
      </c>
      <c r="D62" s="309" t="s">
        <v>499</v>
      </c>
      <c r="E62" s="315"/>
      <c r="F62" s="315"/>
      <c r="G62" s="1340"/>
      <c r="H62" s="1340"/>
      <c r="I62" s="316"/>
      <c r="J62" s="376"/>
      <c r="K62" s="376"/>
      <c r="L62" s="375"/>
      <c r="M62" s="375"/>
      <c r="N62" s="375"/>
      <c r="O62" s="375"/>
      <c r="P62" s="322"/>
      <c r="Y62" s="167"/>
      <c r="Z62" s="167"/>
      <c r="AB62" s="167"/>
      <c r="AC62" s="167"/>
      <c r="AD62" s="167"/>
      <c r="AE62" s="167"/>
      <c r="AI62" s="353"/>
      <c r="AJ62" s="354"/>
    </row>
    <row r="63" spans="1:36" ht="20.55" customHeight="1" thickBot="1" x14ac:dyDescent="0.35">
      <c r="B63" s="1192" t="s">
        <v>442</v>
      </c>
      <c r="C63" s="1189" t="s">
        <v>82</v>
      </c>
      <c r="D63" s="376"/>
      <c r="E63" s="376"/>
      <c r="F63" s="376"/>
      <c r="G63" s="1340"/>
      <c r="H63" s="1340"/>
      <c r="I63" s="376"/>
      <c r="J63" s="376"/>
      <c r="K63" s="483"/>
      <c r="L63" s="375"/>
      <c r="M63" s="375"/>
      <c r="N63" s="375"/>
      <c r="O63" s="375"/>
      <c r="P63" s="322"/>
      <c r="Y63" s="167"/>
      <c r="Z63" s="167"/>
      <c r="AB63" s="167"/>
      <c r="AC63" s="167"/>
      <c r="AD63" s="167"/>
      <c r="AE63" s="167"/>
      <c r="AI63" s="353"/>
      <c r="AJ63" s="354"/>
    </row>
    <row r="64" spans="1:36" ht="14.4" x14ac:dyDescent="0.3">
      <c r="B64" s="484" t="s">
        <v>443</v>
      </c>
      <c r="C64" s="485"/>
      <c r="D64" s="320"/>
      <c r="E64" s="486"/>
      <c r="F64" s="485"/>
      <c r="G64" s="485"/>
      <c r="H64" s="485"/>
      <c r="I64" s="485"/>
      <c r="J64" s="320"/>
      <c r="K64" s="485"/>
      <c r="L64" s="375"/>
      <c r="M64" s="375"/>
      <c r="N64" s="375"/>
      <c r="O64" s="375"/>
      <c r="P64" s="322"/>
      <c r="Y64" s="167"/>
      <c r="Z64" s="167"/>
      <c r="AB64" s="167"/>
      <c r="AC64" s="167"/>
      <c r="AD64" s="167"/>
      <c r="AE64" s="167"/>
      <c r="AI64" s="353"/>
      <c r="AJ64" s="354"/>
    </row>
    <row r="65" spans="2:36" ht="14.4" x14ac:dyDescent="0.3">
      <c r="B65" s="487"/>
      <c r="C65" s="485"/>
      <c r="D65" s="320"/>
      <c r="E65" s="486"/>
      <c r="F65" s="485"/>
      <c r="G65" s="485"/>
      <c r="H65" s="485"/>
      <c r="I65" s="485"/>
      <c r="J65" s="320"/>
      <c r="K65" s="485"/>
      <c r="L65" s="375"/>
      <c r="M65" s="375"/>
      <c r="N65" s="375"/>
      <c r="O65" s="375"/>
      <c r="P65" s="322"/>
      <c r="Y65" s="167"/>
      <c r="Z65" s="167"/>
      <c r="AB65" s="167"/>
      <c r="AC65" s="167"/>
      <c r="AD65" s="167"/>
      <c r="AE65" s="167"/>
      <c r="AI65" s="353"/>
      <c r="AJ65" s="354"/>
    </row>
    <row r="66" spans="2:36" ht="14.4" x14ac:dyDescent="0.3">
      <c r="B66" s="488"/>
      <c r="C66" s="375"/>
      <c r="D66" s="375"/>
      <c r="E66" s="375"/>
      <c r="F66" s="375"/>
      <c r="G66" s="375"/>
      <c r="H66" s="375"/>
      <c r="I66" s="375"/>
      <c r="J66" s="375"/>
      <c r="K66" s="375"/>
      <c r="L66" s="375"/>
      <c r="M66" s="375"/>
      <c r="N66" s="375"/>
      <c r="O66" s="375"/>
      <c r="P66" s="322"/>
      <c r="Y66" s="167"/>
      <c r="Z66" s="167"/>
      <c r="AB66" s="167"/>
      <c r="AC66" s="167"/>
      <c r="AD66" s="167"/>
      <c r="AE66" s="167"/>
      <c r="AI66" s="353"/>
      <c r="AJ66" s="354"/>
    </row>
    <row r="67" spans="2:36" ht="21" customHeight="1" x14ac:dyDescent="0.3">
      <c r="B67" s="488"/>
      <c r="C67" s="375"/>
      <c r="D67" s="375"/>
      <c r="E67" s="375"/>
      <c r="F67" s="375"/>
      <c r="G67" s="375"/>
      <c r="H67" s="375"/>
      <c r="I67" s="375"/>
      <c r="J67" s="375"/>
      <c r="K67" s="375"/>
      <c r="L67" s="375"/>
      <c r="M67" s="375"/>
      <c r="N67" s="375"/>
      <c r="O67" s="375"/>
      <c r="P67" s="322"/>
      <c r="Y67" s="167"/>
      <c r="Z67" s="167"/>
      <c r="AB67" s="167"/>
      <c r="AC67" s="167"/>
      <c r="AD67" s="167"/>
      <c r="AE67" s="167"/>
      <c r="AI67" s="353"/>
      <c r="AJ67" s="354"/>
    </row>
    <row r="68" spans="2:36" ht="14.4" x14ac:dyDescent="0.3">
      <c r="B68" s="488"/>
      <c r="C68" s="375"/>
      <c r="D68" s="375"/>
      <c r="E68" s="375"/>
      <c r="F68" s="375"/>
      <c r="G68" s="375" t="s">
        <v>551</v>
      </c>
      <c r="H68" s="375"/>
      <c r="I68" s="375"/>
      <c r="J68" s="375"/>
      <c r="K68" s="375"/>
      <c r="L68" s="375"/>
      <c r="M68" s="375"/>
      <c r="N68" s="375"/>
      <c r="O68" s="375"/>
      <c r="P68" s="322"/>
      <c r="Y68" s="167"/>
      <c r="Z68" s="167"/>
      <c r="AB68" s="167"/>
      <c r="AC68" s="167"/>
      <c r="AD68" s="167"/>
      <c r="AE68" s="167"/>
      <c r="AI68" s="353"/>
      <c r="AJ68" s="354"/>
    </row>
    <row r="69" spans="2:36" ht="15.6" x14ac:dyDescent="0.3">
      <c r="B69" s="1320" t="s">
        <v>554</v>
      </c>
      <c r="C69" s="1321"/>
      <c r="D69" s="1321"/>
      <c r="E69" s="1321"/>
      <c r="F69" s="1321"/>
      <c r="G69" s="1321"/>
      <c r="H69" s="1321"/>
      <c r="I69" s="1321"/>
      <c r="J69" s="1321"/>
      <c r="K69" s="1321"/>
      <c r="L69" s="1321"/>
      <c r="M69" s="1321"/>
      <c r="N69" s="1321"/>
      <c r="O69" s="1321"/>
      <c r="P69" s="1322"/>
      <c r="Y69" s="167"/>
      <c r="Z69" s="167"/>
      <c r="AB69" s="167"/>
      <c r="AC69" s="167"/>
      <c r="AD69" s="167"/>
      <c r="AE69" s="167"/>
      <c r="AI69" s="353"/>
      <c r="AJ69" s="354"/>
    </row>
    <row r="70" spans="2:36" ht="16.2" thickBot="1" x14ac:dyDescent="0.35">
      <c r="B70" s="489"/>
      <c r="C70" s="50">
        <v>30</v>
      </c>
      <c r="D70" s="50">
        <v>31</v>
      </c>
      <c r="E70" s="50">
        <v>30</v>
      </c>
      <c r="F70" s="50">
        <v>31</v>
      </c>
      <c r="G70" s="50">
        <v>31</v>
      </c>
      <c r="H70" s="50">
        <v>30</v>
      </c>
      <c r="I70" s="50">
        <v>31</v>
      </c>
      <c r="J70" s="50">
        <v>30</v>
      </c>
      <c r="K70" s="50">
        <v>31</v>
      </c>
      <c r="L70" s="50">
        <v>31</v>
      </c>
      <c r="M70" s="50">
        <v>28</v>
      </c>
      <c r="N70" s="50">
        <v>31</v>
      </c>
      <c r="O70" s="400"/>
      <c r="P70" s="322"/>
      <c r="Y70" s="167"/>
      <c r="Z70" s="167"/>
      <c r="AB70" s="167"/>
      <c r="AC70" s="167"/>
      <c r="AD70" s="167"/>
      <c r="AE70" s="167"/>
      <c r="AI70" s="353"/>
      <c r="AJ70" s="354"/>
    </row>
    <row r="71" spans="2:36" ht="16.2" thickBot="1" x14ac:dyDescent="0.35">
      <c r="B71" s="393" t="s">
        <v>444</v>
      </c>
      <c r="C71" s="325" t="s">
        <v>150</v>
      </c>
      <c r="D71" s="326" t="s">
        <v>151</v>
      </c>
      <c r="E71" s="326" t="s">
        <v>152</v>
      </c>
      <c r="F71" s="326" t="s">
        <v>153</v>
      </c>
      <c r="G71" s="326" t="s">
        <v>154</v>
      </c>
      <c r="H71" s="326" t="s">
        <v>155</v>
      </c>
      <c r="I71" s="326" t="s">
        <v>156</v>
      </c>
      <c r="J71" s="326" t="s">
        <v>157</v>
      </c>
      <c r="K71" s="326" t="s">
        <v>158</v>
      </c>
      <c r="L71" s="326" t="s">
        <v>159</v>
      </c>
      <c r="M71" s="326" t="s">
        <v>160</v>
      </c>
      <c r="N71" s="326" t="s">
        <v>161</v>
      </c>
      <c r="O71" s="327" t="s">
        <v>162</v>
      </c>
      <c r="P71" s="322"/>
      <c r="Y71" s="167"/>
      <c r="Z71" s="167"/>
      <c r="AB71" s="167"/>
      <c r="AC71" s="167"/>
      <c r="AD71" s="167"/>
      <c r="AE71" s="167"/>
      <c r="AI71" s="353"/>
      <c r="AJ71" s="354"/>
    </row>
    <row r="72" spans="2:36" ht="14.4" x14ac:dyDescent="0.3">
      <c r="B72" s="328" t="s">
        <v>584</v>
      </c>
      <c r="C72" s="329">
        <f>$C$58*$C$62*$C$59*C70*24</f>
        <v>1310400</v>
      </c>
      <c r="D72" s="329">
        <f t="shared" ref="D72:N72" si="10">$C$58*$C$62*$C$59*D70*24</f>
        <v>1354080</v>
      </c>
      <c r="E72" s="329">
        <f t="shared" si="10"/>
        <v>1310400</v>
      </c>
      <c r="F72" s="329">
        <f t="shared" si="10"/>
        <v>1354080</v>
      </c>
      <c r="G72" s="329">
        <f t="shared" si="10"/>
        <v>1354080</v>
      </c>
      <c r="H72" s="329">
        <f t="shared" si="10"/>
        <v>1310400</v>
      </c>
      <c r="I72" s="329">
        <f t="shared" si="10"/>
        <v>1354080</v>
      </c>
      <c r="J72" s="329">
        <f t="shared" si="10"/>
        <v>1310400</v>
      </c>
      <c r="K72" s="329">
        <f t="shared" si="10"/>
        <v>1354080</v>
      </c>
      <c r="L72" s="329">
        <f t="shared" si="10"/>
        <v>1354080</v>
      </c>
      <c r="M72" s="329">
        <f t="shared" si="10"/>
        <v>1223040</v>
      </c>
      <c r="N72" s="329">
        <f t="shared" si="10"/>
        <v>1354080</v>
      </c>
      <c r="O72" s="330">
        <f>SUM(C72:N72)</f>
        <v>15943200</v>
      </c>
      <c r="P72" s="322"/>
      <c r="Y72" s="167"/>
      <c r="Z72" s="167"/>
      <c r="AB72" s="167"/>
      <c r="AC72" s="167"/>
      <c r="AD72" s="167"/>
      <c r="AE72" s="167"/>
      <c r="AI72" s="353"/>
      <c r="AJ72" s="354"/>
    </row>
    <row r="73" spans="2:36" ht="14.4" x14ac:dyDescent="0.3">
      <c r="B73" s="331" t="s">
        <v>585</v>
      </c>
      <c r="C73" s="329">
        <f>$C$58*$C$62*$C$60*C70*24</f>
        <v>3628800</v>
      </c>
      <c r="D73" s="329">
        <f t="shared" ref="D73:N73" si="11">$C$58*$C$62*$C$60*D70*24</f>
        <v>3749760</v>
      </c>
      <c r="E73" s="329">
        <f t="shared" si="11"/>
        <v>3628800</v>
      </c>
      <c r="F73" s="329">
        <f t="shared" si="11"/>
        <v>3749760</v>
      </c>
      <c r="G73" s="329">
        <f t="shared" si="11"/>
        <v>3749760</v>
      </c>
      <c r="H73" s="329">
        <f t="shared" si="11"/>
        <v>3628800</v>
      </c>
      <c r="I73" s="329">
        <f t="shared" si="11"/>
        <v>3749760</v>
      </c>
      <c r="J73" s="329">
        <f t="shared" si="11"/>
        <v>3628800</v>
      </c>
      <c r="K73" s="329">
        <f t="shared" si="11"/>
        <v>3749760</v>
      </c>
      <c r="L73" s="329">
        <f t="shared" si="11"/>
        <v>3749760</v>
      </c>
      <c r="M73" s="329">
        <f t="shared" si="11"/>
        <v>3386880</v>
      </c>
      <c r="N73" s="329">
        <f t="shared" si="11"/>
        <v>3749760</v>
      </c>
      <c r="O73" s="332">
        <f t="shared" ref="O73:O77" si="12">SUM(C73:N73)</f>
        <v>44150400</v>
      </c>
      <c r="P73" s="322"/>
      <c r="Y73" s="167"/>
      <c r="Z73" s="167"/>
      <c r="AB73" s="167"/>
      <c r="AC73" s="167"/>
      <c r="AD73" s="167"/>
      <c r="AE73" s="167"/>
      <c r="AI73" s="353"/>
      <c r="AJ73" s="354"/>
    </row>
    <row r="74" spans="2:36" ht="15" thickBot="1" x14ac:dyDescent="0.35">
      <c r="B74" s="333" t="s">
        <v>586</v>
      </c>
      <c r="C74" s="329">
        <f>$C$58*$C$62*$C$61*C70*24</f>
        <v>5140800</v>
      </c>
      <c r="D74" s="329">
        <f t="shared" ref="D74:N74" si="13">$C$58*$C$62*$C$61*D70*24</f>
        <v>5312160</v>
      </c>
      <c r="E74" s="329">
        <f t="shared" si="13"/>
        <v>5140800</v>
      </c>
      <c r="F74" s="329">
        <f t="shared" si="13"/>
        <v>5312160</v>
      </c>
      <c r="G74" s="329">
        <f t="shared" si="13"/>
        <v>5312160</v>
      </c>
      <c r="H74" s="329">
        <f t="shared" si="13"/>
        <v>5140800</v>
      </c>
      <c r="I74" s="329">
        <f t="shared" si="13"/>
        <v>5312160</v>
      </c>
      <c r="J74" s="329">
        <f t="shared" si="13"/>
        <v>5140800</v>
      </c>
      <c r="K74" s="329">
        <f t="shared" si="13"/>
        <v>5312160</v>
      </c>
      <c r="L74" s="329">
        <f t="shared" si="13"/>
        <v>5312160</v>
      </c>
      <c r="M74" s="329">
        <f t="shared" si="13"/>
        <v>4798080</v>
      </c>
      <c r="N74" s="329">
        <f t="shared" si="13"/>
        <v>5312160</v>
      </c>
      <c r="O74" s="334">
        <f t="shared" si="12"/>
        <v>62546400</v>
      </c>
      <c r="P74" s="322"/>
      <c r="Y74" s="167"/>
      <c r="Z74" s="167"/>
      <c r="AB74" s="167"/>
      <c r="AC74" s="167"/>
      <c r="AD74" s="167"/>
      <c r="AE74" s="167"/>
      <c r="AI74" s="353"/>
      <c r="AJ74" s="354"/>
    </row>
    <row r="75" spans="2:36" ht="15" thickBot="1" x14ac:dyDescent="0.35">
      <c r="B75" s="393" t="s">
        <v>445</v>
      </c>
      <c r="C75" s="335">
        <f>SUM(C72:C74)</f>
        <v>10080000</v>
      </c>
      <c r="D75" s="336">
        <f t="shared" ref="D75:N75" si="14">SUM(D72:D74)</f>
        <v>10416000</v>
      </c>
      <c r="E75" s="336">
        <f t="shared" si="14"/>
        <v>10080000</v>
      </c>
      <c r="F75" s="336">
        <f t="shared" si="14"/>
        <v>10416000</v>
      </c>
      <c r="G75" s="336">
        <f t="shared" si="14"/>
        <v>10416000</v>
      </c>
      <c r="H75" s="336">
        <f t="shared" si="14"/>
        <v>10080000</v>
      </c>
      <c r="I75" s="336">
        <f t="shared" si="14"/>
        <v>10416000</v>
      </c>
      <c r="J75" s="336">
        <f t="shared" si="14"/>
        <v>10080000</v>
      </c>
      <c r="K75" s="336">
        <f t="shared" si="14"/>
        <v>10416000</v>
      </c>
      <c r="L75" s="336">
        <f t="shared" si="14"/>
        <v>10416000</v>
      </c>
      <c r="M75" s="336">
        <f t="shared" si="14"/>
        <v>9408000</v>
      </c>
      <c r="N75" s="336">
        <f t="shared" si="14"/>
        <v>10416000</v>
      </c>
      <c r="O75" s="337">
        <f t="shared" si="12"/>
        <v>122640000</v>
      </c>
      <c r="P75" s="322"/>
      <c r="Y75" s="167"/>
      <c r="Z75" s="167"/>
      <c r="AB75" s="167"/>
      <c r="AC75" s="167"/>
      <c r="AD75" s="167"/>
      <c r="AE75" s="167"/>
      <c r="AI75" s="353"/>
      <c r="AJ75" s="354"/>
    </row>
    <row r="76" spans="2:36" ht="15" hidden="1" thickBot="1" x14ac:dyDescent="0.35">
      <c r="B76" s="490"/>
      <c r="C76" s="339"/>
      <c r="D76" s="340"/>
      <c r="E76" s="340"/>
      <c r="F76" s="340"/>
      <c r="G76" s="340"/>
      <c r="H76" s="340"/>
      <c r="I76" s="340"/>
      <c r="J76" s="340"/>
      <c r="K76" s="340"/>
      <c r="L76" s="340"/>
      <c r="M76" s="340"/>
      <c r="N76" s="340"/>
      <c r="O76" s="337">
        <f t="shared" si="12"/>
        <v>0</v>
      </c>
      <c r="P76" s="322"/>
      <c r="Y76" s="167"/>
      <c r="Z76" s="167"/>
      <c r="AB76" s="167"/>
      <c r="AC76" s="167"/>
      <c r="AD76" s="167"/>
      <c r="AE76" s="167"/>
      <c r="AI76" s="353"/>
      <c r="AJ76" s="354"/>
    </row>
    <row r="77" spans="2:36" ht="15" hidden="1" thickBot="1" x14ac:dyDescent="0.35">
      <c r="B77" s="491"/>
      <c r="C77" s="383"/>
      <c r="D77" s="384"/>
      <c r="E77" s="384"/>
      <c r="F77" s="384"/>
      <c r="G77" s="384"/>
      <c r="H77" s="384"/>
      <c r="I77" s="384"/>
      <c r="J77" s="384"/>
      <c r="K77" s="384"/>
      <c r="L77" s="384"/>
      <c r="M77" s="384"/>
      <c r="N77" s="384"/>
      <c r="O77" s="382">
        <f t="shared" si="12"/>
        <v>0</v>
      </c>
      <c r="P77" s="322"/>
      <c r="Y77" s="167"/>
      <c r="Z77" s="167"/>
      <c r="AB77" s="167"/>
      <c r="AC77" s="167"/>
      <c r="AD77" s="167"/>
      <c r="AE77" s="167"/>
      <c r="AI77" s="353"/>
      <c r="AJ77" s="354"/>
    </row>
    <row r="78" spans="2:36" x14ac:dyDescent="0.25">
      <c r="B78" s="385"/>
      <c r="C78" s="386"/>
      <c r="D78" s="386"/>
      <c r="E78" s="386"/>
      <c r="F78" s="386"/>
      <c r="G78" s="386"/>
      <c r="H78" s="386"/>
      <c r="I78" s="386"/>
      <c r="J78" s="386"/>
      <c r="K78" s="386"/>
      <c r="L78" s="386"/>
      <c r="M78" s="386"/>
      <c r="N78" s="386"/>
      <c r="O78" s="387"/>
      <c r="P78" s="322"/>
      <c r="Y78" s="167"/>
      <c r="Z78" s="167"/>
      <c r="AB78" s="167"/>
      <c r="AC78" s="167"/>
      <c r="AD78" s="167"/>
      <c r="AE78" s="167"/>
      <c r="AI78" s="353"/>
      <c r="AJ78" s="354"/>
    </row>
    <row r="79" spans="2:36" ht="15.6" x14ac:dyDescent="0.3">
      <c r="B79" s="1320" t="s">
        <v>496</v>
      </c>
      <c r="C79" s="1321"/>
      <c r="D79" s="1321"/>
      <c r="E79" s="1321"/>
      <c r="F79" s="1321"/>
      <c r="G79" s="1321"/>
      <c r="H79" s="1321"/>
      <c r="I79" s="1321"/>
      <c r="J79" s="1321"/>
      <c r="K79" s="1321"/>
      <c r="L79" s="1321"/>
      <c r="M79" s="1321"/>
      <c r="N79" s="1321"/>
      <c r="O79" s="1321"/>
      <c r="P79" s="1322"/>
      <c r="Y79" s="167"/>
      <c r="Z79" s="167"/>
      <c r="AB79" s="167"/>
      <c r="AC79" s="167"/>
      <c r="AD79" s="167"/>
      <c r="AE79" s="167"/>
      <c r="AI79" s="353"/>
      <c r="AJ79" s="354"/>
    </row>
    <row r="80" spans="2:36" ht="13.8" thickBot="1" x14ac:dyDescent="0.3">
      <c r="B80" s="304"/>
      <c r="C80" s="376"/>
      <c r="D80" s="376"/>
      <c r="E80" s="376"/>
      <c r="F80" s="376"/>
      <c r="G80" s="376"/>
      <c r="H80" s="376"/>
      <c r="I80" s="305"/>
      <c r="J80" s="376"/>
      <c r="K80" s="376"/>
      <c r="L80" s="376"/>
      <c r="M80" s="376"/>
      <c r="N80" s="376"/>
      <c r="O80" s="306"/>
      <c r="P80" s="322"/>
      <c r="Y80" s="167"/>
      <c r="Z80" s="167"/>
      <c r="AB80" s="167"/>
      <c r="AC80" s="167"/>
      <c r="AD80" s="167"/>
      <c r="AE80" s="167"/>
      <c r="AI80" s="353"/>
      <c r="AJ80" s="354"/>
    </row>
    <row r="81" spans="1:36" ht="16.2" thickBot="1" x14ac:dyDescent="0.3">
      <c r="B81" s="1333" t="s">
        <v>605</v>
      </c>
      <c r="C81" s="1334"/>
      <c r="D81" s="1334"/>
      <c r="E81" s="1334"/>
      <c r="F81" s="1334"/>
      <c r="G81" s="1334"/>
      <c r="H81" s="1334"/>
      <c r="I81" s="1334"/>
      <c r="J81" s="1334"/>
      <c r="K81" s="1334"/>
      <c r="L81" s="1334"/>
      <c r="M81" s="1334"/>
      <c r="N81" s="1334"/>
      <c r="O81" s="1335"/>
      <c r="P81" s="322"/>
      <c r="Y81" s="167"/>
      <c r="Z81" s="167"/>
      <c r="AB81" s="167"/>
      <c r="AC81" s="167"/>
      <c r="AD81" s="167"/>
      <c r="AE81" s="167"/>
      <c r="AI81" s="353"/>
      <c r="AJ81" s="354"/>
    </row>
    <row r="82" spans="1:36" ht="16.2" thickBot="1" x14ac:dyDescent="0.35">
      <c r="B82" s="388" t="s">
        <v>446</v>
      </c>
      <c r="C82" s="344" t="s">
        <v>150</v>
      </c>
      <c r="D82" s="344" t="s">
        <v>151</v>
      </c>
      <c r="E82" s="344" t="s">
        <v>152</v>
      </c>
      <c r="F82" s="344" t="s">
        <v>153</v>
      </c>
      <c r="G82" s="344" t="s">
        <v>154</v>
      </c>
      <c r="H82" s="344" t="s">
        <v>155</v>
      </c>
      <c r="I82" s="344" t="s">
        <v>156</v>
      </c>
      <c r="J82" s="344" t="s">
        <v>157</v>
      </c>
      <c r="K82" s="344" t="s">
        <v>158</v>
      </c>
      <c r="L82" s="344" t="s">
        <v>159</v>
      </c>
      <c r="M82" s="344" t="s">
        <v>160</v>
      </c>
      <c r="N82" s="344" t="s">
        <v>161</v>
      </c>
      <c r="O82" s="389" t="s">
        <v>162</v>
      </c>
      <c r="P82" s="322"/>
      <c r="Y82" s="167"/>
      <c r="Z82" s="167"/>
      <c r="AB82" s="167"/>
      <c r="AC82" s="167"/>
      <c r="AD82" s="167"/>
      <c r="AE82" s="167"/>
      <c r="AI82" s="353"/>
      <c r="AJ82" s="354"/>
    </row>
    <row r="83" spans="1:36" ht="14.4" x14ac:dyDescent="0.3">
      <c r="B83" s="328" t="s">
        <v>587</v>
      </c>
      <c r="C83" s="346" cm="1">
        <f t="array" ref="C83">IF($C$63 = "Yes", SUM((TEXT('HOURLY DATA'!$B$4:$B$8763,"mmmm")=C$82) * ('HOURLY DATA'!$F$4:$F$8763 = 1) * ('HOURLY DATA'!$K$4:$K$8763)), C72)</f>
        <v>1310400</v>
      </c>
      <c r="D83" s="346" cm="1">
        <f t="array" ref="D83">IF($C$63 = "Yes", SUM((TEXT('HOURLY DATA'!$B$4:$B$8763,"mmmm")=D$82) * ('HOURLY DATA'!$F$4:$F$8763 = 1) * ('HOURLY DATA'!$K$4:$K$8763)), D72)</f>
        <v>1354080</v>
      </c>
      <c r="E83" s="346" cm="1">
        <f t="array" ref="E83">IF($C$63 = "Yes", SUM((TEXT('HOURLY DATA'!$B$4:$B$8763,"mmmm")=E$82) * ('HOURLY DATA'!$F$4:$F$8763 = 1) * ('HOURLY DATA'!$K$4:$K$8763)), E72)</f>
        <v>1310400</v>
      </c>
      <c r="F83" s="346" cm="1">
        <f t="array" ref="F83">IF($C$63 = "Yes", SUM((TEXT('HOURLY DATA'!$B$4:$B$8763,"mmmm")=F$82) * ('HOURLY DATA'!$F$4:$F$8763 = 1) * ('HOURLY DATA'!$K$4:$K$8763)), F72)</f>
        <v>1354080</v>
      </c>
      <c r="G83" s="346" cm="1">
        <f t="array" ref="G83">IF($C$63 = "Yes", SUM((TEXT('HOURLY DATA'!$B$4:$B$8763,"mmmm")=G$82) * ('HOURLY DATA'!$F$4:$F$8763 = 1) * ('HOURLY DATA'!$K$4:$K$8763)), G72)</f>
        <v>1354080</v>
      </c>
      <c r="H83" s="346" cm="1">
        <f t="array" ref="H83">IF($C$63 = "Yes", SUM((TEXT('HOURLY DATA'!$B$4:$B$8763,"mmmm")=H$82) * ('HOURLY DATA'!$F$4:$F$8763 = 1) * ('HOURLY DATA'!$K$4:$K$8763)), H72)</f>
        <v>1310400</v>
      </c>
      <c r="I83" s="346" cm="1">
        <f t="array" ref="I83">IF($C$63 = "Yes", SUM((TEXT('HOURLY DATA'!$B$4:$B$8763,"mmmm")=I$82) * ('HOURLY DATA'!$F$4:$F$8763 = 1) * ('HOURLY DATA'!$K$4:$K$8763)), I72)</f>
        <v>1354080</v>
      </c>
      <c r="J83" s="346" cm="1">
        <f t="array" ref="J83">IF($C$63 = "Yes", SUM((TEXT('HOURLY DATA'!$B$4:$B$8763,"mmmm")=J$82) * ('HOURLY DATA'!$F$4:$F$8763 = 1) * ('HOURLY DATA'!$K$4:$K$8763)), J72)</f>
        <v>1310400</v>
      </c>
      <c r="K83" s="346" cm="1">
        <f t="array" ref="K83">IF($C$63 = "Yes", SUM((TEXT('HOURLY DATA'!$B$4:$B$8763,"mmmm")=K$82) * ('HOURLY DATA'!$F$4:$F$8763 = 1) * ('HOURLY DATA'!$K$4:$K$8763)), K72)</f>
        <v>1354080</v>
      </c>
      <c r="L83" s="346" cm="1">
        <f t="array" ref="L83">IF($C$63 = "Yes", SUM((TEXT('HOURLY DATA'!$B$4:$B$8763,"mmmm")=L$82) * ('HOURLY DATA'!$F$4:$F$8763 = 1) * ('HOURLY DATA'!$K$4:$K$8763)), L72)</f>
        <v>1354080</v>
      </c>
      <c r="M83" s="346" cm="1">
        <f t="array" ref="M83">IF($C$63 = "Yes", SUM((TEXT('HOURLY DATA'!$B$4:$B$8763,"mmmm")=M$82) * ('HOURLY DATA'!$F$4:$F$8763 = 1) * ('HOURLY DATA'!$K$4:$K$8763)), M72)</f>
        <v>1223040</v>
      </c>
      <c r="N83" s="346" cm="1">
        <f t="array" ref="N83">IF($C$63 = "Yes", SUM((TEXT('HOURLY DATA'!$B$4:$B$8763,"mmmm")=N$82) * ('HOURLY DATA'!$F$4:$F$8763 = 1) * ('HOURLY DATA'!$K$4:$K$8763)), N72)</f>
        <v>1354080</v>
      </c>
      <c r="O83" s="390">
        <f>SUM(C83:N83)</f>
        <v>15943200</v>
      </c>
      <c r="P83" s="322"/>
      <c r="Y83" s="167"/>
      <c r="Z83" s="167"/>
      <c r="AB83" s="167"/>
      <c r="AC83" s="167"/>
      <c r="AD83" s="167"/>
      <c r="AE83" s="167"/>
      <c r="AI83" s="353"/>
      <c r="AJ83" s="354"/>
    </row>
    <row r="84" spans="1:36" ht="14.4" x14ac:dyDescent="0.3">
      <c r="B84" s="331" t="s">
        <v>588</v>
      </c>
      <c r="C84" s="346" cm="1">
        <f t="array" ref="C84">IF($C$63 = "Yes", SUM((TEXT('HOURLY DATA'!$B$4:$B$8763,"mmmm")=C$82) * ('HOURLY DATA'!$F$4:$F$8763 = 2) * ('HOURLY DATA'!$K$4:$K$8763)), C73)</f>
        <v>3628800</v>
      </c>
      <c r="D84" s="346" cm="1">
        <f t="array" ref="D84">IF($C$63 = "Yes", SUM((TEXT('HOURLY DATA'!$B$4:$B$8763,"mmmm")=D$82) * ('HOURLY DATA'!$F$4:$F$8763 = 2) * ('HOURLY DATA'!$K$4:$K$8763)), D73)</f>
        <v>3749760</v>
      </c>
      <c r="E84" s="346" cm="1">
        <f t="array" ref="E84">IF($C$63 = "Yes", SUM((TEXT('HOURLY DATA'!$B$4:$B$8763,"mmmm")=E$82) * ('HOURLY DATA'!$F$4:$F$8763 = 2) * ('HOURLY DATA'!$K$4:$K$8763)), E73)</f>
        <v>3628800</v>
      </c>
      <c r="F84" s="346" cm="1">
        <f t="array" ref="F84">IF($C$63 = "Yes", SUM((TEXT('HOURLY DATA'!$B$4:$B$8763,"mmmm")=F$82) * ('HOURLY DATA'!$F$4:$F$8763 = 2) * ('HOURLY DATA'!$K$4:$K$8763)), F73)</f>
        <v>3749760</v>
      </c>
      <c r="G84" s="346" cm="1">
        <f t="array" ref="G84">IF($C$63 = "Yes", SUM((TEXT('HOURLY DATA'!$B$4:$B$8763,"mmmm")=G$82) * ('HOURLY DATA'!$F$4:$F$8763 = 2) * ('HOURLY DATA'!$K$4:$K$8763)), G73)</f>
        <v>3749760</v>
      </c>
      <c r="H84" s="346" cm="1">
        <f t="array" ref="H84">IF($C$63 = "Yes", SUM((TEXT('HOURLY DATA'!$B$4:$B$8763,"mmmm")=H$82) * ('HOURLY DATA'!$F$4:$F$8763 = 2) * ('HOURLY DATA'!$K$4:$K$8763)), H73)</f>
        <v>3628800</v>
      </c>
      <c r="I84" s="346" cm="1">
        <f t="array" ref="I84">IF($C$63 = "Yes", SUM((TEXT('HOURLY DATA'!$B$4:$B$8763,"mmmm")=I$82) * ('HOURLY DATA'!$F$4:$F$8763 = 2) * ('HOURLY DATA'!$K$4:$K$8763)), I73)</f>
        <v>3749760</v>
      </c>
      <c r="J84" s="346" cm="1">
        <f t="array" ref="J84">IF($C$63 = "Yes", SUM((TEXT('HOURLY DATA'!$B$4:$B$8763,"mmmm")=J$82) * ('HOURLY DATA'!$F$4:$F$8763 = 2) * ('HOURLY DATA'!$K$4:$K$8763)), J73)</f>
        <v>3628800</v>
      </c>
      <c r="K84" s="346" cm="1">
        <f t="array" ref="K84">IF($C$63 = "Yes", SUM((TEXT('HOURLY DATA'!$B$4:$B$8763,"mmmm")=K$82) * ('HOURLY DATA'!$F$4:$F$8763 = 2) * ('HOURLY DATA'!$K$4:$K$8763)), K73)</f>
        <v>3749760</v>
      </c>
      <c r="L84" s="346" cm="1">
        <f t="array" ref="L84">IF($C$63 = "Yes", SUM((TEXT('HOURLY DATA'!$B$4:$B$8763,"mmmm")=L$82) * ('HOURLY DATA'!$F$4:$F$8763 = 2) * ('HOURLY DATA'!$K$4:$K$8763)), L73)</f>
        <v>3749760</v>
      </c>
      <c r="M84" s="346" cm="1">
        <f t="array" ref="M84">IF($C$63 = "Yes", SUM((TEXT('HOURLY DATA'!$B$4:$B$8763,"mmmm")=M$82) * ('HOURLY DATA'!$F$4:$F$8763 = 2) * ('HOURLY DATA'!$K$4:$K$8763)), M73)</f>
        <v>3386880</v>
      </c>
      <c r="N84" s="346" cm="1">
        <f t="array" ref="N84">IF($C$63 = "Yes", SUM((TEXT('HOURLY DATA'!$B$4:$B$8763,"mmmm")=N$82) * ('HOURLY DATA'!$F$4:$F$8763 = 2) * ('HOURLY DATA'!$K$4:$K$8763)), N73)</f>
        <v>3749760</v>
      </c>
      <c r="O84" s="391">
        <f t="shared" ref="O84:O86" si="15">SUM(C84:N84)</f>
        <v>44150400</v>
      </c>
      <c r="P84" s="322"/>
      <c r="Y84" s="167"/>
      <c r="Z84" s="167"/>
      <c r="AB84" s="167"/>
      <c r="AC84" s="167"/>
      <c r="AD84" s="167"/>
      <c r="AE84" s="167"/>
      <c r="AI84" s="353"/>
      <c r="AJ84" s="354"/>
    </row>
    <row r="85" spans="1:36" ht="15" thickBot="1" x14ac:dyDescent="0.35">
      <c r="B85" s="333" t="s">
        <v>589</v>
      </c>
      <c r="C85" s="346" cm="1">
        <f t="array" ref="C85">IF($C$63 = "Yes", SUM((TEXT('HOURLY DATA'!$B$4:$B$8763,"mmmm")=C$82) * ('HOURLY DATA'!$F$4:$F$8763 = 3) * ('HOURLY DATA'!$K$4:$K$8763)), C74)</f>
        <v>5140800</v>
      </c>
      <c r="D85" s="346" cm="1">
        <f t="array" ref="D85">IF($C$63 = "Yes", SUM((TEXT('HOURLY DATA'!$B$4:$B$8763,"mmmm")=D$82) * ('HOURLY DATA'!$F$4:$F$8763 = 3) * ('HOURLY DATA'!$K$4:$K$8763)), D74)</f>
        <v>5312160</v>
      </c>
      <c r="E85" s="346" cm="1">
        <f t="array" ref="E85">IF($C$63 = "Yes", SUM((TEXT('HOURLY DATA'!$B$4:$B$8763,"mmmm")=E$82) * ('HOURLY DATA'!$F$4:$F$8763 = 3) * ('HOURLY DATA'!$K$4:$K$8763)), E74)</f>
        <v>5140800</v>
      </c>
      <c r="F85" s="346" cm="1">
        <f t="array" ref="F85">IF($C$63 = "Yes", SUM((TEXT('HOURLY DATA'!$B$4:$B$8763,"mmmm")=F$82) * ('HOURLY DATA'!$F$4:$F$8763 = 3) * ('HOURLY DATA'!$K$4:$K$8763)), F74)</f>
        <v>5312160</v>
      </c>
      <c r="G85" s="346" cm="1">
        <f t="array" ref="G85">IF($C$63 = "Yes", SUM((TEXT('HOURLY DATA'!$B$4:$B$8763,"mmmm")=G$82) * ('HOURLY DATA'!$F$4:$F$8763 = 3) * ('HOURLY DATA'!$K$4:$K$8763)), G74)</f>
        <v>5312160</v>
      </c>
      <c r="H85" s="346" cm="1">
        <f t="array" ref="H85">IF($C$63 = "Yes", SUM((TEXT('HOURLY DATA'!$B$4:$B$8763,"mmmm")=H$82) * ('HOURLY DATA'!$F$4:$F$8763 = 3) * ('HOURLY DATA'!$K$4:$K$8763)), H74)</f>
        <v>5140800</v>
      </c>
      <c r="I85" s="346" cm="1">
        <f t="array" ref="I85">IF($C$63 = "Yes", SUM((TEXT('HOURLY DATA'!$B$4:$B$8763,"mmmm")=I$82) * ('HOURLY DATA'!$F$4:$F$8763 = 3) * ('HOURLY DATA'!$K$4:$K$8763)), I74)</f>
        <v>5312160</v>
      </c>
      <c r="J85" s="346" cm="1">
        <f t="array" ref="J85">IF($C$63 = "Yes", SUM((TEXT('HOURLY DATA'!$B$4:$B$8763,"mmmm")=J$82) * ('HOURLY DATA'!$F$4:$F$8763 = 3) * ('HOURLY DATA'!$K$4:$K$8763)), J74)</f>
        <v>5140800</v>
      </c>
      <c r="K85" s="346" cm="1">
        <f t="array" ref="K85">IF($C$63 = "Yes", SUM((TEXT('HOURLY DATA'!$B$4:$B$8763,"mmmm")=K$82) * ('HOURLY DATA'!$F$4:$F$8763 = 3) * ('HOURLY DATA'!$K$4:$K$8763)), K74)</f>
        <v>5312160</v>
      </c>
      <c r="L85" s="346" cm="1">
        <f t="array" ref="L85">IF($C$63 = "Yes", SUM((TEXT('HOURLY DATA'!$B$4:$B$8763,"mmmm")=L$82) * ('HOURLY DATA'!$F$4:$F$8763 = 3) * ('HOURLY DATA'!$K$4:$K$8763)), L74)</f>
        <v>5312160</v>
      </c>
      <c r="M85" s="346" cm="1">
        <f t="array" ref="M85">IF($C$63 = "Yes", SUM((TEXT('HOURLY DATA'!$B$4:$B$8763,"mmmm")=M$82) * ('HOURLY DATA'!$F$4:$F$8763 = 3) * ('HOURLY DATA'!$K$4:$K$8763)), M74)</f>
        <v>4798080</v>
      </c>
      <c r="N85" s="346" cm="1">
        <f t="array" ref="N85">IF($C$63 = "Yes", SUM((TEXT('HOURLY DATA'!$B$4:$B$8763,"mmmm")=N$82) * ('HOURLY DATA'!$F$4:$F$8763 = 3) * ('HOURLY DATA'!$K$4:$K$8763)), N74)</f>
        <v>5312160</v>
      </c>
      <c r="O85" s="392">
        <f t="shared" si="15"/>
        <v>62546400</v>
      </c>
      <c r="P85" s="306"/>
      <c r="Y85" s="167"/>
      <c r="Z85" s="167"/>
      <c r="AB85" s="167"/>
      <c r="AC85" s="167"/>
      <c r="AD85" s="167"/>
      <c r="AE85" s="167"/>
      <c r="AI85" s="353"/>
      <c r="AJ85" s="354"/>
    </row>
    <row r="86" spans="1:36" ht="15" thickBot="1" x14ac:dyDescent="0.35">
      <c r="B86" s="393" t="s">
        <v>445</v>
      </c>
      <c r="C86" s="335">
        <f>SUM(C83:C85)</f>
        <v>10080000</v>
      </c>
      <c r="D86" s="335">
        <f t="shared" ref="D86:N86" si="16">SUM(D83:D85)</f>
        <v>10416000</v>
      </c>
      <c r="E86" s="335">
        <f t="shared" si="16"/>
        <v>10080000</v>
      </c>
      <c r="F86" s="335">
        <f t="shared" si="16"/>
        <v>10416000</v>
      </c>
      <c r="G86" s="335">
        <f t="shared" si="16"/>
        <v>10416000</v>
      </c>
      <c r="H86" s="335">
        <f t="shared" si="16"/>
        <v>10080000</v>
      </c>
      <c r="I86" s="335">
        <f t="shared" si="16"/>
        <v>10416000</v>
      </c>
      <c r="J86" s="335">
        <f t="shared" si="16"/>
        <v>10080000</v>
      </c>
      <c r="K86" s="335">
        <f t="shared" si="16"/>
        <v>10416000</v>
      </c>
      <c r="L86" s="335">
        <f t="shared" si="16"/>
        <v>10416000</v>
      </c>
      <c r="M86" s="335">
        <f t="shared" si="16"/>
        <v>9408000</v>
      </c>
      <c r="N86" s="335">
        <f t="shared" si="16"/>
        <v>10416000</v>
      </c>
      <c r="O86" s="394">
        <f t="shared" si="15"/>
        <v>122640000</v>
      </c>
      <c r="P86" s="306"/>
      <c r="Y86" s="167"/>
      <c r="Z86" s="167"/>
      <c r="AB86" s="167"/>
      <c r="AC86" s="167"/>
      <c r="AD86" s="167"/>
      <c r="AE86" s="167"/>
      <c r="AI86" s="353"/>
      <c r="AJ86" s="354"/>
    </row>
    <row r="87" spans="1:36" ht="14.4" hidden="1" x14ac:dyDescent="0.3">
      <c r="B87" s="395"/>
      <c r="C87" s="355"/>
      <c r="D87" s="355"/>
      <c r="E87" s="355"/>
      <c r="F87" s="355"/>
      <c r="G87" s="355"/>
      <c r="H87" s="355"/>
      <c r="I87" s="355"/>
      <c r="J87" s="355"/>
      <c r="K87" s="355"/>
      <c r="L87" s="355"/>
      <c r="M87" s="355"/>
      <c r="N87" s="355"/>
      <c r="O87" s="396"/>
      <c r="P87" s="306"/>
      <c r="Y87" s="167"/>
      <c r="Z87" s="167"/>
      <c r="AB87" s="167"/>
      <c r="AC87" s="167"/>
      <c r="AD87" s="167"/>
      <c r="AE87" s="167"/>
      <c r="AI87" s="353"/>
      <c r="AJ87" s="354"/>
    </row>
    <row r="88" spans="1:36" ht="13.8" thickBot="1" x14ac:dyDescent="0.3">
      <c r="B88" s="385"/>
      <c r="C88" s="386"/>
      <c r="D88" s="386"/>
      <c r="E88" s="386"/>
      <c r="F88" s="386"/>
      <c r="G88" s="386"/>
      <c r="H88" s="386"/>
      <c r="I88" s="386"/>
      <c r="J88" s="386"/>
      <c r="K88" s="386"/>
      <c r="L88" s="386"/>
      <c r="M88" s="386"/>
      <c r="N88" s="386"/>
      <c r="O88" s="387"/>
      <c r="P88" s="306"/>
      <c r="Y88" s="167"/>
      <c r="Z88" s="167"/>
      <c r="AB88" s="167"/>
      <c r="AC88" s="167"/>
      <c r="AD88" s="167"/>
      <c r="AE88" s="167"/>
      <c r="AI88" s="353"/>
      <c r="AJ88" s="354"/>
    </row>
    <row r="89" spans="1:36" ht="16.2" thickBot="1" x14ac:dyDescent="0.3">
      <c r="B89" s="1336" t="s">
        <v>606</v>
      </c>
      <c r="C89" s="1337"/>
      <c r="D89" s="1337"/>
      <c r="E89" s="1337"/>
      <c r="F89" s="1337"/>
      <c r="G89" s="1337"/>
      <c r="H89" s="1337"/>
      <c r="I89" s="1337"/>
      <c r="J89" s="1337"/>
      <c r="K89" s="1337"/>
      <c r="L89" s="1337"/>
      <c r="M89" s="1337"/>
      <c r="N89" s="1337"/>
      <c r="O89" s="1338"/>
      <c r="P89" s="306"/>
      <c r="Y89" s="167"/>
      <c r="Z89" s="167"/>
      <c r="AB89" s="167"/>
      <c r="AC89" s="167"/>
      <c r="AD89" s="167"/>
      <c r="AE89" s="167"/>
      <c r="AI89" s="353"/>
      <c r="AJ89" s="354"/>
    </row>
    <row r="90" spans="1:36" ht="14.4" x14ac:dyDescent="0.3">
      <c r="B90" s="328" t="s">
        <v>590</v>
      </c>
      <c r="C90" s="359" cm="1">
        <f t="array" ref="C90">IF($C$63 = "Yes", SUM((TEXT('HOURLY DATA'!$B$4:$B$8763,"mmmm")=C$82) * ('HOURLY DATA'!$G$4:$G$8763 = 1) * ('HOURLY DATA'!$K$4:$K$8763)), C72)</f>
        <v>1310400</v>
      </c>
      <c r="D90" s="359" cm="1">
        <f t="array" ref="D90">IF($C$63 = "Yes", SUM((TEXT('HOURLY DATA'!$B$4:$B$8763,"mmmm")=D$82) * ('HOURLY DATA'!$G$4:$G$8763 = 1) * ('HOURLY DATA'!$K$4:$K$8763)), D72)</f>
        <v>1354080</v>
      </c>
      <c r="E90" s="359" cm="1">
        <f t="array" ref="E90">IF($C$63 = "Yes", SUM((TEXT('HOURLY DATA'!$B$4:$B$8763,"mmmm")=E$82) * ('HOURLY DATA'!$G$4:$G$8763 = 1) * ('HOURLY DATA'!$K$4:$K$8763)), E72)</f>
        <v>1310400</v>
      </c>
      <c r="F90" s="359" cm="1">
        <f t="array" ref="F90">IF($C$63 = "Yes", SUM((TEXT('HOURLY DATA'!$B$4:$B$8763,"mmmm")=F$82) * ('HOURLY DATA'!$G$4:$G$8763 = 1) * ('HOURLY DATA'!$K$4:$K$8763)), F72)</f>
        <v>1354080</v>
      </c>
      <c r="G90" s="359" cm="1">
        <f t="array" ref="G90">IF($C$63 = "Yes", SUM((TEXT('HOURLY DATA'!$B$4:$B$8763,"mmmm")=G$82) * ('HOURLY DATA'!$G$4:$G$8763 = 1) * ('HOURLY DATA'!$K$4:$K$8763)), G72)</f>
        <v>1354080</v>
      </c>
      <c r="H90" s="359" cm="1">
        <f t="array" ref="H90">IF($C$63 = "Yes", SUM((TEXT('HOURLY DATA'!$B$4:$B$8763,"mmmm")=H$82) * ('HOURLY DATA'!$G$4:$G$8763 = 1) * ('HOURLY DATA'!$K$4:$K$8763)), H72)</f>
        <v>1310400</v>
      </c>
      <c r="I90" s="359" cm="1">
        <f t="array" ref="I90">IF($C$63 = "Yes", SUM((TEXT('HOURLY DATA'!$B$4:$B$8763,"mmmm")=I$82) * ('HOURLY DATA'!$G$4:$G$8763 = 1) * ('HOURLY DATA'!$K$4:$K$8763)), I72)</f>
        <v>1354080</v>
      </c>
      <c r="J90" s="359" cm="1">
        <f t="array" ref="J90">IF($C$63 = "Yes", SUM((TEXT('HOURLY DATA'!$B$4:$B$8763,"mmmm")=J$82) * ('HOURLY DATA'!$G$4:$G$8763 = 1) * ('HOURLY DATA'!$K$4:$K$8763)), J72)</f>
        <v>1310400</v>
      </c>
      <c r="K90" s="359" cm="1">
        <f t="array" ref="K90">IF($C$63 = "Yes", SUM((TEXT('HOURLY DATA'!$B$4:$B$8763,"mmmm")=K$82) * ('HOURLY DATA'!$G$4:$G$8763 = 1) * ('HOURLY DATA'!$K$4:$K$8763)), K72)</f>
        <v>1354080</v>
      </c>
      <c r="L90" s="359" cm="1">
        <f t="array" ref="L90">IF($C$63 = "Yes", SUM((TEXT('HOURLY DATA'!$B$4:$B$8763,"mmmm")=L$82) * ('HOURLY DATA'!$G$4:$G$8763 = 1) * ('HOURLY DATA'!$K$4:$K$8763)), L72)</f>
        <v>1354080</v>
      </c>
      <c r="M90" s="359" cm="1">
        <f t="array" ref="M90">IF($C$63 = "Yes", SUM((TEXT('HOURLY DATA'!$B$4:$B$8763,"mmmm")=M$82) * ('HOURLY DATA'!$G$4:$G$8763 = 1) * ('HOURLY DATA'!$K$4:$K$8763)), M72)</f>
        <v>1223040</v>
      </c>
      <c r="N90" s="359" cm="1">
        <f t="array" ref="N90">IF($C$63 = "Yes", SUM((TEXT('HOURLY DATA'!$B$4:$B$8763,"mmmm")=N$82) * ('HOURLY DATA'!$G$4:$G$8763 = 1) * ('HOURLY DATA'!$K$4:$K$8763)), N72)</f>
        <v>1354080</v>
      </c>
      <c r="O90" s="390">
        <f>SUM(C90:N90)</f>
        <v>15943200</v>
      </c>
      <c r="P90" s="306"/>
      <c r="Y90" s="167"/>
      <c r="Z90" s="167"/>
      <c r="AB90" s="167"/>
      <c r="AC90" s="167"/>
      <c r="AD90" s="167"/>
      <c r="AE90" s="167"/>
      <c r="AI90" s="353"/>
      <c r="AJ90" s="354"/>
    </row>
    <row r="91" spans="1:36" ht="14.4" x14ac:dyDescent="0.3">
      <c r="B91" s="331" t="s">
        <v>591</v>
      </c>
      <c r="C91" s="359" cm="1">
        <f t="array" ref="C91">IF($C$63 = "Yes", SUM((TEXT('HOURLY DATA'!$B$4:$B$8763,"mmmm")=C$82) * ('HOURLY DATA'!$G$4:$G$8763 = 2) * ('HOURLY DATA'!$K$4:$K$8763)), C73)</f>
        <v>3628800</v>
      </c>
      <c r="D91" s="359" cm="1">
        <f t="array" ref="D91">IF($C$63 = "Yes", SUM((TEXT('HOURLY DATA'!$B$4:$B$8763,"mmmm")=D$82) * ('HOURLY DATA'!$G$4:$G$8763 = 2) * ('HOURLY DATA'!$K$4:$K$8763)), D73)</f>
        <v>3749760</v>
      </c>
      <c r="E91" s="359" cm="1">
        <f t="array" ref="E91">IF($C$63 = "Yes", SUM((TEXT('HOURLY DATA'!$B$4:$B$8763,"mmmm")=E$82) * ('HOURLY DATA'!$G$4:$G$8763 = 2) * ('HOURLY DATA'!$K$4:$K$8763)), E73)</f>
        <v>3628800</v>
      </c>
      <c r="F91" s="359" cm="1">
        <f t="array" ref="F91">IF($C$63 = "Yes", SUM((TEXT('HOURLY DATA'!$B$4:$B$8763,"mmmm")=F$82) * ('HOURLY DATA'!$G$4:$G$8763 = 2) * ('HOURLY DATA'!$K$4:$K$8763)), F73)</f>
        <v>3749760</v>
      </c>
      <c r="G91" s="359" cm="1">
        <f t="array" ref="G91">IF($C$63 = "Yes", SUM((TEXT('HOURLY DATA'!$B$4:$B$8763,"mmmm")=G$82) * ('HOURLY DATA'!$G$4:$G$8763 = 2) * ('HOURLY DATA'!$K$4:$K$8763)), G73)</f>
        <v>3749760</v>
      </c>
      <c r="H91" s="359" cm="1">
        <f t="array" ref="H91">IF($C$63 = "Yes", SUM((TEXT('HOURLY DATA'!$B$4:$B$8763,"mmmm")=H$82) * ('HOURLY DATA'!$G$4:$G$8763 = 2) * ('HOURLY DATA'!$K$4:$K$8763)), H73)</f>
        <v>3628800</v>
      </c>
      <c r="I91" s="359" cm="1">
        <f t="array" ref="I91">IF($C$63 = "Yes", SUM((TEXT('HOURLY DATA'!$B$4:$B$8763,"mmmm")=I$82) * ('HOURLY DATA'!$G$4:$G$8763 = 2) * ('HOURLY DATA'!$K$4:$K$8763)), I73)</f>
        <v>3749760</v>
      </c>
      <c r="J91" s="359" cm="1">
        <f t="array" ref="J91">IF($C$63 = "Yes", SUM((TEXT('HOURLY DATA'!$B$4:$B$8763,"mmmm")=J$82) * ('HOURLY DATA'!$G$4:$G$8763 = 2) * ('HOURLY DATA'!$K$4:$K$8763)), J73)</f>
        <v>3628800</v>
      </c>
      <c r="K91" s="359" cm="1">
        <f t="array" ref="K91">IF($C$63 = "Yes", SUM((TEXT('HOURLY DATA'!$B$4:$B$8763,"mmmm")=K$82) * ('HOURLY DATA'!$G$4:$G$8763 = 2) * ('HOURLY DATA'!$K$4:$K$8763)), K73)</f>
        <v>3749760</v>
      </c>
      <c r="L91" s="359" cm="1">
        <f t="array" ref="L91">IF($C$63 = "Yes", SUM((TEXT('HOURLY DATA'!$B$4:$B$8763,"mmmm")=L$82) * ('HOURLY DATA'!$G$4:$G$8763 = 2) * ('HOURLY DATA'!$K$4:$K$8763)), L73)</f>
        <v>3749760</v>
      </c>
      <c r="M91" s="359" cm="1">
        <f t="array" ref="M91">IF($C$63 = "Yes", SUM((TEXT('HOURLY DATA'!$B$4:$B$8763,"mmmm")=M$82) * ('HOURLY DATA'!$G$4:$G$8763 = 2) * ('HOURLY DATA'!$K$4:$K$8763)), M73)</f>
        <v>3386880</v>
      </c>
      <c r="N91" s="359" cm="1">
        <f t="array" ref="N91">IF($C$63 = "Yes", SUM((TEXT('HOURLY DATA'!$B$4:$B$8763,"mmmm")=N$82) * ('HOURLY DATA'!$G$4:$G$8763 = 2) * ('HOURLY DATA'!$K$4:$K$8763)), N73)</f>
        <v>3749760</v>
      </c>
      <c r="O91" s="391">
        <f t="shared" ref="O91:O93" si="17">SUM(C91:N91)</f>
        <v>44150400</v>
      </c>
      <c r="P91" s="306"/>
      <c r="AI91" s="353">
        <v>10</v>
      </c>
      <c r="AJ91" s="354" t="s">
        <v>448</v>
      </c>
    </row>
    <row r="92" spans="1:36" ht="15" thickBot="1" x14ac:dyDescent="0.35">
      <c r="B92" s="333" t="s">
        <v>592</v>
      </c>
      <c r="C92" s="359" cm="1">
        <f t="array" ref="C92">IF($C$63= "Yes", SUM((TEXT('HOURLY DATA'!$B$4:$B$8763,"mmmm")=C$82) * ('HOURLY DATA'!$G$4:$G$8763 = 3) * ('HOURLY DATA'!$K$4:$K$8763)), C74)</f>
        <v>5140800</v>
      </c>
      <c r="D92" s="359" cm="1">
        <f t="array" ref="D92">IF($C$63= "Yes", SUM((TEXT('HOURLY DATA'!$B$4:$B$8763,"mmmm")=D$82) * ('HOURLY DATA'!$G$4:$G$8763 = 3) * ('HOURLY DATA'!$K$4:$K$8763)), D74)</f>
        <v>5312160</v>
      </c>
      <c r="E92" s="359" cm="1">
        <f t="array" ref="E92">IF($C$63= "Yes", SUM((TEXT('HOURLY DATA'!$B$4:$B$8763,"mmmm")=E$82) * ('HOURLY DATA'!$G$4:$G$8763 = 3) * ('HOURLY DATA'!$K$4:$K$8763)), E74)</f>
        <v>5140800</v>
      </c>
      <c r="F92" s="359" cm="1">
        <f t="array" ref="F92">IF($C$63= "Yes", SUM((TEXT('HOURLY DATA'!$B$4:$B$8763,"mmmm")=F$82) * ('HOURLY DATA'!$G$4:$G$8763 = 3) * ('HOURLY DATA'!$K$4:$K$8763)), F74)</f>
        <v>5312160</v>
      </c>
      <c r="G92" s="359" cm="1">
        <f t="array" ref="G92">IF($C$63= "Yes", SUM((TEXT('HOURLY DATA'!$B$4:$B$8763,"mmmm")=G$82) * ('HOURLY DATA'!$G$4:$G$8763 = 3) * ('HOURLY DATA'!$K$4:$K$8763)), G74)</f>
        <v>5312160</v>
      </c>
      <c r="H92" s="359" cm="1">
        <f t="array" ref="H92">IF($C$63= "Yes", SUM((TEXT('HOURLY DATA'!$B$4:$B$8763,"mmmm")=H$82) * ('HOURLY DATA'!$G$4:$G$8763 = 3) * ('HOURLY DATA'!$K$4:$K$8763)), H74)</f>
        <v>5140800</v>
      </c>
      <c r="I92" s="359" cm="1">
        <f t="array" ref="I92">IF($C$63= "Yes", SUM((TEXT('HOURLY DATA'!$B$4:$B$8763,"mmmm")=I$82) * ('HOURLY DATA'!$G$4:$G$8763 = 3) * ('HOURLY DATA'!$K$4:$K$8763)), I74)</f>
        <v>5312160</v>
      </c>
      <c r="J92" s="359" cm="1">
        <f t="array" ref="J92">IF($C$63= "Yes", SUM((TEXT('HOURLY DATA'!$B$4:$B$8763,"mmmm")=J$82) * ('HOURLY DATA'!$G$4:$G$8763 = 3) * ('HOURLY DATA'!$K$4:$K$8763)), J74)</f>
        <v>5140800</v>
      </c>
      <c r="K92" s="359" cm="1">
        <f t="array" ref="K92">IF($C$63= "Yes", SUM((TEXT('HOURLY DATA'!$B$4:$B$8763,"mmmm")=K$82) * ('HOURLY DATA'!$G$4:$G$8763 = 3) * ('HOURLY DATA'!$K$4:$K$8763)), K74)</f>
        <v>5312160</v>
      </c>
      <c r="L92" s="359" cm="1">
        <f t="array" ref="L92">IF($C$63= "Yes", SUM((TEXT('HOURLY DATA'!$B$4:$B$8763,"mmmm")=L$82) * ('HOURLY DATA'!$G$4:$G$8763 = 3) * ('HOURLY DATA'!$K$4:$K$8763)), L74)</f>
        <v>5312160</v>
      </c>
      <c r="M92" s="359" cm="1">
        <f t="array" ref="M92">IF($C$63= "Yes", SUM((TEXT('HOURLY DATA'!$B$4:$B$8763,"mmmm")=M$82) * ('HOURLY DATA'!$G$4:$G$8763 = 3) * ('HOURLY DATA'!$K$4:$K$8763)), M74)</f>
        <v>4798080</v>
      </c>
      <c r="N92" s="359" cm="1">
        <f t="array" ref="N92">IF($C$63= "Yes", SUM((TEXT('HOURLY DATA'!$B$4:$B$8763,"mmmm")=N$82) * ('HOURLY DATA'!$G$4:$G$8763 = 3) * ('HOURLY DATA'!$K$4:$K$8763)), N74)</f>
        <v>5312160</v>
      </c>
      <c r="O92" s="392">
        <f t="shared" si="17"/>
        <v>62546400</v>
      </c>
      <c r="P92" s="306"/>
      <c r="AI92" s="353">
        <v>11</v>
      </c>
      <c r="AJ92" s="354" t="s">
        <v>448</v>
      </c>
    </row>
    <row r="93" spans="1:36" s="167" customFormat="1" ht="15" thickBot="1" x14ac:dyDescent="0.35">
      <c r="B93" s="397" t="s">
        <v>445</v>
      </c>
      <c r="C93" s="398">
        <f>SUM(C90:C92)</f>
        <v>10080000</v>
      </c>
      <c r="D93" s="398">
        <f t="shared" ref="D93:N93" si="18">SUM(D90:D92)</f>
        <v>10416000</v>
      </c>
      <c r="E93" s="398">
        <f t="shared" si="18"/>
        <v>10080000</v>
      </c>
      <c r="F93" s="398">
        <f t="shared" si="18"/>
        <v>10416000</v>
      </c>
      <c r="G93" s="398">
        <f t="shared" si="18"/>
        <v>10416000</v>
      </c>
      <c r="H93" s="398">
        <f t="shared" si="18"/>
        <v>10080000</v>
      </c>
      <c r="I93" s="398">
        <f t="shared" si="18"/>
        <v>10416000</v>
      </c>
      <c r="J93" s="398">
        <f t="shared" si="18"/>
        <v>10080000</v>
      </c>
      <c r="K93" s="398">
        <f t="shared" si="18"/>
        <v>10416000</v>
      </c>
      <c r="L93" s="398">
        <f t="shared" si="18"/>
        <v>10416000</v>
      </c>
      <c r="M93" s="398">
        <f t="shared" si="18"/>
        <v>9408000</v>
      </c>
      <c r="N93" s="398">
        <f t="shared" si="18"/>
        <v>10416000</v>
      </c>
      <c r="O93" s="399">
        <f t="shared" si="17"/>
        <v>122640000</v>
      </c>
      <c r="P93" s="363"/>
      <c r="Q93" s="25"/>
      <c r="R93" s="25"/>
      <c r="S93" s="25"/>
      <c r="T93" s="25"/>
      <c r="U93" s="25"/>
      <c r="V93" s="25"/>
      <c r="W93" s="25"/>
      <c r="X93" s="25"/>
      <c r="AI93" s="364">
        <v>12</v>
      </c>
      <c r="AJ93" s="365" t="s">
        <v>448</v>
      </c>
    </row>
    <row r="94" spans="1:36" s="167" customFormat="1" ht="28.5" customHeight="1" x14ac:dyDescent="0.25">
      <c r="A94" s="376"/>
      <c r="B94" s="376"/>
      <c r="C94" s="376"/>
      <c r="D94" s="376"/>
      <c r="E94" s="376"/>
      <c r="F94" s="376"/>
      <c r="G94" s="376"/>
      <c r="H94" s="376"/>
      <c r="I94" s="376"/>
      <c r="J94" s="376"/>
      <c r="K94" s="376"/>
      <c r="L94" s="376"/>
      <c r="M94" s="376"/>
      <c r="N94" s="376"/>
      <c r="O94" s="376"/>
      <c r="P94" s="306"/>
      <c r="Q94" s="25"/>
      <c r="R94" s="25"/>
      <c r="S94" s="25"/>
      <c r="T94" s="25"/>
      <c r="U94" s="25"/>
      <c r="V94" s="25"/>
      <c r="W94" s="25"/>
      <c r="X94" s="25"/>
      <c r="AI94" s="381"/>
      <c r="AJ94" s="381"/>
    </row>
    <row r="95" spans="1:36" s="167" customFormat="1" ht="15.6" x14ac:dyDescent="0.3">
      <c r="A95" s="1320" t="s">
        <v>497</v>
      </c>
      <c r="B95" s="1321"/>
      <c r="C95" s="1321"/>
      <c r="D95" s="1321"/>
      <c r="E95" s="1321"/>
      <c r="F95" s="1321"/>
      <c r="G95" s="1321"/>
      <c r="H95" s="1321"/>
      <c r="I95" s="1321"/>
      <c r="J95" s="1321"/>
      <c r="K95" s="1321"/>
      <c r="L95" s="1321"/>
      <c r="M95" s="1321"/>
      <c r="N95" s="1321"/>
      <c r="O95" s="1322"/>
      <c r="P95" s="306"/>
      <c r="Q95" s="25"/>
      <c r="R95" s="25"/>
      <c r="S95" s="25"/>
      <c r="T95" s="25"/>
      <c r="U95" s="25"/>
      <c r="V95" s="25"/>
      <c r="W95" s="25"/>
      <c r="X95" s="25"/>
      <c r="AI95" s="381"/>
      <c r="AJ95" s="381"/>
    </row>
    <row r="96" spans="1:36" s="167" customFormat="1" ht="13.8" thickBot="1" x14ac:dyDescent="0.3">
      <c r="A96" s="376"/>
      <c r="B96" s="376"/>
      <c r="C96" s="376"/>
      <c r="D96" s="376"/>
      <c r="E96" s="376"/>
      <c r="F96" s="376"/>
      <c r="G96" s="376"/>
      <c r="H96" s="376"/>
      <c r="I96" s="376"/>
      <c r="J96" s="376"/>
      <c r="K96" s="376"/>
      <c r="L96" s="376"/>
      <c r="M96" s="376"/>
      <c r="N96" s="376"/>
      <c r="O96" s="376"/>
      <c r="P96" s="306"/>
      <c r="Q96" s="25"/>
      <c r="R96" s="25"/>
      <c r="S96" s="25"/>
      <c r="T96" s="25"/>
      <c r="U96" s="25"/>
      <c r="V96" s="25"/>
      <c r="W96" s="25"/>
      <c r="X96" s="25"/>
      <c r="AI96" s="381"/>
      <c r="AJ96" s="381"/>
    </row>
    <row r="97" spans="2:28" s="167" customFormat="1" ht="13.8" thickBot="1" x14ac:dyDescent="0.3">
      <c r="B97" s="456" t="s">
        <v>435</v>
      </c>
      <c r="C97" s="414" t="str">
        <f>C3</f>
        <v>xxxx</v>
      </c>
      <c r="D97" s="1323" t="s">
        <v>470</v>
      </c>
      <c r="E97" s="1324"/>
      <c r="F97" s="1324"/>
      <c r="G97" s="1324"/>
      <c r="H97" s="1324"/>
      <c r="I97" s="1325"/>
      <c r="K97" s="25"/>
      <c r="L97" s="25"/>
      <c r="M97" s="25"/>
      <c r="N97" s="25"/>
      <c r="O97" s="25"/>
      <c r="P97" s="306"/>
      <c r="Q97" s="25"/>
      <c r="R97" s="25"/>
      <c r="S97" s="25"/>
      <c r="T97" s="25"/>
      <c r="U97" s="25"/>
      <c r="V97" s="25"/>
      <c r="W97" s="25"/>
      <c r="X97" s="25"/>
    </row>
    <row r="98" spans="2:28" s="167" customFormat="1" ht="13.8" thickBot="1" x14ac:dyDescent="0.3">
      <c r="B98" s="1326" t="s">
        <v>451</v>
      </c>
      <c r="C98" s="1312" t="s">
        <v>452</v>
      </c>
      <c r="D98" s="1329" t="str">
        <f>C5 &amp; " Current"</f>
        <v>MEGAFLEX Current</v>
      </c>
      <c r="E98" s="1330"/>
      <c r="F98" s="1331" t="str">
        <f>'1b) Consumption + recon propose'!C4</f>
        <v>MEGAFLEX REVISED</v>
      </c>
      <c r="G98" s="1332"/>
      <c r="H98" s="1304" t="s">
        <v>454</v>
      </c>
      <c r="I98" s="1306" t="s">
        <v>455</v>
      </c>
      <c r="K98" s="25"/>
      <c r="L98" s="25"/>
      <c r="M98" s="25"/>
      <c r="N98" s="25"/>
      <c r="O98" s="25"/>
      <c r="P98" s="306"/>
      <c r="Q98" s="25"/>
      <c r="R98" s="25"/>
      <c r="S98" s="25"/>
      <c r="T98" s="25"/>
      <c r="U98" s="25"/>
      <c r="V98" s="25"/>
      <c r="W98" s="25"/>
      <c r="X98" s="25"/>
    </row>
    <row r="99" spans="2:28" s="167" customFormat="1" ht="13.8" thickBot="1" x14ac:dyDescent="0.3">
      <c r="B99" s="1327"/>
      <c r="C99" s="1328"/>
      <c r="D99" s="550" t="s">
        <v>453</v>
      </c>
      <c r="E99" s="551" t="s">
        <v>29</v>
      </c>
      <c r="F99" s="550" t="s">
        <v>453</v>
      </c>
      <c r="G99" s="551" t="s">
        <v>29</v>
      </c>
      <c r="H99" s="1305"/>
      <c r="I99" s="1307"/>
      <c r="K99" s="25"/>
      <c r="L99" s="25"/>
      <c r="M99" s="25"/>
      <c r="N99" s="25"/>
      <c r="O99" s="25"/>
      <c r="P99" s="306"/>
      <c r="Q99" s="25"/>
      <c r="R99" s="25"/>
      <c r="S99" s="25"/>
      <c r="T99" s="25"/>
      <c r="U99" s="25"/>
      <c r="V99" s="25"/>
      <c r="W99" s="25"/>
      <c r="X99" s="25"/>
    </row>
    <row r="100" spans="2:28" s="167" customFormat="1" x14ac:dyDescent="0.25">
      <c r="B100" s="552"/>
      <c r="C100" s="553"/>
      <c r="D100" s="563"/>
      <c r="E100" s="564"/>
      <c r="F100" s="563"/>
      <c r="G100" s="564"/>
      <c r="H100" s="565"/>
      <c r="I100" s="566"/>
      <c r="K100" s="25"/>
      <c r="L100" s="25"/>
      <c r="M100" s="25"/>
      <c r="N100" s="25"/>
      <c r="O100" s="25"/>
      <c r="P100" s="306"/>
      <c r="Q100" s="25"/>
      <c r="R100" s="25"/>
      <c r="S100" s="25"/>
      <c r="T100" s="25"/>
      <c r="U100" s="25"/>
      <c r="V100" s="25"/>
      <c r="W100" s="25"/>
      <c r="X100" s="25"/>
    </row>
    <row r="101" spans="2:28" s="167" customFormat="1" x14ac:dyDescent="0.25">
      <c r="B101" s="552" t="s">
        <v>22</v>
      </c>
      <c r="C101" s="553" t="s">
        <v>6</v>
      </c>
      <c r="D101" s="563">
        <f>'1a) Consumption + recon current'!Q50</f>
        <v>3840000</v>
      </c>
      <c r="E101" s="564">
        <f>D101/'1a) Consumption + recon current'!$Q$22*100</f>
        <v>3.2827798908393615</v>
      </c>
      <c r="F101" s="563">
        <f>'1b) Consumption + recon propose'!Q51</f>
        <v>2181600</v>
      </c>
      <c r="G101" s="564">
        <f>F101/'1b) Consumption + recon propose'!$Q$22*100</f>
        <v>1.8650293254831123</v>
      </c>
      <c r="H101" s="565">
        <f t="shared" ref="H101:H120" si="19">F101-D101</f>
        <v>-1658400</v>
      </c>
      <c r="I101" s="566"/>
      <c r="K101" s="25"/>
      <c r="L101" s="25"/>
      <c r="M101" s="25"/>
      <c r="N101" s="25"/>
      <c r="O101" s="25"/>
      <c r="P101" s="306"/>
      <c r="Q101" s="25"/>
      <c r="R101" s="25"/>
      <c r="S101" s="25"/>
      <c r="T101" s="25"/>
      <c r="U101" s="25"/>
      <c r="V101" s="25"/>
      <c r="W101" s="25"/>
      <c r="X101" s="25"/>
    </row>
    <row r="102" spans="2:28" s="167" customFormat="1" ht="12.45" customHeight="1" x14ac:dyDescent="0.25">
      <c r="B102" s="554" t="s">
        <v>247</v>
      </c>
      <c r="C102" s="555" t="s">
        <v>6</v>
      </c>
      <c r="D102" s="567">
        <f>'1a) Consumption + recon current'!Q51</f>
        <v>7658400</v>
      </c>
      <c r="E102" s="568">
        <f>D102/'1a) Consumption + recon current'!$Q$22*100</f>
        <v>6.5470941447927515</v>
      </c>
      <c r="F102" s="567">
        <f>'1b) Consumption + recon propose'!Q52</f>
        <v>7658400</v>
      </c>
      <c r="G102" s="568">
        <f>F102/'1b) Consumption + recon propose'!$Q$22*100</f>
        <v>6.5470941447927515</v>
      </c>
      <c r="H102" s="569">
        <f t="shared" si="19"/>
        <v>0</v>
      </c>
      <c r="I102" s="570"/>
      <c r="K102" s="25"/>
      <c r="L102" s="25"/>
      <c r="M102" s="25"/>
      <c r="N102" s="25"/>
      <c r="O102" s="25"/>
      <c r="P102" s="306"/>
      <c r="Q102" s="25"/>
      <c r="R102" s="25"/>
      <c r="S102" s="25"/>
      <c r="T102" s="25"/>
      <c r="U102" s="25"/>
      <c r="V102" s="25"/>
      <c r="W102" s="25"/>
      <c r="X102" s="25"/>
    </row>
    <row r="103" spans="2:28" s="167" customFormat="1" ht="12.45" customHeight="1" x14ac:dyDescent="0.25">
      <c r="B103" s="554" t="s">
        <v>23</v>
      </c>
      <c r="C103" s="555" t="s">
        <v>6</v>
      </c>
      <c r="D103" s="567">
        <f>'1a) Consumption + recon current'!Q52</f>
        <v>14524800</v>
      </c>
      <c r="E103" s="568">
        <f>D103/'1a) Consumption + recon current'!$Q$22*100</f>
        <v>12.417114937099885</v>
      </c>
      <c r="F103" s="567">
        <f>'1b) Consumption + recon propose'!Q53</f>
        <v>5145600</v>
      </c>
      <c r="G103" s="568">
        <f>F103/'1b) Consumption + recon propose'!$Q$22*100</f>
        <v>4.3989250537247448</v>
      </c>
      <c r="H103" s="569">
        <f t="shared" si="19"/>
        <v>-9379200</v>
      </c>
      <c r="I103" s="570"/>
      <c r="K103" s="25"/>
      <c r="L103" s="25"/>
      <c r="M103" s="25"/>
      <c r="N103" s="25"/>
      <c r="O103" s="25"/>
      <c r="P103" s="306"/>
      <c r="Q103" s="25"/>
      <c r="R103" s="25"/>
      <c r="S103" s="25"/>
      <c r="T103" s="25"/>
      <c r="U103" s="25"/>
      <c r="V103" s="25"/>
      <c r="W103" s="25"/>
      <c r="X103" s="25"/>
    </row>
    <row r="104" spans="2:28" s="167" customFormat="1" hidden="1" x14ac:dyDescent="0.25">
      <c r="B104" s="554"/>
      <c r="C104" s="555"/>
      <c r="D104" s="567"/>
      <c r="E104" s="568"/>
      <c r="F104" s="567"/>
      <c r="G104" s="568"/>
      <c r="H104" s="569"/>
      <c r="I104" s="570"/>
      <c r="K104" s="25"/>
      <c r="L104" s="25"/>
      <c r="M104" s="25"/>
      <c r="N104" s="25"/>
      <c r="O104" s="25"/>
      <c r="P104" s="306"/>
      <c r="Q104" s="25"/>
      <c r="R104" s="25"/>
      <c r="S104" s="25"/>
      <c r="T104" s="25"/>
      <c r="U104" s="25"/>
      <c r="V104" s="25"/>
      <c r="W104" s="25"/>
      <c r="X104" s="25"/>
    </row>
    <row r="105" spans="2:28" s="167" customFormat="1" ht="15" customHeight="1" x14ac:dyDescent="0.25">
      <c r="B105" s="554" t="s">
        <v>471</v>
      </c>
      <c r="C105" s="555" t="s">
        <v>11</v>
      </c>
      <c r="D105" s="567">
        <f>'1a) Consumption + recon current'!Q53</f>
        <v>0</v>
      </c>
      <c r="E105" s="568">
        <f>D105/'1a) Consumption + recon current'!$Q$22*100</f>
        <v>0</v>
      </c>
      <c r="F105" s="567">
        <f>'1b) Consumption + recon propose'!Q54</f>
        <v>0</v>
      </c>
      <c r="G105" s="568">
        <f>F105/'1b) Consumption + recon propose'!$Q$22*100</f>
        <v>0</v>
      </c>
      <c r="H105" s="569">
        <f t="shared" si="19"/>
        <v>0</v>
      </c>
      <c r="I105" s="570"/>
      <c r="K105" s="25"/>
      <c r="L105" s="25"/>
      <c r="M105" s="25"/>
      <c r="N105" s="25"/>
      <c r="O105" s="25"/>
      <c r="P105" s="306"/>
      <c r="Q105" s="25"/>
      <c r="R105" s="25"/>
      <c r="S105" s="25"/>
      <c r="T105" s="25"/>
      <c r="U105" s="25"/>
      <c r="V105" s="25"/>
      <c r="W105" s="25"/>
      <c r="X105" s="25"/>
    </row>
    <row r="106" spans="2:28" s="167" customFormat="1" ht="15" customHeight="1" thickBot="1" x14ac:dyDescent="0.3">
      <c r="B106" s="556" t="s">
        <v>105</v>
      </c>
      <c r="C106" s="557" t="s">
        <v>6</v>
      </c>
      <c r="D106" s="571">
        <f>'1a) Consumption + recon current'!Q54</f>
        <v>0</v>
      </c>
      <c r="E106" s="572">
        <f>D106/'1a) Consumption + recon current'!$Q$22*100</f>
        <v>0</v>
      </c>
      <c r="F106" s="571">
        <f>'1b) Consumption + recon propose'!Q55</f>
        <v>0</v>
      </c>
      <c r="G106" s="572">
        <f>F106/'1b) Consumption + recon propose'!$Q$22*100</f>
        <v>0</v>
      </c>
      <c r="H106" s="573">
        <f t="shared" si="19"/>
        <v>0</v>
      </c>
      <c r="I106" s="574"/>
      <c r="K106" s="25"/>
      <c r="L106" s="25"/>
      <c r="M106" s="25"/>
      <c r="N106" s="25"/>
      <c r="O106" s="25"/>
      <c r="P106" s="306"/>
      <c r="Q106" s="25"/>
      <c r="R106" s="25"/>
      <c r="S106" s="25"/>
      <c r="T106" s="25"/>
      <c r="U106" s="25"/>
      <c r="V106" s="25"/>
      <c r="W106" s="25"/>
      <c r="X106" s="25"/>
    </row>
    <row r="107" spans="2:28" s="167" customFormat="1" ht="15" customHeight="1" thickBot="1" x14ac:dyDescent="0.3">
      <c r="B107" s="558" t="s">
        <v>234</v>
      </c>
      <c r="C107" s="559"/>
      <c r="D107" s="575">
        <f>SUM(D101:D106)</f>
        <v>26023200</v>
      </c>
      <c r="E107" s="576">
        <f>D107/'1a) Consumption + recon current'!$Q$22*100</f>
        <v>22.246988972731998</v>
      </c>
      <c r="F107" s="575">
        <f>SUM(F101:F106)</f>
        <v>14985600</v>
      </c>
      <c r="G107" s="576">
        <f>F107/'1b) Consumption + recon propose'!$Q$22*100</f>
        <v>12.81104852400061</v>
      </c>
      <c r="H107" s="577">
        <f t="shared" si="19"/>
        <v>-11037600</v>
      </c>
      <c r="I107" s="578">
        <f>H107/D107</f>
        <v>-0.42414460942543575</v>
      </c>
      <c r="K107" s="25"/>
      <c r="L107" s="25"/>
      <c r="M107" s="25"/>
      <c r="N107" s="25"/>
      <c r="O107" s="25"/>
      <c r="P107" s="306"/>
      <c r="Q107" s="25"/>
      <c r="R107" s="25"/>
      <c r="S107" s="25"/>
      <c r="T107" s="25"/>
      <c r="U107" s="25"/>
      <c r="V107" s="25"/>
      <c r="W107" s="25"/>
      <c r="X107" s="25"/>
      <c r="Y107" s="25"/>
      <c r="Z107" s="25"/>
      <c r="AA107" s="25"/>
      <c r="AB107" s="25"/>
    </row>
    <row r="108" spans="2:28" s="167" customFormat="1" ht="15" customHeight="1" x14ac:dyDescent="0.25">
      <c r="B108" s="588" t="s">
        <v>427</v>
      </c>
      <c r="C108" s="560" t="s">
        <v>6</v>
      </c>
      <c r="D108" s="579"/>
      <c r="E108" s="580"/>
      <c r="F108" s="581">
        <f>'1b) Consumption + recon propose'!Q61</f>
        <v>8616000</v>
      </c>
      <c r="G108" s="564">
        <f>F108/'1b) Consumption + recon propose'!$Q$22*100</f>
        <v>7.3657373800708177</v>
      </c>
      <c r="H108" s="565">
        <f>F108-D108</f>
        <v>8616000</v>
      </c>
      <c r="I108" s="566"/>
      <c r="K108" s="25"/>
      <c r="L108" s="25"/>
      <c r="M108" s="25"/>
      <c r="N108" s="25"/>
      <c r="O108" s="25"/>
      <c r="P108" s="306"/>
      <c r="Q108" s="25"/>
      <c r="R108" s="25"/>
      <c r="S108" s="25"/>
      <c r="T108" s="25"/>
      <c r="U108" s="25"/>
      <c r="V108" s="25"/>
      <c r="W108" s="25"/>
      <c r="X108" s="25"/>
      <c r="Y108" s="25"/>
      <c r="Z108" s="25"/>
      <c r="AA108" s="25"/>
      <c r="AB108" s="25"/>
    </row>
    <row r="109" spans="2:28" s="167" customFormat="1" ht="15" customHeight="1" x14ac:dyDescent="0.25">
      <c r="B109" s="588" t="s">
        <v>615</v>
      </c>
      <c r="C109" s="560" t="s">
        <v>11</v>
      </c>
      <c r="D109" s="579"/>
      <c r="E109" s="580"/>
      <c r="F109" s="581">
        <f>'1b) Consumption + recon propose'!Q60</f>
        <v>23032186.900800001</v>
      </c>
      <c r="G109" s="564">
        <f>F109/'1b) Consumption + recon propose'!$Q$22*100</f>
        <v>19.690000000000001</v>
      </c>
      <c r="H109" s="565">
        <f>F109-D109</f>
        <v>23032186.900800001</v>
      </c>
      <c r="I109" s="566"/>
      <c r="K109" s="25"/>
      <c r="L109" s="25"/>
      <c r="M109" s="25"/>
      <c r="N109" s="25"/>
      <c r="O109" s="25"/>
      <c r="P109" s="306"/>
      <c r="Q109" s="25"/>
      <c r="R109" s="25"/>
      <c r="S109" s="25"/>
      <c r="T109" s="25"/>
      <c r="U109" s="25"/>
      <c r="V109" s="25"/>
      <c r="W109" s="25"/>
      <c r="X109" s="25"/>
      <c r="Y109" s="25"/>
      <c r="Z109" s="25"/>
      <c r="AA109" s="25"/>
      <c r="AB109" s="25"/>
    </row>
    <row r="110" spans="2:28" s="167" customFormat="1" ht="15" customHeight="1" x14ac:dyDescent="0.25">
      <c r="B110" s="554" t="s">
        <v>203</v>
      </c>
      <c r="C110" s="555" t="s">
        <v>11</v>
      </c>
      <c r="D110" s="567">
        <f>'1a) Consumption + recon current'!Q56</f>
        <v>46643250.790079989</v>
      </c>
      <c r="E110" s="568">
        <f>D110/'1a) Consumption + recon current'!$Q$22*100</f>
        <v>39.874876494023894</v>
      </c>
      <c r="F110" s="567">
        <f>'1b) Consumption + recon propose'!Q57</f>
        <v>48860532.860159993</v>
      </c>
      <c r="G110" s="568">
        <f>F110/'1b) Consumption + recon propose'!$Q$22*100</f>
        <v>41.770410085684652</v>
      </c>
      <c r="H110" s="569">
        <f t="shared" si="19"/>
        <v>2217282.0700800046</v>
      </c>
      <c r="I110" s="570"/>
      <c r="K110" s="25"/>
      <c r="L110" s="25"/>
      <c r="M110" s="25"/>
      <c r="N110" s="25"/>
      <c r="O110" s="25"/>
      <c r="P110" s="306"/>
      <c r="Q110" s="25"/>
      <c r="R110" s="25"/>
      <c r="S110" s="25"/>
      <c r="T110" s="25"/>
      <c r="U110" s="25"/>
      <c r="V110" s="25"/>
      <c r="W110" s="25"/>
      <c r="X110" s="25"/>
      <c r="Y110" s="25"/>
      <c r="Z110" s="25"/>
      <c r="AA110" s="25"/>
      <c r="AB110" s="25"/>
    </row>
    <row r="111" spans="2:28" s="167" customFormat="1" ht="15" customHeight="1" x14ac:dyDescent="0.25">
      <c r="B111" s="554" t="s">
        <v>204</v>
      </c>
      <c r="C111" s="555" t="s">
        <v>11</v>
      </c>
      <c r="D111" s="567">
        <f>'1a) Consumption + recon current'!Q57</f>
        <v>61716661.1712</v>
      </c>
      <c r="E111" s="568">
        <f>D111/'1a) Consumption + recon current'!$Q$22*100</f>
        <v>52.760993287125466</v>
      </c>
      <c r="F111" s="567">
        <f>'1b) Consumption + recon propose'!Q58</f>
        <v>55437593.702399999</v>
      </c>
      <c r="G111" s="568">
        <f>F111/'1b) Consumption + recon propose'!$Q$22*100</f>
        <v>47.393077552802488</v>
      </c>
      <c r="H111" s="569">
        <f t="shared" si="19"/>
        <v>-6279067.4688000008</v>
      </c>
      <c r="I111" s="570"/>
      <c r="K111" s="25"/>
      <c r="L111" s="25"/>
      <c r="M111" s="25"/>
      <c r="N111" s="25"/>
      <c r="O111" s="25"/>
      <c r="P111" s="306"/>
      <c r="Q111" s="25"/>
      <c r="R111" s="25"/>
      <c r="S111" s="25"/>
      <c r="T111" s="25"/>
      <c r="U111" s="25"/>
      <c r="V111" s="25"/>
      <c r="W111" s="25"/>
      <c r="X111" s="25"/>
    </row>
    <row r="112" spans="2:28" s="167" customFormat="1" ht="15" customHeight="1" thickBot="1" x14ac:dyDescent="0.3">
      <c r="B112" s="554" t="s">
        <v>205</v>
      </c>
      <c r="C112" s="555" t="s">
        <v>11</v>
      </c>
      <c r="D112" s="567">
        <f>'1a) Consumption + recon current'!Q58</f>
        <v>52974991.23839999</v>
      </c>
      <c r="E112" s="568">
        <f>D112/'1a) Consumption + recon current'!$Q$22*100</f>
        <v>45.287821863231997</v>
      </c>
      <c r="F112" s="567">
        <f>'1b) Consumption + recon propose'!Q59</f>
        <v>55105254.791999996</v>
      </c>
      <c r="G112" s="568">
        <f>F112/'1b) Consumption + recon propose'!$Q$22*100</f>
        <v>47.108964143426292</v>
      </c>
      <c r="H112" s="569">
        <f t="shared" si="19"/>
        <v>2130263.5536000058</v>
      </c>
      <c r="I112" s="570"/>
      <c r="K112" s="25"/>
      <c r="L112" s="25"/>
      <c r="M112" s="25"/>
      <c r="N112" s="25"/>
      <c r="O112" s="25"/>
      <c r="P112" s="306"/>
      <c r="Q112" s="25"/>
      <c r="R112" s="25"/>
      <c r="S112" s="25"/>
      <c r="T112" s="25"/>
      <c r="U112" s="25"/>
      <c r="V112" s="25"/>
      <c r="W112" s="25"/>
      <c r="X112" s="25"/>
      <c r="Y112" s="25"/>
      <c r="Z112" s="25"/>
      <c r="AA112" s="25"/>
      <c r="AB112" s="25"/>
    </row>
    <row r="113" spans="2:28" s="167" customFormat="1" ht="13.95" hidden="1" customHeight="1" x14ac:dyDescent="0.25">
      <c r="B113" s="554"/>
      <c r="C113" s="555"/>
      <c r="D113" s="567"/>
      <c r="E113" s="568"/>
      <c r="F113" s="567"/>
      <c r="G113" s="568"/>
      <c r="H113" s="569"/>
      <c r="I113" s="570"/>
      <c r="K113" s="25"/>
      <c r="L113" s="25"/>
      <c r="M113" s="25"/>
      <c r="N113" s="25"/>
      <c r="O113" s="25"/>
      <c r="P113" s="306"/>
      <c r="Q113" s="25"/>
      <c r="R113" s="25"/>
      <c r="S113" s="25"/>
      <c r="T113" s="25"/>
      <c r="U113" s="25"/>
      <c r="V113" s="25"/>
      <c r="W113" s="25"/>
      <c r="X113" s="25"/>
      <c r="Y113" s="25"/>
      <c r="Z113" s="25"/>
      <c r="AA113" s="25"/>
      <c r="AB113" s="25"/>
    </row>
    <row r="114" spans="2:28" s="167" customFormat="1" ht="13.95" hidden="1" customHeight="1" thickBot="1" x14ac:dyDescent="0.3">
      <c r="B114" s="556"/>
      <c r="C114" s="557"/>
      <c r="D114" s="571"/>
      <c r="E114" s="572"/>
      <c r="F114" s="571"/>
      <c r="G114" s="572"/>
      <c r="H114" s="573"/>
      <c r="I114" s="574"/>
      <c r="K114" s="25"/>
      <c r="L114" s="25"/>
      <c r="M114" s="25"/>
      <c r="N114" s="25"/>
      <c r="O114" s="25"/>
      <c r="P114" s="306"/>
      <c r="Q114" s="25"/>
      <c r="R114" s="25"/>
      <c r="S114" s="25"/>
      <c r="T114" s="25"/>
      <c r="U114" s="25"/>
      <c r="V114" s="25"/>
      <c r="W114" s="25"/>
      <c r="X114" s="25"/>
      <c r="Y114" s="25"/>
      <c r="Z114" s="25"/>
      <c r="AA114" s="25"/>
      <c r="AB114" s="25"/>
    </row>
    <row r="115" spans="2:28" s="167" customFormat="1" ht="15" customHeight="1" thickBot="1" x14ac:dyDescent="0.3">
      <c r="B115" s="558" t="s">
        <v>208</v>
      </c>
      <c r="C115" s="559"/>
      <c r="D115" s="575">
        <f>SUM(D108:D114)</f>
        <v>161334903.19967997</v>
      </c>
      <c r="E115" s="576">
        <f>D115/'1a) Consumption + recon current'!$Q$22*100</f>
        <v>137.92369164438136</v>
      </c>
      <c r="F115" s="575">
        <f>SUM(F108:F114)</f>
        <v>191051568.25536001</v>
      </c>
      <c r="G115" s="576">
        <f>F115/'1b) Consumption + recon propose'!$Q$22*100</f>
        <v>163.32818916198426</v>
      </c>
      <c r="H115" s="577">
        <f>F115-D115</f>
        <v>29716665.055680037</v>
      </c>
      <c r="I115" s="578">
        <f>H115/D115</f>
        <v>0.184192412592212</v>
      </c>
      <c r="K115" s="25"/>
      <c r="L115" s="25"/>
      <c r="M115" s="25"/>
      <c r="N115" s="25"/>
      <c r="O115" s="25"/>
      <c r="P115" s="306"/>
      <c r="Q115" s="25"/>
      <c r="R115" s="25"/>
      <c r="S115" s="25"/>
      <c r="T115" s="25"/>
      <c r="U115" s="25"/>
      <c r="V115" s="25"/>
      <c r="W115" s="25"/>
      <c r="X115" s="25"/>
    </row>
    <row r="116" spans="2:28" s="167" customFormat="1" ht="15" customHeight="1" x14ac:dyDescent="0.25">
      <c r="B116" s="552" t="s">
        <v>311</v>
      </c>
      <c r="C116" s="553" t="s">
        <v>11</v>
      </c>
      <c r="D116" s="563">
        <f>'1a) Consumption + recon current'!Q62</f>
        <v>10796703.1536</v>
      </c>
      <c r="E116" s="564">
        <f>D116/'1a) Consumption + recon current'!$Q$22*100</f>
        <v>9.2299999999999986</v>
      </c>
      <c r="F116" s="563">
        <f>'1b) Consumption + recon propose'!Q64</f>
        <v>5064975.5856000008</v>
      </c>
      <c r="G116" s="564">
        <f>F116/'1b) Consumption + recon propose'!$Q$22*100</f>
        <v>4.33</v>
      </c>
      <c r="H116" s="565">
        <f t="shared" si="19"/>
        <v>-5731727.567999999</v>
      </c>
      <c r="I116" s="566"/>
      <c r="K116" s="25"/>
      <c r="L116" s="25"/>
      <c r="M116" s="25"/>
      <c r="N116" s="25"/>
      <c r="O116" s="25"/>
      <c r="P116" s="306"/>
      <c r="Q116" s="25"/>
      <c r="R116" s="25"/>
      <c r="S116" s="25"/>
      <c r="T116" s="25"/>
      <c r="U116" s="25"/>
      <c r="V116" s="25"/>
      <c r="W116" s="25"/>
      <c r="X116" s="25"/>
    </row>
    <row r="117" spans="2:28" s="167" customFormat="1" ht="15" customHeight="1" x14ac:dyDescent="0.25">
      <c r="B117" s="554" t="s">
        <v>206</v>
      </c>
      <c r="C117" s="555" t="s">
        <v>11</v>
      </c>
      <c r="D117" s="567">
        <f>'1a) Consumption + recon current'!Q61</f>
        <v>18201159.379200004</v>
      </c>
      <c r="E117" s="568">
        <f>D117/'1a) Consumption + recon current'!$Q$22*100</f>
        <v>15.560000000000004</v>
      </c>
      <c r="F117" s="567">
        <f>'1b) Consumption + recon propose'!Q63</f>
        <v>5415897.6815999998</v>
      </c>
      <c r="G117" s="568">
        <f>F117/'1b) Consumption + recon propose'!$Q$22*100</f>
        <v>4.63</v>
      </c>
      <c r="H117" s="569">
        <f t="shared" si="19"/>
        <v>-12785261.697600003</v>
      </c>
      <c r="I117" s="570"/>
      <c r="K117" s="25"/>
      <c r="L117" s="25"/>
      <c r="M117" s="25"/>
      <c r="N117" s="25"/>
      <c r="O117" s="25"/>
      <c r="P117" s="306"/>
      <c r="Q117" s="25"/>
      <c r="R117" s="25"/>
      <c r="S117" s="25"/>
      <c r="T117" s="25"/>
      <c r="U117" s="25"/>
      <c r="V117" s="25"/>
      <c r="W117" s="25"/>
      <c r="X117" s="25"/>
    </row>
    <row r="118" spans="2:28" s="167" customFormat="1" ht="15" customHeight="1" x14ac:dyDescent="0.25">
      <c r="B118" s="554" t="s">
        <v>249</v>
      </c>
      <c r="C118" s="555" t="s">
        <v>14</v>
      </c>
      <c r="D118" s="567">
        <f>'1a) Consumption + recon current'!Q63</f>
        <v>924094.85280000023</v>
      </c>
      <c r="E118" s="568">
        <f>D118/'1a) Consumption + recon current'!$Q$22*100</f>
        <v>0.79000000000000026</v>
      </c>
      <c r="F118" s="567">
        <f>'1b) Consumption + recon propose'!Q65</f>
        <v>409409.11200000002</v>
      </c>
      <c r="G118" s="568">
        <f>F118/'1b) Consumption + recon propose'!$Q$22*100</f>
        <v>0.35000000000000003</v>
      </c>
      <c r="H118" s="569">
        <f t="shared" si="19"/>
        <v>-514685.7408000002</v>
      </c>
      <c r="I118" s="570"/>
      <c r="K118" s="25"/>
      <c r="L118" s="25"/>
      <c r="M118" s="25"/>
      <c r="N118" s="25"/>
      <c r="O118" s="25"/>
      <c r="P118" s="306"/>
      <c r="Q118" s="25"/>
      <c r="R118" s="25"/>
      <c r="S118" s="25"/>
      <c r="T118" s="25"/>
      <c r="U118" s="25"/>
      <c r="V118" s="25"/>
      <c r="W118" s="25"/>
      <c r="X118" s="25"/>
    </row>
    <row r="119" spans="2:28" s="167" customFormat="1" ht="15" customHeight="1" x14ac:dyDescent="0.25">
      <c r="B119" s="554" t="s">
        <v>20</v>
      </c>
      <c r="C119" s="555" t="s">
        <v>14</v>
      </c>
      <c r="D119" s="567">
        <f>'1a) Consumption + recon current'!Q64</f>
        <v>145773.69999999998</v>
      </c>
      <c r="E119" s="568">
        <f>D119/'1a) Consumption + recon current'!$Q$22*100</f>
        <v>0.12462056535761713</v>
      </c>
      <c r="F119" s="567">
        <f>'1b) Consumption + recon propose'!Q66</f>
        <v>64272.85</v>
      </c>
      <c r="G119" s="568">
        <f>F119/'1b) Consumption + recon propose'!$Q$22*100</f>
        <v>5.4946255079930909E-2</v>
      </c>
      <c r="H119" s="569">
        <f t="shared" si="19"/>
        <v>-81500.849999999977</v>
      </c>
      <c r="I119" s="570"/>
      <c r="K119" s="25"/>
      <c r="L119" s="25"/>
      <c r="M119" s="25"/>
      <c r="N119" s="25"/>
      <c r="O119" s="25"/>
      <c r="P119" s="306"/>
      <c r="Q119" s="25"/>
      <c r="R119" s="25"/>
      <c r="S119" s="25"/>
      <c r="T119" s="25"/>
      <c r="U119" s="25"/>
      <c r="V119" s="25"/>
      <c r="W119" s="25"/>
      <c r="X119" s="25"/>
    </row>
    <row r="120" spans="2:28" s="167" customFormat="1" ht="15" customHeight="1" thickBot="1" x14ac:dyDescent="0.3">
      <c r="B120" s="561" t="s">
        <v>21</v>
      </c>
      <c r="C120" s="562" t="s">
        <v>6</v>
      </c>
      <c r="D120" s="582">
        <f>'1a) Consumption + recon current'!Q65</f>
        <v>65700</v>
      </c>
      <c r="E120" s="583">
        <f>D120/'1a) Consumption + recon current'!$Q$22*100</f>
        <v>5.6166312194829704E-2</v>
      </c>
      <c r="F120" s="582">
        <f>'1b) Consumption + recon propose'!Q67</f>
        <v>6270.7</v>
      </c>
      <c r="G120" s="583">
        <f>F120/'1b) Consumption + recon propose'!$Q$22*100</f>
        <v>5.3607624639287459E-3</v>
      </c>
      <c r="H120" s="584">
        <f t="shared" si="19"/>
        <v>-59429.3</v>
      </c>
      <c r="I120" s="585"/>
      <c r="K120" s="25"/>
      <c r="L120" s="25"/>
      <c r="M120" s="25"/>
      <c r="N120" s="25"/>
      <c r="O120" s="25"/>
      <c r="P120" s="306"/>
      <c r="Q120" s="25"/>
      <c r="R120" s="25"/>
      <c r="S120" s="25"/>
      <c r="T120" s="25"/>
      <c r="U120" s="25"/>
      <c r="V120" s="25"/>
      <c r="W120" s="25"/>
      <c r="X120" s="25"/>
    </row>
    <row r="121" spans="2:28" s="167" customFormat="1" ht="15" customHeight="1" thickBot="1" x14ac:dyDescent="0.3">
      <c r="B121" s="558" t="s">
        <v>28</v>
      </c>
      <c r="C121" s="559"/>
      <c r="D121" s="575">
        <f>D107+D115+D116+D117+D118+D119+D120</f>
        <v>217491534.28527999</v>
      </c>
      <c r="E121" s="576">
        <f>D121/'1a) Consumption + recon current'!$Q$22*100</f>
        <v>185.93146749466584</v>
      </c>
      <c r="F121" s="575">
        <f>F107+F115+F116+F117+F118+F119+F120</f>
        <v>216997994.18455997</v>
      </c>
      <c r="G121" s="576">
        <f>F121/'1b) Consumption + recon propose'!$Q$22*100</f>
        <v>185.50954470352869</v>
      </c>
      <c r="H121" s="577">
        <f>F121-D121</f>
        <v>-493540.10072001815</v>
      </c>
      <c r="I121" s="578">
        <f>H121/D121</f>
        <v>-2.2692382135327156E-3</v>
      </c>
      <c r="K121" s="25"/>
      <c r="L121" s="25"/>
      <c r="M121" s="25"/>
      <c r="N121" s="25"/>
      <c r="O121" s="25"/>
      <c r="P121" s="306"/>
      <c r="Q121" s="25"/>
      <c r="R121" s="25"/>
      <c r="S121" s="25"/>
      <c r="T121" s="25"/>
      <c r="U121" s="25"/>
      <c r="V121" s="25"/>
      <c r="W121" s="25"/>
      <c r="X121" s="25"/>
    </row>
    <row r="122" spans="2:28" s="167" customFormat="1" ht="15" customHeight="1" x14ac:dyDescent="0.25">
      <c r="B122" s="304"/>
      <c r="C122" s="25"/>
      <c r="D122" s="25"/>
      <c r="E122" s="25"/>
      <c r="F122" s="25"/>
      <c r="G122" s="25"/>
      <c r="H122" s="25"/>
      <c r="I122" s="25"/>
      <c r="J122" s="25"/>
      <c r="K122" s="25"/>
      <c r="L122" s="25"/>
      <c r="M122" s="25"/>
      <c r="N122" s="25"/>
      <c r="O122" s="25"/>
      <c r="P122" s="306"/>
      <c r="Q122" s="25"/>
      <c r="R122" s="25"/>
      <c r="S122" s="25"/>
      <c r="T122" s="25"/>
      <c r="U122" s="25"/>
      <c r="V122" s="25"/>
      <c r="W122" s="25"/>
      <c r="X122" s="25"/>
    </row>
    <row r="123" spans="2:28" s="167" customFormat="1" ht="15" customHeight="1" thickBot="1" x14ac:dyDescent="0.3">
      <c r="B123" s="304"/>
      <c r="C123" s="25"/>
      <c r="D123" s="25"/>
      <c r="E123" s="25"/>
      <c r="F123" s="25"/>
      <c r="G123" s="25"/>
      <c r="H123" s="25"/>
      <c r="I123" s="25"/>
      <c r="J123" s="25"/>
      <c r="K123" s="25"/>
      <c r="L123" s="25"/>
      <c r="M123" s="25"/>
      <c r="N123" s="25"/>
      <c r="O123" s="25"/>
      <c r="P123" s="306"/>
      <c r="Q123" s="25"/>
      <c r="R123" s="25"/>
      <c r="S123" s="25"/>
      <c r="T123" s="25"/>
      <c r="U123" s="25"/>
      <c r="V123" s="25"/>
      <c r="W123" s="25"/>
      <c r="X123" s="25"/>
    </row>
    <row r="124" spans="2:28" s="167" customFormat="1" ht="15" customHeight="1" thickBot="1" x14ac:dyDescent="0.3">
      <c r="B124" s="413" t="str">
        <f>B97</f>
        <v>Customer name/POD ID:</v>
      </c>
      <c r="C124" s="414" t="str">
        <f>C97</f>
        <v>xxxx</v>
      </c>
      <c r="D124" s="1323" t="str">
        <f>C4&amp; " Reconciliation"</f>
        <v>Wheeling Reconciliation</v>
      </c>
      <c r="E124" s="1324"/>
      <c r="F124" s="1324"/>
      <c r="G124" s="1324"/>
      <c r="H124" s="1324"/>
      <c r="I124" s="1325"/>
      <c r="J124" s="25"/>
      <c r="K124" s="25"/>
      <c r="L124" s="25"/>
      <c r="M124" s="25"/>
      <c r="N124" s="25"/>
      <c r="O124" s="25"/>
      <c r="P124" s="306"/>
      <c r="Q124" s="25"/>
      <c r="R124" s="25"/>
      <c r="S124" s="25"/>
      <c r="T124" s="25"/>
      <c r="U124" s="25"/>
      <c r="V124" s="25"/>
      <c r="W124" s="25"/>
      <c r="X124" s="25"/>
    </row>
    <row r="125" spans="2:28" s="167" customFormat="1" ht="15" customHeight="1" thickBot="1" x14ac:dyDescent="0.3">
      <c r="B125" s="1311" t="s">
        <v>451</v>
      </c>
      <c r="C125" s="1312" t="s">
        <v>452</v>
      </c>
      <c r="D125" s="1313" t="str">
        <f>D98</f>
        <v>MEGAFLEX Current</v>
      </c>
      <c r="E125" s="1314"/>
      <c r="F125" s="1315" t="str">
        <f>F98</f>
        <v>MEGAFLEX REVISED</v>
      </c>
      <c r="G125" s="1316"/>
      <c r="H125" s="1304" t="s">
        <v>454</v>
      </c>
      <c r="I125" s="1306" t="s">
        <v>455</v>
      </c>
      <c r="J125" s="25"/>
      <c r="K125" s="25"/>
      <c r="L125" s="25"/>
      <c r="M125" s="25"/>
      <c r="N125" s="25"/>
      <c r="O125" s="25"/>
      <c r="P125" s="306"/>
      <c r="Q125" s="25"/>
      <c r="R125" s="25"/>
      <c r="S125" s="25"/>
      <c r="T125" s="25"/>
      <c r="U125" s="25"/>
      <c r="V125" s="25"/>
      <c r="W125" s="25"/>
      <c r="X125" s="25"/>
    </row>
    <row r="126" spans="2:28" s="167" customFormat="1" ht="15" customHeight="1" thickBot="1" x14ac:dyDescent="0.3">
      <c r="B126" s="1297"/>
      <c r="C126" s="1299"/>
      <c r="D126" s="550" t="s">
        <v>453</v>
      </c>
      <c r="E126" s="551" t="s">
        <v>29</v>
      </c>
      <c r="F126" s="550" t="s">
        <v>453</v>
      </c>
      <c r="G126" s="551" t="s">
        <v>29</v>
      </c>
      <c r="H126" s="1305"/>
      <c r="I126" s="1307"/>
      <c r="J126" s="25"/>
      <c r="K126" s="25"/>
      <c r="L126" s="25"/>
      <c r="M126" s="25"/>
      <c r="N126" s="25"/>
      <c r="O126" s="25"/>
      <c r="P126" s="306"/>
      <c r="Q126" s="25"/>
      <c r="R126" s="25"/>
      <c r="S126" s="25"/>
      <c r="T126" s="25"/>
      <c r="U126" s="25"/>
      <c r="V126" s="25"/>
      <c r="W126" s="25"/>
      <c r="X126" s="25"/>
    </row>
    <row r="127" spans="2:28" s="167" customFormat="1" ht="15" customHeight="1" x14ac:dyDescent="0.25">
      <c r="B127" s="552"/>
      <c r="C127" s="553"/>
      <c r="D127" s="563"/>
      <c r="E127" s="564"/>
      <c r="F127" s="563"/>
      <c r="G127" s="564"/>
      <c r="H127" s="565"/>
      <c r="I127" s="566"/>
      <c r="J127" s="25"/>
      <c r="K127" s="25"/>
      <c r="L127" s="25"/>
      <c r="M127" s="25"/>
      <c r="N127" s="25"/>
      <c r="O127" s="25"/>
      <c r="P127" s="306"/>
      <c r="Q127" s="25"/>
      <c r="R127" s="25"/>
      <c r="S127" s="25"/>
      <c r="T127" s="25"/>
      <c r="U127" s="25"/>
      <c r="V127" s="25"/>
      <c r="W127" s="25"/>
      <c r="X127" s="25"/>
    </row>
    <row r="128" spans="2:28" s="167" customFormat="1" ht="15" customHeight="1" x14ac:dyDescent="0.25">
      <c r="B128" s="552" t="s">
        <v>22</v>
      </c>
      <c r="C128" s="553" t="s">
        <v>6</v>
      </c>
      <c r="D128" s="563">
        <f t="shared" ref="D128:D133" si="20">D101</f>
        <v>3840000</v>
      </c>
      <c r="E128" s="564">
        <f>D128/'1a) Consumption + recon current'!$Q$22*100</f>
        <v>3.2827798908393615</v>
      </c>
      <c r="F128" s="563">
        <f t="shared" ref="F128:F133" si="21">F101</f>
        <v>2181600</v>
      </c>
      <c r="G128" s="564">
        <f>F128/'1b) Consumption + recon propose'!$Q$22*100</f>
        <v>1.8650293254831123</v>
      </c>
      <c r="H128" s="565">
        <f t="shared" ref="H128:H130" si="22">F128-D128</f>
        <v>-1658400</v>
      </c>
      <c r="I128" s="566"/>
      <c r="J128" s="25"/>
      <c r="K128" s="25"/>
      <c r="L128" s="25"/>
      <c r="M128" s="25"/>
      <c r="N128" s="25"/>
      <c r="O128" s="25"/>
      <c r="P128" s="306"/>
      <c r="Q128" s="25"/>
      <c r="R128" s="25"/>
      <c r="S128" s="25"/>
      <c r="T128" s="25"/>
      <c r="U128" s="25"/>
      <c r="V128" s="25"/>
      <c r="W128" s="25"/>
      <c r="X128" s="25"/>
    </row>
    <row r="129" spans="2:24" s="167" customFormat="1" ht="15" customHeight="1" x14ac:dyDescent="0.25">
      <c r="B129" s="554" t="s">
        <v>247</v>
      </c>
      <c r="C129" s="555" t="s">
        <v>6</v>
      </c>
      <c r="D129" s="567">
        <f t="shared" si="20"/>
        <v>7658400</v>
      </c>
      <c r="E129" s="568">
        <f>D129/'1a) Consumption + recon current'!$Q$22*100</f>
        <v>6.5470941447927515</v>
      </c>
      <c r="F129" s="567">
        <f t="shared" si="21"/>
        <v>7658400</v>
      </c>
      <c r="G129" s="568">
        <f>F129/'1b) Consumption + recon propose'!$Q$22*100</f>
        <v>6.5470941447927515</v>
      </c>
      <c r="H129" s="569">
        <f t="shared" si="22"/>
        <v>0</v>
      </c>
      <c r="I129" s="570"/>
      <c r="J129" s="25"/>
      <c r="K129" s="25"/>
      <c r="L129" s="25"/>
      <c r="M129" s="25"/>
      <c r="N129" s="25"/>
      <c r="O129" s="25"/>
      <c r="P129" s="306"/>
      <c r="Q129" s="25"/>
      <c r="R129" s="25"/>
      <c r="S129" s="25"/>
      <c r="T129" s="25"/>
      <c r="U129" s="25"/>
      <c r="V129" s="25"/>
      <c r="W129" s="25"/>
      <c r="X129" s="25"/>
    </row>
    <row r="130" spans="2:24" s="167" customFormat="1" ht="15" customHeight="1" x14ac:dyDescent="0.25">
      <c r="B130" s="554" t="s">
        <v>23</v>
      </c>
      <c r="C130" s="555" t="s">
        <v>6</v>
      </c>
      <c r="D130" s="567">
        <f t="shared" si="20"/>
        <v>14524800</v>
      </c>
      <c r="E130" s="568">
        <f>D130/'1a) Consumption + recon current'!$Q$22*100</f>
        <v>12.417114937099885</v>
      </c>
      <c r="F130" s="567">
        <f t="shared" si="21"/>
        <v>5145600</v>
      </c>
      <c r="G130" s="568">
        <f>F130/'1b) Consumption + recon propose'!$Q$22*100</f>
        <v>4.3989250537247448</v>
      </c>
      <c r="H130" s="569">
        <f t="shared" si="22"/>
        <v>-9379200</v>
      </c>
      <c r="I130" s="570"/>
      <c r="J130" s="25"/>
      <c r="K130" s="25"/>
      <c r="L130" s="25"/>
      <c r="M130" s="25"/>
      <c r="N130" s="25"/>
      <c r="O130" s="25"/>
      <c r="P130" s="306"/>
      <c r="Q130" s="25"/>
      <c r="R130" s="25"/>
      <c r="S130" s="25"/>
      <c r="T130" s="25"/>
      <c r="U130" s="25"/>
      <c r="V130" s="25"/>
      <c r="W130" s="25"/>
      <c r="X130" s="25"/>
    </row>
    <row r="131" spans="2:24" s="167" customFormat="1" ht="1.05" customHeight="1" x14ac:dyDescent="0.25">
      <c r="B131" s="554"/>
      <c r="C131" s="555"/>
      <c r="D131" s="567">
        <f t="shared" si="20"/>
        <v>0</v>
      </c>
      <c r="E131" s="568"/>
      <c r="F131" s="567">
        <f t="shared" si="21"/>
        <v>0</v>
      </c>
      <c r="G131" s="568"/>
      <c r="H131" s="569"/>
      <c r="I131" s="570"/>
      <c r="J131" s="25"/>
      <c r="K131" s="25"/>
      <c r="L131" s="25"/>
      <c r="M131" s="25"/>
      <c r="N131" s="25"/>
      <c r="O131" s="25"/>
      <c r="P131" s="306"/>
      <c r="Q131" s="25"/>
      <c r="R131" s="25"/>
      <c r="S131" s="25"/>
      <c r="T131" s="25"/>
      <c r="U131" s="25"/>
      <c r="V131" s="25"/>
      <c r="W131" s="25"/>
      <c r="X131" s="25"/>
    </row>
    <row r="132" spans="2:24" s="167" customFormat="1" ht="15" customHeight="1" x14ac:dyDescent="0.25">
      <c r="B132" s="554" t="s">
        <v>471</v>
      </c>
      <c r="C132" s="555" t="s">
        <v>11</v>
      </c>
      <c r="D132" s="567">
        <f t="shared" si="20"/>
        <v>0</v>
      </c>
      <c r="E132" s="568">
        <f>D132/'1a) Consumption + recon current'!$Q$22*100</f>
        <v>0</v>
      </c>
      <c r="F132" s="567">
        <f t="shared" si="21"/>
        <v>0</v>
      </c>
      <c r="G132" s="568">
        <f>F132/'1b) Consumption + recon propose'!$Q$22*100</f>
        <v>0</v>
      </c>
      <c r="H132" s="569">
        <f t="shared" ref="H132:H139" si="23">F132-D132</f>
        <v>0</v>
      </c>
      <c r="I132" s="570"/>
      <c r="J132" s="25"/>
      <c r="K132" s="25"/>
      <c r="L132" s="25"/>
      <c r="M132" s="25"/>
      <c r="N132" s="25"/>
      <c r="O132" s="25"/>
      <c r="P132" s="306"/>
      <c r="Q132" s="25"/>
      <c r="R132" s="25"/>
      <c r="S132" s="25"/>
      <c r="T132" s="25"/>
      <c r="U132" s="25"/>
      <c r="V132" s="25"/>
      <c r="W132" s="25"/>
      <c r="X132" s="25"/>
    </row>
    <row r="133" spans="2:24" s="167" customFormat="1" ht="15" customHeight="1" thickBot="1" x14ac:dyDescent="0.3">
      <c r="B133" s="556" t="s">
        <v>105</v>
      </c>
      <c r="C133" s="557" t="s">
        <v>6</v>
      </c>
      <c r="D133" s="571">
        <f t="shared" si="20"/>
        <v>0</v>
      </c>
      <c r="E133" s="572">
        <f>D133/'1a) Consumption + recon current'!$Q$22*100</f>
        <v>0</v>
      </c>
      <c r="F133" s="571">
        <f t="shared" si="21"/>
        <v>0</v>
      </c>
      <c r="G133" s="572">
        <f>F133/'1b) Consumption + recon propose'!$Q$22*100</f>
        <v>0</v>
      </c>
      <c r="H133" s="573">
        <f t="shared" si="23"/>
        <v>0</v>
      </c>
      <c r="I133" s="574"/>
      <c r="J133" s="25"/>
      <c r="K133" s="25"/>
      <c r="L133" s="25"/>
      <c r="M133" s="25"/>
      <c r="N133" s="25"/>
      <c r="O133" s="25"/>
      <c r="P133" s="306"/>
      <c r="Q133" s="25"/>
      <c r="R133" s="25"/>
      <c r="S133" s="25"/>
      <c r="T133" s="25"/>
      <c r="U133" s="25"/>
      <c r="V133" s="25"/>
      <c r="W133" s="25"/>
      <c r="X133" s="25"/>
    </row>
    <row r="134" spans="2:24" s="167" customFormat="1" ht="15" customHeight="1" thickBot="1" x14ac:dyDescent="0.3">
      <c r="B134" s="558" t="s">
        <v>234</v>
      </c>
      <c r="C134" s="559"/>
      <c r="D134" s="575">
        <f>SUM(D128:D133)</f>
        <v>26023200</v>
      </c>
      <c r="E134" s="576">
        <f>D134/'1a) Consumption + recon current'!$Q$22*100</f>
        <v>22.246988972731998</v>
      </c>
      <c r="F134" s="575">
        <f>SUM(F128:F133)</f>
        <v>14985600</v>
      </c>
      <c r="G134" s="576">
        <f>F134/'1b) Consumption + recon propose'!$Q$22*100</f>
        <v>12.81104852400061</v>
      </c>
      <c r="H134" s="577">
        <f>F134-D134</f>
        <v>-11037600</v>
      </c>
      <c r="I134" s="578">
        <f>H134/D134</f>
        <v>-0.42414460942543575</v>
      </c>
      <c r="J134" s="25"/>
      <c r="K134" s="25"/>
      <c r="L134" s="25"/>
      <c r="M134" s="25"/>
      <c r="N134" s="25"/>
      <c r="O134" s="25"/>
      <c r="P134" s="306"/>
      <c r="Q134" s="25"/>
      <c r="R134" s="25"/>
      <c r="S134" s="25"/>
      <c r="T134" s="25"/>
      <c r="U134" s="25"/>
      <c r="V134" s="25"/>
      <c r="W134" s="25"/>
      <c r="X134" s="25"/>
    </row>
    <row r="135" spans="2:24" s="167" customFormat="1" ht="15" customHeight="1" x14ac:dyDescent="0.25">
      <c r="B135" s="588" t="s">
        <v>427</v>
      </c>
      <c r="C135" s="560" t="s">
        <v>6</v>
      </c>
      <c r="D135" s="579">
        <v>0</v>
      </c>
      <c r="E135" s="580"/>
      <c r="F135" s="581">
        <f>F108</f>
        <v>8616000</v>
      </c>
      <c r="G135" s="564">
        <f>F135/'1b) Consumption + recon propose'!$Q$22*100</f>
        <v>7.3657373800708177</v>
      </c>
      <c r="H135" s="565">
        <f t="shared" si="23"/>
        <v>8616000</v>
      </c>
      <c r="I135" s="566"/>
      <c r="J135" s="25"/>
      <c r="K135" s="25"/>
      <c r="L135" s="25"/>
      <c r="M135" s="25"/>
      <c r="N135" s="25"/>
      <c r="O135" s="25"/>
      <c r="P135" s="306"/>
      <c r="Q135" s="25"/>
      <c r="R135" s="25"/>
      <c r="S135" s="25"/>
      <c r="T135" s="25"/>
      <c r="U135" s="25"/>
      <c r="V135" s="25"/>
      <c r="W135" s="25"/>
      <c r="X135" s="25"/>
    </row>
    <row r="136" spans="2:24" s="167" customFormat="1" ht="15" customHeight="1" x14ac:dyDescent="0.25">
      <c r="B136" s="588" t="s">
        <v>615</v>
      </c>
      <c r="C136" s="560" t="s">
        <v>11</v>
      </c>
      <c r="D136" s="579"/>
      <c r="E136" s="580"/>
      <c r="F136" s="581">
        <f>'1b) Consumption + recon propose'!Q60</f>
        <v>23032186.900800001</v>
      </c>
      <c r="G136" s="564">
        <f>F136/'1b) Consumption + recon propose'!$Q$22*100</f>
        <v>19.690000000000001</v>
      </c>
      <c r="H136" s="565">
        <f>F136-D136</f>
        <v>23032186.900800001</v>
      </c>
      <c r="I136" s="566"/>
      <c r="J136" s="25"/>
      <c r="K136" s="25"/>
      <c r="L136" s="25"/>
      <c r="M136" s="25"/>
      <c r="N136" s="25"/>
      <c r="O136" s="25"/>
      <c r="P136" s="306"/>
      <c r="Q136" s="25"/>
      <c r="R136" s="25"/>
      <c r="S136" s="25"/>
      <c r="T136" s="25"/>
      <c r="U136" s="25"/>
      <c r="V136" s="25"/>
      <c r="W136" s="25"/>
      <c r="X136" s="25"/>
    </row>
    <row r="137" spans="2:24" s="167" customFormat="1" ht="15" customHeight="1" x14ac:dyDescent="0.25">
      <c r="B137" s="554" t="s">
        <v>203</v>
      </c>
      <c r="C137" s="555" t="s">
        <v>11</v>
      </c>
      <c r="D137" s="567">
        <f>D110+'1a) Consumption + recon current'!Q76</f>
        <v>4517915.4955200031</v>
      </c>
      <c r="E137" s="568">
        <f>D137/'1a) Consumption + recon current'!$Q$22*100</f>
        <v>3.8623234732303691</v>
      </c>
      <c r="F137" s="567">
        <f>F110+'1b) Consumption + recon propose'!Q78</f>
        <v>6831607.4567999989</v>
      </c>
      <c r="G137" s="568">
        <f>F137/'1b) Consumption + recon propose'!$Q$22*100</f>
        <v>5.8402769742946017</v>
      </c>
      <c r="H137" s="569">
        <f t="shared" si="23"/>
        <v>2313691.9612799957</v>
      </c>
      <c r="I137" s="570"/>
      <c r="J137" s="25"/>
      <c r="K137" s="25"/>
      <c r="L137" s="25"/>
      <c r="M137" s="25"/>
      <c r="N137" s="25"/>
      <c r="O137" s="25"/>
      <c r="P137" s="306"/>
      <c r="Q137" s="25"/>
      <c r="R137" s="25"/>
      <c r="S137" s="25"/>
      <c r="T137" s="25"/>
      <c r="U137" s="25"/>
      <c r="V137" s="25"/>
      <c r="W137" s="25"/>
      <c r="X137" s="25"/>
    </row>
    <row r="138" spans="2:24" s="167" customFormat="1" ht="15" customHeight="1" x14ac:dyDescent="0.25">
      <c r="B138" s="554" t="s">
        <v>204</v>
      </c>
      <c r="C138" s="555" t="s">
        <v>11</v>
      </c>
      <c r="D138" s="567">
        <f>D111+'1a) Consumption + recon current'!Q77</f>
        <v>5994464.9184000045</v>
      </c>
      <c r="E138" s="568">
        <f>D138/'1a) Consumption + recon current'!$Q$22*100</f>
        <v>5.1246116902254037</v>
      </c>
      <c r="F138" s="567">
        <f>F111+'1b) Consumption + recon propose'!Q79</f>
        <v>7750067.4720000029</v>
      </c>
      <c r="G138" s="568">
        <f>F138/'1b) Consumption + recon propose'!$Q$22*100</f>
        <v>6.6254598046171509</v>
      </c>
      <c r="H138" s="569">
        <f t="shared" si="23"/>
        <v>1755602.5535999984</v>
      </c>
      <c r="I138" s="570"/>
      <c r="J138" s="25"/>
      <c r="K138" s="25"/>
      <c r="L138" s="25"/>
      <c r="M138" s="25"/>
      <c r="N138" s="25"/>
      <c r="O138" s="25"/>
      <c r="P138" s="306"/>
      <c r="Q138" s="25"/>
      <c r="R138" s="25"/>
      <c r="S138" s="25"/>
      <c r="T138" s="25"/>
      <c r="U138" s="25"/>
      <c r="V138" s="25"/>
      <c r="W138" s="25"/>
      <c r="X138" s="25"/>
    </row>
    <row r="139" spans="2:24" s="167" customFormat="1" ht="15" customHeight="1" x14ac:dyDescent="0.25">
      <c r="B139" s="554" t="s">
        <v>205</v>
      </c>
      <c r="C139" s="555" t="s">
        <v>11</v>
      </c>
      <c r="D139" s="567">
        <f>D112+'1a) Consumption + recon current'!Q78</f>
        <v>5139864.3743999824</v>
      </c>
      <c r="E139" s="568">
        <f>D139/'1a) Consumption + recon current'!$Q$22*100</f>
        <v>4.3940217213338277</v>
      </c>
      <c r="F139" s="567">
        <f>F112+'1b) Consumption + recon propose'!Q80</f>
        <v>7700712.7679999992</v>
      </c>
      <c r="G139" s="568">
        <f>F139/'1b) Consumption + recon propose'!$Q$22*100</f>
        <v>6.5832669322709165</v>
      </c>
      <c r="H139" s="569">
        <f t="shared" si="23"/>
        <v>2560848.3936000168</v>
      </c>
      <c r="I139" s="570"/>
      <c r="J139" s="25"/>
      <c r="K139" s="25"/>
      <c r="L139" s="25"/>
      <c r="M139" s="25"/>
      <c r="N139" s="25"/>
      <c r="O139" s="25"/>
      <c r="P139" s="306"/>
      <c r="Q139" s="25"/>
      <c r="R139" s="25"/>
      <c r="S139" s="25"/>
      <c r="T139" s="25"/>
      <c r="U139" s="25"/>
      <c r="V139" s="25"/>
      <c r="W139" s="25"/>
      <c r="X139" s="25"/>
    </row>
    <row r="140" spans="2:24" s="167" customFormat="1" ht="1.05" customHeight="1" thickBot="1" x14ac:dyDescent="0.3">
      <c r="B140" s="554"/>
      <c r="C140" s="555"/>
      <c r="D140" s="567"/>
      <c r="E140" s="568"/>
      <c r="F140" s="567"/>
      <c r="G140" s="568"/>
      <c r="H140" s="569"/>
      <c r="I140" s="570"/>
      <c r="J140" s="25"/>
      <c r="K140" s="25"/>
      <c r="L140" s="25"/>
      <c r="M140" s="25"/>
      <c r="N140" s="25"/>
      <c r="O140" s="25"/>
      <c r="P140" s="306"/>
      <c r="Q140" s="25"/>
      <c r="R140" s="25"/>
      <c r="S140" s="25"/>
      <c r="T140" s="25"/>
      <c r="U140" s="25"/>
      <c r="V140" s="25"/>
      <c r="W140" s="25"/>
      <c r="X140" s="25"/>
    </row>
    <row r="141" spans="2:24" s="167" customFormat="1" ht="15" hidden="1" customHeight="1" thickBot="1" x14ac:dyDescent="0.3">
      <c r="B141" s="556"/>
      <c r="C141" s="557"/>
      <c r="D141" s="571"/>
      <c r="E141" s="572"/>
      <c r="F141" s="571"/>
      <c r="G141" s="572"/>
      <c r="H141" s="573"/>
      <c r="I141" s="574"/>
      <c r="J141" s="25"/>
      <c r="K141" s="25"/>
      <c r="L141" s="25"/>
      <c r="M141" s="25"/>
      <c r="N141" s="25"/>
      <c r="O141" s="25"/>
      <c r="P141" s="306"/>
      <c r="Q141" s="25"/>
      <c r="R141" s="25"/>
      <c r="S141" s="25"/>
      <c r="T141" s="25"/>
      <c r="U141" s="25"/>
      <c r="V141" s="25"/>
      <c r="W141" s="25"/>
      <c r="X141" s="25"/>
    </row>
    <row r="142" spans="2:24" s="167" customFormat="1" ht="15" customHeight="1" thickBot="1" x14ac:dyDescent="0.3">
      <c r="B142" s="558" t="s">
        <v>208</v>
      </c>
      <c r="C142" s="559"/>
      <c r="D142" s="575">
        <f>SUM(D135:D141)</f>
        <v>15652244.78831999</v>
      </c>
      <c r="E142" s="576">
        <f>D142/'1a) Consumption + recon current'!$Q$22*100</f>
        <v>13.380956884789599</v>
      </c>
      <c r="F142" s="575">
        <f>SUM(F135:F141)</f>
        <v>53930574.597600006</v>
      </c>
      <c r="G142" s="576">
        <f>F142/'1b) Consumption + recon propose'!$Q$22*100</f>
        <v>46.104741091253487</v>
      </c>
      <c r="H142" s="577">
        <f t="shared" ref="H142:H147" si="24">F142-D142</f>
        <v>38278329.809280016</v>
      </c>
      <c r="I142" s="578">
        <f>H142/D142</f>
        <v>2.4455488862430808</v>
      </c>
      <c r="J142" s="25"/>
      <c r="K142" s="25"/>
      <c r="L142" s="25"/>
      <c r="M142" s="25"/>
      <c r="N142" s="25"/>
      <c r="O142" s="25"/>
      <c r="P142" s="306"/>
      <c r="Q142" s="25"/>
      <c r="R142" s="25"/>
      <c r="S142" s="25"/>
      <c r="T142" s="25"/>
      <c r="U142" s="25"/>
      <c r="V142" s="25"/>
      <c r="W142" s="25"/>
      <c r="X142" s="25"/>
    </row>
    <row r="143" spans="2:24" s="167" customFormat="1" ht="15" customHeight="1" x14ac:dyDescent="0.25">
      <c r="B143" s="552" t="s">
        <v>311</v>
      </c>
      <c r="C143" s="553" t="s">
        <v>11</v>
      </c>
      <c r="D143" s="563">
        <f>D116+'1a) Consumption + recon current'!Q79</f>
        <v>0</v>
      </c>
      <c r="E143" s="564">
        <f>D143/'1a) Consumption + recon current'!$Q$22*100</f>
        <v>0</v>
      </c>
      <c r="F143" s="563">
        <f>F116+'1b) Consumption + recon propose'!Q81</f>
        <v>5064975.5856000008</v>
      </c>
      <c r="G143" s="564">
        <f>F143/'1b) Consumption + recon propose'!$Q$22*100</f>
        <v>4.33</v>
      </c>
      <c r="H143" s="565">
        <f t="shared" si="24"/>
        <v>5064975.5856000008</v>
      </c>
      <c r="I143" s="566"/>
      <c r="J143" s="25"/>
      <c r="K143" s="25"/>
      <c r="L143" s="25"/>
      <c r="M143" s="25"/>
      <c r="N143" s="25"/>
      <c r="O143" s="25"/>
      <c r="P143" s="306"/>
      <c r="Q143" s="25"/>
      <c r="R143" s="25"/>
      <c r="S143" s="25"/>
      <c r="T143" s="25"/>
      <c r="U143" s="25"/>
      <c r="V143" s="25"/>
      <c r="W143" s="25"/>
      <c r="X143" s="25"/>
    </row>
    <row r="144" spans="2:24" s="167" customFormat="1" ht="15" customHeight="1" x14ac:dyDescent="0.25">
      <c r="B144" s="554" t="s">
        <v>206</v>
      </c>
      <c r="C144" s="555" t="s">
        <v>11</v>
      </c>
      <c r="D144" s="567">
        <f>D117</f>
        <v>18201159.379200004</v>
      </c>
      <c r="E144" s="568">
        <f>D144/'1a) Consumption + recon current'!$Q$22*100</f>
        <v>15.560000000000004</v>
      </c>
      <c r="F144" s="567">
        <f>F117</f>
        <v>5415897.6815999998</v>
      </c>
      <c r="G144" s="568">
        <f>F144/'1b) Consumption + recon propose'!$Q$22*100</f>
        <v>4.63</v>
      </c>
      <c r="H144" s="569">
        <f>F144-D144</f>
        <v>-12785261.697600003</v>
      </c>
      <c r="I144" s="570"/>
      <c r="J144" s="25"/>
      <c r="K144" s="25"/>
      <c r="L144" s="25"/>
      <c r="M144" s="25"/>
      <c r="N144" s="25"/>
      <c r="O144" s="25"/>
      <c r="P144" s="306"/>
      <c r="Q144" s="25"/>
      <c r="R144" s="25"/>
      <c r="S144" s="25"/>
      <c r="T144" s="25"/>
      <c r="U144" s="25"/>
      <c r="V144" s="25"/>
      <c r="W144" s="25"/>
      <c r="X144" s="25"/>
    </row>
    <row r="145" spans="1:24" s="167" customFormat="1" ht="15" customHeight="1" x14ac:dyDescent="0.25">
      <c r="B145" s="554" t="s">
        <v>249</v>
      </c>
      <c r="C145" s="555" t="s">
        <v>14</v>
      </c>
      <c r="D145" s="567">
        <f>D118</f>
        <v>924094.85280000023</v>
      </c>
      <c r="E145" s="568">
        <f>D145/'1a) Consumption + recon current'!$Q$22*100</f>
        <v>0.79000000000000026</v>
      </c>
      <c r="F145" s="567">
        <f>+F118</f>
        <v>409409.11200000002</v>
      </c>
      <c r="G145" s="568">
        <f>F145/'1b) Consumption + recon propose'!$Q$22*100</f>
        <v>0.35000000000000003</v>
      </c>
      <c r="H145" s="569">
        <f t="shared" si="24"/>
        <v>-514685.7408000002</v>
      </c>
      <c r="I145" s="570"/>
      <c r="J145" s="25"/>
      <c r="K145" s="25"/>
      <c r="L145" s="25"/>
      <c r="M145" s="25"/>
      <c r="N145" s="25"/>
      <c r="O145" s="25"/>
      <c r="P145" s="306"/>
      <c r="Q145" s="25"/>
      <c r="R145" s="25"/>
      <c r="S145" s="25"/>
      <c r="T145" s="25"/>
      <c r="U145" s="25"/>
      <c r="V145" s="25"/>
      <c r="W145" s="25"/>
      <c r="X145" s="25"/>
    </row>
    <row r="146" spans="1:24" s="167" customFormat="1" ht="15" customHeight="1" x14ac:dyDescent="0.25">
      <c r="B146" s="554" t="s">
        <v>20</v>
      </c>
      <c r="C146" s="555" t="s">
        <v>14</v>
      </c>
      <c r="D146" s="567">
        <f>D119</f>
        <v>145773.69999999998</v>
      </c>
      <c r="E146" s="568">
        <f>D146/'1a) Consumption + recon current'!$Q$22*100</f>
        <v>0.12462056535761713</v>
      </c>
      <c r="F146" s="567">
        <f>+F119</f>
        <v>64272.85</v>
      </c>
      <c r="G146" s="568">
        <f>F146/'1b) Consumption + recon propose'!$Q$22*100</f>
        <v>5.4946255079930909E-2</v>
      </c>
      <c r="H146" s="569">
        <f t="shared" si="24"/>
        <v>-81500.849999999977</v>
      </c>
      <c r="I146" s="570"/>
      <c r="J146" s="25"/>
      <c r="K146" s="25"/>
      <c r="L146" s="25"/>
      <c r="M146" s="25"/>
      <c r="N146" s="25"/>
      <c r="O146" s="25"/>
      <c r="P146" s="306"/>
      <c r="Q146" s="25"/>
      <c r="R146" s="25"/>
      <c r="S146" s="25"/>
      <c r="T146" s="25"/>
      <c r="U146" s="25"/>
      <c r="V146" s="25"/>
      <c r="W146" s="25"/>
      <c r="X146" s="25"/>
    </row>
    <row r="147" spans="1:24" s="167" customFormat="1" ht="15" customHeight="1" thickBot="1" x14ac:dyDescent="0.3">
      <c r="B147" s="561" t="s">
        <v>21</v>
      </c>
      <c r="C147" s="562" t="s">
        <v>6</v>
      </c>
      <c r="D147" s="582">
        <f>D120+'1a) Consumption + recon current'!Q75</f>
        <v>131400</v>
      </c>
      <c r="E147" s="583">
        <f>D147/'1a) Consumption + recon current'!$Q$22*100</f>
        <v>0.11233262438965941</v>
      </c>
      <c r="F147" s="582">
        <f>+F120+'1b) Consumption + recon propose'!Q77</f>
        <v>12541.4</v>
      </c>
      <c r="G147" s="583">
        <f>F147/'1b) Consumption + recon propose'!$Q$22*100</f>
        <v>1.0721524927857492E-2</v>
      </c>
      <c r="H147" s="584">
        <f t="shared" si="24"/>
        <v>-118858.6</v>
      </c>
      <c r="I147" s="585"/>
      <c r="J147" s="25"/>
      <c r="K147" s="25"/>
      <c r="L147" s="25"/>
      <c r="M147" s="25"/>
      <c r="N147" s="25"/>
      <c r="O147" s="25"/>
      <c r="P147" s="306"/>
      <c r="Q147" s="25"/>
      <c r="R147" s="25"/>
      <c r="S147" s="25"/>
      <c r="T147" s="25"/>
      <c r="U147" s="25"/>
      <c r="V147" s="25"/>
      <c r="W147" s="25"/>
      <c r="X147" s="25"/>
    </row>
    <row r="148" spans="1:24" s="167" customFormat="1" ht="15" customHeight="1" thickBot="1" x14ac:dyDescent="0.3">
      <c r="B148" s="558" t="s">
        <v>28</v>
      </c>
      <c r="C148" s="559"/>
      <c r="D148" s="575">
        <f>D134+D142+D143+D144+D145+D146+D147</f>
        <v>61077872.720319994</v>
      </c>
      <c r="E148" s="576">
        <f>D148/'1a) Consumption + recon current'!$Q$22*100</f>
        <v>52.214899047268879</v>
      </c>
      <c r="F148" s="575">
        <f>F134+F142+F143+F144+F145+F146+F147</f>
        <v>79883271.226800025</v>
      </c>
      <c r="G148" s="576">
        <f>F148/'1b) Consumption + recon propose'!$Q$22*100</f>
        <v>68.291457395261901</v>
      </c>
      <c r="H148" s="577">
        <f>F148-D148</f>
        <v>18805398.506480031</v>
      </c>
      <c r="I148" s="578">
        <f>H148/D148</f>
        <v>0.3078921656717043</v>
      </c>
      <c r="J148" s="25"/>
      <c r="K148" s="25"/>
      <c r="L148" s="25"/>
      <c r="M148" s="25"/>
      <c r="N148" s="25"/>
      <c r="O148" s="25"/>
      <c r="P148" s="306"/>
      <c r="Q148" s="25"/>
      <c r="R148" s="25"/>
      <c r="S148" s="25"/>
      <c r="T148" s="25"/>
      <c r="U148" s="25"/>
      <c r="V148" s="25"/>
      <c r="W148" s="25"/>
      <c r="X148" s="25"/>
    </row>
    <row r="149" spans="1:24" s="167" customFormat="1" ht="15" customHeight="1" thickBot="1" x14ac:dyDescent="0.3">
      <c r="B149" s="304"/>
      <c r="C149" s="25"/>
      <c r="D149" s="25"/>
      <c r="E149" s="25"/>
      <c r="F149" s="25"/>
      <c r="G149" s="25"/>
      <c r="H149" s="25"/>
      <c r="I149" s="25"/>
      <c r="J149" s="25"/>
      <c r="K149" s="25"/>
      <c r="L149" s="25"/>
      <c r="M149" s="25"/>
      <c r="N149" s="25"/>
      <c r="O149" s="25"/>
      <c r="P149" s="306"/>
      <c r="Q149" s="25"/>
      <c r="R149" s="25"/>
      <c r="S149" s="25"/>
      <c r="T149" s="25"/>
      <c r="U149" s="25"/>
      <c r="V149" s="25"/>
      <c r="W149" s="25"/>
      <c r="X149" s="25"/>
    </row>
    <row r="150" spans="1:24" s="167" customFormat="1" ht="15" customHeight="1" thickBot="1" x14ac:dyDescent="0.3">
      <c r="B150" s="418" t="s">
        <v>472</v>
      </c>
      <c r="C150" s="25"/>
      <c r="D150" s="419">
        <f>D148-D121</f>
        <v>-156413661.56496</v>
      </c>
      <c r="E150" s="369">
        <f>-D150/'1a) Consumption + recon current'!Q74*100</f>
        <v>-133.71656844739695</v>
      </c>
      <c r="F150" s="419">
        <f>F148-F121</f>
        <v>-137114722.95775995</v>
      </c>
      <c r="G150" s="369">
        <f>-F150/'1b) Consumption + recon propose'!Q76*100</f>
        <v>-117.21808730826679</v>
      </c>
      <c r="H150" s="368">
        <f t="shared" ref="H150" si="25">F150-D150</f>
        <v>19298938.607200056</v>
      </c>
      <c r="I150" s="370">
        <f>H150/D150</f>
        <v>-0.12338397051836188</v>
      </c>
      <c r="J150" s="25"/>
      <c r="K150" s="25"/>
      <c r="L150" s="25"/>
      <c r="M150" s="25"/>
      <c r="N150" s="25"/>
      <c r="O150" s="25"/>
      <c r="P150" s="306"/>
      <c r="Q150" s="25"/>
      <c r="R150" s="25"/>
      <c r="S150" s="25"/>
      <c r="T150" s="25"/>
      <c r="U150" s="25"/>
      <c r="V150" s="25"/>
      <c r="W150" s="25"/>
      <c r="X150" s="25"/>
    </row>
    <row r="151" spans="1:24" s="167" customFormat="1" ht="15" customHeight="1" thickBot="1" x14ac:dyDescent="0.3">
      <c r="B151" s="361"/>
      <c r="C151" s="362"/>
      <c r="D151" s="362"/>
      <c r="E151" s="362"/>
      <c r="F151" s="362"/>
      <c r="G151" s="362"/>
      <c r="H151" s="362"/>
      <c r="I151" s="362"/>
      <c r="J151" s="362"/>
      <c r="K151" s="362"/>
      <c r="L151" s="362"/>
      <c r="M151" s="362"/>
      <c r="N151" s="362"/>
      <c r="O151" s="362"/>
      <c r="P151" s="363"/>
      <c r="Q151" s="25"/>
      <c r="R151" s="25"/>
      <c r="S151" s="25"/>
      <c r="T151" s="25"/>
      <c r="U151" s="25"/>
      <c r="V151" s="25"/>
      <c r="W151" s="25"/>
      <c r="X151" s="25"/>
    </row>
    <row r="152" spans="1:24" s="167" customFormat="1" ht="15" customHeight="1" thickBot="1" x14ac:dyDescent="0.3"/>
    <row r="153" spans="1:24" s="167" customFormat="1" ht="15" customHeight="1" thickBot="1" x14ac:dyDescent="0.35">
      <c r="A153" s="1308" t="s">
        <v>498</v>
      </c>
      <c r="B153" s="1309"/>
      <c r="C153" s="1309"/>
      <c r="D153" s="1309"/>
      <c r="E153" s="1309"/>
      <c r="F153" s="1309"/>
      <c r="G153" s="1309"/>
      <c r="H153" s="1309"/>
      <c r="I153" s="1309"/>
      <c r="J153" s="1309"/>
      <c r="K153" s="1309"/>
      <c r="L153" s="1309"/>
      <c r="M153" s="1309"/>
      <c r="N153" s="1309"/>
      <c r="O153" s="1309"/>
      <c r="P153" s="1310"/>
    </row>
    <row r="154" spans="1:24" s="167" customFormat="1" ht="15" customHeight="1" thickBot="1" x14ac:dyDescent="0.3">
      <c r="A154" s="304"/>
      <c r="B154" s="464"/>
      <c r="C154" s="415"/>
      <c r="D154" s="415"/>
      <c r="E154" s="415"/>
      <c r="F154" s="415"/>
      <c r="G154" s="415"/>
      <c r="H154" s="415"/>
      <c r="I154" s="415"/>
      <c r="J154" s="415"/>
      <c r="K154" s="415"/>
      <c r="L154" s="415"/>
      <c r="M154" s="415"/>
      <c r="N154" s="415"/>
      <c r="O154" s="415"/>
      <c r="P154" s="387"/>
    </row>
    <row r="155" spans="1:24" s="167" customFormat="1" ht="15" customHeight="1" thickBot="1" x14ac:dyDescent="0.3">
      <c r="A155" s="487"/>
      <c r="B155" s="456" t="str">
        <f>B52</f>
        <v>Customer (Generator) name:</v>
      </c>
      <c r="C155" s="457" t="str">
        <f>C52</f>
        <v xml:space="preserve">YYYYY </v>
      </c>
      <c r="D155" s="1293"/>
      <c r="E155" s="1294"/>
      <c r="F155" s="1294"/>
      <c r="G155" s="1294"/>
      <c r="H155" s="1294"/>
      <c r="I155" s="1295"/>
      <c r="J155" s="485"/>
      <c r="K155" s="376"/>
      <c r="L155" s="376"/>
      <c r="M155" s="376"/>
      <c r="N155" s="376"/>
      <c r="O155" s="376"/>
      <c r="P155" s="322"/>
    </row>
    <row r="156" spans="1:24" s="167" customFormat="1" ht="15" customHeight="1" thickBot="1" x14ac:dyDescent="0.3">
      <c r="A156" s="487"/>
      <c r="B156" s="1296" t="s">
        <v>451</v>
      </c>
      <c r="C156" s="1298" t="s">
        <v>452</v>
      </c>
      <c r="D156" s="1300" t="s">
        <v>415</v>
      </c>
      <c r="E156" s="1301"/>
      <c r="F156" s="1302" t="s">
        <v>476</v>
      </c>
      <c r="G156" s="1303"/>
      <c r="H156" s="1304" t="s">
        <v>454</v>
      </c>
      <c r="I156" s="1306" t="s">
        <v>455</v>
      </c>
      <c r="J156" s="485"/>
      <c r="K156" s="376"/>
      <c r="L156" s="376"/>
      <c r="M156" s="376"/>
      <c r="N156" s="376"/>
      <c r="O156" s="376"/>
      <c r="P156" s="322"/>
    </row>
    <row r="157" spans="1:24" s="167" customFormat="1" ht="15" customHeight="1" thickBot="1" x14ac:dyDescent="0.3">
      <c r="A157" s="487"/>
      <c r="B157" s="1297"/>
      <c r="C157" s="1299"/>
      <c r="D157" s="550" t="s">
        <v>453</v>
      </c>
      <c r="E157" s="551" t="s">
        <v>29</v>
      </c>
      <c r="F157" s="550" t="s">
        <v>453</v>
      </c>
      <c r="G157" s="551" t="s">
        <v>29</v>
      </c>
      <c r="H157" s="1305"/>
      <c r="I157" s="1307"/>
      <c r="J157" s="485"/>
      <c r="K157" s="376"/>
      <c r="L157" s="376"/>
      <c r="M157" s="376"/>
      <c r="N157" s="376"/>
      <c r="O157" s="376"/>
      <c r="P157" s="322"/>
    </row>
    <row r="158" spans="1:24" s="167" customFormat="1" ht="15" customHeight="1" x14ac:dyDescent="0.25">
      <c r="A158" s="487"/>
      <c r="B158" s="554"/>
      <c r="C158" s="555"/>
      <c r="D158" s="563"/>
      <c r="E158" s="564"/>
      <c r="F158" s="563"/>
      <c r="G158" s="564"/>
      <c r="H158" s="565"/>
      <c r="I158" s="566"/>
      <c r="J158" s="485"/>
      <c r="K158" s="376"/>
      <c r="L158" s="376"/>
      <c r="M158" s="376"/>
      <c r="N158" s="376"/>
      <c r="O158" s="376"/>
      <c r="P158" s="322"/>
    </row>
    <row r="159" spans="1:24" s="167" customFormat="1" ht="15" customHeight="1" x14ac:dyDescent="0.25">
      <c r="A159" s="487"/>
      <c r="B159" s="554" t="str">
        <f>'2a) Generator annual current'!C37</f>
        <v>UoS network charges for generators</v>
      </c>
      <c r="C159" s="555"/>
      <c r="D159" s="567">
        <f>'2a) Generator annual current'!Q37</f>
        <v>0</v>
      </c>
      <c r="E159" s="568">
        <f>D159/'2a) Generator annual current'!$Q$18*100</f>
        <v>0</v>
      </c>
      <c r="F159" s="567">
        <f>'2b) Generator annual proposed'!Q37</f>
        <v>0</v>
      </c>
      <c r="G159" s="568">
        <f>F159/'2b) Generator annual proposed'!$Q$18*100</f>
        <v>0</v>
      </c>
      <c r="H159" s="569">
        <f t="shared" ref="H159:H160" si="26">F159-D159</f>
        <v>0</v>
      </c>
      <c r="I159" s="570"/>
      <c r="J159" s="485"/>
      <c r="K159" s="376"/>
      <c r="L159" s="376"/>
      <c r="M159" s="376"/>
      <c r="N159" s="376"/>
      <c r="O159" s="376"/>
      <c r="P159" s="322"/>
    </row>
    <row r="160" spans="1:24" s="167" customFormat="1" ht="15" customHeight="1" thickBot="1" x14ac:dyDescent="0.3">
      <c r="A160" s="487"/>
      <c r="B160" s="556" t="str">
        <f>'2a) Generator annual current'!C38</f>
        <v>Losses charge (generator)</v>
      </c>
      <c r="C160" s="557"/>
      <c r="D160" s="571">
        <f>'2a) Generator annual current'!Q38</f>
        <v>-19712776.030190345</v>
      </c>
      <c r="E160" s="572">
        <f>D160/'2a) Generator annual current'!$Q$18*100</f>
        <v>-16.073692131596822</v>
      </c>
      <c r="F160" s="571">
        <f>'2b) Generator annual proposed'!Q38</f>
        <v>-26567052.483199559</v>
      </c>
      <c r="G160" s="572">
        <f>F160/'2b) Generator annual proposed'!$Q$18*100</f>
        <v>-21.662632487931798</v>
      </c>
      <c r="H160" s="573">
        <f t="shared" si="26"/>
        <v>-6854276.4530092143</v>
      </c>
      <c r="I160" s="574"/>
      <c r="J160" s="485"/>
      <c r="K160" s="376"/>
      <c r="L160" s="376"/>
      <c r="M160" s="376"/>
      <c r="N160" s="376"/>
      <c r="O160" s="376"/>
      <c r="P160" s="322"/>
    </row>
    <row r="161" spans="1:16" s="167" customFormat="1" ht="15" customHeight="1" thickBot="1" x14ac:dyDescent="0.3">
      <c r="A161" s="487"/>
      <c r="B161" s="558" t="str">
        <f>'2a) Generator annual current'!C39</f>
        <v>Total UoS charge plus losses</v>
      </c>
      <c r="C161" s="586"/>
      <c r="D161" s="575">
        <f>'2a) Generator annual current'!Q39</f>
        <v>0</v>
      </c>
      <c r="E161" s="587">
        <f>D161/'2a) Generator annual current'!$Q$18*100</f>
        <v>0</v>
      </c>
      <c r="F161" s="575">
        <f>'2b) Generator annual proposed'!Q39</f>
        <v>0</v>
      </c>
      <c r="G161" s="587">
        <f>F161/'2b) Generator annual proposed'!$Q$18*100</f>
        <v>0</v>
      </c>
      <c r="H161" s="577">
        <f>SUM(H159:H160)</f>
        <v>-6854276.4530092143</v>
      </c>
      <c r="I161" s="578" t="e">
        <f>H161/D161</f>
        <v>#DIV/0!</v>
      </c>
      <c r="J161" s="485"/>
      <c r="K161" s="376"/>
      <c r="L161" s="376"/>
      <c r="M161" s="376"/>
      <c r="N161" s="376"/>
      <c r="O161" s="376"/>
      <c r="P161" s="322"/>
    </row>
    <row r="162" spans="1:16" s="167" customFormat="1" ht="15" customHeight="1" x14ac:dyDescent="0.25">
      <c r="A162" s="487"/>
      <c r="B162" s="588" t="str">
        <f>'2a) Generator annual current'!C40</f>
        <v>Ancillary service charges (generator)</v>
      </c>
      <c r="C162" s="560"/>
      <c r="D162" s="563">
        <f>'2a) Generator annual current'!Q40</f>
        <v>968856</v>
      </c>
      <c r="E162" s="564">
        <f>D162/'2a) Generator annual current'!$Q$18*100</f>
        <v>0.79</v>
      </c>
      <c r="F162" s="563">
        <f>'2b) Generator annual proposed'!Q40</f>
        <v>429240</v>
      </c>
      <c r="G162" s="564">
        <f>F162/'2b) Generator annual proposed'!$Q$18*100</f>
        <v>0.35000000000000003</v>
      </c>
      <c r="H162" s="565">
        <f t="shared" ref="H162:H164" si="27">F162-D162</f>
        <v>-539616</v>
      </c>
      <c r="I162" s="566"/>
      <c r="J162" s="485"/>
      <c r="K162" s="376"/>
      <c r="L162" s="376"/>
      <c r="M162" s="376"/>
      <c r="N162" s="376"/>
      <c r="O162" s="376"/>
      <c r="P162" s="322"/>
    </row>
    <row r="163" spans="1:16" s="167" customFormat="1" ht="15" customHeight="1" x14ac:dyDescent="0.25">
      <c r="A163" s="487"/>
      <c r="B163" s="554" t="str">
        <f>'2a) Generator annual current'!C41</f>
        <v>Service charges (generator)</v>
      </c>
      <c r="C163" s="555"/>
      <c r="D163" s="567">
        <f>'2a) Generator annual current'!Q41</f>
        <v>145773.69999999998</v>
      </c>
      <c r="E163" s="568">
        <f>D163/'2a) Generator annual current'!$Q$18*100</f>
        <v>0.11886309523809523</v>
      </c>
      <c r="F163" s="567">
        <f>'2b) Generator annual proposed'!Q41</f>
        <v>64272.85</v>
      </c>
      <c r="G163" s="568">
        <f>F163/'2b) Generator annual proposed'!$Q$18*100</f>
        <v>5.2407738095238091E-2</v>
      </c>
      <c r="H163" s="569">
        <f t="shared" si="27"/>
        <v>-81500.849999999977</v>
      </c>
      <c r="I163" s="570"/>
      <c r="J163" s="485"/>
      <c r="K163" s="376"/>
      <c r="L163" s="376"/>
      <c r="M163" s="376"/>
      <c r="N163" s="376"/>
      <c r="O163" s="376"/>
      <c r="P163" s="322"/>
    </row>
    <row r="164" spans="1:16" s="167" customFormat="1" ht="15" customHeight="1" thickBot="1" x14ac:dyDescent="0.3">
      <c r="A164" s="487"/>
      <c r="B164" s="556" t="str">
        <f>'2a) Generator annual current'!C42</f>
        <v>Administration charge (generator)</v>
      </c>
      <c r="C164" s="557"/>
      <c r="D164" s="589">
        <f>'2a) Generator annual current'!Q42</f>
        <v>65700</v>
      </c>
      <c r="E164" s="590">
        <f>D164/'2a) Generator annual current'!$Q$18*100</f>
        <v>5.3571428571428575E-2</v>
      </c>
      <c r="F164" s="589">
        <f>'2b) Generator annual proposed'!Q42</f>
        <v>6270.7</v>
      </c>
      <c r="G164" s="590">
        <f>F164/'2b) Generator annual proposed'!$Q$18*100</f>
        <v>5.1130952380952378E-3</v>
      </c>
      <c r="H164" s="591">
        <f t="shared" si="27"/>
        <v>-59429.3</v>
      </c>
      <c r="I164" s="592"/>
      <c r="J164" s="485"/>
      <c r="K164" s="376"/>
      <c r="L164" s="376"/>
      <c r="M164" s="376"/>
      <c r="N164" s="376"/>
      <c r="O164" s="376"/>
      <c r="P164" s="322"/>
    </row>
    <row r="165" spans="1:16" s="167" customFormat="1" ht="15" customHeight="1" thickBot="1" x14ac:dyDescent="0.3">
      <c r="A165" s="487"/>
      <c r="B165" s="558" t="str">
        <f>'2a) Generator annual current'!C43</f>
        <v>Total excl VAT</v>
      </c>
      <c r="C165" s="586"/>
      <c r="D165" s="575">
        <f>SUM(D161:D164)</f>
        <v>1180329.7</v>
      </c>
      <c r="E165" s="587">
        <f>D165/'2a) Generator annual current'!$Q$18*100</f>
        <v>0.96243452380952377</v>
      </c>
      <c r="F165" s="575">
        <f>SUM(F161:F164)</f>
        <v>499783.55</v>
      </c>
      <c r="G165" s="587">
        <f>F165/'2b) Generator annual proposed'!$Q$18*100</f>
        <v>0.40752083333333333</v>
      </c>
      <c r="H165" s="577">
        <f t="shared" ref="H165" si="28">F165-D165</f>
        <v>-680546.14999999991</v>
      </c>
      <c r="I165" s="578">
        <f>H165/D165</f>
        <v>-0.57657292703894503</v>
      </c>
      <c r="J165" s="485"/>
      <c r="K165" s="376"/>
      <c r="L165" s="376"/>
      <c r="M165" s="376"/>
      <c r="N165" s="376"/>
      <c r="O165" s="376"/>
      <c r="P165" s="322"/>
    </row>
    <row r="166" spans="1:16" s="167" customFormat="1" ht="15" customHeight="1" x14ac:dyDescent="0.25">
      <c r="A166" s="487"/>
      <c r="B166" s="304"/>
      <c r="C166" s="376"/>
      <c r="D166" s="376"/>
      <c r="E166" s="376"/>
      <c r="F166" s="376"/>
      <c r="G166" s="376"/>
      <c r="H166" s="376"/>
      <c r="I166" s="376"/>
      <c r="J166" s="376"/>
      <c r="K166" s="376"/>
      <c r="L166" s="376"/>
      <c r="M166" s="376"/>
      <c r="N166" s="376"/>
      <c r="O166" s="376"/>
      <c r="P166" s="322"/>
    </row>
    <row r="167" spans="1:16" s="167" customFormat="1" ht="15" customHeight="1" thickBot="1" x14ac:dyDescent="0.3">
      <c r="A167" s="487"/>
      <c r="B167" s="361"/>
      <c r="C167" s="362"/>
      <c r="D167" s="362"/>
      <c r="E167" s="362"/>
      <c r="F167" s="362"/>
      <c r="G167" s="362"/>
      <c r="H167" s="362"/>
      <c r="I167" s="362"/>
      <c r="J167" s="362"/>
      <c r="K167" s="362"/>
      <c r="L167" s="362"/>
      <c r="M167" s="362"/>
      <c r="N167" s="362"/>
      <c r="O167" s="362"/>
      <c r="P167" s="342"/>
    </row>
    <row r="168" spans="1:16" s="167" customFormat="1" ht="15" customHeight="1" x14ac:dyDescent="0.25">
      <c r="A168" s="487"/>
      <c r="I168" s="25"/>
      <c r="J168" s="25"/>
      <c r="K168" s="25"/>
      <c r="L168" s="25"/>
      <c r="M168" s="25"/>
      <c r="N168" s="25"/>
      <c r="O168" s="25"/>
    </row>
    <row r="169" spans="1:16" s="167" customFormat="1" ht="15" customHeight="1" x14ac:dyDescent="0.25">
      <c r="A169" s="487"/>
      <c r="I169" s="25"/>
      <c r="J169" s="25"/>
      <c r="K169" s="25"/>
      <c r="L169" s="25"/>
      <c r="M169" s="25"/>
      <c r="N169" s="25"/>
      <c r="O169" s="25"/>
    </row>
    <row r="170" spans="1:16" s="167" customFormat="1" ht="15" customHeight="1" x14ac:dyDescent="0.25">
      <c r="I170" s="25"/>
      <c r="J170" s="25"/>
      <c r="K170" s="25"/>
      <c r="L170" s="25"/>
      <c r="M170" s="25"/>
      <c r="N170" s="25"/>
      <c r="O170" s="25"/>
    </row>
    <row r="171" spans="1:16" s="167" customFormat="1" ht="15" customHeight="1" x14ac:dyDescent="0.25">
      <c r="I171" s="25"/>
      <c r="J171" s="25"/>
      <c r="K171" s="25"/>
      <c r="L171" s="25"/>
      <c r="M171" s="25"/>
      <c r="N171" s="25"/>
      <c r="O171" s="25"/>
    </row>
    <row r="172" spans="1:16" s="167" customFormat="1" ht="15" customHeight="1" x14ac:dyDescent="0.25">
      <c r="I172" s="25"/>
      <c r="J172" s="25"/>
      <c r="K172" s="25"/>
      <c r="L172" s="25"/>
      <c r="M172" s="25"/>
      <c r="N172" s="25"/>
      <c r="O172" s="25"/>
    </row>
    <row r="173" spans="1:16" s="167" customFormat="1" ht="15" customHeight="1" x14ac:dyDescent="0.25">
      <c r="I173" s="25"/>
      <c r="J173" s="25"/>
      <c r="K173" s="25"/>
      <c r="L173" s="25"/>
      <c r="M173" s="25"/>
      <c r="N173" s="25"/>
      <c r="O173" s="25"/>
    </row>
    <row r="174" spans="1:16" s="167" customFormat="1" ht="15" customHeight="1" x14ac:dyDescent="0.25">
      <c r="I174" s="25"/>
      <c r="J174" s="25"/>
      <c r="K174" s="25"/>
      <c r="L174" s="25"/>
      <c r="M174" s="25"/>
      <c r="N174" s="25"/>
      <c r="O174" s="25"/>
    </row>
    <row r="175" spans="1:16" s="167" customFormat="1" ht="15" customHeight="1" x14ac:dyDescent="0.25">
      <c r="I175" s="25"/>
      <c r="J175" s="25"/>
      <c r="K175" s="25"/>
      <c r="L175" s="25"/>
      <c r="M175" s="25"/>
      <c r="N175" s="25"/>
      <c r="O175" s="25"/>
    </row>
    <row r="176" spans="1:16" s="167" customFormat="1" ht="15" customHeight="1" x14ac:dyDescent="0.25">
      <c r="I176" s="25"/>
      <c r="J176" s="25"/>
      <c r="K176" s="25"/>
      <c r="L176" s="25"/>
      <c r="M176" s="25"/>
      <c r="N176" s="25"/>
      <c r="O176" s="25"/>
    </row>
    <row r="177" spans="9:15" s="167" customFormat="1" ht="15" customHeight="1" x14ac:dyDescent="0.25">
      <c r="I177" s="25"/>
      <c r="J177" s="25"/>
      <c r="K177" s="25"/>
      <c r="L177" s="25"/>
      <c r="M177" s="25"/>
      <c r="N177" s="25"/>
      <c r="O177" s="25"/>
    </row>
    <row r="178" spans="9:15" s="167" customFormat="1" ht="15" customHeight="1" x14ac:dyDescent="0.25">
      <c r="I178" s="25"/>
      <c r="J178" s="25"/>
      <c r="K178" s="25"/>
      <c r="L178" s="25"/>
      <c r="M178" s="25"/>
      <c r="N178" s="25"/>
      <c r="O178" s="25"/>
    </row>
    <row r="179" spans="9:15" s="167" customFormat="1" ht="15" customHeight="1" x14ac:dyDescent="0.25">
      <c r="I179" s="25"/>
      <c r="J179" s="25"/>
      <c r="K179" s="25"/>
      <c r="L179" s="25"/>
      <c r="M179" s="25"/>
      <c r="N179" s="25"/>
      <c r="O179" s="25"/>
    </row>
    <row r="180" spans="9:15" s="167" customFormat="1" ht="15" customHeight="1" x14ac:dyDescent="0.25">
      <c r="I180" s="25"/>
      <c r="J180" s="25"/>
      <c r="K180" s="25"/>
      <c r="L180" s="25"/>
      <c r="M180" s="25"/>
      <c r="N180" s="25"/>
      <c r="O180" s="25"/>
    </row>
    <row r="181" spans="9:15" s="167" customFormat="1" ht="15" customHeight="1" x14ac:dyDescent="0.25">
      <c r="I181" s="25"/>
      <c r="J181" s="25"/>
      <c r="K181" s="25"/>
      <c r="L181" s="25"/>
      <c r="M181" s="25"/>
      <c r="N181" s="25"/>
      <c r="O181" s="25"/>
    </row>
    <row r="182" spans="9:15" s="167" customFormat="1" ht="15" customHeight="1" x14ac:dyDescent="0.25">
      <c r="I182" s="25"/>
      <c r="J182" s="25"/>
      <c r="K182" s="25"/>
      <c r="L182" s="25"/>
      <c r="M182" s="25"/>
      <c r="N182" s="25"/>
      <c r="O182" s="25"/>
    </row>
    <row r="183" spans="9:15" s="167" customFormat="1" ht="15" customHeight="1" x14ac:dyDescent="0.25">
      <c r="I183" s="25"/>
      <c r="J183" s="25"/>
      <c r="K183" s="25"/>
      <c r="L183" s="25"/>
      <c r="M183" s="25"/>
      <c r="N183" s="25"/>
      <c r="O183" s="25"/>
    </row>
    <row r="184" spans="9:15" s="167" customFormat="1" ht="15" customHeight="1" x14ac:dyDescent="0.25">
      <c r="I184" s="25"/>
      <c r="J184" s="25"/>
      <c r="K184" s="25"/>
      <c r="L184" s="25"/>
      <c r="M184" s="25"/>
      <c r="N184" s="25"/>
      <c r="O184" s="25"/>
    </row>
    <row r="185" spans="9:15" s="167" customFormat="1" ht="15" customHeight="1" x14ac:dyDescent="0.25">
      <c r="I185" s="25"/>
      <c r="J185" s="25"/>
      <c r="K185" s="25"/>
      <c r="L185" s="25"/>
      <c r="M185" s="25"/>
      <c r="N185" s="25"/>
      <c r="O185" s="25"/>
    </row>
    <row r="186" spans="9:15" s="167" customFormat="1" ht="15" customHeight="1" x14ac:dyDescent="0.25">
      <c r="I186" s="25"/>
      <c r="J186" s="25"/>
      <c r="K186" s="25"/>
      <c r="L186" s="25"/>
      <c r="M186" s="25"/>
      <c r="N186" s="25"/>
      <c r="O186" s="25"/>
    </row>
    <row r="187" spans="9:15" s="167" customFormat="1" ht="15" customHeight="1" x14ac:dyDescent="0.25">
      <c r="I187" s="25"/>
      <c r="J187" s="25"/>
      <c r="K187" s="25"/>
      <c r="L187" s="25"/>
      <c r="M187" s="25"/>
      <c r="N187" s="25"/>
      <c r="O187" s="25"/>
    </row>
    <row r="188" spans="9:15" s="167" customFormat="1" ht="15" customHeight="1" x14ac:dyDescent="0.25">
      <c r="I188" s="25"/>
      <c r="J188" s="25"/>
      <c r="K188" s="25"/>
      <c r="L188" s="25"/>
      <c r="M188" s="25"/>
      <c r="N188" s="25"/>
      <c r="O188" s="25"/>
    </row>
    <row r="189" spans="9:15" s="167" customFormat="1" ht="15" customHeight="1" x14ac:dyDescent="0.25">
      <c r="I189" s="25"/>
      <c r="J189" s="25"/>
      <c r="K189" s="25"/>
      <c r="L189" s="25"/>
      <c r="M189" s="25"/>
      <c r="N189" s="25"/>
      <c r="O189" s="25"/>
    </row>
    <row r="190" spans="9:15" s="167" customFormat="1" ht="15" customHeight="1" x14ac:dyDescent="0.25">
      <c r="I190" s="25"/>
      <c r="J190" s="25"/>
      <c r="K190" s="25"/>
      <c r="L190" s="25"/>
      <c r="M190" s="25"/>
      <c r="N190" s="25"/>
      <c r="O190" s="25"/>
    </row>
    <row r="191" spans="9:15" s="167" customFormat="1" ht="15" customHeight="1" x14ac:dyDescent="0.25">
      <c r="I191" s="25"/>
      <c r="J191" s="25"/>
      <c r="K191" s="25"/>
      <c r="L191" s="25"/>
      <c r="M191" s="25"/>
      <c r="N191" s="25"/>
      <c r="O191" s="25"/>
    </row>
    <row r="192" spans="9:15" s="167" customFormat="1" ht="15" customHeight="1" x14ac:dyDescent="0.25">
      <c r="I192" s="25"/>
      <c r="J192" s="25"/>
      <c r="K192" s="25"/>
      <c r="L192" s="25"/>
      <c r="M192" s="25"/>
      <c r="N192" s="25"/>
      <c r="O192" s="25"/>
    </row>
    <row r="193" spans="9:15" s="167" customFormat="1" ht="15" customHeight="1" x14ac:dyDescent="0.25">
      <c r="I193" s="25"/>
      <c r="J193" s="25"/>
      <c r="K193" s="25"/>
      <c r="L193" s="25"/>
      <c r="M193" s="25"/>
      <c r="N193" s="25"/>
      <c r="O193" s="25"/>
    </row>
    <row r="194" spans="9:15" s="167" customFormat="1" ht="15" customHeight="1" x14ac:dyDescent="0.25">
      <c r="I194" s="25"/>
      <c r="J194" s="25"/>
      <c r="K194" s="25"/>
      <c r="L194" s="25"/>
      <c r="M194" s="25"/>
      <c r="N194" s="25"/>
      <c r="O194" s="25"/>
    </row>
    <row r="195" spans="9:15" s="167" customFormat="1" ht="15" customHeight="1" x14ac:dyDescent="0.25">
      <c r="I195" s="25"/>
      <c r="J195" s="25"/>
      <c r="K195" s="25"/>
      <c r="L195" s="25"/>
      <c r="M195" s="25"/>
      <c r="N195" s="25"/>
      <c r="O195" s="25"/>
    </row>
    <row r="196" spans="9:15" s="167" customFormat="1" ht="15" customHeight="1" x14ac:dyDescent="0.25">
      <c r="I196" s="25"/>
      <c r="J196" s="25"/>
      <c r="K196" s="25"/>
      <c r="L196" s="25"/>
      <c r="M196" s="25"/>
      <c r="N196" s="25"/>
      <c r="O196" s="25"/>
    </row>
    <row r="197" spans="9:15" s="167" customFormat="1" ht="15" customHeight="1" x14ac:dyDescent="0.25">
      <c r="I197" s="25"/>
      <c r="J197" s="25"/>
      <c r="K197" s="25"/>
      <c r="L197" s="25"/>
      <c r="M197" s="25"/>
      <c r="N197" s="25"/>
      <c r="O197" s="25"/>
    </row>
    <row r="198" spans="9:15" s="167" customFormat="1" ht="15" customHeight="1" x14ac:dyDescent="0.25">
      <c r="I198" s="25"/>
      <c r="J198" s="25"/>
      <c r="K198" s="25"/>
      <c r="L198" s="25"/>
      <c r="M198" s="25"/>
      <c r="N198" s="25"/>
      <c r="O198" s="25"/>
    </row>
    <row r="199" spans="9:15" s="167" customFormat="1" ht="15" customHeight="1" x14ac:dyDescent="0.25">
      <c r="I199" s="25"/>
      <c r="J199" s="25"/>
      <c r="K199" s="25"/>
      <c r="L199" s="25"/>
      <c r="M199" s="25"/>
      <c r="N199" s="25"/>
      <c r="O199" s="25"/>
    </row>
    <row r="200" spans="9:15" s="167" customFormat="1" ht="15" customHeight="1" x14ac:dyDescent="0.25">
      <c r="I200" s="25"/>
      <c r="J200" s="25"/>
      <c r="K200" s="25"/>
      <c r="L200" s="25"/>
      <c r="M200" s="25"/>
      <c r="N200" s="25"/>
      <c r="O200" s="25"/>
    </row>
    <row r="201" spans="9:15" s="167" customFormat="1" ht="15" customHeight="1" x14ac:dyDescent="0.25">
      <c r="I201" s="25"/>
      <c r="J201" s="25"/>
      <c r="K201" s="25"/>
      <c r="L201" s="25"/>
      <c r="M201" s="25"/>
      <c r="N201" s="25"/>
      <c r="O201" s="25"/>
    </row>
    <row r="202" spans="9:15" s="167" customFormat="1" ht="15" customHeight="1" x14ac:dyDescent="0.25">
      <c r="I202" s="25"/>
      <c r="J202" s="25"/>
      <c r="K202" s="25"/>
      <c r="L202" s="25"/>
      <c r="M202" s="25"/>
      <c r="N202" s="25"/>
      <c r="O202" s="25"/>
    </row>
    <row r="203" spans="9:15" s="167" customFormat="1" ht="15" customHeight="1" x14ac:dyDescent="0.25">
      <c r="I203" s="25"/>
      <c r="J203" s="25"/>
      <c r="K203" s="25"/>
      <c r="L203" s="25"/>
      <c r="M203" s="25"/>
      <c r="N203" s="25"/>
      <c r="O203" s="25"/>
    </row>
    <row r="204" spans="9:15" s="167" customFormat="1" ht="15" customHeight="1" x14ac:dyDescent="0.25">
      <c r="I204" s="25"/>
      <c r="J204" s="25"/>
      <c r="K204" s="25"/>
      <c r="L204" s="25"/>
      <c r="M204" s="25"/>
      <c r="N204" s="25"/>
      <c r="O204" s="25"/>
    </row>
    <row r="205" spans="9:15" s="167" customFormat="1" ht="15" customHeight="1" x14ac:dyDescent="0.25">
      <c r="I205" s="25"/>
      <c r="J205" s="25"/>
      <c r="K205" s="25"/>
      <c r="L205" s="25"/>
      <c r="M205" s="25"/>
      <c r="N205" s="25"/>
      <c r="O205" s="25"/>
    </row>
    <row r="206" spans="9:15" s="167" customFormat="1" ht="15" customHeight="1" x14ac:dyDescent="0.25">
      <c r="I206" s="25"/>
      <c r="J206" s="25"/>
      <c r="K206" s="25"/>
      <c r="L206" s="25"/>
      <c r="M206" s="25"/>
      <c r="N206" s="25"/>
      <c r="O206" s="25"/>
    </row>
    <row r="207" spans="9:15" s="167" customFormat="1" ht="15" customHeight="1" x14ac:dyDescent="0.25">
      <c r="I207" s="25"/>
      <c r="J207" s="25"/>
      <c r="K207" s="25"/>
      <c r="L207" s="25"/>
      <c r="M207" s="25"/>
      <c r="N207" s="25"/>
      <c r="O207" s="25"/>
    </row>
    <row r="208" spans="9:15" s="167" customFormat="1" ht="15" customHeight="1" x14ac:dyDescent="0.25">
      <c r="I208" s="25"/>
      <c r="J208" s="25"/>
      <c r="K208" s="25"/>
      <c r="L208" s="25"/>
      <c r="M208" s="25"/>
      <c r="N208" s="25"/>
      <c r="O208" s="25"/>
    </row>
    <row r="209" spans="9:15" s="167" customFormat="1" ht="15" customHeight="1" x14ac:dyDescent="0.25">
      <c r="I209" s="25"/>
      <c r="J209" s="25"/>
      <c r="K209" s="25"/>
      <c r="L209" s="25"/>
      <c r="M209" s="25"/>
      <c r="N209" s="25"/>
      <c r="O209" s="25"/>
    </row>
    <row r="210" spans="9:15" s="167" customFormat="1" ht="15" customHeight="1" x14ac:dyDescent="0.25">
      <c r="I210" s="25"/>
      <c r="J210" s="25"/>
      <c r="K210" s="25"/>
      <c r="L210" s="25"/>
      <c r="M210" s="25"/>
      <c r="N210" s="25"/>
      <c r="O210" s="25"/>
    </row>
    <row r="211" spans="9:15" s="167" customFormat="1" ht="15" customHeight="1" x14ac:dyDescent="0.25">
      <c r="I211" s="25"/>
      <c r="J211" s="25"/>
      <c r="K211" s="25"/>
      <c r="L211" s="25"/>
      <c r="M211" s="25"/>
      <c r="N211" s="25"/>
      <c r="O211" s="25"/>
    </row>
    <row r="212" spans="9:15" s="167" customFormat="1" ht="15" customHeight="1" x14ac:dyDescent="0.25">
      <c r="I212" s="25"/>
      <c r="J212" s="25"/>
      <c r="K212" s="25"/>
      <c r="L212" s="25"/>
      <c r="M212" s="25"/>
      <c r="N212" s="25"/>
      <c r="O212" s="25"/>
    </row>
    <row r="213" spans="9:15" s="167" customFormat="1" ht="15" customHeight="1" x14ac:dyDescent="0.25">
      <c r="I213" s="25"/>
      <c r="J213" s="25"/>
      <c r="K213" s="25"/>
      <c r="L213" s="25"/>
      <c r="M213" s="25"/>
      <c r="N213" s="25"/>
      <c r="O213" s="25"/>
    </row>
    <row r="214" spans="9:15" s="167" customFormat="1" ht="15" customHeight="1" x14ac:dyDescent="0.25">
      <c r="I214" s="25"/>
      <c r="J214" s="25"/>
      <c r="K214" s="25"/>
      <c r="L214" s="25"/>
      <c r="M214" s="25"/>
      <c r="N214" s="25"/>
      <c r="O214" s="25"/>
    </row>
    <row r="215" spans="9:15" s="167" customFormat="1" ht="15" customHeight="1" x14ac:dyDescent="0.25">
      <c r="I215" s="25"/>
      <c r="J215" s="25"/>
      <c r="K215" s="25"/>
      <c r="L215" s="25"/>
      <c r="M215" s="25"/>
      <c r="N215" s="25"/>
      <c r="O215" s="25"/>
    </row>
    <row r="216" spans="9:15" s="167" customFormat="1" ht="15" customHeight="1" x14ac:dyDescent="0.25">
      <c r="I216" s="25"/>
      <c r="J216" s="25"/>
      <c r="K216" s="25"/>
      <c r="L216" s="25"/>
      <c r="M216" s="25"/>
      <c r="N216" s="25"/>
      <c r="O216" s="25"/>
    </row>
    <row r="217" spans="9:15" s="167" customFormat="1" ht="15" customHeight="1" x14ac:dyDescent="0.25">
      <c r="I217" s="25"/>
      <c r="J217" s="25"/>
      <c r="K217" s="25"/>
      <c r="L217" s="25"/>
      <c r="M217" s="25"/>
      <c r="N217" s="25"/>
      <c r="O217" s="25"/>
    </row>
    <row r="218" spans="9:15" s="167" customFormat="1" ht="15" customHeight="1" x14ac:dyDescent="0.25">
      <c r="I218" s="25"/>
      <c r="J218" s="25"/>
      <c r="K218" s="25"/>
      <c r="L218" s="25"/>
      <c r="M218" s="25"/>
      <c r="N218" s="25"/>
      <c r="O218" s="25"/>
    </row>
    <row r="219" spans="9:15" s="167" customFormat="1" ht="15" customHeight="1" x14ac:dyDescent="0.25">
      <c r="I219" s="25"/>
      <c r="J219" s="25"/>
      <c r="K219" s="25"/>
      <c r="L219" s="25"/>
      <c r="M219" s="25"/>
      <c r="N219" s="25"/>
      <c r="O219" s="25"/>
    </row>
    <row r="220" spans="9:15" s="167" customFormat="1" ht="15" customHeight="1" x14ac:dyDescent="0.25">
      <c r="I220" s="25"/>
      <c r="J220" s="25"/>
      <c r="K220" s="25"/>
      <c r="L220" s="25"/>
      <c r="M220" s="25"/>
      <c r="N220" s="25"/>
      <c r="O220" s="25"/>
    </row>
    <row r="221" spans="9:15" s="167" customFormat="1" ht="15" customHeight="1" x14ac:dyDescent="0.25">
      <c r="I221" s="25"/>
      <c r="J221" s="25"/>
      <c r="K221" s="25"/>
      <c r="L221" s="25"/>
      <c r="M221" s="25"/>
      <c r="N221" s="25"/>
      <c r="O221" s="25"/>
    </row>
    <row r="222" spans="9:15" s="167" customFormat="1" ht="15" customHeight="1" x14ac:dyDescent="0.25">
      <c r="I222" s="25"/>
      <c r="J222" s="25"/>
      <c r="K222" s="25"/>
      <c r="L222" s="25"/>
      <c r="M222" s="25"/>
      <c r="N222" s="25"/>
      <c r="O222" s="25"/>
    </row>
    <row r="223" spans="9:15" s="167" customFormat="1" ht="15" customHeight="1" x14ac:dyDescent="0.25">
      <c r="I223" s="25"/>
      <c r="J223" s="25"/>
      <c r="K223" s="25"/>
      <c r="L223" s="25"/>
      <c r="M223" s="25"/>
      <c r="N223" s="25"/>
      <c r="O223" s="25"/>
    </row>
    <row r="224" spans="9:15" s="167" customFormat="1" ht="15" customHeight="1" x14ac:dyDescent="0.25">
      <c r="I224" s="25"/>
      <c r="J224" s="25"/>
      <c r="K224" s="25"/>
      <c r="L224" s="25"/>
      <c r="M224" s="25"/>
      <c r="N224" s="25"/>
      <c r="O224" s="25"/>
    </row>
    <row r="225" spans="9:15" s="167" customFormat="1" ht="15" customHeight="1" x14ac:dyDescent="0.25">
      <c r="I225" s="25"/>
      <c r="J225" s="25"/>
      <c r="K225" s="25"/>
      <c r="L225" s="25"/>
      <c r="M225" s="25"/>
      <c r="N225" s="25"/>
      <c r="O225" s="25"/>
    </row>
    <row r="226" spans="9:15" s="167" customFormat="1" ht="15" customHeight="1" x14ac:dyDescent="0.25">
      <c r="I226" s="25"/>
      <c r="J226" s="25"/>
      <c r="K226" s="25"/>
      <c r="L226" s="25"/>
      <c r="M226" s="25"/>
      <c r="N226" s="25"/>
      <c r="O226" s="25"/>
    </row>
    <row r="227" spans="9:15" s="167" customFormat="1" ht="15" customHeight="1" x14ac:dyDescent="0.25">
      <c r="I227" s="25"/>
      <c r="J227" s="25"/>
      <c r="K227" s="25"/>
      <c r="L227" s="25"/>
      <c r="M227" s="25"/>
      <c r="N227" s="25"/>
      <c r="O227" s="25"/>
    </row>
    <row r="228" spans="9:15" s="167" customFormat="1" ht="15" customHeight="1" x14ac:dyDescent="0.25">
      <c r="I228" s="25"/>
      <c r="J228" s="25"/>
      <c r="K228" s="25"/>
      <c r="L228" s="25"/>
      <c r="M228" s="25"/>
      <c r="N228" s="25"/>
      <c r="O228" s="25"/>
    </row>
    <row r="229" spans="9:15" s="167" customFormat="1" ht="15" customHeight="1" x14ac:dyDescent="0.25">
      <c r="I229" s="25"/>
      <c r="J229" s="25"/>
      <c r="K229" s="25"/>
      <c r="L229" s="25"/>
      <c r="M229" s="25"/>
      <c r="N229" s="25"/>
      <c r="O229" s="25"/>
    </row>
    <row r="230" spans="9:15" s="167" customFormat="1" ht="15" customHeight="1" x14ac:dyDescent="0.25">
      <c r="I230" s="25"/>
      <c r="J230" s="25"/>
      <c r="K230" s="25"/>
      <c r="L230" s="25"/>
      <c r="M230" s="25"/>
      <c r="N230" s="25"/>
      <c r="O230" s="25"/>
    </row>
    <row r="231" spans="9:15" s="167" customFormat="1" ht="15" customHeight="1" x14ac:dyDescent="0.25">
      <c r="I231" s="25"/>
      <c r="J231" s="25"/>
      <c r="K231" s="25"/>
      <c r="L231" s="25"/>
      <c r="M231" s="25"/>
      <c r="N231" s="25"/>
      <c r="O231" s="25"/>
    </row>
    <row r="232" spans="9:15" s="167" customFormat="1" ht="15" customHeight="1" x14ac:dyDescent="0.25">
      <c r="I232" s="25"/>
      <c r="J232" s="25"/>
      <c r="K232" s="25"/>
      <c r="L232" s="25"/>
      <c r="M232" s="25"/>
      <c r="N232" s="25"/>
      <c r="O232" s="25"/>
    </row>
    <row r="233" spans="9:15" s="167" customFormat="1" ht="15" customHeight="1" x14ac:dyDescent="0.25">
      <c r="I233" s="25"/>
      <c r="J233" s="25"/>
      <c r="K233" s="25"/>
      <c r="L233" s="25"/>
      <c r="M233" s="25"/>
      <c r="N233" s="25"/>
      <c r="O233" s="25"/>
    </row>
    <row r="234" spans="9:15" s="167" customFormat="1" ht="15" customHeight="1" x14ac:dyDescent="0.25">
      <c r="I234" s="25"/>
      <c r="J234" s="25"/>
      <c r="K234" s="25"/>
      <c r="L234" s="25"/>
      <c r="M234" s="25"/>
      <c r="N234" s="25"/>
      <c r="O234" s="25"/>
    </row>
    <row r="235" spans="9:15" s="167" customFormat="1" ht="15" customHeight="1" x14ac:dyDescent="0.25">
      <c r="I235" s="25"/>
      <c r="J235" s="25"/>
      <c r="K235" s="25"/>
      <c r="L235" s="25"/>
      <c r="M235" s="25"/>
      <c r="N235" s="25"/>
      <c r="O235" s="25"/>
    </row>
    <row r="236" spans="9:15" s="167" customFormat="1" ht="15" customHeight="1" x14ac:dyDescent="0.25">
      <c r="I236" s="25"/>
      <c r="J236" s="25"/>
      <c r="K236" s="25"/>
      <c r="L236" s="25"/>
      <c r="M236" s="25"/>
      <c r="N236" s="25"/>
      <c r="O236" s="25"/>
    </row>
    <row r="237" spans="9:15" s="167" customFormat="1" ht="15" customHeight="1" x14ac:dyDescent="0.25">
      <c r="I237" s="25"/>
      <c r="J237" s="25"/>
      <c r="K237" s="25"/>
      <c r="L237" s="25"/>
      <c r="M237" s="25"/>
      <c r="N237" s="25"/>
      <c r="O237" s="25"/>
    </row>
    <row r="238" spans="9:15" s="167" customFormat="1" ht="15" customHeight="1" x14ac:dyDescent="0.25">
      <c r="I238" s="25"/>
      <c r="J238" s="25"/>
      <c r="K238" s="25"/>
      <c r="L238" s="25"/>
      <c r="M238" s="25"/>
      <c r="N238" s="25"/>
      <c r="O238" s="25"/>
    </row>
    <row r="239" spans="9:15" s="167" customFormat="1" ht="15" customHeight="1" x14ac:dyDescent="0.25">
      <c r="I239" s="25"/>
      <c r="J239" s="25"/>
      <c r="K239" s="25"/>
      <c r="L239" s="25"/>
      <c r="M239" s="25"/>
      <c r="N239" s="25"/>
      <c r="O239" s="25"/>
    </row>
    <row r="240" spans="9:15" s="167" customFormat="1" ht="15" customHeight="1" x14ac:dyDescent="0.25">
      <c r="I240" s="25"/>
      <c r="J240" s="25"/>
      <c r="K240" s="25"/>
      <c r="L240" s="25"/>
      <c r="M240" s="25"/>
      <c r="N240" s="25"/>
      <c r="O240" s="25"/>
    </row>
    <row r="241" spans="9:15" s="167" customFormat="1" ht="15" customHeight="1" x14ac:dyDescent="0.25">
      <c r="I241" s="25"/>
      <c r="J241" s="25"/>
      <c r="K241" s="25"/>
      <c r="L241" s="25"/>
      <c r="M241" s="25"/>
      <c r="N241" s="25"/>
      <c r="O241" s="25"/>
    </row>
    <row r="242" spans="9:15" s="167" customFormat="1" ht="15" customHeight="1" x14ac:dyDescent="0.25">
      <c r="I242" s="25"/>
      <c r="J242" s="25"/>
      <c r="K242" s="25"/>
      <c r="L242" s="25"/>
      <c r="M242" s="25"/>
      <c r="N242" s="25"/>
      <c r="O242" s="25"/>
    </row>
    <row r="243" spans="9:15" s="167" customFormat="1" ht="15" customHeight="1" x14ac:dyDescent="0.25">
      <c r="I243" s="25"/>
      <c r="J243" s="25"/>
      <c r="K243" s="25"/>
      <c r="L243" s="25"/>
      <c r="M243" s="25"/>
      <c r="N243" s="25"/>
      <c r="O243" s="25"/>
    </row>
    <row r="244" spans="9:15" s="167" customFormat="1" ht="15" customHeight="1" x14ac:dyDescent="0.25">
      <c r="I244" s="25"/>
      <c r="J244" s="25"/>
      <c r="K244" s="25"/>
      <c r="L244" s="25"/>
      <c r="M244" s="25"/>
      <c r="N244" s="25"/>
      <c r="O244" s="25"/>
    </row>
    <row r="245" spans="9:15" s="167" customFormat="1" ht="15" customHeight="1" x14ac:dyDescent="0.25">
      <c r="I245" s="25"/>
      <c r="J245" s="25"/>
      <c r="K245" s="25"/>
      <c r="L245" s="25"/>
      <c r="M245" s="25"/>
      <c r="N245" s="25"/>
      <c r="O245" s="25"/>
    </row>
    <row r="246" spans="9:15" s="167" customFormat="1" ht="15" customHeight="1" x14ac:dyDescent="0.25">
      <c r="I246" s="25"/>
      <c r="J246" s="25"/>
      <c r="K246" s="25"/>
      <c r="L246" s="25"/>
      <c r="M246" s="25"/>
      <c r="N246" s="25"/>
      <c r="O246" s="25"/>
    </row>
    <row r="247" spans="9:15" s="167" customFormat="1" ht="15" customHeight="1" x14ac:dyDescent="0.25">
      <c r="I247" s="25"/>
      <c r="J247" s="25"/>
      <c r="K247" s="25"/>
      <c r="L247" s="25"/>
      <c r="M247" s="25"/>
      <c r="N247" s="25"/>
      <c r="O247" s="25"/>
    </row>
    <row r="248" spans="9:15" s="167" customFormat="1" ht="15" customHeight="1" x14ac:dyDescent="0.25">
      <c r="I248" s="25"/>
      <c r="J248" s="25"/>
      <c r="K248" s="25"/>
      <c r="L248" s="25"/>
      <c r="M248" s="25"/>
      <c r="N248" s="25"/>
      <c r="O248" s="25"/>
    </row>
    <row r="249" spans="9:15" s="167" customFormat="1" ht="15" customHeight="1" x14ac:dyDescent="0.25">
      <c r="I249" s="25"/>
      <c r="J249" s="25"/>
      <c r="K249" s="25"/>
      <c r="L249" s="25"/>
      <c r="M249" s="25"/>
      <c r="N249" s="25"/>
      <c r="O249" s="25"/>
    </row>
    <row r="250" spans="9:15" s="167" customFormat="1" ht="15" customHeight="1" x14ac:dyDescent="0.25">
      <c r="I250" s="25"/>
      <c r="J250" s="25"/>
      <c r="K250" s="25"/>
      <c r="L250" s="25"/>
      <c r="M250" s="25"/>
      <c r="N250" s="25"/>
      <c r="O250" s="25"/>
    </row>
    <row r="251" spans="9:15" s="167" customFormat="1" ht="15" customHeight="1" x14ac:dyDescent="0.25">
      <c r="I251" s="25"/>
      <c r="J251" s="25"/>
      <c r="K251" s="25"/>
      <c r="L251" s="25"/>
      <c r="M251" s="25"/>
      <c r="N251" s="25"/>
      <c r="O251" s="25"/>
    </row>
    <row r="252" spans="9:15" s="167" customFormat="1" ht="15" customHeight="1" x14ac:dyDescent="0.25">
      <c r="I252" s="25"/>
      <c r="J252" s="25"/>
      <c r="K252" s="25"/>
      <c r="L252" s="25"/>
      <c r="M252" s="25"/>
      <c r="N252" s="25"/>
      <c r="O252" s="25"/>
    </row>
    <row r="253" spans="9:15" s="167" customFormat="1" ht="15" customHeight="1" x14ac:dyDescent="0.25">
      <c r="I253" s="25"/>
      <c r="J253" s="25"/>
      <c r="K253" s="25"/>
      <c r="L253" s="25"/>
      <c r="M253" s="25"/>
      <c r="N253" s="25"/>
      <c r="O253" s="25"/>
    </row>
    <row r="254" spans="9:15" s="167" customFormat="1" ht="15" customHeight="1" x14ac:dyDescent="0.25">
      <c r="I254" s="25"/>
      <c r="J254" s="25"/>
      <c r="K254" s="25"/>
      <c r="L254" s="25"/>
      <c r="M254" s="25"/>
      <c r="N254" s="25"/>
      <c r="O254" s="25"/>
    </row>
    <row r="255" spans="9:15" s="167" customFormat="1" ht="15" customHeight="1" x14ac:dyDescent="0.25">
      <c r="I255" s="25"/>
      <c r="J255" s="25"/>
      <c r="K255" s="25"/>
      <c r="L255" s="25"/>
      <c r="M255" s="25"/>
      <c r="N255" s="25"/>
      <c r="O255" s="25"/>
    </row>
    <row r="256" spans="9:15" s="167" customFormat="1" ht="15" customHeight="1" x14ac:dyDescent="0.25">
      <c r="I256" s="25"/>
      <c r="J256" s="25"/>
      <c r="K256" s="25"/>
      <c r="L256" s="25"/>
      <c r="M256" s="25"/>
      <c r="N256" s="25"/>
      <c r="O256" s="25"/>
    </row>
    <row r="257" spans="9:15" s="167" customFormat="1" ht="15" customHeight="1" x14ac:dyDescent="0.25">
      <c r="I257" s="25"/>
      <c r="J257" s="25"/>
      <c r="K257" s="25"/>
      <c r="L257" s="25"/>
      <c r="M257" s="25"/>
      <c r="N257" s="25"/>
      <c r="O257" s="25"/>
    </row>
    <row r="258" spans="9:15" s="167" customFormat="1" ht="15" customHeight="1" x14ac:dyDescent="0.25">
      <c r="I258" s="25"/>
      <c r="J258" s="25"/>
      <c r="K258" s="25"/>
      <c r="L258" s="25"/>
      <c r="M258" s="25"/>
      <c r="N258" s="25"/>
      <c r="O258" s="25"/>
    </row>
    <row r="259" spans="9:15" s="167" customFormat="1" ht="15" customHeight="1" x14ac:dyDescent="0.25">
      <c r="I259" s="25"/>
      <c r="J259" s="25"/>
      <c r="K259" s="25"/>
      <c r="L259" s="25"/>
      <c r="M259" s="25"/>
      <c r="N259" s="25"/>
      <c r="O259" s="25"/>
    </row>
    <row r="260" spans="9:15" s="167" customFormat="1" ht="15" customHeight="1" x14ac:dyDescent="0.25">
      <c r="I260" s="25"/>
      <c r="J260" s="25"/>
      <c r="K260" s="25"/>
      <c r="L260" s="25"/>
      <c r="M260" s="25"/>
      <c r="N260" s="25"/>
      <c r="O260" s="25"/>
    </row>
    <row r="261" spans="9:15" s="167" customFormat="1" ht="15" customHeight="1" x14ac:dyDescent="0.25">
      <c r="I261" s="25"/>
      <c r="J261" s="25"/>
      <c r="K261" s="25"/>
      <c r="L261" s="25"/>
      <c r="M261" s="25"/>
      <c r="N261" s="25"/>
      <c r="O261" s="25"/>
    </row>
    <row r="262" spans="9:15" s="167" customFormat="1" ht="15" customHeight="1" x14ac:dyDescent="0.25">
      <c r="I262" s="25"/>
      <c r="J262" s="25"/>
      <c r="K262" s="25"/>
      <c r="L262" s="25"/>
      <c r="M262" s="25"/>
      <c r="N262" s="25"/>
      <c r="O262" s="25"/>
    </row>
    <row r="263" spans="9:15" s="167" customFormat="1" ht="15" customHeight="1" x14ac:dyDescent="0.25">
      <c r="I263" s="25"/>
      <c r="J263" s="25"/>
      <c r="K263" s="25"/>
      <c r="L263" s="25"/>
      <c r="M263" s="25"/>
      <c r="N263" s="25"/>
      <c r="O263" s="25"/>
    </row>
    <row r="264" spans="9:15" s="167" customFormat="1" ht="15" customHeight="1" x14ac:dyDescent="0.25">
      <c r="I264" s="25"/>
      <c r="J264" s="25"/>
      <c r="K264" s="25"/>
      <c r="L264" s="25"/>
      <c r="M264" s="25"/>
      <c r="N264" s="25"/>
      <c r="O264" s="25"/>
    </row>
    <row r="265" spans="9:15" s="167" customFormat="1" ht="15" customHeight="1" x14ac:dyDescent="0.25">
      <c r="I265" s="25"/>
      <c r="J265" s="25"/>
      <c r="K265" s="25"/>
      <c r="L265" s="25"/>
      <c r="M265" s="25"/>
      <c r="N265" s="25"/>
      <c r="O265" s="25"/>
    </row>
    <row r="266" spans="9:15" s="167" customFormat="1" ht="15" customHeight="1" x14ac:dyDescent="0.25">
      <c r="I266" s="25"/>
      <c r="J266" s="25"/>
      <c r="K266" s="25"/>
      <c r="L266" s="25"/>
      <c r="M266" s="25"/>
      <c r="N266" s="25"/>
      <c r="O266" s="25"/>
    </row>
    <row r="267" spans="9:15" s="167" customFormat="1" ht="15" customHeight="1" x14ac:dyDescent="0.25">
      <c r="I267" s="25"/>
      <c r="J267" s="25"/>
      <c r="K267" s="25"/>
      <c r="L267" s="25"/>
      <c r="M267" s="25"/>
      <c r="N267" s="25"/>
      <c r="O267" s="25"/>
    </row>
    <row r="268" spans="9:15" s="167" customFormat="1" ht="15" customHeight="1" x14ac:dyDescent="0.25">
      <c r="I268" s="25"/>
      <c r="J268" s="25"/>
      <c r="K268" s="25"/>
      <c r="L268" s="25"/>
      <c r="M268" s="25"/>
      <c r="N268" s="25"/>
      <c r="O268" s="25"/>
    </row>
    <row r="269" spans="9:15" s="167" customFormat="1" ht="15" customHeight="1" x14ac:dyDescent="0.25">
      <c r="I269" s="25"/>
      <c r="J269" s="25"/>
      <c r="K269" s="25"/>
      <c r="L269" s="25"/>
      <c r="M269" s="25"/>
      <c r="N269" s="25"/>
      <c r="O269" s="25"/>
    </row>
    <row r="270" spans="9:15" s="167" customFormat="1" ht="15" customHeight="1" x14ac:dyDescent="0.25">
      <c r="I270" s="25"/>
      <c r="J270" s="25"/>
      <c r="K270" s="25"/>
      <c r="L270" s="25"/>
      <c r="M270" s="25"/>
      <c r="N270" s="25"/>
      <c r="O270" s="25"/>
    </row>
    <row r="271" spans="9:15" s="167" customFormat="1" ht="15" customHeight="1" x14ac:dyDescent="0.25">
      <c r="I271" s="25"/>
      <c r="J271" s="25"/>
      <c r="K271" s="25"/>
      <c r="L271" s="25"/>
      <c r="M271" s="25"/>
      <c r="N271" s="25"/>
      <c r="O271" s="25"/>
    </row>
    <row r="272" spans="9:15" s="167" customFormat="1" ht="15" customHeight="1" x14ac:dyDescent="0.25">
      <c r="I272" s="25"/>
      <c r="J272" s="25"/>
      <c r="K272" s="25"/>
      <c r="L272" s="25"/>
      <c r="M272" s="25"/>
      <c r="N272" s="25"/>
      <c r="O272" s="25"/>
    </row>
    <row r="273" spans="9:15" s="167" customFormat="1" ht="15" customHeight="1" x14ac:dyDescent="0.25">
      <c r="I273" s="25"/>
      <c r="J273" s="25"/>
      <c r="K273" s="25"/>
      <c r="L273" s="25"/>
      <c r="M273" s="25"/>
      <c r="N273" s="25"/>
      <c r="O273" s="25"/>
    </row>
    <row r="274" spans="9:15" s="167" customFormat="1" ht="15" customHeight="1" x14ac:dyDescent="0.25">
      <c r="I274" s="25"/>
      <c r="J274" s="25"/>
      <c r="K274" s="25"/>
      <c r="L274" s="25"/>
      <c r="M274" s="25"/>
      <c r="N274" s="25"/>
      <c r="O274" s="25"/>
    </row>
    <row r="275" spans="9:15" s="167" customFormat="1" ht="15" customHeight="1" x14ac:dyDescent="0.25">
      <c r="I275" s="25"/>
      <c r="J275" s="25"/>
      <c r="K275" s="25"/>
      <c r="L275" s="25"/>
      <c r="M275" s="25"/>
      <c r="N275" s="25"/>
      <c r="O275" s="25"/>
    </row>
    <row r="276" spans="9:15" s="167" customFormat="1" ht="15" customHeight="1" x14ac:dyDescent="0.25">
      <c r="I276" s="25"/>
      <c r="J276" s="25"/>
      <c r="K276" s="25"/>
      <c r="L276" s="25"/>
      <c r="M276" s="25"/>
      <c r="N276" s="25"/>
      <c r="O276" s="25"/>
    </row>
    <row r="277" spans="9:15" s="167" customFormat="1" ht="15" customHeight="1" x14ac:dyDescent="0.25">
      <c r="I277" s="25"/>
      <c r="J277" s="25"/>
      <c r="K277" s="25"/>
      <c r="L277" s="25"/>
      <c r="M277" s="25"/>
      <c r="N277" s="25"/>
      <c r="O277" s="25"/>
    </row>
    <row r="278" spans="9:15" s="167" customFormat="1" ht="15" customHeight="1" x14ac:dyDescent="0.25">
      <c r="I278" s="25"/>
      <c r="J278" s="25"/>
      <c r="K278" s="25"/>
      <c r="L278" s="25"/>
      <c r="M278" s="25"/>
      <c r="N278" s="25"/>
      <c r="O278" s="25"/>
    </row>
    <row r="279" spans="9:15" s="167" customFormat="1" ht="15" customHeight="1" x14ac:dyDescent="0.25">
      <c r="I279" s="25"/>
      <c r="J279" s="25"/>
      <c r="K279" s="25"/>
      <c r="L279" s="25"/>
      <c r="M279" s="25"/>
      <c r="N279" s="25"/>
      <c r="O279" s="25"/>
    </row>
    <row r="280" spans="9:15" s="167" customFormat="1" ht="15" customHeight="1" x14ac:dyDescent="0.25">
      <c r="I280" s="25"/>
      <c r="J280" s="25"/>
      <c r="K280" s="25"/>
      <c r="L280" s="25"/>
      <c r="M280" s="25"/>
      <c r="N280" s="25"/>
      <c r="O280" s="25"/>
    </row>
    <row r="281" spans="9:15" s="167" customFormat="1" ht="15" customHeight="1" x14ac:dyDescent="0.25">
      <c r="I281" s="25"/>
      <c r="J281" s="25"/>
      <c r="K281" s="25"/>
      <c r="L281" s="25"/>
      <c r="M281" s="25"/>
      <c r="N281" s="25"/>
      <c r="O281" s="25"/>
    </row>
    <row r="282" spans="9:15" s="167" customFormat="1" ht="15" customHeight="1" x14ac:dyDescent="0.25">
      <c r="I282" s="25"/>
      <c r="J282" s="25"/>
      <c r="K282" s="25"/>
      <c r="L282" s="25"/>
      <c r="M282" s="25"/>
      <c r="N282" s="25"/>
      <c r="O282" s="25"/>
    </row>
    <row r="283" spans="9:15" s="167" customFormat="1" ht="15" customHeight="1" x14ac:dyDescent="0.25">
      <c r="I283" s="25"/>
      <c r="J283" s="25"/>
      <c r="K283" s="25"/>
      <c r="L283" s="25"/>
      <c r="M283" s="25"/>
      <c r="N283" s="25"/>
      <c r="O283" s="25"/>
    </row>
    <row r="284" spans="9:15" s="167" customFormat="1" ht="15" customHeight="1" x14ac:dyDescent="0.25">
      <c r="I284" s="25"/>
      <c r="J284" s="25"/>
      <c r="K284" s="25"/>
      <c r="L284" s="25"/>
      <c r="M284" s="25"/>
      <c r="N284" s="25"/>
      <c r="O284" s="25"/>
    </row>
    <row r="285" spans="9:15" s="167" customFormat="1" ht="15" customHeight="1" x14ac:dyDescent="0.25">
      <c r="I285" s="25"/>
      <c r="J285" s="25"/>
      <c r="K285" s="25"/>
      <c r="L285" s="25"/>
      <c r="M285" s="25"/>
      <c r="N285" s="25"/>
      <c r="O285" s="25"/>
    </row>
    <row r="286" spans="9:15" s="167" customFormat="1" ht="15" customHeight="1" x14ac:dyDescent="0.25">
      <c r="I286" s="25"/>
      <c r="J286" s="25"/>
      <c r="K286" s="25"/>
      <c r="L286" s="25"/>
      <c r="M286" s="25"/>
      <c r="N286" s="25"/>
      <c r="O286" s="25"/>
    </row>
    <row r="287" spans="9:15" s="167" customFormat="1" ht="15" customHeight="1" x14ac:dyDescent="0.25">
      <c r="I287" s="25"/>
      <c r="J287" s="25"/>
      <c r="K287" s="25"/>
      <c r="L287" s="25"/>
      <c r="M287" s="25"/>
      <c r="N287" s="25"/>
      <c r="O287" s="25"/>
    </row>
    <row r="288" spans="9:15" s="167" customFormat="1" ht="15" customHeight="1" x14ac:dyDescent="0.25">
      <c r="I288" s="25"/>
      <c r="J288" s="25"/>
      <c r="K288" s="25"/>
      <c r="L288" s="25"/>
      <c r="M288" s="25"/>
      <c r="N288" s="25"/>
      <c r="O288" s="25"/>
    </row>
    <row r="289" spans="9:15" s="167" customFormat="1" ht="15" customHeight="1" x14ac:dyDescent="0.25">
      <c r="I289" s="25"/>
      <c r="J289" s="25"/>
      <c r="K289" s="25"/>
      <c r="L289" s="25"/>
      <c r="M289" s="25"/>
      <c r="N289" s="25"/>
      <c r="O289" s="25"/>
    </row>
    <row r="290" spans="9:15" s="167" customFormat="1" ht="15" customHeight="1" x14ac:dyDescent="0.25">
      <c r="I290" s="25"/>
      <c r="J290" s="25"/>
      <c r="K290" s="25"/>
      <c r="L290" s="25"/>
      <c r="M290" s="25"/>
      <c r="N290" s="25"/>
      <c r="O290" s="25"/>
    </row>
    <row r="291" spans="9:15" s="167" customFormat="1" ht="15" customHeight="1" x14ac:dyDescent="0.25">
      <c r="I291" s="25"/>
      <c r="J291" s="25"/>
      <c r="K291" s="25"/>
      <c r="L291" s="25"/>
      <c r="M291" s="25"/>
      <c r="N291" s="25"/>
      <c r="O291" s="25"/>
    </row>
    <row r="292" spans="9:15" s="167" customFormat="1" ht="15" customHeight="1" x14ac:dyDescent="0.25">
      <c r="I292" s="25"/>
      <c r="J292" s="25"/>
      <c r="K292" s="25"/>
      <c r="L292" s="25"/>
      <c r="M292" s="25"/>
      <c r="N292" s="25"/>
      <c r="O292" s="25"/>
    </row>
    <row r="293" spans="9:15" s="167" customFormat="1" ht="15" customHeight="1" x14ac:dyDescent="0.25">
      <c r="I293" s="25"/>
      <c r="J293" s="25"/>
      <c r="K293" s="25"/>
      <c r="L293" s="25"/>
      <c r="M293" s="25"/>
      <c r="N293" s="25"/>
      <c r="O293" s="25"/>
    </row>
    <row r="294" spans="9:15" s="167" customFormat="1" ht="15" customHeight="1" x14ac:dyDescent="0.25">
      <c r="I294" s="25"/>
      <c r="J294" s="25"/>
      <c r="K294" s="25"/>
      <c r="L294" s="25"/>
      <c r="M294" s="25"/>
      <c r="N294" s="25"/>
      <c r="O294" s="25"/>
    </row>
    <row r="295" spans="9:15" s="167" customFormat="1" ht="15" customHeight="1" x14ac:dyDescent="0.25">
      <c r="I295" s="25"/>
      <c r="J295" s="25"/>
      <c r="K295" s="25"/>
      <c r="L295" s="25"/>
      <c r="M295" s="25"/>
      <c r="N295" s="25"/>
      <c r="O295" s="25"/>
    </row>
    <row r="296" spans="9:15" s="167" customFormat="1" ht="15" customHeight="1" x14ac:dyDescent="0.25">
      <c r="I296" s="25"/>
      <c r="J296" s="25"/>
      <c r="K296" s="25"/>
      <c r="L296" s="25"/>
      <c r="M296" s="25"/>
      <c r="N296" s="25"/>
      <c r="O296" s="25"/>
    </row>
    <row r="297" spans="9:15" s="167" customFormat="1" ht="15" customHeight="1" x14ac:dyDescent="0.25">
      <c r="I297" s="25"/>
      <c r="J297" s="25"/>
      <c r="K297" s="25"/>
      <c r="L297" s="25"/>
      <c r="M297" s="25"/>
      <c r="N297" s="25"/>
      <c r="O297" s="25"/>
    </row>
    <row r="298" spans="9:15" s="167" customFormat="1" ht="15" customHeight="1" x14ac:dyDescent="0.25">
      <c r="I298" s="25"/>
      <c r="J298" s="25"/>
      <c r="K298" s="25"/>
      <c r="L298" s="25"/>
      <c r="M298" s="25"/>
      <c r="N298" s="25"/>
      <c r="O298" s="25"/>
    </row>
    <row r="299" spans="9:15" s="167" customFormat="1" ht="15" customHeight="1" x14ac:dyDescent="0.25">
      <c r="I299" s="25"/>
      <c r="J299" s="25"/>
      <c r="K299" s="25"/>
      <c r="L299" s="25"/>
      <c r="M299" s="25"/>
      <c r="N299" s="25"/>
      <c r="O299" s="25"/>
    </row>
    <row r="300" spans="9:15" s="167" customFormat="1" ht="15" customHeight="1" x14ac:dyDescent="0.25">
      <c r="I300" s="25"/>
      <c r="J300" s="25"/>
      <c r="K300" s="25"/>
      <c r="L300" s="25"/>
      <c r="M300" s="25"/>
      <c r="N300" s="25"/>
      <c r="O300" s="25"/>
    </row>
    <row r="301" spans="9:15" s="167" customFormat="1" ht="15" customHeight="1" x14ac:dyDescent="0.25">
      <c r="I301" s="25"/>
      <c r="J301" s="25"/>
      <c r="K301" s="25"/>
      <c r="L301" s="25"/>
      <c r="M301" s="25"/>
      <c r="N301" s="25"/>
      <c r="O301" s="25"/>
    </row>
    <row r="302" spans="9:15" s="167" customFormat="1" ht="15" customHeight="1" x14ac:dyDescent="0.25">
      <c r="I302" s="25"/>
      <c r="J302" s="25"/>
      <c r="K302" s="25"/>
      <c r="L302" s="25"/>
      <c r="M302" s="25"/>
      <c r="N302" s="25"/>
      <c r="O302" s="25"/>
    </row>
    <row r="303" spans="9:15" s="167" customFormat="1" ht="15" customHeight="1" x14ac:dyDescent="0.25">
      <c r="I303" s="25"/>
      <c r="J303" s="25"/>
      <c r="K303" s="25"/>
      <c r="L303" s="25"/>
      <c r="M303" s="25"/>
      <c r="N303" s="25"/>
      <c r="O303" s="25"/>
    </row>
    <row r="304" spans="9:15" s="167" customFormat="1" ht="15" customHeight="1" x14ac:dyDescent="0.25">
      <c r="I304" s="25"/>
      <c r="J304" s="25"/>
      <c r="K304" s="25"/>
      <c r="L304" s="25"/>
      <c r="M304" s="25"/>
      <c r="N304" s="25"/>
      <c r="O304" s="25"/>
    </row>
    <row r="305" spans="9:15" s="167" customFormat="1" ht="15" customHeight="1" x14ac:dyDescent="0.25">
      <c r="I305" s="25"/>
      <c r="J305" s="25"/>
      <c r="K305" s="25"/>
      <c r="L305" s="25"/>
      <c r="M305" s="25"/>
      <c r="N305" s="25"/>
      <c r="O305" s="25"/>
    </row>
    <row r="306" spans="9:15" s="167" customFormat="1" ht="15" customHeight="1" x14ac:dyDescent="0.25">
      <c r="I306" s="25"/>
      <c r="J306" s="25"/>
      <c r="K306" s="25"/>
      <c r="L306" s="25"/>
      <c r="M306" s="25"/>
      <c r="N306" s="25"/>
      <c r="O306" s="25"/>
    </row>
    <row r="307" spans="9:15" s="167" customFormat="1" ht="15" customHeight="1" x14ac:dyDescent="0.25">
      <c r="I307" s="25"/>
      <c r="J307" s="25"/>
      <c r="K307" s="25"/>
      <c r="L307" s="25"/>
      <c r="M307" s="25"/>
      <c r="N307" s="25"/>
      <c r="O307" s="25"/>
    </row>
    <row r="308" spans="9:15" s="167" customFormat="1" ht="15" customHeight="1" x14ac:dyDescent="0.25">
      <c r="I308" s="25"/>
      <c r="J308" s="25"/>
      <c r="K308" s="25"/>
      <c r="L308" s="25"/>
      <c r="M308" s="25"/>
      <c r="N308" s="25"/>
      <c r="O308" s="25"/>
    </row>
    <row r="309" spans="9:15" s="167" customFormat="1" ht="15" customHeight="1" x14ac:dyDescent="0.25">
      <c r="I309" s="25"/>
      <c r="J309" s="25"/>
      <c r="K309" s="25"/>
      <c r="L309" s="25"/>
      <c r="M309" s="25"/>
      <c r="N309" s="25"/>
      <c r="O309" s="25"/>
    </row>
    <row r="310" spans="9:15" s="167" customFormat="1" ht="15" customHeight="1" x14ac:dyDescent="0.25">
      <c r="I310" s="25"/>
      <c r="J310" s="25"/>
      <c r="K310" s="25"/>
      <c r="L310" s="25"/>
      <c r="M310" s="25"/>
      <c r="N310" s="25"/>
      <c r="O310" s="25"/>
    </row>
    <row r="311" spans="9:15" s="167" customFormat="1" ht="15" customHeight="1" x14ac:dyDescent="0.25">
      <c r="I311" s="25"/>
      <c r="J311" s="25"/>
      <c r="K311" s="25"/>
      <c r="L311" s="25"/>
      <c r="M311" s="25"/>
      <c r="N311" s="25"/>
      <c r="O311" s="25"/>
    </row>
    <row r="312" spans="9:15" s="167" customFormat="1" ht="15" customHeight="1" x14ac:dyDescent="0.25">
      <c r="I312" s="25"/>
      <c r="J312" s="25"/>
      <c r="K312" s="25"/>
      <c r="L312" s="25"/>
      <c r="M312" s="25"/>
      <c r="N312" s="25"/>
      <c r="O312" s="25"/>
    </row>
    <row r="313" spans="9:15" s="167" customFormat="1" ht="15" customHeight="1" x14ac:dyDescent="0.25">
      <c r="I313" s="25"/>
      <c r="J313" s="25"/>
      <c r="K313" s="25"/>
      <c r="L313" s="25"/>
      <c r="M313" s="25"/>
      <c r="N313" s="25"/>
      <c r="O313" s="25"/>
    </row>
    <row r="314" spans="9:15" s="167" customFormat="1" ht="15" customHeight="1" x14ac:dyDescent="0.25">
      <c r="I314" s="25"/>
      <c r="J314" s="25"/>
      <c r="K314" s="25"/>
      <c r="L314" s="25"/>
      <c r="M314" s="25"/>
      <c r="N314" s="25"/>
      <c r="O314" s="25"/>
    </row>
    <row r="315" spans="9:15" s="167" customFormat="1" ht="15" customHeight="1" x14ac:dyDescent="0.25">
      <c r="I315" s="25"/>
      <c r="J315" s="25"/>
      <c r="K315" s="25"/>
      <c r="L315" s="25"/>
      <c r="M315" s="25"/>
      <c r="N315" s="25"/>
      <c r="O315" s="25"/>
    </row>
    <row r="316" spans="9:15" s="167" customFormat="1" ht="15" customHeight="1" x14ac:dyDescent="0.25">
      <c r="I316" s="25"/>
      <c r="J316" s="25"/>
      <c r="K316" s="25"/>
      <c r="L316" s="25"/>
      <c r="M316" s="25"/>
      <c r="N316" s="25"/>
      <c r="O316" s="25"/>
    </row>
    <row r="317" spans="9:15" s="167" customFormat="1" ht="15" customHeight="1" x14ac:dyDescent="0.25">
      <c r="I317" s="25"/>
      <c r="J317" s="25"/>
      <c r="K317" s="25"/>
      <c r="L317" s="25"/>
      <c r="M317" s="25"/>
      <c r="N317" s="25"/>
      <c r="O317" s="25"/>
    </row>
    <row r="318" spans="9:15" s="167" customFormat="1" ht="15" customHeight="1" x14ac:dyDescent="0.25">
      <c r="I318" s="25"/>
      <c r="J318" s="25"/>
      <c r="K318" s="25"/>
      <c r="L318" s="25"/>
      <c r="M318" s="25"/>
      <c r="N318" s="25"/>
      <c r="O318" s="25"/>
    </row>
    <row r="319" spans="9:15" s="167" customFormat="1" ht="15" customHeight="1" x14ac:dyDescent="0.25">
      <c r="I319" s="25"/>
      <c r="J319" s="25"/>
      <c r="K319" s="25"/>
      <c r="L319" s="25"/>
      <c r="M319" s="25"/>
      <c r="N319" s="25"/>
      <c r="O319" s="25"/>
    </row>
    <row r="320" spans="9:15" s="167" customFormat="1" ht="15" customHeight="1" x14ac:dyDescent="0.25">
      <c r="I320" s="25"/>
      <c r="J320" s="25"/>
      <c r="K320" s="25"/>
      <c r="L320" s="25"/>
      <c r="M320" s="25"/>
      <c r="N320" s="25"/>
      <c r="O320" s="25"/>
    </row>
    <row r="321" spans="9:15" s="167" customFormat="1" ht="15" customHeight="1" x14ac:dyDescent="0.25">
      <c r="I321" s="25"/>
      <c r="J321" s="25"/>
      <c r="K321" s="25"/>
      <c r="L321" s="25"/>
      <c r="M321" s="25"/>
      <c r="N321" s="25"/>
      <c r="O321" s="25"/>
    </row>
    <row r="322" spans="9:15" s="167" customFormat="1" ht="15" customHeight="1" x14ac:dyDescent="0.25">
      <c r="I322" s="25"/>
      <c r="J322" s="25"/>
      <c r="K322" s="25"/>
      <c r="L322" s="25"/>
      <c r="M322" s="25"/>
      <c r="N322" s="25"/>
      <c r="O322" s="25"/>
    </row>
    <row r="323" spans="9:15" s="167" customFormat="1" ht="15" customHeight="1" x14ac:dyDescent="0.25">
      <c r="I323" s="25"/>
      <c r="J323" s="25"/>
      <c r="K323" s="25"/>
      <c r="L323" s="25"/>
      <c r="M323" s="25"/>
      <c r="N323" s="25"/>
      <c r="O323" s="25"/>
    </row>
    <row r="324" spans="9:15" s="167" customFormat="1" ht="15" customHeight="1" x14ac:dyDescent="0.25">
      <c r="I324" s="25"/>
      <c r="J324" s="25"/>
      <c r="K324" s="25"/>
      <c r="L324" s="25"/>
      <c r="M324" s="25"/>
      <c r="N324" s="25"/>
      <c r="O324" s="25"/>
    </row>
    <row r="325" spans="9:15" s="167" customFormat="1" ht="15" customHeight="1" x14ac:dyDescent="0.25">
      <c r="I325" s="25"/>
      <c r="J325" s="25"/>
      <c r="K325" s="25"/>
      <c r="L325" s="25"/>
      <c r="M325" s="25"/>
      <c r="N325" s="25"/>
      <c r="O325" s="25"/>
    </row>
    <row r="326" spans="9:15" s="167" customFormat="1" ht="15" customHeight="1" x14ac:dyDescent="0.25">
      <c r="I326" s="25"/>
      <c r="J326" s="25"/>
      <c r="K326" s="25"/>
      <c r="L326" s="25"/>
      <c r="M326" s="25"/>
      <c r="N326" s="25"/>
      <c r="O326" s="25"/>
    </row>
    <row r="327" spans="9:15" s="167" customFormat="1" ht="15" customHeight="1" x14ac:dyDescent="0.25">
      <c r="I327" s="25"/>
      <c r="J327" s="25"/>
      <c r="K327" s="25"/>
      <c r="L327" s="25"/>
      <c r="M327" s="25"/>
      <c r="N327" s="25"/>
      <c r="O327" s="25"/>
    </row>
    <row r="328" spans="9:15" s="167" customFormat="1" ht="15" customHeight="1" x14ac:dyDescent="0.25">
      <c r="I328" s="25"/>
      <c r="J328" s="25"/>
      <c r="K328" s="25"/>
      <c r="L328" s="25"/>
      <c r="M328" s="25"/>
      <c r="N328" s="25"/>
      <c r="O328" s="25"/>
    </row>
    <row r="329" spans="9:15" s="167" customFormat="1" ht="15" customHeight="1" x14ac:dyDescent="0.25">
      <c r="I329" s="25"/>
      <c r="J329" s="25"/>
      <c r="K329" s="25"/>
      <c r="L329" s="25"/>
      <c r="M329" s="25"/>
      <c r="N329" s="25"/>
      <c r="O329" s="25"/>
    </row>
    <row r="330" spans="9:15" s="167" customFormat="1" ht="15" customHeight="1" x14ac:dyDescent="0.25">
      <c r="I330" s="25"/>
      <c r="J330" s="25"/>
      <c r="K330" s="25"/>
      <c r="L330" s="25"/>
      <c r="M330" s="25"/>
      <c r="N330" s="25"/>
      <c r="O330" s="25"/>
    </row>
    <row r="331" spans="9:15" s="167" customFormat="1" ht="15" customHeight="1" x14ac:dyDescent="0.25">
      <c r="I331" s="25"/>
      <c r="J331" s="25"/>
      <c r="K331" s="25"/>
      <c r="L331" s="25"/>
      <c r="M331" s="25"/>
      <c r="N331" s="25"/>
      <c r="O331" s="25"/>
    </row>
    <row r="332" spans="9:15" s="167" customFormat="1" ht="15" customHeight="1" x14ac:dyDescent="0.25">
      <c r="I332" s="25"/>
      <c r="J332" s="25"/>
      <c r="K332" s="25"/>
      <c r="L332" s="25"/>
      <c r="M332" s="25"/>
      <c r="N332" s="25"/>
      <c r="O332" s="25"/>
    </row>
    <row r="333" spans="9:15" s="167" customFormat="1" ht="15" customHeight="1" x14ac:dyDescent="0.25">
      <c r="I333" s="25"/>
      <c r="J333" s="25"/>
      <c r="K333" s="25"/>
      <c r="L333" s="25"/>
      <c r="M333" s="25"/>
      <c r="N333" s="25"/>
      <c r="O333" s="25"/>
    </row>
    <row r="334" spans="9:15" s="167" customFormat="1" ht="15" customHeight="1" x14ac:dyDescent="0.25">
      <c r="I334" s="25"/>
      <c r="J334" s="25"/>
      <c r="K334" s="25"/>
      <c r="L334" s="25"/>
      <c r="M334" s="25"/>
      <c r="N334" s="25"/>
      <c r="O334" s="25"/>
    </row>
    <row r="335" spans="9:15" s="167" customFormat="1" ht="15" customHeight="1" x14ac:dyDescent="0.25">
      <c r="I335" s="25"/>
      <c r="J335" s="25"/>
      <c r="K335" s="25"/>
      <c r="L335" s="25"/>
      <c r="M335" s="25"/>
      <c r="N335" s="25"/>
      <c r="O335" s="25"/>
    </row>
    <row r="336" spans="9:15" s="167" customFormat="1" ht="15" customHeight="1" x14ac:dyDescent="0.25">
      <c r="I336" s="25"/>
      <c r="J336" s="25"/>
      <c r="K336" s="25"/>
      <c r="L336" s="25"/>
      <c r="M336" s="25"/>
      <c r="N336" s="25"/>
      <c r="O336" s="25"/>
    </row>
    <row r="337" spans="9:15" s="167" customFormat="1" ht="15" customHeight="1" x14ac:dyDescent="0.25">
      <c r="I337" s="25"/>
      <c r="J337" s="25"/>
      <c r="K337" s="25"/>
      <c r="L337" s="25"/>
      <c r="M337" s="25"/>
      <c r="N337" s="25"/>
      <c r="O337" s="25"/>
    </row>
    <row r="338" spans="9:15" s="167" customFormat="1" ht="15" customHeight="1" x14ac:dyDescent="0.25">
      <c r="I338" s="25"/>
      <c r="J338" s="25"/>
      <c r="K338" s="25"/>
      <c r="L338" s="25"/>
      <c r="M338" s="25"/>
      <c r="N338" s="25"/>
      <c r="O338" s="25"/>
    </row>
    <row r="339" spans="9:15" s="167" customFormat="1" ht="15" customHeight="1" x14ac:dyDescent="0.25">
      <c r="I339" s="25"/>
      <c r="J339" s="25"/>
      <c r="K339" s="25"/>
      <c r="L339" s="25"/>
      <c r="M339" s="25"/>
      <c r="N339" s="25"/>
      <c r="O339" s="25"/>
    </row>
    <row r="340" spans="9:15" s="167" customFormat="1" ht="15" customHeight="1" x14ac:dyDescent="0.25">
      <c r="I340" s="25"/>
      <c r="J340" s="25"/>
      <c r="K340" s="25"/>
      <c r="L340" s="25"/>
      <c r="M340" s="25"/>
      <c r="N340" s="25"/>
      <c r="O340" s="25"/>
    </row>
    <row r="341" spans="9:15" s="167" customFormat="1" ht="15" customHeight="1" x14ac:dyDescent="0.25">
      <c r="I341" s="25"/>
      <c r="J341" s="25"/>
      <c r="K341" s="25"/>
      <c r="L341" s="25"/>
      <c r="M341" s="25"/>
      <c r="N341" s="25"/>
      <c r="O341" s="25"/>
    </row>
    <row r="342" spans="9:15" s="167" customFormat="1" ht="15" customHeight="1" x14ac:dyDescent="0.25">
      <c r="I342" s="25"/>
      <c r="J342" s="25"/>
      <c r="K342" s="25"/>
      <c r="L342" s="25"/>
      <c r="M342" s="25"/>
      <c r="N342" s="25"/>
      <c r="O342" s="25"/>
    </row>
    <row r="343" spans="9:15" s="167" customFormat="1" ht="15" customHeight="1" x14ac:dyDescent="0.25">
      <c r="I343" s="25"/>
      <c r="J343" s="25"/>
      <c r="K343" s="25"/>
      <c r="L343" s="25"/>
      <c r="M343" s="25"/>
      <c r="N343" s="25"/>
      <c r="O343" s="25"/>
    </row>
    <row r="344" spans="9:15" s="167" customFormat="1" ht="15" customHeight="1" x14ac:dyDescent="0.25">
      <c r="I344" s="25"/>
      <c r="J344" s="25"/>
      <c r="K344" s="25"/>
      <c r="L344" s="25"/>
      <c r="M344" s="25"/>
      <c r="N344" s="25"/>
      <c r="O344" s="25"/>
    </row>
    <row r="345" spans="9:15" s="167" customFormat="1" ht="15" customHeight="1" x14ac:dyDescent="0.25">
      <c r="I345" s="25"/>
      <c r="J345" s="25"/>
      <c r="K345" s="25"/>
      <c r="L345" s="25"/>
      <c r="M345" s="25"/>
      <c r="N345" s="25"/>
      <c r="O345" s="25"/>
    </row>
    <row r="346" spans="9:15" s="167" customFormat="1" ht="15" customHeight="1" x14ac:dyDescent="0.25">
      <c r="I346" s="25"/>
      <c r="J346" s="25"/>
      <c r="K346" s="25"/>
      <c r="L346" s="25"/>
      <c r="M346" s="25"/>
      <c r="N346" s="25"/>
      <c r="O346" s="25"/>
    </row>
    <row r="347" spans="9:15" s="167" customFormat="1" ht="15" customHeight="1" x14ac:dyDescent="0.25">
      <c r="I347" s="25"/>
      <c r="J347" s="25"/>
      <c r="K347" s="25"/>
      <c r="L347" s="25"/>
      <c r="M347" s="25"/>
      <c r="N347" s="25"/>
      <c r="O347" s="25"/>
    </row>
    <row r="348" spans="9:15" s="167" customFormat="1" ht="15" customHeight="1" x14ac:dyDescent="0.25">
      <c r="I348" s="25"/>
      <c r="J348" s="25"/>
      <c r="K348" s="25"/>
      <c r="L348" s="25"/>
      <c r="M348" s="25"/>
      <c r="N348" s="25"/>
      <c r="O348" s="25"/>
    </row>
    <row r="349" spans="9:15" s="167" customFormat="1" ht="15" customHeight="1" x14ac:dyDescent="0.25">
      <c r="I349" s="25"/>
      <c r="J349" s="25"/>
      <c r="K349" s="25"/>
      <c r="L349" s="25"/>
      <c r="M349" s="25"/>
      <c r="N349" s="25"/>
      <c r="O349" s="25"/>
    </row>
    <row r="350" spans="9:15" s="167" customFormat="1" ht="15" customHeight="1" x14ac:dyDescent="0.25">
      <c r="I350" s="25"/>
      <c r="J350" s="25"/>
      <c r="K350" s="25"/>
      <c r="L350" s="25"/>
      <c r="M350" s="25"/>
      <c r="N350" s="25"/>
      <c r="O350" s="25"/>
    </row>
    <row r="351" spans="9:15" s="167" customFormat="1" ht="15" customHeight="1" x14ac:dyDescent="0.25">
      <c r="I351" s="25"/>
      <c r="J351" s="25"/>
      <c r="K351" s="25"/>
      <c r="L351" s="25"/>
      <c r="M351" s="25"/>
      <c r="N351" s="25"/>
      <c r="O351" s="25"/>
    </row>
    <row r="352" spans="9:15" s="167" customFormat="1" ht="15" customHeight="1" x14ac:dyDescent="0.25">
      <c r="I352" s="25"/>
      <c r="J352" s="25"/>
      <c r="K352" s="25"/>
      <c r="L352" s="25"/>
      <c r="M352" s="25"/>
      <c r="N352" s="25"/>
      <c r="O352" s="25"/>
    </row>
    <row r="353" spans="9:15" s="167" customFormat="1" ht="15" customHeight="1" x14ac:dyDescent="0.25">
      <c r="I353" s="25"/>
      <c r="J353" s="25"/>
      <c r="K353" s="25"/>
      <c r="L353" s="25"/>
      <c r="M353" s="25"/>
      <c r="N353" s="25"/>
      <c r="O353" s="25"/>
    </row>
    <row r="354" spans="9:15" s="167" customFormat="1" ht="15" customHeight="1" x14ac:dyDescent="0.25">
      <c r="I354" s="25"/>
      <c r="J354" s="25"/>
      <c r="K354" s="25"/>
      <c r="L354" s="25"/>
      <c r="M354" s="25"/>
      <c r="N354" s="25"/>
      <c r="O354" s="25"/>
    </row>
    <row r="355" spans="9:15" s="167" customFormat="1" ht="15" customHeight="1" x14ac:dyDescent="0.25">
      <c r="I355" s="25"/>
      <c r="J355" s="25"/>
      <c r="K355" s="25"/>
      <c r="L355" s="25"/>
      <c r="M355" s="25"/>
      <c r="N355" s="25"/>
      <c r="O355" s="25"/>
    </row>
    <row r="356" spans="9:15" s="167" customFormat="1" ht="15" customHeight="1" x14ac:dyDescent="0.25">
      <c r="I356" s="25"/>
      <c r="J356" s="25"/>
      <c r="K356" s="25"/>
      <c r="L356" s="25"/>
      <c r="M356" s="25"/>
      <c r="N356" s="25"/>
      <c r="O356" s="25"/>
    </row>
    <row r="357" spans="9:15" s="167" customFormat="1" ht="15" customHeight="1" x14ac:dyDescent="0.25">
      <c r="I357" s="25"/>
      <c r="J357" s="25"/>
      <c r="K357" s="25"/>
      <c r="L357" s="25"/>
      <c r="M357" s="25"/>
      <c r="N357" s="25"/>
      <c r="O357" s="25"/>
    </row>
    <row r="358" spans="9:15" s="167" customFormat="1" ht="15" customHeight="1" x14ac:dyDescent="0.25">
      <c r="I358" s="25"/>
      <c r="J358" s="25"/>
      <c r="K358" s="25"/>
      <c r="L358" s="25"/>
      <c r="M358" s="25"/>
      <c r="N358" s="25"/>
      <c r="O358" s="25"/>
    </row>
    <row r="359" spans="9:15" s="167" customFormat="1" ht="15" customHeight="1" x14ac:dyDescent="0.25">
      <c r="I359" s="25"/>
      <c r="J359" s="25"/>
      <c r="K359" s="25"/>
      <c r="L359" s="25"/>
      <c r="M359" s="25"/>
      <c r="N359" s="25"/>
      <c r="O359" s="25"/>
    </row>
    <row r="360" spans="9:15" s="167" customFormat="1" ht="15" customHeight="1" x14ac:dyDescent="0.25">
      <c r="I360" s="25"/>
      <c r="J360" s="25"/>
      <c r="K360" s="25"/>
      <c r="L360" s="25"/>
      <c r="M360" s="25"/>
      <c r="N360" s="25"/>
      <c r="O360" s="25"/>
    </row>
    <row r="361" spans="9:15" s="167" customFormat="1" ht="15" customHeight="1" x14ac:dyDescent="0.25">
      <c r="I361" s="25"/>
      <c r="J361" s="25"/>
      <c r="K361" s="25"/>
      <c r="L361" s="25"/>
      <c r="M361" s="25"/>
      <c r="N361" s="25"/>
      <c r="O361" s="25"/>
    </row>
    <row r="362" spans="9:15" s="167" customFormat="1" ht="15" customHeight="1" x14ac:dyDescent="0.25">
      <c r="I362" s="25"/>
      <c r="J362" s="25"/>
      <c r="K362" s="25"/>
      <c r="L362" s="25"/>
      <c r="M362" s="25"/>
      <c r="N362" s="25"/>
      <c r="O362" s="25"/>
    </row>
    <row r="363" spans="9:15" s="167" customFormat="1" ht="15" customHeight="1" x14ac:dyDescent="0.25">
      <c r="I363" s="25"/>
      <c r="J363" s="25"/>
      <c r="K363" s="25"/>
      <c r="L363" s="25"/>
      <c r="M363" s="25"/>
      <c r="N363" s="25"/>
      <c r="O363" s="25"/>
    </row>
    <row r="364" spans="9:15" s="167" customFormat="1" ht="15" customHeight="1" x14ac:dyDescent="0.25">
      <c r="I364" s="25"/>
      <c r="J364" s="25"/>
      <c r="K364" s="25"/>
      <c r="L364" s="25"/>
      <c r="M364" s="25"/>
      <c r="N364" s="25"/>
      <c r="O364" s="25"/>
    </row>
    <row r="365" spans="9:15" s="167" customFormat="1" ht="15" customHeight="1" x14ac:dyDescent="0.25">
      <c r="I365" s="25"/>
      <c r="J365" s="25"/>
      <c r="K365" s="25"/>
      <c r="L365" s="25"/>
      <c r="M365" s="25"/>
      <c r="N365" s="25"/>
      <c r="O365" s="25"/>
    </row>
    <row r="366" spans="9:15" s="167" customFormat="1" ht="15" customHeight="1" x14ac:dyDescent="0.25">
      <c r="I366" s="25"/>
      <c r="J366" s="25"/>
      <c r="K366" s="25"/>
      <c r="L366" s="25"/>
      <c r="M366" s="25"/>
      <c r="N366" s="25"/>
      <c r="O366" s="25"/>
    </row>
    <row r="367" spans="9:15" s="167" customFormat="1" ht="15" customHeight="1" x14ac:dyDescent="0.25">
      <c r="I367" s="25"/>
      <c r="J367" s="25"/>
      <c r="K367" s="25"/>
      <c r="L367" s="25"/>
      <c r="M367" s="25"/>
      <c r="N367" s="25"/>
      <c r="O367" s="25"/>
    </row>
    <row r="368" spans="9:15" s="167" customFormat="1" ht="15" customHeight="1" x14ac:dyDescent="0.25">
      <c r="I368" s="25"/>
      <c r="J368" s="25"/>
      <c r="K368" s="25"/>
      <c r="L368" s="25"/>
      <c r="M368" s="25"/>
      <c r="N368" s="25"/>
      <c r="O368" s="25"/>
    </row>
    <row r="369" spans="9:15" s="167" customFormat="1" ht="15" customHeight="1" x14ac:dyDescent="0.25">
      <c r="I369" s="25"/>
      <c r="J369" s="25"/>
      <c r="K369" s="25"/>
      <c r="L369" s="25"/>
      <c r="M369" s="25"/>
      <c r="N369" s="25"/>
      <c r="O369" s="25"/>
    </row>
    <row r="370" spans="9:15" s="167" customFormat="1" ht="15" customHeight="1" x14ac:dyDescent="0.25">
      <c r="I370" s="25"/>
      <c r="J370" s="25"/>
      <c r="K370" s="25"/>
      <c r="L370" s="25"/>
      <c r="M370" s="25"/>
      <c r="N370" s="25"/>
      <c r="O370" s="25"/>
    </row>
    <row r="371" spans="9:15" s="167" customFormat="1" ht="15" customHeight="1" x14ac:dyDescent="0.25">
      <c r="I371" s="25"/>
      <c r="J371" s="25"/>
      <c r="K371" s="25"/>
      <c r="L371" s="25"/>
      <c r="M371" s="25"/>
      <c r="N371" s="25"/>
      <c r="O371" s="25"/>
    </row>
    <row r="372" spans="9:15" s="167" customFormat="1" ht="15" customHeight="1" x14ac:dyDescent="0.25">
      <c r="I372" s="25"/>
      <c r="J372" s="25"/>
      <c r="K372" s="25"/>
      <c r="L372" s="25"/>
      <c r="M372" s="25"/>
      <c r="N372" s="25"/>
      <c r="O372" s="25"/>
    </row>
    <row r="373" spans="9:15" s="167" customFormat="1" ht="15" customHeight="1" x14ac:dyDescent="0.25">
      <c r="I373" s="25"/>
      <c r="J373" s="25"/>
      <c r="K373" s="25"/>
      <c r="L373" s="25"/>
      <c r="M373" s="25"/>
      <c r="N373" s="25"/>
      <c r="O373" s="25"/>
    </row>
    <row r="374" spans="9:15" s="167" customFormat="1" ht="15" customHeight="1" x14ac:dyDescent="0.25">
      <c r="I374" s="25"/>
      <c r="J374" s="25"/>
      <c r="K374" s="25"/>
      <c r="L374" s="25"/>
      <c r="M374" s="25"/>
      <c r="N374" s="25"/>
      <c r="O374" s="25"/>
    </row>
    <row r="375" spans="9:15" s="167" customFormat="1" ht="15" customHeight="1" x14ac:dyDescent="0.25">
      <c r="I375" s="25"/>
      <c r="J375" s="25"/>
      <c r="K375" s="25"/>
      <c r="L375" s="25"/>
      <c r="M375" s="25"/>
      <c r="N375" s="25"/>
      <c r="O375" s="25"/>
    </row>
    <row r="376" spans="9:15" s="167" customFormat="1" ht="15" customHeight="1" x14ac:dyDescent="0.25">
      <c r="I376" s="25"/>
      <c r="J376" s="25"/>
      <c r="K376" s="25"/>
      <c r="L376" s="25"/>
      <c r="M376" s="25"/>
      <c r="N376" s="25"/>
      <c r="O376" s="25"/>
    </row>
    <row r="377" spans="9:15" s="167" customFormat="1" ht="15" customHeight="1" x14ac:dyDescent="0.25">
      <c r="I377" s="25"/>
      <c r="J377" s="25"/>
      <c r="K377" s="25"/>
      <c r="L377" s="25"/>
      <c r="M377" s="25"/>
      <c r="N377" s="25"/>
      <c r="O377" s="25"/>
    </row>
    <row r="378" spans="9:15" s="167" customFormat="1" ht="15" customHeight="1" x14ac:dyDescent="0.25">
      <c r="I378" s="25"/>
      <c r="J378" s="25"/>
      <c r="K378" s="25"/>
      <c r="L378" s="25"/>
      <c r="M378" s="25"/>
      <c r="N378" s="25"/>
      <c r="O378" s="25"/>
    </row>
    <row r="379" spans="9:15" s="167" customFormat="1" ht="15" customHeight="1" x14ac:dyDescent="0.25">
      <c r="I379" s="25"/>
      <c r="J379" s="25"/>
      <c r="K379" s="25"/>
      <c r="L379" s="25"/>
      <c r="M379" s="25"/>
      <c r="N379" s="25"/>
      <c r="O379" s="25"/>
    </row>
    <row r="380" spans="9:15" s="167" customFormat="1" ht="15" customHeight="1" x14ac:dyDescent="0.25">
      <c r="I380" s="25"/>
      <c r="J380" s="25"/>
      <c r="K380" s="25"/>
      <c r="L380" s="25"/>
      <c r="M380" s="25"/>
      <c r="N380" s="25"/>
      <c r="O380" s="25"/>
    </row>
    <row r="381" spans="9:15" s="167" customFormat="1" ht="15" customHeight="1" x14ac:dyDescent="0.25">
      <c r="I381" s="25"/>
      <c r="J381" s="25"/>
      <c r="K381" s="25"/>
      <c r="L381" s="25"/>
      <c r="M381" s="25"/>
      <c r="N381" s="25"/>
      <c r="O381" s="25"/>
    </row>
    <row r="382" spans="9:15" s="167" customFormat="1" ht="15" customHeight="1" x14ac:dyDescent="0.25">
      <c r="I382" s="25"/>
      <c r="J382" s="25"/>
      <c r="K382" s="25"/>
      <c r="L382" s="25"/>
      <c r="M382" s="25"/>
      <c r="N382" s="25"/>
      <c r="O382" s="25"/>
    </row>
    <row r="383" spans="9:15" s="167" customFormat="1" ht="15" customHeight="1" x14ac:dyDescent="0.25">
      <c r="I383" s="25"/>
      <c r="J383" s="25"/>
      <c r="K383" s="25"/>
      <c r="L383" s="25"/>
      <c r="M383" s="25"/>
      <c r="N383" s="25"/>
      <c r="O383" s="25"/>
    </row>
    <row r="384" spans="9:15" s="167" customFormat="1" ht="15" customHeight="1" x14ac:dyDescent="0.25">
      <c r="I384" s="25"/>
      <c r="J384" s="25"/>
      <c r="K384" s="25"/>
      <c r="L384" s="25"/>
      <c r="M384" s="25"/>
      <c r="N384" s="25"/>
      <c r="O384" s="25"/>
    </row>
    <row r="385" spans="9:15" s="167" customFormat="1" ht="15" customHeight="1" x14ac:dyDescent="0.25">
      <c r="I385" s="25"/>
      <c r="J385" s="25"/>
      <c r="K385" s="25"/>
      <c r="L385" s="25"/>
      <c r="M385" s="25"/>
      <c r="N385" s="25"/>
      <c r="O385" s="25"/>
    </row>
    <row r="386" spans="9:15" s="167" customFormat="1" ht="15" customHeight="1" x14ac:dyDescent="0.25">
      <c r="I386" s="25"/>
      <c r="J386" s="25"/>
      <c r="K386" s="25"/>
      <c r="L386" s="25"/>
      <c r="M386" s="25"/>
      <c r="N386" s="25"/>
      <c r="O386" s="25"/>
    </row>
    <row r="387" spans="9:15" s="167" customFormat="1" ht="15" customHeight="1" x14ac:dyDescent="0.25">
      <c r="I387" s="25"/>
      <c r="J387" s="25"/>
      <c r="K387" s="25"/>
      <c r="L387" s="25"/>
      <c r="M387" s="25"/>
      <c r="N387" s="25"/>
      <c r="O387" s="25"/>
    </row>
    <row r="388" spans="9:15" s="167" customFormat="1" ht="15" customHeight="1" x14ac:dyDescent="0.25">
      <c r="I388" s="25"/>
      <c r="J388" s="25"/>
      <c r="K388" s="25"/>
      <c r="L388" s="25"/>
      <c r="M388" s="25"/>
      <c r="N388" s="25"/>
      <c r="O388" s="25"/>
    </row>
    <row r="389" spans="9:15" s="167" customFormat="1" ht="15" customHeight="1" x14ac:dyDescent="0.25">
      <c r="I389" s="25"/>
      <c r="J389" s="25"/>
      <c r="K389" s="25"/>
      <c r="L389" s="25"/>
      <c r="M389" s="25"/>
      <c r="N389" s="25"/>
      <c r="O389" s="25"/>
    </row>
    <row r="390" spans="9:15" s="167" customFormat="1" ht="15" customHeight="1" x14ac:dyDescent="0.25">
      <c r="I390" s="25"/>
      <c r="J390" s="25"/>
      <c r="K390" s="25"/>
      <c r="L390" s="25"/>
      <c r="M390" s="25"/>
      <c r="N390" s="25"/>
      <c r="O390" s="25"/>
    </row>
    <row r="391" spans="9:15" s="167" customFormat="1" ht="15" customHeight="1" x14ac:dyDescent="0.25">
      <c r="I391" s="25"/>
      <c r="J391" s="25"/>
      <c r="K391" s="25"/>
      <c r="L391" s="25"/>
      <c r="M391" s="25"/>
      <c r="N391" s="25"/>
      <c r="O391" s="25"/>
    </row>
    <row r="392" spans="9:15" s="167" customFormat="1" ht="15" customHeight="1" x14ac:dyDescent="0.25">
      <c r="I392" s="25"/>
      <c r="J392" s="25"/>
      <c r="K392" s="25"/>
      <c r="L392" s="25"/>
      <c r="M392" s="25"/>
      <c r="N392" s="25"/>
      <c r="O392" s="25"/>
    </row>
    <row r="393" spans="9:15" s="167" customFormat="1" ht="15" customHeight="1" x14ac:dyDescent="0.25">
      <c r="I393" s="25"/>
      <c r="J393" s="25"/>
      <c r="K393" s="25"/>
      <c r="L393" s="25"/>
      <c r="M393" s="25"/>
      <c r="N393" s="25"/>
      <c r="O393" s="25"/>
    </row>
    <row r="394" spans="9:15" s="167" customFormat="1" ht="15" customHeight="1" x14ac:dyDescent="0.25">
      <c r="I394" s="25"/>
      <c r="J394" s="25"/>
      <c r="K394" s="25"/>
      <c r="L394" s="25"/>
      <c r="M394" s="25"/>
      <c r="N394" s="25"/>
      <c r="O394" s="25"/>
    </row>
    <row r="395" spans="9:15" s="167" customFormat="1" ht="15" customHeight="1" x14ac:dyDescent="0.25">
      <c r="I395" s="25"/>
      <c r="J395" s="25"/>
      <c r="K395" s="25"/>
      <c r="L395" s="25"/>
      <c r="M395" s="25"/>
      <c r="N395" s="25"/>
      <c r="O395" s="25"/>
    </row>
    <row r="396" spans="9:15" s="167" customFormat="1" ht="15" customHeight="1" x14ac:dyDescent="0.25">
      <c r="I396" s="25"/>
      <c r="J396" s="25"/>
      <c r="K396" s="25"/>
      <c r="L396" s="25"/>
      <c r="M396" s="25"/>
      <c r="N396" s="25"/>
      <c r="O396" s="25"/>
    </row>
    <row r="397" spans="9:15" s="167" customFormat="1" ht="15" customHeight="1" x14ac:dyDescent="0.25">
      <c r="I397" s="25"/>
      <c r="J397" s="25"/>
      <c r="K397" s="25"/>
      <c r="L397" s="25"/>
      <c r="M397" s="25"/>
      <c r="N397" s="25"/>
      <c r="O397" s="25"/>
    </row>
    <row r="398" spans="9:15" s="167" customFormat="1" ht="15" customHeight="1" x14ac:dyDescent="0.25">
      <c r="I398" s="25"/>
      <c r="J398" s="25"/>
      <c r="K398" s="25"/>
      <c r="L398" s="25"/>
      <c r="M398" s="25"/>
      <c r="N398" s="25"/>
      <c r="O398" s="25"/>
    </row>
    <row r="399" spans="9:15" s="167" customFormat="1" ht="15" customHeight="1" x14ac:dyDescent="0.25">
      <c r="I399" s="25"/>
      <c r="J399" s="25"/>
      <c r="K399" s="25"/>
      <c r="L399" s="25"/>
      <c r="M399" s="25"/>
      <c r="N399" s="25"/>
      <c r="O399" s="25"/>
    </row>
    <row r="400" spans="9:15" s="167" customFormat="1" ht="15" customHeight="1" x14ac:dyDescent="0.25">
      <c r="I400" s="25"/>
      <c r="J400" s="25"/>
      <c r="K400" s="25"/>
      <c r="L400" s="25"/>
      <c r="M400" s="25"/>
      <c r="N400" s="25"/>
      <c r="O400" s="25"/>
    </row>
    <row r="401" spans="9:15" s="167" customFormat="1" ht="15" customHeight="1" x14ac:dyDescent="0.25">
      <c r="I401" s="25"/>
      <c r="J401" s="25"/>
      <c r="K401" s="25"/>
      <c r="L401" s="25"/>
      <c r="M401" s="25"/>
      <c r="N401" s="25"/>
      <c r="O401" s="25"/>
    </row>
    <row r="402" spans="9:15" s="167" customFormat="1" ht="15" customHeight="1" x14ac:dyDescent="0.25">
      <c r="I402" s="25"/>
      <c r="J402" s="25"/>
      <c r="K402" s="25"/>
      <c r="L402" s="25"/>
      <c r="M402" s="25"/>
      <c r="N402" s="25"/>
      <c r="O402" s="25"/>
    </row>
    <row r="403" spans="9:15" s="167" customFormat="1" ht="15" customHeight="1" x14ac:dyDescent="0.25">
      <c r="I403" s="25"/>
      <c r="J403" s="25"/>
      <c r="K403" s="25"/>
      <c r="L403" s="25"/>
      <c r="M403" s="25"/>
      <c r="N403" s="25"/>
      <c r="O403" s="25"/>
    </row>
    <row r="404" spans="9:15" s="167" customFormat="1" ht="15" customHeight="1" x14ac:dyDescent="0.25">
      <c r="I404" s="25"/>
      <c r="J404" s="25"/>
      <c r="K404" s="25"/>
      <c r="L404" s="25"/>
      <c r="M404" s="25"/>
      <c r="N404" s="25"/>
      <c r="O404" s="25"/>
    </row>
    <row r="405" spans="9:15" s="167" customFormat="1" ht="15" customHeight="1" x14ac:dyDescent="0.25">
      <c r="I405" s="25"/>
      <c r="J405" s="25"/>
      <c r="K405" s="25"/>
      <c r="L405" s="25"/>
      <c r="M405" s="25"/>
      <c r="N405" s="25"/>
      <c r="O405" s="25"/>
    </row>
    <row r="406" spans="9:15" s="167" customFormat="1" ht="15" customHeight="1" x14ac:dyDescent="0.25">
      <c r="I406" s="25"/>
      <c r="J406" s="25"/>
      <c r="K406" s="25"/>
      <c r="L406" s="25"/>
      <c r="M406" s="25"/>
      <c r="N406" s="25"/>
      <c r="O406" s="25"/>
    </row>
    <row r="407" spans="9:15" s="167" customFormat="1" ht="15" customHeight="1" x14ac:dyDescent="0.25">
      <c r="I407" s="25"/>
      <c r="J407" s="25"/>
      <c r="K407" s="25"/>
      <c r="L407" s="25"/>
      <c r="M407" s="25"/>
      <c r="N407" s="25"/>
      <c r="O407" s="25"/>
    </row>
    <row r="408" spans="9:15" s="167" customFormat="1" ht="15" customHeight="1" x14ac:dyDescent="0.25">
      <c r="I408" s="25"/>
      <c r="J408" s="25"/>
      <c r="K408" s="25"/>
      <c r="L408" s="25"/>
      <c r="M408" s="25"/>
      <c r="N408" s="25"/>
      <c r="O408" s="25"/>
    </row>
    <row r="409" spans="9:15" s="167" customFormat="1" ht="15" customHeight="1" x14ac:dyDescent="0.25">
      <c r="I409" s="25"/>
      <c r="J409" s="25"/>
      <c r="K409" s="25"/>
      <c r="L409" s="25"/>
      <c r="M409" s="25"/>
      <c r="N409" s="25"/>
      <c r="O409" s="25"/>
    </row>
    <row r="410" spans="9:15" s="167" customFormat="1" ht="15" customHeight="1" x14ac:dyDescent="0.25">
      <c r="I410" s="25"/>
      <c r="J410" s="25"/>
      <c r="K410" s="25"/>
      <c r="L410" s="25"/>
      <c r="M410" s="25"/>
      <c r="N410" s="25"/>
      <c r="O410" s="25"/>
    </row>
    <row r="411" spans="9:15" s="167" customFormat="1" ht="15" customHeight="1" x14ac:dyDescent="0.25">
      <c r="I411" s="25"/>
      <c r="J411" s="25"/>
      <c r="K411" s="25"/>
      <c r="L411" s="25"/>
      <c r="M411" s="25"/>
      <c r="N411" s="25"/>
      <c r="O411" s="25"/>
    </row>
    <row r="412" spans="9:15" s="167" customFormat="1" ht="15" customHeight="1" x14ac:dyDescent="0.25">
      <c r="I412" s="25"/>
      <c r="J412" s="25"/>
      <c r="K412" s="25"/>
      <c r="L412" s="25"/>
      <c r="M412" s="25"/>
      <c r="N412" s="25"/>
      <c r="O412" s="25"/>
    </row>
    <row r="413" spans="9:15" s="167" customFormat="1" ht="15" customHeight="1" x14ac:dyDescent="0.25">
      <c r="I413" s="25"/>
      <c r="J413" s="25"/>
      <c r="K413" s="25"/>
      <c r="L413" s="25"/>
      <c r="M413" s="25"/>
      <c r="N413" s="25"/>
      <c r="O413" s="25"/>
    </row>
    <row r="414" spans="9:15" s="167" customFormat="1" ht="15" customHeight="1" x14ac:dyDescent="0.25">
      <c r="I414" s="25"/>
      <c r="J414" s="25"/>
      <c r="K414" s="25"/>
      <c r="L414" s="25"/>
      <c r="M414" s="25"/>
      <c r="N414" s="25"/>
      <c r="O414" s="25"/>
    </row>
    <row r="415" spans="9:15" s="167" customFormat="1" ht="15" customHeight="1" x14ac:dyDescent="0.25">
      <c r="I415" s="25"/>
      <c r="J415" s="25"/>
      <c r="K415" s="25"/>
      <c r="L415" s="25"/>
      <c r="M415" s="25"/>
      <c r="N415" s="25"/>
      <c r="O415" s="25"/>
    </row>
    <row r="416" spans="9:15" s="167" customFormat="1" ht="15" customHeight="1" x14ac:dyDescent="0.25">
      <c r="I416" s="25"/>
      <c r="J416" s="25"/>
      <c r="K416" s="25"/>
      <c r="L416" s="25"/>
      <c r="M416" s="25"/>
      <c r="N416" s="25"/>
      <c r="O416" s="25"/>
    </row>
    <row r="417" spans="9:15" s="167" customFormat="1" ht="15" customHeight="1" x14ac:dyDescent="0.25">
      <c r="I417" s="25"/>
      <c r="J417" s="25"/>
      <c r="K417" s="25"/>
      <c r="L417" s="25"/>
      <c r="M417" s="25"/>
      <c r="N417" s="25"/>
      <c r="O417" s="25"/>
    </row>
    <row r="418" spans="9:15" s="167" customFormat="1" ht="15" customHeight="1" x14ac:dyDescent="0.25">
      <c r="I418" s="25"/>
      <c r="J418" s="25"/>
      <c r="K418" s="25"/>
      <c r="L418" s="25"/>
      <c r="M418" s="25"/>
      <c r="N418" s="25"/>
      <c r="O418" s="25"/>
    </row>
    <row r="419" spans="9:15" s="167" customFormat="1" ht="15" customHeight="1" x14ac:dyDescent="0.25">
      <c r="I419" s="25"/>
      <c r="J419" s="25"/>
      <c r="K419" s="25"/>
      <c r="L419" s="25"/>
      <c r="M419" s="25"/>
      <c r="N419" s="25"/>
      <c r="O419" s="25"/>
    </row>
    <row r="420" spans="9:15" s="167" customFormat="1" ht="15" customHeight="1" x14ac:dyDescent="0.25">
      <c r="I420" s="25"/>
      <c r="J420" s="25"/>
      <c r="K420" s="25"/>
      <c r="L420" s="25"/>
      <c r="M420" s="25"/>
      <c r="N420" s="25"/>
      <c r="O420" s="25"/>
    </row>
    <row r="421" spans="9:15" s="167" customFormat="1" ht="15" customHeight="1" x14ac:dyDescent="0.25">
      <c r="I421" s="25"/>
      <c r="J421" s="25"/>
      <c r="K421" s="25"/>
      <c r="L421" s="25"/>
      <c r="M421" s="25"/>
      <c r="N421" s="25"/>
      <c r="O421" s="25"/>
    </row>
    <row r="422" spans="9:15" s="167" customFormat="1" ht="15" customHeight="1" x14ac:dyDescent="0.25">
      <c r="I422" s="25"/>
      <c r="J422" s="25"/>
      <c r="K422" s="25"/>
      <c r="L422" s="25"/>
      <c r="M422" s="25"/>
      <c r="N422" s="25"/>
      <c r="O422" s="25"/>
    </row>
    <row r="423" spans="9:15" s="167" customFormat="1" ht="15" customHeight="1" x14ac:dyDescent="0.25">
      <c r="I423" s="25"/>
      <c r="J423" s="25"/>
      <c r="K423" s="25"/>
      <c r="L423" s="25"/>
      <c r="M423" s="25"/>
      <c r="N423" s="25"/>
      <c r="O423" s="25"/>
    </row>
    <row r="424" spans="9:15" s="167" customFormat="1" ht="15" customHeight="1" x14ac:dyDescent="0.25">
      <c r="I424" s="25"/>
      <c r="J424" s="25"/>
      <c r="K424" s="25"/>
      <c r="L424" s="25"/>
      <c r="M424" s="25"/>
      <c r="N424" s="25"/>
      <c r="O424" s="25"/>
    </row>
    <row r="425" spans="9:15" s="167" customFormat="1" ht="15" customHeight="1" x14ac:dyDescent="0.25">
      <c r="I425" s="25"/>
      <c r="J425" s="25"/>
      <c r="K425" s="25"/>
      <c r="L425" s="25"/>
      <c r="M425" s="25"/>
      <c r="N425" s="25"/>
      <c r="O425" s="25"/>
    </row>
    <row r="426" spans="9:15" s="167" customFormat="1" ht="15" customHeight="1" x14ac:dyDescent="0.25">
      <c r="I426" s="25"/>
      <c r="J426" s="25"/>
      <c r="K426" s="25"/>
      <c r="L426" s="25"/>
      <c r="M426" s="25"/>
      <c r="N426" s="25"/>
      <c r="O426" s="25"/>
    </row>
    <row r="427" spans="9:15" s="167" customFormat="1" ht="15" customHeight="1" x14ac:dyDescent="0.25">
      <c r="I427" s="25"/>
      <c r="J427" s="25"/>
      <c r="K427" s="25"/>
      <c r="L427" s="25"/>
      <c r="M427" s="25"/>
      <c r="N427" s="25"/>
      <c r="O427" s="25"/>
    </row>
    <row r="428" spans="9:15" s="167" customFormat="1" ht="15" customHeight="1" x14ac:dyDescent="0.25">
      <c r="I428" s="25"/>
      <c r="J428" s="25"/>
      <c r="K428" s="25"/>
      <c r="L428" s="25"/>
      <c r="M428" s="25"/>
      <c r="N428" s="25"/>
      <c r="O428" s="25"/>
    </row>
    <row r="429" spans="9:15" s="167" customFormat="1" ht="15" customHeight="1" x14ac:dyDescent="0.25">
      <c r="I429" s="25"/>
      <c r="J429" s="25"/>
      <c r="K429" s="25"/>
      <c r="L429" s="25"/>
      <c r="M429" s="25"/>
      <c r="N429" s="25"/>
      <c r="O429" s="25"/>
    </row>
    <row r="430" spans="9:15" s="167" customFormat="1" ht="15" customHeight="1" x14ac:dyDescent="0.25">
      <c r="I430" s="25"/>
      <c r="J430" s="25"/>
      <c r="K430" s="25"/>
      <c r="L430" s="25"/>
      <c r="M430" s="25"/>
      <c r="N430" s="25"/>
      <c r="O430" s="25"/>
    </row>
    <row r="431" spans="9:15" s="167" customFormat="1" ht="15" customHeight="1" x14ac:dyDescent="0.25">
      <c r="I431" s="25"/>
      <c r="J431" s="25"/>
      <c r="K431" s="25"/>
      <c r="L431" s="25"/>
      <c r="M431" s="25"/>
      <c r="N431" s="25"/>
      <c r="O431" s="25"/>
    </row>
    <row r="432" spans="9:15" s="167" customFormat="1" ht="15" customHeight="1" x14ac:dyDescent="0.25">
      <c r="I432" s="25"/>
      <c r="J432" s="25"/>
      <c r="K432" s="25"/>
      <c r="L432" s="25"/>
      <c r="M432" s="25"/>
      <c r="N432" s="25"/>
      <c r="O432" s="25"/>
    </row>
    <row r="433" spans="9:15" s="167" customFormat="1" ht="15" customHeight="1" x14ac:dyDescent="0.25">
      <c r="I433" s="25"/>
      <c r="J433" s="25"/>
      <c r="K433" s="25"/>
      <c r="L433" s="25"/>
      <c r="M433" s="25"/>
      <c r="N433" s="25"/>
      <c r="O433" s="25"/>
    </row>
    <row r="434" spans="9:15" s="167" customFormat="1" ht="15" customHeight="1" x14ac:dyDescent="0.25">
      <c r="I434" s="25"/>
      <c r="J434" s="25"/>
      <c r="K434" s="25"/>
      <c r="L434" s="25"/>
      <c r="M434" s="25"/>
      <c r="N434" s="25"/>
      <c r="O434" s="25"/>
    </row>
    <row r="435" spans="9:15" s="167" customFormat="1" ht="15" customHeight="1" x14ac:dyDescent="0.25">
      <c r="I435" s="25"/>
      <c r="J435" s="25"/>
      <c r="K435" s="25"/>
      <c r="L435" s="25"/>
      <c r="M435" s="25"/>
      <c r="N435" s="25"/>
      <c r="O435" s="25"/>
    </row>
    <row r="436" spans="9:15" s="167" customFormat="1" ht="15" customHeight="1" x14ac:dyDescent="0.25">
      <c r="I436" s="25"/>
      <c r="J436" s="25"/>
      <c r="K436" s="25"/>
      <c r="L436" s="25"/>
      <c r="M436" s="25"/>
      <c r="N436" s="25"/>
      <c r="O436" s="25"/>
    </row>
    <row r="437" spans="9:15" s="167" customFormat="1" ht="15" customHeight="1" x14ac:dyDescent="0.25">
      <c r="I437" s="25"/>
      <c r="J437" s="25"/>
      <c r="K437" s="25"/>
      <c r="L437" s="25"/>
      <c r="M437" s="25"/>
      <c r="N437" s="25"/>
      <c r="O437" s="25"/>
    </row>
    <row r="438" spans="9:15" s="167" customFormat="1" ht="15" customHeight="1" x14ac:dyDescent="0.25">
      <c r="I438" s="25"/>
      <c r="J438" s="25"/>
      <c r="K438" s="25"/>
      <c r="L438" s="25"/>
      <c r="M438" s="25"/>
      <c r="N438" s="25"/>
      <c r="O438" s="25"/>
    </row>
    <row r="439" spans="9:15" s="167" customFormat="1" ht="15" customHeight="1" x14ac:dyDescent="0.25">
      <c r="I439" s="25"/>
      <c r="J439" s="25"/>
      <c r="K439" s="25"/>
      <c r="L439" s="25"/>
      <c r="M439" s="25"/>
      <c r="N439" s="25"/>
      <c r="O439" s="25"/>
    </row>
    <row r="440" spans="9:15" s="167" customFormat="1" ht="15" customHeight="1" x14ac:dyDescent="0.25">
      <c r="I440" s="25"/>
      <c r="J440" s="25"/>
      <c r="K440" s="25"/>
      <c r="L440" s="25"/>
      <c r="M440" s="25"/>
      <c r="N440" s="25"/>
      <c r="O440" s="25"/>
    </row>
    <row r="441" spans="9:15" s="167" customFormat="1" ht="15" customHeight="1" x14ac:dyDescent="0.25">
      <c r="I441" s="25"/>
      <c r="J441" s="25"/>
      <c r="K441" s="25"/>
      <c r="L441" s="25"/>
      <c r="M441" s="25"/>
      <c r="N441" s="25"/>
      <c r="O441" s="25"/>
    </row>
    <row r="442" spans="9:15" s="167" customFormat="1" ht="15" customHeight="1" x14ac:dyDescent="0.25">
      <c r="I442" s="25"/>
      <c r="J442" s="25"/>
      <c r="K442" s="25"/>
      <c r="L442" s="25"/>
      <c r="M442" s="25"/>
      <c r="N442" s="25"/>
      <c r="O442" s="25"/>
    </row>
    <row r="443" spans="9:15" s="167" customFormat="1" ht="15" customHeight="1" x14ac:dyDescent="0.25">
      <c r="I443" s="25"/>
      <c r="J443" s="25"/>
      <c r="K443" s="25"/>
      <c r="L443" s="25"/>
      <c r="M443" s="25"/>
      <c r="N443" s="25"/>
      <c r="O443" s="25"/>
    </row>
    <row r="444" spans="9:15" s="167" customFormat="1" ht="15" customHeight="1" x14ac:dyDescent="0.25">
      <c r="I444" s="25"/>
      <c r="J444" s="25"/>
      <c r="K444" s="25"/>
      <c r="L444" s="25"/>
      <c r="M444" s="25"/>
      <c r="N444" s="25"/>
      <c r="O444" s="25"/>
    </row>
    <row r="445" spans="9:15" s="167" customFormat="1" ht="15" customHeight="1" x14ac:dyDescent="0.25">
      <c r="I445" s="25"/>
      <c r="J445" s="25"/>
      <c r="K445" s="25"/>
      <c r="L445" s="25"/>
      <c r="M445" s="25"/>
      <c r="N445" s="25"/>
      <c r="O445" s="25"/>
    </row>
    <row r="446" spans="9:15" s="167" customFormat="1" ht="15" customHeight="1" x14ac:dyDescent="0.25">
      <c r="I446" s="25"/>
      <c r="J446" s="25"/>
      <c r="K446" s="25"/>
      <c r="L446" s="25"/>
      <c r="M446" s="25"/>
      <c r="N446" s="25"/>
      <c r="O446" s="25"/>
    </row>
    <row r="447" spans="9:15" s="167" customFormat="1" ht="15" customHeight="1" x14ac:dyDescent="0.25">
      <c r="I447" s="25"/>
      <c r="J447" s="25"/>
      <c r="K447" s="25"/>
      <c r="L447" s="25"/>
      <c r="M447" s="25"/>
      <c r="N447" s="25"/>
      <c r="O447" s="25"/>
    </row>
    <row r="448" spans="9:15" s="167" customFormat="1" ht="15" customHeight="1" x14ac:dyDescent="0.25">
      <c r="I448" s="25"/>
      <c r="J448" s="25"/>
      <c r="K448" s="25"/>
      <c r="L448" s="25"/>
      <c r="M448" s="25"/>
      <c r="N448" s="25"/>
      <c r="O448" s="25"/>
    </row>
    <row r="449" spans="9:15" s="167" customFormat="1" ht="15" customHeight="1" x14ac:dyDescent="0.25">
      <c r="I449" s="25"/>
      <c r="J449" s="25"/>
      <c r="K449" s="25"/>
      <c r="L449" s="25"/>
      <c r="M449" s="25"/>
      <c r="N449" s="25"/>
      <c r="O449" s="25"/>
    </row>
    <row r="450" spans="9:15" s="167" customFormat="1" ht="15" customHeight="1" x14ac:dyDescent="0.25">
      <c r="I450" s="25"/>
      <c r="J450" s="25"/>
      <c r="K450" s="25"/>
      <c r="L450" s="25"/>
      <c r="M450" s="25"/>
      <c r="N450" s="25"/>
      <c r="O450" s="25"/>
    </row>
    <row r="451" spans="9:15" s="167" customFormat="1" ht="15" customHeight="1" x14ac:dyDescent="0.25">
      <c r="I451" s="25"/>
      <c r="J451" s="25"/>
      <c r="K451" s="25"/>
      <c r="L451" s="25"/>
      <c r="M451" s="25"/>
      <c r="N451" s="25"/>
      <c r="O451" s="25"/>
    </row>
    <row r="452" spans="9:15" s="167" customFormat="1" ht="15" customHeight="1" x14ac:dyDescent="0.25">
      <c r="I452" s="25"/>
      <c r="J452" s="25"/>
      <c r="K452" s="25"/>
      <c r="L452" s="25"/>
      <c r="M452" s="25"/>
      <c r="N452" s="25"/>
      <c r="O452" s="25"/>
    </row>
    <row r="453" spans="9:15" s="167" customFormat="1" ht="15" customHeight="1" x14ac:dyDescent="0.25">
      <c r="I453" s="25"/>
      <c r="J453" s="25"/>
      <c r="K453" s="25"/>
      <c r="L453" s="25"/>
      <c r="M453" s="25"/>
      <c r="N453" s="25"/>
      <c r="O453" s="25"/>
    </row>
    <row r="454" spans="9:15" s="167" customFormat="1" ht="15" customHeight="1" x14ac:dyDescent="0.25">
      <c r="I454" s="25"/>
      <c r="J454" s="25"/>
      <c r="K454" s="25"/>
      <c r="L454" s="25"/>
      <c r="M454" s="25"/>
      <c r="N454" s="25"/>
      <c r="O454" s="25"/>
    </row>
    <row r="455" spans="9:15" s="167" customFormat="1" ht="15" customHeight="1" x14ac:dyDescent="0.25">
      <c r="I455" s="25"/>
      <c r="J455" s="25"/>
      <c r="K455" s="25"/>
      <c r="L455" s="25"/>
      <c r="M455" s="25"/>
      <c r="N455" s="25"/>
      <c r="O455" s="25"/>
    </row>
    <row r="456" spans="9:15" s="167" customFormat="1" ht="15" customHeight="1" x14ac:dyDescent="0.25">
      <c r="I456" s="25"/>
      <c r="J456" s="25"/>
      <c r="K456" s="25"/>
      <c r="L456" s="25"/>
      <c r="M456" s="25"/>
      <c r="N456" s="25"/>
      <c r="O456" s="25"/>
    </row>
    <row r="457" spans="9:15" s="167" customFormat="1" ht="15" customHeight="1" x14ac:dyDescent="0.25">
      <c r="I457" s="25"/>
      <c r="J457" s="25"/>
      <c r="K457" s="25"/>
      <c r="L457" s="25"/>
      <c r="M457" s="25"/>
      <c r="N457" s="25"/>
      <c r="O457" s="25"/>
    </row>
    <row r="458" spans="9:15" s="167" customFormat="1" ht="15" customHeight="1" x14ac:dyDescent="0.25">
      <c r="I458" s="25"/>
      <c r="J458" s="25"/>
      <c r="K458" s="25"/>
      <c r="L458" s="25"/>
      <c r="M458" s="25"/>
      <c r="N458" s="25"/>
      <c r="O458" s="25"/>
    </row>
    <row r="459" spans="9:15" s="167" customFormat="1" ht="15" customHeight="1" x14ac:dyDescent="0.25">
      <c r="I459" s="25"/>
      <c r="J459" s="25"/>
      <c r="K459" s="25"/>
      <c r="L459" s="25"/>
      <c r="M459" s="25"/>
      <c r="N459" s="25"/>
      <c r="O459" s="25"/>
    </row>
    <row r="460" spans="9:15" s="167" customFormat="1" ht="15" customHeight="1" x14ac:dyDescent="0.25">
      <c r="I460" s="25"/>
      <c r="J460" s="25"/>
      <c r="K460" s="25"/>
      <c r="L460" s="25"/>
      <c r="M460" s="25"/>
      <c r="N460" s="25"/>
      <c r="O460" s="25"/>
    </row>
    <row r="461" spans="9:15" s="167" customFormat="1" ht="15" customHeight="1" x14ac:dyDescent="0.25">
      <c r="I461" s="25"/>
      <c r="J461" s="25"/>
      <c r="K461" s="25"/>
      <c r="L461" s="25"/>
      <c r="M461" s="25"/>
      <c r="N461" s="25"/>
      <c r="O461" s="25"/>
    </row>
    <row r="462" spans="9:15" s="167" customFormat="1" ht="15" customHeight="1" x14ac:dyDescent="0.25">
      <c r="I462" s="25"/>
      <c r="J462" s="25"/>
      <c r="K462" s="25"/>
      <c r="L462" s="25"/>
      <c r="M462" s="25"/>
      <c r="N462" s="25"/>
      <c r="O462" s="25"/>
    </row>
    <row r="463" spans="9:15" s="167" customFormat="1" ht="15" customHeight="1" x14ac:dyDescent="0.25">
      <c r="I463" s="25"/>
      <c r="J463" s="25"/>
      <c r="K463" s="25"/>
      <c r="L463" s="25"/>
      <c r="M463" s="25"/>
      <c r="N463" s="25"/>
      <c r="O463" s="25"/>
    </row>
    <row r="464" spans="9:15" s="167" customFormat="1" ht="15" customHeight="1" x14ac:dyDescent="0.25">
      <c r="I464" s="25"/>
      <c r="J464" s="25"/>
      <c r="K464" s="25"/>
      <c r="L464" s="25"/>
      <c r="M464" s="25"/>
      <c r="N464" s="25"/>
      <c r="O464" s="25"/>
    </row>
    <row r="465" spans="9:15" s="167" customFormat="1" ht="15" customHeight="1" x14ac:dyDescent="0.25">
      <c r="I465" s="25"/>
      <c r="J465" s="25"/>
      <c r="K465" s="25"/>
      <c r="L465" s="25"/>
      <c r="M465" s="25"/>
      <c r="N465" s="25"/>
      <c r="O465" s="25"/>
    </row>
    <row r="466" spans="9:15" s="167" customFormat="1" ht="15" customHeight="1" x14ac:dyDescent="0.25">
      <c r="I466" s="25"/>
      <c r="J466" s="25"/>
      <c r="K466" s="25"/>
      <c r="L466" s="25"/>
      <c r="M466" s="25"/>
      <c r="N466" s="25"/>
      <c r="O466" s="25"/>
    </row>
    <row r="467" spans="9:15" s="167" customFormat="1" ht="15" customHeight="1" x14ac:dyDescent="0.25">
      <c r="I467" s="25"/>
      <c r="J467" s="25"/>
      <c r="K467" s="25"/>
      <c r="L467" s="25"/>
      <c r="M467" s="25"/>
      <c r="N467" s="25"/>
      <c r="O467" s="25"/>
    </row>
    <row r="468" spans="9:15" s="167" customFormat="1" ht="15" customHeight="1" x14ac:dyDescent="0.25">
      <c r="I468" s="25"/>
      <c r="J468" s="25"/>
      <c r="K468" s="25"/>
      <c r="L468" s="25"/>
      <c r="M468" s="25"/>
      <c r="N468" s="25"/>
      <c r="O468" s="25"/>
    </row>
    <row r="469" spans="9:15" s="167" customFormat="1" ht="15" customHeight="1" x14ac:dyDescent="0.25">
      <c r="I469" s="25"/>
      <c r="J469" s="25"/>
      <c r="K469" s="25"/>
      <c r="L469" s="25"/>
      <c r="M469" s="25"/>
      <c r="N469" s="25"/>
      <c r="O469" s="25"/>
    </row>
    <row r="470" spans="9:15" s="167" customFormat="1" ht="15" customHeight="1" x14ac:dyDescent="0.25">
      <c r="I470" s="25"/>
      <c r="J470" s="25"/>
      <c r="K470" s="25"/>
      <c r="L470" s="25"/>
      <c r="M470" s="25"/>
      <c r="N470" s="25"/>
      <c r="O470" s="25"/>
    </row>
    <row r="471" spans="9:15" s="167" customFormat="1" ht="15" customHeight="1" x14ac:dyDescent="0.25">
      <c r="I471" s="25"/>
      <c r="J471" s="25"/>
      <c r="K471" s="25"/>
      <c r="L471" s="25"/>
      <c r="M471" s="25"/>
      <c r="N471" s="25"/>
      <c r="O471" s="25"/>
    </row>
    <row r="472" spans="9:15" s="167" customFormat="1" ht="15" customHeight="1" x14ac:dyDescent="0.25">
      <c r="I472" s="25"/>
      <c r="J472" s="25"/>
      <c r="K472" s="25"/>
      <c r="L472" s="25"/>
      <c r="M472" s="25"/>
      <c r="N472" s="25"/>
      <c r="O472" s="25"/>
    </row>
    <row r="473" spans="9:15" s="167" customFormat="1" ht="15" customHeight="1" x14ac:dyDescent="0.25">
      <c r="I473" s="25"/>
      <c r="J473" s="25"/>
      <c r="K473" s="25"/>
      <c r="L473" s="25"/>
      <c r="M473" s="25"/>
      <c r="N473" s="25"/>
      <c r="O473" s="25"/>
    </row>
    <row r="474" spans="9:15" s="167" customFormat="1" ht="15" customHeight="1" x14ac:dyDescent="0.25">
      <c r="I474" s="25"/>
      <c r="J474" s="25"/>
      <c r="K474" s="25"/>
      <c r="L474" s="25"/>
      <c r="M474" s="25"/>
      <c r="N474" s="25"/>
      <c r="O474" s="25"/>
    </row>
    <row r="475" spans="9:15" s="167" customFormat="1" ht="15" customHeight="1" x14ac:dyDescent="0.25">
      <c r="I475" s="25"/>
      <c r="J475" s="25"/>
      <c r="K475" s="25"/>
      <c r="L475" s="25"/>
      <c r="M475" s="25"/>
      <c r="N475" s="25"/>
      <c r="O475" s="25"/>
    </row>
    <row r="476" spans="9:15" s="167" customFormat="1" ht="15" customHeight="1" x14ac:dyDescent="0.25">
      <c r="I476" s="25"/>
      <c r="J476" s="25"/>
      <c r="K476" s="25"/>
      <c r="L476" s="25"/>
      <c r="M476" s="25"/>
      <c r="N476" s="25"/>
      <c r="O476" s="25"/>
    </row>
    <row r="477" spans="9:15" s="167" customFormat="1" ht="15" customHeight="1" x14ac:dyDescent="0.25">
      <c r="I477" s="25"/>
      <c r="J477" s="25"/>
      <c r="K477" s="25"/>
      <c r="L477" s="25"/>
      <c r="M477" s="25"/>
      <c r="N477" s="25"/>
      <c r="O477" s="25"/>
    </row>
    <row r="478" spans="9:15" s="167" customFormat="1" ht="15" customHeight="1" x14ac:dyDescent="0.25">
      <c r="I478" s="25"/>
      <c r="J478" s="25"/>
      <c r="K478" s="25"/>
      <c r="L478" s="25"/>
      <c r="M478" s="25"/>
      <c r="N478" s="25"/>
      <c r="O478" s="25"/>
    </row>
    <row r="479" spans="9:15" s="167" customFormat="1" ht="15" customHeight="1" x14ac:dyDescent="0.25">
      <c r="I479" s="25"/>
      <c r="J479" s="25"/>
      <c r="K479" s="25"/>
      <c r="L479" s="25"/>
      <c r="M479" s="25"/>
      <c r="N479" s="25"/>
      <c r="O479" s="25"/>
    </row>
    <row r="480" spans="9:15" s="167" customFormat="1" ht="15" customHeight="1" x14ac:dyDescent="0.25">
      <c r="I480" s="25"/>
      <c r="J480" s="25"/>
      <c r="K480" s="25"/>
      <c r="L480" s="25"/>
      <c r="M480" s="25"/>
      <c r="N480" s="25"/>
      <c r="O480" s="25"/>
    </row>
    <row r="481" spans="9:15" s="167" customFormat="1" ht="15" customHeight="1" x14ac:dyDescent="0.25">
      <c r="I481" s="25"/>
      <c r="J481" s="25"/>
      <c r="K481" s="25"/>
      <c r="L481" s="25"/>
      <c r="M481" s="25"/>
      <c r="N481" s="25"/>
      <c r="O481" s="25"/>
    </row>
    <row r="482" spans="9:15" s="167" customFormat="1" ht="15" customHeight="1" x14ac:dyDescent="0.25">
      <c r="I482" s="25"/>
      <c r="J482" s="25"/>
      <c r="K482" s="25"/>
      <c r="L482" s="25"/>
      <c r="M482" s="25"/>
      <c r="N482" s="25"/>
      <c r="O482" s="25"/>
    </row>
    <row r="483" spans="9:15" s="167" customFormat="1" ht="15" customHeight="1" x14ac:dyDescent="0.25">
      <c r="I483" s="25"/>
      <c r="J483" s="25"/>
      <c r="K483" s="25"/>
      <c r="L483" s="25"/>
      <c r="M483" s="25"/>
      <c r="N483" s="25"/>
      <c r="O483" s="25"/>
    </row>
    <row r="484" spans="9:15" s="167" customFormat="1" ht="15" customHeight="1" x14ac:dyDescent="0.25">
      <c r="I484" s="25"/>
      <c r="J484" s="25"/>
      <c r="K484" s="25"/>
      <c r="L484" s="25"/>
      <c r="M484" s="25"/>
      <c r="N484" s="25"/>
      <c r="O484" s="25"/>
    </row>
    <row r="485" spans="9:15" s="167" customFormat="1" ht="15" customHeight="1" x14ac:dyDescent="0.25">
      <c r="I485" s="25"/>
      <c r="J485" s="25"/>
      <c r="K485" s="25"/>
      <c r="L485" s="25"/>
      <c r="M485" s="25"/>
      <c r="N485" s="25"/>
      <c r="O485" s="25"/>
    </row>
    <row r="486" spans="9:15" s="167" customFormat="1" ht="15" customHeight="1" x14ac:dyDescent="0.25">
      <c r="I486" s="25"/>
      <c r="J486" s="25"/>
      <c r="K486" s="25"/>
      <c r="L486" s="25"/>
      <c r="M486" s="25"/>
      <c r="N486" s="25"/>
      <c r="O486" s="25"/>
    </row>
    <row r="487" spans="9:15" s="167" customFormat="1" ht="15" customHeight="1" x14ac:dyDescent="0.25">
      <c r="I487" s="25"/>
      <c r="J487" s="25"/>
      <c r="K487" s="25"/>
      <c r="L487" s="25"/>
      <c r="M487" s="25"/>
      <c r="N487" s="25"/>
      <c r="O487" s="25"/>
    </row>
    <row r="488" spans="9:15" s="167" customFormat="1" ht="15" customHeight="1" x14ac:dyDescent="0.25">
      <c r="I488" s="25"/>
      <c r="J488" s="25"/>
      <c r="K488" s="25"/>
      <c r="L488" s="25"/>
      <c r="M488" s="25"/>
      <c r="N488" s="25"/>
      <c r="O488" s="25"/>
    </row>
    <row r="489" spans="9:15" s="167" customFormat="1" ht="15" customHeight="1" x14ac:dyDescent="0.25">
      <c r="I489" s="25"/>
      <c r="J489" s="25"/>
      <c r="K489" s="25"/>
      <c r="L489" s="25"/>
      <c r="M489" s="25"/>
      <c r="N489" s="25"/>
      <c r="O489" s="25"/>
    </row>
    <row r="490" spans="9:15" s="167" customFormat="1" ht="15" customHeight="1" x14ac:dyDescent="0.25">
      <c r="I490" s="25"/>
      <c r="J490" s="25"/>
      <c r="K490" s="25"/>
      <c r="L490" s="25"/>
      <c r="M490" s="25"/>
      <c r="N490" s="25"/>
      <c r="O490" s="25"/>
    </row>
    <row r="491" spans="9:15" s="167" customFormat="1" ht="15" customHeight="1" x14ac:dyDescent="0.25">
      <c r="I491" s="25"/>
      <c r="J491" s="25"/>
      <c r="K491" s="25"/>
      <c r="L491" s="25"/>
      <c r="M491" s="25"/>
      <c r="N491" s="25"/>
      <c r="O491" s="25"/>
    </row>
    <row r="492" spans="9:15" s="167" customFormat="1" ht="15" customHeight="1" x14ac:dyDescent="0.25">
      <c r="I492" s="25"/>
      <c r="J492" s="25"/>
      <c r="K492" s="25"/>
      <c r="L492" s="25"/>
      <c r="M492" s="25"/>
      <c r="N492" s="25"/>
      <c r="O492" s="25"/>
    </row>
    <row r="493" spans="9:15" s="167" customFormat="1" ht="15" customHeight="1" x14ac:dyDescent="0.25">
      <c r="I493" s="25"/>
      <c r="J493" s="25"/>
      <c r="K493" s="25"/>
      <c r="L493" s="25"/>
      <c r="M493" s="25"/>
      <c r="N493" s="25"/>
      <c r="O493" s="25"/>
    </row>
    <row r="494" spans="9:15" s="167" customFormat="1" ht="15" customHeight="1" x14ac:dyDescent="0.25">
      <c r="I494" s="25"/>
      <c r="J494" s="25"/>
      <c r="K494" s="25"/>
      <c r="L494" s="25"/>
      <c r="M494" s="25"/>
      <c r="N494" s="25"/>
      <c r="O494" s="25"/>
    </row>
    <row r="495" spans="9:15" s="167" customFormat="1" ht="15" customHeight="1" x14ac:dyDescent="0.25">
      <c r="I495" s="25"/>
      <c r="J495" s="25"/>
      <c r="K495" s="25"/>
      <c r="L495" s="25"/>
      <c r="M495" s="25"/>
      <c r="N495" s="25"/>
      <c r="O495" s="25"/>
    </row>
    <row r="496" spans="9:15" s="167" customFormat="1" ht="15" customHeight="1" x14ac:dyDescent="0.25">
      <c r="I496" s="25"/>
      <c r="J496" s="25"/>
      <c r="K496" s="25"/>
      <c r="L496" s="25"/>
      <c r="M496" s="25"/>
      <c r="N496" s="25"/>
      <c r="O496" s="25"/>
    </row>
    <row r="497" spans="9:15" s="167" customFormat="1" ht="15" customHeight="1" x14ac:dyDescent="0.25">
      <c r="I497" s="25"/>
      <c r="J497" s="25"/>
      <c r="K497" s="25"/>
      <c r="L497" s="25"/>
      <c r="M497" s="25"/>
      <c r="N497" s="25"/>
      <c r="O497" s="25"/>
    </row>
    <row r="498" spans="9:15" s="167" customFormat="1" ht="15" customHeight="1" x14ac:dyDescent="0.25">
      <c r="I498" s="25"/>
      <c r="J498" s="25"/>
      <c r="K498" s="25"/>
      <c r="L498" s="25"/>
      <c r="M498" s="25"/>
      <c r="N498" s="25"/>
      <c r="O498" s="25"/>
    </row>
    <row r="499" spans="9:15" s="167" customFormat="1" ht="15" customHeight="1" x14ac:dyDescent="0.25">
      <c r="I499" s="25"/>
      <c r="J499" s="25"/>
      <c r="K499" s="25"/>
      <c r="L499" s="25"/>
      <c r="M499" s="25"/>
      <c r="N499" s="25"/>
      <c r="O499" s="25"/>
    </row>
    <row r="500" spans="9:15" s="167" customFormat="1" ht="15" customHeight="1" x14ac:dyDescent="0.25">
      <c r="I500" s="25"/>
      <c r="J500" s="25"/>
      <c r="K500" s="25"/>
      <c r="L500" s="25"/>
      <c r="M500" s="25"/>
      <c r="N500" s="25"/>
      <c r="O500" s="25"/>
    </row>
    <row r="501" spans="9:15" s="167" customFormat="1" ht="15" customHeight="1" x14ac:dyDescent="0.25">
      <c r="I501" s="25"/>
      <c r="J501" s="25"/>
      <c r="K501" s="25"/>
      <c r="L501" s="25"/>
      <c r="M501" s="25"/>
      <c r="N501" s="25"/>
      <c r="O501" s="25"/>
    </row>
    <row r="502" spans="9:15" s="167" customFormat="1" ht="15" customHeight="1" x14ac:dyDescent="0.25">
      <c r="I502" s="25"/>
      <c r="J502" s="25"/>
      <c r="K502" s="25"/>
      <c r="L502" s="25"/>
      <c r="M502" s="25"/>
      <c r="N502" s="25"/>
      <c r="O502" s="25"/>
    </row>
    <row r="503" spans="9:15" s="167" customFormat="1" ht="15" customHeight="1" x14ac:dyDescent="0.25">
      <c r="I503" s="25"/>
      <c r="J503" s="25"/>
      <c r="K503" s="25"/>
      <c r="L503" s="25"/>
      <c r="M503" s="25"/>
      <c r="N503" s="25"/>
      <c r="O503" s="25"/>
    </row>
    <row r="504" spans="9:15" s="167" customFormat="1" ht="15" customHeight="1" x14ac:dyDescent="0.25">
      <c r="I504" s="25"/>
      <c r="J504" s="25"/>
      <c r="K504" s="25"/>
      <c r="L504" s="25"/>
      <c r="M504" s="25"/>
      <c r="N504" s="25"/>
      <c r="O504" s="25"/>
    </row>
    <row r="505" spans="9:15" s="167" customFormat="1" ht="15" customHeight="1" x14ac:dyDescent="0.25">
      <c r="I505" s="25"/>
      <c r="J505" s="25"/>
      <c r="K505" s="25"/>
      <c r="L505" s="25"/>
      <c r="M505" s="25"/>
      <c r="N505" s="25"/>
      <c r="O505" s="25"/>
    </row>
    <row r="506" spans="9:15" s="167" customFormat="1" ht="15" customHeight="1" x14ac:dyDescent="0.25">
      <c r="I506" s="25"/>
      <c r="J506" s="25"/>
      <c r="K506" s="25"/>
      <c r="L506" s="25"/>
      <c r="M506" s="25"/>
      <c r="N506" s="25"/>
      <c r="O506" s="25"/>
    </row>
    <row r="507" spans="9:15" s="167" customFormat="1" ht="15" customHeight="1" x14ac:dyDescent="0.25">
      <c r="I507" s="25"/>
      <c r="J507" s="25"/>
      <c r="K507" s="25"/>
      <c r="L507" s="25"/>
      <c r="M507" s="25"/>
      <c r="N507" s="25"/>
      <c r="O507" s="25"/>
    </row>
    <row r="508" spans="9:15" s="167" customFormat="1" ht="15" customHeight="1" x14ac:dyDescent="0.25">
      <c r="I508" s="25"/>
      <c r="J508" s="25"/>
      <c r="K508" s="25"/>
      <c r="L508" s="25"/>
      <c r="M508" s="25"/>
      <c r="N508" s="25"/>
      <c r="O508" s="25"/>
    </row>
    <row r="509" spans="9:15" s="167" customFormat="1" ht="15" customHeight="1" x14ac:dyDescent="0.25">
      <c r="I509" s="25"/>
      <c r="J509" s="25"/>
      <c r="K509" s="25"/>
      <c r="L509" s="25"/>
      <c r="M509" s="25"/>
      <c r="N509" s="25"/>
      <c r="O509" s="25"/>
    </row>
    <row r="510" spans="9:15" s="167" customFormat="1" ht="15" customHeight="1" x14ac:dyDescent="0.25">
      <c r="I510" s="25"/>
      <c r="J510" s="25"/>
      <c r="K510" s="25"/>
      <c r="L510" s="25"/>
      <c r="M510" s="25"/>
      <c r="N510" s="25"/>
      <c r="O510" s="25"/>
    </row>
    <row r="511" spans="9:15" s="167" customFormat="1" ht="15" customHeight="1" x14ac:dyDescent="0.25">
      <c r="I511" s="25"/>
      <c r="J511" s="25"/>
      <c r="K511" s="25"/>
      <c r="L511" s="25"/>
      <c r="M511" s="25"/>
      <c r="N511" s="25"/>
      <c r="O511" s="25"/>
    </row>
    <row r="512" spans="9:15" s="167" customFormat="1" ht="15" customHeight="1" x14ac:dyDescent="0.25">
      <c r="I512" s="25"/>
      <c r="J512" s="25"/>
      <c r="K512" s="25"/>
      <c r="L512" s="25"/>
      <c r="M512" s="25"/>
      <c r="N512" s="25"/>
      <c r="O512" s="25"/>
    </row>
    <row r="513" spans="9:15" s="167" customFormat="1" ht="15" customHeight="1" x14ac:dyDescent="0.25">
      <c r="I513" s="25"/>
      <c r="J513" s="25"/>
      <c r="K513" s="25"/>
      <c r="L513" s="25"/>
      <c r="M513" s="25"/>
      <c r="N513" s="25"/>
      <c r="O513" s="25"/>
    </row>
    <row r="514" spans="9:15" s="167" customFormat="1" ht="15" customHeight="1" x14ac:dyDescent="0.25">
      <c r="I514" s="25"/>
      <c r="J514" s="25"/>
      <c r="K514" s="25"/>
      <c r="L514" s="25"/>
      <c r="M514" s="25"/>
      <c r="N514" s="25"/>
      <c r="O514" s="25"/>
    </row>
    <row r="515" spans="9:15" s="167" customFormat="1" ht="15" customHeight="1" x14ac:dyDescent="0.25">
      <c r="I515" s="25"/>
      <c r="J515" s="25"/>
      <c r="K515" s="25"/>
      <c r="L515" s="25"/>
      <c r="M515" s="25"/>
      <c r="N515" s="25"/>
      <c r="O515" s="25"/>
    </row>
    <row r="516" spans="9:15" s="167" customFormat="1" ht="15" customHeight="1" x14ac:dyDescent="0.25">
      <c r="I516" s="25"/>
      <c r="J516" s="25"/>
      <c r="K516" s="25"/>
      <c r="L516" s="25"/>
      <c r="M516" s="25"/>
      <c r="N516" s="25"/>
      <c r="O516" s="25"/>
    </row>
    <row r="517" spans="9:15" s="167" customFormat="1" ht="15" customHeight="1" x14ac:dyDescent="0.25">
      <c r="I517" s="25"/>
      <c r="J517" s="25"/>
      <c r="K517" s="25"/>
      <c r="L517" s="25"/>
      <c r="M517" s="25"/>
      <c r="N517" s="25"/>
      <c r="O517" s="25"/>
    </row>
    <row r="518" spans="9:15" s="167" customFormat="1" ht="15" customHeight="1" x14ac:dyDescent="0.25">
      <c r="I518" s="25"/>
      <c r="J518" s="25"/>
      <c r="K518" s="25"/>
      <c r="L518" s="25"/>
      <c r="M518" s="25"/>
      <c r="N518" s="25"/>
      <c r="O518" s="25"/>
    </row>
    <row r="519" spans="9:15" s="167" customFormat="1" ht="15" customHeight="1" x14ac:dyDescent="0.25">
      <c r="I519" s="25"/>
      <c r="J519" s="25"/>
      <c r="K519" s="25"/>
      <c r="L519" s="25"/>
      <c r="M519" s="25"/>
      <c r="N519" s="25"/>
      <c r="O519" s="25"/>
    </row>
    <row r="520" spans="9:15" s="167" customFormat="1" ht="15" customHeight="1" x14ac:dyDescent="0.25">
      <c r="I520" s="25"/>
      <c r="J520" s="25"/>
      <c r="K520" s="25"/>
      <c r="L520" s="25"/>
      <c r="M520" s="25"/>
      <c r="N520" s="25"/>
      <c r="O520" s="25"/>
    </row>
    <row r="521" spans="9:15" s="167" customFormat="1" ht="15" customHeight="1" x14ac:dyDescent="0.25">
      <c r="I521" s="25"/>
      <c r="J521" s="25"/>
      <c r="K521" s="25"/>
      <c r="L521" s="25"/>
      <c r="M521" s="25"/>
      <c r="N521" s="25"/>
      <c r="O521" s="25"/>
    </row>
    <row r="522" spans="9:15" s="167" customFormat="1" ht="15" customHeight="1" x14ac:dyDescent="0.25">
      <c r="I522" s="25"/>
      <c r="J522" s="25"/>
      <c r="K522" s="25"/>
      <c r="L522" s="25"/>
      <c r="M522" s="25"/>
      <c r="N522" s="25"/>
      <c r="O522" s="25"/>
    </row>
    <row r="523" spans="9:15" s="167" customFormat="1" ht="15" customHeight="1" x14ac:dyDescent="0.25">
      <c r="I523" s="25"/>
      <c r="J523" s="25"/>
      <c r="K523" s="25"/>
      <c r="L523" s="25"/>
      <c r="M523" s="25"/>
      <c r="N523" s="25"/>
      <c r="O523" s="25"/>
    </row>
    <row r="524" spans="9:15" s="167" customFormat="1" ht="15" customHeight="1" x14ac:dyDescent="0.25">
      <c r="I524" s="25"/>
      <c r="J524" s="25"/>
      <c r="K524" s="25"/>
      <c r="L524" s="25"/>
      <c r="M524" s="25"/>
      <c r="N524" s="25"/>
      <c r="O524" s="25"/>
    </row>
    <row r="525" spans="9:15" s="167" customFormat="1" ht="15" customHeight="1" x14ac:dyDescent="0.25">
      <c r="I525" s="25"/>
      <c r="J525" s="25"/>
      <c r="K525" s="25"/>
      <c r="L525" s="25"/>
      <c r="M525" s="25"/>
      <c r="N525" s="25"/>
      <c r="O525" s="25"/>
    </row>
    <row r="526" spans="9:15" s="167" customFormat="1" ht="15" customHeight="1" x14ac:dyDescent="0.25">
      <c r="I526" s="25"/>
      <c r="J526" s="25"/>
      <c r="K526" s="25"/>
      <c r="L526" s="25"/>
      <c r="M526" s="25"/>
      <c r="N526" s="25"/>
      <c r="O526" s="25"/>
    </row>
    <row r="527" spans="9:15" s="167" customFormat="1" ht="15" customHeight="1" x14ac:dyDescent="0.25">
      <c r="I527" s="25"/>
      <c r="J527" s="25"/>
      <c r="K527" s="25"/>
      <c r="L527" s="25"/>
      <c r="M527" s="25"/>
      <c r="N527" s="25"/>
      <c r="O527" s="25"/>
    </row>
    <row r="528" spans="9:15" s="167" customFormat="1" ht="15" customHeight="1" x14ac:dyDescent="0.25">
      <c r="I528" s="25"/>
      <c r="J528" s="25"/>
      <c r="K528" s="25"/>
      <c r="L528" s="25"/>
      <c r="M528" s="25"/>
      <c r="N528" s="25"/>
      <c r="O528" s="25"/>
    </row>
    <row r="529" spans="9:15" s="167" customFormat="1" ht="15" customHeight="1" x14ac:dyDescent="0.25">
      <c r="I529" s="25"/>
      <c r="J529" s="25"/>
      <c r="K529" s="25"/>
      <c r="L529" s="25"/>
      <c r="M529" s="25"/>
      <c r="N529" s="25"/>
      <c r="O529" s="25"/>
    </row>
    <row r="530" spans="9:15" s="167" customFormat="1" ht="15" customHeight="1" x14ac:dyDescent="0.25">
      <c r="I530" s="25"/>
      <c r="J530" s="25"/>
      <c r="K530" s="25"/>
      <c r="L530" s="25"/>
      <c r="M530" s="25"/>
      <c r="N530" s="25"/>
      <c r="O530" s="25"/>
    </row>
    <row r="531" spans="9:15" s="167" customFormat="1" ht="15" customHeight="1" x14ac:dyDescent="0.25">
      <c r="I531" s="25"/>
      <c r="J531" s="25"/>
      <c r="K531" s="25"/>
      <c r="L531" s="25"/>
      <c r="M531" s="25"/>
      <c r="N531" s="25"/>
      <c r="O531" s="25"/>
    </row>
    <row r="532" spans="9:15" s="167" customFormat="1" ht="15" customHeight="1" x14ac:dyDescent="0.25">
      <c r="I532" s="25"/>
      <c r="J532" s="25"/>
      <c r="K532" s="25"/>
      <c r="L532" s="25"/>
      <c r="M532" s="25"/>
      <c r="N532" s="25"/>
      <c r="O532" s="25"/>
    </row>
    <row r="533" spans="9:15" s="167" customFormat="1" ht="15" customHeight="1" x14ac:dyDescent="0.25">
      <c r="I533" s="25"/>
      <c r="J533" s="25"/>
      <c r="K533" s="25"/>
      <c r="L533" s="25"/>
      <c r="M533" s="25"/>
      <c r="N533" s="25"/>
      <c r="O533" s="25"/>
    </row>
    <row r="534" spans="9:15" s="167" customFormat="1" ht="15" customHeight="1" x14ac:dyDescent="0.25">
      <c r="I534" s="25"/>
      <c r="J534" s="25"/>
      <c r="K534" s="25"/>
      <c r="L534" s="25"/>
      <c r="M534" s="25"/>
      <c r="N534" s="25"/>
      <c r="O534" s="25"/>
    </row>
    <row r="535" spans="9:15" s="167" customFormat="1" ht="15" customHeight="1" x14ac:dyDescent="0.25">
      <c r="I535" s="25"/>
      <c r="J535" s="25"/>
      <c r="K535" s="25"/>
      <c r="L535" s="25"/>
      <c r="M535" s="25"/>
      <c r="N535" s="25"/>
      <c r="O535" s="25"/>
    </row>
    <row r="536" spans="9:15" s="167" customFormat="1" ht="15" customHeight="1" x14ac:dyDescent="0.25">
      <c r="I536" s="25"/>
      <c r="J536" s="25"/>
      <c r="K536" s="25"/>
      <c r="L536" s="25"/>
      <c r="M536" s="25"/>
      <c r="N536" s="25"/>
      <c r="O536" s="25"/>
    </row>
    <row r="537" spans="9:15" s="167" customFormat="1" ht="15" customHeight="1" x14ac:dyDescent="0.25">
      <c r="I537" s="25"/>
      <c r="J537" s="25"/>
      <c r="K537" s="25"/>
      <c r="L537" s="25"/>
      <c r="M537" s="25"/>
      <c r="N537" s="25"/>
      <c r="O537" s="25"/>
    </row>
    <row r="538" spans="9:15" s="167" customFormat="1" ht="15" customHeight="1" x14ac:dyDescent="0.25">
      <c r="I538" s="25"/>
      <c r="J538" s="25"/>
      <c r="K538" s="25"/>
      <c r="L538" s="25"/>
      <c r="M538" s="25"/>
      <c r="N538" s="25"/>
      <c r="O538" s="25"/>
    </row>
    <row r="539" spans="9:15" s="167" customFormat="1" ht="15" customHeight="1" x14ac:dyDescent="0.25">
      <c r="I539" s="25"/>
      <c r="J539" s="25"/>
      <c r="K539" s="25"/>
      <c r="L539" s="25"/>
      <c r="M539" s="25"/>
      <c r="N539" s="25"/>
      <c r="O539" s="25"/>
    </row>
    <row r="540" spans="9:15" s="167" customFormat="1" ht="15" customHeight="1" x14ac:dyDescent="0.25">
      <c r="I540" s="25"/>
      <c r="J540" s="25"/>
      <c r="K540" s="25"/>
      <c r="L540" s="25"/>
      <c r="M540" s="25"/>
      <c r="N540" s="25"/>
      <c r="O540" s="25"/>
    </row>
    <row r="541" spans="9:15" s="167" customFormat="1" ht="15" customHeight="1" x14ac:dyDescent="0.25">
      <c r="I541" s="25"/>
      <c r="J541" s="25"/>
      <c r="K541" s="25"/>
      <c r="L541" s="25"/>
      <c r="M541" s="25"/>
      <c r="N541" s="25"/>
      <c r="O541" s="25"/>
    </row>
    <row r="542" spans="9:15" s="167" customFormat="1" ht="15" customHeight="1" x14ac:dyDescent="0.25">
      <c r="I542" s="25"/>
      <c r="J542" s="25"/>
      <c r="K542" s="25"/>
      <c r="L542" s="25"/>
      <c r="M542" s="25"/>
      <c r="N542" s="25"/>
      <c r="O542" s="25"/>
    </row>
    <row r="543" spans="9:15" s="167" customFormat="1" ht="15" customHeight="1" x14ac:dyDescent="0.25">
      <c r="I543" s="25"/>
      <c r="J543" s="25"/>
      <c r="K543" s="25"/>
      <c r="L543" s="25"/>
      <c r="M543" s="25"/>
      <c r="N543" s="25"/>
      <c r="O543" s="25"/>
    </row>
    <row r="544" spans="9:15" s="167" customFormat="1" ht="15" customHeight="1" x14ac:dyDescent="0.25">
      <c r="I544" s="25"/>
      <c r="J544" s="25"/>
      <c r="K544" s="25"/>
      <c r="L544" s="25"/>
      <c r="M544" s="25"/>
      <c r="N544" s="25"/>
      <c r="O544" s="25"/>
    </row>
    <row r="545" spans="9:15" s="167" customFormat="1" ht="15" customHeight="1" x14ac:dyDescent="0.25">
      <c r="I545" s="25"/>
      <c r="J545" s="25"/>
      <c r="K545" s="25"/>
      <c r="L545" s="25"/>
      <c r="M545" s="25"/>
      <c r="N545" s="25"/>
      <c r="O545" s="25"/>
    </row>
    <row r="546" spans="9:15" s="167" customFormat="1" ht="15" customHeight="1" x14ac:dyDescent="0.25">
      <c r="I546" s="25"/>
      <c r="J546" s="25"/>
      <c r="K546" s="25"/>
      <c r="L546" s="25"/>
      <c r="M546" s="25"/>
      <c r="N546" s="25"/>
      <c r="O546" s="25"/>
    </row>
    <row r="547" spans="9:15" s="167" customFormat="1" ht="15" customHeight="1" x14ac:dyDescent="0.25">
      <c r="I547" s="25"/>
      <c r="J547" s="25"/>
      <c r="K547" s="25"/>
      <c r="L547" s="25"/>
      <c r="M547" s="25"/>
      <c r="N547" s="25"/>
      <c r="O547" s="25"/>
    </row>
    <row r="548" spans="9:15" s="167" customFormat="1" ht="15" customHeight="1" x14ac:dyDescent="0.25">
      <c r="I548" s="25"/>
      <c r="J548" s="25"/>
      <c r="K548" s="25"/>
      <c r="L548" s="25"/>
      <c r="M548" s="25"/>
      <c r="N548" s="25"/>
      <c r="O548" s="25"/>
    </row>
    <row r="549" spans="9:15" s="167" customFormat="1" ht="15" customHeight="1" x14ac:dyDescent="0.25">
      <c r="I549" s="25"/>
      <c r="J549" s="25"/>
      <c r="K549" s="25"/>
      <c r="L549" s="25"/>
      <c r="M549" s="25"/>
      <c r="N549" s="25"/>
      <c r="O549" s="25"/>
    </row>
    <row r="550" spans="9:15" s="167" customFormat="1" ht="15" customHeight="1" x14ac:dyDescent="0.25">
      <c r="I550" s="25"/>
      <c r="J550" s="25"/>
      <c r="K550" s="25"/>
      <c r="L550" s="25"/>
      <c r="M550" s="25"/>
      <c r="N550" s="25"/>
      <c r="O550" s="25"/>
    </row>
    <row r="551" spans="9:15" s="167" customFormat="1" ht="15" customHeight="1" x14ac:dyDescent="0.25">
      <c r="I551" s="25"/>
      <c r="J551" s="25"/>
      <c r="K551" s="25"/>
      <c r="L551" s="25"/>
      <c r="M551" s="25"/>
      <c r="N551" s="25"/>
      <c r="O551" s="25"/>
    </row>
    <row r="552" spans="9:15" s="167" customFormat="1" ht="15" customHeight="1" x14ac:dyDescent="0.25">
      <c r="I552" s="25"/>
      <c r="J552" s="25"/>
      <c r="K552" s="25"/>
      <c r="L552" s="25"/>
      <c r="M552" s="25"/>
      <c r="N552" s="25"/>
      <c r="O552" s="25"/>
    </row>
    <row r="553" spans="9:15" s="167" customFormat="1" ht="15" customHeight="1" x14ac:dyDescent="0.25">
      <c r="I553" s="25"/>
      <c r="J553" s="25"/>
      <c r="K553" s="25"/>
      <c r="L553" s="25"/>
      <c r="M553" s="25"/>
      <c r="N553" s="25"/>
      <c r="O553" s="25"/>
    </row>
    <row r="554" spans="9:15" s="167" customFormat="1" ht="15" customHeight="1" x14ac:dyDescent="0.25">
      <c r="I554" s="25"/>
      <c r="J554" s="25"/>
      <c r="K554" s="25"/>
      <c r="L554" s="25"/>
      <c r="M554" s="25"/>
      <c r="N554" s="25"/>
      <c r="O554" s="25"/>
    </row>
    <row r="555" spans="9:15" s="167" customFormat="1" ht="15" customHeight="1" x14ac:dyDescent="0.25">
      <c r="I555" s="25"/>
      <c r="J555" s="25"/>
      <c r="K555" s="25"/>
      <c r="L555" s="25"/>
      <c r="M555" s="25"/>
      <c r="N555" s="25"/>
      <c r="O555" s="25"/>
    </row>
    <row r="556" spans="9:15" s="167" customFormat="1" ht="15" customHeight="1" x14ac:dyDescent="0.25">
      <c r="I556" s="25"/>
      <c r="J556" s="25"/>
      <c r="K556" s="25"/>
      <c r="L556" s="25"/>
      <c r="M556" s="25"/>
      <c r="N556" s="25"/>
      <c r="O556" s="25"/>
    </row>
    <row r="557" spans="9:15" s="167" customFormat="1" ht="15" customHeight="1" x14ac:dyDescent="0.25">
      <c r="I557" s="25"/>
      <c r="J557" s="25"/>
      <c r="K557" s="25"/>
      <c r="L557" s="25"/>
      <c r="M557" s="25"/>
      <c r="N557" s="25"/>
      <c r="O557" s="25"/>
    </row>
    <row r="558" spans="9:15" s="167" customFormat="1" ht="15" customHeight="1" x14ac:dyDescent="0.25">
      <c r="I558" s="25"/>
      <c r="J558" s="25"/>
      <c r="K558" s="25"/>
      <c r="L558" s="25"/>
      <c r="M558" s="25"/>
      <c r="N558" s="25"/>
      <c r="O558" s="25"/>
    </row>
    <row r="559" spans="9:15" s="167" customFormat="1" ht="15" customHeight="1" x14ac:dyDescent="0.25">
      <c r="I559" s="25"/>
      <c r="J559" s="25"/>
      <c r="K559" s="25"/>
      <c r="L559" s="25"/>
      <c r="M559" s="25"/>
      <c r="N559" s="25"/>
      <c r="O559" s="25"/>
    </row>
    <row r="560" spans="9:15" s="167" customFormat="1" ht="15" customHeight="1" x14ac:dyDescent="0.25">
      <c r="I560" s="25"/>
      <c r="J560" s="25"/>
      <c r="K560" s="25"/>
      <c r="L560" s="25"/>
      <c r="M560" s="25"/>
      <c r="N560" s="25"/>
      <c r="O560" s="25"/>
    </row>
    <row r="561" spans="9:15" s="167" customFormat="1" ht="15" customHeight="1" x14ac:dyDescent="0.25">
      <c r="I561" s="25"/>
      <c r="J561" s="25"/>
      <c r="K561" s="25"/>
      <c r="L561" s="25"/>
      <c r="M561" s="25"/>
      <c r="N561" s="25"/>
      <c r="O561" s="25"/>
    </row>
    <row r="562" spans="9:15" s="167" customFormat="1" ht="15" customHeight="1" x14ac:dyDescent="0.25">
      <c r="I562" s="25"/>
      <c r="J562" s="25"/>
      <c r="K562" s="25"/>
      <c r="L562" s="25"/>
      <c r="M562" s="25"/>
      <c r="N562" s="25"/>
      <c r="O562" s="25"/>
    </row>
    <row r="563" spans="9:15" s="167" customFormat="1" ht="15" customHeight="1" x14ac:dyDescent="0.25">
      <c r="I563" s="25"/>
      <c r="J563" s="25"/>
      <c r="K563" s="25"/>
      <c r="L563" s="25"/>
      <c r="M563" s="25"/>
      <c r="N563" s="25"/>
      <c r="O563" s="25"/>
    </row>
    <row r="564" spans="9:15" s="167" customFormat="1" ht="15" customHeight="1" x14ac:dyDescent="0.25">
      <c r="I564" s="25"/>
      <c r="J564" s="25"/>
      <c r="K564" s="25"/>
      <c r="L564" s="25"/>
      <c r="M564" s="25"/>
      <c r="N564" s="25"/>
      <c r="O564" s="25"/>
    </row>
    <row r="565" spans="9:15" s="167" customFormat="1" ht="15" customHeight="1" x14ac:dyDescent="0.25">
      <c r="I565" s="25"/>
      <c r="J565" s="25"/>
      <c r="K565" s="25"/>
      <c r="L565" s="25"/>
      <c r="M565" s="25"/>
      <c r="N565" s="25"/>
      <c r="O565" s="25"/>
    </row>
    <row r="566" spans="9:15" s="167" customFormat="1" ht="15" customHeight="1" x14ac:dyDescent="0.25">
      <c r="I566" s="25"/>
      <c r="J566" s="25"/>
      <c r="K566" s="25"/>
      <c r="L566" s="25"/>
      <c r="M566" s="25"/>
      <c r="N566" s="25"/>
      <c r="O566" s="25"/>
    </row>
    <row r="567" spans="9:15" s="167" customFormat="1" ht="15" customHeight="1" x14ac:dyDescent="0.25">
      <c r="I567" s="25"/>
      <c r="J567" s="25"/>
      <c r="K567" s="25"/>
      <c r="L567" s="25"/>
      <c r="M567" s="25"/>
      <c r="N567" s="25"/>
      <c r="O567" s="25"/>
    </row>
    <row r="568" spans="9:15" s="167" customFormat="1" ht="15" customHeight="1" x14ac:dyDescent="0.25">
      <c r="I568" s="25"/>
      <c r="J568" s="25"/>
      <c r="K568" s="25"/>
      <c r="L568" s="25"/>
      <c r="M568" s="25"/>
      <c r="N568" s="25"/>
      <c r="O568" s="25"/>
    </row>
    <row r="569" spans="9:15" s="167" customFormat="1" ht="15" customHeight="1" x14ac:dyDescent="0.25">
      <c r="I569" s="25"/>
      <c r="J569" s="25"/>
      <c r="K569" s="25"/>
      <c r="L569" s="25"/>
      <c r="M569" s="25"/>
      <c r="N569" s="25"/>
      <c r="O569" s="25"/>
    </row>
    <row r="570" spans="9:15" s="167" customFormat="1" ht="15" customHeight="1" x14ac:dyDescent="0.25">
      <c r="I570" s="25"/>
      <c r="J570" s="25"/>
      <c r="K570" s="25"/>
      <c r="L570" s="25"/>
      <c r="M570" s="25"/>
      <c r="N570" s="25"/>
      <c r="O570" s="25"/>
    </row>
    <row r="571" spans="9:15" s="167" customFormat="1" ht="15" customHeight="1" x14ac:dyDescent="0.25">
      <c r="I571" s="25"/>
      <c r="J571" s="25"/>
      <c r="K571" s="25"/>
      <c r="L571" s="25"/>
      <c r="M571" s="25"/>
      <c r="N571" s="25"/>
      <c r="O571" s="25"/>
    </row>
    <row r="572" spans="9:15" s="167" customFormat="1" ht="15" customHeight="1" x14ac:dyDescent="0.25">
      <c r="I572" s="25"/>
      <c r="J572" s="25"/>
      <c r="K572" s="25"/>
      <c r="L572" s="25"/>
      <c r="M572" s="25"/>
      <c r="N572" s="25"/>
      <c r="O572" s="25"/>
    </row>
    <row r="573" spans="9:15" s="167" customFormat="1" ht="15" customHeight="1" x14ac:dyDescent="0.25">
      <c r="I573" s="25"/>
      <c r="J573" s="25"/>
      <c r="K573" s="25"/>
      <c r="L573" s="25"/>
      <c r="M573" s="25"/>
      <c r="N573" s="25"/>
      <c r="O573" s="25"/>
    </row>
    <row r="574" spans="9:15" s="167" customFormat="1" ht="15" customHeight="1" x14ac:dyDescent="0.25">
      <c r="I574" s="25"/>
      <c r="J574" s="25"/>
      <c r="K574" s="25"/>
      <c r="L574" s="25"/>
      <c r="M574" s="25"/>
      <c r="N574" s="25"/>
      <c r="O574" s="25"/>
    </row>
    <row r="575" spans="9:15" s="167" customFormat="1" ht="15" customHeight="1" x14ac:dyDescent="0.25">
      <c r="I575" s="25"/>
      <c r="J575" s="25"/>
      <c r="K575" s="25"/>
      <c r="L575" s="25"/>
      <c r="M575" s="25"/>
      <c r="N575" s="25"/>
      <c r="O575" s="25"/>
    </row>
    <row r="576" spans="9:15" s="167" customFormat="1" ht="15" customHeight="1" x14ac:dyDescent="0.25">
      <c r="I576" s="25"/>
      <c r="J576" s="25"/>
      <c r="K576" s="25"/>
      <c r="L576" s="25"/>
      <c r="M576" s="25"/>
      <c r="N576" s="25"/>
      <c r="O576" s="25"/>
    </row>
    <row r="577" spans="9:15" s="167" customFormat="1" ht="15" customHeight="1" x14ac:dyDescent="0.25">
      <c r="I577" s="25"/>
      <c r="J577" s="25"/>
      <c r="K577" s="25"/>
      <c r="L577" s="25"/>
      <c r="M577" s="25"/>
      <c r="N577" s="25"/>
      <c r="O577" s="25"/>
    </row>
    <row r="578" spans="9:15" s="167" customFormat="1" ht="15" customHeight="1" x14ac:dyDescent="0.25">
      <c r="I578" s="25"/>
      <c r="J578" s="25"/>
      <c r="K578" s="25"/>
      <c r="L578" s="25"/>
      <c r="M578" s="25"/>
      <c r="N578" s="25"/>
      <c r="O578" s="25"/>
    </row>
    <row r="579" spans="9:15" s="167" customFormat="1" ht="15" customHeight="1" x14ac:dyDescent="0.25">
      <c r="I579" s="25"/>
      <c r="J579" s="25"/>
      <c r="K579" s="25"/>
      <c r="L579" s="25"/>
      <c r="M579" s="25"/>
      <c r="N579" s="25"/>
      <c r="O579" s="25"/>
    </row>
    <row r="580" spans="9:15" s="167" customFormat="1" ht="15" customHeight="1" x14ac:dyDescent="0.25">
      <c r="I580" s="25"/>
      <c r="J580" s="25"/>
      <c r="K580" s="25"/>
      <c r="L580" s="25"/>
      <c r="M580" s="25"/>
      <c r="N580" s="25"/>
      <c r="O580" s="25"/>
    </row>
    <row r="581" spans="9:15" s="167" customFormat="1" ht="15" customHeight="1" x14ac:dyDescent="0.25">
      <c r="I581" s="25"/>
      <c r="J581" s="25"/>
      <c r="K581" s="25"/>
      <c r="L581" s="25"/>
      <c r="M581" s="25"/>
      <c r="N581" s="25"/>
      <c r="O581" s="25"/>
    </row>
    <row r="582" spans="9:15" s="167" customFormat="1" ht="15" customHeight="1" x14ac:dyDescent="0.25">
      <c r="I582" s="25"/>
      <c r="J582" s="25"/>
      <c r="K582" s="25"/>
      <c r="L582" s="25"/>
      <c r="M582" s="25"/>
      <c r="N582" s="25"/>
      <c r="O582" s="25"/>
    </row>
    <row r="583" spans="9:15" s="167" customFormat="1" ht="15" customHeight="1" x14ac:dyDescent="0.25">
      <c r="I583" s="25"/>
      <c r="J583" s="25"/>
      <c r="K583" s="25"/>
      <c r="L583" s="25"/>
      <c r="M583" s="25"/>
      <c r="N583" s="25"/>
      <c r="O583" s="25"/>
    </row>
    <row r="584" spans="9:15" s="167" customFormat="1" ht="15" customHeight="1" x14ac:dyDescent="0.25">
      <c r="I584" s="25"/>
      <c r="J584" s="25"/>
      <c r="K584" s="25"/>
      <c r="L584" s="25"/>
      <c r="M584" s="25"/>
      <c r="N584" s="25"/>
      <c r="O584" s="25"/>
    </row>
    <row r="585" spans="9:15" s="167" customFormat="1" ht="15" customHeight="1" x14ac:dyDescent="0.25">
      <c r="I585" s="25"/>
      <c r="J585" s="25"/>
      <c r="K585" s="25"/>
      <c r="L585" s="25"/>
      <c r="M585" s="25"/>
      <c r="N585" s="25"/>
      <c r="O585" s="25"/>
    </row>
    <row r="586" spans="9:15" s="167" customFormat="1" ht="15" customHeight="1" x14ac:dyDescent="0.25">
      <c r="I586" s="25"/>
      <c r="J586" s="25"/>
      <c r="K586" s="25"/>
      <c r="L586" s="25"/>
      <c r="M586" s="25"/>
      <c r="N586" s="25"/>
      <c r="O586" s="25"/>
    </row>
    <row r="587" spans="9:15" s="167" customFormat="1" ht="15" customHeight="1" x14ac:dyDescent="0.25">
      <c r="I587" s="25"/>
      <c r="J587" s="25"/>
      <c r="K587" s="25"/>
      <c r="L587" s="25"/>
      <c r="M587" s="25"/>
      <c r="N587" s="25"/>
      <c r="O587" s="25"/>
    </row>
    <row r="588" spans="9:15" s="167" customFormat="1" ht="15" customHeight="1" x14ac:dyDescent="0.25">
      <c r="I588" s="25"/>
      <c r="J588" s="25"/>
      <c r="K588" s="25"/>
      <c r="L588" s="25"/>
      <c r="M588" s="25"/>
      <c r="N588" s="25"/>
      <c r="O588" s="25"/>
    </row>
    <row r="589" spans="9:15" s="167" customFormat="1" ht="15" customHeight="1" x14ac:dyDescent="0.25">
      <c r="I589" s="25"/>
      <c r="J589" s="25"/>
      <c r="K589" s="25"/>
      <c r="L589" s="25"/>
      <c r="M589" s="25"/>
      <c r="N589" s="25"/>
      <c r="O589" s="25"/>
    </row>
    <row r="590" spans="9:15" s="167" customFormat="1" ht="15" customHeight="1" x14ac:dyDescent="0.25">
      <c r="I590" s="25"/>
      <c r="J590" s="25"/>
      <c r="K590" s="25"/>
      <c r="L590" s="25"/>
      <c r="M590" s="25"/>
      <c r="N590" s="25"/>
      <c r="O590" s="25"/>
    </row>
    <row r="591" spans="9:15" s="167" customFormat="1" ht="15" customHeight="1" x14ac:dyDescent="0.25">
      <c r="I591" s="25"/>
      <c r="J591" s="25"/>
      <c r="K591" s="25"/>
      <c r="L591" s="25"/>
      <c r="M591" s="25"/>
      <c r="N591" s="25"/>
      <c r="O591" s="25"/>
    </row>
    <row r="592" spans="9:15" s="167" customFormat="1" ht="15" customHeight="1" x14ac:dyDescent="0.25">
      <c r="I592" s="25"/>
      <c r="J592" s="25"/>
      <c r="K592" s="25"/>
      <c r="L592" s="25"/>
      <c r="M592" s="25"/>
      <c r="N592" s="25"/>
      <c r="O592" s="25"/>
    </row>
    <row r="593" spans="9:15" s="167" customFormat="1" ht="15" customHeight="1" x14ac:dyDescent="0.25">
      <c r="I593" s="25"/>
      <c r="J593" s="25"/>
      <c r="K593" s="25"/>
      <c r="L593" s="25"/>
      <c r="M593" s="25"/>
      <c r="N593" s="25"/>
      <c r="O593" s="25"/>
    </row>
    <row r="594" spans="9:15" s="167" customFormat="1" ht="15" customHeight="1" x14ac:dyDescent="0.25">
      <c r="I594" s="25"/>
      <c r="J594" s="25"/>
      <c r="K594" s="25"/>
      <c r="L594" s="25"/>
      <c r="M594" s="25"/>
      <c r="N594" s="25"/>
      <c r="O594" s="25"/>
    </row>
    <row r="595" spans="9:15" s="167" customFormat="1" ht="15" customHeight="1" x14ac:dyDescent="0.25">
      <c r="I595" s="25"/>
      <c r="J595" s="25"/>
      <c r="K595" s="25"/>
      <c r="L595" s="25"/>
      <c r="M595" s="25"/>
      <c r="N595" s="25"/>
      <c r="O595" s="25"/>
    </row>
    <row r="596" spans="9:15" s="167" customFormat="1" ht="15" customHeight="1" x14ac:dyDescent="0.25">
      <c r="I596" s="25"/>
      <c r="J596" s="25"/>
      <c r="K596" s="25"/>
      <c r="L596" s="25"/>
      <c r="M596" s="25"/>
      <c r="N596" s="25"/>
      <c r="O596" s="25"/>
    </row>
    <row r="597" spans="9:15" s="167" customFormat="1" ht="15" customHeight="1" x14ac:dyDescent="0.25">
      <c r="I597" s="25"/>
      <c r="J597" s="25"/>
      <c r="K597" s="25"/>
      <c r="L597" s="25"/>
      <c r="M597" s="25"/>
      <c r="N597" s="25"/>
      <c r="O597" s="25"/>
    </row>
    <row r="598" spans="9:15" s="167" customFormat="1" ht="15" customHeight="1" x14ac:dyDescent="0.25">
      <c r="I598" s="25"/>
      <c r="J598" s="25"/>
      <c r="K598" s="25"/>
      <c r="L598" s="25"/>
      <c r="M598" s="25"/>
      <c r="N598" s="25"/>
      <c r="O598" s="25"/>
    </row>
    <row r="599" spans="9:15" s="167" customFormat="1" ht="15" customHeight="1" x14ac:dyDescent="0.25">
      <c r="I599" s="25"/>
      <c r="J599" s="25"/>
      <c r="K599" s="25"/>
      <c r="L599" s="25"/>
      <c r="M599" s="25"/>
      <c r="N599" s="25"/>
      <c r="O599" s="25"/>
    </row>
    <row r="600" spans="9:15" s="167" customFormat="1" ht="15" customHeight="1" x14ac:dyDescent="0.25">
      <c r="I600" s="25"/>
      <c r="J600" s="25"/>
      <c r="K600" s="25"/>
      <c r="L600" s="25"/>
      <c r="M600" s="25"/>
      <c r="N600" s="25"/>
      <c r="O600" s="25"/>
    </row>
    <row r="601" spans="9:15" s="167" customFormat="1" ht="15" customHeight="1" x14ac:dyDescent="0.25">
      <c r="I601" s="25"/>
      <c r="J601" s="25"/>
      <c r="K601" s="25"/>
      <c r="L601" s="25"/>
      <c r="M601" s="25"/>
      <c r="N601" s="25"/>
      <c r="O601" s="25"/>
    </row>
    <row r="602" spans="9:15" s="167" customFormat="1" ht="15" customHeight="1" x14ac:dyDescent="0.25">
      <c r="I602" s="25"/>
      <c r="J602" s="25"/>
      <c r="K602" s="25"/>
      <c r="L602" s="25"/>
      <c r="M602" s="25"/>
      <c r="N602" s="25"/>
      <c r="O602" s="25"/>
    </row>
    <row r="603" spans="9:15" s="167" customFormat="1" ht="15" customHeight="1" x14ac:dyDescent="0.25">
      <c r="I603" s="25"/>
      <c r="J603" s="25"/>
      <c r="K603" s="25"/>
      <c r="L603" s="25"/>
      <c r="M603" s="25"/>
      <c r="N603" s="25"/>
      <c r="O603" s="25"/>
    </row>
    <row r="604" spans="9:15" s="167" customFormat="1" ht="15" customHeight="1" x14ac:dyDescent="0.25">
      <c r="I604" s="25"/>
      <c r="J604" s="25"/>
      <c r="K604" s="25"/>
      <c r="L604" s="25"/>
      <c r="M604" s="25"/>
      <c r="N604" s="25"/>
      <c r="O604" s="25"/>
    </row>
    <row r="605" spans="9:15" s="167" customFormat="1" ht="15" customHeight="1" x14ac:dyDescent="0.25">
      <c r="I605" s="25"/>
      <c r="J605" s="25"/>
      <c r="K605" s="25"/>
      <c r="L605" s="25"/>
      <c r="M605" s="25"/>
      <c r="N605" s="25"/>
      <c r="O605" s="25"/>
    </row>
    <row r="606" spans="9:15" s="167" customFormat="1" ht="15" customHeight="1" x14ac:dyDescent="0.25">
      <c r="I606" s="25"/>
      <c r="J606" s="25"/>
      <c r="K606" s="25"/>
      <c r="L606" s="25"/>
      <c r="M606" s="25"/>
      <c r="N606" s="25"/>
      <c r="O606" s="25"/>
    </row>
    <row r="607" spans="9:15" s="167" customFormat="1" ht="15" customHeight="1" x14ac:dyDescent="0.25">
      <c r="I607" s="25"/>
      <c r="J607" s="25"/>
      <c r="K607" s="25"/>
      <c r="L607" s="25"/>
      <c r="M607" s="25"/>
      <c r="N607" s="25"/>
      <c r="O607" s="25"/>
    </row>
    <row r="608" spans="9:15" s="167" customFormat="1" ht="15" customHeight="1" x14ac:dyDescent="0.25">
      <c r="I608" s="25"/>
      <c r="J608" s="25"/>
      <c r="K608" s="25"/>
      <c r="L608" s="25"/>
      <c r="M608" s="25"/>
      <c r="N608" s="25"/>
      <c r="O608" s="25"/>
    </row>
    <row r="609" spans="9:15" s="167" customFormat="1" ht="15" customHeight="1" x14ac:dyDescent="0.25">
      <c r="I609" s="25"/>
      <c r="J609" s="25"/>
      <c r="K609" s="25"/>
      <c r="L609" s="25"/>
      <c r="M609" s="25"/>
      <c r="N609" s="25"/>
      <c r="O609" s="25"/>
    </row>
    <row r="610" spans="9:15" s="167" customFormat="1" ht="15" customHeight="1" x14ac:dyDescent="0.25">
      <c r="I610" s="25"/>
      <c r="J610" s="25"/>
      <c r="K610" s="25"/>
      <c r="L610" s="25"/>
      <c r="M610" s="25"/>
      <c r="N610" s="25"/>
      <c r="O610" s="25"/>
    </row>
    <row r="611" spans="9:15" s="167" customFormat="1" ht="15" customHeight="1" x14ac:dyDescent="0.25">
      <c r="I611" s="25"/>
      <c r="J611" s="25"/>
      <c r="K611" s="25"/>
      <c r="L611" s="25"/>
      <c r="M611" s="25"/>
      <c r="N611" s="25"/>
      <c r="O611" s="25"/>
    </row>
    <row r="612" spans="9:15" s="167" customFormat="1" ht="15" customHeight="1" x14ac:dyDescent="0.25">
      <c r="I612" s="25"/>
      <c r="J612" s="25"/>
      <c r="K612" s="25"/>
      <c r="L612" s="25"/>
      <c r="M612" s="25"/>
      <c r="N612" s="25"/>
      <c r="O612" s="25"/>
    </row>
    <row r="613" spans="9:15" s="167" customFormat="1" ht="15" customHeight="1" x14ac:dyDescent="0.25">
      <c r="I613" s="25"/>
      <c r="J613" s="25"/>
      <c r="K613" s="25"/>
      <c r="L613" s="25"/>
      <c r="M613" s="25"/>
      <c r="N613" s="25"/>
      <c r="O613" s="25"/>
    </row>
    <row r="614" spans="9:15" s="167" customFormat="1" ht="15" customHeight="1" x14ac:dyDescent="0.25">
      <c r="I614" s="25"/>
      <c r="J614" s="25"/>
      <c r="K614" s="25"/>
      <c r="L614" s="25"/>
      <c r="M614" s="25"/>
      <c r="N614" s="25"/>
      <c r="O614" s="25"/>
    </row>
    <row r="615" spans="9:15" s="167" customFormat="1" ht="15" customHeight="1" x14ac:dyDescent="0.25">
      <c r="I615" s="25"/>
      <c r="J615" s="25"/>
      <c r="K615" s="25"/>
      <c r="L615" s="25"/>
      <c r="M615" s="25"/>
      <c r="N615" s="25"/>
      <c r="O615" s="25"/>
    </row>
    <row r="616" spans="9:15" s="167" customFormat="1" ht="15" customHeight="1" x14ac:dyDescent="0.25">
      <c r="I616" s="25"/>
      <c r="J616" s="25"/>
      <c r="K616" s="25"/>
      <c r="L616" s="25"/>
      <c r="M616" s="25"/>
      <c r="N616" s="25"/>
      <c r="O616" s="25"/>
    </row>
    <row r="617" spans="9:15" s="167" customFormat="1" ht="15" customHeight="1" x14ac:dyDescent="0.25">
      <c r="I617" s="25"/>
      <c r="J617" s="25"/>
      <c r="K617" s="25"/>
      <c r="L617" s="25"/>
      <c r="M617" s="25"/>
      <c r="N617" s="25"/>
      <c r="O617" s="25"/>
    </row>
    <row r="618" spans="9:15" s="167" customFormat="1" ht="15" customHeight="1" x14ac:dyDescent="0.25">
      <c r="I618" s="25"/>
      <c r="J618" s="25"/>
      <c r="K618" s="25"/>
      <c r="L618" s="25"/>
      <c r="M618" s="25"/>
      <c r="N618" s="25"/>
      <c r="O618" s="25"/>
    </row>
    <row r="619" spans="9:15" s="167" customFormat="1" ht="15" customHeight="1" x14ac:dyDescent="0.25">
      <c r="I619" s="25"/>
      <c r="J619" s="25"/>
      <c r="K619" s="25"/>
      <c r="L619" s="25"/>
      <c r="M619" s="25"/>
      <c r="N619" s="25"/>
      <c r="O619" s="25"/>
    </row>
    <row r="620" spans="9:15" s="167" customFormat="1" ht="15" customHeight="1" x14ac:dyDescent="0.25">
      <c r="I620" s="25"/>
      <c r="J620" s="25"/>
      <c r="K620" s="25"/>
      <c r="L620" s="25"/>
      <c r="M620" s="25"/>
      <c r="N620" s="25"/>
      <c r="O620" s="25"/>
    </row>
    <row r="621" spans="9:15" s="167" customFormat="1" ht="15" customHeight="1" x14ac:dyDescent="0.25">
      <c r="I621" s="25"/>
      <c r="J621" s="25"/>
      <c r="K621" s="25"/>
      <c r="L621" s="25"/>
      <c r="M621" s="25"/>
      <c r="N621" s="25"/>
      <c r="O621" s="25"/>
    </row>
    <row r="622" spans="9:15" s="167" customFormat="1" ht="15" customHeight="1" x14ac:dyDescent="0.25">
      <c r="I622" s="25"/>
      <c r="J622" s="25"/>
      <c r="K622" s="25"/>
      <c r="L622" s="25"/>
      <c r="M622" s="25"/>
      <c r="N622" s="25"/>
      <c r="O622" s="25"/>
    </row>
    <row r="623" spans="9:15" s="167" customFormat="1" ht="15" customHeight="1" x14ac:dyDescent="0.25">
      <c r="I623" s="25"/>
      <c r="J623" s="25"/>
      <c r="K623" s="25"/>
      <c r="L623" s="25"/>
      <c r="M623" s="25"/>
      <c r="N623" s="25"/>
      <c r="O623" s="25"/>
    </row>
    <row r="624" spans="9:15" s="167" customFormat="1" ht="15" customHeight="1" x14ac:dyDescent="0.25">
      <c r="I624" s="25"/>
      <c r="J624" s="25"/>
      <c r="K624" s="25"/>
      <c r="L624" s="25"/>
      <c r="M624" s="25"/>
      <c r="N624" s="25"/>
      <c r="O624" s="25"/>
    </row>
    <row r="625" spans="9:15" s="167" customFormat="1" ht="15" customHeight="1" x14ac:dyDescent="0.25">
      <c r="I625" s="25"/>
      <c r="J625" s="25"/>
      <c r="K625" s="25"/>
      <c r="L625" s="25"/>
      <c r="M625" s="25"/>
      <c r="N625" s="25"/>
      <c r="O625" s="25"/>
    </row>
    <row r="626" spans="9:15" s="167" customFormat="1" ht="15" customHeight="1" x14ac:dyDescent="0.25">
      <c r="I626" s="25"/>
      <c r="J626" s="25"/>
      <c r="K626" s="25"/>
      <c r="L626" s="25"/>
      <c r="M626" s="25"/>
      <c r="N626" s="25"/>
      <c r="O626" s="25"/>
    </row>
    <row r="627" spans="9:15" s="167" customFormat="1" ht="15" customHeight="1" x14ac:dyDescent="0.25">
      <c r="I627" s="25"/>
      <c r="J627" s="25"/>
      <c r="K627" s="25"/>
      <c r="L627" s="25"/>
      <c r="M627" s="25"/>
      <c r="N627" s="25"/>
      <c r="O627" s="25"/>
    </row>
    <row r="628" spans="9:15" s="167" customFormat="1" ht="15" customHeight="1" x14ac:dyDescent="0.25">
      <c r="I628" s="25"/>
      <c r="J628" s="25"/>
      <c r="K628" s="25"/>
      <c r="L628" s="25"/>
      <c r="M628" s="25"/>
      <c r="N628" s="25"/>
      <c r="O628" s="25"/>
    </row>
    <row r="629" spans="9:15" s="167" customFormat="1" ht="15" customHeight="1" x14ac:dyDescent="0.25">
      <c r="I629" s="25"/>
      <c r="J629" s="25"/>
      <c r="K629" s="25"/>
      <c r="L629" s="25"/>
      <c r="M629" s="25"/>
      <c r="N629" s="25"/>
      <c r="O629" s="25"/>
    </row>
    <row r="630" spans="9:15" s="167" customFormat="1" ht="15" customHeight="1" x14ac:dyDescent="0.25">
      <c r="I630" s="25"/>
      <c r="J630" s="25"/>
      <c r="K630" s="25"/>
      <c r="L630" s="25"/>
      <c r="M630" s="25"/>
      <c r="N630" s="25"/>
      <c r="O630" s="25"/>
    </row>
    <row r="631" spans="9:15" s="167" customFormat="1" ht="15" customHeight="1" x14ac:dyDescent="0.25">
      <c r="I631" s="25"/>
      <c r="J631" s="25"/>
      <c r="K631" s="25"/>
      <c r="L631" s="25"/>
      <c r="M631" s="25"/>
      <c r="N631" s="25"/>
      <c r="O631" s="25"/>
    </row>
    <row r="632" spans="9:15" s="167" customFormat="1" ht="15" customHeight="1" x14ac:dyDescent="0.25">
      <c r="I632" s="25"/>
      <c r="J632" s="25"/>
      <c r="K632" s="25"/>
      <c r="L632" s="25"/>
      <c r="M632" s="25"/>
      <c r="N632" s="25"/>
      <c r="O632" s="25"/>
    </row>
    <row r="633" spans="9:15" s="167" customFormat="1" ht="15" customHeight="1" x14ac:dyDescent="0.25">
      <c r="I633" s="25"/>
      <c r="J633" s="25"/>
      <c r="K633" s="25"/>
      <c r="L633" s="25"/>
      <c r="M633" s="25"/>
      <c r="N633" s="25"/>
      <c r="O633" s="25"/>
    </row>
    <row r="634" spans="9:15" s="167" customFormat="1" ht="15" customHeight="1" x14ac:dyDescent="0.25">
      <c r="I634" s="25"/>
      <c r="J634" s="25"/>
      <c r="K634" s="25"/>
      <c r="L634" s="25"/>
      <c r="M634" s="25"/>
      <c r="N634" s="25"/>
      <c r="O634" s="25"/>
    </row>
    <row r="635" spans="9:15" s="167" customFormat="1" ht="15" customHeight="1" x14ac:dyDescent="0.25">
      <c r="I635" s="25"/>
      <c r="J635" s="25"/>
      <c r="K635" s="25"/>
      <c r="L635" s="25"/>
      <c r="M635" s="25"/>
      <c r="N635" s="25"/>
      <c r="O635" s="25"/>
    </row>
    <row r="636" spans="9:15" s="167" customFormat="1" ht="15" customHeight="1" x14ac:dyDescent="0.25">
      <c r="I636" s="25"/>
      <c r="J636" s="25"/>
      <c r="K636" s="25"/>
      <c r="L636" s="25"/>
      <c r="M636" s="25"/>
      <c r="N636" s="25"/>
      <c r="O636" s="25"/>
    </row>
    <row r="637" spans="9:15" s="167" customFormat="1" ht="15" customHeight="1" x14ac:dyDescent="0.25">
      <c r="I637" s="25"/>
      <c r="J637" s="25"/>
      <c r="K637" s="25"/>
      <c r="L637" s="25"/>
      <c r="M637" s="25"/>
      <c r="N637" s="25"/>
      <c r="O637" s="25"/>
    </row>
    <row r="638" spans="9:15" s="167" customFormat="1" ht="15" customHeight="1" x14ac:dyDescent="0.25">
      <c r="I638" s="25"/>
      <c r="J638" s="25"/>
      <c r="K638" s="25"/>
      <c r="L638" s="25"/>
      <c r="M638" s="25"/>
      <c r="N638" s="25"/>
      <c r="O638" s="25"/>
    </row>
    <row r="639" spans="9:15" s="167" customFormat="1" ht="15" customHeight="1" x14ac:dyDescent="0.25">
      <c r="I639" s="25"/>
      <c r="J639" s="25"/>
      <c r="K639" s="25"/>
      <c r="L639" s="25"/>
      <c r="M639" s="25"/>
      <c r="N639" s="25"/>
      <c r="O639" s="25"/>
    </row>
    <row r="640" spans="9:15" s="167" customFormat="1" ht="15" customHeight="1" x14ac:dyDescent="0.25">
      <c r="I640" s="25"/>
      <c r="J640" s="25"/>
      <c r="K640" s="25"/>
      <c r="L640" s="25"/>
      <c r="M640" s="25"/>
      <c r="N640" s="25"/>
      <c r="O640" s="25"/>
    </row>
    <row r="641" spans="9:15" s="167" customFormat="1" ht="15" customHeight="1" x14ac:dyDescent="0.25">
      <c r="I641" s="25"/>
      <c r="J641" s="25"/>
      <c r="K641" s="25"/>
      <c r="L641" s="25"/>
      <c r="M641" s="25"/>
      <c r="N641" s="25"/>
      <c r="O641" s="25"/>
    </row>
    <row r="642" spans="9:15" s="167" customFormat="1" ht="15" customHeight="1" x14ac:dyDescent="0.25">
      <c r="I642" s="25"/>
      <c r="J642" s="25"/>
      <c r="K642" s="25"/>
      <c r="L642" s="25"/>
      <c r="M642" s="25"/>
      <c r="N642" s="25"/>
      <c r="O642" s="25"/>
    </row>
    <row r="643" spans="9:15" s="167" customFormat="1" ht="15" customHeight="1" x14ac:dyDescent="0.25">
      <c r="I643" s="25"/>
      <c r="J643" s="25"/>
      <c r="K643" s="25"/>
      <c r="L643" s="25"/>
      <c r="M643" s="25"/>
      <c r="N643" s="25"/>
      <c r="O643" s="25"/>
    </row>
    <row r="644" spans="9:15" s="167" customFormat="1" ht="15" customHeight="1" x14ac:dyDescent="0.25">
      <c r="I644" s="25"/>
      <c r="J644" s="25"/>
      <c r="K644" s="25"/>
      <c r="L644" s="25"/>
      <c r="M644" s="25"/>
      <c r="N644" s="25"/>
      <c r="O644" s="25"/>
    </row>
    <row r="645" spans="9:15" s="167" customFormat="1" ht="15" customHeight="1" x14ac:dyDescent="0.25">
      <c r="I645" s="25"/>
      <c r="J645" s="25"/>
      <c r="K645" s="25"/>
      <c r="L645" s="25"/>
      <c r="M645" s="25"/>
      <c r="N645" s="25"/>
      <c r="O645" s="25"/>
    </row>
    <row r="646" spans="9:15" s="167" customFormat="1" ht="15" customHeight="1" x14ac:dyDescent="0.25">
      <c r="I646" s="25"/>
      <c r="J646" s="25"/>
      <c r="K646" s="25"/>
      <c r="L646" s="25"/>
      <c r="M646" s="25"/>
      <c r="N646" s="25"/>
      <c r="O646" s="25"/>
    </row>
    <row r="647" spans="9:15" s="167" customFormat="1" ht="15" customHeight="1" x14ac:dyDescent="0.25">
      <c r="I647" s="25"/>
      <c r="J647" s="25"/>
      <c r="K647" s="25"/>
      <c r="L647" s="25"/>
      <c r="M647" s="25"/>
      <c r="N647" s="25"/>
      <c r="O647" s="25"/>
    </row>
    <row r="648" spans="9:15" s="167" customFormat="1" ht="15" customHeight="1" x14ac:dyDescent="0.25">
      <c r="I648" s="25"/>
      <c r="J648" s="25"/>
      <c r="K648" s="25"/>
      <c r="L648" s="25"/>
      <c r="M648" s="25"/>
      <c r="N648" s="25"/>
      <c r="O648" s="25"/>
    </row>
    <row r="649" spans="9:15" s="167" customFormat="1" ht="15" customHeight="1" x14ac:dyDescent="0.25">
      <c r="I649" s="25"/>
      <c r="J649" s="25"/>
      <c r="K649" s="25"/>
      <c r="L649" s="25"/>
      <c r="M649" s="25"/>
      <c r="N649" s="25"/>
      <c r="O649" s="25"/>
    </row>
    <row r="650" spans="9:15" s="167" customFormat="1" ht="15" customHeight="1" x14ac:dyDescent="0.25">
      <c r="I650" s="25"/>
      <c r="J650" s="25"/>
      <c r="K650" s="25"/>
      <c r="L650" s="25"/>
      <c r="M650" s="25"/>
      <c r="N650" s="25"/>
      <c r="O650" s="25"/>
    </row>
    <row r="651" spans="9:15" s="167" customFormat="1" ht="15" customHeight="1" x14ac:dyDescent="0.25">
      <c r="I651" s="25"/>
      <c r="J651" s="25"/>
      <c r="K651" s="25"/>
      <c r="L651" s="25"/>
      <c r="M651" s="25"/>
      <c r="N651" s="25"/>
      <c r="O651" s="25"/>
    </row>
    <row r="652" spans="9:15" s="167" customFormat="1" ht="15" customHeight="1" x14ac:dyDescent="0.25">
      <c r="I652" s="25"/>
      <c r="J652" s="25"/>
      <c r="K652" s="25"/>
      <c r="L652" s="25"/>
      <c r="M652" s="25"/>
      <c r="N652" s="25"/>
      <c r="O652" s="25"/>
    </row>
    <row r="653" spans="9:15" s="167" customFormat="1" ht="15" customHeight="1" x14ac:dyDescent="0.25">
      <c r="I653" s="25"/>
      <c r="J653" s="25"/>
      <c r="K653" s="25"/>
      <c r="L653" s="25"/>
      <c r="M653" s="25"/>
      <c r="N653" s="25"/>
      <c r="O653" s="25"/>
    </row>
    <row r="654" spans="9:15" s="167" customFormat="1" ht="15" customHeight="1" x14ac:dyDescent="0.25">
      <c r="I654" s="25"/>
      <c r="J654" s="25"/>
      <c r="K654" s="25"/>
      <c r="L654" s="25"/>
      <c r="M654" s="25"/>
      <c r="N654" s="25"/>
      <c r="O654" s="25"/>
    </row>
    <row r="655" spans="9:15" s="167" customFormat="1" ht="15" customHeight="1" x14ac:dyDescent="0.25">
      <c r="I655" s="25"/>
      <c r="J655" s="25"/>
      <c r="K655" s="25"/>
      <c r="L655" s="25"/>
      <c r="M655" s="25"/>
      <c r="N655" s="25"/>
      <c r="O655" s="25"/>
    </row>
    <row r="656" spans="9:15" s="167" customFormat="1" ht="15" customHeight="1" x14ac:dyDescent="0.25">
      <c r="I656" s="25"/>
      <c r="J656" s="25"/>
      <c r="K656" s="25"/>
      <c r="L656" s="25"/>
      <c r="M656" s="25"/>
      <c r="N656" s="25"/>
      <c r="O656" s="25"/>
    </row>
    <row r="657" spans="9:15" s="167" customFormat="1" ht="15" customHeight="1" x14ac:dyDescent="0.25">
      <c r="I657" s="25"/>
      <c r="J657" s="25"/>
      <c r="K657" s="25"/>
      <c r="L657" s="25"/>
      <c r="M657" s="25"/>
      <c r="N657" s="25"/>
      <c r="O657" s="25"/>
    </row>
    <row r="658" spans="9:15" s="167" customFormat="1" ht="15" customHeight="1" x14ac:dyDescent="0.25">
      <c r="I658" s="25"/>
      <c r="J658" s="25"/>
      <c r="K658" s="25"/>
      <c r="L658" s="25"/>
      <c r="M658" s="25"/>
      <c r="N658" s="25"/>
      <c r="O658" s="25"/>
    </row>
    <row r="659" spans="9:15" s="167" customFormat="1" ht="15" customHeight="1" x14ac:dyDescent="0.25">
      <c r="I659" s="25"/>
      <c r="J659" s="25"/>
      <c r="K659" s="25"/>
      <c r="L659" s="25"/>
      <c r="M659" s="25"/>
      <c r="N659" s="25"/>
      <c r="O659" s="25"/>
    </row>
    <row r="660" spans="9:15" s="167" customFormat="1" ht="15" customHeight="1" x14ac:dyDescent="0.25">
      <c r="I660" s="25"/>
      <c r="J660" s="25"/>
      <c r="K660" s="25"/>
      <c r="L660" s="25"/>
      <c r="M660" s="25"/>
      <c r="N660" s="25"/>
      <c r="O660" s="25"/>
    </row>
    <row r="661" spans="9:15" s="167" customFormat="1" ht="15" customHeight="1" x14ac:dyDescent="0.25">
      <c r="I661" s="25"/>
      <c r="J661" s="25"/>
      <c r="K661" s="25"/>
      <c r="L661" s="25"/>
      <c r="M661" s="25"/>
      <c r="N661" s="25"/>
      <c r="O661" s="25"/>
    </row>
    <row r="662" spans="9:15" s="167" customFormat="1" ht="15" customHeight="1" x14ac:dyDescent="0.25">
      <c r="I662" s="25"/>
      <c r="J662" s="25"/>
      <c r="K662" s="25"/>
      <c r="L662" s="25"/>
      <c r="M662" s="25"/>
      <c r="N662" s="25"/>
      <c r="O662" s="25"/>
    </row>
    <row r="663" spans="9:15" s="167" customFormat="1" ht="15" customHeight="1" x14ac:dyDescent="0.25">
      <c r="I663" s="25"/>
      <c r="J663" s="25"/>
      <c r="K663" s="25"/>
      <c r="L663" s="25"/>
      <c r="M663" s="25"/>
      <c r="N663" s="25"/>
      <c r="O663" s="25"/>
    </row>
    <row r="664" spans="9:15" s="167" customFormat="1" ht="15" customHeight="1" x14ac:dyDescent="0.25">
      <c r="I664" s="25"/>
      <c r="J664" s="25"/>
      <c r="K664" s="25"/>
      <c r="L664" s="25"/>
      <c r="M664" s="25"/>
      <c r="N664" s="25"/>
      <c r="O664" s="25"/>
    </row>
    <row r="665" spans="9:15" s="167" customFormat="1" ht="15" customHeight="1" x14ac:dyDescent="0.25">
      <c r="I665" s="25"/>
      <c r="J665" s="25"/>
      <c r="K665" s="25"/>
      <c r="L665" s="25"/>
      <c r="M665" s="25"/>
      <c r="N665" s="25"/>
      <c r="O665" s="25"/>
    </row>
    <row r="666" spans="9:15" s="167" customFormat="1" ht="15" customHeight="1" x14ac:dyDescent="0.25">
      <c r="I666" s="25"/>
      <c r="J666" s="25"/>
      <c r="K666" s="25"/>
      <c r="L666" s="25"/>
      <c r="M666" s="25"/>
      <c r="N666" s="25"/>
      <c r="O666" s="25"/>
    </row>
    <row r="667" spans="9:15" s="167" customFormat="1" ht="15" customHeight="1" x14ac:dyDescent="0.25">
      <c r="I667" s="25"/>
      <c r="J667" s="25"/>
      <c r="K667" s="25"/>
      <c r="L667" s="25"/>
      <c r="M667" s="25"/>
      <c r="N667" s="25"/>
      <c r="O667" s="25"/>
    </row>
    <row r="668" spans="9:15" s="167" customFormat="1" ht="15" customHeight="1" x14ac:dyDescent="0.25">
      <c r="I668" s="25"/>
      <c r="J668" s="25"/>
      <c r="K668" s="25"/>
      <c r="L668" s="25"/>
      <c r="M668" s="25"/>
      <c r="N668" s="25"/>
      <c r="O668" s="25"/>
    </row>
    <row r="669" spans="9:15" s="167" customFormat="1" ht="15" customHeight="1" x14ac:dyDescent="0.25">
      <c r="I669" s="25"/>
      <c r="J669" s="25"/>
      <c r="K669" s="25"/>
      <c r="L669" s="25"/>
      <c r="M669" s="25"/>
      <c r="N669" s="25"/>
      <c r="O669" s="25"/>
    </row>
    <row r="670" spans="9:15" s="167" customFormat="1" ht="15" customHeight="1" x14ac:dyDescent="0.25">
      <c r="I670" s="25"/>
      <c r="J670" s="25"/>
      <c r="K670" s="25"/>
      <c r="L670" s="25"/>
      <c r="M670" s="25"/>
      <c r="N670" s="25"/>
      <c r="O670" s="25"/>
    </row>
    <row r="671" spans="9:15" s="167" customFormat="1" ht="15" customHeight="1" x14ac:dyDescent="0.25">
      <c r="I671" s="25"/>
      <c r="J671" s="25"/>
      <c r="K671" s="25"/>
      <c r="L671" s="25"/>
      <c r="M671" s="25"/>
      <c r="N671" s="25"/>
      <c r="O671" s="25"/>
    </row>
    <row r="672" spans="9:15" s="167" customFormat="1" ht="15" customHeight="1" x14ac:dyDescent="0.25">
      <c r="I672" s="25"/>
      <c r="J672" s="25"/>
      <c r="K672" s="25"/>
      <c r="L672" s="25"/>
      <c r="M672" s="25"/>
      <c r="N672" s="25"/>
      <c r="O672" s="25"/>
    </row>
    <row r="673" spans="9:15" s="167" customFormat="1" ht="15" customHeight="1" x14ac:dyDescent="0.25">
      <c r="I673" s="25"/>
      <c r="J673" s="25"/>
      <c r="K673" s="25"/>
      <c r="L673" s="25"/>
      <c r="M673" s="25"/>
      <c r="N673" s="25"/>
      <c r="O673" s="25"/>
    </row>
    <row r="674" spans="9:15" s="167" customFormat="1" ht="15" customHeight="1" x14ac:dyDescent="0.25">
      <c r="I674" s="25"/>
      <c r="J674" s="25"/>
      <c r="K674" s="25"/>
      <c r="L674" s="25"/>
      <c r="M674" s="25"/>
      <c r="N674" s="25"/>
      <c r="O674" s="25"/>
    </row>
    <row r="675" spans="9:15" s="167" customFormat="1" ht="15" customHeight="1" x14ac:dyDescent="0.25">
      <c r="I675" s="25"/>
      <c r="J675" s="25"/>
      <c r="K675" s="25"/>
      <c r="L675" s="25"/>
      <c r="M675" s="25"/>
      <c r="N675" s="25"/>
      <c r="O675" s="25"/>
    </row>
    <row r="676" spans="9:15" s="167" customFormat="1" ht="15" customHeight="1" x14ac:dyDescent="0.25">
      <c r="I676" s="25"/>
      <c r="J676" s="25"/>
      <c r="K676" s="25"/>
      <c r="L676" s="25"/>
      <c r="M676" s="25"/>
      <c r="N676" s="25"/>
      <c r="O676" s="25"/>
    </row>
    <row r="677" spans="9:15" s="167" customFormat="1" ht="15" customHeight="1" x14ac:dyDescent="0.25">
      <c r="I677" s="25"/>
      <c r="J677" s="25"/>
      <c r="K677" s="25"/>
      <c r="L677" s="25"/>
      <c r="M677" s="25"/>
      <c r="N677" s="25"/>
      <c r="O677" s="25"/>
    </row>
    <row r="678" spans="9:15" s="167" customFormat="1" ht="15" customHeight="1" x14ac:dyDescent="0.25">
      <c r="I678" s="25"/>
      <c r="J678" s="25"/>
      <c r="K678" s="25"/>
      <c r="L678" s="25"/>
      <c r="M678" s="25"/>
      <c r="N678" s="25"/>
      <c r="O678" s="25"/>
    </row>
    <row r="679" spans="9:15" s="167" customFormat="1" ht="15" customHeight="1" x14ac:dyDescent="0.25">
      <c r="I679" s="25"/>
      <c r="J679" s="25"/>
      <c r="K679" s="25"/>
      <c r="L679" s="25"/>
      <c r="M679" s="25"/>
      <c r="N679" s="25"/>
      <c r="O679" s="25"/>
    </row>
    <row r="680" spans="9:15" s="167" customFormat="1" ht="15" customHeight="1" x14ac:dyDescent="0.25">
      <c r="I680" s="25"/>
      <c r="J680" s="25"/>
      <c r="K680" s="25"/>
      <c r="L680" s="25"/>
      <c r="M680" s="25"/>
      <c r="N680" s="25"/>
      <c r="O680" s="25"/>
    </row>
    <row r="681" spans="9:15" s="167" customFormat="1" ht="15" customHeight="1" x14ac:dyDescent="0.25">
      <c r="I681" s="25"/>
      <c r="J681" s="25"/>
      <c r="K681" s="25"/>
      <c r="L681" s="25"/>
      <c r="M681" s="25"/>
      <c r="N681" s="25"/>
      <c r="O681" s="25"/>
    </row>
    <row r="682" spans="9:15" s="167" customFormat="1" ht="15" customHeight="1" x14ac:dyDescent="0.25">
      <c r="I682" s="25"/>
      <c r="J682" s="25"/>
      <c r="K682" s="25"/>
      <c r="L682" s="25"/>
      <c r="M682" s="25"/>
      <c r="N682" s="25"/>
      <c r="O682" s="25"/>
    </row>
    <row r="683" spans="9:15" s="167" customFormat="1" ht="15" customHeight="1" x14ac:dyDescent="0.25">
      <c r="I683" s="25"/>
      <c r="J683" s="25"/>
      <c r="K683" s="25"/>
      <c r="L683" s="25"/>
      <c r="M683" s="25"/>
      <c r="N683" s="25"/>
      <c r="O683" s="25"/>
    </row>
    <row r="684" spans="9:15" s="167" customFormat="1" ht="15" customHeight="1" x14ac:dyDescent="0.25">
      <c r="I684" s="25"/>
      <c r="J684" s="25"/>
      <c r="K684" s="25"/>
      <c r="L684" s="25"/>
      <c r="M684" s="25"/>
      <c r="N684" s="25"/>
      <c r="O684" s="25"/>
    </row>
    <row r="685" spans="9:15" s="167" customFormat="1" ht="15" customHeight="1" x14ac:dyDescent="0.25">
      <c r="I685" s="25"/>
      <c r="J685" s="25"/>
      <c r="K685" s="25"/>
      <c r="L685" s="25"/>
      <c r="M685" s="25"/>
      <c r="N685" s="25"/>
      <c r="O685" s="25"/>
    </row>
    <row r="686" spans="9:15" s="167" customFormat="1" ht="15" customHeight="1" x14ac:dyDescent="0.25">
      <c r="I686" s="25"/>
      <c r="J686" s="25"/>
      <c r="K686" s="25"/>
      <c r="L686" s="25"/>
      <c r="M686" s="25"/>
      <c r="N686" s="25"/>
      <c r="O686" s="25"/>
    </row>
    <row r="687" spans="9:15" s="167" customFormat="1" ht="15" customHeight="1" x14ac:dyDescent="0.25">
      <c r="I687" s="25"/>
      <c r="J687" s="25"/>
      <c r="K687" s="25"/>
      <c r="L687" s="25"/>
      <c r="M687" s="25"/>
      <c r="N687" s="25"/>
      <c r="O687" s="25"/>
    </row>
    <row r="688" spans="9:15" s="167" customFormat="1" ht="15" customHeight="1" x14ac:dyDescent="0.25">
      <c r="I688" s="25"/>
      <c r="J688" s="25"/>
      <c r="K688" s="25"/>
      <c r="L688" s="25"/>
      <c r="M688" s="25"/>
      <c r="N688" s="25"/>
      <c r="O688" s="25"/>
    </row>
    <row r="689" spans="9:15" s="167" customFormat="1" ht="15" customHeight="1" x14ac:dyDescent="0.25">
      <c r="I689" s="25"/>
      <c r="J689" s="25"/>
      <c r="K689" s="25"/>
      <c r="L689" s="25"/>
      <c r="M689" s="25"/>
      <c r="N689" s="25"/>
      <c r="O689" s="25"/>
    </row>
    <row r="690" spans="9:15" s="167" customFormat="1" ht="15" customHeight="1" x14ac:dyDescent="0.25">
      <c r="I690" s="25"/>
      <c r="J690" s="25"/>
      <c r="K690" s="25"/>
      <c r="L690" s="25"/>
      <c r="M690" s="25"/>
      <c r="N690" s="25"/>
      <c r="O690" s="25"/>
    </row>
    <row r="691" spans="9:15" s="167" customFormat="1" ht="15" customHeight="1" x14ac:dyDescent="0.25">
      <c r="I691" s="25"/>
      <c r="J691" s="25"/>
      <c r="K691" s="25"/>
      <c r="L691" s="25"/>
      <c r="M691" s="25"/>
      <c r="N691" s="25"/>
      <c r="O691" s="25"/>
    </row>
    <row r="692" spans="9:15" s="167" customFormat="1" ht="15" customHeight="1" x14ac:dyDescent="0.25">
      <c r="I692" s="25"/>
      <c r="J692" s="25"/>
      <c r="K692" s="25"/>
      <c r="L692" s="25"/>
      <c r="M692" s="25"/>
      <c r="N692" s="25"/>
      <c r="O692" s="25"/>
    </row>
    <row r="693" spans="9:15" s="167" customFormat="1" ht="15" customHeight="1" x14ac:dyDescent="0.25">
      <c r="I693" s="25"/>
      <c r="J693" s="25"/>
      <c r="K693" s="25"/>
      <c r="L693" s="25"/>
      <c r="M693" s="25"/>
      <c r="N693" s="25"/>
      <c r="O693" s="25"/>
    </row>
    <row r="694" spans="9:15" s="167" customFormat="1" ht="15" customHeight="1" x14ac:dyDescent="0.25">
      <c r="I694" s="25"/>
      <c r="J694" s="25"/>
      <c r="K694" s="25"/>
      <c r="L694" s="25"/>
      <c r="M694" s="25"/>
      <c r="N694" s="25"/>
      <c r="O694" s="25"/>
    </row>
    <row r="695" spans="9:15" s="167" customFormat="1" ht="15" customHeight="1" x14ac:dyDescent="0.25">
      <c r="I695" s="25"/>
      <c r="J695" s="25"/>
      <c r="K695" s="25"/>
      <c r="L695" s="25"/>
      <c r="M695" s="25"/>
      <c r="N695" s="25"/>
      <c r="O695" s="25"/>
    </row>
    <row r="696" spans="9:15" s="167" customFormat="1" ht="15" customHeight="1" x14ac:dyDescent="0.25">
      <c r="I696" s="25"/>
      <c r="J696" s="25"/>
      <c r="K696" s="25"/>
      <c r="L696" s="25"/>
      <c r="M696" s="25"/>
      <c r="N696" s="25"/>
      <c r="O696" s="25"/>
    </row>
    <row r="697" spans="9:15" s="167" customFormat="1" ht="15" customHeight="1" x14ac:dyDescent="0.25">
      <c r="I697" s="25"/>
      <c r="J697" s="25"/>
      <c r="K697" s="25"/>
      <c r="L697" s="25"/>
      <c r="M697" s="25"/>
      <c r="N697" s="25"/>
      <c r="O697" s="25"/>
    </row>
    <row r="698" spans="9:15" s="167" customFormat="1" ht="15" customHeight="1" x14ac:dyDescent="0.25">
      <c r="I698" s="25"/>
      <c r="J698" s="25"/>
      <c r="K698" s="25"/>
      <c r="L698" s="25"/>
      <c r="M698" s="25"/>
      <c r="N698" s="25"/>
      <c r="O698" s="25"/>
    </row>
    <row r="699" spans="9:15" s="167" customFormat="1" ht="15" customHeight="1" x14ac:dyDescent="0.25">
      <c r="I699" s="25"/>
      <c r="J699" s="25"/>
      <c r="K699" s="25"/>
      <c r="L699" s="25"/>
      <c r="M699" s="25"/>
      <c r="N699" s="25"/>
      <c r="O699" s="25"/>
    </row>
    <row r="700" spans="9:15" s="167" customFormat="1" ht="15" customHeight="1" x14ac:dyDescent="0.25">
      <c r="I700" s="25"/>
      <c r="J700" s="25"/>
      <c r="K700" s="25"/>
      <c r="L700" s="25"/>
      <c r="M700" s="25"/>
      <c r="N700" s="25"/>
      <c r="O700" s="25"/>
    </row>
    <row r="701" spans="9:15" s="167" customFormat="1" ht="15" customHeight="1" x14ac:dyDescent="0.25">
      <c r="I701" s="25"/>
      <c r="J701" s="25"/>
      <c r="K701" s="25"/>
      <c r="L701" s="25"/>
      <c r="M701" s="25"/>
      <c r="N701" s="25"/>
      <c r="O701" s="25"/>
    </row>
    <row r="702" spans="9:15" s="167" customFormat="1" ht="15" customHeight="1" x14ac:dyDescent="0.25">
      <c r="I702" s="25"/>
      <c r="J702" s="25"/>
      <c r="K702" s="25"/>
      <c r="L702" s="25"/>
      <c r="M702" s="25"/>
      <c r="N702" s="25"/>
      <c r="O702" s="25"/>
    </row>
    <row r="703" spans="9:15" s="167" customFormat="1" ht="15" customHeight="1" x14ac:dyDescent="0.25">
      <c r="I703" s="25"/>
      <c r="J703" s="25"/>
      <c r="K703" s="25"/>
      <c r="L703" s="25"/>
      <c r="M703" s="25"/>
      <c r="N703" s="25"/>
      <c r="O703" s="25"/>
    </row>
    <row r="704" spans="9:15" s="167" customFormat="1" ht="15" customHeight="1" x14ac:dyDescent="0.25">
      <c r="I704" s="25"/>
      <c r="J704" s="25"/>
      <c r="K704" s="25"/>
      <c r="L704" s="25"/>
      <c r="M704" s="25"/>
      <c r="N704" s="25"/>
      <c r="O704" s="25"/>
    </row>
    <row r="705" spans="9:15" s="167" customFormat="1" ht="15" customHeight="1" x14ac:dyDescent="0.25">
      <c r="I705" s="25"/>
      <c r="J705" s="25"/>
      <c r="K705" s="25"/>
      <c r="L705" s="25"/>
      <c r="M705" s="25"/>
      <c r="N705" s="25"/>
      <c r="O705" s="25"/>
    </row>
    <row r="706" spans="9:15" s="167" customFormat="1" ht="15" customHeight="1" x14ac:dyDescent="0.25">
      <c r="I706" s="25"/>
      <c r="J706" s="25"/>
      <c r="K706" s="25"/>
      <c r="L706" s="25"/>
      <c r="M706" s="25"/>
      <c r="N706" s="25"/>
      <c r="O706" s="25"/>
    </row>
    <row r="707" spans="9:15" s="167" customFormat="1" ht="15" customHeight="1" x14ac:dyDescent="0.25">
      <c r="I707" s="25"/>
      <c r="J707" s="25"/>
      <c r="K707" s="25"/>
      <c r="L707" s="25"/>
      <c r="M707" s="25"/>
      <c r="N707" s="25"/>
      <c r="O707" s="25"/>
    </row>
    <row r="708" spans="9:15" s="167" customFormat="1" ht="15" customHeight="1" x14ac:dyDescent="0.25">
      <c r="I708" s="25"/>
      <c r="J708" s="25"/>
      <c r="K708" s="25"/>
      <c r="L708" s="25"/>
      <c r="M708" s="25"/>
      <c r="N708" s="25"/>
      <c r="O708" s="25"/>
    </row>
    <row r="709" spans="9:15" s="167" customFormat="1" ht="15" customHeight="1" x14ac:dyDescent="0.25">
      <c r="I709" s="25"/>
      <c r="J709" s="25"/>
      <c r="K709" s="25"/>
      <c r="L709" s="25"/>
      <c r="M709" s="25"/>
      <c r="N709" s="25"/>
      <c r="O709" s="25"/>
    </row>
    <row r="710" spans="9:15" s="167" customFormat="1" ht="15" customHeight="1" x14ac:dyDescent="0.25">
      <c r="I710" s="25"/>
      <c r="J710" s="25"/>
      <c r="K710" s="25"/>
      <c r="L710" s="25"/>
      <c r="M710" s="25"/>
      <c r="N710" s="25"/>
      <c r="O710" s="25"/>
    </row>
    <row r="711" spans="9:15" s="167" customFormat="1" ht="15" customHeight="1" x14ac:dyDescent="0.25">
      <c r="I711" s="25"/>
      <c r="J711" s="25"/>
      <c r="K711" s="25"/>
      <c r="L711" s="25"/>
      <c r="M711" s="25"/>
      <c r="N711" s="25"/>
      <c r="O711" s="25"/>
    </row>
    <row r="712" spans="9:15" s="167" customFormat="1" ht="15" customHeight="1" x14ac:dyDescent="0.25">
      <c r="I712" s="25"/>
      <c r="J712" s="25"/>
      <c r="K712" s="25"/>
      <c r="L712" s="25"/>
      <c r="M712" s="25"/>
      <c r="N712" s="25"/>
      <c r="O712" s="25"/>
    </row>
    <row r="713" spans="9:15" s="167" customFormat="1" ht="15" customHeight="1" x14ac:dyDescent="0.25">
      <c r="I713" s="25"/>
      <c r="J713" s="25"/>
      <c r="K713" s="25"/>
      <c r="L713" s="25"/>
      <c r="M713" s="25"/>
      <c r="N713" s="25"/>
      <c r="O713" s="25"/>
    </row>
    <row r="714" spans="9:15" s="167" customFormat="1" ht="15" customHeight="1" x14ac:dyDescent="0.25">
      <c r="I714" s="25"/>
      <c r="J714" s="25"/>
      <c r="K714" s="25"/>
      <c r="L714" s="25"/>
      <c r="M714" s="25"/>
      <c r="N714" s="25"/>
      <c r="O714" s="25"/>
    </row>
    <row r="715" spans="9:15" s="167" customFormat="1" ht="15" customHeight="1" x14ac:dyDescent="0.25">
      <c r="I715" s="25"/>
      <c r="J715" s="25"/>
      <c r="K715" s="25"/>
      <c r="L715" s="25"/>
      <c r="M715" s="25"/>
      <c r="N715" s="25"/>
      <c r="O715" s="25"/>
    </row>
    <row r="716" spans="9:15" s="167" customFormat="1" ht="15" customHeight="1" x14ac:dyDescent="0.25">
      <c r="I716" s="25"/>
      <c r="J716" s="25"/>
      <c r="K716" s="25"/>
      <c r="L716" s="25"/>
      <c r="M716" s="25"/>
      <c r="N716" s="25"/>
      <c r="O716" s="25"/>
    </row>
    <row r="717" spans="9:15" s="167" customFormat="1" ht="15" customHeight="1" x14ac:dyDescent="0.25">
      <c r="I717" s="25"/>
      <c r="J717" s="25"/>
      <c r="K717" s="25"/>
      <c r="L717" s="25"/>
      <c r="M717" s="25"/>
      <c r="N717" s="25"/>
      <c r="O717" s="25"/>
    </row>
    <row r="718" spans="9:15" s="167" customFormat="1" ht="15" customHeight="1" x14ac:dyDescent="0.25">
      <c r="I718" s="25"/>
      <c r="J718" s="25"/>
      <c r="K718" s="25"/>
      <c r="L718" s="25"/>
      <c r="M718" s="25"/>
      <c r="N718" s="25"/>
      <c r="O718" s="25"/>
    </row>
    <row r="719" spans="9:15" s="167" customFormat="1" ht="15" customHeight="1" x14ac:dyDescent="0.25">
      <c r="I719" s="25"/>
      <c r="J719" s="25"/>
      <c r="K719" s="25"/>
      <c r="L719" s="25"/>
      <c r="M719" s="25"/>
      <c r="N719" s="25"/>
      <c r="O719" s="25"/>
    </row>
    <row r="720" spans="9:15" s="167" customFormat="1" ht="15" customHeight="1" x14ac:dyDescent="0.25">
      <c r="I720" s="25"/>
      <c r="J720" s="25"/>
      <c r="K720" s="25"/>
      <c r="L720" s="25"/>
      <c r="M720" s="25"/>
      <c r="N720" s="25"/>
      <c r="O720" s="25"/>
    </row>
    <row r="721" spans="9:15" s="167" customFormat="1" ht="15" customHeight="1" x14ac:dyDescent="0.25">
      <c r="I721" s="25"/>
      <c r="J721" s="25"/>
      <c r="K721" s="25"/>
      <c r="L721" s="25"/>
      <c r="M721" s="25"/>
      <c r="N721" s="25"/>
      <c r="O721" s="25"/>
    </row>
    <row r="722" spans="9:15" s="167" customFormat="1" ht="15" customHeight="1" x14ac:dyDescent="0.25">
      <c r="I722" s="25"/>
      <c r="J722" s="25"/>
      <c r="K722" s="25"/>
      <c r="L722" s="25"/>
      <c r="M722" s="25"/>
      <c r="N722" s="25"/>
      <c r="O722" s="25"/>
    </row>
    <row r="723" spans="9:15" s="167" customFormat="1" ht="15" customHeight="1" x14ac:dyDescent="0.25">
      <c r="I723" s="25"/>
      <c r="J723" s="25"/>
      <c r="K723" s="25"/>
      <c r="L723" s="25"/>
      <c r="M723" s="25"/>
      <c r="N723" s="25"/>
      <c r="O723" s="25"/>
    </row>
    <row r="724" spans="9:15" s="167" customFormat="1" ht="15" customHeight="1" x14ac:dyDescent="0.25">
      <c r="I724" s="25"/>
      <c r="J724" s="25"/>
      <c r="K724" s="25"/>
      <c r="L724" s="25"/>
      <c r="M724" s="25"/>
      <c r="N724" s="25"/>
      <c r="O724" s="25"/>
    </row>
    <row r="725" spans="9:15" s="167" customFormat="1" ht="15" customHeight="1" x14ac:dyDescent="0.25">
      <c r="I725" s="25"/>
      <c r="J725" s="25"/>
      <c r="K725" s="25"/>
      <c r="L725" s="25"/>
      <c r="M725" s="25"/>
      <c r="N725" s="25"/>
      <c r="O725" s="25"/>
    </row>
    <row r="726" spans="9:15" s="167" customFormat="1" ht="15" customHeight="1" x14ac:dyDescent="0.25">
      <c r="I726" s="25"/>
      <c r="J726" s="25"/>
      <c r="K726" s="25"/>
      <c r="L726" s="25"/>
      <c r="M726" s="25"/>
      <c r="N726" s="25"/>
      <c r="O726" s="25"/>
    </row>
    <row r="727" spans="9:15" s="167" customFormat="1" ht="15" customHeight="1" x14ac:dyDescent="0.25">
      <c r="I727" s="25"/>
      <c r="J727" s="25"/>
      <c r="K727" s="25"/>
      <c r="L727" s="25"/>
      <c r="M727" s="25"/>
      <c r="N727" s="25"/>
      <c r="O727" s="25"/>
    </row>
    <row r="728" spans="9:15" s="167" customFormat="1" ht="15" customHeight="1" x14ac:dyDescent="0.25">
      <c r="I728" s="25"/>
      <c r="J728" s="25"/>
      <c r="K728" s="25"/>
      <c r="L728" s="25"/>
      <c r="M728" s="25"/>
      <c r="N728" s="25"/>
      <c r="O728" s="25"/>
    </row>
    <row r="729" spans="9:15" s="167" customFormat="1" ht="15" customHeight="1" x14ac:dyDescent="0.25">
      <c r="I729" s="25"/>
      <c r="J729" s="25"/>
      <c r="K729" s="25"/>
      <c r="L729" s="25"/>
      <c r="M729" s="25"/>
      <c r="N729" s="25"/>
      <c r="O729" s="25"/>
    </row>
    <row r="730" spans="9:15" s="167" customFormat="1" ht="15" customHeight="1" x14ac:dyDescent="0.25">
      <c r="I730" s="25"/>
      <c r="J730" s="25"/>
      <c r="K730" s="25"/>
      <c r="L730" s="25"/>
      <c r="M730" s="25"/>
      <c r="N730" s="25"/>
      <c r="O730" s="25"/>
    </row>
    <row r="731" spans="9:15" s="167" customFormat="1" ht="15" customHeight="1" x14ac:dyDescent="0.25">
      <c r="I731" s="25"/>
      <c r="J731" s="25"/>
      <c r="K731" s="25"/>
      <c r="L731" s="25"/>
      <c r="M731" s="25"/>
      <c r="N731" s="25"/>
      <c r="O731" s="25"/>
    </row>
    <row r="732" spans="9:15" s="167" customFormat="1" ht="15" customHeight="1" x14ac:dyDescent="0.25">
      <c r="I732" s="25"/>
      <c r="J732" s="25"/>
      <c r="K732" s="25"/>
      <c r="L732" s="25"/>
      <c r="M732" s="25"/>
      <c r="N732" s="25"/>
      <c r="O732" s="25"/>
    </row>
    <row r="733" spans="9:15" s="167" customFormat="1" ht="15" customHeight="1" x14ac:dyDescent="0.25">
      <c r="I733" s="25"/>
      <c r="J733" s="25"/>
      <c r="K733" s="25"/>
      <c r="L733" s="25"/>
      <c r="M733" s="25"/>
      <c r="N733" s="25"/>
      <c r="O733" s="25"/>
    </row>
    <row r="734" spans="9:15" s="167" customFormat="1" ht="15" customHeight="1" x14ac:dyDescent="0.25">
      <c r="I734" s="25"/>
      <c r="J734" s="25"/>
      <c r="K734" s="25"/>
      <c r="L734" s="25"/>
      <c r="M734" s="25"/>
      <c r="N734" s="25"/>
      <c r="O734" s="25"/>
    </row>
    <row r="735" spans="9:15" s="167" customFormat="1" ht="15" customHeight="1" x14ac:dyDescent="0.25">
      <c r="I735" s="25"/>
      <c r="J735" s="25"/>
      <c r="K735" s="25"/>
      <c r="L735" s="25"/>
      <c r="M735" s="25"/>
      <c r="N735" s="25"/>
      <c r="O735" s="25"/>
    </row>
    <row r="736" spans="9:15" s="167" customFormat="1" ht="15" customHeight="1" x14ac:dyDescent="0.25">
      <c r="I736" s="25"/>
      <c r="J736" s="25"/>
      <c r="K736" s="25"/>
      <c r="L736" s="25"/>
      <c r="M736" s="25"/>
      <c r="N736" s="25"/>
      <c r="O736" s="25"/>
    </row>
    <row r="737" spans="9:15" s="167" customFormat="1" ht="15" customHeight="1" x14ac:dyDescent="0.25">
      <c r="I737" s="25"/>
      <c r="J737" s="25"/>
      <c r="K737" s="25"/>
      <c r="L737" s="25"/>
      <c r="M737" s="25"/>
      <c r="N737" s="25"/>
      <c r="O737" s="25"/>
    </row>
    <row r="738" spans="9:15" s="167" customFormat="1" ht="15" customHeight="1" x14ac:dyDescent="0.25">
      <c r="I738" s="25"/>
      <c r="J738" s="25"/>
      <c r="K738" s="25"/>
      <c r="L738" s="25"/>
      <c r="M738" s="25"/>
      <c r="N738" s="25"/>
      <c r="O738" s="25"/>
    </row>
    <row r="739" spans="9:15" s="167" customFormat="1" ht="15" customHeight="1" x14ac:dyDescent="0.25">
      <c r="I739" s="25"/>
      <c r="J739" s="25"/>
      <c r="K739" s="25"/>
      <c r="L739" s="25"/>
      <c r="M739" s="25"/>
      <c r="N739" s="25"/>
      <c r="O739" s="25"/>
    </row>
    <row r="740" spans="9:15" s="167" customFormat="1" ht="15" customHeight="1" x14ac:dyDescent="0.25">
      <c r="I740" s="25"/>
      <c r="J740" s="25"/>
      <c r="K740" s="25"/>
      <c r="L740" s="25"/>
      <c r="M740" s="25"/>
      <c r="N740" s="25"/>
      <c r="O740" s="25"/>
    </row>
    <row r="741" spans="9:15" s="167" customFormat="1" ht="15" customHeight="1" x14ac:dyDescent="0.25">
      <c r="I741" s="25"/>
      <c r="J741" s="25"/>
      <c r="K741" s="25"/>
      <c r="L741" s="25"/>
      <c r="M741" s="25"/>
      <c r="N741" s="25"/>
      <c r="O741" s="25"/>
    </row>
    <row r="742" spans="9:15" s="167" customFormat="1" ht="15" customHeight="1" x14ac:dyDescent="0.25">
      <c r="I742" s="25"/>
      <c r="J742" s="25"/>
      <c r="K742" s="25"/>
      <c r="L742" s="25"/>
      <c r="M742" s="25"/>
      <c r="N742" s="25"/>
      <c r="O742" s="25"/>
    </row>
    <row r="743" spans="9:15" s="167" customFormat="1" ht="15" customHeight="1" x14ac:dyDescent="0.25">
      <c r="I743" s="25"/>
      <c r="J743" s="25"/>
      <c r="K743" s="25"/>
      <c r="L743" s="25"/>
      <c r="M743" s="25"/>
      <c r="N743" s="25"/>
      <c r="O743" s="25"/>
    </row>
    <row r="744" spans="9:15" s="167" customFormat="1" ht="15" customHeight="1" x14ac:dyDescent="0.25">
      <c r="I744" s="25"/>
      <c r="J744" s="25"/>
      <c r="K744" s="25"/>
      <c r="L744" s="25"/>
      <c r="M744" s="25"/>
      <c r="N744" s="25"/>
      <c r="O744" s="25"/>
    </row>
    <row r="745" spans="9:15" s="167" customFormat="1" ht="15" customHeight="1" x14ac:dyDescent="0.25">
      <c r="I745" s="25"/>
      <c r="J745" s="25"/>
      <c r="K745" s="25"/>
      <c r="L745" s="25"/>
      <c r="M745" s="25"/>
      <c r="N745" s="25"/>
      <c r="O745" s="25"/>
    </row>
    <row r="746" spans="9:15" s="167" customFormat="1" ht="15" customHeight="1" x14ac:dyDescent="0.25">
      <c r="I746" s="25"/>
      <c r="J746" s="25"/>
      <c r="K746" s="25"/>
      <c r="L746" s="25"/>
      <c r="M746" s="25"/>
      <c r="N746" s="25"/>
      <c r="O746" s="25"/>
    </row>
    <row r="747" spans="9:15" s="167" customFormat="1" ht="15" customHeight="1" x14ac:dyDescent="0.25">
      <c r="I747" s="25"/>
      <c r="J747" s="25"/>
      <c r="K747" s="25"/>
      <c r="L747" s="25"/>
      <c r="M747" s="25"/>
      <c r="N747" s="25"/>
      <c r="O747" s="25"/>
    </row>
    <row r="748" spans="9:15" s="167" customFormat="1" ht="15" customHeight="1" x14ac:dyDescent="0.25">
      <c r="I748" s="25"/>
      <c r="J748" s="25"/>
      <c r="K748" s="25"/>
      <c r="L748" s="25"/>
      <c r="M748" s="25"/>
      <c r="N748" s="25"/>
      <c r="O748" s="25"/>
    </row>
    <row r="749" spans="9:15" s="167" customFormat="1" ht="15" customHeight="1" x14ac:dyDescent="0.25">
      <c r="I749" s="25"/>
      <c r="J749" s="25"/>
      <c r="K749" s="25"/>
      <c r="L749" s="25"/>
      <c r="M749" s="25"/>
      <c r="N749" s="25"/>
      <c r="O749" s="25"/>
    </row>
    <row r="750" spans="9:15" s="167" customFormat="1" ht="15" customHeight="1" x14ac:dyDescent="0.25">
      <c r="I750" s="25"/>
      <c r="J750" s="25"/>
      <c r="K750" s="25"/>
      <c r="L750" s="25"/>
      <c r="M750" s="25"/>
      <c r="N750" s="25"/>
      <c r="O750" s="25"/>
    </row>
    <row r="751" spans="9:15" s="167" customFormat="1" ht="15" customHeight="1" x14ac:dyDescent="0.25">
      <c r="I751" s="25"/>
      <c r="J751" s="25"/>
      <c r="K751" s="25"/>
      <c r="L751" s="25"/>
      <c r="M751" s="25"/>
      <c r="N751" s="25"/>
      <c r="O751" s="25"/>
    </row>
    <row r="752" spans="9:15" s="167" customFormat="1" ht="15" customHeight="1" x14ac:dyDescent="0.25">
      <c r="I752" s="25"/>
      <c r="J752" s="25"/>
      <c r="K752" s="25"/>
      <c r="L752" s="25"/>
      <c r="M752" s="25"/>
      <c r="N752" s="25"/>
      <c r="O752" s="25"/>
    </row>
    <row r="753" spans="9:15" s="167" customFormat="1" ht="15" customHeight="1" x14ac:dyDescent="0.25">
      <c r="I753" s="25"/>
      <c r="J753" s="25"/>
      <c r="K753" s="25"/>
      <c r="L753" s="25"/>
      <c r="M753" s="25"/>
      <c r="N753" s="25"/>
      <c r="O753" s="25"/>
    </row>
    <row r="754" spans="9:15" s="167" customFormat="1" ht="15" customHeight="1" x14ac:dyDescent="0.25">
      <c r="I754" s="25"/>
      <c r="J754" s="25"/>
      <c r="K754" s="25"/>
      <c r="L754" s="25"/>
      <c r="M754" s="25"/>
      <c r="N754" s="25"/>
      <c r="O754" s="25"/>
    </row>
    <row r="755" spans="9:15" s="167" customFormat="1" ht="15" customHeight="1" x14ac:dyDescent="0.25">
      <c r="I755" s="25"/>
      <c r="J755" s="25"/>
      <c r="K755" s="25"/>
      <c r="L755" s="25"/>
      <c r="M755" s="25"/>
      <c r="N755" s="25"/>
      <c r="O755" s="25"/>
    </row>
    <row r="756" spans="9:15" s="167" customFormat="1" ht="15" customHeight="1" x14ac:dyDescent="0.25">
      <c r="I756" s="25"/>
      <c r="J756" s="25"/>
      <c r="K756" s="25"/>
      <c r="L756" s="25"/>
      <c r="M756" s="25"/>
      <c r="N756" s="25"/>
      <c r="O756" s="25"/>
    </row>
    <row r="757" spans="9:15" s="167" customFormat="1" ht="15" customHeight="1" x14ac:dyDescent="0.25">
      <c r="I757" s="25"/>
      <c r="J757" s="25"/>
      <c r="K757" s="25"/>
      <c r="L757" s="25"/>
      <c r="M757" s="25"/>
      <c r="N757" s="25"/>
      <c r="O757" s="25"/>
    </row>
    <row r="758" spans="9:15" s="167" customFormat="1" ht="15" customHeight="1" x14ac:dyDescent="0.25">
      <c r="I758" s="25"/>
      <c r="J758" s="25"/>
      <c r="K758" s="25"/>
      <c r="L758" s="25"/>
      <c r="M758" s="25"/>
      <c r="N758" s="25"/>
      <c r="O758" s="25"/>
    </row>
    <row r="759" spans="9:15" s="167" customFormat="1" ht="15" customHeight="1" x14ac:dyDescent="0.25">
      <c r="I759" s="25"/>
      <c r="J759" s="25"/>
      <c r="K759" s="25"/>
      <c r="L759" s="25"/>
      <c r="M759" s="25"/>
      <c r="N759" s="25"/>
      <c r="O759" s="25"/>
    </row>
    <row r="760" spans="9:15" s="167" customFormat="1" ht="15" customHeight="1" x14ac:dyDescent="0.25">
      <c r="I760" s="25"/>
      <c r="J760" s="25"/>
      <c r="K760" s="25"/>
      <c r="L760" s="25"/>
      <c r="M760" s="25"/>
      <c r="N760" s="25"/>
      <c r="O760" s="25"/>
    </row>
    <row r="761" spans="9:15" s="167" customFormat="1" ht="15" customHeight="1" x14ac:dyDescent="0.25">
      <c r="I761" s="25"/>
      <c r="J761" s="25"/>
      <c r="K761" s="25"/>
      <c r="L761" s="25"/>
      <c r="M761" s="25"/>
      <c r="N761" s="25"/>
      <c r="O761" s="25"/>
    </row>
    <row r="762" spans="9:15" s="167" customFormat="1" ht="15" customHeight="1" x14ac:dyDescent="0.25">
      <c r="I762" s="25"/>
      <c r="J762" s="25"/>
      <c r="K762" s="25"/>
      <c r="L762" s="25"/>
      <c r="M762" s="25"/>
      <c r="N762" s="25"/>
      <c r="O762" s="25"/>
    </row>
    <row r="763" spans="9:15" s="167" customFormat="1" ht="15" customHeight="1" x14ac:dyDescent="0.25">
      <c r="I763" s="25"/>
      <c r="J763" s="25"/>
      <c r="K763" s="25"/>
      <c r="L763" s="25"/>
      <c r="M763" s="25"/>
      <c r="N763" s="25"/>
      <c r="O763" s="25"/>
    </row>
    <row r="764" spans="9:15" s="167" customFormat="1" ht="15" customHeight="1" x14ac:dyDescent="0.25">
      <c r="I764" s="25"/>
      <c r="J764" s="25"/>
      <c r="K764" s="25"/>
      <c r="L764" s="25"/>
      <c r="M764" s="25"/>
      <c r="N764" s="25"/>
      <c r="O764" s="25"/>
    </row>
    <row r="765" spans="9:15" s="167" customFormat="1" ht="15" customHeight="1" x14ac:dyDescent="0.25">
      <c r="I765" s="25"/>
      <c r="J765" s="25"/>
      <c r="K765" s="25"/>
      <c r="L765" s="25"/>
      <c r="M765" s="25"/>
      <c r="N765" s="25"/>
      <c r="O765" s="25"/>
    </row>
    <row r="766" spans="9:15" s="167" customFormat="1" ht="15" customHeight="1" x14ac:dyDescent="0.25">
      <c r="I766" s="25"/>
      <c r="J766" s="25"/>
      <c r="K766" s="25"/>
      <c r="L766" s="25"/>
      <c r="M766" s="25"/>
      <c r="N766" s="25"/>
      <c r="O766" s="25"/>
    </row>
    <row r="767" spans="9:15" s="167" customFormat="1" ht="15" customHeight="1" x14ac:dyDescent="0.25">
      <c r="I767" s="25"/>
      <c r="J767" s="25"/>
      <c r="K767" s="25"/>
      <c r="L767" s="25"/>
      <c r="M767" s="25"/>
      <c r="N767" s="25"/>
      <c r="O767" s="25"/>
    </row>
    <row r="768" spans="9:15" s="167" customFormat="1" ht="15" customHeight="1" x14ac:dyDescent="0.25">
      <c r="I768" s="25"/>
      <c r="J768" s="25"/>
      <c r="K768" s="25"/>
      <c r="L768" s="25"/>
      <c r="M768" s="25"/>
      <c r="N768" s="25"/>
      <c r="O768" s="25"/>
    </row>
    <row r="769" spans="9:15" s="167" customFormat="1" ht="15" customHeight="1" x14ac:dyDescent="0.25">
      <c r="I769" s="25"/>
      <c r="J769" s="25"/>
      <c r="K769" s="25"/>
      <c r="L769" s="25"/>
      <c r="M769" s="25"/>
      <c r="N769" s="25"/>
      <c r="O769" s="25"/>
    </row>
    <row r="770" spans="9:15" s="167" customFormat="1" ht="15" customHeight="1" x14ac:dyDescent="0.25">
      <c r="I770" s="25"/>
      <c r="J770" s="25"/>
      <c r="K770" s="25"/>
      <c r="L770" s="25"/>
      <c r="M770" s="25"/>
      <c r="N770" s="25"/>
      <c r="O770" s="25"/>
    </row>
    <row r="771" spans="9:15" s="167" customFormat="1" ht="15" customHeight="1" x14ac:dyDescent="0.25">
      <c r="I771" s="25"/>
      <c r="J771" s="25"/>
      <c r="K771" s="25"/>
      <c r="L771" s="25"/>
      <c r="M771" s="25"/>
      <c r="N771" s="25"/>
      <c r="O771" s="25"/>
    </row>
    <row r="772" spans="9:15" s="167" customFormat="1" ht="15" customHeight="1" x14ac:dyDescent="0.25">
      <c r="I772" s="25"/>
      <c r="J772" s="25"/>
      <c r="K772" s="25"/>
      <c r="L772" s="25"/>
      <c r="M772" s="25"/>
      <c r="N772" s="25"/>
      <c r="O772" s="25"/>
    </row>
    <row r="773" spans="9:15" s="167" customFormat="1" ht="15" customHeight="1" x14ac:dyDescent="0.25">
      <c r="I773" s="25"/>
      <c r="J773" s="25"/>
      <c r="K773" s="25"/>
      <c r="L773" s="25"/>
      <c r="M773" s="25"/>
      <c r="N773" s="25"/>
      <c r="O773" s="25"/>
    </row>
    <row r="774" spans="9:15" s="167" customFormat="1" ht="15" customHeight="1" x14ac:dyDescent="0.25">
      <c r="I774" s="25"/>
      <c r="J774" s="25"/>
      <c r="K774" s="25"/>
      <c r="L774" s="25"/>
      <c r="M774" s="25"/>
      <c r="N774" s="25"/>
      <c r="O774" s="25"/>
    </row>
    <row r="775" spans="9:15" s="167" customFormat="1" ht="15" customHeight="1" x14ac:dyDescent="0.25">
      <c r="I775" s="25"/>
      <c r="J775" s="25"/>
      <c r="K775" s="25"/>
      <c r="L775" s="25"/>
      <c r="M775" s="25"/>
      <c r="N775" s="25"/>
      <c r="O775" s="25"/>
    </row>
    <row r="776" spans="9:15" s="167" customFormat="1" ht="15" customHeight="1" x14ac:dyDescent="0.25">
      <c r="I776" s="25"/>
      <c r="J776" s="25"/>
      <c r="K776" s="25"/>
      <c r="L776" s="25"/>
      <c r="M776" s="25"/>
      <c r="N776" s="25"/>
      <c r="O776" s="25"/>
    </row>
    <row r="777" spans="9:15" s="167" customFormat="1" ht="15" customHeight="1" x14ac:dyDescent="0.25">
      <c r="I777" s="25"/>
      <c r="J777" s="25"/>
      <c r="K777" s="25"/>
      <c r="L777" s="25"/>
      <c r="M777" s="25"/>
      <c r="N777" s="25"/>
      <c r="O777" s="25"/>
    </row>
    <row r="778" spans="9:15" s="167" customFormat="1" ht="15" customHeight="1" x14ac:dyDescent="0.25">
      <c r="I778" s="25"/>
      <c r="J778" s="25"/>
      <c r="K778" s="25"/>
      <c r="L778" s="25"/>
      <c r="M778" s="25"/>
      <c r="N778" s="25"/>
      <c r="O778" s="25"/>
    </row>
    <row r="779" spans="9:15" s="167" customFormat="1" ht="15" customHeight="1" x14ac:dyDescent="0.25">
      <c r="I779" s="25"/>
      <c r="J779" s="25"/>
      <c r="K779" s="25"/>
      <c r="L779" s="25"/>
      <c r="M779" s="25"/>
      <c r="N779" s="25"/>
      <c r="O779" s="25"/>
    </row>
    <row r="780" spans="9:15" s="167" customFormat="1" ht="15" customHeight="1" x14ac:dyDescent="0.25">
      <c r="I780" s="25"/>
      <c r="J780" s="25"/>
      <c r="K780" s="25"/>
      <c r="L780" s="25"/>
      <c r="M780" s="25"/>
      <c r="N780" s="25"/>
      <c r="O780" s="25"/>
    </row>
    <row r="781" spans="9:15" s="167" customFormat="1" ht="15" customHeight="1" x14ac:dyDescent="0.25">
      <c r="I781" s="25"/>
      <c r="J781" s="25"/>
      <c r="K781" s="25"/>
      <c r="L781" s="25"/>
      <c r="M781" s="25"/>
      <c r="N781" s="25"/>
      <c r="O781" s="25"/>
    </row>
    <row r="782" spans="9:15" s="167" customFormat="1" ht="15" customHeight="1" x14ac:dyDescent="0.25">
      <c r="I782" s="25"/>
      <c r="J782" s="25"/>
      <c r="K782" s="25"/>
      <c r="L782" s="25"/>
      <c r="M782" s="25"/>
      <c r="N782" s="25"/>
      <c r="O782" s="25"/>
    </row>
    <row r="783" spans="9:15" s="167" customFormat="1" ht="15" customHeight="1" x14ac:dyDescent="0.25">
      <c r="I783" s="25"/>
      <c r="J783" s="25"/>
      <c r="K783" s="25"/>
      <c r="L783" s="25"/>
      <c r="M783" s="25"/>
      <c r="N783" s="25"/>
      <c r="O783" s="25"/>
    </row>
    <row r="784" spans="9:15" s="167" customFormat="1" ht="15" customHeight="1" x14ac:dyDescent="0.25">
      <c r="I784" s="25"/>
      <c r="J784" s="25"/>
      <c r="K784" s="25"/>
      <c r="L784" s="25"/>
      <c r="M784" s="25"/>
      <c r="N784" s="25"/>
      <c r="O784" s="25"/>
    </row>
    <row r="785" spans="9:15" s="167" customFormat="1" ht="15" customHeight="1" x14ac:dyDescent="0.25">
      <c r="I785" s="25"/>
      <c r="J785" s="25"/>
      <c r="K785" s="25"/>
      <c r="L785" s="25"/>
      <c r="M785" s="25"/>
      <c r="N785" s="25"/>
      <c r="O785" s="25"/>
    </row>
    <row r="786" spans="9:15" s="167" customFormat="1" ht="15" customHeight="1" x14ac:dyDescent="0.25">
      <c r="I786" s="25"/>
      <c r="J786" s="25"/>
      <c r="K786" s="25"/>
      <c r="L786" s="25"/>
      <c r="M786" s="25"/>
      <c r="N786" s="25"/>
      <c r="O786" s="25"/>
    </row>
    <row r="787" spans="9:15" s="167" customFormat="1" ht="15" customHeight="1" x14ac:dyDescent="0.25">
      <c r="I787" s="25"/>
      <c r="J787" s="25"/>
      <c r="K787" s="25"/>
      <c r="L787" s="25"/>
      <c r="M787" s="25"/>
      <c r="N787" s="25"/>
      <c r="O787" s="25"/>
    </row>
    <row r="788" spans="9:15" s="167" customFormat="1" ht="15" customHeight="1" x14ac:dyDescent="0.25">
      <c r="I788" s="25"/>
      <c r="J788" s="25"/>
      <c r="K788" s="25"/>
      <c r="L788" s="25"/>
      <c r="M788" s="25"/>
      <c r="N788" s="25"/>
      <c r="O788" s="25"/>
    </row>
    <row r="789" spans="9:15" s="167" customFormat="1" ht="15" customHeight="1" x14ac:dyDescent="0.25">
      <c r="I789" s="25"/>
      <c r="J789" s="25"/>
      <c r="K789" s="25"/>
      <c r="L789" s="25"/>
      <c r="M789" s="25"/>
      <c r="N789" s="25"/>
      <c r="O789" s="25"/>
    </row>
    <row r="790" spans="9:15" s="167" customFormat="1" ht="15" customHeight="1" x14ac:dyDescent="0.25">
      <c r="I790" s="25"/>
      <c r="J790" s="25"/>
      <c r="K790" s="25"/>
      <c r="L790" s="25"/>
      <c r="M790" s="25"/>
      <c r="N790" s="25"/>
      <c r="O790" s="25"/>
    </row>
    <row r="791" spans="9:15" s="167" customFormat="1" ht="15" customHeight="1" x14ac:dyDescent="0.25">
      <c r="I791" s="25"/>
      <c r="J791" s="25"/>
      <c r="K791" s="25"/>
      <c r="L791" s="25"/>
      <c r="M791" s="25"/>
      <c r="N791" s="25"/>
      <c r="O791" s="25"/>
    </row>
    <row r="792" spans="9:15" s="167" customFormat="1" ht="15" customHeight="1" x14ac:dyDescent="0.25">
      <c r="I792" s="25"/>
      <c r="J792" s="25"/>
      <c r="K792" s="25"/>
      <c r="L792" s="25"/>
      <c r="M792" s="25"/>
      <c r="N792" s="25"/>
      <c r="O792" s="25"/>
    </row>
    <row r="793" spans="9:15" s="167" customFormat="1" ht="15" customHeight="1" x14ac:dyDescent="0.25">
      <c r="I793" s="25"/>
      <c r="J793" s="25"/>
      <c r="K793" s="25"/>
      <c r="L793" s="25"/>
      <c r="M793" s="25"/>
      <c r="N793" s="25"/>
      <c r="O793" s="25"/>
    </row>
    <row r="794" spans="9:15" s="167" customFormat="1" ht="15" customHeight="1" x14ac:dyDescent="0.25">
      <c r="I794" s="25"/>
      <c r="J794" s="25"/>
      <c r="K794" s="25"/>
      <c r="L794" s="25"/>
      <c r="M794" s="25"/>
      <c r="N794" s="25"/>
      <c r="O794" s="25"/>
    </row>
    <row r="795" spans="9:15" s="167" customFormat="1" ht="15" customHeight="1" x14ac:dyDescent="0.25">
      <c r="I795" s="25"/>
      <c r="J795" s="25"/>
      <c r="K795" s="25"/>
      <c r="L795" s="25"/>
      <c r="M795" s="25"/>
      <c r="N795" s="25"/>
      <c r="O795" s="25"/>
    </row>
    <row r="796" spans="9:15" s="167" customFormat="1" ht="15" customHeight="1" x14ac:dyDescent="0.25">
      <c r="I796" s="25"/>
      <c r="J796" s="25"/>
      <c r="K796" s="25"/>
      <c r="L796" s="25"/>
      <c r="M796" s="25"/>
      <c r="N796" s="25"/>
      <c r="O796" s="25"/>
    </row>
    <row r="797" spans="9:15" s="167" customFormat="1" ht="15" customHeight="1" x14ac:dyDescent="0.25">
      <c r="I797" s="25"/>
      <c r="J797" s="25"/>
      <c r="K797" s="25"/>
      <c r="L797" s="25"/>
      <c r="M797" s="25"/>
      <c r="N797" s="25"/>
      <c r="O797" s="25"/>
    </row>
    <row r="798" spans="9:15" s="167" customFormat="1" ht="15" customHeight="1" x14ac:dyDescent="0.25">
      <c r="I798" s="25"/>
      <c r="J798" s="25"/>
      <c r="K798" s="25"/>
      <c r="L798" s="25"/>
      <c r="M798" s="25"/>
      <c r="N798" s="25"/>
      <c r="O798" s="25"/>
    </row>
    <row r="799" spans="9:15" s="167" customFormat="1" ht="15" customHeight="1" x14ac:dyDescent="0.25">
      <c r="I799" s="25"/>
      <c r="J799" s="25"/>
      <c r="K799" s="25"/>
      <c r="L799" s="25"/>
      <c r="M799" s="25"/>
      <c r="N799" s="25"/>
      <c r="O799" s="25"/>
    </row>
    <row r="800" spans="9:15" s="167" customFormat="1" ht="15" customHeight="1" x14ac:dyDescent="0.25">
      <c r="I800" s="25"/>
      <c r="J800" s="25"/>
      <c r="K800" s="25"/>
      <c r="L800" s="25"/>
      <c r="M800" s="25"/>
      <c r="N800" s="25"/>
      <c r="O800" s="25"/>
    </row>
    <row r="801" spans="9:15" s="167" customFormat="1" ht="15" customHeight="1" x14ac:dyDescent="0.25">
      <c r="I801" s="25"/>
      <c r="J801" s="25"/>
      <c r="K801" s="25"/>
      <c r="L801" s="25"/>
      <c r="M801" s="25"/>
      <c r="N801" s="25"/>
      <c r="O801" s="25"/>
    </row>
    <row r="802" spans="9:15" s="167" customFormat="1" ht="15" customHeight="1" x14ac:dyDescent="0.25">
      <c r="I802" s="25"/>
      <c r="J802" s="25"/>
      <c r="K802" s="25"/>
      <c r="L802" s="25"/>
      <c r="M802" s="25"/>
      <c r="N802" s="25"/>
      <c r="O802" s="25"/>
    </row>
    <row r="803" spans="9:15" s="167" customFormat="1" ht="15" customHeight="1" x14ac:dyDescent="0.25">
      <c r="I803" s="25"/>
      <c r="J803" s="25"/>
      <c r="K803" s="25"/>
      <c r="L803" s="25"/>
      <c r="M803" s="25"/>
      <c r="N803" s="25"/>
      <c r="O803" s="25"/>
    </row>
    <row r="804" spans="9:15" s="167" customFormat="1" ht="15" customHeight="1" x14ac:dyDescent="0.25">
      <c r="I804" s="25"/>
      <c r="J804" s="25"/>
      <c r="K804" s="25"/>
      <c r="L804" s="25"/>
      <c r="M804" s="25"/>
      <c r="N804" s="25"/>
      <c r="O804" s="25"/>
    </row>
    <row r="805" spans="9:15" s="167" customFormat="1" ht="15" customHeight="1" x14ac:dyDescent="0.25">
      <c r="I805" s="25"/>
      <c r="J805" s="25"/>
      <c r="K805" s="25"/>
      <c r="L805" s="25"/>
      <c r="M805" s="25"/>
      <c r="N805" s="25"/>
      <c r="O805" s="25"/>
    </row>
    <row r="806" spans="9:15" s="167" customFormat="1" ht="15" customHeight="1" x14ac:dyDescent="0.25">
      <c r="I806" s="25"/>
      <c r="J806" s="25"/>
      <c r="K806" s="25"/>
      <c r="L806" s="25"/>
      <c r="M806" s="25"/>
      <c r="N806" s="25"/>
      <c r="O806" s="25"/>
    </row>
    <row r="807" spans="9:15" s="167" customFormat="1" ht="15" customHeight="1" x14ac:dyDescent="0.25">
      <c r="I807" s="25"/>
      <c r="J807" s="25"/>
      <c r="K807" s="25"/>
      <c r="L807" s="25"/>
      <c r="M807" s="25"/>
      <c r="N807" s="25"/>
      <c r="O807" s="25"/>
    </row>
    <row r="808" spans="9:15" s="167" customFormat="1" ht="15" customHeight="1" x14ac:dyDescent="0.25">
      <c r="I808" s="25"/>
      <c r="J808" s="25"/>
      <c r="K808" s="25"/>
      <c r="L808" s="25"/>
      <c r="M808" s="25"/>
      <c r="N808" s="25"/>
      <c r="O808" s="25"/>
    </row>
    <row r="809" spans="9:15" s="167" customFormat="1" ht="15" customHeight="1" x14ac:dyDescent="0.25">
      <c r="I809" s="25"/>
      <c r="J809" s="25"/>
      <c r="K809" s="25"/>
      <c r="L809" s="25"/>
      <c r="M809" s="25"/>
      <c r="N809" s="25"/>
      <c r="O809" s="25"/>
    </row>
    <row r="810" spans="9:15" s="167" customFormat="1" ht="15" customHeight="1" x14ac:dyDescent="0.25">
      <c r="I810" s="25"/>
      <c r="J810" s="25"/>
      <c r="K810" s="25"/>
      <c r="L810" s="25"/>
      <c r="M810" s="25"/>
      <c r="N810" s="25"/>
      <c r="O810" s="25"/>
    </row>
    <row r="811" spans="9:15" s="167" customFormat="1" ht="15" customHeight="1" x14ac:dyDescent="0.25">
      <c r="I811" s="25"/>
      <c r="J811" s="25"/>
      <c r="K811" s="25"/>
      <c r="L811" s="25"/>
      <c r="M811" s="25"/>
      <c r="N811" s="25"/>
      <c r="O811" s="25"/>
    </row>
    <row r="812" spans="9:15" s="167" customFormat="1" ht="15" customHeight="1" x14ac:dyDescent="0.25">
      <c r="I812" s="25"/>
      <c r="J812" s="25"/>
      <c r="K812" s="25"/>
      <c r="L812" s="25"/>
      <c r="M812" s="25"/>
      <c r="N812" s="25"/>
      <c r="O812" s="25"/>
    </row>
    <row r="813" spans="9:15" s="167" customFormat="1" ht="15" customHeight="1" x14ac:dyDescent="0.25">
      <c r="I813" s="25"/>
      <c r="J813" s="25"/>
      <c r="K813" s="25"/>
      <c r="L813" s="25"/>
      <c r="M813" s="25"/>
      <c r="N813" s="25"/>
      <c r="O813" s="25"/>
    </row>
    <row r="814" spans="9:15" s="167" customFormat="1" ht="15" customHeight="1" x14ac:dyDescent="0.25">
      <c r="I814" s="25"/>
      <c r="J814" s="25"/>
      <c r="K814" s="25"/>
      <c r="L814" s="25"/>
      <c r="M814" s="25"/>
      <c r="N814" s="25"/>
      <c r="O814" s="25"/>
    </row>
    <row r="815" spans="9:15" s="167" customFormat="1" ht="15" customHeight="1" x14ac:dyDescent="0.25">
      <c r="I815" s="25"/>
      <c r="J815" s="25"/>
      <c r="K815" s="25"/>
      <c r="L815" s="25"/>
      <c r="M815" s="25"/>
      <c r="N815" s="25"/>
      <c r="O815" s="25"/>
    </row>
    <row r="816" spans="9:15" s="167" customFormat="1" ht="15" customHeight="1" x14ac:dyDescent="0.25">
      <c r="I816" s="25"/>
      <c r="J816" s="25"/>
      <c r="K816" s="25"/>
      <c r="L816" s="25"/>
      <c r="M816" s="25"/>
      <c r="N816" s="25"/>
      <c r="O816" s="25"/>
    </row>
    <row r="817" spans="9:15" s="167" customFormat="1" ht="15" customHeight="1" x14ac:dyDescent="0.25">
      <c r="I817" s="25"/>
      <c r="J817" s="25"/>
      <c r="K817" s="25"/>
      <c r="L817" s="25"/>
      <c r="M817" s="25"/>
      <c r="N817" s="25"/>
      <c r="O817" s="25"/>
    </row>
    <row r="818" spans="9:15" s="167" customFormat="1" ht="15" customHeight="1" x14ac:dyDescent="0.25">
      <c r="I818" s="25"/>
      <c r="J818" s="25"/>
      <c r="K818" s="25"/>
      <c r="L818" s="25"/>
      <c r="M818" s="25"/>
      <c r="N818" s="25"/>
      <c r="O818" s="25"/>
    </row>
    <row r="819" spans="9:15" s="167" customFormat="1" ht="15" customHeight="1" x14ac:dyDescent="0.25">
      <c r="I819" s="25"/>
      <c r="J819" s="25"/>
      <c r="K819" s="25"/>
      <c r="L819" s="25"/>
      <c r="M819" s="25"/>
      <c r="N819" s="25"/>
      <c r="O819" s="25"/>
    </row>
    <row r="820" spans="9:15" s="167" customFormat="1" ht="15" customHeight="1" x14ac:dyDescent="0.25">
      <c r="I820" s="25"/>
      <c r="J820" s="25"/>
      <c r="K820" s="25"/>
      <c r="L820" s="25"/>
      <c r="M820" s="25"/>
      <c r="N820" s="25"/>
      <c r="O820" s="25"/>
    </row>
    <row r="821" spans="9:15" s="167" customFormat="1" ht="15" customHeight="1" x14ac:dyDescent="0.25">
      <c r="I821" s="25"/>
      <c r="J821" s="25"/>
      <c r="K821" s="25"/>
      <c r="L821" s="25"/>
      <c r="M821" s="25"/>
      <c r="N821" s="25"/>
      <c r="O821" s="25"/>
    </row>
    <row r="822" spans="9:15" s="167" customFormat="1" ht="15" customHeight="1" x14ac:dyDescent="0.25">
      <c r="I822" s="25"/>
      <c r="J822" s="25"/>
      <c r="K822" s="25"/>
      <c r="L822" s="25"/>
      <c r="M822" s="25"/>
      <c r="N822" s="25"/>
      <c r="O822" s="25"/>
    </row>
    <row r="823" spans="9:15" s="167" customFormat="1" ht="15" customHeight="1" x14ac:dyDescent="0.25">
      <c r="I823" s="25"/>
      <c r="J823" s="25"/>
      <c r="K823" s="25"/>
      <c r="L823" s="25"/>
      <c r="M823" s="25"/>
      <c r="N823" s="25"/>
      <c r="O823" s="25"/>
    </row>
    <row r="824" spans="9:15" s="167" customFormat="1" ht="15" customHeight="1" x14ac:dyDescent="0.25">
      <c r="I824" s="25"/>
      <c r="J824" s="25"/>
      <c r="K824" s="25"/>
      <c r="L824" s="25"/>
      <c r="M824" s="25"/>
      <c r="N824" s="25"/>
      <c r="O824" s="25"/>
    </row>
    <row r="825" spans="9:15" s="167" customFormat="1" ht="15" customHeight="1" x14ac:dyDescent="0.25">
      <c r="I825" s="25"/>
      <c r="J825" s="25"/>
      <c r="K825" s="25"/>
      <c r="L825" s="25"/>
      <c r="M825" s="25"/>
      <c r="N825" s="25"/>
      <c r="O825" s="25"/>
    </row>
    <row r="826" spans="9:15" s="167" customFormat="1" ht="15" customHeight="1" x14ac:dyDescent="0.25">
      <c r="I826" s="25"/>
      <c r="J826" s="25"/>
      <c r="K826" s="25"/>
      <c r="L826" s="25"/>
      <c r="M826" s="25"/>
      <c r="N826" s="25"/>
      <c r="O826" s="25"/>
    </row>
    <row r="827" spans="9:15" s="167" customFormat="1" ht="15" customHeight="1" x14ac:dyDescent="0.25">
      <c r="I827" s="25"/>
      <c r="J827" s="25"/>
      <c r="K827" s="25"/>
      <c r="L827" s="25"/>
      <c r="M827" s="25"/>
      <c r="N827" s="25"/>
      <c r="O827" s="25"/>
    </row>
    <row r="828" spans="9:15" s="167" customFormat="1" ht="15" customHeight="1" x14ac:dyDescent="0.25">
      <c r="I828" s="25"/>
      <c r="J828" s="25"/>
      <c r="K828" s="25"/>
      <c r="L828" s="25"/>
      <c r="M828" s="25"/>
      <c r="N828" s="25"/>
      <c r="O828" s="25"/>
    </row>
    <row r="829" spans="9:15" s="167" customFormat="1" ht="15" customHeight="1" x14ac:dyDescent="0.25">
      <c r="I829" s="25"/>
      <c r="J829" s="25"/>
      <c r="K829" s="25"/>
      <c r="L829" s="25"/>
      <c r="M829" s="25"/>
      <c r="N829" s="25"/>
      <c r="O829" s="25"/>
    </row>
    <row r="830" spans="9:15" s="167" customFormat="1" ht="15" customHeight="1" x14ac:dyDescent="0.25">
      <c r="I830" s="25"/>
      <c r="J830" s="25"/>
      <c r="K830" s="25"/>
      <c r="L830" s="25"/>
      <c r="M830" s="25"/>
      <c r="N830" s="25"/>
      <c r="O830" s="25"/>
    </row>
    <row r="831" spans="9:15" s="167" customFormat="1" ht="15" customHeight="1" x14ac:dyDescent="0.25">
      <c r="I831" s="25"/>
      <c r="J831" s="25"/>
      <c r="K831" s="25"/>
      <c r="L831" s="25"/>
      <c r="M831" s="25"/>
      <c r="N831" s="25"/>
      <c r="O831" s="25"/>
    </row>
    <row r="832" spans="9:15" s="167" customFormat="1" ht="15" customHeight="1" x14ac:dyDescent="0.25">
      <c r="I832" s="25"/>
      <c r="J832" s="25"/>
      <c r="K832" s="25"/>
      <c r="L832" s="25"/>
      <c r="M832" s="25"/>
      <c r="N832" s="25"/>
      <c r="O832" s="25"/>
    </row>
    <row r="833" spans="9:15" s="167" customFormat="1" ht="15" customHeight="1" x14ac:dyDescent="0.25">
      <c r="I833" s="25"/>
      <c r="J833" s="25"/>
      <c r="K833" s="25"/>
      <c r="L833" s="25"/>
      <c r="M833" s="25"/>
      <c r="N833" s="25"/>
      <c r="O833" s="25"/>
    </row>
    <row r="834" spans="9:15" s="167" customFormat="1" ht="15" customHeight="1" x14ac:dyDescent="0.25">
      <c r="I834" s="25"/>
      <c r="J834" s="25"/>
      <c r="K834" s="25"/>
      <c r="L834" s="25"/>
      <c r="M834" s="25"/>
      <c r="N834" s="25"/>
      <c r="O834" s="25"/>
    </row>
    <row r="835" spans="9:15" s="167" customFormat="1" ht="15" customHeight="1" x14ac:dyDescent="0.25">
      <c r="I835" s="25"/>
      <c r="J835" s="25"/>
      <c r="K835" s="25"/>
      <c r="L835" s="25"/>
      <c r="M835" s="25"/>
      <c r="N835" s="25"/>
      <c r="O835" s="25"/>
    </row>
    <row r="836" spans="9:15" s="167" customFormat="1" ht="15" customHeight="1" x14ac:dyDescent="0.25">
      <c r="I836" s="25"/>
      <c r="J836" s="25"/>
      <c r="K836" s="25"/>
      <c r="L836" s="25"/>
      <c r="M836" s="25"/>
      <c r="N836" s="25"/>
      <c r="O836" s="25"/>
    </row>
    <row r="837" spans="9:15" s="167" customFormat="1" ht="15" customHeight="1" x14ac:dyDescent="0.25">
      <c r="I837" s="25"/>
      <c r="J837" s="25"/>
      <c r="K837" s="25"/>
      <c r="L837" s="25"/>
      <c r="M837" s="25"/>
      <c r="N837" s="25"/>
      <c r="O837" s="25"/>
    </row>
    <row r="838" spans="9:15" s="167" customFormat="1" ht="15" customHeight="1" x14ac:dyDescent="0.25">
      <c r="I838" s="25"/>
      <c r="J838" s="25"/>
      <c r="K838" s="25"/>
      <c r="L838" s="25"/>
      <c r="M838" s="25"/>
      <c r="N838" s="25"/>
      <c r="O838" s="25"/>
    </row>
    <row r="839" spans="9:15" s="167" customFormat="1" ht="15" customHeight="1" x14ac:dyDescent="0.25">
      <c r="I839" s="25"/>
      <c r="J839" s="25"/>
      <c r="K839" s="25"/>
      <c r="L839" s="25"/>
      <c r="M839" s="25"/>
      <c r="N839" s="25"/>
      <c r="O839" s="25"/>
    </row>
    <row r="840" spans="9:15" s="167" customFormat="1" ht="15" customHeight="1" x14ac:dyDescent="0.25">
      <c r="I840" s="25"/>
      <c r="J840" s="25"/>
      <c r="K840" s="25"/>
      <c r="L840" s="25"/>
      <c r="M840" s="25"/>
      <c r="N840" s="25"/>
      <c r="O840" s="25"/>
    </row>
    <row r="841" spans="9:15" s="167" customFormat="1" ht="15" customHeight="1" x14ac:dyDescent="0.25">
      <c r="I841" s="25"/>
      <c r="J841" s="25"/>
      <c r="K841" s="25"/>
      <c r="L841" s="25"/>
      <c r="M841" s="25"/>
      <c r="N841" s="25"/>
      <c r="O841" s="25"/>
    </row>
    <row r="842" spans="9:15" s="167" customFormat="1" ht="15" customHeight="1" x14ac:dyDescent="0.25">
      <c r="I842" s="25"/>
      <c r="J842" s="25"/>
      <c r="K842" s="25"/>
      <c r="L842" s="25"/>
      <c r="M842" s="25"/>
      <c r="N842" s="25"/>
      <c r="O842" s="25"/>
    </row>
    <row r="843" spans="9:15" s="167" customFormat="1" ht="15" customHeight="1" x14ac:dyDescent="0.25">
      <c r="I843" s="25"/>
      <c r="J843" s="25"/>
      <c r="K843" s="25"/>
      <c r="L843" s="25"/>
      <c r="M843" s="25"/>
      <c r="N843" s="25"/>
      <c r="O843" s="25"/>
    </row>
    <row r="844" spans="9:15" s="167" customFormat="1" ht="15" customHeight="1" x14ac:dyDescent="0.25">
      <c r="I844" s="25"/>
      <c r="J844" s="25"/>
      <c r="K844" s="25"/>
      <c r="L844" s="25"/>
      <c r="M844" s="25"/>
      <c r="N844" s="25"/>
      <c r="O844" s="25"/>
    </row>
    <row r="845" spans="9:15" s="167" customFormat="1" ht="15" customHeight="1" x14ac:dyDescent="0.25">
      <c r="I845" s="25"/>
      <c r="J845" s="25"/>
      <c r="K845" s="25"/>
      <c r="L845" s="25"/>
      <c r="M845" s="25"/>
      <c r="N845" s="25"/>
      <c r="O845" s="25"/>
    </row>
    <row r="846" spans="9:15" s="167" customFormat="1" ht="15" customHeight="1" x14ac:dyDescent="0.25">
      <c r="I846" s="25"/>
      <c r="J846" s="25"/>
      <c r="K846" s="25"/>
      <c r="L846" s="25"/>
      <c r="M846" s="25"/>
      <c r="N846" s="25"/>
      <c r="O846" s="25"/>
    </row>
    <row r="847" spans="9:15" s="167" customFormat="1" ht="15" customHeight="1" x14ac:dyDescent="0.25">
      <c r="I847" s="25"/>
      <c r="J847" s="25"/>
      <c r="K847" s="25"/>
      <c r="L847" s="25"/>
      <c r="M847" s="25"/>
      <c r="N847" s="25"/>
      <c r="O847" s="25"/>
    </row>
    <row r="848" spans="9:15" s="167" customFormat="1" ht="15" customHeight="1" x14ac:dyDescent="0.25">
      <c r="I848" s="25"/>
      <c r="J848" s="25"/>
      <c r="K848" s="25"/>
      <c r="L848" s="25"/>
      <c r="M848" s="25"/>
      <c r="N848" s="25"/>
      <c r="O848" s="25"/>
    </row>
    <row r="849" spans="9:15" s="167" customFormat="1" ht="15" customHeight="1" x14ac:dyDescent="0.25">
      <c r="I849" s="25"/>
      <c r="J849" s="25"/>
      <c r="K849" s="25"/>
      <c r="L849" s="25"/>
      <c r="M849" s="25"/>
      <c r="N849" s="25"/>
      <c r="O849" s="25"/>
    </row>
    <row r="850" spans="9:15" s="167" customFormat="1" ht="15" customHeight="1" x14ac:dyDescent="0.25">
      <c r="I850" s="25"/>
      <c r="J850" s="25"/>
      <c r="K850" s="25"/>
      <c r="L850" s="25"/>
      <c r="M850" s="25"/>
      <c r="N850" s="25"/>
      <c r="O850" s="25"/>
    </row>
    <row r="851" spans="9:15" s="167" customFormat="1" ht="15" customHeight="1" x14ac:dyDescent="0.25">
      <c r="I851" s="25"/>
      <c r="J851" s="25"/>
      <c r="K851" s="25"/>
      <c r="L851" s="25"/>
      <c r="M851" s="25"/>
      <c r="N851" s="25"/>
      <c r="O851" s="25"/>
    </row>
    <row r="852" spans="9:15" s="167" customFormat="1" ht="15" customHeight="1" x14ac:dyDescent="0.25">
      <c r="I852" s="25"/>
      <c r="J852" s="25"/>
      <c r="K852" s="25"/>
      <c r="L852" s="25"/>
      <c r="M852" s="25"/>
      <c r="N852" s="25"/>
      <c r="O852" s="25"/>
    </row>
    <row r="853" spans="9:15" s="167" customFormat="1" ht="15" customHeight="1" x14ac:dyDescent="0.25">
      <c r="I853" s="25"/>
      <c r="J853" s="25"/>
      <c r="K853" s="25"/>
      <c r="L853" s="25"/>
      <c r="M853" s="25"/>
      <c r="N853" s="25"/>
      <c r="O853" s="25"/>
    </row>
    <row r="854" spans="9:15" s="167" customFormat="1" ht="15" customHeight="1" x14ac:dyDescent="0.25">
      <c r="I854" s="25"/>
      <c r="J854" s="25"/>
      <c r="K854" s="25"/>
      <c r="L854" s="25"/>
      <c r="M854" s="25"/>
      <c r="N854" s="25"/>
      <c r="O854" s="25"/>
    </row>
    <row r="855" spans="9:15" s="167" customFormat="1" ht="15" customHeight="1" x14ac:dyDescent="0.25">
      <c r="I855" s="25"/>
      <c r="J855" s="25"/>
      <c r="K855" s="25"/>
      <c r="L855" s="25"/>
      <c r="M855" s="25"/>
      <c r="N855" s="25"/>
      <c r="O855" s="25"/>
    </row>
    <row r="856" spans="9:15" s="167" customFormat="1" ht="15" customHeight="1" x14ac:dyDescent="0.25">
      <c r="I856" s="25"/>
      <c r="J856" s="25"/>
      <c r="K856" s="25"/>
      <c r="L856" s="25"/>
      <c r="M856" s="25"/>
      <c r="N856" s="25"/>
      <c r="O856" s="25"/>
    </row>
    <row r="857" spans="9:15" s="167" customFormat="1" ht="15" customHeight="1" x14ac:dyDescent="0.25">
      <c r="I857" s="25"/>
      <c r="J857" s="25"/>
      <c r="K857" s="25"/>
      <c r="L857" s="25"/>
      <c r="M857" s="25"/>
      <c r="N857" s="25"/>
      <c r="O857" s="25"/>
    </row>
    <row r="858" spans="9:15" s="167" customFormat="1" ht="15" customHeight="1" x14ac:dyDescent="0.25">
      <c r="I858" s="25"/>
      <c r="J858" s="25"/>
      <c r="K858" s="25"/>
      <c r="L858" s="25"/>
      <c r="M858" s="25"/>
      <c r="N858" s="25"/>
      <c r="O858" s="25"/>
    </row>
    <row r="859" spans="9:15" s="167" customFormat="1" ht="15" customHeight="1" x14ac:dyDescent="0.25">
      <c r="I859" s="25"/>
      <c r="J859" s="25"/>
      <c r="K859" s="25"/>
      <c r="L859" s="25"/>
      <c r="M859" s="25"/>
      <c r="N859" s="25"/>
      <c r="O859" s="25"/>
    </row>
    <row r="860" spans="9:15" s="167" customFormat="1" ht="15" customHeight="1" x14ac:dyDescent="0.25">
      <c r="I860" s="25"/>
      <c r="J860" s="25"/>
      <c r="K860" s="25"/>
      <c r="L860" s="25"/>
      <c r="M860" s="25"/>
      <c r="N860" s="25"/>
      <c r="O860" s="25"/>
    </row>
    <row r="861" spans="9:15" s="167" customFormat="1" ht="15" customHeight="1" x14ac:dyDescent="0.25">
      <c r="I861" s="25"/>
      <c r="J861" s="25"/>
      <c r="K861" s="25"/>
      <c r="L861" s="25"/>
      <c r="M861" s="25"/>
      <c r="N861" s="25"/>
      <c r="O861" s="25"/>
    </row>
    <row r="862" spans="9:15" s="167" customFormat="1" ht="15" customHeight="1" x14ac:dyDescent="0.25">
      <c r="I862" s="25"/>
      <c r="J862" s="25"/>
      <c r="K862" s="25"/>
      <c r="L862" s="25"/>
      <c r="M862" s="25"/>
      <c r="N862" s="25"/>
      <c r="O862" s="25"/>
    </row>
    <row r="863" spans="9:15" s="167" customFormat="1" ht="15" customHeight="1" x14ac:dyDescent="0.25">
      <c r="I863" s="25"/>
      <c r="J863" s="25"/>
      <c r="K863" s="25"/>
      <c r="L863" s="25"/>
      <c r="M863" s="25"/>
      <c r="N863" s="25"/>
      <c r="O863" s="25"/>
    </row>
    <row r="864" spans="9:15" s="167" customFormat="1" ht="15" customHeight="1" x14ac:dyDescent="0.25">
      <c r="I864" s="25"/>
      <c r="J864" s="25"/>
      <c r="K864" s="25"/>
      <c r="L864" s="25"/>
      <c r="M864" s="25"/>
      <c r="N864" s="25"/>
      <c r="O864" s="25"/>
    </row>
    <row r="865" spans="9:15" s="167" customFormat="1" ht="15" customHeight="1" x14ac:dyDescent="0.25">
      <c r="I865" s="25"/>
      <c r="J865" s="25"/>
      <c r="K865" s="25"/>
      <c r="L865" s="25"/>
      <c r="M865" s="25"/>
      <c r="N865" s="25"/>
      <c r="O865" s="25"/>
    </row>
    <row r="866" spans="9:15" s="167" customFormat="1" ht="15" customHeight="1" x14ac:dyDescent="0.25">
      <c r="I866" s="25"/>
      <c r="J866" s="25"/>
      <c r="K866" s="25"/>
      <c r="L866" s="25"/>
      <c r="M866" s="25"/>
      <c r="N866" s="25"/>
      <c r="O866" s="25"/>
    </row>
    <row r="867" spans="9:15" s="167" customFormat="1" ht="15" customHeight="1" x14ac:dyDescent="0.25">
      <c r="I867" s="25"/>
      <c r="J867" s="25"/>
      <c r="K867" s="25"/>
      <c r="L867" s="25"/>
      <c r="M867" s="25"/>
      <c r="N867" s="25"/>
      <c r="O867" s="25"/>
    </row>
    <row r="868" spans="9:15" s="167" customFormat="1" ht="15" customHeight="1" x14ac:dyDescent="0.25">
      <c r="I868" s="25"/>
      <c r="J868" s="25"/>
      <c r="K868" s="25"/>
      <c r="L868" s="25"/>
      <c r="M868" s="25"/>
      <c r="N868" s="25"/>
      <c r="O868" s="25"/>
    </row>
    <row r="869" spans="9:15" s="167" customFormat="1" ht="15" customHeight="1" x14ac:dyDescent="0.25">
      <c r="I869" s="25"/>
      <c r="J869" s="25"/>
      <c r="K869" s="25"/>
      <c r="L869" s="25"/>
      <c r="M869" s="25"/>
      <c r="N869" s="25"/>
      <c r="O869" s="25"/>
    </row>
    <row r="870" spans="9:15" s="167" customFormat="1" ht="15" customHeight="1" x14ac:dyDescent="0.25">
      <c r="I870" s="25"/>
      <c r="J870" s="25"/>
      <c r="K870" s="25"/>
      <c r="L870" s="25"/>
      <c r="M870" s="25"/>
      <c r="N870" s="25"/>
      <c r="O870" s="25"/>
    </row>
    <row r="871" spans="9:15" s="167" customFormat="1" ht="15" customHeight="1" x14ac:dyDescent="0.25">
      <c r="I871" s="25"/>
      <c r="J871" s="25"/>
      <c r="K871" s="25"/>
      <c r="L871" s="25"/>
      <c r="M871" s="25"/>
      <c r="N871" s="25"/>
      <c r="O871" s="25"/>
    </row>
    <row r="872" spans="9:15" s="167" customFormat="1" ht="15" customHeight="1" x14ac:dyDescent="0.25">
      <c r="I872" s="25"/>
      <c r="J872" s="25"/>
      <c r="K872" s="25"/>
      <c r="L872" s="25"/>
      <c r="M872" s="25"/>
      <c r="N872" s="25"/>
      <c r="O872" s="25"/>
    </row>
    <row r="873" spans="9:15" s="167" customFormat="1" ht="15" customHeight="1" x14ac:dyDescent="0.25">
      <c r="I873" s="25"/>
      <c r="J873" s="25"/>
      <c r="K873" s="25"/>
      <c r="L873" s="25"/>
      <c r="M873" s="25"/>
      <c r="N873" s="25"/>
      <c r="O873" s="25"/>
    </row>
    <row r="874" spans="9:15" s="167" customFormat="1" ht="15" customHeight="1" x14ac:dyDescent="0.25">
      <c r="I874" s="25"/>
      <c r="J874" s="25"/>
      <c r="K874" s="25"/>
      <c r="L874" s="25"/>
      <c r="M874" s="25"/>
      <c r="N874" s="25"/>
      <c r="O874" s="25"/>
    </row>
    <row r="875" spans="9:15" s="167" customFormat="1" ht="15" customHeight="1" x14ac:dyDescent="0.25">
      <c r="I875" s="25"/>
      <c r="J875" s="25"/>
      <c r="K875" s="25"/>
      <c r="L875" s="25"/>
      <c r="M875" s="25"/>
      <c r="N875" s="25"/>
      <c r="O875" s="25"/>
    </row>
    <row r="876" spans="9:15" s="167" customFormat="1" ht="15" customHeight="1" x14ac:dyDescent="0.25">
      <c r="I876" s="25"/>
      <c r="J876" s="25"/>
      <c r="K876" s="25"/>
      <c r="L876" s="25"/>
      <c r="M876" s="25"/>
      <c r="N876" s="25"/>
      <c r="O876" s="25"/>
    </row>
    <row r="877" spans="9:15" s="167" customFormat="1" ht="15" customHeight="1" x14ac:dyDescent="0.25">
      <c r="I877" s="25"/>
      <c r="J877" s="25"/>
      <c r="K877" s="25"/>
      <c r="L877" s="25"/>
      <c r="M877" s="25"/>
      <c r="N877" s="25"/>
      <c r="O877" s="25"/>
    </row>
    <row r="878" spans="9:15" s="167" customFormat="1" ht="15" customHeight="1" x14ac:dyDescent="0.25">
      <c r="I878" s="25"/>
      <c r="J878" s="25"/>
      <c r="K878" s="25"/>
      <c r="L878" s="25"/>
      <c r="M878" s="25"/>
      <c r="N878" s="25"/>
      <c r="O878" s="25"/>
    </row>
    <row r="879" spans="9:15" s="167" customFormat="1" ht="15" customHeight="1" x14ac:dyDescent="0.25">
      <c r="I879" s="25"/>
      <c r="J879" s="25"/>
      <c r="K879" s="25"/>
      <c r="L879" s="25"/>
      <c r="M879" s="25"/>
      <c r="N879" s="25"/>
      <c r="O879" s="25"/>
    </row>
    <row r="880" spans="9:15" s="167" customFormat="1" ht="15" customHeight="1" x14ac:dyDescent="0.25">
      <c r="I880" s="25"/>
      <c r="J880" s="25"/>
      <c r="K880" s="25"/>
      <c r="L880" s="25"/>
      <c r="M880" s="25"/>
      <c r="N880" s="25"/>
      <c r="O880" s="25"/>
    </row>
    <row r="881" spans="9:15" s="167" customFormat="1" ht="15" customHeight="1" x14ac:dyDescent="0.25">
      <c r="I881" s="25"/>
      <c r="J881" s="25"/>
      <c r="K881" s="25"/>
      <c r="L881" s="25"/>
      <c r="M881" s="25"/>
      <c r="N881" s="25"/>
      <c r="O881" s="25"/>
    </row>
    <row r="882" spans="9:15" s="167" customFormat="1" ht="15" customHeight="1" x14ac:dyDescent="0.25">
      <c r="I882" s="25"/>
      <c r="J882" s="25"/>
      <c r="K882" s="25"/>
      <c r="L882" s="25"/>
      <c r="M882" s="25"/>
      <c r="N882" s="25"/>
      <c r="O882" s="25"/>
    </row>
    <row r="883" spans="9:15" s="167" customFormat="1" ht="15" customHeight="1" x14ac:dyDescent="0.25">
      <c r="I883" s="25"/>
      <c r="J883" s="25"/>
      <c r="K883" s="25"/>
      <c r="L883" s="25"/>
      <c r="M883" s="25"/>
      <c r="N883" s="25"/>
      <c r="O883" s="25"/>
    </row>
    <row r="884" spans="9:15" s="167" customFormat="1" ht="15" customHeight="1" x14ac:dyDescent="0.25">
      <c r="I884" s="25"/>
      <c r="J884" s="25"/>
      <c r="K884" s="25"/>
      <c r="L884" s="25"/>
      <c r="M884" s="25"/>
      <c r="N884" s="25"/>
      <c r="O884" s="25"/>
    </row>
    <row r="885" spans="9:15" s="167" customFormat="1" ht="15" customHeight="1" x14ac:dyDescent="0.25">
      <c r="I885" s="25"/>
      <c r="J885" s="25"/>
      <c r="K885" s="25"/>
      <c r="L885" s="25"/>
      <c r="M885" s="25"/>
      <c r="N885" s="25"/>
      <c r="O885" s="25"/>
    </row>
    <row r="886" spans="9:15" s="167" customFormat="1" ht="15" customHeight="1" x14ac:dyDescent="0.25">
      <c r="I886" s="25"/>
      <c r="J886" s="25"/>
      <c r="K886" s="25"/>
      <c r="L886" s="25"/>
      <c r="M886" s="25"/>
      <c r="N886" s="25"/>
      <c r="O886" s="25"/>
    </row>
    <row r="887" spans="9:15" s="167" customFormat="1" ht="15" customHeight="1" x14ac:dyDescent="0.25">
      <c r="I887" s="25"/>
      <c r="J887" s="25"/>
      <c r="K887" s="25"/>
      <c r="L887" s="25"/>
      <c r="M887" s="25"/>
      <c r="N887" s="25"/>
      <c r="O887" s="25"/>
    </row>
    <row r="888" spans="9:15" s="167" customFormat="1" ht="15" customHeight="1" x14ac:dyDescent="0.25">
      <c r="I888" s="25"/>
      <c r="J888" s="25"/>
      <c r="K888" s="25"/>
      <c r="L888" s="25"/>
      <c r="M888" s="25"/>
      <c r="N888" s="25"/>
      <c r="O888" s="25"/>
    </row>
    <row r="889" spans="9:15" s="167" customFormat="1" ht="15" customHeight="1" x14ac:dyDescent="0.25">
      <c r="I889" s="25"/>
      <c r="J889" s="25"/>
      <c r="K889" s="25"/>
      <c r="L889" s="25"/>
      <c r="M889" s="25"/>
      <c r="N889" s="25"/>
      <c r="O889" s="25"/>
    </row>
    <row r="890" spans="9:15" s="167" customFormat="1" ht="15" customHeight="1" x14ac:dyDescent="0.25">
      <c r="I890" s="25"/>
      <c r="J890" s="25"/>
      <c r="K890" s="25"/>
      <c r="L890" s="25"/>
      <c r="M890" s="25"/>
      <c r="N890" s="25"/>
      <c r="O890" s="25"/>
    </row>
    <row r="891" spans="9:15" s="167" customFormat="1" ht="15" customHeight="1" x14ac:dyDescent="0.25">
      <c r="I891" s="25"/>
      <c r="J891" s="25"/>
      <c r="K891" s="25"/>
      <c r="L891" s="25"/>
      <c r="M891" s="25"/>
      <c r="N891" s="25"/>
      <c r="O891" s="25"/>
    </row>
    <row r="892" spans="9:15" s="167" customFormat="1" ht="15" customHeight="1" x14ac:dyDescent="0.25">
      <c r="I892" s="25"/>
      <c r="J892" s="25"/>
      <c r="K892" s="25"/>
      <c r="L892" s="25"/>
      <c r="M892" s="25"/>
      <c r="N892" s="25"/>
      <c r="O892" s="25"/>
    </row>
    <row r="893" spans="9:15" s="167" customFormat="1" ht="15" customHeight="1" x14ac:dyDescent="0.25">
      <c r="I893" s="25"/>
      <c r="J893" s="25"/>
      <c r="K893" s="25"/>
      <c r="L893" s="25"/>
      <c r="M893" s="25"/>
      <c r="N893" s="25"/>
      <c r="O893" s="25"/>
    </row>
    <row r="894" spans="9:15" s="167" customFormat="1" ht="15" customHeight="1" x14ac:dyDescent="0.25">
      <c r="I894" s="25"/>
      <c r="J894" s="25"/>
      <c r="K894" s="25"/>
      <c r="L894" s="25"/>
      <c r="M894" s="25"/>
      <c r="N894" s="25"/>
      <c r="O894" s="25"/>
    </row>
    <row r="895" spans="9:15" s="167" customFormat="1" ht="15" customHeight="1" x14ac:dyDescent="0.25">
      <c r="I895" s="25"/>
      <c r="J895" s="25"/>
      <c r="K895" s="25"/>
      <c r="L895" s="25"/>
      <c r="M895" s="25"/>
      <c r="N895" s="25"/>
      <c r="O895" s="25"/>
    </row>
    <row r="896" spans="9:15" s="167" customFormat="1" ht="15" customHeight="1" x14ac:dyDescent="0.25">
      <c r="I896" s="25"/>
      <c r="J896" s="25"/>
      <c r="K896" s="25"/>
      <c r="L896" s="25"/>
      <c r="M896" s="25"/>
      <c r="N896" s="25"/>
      <c r="O896" s="25"/>
    </row>
    <row r="897" spans="9:15" s="167" customFormat="1" ht="15" customHeight="1" x14ac:dyDescent="0.25">
      <c r="I897" s="25"/>
      <c r="J897" s="25"/>
      <c r="K897" s="25"/>
      <c r="L897" s="25"/>
      <c r="M897" s="25"/>
      <c r="N897" s="25"/>
      <c r="O897" s="25"/>
    </row>
    <row r="898" spans="9:15" s="167" customFormat="1" ht="15" customHeight="1" x14ac:dyDescent="0.25">
      <c r="I898" s="25"/>
      <c r="J898" s="25"/>
      <c r="K898" s="25"/>
      <c r="L898" s="25"/>
      <c r="M898" s="25"/>
      <c r="N898" s="25"/>
      <c r="O898" s="25"/>
    </row>
    <row r="899" spans="9:15" s="167" customFormat="1" ht="15" customHeight="1" x14ac:dyDescent="0.25">
      <c r="I899" s="25"/>
      <c r="J899" s="25"/>
      <c r="K899" s="25"/>
      <c r="L899" s="25"/>
      <c r="M899" s="25"/>
      <c r="N899" s="25"/>
      <c r="O899" s="25"/>
    </row>
    <row r="900" spans="9:15" s="167" customFormat="1" ht="15" customHeight="1" x14ac:dyDescent="0.25">
      <c r="I900" s="25"/>
      <c r="J900" s="25"/>
      <c r="K900" s="25"/>
      <c r="L900" s="25"/>
      <c r="M900" s="25"/>
      <c r="N900" s="25"/>
      <c r="O900" s="25"/>
    </row>
    <row r="901" spans="9:15" s="167" customFormat="1" ht="15" customHeight="1" x14ac:dyDescent="0.25">
      <c r="I901" s="25"/>
      <c r="J901" s="25"/>
      <c r="K901" s="25"/>
      <c r="L901" s="25"/>
      <c r="M901" s="25"/>
      <c r="N901" s="25"/>
      <c r="O901" s="25"/>
    </row>
    <row r="902" spans="9:15" s="167" customFormat="1" ht="15" customHeight="1" x14ac:dyDescent="0.25">
      <c r="I902" s="25"/>
      <c r="J902" s="25"/>
      <c r="K902" s="25"/>
      <c r="L902" s="25"/>
      <c r="M902" s="25"/>
      <c r="N902" s="25"/>
      <c r="O902" s="25"/>
    </row>
    <row r="903" spans="9:15" s="167" customFormat="1" ht="15" customHeight="1" x14ac:dyDescent="0.25">
      <c r="I903" s="25"/>
      <c r="J903" s="25"/>
      <c r="K903" s="25"/>
      <c r="L903" s="25"/>
      <c r="M903" s="25"/>
      <c r="N903" s="25"/>
      <c r="O903" s="25"/>
    </row>
    <row r="904" spans="9:15" s="167" customFormat="1" ht="15" customHeight="1" x14ac:dyDescent="0.25">
      <c r="I904" s="25"/>
      <c r="J904" s="25"/>
      <c r="K904" s="25"/>
      <c r="L904" s="25"/>
      <c r="M904" s="25"/>
      <c r="N904" s="25"/>
      <c r="O904" s="25"/>
    </row>
    <row r="905" spans="9:15" s="167" customFormat="1" ht="15" customHeight="1" x14ac:dyDescent="0.25">
      <c r="I905" s="25"/>
      <c r="J905" s="25"/>
      <c r="K905" s="25"/>
      <c r="L905" s="25"/>
      <c r="M905" s="25"/>
      <c r="N905" s="25"/>
      <c r="O905" s="25"/>
    </row>
    <row r="906" spans="9:15" s="167" customFormat="1" ht="15" customHeight="1" x14ac:dyDescent="0.25">
      <c r="I906" s="25"/>
      <c r="J906" s="25"/>
      <c r="K906" s="25"/>
      <c r="L906" s="25"/>
      <c r="M906" s="25"/>
      <c r="N906" s="25"/>
      <c r="O906" s="25"/>
    </row>
    <row r="907" spans="9:15" s="167" customFormat="1" ht="15" customHeight="1" x14ac:dyDescent="0.25">
      <c r="I907" s="25"/>
      <c r="J907" s="25"/>
      <c r="K907" s="25"/>
      <c r="L907" s="25"/>
      <c r="M907" s="25"/>
      <c r="N907" s="25"/>
      <c r="O907" s="25"/>
    </row>
    <row r="908" spans="9:15" s="167" customFormat="1" ht="15" customHeight="1" x14ac:dyDescent="0.25">
      <c r="I908" s="25"/>
      <c r="J908" s="25"/>
      <c r="K908" s="25"/>
      <c r="L908" s="25"/>
      <c r="M908" s="25"/>
      <c r="N908" s="25"/>
      <c r="O908" s="25"/>
    </row>
    <row r="909" spans="9:15" s="167" customFormat="1" ht="15" customHeight="1" x14ac:dyDescent="0.25">
      <c r="I909" s="25"/>
      <c r="J909" s="25"/>
      <c r="K909" s="25"/>
      <c r="L909" s="25"/>
      <c r="M909" s="25"/>
      <c r="N909" s="25"/>
      <c r="O909" s="25"/>
    </row>
    <row r="910" spans="9:15" s="167" customFormat="1" ht="15" customHeight="1" x14ac:dyDescent="0.25">
      <c r="I910" s="25"/>
      <c r="J910" s="25"/>
      <c r="K910" s="25"/>
      <c r="L910" s="25"/>
      <c r="M910" s="25"/>
      <c r="N910" s="25"/>
      <c r="O910" s="25"/>
    </row>
    <row r="911" spans="9:15" s="167" customFormat="1" ht="15" customHeight="1" x14ac:dyDescent="0.25">
      <c r="I911" s="25"/>
      <c r="J911" s="25"/>
      <c r="K911" s="25"/>
      <c r="L911" s="25"/>
      <c r="M911" s="25"/>
      <c r="N911" s="25"/>
      <c r="O911" s="25"/>
    </row>
    <row r="912" spans="9:15" s="167" customFormat="1" ht="15" customHeight="1" x14ac:dyDescent="0.25">
      <c r="I912" s="25"/>
      <c r="J912" s="25"/>
      <c r="K912" s="25"/>
      <c r="L912" s="25"/>
      <c r="M912" s="25"/>
      <c r="N912" s="25"/>
      <c r="O912" s="25"/>
    </row>
    <row r="913" spans="9:15" s="167" customFormat="1" ht="15" customHeight="1" x14ac:dyDescent="0.25">
      <c r="I913" s="25"/>
      <c r="J913" s="25"/>
      <c r="K913" s="25"/>
      <c r="L913" s="25"/>
      <c r="M913" s="25"/>
      <c r="N913" s="25"/>
      <c r="O913" s="25"/>
    </row>
    <row r="914" spans="9:15" s="167" customFormat="1" ht="15" customHeight="1" x14ac:dyDescent="0.25">
      <c r="I914" s="25"/>
      <c r="J914" s="25"/>
      <c r="K914" s="25"/>
      <c r="L914" s="25"/>
      <c r="M914" s="25"/>
      <c r="N914" s="25"/>
      <c r="O914" s="25"/>
    </row>
    <row r="915" spans="9:15" s="167" customFormat="1" ht="15" customHeight="1" x14ac:dyDescent="0.25">
      <c r="I915" s="25"/>
      <c r="J915" s="25"/>
      <c r="K915" s="25"/>
      <c r="L915" s="25"/>
      <c r="M915" s="25"/>
      <c r="N915" s="25"/>
      <c r="O915" s="25"/>
    </row>
    <row r="916" spans="9:15" s="167" customFormat="1" ht="15" customHeight="1" x14ac:dyDescent="0.25">
      <c r="I916" s="25"/>
      <c r="J916" s="25"/>
      <c r="K916" s="25"/>
      <c r="L916" s="25"/>
      <c r="M916" s="25"/>
      <c r="N916" s="25"/>
      <c r="O916" s="25"/>
    </row>
    <row r="917" spans="9:15" s="167" customFormat="1" ht="15" customHeight="1" x14ac:dyDescent="0.25">
      <c r="I917" s="25"/>
      <c r="J917" s="25"/>
      <c r="K917" s="25"/>
      <c r="L917" s="25"/>
      <c r="M917" s="25"/>
      <c r="N917" s="25"/>
      <c r="O917" s="25"/>
    </row>
    <row r="918" spans="9:15" s="167" customFormat="1" ht="15" customHeight="1" x14ac:dyDescent="0.25">
      <c r="I918" s="25"/>
      <c r="J918" s="25"/>
      <c r="K918" s="25"/>
      <c r="L918" s="25"/>
      <c r="M918" s="25"/>
      <c r="N918" s="25"/>
      <c r="O918" s="25"/>
    </row>
    <row r="919" spans="9:15" s="167" customFormat="1" ht="15" customHeight="1" x14ac:dyDescent="0.25">
      <c r="I919" s="25"/>
      <c r="J919" s="25"/>
      <c r="K919" s="25"/>
      <c r="L919" s="25"/>
      <c r="M919" s="25"/>
      <c r="N919" s="25"/>
      <c r="O919" s="25"/>
    </row>
    <row r="920" spans="9:15" s="167" customFormat="1" ht="15" customHeight="1" x14ac:dyDescent="0.25">
      <c r="I920" s="25"/>
      <c r="J920" s="25"/>
      <c r="K920" s="25"/>
      <c r="L920" s="25"/>
      <c r="M920" s="25"/>
      <c r="N920" s="25"/>
      <c r="O920" s="25"/>
    </row>
    <row r="921" spans="9:15" s="167" customFormat="1" ht="15" customHeight="1" x14ac:dyDescent="0.25">
      <c r="I921" s="25"/>
      <c r="J921" s="25"/>
      <c r="K921" s="25"/>
      <c r="L921" s="25"/>
      <c r="M921" s="25"/>
      <c r="N921" s="25"/>
      <c r="O921" s="25"/>
    </row>
    <row r="922" spans="9:15" s="167" customFormat="1" ht="15" customHeight="1" x14ac:dyDescent="0.25">
      <c r="I922" s="25"/>
      <c r="J922" s="25"/>
      <c r="K922" s="25"/>
      <c r="L922" s="25"/>
      <c r="M922" s="25"/>
      <c r="N922" s="25"/>
      <c r="O922" s="25"/>
    </row>
    <row r="923" spans="9:15" s="167" customFormat="1" ht="15" customHeight="1" x14ac:dyDescent="0.25">
      <c r="I923" s="25"/>
      <c r="J923" s="25"/>
      <c r="K923" s="25"/>
      <c r="L923" s="25"/>
      <c r="M923" s="25"/>
      <c r="N923" s="25"/>
      <c r="O923" s="25"/>
    </row>
    <row r="924" spans="9:15" s="167" customFormat="1" ht="15" customHeight="1" x14ac:dyDescent="0.25">
      <c r="I924" s="25"/>
      <c r="J924" s="25"/>
      <c r="K924" s="25"/>
      <c r="L924" s="25"/>
      <c r="M924" s="25"/>
      <c r="N924" s="25"/>
      <c r="O924" s="25"/>
    </row>
    <row r="925" spans="9:15" s="167" customFormat="1" ht="15" customHeight="1" x14ac:dyDescent="0.25">
      <c r="I925" s="25"/>
      <c r="J925" s="25"/>
      <c r="K925" s="25"/>
      <c r="L925" s="25"/>
      <c r="M925" s="25"/>
      <c r="N925" s="25"/>
      <c r="O925" s="25"/>
    </row>
    <row r="926" spans="9:15" s="167" customFormat="1" ht="15" customHeight="1" x14ac:dyDescent="0.25">
      <c r="I926" s="25"/>
      <c r="J926" s="25"/>
      <c r="K926" s="25"/>
      <c r="L926" s="25"/>
      <c r="M926" s="25"/>
      <c r="N926" s="25"/>
      <c r="O926" s="25"/>
    </row>
    <row r="927" spans="9:15" s="167" customFormat="1" ht="15" customHeight="1" x14ac:dyDescent="0.25">
      <c r="I927" s="25"/>
      <c r="J927" s="25"/>
      <c r="K927" s="25"/>
      <c r="L927" s="25"/>
      <c r="M927" s="25"/>
      <c r="N927" s="25"/>
      <c r="O927" s="25"/>
    </row>
    <row r="928" spans="9:15" s="167" customFormat="1" ht="15" customHeight="1" x14ac:dyDescent="0.25">
      <c r="I928" s="25"/>
      <c r="J928" s="25"/>
      <c r="K928" s="25"/>
      <c r="L928" s="25"/>
      <c r="M928" s="25"/>
      <c r="N928" s="25"/>
      <c r="O928" s="25"/>
    </row>
    <row r="929" spans="9:15" s="167" customFormat="1" ht="15" customHeight="1" x14ac:dyDescent="0.25">
      <c r="I929" s="25"/>
      <c r="J929" s="25"/>
      <c r="K929" s="25"/>
      <c r="L929" s="25"/>
      <c r="M929" s="25"/>
      <c r="N929" s="25"/>
      <c r="O929" s="25"/>
    </row>
    <row r="930" spans="9:15" s="167" customFormat="1" ht="15" customHeight="1" x14ac:dyDescent="0.25">
      <c r="I930" s="25"/>
      <c r="J930" s="25"/>
      <c r="K930" s="25"/>
      <c r="L930" s="25"/>
      <c r="M930" s="25"/>
      <c r="N930" s="25"/>
      <c r="O930" s="25"/>
    </row>
    <row r="931" spans="9:15" s="167" customFormat="1" ht="15" customHeight="1" x14ac:dyDescent="0.25">
      <c r="I931" s="25"/>
      <c r="J931" s="25"/>
      <c r="K931" s="25"/>
      <c r="L931" s="25"/>
      <c r="M931" s="25"/>
      <c r="N931" s="25"/>
      <c r="O931" s="25"/>
    </row>
    <row r="932" spans="9:15" s="167" customFormat="1" ht="15" customHeight="1" x14ac:dyDescent="0.25">
      <c r="I932" s="25"/>
      <c r="J932" s="25"/>
      <c r="K932" s="25"/>
      <c r="L932" s="25"/>
      <c r="M932" s="25"/>
      <c r="N932" s="25"/>
      <c r="O932" s="25"/>
    </row>
    <row r="933" spans="9:15" s="167" customFormat="1" ht="15" customHeight="1" x14ac:dyDescent="0.25">
      <c r="I933" s="25"/>
      <c r="J933" s="25"/>
      <c r="K933" s="25"/>
      <c r="L933" s="25"/>
      <c r="M933" s="25"/>
      <c r="N933" s="25"/>
      <c r="O933" s="25"/>
    </row>
    <row r="934" spans="9:15" s="167" customFormat="1" ht="15" customHeight="1" x14ac:dyDescent="0.25">
      <c r="I934" s="25"/>
      <c r="J934" s="25"/>
      <c r="K934" s="25"/>
      <c r="L934" s="25"/>
      <c r="M934" s="25"/>
      <c r="N934" s="25"/>
      <c r="O934" s="25"/>
    </row>
    <row r="935" spans="9:15" s="167" customFormat="1" ht="15" customHeight="1" x14ac:dyDescent="0.25">
      <c r="I935" s="25"/>
      <c r="J935" s="25"/>
      <c r="K935" s="25"/>
      <c r="L935" s="25"/>
      <c r="M935" s="25"/>
      <c r="N935" s="25"/>
      <c r="O935" s="25"/>
    </row>
    <row r="936" spans="9:15" s="167" customFormat="1" ht="15" customHeight="1" x14ac:dyDescent="0.25">
      <c r="I936" s="25"/>
      <c r="J936" s="25"/>
      <c r="K936" s="25"/>
      <c r="L936" s="25"/>
      <c r="M936" s="25"/>
      <c r="N936" s="25"/>
      <c r="O936" s="25"/>
    </row>
    <row r="937" spans="9:15" s="167" customFormat="1" ht="15" customHeight="1" x14ac:dyDescent="0.25">
      <c r="I937" s="25"/>
      <c r="J937" s="25"/>
      <c r="K937" s="25"/>
      <c r="L937" s="25"/>
      <c r="M937" s="25"/>
      <c r="N937" s="25"/>
      <c r="O937" s="25"/>
    </row>
    <row r="938" spans="9:15" s="167" customFormat="1" ht="15" customHeight="1" x14ac:dyDescent="0.25">
      <c r="I938" s="25"/>
      <c r="J938" s="25"/>
      <c r="K938" s="25"/>
      <c r="L938" s="25"/>
      <c r="M938" s="25"/>
      <c r="N938" s="25"/>
      <c r="O938" s="25"/>
    </row>
    <row r="939" spans="9:15" s="167" customFormat="1" ht="15" customHeight="1" x14ac:dyDescent="0.25">
      <c r="I939" s="25"/>
      <c r="J939" s="25"/>
      <c r="K939" s="25"/>
      <c r="L939" s="25"/>
      <c r="M939" s="25"/>
      <c r="N939" s="25"/>
      <c r="O939" s="25"/>
    </row>
    <row r="940" spans="9:15" s="167" customFormat="1" ht="15" customHeight="1" x14ac:dyDescent="0.25">
      <c r="I940" s="25"/>
      <c r="J940" s="25"/>
      <c r="K940" s="25"/>
      <c r="L940" s="25"/>
      <c r="M940" s="25"/>
      <c r="N940" s="25"/>
      <c r="O940" s="25"/>
    </row>
    <row r="941" spans="9:15" s="167" customFormat="1" ht="15" customHeight="1" x14ac:dyDescent="0.25">
      <c r="I941" s="25"/>
      <c r="J941" s="25"/>
      <c r="K941" s="25"/>
      <c r="L941" s="25"/>
      <c r="M941" s="25"/>
      <c r="N941" s="25"/>
      <c r="O941" s="25"/>
    </row>
    <row r="942" spans="9:15" s="167" customFormat="1" ht="15" customHeight="1" x14ac:dyDescent="0.25">
      <c r="I942" s="25"/>
      <c r="J942" s="25"/>
      <c r="K942" s="25"/>
      <c r="L942" s="25"/>
      <c r="M942" s="25"/>
      <c r="N942" s="25"/>
      <c r="O942" s="25"/>
    </row>
    <row r="943" spans="9:15" s="167" customFormat="1" ht="15" customHeight="1" x14ac:dyDescent="0.25">
      <c r="I943" s="25"/>
      <c r="J943" s="25"/>
      <c r="K943" s="25"/>
      <c r="L943" s="25"/>
      <c r="M943" s="25"/>
      <c r="N943" s="25"/>
      <c r="O943" s="25"/>
    </row>
    <row r="944" spans="9:15" s="167" customFormat="1" ht="15" customHeight="1" x14ac:dyDescent="0.25">
      <c r="I944" s="25"/>
      <c r="J944" s="25"/>
      <c r="K944" s="25"/>
      <c r="L944" s="25"/>
      <c r="M944" s="25"/>
      <c r="N944" s="25"/>
      <c r="O944" s="25"/>
    </row>
    <row r="945" spans="9:15" s="167" customFormat="1" ht="15" customHeight="1" x14ac:dyDescent="0.25">
      <c r="I945" s="25"/>
      <c r="J945" s="25"/>
      <c r="K945" s="25"/>
      <c r="L945" s="25"/>
      <c r="M945" s="25"/>
      <c r="N945" s="25"/>
      <c r="O945" s="25"/>
    </row>
    <row r="946" spans="9:15" s="167" customFormat="1" ht="15" customHeight="1" x14ac:dyDescent="0.25">
      <c r="I946" s="25"/>
      <c r="J946" s="25"/>
      <c r="K946" s="25"/>
      <c r="L946" s="25"/>
      <c r="M946" s="25"/>
      <c r="N946" s="25"/>
      <c r="O946" s="25"/>
    </row>
    <row r="947" spans="9:15" s="167" customFormat="1" ht="15" customHeight="1" x14ac:dyDescent="0.25">
      <c r="I947" s="25"/>
      <c r="J947" s="25"/>
      <c r="K947" s="25"/>
      <c r="L947" s="25"/>
      <c r="M947" s="25"/>
      <c r="N947" s="25"/>
      <c r="O947" s="25"/>
    </row>
    <row r="948" spans="9:15" s="167" customFormat="1" ht="15" customHeight="1" x14ac:dyDescent="0.25">
      <c r="I948" s="25"/>
      <c r="J948" s="25"/>
      <c r="K948" s="25"/>
      <c r="L948" s="25"/>
      <c r="M948" s="25"/>
      <c r="N948" s="25"/>
      <c r="O948" s="25"/>
    </row>
    <row r="949" spans="9:15" s="167" customFormat="1" ht="15" customHeight="1" x14ac:dyDescent="0.25">
      <c r="I949" s="25"/>
      <c r="J949" s="25"/>
      <c r="K949" s="25"/>
      <c r="L949" s="25"/>
      <c r="M949" s="25"/>
      <c r="N949" s="25"/>
      <c r="O949" s="25"/>
    </row>
    <row r="950" spans="9:15" s="167" customFormat="1" ht="15" customHeight="1" x14ac:dyDescent="0.25">
      <c r="I950" s="25"/>
      <c r="J950" s="25"/>
      <c r="K950" s="25"/>
      <c r="L950" s="25"/>
      <c r="M950" s="25"/>
      <c r="N950" s="25"/>
      <c r="O950" s="25"/>
    </row>
    <row r="951" spans="9:15" s="167" customFormat="1" ht="15" customHeight="1" x14ac:dyDescent="0.25">
      <c r="I951" s="25"/>
      <c r="J951" s="25"/>
      <c r="K951" s="25"/>
      <c r="L951" s="25"/>
      <c r="M951" s="25"/>
      <c r="N951" s="25"/>
      <c r="O951" s="25"/>
    </row>
    <row r="952" spans="9:15" s="167" customFormat="1" ht="15" customHeight="1" x14ac:dyDescent="0.25">
      <c r="I952" s="25"/>
      <c r="J952" s="25"/>
      <c r="K952" s="25"/>
      <c r="L952" s="25"/>
      <c r="M952" s="25"/>
      <c r="N952" s="25"/>
      <c r="O952" s="25"/>
    </row>
    <row r="953" spans="9:15" s="167" customFormat="1" ht="15" customHeight="1" x14ac:dyDescent="0.25">
      <c r="I953" s="25"/>
      <c r="J953" s="25"/>
      <c r="K953" s="25"/>
      <c r="L953" s="25"/>
      <c r="M953" s="25"/>
      <c r="N953" s="25"/>
      <c r="O953" s="25"/>
    </row>
    <row r="954" spans="9:15" s="167" customFormat="1" ht="15" customHeight="1" x14ac:dyDescent="0.25">
      <c r="I954" s="25"/>
      <c r="J954" s="25"/>
      <c r="K954" s="25"/>
      <c r="L954" s="25"/>
      <c r="M954" s="25"/>
      <c r="N954" s="25"/>
      <c r="O954" s="25"/>
    </row>
    <row r="955" spans="9:15" s="167" customFormat="1" ht="15" customHeight="1" x14ac:dyDescent="0.25">
      <c r="I955" s="25"/>
      <c r="J955" s="25"/>
      <c r="K955" s="25"/>
      <c r="L955" s="25"/>
      <c r="M955" s="25"/>
      <c r="N955" s="25"/>
      <c r="O955" s="25"/>
    </row>
    <row r="956" spans="9:15" s="167" customFormat="1" ht="15" customHeight="1" x14ac:dyDescent="0.25">
      <c r="I956" s="25"/>
      <c r="J956" s="25"/>
      <c r="K956" s="25"/>
      <c r="L956" s="25"/>
      <c r="M956" s="25"/>
      <c r="N956" s="25"/>
      <c r="O956" s="25"/>
    </row>
    <row r="957" spans="9:15" s="167" customFormat="1" ht="15" customHeight="1" x14ac:dyDescent="0.25">
      <c r="I957" s="25"/>
      <c r="J957" s="25"/>
      <c r="K957" s="25"/>
      <c r="L957" s="25"/>
      <c r="M957" s="25"/>
      <c r="N957" s="25"/>
      <c r="O957" s="25"/>
    </row>
    <row r="958" spans="9:15" s="167" customFormat="1" ht="15" customHeight="1" x14ac:dyDescent="0.25">
      <c r="I958" s="25"/>
      <c r="J958" s="25"/>
      <c r="K958" s="25"/>
      <c r="L958" s="25"/>
      <c r="M958" s="25"/>
      <c r="N958" s="25"/>
      <c r="O958" s="25"/>
    </row>
    <row r="959" spans="9:15" s="167" customFormat="1" ht="15" customHeight="1" x14ac:dyDescent="0.25">
      <c r="I959" s="25"/>
      <c r="J959" s="25"/>
      <c r="K959" s="25"/>
      <c r="L959" s="25"/>
      <c r="M959" s="25"/>
      <c r="N959" s="25"/>
      <c r="O959" s="25"/>
    </row>
    <row r="960" spans="9:15" s="167" customFormat="1" ht="15" customHeight="1" x14ac:dyDescent="0.25">
      <c r="I960" s="25"/>
      <c r="J960" s="25"/>
      <c r="K960" s="25"/>
      <c r="L960" s="25"/>
      <c r="M960" s="25"/>
      <c r="N960" s="25"/>
      <c r="O960" s="25"/>
    </row>
    <row r="961" spans="9:15" s="167" customFormat="1" ht="15" customHeight="1" x14ac:dyDescent="0.25">
      <c r="I961" s="25"/>
      <c r="J961" s="25"/>
      <c r="K961" s="25"/>
      <c r="L961" s="25"/>
      <c r="M961" s="25"/>
      <c r="N961" s="25"/>
      <c r="O961" s="25"/>
    </row>
    <row r="962" spans="9:15" s="167" customFormat="1" ht="15" customHeight="1" x14ac:dyDescent="0.25">
      <c r="I962" s="25"/>
      <c r="J962" s="25"/>
      <c r="K962" s="25"/>
      <c r="L962" s="25"/>
      <c r="M962" s="25"/>
      <c r="N962" s="25"/>
      <c r="O962" s="25"/>
    </row>
    <row r="963" spans="9:15" s="167" customFormat="1" ht="15" customHeight="1" x14ac:dyDescent="0.25">
      <c r="I963" s="25"/>
      <c r="J963" s="25"/>
      <c r="K963" s="25"/>
      <c r="L963" s="25"/>
      <c r="M963" s="25"/>
      <c r="N963" s="25"/>
      <c r="O963" s="25"/>
    </row>
    <row r="964" spans="9:15" s="167" customFormat="1" ht="15" customHeight="1" x14ac:dyDescent="0.25">
      <c r="I964" s="25"/>
      <c r="J964" s="25"/>
      <c r="K964" s="25"/>
      <c r="L964" s="25"/>
      <c r="M964" s="25"/>
      <c r="N964" s="25"/>
      <c r="O964" s="25"/>
    </row>
    <row r="965" spans="9:15" s="167" customFormat="1" ht="15" customHeight="1" x14ac:dyDescent="0.25">
      <c r="I965" s="25"/>
      <c r="J965" s="25"/>
      <c r="K965" s="25"/>
      <c r="L965" s="25"/>
      <c r="M965" s="25"/>
      <c r="N965" s="25"/>
      <c r="O965" s="25"/>
    </row>
    <row r="966" spans="9:15" s="167" customFormat="1" ht="15" customHeight="1" x14ac:dyDescent="0.25">
      <c r="I966" s="25"/>
      <c r="J966" s="25"/>
      <c r="K966" s="25"/>
      <c r="L966" s="25"/>
      <c r="M966" s="25"/>
      <c r="N966" s="25"/>
      <c r="O966" s="25"/>
    </row>
    <row r="967" spans="9:15" s="167" customFormat="1" ht="15" customHeight="1" x14ac:dyDescent="0.25">
      <c r="I967" s="25"/>
      <c r="J967" s="25"/>
      <c r="K967" s="25"/>
      <c r="L967" s="25"/>
      <c r="M967" s="25"/>
      <c r="N967" s="25"/>
      <c r="O967" s="25"/>
    </row>
    <row r="968" spans="9:15" s="167" customFormat="1" ht="15" customHeight="1" x14ac:dyDescent="0.25">
      <c r="I968" s="25"/>
      <c r="J968" s="25"/>
      <c r="K968" s="25"/>
      <c r="L968" s="25"/>
      <c r="M968" s="25"/>
      <c r="N968" s="25"/>
      <c r="O968" s="25"/>
    </row>
    <row r="969" spans="9:15" s="167" customFormat="1" ht="15" customHeight="1" x14ac:dyDescent="0.25">
      <c r="I969" s="25"/>
      <c r="J969" s="25"/>
      <c r="K969" s="25"/>
      <c r="L969" s="25"/>
      <c r="M969" s="25"/>
      <c r="N969" s="25"/>
      <c r="O969" s="25"/>
    </row>
    <row r="970" spans="9:15" s="167" customFormat="1" ht="15" customHeight="1" x14ac:dyDescent="0.25">
      <c r="I970" s="25"/>
      <c r="J970" s="25"/>
      <c r="K970" s="25"/>
      <c r="L970" s="25"/>
      <c r="M970" s="25"/>
      <c r="N970" s="25"/>
      <c r="O970" s="25"/>
    </row>
    <row r="971" spans="9:15" s="167" customFormat="1" ht="15" customHeight="1" x14ac:dyDescent="0.25">
      <c r="I971" s="25"/>
      <c r="J971" s="25"/>
      <c r="K971" s="25"/>
      <c r="L971" s="25"/>
      <c r="M971" s="25"/>
      <c r="N971" s="25"/>
      <c r="O971" s="25"/>
    </row>
    <row r="972" spans="9:15" s="167" customFormat="1" ht="15" customHeight="1" x14ac:dyDescent="0.25">
      <c r="I972" s="25"/>
      <c r="J972" s="25"/>
      <c r="K972" s="25"/>
      <c r="L972" s="25"/>
      <c r="M972" s="25"/>
      <c r="N972" s="25"/>
      <c r="O972" s="25"/>
    </row>
    <row r="973" spans="9:15" s="167" customFormat="1" ht="15" customHeight="1" x14ac:dyDescent="0.25">
      <c r="I973" s="25"/>
      <c r="J973" s="25"/>
      <c r="K973" s="25"/>
      <c r="L973" s="25"/>
      <c r="M973" s="25"/>
      <c r="N973" s="25"/>
      <c r="O973" s="25"/>
    </row>
    <row r="974" spans="9:15" s="167" customFormat="1" ht="15" customHeight="1" x14ac:dyDescent="0.25">
      <c r="I974" s="25"/>
      <c r="J974" s="25"/>
      <c r="K974" s="25"/>
      <c r="L974" s="25"/>
      <c r="M974" s="25"/>
      <c r="N974" s="25"/>
      <c r="O974" s="25"/>
    </row>
    <row r="975" spans="9:15" s="167" customFormat="1" ht="15" customHeight="1" x14ac:dyDescent="0.25">
      <c r="I975" s="25"/>
      <c r="J975" s="25"/>
      <c r="K975" s="25"/>
      <c r="L975" s="25"/>
      <c r="M975" s="25"/>
      <c r="N975" s="25"/>
      <c r="O975" s="25"/>
    </row>
    <row r="976" spans="9:15" s="167" customFormat="1" ht="15" customHeight="1" x14ac:dyDescent="0.25">
      <c r="I976" s="25"/>
      <c r="J976" s="25"/>
      <c r="K976" s="25"/>
      <c r="L976" s="25"/>
      <c r="M976" s="25"/>
      <c r="N976" s="25"/>
      <c r="O976" s="25"/>
    </row>
    <row r="977" spans="9:15" s="167" customFormat="1" ht="15" customHeight="1" x14ac:dyDescent="0.25">
      <c r="I977" s="25"/>
      <c r="J977" s="25"/>
      <c r="K977" s="25"/>
      <c r="L977" s="25"/>
      <c r="M977" s="25"/>
      <c r="N977" s="25"/>
      <c r="O977" s="25"/>
    </row>
    <row r="978" spans="9:15" s="167" customFormat="1" ht="15" customHeight="1" x14ac:dyDescent="0.25">
      <c r="I978" s="25"/>
      <c r="J978" s="25"/>
      <c r="K978" s="25"/>
      <c r="L978" s="25"/>
      <c r="M978" s="25"/>
      <c r="N978" s="25"/>
      <c r="O978" s="25"/>
    </row>
    <row r="979" spans="9:15" s="167" customFormat="1" ht="15" customHeight="1" x14ac:dyDescent="0.25">
      <c r="I979" s="25"/>
      <c r="J979" s="25"/>
      <c r="K979" s="25"/>
      <c r="L979" s="25"/>
      <c r="M979" s="25"/>
      <c r="N979" s="25"/>
      <c r="O979" s="25"/>
    </row>
    <row r="980" spans="9:15" s="167" customFormat="1" ht="15" customHeight="1" x14ac:dyDescent="0.25">
      <c r="I980" s="25"/>
      <c r="J980" s="25"/>
      <c r="K980" s="25"/>
      <c r="L980" s="25"/>
      <c r="M980" s="25"/>
      <c r="N980" s="25"/>
      <c r="O980" s="25"/>
    </row>
    <row r="981" spans="9:15" s="167" customFormat="1" ht="15" customHeight="1" x14ac:dyDescent="0.25">
      <c r="I981" s="25"/>
      <c r="J981" s="25"/>
      <c r="K981" s="25"/>
      <c r="L981" s="25"/>
      <c r="M981" s="25"/>
      <c r="N981" s="25"/>
      <c r="O981" s="25"/>
    </row>
    <row r="982" spans="9:15" s="167" customFormat="1" ht="15" customHeight="1" x14ac:dyDescent="0.25">
      <c r="I982" s="25"/>
      <c r="J982" s="25"/>
      <c r="K982" s="25"/>
      <c r="L982" s="25"/>
      <c r="M982" s="25"/>
      <c r="N982" s="25"/>
      <c r="O982" s="25"/>
    </row>
    <row r="983" spans="9:15" s="167" customFormat="1" ht="15" customHeight="1" x14ac:dyDescent="0.25">
      <c r="I983" s="25"/>
      <c r="J983" s="25"/>
      <c r="K983" s="25"/>
      <c r="L983" s="25"/>
      <c r="M983" s="25"/>
      <c r="N983" s="25"/>
      <c r="O983" s="25"/>
    </row>
    <row r="984" spans="9:15" s="167" customFormat="1" ht="15" customHeight="1" x14ac:dyDescent="0.25">
      <c r="I984" s="25"/>
      <c r="J984" s="25"/>
      <c r="K984" s="25"/>
      <c r="L984" s="25"/>
      <c r="M984" s="25"/>
      <c r="N984" s="25"/>
      <c r="O984" s="25"/>
    </row>
    <row r="985" spans="9:15" s="167" customFormat="1" ht="15" customHeight="1" x14ac:dyDescent="0.25">
      <c r="I985" s="25"/>
      <c r="J985" s="25"/>
      <c r="K985" s="25"/>
      <c r="L985" s="25"/>
      <c r="M985" s="25"/>
      <c r="N985" s="25"/>
      <c r="O985" s="25"/>
    </row>
    <row r="986" spans="9:15" s="167" customFormat="1" ht="15" customHeight="1" x14ac:dyDescent="0.25">
      <c r="I986" s="25"/>
      <c r="J986" s="25"/>
      <c r="K986" s="25"/>
      <c r="L986" s="25"/>
      <c r="M986" s="25"/>
      <c r="N986" s="25"/>
      <c r="O986" s="25"/>
    </row>
    <row r="987" spans="9:15" s="167" customFormat="1" ht="15" customHeight="1" x14ac:dyDescent="0.25">
      <c r="I987" s="25"/>
      <c r="J987" s="25"/>
      <c r="K987" s="25"/>
      <c r="L987" s="25"/>
      <c r="M987" s="25"/>
      <c r="N987" s="25"/>
      <c r="O987" s="25"/>
    </row>
    <row r="988" spans="9:15" s="167" customFormat="1" ht="15" customHeight="1" x14ac:dyDescent="0.25">
      <c r="I988" s="25"/>
      <c r="J988" s="25"/>
      <c r="K988" s="25"/>
      <c r="L988" s="25"/>
      <c r="M988" s="25"/>
      <c r="N988" s="25"/>
      <c r="O988" s="25"/>
    </row>
    <row r="989" spans="9:15" s="167" customFormat="1" ht="15" customHeight="1" x14ac:dyDescent="0.25">
      <c r="I989" s="25"/>
      <c r="J989" s="25"/>
      <c r="K989" s="25"/>
      <c r="L989" s="25"/>
      <c r="M989" s="25"/>
      <c r="N989" s="25"/>
      <c r="O989" s="25"/>
    </row>
    <row r="990" spans="9:15" s="167" customFormat="1" ht="15" customHeight="1" x14ac:dyDescent="0.25">
      <c r="I990" s="25"/>
      <c r="J990" s="25"/>
      <c r="K990" s="25"/>
      <c r="L990" s="25"/>
      <c r="M990" s="25"/>
      <c r="N990" s="25"/>
      <c r="O990" s="25"/>
    </row>
    <row r="991" spans="9:15" s="167" customFormat="1" ht="15" customHeight="1" x14ac:dyDescent="0.25">
      <c r="I991" s="25"/>
      <c r="J991" s="25"/>
      <c r="K991" s="25"/>
      <c r="L991" s="25"/>
      <c r="M991" s="25"/>
      <c r="N991" s="25"/>
      <c r="O991" s="25"/>
    </row>
    <row r="992" spans="9:15" s="167" customFormat="1" ht="15" customHeight="1" x14ac:dyDescent="0.25">
      <c r="I992" s="25"/>
      <c r="J992" s="25"/>
      <c r="K992" s="25"/>
      <c r="L992" s="25"/>
      <c r="M992" s="25"/>
      <c r="N992" s="25"/>
      <c r="O992" s="25"/>
    </row>
    <row r="993" spans="9:15" s="167" customFormat="1" ht="15" customHeight="1" x14ac:dyDescent="0.25">
      <c r="I993" s="25"/>
      <c r="J993" s="25"/>
      <c r="K993" s="25"/>
      <c r="L993" s="25"/>
      <c r="M993" s="25"/>
      <c r="N993" s="25"/>
      <c r="O993" s="25"/>
    </row>
    <row r="994" spans="9:15" s="167" customFormat="1" ht="15" customHeight="1" x14ac:dyDescent="0.25">
      <c r="I994" s="25"/>
      <c r="J994" s="25"/>
      <c r="K994" s="25"/>
      <c r="L994" s="25"/>
      <c r="M994" s="25"/>
      <c r="N994" s="25"/>
      <c r="O994" s="25"/>
    </row>
    <row r="995" spans="9:15" s="167" customFormat="1" ht="15" customHeight="1" x14ac:dyDescent="0.25">
      <c r="I995" s="25"/>
      <c r="J995" s="25"/>
      <c r="K995" s="25"/>
      <c r="L995" s="25"/>
      <c r="M995" s="25"/>
      <c r="N995" s="25"/>
      <c r="O995" s="25"/>
    </row>
    <row r="996" spans="9:15" s="167" customFormat="1" ht="15" customHeight="1" x14ac:dyDescent="0.25">
      <c r="I996" s="25"/>
      <c r="J996" s="25"/>
      <c r="K996" s="25"/>
      <c r="L996" s="25"/>
      <c r="M996" s="25"/>
      <c r="N996" s="25"/>
      <c r="O996" s="25"/>
    </row>
    <row r="997" spans="9:15" s="167" customFormat="1" ht="15" customHeight="1" x14ac:dyDescent="0.25">
      <c r="I997" s="25"/>
      <c r="J997" s="25"/>
      <c r="K997" s="25"/>
      <c r="L997" s="25"/>
      <c r="M997" s="25"/>
      <c r="N997" s="25"/>
      <c r="O997" s="25"/>
    </row>
    <row r="998" spans="9:15" s="167" customFormat="1" ht="15" customHeight="1" x14ac:dyDescent="0.25">
      <c r="I998" s="25"/>
      <c r="J998" s="25"/>
      <c r="K998" s="25"/>
      <c r="L998" s="25"/>
      <c r="M998" s="25"/>
      <c r="N998" s="25"/>
      <c r="O998" s="25"/>
    </row>
    <row r="999" spans="9:15" s="167" customFormat="1" ht="15" customHeight="1" x14ac:dyDescent="0.25">
      <c r="I999" s="25"/>
      <c r="J999" s="25"/>
      <c r="K999" s="25"/>
      <c r="L999" s="25"/>
      <c r="M999" s="25"/>
      <c r="N999" s="25"/>
      <c r="O999" s="25"/>
    </row>
    <row r="1000" spans="9:15" s="167" customFormat="1" ht="15" customHeight="1" x14ac:dyDescent="0.25">
      <c r="I1000" s="25"/>
      <c r="J1000" s="25"/>
      <c r="K1000" s="25"/>
      <c r="L1000" s="25"/>
      <c r="M1000" s="25"/>
      <c r="N1000" s="25"/>
      <c r="O1000" s="25"/>
    </row>
    <row r="1001" spans="9:15" s="167" customFormat="1" ht="15" customHeight="1" x14ac:dyDescent="0.25">
      <c r="I1001" s="25"/>
      <c r="J1001" s="25"/>
      <c r="K1001" s="25"/>
      <c r="L1001" s="25"/>
      <c r="M1001" s="25"/>
      <c r="N1001" s="25"/>
      <c r="O1001" s="25"/>
    </row>
    <row r="1002" spans="9:15" s="167" customFormat="1" ht="15" customHeight="1" x14ac:dyDescent="0.25">
      <c r="I1002" s="25"/>
      <c r="J1002" s="25"/>
      <c r="K1002" s="25"/>
      <c r="L1002" s="25"/>
      <c r="M1002" s="25"/>
      <c r="N1002" s="25"/>
      <c r="O1002" s="25"/>
    </row>
    <row r="1003" spans="9:15" s="167" customFormat="1" ht="15" customHeight="1" x14ac:dyDescent="0.25">
      <c r="I1003" s="25"/>
      <c r="J1003" s="25"/>
      <c r="K1003" s="25"/>
      <c r="L1003" s="25"/>
      <c r="M1003" s="25"/>
      <c r="N1003" s="25"/>
      <c r="O1003" s="25"/>
    </row>
    <row r="1004" spans="9:15" s="167" customFormat="1" ht="15" customHeight="1" x14ac:dyDescent="0.25">
      <c r="I1004" s="25"/>
      <c r="J1004" s="25"/>
      <c r="K1004" s="25"/>
      <c r="L1004" s="25"/>
      <c r="M1004" s="25"/>
      <c r="N1004" s="25"/>
      <c r="O1004" s="25"/>
    </row>
    <row r="1005" spans="9:15" s="167" customFormat="1" ht="15" customHeight="1" x14ac:dyDescent="0.25">
      <c r="I1005" s="25"/>
      <c r="J1005" s="25"/>
      <c r="K1005" s="25"/>
      <c r="L1005" s="25"/>
      <c r="M1005" s="25"/>
      <c r="N1005" s="25"/>
      <c r="O1005" s="25"/>
    </row>
    <row r="1006" spans="9:15" s="167" customFormat="1" ht="15" customHeight="1" x14ac:dyDescent="0.25">
      <c r="I1006" s="25"/>
      <c r="J1006" s="25"/>
      <c r="K1006" s="25"/>
      <c r="L1006" s="25"/>
      <c r="M1006" s="25"/>
      <c r="N1006" s="25"/>
      <c r="O1006" s="25"/>
    </row>
    <row r="1007" spans="9:15" s="167" customFormat="1" ht="15" customHeight="1" x14ac:dyDescent="0.25">
      <c r="I1007" s="25"/>
      <c r="J1007" s="25"/>
      <c r="K1007" s="25"/>
      <c r="L1007" s="25"/>
      <c r="M1007" s="25"/>
      <c r="N1007" s="25"/>
      <c r="O1007" s="25"/>
    </row>
    <row r="1008" spans="9:15" s="167" customFormat="1" ht="15" customHeight="1" x14ac:dyDescent="0.25">
      <c r="I1008" s="25"/>
      <c r="J1008" s="25"/>
      <c r="K1008" s="25"/>
      <c r="L1008" s="25"/>
      <c r="M1008" s="25"/>
      <c r="N1008" s="25"/>
      <c r="O1008" s="25"/>
    </row>
    <row r="1009" spans="9:15" s="167" customFormat="1" ht="15" customHeight="1" x14ac:dyDescent="0.25">
      <c r="I1009" s="25"/>
      <c r="J1009" s="25"/>
      <c r="K1009" s="25"/>
      <c r="L1009" s="25"/>
      <c r="M1009" s="25"/>
      <c r="N1009" s="25"/>
      <c r="O1009" s="25"/>
    </row>
    <row r="1010" spans="9:15" s="167" customFormat="1" ht="15" customHeight="1" x14ac:dyDescent="0.25">
      <c r="I1010" s="25"/>
      <c r="J1010" s="25"/>
      <c r="K1010" s="25"/>
      <c r="L1010" s="25"/>
      <c r="M1010" s="25"/>
      <c r="N1010" s="25"/>
      <c r="O1010" s="25"/>
    </row>
    <row r="1011" spans="9:15" s="167" customFormat="1" ht="15" customHeight="1" x14ac:dyDescent="0.25">
      <c r="I1011" s="25"/>
      <c r="J1011" s="25"/>
      <c r="K1011" s="25"/>
      <c r="L1011" s="25"/>
      <c r="M1011" s="25"/>
      <c r="N1011" s="25"/>
      <c r="O1011" s="25"/>
    </row>
    <row r="1012" spans="9:15" s="167" customFormat="1" ht="15" customHeight="1" x14ac:dyDescent="0.25">
      <c r="I1012" s="25"/>
      <c r="J1012" s="25"/>
      <c r="K1012" s="25"/>
      <c r="L1012" s="25"/>
      <c r="M1012" s="25"/>
      <c r="N1012" s="25"/>
      <c r="O1012" s="25"/>
    </row>
    <row r="1013" spans="9:15" s="167" customFormat="1" ht="15" customHeight="1" x14ac:dyDescent="0.25">
      <c r="I1013" s="25"/>
      <c r="J1013" s="25"/>
      <c r="K1013" s="25"/>
      <c r="L1013" s="25"/>
      <c r="M1013" s="25"/>
      <c r="N1013" s="25"/>
      <c r="O1013" s="25"/>
    </row>
    <row r="1014" spans="9:15" s="167" customFormat="1" ht="15" customHeight="1" x14ac:dyDescent="0.25">
      <c r="I1014" s="25"/>
      <c r="J1014" s="25"/>
      <c r="K1014" s="25"/>
      <c r="L1014" s="25"/>
      <c r="M1014" s="25"/>
      <c r="N1014" s="25"/>
      <c r="O1014" s="25"/>
    </row>
    <row r="1015" spans="9:15" s="167" customFormat="1" ht="15" customHeight="1" x14ac:dyDescent="0.25">
      <c r="I1015" s="25"/>
      <c r="J1015" s="25"/>
      <c r="K1015" s="25"/>
      <c r="L1015" s="25"/>
      <c r="M1015" s="25"/>
      <c r="N1015" s="25"/>
      <c r="O1015" s="25"/>
    </row>
    <row r="1016" spans="9:15" s="167" customFormat="1" ht="15" customHeight="1" x14ac:dyDescent="0.25">
      <c r="I1016" s="25"/>
      <c r="J1016" s="25"/>
      <c r="K1016" s="25"/>
      <c r="L1016" s="25"/>
      <c r="M1016" s="25"/>
      <c r="N1016" s="25"/>
      <c r="O1016" s="25"/>
    </row>
    <row r="1017" spans="9:15" s="167" customFormat="1" ht="15" customHeight="1" x14ac:dyDescent="0.25">
      <c r="I1017" s="25"/>
      <c r="J1017" s="25"/>
      <c r="K1017" s="25"/>
      <c r="L1017" s="25"/>
      <c r="M1017" s="25"/>
      <c r="N1017" s="25"/>
      <c r="O1017" s="25"/>
    </row>
    <row r="1018" spans="9:15" s="167" customFormat="1" ht="15" customHeight="1" x14ac:dyDescent="0.25">
      <c r="I1018" s="25"/>
      <c r="J1018" s="25"/>
      <c r="K1018" s="25"/>
      <c r="L1018" s="25"/>
      <c r="M1018" s="25"/>
      <c r="N1018" s="25"/>
      <c r="O1018" s="25"/>
    </row>
    <row r="1019" spans="9:15" s="167" customFormat="1" ht="15" customHeight="1" x14ac:dyDescent="0.25">
      <c r="I1019" s="25"/>
      <c r="J1019" s="25"/>
      <c r="K1019" s="25"/>
      <c r="L1019" s="25"/>
      <c r="M1019" s="25"/>
      <c r="N1019" s="25"/>
      <c r="O1019" s="25"/>
    </row>
    <row r="1020" spans="9:15" s="167" customFormat="1" ht="15" customHeight="1" x14ac:dyDescent="0.25">
      <c r="I1020" s="25"/>
      <c r="J1020" s="25"/>
      <c r="K1020" s="25"/>
      <c r="L1020" s="25"/>
      <c r="M1020" s="25"/>
      <c r="N1020" s="25"/>
      <c r="O1020" s="25"/>
    </row>
    <row r="1021" spans="9:15" s="167" customFormat="1" ht="15" customHeight="1" x14ac:dyDescent="0.25">
      <c r="I1021" s="25"/>
      <c r="J1021" s="25"/>
      <c r="K1021" s="25"/>
      <c r="L1021" s="25"/>
      <c r="M1021" s="25"/>
      <c r="N1021" s="25"/>
      <c r="O1021" s="25"/>
    </row>
    <row r="1022" spans="9:15" s="167" customFormat="1" ht="15" customHeight="1" x14ac:dyDescent="0.25">
      <c r="I1022" s="25"/>
      <c r="J1022" s="25"/>
      <c r="K1022" s="25"/>
      <c r="L1022" s="25"/>
      <c r="M1022" s="25"/>
      <c r="N1022" s="25"/>
      <c r="O1022" s="25"/>
    </row>
    <row r="1023" spans="9:15" s="167" customFormat="1" ht="15" customHeight="1" x14ac:dyDescent="0.25">
      <c r="I1023" s="25"/>
      <c r="J1023" s="25"/>
      <c r="K1023" s="25"/>
      <c r="L1023" s="25"/>
      <c r="M1023" s="25"/>
      <c r="N1023" s="25"/>
      <c r="O1023" s="25"/>
    </row>
    <row r="1024" spans="9:15" s="167" customFormat="1" ht="15" customHeight="1" x14ac:dyDescent="0.25">
      <c r="I1024" s="25"/>
      <c r="J1024" s="25"/>
      <c r="K1024" s="25"/>
      <c r="L1024" s="25"/>
      <c r="M1024" s="25"/>
      <c r="N1024" s="25"/>
      <c r="O1024" s="25"/>
    </row>
    <row r="1025" spans="9:15" s="167" customFormat="1" ht="15" customHeight="1" x14ac:dyDescent="0.25">
      <c r="I1025" s="25"/>
      <c r="J1025" s="25"/>
      <c r="K1025" s="25"/>
      <c r="L1025" s="25"/>
      <c r="M1025" s="25"/>
      <c r="N1025" s="25"/>
      <c r="O1025" s="25"/>
    </row>
    <row r="1026" spans="9:15" s="167" customFormat="1" ht="15" customHeight="1" x14ac:dyDescent="0.25">
      <c r="I1026" s="25"/>
      <c r="J1026" s="25"/>
      <c r="K1026" s="25"/>
      <c r="L1026" s="25"/>
      <c r="M1026" s="25"/>
      <c r="N1026" s="25"/>
      <c r="O1026" s="25"/>
    </row>
    <row r="1027" spans="9:15" s="167" customFormat="1" ht="15" customHeight="1" x14ac:dyDescent="0.25">
      <c r="I1027" s="25"/>
      <c r="J1027" s="25"/>
      <c r="K1027" s="25"/>
      <c r="L1027" s="25"/>
      <c r="M1027" s="25"/>
      <c r="N1027" s="25"/>
      <c r="O1027" s="25"/>
    </row>
    <row r="1028" spans="9:15" s="167" customFormat="1" ht="15" customHeight="1" x14ac:dyDescent="0.25">
      <c r="I1028" s="25"/>
      <c r="J1028" s="25"/>
      <c r="K1028" s="25"/>
      <c r="L1028" s="25"/>
      <c r="M1028" s="25"/>
      <c r="N1028" s="25"/>
      <c r="O1028" s="25"/>
    </row>
    <row r="1029" spans="9:15" s="167" customFormat="1" ht="15" customHeight="1" x14ac:dyDescent="0.25">
      <c r="I1029" s="25"/>
      <c r="J1029" s="25"/>
      <c r="K1029" s="25"/>
      <c r="L1029" s="25"/>
      <c r="M1029" s="25"/>
      <c r="N1029" s="25"/>
      <c r="O1029" s="25"/>
    </row>
    <row r="1030" spans="9:15" s="167" customFormat="1" ht="15" customHeight="1" x14ac:dyDescent="0.25">
      <c r="I1030" s="25"/>
      <c r="J1030" s="25"/>
      <c r="K1030" s="25"/>
      <c r="L1030" s="25"/>
      <c r="M1030" s="25"/>
      <c r="N1030" s="25"/>
      <c r="O1030" s="25"/>
    </row>
    <row r="1031" spans="9:15" s="167" customFormat="1" ht="15" customHeight="1" x14ac:dyDescent="0.25">
      <c r="I1031" s="25"/>
      <c r="J1031" s="25"/>
      <c r="K1031" s="25"/>
      <c r="L1031" s="25"/>
      <c r="M1031" s="25"/>
      <c r="N1031" s="25"/>
      <c r="O1031" s="25"/>
    </row>
    <row r="1032" spans="9:15" s="167" customFormat="1" ht="15" customHeight="1" x14ac:dyDescent="0.25">
      <c r="I1032" s="25"/>
      <c r="J1032" s="25"/>
      <c r="K1032" s="25"/>
      <c r="L1032" s="25"/>
      <c r="M1032" s="25"/>
      <c r="N1032" s="25"/>
      <c r="O1032" s="25"/>
    </row>
    <row r="1033" spans="9:15" s="167" customFormat="1" ht="15" customHeight="1" x14ac:dyDescent="0.25">
      <c r="I1033" s="25"/>
      <c r="J1033" s="25"/>
      <c r="K1033" s="25"/>
      <c r="L1033" s="25"/>
      <c r="M1033" s="25"/>
      <c r="N1033" s="25"/>
      <c r="O1033" s="25"/>
    </row>
    <row r="1034" spans="9:15" s="167" customFormat="1" ht="15" customHeight="1" x14ac:dyDescent="0.25">
      <c r="I1034" s="25"/>
      <c r="J1034" s="25"/>
      <c r="K1034" s="25"/>
      <c r="L1034" s="25"/>
      <c r="M1034" s="25"/>
      <c r="N1034" s="25"/>
      <c r="O1034" s="25"/>
    </row>
    <row r="1035" spans="9:15" s="167" customFormat="1" ht="15" customHeight="1" x14ac:dyDescent="0.25">
      <c r="I1035" s="25"/>
      <c r="J1035" s="25"/>
      <c r="K1035" s="25"/>
      <c r="L1035" s="25"/>
      <c r="M1035" s="25"/>
      <c r="N1035" s="25"/>
      <c r="O1035" s="25"/>
    </row>
    <row r="1036" spans="9:15" s="167" customFormat="1" ht="15" customHeight="1" x14ac:dyDescent="0.25">
      <c r="I1036" s="25"/>
      <c r="J1036" s="25"/>
      <c r="K1036" s="25"/>
      <c r="L1036" s="25"/>
      <c r="M1036" s="25"/>
      <c r="N1036" s="25"/>
      <c r="O1036" s="25"/>
    </row>
    <row r="1037" spans="9:15" s="167" customFormat="1" ht="15" customHeight="1" x14ac:dyDescent="0.25">
      <c r="I1037" s="25"/>
      <c r="J1037" s="25"/>
      <c r="K1037" s="25"/>
      <c r="L1037" s="25"/>
      <c r="M1037" s="25"/>
      <c r="N1037" s="25"/>
      <c r="O1037" s="25"/>
    </row>
    <row r="1038" spans="9:15" s="167" customFormat="1" ht="15" customHeight="1" x14ac:dyDescent="0.25">
      <c r="I1038" s="25"/>
      <c r="J1038" s="25"/>
      <c r="K1038" s="25"/>
      <c r="L1038" s="25"/>
      <c r="M1038" s="25"/>
      <c r="N1038" s="25"/>
      <c r="O1038" s="25"/>
    </row>
    <row r="1039" spans="9:15" s="167" customFormat="1" ht="15" customHeight="1" x14ac:dyDescent="0.25">
      <c r="I1039" s="25"/>
      <c r="J1039" s="25"/>
      <c r="K1039" s="25"/>
      <c r="L1039" s="25"/>
      <c r="M1039" s="25"/>
      <c r="N1039" s="25"/>
      <c r="O1039" s="25"/>
    </row>
    <row r="1040" spans="9:15" s="167" customFormat="1" ht="15" customHeight="1" x14ac:dyDescent="0.25">
      <c r="I1040" s="25"/>
      <c r="J1040" s="25"/>
      <c r="K1040" s="25"/>
      <c r="L1040" s="25"/>
      <c r="M1040" s="25"/>
      <c r="N1040" s="25"/>
      <c r="O1040" s="25"/>
    </row>
    <row r="1041" spans="9:15" s="167" customFormat="1" ht="15" customHeight="1" x14ac:dyDescent="0.25">
      <c r="I1041" s="25"/>
      <c r="J1041" s="25"/>
      <c r="K1041" s="25"/>
      <c r="L1041" s="25"/>
      <c r="M1041" s="25"/>
      <c r="N1041" s="25"/>
      <c r="O1041" s="25"/>
    </row>
    <row r="1042" spans="9:15" s="167" customFormat="1" ht="15" customHeight="1" x14ac:dyDescent="0.25">
      <c r="I1042" s="25"/>
      <c r="J1042" s="25"/>
      <c r="K1042" s="25"/>
      <c r="L1042" s="25"/>
      <c r="M1042" s="25"/>
      <c r="N1042" s="25"/>
      <c r="O1042" s="25"/>
    </row>
    <row r="1043" spans="9:15" s="167" customFormat="1" ht="15" customHeight="1" x14ac:dyDescent="0.25">
      <c r="I1043" s="25"/>
      <c r="J1043" s="25"/>
      <c r="K1043" s="25"/>
      <c r="L1043" s="25"/>
      <c r="M1043" s="25"/>
      <c r="N1043" s="25"/>
      <c r="O1043" s="25"/>
    </row>
    <row r="1044" spans="9:15" s="167" customFormat="1" ht="15" customHeight="1" x14ac:dyDescent="0.25">
      <c r="I1044" s="25"/>
      <c r="J1044" s="25"/>
      <c r="K1044" s="25"/>
      <c r="L1044" s="25"/>
      <c r="M1044" s="25"/>
      <c r="N1044" s="25"/>
      <c r="O1044" s="25"/>
    </row>
    <row r="1045" spans="9:15" s="167" customFormat="1" ht="15" customHeight="1" x14ac:dyDescent="0.25">
      <c r="I1045" s="25"/>
      <c r="J1045" s="25"/>
      <c r="K1045" s="25"/>
      <c r="L1045" s="25"/>
      <c r="M1045" s="25"/>
      <c r="N1045" s="25"/>
      <c r="O1045" s="25"/>
    </row>
    <row r="1046" spans="9:15" s="167" customFormat="1" ht="15" customHeight="1" x14ac:dyDescent="0.25">
      <c r="I1046" s="25"/>
      <c r="J1046" s="25"/>
      <c r="K1046" s="25"/>
      <c r="L1046" s="25"/>
      <c r="M1046" s="25"/>
      <c r="N1046" s="25"/>
      <c r="O1046" s="25"/>
    </row>
    <row r="1047" spans="9:15" s="167" customFormat="1" ht="15" customHeight="1" x14ac:dyDescent="0.25">
      <c r="I1047" s="25"/>
      <c r="J1047" s="25"/>
      <c r="K1047" s="25"/>
      <c r="L1047" s="25"/>
      <c r="M1047" s="25"/>
      <c r="N1047" s="25"/>
      <c r="O1047" s="25"/>
    </row>
    <row r="1048" spans="9:15" s="167" customFormat="1" ht="15" customHeight="1" x14ac:dyDescent="0.25">
      <c r="I1048" s="25"/>
      <c r="J1048" s="25"/>
      <c r="K1048" s="25"/>
      <c r="L1048" s="25"/>
      <c r="M1048" s="25"/>
      <c r="N1048" s="25"/>
      <c r="O1048" s="25"/>
    </row>
    <row r="1049" spans="9:15" s="167" customFormat="1" ht="15" customHeight="1" x14ac:dyDescent="0.25">
      <c r="I1049" s="25"/>
      <c r="J1049" s="25"/>
      <c r="K1049" s="25"/>
      <c r="L1049" s="25"/>
      <c r="M1049" s="25"/>
      <c r="N1049" s="25"/>
      <c r="O1049" s="25"/>
    </row>
    <row r="1050" spans="9:15" s="167" customFormat="1" ht="15" customHeight="1" x14ac:dyDescent="0.25">
      <c r="I1050" s="25"/>
      <c r="J1050" s="25"/>
      <c r="K1050" s="25"/>
      <c r="L1050" s="25"/>
      <c r="M1050" s="25"/>
      <c r="N1050" s="25"/>
      <c r="O1050" s="25"/>
    </row>
    <row r="1051" spans="9:15" s="167" customFormat="1" ht="15" customHeight="1" x14ac:dyDescent="0.25">
      <c r="I1051" s="25"/>
      <c r="J1051" s="25"/>
      <c r="K1051" s="25"/>
      <c r="L1051" s="25"/>
      <c r="M1051" s="25"/>
      <c r="N1051" s="25"/>
      <c r="O1051" s="25"/>
    </row>
    <row r="1052" spans="9:15" s="167" customFormat="1" ht="15" customHeight="1" x14ac:dyDescent="0.25">
      <c r="I1052" s="25"/>
      <c r="J1052" s="25"/>
      <c r="K1052" s="25"/>
      <c r="L1052" s="25"/>
      <c r="M1052" s="25"/>
      <c r="N1052" s="25"/>
      <c r="O1052" s="25"/>
    </row>
    <row r="1053" spans="9:15" s="167" customFormat="1" ht="15" customHeight="1" x14ac:dyDescent="0.25">
      <c r="I1053" s="25"/>
      <c r="J1053" s="25"/>
      <c r="K1053" s="25"/>
      <c r="L1053" s="25"/>
      <c r="M1053" s="25"/>
      <c r="N1053" s="25"/>
      <c r="O1053" s="25"/>
    </row>
    <row r="1054" spans="9:15" s="167" customFormat="1" ht="15" customHeight="1" x14ac:dyDescent="0.25">
      <c r="I1054" s="25"/>
      <c r="J1054" s="25"/>
      <c r="K1054" s="25"/>
      <c r="L1054" s="25"/>
      <c r="M1054" s="25"/>
      <c r="N1054" s="25"/>
      <c r="O1054" s="25"/>
    </row>
    <row r="1055" spans="9:15" s="167" customFormat="1" ht="15" customHeight="1" x14ac:dyDescent="0.25">
      <c r="I1055" s="25"/>
      <c r="J1055" s="25"/>
      <c r="K1055" s="25"/>
      <c r="L1055" s="25"/>
      <c r="M1055" s="25"/>
      <c r="N1055" s="25"/>
      <c r="O1055" s="25"/>
    </row>
    <row r="1056" spans="9:15" s="167" customFormat="1" ht="15" customHeight="1" x14ac:dyDescent="0.25">
      <c r="I1056" s="25"/>
      <c r="J1056" s="25"/>
      <c r="K1056" s="25"/>
      <c r="L1056" s="25"/>
      <c r="M1056" s="25"/>
      <c r="N1056" s="25"/>
      <c r="O1056" s="25"/>
    </row>
    <row r="1057" spans="9:15" s="167" customFormat="1" ht="15" customHeight="1" x14ac:dyDescent="0.25">
      <c r="I1057" s="25"/>
      <c r="J1057" s="25"/>
      <c r="K1057" s="25"/>
      <c r="L1057" s="25"/>
      <c r="M1057" s="25"/>
      <c r="N1057" s="25"/>
      <c r="O1057" s="25"/>
    </row>
    <row r="1058" spans="9:15" s="167" customFormat="1" ht="15" customHeight="1" x14ac:dyDescent="0.25">
      <c r="I1058" s="25"/>
      <c r="J1058" s="25"/>
      <c r="K1058" s="25"/>
      <c r="L1058" s="25"/>
      <c r="M1058" s="25"/>
      <c r="N1058" s="25"/>
      <c r="O1058" s="25"/>
    </row>
    <row r="1059" spans="9:15" s="167" customFormat="1" ht="15" customHeight="1" x14ac:dyDescent="0.25">
      <c r="I1059" s="25"/>
      <c r="J1059" s="25"/>
      <c r="K1059" s="25"/>
      <c r="L1059" s="25"/>
      <c r="M1059" s="25"/>
      <c r="N1059" s="25"/>
      <c r="O1059" s="25"/>
    </row>
    <row r="1060" spans="9:15" s="167" customFormat="1" ht="15" customHeight="1" x14ac:dyDescent="0.25">
      <c r="I1060" s="25"/>
      <c r="J1060" s="25"/>
      <c r="K1060" s="25"/>
      <c r="L1060" s="25"/>
      <c r="M1060" s="25"/>
      <c r="N1060" s="25"/>
      <c r="O1060" s="25"/>
    </row>
    <row r="1061" spans="9:15" s="167" customFormat="1" ht="15" customHeight="1" x14ac:dyDescent="0.25">
      <c r="I1061" s="25"/>
      <c r="J1061" s="25"/>
      <c r="K1061" s="25"/>
      <c r="L1061" s="25"/>
      <c r="M1061" s="25"/>
      <c r="N1061" s="25"/>
      <c r="O1061" s="25"/>
    </row>
    <row r="1062" spans="9:15" s="167" customFormat="1" ht="15" customHeight="1" x14ac:dyDescent="0.25">
      <c r="I1062" s="25"/>
      <c r="J1062" s="25"/>
      <c r="K1062" s="25"/>
      <c r="L1062" s="25"/>
      <c r="M1062" s="25"/>
      <c r="N1062" s="25"/>
      <c r="O1062" s="25"/>
    </row>
    <row r="1063" spans="9:15" s="167" customFormat="1" ht="15" customHeight="1" x14ac:dyDescent="0.25">
      <c r="I1063" s="25"/>
      <c r="J1063" s="25"/>
      <c r="K1063" s="25"/>
      <c r="L1063" s="25"/>
      <c r="M1063" s="25"/>
      <c r="N1063" s="25"/>
      <c r="O1063" s="25"/>
    </row>
    <row r="1064" spans="9:15" s="167" customFormat="1" ht="15" customHeight="1" x14ac:dyDescent="0.25">
      <c r="I1064" s="25"/>
      <c r="J1064" s="25"/>
      <c r="K1064" s="25"/>
      <c r="L1064" s="25"/>
      <c r="M1064" s="25"/>
      <c r="N1064" s="25"/>
      <c r="O1064" s="25"/>
    </row>
    <row r="1065" spans="9:15" s="167" customFormat="1" ht="15" customHeight="1" x14ac:dyDescent="0.25">
      <c r="I1065" s="25"/>
      <c r="J1065" s="25"/>
      <c r="K1065" s="25"/>
      <c r="L1065" s="25"/>
      <c r="M1065" s="25"/>
      <c r="N1065" s="25"/>
      <c r="O1065" s="25"/>
    </row>
    <row r="1066" spans="9:15" s="167" customFormat="1" ht="15" customHeight="1" x14ac:dyDescent="0.25">
      <c r="I1066" s="25"/>
      <c r="J1066" s="25"/>
      <c r="K1066" s="25"/>
      <c r="L1066" s="25"/>
      <c r="M1066" s="25"/>
      <c r="N1066" s="25"/>
      <c r="O1066" s="25"/>
    </row>
    <row r="1067" spans="9:15" s="167" customFormat="1" ht="15" customHeight="1" x14ac:dyDescent="0.25">
      <c r="I1067" s="25"/>
      <c r="J1067" s="25"/>
      <c r="K1067" s="25"/>
      <c r="L1067" s="25"/>
      <c r="M1067" s="25"/>
      <c r="N1067" s="25"/>
      <c r="O1067" s="25"/>
    </row>
    <row r="1068" spans="9:15" s="167" customFormat="1" ht="15" customHeight="1" x14ac:dyDescent="0.25">
      <c r="I1068" s="25"/>
      <c r="J1068" s="25"/>
      <c r="K1068" s="25"/>
      <c r="L1068" s="25"/>
      <c r="M1068" s="25"/>
      <c r="N1068" s="25"/>
      <c r="O1068" s="25"/>
    </row>
    <row r="1069" spans="9:15" s="167" customFormat="1" ht="15" customHeight="1" x14ac:dyDescent="0.25">
      <c r="I1069" s="25"/>
      <c r="J1069" s="25"/>
      <c r="K1069" s="25"/>
      <c r="L1069" s="25"/>
      <c r="M1069" s="25"/>
      <c r="N1069" s="25"/>
      <c r="O1069" s="25"/>
    </row>
    <row r="1070" spans="9:15" s="167" customFormat="1" ht="15" customHeight="1" x14ac:dyDescent="0.25">
      <c r="I1070" s="25"/>
      <c r="J1070" s="25"/>
      <c r="K1070" s="25"/>
      <c r="L1070" s="25"/>
      <c r="M1070" s="25"/>
      <c r="N1070" s="25"/>
      <c r="O1070" s="25"/>
    </row>
    <row r="1071" spans="9:15" s="167" customFormat="1" ht="15" customHeight="1" x14ac:dyDescent="0.25">
      <c r="I1071" s="25"/>
      <c r="J1071" s="25"/>
      <c r="K1071" s="25"/>
      <c r="L1071" s="25"/>
      <c r="M1071" s="25"/>
      <c r="N1071" s="25"/>
      <c r="O1071" s="25"/>
    </row>
    <row r="1072" spans="9:15" s="167" customFormat="1" ht="15" customHeight="1" x14ac:dyDescent="0.25">
      <c r="I1072" s="25"/>
      <c r="J1072" s="25"/>
      <c r="K1072" s="25"/>
      <c r="L1072" s="25"/>
      <c r="M1072" s="25"/>
      <c r="N1072" s="25"/>
      <c r="O1072" s="25"/>
    </row>
    <row r="1073" spans="9:15" s="167" customFormat="1" ht="15" customHeight="1" x14ac:dyDescent="0.25">
      <c r="I1073" s="25"/>
      <c r="J1073" s="25"/>
      <c r="K1073" s="25"/>
      <c r="L1073" s="25"/>
      <c r="M1073" s="25"/>
      <c r="N1073" s="25"/>
      <c r="O1073" s="25"/>
    </row>
    <row r="1074" spans="9:15" s="167" customFormat="1" ht="15" customHeight="1" x14ac:dyDescent="0.25">
      <c r="I1074" s="25"/>
      <c r="J1074" s="25"/>
      <c r="K1074" s="25"/>
      <c r="L1074" s="25"/>
      <c r="M1074" s="25"/>
      <c r="N1074" s="25"/>
      <c r="O1074" s="25"/>
    </row>
    <row r="1075" spans="9:15" s="167" customFormat="1" ht="15" customHeight="1" x14ac:dyDescent="0.25">
      <c r="I1075" s="25"/>
      <c r="J1075" s="25"/>
      <c r="K1075" s="25"/>
      <c r="L1075" s="25"/>
      <c r="M1075" s="25"/>
      <c r="N1075" s="25"/>
      <c r="O1075" s="25"/>
    </row>
    <row r="1076" spans="9:15" s="167" customFormat="1" ht="15" customHeight="1" x14ac:dyDescent="0.25">
      <c r="I1076" s="25"/>
      <c r="J1076" s="25"/>
      <c r="K1076" s="25"/>
      <c r="L1076" s="25"/>
      <c r="M1076" s="25"/>
      <c r="N1076" s="25"/>
      <c r="O1076" s="25"/>
    </row>
    <row r="1077" spans="9:15" s="167" customFormat="1" ht="15" customHeight="1" x14ac:dyDescent="0.25">
      <c r="I1077" s="25"/>
      <c r="J1077" s="25"/>
      <c r="K1077" s="25"/>
      <c r="L1077" s="25"/>
      <c r="M1077" s="25"/>
      <c r="N1077" s="25"/>
      <c r="O1077" s="25"/>
    </row>
    <row r="1078" spans="9:15" s="167" customFormat="1" ht="15" customHeight="1" x14ac:dyDescent="0.25">
      <c r="I1078" s="25"/>
      <c r="J1078" s="25"/>
      <c r="K1078" s="25"/>
      <c r="L1078" s="25"/>
      <c r="M1078" s="25"/>
      <c r="N1078" s="25"/>
      <c r="O1078" s="25"/>
    </row>
    <row r="1079" spans="9:15" s="167" customFormat="1" ht="15" customHeight="1" x14ac:dyDescent="0.25">
      <c r="I1079" s="25"/>
      <c r="J1079" s="25"/>
      <c r="K1079" s="25"/>
      <c r="L1079" s="25"/>
      <c r="M1079" s="25"/>
      <c r="N1079" s="25"/>
      <c r="O1079" s="25"/>
    </row>
    <row r="1080" spans="9:15" s="167" customFormat="1" ht="15" customHeight="1" x14ac:dyDescent="0.25">
      <c r="I1080" s="25"/>
      <c r="J1080" s="25"/>
      <c r="K1080" s="25"/>
      <c r="L1080" s="25"/>
      <c r="M1080" s="25"/>
      <c r="N1080" s="25"/>
      <c r="O1080" s="25"/>
    </row>
    <row r="1081" spans="9:15" s="167" customFormat="1" ht="15" customHeight="1" x14ac:dyDescent="0.25">
      <c r="I1081" s="25"/>
      <c r="J1081" s="25"/>
      <c r="K1081" s="25"/>
      <c r="L1081" s="25"/>
      <c r="M1081" s="25"/>
      <c r="N1081" s="25"/>
      <c r="O1081" s="25"/>
    </row>
    <row r="1082" spans="9:15" s="167" customFormat="1" ht="15" customHeight="1" x14ac:dyDescent="0.25">
      <c r="I1082" s="25"/>
      <c r="J1082" s="25"/>
      <c r="K1082" s="25"/>
      <c r="L1082" s="25"/>
      <c r="M1082" s="25"/>
      <c r="N1082" s="25"/>
      <c r="O1082" s="25"/>
    </row>
    <row r="1083" spans="9:15" s="167" customFormat="1" ht="15" customHeight="1" x14ac:dyDescent="0.25">
      <c r="I1083" s="25"/>
      <c r="J1083" s="25"/>
      <c r="K1083" s="25"/>
      <c r="L1083" s="25"/>
      <c r="M1083" s="25"/>
      <c r="N1083" s="25"/>
      <c r="O1083" s="25"/>
    </row>
    <row r="1084" spans="9:15" s="167" customFormat="1" ht="15" customHeight="1" x14ac:dyDescent="0.25">
      <c r="I1084" s="25"/>
      <c r="J1084" s="25"/>
      <c r="K1084" s="25"/>
      <c r="L1084" s="25"/>
      <c r="M1084" s="25"/>
      <c r="N1084" s="25"/>
      <c r="O1084" s="25"/>
    </row>
    <row r="1085" spans="9:15" s="167" customFormat="1" ht="15" customHeight="1" x14ac:dyDescent="0.25">
      <c r="I1085" s="25"/>
      <c r="J1085" s="25"/>
      <c r="K1085" s="25"/>
      <c r="L1085" s="25"/>
      <c r="M1085" s="25"/>
      <c r="N1085" s="25"/>
      <c r="O1085" s="25"/>
    </row>
    <row r="1086" spans="9:15" s="167" customFormat="1" ht="15" customHeight="1" x14ac:dyDescent="0.25">
      <c r="I1086" s="25"/>
      <c r="J1086" s="25"/>
      <c r="K1086" s="25"/>
      <c r="L1086" s="25"/>
      <c r="M1086" s="25"/>
      <c r="N1086" s="25"/>
      <c r="O1086" s="25"/>
    </row>
    <row r="1087" spans="9:15" s="167" customFormat="1" ht="15" customHeight="1" x14ac:dyDescent="0.25">
      <c r="I1087" s="25"/>
      <c r="J1087" s="25"/>
      <c r="K1087" s="25"/>
      <c r="L1087" s="25"/>
      <c r="M1087" s="25"/>
      <c r="N1087" s="25"/>
      <c r="O1087" s="25"/>
    </row>
    <row r="1088" spans="9:15" s="167" customFormat="1" ht="15" customHeight="1" x14ac:dyDescent="0.25">
      <c r="I1088" s="25"/>
      <c r="J1088" s="25"/>
      <c r="K1088" s="25"/>
      <c r="L1088" s="25"/>
      <c r="M1088" s="25"/>
      <c r="N1088" s="25"/>
      <c r="O1088" s="25"/>
    </row>
    <row r="1089" spans="9:15" s="167" customFormat="1" ht="15" customHeight="1" x14ac:dyDescent="0.25">
      <c r="I1089" s="25"/>
      <c r="J1089" s="25"/>
      <c r="K1089" s="25"/>
      <c r="L1089" s="25"/>
      <c r="M1089" s="25"/>
      <c r="N1089" s="25"/>
      <c r="O1089" s="25"/>
    </row>
    <row r="1090" spans="9:15" s="167" customFormat="1" ht="15" customHeight="1" x14ac:dyDescent="0.25">
      <c r="I1090" s="25"/>
      <c r="J1090" s="25"/>
      <c r="K1090" s="25"/>
      <c r="L1090" s="25"/>
      <c r="M1090" s="25"/>
      <c r="N1090" s="25"/>
      <c r="O1090" s="25"/>
    </row>
    <row r="1091" spans="9:15" s="167" customFormat="1" ht="15" customHeight="1" x14ac:dyDescent="0.25">
      <c r="I1091" s="25"/>
      <c r="J1091" s="25"/>
      <c r="K1091" s="25"/>
      <c r="L1091" s="25"/>
      <c r="M1091" s="25"/>
      <c r="N1091" s="25"/>
      <c r="O1091" s="25"/>
    </row>
    <row r="1092" spans="9:15" s="167" customFormat="1" ht="15" customHeight="1" x14ac:dyDescent="0.25">
      <c r="I1092" s="25"/>
      <c r="J1092" s="25"/>
      <c r="K1092" s="25"/>
      <c r="L1092" s="25"/>
      <c r="M1092" s="25"/>
      <c r="N1092" s="25"/>
      <c r="O1092" s="25"/>
    </row>
    <row r="1093" spans="9:15" s="167" customFormat="1" ht="15" customHeight="1" x14ac:dyDescent="0.25">
      <c r="I1093" s="25"/>
      <c r="J1093" s="25"/>
      <c r="K1093" s="25"/>
      <c r="L1093" s="25"/>
      <c r="M1093" s="25"/>
      <c r="N1093" s="25"/>
      <c r="O1093" s="25"/>
    </row>
    <row r="1094" spans="9:15" s="167" customFormat="1" ht="15" customHeight="1" x14ac:dyDescent="0.25">
      <c r="I1094" s="25"/>
      <c r="J1094" s="25"/>
      <c r="K1094" s="25"/>
      <c r="L1094" s="25"/>
      <c r="M1094" s="25"/>
      <c r="N1094" s="25"/>
      <c r="O1094" s="25"/>
    </row>
    <row r="1095" spans="9:15" s="167" customFormat="1" ht="15" customHeight="1" x14ac:dyDescent="0.25">
      <c r="I1095" s="25"/>
      <c r="J1095" s="25"/>
      <c r="K1095" s="25"/>
      <c r="L1095" s="25"/>
      <c r="M1095" s="25"/>
      <c r="N1095" s="25"/>
      <c r="O1095" s="25"/>
    </row>
    <row r="1096" spans="9:15" s="167" customFormat="1" ht="15" customHeight="1" x14ac:dyDescent="0.25">
      <c r="I1096" s="25"/>
      <c r="J1096" s="25"/>
      <c r="K1096" s="25"/>
      <c r="L1096" s="25"/>
      <c r="M1096" s="25"/>
      <c r="N1096" s="25"/>
      <c r="O1096" s="25"/>
    </row>
    <row r="1097" spans="9:15" s="167" customFormat="1" ht="15" customHeight="1" x14ac:dyDescent="0.25">
      <c r="I1097" s="25"/>
      <c r="J1097" s="25"/>
      <c r="K1097" s="25"/>
      <c r="L1097" s="25"/>
      <c r="M1097" s="25"/>
      <c r="N1097" s="25"/>
      <c r="O1097" s="25"/>
    </row>
    <row r="1098" spans="9:15" s="167" customFormat="1" ht="15" customHeight="1" x14ac:dyDescent="0.25">
      <c r="I1098" s="25"/>
      <c r="J1098" s="25"/>
      <c r="K1098" s="25"/>
      <c r="L1098" s="25"/>
      <c r="M1098" s="25"/>
      <c r="N1098" s="25"/>
      <c r="O1098" s="25"/>
    </row>
    <row r="1099" spans="9:15" s="167" customFormat="1" ht="15" customHeight="1" x14ac:dyDescent="0.25">
      <c r="I1099" s="25"/>
      <c r="J1099" s="25"/>
      <c r="K1099" s="25"/>
      <c r="L1099" s="25"/>
      <c r="M1099" s="25"/>
      <c r="N1099" s="25"/>
      <c r="O1099" s="25"/>
    </row>
    <row r="1100" spans="9:15" s="167" customFormat="1" ht="15" customHeight="1" x14ac:dyDescent="0.25">
      <c r="I1100" s="25"/>
      <c r="J1100" s="25"/>
      <c r="K1100" s="25"/>
      <c r="L1100" s="25"/>
      <c r="M1100" s="25"/>
      <c r="N1100" s="25"/>
      <c r="O1100" s="25"/>
    </row>
    <row r="1101" spans="9:15" s="167" customFormat="1" ht="15" customHeight="1" x14ac:dyDescent="0.25">
      <c r="I1101" s="25"/>
      <c r="J1101" s="25"/>
      <c r="K1101" s="25"/>
      <c r="L1101" s="25"/>
      <c r="M1101" s="25"/>
      <c r="N1101" s="25"/>
      <c r="O1101" s="25"/>
    </row>
    <row r="1102" spans="9:15" s="167" customFormat="1" ht="15" customHeight="1" x14ac:dyDescent="0.25">
      <c r="I1102" s="25"/>
      <c r="J1102" s="25"/>
      <c r="K1102" s="25"/>
      <c r="L1102" s="25"/>
      <c r="M1102" s="25"/>
      <c r="N1102" s="25"/>
      <c r="O1102" s="25"/>
    </row>
    <row r="1103" spans="9:15" s="167" customFormat="1" ht="15" customHeight="1" x14ac:dyDescent="0.25">
      <c r="I1103" s="25"/>
      <c r="J1103" s="25"/>
      <c r="K1103" s="25"/>
      <c r="L1103" s="25"/>
      <c r="M1103" s="25"/>
      <c r="N1103" s="25"/>
      <c r="O1103" s="25"/>
    </row>
    <row r="1104" spans="9:15" s="167" customFormat="1" ht="15" customHeight="1" x14ac:dyDescent="0.25">
      <c r="I1104" s="25"/>
      <c r="J1104" s="25"/>
      <c r="K1104" s="25"/>
      <c r="L1104" s="25"/>
      <c r="M1104" s="25"/>
      <c r="N1104" s="25"/>
      <c r="O1104" s="25"/>
    </row>
    <row r="1105" spans="9:15" s="167" customFormat="1" ht="15" customHeight="1" x14ac:dyDescent="0.25">
      <c r="I1105" s="25"/>
      <c r="J1105" s="25"/>
      <c r="K1105" s="25"/>
      <c r="L1105" s="25"/>
      <c r="M1105" s="25"/>
      <c r="N1105" s="25"/>
      <c r="O1105" s="25"/>
    </row>
    <row r="1106" spans="9:15" s="167" customFormat="1" ht="15" customHeight="1" x14ac:dyDescent="0.25">
      <c r="I1106" s="25"/>
      <c r="J1106" s="25"/>
      <c r="K1106" s="25"/>
      <c r="L1106" s="25"/>
      <c r="M1106" s="25"/>
      <c r="N1106" s="25"/>
      <c r="O1106" s="25"/>
    </row>
    <row r="1107" spans="9:15" s="167" customFormat="1" ht="15" customHeight="1" x14ac:dyDescent="0.25">
      <c r="I1107" s="25"/>
      <c r="J1107" s="25"/>
      <c r="K1107" s="25"/>
      <c r="L1107" s="25"/>
      <c r="M1107" s="25"/>
      <c r="N1107" s="25"/>
      <c r="O1107" s="25"/>
    </row>
    <row r="1108" spans="9:15" s="167" customFormat="1" ht="15" customHeight="1" x14ac:dyDescent="0.25">
      <c r="I1108" s="25"/>
      <c r="J1108" s="25"/>
      <c r="K1108" s="25"/>
      <c r="L1108" s="25"/>
      <c r="M1108" s="25"/>
      <c r="N1108" s="25"/>
      <c r="O1108" s="25"/>
    </row>
    <row r="1109" spans="9:15" s="167" customFormat="1" ht="15" customHeight="1" x14ac:dyDescent="0.25">
      <c r="I1109" s="25"/>
      <c r="J1109" s="25"/>
      <c r="K1109" s="25"/>
      <c r="L1109" s="25"/>
      <c r="M1109" s="25"/>
      <c r="N1109" s="25"/>
      <c r="O1109" s="25"/>
    </row>
    <row r="1110" spans="9:15" s="167" customFormat="1" ht="15" customHeight="1" x14ac:dyDescent="0.25">
      <c r="I1110" s="25"/>
      <c r="J1110" s="25"/>
      <c r="K1110" s="25"/>
      <c r="L1110" s="25"/>
      <c r="M1110" s="25"/>
      <c r="N1110" s="25"/>
      <c r="O1110" s="25"/>
    </row>
    <row r="1111" spans="9:15" s="167" customFormat="1" ht="15" customHeight="1" x14ac:dyDescent="0.25">
      <c r="I1111" s="25"/>
      <c r="J1111" s="25"/>
      <c r="K1111" s="25"/>
      <c r="L1111" s="25"/>
      <c r="M1111" s="25"/>
      <c r="N1111" s="25"/>
      <c r="O1111" s="25"/>
    </row>
    <row r="1112" spans="9:15" s="167" customFormat="1" ht="15" customHeight="1" x14ac:dyDescent="0.25">
      <c r="I1112" s="25"/>
      <c r="J1112" s="25"/>
      <c r="K1112" s="25"/>
      <c r="L1112" s="25"/>
      <c r="M1112" s="25"/>
      <c r="N1112" s="25"/>
      <c r="O1112" s="25"/>
    </row>
    <row r="1113" spans="9:15" s="167" customFormat="1" ht="15" customHeight="1" x14ac:dyDescent="0.25">
      <c r="I1113" s="25"/>
      <c r="J1113" s="25"/>
      <c r="K1113" s="25"/>
      <c r="L1113" s="25"/>
      <c r="M1113" s="25"/>
      <c r="N1113" s="25"/>
      <c r="O1113" s="25"/>
    </row>
    <row r="1114" spans="9:15" s="167" customFormat="1" ht="15" customHeight="1" x14ac:dyDescent="0.25">
      <c r="I1114" s="25"/>
      <c r="J1114" s="25"/>
      <c r="K1114" s="25"/>
      <c r="L1114" s="25"/>
      <c r="M1114" s="25"/>
      <c r="N1114" s="25"/>
      <c r="O1114" s="25"/>
    </row>
    <row r="1115" spans="9:15" s="167" customFormat="1" ht="15" customHeight="1" x14ac:dyDescent="0.25">
      <c r="I1115" s="25"/>
      <c r="J1115" s="25"/>
      <c r="K1115" s="25"/>
      <c r="L1115" s="25"/>
      <c r="M1115" s="25"/>
      <c r="N1115" s="25"/>
      <c r="O1115" s="25"/>
    </row>
    <row r="1116" spans="9:15" s="167" customFormat="1" ht="15" customHeight="1" x14ac:dyDescent="0.25">
      <c r="I1116" s="25"/>
      <c r="J1116" s="25"/>
      <c r="K1116" s="25"/>
      <c r="L1116" s="25"/>
      <c r="M1116" s="25"/>
      <c r="N1116" s="25"/>
      <c r="O1116" s="25"/>
    </row>
    <row r="1117" spans="9:15" s="167" customFormat="1" ht="15" customHeight="1" x14ac:dyDescent="0.25">
      <c r="I1117" s="25"/>
      <c r="J1117" s="25"/>
      <c r="K1117" s="25"/>
      <c r="L1117" s="25"/>
      <c r="M1117" s="25"/>
      <c r="N1117" s="25"/>
      <c r="O1117" s="25"/>
    </row>
    <row r="1118" spans="9:15" s="167" customFormat="1" ht="15" customHeight="1" x14ac:dyDescent="0.25">
      <c r="I1118" s="25"/>
      <c r="J1118" s="25"/>
      <c r="K1118" s="25"/>
      <c r="L1118" s="25"/>
      <c r="M1118" s="25"/>
      <c r="N1118" s="25"/>
      <c r="O1118" s="25"/>
    </row>
    <row r="1119" spans="9:15" s="167" customFormat="1" ht="15" customHeight="1" x14ac:dyDescent="0.25">
      <c r="I1119" s="25"/>
      <c r="J1119" s="25"/>
      <c r="K1119" s="25"/>
      <c r="L1119" s="25"/>
      <c r="M1119" s="25"/>
      <c r="N1119" s="25"/>
      <c r="O1119" s="25"/>
    </row>
    <row r="1120" spans="9:15" s="167" customFormat="1" ht="15" customHeight="1" x14ac:dyDescent="0.25">
      <c r="I1120" s="25"/>
      <c r="J1120" s="25"/>
      <c r="K1120" s="25"/>
      <c r="L1120" s="25"/>
      <c r="M1120" s="25"/>
      <c r="N1120" s="25"/>
      <c r="O1120" s="25"/>
    </row>
    <row r="1121" spans="9:15" s="167" customFormat="1" ht="15" customHeight="1" x14ac:dyDescent="0.25">
      <c r="I1121" s="25"/>
      <c r="J1121" s="25"/>
      <c r="K1121" s="25"/>
      <c r="L1121" s="25"/>
      <c r="M1121" s="25"/>
      <c r="N1121" s="25"/>
      <c r="O1121" s="25"/>
    </row>
    <row r="1122" spans="9:15" s="167" customFormat="1" ht="15" customHeight="1" x14ac:dyDescent="0.25">
      <c r="I1122" s="25"/>
      <c r="J1122" s="25"/>
      <c r="K1122" s="25"/>
      <c r="L1122" s="25"/>
      <c r="M1122" s="25"/>
      <c r="N1122" s="25"/>
      <c r="O1122" s="25"/>
    </row>
    <row r="1123" spans="9:15" s="167" customFormat="1" ht="15" customHeight="1" x14ac:dyDescent="0.25">
      <c r="I1123" s="25"/>
      <c r="J1123" s="25"/>
      <c r="K1123" s="25"/>
      <c r="L1123" s="25"/>
      <c r="M1123" s="25"/>
      <c r="N1123" s="25"/>
      <c r="O1123" s="25"/>
    </row>
    <row r="1124" spans="9:15" s="167" customFormat="1" ht="15" customHeight="1" x14ac:dyDescent="0.25">
      <c r="I1124" s="25"/>
      <c r="J1124" s="25"/>
      <c r="K1124" s="25"/>
      <c r="L1124" s="25"/>
      <c r="M1124" s="25"/>
      <c r="N1124" s="25"/>
      <c r="O1124" s="25"/>
    </row>
    <row r="1125" spans="9:15" s="167" customFormat="1" ht="15" customHeight="1" x14ac:dyDescent="0.25">
      <c r="I1125" s="25"/>
      <c r="J1125" s="25"/>
      <c r="K1125" s="25"/>
      <c r="L1125" s="25"/>
      <c r="M1125" s="25"/>
      <c r="N1125" s="25"/>
      <c r="O1125" s="25"/>
    </row>
    <row r="1126" spans="9:15" s="167" customFormat="1" ht="15" customHeight="1" x14ac:dyDescent="0.25">
      <c r="I1126" s="25"/>
      <c r="J1126" s="25"/>
      <c r="K1126" s="25"/>
      <c r="L1126" s="25"/>
      <c r="M1126" s="25"/>
      <c r="N1126" s="25"/>
      <c r="O1126" s="25"/>
    </row>
    <row r="1127" spans="9:15" s="167" customFormat="1" ht="15" customHeight="1" x14ac:dyDescent="0.25">
      <c r="I1127" s="25"/>
      <c r="J1127" s="25"/>
      <c r="K1127" s="25"/>
      <c r="L1127" s="25"/>
      <c r="M1127" s="25"/>
      <c r="N1127" s="25"/>
      <c r="O1127" s="25"/>
    </row>
    <row r="1128" spans="9:15" s="167" customFormat="1" ht="15" customHeight="1" x14ac:dyDescent="0.25">
      <c r="I1128" s="25"/>
      <c r="J1128" s="25"/>
      <c r="K1128" s="25"/>
      <c r="L1128" s="25"/>
      <c r="M1128" s="25"/>
      <c r="N1128" s="25"/>
      <c r="O1128" s="25"/>
    </row>
    <row r="1129" spans="9:15" s="167" customFormat="1" ht="15" customHeight="1" x14ac:dyDescent="0.25">
      <c r="I1129" s="25"/>
      <c r="J1129" s="25"/>
      <c r="K1129" s="25"/>
      <c r="L1129" s="25"/>
      <c r="M1129" s="25"/>
      <c r="N1129" s="25"/>
      <c r="O1129" s="25"/>
    </row>
    <row r="1130" spans="9:15" s="167" customFormat="1" ht="15" customHeight="1" x14ac:dyDescent="0.25">
      <c r="I1130" s="25"/>
      <c r="J1130" s="25"/>
      <c r="K1130" s="25"/>
      <c r="L1130" s="25"/>
      <c r="M1130" s="25"/>
      <c r="N1130" s="25"/>
      <c r="O1130" s="25"/>
    </row>
    <row r="1131" spans="9:15" s="167" customFormat="1" ht="15" customHeight="1" x14ac:dyDescent="0.25">
      <c r="I1131" s="25"/>
      <c r="J1131" s="25"/>
      <c r="K1131" s="25"/>
      <c r="L1131" s="25"/>
      <c r="M1131" s="25"/>
      <c r="N1131" s="25"/>
      <c r="O1131" s="25"/>
    </row>
    <row r="1132" spans="9:15" s="167" customFormat="1" ht="15" customHeight="1" x14ac:dyDescent="0.25">
      <c r="I1132" s="25"/>
      <c r="J1132" s="25"/>
      <c r="K1132" s="25"/>
      <c r="L1132" s="25"/>
      <c r="M1132" s="25"/>
      <c r="N1132" s="25"/>
      <c r="O1132" s="25"/>
    </row>
    <row r="1133" spans="9:15" s="167" customFormat="1" ht="15" customHeight="1" x14ac:dyDescent="0.25">
      <c r="I1133" s="25"/>
      <c r="J1133" s="25"/>
      <c r="K1133" s="25"/>
      <c r="L1133" s="25"/>
      <c r="M1133" s="25"/>
      <c r="N1133" s="25"/>
      <c r="O1133" s="25"/>
    </row>
    <row r="1134" spans="9:15" s="167" customFormat="1" ht="15" customHeight="1" x14ac:dyDescent="0.25">
      <c r="I1134" s="25"/>
      <c r="J1134" s="25"/>
      <c r="K1134" s="25"/>
      <c r="L1134" s="25"/>
      <c r="M1134" s="25"/>
      <c r="N1134" s="25"/>
      <c r="O1134" s="25"/>
    </row>
    <row r="1135" spans="9:15" s="167" customFormat="1" ht="15" customHeight="1" x14ac:dyDescent="0.25">
      <c r="I1135" s="25"/>
      <c r="J1135" s="25"/>
      <c r="K1135" s="25"/>
      <c r="L1135" s="25"/>
      <c r="M1135" s="25"/>
      <c r="N1135" s="25"/>
      <c r="O1135" s="25"/>
    </row>
    <row r="1136" spans="9:15" s="167" customFormat="1" ht="15" customHeight="1" x14ac:dyDescent="0.25">
      <c r="I1136" s="25"/>
      <c r="J1136" s="25"/>
      <c r="K1136" s="25"/>
      <c r="L1136" s="25"/>
      <c r="M1136" s="25"/>
      <c r="N1136" s="25"/>
      <c r="O1136" s="25"/>
    </row>
    <row r="1137" spans="9:15" s="167" customFormat="1" ht="15" customHeight="1" x14ac:dyDescent="0.25">
      <c r="I1137" s="25"/>
      <c r="J1137" s="25"/>
      <c r="K1137" s="25"/>
      <c r="L1137" s="25"/>
      <c r="M1137" s="25"/>
      <c r="N1137" s="25"/>
      <c r="O1137" s="25"/>
    </row>
    <row r="1138" spans="9:15" s="167" customFormat="1" ht="15" customHeight="1" x14ac:dyDescent="0.25">
      <c r="I1138" s="25"/>
      <c r="J1138" s="25"/>
      <c r="K1138" s="25"/>
      <c r="L1138" s="25"/>
      <c r="M1138" s="25"/>
      <c r="N1138" s="25"/>
      <c r="O1138" s="25"/>
    </row>
    <row r="1139" spans="9:15" s="167" customFormat="1" ht="15" customHeight="1" x14ac:dyDescent="0.25">
      <c r="I1139" s="25"/>
      <c r="J1139" s="25"/>
      <c r="K1139" s="25"/>
      <c r="L1139" s="25"/>
      <c r="M1139" s="25"/>
      <c r="N1139" s="25"/>
      <c r="O1139" s="25"/>
    </row>
    <row r="1140" spans="9:15" s="167" customFormat="1" ht="15" customHeight="1" x14ac:dyDescent="0.25">
      <c r="I1140" s="25"/>
      <c r="J1140" s="25"/>
      <c r="K1140" s="25"/>
      <c r="L1140" s="25"/>
      <c r="M1140" s="25"/>
      <c r="N1140" s="25"/>
      <c r="O1140" s="25"/>
    </row>
    <row r="1141" spans="9:15" s="167" customFormat="1" ht="15" customHeight="1" x14ac:dyDescent="0.25">
      <c r="I1141" s="25"/>
      <c r="J1141" s="25"/>
      <c r="K1141" s="25"/>
      <c r="L1141" s="25"/>
      <c r="M1141" s="25"/>
      <c r="N1141" s="25"/>
      <c r="O1141" s="25"/>
    </row>
    <row r="1142" spans="9:15" s="167" customFormat="1" ht="15" customHeight="1" x14ac:dyDescent="0.25">
      <c r="I1142" s="25"/>
      <c r="J1142" s="25"/>
      <c r="K1142" s="25"/>
      <c r="L1142" s="25"/>
      <c r="M1142" s="25"/>
      <c r="N1142" s="25"/>
      <c r="O1142" s="25"/>
    </row>
    <row r="1143" spans="9:15" s="167" customFormat="1" ht="15" customHeight="1" x14ac:dyDescent="0.25">
      <c r="I1143" s="25"/>
      <c r="J1143" s="25"/>
      <c r="K1143" s="25"/>
      <c r="L1143" s="25"/>
      <c r="M1143" s="25"/>
      <c r="N1143" s="25"/>
      <c r="O1143" s="25"/>
    </row>
    <row r="1144" spans="9:15" s="167" customFormat="1" ht="15" customHeight="1" x14ac:dyDescent="0.25">
      <c r="I1144" s="25"/>
      <c r="J1144" s="25"/>
      <c r="K1144" s="25"/>
      <c r="L1144" s="25"/>
      <c r="M1144" s="25"/>
      <c r="N1144" s="25"/>
      <c r="O1144" s="25"/>
    </row>
    <row r="1145" spans="9:15" s="167" customFormat="1" ht="15" customHeight="1" x14ac:dyDescent="0.25">
      <c r="I1145" s="25"/>
      <c r="J1145" s="25"/>
      <c r="K1145" s="25"/>
      <c r="L1145" s="25"/>
      <c r="M1145" s="25"/>
      <c r="N1145" s="25"/>
      <c r="O1145" s="25"/>
    </row>
    <row r="1146" spans="9:15" s="167" customFormat="1" ht="15" customHeight="1" x14ac:dyDescent="0.25">
      <c r="I1146" s="25"/>
      <c r="J1146" s="25"/>
      <c r="K1146" s="25"/>
      <c r="L1146" s="25"/>
      <c r="M1146" s="25"/>
      <c r="N1146" s="25"/>
      <c r="O1146" s="25"/>
    </row>
    <row r="1147" spans="9:15" s="167" customFormat="1" ht="15" customHeight="1" x14ac:dyDescent="0.25">
      <c r="I1147" s="25"/>
      <c r="J1147" s="25"/>
      <c r="K1147" s="25"/>
      <c r="L1147" s="25"/>
      <c r="M1147" s="25"/>
      <c r="N1147" s="25"/>
      <c r="O1147" s="25"/>
    </row>
    <row r="1148" spans="9:15" s="167" customFormat="1" ht="15" customHeight="1" x14ac:dyDescent="0.25">
      <c r="I1148" s="25"/>
      <c r="J1148" s="25"/>
      <c r="K1148" s="25"/>
      <c r="L1148" s="25"/>
      <c r="M1148" s="25"/>
      <c r="N1148" s="25"/>
      <c r="O1148" s="25"/>
    </row>
    <row r="1149" spans="9:15" s="167" customFormat="1" ht="15" customHeight="1" x14ac:dyDescent="0.25">
      <c r="I1149" s="25"/>
      <c r="J1149" s="25"/>
      <c r="K1149" s="25"/>
      <c r="L1149" s="25"/>
      <c r="M1149" s="25"/>
      <c r="N1149" s="25"/>
      <c r="O1149" s="25"/>
    </row>
    <row r="1150" spans="9:15" s="167" customFormat="1" ht="15" customHeight="1" x14ac:dyDescent="0.25">
      <c r="I1150" s="25"/>
      <c r="J1150" s="25"/>
      <c r="K1150" s="25"/>
      <c r="L1150" s="25"/>
      <c r="M1150" s="25"/>
      <c r="N1150" s="25"/>
      <c r="O1150" s="25"/>
    </row>
    <row r="1151" spans="9:15" s="167" customFormat="1" ht="15" customHeight="1" x14ac:dyDescent="0.25">
      <c r="I1151" s="25"/>
      <c r="J1151" s="25"/>
      <c r="K1151" s="25"/>
      <c r="L1151" s="25"/>
      <c r="M1151" s="25"/>
      <c r="N1151" s="25"/>
      <c r="O1151" s="25"/>
    </row>
    <row r="1152" spans="9:15" s="167" customFormat="1" ht="15" customHeight="1" x14ac:dyDescent="0.25">
      <c r="I1152" s="25"/>
      <c r="J1152" s="25"/>
      <c r="K1152" s="25"/>
      <c r="L1152" s="25"/>
      <c r="M1152" s="25"/>
      <c r="N1152" s="25"/>
      <c r="O1152" s="25"/>
    </row>
    <row r="1153" spans="9:15" s="167" customFormat="1" ht="15" customHeight="1" x14ac:dyDescent="0.25">
      <c r="I1153" s="25"/>
      <c r="J1153" s="25"/>
      <c r="K1153" s="25"/>
      <c r="L1153" s="25"/>
      <c r="M1153" s="25"/>
      <c r="N1153" s="25"/>
      <c r="O1153" s="25"/>
    </row>
    <row r="1154" spans="9:15" s="167" customFormat="1" ht="15" customHeight="1" x14ac:dyDescent="0.25">
      <c r="I1154" s="25"/>
      <c r="J1154" s="25"/>
      <c r="K1154" s="25"/>
      <c r="L1154" s="25"/>
      <c r="M1154" s="25"/>
      <c r="N1154" s="25"/>
      <c r="O1154" s="25"/>
    </row>
    <row r="1155" spans="9:15" s="167" customFormat="1" ht="15" customHeight="1" x14ac:dyDescent="0.25">
      <c r="I1155" s="25"/>
      <c r="J1155" s="25"/>
      <c r="K1155" s="25"/>
      <c r="L1155" s="25"/>
      <c r="M1155" s="25"/>
      <c r="N1155" s="25"/>
      <c r="O1155" s="25"/>
    </row>
    <row r="1156" spans="9:15" s="167" customFormat="1" ht="15" customHeight="1" x14ac:dyDescent="0.25">
      <c r="I1156" s="25"/>
      <c r="J1156" s="25"/>
      <c r="K1156" s="25"/>
      <c r="L1156" s="25"/>
      <c r="M1156" s="25"/>
      <c r="N1156" s="25"/>
      <c r="O1156" s="25"/>
    </row>
    <row r="1157" spans="9:15" s="167" customFormat="1" ht="15" customHeight="1" x14ac:dyDescent="0.25">
      <c r="I1157" s="25"/>
      <c r="J1157" s="25"/>
      <c r="K1157" s="25"/>
      <c r="L1157" s="25"/>
      <c r="M1157" s="25"/>
      <c r="N1157" s="25"/>
      <c r="O1157" s="25"/>
    </row>
    <row r="1158" spans="9:15" s="167" customFormat="1" ht="15" customHeight="1" x14ac:dyDescent="0.25">
      <c r="I1158" s="25"/>
      <c r="J1158" s="25"/>
      <c r="K1158" s="25"/>
      <c r="L1158" s="25"/>
      <c r="M1158" s="25"/>
      <c r="N1158" s="25"/>
      <c r="O1158" s="25"/>
    </row>
    <row r="1159" spans="9:15" s="167" customFormat="1" ht="15" customHeight="1" x14ac:dyDescent="0.25">
      <c r="I1159" s="25"/>
      <c r="J1159" s="25"/>
      <c r="K1159" s="25"/>
      <c r="L1159" s="25"/>
      <c r="M1159" s="25"/>
      <c r="N1159" s="25"/>
      <c r="O1159" s="25"/>
    </row>
    <row r="1160" spans="9:15" s="167" customFormat="1" ht="15" customHeight="1" x14ac:dyDescent="0.25">
      <c r="I1160" s="25"/>
      <c r="J1160" s="25"/>
      <c r="K1160" s="25"/>
      <c r="L1160" s="25"/>
      <c r="M1160" s="25"/>
      <c r="N1160" s="25"/>
      <c r="O1160" s="25"/>
    </row>
    <row r="1161" spans="9:15" s="167" customFormat="1" ht="15" customHeight="1" x14ac:dyDescent="0.25">
      <c r="I1161" s="25"/>
      <c r="J1161" s="25"/>
      <c r="K1161" s="25"/>
      <c r="L1161" s="25"/>
      <c r="M1161" s="25"/>
      <c r="N1161" s="25"/>
      <c r="O1161" s="25"/>
    </row>
    <row r="1162" spans="9:15" s="167" customFormat="1" ht="15" customHeight="1" x14ac:dyDescent="0.25">
      <c r="I1162" s="25"/>
      <c r="J1162" s="25"/>
      <c r="K1162" s="25"/>
      <c r="L1162" s="25"/>
      <c r="M1162" s="25"/>
      <c r="N1162" s="25"/>
      <c r="O1162" s="25"/>
    </row>
    <row r="1163" spans="9:15" s="167" customFormat="1" ht="15" customHeight="1" x14ac:dyDescent="0.25">
      <c r="I1163" s="25"/>
      <c r="J1163" s="25"/>
      <c r="K1163" s="25"/>
      <c r="L1163" s="25"/>
      <c r="M1163" s="25"/>
      <c r="N1163" s="25"/>
      <c r="O1163" s="25"/>
    </row>
    <row r="1164" spans="9:15" s="167" customFormat="1" ht="15" customHeight="1" x14ac:dyDescent="0.25">
      <c r="I1164" s="25"/>
      <c r="J1164" s="25"/>
      <c r="K1164" s="25"/>
      <c r="L1164" s="25"/>
      <c r="M1164" s="25"/>
      <c r="N1164" s="25"/>
      <c r="O1164" s="25"/>
    </row>
    <row r="1165" spans="9:15" s="167" customFormat="1" ht="15" customHeight="1" x14ac:dyDescent="0.25">
      <c r="I1165" s="25"/>
      <c r="J1165" s="25"/>
      <c r="K1165" s="25"/>
      <c r="L1165" s="25"/>
      <c r="M1165" s="25"/>
      <c r="N1165" s="25"/>
      <c r="O1165" s="25"/>
    </row>
    <row r="1166" spans="9:15" s="167" customFormat="1" ht="15" customHeight="1" x14ac:dyDescent="0.25">
      <c r="I1166" s="25"/>
      <c r="J1166" s="25"/>
      <c r="K1166" s="25"/>
      <c r="L1166" s="25"/>
      <c r="M1166" s="25"/>
      <c r="N1166" s="25"/>
      <c r="O1166" s="25"/>
    </row>
    <row r="1167" spans="9:15" s="167" customFormat="1" ht="15" customHeight="1" x14ac:dyDescent="0.25">
      <c r="I1167" s="25"/>
      <c r="J1167" s="25"/>
      <c r="K1167" s="25"/>
      <c r="L1167" s="25"/>
      <c r="M1167" s="25"/>
      <c r="N1167" s="25"/>
      <c r="O1167" s="25"/>
    </row>
    <row r="1168" spans="9:15" s="167" customFormat="1" ht="15" customHeight="1" x14ac:dyDescent="0.25">
      <c r="I1168" s="25"/>
      <c r="J1168" s="25"/>
      <c r="K1168" s="25"/>
      <c r="L1168" s="25"/>
      <c r="M1168" s="25"/>
      <c r="N1168" s="25"/>
      <c r="O1168" s="25"/>
    </row>
    <row r="1169" spans="9:15" s="167" customFormat="1" ht="15" customHeight="1" x14ac:dyDescent="0.25">
      <c r="I1169" s="25"/>
      <c r="J1169" s="25"/>
      <c r="K1169" s="25"/>
      <c r="L1169" s="25"/>
      <c r="M1169" s="25"/>
      <c r="N1169" s="25"/>
      <c r="O1169" s="25"/>
    </row>
    <row r="1170" spans="9:15" s="167" customFormat="1" ht="15" customHeight="1" x14ac:dyDescent="0.25">
      <c r="I1170" s="25"/>
      <c r="J1170" s="25"/>
      <c r="K1170" s="25"/>
      <c r="L1170" s="25"/>
      <c r="M1170" s="25"/>
      <c r="N1170" s="25"/>
      <c r="O1170" s="25"/>
    </row>
    <row r="1171" spans="9:15" s="167" customFormat="1" ht="15" customHeight="1" x14ac:dyDescent="0.25">
      <c r="I1171" s="25"/>
      <c r="J1171" s="25"/>
      <c r="K1171" s="25"/>
      <c r="L1171" s="25"/>
      <c r="M1171" s="25"/>
      <c r="N1171" s="25"/>
      <c r="O1171" s="25"/>
    </row>
    <row r="1172" spans="9:15" s="167" customFormat="1" ht="15" customHeight="1" x14ac:dyDescent="0.25">
      <c r="I1172" s="25"/>
      <c r="J1172" s="25"/>
      <c r="K1172" s="25"/>
      <c r="L1172" s="25"/>
      <c r="M1172" s="25"/>
      <c r="N1172" s="25"/>
      <c r="O1172" s="25"/>
    </row>
    <row r="1173" spans="9:15" s="167" customFormat="1" ht="15" customHeight="1" x14ac:dyDescent="0.25">
      <c r="I1173" s="25"/>
      <c r="J1173" s="25"/>
      <c r="K1173" s="25"/>
      <c r="L1173" s="25"/>
      <c r="M1173" s="25"/>
      <c r="N1173" s="25"/>
      <c r="O1173" s="25"/>
    </row>
    <row r="1174" spans="9:15" s="167" customFormat="1" ht="15" customHeight="1" x14ac:dyDescent="0.25">
      <c r="I1174" s="25"/>
      <c r="J1174" s="25"/>
      <c r="K1174" s="25"/>
      <c r="L1174" s="25"/>
      <c r="M1174" s="25"/>
      <c r="N1174" s="25"/>
      <c r="O1174" s="25"/>
    </row>
    <row r="1175" spans="9:15" s="167" customFormat="1" ht="15" customHeight="1" x14ac:dyDescent="0.25">
      <c r="I1175" s="25"/>
      <c r="J1175" s="25"/>
      <c r="K1175" s="25"/>
      <c r="L1175" s="25"/>
      <c r="M1175" s="25"/>
      <c r="N1175" s="25"/>
      <c r="O1175" s="25"/>
    </row>
    <row r="1176" spans="9:15" s="167" customFormat="1" ht="15" customHeight="1" x14ac:dyDescent="0.25">
      <c r="I1176" s="25"/>
      <c r="J1176" s="25"/>
      <c r="K1176" s="25"/>
      <c r="L1176" s="25"/>
      <c r="M1176" s="25"/>
      <c r="N1176" s="25"/>
      <c r="O1176" s="25"/>
    </row>
    <row r="1177" spans="9:15" s="167" customFormat="1" ht="15" customHeight="1" x14ac:dyDescent="0.25">
      <c r="I1177" s="25"/>
      <c r="J1177" s="25"/>
      <c r="K1177" s="25"/>
      <c r="L1177" s="25"/>
      <c r="M1177" s="25"/>
      <c r="N1177" s="25"/>
      <c r="O1177" s="25"/>
    </row>
    <row r="1178" spans="9:15" s="167" customFormat="1" ht="15" customHeight="1" x14ac:dyDescent="0.25">
      <c r="I1178" s="25"/>
      <c r="J1178" s="25"/>
      <c r="K1178" s="25"/>
      <c r="L1178" s="25"/>
      <c r="M1178" s="25"/>
      <c r="N1178" s="25"/>
      <c r="O1178" s="25"/>
    </row>
    <row r="1179" spans="9:15" s="167" customFormat="1" ht="15" customHeight="1" x14ac:dyDescent="0.25">
      <c r="I1179" s="25"/>
      <c r="J1179" s="25"/>
      <c r="K1179" s="25"/>
      <c r="L1179" s="25"/>
      <c r="M1179" s="25"/>
      <c r="N1179" s="25"/>
      <c r="O1179" s="25"/>
    </row>
    <row r="1180" spans="9:15" s="167" customFormat="1" ht="15" customHeight="1" x14ac:dyDescent="0.25">
      <c r="I1180" s="25"/>
      <c r="J1180" s="25"/>
      <c r="K1180" s="25"/>
      <c r="L1180" s="25"/>
      <c r="M1180" s="25"/>
      <c r="N1180" s="25"/>
      <c r="O1180" s="25"/>
    </row>
    <row r="1181" spans="9:15" s="167" customFormat="1" ht="15" customHeight="1" x14ac:dyDescent="0.25">
      <c r="I1181" s="25"/>
      <c r="J1181" s="25"/>
      <c r="K1181" s="25"/>
      <c r="L1181" s="25"/>
      <c r="M1181" s="25"/>
      <c r="N1181" s="25"/>
      <c r="O1181" s="25"/>
    </row>
    <row r="1182" spans="9:15" s="167" customFormat="1" ht="15" customHeight="1" x14ac:dyDescent="0.25">
      <c r="I1182" s="25"/>
      <c r="J1182" s="25"/>
      <c r="K1182" s="25"/>
      <c r="L1182" s="25"/>
      <c r="M1182" s="25"/>
      <c r="N1182" s="25"/>
      <c r="O1182" s="25"/>
    </row>
    <row r="1183" spans="9:15" s="167" customFormat="1" ht="15" customHeight="1" x14ac:dyDescent="0.25">
      <c r="I1183" s="25"/>
      <c r="J1183" s="25"/>
      <c r="K1183" s="25"/>
      <c r="L1183" s="25"/>
      <c r="M1183" s="25"/>
      <c r="N1183" s="25"/>
      <c r="O1183" s="25"/>
    </row>
    <row r="1184" spans="9:15" s="167" customFormat="1" ht="15" customHeight="1" x14ac:dyDescent="0.25">
      <c r="I1184" s="25"/>
      <c r="J1184" s="25"/>
      <c r="K1184" s="25"/>
      <c r="L1184" s="25"/>
      <c r="M1184" s="25"/>
      <c r="N1184" s="25"/>
      <c r="O1184" s="25"/>
    </row>
    <row r="1185" spans="9:15" s="167" customFormat="1" ht="15" customHeight="1" x14ac:dyDescent="0.25">
      <c r="I1185" s="25"/>
      <c r="J1185" s="25"/>
      <c r="K1185" s="25"/>
      <c r="L1185" s="25"/>
      <c r="M1185" s="25"/>
      <c r="N1185" s="25"/>
      <c r="O1185" s="25"/>
    </row>
    <row r="1186" spans="9:15" s="167" customFormat="1" ht="15" customHeight="1" x14ac:dyDescent="0.25">
      <c r="I1186" s="25"/>
      <c r="J1186" s="25"/>
      <c r="K1186" s="25"/>
      <c r="L1186" s="25"/>
      <c r="M1186" s="25"/>
      <c r="N1186" s="25"/>
      <c r="O1186" s="25"/>
    </row>
    <row r="1187" spans="9:15" s="167" customFormat="1" ht="15" customHeight="1" x14ac:dyDescent="0.25">
      <c r="I1187" s="25"/>
      <c r="J1187" s="25"/>
      <c r="K1187" s="25"/>
      <c r="L1187" s="25"/>
      <c r="M1187" s="25"/>
      <c r="N1187" s="25"/>
      <c r="O1187" s="25"/>
    </row>
    <row r="1188" spans="9:15" s="167" customFormat="1" ht="15" customHeight="1" x14ac:dyDescent="0.25">
      <c r="I1188" s="25"/>
      <c r="J1188" s="25"/>
      <c r="K1188" s="25"/>
      <c r="L1188" s="25"/>
      <c r="M1188" s="25"/>
      <c r="N1188" s="25"/>
      <c r="O1188" s="25"/>
    </row>
    <row r="1189" spans="9:15" s="167" customFormat="1" ht="15" customHeight="1" x14ac:dyDescent="0.25">
      <c r="I1189" s="25"/>
      <c r="J1189" s="25"/>
      <c r="K1189" s="25"/>
      <c r="L1189" s="25"/>
      <c r="M1189" s="25"/>
      <c r="N1189" s="25"/>
      <c r="O1189" s="25"/>
    </row>
    <row r="1190" spans="9:15" s="167" customFormat="1" ht="15" customHeight="1" x14ac:dyDescent="0.25">
      <c r="I1190" s="25"/>
      <c r="J1190" s="25"/>
      <c r="K1190" s="25"/>
      <c r="L1190" s="25"/>
      <c r="M1190" s="25"/>
      <c r="N1190" s="25"/>
      <c r="O1190" s="25"/>
    </row>
    <row r="1191" spans="9:15" s="167" customFormat="1" ht="15" customHeight="1" x14ac:dyDescent="0.25">
      <c r="I1191" s="25"/>
      <c r="J1191" s="25"/>
      <c r="K1191" s="25"/>
      <c r="L1191" s="25"/>
      <c r="M1191" s="25"/>
      <c r="N1191" s="25"/>
      <c r="O1191" s="25"/>
    </row>
    <row r="1192" spans="9:15" s="167" customFormat="1" ht="15" customHeight="1" x14ac:dyDescent="0.25">
      <c r="I1192" s="25"/>
      <c r="J1192" s="25"/>
      <c r="K1192" s="25"/>
      <c r="L1192" s="25"/>
      <c r="M1192" s="25"/>
      <c r="N1192" s="25"/>
      <c r="O1192" s="25"/>
    </row>
    <row r="1193" spans="9:15" s="167" customFormat="1" ht="15" customHeight="1" x14ac:dyDescent="0.25">
      <c r="I1193" s="25"/>
      <c r="J1193" s="25"/>
      <c r="K1193" s="25"/>
      <c r="L1193" s="25"/>
      <c r="M1193" s="25"/>
      <c r="N1193" s="25"/>
      <c r="O1193" s="25"/>
    </row>
    <row r="1194" spans="9:15" s="167" customFormat="1" ht="15" customHeight="1" x14ac:dyDescent="0.25">
      <c r="I1194" s="25"/>
      <c r="J1194" s="25"/>
      <c r="K1194" s="25"/>
      <c r="L1194" s="25"/>
      <c r="M1194" s="25"/>
      <c r="N1194" s="25"/>
      <c r="O1194" s="25"/>
    </row>
    <row r="1195" spans="9:15" s="167" customFormat="1" ht="15" customHeight="1" x14ac:dyDescent="0.25">
      <c r="I1195" s="25"/>
      <c r="J1195" s="25"/>
      <c r="K1195" s="25"/>
      <c r="L1195" s="25"/>
      <c r="M1195" s="25"/>
      <c r="N1195" s="25"/>
      <c r="O1195" s="25"/>
    </row>
    <row r="1196" spans="9:15" s="167" customFormat="1" ht="15" customHeight="1" x14ac:dyDescent="0.25">
      <c r="I1196" s="25"/>
      <c r="J1196" s="25"/>
      <c r="K1196" s="25"/>
      <c r="L1196" s="25"/>
      <c r="M1196" s="25"/>
      <c r="N1196" s="25"/>
      <c r="O1196" s="25"/>
    </row>
    <row r="1197" spans="9:15" s="167" customFormat="1" ht="15" customHeight="1" x14ac:dyDescent="0.25">
      <c r="I1197" s="25"/>
      <c r="J1197" s="25"/>
      <c r="K1197" s="25"/>
      <c r="L1197" s="25"/>
      <c r="M1197" s="25"/>
      <c r="N1197" s="25"/>
      <c r="O1197" s="25"/>
    </row>
    <row r="1198" spans="9:15" s="167" customFormat="1" ht="15" customHeight="1" x14ac:dyDescent="0.25">
      <c r="I1198" s="25"/>
      <c r="J1198" s="25"/>
      <c r="K1198" s="25"/>
      <c r="L1198" s="25"/>
      <c r="M1198" s="25"/>
      <c r="N1198" s="25"/>
      <c r="O1198" s="25"/>
    </row>
    <row r="1199" spans="9:15" s="167" customFormat="1" ht="15" customHeight="1" x14ac:dyDescent="0.25">
      <c r="I1199" s="25"/>
      <c r="J1199" s="25"/>
      <c r="K1199" s="25"/>
      <c r="L1199" s="25"/>
      <c r="M1199" s="25"/>
      <c r="N1199" s="25"/>
      <c r="O1199" s="25"/>
    </row>
    <row r="1200" spans="9:15" s="167" customFormat="1" ht="15" customHeight="1" x14ac:dyDescent="0.25">
      <c r="I1200" s="25"/>
      <c r="J1200" s="25"/>
      <c r="K1200" s="25"/>
      <c r="L1200" s="25"/>
      <c r="M1200" s="25"/>
      <c r="N1200" s="25"/>
      <c r="O1200" s="25"/>
    </row>
    <row r="1201" spans="9:15" s="167" customFormat="1" ht="15" customHeight="1" x14ac:dyDescent="0.25">
      <c r="I1201" s="25"/>
      <c r="J1201" s="25"/>
      <c r="K1201" s="25"/>
      <c r="L1201" s="25"/>
      <c r="M1201" s="25"/>
      <c r="N1201" s="25"/>
      <c r="O1201" s="25"/>
    </row>
    <row r="1202" spans="9:15" s="167" customFormat="1" ht="15" customHeight="1" x14ac:dyDescent="0.25">
      <c r="I1202" s="25"/>
      <c r="J1202" s="25"/>
      <c r="K1202" s="25"/>
      <c r="L1202" s="25"/>
      <c r="M1202" s="25"/>
      <c r="N1202" s="25"/>
      <c r="O1202" s="25"/>
    </row>
    <row r="1203" spans="9:15" s="167" customFormat="1" ht="15" customHeight="1" x14ac:dyDescent="0.25">
      <c r="I1203" s="25"/>
      <c r="J1203" s="25"/>
      <c r="K1203" s="25"/>
      <c r="L1203" s="25"/>
      <c r="M1203" s="25"/>
      <c r="N1203" s="25"/>
      <c r="O1203" s="25"/>
    </row>
    <row r="1204" spans="9:15" s="167" customFormat="1" ht="15" customHeight="1" x14ac:dyDescent="0.25">
      <c r="I1204" s="25"/>
      <c r="J1204" s="25"/>
      <c r="K1204" s="25"/>
      <c r="L1204" s="25"/>
      <c r="M1204" s="25"/>
      <c r="N1204" s="25"/>
      <c r="O1204" s="25"/>
    </row>
    <row r="1205" spans="9:15" s="167" customFormat="1" ht="15" customHeight="1" x14ac:dyDescent="0.25">
      <c r="I1205" s="25"/>
      <c r="J1205" s="25"/>
      <c r="K1205" s="25"/>
      <c r="L1205" s="25"/>
      <c r="M1205" s="25"/>
      <c r="N1205" s="25"/>
      <c r="O1205" s="25"/>
    </row>
    <row r="1206" spans="9:15" s="167" customFormat="1" ht="15" customHeight="1" x14ac:dyDescent="0.25">
      <c r="I1206" s="25"/>
      <c r="J1206" s="25"/>
      <c r="K1206" s="25"/>
      <c r="L1206" s="25"/>
      <c r="M1206" s="25"/>
      <c r="N1206" s="25"/>
      <c r="O1206" s="25"/>
    </row>
    <row r="1207" spans="9:15" s="167" customFormat="1" ht="15" customHeight="1" x14ac:dyDescent="0.25">
      <c r="I1207" s="25"/>
      <c r="J1207" s="25"/>
      <c r="K1207" s="25"/>
      <c r="L1207" s="25"/>
      <c r="M1207" s="25"/>
      <c r="N1207" s="25"/>
      <c r="O1207" s="25"/>
    </row>
    <row r="1208" spans="9:15" s="167" customFormat="1" ht="15" customHeight="1" x14ac:dyDescent="0.25">
      <c r="I1208" s="25"/>
      <c r="J1208" s="25"/>
      <c r="K1208" s="25"/>
      <c r="L1208" s="25"/>
      <c r="M1208" s="25"/>
      <c r="N1208" s="25"/>
      <c r="O1208" s="25"/>
    </row>
    <row r="1209" spans="9:15" s="167" customFormat="1" ht="15" customHeight="1" x14ac:dyDescent="0.25">
      <c r="I1209" s="25"/>
      <c r="J1209" s="25"/>
      <c r="K1209" s="25"/>
      <c r="L1209" s="25"/>
      <c r="M1209" s="25"/>
      <c r="N1209" s="25"/>
      <c r="O1209" s="25"/>
    </row>
    <row r="1210" spans="9:15" s="167" customFormat="1" ht="15" customHeight="1" x14ac:dyDescent="0.25">
      <c r="I1210" s="25"/>
      <c r="J1210" s="25"/>
      <c r="K1210" s="25"/>
      <c r="L1210" s="25"/>
      <c r="M1210" s="25"/>
      <c r="N1210" s="25"/>
      <c r="O1210" s="25"/>
    </row>
    <row r="1211" spans="9:15" s="167" customFormat="1" ht="15" customHeight="1" x14ac:dyDescent="0.25">
      <c r="I1211" s="25"/>
      <c r="J1211" s="25"/>
      <c r="K1211" s="25"/>
      <c r="L1211" s="25"/>
      <c r="M1211" s="25"/>
      <c r="N1211" s="25"/>
      <c r="O1211" s="25"/>
    </row>
    <row r="1212" spans="9:15" s="167" customFormat="1" ht="15" customHeight="1" x14ac:dyDescent="0.25">
      <c r="I1212" s="25"/>
      <c r="J1212" s="25"/>
      <c r="K1212" s="25"/>
      <c r="L1212" s="25"/>
      <c r="M1212" s="25"/>
      <c r="N1212" s="25"/>
      <c r="O1212" s="25"/>
    </row>
    <row r="1213" spans="9:15" s="167" customFormat="1" ht="15" customHeight="1" x14ac:dyDescent="0.25">
      <c r="I1213" s="25"/>
      <c r="J1213" s="25"/>
      <c r="K1213" s="25"/>
      <c r="L1213" s="25"/>
      <c r="M1213" s="25"/>
      <c r="N1213" s="25"/>
      <c r="O1213" s="25"/>
    </row>
    <row r="1214" spans="9:15" s="167" customFormat="1" ht="15" customHeight="1" x14ac:dyDescent="0.25">
      <c r="I1214" s="25"/>
      <c r="J1214" s="25"/>
      <c r="K1214" s="25"/>
      <c r="L1214" s="25"/>
      <c r="M1214" s="25"/>
      <c r="N1214" s="25"/>
      <c r="O1214" s="25"/>
    </row>
    <row r="1215" spans="9:15" s="167" customFormat="1" ht="15" customHeight="1" x14ac:dyDescent="0.25">
      <c r="I1215" s="25"/>
      <c r="J1215" s="25"/>
      <c r="K1215" s="25"/>
      <c r="L1215" s="25"/>
      <c r="M1215" s="25"/>
      <c r="N1215" s="25"/>
      <c r="O1215" s="25"/>
    </row>
    <row r="1216" spans="9:15" s="167" customFormat="1" ht="15" customHeight="1" x14ac:dyDescent="0.25">
      <c r="I1216" s="25"/>
      <c r="J1216" s="25"/>
      <c r="K1216" s="25"/>
      <c r="L1216" s="25"/>
      <c r="M1216" s="25"/>
      <c r="N1216" s="25"/>
      <c r="O1216" s="25"/>
    </row>
    <row r="1217" spans="9:15" s="167" customFormat="1" ht="15" customHeight="1" x14ac:dyDescent="0.25">
      <c r="I1217" s="25"/>
      <c r="J1217" s="25"/>
      <c r="K1217" s="25"/>
      <c r="L1217" s="25"/>
      <c r="M1217" s="25"/>
      <c r="N1217" s="25"/>
      <c r="O1217" s="25"/>
    </row>
    <row r="1218" spans="9:15" s="167" customFormat="1" ht="15" customHeight="1" x14ac:dyDescent="0.25">
      <c r="I1218" s="25"/>
      <c r="J1218" s="25"/>
      <c r="K1218" s="25"/>
      <c r="L1218" s="25"/>
      <c r="M1218" s="25"/>
      <c r="N1218" s="25"/>
      <c r="O1218" s="25"/>
    </row>
    <row r="1219" spans="9:15" s="167" customFormat="1" ht="15" customHeight="1" x14ac:dyDescent="0.25">
      <c r="I1219" s="25"/>
      <c r="J1219" s="25"/>
      <c r="K1219" s="25"/>
      <c r="L1219" s="25"/>
      <c r="M1219" s="25"/>
      <c r="N1219" s="25"/>
      <c r="O1219" s="25"/>
    </row>
    <row r="1220" spans="9:15" s="167" customFormat="1" ht="15" customHeight="1" x14ac:dyDescent="0.25">
      <c r="I1220" s="25"/>
      <c r="J1220" s="25"/>
      <c r="K1220" s="25"/>
      <c r="L1220" s="25"/>
      <c r="M1220" s="25"/>
      <c r="N1220" s="25"/>
      <c r="O1220" s="25"/>
    </row>
    <row r="1221" spans="9:15" s="167" customFormat="1" ht="15" customHeight="1" x14ac:dyDescent="0.25">
      <c r="I1221" s="25"/>
      <c r="J1221" s="25"/>
      <c r="K1221" s="25"/>
      <c r="L1221" s="25"/>
      <c r="M1221" s="25"/>
      <c r="N1221" s="25"/>
      <c r="O1221" s="25"/>
    </row>
    <row r="1222" spans="9:15" s="167" customFormat="1" ht="15" customHeight="1" x14ac:dyDescent="0.25">
      <c r="I1222" s="25"/>
      <c r="J1222" s="25"/>
      <c r="K1222" s="25"/>
      <c r="L1222" s="25"/>
      <c r="M1222" s="25"/>
      <c r="N1222" s="25"/>
      <c r="O1222" s="25"/>
    </row>
    <row r="1223" spans="9:15" s="167" customFormat="1" ht="15" customHeight="1" x14ac:dyDescent="0.25">
      <c r="I1223" s="25"/>
      <c r="J1223" s="25"/>
      <c r="K1223" s="25"/>
      <c r="L1223" s="25"/>
      <c r="M1223" s="25"/>
      <c r="N1223" s="25"/>
      <c r="O1223" s="25"/>
    </row>
    <row r="1224" spans="9:15" s="167" customFormat="1" ht="15" customHeight="1" x14ac:dyDescent="0.25">
      <c r="I1224" s="25"/>
      <c r="J1224" s="25"/>
      <c r="K1224" s="25"/>
      <c r="L1224" s="25"/>
      <c r="M1224" s="25"/>
      <c r="N1224" s="25"/>
      <c r="O1224" s="25"/>
    </row>
    <row r="1225" spans="9:15" s="167" customFormat="1" ht="15" customHeight="1" x14ac:dyDescent="0.25">
      <c r="I1225" s="25"/>
      <c r="J1225" s="25"/>
      <c r="K1225" s="25"/>
      <c r="L1225" s="25"/>
      <c r="M1225" s="25"/>
      <c r="N1225" s="25"/>
      <c r="O1225" s="25"/>
    </row>
    <row r="1226" spans="9:15" s="167" customFormat="1" ht="15" customHeight="1" x14ac:dyDescent="0.25">
      <c r="I1226" s="25"/>
      <c r="J1226" s="25"/>
      <c r="K1226" s="25"/>
      <c r="L1226" s="25"/>
      <c r="M1226" s="25"/>
      <c r="N1226" s="25"/>
      <c r="O1226" s="25"/>
    </row>
    <row r="1227" spans="9:15" s="167" customFormat="1" ht="15" customHeight="1" x14ac:dyDescent="0.25">
      <c r="I1227" s="25"/>
      <c r="J1227" s="25"/>
      <c r="K1227" s="25"/>
      <c r="L1227" s="25"/>
      <c r="M1227" s="25"/>
      <c r="N1227" s="25"/>
      <c r="O1227" s="25"/>
    </row>
    <row r="1228" spans="9:15" s="167" customFormat="1" ht="15" customHeight="1" x14ac:dyDescent="0.25">
      <c r="I1228" s="25"/>
      <c r="J1228" s="25"/>
      <c r="K1228" s="25"/>
      <c r="L1228" s="25"/>
      <c r="M1228" s="25"/>
      <c r="N1228" s="25"/>
      <c r="O1228" s="25"/>
    </row>
    <row r="1229" spans="9:15" s="167" customFormat="1" ht="15" customHeight="1" x14ac:dyDescent="0.25">
      <c r="I1229" s="25"/>
      <c r="J1229" s="25"/>
      <c r="K1229" s="25"/>
      <c r="L1229" s="25"/>
      <c r="M1229" s="25"/>
      <c r="N1229" s="25"/>
      <c r="O1229" s="25"/>
    </row>
    <row r="1230" spans="9:15" s="167" customFormat="1" ht="15" customHeight="1" x14ac:dyDescent="0.25">
      <c r="I1230" s="25"/>
      <c r="J1230" s="25"/>
      <c r="K1230" s="25"/>
      <c r="L1230" s="25"/>
      <c r="M1230" s="25"/>
      <c r="N1230" s="25"/>
      <c r="O1230" s="25"/>
    </row>
    <row r="1231" spans="9:15" s="167" customFormat="1" ht="15" customHeight="1" x14ac:dyDescent="0.25">
      <c r="I1231" s="25"/>
      <c r="J1231" s="25"/>
      <c r="K1231" s="25"/>
      <c r="L1231" s="25"/>
      <c r="M1231" s="25"/>
      <c r="N1231" s="25"/>
      <c r="O1231" s="25"/>
    </row>
    <row r="1232" spans="9:15" s="167" customFormat="1" ht="15" customHeight="1" x14ac:dyDescent="0.25">
      <c r="I1232" s="25"/>
      <c r="J1232" s="25"/>
      <c r="K1232" s="25"/>
      <c r="L1232" s="25"/>
      <c r="M1232" s="25"/>
      <c r="N1232" s="25"/>
      <c r="O1232" s="25"/>
    </row>
    <row r="1233" spans="9:15" s="167" customFormat="1" ht="15" customHeight="1" x14ac:dyDescent="0.25">
      <c r="I1233" s="25"/>
      <c r="J1233" s="25"/>
      <c r="K1233" s="25"/>
      <c r="L1233" s="25"/>
      <c r="M1233" s="25"/>
      <c r="N1233" s="25"/>
      <c r="O1233" s="25"/>
    </row>
    <row r="1234" spans="9:15" s="167" customFormat="1" ht="15" customHeight="1" x14ac:dyDescent="0.25">
      <c r="I1234" s="25"/>
      <c r="J1234" s="25"/>
      <c r="K1234" s="25"/>
      <c r="L1234" s="25"/>
      <c r="M1234" s="25"/>
      <c r="N1234" s="25"/>
      <c r="O1234" s="25"/>
    </row>
    <row r="1235" spans="9:15" s="167" customFormat="1" ht="15" customHeight="1" x14ac:dyDescent="0.25">
      <c r="I1235" s="25"/>
      <c r="J1235" s="25"/>
      <c r="K1235" s="25"/>
      <c r="L1235" s="25"/>
      <c r="M1235" s="25"/>
      <c r="N1235" s="25"/>
      <c r="O1235" s="25"/>
    </row>
    <row r="1236" spans="9:15" s="167" customFormat="1" ht="15" customHeight="1" x14ac:dyDescent="0.25">
      <c r="I1236" s="25"/>
      <c r="J1236" s="25"/>
      <c r="K1236" s="25"/>
      <c r="L1236" s="25"/>
      <c r="M1236" s="25"/>
      <c r="N1236" s="25"/>
      <c r="O1236" s="25"/>
    </row>
    <row r="1237" spans="9:15" s="167" customFormat="1" ht="15" customHeight="1" x14ac:dyDescent="0.25">
      <c r="I1237" s="25"/>
      <c r="J1237" s="25"/>
      <c r="K1237" s="25"/>
      <c r="L1237" s="25"/>
      <c r="M1237" s="25"/>
      <c r="N1237" s="25"/>
      <c r="O1237" s="25"/>
    </row>
    <row r="1238" spans="9:15" s="167" customFormat="1" ht="15" customHeight="1" x14ac:dyDescent="0.25">
      <c r="I1238" s="25"/>
      <c r="J1238" s="25"/>
      <c r="K1238" s="25"/>
      <c r="L1238" s="25"/>
      <c r="M1238" s="25"/>
      <c r="N1238" s="25"/>
      <c r="O1238" s="25"/>
    </row>
    <row r="1239" spans="9:15" s="167" customFormat="1" ht="15" customHeight="1" x14ac:dyDescent="0.25">
      <c r="I1239" s="25"/>
      <c r="J1239" s="25"/>
      <c r="K1239" s="25"/>
      <c r="L1239" s="25"/>
      <c r="M1239" s="25"/>
      <c r="N1239" s="25"/>
      <c r="O1239" s="25"/>
    </row>
    <row r="1240" spans="9:15" s="167" customFormat="1" ht="15" customHeight="1" x14ac:dyDescent="0.25">
      <c r="I1240" s="25"/>
      <c r="J1240" s="25"/>
      <c r="K1240" s="25"/>
      <c r="L1240" s="25"/>
      <c r="M1240" s="25"/>
      <c r="N1240" s="25"/>
      <c r="O1240" s="25"/>
    </row>
    <row r="1241" spans="9:15" s="167" customFormat="1" ht="15" customHeight="1" x14ac:dyDescent="0.25">
      <c r="I1241" s="25"/>
      <c r="J1241" s="25"/>
      <c r="K1241" s="25"/>
      <c r="L1241" s="25"/>
      <c r="M1241" s="25"/>
      <c r="N1241" s="25"/>
      <c r="O1241" s="25"/>
    </row>
    <row r="1242" spans="9:15" s="167" customFormat="1" ht="15" customHeight="1" x14ac:dyDescent="0.25">
      <c r="I1242" s="25"/>
      <c r="J1242" s="25"/>
      <c r="K1242" s="25"/>
      <c r="L1242" s="25"/>
      <c r="M1242" s="25"/>
      <c r="N1242" s="25"/>
      <c r="O1242" s="25"/>
    </row>
    <row r="1243" spans="9:15" s="167" customFormat="1" ht="15" customHeight="1" x14ac:dyDescent="0.25">
      <c r="I1243" s="25"/>
      <c r="J1243" s="25"/>
      <c r="K1243" s="25"/>
      <c r="L1243" s="25"/>
      <c r="M1243" s="25"/>
      <c r="N1243" s="25"/>
      <c r="O1243" s="25"/>
    </row>
    <row r="1244" spans="9:15" s="167" customFormat="1" ht="15" customHeight="1" x14ac:dyDescent="0.25">
      <c r="I1244" s="25"/>
      <c r="J1244" s="25"/>
      <c r="K1244" s="25"/>
      <c r="L1244" s="25"/>
      <c r="M1244" s="25"/>
      <c r="N1244" s="25"/>
      <c r="O1244" s="25"/>
    </row>
    <row r="1245" spans="9:15" s="167" customFormat="1" ht="15" customHeight="1" x14ac:dyDescent="0.25">
      <c r="I1245" s="25"/>
      <c r="J1245" s="25"/>
      <c r="K1245" s="25"/>
      <c r="L1245" s="25"/>
      <c r="M1245" s="25"/>
      <c r="N1245" s="25"/>
      <c r="O1245" s="25"/>
    </row>
    <row r="1246" spans="9:15" s="167" customFormat="1" ht="15" customHeight="1" x14ac:dyDescent="0.25">
      <c r="I1246" s="25"/>
      <c r="J1246" s="25"/>
      <c r="K1246" s="25"/>
      <c r="L1246" s="25"/>
      <c r="M1246" s="25"/>
      <c r="N1246" s="25"/>
      <c r="O1246" s="25"/>
    </row>
    <row r="1247" spans="9:15" s="167" customFormat="1" ht="15" customHeight="1" x14ac:dyDescent="0.25">
      <c r="I1247" s="25"/>
      <c r="J1247" s="25"/>
      <c r="K1247" s="25"/>
      <c r="L1247" s="25"/>
      <c r="M1247" s="25"/>
      <c r="N1247" s="25"/>
      <c r="O1247" s="25"/>
    </row>
    <row r="1248" spans="9:15" s="167" customFormat="1" ht="15" customHeight="1" x14ac:dyDescent="0.25">
      <c r="I1248" s="25"/>
      <c r="J1248" s="25"/>
      <c r="K1248" s="25"/>
      <c r="L1248" s="25"/>
      <c r="M1248" s="25"/>
      <c r="N1248" s="25"/>
      <c r="O1248" s="25"/>
    </row>
    <row r="1249" spans="9:15" s="167" customFormat="1" ht="15" customHeight="1" x14ac:dyDescent="0.25">
      <c r="I1249" s="25"/>
      <c r="J1249" s="25"/>
      <c r="K1249" s="25"/>
      <c r="L1249" s="25"/>
      <c r="M1249" s="25"/>
      <c r="N1249" s="25"/>
      <c r="O1249" s="25"/>
    </row>
    <row r="1250" spans="9:15" s="167" customFormat="1" ht="15" customHeight="1" x14ac:dyDescent="0.25">
      <c r="I1250" s="25"/>
      <c r="J1250" s="25"/>
      <c r="K1250" s="25"/>
      <c r="L1250" s="25"/>
      <c r="M1250" s="25"/>
      <c r="N1250" s="25"/>
      <c r="O1250" s="25"/>
    </row>
    <row r="1251" spans="9:15" s="167" customFormat="1" ht="15" customHeight="1" x14ac:dyDescent="0.25">
      <c r="I1251" s="25"/>
      <c r="J1251" s="25"/>
      <c r="K1251" s="25"/>
      <c r="L1251" s="25"/>
      <c r="M1251" s="25"/>
      <c r="N1251" s="25"/>
      <c r="O1251" s="25"/>
    </row>
    <row r="1252" spans="9:15" s="167" customFormat="1" ht="15" customHeight="1" x14ac:dyDescent="0.25">
      <c r="I1252" s="25"/>
      <c r="J1252" s="25"/>
      <c r="K1252" s="25"/>
      <c r="L1252" s="25"/>
      <c r="M1252" s="25"/>
      <c r="N1252" s="25"/>
      <c r="O1252" s="25"/>
    </row>
    <row r="1253" spans="9:15" s="167" customFormat="1" ht="15" customHeight="1" x14ac:dyDescent="0.25">
      <c r="I1253" s="25"/>
      <c r="J1253" s="25"/>
      <c r="K1253" s="25"/>
      <c r="L1253" s="25"/>
      <c r="M1253" s="25"/>
      <c r="N1253" s="25"/>
      <c r="O1253" s="25"/>
    </row>
    <row r="1254" spans="9:15" s="167" customFormat="1" ht="15" customHeight="1" x14ac:dyDescent="0.25">
      <c r="I1254" s="25"/>
      <c r="J1254" s="25"/>
      <c r="K1254" s="25"/>
      <c r="L1254" s="25"/>
      <c r="M1254" s="25"/>
      <c r="N1254" s="25"/>
      <c r="O1254" s="25"/>
    </row>
    <row r="1255" spans="9:15" s="167" customFormat="1" ht="15" customHeight="1" x14ac:dyDescent="0.25">
      <c r="I1255" s="25"/>
      <c r="J1255" s="25"/>
      <c r="K1255" s="25"/>
      <c r="L1255" s="25"/>
      <c r="M1255" s="25"/>
      <c r="N1255" s="25"/>
      <c r="O1255" s="25"/>
    </row>
    <row r="1256" spans="9:15" s="167" customFormat="1" ht="15" customHeight="1" x14ac:dyDescent="0.25">
      <c r="I1256" s="25"/>
      <c r="J1256" s="25"/>
      <c r="K1256" s="25"/>
      <c r="L1256" s="25"/>
      <c r="M1256" s="25"/>
      <c r="N1256" s="25"/>
      <c r="O1256" s="25"/>
    </row>
    <row r="1257" spans="9:15" s="167" customFormat="1" ht="15" customHeight="1" x14ac:dyDescent="0.25">
      <c r="I1257" s="25"/>
      <c r="J1257" s="25"/>
      <c r="K1257" s="25"/>
      <c r="L1257" s="25"/>
      <c r="M1257" s="25"/>
      <c r="N1257" s="25"/>
      <c r="O1257" s="25"/>
    </row>
    <row r="1258" spans="9:15" s="167" customFormat="1" ht="15" customHeight="1" x14ac:dyDescent="0.25">
      <c r="I1258" s="25"/>
      <c r="J1258" s="25"/>
      <c r="K1258" s="25"/>
      <c r="L1258" s="25"/>
      <c r="M1258" s="25"/>
      <c r="N1258" s="25"/>
      <c r="O1258" s="25"/>
    </row>
    <row r="1259" spans="9:15" s="167" customFormat="1" ht="15" customHeight="1" x14ac:dyDescent="0.25">
      <c r="I1259" s="25"/>
      <c r="J1259" s="25"/>
      <c r="K1259" s="25"/>
      <c r="L1259" s="25"/>
      <c r="M1259" s="25"/>
      <c r="N1259" s="25"/>
      <c r="O1259" s="25"/>
    </row>
    <row r="1260" spans="9:15" s="167" customFormat="1" ht="15" customHeight="1" x14ac:dyDescent="0.25">
      <c r="I1260" s="25"/>
      <c r="J1260" s="25"/>
      <c r="K1260" s="25"/>
      <c r="L1260" s="25"/>
      <c r="M1260" s="25"/>
      <c r="N1260" s="25"/>
      <c r="O1260" s="25"/>
    </row>
    <row r="1261" spans="9:15" s="167" customFormat="1" ht="15" customHeight="1" x14ac:dyDescent="0.25">
      <c r="I1261" s="25"/>
      <c r="J1261" s="25"/>
      <c r="K1261" s="25"/>
      <c r="L1261" s="25"/>
      <c r="M1261" s="25"/>
      <c r="N1261" s="25"/>
      <c r="O1261" s="25"/>
    </row>
    <row r="1262" spans="9:15" s="167" customFormat="1" ht="15" customHeight="1" x14ac:dyDescent="0.25">
      <c r="I1262" s="25"/>
      <c r="J1262" s="25"/>
      <c r="K1262" s="25"/>
      <c r="L1262" s="25"/>
      <c r="M1262" s="25"/>
      <c r="N1262" s="25"/>
      <c r="O1262" s="25"/>
    </row>
    <row r="1263" spans="9:15" s="167" customFormat="1" ht="15" customHeight="1" x14ac:dyDescent="0.25">
      <c r="I1263" s="25"/>
      <c r="J1263" s="25"/>
      <c r="K1263" s="25"/>
      <c r="L1263" s="25"/>
      <c r="M1263" s="25"/>
      <c r="N1263" s="25"/>
      <c r="O1263" s="25"/>
    </row>
    <row r="1264" spans="9:15" s="167" customFormat="1" ht="15" customHeight="1" x14ac:dyDescent="0.25">
      <c r="I1264" s="25"/>
      <c r="J1264" s="25"/>
      <c r="K1264" s="25"/>
      <c r="L1264" s="25"/>
      <c r="M1264" s="25"/>
      <c r="N1264" s="25"/>
      <c r="O1264" s="25"/>
    </row>
    <row r="1265" spans="9:15" s="167" customFormat="1" ht="15" customHeight="1" x14ac:dyDescent="0.25">
      <c r="I1265" s="25"/>
      <c r="J1265" s="25"/>
      <c r="K1265" s="25"/>
      <c r="L1265" s="25"/>
      <c r="M1265" s="25"/>
      <c r="N1265" s="25"/>
      <c r="O1265" s="25"/>
    </row>
    <row r="1266" spans="9:15" s="167" customFormat="1" ht="15" customHeight="1" x14ac:dyDescent="0.25">
      <c r="I1266" s="25"/>
      <c r="J1266" s="25"/>
      <c r="K1266" s="25"/>
      <c r="L1266" s="25"/>
      <c r="M1266" s="25"/>
      <c r="N1266" s="25"/>
      <c r="O1266" s="25"/>
    </row>
    <row r="1267" spans="9:15" s="167" customFormat="1" ht="15" customHeight="1" x14ac:dyDescent="0.25">
      <c r="I1267" s="25"/>
      <c r="J1267" s="25"/>
      <c r="K1267" s="25"/>
      <c r="L1267" s="25"/>
      <c r="M1267" s="25"/>
      <c r="N1267" s="25"/>
      <c r="O1267" s="25"/>
    </row>
    <row r="1268" spans="9:15" s="167" customFormat="1" ht="15" customHeight="1" x14ac:dyDescent="0.25">
      <c r="I1268" s="25"/>
      <c r="J1268" s="25"/>
      <c r="K1268" s="25"/>
      <c r="L1268" s="25"/>
      <c r="M1268" s="25"/>
      <c r="N1268" s="25"/>
      <c r="O1268" s="25"/>
    </row>
    <row r="1269" spans="9:15" s="167" customFormat="1" ht="15" customHeight="1" x14ac:dyDescent="0.25">
      <c r="I1269" s="25"/>
      <c r="J1269" s="25"/>
      <c r="K1269" s="25"/>
      <c r="L1269" s="25"/>
      <c r="M1269" s="25"/>
      <c r="N1269" s="25"/>
      <c r="O1269" s="25"/>
    </row>
    <row r="1270" spans="9:15" s="167" customFormat="1" ht="15" customHeight="1" x14ac:dyDescent="0.25">
      <c r="I1270" s="25"/>
      <c r="J1270" s="25"/>
      <c r="K1270" s="25"/>
      <c r="L1270" s="25"/>
      <c r="M1270" s="25"/>
      <c r="N1270" s="25"/>
      <c r="O1270" s="25"/>
    </row>
    <row r="1271" spans="9:15" s="167" customFormat="1" ht="15" customHeight="1" x14ac:dyDescent="0.25">
      <c r="I1271" s="25"/>
      <c r="J1271" s="25"/>
      <c r="K1271" s="25"/>
      <c r="L1271" s="25"/>
      <c r="M1271" s="25"/>
      <c r="N1271" s="25"/>
      <c r="O1271" s="25"/>
    </row>
    <row r="1272" spans="9:15" s="167" customFormat="1" ht="15" customHeight="1" x14ac:dyDescent="0.25">
      <c r="I1272" s="25"/>
      <c r="J1272" s="25"/>
      <c r="K1272" s="25"/>
      <c r="L1272" s="25"/>
      <c r="M1272" s="25"/>
      <c r="N1272" s="25"/>
      <c r="O1272" s="25"/>
    </row>
    <row r="1273" spans="9:15" s="167" customFormat="1" ht="15" customHeight="1" x14ac:dyDescent="0.25">
      <c r="I1273" s="25"/>
      <c r="J1273" s="25"/>
      <c r="K1273" s="25"/>
      <c r="L1273" s="25"/>
      <c r="M1273" s="25"/>
      <c r="N1273" s="25"/>
      <c r="O1273" s="25"/>
    </row>
    <row r="1274" spans="9:15" s="167" customFormat="1" ht="15" customHeight="1" x14ac:dyDescent="0.25">
      <c r="I1274" s="25"/>
      <c r="J1274" s="25"/>
      <c r="K1274" s="25"/>
      <c r="L1274" s="25"/>
      <c r="M1274" s="25"/>
      <c r="N1274" s="25"/>
      <c r="O1274" s="25"/>
    </row>
    <row r="1275" spans="9:15" s="167" customFormat="1" ht="15" customHeight="1" x14ac:dyDescent="0.25">
      <c r="I1275" s="25"/>
      <c r="J1275" s="25"/>
      <c r="K1275" s="25"/>
      <c r="L1275" s="25"/>
      <c r="M1275" s="25"/>
      <c r="N1275" s="25"/>
      <c r="O1275" s="25"/>
    </row>
    <row r="1276" spans="9:15" s="167" customFormat="1" ht="15" customHeight="1" x14ac:dyDescent="0.25">
      <c r="I1276" s="25"/>
      <c r="J1276" s="25"/>
      <c r="K1276" s="25"/>
      <c r="L1276" s="25"/>
      <c r="M1276" s="25"/>
      <c r="N1276" s="25"/>
      <c r="O1276" s="25"/>
    </row>
    <row r="1277" spans="9:15" s="167" customFormat="1" ht="15" customHeight="1" x14ac:dyDescent="0.25">
      <c r="I1277" s="25"/>
      <c r="J1277" s="25"/>
      <c r="K1277" s="25"/>
      <c r="L1277" s="25"/>
      <c r="M1277" s="25"/>
      <c r="N1277" s="25"/>
      <c r="O1277" s="25"/>
    </row>
    <row r="1278" spans="9:15" s="167" customFormat="1" ht="15" customHeight="1" x14ac:dyDescent="0.25">
      <c r="I1278" s="25"/>
      <c r="J1278" s="25"/>
      <c r="K1278" s="25"/>
      <c r="L1278" s="25"/>
      <c r="M1278" s="25"/>
      <c r="N1278" s="25"/>
      <c r="O1278" s="25"/>
    </row>
    <row r="1279" spans="9:15" s="167" customFormat="1" ht="15" customHeight="1" x14ac:dyDescent="0.25">
      <c r="I1279" s="25"/>
      <c r="J1279" s="25"/>
      <c r="K1279" s="25"/>
      <c r="L1279" s="25"/>
      <c r="M1279" s="25"/>
      <c r="N1279" s="25"/>
      <c r="O1279" s="25"/>
    </row>
    <row r="1280" spans="9:15" s="167" customFormat="1" ht="15" customHeight="1" x14ac:dyDescent="0.25">
      <c r="I1280" s="25"/>
      <c r="J1280" s="25"/>
      <c r="K1280" s="25"/>
      <c r="L1280" s="25"/>
      <c r="M1280" s="25"/>
      <c r="N1280" s="25"/>
      <c r="O1280" s="25"/>
    </row>
    <row r="1281" spans="9:15" s="167" customFormat="1" ht="15" customHeight="1" x14ac:dyDescent="0.25">
      <c r="I1281" s="25"/>
      <c r="J1281" s="25"/>
      <c r="K1281" s="25"/>
      <c r="L1281" s="25"/>
      <c r="M1281" s="25"/>
      <c r="N1281" s="25"/>
      <c r="O1281" s="25"/>
    </row>
    <row r="1282" spans="9:15" s="167" customFormat="1" ht="15" customHeight="1" x14ac:dyDescent="0.25">
      <c r="I1282" s="25"/>
      <c r="J1282" s="25"/>
      <c r="K1282" s="25"/>
      <c r="L1282" s="25"/>
      <c r="M1282" s="25"/>
      <c r="N1282" s="25"/>
      <c r="O1282" s="25"/>
    </row>
    <row r="1283" spans="9:15" s="167" customFormat="1" ht="15" customHeight="1" x14ac:dyDescent="0.25">
      <c r="I1283" s="25"/>
      <c r="J1283" s="25"/>
      <c r="K1283" s="25"/>
      <c r="L1283" s="25"/>
      <c r="M1283" s="25"/>
      <c r="N1283" s="25"/>
      <c r="O1283" s="25"/>
    </row>
    <row r="1284" spans="9:15" s="167" customFormat="1" ht="15" customHeight="1" x14ac:dyDescent="0.25">
      <c r="I1284" s="25"/>
      <c r="J1284" s="25"/>
      <c r="K1284" s="25"/>
      <c r="L1284" s="25"/>
      <c r="M1284" s="25"/>
      <c r="N1284" s="25"/>
      <c r="O1284" s="25"/>
    </row>
    <row r="1285" spans="9:15" s="167" customFormat="1" ht="15" customHeight="1" x14ac:dyDescent="0.25">
      <c r="I1285" s="25"/>
      <c r="J1285" s="25"/>
      <c r="K1285" s="25"/>
      <c r="L1285" s="25"/>
      <c r="M1285" s="25"/>
      <c r="N1285" s="25"/>
      <c r="O1285" s="25"/>
    </row>
    <row r="1286" spans="9:15" s="167" customFormat="1" ht="15" customHeight="1" x14ac:dyDescent="0.25">
      <c r="I1286" s="25"/>
      <c r="J1286" s="25"/>
      <c r="K1286" s="25"/>
      <c r="L1286" s="25"/>
      <c r="M1286" s="25"/>
      <c r="N1286" s="25"/>
      <c r="O1286" s="25"/>
    </row>
    <row r="1287" spans="9:15" s="167" customFormat="1" ht="15" customHeight="1" x14ac:dyDescent="0.25">
      <c r="I1287" s="25"/>
      <c r="J1287" s="25"/>
      <c r="K1287" s="25"/>
      <c r="L1287" s="25"/>
      <c r="M1287" s="25"/>
      <c r="N1287" s="25"/>
      <c r="O1287" s="25"/>
    </row>
    <row r="1288" spans="9:15" s="167" customFormat="1" ht="15" customHeight="1" x14ac:dyDescent="0.25">
      <c r="I1288" s="25"/>
      <c r="J1288" s="25"/>
      <c r="K1288" s="25"/>
      <c r="L1288" s="25"/>
      <c r="M1288" s="25"/>
      <c r="N1288" s="25"/>
      <c r="O1288" s="25"/>
    </row>
    <row r="1289" spans="9:15" s="167" customFormat="1" ht="15" customHeight="1" x14ac:dyDescent="0.25">
      <c r="I1289" s="25"/>
      <c r="J1289" s="25"/>
      <c r="K1289" s="25"/>
      <c r="L1289" s="25"/>
      <c r="M1289" s="25"/>
      <c r="N1289" s="25"/>
      <c r="O1289" s="25"/>
    </row>
    <row r="1290" spans="9:15" s="167" customFormat="1" ht="15" customHeight="1" x14ac:dyDescent="0.25">
      <c r="I1290" s="25"/>
      <c r="J1290" s="25"/>
      <c r="K1290" s="25"/>
      <c r="L1290" s="25"/>
      <c r="M1290" s="25"/>
      <c r="N1290" s="25"/>
      <c r="O1290" s="25"/>
    </row>
    <row r="1291" spans="9:15" s="167" customFormat="1" ht="15" customHeight="1" x14ac:dyDescent="0.25">
      <c r="I1291" s="25"/>
      <c r="J1291" s="25"/>
      <c r="K1291" s="25"/>
      <c r="L1291" s="25"/>
      <c r="M1291" s="25"/>
      <c r="N1291" s="25"/>
      <c r="O1291" s="25"/>
    </row>
    <row r="1292" spans="9:15" s="167" customFormat="1" ht="15" customHeight="1" x14ac:dyDescent="0.25">
      <c r="I1292" s="25"/>
      <c r="J1292" s="25"/>
      <c r="K1292" s="25"/>
      <c r="L1292" s="25"/>
      <c r="M1292" s="25"/>
      <c r="N1292" s="25"/>
      <c r="O1292" s="25"/>
    </row>
    <row r="1293" spans="9:15" s="167" customFormat="1" ht="15" customHeight="1" x14ac:dyDescent="0.25">
      <c r="I1293" s="25"/>
      <c r="J1293" s="25"/>
      <c r="K1293" s="25"/>
      <c r="L1293" s="25"/>
      <c r="M1293" s="25"/>
      <c r="N1293" s="25"/>
      <c r="O1293" s="25"/>
    </row>
    <row r="1294" spans="9:15" s="167" customFormat="1" ht="15" customHeight="1" x14ac:dyDescent="0.25">
      <c r="I1294" s="25"/>
      <c r="J1294" s="25"/>
      <c r="K1294" s="25"/>
      <c r="L1294" s="25"/>
      <c r="M1294" s="25"/>
      <c r="N1294" s="25"/>
      <c r="O1294" s="25"/>
    </row>
    <row r="1295" spans="9:15" s="167" customFormat="1" ht="15" customHeight="1" x14ac:dyDescent="0.25">
      <c r="I1295" s="25"/>
      <c r="J1295" s="25"/>
      <c r="K1295" s="25"/>
      <c r="L1295" s="25"/>
      <c r="M1295" s="25"/>
      <c r="N1295" s="25"/>
      <c r="O1295" s="25"/>
    </row>
    <row r="1296" spans="9:15" s="167" customFormat="1" ht="15" customHeight="1" x14ac:dyDescent="0.25">
      <c r="I1296" s="25"/>
      <c r="J1296" s="25"/>
      <c r="K1296" s="25"/>
      <c r="L1296" s="25"/>
      <c r="M1296" s="25"/>
      <c r="N1296" s="25"/>
      <c r="O1296" s="25"/>
    </row>
    <row r="1297" spans="9:15" s="167" customFormat="1" ht="15" customHeight="1" x14ac:dyDescent="0.25">
      <c r="I1297" s="25"/>
      <c r="J1297" s="25"/>
      <c r="K1297" s="25"/>
      <c r="L1297" s="25"/>
      <c r="M1297" s="25"/>
      <c r="N1297" s="25"/>
      <c r="O1297" s="25"/>
    </row>
    <row r="1298" spans="9:15" s="167" customFormat="1" ht="15" customHeight="1" x14ac:dyDescent="0.25">
      <c r="I1298" s="25"/>
      <c r="J1298" s="25"/>
      <c r="K1298" s="25"/>
      <c r="L1298" s="25"/>
      <c r="M1298" s="25"/>
      <c r="N1298" s="25"/>
      <c r="O1298" s="25"/>
    </row>
    <row r="1299" spans="9:15" s="167" customFormat="1" ht="15" customHeight="1" x14ac:dyDescent="0.25">
      <c r="I1299" s="25"/>
      <c r="J1299" s="25"/>
      <c r="K1299" s="25"/>
      <c r="L1299" s="25"/>
      <c r="M1299" s="25"/>
      <c r="N1299" s="25"/>
      <c r="O1299" s="25"/>
    </row>
    <row r="1300" spans="9:15" s="167" customFormat="1" ht="15" customHeight="1" x14ac:dyDescent="0.25">
      <c r="I1300" s="25"/>
      <c r="J1300" s="25"/>
      <c r="K1300" s="25"/>
      <c r="L1300" s="25"/>
      <c r="M1300" s="25"/>
      <c r="N1300" s="25"/>
      <c r="O1300" s="25"/>
    </row>
    <row r="1301" spans="9:15" s="167" customFormat="1" ht="15" customHeight="1" x14ac:dyDescent="0.25">
      <c r="I1301" s="25"/>
      <c r="J1301" s="25"/>
      <c r="K1301" s="25"/>
      <c r="L1301" s="25"/>
      <c r="M1301" s="25"/>
      <c r="N1301" s="25"/>
      <c r="O1301" s="25"/>
    </row>
    <row r="1302" spans="9:15" s="167" customFormat="1" ht="15" customHeight="1" x14ac:dyDescent="0.25">
      <c r="I1302" s="25"/>
      <c r="J1302" s="25"/>
      <c r="K1302" s="25"/>
      <c r="L1302" s="25"/>
      <c r="M1302" s="25"/>
      <c r="N1302" s="25"/>
      <c r="O1302" s="25"/>
    </row>
    <row r="1303" spans="9:15" s="167" customFormat="1" ht="15" customHeight="1" x14ac:dyDescent="0.25">
      <c r="I1303" s="25"/>
      <c r="J1303" s="25"/>
      <c r="K1303" s="25"/>
      <c r="L1303" s="25"/>
      <c r="M1303" s="25"/>
      <c r="N1303" s="25"/>
      <c r="O1303" s="25"/>
    </row>
    <row r="1304" spans="9:15" s="167" customFormat="1" ht="15" customHeight="1" x14ac:dyDescent="0.25">
      <c r="I1304" s="25"/>
      <c r="J1304" s="25"/>
      <c r="K1304" s="25"/>
      <c r="L1304" s="25"/>
      <c r="M1304" s="25"/>
      <c r="N1304" s="25"/>
      <c r="O1304" s="25"/>
    </row>
    <row r="1305" spans="9:15" s="167" customFormat="1" ht="15" customHeight="1" x14ac:dyDescent="0.25">
      <c r="I1305" s="25"/>
      <c r="J1305" s="25"/>
      <c r="K1305" s="25"/>
      <c r="L1305" s="25"/>
      <c r="M1305" s="25"/>
      <c r="N1305" s="25"/>
      <c r="O1305" s="25"/>
    </row>
    <row r="1306" spans="9:15" s="167" customFormat="1" ht="15" customHeight="1" x14ac:dyDescent="0.25">
      <c r="I1306" s="25"/>
      <c r="J1306" s="25"/>
      <c r="K1306" s="25"/>
      <c r="L1306" s="25"/>
      <c r="M1306" s="25"/>
      <c r="N1306" s="25"/>
      <c r="O1306" s="25"/>
    </row>
    <row r="1307" spans="9:15" s="167" customFormat="1" ht="15" customHeight="1" x14ac:dyDescent="0.25">
      <c r="I1307" s="25"/>
      <c r="J1307" s="25"/>
      <c r="K1307" s="25"/>
      <c r="L1307" s="25"/>
      <c r="M1307" s="25"/>
      <c r="N1307" s="25"/>
      <c r="O1307" s="25"/>
    </row>
    <row r="1308" spans="9:15" s="167" customFormat="1" ht="15" customHeight="1" x14ac:dyDescent="0.25">
      <c r="I1308" s="25"/>
      <c r="J1308" s="25"/>
      <c r="K1308" s="25"/>
      <c r="L1308" s="25"/>
      <c r="M1308" s="25"/>
      <c r="N1308" s="25"/>
      <c r="O1308" s="25"/>
    </row>
    <row r="1309" spans="9:15" s="167" customFormat="1" ht="15" customHeight="1" x14ac:dyDescent="0.25">
      <c r="I1309" s="25"/>
      <c r="J1309" s="25"/>
      <c r="K1309" s="25"/>
      <c r="L1309" s="25"/>
      <c r="M1309" s="25"/>
      <c r="N1309" s="25"/>
      <c r="O1309" s="25"/>
    </row>
    <row r="1310" spans="9:15" s="167" customFormat="1" ht="15" customHeight="1" x14ac:dyDescent="0.25">
      <c r="I1310" s="25"/>
      <c r="J1310" s="25"/>
      <c r="K1310" s="25"/>
      <c r="L1310" s="25"/>
      <c r="M1310" s="25"/>
      <c r="N1310" s="25"/>
      <c r="O1310" s="25"/>
    </row>
    <row r="1311" spans="9:15" s="167" customFormat="1" ht="15" customHeight="1" x14ac:dyDescent="0.25">
      <c r="I1311" s="25"/>
      <c r="J1311" s="25"/>
      <c r="K1311" s="25"/>
      <c r="L1311" s="25"/>
      <c r="M1311" s="25"/>
      <c r="N1311" s="25"/>
      <c r="O1311" s="25"/>
    </row>
    <row r="1312" spans="9:15" s="167" customFormat="1" ht="15" customHeight="1" x14ac:dyDescent="0.25">
      <c r="I1312" s="25"/>
      <c r="J1312" s="25"/>
      <c r="K1312" s="25"/>
      <c r="L1312" s="25"/>
      <c r="M1312" s="25"/>
      <c r="N1312" s="25"/>
      <c r="O1312" s="25"/>
    </row>
    <row r="1313" spans="9:15" s="167" customFormat="1" ht="15" customHeight="1" x14ac:dyDescent="0.25">
      <c r="I1313" s="25"/>
      <c r="J1313" s="25"/>
      <c r="K1313" s="25"/>
      <c r="L1313" s="25"/>
      <c r="M1313" s="25"/>
      <c r="N1313" s="25"/>
      <c r="O1313" s="25"/>
    </row>
    <row r="1314" spans="9:15" s="167" customFormat="1" ht="15" customHeight="1" x14ac:dyDescent="0.25">
      <c r="I1314" s="25"/>
      <c r="J1314" s="25"/>
      <c r="K1314" s="25"/>
      <c r="L1314" s="25"/>
      <c r="M1314" s="25"/>
      <c r="N1314" s="25"/>
      <c r="O1314" s="25"/>
    </row>
    <row r="1315" spans="9:15" s="167" customFormat="1" ht="15" customHeight="1" x14ac:dyDescent="0.25">
      <c r="I1315" s="25"/>
      <c r="J1315" s="25"/>
      <c r="K1315" s="25"/>
      <c r="L1315" s="25"/>
      <c r="M1315" s="25"/>
      <c r="N1315" s="25"/>
      <c r="O1315" s="25"/>
    </row>
    <row r="1316" spans="9:15" s="167" customFormat="1" ht="15" customHeight="1" x14ac:dyDescent="0.25">
      <c r="I1316" s="25"/>
      <c r="J1316" s="25"/>
      <c r="K1316" s="25"/>
      <c r="L1316" s="25"/>
      <c r="M1316" s="25"/>
      <c r="N1316" s="25"/>
      <c r="O1316" s="25"/>
    </row>
    <row r="1317" spans="9:15" s="167" customFormat="1" ht="15" customHeight="1" x14ac:dyDescent="0.25">
      <c r="I1317" s="25"/>
      <c r="J1317" s="25"/>
      <c r="K1317" s="25"/>
      <c r="L1317" s="25"/>
      <c r="M1317" s="25"/>
      <c r="N1317" s="25"/>
      <c r="O1317" s="25"/>
    </row>
    <row r="1318" spans="9:15" s="167" customFormat="1" ht="15" customHeight="1" x14ac:dyDescent="0.25">
      <c r="I1318" s="25"/>
      <c r="J1318" s="25"/>
      <c r="K1318" s="25"/>
      <c r="L1318" s="25"/>
      <c r="M1318" s="25"/>
      <c r="N1318" s="25"/>
      <c r="O1318" s="25"/>
    </row>
    <row r="1319" spans="9:15" s="167" customFormat="1" ht="15" customHeight="1" x14ac:dyDescent="0.25">
      <c r="I1319" s="25"/>
      <c r="J1319" s="25"/>
      <c r="K1319" s="25"/>
      <c r="L1319" s="25"/>
      <c r="M1319" s="25"/>
      <c r="N1319" s="25"/>
      <c r="O1319" s="25"/>
    </row>
    <row r="1320" spans="9:15" s="167" customFormat="1" ht="15" customHeight="1" x14ac:dyDescent="0.25">
      <c r="I1320" s="25"/>
      <c r="J1320" s="25"/>
      <c r="K1320" s="25"/>
      <c r="L1320" s="25"/>
      <c r="M1320" s="25"/>
      <c r="N1320" s="25"/>
      <c r="O1320" s="25"/>
    </row>
    <row r="1321" spans="9:15" s="167" customFormat="1" ht="15" customHeight="1" x14ac:dyDescent="0.25">
      <c r="I1321" s="25"/>
      <c r="J1321" s="25"/>
      <c r="K1321" s="25"/>
      <c r="L1321" s="25"/>
      <c r="M1321" s="25"/>
      <c r="N1321" s="25"/>
      <c r="O1321" s="25"/>
    </row>
    <row r="1322" spans="9:15" s="167" customFormat="1" ht="15" customHeight="1" x14ac:dyDescent="0.25">
      <c r="I1322" s="25"/>
      <c r="J1322" s="25"/>
      <c r="K1322" s="25"/>
      <c r="L1322" s="25"/>
      <c r="M1322" s="25"/>
      <c r="N1322" s="25"/>
      <c r="O1322" s="25"/>
    </row>
    <row r="1323" spans="9:15" s="167" customFormat="1" ht="15" customHeight="1" x14ac:dyDescent="0.25">
      <c r="I1323" s="25"/>
      <c r="J1323" s="25"/>
      <c r="K1323" s="25"/>
      <c r="L1323" s="25"/>
      <c r="M1323" s="25"/>
      <c r="N1323" s="25"/>
      <c r="O1323" s="25"/>
    </row>
    <row r="1324" spans="9:15" s="167" customFormat="1" ht="15" customHeight="1" x14ac:dyDescent="0.25">
      <c r="I1324" s="25"/>
      <c r="J1324" s="25"/>
      <c r="K1324" s="25"/>
      <c r="L1324" s="25"/>
      <c r="M1324" s="25"/>
      <c r="N1324" s="25"/>
      <c r="O1324" s="25"/>
    </row>
    <row r="1325" spans="9:15" s="167" customFormat="1" ht="15" customHeight="1" x14ac:dyDescent="0.25">
      <c r="I1325" s="25"/>
      <c r="J1325" s="25"/>
      <c r="K1325" s="25"/>
      <c r="L1325" s="25"/>
      <c r="M1325" s="25"/>
      <c r="N1325" s="25"/>
      <c r="O1325" s="25"/>
    </row>
    <row r="1326" spans="9:15" s="167" customFormat="1" ht="15" customHeight="1" x14ac:dyDescent="0.25">
      <c r="I1326" s="25"/>
      <c r="J1326" s="25"/>
      <c r="K1326" s="25"/>
      <c r="L1326" s="25"/>
      <c r="M1326" s="25"/>
      <c r="N1326" s="25"/>
      <c r="O1326" s="25"/>
    </row>
    <row r="1327" spans="9:15" s="167" customFormat="1" ht="15" customHeight="1" x14ac:dyDescent="0.25">
      <c r="I1327" s="25"/>
      <c r="J1327" s="25"/>
      <c r="K1327" s="25"/>
      <c r="L1327" s="25"/>
      <c r="M1327" s="25"/>
      <c r="N1327" s="25"/>
      <c r="O1327" s="25"/>
    </row>
    <row r="1328" spans="9:15" s="167" customFormat="1" ht="15" customHeight="1" x14ac:dyDescent="0.25">
      <c r="I1328" s="25"/>
      <c r="J1328" s="25"/>
      <c r="K1328" s="25"/>
      <c r="L1328" s="25"/>
      <c r="M1328" s="25"/>
      <c r="N1328" s="25"/>
      <c r="O1328" s="25"/>
    </row>
    <row r="1329" spans="9:15" s="167" customFormat="1" ht="15" customHeight="1" x14ac:dyDescent="0.25">
      <c r="I1329" s="25"/>
      <c r="J1329" s="25"/>
      <c r="K1329" s="25"/>
      <c r="L1329" s="25"/>
      <c r="M1329" s="25"/>
      <c r="N1329" s="25"/>
      <c r="O1329" s="25"/>
    </row>
    <row r="1330" spans="9:15" s="167" customFormat="1" ht="15" customHeight="1" x14ac:dyDescent="0.25">
      <c r="I1330" s="25"/>
      <c r="J1330" s="25"/>
      <c r="K1330" s="25"/>
      <c r="L1330" s="25"/>
      <c r="M1330" s="25"/>
      <c r="N1330" s="25"/>
      <c r="O1330" s="25"/>
    </row>
    <row r="1331" spans="9:15" s="167" customFormat="1" ht="15" customHeight="1" x14ac:dyDescent="0.25">
      <c r="I1331" s="25"/>
      <c r="J1331" s="25"/>
      <c r="K1331" s="25"/>
      <c r="L1331" s="25"/>
      <c r="M1331" s="25"/>
      <c r="N1331" s="25"/>
      <c r="O1331" s="25"/>
    </row>
    <row r="1332" spans="9:15" s="167" customFormat="1" ht="15" customHeight="1" x14ac:dyDescent="0.25">
      <c r="I1332" s="25"/>
      <c r="J1332" s="25"/>
      <c r="K1332" s="25"/>
      <c r="L1332" s="25"/>
      <c r="M1332" s="25"/>
      <c r="N1332" s="25"/>
      <c r="O1332" s="25"/>
    </row>
    <row r="1333" spans="9:15" s="167" customFormat="1" ht="15" customHeight="1" x14ac:dyDescent="0.25">
      <c r="I1333" s="25"/>
      <c r="J1333" s="25"/>
      <c r="K1333" s="25"/>
      <c r="L1333" s="25"/>
      <c r="M1333" s="25"/>
      <c r="N1333" s="25"/>
      <c r="O1333" s="25"/>
    </row>
    <row r="1334" spans="9:15" s="167" customFormat="1" ht="15" customHeight="1" x14ac:dyDescent="0.25">
      <c r="I1334" s="25"/>
      <c r="J1334" s="25"/>
      <c r="K1334" s="25"/>
      <c r="L1334" s="25"/>
      <c r="M1334" s="25"/>
      <c r="N1334" s="25"/>
      <c r="O1334" s="25"/>
    </row>
    <row r="1335" spans="9:15" s="167" customFormat="1" ht="15" customHeight="1" x14ac:dyDescent="0.25">
      <c r="I1335" s="25"/>
      <c r="J1335" s="25"/>
      <c r="K1335" s="25"/>
      <c r="L1335" s="25"/>
      <c r="M1335" s="25"/>
      <c r="N1335" s="25"/>
      <c r="O1335" s="25"/>
    </row>
    <row r="1336" spans="9:15" s="167" customFormat="1" ht="15" customHeight="1" x14ac:dyDescent="0.25">
      <c r="I1336" s="25"/>
      <c r="J1336" s="25"/>
      <c r="K1336" s="25"/>
      <c r="L1336" s="25"/>
      <c r="M1336" s="25"/>
      <c r="N1336" s="25"/>
      <c r="O1336" s="25"/>
    </row>
    <row r="1337" spans="9:15" s="167" customFormat="1" ht="15" customHeight="1" x14ac:dyDescent="0.25">
      <c r="I1337" s="25"/>
      <c r="J1337" s="25"/>
      <c r="K1337" s="25"/>
      <c r="L1337" s="25"/>
      <c r="M1337" s="25"/>
      <c r="N1337" s="25"/>
      <c r="O1337" s="25"/>
    </row>
    <row r="1338" spans="9:15" s="167" customFormat="1" ht="15" customHeight="1" x14ac:dyDescent="0.25">
      <c r="I1338" s="25"/>
      <c r="J1338" s="25"/>
      <c r="K1338" s="25"/>
      <c r="L1338" s="25"/>
      <c r="M1338" s="25"/>
      <c r="N1338" s="25"/>
      <c r="O1338" s="25"/>
    </row>
    <row r="1339" spans="9:15" s="167" customFormat="1" ht="15" customHeight="1" x14ac:dyDescent="0.25">
      <c r="I1339" s="25"/>
      <c r="J1339" s="25"/>
      <c r="K1339" s="25"/>
      <c r="L1339" s="25"/>
      <c r="M1339" s="25"/>
      <c r="N1339" s="25"/>
      <c r="O1339" s="25"/>
    </row>
    <row r="1340" spans="9:15" s="167" customFormat="1" ht="15" customHeight="1" x14ac:dyDescent="0.25">
      <c r="I1340" s="25"/>
      <c r="J1340" s="25"/>
      <c r="K1340" s="25"/>
      <c r="L1340" s="25"/>
      <c r="M1340" s="25"/>
      <c r="N1340" s="25"/>
      <c r="O1340" s="25"/>
    </row>
    <row r="1341" spans="9:15" s="167" customFormat="1" ht="15" customHeight="1" x14ac:dyDescent="0.25">
      <c r="I1341" s="25"/>
      <c r="J1341" s="25"/>
      <c r="K1341" s="25"/>
      <c r="L1341" s="25"/>
      <c r="M1341" s="25"/>
      <c r="N1341" s="25"/>
      <c r="O1341" s="25"/>
    </row>
    <row r="1342" spans="9:15" s="167" customFormat="1" ht="15" customHeight="1" x14ac:dyDescent="0.25">
      <c r="I1342" s="25"/>
      <c r="J1342" s="25"/>
      <c r="K1342" s="25"/>
      <c r="L1342" s="25"/>
      <c r="M1342" s="25"/>
      <c r="N1342" s="25"/>
      <c r="O1342" s="25"/>
    </row>
    <row r="1343" spans="9:15" s="167" customFormat="1" ht="15" customHeight="1" x14ac:dyDescent="0.25">
      <c r="I1343" s="25"/>
      <c r="J1343" s="25"/>
      <c r="K1343" s="25"/>
      <c r="L1343" s="25"/>
      <c r="M1343" s="25"/>
      <c r="N1343" s="25"/>
      <c r="O1343" s="25"/>
    </row>
    <row r="1344" spans="9:15" s="167" customFormat="1" ht="15" customHeight="1" x14ac:dyDescent="0.25">
      <c r="I1344" s="25"/>
      <c r="J1344" s="25"/>
      <c r="K1344" s="25"/>
      <c r="L1344" s="25"/>
      <c r="M1344" s="25"/>
      <c r="N1344" s="25"/>
      <c r="O1344" s="25"/>
    </row>
    <row r="1345" spans="9:15" s="167" customFormat="1" ht="15" customHeight="1" x14ac:dyDescent="0.25">
      <c r="I1345" s="25"/>
      <c r="J1345" s="25"/>
      <c r="K1345" s="25"/>
      <c r="L1345" s="25"/>
      <c r="M1345" s="25"/>
      <c r="N1345" s="25"/>
      <c r="O1345" s="25"/>
    </row>
    <row r="1346" spans="9:15" s="167" customFormat="1" ht="15" customHeight="1" x14ac:dyDescent="0.25">
      <c r="I1346" s="25"/>
      <c r="J1346" s="25"/>
      <c r="K1346" s="25"/>
      <c r="L1346" s="25"/>
      <c r="M1346" s="25"/>
      <c r="N1346" s="25"/>
      <c r="O1346" s="25"/>
    </row>
    <row r="1347" spans="9:15" s="167" customFormat="1" ht="15" customHeight="1" x14ac:dyDescent="0.25">
      <c r="I1347" s="25"/>
      <c r="J1347" s="25"/>
      <c r="K1347" s="25"/>
      <c r="L1347" s="25"/>
      <c r="M1347" s="25"/>
      <c r="N1347" s="25"/>
      <c r="O1347" s="25"/>
    </row>
    <row r="1348" spans="9:15" s="167" customFormat="1" ht="15" customHeight="1" x14ac:dyDescent="0.25">
      <c r="I1348" s="25"/>
      <c r="J1348" s="25"/>
      <c r="K1348" s="25"/>
      <c r="L1348" s="25"/>
      <c r="M1348" s="25"/>
      <c r="N1348" s="25"/>
      <c r="O1348" s="25"/>
    </row>
    <row r="1349" spans="9:15" s="167" customFormat="1" ht="15" customHeight="1" x14ac:dyDescent="0.25">
      <c r="I1349" s="25"/>
      <c r="J1349" s="25"/>
      <c r="K1349" s="25"/>
      <c r="L1349" s="25"/>
      <c r="M1349" s="25"/>
      <c r="N1349" s="25"/>
      <c r="O1349" s="25"/>
    </row>
    <row r="1350" spans="9:15" s="167" customFormat="1" ht="15" customHeight="1" x14ac:dyDescent="0.25">
      <c r="I1350" s="25"/>
      <c r="J1350" s="25"/>
      <c r="K1350" s="25"/>
      <c r="L1350" s="25"/>
      <c r="M1350" s="25"/>
      <c r="N1350" s="25"/>
      <c r="O1350" s="25"/>
    </row>
    <row r="1351" spans="9:15" s="167" customFormat="1" ht="15" customHeight="1" x14ac:dyDescent="0.25">
      <c r="I1351" s="25"/>
      <c r="J1351" s="25"/>
      <c r="K1351" s="25"/>
      <c r="L1351" s="25"/>
      <c r="M1351" s="25"/>
      <c r="N1351" s="25"/>
      <c r="O1351" s="25"/>
    </row>
    <row r="1352" spans="9:15" s="167" customFormat="1" ht="15" customHeight="1" x14ac:dyDescent="0.25">
      <c r="I1352" s="25"/>
      <c r="J1352" s="25"/>
      <c r="K1352" s="25"/>
      <c r="L1352" s="25"/>
      <c r="M1352" s="25"/>
      <c r="N1352" s="25"/>
      <c r="O1352" s="25"/>
    </row>
    <row r="1353" spans="9:15" s="167" customFormat="1" ht="15" customHeight="1" x14ac:dyDescent="0.25">
      <c r="I1353" s="25"/>
      <c r="J1353" s="25"/>
      <c r="K1353" s="25"/>
      <c r="L1353" s="25"/>
      <c r="M1353" s="25"/>
      <c r="N1353" s="25"/>
      <c r="O1353" s="25"/>
    </row>
    <row r="1354" spans="9:15" s="167" customFormat="1" ht="15" customHeight="1" x14ac:dyDescent="0.25">
      <c r="I1354" s="25"/>
      <c r="J1354" s="25"/>
      <c r="K1354" s="25"/>
      <c r="L1354" s="25"/>
      <c r="M1354" s="25"/>
      <c r="N1354" s="25"/>
      <c r="O1354" s="25"/>
    </row>
    <row r="1355" spans="9:15" s="167" customFormat="1" ht="15" customHeight="1" x14ac:dyDescent="0.25">
      <c r="I1355" s="25"/>
      <c r="J1355" s="25"/>
      <c r="K1355" s="25"/>
      <c r="L1355" s="25"/>
      <c r="M1355" s="25"/>
      <c r="N1355" s="25"/>
      <c r="O1355" s="25"/>
    </row>
    <row r="1356" spans="9:15" s="167" customFormat="1" ht="15" customHeight="1" x14ac:dyDescent="0.25">
      <c r="I1356" s="25"/>
      <c r="J1356" s="25"/>
      <c r="K1356" s="25"/>
      <c r="L1356" s="25"/>
      <c r="M1356" s="25"/>
      <c r="N1356" s="25"/>
      <c r="O1356" s="25"/>
    </row>
    <row r="1357" spans="9:15" s="167" customFormat="1" ht="15" customHeight="1" x14ac:dyDescent="0.25">
      <c r="I1357" s="25"/>
      <c r="J1357" s="25"/>
      <c r="K1357" s="25"/>
      <c r="L1357" s="25"/>
      <c r="M1357" s="25"/>
      <c r="N1357" s="25"/>
      <c r="O1357" s="25"/>
    </row>
    <row r="1358" spans="9:15" s="167" customFormat="1" ht="15" customHeight="1" x14ac:dyDescent="0.25">
      <c r="I1358" s="25"/>
      <c r="J1358" s="25"/>
      <c r="K1358" s="25"/>
      <c r="L1358" s="25"/>
      <c r="M1358" s="25"/>
      <c r="N1358" s="25"/>
      <c r="O1358" s="25"/>
    </row>
    <row r="1359" spans="9:15" s="167" customFormat="1" ht="15" customHeight="1" x14ac:dyDescent="0.25">
      <c r="I1359" s="25"/>
      <c r="J1359" s="25"/>
      <c r="K1359" s="25"/>
      <c r="L1359" s="25"/>
      <c r="M1359" s="25"/>
      <c r="N1359" s="25"/>
      <c r="O1359" s="25"/>
    </row>
    <row r="1360" spans="9:15" s="167" customFormat="1" ht="15" customHeight="1" x14ac:dyDescent="0.25">
      <c r="I1360" s="25"/>
      <c r="J1360" s="25"/>
      <c r="K1360" s="25"/>
      <c r="L1360" s="25"/>
      <c r="M1360" s="25"/>
      <c r="N1360" s="25"/>
      <c r="O1360" s="25"/>
    </row>
    <row r="1361" spans="9:15" s="167" customFormat="1" ht="15" customHeight="1" x14ac:dyDescent="0.25">
      <c r="I1361" s="25"/>
      <c r="J1361" s="25"/>
      <c r="K1361" s="25"/>
      <c r="L1361" s="25"/>
      <c r="M1361" s="25"/>
      <c r="N1361" s="25"/>
      <c r="O1361" s="25"/>
    </row>
    <row r="1362" spans="9:15" s="167" customFormat="1" ht="15" customHeight="1" x14ac:dyDescent="0.25">
      <c r="I1362" s="25"/>
      <c r="J1362" s="25"/>
      <c r="K1362" s="25"/>
      <c r="L1362" s="25"/>
      <c r="M1362" s="25"/>
      <c r="N1362" s="25"/>
      <c r="O1362" s="25"/>
    </row>
    <row r="1363" spans="9:15" s="167" customFormat="1" ht="15" customHeight="1" x14ac:dyDescent="0.25">
      <c r="I1363" s="25"/>
      <c r="J1363" s="25"/>
      <c r="K1363" s="25"/>
      <c r="L1363" s="25"/>
      <c r="M1363" s="25"/>
      <c r="N1363" s="25"/>
      <c r="O1363" s="25"/>
    </row>
    <row r="1364" spans="9:15" s="167" customFormat="1" ht="15" customHeight="1" x14ac:dyDescent="0.25">
      <c r="I1364" s="25"/>
      <c r="J1364" s="25"/>
      <c r="K1364" s="25"/>
      <c r="L1364" s="25"/>
      <c r="M1364" s="25"/>
      <c r="N1364" s="25"/>
      <c r="O1364" s="25"/>
    </row>
    <row r="1365" spans="9:15" s="167" customFormat="1" ht="15" customHeight="1" x14ac:dyDescent="0.25">
      <c r="I1365" s="25"/>
      <c r="J1365" s="25"/>
      <c r="K1365" s="25"/>
      <c r="L1365" s="25"/>
      <c r="M1365" s="25"/>
      <c r="N1365" s="25"/>
      <c r="O1365" s="25"/>
    </row>
    <row r="1366" spans="9:15" s="167" customFormat="1" ht="15" customHeight="1" x14ac:dyDescent="0.25">
      <c r="I1366" s="25"/>
      <c r="J1366" s="25"/>
      <c r="K1366" s="25"/>
      <c r="L1366" s="25"/>
      <c r="M1366" s="25"/>
      <c r="N1366" s="25"/>
      <c r="O1366" s="25"/>
    </row>
    <row r="1367" spans="9:15" s="167" customFormat="1" ht="15" customHeight="1" x14ac:dyDescent="0.25">
      <c r="I1367" s="25"/>
      <c r="J1367" s="25"/>
      <c r="K1367" s="25"/>
      <c r="L1367" s="25"/>
      <c r="M1367" s="25"/>
      <c r="N1367" s="25"/>
      <c r="O1367" s="25"/>
    </row>
    <row r="1368" spans="9:15" s="167" customFormat="1" ht="15" customHeight="1" x14ac:dyDescent="0.25">
      <c r="I1368" s="25"/>
      <c r="J1368" s="25"/>
      <c r="K1368" s="25"/>
      <c r="L1368" s="25"/>
      <c r="M1368" s="25"/>
      <c r="N1368" s="25"/>
      <c r="O1368" s="25"/>
    </row>
    <row r="1369" spans="9:15" s="167" customFormat="1" ht="15" customHeight="1" x14ac:dyDescent="0.25">
      <c r="I1369" s="25"/>
      <c r="J1369" s="25"/>
      <c r="K1369" s="25"/>
      <c r="L1369" s="25"/>
      <c r="M1369" s="25"/>
      <c r="N1369" s="25"/>
      <c r="O1369" s="25"/>
    </row>
    <row r="1370" spans="9:15" s="167" customFormat="1" ht="15" customHeight="1" x14ac:dyDescent="0.25">
      <c r="I1370" s="25"/>
      <c r="J1370" s="25"/>
      <c r="K1370" s="25"/>
      <c r="L1370" s="25"/>
      <c r="M1370" s="25"/>
      <c r="N1370" s="25"/>
      <c r="O1370" s="25"/>
    </row>
    <row r="1371" spans="9:15" s="167" customFormat="1" ht="15" customHeight="1" x14ac:dyDescent="0.25">
      <c r="I1371" s="25"/>
      <c r="J1371" s="25"/>
      <c r="K1371" s="25"/>
      <c r="L1371" s="25"/>
      <c r="M1371" s="25"/>
      <c r="N1371" s="25"/>
      <c r="O1371" s="25"/>
    </row>
    <row r="1372" spans="9:15" s="167" customFormat="1" ht="15" customHeight="1" x14ac:dyDescent="0.25">
      <c r="I1372" s="25"/>
      <c r="J1372" s="25"/>
      <c r="K1372" s="25"/>
      <c r="L1372" s="25"/>
      <c r="M1372" s="25"/>
      <c r="N1372" s="25"/>
      <c r="O1372" s="25"/>
    </row>
    <row r="1373" spans="9:15" s="167" customFormat="1" ht="15" customHeight="1" x14ac:dyDescent="0.25">
      <c r="I1373" s="25"/>
      <c r="J1373" s="25"/>
      <c r="K1373" s="25"/>
      <c r="L1373" s="25"/>
      <c r="M1373" s="25"/>
      <c r="N1373" s="25"/>
      <c r="O1373" s="25"/>
    </row>
    <row r="1374" spans="9:15" s="167" customFormat="1" ht="15" customHeight="1" x14ac:dyDescent="0.25">
      <c r="I1374" s="25"/>
      <c r="J1374" s="25"/>
      <c r="K1374" s="25"/>
      <c r="L1374" s="25"/>
      <c r="M1374" s="25"/>
      <c r="N1374" s="25"/>
      <c r="O1374" s="25"/>
    </row>
    <row r="1375" spans="9:15" s="167" customFormat="1" ht="15" customHeight="1" x14ac:dyDescent="0.25">
      <c r="I1375" s="25"/>
      <c r="J1375" s="25"/>
      <c r="K1375" s="25"/>
      <c r="L1375" s="25"/>
      <c r="M1375" s="25"/>
      <c r="N1375" s="25"/>
      <c r="O1375" s="25"/>
    </row>
    <row r="1376" spans="9:15" s="167" customFormat="1" ht="15" customHeight="1" x14ac:dyDescent="0.25">
      <c r="I1376" s="25"/>
      <c r="J1376" s="25"/>
      <c r="K1376" s="25"/>
      <c r="L1376" s="25"/>
      <c r="M1376" s="25"/>
      <c r="N1376" s="25"/>
      <c r="O1376" s="25"/>
    </row>
    <row r="1377" spans="9:15" s="167" customFormat="1" ht="15" customHeight="1" x14ac:dyDescent="0.25">
      <c r="I1377" s="25"/>
      <c r="J1377" s="25"/>
      <c r="K1377" s="25"/>
      <c r="L1377" s="25"/>
      <c r="M1377" s="25"/>
      <c r="N1377" s="25"/>
      <c r="O1377" s="25"/>
    </row>
    <row r="1378" spans="9:15" s="167" customFormat="1" ht="15" customHeight="1" x14ac:dyDescent="0.25">
      <c r="I1378" s="25"/>
      <c r="J1378" s="25"/>
      <c r="K1378" s="25"/>
      <c r="L1378" s="25"/>
      <c r="M1378" s="25"/>
      <c r="N1378" s="25"/>
      <c r="O1378" s="25"/>
    </row>
    <row r="1379" spans="9:15" s="167" customFormat="1" ht="15" customHeight="1" x14ac:dyDescent="0.25">
      <c r="I1379" s="25"/>
      <c r="J1379" s="25"/>
      <c r="K1379" s="25"/>
      <c r="L1379" s="25"/>
      <c r="M1379" s="25"/>
      <c r="N1379" s="25"/>
      <c r="O1379" s="25"/>
    </row>
    <row r="1380" spans="9:15" s="167" customFormat="1" ht="15" customHeight="1" x14ac:dyDescent="0.25">
      <c r="I1380" s="25"/>
      <c r="J1380" s="25"/>
      <c r="K1380" s="25"/>
      <c r="L1380" s="25"/>
      <c r="M1380" s="25"/>
      <c r="N1380" s="25"/>
      <c r="O1380" s="25"/>
    </row>
    <row r="1381" spans="9:15" s="167" customFormat="1" ht="15" customHeight="1" x14ac:dyDescent="0.25">
      <c r="I1381" s="25"/>
      <c r="J1381" s="25"/>
      <c r="K1381" s="25"/>
      <c r="L1381" s="25"/>
      <c r="M1381" s="25"/>
      <c r="N1381" s="25"/>
      <c r="O1381" s="25"/>
    </row>
    <row r="1382" spans="9:15" s="167" customFormat="1" ht="15" customHeight="1" x14ac:dyDescent="0.25">
      <c r="I1382" s="25"/>
      <c r="J1382" s="25"/>
      <c r="K1382" s="25"/>
      <c r="L1382" s="25"/>
      <c r="M1382" s="25"/>
      <c r="N1382" s="25"/>
      <c r="O1382" s="25"/>
    </row>
    <row r="1383" spans="9:15" s="167" customFormat="1" ht="15" customHeight="1" x14ac:dyDescent="0.25">
      <c r="I1383" s="25"/>
      <c r="J1383" s="25"/>
      <c r="K1383" s="25"/>
      <c r="L1383" s="25"/>
      <c r="M1383" s="25"/>
      <c r="N1383" s="25"/>
      <c r="O1383" s="25"/>
    </row>
    <row r="1384" spans="9:15" s="167" customFormat="1" ht="15" customHeight="1" x14ac:dyDescent="0.25">
      <c r="I1384" s="25"/>
      <c r="J1384" s="25"/>
      <c r="K1384" s="25"/>
      <c r="L1384" s="25"/>
      <c r="M1384" s="25"/>
      <c r="N1384" s="25"/>
      <c r="O1384" s="25"/>
    </row>
    <row r="1385" spans="9:15" s="167" customFormat="1" ht="15" customHeight="1" x14ac:dyDescent="0.25">
      <c r="I1385" s="25"/>
      <c r="J1385" s="25"/>
      <c r="K1385" s="25"/>
      <c r="L1385" s="25"/>
      <c r="M1385" s="25"/>
      <c r="N1385" s="25"/>
      <c r="O1385" s="25"/>
    </row>
    <row r="1386" spans="9:15" s="167" customFormat="1" ht="15" customHeight="1" x14ac:dyDescent="0.25">
      <c r="I1386" s="25"/>
      <c r="J1386" s="25"/>
      <c r="K1386" s="25"/>
      <c r="L1386" s="25"/>
      <c r="M1386" s="25"/>
      <c r="N1386" s="25"/>
      <c r="O1386" s="25"/>
    </row>
    <row r="1387" spans="9:15" s="167" customFormat="1" ht="15" customHeight="1" x14ac:dyDescent="0.25">
      <c r="I1387" s="25"/>
      <c r="J1387" s="25"/>
      <c r="K1387" s="25"/>
      <c r="L1387" s="25"/>
      <c r="M1387" s="25"/>
      <c r="N1387" s="25"/>
      <c r="O1387" s="25"/>
    </row>
    <row r="1388" spans="9:15" s="167" customFormat="1" ht="15" customHeight="1" x14ac:dyDescent="0.25">
      <c r="I1388" s="25"/>
      <c r="J1388" s="25"/>
      <c r="K1388" s="25"/>
      <c r="L1388" s="25"/>
      <c r="M1388" s="25"/>
      <c r="N1388" s="25"/>
      <c r="O1388" s="25"/>
    </row>
    <row r="1389" spans="9:15" s="167" customFormat="1" ht="15" customHeight="1" x14ac:dyDescent="0.25">
      <c r="I1389" s="25"/>
      <c r="J1389" s="25"/>
      <c r="K1389" s="25"/>
      <c r="L1389" s="25"/>
      <c r="M1389" s="25"/>
      <c r="N1389" s="25"/>
      <c r="O1389" s="25"/>
    </row>
    <row r="1390" spans="9:15" s="167" customFormat="1" ht="15" customHeight="1" x14ac:dyDescent="0.25">
      <c r="I1390" s="25"/>
      <c r="J1390" s="25"/>
      <c r="K1390" s="25"/>
      <c r="L1390" s="25"/>
      <c r="M1390" s="25"/>
      <c r="N1390" s="25"/>
      <c r="O1390" s="25"/>
    </row>
    <row r="1391" spans="9:15" s="167" customFormat="1" ht="15" customHeight="1" x14ac:dyDescent="0.25">
      <c r="I1391" s="25"/>
      <c r="J1391" s="25"/>
      <c r="K1391" s="25"/>
      <c r="L1391" s="25"/>
      <c r="M1391" s="25"/>
      <c r="N1391" s="25"/>
      <c r="O1391" s="25"/>
    </row>
    <row r="1392" spans="9:15" s="167" customFormat="1" ht="15" customHeight="1" x14ac:dyDescent="0.25">
      <c r="I1392" s="25"/>
      <c r="J1392" s="25"/>
      <c r="K1392" s="25"/>
      <c r="L1392" s="25"/>
      <c r="M1392" s="25"/>
      <c r="N1392" s="25"/>
      <c r="O1392" s="25"/>
    </row>
    <row r="1393" spans="9:15" s="167" customFormat="1" ht="15" customHeight="1" x14ac:dyDescent="0.25">
      <c r="I1393" s="25"/>
      <c r="J1393" s="25"/>
      <c r="K1393" s="25"/>
      <c r="L1393" s="25"/>
      <c r="M1393" s="25"/>
      <c r="N1393" s="25"/>
      <c r="O1393" s="25"/>
    </row>
    <row r="1394" spans="9:15" s="167" customFormat="1" ht="15" customHeight="1" x14ac:dyDescent="0.25">
      <c r="I1394" s="25"/>
      <c r="J1394" s="25"/>
      <c r="K1394" s="25"/>
      <c r="L1394" s="25"/>
      <c r="M1394" s="25"/>
      <c r="N1394" s="25"/>
      <c r="O1394" s="25"/>
    </row>
    <row r="1395" spans="9:15" s="167" customFormat="1" ht="15" customHeight="1" x14ac:dyDescent="0.25">
      <c r="I1395" s="25"/>
      <c r="J1395" s="25"/>
      <c r="K1395" s="25"/>
      <c r="L1395" s="25"/>
      <c r="M1395" s="25"/>
      <c r="N1395" s="25"/>
      <c r="O1395" s="25"/>
    </row>
    <row r="1396" spans="9:15" s="167" customFormat="1" ht="15" customHeight="1" x14ac:dyDescent="0.25">
      <c r="I1396" s="25"/>
      <c r="J1396" s="25"/>
      <c r="K1396" s="25"/>
      <c r="L1396" s="25"/>
      <c r="M1396" s="25"/>
      <c r="N1396" s="25"/>
      <c r="O1396" s="25"/>
    </row>
    <row r="1397" spans="9:15" s="167" customFormat="1" ht="15" customHeight="1" x14ac:dyDescent="0.25">
      <c r="I1397" s="25"/>
      <c r="J1397" s="25"/>
      <c r="K1397" s="25"/>
      <c r="L1397" s="25"/>
      <c r="M1397" s="25"/>
      <c r="N1397" s="25"/>
      <c r="O1397" s="25"/>
    </row>
    <row r="1398" spans="9:15" s="167" customFormat="1" ht="15" customHeight="1" x14ac:dyDescent="0.25">
      <c r="I1398" s="25"/>
      <c r="J1398" s="25"/>
      <c r="K1398" s="25"/>
      <c r="L1398" s="25"/>
      <c r="M1398" s="25"/>
      <c r="N1398" s="25"/>
      <c r="O1398" s="25"/>
    </row>
    <row r="1399" spans="9:15" s="167" customFormat="1" ht="15" customHeight="1" x14ac:dyDescent="0.25">
      <c r="I1399" s="25"/>
      <c r="J1399" s="25"/>
      <c r="K1399" s="25"/>
      <c r="L1399" s="25"/>
      <c r="M1399" s="25"/>
      <c r="N1399" s="25"/>
      <c r="O1399" s="25"/>
    </row>
    <row r="1400" spans="9:15" s="167" customFormat="1" ht="15" customHeight="1" x14ac:dyDescent="0.25">
      <c r="I1400" s="25"/>
      <c r="J1400" s="25"/>
      <c r="K1400" s="25"/>
      <c r="L1400" s="25"/>
      <c r="M1400" s="25"/>
      <c r="N1400" s="25"/>
      <c r="O1400" s="25"/>
    </row>
    <row r="1401" spans="9:15" s="167" customFormat="1" ht="15" customHeight="1" x14ac:dyDescent="0.25">
      <c r="I1401" s="25"/>
      <c r="J1401" s="25"/>
      <c r="K1401" s="25"/>
      <c r="L1401" s="25"/>
      <c r="M1401" s="25"/>
      <c r="N1401" s="25"/>
      <c r="O1401" s="25"/>
    </row>
    <row r="1402" spans="9:15" s="167" customFormat="1" ht="15" customHeight="1" x14ac:dyDescent="0.25">
      <c r="I1402" s="25"/>
      <c r="J1402" s="25"/>
      <c r="K1402" s="25"/>
      <c r="L1402" s="25"/>
      <c r="M1402" s="25"/>
      <c r="N1402" s="25"/>
      <c r="O1402" s="25"/>
    </row>
    <row r="1403" spans="9:15" s="167" customFormat="1" ht="15" customHeight="1" x14ac:dyDescent="0.25">
      <c r="I1403" s="25"/>
      <c r="J1403" s="25"/>
      <c r="K1403" s="25"/>
      <c r="L1403" s="25"/>
      <c r="M1403" s="25"/>
      <c r="N1403" s="25"/>
      <c r="O1403" s="25"/>
    </row>
    <row r="1404" spans="9:15" s="167" customFormat="1" ht="15" customHeight="1" x14ac:dyDescent="0.25">
      <c r="I1404" s="25"/>
      <c r="J1404" s="25"/>
      <c r="K1404" s="25"/>
      <c r="L1404" s="25"/>
      <c r="M1404" s="25"/>
      <c r="N1404" s="25"/>
      <c r="O1404" s="25"/>
    </row>
    <row r="1405" spans="9:15" s="167" customFormat="1" ht="15" customHeight="1" x14ac:dyDescent="0.25">
      <c r="I1405" s="25"/>
      <c r="J1405" s="25"/>
      <c r="K1405" s="25"/>
      <c r="L1405" s="25"/>
      <c r="M1405" s="25"/>
      <c r="N1405" s="25"/>
      <c r="O1405" s="25"/>
    </row>
    <row r="1406" spans="9:15" s="167" customFormat="1" ht="15" customHeight="1" x14ac:dyDescent="0.25">
      <c r="I1406" s="25"/>
      <c r="J1406" s="25"/>
      <c r="K1406" s="25"/>
      <c r="L1406" s="25"/>
      <c r="M1406" s="25"/>
      <c r="N1406" s="25"/>
      <c r="O1406" s="25"/>
    </row>
    <row r="1407" spans="9:15" s="167" customFormat="1" ht="15" customHeight="1" x14ac:dyDescent="0.25">
      <c r="I1407" s="25"/>
      <c r="J1407" s="25"/>
      <c r="K1407" s="25"/>
      <c r="L1407" s="25"/>
      <c r="M1407" s="25"/>
      <c r="N1407" s="25"/>
      <c r="O1407" s="25"/>
    </row>
    <row r="1408" spans="9:15" s="167" customFormat="1" ht="15" customHeight="1" x14ac:dyDescent="0.25">
      <c r="I1408" s="25"/>
      <c r="J1408" s="25"/>
      <c r="K1408" s="25"/>
      <c r="L1408" s="25"/>
      <c r="M1408" s="25"/>
      <c r="N1408" s="25"/>
      <c r="O1408" s="25"/>
    </row>
    <row r="1409" spans="9:15" s="167" customFormat="1" ht="15" customHeight="1" x14ac:dyDescent="0.25">
      <c r="I1409" s="25"/>
      <c r="J1409" s="25"/>
      <c r="K1409" s="25"/>
      <c r="L1409" s="25"/>
      <c r="M1409" s="25"/>
      <c r="N1409" s="25"/>
      <c r="O1409" s="25"/>
    </row>
    <row r="1410" spans="9:15" s="167" customFormat="1" ht="15" customHeight="1" x14ac:dyDescent="0.25">
      <c r="I1410" s="25"/>
      <c r="J1410" s="25"/>
      <c r="K1410" s="25"/>
      <c r="L1410" s="25"/>
      <c r="M1410" s="25"/>
      <c r="N1410" s="25"/>
      <c r="O1410" s="25"/>
    </row>
    <row r="1411" spans="9:15" s="167" customFormat="1" ht="15" customHeight="1" x14ac:dyDescent="0.25">
      <c r="I1411" s="25"/>
      <c r="J1411" s="25"/>
      <c r="K1411" s="25"/>
      <c r="L1411" s="25"/>
      <c r="M1411" s="25"/>
      <c r="N1411" s="25"/>
      <c r="O1411" s="25"/>
    </row>
    <row r="1412" spans="9:15" s="167" customFormat="1" ht="15" customHeight="1" x14ac:dyDescent="0.25">
      <c r="I1412" s="25"/>
      <c r="J1412" s="25"/>
      <c r="K1412" s="25"/>
      <c r="L1412" s="25"/>
      <c r="M1412" s="25"/>
      <c r="N1412" s="25"/>
      <c r="O1412" s="25"/>
    </row>
    <row r="1413" spans="9:15" s="167" customFormat="1" ht="15" customHeight="1" x14ac:dyDescent="0.25">
      <c r="I1413" s="25"/>
      <c r="J1413" s="25"/>
      <c r="K1413" s="25"/>
      <c r="L1413" s="25"/>
      <c r="M1413" s="25"/>
      <c r="N1413" s="25"/>
      <c r="O1413" s="25"/>
    </row>
    <row r="1414" spans="9:15" s="167" customFormat="1" ht="15" customHeight="1" x14ac:dyDescent="0.25">
      <c r="I1414" s="25"/>
      <c r="J1414" s="25"/>
      <c r="K1414" s="25"/>
      <c r="L1414" s="25"/>
      <c r="M1414" s="25"/>
      <c r="N1414" s="25"/>
      <c r="O1414" s="25"/>
    </row>
    <row r="1415" spans="9:15" s="167" customFormat="1" ht="15" customHeight="1" x14ac:dyDescent="0.25">
      <c r="I1415" s="25"/>
      <c r="J1415" s="25"/>
      <c r="K1415" s="25"/>
      <c r="L1415" s="25"/>
      <c r="M1415" s="25"/>
      <c r="N1415" s="25"/>
      <c r="O1415" s="25"/>
    </row>
    <row r="1416" spans="9:15" s="167" customFormat="1" ht="15" customHeight="1" x14ac:dyDescent="0.25">
      <c r="I1416" s="25"/>
      <c r="J1416" s="25"/>
      <c r="K1416" s="25"/>
      <c r="L1416" s="25"/>
      <c r="M1416" s="25"/>
      <c r="N1416" s="25"/>
      <c r="O1416" s="25"/>
    </row>
    <row r="1417" spans="9:15" s="167" customFormat="1" ht="15" customHeight="1" x14ac:dyDescent="0.25">
      <c r="I1417" s="25"/>
      <c r="J1417" s="25"/>
      <c r="K1417" s="25"/>
      <c r="L1417" s="25"/>
      <c r="M1417" s="25"/>
      <c r="N1417" s="25"/>
      <c r="O1417" s="25"/>
    </row>
    <row r="1418" spans="9:15" s="167" customFormat="1" ht="15" customHeight="1" x14ac:dyDescent="0.25">
      <c r="I1418" s="25"/>
      <c r="J1418" s="25"/>
      <c r="K1418" s="25"/>
      <c r="L1418" s="25"/>
      <c r="M1418" s="25"/>
      <c r="N1418" s="25"/>
      <c r="O1418" s="25"/>
    </row>
    <row r="1419" spans="9:15" s="167" customFormat="1" ht="15" customHeight="1" x14ac:dyDescent="0.25">
      <c r="I1419" s="25"/>
      <c r="J1419" s="25"/>
      <c r="K1419" s="25"/>
      <c r="L1419" s="25"/>
      <c r="M1419" s="25"/>
      <c r="N1419" s="25"/>
      <c r="O1419" s="25"/>
    </row>
    <row r="1420" spans="9:15" s="167" customFormat="1" ht="15" customHeight="1" x14ac:dyDescent="0.25">
      <c r="I1420" s="25"/>
      <c r="J1420" s="25"/>
      <c r="K1420" s="25"/>
      <c r="L1420" s="25"/>
      <c r="M1420" s="25"/>
      <c r="N1420" s="25"/>
      <c r="O1420" s="25"/>
    </row>
    <row r="1421" spans="9:15" s="167" customFormat="1" ht="15" customHeight="1" x14ac:dyDescent="0.25">
      <c r="I1421" s="25"/>
      <c r="J1421" s="25"/>
      <c r="K1421" s="25"/>
      <c r="L1421" s="25"/>
      <c r="M1421" s="25"/>
      <c r="N1421" s="25"/>
      <c r="O1421" s="25"/>
    </row>
    <row r="1422" spans="9:15" s="167" customFormat="1" ht="15" customHeight="1" x14ac:dyDescent="0.25">
      <c r="I1422" s="25"/>
      <c r="J1422" s="25"/>
      <c r="K1422" s="25"/>
      <c r="L1422" s="25"/>
      <c r="M1422" s="25"/>
      <c r="N1422" s="25"/>
      <c r="O1422" s="25"/>
    </row>
    <row r="1423" spans="9:15" s="167" customFormat="1" ht="15" customHeight="1" x14ac:dyDescent="0.25">
      <c r="I1423" s="25"/>
      <c r="J1423" s="25"/>
      <c r="K1423" s="25"/>
      <c r="L1423" s="25"/>
      <c r="M1423" s="25"/>
      <c r="N1423" s="25"/>
      <c r="O1423" s="25"/>
    </row>
    <row r="1424" spans="9:15" s="167" customFormat="1" ht="15" customHeight="1" x14ac:dyDescent="0.25">
      <c r="I1424" s="25"/>
      <c r="J1424" s="25"/>
      <c r="K1424" s="25"/>
      <c r="L1424" s="25"/>
      <c r="M1424" s="25"/>
      <c r="N1424" s="25"/>
      <c r="O1424" s="25"/>
    </row>
    <row r="1425" spans="9:15" s="167" customFormat="1" ht="15" customHeight="1" x14ac:dyDescent="0.25">
      <c r="I1425" s="25"/>
      <c r="J1425" s="25"/>
      <c r="K1425" s="25"/>
      <c r="L1425" s="25"/>
      <c r="M1425" s="25"/>
      <c r="N1425" s="25"/>
      <c r="O1425" s="25"/>
    </row>
    <row r="1426" spans="9:15" s="167" customFormat="1" ht="15" customHeight="1" x14ac:dyDescent="0.25">
      <c r="I1426" s="25"/>
      <c r="J1426" s="25"/>
      <c r="K1426" s="25"/>
      <c r="L1426" s="25"/>
      <c r="M1426" s="25"/>
      <c r="N1426" s="25"/>
      <c r="O1426" s="25"/>
    </row>
    <row r="1427" spans="9:15" s="167" customFormat="1" ht="15" customHeight="1" x14ac:dyDescent="0.25">
      <c r="I1427" s="25"/>
      <c r="J1427" s="25"/>
      <c r="K1427" s="25"/>
      <c r="L1427" s="25"/>
      <c r="M1427" s="25"/>
      <c r="N1427" s="25"/>
      <c r="O1427" s="25"/>
    </row>
    <row r="1428" spans="9:15" s="167" customFormat="1" ht="15" customHeight="1" x14ac:dyDescent="0.25">
      <c r="I1428" s="25"/>
      <c r="J1428" s="25"/>
      <c r="K1428" s="25"/>
      <c r="L1428" s="25"/>
      <c r="M1428" s="25"/>
      <c r="N1428" s="25"/>
      <c r="O1428" s="25"/>
    </row>
    <row r="1429" spans="9:15" s="167" customFormat="1" ht="15" customHeight="1" x14ac:dyDescent="0.25">
      <c r="I1429" s="25"/>
      <c r="J1429" s="25"/>
      <c r="K1429" s="25"/>
      <c r="L1429" s="25"/>
      <c r="M1429" s="25"/>
      <c r="N1429" s="25"/>
      <c r="O1429" s="25"/>
    </row>
    <row r="1430" spans="9:15" s="167" customFormat="1" ht="15" customHeight="1" x14ac:dyDescent="0.25">
      <c r="I1430" s="25"/>
      <c r="J1430" s="25"/>
      <c r="K1430" s="25"/>
      <c r="L1430" s="25"/>
      <c r="M1430" s="25"/>
      <c r="N1430" s="25"/>
      <c r="O1430" s="25"/>
    </row>
    <row r="1431" spans="9:15" s="167" customFormat="1" ht="15" customHeight="1" x14ac:dyDescent="0.25">
      <c r="I1431" s="25"/>
      <c r="J1431" s="25"/>
      <c r="K1431" s="25"/>
      <c r="L1431" s="25"/>
      <c r="M1431" s="25"/>
      <c r="N1431" s="25"/>
      <c r="O1431" s="25"/>
    </row>
    <row r="1432" spans="9:15" s="167" customFormat="1" ht="15" customHeight="1" x14ac:dyDescent="0.25">
      <c r="I1432" s="25"/>
      <c r="J1432" s="25"/>
      <c r="K1432" s="25"/>
      <c r="L1432" s="25"/>
      <c r="M1432" s="25"/>
      <c r="N1432" s="25"/>
      <c r="O1432" s="25"/>
    </row>
    <row r="1433" spans="9:15" s="167" customFormat="1" ht="15" customHeight="1" x14ac:dyDescent="0.25">
      <c r="I1433" s="25"/>
      <c r="J1433" s="25"/>
      <c r="K1433" s="25"/>
      <c r="L1433" s="25"/>
      <c r="M1433" s="25"/>
      <c r="N1433" s="25"/>
      <c r="O1433" s="25"/>
    </row>
    <row r="1434" spans="9:15" s="167" customFormat="1" ht="15" customHeight="1" x14ac:dyDescent="0.25">
      <c r="I1434" s="25"/>
      <c r="J1434" s="25"/>
      <c r="K1434" s="25"/>
      <c r="L1434" s="25"/>
      <c r="M1434" s="25"/>
      <c r="N1434" s="25"/>
      <c r="O1434" s="25"/>
    </row>
    <row r="1435" spans="9:15" s="167" customFormat="1" ht="15" customHeight="1" x14ac:dyDescent="0.25">
      <c r="I1435" s="25"/>
      <c r="J1435" s="25"/>
      <c r="K1435" s="25"/>
      <c r="L1435" s="25"/>
      <c r="M1435" s="25"/>
      <c r="N1435" s="25"/>
      <c r="O1435" s="25"/>
    </row>
    <row r="1436" spans="9:15" s="167" customFormat="1" ht="15" customHeight="1" x14ac:dyDescent="0.25">
      <c r="I1436" s="25"/>
      <c r="J1436" s="25"/>
      <c r="K1436" s="25"/>
      <c r="L1436" s="25"/>
      <c r="M1436" s="25"/>
      <c r="N1436" s="25"/>
      <c r="O1436" s="25"/>
    </row>
    <row r="1437" spans="9:15" s="167" customFormat="1" ht="15" customHeight="1" x14ac:dyDescent="0.25">
      <c r="I1437" s="25"/>
      <c r="J1437" s="25"/>
      <c r="K1437" s="25"/>
      <c r="L1437" s="25"/>
      <c r="M1437" s="25"/>
      <c r="N1437" s="25"/>
      <c r="O1437" s="25"/>
    </row>
    <row r="1438" spans="9:15" s="167" customFormat="1" ht="15" customHeight="1" x14ac:dyDescent="0.25">
      <c r="I1438" s="25"/>
      <c r="J1438" s="25"/>
      <c r="K1438" s="25"/>
      <c r="L1438" s="25"/>
      <c r="M1438" s="25"/>
      <c r="N1438" s="25"/>
      <c r="O1438" s="25"/>
    </row>
    <row r="1439" spans="9:15" s="167" customFormat="1" ht="15" customHeight="1" x14ac:dyDescent="0.25">
      <c r="I1439" s="25"/>
      <c r="J1439" s="25"/>
      <c r="K1439" s="25"/>
      <c r="L1439" s="25"/>
      <c r="M1439" s="25"/>
      <c r="N1439" s="25"/>
      <c r="O1439" s="25"/>
    </row>
    <row r="1440" spans="9:15" s="167" customFormat="1" ht="15" customHeight="1" x14ac:dyDescent="0.25">
      <c r="I1440" s="25"/>
      <c r="J1440" s="25"/>
      <c r="K1440" s="25"/>
      <c r="L1440" s="25"/>
      <c r="M1440" s="25"/>
      <c r="N1440" s="25"/>
      <c r="O1440" s="25"/>
    </row>
    <row r="1441" spans="9:15" s="167" customFormat="1" ht="15" customHeight="1" x14ac:dyDescent="0.25">
      <c r="I1441" s="25"/>
      <c r="J1441" s="25"/>
      <c r="K1441" s="25"/>
      <c r="L1441" s="25"/>
      <c r="M1441" s="25"/>
      <c r="N1441" s="25"/>
      <c r="O1441" s="25"/>
    </row>
    <row r="1442" spans="9:15" s="167" customFormat="1" ht="15" customHeight="1" x14ac:dyDescent="0.25">
      <c r="I1442" s="25"/>
      <c r="J1442" s="25"/>
      <c r="K1442" s="25"/>
      <c r="L1442" s="25"/>
      <c r="M1442" s="25"/>
      <c r="N1442" s="25"/>
      <c r="O1442" s="25"/>
    </row>
    <row r="1443" spans="9:15" s="167" customFormat="1" ht="15" customHeight="1" x14ac:dyDescent="0.25">
      <c r="I1443" s="25"/>
      <c r="J1443" s="25"/>
      <c r="K1443" s="25"/>
      <c r="L1443" s="25"/>
      <c r="M1443" s="25"/>
      <c r="N1443" s="25"/>
      <c r="O1443" s="25"/>
    </row>
    <row r="1444" spans="9:15" s="167" customFormat="1" ht="15" customHeight="1" x14ac:dyDescent="0.25">
      <c r="I1444" s="25"/>
      <c r="J1444" s="25"/>
      <c r="K1444" s="25"/>
      <c r="L1444" s="25"/>
      <c r="M1444" s="25"/>
      <c r="N1444" s="25"/>
      <c r="O1444" s="25"/>
    </row>
    <row r="1445" spans="9:15" s="167" customFormat="1" ht="15" customHeight="1" x14ac:dyDescent="0.25">
      <c r="I1445" s="25"/>
      <c r="J1445" s="25"/>
      <c r="K1445" s="25"/>
      <c r="L1445" s="25"/>
      <c r="M1445" s="25"/>
      <c r="N1445" s="25"/>
      <c r="O1445" s="25"/>
    </row>
    <row r="1446" spans="9:15" s="167" customFormat="1" ht="15" customHeight="1" x14ac:dyDescent="0.25">
      <c r="I1446" s="25"/>
      <c r="J1446" s="25"/>
      <c r="K1446" s="25"/>
      <c r="L1446" s="25"/>
      <c r="M1446" s="25"/>
      <c r="N1446" s="25"/>
      <c r="O1446" s="25"/>
    </row>
    <row r="1447" spans="9:15" s="167" customFormat="1" ht="15" customHeight="1" x14ac:dyDescent="0.25">
      <c r="I1447" s="25"/>
      <c r="J1447" s="25"/>
      <c r="K1447" s="25"/>
      <c r="L1447" s="25"/>
      <c r="M1447" s="25"/>
      <c r="N1447" s="25"/>
      <c r="O1447" s="25"/>
    </row>
    <row r="1448" spans="9:15" s="167" customFormat="1" ht="15" customHeight="1" x14ac:dyDescent="0.25">
      <c r="I1448" s="25"/>
      <c r="J1448" s="25"/>
      <c r="K1448" s="25"/>
      <c r="L1448" s="25"/>
      <c r="M1448" s="25"/>
      <c r="N1448" s="25"/>
      <c r="O1448" s="25"/>
    </row>
    <row r="1449" spans="9:15" s="167" customFormat="1" ht="15" customHeight="1" x14ac:dyDescent="0.25">
      <c r="I1449" s="25"/>
      <c r="J1449" s="25"/>
      <c r="K1449" s="25"/>
      <c r="L1449" s="25"/>
      <c r="M1449" s="25"/>
      <c r="N1449" s="25"/>
      <c r="O1449" s="25"/>
    </row>
    <row r="1450" spans="9:15" s="167" customFormat="1" ht="15" customHeight="1" x14ac:dyDescent="0.25">
      <c r="I1450" s="25"/>
      <c r="J1450" s="25"/>
      <c r="K1450" s="25"/>
      <c r="L1450" s="25"/>
      <c r="M1450" s="25"/>
      <c r="N1450" s="25"/>
      <c r="O1450" s="25"/>
    </row>
    <row r="1451" spans="9:15" s="167" customFormat="1" ht="15" customHeight="1" x14ac:dyDescent="0.25">
      <c r="I1451" s="25"/>
      <c r="J1451" s="25"/>
      <c r="K1451" s="25"/>
      <c r="L1451" s="25"/>
      <c r="M1451" s="25"/>
      <c r="N1451" s="25"/>
      <c r="O1451" s="25"/>
    </row>
    <row r="1452" spans="9:15" s="167" customFormat="1" ht="15" customHeight="1" x14ac:dyDescent="0.25">
      <c r="I1452" s="25"/>
      <c r="J1452" s="25"/>
      <c r="K1452" s="25"/>
      <c r="L1452" s="25"/>
      <c r="M1452" s="25"/>
      <c r="N1452" s="25"/>
      <c r="O1452" s="25"/>
    </row>
    <row r="1453" spans="9:15" s="167" customFormat="1" ht="15" customHeight="1" x14ac:dyDescent="0.25">
      <c r="I1453" s="25"/>
      <c r="J1453" s="25"/>
      <c r="K1453" s="25"/>
      <c r="L1453" s="25"/>
      <c r="M1453" s="25"/>
      <c r="N1453" s="25"/>
      <c r="O1453" s="25"/>
    </row>
    <row r="1454" spans="9:15" s="167" customFormat="1" ht="15" customHeight="1" x14ac:dyDescent="0.25">
      <c r="I1454" s="25"/>
      <c r="J1454" s="25"/>
      <c r="K1454" s="25"/>
      <c r="L1454" s="25"/>
      <c r="M1454" s="25"/>
      <c r="N1454" s="25"/>
      <c r="O1454" s="25"/>
    </row>
    <row r="1455" spans="9:15" s="167" customFormat="1" ht="15" customHeight="1" x14ac:dyDescent="0.25">
      <c r="I1455" s="25"/>
      <c r="J1455" s="25"/>
      <c r="K1455" s="25"/>
      <c r="L1455" s="25"/>
      <c r="M1455" s="25"/>
      <c r="N1455" s="25"/>
      <c r="O1455" s="25"/>
    </row>
    <row r="1456" spans="9:15" s="167" customFormat="1" ht="15" customHeight="1" x14ac:dyDescent="0.25">
      <c r="I1456" s="25"/>
      <c r="J1456" s="25"/>
      <c r="K1456" s="25"/>
      <c r="L1456" s="25"/>
      <c r="M1456" s="25"/>
      <c r="N1456" s="25"/>
      <c r="O1456" s="25"/>
    </row>
    <row r="1457" spans="9:15" s="167" customFormat="1" ht="15" customHeight="1" x14ac:dyDescent="0.25">
      <c r="I1457" s="25"/>
      <c r="J1457" s="25"/>
      <c r="K1457" s="25"/>
      <c r="L1457" s="25"/>
      <c r="M1457" s="25"/>
      <c r="N1457" s="25"/>
      <c r="O1457" s="25"/>
    </row>
    <row r="1458" spans="9:15" s="167" customFormat="1" ht="15" customHeight="1" x14ac:dyDescent="0.25">
      <c r="I1458" s="25"/>
      <c r="J1458" s="25"/>
      <c r="K1458" s="25"/>
      <c r="L1458" s="25"/>
      <c r="M1458" s="25"/>
      <c r="N1458" s="25"/>
      <c r="O1458" s="25"/>
    </row>
    <row r="1459" spans="9:15" s="167" customFormat="1" ht="15" customHeight="1" x14ac:dyDescent="0.25">
      <c r="I1459" s="25"/>
      <c r="J1459" s="25"/>
      <c r="K1459" s="25"/>
      <c r="L1459" s="25"/>
      <c r="M1459" s="25"/>
      <c r="N1459" s="25"/>
      <c r="O1459" s="25"/>
    </row>
    <row r="1460" spans="9:15" s="167" customFormat="1" ht="15" customHeight="1" x14ac:dyDescent="0.25">
      <c r="I1460" s="25"/>
      <c r="J1460" s="25"/>
      <c r="K1460" s="25"/>
      <c r="L1460" s="25"/>
      <c r="M1460" s="25"/>
      <c r="N1460" s="25"/>
      <c r="O1460" s="25"/>
    </row>
    <row r="1461" spans="9:15" s="167" customFormat="1" ht="15" customHeight="1" x14ac:dyDescent="0.25">
      <c r="I1461" s="25"/>
      <c r="J1461" s="25"/>
      <c r="K1461" s="25"/>
      <c r="L1461" s="25"/>
      <c r="M1461" s="25"/>
      <c r="N1461" s="25"/>
      <c r="O1461" s="25"/>
    </row>
    <row r="1462" spans="9:15" s="167" customFormat="1" ht="15" customHeight="1" x14ac:dyDescent="0.25">
      <c r="I1462" s="25"/>
      <c r="J1462" s="25"/>
      <c r="K1462" s="25"/>
      <c r="L1462" s="25"/>
      <c r="M1462" s="25"/>
      <c r="N1462" s="25"/>
      <c r="O1462" s="25"/>
    </row>
    <row r="1463" spans="9:15" s="167" customFormat="1" ht="15" customHeight="1" x14ac:dyDescent="0.25">
      <c r="I1463" s="25"/>
      <c r="J1463" s="25"/>
      <c r="K1463" s="25"/>
      <c r="L1463" s="25"/>
      <c r="M1463" s="25"/>
      <c r="N1463" s="25"/>
      <c r="O1463" s="25"/>
    </row>
    <row r="1464" spans="9:15" s="167" customFormat="1" ht="15" customHeight="1" x14ac:dyDescent="0.25">
      <c r="I1464" s="25"/>
      <c r="J1464" s="25"/>
      <c r="K1464" s="25"/>
      <c r="L1464" s="25"/>
      <c r="M1464" s="25"/>
      <c r="N1464" s="25"/>
      <c r="O1464" s="25"/>
    </row>
    <row r="1465" spans="9:15" s="167" customFormat="1" ht="15" customHeight="1" x14ac:dyDescent="0.25">
      <c r="I1465" s="25"/>
      <c r="J1465" s="25"/>
      <c r="K1465" s="25"/>
      <c r="L1465" s="25"/>
      <c r="M1465" s="25"/>
      <c r="N1465" s="25"/>
      <c r="O1465" s="25"/>
    </row>
    <row r="1466" spans="9:15" s="167" customFormat="1" ht="15" customHeight="1" x14ac:dyDescent="0.25">
      <c r="I1466" s="25"/>
      <c r="J1466" s="25"/>
      <c r="K1466" s="25"/>
      <c r="L1466" s="25"/>
      <c r="M1466" s="25"/>
      <c r="N1466" s="25"/>
      <c r="O1466" s="25"/>
    </row>
    <row r="1467" spans="9:15" s="167" customFormat="1" ht="15" customHeight="1" x14ac:dyDescent="0.25">
      <c r="I1467" s="25"/>
      <c r="J1467" s="25"/>
      <c r="K1467" s="25"/>
      <c r="L1467" s="25"/>
      <c r="M1467" s="25"/>
      <c r="N1467" s="25"/>
      <c r="O1467" s="25"/>
    </row>
    <row r="1468" spans="9:15" s="167" customFormat="1" ht="15" customHeight="1" x14ac:dyDescent="0.25">
      <c r="I1468" s="25"/>
      <c r="J1468" s="25"/>
      <c r="K1468" s="25"/>
      <c r="L1468" s="25"/>
      <c r="M1468" s="25"/>
      <c r="N1468" s="25"/>
      <c r="O1468" s="25"/>
    </row>
    <row r="1469" spans="9:15" s="167" customFormat="1" ht="15" customHeight="1" x14ac:dyDescent="0.25">
      <c r="I1469" s="25"/>
      <c r="J1469" s="25"/>
      <c r="K1469" s="25"/>
      <c r="L1469" s="25"/>
      <c r="M1469" s="25"/>
      <c r="N1469" s="25"/>
      <c r="O1469" s="25"/>
    </row>
    <row r="1470" spans="9:15" s="167" customFormat="1" ht="15" customHeight="1" x14ac:dyDescent="0.25">
      <c r="I1470" s="25"/>
      <c r="J1470" s="25"/>
      <c r="K1470" s="25"/>
      <c r="L1470" s="25"/>
      <c r="M1470" s="25"/>
      <c r="N1470" s="25"/>
      <c r="O1470" s="25"/>
    </row>
    <row r="1471" spans="9:15" s="167" customFormat="1" ht="15" customHeight="1" x14ac:dyDescent="0.25">
      <c r="I1471" s="25"/>
      <c r="J1471" s="25"/>
      <c r="K1471" s="25"/>
      <c r="L1471" s="25"/>
      <c r="M1471" s="25"/>
      <c r="N1471" s="25"/>
      <c r="O1471" s="25"/>
    </row>
    <row r="1472" spans="9:15" s="167" customFormat="1" ht="15" customHeight="1" x14ac:dyDescent="0.25">
      <c r="I1472" s="25"/>
      <c r="J1472" s="25"/>
      <c r="K1472" s="25"/>
      <c r="L1472" s="25"/>
      <c r="M1472" s="25"/>
      <c r="N1472" s="25"/>
      <c r="O1472" s="25"/>
    </row>
    <row r="1473" spans="9:15" s="167" customFormat="1" ht="15" customHeight="1" x14ac:dyDescent="0.25">
      <c r="I1473" s="25"/>
      <c r="J1473" s="25"/>
      <c r="K1473" s="25"/>
      <c r="L1473" s="25"/>
      <c r="M1473" s="25"/>
      <c r="N1473" s="25"/>
      <c r="O1473" s="25"/>
    </row>
    <row r="1474" spans="9:15" s="167" customFormat="1" ht="15" customHeight="1" x14ac:dyDescent="0.25">
      <c r="I1474" s="25"/>
      <c r="J1474" s="25"/>
      <c r="K1474" s="25"/>
      <c r="L1474" s="25"/>
      <c r="M1474" s="25"/>
      <c r="N1474" s="25"/>
      <c r="O1474" s="25"/>
    </row>
    <row r="1475" spans="9:15" s="167" customFormat="1" ht="15" customHeight="1" x14ac:dyDescent="0.25">
      <c r="I1475" s="25"/>
      <c r="J1475" s="25"/>
      <c r="K1475" s="25"/>
      <c r="L1475" s="25"/>
      <c r="M1475" s="25"/>
      <c r="N1475" s="25"/>
      <c r="O1475" s="25"/>
    </row>
    <row r="1476" spans="9:15" s="167" customFormat="1" ht="15" customHeight="1" x14ac:dyDescent="0.25">
      <c r="I1476" s="25"/>
      <c r="J1476" s="25"/>
      <c r="K1476" s="25"/>
      <c r="L1476" s="25"/>
      <c r="M1476" s="25"/>
      <c r="N1476" s="25"/>
      <c r="O1476" s="25"/>
    </row>
    <row r="1477" spans="9:15" s="167" customFormat="1" ht="15" customHeight="1" x14ac:dyDescent="0.25">
      <c r="I1477" s="25"/>
      <c r="J1477" s="25"/>
      <c r="K1477" s="25"/>
      <c r="L1477" s="25"/>
      <c r="M1477" s="25"/>
      <c r="N1477" s="25"/>
      <c r="O1477" s="25"/>
    </row>
    <row r="1478" spans="9:15" s="167" customFormat="1" ht="15" customHeight="1" x14ac:dyDescent="0.25">
      <c r="I1478" s="25"/>
      <c r="J1478" s="25"/>
      <c r="K1478" s="25"/>
      <c r="L1478" s="25"/>
      <c r="M1478" s="25"/>
      <c r="N1478" s="25"/>
      <c r="O1478" s="25"/>
    </row>
    <row r="1479" spans="9:15" s="167" customFormat="1" ht="15" customHeight="1" x14ac:dyDescent="0.25">
      <c r="I1479" s="25"/>
      <c r="J1479" s="25"/>
      <c r="K1479" s="25"/>
      <c r="L1479" s="25"/>
      <c r="M1479" s="25"/>
      <c r="N1479" s="25"/>
      <c r="O1479" s="25"/>
    </row>
    <row r="1480" spans="9:15" s="167" customFormat="1" ht="15" customHeight="1" x14ac:dyDescent="0.25">
      <c r="I1480" s="25"/>
      <c r="J1480" s="25"/>
      <c r="K1480" s="25"/>
      <c r="L1480" s="25"/>
      <c r="M1480" s="25"/>
      <c r="N1480" s="25"/>
      <c r="O1480" s="25"/>
    </row>
    <row r="1481" spans="9:15" s="167" customFormat="1" ht="15" customHeight="1" x14ac:dyDescent="0.25">
      <c r="I1481" s="25"/>
      <c r="J1481" s="25"/>
      <c r="K1481" s="25"/>
      <c r="L1481" s="25"/>
      <c r="M1481" s="25"/>
      <c r="N1481" s="25"/>
      <c r="O1481" s="25"/>
    </row>
    <row r="1482" spans="9:15" s="167" customFormat="1" ht="15" customHeight="1" x14ac:dyDescent="0.25">
      <c r="I1482" s="25"/>
      <c r="J1482" s="25"/>
      <c r="K1482" s="25"/>
      <c r="L1482" s="25"/>
      <c r="M1482" s="25"/>
      <c r="N1482" s="25"/>
      <c r="O1482" s="25"/>
    </row>
    <row r="1483" spans="9:15" s="167" customFormat="1" ht="15" customHeight="1" x14ac:dyDescent="0.25">
      <c r="I1483" s="25"/>
      <c r="J1483" s="25"/>
      <c r="K1483" s="25"/>
      <c r="L1483" s="25"/>
      <c r="M1483" s="25"/>
      <c r="N1483" s="25"/>
      <c r="O1483" s="25"/>
    </row>
    <row r="1484" spans="9:15" s="167" customFormat="1" ht="15" customHeight="1" x14ac:dyDescent="0.25">
      <c r="I1484" s="25"/>
      <c r="J1484" s="25"/>
      <c r="K1484" s="25"/>
      <c r="L1484" s="25"/>
      <c r="M1484" s="25"/>
      <c r="N1484" s="25"/>
      <c r="O1484" s="25"/>
    </row>
    <row r="1485" spans="9:15" s="167" customFormat="1" ht="15" customHeight="1" x14ac:dyDescent="0.25">
      <c r="I1485" s="25"/>
      <c r="J1485" s="25"/>
      <c r="K1485" s="25"/>
      <c r="L1485" s="25"/>
      <c r="M1485" s="25"/>
      <c r="N1485" s="25"/>
      <c r="O1485" s="25"/>
    </row>
    <row r="1486" spans="9:15" s="167" customFormat="1" ht="15" customHeight="1" x14ac:dyDescent="0.25">
      <c r="I1486" s="25"/>
      <c r="J1486" s="25"/>
      <c r="K1486" s="25"/>
      <c r="L1486" s="25"/>
      <c r="M1486" s="25"/>
      <c r="N1486" s="25"/>
      <c r="O1486" s="25"/>
    </row>
    <row r="1487" spans="9:15" s="167" customFormat="1" ht="15" customHeight="1" x14ac:dyDescent="0.25">
      <c r="I1487" s="25"/>
      <c r="J1487" s="25"/>
      <c r="K1487" s="25"/>
      <c r="L1487" s="25"/>
      <c r="M1487" s="25"/>
      <c r="N1487" s="25"/>
      <c r="O1487" s="25"/>
    </row>
    <row r="1488" spans="9:15" s="167" customFormat="1" ht="15" customHeight="1" x14ac:dyDescent="0.25">
      <c r="I1488" s="25"/>
      <c r="J1488" s="25"/>
      <c r="K1488" s="25"/>
      <c r="L1488" s="25"/>
      <c r="M1488" s="25"/>
      <c r="N1488" s="25"/>
      <c r="O1488" s="25"/>
    </row>
    <row r="1489" spans="9:15" s="167" customFormat="1" ht="15" customHeight="1" x14ac:dyDescent="0.25">
      <c r="I1489" s="25"/>
      <c r="J1489" s="25"/>
      <c r="K1489" s="25"/>
      <c r="L1489" s="25"/>
      <c r="M1489" s="25"/>
      <c r="N1489" s="25"/>
      <c r="O1489" s="25"/>
    </row>
    <row r="1490" spans="9:15" s="167" customFormat="1" ht="15" customHeight="1" x14ac:dyDescent="0.25">
      <c r="I1490" s="25"/>
      <c r="J1490" s="25"/>
      <c r="K1490" s="25"/>
      <c r="L1490" s="25"/>
      <c r="M1490" s="25"/>
      <c r="N1490" s="25"/>
      <c r="O1490" s="25"/>
    </row>
    <row r="1491" spans="9:15" s="167" customFormat="1" ht="15" customHeight="1" x14ac:dyDescent="0.25">
      <c r="I1491" s="25"/>
      <c r="J1491" s="25"/>
      <c r="K1491" s="25"/>
      <c r="L1491" s="25"/>
      <c r="M1491" s="25"/>
      <c r="N1491" s="25"/>
      <c r="O1491" s="25"/>
    </row>
    <row r="1492" spans="9:15" s="167" customFormat="1" ht="15" customHeight="1" x14ac:dyDescent="0.25">
      <c r="I1492" s="25"/>
      <c r="J1492" s="25"/>
      <c r="K1492" s="25"/>
      <c r="L1492" s="25"/>
      <c r="M1492" s="25"/>
      <c r="N1492" s="25"/>
      <c r="O1492" s="25"/>
    </row>
    <row r="1493" spans="9:15" s="167" customFormat="1" ht="15" customHeight="1" x14ac:dyDescent="0.25">
      <c r="I1493" s="25"/>
      <c r="J1493" s="25"/>
      <c r="K1493" s="25"/>
      <c r="L1493" s="25"/>
      <c r="M1493" s="25"/>
      <c r="N1493" s="25"/>
      <c r="O1493" s="25"/>
    </row>
    <row r="1494" spans="9:15" s="167" customFormat="1" ht="15" customHeight="1" x14ac:dyDescent="0.25">
      <c r="I1494" s="25"/>
      <c r="J1494" s="25"/>
      <c r="K1494" s="25"/>
      <c r="L1494" s="25"/>
      <c r="M1494" s="25"/>
      <c r="N1494" s="25"/>
      <c r="O1494" s="25"/>
    </row>
    <row r="1495" spans="9:15" s="167" customFormat="1" ht="15" customHeight="1" x14ac:dyDescent="0.25">
      <c r="I1495" s="25"/>
      <c r="J1495" s="25"/>
      <c r="K1495" s="25"/>
      <c r="L1495" s="25"/>
      <c r="M1495" s="25"/>
      <c r="N1495" s="25"/>
      <c r="O1495" s="25"/>
    </row>
    <row r="1496" spans="9:15" s="167" customFormat="1" ht="15" customHeight="1" x14ac:dyDescent="0.25">
      <c r="I1496" s="25"/>
      <c r="J1496" s="25"/>
      <c r="K1496" s="25"/>
      <c r="L1496" s="25"/>
      <c r="M1496" s="25"/>
      <c r="N1496" s="25"/>
      <c r="O1496" s="25"/>
    </row>
    <row r="1497" spans="9:15" s="167" customFormat="1" ht="15" customHeight="1" x14ac:dyDescent="0.25">
      <c r="I1497" s="25"/>
      <c r="J1497" s="25"/>
      <c r="K1497" s="25"/>
      <c r="L1497" s="25"/>
      <c r="M1497" s="25"/>
      <c r="N1497" s="25"/>
      <c r="O1497" s="25"/>
    </row>
    <row r="1498" spans="9:15" s="167" customFormat="1" ht="15" customHeight="1" x14ac:dyDescent="0.25">
      <c r="I1498" s="25"/>
      <c r="J1498" s="25"/>
      <c r="K1498" s="25"/>
      <c r="L1498" s="25"/>
      <c r="M1498" s="25"/>
      <c r="N1498" s="25"/>
      <c r="O1498" s="25"/>
    </row>
    <row r="1499" spans="9:15" s="167" customFormat="1" ht="15" customHeight="1" x14ac:dyDescent="0.25">
      <c r="I1499" s="25"/>
      <c r="J1499" s="25"/>
      <c r="K1499" s="25"/>
      <c r="L1499" s="25"/>
      <c r="M1499" s="25"/>
      <c r="N1499" s="25"/>
      <c r="O1499" s="25"/>
    </row>
    <row r="1500" spans="9:15" s="167" customFormat="1" ht="15" customHeight="1" x14ac:dyDescent="0.25">
      <c r="I1500" s="25"/>
      <c r="J1500" s="25"/>
      <c r="K1500" s="25"/>
      <c r="L1500" s="25"/>
      <c r="M1500" s="25"/>
      <c r="N1500" s="25"/>
      <c r="O1500" s="25"/>
    </row>
    <row r="1501" spans="9:15" s="167" customFormat="1" ht="15" customHeight="1" x14ac:dyDescent="0.25">
      <c r="I1501" s="25"/>
      <c r="J1501" s="25"/>
      <c r="K1501" s="25"/>
      <c r="L1501" s="25"/>
      <c r="M1501" s="25"/>
      <c r="N1501" s="25"/>
      <c r="O1501" s="25"/>
    </row>
    <row r="1502" spans="9:15" s="167" customFormat="1" ht="15" customHeight="1" x14ac:dyDescent="0.25">
      <c r="I1502" s="25"/>
      <c r="J1502" s="25"/>
      <c r="K1502" s="25"/>
      <c r="L1502" s="25"/>
      <c r="M1502" s="25"/>
      <c r="N1502" s="25"/>
      <c r="O1502" s="25"/>
    </row>
    <row r="1503" spans="9:15" s="167" customFormat="1" ht="15" customHeight="1" x14ac:dyDescent="0.25">
      <c r="I1503" s="25"/>
      <c r="J1503" s="25"/>
      <c r="K1503" s="25"/>
      <c r="L1503" s="25"/>
      <c r="M1503" s="25"/>
      <c r="N1503" s="25"/>
      <c r="O1503" s="25"/>
    </row>
    <row r="1504" spans="9:15" s="167" customFormat="1" ht="15" customHeight="1" x14ac:dyDescent="0.25">
      <c r="I1504" s="25"/>
      <c r="J1504" s="25"/>
      <c r="K1504" s="25"/>
      <c r="L1504" s="25"/>
      <c r="M1504" s="25"/>
      <c r="N1504" s="25"/>
      <c r="O1504" s="25"/>
    </row>
    <row r="1505" spans="9:15" s="167" customFormat="1" ht="15" customHeight="1" x14ac:dyDescent="0.25">
      <c r="I1505" s="25"/>
      <c r="J1505" s="25"/>
      <c r="K1505" s="25"/>
      <c r="L1505" s="25"/>
      <c r="M1505" s="25"/>
      <c r="N1505" s="25"/>
      <c r="O1505" s="25"/>
    </row>
    <row r="1506" spans="9:15" s="167" customFormat="1" ht="15" customHeight="1" x14ac:dyDescent="0.25">
      <c r="I1506" s="25"/>
      <c r="J1506" s="25"/>
      <c r="K1506" s="25"/>
      <c r="L1506" s="25"/>
      <c r="M1506" s="25"/>
      <c r="N1506" s="25"/>
      <c r="O1506" s="25"/>
    </row>
    <row r="1507" spans="9:15" s="167" customFormat="1" ht="15" customHeight="1" x14ac:dyDescent="0.25">
      <c r="I1507" s="25"/>
      <c r="J1507" s="25"/>
      <c r="K1507" s="25"/>
      <c r="L1507" s="25"/>
      <c r="M1507" s="25"/>
      <c r="N1507" s="25"/>
      <c r="O1507" s="25"/>
    </row>
    <row r="1508" spans="9:15" s="167" customFormat="1" ht="15" customHeight="1" x14ac:dyDescent="0.25">
      <c r="I1508" s="25"/>
      <c r="J1508" s="25"/>
      <c r="K1508" s="25"/>
      <c r="L1508" s="25"/>
      <c r="M1508" s="25"/>
      <c r="N1508" s="25"/>
      <c r="O1508" s="25"/>
    </row>
    <row r="1509" spans="9:15" s="167" customFormat="1" ht="15" customHeight="1" x14ac:dyDescent="0.25">
      <c r="I1509" s="25"/>
      <c r="J1509" s="25"/>
      <c r="K1509" s="25"/>
      <c r="L1509" s="25"/>
      <c r="M1509" s="25"/>
      <c r="N1509" s="25"/>
      <c r="O1509" s="25"/>
    </row>
    <row r="1510" spans="9:15" s="167" customFormat="1" ht="15" customHeight="1" x14ac:dyDescent="0.25">
      <c r="I1510" s="25"/>
      <c r="J1510" s="25"/>
      <c r="K1510" s="25"/>
      <c r="L1510" s="25"/>
      <c r="M1510" s="25"/>
      <c r="N1510" s="25"/>
      <c r="O1510" s="25"/>
    </row>
    <row r="1511" spans="9:15" s="167" customFormat="1" ht="15" customHeight="1" x14ac:dyDescent="0.25">
      <c r="I1511" s="25"/>
      <c r="J1511" s="25"/>
      <c r="K1511" s="25"/>
      <c r="L1511" s="25"/>
      <c r="M1511" s="25"/>
      <c r="N1511" s="25"/>
      <c r="O1511" s="25"/>
    </row>
    <row r="1512" spans="9:15" s="167" customFormat="1" ht="15" customHeight="1" x14ac:dyDescent="0.25">
      <c r="I1512" s="25"/>
      <c r="J1512" s="25"/>
      <c r="K1512" s="25"/>
      <c r="L1512" s="25"/>
      <c r="M1512" s="25"/>
      <c r="N1512" s="25"/>
      <c r="O1512" s="25"/>
    </row>
    <row r="1513" spans="9:15" s="167" customFormat="1" ht="15" customHeight="1" x14ac:dyDescent="0.25">
      <c r="I1513" s="25"/>
      <c r="J1513" s="25"/>
      <c r="K1513" s="25"/>
      <c r="L1513" s="25"/>
      <c r="M1513" s="25"/>
      <c r="N1513" s="25"/>
      <c r="O1513" s="25"/>
    </row>
    <row r="1514" spans="9:15" s="167" customFormat="1" ht="15" customHeight="1" x14ac:dyDescent="0.25">
      <c r="I1514" s="25"/>
      <c r="J1514" s="25"/>
      <c r="K1514" s="25"/>
      <c r="L1514" s="25"/>
      <c r="M1514" s="25"/>
      <c r="N1514" s="25"/>
      <c r="O1514" s="25"/>
    </row>
    <row r="1515" spans="9:15" s="167" customFormat="1" ht="15" customHeight="1" x14ac:dyDescent="0.25">
      <c r="I1515" s="25"/>
      <c r="J1515" s="25"/>
      <c r="K1515" s="25"/>
      <c r="L1515" s="25"/>
      <c r="M1515" s="25"/>
      <c r="N1515" s="25"/>
      <c r="O1515" s="25"/>
    </row>
    <row r="1516" spans="9:15" s="167" customFormat="1" ht="15" customHeight="1" x14ac:dyDescent="0.25">
      <c r="I1516" s="25"/>
      <c r="J1516" s="25"/>
      <c r="K1516" s="25"/>
      <c r="L1516" s="25"/>
      <c r="M1516" s="25"/>
      <c r="N1516" s="25"/>
      <c r="O1516" s="25"/>
    </row>
    <row r="1517" spans="9:15" s="167" customFormat="1" ht="15" customHeight="1" x14ac:dyDescent="0.25">
      <c r="I1517" s="25"/>
      <c r="J1517" s="25"/>
      <c r="K1517" s="25"/>
      <c r="L1517" s="25"/>
      <c r="M1517" s="25"/>
      <c r="N1517" s="25"/>
      <c r="O1517" s="25"/>
    </row>
    <row r="1518" spans="9:15" s="167" customFormat="1" ht="15" customHeight="1" x14ac:dyDescent="0.25">
      <c r="I1518" s="25"/>
      <c r="J1518" s="25"/>
      <c r="K1518" s="25"/>
      <c r="L1518" s="25"/>
      <c r="M1518" s="25"/>
      <c r="N1518" s="25"/>
      <c r="O1518" s="25"/>
    </row>
    <row r="1519" spans="9:15" s="167" customFormat="1" ht="15" customHeight="1" x14ac:dyDescent="0.25">
      <c r="I1519" s="25"/>
      <c r="J1519" s="25"/>
      <c r="K1519" s="25"/>
      <c r="L1519" s="25"/>
      <c r="M1519" s="25"/>
      <c r="N1519" s="25"/>
      <c r="O1519" s="25"/>
    </row>
    <row r="1520" spans="9:15" s="167" customFormat="1" ht="15" customHeight="1" x14ac:dyDescent="0.25">
      <c r="I1520" s="25"/>
      <c r="J1520" s="25"/>
      <c r="K1520" s="25"/>
      <c r="L1520" s="25"/>
      <c r="M1520" s="25"/>
      <c r="N1520" s="25"/>
      <c r="O1520" s="25"/>
    </row>
    <row r="1521" spans="9:15" s="167" customFormat="1" ht="15" customHeight="1" x14ac:dyDescent="0.25">
      <c r="I1521" s="25"/>
      <c r="J1521" s="25"/>
      <c r="K1521" s="25"/>
      <c r="L1521" s="25"/>
      <c r="M1521" s="25"/>
      <c r="N1521" s="25"/>
      <c r="O1521" s="25"/>
    </row>
    <row r="1522" spans="9:15" s="167" customFormat="1" ht="15" customHeight="1" x14ac:dyDescent="0.25">
      <c r="I1522" s="25"/>
      <c r="J1522" s="25"/>
      <c r="K1522" s="25"/>
      <c r="L1522" s="25"/>
      <c r="M1522" s="25"/>
      <c r="N1522" s="25"/>
      <c r="O1522" s="25"/>
    </row>
    <row r="1523" spans="9:15" s="167" customFormat="1" ht="15" customHeight="1" x14ac:dyDescent="0.25">
      <c r="I1523" s="25"/>
      <c r="J1523" s="25"/>
      <c r="K1523" s="25"/>
      <c r="L1523" s="25"/>
      <c r="M1523" s="25"/>
      <c r="N1523" s="25"/>
      <c r="O1523" s="25"/>
    </row>
    <row r="1524" spans="9:15" s="167" customFormat="1" ht="15" customHeight="1" x14ac:dyDescent="0.25">
      <c r="I1524" s="25"/>
      <c r="J1524" s="25"/>
      <c r="K1524" s="25"/>
      <c r="L1524" s="25"/>
      <c r="M1524" s="25"/>
      <c r="N1524" s="25"/>
      <c r="O1524" s="25"/>
    </row>
    <row r="1525" spans="9:15" s="167" customFormat="1" ht="15" customHeight="1" x14ac:dyDescent="0.25">
      <c r="I1525" s="25"/>
      <c r="J1525" s="25"/>
      <c r="K1525" s="25"/>
      <c r="L1525" s="25"/>
      <c r="M1525" s="25"/>
      <c r="N1525" s="25"/>
      <c r="O1525" s="25"/>
    </row>
    <row r="1526" spans="9:15" s="167" customFormat="1" ht="15" customHeight="1" x14ac:dyDescent="0.25">
      <c r="I1526" s="25"/>
      <c r="J1526" s="25"/>
      <c r="K1526" s="25"/>
      <c r="L1526" s="25"/>
      <c r="M1526" s="25"/>
      <c r="N1526" s="25"/>
      <c r="O1526" s="25"/>
    </row>
    <row r="1527" spans="9:15" s="167" customFormat="1" ht="15" customHeight="1" x14ac:dyDescent="0.25">
      <c r="I1527" s="25"/>
      <c r="J1527" s="25"/>
      <c r="K1527" s="25"/>
      <c r="L1527" s="25"/>
      <c r="M1527" s="25"/>
      <c r="N1527" s="25"/>
      <c r="O1527" s="25"/>
    </row>
    <row r="1528" spans="9:15" s="167" customFormat="1" ht="15" customHeight="1" x14ac:dyDescent="0.25">
      <c r="I1528" s="25"/>
      <c r="J1528" s="25"/>
      <c r="K1528" s="25"/>
      <c r="L1528" s="25"/>
      <c r="M1528" s="25"/>
      <c r="N1528" s="25"/>
      <c r="O1528" s="25"/>
    </row>
    <row r="1529" spans="9:15" s="167" customFormat="1" ht="15" customHeight="1" x14ac:dyDescent="0.25">
      <c r="I1529" s="25"/>
      <c r="J1529" s="25"/>
      <c r="K1529" s="25"/>
      <c r="L1529" s="25"/>
      <c r="M1529" s="25"/>
      <c r="N1529" s="25"/>
      <c r="O1529" s="25"/>
    </row>
    <row r="1530" spans="9:15" s="167" customFormat="1" ht="15" customHeight="1" x14ac:dyDescent="0.25">
      <c r="I1530" s="25"/>
      <c r="J1530" s="25"/>
      <c r="K1530" s="25"/>
      <c r="L1530" s="25"/>
      <c r="M1530" s="25"/>
      <c r="N1530" s="25"/>
      <c r="O1530" s="25"/>
    </row>
    <row r="1531" spans="9:15" s="167" customFormat="1" ht="15" customHeight="1" x14ac:dyDescent="0.25">
      <c r="I1531" s="25"/>
      <c r="J1531" s="25"/>
      <c r="K1531" s="25"/>
      <c r="L1531" s="25"/>
      <c r="M1531" s="25"/>
      <c r="N1531" s="25"/>
      <c r="O1531" s="25"/>
    </row>
    <row r="1532" spans="9:15" s="167" customFormat="1" ht="15" customHeight="1" x14ac:dyDescent="0.25">
      <c r="I1532" s="25"/>
      <c r="J1532" s="25"/>
      <c r="K1532" s="25"/>
      <c r="L1532" s="25"/>
      <c r="M1532" s="25"/>
      <c r="N1532" s="25"/>
      <c r="O1532" s="25"/>
    </row>
    <row r="1533" spans="9:15" s="167" customFormat="1" ht="15" customHeight="1" x14ac:dyDescent="0.25">
      <c r="I1533" s="25"/>
      <c r="J1533" s="25"/>
      <c r="K1533" s="25"/>
      <c r="L1533" s="25"/>
      <c r="M1533" s="25"/>
      <c r="N1533" s="25"/>
      <c r="O1533" s="25"/>
    </row>
    <row r="1534" spans="9:15" s="167" customFormat="1" ht="15" customHeight="1" x14ac:dyDescent="0.25">
      <c r="I1534" s="25"/>
      <c r="J1534" s="25"/>
      <c r="K1534" s="25"/>
      <c r="L1534" s="25"/>
      <c r="M1534" s="25"/>
      <c r="N1534" s="25"/>
      <c r="O1534" s="25"/>
    </row>
    <row r="1535" spans="9:15" s="167" customFormat="1" ht="15" customHeight="1" x14ac:dyDescent="0.25">
      <c r="I1535" s="25"/>
      <c r="J1535" s="25"/>
      <c r="K1535" s="25"/>
      <c r="L1535" s="25"/>
      <c r="M1535" s="25"/>
      <c r="N1535" s="25"/>
      <c r="O1535" s="25"/>
    </row>
    <row r="1536" spans="9:15" s="167" customFormat="1" ht="15" customHeight="1" x14ac:dyDescent="0.25">
      <c r="I1536" s="25"/>
      <c r="J1536" s="25"/>
      <c r="K1536" s="25"/>
      <c r="L1536" s="25"/>
      <c r="M1536" s="25"/>
      <c r="N1536" s="25"/>
      <c r="O1536" s="25"/>
    </row>
    <row r="1537" spans="9:15" s="167" customFormat="1" ht="15" customHeight="1" x14ac:dyDescent="0.25">
      <c r="I1537" s="25"/>
      <c r="J1537" s="25"/>
      <c r="K1537" s="25"/>
      <c r="L1537" s="25"/>
      <c r="M1537" s="25"/>
      <c r="N1537" s="25"/>
      <c r="O1537" s="25"/>
    </row>
    <row r="1538" spans="9:15" s="167" customFormat="1" ht="15" customHeight="1" x14ac:dyDescent="0.25">
      <c r="I1538" s="25"/>
      <c r="J1538" s="25"/>
      <c r="K1538" s="25"/>
      <c r="L1538" s="25"/>
      <c r="M1538" s="25"/>
      <c r="N1538" s="25"/>
      <c r="O1538" s="25"/>
    </row>
    <row r="1539" spans="9:15" s="167" customFormat="1" ht="15" customHeight="1" x14ac:dyDescent="0.25">
      <c r="I1539" s="25"/>
      <c r="J1539" s="25"/>
      <c r="K1539" s="25"/>
      <c r="L1539" s="25"/>
      <c r="M1539" s="25"/>
      <c r="N1539" s="25"/>
      <c r="O1539" s="25"/>
    </row>
    <row r="1540" spans="9:15" s="167" customFormat="1" ht="15" customHeight="1" x14ac:dyDescent="0.25">
      <c r="I1540" s="25"/>
      <c r="J1540" s="25"/>
      <c r="K1540" s="25"/>
      <c r="L1540" s="25"/>
      <c r="M1540" s="25"/>
      <c r="N1540" s="25"/>
      <c r="O1540" s="25"/>
    </row>
    <row r="1541" spans="9:15" s="167" customFormat="1" ht="15" customHeight="1" x14ac:dyDescent="0.25">
      <c r="I1541" s="25"/>
      <c r="J1541" s="25"/>
      <c r="K1541" s="25"/>
      <c r="L1541" s="25"/>
      <c r="M1541" s="25"/>
      <c r="N1541" s="25"/>
      <c r="O1541" s="25"/>
    </row>
    <row r="1542" spans="9:15" s="167" customFormat="1" ht="15" customHeight="1" x14ac:dyDescent="0.25">
      <c r="I1542" s="25"/>
      <c r="J1542" s="25"/>
      <c r="K1542" s="25"/>
      <c r="L1542" s="25"/>
      <c r="M1542" s="25"/>
      <c r="N1542" s="25"/>
      <c r="O1542" s="25"/>
    </row>
    <row r="1543" spans="9:15" s="167" customFormat="1" ht="15" customHeight="1" x14ac:dyDescent="0.25">
      <c r="I1543" s="25"/>
      <c r="J1543" s="25"/>
      <c r="K1543" s="25"/>
      <c r="L1543" s="25"/>
      <c r="M1543" s="25"/>
      <c r="N1543" s="25"/>
      <c r="O1543" s="25"/>
    </row>
    <row r="1544" spans="9:15" s="167" customFormat="1" ht="15" customHeight="1" x14ac:dyDescent="0.25">
      <c r="I1544" s="25"/>
      <c r="J1544" s="25"/>
      <c r="K1544" s="25"/>
      <c r="L1544" s="25"/>
      <c r="M1544" s="25"/>
      <c r="N1544" s="25"/>
      <c r="O1544" s="25"/>
    </row>
    <row r="1545" spans="9:15" s="167" customFormat="1" ht="15" customHeight="1" x14ac:dyDescent="0.25">
      <c r="I1545" s="25"/>
      <c r="J1545" s="25"/>
      <c r="K1545" s="25"/>
      <c r="L1545" s="25"/>
      <c r="M1545" s="25"/>
      <c r="N1545" s="25"/>
      <c r="O1545" s="25"/>
    </row>
    <row r="1546" spans="9:15" s="167" customFormat="1" ht="15" customHeight="1" x14ac:dyDescent="0.25">
      <c r="I1546" s="25"/>
      <c r="J1546" s="25"/>
      <c r="K1546" s="25"/>
      <c r="L1546" s="25"/>
      <c r="M1546" s="25"/>
      <c r="N1546" s="25"/>
      <c r="O1546" s="25"/>
    </row>
    <row r="1547" spans="9:15" s="167" customFormat="1" ht="15" customHeight="1" x14ac:dyDescent="0.25">
      <c r="I1547" s="25"/>
      <c r="J1547" s="25"/>
      <c r="K1547" s="25"/>
      <c r="L1547" s="25"/>
      <c r="M1547" s="25"/>
      <c r="N1547" s="25"/>
      <c r="O1547" s="25"/>
    </row>
    <row r="1548" spans="9:15" s="167" customFormat="1" ht="15" customHeight="1" x14ac:dyDescent="0.25">
      <c r="I1548" s="25"/>
      <c r="J1548" s="25"/>
      <c r="K1548" s="25"/>
      <c r="L1548" s="25"/>
      <c r="M1548" s="25"/>
      <c r="N1548" s="25"/>
      <c r="O1548" s="25"/>
    </row>
    <row r="1549" spans="9:15" s="167" customFormat="1" ht="15" customHeight="1" x14ac:dyDescent="0.25">
      <c r="I1549" s="25"/>
      <c r="J1549" s="25"/>
      <c r="K1549" s="25"/>
      <c r="L1549" s="25"/>
      <c r="M1549" s="25"/>
      <c r="N1549" s="25"/>
      <c r="O1549" s="25"/>
    </row>
    <row r="1550" spans="9:15" s="167" customFormat="1" ht="15" customHeight="1" x14ac:dyDescent="0.25">
      <c r="I1550" s="25"/>
      <c r="J1550" s="25"/>
      <c r="K1550" s="25"/>
      <c r="L1550" s="25"/>
      <c r="M1550" s="25"/>
      <c r="N1550" s="25"/>
      <c r="O1550" s="25"/>
    </row>
    <row r="1551" spans="9:15" s="167" customFormat="1" ht="15" customHeight="1" x14ac:dyDescent="0.25">
      <c r="I1551" s="25"/>
      <c r="J1551" s="25"/>
      <c r="K1551" s="25"/>
      <c r="L1551" s="25"/>
      <c r="M1551" s="25"/>
      <c r="N1551" s="25"/>
      <c r="O1551" s="25"/>
    </row>
    <row r="1552" spans="9:15" s="167" customFormat="1" ht="15" customHeight="1" x14ac:dyDescent="0.25">
      <c r="I1552" s="25"/>
      <c r="J1552" s="25"/>
      <c r="K1552" s="25"/>
      <c r="L1552" s="25"/>
      <c r="M1552" s="25"/>
      <c r="N1552" s="25"/>
      <c r="O1552" s="25"/>
    </row>
    <row r="1553" spans="9:15" s="167" customFormat="1" ht="15" customHeight="1" x14ac:dyDescent="0.25">
      <c r="I1553" s="25"/>
      <c r="J1553" s="25"/>
      <c r="K1553" s="25"/>
      <c r="L1553" s="25"/>
      <c r="M1553" s="25"/>
      <c r="N1553" s="25"/>
      <c r="O1553" s="25"/>
    </row>
    <row r="1554" spans="9:15" s="167" customFormat="1" ht="15" customHeight="1" x14ac:dyDescent="0.25">
      <c r="I1554" s="25"/>
      <c r="J1554" s="25"/>
      <c r="K1554" s="25"/>
      <c r="L1554" s="25"/>
      <c r="M1554" s="25"/>
      <c r="N1554" s="25"/>
      <c r="O1554" s="25"/>
    </row>
    <row r="1555" spans="9:15" s="167" customFormat="1" ht="15" customHeight="1" x14ac:dyDescent="0.25">
      <c r="I1555" s="25"/>
      <c r="J1555" s="25"/>
      <c r="K1555" s="25"/>
      <c r="L1555" s="25"/>
      <c r="M1555" s="25"/>
      <c r="N1555" s="25"/>
      <c r="O1555" s="25"/>
    </row>
    <row r="1556" spans="9:15" s="167" customFormat="1" ht="15" customHeight="1" x14ac:dyDescent="0.25">
      <c r="I1556" s="25"/>
      <c r="J1556" s="25"/>
      <c r="K1556" s="25"/>
      <c r="L1556" s="25"/>
      <c r="M1556" s="25"/>
      <c r="N1556" s="25"/>
      <c r="O1556" s="25"/>
    </row>
    <row r="1557" spans="9:15" s="167" customFormat="1" ht="15" customHeight="1" x14ac:dyDescent="0.25">
      <c r="I1557" s="25"/>
      <c r="J1557" s="25"/>
      <c r="K1557" s="25"/>
      <c r="L1557" s="25"/>
      <c r="M1557" s="25"/>
      <c r="N1557" s="25"/>
      <c r="O1557" s="25"/>
    </row>
    <row r="1558" spans="9:15" s="167" customFormat="1" ht="15" customHeight="1" x14ac:dyDescent="0.25">
      <c r="I1558" s="25"/>
      <c r="J1558" s="25"/>
      <c r="K1558" s="25"/>
      <c r="L1558" s="25"/>
      <c r="M1558" s="25"/>
      <c r="N1558" s="25"/>
      <c r="O1558" s="25"/>
    </row>
    <row r="1559" spans="9:15" s="167" customFormat="1" ht="15" customHeight="1" x14ac:dyDescent="0.25">
      <c r="I1559" s="25"/>
      <c r="J1559" s="25"/>
      <c r="K1559" s="25"/>
      <c r="L1559" s="25"/>
      <c r="M1559" s="25"/>
      <c r="N1559" s="25"/>
      <c r="O1559" s="25"/>
    </row>
    <row r="1560" spans="9:15" s="167" customFormat="1" ht="15" customHeight="1" x14ac:dyDescent="0.25">
      <c r="I1560" s="25"/>
      <c r="J1560" s="25"/>
      <c r="K1560" s="25"/>
      <c r="L1560" s="25"/>
      <c r="M1560" s="25"/>
      <c r="N1560" s="25"/>
      <c r="O1560" s="25"/>
    </row>
    <row r="1561" spans="9:15" s="167" customFormat="1" ht="15" customHeight="1" x14ac:dyDescent="0.25">
      <c r="I1561" s="25"/>
      <c r="J1561" s="25"/>
      <c r="K1561" s="25"/>
      <c r="L1561" s="25"/>
      <c r="M1561" s="25"/>
      <c r="N1561" s="25"/>
      <c r="O1561" s="25"/>
    </row>
    <row r="1562" spans="9:15" s="167" customFormat="1" ht="15" customHeight="1" x14ac:dyDescent="0.25">
      <c r="I1562" s="25"/>
      <c r="J1562" s="25"/>
      <c r="K1562" s="25"/>
      <c r="L1562" s="25"/>
      <c r="M1562" s="25"/>
      <c r="N1562" s="25"/>
      <c r="O1562" s="25"/>
    </row>
    <row r="1563" spans="9:15" s="167" customFormat="1" ht="15" customHeight="1" x14ac:dyDescent="0.25">
      <c r="I1563" s="25"/>
      <c r="J1563" s="25"/>
      <c r="K1563" s="25"/>
      <c r="L1563" s="25"/>
      <c r="M1563" s="25"/>
      <c r="N1563" s="25"/>
      <c r="O1563" s="25"/>
    </row>
    <row r="1564" spans="9:15" s="167" customFormat="1" ht="15" customHeight="1" x14ac:dyDescent="0.25">
      <c r="I1564" s="25"/>
      <c r="J1564" s="25"/>
      <c r="K1564" s="25"/>
      <c r="L1564" s="25"/>
      <c r="M1564" s="25"/>
      <c r="N1564" s="25"/>
      <c r="O1564" s="25"/>
    </row>
    <row r="1565" spans="9:15" s="167" customFormat="1" ht="15" customHeight="1" x14ac:dyDescent="0.25">
      <c r="I1565" s="25"/>
      <c r="J1565" s="25"/>
      <c r="K1565" s="25"/>
      <c r="L1565" s="25"/>
      <c r="M1565" s="25"/>
      <c r="N1565" s="25"/>
      <c r="O1565" s="25"/>
    </row>
    <row r="1566" spans="9:15" s="167" customFormat="1" ht="15" customHeight="1" x14ac:dyDescent="0.25">
      <c r="I1566" s="25"/>
      <c r="J1566" s="25"/>
      <c r="K1566" s="25"/>
      <c r="L1566" s="25"/>
      <c r="M1566" s="25"/>
      <c r="N1566" s="25"/>
      <c r="O1566" s="25"/>
    </row>
    <row r="1567" spans="9:15" s="167" customFormat="1" ht="15" customHeight="1" x14ac:dyDescent="0.25">
      <c r="I1567" s="25"/>
      <c r="J1567" s="25"/>
      <c r="K1567" s="25"/>
      <c r="L1567" s="25"/>
      <c r="M1567" s="25"/>
      <c r="N1567" s="25"/>
      <c r="O1567" s="25"/>
    </row>
    <row r="1568" spans="9:15" s="167" customFormat="1" ht="15" customHeight="1" x14ac:dyDescent="0.25">
      <c r="I1568" s="25"/>
      <c r="J1568" s="25"/>
      <c r="K1568" s="25"/>
      <c r="L1568" s="25"/>
      <c r="M1568" s="25"/>
      <c r="N1568" s="25"/>
      <c r="O1568" s="25"/>
    </row>
    <row r="1569" spans="9:15" s="167" customFormat="1" ht="15" customHeight="1" x14ac:dyDescent="0.25">
      <c r="I1569" s="25"/>
      <c r="J1569" s="25"/>
      <c r="K1569" s="25"/>
      <c r="L1569" s="25"/>
      <c r="M1569" s="25"/>
      <c r="N1569" s="25"/>
      <c r="O1569" s="25"/>
    </row>
    <row r="1570" spans="9:15" s="167" customFormat="1" ht="15" customHeight="1" x14ac:dyDescent="0.25">
      <c r="I1570" s="25"/>
      <c r="J1570" s="25"/>
      <c r="K1570" s="25"/>
      <c r="L1570" s="25"/>
      <c r="M1570" s="25"/>
      <c r="N1570" s="25"/>
      <c r="O1570" s="25"/>
    </row>
    <row r="1571" spans="9:15" s="167" customFormat="1" ht="15" customHeight="1" x14ac:dyDescent="0.25">
      <c r="I1571" s="25"/>
      <c r="J1571" s="25"/>
      <c r="K1571" s="25"/>
      <c r="L1571" s="25"/>
      <c r="M1571" s="25"/>
      <c r="N1571" s="25"/>
      <c r="O1571" s="25"/>
    </row>
    <row r="1572" spans="9:15" s="167" customFormat="1" ht="15" customHeight="1" x14ac:dyDescent="0.25">
      <c r="I1572" s="25"/>
      <c r="J1572" s="25"/>
      <c r="K1572" s="25"/>
      <c r="L1572" s="25"/>
      <c r="M1572" s="25"/>
      <c r="N1572" s="25"/>
      <c r="O1572" s="25"/>
    </row>
    <row r="1573" spans="9:15" s="167" customFormat="1" ht="15" customHeight="1" x14ac:dyDescent="0.25">
      <c r="I1573" s="25"/>
      <c r="J1573" s="25"/>
      <c r="K1573" s="25"/>
      <c r="L1573" s="25"/>
      <c r="M1573" s="25"/>
      <c r="N1573" s="25"/>
      <c r="O1573" s="25"/>
    </row>
    <row r="1574" spans="9:15" s="167" customFormat="1" ht="15" customHeight="1" x14ac:dyDescent="0.25">
      <c r="I1574" s="25"/>
      <c r="J1574" s="25"/>
      <c r="K1574" s="25"/>
      <c r="L1574" s="25"/>
      <c r="M1574" s="25"/>
      <c r="N1574" s="25"/>
      <c r="O1574" s="25"/>
    </row>
    <row r="1575" spans="9:15" s="167" customFormat="1" ht="15" customHeight="1" x14ac:dyDescent="0.25">
      <c r="I1575" s="25"/>
      <c r="J1575" s="25"/>
      <c r="K1575" s="25"/>
      <c r="L1575" s="25"/>
      <c r="M1575" s="25"/>
      <c r="N1575" s="25"/>
      <c r="O1575" s="25"/>
    </row>
    <row r="1576" spans="9:15" s="167" customFormat="1" ht="15" customHeight="1" x14ac:dyDescent="0.25">
      <c r="I1576" s="25"/>
      <c r="J1576" s="25"/>
      <c r="K1576" s="25"/>
      <c r="L1576" s="25"/>
      <c r="M1576" s="25"/>
      <c r="N1576" s="25"/>
      <c r="O1576" s="25"/>
    </row>
    <row r="1577" spans="9:15" s="167" customFormat="1" ht="15" customHeight="1" x14ac:dyDescent="0.25">
      <c r="I1577" s="25"/>
      <c r="J1577" s="25"/>
      <c r="K1577" s="25"/>
      <c r="L1577" s="25"/>
      <c r="M1577" s="25"/>
      <c r="N1577" s="25"/>
      <c r="O1577" s="25"/>
    </row>
    <row r="1578" spans="9:15" s="167" customFormat="1" ht="15" customHeight="1" x14ac:dyDescent="0.25">
      <c r="I1578" s="25"/>
      <c r="J1578" s="25"/>
      <c r="K1578" s="25"/>
      <c r="L1578" s="25"/>
      <c r="M1578" s="25"/>
      <c r="N1578" s="25"/>
      <c r="O1578" s="25"/>
    </row>
    <row r="1579" spans="9:15" s="167" customFormat="1" ht="15" customHeight="1" x14ac:dyDescent="0.25">
      <c r="I1579" s="25"/>
      <c r="J1579" s="25"/>
      <c r="K1579" s="25"/>
      <c r="L1579" s="25"/>
      <c r="M1579" s="25"/>
      <c r="N1579" s="25"/>
      <c r="O1579" s="25"/>
    </row>
    <row r="1580" spans="9:15" s="167" customFormat="1" ht="15" customHeight="1" x14ac:dyDescent="0.25">
      <c r="I1580" s="25"/>
      <c r="J1580" s="25"/>
      <c r="K1580" s="25"/>
      <c r="L1580" s="25"/>
      <c r="M1580" s="25"/>
      <c r="N1580" s="25"/>
      <c r="O1580" s="25"/>
    </row>
    <row r="1581" spans="9:15" s="167" customFormat="1" ht="15" customHeight="1" x14ac:dyDescent="0.25">
      <c r="I1581" s="25"/>
      <c r="J1581" s="25"/>
      <c r="K1581" s="25"/>
      <c r="L1581" s="25"/>
      <c r="M1581" s="25"/>
      <c r="N1581" s="25"/>
      <c r="O1581" s="25"/>
    </row>
    <row r="1582" spans="9:15" s="167" customFormat="1" ht="15" customHeight="1" x14ac:dyDescent="0.25">
      <c r="I1582" s="25"/>
      <c r="J1582" s="25"/>
      <c r="K1582" s="25"/>
      <c r="L1582" s="25"/>
      <c r="M1582" s="25"/>
      <c r="N1582" s="25"/>
      <c r="O1582" s="25"/>
    </row>
    <row r="1583" spans="9:15" s="167" customFormat="1" ht="15" customHeight="1" x14ac:dyDescent="0.25">
      <c r="I1583" s="25"/>
      <c r="J1583" s="25"/>
      <c r="K1583" s="25"/>
      <c r="L1583" s="25"/>
      <c r="M1583" s="25"/>
      <c r="N1583" s="25"/>
      <c r="O1583" s="25"/>
    </row>
    <row r="1584" spans="9:15" s="167" customFormat="1" ht="15" customHeight="1" x14ac:dyDescent="0.25">
      <c r="I1584" s="25"/>
      <c r="J1584" s="25"/>
      <c r="K1584" s="25"/>
      <c r="L1584" s="25"/>
      <c r="M1584" s="25"/>
      <c r="N1584" s="25"/>
      <c r="O1584" s="25"/>
    </row>
    <row r="1585" spans="9:15" s="167" customFormat="1" ht="15" customHeight="1" x14ac:dyDescent="0.25">
      <c r="I1585" s="25"/>
      <c r="J1585" s="25"/>
      <c r="K1585" s="25"/>
      <c r="L1585" s="25"/>
      <c r="M1585" s="25"/>
      <c r="N1585" s="25"/>
      <c r="O1585" s="25"/>
    </row>
    <row r="1586" spans="9:15" s="167" customFormat="1" ht="15" customHeight="1" x14ac:dyDescent="0.25">
      <c r="I1586" s="25"/>
      <c r="J1586" s="25"/>
      <c r="K1586" s="25"/>
      <c r="L1586" s="25"/>
      <c r="M1586" s="25"/>
      <c r="N1586" s="25"/>
      <c r="O1586" s="25"/>
    </row>
    <row r="1587" spans="9:15" s="167" customFormat="1" ht="15" customHeight="1" x14ac:dyDescent="0.25">
      <c r="I1587" s="25"/>
      <c r="J1587" s="25"/>
      <c r="K1587" s="25"/>
      <c r="L1587" s="25"/>
      <c r="M1587" s="25"/>
      <c r="N1587" s="25"/>
      <c r="O1587" s="25"/>
    </row>
    <row r="1588" spans="9:15" s="167" customFormat="1" ht="15" customHeight="1" x14ac:dyDescent="0.25">
      <c r="I1588" s="25"/>
      <c r="J1588" s="25"/>
      <c r="K1588" s="25"/>
      <c r="L1588" s="25"/>
      <c r="M1588" s="25"/>
      <c r="N1588" s="25"/>
      <c r="O1588" s="25"/>
    </row>
    <row r="1589" spans="9:15" s="167" customFormat="1" ht="15" customHeight="1" x14ac:dyDescent="0.25">
      <c r="I1589" s="25"/>
      <c r="J1589" s="25"/>
      <c r="K1589" s="25"/>
      <c r="L1589" s="25"/>
      <c r="M1589" s="25"/>
      <c r="N1589" s="25"/>
      <c r="O1589" s="25"/>
    </row>
    <row r="1590" spans="9:15" s="167" customFormat="1" ht="15" customHeight="1" x14ac:dyDescent="0.25">
      <c r="I1590" s="25"/>
      <c r="J1590" s="25"/>
      <c r="K1590" s="25"/>
      <c r="L1590" s="25"/>
      <c r="M1590" s="25"/>
      <c r="N1590" s="25"/>
      <c r="O1590" s="25"/>
    </row>
    <row r="1591" spans="9:15" s="167" customFormat="1" ht="15" customHeight="1" x14ac:dyDescent="0.25">
      <c r="I1591" s="25"/>
      <c r="J1591" s="25"/>
      <c r="K1591" s="25"/>
      <c r="L1591" s="25"/>
      <c r="M1591" s="25"/>
      <c r="N1591" s="25"/>
      <c r="O1591" s="25"/>
    </row>
    <row r="1592" spans="9:15" s="167" customFormat="1" ht="15" customHeight="1" x14ac:dyDescent="0.25">
      <c r="I1592" s="25"/>
      <c r="J1592" s="25"/>
      <c r="K1592" s="25"/>
      <c r="L1592" s="25"/>
      <c r="M1592" s="25"/>
      <c r="N1592" s="25"/>
      <c r="O1592" s="25"/>
    </row>
    <row r="1593" spans="9:15" s="167" customFormat="1" ht="15" customHeight="1" x14ac:dyDescent="0.25">
      <c r="I1593" s="25"/>
      <c r="J1593" s="25"/>
      <c r="K1593" s="25"/>
      <c r="L1593" s="25"/>
      <c r="M1593" s="25"/>
      <c r="N1593" s="25"/>
      <c r="O1593" s="25"/>
    </row>
    <row r="1594" spans="9:15" s="167" customFormat="1" ht="15" customHeight="1" x14ac:dyDescent="0.25">
      <c r="I1594" s="25"/>
      <c r="J1594" s="25"/>
      <c r="K1594" s="25"/>
      <c r="L1594" s="25"/>
      <c r="M1594" s="25"/>
      <c r="N1594" s="25"/>
      <c r="O1594" s="25"/>
    </row>
    <row r="1595" spans="9:15" s="167" customFormat="1" ht="15" customHeight="1" x14ac:dyDescent="0.25">
      <c r="I1595" s="25"/>
      <c r="J1595" s="25"/>
      <c r="K1595" s="25"/>
      <c r="L1595" s="25"/>
      <c r="M1595" s="25"/>
      <c r="N1595" s="25"/>
      <c r="O1595" s="25"/>
    </row>
    <row r="1596" spans="9:15" s="167" customFormat="1" ht="15" customHeight="1" x14ac:dyDescent="0.25">
      <c r="I1596" s="25"/>
      <c r="J1596" s="25"/>
      <c r="K1596" s="25"/>
      <c r="L1596" s="25"/>
      <c r="M1596" s="25"/>
      <c r="N1596" s="25"/>
      <c r="O1596" s="25"/>
    </row>
    <row r="1597" spans="9:15" s="167" customFormat="1" ht="15" customHeight="1" x14ac:dyDescent="0.25">
      <c r="I1597" s="25"/>
      <c r="J1597" s="25"/>
      <c r="K1597" s="25"/>
      <c r="L1597" s="25"/>
      <c r="M1597" s="25"/>
      <c r="N1597" s="25"/>
      <c r="O1597" s="25"/>
    </row>
    <row r="1598" spans="9:15" s="167" customFormat="1" ht="15" customHeight="1" x14ac:dyDescent="0.25">
      <c r="I1598" s="25"/>
      <c r="J1598" s="25"/>
      <c r="K1598" s="25"/>
      <c r="L1598" s="25"/>
      <c r="M1598" s="25"/>
      <c r="N1598" s="25"/>
      <c r="O1598" s="25"/>
    </row>
    <row r="1599" spans="9:15" s="167" customFormat="1" ht="15" customHeight="1" x14ac:dyDescent="0.25">
      <c r="I1599" s="25"/>
      <c r="J1599" s="25"/>
      <c r="K1599" s="25"/>
      <c r="L1599" s="25"/>
      <c r="M1599" s="25"/>
      <c r="N1599" s="25"/>
      <c r="O1599" s="25"/>
    </row>
    <row r="1600" spans="9:15" s="167" customFormat="1" ht="15" customHeight="1" x14ac:dyDescent="0.25">
      <c r="I1600" s="25"/>
      <c r="J1600" s="25"/>
      <c r="K1600" s="25"/>
      <c r="L1600" s="25"/>
      <c r="M1600" s="25"/>
      <c r="N1600" s="25"/>
      <c r="O1600" s="25"/>
    </row>
    <row r="1601" spans="9:15" s="167" customFormat="1" ht="15" customHeight="1" x14ac:dyDescent="0.25">
      <c r="I1601" s="25"/>
      <c r="J1601" s="25"/>
      <c r="K1601" s="25"/>
      <c r="L1601" s="25"/>
      <c r="M1601" s="25"/>
      <c r="N1601" s="25"/>
      <c r="O1601" s="25"/>
    </row>
    <row r="1602" spans="9:15" s="167" customFormat="1" ht="15" customHeight="1" x14ac:dyDescent="0.25">
      <c r="I1602" s="25"/>
      <c r="J1602" s="25"/>
      <c r="K1602" s="25"/>
      <c r="L1602" s="25"/>
      <c r="M1602" s="25"/>
      <c r="N1602" s="25"/>
      <c r="O1602" s="25"/>
    </row>
    <row r="1603" spans="9:15" s="167" customFormat="1" ht="15" customHeight="1" x14ac:dyDescent="0.25">
      <c r="I1603" s="25"/>
      <c r="J1603" s="25"/>
      <c r="K1603" s="25"/>
      <c r="L1603" s="25"/>
      <c r="M1603" s="25"/>
      <c r="N1603" s="25"/>
      <c r="O1603" s="25"/>
    </row>
    <row r="1604" spans="9:15" s="167" customFormat="1" ht="15" customHeight="1" x14ac:dyDescent="0.25">
      <c r="I1604" s="25"/>
      <c r="J1604" s="25"/>
      <c r="K1604" s="25"/>
      <c r="L1604" s="25"/>
      <c r="M1604" s="25"/>
      <c r="N1604" s="25"/>
      <c r="O1604" s="25"/>
    </row>
    <row r="1605" spans="9:15" s="167" customFormat="1" ht="15" customHeight="1" x14ac:dyDescent="0.25">
      <c r="I1605" s="25"/>
      <c r="J1605" s="25"/>
      <c r="K1605" s="25"/>
      <c r="L1605" s="25"/>
      <c r="M1605" s="25"/>
      <c r="N1605" s="25"/>
      <c r="O1605" s="25"/>
    </row>
    <row r="1606" spans="9:15" s="167" customFormat="1" ht="15" customHeight="1" x14ac:dyDescent="0.25">
      <c r="I1606" s="25"/>
      <c r="J1606" s="25"/>
      <c r="K1606" s="25"/>
      <c r="L1606" s="25"/>
      <c r="M1606" s="25"/>
      <c r="N1606" s="25"/>
      <c r="O1606" s="25"/>
    </row>
    <row r="1607" spans="9:15" s="167" customFormat="1" ht="15" customHeight="1" x14ac:dyDescent="0.25">
      <c r="I1607" s="25"/>
      <c r="J1607" s="25"/>
      <c r="K1607" s="25"/>
      <c r="L1607" s="25"/>
      <c r="M1607" s="25"/>
      <c r="N1607" s="25"/>
      <c r="O1607" s="25"/>
    </row>
    <row r="1608" spans="9:15" s="167" customFormat="1" ht="15" customHeight="1" x14ac:dyDescent="0.25">
      <c r="I1608" s="25"/>
      <c r="J1608" s="25"/>
      <c r="K1608" s="25"/>
      <c r="L1608" s="25"/>
      <c r="M1608" s="25"/>
      <c r="N1608" s="25"/>
      <c r="O1608" s="25"/>
    </row>
    <row r="1609" spans="9:15" s="167" customFormat="1" ht="15" customHeight="1" x14ac:dyDescent="0.25">
      <c r="I1609" s="25"/>
      <c r="J1609" s="25"/>
      <c r="K1609" s="25"/>
      <c r="L1609" s="25"/>
      <c r="M1609" s="25"/>
      <c r="N1609" s="25"/>
      <c r="O1609" s="25"/>
    </row>
    <row r="1610" spans="9:15" s="167" customFormat="1" ht="15" customHeight="1" x14ac:dyDescent="0.25">
      <c r="I1610" s="25"/>
      <c r="J1610" s="25"/>
      <c r="K1610" s="25"/>
      <c r="L1610" s="25"/>
      <c r="M1610" s="25"/>
      <c r="N1610" s="25"/>
      <c r="O1610" s="25"/>
    </row>
    <row r="1611" spans="9:15" s="167" customFormat="1" ht="15" customHeight="1" x14ac:dyDescent="0.25">
      <c r="I1611" s="25"/>
      <c r="J1611" s="25"/>
      <c r="K1611" s="25"/>
      <c r="L1611" s="25"/>
      <c r="M1611" s="25"/>
      <c r="N1611" s="25"/>
      <c r="O1611" s="25"/>
    </row>
    <row r="1612" spans="9:15" s="167" customFormat="1" ht="15" customHeight="1" x14ac:dyDescent="0.25">
      <c r="I1612" s="25"/>
      <c r="J1612" s="25"/>
      <c r="K1612" s="25"/>
      <c r="L1612" s="25"/>
      <c r="M1612" s="25"/>
      <c r="N1612" s="25"/>
      <c r="O1612" s="25"/>
    </row>
    <row r="1613" spans="9:15" s="167" customFormat="1" ht="15" customHeight="1" x14ac:dyDescent="0.25">
      <c r="I1613" s="25"/>
      <c r="J1613" s="25"/>
      <c r="K1613" s="25"/>
      <c r="L1613" s="25"/>
      <c r="M1613" s="25"/>
      <c r="N1613" s="25"/>
      <c r="O1613" s="25"/>
    </row>
    <row r="1614" spans="9:15" s="167" customFormat="1" ht="15" customHeight="1" x14ac:dyDescent="0.25">
      <c r="I1614" s="25"/>
      <c r="J1614" s="25"/>
      <c r="K1614" s="25"/>
      <c r="L1614" s="25"/>
      <c r="M1614" s="25"/>
      <c r="N1614" s="25"/>
      <c r="O1614" s="25"/>
    </row>
    <row r="1615" spans="9:15" s="167" customFormat="1" ht="15" customHeight="1" x14ac:dyDescent="0.25">
      <c r="I1615" s="25"/>
      <c r="J1615" s="25"/>
      <c r="K1615" s="25"/>
      <c r="L1615" s="25"/>
      <c r="M1615" s="25"/>
      <c r="N1615" s="25"/>
      <c r="O1615" s="25"/>
    </row>
    <row r="1616" spans="9:15" s="167" customFormat="1" ht="15" customHeight="1" x14ac:dyDescent="0.25">
      <c r="I1616" s="25"/>
      <c r="J1616" s="25"/>
      <c r="K1616" s="25"/>
      <c r="L1616" s="25"/>
      <c r="M1616" s="25"/>
      <c r="N1616" s="25"/>
      <c r="O1616" s="25"/>
    </row>
    <row r="1617" spans="9:15" s="167" customFormat="1" ht="15" customHeight="1" x14ac:dyDescent="0.25">
      <c r="I1617" s="25"/>
      <c r="J1617" s="25"/>
      <c r="K1617" s="25"/>
      <c r="L1617" s="25"/>
      <c r="M1617" s="25"/>
      <c r="N1617" s="25"/>
      <c r="O1617" s="25"/>
    </row>
    <row r="1618" spans="9:15" s="167" customFormat="1" ht="15" customHeight="1" x14ac:dyDescent="0.25">
      <c r="I1618" s="25"/>
      <c r="J1618" s="25"/>
      <c r="K1618" s="25"/>
      <c r="L1618" s="25"/>
      <c r="M1618" s="25"/>
      <c r="N1618" s="25"/>
      <c r="O1618" s="25"/>
    </row>
    <row r="1619" spans="9:15" s="167" customFormat="1" ht="15" customHeight="1" x14ac:dyDescent="0.25">
      <c r="I1619" s="25"/>
      <c r="J1619" s="25"/>
      <c r="K1619" s="25"/>
      <c r="L1619" s="25"/>
      <c r="M1619" s="25"/>
      <c r="N1619" s="25"/>
      <c r="O1619" s="25"/>
    </row>
    <row r="1620" spans="9:15" s="167" customFormat="1" ht="15" customHeight="1" x14ac:dyDescent="0.25">
      <c r="I1620" s="25"/>
      <c r="J1620" s="25"/>
      <c r="K1620" s="25"/>
      <c r="L1620" s="25"/>
      <c r="M1620" s="25"/>
      <c r="N1620" s="25"/>
      <c r="O1620" s="25"/>
    </row>
    <row r="1621" spans="9:15" s="167" customFormat="1" ht="15" customHeight="1" x14ac:dyDescent="0.25">
      <c r="I1621" s="25"/>
      <c r="J1621" s="25"/>
      <c r="K1621" s="25"/>
      <c r="L1621" s="25"/>
      <c r="M1621" s="25"/>
      <c r="N1621" s="25"/>
      <c r="O1621" s="25"/>
    </row>
    <row r="1622" spans="9:15" s="167" customFormat="1" ht="15" customHeight="1" x14ac:dyDescent="0.25">
      <c r="I1622" s="25"/>
      <c r="J1622" s="25"/>
      <c r="K1622" s="25"/>
      <c r="L1622" s="25"/>
      <c r="M1622" s="25"/>
      <c r="N1622" s="25"/>
      <c r="O1622" s="25"/>
    </row>
    <row r="1623" spans="9:15" s="167" customFormat="1" ht="15" customHeight="1" x14ac:dyDescent="0.25">
      <c r="I1623" s="25"/>
      <c r="J1623" s="25"/>
      <c r="K1623" s="25"/>
      <c r="L1623" s="25"/>
      <c r="M1623" s="25"/>
      <c r="N1623" s="25"/>
      <c r="O1623" s="25"/>
    </row>
    <row r="1624" spans="9:15" s="167" customFormat="1" ht="15" customHeight="1" x14ac:dyDescent="0.25">
      <c r="I1624" s="25"/>
      <c r="J1624" s="25"/>
      <c r="K1624" s="25"/>
      <c r="L1624" s="25"/>
      <c r="M1624" s="25"/>
      <c r="N1624" s="25"/>
      <c r="O1624" s="25"/>
    </row>
    <row r="1625" spans="9:15" s="167" customFormat="1" ht="15" customHeight="1" x14ac:dyDescent="0.25">
      <c r="I1625" s="25"/>
      <c r="J1625" s="25"/>
      <c r="K1625" s="25"/>
      <c r="L1625" s="25"/>
      <c r="M1625" s="25"/>
      <c r="N1625" s="25"/>
      <c r="O1625" s="25"/>
    </row>
    <row r="1626" spans="9:15" s="167" customFormat="1" ht="15" customHeight="1" x14ac:dyDescent="0.25">
      <c r="I1626" s="25"/>
      <c r="J1626" s="25"/>
      <c r="K1626" s="25"/>
      <c r="L1626" s="25"/>
      <c r="M1626" s="25"/>
      <c r="N1626" s="25"/>
      <c r="O1626" s="25"/>
    </row>
    <row r="1627" spans="9:15" s="167" customFormat="1" ht="15" customHeight="1" x14ac:dyDescent="0.25">
      <c r="I1627" s="25"/>
      <c r="J1627" s="25"/>
      <c r="K1627" s="25"/>
      <c r="L1627" s="25"/>
      <c r="M1627" s="25"/>
      <c r="N1627" s="25"/>
      <c r="O1627" s="25"/>
    </row>
    <row r="1628" spans="9:15" s="167" customFormat="1" ht="15" customHeight="1" x14ac:dyDescent="0.25">
      <c r="I1628" s="25"/>
      <c r="J1628" s="25"/>
      <c r="K1628" s="25"/>
      <c r="L1628" s="25"/>
      <c r="M1628" s="25"/>
      <c r="N1628" s="25"/>
      <c r="O1628" s="25"/>
    </row>
    <row r="1629" spans="9:15" s="167" customFormat="1" ht="15" customHeight="1" x14ac:dyDescent="0.25">
      <c r="I1629" s="25"/>
      <c r="J1629" s="25"/>
      <c r="K1629" s="25"/>
      <c r="L1629" s="25"/>
      <c r="M1629" s="25"/>
      <c r="N1629" s="25"/>
      <c r="O1629" s="25"/>
    </row>
    <row r="1630" spans="9:15" s="167" customFormat="1" ht="15" customHeight="1" x14ac:dyDescent="0.25">
      <c r="I1630" s="25"/>
      <c r="J1630" s="25"/>
      <c r="K1630" s="25"/>
      <c r="L1630" s="25"/>
      <c r="M1630" s="25"/>
      <c r="N1630" s="25"/>
      <c r="O1630" s="25"/>
    </row>
    <row r="1631" spans="9:15" s="167" customFormat="1" ht="15" customHeight="1" x14ac:dyDescent="0.25">
      <c r="I1631" s="25"/>
      <c r="J1631" s="25"/>
      <c r="K1631" s="25"/>
      <c r="L1631" s="25"/>
      <c r="M1631" s="25"/>
      <c r="N1631" s="25"/>
      <c r="O1631" s="25"/>
    </row>
    <row r="1632" spans="9:15" s="167" customFormat="1" ht="15" customHeight="1" x14ac:dyDescent="0.25">
      <c r="I1632" s="25"/>
      <c r="J1632" s="25"/>
      <c r="K1632" s="25"/>
      <c r="L1632" s="25"/>
      <c r="M1632" s="25"/>
      <c r="N1632" s="25"/>
      <c r="O1632" s="25"/>
    </row>
    <row r="1633" spans="9:15" s="167" customFormat="1" ht="15" customHeight="1" x14ac:dyDescent="0.25">
      <c r="I1633" s="25"/>
      <c r="J1633" s="25"/>
      <c r="K1633" s="25"/>
      <c r="L1633" s="25"/>
      <c r="M1633" s="25"/>
      <c r="N1633" s="25"/>
      <c r="O1633" s="25"/>
    </row>
    <row r="1634" spans="9:15" s="167" customFormat="1" ht="15" customHeight="1" x14ac:dyDescent="0.25">
      <c r="I1634" s="25"/>
      <c r="J1634" s="25"/>
      <c r="K1634" s="25"/>
      <c r="L1634" s="25"/>
      <c r="M1634" s="25"/>
      <c r="N1634" s="25"/>
      <c r="O1634" s="25"/>
    </row>
    <row r="1635" spans="9:15" s="167" customFormat="1" ht="15" customHeight="1" x14ac:dyDescent="0.25">
      <c r="I1635" s="25"/>
      <c r="J1635" s="25"/>
      <c r="K1635" s="25"/>
      <c r="L1635" s="25"/>
      <c r="M1635" s="25"/>
      <c r="N1635" s="25"/>
      <c r="O1635" s="25"/>
    </row>
    <row r="1636" spans="9:15" s="167" customFormat="1" ht="15" customHeight="1" x14ac:dyDescent="0.25">
      <c r="I1636" s="25"/>
      <c r="J1636" s="25"/>
      <c r="K1636" s="25"/>
      <c r="L1636" s="25"/>
      <c r="M1636" s="25"/>
      <c r="N1636" s="25"/>
      <c r="O1636" s="25"/>
    </row>
    <row r="1637" spans="9:15" s="167" customFormat="1" ht="15" customHeight="1" x14ac:dyDescent="0.25">
      <c r="I1637" s="25"/>
      <c r="J1637" s="25"/>
      <c r="K1637" s="25"/>
      <c r="L1637" s="25"/>
      <c r="M1637" s="25"/>
      <c r="N1637" s="25"/>
      <c r="O1637" s="25"/>
    </row>
    <row r="1638" spans="9:15" s="167" customFormat="1" ht="15" customHeight="1" x14ac:dyDescent="0.25">
      <c r="I1638" s="25"/>
      <c r="J1638" s="25"/>
      <c r="K1638" s="25"/>
      <c r="L1638" s="25"/>
      <c r="M1638" s="25"/>
      <c r="N1638" s="25"/>
      <c r="O1638" s="25"/>
    </row>
    <row r="1639" spans="9:15" s="167" customFormat="1" ht="15" customHeight="1" x14ac:dyDescent="0.25">
      <c r="I1639" s="25"/>
      <c r="J1639" s="25"/>
      <c r="K1639" s="25"/>
      <c r="L1639" s="25"/>
      <c r="M1639" s="25"/>
      <c r="N1639" s="25"/>
      <c r="O1639" s="25"/>
    </row>
    <row r="1640" spans="9:15" s="167" customFormat="1" ht="15" customHeight="1" x14ac:dyDescent="0.25">
      <c r="I1640" s="25"/>
      <c r="J1640" s="25"/>
      <c r="K1640" s="25"/>
      <c r="L1640" s="25"/>
      <c r="M1640" s="25"/>
      <c r="N1640" s="25"/>
      <c r="O1640" s="25"/>
    </row>
    <row r="1641" spans="9:15" s="167" customFormat="1" ht="15" customHeight="1" x14ac:dyDescent="0.25">
      <c r="I1641" s="25"/>
      <c r="J1641" s="25"/>
      <c r="K1641" s="25"/>
      <c r="L1641" s="25"/>
      <c r="M1641" s="25"/>
      <c r="N1641" s="25"/>
      <c r="O1641" s="25"/>
    </row>
    <row r="1642" spans="9:15" s="167" customFormat="1" ht="15" customHeight="1" x14ac:dyDescent="0.25">
      <c r="I1642" s="25"/>
      <c r="J1642" s="25"/>
      <c r="K1642" s="25"/>
      <c r="L1642" s="25"/>
      <c r="M1642" s="25"/>
      <c r="N1642" s="25"/>
      <c r="O1642" s="25"/>
    </row>
    <row r="1643" spans="9:15" s="167" customFormat="1" ht="15" customHeight="1" x14ac:dyDescent="0.25">
      <c r="I1643" s="25"/>
      <c r="J1643" s="25"/>
      <c r="K1643" s="25"/>
      <c r="L1643" s="25"/>
      <c r="M1643" s="25"/>
      <c r="N1643" s="25"/>
      <c r="O1643" s="25"/>
    </row>
    <row r="1644" spans="9:15" s="167" customFormat="1" ht="15" customHeight="1" x14ac:dyDescent="0.25">
      <c r="I1644" s="25"/>
      <c r="J1644" s="25"/>
      <c r="K1644" s="25"/>
      <c r="L1644" s="25"/>
      <c r="M1644" s="25"/>
      <c r="N1644" s="25"/>
      <c r="O1644" s="25"/>
    </row>
    <row r="1645" spans="9:15" s="167" customFormat="1" ht="15" customHeight="1" x14ac:dyDescent="0.25">
      <c r="I1645" s="25"/>
      <c r="J1645" s="25"/>
      <c r="K1645" s="25"/>
      <c r="L1645" s="25"/>
      <c r="M1645" s="25"/>
      <c r="N1645" s="25"/>
      <c r="O1645" s="25"/>
    </row>
    <row r="1646" spans="9:15" s="167" customFormat="1" ht="15" customHeight="1" x14ac:dyDescent="0.25">
      <c r="I1646" s="25"/>
      <c r="J1646" s="25"/>
      <c r="K1646" s="25"/>
      <c r="L1646" s="25"/>
      <c r="M1646" s="25"/>
      <c r="N1646" s="25"/>
      <c r="O1646" s="25"/>
    </row>
    <row r="1647" spans="9:15" s="167" customFormat="1" ht="15" customHeight="1" x14ac:dyDescent="0.25">
      <c r="I1647" s="25"/>
      <c r="J1647" s="25"/>
      <c r="K1647" s="25"/>
      <c r="L1647" s="25"/>
      <c r="M1647" s="25"/>
      <c r="N1647" s="25"/>
      <c r="O1647" s="25"/>
    </row>
    <row r="1648" spans="9:15" s="167" customFormat="1" ht="15" customHeight="1" x14ac:dyDescent="0.25">
      <c r="I1648" s="25"/>
      <c r="J1648" s="25"/>
      <c r="K1648" s="25"/>
      <c r="L1648" s="25"/>
      <c r="M1648" s="25"/>
      <c r="N1648" s="25"/>
      <c r="O1648" s="25"/>
    </row>
    <row r="1649" spans="9:15" s="167" customFormat="1" ht="15" customHeight="1" x14ac:dyDescent="0.25">
      <c r="I1649" s="25"/>
      <c r="J1649" s="25"/>
      <c r="K1649" s="25"/>
      <c r="L1649" s="25"/>
      <c r="M1649" s="25"/>
      <c r="N1649" s="25"/>
      <c r="O1649" s="25"/>
    </row>
    <row r="1650" spans="9:15" s="167" customFormat="1" ht="15" customHeight="1" x14ac:dyDescent="0.25">
      <c r="I1650" s="25"/>
      <c r="J1650" s="25"/>
      <c r="K1650" s="25"/>
      <c r="L1650" s="25"/>
      <c r="M1650" s="25"/>
      <c r="N1650" s="25"/>
      <c r="O1650" s="25"/>
    </row>
    <row r="1651" spans="9:15" s="167" customFormat="1" ht="15" customHeight="1" x14ac:dyDescent="0.25">
      <c r="I1651" s="25"/>
      <c r="J1651" s="25"/>
      <c r="K1651" s="25"/>
      <c r="L1651" s="25"/>
      <c r="M1651" s="25"/>
      <c r="N1651" s="25"/>
      <c r="O1651" s="25"/>
    </row>
    <row r="1652" spans="9:15" s="167" customFormat="1" ht="15" customHeight="1" x14ac:dyDescent="0.25">
      <c r="I1652" s="25"/>
      <c r="J1652" s="25"/>
      <c r="K1652" s="25"/>
      <c r="L1652" s="25"/>
      <c r="M1652" s="25"/>
      <c r="N1652" s="25"/>
      <c r="O1652" s="25"/>
    </row>
    <row r="1653" spans="9:15" s="167" customFormat="1" ht="15" customHeight="1" x14ac:dyDescent="0.25">
      <c r="I1653" s="25"/>
      <c r="J1653" s="25"/>
      <c r="K1653" s="25"/>
      <c r="L1653" s="25"/>
      <c r="M1653" s="25"/>
      <c r="N1653" s="25"/>
      <c r="O1653" s="25"/>
    </row>
    <row r="1654" spans="9:15" s="167" customFormat="1" ht="15" customHeight="1" x14ac:dyDescent="0.25">
      <c r="I1654" s="25"/>
      <c r="J1654" s="25"/>
      <c r="K1654" s="25"/>
      <c r="L1654" s="25"/>
      <c r="M1654" s="25"/>
      <c r="N1654" s="25"/>
      <c r="O1654" s="25"/>
    </row>
    <row r="1655" spans="9:15" s="167" customFormat="1" ht="15" customHeight="1" x14ac:dyDescent="0.25">
      <c r="I1655" s="25"/>
      <c r="J1655" s="25"/>
      <c r="K1655" s="25"/>
      <c r="L1655" s="25"/>
      <c r="M1655" s="25"/>
      <c r="N1655" s="25"/>
      <c r="O1655" s="25"/>
    </row>
    <row r="1656" spans="9:15" s="167" customFormat="1" ht="15" customHeight="1" x14ac:dyDescent="0.25">
      <c r="I1656" s="25"/>
      <c r="J1656" s="25"/>
      <c r="K1656" s="25"/>
      <c r="L1656" s="25"/>
      <c r="M1656" s="25"/>
      <c r="N1656" s="25"/>
      <c r="O1656" s="25"/>
    </row>
    <row r="1657" spans="9:15" s="167" customFormat="1" ht="15" customHeight="1" x14ac:dyDescent="0.25">
      <c r="I1657" s="25"/>
      <c r="J1657" s="25"/>
      <c r="K1657" s="25"/>
      <c r="L1657" s="25"/>
      <c r="M1657" s="25"/>
      <c r="N1657" s="25"/>
      <c r="O1657" s="25"/>
    </row>
    <row r="1658" spans="9:15" s="167" customFormat="1" ht="15" customHeight="1" x14ac:dyDescent="0.25">
      <c r="I1658" s="25"/>
      <c r="J1658" s="25"/>
      <c r="K1658" s="25"/>
      <c r="L1658" s="25"/>
      <c r="M1658" s="25"/>
      <c r="N1658" s="25"/>
      <c r="O1658" s="25"/>
    </row>
    <row r="1659" spans="9:15" s="167" customFormat="1" ht="15" customHeight="1" x14ac:dyDescent="0.25">
      <c r="I1659" s="25"/>
      <c r="J1659" s="25"/>
      <c r="K1659" s="25"/>
      <c r="L1659" s="25"/>
      <c r="M1659" s="25"/>
      <c r="N1659" s="25"/>
      <c r="O1659" s="25"/>
    </row>
    <row r="1660" spans="9:15" s="167" customFormat="1" ht="15" customHeight="1" x14ac:dyDescent="0.25">
      <c r="I1660" s="25"/>
      <c r="J1660" s="25"/>
      <c r="K1660" s="25"/>
      <c r="L1660" s="25"/>
      <c r="M1660" s="25"/>
      <c r="N1660" s="25"/>
      <c r="O1660" s="25"/>
    </row>
    <row r="1661" spans="9:15" s="167" customFormat="1" ht="15" customHeight="1" x14ac:dyDescent="0.25">
      <c r="I1661" s="25"/>
      <c r="J1661" s="25"/>
      <c r="K1661" s="25"/>
      <c r="L1661" s="25"/>
      <c r="M1661" s="25"/>
      <c r="N1661" s="25"/>
      <c r="O1661" s="25"/>
    </row>
    <row r="1662" spans="9:15" s="167" customFormat="1" ht="15" customHeight="1" x14ac:dyDescent="0.25">
      <c r="I1662" s="25"/>
      <c r="J1662" s="25"/>
      <c r="K1662" s="25"/>
      <c r="L1662" s="25"/>
      <c r="M1662" s="25"/>
      <c r="N1662" s="25"/>
      <c r="O1662" s="25"/>
    </row>
    <row r="1663" spans="9:15" s="167" customFormat="1" ht="15" customHeight="1" x14ac:dyDescent="0.25">
      <c r="I1663" s="25"/>
      <c r="J1663" s="25"/>
      <c r="K1663" s="25"/>
      <c r="L1663" s="25"/>
      <c r="M1663" s="25"/>
      <c r="N1663" s="25"/>
      <c r="O1663" s="25"/>
    </row>
    <row r="1664" spans="9:15" s="167" customFormat="1" ht="15" customHeight="1" x14ac:dyDescent="0.25">
      <c r="I1664" s="25"/>
      <c r="J1664" s="25"/>
      <c r="K1664" s="25"/>
      <c r="L1664" s="25"/>
      <c r="M1664" s="25"/>
      <c r="N1664" s="25"/>
      <c r="O1664" s="25"/>
    </row>
    <row r="1665" spans="9:15" s="167" customFormat="1" ht="15" customHeight="1" x14ac:dyDescent="0.25">
      <c r="I1665" s="25"/>
      <c r="J1665" s="25"/>
      <c r="K1665" s="25"/>
      <c r="L1665" s="25"/>
      <c r="M1665" s="25"/>
      <c r="N1665" s="25"/>
      <c r="O1665" s="25"/>
    </row>
    <row r="1666" spans="9:15" s="167" customFormat="1" ht="15" customHeight="1" x14ac:dyDescent="0.25">
      <c r="I1666" s="25"/>
      <c r="J1666" s="25"/>
      <c r="K1666" s="25"/>
      <c r="L1666" s="25"/>
      <c r="M1666" s="25"/>
      <c r="N1666" s="25"/>
      <c r="O1666" s="25"/>
    </row>
    <row r="1667" spans="9:15" s="167" customFormat="1" ht="15" customHeight="1" x14ac:dyDescent="0.25">
      <c r="I1667" s="25"/>
      <c r="J1667" s="25"/>
      <c r="K1667" s="25"/>
      <c r="L1667" s="25"/>
      <c r="M1667" s="25"/>
      <c r="N1667" s="25"/>
      <c r="O1667" s="25"/>
    </row>
    <row r="1668" spans="9:15" s="167" customFormat="1" ht="15" customHeight="1" x14ac:dyDescent="0.25">
      <c r="I1668" s="25"/>
      <c r="J1668" s="25"/>
      <c r="K1668" s="25"/>
      <c r="L1668" s="25"/>
      <c r="M1668" s="25"/>
      <c r="N1668" s="25"/>
      <c r="O1668" s="25"/>
    </row>
    <row r="1669" spans="9:15" s="167" customFormat="1" ht="15" customHeight="1" x14ac:dyDescent="0.25">
      <c r="I1669" s="25"/>
      <c r="J1669" s="25"/>
      <c r="K1669" s="25"/>
      <c r="L1669" s="25"/>
      <c r="M1669" s="25"/>
      <c r="N1669" s="25"/>
      <c r="O1669" s="25"/>
    </row>
    <row r="1670" spans="9:15" s="167" customFormat="1" ht="15" customHeight="1" x14ac:dyDescent="0.25">
      <c r="I1670" s="25"/>
      <c r="J1670" s="25"/>
      <c r="K1670" s="25"/>
      <c r="L1670" s="25"/>
      <c r="M1670" s="25"/>
      <c r="N1670" s="25"/>
      <c r="O1670" s="25"/>
    </row>
    <row r="1671" spans="9:15" s="167" customFormat="1" ht="15" customHeight="1" x14ac:dyDescent="0.25">
      <c r="I1671" s="25"/>
      <c r="J1671" s="25"/>
      <c r="K1671" s="25"/>
      <c r="L1671" s="25"/>
      <c r="M1671" s="25"/>
      <c r="N1671" s="25"/>
      <c r="O1671" s="25"/>
    </row>
    <row r="1672" spans="9:15" s="167" customFormat="1" ht="15" customHeight="1" x14ac:dyDescent="0.25">
      <c r="I1672" s="25"/>
      <c r="J1672" s="25"/>
      <c r="K1672" s="25"/>
      <c r="L1672" s="25"/>
      <c r="M1672" s="25"/>
      <c r="N1672" s="25"/>
      <c r="O1672" s="25"/>
    </row>
    <row r="1673" spans="9:15" s="167" customFormat="1" ht="15" customHeight="1" x14ac:dyDescent="0.25">
      <c r="I1673" s="25"/>
      <c r="J1673" s="25"/>
      <c r="K1673" s="25"/>
      <c r="L1673" s="25"/>
      <c r="M1673" s="25"/>
      <c r="N1673" s="25"/>
      <c r="O1673" s="25"/>
    </row>
    <row r="1674" spans="9:15" s="167" customFormat="1" ht="15" customHeight="1" x14ac:dyDescent="0.25">
      <c r="I1674" s="25"/>
      <c r="J1674" s="25"/>
      <c r="K1674" s="25"/>
      <c r="L1674" s="25"/>
      <c r="M1674" s="25"/>
      <c r="N1674" s="25"/>
      <c r="O1674" s="25"/>
    </row>
    <row r="1675" spans="9:15" s="167" customFormat="1" ht="15" customHeight="1" x14ac:dyDescent="0.25">
      <c r="I1675" s="25"/>
      <c r="J1675" s="25"/>
      <c r="K1675" s="25"/>
      <c r="L1675" s="25"/>
      <c r="M1675" s="25"/>
      <c r="N1675" s="25"/>
      <c r="O1675" s="25"/>
    </row>
    <row r="1676" spans="9:15" s="167" customFormat="1" ht="15" customHeight="1" x14ac:dyDescent="0.25">
      <c r="I1676" s="25"/>
      <c r="J1676" s="25"/>
      <c r="K1676" s="25"/>
      <c r="L1676" s="25"/>
      <c r="M1676" s="25"/>
      <c r="N1676" s="25"/>
      <c r="O1676" s="25"/>
    </row>
    <row r="1677" spans="9:15" s="167" customFormat="1" ht="15" customHeight="1" x14ac:dyDescent="0.25">
      <c r="I1677" s="25"/>
      <c r="J1677" s="25"/>
      <c r="K1677" s="25"/>
      <c r="L1677" s="25"/>
      <c r="M1677" s="25"/>
      <c r="N1677" s="25"/>
      <c r="O1677" s="25"/>
    </row>
    <row r="1678" spans="9:15" s="167" customFormat="1" ht="15" customHeight="1" x14ac:dyDescent="0.25">
      <c r="I1678" s="25"/>
      <c r="J1678" s="25"/>
      <c r="K1678" s="25"/>
      <c r="L1678" s="25"/>
      <c r="M1678" s="25"/>
      <c r="N1678" s="25"/>
      <c r="O1678" s="25"/>
    </row>
    <row r="1679" spans="9:15" s="167" customFormat="1" ht="15" customHeight="1" x14ac:dyDescent="0.25">
      <c r="I1679" s="25"/>
      <c r="J1679" s="25"/>
      <c r="K1679" s="25"/>
      <c r="L1679" s="25"/>
      <c r="M1679" s="25"/>
      <c r="N1679" s="25"/>
      <c r="O1679" s="25"/>
    </row>
    <row r="1680" spans="9:15" s="167" customFormat="1" ht="15" customHeight="1" x14ac:dyDescent="0.25">
      <c r="I1680" s="25"/>
      <c r="J1680" s="25"/>
      <c r="K1680" s="25"/>
      <c r="L1680" s="25"/>
      <c r="M1680" s="25"/>
      <c r="N1680" s="25"/>
      <c r="O1680" s="25"/>
    </row>
    <row r="1681" spans="9:15" s="167" customFormat="1" ht="15" customHeight="1" x14ac:dyDescent="0.25">
      <c r="I1681" s="25"/>
      <c r="J1681" s="25"/>
      <c r="K1681" s="25"/>
      <c r="L1681" s="25"/>
      <c r="M1681" s="25"/>
      <c r="N1681" s="25"/>
      <c r="O1681" s="25"/>
    </row>
    <row r="1682" spans="9:15" s="167" customFormat="1" ht="15" customHeight="1" x14ac:dyDescent="0.25">
      <c r="I1682" s="25"/>
      <c r="J1682" s="25"/>
      <c r="K1682" s="25"/>
      <c r="L1682" s="25"/>
      <c r="M1682" s="25"/>
      <c r="N1682" s="25"/>
      <c r="O1682" s="25"/>
    </row>
    <row r="1683" spans="9:15" s="167" customFormat="1" ht="15" customHeight="1" x14ac:dyDescent="0.25">
      <c r="I1683" s="25"/>
      <c r="J1683" s="25"/>
      <c r="K1683" s="25"/>
      <c r="L1683" s="25"/>
      <c r="M1683" s="25"/>
      <c r="N1683" s="25"/>
      <c r="O1683" s="25"/>
    </row>
    <row r="1684" spans="9:15" s="167" customFormat="1" ht="15" customHeight="1" x14ac:dyDescent="0.25">
      <c r="I1684" s="25"/>
      <c r="J1684" s="25"/>
      <c r="K1684" s="25"/>
      <c r="L1684" s="25"/>
      <c r="M1684" s="25"/>
      <c r="N1684" s="25"/>
      <c r="O1684" s="25"/>
    </row>
    <row r="1685" spans="9:15" s="167" customFormat="1" ht="15" customHeight="1" x14ac:dyDescent="0.25">
      <c r="I1685" s="25"/>
      <c r="J1685" s="25"/>
      <c r="K1685" s="25"/>
      <c r="L1685" s="25"/>
      <c r="M1685" s="25"/>
      <c r="N1685" s="25"/>
      <c r="O1685" s="25"/>
    </row>
    <row r="1686" spans="9:15" s="167" customFormat="1" ht="15" customHeight="1" x14ac:dyDescent="0.25">
      <c r="I1686" s="25"/>
      <c r="J1686" s="25"/>
      <c r="K1686" s="25"/>
      <c r="L1686" s="25"/>
      <c r="M1686" s="25"/>
      <c r="N1686" s="25"/>
      <c r="O1686" s="25"/>
    </row>
    <row r="1687" spans="9:15" s="167" customFormat="1" ht="15" customHeight="1" x14ac:dyDescent="0.25">
      <c r="I1687" s="25"/>
      <c r="J1687" s="25"/>
      <c r="K1687" s="25"/>
      <c r="L1687" s="25"/>
      <c r="M1687" s="25"/>
      <c r="N1687" s="25"/>
      <c r="O1687" s="25"/>
    </row>
    <row r="1688" spans="9:15" s="167" customFormat="1" ht="15" customHeight="1" x14ac:dyDescent="0.25">
      <c r="I1688" s="25"/>
      <c r="J1688" s="25"/>
      <c r="K1688" s="25"/>
      <c r="L1688" s="25"/>
      <c r="M1688" s="25"/>
      <c r="N1688" s="25"/>
      <c r="O1688" s="25"/>
    </row>
    <row r="1689" spans="9:15" s="167" customFormat="1" ht="15" customHeight="1" x14ac:dyDescent="0.25">
      <c r="I1689" s="25"/>
      <c r="J1689" s="25"/>
      <c r="K1689" s="25"/>
      <c r="L1689" s="25"/>
      <c r="M1689" s="25"/>
      <c r="N1689" s="25"/>
      <c r="O1689" s="25"/>
    </row>
    <row r="1690" spans="9:15" s="167" customFormat="1" ht="15" customHeight="1" x14ac:dyDescent="0.25">
      <c r="I1690" s="25"/>
      <c r="J1690" s="25"/>
      <c r="K1690" s="25"/>
      <c r="L1690" s="25"/>
      <c r="M1690" s="25"/>
      <c r="N1690" s="25"/>
      <c r="O1690" s="25"/>
    </row>
    <row r="1691" spans="9:15" s="167" customFormat="1" ht="15" customHeight="1" x14ac:dyDescent="0.25">
      <c r="I1691" s="25"/>
      <c r="J1691" s="25"/>
      <c r="K1691" s="25"/>
      <c r="L1691" s="25"/>
      <c r="M1691" s="25"/>
      <c r="N1691" s="25"/>
      <c r="O1691" s="25"/>
    </row>
    <row r="1692" spans="9:15" s="167" customFormat="1" ht="15" customHeight="1" x14ac:dyDescent="0.25">
      <c r="I1692" s="25"/>
      <c r="J1692" s="25"/>
      <c r="K1692" s="25"/>
      <c r="L1692" s="25"/>
      <c r="M1692" s="25"/>
      <c r="N1692" s="25"/>
      <c r="O1692" s="25"/>
    </row>
    <row r="1693" spans="9:15" s="167" customFormat="1" ht="15" customHeight="1" x14ac:dyDescent="0.25">
      <c r="I1693" s="25"/>
      <c r="J1693" s="25"/>
      <c r="K1693" s="25"/>
      <c r="L1693" s="25"/>
      <c r="M1693" s="25"/>
      <c r="N1693" s="25"/>
      <c r="O1693" s="25"/>
    </row>
    <row r="1694" spans="9:15" s="167" customFormat="1" ht="15" customHeight="1" x14ac:dyDescent="0.25">
      <c r="I1694" s="25"/>
      <c r="J1694" s="25"/>
      <c r="K1694" s="25"/>
      <c r="L1694" s="25"/>
      <c r="M1694" s="25"/>
      <c r="N1694" s="25"/>
      <c r="O1694" s="25"/>
    </row>
    <row r="1695" spans="9:15" s="167" customFormat="1" ht="15" customHeight="1" x14ac:dyDescent="0.25">
      <c r="I1695" s="25"/>
      <c r="J1695" s="25"/>
      <c r="K1695" s="25"/>
      <c r="L1695" s="25"/>
      <c r="M1695" s="25"/>
      <c r="N1695" s="25"/>
      <c r="O1695" s="25"/>
    </row>
    <row r="1696" spans="9:15" s="167" customFormat="1" ht="15" customHeight="1" x14ac:dyDescent="0.25">
      <c r="I1696" s="25"/>
      <c r="J1696" s="25"/>
      <c r="K1696" s="25"/>
      <c r="L1696" s="25"/>
      <c r="M1696" s="25"/>
      <c r="N1696" s="25"/>
      <c r="O1696" s="25"/>
    </row>
    <row r="1697" spans="9:15" s="167" customFormat="1" ht="15" customHeight="1" x14ac:dyDescent="0.25">
      <c r="I1697" s="25"/>
      <c r="J1697" s="25"/>
      <c r="K1697" s="25"/>
      <c r="L1697" s="25"/>
      <c r="M1697" s="25"/>
      <c r="N1697" s="25"/>
      <c r="O1697" s="25"/>
    </row>
    <row r="1698" spans="9:15" s="167" customFormat="1" ht="15" customHeight="1" x14ac:dyDescent="0.25">
      <c r="I1698" s="25"/>
      <c r="J1698" s="25"/>
      <c r="K1698" s="25"/>
      <c r="L1698" s="25"/>
      <c r="M1698" s="25"/>
      <c r="N1698" s="25"/>
      <c r="O1698" s="25"/>
    </row>
    <row r="1699" spans="9:15" s="167" customFormat="1" ht="15" customHeight="1" x14ac:dyDescent="0.25">
      <c r="I1699" s="25"/>
      <c r="J1699" s="25"/>
      <c r="K1699" s="25"/>
      <c r="L1699" s="25"/>
      <c r="M1699" s="25"/>
      <c r="N1699" s="25"/>
      <c r="O1699" s="25"/>
    </row>
    <row r="1700" spans="9:15" s="167" customFormat="1" ht="15" customHeight="1" x14ac:dyDescent="0.25">
      <c r="I1700" s="25"/>
      <c r="J1700" s="25"/>
      <c r="K1700" s="25"/>
      <c r="L1700" s="25"/>
      <c r="M1700" s="25"/>
      <c r="N1700" s="25"/>
      <c r="O1700" s="25"/>
    </row>
    <row r="1701" spans="9:15" s="167" customFormat="1" ht="15" customHeight="1" x14ac:dyDescent="0.25">
      <c r="I1701" s="25"/>
      <c r="J1701" s="25"/>
      <c r="K1701" s="25"/>
      <c r="L1701" s="25"/>
      <c r="M1701" s="25"/>
      <c r="N1701" s="25"/>
      <c r="O1701" s="25"/>
    </row>
    <row r="1702" spans="9:15" s="167" customFormat="1" ht="15" customHeight="1" x14ac:dyDescent="0.25">
      <c r="I1702" s="25"/>
      <c r="J1702" s="25"/>
      <c r="K1702" s="25"/>
      <c r="L1702" s="25"/>
      <c r="M1702" s="25"/>
      <c r="N1702" s="25"/>
      <c r="O1702" s="25"/>
    </row>
    <row r="1703" spans="9:15" s="167" customFormat="1" ht="15" customHeight="1" x14ac:dyDescent="0.25">
      <c r="I1703" s="25"/>
      <c r="J1703" s="25"/>
      <c r="K1703" s="25"/>
      <c r="L1703" s="25"/>
      <c r="M1703" s="25"/>
      <c r="N1703" s="25"/>
      <c r="O1703" s="25"/>
    </row>
    <row r="1704" spans="9:15" s="167" customFormat="1" ht="15" customHeight="1" x14ac:dyDescent="0.25">
      <c r="I1704" s="25"/>
      <c r="J1704" s="25"/>
      <c r="K1704" s="25"/>
      <c r="L1704" s="25"/>
      <c r="M1704" s="25"/>
      <c r="N1704" s="25"/>
      <c r="O1704" s="25"/>
    </row>
    <row r="1705" spans="9:15" s="167" customFormat="1" ht="15" customHeight="1" x14ac:dyDescent="0.25">
      <c r="I1705" s="25"/>
      <c r="J1705" s="25"/>
      <c r="K1705" s="25"/>
      <c r="L1705" s="25"/>
      <c r="M1705" s="25"/>
      <c r="N1705" s="25"/>
      <c r="O1705" s="25"/>
    </row>
    <row r="1706" spans="9:15" s="167" customFormat="1" ht="15" customHeight="1" x14ac:dyDescent="0.25">
      <c r="I1706" s="25"/>
      <c r="J1706" s="25"/>
      <c r="K1706" s="25"/>
      <c r="L1706" s="25"/>
      <c r="M1706" s="25"/>
      <c r="N1706" s="25"/>
      <c r="O1706" s="25"/>
    </row>
    <row r="1707" spans="9:15" s="167" customFormat="1" ht="15" customHeight="1" x14ac:dyDescent="0.25">
      <c r="I1707" s="25"/>
      <c r="J1707" s="25"/>
      <c r="K1707" s="25"/>
      <c r="L1707" s="25"/>
      <c r="M1707" s="25"/>
      <c r="N1707" s="25"/>
      <c r="O1707" s="25"/>
    </row>
    <row r="1708" spans="9:15" s="167" customFormat="1" ht="15" customHeight="1" x14ac:dyDescent="0.25">
      <c r="I1708" s="25"/>
      <c r="J1708" s="25"/>
      <c r="K1708" s="25"/>
      <c r="L1708" s="25"/>
      <c r="M1708" s="25"/>
      <c r="N1708" s="25"/>
      <c r="O1708" s="25"/>
    </row>
    <row r="1709" spans="9:15" s="167" customFormat="1" ht="15" customHeight="1" x14ac:dyDescent="0.25">
      <c r="I1709" s="25"/>
      <c r="J1709" s="25"/>
      <c r="K1709" s="25"/>
      <c r="L1709" s="25"/>
      <c r="M1709" s="25"/>
      <c r="N1709" s="25"/>
      <c r="O1709" s="25"/>
    </row>
    <row r="1710" spans="9:15" s="167" customFormat="1" ht="15" customHeight="1" x14ac:dyDescent="0.25">
      <c r="I1710" s="25"/>
      <c r="J1710" s="25"/>
      <c r="K1710" s="25"/>
      <c r="L1710" s="25"/>
      <c r="M1710" s="25"/>
      <c r="N1710" s="25"/>
      <c r="O1710" s="25"/>
    </row>
    <row r="1711" spans="9:15" s="167" customFormat="1" ht="15" customHeight="1" x14ac:dyDescent="0.25">
      <c r="I1711" s="25"/>
      <c r="J1711" s="25"/>
      <c r="K1711" s="25"/>
      <c r="L1711" s="25"/>
      <c r="M1711" s="25"/>
      <c r="N1711" s="25"/>
      <c r="O1711" s="25"/>
    </row>
    <row r="1712" spans="9:15" s="167" customFormat="1" ht="15" customHeight="1" x14ac:dyDescent="0.25">
      <c r="I1712" s="25"/>
      <c r="J1712" s="25"/>
      <c r="K1712" s="25"/>
      <c r="L1712" s="25"/>
      <c r="M1712" s="25"/>
      <c r="N1712" s="25"/>
      <c r="O1712" s="25"/>
    </row>
    <row r="1713" spans="9:15" s="167" customFormat="1" ht="15" customHeight="1" x14ac:dyDescent="0.25">
      <c r="I1713" s="25"/>
      <c r="J1713" s="25"/>
      <c r="K1713" s="25"/>
      <c r="L1713" s="25"/>
      <c r="M1713" s="25"/>
      <c r="N1713" s="25"/>
      <c r="O1713" s="25"/>
    </row>
    <row r="1714" spans="9:15" s="167" customFormat="1" ht="15" customHeight="1" x14ac:dyDescent="0.25">
      <c r="I1714" s="25"/>
      <c r="J1714" s="25"/>
      <c r="K1714" s="25"/>
      <c r="L1714" s="25"/>
      <c r="M1714" s="25"/>
      <c r="N1714" s="25"/>
      <c r="O1714" s="25"/>
    </row>
    <row r="1715" spans="9:15" s="167" customFormat="1" ht="15" customHeight="1" x14ac:dyDescent="0.25">
      <c r="I1715" s="25"/>
      <c r="J1715" s="25"/>
      <c r="K1715" s="25"/>
      <c r="L1715" s="25"/>
      <c r="M1715" s="25"/>
      <c r="N1715" s="25"/>
      <c r="O1715" s="25"/>
    </row>
    <row r="1716" spans="9:15" s="167" customFormat="1" ht="15" customHeight="1" x14ac:dyDescent="0.25">
      <c r="I1716" s="25"/>
      <c r="J1716" s="25"/>
      <c r="K1716" s="25"/>
      <c r="L1716" s="25"/>
      <c r="M1716" s="25"/>
      <c r="N1716" s="25"/>
      <c r="O1716" s="25"/>
    </row>
    <row r="1717" spans="9:15" s="167" customFormat="1" ht="15" customHeight="1" x14ac:dyDescent="0.25">
      <c r="I1717" s="25"/>
      <c r="J1717" s="25"/>
      <c r="K1717" s="25"/>
      <c r="L1717" s="25"/>
      <c r="M1717" s="25"/>
      <c r="N1717" s="25"/>
      <c r="O1717" s="25"/>
    </row>
    <row r="1718" spans="9:15" s="167" customFormat="1" ht="15" customHeight="1" x14ac:dyDescent="0.25">
      <c r="I1718" s="25"/>
      <c r="J1718" s="25"/>
      <c r="K1718" s="25"/>
      <c r="L1718" s="25"/>
      <c r="M1718" s="25"/>
      <c r="N1718" s="25"/>
      <c r="O1718" s="25"/>
    </row>
    <row r="1719" spans="9:15" s="167" customFormat="1" ht="15" customHeight="1" x14ac:dyDescent="0.25">
      <c r="I1719" s="25"/>
      <c r="J1719" s="25"/>
      <c r="K1719" s="25"/>
      <c r="L1719" s="25"/>
      <c r="M1719" s="25"/>
      <c r="N1719" s="25"/>
      <c r="O1719" s="25"/>
    </row>
    <row r="1720" spans="9:15" s="167" customFormat="1" ht="15" customHeight="1" x14ac:dyDescent="0.25">
      <c r="I1720" s="25"/>
      <c r="J1720" s="25"/>
      <c r="K1720" s="25"/>
      <c r="L1720" s="25"/>
      <c r="M1720" s="25"/>
      <c r="N1720" s="25"/>
      <c r="O1720" s="25"/>
    </row>
    <row r="1721" spans="9:15" s="167" customFormat="1" ht="15" customHeight="1" x14ac:dyDescent="0.25">
      <c r="I1721" s="25"/>
      <c r="J1721" s="25"/>
      <c r="K1721" s="25"/>
      <c r="L1721" s="25"/>
      <c r="M1721" s="25"/>
      <c r="N1721" s="25"/>
      <c r="O1721" s="25"/>
    </row>
    <row r="1722" spans="9:15" s="167" customFormat="1" ht="15" customHeight="1" x14ac:dyDescent="0.25">
      <c r="I1722" s="25"/>
      <c r="J1722" s="25"/>
      <c r="K1722" s="25"/>
      <c r="L1722" s="25"/>
      <c r="M1722" s="25"/>
      <c r="N1722" s="25"/>
      <c r="O1722" s="25"/>
    </row>
    <row r="1723" spans="9:15" s="167" customFormat="1" ht="15" customHeight="1" x14ac:dyDescent="0.25">
      <c r="I1723" s="25"/>
      <c r="J1723" s="25"/>
      <c r="K1723" s="25"/>
      <c r="L1723" s="25"/>
      <c r="M1723" s="25"/>
      <c r="N1723" s="25"/>
      <c r="O1723" s="25"/>
    </row>
    <row r="1724" spans="9:15" s="167" customFormat="1" ht="15" customHeight="1" x14ac:dyDescent="0.25">
      <c r="I1724" s="25"/>
      <c r="J1724" s="25"/>
      <c r="K1724" s="25"/>
      <c r="L1724" s="25"/>
      <c r="M1724" s="25"/>
      <c r="N1724" s="25"/>
      <c r="O1724" s="25"/>
    </row>
    <row r="1725" spans="9:15" s="167" customFormat="1" ht="15" customHeight="1" x14ac:dyDescent="0.25">
      <c r="I1725" s="25"/>
      <c r="J1725" s="25"/>
      <c r="K1725" s="25"/>
      <c r="L1725" s="25"/>
      <c r="M1725" s="25"/>
      <c r="N1725" s="25"/>
      <c r="O1725" s="25"/>
    </row>
    <row r="1726" spans="9:15" s="167" customFormat="1" ht="15" customHeight="1" x14ac:dyDescent="0.25">
      <c r="I1726" s="25"/>
      <c r="J1726" s="25"/>
      <c r="K1726" s="25"/>
      <c r="L1726" s="25"/>
      <c r="M1726" s="25"/>
      <c r="N1726" s="25"/>
      <c r="O1726" s="25"/>
    </row>
    <row r="1727" spans="9:15" s="167" customFormat="1" ht="15" customHeight="1" x14ac:dyDescent="0.25">
      <c r="I1727" s="25"/>
      <c r="J1727" s="25"/>
      <c r="K1727" s="25"/>
      <c r="L1727" s="25"/>
      <c r="M1727" s="25"/>
      <c r="N1727" s="25"/>
      <c r="O1727" s="25"/>
    </row>
    <row r="1728" spans="9:15" s="167" customFormat="1" ht="15" customHeight="1" x14ac:dyDescent="0.25">
      <c r="I1728" s="25"/>
      <c r="J1728" s="25"/>
      <c r="K1728" s="25"/>
      <c r="L1728" s="25"/>
      <c r="M1728" s="25"/>
      <c r="N1728" s="25"/>
      <c r="O1728" s="25"/>
    </row>
    <row r="1729" spans="9:15" s="167" customFormat="1" ht="15" customHeight="1" x14ac:dyDescent="0.25">
      <c r="I1729" s="25"/>
      <c r="J1729" s="25"/>
      <c r="K1729" s="25"/>
      <c r="L1729" s="25"/>
      <c r="M1729" s="25"/>
      <c r="N1729" s="25"/>
      <c r="O1729" s="25"/>
    </row>
    <row r="1730" spans="9:15" s="167" customFormat="1" ht="15" customHeight="1" x14ac:dyDescent="0.25">
      <c r="I1730" s="25"/>
      <c r="J1730" s="25"/>
      <c r="K1730" s="25"/>
      <c r="L1730" s="25"/>
      <c r="M1730" s="25"/>
      <c r="N1730" s="25"/>
      <c r="O1730" s="25"/>
    </row>
    <row r="1731" spans="9:15" s="167" customFormat="1" ht="15" customHeight="1" x14ac:dyDescent="0.25">
      <c r="I1731" s="25"/>
      <c r="J1731" s="25"/>
      <c r="K1731" s="25"/>
      <c r="L1731" s="25"/>
      <c r="M1731" s="25"/>
      <c r="N1731" s="25"/>
      <c r="O1731" s="25"/>
    </row>
    <row r="1732" spans="9:15" s="167" customFormat="1" ht="15" customHeight="1" x14ac:dyDescent="0.25">
      <c r="I1732" s="25"/>
      <c r="J1732" s="25"/>
      <c r="K1732" s="25"/>
      <c r="L1732" s="25"/>
      <c r="M1732" s="25"/>
      <c r="N1732" s="25"/>
      <c r="O1732" s="25"/>
    </row>
    <row r="1733" spans="9:15" s="167" customFormat="1" ht="15" customHeight="1" x14ac:dyDescent="0.25">
      <c r="I1733" s="25"/>
      <c r="J1733" s="25"/>
      <c r="K1733" s="25"/>
      <c r="L1733" s="25"/>
      <c r="M1733" s="25"/>
      <c r="N1733" s="25"/>
      <c r="O1733" s="25"/>
    </row>
    <row r="1734" spans="9:15" s="167" customFormat="1" ht="15" customHeight="1" x14ac:dyDescent="0.25">
      <c r="I1734" s="25"/>
      <c r="J1734" s="25"/>
      <c r="K1734" s="25"/>
      <c r="L1734" s="25"/>
      <c r="M1734" s="25"/>
      <c r="N1734" s="25"/>
      <c r="O1734" s="25"/>
    </row>
    <row r="1735" spans="9:15" s="167" customFormat="1" ht="15" customHeight="1" x14ac:dyDescent="0.25">
      <c r="I1735" s="25"/>
      <c r="J1735" s="25"/>
      <c r="K1735" s="25"/>
      <c r="L1735" s="25"/>
      <c r="M1735" s="25"/>
      <c r="N1735" s="25"/>
      <c r="O1735" s="25"/>
    </row>
    <row r="1736" spans="9:15" s="167" customFormat="1" ht="15" customHeight="1" x14ac:dyDescent="0.25">
      <c r="I1736" s="25"/>
      <c r="J1736" s="25"/>
      <c r="K1736" s="25"/>
      <c r="L1736" s="25"/>
      <c r="M1736" s="25"/>
      <c r="N1736" s="25"/>
      <c r="O1736" s="25"/>
    </row>
    <row r="1737" spans="9:15" s="167" customFormat="1" ht="15" customHeight="1" x14ac:dyDescent="0.25">
      <c r="I1737" s="25"/>
      <c r="J1737" s="25"/>
      <c r="K1737" s="25"/>
      <c r="L1737" s="25"/>
      <c r="M1737" s="25"/>
      <c r="N1737" s="25"/>
      <c r="O1737" s="25"/>
    </row>
    <row r="1738" spans="9:15" s="167" customFormat="1" ht="15" customHeight="1" x14ac:dyDescent="0.25">
      <c r="I1738" s="25"/>
      <c r="J1738" s="25"/>
      <c r="K1738" s="25"/>
      <c r="L1738" s="25"/>
      <c r="M1738" s="25"/>
      <c r="N1738" s="25"/>
      <c r="O1738" s="25"/>
    </row>
    <row r="1739" spans="9:15" s="167" customFormat="1" ht="15" customHeight="1" x14ac:dyDescent="0.25">
      <c r="I1739" s="25"/>
      <c r="J1739" s="25"/>
      <c r="K1739" s="25"/>
      <c r="L1739" s="25"/>
      <c r="M1739" s="25"/>
      <c r="N1739" s="25"/>
      <c r="O1739" s="25"/>
    </row>
    <row r="1740" spans="9:15" s="167" customFormat="1" ht="15" customHeight="1" x14ac:dyDescent="0.25">
      <c r="I1740" s="25"/>
      <c r="J1740" s="25"/>
      <c r="K1740" s="25"/>
      <c r="L1740" s="25"/>
      <c r="M1740" s="25"/>
      <c r="N1740" s="25"/>
      <c r="O1740" s="25"/>
    </row>
    <row r="1741" spans="9:15" s="167" customFormat="1" ht="15" customHeight="1" x14ac:dyDescent="0.25">
      <c r="I1741" s="25"/>
      <c r="J1741" s="25"/>
      <c r="K1741" s="25"/>
      <c r="L1741" s="25"/>
      <c r="M1741" s="25"/>
      <c r="N1741" s="25"/>
      <c r="O1741" s="25"/>
    </row>
    <row r="1742" spans="9:15" s="167" customFormat="1" ht="15" customHeight="1" x14ac:dyDescent="0.25">
      <c r="I1742" s="25"/>
      <c r="J1742" s="25"/>
      <c r="K1742" s="25"/>
      <c r="L1742" s="25"/>
      <c r="M1742" s="25"/>
      <c r="N1742" s="25"/>
      <c r="O1742" s="25"/>
    </row>
    <row r="1743" spans="9:15" s="167" customFormat="1" ht="15" customHeight="1" x14ac:dyDescent="0.25">
      <c r="I1743" s="25"/>
      <c r="J1743" s="25"/>
      <c r="K1743" s="25"/>
      <c r="L1743" s="25"/>
      <c r="M1743" s="25"/>
      <c r="N1743" s="25"/>
      <c r="O1743" s="25"/>
    </row>
    <row r="1744" spans="9:15" s="167" customFormat="1" ht="15" customHeight="1" x14ac:dyDescent="0.25">
      <c r="I1744" s="25"/>
      <c r="J1744" s="25"/>
      <c r="K1744" s="25"/>
      <c r="L1744" s="25"/>
      <c r="M1744" s="25"/>
      <c r="N1744" s="25"/>
      <c r="O1744" s="25"/>
    </row>
    <row r="1745" spans="9:15" s="167" customFormat="1" ht="15" customHeight="1" x14ac:dyDescent="0.25">
      <c r="I1745" s="25"/>
      <c r="J1745" s="25"/>
      <c r="K1745" s="25"/>
      <c r="L1745" s="25"/>
      <c r="M1745" s="25"/>
      <c r="N1745" s="25"/>
      <c r="O1745" s="25"/>
    </row>
    <row r="1746" spans="9:15" s="167" customFormat="1" ht="15" customHeight="1" x14ac:dyDescent="0.25">
      <c r="I1746" s="25"/>
      <c r="J1746" s="25"/>
      <c r="K1746" s="25"/>
      <c r="L1746" s="25"/>
      <c r="M1746" s="25"/>
      <c r="N1746" s="25"/>
      <c r="O1746" s="25"/>
    </row>
    <row r="1747" spans="9:15" s="167" customFormat="1" ht="15" customHeight="1" x14ac:dyDescent="0.25">
      <c r="I1747" s="25"/>
      <c r="J1747" s="25"/>
      <c r="K1747" s="25"/>
      <c r="L1747" s="25"/>
      <c r="M1747" s="25"/>
      <c r="N1747" s="25"/>
      <c r="O1747" s="25"/>
    </row>
    <row r="1748" spans="9:15" s="167" customFormat="1" ht="15" customHeight="1" x14ac:dyDescent="0.25">
      <c r="I1748" s="25"/>
      <c r="J1748" s="25"/>
      <c r="K1748" s="25"/>
      <c r="L1748" s="25"/>
      <c r="M1748" s="25"/>
      <c r="N1748" s="25"/>
      <c r="O1748" s="25"/>
    </row>
    <row r="1749" spans="9:15" s="167" customFormat="1" ht="15" customHeight="1" x14ac:dyDescent="0.25">
      <c r="I1749" s="25"/>
      <c r="J1749" s="25"/>
      <c r="K1749" s="25"/>
      <c r="L1749" s="25"/>
      <c r="M1749" s="25"/>
      <c r="N1749" s="25"/>
      <c r="O1749" s="25"/>
    </row>
    <row r="1750" spans="9:15" s="167" customFormat="1" ht="15" customHeight="1" x14ac:dyDescent="0.25">
      <c r="I1750" s="25"/>
      <c r="J1750" s="25"/>
      <c r="K1750" s="25"/>
      <c r="L1750" s="25"/>
      <c r="M1750" s="25"/>
      <c r="N1750" s="25"/>
      <c r="O1750" s="25"/>
    </row>
    <row r="1751" spans="9:15" s="167" customFormat="1" ht="15" customHeight="1" x14ac:dyDescent="0.25">
      <c r="I1751" s="25"/>
      <c r="J1751" s="25"/>
      <c r="K1751" s="25"/>
      <c r="L1751" s="25"/>
      <c r="M1751" s="25"/>
      <c r="N1751" s="25"/>
      <c r="O1751" s="25"/>
    </row>
    <row r="1752" spans="9:15" s="167" customFormat="1" ht="15" customHeight="1" x14ac:dyDescent="0.25">
      <c r="I1752" s="25"/>
      <c r="J1752" s="25"/>
      <c r="K1752" s="25"/>
      <c r="L1752" s="25"/>
      <c r="M1752" s="25"/>
      <c r="N1752" s="25"/>
      <c r="O1752" s="25"/>
    </row>
    <row r="1753" spans="9:15" s="167" customFormat="1" ht="15" customHeight="1" x14ac:dyDescent="0.25">
      <c r="I1753" s="25"/>
      <c r="J1753" s="25"/>
      <c r="K1753" s="25"/>
      <c r="L1753" s="25"/>
      <c r="M1753" s="25"/>
      <c r="N1753" s="25"/>
      <c r="O1753" s="25"/>
    </row>
    <row r="1754" spans="9:15" s="167" customFormat="1" ht="15" customHeight="1" x14ac:dyDescent="0.25">
      <c r="I1754" s="25"/>
      <c r="J1754" s="25"/>
      <c r="K1754" s="25"/>
      <c r="L1754" s="25"/>
      <c r="M1754" s="25"/>
      <c r="N1754" s="25"/>
      <c r="O1754" s="25"/>
    </row>
    <row r="1755" spans="9:15" s="167" customFormat="1" ht="15" customHeight="1" x14ac:dyDescent="0.25">
      <c r="I1755" s="25"/>
      <c r="J1755" s="25"/>
      <c r="K1755" s="25"/>
      <c r="L1755" s="25"/>
      <c r="M1755" s="25"/>
      <c r="N1755" s="25"/>
      <c r="O1755" s="25"/>
    </row>
    <row r="1756" spans="9:15" s="167" customFormat="1" ht="15" customHeight="1" x14ac:dyDescent="0.25">
      <c r="I1756" s="25"/>
      <c r="J1756" s="25"/>
      <c r="K1756" s="25"/>
      <c r="L1756" s="25"/>
      <c r="M1756" s="25"/>
      <c r="N1756" s="25"/>
      <c r="O1756" s="25"/>
    </row>
    <row r="1757" spans="9:15" s="167" customFormat="1" ht="15" customHeight="1" x14ac:dyDescent="0.25">
      <c r="I1757" s="25"/>
      <c r="J1757" s="25"/>
      <c r="K1757" s="25"/>
      <c r="L1757" s="25"/>
      <c r="M1757" s="25"/>
      <c r="N1757" s="25"/>
      <c r="O1757" s="25"/>
    </row>
    <row r="1758" spans="9:15" s="167" customFormat="1" ht="15" customHeight="1" x14ac:dyDescent="0.25">
      <c r="I1758" s="25"/>
      <c r="J1758" s="25"/>
      <c r="K1758" s="25"/>
      <c r="L1758" s="25"/>
      <c r="M1758" s="25"/>
      <c r="N1758" s="25"/>
      <c r="O1758" s="25"/>
    </row>
    <row r="1759" spans="9:15" s="167" customFormat="1" ht="15" customHeight="1" x14ac:dyDescent="0.25">
      <c r="I1759" s="25"/>
      <c r="J1759" s="25"/>
      <c r="K1759" s="25"/>
      <c r="L1759" s="25"/>
      <c r="M1759" s="25"/>
      <c r="N1759" s="25"/>
      <c r="O1759" s="25"/>
    </row>
    <row r="1760" spans="9:15" s="167" customFormat="1" ht="15" customHeight="1" x14ac:dyDescent="0.25">
      <c r="I1760" s="25"/>
      <c r="J1760" s="25"/>
      <c r="K1760" s="25"/>
      <c r="L1760" s="25"/>
      <c r="M1760" s="25"/>
      <c r="N1760" s="25"/>
      <c r="O1760" s="25"/>
    </row>
    <row r="1761" spans="9:15" s="167" customFormat="1" ht="15" customHeight="1" x14ac:dyDescent="0.25">
      <c r="I1761" s="25"/>
      <c r="J1761" s="25"/>
      <c r="K1761" s="25"/>
      <c r="L1761" s="25"/>
      <c r="M1761" s="25"/>
      <c r="N1761" s="25"/>
      <c r="O1761" s="25"/>
    </row>
    <row r="1762" spans="9:15" s="167" customFormat="1" ht="15" customHeight="1" x14ac:dyDescent="0.25">
      <c r="I1762" s="25"/>
      <c r="J1762" s="25"/>
      <c r="K1762" s="25"/>
      <c r="L1762" s="25"/>
      <c r="M1762" s="25"/>
      <c r="N1762" s="25"/>
      <c r="O1762" s="25"/>
    </row>
    <row r="1763" spans="9:15" s="167" customFormat="1" ht="15" customHeight="1" x14ac:dyDescent="0.25">
      <c r="I1763" s="25"/>
      <c r="J1763" s="25"/>
      <c r="K1763" s="25"/>
      <c r="L1763" s="25"/>
      <c r="M1763" s="25"/>
      <c r="N1763" s="25"/>
      <c r="O1763" s="25"/>
    </row>
    <row r="1764" spans="9:15" s="167" customFormat="1" ht="15" customHeight="1" x14ac:dyDescent="0.25">
      <c r="I1764" s="25"/>
      <c r="J1764" s="25"/>
      <c r="K1764" s="25"/>
      <c r="L1764" s="25"/>
      <c r="M1764" s="25"/>
      <c r="N1764" s="25"/>
      <c r="O1764" s="25"/>
    </row>
    <row r="1765" spans="9:15" s="167" customFormat="1" ht="15" customHeight="1" x14ac:dyDescent="0.25">
      <c r="I1765" s="25"/>
      <c r="J1765" s="25"/>
      <c r="K1765" s="25"/>
      <c r="L1765" s="25"/>
      <c r="M1765" s="25"/>
      <c r="N1765" s="25"/>
      <c r="O1765" s="25"/>
    </row>
    <row r="1766" spans="9:15" s="167" customFormat="1" ht="15" customHeight="1" x14ac:dyDescent="0.25">
      <c r="I1766" s="25"/>
      <c r="J1766" s="25"/>
      <c r="K1766" s="25"/>
      <c r="L1766" s="25"/>
      <c r="M1766" s="25"/>
      <c r="N1766" s="25"/>
      <c r="O1766" s="25"/>
    </row>
    <row r="1767" spans="9:15" s="167" customFormat="1" ht="15" customHeight="1" x14ac:dyDescent="0.25">
      <c r="I1767" s="25"/>
      <c r="J1767" s="25"/>
      <c r="K1767" s="25"/>
      <c r="L1767" s="25"/>
      <c r="M1767" s="25"/>
      <c r="N1767" s="25"/>
      <c r="O1767" s="25"/>
    </row>
    <row r="1768" spans="9:15" s="167" customFormat="1" ht="15" customHeight="1" x14ac:dyDescent="0.25">
      <c r="I1768" s="25"/>
      <c r="J1768" s="25"/>
      <c r="K1768" s="25"/>
      <c r="L1768" s="25"/>
      <c r="M1768" s="25"/>
      <c r="N1768" s="25"/>
      <c r="O1768" s="25"/>
    </row>
    <row r="1769" spans="9:15" s="167" customFormat="1" ht="15" customHeight="1" x14ac:dyDescent="0.25">
      <c r="I1769" s="25"/>
      <c r="J1769" s="25"/>
      <c r="K1769" s="25"/>
      <c r="L1769" s="25"/>
      <c r="M1769" s="25"/>
      <c r="N1769" s="25"/>
      <c r="O1769" s="25"/>
    </row>
    <row r="1770" spans="9:15" s="167" customFormat="1" ht="15" customHeight="1" x14ac:dyDescent="0.25">
      <c r="I1770" s="25"/>
      <c r="J1770" s="25"/>
      <c r="K1770" s="25"/>
      <c r="L1770" s="25"/>
      <c r="M1770" s="25"/>
      <c r="N1770" s="25"/>
      <c r="O1770" s="25"/>
    </row>
    <row r="1771" spans="9:15" s="167" customFormat="1" ht="15" customHeight="1" x14ac:dyDescent="0.25">
      <c r="I1771" s="25"/>
      <c r="J1771" s="25"/>
      <c r="K1771" s="25"/>
      <c r="L1771" s="25"/>
      <c r="M1771" s="25"/>
      <c r="N1771" s="25"/>
      <c r="O1771" s="25"/>
    </row>
    <row r="1772" spans="9:15" s="167" customFormat="1" ht="15" customHeight="1" x14ac:dyDescent="0.25">
      <c r="I1772" s="25"/>
      <c r="J1772" s="25"/>
      <c r="K1772" s="25"/>
      <c r="L1772" s="25"/>
      <c r="M1772" s="25"/>
      <c r="N1772" s="25"/>
      <c r="O1772" s="25"/>
    </row>
    <row r="1773" spans="9:15" s="167" customFormat="1" ht="15" customHeight="1" x14ac:dyDescent="0.25">
      <c r="I1773" s="25"/>
      <c r="J1773" s="25"/>
      <c r="K1773" s="25"/>
      <c r="L1773" s="25"/>
      <c r="M1773" s="25"/>
      <c r="N1773" s="25"/>
      <c r="O1773" s="25"/>
    </row>
    <row r="1774" spans="9:15" s="167" customFormat="1" ht="15" customHeight="1" x14ac:dyDescent="0.25">
      <c r="I1774" s="25"/>
      <c r="J1774" s="25"/>
      <c r="K1774" s="25"/>
      <c r="L1774" s="25"/>
      <c r="M1774" s="25"/>
      <c r="N1774" s="25"/>
      <c r="O1774" s="25"/>
    </row>
    <row r="1775" spans="9:15" s="167" customFormat="1" ht="15" customHeight="1" x14ac:dyDescent="0.25">
      <c r="I1775" s="25"/>
      <c r="J1775" s="25"/>
      <c r="K1775" s="25"/>
      <c r="L1775" s="25"/>
      <c r="M1775" s="25"/>
      <c r="N1775" s="25"/>
      <c r="O1775" s="25"/>
    </row>
    <row r="1776" spans="9:15" s="167" customFormat="1" ht="15" customHeight="1" x14ac:dyDescent="0.25">
      <c r="I1776" s="25"/>
      <c r="J1776" s="25"/>
      <c r="K1776" s="25"/>
      <c r="L1776" s="25"/>
      <c r="M1776" s="25"/>
      <c r="N1776" s="25"/>
      <c r="O1776" s="25"/>
    </row>
    <row r="1777" spans="9:15" s="167" customFormat="1" ht="15" customHeight="1" x14ac:dyDescent="0.25">
      <c r="I1777" s="25"/>
      <c r="J1777" s="25"/>
      <c r="K1777" s="25"/>
      <c r="L1777" s="25"/>
      <c r="M1777" s="25"/>
      <c r="N1777" s="25"/>
      <c r="O1777" s="25"/>
    </row>
    <row r="1778" spans="9:15" s="167" customFormat="1" ht="15" customHeight="1" x14ac:dyDescent="0.25">
      <c r="I1778" s="25"/>
      <c r="J1778" s="25"/>
      <c r="K1778" s="25"/>
      <c r="L1778" s="25"/>
      <c r="M1778" s="25"/>
      <c r="N1778" s="25"/>
      <c r="O1778" s="25"/>
    </row>
    <row r="1779" spans="9:15" s="167" customFormat="1" ht="15" customHeight="1" x14ac:dyDescent="0.25">
      <c r="I1779" s="25"/>
      <c r="J1779" s="25"/>
      <c r="K1779" s="25"/>
      <c r="L1779" s="25"/>
      <c r="M1779" s="25"/>
      <c r="N1779" s="25"/>
      <c r="O1779" s="25"/>
    </row>
    <row r="1780" spans="9:15" s="167" customFormat="1" ht="15" customHeight="1" x14ac:dyDescent="0.25">
      <c r="I1780" s="25"/>
      <c r="J1780" s="25"/>
      <c r="K1780" s="25"/>
      <c r="L1780" s="25"/>
      <c r="M1780" s="25"/>
      <c r="N1780" s="25"/>
      <c r="O1780" s="25"/>
    </row>
    <row r="1781" spans="9:15" s="167" customFormat="1" ht="15" customHeight="1" x14ac:dyDescent="0.25">
      <c r="I1781" s="25"/>
      <c r="J1781" s="25"/>
      <c r="K1781" s="25"/>
      <c r="L1781" s="25"/>
      <c r="M1781" s="25"/>
      <c r="N1781" s="25"/>
      <c r="O1781" s="25"/>
    </row>
    <row r="1782" spans="9:15" s="167" customFormat="1" ht="15" customHeight="1" x14ac:dyDescent="0.25">
      <c r="I1782" s="25"/>
      <c r="J1782" s="25"/>
      <c r="K1782" s="25"/>
      <c r="L1782" s="25"/>
      <c r="M1782" s="25"/>
      <c r="N1782" s="25"/>
      <c r="O1782" s="25"/>
    </row>
    <row r="1783" spans="9:15" s="167" customFormat="1" ht="15" customHeight="1" x14ac:dyDescent="0.25">
      <c r="I1783" s="25"/>
      <c r="J1783" s="25"/>
      <c r="K1783" s="25"/>
      <c r="L1783" s="25"/>
      <c r="M1783" s="25"/>
      <c r="N1783" s="25"/>
      <c r="O1783" s="25"/>
    </row>
    <row r="1784" spans="9:15" s="167" customFormat="1" ht="15" customHeight="1" x14ac:dyDescent="0.25">
      <c r="I1784" s="25"/>
      <c r="J1784" s="25"/>
      <c r="K1784" s="25"/>
      <c r="L1784" s="25"/>
      <c r="M1784" s="25"/>
      <c r="N1784" s="25"/>
      <c r="O1784" s="25"/>
    </row>
    <row r="1785" spans="9:15" s="167" customFormat="1" ht="15" customHeight="1" x14ac:dyDescent="0.25">
      <c r="I1785" s="25"/>
      <c r="J1785" s="25"/>
      <c r="K1785" s="25"/>
      <c r="L1785" s="25"/>
      <c r="M1785" s="25"/>
      <c r="N1785" s="25"/>
      <c r="O1785" s="25"/>
    </row>
    <row r="1786" spans="9:15" s="167" customFormat="1" ht="15" customHeight="1" x14ac:dyDescent="0.25">
      <c r="I1786" s="25"/>
      <c r="J1786" s="25"/>
      <c r="K1786" s="25"/>
      <c r="L1786" s="25"/>
      <c r="M1786" s="25"/>
      <c r="N1786" s="25"/>
      <c r="O1786" s="25"/>
    </row>
    <row r="1787" spans="9:15" s="167" customFormat="1" ht="15" customHeight="1" x14ac:dyDescent="0.25">
      <c r="I1787" s="25"/>
      <c r="J1787" s="25"/>
      <c r="K1787" s="25"/>
      <c r="L1787" s="25"/>
      <c r="M1787" s="25"/>
      <c r="N1787" s="25"/>
      <c r="O1787" s="25"/>
    </row>
    <row r="1788" spans="9:15" s="167" customFormat="1" ht="15" customHeight="1" x14ac:dyDescent="0.25">
      <c r="I1788" s="25"/>
      <c r="J1788" s="25"/>
      <c r="K1788" s="25"/>
      <c r="L1788" s="25"/>
      <c r="M1788" s="25"/>
      <c r="N1788" s="25"/>
      <c r="O1788" s="25"/>
    </row>
    <row r="1789" spans="9:15" s="167" customFormat="1" ht="15" customHeight="1" x14ac:dyDescent="0.25">
      <c r="I1789" s="25"/>
      <c r="J1789" s="25"/>
      <c r="K1789" s="25"/>
      <c r="L1789" s="25"/>
      <c r="M1789" s="25"/>
      <c r="N1789" s="25"/>
      <c r="O1789" s="25"/>
    </row>
    <row r="1790" spans="9:15" s="167" customFormat="1" ht="15" customHeight="1" x14ac:dyDescent="0.25">
      <c r="I1790" s="25"/>
      <c r="J1790" s="25"/>
      <c r="K1790" s="25"/>
      <c r="L1790" s="25"/>
      <c r="M1790" s="25"/>
      <c r="N1790" s="25"/>
      <c r="O1790" s="25"/>
    </row>
    <row r="1791" spans="9:15" s="167" customFormat="1" ht="15" customHeight="1" x14ac:dyDescent="0.25">
      <c r="I1791" s="25"/>
      <c r="J1791" s="25"/>
      <c r="K1791" s="25"/>
      <c r="L1791" s="25"/>
      <c r="M1791" s="25"/>
      <c r="N1791" s="25"/>
      <c r="O1791" s="25"/>
    </row>
    <row r="1792" spans="9:15" s="167" customFormat="1" ht="15" customHeight="1" x14ac:dyDescent="0.25">
      <c r="I1792" s="25"/>
      <c r="J1792" s="25"/>
      <c r="K1792" s="25"/>
      <c r="L1792" s="25"/>
      <c r="M1792" s="25"/>
      <c r="N1792" s="25"/>
      <c r="O1792" s="25"/>
    </row>
    <row r="1793" spans="9:15" s="167" customFormat="1" ht="15" customHeight="1" x14ac:dyDescent="0.25">
      <c r="I1793" s="25"/>
      <c r="J1793" s="25"/>
      <c r="K1793" s="25"/>
      <c r="L1793" s="25"/>
      <c r="M1793" s="25"/>
      <c r="N1793" s="25"/>
      <c r="O1793" s="25"/>
    </row>
    <row r="1794" spans="9:15" s="167" customFormat="1" ht="15" customHeight="1" x14ac:dyDescent="0.25">
      <c r="I1794" s="25"/>
      <c r="J1794" s="25"/>
      <c r="K1794" s="25"/>
      <c r="L1794" s="25"/>
      <c r="M1794" s="25"/>
      <c r="N1794" s="25"/>
      <c r="O1794" s="25"/>
    </row>
    <row r="1795" spans="9:15" s="167" customFormat="1" ht="15" customHeight="1" x14ac:dyDescent="0.25">
      <c r="I1795" s="25"/>
      <c r="J1795" s="25"/>
      <c r="K1795" s="25"/>
      <c r="L1795" s="25"/>
      <c r="M1795" s="25"/>
      <c r="N1795" s="25"/>
      <c r="O1795" s="25"/>
    </row>
    <row r="1796" spans="9:15" s="167" customFormat="1" ht="15" customHeight="1" x14ac:dyDescent="0.25">
      <c r="I1796" s="25"/>
      <c r="J1796" s="25"/>
      <c r="K1796" s="25"/>
      <c r="L1796" s="25"/>
      <c r="M1796" s="25"/>
      <c r="N1796" s="25"/>
      <c r="O1796" s="25"/>
    </row>
    <row r="1797" spans="9:15" s="167" customFormat="1" ht="15" customHeight="1" x14ac:dyDescent="0.25">
      <c r="I1797" s="25"/>
      <c r="J1797" s="25"/>
      <c r="K1797" s="25"/>
      <c r="L1797" s="25"/>
      <c r="M1797" s="25"/>
      <c r="N1797" s="25"/>
      <c r="O1797" s="25"/>
    </row>
    <row r="1798" spans="9:15" s="167" customFormat="1" ht="15" customHeight="1" x14ac:dyDescent="0.25">
      <c r="I1798" s="25"/>
      <c r="J1798" s="25"/>
      <c r="K1798" s="25"/>
      <c r="L1798" s="25"/>
      <c r="M1798" s="25"/>
      <c r="N1798" s="25"/>
      <c r="O1798" s="25"/>
    </row>
    <row r="1799" spans="9:15" s="167" customFormat="1" ht="15" customHeight="1" x14ac:dyDescent="0.25">
      <c r="I1799" s="25"/>
      <c r="J1799" s="25"/>
      <c r="K1799" s="25"/>
      <c r="L1799" s="25"/>
      <c r="M1799" s="25"/>
      <c r="N1799" s="25"/>
      <c r="O1799" s="25"/>
    </row>
    <row r="1800" spans="9:15" s="167" customFormat="1" ht="15" customHeight="1" x14ac:dyDescent="0.25">
      <c r="I1800" s="25"/>
      <c r="J1800" s="25"/>
      <c r="K1800" s="25"/>
      <c r="L1800" s="25"/>
      <c r="M1800" s="25"/>
      <c r="N1800" s="25"/>
      <c r="O1800" s="25"/>
    </row>
    <row r="1801" spans="9:15" s="167" customFormat="1" ht="15" customHeight="1" x14ac:dyDescent="0.25">
      <c r="I1801" s="25"/>
      <c r="J1801" s="25"/>
      <c r="K1801" s="25"/>
      <c r="L1801" s="25"/>
      <c r="M1801" s="25"/>
      <c r="N1801" s="25"/>
      <c r="O1801" s="25"/>
    </row>
    <row r="1802" spans="9:15" s="167" customFormat="1" ht="15" customHeight="1" x14ac:dyDescent="0.25">
      <c r="I1802" s="25"/>
      <c r="J1802" s="25"/>
      <c r="K1802" s="25"/>
      <c r="L1802" s="25"/>
      <c r="M1802" s="25"/>
      <c r="N1802" s="25"/>
      <c r="O1802" s="25"/>
    </row>
    <row r="1803" spans="9:15" s="167" customFormat="1" ht="15" customHeight="1" x14ac:dyDescent="0.25">
      <c r="I1803" s="25"/>
      <c r="J1803" s="25"/>
      <c r="K1803" s="25"/>
      <c r="L1803" s="25"/>
      <c r="M1803" s="25"/>
      <c r="N1803" s="25"/>
      <c r="O1803" s="25"/>
    </row>
    <row r="1804" spans="9:15" s="167" customFormat="1" ht="15" customHeight="1" x14ac:dyDescent="0.25">
      <c r="I1804" s="25"/>
      <c r="J1804" s="25"/>
      <c r="K1804" s="25"/>
      <c r="L1804" s="25"/>
      <c r="M1804" s="25"/>
      <c r="N1804" s="25"/>
      <c r="O1804" s="25"/>
    </row>
    <row r="1805" spans="9:15" s="167" customFormat="1" ht="15" customHeight="1" x14ac:dyDescent="0.25">
      <c r="I1805" s="25"/>
      <c r="J1805" s="25"/>
      <c r="K1805" s="25"/>
      <c r="L1805" s="25"/>
      <c r="M1805" s="25"/>
      <c r="N1805" s="25"/>
      <c r="O1805" s="25"/>
    </row>
    <row r="1806" spans="9:15" s="167" customFormat="1" ht="15" customHeight="1" x14ac:dyDescent="0.25">
      <c r="I1806" s="25"/>
      <c r="J1806" s="25"/>
      <c r="K1806" s="25"/>
      <c r="L1806" s="25"/>
      <c r="M1806" s="25"/>
      <c r="N1806" s="25"/>
      <c r="O1806" s="25"/>
    </row>
    <row r="1807" spans="9:15" s="167" customFormat="1" ht="15" customHeight="1" x14ac:dyDescent="0.25">
      <c r="I1807" s="25"/>
      <c r="J1807" s="25"/>
      <c r="K1807" s="25"/>
      <c r="L1807" s="25"/>
      <c r="M1807" s="25"/>
      <c r="N1807" s="25"/>
      <c r="O1807" s="25"/>
    </row>
    <row r="1808" spans="9:15" s="167" customFormat="1" ht="15" customHeight="1" x14ac:dyDescent="0.25">
      <c r="I1808" s="25"/>
      <c r="J1808" s="25"/>
      <c r="K1808" s="25"/>
      <c r="L1808" s="25"/>
      <c r="M1808" s="25"/>
      <c r="N1808" s="25"/>
      <c r="O1808" s="25"/>
    </row>
    <row r="1809" spans="9:15" s="167" customFormat="1" ht="15" customHeight="1" x14ac:dyDescent="0.25">
      <c r="I1809" s="25"/>
      <c r="J1809" s="25"/>
      <c r="K1809" s="25"/>
      <c r="L1809" s="25"/>
      <c r="M1809" s="25"/>
      <c r="N1809" s="25"/>
      <c r="O1809" s="25"/>
    </row>
    <row r="1810" spans="9:15" s="167" customFormat="1" ht="15" customHeight="1" x14ac:dyDescent="0.25">
      <c r="I1810" s="25"/>
      <c r="J1810" s="25"/>
      <c r="K1810" s="25"/>
      <c r="L1810" s="25"/>
      <c r="M1810" s="25"/>
      <c r="N1810" s="25"/>
      <c r="O1810" s="25"/>
    </row>
    <row r="1811" spans="9:15" s="167" customFormat="1" ht="15" customHeight="1" x14ac:dyDescent="0.25">
      <c r="I1811" s="25"/>
      <c r="J1811" s="25"/>
      <c r="K1811" s="25"/>
      <c r="L1811" s="25"/>
      <c r="M1811" s="25"/>
      <c r="N1811" s="25"/>
      <c r="O1811" s="25"/>
    </row>
    <row r="1812" spans="9:15" s="167" customFormat="1" ht="15" customHeight="1" x14ac:dyDescent="0.25">
      <c r="I1812" s="25"/>
      <c r="J1812" s="25"/>
      <c r="K1812" s="25"/>
      <c r="L1812" s="25"/>
      <c r="M1812" s="25"/>
      <c r="N1812" s="25"/>
      <c r="O1812" s="25"/>
    </row>
    <row r="1813" spans="9:15" s="167" customFormat="1" ht="15" customHeight="1" x14ac:dyDescent="0.25">
      <c r="I1813" s="25"/>
      <c r="J1813" s="25"/>
      <c r="K1813" s="25"/>
      <c r="L1813" s="25"/>
      <c r="M1813" s="25"/>
      <c r="N1813" s="25"/>
      <c r="O1813" s="25"/>
    </row>
    <row r="1814" spans="9:15" s="167" customFormat="1" ht="15" customHeight="1" x14ac:dyDescent="0.25">
      <c r="I1814" s="25"/>
      <c r="J1814" s="25"/>
      <c r="K1814" s="25"/>
      <c r="L1814" s="25"/>
      <c r="M1814" s="25"/>
      <c r="N1814" s="25"/>
      <c r="O1814" s="25"/>
    </row>
    <row r="1815" spans="9:15" s="167" customFormat="1" ht="15" customHeight="1" x14ac:dyDescent="0.25">
      <c r="I1815" s="25"/>
      <c r="J1815" s="25"/>
      <c r="K1815" s="25"/>
      <c r="L1815" s="25"/>
      <c r="M1815" s="25"/>
      <c r="N1815" s="25"/>
      <c r="O1815" s="25"/>
    </row>
    <row r="1816" spans="9:15" s="167" customFormat="1" ht="15" customHeight="1" x14ac:dyDescent="0.25">
      <c r="I1816" s="25"/>
      <c r="J1816" s="25"/>
      <c r="K1816" s="25"/>
      <c r="L1816" s="25"/>
      <c r="M1816" s="25"/>
      <c r="N1816" s="25"/>
      <c r="O1816" s="25"/>
    </row>
    <row r="1817" spans="9:15" s="167" customFormat="1" ht="15" customHeight="1" x14ac:dyDescent="0.25">
      <c r="I1817" s="25"/>
      <c r="J1817" s="25"/>
      <c r="K1817" s="25"/>
      <c r="L1817" s="25"/>
      <c r="M1817" s="25"/>
      <c r="N1817" s="25"/>
      <c r="O1817" s="25"/>
    </row>
    <row r="1818" spans="9:15" s="167" customFormat="1" ht="15" customHeight="1" x14ac:dyDescent="0.25">
      <c r="I1818" s="25"/>
      <c r="J1818" s="25"/>
      <c r="K1818" s="25"/>
      <c r="L1818" s="25"/>
      <c r="M1818" s="25"/>
      <c r="N1818" s="25"/>
      <c r="O1818" s="25"/>
    </row>
    <row r="1819" spans="9:15" s="167" customFormat="1" ht="15" customHeight="1" x14ac:dyDescent="0.25">
      <c r="I1819" s="25"/>
      <c r="J1819" s="25"/>
      <c r="K1819" s="25"/>
      <c r="L1819" s="25"/>
      <c r="M1819" s="25"/>
      <c r="N1819" s="25"/>
      <c r="O1819" s="25"/>
    </row>
    <row r="1820" spans="9:15" s="167" customFormat="1" ht="15" customHeight="1" x14ac:dyDescent="0.25">
      <c r="I1820" s="25"/>
      <c r="J1820" s="25"/>
      <c r="K1820" s="25"/>
      <c r="L1820" s="25"/>
      <c r="M1820" s="25"/>
      <c r="N1820" s="25"/>
      <c r="O1820" s="25"/>
    </row>
    <row r="1821" spans="9:15" s="167" customFormat="1" ht="15" customHeight="1" x14ac:dyDescent="0.25">
      <c r="I1821" s="25"/>
      <c r="J1821" s="25"/>
      <c r="K1821" s="25"/>
      <c r="L1821" s="25"/>
      <c r="M1821" s="25"/>
      <c r="N1821" s="25"/>
      <c r="O1821" s="25"/>
    </row>
    <row r="1822" spans="9:15" s="167" customFormat="1" ht="15" customHeight="1" x14ac:dyDescent="0.25">
      <c r="I1822" s="25"/>
      <c r="J1822" s="25"/>
      <c r="K1822" s="25"/>
      <c r="L1822" s="25"/>
      <c r="M1822" s="25"/>
      <c r="N1822" s="25"/>
      <c r="O1822" s="25"/>
    </row>
    <row r="1823" spans="9:15" s="167" customFormat="1" ht="15" customHeight="1" x14ac:dyDescent="0.25">
      <c r="I1823" s="25"/>
      <c r="J1823" s="25"/>
      <c r="K1823" s="25"/>
      <c r="L1823" s="25"/>
      <c r="M1823" s="25"/>
      <c r="N1823" s="25"/>
      <c r="O1823" s="25"/>
    </row>
    <row r="1824" spans="9:15" s="167" customFormat="1" ht="15" customHeight="1" x14ac:dyDescent="0.25">
      <c r="I1824" s="25"/>
      <c r="J1824" s="25"/>
      <c r="K1824" s="25"/>
      <c r="L1824" s="25"/>
      <c r="M1824" s="25"/>
      <c r="N1824" s="25"/>
      <c r="O1824" s="25"/>
    </row>
    <row r="1825" spans="9:15" s="167" customFormat="1" ht="15" customHeight="1" x14ac:dyDescent="0.25">
      <c r="I1825" s="25"/>
      <c r="J1825" s="25"/>
      <c r="K1825" s="25"/>
      <c r="L1825" s="25"/>
      <c r="M1825" s="25"/>
      <c r="N1825" s="25"/>
      <c r="O1825" s="25"/>
    </row>
    <row r="1826" spans="9:15" s="167" customFormat="1" ht="15" customHeight="1" x14ac:dyDescent="0.25">
      <c r="I1826" s="25"/>
      <c r="J1826" s="25"/>
      <c r="K1826" s="25"/>
      <c r="L1826" s="25"/>
      <c r="M1826" s="25"/>
      <c r="N1826" s="25"/>
      <c r="O1826" s="25"/>
    </row>
    <row r="1827" spans="9:15" s="167" customFormat="1" ht="15" customHeight="1" x14ac:dyDescent="0.25">
      <c r="I1827" s="25"/>
      <c r="J1827" s="25"/>
      <c r="K1827" s="25"/>
      <c r="L1827" s="25"/>
      <c r="M1827" s="25"/>
      <c r="N1827" s="25"/>
      <c r="O1827" s="25"/>
    </row>
    <row r="1828" spans="9:15" s="167" customFormat="1" ht="15" customHeight="1" x14ac:dyDescent="0.25">
      <c r="I1828" s="25"/>
      <c r="J1828" s="25"/>
      <c r="K1828" s="25"/>
      <c r="L1828" s="25"/>
      <c r="M1828" s="25"/>
      <c r="N1828" s="25"/>
      <c r="O1828" s="25"/>
    </row>
    <row r="1829" spans="9:15" s="167" customFormat="1" ht="15" customHeight="1" x14ac:dyDescent="0.25">
      <c r="I1829" s="25"/>
      <c r="J1829" s="25"/>
      <c r="K1829" s="25"/>
      <c r="L1829" s="25"/>
      <c r="M1829" s="25"/>
      <c r="N1829" s="25"/>
      <c r="O1829" s="25"/>
    </row>
    <row r="1830" spans="9:15" s="167" customFormat="1" ht="15" customHeight="1" x14ac:dyDescent="0.25">
      <c r="I1830" s="25"/>
      <c r="J1830" s="25"/>
      <c r="K1830" s="25"/>
      <c r="L1830" s="25"/>
      <c r="M1830" s="25"/>
      <c r="N1830" s="25"/>
      <c r="O1830" s="25"/>
    </row>
    <row r="1831" spans="9:15" s="167" customFormat="1" ht="15" customHeight="1" x14ac:dyDescent="0.25">
      <c r="I1831" s="25"/>
      <c r="J1831" s="25"/>
      <c r="K1831" s="25"/>
      <c r="L1831" s="25"/>
      <c r="M1831" s="25"/>
      <c r="N1831" s="25"/>
      <c r="O1831" s="25"/>
    </row>
    <row r="1832" spans="9:15" s="167" customFormat="1" ht="15" customHeight="1" x14ac:dyDescent="0.25">
      <c r="I1832" s="25"/>
      <c r="J1832" s="25"/>
      <c r="K1832" s="25"/>
      <c r="L1832" s="25"/>
      <c r="M1832" s="25"/>
      <c r="N1832" s="25"/>
      <c r="O1832" s="25"/>
    </row>
    <row r="1833" spans="9:15" s="167" customFormat="1" ht="15" customHeight="1" x14ac:dyDescent="0.25">
      <c r="I1833" s="25"/>
      <c r="J1833" s="25"/>
      <c r="K1833" s="25"/>
      <c r="L1833" s="25"/>
      <c r="M1833" s="25"/>
      <c r="N1833" s="25"/>
      <c r="O1833" s="25"/>
    </row>
    <row r="1834" spans="9:15" s="167" customFormat="1" ht="15" customHeight="1" x14ac:dyDescent="0.25">
      <c r="I1834" s="25"/>
      <c r="J1834" s="25"/>
      <c r="K1834" s="25"/>
      <c r="L1834" s="25"/>
      <c r="M1834" s="25"/>
      <c r="N1834" s="25"/>
      <c r="O1834" s="25"/>
    </row>
    <row r="1835" spans="9:15" s="167" customFormat="1" ht="15" customHeight="1" x14ac:dyDescent="0.25">
      <c r="I1835" s="25"/>
      <c r="J1835" s="25"/>
      <c r="K1835" s="25"/>
      <c r="L1835" s="25"/>
      <c r="M1835" s="25"/>
      <c r="N1835" s="25"/>
      <c r="O1835" s="25"/>
    </row>
    <row r="1836" spans="9:15" s="167" customFormat="1" ht="15" customHeight="1" x14ac:dyDescent="0.25">
      <c r="I1836" s="25"/>
      <c r="J1836" s="25"/>
      <c r="K1836" s="25"/>
      <c r="L1836" s="25"/>
      <c r="M1836" s="25"/>
      <c r="N1836" s="25"/>
      <c r="O1836" s="25"/>
    </row>
    <row r="1837" spans="9:15" s="167" customFormat="1" ht="15" customHeight="1" x14ac:dyDescent="0.25">
      <c r="I1837" s="25"/>
      <c r="J1837" s="25"/>
      <c r="K1837" s="25"/>
      <c r="L1837" s="25"/>
      <c r="M1837" s="25"/>
      <c r="N1837" s="25"/>
      <c r="O1837" s="25"/>
    </row>
    <row r="1838" spans="9:15" s="167" customFormat="1" ht="15" customHeight="1" x14ac:dyDescent="0.25">
      <c r="I1838" s="25"/>
      <c r="J1838" s="25"/>
      <c r="K1838" s="25"/>
      <c r="L1838" s="25"/>
      <c r="M1838" s="25"/>
      <c r="N1838" s="25"/>
      <c r="O1838" s="25"/>
    </row>
    <row r="1839" spans="9:15" s="167" customFormat="1" ht="15" customHeight="1" x14ac:dyDescent="0.25">
      <c r="I1839" s="25"/>
      <c r="J1839" s="25"/>
      <c r="K1839" s="25"/>
      <c r="L1839" s="25"/>
      <c r="M1839" s="25"/>
      <c r="N1839" s="25"/>
      <c r="O1839" s="25"/>
    </row>
    <row r="1840" spans="9:15" s="167" customFormat="1" ht="15" customHeight="1" x14ac:dyDescent="0.25">
      <c r="I1840" s="25"/>
      <c r="J1840" s="25"/>
      <c r="K1840" s="25"/>
      <c r="L1840" s="25"/>
      <c r="M1840" s="25"/>
      <c r="N1840" s="25"/>
      <c r="O1840" s="25"/>
    </row>
    <row r="1841" spans="9:15" s="167" customFormat="1" ht="15" customHeight="1" x14ac:dyDescent="0.25">
      <c r="I1841" s="25"/>
      <c r="J1841" s="25"/>
      <c r="K1841" s="25"/>
      <c r="L1841" s="25"/>
      <c r="M1841" s="25"/>
      <c r="N1841" s="25"/>
      <c r="O1841" s="25"/>
    </row>
    <row r="1842" spans="9:15" s="167" customFormat="1" ht="15" customHeight="1" x14ac:dyDescent="0.25">
      <c r="I1842" s="25"/>
      <c r="J1842" s="25"/>
      <c r="K1842" s="25"/>
      <c r="L1842" s="25"/>
      <c r="M1842" s="25"/>
      <c r="N1842" s="25"/>
      <c r="O1842" s="25"/>
    </row>
    <row r="1843" spans="9:15" s="167" customFormat="1" ht="15" customHeight="1" x14ac:dyDescent="0.25">
      <c r="I1843" s="25"/>
      <c r="J1843" s="25"/>
      <c r="K1843" s="25"/>
      <c r="L1843" s="25"/>
      <c r="M1843" s="25"/>
      <c r="N1843" s="25"/>
      <c r="O1843" s="25"/>
    </row>
    <row r="1844" spans="9:15" s="167" customFormat="1" ht="15" customHeight="1" x14ac:dyDescent="0.25">
      <c r="I1844" s="25"/>
      <c r="J1844" s="25"/>
      <c r="K1844" s="25"/>
      <c r="L1844" s="25"/>
      <c r="M1844" s="25"/>
      <c r="N1844" s="25"/>
      <c r="O1844" s="25"/>
    </row>
    <row r="1845" spans="9:15" s="167" customFormat="1" ht="15" customHeight="1" x14ac:dyDescent="0.25">
      <c r="I1845" s="25"/>
      <c r="J1845" s="25"/>
      <c r="K1845" s="25"/>
      <c r="L1845" s="25"/>
      <c r="M1845" s="25"/>
      <c r="N1845" s="25"/>
      <c r="O1845" s="25"/>
    </row>
    <row r="1846" spans="9:15" s="167" customFormat="1" ht="15" customHeight="1" x14ac:dyDescent="0.25">
      <c r="I1846" s="25"/>
      <c r="J1846" s="25"/>
      <c r="K1846" s="25"/>
      <c r="L1846" s="25"/>
      <c r="M1846" s="25"/>
      <c r="N1846" s="25"/>
      <c r="O1846" s="25"/>
    </row>
    <row r="1847" spans="9:15" s="167" customFormat="1" ht="15" customHeight="1" x14ac:dyDescent="0.25">
      <c r="I1847" s="25"/>
      <c r="J1847" s="25"/>
      <c r="K1847" s="25"/>
      <c r="L1847" s="25"/>
      <c r="M1847" s="25"/>
      <c r="N1847" s="25"/>
      <c r="O1847" s="25"/>
    </row>
    <row r="1848" spans="9:15" s="167" customFormat="1" ht="15" customHeight="1" x14ac:dyDescent="0.25">
      <c r="I1848" s="25"/>
      <c r="J1848" s="25"/>
      <c r="K1848" s="25"/>
      <c r="L1848" s="25"/>
      <c r="M1848" s="25"/>
      <c r="N1848" s="25"/>
      <c r="O1848" s="25"/>
    </row>
    <row r="1849" spans="9:15" s="167" customFormat="1" ht="15" customHeight="1" x14ac:dyDescent="0.25">
      <c r="I1849" s="25"/>
      <c r="J1849" s="25"/>
      <c r="K1849" s="25"/>
      <c r="L1849" s="25"/>
      <c r="M1849" s="25"/>
      <c r="N1849" s="25"/>
      <c r="O1849" s="25"/>
    </row>
    <row r="1850" spans="9:15" s="167" customFormat="1" ht="15" customHeight="1" x14ac:dyDescent="0.25">
      <c r="I1850" s="25"/>
      <c r="J1850" s="25"/>
      <c r="K1850" s="25"/>
      <c r="L1850" s="25"/>
      <c r="M1850" s="25"/>
      <c r="N1850" s="25"/>
      <c r="O1850" s="25"/>
    </row>
    <row r="1851" spans="9:15" s="167" customFormat="1" ht="15" customHeight="1" x14ac:dyDescent="0.25">
      <c r="I1851" s="25"/>
      <c r="J1851" s="25"/>
      <c r="K1851" s="25"/>
      <c r="L1851" s="25"/>
      <c r="M1851" s="25"/>
      <c r="N1851" s="25"/>
      <c r="O1851" s="25"/>
    </row>
    <row r="1852" spans="9:15" s="167" customFormat="1" ht="15" customHeight="1" x14ac:dyDescent="0.25">
      <c r="I1852" s="25"/>
      <c r="J1852" s="25"/>
      <c r="K1852" s="25"/>
      <c r="L1852" s="25"/>
      <c r="M1852" s="25"/>
      <c r="N1852" s="25"/>
      <c r="O1852" s="25"/>
    </row>
    <row r="1853" spans="9:15" s="167" customFormat="1" ht="15" customHeight="1" x14ac:dyDescent="0.25">
      <c r="I1853" s="25"/>
      <c r="J1853" s="25"/>
      <c r="K1853" s="25"/>
      <c r="L1853" s="25"/>
      <c r="M1853" s="25"/>
      <c r="N1853" s="25"/>
      <c r="O1853" s="25"/>
    </row>
    <row r="1854" spans="9:15" s="167" customFormat="1" ht="15" customHeight="1" x14ac:dyDescent="0.25">
      <c r="I1854" s="25"/>
      <c r="J1854" s="25"/>
      <c r="K1854" s="25"/>
      <c r="L1854" s="25"/>
      <c r="M1854" s="25"/>
      <c r="N1854" s="25"/>
      <c r="O1854" s="25"/>
    </row>
    <row r="1855" spans="9:15" s="167" customFormat="1" ht="15" customHeight="1" x14ac:dyDescent="0.25">
      <c r="I1855" s="25"/>
      <c r="J1855" s="25"/>
      <c r="K1855" s="25"/>
      <c r="L1855" s="25"/>
      <c r="M1855" s="25"/>
      <c r="N1855" s="25"/>
      <c r="O1855" s="25"/>
    </row>
    <row r="1856" spans="9:15" s="167" customFormat="1" ht="15" customHeight="1" x14ac:dyDescent="0.25">
      <c r="I1856" s="25"/>
      <c r="J1856" s="25"/>
      <c r="K1856" s="25"/>
      <c r="L1856" s="25"/>
      <c r="M1856" s="25"/>
      <c r="N1856" s="25"/>
      <c r="O1856" s="25"/>
    </row>
    <row r="1857" spans="9:15" s="167" customFormat="1" ht="15" customHeight="1" x14ac:dyDescent="0.25">
      <c r="I1857" s="25"/>
      <c r="J1857" s="25"/>
      <c r="K1857" s="25"/>
      <c r="L1857" s="25"/>
      <c r="M1857" s="25"/>
      <c r="N1857" s="25"/>
      <c r="O1857" s="25"/>
    </row>
    <row r="1858" spans="9:15" s="167" customFormat="1" ht="15" customHeight="1" x14ac:dyDescent="0.25">
      <c r="I1858" s="25"/>
      <c r="J1858" s="25"/>
      <c r="K1858" s="25"/>
      <c r="L1858" s="25"/>
      <c r="M1858" s="25"/>
      <c r="N1858" s="25"/>
      <c r="O1858" s="25"/>
    </row>
    <row r="1859" spans="9:15" s="167" customFormat="1" ht="15" customHeight="1" x14ac:dyDescent="0.25">
      <c r="I1859" s="25"/>
      <c r="J1859" s="25"/>
      <c r="K1859" s="25"/>
      <c r="L1859" s="25"/>
      <c r="M1859" s="25"/>
      <c r="N1859" s="25"/>
      <c r="O1859" s="25"/>
    </row>
    <row r="1860" spans="9:15" s="167" customFormat="1" ht="15" customHeight="1" x14ac:dyDescent="0.25">
      <c r="I1860" s="25"/>
      <c r="J1860" s="25"/>
      <c r="K1860" s="25"/>
      <c r="L1860" s="25"/>
      <c r="M1860" s="25"/>
      <c r="N1860" s="25"/>
      <c r="O1860" s="25"/>
    </row>
    <row r="1861" spans="9:15" s="167" customFormat="1" ht="15" customHeight="1" x14ac:dyDescent="0.25">
      <c r="I1861" s="25"/>
      <c r="J1861" s="25"/>
      <c r="K1861" s="25"/>
      <c r="L1861" s="25"/>
      <c r="M1861" s="25"/>
      <c r="N1861" s="25"/>
      <c r="O1861" s="25"/>
    </row>
    <row r="1862" spans="9:15" s="167" customFormat="1" ht="15" customHeight="1" x14ac:dyDescent="0.25">
      <c r="I1862" s="25"/>
      <c r="J1862" s="25"/>
      <c r="K1862" s="25"/>
      <c r="L1862" s="25"/>
      <c r="M1862" s="25"/>
      <c r="N1862" s="25"/>
      <c r="O1862" s="25"/>
    </row>
    <row r="1863" spans="9:15" s="167" customFormat="1" ht="15" customHeight="1" x14ac:dyDescent="0.25">
      <c r="I1863" s="25"/>
      <c r="J1863" s="25"/>
      <c r="K1863" s="25"/>
      <c r="L1863" s="25"/>
      <c r="M1863" s="25"/>
      <c r="N1863" s="25"/>
      <c r="O1863" s="25"/>
    </row>
    <row r="1864" spans="9:15" s="167" customFormat="1" ht="15" customHeight="1" x14ac:dyDescent="0.25">
      <c r="I1864" s="25"/>
      <c r="J1864" s="25"/>
      <c r="K1864" s="25"/>
      <c r="L1864" s="25"/>
      <c r="M1864" s="25"/>
      <c r="N1864" s="25"/>
      <c r="O1864" s="25"/>
    </row>
    <row r="1865" spans="9:15" s="167" customFormat="1" ht="15" customHeight="1" x14ac:dyDescent="0.25">
      <c r="I1865" s="25"/>
      <c r="J1865" s="25"/>
      <c r="K1865" s="25"/>
      <c r="L1865" s="25"/>
      <c r="M1865" s="25"/>
      <c r="N1865" s="25"/>
      <c r="O1865" s="25"/>
    </row>
    <row r="1866" spans="9:15" s="167" customFormat="1" ht="15" customHeight="1" x14ac:dyDescent="0.25">
      <c r="I1866" s="25"/>
      <c r="J1866" s="25"/>
      <c r="K1866" s="25"/>
      <c r="L1866" s="25"/>
      <c r="M1866" s="25"/>
      <c r="N1866" s="25"/>
      <c r="O1866" s="25"/>
    </row>
    <row r="1867" spans="9:15" s="167" customFormat="1" ht="15" customHeight="1" x14ac:dyDescent="0.25">
      <c r="I1867" s="25"/>
      <c r="J1867" s="25"/>
      <c r="K1867" s="25"/>
      <c r="L1867" s="25"/>
      <c r="M1867" s="25"/>
      <c r="N1867" s="25"/>
      <c r="O1867" s="25"/>
    </row>
    <row r="1868" spans="9:15" s="167" customFormat="1" ht="15" customHeight="1" x14ac:dyDescent="0.25">
      <c r="I1868" s="25"/>
      <c r="J1868" s="25"/>
      <c r="K1868" s="25"/>
      <c r="L1868" s="25"/>
      <c r="M1868" s="25"/>
      <c r="N1868" s="25"/>
      <c r="O1868" s="25"/>
    </row>
    <row r="1869" spans="9:15" s="167" customFormat="1" ht="15" customHeight="1" x14ac:dyDescent="0.25">
      <c r="I1869" s="25"/>
      <c r="J1869" s="25"/>
      <c r="K1869" s="25"/>
      <c r="L1869" s="25"/>
      <c r="M1869" s="25"/>
      <c r="N1869" s="25"/>
      <c r="O1869" s="25"/>
    </row>
    <row r="1870" spans="9:15" s="167" customFormat="1" ht="15" customHeight="1" x14ac:dyDescent="0.25">
      <c r="I1870" s="25"/>
      <c r="J1870" s="25"/>
      <c r="K1870" s="25"/>
      <c r="L1870" s="25"/>
      <c r="M1870" s="25"/>
      <c r="N1870" s="25"/>
      <c r="O1870" s="25"/>
    </row>
    <row r="1871" spans="9:15" s="167" customFormat="1" ht="15" customHeight="1" x14ac:dyDescent="0.25">
      <c r="I1871" s="25"/>
      <c r="J1871" s="25"/>
      <c r="K1871" s="25"/>
      <c r="L1871" s="25"/>
      <c r="M1871" s="25"/>
      <c r="N1871" s="25"/>
      <c r="O1871" s="25"/>
    </row>
    <row r="1872" spans="9:15" s="167" customFormat="1" ht="15" customHeight="1" x14ac:dyDescent="0.25">
      <c r="I1872" s="25"/>
      <c r="J1872" s="25"/>
      <c r="K1872" s="25"/>
      <c r="L1872" s="25"/>
      <c r="M1872" s="25"/>
      <c r="N1872" s="25"/>
      <c r="O1872" s="25"/>
    </row>
    <row r="1873" spans="9:15" s="167" customFormat="1" ht="15" customHeight="1" x14ac:dyDescent="0.25">
      <c r="I1873" s="25"/>
      <c r="J1873" s="25"/>
      <c r="K1873" s="25"/>
      <c r="L1873" s="25"/>
      <c r="M1873" s="25"/>
      <c r="N1873" s="25"/>
      <c r="O1873" s="25"/>
    </row>
    <row r="1874" spans="9:15" s="167" customFormat="1" ht="15" customHeight="1" x14ac:dyDescent="0.25">
      <c r="I1874" s="25"/>
      <c r="J1874" s="25"/>
      <c r="K1874" s="25"/>
      <c r="L1874" s="25"/>
      <c r="M1874" s="25"/>
      <c r="N1874" s="25"/>
      <c r="O1874" s="25"/>
    </row>
    <row r="1875" spans="9:15" s="167" customFormat="1" ht="15" customHeight="1" x14ac:dyDescent="0.25">
      <c r="I1875" s="25"/>
      <c r="J1875" s="25"/>
      <c r="K1875" s="25"/>
      <c r="L1875" s="25"/>
      <c r="M1875" s="25"/>
      <c r="N1875" s="25"/>
      <c r="O1875" s="25"/>
    </row>
    <row r="1876" spans="9:15" s="167" customFormat="1" ht="15" customHeight="1" x14ac:dyDescent="0.25">
      <c r="I1876" s="25"/>
      <c r="J1876" s="25"/>
      <c r="K1876" s="25"/>
      <c r="L1876" s="25"/>
      <c r="M1876" s="25"/>
      <c r="N1876" s="25"/>
      <c r="O1876" s="25"/>
    </row>
    <row r="1877" spans="9:15" s="167" customFormat="1" ht="15" customHeight="1" x14ac:dyDescent="0.25">
      <c r="I1877" s="25"/>
      <c r="J1877" s="25"/>
      <c r="K1877" s="25"/>
      <c r="L1877" s="25"/>
      <c r="M1877" s="25"/>
      <c r="N1877" s="25"/>
      <c r="O1877" s="25"/>
    </row>
    <row r="1878" spans="9:15" s="167" customFormat="1" ht="15" customHeight="1" x14ac:dyDescent="0.25">
      <c r="I1878" s="25"/>
      <c r="J1878" s="25"/>
      <c r="K1878" s="25"/>
      <c r="L1878" s="25"/>
      <c r="M1878" s="25"/>
      <c r="N1878" s="25"/>
      <c r="O1878" s="25"/>
    </row>
    <row r="1879" spans="9:15" s="167" customFormat="1" ht="15" customHeight="1" x14ac:dyDescent="0.25">
      <c r="I1879" s="25"/>
      <c r="J1879" s="25"/>
      <c r="K1879" s="25"/>
      <c r="L1879" s="25"/>
      <c r="M1879" s="25"/>
      <c r="N1879" s="25"/>
      <c r="O1879" s="25"/>
    </row>
    <row r="1880" spans="9:15" s="167" customFormat="1" ht="15" customHeight="1" x14ac:dyDescent="0.25">
      <c r="I1880" s="25"/>
      <c r="J1880" s="25"/>
      <c r="K1880" s="25"/>
      <c r="L1880" s="25"/>
      <c r="M1880" s="25"/>
      <c r="N1880" s="25"/>
      <c r="O1880" s="25"/>
    </row>
    <row r="1881" spans="9:15" s="167" customFormat="1" ht="15" customHeight="1" x14ac:dyDescent="0.25">
      <c r="I1881" s="25"/>
      <c r="J1881" s="25"/>
      <c r="K1881" s="25"/>
      <c r="L1881" s="25"/>
      <c r="M1881" s="25"/>
      <c r="N1881" s="25"/>
      <c r="O1881" s="25"/>
    </row>
    <row r="1882" spans="9:15" s="167" customFormat="1" ht="15" customHeight="1" x14ac:dyDescent="0.25">
      <c r="I1882" s="25"/>
      <c r="J1882" s="25"/>
      <c r="K1882" s="25"/>
      <c r="L1882" s="25"/>
      <c r="M1882" s="25"/>
      <c r="N1882" s="25"/>
      <c r="O1882" s="25"/>
    </row>
    <row r="1883" spans="9:15" s="167" customFormat="1" ht="15" customHeight="1" x14ac:dyDescent="0.25">
      <c r="I1883" s="25"/>
      <c r="J1883" s="25"/>
      <c r="K1883" s="25"/>
      <c r="L1883" s="25"/>
      <c r="M1883" s="25"/>
      <c r="N1883" s="25"/>
      <c r="O1883" s="25"/>
    </row>
    <row r="1884" spans="9:15" s="167" customFormat="1" ht="15" customHeight="1" x14ac:dyDescent="0.25">
      <c r="I1884" s="25"/>
      <c r="J1884" s="25"/>
      <c r="K1884" s="25"/>
      <c r="L1884" s="25"/>
      <c r="M1884" s="25"/>
      <c r="N1884" s="25"/>
      <c r="O1884" s="25"/>
    </row>
    <row r="1885" spans="9:15" s="167" customFormat="1" ht="15" customHeight="1" x14ac:dyDescent="0.25">
      <c r="I1885" s="25"/>
      <c r="J1885" s="25"/>
      <c r="K1885" s="25"/>
      <c r="L1885" s="25"/>
      <c r="M1885" s="25"/>
      <c r="N1885" s="25"/>
      <c r="O1885" s="25"/>
    </row>
    <row r="1886" spans="9:15" s="167" customFormat="1" ht="15" customHeight="1" x14ac:dyDescent="0.25">
      <c r="I1886" s="25"/>
      <c r="J1886" s="25"/>
      <c r="K1886" s="25"/>
      <c r="L1886" s="25"/>
      <c r="M1886" s="25"/>
      <c r="N1886" s="25"/>
      <c r="O1886" s="25"/>
    </row>
    <row r="1887" spans="9:15" s="167" customFormat="1" ht="15" customHeight="1" x14ac:dyDescent="0.25">
      <c r="I1887" s="25"/>
      <c r="J1887" s="25"/>
      <c r="K1887" s="25"/>
      <c r="L1887" s="25"/>
      <c r="M1887" s="25"/>
      <c r="N1887" s="25"/>
      <c r="O1887" s="25"/>
    </row>
    <row r="1888" spans="9:15" s="167" customFormat="1" ht="15" customHeight="1" x14ac:dyDescent="0.25">
      <c r="I1888" s="25"/>
      <c r="J1888" s="25"/>
      <c r="K1888" s="25"/>
      <c r="L1888" s="25"/>
      <c r="M1888" s="25"/>
      <c r="N1888" s="25"/>
      <c r="O1888" s="25"/>
    </row>
    <row r="1889" spans="9:15" s="167" customFormat="1" ht="15" customHeight="1" x14ac:dyDescent="0.25">
      <c r="I1889" s="25"/>
      <c r="J1889" s="25"/>
      <c r="K1889" s="25"/>
      <c r="L1889" s="25"/>
      <c r="M1889" s="25"/>
      <c r="N1889" s="25"/>
      <c r="O1889" s="25"/>
    </row>
    <row r="1890" spans="9:15" s="167" customFormat="1" ht="15" customHeight="1" x14ac:dyDescent="0.25">
      <c r="I1890" s="25"/>
      <c r="J1890" s="25"/>
      <c r="K1890" s="25"/>
      <c r="L1890" s="25"/>
      <c r="M1890" s="25"/>
      <c r="N1890" s="25"/>
      <c r="O1890" s="25"/>
    </row>
    <row r="1891" spans="9:15" s="167" customFormat="1" ht="15" customHeight="1" x14ac:dyDescent="0.25">
      <c r="I1891" s="25"/>
      <c r="J1891" s="25"/>
      <c r="K1891" s="25"/>
      <c r="L1891" s="25"/>
      <c r="M1891" s="25"/>
      <c r="N1891" s="25"/>
      <c r="O1891" s="25"/>
    </row>
    <row r="1892" spans="9:15" s="167" customFormat="1" ht="15" customHeight="1" x14ac:dyDescent="0.25">
      <c r="I1892" s="25"/>
      <c r="J1892" s="25"/>
      <c r="K1892" s="25"/>
      <c r="L1892" s="25"/>
      <c r="M1892" s="25"/>
      <c r="N1892" s="25"/>
      <c r="O1892" s="25"/>
    </row>
    <row r="1893" spans="9:15" s="167" customFormat="1" ht="15" customHeight="1" x14ac:dyDescent="0.25">
      <c r="I1893" s="25"/>
      <c r="J1893" s="25"/>
      <c r="K1893" s="25"/>
      <c r="L1893" s="25"/>
      <c r="M1893" s="25"/>
      <c r="N1893" s="25"/>
      <c r="O1893" s="25"/>
    </row>
    <row r="1894" spans="9:15" s="167" customFormat="1" ht="15" customHeight="1" x14ac:dyDescent="0.25">
      <c r="I1894" s="25"/>
      <c r="J1894" s="25"/>
      <c r="K1894" s="25"/>
      <c r="L1894" s="25"/>
      <c r="M1894" s="25"/>
      <c r="N1894" s="25"/>
      <c r="O1894" s="25"/>
    </row>
    <row r="1895" spans="9:15" s="167" customFormat="1" ht="15" customHeight="1" x14ac:dyDescent="0.25">
      <c r="I1895" s="25"/>
      <c r="J1895" s="25"/>
      <c r="K1895" s="25"/>
      <c r="L1895" s="25"/>
      <c r="M1895" s="25"/>
      <c r="N1895" s="25"/>
      <c r="O1895" s="25"/>
    </row>
    <row r="1896" spans="9:15" s="167" customFormat="1" ht="15" customHeight="1" x14ac:dyDescent="0.25">
      <c r="I1896" s="25"/>
      <c r="J1896" s="25"/>
      <c r="K1896" s="25"/>
      <c r="L1896" s="25"/>
      <c r="M1896" s="25"/>
      <c r="N1896" s="25"/>
      <c r="O1896" s="25"/>
    </row>
    <row r="1897" spans="9:15" s="167" customFormat="1" ht="15" customHeight="1" x14ac:dyDescent="0.25">
      <c r="I1897" s="25"/>
      <c r="J1897" s="25"/>
      <c r="K1897" s="25"/>
      <c r="L1897" s="25"/>
      <c r="M1897" s="25"/>
      <c r="N1897" s="25"/>
      <c r="O1897" s="25"/>
    </row>
    <row r="1898" spans="9:15" s="167" customFormat="1" ht="15" customHeight="1" x14ac:dyDescent="0.25">
      <c r="I1898" s="25"/>
      <c r="J1898" s="25"/>
      <c r="K1898" s="25"/>
      <c r="L1898" s="25"/>
      <c r="M1898" s="25"/>
      <c r="N1898" s="25"/>
      <c r="O1898" s="25"/>
    </row>
    <row r="1899" spans="9:15" s="167" customFormat="1" ht="15" customHeight="1" x14ac:dyDescent="0.25">
      <c r="I1899" s="25"/>
      <c r="J1899" s="25"/>
      <c r="K1899" s="25"/>
      <c r="L1899" s="25"/>
      <c r="M1899" s="25"/>
      <c r="N1899" s="25"/>
      <c r="O1899" s="25"/>
    </row>
    <row r="1900" spans="9:15" s="167" customFormat="1" ht="15" customHeight="1" x14ac:dyDescent="0.25">
      <c r="I1900" s="25"/>
      <c r="J1900" s="25"/>
      <c r="K1900" s="25"/>
      <c r="L1900" s="25"/>
      <c r="M1900" s="25"/>
      <c r="N1900" s="25"/>
      <c r="O1900" s="25"/>
    </row>
    <row r="1901" spans="9:15" s="167" customFormat="1" ht="15" customHeight="1" x14ac:dyDescent="0.25">
      <c r="I1901" s="25"/>
      <c r="J1901" s="25"/>
      <c r="K1901" s="25"/>
      <c r="L1901" s="25"/>
      <c r="M1901" s="25"/>
      <c r="N1901" s="25"/>
      <c r="O1901" s="25"/>
    </row>
    <row r="1902" spans="9:15" s="167" customFormat="1" ht="15" customHeight="1" x14ac:dyDescent="0.25">
      <c r="I1902" s="25"/>
      <c r="J1902" s="25"/>
      <c r="K1902" s="25"/>
      <c r="L1902" s="25"/>
      <c r="M1902" s="25"/>
      <c r="N1902" s="25"/>
      <c r="O1902" s="25"/>
    </row>
    <row r="1903" spans="9:15" s="167" customFormat="1" ht="15" customHeight="1" x14ac:dyDescent="0.25">
      <c r="I1903" s="25"/>
      <c r="J1903" s="25"/>
      <c r="K1903" s="25"/>
      <c r="L1903" s="25"/>
      <c r="M1903" s="25"/>
      <c r="N1903" s="25"/>
      <c r="O1903" s="25"/>
    </row>
    <row r="1904" spans="9:15" s="167" customFormat="1" ht="15" customHeight="1" x14ac:dyDescent="0.25">
      <c r="I1904" s="25"/>
      <c r="J1904" s="25"/>
      <c r="K1904" s="25"/>
      <c r="L1904" s="25"/>
      <c r="M1904" s="25"/>
      <c r="N1904" s="25"/>
      <c r="O1904" s="25"/>
    </row>
    <row r="1905" spans="9:15" s="167" customFormat="1" ht="15" customHeight="1" x14ac:dyDescent="0.25">
      <c r="I1905" s="25"/>
      <c r="J1905" s="25"/>
      <c r="K1905" s="25"/>
      <c r="L1905" s="25"/>
      <c r="M1905" s="25"/>
      <c r="N1905" s="25"/>
      <c r="O1905" s="25"/>
    </row>
    <row r="1906" spans="9:15" s="167" customFormat="1" ht="15" customHeight="1" x14ac:dyDescent="0.25">
      <c r="I1906" s="25"/>
      <c r="J1906" s="25"/>
      <c r="K1906" s="25"/>
      <c r="L1906" s="25"/>
      <c r="M1906" s="25"/>
      <c r="N1906" s="25"/>
      <c r="O1906" s="25"/>
    </row>
    <row r="1907" spans="9:15" s="167" customFormat="1" ht="15" customHeight="1" x14ac:dyDescent="0.25">
      <c r="I1907" s="25"/>
      <c r="J1907" s="25"/>
      <c r="K1907" s="25"/>
      <c r="L1907" s="25"/>
      <c r="M1907" s="25"/>
      <c r="N1907" s="25"/>
      <c r="O1907" s="25"/>
    </row>
    <row r="1908" spans="9:15" s="167" customFormat="1" ht="15" customHeight="1" x14ac:dyDescent="0.25">
      <c r="I1908" s="25"/>
      <c r="J1908" s="25"/>
      <c r="K1908" s="25"/>
      <c r="L1908" s="25"/>
      <c r="M1908" s="25"/>
      <c r="N1908" s="25"/>
      <c r="O1908" s="25"/>
    </row>
    <row r="1909" spans="9:15" s="167" customFormat="1" ht="15" customHeight="1" x14ac:dyDescent="0.25">
      <c r="I1909" s="25"/>
      <c r="J1909" s="25"/>
      <c r="K1909" s="25"/>
      <c r="L1909" s="25"/>
      <c r="M1909" s="25"/>
      <c r="N1909" s="25"/>
      <c r="O1909" s="25"/>
    </row>
    <row r="1910" spans="9:15" s="167" customFormat="1" ht="15" customHeight="1" x14ac:dyDescent="0.25">
      <c r="I1910" s="25"/>
      <c r="J1910" s="25"/>
      <c r="K1910" s="25"/>
      <c r="L1910" s="25"/>
      <c r="M1910" s="25"/>
      <c r="N1910" s="25"/>
      <c r="O1910" s="25"/>
    </row>
    <row r="1911" spans="9:15" s="167" customFormat="1" ht="15" customHeight="1" x14ac:dyDescent="0.25">
      <c r="I1911" s="25"/>
      <c r="J1911" s="25"/>
      <c r="K1911" s="25"/>
      <c r="L1911" s="25"/>
      <c r="M1911" s="25"/>
      <c r="N1911" s="25"/>
      <c r="O1911" s="25"/>
    </row>
    <row r="1912" spans="9:15" s="167" customFormat="1" ht="15" customHeight="1" x14ac:dyDescent="0.25">
      <c r="I1912" s="25"/>
      <c r="J1912" s="25"/>
      <c r="K1912" s="25"/>
      <c r="L1912" s="25"/>
      <c r="M1912" s="25"/>
      <c r="N1912" s="25"/>
      <c r="O1912" s="25"/>
    </row>
    <row r="1913" spans="9:15" s="167" customFormat="1" ht="15" customHeight="1" x14ac:dyDescent="0.25">
      <c r="I1913" s="25"/>
      <c r="J1913" s="25"/>
      <c r="K1913" s="25"/>
      <c r="L1913" s="25"/>
      <c r="M1913" s="25"/>
      <c r="N1913" s="25"/>
      <c r="O1913" s="25"/>
    </row>
    <row r="1914" spans="9:15" s="167" customFormat="1" ht="15" customHeight="1" x14ac:dyDescent="0.25">
      <c r="I1914" s="25"/>
      <c r="J1914" s="25"/>
      <c r="K1914" s="25"/>
      <c r="L1914" s="25"/>
      <c r="M1914" s="25"/>
      <c r="N1914" s="25"/>
      <c r="O1914" s="25"/>
    </row>
    <row r="1915" spans="9:15" s="167" customFormat="1" ht="15" customHeight="1" x14ac:dyDescent="0.25">
      <c r="I1915" s="25"/>
      <c r="J1915" s="25"/>
      <c r="K1915" s="25"/>
      <c r="L1915" s="25"/>
      <c r="M1915" s="25"/>
      <c r="N1915" s="25"/>
      <c r="O1915" s="25"/>
    </row>
    <row r="1916" spans="9:15" s="167" customFormat="1" ht="15" customHeight="1" x14ac:dyDescent="0.25">
      <c r="I1916" s="25"/>
      <c r="J1916" s="25"/>
      <c r="K1916" s="25"/>
      <c r="L1916" s="25"/>
      <c r="M1916" s="25"/>
      <c r="N1916" s="25"/>
      <c r="O1916" s="25"/>
    </row>
    <row r="1917" spans="9:15" s="167" customFormat="1" ht="15" customHeight="1" x14ac:dyDescent="0.25">
      <c r="I1917" s="25"/>
      <c r="J1917" s="25"/>
      <c r="K1917" s="25"/>
      <c r="L1917" s="25"/>
      <c r="M1917" s="25"/>
      <c r="N1917" s="25"/>
      <c r="O1917" s="25"/>
    </row>
    <row r="1918" spans="9:15" s="167" customFormat="1" ht="15" customHeight="1" x14ac:dyDescent="0.25">
      <c r="I1918" s="25"/>
      <c r="J1918" s="25"/>
      <c r="K1918" s="25"/>
      <c r="L1918" s="25"/>
      <c r="M1918" s="25"/>
      <c r="N1918" s="25"/>
      <c r="O1918" s="25"/>
    </row>
    <row r="1919" spans="9:15" s="167" customFormat="1" ht="15" customHeight="1" x14ac:dyDescent="0.25">
      <c r="I1919" s="25"/>
      <c r="J1919" s="25"/>
      <c r="K1919" s="25"/>
      <c r="L1919" s="25"/>
      <c r="M1919" s="25"/>
      <c r="N1919" s="25"/>
      <c r="O1919" s="25"/>
    </row>
    <row r="1920" spans="9:15" s="167" customFormat="1" ht="15" customHeight="1" x14ac:dyDescent="0.25">
      <c r="I1920" s="25"/>
      <c r="J1920" s="25"/>
      <c r="K1920" s="25"/>
      <c r="L1920" s="25"/>
      <c r="M1920" s="25"/>
      <c r="N1920" s="25"/>
      <c r="O1920" s="25"/>
    </row>
    <row r="1921" spans="9:15" s="167" customFormat="1" ht="15" customHeight="1" x14ac:dyDescent="0.25">
      <c r="I1921" s="25"/>
      <c r="J1921" s="25"/>
      <c r="K1921" s="25"/>
      <c r="L1921" s="25"/>
      <c r="M1921" s="25"/>
      <c r="N1921" s="25"/>
      <c r="O1921" s="25"/>
    </row>
    <row r="1922" spans="9:15" s="167" customFormat="1" ht="15" customHeight="1" x14ac:dyDescent="0.25">
      <c r="I1922" s="25"/>
      <c r="J1922" s="25"/>
      <c r="K1922" s="25"/>
      <c r="L1922" s="25"/>
      <c r="M1922" s="25"/>
      <c r="N1922" s="25"/>
      <c r="O1922" s="25"/>
    </row>
    <row r="1923" spans="9:15" s="167" customFormat="1" ht="15" customHeight="1" x14ac:dyDescent="0.25">
      <c r="I1923" s="25"/>
      <c r="J1923" s="25"/>
      <c r="K1923" s="25"/>
      <c r="L1923" s="25"/>
      <c r="M1923" s="25"/>
      <c r="N1923" s="25"/>
      <c r="O1923" s="25"/>
    </row>
    <row r="1924" spans="9:15" s="167" customFormat="1" ht="15" customHeight="1" x14ac:dyDescent="0.25">
      <c r="I1924" s="25"/>
      <c r="J1924" s="25"/>
      <c r="K1924" s="25"/>
      <c r="L1924" s="25"/>
      <c r="M1924" s="25"/>
      <c r="N1924" s="25"/>
      <c r="O1924" s="25"/>
    </row>
    <row r="1925" spans="9:15" s="167" customFormat="1" ht="15" customHeight="1" x14ac:dyDescent="0.25">
      <c r="I1925" s="25"/>
      <c r="J1925" s="25"/>
      <c r="K1925" s="25"/>
      <c r="L1925" s="25"/>
      <c r="M1925" s="25"/>
      <c r="N1925" s="25"/>
      <c r="O1925" s="25"/>
    </row>
    <row r="1926" spans="9:15" s="167" customFormat="1" ht="15" customHeight="1" x14ac:dyDescent="0.25">
      <c r="I1926" s="25"/>
      <c r="J1926" s="25"/>
      <c r="K1926" s="25"/>
      <c r="L1926" s="25"/>
      <c r="M1926" s="25"/>
      <c r="N1926" s="25"/>
      <c r="O1926" s="25"/>
    </row>
    <row r="1927" spans="9:15" s="167" customFormat="1" ht="15" customHeight="1" x14ac:dyDescent="0.25">
      <c r="I1927" s="25"/>
      <c r="J1927" s="25"/>
      <c r="K1927" s="25"/>
      <c r="L1927" s="25"/>
      <c r="M1927" s="25"/>
      <c r="N1927" s="25"/>
      <c r="O1927" s="25"/>
    </row>
    <row r="1928" spans="9:15" s="167" customFormat="1" ht="15" customHeight="1" x14ac:dyDescent="0.25">
      <c r="I1928" s="25"/>
      <c r="J1928" s="25"/>
      <c r="K1928" s="25"/>
      <c r="L1928" s="25"/>
      <c r="M1928" s="25"/>
      <c r="N1928" s="25"/>
      <c r="O1928" s="25"/>
    </row>
    <row r="1929" spans="9:15" s="167" customFormat="1" ht="15" customHeight="1" x14ac:dyDescent="0.25">
      <c r="I1929" s="25"/>
      <c r="J1929" s="25"/>
      <c r="K1929" s="25"/>
      <c r="L1929" s="25"/>
      <c r="M1929" s="25"/>
      <c r="N1929" s="25"/>
      <c r="O1929" s="25"/>
    </row>
    <row r="1930" spans="9:15" s="167" customFormat="1" ht="15" customHeight="1" x14ac:dyDescent="0.25">
      <c r="I1930" s="25"/>
      <c r="J1930" s="25"/>
      <c r="K1930" s="25"/>
      <c r="L1930" s="25"/>
      <c r="M1930" s="25"/>
      <c r="N1930" s="25"/>
      <c r="O1930" s="25"/>
    </row>
    <row r="1931" spans="9:15" s="167" customFormat="1" ht="15" customHeight="1" x14ac:dyDescent="0.25">
      <c r="I1931" s="25"/>
      <c r="J1931" s="25"/>
      <c r="K1931" s="25"/>
      <c r="L1931" s="25"/>
      <c r="M1931" s="25"/>
      <c r="N1931" s="25"/>
      <c r="O1931" s="25"/>
    </row>
    <row r="1932" spans="9:15" s="167" customFormat="1" ht="15" customHeight="1" x14ac:dyDescent="0.25">
      <c r="I1932" s="25"/>
      <c r="J1932" s="25"/>
      <c r="K1932" s="25"/>
      <c r="L1932" s="25"/>
      <c r="M1932" s="25"/>
      <c r="N1932" s="25"/>
      <c r="O1932" s="25"/>
    </row>
    <row r="1933" spans="9:15" s="167" customFormat="1" ht="15" customHeight="1" x14ac:dyDescent="0.25">
      <c r="I1933" s="25"/>
      <c r="J1933" s="25"/>
      <c r="K1933" s="25"/>
      <c r="L1933" s="25"/>
      <c r="M1933" s="25"/>
      <c r="N1933" s="25"/>
      <c r="O1933" s="25"/>
    </row>
    <row r="1934" spans="9:15" s="167" customFormat="1" ht="15" customHeight="1" x14ac:dyDescent="0.25">
      <c r="I1934" s="25"/>
      <c r="J1934" s="25"/>
      <c r="K1934" s="25"/>
      <c r="L1934" s="25"/>
      <c r="M1934" s="25"/>
      <c r="N1934" s="25"/>
      <c r="O1934" s="25"/>
    </row>
    <row r="1935" spans="9:15" s="167" customFormat="1" ht="15" customHeight="1" x14ac:dyDescent="0.25">
      <c r="I1935" s="25"/>
      <c r="J1935" s="25"/>
      <c r="K1935" s="25"/>
      <c r="L1935" s="25"/>
      <c r="M1935" s="25"/>
      <c r="N1935" s="25"/>
      <c r="O1935" s="25"/>
    </row>
    <row r="1936" spans="9:15" s="167" customFormat="1" ht="15" customHeight="1" x14ac:dyDescent="0.25">
      <c r="I1936" s="25"/>
      <c r="J1936" s="25"/>
      <c r="K1936" s="25"/>
      <c r="L1936" s="25"/>
      <c r="M1936" s="25"/>
      <c r="N1936" s="25"/>
      <c r="O1936" s="25"/>
    </row>
    <row r="1937" spans="9:15" s="167" customFormat="1" ht="15" customHeight="1" x14ac:dyDescent="0.25">
      <c r="I1937" s="25"/>
      <c r="J1937" s="25"/>
      <c r="K1937" s="25"/>
      <c r="L1937" s="25"/>
      <c r="M1937" s="25"/>
      <c r="N1937" s="25"/>
      <c r="O1937" s="25"/>
    </row>
    <row r="1938" spans="9:15" s="167" customFormat="1" ht="15" customHeight="1" x14ac:dyDescent="0.25">
      <c r="I1938" s="25"/>
      <c r="J1938" s="25"/>
      <c r="K1938" s="25"/>
      <c r="L1938" s="25"/>
      <c r="M1938" s="25"/>
      <c r="N1938" s="25"/>
      <c r="O1938" s="25"/>
    </row>
    <row r="1939" spans="9:15" s="167" customFormat="1" ht="15" customHeight="1" x14ac:dyDescent="0.25">
      <c r="I1939" s="25"/>
      <c r="J1939" s="25"/>
      <c r="K1939" s="25"/>
      <c r="L1939" s="25"/>
      <c r="M1939" s="25"/>
      <c r="N1939" s="25"/>
      <c r="O1939" s="25"/>
    </row>
    <row r="1940" spans="9:15" s="167" customFormat="1" ht="15" customHeight="1" x14ac:dyDescent="0.25">
      <c r="I1940" s="25"/>
      <c r="J1940" s="25"/>
      <c r="K1940" s="25"/>
      <c r="L1940" s="25"/>
      <c r="M1940" s="25"/>
      <c r="N1940" s="25"/>
      <c r="O1940" s="25"/>
    </row>
    <row r="1941" spans="9:15" s="167" customFormat="1" ht="15" customHeight="1" x14ac:dyDescent="0.25">
      <c r="I1941" s="25"/>
      <c r="J1941" s="25"/>
      <c r="K1941" s="25"/>
      <c r="L1941" s="25"/>
      <c r="M1941" s="25"/>
      <c r="N1941" s="25"/>
      <c r="O1941" s="25"/>
    </row>
    <row r="1942" spans="9:15" s="167" customFormat="1" ht="15" customHeight="1" x14ac:dyDescent="0.25">
      <c r="I1942" s="25"/>
      <c r="J1942" s="25"/>
      <c r="K1942" s="25"/>
      <c r="L1942" s="25"/>
      <c r="M1942" s="25"/>
      <c r="N1942" s="25"/>
      <c r="O1942" s="25"/>
    </row>
    <row r="1943" spans="9:15" s="167" customFormat="1" ht="15" customHeight="1" x14ac:dyDescent="0.25">
      <c r="I1943" s="25"/>
      <c r="J1943" s="25"/>
      <c r="K1943" s="25"/>
      <c r="L1943" s="25"/>
      <c r="M1943" s="25"/>
      <c r="N1943" s="25"/>
      <c r="O1943" s="25"/>
    </row>
    <row r="1944" spans="9:15" s="167" customFormat="1" ht="15" customHeight="1" x14ac:dyDescent="0.25">
      <c r="I1944" s="25"/>
      <c r="J1944" s="25"/>
      <c r="K1944" s="25"/>
      <c r="L1944" s="25"/>
      <c r="M1944" s="25"/>
      <c r="N1944" s="25"/>
      <c r="O1944" s="25"/>
    </row>
    <row r="1945" spans="9:15" s="167" customFormat="1" ht="15" customHeight="1" x14ac:dyDescent="0.25">
      <c r="I1945" s="25"/>
      <c r="J1945" s="25"/>
      <c r="K1945" s="25"/>
      <c r="L1945" s="25"/>
      <c r="M1945" s="25"/>
      <c r="N1945" s="25"/>
      <c r="O1945" s="25"/>
    </row>
    <row r="1946" spans="9:15" s="167" customFormat="1" ht="15" customHeight="1" x14ac:dyDescent="0.25">
      <c r="I1946" s="25"/>
      <c r="J1946" s="25"/>
      <c r="K1946" s="25"/>
      <c r="L1946" s="25"/>
      <c r="M1946" s="25"/>
      <c r="N1946" s="25"/>
      <c r="O1946" s="25"/>
    </row>
    <row r="1947" spans="9:15" s="167" customFormat="1" ht="15" customHeight="1" x14ac:dyDescent="0.25">
      <c r="I1947" s="25"/>
      <c r="J1947" s="25"/>
      <c r="K1947" s="25"/>
      <c r="L1947" s="25"/>
      <c r="M1947" s="25"/>
      <c r="N1947" s="25"/>
      <c r="O1947" s="25"/>
    </row>
    <row r="1948" spans="9:15" s="167" customFormat="1" ht="15" customHeight="1" x14ac:dyDescent="0.25">
      <c r="I1948" s="25"/>
      <c r="J1948" s="25"/>
      <c r="K1948" s="25"/>
      <c r="L1948" s="25"/>
      <c r="M1948" s="25"/>
      <c r="N1948" s="25"/>
      <c r="O1948" s="25"/>
    </row>
    <row r="1949" spans="9:15" s="167" customFormat="1" ht="15" customHeight="1" x14ac:dyDescent="0.25">
      <c r="I1949" s="25"/>
      <c r="J1949" s="25"/>
      <c r="K1949" s="25"/>
      <c r="L1949" s="25"/>
      <c r="M1949" s="25"/>
      <c r="N1949" s="25"/>
      <c r="O1949" s="25"/>
    </row>
    <row r="1950" spans="9:15" s="167" customFormat="1" ht="15" customHeight="1" x14ac:dyDescent="0.25">
      <c r="I1950" s="25"/>
      <c r="J1950" s="25"/>
      <c r="K1950" s="25"/>
      <c r="L1950" s="25"/>
      <c r="M1950" s="25"/>
      <c r="N1950" s="25"/>
      <c r="O1950" s="25"/>
    </row>
    <row r="1951" spans="9:15" s="167" customFormat="1" ht="15" customHeight="1" x14ac:dyDescent="0.25">
      <c r="I1951" s="25"/>
      <c r="J1951" s="25"/>
      <c r="K1951" s="25"/>
      <c r="L1951" s="25"/>
      <c r="M1951" s="25"/>
      <c r="N1951" s="25"/>
      <c r="O1951" s="25"/>
    </row>
    <row r="1952" spans="9:15" s="167" customFormat="1" ht="15" customHeight="1" x14ac:dyDescent="0.25">
      <c r="I1952" s="25"/>
      <c r="J1952" s="25"/>
      <c r="K1952" s="25"/>
      <c r="L1952" s="25"/>
      <c r="M1952" s="25"/>
      <c r="N1952" s="25"/>
      <c r="O1952" s="25"/>
    </row>
    <row r="1953" spans="9:15" s="167" customFormat="1" ht="15" customHeight="1" x14ac:dyDescent="0.25">
      <c r="I1953" s="25"/>
      <c r="J1953" s="25"/>
      <c r="K1953" s="25"/>
      <c r="L1953" s="25"/>
      <c r="M1953" s="25"/>
      <c r="N1953" s="25"/>
      <c r="O1953" s="25"/>
    </row>
    <row r="1954" spans="9:15" s="167" customFormat="1" ht="15" customHeight="1" x14ac:dyDescent="0.25">
      <c r="I1954" s="25"/>
      <c r="J1954" s="25"/>
      <c r="K1954" s="25"/>
      <c r="L1954" s="25"/>
      <c r="M1954" s="25"/>
      <c r="N1954" s="25"/>
      <c r="O1954" s="25"/>
    </row>
    <row r="1955" spans="9:15" s="167" customFormat="1" ht="15" customHeight="1" x14ac:dyDescent="0.25">
      <c r="I1955" s="25"/>
      <c r="J1955" s="25"/>
      <c r="K1955" s="25"/>
      <c r="L1955" s="25"/>
      <c r="M1955" s="25"/>
      <c r="N1955" s="25"/>
      <c r="O1955" s="25"/>
    </row>
    <row r="1956" spans="9:15" s="167" customFormat="1" ht="15" customHeight="1" x14ac:dyDescent="0.25">
      <c r="I1956" s="25"/>
      <c r="J1956" s="25"/>
      <c r="K1956" s="25"/>
      <c r="L1956" s="25"/>
      <c r="M1956" s="25"/>
      <c r="N1956" s="25"/>
      <c r="O1956" s="25"/>
    </row>
    <row r="1957" spans="9:15" s="167" customFormat="1" ht="15" customHeight="1" x14ac:dyDescent="0.25">
      <c r="I1957" s="25"/>
      <c r="J1957" s="25"/>
      <c r="K1957" s="25"/>
      <c r="L1957" s="25"/>
      <c r="M1957" s="25"/>
      <c r="N1957" s="25"/>
      <c r="O1957" s="25"/>
    </row>
    <row r="1958" spans="9:15" s="167" customFormat="1" ht="15" customHeight="1" x14ac:dyDescent="0.25">
      <c r="I1958" s="25"/>
      <c r="J1958" s="25"/>
      <c r="K1958" s="25"/>
      <c r="L1958" s="25"/>
      <c r="M1958" s="25"/>
      <c r="N1958" s="25"/>
      <c r="O1958" s="25"/>
    </row>
    <row r="1959" spans="9:15" s="167" customFormat="1" ht="15" customHeight="1" x14ac:dyDescent="0.25">
      <c r="I1959" s="25"/>
      <c r="J1959" s="25"/>
      <c r="K1959" s="25"/>
      <c r="L1959" s="25"/>
      <c r="M1959" s="25"/>
      <c r="N1959" s="25"/>
      <c r="O1959" s="25"/>
    </row>
    <row r="1960" spans="9:15" s="167" customFormat="1" ht="15" customHeight="1" x14ac:dyDescent="0.25">
      <c r="I1960" s="25"/>
      <c r="J1960" s="25"/>
      <c r="K1960" s="25"/>
      <c r="L1960" s="25"/>
      <c r="M1960" s="25"/>
      <c r="N1960" s="25"/>
      <c r="O1960" s="25"/>
    </row>
    <row r="1961" spans="9:15" s="167" customFormat="1" ht="15" customHeight="1" x14ac:dyDescent="0.25">
      <c r="I1961" s="25"/>
      <c r="J1961" s="25"/>
      <c r="K1961" s="25"/>
      <c r="L1961" s="25"/>
      <c r="M1961" s="25"/>
      <c r="N1961" s="25"/>
      <c r="O1961" s="25"/>
    </row>
    <row r="1962" spans="9:15" s="167" customFormat="1" ht="15" customHeight="1" x14ac:dyDescent="0.25">
      <c r="I1962" s="25"/>
      <c r="J1962" s="25"/>
      <c r="K1962" s="25"/>
      <c r="L1962" s="25"/>
      <c r="M1962" s="25"/>
      <c r="N1962" s="25"/>
      <c r="O1962" s="25"/>
    </row>
    <row r="1963" spans="9:15" s="167" customFormat="1" ht="15" customHeight="1" x14ac:dyDescent="0.25">
      <c r="I1963" s="25"/>
      <c r="J1963" s="25"/>
      <c r="K1963" s="25"/>
      <c r="L1963" s="25"/>
      <c r="M1963" s="25"/>
      <c r="N1963" s="25"/>
      <c r="O1963" s="25"/>
    </row>
    <row r="1964" spans="9:15" s="167" customFormat="1" ht="15" customHeight="1" x14ac:dyDescent="0.25">
      <c r="I1964" s="25"/>
      <c r="J1964" s="25"/>
      <c r="K1964" s="25"/>
      <c r="L1964" s="25"/>
      <c r="M1964" s="25"/>
      <c r="N1964" s="25"/>
      <c r="O1964" s="25"/>
    </row>
    <row r="1965" spans="9:15" s="167" customFormat="1" ht="15" customHeight="1" x14ac:dyDescent="0.25">
      <c r="I1965" s="25"/>
      <c r="J1965" s="25"/>
      <c r="K1965" s="25"/>
      <c r="L1965" s="25"/>
      <c r="M1965" s="25"/>
      <c r="N1965" s="25"/>
      <c r="O1965" s="25"/>
    </row>
    <row r="1966" spans="9:15" s="167" customFormat="1" ht="15" customHeight="1" x14ac:dyDescent="0.25">
      <c r="I1966" s="25"/>
      <c r="J1966" s="25"/>
      <c r="K1966" s="25"/>
      <c r="L1966" s="25"/>
      <c r="M1966" s="25"/>
      <c r="N1966" s="25"/>
      <c r="O1966" s="25"/>
    </row>
    <row r="1967" spans="9:15" s="167" customFormat="1" ht="15" customHeight="1" x14ac:dyDescent="0.25">
      <c r="I1967" s="25"/>
      <c r="J1967" s="25"/>
      <c r="K1967" s="25"/>
      <c r="L1967" s="25"/>
      <c r="M1967" s="25"/>
      <c r="N1967" s="25"/>
      <c r="O1967" s="25"/>
    </row>
    <row r="1968" spans="9:15" s="167" customFormat="1" ht="15" customHeight="1" x14ac:dyDescent="0.25">
      <c r="I1968" s="25"/>
      <c r="J1968" s="25"/>
      <c r="K1968" s="25"/>
      <c r="L1968" s="25"/>
      <c r="M1968" s="25"/>
      <c r="N1968" s="25"/>
      <c r="O1968" s="25"/>
    </row>
    <row r="1969" spans="9:15" s="167" customFormat="1" ht="15" customHeight="1" x14ac:dyDescent="0.25">
      <c r="I1969" s="25"/>
      <c r="J1969" s="25"/>
      <c r="K1969" s="25"/>
      <c r="L1969" s="25"/>
      <c r="M1969" s="25"/>
      <c r="N1969" s="25"/>
      <c r="O1969" s="25"/>
    </row>
    <row r="1970" spans="9:15" s="167" customFormat="1" ht="15" customHeight="1" x14ac:dyDescent="0.25">
      <c r="I1970" s="25"/>
      <c r="J1970" s="25"/>
      <c r="K1970" s="25"/>
      <c r="L1970" s="25"/>
      <c r="M1970" s="25"/>
      <c r="N1970" s="25"/>
      <c r="O1970" s="25"/>
    </row>
    <row r="1971" spans="9:15" s="167" customFormat="1" ht="15" customHeight="1" x14ac:dyDescent="0.25">
      <c r="I1971" s="25"/>
      <c r="J1971" s="25"/>
      <c r="K1971" s="25"/>
      <c r="L1971" s="25"/>
      <c r="M1971" s="25"/>
      <c r="N1971" s="25"/>
      <c r="O1971" s="25"/>
    </row>
    <row r="1972" spans="9:15" s="167" customFormat="1" ht="15" customHeight="1" x14ac:dyDescent="0.25">
      <c r="I1972" s="25"/>
      <c r="J1972" s="25"/>
      <c r="K1972" s="25"/>
      <c r="L1972" s="25"/>
      <c r="M1972" s="25"/>
      <c r="N1972" s="25"/>
      <c r="O1972" s="25"/>
    </row>
    <row r="1973" spans="9:15" s="167" customFormat="1" ht="15" customHeight="1" x14ac:dyDescent="0.25">
      <c r="I1973" s="25"/>
      <c r="J1973" s="25"/>
      <c r="K1973" s="25"/>
      <c r="L1973" s="25"/>
      <c r="M1973" s="25"/>
      <c r="N1973" s="25"/>
      <c r="O1973" s="25"/>
    </row>
    <row r="1974" spans="9:15" s="167" customFormat="1" ht="15" customHeight="1" x14ac:dyDescent="0.25">
      <c r="I1974" s="25"/>
      <c r="J1974" s="25"/>
      <c r="K1974" s="25"/>
      <c r="L1974" s="25"/>
      <c r="M1974" s="25"/>
      <c r="N1974" s="25"/>
      <c r="O1974" s="25"/>
    </row>
    <row r="1975" spans="9:15" s="167" customFormat="1" ht="15" customHeight="1" x14ac:dyDescent="0.25">
      <c r="I1975" s="25"/>
      <c r="J1975" s="25"/>
      <c r="K1975" s="25"/>
      <c r="L1975" s="25"/>
      <c r="M1975" s="25"/>
      <c r="N1975" s="25"/>
      <c r="O1975" s="25"/>
    </row>
    <row r="1976" spans="9:15" s="167" customFormat="1" ht="15" customHeight="1" x14ac:dyDescent="0.25">
      <c r="I1976" s="25"/>
      <c r="J1976" s="25"/>
      <c r="K1976" s="25"/>
      <c r="L1976" s="25"/>
      <c r="M1976" s="25"/>
      <c r="N1976" s="25"/>
      <c r="O1976" s="25"/>
    </row>
    <row r="1977" spans="9:15" s="167" customFormat="1" ht="15" customHeight="1" x14ac:dyDescent="0.25">
      <c r="I1977" s="25"/>
      <c r="J1977" s="25"/>
      <c r="K1977" s="25"/>
      <c r="L1977" s="25"/>
      <c r="M1977" s="25"/>
      <c r="N1977" s="25"/>
      <c r="O1977" s="25"/>
    </row>
    <row r="1978" spans="9:15" s="167" customFormat="1" ht="15" customHeight="1" x14ac:dyDescent="0.25">
      <c r="I1978" s="25"/>
      <c r="J1978" s="25"/>
      <c r="K1978" s="25"/>
      <c r="L1978" s="25"/>
      <c r="M1978" s="25"/>
      <c r="N1978" s="25"/>
      <c r="O1978" s="25"/>
    </row>
    <row r="1979" spans="9:15" s="167" customFormat="1" ht="15" customHeight="1" x14ac:dyDescent="0.25">
      <c r="I1979" s="25"/>
      <c r="J1979" s="25"/>
      <c r="K1979" s="25"/>
      <c r="L1979" s="25"/>
      <c r="M1979" s="25"/>
      <c r="N1979" s="25"/>
      <c r="O1979" s="25"/>
    </row>
    <row r="1980" spans="9:15" s="167" customFormat="1" ht="15" customHeight="1" x14ac:dyDescent="0.25">
      <c r="I1980" s="25"/>
      <c r="J1980" s="25"/>
      <c r="K1980" s="25"/>
      <c r="L1980" s="25"/>
      <c r="M1980" s="25"/>
      <c r="N1980" s="25"/>
      <c r="O1980" s="25"/>
    </row>
    <row r="1981" spans="9:15" s="167" customFormat="1" ht="15" customHeight="1" x14ac:dyDescent="0.25">
      <c r="I1981" s="25"/>
      <c r="J1981" s="25"/>
      <c r="K1981" s="25"/>
      <c r="L1981" s="25"/>
      <c r="M1981" s="25"/>
      <c r="N1981" s="25"/>
      <c r="O1981" s="25"/>
    </row>
    <row r="1982" spans="9:15" s="167" customFormat="1" ht="15" customHeight="1" x14ac:dyDescent="0.25">
      <c r="I1982" s="25"/>
      <c r="J1982" s="25"/>
      <c r="K1982" s="25"/>
      <c r="L1982" s="25"/>
      <c r="M1982" s="25"/>
      <c r="N1982" s="25"/>
      <c r="O1982" s="25"/>
    </row>
    <row r="1983" spans="9:15" s="167" customFormat="1" ht="15" customHeight="1" x14ac:dyDescent="0.25">
      <c r="I1983" s="25"/>
      <c r="J1983" s="25"/>
      <c r="K1983" s="25"/>
      <c r="L1983" s="25"/>
      <c r="M1983" s="25"/>
      <c r="N1983" s="25"/>
      <c r="O1983" s="25"/>
    </row>
    <row r="1984" spans="9:15" s="167" customFormat="1" ht="15" customHeight="1" x14ac:dyDescent="0.25">
      <c r="I1984" s="25"/>
      <c r="J1984" s="25"/>
      <c r="K1984" s="25"/>
      <c r="L1984" s="25"/>
      <c r="M1984" s="25"/>
      <c r="N1984" s="25"/>
      <c r="O1984" s="25"/>
    </row>
    <row r="1985" spans="9:15" s="167" customFormat="1" ht="15" customHeight="1" x14ac:dyDescent="0.25">
      <c r="I1985" s="25"/>
      <c r="J1985" s="25"/>
      <c r="K1985" s="25"/>
      <c r="L1985" s="25"/>
      <c r="M1985" s="25"/>
      <c r="N1985" s="25"/>
      <c r="O1985" s="25"/>
    </row>
    <row r="1986" spans="9:15" s="167" customFormat="1" ht="15" customHeight="1" x14ac:dyDescent="0.25">
      <c r="I1986" s="25"/>
      <c r="J1986" s="25"/>
      <c r="K1986" s="25"/>
      <c r="L1986" s="25"/>
      <c r="M1986" s="25"/>
      <c r="N1986" s="25"/>
      <c r="O1986" s="25"/>
    </row>
    <row r="1987" spans="9:15" s="167" customFormat="1" ht="15" customHeight="1" x14ac:dyDescent="0.25">
      <c r="I1987" s="25"/>
      <c r="J1987" s="25"/>
      <c r="K1987" s="25"/>
      <c r="L1987" s="25"/>
      <c r="M1987" s="25"/>
      <c r="N1987" s="25"/>
      <c r="O1987" s="25"/>
    </row>
    <row r="1988" spans="9:15" s="167" customFormat="1" ht="15" customHeight="1" x14ac:dyDescent="0.25">
      <c r="I1988" s="25"/>
      <c r="J1988" s="25"/>
      <c r="K1988" s="25"/>
      <c r="L1988" s="25"/>
      <c r="M1988" s="25"/>
      <c r="N1988" s="25"/>
      <c r="O1988" s="25"/>
    </row>
    <row r="1989" spans="9:15" s="167" customFormat="1" ht="15" customHeight="1" x14ac:dyDescent="0.25">
      <c r="I1989" s="25"/>
      <c r="J1989" s="25"/>
      <c r="K1989" s="25"/>
      <c r="L1989" s="25"/>
      <c r="M1989" s="25"/>
      <c r="N1989" s="25"/>
      <c r="O1989" s="25"/>
    </row>
    <row r="1990" spans="9:15" s="167" customFormat="1" ht="15" customHeight="1" x14ac:dyDescent="0.25">
      <c r="I1990" s="25"/>
      <c r="J1990" s="25"/>
      <c r="K1990" s="25"/>
      <c r="L1990" s="25"/>
      <c r="M1990" s="25"/>
      <c r="N1990" s="25"/>
      <c r="O1990" s="25"/>
    </row>
    <row r="1991" spans="9:15" s="167" customFormat="1" ht="15" customHeight="1" x14ac:dyDescent="0.25">
      <c r="I1991" s="25"/>
      <c r="J1991" s="25"/>
      <c r="K1991" s="25"/>
      <c r="L1991" s="25"/>
      <c r="M1991" s="25"/>
      <c r="N1991" s="25"/>
      <c r="O1991" s="25"/>
    </row>
    <row r="1992" spans="9:15" s="167" customFormat="1" ht="15" customHeight="1" x14ac:dyDescent="0.25">
      <c r="I1992" s="25"/>
      <c r="J1992" s="25"/>
      <c r="K1992" s="25"/>
      <c r="L1992" s="25"/>
      <c r="M1992" s="25"/>
      <c r="N1992" s="25"/>
      <c r="O1992" s="25"/>
    </row>
    <row r="1993" spans="9:15" s="167" customFormat="1" ht="15" customHeight="1" x14ac:dyDescent="0.25">
      <c r="I1993" s="25"/>
      <c r="J1993" s="25"/>
      <c r="K1993" s="25"/>
      <c r="L1993" s="25"/>
      <c r="M1993" s="25"/>
      <c r="N1993" s="25"/>
      <c r="O1993" s="25"/>
    </row>
    <row r="1994" spans="9:15" s="167" customFormat="1" ht="15" customHeight="1" x14ac:dyDescent="0.25">
      <c r="I1994" s="25"/>
      <c r="J1994" s="25"/>
      <c r="K1994" s="25"/>
      <c r="L1994" s="25"/>
      <c r="M1994" s="25"/>
      <c r="N1994" s="25"/>
      <c r="O1994" s="25"/>
    </row>
    <row r="1995" spans="9:15" s="167" customFormat="1" ht="15" customHeight="1" x14ac:dyDescent="0.25">
      <c r="I1995" s="25"/>
      <c r="J1995" s="25"/>
      <c r="K1995" s="25"/>
      <c r="L1995" s="25"/>
      <c r="M1995" s="25"/>
      <c r="N1995" s="25"/>
      <c r="O1995" s="25"/>
    </row>
    <row r="1996" spans="9:15" s="167" customFormat="1" ht="15" customHeight="1" x14ac:dyDescent="0.25">
      <c r="I1996" s="25"/>
      <c r="J1996" s="25"/>
      <c r="K1996" s="25"/>
      <c r="L1996" s="25"/>
      <c r="M1996" s="25"/>
      <c r="N1996" s="25"/>
      <c r="O1996" s="25"/>
    </row>
    <row r="1997" spans="9:15" s="167" customFormat="1" ht="15" customHeight="1" x14ac:dyDescent="0.25">
      <c r="I1997" s="25"/>
      <c r="J1997" s="25"/>
      <c r="K1997" s="25"/>
      <c r="L1997" s="25"/>
      <c r="M1997" s="25"/>
      <c r="N1997" s="25"/>
      <c r="O1997" s="25"/>
    </row>
    <row r="1998" spans="9:15" s="167" customFormat="1" ht="15" customHeight="1" x14ac:dyDescent="0.25">
      <c r="I1998" s="25"/>
      <c r="J1998" s="25"/>
      <c r="K1998" s="25"/>
      <c r="L1998" s="25"/>
      <c r="M1998" s="25"/>
      <c r="N1998" s="25"/>
      <c r="O1998" s="25"/>
    </row>
    <row r="1999" spans="9:15" s="167" customFormat="1" ht="15" customHeight="1" x14ac:dyDescent="0.25">
      <c r="I1999" s="25"/>
      <c r="J1999" s="25"/>
      <c r="K1999" s="25"/>
      <c r="L1999" s="25"/>
      <c r="M1999" s="25"/>
      <c r="N1999" s="25"/>
      <c r="O1999" s="25"/>
    </row>
    <row r="2000" spans="9:15" s="167" customFormat="1" ht="15" customHeight="1" x14ac:dyDescent="0.25">
      <c r="I2000" s="25"/>
      <c r="J2000" s="25"/>
      <c r="K2000" s="25"/>
      <c r="L2000" s="25"/>
      <c r="M2000" s="25"/>
      <c r="N2000" s="25"/>
      <c r="O2000" s="25"/>
    </row>
    <row r="2001" spans="9:15" s="167" customFormat="1" ht="15" customHeight="1" x14ac:dyDescent="0.25">
      <c r="I2001" s="25"/>
      <c r="J2001" s="25"/>
      <c r="K2001" s="25"/>
      <c r="L2001" s="25"/>
      <c r="M2001" s="25"/>
      <c r="N2001" s="25"/>
      <c r="O2001" s="25"/>
    </row>
    <row r="2002" spans="9:15" s="167" customFormat="1" ht="15" customHeight="1" x14ac:dyDescent="0.25">
      <c r="I2002" s="25"/>
      <c r="J2002" s="25"/>
      <c r="K2002" s="25"/>
      <c r="L2002" s="25"/>
      <c r="M2002" s="25"/>
      <c r="N2002" s="25"/>
      <c r="O2002" s="25"/>
    </row>
    <row r="2003" spans="9:15" s="167" customFormat="1" ht="15" customHeight="1" x14ac:dyDescent="0.25">
      <c r="I2003" s="25"/>
      <c r="J2003" s="25"/>
      <c r="K2003" s="25"/>
      <c r="L2003" s="25"/>
      <c r="M2003" s="25"/>
      <c r="N2003" s="25"/>
      <c r="O2003" s="25"/>
    </row>
    <row r="2004" spans="9:15" s="167" customFormat="1" ht="15" customHeight="1" x14ac:dyDescent="0.25">
      <c r="I2004" s="25"/>
      <c r="J2004" s="25"/>
      <c r="K2004" s="25"/>
      <c r="L2004" s="25"/>
      <c r="M2004" s="25"/>
      <c r="N2004" s="25"/>
      <c r="O2004" s="25"/>
    </row>
    <row r="2005" spans="9:15" s="167" customFormat="1" ht="15" customHeight="1" x14ac:dyDescent="0.25">
      <c r="I2005" s="25"/>
      <c r="J2005" s="25"/>
      <c r="K2005" s="25"/>
      <c r="L2005" s="25"/>
      <c r="M2005" s="25"/>
      <c r="N2005" s="25"/>
      <c r="O2005" s="25"/>
    </row>
    <row r="2006" spans="9:15" s="167" customFormat="1" ht="15" customHeight="1" x14ac:dyDescent="0.25">
      <c r="I2006" s="25"/>
      <c r="J2006" s="25"/>
      <c r="K2006" s="25"/>
      <c r="L2006" s="25"/>
      <c r="M2006" s="25"/>
      <c r="N2006" s="25"/>
      <c r="O2006" s="25"/>
    </row>
    <row r="2007" spans="9:15" s="167" customFormat="1" ht="15" customHeight="1" x14ac:dyDescent="0.25">
      <c r="I2007" s="25"/>
      <c r="J2007" s="25"/>
      <c r="K2007" s="25"/>
      <c r="L2007" s="25"/>
      <c r="M2007" s="25"/>
      <c r="N2007" s="25"/>
      <c r="O2007" s="25"/>
    </row>
    <row r="2008" spans="9:15" s="167" customFormat="1" ht="15" customHeight="1" x14ac:dyDescent="0.25">
      <c r="I2008" s="25"/>
      <c r="J2008" s="25"/>
      <c r="K2008" s="25"/>
      <c r="L2008" s="25"/>
      <c r="M2008" s="25"/>
      <c r="N2008" s="25"/>
      <c r="O2008" s="25"/>
    </row>
    <row r="2009" spans="9:15" s="167" customFormat="1" ht="15" customHeight="1" x14ac:dyDescent="0.25">
      <c r="I2009" s="25"/>
      <c r="J2009" s="25"/>
      <c r="K2009" s="25"/>
      <c r="L2009" s="25"/>
      <c r="M2009" s="25"/>
      <c r="N2009" s="25"/>
      <c r="O2009" s="25"/>
    </row>
    <row r="2010" spans="9:15" s="167" customFormat="1" ht="15" customHeight="1" x14ac:dyDescent="0.25">
      <c r="I2010" s="25"/>
      <c r="J2010" s="25"/>
      <c r="K2010" s="25"/>
      <c r="L2010" s="25"/>
      <c r="M2010" s="25"/>
      <c r="N2010" s="25"/>
      <c r="O2010" s="25"/>
    </row>
    <row r="2011" spans="9:15" s="167" customFormat="1" ht="15" customHeight="1" x14ac:dyDescent="0.25">
      <c r="I2011" s="25"/>
      <c r="J2011" s="25"/>
      <c r="K2011" s="25"/>
      <c r="L2011" s="25"/>
      <c r="M2011" s="25"/>
      <c r="N2011" s="25"/>
      <c r="O2011" s="25"/>
    </row>
    <row r="2012" spans="9:15" s="167" customFormat="1" ht="15" customHeight="1" x14ac:dyDescent="0.25">
      <c r="I2012" s="25"/>
      <c r="J2012" s="25"/>
      <c r="K2012" s="25"/>
      <c r="L2012" s="25"/>
      <c r="M2012" s="25"/>
      <c r="N2012" s="25"/>
      <c r="O2012" s="25"/>
    </row>
    <row r="2013" spans="9:15" s="167" customFormat="1" ht="15" customHeight="1" x14ac:dyDescent="0.25">
      <c r="I2013" s="25"/>
      <c r="J2013" s="25"/>
      <c r="K2013" s="25"/>
      <c r="L2013" s="25"/>
      <c r="M2013" s="25"/>
      <c r="N2013" s="25"/>
      <c r="O2013" s="25"/>
    </row>
    <row r="2014" spans="9:15" s="167" customFormat="1" ht="15" customHeight="1" x14ac:dyDescent="0.25">
      <c r="I2014" s="25"/>
      <c r="J2014" s="25"/>
      <c r="K2014" s="25"/>
      <c r="L2014" s="25"/>
      <c r="M2014" s="25"/>
      <c r="N2014" s="25"/>
      <c r="O2014" s="25"/>
    </row>
    <row r="2015" spans="9:15" s="167" customFormat="1" ht="15" customHeight="1" x14ac:dyDescent="0.25">
      <c r="I2015" s="25"/>
      <c r="J2015" s="25"/>
      <c r="K2015" s="25"/>
      <c r="L2015" s="25"/>
      <c r="M2015" s="25"/>
      <c r="N2015" s="25"/>
      <c r="O2015" s="25"/>
    </row>
    <row r="2016" spans="9:15" s="167" customFormat="1" ht="15" customHeight="1" x14ac:dyDescent="0.25">
      <c r="I2016" s="25"/>
      <c r="J2016" s="25"/>
      <c r="K2016" s="25"/>
      <c r="L2016" s="25"/>
      <c r="M2016" s="25"/>
      <c r="N2016" s="25"/>
      <c r="O2016" s="25"/>
    </row>
    <row r="2017" spans="9:15" s="167" customFormat="1" ht="15" customHeight="1" x14ac:dyDescent="0.25">
      <c r="I2017" s="25"/>
      <c r="J2017" s="25"/>
      <c r="K2017" s="25"/>
      <c r="L2017" s="25"/>
      <c r="M2017" s="25"/>
      <c r="N2017" s="25"/>
      <c r="O2017" s="25"/>
    </row>
    <row r="2018" spans="9:15" s="167" customFormat="1" ht="15" customHeight="1" x14ac:dyDescent="0.25">
      <c r="I2018" s="25"/>
      <c r="J2018" s="25"/>
      <c r="K2018" s="25"/>
      <c r="L2018" s="25"/>
      <c r="M2018" s="25"/>
      <c r="N2018" s="25"/>
      <c r="O2018" s="25"/>
    </row>
    <row r="2019" spans="9:15" s="167" customFormat="1" ht="15" customHeight="1" x14ac:dyDescent="0.25">
      <c r="I2019" s="25"/>
      <c r="J2019" s="25"/>
      <c r="K2019" s="25"/>
      <c r="L2019" s="25"/>
      <c r="M2019" s="25"/>
      <c r="N2019" s="25"/>
      <c r="O2019" s="25"/>
    </row>
    <row r="2020" spans="9:15" s="167" customFormat="1" ht="15" customHeight="1" x14ac:dyDescent="0.25">
      <c r="I2020" s="25"/>
      <c r="J2020" s="25"/>
      <c r="K2020" s="25"/>
      <c r="L2020" s="25"/>
      <c r="M2020" s="25"/>
      <c r="N2020" s="25"/>
      <c r="O2020" s="25"/>
    </row>
    <row r="2021" spans="9:15" s="167" customFormat="1" ht="15" customHeight="1" x14ac:dyDescent="0.25">
      <c r="I2021" s="25"/>
      <c r="J2021" s="25"/>
      <c r="K2021" s="25"/>
      <c r="L2021" s="25"/>
      <c r="M2021" s="25"/>
      <c r="N2021" s="25"/>
      <c r="O2021" s="25"/>
    </row>
    <row r="2022" spans="9:15" s="167" customFormat="1" ht="15" customHeight="1" x14ac:dyDescent="0.25">
      <c r="I2022" s="25"/>
      <c r="J2022" s="25"/>
      <c r="K2022" s="25"/>
      <c r="L2022" s="25"/>
      <c r="M2022" s="25"/>
      <c r="N2022" s="25"/>
      <c r="O2022" s="25"/>
    </row>
    <row r="2023" spans="9:15" s="167" customFormat="1" ht="15" customHeight="1" x14ac:dyDescent="0.25">
      <c r="I2023" s="25"/>
      <c r="J2023" s="25"/>
      <c r="K2023" s="25"/>
      <c r="L2023" s="25"/>
      <c r="M2023" s="25"/>
      <c r="N2023" s="25"/>
      <c r="O2023" s="25"/>
    </row>
    <row r="2024" spans="9:15" s="167" customFormat="1" ht="15" customHeight="1" x14ac:dyDescent="0.25">
      <c r="I2024" s="25"/>
      <c r="J2024" s="25"/>
      <c r="K2024" s="25"/>
      <c r="L2024" s="25"/>
      <c r="M2024" s="25"/>
      <c r="N2024" s="25"/>
      <c r="O2024" s="25"/>
    </row>
    <row r="2025" spans="9:15" s="167" customFormat="1" ht="15" customHeight="1" x14ac:dyDescent="0.25">
      <c r="I2025" s="25"/>
      <c r="J2025" s="25"/>
      <c r="K2025" s="25"/>
      <c r="L2025" s="25"/>
      <c r="M2025" s="25"/>
      <c r="N2025" s="25"/>
      <c r="O2025" s="25"/>
    </row>
    <row r="2026" spans="9:15" s="167" customFormat="1" ht="15" customHeight="1" x14ac:dyDescent="0.25">
      <c r="I2026" s="25"/>
      <c r="J2026" s="25"/>
      <c r="K2026" s="25"/>
      <c r="L2026" s="25"/>
      <c r="M2026" s="25"/>
      <c r="N2026" s="25"/>
      <c r="O2026" s="25"/>
    </row>
    <row r="2027" spans="9:15" s="167" customFormat="1" ht="15" customHeight="1" x14ac:dyDescent="0.25">
      <c r="I2027" s="25"/>
      <c r="J2027" s="25"/>
      <c r="K2027" s="25"/>
      <c r="L2027" s="25"/>
      <c r="M2027" s="25"/>
      <c r="N2027" s="25"/>
      <c r="O2027" s="25"/>
    </row>
    <row r="2028" spans="9:15" s="167" customFormat="1" ht="15" customHeight="1" x14ac:dyDescent="0.25">
      <c r="I2028" s="25"/>
      <c r="J2028" s="25"/>
      <c r="K2028" s="25"/>
      <c r="L2028" s="25"/>
      <c r="M2028" s="25"/>
      <c r="N2028" s="25"/>
      <c r="O2028" s="25"/>
    </row>
    <row r="2029" spans="9:15" s="167" customFormat="1" ht="15" customHeight="1" x14ac:dyDescent="0.25">
      <c r="I2029" s="25"/>
      <c r="J2029" s="25"/>
      <c r="K2029" s="25"/>
      <c r="L2029" s="25"/>
      <c r="M2029" s="25"/>
      <c r="N2029" s="25"/>
      <c r="O2029" s="25"/>
    </row>
    <row r="2030" spans="9:15" s="167" customFormat="1" ht="15" customHeight="1" x14ac:dyDescent="0.25">
      <c r="I2030" s="25"/>
      <c r="J2030" s="25"/>
      <c r="K2030" s="25"/>
      <c r="L2030" s="25"/>
      <c r="M2030" s="25"/>
      <c r="N2030" s="25"/>
      <c r="O2030" s="25"/>
    </row>
    <row r="2031" spans="9:15" s="167" customFormat="1" ht="15" customHeight="1" x14ac:dyDescent="0.25">
      <c r="I2031" s="25"/>
      <c r="J2031" s="25"/>
      <c r="K2031" s="25"/>
      <c r="L2031" s="25"/>
      <c r="M2031" s="25"/>
      <c r="N2031" s="25"/>
      <c r="O2031" s="25"/>
    </row>
    <row r="2032" spans="9:15" s="167" customFormat="1" ht="15" customHeight="1" x14ac:dyDescent="0.25">
      <c r="I2032" s="25"/>
      <c r="J2032" s="25"/>
      <c r="K2032" s="25"/>
      <c r="L2032" s="25"/>
      <c r="M2032" s="25"/>
      <c r="N2032" s="25"/>
      <c r="O2032" s="25"/>
    </row>
    <row r="2033" spans="9:15" s="167" customFormat="1" ht="15" customHeight="1" x14ac:dyDescent="0.25">
      <c r="I2033" s="25"/>
      <c r="J2033" s="25"/>
      <c r="K2033" s="25"/>
      <c r="L2033" s="25"/>
      <c r="M2033" s="25"/>
      <c r="N2033" s="25"/>
      <c r="O2033" s="25"/>
    </row>
    <row r="2034" spans="9:15" s="167" customFormat="1" ht="15" customHeight="1" x14ac:dyDescent="0.25">
      <c r="I2034" s="25"/>
      <c r="J2034" s="25"/>
      <c r="K2034" s="25"/>
      <c r="L2034" s="25"/>
      <c r="M2034" s="25"/>
      <c r="N2034" s="25"/>
      <c r="O2034" s="25"/>
    </row>
    <row r="2035" spans="9:15" s="167" customFormat="1" ht="15" customHeight="1" x14ac:dyDescent="0.25">
      <c r="I2035" s="25"/>
      <c r="J2035" s="25"/>
      <c r="K2035" s="25"/>
      <c r="L2035" s="25"/>
      <c r="M2035" s="25"/>
      <c r="N2035" s="25"/>
      <c r="O2035" s="25"/>
    </row>
    <row r="2036" spans="9:15" s="167" customFormat="1" ht="15" customHeight="1" x14ac:dyDescent="0.25">
      <c r="I2036" s="25"/>
      <c r="J2036" s="25"/>
      <c r="K2036" s="25"/>
      <c r="L2036" s="25"/>
      <c r="M2036" s="25"/>
      <c r="N2036" s="25"/>
      <c r="O2036" s="25"/>
    </row>
    <row r="2037" spans="9:15" s="167" customFormat="1" ht="15" customHeight="1" x14ac:dyDescent="0.25">
      <c r="I2037" s="25"/>
      <c r="J2037" s="25"/>
      <c r="K2037" s="25"/>
      <c r="L2037" s="25"/>
      <c r="M2037" s="25"/>
      <c r="N2037" s="25"/>
      <c r="O2037" s="25"/>
    </row>
    <row r="2038" spans="9:15" s="167" customFormat="1" ht="15" customHeight="1" x14ac:dyDescent="0.25">
      <c r="I2038" s="25"/>
      <c r="J2038" s="25"/>
      <c r="K2038" s="25"/>
      <c r="L2038" s="25"/>
      <c r="M2038" s="25"/>
      <c r="N2038" s="25"/>
      <c r="O2038" s="25"/>
    </row>
    <row r="2039" spans="9:15" s="167" customFormat="1" ht="15" customHeight="1" x14ac:dyDescent="0.25">
      <c r="I2039" s="25"/>
      <c r="J2039" s="25"/>
      <c r="K2039" s="25"/>
      <c r="L2039" s="25"/>
      <c r="M2039" s="25"/>
      <c r="N2039" s="25"/>
      <c r="O2039" s="25"/>
    </row>
    <row r="2040" spans="9:15" s="167" customFormat="1" ht="15" customHeight="1" x14ac:dyDescent="0.25">
      <c r="I2040" s="25"/>
      <c r="J2040" s="25"/>
      <c r="K2040" s="25"/>
      <c r="L2040" s="25"/>
      <c r="M2040" s="25"/>
      <c r="N2040" s="25"/>
      <c r="O2040" s="25"/>
    </row>
    <row r="2041" spans="9:15" s="167" customFormat="1" ht="15" customHeight="1" x14ac:dyDescent="0.25">
      <c r="I2041" s="25"/>
      <c r="J2041" s="25"/>
      <c r="K2041" s="25"/>
      <c r="L2041" s="25"/>
      <c r="M2041" s="25"/>
      <c r="N2041" s="25"/>
      <c r="O2041" s="25"/>
    </row>
    <row r="2042" spans="9:15" s="167" customFormat="1" ht="15" customHeight="1" x14ac:dyDescent="0.25">
      <c r="I2042" s="25"/>
      <c r="J2042" s="25"/>
      <c r="K2042" s="25"/>
      <c r="L2042" s="25"/>
      <c r="M2042" s="25"/>
      <c r="N2042" s="25"/>
      <c r="O2042" s="25"/>
    </row>
    <row r="2043" spans="9:15" s="167" customFormat="1" ht="15" customHeight="1" x14ac:dyDescent="0.25">
      <c r="I2043" s="25"/>
      <c r="J2043" s="25"/>
      <c r="K2043" s="25"/>
      <c r="L2043" s="25"/>
      <c r="M2043" s="25"/>
      <c r="N2043" s="25"/>
      <c r="O2043" s="25"/>
    </row>
    <row r="2044" spans="9:15" s="167" customFormat="1" ht="15" customHeight="1" x14ac:dyDescent="0.25">
      <c r="I2044" s="25"/>
      <c r="J2044" s="25"/>
      <c r="K2044" s="25"/>
      <c r="L2044" s="25"/>
      <c r="M2044" s="25"/>
      <c r="N2044" s="25"/>
      <c r="O2044" s="25"/>
    </row>
    <row r="2045" spans="9:15" s="167" customFormat="1" ht="15" customHeight="1" x14ac:dyDescent="0.25">
      <c r="I2045" s="25"/>
      <c r="J2045" s="25"/>
      <c r="K2045" s="25"/>
      <c r="L2045" s="25"/>
      <c r="M2045" s="25"/>
      <c r="N2045" s="25"/>
      <c r="O2045" s="25"/>
    </row>
    <row r="2046" spans="9:15" s="167" customFormat="1" ht="15" customHeight="1" x14ac:dyDescent="0.25">
      <c r="I2046" s="25"/>
      <c r="J2046" s="25"/>
      <c r="K2046" s="25"/>
      <c r="L2046" s="25"/>
      <c r="M2046" s="25"/>
      <c r="N2046" s="25"/>
      <c r="O2046" s="25"/>
    </row>
    <row r="2047" spans="9:15" s="167" customFormat="1" ht="15" customHeight="1" x14ac:dyDescent="0.25">
      <c r="I2047" s="25"/>
      <c r="J2047" s="25"/>
      <c r="K2047" s="25"/>
      <c r="L2047" s="25"/>
      <c r="M2047" s="25"/>
      <c r="N2047" s="25"/>
      <c r="O2047" s="25"/>
    </row>
    <row r="2048" spans="9:15" s="167" customFormat="1" ht="15" customHeight="1" x14ac:dyDescent="0.25">
      <c r="I2048" s="25"/>
      <c r="J2048" s="25"/>
      <c r="K2048" s="25"/>
      <c r="L2048" s="25"/>
      <c r="M2048" s="25"/>
      <c r="N2048" s="25"/>
      <c r="O2048" s="25"/>
    </row>
    <row r="2049" spans="9:15" s="167" customFormat="1" ht="15" customHeight="1" x14ac:dyDescent="0.25">
      <c r="I2049" s="25"/>
      <c r="J2049" s="25"/>
      <c r="K2049" s="25"/>
      <c r="L2049" s="25"/>
      <c r="M2049" s="25"/>
      <c r="N2049" s="25"/>
      <c r="O2049" s="25"/>
    </row>
    <row r="2050" spans="9:15" s="167" customFormat="1" ht="15" customHeight="1" x14ac:dyDescent="0.25">
      <c r="I2050" s="25"/>
      <c r="J2050" s="25"/>
      <c r="K2050" s="25"/>
      <c r="L2050" s="25"/>
      <c r="M2050" s="25"/>
      <c r="N2050" s="25"/>
      <c r="O2050" s="25"/>
    </row>
    <row r="2051" spans="9:15" s="167" customFormat="1" ht="15" customHeight="1" x14ac:dyDescent="0.25">
      <c r="I2051" s="25"/>
      <c r="J2051" s="25"/>
      <c r="K2051" s="25"/>
      <c r="L2051" s="25"/>
      <c r="M2051" s="25"/>
      <c r="N2051" s="25"/>
      <c r="O2051" s="25"/>
    </row>
    <row r="2052" spans="9:15" s="167" customFormat="1" ht="15" customHeight="1" x14ac:dyDescent="0.25">
      <c r="I2052" s="25"/>
      <c r="J2052" s="25"/>
      <c r="K2052" s="25"/>
      <c r="L2052" s="25"/>
      <c r="M2052" s="25"/>
      <c r="N2052" s="25"/>
      <c r="O2052" s="25"/>
    </row>
    <row r="2053" spans="9:15" s="167" customFormat="1" ht="15" customHeight="1" x14ac:dyDescent="0.25">
      <c r="I2053" s="25"/>
      <c r="J2053" s="25"/>
      <c r="K2053" s="25"/>
      <c r="L2053" s="25"/>
      <c r="M2053" s="25"/>
      <c r="N2053" s="25"/>
      <c r="O2053" s="25"/>
    </row>
    <row r="2054" spans="9:15" s="167" customFormat="1" ht="15" customHeight="1" x14ac:dyDescent="0.25">
      <c r="I2054" s="25"/>
      <c r="J2054" s="25"/>
      <c r="K2054" s="25"/>
      <c r="L2054" s="25"/>
      <c r="M2054" s="25"/>
      <c r="N2054" s="25"/>
      <c r="O2054" s="25"/>
    </row>
    <row r="2055" spans="9:15" s="167" customFormat="1" ht="15" customHeight="1" x14ac:dyDescent="0.25">
      <c r="I2055" s="25"/>
      <c r="J2055" s="25"/>
      <c r="K2055" s="25"/>
      <c r="L2055" s="25"/>
      <c r="M2055" s="25"/>
      <c r="N2055" s="25"/>
      <c r="O2055" s="25"/>
    </row>
    <row r="2056" spans="9:15" s="167" customFormat="1" ht="15" customHeight="1" x14ac:dyDescent="0.25">
      <c r="I2056" s="25"/>
      <c r="J2056" s="25"/>
      <c r="K2056" s="25"/>
      <c r="L2056" s="25"/>
      <c r="M2056" s="25"/>
      <c r="N2056" s="25"/>
      <c r="O2056" s="25"/>
    </row>
    <row r="2057" spans="9:15" s="167" customFormat="1" ht="15" customHeight="1" x14ac:dyDescent="0.25">
      <c r="I2057" s="25"/>
      <c r="J2057" s="25"/>
      <c r="K2057" s="25"/>
      <c r="L2057" s="25"/>
      <c r="M2057" s="25"/>
      <c r="N2057" s="25"/>
      <c r="O2057" s="25"/>
    </row>
    <row r="2058" spans="9:15" s="167" customFormat="1" ht="15" customHeight="1" x14ac:dyDescent="0.25">
      <c r="I2058" s="25"/>
      <c r="J2058" s="25"/>
      <c r="K2058" s="25"/>
      <c r="L2058" s="25"/>
      <c r="M2058" s="25"/>
      <c r="N2058" s="25"/>
      <c r="O2058" s="25"/>
    </row>
    <row r="2059" spans="9:15" s="167" customFormat="1" ht="15" customHeight="1" x14ac:dyDescent="0.25">
      <c r="I2059" s="25"/>
      <c r="J2059" s="25"/>
      <c r="K2059" s="25"/>
      <c r="L2059" s="25"/>
      <c r="M2059" s="25"/>
      <c r="N2059" s="25"/>
      <c r="O2059" s="25"/>
    </row>
    <row r="2060" spans="9:15" s="167" customFormat="1" ht="15" customHeight="1" x14ac:dyDescent="0.25">
      <c r="I2060" s="25"/>
      <c r="J2060" s="25"/>
      <c r="K2060" s="25"/>
      <c r="L2060" s="25"/>
      <c r="M2060" s="25"/>
      <c r="N2060" s="25"/>
      <c r="O2060" s="25"/>
    </row>
    <row r="2061" spans="9:15" s="167" customFormat="1" ht="15" customHeight="1" x14ac:dyDescent="0.25">
      <c r="I2061" s="25"/>
      <c r="J2061" s="25"/>
      <c r="K2061" s="25"/>
      <c r="L2061" s="25"/>
      <c r="M2061" s="25"/>
      <c r="N2061" s="25"/>
      <c r="O2061" s="25"/>
    </row>
    <row r="2062" spans="9:15" s="167" customFormat="1" ht="15" customHeight="1" x14ac:dyDescent="0.25">
      <c r="I2062" s="25"/>
      <c r="J2062" s="25"/>
      <c r="K2062" s="25"/>
      <c r="L2062" s="25"/>
      <c r="M2062" s="25"/>
      <c r="N2062" s="25"/>
      <c r="O2062" s="25"/>
    </row>
    <row r="2063" spans="9:15" s="167" customFormat="1" ht="15" customHeight="1" x14ac:dyDescent="0.25">
      <c r="I2063" s="25"/>
      <c r="J2063" s="25"/>
      <c r="K2063" s="25"/>
      <c r="L2063" s="25"/>
      <c r="M2063" s="25"/>
      <c r="N2063" s="25"/>
      <c r="O2063" s="25"/>
    </row>
    <row r="2064" spans="9:15" s="167" customFormat="1" ht="15" customHeight="1" x14ac:dyDescent="0.25">
      <c r="I2064" s="25"/>
      <c r="J2064" s="25"/>
      <c r="K2064" s="25"/>
      <c r="L2064" s="25"/>
      <c r="M2064" s="25"/>
      <c r="N2064" s="25"/>
      <c r="O2064" s="25"/>
    </row>
    <row r="2065" spans="9:15" s="167" customFormat="1" ht="15" customHeight="1" x14ac:dyDescent="0.25">
      <c r="I2065" s="25"/>
      <c r="J2065" s="25"/>
      <c r="K2065" s="25"/>
      <c r="L2065" s="25"/>
      <c r="M2065" s="25"/>
      <c r="N2065" s="25"/>
      <c r="O2065" s="25"/>
    </row>
    <row r="2066" spans="9:15" s="167" customFormat="1" ht="15" customHeight="1" x14ac:dyDescent="0.25">
      <c r="I2066" s="25"/>
      <c r="J2066" s="25"/>
      <c r="K2066" s="25"/>
      <c r="L2066" s="25"/>
      <c r="M2066" s="25"/>
      <c r="N2066" s="25"/>
      <c r="O2066" s="25"/>
    </row>
    <row r="2067" spans="9:15" s="167" customFormat="1" ht="15" customHeight="1" x14ac:dyDescent="0.25">
      <c r="I2067" s="25"/>
      <c r="J2067" s="25"/>
      <c r="K2067" s="25"/>
      <c r="L2067" s="25"/>
      <c r="M2067" s="25"/>
      <c r="N2067" s="25"/>
      <c r="O2067" s="25"/>
    </row>
    <row r="2068" spans="9:15" s="167" customFormat="1" ht="15" customHeight="1" x14ac:dyDescent="0.25">
      <c r="I2068" s="25"/>
      <c r="J2068" s="25"/>
      <c r="K2068" s="25"/>
      <c r="L2068" s="25"/>
      <c r="M2068" s="25"/>
      <c r="N2068" s="25"/>
      <c r="O2068" s="25"/>
    </row>
    <row r="2069" spans="9:15" s="167" customFormat="1" ht="15" customHeight="1" x14ac:dyDescent="0.25">
      <c r="I2069" s="25"/>
      <c r="J2069" s="25"/>
      <c r="K2069" s="25"/>
      <c r="L2069" s="25"/>
      <c r="M2069" s="25"/>
      <c r="N2069" s="25"/>
      <c r="O2069" s="25"/>
    </row>
    <row r="2070" spans="9:15" s="167" customFormat="1" ht="15" customHeight="1" x14ac:dyDescent="0.25">
      <c r="I2070" s="25"/>
      <c r="J2070" s="25"/>
      <c r="K2070" s="25"/>
      <c r="L2070" s="25"/>
      <c r="M2070" s="25"/>
      <c r="N2070" s="25"/>
      <c r="O2070" s="25"/>
    </row>
    <row r="2071" spans="9:15" s="167" customFormat="1" ht="15" customHeight="1" x14ac:dyDescent="0.25">
      <c r="I2071" s="25"/>
      <c r="J2071" s="25"/>
      <c r="K2071" s="25"/>
      <c r="L2071" s="25"/>
      <c r="M2071" s="25"/>
      <c r="N2071" s="25"/>
      <c r="O2071" s="25"/>
    </row>
    <row r="2072" spans="9:15" s="167" customFormat="1" ht="15" customHeight="1" x14ac:dyDescent="0.25">
      <c r="I2072" s="25"/>
      <c r="J2072" s="25"/>
      <c r="K2072" s="25"/>
      <c r="L2072" s="25"/>
      <c r="M2072" s="25"/>
      <c r="N2072" s="25"/>
      <c r="O2072" s="25"/>
    </row>
    <row r="2073" spans="9:15" s="167" customFormat="1" ht="15" customHeight="1" x14ac:dyDescent="0.25">
      <c r="I2073" s="25"/>
      <c r="J2073" s="25"/>
      <c r="K2073" s="25"/>
      <c r="L2073" s="25"/>
      <c r="M2073" s="25"/>
      <c r="N2073" s="25"/>
      <c r="O2073" s="25"/>
    </row>
    <row r="2074" spans="9:15" s="167" customFormat="1" ht="15" customHeight="1" x14ac:dyDescent="0.25">
      <c r="I2074" s="25"/>
      <c r="J2074" s="25"/>
      <c r="K2074" s="25"/>
      <c r="L2074" s="25"/>
      <c r="M2074" s="25"/>
      <c r="N2074" s="25"/>
      <c r="O2074" s="25"/>
    </row>
    <row r="2075" spans="9:15" s="167" customFormat="1" ht="15" customHeight="1" x14ac:dyDescent="0.25">
      <c r="I2075" s="25"/>
      <c r="J2075" s="25"/>
      <c r="K2075" s="25"/>
      <c r="L2075" s="25"/>
      <c r="M2075" s="25"/>
      <c r="N2075" s="25"/>
      <c r="O2075" s="25"/>
    </row>
    <row r="2076" spans="9:15" s="167" customFormat="1" ht="15" customHeight="1" x14ac:dyDescent="0.25">
      <c r="I2076" s="25"/>
      <c r="J2076" s="25"/>
      <c r="K2076" s="25"/>
      <c r="L2076" s="25"/>
      <c r="M2076" s="25"/>
      <c r="N2076" s="25"/>
      <c r="O2076" s="25"/>
    </row>
    <row r="2077" spans="9:15" s="167" customFormat="1" ht="15" customHeight="1" x14ac:dyDescent="0.25">
      <c r="I2077" s="25"/>
      <c r="J2077" s="25"/>
      <c r="K2077" s="25"/>
      <c r="L2077" s="25"/>
      <c r="M2077" s="25"/>
      <c r="N2077" s="25"/>
      <c r="O2077" s="25"/>
    </row>
    <row r="2078" spans="9:15" s="167" customFormat="1" ht="15" customHeight="1" x14ac:dyDescent="0.25">
      <c r="I2078" s="25"/>
      <c r="J2078" s="25"/>
      <c r="K2078" s="25"/>
      <c r="L2078" s="25"/>
      <c r="M2078" s="25"/>
      <c r="N2078" s="25"/>
      <c r="O2078" s="25"/>
    </row>
    <row r="2079" spans="9:15" s="167" customFormat="1" ht="15" customHeight="1" x14ac:dyDescent="0.25">
      <c r="I2079" s="25"/>
      <c r="J2079" s="25"/>
      <c r="K2079" s="25"/>
      <c r="L2079" s="25"/>
      <c r="M2079" s="25"/>
      <c r="N2079" s="25"/>
      <c r="O2079" s="25"/>
    </row>
    <row r="2080" spans="9:15" s="167" customFormat="1" ht="15" customHeight="1" x14ac:dyDescent="0.25">
      <c r="I2080" s="25"/>
      <c r="J2080" s="25"/>
      <c r="K2080" s="25"/>
      <c r="L2080" s="25"/>
      <c r="M2080" s="25"/>
      <c r="N2080" s="25"/>
      <c r="O2080" s="25"/>
    </row>
    <row r="2081" spans="9:15" s="167" customFormat="1" ht="15" customHeight="1" x14ac:dyDescent="0.25">
      <c r="I2081" s="25"/>
      <c r="J2081" s="25"/>
      <c r="K2081" s="25"/>
      <c r="L2081" s="25"/>
      <c r="M2081" s="25"/>
      <c r="N2081" s="25"/>
      <c r="O2081" s="25"/>
    </row>
    <row r="2082" spans="9:15" s="167" customFormat="1" ht="15" customHeight="1" x14ac:dyDescent="0.25">
      <c r="I2082" s="25"/>
      <c r="J2082" s="25"/>
      <c r="K2082" s="25"/>
      <c r="L2082" s="25"/>
      <c r="M2082" s="25"/>
      <c r="N2082" s="25"/>
      <c r="O2082" s="25"/>
    </row>
    <row r="2083" spans="9:15" s="167" customFormat="1" ht="15" customHeight="1" x14ac:dyDescent="0.25">
      <c r="I2083" s="25"/>
      <c r="J2083" s="25"/>
      <c r="K2083" s="25"/>
      <c r="L2083" s="25"/>
      <c r="M2083" s="25"/>
      <c r="N2083" s="25"/>
      <c r="O2083" s="25"/>
    </row>
    <row r="2084" spans="9:15" s="167" customFormat="1" ht="15" customHeight="1" x14ac:dyDescent="0.25">
      <c r="I2084" s="25"/>
      <c r="J2084" s="25"/>
      <c r="K2084" s="25"/>
      <c r="L2084" s="25"/>
      <c r="M2084" s="25"/>
      <c r="N2084" s="25"/>
      <c r="O2084" s="25"/>
    </row>
    <row r="2085" spans="9:15" s="167" customFormat="1" ht="15" customHeight="1" x14ac:dyDescent="0.25">
      <c r="I2085" s="25"/>
      <c r="J2085" s="25"/>
      <c r="K2085" s="25"/>
      <c r="L2085" s="25"/>
      <c r="M2085" s="25"/>
      <c r="N2085" s="25"/>
      <c r="O2085" s="25"/>
    </row>
    <row r="2086" spans="9:15" s="167" customFormat="1" ht="15" customHeight="1" x14ac:dyDescent="0.25">
      <c r="I2086" s="25"/>
      <c r="J2086" s="25"/>
      <c r="K2086" s="25"/>
      <c r="L2086" s="25"/>
      <c r="M2086" s="25"/>
      <c r="N2086" s="25"/>
      <c r="O2086" s="25"/>
    </row>
    <row r="2087" spans="9:15" s="167" customFormat="1" ht="15" customHeight="1" x14ac:dyDescent="0.25">
      <c r="I2087" s="25"/>
      <c r="J2087" s="25"/>
      <c r="K2087" s="25"/>
      <c r="L2087" s="25"/>
      <c r="M2087" s="25"/>
      <c r="N2087" s="25"/>
      <c r="O2087" s="25"/>
    </row>
    <row r="2088" spans="9:15" s="167" customFormat="1" ht="15" customHeight="1" x14ac:dyDescent="0.25">
      <c r="I2088" s="25"/>
      <c r="J2088" s="25"/>
      <c r="K2088" s="25"/>
      <c r="L2088" s="25"/>
      <c r="M2088" s="25"/>
      <c r="N2088" s="25"/>
      <c r="O2088" s="25"/>
    </row>
    <row r="2089" spans="9:15" s="167" customFormat="1" ht="15" customHeight="1" x14ac:dyDescent="0.25">
      <c r="I2089" s="25"/>
      <c r="J2089" s="25"/>
      <c r="K2089" s="25"/>
      <c r="L2089" s="25"/>
      <c r="M2089" s="25"/>
      <c r="N2089" s="25"/>
      <c r="O2089" s="25"/>
    </row>
    <row r="2090" spans="9:15" s="167" customFormat="1" ht="15" customHeight="1" x14ac:dyDescent="0.25">
      <c r="I2090" s="25"/>
      <c r="J2090" s="25"/>
      <c r="K2090" s="25"/>
      <c r="L2090" s="25"/>
      <c r="M2090" s="25"/>
      <c r="N2090" s="25"/>
      <c r="O2090" s="25"/>
    </row>
    <row r="2091" spans="9:15" s="167" customFormat="1" ht="15" customHeight="1" x14ac:dyDescent="0.25">
      <c r="I2091" s="25"/>
      <c r="J2091" s="25"/>
      <c r="K2091" s="25"/>
      <c r="L2091" s="25"/>
      <c r="M2091" s="25"/>
      <c r="N2091" s="25"/>
      <c r="O2091" s="25"/>
    </row>
    <row r="2092" spans="9:15" s="167" customFormat="1" ht="15" customHeight="1" x14ac:dyDescent="0.25">
      <c r="I2092" s="25"/>
      <c r="J2092" s="25"/>
      <c r="K2092" s="25"/>
      <c r="L2092" s="25"/>
      <c r="M2092" s="25"/>
      <c r="N2092" s="25"/>
      <c r="O2092" s="25"/>
    </row>
    <row r="2093" spans="9:15" s="167" customFormat="1" ht="15" customHeight="1" x14ac:dyDescent="0.25">
      <c r="I2093" s="25"/>
      <c r="J2093" s="25"/>
      <c r="K2093" s="25"/>
      <c r="L2093" s="25"/>
      <c r="M2093" s="25"/>
      <c r="N2093" s="25"/>
      <c r="O2093" s="25"/>
    </row>
    <row r="2094" spans="9:15" s="167" customFormat="1" ht="15" customHeight="1" x14ac:dyDescent="0.25">
      <c r="I2094" s="25"/>
      <c r="J2094" s="25"/>
      <c r="K2094" s="25"/>
      <c r="L2094" s="25"/>
      <c r="M2094" s="25"/>
      <c r="N2094" s="25"/>
      <c r="O2094" s="25"/>
    </row>
    <row r="2095" spans="9:15" s="167" customFormat="1" ht="15" customHeight="1" x14ac:dyDescent="0.25">
      <c r="I2095" s="25"/>
      <c r="J2095" s="25"/>
      <c r="K2095" s="25"/>
      <c r="L2095" s="25"/>
      <c r="M2095" s="25"/>
      <c r="N2095" s="25"/>
      <c r="O2095" s="25"/>
    </row>
    <row r="2096" spans="9:15" s="167" customFormat="1" ht="15" customHeight="1" x14ac:dyDescent="0.25">
      <c r="I2096" s="25"/>
      <c r="J2096" s="25"/>
      <c r="K2096" s="25"/>
      <c r="L2096" s="25"/>
      <c r="M2096" s="25"/>
      <c r="N2096" s="25"/>
      <c r="O2096" s="25"/>
    </row>
    <row r="2097" spans="9:15" s="167" customFormat="1" ht="15" customHeight="1" x14ac:dyDescent="0.25">
      <c r="I2097" s="25"/>
      <c r="J2097" s="25"/>
      <c r="K2097" s="25"/>
      <c r="L2097" s="25"/>
      <c r="M2097" s="25"/>
      <c r="N2097" s="25"/>
      <c r="O2097" s="25"/>
    </row>
    <row r="2098" spans="9:15" s="167" customFormat="1" ht="15" customHeight="1" x14ac:dyDescent="0.25">
      <c r="I2098" s="25"/>
      <c r="J2098" s="25"/>
      <c r="K2098" s="25"/>
      <c r="L2098" s="25"/>
      <c r="M2098" s="25"/>
      <c r="N2098" s="25"/>
      <c r="O2098" s="25"/>
    </row>
    <row r="2099" spans="9:15" s="167" customFormat="1" ht="15" customHeight="1" x14ac:dyDescent="0.25">
      <c r="I2099" s="25"/>
      <c r="J2099" s="25"/>
      <c r="K2099" s="25"/>
      <c r="L2099" s="25"/>
      <c r="M2099" s="25"/>
      <c r="N2099" s="25"/>
      <c r="O2099" s="25"/>
    </row>
    <row r="2100" spans="9:15" s="167" customFormat="1" ht="15" customHeight="1" x14ac:dyDescent="0.25">
      <c r="I2100" s="25"/>
      <c r="J2100" s="25"/>
      <c r="K2100" s="25"/>
      <c r="L2100" s="25"/>
      <c r="M2100" s="25"/>
      <c r="N2100" s="25"/>
      <c r="O2100" s="25"/>
    </row>
    <row r="2101" spans="9:15" s="167" customFormat="1" ht="15" customHeight="1" x14ac:dyDescent="0.25">
      <c r="I2101" s="25"/>
      <c r="J2101" s="25"/>
      <c r="K2101" s="25"/>
      <c r="L2101" s="25"/>
      <c r="M2101" s="25"/>
      <c r="N2101" s="25"/>
      <c r="O2101" s="25"/>
    </row>
    <row r="2102" spans="9:15" s="167" customFormat="1" ht="15" customHeight="1" x14ac:dyDescent="0.25">
      <c r="I2102" s="25"/>
      <c r="J2102" s="25"/>
      <c r="K2102" s="25"/>
      <c r="L2102" s="25"/>
      <c r="M2102" s="25"/>
      <c r="N2102" s="25"/>
      <c r="O2102" s="25"/>
    </row>
    <row r="2103" spans="9:15" s="167" customFormat="1" ht="15" customHeight="1" x14ac:dyDescent="0.25">
      <c r="I2103" s="25"/>
      <c r="J2103" s="25"/>
      <c r="K2103" s="25"/>
      <c r="L2103" s="25"/>
      <c r="M2103" s="25"/>
      <c r="N2103" s="25"/>
      <c r="O2103" s="25"/>
    </row>
    <row r="2104" spans="9:15" s="167" customFormat="1" ht="15" customHeight="1" x14ac:dyDescent="0.25">
      <c r="I2104" s="25"/>
      <c r="J2104" s="25"/>
      <c r="K2104" s="25"/>
      <c r="L2104" s="25"/>
      <c r="M2104" s="25"/>
      <c r="N2104" s="25"/>
      <c r="O2104" s="25"/>
    </row>
    <row r="2105" spans="9:15" s="167" customFormat="1" ht="15" customHeight="1" x14ac:dyDescent="0.25">
      <c r="I2105" s="25"/>
      <c r="J2105" s="25"/>
      <c r="K2105" s="25"/>
      <c r="L2105" s="25"/>
      <c r="M2105" s="25"/>
      <c r="N2105" s="25"/>
      <c r="O2105" s="25"/>
    </row>
    <row r="2106" spans="9:15" s="167" customFormat="1" ht="15" customHeight="1" x14ac:dyDescent="0.25">
      <c r="I2106" s="25"/>
      <c r="J2106" s="25"/>
      <c r="K2106" s="25"/>
      <c r="L2106" s="25"/>
      <c r="M2106" s="25"/>
      <c r="N2106" s="25"/>
      <c r="O2106" s="25"/>
    </row>
    <row r="2107" spans="9:15" s="167" customFormat="1" ht="15" customHeight="1" x14ac:dyDescent="0.25">
      <c r="I2107" s="25"/>
      <c r="J2107" s="25"/>
      <c r="K2107" s="25"/>
      <c r="L2107" s="25"/>
      <c r="M2107" s="25"/>
      <c r="N2107" s="25"/>
      <c r="O2107" s="25"/>
    </row>
    <row r="2108" spans="9:15" s="167" customFormat="1" ht="15" customHeight="1" x14ac:dyDescent="0.25">
      <c r="I2108" s="25"/>
      <c r="J2108" s="25"/>
      <c r="K2108" s="25"/>
      <c r="L2108" s="25"/>
      <c r="M2108" s="25"/>
      <c r="N2108" s="25"/>
      <c r="O2108" s="25"/>
    </row>
    <row r="2109" spans="9:15" s="167" customFormat="1" ht="15" customHeight="1" x14ac:dyDescent="0.25">
      <c r="I2109" s="25"/>
      <c r="J2109" s="25"/>
      <c r="K2109" s="25"/>
      <c r="L2109" s="25"/>
      <c r="M2109" s="25"/>
      <c r="N2109" s="25"/>
      <c r="O2109" s="25"/>
    </row>
    <row r="2110" spans="9:15" s="167" customFormat="1" ht="15" customHeight="1" x14ac:dyDescent="0.25">
      <c r="I2110" s="25"/>
      <c r="J2110" s="25"/>
      <c r="K2110" s="25"/>
      <c r="L2110" s="25"/>
      <c r="M2110" s="25"/>
      <c r="N2110" s="25"/>
      <c r="O2110" s="25"/>
    </row>
    <row r="2111" spans="9:15" s="167" customFormat="1" ht="15" customHeight="1" x14ac:dyDescent="0.25">
      <c r="I2111" s="25"/>
      <c r="J2111" s="25"/>
      <c r="K2111" s="25"/>
      <c r="L2111" s="25"/>
      <c r="M2111" s="25"/>
      <c r="N2111" s="25"/>
      <c r="O2111" s="25"/>
    </row>
    <row r="2112" spans="9:15" s="167" customFormat="1" ht="15" customHeight="1" x14ac:dyDescent="0.25">
      <c r="I2112" s="25"/>
      <c r="J2112" s="25"/>
      <c r="K2112" s="25"/>
      <c r="L2112" s="25"/>
      <c r="M2112" s="25"/>
      <c r="N2112" s="25"/>
      <c r="O2112" s="25"/>
    </row>
    <row r="2113" spans="9:15" s="167" customFormat="1" ht="15" customHeight="1" x14ac:dyDescent="0.25">
      <c r="I2113" s="25"/>
      <c r="J2113" s="25"/>
      <c r="K2113" s="25"/>
      <c r="L2113" s="25"/>
      <c r="M2113" s="25"/>
      <c r="N2113" s="25"/>
      <c r="O2113" s="25"/>
    </row>
    <row r="2114" spans="9:15" s="167" customFormat="1" ht="15" customHeight="1" x14ac:dyDescent="0.25">
      <c r="I2114" s="25"/>
      <c r="J2114" s="25"/>
      <c r="K2114" s="25"/>
      <c r="L2114" s="25"/>
      <c r="M2114" s="25"/>
      <c r="N2114" s="25"/>
      <c r="O2114" s="25"/>
    </row>
    <row r="2115" spans="9:15" s="167" customFormat="1" ht="15" customHeight="1" x14ac:dyDescent="0.25">
      <c r="I2115" s="25"/>
      <c r="J2115" s="25"/>
      <c r="K2115" s="25"/>
      <c r="L2115" s="25"/>
      <c r="M2115" s="25"/>
      <c r="N2115" s="25"/>
      <c r="O2115" s="25"/>
    </row>
    <row r="2116" spans="9:15" s="167" customFormat="1" ht="15" customHeight="1" x14ac:dyDescent="0.25">
      <c r="I2116" s="25"/>
      <c r="J2116" s="25"/>
      <c r="K2116" s="25"/>
      <c r="L2116" s="25"/>
      <c r="M2116" s="25"/>
      <c r="N2116" s="25"/>
      <c r="O2116" s="25"/>
    </row>
    <row r="2117" spans="9:15" s="167" customFormat="1" ht="15" customHeight="1" x14ac:dyDescent="0.25">
      <c r="I2117" s="25"/>
      <c r="J2117" s="25"/>
      <c r="K2117" s="25"/>
      <c r="L2117" s="25"/>
      <c r="M2117" s="25"/>
      <c r="N2117" s="25"/>
      <c r="O2117" s="25"/>
    </row>
    <row r="2118" spans="9:15" s="167" customFormat="1" ht="15" customHeight="1" x14ac:dyDescent="0.25">
      <c r="I2118" s="25"/>
      <c r="J2118" s="25"/>
      <c r="K2118" s="25"/>
      <c r="L2118" s="25"/>
      <c r="M2118" s="25"/>
      <c r="N2118" s="25"/>
      <c r="O2118" s="25"/>
    </row>
    <row r="2119" spans="9:15" s="167" customFormat="1" ht="15" customHeight="1" x14ac:dyDescent="0.25">
      <c r="I2119" s="25"/>
      <c r="J2119" s="25"/>
      <c r="K2119" s="25"/>
      <c r="L2119" s="25"/>
      <c r="M2119" s="25"/>
      <c r="N2119" s="25"/>
      <c r="O2119" s="25"/>
    </row>
    <row r="2120" spans="9:15" s="167" customFormat="1" ht="15" customHeight="1" x14ac:dyDescent="0.25">
      <c r="I2120" s="25"/>
      <c r="J2120" s="25"/>
      <c r="K2120" s="25"/>
      <c r="L2120" s="25"/>
      <c r="M2120" s="25"/>
      <c r="N2120" s="25"/>
      <c r="O2120" s="25"/>
    </row>
    <row r="2121" spans="9:15" s="167" customFormat="1" ht="15" customHeight="1" x14ac:dyDescent="0.25">
      <c r="I2121" s="25"/>
      <c r="J2121" s="25"/>
      <c r="K2121" s="25"/>
      <c r="L2121" s="25"/>
      <c r="M2121" s="25"/>
      <c r="N2121" s="25"/>
      <c r="O2121" s="25"/>
    </row>
    <row r="2122" spans="9:15" s="167" customFormat="1" ht="15" customHeight="1" x14ac:dyDescent="0.25">
      <c r="I2122" s="25"/>
      <c r="J2122" s="25"/>
      <c r="K2122" s="25"/>
      <c r="L2122" s="25"/>
      <c r="M2122" s="25"/>
      <c r="N2122" s="25"/>
      <c r="O2122" s="25"/>
    </row>
    <row r="2123" spans="9:15" s="167" customFormat="1" ht="15" customHeight="1" x14ac:dyDescent="0.25">
      <c r="I2123" s="25"/>
      <c r="J2123" s="25"/>
      <c r="K2123" s="25"/>
      <c r="L2123" s="25"/>
      <c r="M2123" s="25"/>
      <c r="N2123" s="25"/>
      <c r="O2123" s="25"/>
    </row>
    <row r="2124" spans="9:15" s="167" customFormat="1" ht="15" customHeight="1" x14ac:dyDescent="0.25">
      <c r="I2124" s="25"/>
      <c r="J2124" s="25"/>
      <c r="K2124" s="25"/>
      <c r="L2124" s="25"/>
      <c r="M2124" s="25"/>
      <c r="N2124" s="25"/>
      <c r="O2124" s="25"/>
    </row>
    <row r="2125" spans="9:15" s="167" customFormat="1" ht="15" customHeight="1" x14ac:dyDescent="0.25">
      <c r="I2125" s="25"/>
      <c r="J2125" s="25"/>
      <c r="K2125" s="25"/>
      <c r="L2125" s="25"/>
      <c r="M2125" s="25"/>
      <c r="N2125" s="25"/>
      <c r="O2125" s="25"/>
    </row>
    <row r="2126" spans="9:15" s="167" customFormat="1" ht="15" customHeight="1" x14ac:dyDescent="0.25">
      <c r="I2126" s="25"/>
      <c r="J2126" s="25"/>
      <c r="K2126" s="25"/>
      <c r="L2126" s="25"/>
      <c r="M2126" s="25"/>
      <c r="N2126" s="25"/>
      <c r="O2126" s="25"/>
    </row>
    <row r="2127" spans="9:15" s="167" customFormat="1" ht="15" customHeight="1" x14ac:dyDescent="0.25">
      <c r="I2127" s="25"/>
      <c r="J2127" s="25"/>
      <c r="K2127" s="25"/>
      <c r="L2127" s="25"/>
      <c r="M2127" s="25"/>
      <c r="N2127" s="25"/>
      <c r="O2127" s="25"/>
    </row>
    <row r="2128" spans="9:15" s="167" customFormat="1" ht="15" customHeight="1" x14ac:dyDescent="0.25">
      <c r="I2128" s="25"/>
      <c r="J2128" s="25"/>
      <c r="K2128" s="25"/>
      <c r="L2128" s="25"/>
      <c r="M2128" s="25"/>
      <c r="N2128" s="25"/>
      <c r="O2128" s="25"/>
    </row>
    <row r="2129" spans="9:15" s="167" customFormat="1" ht="15" customHeight="1" x14ac:dyDescent="0.25">
      <c r="I2129" s="25"/>
      <c r="J2129" s="25"/>
      <c r="K2129" s="25"/>
      <c r="L2129" s="25"/>
      <c r="M2129" s="25"/>
      <c r="N2129" s="25"/>
      <c r="O2129" s="25"/>
    </row>
    <row r="2130" spans="9:15" s="167" customFormat="1" ht="15" customHeight="1" x14ac:dyDescent="0.25">
      <c r="I2130" s="25"/>
      <c r="J2130" s="25"/>
      <c r="K2130" s="25"/>
      <c r="L2130" s="25"/>
      <c r="M2130" s="25"/>
      <c r="N2130" s="25"/>
      <c r="O2130" s="25"/>
    </row>
    <row r="2131" spans="9:15" s="167" customFormat="1" ht="15" customHeight="1" x14ac:dyDescent="0.25">
      <c r="I2131" s="25"/>
      <c r="J2131" s="25"/>
      <c r="K2131" s="25"/>
      <c r="L2131" s="25"/>
      <c r="M2131" s="25"/>
      <c r="N2131" s="25"/>
      <c r="O2131" s="25"/>
    </row>
    <row r="2132" spans="9:15" s="167" customFormat="1" ht="15" customHeight="1" x14ac:dyDescent="0.25">
      <c r="I2132" s="25"/>
      <c r="J2132" s="25"/>
      <c r="K2132" s="25"/>
      <c r="L2132" s="25"/>
      <c r="M2132" s="25"/>
      <c r="N2132" s="25"/>
      <c r="O2132" s="25"/>
    </row>
    <row r="2133" spans="9:15" s="167" customFormat="1" ht="15" customHeight="1" x14ac:dyDescent="0.25">
      <c r="I2133" s="25"/>
      <c r="J2133" s="25"/>
      <c r="K2133" s="25"/>
      <c r="L2133" s="25"/>
      <c r="M2133" s="25"/>
      <c r="N2133" s="25"/>
      <c r="O2133" s="25"/>
    </row>
    <row r="2134" spans="9:15" s="167" customFormat="1" ht="15" customHeight="1" x14ac:dyDescent="0.25">
      <c r="I2134" s="25"/>
      <c r="J2134" s="25"/>
      <c r="K2134" s="25"/>
      <c r="L2134" s="25"/>
      <c r="M2134" s="25"/>
      <c r="N2134" s="25"/>
      <c r="O2134" s="25"/>
    </row>
    <row r="2135" spans="9:15" s="167" customFormat="1" ht="15" customHeight="1" x14ac:dyDescent="0.25">
      <c r="I2135" s="25"/>
      <c r="J2135" s="25"/>
      <c r="K2135" s="25"/>
      <c r="L2135" s="25"/>
      <c r="M2135" s="25"/>
      <c r="N2135" s="25"/>
      <c r="O2135" s="25"/>
    </row>
    <row r="2136" spans="9:15" s="167" customFormat="1" ht="15" customHeight="1" x14ac:dyDescent="0.25">
      <c r="I2136" s="25"/>
      <c r="J2136" s="25"/>
      <c r="K2136" s="25"/>
      <c r="L2136" s="25"/>
      <c r="M2136" s="25"/>
      <c r="N2136" s="25"/>
      <c r="O2136" s="25"/>
    </row>
    <row r="2137" spans="9:15" s="167" customFormat="1" ht="15" customHeight="1" x14ac:dyDescent="0.25">
      <c r="I2137" s="25"/>
      <c r="J2137" s="25"/>
      <c r="K2137" s="25"/>
      <c r="L2137" s="25"/>
      <c r="M2137" s="25"/>
      <c r="N2137" s="25"/>
      <c r="O2137" s="25"/>
    </row>
    <row r="2138" spans="9:15" s="167" customFormat="1" ht="15" customHeight="1" x14ac:dyDescent="0.25">
      <c r="I2138" s="25"/>
      <c r="J2138" s="25"/>
      <c r="K2138" s="25"/>
      <c r="L2138" s="25"/>
      <c r="M2138" s="25"/>
      <c r="N2138" s="25"/>
      <c r="O2138" s="25"/>
    </row>
    <row r="2139" spans="9:15" s="167" customFormat="1" ht="15" customHeight="1" x14ac:dyDescent="0.25">
      <c r="I2139" s="25"/>
      <c r="J2139" s="25"/>
      <c r="K2139" s="25"/>
      <c r="L2139" s="25"/>
      <c r="M2139" s="25"/>
      <c r="N2139" s="25"/>
      <c r="O2139" s="25"/>
    </row>
    <row r="2140" spans="9:15" s="167" customFormat="1" ht="15" customHeight="1" x14ac:dyDescent="0.25">
      <c r="I2140" s="25"/>
      <c r="J2140" s="25"/>
      <c r="K2140" s="25"/>
      <c r="L2140" s="25"/>
      <c r="M2140" s="25"/>
      <c r="N2140" s="25"/>
      <c r="O2140" s="25"/>
    </row>
    <row r="2141" spans="9:15" s="167" customFormat="1" ht="15" customHeight="1" x14ac:dyDescent="0.25">
      <c r="I2141" s="25"/>
      <c r="J2141" s="25"/>
      <c r="K2141" s="25"/>
      <c r="L2141" s="25"/>
      <c r="M2141" s="25"/>
      <c r="N2141" s="25"/>
      <c r="O2141" s="25"/>
    </row>
    <row r="2142" spans="9:15" s="167" customFormat="1" ht="15" customHeight="1" x14ac:dyDescent="0.25">
      <c r="I2142" s="25"/>
      <c r="J2142" s="25"/>
      <c r="K2142" s="25"/>
      <c r="L2142" s="25"/>
      <c r="M2142" s="25"/>
      <c r="N2142" s="25"/>
      <c r="O2142" s="25"/>
    </row>
    <row r="2143" spans="9:15" s="167" customFormat="1" ht="15" customHeight="1" x14ac:dyDescent="0.25">
      <c r="I2143" s="25"/>
      <c r="J2143" s="25"/>
      <c r="K2143" s="25"/>
      <c r="L2143" s="25"/>
      <c r="M2143" s="25"/>
      <c r="N2143" s="25"/>
      <c r="O2143" s="25"/>
    </row>
    <row r="2144" spans="9:15" s="167" customFormat="1" ht="15" customHeight="1" x14ac:dyDescent="0.25">
      <c r="I2144" s="25"/>
      <c r="J2144" s="25"/>
      <c r="K2144" s="25"/>
      <c r="L2144" s="25"/>
      <c r="M2144" s="25"/>
      <c r="N2144" s="25"/>
      <c r="O2144" s="25"/>
    </row>
    <row r="2145" spans="9:15" s="167" customFormat="1" ht="15" customHeight="1" x14ac:dyDescent="0.25">
      <c r="I2145" s="25"/>
      <c r="J2145" s="25"/>
      <c r="K2145" s="25"/>
      <c r="L2145" s="25"/>
      <c r="M2145" s="25"/>
      <c r="N2145" s="25"/>
      <c r="O2145" s="25"/>
    </row>
    <row r="2146" spans="9:15" s="167" customFormat="1" ht="15" customHeight="1" x14ac:dyDescent="0.25">
      <c r="I2146" s="25"/>
      <c r="J2146" s="25"/>
      <c r="K2146" s="25"/>
      <c r="L2146" s="25"/>
      <c r="M2146" s="25"/>
      <c r="N2146" s="25"/>
      <c r="O2146" s="25"/>
    </row>
    <row r="2147" spans="9:15" s="167" customFormat="1" ht="15" customHeight="1" x14ac:dyDescent="0.25">
      <c r="I2147" s="25"/>
      <c r="J2147" s="25"/>
      <c r="K2147" s="25"/>
      <c r="L2147" s="25"/>
      <c r="M2147" s="25"/>
      <c r="N2147" s="25"/>
      <c r="O2147" s="25"/>
    </row>
    <row r="2148" spans="9:15" s="167" customFormat="1" ht="15" customHeight="1" x14ac:dyDescent="0.25">
      <c r="I2148" s="25"/>
      <c r="J2148" s="25"/>
      <c r="K2148" s="25"/>
      <c r="L2148" s="25"/>
      <c r="M2148" s="25"/>
      <c r="N2148" s="25"/>
      <c r="O2148" s="25"/>
    </row>
    <row r="2149" spans="9:15" s="167" customFormat="1" ht="15" customHeight="1" x14ac:dyDescent="0.25">
      <c r="I2149" s="25"/>
      <c r="J2149" s="25"/>
      <c r="K2149" s="25"/>
      <c r="L2149" s="25"/>
      <c r="M2149" s="25"/>
      <c r="N2149" s="25"/>
      <c r="O2149" s="25"/>
    </row>
    <row r="2150" spans="9:15" s="167" customFormat="1" ht="15" customHeight="1" x14ac:dyDescent="0.25">
      <c r="I2150" s="25"/>
      <c r="J2150" s="25"/>
      <c r="K2150" s="25"/>
      <c r="L2150" s="25"/>
      <c r="M2150" s="25"/>
      <c r="N2150" s="25"/>
      <c r="O2150" s="25"/>
    </row>
    <row r="2151" spans="9:15" s="167" customFormat="1" ht="15" customHeight="1" x14ac:dyDescent="0.25">
      <c r="I2151" s="25"/>
      <c r="J2151" s="25"/>
      <c r="K2151" s="25"/>
      <c r="L2151" s="25"/>
      <c r="M2151" s="25"/>
      <c r="N2151" s="25"/>
      <c r="O2151" s="25"/>
    </row>
    <row r="2152" spans="9:15" s="167" customFormat="1" ht="15" customHeight="1" x14ac:dyDescent="0.25">
      <c r="I2152" s="25"/>
      <c r="J2152" s="25"/>
      <c r="K2152" s="25"/>
      <c r="L2152" s="25"/>
      <c r="M2152" s="25"/>
      <c r="N2152" s="25"/>
      <c r="O2152" s="25"/>
    </row>
    <row r="2153" spans="9:15" s="167" customFormat="1" ht="15" customHeight="1" x14ac:dyDescent="0.25">
      <c r="I2153" s="25"/>
      <c r="J2153" s="25"/>
      <c r="K2153" s="25"/>
      <c r="L2153" s="25"/>
      <c r="M2153" s="25"/>
      <c r="N2153" s="25"/>
      <c r="O2153" s="25"/>
    </row>
    <row r="2154" spans="9:15" s="167" customFormat="1" ht="15" customHeight="1" x14ac:dyDescent="0.25">
      <c r="I2154" s="25"/>
      <c r="J2154" s="25"/>
      <c r="K2154" s="25"/>
      <c r="L2154" s="25"/>
      <c r="M2154" s="25"/>
      <c r="N2154" s="25"/>
      <c r="O2154" s="25"/>
    </row>
    <row r="2155" spans="9:15" s="167" customFormat="1" ht="15" customHeight="1" x14ac:dyDescent="0.25">
      <c r="I2155" s="25"/>
      <c r="J2155" s="25"/>
      <c r="K2155" s="25"/>
      <c r="L2155" s="25"/>
      <c r="M2155" s="25"/>
      <c r="N2155" s="25"/>
      <c r="O2155" s="25"/>
    </row>
    <row r="2156" spans="9:15" s="167" customFormat="1" ht="15" customHeight="1" x14ac:dyDescent="0.25">
      <c r="I2156" s="25"/>
      <c r="J2156" s="25"/>
      <c r="K2156" s="25"/>
      <c r="L2156" s="25"/>
      <c r="M2156" s="25"/>
      <c r="N2156" s="25"/>
      <c r="O2156" s="25"/>
    </row>
    <row r="2157" spans="9:15" s="167" customFormat="1" ht="15" customHeight="1" x14ac:dyDescent="0.25">
      <c r="I2157" s="25"/>
      <c r="J2157" s="25"/>
      <c r="K2157" s="25"/>
      <c r="L2157" s="25"/>
      <c r="M2157" s="25"/>
      <c r="N2157" s="25"/>
      <c r="O2157" s="25"/>
    </row>
    <row r="2158" spans="9:15" s="167" customFormat="1" ht="15" customHeight="1" x14ac:dyDescent="0.25">
      <c r="I2158" s="25"/>
      <c r="J2158" s="25"/>
      <c r="K2158" s="25"/>
      <c r="L2158" s="25"/>
      <c r="M2158" s="25"/>
      <c r="N2158" s="25"/>
      <c r="O2158" s="25"/>
    </row>
    <row r="2159" spans="9:15" s="167" customFormat="1" ht="15" customHeight="1" x14ac:dyDescent="0.25">
      <c r="I2159" s="25"/>
      <c r="J2159" s="25"/>
      <c r="K2159" s="25"/>
      <c r="L2159" s="25"/>
      <c r="M2159" s="25"/>
      <c r="N2159" s="25"/>
      <c r="O2159" s="25"/>
    </row>
    <row r="2160" spans="9:15" s="167" customFormat="1" ht="15" customHeight="1" x14ac:dyDescent="0.25">
      <c r="I2160" s="25"/>
      <c r="J2160" s="25"/>
      <c r="K2160" s="25"/>
      <c r="L2160" s="25"/>
      <c r="M2160" s="25"/>
      <c r="N2160" s="25"/>
      <c r="O2160" s="25"/>
    </row>
    <row r="2161" spans="9:15" s="167" customFormat="1" ht="15" customHeight="1" x14ac:dyDescent="0.25">
      <c r="I2161" s="25"/>
      <c r="J2161" s="25"/>
      <c r="K2161" s="25"/>
      <c r="L2161" s="25"/>
      <c r="M2161" s="25"/>
      <c r="N2161" s="25"/>
      <c r="O2161" s="25"/>
    </row>
    <row r="2162" spans="9:15" s="167" customFormat="1" ht="15" customHeight="1" x14ac:dyDescent="0.25">
      <c r="I2162" s="25"/>
      <c r="J2162" s="25"/>
      <c r="K2162" s="25"/>
      <c r="L2162" s="25"/>
      <c r="M2162" s="25"/>
      <c r="N2162" s="25"/>
      <c r="O2162" s="25"/>
    </row>
    <row r="2163" spans="9:15" s="167" customFormat="1" ht="15" customHeight="1" x14ac:dyDescent="0.25">
      <c r="I2163" s="25"/>
      <c r="J2163" s="25"/>
      <c r="K2163" s="25"/>
      <c r="L2163" s="25"/>
      <c r="M2163" s="25"/>
      <c r="N2163" s="25"/>
      <c r="O2163" s="25"/>
    </row>
    <row r="2164" spans="9:15" s="167" customFormat="1" ht="15" customHeight="1" x14ac:dyDescent="0.25">
      <c r="I2164" s="25"/>
      <c r="J2164" s="25"/>
      <c r="K2164" s="25"/>
      <c r="L2164" s="25"/>
      <c r="M2164" s="25"/>
      <c r="N2164" s="25"/>
      <c r="O2164" s="25"/>
    </row>
    <row r="2165" spans="9:15" s="167" customFormat="1" ht="15" customHeight="1" x14ac:dyDescent="0.25">
      <c r="I2165" s="25"/>
      <c r="J2165" s="25"/>
      <c r="K2165" s="25"/>
      <c r="L2165" s="25"/>
      <c r="M2165" s="25"/>
      <c r="N2165" s="25"/>
      <c r="O2165" s="25"/>
    </row>
    <row r="2166" spans="9:15" s="167" customFormat="1" ht="15" customHeight="1" x14ac:dyDescent="0.25">
      <c r="I2166" s="25"/>
      <c r="J2166" s="25"/>
      <c r="K2166" s="25"/>
      <c r="L2166" s="25"/>
      <c r="M2166" s="25"/>
      <c r="N2166" s="25"/>
      <c r="O2166" s="25"/>
    </row>
    <row r="2167" spans="9:15" s="167" customFormat="1" ht="15" customHeight="1" x14ac:dyDescent="0.25">
      <c r="I2167" s="25"/>
      <c r="J2167" s="25"/>
      <c r="K2167" s="25"/>
      <c r="L2167" s="25"/>
      <c r="M2167" s="25"/>
      <c r="N2167" s="25"/>
      <c r="O2167" s="25"/>
    </row>
    <row r="2168" spans="9:15" s="167" customFormat="1" ht="15" customHeight="1" x14ac:dyDescent="0.25">
      <c r="I2168" s="25"/>
      <c r="J2168" s="25"/>
      <c r="K2168" s="25"/>
      <c r="L2168" s="25"/>
      <c r="M2168" s="25"/>
      <c r="N2168" s="25"/>
      <c r="O2168" s="25"/>
    </row>
    <row r="2169" spans="9:15" s="167" customFormat="1" ht="15" customHeight="1" x14ac:dyDescent="0.25">
      <c r="I2169" s="25"/>
      <c r="J2169" s="25"/>
      <c r="K2169" s="25"/>
      <c r="L2169" s="25"/>
      <c r="M2169" s="25"/>
      <c r="N2169" s="25"/>
      <c r="O2169" s="25"/>
    </row>
    <row r="2170" spans="9:15" s="167" customFormat="1" ht="15" customHeight="1" x14ac:dyDescent="0.25">
      <c r="I2170" s="25"/>
      <c r="J2170" s="25"/>
      <c r="K2170" s="25"/>
      <c r="L2170" s="25"/>
      <c r="M2170" s="25"/>
      <c r="N2170" s="25"/>
      <c r="O2170" s="25"/>
    </row>
    <row r="2171" spans="9:15" s="167" customFormat="1" ht="15" customHeight="1" x14ac:dyDescent="0.25">
      <c r="I2171" s="25"/>
      <c r="J2171" s="25"/>
      <c r="K2171" s="25"/>
      <c r="L2171" s="25"/>
      <c r="M2171" s="25"/>
      <c r="N2171" s="25"/>
      <c r="O2171" s="25"/>
    </row>
    <row r="2172" spans="9:15" s="167" customFormat="1" ht="15" customHeight="1" x14ac:dyDescent="0.25">
      <c r="I2172" s="25"/>
      <c r="J2172" s="25"/>
      <c r="K2172" s="25"/>
      <c r="L2172" s="25"/>
      <c r="M2172" s="25"/>
      <c r="N2172" s="25"/>
      <c r="O2172" s="25"/>
    </row>
    <row r="2173" spans="9:15" s="167" customFormat="1" ht="15" customHeight="1" x14ac:dyDescent="0.25">
      <c r="I2173" s="25"/>
      <c r="J2173" s="25"/>
      <c r="K2173" s="25"/>
      <c r="L2173" s="25"/>
      <c r="M2173" s="25"/>
      <c r="N2173" s="25"/>
      <c r="O2173" s="25"/>
    </row>
    <row r="2174" spans="9:15" s="167" customFormat="1" ht="15" customHeight="1" x14ac:dyDescent="0.25">
      <c r="I2174" s="25"/>
      <c r="J2174" s="25"/>
      <c r="K2174" s="25"/>
      <c r="L2174" s="25"/>
      <c r="M2174" s="25"/>
      <c r="N2174" s="25"/>
      <c r="O2174" s="25"/>
    </row>
    <row r="2175" spans="9:15" s="167" customFormat="1" ht="15" customHeight="1" x14ac:dyDescent="0.25">
      <c r="I2175" s="25"/>
      <c r="J2175" s="25"/>
      <c r="K2175" s="25"/>
      <c r="L2175" s="25"/>
      <c r="M2175" s="25"/>
      <c r="N2175" s="25"/>
      <c r="O2175" s="25"/>
    </row>
    <row r="2176" spans="9:15" s="167" customFormat="1" ht="15" customHeight="1" x14ac:dyDescent="0.25">
      <c r="I2176" s="25"/>
      <c r="J2176" s="25"/>
      <c r="K2176" s="25"/>
      <c r="L2176" s="25"/>
      <c r="M2176" s="25"/>
      <c r="N2176" s="25"/>
      <c r="O2176" s="25"/>
    </row>
    <row r="2177" spans="9:15" s="167" customFormat="1" ht="15" customHeight="1" x14ac:dyDescent="0.25">
      <c r="I2177" s="25"/>
      <c r="J2177" s="25"/>
      <c r="K2177" s="25"/>
      <c r="L2177" s="25"/>
      <c r="M2177" s="25"/>
      <c r="N2177" s="25"/>
      <c r="O2177" s="25"/>
    </row>
    <row r="2178" spans="9:15" s="167" customFormat="1" ht="15" customHeight="1" x14ac:dyDescent="0.25">
      <c r="I2178" s="25"/>
      <c r="J2178" s="25"/>
      <c r="K2178" s="25"/>
      <c r="L2178" s="25"/>
      <c r="M2178" s="25"/>
      <c r="N2178" s="25"/>
      <c r="O2178" s="25"/>
    </row>
    <row r="2179" spans="9:15" s="167" customFormat="1" ht="15" customHeight="1" x14ac:dyDescent="0.25">
      <c r="I2179" s="25"/>
      <c r="J2179" s="25"/>
      <c r="K2179" s="25"/>
      <c r="L2179" s="25"/>
      <c r="M2179" s="25"/>
      <c r="N2179" s="25"/>
      <c r="O2179" s="25"/>
    </row>
    <row r="2180" spans="9:15" s="167" customFormat="1" ht="15" customHeight="1" x14ac:dyDescent="0.25">
      <c r="I2180" s="25"/>
      <c r="J2180" s="25"/>
      <c r="K2180" s="25"/>
      <c r="L2180" s="25"/>
      <c r="M2180" s="25"/>
      <c r="N2180" s="25"/>
      <c r="O2180" s="25"/>
    </row>
    <row r="2181" spans="9:15" s="167" customFormat="1" ht="15" customHeight="1" x14ac:dyDescent="0.25">
      <c r="I2181" s="25"/>
      <c r="J2181" s="25"/>
      <c r="K2181" s="25"/>
      <c r="L2181" s="25"/>
      <c r="M2181" s="25"/>
      <c r="N2181" s="25"/>
      <c r="O2181" s="25"/>
    </row>
    <row r="2182" spans="9:15" s="167" customFormat="1" ht="15" customHeight="1" x14ac:dyDescent="0.25">
      <c r="I2182" s="25"/>
      <c r="J2182" s="25"/>
      <c r="K2182" s="25"/>
      <c r="L2182" s="25"/>
      <c r="M2182" s="25"/>
      <c r="N2182" s="25"/>
      <c r="O2182" s="25"/>
    </row>
    <row r="2183" spans="9:15" s="167" customFormat="1" ht="15" customHeight="1" x14ac:dyDescent="0.25">
      <c r="I2183" s="25"/>
      <c r="J2183" s="25"/>
      <c r="K2183" s="25"/>
      <c r="L2183" s="25"/>
      <c r="M2183" s="25"/>
      <c r="N2183" s="25"/>
      <c r="O2183" s="25"/>
    </row>
    <row r="2184" spans="9:15" s="167" customFormat="1" ht="15" customHeight="1" x14ac:dyDescent="0.25">
      <c r="I2184" s="25"/>
      <c r="J2184" s="25"/>
      <c r="K2184" s="25"/>
      <c r="L2184" s="25"/>
      <c r="M2184" s="25"/>
      <c r="N2184" s="25"/>
      <c r="O2184" s="25"/>
    </row>
    <row r="2185" spans="9:15" s="167" customFormat="1" ht="15" customHeight="1" x14ac:dyDescent="0.25">
      <c r="I2185" s="25"/>
      <c r="J2185" s="25"/>
      <c r="K2185" s="25"/>
      <c r="L2185" s="25"/>
      <c r="M2185" s="25"/>
      <c r="N2185" s="25"/>
      <c r="O2185" s="25"/>
    </row>
    <row r="2186" spans="9:15" s="167" customFormat="1" ht="15" customHeight="1" x14ac:dyDescent="0.25">
      <c r="I2186" s="25"/>
      <c r="J2186" s="25"/>
      <c r="K2186" s="25"/>
      <c r="L2186" s="25"/>
      <c r="M2186" s="25"/>
      <c r="N2186" s="25"/>
      <c r="O2186" s="25"/>
    </row>
    <row r="2187" spans="9:15" s="167" customFormat="1" ht="15" customHeight="1" x14ac:dyDescent="0.25">
      <c r="I2187" s="25"/>
      <c r="J2187" s="25"/>
      <c r="K2187" s="25"/>
      <c r="L2187" s="25"/>
      <c r="M2187" s="25"/>
      <c r="N2187" s="25"/>
      <c r="O2187" s="25"/>
    </row>
    <row r="2188" spans="9:15" s="167" customFormat="1" ht="15" customHeight="1" x14ac:dyDescent="0.25">
      <c r="I2188" s="25"/>
      <c r="J2188" s="25"/>
      <c r="K2188" s="25"/>
      <c r="L2188" s="25"/>
      <c r="M2188" s="25"/>
      <c r="N2188" s="25"/>
      <c r="O2188" s="25"/>
    </row>
    <row r="2189" spans="9:15" s="167" customFormat="1" ht="15" customHeight="1" x14ac:dyDescent="0.25">
      <c r="I2189" s="25"/>
      <c r="J2189" s="25"/>
      <c r="K2189" s="25"/>
      <c r="L2189" s="25"/>
      <c r="M2189" s="25"/>
      <c r="N2189" s="25"/>
      <c r="O2189" s="25"/>
    </row>
    <row r="2190" spans="9:15" s="167" customFormat="1" ht="15" customHeight="1" x14ac:dyDescent="0.25">
      <c r="I2190" s="25"/>
      <c r="J2190" s="25"/>
      <c r="K2190" s="25"/>
      <c r="L2190" s="25"/>
      <c r="M2190" s="25"/>
      <c r="N2190" s="25"/>
      <c r="O2190" s="25"/>
    </row>
    <row r="2191" spans="9:15" s="167" customFormat="1" ht="15" customHeight="1" x14ac:dyDescent="0.25">
      <c r="I2191" s="25"/>
      <c r="J2191" s="25"/>
      <c r="K2191" s="25"/>
      <c r="L2191" s="25"/>
      <c r="M2191" s="25"/>
      <c r="N2191" s="25"/>
      <c r="O2191" s="25"/>
    </row>
    <row r="2192" spans="9:15" s="167" customFormat="1" ht="15" customHeight="1" x14ac:dyDescent="0.25">
      <c r="I2192" s="25"/>
      <c r="J2192" s="25"/>
      <c r="K2192" s="25"/>
      <c r="L2192" s="25"/>
      <c r="M2192" s="25"/>
      <c r="N2192" s="25"/>
      <c r="O2192" s="25"/>
    </row>
    <row r="2193" spans="9:15" s="167" customFormat="1" ht="15" customHeight="1" x14ac:dyDescent="0.25">
      <c r="I2193" s="25"/>
      <c r="J2193" s="25"/>
      <c r="K2193" s="25"/>
      <c r="L2193" s="25"/>
      <c r="M2193" s="25"/>
      <c r="N2193" s="25"/>
      <c r="O2193" s="25"/>
    </row>
    <row r="2194" spans="9:15" s="167" customFormat="1" ht="15" customHeight="1" x14ac:dyDescent="0.25">
      <c r="I2194" s="25"/>
      <c r="J2194" s="25"/>
      <c r="K2194" s="25"/>
      <c r="L2194" s="25"/>
      <c r="M2194" s="25"/>
      <c r="N2194" s="25"/>
      <c r="O2194" s="25"/>
    </row>
    <row r="2195" spans="9:15" s="167" customFormat="1" ht="15" customHeight="1" x14ac:dyDescent="0.25">
      <c r="I2195" s="25"/>
      <c r="J2195" s="25"/>
      <c r="K2195" s="25"/>
      <c r="L2195" s="25"/>
      <c r="M2195" s="25"/>
      <c r="N2195" s="25"/>
      <c r="O2195" s="25"/>
    </row>
    <row r="2196" spans="9:15" s="167" customFormat="1" ht="15" customHeight="1" x14ac:dyDescent="0.25">
      <c r="I2196" s="25"/>
      <c r="J2196" s="25"/>
      <c r="K2196" s="25"/>
      <c r="L2196" s="25"/>
      <c r="M2196" s="25"/>
      <c r="N2196" s="25"/>
      <c r="O2196" s="25"/>
    </row>
    <row r="2197" spans="9:15" s="167" customFormat="1" ht="15" customHeight="1" x14ac:dyDescent="0.25">
      <c r="I2197" s="25"/>
      <c r="J2197" s="25"/>
      <c r="K2197" s="25"/>
      <c r="L2197" s="25"/>
      <c r="M2197" s="25"/>
      <c r="N2197" s="25"/>
      <c r="O2197" s="25"/>
    </row>
    <row r="2198" spans="9:15" s="167" customFormat="1" ht="15" customHeight="1" x14ac:dyDescent="0.25">
      <c r="I2198" s="25"/>
      <c r="J2198" s="25"/>
      <c r="K2198" s="25"/>
      <c r="L2198" s="25"/>
      <c r="M2198" s="25"/>
      <c r="N2198" s="25"/>
      <c r="O2198" s="25"/>
    </row>
    <row r="2199" spans="9:15" s="167" customFormat="1" ht="15" customHeight="1" x14ac:dyDescent="0.25">
      <c r="I2199" s="25"/>
      <c r="J2199" s="25"/>
      <c r="K2199" s="25"/>
      <c r="L2199" s="25"/>
      <c r="M2199" s="25"/>
      <c r="N2199" s="25"/>
      <c r="O2199" s="25"/>
    </row>
    <row r="2200" spans="9:15" s="167" customFormat="1" ht="15" customHeight="1" x14ac:dyDescent="0.25">
      <c r="I2200" s="25"/>
      <c r="J2200" s="25"/>
      <c r="K2200" s="25"/>
      <c r="L2200" s="25"/>
      <c r="M2200" s="25"/>
      <c r="N2200" s="25"/>
      <c r="O2200" s="25"/>
    </row>
    <row r="2201" spans="9:15" s="167" customFormat="1" ht="15" customHeight="1" x14ac:dyDescent="0.25">
      <c r="I2201" s="25"/>
      <c r="J2201" s="25"/>
      <c r="K2201" s="25"/>
      <c r="L2201" s="25"/>
      <c r="M2201" s="25"/>
      <c r="N2201" s="25"/>
      <c r="O2201" s="25"/>
    </row>
    <row r="2202" spans="9:15" s="167" customFormat="1" ht="15" customHeight="1" x14ac:dyDescent="0.25">
      <c r="I2202" s="25"/>
      <c r="J2202" s="25"/>
      <c r="K2202" s="25"/>
      <c r="L2202" s="25"/>
      <c r="M2202" s="25"/>
      <c r="N2202" s="25"/>
      <c r="O2202" s="25"/>
    </row>
    <row r="2203" spans="9:15" s="167" customFormat="1" ht="15" customHeight="1" x14ac:dyDescent="0.25">
      <c r="I2203" s="25"/>
      <c r="J2203" s="25"/>
      <c r="K2203" s="25"/>
      <c r="L2203" s="25"/>
      <c r="M2203" s="25"/>
      <c r="N2203" s="25"/>
      <c r="O2203" s="25"/>
    </row>
    <row r="2204" spans="9:15" s="167" customFormat="1" ht="15" customHeight="1" x14ac:dyDescent="0.25">
      <c r="I2204" s="25"/>
      <c r="J2204" s="25"/>
      <c r="K2204" s="25"/>
      <c r="L2204" s="25"/>
      <c r="M2204" s="25"/>
      <c r="N2204" s="25"/>
      <c r="O2204" s="25"/>
    </row>
    <row r="2205" spans="9:15" s="167" customFormat="1" ht="15" customHeight="1" x14ac:dyDescent="0.25">
      <c r="I2205" s="25"/>
      <c r="J2205" s="25"/>
      <c r="K2205" s="25"/>
      <c r="L2205" s="25"/>
      <c r="M2205" s="25"/>
      <c r="N2205" s="25"/>
      <c r="O2205" s="25"/>
    </row>
    <row r="2206" spans="9:15" s="167" customFormat="1" ht="15" customHeight="1" x14ac:dyDescent="0.25">
      <c r="I2206" s="25"/>
      <c r="J2206" s="25"/>
      <c r="K2206" s="25"/>
      <c r="L2206" s="25"/>
      <c r="M2206" s="25"/>
      <c r="N2206" s="25"/>
      <c r="O2206" s="25"/>
    </row>
    <row r="2207" spans="9:15" s="167" customFormat="1" ht="15" customHeight="1" x14ac:dyDescent="0.25">
      <c r="I2207" s="25"/>
      <c r="J2207" s="25"/>
      <c r="K2207" s="25"/>
      <c r="L2207" s="25"/>
      <c r="M2207" s="25"/>
      <c r="N2207" s="25"/>
      <c r="O2207" s="25"/>
    </row>
    <row r="2208" spans="9:15" s="167" customFormat="1" ht="15" customHeight="1" x14ac:dyDescent="0.25">
      <c r="I2208" s="25"/>
      <c r="J2208" s="25"/>
      <c r="K2208" s="25"/>
      <c r="L2208" s="25"/>
      <c r="M2208" s="25"/>
      <c r="N2208" s="25"/>
      <c r="O2208" s="25"/>
    </row>
    <row r="2209" spans="9:15" s="167" customFormat="1" ht="15" customHeight="1" x14ac:dyDescent="0.25">
      <c r="I2209" s="25"/>
      <c r="J2209" s="25"/>
      <c r="K2209" s="25"/>
      <c r="L2209" s="25"/>
      <c r="M2209" s="25"/>
      <c r="N2209" s="25"/>
      <c r="O2209" s="25"/>
    </row>
    <row r="2210" spans="9:15" s="167" customFormat="1" ht="15" customHeight="1" x14ac:dyDescent="0.25">
      <c r="I2210" s="25"/>
      <c r="J2210" s="25"/>
      <c r="K2210" s="25"/>
      <c r="L2210" s="25"/>
      <c r="M2210" s="25"/>
      <c r="N2210" s="25"/>
      <c r="O2210" s="25"/>
    </row>
    <row r="2211" spans="9:15" s="167" customFormat="1" ht="15" customHeight="1" x14ac:dyDescent="0.25">
      <c r="I2211" s="25"/>
      <c r="J2211" s="25"/>
      <c r="K2211" s="25"/>
      <c r="L2211" s="25"/>
      <c r="M2211" s="25"/>
      <c r="N2211" s="25"/>
      <c r="O2211" s="25"/>
    </row>
    <row r="2212" spans="9:15" s="167" customFormat="1" ht="15" customHeight="1" x14ac:dyDescent="0.25">
      <c r="I2212" s="25"/>
      <c r="J2212" s="25"/>
      <c r="K2212" s="25"/>
      <c r="L2212" s="25"/>
      <c r="M2212" s="25"/>
      <c r="N2212" s="25"/>
      <c r="O2212" s="25"/>
    </row>
    <row r="2213" spans="9:15" s="167" customFormat="1" ht="15" customHeight="1" x14ac:dyDescent="0.25">
      <c r="I2213" s="25"/>
      <c r="J2213" s="25"/>
      <c r="K2213" s="25"/>
      <c r="L2213" s="25"/>
      <c r="M2213" s="25"/>
      <c r="N2213" s="25"/>
      <c r="O2213" s="25"/>
    </row>
    <row r="2214" spans="9:15" s="167" customFormat="1" ht="15" customHeight="1" x14ac:dyDescent="0.25">
      <c r="I2214" s="25"/>
      <c r="J2214" s="25"/>
      <c r="K2214" s="25"/>
      <c r="L2214" s="25"/>
      <c r="M2214" s="25"/>
      <c r="N2214" s="25"/>
      <c r="O2214" s="25"/>
    </row>
    <row r="2215" spans="9:15" s="167" customFormat="1" ht="15" customHeight="1" x14ac:dyDescent="0.25">
      <c r="I2215" s="25"/>
      <c r="J2215" s="25"/>
      <c r="K2215" s="25"/>
      <c r="L2215" s="25"/>
      <c r="M2215" s="25"/>
      <c r="N2215" s="25"/>
      <c r="O2215" s="25"/>
    </row>
    <row r="2216" spans="9:15" s="167" customFormat="1" ht="15" customHeight="1" x14ac:dyDescent="0.25">
      <c r="I2216" s="25"/>
      <c r="J2216" s="25"/>
      <c r="K2216" s="25"/>
      <c r="L2216" s="25"/>
      <c r="M2216" s="25"/>
      <c r="N2216" s="25"/>
      <c r="O2216" s="25"/>
    </row>
    <row r="2217" spans="9:15" s="167" customFormat="1" ht="15" customHeight="1" x14ac:dyDescent="0.25">
      <c r="I2217" s="25"/>
      <c r="J2217" s="25"/>
      <c r="K2217" s="25"/>
      <c r="L2217" s="25"/>
      <c r="M2217" s="25"/>
      <c r="N2217" s="25"/>
      <c r="O2217" s="25"/>
    </row>
    <row r="2218" spans="9:15" s="167" customFormat="1" ht="15" customHeight="1" x14ac:dyDescent="0.25">
      <c r="I2218" s="25"/>
      <c r="J2218" s="25"/>
      <c r="K2218" s="25"/>
      <c r="L2218" s="25"/>
      <c r="M2218" s="25"/>
      <c r="N2218" s="25"/>
      <c r="O2218" s="25"/>
    </row>
    <row r="2219" spans="9:15" s="167" customFormat="1" ht="15" customHeight="1" x14ac:dyDescent="0.25">
      <c r="I2219" s="25"/>
      <c r="J2219" s="25"/>
      <c r="K2219" s="25"/>
      <c r="L2219" s="25"/>
      <c r="M2219" s="25"/>
      <c r="N2219" s="25"/>
      <c r="O2219" s="25"/>
    </row>
    <row r="2220" spans="9:15" s="167" customFormat="1" ht="15" customHeight="1" x14ac:dyDescent="0.25">
      <c r="I2220" s="25"/>
      <c r="J2220" s="25"/>
      <c r="K2220" s="25"/>
      <c r="L2220" s="25"/>
      <c r="M2220" s="25"/>
      <c r="N2220" s="25"/>
      <c r="O2220" s="25"/>
    </row>
    <row r="2221" spans="9:15" s="167" customFormat="1" ht="15" customHeight="1" x14ac:dyDescent="0.25">
      <c r="I2221" s="25"/>
      <c r="J2221" s="25"/>
      <c r="K2221" s="25"/>
      <c r="L2221" s="25"/>
      <c r="M2221" s="25"/>
      <c r="N2221" s="25"/>
      <c r="O2221" s="25"/>
    </row>
    <row r="2222" spans="9:15" s="167" customFormat="1" ht="15" customHeight="1" x14ac:dyDescent="0.25">
      <c r="I2222" s="25"/>
      <c r="J2222" s="25"/>
      <c r="K2222" s="25"/>
      <c r="L2222" s="25"/>
      <c r="M2222" s="25"/>
      <c r="N2222" s="25"/>
      <c r="O2222" s="25"/>
    </row>
    <row r="2223" spans="9:15" s="167" customFormat="1" ht="15" customHeight="1" x14ac:dyDescent="0.25">
      <c r="I2223" s="25"/>
      <c r="J2223" s="25"/>
      <c r="K2223" s="25"/>
      <c r="L2223" s="25"/>
      <c r="M2223" s="25"/>
      <c r="N2223" s="25"/>
      <c r="O2223" s="25"/>
    </row>
    <row r="2224" spans="9:15" s="167" customFormat="1" ht="15" customHeight="1" x14ac:dyDescent="0.25">
      <c r="I2224" s="25"/>
      <c r="J2224" s="25"/>
      <c r="K2224" s="25"/>
      <c r="L2224" s="25"/>
      <c r="M2224" s="25"/>
      <c r="N2224" s="25"/>
      <c r="O2224" s="25"/>
    </row>
    <row r="2225" spans="9:15" s="167" customFormat="1" ht="15" customHeight="1" x14ac:dyDescent="0.25">
      <c r="I2225" s="25"/>
      <c r="J2225" s="25"/>
      <c r="K2225" s="25"/>
      <c r="L2225" s="25"/>
      <c r="M2225" s="25"/>
      <c r="N2225" s="25"/>
      <c r="O2225" s="25"/>
    </row>
    <row r="2226" spans="9:15" s="167" customFormat="1" ht="15" customHeight="1" x14ac:dyDescent="0.25">
      <c r="I2226" s="25"/>
      <c r="J2226" s="25"/>
      <c r="K2226" s="25"/>
      <c r="L2226" s="25"/>
      <c r="M2226" s="25"/>
      <c r="N2226" s="25"/>
      <c r="O2226" s="25"/>
    </row>
    <row r="2227" spans="9:15" s="167" customFormat="1" ht="15" customHeight="1" x14ac:dyDescent="0.25">
      <c r="I2227" s="25"/>
      <c r="J2227" s="25"/>
      <c r="K2227" s="25"/>
      <c r="L2227" s="25"/>
      <c r="M2227" s="25"/>
      <c r="N2227" s="25"/>
      <c r="O2227" s="25"/>
    </row>
    <row r="2228" spans="9:15" s="167" customFormat="1" ht="15" customHeight="1" x14ac:dyDescent="0.25">
      <c r="I2228" s="25"/>
      <c r="J2228" s="25"/>
      <c r="K2228" s="25"/>
      <c r="L2228" s="25"/>
      <c r="M2228" s="25"/>
      <c r="N2228" s="25"/>
      <c r="O2228" s="25"/>
    </row>
    <row r="2229" spans="9:15" s="167" customFormat="1" ht="15" customHeight="1" x14ac:dyDescent="0.25">
      <c r="I2229" s="25"/>
      <c r="J2229" s="25"/>
      <c r="K2229" s="25"/>
      <c r="L2229" s="25"/>
      <c r="M2229" s="25"/>
      <c r="N2229" s="25"/>
      <c r="O2229" s="25"/>
    </row>
    <row r="2230" spans="9:15" s="167" customFormat="1" ht="15" customHeight="1" x14ac:dyDescent="0.25">
      <c r="I2230" s="25"/>
      <c r="J2230" s="25"/>
      <c r="K2230" s="25"/>
      <c r="L2230" s="25"/>
      <c r="M2230" s="25"/>
      <c r="N2230" s="25"/>
      <c r="O2230" s="25"/>
    </row>
    <row r="2231" spans="9:15" s="167" customFormat="1" ht="15" customHeight="1" x14ac:dyDescent="0.25">
      <c r="I2231" s="25"/>
      <c r="J2231" s="25"/>
      <c r="K2231" s="25"/>
      <c r="L2231" s="25"/>
      <c r="M2231" s="25"/>
      <c r="N2231" s="25"/>
      <c r="O2231" s="25"/>
    </row>
    <row r="2232" spans="9:15" s="167" customFormat="1" ht="15" customHeight="1" x14ac:dyDescent="0.25">
      <c r="I2232" s="25"/>
      <c r="J2232" s="25"/>
      <c r="K2232" s="25"/>
      <c r="L2232" s="25"/>
      <c r="M2232" s="25"/>
      <c r="N2232" s="25"/>
      <c r="O2232" s="25"/>
    </row>
    <row r="2233" spans="9:15" s="167" customFormat="1" ht="15" customHeight="1" x14ac:dyDescent="0.25">
      <c r="I2233" s="25"/>
      <c r="J2233" s="25"/>
      <c r="K2233" s="25"/>
      <c r="L2233" s="25"/>
      <c r="M2233" s="25"/>
      <c r="N2233" s="25"/>
      <c r="O2233" s="25"/>
    </row>
    <row r="2234" spans="9:15" s="167" customFormat="1" ht="15" customHeight="1" x14ac:dyDescent="0.25">
      <c r="I2234" s="25"/>
      <c r="J2234" s="25"/>
      <c r="K2234" s="25"/>
      <c r="L2234" s="25"/>
      <c r="M2234" s="25"/>
      <c r="N2234" s="25"/>
      <c r="O2234" s="25"/>
    </row>
    <row r="2235" spans="9:15" s="167" customFormat="1" ht="15" customHeight="1" x14ac:dyDescent="0.25">
      <c r="I2235" s="25"/>
      <c r="J2235" s="25"/>
      <c r="K2235" s="25"/>
      <c r="L2235" s="25"/>
      <c r="M2235" s="25"/>
      <c r="N2235" s="25"/>
      <c r="O2235" s="25"/>
    </row>
    <row r="2236" spans="9:15" s="167" customFormat="1" ht="15" customHeight="1" x14ac:dyDescent="0.25">
      <c r="I2236" s="25"/>
      <c r="J2236" s="25"/>
      <c r="K2236" s="25"/>
      <c r="L2236" s="25"/>
      <c r="M2236" s="25"/>
      <c r="N2236" s="25"/>
      <c r="O2236" s="25"/>
    </row>
    <row r="2237" spans="9:15" s="167" customFormat="1" ht="15" customHeight="1" x14ac:dyDescent="0.25">
      <c r="I2237" s="25"/>
      <c r="J2237" s="25"/>
      <c r="K2237" s="25"/>
      <c r="L2237" s="25"/>
      <c r="M2237" s="25"/>
      <c r="N2237" s="25"/>
      <c r="O2237" s="25"/>
    </row>
    <row r="2238" spans="9:15" s="167" customFormat="1" ht="15" customHeight="1" x14ac:dyDescent="0.25">
      <c r="I2238" s="25"/>
      <c r="J2238" s="25"/>
      <c r="K2238" s="25"/>
      <c r="L2238" s="25"/>
      <c r="M2238" s="25"/>
      <c r="N2238" s="25"/>
      <c r="O2238" s="25"/>
    </row>
    <row r="2239" spans="9:15" s="167" customFormat="1" ht="15" customHeight="1" x14ac:dyDescent="0.25">
      <c r="I2239" s="25"/>
      <c r="J2239" s="25"/>
      <c r="K2239" s="25"/>
      <c r="L2239" s="25"/>
      <c r="M2239" s="25"/>
      <c r="N2239" s="25"/>
      <c r="O2239" s="25"/>
    </row>
    <row r="2240" spans="9:15" s="167" customFormat="1" ht="15" customHeight="1" x14ac:dyDescent="0.25">
      <c r="I2240" s="25"/>
      <c r="J2240" s="25"/>
      <c r="K2240" s="25"/>
      <c r="L2240" s="25"/>
      <c r="M2240" s="25"/>
      <c r="N2240" s="25"/>
      <c r="O2240" s="25"/>
    </row>
    <row r="2241" spans="9:15" s="167" customFormat="1" ht="15" customHeight="1" x14ac:dyDescent="0.25">
      <c r="I2241" s="25"/>
      <c r="J2241" s="25"/>
      <c r="K2241" s="25"/>
      <c r="L2241" s="25"/>
      <c r="M2241" s="25"/>
      <c r="N2241" s="25"/>
      <c r="O2241" s="25"/>
    </row>
    <row r="2242" spans="9:15" s="167" customFormat="1" ht="15" customHeight="1" x14ac:dyDescent="0.25">
      <c r="I2242" s="25"/>
      <c r="J2242" s="25"/>
      <c r="K2242" s="25"/>
      <c r="L2242" s="25"/>
      <c r="M2242" s="25"/>
      <c r="N2242" s="25"/>
      <c r="O2242" s="25"/>
    </row>
    <row r="2243" spans="9:15" s="167" customFormat="1" ht="15" customHeight="1" x14ac:dyDescent="0.25">
      <c r="I2243" s="25"/>
      <c r="J2243" s="25"/>
      <c r="K2243" s="25"/>
      <c r="L2243" s="25"/>
      <c r="M2243" s="25"/>
      <c r="N2243" s="25"/>
      <c r="O2243" s="25"/>
    </row>
    <row r="2244" spans="9:15" s="167" customFormat="1" ht="15" customHeight="1" x14ac:dyDescent="0.25">
      <c r="I2244" s="25"/>
      <c r="J2244" s="25"/>
      <c r="K2244" s="25"/>
      <c r="L2244" s="25"/>
      <c r="M2244" s="25"/>
      <c r="N2244" s="25"/>
      <c r="O2244" s="25"/>
    </row>
    <row r="2245" spans="9:15" s="167" customFormat="1" ht="15" customHeight="1" x14ac:dyDescent="0.25">
      <c r="I2245" s="25"/>
      <c r="J2245" s="25"/>
      <c r="K2245" s="25"/>
      <c r="L2245" s="25"/>
      <c r="M2245" s="25"/>
      <c r="N2245" s="25"/>
      <c r="O2245" s="25"/>
    </row>
    <row r="2246" spans="9:15" s="167" customFormat="1" ht="15" customHeight="1" x14ac:dyDescent="0.25">
      <c r="I2246" s="25"/>
      <c r="J2246" s="25"/>
      <c r="K2246" s="25"/>
      <c r="L2246" s="25"/>
      <c r="M2246" s="25"/>
      <c r="N2246" s="25"/>
      <c r="O2246" s="25"/>
    </row>
    <row r="2247" spans="9:15" s="167" customFormat="1" ht="15" customHeight="1" x14ac:dyDescent="0.25">
      <c r="I2247" s="25"/>
      <c r="J2247" s="25"/>
      <c r="K2247" s="25"/>
      <c r="L2247" s="25"/>
      <c r="M2247" s="25"/>
      <c r="N2247" s="25"/>
      <c r="O2247" s="25"/>
    </row>
    <row r="2248" spans="9:15" s="167" customFormat="1" ht="15" customHeight="1" x14ac:dyDescent="0.25">
      <c r="I2248" s="25"/>
      <c r="J2248" s="25"/>
      <c r="K2248" s="25"/>
      <c r="L2248" s="25"/>
      <c r="M2248" s="25"/>
      <c r="N2248" s="25"/>
      <c r="O2248" s="25"/>
    </row>
    <row r="2249" spans="9:15" s="167" customFormat="1" ht="15" customHeight="1" x14ac:dyDescent="0.25">
      <c r="I2249" s="25"/>
      <c r="J2249" s="25"/>
      <c r="K2249" s="25"/>
      <c r="L2249" s="25"/>
      <c r="M2249" s="25"/>
      <c r="N2249" s="25"/>
      <c r="O2249" s="25"/>
    </row>
    <row r="2250" spans="9:15" s="167" customFormat="1" ht="15" customHeight="1" x14ac:dyDescent="0.25">
      <c r="I2250" s="25"/>
      <c r="J2250" s="25"/>
      <c r="K2250" s="25"/>
      <c r="L2250" s="25"/>
      <c r="M2250" s="25"/>
      <c r="N2250" s="25"/>
      <c r="O2250" s="25"/>
    </row>
    <row r="2251" spans="9:15" s="167" customFormat="1" ht="15" customHeight="1" x14ac:dyDescent="0.25">
      <c r="I2251" s="25"/>
      <c r="J2251" s="25"/>
      <c r="K2251" s="25"/>
      <c r="L2251" s="25"/>
      <c r="M2251" s="25"/>
      <c r="N2251" s="25"/>
      <c r="O2251" s="25"/>
    </row>
    <row r="2252" spans="9:15" s="167" customFormat="1" ht="15" customHeight="1" x14ac:dyDescent="0.25">
      <c r="I2252" s="25"/>
      <c r="J2252" s="25"/>
      <c r="K2252" s="25"/>
      <c r="L2252" s="25"/>
      <c r="M2252" s="25"/>
      <c r="N2252" s="25"/>
      <c r="O2252" s="25"/>
    </row>
    <row r="2253" spans="9:15" s="167" customFormat="1" ht="15" customHeight="1" x14ac:dyDescent="0.25">
      <c r="I2253" s="25"/>
      <c r="J2253" s="25"/>
      <c r="K2253" s="25"/>
      <c r="L2253" s="25"/>
      <c r="M2253" s="25"/>
      <c r="N2253" s="25"/>
      <c r="O2253" s="25"/>
    </row>
    <row r="2254" spans="9:15" s="167" customFormat="1" ht="15" customHeight="1" x14ac:dyDescent="0.25">
      <c r="I2254" s="25"/>
      <c r="J2254" s="25"/>
      <c r="K2254" s="25"/>
      <c r="L2254" s="25"/>
      <c r="M2254" s="25"/>
      <c r="N2254" s="25"/>
      <c r="O2254" s="25"/>
    </row>
    <row r="2255" spans="9:15" s="167" customFormat="1" ht="15" customHeight="1" x14ac:dyDescent="0.25">
      <c r="I2255" s="25"/>
      <c r="J2255" s="25"/>
      <c r="K2255" s="25"/>
      <c r="L2255" s="25"/>
      <c r="M2255" s="25"/>
      <c r="N2255" s="25"/>
      <c r="O2255" s="25"/>
    </row>
    <row r="2256" spans="9:15" s="167" customFormat="1" ht="15" customHeight="1" x14ac:dyDescent="0.25">
      <c r="I2256" s="25"/>
      <c r="J2256" s="25"/>
      <c r="K2256" s="25"/>
      <c r="L2256" s="25"/>
      <c r="M2256" s="25"/>
      <c r="N2256" s="25"/>
      <c r="O2256" s="25"/>
    </row>
    <row r="2257" spans="9:15" s="167" customFormat="1" ht="15" customHeight="1" x14ac:dyDescent="0.25">
      <c r="I2257" s="25"/>
      <c r="J2257" s="25"/>
      <c r="K2257" s="25"/>
      <c r="L2257" s="25"/>
      <c r="M2257" s="25"/>
      <c r="N2257" s="25"/>
      <c r="O2257" s="25"/>
    </row>
    <row r="2258" spans="9:15" s="167" customFormat="1" ht="15" customHeight="1" x14ac:dyDescent="0.25">
      <c r="I2258" s="25"/>
      <c r="J2258" s="25"/>
      <c r="K2258" s="25"/>
      <c r="L2258" s="25"/>
      <c r="M2258" s="25"/>
      <c r="N2258" s="25"/>
      <c r="O2258" s="25"/>
    </row>
    <row r="2259" spans="9:15" s="167" customFormat="1" ht="15" customHeight="1" x14ac:dyDescent="0.25">
      <c r="I2259" s="25"/>
      <c r="J2259" s="25"/>
      <c r="K2259" s="25"/>
      <c r="L2259" s="25"/>
      <c r="M2259" s="25"/>
      <c r="N2259" s="25"/>
      <c r="O2259" s="25"/>
    </row>
    <row r="2260" spans="9:15" s="167" customFormat="1" ht="15" customHeight="1" x14ac:dyDescent="0.25">
      <c r="I2260" s="25"/>
      <c r="J2260" s="25"/>
      <c r="K2260" s="25"/>
      <c r="L2260" s="25"/>
      <c r="M2260" s="25"/>
      <c r="N2260" s="25"/>
      <c r="O2260" s="25"/>
    </row>
    <row r="2261" spans="9:15" s="167" customFormat="1" ht="15" customHeight="1" x14ac:dyDescent="0.25">
      <c r="I2261" s="25"/>
      <c r="J2261" s="25"/>
      <c r="K2261" s="25"/>
      <c r="L2261" s="25"/>
      <c r="M2261" s="25"/>
      <c r="N2261" s="25"/>
      <c r="O2261" s="25"/>
    </row>
    <row r="2262" spans="9:15" s="167" customFormat="1" ht="15" customHeight="1" x14ac:dyDescent="0.25">
      <c r="I2262" s="25"/>
      <c r="J2262" s="25"/>
      <c r="K2262" s="25"/>
      <c r="L2262" s="25"/>
      <c r="M2262" s="25"/>
      <c r="N2262" s="25"/>
      <c r="O2262" s="25"/>
    </row>
    <row r="2263" spans="9:15" s="167" customFormat="1" ht="15" customHeight="1" x14ac:dyDescent="0.25">
      <c r="I2263" s="25"/>
      <c r="J2263" s="25"/>
      <c r="K2263" s="25"/>
      <c r="L2263" s="25"/>
      <c r="M2263" s="25"/>
      <c r="N2263" s="25"/>
      <c r="O2263" s="25"/>
    </row>
    <row r="2264" spans="9:15" s="167" customFormat="1" ht="15" customHeight="1" x14ac:dyDescent="0.25">
      <c r="I2264" s="25"/>
      <c r="J2264" s="25"/>
      <c r="K2264" s="25"/>
      <c r="L2264" s="25"/>
      <c r="M2264" s="25"/>
      <c r="N2264" s="25"/>
      <c r="O2264" s="25"/>
    </row>
    <row r="2265" spans="9:15" s="167" customFormat="1" ht="15" customHeight="1" x14ac:dyDescent="0.25">
      <c r="I2265" s="25"/>
      <c r="J2265" s="25"/>
      <c r="K2265" s="25"/>
      <c r="L2265" s="25"/>
      <c r="M2265" s="25"/>
      <c r="N2265" s="25"/>
      <c r="O2265" s="25"/>
    </row>
    <row r="2266" spans="9:15" s="167" customFormat="1" ht="15" customHeight="1" x14ac:dyDescent="0.25">
      <c r="I2266" s="25"/>
      <c r="J2266" s="25"/>
      <c r="K2266" s="25"/>
      <c r="L2266" s="25"/>
      <c r="M2266" s="25"/>
      <c r="N2266" s="25"/>
      <c r="O2266" s="25"/>
    </row>
    <row r="2267" spans="9:15" s="167" customFormat="1" ht="15" customHeight="1" x14ac:dyDescent="0.25">
      <c r="I2267" s="25"/>
      <c r="J2267" s="25"/>
      <c r="K2267" s="25"/>
      <c r="L2267" s="25"/>
      <c r="M2267" s="25"/>
      <c r="N2267" s="25"/>
      <c r="O2267" s="25"/>
    </row>
    <row r="2268" spans="9:15" s="167" customFormat="1" ht="15" customHeight="1" x14ac:dyDescent="0.25">
      <c r="I2268" s="25"/>
      <c r="J2268" s="25"/>
      <c r="K2268" s="25"/>
      <c r="L2268" s="25"/>
      <c r="M2268" s="25"/>
      <c r="N2268" s="25"/>
      <c r="O2268" s="25"/>
    </row>
    <row r="2269" spans="9:15" s="167" customFormat="1" ht="15" customHeight="1" x14ac:dyDescent="0.25">
      <c r="I2269" s="25"/>
      <c r="J2269" s="25"/>
      <c r="K2269" s="25"/>
      <c r="L2269" s="25"/>
      <c r="M2269" s="25"/>
      <c r="N2269" s="25"/>
      <c r="O2269" s="25"/>
    </row>
    <row r="2270" spans="9:15" s="167" customFormat="1" ht="15" customHeight="1" x14ac:dyDescent="0.25">
      <c r="I2270" s="25"/>
      <c r="J2270" s="25"/>
      <c r="K2270" s="25"/>
      <c r="L2270" s="25"/>
      <c r="M2270" s="25"/>
      <c r="N2270" s="25"/>
      <c r="O2270" s="25"/>
    </row>
    <row r="2271" spans="9:15" s="167" customFormat="1" ht="15" customHeight="1" x14ac:dyDescent="0.25">
      <c r="I2271" s="25"/>
      <c r="J2271" s="25"/>
      <c r="K2271" s="25"/>
      <c r="L2271" s="25"/>
      <c r="M2271" s="25"/>
      <c r="N2271" s="25"/>
      <c r="O2271" s="25"/>
    </row>
    <row r="2272" spans="9:15" s="167" customFormat="1" ht="15" customHeight="1" x14ac:dyDescent="0.25">
      <c r="I2272" s="25"/>
      <c r="J2272" s="25"/>
      <c r="K2272" s="25"/>
      <c r="L2272" s="25"/>
      <c r="M2272" s="25"/>
      <c r="N2272" s="25"/>
      <c r="O2272" s="25"/>
    </row>
    <row r="2273" spans="9:15" s="167" customFormat="1" ht="15" customHeight="1" x14ac:dyDescent="0.25">
      <c r="I2273" s="25"/>
      <c r="J2273" s="25"/>
      <c r="K2273" s="25"/>
      <c r="L2273" s="25"/>
      <c r="M2273" s="25"/>
      <c r="N2273" s="25"/>
      <c r="O2273" s="25"/>
    </row>
    <row r="2274" spans="9:15" s="167" customFormat="1" ht="15" customHeight="1" x14ac:dyDescent="0.25">
      <c r="I2274" s="25"/>
      <c r="J2274" s="25"/>
      <c r="K2274" s="25"/>
      <c r="L2274" s="25"/>
      <c r="M2274" s="25"/>
      <c r="N2274" s="25"/>
      <c r="O2274" s="25"/>
    </row>
    <row r="2275" spans="9:15" s="167" customFormat="1" ht="15" customHeight="1" x14ac:dyDescent="0.25">
      <c r="I2275" s="25"/>
      <c r="J2275" s="25"/>
      <c r="K2275" s="25"/>
      <c r="L2275" s="25"/>
      <c r="M2275" s="25"/>
      <c r="N2275" s="25"/>
      <c r="O2275" s="25"/>
    </row>
    <row r="2276" spans="9:15" s="167" customFormat="1" ht="15" customHeight="1" x14ac:dyDescent="0.25">
      <c r="I2276" s="25"/>
      <c r="J2276" s="25"/>
      <c r="K2276" s="25"/>
      <c r="L2276" s="25"/>
      <c r="M2276" s="25"/>
      <c r="N2276" s="25"/>
      <c r="O2276" s="25"/>
    </row>
    <row r="2277" spans="9:15" s="167" customFormat="1" ht="15" customHeight="1" x14ac:dyDescent="0.25">
      <c r="I2277" s="25"/>
      <c r="J2277" s="25"/>
      <c r="K2277" s="25"/>
      <c r="L2277" s="25"/>
      <c r="M2277" s="25"/>
      <c r="N2277" s="25"/>
      <c r="O2277" s="25"/>
    </row>
    <row r="2278" spans="9:15" s="167" customFormat="1" ht="15" customHeight="1" x14ac:dyDescent="0.25">
      <c r="I2278" s="25"/>
      <c r="J2278" s="25"/>
      <c r="K2278" s="25"/>
      <c r="L2278" s="25"/>
      <c r="M2278" s="25"/>
      <c r="N2278" s="25"/>
      <c r="O2278" s="25"/>
    </row>
    <row r="2279" spans="9:15" s="167" customFormat="1" ht="15" customHeight="1" x14ac:dyDescent="0.25">
      <c r="I2279" s="25"/>
      <c r="J2279" s="25"/>
      <c r="K2279" s="25"/>
      <c r="L2279" s="25"/>
      <c r="M2279" s="25"/>
      <c r="N2279" s="25"/>
      <c r="O2279" s="25"/>
    </row>
    <row r="2280" spans="9:15" s="167" customFormat="1" ht="15" customHeight="1" x14ac:dyDescent="0.25">
      <c r="I2280" s="25"/>
      <c r="J2280" s="25"/>
      <c r="K2280" s="25"/>
      <c r="L2280" s="25"/>
      <c r="M2280" s="25"/>
      <c r="N2280" s="25"/>
      <c r="O2280" s="25"/>
    </row>
    <row r="2281" spans="9:15" s="167" customFormat="1" ht="15" customHeight="1" x14ac:dyDescent="0.25">
      <c r="I2281" s="25"/>
      <c r="J2281" s="25"/>
      <c r="K2281" s="25"/>
      <c r="L2281" s="25"/>
      <c r="M2281" s="25"/>
      <c r="N2281" s="25"/>
      <c r="O2281" s="25"/>
    </row>
    <row r="2282" spans="9:15" s="167" customFormat="1" ht="15" customHeight="1" x14ac:dyDescent="0.25">
      <c r="I2282" s="25"/>
      <c r="J2282" s="25"/>
      <c r="K2282" s="25"/>
      <c r="L2282" s="25"/>
      <c r="M2282" s="25"/>
      <c r="N2282" s="25"/>
      <c r="O2282" s="25"/>
    </row>
    <row r="2283" spans="9:15" s="167" customFormat="1" ht="15" customHeight="1" x14ac:dyDescent="0.25">
      <c r="I2283" s="25"/>
      <c r="J2283" s="25"/>
      <c r="K2283" s="25"/>
      <c r="L2283" s="25"/>
      <c r="M2283" s="25"/>
      <c r="N2283" s="25"/>
      <c r="O2283" s="25"/>
    </row>
    <row r="2284" spans="9:15" s="167" customFormat="1" ht="15" customHeight="1" x14ac:dyDescent="0.25">
      <c r="I2284" s="25"/>
      <c r="J2284" s="25"/>
      <c r="K2284" s="25"/>
      <c r="L2284" s="25"/>
      <c r="M2284" s="25"/>
      <c r="N2284" s="25"/>
      <c r="O2284" s="25"/>
    </row>
    <row r="2285" spans="9:15" s="167" customFormat="1" ht="15" customHeight="1" x14ac:dyDescent="0.25">
      <c r="I2285" s="25"/>
      <c r="J2285" s="25"/>
      <c r="K2285" s="25"/>
      <c r="L2285" s="25"/>
      <c r="M2285" s="25"/>
      <c r="N2285" s="25"/>
      <c r="O2285" s="25"/>
    </row>
    <row r="2286" spans="9:15" s="167" customFormat="1" ht="15" customHeight="1" x14ac:dyDescent="0.25">
      <c r="I2286" s="25"/>
      <c r="J2286" s="25"/>
      <c r="K2286" s="25"/>
      <c r="L2286" s="25"/>
      <c r="M2286" s="25"/>
      <c r="N2286" s="25"/>
      <c r="O2286" s="25"/>
    </row>
    <row r="2287" spans="9:15" s="167" customFormat="1" ht="15" customHeight="1" x14ac:dyDescent="0.25">
      <c r="I2287" s="25"/>
      <c r="J2287" s="25"/>
      <c r="K2287" s="25"/>
      <c r="L2287" s="25"/>
      <c r="M2287" s="25"/>
      <c r="N2287" s="25"/>
      <c r="O2287" s="25"/>
    </row>
    <row r="2288" spans="9:15" s="167" customFormat="1" ht="15" customHeight="1" x14ac:dyDescent="0.25">
      <c r="I2288" s="25"/>
      <c r="J2288" s="25"/>
      <c r="K2288" s="25"/>
      <c r="L2288" s="25"/>
      <c r="M2288" s="25"/>
      <c r="N2288" s="25"/>
      <c r="O2288" s="25"/>
    </row>
    <row r="2289" spans="9:15" s="167" customFormat="1" ht="15" customHeight="1" x14ac:dyDescent="0.25">
      <c r="I2289" s="25"/>
      <c r="J2289" s="25"/>
      <c r="K2289" s="25"/>
      <c r="L2289" s="25"/>
      <c r="M2289" s="25"/>
      <c r="N2289" s="25"/>
      <c r="O2289" s="25"/>
    </row>
    <row r="2290" spans="9:15" s="167" customFormat="1" ht="15" customHeight="1" x14ac:dyDescent="0.25">
      <c r="I2290" s="25"/>
      <c r="J2290" s="25"/>
      <c r="K2290" s="25"/>
      <c r="L2290" s="25"/>
      <c r="M2290" s="25"/>
      <c r="N2290" s="25"/>
      <c r="O2290" s="25"/>
    </row>
    <row r="2291" spans="9:15" s="167" customFormat="1" ht="15" customHeight="1" x14ac:dyDescent="0.25">
      <c r="I2291" s="25"/>
      <c r="J2291" s="25"/>
      <c r="K2291" s="25"/>
      <c r="L2291" s="25"/>
      <c r="M2291" s="25"/>
      <c r="N2291" s="25"/>
      <c r="O2291" s="25"/>
    </row>
    <row r="2292" spans="9:15" s="167" customFormat="1" ht="15" customHeight="1" x14ac:dyDescent="0.25">
      <c r="I2292" s="25"/>
      <c r="J2292" s="25"/>
      <c r="K2292" s="25"/>
      <c r="L2292" s="25"/>
      <c r="M2292" s="25"/>
      <c r="N2292" s="25"/>
      <c r="O2292" s="25"/>
    </row>
    <row r="2293" spans="9:15" s="167" customFormat="1" ht="15" customHeight="1" x14ac:dyDescent="0.25">
      <c r="I2293" s="25"/>
      <c r="J2293" s="25"/>
      <c r="K2293" s="25"/>
      <c r="L2293" s="25"/>
      <c r="M2293" s="25"/>
      <c r="N2293" s="25"/>
      <c r="O2293" s="25"/>
    </row>
    <row r="2294" spans="9:15" s="167" customFormat="1" ht="15" customHeight="1" x14ac:dyDescent="0.25">
      <c r="I2294" s="25"/>
      <c r="J2294" s="25"/>
      <c r="K2294" s="25"/>
      <c r="L2294" s="25"/>
      <c r="M2294" s="25"/>
      <c r="N2294" s="25"/>
      <c r="O2294" s="25"/>
    </row>
    <row r="2295" spans="9:15" s="167" customFormat="1" ht="15" customHeight="1" x14ac:dyDescent="0.25">
      <c r="I2295" s="25"/>
      <c r="J2295" s="25"/>
      <c r="K2295" s="25"/>
      <c r="L2295" s="25"/>
      <c r="M2295" s="25"/>
      <c r="N2295" s="25"/>
      <c r="O2295" s="25"/>
    </row>
    <row r="2296" spans="9:15" s="167" customFormat="1" ht="15" customHeight="1" x14ac:dyDescent="0.25">
      <c r="I2296" s="25"/>
      <c r="J2296" s="25"/>
      <c r="K2296" s="25"/>
      <c r="L2296" s="25"/>
      <c r="M2296" s="25"/>
      <c r="N2296" s="25"/>
      <c r="O2296" s="25"/>
    </row>
    <row r="2297" spans="9:15" s="167" customFormat="1" ht="15" customHeight="1" x14ac:dyDescent="0.25">
      <c r="I2297" s="25"/>
      <c r="J2297" s="25"/>
      <c r="K2297" s="25"/>
      <c r="L2297" s="25"/>
      <c r="M2297" s="25"/>
      <c r="N2297" s="25"/>
      <c r="O2297" s="25"/>
    </row>
    <row r="2298" spans="9:15" s="167" customFormat="1" ht="15" customHeight="1" x14ac:dyDescent="0.25">
      <c r="I2298" s="25"/>
      <c r="J2298" s="25"/>
      <c r="K2298" s="25"/>
      <c r="L2298" s="25"/>
      <c r="M2298" s="25"/>
      <c r="N2298" s="25"/>
      <c r="O2298" s="25"/>
    </row>
    <row r="2299" spans="9:15" s="167" customFormat="1" ht="15" customHeight="1" x14ac:dyDescent="0.25">
      <c r="I2299" s="25"/>
      <c r="J2299" s="25"/>
      <c r="K2299" s="25"/>
      <c r="L2299" s="25"/>
      <c r="M2299" s="25"/>
      <c r="N2299" s="25"/>
      <c r="O2299" s="25"/>
    </row>
    <row r="2300" spans="9:15" s="167" customFormat="1" ht="15" customHeight="1" x14ac:dyDescent="0.25">
      <c r="I2300" s="25"/>
      <c r="J2300" s="25"/>
      <c r="K2300" s="25"/>
      <c r="L2300" s="25"/>
      <c r="M2300" s="25"/>
      <c r="N2300" s="25"/>
      <c r="O2300" s="25"/>
    </row>
    <row r="2301" spans="9:15" s="167" customFormat="1" ht="15" customHeight="1" x14ac:dyDescent="0.25">
      <c r="I2301" s="25"/>
      <c r="J2301" s="25"/>
      <c r="K2301" s="25"/>
      <c r="L2301" s="25"/>
      <c r="M2301" s="25"/>
      <c r="N2301" s="25"/>
      <c r="O2301" s="25"/>
    </row>
    <row r="2302" spans="9:15" s="167" customFormat="1" ht="15" customHeight="1" x14ac:dyDescent="0.25">
      <c r="I2302" s="25"/>
      <c r="J2302" s="25"/>
      <c r="K2302" s="25"/>
      <c r="L2302" s="25"/>
      <c r="M2302" s="25"/>
      <c r="N2302" s="25"/>
      <c r="O2302" s="25"/>
    </row>
    <row r="2303" spans="9:15" s="167" customFormat="1" ht="15" customHeight="1" x14ac:dyDescent="0.25">
      <c r="I2303" s="25"/>
      <c r="J2303" s="25"/>
      <c r="K2303" s="25"/>
      <c r="L2303" s="25"/>
      <c r="M2303" s="25"/>
      <c r="N2303" s="25"/>
      <c r="O2303" s="25"/>
    </row>
    <row r="2304" spans="9:15" s="167" customFormat="1" ht="15" customHeight="1" x14ac:dyDescent="0.25">
      <c r="I2304" s="25"/>
      <c r="J2304" s="25"/>
      <c r="K2304" s="25"/>
      <c r="L2304" s="25"/>
      <c r="M2304" s="25"/>
      <c r="N2304" s="25"/>
      <c r="O2304" s="25"/>
    </row>
    <row r="2305" spans="9:15" s="167" customFormat="1" ht="15" customHeight="1" x14ac:dyDescent="0.25">
      <c r="I2305" s="25"/>
      <c r="J2305" s="25"/>
      <c r="K2305" s="25"/>
      <c r="L2305" s="25"/>
      <c r="M2305" s="25"/>
      <c r="N2305" s="25"/>
      <c r="O2305" s="25"/>
    </row>
    <row r="2306" spans="9:15" s="167" customFormat="1" ht="15" customHeight="1" x14ac:dyDescent="0.25">
      <c r="I2306" s="25"/>
      <c r="J2306" s="25"/>
      <c r="K2306" s="25"/>
      <c r="L2306" s="25"/>
      <c r="M2306" s="25"/>
      <c r="N2306" s="25"/>
      <c r="O2306" s="25"/>
    </row>
    <row r="2307" spans="9:15" s="167" customFormat="1" ht="15" customHeight="1" x14ac:dyDescent="0.25">
      <c r="I2307" s="25"/>
      <c r="J2307" s="25"/>
      <c r="K2307" s="25"/>
      <c r="L2307" s="25"/>
      <c r="M2307" s="25"/>
      <c r="N2307" s="25"/>
      <c r="O2307" s="25"/>
    </row>
    <row r="2308" spans="9:15" s="167" customFormat="1" ht="15" customHeight="1" x14ac:dyDescent="0.25">
      <c r="I2308" s="25"/>
      <c r="J2308" s="25"/>
      <c r="K2308" s="25"/>
      <c r="L2308" s="25"/>
      <c r="M2308" s="25"/>
      <c r="N2308" s="25"/>
      <c r="O2308" s="25"/>
    </row>
    <row r="2309" spans="9:15" s="167" customFormat="1" ht="15" customHeight="1" x14ac:dyDescent="0.25">
      <c r="I2309" s="25"/>
      <c r="J2309" s="25"/>
      <c r="K2309" s="25"/>
      <c r="L2309" s="25"/>
      <c r="M2309" s="25"/>
      <c r="N2309" s="25"/>
      <c r="O2309" s="25"/>
    </row>
    <row r="2310" spans="9:15" s="167" customFormat="1" ht="15" customHeight="1" x14ac:dyDescent="0.25">
      <c r="I2310" s="25"/>
      <c r="J2310" s="25"/>
      <c r="K2310" s="25"/>
      <c r="L2310" s="25"/>
      <c r="M2310" s="25"/>
      <c r="N2310" s="25"/>
      <c r="O2310" s="25"/>
    </row>
    <row r="2311" spans="9:15" s="167" customFormat="1" ht="15" customHeight="1" x14ac:dyDescent="0.25">
      <c r="I2311" s="25"/>
      <c r="J2311" s="25"/>
      <c r="K2311" s="25"/>
      <c r="L2311" s="25"/>
      <c r="M2311" s="25"/>
      <c r="N2311" s="25"/>
      <c r="O2311" s="25"/>
    </row>
    <row r="2312" spans="9:15" s="167" customFormat="1" ht="15" customHeight="1" x14ac:dyDescent="0.25">
      <c r="I2312" s="25"/>
      <c r="J2312" s="25"/>
      <c r="K2312" s="25"/>
      <c r="L2312" s="25"/>
      <c r="M2312" s="25"/>
      <c r="N2312" s="25"/>
      <c r="O2312" s="25"/>
    </row>
    <row r="2313" spans="9:15" s="167" customFormat="1" ht="15" customHeight="1" x14ac:dyDescent="0.25">
      <c r="I2313" s="25"/>
      <c r="J2313" s="25"/>
      <c r="K2313" s="25"/>
      <c r="L2313" s="25"/>
      <c r="M2313" s="25"/>
      <c r="N2313" s="25"/>
      <c r="O2313" s="25"/>
    </row>
    <row r="2314" spans="9:15" s="167" customFormat="1" ht="15" customHeight="1" x14ac:dyDescent="0.25">
      <c r="I2314" s="25"/>
      <c r="J2314" s="25"/>
      <c r="K2314" s="25"/>
      <c r="L2314" s="25"/>
      <c r="M2314" s="25"/>
      <c r="N2314" s="25"/>
      <c r="O2314" s="25"/>
    </row>
    <row r="2315" spans="9:15" s="167" customFormat="1" ht="15" customHeight="1" x14ac:dyDescent="0.25">
      <c r="I2315" s="25"/>
      <c r="J2315" s="25"/>
      <c r="K2315" s="25"/>
      <c r="L2315" s="25"/>
      <c r="M2315" s="25"/>
      <c r="N2315" s="25"/>
      <c r="O2315" s="25"/>
    </row>
    <row r="2316" spans="9:15" s="167" customFormat="1" ht="15" customHeight="1" x14ac:dyDescent="0.25">
      <c r="I2316" s="25"/>
      <c r="J2316" s="25"/>
      <c r="K2316" s="25"/>
      <c r="L2316" s="25"/>
      <c r="M2316" s="25"/>
      <c r="N2316" s="25"/>
      <c r="O2316" s="25"/>
    </row>
    <row r="2317" spans="9:15" s="167" customFormat="1" ht="15" customHeight="1" x14ac:dyDescent="0.25">
      <c r="I2317" s="25"/>
      <c r="J2317" s="25"/>
      <c r="K2317" s="25"/>
      <c r="L2317" s="25"/>
      <c r="M2317" s="25"/>
      <c r="N2317" s="25"/>
      <c r="O2317" s="25"/>
    </row>
    <row r="2318" spans="9:15" s="167" customFormat="1" ht="15" customHeight="1" x14ac:dyDescent="0.25">
      <c r="I2318" s="25"/>
      <c r="J2318" s="25"/>
      <c r="K2318" s="25"/>
      <c r="L2318" s="25"/>
      <c r="M2318" s="25"/>
      <c r="N2318" s="25"/>
      <c r="O2318" s="25"/>
    </row>
    <row r="2319" spans="9:15" s="167" customFormat="1" ht="15" customHeight="1" x14ac:dyDescent="0.25">
      <c r="I2319" s="25"/>
      <c r="J2319" s="25"/>
      <c r="K2319" s="25"/>
      <c r="L2319" s="25"/>
      <c r="M2319" s="25"/>
      <c r="N2319" s="25"/>
      <c r="O2319" s="25"/>
    </row>
    <row r="2320" spans="9:15" s="167" customFormat="1" ht="15" customHeight="1" x14ac:dyDescent="0.25">
      <c r="I2320" s="25"/>
      <c r="J2320" s="25"/>
      <c r="K2320" s="25"/>
      <c r="L2320" s="25"/>
      <c r="M2320" s="25"/>
      <c r="N2320" s="25"/>
      <c r="O2320" s="25"/>
    </row>
    <row r="2321" spans="9:15" s="167" customFormat="1" ht="15" customHeight="1" x14ac:dyDescent="0.25">
      <c r="I2321" s="25"/>
      <c r="J2321" s="25"/>
      <c r="K2321" s="25"/>
      <c r="L2321" s="25"/>
      <c r="M2321" s="25"/>
      <c r="N2321" s="25"/>
      <c r="O2321" s="25"/>
    </row>
    <row r="2322" spans="9:15" s="167" customFormat="1" ht="15" customHeight="1" x14ac:dyDescent="0.25">
      <c r="I2322" s="25"/>
      <c r="J2322" s="25"/>
      <c r="K2322" s="25"/>
      <c r="L2322" s="25"/>
      <c r="M2322" s="25"/>
      <c r="N2322" s="25"/>
      <c r="O2322" s="25"/>
    </row>
    <row r="2323" spans="9:15" s="167" customFormat="1" ht="15" customHeight="1" x14ac:dyDescent="0.25">
      <c r="I2323" s="25"/>
      <c r="J2323" s="25"/>
      <c r="K2323" s="25"/>
      <c r="L2323" s="25"/>
      <c r="M2323" s="25"/>
      <c r="N2323" s="25"/>
      <c r="O2323" s="25"/>
    </row>
    <row r="2324" spans="9:15" s="167" customFormat="1" ht="15" customHeight="1" x14ac:dyDescent="0.25">
      <c r="I2324" s="25"/>
      <c r="J2324" s="25"/>
      <c r="K2324" s="25"/>
      <c r="L2324" s="25"/>
      <c r="M2324" s="25"/>
      <c r="N2324" s="25"/>
      <c r="O2324" s="25"/>
    </row>
    <row r="2325" spans="9:15" s="167" customFormat="1" ht="15" customHeight="1" x14ac:dyDescent="0.25">
      <c r="I2325" s="25"/>
      <c r="J2325" s="25"/>
      <c r="K2325" s="25"/>
      <c r="L2325" s="25"/>
      <c r="M2325" s="25"/>
      <c r="N2325" s="25"/>
      <c r="O2325" s="25"/>
    </row>
    <row r="2326" spans="9:15" s="167" customFormat="1" ht="15" customHeight="1" x14ac:dyDescent="0.25">
      <c r="I2326" s="25"/>
      <c r="J2326" s="25"/>
      <c r="K2326" s="25"/>
      <c r="L2326" s="25"/>
      <c r="M2326" s="25"/>
      <c r="N2326" s="25"/>
      <c r="O2326" s="25"/>
    </row>
    <row r="2327" spans="9:15" s="167" customFormat="1" ht="15" customHeight="1" x14ac:dyDescent="0.25">
      <c r="I2327" s="25"/>
      <c r="J2327" s="25"/>
      <c r="K2327" s="25"/>
      <c r="L2327" s="25"/>
      <c r="M2327" s="25"/>
      <c r="N2327" s="25"/>
      <c r="O2327" s="25"/>
    </row>
    <row r="2328" spans="9:15" s="167" customFormat="1" ht="15" customHeight="1" x14ac:dyDescent="0.25">
      <c r="I2328" s="25"/>
      <c r="J2328" s="25"/>
      <c r="K2328" s="25"/>
      <c r="L2328" s="25"/>
      <c r="M2328" s="25"/>
      <c r="N2328" s="25"/>
      <c r="O2328" s="25"/>
    </row>
    <row r="2329" spans="9:15" s="167" customFormat="1" ht="15" customHeight="1" x14ac:dyDescent="0.25">
      <c r="I2329" s="25"/>
      <c r="J2329" s="25"/>
      <c r="K2329" s="25"/>
      <c r="L2329" s="25"/>
      <c r="M2329" s="25"/>
      <c r="N2329" s="25"/>
      <c r="O2329" s="25"/>
    </row>
    <row r="2330" spans="9:15" s="167" customFormat="1" ht="15" customHeight="1" x14ac:dyDescent="0.25">
      <c r="I2330" s="25"/>
      <c r="J2330" s="25"/>
      <c r="K2330" s="25"/>
      <c r="L2330" s="25"/>
      <c r="M2330" s="25"/>
      <c r="N2330" s="25"/>
      <c r="O2330" s="25"/>
    </row>
    <row r="2331" spans="9:15" s="167" customFormat="1" ht="15" customHeight="1" x14ac:dyDescent="0.25">
      <c r="I2331" s="25"/>
      <c r="J2331" s="25"/>
      <c r="K2331" s="25"/>
      <c r="L2331" s="25"/>
      <c r="M2331" s="25"/>
      <c r="N2331" s="25"/>
      <c r="O2331" s="25"/>
    </row>
    <row r="2332" spans="9:15" s="167" customFormat="1" ht="15" customHeight="1" x14ac:dyDescent="0.25">
      <c r="I2332" s="25"/>
      <c r="J2332" s="25"/>
      <c r="K2332" s="25"/>
      <c r="L2332" s="25"/>
      <c r="M2332" s="25"/>
      <c r="N2332" s="25"/>
      <c r="O2332" s="25"/>
    </row>
    <row r="2333" spans="9:15" s="167" customFormat="1" ht="15" customHeight="1" x14ac:dyDescent="0.25">
      <c r="I2333" s="25"/>
      <c r="J2333" s="25"/>
      <c r="K2333" s="25"/>
      <c r="L2333" s="25"/>
      <c r="M2333" s="25"/>
      <c r="N2333" s="25"/>
      <c r="O2333" s="25"/>
    </row>
    <row r="2334" spans="9:15" s="167" customFormat="1" ht="15" customHeight="1" x14ac:dyDescent="0.25">
      <c r="I2334" s="25"/>
      <c r="J2334" s="25"/>
      <c r="K2334" s="25"/>
      <c r="L2334" s="25"/>
      <c r="M2334" s="25"/>
      <c r="N2334" s="25"/>
      <c r="O2334" s="25"/>
    </row>
    <row r="2335" spans="9:15" s="167" customFormat="1" ht="15" customHeight="1" x14ac:dyDescent="0.25">
      <c r="I2335" s="25"/>
      <c r="J2335" s="25"/>
      <c r="K2335" s="25"/>
      <c r="L2335" s="25"/>
      <c r="M2335" s="25"/>
      <c r="N2335" s="25"/>
      <c r="O2335" s="25"/>
    </row>
    <row r="2336" spans="9:15" s="167" customFormat="1" ht="15" customHeight="1" x14ac:dyDescent="0.25">
      <c r="I2336" s="25"/>
      <c r="J2336" s="25"/>
      <c r="K2336" s="25"/>
      <c r="L2336" s="25"/>
      <c r="M2336" s="25"/>
      <c r="N2336" s="25"/>
      <c r="O2336" s="25"/>
    </row>
    <row r="2337" spans="9:15" s="167" customFormat="1" ht="15" customHeight="1" x14ac:dyDescent="0.25">
      <c r="I2337" s="25"/>
      <c r="J2337" s="25"/>
      <c r="K2337" s="25"/>
      <c r="L2337" s="25"/>
      <c r="M2337" s="25"/>
      <c r="N2337" s="25"/>
      <c r="O2337" s="25"/>
    </row>
    <row r="2338" spans="9:15" s="167" customFormat="1" ht="15" customHeight="1" x14ac:dyDescent="0.25">
      <c r="I2338" s="25"/>
      <c r="J2338" s="25"/>
      <c r="K2338" s="25"/>
      <c r="L2338" s="25"/>
      <c r="M2338" s="25"/>
      <c r="N2338" s="25"/>
      <c r="O2338" s="25"/>
    </row>
    <row r="2339" spans="9:15" s="167" customFormat="1" ht="15" customHeight="1" x14ac:dyDescent="0.25">
      <c r="I2339" s="25"/>
      <c r="J2339" s="25"/>
      <c r="K2339" s="25"/>
      <c r="L2339" s="25"/>
      <c r="M2339" s="25"/>
      <c r="N2339" s="25"/>
      <c r="O2339" s="25"/>
    </row>
    <row r="2340" spans="9:15" s="167" customFormat="1" ht="15" customHeight="1" x14ac:dyDescent="0.25">
      <c r="I2340" s="25"/>
      <c r="J2340" s="25"/>
      <c r="K2340" s="25"/>
      <c r="L2340" s="25"/>
      <c r="M2340" s="25"/>
      <c r="N2340" s="25"/>
      <c r="O2340" s="25"/>
    </row>
    <row r="2341" spans="9:15" s="167" customFormat="1" ht="15" customHeight="1" x14ac:dyDescent="0.25">
      <c r="I2341" s="25"/>
      <c r="J2341" s="25"/>
      <c r="K2341" s="25"/>
      <c r="L2341" s="25"/>
      <c r="M2341" s="25"/>
      <c r="N2341" s="25"/>
      <c r="O2341" s="25"/>
    </row>
    <row r="2342" spans="9:15" s="167" customFormat="1" ht="15" customHeight="1" x14ac:dyDescent="0.25">
      <c r="I2342" s="25"/>
      <c r="J2342" s="25"/>
      <c r="K2342" s="25"/>
      <c r="L2342" s="25"/>
      <c r="M2342" s="25"/>
      <c r="N2342" s="25"/>
      <c r="O2342" s="25"/>
    </row>
    <row r="2343" spans="9:15" s="167" customFormat="1" ht="15" customHeight="1" x14ac:dyDescent="0.25">
      <c r="I2343" s="25"/>
      <c r="J2343" s="25"/>
      <c r="K2343" s="25"/>
      <c r="L2343" s="25"/>
      <c r="M2343" s="25"/>
      <c r="N2343" s="25"/>
      <c r="O2343" s="25"/>
    </row>
    <row r="2344" spans="9:15" s="167" customFormat="1" ht="15" customHeight="1" x14ac:dyDescent="0.25">
      <c r="I2344" s="25"/>
      <c r="J2344" s="25"/>
      <c r="K2344" s="25"/>
      <c r="L2344" s="25"/>
      <c r="M2344" s="25"/>
      <c r="N2344" s="25"/>
      <c r="O2344" s="25"/>
    </row>
    <row r="2345" spans="9:15" s="167" customFormat="1" ht="15" customHeight="1" x14ac:dyDescent="0.25">
      <c r="I2345" s="25"/>
      <c r="J2345" s="25"/>
      <c r="K2345" s="25"/>
      <c r="L2345" s="25"/>
      <c r="M2345" s="25"/>
      <c r="N2345" s="25"/>
      <c r="O2345" s="25"/>
    </row>
    <row r="2346" spans="9:15" s="167" customFormat="1" ht="15" customHeight="1" x14ac:dyDescent="0.25">
      <c r="I2346" s="25"/>
      <c r="J2346" s="25"/>
      <c r="K2346" s="25"/>
      <c r="L2346" s="25"/>
      <c r="M2346" s="25"/>
      <c r="N2346" s="25"/>
      <c r="O2346" s="25"/>
    </row>
    <row r="2347" spans="9:15" s="167" customFormat="1" ht="15" customHeight="1" x14ac:dyDescent="0.25">
      <c r="I2347" s="25"/>
      <c r="J2347" s="25"/>
      <c r="K2347" s="25"/>
      <c r="L2347" s="25"/>
      <c r="M2347" s="25"/>
      <c r="N2347" s="25"/>
      <c r="O2347" s="25"/>
    </row>
    <row r="2348" spans="9:15" s="167" customFormat="1" ht="15" customHeight="1" x14ac:dyDescent="0.25">
      <c r="I2348" s="25"/>
      <c r="J2348" s="25"/>
      <c r="K2348" s="25"/>
      <c r="L2348" s="25"/>
      <c r="M2348" s="25"/>
      <c r="N2348" s="25"/>
      <c r="O2348" s="25"/>
    </row>
    <row r="2349" spans="9:15" s="167" customFormat="1" ht="15" customHeight="1" x14ac:dyDescent="0.25">
      <c r="I2349" s="25"/>
      <c r="J2349" s="25"/>
      <c r="K2349" s="25"/>
      <c r="L2349" s="25"/>
      <c r="M2349" s="25"/>
      <c r="N2349" s="25"/>
      <c r="O2349" s="25"/>
    </row>
    <row r="2350" spans="9:15" s="167" customFormat="1" ht="15" customHeight="1" x14ac:dyDescent="0.25">
      <c r="I2350" s="25"/>
      <c r="J2350" s="25"/>
      <c r="K2350" s="25"/>
      <c r="L2350" s="25"/>
      <c r="M2350" s="25"/>
      <c r="N2350" s="25"/>
      <c r="O2350" s="25"/>
    </row>
    <row r="2351" spans="9:15" s="167" customFormat="1" ht="15" customHeight="1" x14ac:dyDescent="0.25">
      <c r="I2351" s="25"/>
      <c r="J2351" s="25"/>
      <c r="K2351" s="25"/>
      <c r="L2351" s="25"/>
      <c r="M2351" s="25"/>
      <c r="N2351" s="25"/>
      <c r="O2351" s="25"/>
    </row>
    <row r="2352" spans="9:15" s="167" customFormat="1" ht="15" customHeight="1" x14ac:dyDescent="0.25">
      <c r="I2352" s="25"/>
      <c r="J2352" s="25"/>
      <c r="K2352" s="25"/>
      <c r="L2352" s="25"/>
      <c r="M2352" s="25"/>
      <c r="N2352" s="25"/>
      <c r="O2352" s="25"/>
    </row>
    <row r="2353" spans="9:15" s="167" customFormat="1" ht="15" customHeight="1" x14ac:dyDescent="0.25">
      <c r="I2353" s="25"/>
      <c r="J2353" s="25"/>
      <c r="K2353" s="25"/>
      <c r="L2353" s="25"/>
      <c r="M2353" s="25"/>
      <c r="N2353" s="25"/>
      <c r="O2353" s="25"/>
    </row>
    <row r="2354" spans="9:15" s="167" customFormat="1" ht="15" customHeight="1" x14ac:dyDescent="0.25">
      <c r="I2354" s="25"/>
      <c r="J2354" s="25"/>
      <c r="K2354" s="25"/>
      <c r="L2354" s="25"/>
      <c r="M2354" s="25"/>
      <c r="N2354" s="25"/>
      <c r="O2354" s="25"/>
    </row>
    <row r="2355" spans="9:15" s="167" customFormat="1" ht="15" customHeight="1" x14ac:dyDescent="0.25">
      <c r="I2355" s="25"/>
      <c r="J2355" s="25"/>
      <c r="K2355" s="25"/>
      <c r="L2355" s="25"/>
      <c r="M2355" s="25"/>
      <c r="N2355" s="25"/>
      <c r="O2355" s="25"/>
    </row>
    <row r="2356" spans="9:15" s="167" customFormat="1" ht="15" customHeight="1" x14ac:dyDescent="0.25">
      <c r="I2356" s="25"/>
      <c r="J2356" s="25"/>
      <c r="K2356" s="25"/>
      <c r="L2356" s="25"/>
      <c r="M2356" s="25"/>
      <c r="N2356" s="25"/>
      <c r="O2356" s="25"/>
    </row>
    <row r="2357" spans="9:15" s="167" customFormat="1" ht="15" customHeight="1" x14ac:dyDescent="0.25">
      <c r="I2357" s="25"/>
      <c r="J2357" s="25"/>
      <c r="K2357" s="25"/>
      <c r="L2357" s="25"/>
      <c r="M2357" s="25"/>
      <c r="N2357" s="25"/>
      <c r="O2357" s="25"/>
    </row>
    <row r="2358" spans="9:15" s="167" customFormat="1" ht="15" customHeight="1" x14ac:dyDescent="0.25">
      <c r="I2358" s="25"/>
      <c r="J2358" s="25"/>
      <c r="K2358" s="25"/>
      <c r="L2358" s="25"/>
      <c r="M2358" s="25"/>
      <c r="N2358" s="25"/>
      <c r="O2358" s="25"/>
    </row>
    <row r="2359" spans="9:15" s="167" customFormat="1" ht="15" customHeight="1" x14ac:dyDescent="0.25">
      <c r="I2359" s="25"/>
      <c r="J2359" s="25"/>
      <c r="K2359" s="25"/>
      <c r="L2359" s="25"/>
      <c r="M2359" s="25"/>
      <c r="N2359" s="25"/>
      <c r="O2359" s="25"/>
    </row>
    <row r="2360" spans="9:15" s="167" customFormat="1" ht="15" customHeight="1" x14ac:dyDescent="0.25">
      <c r="I2360" s="25"/>
      <c r="J2360" s="25"/>
      <c r="K2360" s="25"/>
      <c r="L2360" s="25"/>
      <c r="M2360" s="25"/>
      <c r="N2360" s="25"/>
      <c r="O2360" s="25"/>
    </row>
    <row r="2361" spans="9:15" s="167" customFormat="1" ht="15" customHeight="1" x14ac:dyDescent="0.25">
      <c r="I2361" s="25"/>
      <c r="J2361" s="25"/>
      <c r="K2361" s="25"/>
      <c r="L2361" s="25"/>
      <c r="M2361" s="25"/>
      <c r="N2361" s="25"/>
      <c r="O2361" s="25"/>
    </row>
    <row r="2362" spans="9:15" s="167" customFormat="1" ht="15" customHeight="1" x14ac:dyDescent="0.25">
      <c r="I2362" s="25"/>
      <c r="J2362" s="25"/>
      <c r="K2362" s="25"/>
      <c r="L2362" s="25"/>
      <c r="M2362" s="25"/>
      <c r="N2362" s="25"/>
      <c r="O2362" s="25"/>
    </row>
    <row r="2363" spans="9:15" s="167" customFormat="1" ht="15" customHeight="1" x14ac:dyDescent="0.25">
      <c r="I2363" s="25"/>
      <c r="J2363" s="25"/>
      <c r="K2363" s="25"/>
      <c r="L2363" s="25"/>
      <c r="M2363" s="25"/>
      <c r="N2363" s="25"/>
      <c r="O2363" s="25"/>
    </row>
    <row r="2364" spans="9:15" s="167" customFormat="1" ht="15" customHeight="1" x14ac:dyDescent="0.25">
      <c r="I2364" s="25"/>
      <c r="J2364" s="25"/>
      <c r="K2364" s="25"/>
      <c r="L2364" s="25"/>
      <c r="M2364" s="25"/>
      <c r="N2364" s="25"/>
      <c r="O2364" s="25"/>
    </row>
    <row r="2365" spans="9:15" s="167" customFormat="1" ht="15" customHeight="1" x14ac:dyDescent="0.25">
      <c r="I2365" s="25"/>
      <c r="J2365" s="25"/>
      <c r="K2365" s="25"/>
      <c r="L2365" s="25"/>
      <c r="M2365" s="25"/>
      <c r="N2365" s="25"/>
      <c r="O2365" s="25"/>
    </row>
    <row r="2366" spans="9:15" s="167" customFormat="1" ht="15" customHeight="1" x14ac:dyDescent="0.25">
      <c r="I2366" s="25"/>
      <c r="J2366" s="25"/>
      <c r="K2366" s="25"/>
      <c r="L2366" s="25"/>
      <c r="M2366" s="25"/>
      <c r="N2366" s="25"/>
      <c r="O2366" s="25"/>
    </row>
    <row r="2367" spans="9:15" s="167" customFormat="1" ht="15" customHeight="1" x14ac:dyDescent="0.25">
      <c r="I2367" s="25"/>
      <c r="J2367" s="25"/>
      <c r="K2367" s="25"/>
      <c r="L2367" s="25"/>
      <c r="M2367" s="25"/>
      <c r="N2367" s="25"/>
      <c r="O2367" s="25"/>
    </row>
    <row r="2368" spans="9:15" s="167" customFormat="1" ht="15" customHeight="1" x14ac:dyDescent="0.25">
      <c r="I2368" s="25"/>
      <c r="J2368" s="25"/>
      <c r="K2368" s="25"/>
      <c r="L2368" s="25"/>
      <c r="M2368" s="25"/>
      <c r="N2368" s="25"/>
      <c r="O2368" s="25"/>
    </row>
    <row r="2369" spans="9:15" s="167" customFormat="1" ht="15" customHeight="1" x14ac:dyDescent="0.25">
      <c r="I2369" s="25"/>
      <c r="J2369" s="25"/>
      <c r="K2369" s="25"/>
      <c r="L2369" s="25"/>
      <c r="M2369" s="25"/>
      <c r="N2369" s="25"/>
      <c r="O2369" s="25"/>
    </row>
    <row r="2370" spans="9:15" s="167" customFormat="1" ht="15" customHeight="1" x14ac:dyDescent="0.25">
      <c r="I2370" s="25"/>
      <c r="J2370" s="25"/>
      <c r="K2370" s="25"/>
      <c r="L2370" s="25"/>
      <c r="M2370" s="25"/>
      <c r="N2370" s="25"/>
      <c r="O2370" s="25"/>
    </row>
    <row r="2371" spans="9:15" s="167" customFormat="1" ht="15" customHeight="1" x14ac:dyDescent="0.25">
      <c r="I2371" s="25"/>
      <c r="J2371" s="25"/>
      <c r="K2371" s="25"/>
      <c r="L2371" s="25"/>
      <c r="M2371" s="25"/>
      <c r="N2371" s="25"/>
      <c r="O2371" s="25"/>
    </row>
    <row r="2372" spans="9:15" s="167" customFormat="1" ht="15" customHeight="1" x14ac:dyDescent="0.25">
      <c r="I2372" s="25"/>
      <c r="J2372" s="25"/>
      <c r="K2372" s="25"/>
      <c r="L2372" s="25"/>
      <c r="M2372" s="25"/>
      <c r="N2372" s="25"/>
      <c r="O2372" s="25"/>
    </row>
    <row r="2373" spans="9:15" s="167" customFormat="1" ht="15" customHeight="1" x14ac:dyDescent="0.25">
      <c r="I2373" s="25"/>
      <c r="J2373" s="25"/>
      <c r="K2373" s="25"/>
      <c r="L2373" s="25"/>
      <c r="M2373" s="25"/>
      <c r="N2373" s="25"/>
      <c r="O2373" s="25"/>
    </row>
    <row r="2374" spans="9:15" s="167" customFormat="1" ht="15" customHeight="1" x14ac:dyDescent="0.25">
      <c r="I2374" s="25"/>
      <c r="J2374" s="25"/>
      <c r="K2374" s="25"/>
      <c r="L2374" s="25"/>
      <c r="M2374" s="25"/>
      <c r="N2374" s="25"/>
      <c r="O2374" s="25"/>
    </row>
    <row r="2375" spans="9:15" s="167" customFormat="1" ht="15" customHeight="1" x14ac:dyDescent="0.25">
      <c r="I2375" s="25"/>
      <c r="J2375" s="25"/>
      <c r="K2375" s="25"/>
      <c r="L2375" s="25"/>
      <c r="M2375" s="25"/>
      <c r="N2375" s="25"/>
      <c r="O2375" s="25"/>
    </row>
    <row r="2376" spans="9:15" s="167" customFormat="1" ht="15" customHeight="1" x14ac:dyDescent="0.25">
      <c r="I2376" s="25"/>
      <c r="J2376" s="25"/>
      <c r="K2376" s="25"/>
      <c r="L2376" s="25"/>
      <c r="M2376" s="25"/>
      <c r="N2376" s="25"/>
      <c r="O2376" s="25"/>
    </row>
    <row r="2377" spans="9:15" s="167" customFormat="1" ht="15" customHeight="1" x14ac:dyDescent="0.25">
      <c r="I2377" s="25"/>
      <c r="J2377" s="25"/>
      <c r="K2377" s="25"/>
      <c r="L2377" s="25"/>
      <c r="M2377" s="25"/>
      <c r="N2377" s="25"/>
      <c r="O2377" s="25"/>
    </row>
    <row r="2378" spans="9:15" s="167" customFormat="1" ht="15" customHeight="1" x14ac:dyDescent="0.25">
      <c r="I2378" s="25"/>
      <c r="J2378" s="25"/>
      <c r="K2378" s="25"/>
      <c r="L2378" s="25"/>
      <c r="M2378" s="25"/>
      <c r="N2378" s="25"/>
      <c r="O2378" s="25"/>
    </row>
    <row r="2379" spans="9:15" s="167" customFormat="1" ht="15" customHeight="1" x14ac:dyDescent="0.25">
      <c r="I2379" s="25"/>
      <c r="J2379" s="25"/>
      <c r="K2379" s="25"/>
      <c r="L2379" s="25"/>
      <c r="M2379" s="25"/>
      <c r="N2379" s="25"/>
      <c r="O2379" s="25"/>
    </row>
    <row r="2380" spans="9:15" s="167" customFormat="1" ht="15" customHeight="1" x14ac:dyDescent="0.25">
      <c r="I2380" s="25"/>
      <c r="J2380" s="25"/>
      <c r="K2380" s="25"/>
      <c r="L2380" s="25"/>
      <c r="M2380" s="25"/>
      <c r="N2380" s="25"/>
      <c r="O2380" s="25"/>
    </row>
    <row r="2381" spans="9:15" s="167" customFormat="1" ht="15" customHeight="1" x14ac:dyDescent="0.25">
      <c r="I2381" s="25"/>
      <c r="J2381" s="25"/>
      <c r="K2381" s="25"/>
      <c r="L2381" s="25"/>
      <c r="M2381" s="25"/>
      <c r="N2381" s="25"/>
      <c r="O2381" s="25"/>
    </row>
    <row r="2382" spans="9:15" s="167" customFormat="1" ht="15" customHeight="1" x14ac:dyDescent="0.25">
      <c r="I2382" s="25"/>
      <c r="J2382" s="25"/>
      <c r="K2382" s="25"/>
      <c r="L2382" s="25"/>
      <c r="M2382" s="25"/>
      <c r="N2382" s="25"/>
      <c r="O2382" s="25"/>
    </row>
    <row r="2383" spans="9:15" s="167" customFormat="1" ht="15" customHeight="1" x14ac:dyDescent="0.25">
      <c r="I2383" s="25"/>
      <c r="J2383" s="25"/>
      <c r="K2383" s="25"/>
      <c r="L2383" s="25"/>
      <c r="M2383" s="25"/>
      <c r="N2383" s="25"/>
      <c r="O2383" s="25"/>
    </row>
    <row r="2384" spans="9:15" s="167" customFormat="1" ht="15" customHeight="1" x14ac:dyDescent="0.25">
      <c r="I2384" s="25"/>
      <c r="J2384" s="25"/>
      <c r="K2384" s="25"/>
      <c r="L2384" s="25"/>
      <c r="M2384" s="25"/>
      <c r="N2384" s="25"/>
      <c r="O2384" s="25"/>
    </row>
    <row r="2385" spans="9:15" s="167" customFormat="1" ht="15" customHeight="1" x14ac:dyDescent="0.25">
      <c r="I2385" s="25"/>
      <c r="J2385" s="25"/>
      <c r="K2385" s="25"/>
      <c r="L2385" s="25"/>
      <c r="M2385" s="25"/>
      <c r="N2385" s="25"/>
      <c r="O2385" s="25"/>
    </row>
    <row r="2386" spans="9:15" s="167" customFormat="1" ht="15" customHeight="1" x14ac:dyDescent="0.25">
      <c r="I2386" s="25"/>
      <c r="J2386" s="25"/>
      <c r="K2386" s="25"/>
      <c r="L2386" s="25"/>
      <c r="M2386" s="25"/>
      <c r="N2386" s="25"/>
      <c r="O2386" s="25"/>
    </row>
    <row r="2387" spans="9:15" s="167" customFormat="1" ht="15" customHeight="1" x14ac:dyDescent="0.25">
      <c r="I2387" s="25"/>
      <c r="J2387" s="25"/>
      <c r="K2387" s="25"/>
      <c r="L2387" s="25"/>
      <c r="M2387" s="25"/>
      <c r="N2387" s="25"/>
      <c r="O2387" s="25"/>
    </row>
    <row r="2388" spans="9:15" s="167" customFormat="1" ht="15" customHeight="1" x14ac:dyDescent="0.25">
      <c r="I2388" s="25"/>
      <c r="J2388" s="25"/>
      <c r="K2388" s="25"/>
      <c r="L2388" s="25"/>
      <c r="M2388" s="25"/>
      <c r="N2388" s="25"/>
      <c r="O2388" s="25"/>
    </row>
    <row r="2389" spans="9:15" s="167" customFormat="1" ht="15" customHeight="1" x14ac:dyDescent="0.25">
      <c r="I2389" s="25"/>
      <c r="J2389" s="25"/>
      <c r="K2389" s="25"/>
      <c r="L2389" s="25"/>
      <c r="M2389" s="25"/>
      <c r="N2389" s="25"/>
      <c r="O2389" s="25"/>
    </row>
    <row r="2390" spans="9:15" s="167" customFormat="1" ht="15" customHeight="1" x14ac:dyDescent="0.25">
      <c r="I2390" s="25"/>
      <c r="J2390" s="25"/>
      <c r="K2390" s="25"/>
      <c r="L2390" s="25"/>
      <c r="M2390" s="25"/>
      <c r="N2390" s="25"/>
      <c r="O2390" s="25"/>
    </row>
    <row r="2391" spans="9:15" s="167" customFormat="1" ht="15" customHeight="1" x14ac:dyDescent="0.25">
      <c r="I2391" s="25"/>
      <c r="J2391" s="25"/>
      <c r="K2391" s="25"/>
      <c r="L2391" s="25"/>
      <c r="M2391" s="25"/>
      <c r="N2391" s="25"/>
      <c r="O2391" s="25"/>
    </row>
    <row r="2392" spans="9:15" s="167" customFormat="1" ht="15" customHeight="1" x14ac:dyDescent="0.25">
      <c r="I2392" s="25"/>
      <c r="J2392" s="25"/>
      <c r="K2392" s="25"/>
      <c r="L2392" s="25"/>
      <c r="M2392" s="25"/>
      <c r="N2392" s="25"/>
      <c r="O2392" s="25"/>
    </row>
    <row r="2393" spans="9:15" s="167" customFormat="1" ht="15" customHeight="1" x14ac:dyDescent="0.25">
      <c r="I2393" s="25"/>
      <c r="J2393" s="25"/>
      <c r="K2393" s="25"/>
      <c r="L2393" s="25"/>
      <c r="M2393" s="25"/>
      <c r="N2393" s="25"/>
      <c r="O2393" s="25"/>
    </row>
    <row r="2394" spans="9:15" s="167" customFormat="1" ht="15" customHeight="1" x14ac:dyDescent="0.25">
      <c r="I2394" s="25"/>
      <c r="J2394" s="25"/>
      <c r="K2394" s="25"/>
      <c r="L2394" s="25"/>
      <c r="M2394" s="25"/>
      <c r="N2394" s="25"/>
      <c r="O2394" s="25"/>
    </row>
    <row r="2395" spans="9:15" s="167" customFormat="1" ht="15" customHeight="1" x14ac:dyDescent="0.25">
      <c r="I2395" s="25"/>
      <c r="J2395" s="25"/>
      <c r="K2395" s="25"/>
      <c r="L2395" s="25"/>
      <c r="M2395" s="25"/>
      <c r="N2395" s="25"/>
      <c r="O2395" s="25"/>
    </row>
    <row r="2396" spans="9:15" s="167" customFormat="1" ht="15" customHeight="1" x14ac:dyDescent="0.25">
      <c r="I2396" s="25"/>
      <c r="J2396" s="25"/>
      <c r="K2396" s="25"/>
      <c r="L2396" s="25"/>
      <c r="M2396" s="25"/>
      <c r="N2396" s="25"/>
      <c r="O2396" s="25"/>
    </row>
    <row r="2397" spans="9:15" s="167" customFormat="1" ht="15" customHeight="1" x14ac:dyDescent="0.25">
      <c r="I2397" s="25"/>
      <c r="J2397" s="25"/>
      <c r="K2397" s="25"/>
      <c r="L2397" s="25"/>
      <c r="M2397" s="25"/>
      <c r="N2397" s="25"/>
      <c r="O2397" s="25"/>
    </row>
    <row r="2398" spans="9:15" s="167" customFormat="1" ht="15" customHeight="1" x14ac:dyDescent="0.25">
      <c r="I2398" s="25"/>
      <c r="J2398" s="25"/>
      <c r="K2398" s="25"/>
      <c r="L2398" s="25"/>
      <c r="M2398" s="25"/>
      <c r="N2398" s="25"/>
      <c r="O2398" s="25"/>
    </row>
    <row r="2399" spans="9:15" s="167" customFormat="1" ht="15" customHeight="1" x14ac:dyDescent="0.25">
      <c r="I2399" s="25"/>
      <c r="J2399" s="25"/>
      <c r="K2399" s="25"/>
      <c r="L2399" s="25"/>
      <c r="M2399" s="25"/>
      <c r="N2399" s="25"/>
      <c r="O2399" s="25"/>
    </row>
    <row r="2400" spans="9:15" s="167" customFormat="1" ht="15" customHeight="1" x14ac:dyDescent="0.25">
      <c r="I2400" s="25"/>
      <c r="J2400" s="25"/>
      <c r="K2400" s="25"/>
      <c r="L2400" s="25"/>
      <c r="M2400" s="25"/>
      <c r="N2400" s="25"/>
      <c r="O2400" s="25"/>
    </row>
    <row r="2401" spans="9:15" s="167" customFormat="1" ht="15" customHeight="1" x14ac:dyDescent="0.25">
      <c r="I2401" s="25"/>
      <c r="J2401" s="25"/>
      <c r="K2401" s="25"/>
      <c r="L2401" s="25"/>
      <c r="M2401" s="25"/>
      <c r="N2401" s="25"/>
      <c r="O2401" s="25"/>
    </row>
    <row r="2402" spans="9:15" s="167" customFormat="1" ht="15" customHeight="1" x14ac:dyDescent="0.25">
      <c r="I2402" s="25"/>
      <c r="J2402" s="25"/>
      <c r="K2402" s="25"/>
      <c r="L2402" s="25"/>
      <c r="M2402" s="25"/>
      <c r="N2402" s="25"/>
      <c r="O2402" s="25"/>
    </row>
    <row r="2403" spans="9:15" s="167" customFormat="1" ht="15" customHeight="1" x14ac:dyDescent="0.25">
      <c r="I2403" s="25"/>
      <c r="J2403" s="25"/>
      <c r="K2403" s="25"/>
      <c r="L2403" s="25"/>
      <c r="M2403" s="25"/>
      <c r="N2403" s="25"/>
      <c r="O2403" s="25"/>
    </row>
    <row r="2404" spans="9:15" s="167" customFormat="1" ht="15" customHeight="1" x14ac:dyDescent="0.25">
      <c r="I2404" s="25"/>
      <c r="J2404" s="25"/>
      <c r="K2404" s="25"/>
      <c r="L2404" s="25"/>
      <c r="M2404" s="25"/>
      <c r="N2404" s="25"/>
      <c r="O2404" s="25"/>
    </row>
    <row r="2405" spans="9:15" s="167" customFormat="1" ht="15" customHeight="1" x14ac:dyDescent="0.25">
      <c r="I2405" s="25"/>
      <c r="J2405" s="25"/>
      <c r="K2405" s="25"/>
      <c r="L2405" s="25"/>
      <c r="M2405" s="25"/>
      <c r="N2405" s="25"/>
      <c r="O2405" s="25"/>
    </row>
    <row r="2406" spans="9:15" s="167" customFormat="1" ht="15" customHeight="1" x14ac:dyDescent="0.25">
      <c r="I2406" s="25"/>
      <c r="J2406" s="25"/>
      <c r="K2406" s="25"/>
      <c r="L2406" s="25"/>
      <c r="M2406" s="25"/>
      <c r="N2406" s="25"/>
      <c r="O2406" s="25"/>
    </row>
    <row r="2407" spans="9:15" s="167" customFormat="1" ht="15" customHeight="1" x14ac:dyDescent="0.25">
      <c r="I2407" s="25"/>
      <c r="J2407" s="25"/>
      <c r="K2407" s="25"/>
      <c r="L2407" s="25"/>
      <c r="M2407" s="25"/>
      <c r="N2407" s="25"/>
      <c r="O2407" s="25"/>
    </row>
    <row r="2408" spans="9:15" s="167" customFormat="1" ht="15" customHeight="1" x14ac:dyDescent="0.25">
      <c r="I2408" s="25"/>
      <c r="J2408" s="25"/>
      <c r="K2408" s="25"/>
      <c r="L2408" s="25"/>
      <c r="M2408" s="25"/>
      <c r="N2408" s="25"/>
      <c r="O2408" s="25"/>
    </row>
    <row r="2409" spans="9:15" s="167" customFormat="1" ht="15" customHeight="1" x14ac:dyDescent="0.25">
      <c r="I2409" s="25"/>
      <c r="J2409" s="25"/>
      <c r="K2409" s="25"/>
      <c r="L2409" s="25"/>
      <c r="M2409" s="25"/>
      <c r="N2409" s="25"/>
      <c r="O2409" s="25"/>
    </row>
    <row r="2410" spans="9:15" s="167" customFormat="1" ht="15" customHeight="1" x14ac:dyDescent="0.25">
      <c r="I2410" s="25"/>
      <c r="J2410" s="25"/>
      <c r="K2410" s="25"/>
      <c r="L2410" s="25"/>
      <c r="M2410" s="25"/>
      <c r="N2410" s="25"/>
      <c r="O2410" s="25"/>
    </row>
    <row r="2411" spans="9:15" s="167" customFormat="1" ht="15" customHeight="1" x14ac:dyDescent="0.25">
      <c r="I2411" s="25"/>
      <c r="J2411" s="25"/>
      <c r="K2411" s="25"/>
      <c r="L2411" s="25"/>
      <c r="M2411" s="25"/>
      <c r="N2411" s="25"/>
      <c r="O2411" s="25"/>
    </row>
    <row r="2412" spans="9:15" s="167" customFormat="1" ht="15" customHeight="1" x14ac:dyDescent="0.25">
      <c r="I2412" s="25"/>
      <c r="J2412" s="25"/>
      <c r="K2412" s="25"/>
      <c r="L2412" s="25"/>
      <c r="M2412" s="25"/>
      <c r="N2412" s="25"/>
      <c r="O2412" s="25"/>
    </row>
    <row r="2413" spans="9:15" s="167" customFormat="1" ht="15" customHeight="1" x14ac:dyDescent="0.25">
      <c r="I2413" s="25"/>
      <c r="J2413" s="25"/>
      <c r="K2413" s="25"/>
      <c r="L2413" s="25"/>
      <c r="M2413" s="25"/>
      <c r="N2413" s="25"/>
      <c r="O2413" s="25"/>
    </row>
    <row r="2414" spans="9:15" s="167" customFormat="1" ht="15" customHeight="1" x14ac:dyDescent="0.25">
      <c r="I2414" s="25"/>
      <c r="J2414" s="25"/>
      <c r="K2414" s="25"/>
      <c r="L2414" s="25"/>
      <c r="M2414" s="25"/>
      <c r="N2414" s="25"/>
      <c r="O2414" s="25"/>
    </row>
    <row r="2415" spans="9:15" s="167" customFormat="1" ht="15" customHeight="1" x14ac:dyDescent="0.25">
      <c r="I2415" s="25"/>
      <c r="J2415" s="25"/>
      <c r="K2415" s="25"/>
      <c r="L2415" s="25"/>
      <c r="M2415" s="25"/>
      <c r="N2415" s="25"/>
      <c r="O2415" s="25"/>
    </row>
    <row r="2416" spans="9:15" s="167" customFormat="1" ht="15" customHeight="1" x14ac:dyDescent="0.25">
      <c r="I2416" s="25"/>
      <c r="J2416" s="25"/>
      <c r="K2416" s="25"/>
      <c r="L2416" s="25"/>
      <c r="M2416" s="25"/>
      <c r="N2416" s="25"/>
      <c r="O2416" s="25"/>
    </row>
    <row r="2417" spans="9:15" s="167" customFormat="1" ht="15" customHeight="1" x14ac:dyDescent="0.25">
      <c r="I2417" s="25"/>
      <c r="J2417" s="25"/>
      <c r="K2417" s="25"/>
      <c r="L2417" s="25"/>
      <c r="M2417" s="25"/>
      <c r="N2417" s="25"/>
      <c r="O2417" s="25"/>
    </row>
    <row r="2418" spans="9:15" s="167" customFormat="1" ht="15" customHeight="1" x14ac:dyDescent="0.25">
      <c r="I2418" s="25"/>
      <c r="J2418" s="25"/>
      <c r="K2418" s="25"/>
      <c r="L2418" s="25"/>
      <c r="M2418" s="25"/>
      <c r="N2418" s="25"/>
      <c r="O2418" s="25"/>
    </row>
    <row r="2419" spans="9:15" s="167" customFormat="1" ht="15" customHeight="1" x14ac:dyDescent="0.25">
      <c r="I2419" s="25"/>
      <c r="J2419" s="25"/>
      <c r="K2419" s="25"/>
      <c r="L2419" s="25"/>
      <c r="M2419" s="25"/>
      <c r="N2419" s="25"/>
      <c r="O2419" s="25"/>
    </row>
    <row r="2420" spans="9:15" s="167" customFormat="1" ht="15" customHeight="1" x14ac:dyDescent="0.25">
      <c r="I2420" s="25"/>
      <c r="J2420" s="25"/>
      <c r="K2420" s="25"/>
      <c r="L2420" s="25"/>
      <c r="M2420" s="25"/>
      <c r="N2420" s="25"/>
      <c r="O2420" s="25"/>
    </row>
    <row r="2421" spans="9:15" s="167" customFormat="1" ht="15" customHeight="1" x14ac:dyDescent="0.25">
      <c r="I2421" s="25"/>
      <c r="J2421" s="25"/>
      <c r="K2421" s="25"/>
      <c r="L2421" s="25"/>
      <c r="M2421" s="25"/>
      <c r="N2421" s="25"/>
      <c r="O2421" s="25"/>
    </row>
    <row r="2422" spans="9:15" s="167" customFormat="1" ht="15" customHeight="1" x14ac:dyDescent="0.25">
      <c r="I2422" s="25"/>
      <c r="J2422" s="25"/>
      <c r="K2422" s="25"/>
      <c r="L2422" s="25"/>
      <c r="M2422" s="25"/>
      <c r="N2422" s="25"/>
      <c r="O2422" s="25"/>
    </row>
    <row r="2423" spans="9:15" s="167" customFormat="1" ht="15" customHeight="1" x14ac:dyDescent="0.25">
      <c r="I2423" s="25"/>
      <c r="J2423" s="25"/>
      <c r="K2423" s="25"/>
      <c r="L2423" s="25"/>
      <c r="M2423" s="25"/>
      <c r="N2423" s="25"/>
      <c r="O2423" s="25"/>
    </row>
    <row r="2424" spans="9:15" s="167" customFormat="1" ht="15" customHeight="1" x14ac:dyDescent="0.25">
      <c r="I2424" s="25"/>
      <c r="J2424" s="25"/>
      <c r="K2424" s="25"/>
      <c r="L2424" s="25"/>
      <c r="M2424" s="25"/>
      <c r="N2424" s="25"/>
      <c r="O2424" s="25"/>
    </row>
    <row r="2425" spans="9:15" s="167" customFormat="1" ht="15" customHeight="1" x14ac:dyDescent="0.25">
      <c r="I2425" s="25"/>
      <c r="J2425" s="25"/>
      <c r="K2425" s="25"/>
      <c r="L2425" s="25"/>
      <c r="M2425" s="25"/>
      <c r="N2425" s="25"/>
      <c r="O2425" s="25"/>
    </row>
    <row r="2426" spans="9:15" s="167" customFormat="1" ht="15" customHeight="1" x14ac:dyDescent="0.25">
      <c r="I2426" s="25"/>
      <c r="J2426" s="25"/>
      <c r="K2426" s="25"/>
      <c r="L2426" s="25"/>
      <c r="M2426" s="25"/>
      <c r="N2426" s="25"/>
      <c r="O2426" s="25"/>
    </row>
    <row r="2427" spans="9:15" s="167" customFormat="1" ht="15" customHeight="1" x14ac:dyDescent="0.25">
      <c r="I2427" s="25"/>
      <c r="J2427" s="25"/>
      <c r="K2427" s="25"/>
      <c r="L2427" s="25"/>
      <c r="M2427" s="25"/>
      <c r="N2427" s="25"/>
      <c r="O2427" s="25"/>
    </row>
    <row r="2428" spans="9:15" s="167" customFormat="1" ht="15" customHeight="1" x14ac:dyDescent="0.25">
      <c r="I2428" s="25"/>
      <c r="J2428" s="25"/>
      <c r="K2428" s="25"/>
      <c r="L2428" s="25"/>
      <c r="M2428" s="25"/>
      <c r="N2428" s="25"/>
      <c r="O2428" s="25"/>
    </row>
    <row r="2429" spans="9:15" s="167" customFormat="1" ht="15" customHeight="1" x14ac:dyDescent="0.25">
      <c r="I2429" s="25"/>
      <c r="J2429" s="25"/>
      <c r="K2429" s="25"/>
      <c r="L2429" s="25"/>
      <c r="M2429" s="25"/>
      <c r="N2429" s="25"/>
      <c r="O2429" s="25"/>
    </row>
    <row r="2430" spans="9:15" s="167" customFormat="1" ht="15" customHeight="1" x14ac:dyDescent="0.25">
      <c r="I2430" s="25"/>
      <c r="J2430" s="25"/>
      <c r="K2430" s="25"/>
      <c r="L2430" s="25"/>
      <c r="M2430" s="25"/>
      <c r="N2430" s="25"/>
      <c r="O2430" s="25"/>
    </row>
    <row r="2431" spans="9:15" s="167" customFormat="1" ht="15" customHeight="1" x14ac:dyDescent="0.25">
      <c r="I2431" s="25"/>
      <c r="J2431" s="25"/>
      <c r="K2431" s="25"/>
      <c r="L2431" s="25"/>
      <c r="M2431" s="25"/>
      <c r="N2431" s="25"/>
      <c r="O2431" s="25"/>
    </row>
    <row r="2432" spans="9:15" s="167" customFormat="1" ht="15" customHeight="1" x14ac:dyDescent="0.25">
      <c r="I2432" s="25"/>
      <c r="J2432" s="25"/>
      <c r="K2432" s="25"/>
      <c r="L2432" s="25"/>
      <c r="M2432" s="25"/>
      <c r="N2432" s="25"/>
      <c r="O2432" s="25"/>
    </row>
    <row r="2433" spans="9:15" s="167" customFormat="1" ht="15" customHeight="1" x14ac:dyDescent="0.25">
      <c r="I2433" s="25"/>
      <c r="J2433" s="25"/>
      <c r="K2433" s="25"/>
      <c r="L2433" s="25"/>
      <c r="M2433" s="25"/>
      <c r="N2433" s="25"/>
      <c r="O2433" s="25"/>
    </row>
    <row r="2434" spans="9:15" s="167" customFormat="1" ht="15" customHeight="1" x14ac:dyDescent="0.25">
      <c r="I2434" s="25"/>
      <c r="J2434" s="25"/>
      <c r="K2434" s="25"/>
      <c r="L2434" s="25"/>
      <c r="M2434" s="25"/>
      <c r="N2434" s="25"/>
      <c r="O2434" s="25"/>
    </row>
    <row r="2435" spans="9:15" s="167" customFormat="1" ht="15" customHeight="1" x14ac:dyDescent="0.25">
      <c r="I2435" s="25"/>
      <c r="J2435" s="25"/>
      <c r="K2435" s="25"/>
      <c r="L2435" s="25"/>
      <c r="M2435" s="25"/>
      <c r="N2435" s="25"/>
      <c r="O2435" s="25"/>
    </row>
    <row r="2436" spans="9:15" s="167" customFormat="1" ht="15" customHeight="1" x14ac:dyDescent="0.25">
      <c r="I2436" s="25"/>
      <c r="J2436" s="25"/>
      <c r="K2436" s="25"/>
      <c r="L2436" s="25"/>
      <c r="M2436" s="25"/>
      <c r="N2436" s="25"/>
      <c r="O2436" s="25"/>
    </row>
    <row r="2437" spans="9:15" s="167" customFormat="1" ht="15" customHeight="1" x14ac:dyDescent="0.25">
      <c r="I2437" s="25"/>
      <c r="J2437" s="25"/>
      <c r="K2437" s="25"/>
      <c r="L2437" s="25"/>
      <c r="M2437" s="25"/>
      <c r="N2437" s="25"/>
      <c r="O2437" s="25"/>
    </row>
    <row r="2438" spans="9:15" s="167" customFormat="1" ht="15" customHeight="1" x14ac:dyDescent="0.25">
      <c r="I2438" s="25"/>
      <c r="J2438" s="25"/>
      <c r="K2438" s="25"/>
      <c r="L2438" s="25"/>
      <c r="M2438" s="25"/>
      <c r="N2438" s="25"/>
      <c r="O2438" s="25"/>
    </row>
    <row r="2439" spans="9:15" s="167" customFormat="1" ht="15" customHeight="1" x14ac:dyDescent="0.25">
      <c r="I2439" s="25"/>
      <c r="J2439" s="25"/>
      <c r="K2439" s="25"/>
      <c r="L2439" s="25"/>
      <c r="M2439" s="25"/>
      <c r="N2439" s="25"/>
      <c r="O2439" s="25"/>
    </row>
    <row r="2440" spans="9:15" s="167" customFormat="1" ht="15" customHeight="1" x14ac:dyDescent="0.25">
      <c r="I2440" s="25"/>
      <c r="J2440" s="25"/>
      <c r="K2440" s="25"/>
      <c r="L2440" s="25"/>
      <c r="M2440" s="25"/>
      <c r="N2440" s="25"/>
      <c r="O2440" s="25"/>
    </row>
    <row r="2441" spans="9:15" s="167" customFormat="1" ht="15" customHeight="1" x14ac:dyDescent="0.25">
      <c r="I2441" s="25"/>
      <c r="J2441" s="25"/>
      <c r="K2441" s="25"/>
      <c r="L2441" s="25"/>
      <c r="M2441" s="25"/>
      <c r="N2441" s="25"/>
      <c r="O2441" s="25"/>
    </row>
    <row r="2442" spans="9:15" s="167" customFormat="1" ht="15" customHeight="1" x14ac:dyDescent="0.25">
      <c r="I2442" s="25"/>
      <c r="J2442" s="25"/>
      <c r="K2442" s="25"/>
      <c r="L2442" s="25"/>
      <c r="M2442" s="25"/>
      <c r="N2442" s="25"/>
      <c r="O2442" s="25"/>
    </row>
    <row r="2443" spans="9:15" s="167" customFormat="1" ht="15" customHeight="1" x14ac:dyDescent="0.25">
      <c r="I2443" s="25"/>
      <c r="J2443" s="25"/>
      <c r="K2443" s="25"/>
      <c r="L2443" s="25"/>
      <c r="M2443" s="25"/>
      <c r="N2443" s="25"/>
      <c r="O2443" s="25"/>
    </row>
    <row r="2444" spans="9:15" s="167" customFormat="1" ht="15" customHeight="1" x14ac:dyDescent="0.25">
      <c r="I2444" s="25"/>
      <c r="J2444" s="25"/>
      <c r="K2444" s="25"/>
      <c r="L2444" s="25"/>
      <c r="M2444" s="25"/>
      <c r="N2444" s="25"/>
      <c r="O2444" s="25"/>
    </row>
    <row r="2445" spans="9:15" s="167" customFormat="1" ht="15" customHeight="1" x14ac:dyDescent="0.25">
      <c r="I2445" s="25"/>
      <c r="J2445" s="25"/>
      <c r="K2445" s="25"/>
      <c r="L2445" s="25"/>
      <c r="M2445" s="25"/>
      <c r="N2445" s="25"/>
      <c r="O2445" s="25"/>
    </row>
    <row r="2446" spans="9:15" s="167" customFormat="1" ht="15" customHeight="1" x14ac:dyDescent="0.25">
      <c r="I2446" s="25"/>
      <c r="J2446" s="25"/>
      <c r="K2446" s="25"/>
      <c r="L2446" s="25"/>
      <c r="M2446" s="25"/>
      <c r="N2446" s="25"/>
      <c r="O2446" s="25"/>
    </row>
    <row r="2447" spans="9:15" s="167" customFormat="1" ht="15" customHeight="1" x14ac:dyDescent="0.25">
      <c r="I2447" s="25"/>
      <c r="J2447" s="25"/>
      <c r="K2447" s="25"/>
      <c r="L2447" s="25"/>
      <c r="M2447" s="25"/>
      <c r="N2447" s="25"/>
      <c r="O2447" s="25"/>
    </row>
    <row r="2448" spans="9:15" s="167" customFormat="1" ht="15" customHeight="1" x14ac:dyDescent="0.25">
      <c r="I2448" s="25"/>
      <c r="J2448" s="25"/>
      <c r="K2448" s="25"/>
      <c r="L2448" s="25"/>
      <c r="M2448" s="25"/>
      <c r="N2448" s="25"/>
      <c r="O2448" s="25"/>
    </row>
    <row r="2449" spans="9:15" s="167" customFormat="1" ht="15" customHeight="1" x14ac:dyDescent="0.25">
      <c r="I2449" s="25"/>
      <c r="J2449" s="25"/>
      <c r="K2449" s="25"/>
      <c r="L2449" s="25"/>
      <c r="M2449" s="25"/>
      <c r="N2449" s="25"/>
      <c r="O2449" s="25"/>
    </row>
    <row r="2450" spans="9:15" s="167" customFormat="1" ht="15" customHeight="1" x14ac:dyDescent="0.25">
      <c r="I2450" s="25"/>
      <c r="J2450" s="25"/>
      <c r="K2450" s="25"/>
      <c r="L2450" s="25"/>
      <c r="M2450" s="25"/>
      <c r="N2450" s="25"/>
      <c r="O2450" s="25"/>
    </row>
    <row r="2451" spans="9:15" s="167" customFormat="1" ht="15" customHeight="1" x14ac:dyDescent="0.25">
      <c r="I2451" s="25"/>
      <c r="J2451" s="25"/>
      <c r="K2451" s="25"/>
      <c r="L2451" s="25"/>
      <c r="M2451" s="25"/>
      <c r="N2451" s="25"/>
      <c r="O2451" s="25"/>
    </row>
    <row r="2452" spans="9:15" s="167" customFormat="1" ht="15" customHeight="1" x14ac:dyDescent="0.25">
      <c r="I2452" s="25"/>
      <c r="J2452" s="25"/>
      <c r="K2452" s="25"/>
      <c r="L2452" s="25"/>
      <c r="M2452" s="25"/>
      <c r="N2452" s="25"/>
      <c r="O2452" s="25"/>
    </row>
    <row r="2453" spans="9:15" s="167" customFormat="1" ht="15" customHeight="1" x14ac:dyDescent="0.25">
      <c r="I2453" s="25"/>
      <c r="J2453" s="25"/>
      <c r="K2453" s="25"/>
      <c r="L2453" s="25"/>
      <c r="M2453" s="25"/>
      <c r="N2453" s="25"/>
      <c r="O2453" s="25"/>
    </row>
    <row r="2454" spans="9:15" s="167" customFormat="1" ht="15" customHeight="1" x14ac:dyDescent="0.25">
      <c r="I2454" s="25"/>
      <c r="J2454" s="25"/>
      <c r="K2454" s="25"/>
      <c r="L2454" s="25"/>
      <c r="M2454" s="25"/>
      <c r="N2454" s="25"/>
      <c r="O2454" s="25"/>
    </row>
    <row r="2455" spans="9:15" s="167" customFormat="1" ht="15" customHeight="1" x14ac:dyDescent="0.25">
      <c r="I2455" s="25"/>
      <c r="J2455" s="25"/>
      <c r="K2455" s="25"/>
      <c r="L2455" s="25"/>
      <c r="M2455" s="25"/>
      <c r="N2455" s="25"/>
      <c r="O2455" s="25"/>
    </row>
    <row r="2456" spans="9:15" s="167" customFormat="1" ht="15" customHeight="1" x14ac:dyDescent="0.25">
      <c r="I2456" s="25"/>
      <c r="J2456" s="25"/>
      <c r="K2456" s="25"/>
      <c r="L2456" s="25"/>
      <c r="M2456" s="25"/>
      <c r="N2456" s="25"/>
      <c r="O2456" s="25"/>
    </row>
    <row r="2457" spans="9:15" s="167" customFormat="1" ht="15" customHeight="1" x14ac:dyDescent="0.25">
      <c r="I2457" s="25"/>
      <c r="J2457" s="25"/>
      <c r="K2457" s="25"/>
      <c r="L2457" s="25"/>
      <c r="M2457" s="25"/>
      <c r="N2457" s="25"/>
      <c r="O2457" s="25"/>
    </row>
    <row r="2458" spans="9:15" s="167" customFormat="1" ht="15" customHeight="1" x14ac:dyDescent="0.25">
      <c r="I2458" s="25"/>
      <c r="J2458" s="25"/>
      <c r="K2458" s="25"/>
      <c r="L2458" s="25"/>
      <c r="M2458" s="25"/>
      <c r="N2458" s="25"/>
      <c r="O2458" s="25"/>
    </row>
    <row r="2459" spans="9:15" s="167" customFormat="1" ht="15" customHeight="1" x14ac:dyDescent="0.25">
      <c r="I2459" s="25"/>
      <c r="J2459" s="25"/>
      <c r="K2459" s="25"/>
      <c r="L2459" s="25"/>
      <c r="M2459" s="25"/>
      <c r="N2459" s="25"/>
      <c r="O2459" s="25"/>
    </row>
    <row r="2460" spans="9:15" s="167" customFormat="1" ht="15" customHeight="1" x14ac:dyDescent="0.25">
      <c r="I2460" s="25"/>
      <c r="J2460" s="25"/>
      <c r="K2460" s="25"/>
      <c r="L2460" s="25"/>
      <c r="M2460" s="25"/>
      <c r="N2460" s="25"/>
      <c r="O2460" s="25"/>
    </row>
    <row r="2461" spans="9:15" s="167" customFormat="1" ht="15" customHeight="1" x14ac:dyDescent="0.25">
      <c r="I2461" s="25"/>
      <c r="J2461" s="25"/>
      <c r="K2461" s="25"/>
      <c r="L2461" s="25"/>
      <c r="M2461" s="25"/>
      <c r="N2461" s="25"/>
      <c r="O2461" s="25"/>
    </row>
    <row r="2462" spans="9:15" s="167" customFormat="1" ht="15" customHeight="1" x14ac:dyDescent="0.25">
      <c r="I2462" s="25"/>
      <c r="J2462" s="25"/>
      <c r="K2462" s="25"/>
      <c r="L2462" s="25"/>
      <c r="M2462" s="25"/>
      <c r="N2462" s="25"/>
      <c r="O2462" s="25"/>
    </row>
    <row r="2463" spans="9:15" s="167" customFormat="1" ht="15" customHeight="1" x14ac:dyDescent="0.25">
      <c r="I2463" s="25"/>
      <c r="J2463" s="25"/>
      <c r="K2463" s="25"/>
      <c r="L2463" s="25"/>
      <c r="M2463" s="25"/>
      <c r="N2463" s="25"/>
      <c r="O2463" s="25"/>
    </row>
    <row r="2464" spans="9:15" s="167" customFormat="1" ht="15" customHeight="1" x14ac:dyDescent="0.25">
      <c r="I2464" s="25"/>
      <c r="J2464" s="25"/>
      <c r="K2464" s="25"/>
      <c r="L2464" s="25"/>
      <c r="M2464" s="25"/>
      <c r="N2464" s="25"/>
      <c r="O2464" s="25"/>
    </row>
    <row r="2465" spans="9:15" s="167" customFormat="1" ht="15" customHeight="1" x14ac:dyDescent="0.25">
      <c r="I2465" s="25"/>
      <c r="J2465" s="25"/>
      <c r="K2465" s="25"/>
      <c r="L2465" s="25"/>
      <c r="M2465" s="25"/>
      <c r="N2465" s="25"/>
      <c r="O2465" s="25"/>
    </row>
    <row r="2466" spans="9:15" s="167" customFormat="1" ht="15" customHeight="1" x14ac:dyDescent="0.25">
      <c r="I2466" s="25"/>
      <c r="J2466" s="25"/>
      <c r="K2466" s="25"/>
      <c r="L2466" s="25"/>
      <c r="M2466" s="25"/>
      <c r="N2466" s="25"/>
      <c r="O2466" s="25"/>
    </row>
    <row r="2467" spans="9:15" s="167" customFormat="1" ht="15" customHeight="1" x14ac:dyDescent="0.25">
      <c r="I2467" s="25"/>
      <c r="J2467" s="25"/>
      <c r="K2467" s="25"/>
      <c r="L2467" s="25"/>
      <c r="M2467" s="25"/>
      <c r="N2467" s="25"/>
      <c r="O2467" s="25"/>
    </row>
    <row r="2468" spans="9:15" s="167" customFormat="1" ht="15" customHeight="1" x14ac:dyDescent="0.25">
      <c r="I2468" s="25"/>
      <c r="J2468" s="25"/>
      <c r="K2468" s="25"/>
      <c r="L2468" s="25"/>
      <c r="M2468" s="25"/>
      <c r="N2468" s="25"/>
      <c r="O2468" s="25"/>
    </row>
    <row r="2469" spans="9:15" s="167" customFormat="1" ht="15" customHeight="1" x14ac:dyDescent="0.25">
      <c r="I2469" s="25"/>
      <c r="J2469" s="25"/>
      <c r="K2469" s="25"/>
      <c r="L2469" s="25"/>
      <c r="M2469" s="25"/>
      <c r="N2469" s="25"/>
      <c r="O2469" s="25"/>
    </row>
    <row r="2470" spans="9:15" s="167" customFormat="1" ht="15" customHeight="1" x14ac:dyDescent="0.25">
      <c r="I2470" s="25"/>
      <c r="J2470" s="25"/>
      <c r="K2470" s="25"/>
      <c r="L2470" s="25"/>
      <c r="M2470" s="25"/>
      <c r="N2470" s="25"/>
      <c r="O2470" s="25"/>
    </row>
    <row r="2471" spans="9:15" s="167" customFormat="1" ht="15" customHeight="1" x14ac:dyDescent="0.25">
      <c r="I2471" s="25"/>
      <c r="J2471" s="25"/>
      <c r="K2471" s="25"/>
      <c r="L2471" s="25"/>
      <c r="M2471" s="25"/>
      <c r="N2471" s="25"/>
      <c r="O2471" s="25"/>
    </row>
    <row r="2472" spans="9:15" s="167" customFormat="1" ht="15" customHeight="1" x14ac:dyDescent="0.25">
      <c r="I2472" s="25"/>
      <c r="J2472" s="25"/>
      <c r="K2472" s="25"/>
      <c r="L2472" s="25"/>
      <c r="M2472" s="25"/>
      <c r="N2472" s="25"/>
      <c r="O2472" s="25"/>
    </row>
    <row r="2473" spans="9:15" s="167" customFormat="1" ht="15" customHeight="1" x14ac:dyDescent="0.25">
      <c r="I2473" s="25"/>
      <c r="J2473" s="25"/>
      <c r="K2473" s="25"/>
      <c r="L2473" s="25"/>
      <c r="M2473" s="25"/>
      <c r="N2473" s="25"/>
      <c r="O2473" s="25"/>
    </row>
    <row r="2474" spans="9:15" s="167" customFormat="1" ht="15" customHeight="1" x14ac:dyDescent="0.25">
      <c r="I2474" s="25"/>
      <c r="J2474" s="25"/>
      <c r="K2474" s="25"/>
      <c r="L2474" s="25"/>
      <c r="M2474" s="25"/>
      <c r="N2474" s="25"/>
      <c r="O2474" s="25"/>
    </row>
    <row r="2475" spans="9:15" s="167" customFormat="1" ht="15" customHeight="1" x14ac:dyDescent="0.25">
      <c r="I2475" s="25"/>
      <c r="J2475" s="25"/>
      <c r="K2475" s="25"/>
      <c r="L2475" s="25"/>
      <c r="M2475" s="25"/>
      <c r="N2475" s="25"/>
      <c r="O2475" s="25"/>
    </row>
    <row r="2476" spans="9:15" s="167" customFormat="1" ht="15" customHeight="1" x14ac:dyDescent="0.25">
      <c r="I2476" s="25"/>
      <c r="J2476" s="25"/>
      <c r="K2476" s="25"/>
      <c r="L2476" s="25"/>
      <c r="M2476" s="25"/>
      <c r="N2476" s="25"/>
      <c r="O2476" s="25"/>
    </row>
    <row r="2477" spans="9:15" s="167" customFormat="1" ht="15" customHeight="1" x14ac:dyDescent="0.25">
      <c r="I2477" s="25"/>
      <c r="J2477" s="25"/>
      <c r="K2477" s="25"/>
      <c r="L2477" s="25"/>
      <c r="M2477" s="25"/>
      <c r="N2477" s="25"/>
      <c r="O2477" s="25"/>
    </row>
    <row r="2478" spans="9:15" s="167" customFormat="1" ht="15" customHeight="1" x14ac:dyDescent="0.25">
      <c r="I2478" s="25"/>
      <c r="J2478" s="25"/>
      <c r="K2478" s="25"/>
      <c r="L2478" s="25"/>
      <c r="M2478" s="25"/>
      <c r="N2478" s="25"/>
      <c r="O2478" s="25"/>
    </row>
    <row r="2479" spans="9:15" s="167" customFormat="1" ht="15" customHeight="1" x14ac:dyDescent="0.25">
      <c r="I2479" s="25"/>
      <c r="J2479" s="25"/>
      <c r="K2479" s="25"/>
      <c r="L2479" s="25"/>
      <c r="M2479" s="25"/>
      <c r="N2479" s="25"/>
      <c r="O2479" s="25"/>
    </row>
    <row r="2480" spans="9:15" s="167" customFormat="1" ht="15" customHeight="1" x14ac:dyDescent="0.25">
      <c r="I2480" s="25"/>
      <c r="J2480" s="25"/>
      <c r="K2480" s="25"/>
      <c r="L2480" s="25"/>
      <c r="M2480" s="25"/>
      <c r="N2480" s="25"/>
      <c r="O2480" s="25"/>
    </row>
    <row r="2481" spans="9:15" s="167" customFormat="1" ht="15" customHeight="1" x14ac:dyDescent="0.25">
      <c r="I2481" s="25"/>
      <c r="J2481" s="25"/>
      <c r="K2481" s="25"/>
      <c r="L2481" s="25"/>
      <c r="M2481" s="25"/>
      <c r="N2481" s="25"/>
      <c r="O2481" s="25"/>
    </row>
    <row r="2482" spans="9:15" s="167" customFormat="1" ht="15" customHeight="1" x14ac:dyDescent="0.25">
      <c r="I2482" s="25"/>
      <c r="J2482" s="25"/>
      <c r="K2482" s="25"/>
      <c r="L2482" s="25"/>
      <c r="M2482" s="25"/>
      <c r="N2482" s="25"/>
      <c r="O2482" s="25"/>
    </row>
    <row r="2483" spans="9:15" s="167" customFormat="1" ht="15" customHeight="1" x14ac:dyDescent="0.25">
      <c r="I2483" s="25"/>
      <c r="J2483" s="25"/>
      <c r="K2483" s="25"/>
      <c r="L2483" s="25"/>
      <c r="M2483" s="25"/>
      <c r="N2483" s="25"/>
      <c r="O2483" s="25"/>
    </row>
    <row r="2484" spans="9:15" s="167" customFormat="1" ht="15" customHeight="1" x14ac:dyDescent="0.25">
      <c r="I2484" s="25"/>
      <c r="J2484" s="25"/>
      <c r="K2484" s="25"/>
      <c r="L2484" s="25"/>
      <c r="M2484" s="25"/>
      <c r="N2484" s="25"/>
      <c r="O2484" s="25"/>
    </row>
    <row r="2485" spans="9:15" s="167" customFormat="1" ht="15" customHeight="1" x14ac:dyDescent="0.25">
      <c r="I2485" s="25"/>
      <c r="J2485" s="25"/>
      <c r="K2485" s="25"/>
      <c r="L2485" s="25"/>
      <c r="M2485" s="25"/>
      <c r="N2485" s="25"/>
      <c r="O2485" s="25"/>
    </row>
    <row r="2486" spans="9:15" s="167" customFormat="1" ht="15" customHeight="1" x14ac:dyDescent="0.25">
      <c r="I2486" s="25"/>
      <c r="J2486" s="25"/>
      <c r="K2486" s="25"/>
      <c r="L2486" s="25"/>
      <c r="M2486" s="25"/>
      <c r="N2486" s="25"/>
      <c r="O2486" s="25"/>
    </row>
    <row r="2487" spans="9:15" s="167" customFormat="1" ht="15" customHeight="1" x14ac:dyDescent="0.25">
      <c r="I2487" s="25"/>
      <c r="J2487" s="25"/>
      <c r="K2487" s="25"/>
      <c r="L2487" s="25"/>
      <c r="M2487" s="25"/>
      <c r="N2487" s="25"/>
      <c r="O2487" s="25"/>
    </row>
    <row r="2488" spans="9:15" s="167" customFormat="1" ht="15" customHeight="1" x14ac:dyDescent="0.25">
      <c r="I2488" s="25"/>
      <c r="J2488" s="25"/>
      <c r="K2488" s="25"/>
      <c r="L2488" s="25"/>
      <c r="M2488" s="25"/>
      <c r="N2488" s="25"/>
      <c r="O2488" s="25"/>
    </row>
    <row r="2489" spans="9:15" s="167" customFormat="1" ht="15" customHeight="1" x14ac:dyDescent="0.25">
      <c r="I2489" s="25"/>
      <c r="J2489" s="25"/>
      <c r="K2489" s="25"/>
      <c r="L2489" s="25"/>
      <c r="M2489" s="25"/>
      <c r="N2489" s="25"/>
      <c r="O2489" s="25"/>
    </row>
    <row r="2490" spans="9:15" s="167" customFormat="1" ht="15" customHeight="1" x14ac:dyDescent="0.25">
      <c r="I2490" s="25"/>
      <c r="J2490" s="25"/>
      <c r="K2490" s="25"/>
      <c r="L2490" s="25"/>
      <c r="M2490" s="25"/>
      <c r="N2490" s="25"/>
      <c r="O2490" s="25"/>
    </row>
    <row r="2491" spans="9:15" s="167" customFormat="1" ht="15" customHeight="1" x14ac:dyDescent="0.25">
      <c r="I2491" s="25"/>
      <c r="J2491" s="25"/>
      <c r="K2491" s="25"/>
      <c r="L2491" s="25"/>
      <c r="M2491" s="25"/>
      <c r="N2491" s="25"/>
      <c r="O2491" s="25"/>
    </row>
    <row r="2492" spans="9:15" s="167" customFormat="1" ht="15" customHeight="1" x14ac:dyDescent="0.25">
      <c r="I2492" s="25"/>
      <c r="J2492" s="25"/>
      <c r="K2492" s="25"/>
      <c r="L2492" s="25"/>
      <c r="M2492" s="25"/>
      <c r="N2492" s="25"/>
      <c r="O2492" s="25"/>
    </row>
    <row r="2493" spans="9:15" s="167" customFormat="1" ht="15" customHeight="1" x14ac:dyDescent="0.25">
      <c r="I2493" s="25"/>
      <c r="J2493" s="25"/>
      <c r="K2493" s="25"/>
      <c r="L2493" s="25"/>
      <c r="M2493" s="25"/>
      <c r="N2493" s="25"/>
      <c r="O2493" s="25"/>
    </row>
    <row r="2494" spans="9:15" s="167" customFormat="1" ht="15" customHeight="1" x14ac:dyDescent="0.25">
      <c r="I2494" s="25"/>
      <c r="J2494" s="25"/>
      <c r="K2494" s="25"/>
      <c r="L2494" s="25"/>
      <c r="M2494" s="25"/>
      <c r="N2494" s="25"/>
      <c r="O2494" s="25"/>
    </row>
    <row r="2495" spans="9:15" s="167" customFormat="1" ht="15" customHeight="1" x14ac:dyDescent="0.25">
      <c r="I2495" s="25"/>
      <c r="J2495" s="25"/>
      <c r="K2495" s="25"/>
      <c r="L2495" s="25"/>
      <c r="M2495" s="25"/>
      <c r="N2495" s="25"/>
      <c r="O2495" s="25"/>
    </row>
    <row r="2496" spans="9:15" s="167" customFormat="1" ht="15" customHeight="1" x14ac:dyDescent="0.25">
      <c r="I2496" s="25"/>
      <c r="J2496" s="25"/>
      <c r="K2496" s="25"/>
      <c r="L2496" s="25"/>
      <c r="M2496" s="25"/>
      <c r="N2496" s="25"/>
      <c r="O2496" s="25"/>
    </row>
    <row r="2497" spans="9:15" s="167" customFormat="1" ht="15" customHeight="1" x14ac:dyDescent="0.25">
      <c r="I2497" s="25"/>
      <c r="J2497" s="25"/>
      <c r="K2497" s="25"/>
      <c r="L2497" s="25"/>
      <c r="M2497" s="25"/>
      <c r="N2497" s="25"/>
      <c r="O2497" s="25"/>
    </row>
    <row r="2498" spans="9:15" s="167" customFormat="1" ht="15" customHeight="1" x14ac:dyDescent="0.25">
      <c r="I2498" s="25"/>
      <c r="J2498" s="25"/>
      <c r="K2498" s="25"/>
      <c r="L2498" s="25"/>
      <c r="M2498" s="25"/>
      <c r="N2498" s="25"/>
      <c r="O2498" s="25"/>
    </row>
    <row r="2499" spans="9:15" s="167" customFormat="1" ht="15" customHeight="1" x14ac:dyDescent="0.25">
      <c r="I2499" s="25"/>
      <c r="J2499" s="25"/>
      <c r="K2499" s="25"/>
      <c r="L2499" s="25"/>
      <c r="M2499" s="25"/>
      <c r="N2499" s="25"/>
      <c r="O2499" s="25"/>
    </row>
    <row r="2500" spans="9:15" s="167" customFormat="1" ht="15" customHeight="1" x14ac:dyDescent="0.25">
      <c r="I2500" s="25"/>
      <c r="J2500" s="25"/>
      <c r="K2500" s="25"/>
      <c r="L2500" s="25"/>
      <c r="M2500" s="25"/>
      <c r="N2500" s="25"/>
      <c r="O2500" s="25"/>
    </row>
    <row r="2501" spans="9:15" s="167" customFormat="1" ht="15" customHeight="1" x14ac:dyDescent="0.25">
      <c r="I2501" s="25"/>
      <c r="J2501" s="25"/>
      <c r="K2501" s="25"/>
      <c r="L2501" s="25"/>
      <c r="M2501" s="25"/>
      <c r="N2501" s="25"/>
      <c r="O2501" s="25"/>
    </row>
    <row r="2502" spans="9:15" s="167" customFormat="1" ht="15" customHeight="1" x14ac:dyDescent="0.25">
      <c r="I2502" s="25"/>
      <c r="J2502" s="25"/>
      <c r="K2502" s="25"/>
      <c r="L2502" s="25"/>
      <c r="M2502" s="25"/>
      <c r="N2502" s="25"/>
      <c r="O2502" s="25"/>
    </row>
    <row r="2503" spans="9:15" s="167" customFormat="1" ht="15" customHeight="1" x14ac:dyDescent="0.25">
      <c r="I2503" s="25"/>
      <c r="J2503" s="25"/>
      <c r="K2503" s="25"/>
      <c r="L2503" s="25"/>
      <c r="M2503" s="25"/>
      <c r="N2503" s="25"/>
      <c r="O2503" s="25"/>
    </row>
    <row r="2504" spans="9:15" s="167" customFormat="1" ht="15" customHeight="1" x14ac:dyDescent="0.25">
      <c r="I2504" s="25"/>
      <c r="J2504" s="25"/>
      <c r="K2504" s="25"/>
      <c r="L2504" s="25"/>
      <c r="M2504" s="25"/>
      <c r="N2504" s="25"/>
      <c r="O2504" s="25"/>
    </row>
    <row r="2505" spans="9:15" s="167" customFormat="1" ht="15" customHeight="1" x14ac:dyDescent="0.25">
      <c r="I2505" s="25"/>
      <c r="J2505" s="25"/>
      <c r="K2505" s="25"/>
      <c r="L2505" s="25"/>
      <c r="M2505" s="25"/>
      <c r="N2505" s="25"/>
      <c r="O2505" s="25"/>
    </row>
    <row r="2506" spans="9:15" s="167" customFormat="1" ht="15" customHeight="1" x14ac:dyDescent="0.25">
      <c r="I2506" s="25"/>
      <c r="J2506" s="25"/>
      <c r="K2506" s="25"/>
      <c r="L2506" s="25"/>
      <c r="M2506" s="25"/>
      <c r="N2506" s="25"/>
      <c r="O2506" s="25"/>
    </row>
    <row r="2507" spans="9:15" s="167" customFormat="1" ht="15" customHeight="1" x14ac:dyDescent="0.25">
      <c r="I2507" s="25"/>
      <c r="J2507" s="25"/>
      <c r="K2507" s="25"/>
      <c r="L2507" s="25"/>
      <c r="M2507" s="25"/>
      <c r="N2507" s="25"/>
      <c r="O2507" s="25"/>
    </row>
    <row r="2508" spans="9:15" s="167" customFormat="1" ht="15" customHeight="1" x14ac:dyDescent="0.25">
      <c r="I2508" s="25"/>
      <c r="J2508" s="25"/>
      <c r="K2508" s="25"/>
      <c r="L2508" s="25"/>
      <c r="M2508" s="25"/>
      <c r="N2508" s="25"/>
      <c r="O2508" s="25"/>
    </row>
    <row r="2509" spans="9:15" s="167" customFormat="1" ht="15" customHeight="1" x14ac:dyDescent="0.25">
      <c r="I2509" s="25"/>
      <c r="J2509" s="25"/>
      <c r="K2509" s="25"/>
      <c r="L2509" s="25"/>
      <c r="M2509" s="25"/>
      <c r="N2509" s="25"/>
      <c r="O2509" s="25"/>
    </row>
    <row r="2510" spans="9:15" s="167" customFormat="1" ht="15" customHeight="1" x14ac:dyDescent="0.25">
      <c r="I2510" s="25"/>
      <c r="J2510" s="25"/>
      <c r="K2510" s="25"/>
      <c r="L2510" s="25"/>
      <c r="M2510" s="25"/>
      <c r="N2510" s="25"/>
      <c r="O2510" s="25"/>
    </row>
    <row r="2511" spans="9:15" s="167" customFormat="1" ht="15" customHeight="1" x14ac:dyDescent="0.25">
      <c r="I2511" s="25"/>
      <c r="J2511" s="25"/>
      <c r="K2511" s="25"/>
      <c r="L2511" s="25"/>
      <c r="M2511" s="25"/>
      <c r="N2511" s="25"/>
      <c r="O2511" s="25"/>
    </row>
    <row r="2512" spans="9:15" s="167" customFormat="1" ht="15" customHeight="1" x14ac:dyDescent="0.25">
      <c r="I2512" s="25"/>
      <c r="J2512" s="25"/>
      <c r="K2512" s="25"/>
      <c r="L2512" s="25"/>
      <c r="M2512" s="25"/>
      <c r="N2512" s="25"/>
      <c r="O2512" s="25"/>
    </row>
    <row r="2513" spans="9:15" s="167" customFormat="1" ht="15" customHeight="1" x14ac:dyDescent="0.25">
      <c r="I2513" s="25"/>
      <c r="J2513" s="25"/>
      <c r="K2513" s="25"/>
      <c r="L2513" s="25"/>
      <c r="M2513" s="25"/>
      <c r="N2513" s="25"/>
      <c r="O2513" s="25"/>
    </row>
    <row r="2514" spans="9:15" s="167" customFormat="1" ht="15" customHeight="1" x14ac:dyDescent="0.25">
      <c r="I2514" s="25"/>
      <c r="J2514" s="25"/>
      <c r="K2514" s="25"/>
      <c r="L2514" s="25"/>
      <c r="M2514" s="25"/>
      <c r="N2514" s="25"/>
      <c r="O2514" s="25"/>
    </row>
    <row r="2515" spans="9:15" s="167" customFormat="1" ht="15" customHeight="1" x14ac:dyDescent="0.25">
      <c r="I2515" s="25"/>
      <c r="J2515" s="25"/>
      <c r="K2515" s="25"/>
      <c r="L2515" s="25"/>
      <c r="M2515" s="25"/>
      <c r="N2515" s="25"/>
      <c r="O2515" s="25"/>
    </row>
    <row r="2516" spans="9:15" s="167" customFormat="1" ht="15" customHeight="1" x14ac:dyDescent="0.25">
      <c r="I2516" s="25"/>
      <c r="J2516" s="25"/>
      <c r="K2516" s="25"/>
      <c r="L2516" s="25"/>
      <c r="M2516" s="25"/>
      <c r="N2516" s="25"/>
      <c r="O2516" s="25"/>
    </row>
    <row r="2517" spans="9:15" s="167" customFormat="1" ht="15" customHeight="1" x14ac:dyDescent="0.25">
      <c r="I2517" s="25"/>
      <c r="J2517" s="25"/>
      <c r="K2517" s="25"/>
      <c r="L2517" s="25"/>
      <c r="M2517" s="25"/>
      <c r="N2517" s="25"/>
      <c r="O2517" s="25"/>
    </row>
    <row r="2518" spans="9:15" s="167" customFormat="1" ht="15" customHeight="1" x14ac:dyDescent="0.25">
      <c r="I2518" s="25"/>
      <c r="J2518" s="25"/>
      <c r="K2518" s="25"/>
      <c r="L2518" s="25"/>
      <c r="M2518" s="25"/>
      <c r="N2518" s="25"/>
      <c r="O2518" s="25"/>
    </row>
    <row r="2519" spans="9:15" s="167" customFormat="1" ht="15" customHeight="1" x14ac:dyDescent="0.25">
      <c r="I2519" s="25"/>
      <c r="J2519" s="25"/>
      <c r="K2519" s="25"/>
      <c r="L2519" s="25"/>
      <c r="M2519" s="25"/>
      <c r="N2519" s="25"/>
      <c r="O2519" s="25"/>
    </row>
    <row r="2520" spans="9:15" s="167" customFormat="1" ht="15" customHeight="1" x14ac:dyDescent="0.25">
      <c r="I2520" s="25"/>
      <c r="J2520" s="25"/>
      <c r="K2520" s="25"/>
      <c r="L2520" s="25"/>
      <c r="M2520" s="25"/>
      <c r="N2520" s="25"/>
      <c r="O2520" s="25"/>
    </row>
    <row r="2521" spans="9:15" s="167" customFormat="1" ht="15" customHeight="1" x14ac:dyDescent="0.25">
      <c r="I2521" s="25"/>
      <c r="J2521" s="25"/>
      <c r="K2521" s="25"/>
      <c r="L2521" s="25"/>
      <c r="M2521" s="25"/>
      <c r="N2521" s="25"/>
      <c r="O2521" s="25"/>
    </row>
    <row r="2522" spans="9:15" s="167" customFormat="1" ht="15" customHeight="1" x14ac:dyDescent="0.25">
      <c r="I2522" s="25"/>
      <c r="J2522" s="25"/>
      <c r="K2522" s="25"/>
      <c r="L2522" s="25"/>
      <c r="M2522" s="25"/>
      <c r="N2522" s="25"/>
      <c r="O2522" s="25"/>
    </row>
    <row r="2523" spans="9:15" s="167" customFormat="1" ht="15" customHeight="1" x14ac:dyDescent="0.25">
      <c r="I2523" s="25"/>
      <c r="J2523" s="25"/>
      <c r="K2523" s="25"/>
      <c r="L2523" s="25"/>
      <c r="M2523" s="25"/>
      <c r="N2523" s="25"/>
      <c r="O2523" s="25"/>
    </row>
    <row r="2524" spans="9:15" s="167" customFormat="1" ht="15" customHeight="1" x14ac:dyDescent="0.25">
      <c r="I2524" s="25"/>
      <c r="J2524" s="25"/>
      <c r="K2524" s="25"/>
      <c r="L2524" s="25"/>
      <c r="M2524" s="25"/>
      <c r="N2524" s="25"/>
      <c r="O2524" s="25"/>
    </row>
    <row r="2525" spans="9:15" s="167" customFormat="1" ht="15" customHeight="1" x14ac:dyDescent="0.25">
      <c r="I2525" s="25"/>
      <c r="J2525" s="25"/>
      <c r="K2525" s="25"/>
      <c r="L2525" s="25"/>
      <c r="M2525" s="25"/>
      <c r="N2525" s="25"/>
      <c r="O2525" s="25"/>
    </row>
    <row r="2526" spans="9:15" s="167" customFormat="1" ht="15" customHeight="1" x14ac:dyDescent="0.25">
      <c r="I2526" s="25"/>
      <c r="J2526" s="25"/>
      <c r="K2526" s="25"/>
      <c r="L2526" s="25"/>
      <c r="M2526" s="25"/>
      <c r="N2526" s="25"/>
      <c r="O2526" s="25"/>
    </row>
    <row r="2527" spans="9:15" s="167" customFormat="1" ht="15" customHeight="1" x14ac:dyDescent="0.25">
      <c r="I2527" s="25"/>
      <c r="J2527" s="25"/>
      <c r="K2527" s="25"/>
      <c r="L2527" s="25"/>
      <c r="M2527" s="25"/>
      <c r="N2527" s="25"/>
      <c r="O2527" s="25"/>
    </row>
    <row r="2528" spans="9:15" s="167" customFormat="1" ht="15" customHeight="1" x14ac:dyDescent="0.25">
      <c r="I2528" s="25"/>
      <c r="J2528" s="25"/>
      <c r="K2528" s="25"/>
      <c r="L2528" s="25"/>
      <c r="M2528" s="25"/>
      <c r="N2528" s="25"/>
      <c r="O2528" s="25"/>
    </row>
    <row r="2529" spans="9:15" s="167" customFormat="1" ht="15" customHeight="1" x14ac:dyDescent="0.25">
      <c r="I2529" s="25"/>
      <c r="J2529" s="25"/>
      <c r="K2529" s="25"/>
      <c r="L2529" s="25"/>
      <c r="M2529" s="25"/>
      <c r="N2529" s="25"/>
      <c r="O2529" s="25"/>
    </row>
    <row r="2530" spans="9:15" s="167" customFormat="1" ht="15" customHeight="1" x14ac:dyDescent="0.25">
      <c r="I2530" s="25"/>
      <c r="J2530" s="25"/>
      <c r="K2530" s="25"/>
      <c r="L2530" s="25"/>
      <c r="M2530" s="25"/>
      <c r="N2530" s="25"/>
      <c r="O2530" s="25"/>
    </row>
    <row r="2531" spans="9:15" s="167" customFormat="1" ht="15" customHeight="1" x14ac:dyDescent="0.25">
      <c r="I2531" s="25"/>
      <c r="J2531" s="25"/>
      <c r="K2531" s="25"/>
      <c r="L2531" s="25"/>
      <c r="M2531" s="25"/>
      <c r="N2531" s="25"/>
      <c r="O2531" s="25"/>
    </row>
    <row r="2532" spans="9:15" s="167" customFormat="1" ht="15" customHeight="1" x14ac:dyDescent="0.25">
      <c r="I2532" s="25"/>
      <c r="J2532" s="25"/>
      <c r="K2532" s="25"/>
      <c r="L2532" s="25"/>
      <c r="M2532" s="25"/>
      <c r="N2532" s="25"/>
      <c r="O2532" s="25"/>
    </row>
    <row r="2533" spans="9:15" s="167" customFormat="1" ht="15" customHeight="1" x14ac:dyDescent="0.25">
      <c r="I2533" s="25"/>
      <c r="J2533" s="25"/>
      <c r="K2533" s="25"/>
      <c r="L2533" s="25"/>
      <c r="M2533" s="25"/>
      <c r="N2533" s="25"/>
      <c r="O2533" s="25"/>
    </row>
    <row r="2534" spans="9:15" s="167" customFormat="1" ht="15" customHeight="1" x14ac:dyDescent="0.25">
      <c r="I2534" s="25"/>
      <c r="J2534" s="25"/>
      <c r="K2534" s="25"/>
      <c r="L2534" s="25"/>
      <c r="M2534" s="25"/>
      <c r="N2534" s="25"/>
      <c r="O2534" s="25"/>
    </row>
    <row r="2535" spans="9:15" s="167" customFormat="1" ht="15" customHeight="1" x14ac:dyDescent="0.25">
      <c r="I2535" s="25"/>
      <c r="J2535" s="25"/>
      <c r="K2535" s="25"/>
      <c r="L2535" s="25"/>
      <c r="M2535" s="25"/>
      <c r="N2535" s="25"/>
      <c r="O2535" s="25"/>
    </row>
    <row r="2536" spans="9:15" s="167" customFormat="1" ht="15" customHeight="1" x14ac:dyDescent="0.25">
      <c r="I2536" s="25"/>
      <c r="J2536" s="25"/>
      <c r="K2536" s="25"/>
      <c r="L2536" s="25"/>
      <c r="M2536" s="25"/>
      <c r="N2536" s="25"/>
      <c r="O2536" s="25"/>
    </row>
    <row r="2537" spans="9:15" s="167" customFormat="1" ht="15" customHeight="1" x14ac:dyDescent="0.25">
      <c r="I2537" s="25"/>
      <c r="J2537" s="25"/>
      <c r="K2537" s="25"/>
      <c r="L2537" s="25"/>
      <c r="M2537" s="25"/>
      <c r="N2537" s="25"/>
      <c r="O2537" s="25"/>
    </row>
    <row r="2538" spans="9:15" s="167" customFormat="1" ht="15" customHeight="1" x14ac:dyDescent="0.25">
      <c r="I2538" s="25"/>
      <c r="J2538" s="25"/>
      <c r="K2538" s="25"/>
      <c r="L2538" s="25"/>
      <c r="M2538" s="25"/>
      <c r="N2538" s="25"/>
      <c r="O2538" s="25"/>
    </row>
    <row r="2539" spans="9:15" s="167" customFormat="1" ht="15" customHeight="1" x14ac:dyDescent="0.25">
      <c r="I2539" s="25"/>
      <c r="J2539" s="25"/>
      <c r="K2539" s="25"/>
      <c r="L2539" s="25"/>
      <c r="M2539" s="25"/>
      <c r="N2539" s="25"/>
      <c r="O2539" s="25"/>
    </row>
    <row r="2540" spans="9:15" s="167" customFormat="1" ht="15" customHeight="1" x14ac:dyDescent="0.25">
      <c r="I2540" s="25"/>
      <c r="J2540" s="25"/>
      <c r="K2540" s="25"/>
      <c r="L2540" s="25"/>
      <c r="M2540" s="25"/>
      <c r="N2540" s="25"/>
      <c r="O2540" s="25"/>
    </row>
    <row r="2541" spans="9:15" s="167" customFormat="1" ht="15" customHeight="1" x14ac:dyDescent="0.25">
      <c r="I2541" s="25"/>
      <c r="J2541" s="25"/>
      <c r="K2541" s="25"/>
      <c r="L2541" s="25"/>
      <c r="M2541" s="25"/>
      <c r="N2541" s="25"/>
      <c r="O2541" s="25"/>
    </row>
    <row r="2542" spans="9:15" s="167" customFormat="1" ht="15" customHeight="1" x14ac:dyDescent="0.25">
      <c r="I2542" s="25"/>
      <c r="J2542" s="25"/>
      <c r="K2542" s="25"/>
      <c r="L2542" s="25"/>
      <c r="M2542" s="25"/>
      <c r="N2542" s="25"/>
      <c r="O2542" s="25"/>
    </row>
    <row r="2543" spans="9:15" s="167" customFormat="1" ht="15" customHeight="1" x14ac:dyDescent="0.25">
      <c r="I2543" s="25"/>
      <c r="J2543" s="25"/>
      <c r="K2543" s="25"/>
      <c r="L2543" s="25"/>
      <c r="M2543" s="25"/>
      <c r="N2543" s="25"/>
      <c r="O2543" s="25"/>
    </row>
    <row r="2544" spans="9:15" s="167" customFormat="1" ht="15" customHeight="1" x14ac:dyDescent="0.25">
      <c r="I2544" s="25"/>
      <c r="J2544" s="25"/>
      <c r="K2544" s="25"/>
      <c r="L2544" s="25"/>
      <c r="M2544" s="25"/>
      <c r="N2544" s="25"/>
      <c r="O2544" s="25"/>
    </row>
    <row r="2545" spans="9:15" s="167" customFormat="1" ht="15" customHeight="1" x14ac:dyDescent="0.25">
      <c r="I2545" s="25"/>
      <c r="J2545" s="25"/>
      <c r="K2545" s="25"/>
      <c r="L2545" s="25"/>
      <c r="M2545" s="25"/>
      <c r="N2545" s="25"/>
      <c r="O2545" s="25"/>
    </row>
    <row r="2546" spans="9:15" s="167" customFormat="1" ht="15" customHeight="1" x14ac:dyDescent="0.25">
      <c r="I2546" s="25"/>
      <c r="J2546" s="25"/>
      <c r="K2546" s="25"/>
      <c r="L2546" s="25"/>
      <c r="M2546" s="25"/>
      <c r="N2546" s="25"/>
      <c r="O2546" s="25"/>
    </row>
    <row r="2547" spans="9:15" s="167" customFormat="1" ht="15" customHeight="1" x14ac:dyDescent="0.25">
      <c r="I2547" s="25"/>
      <c r="J2547" s="25"/>
      <c r="K2547" s="25"/>
      <c r="L2547" s="25"/>
      <c r="M2547" s="25"/>
      <c r="N2547" s="25"/>
      <c r="O2547" s="25"/>
    </row>
    <row r="2548" spans="9:15" s="167" customFormat="1" ht="15" customHeight="1" x14ac:dyDescent="0.25">
      <c r="I2548" s="25"/>
      <c r="J2548" s="25"/>
      <c r="K2548" s="25"/>
      <c r="L2548" s="25"/>
      <c r="M2548" s="25"/>
      <c r="N2548" s="25"/>
      <c r="O2548" s="25"/>
    </row>
    <row r="2549" spans="9:15" s="167" customFormat="1" ht="15" customHeight="1" x14ac:dyDescent="0.25">
      <c r="I2549" s="25"/>
      <c r="J2549" s="25"/>
      <c r="K2549" s="25"/>
      <c r="L2549" s="25"/>
      <c r="M2549" s="25"/>
      <c r="N2549" s="25"/>
      <c r="O2549" s="25"/>
    </row>
    <row r="2550" spans="9:15" s="167" customFormat="1" ht="15" customHeight="1" x14ac:dyDescent="0.25">
      <c r="I2550" s="25"/>
      <c r="J2550" s="25"/>
      <c r="K2550" s="25"/>
      <c r="L2550" s="25"/>
      <c r="M2550" s="25"/>
      <c r="N2550" s="25"/>
      <c r="O2550" s="25"/>
    </row>
    <row r="2551" spans="9:15" s="167" customFormat="1" ht="15" customHeight="1" x14ac:dyDescent="0.25">
      <c r="I2551" s="25"/>
      <c r="J2551" s="25"/>
      <c r="K2551" s="25"/>
      <c r="L2551" s="25"/>
      <c r="M2551" s="25"/>
      <c r="N2551" s="25"/>
      <c r="O2551" s="25"/>
    </row>
    <row r="2552" spans="9:15" s="167" customFormat="1" ht="15" customHeight="1" x14ac:dyDescent="0.25">
      <c r="I2552" s="25"/>
      <c r="J2552" s="25"/>
      <c r="K2552" s="25"/>
      <c r="L2552" s="25"/>
      <c r="M2552" s="25"/>
      <c r="N2552" s="25"/>
      <c r="O2552" s="25"/>
    </row>
    <row r="2553" spans="9:15" s="167" customFormat="1" ht="15" customHeight="1" x14ac:dyDescent="0.25">
      <c r="I2553" s="25"/>
      <c r="J2553" s="25"/>
      <c r="K2553" s="25"/>
      <c r="L2553" s="25"/>
      <c r="M2553" s="25"/>
      <c r="N2553" s="25"/>
      <c r="O2553" s="25"/>
    </row>
    <row r="2554" spans="9:15" s="167" customFormat="1" ht="15" customHeight="1" x14ac:dyDescent="0.25">
      <c r="I2554" s="25"/>
      <c r="J2554" s="25"/>
      <c r="K2554" s="25"/>
      <c r="L2554" s="25"/>
      <c r="M2554" s="25"/>
      <c r="N2554" s="25"/>
      <c r="O2554" s="25"/>
    </row>
    <row r="2555" spans="9:15" s="167" customFormat="1" ht="15" customHeight="1" x14ac:dyDescent="0.25">
      <c r="I2555" s="25"/>
      <c r="J2555" s="25"/>
      <c r="K2555" s="25"/>
      <c r="L2555" s="25"/>
      <c r="M2555" s="25"/>
      <c r="N2555" s="25"/>
      <c r="O2555" s="25"/>
    </row>
    <row r="2556" spans="9:15" s="167" customFormat="1" ht="15" customHeight="1" x14ac:dyDescent="0.25">
      <c r="I2556" s="25"/>
      <c r="J2556" s="25"/>
      <c r="K2556" s="25"/>
      <c r="L2556" s="25"/>
      <c r="M2556" s="25"/>
      <c r="N2556" s="25"/>
      <c r="O2556" s="25"/>
    </row>
    <row r="2557" spans="9:15" s="167" customFormat="1" ht="15" customHeight="1" x14ac:dyDescent="0.25">
      <c r="I2557" s="25"/>
      <c r="J2557" s="25"/>
      <c r="K2557" s="25"/>
      <c r="L2557" s="25"/>
      <c r="M2557" s="25"/>
      <c r="N2557" s="25"/>
      <c r="O2557" s="25"/>
    </row>
    <row r="2558" spans="9:15" s="167" customFormat="1" ht="15" customHeight="1" x14ac:dyDescent="0.25">
      <c r="I2558" s="25"/>
      <c r="J2558" s="25"/>
      <c r="K2558" s="25"/>
      <c r="L2558" s="25"/>
      <c r="M2558" s="25"/>
      <c r="N2558" s="25"/>
      <c r="O2558" s="25"/>
    </row>
    <row r="2559" spans="9:15" s="167" customFormat="1" ht="15" customHeight="1" x14ac:dyDescent="0.25">
      <c r="I2559" s="25"/>
      <c r="J2559" s="25"/>
      <c r="K2559" s="25"/>
      <c r="L2559" s="25"/>
      <c r="M2559" s="25"/>
      <c r="N2559" s="25"/>
      <c r="O2559" s="25"/>
    </row>
    <row r="2560" spans="9:15" s="167" customFormat="1" ht="15" customHeight="1" x14ac:dyDescent="0.25">
      <c r="I2560" s="25"/>
      <c r="J2560" s="25"/>
      <c r="K2560" s="25"/>
      <c r="L2560" s="25"/>
      <c r="M2560" s="25"/>
      <c r="N2560" s="25"/>
      <c r="O2560" s="25"/>
    </row>
    <row r="2561" spans="9:15" s="167" customFormat="1" ht="15" customHeight="1" x14ac:dyDescent="0.25">
      <c r="I2561" s="25"/>
      <c r="J2561" s="25"/>
      <c r="K2561" s="25"/>
      <c r="L2561" s="25"/>
      <c r="M2561" s="25"/>
      <c r="N2561" s="25"/>
      <c r="O2561" s="25"/>
    </row>
    <row r="2562" spans="9:15" s="167" customFormat="1" ht="15" customHeight="1" x14ac:dyDescent="0.25">
      <c r="I2562" s="25"/>
      <c r="J2562" s="25"/>
      <c r="K2562" s="25"/>
      <c r="L2562" s="25"/>
      <c r="M2562" s="25"/>
      <c r="N2562" s="25"/>
      <c r="O2562" s="25"/>
    </row>
    <row r="2563" spans="9:15" s="167" customFormat="1" ht="15" customHeight="1" x14ac:dyDescent="0.25">
      <c r="I2563" s="25"/>
      <c r="J2563" s="25"/>
      <c r="K2563" s="25"/>
      <c r="L2563" s="25"/>
      <c r="M2563" s="25"/>
      <c r="N2563" s="25"/>
      <c r="O2563" s="25"/>
    </row>
    <row r="2564" spans="9:15" s="167" customFormat="1" ht="15" customHeight="1" x14ac:dyDescent="0.25">
      <c r="I2564" s="25"/>
      <c r="J2564" s="25"/>
      <c r="K2564" s="25"/>
      <c r="L2564" s="25"/>
      <c r="M2564" s="25"/>
      <c r="N2564" s="25"/>
      <c r="O2564" s="25"/>
    </row>
    <row r="2565" spans="9:15" s="167" customFormat="1" ht="15" customHeight="1" x14ac:dyDescent="0.25">
      <c r="I2565" s="25"/>
      <c r="J2565" s="25"/>
      <c r="K2565" s="25"/>
      <c r="L2565" s="25"/>
      <c r="M2565" s="25"/>
      <c r="N2565" s="25"/>
      <c r="O2565" s="25"/>
    </row>
    <row r="2566" spans="9:15" s="167" customFormat="1" ht="15" customHeight="1" x14ac:dyDescent="0.25">
      <c r="I2566" s="25"/>
      <c r="J2566" s="25"/>
      <c r="K2566" s="25"/>
      <c r="L2566" s="25"/>
      <c r="M2566" s="25"/>
      <c r="N2566" s="25"/>
      <c r="O2566" s="25"/>
    </row>
    <row r="2567" spans="9:15" s="167" customFormat="1" ht="15" customHeight="1" x14ac:dyDescent="0.25">
      <c r="I2567" s="25"/>
      <c r="J2567" s="25"/>
      <c r="K2567" s="25"/>
      <c r="L2567" s="25"/>
      <c r="M2567" s="25"/>
      <c r="N2567" s="25"/>
      <c r="O2567" s="25"/>
    </row>
    <row r="2568" spans="9:15" s="167" customFormat="1" ht="15" customHeight="1" x14ac:dyDescent="0.25">
      <c r="I2568" s="25"/>
      <c r="J2568" s="25"/>
      <c r="K2568" s="25"/>
      <c r="L2568" s="25"/>
      <c r="M2568" s="25"/>
      <c r="N2568" s="25"/>
      <c r="O2568" s="25"/>
    </row>
    <row r="2569" spans="9:15" s="167" customFormat="1" ht="15" customHeight="1" x14ac:dyDescent="0.25">
      <c r="I2569" s="25"/>
      <c r="J2569" s="25"/>
      <c r="K2569" s="25"/>
      <c r="L2569" s="25"/>
      <c r="M2569" s="25"/>
      <c r="N2569" s="25"/>
      <c r="O2569" s="25"/>
    </row>
    <row r="2570" spans="9:15" s="167" customFormat="1" ht="15" customHeight="1" x14ac:dyDescent="0.25">
      <c r="I2570" s="25"/>
      <c r="J2570" s="25"/>
      <c r="K2570" s="25"/>
      <c r="L2570" s="25"/>
      <c r="M2570" s="25"/>
      <c r="N2570" s="25"/>
      <c r="O2570" s="25"/>
    </row>
    <row r="2571" spans="9:15" s="167" customFormat="1" ht="15" customHeight="1" x14ac:dyDescent="0.25">
      <c r="I2571" s="25"/>
      <c r="J2571" s="25"/>
      <c r="K2571" s="25"/>
      <c r="L2571" s="25"/>
      <c r="M2571" s="25"/>
      <c r="N2571" s="25"/>
      <c r="O2571" s="25"/>
    </row>
    <row r="2572" spans="9:15" s="167" customFormat="1" ht="15" customHeight="1" x14ac:dyDescent="0.25">
      <c r="I2572" s="25"/>
      <c r="J2572" s="25"/>
      <c r="K2572" s="25"/>
      <c r="L2572" s="25"/>
      <c r="M2572" s="25"/>
      <c r="N2572" s="25"/>
      <c r="O2572" s="25"/>
    </row>
    <row r="2573" spans="9:15" s="167" customFormat="1" ht="15" customHeight="1" x14ac:dyDescent="0.25">
      <c r="I2573" s="25"/>
      <c r="J2573" s="25"/>
      <c r="K2573" s="25"/>
      <c r="L2573" s="25"/>
      <c r="M2573" s="25"/>
      <c r="N2573" s="25"/>
      <c r="O2573" s="25"/>
    </row>
    <row r="2574" spans="9:15" s="167" customFormat="1" ht="15" customHeight="1" x14ac:dyDescent="0.25">
      <c r="I2574" s="25"/>
      <c r="J2574" s="25"/>
      <c r="K2574" s="25"/>
      <c r="L2574" s="25"/>
      <c r="M2574" s="25"/>
      <c r="N2574" s="25"/>
      <c r="O2574" s="25"/>
    </row>
    <row r="2575" spans="9:15" s="167" customFormat="1" ht="15" customHeight="1" x14ac:dyDescent="0.25">
      <c r="I2575" s="25"/>
      <c r="J2575" s="25"/>
      <c r="K2575" s="25"/>
      <c r="L2575" s="25"/>
      <c r="M2575" s="25"/>
      <c r="N2575" s="25"/>
      <c r="O2575" s="25"/>
    </row>
    <row r="2576" spans="9:15" s="167" customFormat="1" ht="15" customHeight="1" x14ac:dyDescent="0.25">
      <c r="I2576" s="25"/>
      <c r="J2576" s="25"/>
      <c r="K2576" s="25"/>
      <c r="L2576" s="25"/>
      <c r="M2576" s="25"/>
      <c r="N2576" s="25"/>
      <c r="O2576" s="25"/>
    </row>
    <row r="2577" spans="9:15" s="167" customFormat="1" ht="15" customHeight="1" x14ac:dyDescent="0.25">
      <c r="I2577" s="25"/>
      <c r="J2577" s="25"/>
      <c r="K2577" s="25"/>
      <c r="L2577" s="25"/>
      <c r="M2577" s="25"/>
      <c r="N2577" s="25"/>
      <c r="O2577" s="25"/>
    </row>
    <row r="2578" spans="9:15" s="167" customFormat="1" ht="15" customHeight="1" x14ac:dyDescent="0.25">
      <c r="I2578" s="25"/>
      <c r="J2578" s="25"/>
      <c r="K2578" s="25"/>
      <c r="L2578" s="25"/>
      <c r="M2578" s="25"/>
      <c r="N2578" s="25"/>
      <c r="O2578" s="25"/>
    </row>
    <row r="2579" spans="9:15" s="167" customFormat="1" ht="15" customHeight="1" x14ac:dyDescent="0.25">
      <c r="I2579" s="25"/>
      <c r="J2579" s="25"/>
      <c r="K2579" s="25"/>
      <c r="L2579" s="25"/>
      <c r="M2579" s="25"/>
      <c r="N2579" s="25"/>
      <c r="O2579" s="25"/>
    </row>
    <row r="2580" spans="9:15" s="167" customFormat="1" ht="15" customHeight="1" x14ac:dyDescent="0.25">
      <c r="I2580" s="25"/>
      <c r="J2580" s="25"/>
      <c r="K2580" s="25"/>
      <c r="L2580" s="25"/>
      <c r="M2580" s="25"/>
      <c r="N2580" s="25"/>
      <c r="O2580" s="25"/>
    </row>
    <row r="2581" spans="9:15" s="167" customFormat="1" ht="15" customHeight="1" x14ac:dyDescent="0.25">
      <c r="I2581" s="25"/>
      <c r="J2581" s="25"/>
      <c r="K2581" s="25"/>
      <c r="L2581" s="25"/>
      <c r="M2581" s="25"/>
      <c r="N2581" s="25"/>
      <c r="O2581" s="25"/>
    </row>
    <row r="2582" spans="9:15" s="167" customFormat="1" ht="15" customHeight="1" x14ac:dyDescent="0.25">
      <c r="I2582" s="25"/>
      <c r="J2582" s="25"/>
      <c r="K2582" s="25"/>
      <c r="L2582" s="25"/>
      <c r="M2582" s="25"/>
      <c r="N2582" s="25"/>
      <c r="O2582" s="25"/>
    </row>
    <row r="2583" spans="9:15" s="167" customFormat="1" ht="15" customHeight="1" x14ac:dyDescent="0.25">
      <c r="I2583" s="25"/>
      <c r="J2583" s="25"/>
      <c r="K2583" s="25"/>
      <c r="L2583" s="25"/>
      <c r="M2583" s="25"/>
      <c r="N2583" s="25"/>
      <c r="O2583" s="25"/>
    </row>
    <row r="2584" spans="9:15" s="167" customFormat="1" ht="15" customHeight="1" x14ac:dyDescent="0.25">
      <c r="I2584" s="25"/>
      <c r="J2584" s="25"/>
      <c r="K2584" s="25"/>
      <c r="L2584" s="25"/>
      <c r="M2584" s="25"/>
      <c r="N2584" s="25"/>
      <c r="O2584" s="25"/>
    </row>
    <row r="2585" spans="9:15" s="167" customFormat="1" ht="15" customHeight="1" x14ac:dyDescent="0.25">
      <c r="I2585" s="25"/>
      <c r="J2585" s="25"/>
      <c r="K2585" s="25"/>
      <c r="L2585" s="25"/>
      <c r="M2585" s="25"/>
      <c r="N2585" s="25"/>
      <c r="O2585" s="25"/>
    </row>
    <row r="2586" spans="9:15" s="167" customFormat="1" ht="15" customHeight="1" x14ac:dyDescent="0.25">
      <c r="I2586" s="25"/>
      <c r="J2586" s="25"/>
      <c r="K2586" s="25"/>
      <c r="L2586" s="25"/>
      <c r="M2586" s="25"/>
      <c r="N2586" s="25"/>
      <c r="O2586" s="25"/>
    </row>
    <row r="2587" spans="9:15" s="167" customFormat="1" ht="15" customHeight="1" x14ac:dyDescent="0.25">
      <c r="I2587" s="25"/>
      <c r="J2587" s="25"/>
      <c r="K2587" s="25"/>
      <c r="L2587" s="25"/>
      <c r="M2587" s="25"/>
      <c r="N2587" s="25"/>
      <c r="O2587" s="25"/>
    </row>
    <row r="2588" spans="9:15" s="167" customFormat="1" ht="15" customHeight="1" x14ac:dyDescent="0.25">
      <c r="I2588" s="25"/>
      <c r="J2588" s="25"/>
      <c r="K2588" s="25"/>
      <c r="L2588" s="25"/>
      <c r="M2588" s="25"/>
      <c r="N2588" s="25"/>
      <c r="O2588" s="25"/>
    </row>
    <row r="2589" spans="9:15" s="167" customFormat="1" ht="15" customHeight="1" x14ac:dyDescent="0.25">
      <c r="I2589" s="25"/>
      <c r="J2589" s="25"/>
      <c r="K2589" s="25"/>
      <c r="L2589" s="25"/>
      <c r="M2589" s="25"/>
      <c r="N2589" s="25"/>
      <c r="O2589" s="25"/>
    </row>
    <row r="2590" spans="9:15" s="167" customFormat="1" ht="15" customHeight="1" x14ac:dyDescent="0.25">
      <c r="I2590" s="25"/>
      <c r="J2590" s="25"/>
      <c r="K2590" s="25"/>
      <c r="L2590" s="25"/>
      <c r="M2590" s="25"/>
      <c r="N2590" s="25"/>
      <c r="O2590" s="25"/>
    </row>
    <row r="2591" spans="9:15" s="167" customFormat="1" ht="15" customHeight="1" x14ac:dyDescent="0.25">
      <c r="I2591" s="25"/>
      <c r="J2591" s="25"/>
      <c r="K2591" s="25"/>
      <c r="L2591" s="25"/>
      <c r="M2591" s="25"/>
      <c r="N2591" s="25"/>
      <c r="O2591" s="25"/>
    </row>
    <row r="2592" spans="9:15" s="167" customFormat="1" ht="15" customHeight="1" x14ac:dyDescent="0.25">
      <c r="I2592" s="25"/>
      <c r="J2592" s="25"/>
      <c r="K2592" s="25"/>
      <c r="L2592" s="25"/>
      <c r="M2592" s="25"/>
      <c r="N2592" s="25"/>
      <c r="O2592" s="25"/>
    </row>
    <row r="2593" spans="9:15" s="167" customFormat="1" ht="15" customHeight="1" x14ac:dyDescent="0.25">
      <c r="I2593" s="25"/>
      <c r="J2593" s="25"/>
      <c r="K2593" s="25"/>
      <c r="L2593" s="25"/>
      <c r="M2593" s="25"/>
      <c r="N2593" s="25"/>
      <c r="O2593" s="25"/>
    </row>
    <row r="2594" spans="9:15" s="167" customFormat="1" ht="15" customHeight="1" x14ac:dyDescent="0.25">
      <c r="I2594" s="25"/>
      <c r="J2594" s="25"/>
      <c r="K2594" s="25"/>
      <c r="L2594" s="25"/>
      <c r="M2594" s="25"/>
      <c r="N2594" s="25"/>
      <c r="O2594" s="25"/>
    </row>
    <row r="2595" spans="9:15" s="167" customFormat="1" ht="15" customHeight="1" x14ac:dyDescent="0.25">
      <c r="I2595" s="25"/>
      <c r="J2595" s="25"/>
      <c r="K2595" s="25"/>
      <c r="L2595" s="25"/>
      <c r="M2595" s="25"/>
      <c r="N2595" s="25"/>
      <c r="O2595" s="25"/>
    </row>
    <row r="2596" spans="9:15" s="167" customFormat="1" ht="15" customHeight="1" x14ac:dyDescent="0.25">
      <c r="I2596" s="25"/>
      <c r="J2596" s="25"/>
      <c r="K2596" s="25"/>
      <c r="L2596" s="25"/>
      <c r="M2596" s="25"/>
      <c r="N2596" s="25"/>
      <c r="O2596" s="25"/>
    </row>
    <row r="2597" spans="9:15" s="167" customFormat="1" ht="15" customHeight="1" x14ac:dyDescent="0.25">
      <c r="I2597" s="25"/>
      <c r="J2597" s="25"/>
      <c r="K2597" s="25"/>
      <c r="L2597" s="25"/>
      <c r="M2597" s="25"/>
      <c r="N2597" s="25"/>
      <c r="O2597" s="25"/>
    </row>
    <row r="2598" spans="9:15" s="167" customFormat="1" ht="15" customHeight="1" x14ac:dyDescent="0.25">
      <c r="I2598" s="25"/>
      <c r="J2598" s="25"/>
      <c r="K2598" s="25"/>
      <c r="L2598" s="25"/>
      <c r="M2598" s="25"/>
      <c r="N2598" s="25"/>
      <c r="O2598" s="25"/>
    </row>
    <row r="2599" spans="9:15" s="167" customFormat="1" ht="15" customHeight="1" x14ac:dyDescent="0.25">
      <c r="I2599" s="25"/>
      <c r="J2599" s="25"/>
      <c r="K2599" s="25"/>
      <c r="L2599" s="25"/>
      <c r="M2599" s="25"/>
      <c r="N2599" s="25"/>
      <c r="O2599" s="25"/>
    </row>
    <row r="2600" spans="9:15" s="167" customFormat="1" ht="15" customHeight="1" x14ac:dyDescent="0.25">
      <c r="I2600" s="25"/>
      <c r="J2600" s="25"/>
      <c r="K2600" s="25"/>
      <c r="L2600" s="25"/>
      <c r="M2600" s="25"/>
      <c r="N2600" s="25"/>
      <c r="O2600" s="25"/>
    </row>
    <row r="2601" spans="9:15" s="167" customFormat="1" ht="15" customHeight="1" x14ac:dyDescent="0.25">
      <c r="I2601" s="25"/>
      <c r="J2601" s="25"/>
      <c r="K2601" s="25"/>
      <c r="L2601" s="25"/>
      <c r="M2601" s="25"/>
      <c r="N2601" s="25"/>
      <c r="O2601" s="25"/>
    </row>
    <row r="2602" spans="9:15" s="167" customFormat="1" ht="15" customHeight="1" x14ac:dyDescent="0.25">
      <c r="I2602" s="25"/>
      <c r="J2602" s="25"/>
      <c r="K2602" s="25"/>
      <c r="L2602" s="25"/>
      <c r="M2602" s="25"/>
      <c r="N2602" s="25"/>
      <c r="O2602" s="25"/>
    </row>
    <row r="2603" spans="9:15" s="167" customFormat="1" ht="15" customHeight="1" x14ac:dyDescent="0.25">
      <c r="I2603" s="25"/>
      <c r="J2603" s="25"/>
      <c r="K2603" s="25"/>
      <c r="L2603" s="25"/>
      <c r="M2603" s="25"/>
      <c r="N2603" s="25"/>
      <c r="O2603" s="25"/>
    </row>
    <row r="2604" spans="9:15" s="167" customFormat="1" ht="15" customHeight="1" x14ac:dyDescent="0.25">
      <c r="I2604" s="25"/>
      <c r="J2604" s="25"/>
      <c r="K2604" s="25"/>
      <c r="L2604" s="25"/>
      <c r="M2604" s="25"/>
      <c r="N2604" s="25"/>
      <c r="O2604" s="25"/>
    </row>
    <row r="2605" spans="9:15" s="167" customFormat="1" ht="15" customHeight="1" x14ac:dyDescent="0.25">
      <c r="I2605" s="25"/>
      <c r="J2605" s="25"/>
      <c r="K2605" s="25"/>
      <c r="L2605" s="25"/>
      <c r="M2605" s="25"/>
      <c r="N2605" s="25"/>
      <c r="O2605" s="25"/>
    </row>
    <row r="2606" spans="9:15" s="167" customFormat="1" ht="15" customHeight="1" x14ac:dyDescent="0.25">
      <c r="I2606" s="25"/>
      <c r="J2606" s="25"/>
      <c r="K2606" s="25"/>
      <c r="L2606" s="25"/>
      <c r="M2606" s="25"/>
      <c r="N2606" s="25"/>
      <c r="O2606" s="25"/>
    </row>
    <row r="2607" spans="9:15" s="167" customFormat="1" ht="15" customHeight="1" x14ac:dyDescent="0.25">
      <c r="I2607" s="25"/>
      <c r="J2607" s="25"/>
      <c r="K2607" s="25"/>
      <c r="L2607" s="25"/>
      <c r="M2607" s="25"/>
      <c r="N2607" s="25"/>
      <c r="O2607" s="25"/>
    </row>
    <row r="2608" spans="9:15" s="167" customFormat="1" ht="15" customHeight="1" x14ac:dyDescent="0.25">
      <c r="I2608" s="25"/>
      <c r="J2608" s="25"/>
      <c r="K2608" s="25"/>
      <c r="L2608" s="25"/>
      <c r="M2608" s="25"/>
      <c r="N2608" s="25"/>
      <c r="O2608" s="25"/>
    </row>
    <row r="2609" spans="9:15" s="167" customFormat="1" ht="15" customHeight="1" x14ac:dyDescent="0.25">
      <c r="I2609" s="25"/>
      <c r="J2609" s="25"/>
      <c r="K2609" s="25"/>
      <c r="L2609" s="25"/>
      <c r="M2609" s="25"/>
      <c r="N2609" s="25"/>
      <c r="O2609" s="25"/>
    </row>
    <row r="2610" spans="9:15" s="167" customFormat="1" ht="15" customHeight="1" x14ac:dyDescent="0.25">
      <c r="I2610" s="25"/>
      <c r="J2610" s="25"/>
      <c r="K2610" s="25"/>
      <c r="L2610" s="25"/>
      <c r="M2610" s="25"/>
      <c r="N2610" s="25"/>
      <c r="O2610" s="25"/>
    </row>
    <row r="2611" spans="9:15" s="167" customFormat="1" ht="15" customHeight="1" x14ac:dyDescent="0.25">
      <c r="I2611" s="25"/>
      <c r="J2611" s="25"/>
      <c r="K2611" s="25"/>
      <c r="L2611" s="25"/>
      <c r="M2611" s="25"/>
      <c r="N2611" s="25"/>
      <c r="O2611" s="25"/>
    </row>
    <row r="2612" spans="9:15" s="167" customFormat="1" ht="15" customHeight="1" x14ac:dyDescent="0.25">
      <c r="I2612" s="25"/>
      <c r="J2612" s="25"/>
      <c r="K2612" s="25"/>
      <c r="L2612" s="25"/>
      <c r="M2612" s="25"/>
      <c r="N2612" s="25"/>
      <c r="O2612" s="25"/>
    </row>
    <row r="2613" spans="9:15" s="167" customFormat="1" ht="15" customHeight="1" x14ac:dyDescent="0.25">
      <c r="I2613" s="25"/>
      <c r="J2613" s="25"/>
      <c r="K2613" s="25"/>
      <c r="L2613" s="25"/>
      <c r="M2613" s="25"/>
      <c r="N2613" s="25"/>
      <c r="O2613" s="25"/>
    </row>
    <row r="2614" spans="9:15" s="167" customFormat="1" ht="15" customHeight="1" x14ac:dyDescent="0.25">
      <c r="I2614" s="25"/>
      <c r="J2614" s="25"/>
      <c r="K2614" s="25"/>
      <c r="L2614" s="25"/>
      <c r="M2614" s="25"/>
      <c r="N2614" s="25"/>
      <c r="O2614" s="25"/>
    </row>
    <row r="2615" spans="9:15" s="167" customFormat="1" ht="15" customHeight="1" x14ac:dyDescent="0.25">
      <c r="I2615" s="25"/>
      <c r="J2615" s="25"/>
      <c r="K2615" s="25"/>
      <c r="L2615" s="25"/>
      <c r="M2615" s="25"/>
      <c r="N2615" s="25"/>
      <c r="O2615" s="25"/>
    </row>
    <row r="2616" spans="9:15" s="167" customFormat="1" ht="15" customHeight="1" x14ac:dyDescent="0.25">
      <c r="I2616" s="25"/>
      <c r="J2616" s="25"/>
      <c r="K2616" s="25"/>
      <c r="L2616" s="25"/>
      <c r="M2616" s="25"/>
      <c r="N2616" s="25"/>
      <c r="O2616" s="25"/>
    </row>
    <row r="2617" spans="9:15" s="167" customFormat="1" ht="15" customHeight="1" x14ac:dyDescent="0.25">
      <c r="I2617" s="25"/>
      <c r="J2617" s="25"/>
      <c r="K2617" s="25"/>
      <c r="L2617" s="25"/>
      <c r="M2617" s="25"/>
      <c r="N2617" s="25"/>
      <c r="O2617" s="25"/>
    </row>
    <row r="2618" spans="9:15" s="167" customFormat="1" ht="15" customHeight="1" x14ac:dyDescent="0.25">
      <c r="I2618" s="25"/>
      <c r="J2618" s="25"/>
      <c r="K2618" s="25"/>
      <c r="L2618" s="25"/>
      <c r="M2618" s="25"/>
      <c r="N2618" s="25"/>
      <c r="O2618" s="25"/>
    </row>
    <row r="2619" spans="9:15" s="167" customFormat="1" ht="15" customHeight="1" x14ac:dyDescent="0.25">
      <c r="I2619" s="25"/>
      <c r="J2619" s="25"/>
      <c r="K2619" s="25"/>
      <c r="L2619" s="25"/>
      <c r="M2619" s="25"/>
      <c r="N2619" s="25"/>
      <c r="O2619" s="25"/>
    </row>
    <row r="2620" spans="9:15" s="167" customFormat="1" ht="15" customHeight="1" x14ac:dyDescent="0.25">
      <c r="I2620" s="25"/>
      <c r="J2620" s="25"/>
      <c r="K2620" s="25"/>
      <c r="L2620" s="25"/>
      <c r="M2620" s="25"/>
      <c r="N2620" s="25"/>
      <c r="O2620" s="25"/>
    </row>
    <row r="2621" spans="9:15" s="167" customFormat="1" ht="15" customHeight="1" x14ac:dyDescent="0.25">
      <c r="I2621" s="25"/>
      <c r="J2621" s="25"/>
      <c r="K2621" s="25"/>
      <c r="L2621" s="25"/>
      <c r="M2621" s="25"/>
      <c r="N2621" s="25"/>
      <c r="O2621" s="25"/>
    </row>
    <row r="2622" spans="9:15" s="167" customFormat="1" ht="15" customHeight="1" x14ac:dyDescent="0.25">
      <c r="I2622" s="25"/>
      <c r="J2622" s="25"/>
      <c r="K2622" s="25"/>
      <c r="L2622" s="25"/>
      <c r="M2622" s="25"/>
      <c r="N2622" s="25"/>
      <c r="O2622" s="25"/>
    </row>
    <row r="2623" spans="9:15" s="167" customFormat="1" ht="15" customHeight="1" x14ac:dyDescent="0.25">
      <c r="I2623" s="25"/>
      <c r="J2623" s="25"/>
      <c r="K2623" s="25"/>
      <c r="L2623" s="25"/>
      <c r="M2623" s="25"/>
      <c r="N2623" s="25"/>
      <c r="O2623" s="25"/>
    </row>
    <row r="2624" spans="9:15" s="167" customFormat="1" ht="15" customHeight="1" x14ac:dyDescent="0.25">
      <c r="I2624" s="25"/>
      <c r="J2624" s="25"/>
      <c r="K2624" s="25"/>
      <c r="L2624" s="25"/>
      <c r="M2624" s="25"/>
      <c r="N2624" s="25"/>
      <c r="O2624" s="25"/>
    </row>
    <row r="2625" spans="9:15" s="167" customFormat="1" ht="15" customHeight="1" x14ac:dyDescent="0.25">
      <c r="I2625" s="25"/>
      <c r="J2625" s="25"/>
      <c r="K2625" s="25"/>
      <c r="L2625" s="25"/>
      <c r="M2625" s="25"/>
      <c r="N2625" s="25"/>
      <c r="O2625" s="25"/>
    </row>
    <row r="2626" spans="9:15" s="167" customFormat="1" ht="15" customHeight="1" x14ac:dyDescent="0.25">
      <c r="I2626" s="25"/>
      <c r="J2626" s="25"/>
      <c r="K2626" s="25"/>
      <c r="L2626" s="25"/>
      <c r="M2626" s="25"/>
      <c r="N2626" s="25"/>
      <c r="O2626" s="25"/>
    </row>
    <row r="2627" spans="9:15" s="167" customFormat="1" ht="15" customHeight="1" x14ac:dyDescent="0.25">
      <c r="I2627" s="25"/>
      <c r="J2627" s="25"/>
      <c r="K2627" s="25"/>
      <c r="L2627" s="25"/>
      <c r="M2627" s="25"/>
      <c r="N2627" s="25"/>
      <c r="O2627" s="25"/>
    </row>
    <row r="2628" spans="9:15" s="167" customFormat="1" ht="15" customHeight="1" x14ac:dyDescent="0.25">
      <c r="I2628" s="25"/>
      <c r="J2628" s="25"/>
      <c r="K2628" s="25"/>
      <c r="L2628" s="25"/>
      <c r="M2628" s="25"/>
      <c r="N2628" s="25"/>
      <c r="O2628" s="25"/>
    </row>
    <row r="2629" spans="9:15" s="167" customFormat="1" ht="15" customHeight="1" x14ac:dyDescent="0.25">
      <c r="I2629" s="25"/>
      <c r="J2629" s="25"/>
      <c r="K2629" s="25"/>
      <c r="L2629" s="25"/>
      <c r="M2629" s="25"/>
      <c r="N2629" s="25"/>
      <c r="O2629" s="25"/>
    </row>
    <row r="2630" spans="9:15" s="167" customFormat="1" ht="15" customHeight="1" x14ac:dyDescent="0.25">
      <c r="I2630" s="25"/>
      <c r="J2630" s="25"/>
      <c r="K2630" s="25"/>
      <c r="L2630" s="25"/>
      <c r="M2630" s="25"/>
      <c r="N2630" s="25"/>
      <c r="O2630" s="25"/>
    </row>
    <row r="2631" spans="9:15" s="167" customFormat="1" ht="15" customHeight="1" x14ac:dyDescent="0.25">
      <c r="I2631" s="25"/>
      <c r="J2631" s="25"/>
      <c r="K2631" s="25"/>
      <c r="L2631" s="25"/>
      <c r="M2631" s="25"/>
      <c r="N2631" s="25"/>
      <c r="O2631" s="25"/>
    </row>
    <row r="2632" spans="9:15" s="167" customFormat="1" ht="15" customHeight="1" x14ac:dyDescent="0.25">
      <c r="I2632" s="25"/>
      <c r="J2632" s="25"/>
      <c r="K2632" s="25"/>
      <c r="L2632" s="25"/>
      <c r="M2632" s="25"/>
      <c r="N2632" s="25"/>
      <c r="O2632" s="25"/>
    </row>
    <row r="2633" spans="9:15" s="167" customFormat="1" ht="15" customHeight="1" x14ac:dyDescent="0.25">
      <c r="I2633" s="25"/>
      <c r="J2633" s="25"/>
      <c r="K2633" s="25"/>
      <c r="L2633" s="25"/>
      <c r="M2633" s="25"/>
      <c r="N2633" s="25"/>
      <c r="O2633" s="25"/>
    </row>
    <row r="2634" spans="9:15" s="167" customFormat="1" ht="15" customHeight="1" x14ac:dyDescent="0.25">
      <c r="I2634" s="25"/>
      <c r="J2634" s="25"/>
      <c r="K2634" s="25"/>
      <c r="L2634" s="25"/>
      <c r="M2634" s="25"/>
      <c r="N2634" s="25"/>
      <c r="O2634" s="25"/>
    </row>
    <row r="2635" spans="9:15" s="167" customFormat="1" ht="15" customHeight="1" x14ac:dyDescent="0.25">
      <c r="I2635" s="25"/>
      <c r="J2635" s="25"/>
      <c r="K2635" s="25"/>
      <c r="L2635" s="25"/>
      <c r="M2635" s="25"/>
      <c r="N2635" s="25"/>
      <c r="O2635" s="25"/>
    </row>
    <row r="2636" spans="9:15" s="167" customFormat="1" ht="15" customHeight="1" x14ac:dyDescent="0.25">
      <c r="I2636" s="25"/>
      <c r="J2636" s="25"/>
      <c r="K2636" s="25"/>
      <c r="L2636" s="25"/>
      <c r="M2636" s="25"/>
      <c r="N2636" s="25"/>
      <c r="O2636" s="25"/>
    </row>
    <row r="2637" spans="9:15" s="167" customFormat="1" ht="15" customHeight="1" x14ac:dyDescent="0.25">
      <c r="I2637" s="25"/>
      <c r="J2637" s="25"/>
      <c r="K2637" s="25"/>
      <c r="L2637" s="25"/>
      <c r="M2637" s="25"/>
      <c r="N2637" s="25"/>
      <c r="O2637" s="25"/>
    </row>
    <row r="2638" spans="9:15" s="167" customFormat="1" ht="15" customHeight="1" x14ac:dyDescent="0.25">
      <c r="I2638" s="25"/>
      <c r="J2638" s="25"/>
      <c r="K2638" s="25"/>
      <c r="L2638" s="25"/>
      <c r="M2638" s="25"/>
      <c r="N2638" s="25"/>
      <c r="O2638" s="25"/>
    </row>
    <row r="2639" spans="9:15" s="167" customFormat="1" ht="15" customHeight="1" x14ac:dyDescent="0.25">
      <c r="I2639" s="25"/>
      <c r="J2639" s="25"/>
      <c r="K2639" s="25"/>
      <c r="L2639" s="25"/>
      <c r="M2639" s="25"/>
      <c r="N2639" s="25"/>
      <c r="O2639" s="25"/>
    </row>
    <row r="2640" spans="9:15" s="167" customFormat="1" ht="15" customHeight="1" x14ac:dyDescent="0.25">
      <c r="I2640" s="25"/>
      <c r="J2640" s="25"/>
      <c r="K2640" s="25"/>
      <c r="L2640" s="25"/>
      <c r="M2640" s="25"/>
      <c r="N2640" s="25"/>
      <c r="O2640" s="25"/>
    </row>
    <row r="2641" spans="9:15" s="167" customFormat="1" ht="15" customHeight="1" x14ac:dyDescent="0.25">
      <c r="I2641" s="25"/>
      <c r="J2641" s="25"/>
      <c r="K2641" s="25"/>
      <c r="L2641" s="25"/>
      <c r="M2641" s="25"/>
      <c r="N2641" s="25"/>
      <c r="O2641" s="25"/>
    </row>
    <row r="2642" spans="9:15" s="167" customFormat="1" ht="15" customHeight="1" x14ac:dyDescent="0.25">
      <c r="I2642" s="25"/>
      <c r="J2642" s="25"/>
      <c r="K2642" s="25"/>
      <c r="L2642" s="25"/>
      <c r="M2642" s="25"/>
      <c r="N2642" s="25"/>
      <c r="O2642" s="25"/>
    </row>
    <row r="2643" spans="9:15" s="167" customFormat="1" ht="15" customHeight="1" x14ac:dyDescent="0.25">
      <c r="I2643" s="25"/>
      <c r="J2643" s="25"/>
      <c r="K2643" s="25"/>
      <c r="L2643" s="25"/>
      <c r="M2643" s="25"/>
      <c r="N2643" s="25"/>
      <c r="O2643" s="25"/>
    </row>
    <row r="2644" spans="9:15" s="167" customFormat="1" ht="15" customHeight="1" x14ac:dyDescent="0.25">
      <c r="I2644" s="25"/>
      <c r="J2644" s="25"/>
      <c r="K2644" s="25"/>
      <c r="L2644" s="25"/>
      <c r="M2644" s="25"/>
      <c r="N2644" s="25"/>
      <c r="O2644" s="25"/>
    </row>
    <row r="2645" spans="9:15" s="167" customFormat="1" ht="15" customHeight="1" x14ac:dyDescent="0.25">
      <c r="I2645" s="25"/>
      <c r="J2645" s="25"/>
      <c r="K2645" s="25"/>
      <c r="L2645" s="25"/>
      <c r="M2645" s="25"/>
      <c r="N2645" s="25"/>
      <c r="O2645" s="25"/>
    </row>
    <row r="2646" spans="9:15" s="167" customFormat="1" ht="15" customHeight="1" x14ac:dyDescent="0.25">
      <c r="I2646" s="25"/>
      <c r="J2646" s="25"/>
      <c r="K2646" s="25"/>
      <c r="L2646" s="25"/>
      <c r="M2646" s="25"/>
      <c r="N2646" s="25"/>
      <c r="O2646" s="25"/>
    </row>
    <row r="2647" spans="9:15" s="167" customFormat="1" ht="15" customHeight="1" x14ac:dyDescent="0.25">
      <c r="I2647" s="25"/>
      <c r="J2647" s="25"/>
      <c r="K2647" s="25"/>
      <c r="L2647" s="25"/>
      <c r="M2647" s="25"/>
      <c r="N2647" s="25"/>
      <c r="O2647" s="25"/>
    </row>
    <row r="2648" spans="9:15" s="167" customFormat="1" ht="15" customHeight="1" x14ac:dyDescent="0.25">
      <c r="I2648" s="25"/>
      <c r="J2648" s="25"/>
      <c r="K2648" s="25"/>
      <c r="L2648" s="25"/>
      <c r="M2648" s="25"/>
      <c r="N2648" s="25"/>
      <c r="O2648" s="25"/>
    </row>
    <row r="2649" spans="9:15" s="167" customFormat="1" ht="15" customHeight="1" x14ac:dyDescent="0.25">
      <c r="I2649" s="25"/>
      <c r="J2649" s="25"/>
      <c r="K2649" s="25"/>
      <c r="L2649" s="25"/>
      <c r="M2649" s="25"/>
      <c r="N2649" s="25"/>
      <c r="O2649" s="25"/>
    </row>
    <row r="2650" spans="9:15" s="167" customFormat="1" ht="15" customHeight="1" x14ac:dyDescent="0.25">
      <c r="I2650" s="25"/>
      <c r="J2650" s="25"/>
      <c r="K2650" s="25"/>
      <c r="L2650" s="25"/>
      <c r="M2650" s="25"/>
      <c r="N2650" s="25"/>
      <c r="O2650" s="25"/>
    </row>
    <row r="2651" spans="9:15" s="167" customFormat="1" ht="15" customHeight="1" x14ac:dyDescent="0.25">
      <c r="I2651" s="25"/>
      <c r="J2651" s="25"/>
      <c r="K2651" s="25"/>
      <c r="L2651" s="25"/>
      <c r="M2651" s="25"/>
      <c r="N2651" s="25"/>
      <c r="O2651" s="25"/>
    </row>
    <row r="2652" spans="9:15" s="167" customFormat="1" ht="15" customHeight="1" x14ac:dyDescent="0.25">
      <c r="I2652" s="25"/>
      <c r="J2652" s="25"/>
      <c r="K2652" s="25"/>
      <c r="L2652" s="25"/>
      <c r="M2652" s="25"/>
      <c r="N2652" s="25"/>
      <c r="O2652" s="25"/>
    </row>
    <row r="2653" spans="9:15" s="167" customFormat="1" ht="15" customHeight="1" x14ac:dyDescent="0.25">
      <c r="I2653" s="25"/>
      <c r="J2653" s="25"/>
      <c r="K2653" s="25"/>
      <c r="L2653" s="25"/>
      <c r="M2653" s="25"/>
      <c r="N2653" s="25"/>
      <c r="O2653" s="25"/>
    </row>
    <row r="2654" spans="9:15" s="167" customFormat="1" ht="15" customHeight="1" x14ac:dyDescent="0.25">
      <c r="I2654" s="25"/>
      <c r="J2654" s="25"/>
      <c r="K2654" s="25"/>
      <c r="L2654" s="25"/>
      <c r="M2654" s="25"/>
      <c r="N2654" s="25"/>
      <c r="O2654" s="25"/>
    </row>
    <row r="2655" spans="9:15" s="167" customFormat="1" ht="15" customHeight="1" x14ac:dyDescent="0.25">
      <c r="I2655" s="25"/>
      <c r="J2655" s="25"/>
      <c r="K2655" s="25"/>
      <c r="L2655" s="25"/>
      <c r="M2655" s="25"/>
      <c r="N2655" s="25"/>
      <c r="O2655" s="25"/>
    </row>
    <row r="2656" spans="9:15" s="167" customFormat="1" ht="15" customHeight="1" x14ac:dyDescent="0.25">
      <c r="I2656" s="25"/>
      <c r="J2656" s="25"/>
      <c r="K2656" s="25"/>
      <c r="L2656" s="25"/>
      <c r="M2656" s="25"/>
      <c r="N2656" s="25"/>
      <c r="O2656" s="25"/>
    </row>
    <row r="2657" spans="9:15" s="167" customFormat="1" ht="15" customHeight="1" x14ac:dyDescent="0.25">
      <c r="I2657" s="25"/>
      <c r="J2657" s="25"/>
      <c r="K2657" s="25"/>
      <c r="L2657" s="25"/>
      <c r="M2657" s="25"/>
      <c r="N2657" s="25"/>
      <c r="O2657" s="25"/>
    </row>
    <row r="2658" spans="9:15" s="167" customFormat="1" ht="15" customHeight="1" x14ac:dyDescent="0.25">
      <c r="I2658" s="25"/>
      <c r="J2658" s="25"/>
      <c r="K2658" s="25"/>
      <c r="L2658" s="25"/>
      <c r="M2658" s="25"/>
      <c r="N2658" s="25"/>
      <c r="O2658" s="25"/>
    </row>
    <row r="2659" spans="9:15" s="167" customFormat="1" ht="15" customHeight="1" x14ac:dyDescent="0.25">
      <c r="I2659" s="25"/>
      <c r="J2659" s="25"/>
      <c r="K2659" s="25"/>
      <c r="L2659" s="25"/>
      <c r="M2659" s="25"/>
      <c r="N2659" s="25"/>
      <c r="O2659" s="25"/>
    </row>
    <row r="2660" spans="9:15" s="167" customFormat="1" ht="15" customHeight="1" x14ac:dyDescent="0.25">
      <c r="I2660" s="25"/>
      <c r="J2660" s="25"/>
      <c r="K2660" s="25"/>
      <c r="L2660" s="25"/>
      <c r="M2660" s="25"/>
      <c r="N2660" s="25"/>
      <c r="O2660" s="25"/>
    </row>
    <row r="2661" spans="9:15" s="167" customFormat="1" ht="15" customHeight="1" x14ac:dyDescent="0.25">
      <c r="I2661" s="25"/>
      <c r="J2661" s="25"/>
      <c r="K2661" s="25"/>
      <c r="L2661" s="25"/>
      <c r="M2661" s="25"/>
      <c r="N2661" s="25"/>
      <c r="O2661" s="25"/>
    </row>
    <row r="2662" spans="9:15" s="167" customFormat="1" ht="15" customHeight="1" x14ac:dyDescent="0.25">
      <c r="I2662" s="25"/>
      <c r="J2662" s="25"/>
      <c r="K2662" s="25"/>
      <c r="L2662" s="25"/>
      <c r="M2662" s="25"/>
      <c r="N2662" s="25"/>
      <c r="O2662" s="25"/>
    </row>
    <row r="2663" spans="9:15" s="167" customFormat="1" ht="15" customHeight="1" x14ac:dyDescent="0.25">
      <c r="I2663" s="25"/>
      <c r="J2663" s="25"/>
      <c r="K2663" s="25"/>
      <c r="L2663" s="25"/>
      <c r="M2663" s="25"/>
      <c r="N2663" s="25"/>
      <c r="O2663" s="25"/>
    </row>
    <row r="2664" spans="9:15" s="167" customFormat="1" ht="15" customHeight="1" x14ac:dyDescent="0.25">
      <c r="I2664" s="25"/>
      <c r="J2664" s="25"/>
      <c r="K2664" s="25"/>
      <c r="L2664" s="25"/>
      <c r="M2664" s="25"/>
      <c r="N2664" s="25"/>
      <c r="O2664" s="25"/>
    </row>
    <row r="2665" spans="9:15" s="167" customFormat="1" ht="15" customHeight="1" x14ac:dyDescent="0.25">
      <c r="I2665" s="25"/>
      <c r="J2665" s="25"/>
      <c r="K2665" s="25"/>
      <c r="L2665" s="25"/>
      <c r="M2665" s="25"/>
      <c r="N2665" s="25"/>
      <c r="O2665" s="25"/>
    </row>
    <row r="2666" spans="9:15" s="167" customFormat="1" ht="15" customHeight="1" x14ac:dyDescent="0.25">
      <c r="I2666" s="25"/>
      <c r="J2666" s="25"/>
      <c r="K2666" s="25"/>
      <c r="L2666" s="25"/>
      <c r="M2666" s="25"/>
      <c r="N2666" s="25"/>
      <c r="O2666" s="25"/>
    </row>
    <row r="2667" spans="9:15" s="167" customFormat="1" ht="15" customHeight="1" x14ac:dyDescent="0.25">
      <c r="I2667" s="25"/>
      <c r="J2667" s="25"/>
      <c r="K2667" s="25"/>
      <c r="L2667" s="25"/>
      <c r="M2667" s="25"/>
      <c r="N2667" s="25"/>
      <c r="O2667" s="25"/>
    </row>
    <row r="2668" spans="9:15" s="167" customFormat="1" ht="15" customHeight="1" x14ac:dyDescent="0.25">
      <c r="I2668" s="25"/>
      <c r="J2668" s="25"/>
      <c r="K2668" s="25"/>
      <c r="L2668" s="25"/>
      <c r="M2668" s="25"/>
      <c r="N2668" s="25"/>
      <c r="O2668" s="25"/>
    </row>
    <row r="2669" spans="9:15" s="167" customFormat="1" ht="15" customHeight="1" x14ac:dyDescent="0.25">
      <c r="I2669" s="25"/>
      <c r="J2669" s="25"/>
      <c r="K2669" s="25"/>
      <c r="L2669" s="25"/>
      <c r="M2669" s="25"/>
      <c r="N2669" s="25"/>
      <c r="O2669" s="25"/>
    </row>
    <row r="2670" spans="9:15" s="167" customFormat="1" ht="15" customHeight="1" x14ac:dyDescent="0.25">
      <c r="I2670" s="25"/>
      <c r="J2670" s="25"/>
      <c r="K2670" s="25"/>
      <c r="L2670" s="25"/>
      <c r="M2670" s="25"/>
      <c r="N2670" s="25"/>
      <c r="O2670" s="25"/>
    </row>
    <row r="2671" spans="9:15" s="167" customFormat="1" ht="15" customHeight="1" x14ac:dyDescent="0.25">
      <c r="I2671" s="25"/>
      <c r="J2671" s="25"/>
      <c r="K2671" s="25"/>
      <c r="L2671" s="25"/>
      <c r="M2671" s="25"/>
      <c r="N2671" s="25"/>
      <c r="O2671" s="25"/>
    </row>
    <row r="2672" spans="9:15" s="167" customFormat="1" ht="15" customHeight="1" x14ac:dyDescent="0.25">
      <c r="I2672" s="25"/>
      <c r="J2672" s="25"/>
      <c r="K2672" s="25"/>
      <c r="L2672" s="25"/>
      <c r="M2672" s="25"/>
      <c r="N2672" s="25"/>
      <c r="O2672" s="25"/>
    </row>
    <row r="2673" spans="9:15" s="167" customFormat="1" ht="15" customHeight="1" x14ac:dyDescent="0.25">
      <c r="I2673" s="25"/>
      <c r="J2673" s="25"/>
      <c r="K2673" s="25"/>
      <c r="L2673" s="25"/>
      <c r="M2673" s="25"/>
      <c r="N2673" s="25"/>
      <c r="O2673" s="25"/>
    </row>
    <row r="2674" spans="9:15" s="167" customFormat="1" ht="15" customHeight="1" x14ac:dyDescent="0.25">
      <c r="I2674" s="25"/>
      <c r="J2674" s="25"/>
      <c r="K2674" s="25"/>
      <c r="L2674" s="25"/>
      <c r="M2674" s="25"/>
      <c r="N2674" s="25"/>
      <c r="O2674" s="25"/>
    </row>
    <row r="2675" spans="9:15" s="167" customFormat="1" ht="15" customHeight="1" x14ac:dyDescent="0.25">
      <c r="I2675" s="25"/>
      <c r="J2675" s="25"/>
      <c r="K2675" s="25"/>
      <c r="L2675" s="25"/>
      <c r="M2675" s="25"/>
      <c r="N2675" s="25"/>
      <c r="O2675" s="25"/>
    </row>
    <row r="2676" spans="9:15" s="167" customFormat="1" ht="15" customHeight="1" x14ac:dyDescent="0.25">
      <c r="I2676" s="25"/>
      <c r="J2676" s="25"/>
      <c r="K2676" s="25"/>
      <c r="L2676" s="25"/>
      <c r="M2676" s="25"/>
      <c r="N2676" s="25"/>
      <c r="O2676" s="25"/>
    </row>
    <row r="2677" spans="9:15" s="167" customFormat="1" ht="15" customHeight="1" x14ac:dyDescent="0.25">
      <c r="I2677" s="25"/>
      <c r="J2677" s="25"/>
      <c r="K2677" s="25"/>
      <c r="L2677" s="25"/>
      <c r="M2677" s="25"/>
      <c r="N2677" s="25"/>
      <c r="O2677" s="25"/>
    </row>
    <row r="2678" spans="9:15" s="167" customFormat="1" ht="15" customHeight="1" x14ac:dyDescent="0.25">
      <c r="I2678" s="25"/>
      <c r="J2678" s="25"/>
      <c r="K2678" s="25"/>
      <c r="L2678" s="25"/>
      <c r="M2678" s="25"/>
      <c r="N2678" s="25"/>
      <c r="O2678" s="25"/>
    </row>
    <row r="2679" spans="9:15" s="167" customFormat="1" ht="15" customHeight="1" x14ac:dyDescent="0.25">
      <c r="I2679" s="25"/>
      <c r="J2679" s="25"/>
      <c r="K2679" s="25"/>
      <c r="L2679" s="25"/>
      <c r="M2679" s="25"/>
      <c r="N2679" s="25"/>
      <c r="O2679" s="25"/>
    </row>
    <row r="2680" spans="9:15" s="167" customFormat="1" ht="15" customHeight="1" x14ac:dyDescent="0.25">
      <c r="I2680" s="25"/>
      <c r="J2680" s="25"/>
      <c r="K2680" s="25"/>
      <c r="L2680" s="25"/>
      <c r="M2680" s="25"/>
      <c r="N2680" s="25"/>
      <c r="O2680" s="25"/>
    </row>
    <row r="2681" spans="9:15" s="167" customFormat="1" ht="15" customHeight="1" x14ac:dyDescent="0.25">
      <c r="I2681" s="25"/>
      <c r="J2681" s="25"/>
      <c r="K2681" s="25"/>
      <c r="L2681" s="25"/>
      <c r="M2681" s="25"/>
      <c r="N2681" s="25"/>
      <c r="O2681" s="25"/>
    </row>
    <row r="2682" spans="9:15" s="167" customFormat="1" ht="15" customHeight="1" x14ac:dyDescent="0.25">
      <c r="I2682" s="25"/>
      <c r="J2682" s="25"/>
      <c r="K2682" s="25"/>
      <c r="L2682" s="25"/>
      <c r="M2682" s="25"/>
      <c r="N2682" s="25"/>
      <c r="O2682" s="25"/>
    </row>
    <row r="2683" spans="9:15" s="167" customFormat="1" ht="15" customHeight="1" x14ac:dyDescent="0.25">
      <c r="I2683" s="25"/>
      <c r="J2683" s="25"/>
      <c r="K2683" s="25"/>
      <c r="L2683" s="25"/>
      <c r="M2683" s="25"/>
      <c r="N2683" s="25"/>
      <c r="O2683" s="25"/>
    </row>
    <row r="2684" spans="9:15" s="167" customFormat="1" ht="15" customHeight="1" x14ac:dyDescent="0.25">
      <c r="I2684" s="25"/>
      <c r="J2684" s="25"/>
      <c r="K2684" s="25"/>
      <c r="L2684" s="25"/>
      <c r="M2684" s="25"/>
      <c r="N2684" s="25"/>
      <c r="O2684" s="25"/>
    </row>
    <row r="2685" spans="9:15" s="167" customFormat="1" ht="15" customHeight="1" x14ac:dyDescent="0.25">
      <c r="I2685" s="25"/>
      <c r="J2685" s="25"/>
      <c r="K2685" s="25"/>
      <c r="L2685" s="25"/>
      <c r="M2685" s="25"/>
      <c r="N2685" s="25"/>
      <c r="O2685" s="25"/>
    </row>
    <row r="2686" spans="9:15" s="167" customFormat="1" ht="15" customHeight="1" x14ac:dyDescent="0.25">
      <c r="I2686" s="25"/>
      <c r="J2686" s="25"/>
      <c r="K2686" s="25"/>
      <c r="L2686" s="25"/>
      <c r="M2686" s="25"/>
      <c r="N2686" s="25"/>
      <c r="O2686" s="25"/>
    </row>
    <row r="2687" spans="9:15" s="167" customFormat="1" ht="15" customHeight="1" x14ac:dyDescent="0.25">
      <c r="I2687" s="25"/>
      <c r="J2687" s="25"/>
      <c r="K2687" s="25"/>
      <c r="L2687" s="25"/>
      <c r="M2687" s="25"/>
      <c r="N2687" s="25"/>
      <c r="O2687" s="25"/>
    </row>
    <row r="2688" spans="9:15" s="167" customFormat="1" ht="15" customHeight="1" x14ac:dyDescent="0.25">
      <c r="I2688" s="25"/>
      <c r="J2688" s="25"/>
      <c r="K2688" s="25"/>
      <c r="L2688" s="25"/>
      <c r="M2688" s="25"/>
      <c r="N2688" s="25"/>
      <c r="O2688" s="25"/>
    </row>
    <row r="2689" spans="9:15" s="167" customFormat="1" ht="15" customHeight="1" x14ac:dyDescent="0.25">
      <c r="I2689" s="25"/>
      <c r="J2689" s="25"/>
      <c r="K2689" s="25"/>
      <c r="L2689" s="25"/>
      <c r="M2689" s="25"/>
      <c r="N2689" s="25"/>
      <c r="O2689" s="25"/>
    </row>
    <row r="2690" spans="9:15" s="167" customFormat="1" ht="15" customHeight="1" x14ac:dyDescent="0.25">
      <c r="I2690" s="25"/>
      <c r="J2690" s="25"/>
      <c r="K2690" s="25"/>
      <c r="L2690" s="25"/>
      <c r="M2690" s="25"/>
      <c r="N2690" s="25"/>
      <c r="O2690" s="25"/>
    </row>
    <row r="2691" spans="9:15" s="167" customFormat="1" ht="15" customHeight="1" x14ac:dyDescent="0.25">
      <c r="I2691" s="25"/>
      <c r="J2691" s="25"/>
      <c r="K2691" s="25"/>
      <c r="L2691" s="25"/>
      <c r="M2691" s="25"/>
      <c r="N2691" s="25"/>
      <c r="O2691" s="25"/>
    </row>
    <row r="2692" spans="9:15" s="167" customFormat="1" ht="15" customHeight="1" x14ac:dyDescent="0.25">
      <c r="I2692" s="25"/>
      <c r="J2692" s="25"/>
      <c r="K2692" s="25"/>
      <c r="L2692" s="25"/>
      <c r="M2692" s="25"/>
      <c r="N2692" s="25"/>
      <c r="O2692" s="25"/>
    </row>
    <row r="2693" spans="9:15" s="167" customFormat="1" ht="15" customHeight="1" x14ac:dyDescent="0.25">
      <c r="I2693" s="25"/>
      <c r="J2693" s="25"/>
      <c r="K2693" s="25"/>
      <c r="L2693" s="25"/>
      <c r="M2693" s="25"/>
      <c r="N2693" s="25"/>
      <c r="O2693" s="25"/>
    </row>
    <row r="2694" spans="9:15" s="167" customFormat="1" ht="15" customHeight="1" x14ac:dyDescent="0.25">
      <c r="I2694" s="25"/>
      <c r="J2694" s="25"/>
      <c r="K2694" s="25"/>
      <c r="L2694" s="25"/>
      <c r="M2694" s="25"/>
      <c r="N2694" s="25"/>
      <c r="O2694" s="25"/>
    </row>
    <row r="2695" spans="9:15" s="167" customFormat="1" ht="15" customHeight="1" x14ac:dyDescent="0.25">
      <c r="I2695" s="25"/>
      <c r="J2695" s="25"/>
      <c r="K2695" s="25"/>
      <c r="L2695" s="25"/>
      <c r="M2695" s="25"/>
      <c r="N2695" s="25"/>
      <c r="O2695" s="25"/>
    </row>
    <row r="2696" spans="9:15" s="167" customFormat="1" ht="15" customHeight="1" x14ac:dyDescent="0.25">
      <c r="I2696" s="25"/>
      <c r="J2696" s="25"/>
      <c r="K2696" s="25"/>
      <c r="L2696" s="25"/>
      <c r="M2696" s="25"/>
      <c r="N2696" s="25"/>
      <c r="O2696" s="25"/>
    </row>
    <row r="2697" spans="9:15" s="167" customFormat="1" ht="15" customHeight="1" x14ac:dyDescent="0.25">
      <c r="I2697" s="25"/>
      <c r="J2697" s="25"/>
      <c r="K2697" s="25"/>
      <c r="L2697" s="25"/>
      <c r="M2697" s="25"/>
      <c r="N2697" s="25"/>
      <c r="O2697" s="25"/>
    </row>
    <row r="2698" spans="9:15" s="167" customFormat="1" ht="15" customHeight="1" x14ac:dyDescent="0.25">
      <c r="I2698" s="25"/>
      <c r="J2698" s="25"/>
      <c r="K2698" s="25"/>
      <c r="L2698" s="25"/>
      <c r="M2698" s="25"/>
      <c r="N2698" s="25"/>
      <c r="O2698" s="25"/>
    </row>
    <row r="2699" spans="9:15" s="167" customFormat="1" ht="15" customHeight="1" x14ac:dyDescent="0.25">
      <c r="I2699" s="25"/>
      <c r="J2699" s="25"/>
      <c r="K2699" s="25"/>
      <c r="L2699" s="25"/>
      <c r="M2699" s="25"/>
      <c r="N2699" s="25"/>
      <c r="O2699" s="25"/>
    </row>
    <row r="2700" spans="9:15" s="167" customFormat="1" ht="15" customHeight="1" x14ac:dyDescent="0.25">
      <c r="I2700" s="25"/>
      <c r="J2700" s="25"/>
      <c r="K2700" s="25"/>
      <c r="L2700" s="25"/>
      <c r="M2700" s="25"/>
      <c r="N2700" s="25"/>
      <c r="O2700" s="25"/>
    </row>
    <row r="2701" spans="9:15" s="167" customFormat="1" ht="15" customHeight="1" x14ac:dyDescent="0.25">
      <c r="I2701" s="25"/>
      <c r="J2701" s="25"/>
      <c r="K2701" s="25"/>
      <c r="L2701" s="25"/>
      <c r="M2701" s="25"/>
      <c r="N2701" s="25"/>
      <c r="O2701" s="25"/>
    </row>
    <row r="2702" spans="9:15" s="167" customFormat="1" ht="15" customHeight="1" x14ac:dyDescent="0.25">
      <c r="I2702" s="25"/>
      <c r="J2702" s="25"/>
      <c r="K2702" s="25"/>
      <c r="L2702" s="25"/>
      <c r="M2702" s="25"/>
      <c r="N2702" s="25"/>
      <c r="O2702" s="25"/>
    </row>
    <row r="2703" spans="9:15" s="167" customFormat="1" ht="15" customHeight="1" x14ac:dyDescent="0.25">
      <c r="I2703" s="25"/>
      <c r="J2703" s="25"/>
      <c r="K2703" s="25"/>
      <c r="L2703" s="25"/>
      <c r="M2703" s="25"/>
      <c r="N2703" s="25"/>
      <c r="O2703" s="25"/>
    </row>
    <row r="2704" spans="9:15" s="167" customFormat="1" ht="15" customHeight="1" x14ac:dyDescent="0.25">
      <c r="I2704" s="25"/>
      <c r="J2704" s="25"/>
      <c r="K2704" s="25"/>
      <c r="L2704" s="25"/>
      <c r="M2704" s="25"/>
      <c r="N2704" s="25"/>
      <c r="O2704" s="25"/>
    </row>
    <row r="2705" spans="9:15" s="167" customFormat="1" ht="15" customHeight="1" x14ac:dyDescent="0.25">
      <c r="I2705" s="25"/>
      <c r="J2705" s="25"/>
      <c r="K2705" s="25"/>
      <c r="L2705" s="25"/>
      <c r="M2705" s="25"/>
      <c r="N2705" s="25"/>
      <c r="O2705" s="25"/>
    </row>
    <row r="2706" spans="9:15" s="167" customFormat="1" ht="15" customHeight="1" x14ac:dyDescent="0.25">
      <c r="I2706" s="25"/>
      <c r="J2706" s="25"/>
      <c r="K2706" s="25"/>
      <c r="L2706" s="25"/>
      <c r="M2706" s="25"/>
      <c r="N2706" s="25"/>
      <c r="O2706" s="25"/>
    </row>
    <row r="2707" spans="9:15" s="167" customFormat="1" ht="15" customHeight="1" x14ac:dyDescent="0.25">
      <c r="I2707" s="25"/>
      <c r="J2707" s="25"/>
      <c r="K2707" s="25"/>
      <c r="L2707" s="25"/>
      <c r="M2707" s="25"/>
      <c r="N2707" s="25"/>
      <c r="O2707" s="25"/>
    </row>
    <row r="2708" spans="9:15" s="167" customFormat="1" ht="15" customHeight="1" x14ac:dyDescent="0.25">
      <c r="I2708" s="25"/>
      <c r="J2708" s="25"/>
      <c r="K2708" s="25"/>
      <c r="L2708" s="25"/>
      <c r="M2708" s="25"/>
      <c r="N2708" s="25"/>
      <c r="O2708" s="25"/>
    </row>
    <row r="2709" spans="9:15" s="167" customFormat="1" ht="15" customHeight="1" x14ac:dyDescent="0.25">
      <c r="I2709" s="25"/>
      <c r="J2709" s="25"/>
      <c r="K2709" s="25"/>
      <c r="L2709" s="25"/>
      <c r="M2709" s="25"/>
      <c r="N2709" s="25"/>
      <c r="O2709" s="25"/>
    </row>
    <row r="2710" spans="9:15" s="167" customFormat="1" ht="15" customHeight="1" x14ac:dyDescent="0.25">
      <c r="I2710" s="25"/>
      <c r="J2710" s="25"/>
      <c r="K2710" s="25"/>
      <c r="L2710" s="25"/>
      <c r="M2710" s="25"/>
      <c r="N2710" s="25"/>
      <c r="O2710" s="25"/>
    </row>
    <row r="2711" spans="9:15" s="167" customFormat="1" ht="15" customHeight="1" x14ac:dyDescent="0.25">
      <c r="I2711" s="25"/>
      <c r="J2711" s="25"/>
      <c r="K2711" s="25"/>
      <c r="L2711" s="25"/>
      <c r="M2711" s="25"/>
      <c r="N2711" s="25"/>
      <c r="O2711" s="25"/>
    </row>
    <row r="2712" spans="9:15" s="167" customFormat="1" ht="15" customHeight="1" x14ac:dyDescent="0.25">
      <c r="I2712" s="25"/>
      <c r="J2712" s="25"/>
      <c r="K2712" s="25"/>
      <c r="L2712" s="25"/>
      <c r="M2712" s="25"/>
      <c r="N2712" s="25"/>
      <c r="O2712" s="25"/>
    </row>
    <row r="2713" spans="9:15" s="167" customFormat="1" ht="15" customHeight="1" x14ac:dyDescent="0.25">
      <c r="I2713" s="25"/>
      <c r="J2713" s="25"/>
      <c r="K2713" s="25"/>
      <c r="L2713" s="25"/>
      <c r="M2713" s="25"/>
      <c r="N2713" s="25"/>
      <c r="O2713" s="25"/>
    </row>
    <row r="2714" spans="9:15" s="167" customFormat="1" ht="15" customHeight="1" x14ac:dyDescent="0.25">
      <c r="I2714" s="25"/>
      <c r="J2714" s="25"/>
      <c r="K2714" s="25"/>
      <c r="L2714" s="25"/>
      <c r="M2714" s="25"/>
      <c r="N2714" s="25"/>
      <c r="O2714" s="25"/>
    </row>
    <row r="2715" spans="9:15" s="167" customFormat="1" ht="15" customHeight="1" x14ac:dyDescent="0.25">
      <c r="I2715" s="25"/>
      <c r="J2715" s="25"/>
      <c r="K2715" s="25"/>
      <c r="L2715" s="25"/>
      <c r="M2715" s="25"/>
      <c r="N2715" s="25"/>
      <c r="O2715" s="25"/>
    </row>
    <row r="2716" spans="9:15" s="167" customFormat="1" ht="15" customHeight="1" x14ac:dyDescent="0.25">
      <c r="I2716" s="25"/>
      <c r="J2716" s="25"/>
      <c r="K2716" s="25"/>
      <c r="L2716" s="25"/>
      <c r="M2716" s="25"/>
      <c r="N2716" s="25"/>
      <c r="O2716" s="25"/>
    </row>
    <row r="2717" spans="9:15" s="167" customFormat="1" ht="15" customHeight="1" x14ac:dyDescent="0.25">
      <c r="I2717" s="25"/>
      <c r="J2717" s="25"/>
      <c r="K2717" s="25"/>
      <c r="L2717" s="25"/>
      <c r="M2717" s="25"/>
      <c r="N2717" s="25"/>
      <c r="O2717" s="25"/>
    </row>
    <row r="2718" spans="9:15" s="167" customFormat="1" ht="15" customHeight="1" x14ac:dyDescent="0.25">
      <c r="I2718" s="25"/>
      <c r="J2718" s="25"/>
      <c r="K2718" s="25"/>
      <c r="L2718" s="25"/>
      <c r="M2718" s="25"/>
      <c r="N2718" s="25"/>
      <c r="O2718" s="25"/>
    </row>
    <row r="2719" spans="9:15" s="167" customFormat="1" ht="15" customHeight="1" x14ac:dyDescent="0.25">
      <c r="I2719" s="25"/>
      <c r="J2719" s="25"/>
      <c r="K2719" s="25"/>
      <c r="L2719" s="25"/>
      <c r="M2719" s="25"/>
      <c r="N2719" s="25"/>
      <c r="O2719" s="25"/>
    </row>
    <row r="2720" spans="9:15" s="167" customFormat="1" ht="15" customHeight="1" x14ac:dyDescent="0.25">
      <c r="I2720" s="25"/>
      <c r="J2720" s="25"/>
      <c r="K2720" s="25"/>
      <c r="L2720" s="25"/>
      <c r="M2720" s="25"/>
      <c r="N2720" s="25"/>
      <c r="O2720" s="25"/>
    </row>
    <row r="2721" spans="9:15" s="167" customFormat="1" ht="15" customHeight="1" x14ac:dyDescent="0.25">
      <c r="I2721" s="25"/>
      <c r="J2721" s="25"/>
      <c r="K2721" s="25"/>
      <c r="L2721" s="25"/>
      <c r="M2721" s="25"/>
      <c r="N2721" s="25"/>
      <c r="O2721" s="25"/>
    </row>
    <row r="2722" spans="9:15" s="167" customFormat="1" ht="15" customHeight="1" x14ac:dyDescent="0.25">
      <c r="I2722" s="25"/>
      <c r="J2722" s="25"/>
      <c r="K2722" s="25"/>
      <c r="L2722" s="25"/>
      <c r="M2722" s="25"/>
      <c r="N2722" s="25"/>
      <c r="O2722" s="25"/>
    </row>
    <row r="2723" spans="9:15" s="167" customFormat="1" ht="15" customHeight="1" x14ac:dyDescent="0.25">
      <c r="I2723" s="25"/>
      <c r="J2723" s="25"/>
      <c r="K2723" s="25"/>
      <c r="L2723" s="25"/>
      <c r="M2723" s="25"/>
      <c r="N2723" s="25"/>
      <c r="O2723" s="25"/>
    </row>
    <row r="2724" spans="9:15" s="167" customFormat="1" ht="15" customHeight="1" x14ac:dyDescent="0.25">
      <c r="I2724" s="25"/>
      <c r="J2724" s="25"/>
      <c r="K2724" s="25"/>
      <c r="L2724" s="25"/>
      <c r="M2724" s="25"/>
      <c r="N2724" s="25"/>
      <c r="O2724" s="25"/>
    </row>
    <row r="2725" spans="9:15" s="167" customFormat="1" ht="15" customHeight="1" x14ac:dyDescent="0.25">
      <c r="I2725" s="25"/>
      <c r="J2725" s="25"/>
      <c r="K2725" s="25"/>
      <c r="L2725" s="25"/>
      <c r="M2725" s="25"/>
      <c r="N2725" s="25"/>
      <c r="O2725" s="25"/>
    </row>
    <row r="2726" spans="9:15" s="167" customFormat="1" ht="15" customHeight="1" x14ac:dyDescent="0.25">
      <c r="I2726" s="25"/>
      <c r="J2726" s="25"/>
      <c r="K2726" s="25"/>
      <c r="L2726" s="25"/>
      <c r="M2726" s="25"/>
      <c r="N2726" s="25"/>
      <c r="O2726" s="25"/>
    </row>
    <row r="2727" spans="9:15" s="167" customFormat="1" ht="15" customHeight="1" x14ac:dyDescent="0.25">
      <c r="I2727" s="25"/>
      <c r="J2727" s="25"/>
      <c r="K2727" s="25"/>
      <c r="L2727" s="25"/>
      <c r="M2727" s="25"/>
      <c r="N2727" s="25"/>
      <c r="O2727" s="25"/>
    </row>
    <row r="2728" spans="9:15" s="167" customFormat="1" ht="15" customHeight="1" x14ac:dyDescent="0.25">
      <c r="I2728" s="25"/>
      <c r="J2728" s="25"/>
      <c r="K2728" s="25"/>
      <c r="L2728" s="25"/>
      <c r="M2728" s="25"/>
      <c r="N2728" s="25"/>
      <c r="O2728" s="25"/>
    </row>
    <row r="2729" spans="9:15" s="167" customFormat="1" ht="15" customHeight="1" x14ac:dyDescent="0.25">
      <c r="I2729" s="25"/>
      <c r="J2729" s="25"/>
      <c r="K2729" s="25"/>
      <c r="L2729" s="25"/>
      <c r="M2729" s="25"/>
      <c r="N2729" s="25"/>
      <c r="O2729" s="25"/>
    </row>
    <row r="2730" spans="9:15" s="167" customFormat="1" ht="15" customHeight="1" x14ac:dyDescent="0.25">
      <c r="I2730" s="25"/>
      <c r="J2730" s="25"/>
      <c r="K2730" s="25"/>
      <c r="L2730" s="25"/>
      <c r="M2730" s="25"/>
      <c r="N2730" s="25"/>
      <c r="O2730" s="25"/>
    </row>
    <row r="2731" spans="9:15" s="167" customFormat="1" ht="15" customHeight="1" x14ac:dyDescent="0.25">
      <c r="I2731" s="25"/>
      <c r="J2731" s="25"/>
      <c r="K2731" s="25"/>
      <c r="L2731" s="25"/>
      <c r="M2731" s="25"/>
      <c r="N2731" s="25"/>
      <c r="O2731" s="25"/>
    </row>
    <row r="2732" spans="9:15" s="167" customFormat="1" ht="15" customHeight="1" x14ac:dyDescent="0.25">
      <c r="I2732" s="25"/>
      <c r="J2732" s="25"/>
      <c r="K2732" s="25"/>
      <c r="L2732" s="25"/>
      <c r="M2732" s="25"/>
      <c r="N2732" s="25"/>
      <c r="O2732" s="25"/>
    </row>
    <row r="2733" spans="9:15" s="167" customFormat="1" ht="15" customHeight="1" x14ac:dyDescent="0.25">
      <c r="I2733" s="25"/>
      <c r="J2733" s="25"/>
      <c r="K2733" s="25"/>
      <c r="L2733" s="25"/>
      <c r="M2733" s="25"/>
      <c r="N2733" s="25"/>
      <c r="O2733" s="25"/>
    </row>
    <row r="2734" spans="9:15" s="167" customFormat="1" ht="15" customHeight="1" x14ac:dyDescent="0.25">
      <c r="I2734" s="25"/>
      <c r="J2734" s="25"/>
      <c r="K2734" s="25"/>
      <c r="L2734" s="25"/>
      <c r="M2734" s="25"/>
      <c r="N2734" s="25"/>
      <c r="O2734" s="25"/>
    </row>
    <row r="2735" spans="9:15" s="167" customFormat="1" ht="15" customHeight="1" x14ac:dyDescent="0.25">
      <c r="I2735" s="25"/>
      <c r="J2735" s="25"/>
      <c r="K2735" s="25"/>
      <c r="L2735" s="25"/>
      <c r="M2735" s="25"/>
      <c r="N2735" s="25"/>
      <c r="O2735" s="25"/>
    </row>
    <row r="2736" spans="9:15" s="167" customFormat="1" ht="15" customHeight="1" x14ac:dyDescent="0.25">
      <c r="I2736" s="25"/>
      <c r="J2736" s="25"/>
      <c r="K2736" s="25"/>
      <c r="L2736" s="25"/>
      <c r="M2736" s="25"/>
      <c r="N2736" s="25"/>
      <c r="O2736" s="25"/>
    </row>
    <row r="2737" spans="9:15" s="167" customFormat="1" ht="15" customHeight="1" x14ac:dyDescent="0.25">
      <c r="I2737" s="25"/>
      <c r="J2737" s="25"/>
      <c r="K2737" s="25"/>
      <c r="L2737" s="25"/>
      <c r="M2737" s="25"/>
      <c r="N2737" s="25"/>
      <c r="O2737" s="25"/>
    </row>
    <row r="2738" spans="9:15" s="167" customFormat="1" ht="15" customHeight="1" x14ac:dyDescent="0.25">
      <c r="I2738" s="25"/>
      <c r="J2738" s="25"/>
      <c r="K2738" s="25"/>
      <c r="L2738" s="25"/>
      <c r="M2738" s="25"/>
      <c r="N2738" s="25"/>
      <c r="O2738" s="25"/>
    </row>
    <row r="2739" spans="9:15" s="167" customFormat="1" ht="15" customHeight="1" x14ac:dyDescent="0.25">
      <c r="I2739" s="25"/>
      <c r="J2739" s="25"/>
      <c r="K2739" s="25"/>
      <c r="L2739" s="25"/>
      <c r="M2739" s="25"/>
      <c r="N2739" s="25"/>
      <c r="O2739" s="25"/>
    </row>
    <row r="2740" spans="9:15" s="167" customFormat="1" ht="15" customHeight="1" x14ac:dyDescent="0.25">
      <c r="I2740" s="25"/>
      <c r="J2740" s="25"/>
      <c r="K2740" s="25"/>
      <c r="L2740" s="25"/>
      <c r="M2740" s="25"/>
      <c r="N2740" s="25"/>
      <c r="O2740" s="25"/>
    </row>
    <row r="2741" spans="9:15" s="167" customFormat="1" ht="15" customHeight="1" x14ac:dyDescent="0.25">
      <c r="I2741" s="25"/>
      <c r="J2741" s="25"/>
      <c r="K2741" s="25"/>
      <c r="L2741" s="25"/>
      <c r="M2741" s="25"/>
      <c r="N2741" s="25"/>
      <c r="O2741" s="25"/>
    </row>
    <row r="2742" spans="9:15" s="167" customFormat="1" ht="15" customHeight="1" x14ac:dyDescent="0.25">
      <c r="I2742" s="25"/>
      <c r="J2742" s="25"/>
      <c r="K2742" s="25"/>
      <c r="L2742" s="25"/>
      <c r="M2742" s="25"/>
      <c r="N2742" s="25"/>
      <c r="O2742" s="25"/>
    </row>
    <row r="2743" spans="9:15" s="167" customFormat="1" ht="15" customHeight="1" x14ac:dyDescent="0.25">
      <c r="I2743" s="25"/>
      <c r="J2743" s="25"/>
      <c r="K2743" s="25"/>
      <c r="L2743" s="25"/>
      <c r="M2743" s="25"/>
      <c r="N2743" s="25"/>
      <c r="O2743" s="25"/>
    </row>
    <row r="2744" spans="9:15" s="167" customFormat="1" ht="15" customHeight="1" x14ac:dyDescent="0.25">
      <c r="I2744" s="25"/>
      <c r="J2744" s="25"/>
      <c r="K2744" s="25"/>
      <c r="L2744" s="25"/>
      <c r="M2744" s="25"/>
      <c r="N2744" s="25"/>
      <c r="O2744" s="25"/>
    </row>
    <row r="2745" spans="9:15" s="167" customFormat="1" ht="15" customHeight="1" x14ac:dyDescent="0.25">
      <c r="I2745" s="25"/>
      <c r="J2745" s="25"/>
      <c r="K2745" s="25"/>
      <c r="L2745" s="25"/>
      <c r="M2745" s="25"/>
      <c r="N2745" s="25"/>
      <c r="O2745" s="25"/>
    </row>
    <row r="2746" spans="9:15" s="167" customFormat="1" ht="15" customHeight="1" x14ac:dyDescent="0.25">
      <c r="I2746" s="25"/>
      <c r="J2746" s="25"/>
      <c r="K2746" s="25"/>
      <c r="L2746" s="25"/>
      <c r="M2746" s="25"/>
      <c r="N2746" s="25"/>
      <c r="O2746" s="25"/>
    </row>
    <row r="2747" spans="9:15" s="167" customFormat="1" ht="15" customHeight="1" x14ac:dyDescent="0.25">
      <c r="I2747" s="25"/>
      <c r="J2747" s="25"/>
      <c r="K2747" s="25"/>
      <c r="L2747" s="25"/>
      <c r="M2747" s="25"/>
      <c r="N2747" s="25"/>
      <c r="O2747" s="25"/>
    </row>
    <row r="2748" spans="9:15" s="167" customFormat="1" ht="15" customHeight="1" x14ac:dyDescent="0.25">
      <c r="I2748" s="25"/>
      <c r="J2748" s="25"/>
      <c r="K2748" s="25"/>
      <c r="L2748" s="25"/>
      <c r="M2748" s="25"/>
      <c r="N2748" s="25"/>
      <c r="O2748" s="25"/>
    </row>
    <row r="2749" spans="9:15" s="167" customFormat="1" ht="15" customHeight="1" x14ac:dyDescent="0.25">
      <c r="I2749" s="25"/>
      <c r="J2749" s="25"/>
      <c r="K2749" s="25"/>
      <c r="L2749" s="25"/>
      <c r="M2749" s="25"/>
      <c r="N2749" s="25"/>
      <c r="O2749" s="25"/>
    </row>
    <row r="2750" spans="9:15" s="167" customFormat="1" ht="15" customHeight="1" x14ac:dyDescent="0.25">
      <c r="I2750" s="25"/>
      <c r="J2750" s="25"/>
      <c r="K2750" s="25"/>
      <c r="L2750" s="25"/>
      <c r="M2750" s="25"/>
      <c r="N2750" s="25"/>
      <c r="O2750" s="25"/>
    </row>
    <row r="2751" spans="9:15" s="167" customFormat="1" ht="15" customHeight="1" x14ac:dyDescent="0.25">
      <c r="I2751" s="25"/>
      <c r="J2751" s="25"/>
      <c r="K2751" s="25"/>
      <c r="L2751" s="25"/>
      <c r="M2751" s="25"/>
      <c r="N2751" s="25"/>
      <c r="O2751" s="25"/>
    </row>
    <row r="2752" spans="9:15" s="167" customFormat="1" ht="15" customHeight="1" x14ac:dyDescent="0.25">
      <c r="I2752" s="25"/>
      <c r="J2752" s="25"/>
      <c r="K2752" s="25"/>
      <c r="L2752" s="25"/>
      <c r="M2752" s="25"/>
      <c r="N2752" s="25"/>
      <c r="O2752" s="25"/>
    </row>
    <row r="2753" spans="9:15" s="167" customFormat="1" ht="15" customHeight="1" x14ac:dyDescent="0.25">
      <c r="I2753" s="25"/>
      <c r="J2753" s="25"/>
      <c r="K2753" s="25"/>
      <c r="L2753" s="25"/>
      <c r="M2753" s="25"/>
      <c r="N2753" s="25"/>
      <c r="O2753" s="25"/>
    </row>
    <row r="2754" spans="9:15" s="167" customFormat="1" ht="15" customHeight="1" x14ac:dyDescent="0.25">
      <c r="I2754" s="25"/>
      <c r="J2754" s="25"/>
      <c r="K2754" s="25"/>
      <c r="L2754" s="25"/>
      <c r="M2754" s="25"/>
      <c r="N2754" s="25"/>
      <c r="O2754" s="25"/>
    </row>
    <row r="2755" spans="9:15" s="167" customFormat="1" ht="15" customHeight="1" x14ac:dyDescent="0.25">
      <c r="I2755" s="25"/>
      <c r="J2755" s="25"/>
      <c r="K2755" s="25"/>
      <c r="L2755" s="25"/>
      <c r="M2755" s="25"/>
      <c r="N2755" s="25"/>
      <c r="O2755" s="25"/>
    </row>
    <row r="2756" spans="9:15" s="167" customFormat="1" ht="15" customHeight="1" x14ac:dyDescent="0.25">
      <c r="I2756" s="25"/>
      <c r="J2756" s="25"/>
      <c r="K2756" s="25"/>
      <c r="L2756" s="25"/>
      <c r="M2756" s="25"/>
      <c r="N2756" s="25"/>
      <c r="O2756" s="25"/>
    </row>
    <row r="2757" spans="9:15" s="167" customFormat="1" ht="15" customHeight="1" x14ac:dyDescent="0.25">
      <c r="I2757" s="25"/>
      <c r="J2757" s="25"/>
      <c r="K2757" s="25"/>
      <c r="L2757" s="25"/>
      <c r="M2757" s="25"/>
      <c r="N2757" s="25"/>
      <c r="O2757" s="25"/>
    </row>
    <row r="2758" spans="9:15" s="167" customFormat="1" ht="15" customHeight="1" x14ac:dyDescent="0.25">
      <c r="I2758" s="25"/>
      <c r="J2758" s="25"/>
      <c r="K2758" s="25"/>
      <c r="L2758" s="25"/>
      <c r="M2758" s="25"/>
      <c r="N2758" s="25"/>
      <c r="O2758" s="25"/>
    </row>
    <row r="2759" spans="9:15" s="167" customFormat="1" ht="15" customHeight="1" x14ac:dyDescent="0.25">
      <c r="I2759" s="25"/>
      <c r="J2759" s="25"/>
      <c r="K2759" s="25"/>
      <c r="L2759" s="25"/>
      <c r="M2759" s="25"/>
      <c r="N2759" s="25"/>
      <c r="O2759" s="25"/>
    </row>
    <row r="2760" spans="9:15" s="167" customFormat="1" ht="15" customHeight="1" x14ac:dyDescent="0.25">
      <c r="I2760" s="25"/>
      <c r="J2760" s="25"/>
      <c r="K2760" s="25"/>
      <c r="L2760" s="25"/>
      <c r="M2760" s="25"/>
      <c r="N2760" s="25"/>
      <c r="O2760" s="25"/>
    </row>
    <row r="2761" spans="9:15" s="167" customFormat="1" ht="15" customHeight="1" x14ac:dyDescent="0.25">
      <c r="I2761" s="25"/>
      <c r="J2761" s="25"/>
      <c r="K2761" s="25"/>
      <c r="L2761" s="25"/>
      <c r="M2761" s="25"/>
      <c r="N2761" s="25"/>
      <c r="O2761" s="25"/>
    </row>
    <row r="2762" spans="9:15" s="167" customFormat="1" ht="15" customHeight="1" x14ac:dyDescent="0.25">
      <c r="I2762" s="25"/>
      <c r="J2762" s="25"/>
      <c r="K2762" s="25"/>
      <c r="L2762" s="25"/>
      <c r="M2762" s="25"/>
      <c r="N2762" s="25"/>
      <c r="O2762" s="25"/>
    </row>
    <row r="2763" spans="9:15" s="167" customFormat="1" ht="15" customHeight="1" x14ac:dyDescent="0.25">
      <c r="I2763" s="25"/>
      <c r="J2763" s="25"/>
      <c r="K2763" s="25"/>
      <c r="L2763" s="25"/>
      <c r="M2763" s="25"/>
      <c r="N2763" s="25"/>
      <c r="O2763" s="25"/>
    </row>
    <row r="2764" spans="9:15" s="167" customFormat="1" ht="15" customHeight="1" x14ac:dyDescent="0.25">
      <c r="I2764" s="25"/>
      <c r="J2764" s="25"/>
      <c r="K2764" s="25"/>
      <c r="L2764" s="25"/>
      <c r="M2764" s="25"/>
      <c r="N2764" s="25"/>
      <c r="O2764" s="25"/>
    </row>
    <row r="2765" spans="9:15" s="167" customFormat="1" ht="15" customHeight="1" x14ac:dyDescent="0.25">
      <c r="I2765" s="25"/>
      <c r="J2765" s="25"/>
      <c r="K2765" s="25"/>
      <c r="L2765" s="25"/>
      <c r="M2765" s="25"/>
      <c r="N2765" s="25"/>
      <c r="O2765" s="25"/>
    </row>
    <row r="2766" spans="9:15" s="167" customFormat="1" ht="15" customHeight="1" x14ac:dyDescent="0.25">
      <c r="I2766" s="25"/>
      <c r="J2766" s="25"/>
      <c r="K2766" s="25"/>
      <c r="L2766" s="25"/>
      <c r="M2766" s="25"/>
      <c r="N2766" s="25"/>
      <c r="O2766" s="25"/>
    </row>
    <row r="2767" spans="9:15" s="167" customFormat="1" ht="15" customHeight="1" x14ac:dyDescent="0.25">
      <c r="I2767" s="25"/>
      <c r="J2767" s="25"/>
      <c r="K2767" s="25"/>
      <c r="L2767" s="25"/>
      <c r="M2767" s="25"/>
      <c r="N2767" s="25"/>
      <c r="O2767" s="25"/>
    </row>
    <row r="2768" spans="9:15" s="167" customFormat="1" ht="15" customHeight="1" x14ac:dyDescent="0.25">
      <c r="I2768" s="25"/>
      <c r="J2768" s="25"/>
      <c r="K2768" s="25"/>
      <c r="L2768" s="25"/>
      <c r="M2768" s="25"/>
      <c r="N2768" s="25"/>
      <c r="O2768" s="25"/>
    </row>
    <row r="2769" spans="9:15" s="167" customFormat="1" ht="15" customHeight="1" x14ac:dyDescent="0.25">
      <c r="I2769" s="25"/>
      <c r="J2769" s="25"/>
      <c r="K2769" s="25"/>
      <c r="L2769" s="25"/>
      <c r="M2769" s="25"/>
      <c r="N2769" s="25"/>
      <c r="O2769" s="25"/>
    </row>
    <row r="2770" spans="9:15" s="167" customFormat="1" ht="15" customHeight="1" x14ac:dyDescent="0.25">
      <c r="I2770" s="25"/>
      <c r="J2770" s="25"/>
      <c r="K2770" s="25"/>
      <c r="L2770" s="25"/>
      <c r="M2770" s="25"/>
      <c r="N2770" s="25"/>
      <c r="O2770" s="25"/>
    </row>
    <row r="2771" spans="9:15" s="167" customFormat="1" ht="15" customHeight="1" x14ac:dyDescent="0.25">
      <c r="I2771" s="25"/>
      <c r="J2771" s="25"/>
      <c r="K2771" s="25"/>
      <c r="L2771" s="25"/>
      <c r="M2771" s="25"/>
      <c r="N2771" s="25"/>
      <c r="O2771" s="25"/>
    </row>
    <row r="2772" spans="9:15" s="167" customFormat="1" ht="15" customHeight="1" x14ac:dyDescent="0.25">
      <c r="I2772" s="25"/>
      <c r="J2772" s="25"/>
      <c r="K2772" s="25"/>
      <c r="L2772" s="25"/>
      <c r="M2772" s="25"/>
      <c r="N2772" s="25"/>
      <c r="O2772" s="25"/>
    </row>
    <row r="2773" spans="9:15" s="167" customFormat="1" ht="15" customHeight="1" x14ac:dyDescent="0.25">
      <c r="I2773" s="25"/>
      <c r="J2773" s="25"/>
      <c r="K2773" s="25"/>
      <c r="L2773" s="25"/>
      <c r="M2773" s="25"/>
      <c r="N2773" s="25"/>
      <c r="O2773" s="25"/>
    </row>
    <row r="2774" spans="9:15" s="167" customFormat="1" ht="15" customHeight="1" x14ac:dyDescent="0.25">
      <c r="I2774" s="25"/>
      <c r="J2774" s="25"/>
      <c r="K2774" s="25"/>
      <c r="L2774" s="25"/>
      <c r="M2774" s="25"/>
      <c r="N2774" s="25"/>
      <c r="O2774" s="25"/>
    </row>
    <row r="2775" spans="9:15" s="167" customFormat="1" ht="15" customHeight="1" x14ac:dyDescent="0.25">
      <c r="I2775" s="25"/>
      <c r="J2775" s="25"/>
      <c r="K2775" s="25"/>
      <c r="L2775" s="25"/>
      <c r="M2775" s="25"/>
      <c r="N2775" s="25"/>
      <c r="O2775" s="25"/>
    </row>
    <row r="2776" spans="9:15" s="167" customFormat="1" ht="15" customHeight="1" x14ac:dyDescent="0.25">
      <c r="I2776" s="25"/>
      <c r="J2776" s="25"/>
      <c r="K2776" s="25"/>
      <c r="L2776" s="25"/>
      <c r="M2776" s="25"/>
      <c r="N2776" s="25"/>
      <c r="O2776" s="25"/>
    </row>
    <row r="2777" spans="9:15" s="167" customFormat="1" ht="15" customHeight="1" x14ac:dyDescent="0.25">
      <c r="I2777" s="25"/>
      <c r="J2777" s="25"/>
      <c r="K2777" s="25"/>
      <c r="L2777" s="25"/>
      <c r="M2777" s="25"/>
      <c r="N2777" s="25"/>
      <c r="O2777" s="25"/>
    </row>
    <row r="2778" spans="9:15" s="167" customFormat="1" ht="15" customHeight="1" x14ac:dyDescent="0.25">
      <c r="I2778" s="25"/>
      <c r="J2778" s="25"/>
      <c r="K2778" s="25"/>
      <c r="L2778" s="25"/>
      <c r="M2778" s="25"/>
      <c r="N2778" s="25"/>
      <c r="O2778" s="25"/>
    </row>
    <row r="2779" spans="9:15" s="167" customFormat="1" ht="15" customHeight="1" x14ac:dyDescent="0.25">
      <c r="I2779" s="25"/>
      <c r="J2779" s="25"/>
      <c r="K2779" s="25"/>
      <c r="L2779" s="25"/>
      <c r="M2779" s="25"/>
      <c r="N2779" s="25"/>
      <c r="O2779" s="25"/>
    </row>
    <row r="2780" spans="9:15" s="167" customFormat="1" ht="15" customHeight="1" x14ac:dyDescent="0.25">
      <c r="I2780" s="25"/>
      <c r="J2780" s="25"/>
      <c r="K2780" s="25"/>
      <c r="L2780" s="25"/>
      <c r="M2780" s="25"/>
      <c r="N2780" s="25"/>
      <c r="O2780" s="25"/>
    </row>
    <row r="2781" spans="9:15" s="167" customFormat="1" ht="15" customHeight="1" x14ac:dyDescent="0.25">
      <c r="I2781" s="25"/>
      <c r="J2781" s="25"/>
      <c r="K2781" s="25"/>
      <c r="L2781" s="25"/>
      <c r="M2781" s="25"/>
      <c r="N2781" s="25"/>
      <c r="O2781" s="25"/>
    </row>
    <row r="2782" spans="9:15" s="167" customFormat="1" ht="15" customHeight="1" x14ac:dyDescent="0.25">
      <c r="I2782" s="25"/>
      <c r="J2782" s="25"/>
      <c r="K2782" s="25"/>
      <c r="L2782" s="25"/>
      <c r="M2782" s="25"/>
      <c r="N2782" s="25"/>
      <c r="O2782" s="25"/>
    </row>
    <row r="2783" spans="9:15" s="167" customFormat="1" ht="15" customHeight="1" x14ac:dyDescent="0.25">
      <c r="I2783" s="25"/>
      <c r="J2783" s="25"/>
      <c r="K2783" s="25"/>
      <c r="L2783" s="25"/>
      <c r="M2783" s="25"/>
      <c r="N2783" s="25"/>
      <c r="O2783" s="25"/>
    </row>
    <row r="2784" spans="9:15" s="167" customFormat="1" ht="15" customHeight="1" x14ac:dyDescent="0.25">
      <c r="I2784" s="25"/>
      <c r="J2784" s="25"/>
      <c r="K2784" s="25"/>
      <c r="L2784" s="25"/>
      <c r="M2784" s="25"/>
      <c r="N2784" s="25"/>
      <c r="O2784" s="25"/>
    </row>
    <row r="2785" spans="9:15" s="167" customFormat="1" ht="15" customHeight="1" x14ac:dyDescent="0.25">
      <c r="I2785" s="25"/>
      <c r="J2785" s="25"/>
      <c r="K2785" s="25"/>
      <c r="L2785" s="25"/>
      <c r="M2785" s="25"/>
      <c r="N2785" s="25"/>
      <c r="O2785" s="25"/>
    </row>
    <row r="2786" spans="9:15" s="167" customFormat="1" ht="15" customHeight="1" x14ac:dyDescent="0.25">
      <c r="I2786" s="25"/>
      <c r="J2786" s="25"/>
      <c r="K2786" s="25"/>
      <c r="L2786" s="25"/>
      <c r="M2786" s="25"/>
      <c r="N2786" s="25"/>
      <c r="O2786" s="25"/>
    </row>
    <row r="2787" spans="9:15" s="167" customFormat="1" ht="15" customHeight="1" x14ac:dyDescent="0.25">
      <c r="I2787" s="25"/>
      <c r="J2787" s="25"/>
      <c r="K2787" s="25"/>
      <c r="L2787" s="25"/>
      <c r="M2787" s="25"/>
      <c r="N2787" s="25"/>
      <c r="O2787" s="25"/>
    </row>
    <row r="2788" spans="9:15" s="167" customFormat="1" ht="15" customHeight="1" x14ac:dyDescent="0.25">
      <c r="I2788" s="25"/>
      <c r="J2788" s="25"/>
      <c r="K2788" s="25"/>
      <c r="L2788" s="25"/>
      <c r="M2788" s="25"/>
      <c r="N2788" s="25"/>
      <c r="O2788" s="25"/>
    </row>
    <row r="2789" spans="9:15" s="167" customFormat="1" ht="15" customHeight="1" x14ac:dyDescent="0.25">
      <c r="I2789" s="25"/>
      <c r="J2789" s="25"/>
      <c r="K2789" s="25"/>
      <c r="L2789" s="25"/>
      <c r="M2789" s="25"/>
      <c r="N2789" s="25"/>
      <c r="O2789" s="25"/>
    </row>
    <row r="2790" spans="9:15" s="167" customFormat="1" ht="15" customHeight="1" x14ac:dyDescent="0.25">
      <c r="I2790" s="25"/>
      <c r="J2790" s="25"/>
      <c r="K2790" s="25"/>
      <c r="L2790" s="25"/>
      <c r="M2790" s="25"/>
      <c r="N2790" s="25"/>
      <c r="O2790" s="25"/>
    </row>
    <row r="2791" spans="9:15" s="167" customFormat="1" ht="15" customHeight="1" x14ac:dyDescent="0.25">
      <c r="I2791" s="25"/>
      <c r="J2791" s="25"/>
      <c r="K2791" s="25"/>
      <c r="L2791" s="25"/>
      <c r="M2791" s="25"/>
      <c r="N2791" s="25"/>
      <c r="O2791" s="25"/>
    </row>
    <row r="2792" spans="9:15" s="167" customFormat="1" ht="15" customHeight="1" x14ac:dyDescent="0.25">
      <c r="I2792" s="25"/>
      <c r="J2792" s="25"/>
      <c r="K2792" s="25"/>
      <c r="L2792" s="25"/>
      <c r="M2792" s="25"/>
      <c r="N2792" s="25"/>
      <c r="O2792" s="25"/>
    </row>
    <row r="2793" spans="9:15" s="167" customFormat="1" ht="15" customHeight="1" x14ac:dyDescent="0.25">
      <c r="I2793" s="25"/>
      <c r="J2793" s="25"/>
      <c r="K2793" s="25"/>
      <c r="L2793" s="25"/>
      <c r="M2793" s="25"/>
      <c r="N2793" s="25"/>
      <c r="O2793" s="25"/>
    </row>
    <row r="2794" spans="9:15" s="167" customFormat="1" ht="15" customHeight="1" x14ac:dyDescent="0.25">
      <c r="I2794" s="25"/>
      <c r="J2794" s="25"/>
      <c r="K2794" s="25"/>
      <c r="L2794" s="25"/>
      <c r="M2794" s="25"/>
      <c r="N2794" s="25"/>
      <c r="O2794" s="25"/>
    </row>
    <row r="2795" spans="9:15" s="167" customFormat="1" ht="15" customHeight="1" x14ac:dyDescent="0.25">
      <c r="I2795" s="25"/>
      <c r="J2795" s="25"/>
      <c r="K2795" s="25"/>
      <c r="L2795" s="25"/>
      <c r="M2795" s="25"/>
      <c r="N2795" s="25"/>
      <c r="O2795" s="25"/>
    </row>
    <row r="2796" spans="9:15" s="167" customFormat="1" ht="15" customHeight="1" x14ac:dyDescent="0.25">
      <c r="I2796" s="25"/>
      <c r="J2796" s="25"/>
      <c r="K2796" s="25"/>
      <c r="L2796" s="25"/>
      <c r="M2796" s="25"/>
      <c r="N2796" s="25"/>
      <c r="O2796" s="25"/>
    </row>
    <row r="2797" spans="9:15" s="167" customFormat="1" ht="15" customHeight="1" x14ac:dyDescent="0.25">
      <c r="I2797" s="25"/>
      <c r="J2797" s="25"/>
      <c r="K2797" s="25"/>
      <c r="L2797" s="25"/>
      <c r="M2797" s="25"/>
      <c r="N2797" s="25"/>
      <c r="O2797" s="25"/>
    </row>
    <row r="2798" spans="9:15" s="167" customFormat="1" ht="15" customHeight="1" x14ac:dyDescent="0.25">
      <c r="I2798" s="25"/>
      <c r="J2798" s="25"/>
      <c r="K2798" s="25"/>
      <c r="L2798" s="25"/>
      <c r="M2798" s="25"/>
      <c r="N2798" s="25"/>
      <c r="O2798" s="25"/>
    </row>
    <row r="2799" spans="9:15" s="167" customFormat="1" ht="15" customHeight="1" x14ac:dyDescent="0.25">
      <c r="I2799" s="25"/>
      <c r="J2799" s="25"/>
      <c r="K2799" s="25"/>
      <c r="L2799" s="25"/>
      <c r="M2799" s="25"/>
      <c r="N2799" s="25"/>
      <c r="O2799" s="25"/>
    </row>
    <row r="2800" spans="9:15" s="167" customFormat="1" ht="15" customHeight="1" x14ac:dyDescent="0.25">
      <c r="I2800" s="25"/>
      <c r="J2800" s="25"/>
      <c r="K2800" s="25"/>
      <c r="L2800" s="25"/>
      <c r="M2800" s="25"/>
      <c r="N2800" s="25"/>
      <c r="O2800" s="25"/>
    </row>
    <row r="2801" spans="9:15" s="167" customFormat="1" ht="15" customHeight="1" x14ac:dyDescent="0.25">
      <c r="I2801" s="25"/>
      <c r="J2801" s="25"/>
      <c r="K2801" s="25"/>
      <c r="L2801" s="25"/>
      <c r="M2801" s="25"/>
      <c r="N2801" s="25"/>
      <c r="O2801" s="25"/>
    </row>
    <row r="2802" spans="9:15" s="167" customFormat="1" ht="15" customHeight="1" x14ac:dyDescent="0.25">
      <c r="I2802" s="25"/>
      <c r="J2802" s="25"/>
      <c r="K2802" s="25"/>
      <c r="L2802" s="25"/>
      <c r="M2802" s="25"/>
      <c r="N2802" s="25"/>
      <c r="O2802" s="25"/>
    </row>
    <row r="2803" spans="9:15" s="167" customFormat="1" ht="15" customHeight="1" x14ac:dyDescent="0.25">
      <c r="I2803" s="25"/>
      <c r="J2803" s="25"/>
      <c r="K2803" s="25"/>
      <c r="L2803" s="25"/>
      <c r="M2803" s="25"/>
      <c r="N2803" s="25"/>
      <c r="O2803" s="25"/>
    </row>
    <row r="2804" spans="9:15" s="167" customFormat="1" ht="15" customHeight="1" x14ac:dyDescent="0.25">
      <c r="I2804" s="25"/>
      <c r="J2804" s="25"/>
      <c r="K2804" s="25"/>
      <c r="L2804" s="25"/>
      <c r="M2804" s="25"/>
      <c r="N2804" s="25"/>
      <c r="O2804" s="25"/>
    </row>
    <row r="2805" spans="9:15" s="167" customFormat="1" ht="15" customHeight="1" x14ac:dyDescent="0.25">
      <c r="I2805" s="25"/>
      <c r="J2805" s="25"/>
      <c r="K2805" s="25"/>
      <c r="L2805" s="25"/>
      <c r="M2805" s="25"/>
      <c r="N2805" s="25"/>
      <c r="O2805" s="25"/>
    </row>
    <row r="2806" spans="9:15" s="167" customFormat="1" ht="15" customHeight="1" x14ac:dyDescent="0.25">
      <c r="I2806" s="25"/>
      <c r="J2806" s="25"/>
      <c r="K2806" s="25"/>
      <c r="L2806" s="25"/>
      <c r="M2806" s="25"/>
      <c r="N2806" s="25"/>
      <c r="O2806" s="25"/>
    </row>
    <row r="2807" spans="9:15" s="167" customFormat="1" ht="15" customHeight="1" x14ac:dyDescent="0.25">
      <c r="I2807" s="25"/>
      <c r="J2807" s="25"/>
      <c r="K2807" s="25"/>
      <c r="L2807" s="25"/>
      <c r="M2807" s="25"/>
      <c r="N2807" s="25"/>
      <c r="O2807" s="25"/>
    </row>
    <row r="2808" spans="9:15" s="167" customFormat="1" ht="15" customHeight="1" x14ac:dyDescent="0.25">
      <c r="I2808" s="25"/>
      <c r="J2808" s="25"/>
      <c r="K2808" s="25"/>
      <c r="L2808" s="25"/>
      <c r="M2808" s="25"/>
      <c r="N2808" s="25"/>
      <c r="O2808" s="25"/>
    </row>
    <row r="2809" spans="9:15" s="167" customFormat="1" ht="15" customHeight="1" x14ac:dyDescent="0.25">
      <c r="I2809" s="25"/>
      <c r="J2809" s="25"/>
      <c r="K2809" s="25"/>
      <c r="L2809" s="25"/>
      <c r="M2809" s="25"/>
      <c r="N2809" s="25"/>
      <c r="O2809" s="25"/>
    </row>
    <row r="2810" spans="9:15" s="167" customFormat="1" ht="15" customHeight="1" x14ac:dyDescent="0.25">
      <c r="I2810" s="25"/>
      <c r="J2810" s="25"/>
      <c r="K2810" s="25"/>
      <c r="L2810" s="25"/>
      <c r="M2810" s="25"/>
      <c r="N2810" s="25"/>
      <c r="O2810" s="25"/>
    </row>
    <row r="2811" spans="9:15" s="167" customFormat="1" ht="15" customHeight="1" x14ac:dyDescent="0.25">
      <c r="I2811" s="25"/>
      <c r="J2811" s="25"/>
      <c r="K2811" s="25"/>
      <c r="L2811" s="25"/>
      <c r="M2811" s="25"/>
      <c r="N2811" s="25"/>
      <c r="O2811" s="25"/>
    </row>
    <row r="2812" spans="9:15" s="167" customFormat="1" ht="15" customHeight="1" x14ac:dyDescent="0.25">
      <c r="I2812" s="25"/>
      <c r="J2812" s="25"/>
      <c r="K2812" s="25"/>
      <c r="L2812" s="25"/>
      <c r="M2812" s="25"/>
      <c r="N2812" s="25"/>
      <c r="O2812" s="25"/>
    </row>
    <row r="2813" spans="9:15" s="167" customFormat="1" ht="15" customHeight="1" x14ac:dyDescent="0.25">
      <c r="I2813" s="25"/>
      <c r="J2813" s="25"/>
      <c r="K2813" s="25"/>
      <c r="L2813" s="25"/>
      <c r="M2813" s="25"/>
      <c r="N2813" s="25"/>
      <c r="O2813" s="25"/>
    </row>
    <row r="2814" spans="9:15" s="167" customFormat="1" ht="15" customHeight="1" x14ac:dyDescent="0.25">
      <c r="I2814" s="25"/>
      <c r="J2814" s="25"/>
      <c r="K2814" s="25"/>
      <c r="L2814" s="25"/>
      <c r="M2814" s="25"/>
      <c r="N2814" s="25"/>
      <c r="O2814" s="25"/>
    </row>
    <row r="2815" spans="9:15" s="167" customFormat="1" ht="15" customHeight="1" x14ac:dyDescent="0.25">
      <c r="I2815" s="25"/>
      <c r="J2815" s="25"/>
      <c r="K2815" s="25"/>
      <c r="L2815" s="25"/>
      <c r="M2815" s="25"/>
      <c r="N2815" s="25"/>
      <c r="O2815" s="25"/>
    </row>
    <row r="2816" spans="9:15" s="167" customFormat="1" ht="15" customHeight="1" x14ac:dyDescent="0.25">
      <c r="I2816" s="25"/>
      <c r="J2816" s="25"/>
      <c r="K2816" s="25"/>
      <c r="L2816" s="25"/>
      <c r="M2816" s="25"/>
      <c r="N2816" s="25"/>
      <c r="O2816" s="25"/>
    </row>
    <row r="2817" spans="9:15" s="167" customFormat="1" ht="15" customHeight="1" x14ac:dyDescent="0.25">
      <c r="I2817" s="25"/>
      <c r="J2817" s="25"/>
      <c r="K2817" s="25"/>
      <c r="L2817" s="25"/>
      <c r="M2817" s="25"/>
      <c r="N2817" s="25"/>
      <c r="O2817" s="25"/>
    </row>
    <row r="2818" spans="9:15" s="167" customFormat="1" ht="15" customHeight="1" x14ac:dyDescent="0.25">
      <c r="I2818" s="25"/>
      <c r="J2818" s="25"/>
      <c r="K2818" s="25"/>
      <c r="L2818" s="25"/>
      <c r="M2818" s="25"/>
      <c r="N2818" s="25"/>
      <c r="O2818" s="25"/>
    </row>
    <row r="2819" spans="9:15" s="167" customFormat="1" ht="15" customHeight="1" x14ac:dyDescent="0.25">
      <c r="I2819" s="25"/>
      <c r="J2819" s="25"/>
      <c r="K2819" s="25"/>
      <c r="L2819" s="25"/>
      <c r="M2819" s="25"/>
      <c r="N2819" s="25"/>
      <c r="O2819" s="25"/>
    </row>
    <row r="2820" spans="9:15" s="167" customFormat="1" ht="15" customHeight="1" x14ac:dyDescent="0.25">
      <c r="I2820" s="25"/>
      <c r="J2820" s="25"/>
      <c r="K2820" s="25"/>
      <c r="L2820" s="25"/>
      <c r="M2820" s="25"/>
      <c r="N2820" s="25"/>
      <c r="O2820" s="25"/>
    </row>
    <row r="2821" spans="9:15" s="167" customFormat="1" ht="15" customHeight="1" x14ac:dyDescent="0.25">
      <c r="I2821" s="25"/>
      <c r="J2821" s="25"/>
      <c r="K2821" s="25"/>
      <c r="L2821" s="25"/>
      <c r="M2821" s="25"/>
      <c r="N2821" s="25"/>
      <c r="O2821" s="25"/>
    </row>
    <row r="2822" spans="9:15" s="167" customFormat="1" ht="15" customHeight="1" x14ac:dyDescent="0.25">
      <c r="I2822" s="25"/>
      <c r="J2822" s="25"/>
      <c r="K2822" s="25"/>
      <c r="L2822" s="25"/>
      <c r="M2822" s="25"/>
      <c r="N2822" s="25"/>
      <c r="O2822" s="25"/>
    </row>
    <row r="2823" spans="9:15" s="167" customFormat="1" ht="15" customHeight="1" x14ac:dyDescent="0.25">
      <c r="I2823" s="25"/>
      <c r="J2823" s="25"/>
      <c r="K2823" s="25"/>
      <c r="L2823" s="25"/>
      <c r="M2823" s="25"/>
      <c r="N2823" s="25"/>
      <c r="O2823" s="25"/>
    </row>
    <row r="2824" spans="9:15" s="167" customFormat="1" ht="15" customHeight="1" x14ac:dyDescent="0.25">
      <c r="I2824" s="25"/>
      <c r="J2824" s="25"/>
      <c r="K2824" s="25"/>
      <c r="L2824" s="25"/>
      <c r="M2824" s="25"/>
      <c r="N2824" s="25"/>
      <c r="O2824" s="25"/>
    </row>
    <row r="2825" spans="9:15" s="167" customFormat="1" ht="15" customHeight="1" x14ac:dyDescent="0.25">
      <c r="I2825" s="25"/>
      <c r="J2825" s="25"/>
      <c r="K2825" s="25"/>
      <c r="L2825" s="25"/>
      <c r="M2825" s="25"/>
      <c r="N2825" s="25"/>
      <c r="O2825" s="25"/>
    </row>
    <row r="2826" spans="9:15" s="167" customFormat="1" ht="15" customHeight="1" x14ac:dyDescent="0.25">
      <c r="I2826" s="25"/>
      <c r="J2826" s="25"/>
      <c r="K2826" s="25"/>
      <c r="L2826" s="25"/>
      <c r="M2826" s="25"/>
      <c r="N2826" s="25"/>
      <c r="O2826" s="25"/>
    </row>
    <row r="2827" spans="9:15" s="167" customFormat="1" ht="15" customHeight="1" x14ac:dyDescent="0.25">
      <c r="I2827" s="25"/>
      <c r="J2827" s="25"/>
      <c r="K2827" s="25"/>
      <c r="L2827" s="25"/>
      <c r="M2827" s="25"/>
      <c r="N2827" s="25"/>
      <c r="O2827" s="25"/>
    </row>
    <row r="2828" spans="9:15" s="167" customFormat="1" ht="15" customHeight="1" x14ac:dyDescent="0.25">
      <c r="I2828" s="25"/>
      <c r="J2828" s="25"/>
      <c r="K2828" s="25"/>
      <c r="L2828" s="25"/>
      <c r="M2828" s="25"/>
      <c r="N2828" s="25"/>
      <c r="O2828" s="25"/>
    </row>
    <row r="2829" spans="9:15" s="167" customFormat="1" ht="15" customHeight="1" x14ac:dyDescent="0.25">
      <c r="I2829" s="25"/>
      <c r="J2829" s="25"/>
      <c r="K2829" s="25"/>
      <c r="L2829" s="25"/>
      <c r="M2829" s="25"/>
      <c r="N2829" s="25"/>
      <c r="O2829" s="25"/>
    </row>
    <row r="2830" spans="9:15" s="167" customFormat="1" ht="15" customHeight="1" x14ac:dyDescent="0.25">
      <c r="I2830" s="25"/>
      <c r="J2830" s="25"/>
      <c r="K2830" s="25"/>
      <c r="L2830" s="25"/>
      <c r="M2830" s="25"/>
      <c r="N2830" s="25"/>
      <c r="O2830" s="25"/>
    </row>
    <row r="2831" spans="9:15" s="167" customFormat="1" ht="15" customHeight="1" x14ac:dyDescent="0.25">
      <c r="I2831" s="25"/>
      <c r="J2831" s="25"/>
      <c r="K2831" s="25"/>
      <c r="L2831" s="25"/>
      <c r="M2831" s="25"/>
      <c r="N2831" s="25"/>
      <c r="O2831" s="25"/>
    </row>
    <row r="2832" spans="9:15" s="167" customFormat="1" ht="15" customHeight="1" x14ac:dyDescent="0.25">
      <c r="I2832" s="25"/>
      <c r="J2832" s="25"/>
      <c r="K2832" s="25"/>
      <c r="L2832" s="25"/>
      <c r="M2832" s="25"/>
      <c r="N2832" s="25"/>
      <c r="O2832" s="25"/>
    </row>
    <row r="2833" spans="9:15" s="167" customFormat="1" ht="15" customHeight="1" x14ac:dyDescent="0.25">
      <c r="I2833" s="25"/>
      <c r="J2833" s="25"/>
      <c r="K2833" s="25"/>
      <c r="L2833" s="25"/>
      <c r="M2833" s="25"/>
      <c r="N2833" s="25"/>
      <c r="O2833" s="25"/>
    </row>
    <row r="2834" spans="9:15" s="167" customFormat="1" ht="15" customHeight="1" x14ac:dyDescent="0.25">
      <c r="I2834" s="25"/>
      <c r="J2834" s="25"/>
      <c r="K2834" s="25"/>
      <c r="L2834" s="25"/>
      <c r="M2834" s="25"/>
      <c r="N2834" s="25"/>
      <c r="O2834" s="25"/>
    </row>
    <row r="2835" spans="9:15" s="167" customFormat="1" ht="15" customHeight="1" x14ac:dyDescent="0.25">
      <c r="I2835" s="25"/>
      <c r="J2835" s="25"/>
      <c r="K2835" s="25"/>
      <c r="L2835" s="25"/>
      <c r="M2835" s="25"/>
      <c r="N2835" s="25"/>
      <c r="O2835" s="25"/>
    </row>
    <row r="2836" spans="9:15" s="167" customFormat="1" ht="15" customHeight="1" x14ac:dyDescent="0.25">
      <c r="I2836" s="25"/>
      <c r="J2836" s="25"/>
      <c r="K2836" s="25"/>
      <c r="L2836" s="25"/>
      <c r="M2836" s="25"/>
      <c r="N2836" s="25"/>
      <c r="O2836" s="25"/>
    </row>
    <row r="2837" spans="9:15" s="167" customFormat="1" ht="15" customHeight="1" x14ac:dyDescent="0.25">
      <c r="I2837" s="25"/>
      <c r="J2837" s="25"/>
      <c r="K2837" s="25"/>
      <c r="L2837" s="25"/>
      <c r="M2837" s="25"/>
      <c r="N2837" s="25"/>
      <c r="O2837" s="25"/>
    </row>
    <row r="2838" spans="9:15" s="167" customFormat="1" ht="15" customHeight="1" x14ac:dyDescent="0.25">
      <c r="I2838" s="25"/>
      <c r="J2838" s="25"/>
      <c r="K2838" s="25"/>
      <c r="L2838" s="25"/>
      <c r="M2838" s="25"/>
      <c r="N2838" s="25"/>
      <c r="O2838" s="25"/>
    </row>
    <row r="2839" spans="9:15" s="167" customFormat="1" ht="15" customHeight="1" x14ac:dyDescent="0.25">
      <c r="I2839" s="25"/>
      <c r="J2839" s="25"/>
      <c r="K2839" s="25"/>
      <c r="L2839" s="25"/>
      <c r="M2839" s="25"/>
      <c r="N2839" s="25"/>
      <c r="O2839" s="25"/>
    </row>
    <row r="2840" spans="9:15" s="167" customFormat="1" ht="15" customHeight="1" x14ac:dyDescent="0.25">
      <c r="I2840" s="25"/>
      <c r="J2840" s="25"/>
      <c r="K2840" s="25"/>
      <c r="L2840" s="25"/>
      <c r="M2840" s="25"/>
      <c r="N2840" s="25"/>
      <c r="O2840" s="25"/>
    </row>
    <row r="2841" spans="9:15" s="167" customFormat="1" ht="15" customHeight="1" x14ac:dyDescent="0.25">
      <c r="I2841" s="25"/>
      <c r="J2841" s="25"/>
      <c r="K2841" s="25"/>
      <c r="L2841" s="25"/>
      <c r="M2841" s="25"/>
      <c r="N2841" s="25"/>
      <c r="O2841" s="25"/>
    </row>
    <row r="2842" spans="9:15" s="167" customFormat="1" ht="15" customHeight="1" x14ac:dyDescent="0.25">
      <c r="I2842" s="25"/>
      <c r="J2842" s="25"/>
      <c r="K2842" s="25"/>
      <c r="L2842" s="25"/>
      <c r="M2842" s="25"/>
      <c r="N2842" s="25"/>
      <c r="O2842" s="25"/>
    </row>
    <row r="2843" spans="9:15" s="167" customFormat="1" ht="15" customHeight="1" x14ac:dyDescent="0.25">
      <c r="I2843" s="25"/>
      <c r="J2843" s="25"/>
      <c r="K2843" s="25"/>
      <c r="L2843" s="25"/>
      <c r="M2843" s="25"/>
      <c r="N2843" s="25"/>
      <c r="O2843" s="25"/>
    </row>
    <row r="2844" spans="9:15" s="167" customFormat="1" ht="15" customHeight="1" x14ac:dyDescent="0.25">
      <c r="I2844" s="25"/>
      <c r="J2844" s="25"/>
      <c r="K2844" s="25"/>
      <c r="L2844" s="25"/>
      <c r="M2844" s="25"/>
      <c r="N2844" s="25"/>
      <c r="O2844" s="25"/>
    </row>
    <row r="2845" spans="9:15" s="167" customFormat="1" ht="15" customHeight="1" x14ac:dyDescent="0.25">
      <c r="I2845" s="25"/>
      <c r="J2845" s="25"/>
      <c r="K2845" s="25"/>
      <c r="L2845" s="25"/>
      <c r="M2845" s="25"/>
      <c r="N2845" s="25"/>
      <c r="O2845" s="25"/>
    </row>
    <row r="2846" spans="9:15" s="167" customFormat="1" ht="15" customHeight="1" x14ac:dyDescent="0.25">
      <c r="I2846" s="25"/>
      <c r="J2846" s="25"/>
      <c r="K2846" s="25"/>
      <c r="L2846" s="25"/>
      <c r="M2846" s="25"/>
      <c r="N2846" s="25"/>
      <c r="O2846" s="25"/>
    </row>
    <row r="2847" spans="9:15" s="167" customFormat="1" ht="15" customHeight="1" x14ac:dyDescent="0.25">
      <c r="I2847" s="25"/>
      <c r="J2847" s="25"/>
      <c r="K2847" s="25"/>
      <c r="L2847" s="25"/>
      <c r="M2847" s="25"/>
      <c r="N2847" s="25"/>
      <c r="O2847" s="25"/>
    </row>
    <row r="2848" spans="9:15" s="167" customFormat="1" ht="15" customHeight="1" x14ac:dyDescent="0.25">
      <c r="I2848" s="25"/>
      <c r="J2848" s="25"/>
      <c r="K2848" s="25"/>
      <c r="L2848" s="25"/>
      <c r="M2848" s="25"/>
      <c r="N2848" s="25"/>
      <c r="O2848" s="25"/>
    </row>
    <row r="2849" spans="9:15" s="167" customFormat="1" ht="15" customHeight="1" x14ac:dyDescent="0.25">
      <c r="I2849" s="25"/>
      <c r="J2849" s="25"/>
      <c r="K2849" s="25"/>
      <c r="L2849" s="25"/>
      <c r="M2849" s="25"/>
      <c r="N2849" s="25"/>
      <c r="O2849" s="25"/>
    </row>
    <row r="2850" spans="9:15" s="167" customFormat="1" ht="15" customHeight="1" x14ac:dyDescent="0.25">
      <c r="I2850" s="25"/>
      <c r="J2850" s="25"/>
      <c r="K2850" s="25"/>
      <c r="L2850" s="25"/>
      <c r="M2850" s="25"/>
      <c r="N2850" s="25"/>
      <c r="O2850" s="25"/>
    </row>
    <row r="2851" spans="9:15" s="167" customFormat="1" ht="15" customHeight="1" x14ac:dyDescent="0.25">
      <c r="I2851" s="25"/>
      <c r="J2851" s="25"/>
      <c r="K2851" s="25"/>
      <c r="L2851" s="25"/>
      <c r="M2851" s="25"/>
      <c r="N2851" s="25"/>
      <c r="O2851" s="25"/>
    </row>
    <row r="2852" spans="9:15" s="167" customFormat="1" ht="15" customHeight="1" x14ac:dyDescent="0.25">
      <c r="I2852" s="25"/>
      <c r="J2852" s="25"/>
      <c r="K2852" s="25"/>
      <c r="L2852" s="25"/>
      <c r="M2852" s="25"/>
      <c r="N2852" s="25"/>
      <c r="O2852" s="25"/>
    </row>
    <row r="2853" spans="9:15" s="167" customFormat="1" ht="15" customHeight="1" x14ac:dyDescent="0.25">
      <c r="I2853" s="25"/>
      <c r="J2853" s="25"/>
      <c r="K2853" s="25"/>
      <c r="L2853" s="25"/>
      <c r="M2853" s="25"/>
      <c r="N2853" s="25"/>
      <c r="O2853" s="25"/>
    </row>
    <row r="2854" spans="9:15" s="167" customFormat="1" ht="15" customHeight="1" x14ac:dyDescent="0.25">
      <c r="I2854" s="25"/>
      <c r="J2854" s="25"/>
      <c r="K2854" s="25"/>
      <c r="L2854" s="25"/>
      <c r="M2854" s="25"/>
      <c r="N2854" s="25"/>
      <c r="O2854" s="25"/>
    </row>
    <row r="2855" spans="9:15" s="167" customFormat="1" ht="15" customHeight="1" x14ac:dyDescent="0.25">
      <c r="I2855" s="25"/>
      <c r="J2855" s="25"/>
      <c r="K2855" s="25"/>
      <c r="L2855" s="25"/>
      <c r="M2855" s="25"/>
      <c r="N2855" s="25"/>
      <c r="O2855" s="25"/>
    </row>
    <row r="2856" spans="9:15" s="167" customFormat="1" ht="15" customHeight="1" x14ac:dyDescent="0.25">
      <c r="I2856" s="25"/>
      <c r="J2856" s="25"/>
      <c r="K2856" s="25"/>
      <c r="L2856" s="25"/>
      <c r="M2856" s="25"/>
      <c r="N2856" s="25"/>
      <c r="O2856" s="25"/>
    </row>
    <row r="2857" spans="9:15" s="167" customFormat="1" ht="15" customHeight="1" x14ac:dyDescent="0.25">
      <c r="I2857" s="25"/>
      <c r="J2857" s="25"/>
      <c r="K2857" s="25"/>
      <c r="L2857" s="25"/>
      <c r="M2857" s="25"/>
      <c r="N2857" s="25"/>
      <c r="O2857" s="25"/>
    </row>
    <row r="2858" spans="9:15" s="167" customFormat="1" ht="15" customHeight="1" x14ac:dyDescent="0.25">
      <c r="I2858" s="25"/>
      <c r="J2858" s="25"/>
      <c r="K2858" s="25"/>
      <c r="L2858" s="25"/>
      <c r="M2858" s="25"/>
      <c r="N2858" s="25"/>
      <c r="O2858" s="25"/>
    </row>
    <row r="2859" spans="9:15" s="167" customFormat="1" ht="15" customHeight="1" x14ac:dyDescent="0.25">
      <c r="I2859" s="25"/>
      <c r="J2859" s="25"/>
      <c r="K2859" s="25"/>
      <c r="L2859" s="25"/>
      <c r="M2859" s="25"/>
      <c r="N2859" s="25"/>
      <c r="O2859" s="25"/>
    </row>
    <row r="2860" spans="9:15" s="167" customFormat="1" ht="15" customHeight="1" x14ac:dyDescent="0.25">
      <c r="I2860" s="25"/>
      <c r="J2860" s="25"/>
      <c r="K2860" s="25"/>
      <c r="L2860" s="25"/>
      <c r="M2860" s="25"/>
      <c r="N2860" s="25"/>
      <c r="O2860" s="25"/>
    </row>
    <row r="2861" spans="9:15" s="167" customFormat="1" ht="15" customHeight="1" x14ac:dyDescent="0.25">
      <c r="I2861" s="25"/>
      <c r="J2861" s="25"/>
      <c r="K2861" s="25"/>
      <c r="L2861" s="25"/>
      <c r="M2861" s="25"/>
      <c r="N2861" s="25"/>
      <c r="O2861" s="25"/>
    </row>
    <row r="2862" spans="9:15" s="167" customFormat="1" ht="15" customHeight="1" x14ac:dyDescent="0.25">
      <c r="I2862" s="25"/>
      <c r="J2862" s="25"/>
      <c r="K2862" s="25"/>
      <c r="L2862" s="25"/>
      <c r="M2862" s="25"/>
      <c r="N2862" s="25"/>
      <c r="O2862" s="25"/>
    </row>
    <row r="2863" spans="9:15" s="167" customFormat="1" ht="15" customHeight="1" x14ac:dyDescent="0.25">
      <c r="I2863" s="25"/>
      <c r="J2863" s="25"/>
      <c r="K2863" s="25"/>
      <c r="L2863" s="25"/>
      <c r="M2863" s="25"/>
      <c r="N2863" s="25"/>
      <c r="O2863" s="25"/>
    </row>
    <row r="2864" spans="9:15" s="167" customFormat="1" ht="15" customHeight="1" x14ac:dyDescent="0.25">
      <c r="I2864" s="25"/>
      <c r="J2864" s="25"/>
      <c r="K2864" s="25"/>
      <c r="L2864" s="25"/>
      <c r="M2864" s="25"/>
      <c r="N2864" s="25"/>
      <c r="O2864" s="25"/>
    </row>
    <row r="2865" spans="9:15" s="167" customFormat="1" ht="15" customHeight="1" x14ac:dyDescent="0.25">
      <c r="I2865" s="25"/>
      <c r="J2865" s="25"/>
      <c r="K2865" s="25"/>
      <c r="L2865" s="25"/>
      <c r="M2865" s="25"/>
      <c r="N2865" s="25"/>
      <c r="O2865" s="25"/>
    </row>
    <row r="2866" spans="9:15" s="167" customFormat="1" ht="15" customHeight="1" x14ac:dyDescent="0.25">
      <c r="I2866" s="25"/>
      <c r="J2866" s="25"/>
      <c r="K2866" s="25"/>
      <c r="L2866" s="25"/>
      <c r="M2866" s="25"/>
      <c r="N2866" s="25"/>
      <c r="O2866" s="25"/>
    </row>
    <row r="2867" spans="9:15" s="167" customFormat="1" ht="15" customHeight="1" x14ac:dyDescent="0.25">
      <c r="I2867" s="25"/>
      <c r="J2867" s="25"/>
      <c r="K2867" s="25"/>
      <c r="L2867" s="25"/>
      <c r="M2867" s="25"/>
      <c r="N2867" s="25"/>
      <c r="O2867" s="25"/>
    </row>
    <row r="2868" spans="9:15" s="167" customFormat="1" ht="15" customHeight="1" x14ac:dyDescent="0.25">
      <c r="I2868" s="25"/>
      <c r="J2868" s="25"/>
      <c r="K2868" s="25"/>
      <c r="L2868" s="25"/>
      <c r="M2868" s="25"/>
      <c r="N2868" s="25"/>
      <c r="O2868" s="25"/>
    </row>
    <row r="2869" spans="9:15" s="167" customFormat="1" ht="15" customHeight="1" x14ac:dyDescent="0.25">
      <c r="I2869" s="25"/>
      <c r="J2869" s="25"/>
      <c r="K2869" s="25"/>
      <c r="L2869" s="25"/>
      <c r="M2869" s="25"/>
      <c r="N2869" s="25"/>
      <c r="O2869" s="25"/>
    </row>
    <row r="2870" spans="9:15" s="167" customFormat="1" ht="15" customHeight="1" x14ac:dyDescent="0.25">
      <c r="I2870" s="25"/>
      <c r="J2870" s="25"/>
      <c r="K2870" s="25"/>
      <c r="L2870" s="25"/>
      <c r="M2870" s="25"/>
      <c r="N2870" s="25"/>
      <c r="O2870" s="25"/>
    </row>
    <row r="2871" spans="9:15" s="167" customFormat="1" ht="15" customHeight="1" x14ac:dyDescent="0.25">
      <c r="I2871" s="25"/>
      <c r="J2871" s="25"/>
      <c r="K2871" s="25"/>
      <c r="L2871" s="25"/>
      <c r="M2871" s="25"/>
      <c r="N2871" s="25"/>
      <c r="O2871" s="25"/>
    </row>
    <row r="2872" spans="9:15" s="167" customFormat="1" ht="15" customHeight="1" x14ac:dyDescent="0.25">
      <c r="I2872" s="25"/>
      <c r="J2872" s="25"/>
      <c r="K2872" s="25"/>
      <c r="L2872" s="25"/>
      <c r="M2872" s="25"/>
      <c r="N2872" s="25"/>
      <c r="O2872" s="25"/>
    </row>
    <row r="2873" spans="9:15" s="167" customFormat="1" ht="15" customHeight="1" x14ac:dyDescent="0.25">
      <c r="I2873" s="25"/>
      <c r="J2873" s="25"/>
      <c r="K2873" s="25"/>
      <c r="L2873" s="25"/>
      <c r="M2873" s="25"/>
      <c r="N2873" s="25"/>
      <c r="O2873" s="25"/>
    </row>
    <row r="2874" spans="9:15" s="167" customFormat="1" ht="15" customHeight="1" x14ac:dyDescent="0.25">
      <c r="I2874" s="25"/>
      <c r="J2874" s="25"/>
      <c r="K2874" s="25"/>
      <c r="L2874" s="25"/>
      <c r="M2874" s="25"/>
      <c r="N2874" s="25"/>
      <c r="O2874" s="25"/>
    </row>
    <row r="2875" spans="9:15" s="167" customFormat="1" ht="15" customHeight="1" x14ac:dyDescent="0.25">
      <c r="I2875" s="25"/>
      <c r="J2875" s="25"/>
      <c r="K2875" s="25"/>
      <c r="L2875" s="25"/>
      <c r="M2875" s="25"/>
      <c r="N2875" s="25"/>
      <c r="O2875" s="25"/>
    </row>
    <row r="2876" spans="9:15" s="167" customFormat="1" ht="15" customHeight="1" x14ac:dyDescent="0.25">
      <c r="I2876" s="25"/>
      <c r="J2876" s="25"/>
      <c r="K2876" s="25"/>
      <c r="L2876" s="25"/>
      <c r="M2876" s="25"/>
      <c r="N2876" s="25"/>
      <c r="O2876" s="25"/>
    </row>
    <row r="2877" spans="9:15" s="167" customFormat="1" ht="15" customHeight="1" x14ac:dyDescent="0.25">
      <c r="I2877" s="25"/>
      <c r="J2877" s="25"/>
      <c r="K2877" s="25"/>
      <c r="L2877" s="25"/>
      <c r="M2877" s="25"/>
      <c r="N2877" s="25"/>
      <c r="O2877" s="25"/>
    </row>
    <row r="2878" spans="9:15" s="167" customFormat="1" ht="15" customHeight="1" x14ac:dyDescent="0.25">
      <c r="I2878" s="25"/>
      <c r="J2878" s="25"/>
      <c r="K2878" s="25"/>
      <c r="L2878" s="25"/>
      <c r="M2878" s="25"/>
      <c r="N2878" s="25"/>
      <c r="O2878" s="25"/>
    </row>
    <row r="2879" spans="9:15" s="167" customFormat="1" ht="15" customHeight="1" x14ac:dyDescent="0.25">
      <c r="I2879" s="25"/>
      <c r="J2879" s="25"/>
      <c r="K2879" s="25"/>
      <c r="L2879" s="25"/>
      <c r="M2879" s="25"/>
      <c r="N2879" s="25"/>
      <c r="O2879" s="25"/>
    </row>
    <row r="2880" spans="9:15" s="167" customFormat="1" ht="15" customHeight="1" x14ac:dyDescent="0.25">
      <c r="I2880" s="25"/>
      <c r="J2880" s="25"/>
      <c r="K2880" s="25"/>
      <c r="L2880" s="25"/>
      <c r="M2880" s="25"/>
      <c r="N2880" s="25"/>
      <c r="O2880" s="25"/>
    </row>
    <row r="2881" spans="9:15" s="167" customFormat="1" ht="15" customHeight="1" x14ac:dyDescent="0.25">
      <c r="I2881" s="25"/>
      <c r="J2881" s="25"/>
      <c r="K2881" s="25"/>
      <c r="L2881" s="25"/>
      <c r="M2881" s="25"/>
      <c r="N2881" s="25"/>
      <c r="O2881" s="25"/>
    </row>
    <row r="2882" spans="9:15" s="167" customFormat="1" ht="15" customHeight="1" x14ac:dyDescent="0.25">
      <c r="I2882" s="25"/>
      <c r="J2882" s="25"/>
      <c r="K2882" s="25"/>
      <c r="L2882" s="25"/>
      <c r="M2882" s="25"/>
      <c r="N2882" s="25"/>
      <c r="O2882" s="25"/>
    </row>
    <row r="2883" spans="9:15" s="167" customFormat="1" ht="15" customHeight="1" x14ac:dyDescent="0.25">
      <c r="I2883" s="25"/>
      <c r="J2883" s="25"/>
      <c r="K2883" s="25"/>
      <c r="L2883" s="25"/>
      <c r="M2883" s="25"/>
      <c r="N2883" s="25"/>
      <c r="O2883" s="25"/>
    </row>
    <row r="2884" spans="9:15" s="167" customFormat="1" ht="15" customHeight="1" x14ac:dyDescent="0.25">
      <c r="I2884" s="25"/>
      <c r="J2884" s="25"/>
      <c r="K2884" s="25"/>
      <c r="L2884" s="25"/>
      <c r="M2884" s="25"/>
      <c r="N2884" s="25"/>
      <c r="O2884" s="25"/>
    </row>
    <row r="2885" spans="9:15" s="167" customFormat="1" ht="15" customHeight="1" x14ac:dyDescent="0.25">
      <c r="I2885" s="25"/>
      <c r="J2885" s="25"/>
      <c r="K2885" s="25"/>
      <c r="L2885" s="25"/>
      <c r="M2885" s="25"/>
      <c r="N2885" s="25"/>
      <c r="O2885" s="25"/>
    </row>
    <row r="2886" spans="9:15" s="167" customFormat="1" ht="15" customHeight="1" x14ac:dyDescent="0.25">
      <c r="I2886" s="25"/>
      <c r="J2886" s="25"/>
      <c r="K2886" s="25"/>
      <c r="L2886" s="25"/>
      <c r="M2886" s="25"/>
      <c r="N2886" s="25"/>
      <c r="O2886" s="25"/>
    </row>
    <row r="2887" spans="9:15" s="167" customFormat="1" ht="15" customHeight="1" x14ac:dyDescent="0.25">
      <c r="I2887" s="25"/>
      <c r="J2887" s="25"/>
      <c r="K2887" s="25"/>
      <c r="L2887" s="25"/>
      <c r="M2887" s="25"/>
      <c r="N2887" s="25"/>
      <c r="O2887" s="25"/>
    </row>
    <row r="2888" spans="9:15" s="167" customFormat="1" ht="15" customHeight="1" x14ac:dyDescent="0.25">
      <c r="I2888" s="25"/>
      <c r="J2888" s="25"/>
      <c r="K2888" s="25"/>
      <c r="L2888" s="25"/>
      <c r="M2888" s="25"/>
      <c r="N2888" s="25"/>
      <c r="O2888" s="25"/>
    </row>
    <row r="2889" spans="9:15" s="167" customFormat="1" ht="15" customHeight="1" x14ac:dyDescent="0.25">
      <c r="I2889" s="25"/>
      <c r="J2889" s="25"/>
      <c r="K2889" s="25"/>
      <c r="L2889" s="25"/>
      <c r="M2889" s="25"/>
      <c r="N2889" s="25"/>
      <c r="O2889" s="25"/>
    </row>
    <row r="2890" spans="9:15" s="167" customFormat="1" ht="15" customHeight="1" x14ac:dyDescent="0.25">
      <c r="I2890" s="25"/>
      <c r="J2890" s="25"/>
      <c r="K2890" s="25"/>
      <c r="L2890" s="25"/>
      <c r="M2890" s="25"/>
      <c r="N2890" s="25"/>
      <c r="O2890" s="25"/>
    </row>
    <row r="2891" spans="9:15" s="167" customFormat="1" ht="15" customHeight="1" x14ac:dyDescent="0.25">
      <c r="I2891" s="25"/>
      <c r="J2891" s="25"/>
      <c r="K2891" s="25"/>
      <c r="L2891" s="25"/>
      <c r="M2891" s="25"/>
      <c r="N2891" s="25"/>
      <c r="O2891" s="25"/>
    </row>
    <row r="2892" spans="9:15" s="167" customFormat="1" ht="15" customHeight="1" x14ac:dyDescent="0.25">
      <c r="I2892" s="25"/>
      <c r="J2892" s="25"/>
      <c r="K2892" s="25"/>
      <c r="L2892" s="25"/>
      <c r="M2892" s="25"/>
      <c r="N2892" s="25"/>
      <c r="O2892" s="25"/>
    </row>
    <row r="2893" spans="9:15" s="167" customFormat="1" ht="15" customHeight="1" x14ac:dyDescent="0.25">
      <c r="I2893" s="25"/>
      <c r="J2893" s="25"/>
      <c r="K2893" s="25"/>
      <c r="L2893" s="25"/>
      <c r="M2893" s="25"/>
      <c r="N2893" s="25"/>
      <c r="O2893" s="25"/>
    </row>
    <row r="2894" spans="9:15" s="167" customFormat="1" ht="15" customHeight="1" x14ac:dyDescent="0.25">
      <c r="I2894" s="25"/>
      <c r="J2894" s="25"/>
      <c r="K2894" s="25"/>
      <c r="L2894" s="25"/>
      <c r="M2894" s="25"/>
      <c r="N2894" s="25"/>
      <c r="O2894" s="25"/>
    </row>
    <row r="2895" spans="9:15" s="167" customFormat="1" ht="15" customHeight="1" x14ac:dyDescent="0.25">
      <c r="I2895" s="25"/>
      <c r="J2895" s="25"/>
      <c r="K2895" s="25"/>
      <c r="L2895" s="25"/>
      <c r="M2895" s="25"/>
      <c r="N2895" s="25"/>
      <c r="O2895" s="25"/>
    </row>
    <row r="2896" spans="9:15" s="167" customFormat="1" ht="15" customHeight="1" x14ac:dyDescent="0.25">
      <c r="I2896" s="25"/>
      <c r="J2896" s="25"/>
      <c r="K2896" s="25"/>
      <c r="L2896" s="25"/>
      <c r="M2896" s="25"/>
      <c r="N2896" s="25"/>
      <c r="O2896" s="25"/>
    </row>
    <row r="2897" spans="9:15" s="167" customFormat="1" ht="15" customHeight="1" x14ac:dyDescent="0.25">
      <c r="I2897" s="25"/>
      <c r="J2897" s="25"/>
      <c r="K2897" s="25"/>
      <c r="L2897" s="25"/>
      <c r="M2897" s="25"/>
      <c r="N2897" s="25"/>
      <c r="O2897" s="25"/>
    </row>
    <row r="2898" spans="9:15" s="167" customFormat="1" ht="15" customHeight="1" x14ac:dyDescent="0.25">
      <c r="I2898" s="25"/>
      <c r="J2898" s="25"/>
      <c r="K2898" s="25"/>
      <c r="L2898" s="25"/>
      <c r="M2898" s="25"/>
      <c r="N2898" s="25"/>
      <c r="O2898" s="25"/>
    </row>
    <row r="2899" spans="9:15" s="167" customFormat="1" ht="15" customHeight="1" x14ac:dyDescent="0.25">
      <c r="I2899" s="25"/>
      <c r="J2899" s="25"/>
      <c r="K2899" s="25"/>
      <c r="L2899" s="25"/>
      <c r="M2899" s="25"/>
      <c r="N2899" s="25"/>
      <c r="O2899" s="25"/>
    </row>
    <row r="2900" spans="9:15" s="167" customFormat="1" ht="15" customHeight="1" x14ac:dyDescent="0.25">
      <c r="I2900" s="25"/>
      <c r="J2900" s="25"/>
      <c r="K2900" s="25"/>
      <c r="L2900" s="25"/>
      <c r="M2900" s="25"/>
      <c r="N2900" s="25"/>
      <c r="O2900" s="25"/>
    </row>
    <row r="2901" spans="9:15" s="167" customFormat="1" ht="15" customHeight="1" x14ac:dyDescent="0.25">
      <c r="I2901" s="25"/>
      <c r="J2901" s="25"/>
      <c r="K2901" s="25"/>
      <c r="L2901" s="25"/>
      <c r="M2901" s="25"/>
      <c r="N2901" s="25"/>
      <c r="O2901" s="25"/>
    </row>
    <row r="2902" spans="9:15" s="167" customFormat="1" ht="15" customHeight="1" x14ac:dyDescent="0.25">
      <c r="I2902" s="25"/>
      <c r="J2902" s="25"/>
      <c r="K2902" s="25"/>
      <c r="L2902" s="25"/>
      <c r="M2902" s="25"/>
      <c r="N2902" s="25"/>
      <c r="O2902" s="25"/>
    </row>
    <row r="2903" spans="9:15" s="167" customFormat="1" ht="15" customHeight="1" x14ac:dyDescent="0.25">
      <c r="I2903" s="25"/>
      <c r="J2903" s="25"/>
      <c r="K2903" s="25"/>
      <c r="L2903" s="25"/>
      <c r="M2903" s="25"/>
      <c r="N2903" s="25"/>
      <c r="O2903" s="25"/>
    </row>
    <row r="2904" spans="9:15" s="167" customFormat="1" ht="15" customHeight="1" x14ac:dyDescent="0.25">
      <c r="I2904" s="25"/>
      <c r="J2904" s="25"/>
      <c r="K2904" s="25"/>
      <c r="L2904" s="25"/>
      <c r="M2904" s="25"/>
      <c r="N2904" s="25"/>
      <c r="O2904" s="25"/>
    </row>
    <row r="2905" spans="9:15" s="167" customFormat="1" ht="15" customHeight="1" x14ac:dyDescent="0.25">
      <c r="I2905" s="25"/>
      <c r="J2905" s="25"/>
      <c r="K2905" s="25"/>
      <c r="L2905" s="25"/>
      <c r="M2905" s="25"/>
      <c r="N2905" s="25"/>
      <c r="O2905" s="25"/>
    </row>
    <row r="2906" spans="9:15" s="167" customFormat="1" ht="15" customHeight="1" x14ac:dyDescent="0.25">
      <c r="I2906" s="25"/>
      <c r="J2906" s="25"/>
      <c r="K2906" s="25"/>
      <c r="L2906" s="25"/>
      <c r="M2906" s="25"/>
      <c r="N2906" s="25"/>
      <c r="O2906" s="25"/>
    </row>
    <row r="2907" spans="9:15" s="167" customFormat="1" ht="15" customHeight="1" x14ac:dyDescent="0.25">
      <c r="I2907" s="25"/>
      <c r="J2907" s="25"/>
      <c r="K2907" s="25"/>
      <c r="L2907" s="25"/>
      <c r="M2907" s="25"/>
      <c r="N2907" s="25"/>
      <c r="O2907" s="25"/>
    </row>
    <row r="2908" spans="9:15" s="167" customFormat="1" ht="15" customHeight="1" x14ac:dyDescent="0.25">
      <c r="I2908" s="25"/>
      <c r="J2908" s="25"/>
      <c r="K2908" s="25"/>
      <c r="L2908" s="25"/>
      <c r="M2908" s="25"/>
      <c r="N2908" s="25"/>
      <c r="O2908" s="25"/>
    </row>
    <row r="2909" spans="9:15" s="167" customFormat="1" ht="15" customHeight="1" x14ac:dyDescent="0.25">
      <c r="I2909" s="25"/>
      <c r="J2909" s="25"/>
      <c r="K2909" s="25"/>
      <c r="L2909" s="25"/>
      <c r="M2909" s="25"/>
      <c r="N2909" s="25"/>
      <c r="O2909" s="25"/>
    </row>
    <row r="2910" spans="9:15" s="167" customFormat="1" ht="15" customHeight="1" x14ac:dyDescent="0.25">
      <c r="I2910" s="25"/>
      <c r="J2910" s="25"/>
      <c r="K2910" s="25"/>
      <c r="L2910" s="25"/>
      <c r="M2910" s="25"/>
      <c r="N2910" s="25"/>
      <c r="O2910" s="25"/>
    </row>
    <row r="2911" spans="9:15" s="167" customFormat="1" ht="15" customHeight="1" x14ac:dyDescent="0.25">
      <c r="I2911" s="25"/>
      <c r="J2911" s="25"/>
      <c r="K2911" s="25"/>
      <c r="L2911" s="25"/>
      <c r="M2911" s="25"/>
      <c r="N2911" s="25"/>
      <c r="O2911" s="25"/>
    </row>
    <row r="2912" spans="9:15" s="167" customFormat="1" ht="15" customHeight="1" x14ac:dyDescent="0.25">
      <c r="I2912" s="25"/>
      <c r="J2912" s="25"/>
      <c r="K2912" s="25"/>
      <c r="L2912" s="25"/>
      <c r="M2912" s="25"/>
      <c r="N2912" s="25"/>
      <c r="O2912" s="25"/>
    </row>
    <row r="2913" spans="9:15" s="167" customFormat="1" ht="15" customHeight="1" x14ac:dyDescent="0.25">
      <c r="I2913" s="25"/>
      <c r="J2913" s="25"/>
      <c r="K2913" s="25"/>
      <c r="L2913" s="25"/>
      <c r="M2913" s="25"/>
      <c r="N2913" s="25"/>
      <c r="O2913" s="25"/>
    </row>
    <row r="2914" spans="9:15" s="167" customFormat="1" ht="15" customHeight="1" x14ac:dyDescent="0.25">
      <c r="I2914" s="25"/>
      <c r="J2914" s="25"/>
      <c r="K2914" s="25"/>
      <c r="L2914" s="25"/>
      <c r="M2914" s="25"/>
      <c r="N2914" s="25"/>
      <c r="O2914" s="25"/>
    </row>
    <row r="2915" spans="9:15" s="167" customFormat="1" ht="15" customHeight="1" x14ac:dyDescent="0.25">
      <c r="I2915" s="25"/>
      <c r="J2915" s="25"/>
      <c r="K2915" s="25"/>
      <c r="L2915" s="25"/>
      <c r="M2915" s="25"/>
      <c r="N2915" s="25"/>
      <c r="O2915" s="25"/>
    </row>
    <row r="2916" spans="9:15" s="167" customFormat="1" ht="15" customHeight="1" x14ac:dyDescent="0.25">
      <c r="I2916" s="25"/>
      <c r="J2916" s="25"/>
      <c r="K2916" s="25"/>
      <c r="L2916" s="25"/>
      <c r="M2916" s="25"/>
      <c r="N2916" s="25"/>
      <c r="O2916" s="25"/>
    </row>
    <row r="2917" spans="9:15" s="167" customFormat="1" ht="15" customHeight="1" x14ac:dyDescent="0.25">
      <c r="I2917" s="25"/>
      <c r="J2917" s="25"/>
      <c r="K2917" s="25"/>
      <c r="L2917" s="25"/>
      <c r="M2917" s="25"/>
      <c r="N2917" s="25"/>
      <c r="O2917" s="25"/>
    </row>
    <row r="2918" spans="9:15" s="167" customFormat="1" ht="15" customHeight="1" x14ac:dyDescent="0.25">
      <c r="I2918" s="25"/>
      <c r="J2918" s="25"/>
      <c r="K2918" s="25"/>
      <c r="L2918" s="25"/>
      <c r="M2918" s="25"/>
      <c r="N2918" s="25"/>
      <c r="O2918" s="25"/>
    </row>
    <row r="2919" spans="9:15" s="167" customFormat="1" ht="15" customHeight="1" x14ac:dyDescent="0.25">
      <c r="I2919" s="25"/>
      <c r="J2919" s="25"/>
      <c r="K2919" s="25"/>
      <c r="L2919" s="25"/>
      <c r="M2919" s="25"/>
      <c r="N2919" s="25"/>
      <c r="O2919" s="25"/>
    </row>
    <row r="2920" spans="9:15" s="167" customFormat="1" ht="15" customHeight="1" x14ac:dyDescent="0.25">
      <c r="I2920" s="25"/>
      <c r="J2920" s="25"/>
      <c r="K2920" s="25"/>
      <c r="L2920" s="25"/>
      <c r="M2920" s="25"/>
      <c r="N2920" s="25"/>
      <c r="O2920" s="25"/>
    </row>
    <row r="2921" spans="9:15" s="167" customFormat="1" ht="15" customHeight="1" x14ac:dyDescent="0.25">
      <c r="I2921" s="25"/>
      <c r="J2921" s="25"/>
      <c r="K2921" s="25"/>
      <c r="L2921" s="25"/>
      <c r="M2921" s="25"/>
      <c r="N2921" s="25"/>
      <c r="O2921" s="25"/>
    </row>
    <row r="2922" spans="9:15" s="167" customFormat="1" ht="15" customHeight="1" x14ac:dyDescent="0.25">
      <c r="I2922" s="25"/>
      <c r="J2922" s="25"/>
      <c r="K2922" s="25"/>
      <c r="L2922" s="25"/>
      <c r="M2922" s="25"/>
      <c r="N2922" s="25"/>
      <c r="O2922" s="25"/>
    </row>
    <row r="2923" spans="9:15" s="167" customFormat="1" ht="15" customHeight="1" x14ac:dyDescent="0.25">
      <c r="I2923" s="25"/>
      <c r="J2923" s="25"/>
      <c r="K2923" s="25"/>
      <c r="L2923" s="25"/>
      <c r="M2923" s="25"/>
      <c r="N2923" s="25"/>
      <c r="O2923" s="25"/>
    </row>
    <row r="2924" spans="9:15" s="167" customFormat="1" ht="15" customHeight="1" x14ac:dyDescent="0.25">
      <c r="I2924" s="25"/>
      <c r="J2924" s="25"/>
      <c r="K2924" s="25"/>
      <c r="L2924" s="25"/>
      <c r="M2924" s="25"/>
      <c r="N2924" s="25"/>
      <c r="O2924" s="25"/>
    </row>
    <row r="2925" spans="9:15" s="167" customFormat="1" ht="15" customHeight="1" x14ac:dyDescent="0.25">
      <c r="I2925" s="25"/>
      <c r="J2925" s="25"/>
      <c r="K2925" s="25"/>
      <c r="L2925" s="25"/>
      <c r="M2925" s="25"/>
      <c r="N2925" s="25"/>
      <c r="O2925" s="25"/>
    </row>
    <row r="2926" spans="9:15" s="167" customFormat="1" ht="15" customHeight="1" x14ac:dyDescent="0.25">
      <c r="I2926" s="25"/>
      <c r="J2926" s="25"/>
      <c r="K2926" s="25"/>
      <c r="L2926" s="25"/>
      <c r="M2926" s="25"/>
      <c r="N2926" s="25"/>
      <c r="O2926" s="25"/>
    </row>
    <row r="2927" spans="9:15" s="167" customFormat="1" ht="15" customHeight="1" x14ac:dyDescent="0.25">
      <c r="I2927" s="25"/>
      <c r="J2927" s="25"/>
      <c r="K2927" s="25"/>
      <c r="L2927" s="25"/>
      <c r="M2927" s="25"/>
      <c r="N2927" s="25"/>
      <c r="O2927" s="25"/>
    </row>
    <row r="2928" spans="9:15" s="167" customFormat="1" ht="15" customHeight="1" x14ac:dyDescent="0.25">
      <c r="I2928" s="25"/>
      <c r="J2928" s="25"/>
      <c r="K2928" s="25"/>
      <c r="L2928" s="25"/>
      <c r="M2928" s="25"/>
      <c r="N2928" s="25"/>
      <c r="O2928" s="25"/>
    </row>
    <row r="2929" spans="9:15" s="167" customFormat="1" ht="15" customHeight="1" x14ac:dyDescent="0.25">
      <c r="I2929" s="25"/>
      <c r="J2929" s="25"/>
      <c r="K2929" s="25"/>
      <c r="L2929" s="25"/>
      <c r="M2929" s="25"/>
      <c r="N2929" s="25"/>
      <c r="O2929" s="25"/>
    </row>
    <row r="2930" spans="9:15" s="167" customFormat="1" ht="15" customHeight="1" x14ac:dyDescent="0.25">
      <c r="I2930" s="25"/>
      <c r="J2930" s="25"/>
      <c r="K2930" s="25"/>
      <c r="L2930" s="25"/>
      <c r="M2930" s="25"/>
      <c r="N2930" s="25"/>
      <c r="O2930" s="25"/>
    </row>
    <row r="2931" spans="9:15" s="167" customFormat="1" ht="15" customHeight="1" x14ac:dyDescent="0.25">
      <c r="I2931" s="25"/>
      <c r="J2931" s="25"/>
      <c r="K2931" s="25"/>
      <c r="L2931" s="25"/>
      <c r="M2931" s="25"/>
      <c r="N2931" s="25"/>
      <c r="O2931" s="25"/>
    </row>
    <row r="2932" spans="9:15" s="167" customFormat="1" ht="15" customHeight="1" x14ac:dyDescent="0.25">
      <c r="I2932" s="25"/>
      <c r="J2932" s="25"/>
      <c r="K2932" s="25"/>
      <c r="L2932" s="25"/>
      <c r="M2932" s="25"/>
      <c r="N2932" s="25"/>
      <c r="O2932" s="25"/>
    </row>
    <row r="2933" spans="9:15" s="167" customFormat="1" ht="15" customHeight="1" x14ac:dyDescent="0.25">
      <c r="I2933" s="25"/>
      <c r="J2933" s="25"/>
      <c r="K2933" s="25"/>
      <c r="L2933" s="25"/>
      <c r="M2933" s="25"/>
      <c r="N2933" s="25"/>
      <c r="O2933" s="25"/>
    </row>
    <row r="2934" spans="9:15" s="167" customFormat="1" ht="15" customHeight="1" x14ac:dyDescent="0.25">
      <c r="I2934" s="25"/>
      <c r="J2934" s="25"/>
      <c r="K2934" s="25"/>
      <c r="L2934" s="25"/>
      <c r="M2934" s="25"/>
      <c r="N2934" s="25"/>
      <c r="O2934" s="25"/>
    </row>
    <row r="2935" spans="9:15" s="167" customFormat="1" ht="15" customHeight="1" x14ac:dyDescent="0.25">
      <c r="I2935" s="25"/>
      <c r="J2935" s="25"/>
      <c r="K2935" s="25"/>
      <c r="L2935" s="25"/>
      <c r="M2935" s="25"/>
      <c r="N2935" s="25"/>
      <c r="O2935" s="25"/>
    </row>
    <row r="2936" spans="9:15" s="167" customFormat="1" ht="15" customHeight="1" x14ac:dyDescent="0.25">
      <c r="I2936" s="25"/>
      <c r="J2936" s="25"/>
      <c r="K2936" s="25"/>
      <c r="L2936" s="25"/>
      <c r="M2936" s="25"/>
      <c r="N2936" s="25"/>
      <c r="O2936" s="25"/>
    </row>
    <row r="2937" spans="9:15" s="167" customFormat="1" ht="15" customHeight="1" x14ac:dyDescent="0.25">
      <c r="I2937" s="25"/>
      <c r="J2937" s="25"/>
      <c r="K2937" s="25"/>
      <c r="L2937" s="25"/>
      <c r="M2937" s="25"/>
      <c r="N2937" s="25"/>
      <c r="O2937" s="25"/>
    </row>
    <row r="2938" spans="9:15" s="167" customFormat="1" ht="15" customHeight="1" x14ac:dyDescent="0.25">
      <c r="I2938" s="25"/>
      <c r="J2938" s="25"/>
      <c r="K2938" s="25"/>
      <c r="L2938" s="25"/>
      <c r="M2938" s="25"/>
      <c r="N2938" s="25"/>
      <c r="O2938" s="25"/>
    </row>
    <row r="2939" spans="9:15" s="167" customFormat="1" ht="15" customHeight="1" x14ac:dyDescent="0.25">
      <c r="I2939" s="25"/>
      <c r="J2939" s="25"/>
      <c r="K2939" s="25"/>
      <c r="L2939" s="25"/>
      <c r="M2939" s="25"/>
      <c r="N2939" s="25"/>
      <c r="O2939" s="25"/>
    </row>
    <row r="2940" spans="9:15" s="167" customFormat="1" ht="15" customHeight="1" x14ac:dyDescent="0.25">
      <c r="I2940" s="25"/>
      <c r="J2940" s="25"/>
      <c r="K2940" s="25"/>
      <c r="L2940" s="25"/>
      <c r="M2940" s="25"/>
      <c r="N2940" s="25"/>
      <c r="O2940" s="25"/>
    </row>
    <row r="2941" spans="9:15" s="167" customFormat="1" ht="15" customHeight="1" x14ac:dyDescent="0.25">
      <c r="I2941" s="25"/>
      <c r="J2941" s="25"/>
      <c r="K2941" s="25"/>
      <c r="L2941" s="25"/>
      <c r="M2941" s="25"/>
      <c r="N2941" s="25"/>
      <c r="O2941" s="25"/>
    </row>
    <row r="2942" spans="9:15" s="167" customFormat="1" ht="15" customHeight="1" x14ac:dyDescent="0.25">
      <c r="I2942" s="25"/>
      <c r="J2942" s="25"/>
      <c r="K2942" s="25"/>
      <c r="L2942" s="25"/>
      <c r="M2942" s="25"/>
      <c r="N2942" s="25"/>
      <c r="O2942" s="25"/>
    </row>
    <row r="2943" spans="9:15" s="167" customFormat="1" ht="15" customHeight="1" x14ac:dyDescent="0.25">
      <c r="I2943" s="25"/>
      <c r="J2943" s="25"/>
      <c r="K2943" s="25"/>
      <c r="L2943" s="25"/>
      <c r="M2943" s="25"/>
      <c r="N2943" s="25"/>
      <c r="O2943" s="25"/>
    </row>
    <row r="2944" spans="9:15" s="167" customFormat="1" ht="15" customHeight="1" x14ac:dyDescent="0.25">
      <c r="I2944" s="25"/>
      <c r="J2944" s="25"/>
      <c r="K2944" s="25"/>
      <c r="L2944" s="25"/>
      <c r="M2944" s="25"/>
      <c r="N2944" s="25"/>
      <c r="O2944" s="25"/>
    </row>
    <row r="2945" spans="9:15" s="167" customFormat="1" ht="15" customHeight="1" x14ac:dyDescent="0.25">
      <c r="I2945" s="25"/>
      <c r="J2945" s="25"/>
      <c r="K2945" s="25"/>
      <c r="L2945" s="25"/>
      <c r="M2945" s="25"/>
      <c r="N2945" s="25"/>
      <c r="O2945" s="25"/>
    </row>
    <row r="2946" spans="9:15" s="167" customFormat="1" ht="15" customHeight="1" x14ac:dyDescent="0.25">
      <c r="I2946" s="25"/>
      <c r="J2946" s="25"/>
      <c r="K2946" s="25"/>
      <c r="L2946" s="25"/>
      <c r="M2946" s="25"/>
      <c r="N2946" s="25"/>
      <c r="O2946" s="25"/>
    </row>
    <row r="2947" spans="9:15" s="167" customFormat="1" ht="15" customHeight="1" x14ac:dyDescent="0.25">
      <c r="I2947" s="25"/>
      <c r="J2947" s="25"/>
      <c r="K2947" s="25"/>
      <c r="L2947" s="25"/>
      <c r="M2947" s="25"/>
      <c r="N2947" s="25"/>
      <c r="O2947" s="25"/>
    </row>
    <row r="2948" spans="9:15" s="167" customFormat="1" ht="15" customHeight="1" x14ac:dyDescent="0.25">
      <c r="I2948" s="25"/>
      <c r="J2948" s="25"/>
      <c r="K2948" s="25"/>
      <c r="L2948" s="25"/>
      <c r="M2948" s="25"/>
      <c r="N2948" s="25"/>
      <c r="O2948" s="25"/>
    </row>
    <row r="2949" spans="9:15" s="167" customFormat="1" ht="15" customHeight="1" x14ac:dyDescent="0.25">
      <c r="I2949" s="25"/>
      <c r="J2949" s="25"/>
      <c r="K2949" s="25"/>
      <c r="L2949" s="25"/>
      <c r="M2949" s="25"/>
      <c r="N2949" s="25"/>
      <c r="O2949" s="25"/>
    </row>
    <row r="2950" spans="9:15" s="167" customFormat="1" ht="15" customHeight="1" x14ac:dyDescent="0.25">
      <c r="I2950" s="25"/>
      <c r="J2950" s="25"/>
      <c r="K2950" s="25"/>
      <c r="L2950" s="25"/>
      <c r="M2950" s="25"/>
      <c r="N2950" s="25"/>
      <c r="O2950" s="25"/>
    </row>
    <row r="2951" spans="9:15" s="167" customFormat="1" ht="15" customHeight="1" x14ac:dyDescent="0.25">
      <c r="I2951" s="25"/>
      <c r="J2951" s="25"/>
      <c r="K2951" s="25"/>
      <c r="L2951" s="25"/>
      <c r="M2951" s="25"/>
      <c r="N2951" s="25"/>
      <c r="O2951" s="25"/>
    </row>
    <row r="2952" spans="9:15" s="167" customFormat="1" ht="15" customHeight="1" x14ac:dyDescent="0.25">
      <c r="I2952" s="25"/>
      <c r="J2952" s="25"/>
      <c r="K2952" s="25"/>
      <c r="L2952" s="25"/>
      <c r="M2952" s="25"/>
      <c r="N2952" s="25"/>
      <c r="O2952" s="25"/>
    </row>
    <row r="2953" spans="9:15" s="167" customFormat="1" ht="15" customHeight="1" x14ac:dyDescent="0.25">
      <c r="I2953" s="25"/>
      <c r="J2953" s="25"/>
      <c r="K2953" s="25"/>
      <c r="L2953" s="25"/>
      <c r="M2953" s="25"/>
      <c r="N2953" s="25"/>
      <c r="O2953" s="25"/>
    </row>
    <row r="2954" spans="9:15" s="167" customFormat="1" ht="15" customHeight="1" x14ac:dyDescent="0.25">
      <c r="I2954" s="25"/>
      <c r="J2954" s="25"/>
      <c r="K2954" s="25"/>
      <c r="L2954" s="25"/>
      <c r="M2954" s="25"/>
      <c r="N2954" s="25"/>
      <c r="O2954" s="25"/>
    </row>
    <row r="2955" spans="9:15" s="167" customFormat="1" ht="15" customHeight="1" x14ac:dyDescent="0.25">
      <c r="I2955" s="25"/>
      <c r="J2955" s="25"/>
      <c r="K2955" s="25"/>
      <c r="L2955" s="25"/>
      <c r="M2955" s="25"/>
      <c r="N2955" s="25"/>
      <c r="O2955" s="25"/>
    </row>
    <row r="2956" spans="9:15" s="167" customFormat="1" ht="15" customHeight="1" x14ac:dyDescent="0.25">
      <c r="I2956" s="25"/>
      <c r="J2956" s="25"/>
      <c r="K2956" s="25"/>
      <c r="L2956" s="25"/>
      <c r="M2956" s="25"/>
      <c r="N2956" s="25"/>
      <c r="O2956" s="25"/>
    </row>
    <row r="2957" spans="9:15" s="167" customFormat="1" ht="15" customHeight="1" x14ac:dyDescent="0.25">
      <c r="I2957" s="25"/>
      <c r="J2957" s="25"/>
      <c r="K2957" s="25"/>
      <c r="L2957" s="25"/>
      <c r="M2957" s="25"/>
      <c r="N2957" s="25"/>
      <c r="O2957" s="25"/>
    </row>
    <row r="2958" spans="9:15" s="167" customFormat="1" ht="15" customHeight="1" x14ac:dyDescent="0.25">
      <c r="I2958" s="25"/>
      <c r="J2958" s="25"/>
      <c r="K2958" s="25"/>
      <c r="L2958" s="25"/>
      <c r="M2958" s="25"/>
      <c r="N2958" s="25"/>
      <c r="O2958" s="25"/>
    </row>
    <row r="2959" spans="9:15" s="167" customFormat="1" ht="15" customHeight="1" x14ac:dyDescent="0.25">
      <c r="I2959" s="25"/>
      <c r="J2959" s="25"/>
      <c r="K2959" s="25"/>
      <c r="L2959" s="25"/>
      <c r="M2959" s="25"/>
      <c r="N2959" s="25"/>
      <c r="O2959" s="25"/>
    </row>
    <row r="2960" spans="9:15" s="167" customFormat="1" ht="15" customHeight="1" x14ac:dyDescent="0.25">
      <c r="I2960" s="25"/>
      <c r="J2960" s="25"/>
      <c r="K2960" s="25"/>
      <c r="L2960" s="25"/>
      <c r="M2960" s="25"/>
      <c r="N2960" s="25"/>
      <c r="O2960" s="25"/>
    </row>
    <row r="2961" spans="9:15" s="167" customFormat="1" ht="15" customHeight="1" x14ac:dyDescent="0.25">
      <c r="I2961" s="25"/>
      <c r="J2961" s="25"/>
      <c r="K2961" s="25"/>
      <c r="L2961" s="25"/>
      <c r="M2961" s="25"/>
      <c r="N2961" s="25"/>
      <c r="O2961" s="25"/>
    </row>
    <row r="2962" spans="9:15" s="167" customFormat="1" ht="15" customHeight="1" x14ac:dyDescent="0.25">
      <c r="I2962" s="25"/>
      <c r="J2962" s="25"/>
      <c r="K2962" s="25"/>
      <c r="L2962" s="25"/>
      <c r="M2962" s="25"/>
      <c r="N2962" s="25"/>
      <c r="O2962" s="25"/>
    </row>
    <row r="2963" spans="9:15" s="167" customFormat="1" ht="15" customHeight="1" x14ac:dyDescent="0.25">
      <c r="I2963" s="25"/>
      <c r="J2963" s="25"/>
      <c r="K2963" s="25"/>
      <c r="L2963" s="25"/>
      <c r="M2963" s="25"/>
      <c r="N2963" s="25"/>
      <c r="O2963" s="25"/>
    </row>
    <row r="2964" spans="9:15" s="167" customFormat="1" ht="15" customHeight="1" x14ac:dyDescent="0.25">
      <c r="I2964" s="25"/>
      <c r="J2964" s="25"/>
      <c r="K2964" s="25"/>
      <c r="L2964" s="25"/>
      <c r="M2964" s="25"/>
      <c r="N2964" s="25"/>
      <c r="O2964" s="25"/>
    </row>
    <row r="2965" spans="9:15" s="167" customFormat="1" ht="15" customHeight="1" x14ac:dyDescent="0.25">
      <c r="I2965" s="25"/>
      <c r="J2965" s="25"/>
      <c r="K2965" s="25"/>
      <c r="L2965" s="25"/>
      <c r="M2965" s="25"/>
      <c r="N2965" s="25"/>
      <c r="O2965" s="25"/>
    </row>
    <row r="2966" spans="9:15" s="167" customFormat="1" ht="15" customHeight="1" x14ac:dyDescent="0.25">
      <c r="I2966" s="25"/>
      <c r="J2966" s="25"/>
      <c r="K2966" s="25"/>
      <c r="L2966" s="25"/>
      <c r="M2966" s="25"/>
      <c r="N2966" s="25"/>
      <c r="O2966" s="25"/>
    </row>
    <row r="2967" spans="9:15" s="167" customFormat="1" ht="15" customHeight="1" x14ac:dyDescent="0.25">
      <c r="I2967" s="25"/>
      <c r="J2967" s="25"/>
      <c r="K2967" s="25"/>
      <c r="L2967" s="25"/>
      <c r="M2967" s="25"/>
      <c r="N2967" s="25"/>
      <c r="O2967" s="25"/>
    </row>
    <row r="2968" spans="9:15" s="167" customFormat="1" ht="15" customHeight="1" x14ac:dyDescent="0.25">
      <c r="I2968" s="25"/>
      <c r="J2968" s="25"/>
      <c r="K2968" s="25"/>
      <c r="L2968" s="25"/>
      <c r="M2968" s="25"/>
      <c r="N2968" s="25"/>
      <c r="O2968" s="25"/>
    </row>
    <row r="2969" spans="9:15" s="167" customFormat="1" ht="15" customHeight="1" x14ac:dyDescent="0.25">
      <c r="I2969" s="25"/>
      <c r="J2969" s="25"/>
      <c r="K2969" s="25"/>
      <c r="L2969" s="25"/>
      <c r="M2969" s="25"/>
      <c r="N2969" s="25"/>
      <c r="O2969" s="25"/>
    </row>
    <row r="2970" spans="9:15" s="167" customFormat="1" ht="15" customHeight="1" x14ac:dyDescent="0.25">
      <c r="I2970" s="25"/>
      <c r="J2970" s="25"/>
      <c r="K2970" s="25"/>
      <c r="L2970" s="25"/>
      <c r="M2970" s="25"/>
      <c r="N2970" s="25"/>
      <c r="O2970" s="25"/>
    </row>
    <row r="2971" spans="9:15" s="167" customFormat="1" ht="15" customHeight="1" x14ac:dyDescent="0.25">
      <c r="I2971" s="25"/>
      <c r="J2971" s="25"/>
      <c r="K2971" s="25"/>
      <c r="L2971" s="25"/>
      <c r="M2971" s="25"/>
      <c r="N2971" s="25"/>
      <c r="O2971" s="25"/>
    </row>
    <row r="2972" spans="9:15" s="167" customFormat="1" ht="15" customHeight="1" x14ac:dyDescent="0.25">
      <c r="I2972" s="25"/>
      <c r="J2972" s="25"/>
      <c r="K2972" s="25"/>
      <c r="L2972" s="25"/>
      <c r="M2972" s="25"/>
      <c r="N2972" s="25"/>
      <c r="O2972" s="25"/>
    </row>
    <row r="2973" spans="9:15" s="167" customFormat="1" ht="15" customHeight="1" x14ac:dyDescent="0.25">
      <c r="I2973" s="25"/>
      <c r="J2973" s="25"/>
      <c r="K2973" s="25"/>
      <c r="L2973" s="25"/>
      <c r="M2973" s="25"/>
      <c r="N2973" s="25"/>
      <c r="O2973" s="25"/>
    </row>
    <row r="2974" spans="9:15" s="167" customFormat="1" ht="15" customHeight="1" x14ac:dyDescent="0.25">
      <c r="I2974" s="25"/>
      <c r="J2974" s="25"/>
      <c r="K2974" s="25"/>
      <c r="L2974" s="25"/>
      <c r="M2974" s="25"/>
      <c r="N2974" s="25"/>
      <c r="O2974" s="25"/>
    </row>
    <row r="2975" spans="9:15" s="167" customFormat="1" ht="15" customHeight="1" x14ac:dyDescent="0.25">
      <c r="I2975" s="25"/>
      <c r="J2975" s="25"/>
      <c r="K2975" s="25"/>
      <c r="L2975" s="25"/>
      <c r="M2975" s="25"/>
      <c r="N2975" s="25"/>
      <c r="O2975" s="25"/>
    </row>
    <row r="2976" spans="9:15" s="167" customFormat="1" ht="15" customHeight="1" x14ac:dyDescent="0.25">
      <c r="I2976" s="25"/>
      <c r="J2976" s="25"/>
      <c r="K2976" s="25"/>
      <c r="L2976" s="25"/>
      <c r="M2976" s="25"/>
      <c r="N2976" s="25"/>
      <c r="O2976" s="25"/>
    </row>
    <row r="2977" spans="9:15" s="167" customFormat="1" ht="15" customHeight="1" x14ac:dyDescent="0.25">
      <c r="I2977" s="25"/>
      <c r="J2977" s="25"/>
      <c r="K2977" s="25"/>
      <c r="L2977" s="25"/>
      <c r="M2977" s="25"/>
      <c r="N2977" s="25"/>
      <c r="O2977" s="25"/>
    </row>
    <row r="2978" spans="9:15" s="167" customFormat="1" ht="15" customHeight="1" x14ac:dyDescent="0.25">
      <c r="I2978" s="25"/>
      <c r="J2978" s="25"/>
      <c r="K2978" s="25"/>
      <c r="L2978" s="25"/>
      <c r="M2978" s="25"/>
      <c r="N2978" s="25"/>
      <c r="O2978" s="25"/>
    </row>
    <row r="2979" spans="9:15" s="167" customFormat="1" ht="15" customHeight="1" x14ac:dyDescent="0.25">
      <c r="I2979" s="25"/>
      <c r="J2979" s="25"/>
      <c r="K2979" s="25"/>
      <c r="L2979" s="25"/>
      <c r="M2979" s="25"/>
      <c r="N2979" s="25"/>
      <c r="O2979" s="25"/>
    </row>
    <row r="2980" spans="9:15" s="167" customFormat="1" ht="15" customHeight="1" x14ac:dyDescent="0.25">
      <c r="I2980" s="25"/>
      <c r="J2980" s="25"/>
      <c r="K2980" s="25"/>
      <c r="L2980" s="25"/>
      <c r="M2980" s="25"/>
      <c r="N2980" s="25"/>
      <c r="O2980" s="25"/>
    </row>
    <row r="2981" spans="9:15" s="167" customFormat="1" ht="15" customHeight="1" x14ac:dyDescent="0.25">
      <c r="I2981" s="25"/>
      <c r="J2981" s="25"/>
      <c r="K2981" s="25"/>
      <c r="L2981" s="25"/>
      <c r="M2981" s="25"/>
      <c r="N2981" s="25"/>
      <c r="O2981" s="25"/>
    </row>
    <row r="2982" spans="9:15" s="167" customFormat="1" ht="15" customHeight="1" x14ac:dyDescent="0.25">
      <c r="I2982" s="25"/>
      <c r="J2982" s="25"/>
      <c r="K2982" s="25"/>
      <c r="L2982" s="25"/>
      <c r="M2982" s="25"/>
      <c r="N2982" s="25"/>
      <c r="O2982" s="25"/>
    </row>
    <row r="2983" spans="9:15" s="167" customFormat="1" ht="15" customHeight="1" x14ac:dyDescent="0.25">
      <c r="I2983" s="25"/>
      <c r="J2983" s="25"/>
      <c r="K2983" s="25"/>
      <c r="L2983" s="25"/>
      <c r="M2983" s="25"/>
      <c r="N2983" s="25"/>
      <c r="O2983" s="25"/>
    </row>
    <row r="2984" spans="9:15" s="167" customFormat="1" ht="15" customHeight="1" x14ac:dyDescent="0.25">
      <c r="I2984" s="25"/>
      <c r="J2984" s="25"/>
      <c r="K2984" s="25"/>
      <c r="L2984" s="25"/>
      <c r="M2984" s="25"/>
      <c r="N2984" s="25"/>
      <c r="O2984" s="25"/>
    </row>
    <row r="2985" spans="9:15" s="167" customFormat="1" ht="15" customHeight="1" x14ac:dyDescent="0.25">
      <c r="I2985" s="25"/>
      <c r="J2985" s="25"/>
      <c r="K2985" s="25"/>
      <c r="L2985" s="25"/>
      <c r="M2985" s="25"/>
      <c r="N2985" s="25"/>
      <c r="O2985" s="25"/>
    </row>
    <row r="2986" spans="9:15" s="167" customFormat="1" ht="15" customHeight="1" x14ac:dyDescent="0.25">
      <c r="I2986" s="25"/>
      <c r="J2986" s="25"/>
      <c r="K2986" s="25"/>
      <c r="L2986" s="25"/>
      <c r="M2986" s="25"/>
      <c r="N2986" s="25"/>
      <c r="O2986" s="25"/>
    </row>
    <row r="2987" spans="9:15" s="167" customFormat="1" ht="15" customHeight="1" x14ac:dyDescent="0.25">
      <c r="I2987" s="25"/>
      <c r="J2987" s="25"/>
      <c r="K2987" s="25"/>
      <c r="L2987" s="25"/>
      <c r="M2987" s="25"/>
      <c r="N2987" s="25"/>
      <c r="O2987" s="25"/>
    </row>
    <row r="2988" spans="9:15" s="167" customFormat="1" ht="15" customHeight="1" x14ac:dyDescent="0.25">
      <c r="I2988" s="25"/>
      <c r="J2988" s="25"/>
      <c r="K2988" s="25"/>
      <c r="L2988" s="25"/>
      <c r="M2988" s="25"/>
      <c r="N2988" s="25"/>
      <c r="O2988" s="25"/>
    </row>
    <row r="2989" spans="9:15" s="167" customFormat="1" ht="15" customHeight="1" x14ac:dyDescent="0.25">
      <c r="I2989" s="25"/>
      <c r="J2989" s="25"/>
      <c r="K2989" s="25"/>
      <c r="L2989" s="25"/>
      <c r="M2989" s="25"/>
      <c r="N2989" s="25"/>
      <c r="O2989" s="25"/>
    </row>
    <row r="2990" spans="9:15" s="167" customFormat="1" ht="15" customHeight="1" x14ac:dyDescent="0.25">
      <c r="I2990" s="25"/>
      <c r="J2990" s="25"/>
      <c r="K2990" s="25"/>
      <c r="L2990" s="25"/>
      <c r="M2990" s="25"/>
      <c r="N2990" s="25"/>
      <c r="O2990" s="25"/>
    </row>
    <row r="2991" spans="9:15" s="167" customFormat="1" ht="15" customHeight="1" x14ac:dyDescent="0.25">
      <c r="I2991" s="25"/>
      <c r="J2991" s="25"/>
      <c r="K2991" s="25"/>
      <c r="L2991" s="25"/>
      <c r="M2991" s="25"/>
      <c r="N2991" s="25"/>
      <c r="O2991" s="25"/>
    </row>
    <row r="2992" spans="9:15" s="167" customFormat="1" ht="15" customHeight="1" x14ac:dyDescent="0.25">
      <c r="I2992" s="25"/>
      <c r="J2992" s="25"/>
      <c r="K2992" s="25"/>
      <c r="L2992" s="25"/>
      <c r="M2992" s="25"/>
      <c r="N2992" s="25"/>
      <c r="O2992" s="25"/>
    </row>
    <row r="2993" spans="9:15" s="167" customFormat="1" ht="15" customHeight="1" x14ac:dyDescent="0.25">
      <c r="I2993" s="25"/>
      <c r="J2993" s="25"/>
      <c r="K2993" s="25"/>
      <c r="L2993" s="25"/>
      <c r="M2993" s="25"/>
      <c r="N2993" s="25"/>
      <c r="O2993" s="25"/>
    </row>
    <row r="2994" spans="9:15" s="167" customFormat="1" ht="15" customHeight="1" x14ac:dyDescent="0.25">
      <c r="I2994" s="25"/>
      <c r="J2994" s="25"/>
      <c r="K2994" s="25"/>
      <c r="L2994" s="25"/>
      <c r="M2994" s="25"/>
      <c r="N2994" s="25"/>
      <c r="O2994" s="25"/>
    </row>
    <row r="2995" spans="9:15" s="167" customFormat="1" ht="15" customHeight="1" x14ac:dyDescent="0.25">
      <c r="I2995" s="25"/>
      <c r="J2995" s="25"/>
      <c r="K2995" s="25"/>
      <c r="L2995" s="25"/>
      <c r="M2995" s="25"/>
      <c r="N2995" s="25"/>
      <c r="O2995" s="25"/>
    </row>
    <row r="2996" spans="9:15" s="167" customFormat="1" ht="15" customHeight="1" x14ac:dyDescent="0.25">
      <c r="I2996" s="25"/>
      <c r="J2996" s="25"/>
      <c r="K2996" s="25"/>
      <c r="L2996" s="25"/>
      <c r="M2996" s="25"/>
      <c r="N2996" s="25"/>
      <c r="O2996" s="25"/>
    </row>
    <row r="2997" spans="9:15" s="167" customFormat="1" ht="15" customHeight="1" x14ac:dyDescent="0.25">
      <c r="I2997" s="25"/>
      <c r="J2997" s="25"/>
      <c r="K2997" s="25"/>
      <c r="L2997" s="25"/>
      <c r="M2997" s="25"/>
      <c r="N2997" s="25"/>
      <c r="O2997" s="25"/>
    </row>
    <row r="2998" spans="9:15" s="167" customFormat="1" ht="15" customHeight="1" x14ac:dyDescent="0.25">
      <c r="I2998" s="25"/>
      <c r="J2998" s="25"/>
      <c r="K2998" s="25"/>
      <c r="L2998" s="25"/>
      <c r="M2998" s="25"/>
      <c r="N2998" s="25"/>
      <c r="O2998" s="25"/>
    </row>
    <row r="2999" spans="9:15" s="167" customFormat="1" ht="15" customHeight="1" x14ac:dyDescent="0.25">
      <c r="I2999" s="25"/>
      <c r="J2999" s="25"/>
      <c r="K2999" s="25"/>
      <c r="L2999" s="25"/>
      <c r="M2999" s="25"/>
      <c r="N2999" s="25"/>
      <c r="O2999" s="25"/>
    </row>
    <row r="3000" spans="9:15" s="167" customFormat="1" ht="15" customHeight="1" x14ac:dyDescent="0.25">
      <c r="I3000" s="25"/>
      <c r="J3000" s="25"/>
      <c r="K3000" s="25"/>
      <c r="L3000" s="25"/>
      <c r="M3000" s="25"/>
      <c r="N3000" s="25"/>
      <c r="O3000" s="25"/>
    </row>
    <row r="3001" spans="9:15" s="167" customFormat="1" ht="15" customHeight="1" x14ac:dyDescent="0.25">
      <c r="I3001" s="25"/>
      <c r="J3001" s="25"/>
      <c r="K3001" s="25"/>
      <c r="L3001" s="25"/>
      <c r="M3001" s="25"/>
      <c r="N3001" s="25"/>
      <c r="O3001" s="25"/>
    </row>
    <row r="3002" spans="9:15" s="167" customFormat="1" ht="15" customHeight="1" x14ac:dyDescent="0.25">
      <c r="I3002" s="25"/>
      <c r="J3002" s="25"/>
      <c r="K3002" s="25"/>
      <c r="L3002" s="25"/>
      <c r="M3002" s="25"/>
      <c r="N3002" s="25"/>
      <c r="O3002" s="25"/>
    </row>
    <row r="3003" spans="9:15" s="167" customFormat="1" ht="15" customHeight="1" x14ac:dyDescent="0.25">
      <c r="I3003" s="25"/>
      <c r="J3003" s="25"/>
      <c r="K3003" s="25"/>
      <c r="L3003" s="25"/>
      <c r="M3003" s="25"/>
      <c r="N3003" s="25"/>
      <c r="O3003" s="25"/>
    </row>
    <row r="3004" spans="9:15" s="167" customFormat="1" ht="15" customHeight="1" x14ac:dyDescent="0.25">
      <c r="I3004" s="25"/>
      <c r="J3004" s="25"/>
      <c r="K3004" s="25"/>
      <c r="L3004" s="25"/>
      <c r="M3004" s="25"/>
      <c r="N3004" s="25"/>
      <c r="O3004" s="25"/>
    </row>
    <row r="3005" spans="9:15" s="167" customFormat="1" ht="15" customHeight="1" x14ac:dyDescent="0.25">
      <c r="I3005" s="25"/>
      <c r="J3005" s="25"/>
      <c r="K3005" s="25"/>
      <c r="L3005" s="25"/>
      <c r="M3005" s="25"/>
      <c r="N3005" s="25"/>
      <c r="O3005" s="25"/>
    </row>
    <row r="3006" spans="9:15" s="167" customFormat="1" ht="15" customHeight="1" x14ac:dyDescent="0.25">
      <c r="I3006" s="25"/>
      <c r="J3006" s="25"/>
      <c r="K3006" s="25"/>
      <c r="L3006" s="25"/>
      <c r="M3006" s="25"/>
      <c r="N3006" s="25"/>
      <c r="O3006" s="25"/>
    </row>
    <row r="3007" spans="9:15" s="167" customFormat="1" ht="15" customHeight="1" x14ac:dyDescent="0.25">
      <c r="I3007" s="25"/>
      <c r="J3007" s="25"/>
      <c r="K3007" s="25"/>
      <c r="L3007" s="25"/>
      <c r="M3007" s="25"/>
      <c r="N3007" s="25"/>
      <c r="O3007" s="25"/>
    </row>
    <row r="3008" spans="9:15" s="167" customFormat="1" ht="15" customHeight="1" x14ac:dyDescent="0.25">
      <c r="I3008" s="25"/>
      <c r="J3008" s="25"/>
      <c r="K3008" s="25"/>
      <c r="L3008" s="25"/>
      <c r="M3008" s="25"/>
      <c r="N3008" s="25"/>
      <c r="O3008" s="25"/>
    </row>
    <row r="3009" spans="9:15" s="167" customFormat="1" ht="15" customHeight="1" x14ac:dyDescent="0.25">
      <c r="I3009" s="25"/>
      <c r="J3009" s="25"/>
      <c r="K3009" s="25"/>
      <c r="L3009" s="25"/>
      <c r="M3009" s="25"/>
      <c r="N3009" s="25"/>
      <c r="O3009" s="25"/>
    </row>
    <row r="3010" spans="9:15" s="167" customFormat="1" ht="15" customHeight="1" x14ac:dyDescent="0.25">
      <c r="I3010" s="25"/>
      <c r="J3010" s="25"/>
      <c r="K3010" s="25"/>
      <c r="L3010" s="25"/>
      <c r="M3010" s="25"/>
      <c r="N3010" s="25"/>
      <c r="O3010" s="25"/>
    </row>
    <row r="3011" spans="9:15" s="167" customFormat="1" ht="15" customHeight="1" x14ac:dyDescent="0.25">
      <c r="I3011" s="25"/>
      <c r="J3011" s="25"/>
      <c r="K3011" s="25"/>
      <c r="L3011" s="25"/>
      <c r="M3011" s="25"/>
      <c r="N3011" s="25"/>
      <c r="O3011" s="25"/>
    </row>
    <row r="3012" spans="9:15" s="167" customFormat="1" ht="15" customHeight="1" x14ac:dyDescent="0.25">
      <c r="I3012" s="25"/>
      <c r="J3012" s="25"/>
      <c r="K3012" s="25"/>
      <c r="L3012" s="25"/>
      <c r="M3012" s="25"/>
      <c r="N3012" s="25"/>
      <c r="O3012" s="25"/>
    </row>
    <row r="3013" spans="9:15" s="167" customFormat="1" ht="15" customHeight="1" x14ac:dyDescent="0.25">
      <c r="I3013" s="25"/>
      <c r="J3013" s="25"/>
      <c r="K3013" s="25"/>
      <c r="L3013" s="25"/>
      <c r="M3013" s="25"/>
      <c r="N3013" s="25"/>
      <c r="O3013" s="25"/>
    </row>
    <row r="3014" spans="9:15" s="167" customFormat="1" ht="15" customHeight="1" x14ac:dyDescent="0.25">
      <c r="I3014" s="25"/>
      <c r="J3014" s="25"/>
      <c r="K3014" s="25"/>
      <c r="L3014" s="25"/>
      <c r="M3014" s="25"/>
      <c r="N3014" s="25"/>
      <c r="O3014" s="25"/>
    </row>
    <row r="3015" spans="9:15" s="167" customFormat="1" ht="15" customHeight="1" x14ac:dyDescent="0.25">
      <c r="I3015" s="25"/>
      <c r="J3015" s="25"/>
      <c r="K3015" s="25"/>
      <c r="L3015" s="25"/>
      <c r="M3015" s="25"/>
      <c r="N3015" s="25"/>
      <c r="O3015" s="25"/>
    </row>
    <row r="3016" spans="9:15" s="167" customFormat="1" ht="15" customHeight="1" x14ac:dyDescent="0.25">
      <c r="I3016" s="25"/>
      <c r="J3016" s="25"/>
      <c r="K3016" s="25"/>
      <c r="L3016" s="25"/>
      <c r="M3016" s="25"/>
      <c r="N3016" s="25"/>
      <c r="O3016" s="25"/>
    </row>
    <row r="3017" spans="9:15" s="167" customFormat="1" ht="15" customHeight="1" x14ac:dyDescent="0.25">
      <c r="I3017" s="25"/>
      <c r="J3017" s="25"/>
      <c r="K3017" s="25"/>
      <c r="L3017" s="25"/>
      <c r="M3017" s="25"/>
      <c r="N3017" s="25"/>
      <c r="O3017" s="25"/>
    </row>
    <row r="3018" spans="9:15" s="167" customFormat="1" ht="15" customHeight="1" x14ac:dyDescent="0.25">
      <c r="I3018" s="25"/>
      <c r="J3018" s="25"/>
      <c r="K3018" s="25"/>
      <c r="L3018" s="25"/>
      <c r="M3018" s="25"/>
      <c r="N3018" s="25"/>
      <c r="O3018" s="25"/>
    </row>
    <row r="3019" spans="9:15" s="167" customFormat="1" ht="15" customHeight="1" x14ac:dyDescent="0.25">
      <c r="I3019" s="25"/>
      <c r="J3019" s="25"/>
      <c r="K3019" s="25"/>
      <c r="L3019" s="25"/>
      <c r="M3019" s="25"/>
      <c r="N3019" s="25"/>
      <c r="O3019" s="25"/>
    </row>
    <row r="3020" spans="9:15" s="167" customFormat="1" ht="15" customHeight="1" x14ac:dyDescent="0.25">
      <c r="I3020" s="25"/>
      <c r="J3020" s="25"/>
      <c r="K3020" s="25"/>
      <c r="L3020" s="25"/>
      <c r="M3020" s="25"/>
      <c r="N3020" s="25"/>
      <c r="O3020" s="25"/>
    </row>
    <row r="3021" spans="9:15" s="167" customFormat="1" ht="15" customHeight="1" x14ac:dyDescent="0.25">
      <c r="I3021" s="25"/>
      <c r="J3021" s="25"/>
      <c r="K3021" s="25"/>
      <c r="L3021" s="25"/>
      <c r="M3021" s="25"/>
      <c r="N3021" s="25"/>
      <c r="O3021" s="25"/>
    </row>
    <row r="3022" spans="9:15" s="167" customFormat="1" ht="15" customHeight="1" x14ac:dyDescent="0.25">
      <c r="I3022" s="25"/>
      <c r="J3022" s="25"/>
      <c r="K3022" s="25"/>
      <c r="L3022" s="25"/>
      <c r="M3022" s="25"/>
      <c r="N3022" s="25"/>
      <c r="O3022" s="25"/>
    </row>
    <row r="3023" spans="9:15" s="167" customFormat="1" ht="15" customHeight="1" x14ac:dyDescent="0.25">
      <c r="I3023" s="25"/>
      <c r="J3023" s="25"/>
      <c r="K3023" s="25"/>
      <c r="L3023" s="25"/>
      <c r="M3023" s="25"/>
      <c r="N3023" s="25"/>
      <c r="O3023" s="25"/>
    </row>
    <row r="3024" spans="9:15" s="167" customFormat="1" ht="15" customHeight="1" x14ac:dyDescent="0.25">
      <c r="I3024" s="25"/>
      <c r="J3024" s="25"/>
      <c r="K3024" s="25"/>
      <c r="L3024" s="25"/>
      <c r="M3024" s="25"/>
      <c r="N3024" s="25"/>
      <c r="O3024" s="25"/>
    </row>
    <row r="3025" spans="9:15" s="167" customFormat="1" ht="15" customHeight="1" x14ac:dyDescent="0.25">
      <c r="I3025" s="25"/>
      <c r="J3025" s="25"/>
      <c r="K3025" s="25"/>
      <c r="L3025" s="25"/>
      <c r="M3025" s="25"/>
      <c r="N3025" s="25"/>
      <c r="O3025" s="25"/>
    </row>
    <row r="3026" spans="9:15" s="167" customFormat="1" ht="15" customHeight="1" x14ac:dyDescent="0.25">
      <c r="I3026" s="25"/>
      <c r="J3026" s="25"/>
      <c r="K3026" s="25"/>
      <c r="L3026" s="25"/>
      <c r="M3026" s="25"/>
      <c r="N3026" s="25"/>
      <c r="O3026" s="25"/>
    </row>
    <row r="3027" spans="9:15" s="167" customFormat="1" ht="15" customHeight="1" x14ac:dyDescent="0.25">
      <c r="I3027" s="25"/>
      <c r="J3027" s="25"/>
      <c r="K3027" s="25"/>
      <c r="L3027" s="25"/>
      <c r="M3027" s="25"/>
      <c r="N3027" s="25"/>
      <c r="O3027" s="25"/>
    </row>
    <row r="3028" spans="9:15" s="167" customFormat="1" ht="15" customHeight="1" x14ac:dyDescent="0.25">
      <c r="I3028" s="25"/>
      <c r="J3028" s="25"/>
      <c r="K3028" s="25"/>
      <c r="L3028" s="25"/>
      <c r="M3028" s="25"/>
      <c r="N3028" s="25"/>
      <c r="O3028" s="25"/>
    </row>
    <row r="3029" spans="9:15" s="167" customFormat="1" ht="15" customHeight="1" x14ac:dyDescent="0.25">
      <c r="I3029" s="25"/>
      <c r="J3029" s="25"/>
      <c r="K3029" s="25"/>
      <c r="L3029" s="25"/>
      <c r="M3029" s="25"/>
      <c r="N3029" s="25"/>
      <c r="O3029" s="25"/>
    </row>
    <row r="3030" spans="9:15" s="167" customFormat="1" ht="15" customHeight="1" x14ac:dyDescent="0.25">
      <c r="I3030" s="25"/>
      <c r="J3030" s="25"/>
      <c r="K3030" s="25"/>
      <c r="L3030" s="25"/>
      <c r="M3030" s="25"/>
      <c r="N3030" s="25"/>
      <c r="O3030" s="25"/>
    </row>
    <row r="3031" spans="9:15" s="167" customFormat="1" ht="15" customHeight="1" x14ac:dyDescent="0.25">
      <c r="I3031" s="25"/>
      <c r="J3031" s="25"/>
      <c r="K3031" s="25"/>
      <c r="L3031" s="25"/>
      <c r="M3031" s="25"/>
      <c r="N3031" s="25"/>
      <c r="O3031" s="25"/>
    </row>
    <row r="3032" spans="9:15" s="167" customFormat="1" ht="15" customHeight="1" x14ac:dyDescent="0.25">
      <c r="I3032" s="25"/>
      <c r="J3032" s="25"/>
      <c r="K3032" s="25"/>
      <c r="L3032" s="25"/>
      <c r="M3032" s="25"/>
      <c r="N3032" s="25"/>
      <c r="O3032" s="25"/>
    </row>
    <row r="3033" spans="9:15" s="167" customFormat="1" ht="15" customHeight="1" x14ac:dyDescent="0.25">
      <c r="I3033" s="25"/>
      <c r="J3033" s="25"/>
      <c r="K3033" s="25"/>
      <c r="L3033" s="25"/>
      <c r="M3033" s="25"/>
      <c r="N3033" s="25"/>
      <c r="O3033" s="25"/>
    </row>
    <row r="3034" spans="9:15" s="167" customFormat="1" ht="15" customHeight="1" x14ac:dyDescent="0.25">
      <c r="I3034" s="25"/>
      <c r="J3034" s="25"/>
      <c r="K3034" s="25"/>
      <c r="L3034" s="25"/>
      <c r="M3034" s="25"/>
      <c r="N3034" s="25"/>
      <c r="O3034" s="25"/>
    </row>
    <row r="3035" spans="9:15" s="167" customFormat="1" ht="15" customHeight="1" x14ac:dyDescent="0.25">
      <c r="I3035" s="25"/>
      <c r="J3035" s="25"/>
      <c r="K3035" s="25"/>
      <c r="L3035" s="25"/>
      <c r="M3035" s="25"/>
      <c r="N3035" s="25"/>
      <c r="O3035" s="25"/>
    </row>
    <row r="3036" spans="9:15" s="167" customFormat="1" ht="15" customHeight="1" x14ac:dyDescent="0.25">
      <c r="I3036" s="25"/>
      <c r="J3036" s="25"/>
      <c r="K3036" s="25"/>
      <c r="L3036" s="25"/>
      <c r="M3036" s="25"/>
      <c r="N3036" s="25"/>
      <c r="O3036" s="25"/>
    </row>
    <row r="3037" spans="9:15" s="167" customFormat="1" ht="15" customHeight="1" x14ac:dyDescent="0.25">
      <c r="I3037" s="25"/>
      <c r="J3037" s="25"/>
      <c r="K3037" s="25"/>
      <c r="L3037" s="25"/>
      <c r="M3037" s="25"/>
      <c r="N3037" s="25"/>
      <c r="O3037" s="25"/>
    </row>
    <row r="3038" spans="9:15" s="167" customFormat="1" ht="15" customHeight="1" x14ac:dyDescent="0.25">
      <c r="I3038" s="25"/>
      <c r="J3038" s="25"/>
      <c r="K3038" s="25"/>
      <c r="L3038" s="25"/>
      <c r="M3038" s="25"/>
      <c r="N3038" s="25"/>
      <c r="O3038" s="25"/>
    </row>
    <row r="3039" spans="9:15" s="167" customFormat="1" ht="15" customHeight="1" x14ac:dyDescent="0.25">
      <c r="I3039" s="25"/>
      <c r="J3039" s="25"/>
      <c r="K3039" s="25"/>
      <c r="L3039" s="25"/>
      <c r="M3039" s="25"/>
      <c r="N3039" s="25"/>
      <c r="O3039" s="25"/>
    </row>
    <row r="3040" spans="9:15" s="167" customFormat="1" ht="15" customHeight="1" x14ac:dyDescent="0.25">
      <c r="I3040" s="25"/>
      <c r="J3040" s="25"/>
      <c r="K3040" s="25"/>
      <c r="L3040" s="25"/>
      <c r="M3040" s="25"/>
      <c r="N3040" s="25"/>
      <c r="O3040" s="25"/>
    </row>
    <row r="3041" spans="9:15" s="167" customFormat="1" ht="15" customHeight="1" x14ac:dyDescent="0.25">
      <c r="I3041" s="25"/>
      <c r="J3041" s="25"/>
      <c r="K3041" s="25"/>
      <c r="L3041" s="25"/>
      <c r="M3041" s="25"/>
      <c r="N3041" s="25"/>
      <c r="O3041" s="25"/>
    </row>
    <row r="3042" spans="9:15" s="167" customFormat="1" ht="15" customHeight="1" x14ac:dyDescent="0.25">
      <c r="I3042" s="25"/>
      <c r="J3042" s="25"/>
      <c r="K3042" s="25"/>
      <c r="L3042" s="25"/>
      <c r="M3042" s="25"/>
      <c r="N3042" s="25"/>
      <c r="O3042" s="25"/>
    </row>
    <row r="3043" spans="9:15" s="167" customFormat="1" ht="15" customHeight="1" x14ac:dyDescent="0.25">
      <c r="I3043" s="25"/>
      <c r="J3043" s="25"/>
      <c r="K3043" s="25"/>
      <c r="L3043" s="25"/>
      <c r="M3043" s="25"/>
      <c r="N3043" s="25"/>
      <c r="O3043" s="25"/>
    </row>
    <row r="3044" spans="9:15" s="167" customFormat="1" ht="15" customHeight="1" x14ac:dyDescent="0.25">
      <c r="I3044" s="25"/>
      <c r="J3044" s="25"/>
      <c r="K3044" s="25"/>
      <c r="L3044" s="25"/>
      <c r="M3044" s="25"/>
      <c r="N3044" s="25"/>
      <c r="O3044" s="25"/>
    </row>
    <row r="3045" spans="9:15" s="167" customFormat="1" ht="15" customHeight="1" x14ac:dyDescent="0.25">
      <c r="I3045" s="25"/>
      <c r="J3045" s="25"/>
      <c r="K3045" s="25"/>
      <c r="L3045" s="25"/>
      <c r="M3045" s="25"/>
      <c r="N3045" s="25"/>
      <c r="O3045" s="25"/>
    </row>
    <row r="3046" spans="9:15" s="167" customFormat="1" ht="15" customHeight="1" x14ac:dyDescent="0.25">
      <c r="I3046" s="25"/>
      <c r="J3046" s="25"/>
      <c r="K3046" s="25"/>
      <c r="L3046" s="25"/>
      <c r="M3046" s="25"/>
      <c r="N3046" s="25"/>
      <c r="O3046" s="25"/>
    </row>
    <row r="3047" spans="9:15" s="167" customFormat="1" ht="15" customHeight="1" x14ac:dyDescent="0.25">
      <c r="I3047" s="25"/>
      <c r="J3047" s="25"/>
      <c r="K3047" s="25"/>
      <c r="L3047" s="25"/>
      <c r="M3047" s="25"/>
      <c r="N3047" s="25"/>
      <c r="O3047" s="25"/>
    </row>
    <row r="3048" spans="9:15" s="167" customFormat="1" ht="15" customHeight="1" x14ac:dyDescent="0.25">
      <c r="I3048" s="25"/>
      <c r="J3048" s="25"/>
      <c r="K3048" s="25"/>
      <c r="L3048" s="25"/>
      <c r="M3048" s="25"/>
      <c r="N3048" s="25"/>
      <c r="O3048" s="25"/>
    </row>
    <row r="3049" spans="9:15" s="167" customFormat="1" ht="15" customHeight="1" x14ac:dyDescent="0.25">
      <c r="I3049" s="25"/>
      <c r="J3049" s="25"/>
      <c r="K3049" s="25"/>
      <c r="L3049" s="25"/>
      <c r="M3049" s="25"/>
      <c r="N3049" s="25"/>
      <c r="O3049" s="25"/>
    </row>
    <row r="3050" spans="9:15" s="167" customFormat="1" ht="15" customHeight="1" x14ac:dyDescent="0.25">
      <c r="I3050" s="25"/>
      <c r="J3050" s="25"/>
      <c r="K3050" s="25"/>
      <c r="L3050" s="25"/>
      <c r="M3050" s="25"/>
      <c r="N3050" s="25"/>
      <c r="O3050" s="25"/>
    </row>
    <row r="3051" spans="9:15" s="167" customFormat="1" ht="15" customHeight="1" x14ac:dyDescent="0.25">
      <c r="I3051" s="25"/>
      <c r="J3051" s="25"/>
      <c r="K3051" s="25"/>
      <c r="L3051" s="25"/>
      <c r="M3051" s="25"/>
      <c r="N3051" s="25"/>
      <c r="O3051" s="25"/>
    </row>
    <row r="3052" spans="9:15" s="167" customFormat="1" ht="15" customHeight="1" x14ac:dyDescent="0.25">
      <c r="I3052" s="25"/>
      <c r="J3052" s="25"/>
      <c r="K3052" s="25"/>
      <c r="L3052" s="25"/>
      <c r="M3052" s="25"/>
      <c r="N3052" s="25"/>
      <c r="O3052" s="25"/>
    </row>
    <row r="3053" spans="9:15" s="167" customFormat="1" ht="15" customHeight="1" x14ac:dyDescent="0.25">
      <c r="I3053" s="25"/>
      <c r="J3053" s="25"/>
      <c r="K3053" s="25"/>
      <c r="L3053" s="25"/>
      <c r="M3053" s="25"/>
      <c r="N3053" s="25"/>
      <c r="O3053" s="25"/>
    </row>
    <row r="3054" spans="9:15" s="167" customFormat="1" ht="15" customHeight="1" x14ac:dyDescent="0.25">
      <c r="I3054" s="25"/>
      <c r="J3054" s="25"/>
      <c r="K3054" s="25"/>
      <c r="L3054" s="25"/>
      <c r="M3054" s="25"/>
      <c r="N3054" s="25"/>
      <c r="O3054" s="25"/>
    </row>
    <row r="3055" spans="9:15" s="167" customFormat="1" ht="15" customHeight="1" x14ac:dyDescent="0.25">
      <c r="I3055" s="25"/>
      <c r="J3055" s="25"/>
      <c r="K3055" s="25"/>
      <c r="L3055" s="25"/>
      <c r="M3055" s="25"/>
      <c r="N3055" s="25"/>
      <c r="O3055" s="25"/>
    </row>
    <row r="3056" spans="9:15" s="167" customFormat="1" ht="15" customHeight="1" x14ac:dyDescent="0.25">
      <c r="I3056" s="25"/>
      <c r="J3056" s="25"/>
      <c r="K3056" s="25"/>
      <c r="L3056" s="25"/>
      <c r="M3056" s="25"/>
      <c r="N3056" s="25"/>
      <c r="O3056" s="25"/>
    </row>
    <row r="3057" spans="9:15" s="167" customFormat="1" ht="15" customHeight="1" x14ac:dyDescent="0.25">
      <c r="I3057" s="25"/>
      <c r="J3057" s="25"/>
      <c r="K3057" s="25"/>
      <c r="L3057" s="25"/>
      <c r="M3057" s="25"/>
      <c r="N3057" s="25"/>
      <c r="O3057" s="25"/>
    </row>
    <row r="3058" spans="9:15" s="167" customFormat="1" ht="15" customHeight="1" x14ac:dyDescent="0.25">
      <c r="I3058" s="25"/>
      <c r="J3058" s="25"/>
      <c r="K3058" s="25"/>
      <c r="L3058" s="25"/>
      <c r="M3058" s="25"/>
      <c r="N3058" s="25"/>
      <c r="O3058" s="25"/>
    </row>
    <row r="3059" spans="9:15" s="167" customFormat="1" ht="15" customHeight="1" x14ac:dyDescent="0.25">
      <c r="I3059" s="25"/>
      <c r="J3059" s="25"/>
      <c r="K3059" s="25"/>
      <c r="L3059" s="25"/>
      <c r="M3059" s="25"/>
      <c r="N3059" s="25"/>
      <c r="O3059" s="25"/>
    </row>
    <row r="3060" spans="9:15" s="167" customFormat="1" ht="15" customHeight="1" x14ac:dyDescent="0.25">
      <c r="I3060" s="25"/>
      <c r="J3060" s="25"/>
      <c r="K3060" s="25"/>
      <c r="L3060" s="25"/>
      <c r="M3060" s="25"/>
      <c r="N3060" s="25"/>
      <c r="O3060" s="25"/>
    </row>
    <row r="3061" spans="9:15" s="167" customFormat="1" ht="15" customHeight="1" x14ac:dyDescent="0.25">
      <c r="I3061" s="25"/>
      <c r="J3061" s="25"/>
      <c r="K3061" s="25"/>
      <c r="L3061" s="25"/>
      <c r="M3061" s="25"/>
      <c r="N3061" s="25"/>
      <c r="O3061" s="25"/>
    </row>
    <row r="3062" spans="9:15" s="167" customFormat="1" ht="15" customHeight="1" x14ac:dyDescent="0.25">
      <c r="I3062" s="25"/>
      <c r="J3062" s="25"/>
      <c r="K3062" s="25"/>
      <c r="L3062" s="25"/>
      <c r="M3062" s="25"/>
      <c r="N3062" s="25"/>
      <c r="O3062" s="25"/>
    </row>
    <row r="3063" spans="9:15" s="167" customFormat="1" ht="15" customHeight="1" x14ac:dyDescent="0.25">
      <c r="I3063" s="25"/>
      <c r="J3063" s="25"/>
      <c r="K3063" s="25"/>
      <c r="L3063" s="25"/>
      <c r="M3063" s="25"/>
      <c r="N3063" s="25"/>
      <c r="O3063" s="25"/>
    </row>
    <row r="3064" spans="9:15" s="167" customFormat="1" ht="15" customHeight="1" x14ac:dyDescent="0.25">
      <c r="I3064" s="25"/>
      <c r="J3064" s="25"/>
      <c r="K3064" s="25"/>
      <c r="L3064" s="25"/>
      <c r="M3064" s="25"/>
      <c r="N3064" s="25"/>
      <c r="O3064" s="25"/>
    </row>
    <row r="3065" spans="9:15" s="167" customFormat="1" ht="15" customHeight="1" x14ac:dyDescent="0.25">
      <c r="I3065" s="25"/>
      <c r="J3065" s="25"/>
      <c r="K3065" s="25"/>
      <c r="L3065" s="25"/>
      <c r="M3065" s="25"/>
      <c r="N3065" s="25"/>
      <c r="O3065" s="25"/>
    </row>
    <row r="3066" spans="9:15" s="167" customFormat="1" ht="15" customHeight="1" x14ac:dyDescent="0.25">
      <c r="I3066" s="25"/>
      <c r="J3066" s="25"/>
      <c r="K3066" s="25"/>
      <c r="L3066" s="25"/>
      <c r="M3066" s="25"/>
      <c r="N3066" s="25"/>
      <c r="O3066" s="25"/>
    </row>
    <row r="3067" spans="9:15" s="167" customFormat="1" ht="15" customHeight="1" x14ac:dyDescent="0.25">
      <c r="I3067" s="25"/>
      <c r="J3067" s="25"/>
      <c r="K3067" s="25"/>
      <c r="L3067" s="25"/>
      <c r="M3067" s="25"/>
      <c r="N3067" s="25"/>
      <c r="O3067" s="25"/>
    </row>
    <row r="3068" spans="9:15" s="167" customFormat="1" ht="15" customHeight="1" x14ac:dyDescent="0.25">
      <c r="I3068" s="25"/>
      <c r="J3068" s="25"/>
      <c r="K3068" s="25"/>
      <c r="L3068" s="25"/>
      <c r="M3068" s="25"/>
      <c r="N3068" s="25"/>
      <c r="O3068" s="25"/>
    </row>
    <row r="3069" spans="9:15" s="167" customFormat="1" ht="15" customHeight="1" x14ac:dyDescent="0.25">
      <c r="I3069" s="25"/>
      <c r="J3069" s="25"/>
      <c r="K3069" s="25"/>
      <c r="L3069" s="25"/>
      <c r="M3069" s="25"/>
      <c r="N3069" s="25"/>
      <c r="O3069" s="25"/>
    </row>
    <row r="3070" spans="9:15" s="167" customFormat="1" ht="15" customHeight="1" x14ac:dyDescent="0.25">
      <c r="I3070" s="25"/>
      <c r="J3070" s="25"/>
      <c r="K3070" s="25"/>
      <c r="L3070" s="25"/>
      <c r="M3070" s="25"/>
      <c r="N3070" s="25"/>
      <c r="O3070" s="25"/>
    </row>
    <row r="3071" spans="9:15" s="167" customFormat="1" ht="15" customHeight="1" x14ac:dyDescent="0.25">
      <c r="I3071" s="25"/>
      <c r="J3071" s="25"/>
      <c r="K3071" s="25"/>
      <c r="L3071" s="25"/>
      <c r="M3071" s="25"/>
      <c r="N3071" s="25"/>
      <c r="O3071" s="25"/>
    </row>
    <row r="3072" spans="9:15" s="167" customFormat="1" ht="15" customHeight="1" x14ac:dyDescent="0.25">
      <c r="I3072" s="25"/>
      <c r="J3072" s="25"/>
      <c r="K3072" s="25"/>
      <c r="L3072" s="25"/>
      <c r="M3072" s="25"/>
      <c r="N3072" s="25"/>
      <c r="O3072" s="25"/>
    </row>
    <row r="3073" spans="9:15" s="167" customFormat="1" ht="15" customHeight="1" x14ac:dyDescent="0.25">
      <c r="I3073" s="25"/>
      <c r="J3073" s="25"/>
      <c r="K3073" s="25"/>
      <c r="L3073" s="25"/>
      <c r="M3073" s="25"/>
      <c r="N3073" s="25"/>
      <c r="O3073" s="25"/>
    </row>
    <row r="3074" spans="9:15" s="167" customFormat="1" ht="15" customHeight="1" x14ac:dyDescent="0.25">
      <c r="I3074" s="25"/>
      <c r="J3074" s="25"/>
      <c r="K3074" s="25"/>
      <c r="L3074" s="25"/>
      <c r="M3074" s="25"/>
      <c r="N3074" s="25"/>
      <c r="O3074" s="25"/>
    </row>
    <row r="3075" spans="9:15" s="167" customFormat="1" ht="15" customHeight="1" x14ac:dyDescent="0.25">
      <c r="I3075" s="25"/>
      <c r="J3075" s="25"/>
      <c r="K3075" s="25"/>
      <c r="L3075" s="25"/>
      <c r="M3075" s="25"/>
      <c r="N3075" s="25"/>
      <c r="O3075" s="25"/>
    </row>
    <row r="3076" spans="9:15" s="167" customFormat="1" ht="15" customHeight="1" x14ac:dyDescent="0.25">
      <c r="I3076" s="25"/>
      <c r="J3076" s="25"/>
      <c r="K3076" s="25"/>
      <c r="L3076" s="25"/>
      <c r="M3076" s="25"/>
      <c r="N3076" s="25"/>
      <c r="O3076" s="25"/>
    </row>
    <row r="3077" spans="9:15" s="167" customFormat="1" ht="15" customHeight="1" x14ac:dyDescent="0.25">
      <c r="I3077" s="25"/>
      <c r="J3077" s="25"/>
      <c r="K3077" s="25"/>
      <c r="L3077" s="25"/>
      <c r="M3077" s="25"/>
      <c r="N3077" s="25"/>
      <c r="O3077" s="25"/>
    </row>
    <row r="3078" spans="9:15" s="167" customFormat="1" ht="15" customHeight="1" x14ac:dyDescent="0.25">
      <c r="I3078" s="25"/>
      <c r="J3078" s="25"/>
      <c r="K3078" s="25"/>
      <c r="L3078" s="25"/>
      <c r="M3078" s="25"/>
      <c r="N3078" s="25"/>
      <c r="O3078" s="25"/>
    </row>
    <row r="3079" spans="9:15" s="167" customFormat="1" ht="15" customHeight="1" x14ac:dyDescent="0.25">
      <c r="I3079" s="25"/>
      <c r="J3079" s="25"/>
      <c r="K3079" s="25"/>
      <c r="L3079" s="25"/>
      <c r="M3079" s="25"/>
      <c r="N3079" s="25"/>
      <c r="O3079" s="25"/>
    </row>
    <row r="3080" spans="9:15" s="167" customFormat="1" ht="15" customHeight="1" x14ac:dyDescent="0.25">
      <c r="I3080" s="25"/>
      <c r="J3080" s="25"/>
      <c r="K3080" s="25"/>
      <c r="L3080" s="25"/>
      <c r="M3080" s="25"/>
      <c r="N3080" s="25"/>
      <c r="O3080" s="25"/>
    </row>
    <row r="3081" spans="9:15" s="167" customFormat="1" ht="15" customHeight="1" x14ac:dyDescent="0.25">
      <c r="I3081" s="25"/>
      <c r="J3081" s="25"/>
      <c r="K3081" s="25"/>
      <c r="L3081" s="25"/>
      <c r="M3081" s="25"/>
      <c r="N3081" s="25"/>
      <c r="O3081" s="25"/>
    </row>
    <row r="3082" spans="9:15" s="167" customFormat="1" ht="15" customHeight="1" x14ac:dyDescent="0.25">
      <c r="I3082" s="25"/>
      <c r="J3082" s="25"/>
      <c r="K3082" s="25"/>
      <c r="L3082" s="25"/>
      <c r="M3082" s="25"/>
      <c r="N3082" s="25"/>
      <c r="O3082" s="25"/>
    </row>
    <row r="3083" spans="9:15" s="167" customFormat="1" ht="15" customHeight="1" x14ac:dyDescent="0.25">
      <c r="I3083" s="25"/>
      <c r="J3083" s="25"/>
      <c r="K3083" s="25"/>
      <c r="L3083" s="25"/>
      <c r="M3083" s="25"/>
      <c r="N3083" s="25"/>
      <c r="O3083" s="25"/>
    </row>
    <row r="3084" spans="9:15" s="167" customFormat="1" ht="15" customHeight="1" x14ac:dyDescent="0.25">
      <c r="I3084" s="25"/>
      <c r="J3084" s="25"/>
      <c r="K3084" s="25"/>
      <c r="L3084" s="25"/>
      <c r="M3084" s="25"/>
      <c r="N3084" s="25"/>
      <c r="O3084" s="25"/>
    </row>
    <row r="3085" spans="9:15" s="167" customFormat="1" ht="15" customHeight="1" x14ac:dyDescent="0.25">
      <c r="I3085" s="25"/>
      <c r="J3085" s="25"/>
      <c r="K3085" s="25"/>
      <c r="L3085" s="25"/>
      <c r="M3085" s="25"/>
      <c r="N3085" s="25"/>
      <c r="O3085" s="25"/>
    </row>
    <row r="3086" spans="9:15" s="167" customFormat="1" ht="15" customHeight="1" x14ac:dyDescent="0.25">
      <c r="I3086" s="25"/>
      <c r="J3086" s="25"/>
      <c r="K3086" s="25"/>
      <c r="L3086" s="25"/>
      <c r="M3086" s="25"/>
      <c r="N3086" s="25"/>
      <c r="O3086" s="25"/>
    </row>
    <row r="3087" spans="9:15" s="167" customFormat="1" ht="15" customHeight="1" x14ac:dyDescent="0.25">
      <c r="I3087" s="25"/>
      <c r="J3087" s="25"/>
      <c r="K3087" s="25"/>
      <c r="L3087" s="25"/>
      <c r="M3087" s="25"/>
      <c r="N3087" s="25"/>
      <c r="O3087" s="25"/>
    </row>
    <row r="3088" spans="9:15" s="167" customFormat="1" ht="15" customHeight="1" x14ac:dyDescent="0.25">
      <c r="I3088" s="25"/>
      <c r="J3088" s="25"/>
      <c r="K3088" s="25"/>
      <c r="L3088" s="25"/>
      <c r="M3088" s="25"/>
      <c r="N3088" s="25"/>
      <c r="O3088" s="25"/>
    </row>
    <row r="3089" spans="9:15" s="167" customFormat="1" ht="15" customHeight="1" x14ac:dyDescent="0.25">
      <c r="I3089" s="25"/>
      <c r="J3089" s="25"/>
      <c r="K3089" s="25"/>
      <c r="L3089" s="25"/>
      <c r="M3089" s="25"/>
      <c r="N3089" s="25"/>
      <c r="O3089" s="25"/>
    </row>
    <row r="3090" spans="9:15" s="167" customFormat="1" ht="15" customHeight="1" x14ac:dyDescent="0.25">
      <c r="I3090" s="25"/>
      <c r="J3090" s="25"/>
      <c r="K3090" s="25"/>
      <c r="L3090" s="25"/>
      <c r="M3090" s="25"/>
      <c r="N3090" s="25"/>
      <c r="O3090" s="25"/>
    </row>
    <row r="3091" spans="9:15" s="167" customFormat="1" ht="15" customHeight="1" x14ac:dyDescent="0.25">
      <c r="I3091" s="25"/>
      <c r="J3091" s="25"/>
      <c r="K3091" s="25"/>
      <c r="L3091" s="25"/>
      <c r="M3091" s="25"/>
      <c r="N3091" s="25"/>
      <c r="O3091" s="25"/>
    </row>
    <row r="3092" spans="9:15" s="167" customFormat="1" ht="15" customHeight="1" x14ac:dyDescent="0.25">
      <c r="I3092" s="25"/>
      <c r="J3092" s="25"/>
      <c r="K3092" s="25"/>
      <c r="L3092" s="25"/>
      <c r="M3092" s="25"/>
      <c r="N3092" s="25"/>
      <c r="O3092" s="25"/>
    </row>
    <row r="3093" spans="9:15" s="167" customFormat="1" ht="15" customHeight="1" x14ac:dyDescent="0.25">
      <c r="I3093" s="25"/>
      <c r="J3093" s="25"/>
      <c r="K3093" s="25"/>
      <c r="L3093" s="25"/>
      <c r="M3093" s="25"/>
      <c r="N3093" s="25"/>
      <c r="O3093" s="25"/>
    </row>
    <row r="3094" spans="9:15" s="167" customFormat="1" ht="15" customHeight="1" x14ac:dyDescent="0.25">
      <c r="I3094" s="25"/>
      <c r="J3094" s="25"/>
      <c r="K3094" s="25"/>
      <c r="L3094" s="25"/>
      <c r="M3094" s="25"/>
      <c r="N3094" s="25"/>
      <c r="O3094" s="25"/>
    </row>
    <row r="3095" spans="9:15" s="167" customFormat="1" ht="15" customHeight="1" x14ac:dyDescent="0.25">
      <c r="I3095" s="25"/>
      <c r="J3095" s="25"/>
      <c r="K3095" s="25"/>
      <c r="L3095" s="25"/>
      <c r="M3095" s="25"/>
      <c r="N3095" s="25"/>
      <c r="O3095" s="25"/>
    </row>
    <row r="3096" spans="9:15" s="167" customFormat="1" ht="15" customHeight="1" x14ac:dyDescent="0.25">
      <c r="I3096" s="25"/>
      <c r="J3096" s="25"/>
      <c r="K3096" s="25"/>
      <c r="L3096" s="25"/>
      <c r="M3096" s="25"/>
      <c r="N3096" s="25"/>
      <c r="O3096" s="25"/>
    </row>
    <row r="3097" spans="9:15" s="167" customFormat="1" ht="15" customHeight="1" x14ac:dyDescent="0.25">
      <c r="I3097" s="25"/>
      <c r="J3097" s="25"/>
      <c r="K3097" s="25"/>
      <c r="L3097" s="25"/>
      <c r="M3097" s="25"/>
      <c r="N3097" s="25"/>
      <c r="O3097" s="25"/>
    </row>
    <row r="3098" spans="9:15" s="167" customFormat="1" ht="15" customHeight="1" x14ac:dyDescent="0.25">
      <c r="I3098" s="25"/>
      <c r="J3098" s="25"/>
      <c r="K3098" s="25"/>
      <c r="L3098" s="25"/>
      <c r="M3098" s="25"/>
      <c r="N3098" s="25"/>
      <c r="O3098" s="25"/>
    </row>
    <row r="3099" spans="9:15" s="167" customFormat="1" ht="15" customHeight="1" x14ac:dyDescent="0.25">
      <c r="I3099" s="25"/>
      <c r="J3099" s="25"/>
      <c r="K3099" s="25"/>
      <c r="L3099" s="25"/>
      <c r="M3099" s="25"/>
      <c r="N3099" s="25"/>
      <c r="O3099" s="25"/>
    </row>
    <row r="3100" spans="9:15" s="167" customFormat="1" ht="15" customHeight="1" x14ac:dyDescent="0.25">
      <c r="I3100" s="25"/>
      <c r="J3100" s="25"/>
      <c r="K3100" s="25"/>
      <c r="L3100" s="25"/>
      <c r="M3100" s="25"/>
      <c r="N3100" s="25"/>
      <c r="O3100" s="25"/>
    </row>
    <row r="3101" spans="9:15" s="167" customFormat="1" ht="15" customHeight="1" x14ac:dyDescent="0.25">
      <c r="I3101" s="25"/>
      <c r="J3101" s="25"/>
      <c r="K3101" s="25"/>
      <c r="L3101" s="25"/>
      <c r="M3101" s="25"/>
      <c r="N3101" s="25"/>
      <c r="O3101" s="25"/>
    </row>
    <row r="3102" spans="9:15" s="167" customFormat="1" ht="15" customHeight="1" x14ac:dyDescent="0.25">
      <c r="I3102" s="25"/>
      <c r="J3102" s="25"/>
      <c r="K3102" s="25"/>
      <c r="L3102" s="25"/>
      <c r="M3102" s="25"/>
      <c r="N3102" s="25"/>
      <c r="O3102" s="25"/>
    </row>
    <row r="3103" spans="9:15" s="167" customFormat="1" ht="15" customHeight="1" x14ac:dyDescent="0.25">
      <c r="I3103" s="25"/>
      <c r="J3103" s="25"/>
      <c r="K3103" s="25"/>
      <c r="L3103" s="25"/>
      <c r="M3103" s="25"/>
      <c r="N3103" s="25"/>
      <c r="O3103" s="25"/>
    </row>
    <row r="3104" spans="9:15" s="167" customFormat="1" ht="15" customHeight="1" x14ac:dyDescent="0.25">
      <c r="I3104" s="25"/>
      <c r="J3104" s="25"/>
      <c r="K3104" s="25"/>
      <c r="L3104" s="25"/>
      <c r="M3104" s="25"/>
      <c r="N3104" s="25"/>
      <c r="O3104" s="25"/>
    </row>
    <row r="3105" spans="9:15" s="167" customFormat="1" ht="15" customHeight="1" x14ac:dyDescent="0.25">
      <c r="I3105" s="25"/>
      <c r="J3105" s="25"/>
      <c r="K3105" s="25"/>
      <c r="L3105" s="25"/>
      <c r="M3105" s="25"/>
      <c r="N3105" s="25"/>
      <c r="O3105" s="25"/>
    </row>
    <row r="3106" spans="9:15" s="167" customFormat="1" ht="15" customHeight="1" x14ac:dyDescent="0.25">
      <c r="I3106" s="25"/>
      <c r="J3106" s="25"/>
      <c r="K3106" s="25"/>
      <c r="L3106" s="25"/>
      <c r="M3106" s="25"/>
      <c r="N3106" s="25"/>
      <c r="O3106" s="25"/>
    </row>
    <row r="3107" spans="9:15" s="167" customFormat="1" ht="15" customHeight="1" x14ac:dyDescent="0.25">
      <c r="I3107" s="25"/>
      <c r="J3107" s="25"/>
      <c r="K3107" s="25"/>
      <c r="L3107" s="25"/>
      <c r="M3107" s="25"/>
      <c r="N3107" s="25"/>
      <c r="O3107" s="25"/>
    </row>
    <row r="3108" spans="9:15" s="167" customFormat="1" ht="15" customHeight="1" x14ac:dyDescent="0.25">
      <c r="I3108" s="25"/>
      <c r="J3108" s="25"/>
      <c r="K3108" s="25"/>
      <c r="L3108" s="25"/>
      <c r="M3108" s="25"/>
      <c r="N3108" s="25"/>
      <c r="O3108" s="25"/>
    </row>
    <row r="3109" spans="9:15" s="167" customFormat="1" ht="15" customHeight="1" x14ac:dyDescent="0.25">
      <c r="I3109" s="25"/>
      <c r="J3109" s="25"/>
      <c r="K3109" s="25"/>
      <c r="L3109" s="25"/>
      <c r="M3109" s="25"/>
      <c r="N3109" s="25"/>
      <c r="O3109" s="25"/>
    </row>
    <row r="3110" spans="9:15" s="167" customFormat="1" ht="15" customHeight="1" x14ac:dyDescent="0.25">
      <c r="I3110" s="25"/>
      <c r="J3110" s="25"/>
      <c r="K3110" s="25"/>
      <c r="L3110" s="25"/>
      <c r="M3110" s="25"/>
      <c r="N3110" s="25"/>
      <c r="O3110" s="25"/>
    </row>
    <row r="3111" spans="9:15" s="167" customFormat="1" ht="15" customHeight="1" x14ac:dyDescent="0.25">
      <c r="I3111" s="25"/>
      <c r="J3111" s="25"/>
      <c r="K3111" s="25"/>
      <c r="L3111" s="25"/>
      <c r="M3111" s="25"/>
      <c r="N3111" s="25"/>
      <c r="O3111" s="25"/>
    </row>
    <row r="3112" spans="9:15" s="167" customFormat="1" ht="15" customHeight="1" x14ac:dyDescent="0.25">
      <c r="I3112" s="25"/>
      <c r="J3112" s="25"/>
      <c r="K3112" s="25"/>
      <c r="L3112" s="25"/>
      <c r="M3112" s="25"/>
      <c r="N3112" s="25"/>
      <c r="O3112" s="25"/>
    </row>
    <row r="3113" spans="9:15" s="167" customFormat="1" ht="15" customHeight="1" x14ac:dyDescent="0.25">
      <c r="I3113" s="25"/>
      <c r="J3113" s="25"/>
      <c r="K3113" s="25"/>
      <c r="L3113" s="25"/>
      <c r="M3113" s="25"/>
      <c r="N3113" s="25"/>
      <c r="O3113" s="25"/>
    </row>
    <row r="3114" spans="9:15" s="167" customFormat="1" ht="15" customHeight="1" x14ac:dyDescent="0.25">
      <c r="I3114" s="25"/>
      <c r="J3114" s="25"/>
      <c r="K3114" s="25"/>
      <c r="L3114" s="25"/>
      <c r="M3114" s="25"/>
      <c r="N3114" s="25"/>
      <c r="O3114" s="25"/>
    </row>
    <row r="3115" spans="9:15" s="167" customFormat="1" ht="15" customHeight="1" x14ac:dyDescent="0.25">
      <c r="I3115" s="25"/>
      <c r="J3115" s="25"/>
      <c r="K3115" s="25"/>
      <c r="L3115" s="25"/>
      <c r="M3115" s="25"/>
      <c r="N3115" s="25"/>
      <c r="O3115" s="25"/>
    </row>
    <row r="3116" spans="9:15" s="167" customFormat="1" ht="15" customHeight="1" x14ac:dyDescent="0.25">
      <c r="I3116" s="25"/>
      <c r="J3116" s="25"/>
      <c r="K3116" s="25"/>
      <c r="L3116" s="25"/>
      <c r="M3116" s="25"/>
      <c r="N3116" s="25"/>
      <c r="O3116" s="25"/>
    </row>
    <row r="3117" spans="9:15" s="167" customFormat="1" ht="15" customHeight="1" x14ac:dyDescent="0.25">
      <c r="I3117" s="25"/>
      <c r="J3117" s="25"/>
      <c r="K3117" s="25"/>
      <c r="L3117" s="25"/>
      <c r="M3117" s="25"/>
      <c r="N3117" s="25"/>
      <c r="O3117" s="25"/>
    </row>
    <row r="3118" spans="9:15" s="167" customFormat="1" ht="15" customHeight="1" x14ac:dyDescent="0.25">
      <c r="I3118" s="25"/>
      <c r="J3118" s="25"/>
      <c r="K3118" s="25"/>
      <c r="L3118" s="25"/>
      <c r="M3118" s="25"/>
      <c r="N3118" s="25"/>
      <c r="O3118" s="25"/>
    </row>
    <row r="3119" spans="9:15" s="167" customFormat="1" ht="15" customHeight="1" x14ac:dyDescent="0.25">
      <c r="I3119" s="25"/>
      <c r="J3119" s="25"/>
      <c r="K3119" s="25"/>
      <c r="L3119" s="25"/>
      <c r="M3119" s="25"/>
      <c r="N3119" s="25"/>
      <c r="O3119" s="25"/>
    </row>
    <row r="3120" spans="9:15" s="167" customFormat="1" ht="15" customHeight="1" x14ac:dyDescent="0.25">
      <c r="I3120" s="25"/>
      <c r="J3120" s="25"/>
      <c r="K3120" s="25"/>
      <c r="L3120" s="25"/>
      <c r="M3120" s="25"/>
      <c r="N3120" s="25"/>
      <c r="O3120" s="25"/>
    </row>
    <row r="3121" spans="9:15" s="167" customFormat="1" ht="15" customHeight="1" x14ac:dyDescent="0.25">
      <c r="I3121" s="25"/>
      <c r="J3121" s="25"/>
      <c r="K3121" s="25"/>
      <c r="L3121" s="25"/>
      <c r="M3121" s="25"/>
      <c r="N3121" s="25"/>
      <c r="O3121" s="25"/>
    </row>
    <row r="3122" spans="9:15" s="167" customFormat="1" ht="15" customHeight="1" x14ac:dyDescent="0.25">
      <c r="I3122" s="25"/>
      <c r="J3122" s="25"/>
      <c r="K3122" s="25"/>
      <c r="L3122" s="25"/>
      <c r="M3122" s="25"/>
      <c r="N3122" s="25"/>
      <c r="O3122" s="25"/>
    </row>
    <row r="3123" spans="9:15" s="167" customFormat="1" ht="15" customHeight="1" x14ac:dyDescent="0.25">
      <c r="I3123" s="25"/>
      <c r="J3123" s="25"/>
      <c r="K3123" s="25"/>
      <c r="L3123" s="25"/>
      <c r="M3123" s="25"/>
      <c r="N3123" s="25"/>
      <c r="O3123" s="25"/>
    </row>
    <row r="3124" spans="9:15" s="167" customFormat="1" ht="15" customHeight="1" x14ac:dyDescent="0.25">
      <c r="I3124" s="25"/>
      <c r="J3124" s="25"/>
      <c r="K3124" s="25"/>
      <c r="L3124" s="25"/>
      <c r="M3124" s="25"/>
      <c r="N3124" s="25"/>
      <c r="O3124" s="25"/>
    </row>
    <row r="3125" spans="9:15" s="167" customFormat="1" ht="15" customHeight="1" x14ac:dyDescent="0.25">
      <c r="I3125" s="25"/>
      <c r="J3125" s="25"/>
      <c r="K3125" s="25"/>
      <c r="L3125" s="25"/>
      <c r="M3125" s="25"/>
      <c r="N3125" s="25"/>
      <c r="O3125" s="25"/>
    </row>
    <row r="3126" spans="9:15" s="167" customFormat="1" ht="15" customHeight="1" x14ac:dyDescent="0.25">
      <c r="I3126" s="25"/>
      <c r="J3126" s="25"/>
      <c r="K3126" s="25"/>
      <c r="L3126" s="25"/>
      <c r="M3126" s="25"/>
      <c r="N3126" s="25"/>
      <c r="O3126" s="25"/>
    </row>
    <row r="3127" spans="9:15" s="167" customFormat="1" ht="15" customHeight="1" x14ac:dyDescent="0.25">
      <c r="I3127" s="25"/>
      <c r="J3127" s="25"/>
      <c r="K3127" s="25"/>
      <c r="L3127" s="25"/>
      <c r="M3127" s="25"/>
      <c r="N3127" s="25"/>
      <c r="O3127" s="25"/>
    </row>
    <row r="3128" spans="9:15" s="167" customFormat="1" ht="15" customHeight="1" x14ac:dyDescent="0.25">
      <c r="I3128" s="25"/>
      <c r="J3128" s="25"/>
      <c r="K3128" s="25"/>
      <c r="L3128" s="25"/>
      <c r="M3128" s="25"/>
      <c r="N3128" s="25"/>
      <c r="O3128" s="25"/>
    </row>
    <row r="3129" spans="9:15" s="167" customFormat="1" ht="15" customHeight="1" x14ac:dyDescent="0.25">
      <c r="I3129" s="25"/>
      <c r="J3129" s="25"/>
      <c r="K3129" s="25"/>
      <c r="L3129" s="25"/>
      <c r="M3129" s="25"/>
      <c r="N3129" s="25"/>
      <c r="O3129" s="25"/>
    </row>
    <row r="3130" spans="9:15" s="167" customFormat="1" ht="15" customHeight="1" x14ac:dyDescent="0.25">
      <c r="I3130" s="25"/>
      <c r="J3130" s="25"/>
      <c r="K3130" s="25"/>
      <c r="L3130" s="25"/>
      <c r="M3130" s="25"/>
      <c r="N3130" s="25"/>
      <c r="O3130" s="25"/>
    </row>
    <row r="3131" spans="9:15" s="167" customFormat="1" ht="15" customHeight="1" x14ac:dyDescent="0.25">
      <c r="I3131" s="25"/>
      <c r="J3131" s="25"/>
      <c r="K3131" s="25"/>
      <c r="L3131" s="25"/>
      <c r="M3131" s="25"/>
      <c r="N3131" s="25"/>
      <c r="O3131" s="25"/>
    </row>
    <row r="3132" spans="9:15" s="167" customFormat="1" ht="15" customHeight="1" x14ac:dyDescent="0.25">
      <c r="I3132" s="25"/>
      <c r="J3132" s="25"/>
      <c r="K3132" s="25"/>
      <c r="L3132" s="25"/>
      <c r="M3132" s="25"/>
      <c r="N3132" s="25"/>
      <c r="O3132" s="25"/>
    </row>
    <row r="3133" spans="9:15" s="167" customFormat="1" ht="15" customHeight="1" x14ac:dyDescent="0.25">
      <c r="I3133" s="25"/>
      <c r="J3133" s="25"/>
      <c r="K3133" s="25"/>
      <c r="L3133" s="25"/>
      <c r="M3133" s="25"/>
      <c r="N3133" s="25"/>
      <c r="O3133" s="25"/>
    </row>
    <row r="3134" spans="9:15" s="167" customFormat="1" ht="15" customHeight="1" x14ac:dyDescent="0.25">
      <c r="I3134" s="25"/>
      <c r="J3134" s="25"/>
      <c r="K3134" s="25"/>
      <c r="L3134" s="25"/>
      <c r="M3134" s="25"/>
      <c r="N3134" s="25"/>
      <c r="O3134" s="25"/>
    </row>
    <row r="3135" spans="9:15" s="167" customFormat="1" ht="15" customHeight="1" x14ac:dyDescent="0.25">
      <c r="I3135" s="25"/>
      <c r="J3135" s="25"/>
      <c r="K3135" s="25"/>
      <c r="L3135" s="25"/>
      <c r="M3135" s="25"/>
      <c r="N3135" s="25"/>
      <c r="O3135" s="25"/>
    </row>
    <row r="3136" spans="9:15" s="167" customFormat="1" ht="15" customHeight="1" x14ac:dyDescent="0.25">
      <c r="I3136" s="25"/>
      <c r="J3136" s="25"/>
      <c r="K3136" s="25"/>
      <c r="L3136" s="25"/>
      <c r="M3136" s="25"/>
      <c r="N3136" s="25"/>
      <c r="O3136" s="25"/>
    </row>
    <row r="3137" spans="9:15" s="167" customFormat="1" ht="15" customHeight="1" x14ac:dyDescent="0.25">
      <c r="I3137" s="25"/>
      <c r="J3137" s="25"/>
      <c r="K3137" s="25"/>
      <c r="L3137" s="25"/>
      <c r="M3137" s="25"/>
      <c r="N3137" s="25"/>
      <c r="O3137" s="25"/>
    </row>
    <row r="3138" spans="9:15" s="167" customFormat="1" ht="15" customHeight="1" x14ac:dyDescent="0.25">
      <c r="I3138" s="25"/>
      <c r="J3138" s="25"/>
      <c r="K3138" s="25"/>
      <c r="L3138" s="25"/>
      <c r="M3138" s="25"/>
      <c r="N3138" s="25"/>
      <c r="O3138" s="25"/>
    </row>
    <row r="3139" spans="9:15" s="167" customFormat="1" ht="15" customHeight="1" x14ac:dyDescent="0.25">
      <c r="I3139" s="25"/>
      <c r="J3139" s="25"/>
      <c r="K3139" s="25"/>
      <c r="L3139" s="25"/>
      <c r="M3139" s="25"/>
      <c r="N3139" s="25"/>
      <c r="O3139" s="25"/>
    </row>
    <row r="3140" spans="9:15" s="167" customFormat="1" ht="15" customHeight="1" x14ac:dyDescent="0.25">
      <c r="I3140" s="25"/>
      <c r="J3140" s="25"/>
      <c r="K3140" s="25"/>
      <c r="L3140" s="25"/>
      <c r="M3140" s="25"/>
      <c r="N3140" s="25"/>
      <c r="O3140" s="25"/>
    </row>
    <row r="3141" spans="9:15" s="167" customFormat="1" ht="15" customHeight="1" x14ac:dyDescent="0.25">
      <c r="I3141" s="25"/>
      <c r="J3141" s="25"/>
      <c r="K3141" s="25"/>
      <c r="L3141" s="25"/>
      <c r="M3141" s="25"/>
      <c r="N3141" s="25"/>
      <c r="O3141" s="25"/>
    </row>
    <row r="3142" spans="9:15" s="167" customFormat="1" ht="15" customHeight="1" x14ac:dyDescent="0.25">
      <c r="I3142" s="25"/>
      <c r="J3142" s="25"/>
      <c r="K3142" s="25"/>
      <c r="L3142" s="25"/>
      <c r="M3142" s="25"/>
      <c r="N3142" s="25"/>
      <c r="O3142" s="25"/>
    </row>
    <row r="3143" spans="9:15" s="167" customFormat="1" ht="15" customHeight="1" x14ac:dyDescent="0.25">
      <c r="I3143" s="25"/>
      <c r="J3143" s="25"/>
      <c r="K3143" s="25"/>
      <c r="L3143" s="25"/>
      <c r="M3143" s="25"/>
      <c r="N3143" s="25"/>
      <c r="O3143" s="25"/>
    </row>
    <row r="3144" spans="9:15" s="167" customFormat="1" ht="15" customHeight="1" x14ac:dyDescent="0.25">
      <c r="I3144" s="25"/>
      <c r="J3144" s="25"/>
      <c r="K3144" s="25"/>
      <c r="L3144" s="25"/>
      <c r="M3144" s="25"/>
      <c r="N3144" s="25"/>
      <c r="O3144" s="25"/>
    </row>
    <row r="3145" spans="9:15" s="167" customFormat="1" ht="15" customHeight="1" x14ac:dyDescent="0.25">
      <c r="I3145" s="25"/>
      <c r="J3145" s="25"/>
      <c r="K3145" s="25"/>
      <c r="L3145" s="25"/>
      <c r="M3145" s="25"/>
      <c r="N3145" s="25"/>
      <c r="O3145" s="25"/>
    </row>
    <row r="3146" spans="9:15" s="167" customFormat="1" ht="15" customHeight="1" x14ac:dyDescent="0.25">
      <c r="I3146" s="25"/>
      <c r="J3146" s="25"/>
      <c r="K3146" s="25"/>
      <c r="L3146" s="25"/>
      <c r="M3146" s="25"/>
      <c r="N3146" s="25"/>
      <c r="O3146" s="25"/>
    </row>
    <row r="3147" spans="9:15" s="167" customFormat="1" ht="15" customHeight="1" x14ac:dyDescent="0.25">
      <c r="I3147" s="25"/>
      <c r="J3147" s="25"/>
      <c r="K3147" s="25"/>
      <c r="L3147" s="25"/>
      <c r="M3147" s="25"/>
      <c r="N3147" s="25"/>
      <c r="O3147" s="25"/>
    </row>
    <row r="3148" spans="9:15" s="167" customFormat="1" ht="15" customHeight="1" x14ac:dyDescent="0.25">
      <c r="I3148" s="25"/>
      <c r="J3148" s="25"/>
      <c r="K3148" s="25"/>
      <c r="L3148" s="25"/>
      <c r="M3148" s="25"/>
      <c r="N3148" s="25"/>
      <c r="O3148" s="25"/>
    </row>
    <row r="3149" spans="9:15" s="167" customFormat="1" ht="15" customHeight="1" x14ac:dyDescent="0.25">
      <c r="I3149" s="25"/>
      <c r="J3149" s="25"/>
      <c r="K3149" s="25"/>
      <c r="L3149" s="25"/>
      <c r="M3149" s="25"/>
      <c r="N3149" s="25"/>
      <c r="O3149" s="25"/>
    </row>
    <row r="3150" spans="9:15" s="167" customFormat="1" ht="15" customHeight="1" x14ac:dyDescent="0.25">
      <c r="I3150" s="25"/>
      <c r="J3150" s="25"/>
      <c r="K3150" s="25"/>
      <c r="L3150" s="25"/>
      <c r="M3150" s="25"/>
      <c r="N3150" s="25"/>
      <c r="O3150" s="25"/>
    </row>
    <row r="3151" spans="9:15" s="167" customFormat="1" ht="15" customHeight="1" x14ac:dyDescent="0.25">
      <c r="I3151" s="25"/>
      <c r="J3151" s="25"/>
      <c r="K3151" s="25"/>
      <c r="L3151" s="25"/>
      <c r="M3151" s="25"/>
      <c r="N3151" s="25"/>
      <c r="O3151" s="25"/>
    </row>
    <row r="3152" spans="9:15" s="167" customFormat="1" ht="15" customHeight="1" x14ac:dyDescent="0.25">
      <c r="I3152" s="25"/>
      <c r="J3152" s="25"/>
      <c r="K3152" s="25"/>
      <c r="L3152" s="25"/>
      <c r="M3152" s="25"/>
      <c r="N3152" s="25"/>
      <c r="O3152" s="25"/>
    </row>
    <row r="3153" spans="9:15" s="167" customFormat="1" ht="15" customHeight="1" x14ac:dyDescent="0.25">
      <c r="I3153" s="25"/>
      <c r="J3153" s="25"/>
      <c r="K3153" s="25"/>
      <c r="L3153" s="25"/>
      <c r="M3153" s="25"/>
      <c r="N3153" s="25"/>
      <c r="O3153" s="25"/>
    </row>
    <row r="3154" spans="9:15" s="167" customFormat="1" ht="15" customHeight="1" x14ac:dyDescent="0.25">
      <c r="I3154" s="25"/>
      <c r="J3154" s="25"/>
      <c r="K3154" s="25"/>
      <c r="L3154" s="25"/>
      <c r="M3154" s="25"/>
      <c r="N3154" s="25"/>
      <c r="O3154" s="25"/>
    </row>
    <row r="3155" spans="9:15" s="167" customFormat="1" ht="15" customHeight="1" x14ac:dyDescent="0.25">
      <c r="I3155" s="25"/>
      <c r="J3155" s="25"/>
      <c r="K3155" s="25"/>
      <c r="L3155" s="25"/>
      <c r="M3155" s="25"/>
      <c r="N3155" s="25"/>
      <c r="O3155" s="25"/>
    </row>
    <row r="3156" spans="9:15" s="167" customFormat="1" ht="15" customHeight="1" x14ac:dyDescent="0.25">
      <c r="I3156" s="25"/>
      <c r="J3156" s="25"/>
      <c r="K3156" s="25"/>
      <c r="L3156" s="25"/>
      <c r="M3156" s="25"/>
      <c r="N3156" s="25"/>
      <c r="O3156" s="25"/>
    </row>
    <row r="3157" spans="9:15" s="167" customFormat="1" ht="15" customHeight="1" x14ac:dyDescent="0.25">
      <c r="I3157" s="25"/>
      <c r="J3157" s="25"/>
      <c r="K3157" s="25"/>
      <c r="L3157" s="25"/>
      <c r="M3157" s="25"/>
      <c r="N3157" s="25"/>
      <c r="O3157" s="25"/>
    </row>
    <row r="3158" spans="9:15" s="167" customFormat="1" ht="15" customHeight="1" x14ac:dyDescent="0.25">
      <c r="I3158" s="25"/>
      <c r="J3158" s="25"/>
      <c r="K3158" s="25"/>
      <c r="L3158" s="25"/>
      <c r="M3158" s="25"/>
      <c r="N3158" s="25"/>
      <c r="O3158" s="25"/>
    </row>
    <row r="3159" spans="9:15" s="167" customFormat="1" ht="15" customHeight="1" x14ac:dyDescent="0.25">
      <c r="I3159" s="25"/>
      <c r="J3159" s="25"/>
      <c r="K3159" s="25"/>
      <c r="L3159" s="25"/>
      <c r="M3159" s="25"/>
      <c r="N3159" s="25"/>
      <c r="O3159" s="25"/>
    </row>
    <row r="3160" spans="9:15" s="167" customFormat="1" ht="15" customHeight="1" x14ac:dyDescent="0.25">
      <c r="I3160" s="25"/>
      <c r="J3160" s="25"/>
      <c r="K3160" s="25"/>
      <c r="L3160" s="25"/>
      <c r="M3160" s="25"/>
      <c r="N3160" s="25"/>
      <c r="O3160" s="25"/>
    </row>
    <row r="3161" spans="9:15" s="167" customFormat="1" ht="15" customHeight="1" x14ac:dyDescent="0.25">
      <c r="I3161" s="25"/>
      <c r="J3161" s="25"/>
      <c r="K3161" s="25"/>
      <c r="L3161" s="25"/>
      <c r="M3161" s="25"/>
      <c r="N3161" s="25"/>
      <c r="O3161" s="25"/>
    </row>
    <row r="3162" spans="9:15" s="167" customFormat="1" ht="15" customHeight="1" x14ac:dyDescent="0.25">
      <c r="I3162" s="25"/>
      <c r="J3162" s="25"/>
      <c r="K3162" s="25"/>
      <c r="L3162" s="25"/>
      <c r="M3162" s="25"/>
      <c r="N3162" s="25"/>
      <c r="O3162" s="25"/>
    </row>
    <row r="3163" spans="9:15" s="167" customFormat="1" ht="15" customHeight="1" x14ac:dyDescent="0.25">
      <c r="I3163" s="25"/>
      <c r="J3163" s="25"/>
      <c r="K3163" s="25"/>
      <c r="L3163" s="25"/>
      <c r="M3163" s="25"/>
      <c r="N3163" s="25"/>
      <c r="O3163" s="25"/>
    </row>
    <row r="3164" spans="9:15" s="167" customFormat="1" ht="15" customHeight="1" x14ac:dyDescent="0.25">
      <c r="I3164" s="25"/>
      <c r="J3164" s="25"/>
      <c r="K3164" s="25"/>
      <c r="L3164" s="25"/>
      <c r="M3164" s="25"/>
      <c r="N3164" s="25"/>
      <c r="O3164" s="25"/>
    </row>
    <row r="3165" spans="9:15" s="167" customFormat="1" ht="15" customHeight="1" x14ac:dyDescent="0.25">
      <c r="I3165" s="25"/>
      <c r="J3165" s="25"/>
      <c r="K3165" s="25"/>
      <c r="L3165" s="25"/>
      <c r="M3165" s="25"/>
      <c r="N3165" s="25"/>
      <c r="O3165" s="25"/>
    </row>
    <row r="3166" spans="9:15" s="167" customFormat="1" ht="15" customHeight="1" x14ac:dyDescent="0.25">
      <c r="I3166" s="25"/>
      <c r="J3166" s="25"/>
      <c r="K3166" s="25"/>
      <c r="L3166" s="25"/>
      <c r="M3166" s="25"/>
      <c r="N3166" s="25"/>
      <c r="O3166" s="25"/>
    </row>
    <row r="3167" spans="9:15" s="167" customFormat="1" ht="15" customHeight="1" x14ac:dyDescent="0.25">
      <c r="I3167" s="25"/>
      <c r="J3167" s="25"/>
      <c r="K3167" s="25"/>
      <c r="L3167" s="25"/>
      <c r="M3167" s="25"/>
      <c r="N3167" s="25"/>
      <c r="O3167" s="25"/>
    </row>
    <row r="3168" spans="9:15" s="167" customFormat="1" ht="15" customHeight="1" x14ac:dyDescent="0.25">
      <c r="I3168" s="25"/>
      <c r="J3168" s="25"/>
      <c r="K3168" s="25"/>
      <c r="L3168" s="25"/>
      <c r="M3168" s="25"/>
      <c r="N3168" s="25"/>
      <c r="O3168" s="25"/>
    </row>
    <row r="3169" spans="9:15" s="167" customFormat="1" ht="15" customHeight="1" x14ac:dyDescent="0.25">
      <c r="I3169" s="25"/>
      <c r="J3169" s="25"/>
      <c r="K3169" s="25"/>
      <c r="L3169" s="25"/>
      <c r="M3169" s="25"/>
      <c r="N3169" s="25"/>
      <c r="O3169" s="25"/>
    </row>
    <row r="3170" spans="9:15" s="167" customFormat="1" ht="15" customHeight="1" x14ac:dyDescent="0.25">
      <c r="I3170" s="25"/>
      <c r="J3170" s="25"/>
      <c r="K3170" s="25"/>
      <c r="L3170" s="25"/>
      <c r="M3170" s="25"/>
      <c r="N3170" s="25"/>
      <c r="O3170" s="25"/>
    </row>
    <row r="3171" spans="9:15" s="167" customFormat="1" ht="15" customHeight="1" x14ac:dyDescent="0.25">
      <c r="I3171" s="25"/>
      <c r="J3171" s="25"/>
      <c r="K3171" s="25"/>
      <c r="L3171" s="25"/>
      <c r="M3171" s="25"/>
      <c r="N3171" s="25"/>
      <c r="O3171" s="25"/>
    </row>
    <row r="3172" spans="9:15" s="167" customFormat="1" ht="15" customHeight="1" x14ac:dyDescent="0.25">
      <c r="I3172" s="25"/>
      <c r="J3172" s="25"/>
      <c r="K3172" s="25"/>
      <c r="L3172" s="25"/>
      <c r="M3172" s="25"/>
      <c r="N3172" s="25"/>
      <c r="O3172" s="25"/>
    </row>
    <row r="3173" spans="9:15" s="167" customFormat="1" ht="15" customHeight="1" x14ac:dyDescent="0.25">
      <c r="I3173" s="25"/>
      <c r="J3173" s="25"/>
      <c r="K3173" s="25"/>
      <c r="L3173" s="25"/>
      <c r="M3173" s="25"/>
      <c r="N3173" s="25"/>
      <c r="O3173" s="25"/>
    </row>
    <row r="3174" spans="9:15" s="167" customFormat="1" ht="15" customHeight="1" x14ac:dyDescent="0.25">
      <c r="I3174" s="25"/>
      <c r="J3174" s="25"/>
      <c r="K3174" s="25"/>
      <c r="L3174" s="25"/>
      <c r="M3174" s="25"/>
      <c r="N3174" s="25"/>
      <c r="O3174" s="25"/>
    </row>
    <row r="3175" spans="9:15" s="167" customFormat="1" ht="15" customHeight="1" x14ac:dyDescent="0.25">
      <c r="I3175" s="25"/>
      <c r="J3175" s="25"/>
      <c r="K3175" s="25"/>
      <c r="L3175" s="25"/>
      <c r="M3175" s="25"/>
      <c r="N3175" s="25"/>
      <c r="O3175" s="25"/>
    </row>
    <row r="3176" spans="9:15" s="167" customFormat="1" ht="15" customHeight="1" x14ac:dyDescent="0.25">
      <c r="I3176" s="25"/>
      <c r="J3176" s="25"/>
      <c r="K3176" s="25"/>
      <c r="L3176" s="25"/>
      <c r="M3176" s="25"/>
      <c r="N3176" s="25"/>
      <c r="O3176" s="25"/>
    </row>
    <row r="3177" spans="9:15" s="167" customFormat="1" ht="15" customHeight="1" x14ac:dyDescent="0.25">
      <c r="I3177" s="25"/>
      <c r="J3177" s="25"/>
      <c r="K3177" s="25"/>
      <c r="L3177" s="25"/>
      <c r="M3177" s="25"/>
      <c r="N3177" s="25"/>
      <c r="O3177" s="25"/>
    </row>
    <row r="3178" spans="9:15" s="167" customFormat="1" ht="15" customHeight="1" x14ac:dyDescent="0.25">
      <c r="I3178" s="25"/>
      <c r="J3178" s="25"/>
      <c r="K3178" s="25"/>
      <c r="L3178" s="25"/>
      <c r="M3178" s="25"/>
      <c r="N3178" s="25"/>
      <c r="O3178" s="25"/>
    </row>
    <row r="3179" spans="9:15" s="167" customFormat="1" ht="15" customHeight="1" x14ac:dyDescent="0.25">
      <c r="I3179" s="25"/>
      <c r="J3179" s="25"/>
      <c r="K3179" s="25"/>
      <c r="L3179" s="25"/>
      <c r="M3179" s="25"/>
      <c r="N3179" s="25"/>
      <c r="O3179" s="25"/>
    </row>
    <row r="3180" spans="9:15" s="167" customFormat="1" ht="15" customHeight="1" x14ac:dyDescent="0.25">
      <c r="I3180" s="25"/>
      <c r="J3180" s="25"/>
      <c r="K3180" s="25"/>
      <c r="L3180" s="25"/>
      <c r="M3180" s="25"/>
      <c r="N3180" s="25"/>
      <c r="O3180" s="25"/>
    </row>
    <row r="3181" spans="9:15" s="167" customFormat="1" ht="15" customHeight="1" x14ac:dyDescent="0.25">
      <c r="I3181" s="25"/>
      <c r="J3181" s="25"/>
      <c r="K3181" s="25"/>
      <c r="L3181" s="25"/>
      <c r="M3181" s="25"/>
      <c r="N3181" s="25"/>
      <c r="O3181" s="25"/>
    </row>
    <row r="3182" spans="9:15" s="167" customFormat="1" ht="15" customHeight="1" x14ac:dyDescent="0.25">
      <c r="I3182" s="25"/>
      <c r="J3182" s="25"/>
      <c r="K3182" s="25"/>
      <c r="L3182" s="25"/>
      <c r="M3182" s="25"/>
      <c r="N3182" s="25"/>
      <c r="O3182" s="25"/>
    </row>
    <row r="3183" spans="9:15" s="167" customFormat="1" ht="15" customHeight="1" x14ac:dyDescent="0.25">
      <c r="I3183" s="25"/>
      <c r="J3183" s="25"/>
      <c r="K3183" s="25"/>
      <c r="L3183" s="25"/>
      <c r="M3183" s="25"/>
      <c r="N3183" s="25"/>
      <c r="O3183" s="25"/>
    </row>
    <row r="3184" spans="9:15" s="167" customFormat="1" ht="15" customHeight="1" x14ac:dyDescent="0.25">
      <c r="I3184" s="25"/>
      <c r="J3184" s="25"/>
      <c r="K3184" s="25"/>
      <c r="L3184" s="25"/>
      <c r="M3184" s="25"/>
      <c r="N3184" s="25"/>
      <c r="O3184" s="25"/>
    </row>
    <row r="3185" spans="9:15" s="167" customFormat="1" ht="15" customHeight="1" x14ac:dyDescent="0.25">
      <c r="I3185" s="25"/>
      <c r="J3185" s="25"/>
      <c r="K3185" s="25"/>
      <c r="L3185" s="25"/>
      <c r="M3185" s="25"/>
      <c r="N3185" s="25"/>
      <c r="O3185" s="25"/>
    </row>
    <row r="3186" spans="9:15" s="167" customFormat="1" ht="15" customHeight="1" x14ac:dyDescent="0.25">
      <c r="I3186" s="25"/>
      <c r="J3186" s="25"/>
      <c r="K3186" s="25"/>
      <c r="L3186" s="25"/>
      <c r="M3186" s="25"/>
      <c r="N3186" s="25"/>
      <c r="O3186" s="25"/>
    </row>
    <row r="3187" spans="9:15" s="167" customFormat="1" ht="15" customHeight="1" x14ac:dyDescent="0.25">
      <c r="I3187" s="25"/>
      <c r="J3187" s="25"/>
      <c r="K3187" s="25"/>
      <c r="L3187" s="25"/>
      <c r="M3187" s="25"/>
      <c r="N3187" s="25"/>
      <c r="O3187" s="25"/>
    </row>
    <row r="3188" spans="9:15" s="167" customFormat="1" ht="15" customHeight="1" x14ac:dyDescent="0.25">
      <c r="I3188" s="25"/>
      <c r="J3188" s="25"/>
      <c r="K3188" s="25"/>
      <c r="L3188" s="25"/>
      <c r="M3188" s="25"/>
      <c r="N3188" s="25"/>
      <c r="O3188" s="25"/>
    </row>
    <row r="3189" spans="9:15" s="167" customFormat="1" ht="15" customHeight="1" x14ac:dyDescent="0.25">
      <c r="I3189" s="25"/>
      <c r="J3189" s="25"/>
      <c r="K3189" s="25"/>
      <c r="L3189" s="25"/>
      <c r="M3189" s="25"/>
      <c r="N3189" s="25"/>
      <c r="O3189" s="25"/>
    </row>
    <row r="3190" spans="9:15" s="167" customFormat="1" ht="15" customHeight="1" x14ac:dyDescent="0.25">
      <c r="I3190" s="25"/>
      <c r="J3190" s="25"/>
      <c r="K3190" s="25"/>
      <c r="L3190" s="25"/>
      <c r="M3190" s="25"/>
      <c r="N3190" s="25"/>
      <c r="O3190" s="25"/>
    </row>
    <row r="3191" spans="9:15" s="167" customFormat="1" ht="15" customHeight="1" x14ac:dyDescent="0.25">
      <c r="I3191" s="25"/>
      <c r="J3191" s="25"/>
      <c r="K3191" s="25"/>
      <c r="L3191" s="25"/>
      <c r="M3191" s="25"/>
      <c r="N3191" s="25"/>
      <c r="O3191" s="25"/>
    </row>
    <row r="3192" spans="9:15" s="167" customFormat="1" ht="15" customHeight="1" x14ac:dyDescent="0.25">
      <c r="I3192" s="25"/>
      <c r="J3192" s="25"/>
      <c r="K3192" s="25"/>
      <c r="L3192" s="25"/>
      <c r="M3192" s="25"/>
      <c r="N3192" s="25"/>
      <c r="O3192" s="25"/>
    </row>
    <row r="3193" spans="9:15" s="167" customFormat="1" ht="15" customHeight="1" x14ac:dyDescent="0.25">
      <c r="I3193" s="25"/>
      <c r="J3193" s="25"/>
      <c r="K3193" s="25"/>
      <c r="L3193" s="25"/>
      <c r="M3193" s="25"/>
      <c r="N3193" s="25"/>
      <c r="O3193" s="25"/>
    </row>
    <row r="3194" spans="9:15" s="167" customFormat="1" ht="15" customHeight="1" x14ac:dyDescent="0.25">
      <c r="I3194" s="25"/>
      <c r="J3194" s="25"/>
      <c r="K3194" s="25"/>
      <c r="L3194" s="25"/>
      <c r="M3194" s="25"/>
      <c r="N3194" s="25"/>
      <c r="O3194" s="25"/>
    </row>
    <row r="3195" spans="9:15" s="167" customFormat="1" ht="15" customHeight="1" x14ac:dyDescent="0.25">
      <c r="I3195" s="25"/>
      <c r="J3195" s="25"/>
      <c r="K3195" s="25"/>
      <c r="L3195" s="25"/>
      <c r="M3195" s="25"/>
      <c r="N3195" s="25"/>
      <c r="O3195" s="25"/>
    </row>
    <row r="3196" spans="9:15" s="167" customFormat="1" ht="15" customHeight="1" x14ac:dyDescent="0.25">
      <c r="I3196" s="25"/>
      <c r="J3196" s="25"/>
      <c r="K3196" s="25"/>
      <c r="L3196" s="25"/>
      <c r="M3196" s="25"/>
      <c r="N3196" s="25"/>
      <c r="O3196" s="25"/>
    </row>
    <row r="3197" spans="9:15" s="167" customFormat="1" ht="15" customHeight="1" x14ac:dyDescent="0.25">
      <c r="I3197" s="25"/>
      <c r="J3197" s="25"/>
      <c r="K3197" s="25"/>
      <c r="L3197" s="25"/>
      <c r="M3197" s="25"/>
      <c r="N3197" s="25"/>
      <c r="O3197" s="25"/>
    </row>
    <row r="3198" spans="9:15" s="167" customFormat="1" ht="15" customHeight="1" x14ac:dyDescent="0.25">
      <c r="I3198" s="25"/>
      <c r="J3198" s="25"/>
      <c r="K3198" s="25"/>
      <c r="L3198" s="25"/>
      <c r="M3198" s="25"/>
      <c r="N3198" s="25"/>
      <c r="O3198" s="25"/>
    </row>
    <row r="3199" spans="9:15" s="167" customFormat="1" ht="15" customHeight="1" x14ac:dyDescent="0.25">
      <c r="I3199" s="25"/>
      <c r="J3199" s="25"/>
      <c r="K3199" s="25"/>
      <c r="L3199" s="25"/>
      <c r="M3199" s="25"/>
      <c r="N3199" s="25"/>
      <c r="O3199" s="25"/>
    </row>
    <row r="3200" spans="9:15" s="167" customFormat="1" ht="15" customHeight="1" x14ac:dyDescent="0.25">
      <c r="I3200" s="25"/>
      <c r="J3200" s="25"/>
      <c r="K3200" s="25"/>
      <c r="L3200" s="25"/>
      <c r="M3200" s="25"/>
      <c r="N3200" s="25"/>
      <c r="O3200" s="25"/>
    </row>
    <row r="3201" spans="9:15" s="167" customFormat="1" ht="15" customHeight="1" x14ac:dyDescent="0.25">
      <c r="I3201" s="25"/>
      <c r="J3201" s="25"/>
      <c r="K3201" s="25"/>
      <c r="L3201" s="25"/>
      <c r="M3201" s="25"/>
      <c r="N3201" s="25"/>
      <c r="O3201" s="25"/>
    </row>
    <row r="3202" spans="9:15" s="167" customFormat="1" ht="15" customHeight="1" x14ac:dyDescent="0.25">
      <c r="I3202" s="25"/>
      <c r="J3202" s="25"/>
      <c r="K3202" s="25"/>
      <c r="L3202" s="25"/>
      <c r="M3202" s="25"/>
      <c r="N3202" s="25"/>
      <c r="O3202" s="25"/>
    </row>
    <row r="3203" spans="9:15" s="167" customFormat="1" ht="15" customHeight="1" x14ac:dyDescent="0.25">
      <c r="I3203" s="25"/>
      <c r="J3203" s="25"/>
      <c r="K3203" s="25"/>
      <c r="L3203" s="25"/>
      <c r="M3203" s="25"/>
      <c r="N3203" s="25"/>
      <c r="O3203" s="25"/>
    </row>
    <row r="3204" spans="9:15" s="167" customFormat="1" ht="15" customHeight="1" x14ac:dyDescent="0.25">
      <c r="I3204" s="25"/>
      <c r="J3204" s="25"/>
      <c r="K3204" s="25"/>
      <c r="L3204" s="25"/>
      <c r="M3204" s="25"/>
      <c r="N3204" s="25"/>
      <c r="O3204" s="25"/>
    </row>
    <row r="3205" spans="9:15" s="167" customFormat="1" ht="15" customHeight="1" x14ac:dyDescent="0.25">
      <c r="I3205" s="25"/>
      <c r="J3205" s="25"/>
      <c r="K3205" s="25"/>
      <c r="L3205" s="25"/>
      <c r="M3205" s="25"/>
      <c r="N3205" s="25"/>
      <c r="O3205" s="25"/>
    </row>
    <row r="3206" spans="9:15" s="167" customFormat="1" ht="15" customHeight="1" x14ac:dyDescent="0.25">
      <c r="I3206" s="25"/>
      <c r="J3206" s="25"/>
      <c r="K3206" s="25"/>
      <c r="L3206" s="25"/>
      <c r="M3206" s="25"/>
      <c r="N3206" s="25"/>
      <c r="O3206" s="25"/>
    </row>
    <row r="3207" spans="9:15" s="167" customFormat="1" ht="15" customHeight="1" x14ac:dyDescent="0.25">
      <c r="I3207" s="25"/>
      <c r="J3207" s="25"/>
      <c r="K3207" s="25"/>
      <c r="L3207" s="25"/>
      <c r="M3207" s="25"/>
      <c r="N3207" s="25"/>
      <c r="O3207" s="25"/>
    </row>
    <row r="3208" spans="9:15" s="167" customFormat="1" ht="15" customHeight="1" x14ac:dyDescent="0.25">
      <c r="I3208" s="25"/>
      <c r="J3208" s="25"/>
      <c r="K3208" s="25"/>
      <c r="L3208" s="25"/>
      <c r="M3208" s="25"/>
      <c r="N3208" s="25"/>
      <c r="O3208" s="25"/>
    </row>
    <row r="3209" spans="9:15" s="167" customFormat="1" ht="15" customHeight="1" x14ac:dyDescent="0.25">
      <c r="I3209" s="25"/>
      <c r="J3209" s="25"/>
      <c r="K3209" s="25"/>
      <c r="L3209" s="25"/>
      <c r="M3209" s="25"/>
      <c r="N3209" s="25"/>
      <c r="O3209" s="25"/>
    </row>
    <row r="3210" spans="9:15" s="167" customFormat="1" ht="15" customHeight="1" x14ac:dyDescent="0.25">
      <c r="I3210" s="25"/>
      <c r="J3210" s="25"/>
      <c r="K3210" s="25"/>
      <c r="L3210" s="25"/>
      <c r="M3210" s="25"/>
      <c r="N3210" s="25"/>
      <c r="O3210" s="25"/>
    </row>
    <row r="3211" spans="9:15" s="167" customFormat="1" ht="15" customHeight="1" x14ac:dyDescent="0.25">
      <c r="I3211" s="25"/>
      <c r="J3211" s="25"/>
      <c r="K3211" s="25"/>
      <c r="L3211" s="25"/>
      <c r="M3211" s="25"/>
      <c r="N3211" s="25"/>
      <c r="O3211" s="25"/>
    </row>
    <row r="3212" spans="9:15" s="167" customFormat="1" ht="15" customHeight="1" x14ac:dyDescent="0.25">
      <c r="I3212" s="25"/>
      <c r="J3212" s="25"/>
      <c r="K3212" s="25"/>
      <c r="L3212" s="25"/>
      <c r="M3212" s="25"/>
      <c r="N3212" s="25"/>
      <c r="O3212" s="25"/>
    </row>
    <row r="3213" spans="9:15" s="167" customFormat="1" ht="15" customHeight="1" x14ac:dyDescent="0.25">
      <c r="I3213" s="25"/>
      <c r="J3213" s="25"/>
      <c r="K3213" s="25"/>
      <c r="L3213" s="25"/>
      <c r="M3213" s="25"/>
      <c r="N3213" s="25"/>
      <c r="O3213" s="25"/>
    </row>
    <row r="3214" spans="9:15" s="167" customFormat="1" ht="15" customHeight="1" x14ac:dyDescent="0.25">
      <c r="I3214" s="25"/>
      <c r="J3214" s="25"/>
      <c r="K3214" s="25"/>
      <c r="L3214" s="25"/>
      <c r="M3214" s="25"/>
      <c r="N3214" s="25"/>
      <c r="O3214" s="25"/>
    </row>
    <row r="3215" spans="9:15" s="167" customFormat="1" ht="15" customHeight="1" x14ac:dyDescent="0.25">
      <c r="I3215" s="25"/>
      <c r="J3215" s="25"/>
      <c r="K3215" s="25"/>
      <c r="L3215" s="25"/>
      <c r="M3215" s="25"/>
      <c r="N3215" s="25"/>
      <c r="O3215" s="25"/>
    </row>
    <row r="3216" spans="9:15" s="167" customFormat="1" ht="15" customHeight="1" x14ac:dyDescent="0.25">
      <c r="I3216" s="25"/>
      <c r="J3216" s="25"/>
      <c r="K3216" s="25"/>
      <c r="L3216" s="25"/>
      <c r="M3216" s="25"/>
      <c r="N3216" s="25"/>
      <c r="O3216" s="25"/>
    </row>
    <row r="3217" spans="9:15" s="167" customFormat="1" ht="15" customHeight="1" x14ac:dyDescent="0.25">
      <c r="I3217" s="25"/>
      <c r="J3217" s="25"/>
      <c r="K3217" s="25"/>
      <c r="L3217" s="25"/>
      <c r="M3217" s="25"/>
      <c r="N3217" s="25"/>
      <c r="O3217" s="25"/>
    </row>
    <row r="3218" spans="9:15" s="167" customFormat="1" ht="15" customHeight="1" x14ac:dyDescent="0.25">
      <c r="I3218" s="25"/>
      <c r="J3218" s="25"/>
      <c r="K3218" s="25"/>
      <c r="L3218" s="25"/>
      <c r="M3218" s="25"/>
      <c r="N3218" s="25"/>
      <c r="O3218" s="25"/>
    </row>
    <row r="3219" spans="9:15" s="167" customFormat="1" ht="15" customHeight="1" x14ac:dyDescent="0.25">
      <c r="I3219" s="25"/>
      <c r="J3219" s="25"/>
      <c r="K3219" s="25"/>
      <c r="L3219" s="25"/>
      <c r="M3219" s="25"/>
      <c r="N3219" s="25"/>
      <c r="O3219" s="25"/>
    </row>
    <row r="3220" spans="9:15" s="167" customFormat="1" ht="15" customHeight="1" x14ac:dyDescent="0.25">
      <c r="I3220" s="25"/>
      <c r="J3220" s="25"/>
      <c r="K3220" s="25"/>
      <c r="L3220" s="25"/>
      <c r="M3220" s="25"/>
      <c r="N3220" s="25"/>
      <c r="O3220" s="25"/>
    </row>
    <row r="3221" spans="9:15" s="167" customFormat="1" ht="15" customHeight="1" x14ac:dyDescent="0.25">
      <c r="I3221" s="25"/>
      <c r="J3221" s="25"/>
      <c r="K3221" s="25"/>
      <c r="L3221" s="25"/>
      <c r="M3221" s="25"/>
      <c r="N3221" s="25"/>
      <c r="O3221" s="25"/>
    </row>
    <row r="3222" spans="9:15" s="167" customFormat="1" ht="15" customHeight="1" x14ac:dyDescent="0.25">
      <c r="I3222" s="25"/>
      <c r="J3222" s="25"/>
      <c r="K3222" s="25"/>
      <c r="L3222" s="25"/>
      <c r="M3222" s="25"/>
      <c r="N3222" s="25"/>
      <c r="O3222" s="25"/>
    </row>
    <row r="3223" spans="9:15" s="167" customFormat="1" ht="15" customHeight="1" x14ac:dyDescent="0.25">
      <c r="I3223" s="25"/>
      <c r="J3223" s="25"/>
      <c r="K3223" s="25"/>
      <c r="L3223" s="25"/>
      <c r="M3223" s="25"/>
      <c r="N3223" s="25"/>
      <c r="O3223" s="25"/>
    </row>
    <row r="3224" spans="9:15" s="167" customFormat="1" ht="15" customHeight="1" x14ac:dyDescent="0.25">
      <c r="I3224" s="25"/>
      <c r="J3224" s="25"/>
      <c r="K3224" s="25"/>
      <c r="L3224" s="25"/>
      <c r="M3224" s="25"/>
      <c r="N3224" s="25"/>
      <c r="O3224" s="25"/>
    </row>
    <row r="3225" spans="9:15" s="167" customFormat="1" ht="15" customHeight="1" x14ac:dyDescent="0.25">
      <c r="I3225" s="25"/>
      <c r="J3225" s="25"/>
      <c r="K3225" s="25"/>
      <c r="L3225" s="25"/>
      <c r="M3225" s="25"/>
      <c r="N3225" s="25"/>
      <c r="O3225" s="25"/>
    </row>
    <row r="3226" spans="9:15" s="167" customFormat="1" ht="15" customHeight="1" x14ac:dyDescent="0.25">
      <c r="I3226" s="25"/>
      <c r="J3226" s="25"/>
      <c r="K3226" s="25"/>
      <c r="L3226" s="25"/>
      <c r="M3226" s="25"/>
      <c r="N3226" s="25"/>
      <c r="O3226" s="25"/>
    </row>
    <row r="3227" spans="9:15" s="167" customFormat="1" ht="15" customHeight="1" x14ac:dyDescent="0.25">
      <c r="I3227" s="25"/>
      <c r="J3227" s="25"/>
      <c r="K3227" s="25"/>
      <c r="L3227" s="25"/>
      <c r="M3227" s="25"/>
      <c r="N3227" s="25"/>
      <c r="O3227" s="25"/>
    </row>
    <row r="3228" spans="9:15" s="167" customFormat="1" ht="15" customHeight="1" x14ac:dyDescent="0.25">
      <c r="I3228" s="25"/>
      <c r="J3228" s="25"/>
      <c r="K3228" s="25"/>
      <c r="L3228" s="25"/>
      <c r="M3228" s="25"/>
      <c r="N3228" s="25"/>
      <c r="O3228" s="25"/>
    </row>
    <row r="3229" spans="9:15" s="167" customFormat="1" ht="15" customHeight="1" x14ac:dyDescent="0.25">
      <c r="I3229" s="25"/>
      <c r="J3229" s="25"/>
      <c r="K3229" s="25"/>
      <c r="L3229" s="25"/>
      <c r="M3229" s="25"/>
      <c r="N3229" s="25"/>
      <c r="O3229" s="25"/>
    </row>
    <row r="3230" spans="9:15" s="167" customFormat="1" ht="15" customHeight="1" x14ac:dyDescent="0.25">
      <c r="I3230" s="25"/>
      <c r="J3230" s="25"/>
      <c r="K3230" s="25"/>
      <c r="L3230" s="25"/>
      <c r="M3230" s="25"/>
      <c r="N3230" s="25"/>
      <c r="O3230" s="25"/>
    </row>
    <row r="3231" spans="9:15" s="167" customFormat="1" ht="15" customHeight="1" x14ac:dyDescent="0.25">
      <c r="I3231" s="25"/>
      <c r="J3231" s="25"/>
      <c r="K3231" s="25"/>
      <c r="L3231" s="25"/>
      <c r="M3231" s="25"/>
      <c r="N3231" s="25"/>
      <c r="O3231" s="25"/>
    </row>
    <row r="3232" spans="9:15" s="167" customFormat="1" ht="15" customHeight="1" x14ac:dyDescent="0.25">
      <c r="I3232" s="25"/>
      <c r="J3232" s="25"/>
      <c r="K3232" s="25"/>
      <c r="L3232" s="25"/>
      <c r="M3232" s="25"/>
      <c r="N3232" s="25"/>
      <c r="O3232" s="25"/>
    </row>
    <row r="3233" spans="9:15" s="167" customFormat="1" ht="15" customHeight="1" x14ac:dyDescent="0.25">
      <c r="I3233" s="25"/>
      <c r="J3233" s="25"/>
      <c r="K3233" s="25"/>
      <c r="L3233" s="25"/>
      <c r="M3233" s="25"/>
      <c r="N3233" s="25"/>
      <c r="O3233" s="25"/>
    </row>
    <row r="3234" spans="9:15" s="167" customFormat="1" ht="15" customHeight="1" x14ac:dyDescent="0.25">
      <c r="I3234" s="25"/>
      <c r="J3234" s="25"/>
      <c r="K3234" s="25"/>
      <c r="L3234" s="25"/>
      <c r="M3234" s="25"/>
      <c r="N3234" s="25"/>
      <c r="O3234" s="25"/>
    </row>
    <row r="3235" spans="9:15" s="167" customFormat="1" ht="15" customHeight="1" x14ac:dyDescent="0.25">
      <c r="I3235" s="25"/>
      <c r="J3235" s="25"/>
      <c r="K3235" s="25"/>
      <c r="L3235" s="25"/>
      <c r="M3235" s="25"/>
      <c r="N3235" s="25"/>
      <c r="O3235" s="25"/>
    </row>
    <row r="3236" spans="9:15" s="167" customFormat="1" ht="15" customHeight="1" x14ac:dyDescent="0.25">
      <c r="I3236" s="25"/>
      <c r="J3236" s="25"/>
      <c r="K3236" s="25"/>
      <c r="L3236" s="25"/>
      <c r="M3236" s="25"/>
      <c r="N3236" s="25"/>
      <c r="O3236" s="25"/>
    </row>
    <row r="3237" spans="9:15" s="167" customFormat="1" ht="15" customHeight="1" x14ac:dyDescent="0.25">
      <c r="I3237" s="25"/>
      <c r="J3237" s="25"/>
      <c r="K3237" s="25"/>
      <c r="L3237" s="25"/>
      <c r="M3237" s="25"/>
      <c r="N3237" s="25"/>
      <c r="O3237" s="25"/>
    </row>
    <row r="3238" spans="9:15" s="167" customFormat="1" ht="15" customHeight="1" x14ac:dyDescent="0.25">
      <c r="I3238" s="25"/>
      <c r="J3238" s="25"/>
      <c r="K3238" s="25"/>
      <c r="L3238" s="25"/>
      <c r="M3238" s="25"/>
      <c r="N3238" s="25"/>
      <c r="O3238" s="25"/>
    </row>
    <row r="3239" spans="9:15" s="167" customFormat="1" ht="15" customHeight="1" x14ac:dyDescent="0.25">
      <c r="I3239" s="25"/>
      <c r="J3239" s="25"/>
      <c r="K3239" s="25"/>
      <c r="L3239" s="25"/>
      <c r="M3239" s="25"/>
      <c r="N3239" s="25"/>
      <c r="O3239" s="25"/>
    </row>
    <row r="3240" spans="9:15" s="167" customFormat="1" ht="15" customHeight="1" x14ac:dyDescent="0.25">
      <c r="I3240" s="25"/>
      <c r="J3240" s="25"/>
      <c r="K3240" s="25"/>
      <c r="L3240" s="25"/>
      <c r="M3240" s="25"/>
      <c r="N3240" s="25"/>
      <c r="O3240" s="25"/>
    </row>
    <row r="3241" spans="9:15" s="167" customFormat="1" ht="15" customHeight="1" x14ac:dyDescent="0.25">
      <c r="I3241" s="25"/>
      <c r="J3241" s="25"/>
      <c r="K3241" s="25"/>
      <c r="L3241" s="25"/>
      <c r="M3241" s="25"/>
      <c r="N3241" s="25"/>
      <c r="O3241" s="25"/>
    </row>
    <row r="3242" spans="9:15" s="167" customFormat="1" ht="15" customHeight="1" x14ac:dyDescent="0.25">
      <c r="I3242" s="25"/>
      <c r="J3242" s="25"/>
      <c r="K3242" s="25"/>
      <c r="L3242" s="25"/>
      <c r="M3242" s="25"/>
      <c r="N3242" s="25"/>
      <c r="O3242" s="25"/>
    </row>
    <row r="3243" spans="9:15" s="167" customFormat="1" ht="15" customHeight="1" x14ac:dyDescent="0.25">
      <c r="I3243" s="25"/>
      <c r="J3243" s="25"/>
      <c r="K3243" s="25"/>
      <c r="L3243" s="25"/>
      <c r="M3243" s="25"/>
      <c r="N3243" s="25"/>
      <c r="O3243" s="25"/>
    </row>
    <row r="3244" spans="9:15" s="167" customFormat="1" ht="15" customHeight="1" x14ac:dyDescent="0.25">
      <c r="I3244" s="25"/>
      <c r="J3244" s="25"/>
      <c r="K3244" s="25"/>
      <c r="L3244" s="25"/>
      <c r="M3244" s="25"/>
      <c r="N3244" s="25"/>
      <c r="O3244" s="25"/>
    </row>
    <row r="3245" spans="9:15" s="167" customFormat="1" ht="15" customHeight="1" x14ac:dyDescent="0.25">
      <c r="I3245" s="25"/>
      <c r="J3245" s="25"/>
      <c r="K3245" s="25"/>
      <c r="L3245" s="25"/>
      <c r="M3245" s="25"/>
      <c r="N3245" s="25"/>
      <c r="O3245" s="25"/>
    </row>
    <row r="3246" spans="9:15" s="167" customFormat="1" ht="15" customHeight="1" x14ac:dyDescent="0.25">
      <c r="I3246" s="25"/>
      <c r="J3246" s="25"/>
      <c r="K3246" s="25"/>
      <c r="L3246" s="25"/>
      <c r="M3246" s="25"/>
      <c r="N3246" s="25"/>
      <c r="O3246" s="25"/>
    </row>
    <row r="3247" spans="9:15" s="167" customFormat="1" ht="15" customHeight="1" x14ac:dyDescent="0.25">
      <c r="I3247" s="25"/>
      <c r="J3247" s="25"/>
      <c r="K3247" s="25"/>
      <c r="L3247" s="25"/>
      <c r="M3247" s="25"/>
      <c r="N3247" s="25"/>
      <c r="O3247" s="25"/>
    </row>
    <row r="3248" spans="9:15" s="167" customFormat="1" ht="15" customHeight="1" x14ac:dyDescent="0.25">
      <c r="I3248" s="25"/>
      <c r="J3248" s="25"/>
      <c r="K3248" s="25"/>
      <c r="L3248" s="25"/>
      <c r="M3248" s="25"/>
      <c r="N3248" s="25"/>
      <c r="O3248" s="25"/>
    </row>
    <row r="3249" spans="9:15" s="167" customFormat="1" ht="15" customHeight="1" x14ac:dyDescent="0.25">
      <c r="I3249" s="25"/>
      <c r="J3249" s="25"/>
      <c r="K3249" s="25"/>
      <c r="L3249" s="25"/>
      <c r="M3249" s="25"/>
      <c r="N3249" s="25"/>
      <c r="O3249" s="25"/>
    </row>
    <row r="3250" spans="9:15" s="167" customFormat="1" ht="15" customHeight="1" x14ac:dyDescent="0.25">
      <c r="I3250" s="25"/>
      <c r="J3250" s="25"/>
      <c r="K3250" s="25"/>
      <c r="L3250" s="25"/>
      <c r="M3250" s="25"/>
      <c r="N3250" s="25"/>
      <c r="O3250" s="25"/>
    </row>
    <row r="3251" spans="9:15" s="167" customFormat="1" ht="15" customHeight="1" x14ac:dyDescent="0.25">
      <c r="I3251" s="25"/>
      <c r="J3251" s="25"/>
      <c r="K3251" s="25"/>
      <c r="L3251" s="25"/>
      <c r="M3251" s="25"/>
      <c r="N3251" s="25"/>
      <c r="O3251" s="25"/>
    </row>
    <row r="3252" spans="9:15" s="167" customFormat="1" ht="15" customHeight="1" x14ac:dyDescent="0.25">
      <c r="I3252" s="25"/>
      <c r="J3252" s="25"/>
      <c r="K3252" s="25"/>
      <c r="L3252" s="25"/>
      <c r="M3252" s="25"/>
      <c r="N3252" s="25"/>
      <c r="O3252" s="25"/>
    </row>
    <row r="3253" spans="9:15" s="167" customFormat="1" ht="15" customHeight="1" x14ac:dyDescent="0.25">
      <c r="I3253" s="25"/>
      <c r="J3253" s="25"/>
      <c r="K3253" s="25"/>
      <c r="L3253" s="25"/>
      <c r="M3253" s="25"/>
      <c r="N3253" s="25"/>
      <c r="O3253" s="25"/>
    </row>
    <row r="3254" spans="9:15" s="167" customFormat="1" ht="15" customHeight="1" x14ac:dyDescent="0.25">
      <c r="I3254" s="25"/>
      <c r="J3254" s="25"/>
      <c r="K3254" s="25"/>
      <c r="L3254" s="25"/>
      <c r="M3254" s="25"/>
      <c r="N3254" s="25"/>
      <c r="O3254" s="25"/>
    </row>
    <row r="3255" spans="9:15" s="167" customFormat="1" ht="15" customHeight="1" x14ac:dyDescent="0.25">
      <c r="I3255" s="25"/>
      <c r="J3255" s="25"/>
      <c r="K3255" s="25"/>
      <c r="L3255" s="25"/>
      <c r="M3255" s="25"/>
      <c r="N3255" s="25"/>
      <c r="O3255" s="25"/>
    </row>
    <row r="3256" spans="9:15" s="167" customFormat="1" ht="15" customHeight="1" x14ac:dyDescent="0.25">
      <c r="I3256" s="25"/>
      <c r="J3256" s="25"/>
      <c r="K3256" s="25"/>
      <c r="L3256" s="25"/>
      <c r="M3256" s="25"/>
      <c r="N3256" s="25"/>
      <c r="O3256" s="25"/>
    </row>
    <row r="3257" spans="9:15" s="167" customFormat="1" ht="15" customHeight="1" x14ac:dyDescent="0.25">
      <c r="I3257" s="25"/>
      <c r="J3257" s="25"/>
      <c r="K3257" s="25"/>
      <c r="L3257" s="25"/>
      <c r="M3257" s="25"/>
      <c r="N3257" s="25"/>
      <c r="O3257" s="25"/>
    </row>
    <row r="3258" spans="9:15" s="167" customFormat="1" ht="15" customHeight="1" x14ac:dyDescent="0.25">
      <c r="I3258" s="25"/>
      <c r="J3258" s="25"/>
      <c r="K3258" s="25"/>
      <c r="L3258" s="25"/>
      <c r="M3258" s="25"/>
      <c r="N3258" s="25"/>
      <c r="O3258" s="25"/>
    </row>
    <row r="3259" spans="9:15" s="167" customFormat="1" ht="15" customHeight="1" x14ac:dyDescent="0.25">
      <c r="I3259" s="25"/>
      <c r="J3259" s="25"/>
      <c r="K3259" s="25"/>
      <c r="L3259" s="25"/>
      <c r="M3259" s="25"/>
      <c r="N3259" s="25"/>
      <c r="O3259" s="25"/>
    </row>
    <row r="3260" spans="9:15" s="167" customFormat="1" ht="15" customHeight="1" x14ac:dyDescent="0.25">
      <c r="I3260" s="25"/>
      <c r="J3260" s="25"/>
      <c r="K3260" s="25"/>
      <c r="L3260" s="25"/>
      <c r="M3260" s="25"/>
      <c r="N3260" s="25"/>
      <c r="O3260" s="25"/>
    </row>
    <row r="3261" spans="9:15" s="167" customFormat="1" ht="15" customHeight="1" x14ac:dyDescent="0.25">
      <c r="I3261" s="25"/>
      <c r="J3261" s="25"/>
      <c r="K3261" s="25"/>
      <c r="L3261" s="25"/>
      <c r="M3261" s="25"/>
      <c r="N3261" s="25"/>
      <c r="O3261" s="25"/>
    </row>
    <row r="3262" spans="9:15" s="167" customFormat="1" ht="15" customHeight="1" x14ac:dyDescent="0.25">
      <c r="I3262" s="25"/>
      <c r="J3262" s="25"/>
      <c r="K3262" s="25"/>
      <c r="L3262" s="25"/>
      <c r="M3262" s="25"/>
      <c r="N3262" s="25"/>
      <c r="O3262" s="25"/>
    </row>
    <row r="3263" spans="9:15" s="167" customFormat="1" ht="15" customHeight="1" x14ac:dyDescent="0.25">
      <c r="I3263" s="25"/>
      <c r="J3263" s="25"/>
      <c r="K3263" s="25"/>
      <c r="L3263" s="25"/>
      <c r="M3263" s="25"/>
      <c r="N3263" s="25"/>
      <c r="O3263" s="25"/>
    </row>
    <row r="3264" spans="9:15" s="167" customFormat="1" ht="15" customHeight="1" x14ac:dyDescent="0.25">
      <c r="I3264" s="25"/>
      <c r="J3264" s="25"/>
      <c r="K3264" s="25"/>
      <c r="L3264" s="25"/>
      <c r="M3264" s="25"/>
      <c r="N3264" s="25"/>
      <c r="O3264" s="25"/>
    </row>
    <row r="3265" spans="9:15" s="167" customFormat="1" ht="15" customHeight="1" x14ac:dyDescent="0.25">
      <c r="I3265" s="25"/>
      <c r="J3265" s="25"/>
      <c r="K3265" s="25"/>
      <c r="L3265" s="25"/>
      <c r="M3265" s="25"/>
      <c r="N3265" s="25"/>
      <c r="O3265" s="25"/>
    </row>
    <row r="3266" spans="9:15" s="167" customFormat="1" ht="15" customHeight="1" x14ac:dyDescent="0.25">
      <c r="I3266" s="25"/>
      <c r="J3266" s="25"/>
      <c r="K3266" s="25"/>
      <c r="L3266" s="25"/>
      <c r="M3266" s="25"/>
      <c r="N3266" s="25"/>
      <c r="O3266" s="25"/>
    </row>
    <row r="3267" spans="9:15" s="167" customFormat="1" ht="15" customHeight="1" x14ac:dyDescent="0.25">
      <c r="I3267" s="25"/>
      <c r="J3267" s="25"/>
      <c r="K3267" s="25"/>
      <c r="L3267" s="25"/>
      <c r="M3267" s="25"/>
      <c r="N3267" s="25"/>
      <c r="O3267" s="25"/>
    </row>
    <row r="3268" spans="9:15" s="167" customFormat="1" ht="15" customHeight="1" x14ac:dyDescent="0.25">
      <c r="I3268" s="25"/>
      <c r="J3268" s="25"/>
      <c r="K3268" s="25"/>
      <c r="L3268" s="25"/>
      <c r="M3268" s="25"/>
      <c r="N3268" s="25"/>
      <c r="O3268" s="25"/>
    </row>
    <row r="3269" spans="9:15" s="167" customFormat="1" ht="15" customHeight="1" x14ac:dyDescent="0.25">
      <c r="I3269" s="25"/>
      <c r="J3269" s="25"/>
      <c r="K3269" s="25"/>
      <c r="L3269" s="25"/>
      <c r="M3269" s="25"/>
      <c r="N3269" s="25"/>
      <c r="O3269" s="25"/>
    </row>
    <row r="3270" spans="9:15" s="167" customFormat="1" ht="15" customHeight="1" x14ac:dyDescent="0.25">
      <c r="I3270" s="25"/>
      <c r="J3270" s="25"/>
      <c r="K3270" s="25"/>
      <c r="L3270" s="25"/>
      <c r="M3270" s="25"/>
      <c r="N3270" s="25"/>
      <c r="O3270" s="25"/>
    </row>
    <row r="3271" spans="9:15" s="167" customFormat="1" ht="15" customHeight="1" x14ac:dyDescent="0.25">
      <c r="I3271" s="25"/>
      <c r="J3271" s="25"/>
      <c r="K3271" s="25"/>
      <c r="L3271" s="25"/>
      <c r="M3271" s="25"/>
      <c r="N3271" s="25"/>
      <c r="O3271" s="25"/>
    </row>
    <row r="3272" spans="9:15" s="167" customFormat="1" ht="15" customHeight="1" x14ac:dyDescent="0.25">
      <c r="I3272" s="25"/>
      <c r="J3272" s="25"/>
      <c r="K3272" s="25"/>
      <c r="L3272" s="25"/>
      <c r="M3272" s="25"/>
      <c r="N3272" s="25"/>
      <c r="O3272" s="25"/>
    </row>
    <row r="3273" spans="9:15" s="167" customFormat="1" ht="15" customHeight="1" x14ac:dyDescent="0.25">
      <c r="I3273" s="25"/>
      <c r="J3273" s="25"/>
      <c r="K3273" s="25"/>
      <c r="L3273" s="25"/>
      <c r="M3273" s="25"/>
      <c r="N3273" s="25"/>
      <c r="O3273" s="25"/>
    </row>
    <row r="3274" spans="9:15" s="167" customFormat="1" ht="15" customHeight="1" x14ac:dyDescent="0.25">
      <c r="I3274" s="25"/>
      <c r="J3274" s="25"/>
      <c r="K3274" s="25"/>
      <c r="L3274" s="25"/>
      <c r="M3274" s="25"/>
      <c r="N3274" s="25"/>
      <c r="O3274" s="25"/>
    </row>
    <row r="3275" spans="9:15" s="167" customFormat="1" ht="15" customHeight="1" x14ac:dyDescent="0.25">
      <c r="I3275" s="25"/>
      <c r="J3275" s="25"/>
      <c r="K3275" s="25"/>
      <c r="L3275" s="25"/>
      <c r="M3275" s="25"/>
      <c r="N3275" s="25"/>
      <c r="O3275" s="25"/>
    </row>
    <row r="3276" spans="9:15" s="167" customFormat="1" ht="15" customHeight="1" x14ac:dyDescent="0.25">
      <c r="I3276" s="25"/>
      <c r="J3276" s="25"/>
      <c r="K3276" s="25"/>
      <c r="L3276" s="25"/>
      <c r="M3276" s="25"/>
      <c r="N3276" s="25"/>
      <c r="O3276" s="25"/>
    </row>
    <row r="3277" spans="9:15" s="167" customFormat="1" ht="15" customHeight="1" x14ac:dyDescent="0.25">
      <c r="I3277" s="25"/>
      <c r="J3277" s="25"/>
      <c r="K3277" s="25"/>
      <c r="L3277" s="25"/>
      <c r="M3277" s="25"/>
      <c r="N3277" s="25"/>
      <c r="O3277" s="25"/>
    </row>
    <row r="3278" spans="9:15" s="167" customFormat="1" ht="15" customHeight="1" x14ac:dyDescent="0.25">
      <c r="I3278" s="25"/>
      <c r="J3278" s="25"/>
      <c r="K3278" s="25"/>
      <c r="L3278" s="25"/>
      <c r="M3278" s="25"/>
      <c r="N3278" s="25"/>
      <c r="O3278" s="25"/>
    </row>
    <row r="3279" spans="9:15" s="167" customFormat="1" ht="15" customHeight="1" x14ac:dyDescent="0.25">
      <c r="I3279" s="25"/>
      <c r="J3279" s="25"/>
      <c r="K3279" s="25"/>
      <c r="L3279" s="25"/>
      <c r="M3279" s="25"/>
      <c r="N3279" s="25"/>
      <c r="O3279" s="25"/>
    </row>
    <row r="3280" spans="9:15" s="167" customFormat="1" ht="15" customHeight="1" x14ac:dyDescent="0.25">
      <c r="I3280" s="25"/>
      <c r="J3280" s="25"/>
      <c r="K3280" s="25"/>
      <c r="L3280" s="25"/>
      <c r="M3280" s="25"/>
      <c r="N3280" s="25"/>
      <c r="O3280" s="25"/>
    </row>
    <row r="3281" spans="9:15" s="167" customFormat="1" ht="15" customHeight="1" x14ac:dyDescent="0.25">
      <c r="I3281" s="25"/>
      <c r="J3281" s="25"/>
      <c r="K3281" s="25"/>
      <c r="L3281" s="25"/>
      <c r="M3281" s="25"/>
      <c r="N3281" s="25"/>
      <c r="O3281" s="25"/>
    </row>
    <row r="3282" spans="9:15" s="167" customFormat="1" ht="15" customHeight="1" x14ac:dyDescent="0.25">
      <c r="I3282" s="25"/>
      <c r="J3282" s="25"/>
      <c r="K3282" s="25"/>
      <c r="L3282" s="25"/>
      <c r="M3282" s="25"/>
      <c r="N3282" s="25"/>
      <c r="O3282" s="25"/>
    </row>
    <row r="3283" spans="9:15" s="167" customFormat="1" ht="15" customHeight="1" x14ac:dyDescent="0.25">
      <c r="I3283" s="25"/>
      <c r="J3283" s="25"/>
      <c r="K3283" s="25"/>
      <c r="L3283" s="25"/>
      <c r="M3283" s="25"/>
      <c r="N3283" s="25"/>
      <c r="O3283" s="25"/>
    </row>
    <row r="3284" spans="9:15" s="167" customFormat="1" ht="15" customHeight="1" x14ac:dyDescent="0.25">
      <c r="I3284" s="25"/>
      <c r="J3284" s="25"/>
      <c r="K3284" s="25"/>
      <c r="L3284" s="25"/>
      <c r="M3284" s="25"/>
      <c r="N3284" s="25"/>
      <c r="O3284" s="25"/>
    </row>
    <row r="3285" spans="9:15" s="167" customFormat="1" ht="15" customHeight="1" x14ac:dyDescent="0.25">
      <c r="I3285" s="25"/>
      <c r="J3285" s="25"/>
      <c r="K3285" s="25"/>
      <c r="L3285" s="25"/>
      <c r="M3285" s="25"/>
      <c r="N3285" s="25"/>
      <c r="O3285" s="25"/>
    </row>
    <row r="3286" spans="9:15" s="167" customFormat="1" ht="15" customHeight="1" x14ac:dyDescent="0.25">
      <c r="I3286" s="25"/>
      <c r="J3286" s="25"/>
      <c r="K3286" s="25"/>
      <c r="L3286" s="25"/>
      <c r="M3286" s="25"/>
      <c r="N3286" s="25"/>
      <c r="O3286" s="25"/>
    </row>
    <row r="3287" spans="9:15" s="167" customFormat="1" ht="15" customHeight="1" x14ac:dyDescent="0.25">
      <c r="I3287" s="25"/>
      <c r="J3287" s="25"/>
      <c r="K3287" s="25"/>
      <c r="L3287" s="25"/>
      <c r="M3287" s="25"/>
      <c r="N3287" s="25"/>
      <c r="O3287" s="25"/>
    </row>
    <row r="3288" spans="9:15" s="167" customFormat="1" ht="15" customHeight="1" x14ac:dyDescent="0.25">
      <c r="I3288" s="25"/>
      <c r="J3288" s="25"/>
      <c r="K3288" s="25"/>
      <c r="L3288" s="25"/>
      <c r="M3288" s="25"/>
      <c r="N3288" s="25"/>
      <c r="O3288" s="25"/>
    </row>
    <row r="3289" spans="9:15" s="167" customFormat="1" ht="15" customHeight="1" x14ac:dyDescent="0.25">
      <c r="I3289" s="25"/>
      <c r="J3289" s="25"/>
      <c r="K3289" s="25"/>
      <c r="L3289" s="25"/>
      <c r="M3289" s="25"/>
      <c r="N3289" s="25"/>
      <c r="O3289" s="25"/>
    </row>
    <row r="3290" spans="9:15" s="167" customFormat="1" ht="15" customHeight="1" x14ac:dyDescent="0.25">
      <c r="I3290" s="25"/>
      <c r="J3290" s="25"/>
      <c r="K3290" s="25"/>
      <c r="L3290" s="25"/>
      <c r="M3290" s="25"/>
      <c r="N3290" s="25"/>
      <c r="O3290" s="25"/>
    </row>
    <row r="3291" spans="9:15" s="167" customFormat="1" ht="15" customHeight="1" x14ac:dyDescent="0.25">
      <c r="I3291" s="25"/>
      <c r="J3291" s="25"/>
      <c r="K3291" s="25"/>
      <c r="L3291" s="25"/>
      <c r="M3291" s="25"/>
      <c r="N3291" s="25"/>
      <c r="O3291" s="25"/>
    </row>
    <row r="3292" spans="9:15" s="167" customFormat="1" ht="15" customHeight="1" x14ac:dyDescent="0.25">
      <c r="I3292" s="25"/>
      <c r="J3292" s="25"/>
      <c r="K3292" s="25"/>
      <c r="L3292" s="25"/>
      <c r="M3292" s="25"/>
      <c r="N3292" s="25"/>
      <c r="O3292" s="25"/>
    </row>
    <row r="3293" spans="9:15" s="167" customFormat="1" ht="15" customHeight="1" x14ac:dyDescent="0.25">
      <c r="I3293" s="25"/>
      <c r="J3293" s="25"/>
      <c r="K3293" s="25"/>
      <c r="L3293" s="25"/>
      <c r="M3293" s="25"/>
      <c r="N3293" s="25"/>
      <c r="O3293" s="25"/>
    </row>
    <row r="3294" spans="9:15" s="167" customFormat="1" ht="15" customHeight="1" x14ac:dyDescent="0.25">
      <c r="I3294" s="25"/>
      <c r="J3294" s="25"/>
      <c r="K3294" s="25"/>
      <c r="L3294" s="25"/>
      <c r="M3294" s="25"/>
      <c r="N3294" s="25"/>
      <c r="O3294" s="25"/>
    </row>
    <row r="3295" spans="9:15" s="167" customFormat="1" ht="15" customHeight="1" x14ac:dyDescent="0.25">
      <c r="I3295" s="25"/>
      <c r="J3295" s="25"/>
      <c r="K3295" s="25"/>
      <c r="L3295" s="25"/>
      <c r="M3295" s="25"/>
      <c r="N3295" s="25"/>
      <c r="O3295" s="25"/>
    </row>
    <row r="3296" spans="9:15" s="167" customFormat="1" ht="15" customHeight="1" x14ac:dyDescent="0.25">
      <c r="I3296" s="25"/>
      <c r="J3296" s="25"/>
      <c r="K3296" s="25"/>
      <c r="L3296" s="25"/>
      <c r="M3296" s="25"/>
      <c r="N3296" s="25"/>
      <c r="O3296" s="25"/>
    </row>
    <row r="3297" spans="9:15" s="167" customFormat="1" ht="15" customHeight="1" x14ac:dyDescent="0.25">
      <c r="I3297" s="25"/>
      <c r="J3297" s="25"/>
      <c r="K3297" s="25"/>
      <c r="L3297" s="25"/>
      <c r="M3297" s="25"/>
      <c r="N3297" s="25"/>
      <c r="O3297" s="25"/>
    </row>
    <row r="3298" spans="9:15" s="167" customFormat="1" ht="15" customHeight="1" x14ac:dyDescent="0.25">
      <c r="I3298" s="25"/>
      <c r="J3298" s="25"/>
      <c r="K3298" s="25"/>
      <c r="L3298" s="25"/>
      <c r="M3298" s="25"/>
      <c r="N3298" s="25"/>
      <c r="O3298" s="25"/>
    </row>
    <row r="3299" spans="9:15" s="167" customFormat="1" ht="15" customHeight="1" x14ac:dyDescent="0.25">
      <c r="I3299" s="25"/>
      <c r="J3299" s="25"/>
      <c r="K3299" s="25"/>
      <c r="L3299" s="25"/>
      <c r="M3299" s="25"/>
      <c r="N3299" s="25"/>
      <c r="O3299" s="25"/>
    </row>
    <row r="3300" spans="9:15" s="167" customFormat="1" ht="15" customHeight="1" x14ac:dyDescent="0.25">
      <c r="I3300" s="25"/>
      <c r="J3300" s="25"/>
      <c r="K3300" s="25"/>
      <c r="L3300" s="25"/>
      <c r="M3300" s="25"/>
      <c r="N3300" s="25"/>
      <c r="O3300" s="25"/>
    </row>
    <row r="3301" spans="9:15" s="167" customFormat="1" ht="15" customHeight="1" x14ac:dyDescent="0.25">
      <c r="I3301" s="25"/>
      <c r="J3301" s="25"/>
      <c r="K3301" s="25"/>
      <c r="L3301" s="25"/>
      <c r="M3301" s="25"/>
      <c r="N3301" s="25"/>
      <c r="O3301" s="25"/>
    </row>
    <row r="3302" spans="9:15" s="167" customFormat="1" ht="15" customHeight="1" x14ac:dyDescent="0.25">
      <c r="I3302" s="25"/>
      <c r="J3302" s="25"/>
      <c r="K3302" s="25"/>
      <c r="L3302" s="25"/>
      <c r="M3302" s="25"/>
      <c r="N3302" s="25"/>
      <c r="O3302" s="25"/>
    </row>
    <row r="3303" spans="9:15" s="167" customFormat="1" ht="15" customHeight="1" x14ac:dyDescent="0.25">
      <c r="I3303" s="25"/>
      <c r="J3303" s="25"/>
      <c r="K3303" s="25"/>
      <c r="L3303" s="25"/>
      <c r="M3303" s="25"/>
      <c r="N3303" s="25"/>
      <c r="O3303" s="25"/>
    </row>
    <row r="3304" spans="9:15" s="167" customFormat="1" ht="15" customHeight="1" x14ac:dyDescent="0.25">
      <c r="I3304" s="25"/>
      <c r="J3304" s="25"/>
      <c r="K3304" s="25"/>
      <c r="L3304" s="25"/>
      <c r="M3304" s="25"/>
      <c r="N3304" s="25"/>
      <c r="O3304" s="25"/>
    </row>
    <row r="3305" spans="9:15" s="167" customFormat="1" ht="15" customHeight="1" x14ac:dyDescent="0.25">
      <c r="I3305" s="25"/>
      <c r="J3305" s="25"/>
      <c r="K3305" s="25"/>
      <c r="L3305" s="25"/>
      <c r="M3305" s="25"/>
      <c r="N3305" s="25"/>
      <c r="O3305" s="25"/>
    </row>
    <row r="3306" spans="9:15" s="167" customFormat="1" ht="15" customHeight="1" x14ac:dyDescent="0.25">
      <c r="I3306" s="25"/>
      <c r="J3306" s="25"/>
      <c r="K3306" s="25"/>
      <c r="L3306" s="25"/>
      <c r="M3306" s="25"/>
      <c r="N3306" s="25"/>
      <c r="O3306" s="25"/>
    </row>
    <row r="3307" spans="9:15" s="167" customFormat="1" ht="15" customHeight="1" x14ac:dyDescent="0.25">
      <c r="I3307" s="25"/>
      <c r="J3307" s="25"/>
      <c r="K3307" s="25"/>
      <c r="L3307" s="25"/>
      <c r="M3307" s="25"/>
      <c r="N3307" s="25"/>
      <c r="O3307" s="25"/>
    </row>
    <row r="3308" spans="9:15" s="167" customFormat="1" ht="15" customHeight="1" x14ac:dyDescent="0.25">
      <c r="I3308" s="25"/>
      <c r="J3308" s="25"/>
      <c r="K3308" s="25"/>
      <c r="L3308" s="25"/>
      <c r="M3308" s="25"/>
      <c r="N3308" s="25"/>
      <c r="O3308" s="25"/>
    </row>
    <row r="3309" spans="9:15" s="167" customFormat="1" ht="15" customHeight="1" x14ac:dyDescent="0.25">
      <c r="I3309" s="25"/>
      <c r="J3309" s="25"/>
      <c r="K3309" s="25"/>
      <c r="L3309" s="25"/>
      <c r="M3309" s="25"/>
      <c r="N3309" s="25"/>
      <c r="O3309" s="25"/>
    </row>
    <row r="3310" spans="9:15" s="167" customFormat="1" ht="15" customHeight="1" x14ac:dyDescent="0.25">
      <c r="I3310" s="25"/>
      <c r="J3310" s="25"/>
      <c r="K3310" s="25"/>
      <c r="L3310" s="25"/>
      <c r="M3310" s="25"/>
      <c r="N3310" s="25"/>
      <c r="O3310" s="25"/>
    </row>
    <row r="3311" spans="9:15" s="167" customFormat="1" ht="15" customHeight="1" x14ac:dyDescent="0.25">
      <c r="I3311" s="25"/>
      <c r="J3311" s="25"/>
      <c r="K3311" s="25"/>
      <c r="L3311" s="25"/>
      <c r="M3311" s="25"/>
      <c r="N3311" s="25"/>
      <c r="O3311" s="25"/>
    </row>
    <row r="3312" spans="9:15" s="167" customFormat="1" ht="15" customHeight="1" x14ac:dyDescent="0.25">
      <c r="I3312" s="25"/>
      <c r="J3312" s="25"/>
      <c r="K3312" s="25"/>
      <c r="L3312" s="25"/>
      <c r="M3312" s="25"/>
      <c r="N3312" s="25"/>
      <c r="O3312" s="25"/>
    </row>
    <row r="3313" spans="9:15" s="167" customFormat="1" ht="15" customHeight="1" x14ac:dyDescent="0.25">
      <c r="I3313" s="25"/>
      <c r="J3313" s="25"/>
      <c r="K3313" s="25"/>
      <c r="L3313" s="25"/>
      <c r="M3313" s="25"/>
      <c r="N3313" s="25"/>
      <c r="O3313" s="25"/>
    </row>
    <row r="3314" spans="9:15" s="167" customFormat="1" ht="15" customHeight="1" x14ac:dyDescent="0.25">
      <c r="I3314" s="25"/>
      <c r="J3314" s="25"/>
      <c r="K3314" s="25"/>
      <c r="L3314" s="25"/>
      <c r="M3314" s="25"/>
      <c r="N3314" s="25"/>
      <c r="O3314" s="25"/>
    </row>
    <row r="3315" spans="9:15" s="167" customFormat="1" ht="15" customHeight="1" x14ac:dyDescent="0.25">
      <c r="I3315" s="25"/>
      <c r="J3315" s="25"/>
      <c r="K3315" s="25"/>
      <c r="L3315" s="25"/>
      <c r="M3315" s="25"/>
      <c r="N3315" s="25"/>
      <c r="O3315" s="25"/>
    </row>
    <row r="3316" spans="9:15" s="167" customFormat="1" ht="15" customHeight="1" x14ac:dyDescent="0.25">
      <c r="I3316" s="25"/>
      <c r="J3316" s="25"/>
      <c r="K3316" s="25"/>
      <c r="L3316" s="25"/>
      <c r="M3316" s="25"/>
      <c r="N3316" s="25"/>
      <c r="O3316" s="25"/>
    </row>
    <row r="3317" spans="9:15" s="167" customFormat="1" ht="15" customHeight="1" x14ac:dyDescent="0.25">
      <c r="I3317" s="25"/>
      <c r="J3317" s="25"/>
      <c r="K3317" s="25"/>
      <c r="L3317" s="25"/>
      <c r="M3317" s="25"/>
      <c r="N3317" s="25"/>
      <c r="O3317" s="25"/>
    </row>
    <row r="3318" spans="9:15" s="167" customFormat="1" ht="15" customHeight="1" x14ac:dyDescent="0.25">
      <c r="I3318" s="25"/>
      <c r="J3318" s="25"/>
      <c r="K3318" s="25"/>
      <c r="L3318" s="25"/>
      <c r="M3318" s="25"/>
      <c r="N3318" s="25"/>
      <c r="O3318" s="25"/>
    </row>
    <row r="3319" spans="9:15" s="167" customFormat="1" ht="15" customHeight="1" x14ac:dyDescent="0.25">
      <c r="I3319" s="25"/>
      <c r="J3319" s="25"/>
      <c r="K3319" s="25"/>
      <c r="L3319" s="25"/>
      <c r="M3319" s="25"/>
      <c r="N3319" s="25"/>
      <c r="O3319" s="25"/>
    </row>
    <row r="3320" spans="9:15" s="167" customFormat="1" ht="15" customHeight="1" x14ac:dyDescent="0.25">
      <c r="I3320" s="25"/>
      <c r="J3320" s="25"/>
      <c r="K3320" s="25"/>
      <c r="L3320" s="25"/>
      <c r="M3320" s="25"/>
      <c r="N3320" s="25"/>
      <c r="O3320" s="25"/>
    </row>
    <row r="3321" spans="9:15" s="167" customFormat="1" ht="15" customHeight="1" x14ac:dyDescent="0.25">
      <c r="I3321" s="25"/>
      <c r="J3321" s="25"/>
      <c r="K3321" s="25"/>
      <c r="L3321" s="25"/>
      <c r="M3321" s="25"/>
      <c r="N3321" s="25"/>
      <c r="O3321" s="25"/>
    </row>
    <row r="3322" spans="9:15" s="167" customFormat="1" ht="15" customHeight="1" x14ac:dyDescent="0.25">
      <c r="I3322" s="25"/>
      <c r="J3322" s="25"/>
      <c r="K3322" s="25"/>
      <c r="L3322" s="25"/>
      <c r="M3322" s="25"/>
      <c r="N3322" s="25"/>
      <c r="O3322" s="25"/>
    </row>
    <row r="3323" spans="9:15" s="167" customFormat="1" ht="15" customHeight="1" x14ac:dyDescent="0.25">
      <c r="I3323" s="25"/>
      <c r="J3323" s="25"/>
      <c r="K3323" s="25"/>
      <c r="L3323" s="25"/>
      <c r="M3323" s="25"/>
      <c r="N3323" s="25"/>
      <c r="O3323" s="25"/>
    </row>
    <row r="3324" spans="9:15" s="167" customFormat="1" ht="15" customHeight="1" x14ac:dyDescent="0.25">
      <c r="I3324" s="25"/>
      <c r="J3324" s="25"/>
      <c r="K3324" s="25"/>
      <c r="L3324" s="25"/>
      <c r="M3324" s="25"/>
      <c r="N3324" s="25"/>
      <c r="O3324" s="25"/>
    </row>
    <row r="3325" spans="9:15" s="167" customFormat="1" ht="15" customHeight="1" x14ac:dyDescent="0.25">
      <c r="I3325" s="25"/>
      <c r="J3325" s="25"/>
      <c r="K3325" s="25"/>
      <c r="L3325" s="25"/>
      <c r="M3325" s="25"/>
      <c r="N3325" s="25"/>
      <c r="O3325" s="25"/>
    </row>
    <row r="3326" spans="9:15" s="167" customFormat="1" ht="15" customHeight="1" x14ac:dyDescent="0.25">
      <c r="I3326" s="25"/>
      <c r="J3326" s="25"/>
      <c r="K3326" s="25"/>
      <c r="L3326" s="25"/>
      <c r="M3326" s="25"/>
      <c r="N3326" s="25"/>
      <c r="O3326" s="25"/>
    </row>
    <row r="3327" spans="9:15" s="167" customFormat="1" ht="15" customHeight="1" x14ac:dyDescent="0.25">
      <c r="I3327" s="25"/>
      <c r="J3327" s="25"/>
      <c r="K3327" s="25"/>
      <c r="L3327" s="25"/>
      <c r="M3327" s="25"/>
      <c r="N3327" s="25"/>
      <c r="O3327" s="25"/>
    </row>
    <row r="3328" spans="9:15" s="167" customFormat="1" ht="15" customHeight="1" x14ac:dyDescent="0.25">
      <c r="I3328" s="25"/>
      <c r="J3328" s="25"/>
      <c r="K3328" s="25"/>
      <c r="L3328" s="25"/>
      <c r="M3328" s="25"/>
      <c r="N3328" s="25"/>
      <c r="O3328" s="25"/>
    </row>
    <row r="3329" spans="9:15" s="167" customFormat="1" ht="15" customHeight="1" x14ac:dyDescent="0.25">
      <c r="I3329" s="25"/>
      <c r="J3329" s="25"/>
      <c r="K3329" s="25"/>
      <c r="L3329" s="25"/>
      <c r="M3329" s="25"/>
      <c r="N3329" s="25"/>
      <c r="O3329" s="25"/>
    </row>
    <row r="3330" spans="9:15" s="167" customFormat="1" ht="15" customHeight="1" x14ac:dyDescent="0.25">
      <c r="I3330" s="25"/>
      <c r="J3330" s="25"/>
      <c r="K3330" s="25"/>
      <c r="L3330" s="25"/>
      <c r="M3330" s="25"/>
      <c r="N3330" s="25"/>
      <c r="O3330" s="25"/>
    </row>
    <row r="3331" spans="9:15" s="167" customFormat="1" ht="15" customHeight="1" x14ac:dyDescent="0.25">
      <c r="I3331" s="25"/>
      <c r="J3331" s="25"/>
      <c r="K3331" s="25"/>
      <c r="L3331" s="25"/>
      <c r="M3331" s="25"/>
      <c r="N3331" s="25"/>
      <c r="O3331" s="25"/>
    </row>
    <row r="3332" spans="9:15" s="167" customFormat="1" ht="15" customHeight="1" x14ac:dyDescent="0.25">
      <c r="I3332" s="25"/>
      <c r="J3332" s="25"/>
      <c r="K3332" s="25"/>
      <c r="L3332" s="25"/>
      <c r="M3332" s="25"/>
      <c r="N3332" s="25"/>
      <c r="O3332" s="25"/>
    </row>
    <row r="3333" spans="9:15" s="167" customFormat="1" ht="15" customHeight="1" x14ac:dyDescent="0.25">
      <c r="I3333" s="25"/>
      <c r="J3333" s="25"/>
      <c r="K3333" s="25"/>
      <c r="L3333" s="25"/>
      <c r="M3333" s="25"/>
      <c r="N3333" s="25"/>
      <c r="O3333" s="25"/>
    </row>
    <row r="3334" spans="9:15" s="167" customFormat="1" ht="15" customHeight="1" x14ac:dyDescent="0.25">
      <c r="I3334" s="25"/>
      <c r="J3334" s="25"/>
      <c r="K3334" s="25"/>
      <c r="L3334" s="25"/>
      <c r="M3334" s="25"/>
      <c r="N3334" s="25"/>
      <c r="O3334" s="25"/>
    </row>
    <row r="3335" spans="9:15" s="167" customFormat="1" ht="15" customHeight="1" x14ac:dyDescent="0.25">
      <c r="I3335" s="25"/>
      <c r="J3335" s="25"/>
      <c r="K3335" s="25"/>
      <c r="L3335" s="25"/>
      <c r="M3335" s="25"/>
      <c r="N3335" s="25"/>
      <c r="O3335" s="25"/>
    </row>
    <row r="3336" spans="9:15" s="167" customFormat="1" ht="15" customHeight="1" x14ac:dyDescent="0.25">
      <c r="I3336" s="25"/>
      <c r="J3336" s="25"/>
      <c r="K3336" s="25"/>
      <c r="L3336" s="25"/>
      <c r="M3336" s="25"/>
      <c r="N3336" s="25"/>
      <c r="O3336" s="25"/>
    </row>
    <row r="3337" spans="9:15" s="167" customFormat="1" ht="15" customHeight="1" x14ac:dyDescent="0.25">
      <c r="I3337" s="25"/>
      <c r="J3337" s="25"/>
      <c r="K3337" s="25"/>
      <c r="L3337" s="25"/>
      <c r="M3337" s="25"/>
      <c r="N3337" s="25"/>
      <c r="O3337" s="25"/>
    </row>
    <row r="3338" spans="9:15" s="167" customFormat="1" ht="15" customHeight="1" x14ac:dyDescent="0.25">
      <c r="I3338" s="25"/>
      <c r="J3338" s="25"/>
      <c r="K3338" s="25"/>
      <c r="L3338" s="25"/>
      <c r="M3338" s="25"/>
      <c r="N3338" s="25"/>
      <c r="O3338" s="25"/>
    </row>
    <row r="3339" spans="9:15" s="167" customFormat="1" ht="15" customHeight="1" x14ac:dyDescent="0.25">
      <c r="I3339" s="25"/>
      <c r="J3339" s="25"/>
      <c r="K3339" s="25"/>
      <c r="L3339" s="25"/>
      <c r="M3339" s="25"/>
      <c r="N3339" s="25"/>
      <c r="O3339" s="25"/>
    </row>
    <row r="3340" spans="9:15" s="167" customFormat="1" ht="15" customHeight="1" x14ac:dyDescent="0.25">
      <c r="I3340" s="25"/>
      <c r="J3340" s="25"/>
      <c r="K3340" s="25"/>
      <c r="L3340" s="25"/>
      <c r="M3340" s="25"/>
      <c r="N3340" s="25"/>
      <c r="O3340" s="25"/>
    </row>
    <row r="3341" spans="9:15" s="167" customFormat="1" ht="15" customHeight="1" x14ac:dyDescent="0.25">
      <c r="I3341" s="25"/>
      <c r="J3341" s="25"/>
      <c r="K3341" s="25"/>
      <c r="L3341" s="25"/>
      <c r="M3341" s="25"/>
      <c r="N3341" s="25"/>
      <c r="O3341" s="25"/>
    </row>
    <row r="3342" spans="9:15" s="167" customFormat="1" ht="15" customHeight="1" x14ac:dyDescent="0.25">
      <c r="I3342" s="25"/>
      <c r="J3342" s="25"/>
      <c r="K3342" s="25"/>
      <c r="L3342" s="25"/>
      <c r="M3342" s="25"/>
      <c r="N3342" s="25"/>
      <c r="O3342" s="25"/>
    </row>
    <row r="3343" spans="9:15" s="167" customFormat="1" ht="15" customHeight="1" x14ac:dyDescent="0.25">
      <c r="I3343" s="25"/>
      <c r="J3343" s="25"/>
      <c r="K3343" s="25"/>
      <c r="L3343" s="25"/>
      <c r="M3343" s="25"/>
      <c r="N3343" s="25"/>
      <c r="O3343" s="25"/>
    </row>
    <row r="3344" spans="9:15" s="167" customFormat="1" ht="15" customHeight="1" x14ac:dyDescent="0.25">
      <c r="I3344" s="25"/>
      <c r="J3344" s="25"/>
      <c r="K3344" s="25"/>
      <c r="L3344" s="25"/>
      <c r="M3344" s="25"/>
      <c r="N3344" s="25"/>
      <c r="O3344" s="25"/>
    </row>
    <row r="3345" spans="9:15" s="167" customFormat="1" ht="15" customHeight="1" x14ac:dyDescent="0.25">
      <c r="I3345" s="25"/>
      <c r="J3345" s="25"/>
      <c r="K3345" s="25"/>
      <c r="L3345" s="25"/>
      <c r="M3345" s="25"/>
      <c r="N3345" s="25"/>
      <c r="O3345" s="25"/>
    </row>
    <row r="3346" spans="9:15" s="167" customFormat="1" ht="15" customHeight="1" x14ac:dyDescent="0.25">
      <c r="I3346" s="25"/>
      <c r="J3346" s="25"/>
      <c r="K3346" s="25"/>
      <c r="L3346" s="25"/>
      <c r="M3346" s="25"/>
      <c r="N3346" s="25"/>
      <c r="O3346" s="25"/>
    </row>
    <row r="3347" spans="9:15" s="167" customFormat="1" ht="15" customHeight="1" x14ac:dyDescent="0.25">
      <c r="I3347" s="25"/>
      <c r="J3347" s="25"/>
      <c r="K3347" s="25"/>
      <c r="L3347" s="25"/>
      <c r="M3347" s="25"/>
      <c r="N3347" s="25"/>
      <c r="O3347" s="25"/>
    </row>
    <row r="3348" spans="9:15" s="167" customFormat="1" ht="15" customHeight="1" x14ac:dyDescent="0.25">
      <c r="I3348" s="25"/>
      <c r="J3348" s="25"/>
      <c r="K3348" s="25"/>
      <c r="L3348" s="25"/>
      <c r="M3348" s="25"/>
      <c r="N3348" s="25"/>
      <c r="O3348" s="25"/>
    </row>
    <row r="3349" spans="9:15" s="167" customFormat="1" ht="15" customHeight="1" x14ac:dyDescent="0.25">
      <c r="I3349" s="25"/>
      <c r="J3349" s="25"/>
      <c r="K3349" s="25"/>
      <c r="L3349" s="25"/>
      <c r="M3349" s="25"/>
      <c r="N3349" s="25"/>
      <c r="O3349" s="25"/>
    </row>
    <row r="3350" spans="9:15" s="167" customFormat="1" ht="15" customHeight="1" x14ac:dyDescent="0.25">
      <c r="I3350" s="25"/>
      <c r="J3350" s="25"/>
      <c r="K3350" s="25"/>
      <c r="L3350" s="25"/>
      <c r="M3350" s="25"/>
      <c r="N3350" s="25"/>
      <c r="O3350" s="25"/>
    </row>
    <row r="3351" spans="9:15" s="167" customFormat="1" ht="15" customHeight="1" x14ac:dyDescent="0.25">
      <c r="I3351" s="25"/>
      <c r="J3351" s="25"/>
      <c r="K3351" s="25"/>
      <c r="L3351" s="25"/>
      <c r="M3351" s="25"/>
      <c r="N3351" s="25"/>
      <c r="O3351" s="25"/>
    </row>
    <row r="3352" spans="9:15" s="167" customFormat="1" ht="15" customHeight="1" x14ac:dyDescent="0.25">
      <c r="I3352" s="25"/>
      <c r="J3352" s="25"/>
      <c r="K3352" s="25"/>
      <c r="L3352" s="25"/>
      <c r="M3352" s="25"/>
      <c r="N3352" s="25"/>
      <c r="O3352" s="25"/>
    </row>
    <row r="3353" spans="9:15" s="167" customFormat="1" ht="15" customHeight="1" x14ac:dyDescent="0.25">
      <c r="I3353" s="25"/>
      <c r="J3353" s="25"/>
      <c r="K3353" s="25"/>
      <c r="L3353" s="25"/>
      <c r="M3353" s="25"/>
      <c r="N3353" s="25"/>
      <c r="O3353" s="25"/>
    </row>
    <row r="3354" spans="9:15" s="167" customFormat="1" ht="15" customHeight="1" x14ac:dyDescent="0.25">
      <c r="I3354" s="25"/>
      <c r="J3354" s="25"/>
      <c r="K3354" s="25"/>
      <c r="L3354" s="25"/>
      <c r="M3354" s="25"/>
      <c r="N3354" s="25"/>
      <c r="O3354" s="25"/>
    </row>
    <row r="3355" spans="9:15" s="167" customFormat="1" ht="15" customHeight="1" x14ac:dyDescent="0.25">
      <c r="I3355" s="25"/>
      <c r="J3355" s="25"/>
      <c r="K3355" s="25"/>
      <c r="L3355" s="25"/>
      <c r="M3355" s="25"/>
      <c r="N3355" s="25"/>
      <c r="O3355" s="25"/>
    </row>
    <row r="3356" spans="9:15" s="167" customFormat="1" ht="15" customHeight="1" x14ac:dyDescent="0.25">
      <c r="I3356" s="25"/>
      <c r="J3356" s="25"/>
      <c r="K3356" s="25"/>
      <c r="L3356" s="25"/>
      <c r="M3356" s="25"/>
      <c r="N3356" s="25"/>
      <c r="O3356" s="25"/>
    </row>
    <row r="3357" spans="9:15" s="167" customFormat="1" ht="15" customHeight="1" x14ac:dyDescent="0.25">
      <c r="I3357" s="25"/>
      <c r="J3357" s="25"/>
      <c r="K3357" s="25"/>
      <c r="L3357" s="25"/>
      <c r="M3357" s="25"/>
      <c r="N3357" s="25"/>
      <c r="O3357" s="25"/>
    </row>
    <row r="3358" spans="9:15" s="167" customFormat="1" ht="15" customHeight="1" x14ac:dyDescent="0.25">
      <c r="I3358" s="25"/>
      <c r="J3358" s="25"/>
      <c r="K3358" s="25"/>
      <c r="L3358" s="25"/>
      <c r="M3358" s="25"/>
      <c r="N3358" s="25"/>
      <c r="O3358" s="25"/>
    </row>
    <row r="3359" spans="9:15" s="167" customFormat="1" ht="15" customHeight="1" x14ac:dyDescent="0.25">
      <c r="I3359" s="25"/>
      <c r="J3359" s="25"/>
      <c r="K3359" s="25"/>
      <c r="L3359" s="25"/>
      <c r="M3359" s="25"/>
      <c r="N3359" s="25"/>
      <c r="O3359" s="25"/>
    </row>
    <row r="3360" spans="9:15" s="167" customFormat="1" ht="15" customHeight="1" x14ac:dyDescent="0.25">
      <c r="I3360" s="25"/>
      <c r="J3360" s="25"/>
      <c r="K3360" s="25"/>
      <c r="L3360" s="25"/>
      <c r="M3360" s="25"/>
      <c r="N3360" s="25"/>
      <c r="O3360" s="25"/>
    </row>
    <row r="3361" spans="9:15" s="167" customFormat="1" ht="15" customHeight="1" x14ac:dyDescent="0.25">
      <c r="I3361" s="25"/>
      <c r="J3361" s="25"/>
      <c r="K3361" s="25"/>
      <c r="L3361" s="25"/>
      <c r="M3361" s="25"/>
      <c r="N3361" s="25"/>
      <c r="O3361" s="25"/>
    </row>
    <row r="3362" spans="9:15" s="167" customFormat="1" ht="15" customHeight="1" x14ac:dyDescent="0.25">
      <c r="I3362" s="25"/>
      <c r="J3362" s="25"/>
      <c r="K3362" s="25"/>
      <c r="L3362" s="25"/>
      <c r="M3362" s="25"/>
      <c r="N3362" s="25"/>
      <c r="O3362" s="25"/>
    </row>
    <row r="3363" spans="9:15" s="167" customFormat="1" ht="15" customHeight="1" x14ac:dyDescent="0.25">
      <c r="I3363" s="25"/>
      <c r="J3363" s="25"/>
      <c r="K3363" s="25"/>
      <c r="L3363" s="25"/>
      <c r="M3363" s="25"/>
      <c r="N3363" s="25"/>
      <c r="O3363" s="25"/>
    </row>
    <row r="3364" spans="9:15" s="167" customFormat="1" ht="15" customHeight="1" x14ac:dyDescent="0.25">
      <c r="I3364" s="25"/>
      <c r="J3364" s="25"/>
      <c r="K3364" s="25"/>
      <c r="L3364" s="25"/>
      <c r="M3364" s="25"/>
      <c r="N3364" s="25"/>
      <c r="O3364" s="25"/>
    </row>
    <row r="3365" spans="9:15" s="167" customFormat="1" ht="15" customHeight="1" x14ac:dyDescent="0.25">
      <c r="I3365" s="25"/>
      <c r="J3365" s="25"/>
      <c r="K3365" s="25"/>
      <c r="L3365" s="25"/>
      <c r="M3365" s="25"/>
      <c r="N3365" s="25"/>
      <c r="O3365" s="25"/>
    </row>
    <row r="3366" spans="9:15" s="167" customFormat="1" ht="15" customHeight="1" x14ac:dyDescent="0.25">
      <c r="I3366" s="25"/>
      <c r="J3366" s="25"/>
      <c r="K3366" s="25"/>
      <c r="L3366" s="25"/>
      <c r="M3366" s="25"/>
      <c r="N3366" s="25"/>
      <c r="O3366" s="25"/>
    </row>
    <row r="3367" spans="9:15" s="167" customFormat="1" ht="15" customHeight="1" x14ac:dyDescent="0.25">
      <c r="I3367" s="25"/>
      <c r="J3367" s="25"/>
      <c r="K3367" s="25"/>
      <c r="L3367" s="25"/>
      <c r="M3367" s="25"/>
      <c r="N3367" s="25"/>
      <c r="O3367" s="25"/>
    </row>
    <row r="3368" spans="9:15" s="167" customFormat="1" ht="15" customHeight="1" x14ac:dyDescent="0.25">
      <c r="I3368" s="25"/>
      <c r="J3368" s="25"/>
      <c r="K3368" s="25"/>
      <c r="L3368" s="25"/>
      <c r="M3368" s="25"/>
      <c r="N3368" s="25"/>
      <c r="O3368" s="25"/>
    </row>
    <row r="3369" spans="9:15" s="167" customFormat="1" ht="15" customHeight="1" x14ac:dyDescent="0.25">
      <c r="I3369" s="25"/>
      <c r="J3369" s="25"/>
      <c r="K3369" s="25"/>
      <c r="L3369" s="25"/>
      <c r="M3369" s="25"/>
      <c r="N3369" s="25"/>
      <c r="O3369" s="25"/>
    </row>
    <row r="3370" spans="9:15" s="167" customFormat="1" ht="15" customHeight="1" x14ac:dyDescent="0.25">
      <c r="I3370" s="25"/>
      <c r="J3370" s="25"/>
      <c r="K3370" s="25"/>
      <c r="L3370" s="25"/>
      <c r="M3370" s="25"/>
      <c r="N3370" s="25"/>
      <c r="O3370" s="25"/>
    </row>
    <row r="3371" spans="9:15" s="167" customFormat="1" ht="15" customHeight="1" x14ac:dyDescent="0.25">
      <c r="I3371" s="25"/>
      <c r="J3371" s="25"/>
      <c r="K3371" s="25"/>
      <c r="L3371" s="25"/>
      <c r="M3371" s="25"/>
      <c r="N3371" s="25"/>
      <c r="O3371" s="25"/>
    </row>
    <row r="3372" spans="9:15" s="167" customFormat="1" ht="15" customHeight="1" x14ac:dyDescent="0.25">
      <c r="I3372" s="25"/>
      <c r="J3372" s="25"/>
      <c r="K3372" s="25"/>
      <c r="L3372" s="25"/>
      <c r="M3372" s="25"/>
      <c r="N3372" s="25"/>
      <c r="O3372" s="25"/>
    </row>
    <row r="3373" spans="9:15" s="167" customFormat="1" ht="15" customHeight="1" x14ac:dyDescent="0.25">
      <c r="I3373" s="25"/>
      <c r="J3373" s="25"/>
      <c r="K3373" s="25"/>
      <c r="L3373" s="25"/>
      <c r="M3373" s="25"/>
      <c r="N3373" s="25"/>
      <c r="O3373" s="25"/>
    </row>
    <row r="3374" spans="9:15" s="167" customFormat="1" ht="15" customHeight="1" x14ac:dyDescent="0.25">
      <c r="I3374" s="25"/>
      <c r="J3374" s="25"/>
      <c r="K3374" s="25"/>
      <c r="L3374" s="25"/>
      <c r="M3374" s="25"/>
      <c r="N3374" s="25"/>
      <c r="O3374" s="25"/>
    </row>
    <row r="3375" spans="9:15" s="167" customFormat="1" ht="15" customHeight="1" x14ac:dyDescent="0.25">
      <c r="I3375" s="25"/>
      <c r="J3375" s="25"/>
      <c r="K3375" s="25"/>
      <c r="L3375" s="25"/>
      <c r="M3375" s="25"/>
      <c r="N3375" s="25"/>
      <c r="O3375" s="25"/>
    </row>
    <row r="3376" spans="9:15" s="167" customFormat="1" ht="15" customHeight="1" x14ac:dyDescent="0.25">
      <c r="I3376" s="25"/>
      <c r="J3376" s="25"/>
      <c r="K3376" s="25"/>
      <c r="L3376" s="25"/>
      <c r="M3376" s="25"/>
      <c r="N3376" s="25"/>
      <c r="O3376" s="25"/>
    </row>
    <row r="3377" spans="9:15" s="167" customFormat="1" ht="15" customHeight="1" x14ac:dyDescent="0.25">
      <c r="I3377" s="25"/>
      <c r="J3377" s="25"/>
      <c r="K3377" s="25"/>
      <c r="L3377" s="25"/>
      <c r="M3377" s="25"/>
      <c r="N3377" s="25"/>
      <c r="O3377" s="25"/>
    </row>
    <row r="3378" spans="9:15" s="167" customFormat="1" ht="15" customHeight="1" x14ac:dyDescent="0.25">
      <c r="I3378" s="25"/>
      <c r="J3378" s="25"/>
      <c r="K3378" s="25"/>
      <c r="L3378" s="25"/>
      <c r="M3378" s="25"/>
      <c r="N3378" s="25"/>
      <c r="O3378" s="25"/>
    </row>
    <row r="3379" spans="9:15" s="167" customFormat="1" ht="15" customHeight="1" x14ac:dyDescent="0.25">
      <c r="I3379" s="25"/>
      <c r="J3379" s="25"/>
      <c r="K3379" s="25"/>
      <c r="L3379" s="25"/>
      <c r="M3379" s="25"/>
      <c r="N3379" s="25"/>
      <c r="O3379" s="25"/>
    </row>
    <row r="3380" spans="9:15" s="167" customFormat="1" ht="15" customHeight="1" x14ac:dyDescent="0.25">
      <c r="I3380" s="25"/>
      <c r="J3380" s="25"/>
      <c r="K3380" s="25"/>
      <c r="L3380" s="25"/>
      <c r="M3380" s="25"/>
      <c r="N3380" s="25"/>
      <c r="O3380" s="25"/>
    </row>
    <row r="3381" spans="9:15" s="167" customFormat="1" ht="15" customHeight="1" x14ac:dyDescent="0.25">
      <c r="I3381" s="25"/>
      <c r="J3381" s="25"/>
      <c r="K3381" s="25"/>
      <c r="L3381" s="25"/>
      <c r="M3381" s="25"/>
      <c r="N3381" s="25"/>
      <c r="O3381" s="25"/>
    </row>
    <row r="3382" spans="9:15" s="167" customFormat="1" ht="15" customHeight="1" x14ac:dyDescent="0.25">
      <c r="I3382" s="25"/>
      <c r="J3382" s="25"/>
      <c r="K3382" s="25"/>
      <c r="L3382" s="25"/>
      <c r="M3382" s="25"/>
      <c r="N3382" s="25"/>
      <c r="O3382" s="25"/>
    </row>
    <row r="3383" spans="9:15" s="167" customFormat="1" ht="15" customHeight="1" x14ac:dyDescent="0.25">
      <c r="I3383" s="25"/>
      <c r="J3383" s="25"/>
      <c r="K3383" s="25"/>
      <c r="L3383" s="25"/>
      <c r="M3383" s="25"/>
      <c r="N3383" s="25"/>
      <c r="O3383" s="25"/>
    </row>
    <row r="3384" spans="9:15" s="167" customFormat="1" ht="15" customHeight="1" x14ac:dyDescent="0.25">
      <c r="I3384" s="25"/>
      <c r="J3384" s="25"/>
      <c r="K3384" s="25"/>
      <c r="L3384" s="25"/>
      <c r="M3384" s="25"/>
      <c r="N3384" s="25"/>
      <c r="O3384" s="25"/>
    </row>
    <row r="3385" spans="9:15" s="167" customFormat="1" ht="15" customHeight="1" x14ac:dyDescent="0.25">
      <c r="I3385" s="25"/>
      <c r="J3385" s="25"/>
      <c r="K3385" s="25"/>
      <c r="L3385" s="25"/>
      <c r="M3385" s="25"/>
      <c r="N3385" s="25"/>
      <c r="O3385" s="25"/>
    </row>
    <row r="3386" spans="9:15" s="167" customFormat="1" ht="15" customHeight="1" x14ac:dyDescent="0.25">
      <c r="I3386" s="25"/>
      <c r="J3386" s="25"/>
      <c r="K3386" s="25"/>
      <c r="L3386" s="25"/>
      <c r="M3386" s="25"/>
      <c r="N3386" s="25"/>
      <c r="O3386" s="25"/>
    </row>
    <row r="3387" spans="9:15" s="167" customFormat="1" ht="15" customHeight="1" x14ac:dyDescent="0.25">
      <c r="I3387" s="25"/>
      <c r="J3387" s="25"/>
      <c r="K3387" s="25"/>
      <c r="L3387" s="25"/>
      <c r="M3387" s="25"/>
      <c r="N3387" s="25"/>
      <c r="O3387" s="25"/>
    </row>
    <row r="3388" spans="9:15" s="167" customFormat="1" ht="15" customHeight="1" x14ac:dyDescent="0.25">
      <c r="I3388" s="25"/>
      <c r="J3388" s="25"/>
      <c r="K3388" s="25"/>
      <c r="L3388" s="25"/>
      <c r="M3388" s="25"/>
      <c r="N3388" s="25"/>
      <c r="O3388" s="25"/>
    </row>
    <row r="3389" spans="9:15" s="167" customFormat="1" ht="15" customHeight="1" x14ac:dyDescent="0.25">
      <c r="I3389" s="25"/>
      <c r="J3389" s="25"/>
      <c r="K3389" s="25"/>
      <c r="L3389" s="25"/>
      <c r="M3389" s="25"/>
      <c r="N3389" s="25"/>
      <c r="O3389" s="25"/>
    </row>
    <row r="3390" spans="9:15" s="167" customFormat="1" ht="15" customHeight="1" x14ac:dyDescent="0.25">
      <c r="I3390" s="25"/>
      <c r="J3390" s="25"/>
      <c r="K3390" s="25"/>
      <c r="L3390" s="25"/>
      <c r="M3390" s="25"/>
      <c r="N3390" s="25"/>
      <c r="O3390" s="25"/>
    </row>
    <row r="3391" spans="9:15" s="167" customFormat="1" ht="15" customHeight="1" x14ac:dyDescent="0.25">
      <c r="I3391" s="25"/>
      <c r="J3391" s="25"/>
      <c r="K3391" s="25"/>
      <c r="L3391" s="25"/>
      <c r="M3391" s="25"/>
      <c r="N3391" s="25"/>
      <c r="O3391" s="25"/>
    </row>
    <row r="3392" spans="9:15" s="167" customFormat="1" ht="15" customHeight="1" x14ac:dyDescent="0.25">
      <c r="I3392" s="25"/>
      <c r="J3392" s="25"/>
      <c r="K3392" s="25"/>
      <c r="L3392" s="25"/>
      <c r="M3392" s="25"/>
      <c r="N3392" s="25"/>
      <c r="O3392" s="25"/>
    </row>
    <row r="3393" spans="9:15" s="167" customFormat="1" ht="15" customHeight="1" x14ac:dyDescent="0.25">
      <c r="I3393" s="25"/>
      <c r="J3393" s="25"/>
      <c r="K3393" s="25"/>
      <c r="L3393" s="25"/>
      <c r="M3393" s="25"/>
      <c r="N3393" s="25"/>
      <c r="O3393" s="25"/>
    </row>
    <row r="3394" spans="9:15" s="167" customFormat="1" ht="15" customHeight="1" x14ac:dyDescent="0.25">
      <c r="I3394" s="25"/>
      <c r="J3394" s="25"/>
      <c r="K3394" s="25"/>
      <c r="L3394" s="25"/>
      <c r="M3394" s="25"/>
      <c r="N3394" s="25"/>
      <c r="O3394" s="25"/>
    </row>
    <row r="3395" spans="9:15" s="167" customFormat="1" ht="15" customHeight="1" x14ac:dyDescent="0.25">
      <c r="I3395" s="25"/>
      <c r="J3395" s="25"/>
      <c r="K3395" s="25"/>
      <c r="L3395" s="25"/>
      <c r="M3395" s="25"/>
      <c r="N3395" s="25"/>
      <c r="O3395" s="25"/>
    </row>
    <row r="3396" spans="9:15" s="167" customFormat="1" ht="15" customHeight="1" x14ac:dyDescent="0.25">
      <c r="I3396" s="25"/>
      <c r="J3396" s="25"/>
      <c r="K3396" s="25"/>
      <c r="L3396" s="25"/>
      <c r="M3396" s="25"/>
      <c r="N3396" s="25"/>
      <c r="O3396" s="25"/>
    </row>
    <row r="3397" spans="9:15" s="167" customFormat="1" ht="15" customHeight="1" x14ac:dyDescent="0.25">
      <c r="I3397" s="25"/>
      <c r="J3397" s="25"/>
      <c r="K3397" s="25"/>
      <c r="L3397" s="25"/>
      <c r="M3397" s="25"/>
      <c r="N3397" s="25"/>
      <c r="O3397" s="25"/>
    </row>
    <row r="3398" spans="9:15" s="167" customFormat="1" ht="15" customHeight="1" x14ac:dyDescent="0.25">
      <c r="I3398" s="25"/>
      <c r="J3398" s="25"/>
      <c r="K3398" s="25"/>
      <c r="L3398" s="25"/>
      <c r="M3398" s="25"/>
      <c r="N3398" s="25"/>
      <c r="O3398" s="25"/>
    </row>
    <row r="3399" spans="9:15" s="167" customFormat="1" ht="15" customHeight="1" x14ac:dyDescent="0.25">
      <c r="I3399" s="25"/>
      <c r="J3399" s="25"/>
      <c r="K3399" s="25"/>
      <c r="L3399" s="25"/>
      <c r="M3399" s="25"/>
      <c r="N3399" s="25"/>
      <c r="O3399" s="25"/>
    </row>
    <row r="3400" spans="9:15" s="167" customFormat="1" ht="15" customHeight="1" x14ac:dyDescent="0.25">
      <c r="I3400" s="25"/>
      <c r="J3400" s="25"/>
      <c r="K3400" s="25"/>
      <c r="L3400" s="25"/>
      <c r="M3400" s="25"/>
      <c r="N3400" s="25"/>
      <c r="O3400" s="25"/>
    </row>
    <row r="3401" spans="9:15" s="167" customFormat="1" ht="15" customHeight="1" x14ac:dyDescent="0.25">
      <c r="I3401" s="25"/>
      <c r="J3401" s="25"/>
      <c r="K3401" s="25"/>
      <c r="L3401" s="25"/>
      <c r="M3401" s="25"/>
      <c r="N3401" s="25"/>
      <c r="O3401" s="25"/>
    </row>
    <row r="3402" spans="9:15" s="167" customFormat="1" ht="15" customHeight="1" x14ac:dyDescent="0.25">
      <c r="I3402" s="25"/>
      <c r="J3402" s="25"/>
      <c r="K3402" s="25"/>
      <c r="L3402" s="25"/>
      <c r="M3402" s="25"/>
      <c r="N3402" s="25"/>
      <c r="O3402" s="25"/>
    </row>
    <row r="3403" spans="9:15" s="167" customFormat="1" ht="15" customHeight="1" x14ac:dyDescent="0.25">
      <c r="I3403" s="25"/>
      <c r="J3403" s="25"/>
      <c r="K3403" s="25"/>
      <c r="L3403" s="25"/>
      <c r="M3403" s="25"/>
      <c r="N3403" s="25"/>
      <c r="O3403" s="25"/>
    </row>
    <row r="3404" spans="9:15" s="167" customFormat="1" ht="15" customHeight="1" x14ac:dyDescent="0.25">
      <c r="I3404" s="25"/>
      <c r="J3404" s="25"/>
      <c r="K3404" s="25"/>
      <c r="L3404" s="25"/>
      <c r="M3404" s="25"/>
      <c r="N3404" s="25"/>
      <c r="O3404" s="25"/>
    </row>
    <row r="3405" spans="9:15" s="167" customFormat="1" ht="15" customHeight="1" x14ac:dyDescent="0.25">
      <c r="I3405" s="25"/>
      <c r="J3405" s="25"/>
      <c r="K3405" s="25"/>
      <c r="L3405" s="25"/>
      <c r="M3405" s="25"/>
      <c r="N3405" s="25"/>
      <c r="O3405" s="25"/>
    </row>
    <row r="3406" spans="9:15" s="167" customFormat="1" ht="15" customHeight="1" x14ac:dyDescent="0.25">
      <c r="I3406" s="25"/>
      <c r="J3406" s="25"/>
      <c r="K3406" s="25"/>
      <c r="L3406" s="25"/>
      <c r="M3406" s="25"/>
      <c r="N3406" s="25"/>
      <c r="O3406" s="25"/>
    </row>
    <row r="3407" spans="9:15" s="167" customFormat="1" ht="15" customHeight="1" x14ac:dyDescent="0.25">
      <c r="I3407" s="25"/>
      <c r="J3407" s="25"/>
      <c r="K3407" s="25"/>
      <c r="L3407" s="25"/>
      <c r="M3407" s="25"/>
      <c r="N3407" s="25"/>
      <c r="O3407" s="25"/>
    </row>
    <row r="3408" spans="9:15" s="167" customFormat="1" ht="15" customHeight="1" x14ac:dyDescent="0.25">
      <c r="I3408" s="25"/>
      <c r="J3408" s="25"/>
      <c r="K3408" s="25"/>
      <c r="L3408" s="25"/>
      <c r="M3408" s="25"/>
      <c r="N3408" s="25"/>
      <c r="O3408" s="25"/>
    </row>
    <row r="3409" spans="9:15" s="167" customFormat="1" ht="15" customHeight="1" x14ac:dyDescent="0.25">
      <c r="I3409" s="25"/>
      <c r="J3409" s="25"/>
      <c r="K3409" s="25"/>
      <c r="L3409" s="25"/>
      <c r="M3409" s="25"/>
      <c r="N3409" s="25"/>
      <c r="O3409" s="25"/>
    </row>
    <row r="3410" spans="9:15" s="167" customFormat="1" ht="15" customHeight="1" x14ac:dyDescent="0.25">
      <c r="I3410" s="25"/>
      <c r="J3410" s="25"/>
      <c r="K3410" s="25"/>
      <c r="L3410" s="25"/>
      <c r="M3410" s="25"/>
      <c r="N3410" s="25"/>
      <c r="O3410" s="25"/>
    </row>
    <row r="3411" spans="9:15" s="167" customFormat="1" ht="15" customHeight="1" x14ac:dyDescent="0.25">
      <c r="I3411" s="25"/>
      <c r="J3411" s="25"/>
      <c r="K3411" s="25"/>
      <c r="L3411" s="25"/>
      <c r="M3411" s="25"/>
      <c r="N3411" s="25"/>
      <c r="O3411" s="25"/>
    </row>
    <row r="3412" spans="9:15" s="167" customFormat="1" ht="15" customHeight="1" x14ac:dyDescent="0.25">
      <c r="I3412" s="25"/>
      <c r="J3412" s="25"/>
      <c r="K3412" s="25"/>
      <c r="L3412" s="25"/>
      <c r="M3412" s="25"/>
      <c r="N3412" s="25"/>
      <c r="O3412" s="25"/>
    </row>
    <row r="3413" spans="9:15" s="167" customFormat="1" ht="15" customHeight="1" x14ac:dyDescent="0.25">
      <c r="I3413" s="25"/>
      <c r="J3413" s="25"/>
      <c r="K3413" s="25"/>
      <c r="L3413" s="25"/>
      <c r="M3413" s="25"/>
      <c r="N3413" s="25"/>
      <c r="O3413" s="25"/>
    </row>
    <row r="3414" spans="9:15" s="167" customFormat="1" ht="15" customHeight="1" x14ac:dyDescent="0.25">
      <c r="I3414" s="25"/>
      <c r="J3414" s="25"/>
      <c r="K3414" s="25"/>
      <c r="L3414" s="25"/>
      <c r="M3414" s="25"/>
      <c r="N3414" s="25"/>
      <c r="O3414" s="25"/>
    </row>
    <row r="3415" spans="9:15" s="167" customFormat="1" ht="15" customHeight="1" x14ac:dyDescent="0.25">
      <c r="I3415" s="25"/>
      <c r="J3415" s="25"/>
      <c r="K3415" s="25"/>
      <c r="L3415" s="25"/>
      <c r="M3415" s="25"/>
      <c r="N3415" s="25"/>
      <c r="O3415" s="25"/>
    </row>
    <row r="3416" spans="9:15" s="167" customFormat="1" ht="15" customHeight="1" x14ac:dyDescent="0.25">
      <c r="I3416" s="25"/>
      <c r="J3416" s="25"/>
      <c r="K3416" s="25"/>
      <c r="L3416" s="25"/>
      <c r="M3416" s="25"/>
      <c r="N3416" s="25"/>
      <c r="O3416" s="25"/>
    </row>
    <row r="3417" spans="9:15" s="167" customFormat="1" ht="15" customHeight="1" x14ac:dyDescent="0.25">
      <c r="I3417" s="25"/>
      <c r="J3417" s="25"/>
      <c r="K3417" s="25"/>
      <c r="L3417" s="25"/>
      <c r="M3417" s="25"/>
      <c r="N3417" s="25"/>
      <c r="O3417" s="25"/>
    </row>
    <row r="3418" spans="9:15" s="167" customFormat="1" ht="15" customHeight="1" x14ac:dyDescent="0.25">
      <c r="I3418" s="25"/>
      <c r="J3418" s="25"/>
      <c r="K3418" s="25"/>
      <c r="L3418" s="25"/>
      <c r="M3418" s="25"/>
      <c r="N3418" s="25"/>
      <c r="O3418" s="25"/>
    </row>
    <row r="3419" spans="9:15" s="167" customFormat="1" ht="15" customHeight="1" x14ac:dyDescent="0.25">
      <c r="I3419" s="25"/>
      <c r="J3419" s="25"/>
      <c r="K3419" s="25"/>
      <c r="L3419" s="25"/>
      <c r="M3419" s="25"/>
      <c r="N3419" s="25"/>
      <c r="O3419" s="25"/>
    </row>
    <row r="3420" spans="9:15" s="167" customFormat="1" ht="15" customHeight="1" x14ac:dyDescent="0.25">
      <c r="I3420" s="25"/>
      <c r="J3420" s="25"/>
      <c r="K3420" s="25"/>
      <c r="L3420" s="25"/>
      <c r="M3420" s="25"/>
      <c r="N3420" s="25"/>
      <c r="O3420" s="25"/>
    </row>
    <row r="3421" spans="9:15" s="167" customFormat="1" ht="15" customHeight="1" x14ac:dyDescent="0.25">
      <c r="I3421" s="25"/>
      <c r="J3421" s="25"/>
      <c r="K3421" s="25"/>
      <c r="L3421" s="25"/>
      <c r="M3421" s="25"/>
      <c r="N3421" s="25"/>
      <c r="O3421" s="25"/>
    </row>
    <row r="3422" spans="9:15" s="167" customFormat="1" ht="15" customHeight="1" x14ac:dyDescent="0.25">
      <c r="I3422" s="25"/>
      <c r="J3422" s="25"/>
      <c r="K3422" s="25"/>
      <c r="L3422" s="25"/>
      <c r="M3422" s="25"/>
      <c r="N3422" s="25"/>
      <c r="O3422" s="25"/>
    </row>
    <row r="3423" spans="9:15" s="167" customFormat="1" ht="15" customHeight="1" x14ac:dyDescent="0.25">
      <c r="I3423" s="25"/>
      <c r="J3423" s="25"/>
      <c r="K3423" s="25"/>
      <c r="L3423" s="25"/>
      <c r="M3423" s="25"/>
      <c r="N3423" s="25"/>
      <c r="O3423" s="25"/>
    </row>
    <row r="3424" spans="9:15" s="167" customFormat="1" ht="15" customHeight="1" x14ac:dyDescent="0.25">
      <c r="I3424" s="25"/>
      <c r="J3424" s="25"/>
      <c r="K3424" s="25"/>
      <c r="L3424" s="25"/>
      <c r="M3424" s="25"/>
      <c r="N3424" s="25"/>
      <c r="O3424" s="25"/>
    </row>
    <row r="3425" spans="9:15" s="167" customFormat="1" ht="15" customHeight="1" x14ac:dyDescent="0.25">
      <c r="I3425" s="25"/>
      <c r="J3425" s="25"/>
      <c r="K3425" s="25"/>
      <c r="L3425" s="25"/>
      <c r="M3425" s="25"/>
      <c r="N3425" s="25"/>
      <c r="O3425" s="25"/>
    </row>
    <row r="3426" spans="9:15" s="167" customFormat="1" ht="15" customHeight="1" x14ac:dyDescent="0.25">
      <c r="I3426" s="25"/>
      <c r="J3426" s="25"/>
      <c r="K3426" s="25"/>
      <c r="L3426" s="25"/>
      <c r="M3426" s="25"/>
      <c r="N3426" s="25"/>
      <c r="O3426" s="25"/>
    </row>
    <row r="3427" spans="9:15" s="167" customFormat="1" ht="15" customHeight="1" x14ac:dyDescent="0.25">
      <c r="I3427" s="25"/>
      <c r="J3427" s="25"/>
      <c r="K3427" s="25"/>
      <c r="L3427" s="25"/>
      <c r="M3427" s="25"/>
      <c r="N3427" s="25"/>
      <c r="O3427" s="25"/>
    </row>
    <row r="3428" spans="9:15" s="167" customFormat="1" ht="15" customHeight="1" x14ac:dyDescent="0.25">
      <c r="I3428" s="25"/>
      <c r="J3428" s="25"/>
      <c r="K3428" s="25"/>
      <c r="L3428" s="25"/>
      <c r="M3428" s="25"/>
      <c r="N3428" s="25"/>
      <c r="O3428" s="25"/>
    </row>
    <row r="3429" spans="9:15" s="167" customFormat="1" ht="15" customHeight="1" x14ac:dyDescent="0.25">
      <c r="I3429" s="25"/>
      <c r="J3429" s="25"/>
      <c r="K3429" s="25"/>
      <c r="L3429" s="25"/>
      <c r="M3429" s="25"/>
      <c r="N3429" s="25"/>
      <c r="O3429" s="25"/>
    </row>
    <row r="3430" spans="9:15" s="167" customFormat="1" ht="15" customHeight="1" x14ac:dyDescent="0.25">
      <c r="I3430" s="25"/>
      <c r="J3430" s="25"/>
      <c r="K3430" s="25"/>
      <c r="L3430" s="25"/>
      <c r="M3430" s="25"/>
      <c r="N3430" s="25"/>
      <c r="O3430" s="25"/>
    </row>
    <row r="3431" spans="9:15" s="167" customFormat="1" ht="15" customHeight="1" x14ac:dyDescent="0.25">
      <c r="I3431" s="25"/>
      <c r="J3431" s="25"/>
      <c r="K3431" s="25"/>
      <c r="L3431" s="25"/>
      <c r="M3431" s="25"/>
      <c r="N3431" s="25"/>
      <c r="O3431" s="25"/>
    </row>
    <row r="3432" spans="9:15" s="167" customFormat="1" ht="15" customHeight="1" x14ac:dyDescent="0.25">
      <c r="I3432" s="25"/>
      <c r="J3432" s="25"/>
      <c r="K3432" s="25"/>
      <c r="L3432" s="25"/>
      <c r="M3432" s="25"/>
      <c r="N3432" s="25"/>
      <c r="O3432" s="25"/>
    </row>
    <row r="3433" spans="9:15" s="167" customFormat="1" ht="15" customHeight="1" x14ac:dyDescent="0.25">
      <c r="I3433" s="25"/>
      <c r="J3433" s="25"/>
      <c r="K3433" s="25"/>
      <c r="L3433" s="25"/>
      <c r="M3433" s="25"/>
      <c r="N3433" s="25"/>
      <c r="O3433" s="25"/>
    </row>
    <row r="3434" spans="9:15" s="167" customFormat="1" ht="15" customHeight="1" x14ac:dyDescent="0.25">
      <c r="I3434" s="25"/>
      <c r="J3434" s="25"/>
      <c r="K3434" s="25"/>
      <c r="L3434" s="25"/>
      <c r="M3434" s="25"/>
      <c r="N3434" s="25"/>
      <c r="O3434" s="25"/>
    </row>
    <row r="3435" spans="9:15" s="167" customFormat="1" ht="15" customHeight="1" x14ac:dyDescent="0.25">
      <c r="I3435" s="25"/>
      <c r="J3435" s="25"/>
      <c r="K3435" s="25"/>
      <c r="L3435" s="25"/>
      <c r="M3435" s="25"/>
      <c r="N3435" s="25"/>
      <c r="O3435" s="25"/>
    </row>
    <row r="3436" spans="9:15" s="167" customFormat="1" ht="15" customHeight="1" x14ac:dyDescent="0.25">
      <c r="I3436" s="25"/>
      <c r="J3436" s="25"/>
      <c r="K3436" s="25"/>
      <c r="L3436" s="25"/>
      <c r="M3436" s="25"/>
      <c r="N3436" s="25"/>
      <c r="O3436" s="25"/>
    </row>
    <row r="3437" spans="9:15" s="167" customFormat="1" ht="15" customHeight="1" x14ac:dyDescent="0.25">
      <c r="I3437" s="25"/>
      <c r="J3437" s="25"/>
      <c r="K3437" s="25"/>
      <c r="L3437" s="25"/>
      <c r="M3437" s="25"/>
      <c r="N3437" s="25"/>
      <c r="O3437" s="25"/>
    </row>
    <row r="3438" spans="9:15" s="167" customFormat="1" ht="15" customHeight="1" x14ac:dyDescent="0.25">
      <c r="I3438" s="25"/>
      <c r="J3438" s="25"/>
      <c r="K3438" s="25"/>
      <c r="L3438" s="25"/>
      <c r="M3438" s="25"/>
      <c r="N3438" s="25"/>
      <c r="O3438" s="25"/>
    </row>
    <row r="3439" spans="9:15" s="167" customFormat="1" ht="15" customHeight="1" x14ac:dyDescent="0.25">
      <c r="I3439" s="25"/>
      <c r="J3439" s="25"/>
      <c r="K3439" s="25"/>
      <c r="L3439" s="25"/>
      <c r="M3439" s="25"/>
      <c r="N3439" s="25"/>
      <c r="O3439" s="25"/>
    </row>
    <row r="3440" spans="9:15" s="167" customFormat="1" ht="15" customHeight="1" x14ac:dyDescent="0.25">
      <c r="I3440" s="25"/>
      <c r="J3440" s="25"/>
      <c r="K3440" s="25"/>
      <c r="L3440" s="25"/>
      <c r="M3440" s="25"/>
      <c r="N3440" s="25"/>
      <c r="O3440" s="25"/>
    </row>
    <row r="3441" spans="9:15" s="167" customFormat="1" ht="15" customHeight="1" x14ac:dyDescent="0.25">
      <c r="I3441" s="25"/>
      <c r="J3441" s="25"/>
      <c r="K3441" s="25"/>
      <c r="L3441" s="25"/>
      <c r="M3441" s="25"/>
      <c r="N3441" s="25"/>
      <c r="O3441" s="25"/>
    </row>
    <row r="3442" spans="9:15" s="167" customFormat="1" ht="15" customHeight="1" x14ac:dyDescent="0.25">
      <c r="I3442" s="25"/>
      <c r="J3442" s="25"/>
      <c r="K3442" s="25"/>
      <c r="L3442" s="25"/>
      <c r="M3442" s="25"/>
      <c r="N3442" s="25"/>
      <c r="O3442" s="25"/>
    </row>
    <row r="3443" spans="9:15" s="167" customFormat="1" ht="15" customHeight="1" x14ac:dyDescent="0.25">
      <c r="I3443" s="25"/>
      <c r="J3443" s="25"/>
      <c r="K3443" s="25"/>
      <c r="L3443" s="25"/>
      <c r="M3443" s="25"/>
      <c r="N3443" s="25"/>
      <c r="O3443" s="25"/>
    </row>
    <row r="3444" spans="9:15" s="167" customFormat="1" ht="15" customHeight="1" x14ac:dyDescent="0.25">
      <c r="I3444" s="25"/>
      <c r="J3444" s="25"/>
      <c r="K3444" s="25"/>
      <c r="L3444" s="25"/>
      <c r="M3444" s="25"/>
      <c r="N3444" s="25"/>
      <c r="O3444" s="25"/>
    </row>
    <row r="3445" spans="9:15" s="167" customFormat="1" ht="15" customHeight="1" x14ac:dyDescent="0.25">
      <c r="I3445" s="25"/>
      <c r="J3445" s="25"/>
      <c r="K3445" s="25"/>
      <c r="L3445" s="25"/>
      <c r="M3445" s="25"/>
      <c r="N3445" s="25"/>
      <c r="O3445" s="25"/>
    </row>
    <row r="3446" spans="9:15" s="167" customFormat="1" ht="15" customHeight="1" x14ac:dyDescent="0.25">
      <c r="I3446" s="25"/>
      <c r="J3446" s="25"/>
      <c r="K3446" s="25"/>
      <c r="L3446" s="25"/>
      <c r="M3446" s="25"/>
      <c r="N3446" s="25"/>
      <c r="O3446" s="25"/>
    </row>
    <row r="3447" spans="9:15" s="167" customFormat="1" ht="15" customHeight="1" x14ac:dyDescent="0.25">
      <c r="I3447" s="25"/>
      <c r="J3447" s="25"/>
      <c r="K3447" s="25"/>
      <c r="L3447" s="25"/>
      <c r="M3447" s="25"/>
      <c r="N3447" s="25"/>
      <c r="O3447" s="25"/>
    </row>
    <row r="3448" spans="9:15" s="167" customFormat="1" ht="15" customHeight="1" x14ac:dyDescent="0.25">
      <c r="I3448" s="25"/>
      <c r="J3448" s="25"/>
      <c r="K3448" s="25"/>
      <c r="L3448" s="25"/>
      <c r="M3448" s="25"/>
      <c r="N3448" s="25"/>
      <c r="O3448" s="25"/>
    </row>
    <row r="3449" spans="9:15" s="167" customFormat="1" ht="15" customHeight="1" x14ac:dyDescent="0.25">
      <c r="I3449" s="25"/>
      <c r="J3449" s="25"/>
      <c r="K3449" s="25"/>
      <c r="L3449" s="25"/>
      <c r="M3449" s="25"/>
      <c r="N3449" s="25"/>
      <c r="O3449" s="25"/>
    </row>
    <row r="3450" spans="9:15" s="167" customFormat="1" ht="15" customHeight="1" x14ac:dyDescent="0.25">
      <c r="I3450" s="25"/>
      <c r="J3450" s="25"/>
      <c r="K3450" s="25"/>
      <c r="L3450" s="25"/>
      <c r="M3450" s="25"/>
      <c r="N3450" s="25"/>
      <c r="O3450" s="25"/>
    </row>
    <row r="3451" spans="9:15" s="167" customFormat="1" ht="15" customHeight="1" x14ac:dyDescent="0.25">
      <c r="I3451" s="25"/>
      <c r="J3451" s="25"/>
      <c r="K3451" s="25"/>
      <c r="L3451" s="25"/>
      <c r="M3451" s="25"/>
      <c r="N3451" s="25"/>
      <c r="O3451" s="25"/>
    </row>
    <row r="3452" spans="9:15" s="167" customFormat="1" ht="15" customHeight="1" x14ac:dyDescent="0.25">
      <c r="I3452" s="25"/>
      <c r="J3452" s="25"/>
      <c r="K3452" s="25"/>
      <c r="L3452" s="25"/>
      <c r="M3452" s="25"/>
      <c r="N3452" s="25"/>
      <c r="O3452" s="25"/>
    </row>
    <row r="3453" spans="9:15" s="167" customFormat="1" ht="15" customHeight="1" x14ac:dyDescent="0.25">
      <c r="I3453" s="25"/>
      <c r="J3453" s="25"/>
      <c r="K3453" s="25"/>
      <c r="L3453" s="25"/>
      <c r="M3453" s="25"/>
      <c r="N3453" s="25"/>
      <c r="O3453" s="25"/>
    </row>
    <row r="3454" spans="9:15" s="167" customFormat="1" ht="15" customHeight="1" x14ac:dyDescent="0.25">
      <c r="I3454" s="25"/>
      <c r="J3454" s="25"/>
      <c r="K3454" s="25"/>
      <c r="L3454" s="25"/>
      <c r="M3454" s="25"/>
      <c r="N3454" s="25"/>
      <c r="O3454" s="25"/>
    </row>
    <row r="3455" spans="9:15" s="167" customFormat="1" ht="15" customHeight="1" x14ac:dyDescent="0.25">
      <c r="I3455" s="25"/>
      <c r="J3455" s="25"/>
      <c r="K3455" s="25"/>
      <c r="L3455" s="25"/>
      <c r="M3455" s="25"/>
      <c r="N3455" s="25"/>
      <c r="O3455" s="25"/>
    </row>
    <row r="3456" spans="9:15" s="167" customFormat="1" ht="15" customHeight="1" x14ac:dyDescent="0.25">
      <c r="I3456" s="25"/>
      <c r="J3456" s="25"/>
      <c r="K3456" s="25"/>
      <c r="L3456" s="25"/>
      <c r="M3456" s="25"/>
      <c r="N3456" s="25"/>
      <c r="O3456" s="25"/>
    </row>
    <row r="3457" spans="9:15" s="167" customFormat="1" ht="15" customHeight="1" x14ac:dyDescent="0.25">
      <c r="I3457" s="25"/>
      <c r="J3457" s="25"/>
      <c r="K3457" s="25"/>
      <c r="L3457" s="25"/>
      <c r="M3457" s="25"/>
      <c r="N3457" s="25"/>
      <c r="O3457" s="25"/>
    </row>
    <row r="3458" spans="9:15" s="167" customFormat="1" ht="15" customHeight="1" x14ac:dyDescent="0.25">
      <c r="I3458" s="25"/>
      <c r="J3458" s="25"/>
      <c r="K3458" s="25"/>
      <c r="L3458" s="25"/>
      <c r="M3458" s="25"/>
      <c r="N3458" s="25"/>
      <c r="O3458" s="25"/>
    </row>
    <row r="3459" spans="9:15" s="167" customFormat="1" ht="15" customHeight="1" x14ac:dyDescent="0.25">
      <c r="I3459" s="25"/>
      <c r="J3459" s="25"/>
      <c r="K3459" s="25"/>
      <c r="L3459" s="25"/>
      <c r="M3459" s="25"/>
      <c r="N3459" s="25"/>
      <c r="O3459" s="25"/>
    </row>
    <row r="3460" spans="9:15" s="167" customFormat="1" ht="15" customHeight="1" x14ac:dyDescent="0.25">
      <c r="I3460" s="25"/>
      <c r="J3460" s="25"/>
      <c r="K3460" s="25"/>
      <c r="L3460" s="25"/>
      <c r="M3460" s="25"/>
      <c r="N3460" s="25"/>
      <c r="O3460" s="25"/>
    </row>
    <row r="3461" spans="9:15" s="167" customFormat="1" ht="15" customHeight="1" x14ac:dyDescent="0.25">
      <c r="I3461" s="25"/>
      <c r="J3461" s="25"/>
      <c r="K3461" s="25"/>
      <c r="L3461" s="25"/>
      <c r="M3461" s="25"/>
      <c r="N3461" s="25"/>
      <c r="O3461" s="25"/>
    </row>
    <row r="3462" spans="9:15" s="167" customFormat="1" ht="15" customHeight="1" x14ac:dyDescent="0.25">
      <c r="I3462" s="25"/>
      <c r="J3462" s="25"/>
      <c r="K3462" s="25"/>
      <c r="L3462" s="25"/>
      <c r="M3462" s="25"/>
      <c r="N3462" s="25"/>
      <c r="O3462" s="25"/>
    </row>
    <row r="3463" spans="9:15" s="167" customFormat="1" ht="15" customHeight="1" x14ac:dyDescent="0.25">
      <c r="I3463" s="25"/>
      <c r="J3463" s="25"/>
      <c r="K3463" s="25"/>
      <c r="L3463" s="25"/>
      <c r="M3463" s="25"/>
      <c r="N3463" s="25"/>
      <c r="O3463" s="25"/>
    </row>
    <row r="3464" spans="9:15" s="167" customFormat="1" ht="15" customHeight="1" x14ac:dyDescent="0.25">
      <c r="I3464" s="25"/>
      <c r="J3464" s="25"/>
      <c r="K3464" s="25"/>
      <c r="L3464" s="25"/>
      <c r="M3464" s="25"/>
      <c r="N3464" s="25"/>
      <c r="O3464" s="25"/>
    </row>
    <row r="3465" spans="9:15" s="167" customFormat="1" ht="15" customHeight="1" x14ac:dyDescent="0.25">
      <c r="I3465" s="25"/>
      <c r="J3465" s="25"/>
      <c r="K3465" s="25"/>
      <c r="L3465" s="25"/>
      <c r="M3465" s="25"/>
      <c r="N3465" s="25"/>
      <c r="O3465" s="25"/>
    </row>
    <row r="3466" spans="9:15" s="167" customFormat="1" ht="15" customHeight="1" x14ac:dyDescent="0.25">
      <c r="I3466" s="25"/>
      <c r="J3466" s="25"/>
      <c r="K3466" s="25"/>
      <c r="L3466" s="25"/>
      <c r="M3466" s="25"/>
      <c r="N3466" s="25"/>
      <c r="O3466" s="25"/>
    </row>
    <row r="3467" spans="9:15" s="167" customFormat="1" ht="15" customHeight="1" x14ac:dyDescent="0.25">
      <c r="I3467" s="25"/>
      <c r="J3467" s="25"/>
      <c r="K3467" s="25"/>
      <c r="L3467" s="25"/>
      <c r="M3467" s="25"/>
      <c r="N3467" s="25"/>
      <c r="O3467" s="25"/>
    </row>
    <row r="3468" spans="9:15" s="167" customFormat="1" ht="15" customHeight="1" x14ac:dyDescent="0.25">
      <c r="I3468" s="25"/>
      <c r="J3468" s="25"/>
      <c r="K3468" s="25"/>
      <c r="L3468" s="25"/>
      <c r="M3468" s="25"/>
      <c r="N3468" s="25"/>
      <c r="O3468" s="25"/>
    </row>
    <row r="3469" spans="9:15" s="167" customFormat="1" ht="15" customHeight="1" x14ac:dyDescent="0.25">
      <c r="I3469" s="25"/>
      <c r="J3469" s="25"/>
      <c r="K3469" s="25"/>
      <c r="L3469" s="25"/>
      <c r="M3469" s="25"/>
      <c r="N3469" s="25"/>
      <c r="O3469" s="25"/>
    </row>
    <row r="3470" spans="9:15" s="167" customFormat="1" ht="15" customHeight="1" x14ac:dyDescent="0.25">
      <c r="I3470" s="25"/>
      <c r="J3470" s="25"/>
      <c r="K3470" s="25"/>
      <c r="L3470" s="25"/>
      <c r="M3470" s="25"/>
      <c r="N3470" s="25"/>
      <c r="O3470" s="25"/>
    </row>
    <row r="3471" spans="9:15" s="167" customFormat="1" ht="15" customHeight="1" x14ac:dyDescent="0.25">
      <c r="I3471" s="25"/>
      <c r="J3471" s="25"/>
      <c r="K3471" s="25"/>
      <c r="L3471" s="25"/>
      <c r="M3471" s="25"/>
      <c r="N3471" s="25"/>
      <c r="O3471" s="25"/>
    </row>
    <row r="3472" spans="9:15" s="167" customFormat="1" ht="15" customHeight="1" x14ac:dyDescent="0.25">
      <c r="I3472" s="25"/>
      <c r="J3472" s="25"/>
      <c r="K3472" s="25"/>
      <c r="L3472" s="25"/>
      <c r="M3472" s="25"/>
      <c r="N3472" s="25"/>
      <c r="O3472" s="25"/>
    </row>
    <row r="3473" spans="9:15" s="167" customFormat="1" ht="15" customHeight="1" x14ac:dyDescent="0.25">
      <c r="I3473" s="25"/>
      <c r="J3473" s="25"/>
      <c r="K3473" s="25"/>
      <c r="L3473" s="25"/>
      <c r="M3473" s="25"/>
      <c r="N3473" s="25"/>
      <c r="O3473" s="25"/>
    </row>
    <row r="3474" spans="9:15" s="167" customFormat="1" ht="15" customHeight="1" x14ac:dyDescent="0.25">
      <c r="I3474" s="25"/>
      <c r="J3474" s="25"/>
      <c r="K3474" s="25"/>
      <c r="L3474" s="25"/>
      <c r="M3474" s="25"/>
      <c r="N3474" s="25"/>
      <c r="O3474" s="25"/>
    </row>
    <row r="3475" spans="9:15" s="167" customFormat="1" ht="15" customHeight="1" x14ac:dyDescent="0.25">
      <c r="I3475" s="25"/>
      <c r="J3475" s="25"/>
      <c r="K3475" s="25"/>
      <c r="L3475" s="25"/>
      <c r="M3475" s="25"/>
      <c r="N3475" s="25"/>
      <c r="O3475" s="25"/>
    </row>
    <row r="3476" spans="9:15" s="167" customFormat="1" ht="15" customHeight="1" x14ac:dyDescent="0.25">
      <c r="I3476" s="25"/>
      <c r="J3476" s="25"/>
      <c r="K3476" s="25"/>
      <c r="L3476" s="25"/>
      <c r="M3476" s="25"/>
      <c r="N3476" s="25"/>
      <c r="O3476" s="25"/>
    </row>
    <row r="3477" spans="9:15" s="167" customFormat="1" ht="15" customHeight="1" x14ac:dyDescent="0.25">
      <c r="I3477" s="25"/>
      <c r="J3477" s="25"/>
      <c r="K3477" s="25"/>
      <c r="L3477" s="25"/>
      <c r="M3477" s="25"/>
      <c r="N3477" s="25"/>
      <c r="O3477" s="25"/>
    </row>
    <row r="3478" spans="9:15" s="167" customFormat="1" ht="15" customHeight="1" x14ac:dyDescent="0.25">
      <c r="I3478" s="25"/>
      <c r="J3478" s="25"/>
      <c r="K3478" s="25"/>
      <c r="L3478" s="25"/>
      <c r="M3478" s="25"/>
      <c r="N3478" s="25"/>
      <c r="O3478" s="25"/>
    </row>
    <row r="3479" spans="9:15" s="167" customFormat="1" ht="15" customHeight="1" x14ac:dyDescent="0.25">
      <c r="I3479" s="25"/>
      <c r="J3479" s="25"/>
      <c r="K3479" s="25"/>
      <c r="L3479" s="25"/>
      <c r="M3479" s="25"/>
      <c r="N3479" s="25"/>
      <c r="O3479" s="25"/>
    </row>
    <row r="3480" spans="9:15" s="167" customFormat="1" ht="15" customHeight="1" x14ac:dyDescent="0.25">
      <c r="I3480" s="25"/>
      <c r="J3480" s="25"/>
      <c r="K3480" s="25"/>
      <c r="L3480" s="25"/>
      <c r="M3480" s="25"/>
      <c r="N3480" s="25"/>
      <c r="O3480" s="25"/>
    </row>
    <row r="3481" spans="9:15" s="167" customFormat="1" ht="15" customHeight="1" x14ac:dyDescent="0.25">
      <c r="I3481" s="25"/>
      <c r="J3481" s="25"/>
      <c r="K3481" s="25"/>
      <c r="L3481" s="25"/>
      <c r="M3481" s="25"/>
      <c r="N3481" s="25"/>
      <c r="O3481" s="25"/>
    </row>
    <row r="3482" spans="9:15" s="167" customFormat="1" ht="15" customHeight="1" x14ac:dyDescent="0.25">
      <c r="I3482" s="25"/>
      <c r="J3482" s="25"/>
      <c r="K3482" s="25"/>
      <c r="L3482" s="25"/>
      <c r="M3482" s="25"/>
      <c r="N3482" s="25"/>
      <c r="O3482" s="25"/>
    </row>
    <row r="3483" spans="9:15" s="167" customFormat="1" ht="15" customHeight="1" x14ac:dyDescent="0.25">
      <c r="I3483" s="25"/>
      <c r="J3483" s="25"/>
      <c r="K3483" s="25"/>
      <c r="L3483" s="25"/>
      <c r="M3483" s="25"/>
      <c r="N3483" s="25"/>
      <c r="O3483" s="25"/>
    </row>
    <row r="3484" spans="9:15" s="167" customFormat="1" ht="15" customHeight="1" x14ac:dyDescent="0.25">
      <c r="I3484" s="25"/>
      <c r="J3484" s="25"/>
      <c r="K3484" s="25"/>
      <c r="L3484" s="25"/>
      <c r="M3484" s="25"/>
      <c r="N3484" s="25"/>
      <c r="O3484" s="25"/>
    </row>
    <row r="3485" spans="9:15" s="167" customFormat="1" ht="15" customHeight="1" x14ac:dyDescent="0.25">
      <c r="I3485" s="25"/>
      <c r="J3485" s="25"/>
      <c r="K3485" s="25"/>
      <c r="L3485" s="25"/>
      <c r="M3485" s="25"/>
      <c r="N3485" s="25"/>
      <c r="O3485" s="25"/>
    </row>
    <row r="3486" spans="9:15" s="167" customFormat="1" ht="15" customHeight="1" x14ac:dyDescent="0.25">
      <c r="I3486" s="25"/>
      <c r="J3486" s="25"/>
      <c r="K3486" s="25"/>
      <c r="L3486" s="25"/>
      <c r="M3486" s="25"/>
      <c r="N3486" s="25"/>
      <c r="O3486" s="25"/>
    </row>
    <row r="3487" spans="9:15" s="167" customFormat="1" ht="15" customHeight="1" x14ac:dyDescent="0.25">
      <c r="I3487" s="25"/>
      <c r="J3487" s="25"/>
      <c r="K3487" s="25"/>
      <c r="L3487" s="25"/>
      <c r="M3487" s="25"/>
      <c r="N3487" s="25"/>
      <c r="O3487" s="25"/>
    </row>
    <row r="3488" spans="9:15" s="167" customFormat="1" ht="15" customHeight="1" x14ac:dyDescent="0.25">
      <c r="I3488" s="25"/>
      <c r="J3488" s="25"/>
      <c r="K3488" s="25"/>
      <c r="L3488" s="25"/>
      <c r="M3488" s="25"/>
      <c r="N3488" s="25"/>
      <c r="O3488" s="25"/>
    </row>
    <row r="3489" spans="9:15" s="167" customFormat="1" ht="15" customHeight="1" x14ac:dyDescent="0.25">
      <c r="I3489" s="25"/>
      <c r="J3489" s="25"/>
      <c r="K3489" s="25"/>
      <c r="L3489" s="25"/>
      <c r="M3489" s="25"/>
      <c r="N3489" s="25"/>
      <c r="O3489" s="25"/>
    </row>
    <row r="3490" spans="9:15" s="167" customFormat="1" ht="15" customHeight="1" x14ac:dyDescent="0.25">
      <c r="I3490" s="25"/>
      <c r="J3490" s="25"/>
      <c r="K3490" s="25"/>
      <c r="L3490" s="25"/>
      <c r="M3490" s="25"/>
      <c r="N3490" s="25"/>
      <c r="O3490" s="25"/>
    </row>
    <row r="3491" spans="9:15" s="167" customFormat="1" ht="15" customHeight="1" x14ac:dyDescent="0.25">
      <c r="I3491" s="25"/>
      <c r="J3491" s="25"/>
      <c r="K3491" s="25"/>
      <c r="L3491" s="25"/>
      <c r="M3491" s="25"/>
      <c r="N3491" s="25"/>
      <c r="O3491" s="25"/>
    </row>
    <row r="3492" spans="9:15" s="167" customFormat="1" ht="15" customHeight="1" x14ac:dyDescent="0.25">
      <c r="I3492" s="25"/>
      <c r="J3492" s="25"/>
      <c r="K3492" s="25"/>
      <c r="L3492" s="25"/>
      <c r="M3492" s="25"/>
      <c r="N3492" s="25"/>
      <c r="O3492" s="25"/>
    </row>
    <row r="3493" spans="9:15" s="167" customFormat="1" ht="15" customHeight="1" x14ac:dyDescent="0.25">
      <c r="I3493" s="25"/>
      <c r="J3493" s="25"/>
      <c r="K3493" s="25"/>
      <c r="L3493" s="25"/>
      <c r="M3493" s="25"/>
      <c r="N3493" s="25"/>
      <c r="O3493" s="25"/>
    </row>
    <row r="3494" spans="9:15" s="167" customFormat="1" ht="15" customHeight="1" x14ac:dyDescent="0.25">
      <c r="I3494" s="25"/>
      <c r="J3494" s="25"/>
      <c r="K3494" s="25"/>
      <c r="L3494" s="25"/>
      <c r="M3494" s="25"/>
      <c r="N3494" s="25"/>
      <c r="O3494" s="25"/>
    </row>
    <row r="3495" spans="9:15" s="167" customFormat="1" ht="15" customHeight="1" x14ac:dyDescent="0.25">
      <c r="I3495" s="25"/>
      <c r="J3495" s="25"/>
      <c r="K3495" s="25"/>
      <c r="L3495" s="25"/>
      <c r="M3495" s="25"/>
      <c r="N3495" s="25"/>
      <c r="O3495" s="25"/>
    </row>
    <row r="3496" spans="9:15" s="167" customFormat="1" ht="15" customHeight="1" x14ac:dyDescent="0.25">
      <c r="I3496" s="25"/>
      <c r="J3496" s="25"/>
      <c r="K3496" s="25"/>
      <c r="L3496" s="25"/>
      <c r="M3496" s="25"/>
      <c r="N3496" s="25"/>
      <c r="O3496" s="25"/>
    </row>
    <row r="3497" spans="9:15" s="167" customFormat="1" ht="15" customHeight="1" x14ac:dyDescent="0.25">
      <c r="I3497" s="25"/>
      <c r="J3497" s="25"/>
      <c r="K3497" s="25"/>
      <c r="L3497" s="25"/>
      <c r="M3497" s="25"/>
      <c r="N3497" s="25"/>
      <c r="O3497" s="25"/>
    </row>
    <row r="3498" spans="9:15" s="167" customFormat="1" ht="15" customHeight="1" x14ac:dyDescent="0.25">
      <c r="I3498" s="25"/>
      <c r="J3498" s="25"/>
      <c r="K3498" s="25"/>
      <c r="L3498" s="25"/>
      <c r="M3498" s="25"/>
      <c r="N3498" s="25"/>
      <c r="O3498" s="25"/>
    </row>
    <row r="3499" spans="9:15" s="167" customFormat="1" ht="15" customHeight="1" x14ac:dyDescent="0.25">
      <c r="I3499" s="25"/>
      <c r="J3499" s="25"/>
      <c r="K3499" s="25"/>
      <c r="L3499" s="25"/>
      <c r="M3499" s="25"/>
      <c r="N3499" s="25"/>
      <c r="O3499" s="25"/>
    </row>
    <row r="3500" spans="9:15" s="167" customFormat="1" ht="15" customHeight="1" x14ac:dyDescent="0.25">
      <c r="I3500" s="25"/>
      <c r="J3500" s="25"/>
      <c r="K3500" s="25"/>
      <c r="L3500" s="25"/>
      <c r="M3500" s="25"/>
      <c r="N3500" s="25"/>
      <c r="O3500" s="25"/>
    </row>
    <row r="3501" spans="9:15" s="167" customFormat="1" ht="15" customHeight="1" x14ac:dyDescent="0.25">
      <c r="I3501" s="25"/>
      <c r="J3501" s="25"/>
      <c r="K3501" s="25"/>
      <c r="L3501" s="25"/>
      <c r="M3501" s="25"/>
      <c r="N3501" s="25"/>
      <c r="O3501" s="25"/>
    </row>
    <row r="3502" spans="9:15" s="167" customFormat="1" ht="15" customHeight="1" x14ac:dyDescent="0.25">
      <c r="I3502" s="25"/>
      <c r="J3502" s="25"/>
      <c r="K3502" s="25"/>
      <c r="L3502" s="25"/>
      <c r="M3502" s="25"/>
      <c r="N3502" s="25"/>
      <c r="O3502" s="25"/>
    </row>
    <row r="3503" spans="9:15" s="167" customFormat="1" ht="15" customHeight="1" x14ac:dyDescent="0.25">
      <c r="I3503" s="25"/>
      <c r="J3503" s="25"/>
      <c r="K3503" s="25"/>
      <c r="L3503" s="25"/>
      <c r="M3503" s="25"/>
      <c r="N3503" s="25"/>
      <c r="O3503" s="25"/>
    </row>
    <row r="3504" spans="9:15" s="167" customFormat="1" ht="15" customHeight="1" x14ac:dyDescent="0.25">
      <c r="I3504" s="25"/>
      <c r="J3504" s="25"/>
      <c r="K3504" s="25"/>
      <c r="L3504" s="25"/>
      <c r="M3504" s="25"/>
      <c r="N3504" s="25"/>
      <c r="O3504" s="25"/>
    </row>
    <row r="3505" spans="9:15" s="167" customFormat="1" ht="15" customHeight="1" x14ac:dyDescent="0.25">
      <c r="I3505" s="25"/>
      <c r="J3505" s="25"/>
      <c r="K3505" s="25"/>
      <c r="L3505" s="25"/>
      <c r="M3505" s="25"/>
      <c r="N3505" s="25"/>
      <c r="O3505" s="25"/>
    </row>
    <row r="3506" spans="9:15" s="167" customFormat="1" ht="15" customHeight="1" x14ac:dyDescent="0.25">
      <c r="I3506" s="25"/>
      <c r="J3506" s="25"/>
      <c r="K3506" s="25"/>
      <c r="L3506" s="25"/>
      <c r="M3506" s="25"/>
      <c r="N3506" s="25"/>
      <c r="O3506" s="25"/>
    </row>
    <row r="3507" spans="9:15" s="167" customFormat="1" ht="15" customHeight="1" x14ac:dyDescent="0.25">
      <c r="I3507" s="25"/>
      <c r="J3507" s="25"/>
      <c r="K3507" s="25"/>
      <c r="L3507" s="25"/>
      <c r="M3507" s="25"/>
      <c r="N3507" s="25"/>
      <c r="O3507" s="25"/>
    </row>
    <row r="3508" spans="9:15" s="167" customFormat="1" ht="15" customHeight="1" x14ac:dyDescent="0.25">
      <c r="I3508" s="25"/>
      <c r="J3508" s="25"/>
      <c r="K3508" s="25"/>
      <c r="L3508" s="25"/>
      <c r="M3508" s="25"/>
      <c r="N3508" s="25"/>
      <c r="O3508" s="25"/>
    </row>
    <row r="3509" spans="9:15" s="167" customFormat="1" ht="15" customHeight="1" x14ac:dyDescent="0.25">
      <c r="I3509" s="25"/>
      <c r="J3509" s="25"/>
      <c r="K3509" s="25"/>
      <c r="L3509" s="25"/>
      <c r="M3509" s="25"/>
      <c r="N3509" s="25"/>
      <c r="O3509" s="25"/>
    </row>
    <row r="3510" spans="9:15" s="167" customFormat="1" ht="15" customHeight="1" x14ac:dyDescent="0.25">
      <c r="I3510" s="25"/>
      <c r="J3510" s="25"/>
      <c r="K3510" s="25"/>
      <c r="L3510" s="25"/>
      <c r="M3510" s="25"/>
      <c r="N3510" s="25"/>
      <c r="O3510" s="25"/>
    </row>
    <row r="3511" spans="9:15" s="167" customFormat="1" ht="15" customHeight="1" x14ac:dyDescent="0.25">
      <c r="I3511" s="25"/>
      <c r="J3511" s="25"/>
      <c r="K3511" s="25"/>
      <c r="L3511" s="25"/>
      <c r="M3511" s="25"/>
      <c r="N3511" s="25"/>
      <c r="O3511" s="25"/>
    </row>
    <row r="3512" spans="9:15" s="167" customFormat="1" ht="15" customHeight="1" x14ac:dyDescent="0.25">
      <c r="I3512" s="25"/>
      <c r="J3512" s="25"/>
      <c r="K3512" s="25"/>
      <c r="L3512" s="25"/>
      <c r="M3512" s="25"/>
      <c r="N3512" s="25"/>
      <c r="O3512" s="25"/>
    </row>
    <row r="3513" spans="9:15" s="167" customFormat="1" ht="15" customHeight="1" x14ac:dyDescent="0.25">
      <c r="I3513" s="25"/>
      <c r="J3513" s="25"/>
      <c r="K3513" s="25"/>
      <c r="L3513" s="25"/>
      <c r="M3513" s="25"/>
      <c r="N3513" s="25"/>
      <c r="O3513" s="25"/>
    </row>
    <row r="3514" spans="9:15" s="167" customFormat="1" ht="15" customHeight="1" x14ac:dyDescent="0.25">
      <c r="I3514" s="25"/>
      <c r="J3514" s="25"/>
      <c r="K3514" s="25"/>
      <c r="L3514" s="25"/>
      <c r="M3514" s="25"/>
      <c r="N3514" s="25"/>
      <c r="O3514" s="25"/>
    </row>
    <row r="3515" spans="9:15" s="167" customFormat="1" ht="15" customHeight="1" x14ac:dyDescent="0.25">
      <c r="I3515" s="25"/>
      <c r="J3515" s="25"/>
      <c r="K3515" s="25"/>
      <c r="L3515" s="25"/>
      <c r="M3515" s="25"/>
      <c r="N3515" s="25"/>
      <c r="O3515" s="25"/>
    </row>
    <row r="3516" spans="9:15" s="167" customFormat="1" ht="15" customHeight="1" x14ac:dyDescent="0.25">
      <c r="I3516" s="25"/>
      <c r="J3516" s="25"/>
      <c r="K3516" s="25"/>
      <c r="L3516" s="25"/>
      <c r="M3516" s="25"/>
      <c r="N3516" s="25"/>
      <c r="O3516" s="25"/>
    </row>
    <row r="3517" spans="9:15" s="167" customFormat="1" ht="15" customHeight="1" x14ac:dyDescent="0.25">
      <c r="I3517" s="25"/>
      <c r="J3517" s="25"/>
      <c r="K3517" s="25"/>
      <c r="L3517" s="25"/>
      <c r="M3517" s="25"/>
      <c r="N3517" s="25"/>
      <c r="O3517" s="25"/>
    </row>
    <row r="3518" spans="9:15" s="167" customFormat="1" ht="15" customHeight="1" x14ac:dyDescent="0.25">
      <c r="I3518" s="25"/>
      <c r="J3518" s="25"/>
      <c r="K3518" s="25"/>
      <c r="L3518" s="25"/>
      <c r="M3518" s="25"/>
      <c r="N3518" s="25"/>
      <c r="O3518" s="25"/>
    </row>
    <row r="3519" spans="9:15" s="167" customFormat="1" ht="15" customHeight="1" x14ac:dyDescent="0.25">
      <c r="I3519" s="25"/>
      <c r="J3519" s="25"/>
      <c r="K3519" s="25"/>
      <c r="L3519" s="25"/>
      <c r="M3519" s="25"/>
      <c r="N3519" s="25"/>
      <c r="O3519" s="25"/>
    </row>
    <row r="3520" spans="9:15" s="167" customFormat="1" ht="15" customHeight="1" x14ac:dyDescent="0.25">
      <c r="I3520" s="25"/>
      <c r="J3520" s="25"/>
      <c r="K3520" s="25"/>
      <c r="L3520" s="25"/>
      <c r="M3520" s="25"/>
      <c r="N3520" s="25"/>
      <c r="O3520" s="25"/>
    </row>
    <row r="3521" spans="9:15" s="167" customFormat="1" ht="15" customHeight="1" x14ac:dyDescent="0.25">
      <c r="I3521" s="25"/>
      <c r="J3521" s="25"/>
      <c r="K3521" s="25"/>
      <c r="L3521" s="25"/>
      <c r="M3521" s="25"/>
      <c r="N3521" s="25"/>
      <c r="O3521" s="25"/>
    </row>
    <row r="3522" spans="9:15" s="167" customFormat="1" ht="15" customHeight="1" x14ac:dyDescent="0.25">
      <c r="I3522" s="25"/>
      <c r="J3522" s="25"/>
      <c r="K3522" s="25"/>
      <c r="L3522" s="25"/>
      <c r="M3522" s="25"/>
      <c r="N3522" s="25"/>
      <c r="O3522" s="25"/>
    </row>
    <row r="3523" spans="9:15" s="167" customFormat="1" ht="15" customHeight="1" x14ac:dyDescent="0.25">
      <c r="I3523" s="25"/>
      <c r="J3523" s="25"/>
      <c r="K3523" s="25"/>
      <c r="L3523" s="25"/>
      <c r="M3523" s="25"/>
      <c r="N3523" s="25"/>
      <c r="O3523" s="25"/>
    </row>
    <row r="3524" spans="9:15" s="167" customFormat="1" ht="15" customHeight="1" x14ac:dyDescent="0.25">
      <c r="I3524" s="25"/>
      <c r="J3524" s="25"/>
      <c r="K3524" s="25"/>
      <c r="L3524" s="25"/>
      <c r="M3524" s="25"/>
      <c r="N3524" s="25"/>
      <c r="O3524" s="25"/>
    </row>
    <row r="3525" spans="9:15" s="167" customFormat="1" ht="15" customHeight="1" x14ac:dyDescent="0.25">
      <c r="I3525" s="25"/>
      <c r="J3525" s="25"/>
      <c r="K3525" s="25"/>
      <c r="L3525" s="25"/>
      <c r="M3525" s="25"/>
      <c r="N3525" s="25"/>
      <c r="O3525" s="25"/>
    </row>
    <row r="3526" spans="9:15" s="167" customFormat="1" ht="15" customHeight="1" x14ac:dyDescent="0.25">
      <c r="I3526" s="25"/>
      <c r="J3526" s="25"/>
      <c r="K3526" s="25"/>
      <c r="L3526" s="25"/>
      <c r="M3526" s="25"/>
      <c r="N3526" s="25"/>
      <c r="O3526" s="25"/>
    </row>
    <row r="3527" spans="9:15" s="167" customFormat="1" ht="15" customHeight="1" x14ac:dyDescent="0.25">
      <c r="I3527" s="25"/>
      <c r="J3527" s="25"/>
      <c r="K3527" s="25"/>
      <c r="L3527" s="25"/>
      <c r="M3527" s="25"/>
      <c r="N3527" s="25"/>
      <c r="O3527" s="25"/>
    </row>
    <row r="3528" spans="9:15" s="167" customFormat="1" ht="15" customHeight="1" x14ac:dyDescent="0.25">
      <c r="I3528" s="25"/>
      <c r="J3528" s="25"/>
      <c r="K3528" s="25"/>
      <c r="L3528" s="25"/>
      <c r="M3528" s="25"/>
      <c r="N3528" s="25"/>
      <c r="O3528" s="25"/>
    </row>
    <row r="3529" spans="9:15" s="167" customFormat="1" ht="15" customHeight="1" x14ac:dyDescent="0.25">
      <c r="I3529" s="25"/>
      <c r="J3529" s="25"/>
      <c r="K3529" s="25"/>
      <c r="L3529" s="25"/>
      <c r="M3529" s="25"/>
      <c r="N3529" s="25"/>
      <c r="O3529" s="25"/>
    </row>
    <row r="3530" spans="9:15" s="167" customFormat="1" ht="15" customHeight="1" x14ac:dyDescent="0.25">
      <c r="I3530" s="25"/>
      <c r="J3530" s="25"/>
      <c r="K3530" s="25"/>
      <c r="L3530" s="25"/>
      <c r="M3530" s="25"/>
      <c r="N3530" s="25"/>
      <c r="O3530" s="25"/>
    </row>
    <row r="3531" spans="9:15" s="167" customFormat="1" ht="15" customHeight="1" x14ac:dyDescent="0.25">
      <c r="I3531" s="25"/>
      <c r="J3531" s="25"/>
      <c r="K3531" s="25"/>
      <c r="L3531" s="25"/>
      <c r="M3531" s="25"/>
      <c r="N3531" s="25"/>
      <c r="O3531" s="25"/>
    </row>
    <row r="3532" spans="9:15" s="167" customFormat="1" ht="15" customHeight="1" x14ac:dyDescent="0.25">
      <c r="I3532" s="25"/>
      <c r="J3532" s="25"/>
      <c r="K3532" s="25"/>
      <c r="L3532" s="25"/>
      <c r="M3532" s="25"/>
      <c r="N3532" s="25"/>
      <c r="O3532" s="25"/>
    </row>
    <row r="3533" spans="9:15" s="167" customFormat="1" ht="15" customHeight="1" x14ac:dyDescent="0.25">
      <c r="I3533" s="25"/>
      <c r="J3533" s="25"/>
      <c r="K3533" s="25"/>
      <c r="L3533" s="25"/>
      <c r="M3533" s="25"/>
      <c r="N3533" s="25"/>
      <c r="O3533" s="25"/>
    </row>
    <row r="3534" spans="9:15" s="167" customFormat="1" ht="15" customHeight="1" x14ac:dyDescent="0.25">
      <c r="I3534" s="25"/>
      <c r="J3534" s="25"/>
      <c r="K3534" s="25"/>
      <c r="L3534" s="25"/>
      <c r="M3534" s="25"/>
      <c r="N3534" s="25"/>
      <c r="O3534" s="25"/>
    </row>
    <row r="3535" spans="9:15" s="167" customFormat="1" ht="15" customHeight="1" x14ac:dyDescent="0.25">
      <c r="I3535" s="25"/>
      <c r="J3535" s="25"/>
      <c r="K3535" s="25"/>
      <c r="L3535" s="25"/>
      <c r="M3535" s="25"/>
      <c r="N3535" s="25"/>
      <c r="O3535" s="25"/>
    </row>
    <row r="3536" spans="9:15" s="167" customFormat="1" ht="15" customHeight="1" x14ac:dyDescent="0.25">
      <c r="I3536" s="25"/>
      <c r="J3536" s="25"/>
      <c r="K3536" s="25"/>
      <c r="L3536" s="25"/>
      <c r="M3536" s="25"/>
      <c r="N3536" s="25"/>
      <c r="O3536" s="25"/>
    </row>
    <row r="3537" spans="9:15" s="167" customFormat="1" ht="15" customHeight="1" x14ac:dyDescent="0.25">
      <c r="I3537" s="25"/>
      <c r="J3537" s="25"/>
      <c r="K3537" s="25"/>
      <c r="L3537" s="25"/>
      <c r="M3537" s="25"/>
      <c r="N3537" s="25"/>
      <c r="O3537" s="25"/>
    </row>
    <row r="3538" spans="9:15" s="167" customFormat="1" ht="15" customHeight="1" x14ac:dyDescent="0.25">
      <c r="I3538" s="25"/>
      <c r="J3538" s="25"/>
      <c r="K3538" s="25"/>
      <c r="L3538" s="25"/>
      <c r="M3538" s="25"/>
      <c r="N3538" s="25"/>
      <c r="O3538" s="25"/>
    </row>
    <row r="3539" spans="9:15" s="167" customFormat="1" ht="15" customHeight="1" x14ac:dyDescent="0.25">
      <c r="I3539" s="25"/>
      <c r="J3539" s="25"/>
      <c r="K3539" s="25"/>
      <c r="L3539" s="25"/>
      <c r="M3539" s="25"/>
      <c r="N3539" s="25"/>
      <c r="O3539" s="25"/>
    </row>
    <row r="3540" spans="9:15" s="167" customFormat="1" ht="15" customHeight="1" x14ac:dyDescent="0.25">
      <c r="I3540" s="25"/>
      <c r="J3540" s="25"/>
      <c r="K3540" s="25"/>
      <c r="L3540" s="25"/>
      <c r="M3540" s="25"/>
      <c r="N3540" s="25"/>
      <c r="O3540" s="25"/>
    </row>
    <row r="3541" spans="9:15" s="167" customFormat="1" ht="15" customHeight="1" x14ac:dyDescent="0.25">
      <c r="I3541" s="25"/>
      <c r="J3541" s="25"/>
      <c r="K3541" s="25"/>
      <c r="L3541" s="25"/>
      <c r="M3541" s="25"/>
      <c r="N3541" s="25"/>
      <c r="O3541" s="25"/>
    </row>
    <row r="3542" spans="9:15" s="167" customFormat="1" ht="15" customHeight="1" x14ac:dyDescent="0.25">
      <c r="I3542" s="25"/>
      <c r="J3542" s="25"/>
      <c r="K3542" s="25"/>
      <c r="L3542" s="25"/>
      <c r="M3542" s="25"/>
      <c r="N3542" s="25"/>
      <c r="O3542" s="25"/>
    </row>
    <row r="3543" spans="9:15" s="167" customFormat="1" ht="15" customHeight="1" x14ac:dyDescent="0.25">
      <c r="I3543" s="25"/>
      <c r="J3543" s="25"/>
      <c r="K3543" s="25"/>
      <c r="L3543" s="25"/>
      <c r="M3543" s="25"/>
      <c r="N3543" s="25"/>
      <c r="O3543" s="25"/>
    </row>
    <row r="3544" spans="9:15" s="167" customFormat="1" ht="15" customHeight="1" x14ac:dyDescent="0.25">
      <c r="I3544" s="25"/>
      <c r="J3544" s="25"/>
      <c r="K3544" s="25"/>
      <c r="L3544" s="25"/>
      <c r="M3544" s="25"/>
      <c r="N3544" s="25"/>
      <c r="O3544" s="25"/>
    </row>
    <row r="3545" spans="9:15" s="167" customFormat="1" ht="15" customHeight="1" x14ac:dyDescent="0.25">
      <c r="I3545" s="25"/>
      <c r="J3545" s="25"/>
      <c r="K3545" s="25"/>
      <c r="L3545" s="25"/>
      <c r="M3545" s="25"/>
      <c r="N3545" s="25"/>
      <c r="O3545" s="25"/>
    </row>
    <row r="3546" spans="9:15" s="167" customFormat="1" ht="15" customHeight="1" x14ac:dyDescent="0.25">
      <c r="I3546" s="25"/>
      <c r="J3546" s="25"/>
      <c r="K3546" s="25"/>
      <c r="L3546" s="25"/>
      <c r="M3546" s="25"/>
      <c r="N3546" s="25"/>
      <c r="O3546" s="25"/>
    </row>
    <row r="3547" spans="9:15" s="167" customFormat="1" ht="15" customHeight="1" x14ac:dyDescent="0.25">
      <c r="I3547" s="25"/>
      <c r="J3547" s="25"/>
      <c r="K3547" s="25"/>
      <c r="L3547" s="25"/>
      <c r="M3547" s="25"/>
      <c r="N3547" s="25"/>
      <c r="O3547" s="25"/>
    </row>
    <row r="3548" spans="9:15" s="167" customFormat="1" ht="15" customHeight="1" x14ac:dyDescent="0.25">
      <c r="I3548" s="25"/>
      <c r="J3548" s="25"/>
      <c r="K3548" s="25"/>
      <c r="L3548" s="25"/>
      <c r="M3548" s="25"/>
      <c r="N3548" s="25"/>
      <c r="O3548" s="25"/>
    </row>
    <row r="3549" spans="9:15" s="167" customFormat="1" ht="15" customHeight="1" x14ac:dyDescent="0.25">
      <c r="I3549" s="25"/>
      <c r="J3549" s="25"/>
      <c r="K3549" s="25"/>
      <c r="L3549" s="25"/>
      <c r="M3549" s="25"/>
      <c r="N3549" s="25"/>
      <c r="O3549" s="25"/>
    </row>
    <row r="3550" spans="9:15" s="167" customFormat="1" ht="15" customHeight="1" x14ac:dyDescent="0.25">
      <c r="I3550" s="25"/>
      <c r="J3550" s="25"/>
      <c r="K3550" s="25"/>
      <c r="L3550" s="25"/>
      <c r="M3550" s="25"/>
      <c r="N3550" s="25"/>
      <c r="O3550" s="25"/>
    </row>
    <row r="3551" spans="9:15" s="167" customFormat="1" ht="15" customHeight="1" x14ac:dyDescent="0.25">
      <c r="I3551" s="25"/>
      <c r="J3551" s="25"/>
      <c r="K3551" s="25"/>
      <c r="L3551" s="25"/>
      <c r="M3551" s="25"/>
      <c r="N3551" s="25"/>
      <c r="O3551" s="25"/>
    </row>
    <row r="3552" spans="9:15" s="167" customFormat="1" ht="15" customHeight="1" x14ac:dyDescent="0.25">
      <c r="I3552" s="25"/>
      <c r="J3552" s="25"/>
      <c r="K3552" s="25"/>
      <c r="L3552" s="25"/>
      <c r="M3552" s="25"/>
      <c r="N3552" s="25"/>
      <c r="O3552" s="25"/>
    </row>
    <row r="3553" spans="9:15" s="167" customFormat="1" ht="15" customHeight="1" x14ac:dyDescent="0.25">
      <c r="I3553" s="25"/>
      <c r="J3553" s="25"/>
      <c r="K3553" s="25"/>
      <c r="L3553" s="25"/>
      <c r="M3553" s="25"/>
      <c r="N3553" s="25"/>
      <c r="O3553" s="25"/>
    </row>
    <row r="3554" spans="9:15" s="167" customFormat="1" ht="15" customHeight="1" x14ac:dyDescent="0.25">
      <c r="I3554" s="25"/>
      <c r="J3554" s="25"/>
      <c r="K3554" s="25"/>
      <c r="L3554" s="25"/>
      <c r="M3554" s="25"/>
      <c r="N3554" s="25"/>
      <c r="O3554" s="25"/>
    </row>
    <row r="3555" spans="9:15" s="167" customFormat="1" ht="15" customHeight="1" x14ac:dyDescent="0.25">
      <c r="I3555" s="25"/>
      <c r="J3555" s="25"/>
      <c r="K3555" s="25"/>
      <c r="L3555" s="25"/>
      <c r="M3555" s="25"/>
      <c r="N3555" s="25"/>
      <c r="O3555" s="25"/>
    </row>
    <row r="3556" spans="9:15" s="167" customFormat="1" ht="15" customHeight="1" x14ac:dyDescent="0.25">
      <c r="I3556" s="25"/>
      <c r="J3556" s="25"/>
      <c r="K3556" s="25"/>
      <c r="L3556" s="25"/>
      <c r="M3556" s="25"/>
      <c r="N3556" s="25"/>
      <c r="O3556" s="25"/>
    </row>
    <row r="3557" spans="9:15" s="167" customFormat="1" ht="15" customHeight="1" x14ac:dyDescent="0.25">
      <c r="I3557" s="25"/>
      <c r="J3557" s="25"/>
      <c r="K3557" s="25"/>
      <c r="L3557" s="25"/>
      <c r="M3557" s="25"/>
      <c r="N3557" s="25"/>
      <c r="O3557" s="25"/>
    </row>
    <row r="3558" spans="9:15" s="167" customFormat="1" ht="15" customHeight="1" x14ac:dyDescent="0.25">
      <c r="I3558" s="25"/>
      <c r="J3558" s="25"/>
      <c r="K3558" s="25"/>
      <c r="L3558" s="25"/>
      <c r="M3558" s="25"/>
      <c r="N3558" s="25"/>
      <c r="O3558" s="25"/>
    </row>
    <row r="3559" spans="9:15" s="167" customFormat="1" ht="15" customHeight="1" x14ac:dyDescent="0.25">
      <c r="I3559" s="25"/>
      <c r="J3559" s="25"/>
      <c r="K3559" s="25"/>
      <c r="L3559" s="25"/>
      <c r="M3559" s="25"/>
      <c r="N3559" s="25"/>
      <c r="O3559" s="25"/>
    </row>
    <row r="3560" spans="9:15" s="167" customFormat="1" ht="15" customHeight="1" x14ac:dyDescent="0.25">
      <c r="I3560" s="25"/>
      <c r="J3560" s="25"/>
      <c r="K3560" s="25"/>
      <c r="L3560" s="25"/>
      <c r="M3560" s="25"/>
      <c r="N3560" s="25"/>
      <c r="O3560" s="25"/>
    </row>
    <row r="3561" spans="9:15" s="167" customFormat="1" ht="15" customHeight="1" x14ac:dyDescent="0.25">
      <c r="I3561" s="25"/>
      <c r="J3561" s="25"/>
      <c r="K3561" s="25"/>
      <c r="L3561" s="25"/>
      <c r="M3561" s="25"/>
      <c r="N3561" s="25"/>
      <c r="O3561" s="25"/>
    </row>
    <row r="3562" spans="9:15" s="167" customFormat="1" ht="15" customHeight="1" x14ac:dyDescent="0.25">
      <c r="I3562" s="25"/>
      <c r="J3562" s="25"/>
      <c r="K3562" s="25"/>
      <c r="L3562" s="25"/>
      <c r="M3562" s="25"/>
      <c r="N3562" s="25"/>
      <c r="O3562" s="25"/>
    </row>
    <row r="3563" spans="9:15" s="167" customFormat="1" ht="15" customHeight="1" x14ac:dyDescent="0.25">
      <c r="I3563" s="25"/>
      <c r="J3563" s="25"/>
      <c r="K3563" s="25"/>
      <c r="L3563" s="25"/>
      <c r="M3563" s="25"/>
      <c r="N3563" s="25"/>
      <c r="O3563" s="25"/>
    </row>
    <row r="3564" spans="9:15" s="167" customFormat="1" ht="15" customHeight="1" x14ac:dyDescent="0.25">
      <c r="I3564" s="25"/>
      <c r="J3564" s="25"/>
      <c r="K3564" s="25"/>
      <c r="L3564" s="25"/>
      <c r="M3564" s="25"/>
      <c r="N3564" s="25"/>
      <c r="O3564" s="25"/>
    </row>
    <row r="3565" spans="9:15" s="167" customFormat="1" ht="15" customHeight="1" x14ac:dyDescent="0.25">
      <c r="I3565" s="25"/>
      <c r="J3565" s="25"/>
      <c r="K3565" s="25"/>
      <c r="L3565" s="25"/>
      <c r="M3565" s="25"/>
      <c r="N3565" s="25"/>
      <c r="O3565" s="25"/>
    </row>
    <row r="3566" spans="9:15" s="167" customFormat="1" ht="15" customHeight="1" x14ac:dyDescent="0.25">
      <c r="I3566" s="25"/>
      <c r="J3566" s="25"/>
      <c r="K3566" s="25"/>
      <c r="L3566" s="25"/>
      <c r="M3566" s="25"/>
      <c r="N3566" s="25"/>
      <c r="O3566" s="25"/>
    </row>
    <row r="3567" spans="9:15" s="167" customFormat="1" ht="15" customHeight="1" x14ac:dyDescent="0.25">
      <c r="I3567" s="25"/>
      <c r="J3567" s="25"/>
      <c r="K3567" s="25"/>
      <c r="L3567" s="25"/>
      <c r="M3567" s="25"/>
      <c r="N3567" s="25"/>
      <c r="O3567" s="25"/>
    </row>
    <row r="3568" spans="9:15" s="167" customFormat="1" ht="15" customHeight="1" x14ac:dyDescent="0.25">
      <c r="I3568" s="25"/>
      <c r="J3568" s="25"/>
      <c r="K3568" s="25"/>
      <c r="L3568" s="25"/>
      <c r="M3568" s="25"/>
      <c r="N3568" s="25"/>
      <c r="O3568" s="25"/>
    </row>
    <row r="3569" spans="9:15" s="167" customFormat="1" ht="15" customHeight="1" x14ac:dyDescent="0.25">
      <c r="I3569" s="25"/>
      <c r="J3569" s="25"/>
      <c r="K3569" s="25"/>
      <c r="L3569" s="25"/>
      <c r="M3569" s="25"/>
      <c r="N3569" s="25"/>
      <c r="O3569" s="25"/>
    </row>
    <row r="3570" spans="9:15" s="167" customFormat="1" ht="15" customHeight="1" x14ac:dyDescent="0.25">
      <c r="I3570" s="25"/>
      <c r="J3570" s="25"/>
      <c r="K3570" s="25"/>
      <c r="L3570" s="25"/>
      <c r="M3570" s="25"/>
      <c r="N3570" s="25"/>
      <c r="O3570" s="25"/>
    </row>
    <row r="3571" spans="9:15" s="167" customFormat="1" ht="15" customHeight="1" x14ac:dyDescent="0.25">
      <c r="I3571" s="25"/>
      <c r="J3571" s="25"/>
      <c r="K3571" s="25"/>
      <c r="L3571" s="25"/>
      <c r="M3571" s="25"/>
      <c r="N3571" s="25"/>
      <c r="O3571" s="25"/>
    </row>
    <row r="3572" spans="9:15" s="167" customFormat="1" ht="15" customHeight="1" x14ac:dyDescent="0.25">
      <c r="I3572" s="25"/>
      <c r="J3572" s="25"/>
      <c r="K3572" s="25"/>
      <c r="L3572" s="25"/>
      <c r="M3572" s="25"/>
      <c r="N3572" s="25"/>
      <c r="O3572" s="25"/>
    </row>
    <row r="3573" spans="9:15" s="167" customFormat="1" ht="15" customHeight="1" x14ac:dyDescent="0.25">
      <c r="I3573" s="25"/>
      <c r="J3573" s="25"/>
      <c r="K3573" s="25"/>
      <c r="L3573" s="25"/>
      <c r="M3573" s="25"/>
      <c r="N3573" s="25"/>
      <c r="O3573" s="25"/>
    </row>
    <row r="3574" spans="9:15" s="167" customFormat="1" ht="15" customHeight="1" x14ac:dyDescent="0.25">
      <c r="I3574" s="25"/>
      <c r="J3574" s="25"/>
      <c r="K3574" s="25"/>
      <c r="L3574" s="25"/>
      <c r="M3574" s="25"/>
      <c r="N3574" s="25"/>
      <c r="O3574" s="25"/>
    </row>
    <row r="3575" spans="9:15" s="167" customFormat="1" ht="15" customHeight="1" x14ac:dyDescent="0.25">
      <c r="I3575" s="25"/>
      <c r="J3575" s="25"/>
      <c r="K3575" s="25"/>
      <c r="L3575" s="25"/>
      <c r="M3575" s="25"/>
      <c r="N3575" s="25"/>
      <c r="O3575" s="25"/>
    </row>
    <row r="3576" spans="9:15" s="167" customFormat="1" ht="15" customHeight="1" x14ac:dyDescent="0.25">
      <c r="I3576" s="25"/>
      <c r="J3576" s="25"/>
      <c r="K3576" s="25"/>
      <c r="L3576" s="25"/>
      <c r="M3576" s="25"/>
      <c r="N3576" s="25"/>
      <c r="O3576" s="25"/>
    </row>
    <row r="3577" spans="9:15" s="167" customFormat="1" ht="15" customHeight="1" x14ac:dyDescent="0.25">
      <c r="I3577" s="25"/>
      <c r="J3577" s="25"/>
      <c r="K3577" s="25"/>
      <c r="L3577" s="25"/>
      <c r="M3577" s="25"/>
      <c r="N3577" s="25"/>
      <c r="O3577" s="25"/>
    </row>
    <row r="3578" spans="9:15" s="167" customFormat="1" ht="15" customHeight="1" x14ac:dyDescent="0.25">
      <c r="I3578" s="25"/>
      <c r="J3578" s="25"/>
      <c r="K3578" s="25"/>
      <c r="L3578" s="25"/>
      <c r="M3578" s="25"/>
      <c r="N3578" s="25"/>
      <c r="O3578" s="25"/>
    </row>
    <row r="3579" spans="9:15" s="167" customFormat="1" ht="15" customHeight="1" x14ac:dyDescent="0.25">
      <c r="I3579" s="25"/>
      <c r="J3579" s="25"/>
      <c r="K3579" s="25"/>
      <c r="L3579" s="25"/>
      <c r="M3579" s="25"/>
      <c r="N3579" s="25"/>
      <c r="O3579" s="25"/>
    </row>
    <row r="3580" spans="9:15" s="167" customFormat="1" ht="15" customHeight="1" x14ac:dyDescent="0.25">
      <c r="I3580" s="25"/>
      <c r="J3580" s="25"/>
      <c r="K3580" s="25"/>
      <c r="L3580" s="25"/>
      <c r="M3580" s="25"/>
      <c r="N3580" s="25"/>
      <c r="O3580" s="25"/>
    </row>
    <row r="3581" spans="9:15" s="167" customFormat="1" ht="15" customHeight="1" x14ac:dyDescent="0.25">
      <c r="I3581" s="25"/>
      <c r="J3581" s="25"/>
      <c r="K3581" s="25"/>
      <c r="L3581" s="25"/>
      <c r="M3581" s="25"/>
      <c r="N3581" s="25"/>
      <c r="O3581" s="25"/>
    </row>
    <row r="3582" spans="9:15" s="167" customFormat="1" ht="15" customHeight="1" x14ac:dyDescent="0.25">
      <c r="I3582" s="25"/>
      <c r="J3582" s="25"/>
      <c r="K3582" s="25"/>
      <c r="L3582" s="25"/>
      <c r="M3582" s="25"/>
      <c r="N3582" s="25"/>
      <c r="O3582" s="25"/>
    </row>
    <row r="3583" spans="9:15" s="167" customFormat="1" ht="15" customHeight="1" x14ac:dyDescent="0.25">
      <c r="I3583" s="25"/>
      <c r="J3583" s="25"/>
      <c r="K3583" s="25"/>
      <c r="L3583" s="25"/>
      <c r="M3583" s="25"/>
      <c r="N3583" s="25"/>
      <c r="O3583" s="25"/>
    </row>
    <row r="3584" spans="9:15" s="167" customFormat="1" ht="15" customHeight="1" x14ac:dyDescent="0.25">
      <c r="I3584" s="25"/>
      <c r="J3584" s="25"/>
      <c r="K3584" s="25"/>
      <c r="L3584" s="25"/>
      <c r="M3584" s="25"/>
      <c r="N3584" s="25"/>
      <c r="O3584" s="25"/>
    </row>
    <row r="3585" spans="9:15" s="167" customFormat="1" ht="15" customHeight="1" x14ac:dyDescent="0.25">
      <c r="I3585" s="25"/>
      <c r="J3585" s="25"/>
      <c r="K3585" s="25"/>
      <c r="L3585" s="25"/>
      <c r="M3585" s="25"/>
      <c r="N3585" s="25"/>
      <c r="O3585" s="25"/>
    </row>
    <row r="3586" spans="9:15" s="167" customFormat="1" ht="15" customHeight="1" x14ac:dyDescent="0.25">
      <c r="I3586" s="25"/>
      <c r="J3586" s="25"/>
      <c r="K3586" s="25"/>
      <c r="L3586" s="25"/>
      <c r="M3586" s="25"/>
      <c r="N3586" s="25"/>
      <c r="O3586" s="25"/>
    </row>
    <row r="3587" spans="9:15" s="167" customFormat="1" ht="15" customHeight="1" x14ac:dyDescent="0.25">
      <c r="I3587" s="25"/>
      <c r="J3587" s="25"/>
      <c r="K3587" s="25"/>
      <c r="L3587" s="25"/>
      <c r="M3587" s="25"/>
      <c r="N3587" s="25"/>
      <c r="O3587" s="25"/>
    </row>
    <row r="3588" spans="9:15" s="167" customFormat="1" ht="15" customHeight="1" x14ac:dyDescent="0.25">
      <c r="I3588" s="25"/>
      <c r="J3588" s="25"/>
      <c r="K3588" s="25"/>
      <c r="L3588" s="25"/>
      <c r="M3588" s="25"/>
      <c r="N3588" s="25"/>
      <c r="O3588" s="25"/>
    </row>
    <row r="3589" spans="9:15" s="167" customFormat="1" ht="15" customHeight="1" x14ac:dyDescent="0.25">
      <c r="I3589" s="25"/>
      <c r="J3589" s="25"/>
      <c r="K3589" s="25"/>
      <c r="L3589" s="25"/>
      <c r="M3589" s="25"/>
      <c r="N3589" s="25"/>
      <c r="O3589" s="25"/>
    </row>
    <row r="3590" spans="9:15" s="167" customFormat="1" ht="15" customHeight="1" x14ac:dyDescent="0.25">
      <c r="I3590" s="25"/>
      <c r="J3590" s="25"/>
      <c r="K3590" s="25"/>
      <c r="L3590" s="25"/>
      <c r="M3590" s="25"/>
      <c r="N3590" s="25"/>
      <c r="O3590" s="25"/>
    </row>
    <row r="3591" spans="9:15" s="167" customFormat="1" ht="15" customHeight="1" x14ac:dyDescent="0.25">
      <c r="I3591" s="25"/>
      <c r="J3591" s="25"/>
      <c r="K3591" s="25"/>
      <c r="L3591" s="25"/>
      <c r="M3591" s="25"/>
      <c r="N3591" s="25"/>
      <c r="O3591" s="25"/>
    </row>
    <row r="3592" spans="9:15" s="167" customFormat="1" ht="15" customHeight="1" x14ac:dyDescent="0.25">
      <c r="I3592" s="25"/>
      <c r="J3592" s="25"/>
      <c r="K3592" s="25"/>
      <c r="L3592" s="25"/>
      <c r="M3592" s="25"/>
      <c r="N3592" s="25"/>
      <c r="O3592" s="25"/>
    </row>
    <row r="3593" spans="9:15" s="167" customFormat="1" ht="15" customHeight="1" x14ac:dyDescent="0.25">
      <c r="I3593" s="25"/>
      <c r="J3593" s="25"/>
      <c r="K3593" s="25"/>
      <c r="L3593" s="25"/>
      <c r="M3593" s="25"/>
      <c r="N3593" s="25"/>
      <c r="O3593" s="25"/>
    </row>
    <row r="3594" spans="9:15" s="167" customFormat="1" ht="15" customHeight="1" x14ac:dyDescent="0.25">
      <c r="I3594" s="25"/>
      <c r="J3594" s="25"/>
      <c r="K3594" s="25"/>
      <c r="L3594" s="25"/>
      <c r="M3594" s="25"/>
      <c r="N3594" s="25"/>
      <c r="O3594" s="25"/>
    </row>
    <row r="3595" spans="9:15" s="167" customFormat="1" ht="15" customHeight="1" x14ac:dyDescent="0.25">
      <c r="I3595" s="25"/>
      <c r="J3595" s="25"/>
      <c r="K3595" s="25"/>
      <c r="L3595" s="25"/>
      <c r="M3595" s="25"/>
      <c r="N3595" s="25"/>
      <c r="O3595" s="25"/>
    </row>
    <row r="3596" spans="9:15" s="167" customFormat="1" ht="15" customHeight="1" x14ac:dyDescent="0.25">
      <c r="I3596" s="25"/>
      <c r="J3596" s="25"/>
      <c r="K3596" s="25"/>
      <c r="L3596" s="25"/>
      <c r="M3596" s="25"/>
      <c r="N3596" s="25"/>
      <c r="O3596" s="25"/>
    </row>
    <row r="3597" spans="9:15" s="167" customFormat="1" ht="15" customHeight="1" x14ac:dyDescent="0.25">
      <c r="I3597" s="25"/>
      <c r="J3597" s="25"/>
      <c r="K3597" s="25"/>
      <c r="L3597" s="25"/>
      <c r="M3597" s="25"/>
      <c r="N3597" s="25"/>
      <c r="O3597" s="25"/>
    </row>
    <row r="3598" spans="9:15" s="167" customFormat="1" ht="15" customHeight="1" x14ac:dyDescent="0.25">
      <c r="I3598" s="25"/>
      <c r="J3598" s="25"/>
      <c r="K3598" s="25"/>
      <c r="L3598" s="25"/>
      <c r="M3598" s="25"/>
      <c r="N3598" s="25"/>
      <c r="O3598" s="25"/>
    </row>
    <row r="3599" spans="9:15" s="167" customFormat="1" ht="15" customHeight="1" x14ac:dyDescent="0.25">
      <c r="I3599" s="25"/>
      <c r="J3599" s="25"/>
      <c r="K3599" s="25"/>
      <c r="L3599" s="25"/>
      <c r="M3599" s="25"/>
      <c r="N3599" s="25"/>
      <c r="O3599" s="25"/>
    </row>
    <row r="3600" spans="9:15" s="167" customFormat="1" ht="15" customHeight="1" x14ac:dyDescent="0.25">
      <c r="I3600" s="25"/>
      <c r="J3600" s="25"/>
      <c r="K3600" s="25"/>
      <c r="L3600" s="25"/>
      <c r="M3600" s="25"/>
      <c r="N3600" s="25"/>
      <c r="O3600" s="25"/>
    </row>
    <row r="3601" spans="9:15" s="167" customFormat="1" ht="15" customHeight="1" x14ac:dyDescent="0.25">
      <c r="I3601" s="25"/>
      <c r="J3601" s="25"/>
      <c r="K3601" s="25"/>
      <c r="L3601" s="25"/>
      <c r="M3601" s="25"/>
      <c r="N3601" s="25"/>
      <c r="O3601" s="25"/>
    </row>
    <row r="3602" spans="9:15" s="167" customFormat="1" ht="15" customHeight="1" x14ac:dyDescent="0.25">
      <c r="I3602" s="25"/>
      <c r="J3602" s="25"/>
      <c r="K3602" s="25"/>
      <c r="L3602" s="25"/>
      <c r="M3602" s="25"/>
      <c r="N3602" s="25"/>
      <c r="O3602" s="25"/>
    </row>
    <row r="3603" spans="9:15" s="167" customFormat="1" ht="15" customHeight="1" x14ac:dyDescent="0.25">
      <c r="I3603" s="25"/>
      <c r="J3603" s="25"/>
      <c r="K3603" s="25"/>
      <c r="L3603" s="25"/>
      <c r="M3603" s="25"/>
      <c r="N3603" s="25"/>
      <c r="O3603" s="25"/>
    </row>
    <row r="3604" spans="9:15" s="167" customFormat="1" ht="15" customHeight="1" x14ac:dyDescent="0.25">
      <c r="I3604" s="25"/>
      <c r="J3604" s="25"/>
      <c r="K3604" s="25"/>
      <c r="L3604" s="25"/>
      <c r="M3604" s="25"/>
      <c r="N3604" s="25"/>
      <c r="O3604" s="25"/>
    </row>
    <row r="3605" spans="9:15" s="167" customFormat="1" ht="15" customHeight="1" x14ac:dyDescent="0.25">
      <c r="I3605" s="25"/>
      <c r="J3605" s="25"/>
      <c r="K3605" s="25"/>
      <c r="L3605" s="25"/>
      <c r="M3605" s="25"/>
      <c r="N3605" s="25"/>
      <c r="O3605" s="25"/>
    </row>
    <row r="3606" spans="9:15" s="167" customFormat="1" ht="15" customHeight="1" x14ac:dyDescent="0.25">
      <c r="I3606" s="25"/>
      <c r="J3606" s="25"/>
      <c r="K3606" s="25"/>
      <c r="L3606" s="25"/>
      <c r="M3606" s="25"/>
      <c r="N3606" s="25"/>
      <c r="O3606" s="25"/>
    </row>
    <row r="3607" spans="9:15" s="167" customFormat="1" ht="15" customHeight="1" x14ac:dyDescent="0.25">
      <c r="I3607" s="25"/>
      <c r="J3607" s="25"/>
      <c r="K3607" s="25"/>
      <c r="L3607" s="25"/>
      <c r="M3607" s="25"/>
      <c r="N3607" s="25"/>
      <c r="O3607" s="25"/>
    </row>
    <row r="3608" spans="9:15" s="167" customFormat="1" ht="15" customHeight="1" x14ac:dyDescent="0.25">
      <c r="I3608" s="25"/>
      <c r="J3608" s="25"/>
      <c r="K3608" s="25"/>
      <c r="L3608" s="25"/>
      <c r="M3608" s="25"/>
      <c r="N3608" s="25"/>
      <c r="O3608" s="25"/>
    </row>
    <row r="3609" spans="9:15" s="167" customFormat="1" ht="15" customHeight="1" x14ac:dyDescent="0.25">
      <c r="I3609" s="25"/>
      <c r="J3609" s="25"/>
      <c r="K3609" s="25"/>
      <c r="L3609" s="25"/>
      <c r="M3609" s="25"/>
      <c r="N3609" s="25"/>
      <c r="O3609" s="25"/>
    </row>
    <row r="3610" spans="9:15" s="167" customFormat="1" ht="15" customHeight="1" x14ac:dyDescent="0.25">
      <c r="I3610" s="25"/>
      <c r="J3610" s="25"/>
      <c r="K3610" s="25"/>
      <c r="L3610" s="25"/>
      <c r="M3610" s="25"/>
      <c r="N3610" s="25"/>
      <c r="O3610" s="25"/>
    </row>
    <row r="3611" spans="9:15" s="167" customFormat="1" ht="15" customHeight="1" x14ac:dyDescent="0.25">
      <c r="I3611" s="25"/>
      <c r="J3611" s="25"/>
      <c r="K3611" s="25"/>
      <c r="L3611" s="25"/>
      <c r="M3611" s="25"/>
      <c r="N3611" s="25"/>
      <c r="O3611" s="25"/>
    </row>
    <row r="3612" spans="9:15" s="167" customFormat="1" ht="15" customHeight="1" x14ac:dyDescent="0.25">
      <c r="I3612" s="25"/>
      <c r="J3612" s="25"/>
      <c r="K3612" s="25"/>
      <c r="L3612" s="25"/>
      <c r="M3612" s="25"/>
      <c r="N3612" s="25"/>
      <c r="O3612" s="25"/>
    </row>
    <row r="3613" spans="9:15" s="167" customFormat="1" ht="15" customHeight="1" x14ac:dyDescent="0.25">
      <c r="I3613" s="25"/>
      <c r="J3613" s="25"/>
      <c r="K3613" s="25"/>
      <c r="L3613" s="25"/>
      <c r="M3613" s="25"/>
      <c r="N3613" s="25"/>
      <c r="O3613" s="25"/>
    </row>
    <row r="3614" spans="9:15" s="167" customFormat="1" ht="15" customHeight="1" x14ac:dyDescent="0.25">
      <c r="I3614" s="25"/>
      <c r="J3614" s="25"/>
      <c r="K3614" s="25"/>
      <c r="L3614" s="25"/>
      <c r="M3614" s="25"/>
      <c r="N3614" s="25"/>
      <c r="O3614" s="25"/>
    </row>
    <row r="3615" spans="9:15" s="167" customFormat="1" ht="15" customHeight="1" x14ac:dyDescent="0.25">
      <c r="I3615" s="25"/>
      <c r="J3615" s="25"/>
      <c r="K3615" s="25"/>
      <c r="L3615" s="25"/>
      <c r="M3615" s="25"/>
      <c r="N3615" s="25"/>
      <c r="O3615" s="25"/>
    </row>
    <row r="3616" spans="9:15" s="167" customFormat="1" ht="15" customHeight="1" x14ac:dyDescent="0.25">
      <c r="I3616" s="25"/>
      <c r="J3616" s="25"/>
      <c r="K3616" s="25"/>
      <c r="L3616" s="25"/>
      <c r="M3616" s="25"/>
      <c r="N3616" s="25"/>
      <c r="O3616" s="25"/>
    </row>
    <row r="3617" spans="9:15" s="167" customFormat="1" ht="15" customHeight="1" x14ac:dyDescent="0.25">
      <c r="I3617" s="25"/>
      <c r="J3617" s="25"/>
      <c r="K3617" s="25"/>
      <c r="L3617" s="25"/>
      <c r="M3617" s="25"/>
      <c r="N3617" s="25"/>
      <c r="O3617" s="25"/>
    </row>
    <row r="3618" spans="9:15" s="167" customFormat="1" ht="15" customHeight="1" x14ac:dyDescent="0.25">
      <c r="I3618" s="25"/>
      <c r="J3618" s="25"/>
      <c r="K3618" s="25"/>
      <c r="L3618" s="25"/>
      <c r="M3618" s="25"/>
      <c r="N3618" s="25"/>
      <c r="O3618" s="25"/>
    </row>
    <row r="3619" spans="9:15" s="167" customFormat="1" ht="15" customHeight="1" x14ac:dyDescent="0.25">
      <c r="I3619" s="25"/>
      <c r="J3619" s="25"/>
      <c r="K3619" s="25"/>
      <c r="L3619" s="25"/>
      <c r="M3619" s="25"/>
      <c r="N3619" s="25"/>
      <c r="O3619" s="25"/>
    </row>
    <row r="3620" spans="9:15" s="167" customFormat="1" ht="15" customHeight="1" x14ac:dyDescent="0.25">
      <c r="I3620" s="25"/>
      <c r="J3620" s="25"/>
      <c r="K3620" s="25"/>
      <c r="L3620" s="25"/>
      <c r="M3620" s="25"/>
      <c r="N3620" s="25"/>
      <c r="O3620" s="25"/>
    </row>
    <row r="3621" spans="9:15" s="167" customFormat="1" ht="15" customHeight="1" x14ac:dyDescent="0.25">
      <c r="I3621" s="25"/>
      <c r="J3621" s="25"/>
      <c r="K3621" s="25"/>
      <c r="L3621" s="25"/>
      <c r="M3621" s="25"/>
      <c r="N3621" s="25"/>
      <c r="O3621" s="25"/>
    </row>
    <row r="3622" spans="9:15" s="167" customFormat="1" ht="15" customHeight="1" x14ac:dyDescent="0.25">
      <c r="I3622" s="25"/>
      <c r="J3622" s="25"/>
      <c r="K3622" s="25"/>
      <c r="L3622" s="25"/>
      <c r="M3622" s="25"/>
      <c r="N3622" s="25"/>
      <c r="O3622" s="25"/>
    </row>
    <row r="3623" spans="9:15" s="167" customFormat="1" ht="15" customHeight="1" x14ac:dyDescent="0.25">
      <c r="I3623" s="25"/>
      <c r="J3623" s="25"/>
      <c r="K3623" s="25"/>
      <c r="L3623" s="25"/>
      <c r="M3623" s="25"/>
      <c r="N3623" s="25"/>
      <c r="O3623" s="25"/>
    </row>
    <row r="3624" spans="9:15" s="167" customFormat="1" ht="15" customHeight="1" x14ac:dyDescent="0.25">
      <c r="I3624" s="25"/>
      <c r="J3624" s="25"/>
      <c r="K3624" s="25"/>
      <c r="L3624" s="25"/>
      <c r="M3624" s="25"/>
      <c r="N3624" s="25"/>
      <c r="O3624" s="25"/>
    </row>
    <row r="3625" spans="9:15" s="167" customFormat="1" ht="15" customHeight="1" x14ac:dyDescent="0.25">
      <c r="I3625" s="25"/>
      <c r="J3625" s="25"/>
      <c r="K3625" s="25"/>
      <c r="L3625" s="25"/>
      <c r="M3625" s="25"/>
      <c r="N3625" s="25"/>
      <c r="O3625" s="25"/>
    </row>
    <row r="3626" spans="9:15" s="167" customFormat="1" ht="15" customHeight="1" x14ac:dyDescent="0.25">
      <c r="I3626" s="25"/>
      <c r="J3626" s="25"/>
      <c r="K3626" s="25"/>
      <c r="L3626" s="25"/>
      <c r="M3626" s="25"/>
      <c r="N3626" s="25"/>
      <c r="O3626" s="25"/>
    </row>
    <row r="3627" spans="9:15" s="167" customFormat="1" ht="15" customHeight="1" x14ac:dyDescent="0.25">
      <c r="I3627" s="25"/>
      <c r="J3627" s="25"/>
      <c r="K3627" s="25"/>
      <c r="L3627" s="25"/>
      <c r="M3627" s="25"/>
      <c r="N3627" s="25"/>
      <c r="O3627" s="25"/>
    </row>
    <row r="3628" spans="9:15" s="167" customFormat="1" ht="15" customHeight="1" x14ac:dyDescent="0.25">
      <c r="I3628" s="25"/>
      <c r="J3628" s="25"/>
      <c r="K3628" s="25"/>
      <c r="L3628" s="25"/>
      <c r="M3628" s="25"/>
      <c r="N3628" s="25"/>
      <c r="O3628" s="25"/>
    </row>
    <row r="3629" spans="9:15" s="167" customFormat="1" ht="15" customHeight="1" x14ac:dyDescent="0.25">
      <c r="I3629" s="25"/>
      <c r="J3629" s="25"/>
      <c r="K3629" s="25"/>
      <c r="L3629" s="25"/>
      <c r="M3629" s="25"/>
      <c r="N3629" s="25"/>
      <c r="O3629" s="25"/>
    </row>
    <row r="3630" spans="9:15" s="167" customFormat="1" ht="15" customHeight="1" x14ac:dyDescent="0.25">
      <c r="I3630" s="25"/>
      <c r="J3630" s="25"/>
      <c r="K3630" s="25"/>
      <c r="L3630" s="25"/>
      <c r="M3630" s="25"/>
      <c r="N3630" s="25"/>
      <c r="O3630" s="25"/>
    </row>
    <row r="3631" spans="9:15" s="167" customFormat="1" ht="15" customHeight="1" x14ac:dyDescent="0.25">
      <c r="I3631" s="25"/>
      <c r="J3631" s="25"/>
      <c r="K3631" s="25"/>
      <c r="L3631" s="25"/>
      <c r="M3631" s="25"/>
      <c r="N3631" s="25"/>
      <c r="O3631" s="25"/>
    </row>
    <row r="3632" spans="9:15" s="167" customFormat="1" ht="15" customHeight="1" x14ac:dyDescent="0.25">
      <c r="I3632" s="25"/>
      <c r="J3632" s="25"/>
      <c r="K3632" s="25"/>
      <c r="L3632" s="25"/>
      <c r="M3632" s="25"/>
      <c r="N3632" s="25"/>
      <c r="O3632" s="25"/>
    </row>
    <row r="3633" spans="9:15" s="167" customFormat="1" ht="15" customHeight="1" x14ac:dyDescent="0.25">
      <c r="I3633" s="25"/>
      <c r="J3633" s="25"/>
      <c r="K3633" s="25"/>
      <c r="L3633" s="25"/>
      <c r="M3633" s="25"/>
      <c r="N3633" s="25"/>
      <c r="O3633" s="25"/>
    </row>
    <row r="3634" spans="9:15" s="167" customFormat="1" ht="15" customHeight="1" x14ac:dyDescent="0.25">
      <c r="I3634" s="25"/>
      <c r="J3634" s="25"/>
      <c r="K3634" s="25"/>
      <c r="L3634" s="25"/>
      <c r="M3634" s="25"/>
      <c r="N3634" s="25"/>
      <c r="O3634" s="25"/>
    </row>
    <row r="3635" spans="9:15" s="167" customFormat="1" ht="15" customHeight="1" x14ac:dyDescent="0.25">
      <c r="I3635" s="25"/>
      <c r="J3635" s="25"/>
      <c r="K3635" s="25"/>
      <c r="L3635" s="25"/>
      <c r="M3635" s="25"/>
      <c r="N3635" s="25"/>
      <c r="O3635" s="25"/>
    </row>
    <row r="3636" spans="9:15" s="167" customFormat="1" ht="15" customHeight="1" x14ac:dyDescent="0.25">
      <c r="I3636" s="25"/>
      <c r="J3636" s="25"/>
      <c r="K3636" s="25"/>
      <c r="L3636" s="25"/>
      <c r="M3636" s="25"/>
      <c r="N3636" s="25"/>
      <c r="O3636" s="25"/>
    </row>
    <row r="3637" spans="9:15" s="167" customFormat="1" ht="15" customHeight="1" x14ac:dyDescent="0.25">
      <c r="I3637" s="25"/>
      <c r="J3637" s="25"/>
      <c r="K3637" s="25"/>
      <c r="L3637" s="25"/>
      <c r="M3637" s="25"/>
      <c r="N3637" s="25"/>
      <c r="O3637" s="25"/>
    </row>
    <row r="3638" spans="9:15" s="167" customFormat="1" ht="15" customHeight="1" x14ac:dyDescent="0.25">
      <c r="I3638" s="25"/>
      <c r="J3638" s="25"/>
      <c r="K3638" s="25"/>
      <c r="L3638" s="25"/>
      <c r="M3638" s="25"/>
      <c r="N3638" s="25"/>
      <c r="O3638" s="25"/>
    </row>
    <row r="3639" spans="9:15" s="167" customFormat="1" ht="15" customHeight="1" x14ac:dyDescent="0.25">
      <c r="I3639" s="25"/>
      <c r="J3639" s="25"/>
      <c r="K3639" s="25"/>
      <c r="L3639" s="25"/>
      <c r="M3639" s="25"/>
      <c r="N3639" s="25"/>
      <c r="O3639" s="25"/>
    </row>
    <row r="3640" spans="9:15" s="167" customFormat="1" ht="15" customHeight="1" x14ac:dyDescent="0.25">
      <c r="I3640" s="25"/>
      <c r="J3640" s="25"/>
      <c r="K3640" s="25"/>
      <c r="L3640" s="25"/>
      <c r="M3640" s="25"/>
      <c r="N3640" s="25"/>
      <c r="O3640" s="25"/>
    </row>
    <row r="3641" spans="9:15" s="167" customFormat="1" ht="15" customHeight="1" x14ac:dyDescent="0.25">
      <c r="I3641" s="25"/>
      <c r="J3641" s="25"/>
      <c r="K3641" s="25"/>
      <c r="L3641" s="25"/>
      <c r="M3641" s="25"/>
      <c r="N3641" s="25"/>
      <c r="O3641" s="25"/>
    </row>
    <row r="3642" spans="9:15" s="167" customFormat="1" ht="15" customHeight="1" x14ac:dyDescent="0.25">
      <c r="I3642" s="25"/>
      <c r="J3642" s="25"/>
      <c r="K3642" s="25"/>
      <c r="L3642" s="25"/>
      <c r="M3642" s="25"/>
      <c r="N3642" s="25"/>
      <c r="O3642" s="25"/>
    </row>
    <row r="3643" spans="9:15" s="167" customFormat="1" ht="15" customHeight="1" x14ac:dyDescent="0.25">
      <c r="I3643" s="25"/>
      <c r="J3643" s="25"/>
      <c r="K3643" s="25"/>
      <c r="L3643" s="25"/>
      <c r="M3643" s="25"/>
      <c r="N3643" s="25"/>
      <c r="O3643" s="25"/>
    </row>
    <row r="3644" spans="9:15" s="167" customFormat="1" ht="15" customHeight="1" x14ac:dyDescent="0.25">
      <c r="I3644" s="25"/>
      <c r="J3644" s="25"/>
      <c r="K3644" s="25"/>
      <c r="L3644" s="25"/>
      <c r="M3644" s="25"/>
      <c r="N3644" s="25"/>
      <c r="O3644" s="25"/>
    </row>
    <row r="3645" spans="9:15" s="167" customFormat="1" ht="15" customHeight="1" x14ac:dyDescent="0.25">
      <c r="I3645" s="25"/>
      <c r="J3645" s="25"/>
      <c r="K3645" s="25"/>
      <c r="L3645" s="25"/>
      <c r="M3645" s="25"/>
      <c r="N3645" s="25"/>
      <c r="O3645" s="25"/>
    </row>
    <row r="3646" spans="9:15" s="167" customFormat="1" ht="15" customHeight="1" x14ac:dyDescent="0.25">
      <c r="I3646" s="25"/>
      <c r="J3646" s="25"/>
      <c r="K3646" s="25"/>
      <c r="L3646" s="25"/>
      <c r="M3646" s="25"/>
      <c r="N3646" s="25"/>
      <c r="O3646" s="25"/>
    </row>
    <row r="3647" spans="9:15" s="167" customFormat="1" ht="15" customHeight="1" x14ac:dyDescent="0.25">
      <c r="I3647" s="25"/>
      <c r="J3647" s="25"/>
      <c r="K3647" s="25"/>
      <c r="L3647" s="25"/>
      <c r="M3647" s="25"/>
      <c r="N3647" s="25"/>
      <c r="O3647" s="25"/>
    </row>
    <row r="3648" spans="9:15" s="167" customFormat="1" ht="15" customHeight="1" x14ac:dyDescent="0.25">
      <c r="I3648" s="25"/>
      <c r="J3648" s="25"/>
      <c r="K3648" s="25"/>
      <c r="L3648" s="25"/>
      <c r="M3648" s="25"/>
      <c r="N3648" s="25"/>
      <c r="O3648" s="25"/>
    </row>
    <row r="3649" spans="9:15" s="167" customFormat="1" ht="15" customHeight="1" x14ac:dyDescent="0.25">
      <c r="I3649" s="25"/>
      <c r="J3649" s="25"/>
      <c r="K3649" s="25"/>
      <c r="L3649" s="25"/>
      <c r="M3649" s="25"/>
      <c r="N3649" s="25"/>
      <c r="O3649" s="25"/>
    </row>
    <row r="3650" spans="9:15" s="167" customFormat="1" ht="15" customHeight="1" x14ac:dyDescent="0.25">
      <c r="I3650" s="25"/>
      <c r="J3650" s="25"/>
      <c r="K3650" s="25"/>
      <c r="L3650" s="25"/>
      <c r="M3650" s="25"/>
      <c r="N3650" s="25"/>
      <c r="O3650" s="25"/>
    </row>
    <row r="3651" spans="9:15" s="167" customFormat="1" ht="15" customHeight="1" x14ac:dyDescent="0.25">
      <c r="I3651" s="25"/>
      <c r="J3651" s="25"/>
      <c r="K3651" s="25"/>
      <c r="L3651" s="25"/>
      <c r="M3651" s="25"/>
      <c r="N3651" s="25"/>
      <c r="O3651" s="25"/>
    </row>
    <row r="3652" spans="9:15" s="167" customFormat="1" ht="15" customHeight="1" x14ac:dyDescent="0.25">
      <c r="I3652" s="25"/>
      <c r="J3652" s="25"/>
      <c r="K3652" s="25"/>
      <c r="L3652" s="25"/>
      <c r="M3652" s="25"/>
      <c r="N3652" s="25"/>
      <c r="O3652" s="25"/>
    </row>
    <row r="3653" spans="9:15" s="167" customFormat="1" ht="15" customHeight="1" x14ac:dyDescent="0.25">
      <c r="I3653" s="25"/>
      <c r="J3653" s="25"/>
      <c r="K3653" s="25"/>
      <c r="L3653" s="25"/>
      <c r="M3653" s="25"/>
      <c r="N3653" s="25"/>
      <c r="O3653" s="25"/>
    </row>
    <row r="3654" spans="9:15" s="167" customFormat="1" ht="15" customHeight="1" x14ac:dyDescent="0.25">
      <c r="I3654" s="25"/>
      <c r="J3654" s="25"/>
      <c r="K3654" s="25"/>
      <c r="L3654" s="25"/>
      <c r="M3654" s="25"/>
      <c r="N3654" s="25"/>
      <c r="O3654" s="25"/>
    </row>
    <row r="3655" spans="9:15" s="167" customFormat="1" ht="15" customHeight="1" x14ac:dyDescent="0.25">
      <c r="I3655" s="25"/>
      <c r="J3655" s="25"/>
      <c r="K3655" s="25"/>
      <c r="L3655" s="25"/>
      <c r="M3655" s="25"/>
      <c r="N3655" s="25"/>
      <c r="O3655" s="25"/>
    </row>
    <row r="3656" spans="9:15" s="167" customFormat="1" ht="15" customHeight="1" x14ac:dyDescent="0.25">
      <c r="I3656" s="25"/>
      <c r="J3656" s="25"/>
      <c r="K3656" s="25"/>
      <c r="L3656" s="25"/>
      <c r="M3656" s="25"/>
      <c r="N3656" s="25"/>
      <c r="O3656" s="25"/>
    </row>
    <row r="3657" spans="9:15" s="167" customFormat="1" ht="15" customHeight="1" x14ac:dyDescent="0.25">
      <c r="I3657" s="25"/>
      <c r="J3657" s="25"/>
      <c r="K3657" s="25"/>
      <c r="L3657" s="25"/>
      <c r="M3657" s="25"/>
      <c r="N3657" s="25"/>
      <c r="O3657" s="25"/>
    </row>
    <row r="3658" spans="9:15" s="167" customFormat="1" ht="15" customHeight="1" x14ac:dyDescent="0.25">
      <c r="I3658" s="25"/>
      <c r="J3658" s="25"/>
      <c r="K3658" s="25"/>
      <c r="L3658" s="25"/>
      <c r="M3658" s="25"/>
      <c r="N3658" s="25"/>
      <c r="O3658" s="25"/>
    </row>
    <row r="3659" spans="9:15" s="167" customFormat="1" ht="15" customHeight="1" x14ac:dyDescent="0.25">
      <c r="I3659" s="25"/>
      <c r="J3659" s="25"/>
      <c r="K3659" s="25"/>
      <c r="L3659" s="25"/>
      <c r="M3659" s="25"/>
      <c r="N3659" s="25"/>
      <c r="O3659" s="25"/>
    </row>
    <row r="3660" spans="9:15" s="167" customFormat="1" ht="15" customHeight="1" x14ac:dyDescent="0.25">
      <c r="I3660" s="25"/>
      <c r="J3660" s="25"/>
      <c r="K3660" s="25"/>
      <c r="L3660" s="25"/>
      <c r="M3660" s="25"/>
      <c r="N3660" s="25"/>
      <c r="O3660" s="25"/>
    </row>
    <row r="3661" spans="9:15" s="167" customFormat="1" ht="15" customHeight="1" x14ac:dyDescent="0.25">
      <c r="I3661" s="25"/>
      <c r="J3661" s="25"/>
      <c r="K3661" s="25"/>
      <c r="L3661" s="25"/>
      <c r="M3661" s="25"/>
      <c r="N3661" s="25"/>
      <c r="O3661" s="25"/>
    </row>
    <row r="3662" spans="9:15" s="167" customFormat="1" ht="15" customHeight="1" x14ac:dyDescent="0.25">
      <c r="I3662" s="25"/>
      <c r="J3662" s="25"/>
      <c r="K3662" s="25"/>
      <c r="L3662" s="25"/>
      <c r="M3662" s="25"/>
      <c r="N3662" s="25"/>
      <c r="O3662" s="25"/>
    </row>
    <row r="3663" spans="9:15" s="167" customFormat="1" ht="15" customHeight="1" x14ac:dyDescent="0.25">
      <c r="I3663" s="25"/>
      <c r="J3663" s="25"/>
      <c r="K3663" s="25"/>
      <c r="L3663" s="25"/>
      <c r="M3663" s="25"/>
      <c r="N3663" s="25"/>
      <c r="O3663" s="25"/>
    </row>
    <row r="3664" spans="9:15" s="167" customFormat="1" ht="15" customHeight="1" x14ac:dyDescent="0.25">
      <c r="I3664" s="25"/>
      <c r="J3664" s="25"/>
      <c r="K3664" s="25"/>
      <c r="L3664" s="25"/>
      <c r="M3664" s="25"/>
      <c r="N3664" s="25"/>
      <c r="O3664" s="25"/>
    </row>
    <row r="3665" spans="9:15" s="167" customFormat="1" ht="15" customHeight="1" x14ac:dyDescent="0.25">
      <c r="I3665" s="25"/>
      <c r="J3665" s="25"/>
      <c r="K3665" s="25"/>
      <c r="L3665" s="25"/>
      <c r="M3665" s="25"/>
      <c r="N3665" s="25"/>
      <c r="O3665" s="25"/>
    </row>
    <row r="3666" spans="9:15" s="167" customFormat="1" ht="15" customHeight="1" x14ac:dyDescent="0.25">
      <c r="I3666" s="25"/>
      <c r="J3666" s="25"/>
      <c r="K3666" s="25"/>
      <c r="L3666" s="25"/>
      <c r="M3666" s="25"/>
      <c r="N3666" s="25"/>
      <c r="O3666" s="25"/>
    </row>
    <row r="3667" spans="9:15" s="167" customFormat="1" ht="15" customHeight="1" x14ac:dyDescent="0.25">
      <c r="I3667" s="25"/>
      <c r="J3667" s="25"/>
      <c r="K3667" s="25"/>
      <c r="L3667" s="25"/>
      <c r="M3667" s="25"/>
      <c r="N3667" s="25"/>
      <c r="O3667" s="25"/>
    </row>
    <row r="3668" spans="9:15" s="167" customFormat="1" ht="15" customHeight="1" x14ac:dyDescent="0.25">
      <c r="I3668" s="25"/>
      <c r="J3668" s="25"/>
      <c r="K3668" s="25"/>
      <c r="L3668" s="25"/>
      <c r="M3668" s="25"/>
      <c r="N3668" s="25"/>
      <c r="O3668" s="25"/>
    </row>
    <row r="3669" spans="9:15" s="167" customFormat="1" ht="15" customHeight="1" x14ac:dyDescent="0.25">
      <c r="I3669" s="25"/>
      <c r="J3669" s="25"/>
      <c r="K3669" s="25"/>
      <c r="L3669" s="25"/>
      <c r="M3669" s="25"/>
      <c r="N3669" s="25"/>
      <c r="O3669" s="25"/>
    </row>
    <row r="3670" spans="9:15" s="167" customFormat="1" ht="15" customHeight="1" x14ac:dyDescent="0.25">
      <c r="I3670" s="25"/>
      <c r="J3670" s="25"/>
      <c r="K3670" s="25"/>
      <c r="L3670" s="25"/>
      <c r="M3670" s="25"/>
      <c r="N3670" s="25"/>
      <c r="O3670" s="25"/>
    </row>
    <row r="3671" spans="9:15" s="167" customFormat="1" ht="15" customHeight="1" x14ac:dyDescent="0.25">
      <c r="I3671" s="25"/>
      <c r="J3671" s="25"/>
      <c r="K3671" s="25"/>
      <c r="L3671" s="25"/>
      <c r="M3671" s="25"/>
      <c r="N3671" s="25"/>
      <c r="O3671" s="25"/>
    </row>
    <row r="3672" spans="9:15" s="167" customFormat="1" ht="15" customHeight="1" x14ac:dyDescent="0.25">
      <c r="I3672" s="25"/>
      <c r="J3672" s="25"/>
      <c r="K3672" s="25"/>
      <c r="L3672" s="25"/>
      <c r="M3672" s="25"/>
      <c r="N3672" s="25"/>
      <c r="O3672" s="25"/>
    </row>
    <row r="3673" spans="9:15" s="167" customFormat="1" ht="15" customHeight="1" x14ac:dyDescent="0.25">
      <c r="I3673" s="25"/>
      <c r="J3673" s="25"/>
      <c r="K3673" s="25"/>
      <c r="L3673" s="25"/>
      <c r="M3673" s="25"/>
      <c r="N3673" s="25"/>
      <c r="O3673" s="25"/>
    </row>
    <row r="3674" spans="9:15" s="167" customFormat="1" ht="15" customHeight="1" x14ac:dyDescent="0.25">
      <c r="I3674" s="25"/>
      <c r="J3674" s="25"/>
      <c r="K3674" s="25"/>
      <c r="L3674" s="25"/>
      <c r="M3674" s="25"/>
      <c r="N3674" s="25"/>
      <c r="O3674" s="25"/>
    </row>
    <row r="3675" spans="9:15" s="167" customFormat="1" ht="15" customHeight="1" x14ac:dyDescent="0.25">
      <c r="I3675" s="25"/>
      <c r="J3675" s="25"/>
      <c r="K3675" s="25"/>
      <c r="L3675" s="25"/>
      <c r="M3675" s="25"/>
      <c r="N3675" s="25"/>
      <c r="O3675" s="25"/>
    </row>
    <row r="3676" spans="9:15" s="167" customFormat="1" ht="15" customHeight="1" x14ac:dyDescent="0.25">
      <c r="I3676" s="25"/>
      <c r="J3676" s="25"/>
      <c r="K3676" s="25"/>
      <c r="L3676" s="25"/>
      <c r="M3676" s="25"/>
      <c r="N3676" s="25"/>
      <c r="O3676" s="25"/>
    </row>
    <row r="3677" spans="9:15" s="167" customFormat="1" ht="15" customHeight="1" x14ac:dyDescent="0.25">
      <c r="I3677" s="25"/>
      <c r="J3677" s="25"/>
      <c r="K3677" s="25"/>
      <c r="L3677" s="25"/>
      <c r="M3677" s="25"/>
      <c r="N3677" s="25"/>
      <c r="O3677" s="25"/>
    </row>
    <row r="3678" spans="9:15" s="167" customFormat="1" ht="15" customHeight="1" x14ac:dyDescent="0.25">
      <c r="I3678" s="25"/>
      <c r="J3678" s="25"/>
      <c r="K3678" s="25"/>
      <c r="L3678" s="25"/>
      <c r="M3678" s="25"/>
      <c r="N3678" s="25"/>
      <c r="O3678" s="25"/>
    </row>
    <row r="3679" spans="9:15" s="167" customFormat="1" ht="15" customHeight="1" x14ac:dyDescent="0.25">
      <c r="I3679" s="25"/>
      <c r="J3679" s="25"/>
      <c r="K3679" s="25"/>
      <c r="L3679" s="25"/>
      <c r="M3679" s="25"/>
      <c r="N3679" s="25"/>
      <c r="O3679" s="25"/>
    </row>
    <row r="3680" spans="9:15" s="167" customFormat="1" ht="15" customHeight="1" x14ac:dyDescent="0.25">
      <c r="I3680" s="25"/>
      <c r="J3680" s="25"/>
      <c r="K3680" s="25"/>
      <c r="L3680" s="25"/>
      <c r="M3680" s="25"/>
      <c r="N3680" s="25"/>
      <c r="O3680" s="25"/>
    </row>
    <row r="3681" spans="9:15" s="167" customFormat="1" ht="15" customHeight="1" x14ac:dyDescent="0.25">
      <c r="I3681" s="25"/>
      <c r="J3681" s="25"/>
      <c r="K3681" s="25"/>
      <c r="L3681" s="25"/>
      <c r="M3681" s="25"/>
      <c r="N3681" s="25"/>
      <c r="O3681" s="25"/>
    </row>
    <row r="3682" spans="9:15" s="167" customFormat="1" ht="15" customHeight="1" x14ac:dyDescent="0.25">
      <c r="I3682" s="25"/>
      <c r="J3682" s="25"/>
      <c r="K3682" s="25"/>
      <c r="L3682" s="25"/>
      <c r="M3682" s="25"/>
      <c r="N3682" s="25"/>
      <c r="O3682" s="25"/>
    </row>
    <row r="3683" spans="9:15" s="167" customFormat="1" ht="15" customHeight="1" x14ac:dyDescent="0.25">
      <c r="I3683" s="25"/>
      <c r="J3683" s="25"/>
      <c r="K3683" s="25"/>
      <c r="L3683" s="25"/>
      <c r="M3683" s="25"/>
      <c r="N3683" s="25"/>
      <c r="O3683" s="25"/>
    </row>
    <row r="3684" spans="9:15" s="167" customFormat="1" ht="15" customHeight="1" x14ac:dyDescent="0.25">
      <c r="I3684" s="25"/>
      <c r="J3684" s="25"/>
      <c r="K3684" s="25"/>
      <c r="L3684" s="25"/>
      <c r="M3684" s="25"/>
      <c r="N3684" s="25"/>
      <c r="O3684" s="25"/>
    </row>
    <row r="3685" spans="9:15" s="167" customFormat="1" ht="15" customHeight="1" x14ac:dyDescent="0.25">
      <c r="I3685" s="25"/>
      <c r="J3685" s="25"/>
      <c r="K3685" s="25"/>
      <c r="L3685" s="25"/>
      <c r="M3685" s="25"/>
      <c r="N3685" s="25"/>
      <c r="O3685" s="25"/>
    </row>
    <row r="3686" spans="9:15" s="167" customFormat="1" ht="15" customHeight="1" x14ac:dyDescent="0.25">
      <c r="I3686" s="25"/>
      <c r="J3686" s="25"/>
      <c r="K3686" s="25"/>
      <c r="L3686" s="25"/>
      <c r="M3686" s="25"/>
      <c r="N3686" s="25"/>
      <c r="O3686" s="25"/>
    </row>
    <row r="3687" spans="9:15" s="167" customFormat="1" ht="15" customHeight="1" x14ac:dyDescent="0.25">
      <c r="I3687" s="25"/>
      <c r="J3687" s="25"/>
      <c r="K3687" s="25"/>
      <c r="L3687" s="25"/>
      <c r="M3687" s="25"/>
      <c r="N3687" s="25"/>
      <c r="O3687" s="25"/>
    </row>
    <row r="3688" spans="9:15" s="167" customFormat="1" ht="15" customHeight="1" x14ac:dyDescent="0.25">
      <c r="I3688" s="25"/>
      <c r="J3688" s="25"/>
      <c r="K3688" s="25"/>
      <c r="L3688" s="25"/>
      <c r="M3688" s="25"/>
      <c r="N3688" s="25"/>
      <c r="O3688" s="25"/>
    </row>
    <row r="3689" spans="9:15" s="167" customFormat="1" ht="15" customHeight="1" x14ac:dyDescent="0.25">
      <c r="I3689" s="25"/>
      <c r="J3689" s="25"/>
      <c r="K3689" s="25"/>
      <c r="L3689" s="25"/>
      <c r="M3689" s="25"/>
      <c r="N3689" s="25"/>
      <c r="O3689" s="25"/>
    </row>
    <row r="3690" spans="9:15" s="167" customFormat="1" ht="15" customHeight="1" x14ac:dyDescent="0.25">
      <c r="I3690" s="25"/>
      <c r="J3690" s="25"/>
      <c r="K3690" s="25"/>
      <c r="L3690" s="25"/>
      <c r="M3690" s="25"/>
      <c r="N3690" s="25"/>
      <c r="O3690" s="25"/>
    </row>
    <row r="3691" spans="9:15" s="167" customFormat="1" ht="15" customHeight="1" x14ac:dyDescent="0.25">
      <c r="I3691" s="25"/>
      <c r="J3691" s="25"/>
      <c r="K3691" s="25"/>
      <c r="L3691" s="25"/>
      <c r="M3691" s="25"/>
      <c r="N3691" s="25"/>
      <c r="O3691" s="25"/>
    </row>
    <row r="3692" spans="9:15" s="167" customFormat="1" ht="15" customHeight="1" x14ac:dyDescent="0.25">
      <c r="I3692" s="25"/>
      <c r="J3692" s="25"/>
      <c r="K3692" s="25"/>
      <c r="L3692" s="25"/>
      <c r="M3692" s="25"/>
      <c r="N3692" s="25"/>
      <c r="O3692" s="25"/>
    </row>
    <row r="3693" spans="9:15" s="167" customFormat="1" ht="15" customHeight="1" x14ac:dyDescent="0.25">
      <c r="I3693" s="25"/>
      <c r="J3693" s="25"/>
      <c r="K3693" s="25"/>
      <c r="L3693" s="25"/>
      <c r="M3693" s="25"/>
      <c r="N3693" s="25"/>
      <c r="O3693" s="25"/>
    </row>
    <row r="3694" spans="9:15" s="167" customFormat="1" ht="15" customHeight="1" x14ac:dyDescent="0.25">
      <c r="I3694" s="25"/>
      <c r="J3694" s="25"/>
      <c r="K3694" s="25"/>
      <c r="L3694" s="25"/>
      <c r="M3694" s="25"/>
      <c r="N3694" s="25"/>
      <c r="O3694" s="25"/>
    </row>
    <row r="3695" spans="9:15" s="167" customFormat="1" ht="15" customHeight="1" x14ac:dyDescent="0.25">
      <c r="I3695" s="25"/>
      <c r="J3695" s="25"/>
      <c r="K3695" s="25"/>
      <c r="L3695" s="25"/>
      <c r="M3695" s="25"/>
      <c r="N3695" s="25"/>
      <c r="O3695" s="25"/>
    </row>
    <row r="3696" spans="9:15" s="167" customFormat="1" ht="15" customHeight="1" x14ac:dyDescent="0.25">
      <c r="I3696" s="25"/>
      <c r="J3696" s="25"/>
      <c r="K3696" s="25"/>
      <c r="L3696" s="25"/>
      <c r="M3696" s="25"/>
      <c r="N3696" s="25"/>
      <c r="O3696" s="25"/>
    </row>
    <row r="3697" spans="9:15" s="167" customFormat="1" ht="15" customHeight="1" x14ac:dyDescent="0.25">
      <c r="I3697" s="25"/>
      <c r="J3697" s="25"/>
      <c r="K3697" s="25"/>
      <c r="L3697" s="25"/>
      <c r="M3697" s="25"/>
      <c r="N3697" s="25"/>
      <c r="O3697" s="25"/>
    </row>
    <row r="3698" spans="9:15" s="167" customFormat="1" ht="15" customHeight="1" x14ac:dyDescent="0.25">
      <c r="I3698" s="25"/>
      <c r="J3698" s="25"/>
      <c r="K3698" s="25"/>
      <c r="L3698" s="25"/>
      <c r="M3698" s="25"/>
      <c r="N3698" s="25"/>
      <c r="O3698" s="25"/>
    </row>
    <row r="3699" spans="9:15" s="167" customFormat="1" ht="15" customHeight="1" x14ac:dyDescent="0.25">
      <c r="I3699" s="25"/>
      <c r="J3699" s="25"/>
      <c r="K3699" s="25"/>
      <c r="L3699" s="25"/>
      <c r="M3699" s="25"/>
      <c r="N3699" s="25"/>
      <c r="O3699" s="25"/>
    </row>
    <row r="3700" spans="9:15" s="167" customFormat="1" ht="15" customHeight="1" x14ac:dyDescent="0.25">
      <c r="I3700" s="25"/>
      <c r="J3700" s="25"/>
      <c r="K3700" s="25"/>
      <c r="L3700" s="25"/>
      <c r="M3700" s="25"/>
      <c r="N3700" s="25"/>
      <c r="O3700" s="25"/>
    </row>
    <row r="3701" spans="9:15" s="167" customFormat="1" ht="15" customHeight="1" x14ac:dyDescent="0.25">
      <c r="I3701" s="25"/>
      <c r="J3701" s="25"/>
      <c r="K3701" s="25"/>
      <c r="L3701" s="25"/>
      <c r="M3701" s="25"/>
      <c r="N3701" s="25"/>
      <c r="O3701" s="25"/>
    </row>
    <row r="3702" spans="9:15" s="167" customFormat="1" ht="15" customHeight="1" x14ac:dyDescent="0.25">
      <c r="I3702" s="25"/>
      <c r="J3702" s="25"/>
      <c r="K3702" s="25"/>
      <c r="L3702" s="25"/>
      <c r="M3702" s="25"/>
      <c r="N3702" s="25"/>
      <c r="O3702" s="25"/>
    </row>
    <row r="3703" spans="9:15" s="167" customFormat="1" ht="15" customHeight="1" x14ac:dyDescent="0.25">
      <c r="I3703" s="25"/>
      <c r="J3703" s="25"/>
      <c r="K3703" s="25"/>
      <c r="L3703" s="25"/>
      <c r="M3703" s="25"/>
      <c r="N3703" s="25"/>
      <c r="O3703" s="25"/>
    </row>
    <row r="3704" spans="9:15" s="167" customFormat="1" ht="15" customHeight="1" x14ac:dyDescent="0.25">
      <c r="I3704" s="25"/>
      <c r="J3704" s="25"/>
      <c r="K3704" s="25"/>
      <c r="L3704" s="25"/>
      <c r="M3704" s="25"/>
      <c r="N3704" s="25"/>
      <c r="O3704" s="25"/>
    </row>
    <row r="3705" spans="9:15" s="167" customFormat="1" ht="15" customHeight="1" x14ac:dyDescent="0.25">
      <c r="I3705" s="25"/>
      <c r="J3705" s="25"/>
      <c r="K3705" s="25"/>
      <c r="L3705" s="25"/>
      <c r="M3705" s="25"/>
      <c r="N3705" s="25"/>
      <c r="O3705" s="25"/>
    </row>
    <row r="3706" spans="9:15" s="167" customFormat="1" ht="15" customHeight="1" x14ac:dyDescent="0.25">
      <c r="I3706" s="25"/>
      <c r="J3706" s="25"/>
      <c r="K3706" s="25"/>
      <c r="L3706" s="25"/>
      <c r="M3706" s="25"/>
      <c r="N3706" s="25"/>
      <c r="O3706" s="25"/>
    </row>
    <row r="3707" spans="9:15" s="167" customFormat="1" ht="15" customHeight="1" x14ac:dyDescent="0.25">
      <c r="I3707" s="25"/>
      <c r="J3707" s="25"/>
      <c r="K3707" s="25"/>
      <c r="L3707" s="25"/>
      <c r="M3707" s="25"/>
      <c r="N3707" s="25"/>
      <c r="O3707" s="25"/>
    </row>
    <row r="3708" spans="9:15" s="167" customFormat="1" ht="15" customHeight="1" x14ac:dyDescent="0.25">
      <c r="I3708" s="25"/>
      <c r="J3708" s="25"/>
      <c r="K3708" s="25"/>
      <c r="L3708" s="25"/>
      <c r="M3708" s="25"/>
      <c r="N3708" s="25"/>
      <c r="O3708" s="25"/>
    </row>
    <row r="3709" spans="9:15" s="167" customFormat="1" ht="15" customHeight="1" x14ac:dyDescent="0.25">
      <c r="I3709" s="25"/>
      <c r="J3709" s="25"/>
      <c r="K3709" s="25"/>
      <c r="L3709" s="25"/>
      <c r="M3709" s="25"/>
      <c r="N3709" s="25"/>
      <c r="O3709" s="25"/>
    </row>
    <row r="3710" spans="9:15" s="167" customFormat="1" ht="15" customHeight="1" x14ac:dyDescent="0.25">
      <c r="I3710" s="25"/>
      <c r="J3710" s="25"/>
      <c r="K3710" s="25"/>
      <c r="L3710" s="25"/>
      <c r="M3710" s="25"/>
      <c r="N3710" s="25"/>
      <c r="O3710" s="25"/>
    </row>
    <row r="3711" spans="9:15" s="167" customFormat="1" ht="15" customHeight="1" x14ac:dyDescent="0.25">
      <c r="I3711" s="25"/>
      <c r="J3711" s="25"/>
      <c r="K3711" s="25"/>
      <c r="L3711" s="25"/>
      <c r="M3711" s="25"/>
      <c r="N3711" s="25"/>
      <c r="O3711" s="25"/>
    </row>
    <row r="3712" spans="9:15" s="167" customFormat="1" ht="15" customHeight="1" x14ac:dyDescent="0.25">
      <c r="I3712" s="25"/>
      <c r="J3712" s="25"/>
      <c r="K3712" s="25"/>
      <c r="L3712" s="25"/>
      <c r="M3712" s="25"/>
      <c r="N3712" s="25"/>
      <c r="O3712" s="25"/>
    </row>
    <row r="3713" spans="9:15" s="167" customFormat="1" ht="15" customHeight="1" x14ac:dyDescent="0.25">
      <c r="I3713" s="25"/>
      <c r="J3713" s="25"/>
      <c r="K3713" s="25"/>
      <c r="L3713" s="25"/>
      <c r="M3713" s="25"/>
      <c r="N3713" s="25"/>
      <c r="O3713" s="25"/>
    </row>
    <row r="3714" spans="9:15" s="167" customFormat="1" ht="15" customHeight="1" x14ac:dyDescent="0.25">
      <c r="I3714" s="25"/>
      <c r="J3714" s="25"/>
      <c r="K3714" s="25"/>
      <c r="L3714" s="25"/>
      <c r="M3714" s="25"/>
      <c r="N3714" s="25"/>
      <c r="O3714" s="25"/>
    </row>
    <row r="3715" spans="9:15" s="167" customFormat="1" ht="15" customHeight="1" x14ac:dyDescent="0.25">
      <c r="I3715" s="25"/>
      <c r="J3715" s="25"/>
      <c r="K3715" s="25"/>
      <c r="L3715" s="25"/>
      <c r="M3715" s="25"/>
      <c r="N3715" s="25"/>
      <c r="O3715" s="25"/>
    </row>
    <row r="3716" spans="9:15" s="167" customFormat="1" ht="15" customHeight="1" x14ac:dyDescent="0.25">
      <c r="I3716" s="25"/>
      <c r="J3716" s="25"/>
      <c r="K3716" s="25"/>
      <c r="L3716" s="25"/>
      <c r="M3716" s="25"/>
      <c r="N3716" s="25"/>
      <c r="O3716" s="25"/>
    </row>
    <row r="3717" spans="9:15" s="167" customFormat="1" ht="15" customHeight="1" x14ac:dyDescent="0.25">
      <c r="I3717" s="25"/>
      <c r="J3717" s="25"/>
      <c r="K3717" s="25"/>
      <c r="L3717" s="25"/>
      <c r="M3717" s="25"/>
      <c r="N3717" s="25"/>
      <c r="O3717" s="25"/>
    </row>
    <row r="3718" spans="9:15" s="167" customFormat="1" ht="15" customHeight="1" x14ac:dyDescent="0.25">
      <c r="I3718" s="25"/>
      <c r="J3718" s="25"/>
      <c r="K3718" s="25"/>
      <c r="L3718" s="25"/>
      <c r="M3718" s="25"/>
      <c r="N3718" s="25"/>
      <c r="O3718" s="25"/>
    </row>
    <row r="3719" spans="9:15" s="167" customFormat="1" ht="15" customHeight="1" x14ac:dyDescent="0.25">
      <c r="I3719" s="25"/>
      <c r="J3719" s="25"/>
      <c r="K3719" s="25"/>
      <c r="L3719" s="25"/>
      <c r="M3719" s="25"/>
      <c r="N3719" s="25"/>
      <c r="O3719" s="25"/>
    </row>
    <row r="3720" spans="9:15" s="167" customFormat="1" ht="15" customHeight="1" x14ac:dyDescent="0.25">
      <c r="I3720" s="25"/>
      <c r="J3720" s="25"/>
      <c r="K3720" s="25"/>
      <c r="L3720" s="25"/>
      <c r="M3720" s="25"/>
      <c r="N3720" s="25"/>
      <c r="O3720" s="25"/>
    </row>
    <row r="3721" spans="9:15" s="167" customFormat="1" ht="15" customHeight="1" x14ac:dyDescent="0.25">
      <c r="I3721" s="25"/>
      <c r="J3721" s="25"/>
      <c r="K3721" s="25"/>
      <c r="L3721" s="25"/>
      <c r="M3721" s="25"/>
      <c r="N3721" s="25"/>
      <c r="O3721" s="25"/>
    </row>
    <row r="3722" spans="9:15" s="167" customFormat="1" ht="15" customHeight="1" x14ac:dyDescent="0.25">
      <c r="I3722" s="25"/>
      <c r="J3722" s="25"/>
      <c r="K3722" s="25"/>
      <c r="L3722" s="25"/>
      <c r="M3722" s="25"/>
      <c r="N3722" s="25"/>
      <c r="O3722" s="25"/>
    </row>
    <row r="3723" spans="9:15" s="167" customFormat="1" ht="15" customHeight="1" x14ac:dyDescent="0.25">
      <c r="I3723" s="25"/>
      <c r="J3723" s="25"/>
      <c r="K3723" s="25"/>
      <c r="L3723" s="25"/>
      <c r="M3723" s="25"/>
      <c r="N3723" s="25"/>
      <c r="O3723" s="25"/>
    </row>
    <row r="3724" spans="9:15" s="167" customFormat="1" ht="15" customHeight="1" x14ac:dyDescent="0.25">
      <c r="I3724" s="25"/>
      <c r="J3724" s="25"/>
      <c r="K3724" s="25"/>
      <c r="L3724" s="25"/>
      <c r="M3724" s="25"/>
      <c r="N3724" s="25"/>
      <c r="O3724" s="25"/>
    </row>
    <row r="3725" spans="9:15" s="167" customFormat="1" ht="15" customHeight="1" x14ac:dyDescent="0.25">
      <c r="I3725" s="25"/>
      <c r="J3725" s="25"/>
      <c r="K3725" s="25"/>
      <c r="L3725" s="25"/>
      <c r="M3725" s="25"/>
      <c r="N3725" s="25"/>
      <c r="O3725" s="25"/>
    </row>
    <row r="3726" spans="9:15" s="167" customFormat="1" ht="15" customHeight="1" x14ac:dyDescent="0.25">
      <c r="I3726" s="25"/>
      <c r="J3726" s="25"/>
      <c r="K3726" s="25"/>
      <c r="L3726" s="25"/>
      <c r="M3726" s="25"/>
      <c r="N3726" s="25"/>
      <c r="O3726" s="25"/>
    </row>
    <row r="3727" spans="9:15" s="167" customFormat="1" ht="15" customHeight="1" x14ac:dyDescent="0.25">
      <c r="I3727" s="25"/>
      <c r="J3727" s="25"/>
      <c r="K3727" s="25"/>
      <c r="L3727" s="25"/>
      <c r="M3727" s="25"/>
      <c r="N3727" s="25"/>
      <c r="O3727" s="25"/>
    </row>
    <row r="3728" spans="9:15" s="167" customFormat="1" ht="15" customHeight="1" x14ac:dyDescent="0.25">
      <c r="I3728" s="25"/>
      <c r="J3728" s="25"/>
      <c r="K3728" s="25"/>
      <c r="L3728" s="25"/>
      <c r="M3728" s="25"/>
      <c r="N3728" s="25"/>
      <c r="O3728" s="25"/>
    </row>
    <row r="3729" spans="9:15" s="167" customFormat="1" ht="15" customHeight="1" x14ac:dyDescent="0.25">
      <c r="I3729" s="25"/>
      <c r="J3729" s="25"/>
      <c r="K3729" s="25"/>
      <c r="L3729" s="25"/>
      <c r="M3729" s="25"/>
      <c r="N3729" s="25"/>
      <c r="O3729" s="25"/>
    </row>
    <row r="3730" spans="9:15" s="167" customFormat="1" ht="15" customHeight="1" x14ac:dyDescent="0.25">
      <c r="I3730" s="25"/>
      <c r="J3730" s="25"/>
      <c r="K3730" s="25"/>
      <c r="L3730" s="25"/>
      <c r="M3730" s="25"/>
      <c r="N3730" s="25"/>
      <c r="O3730" s="25"/>
    </row>
    <row r="3731" spans="9:15" s="167" customFormat="1" ht="15" customHeight="1" x14ac:dyDescent="0.25">
      <c r="I3731" s="25"/>
      <c r="J3731" s="25"/>
      <c r="K3731" s="25"/>
      <c r="L3731" s="25"/>
      <c r="M3731" s="25"/>
      <c r="N3731" s="25"/>
      <c r="O3731" s="25"/>
    </row>
    <row r="3732" spans="9:15" s="167" customFormat="1" ht="15" customHeight="1" x14ac:dyDescent="0.25">
      <c r="I3732" s="25"/>
      <c r="J3732" s="25"/>
      <c r="K3732" s="25"/>
      <c r="L3732" s="25"/>
      <c r="M3732" s="25"/>
      <c r="N3732" s="25"/>
      <c r="O3732" s="25"/>
    </row>
    <row r="3733" spans="9:15" s="167" customFormat="1" ht="15" customHeight="1" x14ac:dyDescent="0.25">
      <c r="I3733" s="25"/>
      <c r="J3733" s="25"/>
      <c r="K3733" s="25"/>
      <c r="L3733" s="25"/>
      <c r="M3733" s="25"/>
      <c r="N3733" s="25"/>
      <c r="O3733" s="25"/>
    </row>
    <row r="3734" spans="9:15" s="167" customFormat="1" ht="15" customHeight="1" x14ac:dyDescent="0.25">
      <c r="I3734" s="25"/>
      <c r="J3734" s="25"/>
      <c r="K3734" s="25"/>
      <c r="L3734" s="25"/>
      <c r="M3734" s="25"/>
      <c r="N3734" s="25"/>
      <c r="O3734" s="25"/>
    </row>
    <row r="3735" spans="9:15" s="167" customFormat="1" ht="15" customHeight="1" x14ac:dyDescent="0.25">
      <c r="I3735" s="25"/>
      <c r="J3735" s="25"/>
      <c r="K3735" s="25"/>
      <c r="L3735" s="25"/>
      <c r="M3735" s="25"/>
      <c r="N3735" s="25"/>
      <c r="O3735" s="25"/>
    </row>
    <row r="3736" spans="9:15" s="167" customFormat="1" ht="15" customHeight="1" x14ac:dyDescent="0.25">
      <c r="I3736" s="25"/>
      <c r="J3736" s="25"/>
      <c r="K3736" s="25"/>
      <c r="L3736" s="25"/>
      <c r="M3736" s="25"/>
      <c r="N3736" s="25"/>
      <c r="O3736" s="25"/>
    </row>
    <row r="3737" spans="9:15" s="167" customFormat="1" ht="15" customHeight="1" x14ac:dyDescent="0.25">
      <c r="I3737" s="25"/>
      <c r="J3737" s="25"/>
      <c r="K3737" s="25"/>
      <c r="L3737" s="25"/>
      <c r="M3737" s="25"/>
      <c r="N3737" s="25"/>
      <c r="O3737" s="25"/>
    </row>
    <row r="3738" spans="9:15" s="167" customFormat="1" ht="15" customHeight="1" x14ac:dyDescent="0.25">
      <c r="I3738" s="25"/>
      <c r="J3738" s="25"/>
      <c r="K3738" s="25"/>
      <c r="L3738" s="25"/>
      <c r="M3738" s="25"/>
      <c r="N3738" s="25"/>
      <c r="O3738" s="25"/>
    </row>
    <row r="3739" spans="9:15" s="167" customFormat="1" ht="15" customHeight="1" x14ac:dyDescent="0.25">
      <c r="I3739" s="25"/>
      <c r="J3739" s="25"/>
      <c r="K3739" s="25"/>
      <c r="L3739" s="25"/>
      <c r="M3739" s="25"/>
      <c r="N3739" s="25"/>
      <c r="O3739" s="25"/>
    </row>
    <row r="3740" spans="9:15" s="167" customFormat="1" ht="15" customHeight="1" x14ac:dyDescent="0.25">
      <c r="I3740" s="25"/>
      <c r="J3740" s="25"/>
      <c r="K3740" s="25"/>
      <c r="L3740" s="25"/>
      <c r="M3740" s="25"/>
      <c r="N3740" s="25"/>
      <c r="O3740" s="25"/>
    </row>
    <row r="3741" spans="9:15" s="167" customFormat="1" ht="15" customHeight="1" x14ac:dyDescent="0.25">
      <c r="I3741" s="25"/>
      <c r="J3741" s="25"/>
      <c r="K3741" s="25"/>
      <c r="L3741" s="25"/>
      <c r="M3741" s="25"/>
      <c r="N3741" s="25"/>
      <c r="O3741" s="25"/>
    </row>
    <row r="3742" spans="9:15" s="167" customFormat="1" ht="15" customHeight="1" x14ac:dyDescent="0.25">
      <c r="I3742" s="25"/>
      <c r="J3742" s="25"/>
      <c r="K3742" s="25"/>
      <c r="L3742" s="25"/>
      <c r="M3742" s="25"/>
      <c r="N3742" s="25"/>
      <c r="O3742" s="25"/>
    </row>
    <row r="3743" spans="9:15" s="167" customFormat="1" ht="15" customHeight="1" x14ac:dyDescent="0.25">
      <c r="I3743" s="25"/>
      <c r="J3743" s="25"/>
      <c r="K3743" s="25"/>
      <c r="L3743" s="25"/>
      <c r="M3743" s="25"/>
      <c r="N3743" s="25"/>
      <c r="O3743" s="25"/>
    </row>
    <row r="3744" spans="9:15" s="167" customFormat="1" ht="15" customHeight="1" x14ac:dyDescent="0.25">
      <c r="I3744" s="25"/>
      <c r="J3744" s="25"/>
      <c r="K3744" s="25"/>
      <c r="L3744" s="25"/>
      <c r="M3744" s="25"/>
      <c r="N3744" s="25"/>
      <c r="O3744" s="25"/>
    </row>
    <row r="3745" spans="9:15" s="167" customFormat="1" ht="15" customHeight="1" x14ac:dyDescent="0.25">
      <c r="I3745" s="25"/>
      <c r="J3745" s="25"/>
      <c r="K3745" s="25"/>
      <c r="L3745" s="25"/>
      <c r="M3745" s="25"/>
      <c r="N3745" s="25"/>
      <c r="O3745" s="25"/>
    </row>
    <row r="3746" spans="9:15" s="167" customFormat="1" ht="15" customHeight="1" x14ac:dyDescent="0.25">
      <c r="I3746" s="25"/>
      <c r="J3746" s="25"/>
      <c r="K3746" s="25"/>
      <c r="L3746" s="25"/>
      <c r="M3746" s="25"/>
      <c r="N3746" s="25"/>
      <c r="O3746" s="25"/>
    </row>
    <row r="3747" spans="9:15" s="167" customFormat="1" ht="15" customHeight="1" x14ac:dyDescent="0.25">
      <c r="I3747" s="25"/>
      <c r="J3747" s="25"/>
      <c r="K3747" s="25"/>
      <c r="L3747" s="25"/>
      <c r="M3747" s="25"/>
      <c r="N3747" s="25"/>
      <c r="O3747" s="25"/>
    </row>
    <row r="3748" spans="9:15" s="167" customFormat="1" ht="15" customHeight="1" x14ac:dyDescent="0.25">
      <c r="I3748" s="25"/>
      <c r="J3748" s="25"/>
      <c r="K3748" s="25"/>
      <c r="L3748" s="25"/>
      <c r="M3748" s="25"/>
      <c r="N3748" s="25"/>
      <c r="O3748" s="25"/>
    </row>
    <row r="3749" spans="9:15" s="167" customFormat="1" ht="15" customHeight="1" x14ac:dyDescent="0.25">
      <c r="I3749" s="25"/>
      <c r="J3749" s="25"/>
      <c r="K3749" s="25"/>
      <c r="L3749" s="25"/>
      <c r="M3749" s="25"/>
      <c r="N3749" s="25"/>
      <c r="O3749" s="25"/>
    </row>
    <row r="3750" spans="9:15" s="167" customFormat="1" ht="15" customHeight="1" x14ac:dyDescent="0.25">
      <c r="I3750" s="25"/>
      <c r="J3750" s="25"/>
      <c r="K3750" s="25"/>
      <c r="L3750" s="25"/>
      <c r="M3750" s="25"/>
      <c r="N3750" s="25"/>
      <c r="O3750" s="25"/>
    </row>
    <row r="3751" spans="9:15" s="167" customFormat="1" ht="15" customHeight="1" x14ac:dyDescent="0.25">
      <c r="I3751" s="25"/>
      <c r="J3751" s="25"/>
      <c r="K3751" s="25"/>
      <c r="L3751" s="25"/>
      <c r="M3751" s="25"/>
      <c r="N3751" s="25"/>
      <c r="O3751" s="25"/>
    </row>
    <row r="3752" spans="9:15" s="167" customFormat="1" ht="15" customHeight="1" x14ac:dyDescent="0.25">
      <c r="I3752" s="25"/>
      <c r="J3752" s="25"/>
      <c r="K3752" s="25"/>
      <c r="L3752" s="25"/>
      <c r="M3752" s="25"/>
      <c r="N3752" s="25"/>
      <c r="O3752" s="25"/>
    </row>
    <row r="3753" spans="9:15" s="167" customFormat="1" ht="15" customHeight="1" x14ac:dyDescent="0.25">
      <c r="I3753" s="25"/>
      <c r="J3753" s="25"/>
      <c r="K3753" s="25"/>
      <c r="L3753" s="25"/>
      <c r="M3753" s="25"/>
      <c r="N3753" s="25"/>
      <c r="O3753" s="25"/>
    </row>
    <row r="3754" spans="9:15" s="167" customFormat="1" ht="15" customHeight="1" x14ac:dyDescent="0.25">
      <c r="I3754" s="25"/>
      <c r="J3754" s="25"/>
      <c r="K3754" s="25"/>
      <c r="L3754" s="25"/>
      <c r="M3754" s="25"/>
      <c r="N3754" s="25"/>
      <c r="O3754" s="25"/>
    </row>
    <row r="3755" spans="9:15" s="167" customFormat="1" ht="15" customHeight="1" x14ac:dyDescent="0.25">
      <c r="I3755" s="25"/>
      <c r="J3755" s="25"/>
      <c r="K3755" s="25"/>
      <c r="L3755" s="25"/>
      <c r="M3755" s="25"/>
      <c r="N3755" s="25"/>
      <c r="O3755" s="25"/>
    </row>
    <row r="3756" spans="9:15" s="167" customFormat="1" ht="15" customHeight="1" x14ac:dyDescent="0.25">
      <c r="I3756" s="25"/>
      <c r="J3756" s="25"/>
      <c r="K3756" s="25"/>
      <c r="L3756" s="25"/>
      <c r="M3756" s="25"/>
      <c r="N3756" s="25"/>
      <c r="O3756" s="25"/>
    </row>
    <row r="3757" spans="9:15" s="167" customFormat="1" ht="15" customHeight="1" x14ac:dyDescent="0.25">
      <c r="I3757" s="25"/>
      <c r="J3757" s="25"/>
      <c r="K3757" s="25"/>
      <c r="L3757" s="25"/>
      <c r="M3757" s="25"/>
      <c r="N3757" s="25"/>
      <c r="O3757" s="25"/>
    </row>
    <row r="3758" spans="9:15" s="167" customFormat="1" ht="15" customHeight="1" x14ac:dyDescent="0.25">
      <c r="I3758" s="25"/>
      <c r="J3758" s="25"/>
      <c r="K3758" s="25"/>
      <c r="L3758" s="25"/>
      <c r="M3758" s="25"/>
      <c r="N3758" s="25"/>
      <c r="O3758" s="25"/>
    </row>
    <row r="3759" spans="9:15" s="167" customFormat="1" ht="15" customHeight="1" x14ac:dyDescent="0.25">
      <c r="I3759" s="25"/>
      <c r="J3759" s="25"/>
      <c r="K3759" s="25"/>
      <c r="L3759" s="25"/>
      <c r="M3759" s="25"/>
      <c r="N3759" s="25"/>
      <c r="O3759" s="25"/>
    </row>
    <row r="3760" spans="9:15" s="167" customFormat="1" ht="15" customHeight="1" x14ac:dyDescent="0.25">
      <c r="I3760" s="25"/>
      <c r="J3760" s="25"/>
      <c r="K3760" s="25"/>
      <c r="L3760" s="25"/>
      <c r="M3760" s="25"/>
      <c r="N3760" s="25"/>
      <c r="O3760" s="25"/>
    </row>
    <row r="3761" spans="9:15" s="167" customFormat="1" ht="15" customHeight="1" x14ac:dyDescent="0.25">
      <c r="I3761" s="25"/>
      <c r="J3761" s="25"/>
      <c r="K3761" s="25"/>
      <c r="L3761" s="25"/>
      <c r="M3761" s="25"/>
      <c r="N3761" s="25"/>
      <c r="O3761" s="25"/>
    </row>
    <row r="3762" spans="9:15" s="167" customFormat="1" ht="15" customHeight="1" x14ac:dyDescent="0.25">
      <c r="I3762" s="25"/>
      <c r="J3762" s="25"/>
      <c r="K3762" s="25"/>
      <c r="L3762" s="25"/>
      <c r="M3762" s="25"/>
      <c r="N3762" s="25"/>
      <c r="O3762" s="25"/>
    </row>
    <row r="3763" spans="9:15" s="167" customFormat="1" ht="15" customHeight="1" x14ac:dyDescent="0.25">
      <c r="I3763" s="25"/>
      <c r="J3763" s="25"/>
      <c r="K3763" s="25"/>
      <c r="L3763" s="25"/>
      <c r="M3763" s="25"/>
      <c r="N3763" s="25"/>
      <c r="O3763" s="25"/>
    </row>
    <row r="3764" spans="9:15" s="167" customFormat="1" ht="15" customHeight="1" x14ac:dyDescent="0.25">
      <c r="I3764" s="25"/>
      <c r="J3764" s="25"/>
      <c r="K3764" s="25"/>
      <c r="L3764" s="25"/>
      <c r="M3764" s="25"/>
      <c r="N3764" s="25"/>
      <c r="O3764" s="25"/>
    </row>
    <row r="3765" spans="9:15" s="167" customFormat="1" ht="15" customHeight="1" x14ac:dyDescent="0.25">
      <c r="I3765" s="25"/>
      <c r="J3765" s="25"/>
      <c r="K3765" s="25"/>
      <c r="L3765" s="25"/>
      <c r="M3765" s="25"/>
      <c r="N3765" s="25"/>
      <c r="O3765" s="25"/>
    </row>
    <row r="3766" spans="9:15" s="167" customFormat="1" ht="15" customHeight="1" x14ac:dyDescent="0.25">
      <c r="I3766" s="25"/>
      <c r="J3766" s="25"/>
      <c r="K3766" s="25"/>
      <c r="L3766" s="25"/>
      <c r="M3766" s="25"/>
      <c r="N3766" s="25"/>
      <c r="O3766" s="25"/>
    </row>
    <row r="3767" spans="9:15" s="167" customFormat="1" ht="15" customHeight="1" x14ac:dyDescent="0.25">
      <c r="I3767" s="25"/>
      <c r="J3767" s="25"/>
      <c r="K3767" s="25"/>
      <c r="L3767" s="25"/>
      <c r="M3767" s="25"/>
      <c r="N3767" s="25"/>
      <c r="O3767" s="25"/>
    </row>
    <row r="3768" spans="9:15" s="167" customFormat="1" ht="15" customHeight="1" x14ac:dyDescent="0.25">
      <c r="I3768" s="25"/>
      <c r="J3768" s="25"/>
      <c r="K3768" s="25"/>
      <c r="L3768" s="25"/>
      <c r="M3768" s="25"/>
      <c r="N3768" s="25"/>
      <c r="O3768" s="25"/>
    </row>
    <row r="3769" spans="9:15" s="167" customFormat="1" ht="15" customHeight="1" x14ac:dyDescent="0.25">
      <c r="I3769" s="25"/>
      <c r="J3769" s="25"/>
      <c r="K3769" s="25"/>
      <c r="L3769" s="25"/>
      <c r="M3769" s="25"/>
      <c r="N3769" s="25"/>
      <c r="O3769" s="25"/>
    </row>
    <row r="3770" spans="9:15" s="167" customFormat="1" ht="15" customHeight="1" x14ac:dyDescent="0.25">
      <c r="I3770" s="25"/>
      <c r="J3770" s="25"/>
      <c r="K3770" s="25"/>
      <c r="L3770" s="25"/>
      <c r="M3770" s="25"/>
      <c r="N3770" s="25"/>
      <c r="O3770" s="25"/>
    </row>
    <row r="3771" spans="9:15" s="167" customFormat="1" ht="15" customHeight="1" x14ac:dyDescent="0.25">
      <c r="I3771" s="25"/>
      <c r="J3771" s="25"/>
      <c r="K3771" s="25"/>
      <c r="L3771" s="25"/>
      <c r="M3771" s="25"/>
      <c r="N3771" s="25"/>
      <c r="O3771" s="25"/>
    </row>
    <row r="3772" spans="9:15" s="167" customFormat="1" ht="15" customHeight="1" x14ac:dyDescent="0.25">
      <c r="I3772" s="25"/>
      <c r="J3772" s="25"/>
      <c r="K3772" s="25"/>
      <c r="L3772" s="25"/>
      <c r="M3772" s="25"/>
      <c r="N3772" s="25"/>
      <c r="O3772" s="25"/>
    </row>
    <row r="3773" spans="9:15" s="167" customFormat="1" ht="15" customHeight="1" x14ac:dyDescent="0.25">
      <c r="I3773" s="25"/>
      <c r="J3773" s="25"/>
      <c r="K3773" s="25"/>
      <c r="L3773" s="25"/>
      <c r="M3773" s="25"/>
      <c r="N3773" s="25"/>
      <c r="O3773" s="25"/>
    </row>
    <row r="3774" spans="9:15" s="167" customFormat="1" ht="15" customHeight="1" x14ac:dyDescent="0.25">
      <c r="I3774" s="25"/>
      <c r="J3774" s="25"/>
      <c r="K3774" s="25"/>
      <c r="L3774" s="25"/>
      <c r="M3774" s="25"/>
      <c r="N3774" s="25"/>
      <c r="O3774" s="25"/>
    </row>
    <row r="3775" spans="9:15" s="167" customFormat="1" ht="15" customHeight="1" x14ac:dyDescent="0.25">
      <c r="I3775" s="25"/>
      <c r="J3775" s="25"/>
      <c r="K3775" s="25"/>
      <c r="L3775" s="25"/>
      <c r="M3775" s="25"/>
      <c r="N3775" s="25"/>
      <c r="O3775" s="25"/>
    </row>
    <row r="3776" spans="9:15" s="167" customFormat="1" ht="15" customHeight="1" x14ac:dyDescent="0.25">
      <c r="I3776" s="25"/>
      <c r="J3776" s="25"/>
      <c r="K3776" s="25"/>
      <c r="L3776" s="25"/>
      <c r="M3776" s="25"/>
      <c r="N3776" s="25"/>
      <c r="O3776" s="25"/>
    </row>
    <row r="3777" spans="9:15" s="167" customFormat="1" ht="15" customHeight="1" x14ac:dyDescent="0.25">
      <c r="I3777" s="25"/>
      <c r="J3777" s="25"/>
      <c r="K3777" s="25"/>
      <c r="L3777" s="25"/>
      <c r="M3777" s="25"/>
      <c r="N3777" s="25"/>
      <c r="O3777" s="25"/>
    </row>
    <row r="3778" spans="9:15" s="167" customFormat="1" ht="15" customHeight="1" x14ac:dyDescent="0.25">
      <c r="I3778" s="25"/>
      <c r="J3778" s="25"/>
      <c r="K3778" s="25"/>
      <c r="L3778" s="25"/>
      <c r="M3778" s="25"/>
      <c r="N3778" s="25"/>
      <c r="O3778" s="25"/>
    </row>
    <row r="3779" spans="9:15" s="167" customFormat="1" ht="15" customHeight="1" x14ac:dyDescent="0.25">
      <c r="I3779" s="25"/>
      <c r="J3779" s="25"/>
      <c r="K3779" s="25"/>
      <c r="L3779" s="25"/>
      <c r="M3779" s="25"/>
      <c r="N3779" s="25"/>
      <c r="O3779" s="25"/>
    </row>
    <row r="3780" spans="9:15" s="167" customFormat="1" ht="15" customHeight="1" x14ac:dyDescent="0.25">
      <c r="I3780" s="25"/>
      <c r="J3780" s="25"/>
      <c r="K3780" s="25"/>
      <c r="L3780" s="25"/>
      <c r="M3780" s="25"/>
      <c r="N3780" s="25"/>
      <c r="O3780" s="25"/>
    </row>
    <row r="3781" spans="9:15" s="167" customFormat="1" ht="15" customHeight="1" x14ac:dyDescent="0.25">
      <c r="I3781" s="25"/>
      <c r="J3781" s="25"/>
      <c r="K3781" s="25"/>
      <c r="L3781" s="25"/>
      <c r="M3781" s="25"/>
      <c r="N3781" s="25"/>
      <c r="O3781" s="25"/>
    </row>
    <row r="3782" spans="9:15" s="167" customFormat="1" ht="15" customHeight="1" x14ac:dyDescent="0.25">
      <c r="I3782" s="25"/>
      <c r="J3782" s="25"/>
      <c r="K3782" s="25"/>
      <c r="L3782" s="25"/>
      <c r="M3782" s="25"/>
      <c r="N3782" s="25"/>
      <c r="O3782" s="25"/>
    </row>
    <row r="3783" spans="9:15" s="167" customFormat="1" ht="15" customHeight="1" x14ac:dyDescent="0.25">
      <c r="I3783" s="25"/>
      <c r="J3783" s="25"/>
      <c r="K3783" s="25"/>
      <c r="L3783" s="25"/>
      <c r="M3783" s="25"/>
      <c r="N3783" s="25"/>
      <c r="O3783" s="25"/>
    </row>
    <row r="3784" spans="9:15" s="167" customFormat="1" ht="15" customHeight="1" x14ac:dyDescent="0.25">
      <c r="I3784" s="25"/>
      <c r="J3784" s="25"/>
      <c r="K3784" s="25"/>
      <c r="L3784" s="25"/>
      <c r="M3784" s="25"/>
      <c r="N3784" s="25"/>
      <c r="O3784" s="25"/>
    </row>
    <row r="3785" spans="9:15" s="167" customFormat="1" ht="15" customHeight="1" x14ac:dyDescent="0.25">
      <c r="I3785" s="25"/>
      <c r="J3785" s="25"/>
      <c r="K3785" s="25"/>
      <c r="L3785" s="25"/>
      <c r="M3785" s="25"/>
      <c r="N3785" s="25"/>
      <c r="O3785" s="25"/>
    </row>
    <row r="3786" spans="9:15" s="167" customFormat="1" ht="15" customHeight="1" x14ac:dyDescent="0.25">
      <c r="I3786" s="25"/>
      <c r="J3786" s="25"/>
      <c r="K3786" s="25"/>
      <c r="L3786" s="25"/>
      <c r="M3786" s="25"/>
      <c r="N3786" s="25"/>
      <c r="O3786" s="25"/>
    </row>
    <row r="3787" spans="9:15" s="167" customFormat="1" ht="15" customHeight="1" x14ac:dyDescent="0.25">
      <c r="I3787" s="25"/>
      <c r="J3787" s="25"/>
      <c r="K3787" s="25"/>
      <c r="L3787" s="25"/>
      <c r="M3787" s="25"/>
      <c r="N3787" s="25"/>
      <c r="O3787" s="25"/>
    </row>
    <row r="3788" spans="9:15" s="167" customFormat="1" ht="15" customHeight="1" x14ac:dyDescent="0.25">
      <c r="I3788" s="25"/>
      <c r="J3788" s="25"/>
      <c r="K3788" s="25"/>
      <c r="L3788" s="25"/>
      <c r="M3788" s="25"/>
      <c r="N3788" s="25"/>
      <c r="O3788" s="25"/>
    </row>
    <row r="3789" spans="9:15" s="167" customFormat="1" ht="15" customHeight="1" x14ac:dyDescent="0.25">
      <c r="I3789" s="25"/>
      <c r="J3789" s="25"/>
      <c r="K3789" s="25"/>
      <c r="L3789" s="25"/>
      <c r="M3789" s="25"/>
      <c r="N3789" s="25"/>
      <c r="O3789" s="25"/>
    </row>
    <row r="3790" spans="9:15" s="167" customFormat="1" ht="15" customHeight="1" x14ac:dyDescent="0.25">
      <c r="I3790" s="25"/>
      <c r="J3790" s="25"/>
      <c r="K3790" s="25"/>
      <c r="L3790" s="25"/>
      <c r="M3790" s="25"/>
      <c r="N3790" s="25"/>
      <c r="O3790" s="25"/>
    </row>
    <row r="3791" spans="9:15" s="167" customFormat="1" ht="15" customHeight="1" x14ac:dyDescent="0.25">
      <c r="I3791" s="25"/>
      <c r="J3791" s="25"/>
      <c r="K3791" s="25"/>
      <c r="L3791" s="25"/>
      <c r="M3791" s="25"/>
      <c r="N3791" s="25"/>
      <c r="O3791" s="25"/>
    </row>
    <row r="3792" spans="9:15" s="167" customFormat="1" ht="15" customHeight="1" x14ac:dyDescent="0.25">
      <c r="I3792" s="25"/>
      <c r="J3792" s="25"/>
      <c r="K3792" s="25"/>
      <c r="L3792" s="25"/>
      <c r="M3792" s="25"/>
      <c r="N3792" s="25"/>
      <c r="O3792" s="25"/>
    </row>
    <row r="3793" spans="9:15" s="167" customFormat="1" ht="15" customHeight="1" x14ac:dyDescent="0.25">
      <c r="I3793" s="25"/>
      <c r="J3793" s="25"/>
      <c r="K3793" s="25"/>
      <c r="L3793" s="25"/>
      <c r="M3793" s="25"/>
      <c r="N3793" s="25"/>
      <c r="O3793" s="25"/>
    </row>
    <row r="3794" spans="9:15" s="167" customFormat="1" ht="15" customHeight="1" x14ac:dyDescent="0.25">
      <c r="I3794" s="25"/>
      <c r="J3794" s="25"/>
      <c r="K3794" s="25"/>
      <c r="L3794" s="25"/>
      <c r="M3794" s="25"/>
      <c r="N3794" s="25"/>
      <c r="O3794" s="25"/>
    </row>
    <row r="3795" spans="9:15" s="167" customFormat="1" ht="15" customHeight="1" x14ac:dyDescent="0.25">
      <c r="I3795" s="25"/>
      <c r="J3795" s="25"/>
      <c r="K3795" s="25"/>
      <c r="L3795" s="25"/>
      <c r="M3795" s="25"/>
      <c r="N3795" s="25"/>
      <c r="O3795" s="25"/>
    </row>
    <row r="3796" spans="9:15" s="167" customFormat="1" ht="15" customHeight="1" x14ac:dyDescent="0.25">
      <c r="I3796" s="25"/>
      <c r="J3796" s="25"/>
      <c r="K3796" s="25"/>
      <c r="L3796" s="25"/>
      <c r="M3796" s="25"/>
      <c r="N3796" s="25"/>
      <c r="O3796" s="25"/>
    </row>
    <row r="3797" spans="9:15" s="167" customFormat="1" ht="15" customHeight="1" x14ac:dyDescent="0.25">
      <c r="I3797" s="25"/>
      <c r="J3797" s="25"/>
      <c r="K3797" s="25"/>
      <c r="L3797" s="25"/>
      <c r="M3797" s="25"/>
      <c r="N3797" s="25"/>
      <c r="O3797" s="25"/>
    </row>
    <row r="3798" spans="9:15" s="167" customFormat="1" ht="15" customHeight="1" x14ac:dyDescent="0.25">
      <c r="I3798" s="25"/>
      <c r="J3798" s="25"/>
      <c r="K3798" s="25"/>
      <c r="L3798" s="25"/>
      <c r="M3798" s="25"/>
      <c r="N3798" s="25"/>
      <c r="O3798" s="25"/>
    </row>
    <row r="3799" spans="9:15" s="167" customFormat="1" ht="15" customHeight="1" x14ac:dyDescent="0.25">
      <c r="I3799" s="25"/>
      <c r="J3799" s="25"/>
      <c r="K3799" s="25"/>
      <c r="L3799" s="25"/>
      <c r="M3799" s="25"/>
      <c r="N3799" s="25"/>
      <c r="O3799" s="25"/>
    </row>
    <row r="3800" spans="9:15" s="167" customFormat="1" ht="15" customHeight="1" x14ac:dyDescent="0.25">
      <c r="I3800" s="25"/>
      <c r="J3800" s="25"/>
      <c r="K3800" s="25"/>
      <c r="L3800" s="25"/>
      <c r="M3800" s="25"/>
      <c r="N3800" s="25"/>
      <c r="O3800" s="25"/>
    </row>
    <row r="3801" spans="9:15" s="167" customFormat="1" ht="15" customHeight="1" x14ac:dyDescent="0.25">
      <c r="I3801" s="25"/>
      <c r="J3801" s="25"/>
      <c r="K3801" s="25"/>
      <c r="L3801" s="25"/>
      <c r="M3801" s="25"/>
      <c r="N3801" s="25"/>
      <c r="O3801" s="25"/>
    </row>
    <row r="3802" spans="9:15" s="167" customFormat="1" ht="15" customHeight="1" x14ac:dyDescent="0.25">
      <c r="I3802" s="25"/>
      <c r="J3802" s="25"/>
      <c r="K3802" s="25"/>
      <c r="L3802" s="25"/>
      <c r="M3802" s="25"/>
      <c r="N3802" s="25"/>
      <c r="O3802" s="25"/>
    </row>
    <row r="3803" spans="9:15" s="167" customFormat="1" ht="15" customHeight="1" x14ac:dyDescent="0.25">
      <c r="I3803" s="25"/>
      <c r="J3803" s="25"/>
      <c r="K3803" s="25"/>
      <c r="L3803" s="25"/>
      <c r="M3803" s="25"/>
      <c r="N3803" s="25"/>
      <c r="O3803" s="25"/>
    </row>
    <row r="3804" spans="9:15" s="167" customFormat="1" ht="15" customHeight="1" x14ac:dyDescent="0.25">
      <c r="I3804" s="25"/>
      <c r="J3804" s="25"/>
      <c r="K3804" s="25"/>
      <c r="L3804" s="25"/>
      <c r="M3804" s="25"/>
      <c r="N3804" s="25"/>
      <c r="O3804" s="25"/>
    </row>
    <row r="3805" spans="9:15" s="167" customFormat="1" ht="15" customHeight="1" x14ac:dyDescent="0.25">
      <c r="I3805" s="25"/>
      <c r="J3805" s="25"/>
      <c r="K3805" s="25"/>
      <c r="L3805" s="25"/>
      <c r="M3805" s="25"/>
      <c r="N3805" s="25"/>
      <c r="O3805" s="25"/>
    </row>
    <row r="3806" spans="9:15" s="167" customFormat="1" ht="15" customHeight="1" x14ac:dyDescent="0.25">
      <c r="I3806" s="25"/>
      <c r="J3806" s="25"/>
      <c r="K3806" s="25"/>
      <c r="L3806" s="25"/>
      <c r="M3806" s="25"/>
      <c r="N3806" s="25"/>
      <c r="O3806" s="25"/>
    </row>
    <row r="3807" spans="9:15" s="167" customFormat="1" ht="15" customHeight="1" x14ac:dyDescent="0.25">
      <c r="I3807" s="25"/>
      <c r="J3807" s="25"/>
      <c r="K3807" s="25"/>
      <c r="L3807" s="25"/>
      <c r="M3807" s="25"/>
      <c r="N3807" s="25"/>
      <c r="O3807" s="25"/>
    </row>
    <row r="3808" spans="9:15" s="167" customFormat="1" ht="15" customHeight="1" x14ac:dyDescent="0.25">
      <c r="I3808" s="25"/>
      <c r="J3808" s="25"/>
      <c r="K3808" s="25"/>
      <c r="L3808" s="25"/>
      <c r="M3808" s="25"/>
      <c r="N3808" s="25"/>
      <c r="O3808" s="25"/>
    </row>
    <row r="3809" spans="9:15" s="167" customFormat="1" ht="15" customHeight="1" x14ac:dyDescent="0.25">
      <c r="I3809" s="25"/>
      <c r="J3809" s="25"/>
      <c r="K3809" s="25"/>
      <c r="L3809" s="25"/>
      <c r="M3809" s="25"/>
      <c r="N3809" s="25"/>
      <c r="O3809" s="25"/>
    </row>
    <row r="3810" spans="9:15" s="167" customFormat="1" ht="15" customHeight="1" x14ac:dyDescent="0.25">
      <c r="I3810" s="25"/>
      <c r="J3810" s="25"/>
      <c r="K3810" s="25"/>
      <c r="L3810" s="25"/>
      <c r="M3810" s="25"/>
      <c r="N3810" s="25"/>
      <c r="O3810" s="25"/>
    </row>
    <row r="3811" spans="9:15" s="167" customFormat="1" ht="15" customHeight="1" x14ac:dyDescent="0.25">
      <c r="I3811" s="25"/>
      <c r="J3811" s="25"/>
      <c r="K3811" s="25"/>
      <c r="L3811" s="25"/>
      <c r="M3811" s="25"/>
      <c r="N3811" s="25"/>
      <c r="O3811" s="25"/>
    </row>
    <row r="3812" spans="9:15" s="167" customFormat="1" ht="15" customHeight="1" x14ac:dyDescent="0.25">
      <c r="I3812" s="25"/>
      <c r="J3812" s="25"/>
      <c r="K3812" s="25"/>
      <c r="L3812" s="25"/>
      <c r="M3812" s="25"/>
      <c r="N3812" s="25"/>
      <c r="O3812" s="25"/>
    </row>
    <row r="3813" spans="9:15" s="167" customFormat="1" ht="15" customHeight="1" x14ac:dyDescent="0.25">
      <c r="I3813" s="25"/>
      <c r="J3813" s="25"/>
      <c r="K3813" s="25"/>
      <c r="L3813" s="25"/>
      <c r="M3813" s="25"/>
      <c r="N3813" s="25"/>
      <c r="O3813" s="25"/>
    </row>
    <row r="3814" spans="9:15" s="167" customFormat="1" ht="15" customHeight="1" x14ac:dyDescent="0.25">
      <c r="I3814" s="25"/>
      <c r="J3814" s="25"/>
      <c r="K3814" s="25"/>
      <c r="L3814" s="25"/>
      <c r="M3814" s="25"/>
      <c r="N3814" s="25"/>
      <c r="O3814" s="25"/>
    </row>
    <row r="3815" spans="9:15" s="167" customFormat="1" ht="15" customHeight="1" x14ac:dyDescent="0.25">
      <c r="I3815" s="25"/>
      <c r="J3815" s="25"/>
      <c r="K3815" s="25"/>
      <c r="L3815" s="25"/>
      <c r="M3815" s="25"/>
      <c r="N3815" s="25"/>
      <c r="O3815" s="25"/>
    </row>
    <row r="3816" spans="9:15" s="167" customFormat="1" ht="15" customHeight="1" x14ac:dyDescent="0.25">
      <c r="I3816" s="25"/>
      <c r="J3816" s="25"/>
      <c r="K3816" s="25"/>
      <c r="L3816" s="25"/>
      <c r="M3816" s="25"/>
      <c r="N3816" s="25"/>
      <c r="O3816" s="25"/>
    </row>
    <row r="3817" spans="9:15" s="167" customFormat="1" ht="15" customHeight="1" x14ac:dyDescent="0.25">
      <c r="I3817" s="25"/>
      <c r="J3817" s="25"/>
      <c r="K3817" s="25"/>
      <c r="L3817" s="25"/>
      <c r="M3817" s="25"/>
      <c r="N3817" s="25"/>
      <c r="O3817" s="25"/>
    </row>
    <row r="3818" spans="9:15" s="167" customFormat="1" ht="15" customHeight="1" x14ac:dyDescent="0.25">
      <c r="I3818" s="25"/>
      <c r="J3818" s="25"/>
      <c r="K3818" s="25"/>
      <c r="L3818" s="25"/>
      <c r="M3818" s="25"/>
      <c r="N3818" s="25"/>
      <c r="O3818" s="25"/>
    </row>
    <row r="3819" spans="9:15" s="167" customFormat="1" ht="15" customHeight="1" x14ac:dyDescent="0.25">
      <c r="I3819" s="25"/>
      <c r="J3819" s="25"/>
      <c r="K3819" s="25"/>
      <c r="L3819" s="25"/>
      <c r="M3819" s="25"/>
      <c r="N3819" s="25"/>
      <c r="O3819" s="25"/>
    </row>
    <row r="3820" spans="9:15" s="167" customFormat="1" ht="15" customHeight="1" x14ac:dyDescent="0.25">
      <c r="I3820" s="25"/>
      <c r="J3820" s="25"/>
      <c r="K3820" s="25"/>
      <c r="L3820" s="25"/>
      <c r="M3820" s="25"/>
      <c r="N3820" s="25"/>
      <c r="O3820" s="25"/>
    </row>
    <row r="3821" spans="9:15" s="167" customFormat="1" ht="15" customHeight="1" x14ac:dyDescent="0.25">
      <c r="I3821" s="25"/>
      <c r="J3821" s="25"/>
      <c r="K3821" s="25"/>
      <c r="L3821" s="25"/>
      <c r="M3821" s="25"/>
      <c r="N3821" s="25"/>
      <c r="O3821" s="25"/>
    </row>
    <row r="3822" spans="9:15" s="167" customFormat="1" ht="15" customHeight="1" x14ac:dyDescent="0.25">
      <c r="I3822" s="25"/>
      <c r="J3822" s="25"/>
      <c r="K3822" s="25"/>
      <c r="L3822" s="25"/>
      <c r="M3822" s="25"/>
      <c r="N3822" s="25"/>
      <c r="O3822" s="25"/>
    </row>
    <row r="3823" spans="9:15" s="167" customFormat="1" ht="15" customHeight="1" x14ac:dyDescent="0.25">
      <c r="I3823" s="25"/>
      <c r="J3823" s="25"/>
      <c r="K3823" s="25"/>
      <c r="L3823" s="25"/>
      <c r="M3823" s="25"/>
      <c r="N3823" s="25"/>
      <c r="O3823" s="25"/>
    </row>
    <row r="3824" spans="9:15" s="167" customFormat="1" ht="15" customHeight="1" x14ac:dyDescent="0.25">
      <c r="I3824" s="25"/>
      <c r="J3824" s="25"/>
      <c r="K3824" s="25"/>
      <c r="L3824" s="25"/>
      <c r="M3824" s="25"/>
      <c r="N3824" s="25"/>
      <c r="O3824" s="25"/>
    </row>
    <row r="3825" spans="9:15" s="167" customFormat="1" ht="15" customHeight="1" x14ac:dyDescent="0.25">
      <c r="I3825" s="25"/>
      <c r="J3825" s="25"/>
      <c r="K3825" s="25"/>
      <c r="L3825" s="25"/>
      <c r="M3825" s="25"/>
      <c r="N3825" s="25"/>
      <c r="O3825" s="25"/>
    </row>
    <row r="3826" spans="9:15" s="167" customFormat="1" ht="15" customHeight="1" x14ac:dyDescent="0.25">
      <c r="I3826" s="25"/>
      <c r="J3826" s="25"/>
      <c r="K3826" s="25"/>
      <c r="L3826" s="25"/>
      <c r="M3826" s="25"/>
      <c r="N3826" s="25"/>
      <c r="O3826" s="25"/>
    </row>
    <row r="3827" spans="9:15" s="167" customFormat="1" ht="15" customHeight="1" x14ac:dyDescent="0.25">
      <c r="I3827" s="25"/>
      <c r="J3827" s="25"/>
      <c r="K3827" s="25"/>
      <c r="L3827" s="25"/>
      <c r="M3827" s="25"/>
      <c r="N3827" s="25"/>
      <c r="O3827" s="25"/>
    </row>
    <row r="3828" spans="9:15" s="167" customFormat="1" ht="15" customHeight="1" x14ac:dyDescent="0.25">
      <c r="I3828" s="25"/>
      <c r="J3828" s="25"/>
      <c r="K3828" s="25"/>
      <c r="L3828" s="25"/>
      <c r="M3828" s="25"/>
      <c r="N3828" s="25"/>
      <c r="O3828" s="25"/>
    </row>
    <row r="3829" spans="9:15" s="167" customFormat="1" ht="15" customHeight="1" x14ac:dyDescent="0.25">
      <c r="I3829" s="25"/>
      <c r="J3829" s="25"/>
      <c r="K3829" s="25"/>
      <c r="L3829" s="25"/>
      <c r="M3829" s="25"/>
      <c r="N3829" s="25"/>
      <c r="O3829" s="25"/>
    </row>
    <row r="3830" spans="9:15" s="167" customFormat="1" ht="15" customHeight="1" x14ac:dyDescent="0.25">
      <c r="I3830" s="25"/>
      <c r="J3830" s="25"/>
      <c r="K3830" s="25"/>
      <c r="L3830" s="25"/>
      <c r="M3830" s="25"/>
      <c r="N3830" s="25"/>
      <c r="O3830" s="25"/>
    </row>
    <row r="3831" spans="9:15" s="167" customFormat="1" ht="15" customHeight="1" x14ac:dyDescent="0.25">
      <c r="I3831" s="25"/>
      <c r="J3831" s="25"/>
      <c r="K3831" s="25"/>
      <c r="L3831" s="25"/>
      <c r="M3831" s="25"/>
      <c r="N3831" s="25"/>
      <c r="O3831" s="25"/>
    </row>
    <row r="3832" spans="9:15" s="167" customFormat="1" ht="15" customHeight="1" x14ac:dyDescent="0.25">
      <c r="I3832" s="25"/>
      <c r="J3832" s="25"/>
      <c r="K3832" s="25"/>
      <c r="L3832" s="25"/>
      <c r="M3832" s="25"/>
      <c r="N3832" s="25"/>
      <c r="O3832" s="25"/>
    </row>
    <row r="3833" spans="9:15" s="167" customFormat="1" ht="15" customHeight="1" x14ac:dyDescent="0.25">
      <c r="I3833" s="25"/>
      <c r="J3833" s="25"/>
      <c r="K3833" s="25"/>
      <c r="L3833" s="25"/>
      <c r="M3833" s="25"/>
      <c r="N3833" s="25"/>
      <c r="O3833" s="25"/>
    </row>
    <row r="3834" spans="9:15" s="167" customFormat="1" ht="15" customHeight="1" x14ac:dyDescent="0.25">
      <c r="I3834" s="25"/>
      <c r="J3834" s="25"/>
      <c r="K3834" s="25"/>
      <c r="L3834" s="25"/>
      <c r="M3834" s="25"/>
      <c r="N3834" s="25"/>
      <c r="O3834" s="25"/>
    </row>
    <row r="3835" spans="9:15" s="167" customFormat="1" ht="15" customHeight="1" x14ac:dyDescent="0.25">
      <c r="I3835" s="25"/>
      <c r="J3835" s="25"/>
      <c r="K3835" s="25"/>
      <c r="L3835" s="25"/>
      <c r="M3835" s="25"/>
      <c r="N3835" s="25"/>
      <c r="O3835" s="25"/>
    </row>
    <row r="3836" spans="9:15" s="167" customFormat="1" ht="15" customHeight="1" x14ac:dyDescent="0.25">
      <c r="I3836" s="25"/>
      <c r="J3836" s="25"/>
      <c r="K3836" s="25"/>
      <c r="L3836" s="25"/>
      <c r="M3836" s="25"/>
      <c r="N3836" s="25"/>
      <c r="O3836" s="25"/>
    </row>
    <row r="3837" spans="9:15" s="167" customFormat="1" ht="15" customHeight="1" x14ac:dyDescent="0.25">
      <c r="I3837" s="25"/>
      <c r="J3837" s="25"/>
      <c r="K3837" s="25"/>
      <c r="L3837" s="25"/>
      <c r="M3837" s="25"/>
      <c r="N3837" s="25"/>
      <c r="O3837" s="25"/>
    </row>
    <row r="3838" spans="9:15" s="167" customFormat="1" ht="15" customHeight="1" x14ac:dyDescent="0.25">
      <c r="I3838" s="25"/>
      <c r="J3838" s="25"/>
      <c r="K3838" s="25"/>
      <c r="L3838" s="25"/>
      <c r="M3838" s="25"/>
      <c r="N3838" s="25"/>
      <c r="O3838" s="25"/>
    </row>
    <row r="3839" spans="9:15" s="167" customFormat="1" ht="15" customHeight="1" x14ac:dyDescent="0.25">
      <c r="I3839" s="25"/>
      <c r="J3839" s="25"/>
      <c r="K3839" s="25"/>
      <c r="L3839" s="25"/>
      <c r="M3839" s="25"/>
      <c r="N3839" s="25"/>
      <c r="O3839" s="25"/>
    </row>
    <row r="3840" spans="9:15" s="167" customFormat="1" ht="15" customHeight="1" x14ac:dyDescent="0.25">
      <c r="I3840" s="25"/>
      <c r="J3840" s="25"/>
      <c r="K3840" s="25"/>
      <c r="L3840" s="25"/>
      <c r="M3840" s="25"/>
      <c r="N3840" s="25"/>
      <c r="O3840" s="25"/>
    </row>
    <row r="3841" spans="9:15" s="167" customFormat="1" ht="15" customHeight="1" x14ac:dyDescent="0.25">
      <c r="I3841" s="25"/>
      <c r="J3841" s="25"/>
      <c r="K3841" s="25"/>
      <c r="L3841" s="25"/>
      <c r="M3841" s="25"/>
      <c r="N3841" s="25"/>
      <c r="O3841" s="25"/>
    </row>
    <row r="3842" spans="9:15" s="167" customFormat="1" ht="15" customHeight="1" x14ac:dyDescent="0.25">
      <c r="I3842" s="25"/>
      <c r="J3842" s="25"/>
      <c r="K3842" s="25"/>
      <c r="L3842" s="25"/>
      <c r="M3842" s="25"/>
      <c r="N3842" s="25"/>
      <c r="O3842" s="25"/>
    </row>
    <row r="3843" spans="9:15" s="167" customFormat="1" ht="15" customHeight="1" x14ac:dyDescent="0.25">
      <c r="I3843" s="25"/>
      <c r="J3843" s="25"/>
      <c r="K3843" s="25"/>
      <c r="L3843" s="25"/>
      <c r="M3843" s="25"/>
      <c r="N3843" s="25"/>
      <c r="O3843" s="25"/>
    </row>
    <row r="3844" spans="9:15" s="167" customFormat="1" ht="15" customHeight="1" x14ac:dyDescent="0.25">
      <c r="I3844" s="25"/>
      <c r="J3844" s="25"/>
      <c r="K3844" s="25"/>
      <c r="L3844" s="25"/>
      <c r="M3844" s="25"/>
      <c r="N3844" s="25"/>
      <c r="O3844" s="25"/>
    </row>
    <row r="3845" spans="9:15" s="167" customFormat="1" ht="15" customHeight="1" x14ac:dyDescent="0.25">
      <c r="I3845" s="25"/>
      <c r="J3845" s="25"/>
      <c r="K3845" s="25"/>
      <c r="L3845" s="25"/>
      <c r="M3845" s="25"/>
      <c r="N3845" s="25"/>
      <c r="O3845" s="25"/>
    </row>
    <row r="3846" spans="9:15" s="167" customFormat="1" ht="15" customHeight="1" x14ac:dyDescent="0.25">
      <c r="I3846" s="25"/>
      <c r="J3846" s="25"/>
      <c r="K3846" s="25"/>
      <c r="L3846" s="25"/>
      <c r="M3846" s="25"/>
      <c r="N3846" s="25"/>
      <c r="O3846" s="25"/>
    </row>
    <row r="3847" spans="9:15" s="167" customFormat="1" ht="15" customHeight="1" x14ac:dyDescent="0.25">
      <c r="I3847" s="25"/>
      <c r="J3847" s="25"/>
      <c r="K3847" s="25"/>
      <c r="L3847" s="25"/>
      <c r="M3847" s="25"/>
      <c r="N3847" s="25"/>
      <c r="O3847" s="25"/>
    </row>
    <row r="3848" spans="9:15" s="167" customFormat="1" ht="15" customHeight="1" x14ac:dyDescent="0.25">
      <c r="I3848" s="25"/>
      <c r="J3848" s="25"/>
      <c r="K3848" s="25"/>
      <c r="L3848" s="25"/>
      <c r="M3848" s="25"/>
      <c r="N3848" s="25"/>
      <c r="O3848" s="25"/>
    </row>
    <row r="3849" spans="9:15" s="167" customFormat="1" ht="15" customHeight="1" x14ac:dyDescent="0.25">
      <c r="I3849" s="25"/>
      <c r="J3849" s="25"/>
      <c r="K3849" s="25"/>
      <c r="L3849" s="25"/>
      <c r="M3849" s="25"/>
      <c r="N3849" s="25"/>
      <c r="O3849" s="25"/>
    </row>
    <row r="3850" spans="9:15" s="167" customFormat="1" ht="15" customHeight="1" x14ac:dyDescent="0.25">
      <c r="I3850" s="25"/>
      <c r="J3850" s="25"/>
      <c r="K3850" s="25"/>
      <c r="L3850" s="25"/>
      <c r="M3850" s="25"/>
      <c r="N3850" s="25"/>
      <c r="O3850" s="25"/>
    </row>
    <row r="3851" spans="9:15" s="167" customFormat="1" ht="15" customHeight="1" x14ac:dyDescent="0.25">
      <c r="I3851" s="25"/>
      <c r="J3851" s="25"/>
      <c r="K3851" s="25"/>
      <c r="L3851" s="25"/>
      <c r="M3851" s="25"/>
      <c r="N3851" s="25"/>
      <c r="O3851" s="25"/>
    </row>
    <row r="3852" spans="9:15" s="167" customFormat="1" ht="15" customHeight="1" x14ac:dyDescent="0.25">
      <c r="I3852" s="25"/>
      <c r="J3852" s="25"/>
      <c r="K3852" s="25"/>
      <c r="L3852" s="25"/>
      <c r="M3852" s="25"/>
      <c r="N3852" s="25"/>
      <c r="O3852" s="25"/>
    </row>
    <row r="3853" spans="9:15" s="167" customFormat="1" ht="15" customHeight="1" x14ac:dyDescent="0.25">
      <c r="I3853" s="25"/>
      <c r="J3853" s="25"/>
      <c r="K3853" s="25"/>
      <c r="L3853" s="25"/>
      <c r="M3853" s="25"/>
      <c r="N3853" s="25"/>
      <c r="O3853" s="25"/>
    </row>
    <row r="3854" spans="9:15" s="167" customFormat="1" ht="15" customHeight="1" x14ac:dyDescent="0.25">
      <c r="I3854" s="25"/>
      <c r="J3854" s="25"/>
      <c r="K3854" s="25"/>
      <c r="L3854" s="25"/>
      <c r="M3854" s="25"/>
      <c r="N3854" s="25"/>
      <c r="O3854" s="25"/>
    </row>
    <row r="3855" spans="9:15" s="167" customFormat="1" ht="15" customHeight="1" x14ac:dyDescent="0.25">
      <c r="I3855" s="25"/>
      <c r="J3855" s="25"/>
      <c r="K3855" s="25"/>
      <c r="L3855" s="25"/>
      <c r="M3855" s="25"/>
      <c r="N3855" s="25"/>
      <c r="O3855" s="25"/>
    </row>
    <row r="3856" spans="9:15" s="167" customFormat="1" ht="15" customHeight="1" x14ac:dyDescent="0.25">
      <c r="I3856" s="25"/>
      <c r="J3856" s="25"/>
      <c r="K3856" s="25"/>
      <c r="L3856" s="25"/>
      <c r="M3856" s="25"/>
      <c r="N3856" s="25"/>
      <c r="O3856" s="25"/>
    </row>
    <row r="3857" spans="9:15" s="167" customFormat="1" ht="15" customHeight="1" x14ac:dyDescent="0.25">
      <c r="I3857" s="25"/>
      <c r="J3857" s="25"/>
      <c r="K3857" s="25"/>
      <c r="L3857" s="25"/>
      <c r="M3857" s="25"/>
      <c r="N3857" s="25"/>
      <c r="O3857" s="25"/>
    </row>
    <row r="3858" spans="9:15" s="167" customFormat="1" ht="15" customHeight="1" x14ac:dyDescent="0.25">
      <c r="I3858" s="25"/>
      <c r="J3858" s="25"/>
      <c r="K3858" s="25"/>
      <c r="L3858" s="25"/>
      <c r="M3858" s="25"/>
      <c r="N3858" s="25"/>
      <c r="O3858" s="25"/>
    </row>
    <row r="3859" spans="9:15" s="167" customFormat="1" ht="15" customHeight="1" x14ac:dyDescent="0.25">
      <c r="I3859" s="25"/>
      <c r="J3859" s="25"/>
      <c r="K3859" s="25"/>
      <c r="L3859" s="25"/>
      <c r="M3859" s="25"/>
      <c r="N3859" s="25"/>
      <c r="O3859" s="25"/>
    </row>
    <row r="3860" spans="9:15" s="167" customFormat="1" ht="15" customHeight="1" x14ac:dyDescent="0.25">
      <c r="I3860" s="25"/>
      <c r="J3860" s="25"/>
      <c r="K3860" s="25"/>
      <c r="L3860" s="25"/>
      <c r="M3860" s="25"/>
      <c r="N3860" s="25"/>
      <c r="O3860" s="25"/>
    </row>
    <row r="3861" spans="9:15" s="167" customFormat="1" ht="15" customHeight="1" x14ac:dyDescent="0.25">
      <c r="I3861" s="25"/>
      <c r="J3861" s="25"/>
      <c r="K3861" s="25"/>
      <c r="L3861" s="25"/>
      <c r="M3861" s="25"/>
      <c r="N3861" s="25"/>
      <c r="O3861" s="25"/>
    </row>
    <row r="3862" spans="9:15" s="167" customFormat="1" ht="15" customHeight="1" x14ac:dyDescent="0.25">
      <c r="I3862" s="25"/>
      <c r="J3862" s="25"/>
      <c r="K3862" s="25"/>
      <c r="L3862" s="25"/>
      <c r="M3862" s="25"/>
      <c r="N3862" s="25"/>
      <c r="O3862" s="25"/>
    </row>
    <row r="3863" spans="9:15" s="167" customFormat="1" ht="15" customHeight="1" x14ac:dyDescent="0.25">
      <c r="I3863" s="25"/>
      <c r="J3863" s="25"/>
      <c r="K3863" s="25"/>
      <c r="L3863" s="25"/>
      <c r="M3863" s="25"/>
      <c r="N3863" s="25"/>
      <c r="O3863" s="25"/>
    </row>
    <row r="3864" spans="9:15" s="167" customFormat="1" ht="15" customHeight="1" x14ac:dyDescent="0.25">
      <c r="I3864" s="25"/>
      <c r="J3864" s="25"/>
      <c r="K3864" s="25"/>
      <c r="L3864" s="25"/>
      <c r="M3864" s="25"/>
      <c r="N3864" s="25"/>
      <c r="O3864" s="25"/>
    </row>
    <row r="3865" spans="9:15" s="167" customFormat="1" ht="15" customHeight="1" x14ac:dyDescent="0.25">
      <c r="I3865" s="25"/>
      <c r="J3865" s="25"/>
      <c r="K3865" s="25"/>
      <c r="L3865" s="25"/>
      <c r="M3865" s="25"/>
      <c r="N3865" s="25"/>
      <c r="O3865" s="25"/>
    </row>
    <row r="3866" spans="9:15" s="167" customFormat="1" ht="15" customHeight="1" x14ac:dyDescent="0.25">
      <c r="I3866" s="25"/>
      <c r="J3866" s="25"/>
      <c r="K3866" s="25"/>
      <c r="L3866" s="25"/>
      <c r="M3866" s="25"/>
      <c r="N3866" s="25"/>
      <c r="O3866" s="25"/>
    </row>
    <row r="3867" spans="9:15" s="167" customFormat="1" ht="15" customHeight="1" x14ac:dyDescent="0.25">
      <c r="I3867" s="25"/>
      <c r="J3867" s="25"/>
      <c r="K3867" s="25"/>
      <c r="L3867" s="25"/>
      <c r="M3867" s="25"/>
      <c r="N3867" s="25"/>
      <c r="O3867" s="25"/>
    </row>
    <row r="3868" spans="9:15" s="167" customFormat="1" ht="15" customHeight="1" x14ac:dyDescent="0.25">
      <c r="I3868" s="25"/>
      <c r="J3868" s="25"/>
      <c r="K3868" s="25"/>
      <c r="L3868" s="25"/>
      <c r="M3868" s="25"/>
      <c r="N3868" s="25"/>
      <c r="O3868" s="25"/>
    </row>
    <row r="3869" spans="9:15" s="167" customFormat="1" ht="15" customHeight="1" x14ac:dyDescent="0.25">
      <c r="I3869" s="25"/>
      <c r="J3869" s="25"/>
      <c r="K3869" s="25"/>
      <c r="L3869" s="25"/>
      <c r="M3869" s="25"/>
      <c r="N3869" s="25"/>
      <c r="O3869" s="25"/>
    </row>
    <row r="3870" spans="9:15" s="167" customFormat="1" ht="15" customHeight="1" x14ac:dyDescent="0.25">
      <c r="I3870" s="25"/>
      <c r="J3870" s="25"/>
      <c r="K3870" s="25"/>
      <c r="L3870" s="25"/>
      <c r="M3870" s="25"/>
      <c r="N3870" s="25"/>
      <c r="O3870" s="25"/>
    </row>
    <row r="3871" spans="9:15" s="167" customFormat="1" ht="15" customHeight="1" x14ac:dyDescent="0.25">
      <c r="I3871" s="25"/>
      <c r="J3871" s="25"/>
      <c r="K3871" s="25"/>
      <c r="L3871" s="25"/>
      <c r="M3871" s="25"/>
      <c r="N3871" s="25"/>
      <c r="O3871" s="25"/>
    </row>
    <row r="3872" spans="9:15" s="167" customFormat="1" ht="15" customHeight="1" x14ac:dyDescent="0.25">
      <c r="I3872" s="25"/>
      <c r="J3872" s="25"/>
      <c r="K3872" s="25"/>
      <c r="L3872" s="25"/>
      <c r="M3872" s="25"/>
      <c r="N3872" s="25"/>
      <c r="O3872" s="25"/>
    </row>
    <row r="3873" spans="9:15" s="167" customFormat="1" ht="15" customHeight="1" x14ac:dyDescent="0.25">
      <c r="I3873" s="25"/>
      <c r="J3873" s="25"/>
      <c r="K3873" s="25"/>
      <c r="L3873" s="25"/>
      <c r="M3873" s="25"/>
      <c r="N3873" s="25"/>
      <c r="O3873" s="25"/>
    </row>
    <row r="3874" spans="9:15" s="167" customFormat="1" ht="15" customHeight="1" x14ac:dyDescent="0.25">
      <c r="I3874" s="25"/>
      <c r="J3874" s="25"/>
      <c r="K3874" s="25"/>
      <c r="L3874" s="25"/>
      <c r="M3874" s="25"/>
      <c r="N3874" s="25"/>
      <c r="O3874" s="25"/>
    </row>
    <row r="3875" spans="9:15" s="167" customFormat="1" ht="15" customHeight="1" x14ac:dyDescent="0.25">
      <c r="I3875" s="25"/>
      <c r="J3875" s="25"/>
      <c r="K3875" s="25"/>
      <c r="L3875" s="25"/>
      <c r="M3875" s="25"/>
      <c r="N3875" s="25"/>
      <c r="O3875" s="25"/>
    </row>
    <row r="3876" spans="9:15" s="167" customFormat="1" ht="15" customHeight="1" x14ac:dyDescent="0.25">
      <c r="I3876" s="25"/>
      <c r="J3876" s="25"/>
      <c r="K3876" s="25"/>
      <c r="L3876" s="25"/>
      <c r="M3876" s="25"/>
      <c r="N3876" s="25"/>
      <c r="O3876" s="25"/>
    </row>
    <row r="3877" spans="9:15" s="167" customFormat="1" ht="15" customHeight="1" x14ac:dyDescent="0.25">
      <c r="I3877" s="25"/>
      <c r="J3877" s="25"/>
      <c r="K3877" s="25"/>
      <c r="L3877" s="25"/>
      <c r="M3877" s="25"/>
      <c r="N3877" s="25"/>
      <c r="O3877" s="25"/>
    </row>
    <row r="3878" spans="9:15" s="167" customFormat="1" ht="15" customHeight="1" x14ac:dyDescent="0.25">
      <c r="I3878" s="25"/>
      <c r="J3878" s="25"/>
      <c r="K3878" s="25"/>
      <c r="L3878" s="25"/>
      <c r="M3878" s="25"/>
      <c r="N3878" s="25"/>
      <c r="O3878" s="25"/>
    </row>
    <row r="3879" spans="9:15" s="167" customFormat="1" ht="15" customHeight="1" x14ac:dyDescent="0.25">
      <c r="I3879" s="25"/>
      <c r="J3879" s="25"/>
      <c r="K3879" s="25"/>
      <c r="L3879" s="25"/>
      <c r="M3879" s="25"/>
      <c r="N3879" s="25"/>
      <c r="O3879" s="25"/>
    </row>
    <row r="3880" spans="9:15" s="167" customFormat="1" ht="15" customHeight="1" x14ac:dyDescent="0.25">
      <c r="I3880" s="25"/>
      <c r="J3880" s="25"/>
      <c r="K3880" s="25"/>
      <c r="L3880" s="25"/>
      <c r="M3880" s="25"/>
      <c r="N3880" s="25"/>
      <c r="O3880" s="25"/>
    </row>
    <row r="3881" spans="9:15" s="167" customFormat="1" ht="15" customHeight="1" x14ac:dyDescent="0.25">
      <c r="I3881" s="25"/>
      <c r="J3881" s="25"/>
      <c r="K3881" s="25"/>
      <c r="L3881" s="25"/>
      <c r="M3881" s="25"/>
      <c r="N3881" s="25"/>
      <c r="O3881" s="25"/>
    </row>
    <row r="3882" spans="9:15" s="167" customFormat="1" ht="15" customHeight="1" x14ac:dyDescent="0.25">
      <c r="I3882" s="25"/>
      <c r="J3882" s="25"/>
      <c r="K3882" s="25"/>
      <c r="L3882" s="25"/>
      <c r="M3882" s="25"/>
      <c r="N3882" s="25"/>
      <c r="O3882" s="25"/>
    </row>
    <row r="3883" spans="9:15" s="167" customFormat="1" ht="15" customHeight="1" x14ac:dyDescent="0.25">
      <c r="I3883" s="25"/>
      <c r="J3883" s="25"/>
      <c r="K3883" s="25"/>
      <c r="L3883" s="25"/>
      <c r="M3883" s="25"/>
      <c r="N3883" s="25"/>
      <c r="O3883" s="25"/>
    </row>
    <row r="3884" spans="9:15" s="167" customFormat="1" ht="15" customHeight="1" x14ac:dyDescent="0.25">
      <c r="I3884" s="25"/>
      <c r="J3884" s="25"/>
      <c r="K3884" s="25"/>
      <c r="L3884" s="25"/>
      <c r="M3884" s="25"/>
      <c r="N3884" s="25"/>
      <c r="O3884" s="25"/>
    </row>
    <row r="3885" spans="9:15" s="167" customFormat="1" ht="15" customHeight="1" x14ac:dyDescent="0.25">
      <c r="I3885" s="25"/>
      <c r="J3885" s="25"/>
      <c r="K3885" s="25"/>
      <c r="L3885" s="25"/>
      <c r="M3885" s="25"/>
      <c r="N3885" s="25"/>
      <c r="O3885" s="25"/>
    </row>
    <row r="3886" spans="9:15" s="167" customFormat="1" ht="15" customHeight="1" x14ac:dyDescent="0.25">
      <c r="I3886" s="25"/>
      <c r="J3886" s="25"/>
      <c r="K3886" s="25"/>
      <c r="L3886" s="25"/>
      <c r="M3886" s="25"/>
      <c r="N3886" s="25"/>
      <c r="O3886" s="25"/>
    </row>
    <row r="3887" spans="9:15" s="167" customFormat="1" ht="15" customHeight="1" x14ac:dyDescent="0.25">
      <c r="I3887" s="25"/>
      <c r="J3887" s="25"/>
      <c r="K3887" s="25"/>
      <c r="L3887" s="25"/>
      <c r="M3887" s="25"/>
      <c r="N3887" s="25"/>
      <c r="O3887" s="25"/>
    </row>
    <row r="3888" spans="9:15" s="167" customFormat="1" ht="15" customHeight="1" x14ac:dyDescent="0.25">
      <c r="I3888" s="25"/>
      <c r="J3888" s="25"/>
      <c r="K3888" s="25"/>
      <c r="L3888" s="25"/>
      <c r="M3888" s="25"/>
      <c r="N3888" s="25"/>
      <c r="O3888" s="25"/>
    </row>
    <row r="3889" spans="9:15" s="167" customFormat="1" ht="15" customHeight="1" x14ac:dyDescent="0.25">
      <c r="I3889" s="25"/>
      <c r="J3889" s="25"/>
      <c r="K3889" s="25"/>
      <c r="L3889" s="25"/>
      <c r="M3889" s="25"/>
      <c r="N3889" s="25"/>
      <c r="O3889" s="25"/>
    </row>
    <row r="3890" spans="9:15" s="167" customFormat="1" ht="15" customHeight="1" x14ac:dyDescent="0.25">
      <c r="I3890" s="25"/>
      <c r="J3890" s="25"/>
      <c r="K3890" s="25"/>
      <c r="L3890" s="25"/>
      <c r="M3890" s="25"/>
      <c r="N3890" s="25"/>
      <c r="O3890" s="25"/>
    </row>
    <row r="3891" spans="9:15" s="167" customFormat="1" ht="15" customHeight="1" x14ac:dyDescent="0.25">
      <c r="I3891" s="25"/>
      <c r="J3891" s="25"/>
      <c r="K3891" s="25"/>
      <c r="L3891" s="25"/>
      <c r="M3891" s="25"/>
      <c r="N3891" s="25"/>
      <c r="O3891" s="25"/>
    </row>
    <row r="3892" spans="9:15" s="167" customFormat="1" ht="15" customHeight="1" x14ac:dyDescent="0.25">
      <c r="I3892" s="25"/>
      <c r="J3892" s="25"/>
      <c r="K3892" s="25"/>
      <c r="L3892" s="25"/>
      <c r="M3892" s="25"/>
      <c r="N3892" s="25"/>
      <c r="O3892" s="25"/>
    </row>
    <row r="3893" spans="9:15" s="167" customFormat="1" ht="15" customHeight="1" x14ac:dyDescent="0.25">
      <c r="I3893" s="25"/>
      <c r="J3893" s="25"/>
      <c r="K3893" s="25"/>
      <c r="L3893" s="25"/>
      <c r="M3893" s="25"/>
      <c r="N3893" s="25"/>
      <c r="O3893" s="25"/>
    </row>
    <row r="3894" spans="9:15" s="167" customFormat="1" ht="15" customHeight="1" x14ac:dyDescent="0.25">
      <c r="I3894" s="25"/>
      <c r="J3894" s="25"/>
      <c r="K3894" s="25"/>
      <c r="L3894" s="25"/>
      <c r="M3894" s="25"/>
      <c r="N3894" s="25"/>
      <c r="O3894" s="25"/>
    </row>
    <row r="3895" spans="9:15" s="167" customFormat="1" ht="15" customHeight="1" x14ac:dyDescent="0.25">
      <c r="I3895" s="25"/>
      <c r="J3895" s="25"/>
      <c r="K3895" s="25"/>
      <c r="L3895" s="25"/>
      <c r="M3895" s="25"/>
      <c r="N3895" s="25"/>
      <c r="O3895" s="25"/>
    </row>
    <row r="3896" spans="9:15" s="167" customFormat="1" ht="15" customHeight="1" x14ac:dyDescent="0.25">
      <c r="I3896" s="25"/>
      <c r="J3896" s="25"/>
      <c r="K3896" s="25"/>
      <c r="L3896" s="25"/>
      <c r="M3896" s="25"/>
      <c r="N3896" s="25"/>
      <c r="O3896" s="25"/>
    </row>
    <row r="3897" spans="9:15" s="167" customFormat="1" ht="15" customHeight="1" x14ac:dyDescent="0.25">
      <c r="I3897" s="25"/>
      <c r="J3897" s="25"/>
      <c r="K3897" s="25"/>
      <c r="L3897" s="25"/>
      <c r="M3897" s="25"/>
      <c r="N3897" s="25"/>
      <c r="O3897" s="25"/>
    </row>
    <row r="3898" spans="9:15" s="167" customFormat="1" ht="15" customHeight="1" x14ac:dyDescent="0.25">
      <c r="I3898" s="25"/>
      <c r="J3898" s="25"/>
      <c r="K3898" s="25"/>
      <c r="L3898" s="25"/>
      <c r="M3898" s="25"/>
      <c r="N3898" s="25"/>
      <c r="O3898" s="25"/>
    </row>
    <row r="3899" spans="9:15" s="167" customFormat="1" ht="15" customHeight="1" x14ac:dyDescent="0.25">
      <c r="I3899" s="25"/>
      <c r="J3899" s="25"/>
      <c r="K3899" s="25"/>
      <c r="L3899" s="25"/>
      <c r="M3899" s="25"/>
      <c r="N3899" s="25"/>
      <c r="O3899" s="25"/>
    </row>
    <row r="3900" spans="9:15" s="167" customFormat="1" ht="15" customHeight="1" x14ac:dyDescent="0.25">
      <c r="I3900" s="25"/>
      <c r="J3900" s="25"/>
      <c r="K3900" s="25"/>
      <c r="L3900" s="25"/>
      <c r="M3900" s="25"/>
      <c r="N3900" s="25"/>
      <c r="O3900" s="25"/>
    </row>
    <row r="3901" spans="9:15" s="167" customFormat="1" ht="15" customHeight="1" x14ac:dyDescent="0.25">
      <c r="I3901" s="25"/>
      <c r="J3901" s="25"/>
      <c r="K3901" s="25"/>
      <c r="L3901" s="25"/>
      <c r="M3901" s="25"/>
      <c r="N3901" s="25"/>
      <c r="O3901" s="25"/>
    </row>
    <row r="3902" spans="9:15" s="167" customFormat="1" ht="15" customHeight="1" x14ac:dyDescent="0.25">
      <c r="I3902" s="25"/>
      <c r="J3902" s="25"/>
      <c r="K3902" s="25"/>
      <c r="L3902" s="25"/>
      <c r="M3902" s="25"/>
      <c r="N3902" s="25"/>
      <c r="O3902" s="25"/>
    </row>
    <row r="3903" spans="9:15" s="167" customFormat="1" ht="15" customHeight="1" x14ac:dyDescent="0.25">
      <c r="I3903" s="25"/>
      <c r="J3903" s="25"/>
      <c r="K3903" s="25"/>
      <c r="L3903" s="25"/>
      <c r="M3903" s="25"/>
      <c r="N3903" s="25"/>
      <c r="O3903" s="25"/>
    </row>
    <row r="3904" spans="9:15" s="167" customFormat="1" ht="15" customHeight="1" x14ac:dyDescent="0.25">
      <c r="I3904" s="25"/>
      <c r="J3904" s="25"/>
      <c r="K3904" s="25"/>
      <c r="L3904" s="25"/>
      <c r="M3904" s="25"/>
      <c r="N3904" s="25"/>
      <c r="O3904" s="25"/>
    </row>
    <row r="3905" spans="9:15" s="167" customFormat="1" ht="15" customHeight="1" x14ac:dyDescent="0.25">
      <c r="I3905" s="25"/>
      <c r="J3905" s="25"/>
      <c r="K3905" s="25"/>
      <c r="L3905" s="25"/>
      <c r="M3905" s="25"/>
      <c r="N3905" s="25"/>
      <c r="O3905" s="25"/>
    </row>
    <row r="3906" spans="9:15" s="167" customFormat="1" ht="15" customHeight="1" x14ac:dyDescent="0.25">
      <c r="I3906" s="25"/>
      <c r="J3906" s="25"/>
      <c r="K3906" s="25"/>
      <c r="L3906" s="25"/>
      <c r="M3906" s="25"/>
      <c r="N3906" s="25"/>
      <c r="O3906" s="25"/>
    </row>
    <row r="3907" spans="9:15" s="167" customFormat="1" ht="15" customHeight="1" x14ac:dyDescent="0.25">
      <c r="I3907" s="25"/>
      <c r="J3907" s="25"/>
      <c r="K3907" s="25"/>
      <c r="L3907" s="25"/>
      <c r="M3907" s="25"/>
      <c r="N3907" s="25"/>
      <c r="O3907" s="25"/>
    </row>
    <row r="3908" spans="9:15" s="167" customFormat="1" ht="15" customHeight="1" x14ac:dyDescent="0.25">
      <c r="I3908" s="25"/>
      <c r="J3908" s="25"/>
      <c r="K3908" s="25"/>
      <c r="L3908" s="25"/>
      <c r="M3908" s="25"/>
      <c r="N3908" s="25"/>
      <c r="O3908" s="25"/>
    </row>
    <row r="3909" spans="9:15" s="167" customFormat="1" ht="15" customHeight="1" x14ac:dyDescent="0.25">
      <c r="I3909" s="25"/>
      <c r="J3909" s="25"/>
      <c r="K3909" s="25"/>
      <c r="L3909" s="25"/>
      <c r="M3909" s="25"/>
      <c r="N3909" s="25"/>
      <c r="O3909" s="25"/>
    </row>
    <row r="3910" spans="9:15" s="167" customFormat="1" ht="15" customHeight="1" x14ac:dyDescent="0.25">
      <c r="I3910" s="25"/>
      <c r="J3910" s="25"/>
      <c r="K3910" s="25"/>
      <c r="L3910" s="25"/>
      <c r="M3910" s="25"/>
      <c r="N3910" s="25"/>
      <c r="O3910" s="25"/>
    </row>
    <row r="3911" spans="9:15" s="167" customFormat="1" ht="15" customHeight="1" x14ac:dyDescent="0.25">
      <c r="I3911" s="25"/>
      <c r="J3911" s="25"/>
      <c r="K3911" s="25"/>
      <c r="L3911" s="25"/>
      <c r="M3911" s="25"/>
      <c r="N3911" s="25"/>
      <c r="O3911" s="25"/>
    </row>
    <row r="3912" spans="9:15" s="167" customFormat="1" ht="15" customHeight="1" x14ac:dyDescent="0.25">
      <c r="I3912" s="25"/>
      <c r="J3912" s="25"/>
      <c r="K3912" s="25"/>
      <c r="L3912" s="25"/>
      <c r="M3912" s="25"/>
      <c r="N3912" s="25"/>
      <c r="O3912" s="25"/>
    </row>
    <row r="3913" spans="9:15" s="167" customFormat="1" ht="15" customHeight="1" x14ac:dyDescent="0.25">
      <c r="I3913" s="25"/>
      <c r="J3913" s="25"/>
      <c r="K3913" s="25"/>
      <c r="L3913" s="25"/>
      <c r="M3913" s="25"/>
      <c r="N3913" s="25"/>
      <c r="O3913" s="25"/>
    </row>
    <row r="3914" spans="9:15" s="167" customFormat="1" ht="15" customHeight="1" x14ac:dyDescent="0.25">
      <c r="I3914" s="25"/>
      <c r="J3914" s="25"/>
      <c r="K3914" s="25"/>
      <c r="L3914" s="25"/>
      <c r="M3914" s="25"/>
      <c r="N3914" s="25"/>
      <c r="O3914" s="25"/>
    </row>
    <row r="3915" spans="9:15" s="167" customFormat="1" ht="15" customHeight="1" x14ac:dyDescent="0.25">
      <c r="I3915" s="25"/>
      <c r="J3915" s="25"/>
      <c r="K3915" s="25"/>
      <c r="L3915" s="25"/>
      <c r="M3915" s="25"/>
      <c r="N3915" s="25"/>
      <c r="O3915" s="25"/>
    </row>
    <row r="3916" spans="9:15" s="167" customFormat="1" ht="15" customHeight="1" x14ac:dyDescent="0.25">
      <c r="I3916" s="25"/>
      <c r="J3916" s="25"/>
      <c r="K3916" s="25"/>
      <c r="L3916" s="25"/>
      <c r="M3916" s="25"/>
      <c r="N3916" s="25"/>
      <c r="O3916" s="25"/>
    </row>
    <row r="3917" spans="9:15" s="167" customFormat="1" ht="15" customHeight="1" x14ac:dyDescent="0.25">
      <c r="I3917" s="25"/>
      <c r="J3917" s="25"/>
      <c r="K3917" s="25"/>
      <c r="L3917" s="25"/>
      <c r="M3917" s="25"/>
      <c r="N3917" s="25"/>
      <c r="O3917" s="25"/>
    </row>
    <row r="3918" spans="9:15" s="167" customFormat="1" ht="15" customHeight="1" x14ac:dyDescent="0.25">
      <c r="I3918" s="25"/>
      <c r="J3918" s="25"/>
      <c r="K3918" s="25"/>
      <c r="L3918" s="25"/>
      <c r="M3918" s="25"/>
      <c r="N3918" s="25"/>
      <c r="O3918" s="25"/>
    </row>
    <row r="3919" spans="9:15" s="167" customFormat="1" ht="15" customHeight="1" x14ac:dyDescent="0.25">
      <c r="I3919" s="25"/>
      <c r="J3919" s="25"/>
      <c r="K3919" s="25"/>
      <c r="L3919" s="25"/>
      <c r="M3919" s="25"/>
      <c r="N3919" s="25"/>
      <c r="O3919" s="25"/>
    </row>
    <row r="3920" spans="9:15" s="167" customFormat="1" ht="15" customHeight="1" x14ac:dyDescent="0.25">
      <c r="I3920" s="25"/>
      <c r="J3920" s="25"/>
      <c r="K3920" s="25"/>
      <c r="L3920" s="25"/>
      <c r="M3920" s="25"/>
      <c r="N3920" s="25"/>
      <c r="O3920" s="25"/>
    </row>
    <row r="3921" spans="9:15" s="167" customFormat="1" ht="15" customHeight="1" x14ac:dyDescent="0.25">
      <c r="I3921" s="25"/>
      <c r="J3921" s="25"/>
      <c r="K3921" s="25"/>
      <c r="L3921" s="25"/>
      <c r="M3921" s="25"/>
      <c r="N3921" s="25"/>
      <c r="O3921" s="25"/>
    </row>
    <row r="3922" spans="9:15" s="167" customFormat="1" ht="15" customHeight="1" x14ac:dyDescent="0.25">
      <c r="I3922" s="25"/>
      <c r="J3922" s="25"/>
      <c r="K3922" s="25"/>
      <c r="L3922" s="25"/>
      <c r="M3922" s="25"/>
      <c r="N3922" s="25"/>
      <c r="O3922" s="25"/>
    </row>
    <row r="3923" spans="9:15" s="167" customFormat="1" ht="15" customHeight="1" x14ac:dyDescent="0.25">
      <c r="I3923" s="25"/>
      <c r="J3923" s="25"/>
      <c r="K3923" s="25"/>
      <c r="L3923" s="25"/>
      <c r="M3923" s="25"/>
      <c r="N3923" s="25"/>
      <c r="O3923" s="25"/>
    </row>
    <row r="3924" spans="9:15" s="167" customFormat="1" ht="15" customHeight="1" x14ac:dyDescent="0.25">
      <c r="I3924" s="25"/>
      <c r="J3924" s="25"/>
      <c r="K3924" s="25"/>
      <c r="L3924" s="25"/>
      <c r="M3924" s="25"/>
      <c r="N3924" s="25"/>
      <c r="O3924" s="25"/>
    </row>
    <row r="3925" spans="9:15" s="167" customFormat="1" ht="15" customHeight="1" x14ac:dyDescent="0.25">
      <c r="I3925" s="25"/>
      <c r="J3925" s="25"/>
      <c r="K3925" s="25"/>
      <c r="L3925" s="25"/>
      <c r="M3925" s="25"/>
      <c r="N3925" s="25"/>
      <c r="O3925" s="25"/>
    </row>
    <row r="3926" spans="9:15" s="167" customFormat="1" ht="15" customHeight="1" x14ac:dyDescent="0.25">
      <c r="I3926" s="25"/>
      <c r="J3926" s="25"/>
      <c r="K3926" s="25"/>
      <c r="L3926" s="25"/>
      <c r="M3926" s="25"/>
      <c r="N3926" s="25"/>
      <c r="O3926" s="25"/>
    </row>
    <row r="3927" spans="9:15" s="167" customFormat="1" ht="15" customHeight="1" x14ac:dyDescent="0.25">
      <c r="I3927" s="25"/>
      <c r="J3927" s="25"/>
      <c r="K3927" s="25"/>
      <c r="L3927" s="25"/>
      <c r="M3927" s="25"/>
      <c r="N3927" s="25"/>
      <c r="O3927" s="25"/>
    </row>
    <row r="3928" spans="9:15" s="167" customFormat="1" ht="15" customHeight="1" x14ac:dyDescent="0.25">
      <c r="I3928" s="25"/>
      <c r="J3928" s="25"/>
      <c r="K3928" s="25"/>
      <c r="L3928" s="25"/>
      <c r="M3928" s="25"/>
      <c r="N3928" s="25"/>
      <c r="O3928" s="25"/>
    </row>
    <row r="3929" spans="9:15" s="167" customFormat="1" ht="15" customHeight="1" x14ac:dyDescent="0.25">
      <c r="I3929" s="25"/>
      <c r="J3929" s="25"/>
      <c r="K3929" s="25"/>
      <c r="L3929" s="25"/>
      <c r="M3929" s="25"/>
      <c r="N3929" s="25"/>
      <c r="O3929" s="25"/>
    </row>
    <row r="3930" spans="9:15" s="167" customFormat="1" ht="15" customHeight="1" x14ac:dyDescent="0.25">
      <c r="I3930" s="25"/>
      <c r="J3930" s="25"/>
      <c r="K3930" s="25"/>
      <c r="L3930" s="25"/>
      <c r="M3930" s="25"/>
      <c r="N3930" s="25"/>
      <c r="O3930" s="25"/>
    </row>
    <row r="3931" spans="9:15" s="167" customFormat="1" ht="15" customHeight="1" x14ac:dyDescent="0.25">
      <c r="I3931" s="25"/>
      <c r="J3931" s="25"/>
      <c r="K3931" s="25"/>
      <c r="L3931" s="25"/>
      <c r="M3931" s="25"/>
      <c r="N3931" s="25"/>
      <c r="O3931" s="25"/>
    </row>
    <row r="3932" spans="9:15" s="167" customFormat="1" ht="15" customHeight="1" x14ac:dyDescent="0.25">
      <c r="I3932" s="25"/>
      <c r="J3932" s="25"/>
      <c r="K3932" s="25"/>
      <c r="L3932" s="25"/>
      <c r="M3932" s="25"/>
      <c r="N3932" s="25"/>
      <c r="O3932" s="25"/>
    </row>
    <row r="3933" spans="9:15" s="167" customFormat="1" ht="15" customHeight="1" x14ac:dyDescent="0.25">
      <c r="I3933" s="25"/>
      <c r="J3933" s="25"/>
      <c r="K3933" s="25"/>
      <c r="L3933" s="25"/>
      <c r="M3933" s="25"/>
      <c r="N3933" s="25"/>
      <c r="O3933" s="25"/>
    </row>
    <row r="3934" spans="9:15" s="167" customFormat="1" ht="15" customHeight="1" x14ac:dyDescent="0.25">
      <c r="I3934" s="25"/>
      <c r="J3934" s="25"/>
      <c r="K3934" s="25"/>
      <c r="L3934" s="25"/>
      <c r="M3934" s="25"/>
      <c r="N3934" s="25"/>
      <c r="O3934" s="25"/>
    </row>
    <row r="3935" spans="9:15" s="167" customFormat="1" ht="15" customHeight="1" x14ac:dyDescent="0.25">
      <c r="I3935" s="25"/>
      <c r="J3935" s="25"/>
      <c r="K3935" s="25"/>
      <c r="L3935" s="25"/>
      <c r="M3935" s="25"/>
      <c r="N3935" s="25"/>
      <c r="O3935" s="25"/>
    </row>
    <row r="3936" spans="9:15" s="167" customFormat="1" ht="15" customHeight="1" x14ac:dyDescent="0.25">
      <c r="I3936" s="25"/>
      <c r="J3936" s="25"/>
      <c r="K3936" s="25"/>
      <c r="L3936" s="25"/>
      <c r="M3936" s="25"/>
      <c r="N3936" s="25"/>
      <c r="O3936" s="25"/>
    </row>
    <row r="3937" spans="9:15" s="167" customFormat="1" ht="15" customHeight="1" x14ac:dyDescent="0.25">
      <c r="I3937" s="25"/>
      <c r="J3937" s="25"/>
      <c r="K3937" s="25"/>
      <c r="L3937" s="25"/>
      <c r="M3937" s="25"/>
      <c r="N3937" s="25"/>
      <c r="O3937" s="25"/>
    </row>
    <row r="3938" spans="9:15" s="167" customFormat="1" ht="15" customHeight="1" x14ac:dyDescent="0.25">
      <c r="I3938" s="25"/>
      <c r="J3938" s="25"/>
      <c r="K3938" s="25"/>
      <c r="L3938" s="25"/>
      <c r="M3938" s="25"/>
      <c r="N3938" s="25"/>
      <c r="O3938" s="25"/>
    </row>
    <row r="3939" spans="9:15" s="167" customFormat="1" ht="15" customHeight="1" x14ac:dyDescent="0.25">
      <c r="I3939" s="25"/>
      <c r="J3939" s="25"/>
      <c r="K3939" s="25"/>
      <c r="L3939" s="25"/>
      <c r="M3939" s="25"/>
      <c r="N3939" s="25"/>
      <c r="O3939" s="25"/>
    </row>
    <row r="3940" spans="9:15" s="167" customFormat="1" ht="15" customHeight="1" x14ac:dyDescent="0.25">
      <c r="I3940" s="25"/>
      <c r="J3940" s="25"/>
      <c r="K3940" s="25"/>
      <c r="L3940" s="25"/>
      <c r="M3940" s="25"/>
      <c r="N3940" s="25"/>
      <c r="O3940" s="25"/>
    </row>
    <row r="3941" spans="9:15" s="167" customFormat="1" ht="15" customHeight="1" x14ac:dyDescent="0.25">
      <c r="I3941" s="25"/>
      <c r="J3941" s="25"/>
      <c r="K3941" s="25"/>
      <c r="L3941" s="25"/>
      <c r="M3941" s="25"/>
      <c r="N3941" s="25"/>
      <c r="O3941" s="25"/>
    </row>
    <row r="3942" spans="9:15" s="167" customFormat="1" ht="15" customHeight="1" x14ac:dyDescent="0.25">
      <c r="I3942" s="25"/>
      <c r="J3942" s="25"/>
      <c r="K3942" s="25"/>
      <c r="L3942" s="25"/>
      <c r="M3942" s="25"/>
      <c r="N3942" s="25"/>
      <c r="O3942" s="25"/>
    </row>
    <row r="3943" spans="9:15" s="167" customFormat="1" ht="15" customHeight="1" x14ac:dyDescent="0.25">
      <c r="I3943" s="25"/>
      <c r="J3943" s="25"/>
      <c r="K3943" s="25"/>
      <c r="L3943" s="25"/>
      <c r="M3943" s="25"/>
      <c r="N3943" s="25"/>
      <c r="O3943" s="25"/>
    </row>
    <row r="3944" spans="9:15" s="167" customFormat="1" ht="15" customHeight="1" x14ac:dyDescent="0.25">
      <c r="I3944" s="25"/>
      <c r="J3944" s="25"/>
      <c r="K3944" s="25"/>
      <c r="L3944" s="25"/>
      <c r="M3944" s="25"/>
      <c r="N3944" s="25"/>
      <c r="O3944" s="25"/>
    </row>
    <row r="3945" spans="9:15" s="167" customFormat="1" ht="15" customHeight="1" x14ac:dyDescent="0.25">
      <c r="I3945" s="25"/>
      <c r="J3945" s="25"/>
      <c r="K3945" s="25"/>
      <c r="L3945" s="25"/>
      <c r="M3945" s="25"/>
      <c r="N3945" s="25"/>
      <c r="O3945" s="25"/>
    </row>
    <row r="3946" spans="9:15" s="167" customFormat="1" ht="15" customHeight="1" x14ac:dyDescent="0.25">
      <c r="I3946" s="25"/>
      <c r="J3946" s="25"/>
      <c r="K3946" s="25"/>
      <c r="L3946" s="25"/>
      <c r="M3946" s="25"/>
      <c r="N3946" s="25"/>
      <c r="O3946" s="25"/>
    </row>
    <row r="3947" spans="9:15" s="167" customFormat="1" ht="15" customHeight="1" x14ac:dyDescent="0.25">
      <c r="I3947" s="25"/>
      <c r="J3947" s="25"/>
      <c r="K3947" s="25"/>
      <c r="L3947" s="25"/>
      <c r="M3947" s="25"/>
      <c r="N3947" s="25"/>
      <c r="O3947" s="25"/>
    </row>
    <row r="3948" spans="9:15" s="167" customFormat="1" ht="15" customHeight="1" x14ac:dyDescent="0.25">
      <c r="I3948" s="25"/>
      <c r="J3948" s="25"/>
      <c r="K3948" s="25"/>
      <c r="L3948" s="25"/>
      <c r="M3948" s="25"/>
      <c r="N3948" s="25"/>
      <c r="O3948" s="25"/>
    </row>
    <row r="3949" spans="9:15" s="167" customFormat="1" ht="15" customHeight="1" x14ac:dyDescent="0.25">
      <c r="I3949" s="25"/>
      <c r="J3949" s="25"/>
      <c r="K3949" s="25"/>
      <c r="L3949" s="25"/>
      <c r="M3949" s="25"/>
      <c r="N3949" s="25"/>
      <c r="O3949" s="25"/>
    </row>
    <row r="3950" spans="9:15" s="167" customFormat="1" ht="15" customHeight="1" x14ac:dyDescent="0.25">
      <c r="I3950" s="25"/>
      <c r="J3950" s="25"/>
      <c r="K3950" s="25"/>
      <c r="L3950" s="25"/>
      <c r="M3950" s="25"/>
      <c r="N3950" s="25"/>
      <c r="O3950" s="25"/>
    </row>
    <row r="3951" spans="9:15" s="167" customFormat="1" ht="15" customHeight="1" x14ac:dyDescent="0.25">
      <c r="I3951" s="25"/>
      <c r="J3951" s="25"/>
      <c r="K3951" s="25"/>
      <c r="L3951" s="25"/>
      <c r="M3951" s="25"/>
      <c r="N3951" s="25"/>
      <c r="O3951" s="25"/>
    </row>
    <row r="3952" spans="9:15" s="167" customFormat="1" ht="15" customHeight="1" x14ac:dyDescent="0.25">
      <c r="I3952" s="25"/>
      <c r="J3952" s="25"/>
      <c r="K3952" s="25"/>
      <c r="L3952" s="25"/>
      <c r="M3952" s="25"/>
      <c r="N3952" s="25"/>
      <c r="O3952" s="25"/>
    </row>
    <row r="3953" spans="9:15" s="167" customFormat="1" ht="15" customHeight="1" x14ac:dyDescent="0.25">
      <c r="I3953" s="25"/>
      <c r="J3953" s="25"/>
      <c r="K3953" s="25"/>
      <c r="L3953" s="25"/>
      <c r="M3953" s="25"/>
      <c r="N3953" s="25"/>
      <c r="O3953" s="25"/>
    </row>
    <row r="3954" spans="9:15" s="167" customFormat="1" ht="15" customHeight="1" x14ac:dyDescent="0.25">
      <c r="I3954" s="25"/>
      <c r="J3954" s="25"/>
      <c r="K3954" s="25"/>
      <c r="L3954" s="25"/>
      <c r="M3954" s="25"/>
      <c r="N3954" s="25"/>
      <c r="O3954" s="25"/>
    </row>
    <row r="3955" spans="9:15" s="167" customFormat="1" ht="15" customHeight="1" x14ac:dyDescent="0.25">
      <c r="I3955" s="25"/>
      <c r="J3955" s="25"/>
      <c r="K3955" s="25"/>
      <c r="L3955" s="25"/>
      <c r="M3955" s="25"/>
      <c r="N3955" s="25"/>
      <c r="O3955" s="25"/>
    </row>
    <row r="3956" spans="9:15" s="167" customFormat="1" ht="15" customHeight="1" x14ac:dyDescent="0.25">
      <c r="I3956" s="25"/>
      <c r="J3956" s="25"/>
      <c r="K3956" s="25"/>
      <c r="L3956" s="25"/>
      <c r="M3956" s="25"/>
      <c r="N3956" s="25"/>
      <c r="O3956" s="25"/>
    </row>
    <row r="3957" spans="9:15" s="167" customFormat="1" ht="15" customHeight="1" x14ac:dyDescent="0.25">
      <c r="I3957" s="25"/>
      <c r="J3957" s="25"/>
      <c r="K3957" s="25"/>
      <c r="L3957" s="25"/>
      <c r="M3957" s="25"/>
      <c r="N3957" s="25"/>
      <c r="O3957" s="25"/>
    </row>
    <row r="3958" spans="9:15" s="167" customFormat="1" ht="15" customHeight="1" x14ac:dyDescent="0.25">
      <c r="I3958" s="25"/>
      <c r="J3958" s="25"/>
      <c r="K3958" s="25"/>
      <c r="L3958" s="25"/>
      <c r="M3958" s="25"/>
      <c r="N3958" s="25"/>
      <c r="O3958" s="25"/>
    </row>
    <row r="3959" spans="9:15" s="167" customFormat="1" ht="15" customHeight="1" x14ac:dyDescent="0.25">
      <c r="I3959" s="25"/>
      <c r="J3959" s="25"/>
      <c r="K3959" s="25"/>
      <c r="L3959" s="25"/>
      <c r="M3959" s="25"/>
      <c r="N3959" s="25"/>
      <c r="O3959" s="25"/>
    </row>
    <row r="3960" spans="9:15" s="167" customFormat="1" ht="15" customHeight="1" x14ac:dyDescent="0.25">
      <c r="I3960" s="25"/>
      <c r="J3960" s="25"/>
      <c r="K3960" s="25"/>
      <c r="L3960" s="25"/>
      <c r="M3960" s="25"/>
      <c r="N3960" s="25"/>
      <c r="O3960" s="25"/>
    </row>
    <row r="3961" spans="9:15" s="167" customFormat="1" ht="15" customHeight="1" x14ac:dyDescent="0.25">
      <c r="I3961" s="25"/>
      <c r="J3961" s="25"/>
      <c r="K3961" s="25"/>
      <c r="L3961" s="25"/>
      <c r="M3961" s="25"/>
      <c r="N3961" s="25"/>
      <c r="O3961" s="25"/>
    </row>
    <row r="3962" spans="9:15" s="167" customFormat="1" ht="15" customHeight="1" x14ac:dyDescent="0.25">
      <c r="I3962" s="25"/>
      <c r="J3962" s="25"/>
      <c r="K3962" s="25"/>
      <c r="L3962" s="25"/>
      <c r="M3962" s="25"/>
      <c r="N3962" s="25"/>
      <c r="O3962" s="25"/>
    </row>
    <row r="3963" spans="9:15" s="167" customFormat="1" ht="15" customHeight="1" x14ac:dyDescent="0.25">
      <c r="I3963" s="25"/>
      <c r="J3963" s="25"/>
      <c r="K3963" s="25"/>
      <c r="L3963" s="25"/>
      <c r="M3963" s="25"/>
      <c r="N3963" s="25"/>
      <c r="O3963" s="25"/>
    </row>
    <row r="3964" spans="9:15" s="167" customFormat="1" ht="15" customHeight="1" x14ac:dyDescent="0.25">
      <c r="I3964" s="25"/>
      <c r="J3964" s="25"/>
      <c r="K3964" s="25"/>
      <c r="L3964" s="25"/>
      <c r="M3964" s="25"/>
      <c r="N3964" s="25"/>
      <c r="O3964" s="25"/>
    </row>
    <row r="3965" spans="9:15" s="167" customFormat="1" ht="15" customHeight="1" x14ac:dyDescent="0.25">
      <c r="I3965" s="25"/>
      <c r="J3965" s="25"/>
      <c r="K3965" s="25"/>
      <c r="L3965" s="25"/>
      <c r="M3965" s="25"/>
      <c r="N3965" s="25"/>
      <c r="O3965" s="25"/>
    </row>
    <row r="3966" spans="9:15" s="167" customFormat="1" ht="15" customHeight="1" x14ac:dyDescent="0.25">
      <c r="I3966" s="25"/>
      <c r="J3966" s="25"/>
      <c r="K3966" s="25"/>
      <c r="L3966" s="25"/>
      <c r="M3966" s="25"/>
      <c r="N3966" s="25"/>
      <c r="O3966" s="25"/>
    </row>
    <row r="3967" spans="9:15" s="167" customFormat="1" ht="15" customHeight="1" x14ac:dyDescent="0.25">
      <c r="I3967" s="25"/>
      <c r="J3967" s="25"/>
      <c r="K3967" s="25"/>
      <c r="L3967" s="25"/>
      <c r="M3967" s="25"/>
      <c r="N3967" s="25"/>
      <c r="O3967" s="25"/>
    </row>
    <row r="3968" spans="9:15" s="167" customFormat="1" ht="15" customHeight="1" x14ac:dyDescent="0.25">
      <c r="I3968" s="25"/>
      <c r="J3968" s="25"/>
      <c r="K3968" s="25"/>
      <c r="L3968" s="25"/>
      <c r="M3968" s="25"/>
      <c r="N3968" s="25"/>
      <c r="O3968" s="25"/>
    </row>
    <row r="3969" spans="9:15" s="167" customFormat="1" ht="15" customHeight="1" x14ac:dyDescent="0.25">
      <c r="I3969" s="25"/>
      <c r="J3969" s="25"/>
      <c r="K3969" s="25"/>
      <c r="L3969" s="25"/>
      <c r="M3969" s="25"/>
      <c r="N3969" s="25"/>
      <c r="O3969" s="25"/>
    </row>
    <row r="3970" spans="9:15" s="167" customFormat="1" ht="15" customHeight="1" x14ac:dyDescent="0.25">
      <c r="I3970" s="25"/>
      <c r="J3970" s="25"/>
      <c r="K3970" s="25"/>
      <c r="L3970" s="25"/>
      <c r="M3970" s="25"/>
      <c r="N3970" s="25"/>
      <c r="O3970" s="25"/>
    </row>
    <row r="3971" spans="9:15" s="167" customFormat="1" ht="15" customHeight="1" x14ac:dyDescent="0.25">
      <c r="I3971" s="25"/>
      <c r="J3971" s="25"/>
      <c r="K3971" s="25"/>
      <c r="L3971" s="25"/>
      <c r="M3971" s="25"/>
      <c r="N3971" s="25"/>
      <c r="O3971" s="25"/>
    </row>
    <row r="3972" spans="9:15" s="167" customFormat="1" ht="15" customHeight="1" x14ac:dyDescent="0.25">
      <c r="I3972" s="25"/>
      <c r="J3972" s="25"/>
      <c r="K3972" s="25"/>
      <c r="L3972" s="25"/>
      <c r="M3972" s="25"/>
      <c r="N3972" s="25"/>
      <c r="O3972" s="25"/>
    </row>
    <row r="3973" spans="9:15" s="167" customFormat="1" ht="15" customHeight="1" x14ac:dyDescent="0.25">
      <c r="I3973" s="25"/>
      <c r="J3973" s="25"/>
      <c r="K3973" s="25"/>
      <c r="L3973" s="25"/>
      <c r="M3973" s="25"/>
      <c r="N3973" s="25"/>
      <c r="O3973" s="25"/>
    </row>
    <row r="3974" spans="9:15" s="167" customFormat="1" ht="15" customHeight="1" x14ac:dyDescent="0.25">
      <c r="I3974" s="25"/>
      <c r="J3974" s="25"/>
      <c r="K3974" s="25"/>
      <c r="L3974" s="25"/>
      <c r="M3974" s="25"/>
      <c r="N3974" s="25"/>
      <c r="O3974" s="25"/>
    </row>
    <row r="3975" spans="9:15" s="167" customFormat="1" ht="15" customHeight="1" x14ac:dyDescent="0.25">
      <c r="I3975" s="25"/>
      <c r="J3975" s="25"/>
      <c r="K3975" s="25"/>
      <c r="L3975" s="25"/>
      <c r="M3975" s="25"/>
      <c r="N3975" s="25"/>
      <c r="O3975" s="25"/>
    </row>
    <row r="3976" spans="9:15" s="167" customFormat="1" ht="15" customHeight="1" x14ac:dyDescent="0.25">
      <c r="I3976" s="25"/>
      <c r="J3976" s="25"/>
      <c r="K3976" s="25"/>
      <c r="L3976" s="25"/>
      <c r="M3976" s="25"/>
      <c r="N3976" s="25"/>
      <c r="O3976" s="25"/>
    </row>
    <row r="3977" spans="9:15" s="167" customFormat="1" ht="15" customHeight="1" x14ac:dyDescent="0.25">
      <c r="I3977" s="25"/>
      <c r="J3977" s="25"/>
      <c r="K3977" s="25"/>
      <c r="L3977" s="25"/>
      <c r="M3977" s="25"/>
      <c r="N3977" s="25"/>
      <c r="O3977" s="25"/>
    </row>
    <row r="3978" spans="9:15" s="167" customFormat="1" ht="15" customHeight="1" x14ac:dyDescent="0.25">
      <c r="I3978" s="25"/>
      <c r="J3978" s="25"/>
      <c r="K3978" s="25"/>
      <c r="L3978" s="25"/>
      <c r="M3978" s="25"/>
      <c r="N3978" s="25"/>
      <c r="O3978" s="25"/>
    </row>
    <row r="3979" spans="9:15" s="167" customFormat="1" ht="15" customHeight="1" x14ac:dyDescent="0.25">
      <c r="I3979" s="25"/>
      <c r="J3979" s="25"/>
      <c r="K3979" s="25"/>
      <c r="L3979" s="25"/>
      <c r="M3979" s="25"/>
      <c r="N3979" s="25"/>
      <c r="O3979" s="25"/>
    </row>
    <row r="3980" spans="9:15" s="167" customFormat="1" ht="15" customHeight="1" x14ac:dyDescent="0.25">
      <c r="I3980" s="25"/>
      <c r="J3980" s="25"/>
      <c r="K3980" s="25"/>
      <c r="L3980" s="25"/>
      <c r="M3980" s="25"/>
      <c r="N3980" s="25"/>
      <c r="O3980" s="25"/>
    </row>
    <row r="3981" spans="9:15" s="167" customFormat="1" ht="15" customHeight="1" x14ac:dyDescent="0.25">
      <c r="I3981" s="25"/>
      <c r="J3981" s="25"/>
      <c r="K3981" s="25"/>
      <c r="L3981" s="25"/>
      <c r="M3981" s="25"/>
      <c r="N3981" s="25"/>
      <c r="O3981" s="25"/>
    </row>
    <row r="3982" spans="9:15" s="167" customFormat="1" ht="15" customHeight="1" x14ac:dyDescent="0.25">
      <c r="I3982" s="25"/>
      <c r="J3982" s="25"/>
      <c r="K3982" s="25"/>
      <c r="L3982" s="25"/>
      <c r="M3982" s="25"/>
      <c r="N3982" s="25"/>
      <c r="O3982" s="25"/>
    </row>
    <row r="3983" spans="9:15" s="167" customFormat="1" ht="15" customHeight="1" x14ac:dyDescent="0.25">
      <c r="I3983" s="25"/>
      <c r="J3983" s="25"/>
      <c r="K3983" s="25"/>
      <c r="L3983" s="25"/>
      <c r="M3983" s="25"/>
      <c r="N3983" s="25"/>
      <c r="O3983" s="25"/>
    </row>
    <row r="3984" spans="9:15" s="167" customFormat="1" ht="15" customHeight="1" x14ac:dyDescent="0.25">
      <c r="I3984" s="25"/>
      <c r="J3984" s="25"/>
      <c r="K3984" s="25"/>
      <c r="L3984" s="25"/>
      <c r="M3984" s="25"/>
      <c r="N3984" s="25"/>
      <c r="O3984" s="25"/>
    </row>
    <row r="3985" spans="9:15" s="167" customFormat="1" ht="15" customHeight="1" x14ac:dyDescent="0.25">
      <c r="I3985" s="25"/>
      <c r="J3985" s="25"/>
      <c r="K3985" s="25"/>
      <c r="L3985" s="25"/>
      <c r="M3985" s="25"/>
      <c r="N3985" s="25"/>
      <c r="O3985" s="25"/>
    </row>
    <row r="3986" spans="9:15" s="167" customFormat="1" ht="15" customHeight="1" x14ac:dyDescent="0.25">
      <c r="I3986" s="25"/>
      <c r="J3986" s="25"/>
      <c r="K3986" s="25"/>
      <c r="L3986" s="25"/>
      <c r="M3986" s="25"/>
      <c r="N3986" s="25"/>
      <c r="O3986" s="25"/>
    </row>
    <row r="3987" spans="9:15" s="167" customFormat="1" ht="15" customHeight="1" x14ac:dyDescent="0.25">
      <c r="I3987" s="25"/>
      <c r="J3987" s="25"/>
      <c r="K3987" s="25"/>
      <c r="L3987" s="25"/>
      <c r="M3987" s="25"/>
      <c r="N3987" s="25"/>
      <c r="O3987" s="25"/>
    </row>
    <row r="3988" spans="9:15" s="167" customFormat="1" ht="15" customHeight="1" x14ac:dyDescent="0.25">
      <c r="I3988" s="25"/>
      <c r="J3988" s="25"/>
      <c r="K3988" s="25"/>
      <c r="L3988" s="25"/>
      <c r="M3988" s="25"/>
      <c r="N3988" s="25"/>
      <c r="O3988" s="25"/>
    </row>
    <row r="3989" spans="9:15" s="167" customFormat="1" ht="15" customHeight="1" x14ac:dyDescent="0.25">
      <c r="I3989" s="25"/>
      <c r="J3989" s="25"/>
      <c r="K3989" s="25"/>
      <c r="L3989" s="25"/>
      <c r="M3989" s="25"/>
      <c r="N3989" s="25"/>
      <c r="O3989" s="25"/>
    </row>
    <row r="3990" spans="9:15" s="167" customFormat="1" ht="15" customHeight="1" x14ac:dyDescent="0.25">
      <c r="I3990" s="25"/>
      <c r="J3990" s="25"/>
      <c r="K3990" s="25"/>
      <c r="L3990" s="25"/>
      <c r="M3990" s="25"/>
      <c r="N3990" s="25"/>
      <c r="O3990" s="25"/>
    </row>
    <row r="3991" spans="9:15" s="167" customFormat="1" ht="15" customHeight="1" x14ac:dyDescent="0.25">
      <c r="I3991" s="25"/>
      <c r="J3991" s="25"/>
      <c r="K3991" s="25"/>
      <c r="L3991" s="25"/>
      <c r="M3991" s="25"/>
      <c r="N3991" s="25"/>
      <c r="O3991" s="25"/>
    </row>
    <row r="3992" spans="9:15" s="167" customFormat="1" ht="15" customHeight="1" x14ac:dyDescent="0.25">
      <c r="I3992" s="25"/>
      <c r="J3992" s="25"/>
      <c r="K3992" s="25"/>
      <c r="L3992" s="25"/>
      <c r="M3992" s="25"/>
      <c r="N3992" s="25"/>
      <c r="O3992" s="25"/>
    </row>
    <row r="3993" spans="9:15" s="167" customFormat="1" ht="15" customHeight="1" x14ac:dyDescent="0.25">
      <c r="I3993" s="25"/>
      <c r="J3993" s="25"/>
      <c r="K3993" s="25"/>
      <c r="L3993" s="25"/>
      <c r="M3993" s="25"/>
      <c r="N3993" s="25"/>
      <c r="O3993" s="25"/>
    </row>
    <row r="3994" spans="9:15" s="167" customFormat="1" ht="15" customHeight="1" x14ac:dyDescent="0.25">
      <c r="I3994" s="25"/>
      <c r="J3994" s="25"/>
      <c r="K3994" s="25"/>
      <c r="L3994" s="25"/>
      <c r="M3994" s="25"/>
      <c r="N3994" s="25"/>
      <c r="O3994" s="25"/>
    </row>
    <row r="3995" spans="9:15" s="167" customFormat="1" ht="15" customHeight="1" x14ac:dyDescent="0.25">
      <c r="I3995" s="25"/>
      <c r="J3995" s="25"/>
      <c r="K3995" s="25"/>
      <c r="L3995" s="25"/>
      <c r="M3995" s="25"/>
      <c r="N3995" s="25"/>
      <c r="O3995" s="25"/>
    </row>
    <row r="3996" spans="9:15" s="167" customFormat="1" ht="15" customHeight="1" x14ac:dyDescent="0.25">
      <c r="I3996" s="25"/>
      <c r="J3996" s="25"/>
      <c r="K3996" s="25"/>
      <c r="L3996" s="25"/>
      <c r="M3996" s="25"/>
      <c r="N3996" s="25"/>
      <c r="O3996" s="25"/>
    </row>
    <row r="3997" spans="9:15" s="167" customFormat="1" ht="15" customHeight="1" x14ac:dyDescent="0.25">
      <c r="I3997" s="25"/>
      <c r="J3997" s="25"/>
      <c r="K3997" s="25"/>
      <c r="L3997" s="25"/>
      <c r="M3997" s="25"/>
      <c r="N3997" s="25"/>
      <c r="O3997" s="25"/>
    </row>
    <row r="3998" spans="9:15" s="167" customFormat="1" ht="15" customHeight="1" x14ac:dyDescent="0.25">
      <c r="I3998" s="25"/>
      <c r="J3998" s="25"/>
      <c r="K3998" s="25"/>
      <c r="L3998" s="25"/>
      <c r="M3998" s="25"/>
      <c r="N3998" s="25"/>
      <c r="O3998" s="25"/>
    </row>
    <row r="3999" spans="9:15" s="167" customFormat="1" ht="15" customHeight="1" x14ac:dyDescent="0.25">
      <c r="I3999" s="25"/>
      <c r="J3999" s="25"/>
      <c r="K3999" s="25"/>
      <c r="L3999" s="25"/>
      <c r="M3999" s="25"/>
      <c r="N3999" s="25"/>
      <c r="O3999" s="25"/>
    </row>
    <row r="4000" spans="9:15" s="167" customFormat="1" ht="15" customHeight="1" x14ac:dyDescent="0.25">
      <c r="I4000" s="25"/>
      <c r="J4000" s="25"/>
      <c r="K4000" s="25"/>
      <c r="L4000" s="25"/>
      <c r="M4000" s="25"/>
      <c r="N4000" s="25"/>
      <c r="O4000" s="25"/>
    </row>
    <row r="4001" spans="9:15" s="167" customFormat="1" ht="15" customHeight="1" x14ac:dyDescent="0.25">
      <c r="I4001" s="25"/>
      <c r="J4001" s="25"/>
      <c r="K4001" s="25"/>
      <c r="L4001" s="25"/>
      <c r="M4001" s="25"/>
      <c r="N4001" s="25"/>
      <c r="O4001" s="25"/>
    </row>
    <row r="4002" spans="9:15" s="167" customFormat="1" ht="15" customHeight="1" x14ac:dyDescent="0.25">
      <c r="I4002" s="25"/>
      <c r="J4002" s="25"/>
      <c r="K4002" s="25"/>
      <c r="L4002" s="25"/>
      <c r="M4002" s="25"/>
      <c r="N4002" s="25"/>
      <c r="O4002" s="25"/>
    </row>
    <row r="4003" spans="9:15" s="167" customFormat="1" ht="15" customHeight="1" x14ac:dyDescent="0.25">
      <c r="I4003" s="25"/>
      <c r="J4003" s="25"/>
      <c r="K4003" s="25"/>
      <c r="L4003" s="25"/>
      <c r="M4003" s="25"/>
      <c r="N4003" s="25"/>
      <c r="O4003" s="25"/>
    </row>
    <row r="4004" spans="9:15" s="167" customFormat="1" ht="15" customHeight="1" x14ac:dyDescent="0.25">
      <c r="I4004" s="25"/>
      <c r="J4004" s="25"/>
      <c r="K4004" s="25"/>
      <c r="L4004" s="25"/>
      <c r="M4004" s="25"/>
      <c r="N4004" s="25"/>
      <c r="O4004" s="25"/>
    </row>
    <row r="4005" spans="9:15" s="167" customFormat="1" ht="15" customHeight="1" x14ac:dyDescent="0.25">
      <c r="I4005" s="25"/>
      <c r="J4005" s="25"/>
      <c r="K4005" s="25"/>
      <c r="L4005" s="25"/>
      <c r="M4005" s="25"/>
      <c r="N4005" s="25"/>
      <c r="O4005" s="25"/>
    </row>
    <row r="4006" spans="9:15" s="167" customFormat="1" ht="15" customHeight="1" x14ac:dyDescent="0.25">
      <c r="I4006" s="25"/>
      <c r="J4006" s="25"/>
      <c r="K4006" s="25"/>
      <c r="L4006" s="25"/>
      <c r="M4006" s="25"/>
      <c r="N4006" s="25"/>
      <c r="O4006" s="25"/>
    </row>
    <row r="4007" spans="9:15" s="167" customFormat="1" ht="15" customHeight="1" x14ac:dyDescent="0.25">
      <c r="I4007" s="25"/>
      <c r="J4007" s="25"/>
      <c r="K4007" s="25"/>
      <c r="L4007" s="25"/>
      <c r="M4007" s="25"/>
      <c r="N4007" s="25"/>
      <c r="O4007" s="25"/>
    </row>
    <row r="4008" spans="9:15" s="167" customFormat="1" ht="15" customHeight="1" x14ac:dyDescent="0.25">
      <c r="I4008" s="25"/>
      <c r="J4008" s="25"/>
      <c r="K4008" s="25"/>
      <c r="L4008" s="25"/>
      <c r="M4008" s="25"/>
      <c r="N4008" s="25"/>
      <c r="O4008" s="25"/>
    </row>
    <row r="4009" spans="9:15" s="167" customFormat="1" ht="15" customHeight="1" x14ac:dyDescent="0.25">
      <c r="I4009" s="25"/>
      <c r="J4009" s="25"/>
      <c r="K4009" s="25"/>
      <c r="L4009" s="25"/>
      <c r="M4009" s="25"/>
      <c r="N4009" s="25"/>
      <c r="O4009" s="25"/>
    </row>
    <row r="4010" spans="9:15" s="167" customFormat="1" ht="15" customHeight="1" x14ac:dyDescent="0.25">
      <c r="I4010" s="25"/>
      <c r="J4010" s="25"/>
      <c r="K4010" s="25"/>
      <c r="L4010" s="25"/>
      <c r="M4010" s="25"/>
      <c r="N4010" s="25"/>
      <c r="O4010" s="25"/>
    </row>
    <row r="4011" spans="9:15" s="167" customFormat="1" ht="15" customHeight="1" x14ac:dyDescent="0.25">
      <c r="I4011" s="25"/>
      <c r="J4011" s="25"/>
      <c r="K4011" s="25"/>
      <c r="L4011" s="25"/>
      <c r="M4011" s="25"/>
      <c r="N4011" s="25"/>
      <c r="O4011" s="25"/>
    </row>
    <row r="4012" spans="9:15" s="167" customFormat="1" ht="15" customHeight="1" x14ac:dyDescent="0.25">
      <c r="I4012" s="25"/>
      <c r="J4012" s="25"/>
      <c r="K4012" s="25"/>
      <c r="L4012" s="25"/>
      <c r="M4012" s="25"/>
      <c r="N4012" s="25"/>
      <c r="O4012" s="25"/>
    </row>
    <row r="4013" spans="9:15" s="167" customFormat="1" ht="15" customHeight="1" x14ac:dyDescent="0.25">
      <c r="I4013" s="25"/>
      <c r="J4013" s="25"/>
      <c r="K4013" s="25"/>
      <c r="L4013" s="25"/>
      <c r="M4013" s="25"/>
      <c r="N4013" s="25"/>
      <c r="O4013" s="25"/>
    </row>
    <row r="4014" spans="9:15" s="167" customFormat="1" ht="15" customHeight="1" x14ac:dyDescent="0.25">
      <c r="I4014" s="25"/>
      <c r="J4014" s="25"/>
      <c r="K4014" s="25"/>
      <c r="L4014" s="25"/>
      <c r="M4014" s="25"/>
      <c r="N4014" s="25"/>
      <c r="O4014" s="25"/>
    </row>
    <row r="4015" spans="9:15" s="167" customFormat="1" ht="15" customHeight="1" x14ac:dyDescent="0.25">
      <c r="I4015" s="25"/>
      <c r="J4015" s="25"/>
      <c r="K4015" s="25"/>
      <c r="L4015" s="25"/>
      <c r="M4015" s="25"/>
      <c r="N4015" s="25"/>
      <c r="O4015" s="25"/>
    </row>
    <row r="4016" spans="9:15" s="167" customFormat="1" ht="15" customHeight="1" x14ac:dyDescent="0.25">
      <c r="I4016" s="25"/>
      <c r="J4016" s="25"/>
      <c r="K4016" s="25"/>
      <c r="L4016" s="25"/>
      <c r="M4016" s="25"/>
      <c r="N4016" s="25"/>
      <c r="O4016" s="25"/>
    </row>
    <row r="4017" spans="9:15" s="167" customFormat="1" ht="15" customHeight="1" x14ac:dyDescent="0.25">
      <c r="I4017" s="25"/>
      <c r="J4017" s="25"/>
      <c r="K4017" s="25"/>
      <c r="L4017" s="25"/>
      <c r="M4017" s="25"/>
      <c r="N4017" s="25"/>
      <c r="O4017" s="25"/>
    </row>
    <row r="4018" spans="9:15" s="167" customFormat="1" ht="15" customHeight="1" x14ac:dyDescent="0.25">
      <c r="I4018" s="25"/>
      <c r="J4018" s="25"/>
      <c r="K4018" s="25"/>
      <c r="L4018" s="25"/>
      <c r="M4018" s="25"/>
      <c r="N4018" s="25"/>
      <c r="O4018" s="25"/>
    </row>
    <row r="4019" spans="9:15" s="167" customFormat="1" ht="15" customHeight="1" x14ac:dyDescent="0.25">
      <c r="I4019" s="25"/>
      <c r="J4019" s="25"/>
      <c r="K4019" s="25"/>
      <c r="L4019" s="25"/>
      <c r="M4019" s="25"/>
      <c r="N4019" s="25"/>
      <c r="O4019" s="25"/>
    </row>
    <row r="4020" spans="9:15" s="167" customFormat="1" ht="15" customHeight="1" x14ac:dyDescent="0.25">
      <c r="I4020" s="25"/>
      <c r="J4020" s="25"/>
      <c r="K4020" s="25"/>
      <c r="L4020" s="25"/>
      <c r="M4020" s="25"/>
      <c r="N4020" s="25"/>
      <c r="O4020" s="25"/>
    </row>
    <row r="4021" spans="9:15" s="167" customFormat="1" ht="15" customHeight="1" x14ac:dyDescent="0.25">
      <c r="I4021" s="25"/>
      <c r="J4021" s="25"/>
      <c r="K4021" s="25"/>
      <c r="L4021" s="25"/>
      <c r="M4021" s="25"/>
      <c r="N4021" s="25"/>
      <c r="O4021" s="25"/>
    </row>
    <row r="4022" spans="9:15" s="167" customFormat="1" ht="15" customHeight="1" x14ac:dyDescent="0.25">
      <c r="I4022" s="25"/>
      <c r="J4022" s="25"/>
      <c r="K4022" s="25"/>
      <c r="L4022" s="25"/>
      <c r="M4022" s="25"/>
      <c r="N4022" s="25"/>
      <c r="O4022" s="25"/>
    </row>
    <row r="4023" spans="9:15" s="167" customFormat="1" ht="15" customHeight="1" x14ac:dyDescent="0.25">
      <c r="I4023" s="25"/>
      <c r="J4023" s="25"/>
      <c r="K4023" s="25"/>
      <c r="L4023" s="25"/>
      <c r="M4023" s="25"/>
      <c r="N4023" s="25"/>
      <c r="O4023" s="25"/>
    </row>
    <row r="4024" spans="9:15" s="167" customFormat="1" ht="15" customHeight="1" x14ac:dyDescent="0.25">
      <c r="I4024" s="25"/>
      <c r="J4024" s="25"/>
      <c r="K4024" s="25"/>
      <c r="L4024" s="25"/>
      <c r="M4024" s="25"/>
      <c r="N4024" s="25"/>
      <c r="O4024" s="25"/>
    </row>
    <row r="4025" spans="9:15" s="167" customFormat="1" ht="15" customHeight="1" x14ac:dyDescent="0.25">
      <c r="I4025" s="25"/>
      <c r="J4025" s="25"/>
      <c r="K4025" s="25"/>
      <c r="L4025" s="25"/>
      <c r="M4025" s="25"/>
      <c r="N4025" s="25"/>
      <c r="O4025" s="25"/>
    </row>
    <row r="4026" spans="9:15" s="167" customFormat="1" ht="15" customHeight="1" x14ac:dyDescent="0.25">
      <c r="I4026" s="25"/>
      <c r="J4026" s="25"/>
      <c r="K4026" s="25"/>
      <c r="L4026" s="25"/>
      <c r="M4026" s="25"/>
      <c r="N4026" s="25"/>
      <c r="O4026" s="25"/>
    </row>
    <row r="4027" spans="9:15" s="167" customFormat="1" ht="15" customHeight="1" x14ac:dyDescent="0.25">
      <c r="I4027" s="25"/>
      <c r="J4027" s="25"/>
      <c r="K4027" s="25"/>
      <c r="L4027" s="25"/>
      <c r="M4027" s="25"/>
      <c r="N4027" s="25"/>
      <c r="O4027" s="25"/>
    </row>
    <row r="4028" spans="9:15" s="167" customFormat="1" ht="15" customHeight="1" x14ac:dyDescent="0.25">
      <c r="I4028" s="25"/>
      <c r="J4028" s="25"/>
      <c r="K4028" s="25"/>
      <c r="L4028" s="25"/>
      <c r="M4028" s="25"/>
      <c r="N4028" s="25"/>
      <c r="O4028" s="25"/>
    </row>
    <row r="4029" spans="9:15" s="167" customFormat="1" ht="15" customHeight="1" x14ac:dyDescent="0.25">
      <c r="I4029" s="25"/>
      <c r="J4029" s="25"/>
      <c r="K4029" s="25"/>
      <c r="L4029" s="25"/>
      <c r="M4029" s="25"/>
      <c r="N4029" s="25"/>
      <c r="O4029" s="25"/>
    </row>
    <row r="4030" spans="9:15" s="167" customFormat="1" ht="15" customHeight="1" x14ac:dyDescent="0.25">
      <c r="I4030" s="25"/>
      <c r="J4030" s="25"/>
      <c r="K4030" s="25"/>
      <c r="L4030" s="25"/>
      <c r="M4030" s="25"/>
      <c r="N4030" s="25"/>
      <c r="O4030" s="25"/>
    </row>
    <row r="4031" spans="9:15" s="167" customFormat="1" ht="15" customHeight="1" x14ac:dyDescent="0.25">
      <c r="I4031" s="25"/>
      <c r="J4031" s="25"/>
      <c r="K4031" s="25"/>
      <c r="L4031" s="25"/>
      <c r="M4031" s="25"/>
      <c r="N4031" s="25"/>
      <c r="O4031" s="25"/>
    </row>
    <row r="4032" spans="9:15" s="167" customFormat="1" ht="15" customHeight="1" x14ac:dyDescent="0.25">
      <c r="I4032" s="25"/>
      <c r="J4032" s="25"/>
      <c r="K4032" s="25"/>
      <c r="L4032" s="25"/>
      <c r="M4032" s="25"/>
      <c r="N4032" s="25"/>
      <c r="O4032" s="25"/>
    </row>
    <row r="4033" spans="9:15" s="167" customFormat="1" ht="15" customHeight="1" x14ac:dyDescent="0.25">
      <c r="I4033" s="25"/>
      <c r="J4033" s="25"/>
      <c r="K4033" s="25"/>
      <c r="L4033" s="25"/>
      <c r="M4033" s="25"/>
      <c r="N4033" s="25"/>
      <c r="O4033" s="25"/>
    </row>
    <row r="4034" spans="9:15" s="167" customFormat="1" ht="15" customHeight="1" x14ac:dyDescent="0.25">
      <c r="I4034" s="25"/>
      <c r="J4034" s="25"/>
      <c r="K4034" s="25"/>
      <c r="L4034" s="25"/>
      <c r="M4034" s="25"/>
      <c r="N4034" s="25"/>
      <c r="O4034" s="25"/>
    </row>
    <row r="4035" spans="9:15" s="167" customFormat="1" ht="15" customHeight="1" x14ac:dyDescent="0.25">
      <c r="I4035" s="25"/>
      <c r="J4035" s="25"/>
      <c r="K4035" s="25"/>
      <c r="L4035" s="25"/>
      <c r="M4035" s="25"/>
      <c r="N4035" s="25"/>
      <c r="O4035" s="25"/>
    </row>
    <row r="4036" spans="9:15" s="167" customFormat="1" ht="15" customHeight="1" x14ac:dyDescent="0.25">
      <c r="I4036" s="25"/>
      <c r="J4036" s="25"/>
      <c r="K4036" s="25"/>
      <c r="L4036" s="25"/>
      <c r="M4036" s="25"/>
      <c r="N4036" s="25"/>
      <c r="O4036" s="25"/>
    </row>
    <row r="4037" spans="9:15" s="167" customFormat="1" ht="15" customHeight="1" x14ac:dyDescent="0.25">
      <c r="I4037" s="25"/>
      <c r="J4037" s="25"/>
      <c r="K4037" s="25"/>
      <c r="L4037" s="25"/>
      <c r="M4037" s="25"/>
      <c r="N4037" s="25"/>
      <c r="O4037" s="25"/>
    </row>
    <row r="4038" spans="9:15" s="167" customFormat="1" ht="15" customHeight="1" x14ac:dyDescent="0.25">
      <c r="I4038" s="25"/>
      <c r="J4038" s="25"/>
      <c r="K4038" s="25"/>
      <c r="L4038" s="25"/>
      <c r="M4038" s="25"/>
      <c r="N4038" s="25"/>
      <c r="O4038" s="25"/>
    </row>
    <row r="4039" spans="9:15" s="167" customFormat="1" ht="15" customHeight="1" x14ac:dyDescent="0.25">
      <c r="I4039" s="25"/>
      <c r="J4039" s="25"/>
      <c r="K4039" s="25"/>
      <c r="L4039" s="25"/>
      <c r="M4039" s="25"/>
      <c r="N4039" s="25"/>
      <c r="O4039" s="25"/>
    </row>
    <row r="4040" spans="9:15" s="167" customFormat="1" ht="15" customHeight="1" x14ac:dyDescent="0.25">
      <c r="I4040" s="25"/>
      <c r="J4040" s="25"/>
      <c r="K4040" s="25"/>
      <c r="L4040" s="25"/>
      <c r="M4040" s="25"/>
      <c r="N4040" s="25"/>
      <c r="O4040" s="25"/>
    </row>
    <row r="4041" spans="9:15" s="167" customFormat="1" ht="15" customHeight="1" x14ac:dyDescent="0.25">
      <c r="I4041" s="25"/>
      <c r="J4041" s="25"/>
      <c r="K4041" s="25"/>
      <c r="L4041" s="25"/>
      <c r="M4041" s="25"/>
      <c r="N4041" s="25"/>
      <c r="O4041" s="25"/>
    </row>
    <row r="4042" spans="9:15" s="167" customFormat="1" ht="15" customHeight="1" x14ac:dyDescent="0.25">
      <c r="I4042" s="25"/>
      <c r="J4042" s="25"/>
      <c r="K4042" s="25"/>
      <c r="L4042" s="25"/>
      <c r="M4042" s="25"/>
      <c r="N4042" s="25"/>
      <c r="O4042" s="25"/>
    </row>
    <row r="4043" spans="9:15" s="167" customFormat="1" ht="15" customHeight="1" x14ac:dyDescent="0.25">
      <c r="I4043" s="25"/>
      <c r="J4043" s="25"/>
      <c r="K4043" s="25"/>
      <c r="L4043" s="25"/>
      <c r="M4043" s="25"/>
      <c r="N4043" s="25"/>
      <c r="O4043" s="25"/>
    </row>
    <row r="4044" spans="9:15" s="167" customFormat="1" ht="15" customHeight="1" x14ac:dyDescent="0.25">
      <c r="I4044" s="25"/>
      <c r="J4044" s="25"/>
      <c r="K4044" s="25"/>
      <c r="L4044" s="25"/>
      <c r="M4044" s="25"/>
      <c r="N4044" s="25"/>
      <c r="O4044" s="25"/>
    </row>
    <row r="4045" spans="9:15" s="167" customFormat="1" ht="15" customHeight="1" x14ac:dyDescent="0.25">
      <c r="I4045" s="25"/>
      <c r="J4045" s="25"/>
      <c r="K4045" s="25"/>
      <c r="L4045" s="25"/>
      <c r="M4045" s="25"/>
      <c r="N4045" s="25"/>
      <c r="O4045" s="25"/>
    </row>
    <row r="4046" spans="9:15" s="167" customFormat="1" ht="15" customHeight="1" x14ac:dyDescent="0.25">
      <c r="I4046" s="25"/>
      <c r="J4046" s="25"/>
      <c r="K4046" s="25"/>
      <c r="L4046" s="25"/>
      <c r="M4046" s="25"/>
      <c r="N4046" s="25"/>
      <c r="O4046" s="25"/>
    </row>
    <row r="4047" spans="9:15" s="167" customFormat="1" ht="15" customHeight="1" x14ac:dyDescent="0.25">
      <c r="I4047" s="25"/>
      <c r="J4047" s="25"/>
      <c r="K4047" s="25"/>
      <c r="L4047" s="25"/>
      <c r="M4047" s="25"/>
      <c r="N4047" s="25"/>
      <c r="O4047" s="25"/>
    </row>
    <row r="4048" spans="9:15" s="167" customFormat="1" ht="15" customHeight="1" x14ac:dyDescent="0.25">
      <c r="I4048" s="25"/>
      <c r="J4048" s="25"/>
      <c r="K4048" s="25"/>
      <c r="L4048" s="25"/>
      <c r="M4048" s="25"/>
      <c r="N4048" s="25"/>
      <c r="O4048" s="25"/>
    </row>
    <row r="4049" spans="9:15" s="167" customFormat="1" ht="15" customHeight="1" x14ac:dyDescent="0.25">
      <c r="I4049" s="25"/>
      <c r="J4049" s="25"/>
      <c r="K4049" s="25"/>
      <c r="L4049" s="25"/>
      <c r="M4049" s="25"/>
      <c r="N4049" s="25"/>
      <c r="O4049" s="25"/>
    </row>
    <row r="4050" spans="9:15" s="167" customFormat="1" ht="15" customHeight="1" x14ac:dyDescent="0.25">
      <c r="I4050" s="25"/>
      <c r="J4050" s="25"/>
      <c r="K4050" s="25"/>
      <c r="L4050" s="25"/>
      <c r="M4050" s="25"/>
      <c r="N4050" s="25"/>
      <c r="O4050" s="25"/>
    </row>
    <row r="4051" spans="9:15" s="167" customFormat="1" ht="15" customHeight="1" x14ac:dyDescent="0.25">
      <c r="I4051" s="25"/>
      <c r="J4051" s="25"/>
      <c r="K4051" s="25"/>
      <c r="L4051" s="25"/>
      <c r="M4051" s="25"/>
      <c r="N4051" s="25"/>
      <c r="O4051" s="25"/>
    </row>
    <row r="4052" spans="9:15" s="167" customFormat="1" ht="15" customHeight="1" x14ac:dyDescent="0.25">
      <c r="I4052" s="25"/>
      <c r="J4052" s="25"/>
      <c r="K4052" s="25"/>
      <c r="L4052" s="25"/>
      <c r="M4052" s="25"/>
      <c r="N4052" s="25"/>
      <c r="O4052" s="25"/>
    </row>
    <row r="4053" spans="9:15" s="167" customFormat="1" ht="15" customHeight="1" x14ac:dyDescent="0.25">
      <c r="I4053" s="25"/>
      <c r="J4053" s="25"/>
      <c r="K4053" s="25"/>
      <c r="L4053" s="25"/>
      <c r="M4053" s="25"/>
      <c r="N4053" s="25"/>
      <c r="O4053" s="25"/>
    </row>
    <row r="4054" spans="9:15" s="167" customFormat="1" ht="15" customHeight="1" x14ac:dyDescent="0.25">
      <c r="I4054" s="25"/>
      <c r="J4054" s="25"/>
      <c r="K4054" s="25"/>
      <c r="L4054" s="25"/>
      <c r="M4054" s="25"/>
      <c r="N4054" s="25"/>
      <c r="O4054" s="25"/>
    </row>
    <row r="4055" spans="9:15" s="167" customFormat="1" ht="15" customHeight="1" x14ac:dyDescent="0.25">
      <c r="I4055" s="25"/>
      <c r="J4055" s="25"/>
      <c r="K4055" s="25"/>
      <c r="L4055" s="25"/>
      <c r="M4055" s="25"/>
      <c r="N4055" s="25"/>
      <c r="O4055" s="25"/>
    </row>
    <row r="4056" spans="9:15" s="167" customFormat="1" ht="15" customHeight="1" x14ac:dyDescent="0.25">
      <c r="I4056" s="25"/>
      <c r="J4056" s="25"/>
      <c r="K4056" s="25"/>
      <c r="L4056" s="25"/>
      <c r="M4056" s="25"/>
      <c r="N4056" s="25"/>
      <c r="O4056" s="25"/>
    </row>
    <row r="4057" spans="9:15" s="167" customFormat="1" ht="15" customHeight="1" x14ac:dyDescent="0.25">
      <c r="I4057" s="25"/>
      <c r="J4057" s="25"/>
      <c r="K4057" s="25"/>
      <c r="L4057" s="25"/>
      <c r="M4057" s="25"/>
      <c r="N4057" s="25"/>
      <c r="O4057" s="25"/>
    </row>
    <row r="4058" spans="9:15" s="167" customFormat="1" ht="15" customHeight="1" x14ac:dyDescent="0.25">
      <c r="I4058" s="25"/>
      <c r="J4058" s="25"/>
      <c r="K4058" s="25"/>
      <c r="L4058" s="25"/>
      <c r="M4058" s="25"/>
      <c r="N4058" s="25"/>
      <c r="O4058" s="25"/>
    </row>
    <row r="4059" spans="9:15" s="167" customFormat="1" ht="15" customHeight="1" x14ac:dyDescent="0.25">
      <c r="I4059" s="25"/>
      <c r="J4059" s="25"/>
      <c r="K4059" s="25"/>
      <c r="L4059" s="25"/>
      <c r="M4059" s="25"/>
      <c r="N4059" s="25"/>
      <c r="O4059" s="25"/>
    </row>
    <row r="4060" spans="9:15" s="167" customFormat="1" ht="15" customHeight="1" x14ac:dyDescent="0.25">
      <c r="I4060" s="25"/>
      <c r="J4060" s="25"/>
      <c r="K4060" s="25"/>
      <c r="L4060" s="25"/>
      <c r="M4060" s="25"/>
      <c r="N4060" s="25"/>
      <c r="O4060" s="25"/>
    </row>
    <row r="4061" spans="9:15" s="167" customFormat="1" ht="15" customHeight="1" x14ac:dyDescent="0.25">
      <c r="I4061" s="25"/>
      <c r="J4061" s="25"/>
      <c r="K4061" s="25"/>
      <c r="L4061" s="25"/>
      <c r="M4061" s="25"/>
      <c r="N4061" s="25"/>
      <c r="O4061" s="25"/>
    </row>
    <row r="4062" spans="9:15" s="167" customFormat="1" ht="15" customHeight="1" x14ac:dyDescent="0.25">
      <c r="I4062" s="25"/>
      <c r="J4062" s="25"/>
      <c r="K4062" s="25"/>
      <c r="L4062" s="25"/>
      <c r="M4062" s="25"/>
      <c r="N4062" s="25"/>
      <c r="O4062" s="25"/>
    </row>
    <row r="4063" spans="9:15" s="167" customFormat="1" ht="15" customHeight="1" x14ac:dyDescent="0.25">
      <c r="I4063" s="25"/>
      <c r="J4063" s="25"/>
      <c r="K4063" s="25"/>
      <c r="L4063" s="25"/>
      <c r="M4063" s="25"/>
      <c r="N4063" s="25"/>
      <c r="O4063" s="25"/>
    </row>
    <row r="4064" spans="9:15" s="167" customFormat="1" ht="15" customHeight="1" x14ac:dyDescent="0.25">
      <c r="I4064" s="25"/>
      <c r="J4064" s="25"/>
      <c r="K4064" s="25"/>
      <c r="L4064" s="25"/>
      <c r="M4064" s="25"/>
      <c r="N4064" s="25"/>
      <c r="O4064" s="25"/>
    </row>
    <row r="4065" spans="9:15" s="167" customFormat="1" ht="15" customHeight="1" x14ac:dyDescent="0.25">
      <c r="I4065" s="25"/>
      <c r="J4065" s="25"/>
      <c r="K4065" s="25"/>
      <c r="L4065" s="25"/>
      <c r="M4065" s="25"/>
      <c r="N4065" s="25"/>
      <c r="O4065" s="25"/>
    </row>
    <row r="4066" spans="9:15" s="167" customFormat="1" ht="15" customHeight="1" x14ac:dyDescent="0.25">
      <c r="I4066" s="25"/>
      <c r="J4066" s="25"/>
      <c r="K4066" s="25"/>
      <c r="L4066" s="25"/>
      <c r="M4066" s="25"/>
      <c r="N4066" s="25"/>
      <c r="O4066" s="25"/>
    </row>
    <row r="4067" spans="9:15" s="167" customFormat="1" ht="15" customHeight="1" x14ac:dyDescent="0.25">
      <c r="I4067" s="25"/>
      <c r="J4067" s="25"/>
      <c r="K4067" s="25"/>
      <c r="L4067" s="25"/>
      <c r="M4067" s="25"/>
      <c r="N4067" s="25"/>
      <c r="O4067" s="25"/>
    </row>
    <row r="4068" spans="9:15" s="167" customFormat="1" ht="15" customHeight="1" x14ac:dyDescent="0.25">
      <c r="I4068" s="25"/>
      <c r="J4068" s="25"/>
      <c r="K4068" s="25"/>
      <c r="L4068" s="25"/>
      <c r="M4068" s="25"/>
      <c r="N4068" s="25"/>
      <c r="O4068" s="25"/>
    </row>
    <row r="4069" spans="9:15" s="167" customFormat="1" ht="15" customHeight="1" x14ac:dyDescent="0.25">
      <c r="I4069" s="25"/>
      <c r="J4069" s="25"/>
      <c r="K4069" s="25"/>
      <c r="L4069" s="25"/>
      <c r="M4069" s="25"/>
      <c r="N4069" s="25"/>
      <c r="O4069" s="25"/>
    </row>
    <row r="4070" spans="9:15" s="167" customFormat="1" ht="15" customHeight="1" x14ac:dyDescent="0.25">
      <c r="I4070" s="25"/>
      <c r="J4070" s="25"/>
      <c r="K4070" s="25"/>
      <c r="L4070" s="25"/>
      <c r="M4070" s="25"/>
      <c r="N4070" s="25"/>
      <c r="O4070" s="25"/>
    </row>
    <row r="4071" spans="9:15" s="167" customFormat="1" ht="15" customHeight="1" x14ac:dyDescent="0.25">
      <c r="I4071" s="25"/>
      <c r="J4071" s="25"/>
      <c r="K4071" s="25"/>
      <c r="L4071" s="25"/>
      <c r="M4071" s="25"/>
      <c r="N4071" s="25"/>
      <c r="O4071" s="25"/>
    </row>
    <row r="4072" spans="9:15" s="167" customFormat="1" ht="15" customHeight="1" x14ac:dyDescent="0.25">
      <c r="I4072" s="25"/>
      <c r="J4072" s="25"/>
      <c r="K4072" s="25"/>
      <c r="L4072" s="25"/>
      <c r="M4072" s="25"/>
      <c r="N4072" s="25"/>
      <c r="O4072" s="25"/>
    </row>
    <row r="4073" spans="9:15" s="167" customFormat="1" ht="15" customHeight="1" x14ac:dyDescent="0.25">
      <c r="I4073" s="25"/>
      <c r="J4073" s="25"/>
      <c r="K4073" s="25"/>
      <c r="L4073" s="25"/>
      <c r="M4073" s="25"/>
      <c r="N4073" s="25"/>
      <c r="O4073" s="25"/>
    </row>
    <row r="4074" spans="9:15" s="167" customFormat="1" ht="15" customHeight="1" x14ac:dyDescent="0.25">
      <c r="I4074" s="25"/>
      <c r="J4074" s="25"/>
      <c r="K4074" s="25"/>
      <c r="L4074" s="25"/>
      <c r="M4074" s="25"/>
      <c r="N4074" s="25"/>
      <c r="O4074" s="25"/>
    </row>
    <row r="4075" spans="9:15" s="167" customFormat="1" ht="15" customHeight="1" x14ac:dyDescent="0.25">
      <c r="I4075" s="25"/>
      <c r="J4075" s="25"/>
      <c r="K4075" s="25"/>
      <c r="L4075" s="25"/>
      <c r="M4075" s="25"/>
      <c r="N4075" s="25"/>
      <c r="O4075" s="25"/>
    </row>
    <row r="4076" spans="9:15" s="167" customFormat="1" ht="15" customHeight="1" x14ac:dyDescent="0.25">
      <c r="I4076" s="25"/>
      <c r="J4076" s="25"/>
      <c r="K4076" s="25"/>
      <c r="L4076" s="25"/>
      <c r="M4076" s="25"/>
      <c r="N4076" s="25"/>
      <c r="O4076" s="25"/>
    </row>
    <row r="4077" spans="9:15" s="167" customFormat="1" ht="15" customHeight="1" x14ac:dyDescent="0.25">
      <c r="I4077" s="25"/>
      <c r="J4077" s="25"/>
      <c r="K4077" s="25"/>
      <c r="L4077" s="25"/>
      <c r="M4077" s="25"/>
      <c r="N4077" s="25"/>
      <c r="O4077" s="25"/>
    </row>
    <row r="4078" spans="9:15" s="167" customFormat="1" ht="15" customHeight="1" x14ac:dyDescent="0.25">
      <c r="I4078" s="25"/>
      <c r="J4078" s="25"/>
      <c r="K4078" s="25"/>
      <c r="L4078" s="25"/>
      <c r="M4078" s="25"/>
      <c r="N4078" s="25"/>
      <c r="O4078" s="25"/>
    </row>
    <row r="4079" spans="9:15" s="167" customFormat="1" ht="15" customHeight="1" x14ac:dyDescent="0.25">
      <c r="I4079" s="25"/>
      <c r="J4079" s="25"/>
      <c r="K4079" s="25"/>
      <c r="L4079" s="25"/>
      <c r="M4079" s="25"/>
      <c r="N4079" s="25"/>
      <c r="O4079" s="25"/>
    </row>
    <row r="4080" spans="9:15" s="167" customFormat="1" ht="15" customHeight="1" x14ac:dyDescent="0.25">
      <c r="I4080" s="25"/>
      <c r="J4080" s="25"/>
      <c r="K4080" s="25"/>
      <c r="L4080" s="25"/>
      <c r="M4080" s="25"/>
      <c r="N4080" s="25"/>
      <c r="O4080" s="25"/>
    </row>
    <row r="4081" spans="9:15" s="167" customFormat="1" ht="15" customHeight="1" x14ac:dyDescent="0.25">
      <c r="I4081" s="25"/>
      <c r="J4081" s="25"/>
      <c r="K4081" s="25"/>
      <c r="L4081" s="25"/>
      <c r="M4081" s="25"/>
      <c r="N4081" s="25"/>
      <c r="O4081" s="25"/>
    </row>
    <row r="4082" spans="9:15" s="167" customFormat="1" ht="15" customHeight="1" x14ac:dyDescent="0.25">
      <c r="I4082" s="25"/>
      <c r="J4082" s="25"/>
      <c r="K4082" s="25"/>
      <c r="L4082" s="25"/>
      <c r="M4082" s="25"/>
      <c r="N4082" s="25"/>
      <c r="O4082" s="25"/>
    </row>
    <row r="4083" spans="9:15" s="167" customFormat="1" ht="15" customHeight="1" x14ac:dyDescent="0.25">
      <c r="I4083" s="25"/>
      <c r="J4083" s="25"/>
      <c r="K4083" s="25"/>
      <c r="L4083" s="25"/>
      <c r="M4083" s="25"/>
      <c r="N4083" s="25"/>
      <c r="O4083" s="25"/>
    </row>
    <row r="4084" spans="9:15" s="167" customFormat="1" ht="15" customHeight="1" x14ac:dyDescent="0.25">
      <c r="I4084" s="25"/>
      <c r="J4084" s="25"/>
      <c r="K4084" s="25"/>
      <c r="L4084" s="25"/>
      <c r="M4084" s="25"/>
      <c r="N4084" s="25"/>
      <c r="O4084" s="25"/>
    </row>
    <row r="4085" spans="9:15" s="167" customFormat="1" ht="15" customHeight="1" x14ac:dyDescent="0.25">
      <c r="I4085" s="25"/>
      <c r="J4085" s="25"/>
      <c r="K4085" s="25"/>
      <c r="L4085" s="25"/>
      <c r="M4085" s="25"/>
      <c r="N4085" s="25"/>
      <c r="O4085" s="25"/>
    </row>
    <row r="4086" spans="9:15" s="167" customFormat="1" ht="15" customHeight="1" x14ac:dyDescent="0.25">
      <c r="I4086" s="25"/>
      <c r="J4086" s="25"/>
      <c r="K4086" s="25"/>
      <c r="L4086" s="25"/>
      <c r="M4086" s="25"/>
      <c r="N4086" s="25"/>
      <c r="O4086" s="25"/>
    </row>
    <row r="4087" spans="9:15" s="167" customFormat="1" ht="15" customHeight="1" x14ac:dyDescent="0.25">
      <c r="I4087" s="25"/>
      <c r="J4087" s="25"/>
      <c r="K4087" s="25"/>
      <c r="L4087" s="25"/>
      <c r="M4087" s="25"/>
      <c r="N4087" s="25"/>
      <c r="O4087" s="25"/>
    </row>
    <row r="4088" spans="9:15" s="167" customFormat="1" ht="15" customHeight="1" x14ac:dyDescent="0.25">
      <c r="I4088" s="25"/>
      <c r="J4088" s="25"/>
      <c r="K4088" s="25"/>
      <c r="L4088" s="25"/>
      <c r="M4088" s="25"/>
      <c r="N4088" s="25"/>
      <c r="O4088" s="25"/>
    </row>
    <row r="4089" spans="9:15" s="167" customFormat="1" ht="15" customHeight="1" x14ac:dyDescent="0.25">
      <c r="I4089" s="25"/>
      <c r="J4089" s="25"/>
      <c r="K4089" s="25"/>
      <c r="L4089" s="25"/>
      <c r="M4089" s="25"/>
      <c r="N4089" s="25"/>
      <c r="O4089" s="25"/>
    </row>
    <row r="4090" spans="9:15" s="167" customFormat="1" ht="15" customHeight="1" x14ac:dyDescent="0.25">
      <c r="I4090" s="25"/>
      <c r="J4090" s="25"/>
      <c r="K4090" s="25"/>
      <c r="L4090" s="25"/>
      <c r="M4090" s="25"/>
      <c r="N4090" s="25"/>
      <c r="O4090" s="25"/>
    </row>
    <row r="4091" spans="9:15" s="167" customFormat="1" ht="15" customHeight="1" x14ac:dyDescent="0.25">
      <c r="I4091" s="25"/>
      <c r="J4091" s="25"/>
      <c r="K4091" s="25"/>
      <c r="L4091" s="25"/>
      <c r="M4091" s="25"/>
      <c r="N4091" s="25"/>
      <c r="O4091" s="25"/>
    </row>
    <row r="4092" spans="9:15" s="167" customFormat="1" ht="15" customHeight="1" x14ac:dyDescent="0.25">
      <c r="I4092" s="25"/>
      <c r="J4092" s="25"/>
      <c r="K4092" s="25"/>
      <c r="L4092" s="25"/>
      <c r="M4092" s="25"/>
      <c r="N4092" s="25"/>
      <c r="O4092" s="25"/>
    </row>
    <row r="4093" spans="9:15" s="167" customFormat="1" ht="15" customHeight="1" x14ac:dyDescent="0.25">
      <c r="I4093" s="25"/>
      <c r="J4093" s="25"/>
      <c r="K4093" s="25"/>
      <c r="L4093" s="25"/>
      <c r="M4093" s="25"/>
      <c r="N4093" s="25"/>
      <c r="O4093" s="25"/>
    </row>
    <row r="4094" spans="9:15" s="167" customFormat="1" ht="15" customHeight="1" x14ac:dyDescent="0.25">
      <c r="I4094" s="25"/>
      <c r="J4094" s="25"/>
      <c r="K4094" s="25"/>
      <c r="L4094" s="25"/>
      <c r="M4094" s="25"/>
      <c r="N4094" s="25"/>
      <c r="O4094" s="25"/>
    </row>
    <row r="4095" spans="9:15" s="167" customFormat="1" ht="15" customHeight="1" x14ac:dyDescent="0.25">
      <c r="I4095" s="25"/>
      <c r="J4095" s="25"/>
      <c r="K4095" s="25"/>
      <c r="L4095" s="25"/>
      <c r="M4095" s="25"/>
      <c r="N4095" s="25"/>
      <c r="O4095" s="25"/>
    </row>
    <row r="4096" spans="9:15" s="167" customFormat="1" ht="15" customHeight="1" x14ac:dyDescent="0.25">
      <c r="I4096" s="25"/>
      <c r="J4096" s="25"/>
      <c r="K4096" s="25"/>
      <c r="L4096" s="25"/>
      <c r="M4096" s="25"/>
      <c r="N4096" s="25"/>
      <c r="O4096" s="25"/>
    </row>
    <row r="4097" spans="9:15" s="167" customFormat="1" ht="15" customHeight="1" x14ac:dyDescent="0.25">
      <c r="I4097" s="25"/>
      <c r="J4097" s="25"/>
      <c r="K4097" s="25"/>
      <c r="L4097" s="25"/>
      <c r="M4097" s="25"/>
      <c r="N4097" s="25"/>
      <c r="O4097" s="25"/>
    </row>
    <row r="4098" spans="9:15" s="167" customFormat="1" ht="15" customHeight="1" x14ac:dyDescent="0.25">
      <c r="I4098" s="25"/>
      <c r="J4098" s="25"/>
      <c r="K4098" s="25"/>
      <c r="L4098" s="25"/>
      <c r="M4098" s="25"/>
      <c r="N4098" s="25"/>
      <c r="O4098" s="25"/>
    </row>
    <row r="4099" spans="9:15" s="167" customFormat="1" ht="15" customHeight="1" x14ac:dyDescent="0.25">
      <c r="I4099" s="25"/>
      <c r="J4099" s="25"/>
      <c r="K4099" s="25"/>
      <c r="L4099" s="25"/>
      <c r="M4099" s="25"/>
      <c r="N4099" s="25"/>
      <c r="O4099" s="25"/>
    </row>
    <row r="4100" spans="9:15" s="167" customFormat="1" ht="15" customHeight="1" x14ac:dyDescent="0.25">
      <c r="I4100" s="25"/>
      <c r="J4100" s="25"/>
      <c r="K4100" s="25"/>
      <c r="L4100" s="25"/>
      <c r="M4100" s="25"/>
      <c r="N4100" s="25"/>
      <c r="O4100" s="25"/>
    </row>
    <row r="4101" spans="9:15" s="167" customFormat="1" ht="15" customHeight="1" x14ac:dyDescent="0.25">
      <c r="I4101" s="25"/>
      <c r="J4101" s="25"/>
      <c r="K4101" s="25"/>
      <c r="L4101" s="25"/>
      <c r="M4101" s="25"/>
      <c r="N4101" s="25"/>
      <c r="O4101" s="25"/>
    </row>
    <row r="4102" spans="9:15" s="167" customFormat="1" ht="15" customHeight="1" x14ac:dyDescent="0.25">
      <c r="I4102" s="25"/>
      <c r="J4102" s="25"/>
      <c r="K4102" s="25"/>
      <c r="L4102" s="25"/>
      <c r="M4102" s="25"/>
      <c r="N4102" s="25"/>
      <c r="O4102" s="25"/>
    </row>
    <row r="4103" spans="9:15" s="167" customFormat="1" ht="15" customHeight="1" x14ac:dyDescent="0.25">
      <c r="I4103" s="25"/>
      <c r="J4103" s="25"/>
      <c r="K4103" s="25"/>
      <c r="L4103" s="25"/>
      <c r="M4103" s="25"/>
      <c r="N4103" s="25"/>
      <c r="O4103" s="25"/>
    </row>
    <row r="4104" spans="9:15" s="167" customFormat="1" ht="15" customHeight="1" x14ac:dyDescent="0.25">
      <c r="I4104" s="25"/>
      <c r="J4104" s="25"/>
      <c r="K4104" s="25"/>
      <c r="L4104" s="25"/>
      <c r="M4104" s="25"/>
      <c r="N4104" s="25"/>
      <c r="O4104" s="25"/>
    </row>
    <row r="4105" spans="9:15" s="167" customFormat="1" ht="15" customHeight="1" x14ac:dyDescent="0.25">
      <c r="I4105" s="25"/>
      <c r="J4105" s="25"/>
      <c r="K4105" s="25"/>
      <c r="L4105" s="25"/>
      <c r="M4105" s="25"/>
      <c r="N4105" s="25"/>
      <c r="O4105" s="25"/>
    </row>
    <row r="4106" spans="9:15" s="167" customFormat="1" ht="15" customHeight="1" x14ac:dyDescent="0.25">
      <c r="I4106" s="25"/>
      <c r="J4106" s="25"/>
      <c r="K4106" s="25"/>
      <c r="L4106" s="25"/>
      <c r="M4106" s="25"/>
      <c r="N4106" s="25"/>
      <c r="O4106" s="25"/>
    </row>
    <row r="4107" spans="9:15" s="167" customFormat="1" ht="15" customHeight="1" x14ac:dyDescent="0.25">
      <c r="I4107" s="25"/>
      <c r="J4107" s="25"/>
      <c r="K4107" s="25"/>
      <c r="L4107" s="25"/>
      <c r="M4107" s="25"/>
      <c r="N4107" s="25"/>
      <c r="O4107" s="25"/>
    </row>
    <row r="4108" spans="9:15" s="167" customFormat="1" ht="15" customHeight="1" x14ac:dyDescent="0.25">
      <c r="I4108" s="25"/>
      <c r="J4108" s="25"/>
      <c r="K4108" s="25"/>
      <c r="L4108" s="25"/>
      <c r="M4108" s="25"/>
      <c r="N4108" s="25"/>
      <c r="O4108" s="25"/>
    </row>
    <row r="4109" spans="9:15" s="167" customFormat="1" ht="15" customHeight="1" x14ac:dyDescent="0.25">
      <c r="I4109" s="25"/>
      <c r="J4109" s="25"/>
      <c r="K4109" s="25"/>
      <c r="L4109" s="25"/>
      <c r="M4109" s="25"/>
      <c r="N4109" s="25"/>
      <c r="O4109" s="25"/>
    </row>
    <row r="4110" spans="9:15" s="167" customFormat="1" ht="15" customHeight="1" x14ac:dyDescent="0.25">
      <c r="I4110" s="25"/>
      <c r="J4110" s="25"/>
      <c r="K4110" s="25"/>
      <c r="L4110" s="25"/>
      <c r="M4110" s="25"/>
      <c r="N4110" s="25"/>
      <c r="O4110" s="25"/>
    </row>
    <row r="4111" spans="9:15" s="167" customFormat="1" ht="15" customHeight="1" x14ac:dyDescent="0.25">
      <c r="I4111" s="25"/>
      <c r="J4111" s="25"/>
      <c r="K4111" s="25"/>
      <c r="L4111" s="25"/>
      <c r="M4111" s="25"/>
      <c r="N4111" s="25"/>
      <c r="O4111" s="25"/>
    </row>
    <row r="4112" spans="9:15" s="167" customFormat="1" ht="15" customHeight="1" x14ac:dyDescent="0.25">
      <c r="I4112" s="25"/>
      <c r="J4112" s="25"/>
      <c r="K4112" s="25"/>
      <c r="L4112" s="25"/>
      <c r="M4112" s="25"/>
      <c r="N4112" s="25"/>
      <c r="O4112" s="25"/>
    </row>
    <row r="4113" spans="9:15" s="167" customFormat="1" ht="15" customHeight="1" x14ac:dyDescent="0.25">
      <c r="I4113" s="25"/>
      <c r="J4113" s="25"/>
      <c r="K4113" s="25"/>
      <c r="L4113" s="25"/>
      <c r="M4113" s="25"/>
      <c r="N4113" s="25"/>
      <c r="O4113" s="25"/>
    </row>
    <row r="4114" spans="9:15" s="167" customFormat="1" ht="15" customHeight="1" x14ac:dyDescent="0.25">
      <c r="I4114" s="25"/>
      <c r="J4114" s="25"/>
      <c r="K4114" s="25"/>
      <c r="L4114" s="25"/>
      <c r="M4114" s="25"/>
      <c r="N4114" s="25"/>
      <c r="O4114" s="25"/>
    </row>
    <row r="4115" spans="9:15" s="167" customFormat="1" ht="15" customHeight="1" x14ac:dyDescent="0.25">
      <c r="I4115" s="25"/>
      <c r="J4115" s="25"/>
      <c r="K4115" s="25"/>
      <c r="L4115" s="25"/>
      <c r="M4115" s="25"/>
      <c r="N4115" s="25"/>
      <c r="O4115" s="25"/>
    </row>
    <row r="4116" spans="9:15" s="167" customFormat="1" ht="15" customHeight="1" x14ac:dyDescent="0.25">
      <c r="I4116" s="25"/>
      <c r="J4116" s="25"/>
      <c r="K4116" s="25"/>
      <c r="L4116" s="25"/>
      <c r="M4116" s="25"/>
      <c r="N4116" s="25"/>
      <c r="O4116" s="25"/>
    </row>
    <row r="4117" spans="9:15" s="167" customFormat="1" ht="15" customHeight="1" x14ac:dyDescent="0.25">
      <c r="I4117" s="25"/>
      <c r="J4117" s="25"/>
      <c r="K4117" s="25"/>
      <c r="L4117" s="25"/>
      <c r="M4117" s="25"/>
      <c r="N4117" s="25"/>
      <c r="O4117" s="25"/>
    </row>
    <row r="4118" spans="9:15" s="167" customFormat="1" ht="15" customHeight="1" x14ac:dyDescent="0.25">
      <c r="I4118" s="25"/>
      <c r="J4118" s="25"/>
      <c r="K4118" s="25"/>
      <c r="L4118" s="25"/>
      <c r="M4118" s="25"/>
      <c r="N4118" s="25"/>
      <c r="O4118" s="25"/>
    </row>
    <row r="4119" spans="9:15" s="167" customFormat="1" ht="15" customHeight="1" x14ac:dyDescent="0.25">
      <c r="I4119" s="25"/>
      <c r="J4119" s="25"/>
      <c r="K4119" s="25"/>
      <c r="L4119" s="25"/>
      <c r="M4119" s="25"/>
      <c r="N4119" s="25"/>
      <c r="O4119" s="25"/>
    </row>
    <row r="4120" spans="9:15" s="167" customFormat="1" ht="15" customHeight="1" x14ac:dyDescent="0.25">
      <c r="I4120" s="25"/>
      <c r="J4120" s="25"/>
      <c r="K4120" s="25"/>
      <c r="L4120" s="25"/>
      <c r="M4120" s="25"/>
      <c r="N4120" s="25"/>
      <c r="O4120" s="25"/>
    </row>
    <row r="4121" spans="9:15" s="167" customFormat="1" ht="15" customHeight="1" x14ac:dyDescent="0.25">
      <c r="I4121" s="25"/>
      <c r="J4121" s="25"/>
      <c r="K4121" s="25"/>
      <c r="L4121" s="25"/>
      <c r="M4121" s="25"/>
      <c r="N4121" s="25"/>
      <c r="O4121" s="25"/>
    </row>
    <row r="4122" spans="9:15" s="167" customFormat="1" ht="15" customHeight="1" x14ac:dyDescent="0.25">
      <c r="I4122" s="25"/>
      <c r="J4122" s="25"/>
      <c r="K4122" s="25"/>
      <c r="L4122" s="25"/>
      <c r="M4122" s="25"/>
      <c r="N4122" s="25"/>
      <c r="O4122" s="25"/>
    </row>
    <row r="4123" spans="9:15" s="167" customFormat="1" ht="15" customHeight="1" x14ac:dyDescent="0.25">
      <c r="I4123" s="25"/>
      <c r="J4123" s="25"/>
      <c r="K4123" s="25"/>
      <c r="L4123" s="25"/>
      <c r="M4123" s="25"/>
      <c r="N4123" s="25"/>
      <c r="O4123" s="25"/>
    </row>
    <row r="4124" spans="9:15" s="167" customFormat="1" ht="15" customHeight="1" x14ac:dyDescent="0.25">
      <c r="I4124" s="25"/>
      <c r="J4124" s="25"/>
      <c r="K4124" s="25"/>
      <c r="L4124" s="25"/>
      <c r="M4124" s="25"/>
      <c r="N4124" s="25"/>
      <c r="O4124" s="25"/>
    </row>
    <row r="4125" spans="9:15" s="167" customFormat="1" ht="15" customHeight="1" x14ac:dyDescent="0.25">
      <c r="I4125" s="25"/>
      <c r="J4125" s="25"/>
      <c r="K4125" s="25"/>
      <c r="L4125" s="25"/>
      <c r="M4125" s="25"/>
      <c r="N4125" s="25"/>
      <c r="O4125" s="25"/>
    </row>
    <row r="4126" spans="9:15" s="167" customFormat="1" ht="15" customHeight="1" x14ac:dyDescent="0.25">
      <c r="I4126" s="25"/>
      <c r="J4126" s="25"/>
      <c r="K4126" s="25"/>
      <c r="L4126" s="25"/>
      <c r="M4126" s="25"/>
      <c r="N4126" s="25"/>
      <c r="O4126" s="25"/>
    </row>
    <row r="4127" spans="9:15" s="167" customFormat="1" ht="15" customHeight="1" x14ac:dyDescent="0.25">
      <c r="I4127" s="25"/>
      <c r="J4127" s="25"/>
      <c r="K4127" s="25"/>
      <c r="L4127" s="25"/>
      <c r="M4127" s="25"/>
      <c r="N4127" s="25"/>
      <c r="O4127" s="25"/>
    </row>
    <row r="4128" spans="9:15" s="167" customFormat="1" ht="15" customHeight="1" x14ac:dyDescent="0.25">
      <c r="I4128" s="25"/>
      <c r="J4128" s="25"/>
      <c r="K4128" s="25"/>
      <c r="L4128" s="25"/>
      <c r="M4128" s="25"/>
      <c r="N4128" s="25"/>
      <c r="O4128" s="25"/>
    </row>
    <row r="4129" spans="9:15" s="167" customFormat="1" ht="15" customHeight="1" x14ac:dyDescent="0.25">
      <c r="I4129" s="25"/>
      <c r="J4129" s="25"/>
      <c r="K4129" s="25"/>
      <c r="L4129" s="25"/>
      <c r="M4129" s="25"/>
      <c r="N4129" s="25"/>
      <c r="O4129" s="25"/>
    </row>
    <row r="4130" spans="9:15" s="167" customFormat="1" ht="15" customHeight="1" x14ac:dyDescent="0.25">
      <c r="I4130" s="25"/>
      <c r="J4130" s="25"/>
      <c r="K4130" s="25"/>
      <c r="L4130" s="25"/>
      <c r="M4130" s="25"/>
      <c r="N4130" s="25"/>
      <c r="O4130" s="25"/>
    </row>
    <row r="4131" spans="9:15" s="167" customFormat="1" ht="15" customHeight="1" x14ac:dyDescent="0.25">
      <c r="I4131" s="25"/>
      <c r="J4131" s="25"/>
      <c r="K4131" s="25"/>
      <c r="L4131" s="25"/>
      <c r="M4131" s="25"/>
      <c r="N4131" s="25"/>
      <c r="O4131" s="25"/>
    </row>
    <row r="4132" spans="9:15" s="167" customFormat="1" ht="15" customHeight="1" x14ac:dyDescent="0.25">
      <c r="I4132" s="25"/>
      <c r="J4132" s="25"/>
      <c r="K4132" s="25"/>
      <c r="L4132" s="25"/>
      <c r="M4132" s="25"/>
      <c r="N4132" s="25"/>
      <c r="O4132" s="25"/>
    </row>
    <row r="4133" spans="9:15" s="167" customFormat="1" ht="15" customHeight="1" x14ac:dyDescent="0.25">
      <c r="I4133" s="25"/>
      <c r="J4133" s="25"/>
      <c r="K4133" s="25"/>
      <c r="L4133" s="25"/>
      <c r="M4133" s="25"/>
      <c r="N4133" s="25"/>
      <c r="O4133" s="25"/>
    </row>
    <row r="4134" spans="9:15" s="167" customFormat="1" ht="15" customHeight="1" x14ac:dyDescent="0.25">
      <c r="I4134" s="25"/>
      <c r="J4134" s="25"/>
      <c r="K4134" s="25"/>
      <c r="L4134" s="25"/>
      <c r="M4134" s="25"/>
      <c r="N4134" s="25"/>
      <c r="O4134" s="25"/>
    </row>
    <row r="4135" spans="9:15" s="167" customFormat="1" ht="15" customHeight="1" x14ac:dyDescent="0.25">
      <c r="I4135" s="25"/>
      <c r="J4135" s="25"/>
      <c r="K4135" s="25"/>
      <c r="L4135" s="25"/>
      <c r="M4135" s="25"/>
      <c r="N4135" s="25"/>
      <c r="O4135" s="25"/>
    </row>
    <row r="4136" spans="9:15" s="167" customFormat="1" ht="15" customHeight="1" x14ac:dyDescent="0.25">
      <c r="I4136" s="25"/>
      <c r="J4136" s="25"/>
      <c r="K4136" s="25"/>
      <c r="L4136" s="25"/>
      <c r="M4136" s="25"/>
      <c r="N4136" s="25"/>
      <c r="O4136" s="25"/>
    </row>
    <row r="4137" spans="9:15" s="167" customFormat="1" ht="15" customHeight="1" x14ac:dyDescent="0.25">
      <c r="I4137" s="25"/>
      <c r="J4137" s="25"/>
      <c r="K4137" s="25"/>
      <c r="L4137" s="25"/>
      <c r="M4137" s="25"/>
      <c r="N4137" s="25"/>
      <c r="O4137" s="25"/>
    </row>
    <row r="4138" spans="9:15" s="167" customFormat="1" ht="15" customHeight="1" x14ac:dyDescent="0.25">
      <c r="I4138" s="25"/>
      <c r="J4138" s="25"/>
      <c r="K4138" s="25"/>
      <c r="L4138" s="25"/>
      <c r="M4138" s="25"/>
      <c r="N4138" s="25"/>
      <c r="O4138" s="25"/>
    </row>
    <row r="4139" spans="9:15" s="167" customFormat="1" ht="15" customHeight="1" x14ac:dyDescent="0.25">
      <c r="I4139" s="25"/>
      <c r="J4139" s="25"/>
      <c r="K4139" s="25"/>
      <c r="L4139" s="25"/>
      <c r="M4139" s="25"/>
      <c r="N4139" s="25"/>
      <c r="O4139" s="25"/>
    </row>
    <row r="4140" spans="9:15" s="167" customFormat="1" ht="15" customHeight="1" x14ac:dyDescent="0.25">
      <c r="I4140" s="25"/>
      <c r="J4140" s="25"/>
      <c r="K4140" s="25"/>
      <c r="L4140" s="25"/>
      <c r="M4140" s="25"/>
      <c r="N4140" s="25"/>
      <c r="O4140" s="25"/>
    </row>
    <row r="4141" spans="9:15" s="167" customFormat="1" ht="15" customHeight="1" x14ac:dyDescent="0.25">
      <c r="I4141" s="25"/>
      <c r="J4141" s="25"/>
      <c r="K4141" s="25"/>
      <c r="L4141" s="25"/>
      <c r="M4141" s="25"/>
      <c r="N4141" s="25"/>
      <c r="O4141" s="25"/>
    </row>
    <row r="4142" spans="9:15" s="167" customFormat="1" ht="15" customHeight="1" x14ac:dyDescent="0.25">
      <c r="I4142" s="25"/>
      <c r="J4142" s="25"/>
      <c r="K4142" s="25"/>
      <c r="L4142" s="25"/>
      <c r="M4142" s="25"/>
      <c r="N4142" s="25"/>
      <c r="O4142" s="25"/>
    </row>
    <row r="4143" spans="9:15" s="167" customFormat="1" ht="15" customHeight="1" x14ac:dyDescent="0.25">
      <c r="I4143" s="25"/>
      <c r="J4143" s="25"/>
      <c r="K4143" s="25"/>
      <c r="L4143" s="25"/>
      <c r="M4143" s="25"/>
      <c r="N4143" s="25"/>
      <c r="O4143" s="25"/>
    </row>
    <row r="4144" spans="9:15" s="167" customFormat="1" ht="15" customHeight="1" x14ac:dyDescent="0.25">
      <c r="I4144" s="25"/>
      <c r="J4144" s="25"/>
      <c r="K4144" s="25"/>
      <c r="L4144" s="25"/>
      <c r="M4144" s="25"/>
      <c r="N4144" s="25"/>
      <c r="O4144" s="25"/>
    </row>
    <row r="4145" spans="9:15" s="167" customFormat="1" ht="15" customHeight="1" x14ac:dyDescent="0.25">
      <c r="I4145" s="25"/>
      <c r="J4145" s="25"/>
      <c r="K4145" s="25"/>
      <c r="L4145" s="25"/>
      <c r="M4145" s="25"/>
      <c r="N4145" s="25"/>
      <c r="O4145" s="25"/>
    </row>
    <row r="4146" spans="9:15" s="167" customFormat="1" ht="15" customHeight="1" x14ac:dyDescent="0.25">
      <c r="I4146" s="25"/>
      <c r="J4146" s="25"/>
      <c r="K4146" s="25"/>
      <c r="L4146" s="25"/>
      <c r="M4146" s="25"/>
      <c r="N4146" s="25"/>
      <c r="O4146" s="25"/>
    </row>
    <row r="4147" spans="9:15" s="167" customFormat="1" ht="15" customHeight="1" x14ac:dyDescent="0.25">
      <c r="I4147" s="25"/>
      <c r="J4147" s="25"/>
      <c r="K4147" s="25"/>
      <c r="L4147" s="25"/>
      <c r="M4147" s="25"/>
      <c r="N4147" s="25"/>
      <c r="O4147" s="25"/>
    </row>
    <row r="4148" spans="9:15" s="167" customFormat="1" ht="15" customHeight="1" x14ac:dyDescent="0.25">
      <c r="I4148" s="25"/>
      <c r="J4148" s="25"/>
      <c r="K4148" s="25"/>
      <c r="L4148" s="25"/>
      <c r="M4148" s="25"/>
      <c r="N4148" s="25"/>
      <c r="O4148" s="25"/>
    </row>
    <row r="4149" spans="9:15" s="167" customFormat="1" ht="15" customHeight="1" x14ac:dyDescent="0.25">
      <c r="I4149" s="25"/>
      <c r="J4149" s="25"/>
      <c r="K4149" s="25"/>
      <c r="L4149" s="25"/>
      <c r="M4149" s="25"/>
      <c r="N4149" s="25"/>
      <c r="O4149" s="25"/>
    </row>
    <row r="4150" spans="9:15" s="167" customFormat="1" ht="15" customHeight="1" x14ac:dyDescent="0.25">
      <c r="I4150" s="25"/>
      <c r="J4150" s="25"/>
      <c r="K4150" s="25"/>
      <c r="L4150" s="25"/>
      <c r="M4150" s="25"/>
      <c r="N4150" s="25"/>
      <c r="O4150" s="25"/>
    </row>
    <row r="4151" spans="9:15" s="167" customFormat="1" ht="15" customHeight="1" x14ac:dyDescent="0.25">
      <c r="I4151" s="25"/>
      <c r="J4151" s="25"/>
      <c r="K4151" s="25"/>
      <c r="L4151" s="25"/>
      <c r="M4151" s="25"/>
      <c r="N4151" s="25"/>
      <c r="O4151" s="25"/>
    </row>
    <row r="4152" spans="9:15" s="167" customFormat="1" ht="15" customHeight="1" x14ac:dyDescent="0.25">
      <c r="I4152" s="25"/>
      <c r="J4152" s="25"/>
      <c r="K4152" s="25"/>
      <c r="L4152" s="25"/>
      <c r="M4152" s="25"/>
      <c r="N4152" s="25"/>
      <c r="O4152" s="25"/>
    </row>
    <row r="4153" spans="9:15" s="167" customFormat="1" ht="15" customHeight="1" x14ac:dyDescent="0.25">
      <c r="I4153" s="25"/>
      <c r="J4153" s="25"/>
      <c r="K4153" s="25"/>
      <c r="L4153" s="25"/>
      <c r="M4153" s="25"/>
      <c r="N4153" s="25"/>
      <c r="O4153" s="25"/>
    </row>
    <row r="4154" spans="9:15" s="167" customFormat="1" ht="15" customHeight="1" x14ac:dyDescent="0.25">
      <c r="I4154" s="25"/>
      <c r="J4154" s="25"/>
      <c r="K4154" s="25"/>
      <c r="L4154" s="25"/>
      <c r="M4154" s="25"/>
      <c r="N4154" s="25"/>
      <c r="O4154" s="25"/>
    </row>
    <row r="4155" spans="9:15" s="167" customFormat="1" ht="15" customHeight="1" x14ac:dyDescent="0.25">
      <c r="I4155" s="25"/>
      <c r="J4155" s="25"/>
      <c r="K4155" s="25"/>
      <c r="L4155" s="25"/>
      <c r="M4155" s="25"/>
      <c r="N4155" s="25"/>
      <c r="O4155" s="25"/>
    </row>
    <row r="4156" spans="9:15" s="167" customFormat="1" ht="15" customHeight="1" x14ac:dyDescent="0.25">
      <c r="I4156" s="25"/>
      <c r="J4156" s="25"/>
      <c r="K4156" s="25"/>
      <c r="L4156" s="25"/>
      <c r="M4156" s="25"/>
      <c r="N4156" s="25"/>
      <c r="O4156" s="25"/>
    </row>
    <row r="4157" spans="9:15" s="167" customFormat="1" ht="15" customHeight="1" x14ac:dyDescent="0.25">
      <c r="I4157" s="25"/>
      <c r="J4157" s="25"/>
      <c r="K4157" s="25"/>
      <c r="L4157" s="25"/>
      <c r="M4157" s="25"/>
      <c r="N4157" s="25"/>
      <c r="O4157" s="25"/>
    </row>
    <row r="4158" spans="9:15" s="167" customFormat="1" ht="15" customHeight="1" x14ac:dyDescent="0.25">
      <c r="I4158" s="25"/>
      <c r="J4158" s="25"/>
      <c r="K4158" s="25"/>
      <c r="L4158" s="25"/>
      <c r="M4158" s="25"/>
      <c r="N4158" s="25"/>
      <c r="O4158" s="25"/>
    </row>
    <row r="4159" spans="9:15" s="167" customFormat="1" ht="15" customHeight="1" x14ac:dyDescent="0.25">
      <c r="I4159" s="25"/>
      <c r="J4159" s="25"/>
      <c r="K4159" s="25"/>
      <c r="L4159" s="25"/>
      <c r="M4159" s="25"/>
      <c r="N4159" s="25"/>
      <c r="O4159" s="25"/>
    </row>
    <row r="4160" spans="9:15" s="167" customFormat="1" ht="15" customHeight="1" x14ac:dyDescent="0.25">
      <c r="I4160" s="25"/>
      <c r="J4160" s="25"/>
      <c r="K4160" s="25"/>
      <c r="L4160" s="25"/>
      <c r="M4160" s="25"/>
      <c r="N4160" s="25"/>
      <c r="O4160" s="25"/>
    </row>
    <row r="4161" spans="9:15" s="167" customFormat="1" ht="15" customHeight="1" x14ac:dyDescent="0.25">
      <c r="I4161" s="25"/>
      <c r="J4161" s="25"/>
      <c r="K4161" s="25"/>
      <c r="L4161" s="25"/>
      <c r="M4161" s="25"/>
      <c r="N4161" s="25"/>
      <c r="O4161" s="25"/>
    </row>
    <row r="4162" spans="9:15" s="167" customFormat="1" ht="15" customHeight="1" x14ac:dyDescent="0.25">
      <c r="I4162" s="25"/>
      <c r="J4162" s="25"/>
      <c r="K4162" s="25"/>
      <c r="L4162" s="25"/>
      <c r="M4162" s="25"/>
      <c r="N4162" s="25"/>
      <c r="O4162" s="25"/>
    </row>
    <row r="4163" spans="9:15" s="167" customFormat="1" ht="15" customHeight="1" x14ac:dyDescent="0.25">
      <c r="I4163" s="25"/>
      <c r="J4163" s="25"/>
      <c r="K4163" s="25"/>
      <c r="L4163" s="25"/>
      <c r="M4163" s="25"/>
      <c r="N4163" s="25"/>
      <c r="O4163" s="25"/>
    </row>
    <row r="4164" spans="9:15" s="167" customFormat="1" ht="15" customHeight="1" x14ac:dyDescent="0.25">
      <c r="I4164" s="25"/>
      <c r="J4164" s="25"/>
      <c r="K4164" s="25"/>
      <c r="L4164" s="25"/>
      <c r="M4164" s="25"/>
      <c r="N4164" s="25"/>
      <c r="O4164" s="25"/>
    </row>
    <row r="4165" spans="9:15" s="167" customFormat="1" ht="15" customHeight="1" x14ac:dyDescent="0.25">
      <c r="I4165" s="25"/>
      <c r="J4165" s="25"/>
      <c r="K4165" s="25"/>
      <c r="L4165" s="25"/>
      <c r="M4165" s="25"/>
      <c r="N4165" s="25"/>
      <c r="O4165" s="25"/>
    </row>
    <row r="4166" spans="9:15" s="167" customFormat="1" ht="15" customHeight="1" x14ac:dyDescent="0.25">
      <c r="I4166" s="25"/>
      <c r="J4166" s="25"/>
      <c r="K4166" s="25"/>
      <c r="L4166" s="25"/>
      <c r="M4166" s="25"/>
      <c r="N4166" s="25"/>
      <c r="O4166" s="25"/>
    </row>
    <row r="4167" spans="9:15" s="167" customFormat="1" ht="15" customHeight="1" x14ac:dyDescent="0.25">
      <c r="I4167" s="25"/>
      <c r="J4167" s="25"/>
      <c r="K4167" s="25"/>
      <c r="L4167" s="25"/>
      <c r="M4167" s="25"/>
      <c r="N4167" s="25"/>
      <c r="O4167" s="25"/>
    </row>
    <row r="4168" spans="9:15" s="167" customFormat="1" ht="15" customHeight="1" x14ac:dyDescent="0.25">
      <c r="I4168" s="25"/>
      <c r="J4168" s="25"/>
      <c r="K4168" s="25"/>
      <c r="L4168" s="25"/>
      <c r="M4168" s="25"/>
      <c r="N4168" s="25"/>
      <c r="O4168" s="25"/>
    </row>
    <row r="4169" spans="9:15" s="167" customFormat="1" ht="15" customHeight="1" x14ac:dyDescent="0.25">
      <c r="I4169" s="25"/>
      <c r="J4169" s="25"/>
      <c r="K4169" s="25"/>
      <c r="L4169" s="25"/>
      <c r="M4169" s="25"/>
      <c r="N4169" s="25"/>
      <c r="O4169" s="25"/>
    </row>
    <row r="4170" spans="9:15" s="167" customFormat="1" ht="15" customHeight="1" x14ac:dyDescent="0.25">
      <c r="I4170" s="25"/>
      <c r="J4170" s="25"/>
      <c r="K4170" s="25"/>
      <c r="L4170" s="25"/>
      <c r="M4170" s="25"/>
      <c r="N4170" s="25"/>
      <c r="O4170" s="25"/>
    </row>
    <row r="4171" spans="9:15" s="167" customFormat="1" ht="15" customHeight="1" x14ac:dyDescent="0.25">
      <c r="I4171" s="25"/>
      <c r="J4171" s="25"/>
      <c r="K4171" s="25"/>
      <c r="L4171" s="25"/>
      <c r="M4171" s="25"/>
      <c r="N4171" s="25"/>
      <c r="O4171" s="25"/>
    </row>
    <row r="4172" spans="9:15" s="167" customFormat="1" ht="15" customHeight="1" x14ac:dyDescent="0.25">
      <c r="I4172" s="25"/>
      <c r="J4172" s="25"/>
      <c r="K4172" s="25"/>
      <c r="L4172" s="25"/>
      <c r="M4172" s="25"/>
      <c r="N4172" s="25"/>
      <c r="O4172" s="25"/>
    </row>
    <row r="4173" spans="9:15" s="167" customFormat="1" ht="15" customHeight="1" x14ac:dyDescent="0.25">
      <c r="I4173" s="25"/>
      <c r="J4173" s="25"/>
      <c r="K4173" s="25"/>
      <c r="L4173" s="25"/>
      <c r="M4173" s="25"/>
      <c r="N4173" s="25"/>
      <c r="O4173" s="25"/>
    </row>
    <row r="4174" spans="9:15" s="167" customFormat="1" ht="15" customHeight="1" x14ac:dyDescent="0.25">
      <c r="I4174" s="25"/>
      <c r="J4174" s="25"/>
      <c r="K4174" s="25"/>
      <c r="L4174" s="25"/>
      <c r="M4174" s="25"/>
      <c r="N4174" s="25"/>
      <c r="O4174" s="25"/>
    </row>
    <row r="4175" spans="9:15" s="167" customFormat="1" ht="15" customHeight="1" x14ac:dyDescent="0.25">
      <c r="I4175" s="25"/>
      <c r="J4175" s="25"/>
      <c r="K4175" s="25"/>
      <c r="L4175" s="25"/>
      <c r="M4175" s="25"/>
      <c r="N4175" s="25"/>
      <c r="O4175" s="25"/>
    </row>
    <row r="4176" spans="9:15" s="167" customFormat="1" ht="15" customHeight="1" x14ac:dyDescent="0.25">
      <c r="I4176" s="25"/>
      <c r="J4176" s="25"/>
      <c r="K4176" s="25"/>
      <c r="L4176" s="25"/>
      <c r="M4176" s="25"/>
      <c r="N4176" s="25"/>
      <c r="O4176" s="25"/>
    </row>
    <row r="4177" spans="9:15" s="167" customFormat="1" ht="15" customHeight="1" x14ac:dyDescent="0.25">
      <c r="I4177" s="25"/>
      <c r="J4177" s="25"/>
      <c r="K4177" s="25"/>
      <c r="L4177" s="25"/>
      <c r="M4177" s="25"/>
      <c r="N4177" s="25"/>
      <c r="O4177" s="25"/>
    </row>
    <row r="4178" spans="9:15" s="167" customFormat="1" ht="15" customHeight="1" x14ac:dyDescent="0.25">
      <c r="I4178" s="25"/>
      <c r="J4178" s="25"/>
      <c r="K4178" s="25"/>
      <c r="L4178" s="25"/>
      <c r="M4178" s="25"/>
      <c r="N4178" s="25"/>
      <c r="O4178" s="25"/>
    </row>
    <row r="4179" spans="9:15" s="167" customFormat="1" ht="15" customHeight="1" x14ac:dyDescent="0.25">
      <c r="I4179" s="25"/>
      <c r="J4179" s="25"/>
      <c r="K4179" s="25"/>
      <c r="L4179" s="25"/>
      <c r="M4179" s="25"/>
      <c r="N4179" s="25"/>
      <c r="O4179" s="25"/>
    </row>
    <row r="4180" spans="9:15" s="167" customFormat="1" ht="15" customHeight="1" x14ac:dyDescent="0.25">
      <c r="I4180" s="25"/>
      <c r="J4180" s="25"/>
      <c r="K4180" s="25"/>
      <c r="L4180" s="25"/>
      <c r="M4180" s="25"/>
      <c r="N4180" s="25"/>
      <c r="O4180" s="25"/>
    </row>
    <row r="4181" spans="9:15" s="167" customFormat="1" ht="15" customHeight="1" x14ac:dyDescent="0.25">
      <c r="I4181" s="25"/>
      <c r="J4181" s="25"/>
      <c r="K4181" s="25"/>
      <c r="L4181" s="25"/>
      <c r="M4181" s="25"/>
      <c r="N4181" s="25"/>
      <c r="O4181" s="25"/>
    </row>
    <row r="4182" spans="9:15" s="167" customFormat="1" ht="15" customHeight="1" x14ac:dyDescent="0.25">
      <c r="I4182" s="25"/>
      <c r="J4182" s="25"/>
      <c r="K4182" s="25"/>
      <c r="L4182" s="25"/>
      <c r="M4182" s="25"/>
      <c r="N4182" s="25"/>
      <c r="O4182" s="25"/>
    </row>
    <row r="4183" spans="9:15" s="167" customFormat="1" ht="15" customHeight="1" x14ac:dyDescent="0.25">
      <c r="I4183" s="25"/>
      <c r="J4183" s="25"/>
      <c r="K4183" s="25"/>
      <c r="L4183" s="25"/>
      <c r="M4183" s="25"/>
      <c r="N4183" s="25"/>
      <c r="O4183" s="25"/>
    </row>
    <row r="4184" spans="9:15" s="167" customFormat="1" ht="15" customHeight="1" x14ac:dyDescent="0.25">
      <c r="I4184" s="25"/>
      <c r="J4184" s="25"/>
      <c r="K4184" s="25"/>
      <c r="L4184" s="25"/>
      <c r="M4184" s="25"/>
      <c r="N4184" s="25"/>
      <c r="O4184" s="25"/>
    </row>
    <row r="4185" spans="9:15" s="167" customFormat="1" ht="15" customHeight="1" x14ac:dyDescent="0.25">
      <c r="I4185" s="25"/>
      <c r="J4185" s="25"/>
      <c r="K4185" s="25"/>
      <c r="L4185" s="25"/>
      <c r="M4185" s="25"/>
      <c r="N4185" s="25"/>
      <c r="O4185" s="25"/>
    </row>
    <row r="4186" spans="9:15" s="167" customFormat="1" ht="15" customHeight="1" x14ac:dyDescent="0.25">
      <c r="I4186" s="25"/>
      <c r="J4186" s="25"/>
      <c r="K4186" s="25"/>
      <c r="L4186" s="25"/>
      <c r="M4186" s="25"/>
      <c r="N4186" s="25"/>
      <c r="O4186" s="25"/>
    </row>
    <row r="4187" spans="9:15" s="167" customFormat="1" ht="15" customHeight="1" x14ac:dyDescent="0.25">
      <c r="I4187" s="25"/>
      <c r="J4187" s="25"/>
      <c r="K4187" s="25"/>
      <c r="L4187" s="25"/>
      <c r="M4187" s="25"/>
      <c r="N4187" s="25"/>
      <c r="O4187" s="25"/>
    </row>
    <row r="4188" spans="9:15" s="167" customFormat="1" ht="15" customHeight="1" x14ac:dyDescent="0.25">
      <c r="I4188" s="25"/>
      <c r="J4188" s="25"/>
      <c r="K4188" s="25"/>
      <c r="L4188" s="25"/>
      <c r="M4188" s="25"/>
      <c r="N4188" s="25"/>
      <c r="O4188" s="25"/>
    </row>
    <row r="4189" spans="9:15" s="167" customFormat="1" ht="15" customHeight="1" x14ac:dyDescent="0.25">
      <c r="I4189" s="25"/>
      <c r="J4189" s="25"/>
      <c r="K4189" s="25"/>
      <c r="L4189" s="25"/>
      <c r="M4189" s="25"/>
      <c r="N4189" s="25"/>
      <c r="O4189" s="25"/>
    </row>
    <row r="4190" spans="9:15" s="167" customFormat="1" ht="15" customHeight="1" x14ac:dyDescent="0.25">
      <c r="I4190" s="25"/>
      <c r="J4190" s="25"/>
      <c r="K4190" s="25"/>
      <c r="L4190" s="25"/>
      <c r="M4190" s="25"/>
      <c r="N4190" s="25"/>
      <c r="O4190" s="25"/>
    </row>
    <row r="4191" spans="9:15" s="167" customFormat="1" ht="15" customHeight="1" x14ac:dyDescent="0.25">
      <c r="I4191" s="25"/>
      <c r="J4191" s="25"/>
      <c r="K4191" s="25"/>
      <c r="L4191" s="25"/>
      <c r="M4191" s="25"/>
      <c r="N4191" s="25"/>
      <c r="O4191" s="25"/>
    </row>
    <row r="4192" spans="9:15" s="167" customFormat="1" ht="15" customHeight="1" x14ac:dyDescent="0.25">
      <c r="I4192" s="25"/>
      <c r="J4192" s="25"/>
      <c r="K4192" s="25"/>
      <c r="L4192" s="25"/>
      <c r="M4192" s="25"/>
      <c r="N4192" s="25"/>
      <c r="O4192" s="25"/>
    </row>
    <row r="4193" spans="9:15" s="167" customFormat="1" ht="15" customHeight="1" x14ac:dyDescent="0.25">
      <c r="I4193" s="25"/>
      <c r="J4193" s="25"/>
      <c r="K4193" s="25"/>
      <c r="L4193" s="25"/>
      <c r="M4193" s="25"/>
      <c r="N4193" s="25"/>
      <c r="O4193" s="25"/>
    </row>
    <row r="4194" spans="9:15" s="167" customFormat="1" ht="15" customHeight="1" x14ac:dyDescent="0.25">
      <c r="I4194" s="25"/>
      <c r="J4194" s="25"/>
      <c r="K4194" s="25"/>
      <c r="L4194" s="25"/>
      <c r="M4194" s="25"/>
      <c r="N4194" s="25"/>
      <c r="O4194" s="25"/>
    </row>
    <row r="4195" spans="9:15" s="167" customFormat="1" ht="15" customHeight="1" x14ac:dyDescent="0.25">
      <c r="I4195" s="25"/>
      <c r="J4195" s="25"/>
      <c r="K4195" s="25"/>
      <c r="L4195" s="25"/>
      <c r="M4195" s="25"/>
      <c r="N4195" s="25"/>
      <c r="O4195" s="25"/>
    </row>
    <row r="4196" spans="9:15" s="167" customFormat="1" ht="15" customHeight="1" x14ac:dyDescent="0.25">
      <c r="I4196" s="25"/>
      <c r="J4196" s="25"/>
      <c r="K4196" s="25"/>
      <c r="L4196" s="25"/>
      <c r="M4196" s="25"/>
      <c r="N4196" s="25"/>
      <c r="O4196" s="25"/>
    </row>
    <row r="4197" spans="9:15" s="167" customFormat="1" ht="15" customHeight="1" x14ac:dyDescent="0.25">
      <c r="I4197" s="25"/>
      <c r="J4197" s="25"/>
      <c r="K4197" s="25"/>
      <c r="L4197" s="25"/>
      <c r="M4197" s="25"/>
      <c r="N4197" s="25"/>
      <c r="O4197" s="25"/>
    </row>
    <row r="4198" spans="9:15" s="167" customFormat="1" ht="15" customHeight="1" x14ac:dyDescent="0.25">
      <c r="I4198" s="25"/>
      <c r="J4198" s="25"/>
      <c r="K4198" s="25"/>
      <c r="L4198" s="25"/>
      <c r="M4198" s="25"/>
      <c r="N4198" s="25"/>
      <c r="O4198" s="25"/>
    </row>
    <row r="4199" spans="9:15" s="167" customFormat="1" ht="15" customHeight="1" x14ac:dyDescent="0.25">
      <c r="I4199" s="25"/>
      <c r="J4199" s="25"/>
      <c r="K4199" s="25"/>
      <c r="L4199" s="25"/>
      <c r="M4199" s="25"/>
      <c r="N4199" s="25"/>
      <c r="O4199" s="25"/>
    </row>
    <row r="4200" spans="9:15" s="167" customFormat="1" ht="15" customHeight="1" x14ac:dyDescent="0.25">
      <c r="I4200" s="25"/>
      <c r="J4200" s="25"/>
      <c r="K4200" s="25"/>
      <c r="L4200" s="25"/>
      <c r="M4200" s="25"/>
      <c r="N4200" s="25"/>
      <c r="O4200" s="25"/>
    </row>
    <row r="4201" spans="9:15" s="167" customFormat="1" ht="15" customHeight="1" x14ac:dyDescent="0.25">
      <c r="I4201" s="25"/>
      <c r="J4201" s="25"/>
      <c r="K4201" s="25"/>
      <c r="L4201" s="25"/>
      <c r="M4201" s="25"/>
      <c r="N4201" s="25"/>
      <c r="O4201" s="25"/>
    </row>
    <row r="4202" spans="9:15" s="167" customFormat="1" ht="15" customHeight="1" x14ac:dyDescent="0.25">
      <c r="I4202" s="25"/>
      <c r="J4202" s="25"/>
      <c r="K4202" s="25"/>
      <c r="L4202" s="25"/>
      <c r="M4202" s="25"/>
      <c r="N4202" s="25"/>
      <c r="O4202" s="25"/>
    </row>
    <row r="4203" spans="9:15" s="167" customFormat="1" ht="15" customHeight="1" x14ac:dyDescent="0.25">
      <c r="I4203" s="25"/>
      <c r="J4203" s="25"/>
      <c r="K4203" s="25"/>
      <c r="L4203" s="25"/>
      <c r="M4203" s="25"/>
      <c r="N4203" s="25"/>
      <c r="O4203" s="25"/>
    </row>
    <row r="4204" spans="9:15" s="167" customFormat="1" ht="15" customHeight="1" x14ac:dyDescent="0.25">
      <c r="I4204" s="25"/>
      <c r="J4204" s="25"/>
      <c r="K4204" s="25"/>
      <c r="L4204" s="25"/>
      <c r="M4204" s="25"/>
      <c r="N4204" s="25"/>
      <c r="O4204" s="25"/>
    </row>
    <row r="4205" spans="9:15" s="167" customFormat="1" ht="15" customHeight="1" x14ac:dyDescent="0.25">
      <c r="I4205" s="25"/>
      <c r="J4205" s="25"/>
      <c r="K4205" s="25"/>
      <c r="L4205" s="25"/>
      <c r="M4205" s="25"/>
      <c r="N4205" s="25"/>
      <c r="O4205" s="25"/>
    </row>
    <row r="4206" spans="9:15" s="167" customFormat="1" ht="15" customHeight="1" x14ac:dyDescent="0.25">
      <c r="I4206" s="25"/>
      <c r="J4206" s="25"/>
      <c r="K4206" s="25"/>
      <c r="L4206" s="25"/>
      <c r="M4206" s="25"/>
      <c r="N4206" s="25"/>
      <c r="O4206" s="25"/>
    </row>
    <row r="4207" spans="9:15" s="167" customFormat="1" ht="15" customHeight="1" x14ac:dyDescent="0.25">
      <c r="I4207" s="25"/>
      <c r="J4207" s="25"/>
      <c r="K4207" s="25"/>
      <c r="L4207" s="25"/>
      <c r="M4207" s="25"/>
      <c r="N4207" s="25"/>
      <c r="O4207" s="25"/>
    </row>
    <row r="4208" spans="9:15" s="167" customFormat="1" ht="15" customHeight="1" x14ac:dyDescent="0.25">
      <c r="I4208" s="25"/>
      <c r="J4208" s="25"/>
      <c r="K4208" s="25"/>
      <c r="L4208" s="25"/>
      <c r="M4208" s="25"/>
      <c r="N4208" s="25"/>
      <c r="O4208" s="25"/>
    </row>
    <row r="4209" spans="9:15" s="167" customFormat="1" ht="15" customHeight="1" x14ac:dyDescent="0.25">
      <c r="I4209" s="25"/>
      <c r="J4209" s="25"/>
      <c r="K4209" s="25"/>
      <c r="L4209" s="25"/>
      <c r="M4209" s="25"/>
      <c r="N4209" s="25"/>
      <c r="O4209" s="25"/>
    </row>
    <row r="4210" spans="9:15" s="167" customFormat="1" ht="15" customHeight="1" x14ac:dyDescent="0.25">
      <c r="I4210" s="25"/>
      <c r="J4210" s="25"/>
      <c r="K4210" s="25"/>
      <c r="L4210" s="25"/>
      <c r="M4210" s="25"/>
      <c r="N4210" s="25"/>
      <c r="O4210" s="25"/>
    </row>
    <row r="4211" spans="9:15" s="167" customFormat="1" ht="15" customHeight="1" x14ac:dyDescent="0.25">
      <c r="I4211" s="25"/>
      <c r="J4211" s="25"/>
      <c r="K4211" s="25"/>
      <c r="L4211" s="25"/>
      <c r="M4211" s="25"/>
      <c r="N4211" s="25"/>
      <c r="O4211" s="25"/>
    </row>
    <row r="4212" spans="9:15" s="167" customFormat="1" ht="15" customHeight="1" x14ac:dyDescent="0.25">
      <c r="I4212" s="25"/>
      <c r="J4212" s="25"/>
      <c r="K4212" s="25"/>
      <c r="L4212" s="25"/>
      <c r="M4212" s="25"/>
      <c r="N4212" s="25"/>
      <c r="O4212" s="25"/>
    </row>
    <row r="4213" spans="9:15" s="167" customFormat="1" ht="15" customHeight="1" x14ac:dyDescent="0.25">
      <c r="I4213" s="25"/>
      <c r="J4213" s="25"/>
      <c r="K4213" s="25"/>
      <c r="L4213" s="25"/>
      <c r="M4213" s="25"/>
      <c r="N4213" s="25"/>
      <c r="O4213" s="25"/>
    </row>
    <row r="4214" spans="9:15" s="167" customFormat="1" ht="15" customHeight="1" x14ac:dyDescent="0.25">
      <c r="I4214" s="25"/>
      <c r="J4214" s="25"/>
      <c r="K4214" s="25"/>
      <c r="L4214" s="25"/>
      <c r="M4214" s="25"/>
      <c r="N4214" s="25"/>
      <c r="O4214" s="25"/>
    </row>
    <row r="4215" spans="9:15" s="167" customFormat="1" ht="15" customHeight="1" x14ac:dyDescent="0.25">
      <c r="I4215" s="25"/>
      <c r="J4215" s="25"/>
      <c r="K4215" s="25"/>
      <c r="L4215" s="25"/>
      <c r="M4215" s="25"/>
      <c r="N4215" s="25"/>
      <c r="O4215" s="25"/>
    </row>
    <row r="4216" spans="9:15" s="167" customFormat="1" ht="15" customHeight="1" x14ac:dyDescent="0.25">
      <c r="I4216" s="25"/>
      <c r="J4216" s="25"/>
      <c r="K4216" s="25"/>
      <c r="L4216" s="25"/>
      <c r="M4216" s="25"/>
      <c r="N4216" s="25"/>
      <c r="O4216" s="25"/>
    </row>
    <row r="4217" spans="9:15" s="167" customFormat="1" ht="15" customHeight="1" x14ac:dyDescent="0.25">
      <c r="I4217" s="25"/>
      <c r="J4217" s="25"/>
      <c r="K4217" s="25"/>
      <c r="L4217" s="25"/>
      <c r="M4217" s="25"/>
      <c r="N4217" s="25"/>
      <c r="O4217" s="25"/>
    </row>
    <row r="4218" spans="9:15" s="167" customFormat="1" ht="15" customHeight="1" x14ac:dyDescent="0.25">
      <c r="I4218" s="25"/>
      <c r="J4218" s="25"/>
      <c r="K4218" s="25"/>
      <c r="L4218" s="25"/>
      <c r="M4218" s="25"/>
      <c r="N4218" s="25"/>
      <c r="O4218" s="25"/>
    </row>
    <row r="4219" spans="9:15" s="167" customFormat="1" ht="15" customHeight="1" x14ac:dyDescent="0.25">
      <c r="I4219" s="25"/>
      <c r="J4219" s="25"/>
      <c r="K4219" s="25"/>
      <c r="L4219" s="25"/>
      <c r="M4219" s="25"/>
      <c r="N4219" s="25"/>
      <c r="O4219" s="25"/>
    </row>
    <row r="4220" spans="9:15" s="167" customFormat="1" ht="15" customHeight="1" x14ac:dyDescent="0.25">
      <c r="I4220" s="25"/>
      <c r="J4220" s="25"/>
      <c r="K4220" s="25"/>
      <c r="L4220" s="25"/>
      <c r="M4220" s="25"/>
      <c r="N4220" s="25"/>
      <c r="O4220" s="25"/>
    </row>
    <row r="4221" spans="9:15" s="167" customFormat="1" ht="15" customHeight="1" x14ac:dyDescent="0.25">
      <c r="I4221" s="25"/>
      <c r="J4221" s="25"/>
      <c r="K4221" s="25"/>
      <c r="L4221" s="25"/>
      <c r="M4221" s="25"/>
      <c r="N4221" s="25"/>
      <c r="O4221" s="25"/>
    </row>
    <row r="4222" spans="9:15" s="167" customFormat="1" ht="15" customHeight="1" x14ac:dyDescent="0.25">
      <c r="I4222" s="25"/>
      <c r="J4222" s="25"/>
      <c r="K4222" s="25"/>
      <c r="L4222" s="25"/>
      <c r="M4222" s="25"/>
      <c r="N4222" s="25"/>
      <c r="O4222" s="25"/>
    </row>
    <row r="4223" spans="9:15" s="167" customFormat="1" ht="15" customHeight="1" x14ac:dyDescent="0.25">
      <c r="I4223" s="25"/>
      <c r="J4223" s="25"/>
      <c r="K4223" s="25"/>
      <c r="L4223" s="25"/>
      <c r="M4223" s="25"/>
      <c r="N4223" s="25"/>
      <c r="O4223" s="25"/>
    </row>
    <row r="4224" spans="9:15" s="167" customFormat="1" ht="15" customHeight="1" x14ac:dyDescent="0.25">
      <c r="I4224" s="25"/>
      <c r="J4224" s="25"/>
      <c r="K4224" s="25"/>
      <c r="L4224" s="25"/>
      <c r="M4224" s="25"/>
      <c r="N4224" s="25"/>
      <c r="O4224" s="25"/>
    </row>
    <row r="4225" spans="9:15" s="167" customFormat="1" ht="15" customHeight="1" x14ac:dyDescent="0.25">
      <c r="I4225" s="25"/>
      <c r="J4225" s="25"/>
      <c r="K4225" s="25"/>
      <c r="L4225" s="25"/>
      <c r="M4225" s="25"/>
      <c r="N4225" s="25"/>
      <c r="O4225" s="25"/>
    </row>
    <row r="4226" spans="9:15" s="167" customFormat="1" ht="15" customHeight="1" x14ac:dyDescent="0.25">
      <c r="I4226" s="25"/>
      <c r="J4226" s="25"/>
      <c r="K4226" s="25"/>
      <c r="L4226" s="25"/>
      <c r="M4226" s="25"/>
      <c r="N4226" s="25"/>
      <c r="O4226" s="25"/>
    </row>
    <row r="4227" spans="9:15" s="167" customFormat="1" ht="15" customHeight="1" x14ac:dyDescent="0.25">
      <c r="I4227" s="25"/>
      <c r="J4227" s="25"/>
      <c r="K4227" s="25"/>
      <c r="L4227" s="25"/>
      <c r="M4227" s="25"/>
      <c r="N4227" s="25"/>
      <c r="O4227" s="25"/>
    </row>
    <row r="4228" spans="9:15" s="167" customFormat="1" ht="15" customHeight="1" x14ac:dyDescent="0.25">
      <c r="I4228" s="25"/>
      <c r="J4228" s="25"/>
      <c r="K4228" s="25"/>
      <c r="L4228" s="25"/>
      <c r="M4228" s="25"/>
      <c r="N4228" s="25"/>
      <c r="O4228" s="25"/>
    </row>
    <row r="4229" spans="9:15" s="167" customFormat="1" ht="15" customHeight="1" x14ac:dyDescent="0.25">
      <c r="I4229" s="25"/>
      <c r="J4229" s="25"/>
      <c r="K4229" s="25"/>
      <c r="L4229" s="25"/>
      <c r="M4229" s="25"/>
      <c r="N4229" s="25"/>
      <c r="O4229" s="25"/>
    </row>
    <row r="4230" spans="9:15" s="167" customFormat="1" ht="15" customHeight="1" x14ac:dyDescent="0.25">
      <c r="I4230" s="25"/>
      <c r="J4230" s="25"/>
      <c r="K4230" s="25"/>
      <c r="L4230" s="25"/>
      <c r="M4230" s="25"/>
      <c r="N4230" s="25"/>
      <c r="O4230" s="25"/>
    </row>
    <row r="4231" spans="9:15" s="167" customFormat="1" ht="15" customHeight="1" x14ac:dyDescent="0.25">
      <c r="I4231" s="25"/>
      <c r="J4231" s="25"/>
      <c r="K4231" s="25"/>
      <c r="L4231" s="25"/>
      <c r="M4231" s="25"/>
      <c r="N4231" s="25"/>
      <c r="O4231" s="25"/>
    </row>
    <row r="4232" spans="9:15" s="167" customFormat="1" ht="15" customHeight="1" x14ac:dyDescent="0.25">
      <c r="I4232" s="25"/>
      <c r="J4232" s="25"/>
      <c r="K4232" s="25"/>
      <c r="L4232" s="25"/>
      <c r="M4232" s="25"/>
      <c r="N4232" s="25"/>
      <c r="O4232" s="25"/>
    </row>
    <row r="4233" spans="9:15" s="167" customFormat="1" ht="15" customHeight="1" x14ac:dyDescent="0.25">
      <c r="I4233" s="25"/>
      <c r="J4233" s="25"/>
      <c r="K4233" s="25"/>
      <c r="L4233" s="25"/>
      <c r="M4233" s="25"/>
      <c r="N4233" s="25"/>
      <c r="O4233" s="25"/>
    </row>
    <row r="4234" spans="9:15" s="167" customFormat="1" ht="15" customHeight="1" x14ac:dyDescent="0.25">
      <c r="I4234" s="25"/>
      <c r="J4234" s="25"/>
      <c r="K4234" s="25"/>
      <c r="L4234" s="25"/>
      <c r="M4234" s="25"/>
      <c r="N4234" s="25"/>
      <c r="O4234" s="25"/>
    </row>
    <row r="4235" spans="9:15" s="167" customFormat="1" ht="15" customHeight="1" x14ac:dyDescent="0.25">
      <c r="I4235" s="25"/>
      <c r="J4235" s="25"/>
      <c r="K4235" s="25"/>
      <c r="L4235" s="25"/>
      <c r="M4235" s="25"/>
      <c r="N4235" s="25"/>
      <c r="O4235" s="25"/>
    </row>
    <row r="4236" spans="9:15" s="167" customFormat="1" ht="15" customHeight="1" x14ac:dyDescent="0.25">
      <c r="I4236" s="25"/>
      <c r="J4236" s="25"/>
      <c r="K4236" s="25"/>
      <c r="L4236" s="25"/>
      <c r="M4236" s="25"/>
      <c r="N4236" s="25"/>
      <c r="O4236" s="25"/>
    </row>
    <row r="4237" spans="9:15" s="167" customFormat="1" ht="15" customHeight="1" x14ac:dyDescent="0.25">
      <c r="I4237" s="25"/>
      <c r="J4237" s="25"/>
      <c r="K4237" s="25"/>
      <c r="L4237" s="25"/>
      <c r="M4237" s="25"/>
      <c r="N4237" s="25"/>
      <c r="O4237" s="25"/>
    </row>
    <row r="4238" spans="9:15" s="167" customFormat="1" ht="15" customHeight="1" x14ac:dyDescent="0.25">
      <c r="I4238" s="25"/>
      <c r="J4238" s="25"/>
      <c r="K4238" s="25"/>
      <c r="L4238" s="25"/>
      <c r="M4238" s="25"/>
      <c r="N4238" s="25"/>
      <c r="O4238" s="25"/>
    </row>
    <row r="4239" spans="9:15" s="167" customFormat="1" ht="15" customHeight="1" x14ac:dyDescent="0.25">
      <c r="I4239" s="25"/>
      <c r="J4239" s="25"/>
      <c r="K4239" s="25"/>
      <c r="L4239" s="25"/>
      <c r="M4239" s="25"/>
      <c r="N4239" s="25"/>
      <c r="O4239" s="25"/>
    </row>
    <row r="4240" spans="9:15" s="167" customFormat="1" ht="15" customHeight="1" x14ac:dyDescent="0.25">
      <c r="I4240" s="25"/>
      <c r="J4240" s="25"/>
      <c r="K4240" s="25"/>
      <c r="L4240" s="25"/>
      <c r="M4240" s="25"/>
      <c r="N4240" s="25"/>
      <c r="O4240" s="25"/>
    </row>
    <row r="4241" spans="9:15" s="167" customFormat="1" ht="15" customHeight="1" x14ac:dyDescent="0.25">
      <c r="I4241" s="25"/>
      <c r="J4241" s="25"/>
      <c r="K4241" s="25"/>
      <c r="L4241" s="25"/>
      <c r="M4241" s="25"/>
      <c r="N4241" s="25"/>
      <c r="O4241" s="25"/>
    </row>
    <row r="4242" spans="9:15" s="167" customFormat="1" ht="15" customHeight="1" x14ac:dyDescent="0.25">
      <c r="I4242" s="25"/>
      <c r="J4242" s="25"/>
      <c r="K4242" s="25"/>
      <c r="L4242" s="25"/>
      <c r="M4242" s="25"/>
      <c r="N4242" s="25"/>
      <c r="O4242" s="25"/>
    </row>
    <row r="4243" spans="9:15" s="167" customFormat="1" ht="15" customHeight="1" x14ac:dyDescent="0.25">
      <c r="I4243" s="25"/>
      <c r="J4243" s="25"/>
      <c r="K4243" s="25"/>
      <c r="L4243" s="25"/>
      <c r="M4243" s="25"/>
      <c r="N4243" s="25"/>
      <c r="O4243" s="25"/>
    </row>
    <row r="4244" spans="9:15" s="167" customFormat="1" ht="15" customHeight="1" x14ac:dyDescent="0.25">
      <c r="I4244" s="25"/>
      <c r="J4244" s="25"/>
      <c r="K4244" s="25"/>
      <c r="L4244" s="25"/>
      <c r="M4244" s="25"/>
      <c r="N4244" s="25"/>
      <c r="O4244" s="25"/>
    </row>
    <row r="4245" spans="9:15" s="167" customFormat="1" ht="15" customHeight="1" x14ac:dyDescent="0.25">
      <c r="I4245" s="25"/>
      <c r="J4245" s="25"/>
      <c r="K4245" s="25"/>
      <c r="L4245" s="25"/>
      <c r="M4245" s="25"/>
      <c r="N4245" s="25"/>
      <c r="O4245" s="25"/>
    </row>
    <row r="4246" spans="9:15" s="167" customFormat="1" ht="15" customHeight="1" x14ac:dyDescent="0.25">
      <c r="I4246" s="25"/>
      <c r="J4246" s="25"/>
      <c r="K4246" s="25"/>
      <c r="L4246" s="25"/>
      <c r="M4246" s="25"/>
      <c r="N4246" s="25"/>
      <c r="O4246" s="25"/>
    </row>
    <row r="4247" spans="9:15" s="167" customFormat="1" ht="15" customHeight="1" x14ac:dyDescent="0.25">
      <c r="I4247" s="25"/>
      <c r="J4247" s="25"/>
      <c r="K4247" s="25"/>
      <c r="L4247" s="25"/>
      <c r="M4247" s="25"/>
      <c r="N4247" s="25"/>
      <c r="O4247" s="25"/>
    </row>
    <row r="4248" spans="9:15" s="167" customFormat="1" ht="15" customHeight="1" x14ac:dyDescent="0.25">
      <c r="I4248" s="25"/>
      <c r="J4248" s="25"/>
      <c r="K4248" s="25"/>
      <c r="L4248" s="25"/>
      <c r="M4248" s="25"/>
      <c r="N4248" s="25"/>
      <c r="O4248" s="25"/>
    </row>
    <row r="4249" spans="9:15" s="167" customFormat="1" ht="15" customHeight="1" x14ac:dyDescent="0.25">
      <c r="I4249" s="25"/>
      <c r="J4249" s="25"/>
      <c r="K4249" s="25"/>
      <c r="L4249" s="25"/>
      <c r="M4249" s="25"/>
      <c r="N4249" s="25"/>
      <c r="O4249" s="25"/>
    </row>
    <row r="4250" spans="9:15" s="167" customFormat="1" ht="15" customHeight="1" x14ac:dyDescent="0.25">
      <c r="I4250" s="25"/>
      <c r="J4250" s="25"/>
      <c r="K4250" s="25"/>
      <c r="L4250" s="25"/>
      <c r="M4250" s="25"/>
      <c r="N4250" s="25"/>
      <c r="O4250" s="25"/>
    </row>
    <row r="4251" spans="9:15" s="167" customFormat="1" ht="15" customHeight="1" x14ac:dyDescent="0.25">
      <c r="I4251" s="25"/>
      <c r="J4251" s="25"/>
      <c r="K4251" s="25"/>
      <c r="L4251" s="25"/>
      <c r="M4251" s="25"/>
      <c r="N4251" s="25"/>
      <c r="O4251" s="25"/>
    </row>
    <row r="4252" spans="9:15" s="167" customFormat="1" ht="15" customHeight="1" x14ac:dyDescent="0.25">
      <c r="I4252" s="25"/>
      <c r="J4252" s="25"/>
      <c r="K4252" s="25"/>
      <c r="L4252" s="25"/>
      <c r="M4252" s="25"/>
      <c r="N4252" s="25"/>
      <c r="O4252" s="25"/>
    </row>
    <row r="4253" spans="9:15" s="167" customFormat="1" ht="15" customHeight="1" x14ac:dyDescent="0.25">
      <c r="I4253" s="25"/>
      <c r="J4253" s="25"/>
      <c r="K4253" s="25"/>
      <c r="L4253" s="25"/>
      <c r="M4253" s="25"/>
      <c r="N4253" s="25"/>
      <c r="O4253" s="25"/>
    </row>
    <row r="4254" spans="9:15" s="167" customFormat="1" ht="15" customHeight="1" x14ac:dyDescent="0.25">
      <c r="I4254" s="25"/>
      <c r="J4254" s="25"/>
      <c r="K4254" s="25"/>
      <c r="L4254" s="25"/>
      <c r="M4254" s="25"/>
      <c r="N4254" s="25"/>
      <c r="O4254" s="25"/>
    </row>
    <row r="4255" spans="9:15" s="167" customFormat="1" ht="15" customHeight="1" x14ac:dyDescent="0.25">
      <c r="I4255" s="25"/>
      <c r="J4255" s="25"/>
      <c r="K4255" s="25"/>
      <c r="L4255" s="25"/>
      <c r="M4255" s="25"/>
      <c r="N4255" s="25"/>
      <c r="O4255" s="25"/>
    </row>
    <row r="4256" spans="9:15" s="167" customFormat="1" ht="15" customHeight="1" x14ac:dyDescent="0.25">
      <c r="I4256" s="25"/>
      <c r="J4256" s="25"/>
      <c r="K4256" s="25"/>
      <c r="L4256" s="25"/>
      <c r="M4256" s="25"/>
      <c r="N4256" s="25"/>
      <c r="O4256" s="25"/>
    </row>
    <row r="4257" spans="9:15" s="167" customFormat="1" ht="15" customHeight="1" x14ac:dyDescent="0.25">
      <c r="I4257" s="25"/>
      <c r="J4257" s="25"/>
      <c r="K4257" s="25"/>
      <c r="L4257" s="25"/>
      <c r="M4257" s="25"/>
      <c r="N4257" s="25"/>
      <c r="O4257" s="25"/>
    </row>
    <row r="4258" spans="9:15" s="167" customFormat="1" ht="15" customHeight="1" x14ac:dyDescent="0.25">
      <c r="I4258" s="25"/>
      <c r="J4258" s="25"/>
      <c r="K4258" s="25"/>
      <c r="L4258" s="25"/>
      <c r="M4258" s="25"/>
      <c r="N4258" s="25"/>
      <c r="O4258" s="25"/>
    </row>
    <row r="4259" spans="9:15" s="167" customFormat="1" ht="15" customHeight="1" x14ac:dyDescent="0.25">
      <c r="I4259" s="25"/>
      <c r="J4259" s="25"/>
      <c r="K4259" s="25"/>
      <c r="L4259" s="25"/>
      <c r="M4259" s="25"/>
      <c r="N4259" s="25"/>
      <c r="O4259" s="25"/>
    </row>
    <row r="4260" spans="9:15" s="167" customFormat="1" ht="15" customHeight="1" x14ac:dyDescent="0.25">
      <c r="I4260" s="25"/>
      <c r="J4260" s="25"/>
      <c r="K4260" s="25"/>
      <c r="L4260" s="25"/>
      <c r="M4260" s="25"/>
      <c r="N4260" s="25"/>
      <c r="O4260" s="25"/>
    </row>
    <row r="4261" spans="9:15" s="167" customFormat="1" ht="15" customHeight="1" x14ac:dyDescent="0.25">
      <c r="I4261" s="25"/>
      <c r="J4261" s="25"/>
      <c r="K4261" s="25"/>
      <c r="L4261" s="25"/>
      <c r="M4261" s="25"/>
      <c r="N4261" s="25"/>
      <c r="O4261" s="25"/>
    </row>
    <row r="4262" spans="9:15" s="167" customFormat="1" ht="15" customHeight="1" x14ac:dyDescent="0.25">
      <c r="I4262" s="25"/>
      <c r="J4262" s="25"/>
      <c r="K4262" s="25"/>
      <c r="L4262" s="25"/>
      <c r="M4262" s="25"/>
      <c r="N4262" s="25"/>
      <c r="O4262" s="25"/>
    </row>
    <row r="4263" spans="9:15" s="167" customFormat="1" ht="15" customHeight="1" x14ac:dyDescent="0.25">
      <c r="I4263" s="25"/>
      <c r="J4263" s="25"/>
      <c r="K4263" s="25"/>
      <c r="L4263" s="25"/>
      <c r="M4263" s="25"/>
      <c r="N4263" s="25"/>
      <c r="O4263" s="25"/>
    </row>
    <row r="4264" spans="9:15" s="167" customFormat="1" ht="15" customHeight="1" x14ac:dyDescent="0.25">
      <c r="I4264" s="25"/>
      <c r="J4264" s="25"/>
      <c r="K4264" s="25"/>
      <c r="L4264" s="25"/>
      <c r="M4264" s="25"/>
      <c r="N4264" s="25"/>
      <c r="O4264" s="25"/>
    </row>
    <row r="4265" spans="9:15" s="167" customFormat="1" ht="15" customHeight="1" x14ac:dyDescent="0.25">
      <c r="I4265" s="25"/>
      <c r="J4265" s="25"/>
      <c r="K4265" s="25"/>
      <c r="L4265" s="25"/>
      <c r="M4265" s="25"/>
      <c r="N4265" s="25"/>
      <c r="O4265" s="25"/>
    </row>
    <row r="4266" spans="9:15" s="167" customFormat="1" ht="15" customHeight="1" x14ac:dyDescent="0.25">
      <c r="I4266" s="25"/>
      <c r="J4266" s="25"/>
      <c r="K4266" s="25"/>
      <c r="L4266" s="25"/>
      <c r="M4266" s="25"/>
      <c r="N4266" s="25"/>
      <c r="O4266" s="25"/>
    </row>
    <row r="4267" spans="9:15" s="167" customFormat="1" ht="15" customHeight="1" x14ac:dyDescent="0.25">
      <c r="I4267" s="25"/>
      <c r="J4267" s="25"/>
      <c r="K4267" s="25"/>
      <c r="L4267" s="25"/>
      <c r="M4267" s="25"/>
      <c r="N4267" s="25"/>
      <c r="O4267" s="25"/>
    </row>
    <row r="4268" spans="9:15" s="167" customFormat="1" ht="15" customHeight="1" x14ac:dyDescent="0.25">
      <c r="I4268" s="25"/>
      <c r="J4268" s="25"/>
      <c r="K4268" s="25"/>
      <c r="L4268" s="25"/>
      <c r="M4268" s="25"/>
      <c r="N4268" s="25"/>
      <c r="O4268" s="25"/>
    </row>
    <row r="4269" spans="9:15" s="167" customFormat="1" ht="15" customHeight="1" x14ac:dyDescent="0.25">
      <c r="I4269" s="25"/>
      <c r="J4269" s="25"/>
      <c r="K4269" s="25"/>
      <c r="L4269" s="25"/>
      <c r="M4269" s="25"/>
      <c r="N4269" s="25"/>
      <c r="O4269" s="25"/>
    </row>
    <row r="4270" spans="9:15" s="167" customFormat="1" ht="15" customHeight="1" x14ac:dyDescent="0.25">
      <c r="I4270" s="25"/>
      <c r="J4270" s="25"/>
      <c r="K4270" s="25"/>
      <c r="L4270" s="25"/>
      <c r="M4270" s="25"/>
      <c r="N4270" s="25"/>
      <c r="O4270" s="25"/>
    </row>
    <row r="4271" spans="9:15" s="167" customFormat="1" ht="15" customHeight="1" x14ac:dyDescent="0.25">
      <c r="I4271" s="25"/>
      <c r="J4271" s="25"/>
      <c r="K4271" s="25"/>
      <c r="L4271" s="25"/>
      <c r="M4271" s="25"/>
      <c r="N4271" s="25"/>
      <c r="O4271" s="25"/>
    </row>
    <row r="4272" spans="9:15" s="167" customFormat="1" ht="15" customHeight="1" x14ac:dyDescent="0.25">
      <c r="I4272" s="25"/>
      <c r="J4272" s="25"/>
      <c r="K4272" s="25"/>
      <c r="L4272" s="25"/>
      <c r="M4272" s="25"/>
      <c r="N4272" s="25"/>
      <c r="O4272" s="25"/>
    </row>
    <row r="4273" spans="9:15" s="167" customFormat="1" ht="15" customHeight="1" x14ac:dyDescent="0.25">
      <c r="I4273" s="25"/>
      <c r="J4273" s="25"/>
      <c r="K4273" s="25"/>
      <c r="L4273" s="25"/>
      <c r="M4273" s="25"/>
      <c r="N4273" s="25"/>
      <c r="O4273" s="25"/>
    </row>
    <row r="4274" spans="9:15" s="167" customFormat="1" ht="15" customHeight="1" x14ac:dyDescent="0.25">
      <c r="I4274" s="25"/>
      <c r="J4274" s="25"/>
      <c r="K4274" s="25"/>
      <c r="L4274" s="25"/>
      <c r="M4274" s="25"/>
      <c r="N4274" s="25"/>
      <c r="O4274" s="25"/>
    </row>
    <row r="4275" spans="9:15" s="167" customFormat="1" ht="15" customHeight="1" x14ac:dyDescent="0.25">
      <c r="I4275" s="25"/>
      <c r="J4275" s="25"/>
      <c r="K4275" s="25"/>
      <c r="L4275" s="25"/>
      <c r="M4275" s="25"/>
      <c r="N4275" s="25"/>
      <c r="O4275" s="25"/>
    </row>
    <row r="4276" spans="9:15" s="167" customFormat="1" ht="15" customHeight="1" x14ac:dyDescent="0.25">
      <c r="I4276" s="25"/>
      <c r="J4276" s="25"/>
      <c r="K4276" s="25"/>
      <c r="L4276" s="25"/>
      <c r="M4276" s="25"/>
      <c r="N4276" s="25"/>
      <c r="O4276" s="25"/>
    </row>
    <row r="4277" spans="9:15" s="167" customFormat="1" ht="15" customHeight="1" x14ac:dyDescent="0.25">
      <c r="I4277" s="25"/>
      <c r="J4277" s="25"/>
      <c r="K4277" s="25"/>
      <c r="L4277" s="25"/>
      <c r="M4277" s="25"/>
      <c r="N4277" s="25"/>
      <c r="O4277" s="25"/>
    </row>
    <row r="4278" spans="9:15" s="167" customFormat="1" ht="15" customHeight="1" x14ac:dyDescent="0.25">
      <c r="I4278" s="25"/>
      <c r="J4278" s="25"/>
      <c r="K4278" s="25"/>
      <c r="L4278" s="25"/>
      <c r="M4278" s="25"/>
      <c r="N4278" s="25"/>
      <c r="O4278" s="25"/>
    </row>
    <row r="4279" spans="9:15" s="167" customFormat="1" ht="15" customHeight="1" x14ac:dyDescent="0.25">
      <c r="I4279" s="25"/>
      <c r="J4279" s="25"/>
      <c r="K4279" s="25"/>
      <c r="L4279" s="25"/>
      <c r="M4279" s="25"/>
      <c r="N4279" s="25"/>
      <c r="O4279" s="25"/>
    </row>
    <row r="4280" spans="9:15" s="167" customFormat="1" ht="15" customHeight="1" x14ac:dyDescent="0.25">
      <c r="I4280" s="25"/>
      <c r="J4280" s="25"/>
      <c r="K4280" s="25"/>
      <c r="L4280" s="25"/>
      <c r="M4280" s="25"/>
      <c r="N4280" s="25"/>
      <c r="O4280" s="25"/>
    </row>
    <row r="4281" spans="9:15" s="167" customFormat="1" ht="15" customHeight="1" x14ac:dyDescent="0.25">
      <c r="I4281" s="25"/>
      <c r="J4281" s="25"/>
      <c r="K4281" s="25"/>
      <c r="L4281" s="25"/>
      <c r="M4281" s="25"/>
      <c r="N4281" s="25"/>
      <c r="O4281" s="25"/>
    </row>
    <row r="4282" spans="9:15" s="167" customFormat="1" ht="15" customHeight="1" x14ac:dyDescent="0.25">
      <c r="I4282" s="25"/>
      <c r="J4282" s="25"/>
      <c r="K4282" s="25"/>
      <c r="L4282" s="25"/>
      <c r="M4282" s="25"/>
      <c r="N4282" s="25"/>
      <c r="O4282" s="25"/>
    </row>
    <row r="4283" spans="9:15" s="167" customFormat="1" ht="15" customHeight="1" x14ac:dyDescent="0.25">
      <c r="I4283" s="25"/>
      <c r="J4283" s="25"/>
      <c r="K4283" s="25"/>
      <c r="L4283" s="25"/>
      <c r="M4283" s="25"/>
      <c r="N4283" s="25"/>
      <c r="O4283" s="25"/>
    </row>
    <row r="4284" spans="9:15" s="167" customFormat="1" ht="15" customHeight="1" x14ac:dyDescent="0.25">
      <c r="I4284" s="25"/>
      <c r="J4284" s="25"/>
      <c r="K4284" s="25"/>
      <c r="L4284" s="25"/>
      <c r="M4284" s="25"/>
      <c r="N4284" s="25"/>
      <c r="O4284" s="25"/>
    </row>
    <row r="4285" spans="9:15" s="167" customFormat="1" ht="15" customHeight="1" x14ac:dyDescent="0.25">
      <c r="I4285" s="25"/>
      <c r="J4285" s="25"/>
      <c r="K4285" s="25"/>
      <c r="L4285" s="25"/>
      <c r="M4285" s="25"/>
      <c r="N4285" s="25"/>
      <c r="O4285" s="25"/>
    </row>
    <row r="4286" spans="9:15" s="167" customFormat="1" ht="15" customHeight="1" x14ac:dyDescent="0.25">
      <c r="I4286" s="25"/>
      <c r="J4286" s="25"/>
      <c r="K4286" s="25"/>
      <c r="L4286" s="25"/>
      <c r="M4286" s="25"/>
      <c r="N4286" s="25"/>
      <c r="O4286" s="25"/>
    </row>
    <row r="4287" spans="9:15" s="167" customFormat="1" ht="15" customHeight="1" x14ac:dyDescent="0.25">
      <c r="I4287" s="25"/>
      <c r="J4287" s="25"/>
      <c r="K4287" s="25"/>
      <c r="L4287" s="25"/>
      <c r="M4287" s="25"/>
      <c r="N4287" s="25"/>
      <c r="O4287" s="25"/>
    </row>
    <row r="4288" spans="9:15" s="167" customFormat="1" ht="15" customHeight="1" x14ac:dyDescent="0.25">
      <c r="I4288" s="25"/>
      <c r="J4288" s="25"/>
      <c r="K4288" s="25"/>
      <c r="L4288" s="25"/>
      <c r="M4288" s="25"/>
      <c r="N4288" s="25"/>
      <c r="O4288" s="25"/>
    </row>
    <row r="4289" spans="9:15" s="167" customFormat="1" ht="15" customHeight="1" x14ac:dyDescent="0.25">
      <c r="I4289" s="25"/>
      <c r="J4289" s="25"/>
      <c r="K4289" s="25"/>
      <c r="L4289" s="25"/>
      <c r="M4289" s="25"/>
      <c r="N4289" s="25"/>
      <c r="O4289" s="25"/>
    </row>
    <row r="4290" spans="9:15" s="167" customFormat="1" ht="15" customHeight="1" x14ac:dyDescent="0.25">
      <c r="I4290" s="25"/>
      <c r="J4290" s="25"/>
      <c r="K4290" s="25"/>
      <c r="L4290" s="25"/>
      <c r="M4290" s="25"/>
      <c r="N4290" s="25"/>
      <c r="O4290" s="25"/>
    </row>
    <row r="4291" spans="9:15" s="167" customFormat="1" ht="15" customHeight="1" x14ac:dyDescent="0.25">
      <c r="I4291" s="25"/>
      <c r="J4291" s="25"/>
      <c r="K4291" s="25"/>
      <c r="L4291" s="25"/>
      <c r="M4291" s="25"/>
      <c r="N4291" s="25"/>
      <c r="O4291" s="25"/>
    </row>
    <row r="4292" spans="9:15" s="167" customFormat="1" ht="15" customHeight="1" x14ac:dyDescent="0.25">
      <c r="I4292" s="25"/>
      <c r="J4292" s="25"/>
      <c r="K4292" s="25"/>
      <c r="L4292" s="25"/>
      <c r="M4292" s="25"/>
      <c r="N4292" s="25"/>
      <c r="O4292" s="25"/>
    </row>
    <row r="4293" spans="9:15" s="167" customFormat="1" ht="15" customHeight="1" x14ac:dyDescent="0.25">
      <c r="I4293" s="25"/>
      <c r="J4293" s="25"/>
      <c r="K4293" s="25"/>
      <c r="L4293" s="25"/>
      <c r="M4293" s="25"/>
      <c r="N4293" s="25"/>
      <c r="O4293" s="25"/>
    </row>
    <row r="4294" spans="9:15" s="167" customFormat="1" ht="15" customHeight="1" x14ac:dyDescent="0.25">
      <c r="I4294" s="25"/>
      <c r="J4294" s="25"/>
      <c r="K4294" s="25"/>
      <c r="L4294" s="25"/>
      <c r="M4294" s="25"/>
      <c r="N4294" s="25"/>
      <c r="O4294" s="25"/>
    </row>
    <row r="4295" spans="9:15" s="167" customFormat="1" ht="15" customHeight="1" x14ac:dyDescent="0.25">
      <c r="I4295" s="25"/>
      <c r="J4295" s="25"/>
      <c r="K4295" s="25"/>
      <c r="L4295" s="25"/>
      <c r="M4295" s="25"/>
      <c r="N4295" s="25"/>
      <c r="O4295" s="25"/>
    </row>
    <row r="4296" spans="9:15" s="167" customFormat="1" ht="15" customHeight="1" x14ac:dyDescent="0.25">
      <c r="I4296" s="25"/>
      <c r="J4296" s="25"/>
      <c r="K4296" s="25"/>
      <c r="L4296" s="25"/>
      <c r="M4296" s="25"/>
      <c r="N4296" s="25"/>
      <c r="O4296" s="25"/>
    </row>
    <row r="4297" spans="9:15" s="167" customFormat="1" ht="15" customHeight="1" x14ac:dyDescent="0.25">
      <c r="I4297" s="25"/>
      <c r="J4297" s="25"/>
      <c r="K4297" s="25"/>
      <c r="L4297" s="25"/>
      <c r="M4297" s="25"/>
      <c r="N4297" s="25"/>
      <c r="O4297" s="25"/>
    </row>
    <row r="4298" spans="9:15" s="167" customFormat="1" ht="15" customHeight="1" x14ac:dyDescent="0.25">
      <c r="I4298" s="25"/>
      <c r="J4298" s="25"/>
      <c r="K4298" s="25"/>
      <c r="L4298" s="25"/>
      <c r="M4298" s="25"/>
      <c r="N4298" s="25"/>
      <c r="O4298" s="25"/>
    </row>
    <row r="4299" spans="9:15" s="167" customFormat="1" ht="15" customHeight="1" x14ac:dyDescent="0.25">
      <c r="I4299" s="25"/>
      <c r="J4299" s="25"/>
      <c r="K4299" s="25"/>
      <c r="L4299" s="25"/>
      <c r="M4299" s="25"/>
      <c r="N4299" s="25"/>
      <c r="O4299" s="25"/>
    </row>
    <row r="4300" spans="9:15" s="167" customFormat="1" ht="15" customHeight="1" x14ac:dyDescent="0.25">
      <c r="I4300" s="25"/>
      <c r="J4300" s="25"/>
      <c r="K4300" s="25"/>
      <c r="L4300" s="25"/>
      <c r="M4300" s="25"/>
      <c r="N4300" s="25"/>
      <c r="O4300" s="25"/>
    </row>
    <row r="4301" spans="9:15" s="167" customFormat="1" ht="15" customHeight="1" x14ac:dyDescent="0.25">
      <c r="I4301" s="25"/>
      <c r="J4301" s="25"/>
      <c r="K4301" s="25"/>
      <c r="L4301" s="25"/>
      <c r="M4301" s="25"/>
      <c r="N4301" s="25"/>
      <c r="O4301" s="25"/>
    </row>
    <row r="4302" spans="9:15" s="167" customFormat="1" ht="15" customHeight="1" x14ac:dyDescent="0.25">
      <c r="I4302" s="25"/>
      <c r="J4302" s="25"/>
      <c r="K4302" s="25"/>
      <c r="L4302" s="25"/>
      <c r="M4302" s="25"/>
      <c r="N4302" s="25"/>
      <c r="O4302" s="25"/>
    </row>
    <row r="4303" spans="9:15" s="167" customFormat="1" ht="15" customHeight="1" x14ac:dyDescent="0.25">
      <c r="I4303" s="25"/>
      <c r="J4303" s="25"/>
      <c r="K4303" s="25"/>
      <c r="L4303" s="25"/>
      <c r="M4303" s="25"/>
      <c r="N4303" s="25"/>
      <c r="O4303" s="25"/>
    </row>
    <row r="4304" spans="9:15" s="167" customFormat="1" ht="15" customHeight="1" x14ac:dyDescent="0.25">
      <c r="I4304" s="25"/>
      <c r="J4304" s="25"/>
      <c r="K4304" s="25"/>
      <c r="L4304" s="25"/>
      <c r="M4304" s="25"/>
      <c r="N4304" s="25"/>
      <c r="O4304" s="25"/>
    </row>
    <row r="4305" spans="9:15" s="167" customFormat="1" ht="15" customHeight="1" x14ac:dyDescent="0.25">
      <c r="I4305" s="25"/>
      <c r="J4305" s="25"/>
      <c r="K4305" s="25"/>
      <c r="L4305" s="25"/>
      <c r="M4305" s="25"/>
      <c r="N4305" s="25"/>
      <c r="O4305" s="25"/>
    </row>
    <row r="4306" spans="9:15" s="167" customFormat="1" ht="15" customHeight="1" x14ac:dyDescent="0.25">
      <c r="I4306" s="25"/>
      <c r="J4306" s="25"/>
      <c r="K4306" s="25"/>
      <c r="L4306" s="25"/>
      <c r="M4306" s="25"/>
      <c r="N4306" s="25"/>
      <c r="O4306" s="25"/>
    </row>
    <row r="4307" spans="9:15" s="167" customFormat="1" ht="15" customHeight="1" x14ac:dyDescent="0.25">
      <c r="I4307" s="25"/>
      <c r="J4307" s="25"/>
      <c r="K4307" s="25"/>
      <c r="L4307" s="25"/>
      <c r="M4307" s="25"/>
      <c r="N4307" s="25"/>
      <c r="O4307" s="25"/>
    </row>
    <row r="4308" spans="9:15" s="167" customFormat="1" ht="15" customHeight="1" x14ac:dyDescent="0.25">
      <c r="I4308" s="25"/>
      <c r="J4308" s="25"/>
      <c r="K4308" s="25"/>
      <c r="L4308" s="25"/>
      <c r="M4308" s="25"/>
      <c r="N4308" s="25"/>
      <c r="O4308" s="25"/>
    </row>
    <row r="4309" spans="9:15" s="167" customFormat="1" ht="15" customHeight="1" x14ac:dyDescent="0.25">
      <c r="I4309" s="25"/>
      <c r="J4309" s="25"/>
      <c r="K4309" s="25"/>
      <c r="L4309" s="25"/>
      <c r="M4309" s="25"/>
      <c r="N4309" s="25"/>
      <c r="O4309" s="25"/>
    </row>
    <row r="4310" spans="9:15" s="167" customFormat="1" ht="15" customHeight="1" x14ac:dyDescent="0.25">
      <c r="I4310" s="25"/>
      <c r="J4310" s="25"/>
      <c r="K4310" s="25"/>
      <c r="L4310" s="25"/>
      <c r="M4310" s="25"/>
      <c r="N4310" s="25"/>
      <c r="O4310" s="25"/>
    </row>
    <row r="4311" spans="9:15" s="167" customFormat="1" ht="15" customHeight="1" x14ac:dyDescent="0.25">
      <c r="I4311" s="25"/>
      <c r="J4311" s="25"/>
      <c r="K4311" s="25"/>
      <c r="L4311" s="25"/>
      <c r="M4311" s="25"/>
      <c r="N4311" s="25"/>
      <c r="O4311" s="25"/>
    </row>
    <row r="4312" spans="9:15" s="167" customFormat="1" ht="15" customHeight="1" x14ac:dyDescent="0.25">
      <c r="I4312" s="25"/>
      <c r="J4312" s="25"/>
      <c r="K4312" s="25"/>
      <c r="L4312" s="25"/>
      <c r="M4312" s="25"/>
      <c r="N4312" s="25"/>
      <c r="O4312" s="25"/>
    </row>
    <row r="4313" spans="9:15" s="167" customFormat="1" ht="15" customHeight="1" x14ac:dyDescent="0.25">
      <c r="I4313" s="25"/>
      <c r="J4313" s="25"/>
      <c r="K4313" s="25"/>
      <c r="L4313" s="25"/>
      <c r="M4313" s="25"/>
      <c r="N4313" s="25"/>
      <c r="O4313" s="25"/>
    </row>
    <row r="4314" spans="9:15" s="167" customFormat="1" ht="15" customHeight="1" x14ac:dyDescent="0.25">
      <c r="I4314" s="25"/>
      <c r="J4314" s="25"/>
      <c r="K4314" s="25"/>
      <c r="L4314" s="25"/>
      <c r="M4314" s="25"/>
      <c r="N4314" s="25"/>
      <c r="O4314" s="25"/>
    </row>
    <row r="4315" spans="9:15" s="167" customFormat="1" ht="15" customHeight="1" x14ac:dyDescent="0.25">
      <c r="I4315" s="25"/>
      <c r="J4315" s="25"/>
      <c r="K4315" s="25"/>
      <c r="L4315" s="25"/>
      <c r="M4315" s="25"/>
      <c r="N4315" s="25"/>
      <c r="O4315" s="25"/>
    </row>
    <row r="4316" spans="9:15" s="167" customFormat="1" ht="15" customHeight="1" x14ac:dyDescent="0.25">
      <c r="I4316" s="25"/>
      <c r="J4316" s="25"/>
      <c r="K4316" s="25"/>
      <c r="L4316" s="25"/>
      <c r="M4316" s="25"/>
      <c r="N4316" s="25"/>
      <c r="O4316" s="25"/>
    </row>
    <row r="4317" spans="9:15" s="167" customFormat="1" ht="15" customHeight="1" x14ac:dyDescent="0.25">
      <c r="I4317" s="25"/>
      <c r="J4317" s="25"/>
      <c r="K4317" s="25"/>
      <c r="L4317" s="25"/>
      <c r="M4317" s="25"/>
      <c r="N4317" s="25"/>
      <c r="O4317" s="25"/>
    </row>
    <row r="4318" spans="9:15" s="167" customFormat="1" ht="15" customHeight="1" x14ac:dyDescent="0.25">
      <c r="I4318" s="25"/>
      <c r="J4318" s="25"/>
      <c r="K4318" s="25"/>
      <c r="L4318" s="25"/>
      <c r="M4318" s="25"/>
      <c r="N4318" s="25"/>
      <c r="O4318" s="25"/>
    </row>
    <row r="4319" spans="9:15" s="167" customFormat="1" ht="15" customHeight="1" x14ac:dyDescent="0.25">
      <c r="I4319" s="25"/>
      <c r="J4319" s="25"/>
      <c r="K4319" s="25"/>
      <c r="L4319" s="25"/>
      <c r="M4319" s="25"/>
      <c r="N4319" s="25"/>
      <c r="O4319" s="25"/>
    </row>
    <row r="4320" spans="9:15" s="167" customFormat="1" ht="15" customHeight="1" x14ac:dyDescent="0.25">
      <c r="I4320" s="25"/>
      <c r="J4320" s="25"/>
      <c r="K4320" s="25"/>
      <c r="L4320" s="25"/>
      <c r="M4320" s="25"/>
      <c r="N4320" s="25"/>
      <c r="O4320" s="25"/>
    </row>
    <row r="4321" spans="9:15" s="167" customFormat="1" ht="15" customHeight="1" x14ac:dyDescent="0.25">
      <c r="I4321" s="25"/>
      <c r="J4321" s="25"/>
      <c r="K4321" s="25"/>
      <c r="L4321" s="25"/>
      <c r="M4321" s="25"/>
      <c r="N4321" s="25"/>
      <c r="O4321" s="25"/>
    </row>
    <row r="4322" spans="9:15" s="167" customFormat="1" ht="15" customHeight="1" x14ac:dyDescent="0.25">
      <c r="I4322" s="25"/>
      <c r="J4322" s="25"/>
      <c r="K4322" s="25"/>
      <c r="L4322" s="25"/>
      <c r="M4322" s="25"/>
      <c r="N4322" s="25"/>
      <c r="O4322" s="25"/>
    </row>
    <row r="4323" spans="9:15" s="167" customFormat="1" ht="15" customHeight="1" x14ac:dyDescent="0.25">
      <c r="I4323" s="25"/>
      <c r="J4323" s="25"/>
      <c r="K4323" s="25"/>
      <c r="L4323" s="25"/>
      <c r="M4323" s="25"/>
      <c r="N4323" s="25"/>
      <c r="O4323" s="25"/>
    </row>
    <row r="4324" spans="9:15" s="167" customFormat="1" ht="15" customHeight="1" x14ac:dyDescent="0.25">
      <c r="I4324" s="25"/>
      <c r="J4324" s="25"/>
      <c r="K4324" s="25"/>
      <c r="L4324" s="25"/>
      <c r="M4324" s="25"/>
      <c r="N4324" s="25"/>
      <c r="O4324" s="25"/>
    </row>
    <row r="4325" spans="9:15" s="167" customFormat="1" ht="15" customHeight="1" x14ac:dyDescent="0.25">
      <c r="I4325" s="25"/>
      <c r="J4325" s="25"/>
      <c r="K4325" s="25"/>
      <c r="L4325" s="25"/>
      <c r="M4325" s="25"/>
      <c r="N4325" s="25"/>
      <c r="O4325" s="25"/>
    </row>
    <row r="4326" spans="9:15" s="167" customFormat="1" ht="15" customHeight="1" x14ac:dyDescent="0.25">
      <c r="I4326" s="25"/>
      <c r="J4326" s="25"/>
      <c r="K4326" s="25"/>
      <c r="L4326" s="25"/>
      <c r="M4326" s="25"/>
      <c r="N4326" s="25"/>
      <c r="O4326" s="25"/>
    </row>
    <row r="4327" spans="9:15" s="167" customFormat="1" ht="15" customHeight="1" x14ac:dyDescent="0.25">
      <c r="I4327" s="25"/>
      <c r="J4327" s="25"/>
      <c r="K4327" s="25"/>
      <c r="L4327" s="25"/>
      <c r="M4327" s="25"/>
      <c r="N4327" s="25"/>
      <c r="O4327" s="25"/>
    </row>
    <row r="4328" spans="9:15" s="167" customFormat="1" ht="15" customHeight="1" x14ac:dyDescent="0.25">
      <c r="I4328" s="25"/>
      <c r="J4328" s="25"/>
      <c r="K4328" s="25"/>
      <c r="L4328" s="25"/>
      <c r="M4328" s="25"/>
      <c r="N4328" s="25"/>
      <c r="O4328" s="25"/>
    </row>
    <row r="4329" spans="9:15" s="167" customFormat="1" ht="15" customHeight="1" x14ac:dyDescent="0.25">
      <c r="I4329" s="25"/>
      <c r="J4329" s="25"/>
      <c r="K4329" s="25"/>
      <c r="L4329" s="25"/>
      <c r="M4329" s="25"/>
      <c r="N4329" s="25"/>
      <c r="O4329" s="25"/>
    </row>
    <row r="4330" spans="9:15" s="167" customFormat="1" ht="15" customHeight="1" x14ac:dyDescent="0.25">
      <c r="I4330" s="25"/>
      <c r="J4330" s="25"/>
      <c r="K4330" s="25"/>
      <c r="L4330" s="25"/>
      <c r="M4330" s="25"/>
      <c r="N4330" s="25"/>
      <c r="O4330" s="25"/>
    </row>
    <row r="4331" spans="9:15" s="167" customFormat="1" ht="15" customHeight="1" x14ac:dyDescent="0.25">
      <c r="I4331" s="25"/>
      <c r="J4331" s="25"/>
      <c r="K4331" s="25"/>
      <c r="L4331" s="25"/>
      <c r="M4331" s="25"/>
      <c r="N4331" s="25"/>
      <c r="O4331" s="25"/>
    </row>
    <row r="4332" spans="9:15" s="167" customFormat="1" ht="15" customHeight="1" x14ac:dyDescent="0.25">
      <c r="I4332" s="25"/>
      <c r="J4332" s="25"/>
      <c r="K4332" s="25"/>
      <c r="L4332" s="25"/>
      <c r="M4332" s="25"/>
      <c r="N4332" s="25"/>
      <c r="O4332" s="25"/>
    </row>
    <row r="4333" spans="9:15" s="167" customFormat="1" ht="15" customHeight="1" x14ac:dyDescent="0.25">
      <c r="I4333" s="25"/>
      <c r="J4333" s="25"/>
      <c r="K4333" s="25"/>
      <c r="L4333" s="25"/>
      <c r="M4333" s="25"/>
      <c r="N4333" s="25"/>
      <c r="O4333" s="25"/>
    </row>
    <row r="4334" spans="9:15" s="167" customFormat="1" ht="15" customHeight="1" x14ac:dyDescent="0.25">
      <c r="I4334" s="25"/>
      <c r="J4334" s="25"/>
      <c r="K4334" s="25"/>
      <c r="L4334" s="25"/>
      <c r="M4334" s="25"/>
      <c r="N4334" s="25"/>
      <c r="O4334" s="25"/>
    </row>
    <row r="4335" spans="9:15" s="167" customFormat="1" ht="15" customHeight="1" x14ac:dyDescent="0.25">
      <c r="I4335" s="25"/>
      <c r="J4335" s="25"/>
      <c r="K4335" s="25"/>
      <c r="L4335" s="25"/>
      <c r="M4335" s="25"/>
      <c r="N4335" s="25"/>
      <c r="O4335" s="25"/>
    </row>
    <row r="4336" spans="9:15" s="167" customFormat="1" ht="15" customHeight="1" x14ac:dyDescent="0.25">
      <c r="I4336" s="25"/>
      <c r="J4336" s="25"/>
      <c r="K4336" s="25"/>
      <c r="L4336" s="25"/>
      <c r="M4336" s="25"/>
      <c r="N4336" s="25"/>
      <c r="O4336" s="25"/>
    </row>
    <row r="4337" spans="9:15" s="167" customFormat="1" ht="15" customHeight="1" x14ac:dyDescent="0.25">
      <c r="I4337" s="25"/>
      <c r="J4337" s="25"/>
      <c r="K4337" s="25"/>
      <c r="L4337" s="25"/>
      <c r="M4337" s="25"/>
      <c r="N4337" s="25"/>
      <c r="O4337" s="25"/>
    </row>
    <row r="4338" spans="9:15" s="167" customFormat="1" ht="15" customHeight="1" x14ac:dyDescent="0.25">
      <c r="I4338" s="25"/>
      <c r="J4338" s="25"/>
      <c r="K4338" s="25"/>
      <c r="L4338" s="25"/>
      <c r="M4338" s="25"/>
      <c r="N4338" s="25"/>
      <c r="O4338" s="25"/>
    </row>
    <row r="4339" spans="9:15" s="167" customFormat="1" ht="15" customHeight="1" x14ac:dyDescent="0.25">
      <c r="I4339" s="25"/>
      <c r="J4339" s="25"/>
      <c r="K4339" s="25"/>
      <c r="L4339" s="25"/>
      <c r="M4339" s="25"/>
      <c r="N4339" s="25"/>
      <c r="O4339" s="25"/>
    </row>
    <row r="4340" spans="9:15" s="167" customFormat="1" ht="15" customHeight="1" x14ac:dyDescent="0.25">
      <c r="I4340" s="25"/>
      <c r="J4340" s="25"/>
      <c r="K4340" s="25"/>
      <c r="L4340" s="25"/>
      <c r="M4340" s="25"/>
      <c r="N4340" s="25"/>
      <c r="O4340" s="25"/>
    </row>
    <row r="4341" spans="9:15" s="167" customFormat="1" ht="15" customHeight="1" x14ac:dyDescent="0.25">
      <c r="I4341" s="25"/>
      <c r="J4341" s="25"/>
      <c r="K4341" s="25"/>
      <c r="L4341" s="25"/>
      <c r="M4341" s="25"/>
      <c r="N4341" s="25"/>
      <c r="O4341" s="25"/>
    </row>
    <row r="4342" spans="9:15" s="167" customFormat="1" ht="15" customHeight="1" x14ac:dyDescent="0.25">
      <c r="I4342" s="25"/>
      <c r="J4342" s="25"/>
      <c r="K4342" s="25"/>
      <c r="L4342" s="25"/>
      <c r="M4342" s="25"/>
      <c r="N4342" s="25"/>
      <c r="O4342" s="25"/>
    </row>
    <row r="4343" spans="9:15" s="167" customFormat="1" ht="15" customHeight="1" x14ac:dyDescent="0.25">
      <c r="I4343" s="25"/>
      <c r="J4343" s="25"/>
      <c r="K4343" s="25"/>
      <c r="L4343" s="25"/>
      <c r="M4343" s="25"/>
      <c r="N4343" s="25"/>
      <c r="O4343" s="25"/>
    </row>
    <row r="4344" spans="9:15" s="167" customFormat="1" ht="15" customHeight="1" x14ac:dyDescent="0.25">
      <c r="I4344" s="25"/>
      <c r="J4344" s="25"/>
      <c r="K4344" s="25"/>
      <c r="L4344" s="25"/>
      <c r="M4344" s="25"/>
      <c r="N4344" s="25"/>
      <c r="O4344" s="25"/>
    </row>
    <row r="4345" spans="9:15" s="167" customFormat="1" ht="15" customHeight="1" x14ac:dyDescent="0.25">
      <c r="I4345" s="25"/>
      <c r="J4345" s="25"/>
      <c r="K4345" s="25"/>
      <c r="L4345" s="25"/>
      <c r="M4345" s="25"/>
      <c r="N4345" s="25"/>
      <c r="O4345" s="25"/>
    </row>
    <row r="4346" spans="9:15" s="167" customFormat="1" ht="15" customHeight="1" x14ac:dyDescent="0.25">
      <c r="I4346" s="25"/>
      <c r="J4346" s="25"/>
      <c r="K4346" s="25"/>
      <c r="L4346" s="25"/>
      <c r="M4346" s="25"/>
      <c r="N4346" s="25"/>
      <c r="O4346" s="25"/>
    </row>
    <row r="4347" spans="9:15" s="167" customFormat="1" ht="15" customHeight="1" x14ac:dyDescent="0.25">
      <c r="I4347" s="25"/>
      <c r="J4347" s="25"/>
      <c r="K4347" s="25"/>
      <c r="L4347" s="25"/>
      <c r="M4347" s="25"/>
      <c r="N4347" s="25"/>
      <c r="O4347" s="25"/>
    </row>
    <row r="4348" spans="9:15" s="167" customFormat="1" ht="15" customHeight="1" x14ac:dyDescent="0.25">
      <c r="I4348" s="25"/>
      <c r="J4348" s="25"/>
      <c r="K4348" s="25"/>
      <c r="L4348" s="25"/>
      <c r="M4348" s="25"/>
      <c r="N4348" s="25"/>
      <c r="O4348" s="25"/>
    </row>
    <row r="4349" spans="9:15" s="167" customFormat="1" ht="15" customHeight="1" x14ac:dyDescent="0.25">
      <c r="I4349" s="25"/>
      <c r="J4349" s="25"/>
      <c r="K4349" s="25"/>
      <c r="L4349" s="25"/>
      <c r="M4349" s="25"/>
      <c r="N4349" s="25"/>
      <c r="O4349" s="25"/>
    </row>
    <row r="4350" spans="9:15" s="167" customFormat="1" ht="15" customHeight="1" x14ac:dyDescent="0.25">
      <c r="I4350" s="25"/>
      <c r="J4350" s="25"/>
      <c r="K4350" s="25"/>
      <c r="L4350" s="25"/>
      <c r="M4350" s="25"/>
      <c r="N4350" s="25"/>
      <c r="O4350" s="25"/>
    </row>
    <row r="4351" spans="9:15" s="167" customFormat="1" ht="15" customHeight="1" x14ac:dyDescent="0.25">
      <c r="I4351" s="25"/>
      <c r="J4351" s="25"/>
      <c r="K4351" s="25"/>
      <c r="L4351" s="25"/>
      <c r="M4351" s="25"/>
      <c r="N4351" s="25"/>
      <c r="O4351" s="25"/>
    </row>
    <row r="4352" spans="9:15" s="167" customFormat="1" ht="15" customHeight="1" x14ac:dyDescent="0.25">
      <c r="I4352" s="25"/>
      <c r="J4352" s="25"/>
      <c r="K4352" s="25"/>
      <c r="L4352" s="25"/>
      <c r="M4352" s="25"/>
      <c r="N4352" s="25"/>
      <c r="O4352" s="25"/>
    </row>
    <row r="4353" spans="9:15" s="167" customFormat="1" ht="15" customHeight="1" x14ac:dyDescent="0.25">
      <c r="I4353" s="25"/>
      <c r="J4353" s="25"/>
      <c r="K4353" s="25"/>
      <c r="L4353" s="25"/>
      <c r="M4353" s="25"/>
      <c r="N4353" s="25"/>
      <c r="O4353" s="25"/>
    </row>
    <row r="4354" spans="9:15" s="167" customFormat="1" ht="15" customHeight="1" x14ac:dyDescent="0.25">
      <c r="I4354" s="25"/>
      <c r="J4354" s="25"/>
      <c r="K4354" s="25"/>
      <c r="L4354" s="25"/>
      <c r="M4354" s="25"/>
      <c r="N4354" s="25"/>
      <c r="O4354" s="25"/>
    </row>
    <row r="4355" spans="9:15" s="167" customFormat="1" ht="15" customHeight="1" x14ac:dyDescent="0.25">
      <c r="I4355" s="25"/>
      <c r="J4355" s="25"/>
      <c r="K4355" s="25"/>
      <c r="L4355" s="25"/>
      <c r="M4355" s="25"/>
      <c r="N4355" s="25"/>
      <c r="O4355" s="25"/>
    </row>
    <row r="4356" spans="9:15" s="167" customFormat="1" ht="15" customHeight="1" x14ac:dyDescent="0.25">
      <c r="I4356" s="25"/>
      <c r="J4356" s="25"/>
      <c r="K4356" s="25"/>
      <c r="L4356" s="25"/>
      <c r="M4356" s="25"/>
      <c r="N4356" s="25"/>
      <c r="O4356" s="25"/>
    </row>
    <row r="4357" spans="9:15" s="167" customFormat="1" ht="15" customHeight="1" x14ac:dyDescent="0.25">
      <c r="I4357" s="25"/>
      <c r="J4357" s="25"/>
      <c r="K4357" s="25"/>
      <c r="L4357" s="25"/>
      <c r="M4357" s="25"/>
      <c r="N4357" s="25"/>
      <c r="O4357" s="25"/>
    </row>
    <row r="4358" spans="9:15" s="167" customFormat="1" ht="15" customHeight="1" x14ac:dyDescent="0.25">
      <c r="I4358" s="25"/>
      <c r="J4358" s="25"/>
      <c r="K4358" s="25"/>
      <c r="L4358" s="25"/>
      <c r="M4358" s="25"/>
      <c r="N4358" s="25"/>
      <c r="O4358" s="25"/>
    </row>
    <row r="4359" spans="9:15" s="167" customFormat="1" ht="15" customHeight="1" x14ac:dyDescent="0.25">
      <c r="I4359" s="25"/>
      <c r="J4359" s="25"/>
      <c r="K4359" s="25"/>
      <c r="L4359" s="25"/>
      <c r="M4359" s="25"/>
      <c r="N4359" s="25"/>
      <c r="O4359" s="25"/>
    </row>
    <row r="4360" spans="9:15" s="167" customFormat="1" ht="15" customHeight="1" x14ac:dyDescent="0.25">
      <c r="I4360" s="25"/>
      <c r="J4360" s="25"/>
      <c r="K4360" s="25"/>
      <c r="L4360" s="25"/>
      <c r="M4360" s="25"/>
      <c r="N4360" s="25"/>
      <c r="O4360" s="25"/>
    </row>
    <row r="4361" spans="9:15" s="167" customFormat="1" ht="15" customHeight="1" x14ac:dyDescent="0.25">
      <c r="I4361" s="25"/>
      <c r="J4361" s="25"/>
      <c r="K4361" s="25"/>
      <c r="L4361" s="25"/>
      <c r="M4361" s="25"/>
      <c r="N4361" s="25"/>
      <c r="O4361" s="25"/>
    </row>
    <row r="4362" spans="9:15" s="167" customFormat="1" ht="15" customHeight="1" x14ac:dyDescent="0.25">
      <c r="I4362" s="25"/>
      <c r="J4362" s="25"/>
      <c r="K4362" s="25"/>
      <c r="L4362" s="25"/>
      <c r="M4362" s="25"/>
      <c r="N4362" s="25"/>
      <c r="O4362" s="25"/>
    </row>
    <row r="4363" spans="9:15" s="167" customFormat="1" ht="15" customHeight="1" x14ac:dyDescent="0.25">
      <c r="I4363" s="25"/>
      <c r="J4363" s="25"/>
      <c r="K4363" s="25"/>
      <c r="L4363" s="25"/>
      <c r="M4363" s="25"/>
      <c r="N4363" s="25"/>
      <c r="O4363" s="25"/>
    </row>
    <row r="4364" spans="9:15" s="167" customFormat="1" ht="15" customHeight="1" x14ac:dyDescent="0.25">
      <c r="I4364" s="25"/>
      <c r="J4364" s="25"/>
      <c r="K4364" s="25"/>
      <c r="L4364" s="25"/>
      <c r="M4364" s="25"/>
      <c r="N4364" s="25"/>
      <c r="O4364" s="25"/>
    </row>
    <row r="4365" spans="9:15" s="167" customFormat="1" ht="15" customHeight="1" x14ac:dyDescent="0.25">
      <c r="I4365" s="25"/>
      <c r="J4365" s="25"/>
      <c r="K4365" s="25"/>
      <c r="L4365" s="25"/>
      <c r="M4365" s="25"/>
      <c r="N4365" s="25"/>
      <c r="O4365" s="25"/>
    </row>
    <row r="4366" spans="9:15" s="167" customFormat="1" ht="15" customHeight="1" x14ac:dyDescent="0.25">
      <c r="I4366" s="25"/>
      <c r="J4366" s="25"/>
      <c r="K4366" s="25"/>
      <c r="L4366" s="25"/>
      <c r="M4366" s="25"/>
      <c r="N4366" s="25"/>
      <c r="O4366" s="25"/>
    </row>
    <row r="4367" spans="9:15" s="167" customFormat="1" ht="15" customHeight="1" x14ac:dyDescent="0.25">
      <c r="I4367" s="25"/>
      <c r="J4367" s="25"/>
      <c r="K4367" s="25"/>
      <c r="L4367" s="25"/>
      <c r="M4367" s="25"/>
      <c r="N4367" s="25"/>
      <c r="O4367" s="25"/>
    </row>
    <row r="4368" spans="9:15" s="167" customFormat="1" ht="15" customHeight="1" x14ac:dyDescent="0.25">
      <c r="I4368" s="25"/>
      <c r="J4368" s="25"/>
      <c r="K4368" s="25"/>
      <c r="L4368" s="25"/>
      <c r="M4368" s="25"/>
      <c r="N4368" s="25"/>
      <c r="O4368" s="25"/>
    </row>
    <row r="4369" spans="9:15" s="167" customFormat="1" ht="15" customHeight="1" x14ac:dyDescent="0.25">
      <c r="I4369" s="25"/>
      <c r="J4369" s="25"/>
      <c r="K4369" s="25"/>
      <c r="L4369" s="25"/>
      <c r="M4369" s="25"/>
      <c r="N4369" s="25"/>
      <c r="O4369" s="25"/>
    </row>
    <row r="4370" spans="9:15" s="167" customFormat="1" ht="15" customHeight="1" x14ac:dyDescent="0.25">
      <c r="I4370" s="25"/>
      <c r="J4370" s="25"/>
      <c r="K4370" s="25"/>
      <c r="L4370" s="25"/>
      <c r="M4370" s="25"/>
      <c r="N4370" s="25"/>
      <c r="O4370" s="25"/>
    </row>
    <row r="4371" spans="9:15" s="167" customFormat="1" ht="15" customHeight="1" x14ac:dyDescent="0.25">
      <c r="I4371" s="25"/>
      <c r="J4371" s="25"/>
      <c r="K4371" s="25"/>
      <c r="L4371" s="25"/>
      <c r="M4371" s="25"/>
      <c r="N4371" s="25"/>
      <c r="O4371" s="25"/>
    </row>
    <row r="4372" spans="9:15" s="167" customFormat="1" ht="15" customHeight="1" x14ac:dyDescent="0.25">
      <c r="I4372" s="25"/>
      <c r="J4372" s="25"/>
      <c r="K4372" s="25"/>
      <c r="L4372" s="25"/>
      <c r="M4372" s="25"/>
      <c r="N4372" s="25"/>
      <c r="O4372" s="25"/>
    </row>
    <row r="4373" spans="9:15" s="167" customFormat="1" ht="15" customHeight="1" x14ac:dyDescent="0.25">
      <c r="I4373" s="25"/>
      <c r="J4373" s="25"/>
      <c r="K4373" s="25"/>
      <c r="L4373" s="25"/>
      <c r="M4373" s="25"/>
      <c r="N4373" s="25"/>
      <c r="O4373" s="25"/>
    </row>
    <row r="4374" spans="9:15" s="167" customFormat="1" ht="15" customHeight="1" x14ac:dyDescent="0.25">
      <c r="I4374" s="25"/>
      <c r="J4374" s="25"/>
      <c r="K4374" s="25"/>
      <c r="L4374" s="25"/>
      <c r="M4374" s="25"/>
      <c r="N4374" s="25"/>
      <c r="O4374" s="25"/>
    </row>
    <row r="4375" spans="9:15" s="167" customFormat="1" ht="15" customHeight="1" x14ac:dyDescent="0.25">
      <c r="I4375" s="25"/>
      <c r="J4375" s="25"/>
      <c r="K4375" s="25"/>
      <c r="L4375" s="25"/>
      <c r="M4375" s="25"/>
      <c r="N4375" s="25"/>
      <c r="O4375" s="25"/>
    </row>
    <row r="4376" spans="9:15" s="167" customFormat="1" ht="15" customHeight="1" x14ac:dyDescent="0.25">
      <c r="I4376" s="25"/>
      <c r="J4376" s="25"/>
      <c r="K4376" s="25"/>
      <c r="L4376" s="25"/>
      <c r="M4376" s="25"/>
      <c r="N4376" s="25"/>
      <c r="O4376" s="25"/>
    </row>
    <row r="4377" spans="9:15" s="167" customFormat="1" ht="15" customHeight="1" x14ac:dyDescent="0.25">
      <c r="I4377" s="25"/>
      <c r="J4377" s="25"/>
      <c r="K4377" s="25"/>
      <c r="L4377" s="25"/>
      <c r="M4377" s="25"/>
      <c r="N4377" s="25"/>
      <c r="O4377" s="25"/>
    </row>
    <row r="4378" spans="9:15" s="167" customFormat="1" ht="15" customHeight="1" x14ac:dyDescent="0.25">
      <c r="I4378" s="25"/>
      <c r="J4378" s="25"/>
      <c r="K4378" s="25"/>
      <c r="L4378" s="25"/>
      <c r="M4378" s="25"/>
      <c r="N4378" s="25"/>
      <c r="O4378" s="25"/>
    </row>
    <row r="4379" spans="9:15" s="167" customFormat="1" ht="15" customHeight="1" x14ac:dyDescent="0.25">
      <c r="I4379" s="25"/>
      <c r="J4379" s="25"/>
      <c r="K4379" s="25"/>
      <c r="L4379" s="25"/>
      <c r="M4379" s="25"/>
      <c r="N4379" s="25"/>
      <c r="O4379" s="25"/>
    </row>
    <row r="4380" spans="9:15" s="167" customFormat="1" ht="15" customHeight="1" x14ac:dyDescent="0.25">
      <c r="I4380" s="25"/>
      <c r="J4380" s="25"/>
      <c r="K4380" s="25"/>
      <c r="L4380" s="25"/>
      <c r="M4380" s="25"/>
      <c r="N4380" s="25"/>
      <c r="O4380" s="25"/>
    </row>
    <row r="4381" spans="9:15" s="167" customFormat="1" ht="15" customHeight="1" x14ac:dyDescent="0.25">
      <c r="I4381" s="25"/>
      <c r="J4381" s="25"/>
      <c r="K4381" s="25"/>
      <c r="L4381" s="25"/>
      <c r="M4381" s="25"/>
      <c r="N4381" s="25"/>
      <c r="O4381" s="25"/>
    </row>
    <row r="4382" spans="9:15" s="167" customFormat="1" ht="15" customHeight="1" x14ac:dyDescent="0.25">
      <c r="I4382" s="25"/>
      <c r="J4382" s="25"/>
      <c r="K4382" s="25"/>
      <c r="L4382" s="25"/>
      <c r="M4382" s="25"/>
      <c r="N4382" s="25"/>
      <c r="O4382" s="25"/>
    </row>
    <row r="4383" spans="9:15" s="167" customFormat="1" ht="15" customHeight="1" x14ac:dyDescent="0.25">
      <c r="I4383" s="25"/>
      <c r="J4383" s="25"/>
      <c r="K4383" s="25"/>
      <c r="L4383" s="25"/>
      <c r="M4383" s="25"/>
      <c r="N4383" s="25"/>
      <c r="O4383" s="25"/>
    </row>
    <row r="4384" spans="9:15" s="167" customFormat="1" ht="15" customHeight="1" x14ac:dyDescent="0.25">
      <c r="I4384" s="25"/>
      <c r="J4384" s="25"/>
      <c r="K4384" s="25"/>
      <c r="L4384" s="25"/>
      <c r="M4384" s="25"/>
      <c r="N4384" s="25"/>
      <c r="O4384" s="25"/>
    </row>
    <row r="4385" spans="9:15" s="167" customFormat="1" ht="15" customHeight="1" x14ac:dyDescent="0.25">
      <c r="I4385" s="25"/>
      <c r="J4385" s="25"/>
      <c r="K4385" s="25"/>
      <c r="L4385" s="25"/>
      <c r="M4385" s="25"/>
      <c r="N4385" s="25"/>
      <c r="O4385" s="25"/>
    </row>
    <row r="4386" spans="9:15" s="167" customFormat="1" ht="15" customHeight="1" x14ac:dyDescent="0.25">
      <c r="I4386" s="25"/>
      <c r="J4386" s="25"/>
      <c r="K4386" s="25"/>
      <c r="L4386" s="25"/>
      <c r="M4386" s="25"/>
      <c r="N4386" s="25"/>
      <c r="O4386" s="25"/>
    </row>
    <row r="4387" spans="9:15" s="167" customFormat="1" ht="15" customHeight="1" x14ac:dyDescent="0.25">
      <c r="I4387" s="25"/>
      <c r="J4387" s="25"/>
      <c r="K4387" s="25"/>
      <c r="L4387" s="25"/>
      <c r="M4387" s="25"/>
      <c r="N4387" s="25"/>
      <c r="O4387" s="25"/>
    </row>
    <row r="4388" spans="9:15" s="167" customFormat="1" ht="15" customHeight="1" x14ac:dyDescent="0.25">
      <c r="I4388" s="25"/>
      <c r="J4388" s="25"/>
      <c r="K4388" s="25"/>
      <c r="L4388" s="25"/>
      <c r="M4388" s="25"/>
      <c r="N4388" s="25"/>
      <c r="O4388" s="25"/>
    </row>
    <row r="4389" spans="9:15" s="167" customFormat="1" ht="15" customHeight="1" x14ac:dyDescent="0.25">
      <c r="I4389" s="25"/>
      <c r="J4389" s="25"/>
      <c r="K4389" s="25"/>
      <c r="L4389" s="25"/>
      <c r="M4389" s="25"/>
      <c r="N4389" s="25"/>
      <c r="O4389" s="25"/>
    </row>
    <row r="4390" spans="9:15" s="167" customFormat="1" ht="15" customHeight="1" x14ac:dyDescent="0.25">
      <c r="I4390" s="25"/>
      <c r="J4390" s="25"/>
      <c r="K4390" s="25"/>
      <c r="L4390" s="25"/>
      <c r="M4390" s="25"/>
      <c r="N4390" s="25"/>
      <c r="O4390" s="25"/>
    </row>
    <row r="4391" spans="9:15" s="167" customFormat="1" ht="15" customHeight="1" x14ac:dyDescent="0.25">
      <c r="I4391" s="25"/>
      <c r="J4391" s="25"/>
      <c r="K4391" s="25"/>
      <c r="L4391" s="25"/>
      <c r="M4391" s="25"/>
      <c r="N4391" s="25"/>
      <c r="O4391" s="25"/>
    </row>
    <row r="4392" spans="9:15" s="167" customFormat="1" ht="15" customHeight="1" x14ac:dyDescent="0.25">
      <c r="I4392" s="25"/>
      <c r="J4392" s="25"/>
      <c r="K4392" s="25"/>
      <c r="L4392" s="25"/>
      <c r="M4392" s="25"/>
      <c r="N4392" s="25"/>
      <c r="O4392" s="25"/>
    </row>
    <row r="4393" spans="9:15" s="167" customFormat="1" ht="15" customHeight="1" x14ac:dyDescent="0.25">
      <c r="I4393" s="25"/>
      <c r="J4393" s="25"/>
      <c r="K4393" s="25"/>
      <c r="L4393" s="25"/>
      <c r="M4393" s="25"/>
      <c r="N4393" s="25"/>
      <c r="O4393" s="25"/>
    </row>
    <row r="4394" spans="9:15" s="167" customFormat="1" ht="15" customHeight="1" x14ac:dyDescent="0.25">
      <c r="I4394" s="25"/>
      <c r="J4394" s="25"/>
      <c r="K4394" s="25"/>
      <c r="L4394" s="25"/>
      <c r="M4394" s="25"/>
      <c r="N4394" s="25"/>
      <c r="O4394" s="25"/>
    </row>
    <row r="4395" spans="9:15" s="167" customFormat="1" ht="15" customHeight="1" x14ac:dyDescent="0.25">
      <c r="I4395" s="25"/>
      <c r="J4395" s="25"/>
      <c r="K4395" s="25"/>
      <c r="L4395" s="25"/>
      <c r="M4395" s="25"/>
      <c r="N4395" s="25"/>
      <c r="O4395" s="25"/>
    </row>
    <row r="4396" spans="9:15" s="167" customFormat="1" ht="15" customHeight="1" x14ac:dyDescent="0.25">
      <c r="I4396" s="25"/>
      <c r="J4396" s="25"/>
      <c r="K4396" s="25"/>
      <c r="L4396" s="25"/>
      <c r="M4396" s="25"/>
      <c r="N4396" s="25"/>
      <c r="O4396" s="25"/>
    </row>
    <row r="4397" spans="9:15" s="167" customFormat="1" ht="15" customHeight="1" x14ac:dyDescent="0.25">
      <c r="I4397" s="25"/>
      <c r="J4397" s="25"/>
      <c r="K4397" s="25"/>
      <c r="L4397" s="25"/>
      <c r="M4397" s="25"/>
      <c r="N4397" s="25"/>
      <c r="O4397" s="25"/>
    </row>
    <row r="4398" spans="9:15" s="167" customFormat="1" ht="15" customHeight="1" x14ac:dyDescent="0.25">
      <c r="I4398" s="25"/>
      <c r="J4398" s="25"/>
      <c r="K4398" s="25"/>
      <c r="L4398" s="25"/>
      <c r="M4398" s="25"/>
      <c r="N4398" s="25"/>
      <c r="O4398" s="25"/>
    </row>
    <row r="4399" spans="9:15" s="167" customFormat="1" ht="15" customHeight="1" x14ac:dyDescent="0.25">
      <c r="I4399" s="25"/>
      <c r="J4399" s="25"/>
      <c r="K4399" s="25"/>
      <c r="L4399" s="25"/>
      <c r="M4399" s="25"/>
      <c r="N4399" s="25"/>
      <c r="O4399" s="25"/>
    </row>
    <row r="4400" spans="9:15" s="167" customFormat="1" ht="15" customHeight="1" x14ac:dyDescent="0.25">
      <c r="I4400" s="25"/>
      <c r="J4400" s="25"/>
      <c r="K4400" s="25"/>
      <c r="L4400" s="25"/>
      <c r="M4400" s="25"/>
      <c r="N4400" s="25"/>
      <c r="O4400" s="25"/>
    </row>
    <row r="4401" spans="9:15" s="167" customFormat="1" ht="15" customHeight="1" x14ac:dyDescent="0.25">
      <c r="I4401" s="25"/>
      <c r="J4401" s="25"/>
      <c r="K4401" s="25"/>
      <c r="L4401" s="25"/>
      <c r="M4401" s="25"/>
      <c r="N4401" s="25"/>
      <c r="O4401" s="25"/>
    </row>
    <row r="4402" spans="9:15" s="167" customFormat="1" ht="15" customHeight="1" x14ac:dyDescent="0.25">
      <c r="I4402" s="25"/>
      <c r="J4402" s="25"/>
      <c r="K4402" s="25"/>
      <c r="L4402" s="25"/>
      <c r="M4402" s="25"/>
      <c r="N4402" s="25"/>
      <c r="O4402" s="25"/>
    </row>
    <row r="4403" spans="9:15" s="167" customFormat="1" ht="15" customHeight="1" x14ac:dyDescent="0.25">
      <c r="I4403" s="25"/>
      <c r="J4403" s="25"/>
      <c r="K4403" s="25"/>
      <c r="L4403" s="25"/>
      <c r="M4403" s="25"/>
      <c r="N4403" s="25"/>
      <c r="O4403" s="25"/>
    </row>
    <row r="4404" spans="9:15" s="167" customFormat="1" ht="15" customHeight="1" x14ac:dyDescent="0.25">
      <c r="I4404" s="25"/>
      <c r="J4404" s="25"/>
      <c r="K4404" s="25"/>
      <c r="L4404" s="25"/>
      <c r="M4404" s="25"/>
      <c r="N4404" s="25"/>
      <c r="O4404" s="25"/>
    </row>
    <row r="4405" spans="9:15" s="167" customFormat="1" ht="15" customHeight="1" x14ac:dyDescent="0.25">
      <c r="I4405" s="25"/>
      <c r="J4405" s="25"/>
      <c r="K4405" s="25"/>
      <c r="L4405" s="25"/>
      <c r="M4405" s="25"/>
      <c r="N4405" s="25"/>
      <c r="O4405" s="25"/>
    </row>
    <row r="4406" spans="9:15" s="167" customFormat="1" ht="15" customHeight="1" x14ac:dyDescent="0.25">
      <c r="I4406" s="25"/>
      <c r="J4406" s="25"/>
      <c r="K4406" s="25"/>
      <c r="L4406" s="25"/>
      <c r="M4406" s="25"/>
      <c r="N4406" s="25"/>
      <c r="O4406" s="25"/>
    </row>
    <row r="4407" spans="9:15" s="167" customFormat="1" ht="15" customHeight="1" x14ac:dyDescent="0.25">
      <c r="I4407" s="25"/>
      <c r="J4407" s="25"/>
      <c r="K4407" s="25"/>
      <c r="L4407" s="25"/>
      <c r="M4407" s="25"/>
      <c r="N4407" s="25"/>
      <c r="O4407" s="25"/>
    </row>
    <row r="4408" spans="9:15" s="167" customFormat="1" ht="15" customHeight="1" x14ac:dyDescent="0.25">
      <c r="I4408" s="25"/>
      <c r="J4408" s="25"/>
      <c r="K4408" s="25"/>
      <c r="L4408" s="25"/>
      <c r="M4408" s="25"/>
      <c r="N4408" s="25"/>
      <c r="O4408" s="25"/>
    </row>
    <row r="4409" spans="9:15" s="167" customFormat="1" ht="15" customHeight="1" x14ac:dyDescent="0.25">
      <c r="I4409" s="25"/>
      <c r="J4409" s="25"/>
      <c r="K4409" s="25"/>
      <c r="L4409" s="25"/>
      <c r="M4409" s="25"/>
      <c r="N4409" s="25"/>
      <c r="O4409" s="25"/>
    </row>
    <row r="4410" spans="9:15" s="167" customFormat="1" ht="15" customHeight="1" x14ac:dyDescent="0.25">
      <c r="I4410" s="25"/>
      <c r="J4410" s="25"/>
      <c r="K4410" s="25"/>
      <c r="L4410" s="25"/>
      <c r="M4410" s="25"/>
      <c r="N4410" s="25"/>
      <c r="O4410" s="25"/>
    </row>
    <row r="4411" spans="9:15" s="167" customFormat="1" ht="15" customHeight="1" x14ac:dyDescent="0.25">
      <c r="I4411" s="25"/>
      <c r="J4411" s="25"/>
      <c r="K4411" s="25"/>
      <c r="L4411" s="25"/>
      <c r="M4411" s="25"/>
      <c r="N4411" s="25"/>
      <c r="O4411" s="25"/>
    </row>
    <row r="4412" spans="9:15" s="167" customFormat="1" ht="15" customHeight="1" x14ac:dyDescent="0.25">
      <c r="I4412" s="25"/>
      <c r="J4412" s="25"/>
      <c r="K4412" s="25"/>
      <c r="L4412" s="25"/>
      <c r="M4412" s="25"/>
      <c r="N4412" s="25"/>
      <c r="O4412" s="25"/>
    </row>
    <row r="4413" spans="9:15" s="167" customFormat="1" ht="15" customHeight="1" x14ac:dyDescent="0.25">
      <c r="I4413" s="25"/>
      <c r="J4413" s="25"/>
      <c r="K4413" s="25"/>
      <c r="L4413" s="25"/>
      <c r="M4413" s="25"/>
      <c r="N4413" s="25"/>
      <c r="O4413" s="25"/>
    </row>
    <row r="4414" spans="9:15" s="167" customFormat="1" ht="15" customHeight="1" x14ac:dyDescent="0.25">
      <c r="I4414" s="25"/>
      <c r="J4414" s="25"/>
      <c r="K4414" s="25"/>
      <c r="L4414" s="25"/>
      <c r="M4414" s="25"/>
      <c r="N4414" s="25"/>
      <c r="O4414" s="25"/>
    </row>
    <row r="4415" spans="9:15" s="167" customFormat="1" ht="15" customHeight="1" x14ac:dyDescent="0.25">
      <c r="I4415" s="25"/>
      <c r="J4415" s="25"/>
      <c r="K4415" s="25"/>
      <c r="L4415" s="25"/>
      <c r="M4415" s="25"/>
      <c r="N4415" s="25"/>
      <c r="O4415" s="25"/>
    </row>
    <row r="4416" spans="9:15" s="167" customFormat="1" ht="15" customHeight="1" x14ac:dyDescent="0.25">
      <c r="I4416" s="25"/>
      <c r="J4416" s="25"/>
      <c r="K4416" s="25"/>
      <c r="L4416" s="25"/>
      <c r="M4416" s="25"/>
      <c r="N4416" s="25"/>
      <c r="O4416" s="25"/>
    </row>
    <row r="4417" spans="9:15" s="167" customFormat="1" ht="15" customHeight="1" x14ac:dyDescent="0.25">
      <c r="I4417" s="25"/>
      <c r="J4417" s="25"/>
      <c r="K4417" s="25"/>
      <c r="L4417" s="25"/>
      <c r="M4417" s="25"/>
      <c r="N4417" s="25"/>
      <c r="O4417" s="25"/>
    </row>
    <row r="4418" spans="9:15" s="167" customFormat="1" ht="15" customHeight="1" x14ac:dyDescent="0.25">
      <c r="I4418" s="25"/>
      <c r="J4418" s="25"/>
      <c r="K4418" s="25"/>
      <c r="L4418" s="25"/>
      <c r="M4418" s="25"/>
      <c r="N4418" s="25"/>
      <c r="O4418" s="25"/>
    </row>
    <row r="4419" spans="9:15" s="167" customFormat="1" ht="15" customHeight="1" x14ac:dyDescent="0.25">
      <c r="I4419" s="25"/>
      <c r="J4419" s="25"/>
      <c r="K4419" s="25"/>
      <c r="L4419" s="25"/>
      <c r="M4419" s="25"/>
      <c r="N4419" s="25"/>
      <c r="O4419" s="25"/>
    </row>
    <row r="4420" spans="9:15" s="167" customFormat="1" ht="15" customHeight="1" x14ac:dyDescent="0.25">
      <c r="I4420" s="25"/>
      <c r="J4420" s="25"/>
      <c r="K4420" s="25"/>
      <c r="L4420" s="25"/>
      <c r="M4420" s="25"/>
      <c r="N4420" s="25"/>
      <c r="O4420" s="25"/>
    </row>
    <row r="4421" spans="9:15" s="167" customFormat="1" ht="15" customHeight="1" x14ac:dyDescent="0.25">
      <c r="I4421" s="25"/>
      <c r="J4421" s="25"/>
      <c r="K4421" s="25"/>
      <c r="L4421" s="25"/>
      <c r="M4421" s="25"/>
      <c r="N4421" s="25"/>
      <c r="O4421" s="25"/>
    </row>
    <row r="4422" spans="9:15" s="167" customFormat="1" ht="15" customHeight="1" x14ac:dyDescent="0.25">
      <c r="I4422" s="25"/>
      <c r="J4422" s="25"/>
      <c r="K4422" s="25"/>
      <c r="L4422" s="25"/>
      <c r="M4422" s="25"/>
      <c r="N4422" s="25"/>
      <c r="O4422" s="25"/>
    </row>
    <row r="4423" spans="9:15" s="167" customFormat="1" ht="15" customHeight="1" x14ac:dyDescent="0.25">
      <c r="I4423" s="25"/>
      <c r="J4423" s="25"/>
      <c r="K4423" s="25"/>
      <c r="L4423" s="25"/>
      <c r="M4423" s="25"/>
      <c r="N4423" s="25"/>
      <c r="O4423" s="25"/>
    </row>
    <row r="4424" spans="9:15" s="167" customFormat="1" ht="15" customHeight="1" x14ac:dyDescent="0.25">
      <c r="I4424" s="25"/>
      <c r="J4424" s="25"/>
      <c r="K4424" s="25"/>
      <c r="L4424" s="25"/>
      <c r="M4424" s="25"/>
      <c r="N4424" s="25"/>
      <c r="O4424" s="25"/>
    </row>
    <row r="4425" spans="9:15" s="167" customFormat="1" ht="15" customHeight="1" x14ac:dyDescent="0.25">
      <c r="I4425" s="25"/>
      <c r="J4425" s="25"/>
      <c r="K4425" s="25"/>
      <c r="L4425" s="25"/>
      <c r="M4425" s="25"/>
      <c r="N4425" s="25"/>
      <c r="O4425" s="25"/>
    </row>
    <row r="4426" spans="9:15" s="167" customFormat="1" ht="15" customHeight="1" x14ac:dyDescent="0.25">
      <c r="I4426" s="25"/>
      <c r="J4426" s="25"/>
      <c r="K4426" s="25"/>
      <c r="L4426" s="25"/>
      <c r="M4426" s="25"/>
      <c r="N4426" s="25"/>
      <c r="O4426" s="25"/>
    </row>
    <row r="4427" spans="9:15" s="167" customFormat="1" ht="15" customHeight="1" x14ac:dyDescent="0.25">
      <c r="I4427" s="25"/>
      <c r="J4427" s="25"/>
      <c r="K4427" s="25"/>
      <c r="L4427" s="25"/>
      <c r="M4427" s="25"/>
      <c r="N4427" s="25"/>
      <c r="O4427" s="25"/>
    </row>
    <row r="4428" spans="9:15" s="167" customFormat="1" ht="15" customHeight="1" x14ac:dyDescent="0.25">
      <c r="I4428" s="25"/>
      <c r="J4428" s="25"/>
      <c r="K4428" s="25"/>
      <c r="L4428" s="25"/>
      <c r="M4428" s="25"/>
      <c r="N4428" s="25"/>
      <c r="O4428" s="25"/>
    </row>
    <row r="4429" spans="9:15" s="167" customFormat="1" ht="15" customHeight="1" x14ac:dyDescent="0.25">
      <c r="I4429" s="25"/>
      <c r="J4429" s="25"/>
      <c r="K4429" s="25"/>
      <c r="L4429" s="25"/>
      <c r="M4429" s="25"/>
      <c r="N4429" s="25"/>
      <c r="O4429" s="25"/>
    </row>
    <row r="4430" spans="9:15" s="167" customFormat="1" ht="15" customHeight="1" x14ac:dyDescent="0.25">
      <c r="I4430" s="25"/>
      <c r="J4430" s="25"/>
      <c r="K4430" s="25"/>
      <c r="L4430" s="25"/>
      <c r="M4430" s="25"/>
      <c r="N4430" s="25"/>
      <c r="O4430" s="25"/>
    </row>
    <row r="4431" spans="9:15" s="167" customFormat="1" ht="15" customHeight="1" x14ac:dyDescent="0.25">
      <c r="I4431" s="25"/>
      <c r="J4431" s="25"/>
      <c r="K4431" s="25"/>
      <c r="L4431" s="25"/>
      <c r="M4431" s="25"/>
      <c r="N4431" s="25"/>
      <c r="O4431" s="25"/>
    </row>
    <row r="4432" spans="9:15" s="167" customFormat="1" ht="15" customHeight="1" x14ac:dyDescent="0.25">
      <c r="I4432" s="25"/>
      <c r="J4432" s="25"/>
      <c r="K4432" s="25"/>
      <c r="L4432" s="25"/>
      <c r="M4432" s="25"/>
      <c r="N4432" s="25"/>
      <c r="O4432" s="25"/>
    </row>
    <row r="4433" spans="9:15" s="167" customFormat="1" ht="15" customHeight="1" x14ac:dyDescent="0.25">
      <c r="I4433" s="25"/>
      <c r="J4433" s="25"/>
      <c r="K4433" s="25"/>
      <c r="L4433" s="25"/>
      <c r="M4433" s="25"/>
      <c r="N4433" s="25"/>
      <c r="O4433" s="25"/>
    </row>
    <row r="4434" spans="9:15" s="167" customFormat="1" ht="15" customHeight="1" x14ac:dyDescent="0.25">
      <c r="I4434" s="25"/>
      <c r="J4434" s="25"/>
      <c r="K4434" s="25"/>
      <c r="L4434" s="25"/>
      <c r="M4434" s="25"/>
      <c r="N4434" s="25"/>
      <c r="O4434" s="25"/>
    </row>
    <row r="4435" spans="9:15" s="167" customFormat="1" ht="15" customHeight="1" x14ac:dyDescent="0.25">
      <c r="I4435" s="25"/>
      <c r="J4435" s="25"/>
      <c r="K4435" s="25"/>
      <c r="L4435" s="25"/>
      <c r="M4435" s="25"/>
      <c r="N4435" s="25"/>
      <c r="O4435" s="25"/>
    </row>
    <row r="4436" spans="9:15" s="167" customFormat="1" ht="15" customHeight="1" x14ac:dyDescent="0.25">
      <c r="I4436" s="25"/>
      <c r="J4436" s="25"/>
      <c r="K4436" s="25"/>
      <c r="L4436" s="25"/>
      <c r="M4436" s="25"/>
      <c r="N4436" s="25"/>
      <c r="O4436" s="25"/>
    </row>
    <row r="4437" spans="9:15" s="167" customFormat="1" ht="15" customHeight="1" x14ac:dyDescent="0.25">
      <c r="I4437" s="25"/>
      <c r="J4437" s="25"/>
      <c r="K4437" s="25"/>
      <c r="L4437" s="25"/>
      <c r="M4437" s="25"/>
      <c r="N4437" s="25"/>
      <c r="O4437" s="25"/>
    </row>
    <row r="4438" spans="9:15" s="167" customFormat="1" ht="15" customHeight="1" x14ac:dyDescent="0.25">
      <c r="I4438" s="25"/>
      <c r="J4438" s="25"/>
      <c r="K4438" s="25"/>
      <c r="L4438" s="25"/>
      <c r="M4438" s="25"/>
      <c r="N4438" s="25"/>
      <c r="O4438" s="25"/>
    </row>
    <row r="4439" spans="9:15" s="167" customFormat="1" ht="15" customHeight="1" x14ac:dyDescent="0.25">
      <c r="I4439" s="25"/>
      <c r="J4439" s="25"/>
      <c r="K4439" s="25"/>
      <c r="L4439" s="25"/>
      <c r="M4439" s="25"/>
      <c r="N4439" s="25"/>
      <c r="O4439" s="25"/>
    </row>
    <row r="4440" spans="9:15" s="167" customFormat="1" ht="15" customHeight="1" x14ac:dyDescent="0.25">
      <c r="I4440" s="25"/>
      <c r="J4440" s="25"/>
      <c r="K4440" s="25"/>
      <c r="L4440" s="25"/>
      <c r="M4440" s="25"/>
      <c r="N4440" s="25"/>
      <c r="O4440" s="25"/>
    </row>
    <row r="4441" spans="9:15" s="167" customFormat="1" ht="15" customHeight="1" x14ac:dyDescent="0.25">
      <c r="I4441" s="25"/>
      <c r="J4441" s="25"/>
      <c r="K4441" s="25"/>
      <c r="L4441" s="25"/>
      <c r="M4441" s="25"/>
      <c r="N4441" s="25"/>
      <c r="O4441" s="25"/>
    </row>
    <row r="4442" spans="9:15" s="167" customFormat="1" ht="15" customHeight="1" x14ac:dyDescent="0.25">
      <c r="I4442" s="25"/>
      <c r="J4442" s="25"/>
      <c r="K4442" s="25"/>
      <c r="L4442" s="25"/>
      <c r="M4442" s="25"/>
      <c r="N4442" s="25"/>
      <c r="O4442" s="25"/>
    </row>
    <row r="4443" spans="9:15" s="167" customFormat="1" ht="15" customHeight="1" x14ac:dyDescent="0.25">
      <c r="I4443" s="25"/>
      <c r="J4443" s="25"/>
      <c r="K4443" s="25"/>
      <c r="L4443" s="25"/>
      <c r="M4443" s="25"/>
      <c r="N4443" s="25"/>
      <c r="O4443" s="25"/>
    </row>
    <row r="4444" spans="9:15" s="167" customFormat="1" ht="15" customHeight="1" x14ac:dyDescent="0.25">
      <c r="I4444" s="25"/>
      <c r="J4444" s="25"/>
      <c r="K4444" s="25"/>
      <c r="L4444" s="25"/>
      <c r="M4444" s="25"/>
      <c r="N4444" s="25"/>
      <c r="O4444" s="25"/>
    </row>
    <row r="4445" spans="9:15" s="167" customFormat="1" ht="15" customHeight="1" x14ac:dyDescent="0.25">
      <c r="I4445" s="25"/>
      <c r="J4445" s="25"/>
      <c r="K4445" s="25"/>
      <c r="L4445" s="25"/>
      <c r="M4445" s="25"/>
      <c r="N4445" s="25"/>
      <c r="O4445" s="25"/>
    </row>
    <row r="4446" spans="9:15" s="167" customFormat="1" ht="15" customHeight="1" x14ac:dyDescent="0.25">
      <c r="I4446" s="25"/>
      <c r="J4446" s="25"/>
      <c r="K4446" s="25"/>
      <c r="L4446" s="25"/>
      <c r="M4446" s="25"/>
      <c r="N4446" s="25"/>
      <c r="O4446" s="25"/>
    </row>
    <row r="4447" spans="9:15" s="167" customFormat="1" ht="15" customHeight="1" x14ac:dyDescent="0.25">
      <c r="I4447" s="25"/>
      <c r="J4447" s="25"/>
      <c r="K4447" s="25"/>
      <c r="L4447" s="25"/>
      <c r="M4447" s="25"/>
      <c r="N4447" s="25"/>
      <c r="O4447" s="25"/>
    </row>
    <row r="4448" spans="9:15" s="167" customFormat="1" ht="15" customHeight="1" x14ac:dyDescent="0.25">
      <c r="I4448" s="25"/>
      <c r="J4448" s="25"/>
      <c r="K4448" s="25"/>
      <c r="L4448" s="25"/>
      <c r="M4448" s="25"/>
      <c r="N4448" s="25"/>
      <c r="O4448" s="25"/>
    </row>
    <row r="4449" spans="9:15" s="167" customFormat="1" ht="15" customHeight="1" x14ac:dyDescent="0.25">
      <c r="I4449" s="25"/>
      <c r="J4449" s="25"/>
      <c r="K4449" s="25"/>
      <c r="L4449" s="25"/>
      <c r="M4449" s="25"/>
      <c r="N4449" s="25"/>
      <c r="O4449" s="25"/>
    </row>
    <row r="4450" spans="9:15" s="167" customFormat="1" ht="15" customHeight="1" x14ac:dyDescent="0.25">
      <c r="I4450" s="25"/>
      <c r="J4450" s="25"/>
      <c r="K4450" s="25"/>
      <c r="L4450" s="25"/>
      <c r="M4450" s="25"/>
      <c r="N4450" s="25"/>
      <c r="O4450" s="25"/>
    </row>
    <row r="4451" spans="9:15" s="167" customFormat="1" ht="15" customHeight="1" x14ac:dyDescent="0.25">
      <c r="I4451" s="25"/>
      <c r="J4451" s="25"/>
      <c r="K4451" s="25"/>
      <c r="L4451" s="25"/>
      <c r="M4451" s="25"/>
      <c r="N4451" s="25"/>
      <c r="O4451" s="25"/>
    </row>
    <row r="4452" spans="9:15" s="167" customFormat="1" ht="15" customHeight="1" x14ac:dyDescent="0.25">
      <c r="I4452" s="25"/>
      <c r="J4452" s="25"/>
      <c r="K4452" s="25"/>
      <c r="L4452" s="25"/>
      <c r="M4452" s="25"/>
      <c r="N4452" s="25"/>
      <c r="O4452" s="25"/>
    </row>
    <row r="4453" spans="9:15" s="167" customFormat="1" ht="15" customHeight="1" x14ac:dyDescent="0.25">
      <c r="I4453" s="25"/>
      <c r="J4453" s="25"/>
      <c r="K4453" s="25"/>
      <c r="L4453" s="25"/>
      <c r="M4453" s="25"/>
      <c r="N4453" s="25"/>
      <c r="O4453" s="25"/>
    </row>
    <row r="4454" spans="9:15" s="167" customFormat="1" ht="15" customHeight="1" x14ac:dyDescent="0.25">
      <c r="I4454" s="25"/>
      <c r="J4454" s="25"/>
      <c r="K4454" s="25"/>
      <c r="L4454" s="25"/>
      <c r="M4454" s="25"/>
      <c r="N4454" s="25"/>
      <c r="O4454" s="25"/>
    </row>
    <row r="4455" spans="9:15" s="167" customFormat="1" ht="15" customHeight="1" x14ac:dyDescent="0.25">
      <c r="I4455" s="25"/>
      <c r="J4455" s="25"/>
      <c r="K4455" s="25"/>
      <c r="L4455" s="25"/>
      <c r="M4455" s="25"/>
      <c r="N4455" s="25"/>
      <c r="O4455" s="25"/>
    </row>
    <row r="4456" spans="9:15" s="167" customFormat="1" ht="15" customHeight="1" x14ac:dyDescent="0.25">
      <c r="I4456" s="25"/>
      <c r="J4456" s="25"/>
      <c r="K4456" s="25"/>
      <c r="L4456" s="25"/>
      <c r="M4456" s="25"/>
      <c r="N4456" s="25"/>
      <c r="O4456" s="25"/>
    </row>
    <row r="4457" spans="9:15" s="167" customFormat="1" ht="15" customHeight="1" x14ac:dyDescent="0.25">
      <c r="I4457" s="25"/>
      <c r="J4457" s="25"/>
      <c r="K4457" s="25"/>
      <c r="L4457" s="25"/>
      <c r="M4457" s="25"/>
      <c r="N4457" s="25"/>
      <c r="O4457" s="25"/>
    </row>
    <row r="4458" spans="9:15" s="167" customFormat="1" ht="15" customHeight="1" x14ac:dyDescent="0.25">
      <c r="I4458" s="25"/>
      <c r="J4458" s="25"/>
      <c r="K4458" s="25"/>
      <c r="L4458" s="25"/>
      <c r="M4458" s="25"/>
      <c r="N4458" s="25"/>
      <c r="O4458" s="25"/>
    </row>
    <row r="4459" spans="9:15" s="167" customFormat="1" ht="15" customHeight="1" x14ac:dyDescent="0.25">
      <c r="I4459" s="25"/>
      <c r="J4459" s="25"/>
      <c r="K4459" s="25"/>
      <c r="L4459" s="25"/>
      <c r="M4459" s="25"/>
      <c r="N4459" s="25"/>
      <c r="O4459" s="25"/>
    </row>
    <row r="4460" spans="9:15" s="167" customFormat="1" ht="15" customHeight="1" x14ac:dyDescent="0.25">
      <c r="I4460" s="25"/>
      <c r="J4460" s="25"/>
      <c r="K4460" s="25"/>
      <c r="L4460" s="25"/>
      <c r="M4460" s="25"/>
      <c r="N4460" s="25"/>
      <c r="O4460" s="25"/>
    </row>
    <row r="4461" spans="9:15" s="167" customFormat="1" ht="15" customHeight="1" x14ac:dyDescent="0.25">
      <c r="I4461" s="25"/>
      <c r="J4461" s="25"/>
      <c r="K4461" s="25"/>
      <c r="L4461" s="25"/>
      <c r="M4461" s="25"/>
      <c r="N4461" s="25"/>
      <c r="O4461" s="25"/>
    </row>
    <row r="4462" spans="9:15" s="167" customFormat="1" ht="15" customHeight="1" x14ac:dyDescent="0.25">
      <c r="I4462" s="25"/>
      <c r="J4462" s="25"/>
      <c r="K4462" s="25"/>
      <c r="L4462" s="25"/>
      <c r="M4462" s="25"/>
      <c r="N4462" s="25"/>
      <c r="O4462" s="25"/>
    </row>
    <row r="4463" spans="9:15" s="167" customFormat="1" ht="15" customHeight="1" x14ac:dyDescent="0.25">
      <c r="I4463" s="25"/>
      <c r="J4463" s="25"/>
      <c r="K4463" s="25"/>
      <c r="L4463" s="25"/>
      <c r="M4463" s="25"/>
      <c r="N4463" s="25"/>
      <c r="O4463" s="25"/>
    </row>
    <row r="4464" spans="9:15" s="167" customFormat="1" ht="15" customHeight="1" x14ac:dyDescent="0.25">
      <c r="I4464" s="25"/>
      <c r="J4464" s="25"/>
      <c r="K4464" s="25"/>
      <c r="L4464" s="25"/>
      <c r="M4464" s="25"/>
      <c r="N4464" s="25"/>
      <c r="O4464" s="25"/>
    </row>
    <row r="4465" spans="9:15" s="167" customFormat="1" ht="15" customHeight="1" x14ac:dyDescent="0.25">
      <c r="I4465" s="25"/>
      <c r="J4465" s="25"/>
      <c r="K4465" s="25"/>
      <c r="L4465" s="25"/>
      <c r="M4465" s="25"/>
      <c r="N4465" s="25"/>
      <c r="O4465" s="25"/>
    </row>
    <row r="4466" spans="9:15" s="167" customFormat="1" ht="15" customHeight="1" x14ac:dyDescent="0.25">
      <c r="I4466" s="25"/>
      <c r="J4466" s="25"/>
      <c r="K4466" s="25"/>
      <c r="L4466" s="25"/>
      <c r="M4466" s="25"/>
      <c r="N4466" s="25"/>
      <c r="O4466" s="25"/>
    </row>
    <row r="4467" spans="9:15" s="167" customFormat="1" ht="15" customHeight="1" x14ac:dyDescent="0.25">
      <c r="I4467" s="25"/>
      <c r="J4467" s="25"/>
      <c r="K4467" s="25"/>
      <c r="L4467" s="25"/>
      <c r="M4467" s="25"/>
      <c r="N4467" s="25"/>
      <c r="O4467" s="25"/>
    </row>
    <row r="4468" spans="9:15" s="167" customFormat="1" ht="15" customHeight="1" x14ac:dyDescent="0.25">
      <c r="I4468" s="25"/>
      <c r="J4468" s="25"/>
      <c r="K4468" s="25"/>
      <c r="L4468" s="25"/>
      <c r="M4468" s="25"/>
      <c r="N4468" s="25"/>
      <c r="O4468" s="25"/>
    </row>
    <row r="4469" spans="9:15" s="167" customFormat="1" ht="15" customHeight="1" x14ac:dyDescent="0.25">
      <c r="I4469" s="25"/>
      <c r="J4469" s="25"/>
      <c r="K4469" s="25"/>
      <c r="L4469" s="25"/>
      <c r="M4469" s="25"/>
      <c r="N4469" s="25"/>
      <c r="O4469" s="25"/>
    </row>
    <row r="4470" spans="9:15" s="167" customFormat="1" ht="15" customHeight="1" x14ac:dyDescent="0.25">
      <c r="I4470" s="25"/>
      <c r="J4470" s="25"/>
      <c r="K4470" s="25"/>
      <c r="L4470" s="25"/>
      <c r="M4470" s="25"/>
      <c r="N4470" s="25"/>
      <c r="O4470" s="25"/>
    </row>
    <row r="4471" spans="9:15" s="167" customFormat="1" ht="15" customHeight="1" x14ac:dyDescent="0.25">
      <c r="I4471" s="25"/>
      <c r="J4471" s="25"/>
      <c r="K4471" s="25"/>
      <c r="L4471" s="25"/>
      <c r="M4471" s="25"/>
      <c r="N4471" s="25"/>
      <c r="O4471" s="25"/>
    </row>
    <row r="4472" spans="9:15" s="167" customFormat="1" ht="15" customHeight="1" x14ac:dyDescent="0.25">
      <c r="I4472" s="25"/>
      <c r="J4472" s="25"/>
      <c r="K4472" s="25"/>
      <c r="L4472" s="25"/>
      <c r="M4472" s="25"/>
      <c r="N4472" s="25"/>
      <c r="O4472" s="25"/>
    </row>
    <row r="4473" spans="9:15" s="167" customFormat="1" ht="15" customHeight="1" x14ac:dyDescent="0.25">
      <c r="I4473" s="25"/>
      <c r="J4473" s="25"/>
      <c r="K4473" s="25"/>
      <c r="L4473" s="25"/>
      <c r="M4473" s="25"/>
      <c r="N4473" s="25"/>
      <c r="O4473" s="25"/>
    </row>
    <row r="4474" spans="9:15" s="167" customFormat="1" ht="15" customHeight="1" x14ac:dyDescent="0.25">
      <c r="I4474" s="25"/>
      <c r="J4474" s="25"/>
      <c r="K4474" s="25"/>
      <c r="L4474" s="25"/>
      <c r="M4474" s="25"/>
      <c r="N4474" s="25"/>
      <c r="O4474" s="25"/>
    </row>
    <row r="4475" spans="9:15" s="167" customFormat="1" ht="15" customHeight="1" x14ac:dyDescent="0.25">
      <c r="I4475" s="25"/>
      <c r="J4475" s="25"/>
      <c r="K4475" s="25"/>
      <c r="L4475" s="25"/>
      <c r="M4475" s="25"/>
      <c r="N4475" s="25"/>
      <c r="O4475" s="25"/>
    </row>
    <row r="4476" spans="9:15" s="167" customFormat="1" ht="15" customHeight="1" x14ac:dyDescent="0.25">
      <c r="I4476" s="25"/>
      <c r="J4476" s="25"/>
      <c r="K4476" s="25"/>
      <c r="L4476" s="25"/>
      <c r="M4476" s="25"/>
      <c r="N4476" s="25"/>
      <c r="O4476" s="25"/>
    </row>
    <row r="4477" spans="9:15" s="167" customFormat="1" ht="15" customHeight="1" x14ac:dyDescent="0.25">
      <c r="I4477" s="25"/>
      <c r="J4477" s="25"/>
      <c r="K4477" s="25"/>
      <c r="L4477" s="25"/>
      <c r="M4477" s="25"/>
      <c r="N4477" s="25"/>
      <c r="O4477" s="25"/>
    </row>
    <row r="4478" spans="9:15" s="167" customFormat="1" ht="15" customHeight="1" x14ac:dyDescent="0.25">
      <c r="I4478" s="25"/>
      <c r="J4478" s="25"/>
      <c r="K4478" s="25"/>
      <c r="L4478" s="25"/>
      <c r="M4478" s="25"/>
      <c r="N4478" s="25"/>
      <c r="O4478" s="25"/>
    </row>
    <row r="4479" spans="9:15" s="167" customFormat="1" ht="15" customHeight="1" x14ac:dyDescent="0.25">
      <c r="I4479" s="25"/>
      <c r="J4479" s="25"/>
      <c r="K4479" s="25"/>
      <c r="L4479" s="25"/>
      <c r="M4479" s="25"/>
      <c r="N4479" s="25"/>
      <c r="O4479" s="25"/>
    </row>
    <row r="4480" spans="9:15" s="167" customFormat="1" ht="15" customHeight="1" x14ac:dyDescent="0.25">
      <c r="I4480" s="25"/>
      <c r="J4480" s="25"/>
      <c r="K4480" s="25"/>
      <c r="L4480" s="25"/>
      <c r="M4480" s="25"/>
      <c r="N4480" s="25"/>
      <c r="O4480" s="25"/>
    </row>
    <row r="4481" spans="9:15" s="167" customFormat="1" ht="15" customHeight="1" x14ac:dyDescent="0.25">
      <c r="I4481" s="25"/>
      <c r="J4481" s="25"/>
      <c r="K4481" s="25"/>
      <c r="L4481" s="25"/>
      <c r="M4481" s="25"/>
      <c r="N4481" s="25"/>
      <c r="O4481" s="25"/>
    </row>
    <row r="4482" spans="9:15" s="167" customFormat="1" ht="15" customHeight="1" x14ac:dyDescent="0.25">
      <c r="I4482" s="25"/>
      <c r="J4482" s="25"/>
      <c r="K4482" s="25"/>
      <c r="L4482" s="25"/>
      <c r="M4482" s="25"/>
      <c r="N4482" s="25"/>
      <c r="O4482" s="25"/>
    </row>
    <row r="4483" spans="9:15" s="167" customFormat="1" ht="15" customHeight="1" x14ac:dyDescent="0.25">
      <c r="I4483" s="25"/>
      <c r="J4483" s="25"/>
      <c r="K4483" s="25"/>
      <c r="L4483" s="25"/>
      <c r="M4483" s="25"/>
      <c r="N4483" s="25"/>
      <c r="O4483" s="25"/>
    </row>
    <row r="4484" spans="9:15" s="167" customFormat="1" ht="15" customHeight="1" x14ac:dyDescent="0.25">
      <c r="I4484" s="25"/>
      <c r="J4484" s="25"/>
      <c r="K4484" s="25"/>
      <c r="L4484" s="25"/>
      <c r="M4484" s="25"/>
      <c r="N4484" s="25"/>
      <c r="O4484" s="25"/>
    </row>
    <row r="4485" spans="9:15" s="167" customFormat="1" ht="15" customHeight="1" x14ac:dyDescent="0.25">
      <c r="I4485" s="25"/>
      <c r="J4485" s="25"/>
      <c r="K4485" s="25"/>
      <c r="L4485" s="25"/>
      <c r="M4485" s="25"/>
      <c r="N4485" s="25"/>
      <c r="O4485" s="25"/>
    </row>
    <row r="4486" spans="9:15" s="167" customFormat="1" ht="15" customHeight="1" x14ac:dyDescent="0.25">
      <c r="I4486" s="25"/>
      <c r="J4486" s="25"/>
      <c r="K4486" s="25"/>
      <c r="L4486" s="25"/>
      <c r="M4486" s="25"/>
      <c r="N4486" s="25"/>
      <c r="O4486" s="25"/>
    </row>
    <row r="4487" spans="9:15" s="167" customFormat="1" ht="15" customHeight="1" x14ac:dyDescent="0.25">
      <c r="I4487" s="25"/>
      <c r="J4487" s="25"/>
      <c r="K4487" s="25"/>
      <c r="L4487" s="25"/>
      <c r="M4487" s="25"/>
      <c r="N4487" s="25"/>
      <c r="O4487" s="25"/>
    </row>
    <row r="4488" spans="9:15" s="167" customFormat="1" ht="15" customHeight="1" x14ac:dyDescent="0.25">
      <c r="I4488" s="25"/>
      <c r="J4488" s="25"/>
      <c r="K4488" s="25"/>
      <c r="L4488" s="25"/>
      <c r="M4488" s="25"/>
      <c r="N4488" s="25"/>
      <c r="O4488" s="25"/>
    </row>
    <row r="4489" spans="9:15" s="167" customFormat="1" ht="15" customHeight="1" x14ac:dyDescent="0.25">
      <c r="I4489" s="25"/>
      <c r="J4489" s="25"/>
      <c r="K4489" s="25"/>
      <c r="L4489" s="25"/>
      <c r="M4489" s="25"/>
      <c r="N4489" s="25"/>
      <c r="O4489" s="25"/>
    </row>
    <row r="4490" spans="9:15" s="167" customFormat="1" ht="15" customHeight="1" x14ac:dyDescent="0.25">
      <c r="I4490" s="25"/>
      <c r="J4490" s="25"/>
      <c r="K4490" s="25"/>
      <c r="L4490" s="25"/>
      <c r="M4490" s="25"/>
      <c r="N4490" s="25"/>
      <c r="O4490" s="25"/>
    </row>
    <row r="4491" spans="9:15" s="167" customFormat="1" ht="15" customHeight="1" x14ac:dyDescent="0.25">
      <c r="I4491" s="25"/>
      <c r="J4491" s="25"/>
      <c r="K4491" s="25"/>
      <c r="L4491" s="25"/>
      <c r="M4491" s="25"/>
      <c r="N4491" s="25"/>
      <c r="O4491" s="25"/>
    </row>
    <row r="4492" spans="9:15" s="167" customFormat="1" ht="15" customHeight="1" x14ac:dyDescent="0.25">
      <c r="I4492" s="25"/>
      <c r="J4492" s="25"/>
      <c r="K4492" s="25"/>
      <c r="L4492" s="25"/>
      <c r="M4492" s="25"/>
      <c r="N4492" s="25"/>
      <c r="O4492" s="25"/>
    </row>
    <row r="4493" spans="9:15" s="167" customFormat="1" ht="15" customHeight="1" x14ac:dyDescent="0.25">
      <c r="I4493" s="25"/>
      <c r="J4493" s="25"/>
      <c r="K4493" s="25"/>
      <c r="L4493" s="25"/>
      <c r="M4493" s="25"/>
      <c r="N4493" s="25"/>
      <c r="O4493" s="25"/>
    </row>
    <row r="4494" spans="9:15" s="167" customFormat="1" ht="15" customHeight="1" x14ac:dyDescent="0.25">
      <c r="I4494" s="25"/>
      <c r="J4494" s="25"/>
      <c r="K4494" s="25"/>
      <c r="L4494" s="25"/>
      <c r="M4494" s="25"/>
      <c r="N4494" s="25"/>
      <c r="O4494" s="25"/>
    </row>
    <row r="4495" spans="9:15" s="167" customFormat="1" ht="15" customHeight="1" x14ac:dyDescent="0.25">
      <c r="I4495" s="25"/>
      <c r="J4495" s="25"/>
      <c r="K4495" s="25"/>
      <c r="L4495" s="25"/>
      <c r="M4495" s="25"/>
      <c r="N4495" s="25"/>
      <c r="O4495" s="25"/>
    </row>
    <row r="4496" spans="9:15" s="167" customFormat="1" ht="15" customHeight="1" x14ac:dyDescent="0.25">
      <c r="I4496" s="25"/>
      <c r="J4496" s="25"/>
      <c r="K4496" s="25"/>
      <c r="L4496" s="25"/>
      <c r="M4496" s="25"/>
      <c r="N4496" s="25"/>
      <c r="O4496" s="25"/>
    </row>
    <row r="4497" spans="9:15" s="167" customFormat="1" ht="15" customHeight="1" x14ac:dyDescent="0.25">
      <c r="I4497" s="25"/>
      <c r="J4497" s="25"/>
      <c r="K4497" s="25"/>
      <c r="L4497" s="25"/>
      <c r="M4497" s="25"/>
      <c r="N4497" s="25"/>
      <c r="O4497" s="25"/>
    </row>
    <row r="4498" spans="9:15" s="167" customFormat="1" ht="15" customHeight="1" x14ac:dyDescent="0.25">
      <c r="I4498" s="25"/>
      <c r="J4498" s="25"/>
      <c r="K4498" s="25"/>
      <c r="L4498" s="25"/>
      <c r="M4498" s="25"/>
      <c r="N4498" s="25"/>
      <c r="O4498" s="25"/>
    </row>
    <row r="4499" spans="9:15" s="167" customFormat="1" ht="15" customHeight="1" x14ac:dyDescent="0.25">
      <c r="I4499" s="25"/>
      <c r="J4499" s="25"/>
      <c r="K4499" s="25"/>
      <c r="L4499" s="25"/>
      <c r="M4499" s="25"/>
      <c r="N4499" s="25"/>
      <c r="O4499" s="25"/>
    </row>
    <row r="4500" spans="9:15" s="167" customFormat="1" ht="15" customHeight="1" x14ac:dyDescent="0.25">
      <c r="I4500" s="25"/>
      <c r="J4500" s="25"/>
      <c r="K4500" s="25"/>
      <c r="L4500" s="25"/>
      <c r="M4500" s="25"/>
      <c r="N4500" s="25"/>
      <c r="O4500" s="25"/>
    </row>
    <row r="4501" spans="9:15" s="167" customFormat="1" ht="15" customHeight="1" x14ac:dyDescent="0.25">
      <c r="I4501" s="25"/>
      <c r="J4501" s="25"/>
      <c r="K4501" s="25"/>
      <c r="L4501" s="25"/>
      <c r="M4501" s="25"/>
      <c r="N4501" s="25"/>
      <c r="O4501" s="25"/>
    </row>
    <row r="4502" spans="9:15" s="167" customFormat="1" ht="15" customHeight="1" x14ac:dyDescent="0.25">
      <c r="I4502" s="25"/>
      <c r="J4502" s="25"/>
      <c r="K4502" s="25"/>
      <c r="L4502" s="25"/>
      <c r="M4502" s="25"/>
      <c r="N4502" s="25"/>
      <c r="O4502" s="25"/>
    </row>
    <row r="4503" spans="9:15" s="167" customFormat="1" ht="15" customHeight="1" x14ac:dyDescent="0.25">
      <c r="I4503" s="25"/>
      <c r="J4503" s="25"/>
      <c r="K4503" s="25"/>
      <c r="L4503" s="25"/>
      <c r="M4503" s="25"/>
      <c r="N4503" s="25"/>
      <c r="O4503" s="25"/>
    </row>
    <row r="4504" spans="9:15" s="167" customFormat="1" ht="15" customHeight="1" x14ac:dyDescent="0.25">
      <c r="I4504" s="25"/>
      <c r="J4504" s="25"/>
      <c r="K4504" s="25"/>
      <c r="L4504" s="25"/>
      <c r="M4504" s="25"/>
      <c r="N4504" s="25"/>
      <c r="O4504" s="25"/>
    </row>
    <row r="4505" spans="9:15" s="167" customFormat="1" ht="15" customHeight="1" x14ac:dyDescent="0.25">
      <c r="I4505" s="25"/>
      <c r="J4505" s="25"/>
      <c r="K4505" s="25"/>
      <c r="L4505" s="25"/>
      <c r="M4505" s="25"/>
      <c r="N4505" s="25"/>
      <c r="O4505" s="25"/>
    </row>
    <row r="4506" spans="9:15" s="167" customFormat="1" ht="15" customHeight="1" x14ac:dyDescent="0.25">
      <c r="I4506" s="25"/>
      <c r="J4506" s="25"/>
      <c r="K4506" s="25"/>
      <c r="L4506" s="25"/>
      <c r="M4506" s="25"/>
      <c r="N4506" s="25"/>
      <c r="O4506" s="25"/>
    </row>
    <row r="4507" spans="9:15" s="167" customFormat="1" ht="15" customHeight="1" x14ac:dyDescent="0.25">
      <c r="I4507" s="25"/>
      <c r="J4507" s="25"/>
      <c r="K4507" s="25"/>
      <c r="L4507" s="25"/>
      <c r="M4507" s="25"/>
      <c r="N4507" s="25"/>
      <c r="O4507" s="25"/>
    </row>
    <row r="4508" spans="9:15" s="167" customFormat="1" ht="15" customHeight="1" x14ac:dyDescent="0.25">
      <c r="I4508" s="25"/>
      <c r="J4508" s="25"/>
      <c r="K4508" s="25"/>
      <c r="L4508" s="25"/>
      <c r="M4508" s="25"/>
      <c r="N4508" s="25"/>
      <c r="O4508" s="25"/>
    </row>
    <row r="4509" spans="9:15" s="167" customFormat="1" ht="15" customHeight="1" x14ac:dyDescent="0.25">
      <c r="I4509" s="25"/>
      <c r="J4509" s="25"/>
      <c r="K4509" s="25"/>
      <c r="L4509" s="25"/>
      <c r="M4509" s="25"/>
      <c r="N4509" s="25"/>
      <c r="O4509" s="25"/>
    </row>
    <row r="4510" spans="9:15" s="167" customFormat="1" ht="15" customHeight="1" x14ac:dyDescent="0.25">
      <c r="I4510" s="25"/>
      <c r="J4510" s="25"/>
      <c r="K4510" s="25"/>
      <c r="L4510" s="25"/>
      <c r="M4510" s="25"/>
      <c r="N4510" s="25"/>
      <c r="O4510" s="25"/>
    </row>
    <row r="4511" spans="9:15" s="167" customFormat="1" ht="15" customHeight="1" x14ac:dyDescent="0.25">
      <c r="I4511" s="25"/>
      <c r="J4511" s="25"/>
      <c r="K4511" s="25"/>
      <c r="L4511" s="25"/>
      <c r="M4511" s="25"/>
      <c r="N4511" s="25"/>
      <c r="O4511" s="25"/>
    </row>
    <row r="4512" spans="9:15" s="167" customFormat="1" ht="15" customHeight="1" x14ac:dyDescent="0.25">
      <c r="I4512" s="25"/>
      <c r="J4512" s="25"/>
      <c r="K4512" s="25"/>
      <c r="L4512" s="25"/>
      <c r="M4512" s="25"/>
      <c r="N4512" s="25"/>
      <c r="O4512" s="25"/>
    </row>
    <row r="4513" spans="9:15" s="167" customFormat="1" ht="15" customHeight="1" x14ac:dyDescent="0.25">
      <c r="I4513" s="25"/>
      <c r="J4513" s="25"/>
      <c r="K4513" s="25"/>
      <c r="L4513" s="25"/>
      <c r="M4513" s="25"/>
      <c r="N4513" s="25"/>
      <c r="O4513" s="25"/>
    </row>
    <row r="4514" spans="9:15" s="167" customFormat="1" ht="15" customHeight="1" x14ac:dyDescent="0.25">
      <c r="I4514" s="25"/>
      <c r="J4514" s="25"/>
      <c r="K4514" s="25"/>
      <c r="L4514" s="25"/>
      <c r="M4514" s="25"/>
      <c r="N4514" s="25"/>
      <c r="O4514" s="25"/>
    </row>
    <row r="4515" spans="9:15" s="167" customFormat="1" ht="15" customHeight="1" x14ac:dyDescent="0.25">
      <c r="I4515" s="25"/>
      <c r="J4515" s="25"/>
      <c r="K4515" s="25"/>
      <c r="L4515" s="25"/>
      <c r="M4515" s="25"/>
      <c r="N4515" s="25"/>
      <c r="O4515" s="25"/>
    </row>
    <row r="4516" spans="9:15" s="167" customFormat="1" ht="15" customHeight="1" x14ac:dyDescent="0.25">
      <c r="I4516" s="25"/>
      <c r="J4516" s="25"/>
      <c r="K4516" s="25"/>
      <c r="L4516" s="25"/>
      <c r="M4516" s="25"/>
      <c r="N4516" s="25"/>
      <c r="O4516" s="25"/>
    </row>
    <row r="4517" spans="9:15" s="167" customFormat="1" ht="15" customHeight="1" x14ac:dyDescent="0.25">
      <c r="I4517" s="25"/>
      <c r="J4517" s="25"/>
      <c r="K4517" s="25"/>
      <c r="L4517" s="25"/>
      <c r="M4517" s="25"/>
      <c r="N4517" s="25"/>
      <c r="O4517" s="25"/>
    </row>
    <row r="4518" spans="9:15" s="167" customFormat="1" ht="15" customHeight="1" x14ac:dyDescent="0.25">
      <c r="I4518" s="25"/>
      <c r="J4518" s="25"/>
      <c r="K4518" s="25"/>
      <c r="L4518" s="25"/>
      <c r="M4518" s="25"/>
      <c r="N4518" s="25"/>
      <c r="O4518" s="25"/>
    </row>
    <row r="4519" spans="9:15" s="167" customFormat="1" ht="15" customHeight="1" x14ac:dyDescent="0.25">
      <c r="I4519" s="25"/>
      <c r="J4519" s="25"/>
      <c r="K4519" s="25"/>
      <c r="L4519" s="25"/>
      <c r="M4519" s="25"/>
      <c r="N4519" s="25"/>
      <c r="O4519" s="25"/>
    </row>
    <row r="4520" spans="9:15" s="167" customFormat="1" ht="15" customHeight="1" x14ac:dyDescent="0.25">
      <c r="I4520" s="25"/>
      <c r="J4520" s="25"/>
      <c r="K4520" s="25"/>
      <c r="L4520" s="25"/>
      <c r="M4520" s="25"/>
      <c r="N4520" s="25"/>
      <c r="O4520" s="25"/>
    </row>
    <row r="4521" spans="9:15" s="167" customFormat="1" ht="15" customHeight="1" x14ac:dyDescent="0.25">
      <c r="I4521" s="25"/>
      <c r="J4521" s="25"/>
      <c r="K4521" s="25"/>
      <c r="L4521" s="25"/>
      <c r="M4521" s="25"/>
      <c r="N4521" s="25"/>
      <c r="O4521" s="25"/>
    </row>
    <row r="4522" spans="9:15" s="167" customFormat="1" ht="15" customHeight="1" x14ac:dyDescent="0.25">
      <c r="I4522" s="25"/>
      <c r="J4522" s="25"/>
      <c r="K4522" s="25"/>
      <c r="L4522" s="25"/>
      <c r="M4522" s="25"/>
      <c r="N4522" s="25"/>
      <c r="O4522" s="25"/>
    </row>
    <row r="4523" spans="9:15" s="167" customFormat="1" ht="15" customHeight="1" x14ac:dyDescent="0.25">
      <c r="I4523" s="25"/>
      <c r="J4523" s="25"/>
      <c r="K4523" s="25"/>
      <c r="L4523" s="25"/>
      <c r="M4523" s="25"/>
      <c r="N4523" s="25"/>
      <c r="O4523" s="25"/>
    </row>
    <row r="4524" spans="9:15" s="167" customFormat="1" ht="15" customHeight="1" x14ac:dyDescent="0.25">
      <c r="I4524" s="25"/>
      <c r="J4524" s="25"/>
      <c r="K4524" s="25"/>
      <c r="L4524" s="25"/>
      <c r="M4524" s="25"/>
      <c r="N4524" s="25"/>
      <c r="O4524" s="25"/>
    </row>
    <row r="4525" spans="9:15" s="167" customFormat="1" ht="15" customHeight="1" x14ac:dyDescent="0.25">
      <c r="I4525" s="25"/>
      <c r="J4525" s="25"/>
      <c r="K4525" s="25"/>
      <c r="L4525" s="25"/>
      <c r="M4525" s="25"/>
      <c r="N4525" s="25"/>
      <c r="O4525" s="25"/>
    </row>
    <row r="4526" spans="9:15" s="167" customFormat="1" ht="15" customHeight="1" x14ac:dyDescent="0.25">
      <c r="I4526" s="25"/>
      <c r="J4526" s="25"/>
      <c r="K4526" s="25"/>
      <c r="L4526" s="25"/>
      <c r="M4526" s="25"/>
      <c r="N4526" s="25"/>
      <c r="O4526" s="25"/>
    </row>
    <row r="4527" spans="9:15" s="167" customFormat="1" ht="15" customHeight="1" x14ac:dyDescent="0.25">
      <c r="I4527" s="25"/>
      <c r="J4527" s="25"/>
      <c r="K4527" s="25"/>
      <c r="L4527" s="25"/>
      <c r="M4527" s="25"/>
      <c r="N4527" s="25"/>
      <c r="O4527" s="25"/>
    </row>
    <row r="4528" spans="9:15" s="167" customFormat="1" ht="15" customHeight="1" x14ac:dyDescent="0.25">
      <c r="I4528" s="25"/>
      <c r="J4528" s="25"/>
      <c r="K4528" s="25"/>
      <c r="L4528" s="25"/>
      <c r="M4528" s="25"/>
      <c r="N4528" s="25"/>
      <c r="O4528" s="25"/>
    </row>
    <row r="4529" spans="9:15" s="167" customFormat="1" ht="15" customHeight="1" x14ac:dyDescent="0.25">
      <c r="I4529" s="25"/>
      <c r="J4529" s="25"/>
      <c r="K4529" s="25"/>
      <c r="L4529" s="25"/>
      <c r="M4529" s="25"/>
      <c r="N4529" s="25"/>
      <c r="O4529" s="25"/>
    </row>
    <row r="4530" spans="9:15" s="167" customFormat="1" ht="15" customHeight="1" x14ac:dyDescent="0.25">
      <c r="I4530" s="25"/>
      <c r="J4530" s="25"/>
      <c r="K4530" s="25"/>
      <c r="L4530" s="25"/>
      <c r="M4530" s="25"/>
      <c r="N4530" s="25"/>
      <c r="O4530" s="25"/>
    </row>
    <row r="4531" spans="9:15" s="167" customFormat="1" ht="15" customHeight="1" x14ac:dyDescent="0.25">
      <c r="I4531" s="25"/>
      <c r="J4531" s="25"/>
      <c r="K4531" s="25"/>
      <c r="L4531" s="25"/>
      <c r="M4531" s="25"/>
      <c r="N4531" s="25"/>
      <c r="O4531" s="25"/>
    </row>
    <row r="4532" spans="9:15" s="167" customFormat="1" ht="15" customHeight="1" x14ac:dyDescent="0.25">
      <c r="I4532" s="25"/>
      <c r="J4532" s="25"/>
      <c r="K4532" s="25"/>
      <c r="L4532" s="25"/>
      <c r="M4532" s="25"/>
      <c r="N4532" s="25"/>
      <c r="O4532" s="25"/>
    </row>
    <row r="4533" spans="9:15" s="167" customFormat="1" ht="15" customHeight="1" x14ac:dyDescent="0.25">
      <c r="I4533" s="25"/>
      <c r="J4533" s="25"/>
      <c r="K4533" s="25"/>
      <c r="L4533" s="25"/>
      <c r="M4533" s="25"/>
      <c r="N4533" s="25"/>
      <c r="O4533" s="25"/>
    </row>
    <row r="4534" spans="9:15" s="167" customFormat="1" ht="15" customHeight="1" x14ac:dyDescent="0.25">
      <c r="I4534" s="25"/>
      <c r="J4534" s="25"/>
      <c r="K4534" s="25"/>
      <c r="L4534" s="25"/>
      <c r="M4534" s="25"/>
      <c r="N4534" s="25"/>
      <c r="O4534" s="25"/>
    </row>
    <row r="4535" spans="9:15" s="167" customFormat="1" ht="15" customHeight="1" x14ac:dyDescent="0.25">
      <c r="I4535" s="25"/>
      <c r="J4535" s="25"/>
      <c r="K4535" s="25"/>
      <c r="L4535" s="25"/>
      <c r="M4535" s="25"/>
      <c r="N4535" s="25"/>
      <c r="O4535" s="25"/>
    </row>
    <row r="4536" spans="9:15" s="167" customFormat="1" ht="15" customHeight="1" x14ac:dyDescent="0.25">
      <c r="I4536" s="25"/>
      <c r="J4536" s="25"/>
      <c r="K4536" s="25"/>
      <c r="L4536" s="25"/>
      <c r="M4536" s="25"/>
      <c r="N4536" s="25"/>
      <c r="O4536" s="25"/>
    </row>
    <row r="4537" spans="9:15" s="167" customFormat="1" ht="15" customHeight="1" x14ac:dyDescent="0.25">
      <c r="I4537" s="25"/>
      <c r="J4537" s="25"/>
      <c r="K4537" s="25"/>
      <c r="L4537" s="25"/>
      <c r="M4537" s="25"/>
      <c r="N4537" s="25"/>
      <c r="O4537" s="25"/>
    </row>
    <row r="4538" spans="9:15" s="167" customFormat="1" ht="15" customHeight="1" x14ac:dyDescent="0.25">
      <c r="I4538" s="25"/>
      <c r="J4538" s="25"/>
      <c r="K4538" s="25"/>
      <c r="L4538" s="25"/>
      <c r="M4538" s="25"/>
      <c r="N4538" s="25"/>
      <c r="O4538" s="25"/>
    </row>
    <row r="4539" spans="9:15" s="167" customFormat="1" ht="15" customHeight="1" x14ac:dyDescent="0.25">
      <c r="I4539" s="25"/>
      <c r="J4539" s="25"/>
      <c r="K4539" s="25"/>
      <c r="L4539" s="25"/>
      <c r="M4539" s="25"/>
      <c r="N4539" s="25"/>
      <c r="O4539" s="25"/>
    </row>
    <row r="4540" spans="9:15" s="167" customFormat="1" ht="15" customHeight="1" x14ac:dyDescent="0.25">
      <c r="I4540" s="25"/>
      <c r="J4540" s="25"/>
      <c r="K4540" s="25"/>
      <c r="L4540" s="25"/>
      <c r="M4540" s="25"/>
      <c r="N4540" s="25"/>
      <c r="O4540" s="25"/>
    </row>
    <row r="4541" spans="9:15" s="167" customFormat="1" ht="15" customHeight="1" x14ac:dyDescent="0.25">
      <c r="I4541" s="25"/>
      <c r="J4541" s="25"/>
      <c r="K4541" s="25"/>
      <c r="L4541" s="25"/>
      <c r="M4541" s="25"/>
      <c r="N4541" s="25"/>
      <c r="O4541" s="25"/>
    </row>
    <row r="4542" spans="9:15" s="167" customFormat="1" ht="15" customHeight="1" x14ac:dyDescent="0.25">
      <c r="I4542" s="25"/>
      <c r="J4542" s="25"/>
      <c r="K4542" s="25"/>
      <c r="L4542" s="25"/>
      <c r="M4542" s="25"/>
      <c r="N4542" s="25"/>
      <c r="O4542" s="25"/>
    </row>
    <row r="4543" spans="9:15" s="167" customFormat="1" ht="15" customHeight="1" x14ac:dyDescent="0.25">
      <c r="I4543" s="25"/>
      <c r="J4543" s="25"/>
      <c r="K4543" s="25"/>
      <c r="L4543" s="25"/>
      <c r="M4543" s="25"/>
      <c r="N4543" s="25"/>
      <c r="O4543" s="25"/>
    </row>
    <row r="4544" spans="9:15" s="167" customFormat="1" ht="15" customHeight="1" x14ac:dyDescent="0.25">
      <c r="I4544" s="25"/>
      <c r="J4544" s="25"/>
      <c r="K4544" s="25"/>
      <c r="L4544" s="25"/>
      <c r="M4544" s="25"/>
      <c r="N4544" s="25"/>
      <c r="O4544" s="25"/>
    </row>
    <row r="4545" spans="9:15" s="167" customFormat="1" ht="15" customHeight="1" x14ac:dyDescent="0.25">
      <c r="I4545" s="25"/>
      <c r="J4545" s="25"/>
      <c r="K4545" s="25"/>
      <c r="L4545" s="25"/>
      <c r="M4545" s="25"/>
      <c r="N4545" s="25"/>
      <c r="O4545" s="25"/>
    </row>
    <row r="4546" spans="9:15" s="167" customFormat="1" ht="15" customHeight="1" x14ac:dyDescent="0.25">
      <c r="I4546" s="25"/>
      <c r="J4546" s="25"/>
      <c r="K4546" s="25"/>
      <c r="L4546" s="25"/>
      <c r="M4546" s="25"/>
      <c r="N4546" s="25"/>
      <c r="O4546" s="25"/>
    </row>
    <row r="4547" spans="9:15" s="167" customFormat="1" ht="15" customHeight="1" x14ac:dyDescent="0.25">
      <c r="I4547" s="25"/>
      <c r="J4547" s="25"/>
      <c r="K4547" s="25"/>
      <c r="L4547" s="25"/>
      <c r="M4547" s="25"/>
      <c r="N4547" s="25"/>
      <c r="O4547" s="25"/>
    </row>
    <row r="4548" spans="9:15" s="167" customFormat="1" ht="15" customHeight="1" x14ac:dyDescent="0.25">
      <c r="I4548" s="25"/>
      <c r="J4548" s="25"/>
      <c r="K4548" s="25"/>
      <c r="L4548" s="25"/>
      <c r="M4548" s="25"/>
      <c r="N4548" s="25"/>
      <c r="O4548" s="25"/>
    </row>
    <row r="4549" spans="9:15" s="167" customFormat="1" ht="15" customHeight="1" x14ac:dyDescent="0.25">
      <c r="I4549" s="25"/>
      <c r="J4549" s="25"/>
      <c r="K4549" s="25"/>
      <c r="L4549" s="25"/>
      <c r="M4549" s="25"/>
      <c r="N4549" s="25"/>
      <c r="O4549" s="25"/>
    </row>
    <row r="4550" spans="9:15" s="167" customFormat="1" ht="15" customHeight="1" x14ac:dyDescent="0.25">
      <c r="I4550" s="25"/>
      <c r="J4550" s="25"/>
      <c r="K4550" s="25"/>
      <c r="L4550" s="25"/>
      <c r="M4550" s="25"/>
      <c r="N4550" s="25"/>
      <c r="O4550" s="25"/>
    </row>
    <row r="4551" spans="9:15" s="167" customFormat="1" ht="15" customHeight="1" x14ac:dyDescent="0.25">
      <c r="I4551" s="25"/>
      <c r="J4551" s="25"/>
      <c r="K4551" s="25"/>
      <c r="L4551" s="25"/>
      <c r="M4551" s="25"/>
      <c r="N4551" s="25"/>
      <c r="O4551" s="25"/>
    </row>
    <row r="4552" spans="9:15" s="167" customFormat="1" ht="15" customHeight="1" x14ac:dyDescent="0.25">
      <c r="I4552" s="25"/>
      <c r="J4552" s="25"/>
      <c r="K4552" s="25"/>
      <c r="L4552" s="25"/>
      <c r="M4552" s="25"/>
      <c r="N4552" s="25"/>
      <c r="O4552" s="25"/>
    </row>
    <row r="4553" spans="9:15" s="167" customFormat="1" ht="15" customHeight="1" x14ac:dyDescent="0.25">
      <c r="I4553" s="25"/>
      <c r="J4553" s="25"/>
      <c r="K4553" s="25"/>
      <c r="L4553" s="25"/>
      <c r="M4553" s="25"/>
      <c r="N4553" s="25"/>
      <c r="O4553" s="25"/>
    </row>
    <row r="4554" spans="9:15" s="167" customFormat="1" ht="15" customHeight="1" x14ac:dyDescent="0.25">
      <c r="I4554" s="25"/>
      <c r="J4554" s="25"/>
      <c r="K4554" s="25"/>
      <c r="L4554" s="25"/>
      <c r="M4554" s="25"/>
      <c r="N4554" s="25"/>
      <c r="O4554" s="25"/>
    </row>
    <row r="4555" spans="9:15" s="167" customFormat="1" ht="15" customHeight="1" x14ac:dyDescent="0.25">
      <c r="I4555" s="25"/>
      <c r="J4555" s="25"/>
      <c r="K4555" s="25"/>
      <c r="L4555" s="25"/>
      <c r="M4555" s="25"/>
      <c r="N4555" s="25"/>
      <c r="O4555" s="25"/>
    </row>
    <row r="4556" spans="9:15" s="167" customFormat="1" ht="15" customHeight="1" x14ac:dyDescent="0.25">
      <c r="I4556" s="25"/>
      <c r="J4556" s="25"/>
      <c r="K4556" s="25"/>
      <c r="L4556" s="25"/>
      <c r="M4556" s="25"/>
      <c r="N4556" s="25"/>
      <c r="O4556" s="25"/>
    </row>
    <row r="4557" spans="9:15" s="167" customFormat="1" ht="15" customHeight="1" x14ac:dyDescent="0.25">
      <c r="I4557" s="25"/>
      <c r="J4557" s="25"/>
      <c r="K4557" s="25"/>
      <c r="L4557" s="25"/>
      <c r="M4557" s="25"/>
      <c r="N4557" s="25"/>
      <c r="O4557" s="25"/>
    </row>
    <row r="4558" spans="9:15" s="167" customFormat="1" ht="15" customHeight="1" x14ac:dyDescent="0.25">
      <c r="I4558" s="25"/>
      <c r="J4558" s="25"/>
      <c r="K4558" s="25"/>
      <c r="L4558" s="25"/>
      <c r="M4558" s="25"/>
      <c r="N4558" s="25"/>
      <c r="O4558" s="25"/>
    </row>
    <row r="4559" spans="9:15" s="167" customFormat="1" ht="15" customHeight="1" x14ac:dyDescent="0.25">
      <c r="I4559" s="25"/>
      <c r="J4559" s="25"/>
      <c r="K4559" s="25"/>
      <c r="L4559" s="25"/>
      <c r="M4559" s="25"/>
      <c r="N4559" s="25"/>
      <c r="O4559" s="25"/>
    </row>
    <row r="4560" spans="9:15" s="167" customFormat="1" ht="15" customHeight="1" x14ac:dyDescent="0.25">
      <c r="I4560" s="25"/>
      <c r="J4560" s="25"/>
      <c r="K4560" s="25"/>
      <c r="L4560" s="25"/>
      <c r="M4560" s="25"/>
      <c r="N4560" s="25"/>
      <c r="O4560" s="25"/>
    </row>
    <row r="4561" spans="9:15" s="167" customFormat="1" ht="15" customHeight="1" x14ac:dyDescent="0.25">
      <c r="I4561" s="25"/>
      <c r="J4561" s="25"/>
      <c r="K4561" s="25"/>
      <c r="L4561" s="25"/>
      <c r="M4561" s="25"/>
      <c r="N4561" s="25"/>
      <c r="O4561" s="25"/>
    </row>
    <row r="4562" spans="9:15" s="167" customFormat="1" ht="15" customHeight="1" x14ac:dyDescent="0.25">
      <c r="I4562" s="25"/>
      <c r="J4562" s="25"/>
      <c r="K4562" s="25"/>
      <c r="L4562" s="25"/>
      <c r="M4562" s="25"/>
      <c r="N4562" s="25"/>
      <c r="O4562" s="25"/>
    </row>
    <row r="4563" spans="9:15" s="167" customFormat="1" ht="15" customHeight="1" x14ac:dyDescent="0.25">
      <c r="I4563" s="25"/>
      <c r="J4563" s="25"/>
      <c r="K4563" s="25"/>
      <c r="L4563" s="25"/>
      <c r="M4563" s="25"/>
      <c r="N4563" s="25"/>
      <c r="O4563" s="25"/>
    </row>
    <row r="4564" spans="9:15" s="167" customFormat="1" ht="15" customHeight="1" x14ac:dyDescent="0.25">
      <c r="I4564" s="25"/>
      <c r="J4564" s="25"/>
      <c r="K4564" s="25"/>
      <c r="L4564" s="25"/>
      <c r="M4564" s="25"/>
      <c r="N4564" s="25"/>
      <c r="O4564" s="25"/>
    </row>
    <row r="4565" spans="9:15" s="167" customFormat="1" ht="15" customHeight="1" x14ac:dyDescent="0.25">
      <c r="I4565" s="25"/>
      <c r="J4565" s="25"/>
      <c r="K4565" s="25"/>
      <c r="L4565" s="25"/>
      <c r="M4565" s="25"/>
      <c r="N4565" s="25"/>
      <c r="O4565" s="25"/>
    </row>
    <row r="4566" spans="9:15" s="167" customFormat="1" ht="15" customHeight="1" x14ac:dyDescent="0.25">
      <c r="I4566" s="25"/>
      <c r="J4566" s="25"/>
      <c r="K4566" s="25"/>
      <c r="L4566" s="25"/>
      <c r="M4566" s="25"/>
      <c r="N4566" s="25"/>
      <c r="O4566" s="25"/>
    </row>
    <row r="4567" spans="9:15" s="167" customFormat="1" ht="15" customHeight="1" x14ac:dyDescent="0.25">
      <c r="I4567" s="25"/>
      <c r="J4567" s="25"/>
      <c r="K4567" s="25"/>
      <c r="L4567" s="25"/>
      <c r="M4567" s="25"/>
      <c r="N4567" s="25"/>
      <c r="O4567" s="25"/>
    </row>
    <row r="4568" spans="9:15" s="167" customFormat="1" ht="15" customHeight="1" x14ac:dyDescent="0.25">
      <c r="I4568" s="25"/>
      <c r="J4568" s="25"/>
      <c r="K4568" s="25"/>
      <c r="L4568" s="25"/>
      <c r="M4568" s="25"/>
      <c r="N4568" s="25"/>
      <c r="O4568" s="25"/>
    </row>
    <row r="4569" spans="9:15" s="167" customFormat="1" ht="15" customHeight="1" x14ac:dyDescent="0.25">
      <c r="I4569" s="25"/>
      <c r="J4569" s="25"/>
      <c r="K4569" s="25"/>
      <c r="L4569" s="25"/>
      <c r="M4569" s="25"/>
      <c r="N4569" s="25"/>
      <c r="O4569" s="25"/>
    </row>
    <row r="4570" spans="9:15" s="167" customFormat="1" ht="15" customHeight="1" x14ac:dyDescent="0.25">
      <c r="I4570" s="25"/>
      <c r="J4570" s="25"/>
      <c r="K4570" s="25"/>
      <c r="L4570" s="25"/>
      <c r="M4570" s="25"/>
      <c r="N4570" s="25"/>
      <c r="O4570" s="25"/>
    </row>
    <row r="4571" spans="9:15" s="167" customFormat="1" ht="15" customHeight="1" x14ac:dyDescent="0.25">
      <c r="I4571" s="25"/>
      <c r="J4571" s="25"/>
      <c r="K4571" s="25"/>
      <c r="L4571" s="25"/>
      <c r="M4571" s="25"/>
      <c r="N4571" s="25"/>
      <c r="O4571" s="25"/>
    </row>
    <row r="4572" spans="9:15" s="167" customFormat="1" ht="15" customHeight="1" x14ac:dyDescent="0.25">
      <c r="I4572" s="25"/>
      <c r="J4572" s="25"/>
      <c r="K4572" s="25"/>
      <c r="L4572" s="25"/>
      <c r="M4572" s="25"/>
      <c r="N4572" s="25"/>
      <c r="O4572" s="25"/>
    </row>
    <row r="4573" spans="9:15" s="167" customFormat="1" ht="15" customHeight="1" x14ac:dyDescent="0.25">
      <c r="I4573" s="25"/>
      <c r="J4573" s="25"/>
      <c r="K4573" s="25"/>
      <c r="L4573" s="25"/>
      <c r="M4573" s="25"/>
      <c r="N4573" s="25"/>
      <c r="O4573" s="25"/>
    </row>
    <row r="4574" spans="9:15" s="167" customFormat="1" ht="15" customHeight="1" x14ac:dyDescent="0.25">
      <c r="I4574" s="25"/>
      <c r="J4574" s="25"/>
      <c r="K4574" s="25"/>
      <c r="L4574" s="25"/>
      <c r="M4574" s="25"/>
      <c r="N4574" s="25"/>
      <c r="O4574" s="25"/>
    </row>
    <row r="4575" spans="9:15" s="167" customFormat="1" ht="15" customHeight="1" x14ac:dyDescent="0.25">
      <c r="I4575" s="25"/>
      <c r="J4575" s="25"/>
      <c r="K4575" s="25"/>
      <c r="L4575" s="25"/>
      <c r="M4575" s="25"/>
      <c r="N4575" s="25"/>
      <c r="O4575" s="25"/>
    </row>
    <row r="4576" spans="9:15" s="167" customFormat="1" ht="15" customHeight="1" x14ac:dyDescent="0.25">
      <c r="I4576" s="25"/>
      <c r="J4576" s="25"/>
      <c r="K4576" s="25"/>
      <c r="L4576" s="25"/>
      <c r="M4576" s="25"/>
      <c r="N4576" s="25"/>
      <c r="O4576" s="25"/>
    </row>
    <row r="4577" spans="9:15" s="167" customFormat="1" ht="15" customHeight="1" x14ac:dyDescent="0.25">
      <c r="I4577" s="25"/>
      <c r="J4577" s="25"/>
      <c r="K4577" s="25"/>
      <c r="L4577" s="25"/>
      <c r="M4577" s="25"/>
      <c r="N4577" s="25"/>
      <c r="O4577" s="25"/>
    </row>
    <row r="4578" spans="9:15" s="167" customFormat="1" ht="15" customHeight="1" x14ac:dyDescent="0.25">
      <c r="I4578" s="25"/>
      <c r="J4578" s="25"/>
      <c r="K4578" s="25"/>
      <c r="L4578" s="25"/>
      <c r="M4578" s="25"/>
      <c r="N4578" s="25"/>
      <c r="O4578" s="25"/>
    </row>
    <row r="4579" spans="9:15" s="167" customFormat="1" ht="15" customHeight="1" x14ac:dyDescent="0.25">
      <c r="I4579" s="25"/>
      <c r="J4579" s="25"/>
      <c r="K4579" s="25"/>
      <c r="L4579" s="25"/>
      <c r="M4579" s="25"/>
      <c r="N4579" s="25"/>
      <c r="O4579" s="25"/>
    </row>
    <row r="4580" spans="9:15" s="167" customFormat="1" ht="15" customHeight="1" x14ac:dyDescent="0.25">
      <c r="I4580" s="25"/>
      <c r="J4580" s="25"/>
      <c r="K4580" s="25"/>
      <c r="L4580" s="25"/>
      <c r="M4580" s="25"/>
      <c r="N4580" s="25"/>
      <c r="O4580" s="25"/>
    </row>
    <row r="4581" spans="9:15" s="167" customFormat="1" ht="15" customHeight="1" x14ac:dyDescent="0.25">
      <c r="I4581" s="25"/>
      <c r="J4581" s="25"/>
      <c r="K4581" s="25"/>
      <c r="L4581" s="25"/>
      <c r="M4581" s="25"/>
      <c r="N4581" s="25"/>
      <c r="O4581" s="25"/>
    </row>
    <row r="4582" spans="9:15" s="167" customFormat="1" ht="15" customHeight="1" x14ac:dyDescent="0.25">
      <c r="I4582" s="25"/>
      <c r="J4582" s="25"/>
      <c r="K4582" s="25"/>
      <c r="L4582" s="25"/>
      <c r="M4582" s="25"/>
      <c r="N4582" s="25"/>
      <c r="O4582" s="25"/>
    </row>
    <row r="4583" spans="9:15" s="167" customFormat="1" ht="15" customHeight="1" x14ac:dyDescent="0.25">
      <c r="I4583" s="25"/>
      <c r="J4583" s="25"/>
      <c r="K4583" s="25"/>
      <c r="L4583" s="25"/>
      <c r="M4583" s="25"/>
      <c r="N4583" s="25"/>
      <c r="O4583" s="25"/>
    </row>
    <row r="4584" spans="9:15" s="167" customFormat="1" ht="15" customHeight="1" x14ac:dyDescent="0.25">
      <c r="I4584" s="25"/>
      <c r="J4584" s="25"/>
      <c r="K4584" s="25"/>
      <c r="L4584" s="25"/>
      <c r="M4584" s="25"/>
      <c r="N4584" s="25"/>
      <c r="O4584" s="25"/>
    </row>
    <row r="4585" spans="9:15" s="167" customFormat="1" ht="15" customHeight="1" x14ac:dyDescent="0.25">
      <c r="I4585" s="25"/>
      <c r="J4585" s="25"/>
      <c r="K4585" s="25"/>
      <c r="L4585" s="25"/>
      <c r="M4585" s="25"/>
      <c r="N4585" s="25"/>
      <c r="O4585" s="25"/>
    </row>
    <row r="4586" spans="9:15" s="167" customFormat="1" ht="15" customHeight="1" x14ac:dyDescent="0.25">
      <c r="I4586" s="25"/>
      <c r="J4586" s="25"/>
      <c r="K4586" s="25"/>
      <c r="L4586" s="25"/>
      <c r="M4586" s="25"/>
      <c r="N4586" s="25"/>
      <c r="O4586" s="25"/>
    </row>
    <row r="4587" spans="9:15" s="167" customFormat="1" ht="15" customHeight="1" x14ac:dyDescent="0.25">
      <c r="I4587" s="25"/>
      <c r="J4587" s="25"/>
      <c r="K4587" s="25"/>
      <c r="L4587" s="25"/>
      <c r="M4587" s="25"/>
      <c r="N4587" s="25"/>
      <c r="O4587" s="25"/>
    </row>
    <row r="4588" spans="9:15" s="167" customFormat="1" ht="15" customHeight="1" x14ac:dyDescent="0.25">
      <c r="I4588" s="25"/>
      <c r="J4588" s="25"/>
      <c r="K4588" s="25"/>
      <c r="L4588" s="25"/>
      <c r="M4588" s="25"/>
      <c r="N4588" s="25"/>
      <c r="O4588" s="25"/>
    </row>
    <row r="4589" spans="9:15" s="167" customFormat="1" ht="15" customHeight="1" x14ac:dyDescent="0.25">
      <c r="I4589" s="25"/>
      <c r="J4589" s="25"/>
      <c r="K4589" s="25"/>
      <c r="L4589" s="25"/>
      <c r="M4589" s="25"/>
      <c r="N4589" s="25"/>
      <c r="O4589" s="25"/>
    </row>
    <row r="4590" spans="9:15" s="167" customFormat="1" ht="15" customHeight="1" x14ac:dyDescent="0.25">
      <c r="I4590" s="25"/>
      <c r="J4590" s="25"/>
      <c r="K4590" s="25"/>
      <c r="L4590" s="25"/>
      <c r="M4590" s="25"/>
      <c r="N4590" s="25"/>
      <c r="O4590" s="25"/>
    </row>
    <row r="4591" spans="9:15" s="167" customFormat="1" ht="15" customHeight="1" x14ac:dyDescent="0.25">
      <c r="I4591" s="25"/>
      <c r="J4591" s="25"/>
      <c r="K4591" s="25"/>
      <c r="L4591" s="25"/>
      <c r="M4591" s="25"/>
      <c r="N4591" s="25"/>
      <c r="O4591" s="25"/>
    </row>
    <row r="4592" spans="9:15" s="167" customFormat="1" ht="15" customHeight="1" x14ac:dyDescent="0.25">
      <c r="I4592" s="25"/>
      <c r="J4592" s="25"/>
      <c r="K4592" s="25"/>
      <c r="L4592" s="25"/>
      <c r="M4592" s="25"/>
      <c r="N4592" s="25"/>
      <c r="O4592" s="25"/>
    </row>
    <row r="4593" spans="9:15" s="167" customFormat="1" ht="15" customHeight="1" x14ac:dyDescent="0.25">
      <c r="I4593" s="25"/>
      <c r="J4593" s="25"/>
      <c r="K4593" s="25"/>
      <c r="L4593" s="25"/>
      <c r="M4593" s="25"/>
      <c r="N4593" s="25"/>
      <c r="O4593" s="25"/>
    </row>
    <row r="4594" spans="9:15" s="167" customFormat="1" ht="15" customHeight="1" x14ac:dyDescent="0.25">
      <c r="I4594" s="25"/>
      <c r="J4594" s="25"/>
      <c r="K4594" s="25"/>
      <c r="L4594" s="25"/>
      <c r="M4594" s="25"/>
      <c r="N4594" s="25"/>
      <c r="O4594" s="25"/>
    </row>
    <row r="4595" spans="9:15" s="167" customFormat="1" ht="15" customHeight="1" x14ac:dyDescent="0.25">
      <c r="I4595" s="25"/>
      <c r="J4595" s="25"/>
      <c r="K4595" s="25"/>
      <c r="L4595" s="25"/>
      <c r="M4595" s="25"/>
      <c r="N4595" s="25"/>
      <c r="O4595" s="25"/>
    </row>
    <row r="4596" spans="9:15" s="167" customFormat="1" ht="15" customHeight="1" x14ac:dyDescent="0.25">
      <c r="I4596" s="25"/>
      <c r="J4596" s="25"/>
      <c r="K4596" s="25"/>
      <c r="L4596" s="25"/>
      <c r="M4596" s="25"/>
      <c r="N4596" s="25"/>
      <c r="O4596" s="25"/>
    </row>
    <row r="4597" spans="9:15" s="167" customFormat="1" ht="15" customHeight="1" x14ac:dyDescent="0.25">
      <c r="I4597" s="25"/>
      <c r="J4597" s="25"/>
      <c r="K4597" s="25"/>
      <c r="L4597" s="25"/>
      <c r="M4597" s="25"/>
      <c r="N4597" s="25"/>
      <c r="O4597" s="25"/>
    </row>
    <row r="4598" spans="9:15" s="167" customFormat="1" ht="15" customHeight="1" x14ac:dyDescent="0.25">
      <c r="I4598" s="25"/>
      <c r="J4598" s="25"/>
      <c r="K4598" s="25"/>
      <c r="L4598" s="25"/>
      <c r="M4598" s="25"/>
      <c r="N4598" s="25"/>
      <c r="O4598" s="25"/>
    </row>
    <row r="4599" spans="9:15" s="167" customFormat="1" ht="15" customHeight="1" x14ac:dyDescent="0.25">
      <c r="I4599" s="25"/>
      <c r="J4599" s="25"/>
      <c r="K4599" s="25"/>
      <c r="L4599" s="25"/>
      <c r="M4599" s="25"/>
      <c r="N4599" s="25"/>
      <c r="O4599" s="25"/>
    </row>
    <row r="4600" spans="9:15" s="167" customFormat="1" ht="15" customHeight="1" x14ac:dyDescent="0.25">
      <c r="I4600" s="25"/>
      <c r="J4600" s="25"/>
      <c r="K4600" s="25"/>
      <c r="L4600" s="25"/>
      <c r="M4600" s="25"/>
      <c r="N4600" s="25"/>
      <c r="O4600" s="25"/>
    </row>
    <row r="4601" spans="9:15" s="167" customFormat="1" ht="15" customHeight="1" x14ac:dyDescent="0.25">
      <c r="I4601" s="25"/>
      <c r="J4601" s="25"/>
      <c r="K4601" s="25"/>
      <c r="L4601" s="25"/>
      <c r="M4601" s="25"/>
      <c r="N4601" s="25"/>
      <c r="O4601" s="25"/>
    </row>
    <row r="4602" spans="9:15" s="167" customFormat="1" ht="15" customHeight="1" x14ac:dyDescent="0.25">
      <c r="I4602" s="25"/>
      <c r="J4602" s="25"/>
      <c r="K4602" s="25"/>
      <c r="L4602" s="25"/>
      <c r="M4602" s="25"/>
      <c r="N4602" s="25"/>
      <c r="O4602" s="25"/>
    </row>
    <row r="4603" spans="9:15" s="167" customFormat="1" ht="15" customHeight="1" x14ac:dyDescent="0.25">
      <c r="I4603" s="25"/>
      <c r="J4603" s="25"/>
      <c r="K4603" s="25"/>
      <c r="L4603" s="25"/>
      <c r="M4603" s="25"/>
      <c r="N4603" s="25"/>
      <c r="O4603" s="25"/>
    </row>
    <row r="4604" spans="9:15" s="167" customFormat="1" ht="15" customHeight="1" x14ac:dyDescent="0.25">
      <c r="I4604" s="25"/>
      <c r="J4604" s="25"/>
      <c r="K4604" s="25"/>
      <c r="L4604" s="25"/>
      <c r="M4604" s="25"/>
      <c r="N4604" s="25"/>
      <c r="O4604" s="25"/>
    </row>
    <row r="4605" spans="9:15" s="167" customFormat="1" ht="15" customHeight="1" x14ac:dyDescent="0.25">
      <c r="I4605" s="25"/>
      <c r="J4605" s="25"/>
      <c r="K4605" s="25"/>
      <c r="L4605" s="25"/>
      <c r="M4605" s="25"/>
      <c r="N4605" s="25"/>
      <c r="O4605" s="25"/>
    </row>
    <row r="4606" spans="9:15" s="167" customFormat="1" ht="15" customHeight="1" x14ac:dyDescent="0.25">
      <c r="I4606" s="25"/>
      <c r="J4606" s="25"/>
      <c r="K4606" s="25"/>
      <c r="L4606" s="25"/>
      <c r="M4606" s="25"/>
      <c r="N4606" s="25"/>
      <c r="O4606" s="25"/>
    </row>
    <row r="4607" spans="9:15" s="167" customFormat="1" ht="15" customHeight="1" x14ac:dyDescent="0.25">
      <c r="I4607" s="25"/>
      <c r="J4607" s="25"/>
      <c r="K4607" s="25"/>
      <c r="L4607" s="25"/>
      <c r="M4607" s="25"/>
      <c r="N4607" s="25"/>
      <c r="O4607" s="25"/>
    </row>
    <row r="4608" spans="9:15" s="167" customFormat="1" ht="15" customHeight="1" x14ac:dyDescent="0.25">
      <c r="I4608" s="25"/>
      <c r="J4608" s="25"/>
      <c r="K4608" s="25"/>
      <c r="L4608" s="25"/>
      <c r="M4608" s="25"/>
      <c r="N4608" s="25"/>
      <c r="O4608" s="25"/>
    </row>
    <row r="4609" spans="9:15" s="167" customFormat="1" ht="15" customHeight="1" x14ac:dyDescent="0.25">
      <c r="I4609" s="25"/>
      <c r="J4609" s="25"/>
      <c r="K4609" s="25"/>
      <c r="L4609" s="25"/>
      <c r="M4609" s="25"/>
      <c r="N4609" s="25"/>
      <c r="O4609" s="25"/>
    </row>
    <row r="4610" spans="9:15" s="167" customFormat="1" ht="15" customHeight="1" x14ac:dyDescent="0.25">
      <c r="I4610" s="25"/>
      <c r="J4610" s="25"/>
      <c r="K4610" s="25"/>
      <c r="L4610" s="25"/>
      <c r="M4610" s="25"/>
      <c r="N4610" s="25"/>
      <c r="O4610" s="25"/>
    </row>
    <row r="4611" spans="9:15" s="167" customFormat="1" ht="15" customHeight="1" x14ac:dyDescent="0.25">
      <c r="I4611" s="25"/>
      <c r="J4611" s="25"/>
      <c r="K4611" s="25"/>
      <c r="L4611" s="25"/>
      <c r="M4611" s="25"/>
      <c r="N4611" s="25"/>
      <c r="O4611" s="25"/>
    </row>
    <row r="4612" spans="9:15" s="167" customFormat="1" ht="15" customHeight="1" x14ac:dyDescent="0.25">
      <c r="I4612" s="25"/>
      <c r="J4612" s="25"/>
      <c r="K4612" s="25"/>
      <c r="L4612" s="25"/>
      <c r="M4612" s="25"/>
      <c r="N4612" s="25"/>
      <c r="O4612" s="25"/>
    </row>
    <row r="4613" spans="9:15" s="167" customFormat="1" ht="15" customHeight="1" x14ac:dyDescent="0.25">
      <c r="I4613" s="25"/>
      <c r="J4613" s="25"/>
      <c r="K4613" s="25"/>
      <c r="L4613" s="25"/>
      <c r="M4613" s="25"/>
      <c r="N4613" s="25"/>
      <c r="O4613" s="25"/>
    </row>
    <row r="4614" spans="9:15" s="167" customFormat="1" ht="15" customHeight="1" x14ac:dyDescent="0.25">
      <c r="I4614" s="25"/>
      <c r="J4614" s="25"/>
      <c r="K4614" s="25"/>
      <c r="L4614" s="25"/>
      <c r="M4614" s="25"/>
      <c r="N4614" s="25"/>
      <c r="O4614" s="25"/>
    </row>
    <row r="4615" spans="9:15" s="167" customFormat="1" ht="15" customHeight="1" x14ac:dyDescent="0.25">
      <c r="I4615" s="25"/>
      <c r="J4615" s="25"/>
      <c r="K4615" s="25"/>
      <c r="L4615" s="25"/>
      <c r="M4615" s="25"/>
      <c r="N4615" s="25"/>
      <c r="O4615" s="25"/>
    </row>
    <row r="4616" spans="9:15" s="167" customFormat="1" ht="15" customHeight="1" x14ac:dyDescent="0.25">
      <c r="I4616" s="25"/>
      <c r="J4616" s="25"/>
      <c r="K4616" s="25"/>
      <c r="L4616" s="25"/>
      <c r="M4616" s="25"/>
      <c r="N4616" s="25"/>
      <c r="O4616" s="25"/>
    </row>
    <row r="4617" spans="9:15" s="167" customFormat="1" ht="15" customHeight="1" x14ac:dyDescent="0.25">
      <c r="I4617" s="25"/>
      <c r="J4617" s="25"/>
      <c r="K4617" s="25"/>
      <c r="L4617" s="25"/>
      <c r="M4617" s="25"/>
      <c r="N4617" s="25"/>
      <c r="O4617" s="25"/>
    </row>
    <row r="4618" spans="9:15" s="167" customFormat="1" ht="15" customHeight="1" x14ac:dyDescent="0.25">
      <c r="I4618" s="25"/>
      <c r="J4618" s="25"/>
      <c r="K4618" s="25"/>
      <c r="L4618" s="25"/>
      <c r="M4618" s="25"/>
      <c r="N4618" s="25"/>
      <c r="O4618" s="25"/>
    </row>
    <row r="4619" spans="9:15" s="167" customFormat="1" ht="15" customHeight="1" x14ac:dyDescent="0.25">
      <c r="I4619" s="25"/>
      <c r="J4619" s="25"/>
      <c r="K4619" s="25"/>
      <c r="L4619" s="25"/>
      <c r="M4619" s="25"/>
      <c r="N4619" s="25"/>
      <c r="O4619" s="25"/>
    </row>
    <row r="4620" spans="9:15" s="167" customFormat="1" ht="15" customHeight="1" x14ac:dyDescent="0.25">
      <c r="I4620" s="25"/>
      <c r="J4620" s="25"/>
      <c r="K4620" s="25"/>
      <c r="L4620" s="25"/>
      <c r="M4620" s="25"/>
      <c r="N4620" s="25"/>
      <c r="O4620" s="25"/>
    </row>
    <row r="4621" spans="9:15" s="167" customFormat="1" ht="15" customHeight="1" x14ac:dyDescent="0.25">
      <c r="I4621" s="25"/>
      <c r="J4621" s="25"/>
      <c r="K4621" s="25"/>
      <c r="L4621" s="25"/>
      <c r="M4621" s="25"/>
      <c r="N4621" s="25"/>
      <c r="O4621" s="25"/>
    </row>
    <row r="4622" spans="9:15" s="167" customFormat="1" ht="15" customHeight="1" x14ac:dyDescent="0.25">
      <c r="I4622" s="25"/>
      <c r="J4622" s="25"/>
      <c r="K4622" s="25"/>
      <c r="L4622" s="25"/>
      <c r="M4622" s="25"/>
      <c r="N4622" s="25"/>
      <c r="O4622" s="25"/>
    </row>
    <row r="4623" spans="9:15" s="167" customFormat="1" ht="15" customHeight="1" x14ac:dyDescent="0.25">
      <c r="I4623" s="25"/>
      <c r="J4623" s="25"/>
      <c r="K4623" s="25"/>
      <c r="L4623" s="25"/>
      <c r="M4623" s="25"/>
      <c r="N4623" s="25"/>
      <c r="O4623" s="25"/>
    </row>
    <row r="4624" spans="9:15" s="167" customFormat="1" ht="15" customHeight="1" x14ac:dyDescent="0.25">
      <c r="I4624" s="25"/>
      <c r="J4624" s="25"/>
      <c r="K4624" s="25"/>
      <c r="L4624" s="25"/>
      <c r="M4624" s="25"/>
      <c r="N4624" s="25"/>
      <c r="O4624" s="25"/>
    </row>
    <row r="4625" spans="9:15" s="167" customFormat="1" ht="15" customHeight="1" x14ac:dyDescent="0.25">
      <c r="I4625" s="25"/>
      <c r="J4625" s="25"/>
      <c r="K4625" s="25"/>
      <c r="L4625" s="25"/>
      <c r="M4625" s="25"/>
      <c r="N4625" s="25"/>
      <c r="O4625" s="25"/>
    </row>
    <row r="4626" spans="9:15" s="167" customFormat="1" ht="15" customHeight="1" x14ac:dyDescent="0.25">
      <c r="I4626" s="25"/>
      <c r="J4626" s="25"/>
      <c r="K4626" s="25"/>
      <c r="L4626" s="25"/>
      <c r="M4626" s="25"/>
      <c r="N4626" s="25"/>
      <c r="O4626" s="25"/>
    </row>
    <row r="4627" spans="9:15" s="167" customFormat="1" ht="15" customHeight="1" x14ac:dyDescent="0.25">
      <c r="I4627" s="25"/>
      <c r="J4627" s="25"/>
      <c r="K4627" s="25"/>
      <c r="L4627" s="25"/>
      <c r="M4627" s="25"/>
      <c r="N4627" s="25"/>
      <c r="O4627" s="25"/>
    </row>
    <row r="4628" spans="9:15" s="167" customFormat="1" ht="15" customHeight="1" x14ac:dyDescent="0.25">
      <c r="I4628" s="25"/>
      <c r="J4628" s="25"/>
      <c r="K4628" s="25"/>
      <c r="L4628" s="25"/>
      <c r="M4628" s="25"/>
      <c r="N4628" s="25"/>
      <c r="O4628" s="25"/>
    </row>
    <row r="4629" spans="9:15" s="167" customFormat="1" ht="15" customHeight="1" x14ac:dyDescent="0.25">
      <c r="I4629" s="25"/>
      <c r="J4629" s="25"/>
      <c r="K4629" s="25"/>
      <c r="L4629" s="25"/>
      <c r="M4629" s="25"/>
      <c r="N4629" s="25"/>
      <c r="O4629" s="25"/>
    </row>
    <row r="4630" spans="9:15" s="167" customFormat="1" ht="15" customHeight="1" x14ac:dyDescent="0.25">
      <c r="I4630" s="25"/>
      <c r="J4630" s="25"/>
      <c r="K4630" s="25"/>
      <c r="L4630" s="25"/>
      <c r="M4630" s="25"/>
      <c r="N4630" s="25"/>
      <c r="O4630" s="25"/>
    </row>
    <row r="4631" spans="9:15" s="167" customFormat="1" ht="15" customHeight="1" x14ac:dyDescent="0.25">
      <c r="I4631" s="25"/>
      <c r="J4631" s="25"/>
      <c r="K4631" s="25"/>
      <c r="L4631" s="25"/>
      <c r="M4631" s="25"/>
      <c r="N4631" s="25"/>
      <c r="O4631" s="25"/>
    </row>
    <row r="4632" spans="9:15" s="167" customFormat="1" ht="15" customHeight="1" x14ac:dyDescent="0.25">
      <c r="I4632" s="25"/>
      <c r="J4632" s="25"/>
      <c r="K4632" s="25"/>
      <c r="L4632" s="25"/>
      <c r="M4632" s="25"/>
      <c r="N4632" s="25"/>
      <c r="O4632" s="25"/>
    </row>
    <row r="4633" spans="9:15" s="167" customFormat="1" ht="15" customHeight="1" x14ac:dyDescent="0.25">
      <c r="I4633" s="25"/>
      <c r="J4633" s="25"/>
      <c r="K4633" s="25"/>
      <c r="L4633" s="25"/>
      <c r="M4633" s="25"/>
      <c r="N4633" s="25"/>
      <c r="O4633" s="25"/>
    </row>
    <row r="4634" spans="9:15" s="167" customFormat="1" ht="15" customHeight="1" x14ac:dyDescent="0.25">
      <c r="I4634" s="25"/>
      <c r="J4634" s="25"/>
      <c r="K4634" s="25"/>
      <c r="L4634" s="25"/>
      <c r="M4634" s="25"/>
      <c r="N4634" s="25"/>
      <c r="O4634" s="25"/>
    </row>
    <row r="4635" spans="9:15" s="167" customFormat="1" ht="15" customHeight="1" x14ac:dyDescent="0.25">
      <c r="I4635" s="25"/>
      <c r="J4635" s="25"/>
      <c r="K4635" s="25"/>
      <c r="L4635" s="25"/>
      <c r="M4635" s="25"/>
      <c r="N4635" s="25"/>
      <c r="O4635" s="25"/>
    </row>
    <row r="4636" spans="9:15" s="167" customFormat="1" ht="15" customHeight="1" x14ac:dyDescent="0.25">
      <c r="I4636" s="25"/>
      <c r="J4636" s="25"/>
      <c r="K4636" s="25"/>
      <c r="L4636" s="25"/>
      <c r="M4636" s="25"/>
      <c r="N4636" s="25"/>
      <c r="O4636" s="25"/>
    </row>
    <row r="4637" spans="9:15" s="167" customFormat="1" ht="15" customHeight="1" x14ac:dyDescent="0.25">
      <c r="I4637" s="25"/>
      <c r="J4637" s="25"/>
      <c r="K4637" s="25"/>
      <c r="L4637" s="25"/>
      <c r="M4637" s="25"/>
      <c r="N4637" s="25"/>
      <c r="O4637" s="25"/>
    </row>
    <row r="4638" spans="9:15" s="167" customFormat="1" ht="15" customHeight="1" x14ac:dyDescent="0.25">
      <c r="I4638" s="25"/>
      <c r="J4638" s="25"/>
      <c r="K4638" s="25"/>
      <c r="L4638" s="25"/>
      <c r="M4638" s="25"/>
      <c r="N4638" s="25"/>
      <c r="O4638" s="25"/>
    </row>
    <row r="4639" spans="9:15" s="167" customFormat="1" ht="15" customHeight="1" x14ac:dyDescent="0.25">
      <c r="I4639" s="25"/>
      <c r="J4639" s="25"/>
      <c r="K4639" s="25"/>
      <c r="L4639" s="25"/>
      <c r="M4639" s="25"/>
      <c r="N4639" s="25"/>
      <c r="O4639" s="25"/>
    </row>
    <row r="4640" spans="9:15" s="167" customFormat="1" ht="15" customHeight="1" x14ac:dyDescent="0.25">
      <c r="I4640" s="25"/>
      <c r="J4640" s="25"/>
      <c r="K4640" s="25"/>
      <c r="L4640" s="25"/>
      <c r="M4640" s="25"/>
      <c r="N4640" s="25"/>
      <c r="O4640" s="25"/>
    </row>
    <row r="4641" spans="9:15" s="167" customFormat="1" ht="15" customHeight="1" x14ac:dyDescent="0.25">
      <c r="I4641" s="25"/>
      <c r="J4641" s="25"/>
      <c r="K4641" s="25"/>
      <c r="L4641" s="25"/>
      <c r="M4641" s="25"/>
      <c r="N4641" s="25"/>
      <c r="O4641" s="25"/>
    </row>
    <row r="4642" spans="9:15" s="167" customFormat="1" ht="15" customHeight="1" x14ac:dyDescent="0.25">
      <c r="I4642" s="25"/>
      <c r="J4642" s="25"/>
      <c r="K4642" s="25"/>
      <c r="L4642" s="25"/>
      <c r="M4642" s="25"/>
      <c r="N4642" s="25"/>
      <c r="O4642" s="25"/>
    </row>
    <row r="4643" spans="9:15" s="167" customFormat="1" ht="15" customHeight="1" x14ac:dyDescent="0.25">
      <c r="I4643" s="25"/>
      <c r="J4643" s="25"/>
      <c r="K4643" s="25"/>
      <c r="L4643" s="25"/>
      <c r="M4643" s="25"/>
      <c r="N4643" s="25"/>
      <c r="O4643" s="25"/>
    </row>
    <row r="4644" spans="9:15" s="167" customFormat="1" ht="15" customHeight="1" x14ac:dyDescent="0.25">
      <c r="I4644" s="25"/>
      <c r="J4644" s="25"/>
      <c r="K4644" s="25"/>
      <c r="L4644" s="25"/>
      <c r="M4644" s="25"/>
      <c r="N4644" s="25"/>
      <c r="O4644" s="25"/>
    </row>
    <row r="4645" spans="9:15" s="167" customFormat="1" ht="15" customHeight="1" x14ac:dyDescent="0.25">
      <c r="I4645" s="25"/>
      <c r="J4645" s="25"/>
      <c r="K4645" s="25"/>
      <c r="L4645" s="25"/>
      <c r="M4645" s="25"/>
      <c r="N4645" s="25"/>
      <c r="O4645" s="25"/>
    </row>
    <row r="4646" spans="9:15" s="167" customFormat="1" ht="15" customHeight="1" x14ac:dyDescent="0.25">
      <c r="I4646" s="25"/>
      <c r="J4646" s="25"/>
      <c r="K4646" s="25"/>
      <c r="L4646" s="25"/>
      <c r="M4646" s="25"/>
      <c r="N4646" s="25"/>
      <c r="O4646" s="25"/>
    </row>
    <row r="4647" spans="9:15" s="167" customFormat="1" ht="15" customHeight="1" x14ac:dyDescent="0.25">
      <c r="I4647" s="25"/>
      <c r="J4647" s="25"/>
      <c r="K4647" s="25"/>
      <c r="L4647" s="25"/>
      <c r="M4647" s="25"/>
      <c r="N4647" s="25"/>
      <c r="O4647" s="25"/>
    </row>
    <row r="4648" spans="9:15" s="167" customFormat="1" ht="15" customHeight="1" x14ac:dyDescent="0.25">
      <c r="I4648" s="25"/>
      <c r="J4648" s="25"/>
      <c r="K4648" s="25"/>
      <c r="L4648" s="25"/>
      <c r="M4648" s="25"/>
      <c r="N4648" s="25"/>
      <c r="O4648" s="25"/>
    </row>
    <row r="4649" spans="9:15" s="167" customFormat="1" ht="15" customHeight="1" x14ac:dyDescent="0.25">
      <c r="I4649" s="25"/>
      <c r="J4649" s="25"/>
      <c r="K4649" s="25"/>
      <c r="L4649" s="25"/>
      <c r="M4649" s="25"/>
      <c r="N4649" s="25"/>
      <c r="O4649" s="25"/>
    </row>
    <row r="4650" spans="9:15" s="167" customFormat="1" ht="15" customHeight="1" x14ac:dyDescent="0.25">
      <c r="I4650" s="25"/>
      <c r="J4650" s="25"/>
      <c r="K4650" s="25"/>
      <c r="L4650" s="25"/>
      <c r="M4650" s="25"/>
      <c r="N4650" s="25"/>
      <c r="O4650" s="25"/>
    </row>
    <row r="4651" spans="9:15" s="167" customFormat="1" ht="15" customHeight="1" x14ac:dyDescent="0.25">
      <c r="I4651" s="25"/>
      <c r="J4651" s="25"/>
      <c r="K4651" s="25"/>
      <c r="L4651" s="25"/>
      <c r="M4651" s="25"/>
      <c r="N4651" s="25"/>
      <c r="O4651" s="25"/>
    </row>
    <row r="4652" spans="9:15" s="167" customFormat="1" ht="15" customHeight="1" x14ac:dyDescent="0.25">
      <c r="I4652" s="25"/>
      <c r="J4652" s="25"/>
      <c r="K4652" s="25"/>
      <c r="L4652" s="25"/>
      <c r="M4652" s="25"/>
      <c r="N4652" s="25"/>
      <c r="O4652" s="25"/>
    </row>
    <row r="4653" spans="9:15" s="167" customFormat="1" ht="15" customHeight="1" x14ac:dyDescent="0.25">
      <c r="I4653" s="25"/>
      <c r="J4653" s="25"/>
      <c r="K4653" s="25"/>
      <c r="L4653" s="25"/>
      <c r="M4653" s="25"/>
      <c r="N4653" s="25"/>
      <c r="O4653" s="25"/>
    </row>
    <row r="4654" spans="9:15" s="167" customFormat="1" ht="15" customHeight="1" x14ac:dyDescent="0.25">
      <c r="I4654" s="25"/>
      <c r="J4654" s="25"/>
      <c r="K4654" s="25"/>
      <c r="L4654" s="25"/>
      <c r="M4654" s="25"/>
      <c r="N4654" s="25"/>
      <c r="O4654" s="25"/>
    </row>
    <row r="4655" spans="9:15" s="167" customFormat="1" ht="15" customHeight="1" x14ac:dyDescent="0.25">
      <c r="I4655" s="25"/>
      <c r="J4655" s="25"/>
      <c r="K4655" s="25"/>
      <c r="L4655" s="25"/>
      <c r="M4655" s="25"/>
      <c r="N4655" s="25"/>
      <c r="O4655" s="25"/>
    </row>
    <row r="4656" spans="9:15" s="167" customFormat="1" ht="15" customHeight="1" x14ac:dyDescent="0.25">
      <c r="I4656" s="25"/>
      <c r="J4656" s="25"/>
      <c r="K4656" s="25"/>
      <c r="L4656" s="25"/>
      <c r="M4656" s="25"/>
      <c r="N4656" s="25"/>
      <c r="O4656" s="25"/>
    </row>
    <row r="4657" spans="9:15" s="167" customFormat="1" ht="15" customHeight="1" x14ac:dyDescent="0.25">
      <c r="I4657" s="25"/>
      <c r="J4657" s="25"/>
      <c r="K4657" s="25"/>
      <c r="L4657" s="25"/>
      <c r="M4657" s="25"/>
      <c r="N4657" s="25"/>
      <c r="O4657" s="25"/>
    </row>
    <row r="4658" spans="9:15" s="167" customFormat="1" ht="15" customHeight="1" x14ac:dyDescent="0.25">
      <c r="I4658" s="25"/>
      <c r="J4658" s="25"/>
      <c r="K4658" s="25"/>
      <c r="L4658" s="25"/>
      <c r="M4658" s="25"/>
      <c r="N4658" s="25"/>
      <c r="O4658" s="25"/>
    </row>
    <row r="4659" spans="9:15" s="167" customFormat="1" ht="15" customHeight="1" x14ac:dyDescent="0.25">
      <c r="I4659" s="25"/>
      <c r="J4659" s="25"/>
      <c r="K4659" s="25"/>
      <c r="L4659" s="25"/>
      <c r="M4659" s="25"/>
      <c r="N4659" s="25"/>
      <c r="O4659" s="25"/>
    </row>
    <row r="4660" spans="9:15" s="167" customFormat="1" ht="15" customHeight="1" x14ac:dyDescent="0.25">
      <c r="I4660" s="25"/>
      <c r="J4660" s="25"/>
      <c r="K4660" s="25"/>
      <c r="L4660" s="25"/>
      <c r="M4660" s="25"/>
      <c r="N4660" s="25"/>
      <c r="O4660" s="25"/>
    </row>
    <row r="4661" spans="9:15" s="167" customFormat="1" ht="15" customHeight="1" x14ac:dyDescent="0.25">
      <c r="I4661" s="25"/>
      <c r="J4661" s="25"/>
      <c r="K4661" s="25"/>
      <c r="L4661" s="25"/>
      <c r="M4661" s="25"/>
      <c r="N4661" s="25"/>
      <c r="O4661" s="25"/>
    </row>
    <row r="4662" spans="9:15" s="167" customFormat="1" ht="15" customHeight="1" x14ac:dyDescent="0.25">
      <c r="I4662" s="25"/>
      <c r="J4662" s="25"/>
      <c r="K4662" s="25"/>
      <c r="L4662" s="25"/>
      <c r="M4662" s="25"/>
      <c r="N4662" s="25"/>
      <c r="O4662" s="25"/>
    </row>
    <row r="4663" spans="9:15" s="167" customFormat="1" ht="15" customHeight="1" x14ac:dyDescent="0.25">
      <c r="I4663" s="25"/>
      <c r="J4663" s="25"/>
      <c r="K4663" s="25"/>
      <c r="L4663" s="25"/>
      <c r="M4663" s="25"/>
      <c r="N4663" s="25"/>
      <c r="O4663" s="25"/>
    </row>
    <row r="4664" spans="9:15" s="167" customFormat="1" ht="15" customHeight="1" x14ac:dyDescent="0.25">
      <c r="I4664" s="25"/>
      <c r="J4664" s="25"/>
      <c r="K4664" s="25"/>
      <c r="L4664" s="25"/>
      <c r="M4664" s="25"/>
      <c r="N4664" s="25"/>
      <c r="O4664" s="25"/>
    </row>
    <row r="4665" spans="9:15" s="167" customFormat="1" ht="15" customHeight="1" x14ac:dyDescent="0.25">
      <c r="I4665" s="25"/>
      <c r="J4665" s="25"/>
      <c r="K4665" s="25"/>
      <c r="L4665" s="25"/>
      <c r="M4665" s="25"/>
      <c r="N4665" s="25"/>
      <c r="O4665" s="25"/>
    </row>
    <row r="4666" spans="9:15" s="167" customFormat="1" ht="15" customHeight="1" x14ac:dyDescent="0.25">
      <c r="I4666" s="25"/>
      <c r="J4666" s="25"/>
      <c r="K4666" s="25"/>
      <c r="L4666" s="25"/>
      <c r="M4666" s="25"/>
      <c r="N4666" s="25"/>
      <c r="O4666" s="25"/>
    </row>
    <row r="4667" spans="9:15" s="167" customFormat="1" ht="15" customHeight="1" x14ac:dyDescent="0.25">
      <c r="I4667" s="25"/>
      <c r="J4667" s="25"/>
      <c r="K4667" s="25"/>
      <c r="L4667" s="25"/>
      <c r="M4667" s="25"/>
      <c r="N4667" s="25"/>
      <c r="O4667" s="25"/>
    </row>
    <row r="4668" spans="9:15" s="167" customFormat="1" ht="15" customHeight="1" x14ac:dyDescent="0.25">
      <c r="I4668" s="25"/>
      <c r="J4668" s="25"/>
      <c r="K4668" s="25"/>
      <c r="L4668" s="25"/>
      <c r="M4668" s="25"/>
      <c r="N4668" s="25"/>
      <c r="O4668" s="25"/>
    </row>
    <row r="4669" spans="9:15" s="167" customFormat="1" ht="15" customHeight="1" x14ac:dyDescent="0.25">
      <c r="I4669" s="25"/>
      <c r="J4669" s="25"/>
      <c r="K4669" s="25"/>
      <c r="L4669" s="25"/>
      <c r="M4669" s="25"/>
      <c r="N4669" s="25"/>
      <c r="O4669" s="25"/>
    </row>
    <row r="4670" spans="9:15" s="167" customFormat="1" ht="15" customHeight="1" x14ac:dyDescent="0.25">
      <c r="I4670" s="25"/>
      <c r="J4670" s="25"/>
      <c r="K4670" s="25"/>
      <c r="L4670" s="25"/>
      <c r="M4670" s="25"/>
      <c r="N4670" s="25"/>
      <c r="O4670" s="25"/>
    </row>
    <row r="4671" spans="9:15" s="167" customFormat="1" ht="15" customHeight="1" x14ac:dyDescent="0.25">
      <c r="I4671" s="25"/>
      <c r="J4671" s="25"/>
      <c r="K4671" s="25"/>
      <c r="L4671" s="25"/>
      <c r="M4671" s="25"/>
      <c r="N4671" s="25"/>
      <c r="O4671" s="25"/>
    </row>
    <row r="4672" spans="9:15" s="167" customFormat="1" ht="15" customHeight="1" x14ac:dyDescent="0.25">
      <c r="I4672" s="25"/>
      <c r="J4672" s="25"/>
      <c r="K4672" s="25"/>
      <c r="L4672" s="25"/>
      <c r="M4672" s="25"/>
      <c r="N4672" s="25"/>
      <c r="O4672" s="25"/>
    </row>
    <row r="4673" spans="9:15" s="167" customFormat="1" ht="15" customHeight="1" x14ac:dyDescent="0.25">
      <c r="I4673" s="25"/>
      <c r="J4673" s="25"/>
      <c r="K4673" s="25"/>
      <c r="L4673" s="25"/>
      <c r="M4673" s="25"/>
      <c r="N4673" s="25"/>
      <c r="O4673" s="25"/>
    </row>
    <row r="4674" spans="9:15" s="167" customFormat="1" ht="15" customHeight="1" x14ac:dyDescent="0.25">
      <c r="I4674" s="25"/>
      <c r="J4674" s="25"/>
      <c r="K4674" s="25"/>
      <c r="L4674" s="25"/>
      <c r="M4674" s="25"/>
      <c r="N4674" s="25"/>
      <c r="O4674" s="25"/>
    </row>
    <row r="4675" spans="9:15" s="167" customFormat="1" ht="15" customHeight="1" x14ac:dyDescent="0.25">
      <c r="I4675" s="25"/>
      <c r="J4675" s="25"/>
      <c r="K4675" s="25"/>
      <c r="L4675" s="25"/>
      <c r="M4675" s="25"/>
      <c r="N4675" s="25"/>
      <c r="O4675" s="25"/>
    </row>
    <row r="4676" spans="9:15" s="167" customFormat="1" ht="15" customHeight="1" x14ac:dyDescent="0.25">
      <c r="I4676" s="25"/>
      <c r="J4676" s="25"/>
      <c r="K4676" s="25"/>
      <c r="L4676" s="25"/>
      <c r="M4676" s="25"/>
      <c r="N4676" s="25"/>
      <c r="O4676" s="25"/>
    </row>
    <row r="4677" spans="9:15" s="167" customFormat="1" ht="15" customHeight="1" x14ac:dyDescent="0.25">
      <c r="I4677" s="25"/>
      <c r="J4677" s="25"/>
      <c r="K4677" s="25"/>
      <c r="L4677" s="25"/>
      <c r="M4677" s="25"/>
      <c r="N4677" s="25"/>
      <c r="O4677" s="25"/>
    </row>
    <row r="4678" spans="9:15" s="167" customFormat="1" ht="15" customHeight="1" x14ac:dyDescent="0.25">
      <c r="I4678" s="25"/>
      <c r="J4678" s="25"/>
      <c r="K4678" s="25"/>
      <c r="L4678" s="25"/>
      <c r="M4678" s="25"/>
      <c r="N4678" s="25"/>
      <c r="O4678" s="25"/>
    </row>
    <row r="4679" spans="9:15" s="167" customFormat="1" ht="15" customHeight="1" x14ac:dyDescent="0.25">
      <c r="I4679" s="25"/>
      <c r="J4679" s="25"/>
      <c r="K4679" s="25"/>
      <c r="L4679" s="25"/>
      <c r="M4679" s="25"/>
      <c r="N4679" s="25"/>
      <c r="O4679" s="25"/>
    </row>
    <row r="4680" spans="9:15" s="167" customFormat="1" ht="15" customHeight="1" x14ac:dyDescent="0.25">
      <c r="I4680" s="25"/>
      <c r="J4680" s="25"/>
      <c r="K4680" s="25"/>
      <c r="L4680" s="25"/>
      <c r="M4680" s="25"/>
      <c r="N4680" s="25"/>
      <c r="O4680" s="25"/>
    </row>
    <row r="4681" spans="9:15" s="167" customFormat="1" ht="15" customHeight="1" x14ac:dyDescent="0.25">
      <c r="I4681" s="25"/>
      <c r="J4681" s="25"/>
      <c r="K4681" s="25"/>
      <c r="L4681" s="25"/>
      <c r="M4681" s="25"/>
      <c r="N4681" s="25"/>
      <c r="O4681" s="25"/>
    </row>
    <row r="4682" spans="9:15" s="167" customFormat="1" ht="15" customHeight="1" x14ac:dyDescent="0.25">
      <c r="I4682" s="25"/>
      <c r="J4682" s="25"/>
      <c r="K4682" s="25"/>
      <c r="L4682" s="25"/>
      <c r="M4682" s="25"/>
      <c r="N4682" s="25"/>
      <c r="O4682" s="25"/>
    </row>
    <row r="4683" spans="9:15" s="167" customFormat="1" ht="15" customHeight="1" x14ac:dyDescent="0.25">
      <c r="I4683" s="25"/>
      <c r="J4683" s="25"/>
      <c r="K4683" s="25"/>
      <c r="L4683" s="25"/>
      <c r="M4683" s="25"/>
      <c r="N4683" s="25"/>
      <c r="O4683" s="25"/>
    </row>
    <row r="4684" spans="9:15" s="167" customFormat="1" ht="15" customHeight="1" x14ac:dyDescent="0.25">
      <c r="I4684" s="25"/>
      <c r="J4684" s="25"/>
      <c r="K4684" s="25"/>
      <c r="L4684" s="25"/>
      <c r="M4684" s="25"/>
      <c r="N4684" s="25"/>
      <c r="O4684" s="25"/>
    </row>
    <row r="4685" spans="9:15" s="167" customFormat="1" ht="15" customHeight="1" x14ac:dyDescent="0.25">
      <c r="I4685" s="25"/>
      <c r="J4685" s="25"/>
      <c r="K4685" s="25"/>
      <c r="L4685" s="25"/>
      <c r="M4685" s="25"/>
      <c r="N4685" s="25"/>
      <c r="O4685" s="25"/>
    </row>
    <row r="4686" spans="9:15" s="167" customFormat="1" ht="15" customHeight="1" x14ac:dyDescent="0.25">
      <c r="I4686" s="25"/>
      <c r="J4686" s="25"/>
      <c r="K4686" s="25"/>
      <c r="L4686" s="25"/>
      <c r="M4686" s="25"/>
      <c r="N4686" s="25"/>
      <c r="O4686" s="25"/>
    </row>
    <row r="4687" spans="9:15" s="167" customFormat="1" ht="15" customHeight="1" x14ac:dyDescent="0.25">
      <c r="I4687" s="25"/>
      <c r="J4687" s="25"/>
      <c r="K4687" s="25"/>
      <c r="L4687" s="25"/>
      <c r="M4687" s="25"/>
      <c r="N4687" s="25"/>
      <c r="O4687" s="25"/>
    </row>
    <row r="4688" spans="9:15" s="167" customFormat="1" ht="15" customHeight="1" x14ac:dyDescent="0.25">
      <c r="I4688" s="25"/>
      <c r="J4688" s="25"/>
      <c r="K4688" s="25"/>
      <c r="L4688" s="25"/>
      <c r="M4688" s="25"/>
      <c r="N4688" s="25"/>
      <c r="O4688" s="25"/>
    </row>
    <row r="4689" spans="9:15" s="167" customFormat="1" ht="15" customHeight="1" x14ac:dyDescent="0.25">
      <c r="I4689" s="25"/>
      <c r="J4689" s="25"/>
      <c r="K4689" s="25"/>
      <c r="L4689" s="25"/>
      <c r="M4689" s="25"/>
      <c r="N4689" s="25"/>
      <c r="O4689" s="25"/>
    </row>
    <row r="4690" spans="9:15" s="167" customFormat="1" ht="15" customHeight="1" x14ac:dyDescent="0.25">
      <c r="I4690" s="25"/>
      <c r="J4690" s="25"/>
      <c r="K4690" s="25"/>
      <c r="L4690" s="25"/>
      <c r="M4690" s="25"/>
      <c r="N4690" s="25"/>
      <c r="O4690" s="25"/>
    </row>
    <row r="4691" spans="9:15" s="167" customFormat="1" ht="15" customHeight="1" x14ac:dyDescent="0.25">
      <c r="I4691" s="25"/>
      <c r="J4691" s="25"/>
      <c r="K4691" s="25"/>
      <c r="L4691" s="25"/>
      <c r="M4691" s="25"/>
      <c r="N4691" s="25"/>
      <c r="O4691" s="25"/>
    </row>
    <row r="4692" spans="9:15" s="167" customFormat="1" ht="15" customHeight="1" x14ac:dyDescent="0.25">
      <c r="I4692" s="25"/>
      <c r="J4692" s="25"/>
      <c r="K4692" s="25"/>
      <c r="L4692" s="25"/>
      <c r="M4692" s="25"/>
      <c r="N4692" s="25"/>
      <c r="O4692" s="25"/>
    </row>
    <row r="4693" spans="9:15" s="167" customFormat="1" ht="15" customHeight="1" x14ac:dyDescent="0.25">
      <c r="I4693" s="25"/>
      <c r="J4693" s="25"/>
      <c r="K4693" s="25"/>
      <c r="L4693" s="25"/>
      <c r="M4693" s="25"/>
      <c r="N4693" s="25"/>
      <c r="O4693" s="25"/>
    </row>
    <row r="4694" spans="9:15" s="167" customFormat="1" ht="15" customHeight="1" x14ac:dyDescent="0.25">
      <c r="I4694" s="25"/>
      <c r="J4694" s="25"/>
      <c r="K4694" s="25"/>
      <c r="L4694" s="25"/>
      <c r="M4694" s="25"/>
      <c r="N4694" s="25"/>
      <c r="O4694" s="25"/>
    </row>
    <row r="4695" spans="9:15" s="167" customFormat="1" ht="15" customHeight="1" x14ac:dyDescent="0.25">
      <c r="I4695" s="25"/>
      <c r="J4695" s="25"/>
      <c r="K4695" s="25"/>
      <c r="L4695" s="25"/>
      <c r="M4695" s="25"/>
      <c r="N4695" s="25"/>
      <c r="O4695" s="25"/>
    </row>
    <row r="4696" spans="9:15" s="167" customFormat="1" ht="15" customHeight="1" x14ac:dyDescent="0.25">
      <c r="I4696" s="25"/>
      <c r="J4696" s="25"/>
      <c r="K4696" s="25"/>
      <c r="L4696" s="25"/>
      <c r="M4696" s="25"/>
      <c r="N4696" s="25"/>
      <c r="O4696" s="25"/>
    </row>
    <row r="4697" spans="9:15" s="167" customFormat="1" ht="15" customHeight="1" x14ac:dyDescent="0.25">
      <c r="I4697" s="25"/>
      <c r="J4697" s="25"/>
      <c r="K4697" s="25"/>
      <c r="L4697" s="25"/>
      <c r="M4697" s="25"/>
      <c r="N4697" s="25"/>
      <c r="O4697" s="25"/>
    </row>
    <row r="4698" spans="9:15" s="167" customFormat="1" ht="15" customHeight="1" x14ac:dyDescent="0.25">
      <c r="I4698" s="25"/>
      <c r="J4698" s="25"/>
      <c r="K4698" s="25"/>
      <c r="L4698" s="25"/>
      <c r="M4698" s="25"/>
      <c r="N4698" s="25"/>
      <c r="O4698" s="25"/>
    </row>
    <row r="4699" spans="9:15" s="167" customFormat="1" ht="15" customHeight="1" x14ac:dyDescent="0.25">
      <c r="I4699" s="25"/>
      <c r="J4699" s="25"/>
      <c r="K4699" s="25"/>
      <c r="L4699" s="25"/>
      <c r="M4699" s="25"/>
      <c r="N4699" s="25"/>
      <c r="O4699" s="25"/>
    </row>
    <row r="4700" spans="9:15" s="167" customFormat="1" ht="15" customHeight="1" x14ac:dyDescent="0.25">
      <c r="I4700" s="25"/>
      <c r="J4700" s="25"/>
      <c r="K4700" s="25"/>
      <c r="L4700" s="25"/>
      <c r="M4700" s="25"/>
      <c r="N4700" s="25"/>
      <c r="O4700" s="25"/>
    </row>
    <row r="4701" spans="9:15" s="167" customFormat="1" ht="15" customHeight="1" x14ac:dyDescent="0.25">
      <c r="I4701" s="25"/>
      <c r="J4701" s="25"/>
      <c r="K4701" s="25"/>
      <c r="L4701" s="25"/>
      <c r="M4701" s="25"/>
      <c r="N4701" s="25"/>
      <c r="O4701" s="25"/>
    </row>
    <row r="4702" spans="9:15" s="167" customFormat="1" ht="15" customHeight="1" x14ac:dyDescent="0.25">
      <c r="I4702" s="25"/>
      <c r="J4702" s="25"/>
      <c r="K4702" s="25"/>
      <c r="L4702" s="25"/>
      <c r="M4702" s="25"/>
      <c r="N4702" s="25"/>
      <c r="O4702" s="25"/>
    </row>
    <row r="4703" spans="9:15" s="167" customFormat="1" ht="15" customHeight="1" x14ac:dyDescent="0.25">
      <c r="I4703" s="25"/>
      <c r="J4703" s="25"/>
      <c r="K4703" s="25"/>
      <c r="L4703" s="25"/>
      <c r="M4703" s="25"/>
      <c r="N4703" s="25"/>
      <c r="O4703" s="25"/>
    </row>
    <row r="4704" spans="9:15" s="167" customFormat="1" ht="15" customHeight="1" x14ac:dyDescent="0.25">
      <c r="I4704" s="25"/>
      <c r="J4704" s="25"/>
      <c r="K4704" s="25"/>
      <c r="L4704" s="25"/>
      <c r="M4704" s="25"/>
      <c r="N4704" s="25"/>
      <c r="O4704" s="25"/>
    </row>
    <row r="4705" spans="9:15" s="167" customFormat="1" ht="15" customHeight="1" x14ac:dyDescent="0.25">
      <c r="I4705" s="25"/>
      <c r="J4705" s="25"/>
      <c r="K4705" s="25"/>
      <c r="L4705" s="25"/>
      <c r="M4705" s="25"/>
      <c r="N4705" s="25"/>
      <c r="O4705" s="25"/>
    </row>
    <row r="4706" spans="9:15" s="167" customFormat="1" ht="15" customHeight="1" x14ac:dyDescent="0.25">
      <c r="I4706" s="25"/>
      <c r="J4706" s="25"/>
      <c r="K4706" s="25"/>
      <c r="L4706" s="25"/>
      <c r="M4706" s="25"/>
      <c r="N4706" s="25"/>
      <c r="O4706" s="25"/>
    </row>
    <row r="4707" spans="9:15" s="167" customFormat="1" ht="15" customHeight="1" x14ac:dyDescent="0.25">
      <c r="I4707" s="25"/>
      <c r="J4707" s="25"/>
      <c r="K4707" s="25"/>
      <c r="L4707" s="25"/>
      <c r="M4707" s="25"/>
      <c r="N4707" s="25"/>
      <c r="O4707" s="25"/>
    </row>
    <row r="4708" spans="9:15" s="167" customFormat="1" ht="15" customHeight="1" x14ac:dyDescent="0.25">
      <c r="I4708" s="25"/>
      <c r="J4708" s="25"/>
      <c r="K4708" s="25"/>
      <c r="L4708" s="25"/>
      <c r="M4708" s="25"/>
      <c r="N4708" s="25"/>
      <c r="O4708" s="25"/>
    </row>
    <row r="4709" spans="9:15" s="167" customFormat="1" ht="15" customHeight="1" x14ac:dyDescent="0.25">
      <c r="I4709" s="25"/>
      <c r="J4709" s="25"/>
      <c r="K4709" s="25"/>
      <c r="L4709" s="25"/>
      <c r="M4709" s="25"/>
      <c r="N4709" s="25"/>
      <c r="O4709" s="25"/>
    </row>
    <row r="4710" spans="9:15" s="167" customFormat="1" ht="15" customHeight="1" x14ac:dyDescent="0.25">
      <c r="I4710" s="25"/>
      <c r="J4710" s="25"/>
      <c r="K4710" s="25"/>
      <c r="L4710" s="25"/>
      <c r="M4710" s="25"/>
      <c r="N4710" s="25"/>
      <c r="O4710" s="25"/>
    </row>
    <row r="4711" spans="9:15" s="167" customFormat="1" ht="15" customHeight="1" x14ac:dyDescent="0.25">
      <c r="I4711" s="25"/>
      <c r="J4711" s="25"/>
      <c r="K4711" s="25"/>
      <c r="L4711" s="25"/>
      <c r="M4711" s="25"/>
      <c r="N4711" s="25"/>
      <c r="O4711" s="25"/>
    </row>
    <row r="4712" spans="9:15" s="167" customFormat="1" ht="15" customHeight="1" x14ac:dyDescent="0.25">
      <c r="I4712" s="25"/>
      <c r="J4712" s="25"/>
      <c r="K4712" s="25"/>
      <c r="L4712" s="25"/>
      <c r="M4712" s="25"/>
      <c r="N4712" s="25"/>
      <c r="O4712" s="25"/>
    </row>
    <row r="4713" spans="9:15" s="167" customFormat="1" ht="15" customHeight="1" x14ac:dyDescent="0.25">
      <c r="I4713" s="25"/>
      <c r="J4713" s="25"/>
      <c r="K4713" s="25"/>
      <c r="L4713" s="25"/>
      <c r="M4713" s="25"/>
      <c r="N4713" s="25"/>
      <c r="O4713" s="25"/>
    </row>
    <row r="4714" spans="9:15" s="167" customFormat="1" ht="15" customHeight="1" x14ac:dyDescent="0.25">
      <c r="I4714" s="25"/>
      <c r="J4714" s="25"/>
      <c r="K4714" s="25"/>
      <c r="L4714" s="25"/>
      <c r="M4714" s="25"/>
      <c r="N4714" s="25"/>
      <c r="O4714" s="25"/>
    </row>
    <row r="4715" spans="9:15" s="167" customFormat="1" ht="15" customHeight="1" x14ac:dyDescent="0.25">
      <c r="I4715" s="25"/>
      <c r="J4715" s="25"/>
      <c r="K4715" s="25"/>
      <c r="L4715" s="25"/>
      <c r="M4715" s="25"/>
      <c r="N4715" s="25"/>
      <c r="O4715" s="25"/>
    </row>
    <row r="4716" spans="9:15" s="167" customFormat="1" ht="15" customHeight="1" x14ac:dyDescent="0.25">
      <c r="I4716" s="25"/>
      <c r="J4716" s="25"/>
      <c r="K4716" s="25"/>
      <c r="L4716" s="25"/>
      <c r="M4716" s="25"/>
      <c r="N4716" s="25"/>
      <c r="O4716" s="25"/>
    </row>
    <row r="4717" spans="9:15" s="167" customFormat="1" ht="15" customHeight="1" x14ac:dyDescent="0.25">
      <c r="I4717" s="25"/>
      <c r="J4717" s="25"/>
      <c r="K4717" s="25"/>
      <c r="L4717" s="25"/>
      <c r="M4717" s="25"/>
      <c r="N4717" s="25"/>
      <c r="O4717" s="25"/>
    </row>
    <row r="4718" spans="9:15" s="167" customFormat="1" ht="15" customHeight="1" x14ac:dyDescent="0.25">
      <c r="I4718" s="25"/>
      <c r="J4718" s="25"/>
      <c r="K4718" s="25"/>
      <c r="L4718" s="25"/>
      <c r="M4718" s="25"/>
      <c r="N4718" s="25"/>
      <c r="O4718" s="25"/>
    </row>
    <row r="4719" spans="9:15" s="167" customFormat="1" ht="15" customHeight="1" x14ac:dyDescent="0.25">
      <c r="I4719" s="25"/>
      <c r="J4719" s="25"/>
      <c r="K4719" s="25"/>
      <c r="L4719" s="25"/>
      <c r="M4719" s="25"/>
      <c r="N4719" s="25"/>
      <c r="O4719" s="25"/>
    </row>
    <row r="4720" spans="9:15" s="167" customFormat="1" ht="15" customHeight="1" x14ac:dyDescent="0.25">
      <c r="I4720" s="25"/>
      <c r="J4720" s="25"/>
      <c r="K4720" s="25"/>
      <c r="L4720" s="25"/>
      <c r="M4720" s="25"/>
      <c r="N4720" s="25"/>
      <c r="O4720" s="25"/>
    </row>
    <row r="4721" spans="9:15" s="167" customFormat="1" ht="15" customHeight="1" x14ac:dyDescent="0.25">
      <c r="I4721" s="25"/>
      <c r="J4721" s="25"/>
      <c r="K4721" s="25"/>
      <c r="L4721" s="25"/>
      <c r="M4721" s="25"/>
      <c r="N4721" s="25"/>
      <c r="O4721" s="25"/>
    </row>
    <row r="4722" spans="9:15" s="167" customFormat="1" ht="15" customHeight="1" x14ac:dyDescent="0.25">
      <c r="I4722" s="25"/>
      <c r="J4722" s="25"/>
      <c r="K4722" s="25"/>
      <c r="L4722" s="25"/>
      <c r="M4722" s="25"/>
      <c r="N4722" s="25"/>
      <c r="O4722" s="25"/>
    </row>
    <row r="4723" spans="9:15" s="167" customFormat="1" ht="15" customHeight="1" x14ac:dyDescent="0.25">
      <c r="I4723" s="25"/>
      <c r="J4723" s="25"/>
      <c r="K4723" s="25"/>
      <c r="L4723" s="25"/>
      <c r="M4723" s="25"/>
      <c r="N4723" s="25"/>
      <c r="O4723" s="25"/>
    </row>
    <row r="4724" spans="9:15" s="167" customFormat="1" ht="15" customHeight="1" x14ac:dyDescent="0.25">
      <c r="I4724" s="25"/>
      <c r="J4724" s="25"/>
      <c r="K4724" s="25"/>
      <c r="L4724" s="25"/>
      <c r="M4724" s="25"/>
      <c r="N4724" s="25"/>
      <c r="O4724" s="25"/>
    </row>
    <row r="4725" spans="9:15" s="167" customFormat="1" ht="15" customHeight="1" x14ac:dyDescent="0.25">
      <c r="I4725" s="25"/>
      <c r="J4725" s="25"/>
      <c r="K4725" s="25"/>
      <c r="L4725" s="25"/>
      <c r="M4725" s="25"/>
      <c r="N4725" s="25"/>
      <c r="O4725" s="25"/>
    </row>
    <row r="4726" spans="9:15" s="167" customFormat="1" ht="15" customHeight="1" x14ac:dyDescent="0.25">
      <c r="I4726" s="25"/>
      <c r="J4726" s="25"/>
      <c r="K4726" s="25"/>
      <c r="L4726" s="25"/>
      <c r="M4726" s="25"/>
      <c r="N4726" s="25"/>
      <c r="O4726" s="25"/>
    </row>
    <row r="4727" spans="9:15" s="167" customFormat="1" ht="15" customHeight="1" x14ac:dyDescent="0.25">
      <c r="I4727" s="25"/>
      <c r="J4727" s="25"/>
      <c r="K4727" s="25"/>
      <c r="L4727" s="25"/>
      <c r="M4727" s="25"/>
      <c r="N4727" s="25"/>
      <c r="O4727" s="25"/>
    </row>
    <row r="4728" spans="9:15" s="167" customFormat="1" ht="15" customHeight="1" x14ac:dyDescent="0.25">
      <c r="I4728" s="25"/>
      <c r="J4728" s="25"/>
      <c r="K4728" s="25"/>
      <c r="L4728" s="25"/>
      <c r="M4728" s="25"/>
      <c r="N4728" s="25"/>
      <c r="O4728" s="25"/>
    </row>
    <row r="4729" spans="9:15" s="167" customFormat="1" ht="15" customHeight="1" x14ac:dyDescent="0.25">
      <c r="I4729" s="25"/>
      <c r="J4729" s="25"/>
      <c r="K4729" s="25"/>
      <c r="L4729" s="25"/>
      <c r="M4729" s="25"/>
      <c r="N4729" s="25"/>
      <c r="O4729" s="25"/>
    </row>
    <row r="4730" spans="9:15" s="167" customFormat="1" ht="15" customHeight="1" x14ac:dyDescent="0.25">
      <c r="I4730" s="25"/>
      <c r="J4730" s="25"/>
      <c r="K4730" s="25"/>
      <c r="L4730" s="25"/>
      <c r="M4730" s="25"/>
      <c r="N4730" s="25"/>
      <c r="O4730" s="25"/>
    </row>
    <row r="4731" spans="9:15" s="167" customFormat="1" ht="15" customHeight="1" x14ac:dyDescent="0.25">
      <c r="I4731" s="25"/>
      <c r="J4731" s="25"/>
      <c r="K4731" s="25"/>
      <c r="L4731" s="25"/>
      <c r="M4731" s="25"/>
      <c r="N4731" s="25"/>
      <c r="O4731" s="25"/>
    </row>
    <row r="4732" spans="9:15" s="167" customFormat="1" ht="15" customHeight="1" x14ac:dyDescent="0.25">
      <c r="I4732" s="25"/>
      <c r="J4732" s="25"/>
      <c r="K4732" s="25"/>
      <c r="L4732" s="25"/>
      <c r="M4732" s="25"/>
      <c r="N4732" s="25"/>
      <c r="O4732" s="25"/>
    </row>
    <row r="4733" spans="9:15" s="167" customFormat="1" ht="15" customHeight="1" x14ac:dyDescent="0.25">
      <c r="I4733" s="25"/>
      <c r="J4733" s="25"/>
      <c r="K4733" s="25"/>
      <c r="L4733" s="25"/>
      <c r="M4733" s="25"/>
      <c r="N4733" s="25"/>
      <c r="O4733" s="25"/>
    </row>
    <row r="4734" spans="9:15" s="167" customFormat="1" ht="15" customHeight="1" x14ac:dyDescent="0.25">
      <c r="I4734" s="25"/>
      <c r="J4734" s="25"/>
      <c r="K4734" s="25"/>
      <c r="L4734" s="25"/>
      <c r="M4734" s="25"/>
      <c r="N4734" s="25"/>
      <c r="O4734" s="25"/>
    </row>
    <row r="4735" spans="9:15" s="167" customFormat="1" ht="15" customHeight="1" x14ac:dyDescent="0.25">
      <c r="I4735" s="25"/>
      <c r="J4735" s="25"/>
      <c r="K4735" s="25"/>
      <c r="L4735" s="25"/>
      <c r="M4735" s="25"/>
      <c r="N4735" s="25"/>
      <c r="O4735" s="25"/>
    </row>
    <row r="4736" spans="9:15" s="167" customFormat="1" ht="15" customHeight="1" x14ac:dyDescent="0.25">
      <c r="I4736" s="25"/>
      <c r="J4736" s="25"/>
      <c r="K4736" s="25"/>
      <c r="L4736" s="25"/>
      <c r="M4736" s="25"/>
      <c r="N4736" s="25"/>
      <c r="O4736" s="25"/>
    </row>
    <row r="4737" spans="9:15" s="167" customFormat="1" ht="15" customHeight="1" x14ac:dyDescent="0.25">
      <c r="I4737" s="25"/>
      <c r="J4737" s="25"/>
      <c r="K4737" s="25"/>
      <c r="L4737" s="25"/>
      <c r="M4737" s="25"/>
      <c r="N4737" s="25"/>
      <c r="O4737" s="25"/>
    </row>
    <row r="4738" spans="9:15" s="167" customFormat="1" ht="15" customHeight="1" x14ac:dyDescent="0.25">
      <c r="I4738" s="25"/>
      <c r="J4738" s="25"/>
      <c r="K4738" s="25"/>
      <c r="L4738" s="25"/>
      <c r="M4738" s="25"/>
      <c r="N4738" s="25"/>
      <c r="O4738" s="25"/>
    </row>
    <row r="4739" spans="9:15" s="167" customFormat="1" ht="15" customHeight="1" x14ac:dyDescent="0.25">
      <c r="I4739" s="25"/>
      <c r="J4739" s="25"/>
      <c r="K4739" s="25"/>
      <c r="L4739" s="25"/>
      <c r="M4739" s="25"/>
      <c r="N4739" s="25"/>
      <c r="O4739" s="25"/>
    </row>
    <row r="4740" spans="9:15" s="167" customFormat="1" ht="15" customHeight="1" x14ac:dyDescent="0.25">
      <c r="I4740" s="25"/>
      <c r="J4740" s="25"/>
      <c r="K4740" s="25"/>
      <c r="L4740" s="25"/>
      <c r="M4740" s="25"/>
      <c r="N4740" s="25"/>
      <c r="O4740" s="25"/>
    </row>
    <row r="4741" spans="9:15" s="167" customFormat="1" ht="15" customHeight="1" x14ac:dyDescent="0.25">
      <c r="I4741" s="25"/>
      <c r="J4741" s="25"/>
      <c r="K4741" s="25"/>
      <c r="L4741" s="25"/>
      <c r="M4741" s="25"/>
      <c r="N4741" s="25"/>
      <c r="O4741" s="25"/>
    </row>
    <row r="4742" spans="9:15" s="167" customFormat="1" ht="15" customHeight="1" x14ac:dyDescent="0.25">
      <c r="I4742" s="25"/>
      <c r="J4742" s="25"/>
      <c r="K4742" s="25"/>
      <c r="L4742" s="25"/>
      <c r="M4742" s="25"/>
      <c r="N4742" s="25"/>
      <c r="O4742" s="25"/>
    </row>
    <row r="4743" spans="9:15" s="167" customFormat="1" ht="15" customHeight="1" x14ac:dyDescent="0.25">
      <c r="I4743" s="25"/>
      <c r="J4743" s="25"/>
      <c r="K4743" s="25"/>
      <c r="L4743" s="25"/>
      <c r="M4743" s="25"/>
      <c r="N4743" s="25"/>
      <c r="O4743" s="25"/>
    </row>
    <row r="4744" spans="9:15" s="167" customFormat="1" ht="15" customHeight="1" x14ac:dyDescent="0.25">
      <c r="I4744" s="25"/>
      <c r="J4744" s="25"/>
      <c r="K4744" s="25"/>
      <c r="L4744" s="25"/>
      <c r="M4744" s="25"/>
      <c r="N4744" s="25"/>
      <c r="O4744" s="25"/>
    </row>
    <row r="4745" spans="9:15" s="167" customFormat="1" ht="15" customHeight="1" x14ac:dyDescent="0.25">
      <c r="I4745" s="25"/>
      <c r="J4745" s="25"/>
      <c r="K4745" s="25"/>
      <c r="L4745" s="25"/>
      <c r="M4745" s="25"/>
      <c r="N4745" s="25"/>
      <c r="O4745" s="25"/>
    </row>
    <row r="4746" spans="9:15" s="167" customFormat="1" ht="15" customHeight="1" x14ac:dyDescent="0.25">
      <c r="I4746" s="25"/>
      <c r="J4746" s="25"/>
      <c r="K4746" s="25"/>
      <c r="L4746" s="25"/>
      <c r="M4746" s="25"/>
      <c r="N4746" s="25"/>
      <c r="O4746" s="25"/>
    </row>
    <row r="4747" spans="9:15" s="167" customFormat="1" ht="15" customHeight="1" x14ac:dyDescent="0.25">
      <c r="I4747" s="25"/>
      <c r="J4747" s="25"/>
      <c r="K4747" s="25"/>
      <c r="L4747" s="25"/>
      <c r="M4747" s="25"/>
      <c r="N4747" s="25"/>
      <c r="O4747" s="25"/>
    </row>
    <row r="4748" spans="9:15" s="167" customFormat="1" ht="15" customHeight="1" x14ac:dyDescent="0.25">
      <c r="I4748" s="25"/>
      <c r="J4748" s="25"/>
      <c r="K4748" s="25"/>
      <c r="L4748" s="25"/>
      <c r="M4748" s="25"/>
      <c r="N4748" s="25"/>
      <c r="O4748" s="25"/>
    </row>
    <row r="4749" spans="9:15" s="167" customFormat="1" ht="15" customHeight="1" x14ac:dyDescent="0.25">
      <c r="I4749" s="25"/>
      <c r="J4749" s="25"/>
      <c r="K4749" s="25"/>
      <c r="L4749" s="25"/>
      <c r="M4749" s="25"/>
      <c r="N4749" s="25"/>
      <c r="O4749" s="25"/>
    </row>
    <row r="4750" spans="9:15" s="167" customFormat="1" ht="15" customHeight="1" x14ac:dyDescent="0.25">
      <c r="I4750" s="25"/>
      <c r="J4750" s="25"/>
      <c r="K4750" s="25"/>
      <c r="L4750" s="25"/>
      <c r="M4750" s="25"/>
      <c r="N4750" s="25"/>
      <c r="O4750" s="25"/>
    </row>
    <row r="4751" spans="9:15" s="167" customFormat="1" ht="15" customHeight="1" x14ac:dyDescent="0.25">
      <c r="I4751" s="25"/>
      <c r="J4751" s="25"/>
      <c r="K4751" s="25"/>
      <c r="L4751" s="25"/>
      <c r="M4751" s="25"/>
      <c r="N4751" s="25"/>
      <c r="O4751" s="25"/>
    </row>
    <row r="4752" spans="9:15" s="167" customFormat="1" ht="15" customHeight="1" x14ac:dyDescent="0.25">
      <c r="I4752" s="25"/>
      <c r="J4752" s="25"/>
      <c r="K4752" s="25"/>
      <c r="L4752" s="25"/>
      <c r="M4752" s="25"/>
      <c r="N4752" s="25"/>
      <c r="O4752" s="25"/>
    </row>
    <row r="4753" spans="9:15" s="167" customFormat="1" ht="15" customHeight="1" x14ac:dyDescent="0.25">
      <c r="I4753" s="25"/>
      <c r="J4753" s="25"/>
      <c r="K4753" s="25"/>
      <c r="L4753" s="25"/>
      <c r="M4753" s="25"/>
      <c r="N4753" s="25"/>
      <c r="O4753" s="25"/>
    </row>
    <row r="4754" spans="9:15" s="167" customFormat="1" ht="15" customHeight="1" x14ac:dyDescent="0.25">
      <c r="I4754" s="25"/>
      <c r="J4754" s="25"/>
      <c r="K4754" s="25"/>
      <c r="L4754" s="25"/>
      <c r="M4754" s="25"/>
      <c r="N4754" s="25"/>
      <c r="O4754" s="25"/>
    </row>
    <row r="4755" spans="9:15" s="167" customFormat="1" ht="15" customHeight="1" x14ac:dyDescent="0.25">
      <c r="I4755" s="25"/>
      <c r="J4755" s="25"/>
      <c r="K4755" s="25"/>
      <c r="L4755" s="25"/>
      <c r="M4755" s="25"/>
      <c r="N4755" s="25"/>
      <c r="O4755" s="25"/>
    </row>
    <row r="4756" spans="9:15" s="167" customFormat="1" ht="15" customHeight="1" x14ac:dyDescent="0.25">
      <c r="I4756" s="25"/>
      <c r="J4756" s="25"/>
      <c r="K4756" s="25"/>
      <c r="L4756" s="25"/>
      <c r="M4756" s="25"/>
      <c r="N4756" s="25"/>
      <c r="O4756" s="25"/>
    </row>
    <row r="4757" spans="9:15" s="167" customFormat="1" ht="15" customHeight="1" x14ac:dyDescent="0.25">
      <c r="I4757" s="25"/>
      <c r="J4757" s="25"/>
      <c r="K4757" s="25"/>
      <c r="L4757" s="25"/>
      <c r="M4757" s="25"/>
      <c r="N4757" s="25"/>
      <c r="O4757" s="25"/>
    </row>
    <row r="4758" spans="9:15" s="167" customFormat="1" ht="15" customHeight="1" x14ac:dyDescent="0.25">
      <c r="I4758" s="25"/>
      <c r="J4758" s="25"/>
      <c r="K4758" s="25"/>
      <c r="L4758" s="25"/>
      <c r="M4758" s="25"/>
      <c r="N4758" s="25"/>
      <c r="O4758" s="25"/>
    </row>
    <row r="4759" spans="9:15" s="167" customFormat="1" ht="15" customHeight="1" x14ac:dyDescent="0.25">
      <c r="I4759" s="25"/>
      <c r="J4759" s="25"/>
      <c r="K4759" s="25"/>
      <c r="L4759" s="25"/>
      <c r="M4759" s="25"/>
      <c r="N4759" s="25"/>
      <c r="O4759" s="25"/>
    </row>
    <row r="4760" spans="9:15" s="167" customFormat="1" ht="15" customHeight="1" x14ac:dyDescent="0.25">
      <c r="I4760" s="25"/>
      <c r="J4760" s="25"/>
      <c r="K4760" s="25"/>
      <c r="L4760" s="25"/>
      <c r="M4760" s="25"/>
      <c r="N4760" s="25"/>
      <c r="O4760" s="25"/>
    </row>
    <row r="4761" spans="9:15" s="167" customFormat="1" ht="15" customHeight="1" x14ac:dyDescent="0.25">
      <c r="I4761" s="25"/>
      <c r="J4761" s="25"/>
      <c r="K4761" s="25"/>
      <c r="L4761" s="25"/>
      <c r="M4761" s="25"/>
      <c r="N4761" s="25"/>
      <c r="O4761" s="25"/>
    </row>
    <row r="4762" spans="9:15" s="167" customFormat="1" ht="15" customHeight="1" x14ac:dyDescent="0.25">
      <c r="I4762" s="25"/>
      <c r="J4762" s="25"/>
      <c r="K4762" s="25"/>
      <c r="L4762" s="25"/>
      <c r="M4762" s="25"/>
      <c r="N4762" s="25"/>
      <c r="O4762" s="25"/>
    </row>
    <row r="4763" spans="9:15" s="167" customFormat="1" ht="15" customHeight="1" x14ac:dyDescent="0.25">
      <c r="I4763" s="25"/>
      <c r="J4763" s="25"/>
      <c r="K4763" s="25"/>
      <c r="L4763" s="25"/>
      <c r="M4763" s="25"/>
      <c r="N4763" s="25"/>
      <c r="O4763" s="25"/>
    </row>
    <row r="4764" spans="9:15" s="167" customFormat="1" ht="15" customHeight="1" x14ac:dyDescent="0.25">
      <c r="I4764" s="25"/>
      <c r="J4764" s="25"/>
      <c r="K4764" s="25"/>
      <c r="L4764" s="25"/>
      <c r="M4764" s="25"/>
      <c r="N4764" s="25"/>
      <c r="O4764" s="25"/>
    </row>
    <row r="4765" spans="9:15" s="167" customFormat="1" ht="15" customHeight="1" x14ac:dyDescent="0.25">
      <c r="I4765" s="25"/>
      <c r="J4765" s="25"/>
      <c r="K4765" s="25"/>
      <c r="L4765" s="25"/>
      <c r="M4765" s="25"/>
      <c r="N4765" s="25"/>
      <c r="O4765" s="25"/>
    </row>
    <row r="4766" spans="9:15" s="167" customFormat="1" ht="15" customHeight="1" x14ac:dyDescent="0.25">
      <c r="I4766" s="25"/>
      <c r="J4766" s="25"/>
      <c r="K4766" s="25"/>
      <c r="L4766" s="25"/>
      <c r="M4766" s="25"/>
      <c r="N4766" s="25"/>
      <c r="O4766" s="25"/>
    </row>
    <row r="4767" spans="9:15" s="167" customFormat="1" ht="15" customHeight="1" x14ac:dyDescent="0.25">
      <c r="I4767" s="25"/>
      <c r="J4767" s="25"/>
      <c r="K4767" s="25"/>
      <c r="L4767" s="25"/>
      <c r="M4767" s="25"/>
      <c r="N4767" s="25"/>
      <c r="O4767" s="25"/>
    </row>
    <row r="4768" spans="9:15" s="167" customFormat="1" ht="15" customHeight="1" x14ac:dyDescent="0.25">
      <c r="I4768" s="25"/>
      <c r="J4768" s="25"/>
      <c r="K4768" s="25"/>
      <c r="L4768" s="25"/>
      <c r="M4768" s="25"/>
      <c r="N4768" s="25"/>
      <c r="O4768" s="25"/>
    </row>
    <row r="4769" spans="9:15" s="167" customFormat="1" ht="15" customHeight="1" x14ac:dyDescent="0.25">
      <c r="I4769" s="25"/>
      <c r="J4769" s="25"/>
      <c r="K4769" s="25"/>
      <c r="L4769" s="25"/>
      <c r="M4769" s="25"/>
      <c r="N4769" s="25"/>
      <c r="O4769" s="25"/>
    </row>
    <row r="4770" spans="9:15" s="167" customFormat="1" ht="15" customHeight="1" x14ac:dyDescent="0.25">
      <c r="I4770" s="25"/>
      <c r="J4770" s="25"/>
      <c r="K4770" s="25"/>
      <c r="L4770" s="25"/>
      <c r="M4770" s="25"/>
      <c r="N4770" s="25"/>
      <c r="O4770" s="25"/>
    </row>
    <row r="4771" spans="9:15" s="167" customFormat="1" ht="15" customHeight="1" x14ac:dyDescent="0.25">
      <c r="I4771" s="25"/>
      <c r="J4771" s="25"/>
      <c r="K4771" s="25"/>
      <c r="L4771" s="25"/>
      <c r="M4771" s="25"/>
      <c r="N4771" s="25"/>
      <c r="O4771" s="25"/>
    </row>
    <row r="4772" spans="9:15" s="167" customFormat="1" ht="15" customHeight="1" x14ac:dyDescent="0.25">
      <c r="I4772" s="25"/>
      <c r="J4772" s="25"/>
      <c r="K4772" s="25"/>
      <c r="L4772" s="25"/>
      <c r="M4772" s="25"/>
      <c r="N4772" s="25"/>
      <c r="O4772" s="25"/>
    </row>
    <row r="4773" spans="9:15" s="167" customFormat="1" ht="15" customHeight="1" x14ac:dyDescent="0.25">
      <c r="I4773" s="25"/>
      <c r="J4773" s="25"/>
      <c r="K4773" s="25"/>
      <c r="L4773" s="25"/>
      <c r="M4773" s="25"/>
      <c r="N4773" s="25"/>
      <c r="O4773" s="25"/>
    </row>
    <row r="4774" spans="9:15" s="167" customFormat="1" ht="15" customHeight="1" x14ac:dyDescent="0.25">
      <c r="I4774" s="25"/>
      <c r="J4774" s="25"/>
      <c r="K4774" s="25"/>
      <c r="L4774" s="25"/>
      <c r="M4774" s="25"/>
      <c r="N4774" s="25"/>
      <c r="O4774" s="25"/>
    </row>
    <row r="4775" spans="9:15" s="167" customFormat="1" ht="15" customHeight="1" x14ac:dyDescent="0.25">
      <c r="I4775" s="25"/>
      <c r="J4775" s="25"/>
      <c r="K4775" s="25"/>
      <c r="L4775" s="25"/>
      <c r="M4775" s="25"/>
      <c r="N4775" s="25"/>
      <c r="O4775" s="25"/>
    </row>
    <row r="4776" spans="9:15" s="167" customFormat="1" ht="15" customHeight="1" x14ac:dyDescent="0.25">
      <c r="I4776" s="25"/>
      <c r="J4776" s="25"/>
      <c r="K4776" s="25"/>
      <c r="L4776" s="25"/>
      <c r="M4776" s="25"/>
      <c r="N4776" s="25"/>
      <c r="O4776" s="25"/>
    </row>
    <row r="4777" spans="9:15" s="167" customFormat="1" ht="15" customHeight="1" x14ac:dyDescent="0.25">
      <c r="I4777" s="25"/>
      <c r="J4777" s="25"/>
      <c r="K4777" s="25"/>
      <c r="L4777" s="25"/>
      <c r="M4777" s="25"/>
      <c r="N4777" s="25"/>
      <c r="O4777" s="25"/>
    </row>
    <row r="4778" spans="9:15" s="167" customFormat="1" ht="15" customHeight="1" x14ac:dyDescent="0.25">
      <c r="I4778" s="25"/>
      <c r="J4778" s="25"/>
      <c r="K4778" s="25"/>
      <c r="L4778" s="25"/>
      <c r="M4778" s="25"/>
      <c r="N4778" s="25"/>
      <c r="O4778" s="25"/>
    </row>
    <row r="4779" spans="9:15" s="167" customFormat="1" ht="15" customHeight="1" x14ac:dyDescent="0.25">
      <c r="I4779" s="25"/>
      <c r="J4779" s="25"/>
      <c r="K4779" s="25"/>
      <c r="L4779" s="25"/>
      <c r="M4779" s="25"/>
      <c r="N4779" s="25"/>
      <c r="O4779" s="25"/>
    </row>
    <row r="4780" spans="9:15" s="167" customFormat="1" ht="15" customHeight="1" x14ac:dyDescent="0.25">
      <c r="I4780" s="25"/>
      <c r="J4780" s="25"/>
      <c r="K4780" s="25"/>
      <c r="L4780" s="25"/>
      <c r="M4780" s="25"/>
      <c r="N4780" s="25"/>
      <c r="O4780" s="25"/>
    </row>
    <row r="4781" spans="9:15" s="167" customFormat="1" ht="15" customHeight="1" x14ac:dyDescent="0.25">
      <c r="I4781" s="25"/>
      <c r="J4781" s="25"/>
      <c r="K4781" s="25"/>
      <c r="L4781" s="25"/>
      <c r="M4781" s="25"/>
      <c r="N4781" s="25"/>
      <c r="O4781" s="25"/>
    </row>
    <row r="4782" spans="9:15" s="167" customFormat="1" ht="15" customHeight="1" x14ac:dyDescent="0.25">
      <c r="I4782" s="25"/>
      <c r="J4782" s="25"/>
      <c r="K4782" s="25"/>
      <c r="L4782" s="25"/>
      <c r="M4782" s="25"/>
      <c r="N4782" s="25"/>
      <c r="O4782" s="25"/>
    </row>
    <row r="4783" spans="9:15" s="167" customFormat="1" ht="15" customHeight="1" x14ac:dyDescent="0.25">
      <c r="I4783" s="25"/>
      <c r="J4783" s="25"/>
      <c r="K4783" s="25"/>
      <c r="L4783" s="25"/>
      <c r="M4783" s="25"/>
      <c r="N4783" s="25"/>
      <c r="O4783" s="25"/>
    </row>
    <row r="4784" spans="9:15" s="167" customFormat="1" ht="15" customHeight="1" x14ac:dyDescent="0.25">
      <c r="I4784" s="25"/>
      <c r="J4784" s="25"/>
      <c r="K4784" s="25"/>
      <c r="L4784" s="25"/>
      <c r="M4784" s="25"/>
      <c r="N4784" s="25"/>
      <c r="O4784" s="25"/>
    </row>
    <row r="4785" spans="9:15" s="167" customFormat="1" ht="15" customHeight="1" x14ac:dyDescent="0.25">
      <c r="I4785" s="25"/>
      <c r="J4785" s="25"/>
      <c r="K4785" s="25"/>
      <c r="L4785" s="25"/>
      <c r="M4785" s="25"/>
      <c r="N4785" s="25"/>
      <c r="O4785" s="25"/>
    </row>
    <row r="4786" spans="9:15" s="167" customFormat="1" ht="15" customHeight="1" x14ac:dyDescent="0.25">
      <c r="I4786" s="25"/>
      <c r="J4786" s="25"/>
      <c r="K4786" s="25"/>
      <c r="L4786" s="25"/>
      <c r="M4786" s="25"/>
      <c r="N4786" s="25"/>
      <c r="O4786" s="25"/>
    </row>
    <row r="4787" spans="9:15" s="167" customFormat="1" ht="15" customHeight="1" x14ac:dyDescent="0.25">
      <c r="I4787" s="25"/>
      <c r="J4787" s="25"/>
      <c r="K4787" s="25"/>
      <c r="L4787" s="25"/>
      <c r="M4787" s="25"/>
      <c r="N4787" s="25"/>
      <c r="O4787" s="25"/>
    </row>
    <row r="4788" spans="9:15" s="167" customFormat="1" ht="15" customHeight="1" x14ac:dyDescent="0.25">
      <c r="I4788" s="25"/>
      <c r="J4788" s="25"/>
      <c r="K4788" s="25"/>
      <c r="L4788" s="25"/>
      <c r="M4788" s="25"/>
      <c r="N4788" s="25"/>
      <c r="O4788" s="25"/>
    </row>
    <row r="4789" spans="9:15" s="167" customFormat="1" ht="15" customHeight="1" x14ac:dyDescent="0.25">
      <c r="I4789" s="25"/>
      <c r="J4789" s="25"/>
      <c r="K4789" s="25"/>
      <c r="L4789" s="25"/>
      <c r="M4789" s="25"/>
      <c r="N4789" s="25"/>
      <c r="O4789" s="25"/>
    </row>
    <row r="4790" spans="9:15" s="167" customFormat="1" ht="15" customHeight="1" x14ac:dyDescent="0.25">
      <c r="I4790" s="25"/>
      <c r="J4790" s="25"/>
      <c r="K4790" s="25"/>
      <c r="L4790" s="25"/>
      <c r="M4790" s="25"/>
      <c r="N4790" s="25"/>
      <c r="O4790" s="25"/>
    </row>
    <row r="4791" spans="9:15" s="167" customFormat="1" ht="15" customHeight="1" x14ac:dyDescent="0.25">
      <c r="I4791" s="25"/>
      <c r="J4791" s="25"/>
      <c r="K4791" s="25"/>
      <c r="L4791" s="25"/>
      <c r="M4791" s="25"/>
      <c r="N4791" s="25"/>
      <c r="O4791" s="25"/>
    </row>
    <row r="4792" spans="9:15" s="167" customFormat="1" ht="15" customHeight="1" x14ac:dyDescent="0.25">
      <c r="I4792" s="25"/>
      <c r="J4792" s="25"/>
      <c r="K4792" s="25"/>
      <c r="L4792" s="25"/>
      <c r="M4792" s="25"/>
      <c r="N4792" s="25"/>
      <c r="O4792" s="25"/>
    </row>
    <row r="4793" spans="9:15" s="167" customFormat="1" ht="15" customHeight="1" x14ac:dyDescent="0.25">
      <c r="I4793" s="25"/>
      <c r="J4793" s="25"/>
      <c r="K4793" s="25"/>
      <c r="L4793" s="25"/>
      <c r="M4793" s="25"/>
      <c r="N4793" s="25"/>
      <c r="O4793" s="25"/>
    </row>
    <row r="4794" spans="9:15" s="167" customFormat="1" ht="15" customHeight="1" x14ac:dyDescent="0.25">
      <c r="I4794" s="25"/>
      <c r="J4794" s="25"/>
      <c r="K4794" s="25"/>
      <c r="L4794" s="25"/>
      <c r="M4794" s="25"/>
      <c r="N4794" s="25"/>
      <c r="O4794" s="25"/>
    </row>
    <row r="4795" spans="9:15" s="167" customFormat="1" ht="15" customHeight="1" x14ac:dyDescent="0.25">
      <c r="I4795" s="25"/>
      <c r="J4795" s="25"/>
      <c r="K4795" s="25"/>
      <c r="L4795" s="25"/>
      <c r="M4795" s="25"/>
      <c r="N4795" s="25"/>
      <c r="O4795" s="25"/>
    </row>
    <row r="4796" spans="9:15" s="167" customFormat="1" ht="15" customHeight="1" x14ac:dyDescent="0.25">
      <c r="I4796" s="25"/>
      <c r="J4796" s="25"/>
      <c r="K4796" s="25"/>
      <c r="L4796" s="25"/>
      <c r="M4796" s="25"/>
      <c r="N4796" s="25"/>
      <c r="O4796" s="25"/>
    </row>
    <row r="4797" spans="9:15" s="167" customFormat="1" ht="15" customHeight="1" x14ac:dyDescent="0.25">
      <c r="I4797" s="25"/>
      <c r="J4797" s="25"/>
      <c r="K4797" s="25"/>
      <c r="L4797" s="25"/>
      <c r="M4797" s="25"/>
      <c r="N4797" s="25"/>
      <c r="O4797" s="25"/>
    </row>
    <row r="4798" spans="9:15" s="167" customFormat="1" ht="15" customHeight="1" x14ac:dyDescent="0.25">
      <c r="I4798" s="25"/>
      <c r="J4798" s="25"/>
      <c r="K4798" s="25"/>
      <c r="L4798" s="25"/>
      <c r="M4798" s="25"/>
      <c r="N4798" s="25"/>
      <c r="O4798" s="25"/>
    </row>
    <row r="4799" spans="9:15" s="167" customFormat="1" ht="15" customHeight="1" x14ac:dyDescent="0.25">
      <c r="I4799" s="25"/>
      <c r="J4799" s="25"/>
      <c r="K4799" s="25"/>
      <c r="L4799" s="25"/>
      <c r="M4799" s="25"/>
      <c r="N4799" s="25"/>
      <c r="O4799" s="25"/>
    </row>
    <row r="4800" spans="9:15" s="167" customFormat="1" ht="15" customHeight="1" x14ac:dyDescent="0.25">
      <c r="I4800" s="25"/>
      <c r="J4800" s="25"/>
      <c r="K4800" s="25"/>
      <c r="L4800" s="25"/>
      <c r="M4800" s="25"/>
      <c r="N4800" s="25"/>
      <c r="O4800" s="25"/>
    </row>
    <row r="4801" spans="9:15" s="167" customFormat="1" ht="15" customHeight="1" x14ac:dyDescent="0.25">
      <c r="I4801" s="25"/>
      <c r="J4801" s="25"/>
      <c r="K4801" s="25"/>
      <c r="L4801" s="25"/>
      <c r="M4801" s="25"/>
      <c r="N4801" s="25"/>
      <c r="O4801" s="25"/>
    </row>
    <row r="4802" spans="9:15" s="167" customFormat="1" ht="15" customHeight="1" x14ac:dyDescent="0.25">
      <c r="I4802" s="25"/>
      <c r="J4802" s="25"/>
      <c r="K4802" s="25"/>
      <c r="L4802" s="25"/>
      <c r="M4802" s="25"/>
      <c r="N4802" s="25"/>
      <c r="O4802" s="25"/>
    </row>
    <row r="4803" spans="9:15" s="167" customFormat="1" ht="15" customHeight="1" x14ac:dyDescent="0.25">
      <c r="I4803" s="25"/>
      <c r="J4803" s="25"/>
      <c r="K4803" s="25"/>
      <c r="L4803" s="25"/>
      <c r="M4803" s="25"/>
      <c r="N4803" s="25"/>
      <c r="O4803" s="25"/>
    </row>
    <row r="4804" spans="9:15" s="167" customFormat="1" ht="15" customHeight="1" x14ac:dyDescent="0.25">
      <c r="I4804" s="25"/>
      <c r="J4804" s="25"/>
      <c r="K4804" s="25"/>
      <c r="L4804" s="25"/>
      <c r="M4804" s="25"/>
      <c r="N4804" s="25"/>
      <c r="O4804" s="25"/>
    </row>
    <row r="4805" spans="9:15" s="167" customFormat="1" ht="15" customHeight="1" x14ac:dyDescent="0.25">
      <c r="I4805" s="25"/>
      <c r="J4805" s="25"/>
      <c r="K4805" s="25"/>
      <c r="L4805" s="25"/>
      <c r="M4805" s="25"/>
      <c r="N4805" s="25"/>
      <c r="O4805" s="25"/>
    </row>
    <row r="4806" spans="9:15" s="167" customFormat="1" ht="15" customHeight="1" x14ac:dyDescent="0.25">
      <c r="I4806" s="25"/>
      <c r="J4806" s="25"/>
      <c r="K4806" s="25"/>
      <c r="L4806" s="25"/>
      <c r="M4806" s="25"/>
      <c r="N4806" s="25"/>
      <c r="O4806" s="25"/>
    </row>
    <row r="4807" spans="9:15" s="167" customFormat="1" ht="15" customHeight="1" x14ac:dyDescent="0.25">
      <c r="I4807" s="25"/>
      <c r="J4807" s="25"/>
      <c r="K4807" s="25"/>
      <c r="L4807" s="25"/>
      <c r="M4807" s="25"/>
      <c r="N4807" s="25"/>
      <c r="O4807" s="25"/>
    </row>
    <row r="4808" spans="9:15" s="167" customFormat="1" ht="15" customHeight="1" x14ac:dyDescent="0.25">
      <c r="I4808" s="25"/>
      <c r="J4808" s="25"/>
      <c r="K4808" s="25"/>
      <c r="L4808" s="25"/>
      <c r="M4808" s="25"/>
      <c r="N4808" s="25"/>
      <c r="O4808" s="25"/>
    </row>
    <row r="4809" spans="9:15" s="167" customFormat="1" ht="15" customHeight="1" x14ac:dyDescent="0.25">
      <c r="I4809" s="25"/>
      <c r="J4809" s="25"/>
      <c r="K4809" s="25"/>
      <c r="L4809" s="25"/>
      <c r="M4809" s="25"/>
      <c r="N4809" s="25"/>
      <c r="O4809" s="25"/>
    </row>
    <row r="4810" spans="9:15" s="167" customFormat="1" ht="15" customHeight="1" x14ac:dyDescent="0.25">
      <c r="I4810" s="25"/>
      <c r="J4810" s="25"/>
      <c r="K4810" s="25"/>
      <c r="L4810" s="25"/>
      <c r="M4810" s="25"/>
      <c r="N4810" s="25"/>
      <c r="O4810" s="25"/>
    </row>
    <row r="4811" spans="9:15" s="167" customFormat="1" ht="15" customHeight="1" x14ac:dyDescent="0.25">
      <c r="I4811" s="25"/>
      <c r="J4811" s="25"/>
      <c r="K4811" s="25"/>
      <c r="L4811" s="25"/>
      <c r="M4811" s="25"/>
      <c r="N4811" s="25"/>
      <c r="O4811" s="25"/>
    </row>
    <row r="4812" spans="9:15" s="167" customFormat="1" ht="15" customHeight="1" x14ac:dyDescent="0.25">
      <c r="I4812" s="25"/>
      <c r="J4812" s="25"/>
      <c r="K4812" s="25"/>
      <c r="L4812" s="25"/>
      <c r="M4812" s="25"/>
      <c r="N4812" s="25"/>
      <c r="O4812" s="25"/>
    </row>
    <row r="4813" spans="9:15" s="167" customFormat="1" ht="15" customHeight="1" x14ac:dyDescent="0.25">
      <c r="I4813" s="25"/>
      <c r="J4813" s="25"/>
      <c r="K4813" s="25"/>
      <c r="L4813" s="25"/>
      <c r="M4813" s="25"/>
      <c r="N4813" s="25"/>
      <c r="O4813" s="25"/>
    </row>
    <row r="4814" spans="9:15" s="167" customFormat="1" ht="15" customHeight="1" x14ac:dyDescent="0.25">
      <c r="I4814" s="25"/>
      <c r="J4814" s="25"/>
      <c r="K4814" s="25"/>
      <c r="L4814" s="25"/>
      <c r="M4814" s="25"/>
      <c r="N4814" s="25"/>
      <c r="O4814" s="25"/>
    </row>
    <row r="4815" spans="9:15" s="167" customFormat="1" ht="15" customHeight="1" x14ac:dyDescent="0.25">
      <c r="I4815" s="25"/>
      <c r="J4815" s="25"/>
      <c r="K4815" s="25"/>
      <c r="L4815" s="25"/>
      <c r="M4815" s="25"/>
      <c r="N4815" s="25"/>
      <c r="O4815" s="25"/>
    </row>
    <row r="4816" spans="9:15" s="167" customFormat="1" ht="15" customHeight="1" x14ac:dyDescent="0.25">
      <c r="I4816" s="25"/>
      <c r="J4816" s="25"/>
      <c r="K4816" s="25"/>
      <c r="L4816" s="25"/>
      <c r="M4816" s="25"/>
      <c r="N4816" s="25"/>
      <c r="O4816" s="25"/>
    </row>
    <row r="4817" spans="9:15" s="167" customFormat="1" ht="15" customHeight="1" x14ac:dyDescent="0.25">
      <c r="I4817" s="25"/>
      <c r="J4817" s="25"/>
      <c r="K4817" s="25"/>
      <c r="L4817" s="25"/>
      <c r="M4817" s="25"/>
      <c r="N4817" s="25"/>
      <c r="O4817" s="25"/>
    </row>
    <row r="4818" spans="9:15" s="167" customFormat="1" ht="15" customHeight="1" x14ac:dyDescent="0.25">
      <c r="I4818" s="25"/>
      <c r="J4818" s="25"/>
      <c r="K4818" s="25"/>
      <c r="L4818" s="25"/>
      <c r="M4818" s="25"/>
      <c r="N4818" s="25"/>
      <c r="O4818" s="25"/>
    </row>
    <row r="4819" spans="9:15" s="167" customFormat="1" ht="15" customHeight="1" x14ac:dyDescent="0.25">
      <c r="I4819" s="25"/>
      <c r="J4819" s="25"/>
      <c r="K4819" s="25"/>
      <c r="L4819" s="25"/>
      <c r="M4819" s="25"/>
      <c r="N4819" s="25"/>
      <c r="O4819" s="25"/>
    </row>
    <row r="4820" spans="9:15" s="167" customFormat="1" ht="15" customHeight="1" x14ac:dyDescent="0.25">
      <c r="I4820" s="25"/>
      <c r="J4820" s="25"/>
      <c r="K4820" s="25"/>
      <c r="L4820" s="25"/>
      <c r="M4820" s="25"/>
      <c r="N4820" s="25"/>
      <c r="O4820" s="25"/>
    </row>
    <row r="4821" spans="9:15" s="167" customFormat="1" ht="15" customHeight="1" x14ac:dyDescent="0.25">
      <c r="I4821" s="25"/>
      <c r="J4821" s="25"/>
      <c r="K4821" s="25"/>
      <c r="L4821" s="25"/>
      <c r="M4821" s="25"/>
      <c r="N4821" s="25"/>
      <c r="O4821" s="25"/>
    </row>
    <row r="4822" spans="9:15" s="167" customFormat="1" ht="15" customHeight="1" x14ac:dyDescent="0.25">
      <c r="I4822" s="25"/>
      <c r="J4822" s="25"/>
      <c r="K4822" s="25"/>
      <c r="L4822" s="25"/>
      <c r="M4822" s="25"/>
      <c r="N4822" s="25"/>
      <c r="O4822" s="25"/>
    </row>
    <row r="4823" spans="9:15" s="167" customFormat="1" ht="15" customHeight="1" x14ac:dyDescent="0.25">
      <c r="I4823" s="25"/>
      <c r="J4823" s="25"/>
      <c r="K4823" s="25"/>
      <c r="L4823" s="25"/>
      <c r="M4823" s="25"/>
      <c r="N4823" s="25"/>
      <c r="O4823" s="25"/>
    </row>
    <row r="4824" spans="9:15" s="167" customFormat="1" ht="15" customHeight="1" x14ac:dyDescent="0.25">
      <c r="I4824" s="25"/>
      <c r="J4824" s="25"/>
      <c r="K4824" s="25"/>
      <c r="L4824" s="25"/>
      <c r="M4824" s="25"/>
      <c r="N4824" s="25"/>
      <c r="O4824" s="25"/>
    </row>
    <row r="4825" spans="9:15" s="167" customFormat="1" ht="15" customHeight="1" x14ac:dyDescent="0.25">
      <c r="I4825" s="25"/>
      <c r="J4825" s="25"/>
      <c r="K4825" s="25"/>
      <c r="L4825" s="25"/>
      <c r="M4825" s="25"/>
      <c r="N4825" s="25"/>
      <c r="O4825" s="25"/>
    </row>
    <row r="4826" spans="9:15" s="167" customFormat="1" ht="15" customHeight="1" x14ac:dyDescent="0.25">
      <c r="I4826" s="25"/>
      <c r="J4826" s="25"/>
      <c r="K4826" s="25"/>
      <c r="L4826" s="25"/>
      <c r="M4826" s="25"/>
      <c r="N4826" s="25"/>
      <c r="O4826" s="25"/>
    </row>
    <row r="4827" spans="9:15" s="167" customFormat="1" ht="15" customHeight="1" x14ac:dyDescent="0.25">
      <c r="I4827" s="25"/>
      <c r="J4827" s="25"/>
      <c r="K4827" s="25"/>
      <c r="L4827" s="25"/>
      <c r="M4827" s="25"/>
      <c r="N4827" s="25"/>
      <c r="O4827" s="25"/>
    </row>
    <row r="4828" spans="9:15" s="167" customFormat="1" ht="15" customHeight="1" x14ac:dyDescent="0.25">
      <c r="I4828" s="25"/>
      <c r="J4828" s="25"/>
      <c r="K4828" s="25"/>
      <c r="L4828" s="25"/>
      <c r="M4828" s="25"/>
      <c r="N4828" s="25"/>
      <c r="O4828" s="25"/>
    </row>
    <row r="4829" spans="9:15" s="167" customFormat="1" ht="15" customHeight="1" x14ac:dyDescent="0.25">
      <c r="I4829" s="25"/>
      <c r="J4829" s="25"/>
      <c r="K4829" s="25"/>
      <c r="L4829" s="25"/>
      <c r="M4829" s="25"/>
      <c r="N4829" s="25"/>
      <c r="O4829" s="25"/>
    </row>
    <row r="4830" spans="9:15" s="167" customFormat="1" ht="15" customHeight="1" x14ac:dyDescent="0.25">
      <c r="I4830" s="25"/>
      <c r="J4830" s="25"/>
      <c r="K4830" s="25"/>
      <c r="L4830" s="25"/>
      <c r="M4830" s="25"/>
      <c r="N4830" s="25"/>
      <c r="O4830" s="25"/>
    </row>
    <row r="4831" spans="9:15" s="167" customFormat="1" ht="15" customHeight="1" x14ac:dyDescent="0.25">
      <c r="I4831" s="25"/>
      <c r="J4831" s="25"/>
      <c r="K4831" s="25"/>
      <c r="L4831" s="25"/>
      <c r="M4831" s="25"/>
      <c r="N4831" s="25"/>
      <c r="O4831" s="25"/>
    </row>
    <row r="4832" spans="9:15" s="167" customFormat="1" ht="15" customHeight="1" x14ac:dyDescent="0.25">
      <c r="I4832" s="25"/>
      <c r="J4832" s="25"/>
      <c r="K4832" s="25"/>
      <c r="L4832" s="25"/>
      <c r="M4832" s="25"/>
      <c r="N4832" s="25"/>
      <c r="O4832" s="25"/>
    </row>
    <row r="4833" spans="9:15" s="167" customFormat="1" ht="15" customHeight="1" x14ac:dyDescent="0.25">
      <c r="I4833" s="25"/>
      <c r="J4833" s="25"/>
      <c r="K4833" s="25"/>
      <c r="L4833" s="25"/>
      <c r="M4833" s="25"/>
      <c r="N4833" s="25"/>
      <c r="O4833" s="25"/>
    </row>
    <row r="4834" spans="9:15" s="167" customFormat="1" ht="15" customHeight="1" x14ac:dyDescent="0.25">
      <c r="I4834" s="25"/>
      <c r="J4834" s="25"/>
      <c r="K4834" s="25"/>
      <c r="L4834" s="25"/>
      <c r="M4834" s="25"/>
      <c r="N4834" s="25"/>
      <c r="O4834" s="25"/>
    </row>
    <row r="4835" spans="9:15" s="167" customFormat="1" ht="15" customHeight="1" x14ac:dyDescent="0.25">
      <c r="I4835" s="25"/>
      <c r="J4835" s="25"/>
      <c r="K4835" s="25"/>
      <c r="L4835" s="25"/>
      <c r="M4835" s="25"/>
      <c r="N4835" s="25"/>
      <c r="O4835" s="25"/>
    </row>
    <row r="4836" spans="9:15" s="167" customFormat="1" ht="15" customHeight="1" x14ac:dyDescent="0.25">
      <c r="I4836" s="25"/>
      <c r="J4836" s="25"/>
      <c r="K4836" s="25"/>
      <c r="L4836" s="25"/>
      <c r="M4836" s="25"/>
      <c r="N4836" s="25"/>
      <c r="O4836" s="25"/>
    </row>
    <row r="4837" spans="9:15" s="167" customFormat="1" ht="15" customHeight="1" x14ac:dyDescent="0.25">
      <c r="I4837" s="25"/>
      <c r="J4837" s="25"/>
      <c r="K4837" s="25"/>
      <c r="L4837" s="25"/>
      <c r="M4837" s="25"/>
      <c r="N4837" s="25"/>
      <c r="O4837" s="25"/>
    </row>
    <row r="4838" spans="9:15" s="167" customFormat="1" ht="15" customHeight="1" x14ac:dyDescent="0.25">
      <c r="I4838" s="25"/>
      <c r="J4838" s="25"/>
      <c r="K4838" s="25"/>
      <c r="L4838" s="25"/>
      <c r="M4838" s="25"/>
      <c r="N4838" s="25"/>
      <c r="O4838" s="25"/>
    </row>
    <row r="4839" spans="9:15" s="167" customFormat="1" ht="15" customHeight="1" x14ac:dyDescent="0.25">
      <c r="I4839" s="25"/>
      <c r="J4839" s="25"/>
      <c r="K4839" s="25"/>
      <c r="L4839" s="25"/>
      <c r="M4839" s="25"/>
      <c r="N4839" s="25"/>
      <c r="O4839" s="25"/>
    </row>
    <row r="4840" spans="9:15" s="167" customFormat="1" ht="15" customHeight="1" x14ac:dyDescent="0.25">
      <c r="I4840" s="25"/>
      <c r="J4840" s="25"/>
      <c r="K4840" s="25"/>
      <c r="L4840" s="25"/>
      <c r="M4840" s="25"/>
      <c r="N4840" s="25"/>
      <c r="O4840" s="25"/>
    </row>
    <row r="4841" spans="9:15" s="167" customFormat="1" ht="15" customHeight="1" x14ac:dyDescent="0.25">
      <c r="I4841" s="25"/>
      <c r="J4841" s="25"/>
      <c r="K4841" s="25"/>
      <c r="L4841" s="25"/>
      <c r="M4841" s="25"/>
      <c r="N4841" s="25"/>
      <c r="O4841" s="25"/>
    </row>
    <row r="4842" spans="9:15" s="167" customFormat="1" ht="15" customHeight="1" x14ac:dyDescent="0.25">
      <c r="I4842" s="25"/>
      <c r="J4842" s="25"/>
      <c r="K4842" s="25"/>
      <c r="L4842" s="25"/>
      <c r="M4842" s="25"/>
      <c r="N4842" s="25"/>
      <c r="O4842" s="25"/>
    </row>
    <row r="4843" spans="9:15" s="167" customFormat="1" ht="15" customHeight="1" x14ac:dyDescent="0.25">
      <c r="I4843" s="25"/>
      <c r="J4843" s="25"/>
      <c r="K4843" s="25"/>
      <c r="L4843" s="25"/>
      <c r="M4843" s="25"/>
      <c r="N4843" s="25"/>
      <c r="O4843" s="25"/>
    </row>
    <row r="4844" spans="9:15" s="167" customFormat="1" ht="15" customHeight="1" x14ac:dyDescent="0.25">
      <c r="I4844" s="25"/>
      <c r="J4844" s="25"/>
      <c r="K4844" s="25"/>
      <c r="L4844" s="25"/>
      <c r="M4844" s="25"/>
      <c r="N4844" s="25"/>
      <c r="O4844" s="25"/>
    </row>
    <row r="4845" spans="9:15" s="167" customFormat="1" ht="15" customHeight="1" x14ac:dyDescent="0.25">
      <c r="I4845" s="25"/>
      <c r="J4845" s="25"/>
      <c r="K4845" s="25"/>
      <c r="L4845" s="25"/>
      <c r="M4845" s="25"/>
      <c r="N4845" s="25"/>
      <c r="O4845" s="25"/>
    </row>
    <row r="4846" spans="9:15" s="167" customFormat="1" ht="15" customHeight="1" x14ac:dyDescent="0.25">
      <c r="I4846" s="25"/>
      <c r="J4846" s="25"/>
      <c r="K4846" s="25"/>
      <c r="L4846" s="25"/>
      <c r="M4846" s="25"/>
      <c r="N4846" s="25"/>
      <c r="O4846" s="25"/>
    </row>
    <row r="4847" spans="9:15" s="167" customFormat="1" ht="15" customHeight="1" x14ac:dyDescent="0.25">
      <c r="I4847" s="25"/>
      <c r="J4847" s="25"/>
      <c r="K4847" s="25"/>
      <c r="L4847" s="25"/>
      <c r="M4847" s="25"/>
      <c r="N4847" s="25"/>
      <c r="O4847" s="25"/>
    </row>
    <row r="4848" spans="9:15" s="167" customFormat="1" ht="15" customHeight="1" x14ac:dyDescent="0.25">
      <c r="I4848" s="25"/>
      <c r="J4848" s="25"/>
      <c r="K4848" s="25"/>
      <c r="L4848" s="25"/>
      <c r="M4848" s="25"/>
      <c r="N4848" s="25"/>
      <c r="O4848" s="25"/>
    </row>
    <row r="4849" spans="9:15" s="167" customFormat="1" ht="15" customHeight="1" x14ac:dyDescent="0.25">
      <c r="I4849" s="25"/>
      <c r="J4849" s="25"/>
      <c r="K4849" s="25"/>
      <c r="L4849" s="25"/>
      <c r="M4849" s="25"/>
      <c r="N4849" s="25"/>
      <c r="O4849" s="25"/>
    </row>
    <row r="4850" spans="9:15" s="167" customFormat="1" ht="15" customHeight="1" x14ac:dyDescent="0.25">
      <c r="I4850" s="25"/>
      <c r="J4850" s="25"/>
      <c r="K4850" s="25"/>
      <c r="L4850" s="25"/>
      <c r="M4850" s="25"/>
      <c r="N4850" s="25"/>
      <c r="O4850" s="25"/>
    </row>
    <row r="4851" spans="9:15" s="167" customFormat="1" ht="15" customHeight="1" x14ac:dyDescent="0.25">
      <c r="I4851" s="25"/>
      <c r="J4851" s="25"/>
      <c r="K4851" s="25"/>
      <c r="L4851" s="25"/>
      <c r="M4851" s="25"/>
      <c r="N4851" s="25"/>
      <c r="O4851" s="25"/>
    </row>
    <row r="4852" spans="9:15" s="167" customFormat="1" ht="15" customHeight="1" x14ac:dyDescent="0.25">
      <c r="I4852" s="25"/>
      <c r="J4852" s="25"/>
      <c r="K4852" s="25"/>
      <c r="L4852" s="25"/>
      <c r="M4852" s="25"/>
      <c r="N4852" s="25"/>
      <c r="O4852" s="25"/>
    </row>
    <row r="4853" spans="9:15" s="167" customFormat="1" ht="15" customHeight="1" x14ac:dyDescent="0.25">
      <c r="I4853" s="25"/>
      <c r="J4853" s="25"/>
      <c r="K4853" s="25"/>
      <c r="L4853" s="25"/>
      <c r="M4853" s="25"/>
      <c r="N4853" s="25"/>
      <c r="O4853" s="25"/>
    </row>
    <row r="4854" spans="9:15" s="167" customFormat="1" ht="15" customHeight="1" x14ac:dyDescent="0.25">
      <c r="I4854" s="25"/>
      <c r="J4854" s="25"/>
      <c r="K4854" s="25"/>
      <c r="L4854" s="25"/>
      <c r="M4854" s="25"/>
      <c r="N4854" s="25"/>
      <c r="O4854" s="25"/>
    </row>
    <row r="4855" spans="9:15" s="167" customFormat="1" ht="15" customHeight="1" x14ac:dyDescent="0.25">
      <c r="I4855" s="25"/>
      <c r="J4855" s="25"/>
      <c r="K4855" s="25"/>
      <c r="L4855" s="25"/>
      <c r="M4855" s="25"/>
      <c r="N4855" s="25"/>
      <c r="O4855" s="25"/>
    </row>
    <row r="4856" spans="9:15" s="167" customFormat="1" ht="15" customHeight="1" x14ac:dyDescent="0.25">
      <c r="I4856" s="25"/>
      <c r="J4856" s="25"/>
      <c r="K4856" s="25"/>
      <c r="L4856" s="25"/>
      <c r="M4856" s="25"/>
      <c r="N4856" s="25"/>
      <c r="O4856" s="25"/>
    </row>
    <row r="4857" spans="9:15" s="167" customFormat="1" ht="15" customHeight="1" x14ac:dyDescent="0.25">
      <c r="I4857" s="25"/>
      <c r="J4857" s="25"/>
      <c r="K4857" s="25"/>
      <c r="L4857" s="25"/>
      <c r="M4857" s="25"/>
      <c r="N4857" s="25"/>
      <c r="O4857" s="25"/>
    </row>
    <row r="4858" spans="9:15" s="167" customFormat="1" ht="15" customHeight="1" x14ac:dyDescent="0.25">
      <c r="I4858" s="25"/>
      <c r="J4858" s="25"/>
      <c r="K4858" s="25"/>
      <c r="L4858" s="25"/>
      <c r="M4858" s="25"/>
      <c r="N4858" s="25"/>
      <c r="O4858" s="25"/>
    </row>
    <row r="4859" spans="9:15" s="167" customFormat="1" ht="15" customHeight="1" x14ac:dyDescent="0.25">
      <c r="I4859" s="25"/>
      <c r="J4859" s="25"/>
      <c r="K4859" s="25"/>
      <c r="L4859" s="25"/>
      <c r="M4859" s="25"/>
      <c r="N4859" s="25"/>
      <c r="O4859" s="25"/>
    </row>
    <row r="4860" spans="9:15" s="167" customFormat="1" ht="15" customHeight="1" x14ac:dyDescent="0.25">
      <c r="I4860" s="25"/>
      <c r="J4860" s="25"/>
      <c r="K4860" s="25"/>
      <c r="L4860" s="25"/>
      <c r="M4860" s="25"/>
      <c r="N4860" s="25"/>
      <c r="O4860" s="25"/>
    </row>
    <row r="4861" spans="9:15" s="167" customFormat="1" ht="15" customHeight="1" x14ac:dyDescent="0.25">
      <c r="I4861" s="25"/>
      <c r="J4861" s="25"/>
      <c r="K4861" s="25"/>
      <c r="L4861" s="25"/>
      <c r="M4861" s="25"/>
      <c r="N4861" s="25"/>
      <c r="O4861" s="25"/>
    </row>
    <row r="4862" spans="9:15" s="167" customFormat="1" ht="15" customHeight="1" x14ac:dyDescent="0.25">
      <c r="I4862" s="25"/>
      <c r="J4862" s="25"/>
      <c r="K4862" s="25"/>
      <c r="L4862" s="25"/>
      <c r="M4862" s="25"/>
      <c r="N4862" s="25"/>
      <c r="O4862" s="25"/>
    </row>
    <row r="4863" spans="9:15" s="167" customFormat="1" ht="15" customHeight="1" x14ac:dyDescent="0.25">
      <c r="I4863" s="25"/>
      <c r="J4863" s="25"/>
      <c r="K4863" s="25"/>
      <c r="L4863" s="25"/>
      <c r="M4863" s="25"/>
      <c r="N4863" s="25"/>
      <c r="O4863" s="25"/>
    </row>
    <row r="4864" spans="9:15" s="167" customFormat="1" ht="15" customHeight="1" x14ac:dyDescent="0.25">
      <c r="I4864" s="25"/>
      <c r="J4864" s="25"/>
      <c r="K4864" s="25"/>
      <c r="L4864" s="25"/>
      <c r="M4864" s="25"/>
      <c r="N4864" s="25"/>
      <c r="O4864" s="25"/>
    </row>
    <row r="4865" spans="9:15" s="167" customFormat="1" ht="15" customHeight="1" x14ac:dyDescent="0.25">
      <c r="I4865" s="25"/>
      <c r="J4865" s="25"/>
      <c r="K4865" s="25"/>
      <c r="L4865" s="25"/>
      <c r="M4865" s="25"/>
      <c r="N4865" s="25"/>
      <c r="O4865" s="25"/>
    </row>
    <row r="4866" spans="9:15" s="167" customFormat="1" ht="15" customHeight="1" x14ac:dyDescent="0.25">
      <c r="I4866" s="25"/>
      <c r="J4866" s="25"/>
      <c r="K4866" s="25"/>
      <c r="L4866" s="25"/>
      <c r="M4866" s="25"/>
      <c r="N4866" s="25"/>
      <c r="O4866" s="25"/>
    </row>
    <row r="4867" spans="9:15" s="167" customFormat="1" ht="15" customHeight="1" x14ac:dyDescent="0.25">
      <c r="I4867" s="25"/>
      <c r="J4867" s="25"/>
      <c r="K4867" s="25"/>
      <c r="L4867" s="25"/>
      <c r="M4867" s="25"/>
      <c r="N4867" s="25"/>
      <c r="O4867" s="25"/>
    </row>
    <row r="4868" spans="9:15" s="167" customFormat="1" ht="15" customHeight="1" x14ac:dyDescent="0.25">
      <c r="I4868" s="25"/>
      <c r="J4868" s="25"/>
      <c r="K4868" s="25"/>
      <c r="L4868" s="25"/>
      <c r="M4868" s="25"/>
      <c r="N4868" s="25"/>
      <c r="O4868" s="25"/>
    </row>
    <row r="4869" spans="9:15" s="167" customFormat="1" ht="15" customHeight="1" x14ac:dyDescent="0.25">
      <c r="I4869" s="25"/>
      <c r="J4869" s="25"/>
      <c r="K4869" s="25"/>
      <c r="L4869" s="25"/>
      <c r="M4869" s="25"/>
      <c r="N4869" s="25"/>
      <c r="O4869" s="25"/>
    </row>
    <row r="4870" spans="9:15" s="167" customFormat="1" ht="15" customHeight="1" x14ac:dyDescent="0.25">
      <c r="I4870" s="25"/>
      <c r="J4870" s="25"/>
      <c r="K4870" s="25"/>
      <c r="L4870" s="25"/>
      <c r="M4870" s="25"/>
      <c r="N4870" s="25"/>
      <c r="O4870" s="25"/>
    </row>
    <row r="4871" spans="9:15" s="167" customFormat="1" ht="15" customHeight="1" x14ac:dyDescent="0.25">
      <c r="I4871" s="25"/>
      <c r="J4871" s="25"/>
      <c r="K4871" s="25"/>
      <c r="L4871" s="25"/>
      <c r="M4871" s="25"/>
      <c r="N4871" s="25"/>
      <c r="O4871" s="25"/>
    </row>
    <row r="4872" spans="9:15" s="167" customFormat="1" ht="15" customHeight="1" x14ac:dyDescent="0.25">
      <c r="I4872" s="25"/>
      <c r="J4872" s="25"/>
      <c r="K4872" s="25"/>
      <c r="L4872" s="25"/>
      <c r="M4872" s="25"/>
      <c r="N4872" s="25"/>
      <c r="O4872" s="25"/>
    </row>
    <row r="4873" spans="9:15" s="167" customFormat="1" ht="15" customHeight="1" x14ac:dyDescent="0.25">
      <c r="I4873" s="25"/>
      <c r="J4873" s="25"/>
      <c r="K4873" s="25"/>
      <c r="L4873" s="25"/>
      <c r="M4873" s="25"/>
      <c r="N4873" s="25"/>
      <c r="O4873" s="25"/>
    </row>
    <row r="4874" spans="9:15" s="167" customFormat="1" ht="15" customHeight="1" x14ac:dyDescent="0.25">
      <c r="I4874" s="25"/>
      <c r="J4874" s="25"/>
      <c r="K4874" s="25"/>
      <c r="L4874" s="25"/>
      <c r="M4874" s="25"/>
      <c r="N4874" s="25"/>
      <c r="O4874" s="25"/>
    </row>
    <row r="4875" spans="9:15" s="167" customFormat="1" ht="15" customHeight="1" x14ac:dyDescent="0.25">
      <c r="I4875" s="25"/>
      <c r="J4875" s="25"/>
      <c r="K4875" s="25"/>
      <c r="L4875" s="25"/>
      <c r="M4875" s="25"/>
      <c r="N4875" s="25"/>
      <c r="O4875" s="25"/>
    </row>
    <row r="4876" spans="9:15" s="167" customFormat="1" ht="15" customHeight="1" x14ac:dyDescent="0.25">
      <c r="I4876" s="25"/>
      <c r="J4876" s="25"/>
      <c r="K4876" s="25"/>
      <c r="L4876" s="25"/>
      <c r="M4876" s="25"/>
      <c r="N4876" s="25"/>
      <c r="O4876" s="25"/>
    </row>
    <row r="4877" spans="9:15" s="167" customFormat="1" ht="15" customHeight="1" x14ac:dyDescent="0.25">
      <c r="I4877" s="25"/>
      <c r="J4877" s="25"/>
      <c r="K4877" s="25"/>
      <c r="L4877" s="25"/>
      <c r="M4877" s="25"/>
      <c r="N4877" s="25"/>
      <c r="O4877" s="25"/>
    </row>
    <row r="4878" spans="9:15" s="167" customFormat="1" ht="15" customHeight="1" x14ac:dyDescent="0.25">
      <c r="I4878" s="25"/>
      <c r="J4878" s="25"/>
      <c r="K4878" s="25"/>
      <c r="L4878" s="25"/>
      <c r="M4878" s="25"/>
      <c r="N4878" s="25"/>
      <c r="O4878" s="25"/>
    </row>
    <row r="4879" spans="9:15" s="167" customFormat="1" ht="15" customHeight="1" x14ac:dyDescent="0.25">
      <c r="I4879" s="25"/>
      <c r="J4879" s="25"/>
      <c r="K4879" s="25"/>
      <c r="L4879" s="25"/>
      <c r="M4879" s="25"/>
      <c r="N4879" s="25"/>
      <c r="O4879" s="25"/>
    </row>
    <row r="4880" spans="9:15" s="167" customFormat="1" ht="15" customHeight="1" x14ac:dyDescent="0.25">
      <c r="I4880" s="25"/>
      <c r="J4880" s="25"/>
      <c r="K4880" s="25"/>
      <c r="L4880" s="25"/>
      <c r="M4880" s="25"/>
      <c r="N4880" s="25"/>
      <c r="O4880" s="25"/>
    </row>
    <row r="4881" spans="9:15" s="167" customFormat="1" ht="15" customHeight="1" x14ac:dyDescent="0.25">
      <c r="I4881" s="25"/>
      <c r="J4881" s="25"/>
      <c r="K4881" s="25"/>
      <c r="L4881" s="25"/>
      <c r="M4881" s="25"/>
      <c r="N4881" s="25"/>
      <c r="O4881" s="25"/>
    </row>
    <row r="4882" spans="9:15" s="167" customFormat="1" ht="15" customHeight="1" x14ac:dyDescent="0.25">
      <c r="I4882" s="25"/>
      <c r="J4882" s="25"/>
      <c r="K4882" s="25"/>
      <c r="L4882" s="25"/>
      <c r="M4882" s="25"/>
      <c r="N4882" s="25"/>
      <c r="O4882" s="25"/>
    </row>
    <row r="4883" spans="9:15" s="167" customFormat="1" ht="15" customHeight="1" x14ac:dyDescent="0.25">
      <c r="I4883" s="25"/>
      <c r="J4883" s="25"/>
      <c r="K4883" s="25"/>
      <c r="L4883" s="25"/>
      <c r="M4883" s="25"/>
      <c r="N4883" s="25"/>
      <c r="O4883" s="25"/>
    </row>
    <row r="4884" spans="9:15" s="167" customFormat="1" ht="15" customHeight="1" x14ac:dyDescent="0.25">
      <c r="I4884" s="25"/>
      <c r="J4884" s="25"/>
      <c r="K4884" s="25"/>
      <c r="L4884" s="25"/>
      <c r="M4884" s="25"/>
      <c r="N4884" s="25"/>
      <c r="O4884" s="25"/>
    </row>
    <row r="4885" spans="9:15" s="167" customFormat="1" ht="15" customHeight="1" x14ac:dyDescent="0.25">
      <c r="I4885" s="25"/>
      <c r="J4885" s="25"/>
      <c r="K4885" s="25"/>
      <c r="L4885" s="25"/>
      <c r="M4885" s="25"/>
      <c r="N4885" s="25"/>
      <c r="O4885" s="25"/>
    </row>
    <row r="4886" spans="9:15" s="167" customFormat="1" ht="15" customHeight="1" x14ac:dyDescent="0.25">
      <c r="I4886" s="25"/>
      <c r="J4886" s="25"/>
      <c r="K4886" s="25"/>
      <c r="L4886" s="25"/>
      <c r="M4886" s="25"/>
      <c r="N4886" s="25"/>
      <c r="O4886" s="25"/>
    </row>
    <row r="4887" spans="9:15" s="167" customFormat="1" ht="15" customHeight="1" x14ac:dyDescent="0.25">
      <c r="I4887" s="25"/>
      <c r="J4887" s="25"/>
      <c r="K4887" s="25"/>
      <c r="L4887" s="25"/>
      <c r="M4887" s="25"/>
      <c r="N4887" s="25"/>
      <c r="O4887" s="25"/>
    </row>
    <row r="4888" spans="9:15" s="167" customFormat="1" ht="15" customHeight="1" x14ac:dyDescent="0.25">
      <c r="I4888" s="25"/>
      <c r="J4888" s="25"/>
      <c r="K4888" s="25"/>
      <c r="L4888" s="25"/>
      <c r="M4888" s="25"/>
      <c r="N4888" s="25"/>
      <c r="O4888" s="25"/>
    </row>
    <row r="4889" spans="9:15" s="167" customFormat="1" ht="15" customHeight="1" x14ac:dyDescent="0.25">
      <c r="I4889" s="25"/>
      <c r="J4889" s="25"/>
      <c r="K4889" s="25"/>
      <c r="L4889" s="25"/>
      <c r="M4889" s="25"/>
      <c r="N4889" s="25"/>
      <c r="O4889" s="25"/>
    </row>
    <row r="4890" spans="9:15" s="167" customFormat="1" ht="15" customHeight="1" x14ac:dyDescent="0.25">
      <c r="I4890" s="25"/>
      <c r="J4890" s="25"/>
      <c r="K4890" s="25"/>
      <c r="L4890" s="25"/>
      <c r="M4890" s="25"/>
      <c r="N4890" s="25"/>
      <c r="O4890" s="25"/>
    </row>
    <row r="4891" spans="9:15" s="167" customFormat="1" ht="15" customHeight="1" x14ac:dyDescent="0.25">
      <c r="I4891" s="25"/>
      <c r="J4891" s="25"/>
      <c r="K4891" s="25"/>
      <c r="L4891" s="25"/>
      <c r="M4891" s="25"/>
      <c r="N4891" s="25"/>
      <c r="O4891" s="25"/>
    </row>
    <row r="4892" spans="9:15" s="167" customFormat="1" ht="15" customHeight="1" x14ac:dyDescent="0.25">
      <c r="I4892" s="25"/>
      <c r="J4892" s="25"/>
      <c r="K4892" s="25"/>
      <c r="L4892" s="25"/>
      <c r="M4892" s="25"/>
      <c r="N4892" s="25"/>
      <c r="O4892" s="25"/>
    </row>
    <row r="4893" spans="9:15" s="167" customFormat="1" ht="15" customHeight="1" x14ac:dyDescent="0.25">
      <c r="I4893" s="25"/>
      <c r="J4893" s="25"/>
      <c r="K4893" s="25"/>
      <c r="L4893" s="25"/>
      <c r="M4893" s="25"/>
      <c r="N4893" s="25"/>
      <c r="O4893" s="25"/>
    </row>
    <row r="4894" spans="9:15" s="167" customFormat="1" ht="15" customHeight="1" x14ac:dyDescent="0.25">
      <c r="I4894" s="25"/>
      <c r="J4894" s="25"/>
      <c r="K4894" s="25"/>
      <c r="L4894" s="25"/>
      <c r="M4894" s="25"/>
      <c r="N4894" s="25"/>
      <c r="O4894" s="25"/>
    </row>
    <row r="4895" spans="9:15" s="167" customFormat="1" ht="15" customHeight="1" x14ac:dyDescent="0.25">
      <c r="I4895" s="25"/>
      <c r="J4895" s="25"/>
      <c r="K4895" s="25"/>
      <c r="L4895" s="25"/>
      <c r="M4895" s="25"/>
      <c r="N4895" s="25"/>
      <c r="O4895" s="25"/>
    </row>
    <row r="4896" spans="9:15" s="167" customFormat="1" ht="15" customHeight="1" x14ac:dyDescent="0.25">
      <c r="I4896" s="25"/>
      <c r="J4896" s="25"/>
      <c r="K4896" s="25"/>
      <c r="L4896" s="25"/>
      <c r="M4896" s="25"/>
      <c r="N4896" s="25"/>
      <c r="O4896" s="25"/>
    </row>
    <row r="4897" spans="9:15" s="167" customFormat="1" ht="15" customHeight="1" x14ac:dyDescent="0.25">
      <c r="I4897" s="25"/>
      <c r="J4897" s="25"/>
      <c r="K4897" s="25"/>
      <c r="L4897" s="25"/>
      <c r="M4897" s="25"/>
      <c r="N4897" s="25"/>
      <c r="O4897" s="25"/>
    </row>
    <row r="4898" spans="9:15" s="167" customFormat="1" ht="15" customHeight="1" x14ac:dyDescent="0.25">
      <c r="I4898" s="25"/>
      <c r="J4898" s="25"/>
      <c r="K4898" s="25"/>
      <c r="L4898" s="25"/>
      <c r="M4898" s="25"/>
      <c r="N4898" s="25"/>
      <c r="O4898" s="25"/>
    </row>
    <row r="4899" spans="9:15" s="167" customFormat="1" ht="15" customHeight="1" x14ac:dyDescent="0.25">
      <c r="I4899" s="25"/>
      <c r="J4899" s="25"/>
      <c r="K4899" s="25"/>
      <c r="L4899" s="25"/>
      <c r="M4899" s="25"/>
      <c r="N4899" s="25"/>
      <c r="O4899" s="25"/>
    </row>
    <row r="4900" spans="9:15" s="167" customFormat="1" ht="15" customHeight="1" x14ac:dyDescent="0.25">
      <c r="I4900" s="25"/>
      <c r="J4900" s="25"/>
      <c r="K4900" s="25"/>
      <c r="L4900" s="25"/>
      <c r="M4900" s="25"/>
      <c r="N4900" s="25"/>
      <c r="O4900" s="25"/>
    </row>
    <row r="4901" spans="9:15" s="167" customFormat="1" ht="15" customHeight="1" x14ac:dyDescent="0.25">
      <c r="I4901" s="25"/>
      <c r="J4901" s="25"/>
      <c r="K4901" s="25"/>
      <c r="L4901" s="25"/>
      <c r="M4901" s="25"/>
      <c r="N4901" s="25"/>
      <c r="O4901" s="25"/>
    </row>
    <row r="4902" spans="9:15" s="167" customFormat="1" ht="15" customHeight="1" x14ac:dyDescent="0.25">
      <c r="I4902" s="25"/>
      <c r="J4902" s="25"/>
      <c r="K4902" s="25"/>
      <c r="L4902" s="25"/>
      <c r="M4902" s="25"/>
      <c r="N4902" s="25"/>
      <c r="O4902" s="25"/>
    </row>
    <row r="4903" spans="9:15" s="167" customFormat="1" ht="15" customHeight="1" x14ac:dyDescent="0.25">
      <c r="I4903" s="25"/>
      <c r="J4903" s="25"/>
      <c r="K4903" s="25"/>
      <c r="L4903" s="25"/>
      <c r="M4903" s="25"/>
      <c r="N4903" s="25"/>
      <c r="O4903" s="25"/>
    </row>
    <row r="4904" spans="9:15" s="167" customFormat="1" ht="15" customHeight="1" x14ac:dyDescent="0.25">
      <c r="I4904" s="25"/>
      <c r="J4904" s="25"/>
      <c r="K4904" s="25"/>
      <c r="L4904" s="25"/>
      <c r="M4904" s="25"/>
      <c r="N4904" s="25"/>
      <c r="O4904" s="25"/>
    </row>
    <row r="4905" spans="9:15" s="167" customFormat="1" ht="15" customHeight="1" x14ac:dyDescent="0.25">
      <c r="I4905" s="25"/>
      <c r="J4905" s="25"/>
      <c r="K4905" s="25"/>
      <c r="L4905" s="25"/>
      <c r="M4905" s="25"/>
      <c r="N4905" s="25"/>
      <c r="O4905" s="25"/>
    </row>
    <row r="4906" spans="9:15" s="167" customFormat="1" ht="15" customHeight="1" x14ac:dyDescent="0.25">
      <c r="I4906" s="25"/>
      <c r="J4906" s="25"/>
      <c r="K4906" s="25"/>
      <c r="L4906" s="25"/>
      <c r="M4906" s="25"/>
      <c r="N4906" s="25"/>
      <c r="O4906" s="25"/>
    </row>
    <row r="4907" spans="9:15" s="167" customFormat="1" ht="15" customHeight="1" x14ac:dyDescent="0.25">
      <c r="I4907" s="25"/>
      <c r="J4907" s="25"/>
      <c r="K4907" s="25"/>
      <c r="L4907" s="25"/>
      <c r="M4907" s="25"/>
      <c r="N4907" s="25"/>
      <c r="O4907" s="25"/>
    </row>
    <row r="4908" spans="9:15" s="167" customFormat="1" ht="15" customHeight="1" x14ac:dyDescent="0.25">
      <c r="I4908" s="25"/>
      <c r="J4908" s="25"/>
      <c r="K4908" s="25"/>
      <c r="L4908" s="25"/>
      <c r="M4908" s="25"/>
      <c r="N4908" s="25"/>
      <c r="O4908" s="25"/>
    </row>
    <row r="4909" spans="9:15" s="167" customFormat="1" ht="15" customHeight="1" x14ac:dyDescent="0.25">
      <c r="I4909" s="25"/>
      <c r="J4909" s="25"/>
      <c r="K4909" s="25"/>
      <c r="L4909" s="25"/>
      <c r="M4909" s="25"/>
      <c r="N4909" s="25"/>
      <c r="O4909" s="25"/>
    </row>
    <row r="4910" spans="9:15" s="167" customFormat="1" ht="15" customHeight="1" x14ac:dyDescent="0.25">
      <c r="I4910" s="25"/>
      <c r="J4910" s="25"/>
      <c r="K4910" s="25"/>
      <c r="L4910" s="25"/>
      <c r="M4910" s="25"/>
      <c r="N4910" s="25"/>
      <c r="O4910" s="25"/>
    </row>
    <row r="4911" spans="9:15" s="167" customFormat="1" ht="15" customHeight="1" x14ac:dyDescent="0.25">
      <c r="I4911" s="25"/>
      <c r="J4911" s="25"/>
      <c r="K4911" s="25"/>
      <c r="L4911" s="25"/>
      <c r="M4911" s="25"/>
      <c r="N4911" s="25"/>
      <c r="O4911" s="25"/>
    </row>
    <row r="4912" spans="9:15" s="167" customFormat="1" ht="15" customHeight="1" x14ac:dyDescent="0.25">
      <c r="I4912" s="25"/>
      <c r="J4912" s="25"/>
      <c r="K4912" s="25"/>
      <c r="L4912" s="25"/>
      <c r="M4912" s="25"/>
      <c r="N4912" s="25"/>
      <c r="O4912" s="25"/>
    </row>
    <row r="4913" spans="9:15" s="167" customFormat="1" ht="15" customHeight="1" x14ac:dyDescent="0.25">
      <c r="I4913" s="25"/>
      <c r="J4913" s="25"/>
      <c r="K4913" s="25"/>
      <c r="L4913" s="25"/>
      <c r="M4913" s="25"/>
      <c r="N4913" s="25"/>
      <c r="O4913" s="25"/>
    </row>
    <row r="4914" spans="9:15" s="167" customFormat="1" ht="15" customHeight="1" x14ac:dyDescent="0.25">
      <c r="I4914" s="25"/>
      <c r="J4914" s="25"/>
      <c r="K4914" s="25"/>
      <c r="L4914" s="25"/>
      <c r="M4914" s="25"/>
      <c r="N4914" s="25"/>
      <c r="O4914" s="25"/>
    </row>
    <row r="4915" spans="9:15" s="167" customFormat="1" ht="15" customHeight="1" x14ac:dyDescent="0.25">
      <c r="I4915" s="25"/>
      <c r="J4915" s="25"/>
      <c r="K4915" s="25"/>
      <c r="L4915" s="25"/>
      <c r="M4915" s="25"/>
      <c r="N4915" s="25"/>
      <c r="O4915" s="25"/>
    </row>
    <row r="4916" spans="9:15" s="167" customFormat="1" ht="15" customHeight="1" x14ac:dyDescent="0.25">
      <c r="I4916" s="25"/>
      <c r="J4916" s="25"/>
      <c r="K4916" s="25"/>
      <c r="L4916" s="25"/>
      <c r="M4916" s="25"/>
      <c r="N4916" s="25"/>
      <c r="O4916" s="25"/>
    </row>
    <row r="4917" spans="9:15" s="167" customFormat="1" ht="15" customHeight="1" x14ac:dyDescent="0.25">
      <c r="I4917" s="25"/>
      <c r="J4917" s="25"/>
      <c r="K4917" s="25"/>
      <c r="L4917" s="25"/>
      <c r="M4917" s="25"/>
      <c r="N4917" s="25"/>
      <c r="O4917" s="25"/>
    </row>
    <row r="4918" spans="9:15" s="167" customFormat="1" ht="15" customHeight="1" x14ac:dyDescent="0.25">
      <c r="I4918" s="25"/>
      <c r="J4918" s="25"/>
      <c r="K4918" s="25"/>
      <c r="L4918" s="25"/>
      <c r="M4918" s="25"/>
      <c r="N4918" s="25"/>
      <c r="O4918" s="25"/>
    </row>
    <row r="4919" spans="9:15" s="167" customFormat="1" ht="15" customHeight="1" x14ac:dyDescent="0.25">
      <c r="I4919" s="25"/>
      <c r="J4919" s="25"/>
      <c r="K4919" s="25"/>
      <c r="L4919" s="25"/>
      <c r="M4919" s="25"/>
      <c r="N4919" s="25"/>
      <c r="O4919" s="25"/>
    </row>
    <row r="4920" spans="9:15" s="167" customFormat="1" ht="15" customHeight="1" x14ac:dyDescent="0.25">
      <c r="I4920" s="25"/>
      <c r="J4920" s="25"/>
      <c r="K4920" s="25"/>
      <c r="L4920" s="25"/>
      <c r="M4920" s="25"/>
      <c r="N4920" s="25"/>
      <c r="O4920" s="25"/>
    </row>
    <row r="4921" spans="9:15" s="167" customFormat="1" ht="15" customHeight="1" x14ac:dyDescent="0.25">
      <c r="I4921" s="25"/>
      <c r="J4921" s="25"/>
      <c r="K4921" s="25"/>
      <c r="L4921" s="25"/>
      <c r="M4921" s="25"/>
      <c r="N4921" s="25"/>
      <c r="O4921" s="25"/>
    </row>
    <row r="4922" spans="9:15" s="167" customFormat="1" ht="15" customHeight="1" x14ac:dyDescent="0.25">
      <c r="I4922" s="25"/>
      <c r="J4922" s="25"/>
      <c r="K4922" s="25"/>
      <c r="L4922" s="25"/>
      <c r="M4922" s="25"/>
      <c r="N4922" s="25"/>
      <c r="O4922" s="25"/>
    </row>
    <row r="4923" spans="9:15" s="167" customFormat="1" ht="15" customHeight="1" x14ac:dyDescent="0.25">
      <c r="I4923" s="25"/>
      <c r="J4923" s="25"/>
      <c r="K4923" s="25"/>
      <c r="L4923" s="25"/>
      <c r="M4923" s="25"/>
      <c r="N4923" s="25"/>
      <c r="O4923" s="25"/>
    </row>
    <row r="4924" spans="9:15" s="167" customFormat="1" ht="15" customHeight="1" x14ac:dyDescent="0.25">
      <c r="I4924" s="25"/>
      <c r="J4924" s="25"/>
      <c r="K4924" s="25"/>
      <c r="L4924" s="25"/>
      <c r="M4924" s="25"/>
      <c r="N4924" s="25"/>
      <c r="O4924" s="25"/>
    </row>
    <row r="4925" spans="9:15" s="167" customFormat="1" ht="15" customHeight="1" x14ac:dyDescent="0.25">
      <c r="I4925" s="25"/>
      <c r="J4925" s="25"/>
      <c r="K4925" s="25"/>
      <c r="L4925" s="25"/>
      <c r="M4925" s="25"/>
      <c r="N4925" s="25"/>
      <c r="O4925" s="25"/>
    </row>
    <row r="4926" spans="9:15" s="167" customFormat="1" ht="15" customHeight="1" x14ac:dyDescent="0.25">
      <c r="I4926" s="25"/>
      <c r="J4926" s="25"/>
      <c r="K4926" s="25"/>
      <c r="L4926" s="25"/>
      <c r="M4926" s="25"/>
      <c r="N4926" s="25"/>
      <c r="O4926" s="25"/>
    </row>
    <row r="4927" spans="9:15" s="167" customFormat="1" ht="15" customHeight="1" x14ac:dyDescent="0.25">
      <c r="I4927" s="25"/>
      <c r="J4927" s="25"/>
      <c r="K4927" s="25"/>
      <c r="L4927" s="25"/>
      <c r="M4927" s="25"/>
      <c r="N4927" s="25"/>
      <c r="O4927" s="25"/>
    </row>
    <row r="4928" spans="9:15" s="167" customFormat="1" ht="15" customHeight="1" x14ac:dyDescent="0.25">
      <c r="I4928" s="25"/>
      <c r="J4928" s="25"/>
      <c r="K4928" s="25"/>
      <c r="L4928" s="25"/>
      <c r="M4928" s="25"/>
      <c r="N4928" s="25"/>
      <c r="O4928" s="25"/>
    </row>
    <row r="4929" spans="9:15" s="167" customFormat="1" ht="15" customHeight="1" x14ac:dyDescent="0.25">
      <c r="I4929" s="25"/>
      <c r="J4929" s="25"/>
      <c r="K4929" s="25"/>
      <c r="L4929" s="25"/>
      <c r="M4929" s="25"/>
      <c r="N4929" s="25"/>
      <c r="O4929" s="25"/>
    </row>
    <row r="4930" spans="9:15" s="167" customFormat="1" ht="15" customHeight="1" x14ac:dyDescent="0.25">
      <c r="I4930" s="25"/>
      <c r="J4930" s="25"/>
      <c r="K4930" s="25"/>
      <c r="L4930" s="25"/>
      <c r="M4930" s="25"/>
      <c r="N4930" s="25"/>
      <c r="O4930" s="25"/>
    </row>
    <row r="4931" spans="9:15" s="167" customFormat="1" ht="15" customHeight="1" x14ac:dyDescent="0.25">
      <c r="I4931" s="25"/>
      <c r="J4931" s="25"/>
      <c r="K4931" s="25"/>
      <c r="L4931" s="25"/>
      <c r="M4931" s="25"/>
      <c r="N4931" s="25"/>
      <c r="O4931" s="25"/>
    </row>
    <row r="4932" spans="9:15" s="167" customFormat="1" ht="15" customHeight="1" x14ac:dyDescent="0.25">
      <c r="I4932" s="25"/>
      <c r="J4932" s="25"/>
      <c r="K4932" s="25"/>
      <c r="L4932" s="25"/>
      <c r="M4932" s="25"/>
      <c r="N4932" s="25"/>
      <c r="O4932" s="25"/>
    </row>
    <row r="4933" spans="9:15" s="167" customFormat="1" ht="15" customHeight="1" x14ac:dyDescent="0.25">
      <c r="I4933" s="25"/>
      <c r="J4933" s="25"/>
      <c r="K4933" s="25"/>
      <c r="L4933" s="25"/>
      <c r="M4933" s="25"/>
      <c r="N4933" s="25"/>
      <c r="O4933" s="25"/>
    </row>
    <row r="4934" spans="9:15" s="167" customFormat="1" ht="15" customHeight="1" x14ac:dyDescent="0.25">
      <c r="I4934" s="25"/>
      <c r="J4934" s="25"/>
      <c r="K4934" s="25"/>
      <c r="L4934" s="25"/>
      <c r="M4934" s="25"/>
      <c r="N4934" s="25"/>
      <c r="O4934" s="25"/>
    </row>
    <row r="4935" spans="9:15" s="167" customFormat="1" ht="15" customHeight="1" x14ac:dyDescent="0.25">
      <c r="I4935" s="25"/>
      <c r="J4935" s="25"/>
      <c r="K4935" s="25"/>
      <c r="L4935" s="25"/>
      <c r="M4935" s="25"/>
      <c r="N4935" s="25"/>
      <c r="O4935" s="25"/>
    </row>
    <row r="4936" spans="9:15" s="167" customFormat="1" ht="15" customHeight="1" x14ac:dyDescent="0.25">
      <c r="I4936" s="25"/>
      <c r="J4936" s="25"/>
      <c r="K4936" s="25"/>
      <c r="L4936" s="25"/>
      <c r="M4936" s="25"/>
      <c r="N4936" s="25"/>
      <c r="O4936" s="25"/>
    </row>
    <row r="4937" spans="9:15" s="167" customFormat="1" ht="15" customHeight="1" x14ac:dyDescent="0.25">
      <c r="I4937" s="25"/>
      <c r="J4937" s="25"/>
      <c r="K4937" s="25"/>
      <c r="L4937" s="25"/>
      <c r="M4937" s="25"/>
      <c r="N4937" s="25"/>
      <c r="O4937" s="25"/>
    </row>
    <row r="4938" spans="9:15" s="167" customFormat="1" ht="15" customHeight="1" x14ac:dyDescent="0.25">
      <c r="I4938" s="25"/>
      <c r="J4938" s="25"/>
      <c r="K4938" s="25"/>
      <c r="L4938" s="25"/>
      <c r="M4938" s="25"/>
      <c r="N4938" s="25"/>
      <c r="O4938" s="25"/>
    </row>
    <row r="4939" spans="9:15" s="167" customFormat="1" ht="15" customHeight="1" x14ac:dyDescent="0.25">
      <c r="I4939" s="25"/>
      <c r="J4939" s="25"/>
      <c r="K4939" s="25"/>
      <c r="L4939" s="25"/>
      <c r="M4939" s="25"/>
      <c r="N4939" s="25"/>
      <c r="O4939" s="25"/>
    </row>
    <row r="4940" spans="9:15" s="167" customFormat="1" ht="15" customHeight="1" x14ac:dyDescent="0.25">
      <c r="I4940" s="25"/>
      <c r="J4940" s="25"/>
      <c r="K4940" s="25"/>
      <c r="L4940" s="25"/>
      <c r="M4940" s="25"/>
      <c r="N4940" s="25"/>
      <c r="O4940" s="25"/>
    </row>
    <row r="4941" spans="9:15" s="167" customFormat="1" ht="15" customHeight="1" x14ac:dyDescent="0.25">
      <c r="I4941" s="25"/>
      <c r="J4941" s="25"/>
      <c r="K4941" s="25"/>
      <c r="L4941" s="25"/>
      <c r="M4941" s="25"/>
      <c r="N4941" s="25"/>
      <c r="O4941" s="25"/>
    </row>
    <row r="4942" spans="9:15" s="167" customFormat="1" ht="15" customHeight="1" x14ac:dyDescent="0.25">
      <c r="I4942" s="25"/>
      <c r="J4942" s="25"/>
      <c r="K4942" s="25"/>
      <c r="L4942" s="25"/>
      <c r="M4942" s="25"/>
      <c r="N4942" s="25"/>
      <c r="O4942" s="25"/>
    </row>
    <row r="4943" spans="9:15" s="167" customFormat="1" ht="15" customHeight="1" x14ac:dyDescent="0.25">
      <c r="I4943" s="25"/>
      <c r="J4943" s="25"/>
      <c r="K4943" s="25"/>
      <c r="L4943" s="25"/>
      <c r="M4943" s="25"/>
      <c r="N4943" s="25"/>
      <c r="O4943" s="25"/>
    </row>
    <row r="4944" spans="9:15" s="167" customFormat="1" ht="15" customHeight="1" x14ac:dyDescent="0.25">
      <c r="I4944" s="25"/>
      <c r="J4944" s="25"/>
      <c r="K4944" s="25"/>
      <c r="L4944" s="25"/>
      <c r="M4944" s="25"/>
      <c r="N4944" s="25"/>
      <c r="O4944" s="25"/>
    </row>
    <row r="4945" spans="9:15" s="167" customFormat="1" ht="15" customHeight="1" x14ac:dyDescent="0.25">
      <c r="I4945" s="25"/>
      <c r="J4945" s="25"/>
      <c r="K4945" s="25"/>
      <c r="L4945" s="25"/>
      <c r="M4945" s="25"/>
      <c r="N4945" s="25"/>
      <c r="O4945" s="25"/>
    </row>
    <row r="4946" spans="9:15" s="167" customFormat="1" ht="15" customHeight="1" x14ac:dyDescent="0.25">
      <c r="I4946" s="25"/>
      <c r="J4946" s="25"/>
      <c r="K4946" s="25"/>
      <c r="L4946" s="25"/>
      <c r="M4946" s="25"/>
      <c r="N4946" s="25"/>
      <c r="O4946" s="25"/>
    </row>
    <row r="4947" spans="9:15" s="167" customFormat="1" ht="15" customHeight="1" x14ac:dyDescent="0.25">
      <c r="I4947" s="25"/>
      <c r="J4947" s="25"/>
      <c r="K4947" s="25"/>
      <c r="L4947" s="25"/>
      <c r="M4947" s="25"/>
      <c r="N4947" s="25"/>
      <c r="O4947" s="25"/>
    </row>
    <row r="4948" spans="9:15" s="167" customFormat="1" ht="15" customHeight="1" x14ac:dyDescent="0.25">
      <c r="I4948" s="25"/>
      <c r="J4948" s="25"/>
      <c r="K4948" s="25"/>
      <c r="L4948" s="25"/>
      <c r="M4948" s="25"/>
      <c r="N4948" s="25"/>
      <c r="O4948" s="25"/>
    </row>
    <row r="4949" spans="9:15" s="167" customFormat="1" ht="15" customHeight="1" x14ac:dyDescent="0.25">
      <c r="I4949" s="25"/>
      <c r="J4949" s="25"/>
      <c r="K4949" s="25"/>
      <c r="L4949" s="25"/>
      <c r="M4949" s="25"/>
      <c r="N4949" s="25"/>
      <c r="O4949" s="25"/>
    </row>
    <row r="4950" spans="9:15" s="167" customFormat="1" ht="15" customHeight="1" x14ac:dyDescent="0.25">
      <c r="I4950" s="25"/>
      <c r="J4950" s="25"/>
      <c r="K4950" s="25"/>
      <c r="L4950" s="25"/>
      <c r="M4950" s="25"/>
      <c r="N4950" s="25"/>
      <c r="O4950" s="25"/>
    </row>
    <row r="4951" spans="9:15" s="167" customFormat="1" ht="15" customHeight="1" x14ac:dyDescent="0.25">
      <c r="I4951" s="25"/>
      <c r="J4951" s="25"/>
      <c r="K4951" s="25"/>
      <c r="L4951" s="25"/>
      <c r="M4951" s="25"/>
      <c r="N4951" s="25"/>
      <c r="O4951" s="25"/>
    </row>
    <row r="4952" spans="9:15" s="167" customFormat="1" ht="15" customHeight="1" x14ac:dyDescent="0.25">
      <c r="I4952" s="25"/>
      <c r="J4952" s="25"/>
      <c r="K4952" s="25"/>
      <c r="L4952" s="25"/>
      <c r="M4952" s="25"/>
      <c r="N4952" s="25"/>
      <c r="O4952" s="25"/>
    </row>
    <row r="4953" spans="9:15" s="167" customFormat="1" ht="15" customHeight="1" x14ac:dyDescent="0.25">
      <c r="I4953" s="25"/>
      <c r="J4953" s="25"/>
      <c r="K4953" s="25"/>
      <c r="L4953" s="25"/>
      <c r="M4953" s="25"/>
      <c r="N4953" s="25"/>
      <c r="O4953" s="25"/>
    </row>
    <row r="4954" spans="9:15" s="167" customFormat="1" ht="15" customHeight="1" x14ac:dyDescent="0.25">
      <c r="I4954" s="25"/>
      <c r="J4954" s="25"/>
      <c r="K4954" s="25"/>
      <c r="L4954" s="25"/>
      <c r="M4954" s="25"/>
      <c r="N4954" s="25"/>
      <c r="O4954" s="25"/>
    </row>
    <row r="4955" spans="9:15" s="167" customFormat="1" ht="15" customHeight="1" x14ac:dyDescent="0.25">
      <c r="I4955" s="25"/>
      <c r="J4955" s="25"/>
      <c r="K4955" s="25"/>
      <c r="L4955" s="25"/>
      <c r="M4955" s="25"/>
      <c r="N4955" s="25"/>
      <c r="O4955" s="25"/>
    </row>
    <row r="4956" spans="9:15" s="167" customFormat="1" ht="15" customHeight="1" x14ac:dyDescent="0.25">
      <c r="I4956" s="25"/>
      <c r="J4956" s="25"/>
      <c r="K4956" s="25"/>
      <c r="L4956" s="25"/>
      <c r="M4956" s="25"/>
      <c r="N4956" s="25"/>
      <c r="O4956" s="25"/>
    </row>
    <row r="4957" spans="9:15" s="167" customFormat="1" ht="15" customHeight="1" x14ac:dyDescent="0.25">
      <c r="I4957" s="25"/>
      <c r="J4957" s="25"/>
      <c r="K4957" s="25"/>
      <c r="L4957" s="25"/>
      <c r="M4957" s="25"/>
      <c r="N4957" s="25"/>
      <c r="O4957" s="25"/>
    </row>
    <row r="4958" spans="9:15" s="167" customFormat="1" ht="15" customHeight="1" x14ac:dyDescent="0.25">
      <c r="I4958" s="25"/>
      <c r="J4958" s="25"/>
      <c r="K4958" s="25"/>
      <c r="L4958" s="25"/>
      <c r="M4958" s="25"/>
      <c r="N4958" s="25"/>
      <c r="O4958" s="25"/>
    </row>
    <row r="4959" spans="9:15" s="167" customFormat="1" ht="15" customHeight="1" x14ac:dyDescent="0.25">
      <c r="I4959" s="25"/>
      <c r="J4959" s="25"/>
      <c r="K4959" s="25"/>
      <c r="L4959" s="25"/>
      <c r="M4959" s="25"/>
      <c r="N4959" s="25"/>
      <c r="O4959" s="25"/>
    </row>
    <row r="4960" spans="9:15" s="167" customFormat="1" ht="15" customHeight="1" x14ac:dyDescent="0.25">
      <c r="I4960" s="25"/>
      <c r="J4960" s="25"/>
      <c r="K4960" s="25"/>
      <c r="L4960" s="25"/>
      <c r="M4960" s="25"/>
      <c r="N4960" s="25"/>
      <c r="O4960" s="25"/>
    </row>
    <row r="4961" spans="9:15" s="167" customFormat="1" ht="15" customHeight="1" x14ac:dyDescent="0.25">
      <c r="I4961" s="25"/>
      <c r="J4961" s="25"/>
      <c r="K4961" s="25"/>
      <c r="L4961" s="25"/>
      <c r="M4961" s="25"/>
      <c r="N4961" s="25"/>
      <c r="O4961" s="25"/>
    </row>
    <row r="4962" spans="9:15" s="167" customFormat="1" ht="15" customHeight="1" x14ac:dyDescent="0.25">
      <c r="I4962" s="25"/>
      <c r="J4962" s="25"/>
      <c r="K4962" s="25"/>
      <c r="L4962" s="25"/>
      <c r="M4962" s="25"/>
      <c r="N4962" s="25"/>
      <c r="O4962" s="25"/>
    </row>
    <row r="4963" spans="9:15" s="167" customFormat="1" ht="15" customHeight="1" x14ac:dyDescent="0.25">
      <c r="I4963" s="25"/>
      <c r="J4963" s="25"/>
      <c r="K4963" s="25"/>
      <c r="L4963" s="25"/>
      <c r="M4963" s="25"/>
      <c r="N4963" s="25"/>
      <c r="O4963" s="25"/>
    </row>
    <row r="4964" spans="9:15" s="167" customFormat="1" ht="15" customHeight="1" x14ac:dyDescent="0.25">
      <c r="I4964" s="25"/>
      <c r="J4964" s="25"/>
      <c r="K4964" s="25"/>
      <c r="L4964" s="25"/>
      <c r="M4964" s="25"/>
      <c r="N4964" s="25"/>
      <c r="O4964" s="25"/>
    </row>
    <row r="4965" spans="9:15" s="167" customFormat="1" ht="15" customHeight="1" x14ac:dyDescent="0.25">
      <c r="I4965" s="25"/>
      <c r="J4965" s="25"/>
      <c r="K4965" s="25"/>
      <c r="L4965" s="25"/>
      <c r="M4965" s="25"/>
      <c r="N4965" s="25"/>
      <c r="O4965" s="25"/>
    </row>
    <row r="4966" spans="9:15" s="167" customFormat="1" ht="15" customHeight="1" x14ac:dyDescent="0.25">
      <c r="I4966" s="25"/>
      <c r="J4966" s="25"/>
      <c r="K4966" s="25"/>
      <c r="L4966" s="25"/>
      <c r="M4966" s="25"/>
      <c r="N4966" s="25"/>
      <c r="O4966" s="25"/>
    </row>
    <row r="4967" spans="9:15" s="167" customFormat="1" ht="15" customHeight="1" x14ac:dyDescent="0.25">
      <c r="I4967" s="25"/>
      <c r="J4967" s="25"/>
      <c r="K4967" s="25"/>
      <c r="L4967" s="25"/>
      <c r="M4967" s="25"/>
      <c r="N4967" s="25"/>
      <c r="O4967" s="25"/>
    </row>
    <row r="4968" spans="9:15" s="167" customFormat="1" ht="15" customHeight="1" x14ac:dyDescent="0.25">
      <c r="I4968" s="25"/>
      <c r="J4968" s="25"/>
      <c r="K4968" s="25"/>
      <c r="L4968" s="25"/>
      <c r="M4968" s="25"/>
      <c r="N4968" s="25"/>
      <c r="O4968" s="25"/>
    </row>
    <row r="4969" spans="9:15" s="167" customFormat="1" ht="15" customHeight="1" x14ac:dyDescent="0.25">
      <c r="I4969" s="25"/>
      <c r="J4969" s="25"/>
      <c r="K4969" s="25"/>
      <c r="L4969" s="25"/>
      <c r="M4969" s="25"/>
      <c r="N4969" s="25"/>
      <c r="O4969" s="25"/>
    </row>
    <row r="4970" spans="9:15" s="167" customFormat="1" ht="15" customHeight="1" x14ac:dyDescent="0.25">
      <c r="I4970" s="25"/>
      <c r="J4970" s="25"/>
      <c r="K4970" s="25"/>
      <c r="L4970" s="25"/>
      <c r="M4970" s="25"/>
      <c r="N4970" s="25"/>
      <c r="O4970" s="25"/>
    </row>
    <row r="4971" spans="9:15" s="167" customFormat="1" ht="15" customHeight="1" x14ac:dyDescent="0.25">
      <c r="I4971" s="25"/>
      <c r="J4971" s="25"/>
      <c r="K4971" s="25"/>
      <c r="L4971" s="25"/>
      <c r="M4971" s="25"/>
      <c r="N4971" s="25"/>
      <c r="O4971" s="25"/>
    </row>
    <row r="4972" spans="9:15" s="167" customFormat="1" ht="15" customHeight="1" x14ac:dyDescent="0.25">
      <c r="I4972" s="25"/>
      <c r="J4972" s="25"/>
      <c r="K4972" s="25"/>
      <c r="L4972" s="25"/>
      <c r="M4972" s="25"/>
      <c r="N4972" s="25"/>
      <c r="O4972" s="25"/>
    </row>
    <row r="4973" spans="9:15" s="167" customFormat="1" ht="15" customHeight="1" x14ac:dyDescent="0.25">
      <c r="I4973" s="25"/>
      <c r="J4973" s="25"/>
      <c r="K4973" s="25"/>
      <c r="L4973" s="25"/>
      <c r="M4973" s="25"/>
      <c r="N4973" s="25"/>
      <c r="O4973" s="25"/>
    </row>
    <row r="4974" spans="9:15" s="167" customFormat="1" ht="15" customHeight="1" x14ac:dyDescent="0.25">
      <c r="I4974" s="25"/>
      <c r="J4974" s="25"/>
      <c r="K4974" s="25"/>
      <c r="L4974" s="25"/>
      <c r="M4974" s="25"/>
      <c r="N4974" s="25"/>
      <c r="O4974" s="25"/>
    </row>
    <row r="4975" spans="9:15" s="167" customFormat="1" ht="15" customHeight="1" x14ac:dyDescent="0.25">
      <c r="I4975" s="25"/>
      <c r="J4975" s="25"/>
      <c r="K4975" s="25"/>
      <c r="L4975" s="25"/>
      <c r="M4975" s="25"/>
      <c r="N4975" s="25"/>
      <c r="O4975" s="25"/>
    </row>
    <row r="4976" spans="9:15" s="167" customFormat="1" ht="15" customHeight="1" x14ac:dyDescent="0.25">
      <c r="I4976" s="25"/>
      <c r="J4976" s="25"/>
      <c r="K4976" s="25"/>
      <c r="L4976" s="25"/>
      <c r="M4976" s="25"/>
      <c r="N4976" s="25"/>
      <c r="O4976" s="25"/>
    </row>
    <row r="4977" spans="9:15" s="167" customFormat="1" ht="15" customHeight="1" x14ac:dyDescent="0.25">
      <c r="I4977" s="25"/>
      <c r="J4977" s="25"/>
      <c r="K4977" s="25"/>
      <c r="L4977" s="25"/>
      <c r="M4977" s="25"/>
      <c r="N4977" s="25"/>
      <c r="O4977" s="25"/>
    </row>
    <row r="4978" spans="9:15" s="167" customFormat="1" ht="15" customHeight="1" x14ac:dyDescent="0.25">
      <c r="I4978" s="25"/>
      <c r="J4978" s="25"/>
      <c r="K4978" s="25"/>
      <c r="L4978" s="25"/>
      <c r="M4978" s="25"/>
      <c r="N4978" s="25"/>
      <c r="O4978" s="25"/>
    </row>
    <row r="4979" spans="9:15" s="167" customFormat="1" ht="15" customHeight="1" x14ac:dyDescent="0.25">
      <c r="I4979" s="25"/>
      <c r="J4979" s="25"/>
      <c r="K4979" s="25"/>
      <c r="L4979" s="25"/>
      <c r="M4979" s="25"/>
      <c r="N4979" s="25"/>
      <c r="O4979" s="25"/>
    </row>
    <row r="4980" spans="9:15" s="167" customFormat="1" ht="15" customHeight="1" x14ac:dyDescent="0.25">
      <c r="I4980" s="25"/>
      <c r="J4980" s="25"/>
      <c r="K4980" s="25"/>
      <c r="L4980" s="25"/>
      <c r="M4980" s="25"/>
      <c r="N4980" s="25"/>
      <c r="O4980" s="25"/>
    </row>
    <row r="4981" spans="9:15" s="167" customFormat="1" ht="15" customHeight="1" x14ac:dyDescent="0.25">
      <c r="I4981" s="25"/>
      <c r="J4981" s="25"/>
      <c r="K4981" s="25"/>
      <c r="L4981" s="25"/>
      <c r="M4981" s="25"/>
      <c r="N4981" s="25"/>
      <c r="O4981" s="25"/>
    </row>
    <row r="4982" spans="9:15" s="167" customFormat="1" ht="15" customHeight="1" x14ac:dyDescent="0.25">
      <c r="I4982" s="25"/>
      <c r="J4982" s="25"/>
      <c r="K4982" s="25"/>
      <c r="L4982" s="25"/>
      <c r="M4982" s="25"/>
      <c r="N4982" s="25"/>
      <c r="O4982" s="25"/>
    </row>
    <row r="4983" spans="9:15" s="167" customFormat="1" ht="15" customHeight="1" x14ac:dyDescent="0.25">
      <c r="I4983" s="25"/>
      <c r="J4983" s="25"/>
      <c r="K4983" s="25"/>
      <c r="L4983" s="25"/>
      <c r="M4983" s="25"/>
      <c r="N4983" s="25"/>
      <c r="O4983" s="25"/>
    </row>
    <row r="4984" spans="9:15" s="167" customFormat="1" ht="15" customHeight="1" x14ac:dyDescent="0.25">
      <c r="I4984" s="25"/>
      <c r="J4984" s="25"/>
      <c r="K4984" s="25"/>
      <c r="L4984" s="25"/>
      <c r="M4984" s="25"/>
      <c r="N4984" s="25"/>
      <c r="O4984" s="25"/>
    </row>
    <row r="4985" spans="9:15" s="167" customFormat="1" ht="15" customHeight="1" x14ac:dyDescent="0.25">
      <c r="I4985" s="25"/>
      <c r="J4985" s="25"/>
      <c r="K4985" s="25"/>
      <c r="L4985" s="25"/>
      <c r="M4985" s="25"/>
      <c r="N4985" s="25"/>
      <c r="O4985" s="25"/>
    </row>
    <row r="4986" spans="9:15" s="167" customFormat="1" ht="15" customHeight="1" x14ac:dyDescent="0.25">
      <c r="I4986" s="25"/>
      <c r="J4986" s="25"/>
      <c r="K4986" s="25"/>
      <c r="L4986" s="25"/>
      <c r="M4986" s="25"/>
      <c r="N4986" s="25"/>
      <c r="O4986" s="25"/>
    </row>
    <row r="4987" spans="9:15" s="167" customFormat="1" ht="15" customHeight="1" x14ac:dyDescent="0.25">
      <c r="I4987" s="25"/>
      <c r="J4987" s="25"/>
      <c r="K4987" s="25"/>
      <c r="L4987" s="25"/>
      <c r="M4987" s="25"/>
      <c r="N4987" s="25"/>
      <c r="O4987" s="25"/>
    </row>
    <row r="4988" spans="9:15" s="167" customFormat="1" ht="15" customHeight="1" x14ac:dyDescent="0.25">
      <c r="I4988" s="25"/>
      <c r="J4988" s="25"/>
      <c r="K4988" s="25"/>
      <c r="L4988" s="25"/>
      <c r="M4988" s="25"/>
      <c r="N4988" s="25"/>
      <c r="O4988" s="25"/>
    </row>
    <row r="4989" spans="9:15" s="167" customFormat="1" ht="15" customHeight="1" x14ac:dyDescent="0.25">
      <c r="I4989" s="25"/>
      <c r="J4989" s="25"/>
      <c r="K4989" s="25"/>
      <c r="L4989" s="25"/>
      <c r="M4989" s="25"/>
      <c r="N4989" s="25"/>
      <c r="O4989" s="25"/>
    </row>
    <row r="4990" spans="9:15" s="167" customFormat="1" ht="15" customHeight="1" x14ac:dyDescent="0.25">
      <c r="I4990" s="25"/>
      <c r="J4990" s="25"/>
      <c r="K4990" s="25"/>
      <c r="L4990" s="25"/>
      <c r="M4990" s="25"/>
      <c r="N4990" s="25"/>
      <c r="O4990" s="25"/>
    </row>
    <row r="4991" spans="9:15" s="167" customFormat="1" ht="15" customHeight="1" x14ac:dyDescent="0.25">
      <c r="I4991" s="25"/>
      <c r="J4991" s="25"/>
      <c r="K4991" s="25"/>
      <c r="L4991" s="25"/>
      <c r="M4991" s="25"/>
      <c r="N4991" s="25"/>
      <c r="O4991" s="25"/>
    </row>
    <row r="4992" spans="9:15" s="167" customFormat="1" ht="15" customHeight="1" x14ac:dyDescent="0.25">
      <c r="I4992" s="25"/>
      <c r="J4992" s="25"/>
      <c r="K4992" s="25"/>
      <c r="L4992" s="25"/>
      <c r="M4992" s="25"/>
      <c r="N4992" s="25"/>
      <c r="O4992" s="25"/>
    </row>
    <row r="4993" spans="9:15" s="167" customFormat="1" ht="15" customHeight="1" x14ac:dyDescent="0.25">
      <c r="I4993" s="25"/>
      <c r="J4993" s="25"/>
      <c r="K4993" s="25"/>
      <c r="L4993" s="25"/>
      <c r="M4993" s="25"/>
      <c r="N4993" s="25"/>
      <c r="O4993" s="25"/>
    </row>
    <row r="4994" spans="9:15" s="167" customFormat="1" ht="15" customHeight="1" x14ac:dyDescent="0.25">
      <c r="I4994" s="25"/>
      <c r="J4994" s="25"/>
      <c r="K4994" s="25"/>
      <c r="L4994" s="25"/>
      <c r="M4994" s="25"/>
      <c r="N4994" s="25"/>
      <c r="O4994" s="25"/>
    </row>
    <row r="4995" spans="9:15" s="167" customFormat="1" ht="15" customHeight="1" x14ac:dyDescent="0.25">
      <c r="I4995" s="25"/>
      <c r="J4995" s="25"/>
      <c r="K4995" s="25"/>
      <c r="L4995" s="25"/>
      <c r="M4995" s="25"/>
      <c r="N4995" s="25"/>
      <c r="O4995" s="25"/>
    </row>
    <row r="4996" spans="9:15" s="167" customFormat="1" ht="15" customHeight="1" x14ac:dyDescent="0.25">
      <c r="I4996" s="25"/>
      <c r="J4996" s="25"/>
      <c r="K4996" s="25"/>
      <c r="L4996" s="25"/>
      <c r="M4996" s="25"/>
      <c r="N4996" s="25"/>
      <c r="O4996" s="25"/>
    </row>
    <row r="4997" spans="9:15" s="167" customFormat="1" ht="15" customHeight="1" x14ac:dyDescent="0.25">
      <c r="I4997" s="25"/>
      <c r="J4997" s="25"/>
      <c r="K4997" s="25"/>
      <c r="L4997" s="25"/>
      <c r="M4997" s="25"/>
      <c r="N4997" s="25"/>
      <c r="O4997" s="25"/>
    </row>
    <row r="4998" spans="9:15" s="167" customFormat="1" ht="15" customHeight="1" x14ac:dyDescent="0.25">
      <c r="I4998" s="25"/>
      <c r="J4998" s="25"/>
      <c r="K4998" s="25"/>
      <c r="L4998" s="25"/>
      <c r="M4998" s="25"/>
      <c r="N4998" s="25"/>
      <c r="O4998" s="25"/>
    </row>
    <row r="4999" spans="9:15" s="167" customFormat="1" ht="15" customHeight="1" x14ac:dyDescent="0.25">
      <c r="I4999" s="25"/>
      <c r="J4999" s="25"/>
      <c r="K4999" s="25"/>
      <c r="L4999" s="25"/>
      <c r="M4999" s="25"/>
      <c r="N4999" s="25"/>
      <c r="O4999" s="25"/>
    </row>
    <row r="5000" spans="9:15" s="167" customFormat="1" ht="15" customHeight="1" x14ac:dyDescent="0.25">
      <c r="I5000" s="25"/>
      <c r="J5000" s="25"/>
      <c r="K5000" s="25"/>
      <c r="L5000" s="25"/>
      <c r="M5000" s="25"/>
      <c r="N5000" s="25"/>
      <c r="O5000" s="25"/>
    </row>
    <row r="5001" spans="9:15" s="167" customFormat="1" ht="15" customHeight="1" x14ac:dyDescent="0.25">
      <c r="I5001" s="25"/>
      <c r="J5001" s="25"/>
      <c r="K5001" s="25"/>
      <c r="L5001" s="25"/>
      <c r="M5001" s="25"/>
      <c r="N5001" s="25"/>
      <c r="O5001" s="25"/>
    </row>
    <row r="5002" spans="9:15" s="167" customFormat="1" ht="15" customHeight="1" x14ac:dyDescent="0.25">
      <c r="I5002" s="25"/>
      <c r="J5002" s="25"/>
      <c r="K5002" s="25"/>
      <c r="L5002" s="25"/>
      <c r="M5002" s="25"/>
      <c r="N5002" s="25"/>
      <c r="O5002" s="25"/>
    </row>
    <row r="5003" spans="9:15" s="167" customFormat="1" ht="15" customHeight="1" x14ac:dyDescent="0.25">
      <c r="I5003" s="25"/>
      <c r="J5003" s="25"/>
      <c r="K5003" s="25"/>
      <c r="L5003" s="25"/>
      <c r="M5003" s="25"/>
      <c r="N5003" s="25"/>
      <c r="O5003" s="25"/>
    </row>
    <row r="5004" spans="9:15" s="167" customFormat="1" ht="15" customHeight="1" x14ac:dyDescent="0.25">
      <c r="I5004" s="25"/>
      <c r="J5004" s="25"/>
      <c r="K5004" s="25"/>
      <c r="L5004" s="25"/>
      <c r="M5004" s="25"/>
      <c r="N5004" s="25"/>
      <c r="O5004" s="25"/>
    </row>
    <row r="5005" spans="9:15" s="167" customFormat="1" ht="15" customHeight="1" x14ac:dyDescent="0.25">
      <c r="I5005" s="25"/>
      <c r="J5005" s="25"/>
      <c r="K5005" s="25"/>
      <c r="L5005" s="25"/>
      <c r="M5005" s="25"/>
      <c r="N5005" s="25"/>
      <c r="O5005" s="25"/>
    </row>
    <row r="5006" spans="9:15" s="167" customFormat="1" ht="15" customHeight="1" x14ac:dyDescent="0.25">
      <c r="I5006" s="25"/>
      <c r="J5006" s="25"/>
      <c r="K5006" s="25"/>
      <c r="L5006" s="25"/>
      <c r="M5006" s="25"/>
      <c r="N5006" s="25"/>
      <c r="O5006" s="25"/>
    </row>
    <row r="5007" spans="9:15" s="167" customFormat="1" ht="15" customHeight="1" x14ac:dyDescent="0.25">
      <c r="I5007" s="25"/>
      <c r="J5007" s="25"/>
      <c r="K5007" s="25"/>
      <c r="L5007" s="25"/>
      <c r="M5007" s="25"/>
      <c r="N5007" s="25"/>
      <c r="O5007" s="25"/>
    </row>
    <row r="5008" spans="9:15" s="167" customFormat="1" ht="15" customHeight="1" x14ac:dyDescent="0.25">
      <c r="I5008" s="25"/>
      <c r="J5008" s="25"/>
      <c r="K5008" s="25"/>
      <c r="L5008" s="25"/>
      <c r="M5008" s="25"/>
      <c r="N5008" s="25"/>
      <c r="O5008" s="25"/>
    </row>
    <row r="5009" spans="9:15" s="167" customFormat="1" ht="15" customHeight="1" x14ac:dyDescent="0.25">
      <c r="I5009" s="25"/>
      <c r="J5009" s="25"/>
      <c r="K5009" s="25"/>
      <c r="L5009" s="25"/>
      <c r="M5009" s="25"/>
      <c r="N5009" s="25"/>
      <c r="O5009" s="25"/>
    </row>
    <row r="5010" spans="9:15" s="167" customFormat="1" ht="15" customHeight="1" x14ac:dyDescent="0.25">
      <c r="I5010" s="25"/>
      <c r="J5010" s="25"/>
      <c r="K5010" s="25"/>
      <c r="L5010" s="25"/>
      <c r="M5010" s="25"/>
      <c r="N5010" s="25"/>
      <c r="O5010" s="25"/>
    </row>
    <row r="5011" spans="9:15" s="167" customFormat="1" ht="15" customHeight="1" x14ac:dyDescent="0.25">
      <c r="I5011" s="25"/>
      <c r="J5011" s="25"/>
      <c r="K5011" s="25"/>
      <c r="L5011" s="25"/>
      <c r="M5011" s="25"/>
      <c r="N5011" s="25"/>
      <c r="O5011" s="25"/>
    </row>
    <row r="5012" spans="9:15" s="167" customFormat="1" ht="15" customHeight="1" x14ac:dyDescent="0.25">
      <c r="I5012" s="25"/>
      <c r="J5012" s="25"/>
      <c r="K5012" s="25"/>
      <c r="L5012" s="25"/>
      <c r="M5012" s="25"/>
      <c r="N5012" s="25"/>
      <c r="O5012" s="25"/>
    </row>
    <row r="5013" spans="9:15" s="167" customFormat="1" ht="15" customHeight="1" x14ac:dyDescent="0.25">
      <c r="I5013" s="25"/>
      <c r="J5013" s="25"/>
      <c r="K5013" s="25"/>
      <c r="L5013" s="25"/>
      <c r="M5013" s="25"/>
      <c r="N5013" s="25"/>
      <c r="O5013" s="25"/>
    </row>
    <row r="5014" spans="9:15" s="167" customFormat="1" ht="15" customHeight="1" x14ac:dyDescent="0.25">
      <c r="I5014" s="25"/>
      <c r="J5014" s="25"/>
      <c r="K5014" s="25"/>
      <c r="L5014" s="25"/>
      <c r="M5014" s="25"/>
      <c r="N5014" s="25"/>
      <c r="O5014" s="25"/>
    </row>
    <row r="5015" spans="9:15" s="167" customFormat="1" ht="15" customHeight="1" x14ac:dyDescent="0.25">
      <c r="I5015" s="25"/>
      <c r="J5015" s="25"/>
      <c r="K5015" s="25"/>
      <c r="L5015" s="25"/>
      <c r="M5015" s="25"/>
      <c r="N5015" s="25"/>
      <c r="O5015" s="25"/>
    </row>
    <row r="5016" spans="9:15" s="167" customFormat="1" ht="15" customHeight="1" x14ac:dyDescent="0.25">
      <c r="I5016" s="25"/>
      <c r="J5016" s="25"/>
      <c r="K5016" s="25"/>
      <c r="L5016" s="25"/>
      <c r="M5016" s="25"/>
      <c r="N5016" s="25"/>
      <c r="O5016" s="25"/>
    </row>
    <row r="5017" spans="9:15" s="167" customFormat="1" ht="15" customHeight="1" x14ac:dyDescent="0.25">
      <c r="I5017" s="25"/>
      <c r="J5017" s="25"/>
      <c r="K5017" s="25"/>
      <c r="L5017" s="25"/>
      <c r="M5017" s="25"/>
      <c r="N5017" s="25"/>
      <c r="O5017" s="25"/>
    </row>
    <row r="5018" spans="9:15" s="167" customFormat="1" ht="15" customHeight="1" x14ac:dyDescent="0.25">
      <c r="I5018" s="25"/>
      <c r="J5018" s="25"/>
      <c r="K5018" s="25"/>
      <c r="L5018" s="25"/>
      <c r="M5018" s="25"/>
      <c r="N5018" s="25"/>
      <c r="O5018" s="25"/>
    </row>
    <row r="5019" spans="9:15" s="167" customFormat="1" ht="15" customHeight="1" x14ac:dyDescent="0.25">
      <c r="I5019" s="25"/>
      <c r="J5019" s="25"/>
      <c r="K5019" s="25"/>
      <c r="L5019" s="25"/>
      <c r="M5019" s="25"/>
      <c r="N5019" s="25"/>
      <c r="O5019" s="25"/>
    </row>
    <row r="5020" spans="9:15" s="167" customFormat="1" ht="15" customHeight="1" x14ac:dyDescent="0.25">
      <c r="I5020" s="25"/>
      <c r="J5020" s="25"/>
      <c r="K5020" s="25"/>
      <c r="L5020" s="25"/>
      <c r="M5020" s="25"/>
      <c r="N5020" s="25"/>
      <c r="O5020" s="25"/>
    </row>
    <row r="5021" spans="9:15" s="167" customFormat="1" ht="15" customHeight="1" x14ac:dyDescent="0.25">
      <c r="I5021" s="25"/>
      <c r="J5021" s="25"/>
      <c r="K5021" s="25"/>
      <c r="L5021" s="25"/>
      <c r="M5021" s="25"/>
      <c r="N5021" s="25"/>
      <c r="O5021" s="25"/>
    </row>
    <row r="5022" spans="9:15" s="167" customFormat="1" ht="15" customHeight="1" x14ac:dyDescent="0.25">
      <c r="I5022" s="25"/>
      <c r="J5022" s="25"/>
      <c r="K5022" s="25"/>
      <c r="L5022" s="25"/>
      <c r="M5022" s="25"/>
      <c r="N5022" s="25"/>
      <c r="O5022" s="25"/>
    </row>
    <row r="5023" spans="9:15" s="167" customFormat="1" ht="15" customHeight="1" x14ac:dyDescent="0.25">
      <c r="I5023" s="25"/>
      <c r="J5023" s="25"/>
      <c r="K5023" s="25"/>
      <c r="L5023" s="25"/>
      <c r="M5023" s="25"/>
      <c r="N5023" s="25"/>
      <c r="O5023" s="25"/>
    </row>
    <row r="5024" spans="9:15" s="167" customFormat="1" ht="15" customHeight="1" x14ac:dyDescent="0.25">
      <c r="I5024" s="25"/>
      <c r="J5024" s="25"/>
      <c r="K5024" s="25"/>
      <c r="L5024" s="25"/>
      <c r="M5024" s="25"/>
      <c r="N5024" s="25"/>
      <c r="O5024" s="25"/>
    </row>
    <row r="5025" spans="9:15" s="167" customFormat="1" ht="15" customHeight="1" x14ac:dyDescent="0.25">
      <c r="I5025" s="25"/>
      <c r="J5025" s="25"/>
      <c r="K5025" s="25"/>
      <c r="L5025" s="25"/>
      <c r="M5025" s="25"/>
      <c r="N5025" s="25"/>
      <c r="O5025" s="25"/>
    </row>
    <row r="5026" spans="9:15" s="167" customFormat="1" ht="15" customHeight="1" x14ac:dyDescent="0.25">
      <c r="I5026" s="25"/>
      <c r="J5026" s="25"/>
      <c r="K5026" s="25"/>
      <c r="L5026" s="25"/>
      <c r="M5026" s="25"/>
      <c r="N5026" s="25"/>
      <c r="O5026" s="25"/>
    </row>
    <row r="5027" spans="9:15" s="167" customFormat="1" ht="15" customHeight="1" x14ac:dyDescent="0.25">
      <c r="I5027" s="25"/>
      <c r="J5027" s="25"/>
      <c r="K5027" s="25"/>
      <c r="L5027" s="25"/>
      <c r="M5027" s="25"/>
      <c r="N5027" s="25"/>
      <c r="O5027" s="25"/>
    </row>
    <row r="5028" spans="9:15" s="167" customFormat="1" ht="15" customHeight="1" x14ac:dyDescent="0.25">
      <c r="I5028" s="25"/>
      <c r="J5028" s="25"/>
      <c r="K5028" s="25"/>
      <c r="L5028" s="25"/>
      <c r="M5028" s="25"/>
      <c r="N5028" s="25"/>
      <c r="O5028" s="25"/>
    </row>
    <row r="5029" spans="9:15" s="167" customFormat="1" ht="15" customHeight="1" x14ac:dyDescent="0.25">
      <c r="I5029" s="25"/>
      <c r="J5029" s="25"/>
      <c r="K5029" s="25"/>
      <c r="L5029" s="25"/>
      <c r="M5029" s="25"/>
      <c r="N5029" s="25"/>
      <c r="O5029" s="25"/>
    </row>
    <row r="5030" spans="9:15" s="167" customFormat="1" ht="15" customHeight="1" x14ac:dyDescent="0.25">
      <c r="I5030" s="25"/>
      <c r="J5030" s="25"/>
      <c r="K5030" s="25"/>
      <c r="L5030" s="25"/>
      <c r="M5030" s="25"/>
      <c r="N5030" s="25"/>
      <c r="O5030" s="25"/>
    </row>
    <row r="5031" spans="9:15" s="167" customFormat="1" ht="15" customHeight="1" x14ac:dyDescent="0.25">
      <c r="I5031" s="25"/>
      <c r="J5031" s="25"/>
      <c r="K5031" s="25"/>
      <c r="L5031" s="25"/>
      <c r="M5031" s="25"/>
      <c r="N5031" s="25"/>
      <c r="O5031" s="25"/>
    </row>
    <row r="5032" spans="9:15" s="167" customFormat="1" ht="15" customHeight="1" x14ac:dyDescent="0.25">
      <c r="I5032" s="25"/>
      <c r="J5032" s="25"/>
      <c r="K5032" s="25"/>
      <c r="L5032" s="25"/>
      <c r="M5032" s="25"/>
      <c r="N5032" s="25"/>
      <c r="O5032" s="25"/>
    </row>
    <row r="5033" spans="9:15" s="167" customFormat="1" ht="15" customHeight="1" x14ac:dyDescent="0.25">
      <c r="I5033" s="25"/>
      <c r="J5033" s="25"/>
      <c r="K5033" s="25"/>
      <c r="L5033" s="25"/>
      <c r="M5033" s="25"/>
      <c r="N5033" s="25"/>
      <c r="O5033" s="25"/>
    </row>
    <row r="5034" spans="9:15" s="167" customFormat="1" ht="15" customHeight="1" x14ac:dyDescent="0.25">
      <c r="I5034" s="25"/>
      <c r="J5034" s="25"/>
      <c r="K5034" s="25"/>
      <c r="L5034" s="25"/>
      <c r="M5034" s="25"/>
      <c r="N5034" s="25"/>
      <c r="O5034" s="25"/>
    </row>
    <row r="5035" spans="9:15" s="167" customFormat="1" ht="15" customHeight="1" x14ac:dyDescent="0.25">
      <c r="I5035" s="25"/>
      <c r="J5035" s="25"/>
      <c r="K5035" s="25"/>
      <c r="L5035" s="25"/>
      <c r="M5035" s="25"/>
      <c r="N5035" s="25"/>
      <c r="O5035" s="25"/>
    </row>
    <row r="5036" spans="9:15" s="167" customFormat="1" ht="15" customHeight="1" x14ac:dyDescent="0.25">
      <c r="I5036" s="25"/>
      <c r="J5036" s="25"/>
      <c r="K5036" s="25"/>
      <c r="L5036" s="25"/>
      <c r="M5036" s="25"/>
      <c r="N5036" s="25"/>
      <c r="O5036" s="25"/>
    </row>
    <row r="5037" spans="9:15" s="167" customFormat="1" ht="15" customHeight="1" x14ac:dyDescent="0.25">
      <c r="I5037" s="25"/>
      <c r="J5037" s="25"/>
      <c r="K5037" s="25"/>
      <c r="L5037" s="25"/>
      <c r="M5037" s="25"/>
      <c r="N5037" s="25"/>
      <c r="O5037" s="25"/>
    </row>
    <row r="5038" spans="9:15" s="167" customFormat="1" ht="15" customHeight="1" x14ac:dyDescent="0.25">
      <c r="I5038" s="25"/>
      <c r="J5038" s="25"/>
      <c r="K5038" s="25"/>
      <c r="L5038" s="25"/>
      <c r="M5038" s="25"/>
      <c r="N5038" s="25"/>
      <c r="O5038" s="25"/>
    </row>
    <row r="5039" spans="9:15" s="167" customFormat="1" ht="15" customHeight="1" x14ac:dyDescent="0.25">
      <c r="I5039" s="25"/>
      <c r="J5039" s="25"/>
      <c r="K5039" s="25"/>
      <c r="L5039" s="25"/>
      <c r="M5039" s="25"/>
      <c r="N5039" s="25"/>
      <c r="O5039" s="25"/>
    </row>
    <row r="5040" spans="9:15" s="167" customFormat="1" ht="15" customHeight="1" x14ac:dyDescent="0.25">
      <c r="I5040" s="25"/>
      <c r="J5040" s="25"/>
      <c r="K5040" s="25"/>
      <c r="L5040" s="25"/>
      <c r="M5040" s="25"/>
      <c r="N5040" s="25"/>
      <c r="O5040" s="25"/>
    </row>
    <row r="5041" spans="9:15" s="167" customFormat="1" ht="15" customHeight="1" x14ac:dyDescent="0.25">
      <c r="I5041" s="25"/>
      <c r="J5041" s="25"/>
      <c r="K5041" s="25"/>
      <c r="L5041" s="25"/>
      <c r="M5041" s="25"/>
      <c r="N5041" s="25"/>
      <c r="O5041" s="25"/>
    </row>
    <row r="5042" spans="9:15" s="167" customFormat="1" ht="15" customHeight="1" x14ac:dyDescent="0.25">
      <c r="I5042" s="25"/>
      <c r="J5042" s="25"/>
      <c r="K5042" s="25"/>
      <c r="L5042" s="25"/>
      <c r="M5042" s="25"/>
      <c r="N5042" s="25"/>
      <c r="O5042" s="25"/>
    </row>
    <row r="5043" spans="9:15" s="167" customFormat="1" ht="15" customHeight="1" x14ac:dyDescent="0.25">
      <c r="I5043" s="25"/>
      <c r="J5043" s="25"/>
      <c r="K5043" s="25"/>
      <c r="L5043" s="25"/>
      <c r="M5043" s="25"/>
      <c r="N5043" s="25"/>
      <c r="O5043" s="25"/>
    </row>
    <row r="5044" spans="9:15" s="167" customFormat="1" ht="15" customHeight="1" x14ac:dyDescent="0.25">
      <c r="I5044" s="25"/>
      <c r="J5044" s="25"/>
      <c r="K5044" s="25"/>
      <c r="L5044" s="25"/>
      <c r="M5044" s="25"/>
      <c r="N5044" s="25"/>
      <c r="O5044" s="25"/>
    </row>
    <row r="5045" spans="9:15" s="167" customFormat="1" ht="15" customHeight="1" x14ac:dyDescent="0.25">
      <c r="I5045" s="25"/>
      <c r="J5045" s="25"/>
      <c r="K5045" s="25"/>
      <c r="L5045" s="25"/>
      <c r="M5045" s="25"/>
      <c r="N5045" s="25"/>
      <c r="O5045" s="25"/>
    </row>
    <row r="5046" spans="9:15" s="167" customFormat="1" ht="15" customHeight="1" x14ac:dyDescent="0.25">
      <c r="I5046" s="25"/>
      <c r="J5046" s="25"/>
      <c r="K5046" s="25"/>
      <c r="L5046" s="25"/>
      <c r="M5046" s="25"/>
      <c r="N5046" s="25"/>
      <c r="O5046" s="25"/>
    </row>
    <row r="5047" spans="9:15" s="167" customFormat="1" ht="15" customHeight="1" x14ac:dyDescent="0.25">
      <c r="I5047" s="25"/>
      <c r="J5047" s="25"/>
      <c r="K5047" s="25"/>
      <c r="L5047" s="25"/>
      <c r="M5047" s="25"/>
      <c r="N5047" s="25"/>
      <c r="O5047" s="25"/>
    </row>
    <row r="5048" spans="9:15" s="167" customFormat="1" ht="15" customHeight="1" x14ac:dyDescent="0.25">
      <c r="I5048" s="25"/>
      <c r="J5048" s="25"/>
      <c r="K5048" s="25"/>
      <c r="L5048" s="25"/>
      <c r="M5048" s="25"/>
      <c r="N5048" s="25"/>
      <c r="O5048" s="25"/>
    </row>
    <row r="5049" spans="9:15" s="167" customFormat="1" ht="15" customHeight="1" x14ac:dyDescent="0.25">
      <c r="I5049" s="25"/>
      <c r="J5049" s="25"/>
      <c r="K5049" s="25"/>
      <c r="L5049" s="25"/>
      <c r="M5049" s="25"/>
      <c r="N5049" s="25"/>
      <c r="O5049" s="25"/>
    </row>
    <row r="5050" spans="9:15" s="167" customFormat="1" ht="15" customHeight="1" x14ac:dyDescent="0.25">
      <c r="I5050" s="25"/>
      <c r="J5050" s="25"/>
      <c r="K5050" s="25"/>
      <c r="L5050" s="25"/>
      <c r="M5050" s="25"/>
      <c r="N5050" s="25"/>
      <c r="O5050" s="25"/>
    </row>
    <row r="5051" spans="9:15" s="167" customFormat="1" ht="15" customHeight="1" x14ac:dyDescent="0.25">
      <c r="I5051" s="25"/>
      <c r="J5051" s="25"/>
      <c r="K5051" s="25"/>
      <c r="L5051" s="25"/>
      <c r="M5051" s="25"/>
      <c r="N5051" s="25"/>
      <c r="O5051" s="25"/>
    </row>
    <row r="5052" spans="9:15" s="167" customFormat="1" ht="15" customHeight="1" x14ac:dyDescent="0.25">
      <c r="I5052" s="25"/>
      <c r="J5052" s="25"/>
      <c r="K5052" s="25"/>
      <c r="L5052" s="25"/>
      <c r="M5052" s="25"/>
      <c r="N5052" s="25"/>
      <c r="O5052" s="25"/>
    </row>
    <row r="5053" spans="9:15" s="167" customFormat="1" ht="15" customHeight="1" x14ac:dyDescent="0.25">
      <c r="I5053" s="25"/>
      <c r="J5053" s="25"/>
      <c r="K5053" s="25"/>
      <c r="L5053" s="25"/>
      <c r="M5053" s="25"/>
      <c r="N5053" s="25"/>
      <c r="O5053" s="25"/>
    </row>
    <row r="5054" spans="9:15" s="167" customFormat="1" ht="15" customHeight="1" x14ac:dyDescent="0.25">
      <c r="I5054" s="25"/>
      <c r="J5054" s="25"/>
      <c r="K5054" s="25"/>
      <c r="L5054" s="25"/>
      <c r="M5054" s="25"/>
      <c r="N5054" s="25"/>
      <c r="O5054" s="25"/>
    </row>
    <row r="5055" spans="9:15" s="167" customFormat="1" ht="15" customHeight="1" x14ac:dyDescent="0.25">
      <c r="I5055" s="25"/>
      <c r="J5055" s="25"/>
      <c r="K5055" s="25"/>
      <c r="L5055" s="25"/>
      <c r="M5055" s="25"/>
      <c r="N5055" s="25"/>
      <c r="O5055" s="25"/>
    </row>
    <row r="5056" spans="9:15" s="167" customFormat="1" ht="15" customHeight="1" x14ac:dyDescent="0.25">
      <c r="I5056" s="25"/>
      <c r="J5056" s="25"/>
      <c r="K5056" s="25"/>
      <c r="L5056" s="25"/>
      <c r="M5056" s="25"/>
      <c r="N5056" s="25"/>
      <c r="O5056" s="25"/>
    </row>
    <row r="5057" spans="9:15" s="167" customFormat="1" ht="15" customHeight="1" x14ac:dyDescent="0.25">
      <c r="I5057" s="25"/>
      <c r="J5057" s="25"/>
      <c r="K5057" s="25"/>
      <c r="L5057" s="25"/>
      <c r="M5057" s="25"/>
      <c r="N5057" s="25"/>
      <c r="O5057" s="25"/>
    </row>
    <row r="5058" spans="9:15" s="167" customFormat="1" ht="15" customHeight="1" x14ac:dyDescent="0.25">
      <c r="I5058" s="25"/>
      <c r="J5058" s="25"/>
      <c r="K5058" s="25"/>
      <c r="L5058" s="25"/>
      <c r="M5058" s="25"/>
      <c r="N5058" s="25"/>
      <c r="O5058" s="25"/>
    </row>
    <row r="5059" spans="9:15" s="167" customFormat="1" ht="15" customHeight="1" x14ac:dyDescent="0.25">
      <c r="I5059" s="25"/>
      <c r="J5059" s="25"/>
      <c r="K5059" s="25"/>
      <c r="L5059" s="25"/>
      <c r="M5059" s="25"/>
      <c r="N5059" s="25"/>
      <c r="O5059" s="25"/>
    </row>
    <row r="5060" spans="9:15" s="167" customFormat="1" ht="15" customHeight="1" x14ac:dyDescent="0.25">
      <c r="I5060" s="25"/>
      <c r="J5060" s="25"/>
      <c r="K5060" s="25"/>
      <c r="L5060" s="25"/>
      <c r="M5060" s="25"/>
      <c r="N5060" s="25"/>
      <c r="O5060" s="25"/>
    </row>
    <row r="5061" spans="9:15" s="167" customFormat="1" ht="15" customHeight="1" x14ac:dyDescent="0.25">
      <c r="I5061" s="25"/>
      <c r="J5061" s="25"/>
      <c r="K5061" s="25"/>
      <c r="L5061" s="25"/>
      <c r="M5061" s="25"/>
      <c r="N5061" s="25"/>
      <c r="O5061" s="25"/>
    </row>
    <row r="5062" spans="9:15" s="167" customFormat="1" ht="15" customHeight="1" x14ac:dyDescent="0.25">
      <c r="I5062" s="25"/>
      <c r="J5062" s="25"/>
      <c r="K5062" s="25"/>
      <c r="L5062" s="25"/>
      <c r="M5062" s="25"/>
      <c r="N5062" s="25"/>
      <c r="O5062" s="25"/>
    </row>
    <row r="5063" spans="9:15" s="167" customFormat="1" ht="15" customHeight="1" x14ac:dyDescent="0.25">
      <c r="I5063" s="25"/>
      <c r="J5063" s="25"/>
      <c r="K5063" s="25"/>
      <c r="L5063" s="25"/>
      <c r="M5063" s="25"/>
      <c r="N5063" s="25"/>
      <c r="O5063" s="25"/>
    </row>
    <row r="5064" spans="9:15" s="167" customFormat="1" ht="15" customHeight="1" x14ac:dyDescent="0.25">
      <c r="I5064" s="25"/>
      <c r="J5064" s="25"/>
      <c r="K5064" s="25"/>
      <c r="L5064" s="25"/>
      <c r="M5064" s="25"/>
      <c r="N5064" s="25"/>
      <c r="O5064" s="25"/>
    </row>
    <row r="5065" spans="9:15" s="167" customFormat="1" ht="15" customHeight="1" x14ac:dyDescent="0.25">
      <c r="I5065" s="25"/>
      <c r="J5065" s="25"/>
      <c r="K5065" s="25"/>
      <c r="L5065" s="25"/>
      <c r="M5065" s="25"/>
      <c r="N5065" s="25"/>
      <c r="O5065" s="25"/>
    </row>
    <row r="5066" spans="9:15" s="167" customFormat="1" ht="15" customHeight="1" x14ac:dyDescent="0.25">
      <c r="I5066" s="25"/>
      <c r="J5066" s="25"/>
      <c r="K5066" s="25"/>
      <c r="L5066" s="25"/>
      <c r="M5066" s="25"/>
      <c r="N5066" s="25"/>
      <c r="O5066" s="25"/>
    </row>
    <row r="5067" spans="9:15" s="167" customFormat="1" ht="15" customHeight="1" x14ac:dyDescent="0.25">
      <c r="I5067" s="25"/>
      <c r="J5067" s="25"/>
      <c r="K5067" s="25"/>
      <c r="L5067" s="25"/>
      <c r="M5067" s="25"/>
      <c r="N5067" s="25"/>
      <c r="O5067" s="25"/>
    </row>
    <row r="5068" spans="9:15" s="167" customFormat="1" ht="15" customHeight="1" x14ac:dyDescent="0.25">
      <c r="I5068" s="25"/>
      <c r="J5068" s="25"/>
      <c r="K5068" s="25"/>
      <c r="L5068" s="25"/>
      <c r="M5068" s="25"/>
      <c r="N5068" s="25"/>
      <c r="O5068" s="25"/>
    </row>
    <row r="5069" spans="9:15" s="167" customFormat="1" ht="15" customHeight="1" x14ac:dyDescent="0.25">
      <c r="I5069" s="25"/>
      <c r="J5069" s="25"/>
      <c r="K5069" s="25"/>
      <c r="L5069" s="25"/>
      <c r="M5069" s="25"/>
      <c r="N5069" s="25"/>
      <c r="O5069" s="25"/>
    </row>
    <row r="5070" spans="9:15" s="167" customFormat="1" ht="15" customHeight="1" x14ac:dyDescent="0.25">
      <c r="I5070" s="25"/>
      <c r="J5070" s="25"/>
      <c r="K5070" s="25"/>
      <c r="L5070" s="25"/>
      <c r="M5070" s="25"/>
      <c r="N5070" s="25"/>
      <c r="O5070" s="25"/>
    </row>
    <row r="5071" spans="9:15" s="167" customFormat="1" ht="15" customHeight="1" x14ac:dyDescent="0.25">
      <c r="I5071" s="25"/>
      <c r="J5071" s="25"/>
      <c r="K5071" s="25"/>
      <c r="L5071" s="25"/>
      <c r="M5071" s="25"/>
      <c r="N5071" s="25"/>
      <c r="O5071" s="25"/>
    </row>
    <row r="5072" spans="9:15" s="167" customFormat="1" ht="15" customHeight="1" x14ac:dyDescent="0.25">
      <c r="I5072" s="25"/>
      <c r="J5072" s="25"/>
      <c r="K5072" s="25"/>
      <c r="L5072" s="25"/>
      <c r="M5072" s="25"/>
      <c r="N5072" s="25"/>
      <c r="O5072" s="25"/>
    </row>
    <row r="5073" spans="9:15" s="167" customFormat="1" ht="15" customHeight="1" x14ac:dyDescent="0.25">
      <c r="I5073" s="25"/>
      <c r="J5073" s="25"/>
      <c r="K5073" s="25"/>
      <c r="L5073" s="25"/>
      <c r="M5073" s="25"/>
      <c r="N5073" s="25"/>
      <c r="O5073" s="25"/>
    </row>
    <row r="5074" spans="9:15" s="167" customFormat="1" ht="15" customHeight="1" x14ac:dyDescent="0.25">
      <c r="I5074" s="25"/>
      <c r="J5074" s="25"/>
      <c r="K5074" s="25"/>
      <c r="L5074" s="25"/>
      <c r="M5074" s="25"/>
      <c r="N5074" s="25"/>
      <c r="O5074" s="25"/>
    </row>
    <row r="5075" spans="9:15" s="167" customFormat="1" ht="15" customHeight="1" x14ac:dyDescent="0.25">
      <c r="I5075" s="25"/>
      <c r="J5075" s="25"/>
      <c r="K5075" s="25"/>
      <c r="L5075" s="25"/>
      <c r="M5075" s="25"/>
      <c r="N5075" s="25"/>
      <c r="O5075" s="25"/>
    </row>
    <row r="5076" spans="9:15" s="167" customFormat="1" ht="15" customHeight="1" x14ac:dyDescent="0.25">
      <c r="I5076" s="25"/>
      <c r="J5076" s="25"/>
      <c r="K5076" s="25"/>
      <c r="L5076" s="25"/>
      <c r="M5076" s="25"/>
      <c r="N5076" s="25"/>
      <c r="O5076" s="25"/>
    </row>
    <row r="5077" spans="9:15" s="167" customFormat="1" ht="15" customHeight="1" x14ac:dyDescent="0.25">
      <c r="I5077" s="25"/>
      <c r="J5077" s="25"/>
      <c r="K5077" s="25"/>
      <c r="L5077" s="25"/>
      <c r="M5077" s="25"/>
      <c r="N5077" s="25"/>
      <c r="O5077" s="25"/>
    </row>
    <row r="5078" spans="9:15" s="167" customFormat="1" ht="15" customHeight="1" x14ac:dyDescent="0.25">
      <c r="I5078" s="25"/>
      <c r="J5078" s="25"/>
      <c r="K5078" s="25"/>
      <c r="L5078" s="25"/>
      <c r="M5078" s="25"/>
      <c r="N5078" s="25"/>
      <c r="O5078" s="25"/>
    </row>
    <row r="5079" spans="9:15" s="167" customFormat="1" ht="15" customHeight="1" x14ac:dyDescent="0.25">
      <c r="I5079" s="25"/>
      <c r="J5079" s="25"/>
      <c r="K5079" s="25"/>
      <c r="L5079" s="25"/>
      <c r="M5079" s="25"/>
      <c r="N5079" s="25"/>
      <c r="O5079" s="25"/>
    </row>
    <row r="5080" spans="9:15" s="167" customFormat="1" ht="15" customHeight="1" x14ac:dyDescent="0.25">
      <c r="I5080" s="25"/>
      <c r="J5080" s="25"/>
      <c r="K5080" s="25"/>
      <c r="L5080" s="25"/>
      <c r="M5080" s="25"/>
      <c r="N5080" s="25"/>
      <c r="O5080" s="25"/>
    </row>
    <row r="5081" spans="9:15" s="167" customFormat="1" ht="15" customHeight="1" x14ac:dyDescent="0.25">
      <c r="I5081" s="25"/>
      <c r="J5081" s="25"/>
      <c r="K5081" s="25"/>
      <c r="L5081" s="25"/>
      <c r="M5081" s="25"/>
      <c r="N5081" s="25"/>
      <c r="O5081" s="25"/>
    </row>
    <row r="5082" spans="9:15" s="167" customFormat="1" ht="15" customHeight="1" x14ac:dyDescent="0.25">
      <c r="I5082" s="25"/>
      <c r="J5082" s="25"/>
      <c r="K5082" s="25"/>
      <c r="L5082" s="25"/>
      <c r="M5082" s="25"/>
      <c r="N5082" s="25"/>
      <c r="O5082" s="25"/>
    </row>
    <row r="5083" spans="9:15" s="167" customFormat="1" ht="15" customHeight="1" x14ac:dyDescent="0.25">
      <c r="I5083" s="25"/>
      <c r="J5083" s="25"/>
      <c r="K5083" s="25"/>
      <c r="L5083" s="25"/>
      <c r="M5083" s="25"/>
      <c r="N5083" s="25"/>
      <c r="O5083" s="25"/>
    </row>
    <row r="5084" spans="9:15" s="167" customFormat="1" ht="15" customHeight="1" x14ac:dyDescent="0.25">
      <c r="I5084" s="25"/>
      <c r="J5084" s="25"/>
      <c r="K5084" s="25"/>
      <c r="L5084" s="25"/>
      <c r="M5084" s="25"/>
      <c r="N5084" s="25"/>
      <c r="O5084" s="25"/>
    </row>
    <row r="5085" spans="9:15" s="167" customFormat="1" ht="15" customHeight="1" x14ac:dyDescent="0.25">
      <c r="I5085" s="25"/>
      <c r="J5085" s="25"/>
      <c r="K5085" s="25"/>
      <c r="L5085" s="25"/>
      <c r="M5085" s="25"/>
      <c r="N5085" s="25"/>
      <c r="O5085" s="25"/>
    </row>
    <row r="5086" spans="9:15" s="167" customFormat="1" ht="15" customHeight="1" x14ac:dyDescent="0.25">
      <c r="I5086" s="25"/>
      <c r="J5086" s="25"/>
      <c r="K5086" s="25"/>
      <c r="L5086" s="25"/>
      <c r="M5086" s="25"/>
      <c r="N5086" s="25"/>
      <c r="O5086" s="25"/>
    </row>
    <row r="5087" spans="9:15" s="167" customFormat="1" ht="15" customHeight="1" x14ac:dyDescent="0.25">
      <c r="I5087" s="25"/>
      <c r="J5087" s="25"/>
      <c r="K5087" s="25"/>
      <c r="L5087" s="25"/>
      <c r="M5087" s="25"/>
      <c r="N5087" s="25"/>
      <c r="O5087" s="25"/>
    </row>
    <row r="5088" spans="9:15" s="167" customFormat="1" ht="15" customHeight="1" x14ac:dyDescent="0.25">
      <c r="I5088" s="25"/>
      <c r="J5088" s="25"/>
      <c r="K5088" s="25"/>
      <c r="L5088" s="25"/>
      <c r="M5088" s="25"/>
      <c r="N5088" s="25"/>
      <c r="O5088" s="25"/>
    </row>
    <row r="5089" spans="9:15" s="167" customFormat="1" ht="15" customHeight="1" x14ac:dyDescent="0.25">
      <c r="I5089" s="25"/>
      <c r="J5089" s="25"/>
      <c r="K5089" s="25"/>
      <c r="L5089" s="25"/>
      <c r="M5089" s="25"/>
      <c r="N5089" s="25"/>
      <c r="O5089" s="25"/>
    </row>
    <row r="5090" spans="9:15" s="167" customFormat="1" ht="15" customHeight="1" x14ac:dyDescent="0.25">
      <c r="I5090" s="25"/>
      <c r="J5090" s="25"/>
      <c r="K5090" s="25"/>
      <c r="L5090" s="25"/>
      <c r="M5090" s="25"/>
      <c r="N5090" s="25"/>
      <c r="O5090" s="25"/>
    </row>
    <row r="5091" spans="9:15" s="167" customFormat="1" ht="15" customHeight="1" x14ac:dyDescent="0.25">
      <c r="I5091" s="25"/>
      <c r="J5091" s="25"/>
      <c r="K5091" s="25"/>
      <c r="L5091" s="25"/>
      <c r="M5091" s="25"/>
      <c r="N5091" s="25"/>
      <c r="O5091" s="25"/>
    </row>
    <row r="5092" spans="9:15" s="167" customFormat="1" ht="15" customHeight="1" x14ac:dyDescent="0.25">
      <c r="I5092" s="25"/>
      <c r="J5092" s="25"/>
      <c r="K5092" s="25"/>
      <c r="L5092" s="25"/>
      <c r="M5092" s="25"/>
      <c r="N5092" s="25"/>
      <c r="O5092" s="25"/>
    </row>
    <row r="5093" spans="9:15" s="167" customFormat="1" ht="15" customHeight="1" x14ac:dyDescent="0.25">
      <c r="I5093" s="25"/>
      <c r="J5093" s="25"/>
      <c r="K5093" s="25"/>
      <c r="L5093" s="25"/>
      <c r="M5093" s="25"/>
      <c r="N5093" s="25"/>
      <c r="O5093" s="25"/>
    </row>
    <row r="5094" spans="9:15" s="167" customFormat="1" ht="15" customHeight="1" x14ac:dyDescent="0.25">
      <c r="I5094" s="25"/>
      <c r="J5094" s="25"/>
      <c r="K5094" s="25"/>
      <c r="L5094" s="25"/>
      <c r="M5094" s="25"/>
      <c r="N5094" s="25"/>
      <c r="O5094" s="25"/>
    </row>
    <row r="5095" spans="9:15" s="167" customFormat="1" ht="15" customHeight="1" x14ac:dyDescent="0.25">
      <c r="I5095" s="25"/>
      <c r="J5095" s="25"/>
      <c r="K5095" s="25"/>
      <c r="L5095" s="25"/>
      <c r="M5095" s="25"/>
      <c r="N5095" s="25"/>
      <c r="O5095" s="25"/>
    </row>
    <row r="5096" spans="9:15" s="167" customFormat="1" ht="15" customHeight="1" x14ac:dyDescent="0.25">
      <c r="I5096" s="25"/>
      <c r="J5096" s="25"/>
      <c r="K5096" s="25"/>
      <c r="L5096" s="25"/>
      <c r="M5096" s="25"/>
      <c r="N5096" s="25"/>
      <c r="O5096" s="25"/>
    </row>
    <row r="5097" spans="9:15" s="167" customFormat="1" ht="15" customHeight="1" x14ac:dyDescent="0.25">
      <c r="I5097" s="25"/>
      <c r="J5097" s="25"/>
      <c r="K5097" s="25"/>
      <c r="L5097" s="25"/>
      <c r="M5097" s="25"/>
      <c r="N5097" s="25"/>
      <c r="O5097" s="25"/>
    </row>
    <row r="5098" spans="9:15" s="167" customFormat="1" ht="15" customHeight="1" x14ac:dyDescent="0.25">
      <c r="I5098" s="25"/>
      <c r="J5098" s="25"/>
      <c r="K5098" s="25"/>
      <c r="L5098" s="25"/>
      <c r="M5098" s="25"/>
      <c r="N5098" s="25"/>
      <c r="O5098" s="25"/>
    </row>
    <row r="5099" spans="9:15" s="167" customFormat="1" ht="15" customHeight="1" x14ac:dyDescent="0.25">
      <c r="I5099" s="25"/>
      <c r="J5099" s="25"/>
      <c r="K5099" s="25"/>
      <c r="L5099" s="25"/>
      <c r="M5099" s="25"/>
      <c r="N5099" s="25"/>
      <c r="O5099" s="25"/>
    </row>
    <row r="5100" spans="9:15" s="167" customFormat="1" ht="15" customHeight="1" x14ac:dyDescent="0.25">
      <c r="I5100" s="25"/>
      <c r="J5100" s="25"/>
      <c r="K5100" s="25"/>
      <c r="L5100" s="25"/>
      <c r="M5100" s="25"/>
      <c r="N5100" s="25"/>
      <c r="O5100" s="25"/>
    </row>
    <row r="5101" spans="9:15" s="167" customFormat="1" ht="15" customHeight="1" x14ac:dyDescent="0.25">
      <c r="I5101" s="25"/>
      <c r="J5101" s="25"/>
      <c r="K5101" s="25"/>
      <c r="L5101" s="25"/>
      <c r="M5101" s="25"/>
      <c r="N5101" s="25"/>
      <c r="O5101" s="25"/>
    </row>
    <row r="5102" spans="9:15" s="167" customFormat="1" ht="15" customHeight="1" x14ac:dyDescent="0.25">
      <c r="I5102" s="25"/>
      <c r="J5102" s="25"/>
      <c r="K5102" s="25"/>
      <c r="L5102" s="25"/>
      <c r="M5102" s="25"/>
      <c r="N5102" s="25"/>
      <c r="O5102" s="25"/>
    </row>
    <row r="5103" spans="9:15" s="167" customFormat="1" ht="15" customHeight="1" x14ac:dyDescent="0.25">
      <c r="I5103" s="25"/>
      <c r="J5103" s="25"/>
      <c r="K5103" s="25"/>
      <c r="L5103" s="25"/>
      <c r="M5103" s="25"/>
      <c r="N5103" s="25"/>
      <c r="O5103" s="25"/>
    </row>
    <row r="5104" spans="9:15" s="167" customFormat="1" ht="15" customHeight="1" x14ac:dyDescent="0.25">
      <c r="I5104" s="25"/>
      <c r="J5104" s="25"/>
      <c r="K5104" s="25"/>
      <c r="L5104" s="25"/>
      <c r="M5104" s="25"/>
      <c r="N5104" s="25"/>
      <c r="O5104" s="25"/>
    </row>
    <row r="5105" spans="9:15" s="167" customFormat="1" ht="15" customHeight="1" x14ac:dyDescent="0.25">
      <c r="I5105" s="25"/>
      <c r="J5105" s="25"/>
      <c r="K5105" s="25"/>
      <c r="L5105" s="25"/>
      <c r="M5105" s="25"/>
      <c r="N5105" s="25"/>
      <c r="O5105" s="25"/>
    </row>
    <row r="5106" spans="9:15" s="167" customFormat="1" ht="15" customHeight="1" x14ac:dyDescent="0.25">
      <c r="I5106" s="25"/>
      <c r="J5106" s="25"/>
      <c r="K5106" s="25"/>
      <c r="L5106" s="25"/>
      <c r="M5106" s="25"/>
      <c r="N5106" s="25"/>
      <c r="O5106" s="25"/>
    </row>
    <row r="5107" spans="9:15" s="167" customFormat="1" ht="15" customHeight="1" x14ac:dyDescent="0.25">
      <c r="I5107" s="25"/>
      <c r="J5107" s="25"/>
      <c r="K5107" s="25"/>
      <c r="L5107" s="25"/>
      <c r="M5107" s="25"/>
      <c r="N5107" s="25"/>
      <c r="O5107" s="25"/>
    </row>
    <row r="5108" spans="9:15" s="167" customFormat="1" ht="15" customHeight="1" x14ac:dyDescent="0.25">
      <c r="I5108" s="25"/>
      <c r="J5108" s="25"/>
      <c r="K5108" s="25"/>
      <c r="L5108" s="25"/>
      <c r="M5108" s="25"/>
      <c r="N5108" s="25"/>
      <c r="O5108" s="25"/>
    </row>
    <row r="5109" spans="9:15" s="167" customFormat="1" ht="15" customHeight="1" x14ac:dyDescent="0.25">
      <c r="I5109" s="25"/>
      <c r="J5109" s="25"/>
      <c r="K5109" s="25"/>
      <c r="L5109" s="25"/>
      <c r="M5109" s="25"/>
      <c r="N5109" s="25"/>
      <c r="O5109" s="25"/>
    </row>
    <row r="5110" spans="9:15" s="167" customFormat="1" ht="15" customHeight="1" x14ac:dyDescent="0.25">
      <c r="I5110" s="25"/>
      <c r="J5110" s="25"/>
      <c r="K5110" s="25"/>
      <c r="L5110" s="25"/>
      <c r="M5110" s="25"/>
      <c r="N5110" s="25"/>
      <c r="O5110" s="25"/>
    </row>
    <row r="5111" spans="9:15" s="167" customFormat="1" ht="15" customHeight="1" x14ac:dyDescent="0.25">
      <c r="I5111" s="25"/>
      <c r="J5111" s="25"/>
      <c r="K5111" s="25"/>
      <c r="L5111" s="25"/>
      <c r="M5111" s="25"/>
      <c r="N5111" s="25"/>
      <c r="O5111" s="25"/>
    </row>
    <row r="5112" spans="9:15" s="167" customFormat="1" ht="15" customHeight="1" x14ac:dyDescent="0.25">
      <c r="I5112" s="25"/>
      <c r="J5112" s="25"/>
      <c r="K5112" s="25"/>
      <c r="L5112" s="25"/>
      <c r="M5112" s="25"/>
      <c r="N5112" s="25"/>
      <c r="O5112" s="25"/>
    </row>
    <row r="5113" spans="9:15" s="167" customFormat="1" ht="15" customHeight="1" x14ac:dyDescent="0.25">
      <c r="I5113" s="25"/>
      <c r="J5113" s="25"/>
      <c r="K5113" s="25"/>
      <c r="L5113" s="25"/>
      <c r="M5113" s="25"/>
      <c r="N5113" s="25"/>
      <c r="O5113" s="25"/>
    </row>
    <row r="5114" spans="9:15" s="167" customFormat="1" ht="15" customHeight="1" x14ac:dyDescent="0.25">
      <c r="I5114" s="25"/>
      <c r="J5114" s="25"/>
      <c r="K5114" s="25"/>
      <c r="L5114" s="25"/>
      <c r="M5114" s="25"/>
      <c r="N5114" s="25"/>
      <c r="O5114" s="25"/>
    </row>
    <row r="5115" spans="9:15" s="167" customFormat="1" ht="15" customHeight="1" x14ac:dyDescent="0.25">
      <c r="I5115" s="25"/>
      <c r="J5115" s="25"/>
      <c r="K5115" s="25"/>
      <c r="L5115" s="25"/>
      <c r="M5115" s="25"/>
      <c r="N5115" s="25"/>
      <c r="O5115" s="25"/>
    </row>
    <row r="5116" spans="9:15" s="167" customFormat="1" ht="15" customHeight="1" x14ac:dyDescent="0.25">
      <c r="I5116" s="25"/>
      <c r="J5116" s="25"/>
      <c r="K5116" s="25"/>
      <c r="L5116" s="25"/>
      <c r="M5116" s="25"/>
      <c r="N5116" s="25"/>
      <c r="O5116" s="25"/>
    </row>
    <row r="5117" spans="9:15" s="167" customFormat="1" ht="15" customHeight="1" x14ac:dyDescent="0.25">
      <c r="I5117" s="25"/>
      <c r="J5117" s="25"/>
      <c r="K5117" s="25"/>
      <c r="L5117" s="25"/>
      <c r="M5117" s="25"/>
      <c r="N5117" s="25"/>
      <c r="O5117" s="25"/>
    </row>
    <row r="5118" spans="9:15" s="167" customFormat="1" ht="15" customHeight="1" x14ac:dyDescent="0.25">
      <c r="I5118" s="25"/>
      <c r="J5118" s="25"/>
      <c r="K5118" s="25"/>
      <c r="L5118" s="25"/>
      <c r="M5118" s="25"/>
      <c r="N5118" s="25"/>
      <c r="O5118" s="25"/>
    </row>
    <row r="5119" spans="9:15" s="167" customFormat="1" ht="15" customHeight="1" x14ac:dyDescent="0.25">
      <c r="I5119" s="25"/>
      <c r="J5119" s="25"/>
      <c r="K5119" s="25"/>
      <c r="L5119" s="25"/>
      <c r="M5119" s="25"/>
      <c r="N5119" s="25"/>
      <c r="O5119" s="25"/>
    </row>
    <row r="5120" spans="9:15" s="167" customFormat="1" ht="15" customHeight="1" x14ac:dyDescent="0.25">
      <c r="I5120" s="25"/>
      <c r="J5120" s="25"/>
      <c r="K5120" s="25"/>
      <c r="L5120" s="25"/>
      <c r="M5120" s="25"/>
      <c r="N5120" s="25"/>
      <c r="O5120" s="25"/>
    </row>
    <row r="5121" spans="9:15" s="167" customFormat="1" ht="15" customHeight="1" x14ac:dyDescent="0.25">
      <c r="I5121" s="25"/>
      <c r="J5121" s="25"/>
      <c r="K5121" s="25"/>
      <c r="L5121" s="25"/>
      <c r="M5121" s="25"/>
      <c r="N5121" s="25"/>
      <c r="O5121" s="25"/>
    </row>
    <row r="5122" spans="9:15" s="167" customFormat="1" ht="15" customHeight="1" x14ac:dyDescent="0.25">
      <c r="I5122" s="25"/>
      <c r="J5122" s="25"/>
      <c r="K5122" s="25"/>
      <c r="L5122" s="25"/>
      <c r="M5122" s="25"/>
      <c r="N5122" s="25"/>
      <c r="O5122" s="25"/>
    </row>
    <row r="5123" spans="9:15" s="167" customFormat="1" ht="15" customHeight="1" x14ac:dyDescent="0.25">
      <c r="I5123" s="25"/>
      <c r="J5123" s="25"/>
      <c r="K5123" s="25"/>
      <c r="L5123" s="25"/>
      <c r="M5123" s="25"/>
      <c r="N5123" s="25"/>
      <c r="O5123" s="25"/>
    </row>
    <row r="5124" spans="9:15" s="167" customFormat="1" ht="15" customHeight="1" x14ac:dyDescent="0.25">
      <c r="I5124" s="25"/>
      <c r="J5124" s="25"/>
      <c r="K5124" s="25"/>
      <c r="L5124" s="25"/>
      <c r="M5124" s="25"/>
      <c r="N5124" s="25"/>
      <c r="O5124" s="25"/>
    </row>
    <row r="5125" spans="9:15" s="167" customFormat="1" ht="15" customHeight="1" x14ac:dyDescent="0.25">
      <c r="I5125" s="25"/>
      <c r="J5125" s="25"/>
      <c r="K5125" s="25"/>
      <c r="L5125" s="25"/>
      <c r="M5125" s="25"/>
      <c r="N5125" s="25"/>
      <c r="O5125" s="25"/>
    </row>
    <row r="5126" spans="9:15" s="167" customFormat="1" ht="15" customHeight="1" x14ac:dyDescent="0.25">
      <c r="I5126" s="25"/>
      <c r="J5126" s="25"/>
      <c r="K5126" s="25"/>
      <c r="L5126" s="25"/>
      <c r="M5126" s="25"/>
      <c r="N5126" s="25"/>
      <c r="O5126" s="25"/>
    </row>
    <row r="5127" spans="9:15" s="167" customFormat="1" ht="15" customHeight="1" x14ac:dyDescent="0.25">
      <c r="I5127" s="25"/>
      <c r="J5127" s="25"/>
      <c r="K5127" s="25"/>
      <c r="L5127" s="25"/>
      <c r="M5127" s="25"/>
      <c r="N5127" s="25"/>
      <c r="O5127" s="25"/>
    </row>
    <row r="5128" spans="9:15" s="167" customFormat="1" ht="15" customHeight="1" x14ac:dyDescent="0.25">
      <c r="I5128" s="25"/>
      <c r="J5128" s="25"/>
      <c r="K5128" s="25"/>
      <c r="L5128" s="25"/>
      <c r="M5128" s="25"/>
      <c r="N5128" s="25"/>
      <c r="O5128" s="25"/>
    </row>
    <row r="5129" spans="9:15" s="167" customFormat="1" ht="15" customHeight="1" x14ac:dyDescent="0.25">
      <c r="I5129" s="25"/>
      <c r="J5129" s="25"/>
      <c r="K5129" s="25"/>
      <c r="L5129" s="25"/>
      <c r="M5129" s="25"/>
      <c r="N5129" s="25"/>
      <c r="O5129" s="25"/>
    </row>
    <row r="5130" spans="9:15" s="167" customFormat="1" ht="15" customHeight="1" x14ac:dyDescent="0.25">
      <c r="I5130" s="25"/>
      <c r="J5130" s="25"/>
      <c r="K5130" s="25"/>
      <c r="L5130" s="25"/>
      <c r="M5130" s="25"/>
      <c r="N5130" s="25"/>
      <c r="O5130" s="25"/>
    </row>
    <row r="5131" spans="9:15" s="167" customFormat="1" ht="15" customHeight="1" x14ac:dyDescent="0.25">
      <c r="I5131" s="25"/>
      <c r="J5131" s="25"/>
      <c r="K5131" s="25"/>
      <c r="L5131" s="25"/>
      <c r="M5131" s="25"/>
      <c r="N5131" s="25"/>
      <c r="O5131" s="25"/>
    </row>
    <row r="5132" spans="9:15" s="167" customFormat="1" ht="15" customHeight="1" x14ac:dyDescent="0.25">
      <c r="I5132" s="25"/>
      <c r="J5132" s="25"/>
      <c r="K5132" s="25"/>
      <c r="L5132" s="25"/>
      <c r="M5132" s="25"/>
      <c r="N5132" s="25"/>
      <c r="O5132" s="25"/>
    </row>
    <row r="5133" spans="9:15" s="167" customFormat="1" ht="15" customHeight="1" x14ac:dyDescent="0.25">
      <c r="I5133" s="25"/>
      <c r="J5133" s="25"/>
      <c r="K5133" s="25"/>
      <c r="L5133" s="25"/>
      <c r="M5133" s="25"/>
      <c r="N5133" s="25"/>
      <c r="O5133" s="25"/>
    </row>
    <row r="5134" spans="9:15" s="167" customFormat="1" ht="15" customHeight="1" x14ac:dyDescent="0.25">
      <c r="I5134" s="25"/>
      <c r="J5134" s="25"/>
      <c r="K5134" s="25"/>
      <c r="L5134" s="25"/>
      <c r="M5134" s="25"/>
      <c r="N5134" s="25"/>
      <c r="O5134" s="25"/>
    </row>
    <row r="5135" spans="9:15" s="167" customFormat="1" ht="15" customHeight="1" x14ac:dyDescent="0.25">
      <c r="I5135" s="25"/>
      <c r="J5135" s="25"/>
      <c r="K5135" s="25"/>
      <c r="L5135" s="25"/>
      <c r="M5135" s="25"/>
      <c r="N5135" s="25"/>
      <c r="O5135" s="25"/>
    </row>
    <row r="5136" spans="9:15" s="167" customFormat="1" ht="15" customHeight="1" x14ac:dyDescent="0.25">
      <c r="I5136" s="25"/>
      <c r="J5136" s="25"/>
      <c r="K5136" s="25"/>
      <c r="L5136" s="25"/>
      <c r="M5136" s="25"/>
      <c r="N5136" s="25"/>
      <c r="O5136" s="25"/>
    </row>
    <row r="5137" spans="9:15" s="167" customFormat="1" ht="15" customHeight="1" x14ac:dyDescent="0.25">
      <c r="I5137" s="25"/>
      <c r="J5137" s="25"/>
      <c r="K5137" s="25"/>
      <c r="L5137" s="25"/>
      <c r="M5137" s="25"/>
      <c r="N5137" s="25"/>
      <c r="O5137" s="25"/>
    </row>
    <row r="5138" spans="9:15" s="167" customFormat="1" ht="15" customHeight="1" x14ac:dyDescent="0.25">
      <c r="I5138" s="25"/>
      <c r="J5138" s="25"/>
      <c r="K5138" s="25"/>
      <c r="L5138" s="25"/>
      <c r="M5138" s="25"/>
      <c r="N5138" s="25"/>
      <c r="O5138" s="25"/>
    </row>
    <row r="5139" spans="9:15" s="167" customFormat="1" ht="15" customHeight="1" x14ac:dyDescent="0.25">
      <c r="I5139" s="25"/>
      <c r="J5139" s="25"/>
      <c r="K5139" s="25"/>
      <c r="L5139" s="25"/>
      <c r="M5139" s="25"/>
      <c r="N5139" s="25"/>
      <c r="O5139" s="25"/>
    </row>
    <row r="5140" spans="9:15" s="167" customFormat="1" ht="15" customHeight="1" x14ac:dyDescent="0.25">
      <c r="I5140" s="25"/>
      <c r="J5140" s="25"/>
      <c r="K5140" s="25"/>
      <c r="L5140" s="25"/>
      <c r="M5140" s="25"/>
      <c r="N5140" s="25"/>
      <c r="O5140" s="25"/>
    </row>
    <row r="5141" spans="9:15" s="167" customFormat="1" ht="15" customHeight="1" x14ac:dyDescent="0.25">
      <c r="I5141" s="25"/>
      <c r="J5141" s="25"/>
      <c r="K5141" s="25"/>
      <c r="L5141" s="25"/>
      <c r="M5141" s="25"/>
      <c r="N5141" s="25"/>
      <c r="O5141" s="25"/>
    </row>
    <row r="5142" spans="9:15" s="167" customFormat="1" ht="15" customHeight="1" x14ac:dyDescent="0.25">
      <c r="I5142" s="25"/>
      <c r="J5142" s="25"/>
      <c r="K5142" s="25"/>
      <c r="L5142" s="25"/>
      <c r="M5142" s="25"/>
      <c r="N5142" s="25"/>
      <c r="O5142" s="25"/>
    </row>
    <row r="5143" spans="9:15" s="167" customFormat="1" ht="15" customHeight="1" x14ac:dyDescent="0.25">
      <c r="I5143" s="25"/>
      <c r="J5143" s="25"/>
      <c r="K5143" s="25"/>
      <c r="L5143" s="25"/>
      <c r="M5143" s="25"/>
      <c r="N5143" s="25"/>
      <c r="O5143" s="25"/>
    </row>
    <row r="5144" spans="9:15" s="167" customFormat="1" ht="15" customHeight="1" x14ac:dyDescent="0.25">
      <c r="I5144" s="25"/>
      <c r="J5144" s="25"/>
      <c r="K5144" s="25"/>
      <c r="L5144" s="25"/>
      <c r="M5144" s="25"/>
      <c r="N5144" s="25"/>
      <c r="O5144" s="25"/>
    </row>
    <row r="5145" spans="9:15" s="167" customFormat="1" ht="15" customHeight="1" x14ac:dyDescent="0.25">
      <c r="I5145" s="25"/>
      <c r="J5145" s="25"/>
      <c r="K5145" s="25"/>
      <c r="L5145" s="25"/>
      <c r="M5145" s="25"/>
      <c r="N5145" s="25"/>
      <c r="O5145" s="25"/>
    </row>
    <row r="5146" spans="9:15" s="167" customFormat="1" ht="15" customHeight="1" x14ac:dyDescent="0.25">
      <c r="I5146" s="25"/>
      <c r="J5146" s="25"/>
      <c r="K5146" s="25"/>
      <c r="L5146" s="25"/>
      <c r="M5146" s="25"/>
      <c r="N5146" s="25"/>
      <c r="O5146" s="25"/>
    </row>
    <row r="5147" spans="9:15" s="167" customFormat="1" ht="15" customHeight="1" x14ac:dyDescent="0.25">
      <c r="I5147" s="25"/>
      <c r="J5147" s="25"/>
      <c r="K5147" s="25"/>
      <c r="L5147" s="25"/>
      <c r="M5147" s="25"/>
      <c r="N5147" s="25"/>
      <c r="O5147" s="25"/>
    </row>
    <row r="5148" spans="9:15" s="167" customFormat="1" ht="15" customHeight="1" x14ac:dyDescent="0.25">
      <c r="I5148" s="25"/>
      <c r="J5148" s="25"/>
      <c r="K5148" s="25"/>
      <c r="L5148" s="25"/>
      <c r="M5148" s="25"/>
      <c r="N5148" s="25"/>
      <c r="O5148" s="25"/>
    </row>
    <row r="5149" spans="9:15" s="167" customFormat="1" ht="15" customHeight="1" x14ac:dyDescent="0.25">
      <c r="I5149" s="25"/>
      <c r="J5149" s="25"/>
      <c r="K5149" s="25"/>
      <c r="L5149" s="25"/>
      <c r="M5149" s="25"/>
      <c r="N5149" s="25"/>
      <c r="O5149" s="25"/>
    </row>
    <row r="5150" spans="9:15" s="167" customFormat="1" ht="15" customHeight="1" x14ac:dyDescent="0.25">
      <c r="I5150" s="25"/>
      <c r="J5150" s="25"/>
      <c r="K5150" s="25"/>
      <c r="L5150" s="25"/>
      <c r="M5150" s="25"/>
      <c r="N5150" s="25"/>
      <c r="O5150" s="25"/>
    </row>
    <row r="5151" spans="9:15" s="167" customFormat="1" ht="15" customHeight="1" x14ac:dyDescent="0.25">
      <c r="I5151" s="25"/>
      <c r="J5151" s="25"/>
      <c r="K5151" s="25"/>
      <c r="L5151" s="25"/>
      <c r="M5151" s="25"/>
      <c r="N5151" s="25"/>
      <c r="O5151" s="25"/>
    </row>
    <row r="5152" spans="9:15" s="167" customFormat="1" ht="15" customHeight="1" x14ac:dyDescent="0.25">
      <c r="I5152" s="25"/>
      <c r="J5152" s="25"/>
      <c r="K5152" s="25"/>
      <c r="L5152" s="25"/>
      <c r="M5152" s="25"/>
      <c r="N5152" s="25"/>
      <c r="O5152" s="25"/>
    </row>
    <row r="5153" spans="9:15" s="167" customFormat="1" ht="15" customHeight="1" x14ac:dyDescent="0.25">
      <c r="I5153" s="25"/>
      <c r="J5153" s="25"/>
      <c r="K5153" s="25"/>
      <c r="L5153" s="25"/>
      <c r="M5153" s="25"/>
      <c r="N5153" s="25"/>
      <c r="O5153" s="25"/>
    </row>
    <row r="5154" spans="9:15" s="167" customFormat="1" ht="15" customHeight="1" x14ac:dyDescent="0.25">
      <c r="I5154" s="25"/>
      <c r="J5154" s="25"/>
      <c r="K5154" s="25"/>
      <c r="L5154" s="25"/>
      <c r="M5154" s="25"/>
      <c r="N5154" s="25"/>
      <c r="O5154" s="25"/>
    </row>
    <row r="5155" spans="9:15" s="167" customFormat="1" ht="15" customHeight="1" x14ac:dyDescent="0.25">
      <c r="I5155" s="25"/>
      <c r="J5155" s="25"/>
      <c r="K5155" s="25"/>
      <c r="L5155" s="25"/>
      <c r="M5155" s="25"/>
      <c r="N5155" s="25"/>
      <c r="O5155" s="25"/>
    </row>
    <row r="5156" spans="9:15" s="167" customFormat="1" ht="15" customHeight="1" x14ac:dyDescent="0.25">
      <c r="I5156" s="25"/>
      <c r="J5156" s="25"/>
      <c r="K5156" s="25"/>
      <c r="L5156" s="25"/>
      <c r="M5156" s="25"/>
      <c r="N5156" s="25"/>
      <c r="O5156" s="25"/>
    </row>
    <row r="5157" spans="9:15" s="167" customFormat="1" ht="15" customHeight="1" x14ac:dyDescent="0.25">
      <c r="I5157" s="25"/>
      <c r="J5157" s="25"/>
      <c r="K5157" s="25"/>
      <c r="L5157" s="25"/>
      <c r="M5157" s="25"/>
      <c r="N5157" s="25"/>
      <c r="O5157" s="25"/>
    </row>
    <row r="5158" spans="9:15" s="167" customFormat="1" ht="15" customHeight="1" x14ac:dyDescent="0.25">
      <c r="I5158" s="25"/>
      <c r="J5158" s="25"/>
      <c r="K5158" s="25"/>
      <c r="L5158" s="25"/>
      <c r="M5158" s="25"/>
      <c r="N5158" s="25"/>
      <c r="O5158" s="25"/>
    </row>
    <row r="5159" spans="9:15" s="167" customFormat="1" ht="15" customHeight="1" x14ac:dyDescent="0.25">
      <c r="I5159" s="25"/>
      <c r="J5159" s="25"/>
      <c r="K5159" s="25"/>
      <c r="L5159" s="25"/>
      <c r="M5159" s="25"/>
      <c r="N5159" s="25"/>
      <c r="O5159" s="25"/>
    </row>
    <row r="5160" spans="9:15" s="167" customFormat="1" ht="15" customHeight="1" x14ac:dyDescent="0.25">
      <c r="I5160" s="25"/>
      <c r="J5160" s="25"/>
      <c r="K5160" s="25"/>
      <c r="L5160" s="25"/>
      <c r="M5160" s="25"/>
      <c r="N5160" s="25"/>
      <c r="O5160" s="25"/>
    </row>
    <row r="5161" spans="9:15" s="167" customFormat="1" ht="15" customHeight="1" x14ac:dyDescent="0.25">
      <c r="I5161" s="25"/>
      <c r="J5161" s="25"/>
      <c r="K5161" s="25"/>
      <c r="L5161" s="25"/>
      <c r="M5161" s="25"/>
      <c r="N5161" s="25"/>
      <c r="O5161" s="25"/>
    </row>
    <row r="5162" spans="9:15" s="167" customFormat="1" ht="15" customHeight="1" x14ac:dyDescent="0.25">
      <c r="I5162" s="25"/>
      <c r="J5162" s="25"/>
      <c r="K5162" s="25"/>
      <c r="L5162" s="25"/>
      <c r="M5162" s="25"/>
      <c r="N5162" s="25"/>
      <c r="O5162" s="25"/>
    </row>
    <row r="5163" spans="9:15" s="167" customFormat="1" ht="15" customHeight="1" x14ac:dyDescent="0.25">
      <c r="I5163" s="25"/>
      <c r="J5163" s="25"/>
      <c r="K5163" s="25"/>
      <c r="L5163" s="25"/>
      <c r="M5163" s="25"/>
      <c r="N5163" s="25"/>
      <c r="O5163" s="25"/>
    </row>
    <row r="5164" spans="9:15" s="167" customFormat="1" ht="15" customHeight="1" x14ac:dyDescent="0.25">
      <c r="I5164" s="25"/>
      <c r="J5164" s="25"/>
      <c r="K5164" s="25"/>
      <c r="L5164" s="25"/>
      <c r="M5164" s="25"/>
      <c r="N5164" s="25"/>
      <c r="O5164" s="25"/>
    </row>
    <row r="5165" spans="9:15" s="167" customFormat="1" ht="15" customHeight="1" x14ac:dyDescent="0.25">
      <c r="I5165" s="25"/>
      <c r="J5165" s="25"/>
      <c r="K5165" s="25"/>
      <c r="L5165" s="25"/>
      <c r="M5165" s="25"/>
      <c r="N5165" s="25"/>
      <c r="O5165" s="25"/>
    </row>
    <row r="5166" spans="9:15" s="167" customFormat="1" ht="15" customHeight="1" x14ac:dyDescent="0.25">
      <c r="I5166" s="25"/>
      <c r="J5166" s="25"/>
      <c r="K5166" s="25"/>
      <c r="L5166" s="25"/>
      <c r="M5166" s="25"/>
      <c r="N5166" s="25"/>
      <c r="O5166" s="25"/>
    </row>
    <row r="5167" spans="9:15" s="167" customFormat="1" ht="15" customHeight="1" x14ac:dyDescent="0.25">
      <c r="I5167" s="25"/>
      <c r="J5167" s="25"/>
      <c r="K5167" s="25"/>
      <c r="L5167" s="25"/>
      <c r="M5167" s="25"/>
      <c r="N5167" s="25"/>
      <c r="O5167" s="25"/>
    </row>
    <row r="5168" spans="9:15" s="167" customFormat="1" ht="15" customHeight="1" x14ac:dyDescent="0.25">
      <c r="I5168" s="25"/>
      <c r="J5168" s="25"/>
      <c r="K5168" s="25"/>
      <c r="L5168" s="25"/>
      <c r="M5168" s="25"/>
      <c r="N5168" s="25"/>
      <c r="O5168" s="25"/>
    </row>
    <row r="5169" spans="9:15" s="167" customFormat="1" ht="15" customHeight="1" x14ac:dyDescent="0.25">
      <c r="I5169" s="25"/>
      <c r="J5169" s="25"/>
      <c r="K5169" s="25"/>
      <c r="L5169" s="25"/>
      <c r="M5169" s="25"/>
      <c r="N5169" s="25"/>
      <c r="O5169" s="25"/>
    </row>
    <row r="5170" spans="9:15" s="167" customFormat="1" ht="15" customHeight="1" x14ac:dyDescent="0.25">
      <c r="I5170" s="25"/>
      <c r="J5170" s="25"/>
      <c r="K5170" s="25"/>
      <c r="L5170" s="25"/>
      <c r="M5170" s="25"/>
      <c r="N5170" s="25"/>
      <c r="O5170" s="25"/>
    </row>
    <row r="5171" spans="9:15" s="167" customFormat="1" ht="15" customHeight="1" x14ac:dyDescent="0.25">
      <c r="I5171" s="25"/>
      <c r="J5171" s="25"/>
      <c r="K5171" s="25"/>
      <c r="L5171" s="25"/>
      <c r="M5171" s="25"/>
      <c r="N5171" s="25"/>
      <c r="O5171" s="25"/>
    </row>
    <row r="5172" spans="9:15" s="167" customFormat="1" ht="15" customHeight="1" x14ac:dyDescent="0.25">
      <c r="I5172" s="25"/>
      <c r="J5172" s="25"/>
      <c r="K5172" s="25"/>
      <c r="L5172" s="25"/>
      <c r="M5172" s="25"/>
      <c r="N5172" s="25"/>
      <c r="O5172" s="25"/>
    </row>
    <row r="5173" spans="9:15" s="167" customFormat="1" ht="15" customHeight="1" x14ac:dyDescent="0.25">
      <c r="I5173" s="25"/>
      <c r="J5173" s="25"/>
      <c r="K5173" s="25"/>
      <c r="L5173" s="25"/>
      <c r="M5173" s="25"/>
      <c r="N5173" s="25"/>
      <c r="O5173" s="25"/>
    </row>
    <row r="5174" spans="9:15" s="167" customFormat="1" ht="15" customHeight="1" x14ac:dyDescent="0.25">
      <c r="I5174" s="25"/>
      <c r="J5174" s="25"/>
      <c r="K5174" s="25"/>
      <c r="L5174" s="25"/>
      <c r="M5174" s="25"/>
      <c r="N5174" s="25"/>
      <c r="O5174" s="25"/>
    </row>
    <row r="5175" spans="9:15" s="167" customFormat="1" ht="15" customHeight="1" x14ac:dyDescent="0.25">
      <c r="I5175" s="25"/>
      <c r="J5175" s="25"/>
      <c r="K5175" s="25"/>
      <c r="L5175" s="25"/>
      <c r="M5175" s="25"/>
      <c r="N5175" s="25"/>
      <c r="O5175" s="25"/>
    </row>
    <row r="5176" spans="9:15" s="167" customFormat="1" ht="15" customHeight="1" x14ac:dyDescent="0.25">
      <c r="I5176" s="25"/>
      <c r="J5176" s="25"/>
      <c r="K5176" s="25"/>
      <c r="L5176" s="25"/>
      <c r="M5176" s="25"/>
      <c r="N5176" s="25"/>
      <c r="O5176" s="25"/>
    </row>
    <row r="5177" spans="9:15" s="167" customFormat="1" ht="15" customHeight="1" x14ac:dyDescent="0.25">
      <c r="I5177" s="25"/>
      <c r="J5177" s="25"/>
      <c r="K5177" s="25"/>
      <c r="L5177" s="25"/>
      <c r="M5177" s="25"/>
      <c r="N5177" s="25"/>
      <c r="O5177" s="25"/>
    </row>
    <row r="5178" spans="9:15" s="167" customFormat="1" ht="15" customHeight="1" x14ac:dyDescent="0.25">
      <c r="I5178" s="25"/>
      <c r="J5178" s="25"/>
      <c r="K5178" s="25"/>
      <c r="L5178" s="25"/>
      <c r="M5178" s="25"/>
      <c r="N5178" s="25"/>
      <c r="O5178" s="25"/>
    </row>
    <row r="5179" spans="9:15" s="167" customFormat="1" ht="15" customHeight="1" x14ac:dyDescent="0.25">
      <c r="I5179" s="25"/>
      <c r="J5179" s="25"/>
      <c r="K5179" s="25"/>
      <c r="L5179" s="25"/>
      <c r="M5179" s="25"/>
      <c r="N5179" s="25"/>
      <c r="O5179" s="25"/>
    </row>
    <row r="5180" spans="9:15" s="167" customFormat="1" ht="15" customHeight="1" x14ac:dyDescent="0.25">
      <c r="I5180" s="25"/>
      <c r="J5180" s="25"/>
      <c r="K5180" s="25"/>
      <c r="L5180" s="25"/>
      <c r="M5180" s="25"/>
      <c r="N5180" s="25"/>
      <c r="O5180" s="25"/>
    </row>
    <row r="5181" spans="9:15" s="167" customFormat="1" ht="15" customHeight="1" x14ac:dyDescent="0.25">
      <c r="I5181" s="25"/>
      <c r="J5181" s="25"/>
      <c r="K5181" s="25"/>
      <c r="L5181" s="25"/>
      <c r="M5181" s="25"/>
      <c r="N5181" s="25"/>
      <c r="O5181" s="25"/>
    </row>
    <row r="5182" spans="9:15" s="167" customFormat="1" ht="15" customHeight="1" x14ac:dyDescent="0.25">
      <c r="I5182" s="25"/>
      <c r="J5182" s="25"/>
      <c r="K5182" s="25"/>
      <c r="L5182" s="25"/>
      <c r="M5182" s="25"/>
      <c r="N5182" s="25"/>
      <c r="O5182" s="25"/>
    </row>
    <row r="5183" spans="9:15" s="167" customFormat="1" ht="15" customHeight="1" x14ac:dyDescent="0.25">
      <c r="I5183" s="25"/>
      <c r="J5183" s="25"/>
      <c r="K5183" s="25"/>
      <c r="L5183" s="25"/>
      <c r="M5183" s="25"/>
      <c r="N5183" s="25"/>
      <c r="O5183" s="25"/>
    </row>
    <row r="5184" spans="9:15" s="167" customFormat="1" ht="15" customHeight="1" x14ac:dyDescent="0.25">
      <c r="I5184" s="25"/>
      <c r="J5184" s="25"/>
      <c r="K5184" s="25"/>
      <c r="L5184" s="25"/>
      <c r="M5184" s="25"/>
      <c r="N5184" s="25"/>
      <c r="O5184" s="25"/>
    </row>
    <row r="5185" spans="9:15" s="167" customFormat="1" ht="15" customHeight="1" x14ac:dyDescent="0.25">
      <c r="I5185" s="25"/>
      <c r="J5185" s="25"/>
      <c r="K5185" s="25"/>
      <c r="L5185" s="25"/>
      <c r="M5185" s="25"/>
      <c r="N5185" s="25"/>
      <c r="O5185" s="25"/>
    </row>
    <row r="5186" spans="9:15" s="167" customFormat="1" ht="15" customHeight="1" x14ac:dyDescent="0.25">
      <c r="I5186" s="25"/>
      <c r="J5186" s="25"/>
      <c r="K5186" s="25"/>
      <c r="L5186" s="25"/>
      <c r="M5186" s="25"/>
      <c r="N5186" s="25"/>
      <c r="O5186" s="25"/>
    </row>
    <row r="5187" spans="9:15" s="167" customFormat="1" ht="15" customHeight="1" x14ac:dyDescent="0.25">
      <c r="I5187" s="25"/>
      <c r="J5187" s="25"/>
      <c r="K5187" s="25"/>
      <c r="L5187" s="25"/>
      <c r="M5187" s="25"/>
      <c r="N5187" s="25"/>
      <c r="O5187" s="25"/>
    </row>
    <row r="5188" spans="9:15" s="167" customFormat="1" ht="15" customHeight="1" x14ac:dyDescent="0.25">
      <c r="I5188" s="25"/>
      <c r="J5188" s="25"/>
      <c r="K5188" s="25"/>
      <c r="L5188" s="25"/>
      <c r="M5188" s="25"/>
      <c r="N5188" s="25"/>
      <c r="O5188" s="25"/>
    </row>
    <row r="5189" spans="9:15" s="167" customFormat="1" ht="15" customHeight="1" x14ac:dyDescent="0.25">
      <c r="I5189" s="25"/>
      <c r="J5189" s="25"/>
      <c r="K5189" s="25"/>
      <c r="L5189" s="25"/>
      <c r="M5189" s="25"/>
      <c r="N5189" s="25"/>
      <c r="O5189" s="25"/>
    </row>
    <row r="5190" spans="9:15" s="167" customFormat="1" ht="15" customHeight="1" x14ac:dyDescent="0.25">
      <c r="I5190" s="25"/>
      <c r="J5190" s="25"/>
      <c r="K5190" s="25"/>
      <c r="L5190" s="25"/>
      <c r="M5190" s="25"/>
      <c r="N5190" s="25"/>
      <c r="O5190" s="25"/>
    </row>
    <row r="5191" spans="9:15" s="167" customFormat="1" ht="15" customHeight="1" x14ac:dyDescent="0.25">
      <c r="I5191" s="25"/>
      <c r="J5191" s="25"/>
      <c r="K5191" s="25"/>
      <c r="L5191" s="25"/>
      <c r="M5191" s="25"/>
      <c r="N5191" s="25"/>
      <c r="O5191" s="25"/>
    </row>
    <row r="5192" spans="9:15" s="167" customFormat="1" ht="15" customHeight="1" x14ac:dyDescent="0.25">
      <c r="I5192" s="25"/>
      <c r="J5192" s="25"/>
      <c r="K5192" s="25"/>
      <c r="L5192" s="25"/>
      <c r="M5192" s="25"/>
      <c r="N5192" s="25"/>
      <c r="O5192" s="25"/>
    </row>
    <row r="5193" spans="9:15" s="167" customFormat="1" ht="15" customHeight="1" x14ac:dyDescent="0.25">
      <c r="I5193" s="25"/>
      <c r="J5193" s="25"/>
      <c r="K5193" s="25"/>
      <c r="L5193" s="25"/>
      <c r="M5193" s="25"/>
      <c r="N5193" s="25"/>
      <c r="O5193" s="25"/>
    </row>
    <row r="5194" spans="9:15" s="167" customFormat="1" ht="15" customHeight="1" x14ac:dyDescent="0.25">
      <c r="I5194" s="25"/>
      <c r="J5194" s="25"/>
      <c r="K5194" s="25"/>
      <c r="L5194" s="25"/>
      <c r="M5194" s="25"/>
      <c r="N5194" s="25"/>
      <c r="O5194" s="25"/>
    </row>
    <row r="5195" spans="9:15" s="167" customFormat="1" ht="15" customHeight="1" x14ac:dyDescent="0.25">
      <c r="I5195" s="25"/>
      <c r="J5195" s="25"/>
      <c r="K5195" s="25"/>
      <c r="L5195" s="25"/>
      <c r="M5195" s="25"/>
      <c r="N5195" s="25"/>
      <c r="O5195" s="25"/>
    </row>
    <row r="5196" spans="9:15" s="167" customFormat="1" ht="15" customHeight="1" x14ac:dyDescent="0.25">
      <c r="I5196" s="25"/>
      <c r="J5196" s="25"/>
      <c r="K5196" s="25"/>
      <c r="L5196" s="25"/>
      <c r="M5196" s="25"/>
      <c r="N5196" s="25"/>
      <c r="O5196" s="25"/>
    </row>
    <row r="5197" spans="9:15" s="167" customFormat="1" ht="15" customHeight="1" x14ac:dyDescent="0.25">
      <c r="I5197" s="25"/>
      <c r="J5197" s="25"/>
      <c r="K5197" s="25"/>
      <c r="L5197" s="25"/>
      <c r="M5197" s="25"/>
      <c r="N5197" s="25"/>
      <c r="O5197" s="25"/>
    </row>
    <row r="5198" spans="9:15" s="167" customFormat="1" ht="15" customHeight="1" x14ac:dyDescent="0.25">
      <c r="I5198" s="25"/>
      <c r="J5198" s="25"/>
      <c r="K5198" s="25"/>
      <c r="L5198" s="25"/>
      <c r="M5198" s="25"/>
      <c r="N5198" s="25"/>
      <c r="O5198" s="25"/>
    </row>
    <row r="5199" spans="9:15" s="167" customFormat="1" ht="15" customHeight="1" x14ac:dyDescent="0.25">
      <c r="I5199" s="25"/>
      <c r="J5199" s="25"/>
      <c r="K5199" s="25"/>
      <c r="L5199" s="25"/>
      <c r="M5199" s="25"/>
      <c r="N5199" s="25"/>
      <c r="O5199" s="25"/>
    </row>
    <row r="5200" spans="9:15" s="167" customFormat="1" ht="15" customHeight="1" x14ac:dyDescent="0.25">
      <c r="I5200" s="25"/>
      <c r="J5200" s="25"/>
      <c r="K5200" s="25"/>
      <c r="L5200" s="25"/>
      <c r="M5200" s="25"/>
      <c r="N5200" s="25"/>
      <c r="O5200" s="25"/>
    </row>
    <row r="5201" spans="9:15" s="167" customFormat="1" ht="15" customHeight="1" x14ac:dyDescent="0.25">
      <c r="I5201" s="25"/>
      <c r="J5201" s="25"/>
      <c r="K5201" s="25"/>
      <c r="L5201" s="25"/>
      <c r="M5201" s="25"/>
      <c r="N5201" s="25"/>
      <c r="O5201" s="25"/>
    </row>
    <row r="5202" spans="9:15" s="167" customFormat="1" ht="15" customHeight="1" x14ac:dyDescent="0.25">
      <c r="I5202" s="25"/>
      <c r="J5202" s="25"/>
      <c r="K5202" s="25"/>
      <c r="L5202" s="25"/>
      <c r="M5202" s="25"/>
      <c r="N5202" s="25"/>
      <c r="O5202" s="25"/>
    </row>
    <row r="5203" spans="9:15" s="167" customFormat="1" ht="15" customHeight="1" x14ac:dyDescent="0.25">
      <c r="I5203" s="25"/>
      <c r="J5203" s="25"/>
      <c r="K5203" s="25"/>
      <c r="L5203" s="25"/>
      <c r="M5203" s="25"/>
      <c r="N5203" s="25"/>
      <c r="O5203" s="25"/>
    </row>
    <row r="5204" spans="9:15" s="167" customFormat="1" ht="15" customHeight="1" x14ac:dyDescent="0.25">
      <c r="I5204" s="25"/>
      <c r="J5204" s="25"/>
      <c r="K5204" s="25"/>
      <c r="L5204" s="25"/>
      <c r="M5204" s="25"/>
      <c r="N5204" s="25"/>
      <c r="O5204" s="25"/>
    </row>
    <row r="5205" spans="9:15" s="167" customFormat="1" ht="15" customHeight="1" x14ac:dyDescent="0.25">
      <c r="I5205" s="25"/>
      <c r="J5205" s="25"/>
      <c r="K5205" s="25"/>
      <c r="L5205" s="25"/>
      <c r="M5205" s="25"/>
      <c r="N5205" s="25"/>
      <c r="O5205" s="25"/>
    </row>
    <row r="5206" spans="9:15" s="167" customFormat="1" ht="15" customHeight="1" x14ac:dyDescent="0.25">
      <c r="I5206" s="25"/>
      <c r="J5206" s="25"/>
      <c r="K5206" s="25"/>
      <c r="L5206" s="25"/>
      <c r="M5206" s="25"/>
      <c r="N5206" s="25"/>
      <c r="O5206" s="25"/>
    </row>
    <row r="5207" spans="9:15" s="167" customFormat="1" ht="15" customHeight="1" x14ac:dyDescent="0.25">
      <c r="I5207" s="25"/>
      <c r="J5207" s="25"/>
      <c r="K5207" s="25"/>
      <c r="L5207" s="25"/>
      <c r="M5207" s="25"/>
      <c r="N5207" s="25"/>
      <c r="O5207" s="25"/>
    </row>
    <row r="5208" spans="9:15" s="167" customFormat="1" ht="15" customHeight="1" x14ac:dyDescent="0.25">
      <c r="I5208" s="25"/>
      <c r="J5208" s="25"/>
      <c r="K5208" s="25"/>
      <c r="L5208" s="25"/>
      <c r="M5208" s="25"/>
      <c r="N5208" s="25"/>
      <c r="O5208" s="25"/>
    </row>
    <row r="5209" spans="9:15" s="167" customFormat="1" ht="15" customHeight="1" x14ac:dyDescent="0.25">
      <c r="I5209" s="25"/>
      <c r="J5209" s="25"/>
      <c r="K5209" s="25"/>
      <c r="L5209" s="25"/>
      <c r="M5209" s="25"/>
      <c r="N5209" s="25"/>
      <c r="O5209" s="25"/>
    </row>
    <row r="5210" spans="9:15" s="167" customFormat="1" ht="15" customHeight="1" x14ac:dyDescent="0.25">
      <c r="I5210" s="25"/>
      <c r="J5210" s="25"/>
      <c r="K5210" s="25"/>
      <c r="L5210" s="25"/>
      <c r="M5210" s="25"/>
      <c r="N5210" s="25"/>
      <c r="O5210" s="25"/>
    </row>
    <row r="5211" spans="9:15" s="167" customFormat="1" ht="15" customHeight="1" x14ac:dyDescent="0.25">
      <c r="I5211" s="25"/>
      <c r="J5211" s="25"/>
      <c r="K5211" s="25"/>
      <c r="L5211" s="25"/>
      <c r="M5211" s="25"/>
      <c r="N5211" s="25"/>
      <c r="O5211" s="25"/>
    </row>
    <row r="5212" spans="9:15" s="167" customFormat="1" ht="15" customHeight="1" x14ac:dyDescent="0.25">
      <c r="I5212" s="25"/>
      <c r="J5212" s="25"/>
      <c r="K5212" s="25"/>
      <c r="L5212" s="25"/>
      <c r="M5212" s="25"/>
      <c r="N5212" s="25"/>
      <c r="O5212" s="25"/>
    </row>
    <row r="5213" spans="9:15" s="167" customFormat="1" ht="15" customHeight="1" x14ac:dyDescent="0.25">
      <c r="I5213" s="25"/>
      <c r="J5213" s="25"/>
      <c r="K5213" s="25"/>
      <c r="L5213" s="25"/>
      <c r="M5213" s="25"/>
      <c r="N5213" s="25"/>
      <c r="O5213" s="25"/>
    </row>
    <row r="5214" spans="9:15" s="167" customFormat="1" ht="15" customHeight="1" x14ac:dyDescent="0.25">
      <c r="I5214" s="25"/>
      <c r="J5214" s="25"/>
      <c r="K5214" s="25"/>
      <c r="L5214" s="25"/>
      <c r="M5214" s="25"/>
      <c r="N5214" s="25"/>
      <c r="O5214" s="25"/>
    </row>
    <row r="5215" spans="9:15" s="167" customFormat="1" ht="15" customHeight="1" x14ac:dyDescent="0.25">
      <c r="I5215" s="25"/>
      <c r="J5215" s="25"/>
      <c r="K5215" s="25"/>
      <c r="L5215" s="25"/>
      <c r="M5215" s="25"/>
      <c r="N5215" s="25"/>
      <c r="O5215" s="25"/>
    </row>
    <row r="5216" spans="9:15" s="167" customFormat="1" ht="15" customHeight="1" x14ac:dyDescent="0.25">
      <c r="I5216" s="25"/>
      <c r="J5216" s="25"/>
      <c r="K5216" s="25"/>
      <c r="L5216" s="25"/>
      <c r="M5216" s="25"/>
      <c r="N5216" s="25"/>
      <c r="O5216" s="25"/>
    </row>
    <row r="5217" spans="9:15" s="167" customFormat="1" ht="15" customHeight="1" x14ac:dyDescent="0.25">
      <c r="I5217" s="25"/>
      <c r="J5217" s="25"/>
      <c r="K5217" s="25"/>
      <c r="L5217" s="25"/>
      <c r="M5217" s="25"/>
      <c r="N5217" s="25"/>
      <c r="O5217" s="25"/>
    </row>
    <row r="5218" spans="9:15" s="167" customFormat="1" ht="15" customHeight="1" x14ac:dyDescent="0.25">
      <c r="I5218" s="25"/>
      <c r="J5218" s="25"/>
      <c r="K5218" s="25"/>
      <c r="L5218" s="25"/>
      <c r="M5218" s="25"/>
      <c r="N5218" s="25"/>
      <c r="O5218" s="25"/>
    </row>
    <row r="5219" spans="9:15" s="167" customFormat="1" ht="15" customHeight="1" x14ac:dyDescent="0.25">
      <c r="I5219" s="25"/>
      <c r="J5219" s="25"/>
      <c r="K5219" s="25"/>
      <c r="L5219" s="25"/>
      <c r="M5219" s="25"/>
      <c r="N5219" s="25"/>
      <c r="O5219" s="25"/>
    </row>
    <row r="5220" spans="9:15" s="167" customFormat="1" ht="15" customHeight="1" x14ac:dyDescent="0.25">
      <c r="I5220" s="25"/>
      <c r="J5220" s="25"/>
      <c r="K5220" s="25"/>
      <c r="L5220" s="25"/>
      <c r="M5220" s="25"/>
      <c r="N5220" s="25"/>
      <c r="O5220" s="25"/>
    </row>
    <row r="5221" spans="9:15" s="167" customFormat="1" ht="15" customHeight="1" x14ac:dyDescent="0.25">
      <c r="I5221" s="25"/>
      <c r="J5221" s="25"/>
      <c r="K5221" s="25"/>
      <c r="L5221" s="25"/>
      <c r="M5221" s="25"/>
      <c r="N5221" s="25"/>
      <c r="O5221" s="25"/>
    </row>
    <row r="5222" spans="9:15" s="167" customFormat="1" ht="15" customHeight="1" x14ac:dyDescent="0.25">
      <c r="I5222" s="25"/>
      <c r="J5222" s="25"/>
      <c r="K5222" s="25"/>
      <c r="L5222" s="25"/>
      <c r="M5222" s="25"/>
      <c r="N5222" s="25"/>
      <c r="O5222" s="25"/>
    </row>
    <row r="5223" spans="9:15" s="167" customFormat="1" ht="15" customHeight="1" x14ac:dyDescent="0.25">
      <c r="I5223" s="25"/>
      <c r="J5223" s="25"/>
      <c r="K5223" s="25"/>
      <c r="L5223" s="25"/>
      <c r="M5223" s="25"/>
      <c r="N5223" s="25"/>
      <c r="O5223" s="25"/>
    </row>
    <row r="5224" spans="9:15" s="167" customFormat="1" ht="15" customHeight="1" x14ac:dyDescent="0.25">
      <c r="I5224" s="25"/>
      <c r="J5224" s="25"/>
      <c r="K5224" s="25"/>
      <c r="L5224" s="25"/>
      <c r="M5224" s="25"/>
      <c r="N5224" s="25"/>
      <c r="O5224" s="25"/>
    </row>
    <row r="5225" spans="9:15" s="167" customFormat="1" ht="15" customHeight="1" x14ac:dyDescent="0.25">
      <c r="I5225" s="25"/>
      <c r="J5225" s="25"/>
      <c r="K5225" s="25"/>
      <c r="L5225" s="25"/>
      <c r="M5225" s="25"/>
      <c r="N5225" s="25"/>
      <c r="O5225" s="25"/>
    </row>
    <row r="5226" spans="9:15" s="167" customFormat="1" ht="15" customHeight="1" x14ac:dyDescent="0.25">
      <c r="I5226" s="25"/>
      <c r="J5226" s="25"/>
      <c r="K5226" s="25"/>
      <c r="L5226" s="25"/>
      <c r="M5226" s="25"/>
      <c r="N5226" s="25"/>
      <c r="O5226" s="25"/>
    </row>
    <row r="5227" spans="9:15" s="167" customFormat="1" ht="15" customHeight="1" x14ac:dyDescent="0.25">
      <c r="I5227" s="25"/>
      <c r="J5227" s="25"/>
      <c r="K5227" s="25"/>
      <c r="L5227" s="25"/>
      <c r="M5227" s="25"/>
      <c r="N5227" s="25"/>
      <c r="O5227" s="25"/>
    </row>
    <row r="5228" spans="9:15" s="167" customFormat="1" ht="15" customHeight="1" x14ac:dyDescent="0.25">
      <c r="I5228" s="25"/>
      <c r="J5228" s="25"/>
      <c r="K5228" s="25"/>
      <c r="L5228" s="25"/>
      <c r="M5228" s="25"/>
      <c r="N5228" s="25"/>
      <c r="O5228" s="25"/>
    </row>
    <row r="5229" spans="9:15" s="167" customFormat="1" ht="15" customHeight="1" x14ac:dyDescent="0.25">
      <c r="I5229" s="25"/>
      <c r="J5229" s="25"/>
      <c r="K5229" s="25"/>
      <c r="L5229" s="25"/>
      <c r="M5229" s="25"/>
      <c r="N5229" s="25"/>
      <c r="O5229" s="25"/>
    </row>
    <row r="5230" spans="9:15" s="167" customFormat="1" ht="15" customHeight="1" x14ac:dyDescent="0.25">
      <c r="I5230" s="25"/>
      <c r="J5230" s="25"/>
      <c r="K5230" s="25"/>
      <c r="L5230" s="25"/>
      <c r="M5230" s="25"/>
      <c r="N5230" s="25"/>
      <c r="O5230" s="25"/>
    </row>
    <row r="5231" spans="9:15" s="167" customFormat="1" ht="15" customHeight="1" x14ac:dyDescent="0.25">
      <c r="I5231" s="25"/>
      <c r="J5231" s="25"/>
      <c r="K5231" s="25"/>
      <c r="L5231" s="25"/>
      <c r="M5231" s="25"/>
      <c r="N5231" s="25"/>
      <c r="O5231" s="25"/>
    </row>
    <row r="5232" spans="9:15" s="167" customFormat="1" ht="15" customHeight="1" x14ac:dyDescent="0.25">
      <c r="I5232" s="25"/>
      <c r="J5232" s="25"/>
      <c r="K5232" s="25"/>
      <c r="L5232" s="25"/>
      <c r="M5232" s="25"/>
      <c r="N5232" s="25"/>
      <c r="O5232" s="25"/>
    </row>
    <row r="5233" spans="9:15" s="167" customFormat="1" ht="15" customHeight="1" x14ac:dyDescent="0.25">
      <c r="I5233" s="25"/>
      <c r="J5233" s="25"/>
      <c r="K5233" s="25"/>
      <c r="L5233" s="25"/>
      <c r="M5233" s="25"/>
      <c r="N5233" s="25"/>
      <c r="O5233" s="25"/>
    </row>
    <row r="5234" spans="9:15" s="167" customFormat="1" ht="15" customHeight="1" x14ac:dyDescent="0.25">
      <c r="I5234" s="25"/>
      <c r="J5234" s="25"/>
      <c r="K5234" s="25"/>
      <c r="L5234" s="25"/>
      <c r="M5234" s="25"/>
      <c r="N5234" s="25"/>
      <c r="O5234" s="25"/>
    </row>
    <row r="5235" spans="9:15" s="167" customFormat="1" ht="15" customHeight="1" x14ac:dyDescent="0.25">
      <c r="I5235" s="25"/>
      <c r="J5235" s="25"/>
      <c r="K5235" s="25"/>
      <c r="L5235" s="25"/>
      <c r="M5235" s="25"/>
      <c r="N5235" s="25"/>
      <c r="O5235" s="25"/>
    </row>
    <row r="5236" spans="9:15" s="167" customFormat="1" ht="15" customHeight="1" x14ac:dyDescent="0.25">
      <c r="I5236" s="25"/>
      <c r="J5236" s="25"/>
      <c r="K5236" s="25"/>
      <c r="L5236" s="25"/>
      <c r="M5236" s="25"/>
      <c r="N5236" s="25"/>
      <c r="O5236" s="25"/>
    </row>
    <row r="5237" spans="9:15" s="167" customFormat="1" ht="15" customHeight="1" x14ac:dyDescent="0.25">
      <c r="I5237" s="25"/>
      <c r="J5237" s="25"/>
      <c r="K5237" s="25"/>
      <c r="L5237" s="25"/>
      <c r="M5237" s="25"/>
      <c r="N5237" s="25"/>
      <c r="O5237" s="25"/>
    </row>
    <row r="5238" spans="9:15" s="167" customFormat="1" ht="15" customHeight="1" x14ac:dyDescent="0.25">
      <c r="I5238" s="25"/>
      <c r="J5238" s="25"/>
      <c r="K5238" s="25"/>
      <c r="L5238" s="25"/>
      <c r="M5238" s="25"/>
      <c r="N5238" s="25"/>
      <c r="O5238" s="25"/>
    </row>
    <row r="5239" spans="9:15" s="167" customFormat="1" ht="15" customHeight="1" x14ac:dyDescent="0.25">
      <c r="I5239" s="25"/>
      <c r="J5239" s="25"/>
      <c r="K5239" s="25"/>
      <c r="L5239" s="25"/>
      <c r="M5239" s="25"/>
      <c r="N5239" s="25"/>
      <c r="O5239" s="25"/>
    </row>
    <row r="5240" spans="9:15" s="167" customFormat="1" ht="15" customHeight="1" x14ac:dyDescent="0.25">
      <c r="I5240" s="25"/>
      <c r="J5240" s="25"/>
      <c r="K5240" s="25"/>
      <c r="L5240" s="25"/>
      <c r="M5240" s="25"/>
      <c r="N5240" s="25"/>
      <c r="O5240" s="25"/>
    </row>
    <row r="5241" spans="9:15" s="167" customFormat="1" ht="15" customHeight="1" x14ac:dyDescent="0.25">
      <c r="I5241" s="25"/>
      <c r="J5241" s="25"/>
      <c r="K5241" s="25"/>
      <c r="L5241" s="25"/>
      <c r="M5241" s="25"/>
      <c r="N5241" s="25"/>
      <c r="O5241" s="25"/>
    </row>
    <row r="5242" spans="9:15" s="167" customFormat="1" ht="15" customHeight="1" x14ac:dyDescent="0.25">
      <c r="I5242" s="25"/>
      <c r="J5242" s="25"/>
      <c r="K5242" s="25"/>
      <c r="L5242" s="25"/>
      <c r="M5242" s="25"/>
      <c r="N5242" s="25"/>
      <c r="O5242" s="25"/>
    </row>
    <row r="5243" spans="9:15" s="167" customFormat="1" ht="15" customHeight="1" x14ac:dyDescent="0.25">
      <c r="I5243" s="25"/>
      <c r="J5243" s="25"/>
      <c r="K5243" s="25"/>
      <c r="L5243" s="25"/>
      <c r="M5243" s="25"/>
      <c r="N5243" s="25"/>
      <c r="O5243" s="25"/>
    </row>
    <row r="5244" spans="9:15" s="167" customFormat="1" ht="15" customHeight="1" x14ac:dyDescent="0.25">
      <c r="I5244" s="25"/>
      <c r="J5244" s="25"/>
      <c r="K5244" s="25"/>
      <c r="L5244" s="25"/>
      <c r="M5244" s="25"/>
      <c r="N5244" s="25"/>
      <c r="O5244" s="25"/>
    </row>
    <row r="5245" spans="9:15" s="167" customFormat="1" ht="15" customHeight="1" x14ac:dyDescent="0.25">
      <c r="I5245" s="25"/>
      <c r="J5245" s="25"/>
      <c r="K5245" s="25"/>
      <c r="L5245" s="25"/>
      <c r="M5245" s="25"/>
      <c r="N5245" s="25"/>
      <c r="O5245" s="25"/>
    </row>
    <row r="5246" spans="9:15" s="167" customFormat="1" ht="15" customHeight="1" x14ac:dyDescent="0.25">
      <c r="I5246" s="25"/>
      <c r="J5246" s="25"/>
      <c r="K5246" s="25"/>
      <c r="L5246" s="25"/>
      <c r="M5246" s="25"/>
      <c r="N5246" s="25"/>
      <c r="O5246" s="25"/>
    </row>
    <row r="5247" spans="9:15" s="167" customFormat="1" ht="15" customHeight="1" x14ac:dyDescent="0.25">
      <c r="I5247" s="25"/>
      <c r="J5247" s="25"/>
      <c r="K5247" s="25"/>
      <c r="L5247" s="25"/>
      <c r="M5247" s="25"/>
      <c r="N5247" s="25"/>
      <c r="O5247" s="25"/>
    </row>
    <row r="5248" spans="9:15" s="167" customFormat="1" ht="15" customHeight="1" x14ac:dyDescent="0.25">
      <c r="I5248" s="25"/>
      <c r="J5248" s="25"/>
      <c r="K5248" s="25"/>
      <c r="L5248" s="25"/>
      <c r="M5248" s="25"/>
      <c r="N5248" s="25"/>
      <c r="O5248" s="25"/>
    </row>
    <row r="5249" spans="9:15" s="167" customFormat="1" ht="15" customHeight="1" x14ac:dyDescent="0.25">
      <c r="I5249" s="25"/>
      <c r="J5249" s="25"/>
      <c r="K5249" s="25"/>
      <c r="L5249" s="25"/>
      <c r="M5249" s="25"/>
      <c r="N5249" s="25"/>
      <c r="O5249" s="25"/>
    </row>
    <row r="5250" spans="9:15" s="167" customFormat="1" ht="15" customHeight="1" x14ac:dyDescent="0.25">
      <c r="I5250" s="25"/>
      <c r="J5250" s="25"/>
      <c r="K5250" s="25"/>
      <c r="L5250" s="25"/>
      <c r="M5250" s="25"/>
      <c r="N5250" s="25"/>
      <c r="O5250" s="25"/>
    </row>
    <row r="5251" spans="9:15" s="167" customFormat="1" ht="15" customHeight="1" x14ac:dyDescent="0.25">
      <c r="I5251" s="25"/>
      <c r="J5251" s="25"/>
      <c r="K5251" s="25"/>
      <c r="L5251" s="25"/>
      <c r="M5251" s="25"/>
      <c r="N5251" s="25"/>
      <c r="O5251" s="25"/>
    </row>
    <row r="5252" spans="9:15" s="167" customFormat="1" ht="15" customHeight="1" x14ac:dyDescent="0.25">
      <c r="I5252" s="25"/>
      <c r="J5252" s="25"/>
      <c r="K5252" s="25"/>
      <c r="L5252" s="25"/>
      <c r="M5252" s="25"/>
      <c r="N5252" s="25"/>
      <c r="O5252" s="25"/>
    </row>
    <row r="5253" spans="9:15" s="167" customFormat="1" ht="15" customHeight="1" x14ac:dyDescent="0.25">
      <c r="I5253" s="25"/>
      <c r="J5253" s="25"/>
      <c r="K5253" s="25"/>
      <c r="L5253" s="25"/>
      <c r="M5253" s="25"/>
      <c r="N5253" s="25"/>
      <c r="O5253" s="25"/>
    </row>
    <row r="5254" spans="9:15" s="167" customFormat="1" ht="15" customHeight="1" x14ac:dyDescent="0.25">
      <c r="I5254" s="25"/>
      <c r="J5254" s="25"/>
      <c r="K5254" s="25"/>
      <c r="L5254" s="25"/>
      <c r="M5254" s="25"/>
      <c r="N5254" s="25"/>
      <c r="O5254" s="25"/>
    </row>
    <row r="5255" spans="9:15" s="167" customFormat="1" ht="15" customHeight="1" x14ac:dyDescent="0.25">
      <c r="I5255" s="25"/>
      <c r="J5255" s="25"/>
      <c r="K5255" s="25"/>
      <c r="L5255" s="25"/>
      <c r="M5255" s="25"/>
      <c r="N5255" s="25"/>
      <c r="O5255" s="25"/>
    </row>
    <row r="5256" spans="9:15" s="167" customFormat="1" ht="15" customHeight="1" x14ac:dyDescent="0.25">
      <c r="I5256" s="25"/>
      <c r="J5256" s="25"/>
      <c r="K5256" s="25"/>
      <c r="L5256" s="25"/>
      <c r="M5256" s="25"/>
      <c r="N5256" s="25"/>
      <c r="O5256" s="25"/>
    </row>
    <row r="5257" spans="9:15" s="167" customFormat="1" ht="15" customHeight="1" x14ac:dyDescent="0.25">
      <c r="I5257" s="25"/>
      <c r="J5257" s="25"/>
      <c r="K5257" s="25"/>
      <c r="L5257" s="25"/>
      <c r="M5257" s="25"/>
      <c r="N5257" s="25"/>
      <c r="O5257" s="25"/>
    </row>
    <row r="5258" spans="9:15" s="167" customFormat="1" ht="15" customHeight="1" x14ac:dyDescent="0.25">
      <c r="I5258" s="25"/>
      <c r="J5258" s="25"/>
      <c r="K5258" s="25"/>
      <c r="L5258" s="25"/>
      <c r="M5258" s="25"/>
      <c r="N5258" s="25"/>
      <c r="O5258" s="25"/>
    </row>
    <row r="5259" spans="9:15" s="167" customFormat="1" ht="15" customHeight="1" x14ac:dyDescent="0.25">
      <c r="I5259" s="25"/>
      <c r="J5259" s="25"/>
      <c r="K5259" s="25"/>
      <c r="L5259" s="25"/>
      <c r="M5259" s="25"/>
      <c r="N5259" s="25"/>
      <c r="O5259" s="25"/>
    </row>
    <row r="5260" spans="9:15" s="167" customFormat="1" ht="15" customHeight="1" x14ac:dyDescent="0.25">
      <c r="I5260" s="25"/>
      <c r="J5260" s="25"/>
      <c r="K5260" s="25"/>
      <c r="L5260" s="25"/>
      <c r="M5260" s="25"/>
      <c r="N5260" s="25"/>
      <c r="O5260" s="25"/>
    </row>
    <row r="5261" spans="9:15" s="167" customFormat="1" ht="15" customHeight="1" x14ac:dyDescent="0.25">
      <c r="I5261" s="25"/>
      <c r="J5261" s="25"/>
      <c r="K5261" s="25"/>
      <c r="L5261" s="25"/>
      <c r="M5261" s="25"/>
      <c r="N5261" s="25"/>
      <c r="O5261" s="25"/>
    </row>
    <row r="5262" spans="9:15" s="167" customFormat="1" ht="15" customHeight="1" x14ac:dyDescent="0.25">
      <c r="I5262" s="25"/>
      <c r="J5262" s="25"/>
      <c r="K5262" s="25"/>
      <c r="L5262" s="25"/>
      <c r="M5262" s="25"/>
      <c r="N5262" s="25"/>
      <c r="O5262" s="25"/>
    </row>
    <row r="5263" spans="9:15" s="167" customFormat="1" ht="15" customHeight="1" x14ac:dyDescent="0.25">
      <c r="I5263" s="25"/>
      <c r="J5263" s="25"/>
      <c r="K5263" s="25"/>
      <c r="L5263" s="25"/>
      <c r="M5263" s="25"/>
      <c r="N5263" s="25"/>
      <c r="O5263" s="25"/>
    </row>
    <row r="5264" spans="9:15" s="167" customFormat="1" ht="15" customHeight="1" x14ac:dyDescent="0.25">
      <c r="I5264" s="25"/>
      <c r="J5264" s="25"/>
      <c r="K5264" s="25"/>
      <c r="L5264" s="25"/>
      <c r="M5264" s="25"/>
      <c r="N5264" s="25"/>
      <c r="O5264" s="25"/>
    </row>
    <row r="5265" spans="9:15" s="167" customFormat="1" ht="15" customHeight="1" x14ac:dyDescent="0.25">
      <c r="I5265" s="25"/>
      <c r="J5265" s="25"/>
      <c r="K5265" s="25"/>
      <c r="L5265" s="25"/>
      <c r="M5265" s="25"/>
      <c r="N5265" s="25"/>
      <c r="O5265" s="25"/>
    </row>
    <row r="5266" spans="9:15" s="167" customFormat="1" ht="15" customHeight="1" x14ac:dyDescent="0.25">
      <c r="I5266" s="25"/>
      <c r="J5266" s="25"/>
      <c r="K5266" s="25"/>
      <c r="L5266" s="25"/>
      <c r="M5266" s="25"/>
      <c r="N5266" s="25"/>
      <c r="O5266" s="25"/>
    </row>
    <row r="5267" spans="9:15" s="167" customFormat="1" ht="15" customHeight="1" x14ac:dyDescent="0.25">
      <c r="I5267" s="25"/>
      <c r="J5267" s="25"/>
      <c r="K5267" s="25"/>
      <c r="L5267" s="25"/>
      <c r="M5267" s="25"/>
      <c r="N5267" s="25"/>
      <c r="O5267" s="25"/>
    </row>
    <row r="5268" spans="9:15" s="167" customFormat="1" ht="15" customHeight="1" x14ac:dyDescent="0.25">
      <c r="I5268" s="25"/>
      <c r="J5268" s="25"/>
      <c r="K5268" s="25"/>
      <c r="L5268" s="25"/>
      <c r="M5268" s="25"/>
      <c r="N5268" s="25"/>
      <c r="O5268" s="25"/>
    </row>
    <row r="5269" spans="9:15" s="167" customFormat="1" ht="15" customHeight="1" x14ac:dyDescent="0.25">
      <c r="I5269" s="25"/>
      <c r="J5269" s="25"/>
      <c r="K5269" s="25"/>
      <c r="L5269" s="25"/>
      <c r="M5269" s="25"/>
      <c r="N5269" s="25"/>
      <c r="O5269" s="25"/>
    </row>
    <row r="5270" spans="9:15" s="167" customFormat="1" ht="15" customHeight="1" x14ac:dyDescent="0.25">
      <c r="I5270" s="25"/>
      <c r="J5270" s="25"/>
      <c r="K5270" s="25"/>
      <c r="L5270" s="25"/>
      <c r="M5270" s="25"/>
      <c r="N5270" s="25"/>
      <c r="O5270" s="25"/>
    </row>
    <row r="5271" spans="9:15" s="167" customFormat="1" ht="15" customHeight="1" x14ac:dyDescent="0.25">
      <c r="I5271" s="25"/>
      <c r="J5271" s="25"/>
      <c r="K5271" s="25"/>
      <c r="L5271" s="25"/>
      <c r="M5271" s="25"/>
      <c r="N5271" s="25"/>
      <c r="O5271" s="25"/>
    </row>
    <row r="5272" spans="9:15" s="167" customFormat="1" ht="15" customHeight="1" x14ac:dyDescent="0.25">
      <c r="I5272" s="25"/>
      <c r="J5272" s="25"/>
      <c r="K5272" s="25"/>
      <c r="L5272" s="25"/>
      <c r="M5272" s="25"/>
      <c r="N5272" s="25"/>
      <c r="O5272" s="25"/>
    </row>
    <row r="5273" spans="9:15" s="167" customFormat="1" ht="15" customHeight="1" x14ac:dyDescent="0.25">
      <c r="I5273" s="25"/>
      <c r="J5273" s="25"/>
      <c r="K5273" s="25"/>
      <c r="L5273" s="25"/>
      <c r="M5273" s="25"/>
      <c r="N5273" s="25"/>
      <c r="O5273" s="25"/>
    </row>
    <row r="5274" spans="9:15" s="167" customFormat="1" ht="15" customHeight="1" x14ac:dyDescent="0.25">
      <c r="I5274" s="25"/>
      <c r="J5274" s="25"/>
      <c r="K5274" s="25"/>
      <c r="L5274" s="25"/>
      <c r="M5274" s="25"/>
      <c r="N5274" s="25"/>
      <c r="O5274" s="25"/>
    </row>
    <row r="5275" spans="9:15" s="167" customFormat="1" ht="15" customHeight="1" x14ac:dyDescent="0.25">
      <c r="I5275" s="25"/>
      <c r="J5275" s="25"/>
      <c r="K5275" s="25"/>
      <c r="L5275" s="25"/>
      <c r="M5275" s="25"/>
      <c r="N5275" s="25"/>
      <c r="O5275" s="25"/>
    </row>
    <row r="5276" spans="9:15" s="167" customFormat="1" ht="15" customHeight="1" x14ac:dyDescent="0.25">
      <c r="I5276" s="25"/>
      <c r="J5276" s="25"/>
      <c r="K5276" s="25"/>
      <c r="L5276" s="25"/>
      <c r="M5276" s="25"/>
      <c r="N5276" s="25"/>
      <c r="O5276" s="25"/>
    </row>
    <row r="5277" spans="9:15" s="167" customFormat="1" ht="15" customHeight="1" x14ac:dyDescent="0.25">
      <c r="I5277" s="25"/>
      <c r="J5277" s="25"/>
      <c r="K5277" s="25"/>
      <c r="L5277" s="25"/>
      <c r="M5277" s="25"/>
      <c r="N5277" s="25"/>
      <c r="O5277" s="25"/>
    </row>
    <row r="5278" spans="9:15" s="167" customFormat="1" ht="15" customHeight="1" x14ac:dyDescent="0.25">
      <c r="I5278" s="25"/>
      <c r="J5278" s="25"/>
      <c r="K5278" s="25"/>
      <c r="L5278" s="25"/>
      <c r="M5278" s="25"/>
      <c r="N5278" s="25"/>
      <c r="O5278" s="25"/>
    </row>
    <row r="5279" spans="9:15" s="167" customFormat="1" ht="15" customHeight="1" x14ac:dyDescent="0.25">
      <c r="I5279" s="25"/>
      <c r="J5279" s="25"/>
      <c r="K5279" s="25"/>
      <c r="L5279" s="25"/>
      <c r="M5279" s="25"/>
      <c r="N5279" s="25"/>
      <c r="O5279" s="25"/>
    </row>
    <row r="5280" spans="9:15" s="167" customFormat="1" ht="15" customHeight="1" x14ac:dyDescent="0.25">
      <c r="I5280" s="25"/>
      <c r="J5280" s="25"/>
      <c r="K5280" s="25"/>
      <c r="L5280" s="25"/>
      <c r="M5280" s="25"/>
      <c r="N5280" s="25"/>
      <c r="O5280" s="25"/>
    </row>
    <row r="5281" spans="9:15" s="167" customFormat="1" ht="15" customHeight="1" x14ac:dyDescent="0.25">
      <c r="I5281" s="25"/>
      <c r="J5281" s="25"/>
      <c r="K5281" s="25"/>
      <c r="L5281" s="25"/>
      <c r="M5281" s="25"/>
      <c r="N5281" s="25"/>
      <c r="O5281" s="25"/>
    </row>
    <row r="5282" spans="9:15" s="167" customFormat="1" ht="15" customHeight="1" x14ac:dyDescent="0.25">
      <c r="I5282" s="25"/>
      <c r="J5282" s="25"/>
      <c r="K5282" s="25"/>
      <c r="L5282" s="25"/>
      <c r="M5282" s="25"/>
      <c r="N5282" s="25"/>
      <c r="O5282" s="25"/>
    </row>
    <row r="5283" spans="9:15" s="167" customFormat="1" ht="15" customHeight="1" x14ac:dyDescent="0.25">
      <c r="I5283" s="25"/>
      <c r="J5283" s="25"/>
      <c r="K5283" s="25"/>
      <c r="L5283" s="25"/>
      <c r="M5283" s="25"/>
      <c r="N5283" s="25"/>
      <c r="O5283" s="25"/>
    </row>
    <row r="5284" spans="9:15" s="167" customFormat="1" ht="15" customHeight="1" x14ac:dyDescent="0.25">
      <c r="I5284" s="25"/>
      <c r="J5284" s="25"/>
      <c r="K5284" s="25"/>
      <c r="L5284" s="25"/>
      <c r="M5284" s="25"/>
      <c r="N5284" s="25"/>
      <c r="O5284" s="25"/>
    </row>
    <row r="5285" spans="9:15" s="167" customFormat="1" ht="15" customHeight="1" x14ac:dyDescent="0.25">
      <c r="I5285" s="25"/>
      <c r="J5285" s="25"/>
      <c r="K5285" s="25"/>
      <c r="L5285" s="25"/>
      <c r="M5285" s="25"/>
      <c r="N5285" s="25"/>
      <c r="O5285" s="25"/>
    </row>
    <row r="5286" spans="9:15" s="167" customFormat="1" ht="15" customHeight="1" x14ac:dyDescent="0.25">
      <c r="I5286" s="25"/>
      <c r="J5286" s="25"/>
      <c r="K5286" s="25"/>
      <c r="L5286" s="25"/>
      <c r="M5286" s="25"/>
      <c r="N5286" s="25"/>
      <c r="O5286" s="25"/>
    </row>
    <row r="5287" spans="9:15" s="167" customFormat="1" ht="15" customHeight="1" x14ac:dyDescent="0.25">
      <c r="I5287" s="25"/>
      <c r="J5287" s="25"/>
      <c r="K5287" s="25"/>
      <c r="L5287" s="25"/>
      <c r="M5287" s="25"/>
      <c r="N5287" s="25"/>
      <c r="O5287" s="25"/>
    </row>
    <row r="5288" spans="9:15" s="167" customFormat="1" ht="15" customHeight="1" x14ac:dyDescent="0.25">
      <c r="I5288" s="25"/>
      <c r="J5288" s="25"/>
      <c r="K5288" s="25"/>
      <c r="L5288" s="25"/>
      <c r="M5288" s="25"/>
      <c r="N5288" s="25"/>
      <c r="O5288" s="25"/>
    </row>
    <row r="5289" spans="9:15" s="167" customFormat="1" ht="15" customHeight="1" x14ac:dyDescent="0.25">
      <c r="I5289" s="25"/>
      <c r="J5289" s="25"/>
      <c r="K5289" s="25"/>
      <c r="L5289" s="25"/>
      <c r="M5289" s="25"/>
      <c r="N5289" s="25"/>
      <c r="O5289" s="25"/>
    </row>
    <row r="5290" spans="9:15" s="167" customFormat="1" ht="15" customHeight="1" x14ac:dyDescent="0.25">
      <c r="I5290" s="25"/>
      <c r="J5290" s="25"/>
      <c r="K5290" s="25"/>
      <c r="L5290" s="25"/>
      <c r="M5290" s="25"/>
      <c r="N5290" s="25"/>
      <c r="O5290" s="25"/>
    </row>
    <row r="5291" spans="9:15" s="167" customFormat="1" ht="15" customHeight="1" x14ac:dyDescent="0.25">
      <c r="I5291" s="25"/>
      <c r="J5291" s="25"/>
      <c r="K5291" s="25"/>
      <c r="L5291" s="25"/>
      <c r="M5291" s="25"/>
      <c r="N5291" s="25"/>
      <c r="O5291" s="25"/>
    </row>
    <row r="5292" spans="9:15" s="167" customFormat="1" ht="15" customHeight="1" x14ac:dyDescent="0.25">
      <c r="I5292" s="25"/>
      <c r="J5292" s="25"/>
      <c r="K5292" s="25"/>
      <c r="L5292" s="25"/>
      <c r="M5292" s="25"/>
      <c r="N5292" s="25"/>
      <c r="O5292" s="25"/>
    </row>
    <row r="5293" spans="9:15" s="167" customFormat="1" ht="15" customHeight="1" x14ac:dyDescent="0.25">
      <c r="I5293" s="25"/>
      <c r="J5293" s="25"/>
      <c r="K5293" s="25"/>
      <c r="L5293" s="25"/>
      <c r="M5293" s="25"/>
      <c r="N5293" s="25"/>
      <c r="O5293" s="25"/>
    </row>
    <row r="5294" spans="9:15" s="167" customFormat="1" ht="15" customHeight="1" x14ac:dyDescent="0.25">
      <c r="I5294" s="25"/>
      <c r="J5294" s="25"/>
      <c r="K5294" s="25"/>
      <c r="L5294" s="25"/>
      <c r="M5294" s="25"/>
      <c r="N5294" s="25"/>
      <c r="O5294" s="25"/>
    </row>
    <row r="5295" spans="9:15" s="167" customFormat="1" ht="15" customHeight="1" x14ac:dyDescent="0.25">
      <c r="I5295" s="25"/>
      <c r="J5295" s="25"/>
      <c r="K5295" s="25"/>
      <c r="L5295" s="25"/>
      <c r="M5295" s="25"/>
      <c r="N5295" s="25"/>
      <c r="O5295" s="25"/>
    </row>
    <row r="5296" spans="9:15" s="167" customFormat="1" ht="15" customHeight="1" x14ac:dyDescent="0.25">
      <c r="I5296" s="25"/>
      <c r="J5296" s="25"/>
      <c r="K5296" s="25"/>
      <c r="L5296" s="25"/>
      <c r="M5296" s="25"/>
      <c r="N5296" s="25"/>
      <c r="O5296" s="25"/>
    </row>
    <row r="5297" spans="9:15" s="167" customFormat="1" ht="15" customHeight="1" x14ac:dyDescent="0.25">
      <c r="I5297" s="25"/>
      <c r="J5297" s="25"/>
      <c r="K5297" s="25"/>
      <c r="L5297" s="25"/>
      <c r="M5297" s="25"/>
      <c r="N5297" s="25"/>
      <c r="O5297" s="25"/>
    </row>
    <row r="5298" spans="9:15" s="167" customFormat="1" ht="15" customHeight="1" x14ac:dyDescent="0.25">
      <c r="I5298" s="25"/>
      <c r="J5298" s="25"/>
      <c r="K5298" s="25"/>
      <c r="L5298" s="25"/>
      <c r="M5298" s="25"/>
      <c r="N5298" s="25"/>
      <c r="O5298" s="25"/>
    </row>
    <row r="5299" spans="9:15" s="167" customFormat="1" ht="15" customHeight="1" x14ac:dyDescent="0.25">
      <c r="I5299" s="25"/>
      <c r="J5299" s="25"/>
      <c r="K5299" s="25"/>
      <c r="L5299" s="25"/>
      <c r="M5299" s="25"/>
      <c r="N5299" s="25"/>
      <c r="O5299" s="25"/>
    </row>
    <row r="5300" spans="9:15" s="167" customFormat="1" ht="15" customHeight="1" x14ac:dyDescent="0.25">
      <c r="I5300" s="25"/>
      <c r="J5300" s="25"/>
      <c r="K5300" s="25"/>
      <c r="L5300" s="25"/>
      <c r="M5300" s="25"/>
      <c r="N5300" s="25"/>
      <c r="O5300" s="25"/>
    </row>
    <row r="5301" spans="9:15" s="167" customFormat="1" ht="15" customHeight="1" x14ac:dyDescent="0.25">
      <c r="I5301" s="25"/>
      <c r="J5301" s="25"/>
      <c r="K5301" s="25"/>
      <c r="L5301" s="25"/>
      <c r="M5301" s="25"/>
      <c r="N5301" s="25"/>
      <c r="O5301" s="25"/>
    </row>
    <row r="5302" spans="9:15" s="167" customFormat="1" ht="15" customHeight="1" x14ac:dyDescent="0.25">
      <c r="I5302" s="25"/>
      <c r="J5302" s="25"/>
      <c r="K5302" s="25"/>
      <c r="L5302" s="25"/>
      <c r="M5302" s="25"/>
      <c r="N5302" s="25"/>
      <c r="O5302" s="25"/>
    </row>
    <row r="5303" spans="9:15" s="167" customFormat="1" ht="15" customHeight="1" x14ac:dyDescent="0.25">
      <c r="I5303" s="25"/>
      <c r="J5303" s="25"/>
      <c r="K5303" s="25"/>
      <c r="L5303" s="25"/>
      <c r="M5303" s="25"/>
      <c r="N5303" s="25"/>
      <c r="O5303" s="25"/>
    </row>
    <row r="5304" spans="9:15" s="167" customFormat="1" ht="15" customHeight="1" x14ac:dyDescent="0.25">
      <c r="I5304" s="25"/>
      <c r="J5304" s="25"/>
      <c r="K5304" s="25"/>
      <c r="L5304" s="25"/>
      <c r="M5304" s="25"/>
      <c r="N5304" s="25"/>
      <c r="O5304" s="25"/>
    </row>
    <row r="5305" spans="9:15" s="167" customFormat="1" ht="15" customHeight="1" x14ac:dyDescent="0.25">
      <c r="I5305" s="25"/>
      <c r="J5305" s="25"/>
      <c r="K5305" s="25"/>
      <c r="L5305" s="25"/>
      <c r="M5305" s="25"/>
      <c r="N5305" s="25"/>
      <c r="O5305" s="25"/>
    </row>
    <row r="5306" spans="9:15" s="167" customFormat="1" ht="15" customHeight="1" x14ac:dyDescent="0.25">
      <c r="I5306" s="25"/>
      <c r="J5306" s="25"/>
      <c r="K5306" s="25"/>
      <c r="L5306" s="25"/>
      <c r="M5306" s="25"/>
      <c r="N5306" s="25"/>
      <c r="O5306" s="25"/>
    </row>
    <row r="5307" spans="9:15" s="167" customFormat="1" ht="15" customHeight="1" x14ac:dyDescent="0.25">
      <c r="I5307" s="25"/>
      <c r="J5307" s="25"/>
      <c r="K5307" s="25"/>
      <c r="L5307" s="25"/>
      <c r="M5307" s="25"/>
      <c r="N5307" s="25"/>
      <c r="O5307" s="25"/>
    </row>
    <row r="5308" spans="9:15" s="167" customFormat="1" ht="15" customHeight="1" x14ac:dyDescent="0.25">
      <c r="I5308" s="25"/>
      <c r="J5308" s="25"/>
      <c r="K5308" s="25"/>
      <c r="L5308" s="25"/>
      <c r="M5308" s="25"/>
      <c r="N5308" s="25"/>
      <c r="O5308" s="25"/>
    </row>
    <row r="5309" spans="9:15" s="167" customFormat="1" ht="15" customHeight="1" x14ac:dyDescent="0.25">
      <c r="I5309" s="25"/>
      <c r="J5309" s="25"/>
      <c r="K5309" s="25"/>
      <c r="L5309" s="25"/>
      <c r="M5309" s="25"/>
      <c r="N5309" s="25"/>
      <c r="O5309" s="25"/>
    </row>
    <row r="5310" spans="9:15" s="167" customFormat="1" ht="15" customHeight="1" x14ac:dyDescent="0.25">
      <c r="I5310" s="25"/>
      <c r="J5310" s="25"/>
      <c r="K5310" s="25"/>
      <c r="L5310" s="25"/>
      <c r="M5310" s="25"/>
      <c r="N5310" s="25"/>
      <c r="O5310" s="25"/>
    </row>
    <row r="5311" spans="9:15" s="167" customFormat="1" ht="15" customHeight="1" x14ac:dyDescent="0.25">
      <c r="I5311" s="25"/>
      <c r="J5311" s="25"/>
      <c r="K5311" s="25"/>
      <c r="L5311" s="25"/>
      <c r="M5311" s="25"/>
      <c r="N5311" s="25"/>
      <c r="O5311" s="25"/>
    </row>
    <row r="5312" spans="9:15" s="167" customFormat="1" ht="15" customHeight="1" x14ac:dyDescent="0.25">
      <c r="I5312" s="25"/>
      <c r="J5312" s="25"/>
      <c r="K5312" s="25"/>
      <c r="L5312" s="25"/>
      <c r="M5312" s="25"/>
      <c r="N5312" s="25"/>
      <c r="O5312" s="25"/>
    </row>
    <row r="5313" spans="9:15" s="167" customFormat="1" ht="15" customHeight="1" x14ac:dyDescent="0.25">
      <c r="I5313" s="25"/>
      <c r="J5313" s="25"/>
      <c r="K5313" s="25"/>
      <c r="L5313" s="25"/>
      <c r="M5313" s="25"/>
      <c r="N5313" s="25"/>
      <c r="O5313" s="25"/>
    </row>
    <row r="5314" spans="9:15" s="167" customFormat="1" ht="15" customHeight="1" x14ac:dyDescent="0.25">
      <c r="I5314" s="25"/>
      <c r="J5314" s="25"/>
      <c r="K5314" s="25"/>
      <c r="L5314" s="25"/>
      <c r="M5314" s="25"/>
      <c r="N5314" s="25"/>
      <c r="O5314" s="25"/>
    </row>
    <row r="5315" spans="9:15" s="167" customFormat="1" ht="15" customHeight="1" x14ac:dyDescent="0.25">
      <c r="I5315" s="25"/>
      <c r="J5315" s="25"/>
      <c r="K5315" s="25"/>
      <c r="L5315" s="25"/>
      <c r="M5315" s="25"/>
      <c r="N5315" s="25"/>
      <c r="O5315" s="25"/>
    </row>
    <row r="5316" spans="9:15" s="167" customFormat="1" ht="15" customHeight="1" x14ac:dyDescent="0.25">
      <c r="I5316" s="25"/>
      <c r="J5316" s="25"/>
      <c r="K5316" s="25"/>
      <c r="L5316" s="25"/>
      <c r="M5316" s="25"/>
      <c r="N5316" s="25"/>
      <c r="O5316" s="25"/>
    </row>
    <row r="5317" spans="9:15" s="167" customFormat="1" ht="15" customHeight="1" x14ac:dyDescent="0.25">
      <c r="I5317" s="25"/>
      <c r="J5317" s="25"/>
      <c r="K5317" s="25"/>
      <c r="L5317" s="25"/>
      <c r="M5317" s="25"/>
      <c r="N5317" s="25"/>
      <c r="O5317" s="25"/>
    </row>
    <row r="5318" spans="9:15" s="167" customFormat="1" ht="15" customHeight="1" x14ac:dyDescent="0.25">
      <c r="I5318" s="25"/>
      <c r="J5318" s="25"/>
      <c r="K5318" s="25"/>
      <c r="L5318" s="25"/>
      <c r="M5318" s="25"/>
      <c r="N5318" s="25"/>
      <c r="O5318" s="25"/>
    </row>
    <row r="5319" spans="9:15" s="167" customFormat="1" ht="15" customHeight="1" x14ac:dyDescent="0.25">
      <c r="I5319" s="25"/>
      <c r="J5319" s="25"/>
      <c r="K5319" s="25"/>
      <c r="L5319" s="25"/>
      <c r="M5319" s="25"/>
      <c r="N5319" s="25"/>
      <c r="O5319" s="25"/>
    </row>
    <row r="5320" spans="9:15" s="167" customFormat="1" ht="15" customHeight="1" x14ac:dyDescent="0.25">
      <c r="I5320" s="25"/>
      <c r="J5320" s="25"/>
      <c r="K5320" s="25"/>
      <c r="L5320" s="25"/>
      <c r="M5320" s="25"/>
      <c r="N5320" s="25"/>
      <c r="O5320" s="25"/>
    </row>
    <row r="5321" spans="9:15" s="167" customFormat="1" ht="15" customHeight="1" x14ac:dyDescent="0.25">
      <c r="I5321" s="25"/>
      <c r="J5321" s="25"/>
      <c r="K5321" s="25"/>
      <c r="L5321" s="25"/>
      <c r="M5321" s="25"/>
      <c r="N5321" s="25"/>
      <c r="O5321" s="25"/>
    </row>
    <row r="5322" spans="9:15" s="167" customFormat="1" ht="15" customHeight="1" x14ac:dyDescent="0.25">
      <c r="I5322" s="25"/>
      <c r="J5322" s="25"/>
      <c r="K5322" s="25"/>
      <c r="L5322" s="25"/>
      <c r="M5322" s="25"/>
      <c r="N5322" s="25"/>
      <c r="O5322" s="25"/>
    </row>
    <row r="5323" spans="9:15" s="167" customFormat="1" ht="15" customHeight="1" x14ac:dyDescent="0.25">
      <c r="I5323" s="25"/>
      <c r="J5323" s="25"/>
      <c r="K5323" s="25"/>
      <c r="L5323" s="25"/>
      <c r="M5323" s="25"/>
      <c r="N5323" s="25"/>
      <c r="O5323" s="25"/>
    </row>
    <row r="5324" spans="9:15" s="167" customFormat="1" ht="15" customHeight="1" x14ac:dyDescent="0.25">
      <c r="I5324" s="25"/>
      <c r="J5324" s="25"/>
      <c r="K5324" s="25"/>
      <c r="L5324" s="25"/>
      <c r="M5324" s="25"/>
      <c r="N5324" s="25"/>
      <c r="O5324" s="25"/>
    </row>
    <row r="5325" spans="9:15" s="167" customFormat="1" ht="15" customHeight="1" x14ac:dyDescent="0.25">
      <c r="I5325" s="25"/>
      <c r="J5325" s="25"/>
      <c r="K5325" s="25"/>
      <c r="L5325" s="25"/>
      <c r="M5325" s="25"/>
      <c r="N5325" s="25"/>
      <c r="O5325" s="25"/>
    </row>
    <row r="5326" spans="9:15" s="167" customFormat="1" ht="15" customHeight="1" x14ac:dyDescent="0.25">
      <c r="I5326" s="25"/>
      <c r="J5326" s="25"/>
      <c r="K5326" s="25"/>
      <c r="L5326" s="25"/>
      <c r="M5326" s="25"/>
      <c r="N5326" s="25"/>
      <c r="O5326" s="25"/>
    </row>
    <row r="5327" spans="9:15" s="167" customFormat="1" ht="15" customHeight="1" x14ac:dyDescent="0.25">
      <c r="I5327" s="25"/>
      <c r="J5327" s="25"/>
      <c r="K5327" s="25"/>
      <c r="L5327" s="25"/>
      <c r="M5327" s="25"/>
      <c r="N5327" s="25"/>
      <c r="O5327" s="25"/>
    </row>
    <row r="5328" spans="9:15" s="167" customFormat="1" ht="15" customHeight="1" x14ac:dyDescent="0.25">
      <c r="I5328" s="25"/>
      <c r="J5328" s="25"/>
      <c r="K5328" s="25"/>
      <c r="L5328" s="25"/>
      <c r="M5328" s="25"/>
      <c r="N5328" s="25"/>
      <c r="O5328" s="25"/>
    </row>
    <row r="5329" spans="9:15" s="167" customFormat="1" ht="15" customHeight="1" x14ac:dyDescent="0.25">
      <c r="I5329" s="25"/>
      <c r="J5329" s="25"/>
      <c r="K5329" s="25"/>
      <c r="L5329" s="25"/>
      <c r="M5329" s="25"/>
      <c r="N5329" s="25"/>
      <c r="O5329" s="25"/>
    </row>
    <row r="5330" spans="9:15" s="167" customFormat="1" ht="15" customHeight="1" x14ac:dyDescent="0.25">
      <c r="I5330" s="25"/>
      <c r="J5330" s="25"/>
      <c r="K5330" s="25"/>
      <c r="L5330" s="25"/>
      <c r="M5330" s="25"/>
      <c r="N5330" s="25"/>
      <c r="O5330" s="25"/>
    </row>
    <row r="5331" spans="9:15" s="167" customFormat="1" ht="15" customHeight="1" x14ac:dyDescent="0.25">
      <c r="I5331" s="25"/>
      <c r="J5331" s="25"/>
      <c r="K5331" s="25"/>
      <c r="L5331" s="25"/>
      <c r="M5331" s="25"/>
      <c r="N5331" s="25"/>
      <c r="O5331" s="25"/>
    </row>
    <row r="5332" spans="9:15" s="167" customFormat="1" ht="15" customHeight="1" x14ac:dyDescent="0.25">
      <c r="I5332" s="25"/>
      <c r="J5332" s="25"/>
      <c r="K5332" s="25"/>
      <c r="L5332" s="25"/>
      <c r="M5332" s="25"/>
      <c r="N5332" s="25"/>
      <c r="O5332" s="25"/>
    </row>
    <row r="5333" spans="9:15" s="167" customFormat="1" ht="15" customHeight="1" x14ac:dyDescent="0.25">
      <c r="I5333" s="25"/>
      <c r="J5333" s="25"/>
      <c r="K5333" s="25"/>
      <c r="L5333" s="25"/>
      <c r="M5333" s="25"/>
      <c r="N5333" s="25"/>
      <c r="O5333" s="25"/>
    </row>
    <row r="5334" spans="9:15" s="167" customFormat="1" ht="15" customHeight="1" x14ac:dyDescent="0.25">
      <c r="I5334" s="25"/>
      <c r="J5334" s="25"/>
      <c r="K5334" s="25"/>
      <c r="L5334" s="25"/>
      <c r="M5334" s="25"/>
      <c r="N5334" s="25"/>
      <c r="O5334" s="25"/>
    </row>
    <row r="5335" spans="9:15" s="167" customFormat="1" ht="15" customHeight="1" x14ac:dyDescent="0.25">
      <c r="I5335" s="25"/>
      <c r="J5335" s="25"/>
      <c r="K5335" s="25"/>
      <c r="L5335" s="25"/>
      <c r="M5335" s="25"/>
      <c r="N5335" s="25"/>
      <c r="O5335" s="25"/>
    </row>
    <row r="5336" spans="9:15" s="167" customFormat="1" ht="15" customHeight="1" x14ac:dyDescent="0.25">
      <c r="I5336" s="25"/>
      <c r="J5336" s="25"/>
      <c r="K5336" s="25"/>
      <c r="L5336" s="25"/>
      <c r="M5336" s="25"/>
      <c r="N5336" s="25"/>
      <c r="O5336" s="25"/>
    </row>
    <row r="5337" spans="9:15" s="167" customFormat="1" ht="15" customHeight="1" x14ac:dyDescent="0.25">
      <c r="I5337" s="25"/>
      <c r="J5337" s="25"/>
      <c r="K5337" s="25"/>
      <c r="L5337" s="25"/>
      <c r="M5337" s="25"/>
      <c r="N5337" s="25"/>
      <c r="O5337" s="25"/>
    </row>
    <row r="5338" spans="9:15" s="167" customFormat="1" ht="15" customHeight="1" x14ac:dyDescent="0.25">
      <c r="I5338" s="25"/>
      <c r="J5338" s="25"/>
      <c r="K5338" s="25"/>
      <c r="L5338" s="25"/>
      <c r="M5338" s="25"/>
      <c r="N5338" s="25"/>
      <c r="O5338" s="25"/>
    </row>
    <row r="5339" spans="9:15" s="167" customFormat="1" ht="15" customHeight="1" x14ac:dyDescent="0.25">
      <c r="I5339" s="25"/>
      <c r="J5339" s="25"/>
      <c r="K5339" s="25"/>
      <c r="L5339" s="25"/>
      <c r="M5339" s="25"/>
      <c r="N5339" s="25"/>
      <c r="O5339" s="25"/>
    </row>
    <row r="5340" spans="9:15" s="167" customFormat="1" ht="15" customHeight="1" x14ac:dyDescent="0.25">
      <c r="I5340" s="25"/>
      <c r="J5340" s="25"/>
      <c r="K5340" s="25"/>
      <c r="L5340" s="25"/>
      <c r="M5340" s="25"/>
      <c r="N5340" s="25"/>
      <c r="O5340" s="25"/>
    </row>
    <row r="5341" spans="9:15" s="167" customFormat="1" ht="15" customHeight="1" x14ac:dyDescent="0.25">
      <c r="I5341" s="25"/>
      <c r="J5341" s="25"/>
      <c r="K5341" s="25"/>
      <c r="L5341" s="25"/>
      <c r="M5341" s="25"/>
      <c r="N5341" s="25"/>
      <c r="O5341" s="25"/>
    </row>
    <row r="5342" spans="9:15" s="167" customFormat="1" ht="15" customHeight="1" x14ac:dyDescent="0.25">
      <c r="I5342" s="25"/>
      <c r="J5342" s="25"/>
      <c r="K5342" s="25"/>
      <c r="L5342" s="25"/>
      <c r="M5342" s="25"/>
      <c r="N5342" s="25"/>
      <c r="O5342" s="25"/>
    </row>
    <row r="5343" spans="9:15" s="167" customFormat="1" ht="15" customHeight="1" x14ac:dyDescent="0.25">
      <c r="I5343" s="25"/>
      <c r="J5343" s="25"/>
      <c r="K5343" s="25"/>
      <c r="L5343" s="25"/>
      <c r="M5343" s="25"/>
      <c r="N5343" s="25"/>
      <c r="O5343" s="25"/>
    </row>
    <row r="5344" spans="9:15" s="167" customFormat="1" ht="15" customHeight="1" x14ac:dyDescent="0.25">
      <c r="I5344" s="25"/>
      <c r="J5344" s="25"/>
      <c r="K5344" s="25"/>
      <c r="L5344" s="25"/>
      <c r="M5344" s="25"/>
      <c r="N5344" s="25"/>
      <c r="O5344" s="25"/>
    </row>
    <row r="5345" spans="9:15" s="167" customFormat="1" ht="15" customHeight="1" x14ac:dyDescent="0.25">
      <c r="I5345" s="25"/>
      <c r="J5345" s="25"/>
      <c r="K5345" s="25"/>
      <c r="L5345" s="25"/>
      <c r="M5345" s="25"/>
      <c r="N5345" s="25"/>
      <c r="O5345" s="25"/>
    </row>
    <row r="5346" spans="9:15" s="167" customFormat="1" ht="15" customHeight="1" x14ac:dyDescent="0.25">
      <c r="I5346" s="25"/>
      <c r="J5346" s="25"/>
      <c r="K5346" s="25"/>
      <c r="L5346" s="25"/>
      <c r="M5346" s="25"/>
      <c r="N5346" s="25"/>
      <c r="O5346" s="25"/>
    </row>
    <row r="5347" spans="9:15" s="167" customFormat="1" ht="15" customHeight="1" x14ac:dyDescent="0.25">
      <c r="I5347" s="25"/>
      <c r="J5347" s="25"/>
      <c r="K5347" s="25"/>
      <c r="L5347" s="25"/>
      <c r="M5347" s="25"/>
      <c r="N5347" s="25"/>
      <c r="O5347" s="25"/>
    </row>
    <row r="5348" spans="9:15" s="167" customFormat="1" ht="15" customHeight="1" x14ac:dyDescent="0.25">
      <c r="I5348" s="25"/>
      <c r="J5348" s="25"/>
      <c r="K5348" s="25"/>
      <c r="L5348" s="25"/>
      <c r="M5348" s="25"/>
      <c r="N5348" s="25"/>
      <c r="O5348" s="25"/>
    </row>
    <row r="5349" spans="9:15" s="167" customFormat="1" ht="15" customHeight="1" x14ac:dyDescent="0.25">
      <c r="I5349" s="25"/>
      <c r="J5349" s="25"/>
      <c r="K5349" s="25"/>
      <c r="L5349" s="25"/>
      <c r="M5349" s="25"/>
      <c r="N5349" s="25"/>
      <c r="O5349" s="25"/>
    </row>
    <row r="5350" spans="9:15" s="167" customFormat="1" ht="15" customHeight="1" x14ac:dyDescent="0.25">
      <c r="I5350" s="25"/>
      <c r="J5350" s="25"/>
      <c r="K5350" s="25"/>
      <c r="L5350" s="25"/>
      <c r="M5350" s="25"/>
      <c r="N5350" s="25"/>
      <c r="O5350" s="25"/>
    </row>
    <row r="5351" spans="9:15" s="167" customFormat="1" ht="15" customHeight="1" x14ac:dyDescent="0.25">
      <c r="I5351" s="25"/>
      <c r="J5351" s="25"/>
      <c r="K5351" s="25"/>
      <c r="L5351" s="25"/>
      <c r="M5351" s="25"/>
      <c r="N5351" s="25"/>
      <c r="O5351" s="25"/>
    </row>
    <row r="5352" spans="9:15" s="167" customFormat="1" ht="15" customHeight="1" x14ac:dyDescent="0.25">
      <c r="I5352" s="25"/>
      <c r="J5352" s="25"/>
      <c r="K5352" s="25"/>
      <c r="L5352" s="25"/>
      <c r="M5352" s="25"/>
      <c r="N5352" s="25"/>
      <c r="O5352" s="25"/>
    </row>
    <row r="5353" spans="9:15" s="167" customFormat="1" ht="15" customHeight="1" x14ac:dyDescent="0.25">
      <c r="I5353" s="25"/>
      <c r="J5353" s="25"/>
      <c r="K5353" s="25"/>
      <c r="L5353" s="25"/>
      <c r="M5353" s="25"/>
      <c r="N5353" s="25"/>
      <c r="O5353" s="25"/>
    </row>
    <row r="5354" spans="9:15" s="167" customFormat="1" ht="15" customHeight="1" x14ac:dyDescent="0.25">
      <c r="I5354" s="25"/>
      <c r="J5354" s="25"/>
      <c r="K5354" s="25"/>
      <c r="L5354" s="25"/>
      <c r="M5354" s="25"/>
      <c r="N5354" s="25"/>
      <c r="O5354" s="25"/>
    </row>
    <row r="5355" spans="9:15" s="167" customFormat="1" ht="15" customHeight="1" x14ac:dyDescent="0.25">
      <c r="I5355" s="25"/>
      <c r="J5355" s="25"/>
      <c r="K5355" s="25"/>
      <c r="L5355" s="25"/>
      <c r="M5355" s="25"/>
      <c r="N5355" s="25"/>
      <c r="O5355" s="25"/>
    </row>
    <row r="5356" spans="9:15" s="167" customFormat="1" ht="15" customHeight="1" x14ac:dyDescent="0.25">
      <c r="I5356" s="25"/>
      <c r="J5356" s="25"/>
      <c r="K5356" s="25"/>
      <c r="L5356" s="25"/>
      <c r="M5356" s="25"/>
      <c r="N5356" s="25"/>
      <c r="O5356" s="25"/>
    </row>
    <row r="5357" spans="9:15" s="167" customFormat="1" ht="15" customHeight="1" x14ac:dyDescent="0.25">
      <c r="I5357" s="25"/>
      <c r="J5357" s="25"/>
      <c r="K5357" s="25"/>
      <c r="L5357" s="25"/>
      <c r="M5357" s="25"/>
      <c r="N5357" s="25"/>
      <c r="O5357" s="25"/>
    </row>
    <row r="5358" spans="9:15" s="167" customFormat="1" ht="15" customHeight="1" x14ac:dyDescent="0.25">
      <c r="I5358" s="25"/>
      <c r="J5358" s="25"/>
      <c r="K5358" s="25"/>
      <c r="L5358" s="25"/>
      <c r="M5358" s="25"/>
      <c r="N5358" s="25"/>
      <c r="O5358" s="25"/>
    </row>
    <row r="5359" spans="9:15" s="167" customFormat="1" ht="15" customHeight="1" x14ac:dyDescent="0.25">
      <c r="I5359" s="25"/>
      <c r="J5359" s="25"/>
      <c r="K5359" s="25"/>
      <c r="L5359" s="25"/>
      <c r="M5359" s="25"/>
      <c r="N5359" s="25"/>
      <c r="O5359" s="25"/>
    </row>
    <row r="5360" spans="9:15" s="167" customFormat="1" ht="15" customHeight="1" x14ac:dyDescent="0.25">
      <c r="I5360" s="25"/>
      <c r="J5360" s="25"/>
      <c r="K5360" s="25"/>
      <c r="L5360" s="25"/>
      <c r="M5360" s="25"/>
      <c r="N5360" s="25"/>
      <c r="O5360" s="25"/>
    </row>
    <row r="5361" spans="9:15" s="167" customFormat="1" ht="15" customHeight="1" x14ac:dyDescent="0.25">
      <c r="I5361" s="25"/>
      <c r="J5361" s="25"/>
      <c r="K5361" s="25"/>
      <c r="L5361" s="25"/>
      <c r="M5361" s="25"/>
      <c r="N5361" s="25"/>
      <c r="O5361" s="25"/>
    </row>
    <row r="5362" spans="9:15" s="167" customFormat="1" ht="15" customHeight="1" x14ac:dyDescent="0.25">
      <c r="I5362" s="25"/>
      <c r="J5362" s="25"/>
      <c r="K5362" s="25"/>
      <c r="L5362" s="25"/>
      <c r="M5362" s="25"/>
      <c r="N5362" s="25"/>
      <c r="O5362" s="25"/>
    </row>
    <row r="5363" spans="9:15" s="167" customFormat="1" ht="15" customHeight="1" x14ac:dyDescent="0.25">
      <c r="I5363" s="25"/>
      <c r="J5363" s="25"/>
      <c r="K5363" s="25"/>
      <c r="L5363" s="25"/>
      <c r="M5363" s="25"/>
      <c r="N5363" s="25"/>
      <c r="O5363" s="25"/>
    </row>
    <row r="5364" spans="9:15" s="167" customFormat="1" ht="15" customHeight="1" x14ac:dyDescent="0.25">
      <c r="I5364" s="25"/>
      <c r="J5364" s="25"/>
      <c r="K5364" s="25"/>
      <c r="L5364" s="25"/>
      <c r="M5364" s="25"/>
      <c r="N5364" s="25"/>
      <c r="O5364" s="25"/>
    </row>
    <row r="5365" spans="9:15" s="167" customFormat="1" ht="15" customHeight="1" x14ac:dyDescent="0.25">
      <c r="I5365" s="25"/>
      <c r="J5365" s="25"/>
      <c r="K5365" s="25"/>
      <c r="L5365" s="25"/>
      <c r="M5365" s="25"/>
      <c r="N5365" s="25"/>
      <c r="O5365" s="25"/>
    </row>
    <row r="5366" spans="9:15" s="167" customFormat="1" ht="15" customHeight="1" x14ac:dyDescent="0.25">
      <c r="I5366" s="25"/>
      <c r="J5366" s="25"/>
      <c r="K5366" s="25"/>
      <c r="L5366" s="25"/>
      <c r="M5366" s="25"/>
      <c r="N5366" s="25"/>
      <c r="O5366" s="25"/>
    </row>
    <row r="5367" spans="9:15" s="167" customFormat="1" ht="15" customHeight="1" x14ac:dyDescent="0.25">
      <c r="I5367" s="25"/>
      <c r="J5367" s="25"/>
      <c r="K5367" s="25"/>
      <c r="L5367" s="25"/>
      <c r="M5367" s="25"/>
      <c r="N5367" s="25"/>
      <c r="O5367" s="25"/>
    </row>
    <row r="5368" spans="9:15" s="167" customFormat="1" ht="15" customHeight="1" x14ac:dyDescent="0.25">
      <c r="I5368" s="25"/>
      <c r="J5368" s="25"/>
      <c r="K5368" s="25"/>
      <c r="L5368" s="25"/>
      <c r="M5368" s="25"/>
      <c r="N5368" s="25"/>
      <c r="O5368" s="25"/>
    </row>
    <row r="5369" spans="9:15" s="167" customFormat="1" ht="15" customHeight="1" x14ac:dyDescent="0.25">
      <c r="I5369" s="25"/>
      <c r="J5369" s="25"/>
      <c r="K5369" s="25"/>
      <c r="L5369" s="25"/>
      <c r="M5369" s="25"/>
      <c r="N5369" s="25"/>
      <c r="O5369" s="25"/>
    </row>
    <row r="5370" spans="9:15" s="167" customFormat="1" ht="15" customHeight="1" x14ac:dyDescent="0.25">
      <c r="I5370" s="25"/>
      <c r="J5370" s="25"/>
      <c r="K5370" s="25"/>
      <c r="L5370" s="25"/>
      <c r="M5370" s="25"/>
      <c r="N5370" s="25"/>
      <c r="O5370" s="25"/>
    </row>
    <row r="5371" spans="9:15" s="167" customFormat="1" ht="15" customHeight="1" x14ac:dyDescent="0.25">
      <c r="I5371" s="25"/>
      <c r="J5371" s="25"/>
      <c r="K5371" s="25"/>
      <c r="L5371" s="25"/>
      <c r="M5371" s="25"/>
      <c r="N5371" s="25"/>
      <c r="O5371" s="25"/>
    </row>
    <row r="5372" spans="9:15" s="167" customFormat="1" ht="15" customHeight="1" x14ac:dyDescent="0.25">
      <c r="I5372" s="25"/>
      <c r="J5372" s="25"/>
      <c r="K5372" s="25"/>
      <c r="L5372" s="25"/>
      <c r="M5372" s="25"/>
      <c r="N5372" s="25"/>
      <c r="O5372" s="25"/>
    </row>
    <row r="5373" spans="9:15" s="167" customFormat="1" ht="15" customHeight="1" x14ac:dyDescent="0.25">
      <c r="I5373" s="25"/>
      <c r="J5373" s="25"/>
      <c r="K5373" s="25"/>
      <c r="L5373" s="25"/>
      <c r="M5373" s="25"/>
      <c r="N5373" s="25"/>
      <c r="O5373" s="25"/>
    </row>
    <row r="5374" spans="9:15" s="167" customFormat="1" ht="15" customHeight="1" x14ac:dyDescent="0.25">
      <c r="I5374" s="25"/>
      <c r="J5374" s="25"/>
      <c r="K5374" s="25"/>
      <c r="L5374" s="25"/>
      <c r="M5374" s="25"/>
      <c r="N5374" s="25"/>
      <c r="O5374" s="25"/>
    </row>
    <row r="5375" spans="9:15" s="167" customFormat="1" ht="15" customHeight="1" x14ac:dyDescent="0.25">
      <c r="I5375" s="25"/>
      <c r="J5375" s="25"/>
      <c r="K5375" s="25"/>
      <c r="L5375" s="25"/>
      <c r="M5375" s="25"/>
      <c r="N5375" s="25"/>
      <c r="O5375" s="25"/>
    </row>
    <row r="5376" spans="9:15" s="167" customFormat="1" ht="15" customHeight="1" x14ac:dyDescent="0.25">
      <c r="I5376" s="25"/>
      <c r="J5376" s="25"/>
      <c r="K5376" s="25"/>
      <c r="L5376" s="25"/>
      <c r="M5376" s="25"/>
      <c r="N5376" s="25"/>
      <c r="O5376" s="25"/>
    </row>
    <row r="5377" spans="9:15" s="167" customFormat="1" ht="15" customHeight="1" x14ac:dyDescent="0.25">
      <c r="I5377" s="25"/>
      <c r="J5377" s="25"/>
      <c r="K5377" s="25"/>
      <c r="L5377" s="25"/>
      <c r="M5377" s="25"/>
      <c r="N5377" s="25"/>
      <c r="O5377" s="25"/>
    </row>
    <row r="5378" spans="9:15" s="167" customFormat="1" ht="15" customHeight="1" x14ac:dyDescent="0.25">
      <c r="I5378" s="25"/>
      <c r="J5378" s="25"/>
      <c r="K5378" s="25"/>
      <c r="L5378" s="25"/>
      <c r="M5378" s="25"/>
      <c r="N5378" s="25"/>
      <c r="O5378" s="25"/>
    </row>
    <row r="5379" spans="9:15" s="167" customFormat="1" ht="15" customHeight="1" x14ac:dyDescent="0.25">
      <c r="I5379" s="25"/>
      <c r="J5379" s="25"/>
      <c r="K5379" s="25"/>
      <c r="L5379" s="25"/>
      <c r="M5379" s="25"/>
      <c r="N5379" s="25"/>
      <c r="O5379" s="25"/>
    </row>
    <row r="5380" spans="9:15" s="167" customFormat="1" ht="15" customHeight="1" x14ac:dyDescent="0.25">
      <c r="I5380" s="25"/>
      <c r="J5380" s="25"/>
      <c r="K5380" s="25"/>
      <c r="L5380" s="25"/>
      <c r="M5380" s="25"/>
      <c r="N5380" s="25"/>
      <c r="O5380" s="25"/>
    </row>
    <row r="5381" spans="9:15" s="167" customFormat="1" ht="15" customHeight="1" x14ac:dyDescent="0.25">
      <c r="I5381" s="25"/>
      <c r="J5381" s="25"/>
      <c r="K5381" s="25"/>
      <c r="L5381" s="25"/>
      <c r="M5381" s="25"/>
      <c r="N5381" s="25"/>
      <c r="O5381" s="25"/>
    </row>
    <row r="5382" spans="9:15" s="167" customFormat="1" ht="15" customHeight="1" x14ac:dyDescent="0.25">
      <c r="I5382" s="25"/>
      <c r="J5382" s="25"/>
      <c r="K5382" s="25"/>
      <c r="L5382" s="25"/>
      <c r="M5382" s="25"/>
      <c r="N5382" s="25"/>
      <c r="O5382" s="25"/>
    </row>
    <row r="5383" spans="9:15" s="167" customFormat="1" ht="15" customHeight="1" x14ac:dyDescent="0.25">
      <c r="I5383" s="25"/>
      <c r="J5383" s="25"/>
      <c r="K5383" s="25"/>
      <c r="L5383" s="25"/>
      <c r="M5383" s="25"/>
      <c r="N5383" s="25"/>
      <c r="O5383" s="25"/>
    </row>
    <row r="5384" spans="9:15" s="167" customFormat="1" ht="15" customHeight="1" x14ac:dyDescent="0.25">
      <c r="I5384" s="25"/>
      <c r="J5384" s="25"/>
      <c r="K5384" s="25"/>
      <c r="L5384" s="25"/>
      <c r="M5384" s="25"/>
      <c r="N5384" s="25"/>
      <c r="O5384" s="25"/>
    </row>
    <row r="5385" spans="9:15" s="167" customFormat="1" ht="15" customHeight="1" x14ac:dyDescent="0.25">
      <c r="I5385" s="25"/>
      <c r="J5385" s="25"/>
      <c r="K5385" s="25"/>
      <c r="L5385" s="25"/>
      <c r="M5385" s="25"/>
      <c r="N5385" s="25"/>
      <c r="O5385" s="25"/>
    </row>
    <row r="5386" spans="9:15" s="167" customFormat="1" ht="15" customHeight="1" x14ac:dyDescent="0.25">
      <c r="I5386" s="25"/>
      <c r="J5386" s="25"/>
      <c r="K5386" s="25"/>
      <c r="L5386" s="25"/>
      <c r="M5386" s="25"/>
      <c r="N5386" s="25"/>
      <c r="O5386" s="25"/>
    </row>
    <row r="5387" spans="9:15" s="167" customFormat="1" ht="15" customHeight="1" x14ac:dyDescent="0.25">
      <c r="I5387" s="25"/>
      <c r="J5387" s="25"/>
      <c r="K5387" s="25"/>
      <c r="L5387" s="25"/>
      <c r="M5387" s="25"/>
      <c r="N5387" s="25"/>
      <c r="O5387" s="25"/>
    </row>
    <row r="5388" spans="9:15" s="167" customFormat="1" ht="15" customHeight="1" x14ac:dyDescent="0.25">
      <c r="I5388" s="25"/>
      <c r="J5388" s="25"/>
      <c r="K5388" s="25"/>
      <c r="L5388" s="25"/>
      <c r="M5388" s="25"/>
      <c r="N5388" s="25"/>
      <c r="O5388" s="25"/>
    </row>
    <row r="5389" spans="9:15" s="167" customFormat="1" ht="15" customHeight="1" x14ac:dyDescent="0.25">
      <c r="I5389" s="25"/>
      <c r="J5389" s="25"/>
      <c r="K5389" s="25"/>
      <c r="L5389" s="25"/>
      <c r="M5389" s="25"/>
      <c r="N5389" s="25"/>
      <c r="O5389" s="25"/>
    </row>
    <row r="5390" spans="9:15" s="167" customFormat="1" ht="15" customHeight="1" x14ac:dyDescent="0.25">
      <c r="I5390" s="25"/>
      <c r="J5390" s="25"/>
      <c r="K5390" s="25"/>
      <c r="L5390" s="25"/>
      <c r="M5390" s="25"/>
      <c r="N5390" s="25"/>
      <c r="O5390" s="25"/>
    </row>
    <row r="5391" spans="9:15" s="167" customFormat="1" ht="15" customHeight="1" x14ac:dyDescent="0.25">
      <c r="I5391" s="25"/>
      <c r="J5391" s="25"/>
      <c r="K5391" s="25"/>
      <c r="L5391" s="25"/>
      <c r="M5391" s="25"/>
      <c r="N5391" s="25"/>
      <c r="O5391" s="25"/>
    </row>
    <row r="5392" spans="9:15" s="167" customFormat="1" ht="15" customHeight="1" x14ac:dyDescent="0.25">
      <c r="I5392" s="25"/>
      <c r="J5392" s="25"/>
      <c r="K5392" s="25"/>
      <c r="L5392" s="25"/>
      <c r="M5392" s="25"/>
      <c r="N5392" s="25"/>
      <c r="O5392" s="25"/>
    </row>
    <row r="5393" spans="9:15" s="167" customFormat="1" ht="15" customHeight="1" x14ac:dyDescent="0.25">
      <c r="I5393" s="25"/>
      <c r="J5393" s="25"/>
      <c r="K5393" s="25"/>
      <c r="L5393" s="25"/>
      <c r="M5393" s="25"/>
      <c r="N5393" s="25"/>
      <c r="O5393" s="25"/>
    </row>
    <row r="5394" spans="9:15" s="167" customFormat="1" ht="15" customHeight="1" x14ac:dyDescent="0.25">
      <c r="I5394" s="25"/>
      <c r="J5394" s="25"/>
      <c r="K5394" s="25"/>
      <c r="L5394" s="25"/>
      <c r="M5394" s="25"/>
      <c r="N5394" s="25"/>
      <c r="O5394" s="25"/>
    </row>
    <row r="5395" spans="9:15" s="167" customFormat="1" ht="15" customHeight="1" x14ac:dyDescent="0.25">
      <c r="I5395" s="25"/>
      <c r="J5395" s="25"/>
      <c r="K5395" s="25"/>
      <c r="L5395" s="25"/>
      <c r="M5395" s="25"/>
      <c r="N5395" s="25"/>
      <c r="O5395" s="25"/>
    </row>
    <row r="5396" spans="9:15" s="167" customFormat="1" ht="15" customHeight="1" x14ac:dyDescent="0.25">
      <c r="I5396" s="25"/>
      <c r="J5396" s="25"/>
      <c r="K5396" s="25"/>
      <c r="L5396" s="25"/>
      <c r="M5396" s="25"/>
      <c r="N5396" s="25"/>
      <c r="O5396" s="25"/>
    </row>
    <row r="5397" spans="9:15" s="167" customFormat="1" ht="15" customHeight="1" x14ac:dyDescent="0.25">
      <c r="I5397" s="25"/>
      <c r="J5397" s="25"/>
      <c r="K5397" s="25"/>
      <c r="L5397" s="25"/>
      <c r="M5397" s="25"/>
      <c r="N5397" s="25"/>
      <c r="O5397" s="25"/>
    </row>
    <row r="5398" spans="9:15" s="167" customFormat="1" ht="15" customHeight="1" x14ac:dyDescent="0.25">
      <c r="I5398" s="25"/>
      <c r="J5398" s="25"/>
      <c r="K5398" s="25"/>
      <c r="L5398" s="25"/>
      <c r="M5398" s="25"/>
      <c r="N5398" s="25"/>
      <c r="O5398" s="25"/>
    </row>
    <row r="5399" spans="9:15" s="167" customFormat="1" ht="15" customHeight="1" x14ac:dyDescent="0.25">
      <c r="I5399" s="25"/>
      <c r="J5399" s="25"/>
      <c r="K5399" s="25"/>
      <c r="L5399" s="25"/>
      <c r="M5399" s="25"/>
      <c r="N5399" s="25"/>
      <c r="O5399" s="25"/>
    </row>
    <row r="5400" spans="9:15" s="167" customFormat="1" ht="15" customHeight="1" x14ac:dyDescent="0.25">
      <c r="I5400" s="25"/>
      <c r="J5400" s="25"/>
      <c r="K5400" s="25"/>
      <c r="L5400" s="25"/>
      <c r="M5400" s="25"/>
      <c r="N5400" s="25"/>
      <c r="O5400" s="25"/>
    </row>
    <row r="5401" spans="9:15" s="167" customFormat="1" ht="15" customHeight="1" x14ac:dyDescent="0.25">
      <c r="I5401" s="25"/>
      <c r="J5401" s="25"/>
      <c r="K5401" s="25"/>
      <c r="L5401" s="25"/>
      <c r="M5401" s="25"/>
      <c r="N5401" s="25"/>
      <c r="O5401" s="25"/>
    </row>
    <row r="5402" spans="9:15" s="167" customFormat="1" ht="15" customHeight="1" x14ac:dyDescent="0.25">
      <c r="I5402" s="25"/>
      <c r="J5402" s="25"/>
      <c r="K5402" s="25"/>
      <c r="L5402" s="25"/>
      <c r="M5402" s="25"/>
      <c r="N5402" s="25"/>
      <c r="O5402" s="25"/>
    </row>
    <row r="5403" spans="9:15" s="167" customFormat="1" ht="15" customHeight="1" x14ac:dyDescent="0.25">
      <c r="I5403" s="25"/>
      <c r="J5403" s="25"/>
      <c r="K5403" s="25"/>
      <c r="L5403" s="25"/>
      <c r="M5403" s="25"/>
      <c r="N5403" s="25"/>
      <c r="O5403" s="25"/>
    </row>
    <row r="5404" spans="9:15" s="167" customFormat="1" ht="15" customHeight="1" x14ac:dyDescent="0.25">
      <c r="I5404" s="25"/>
      <c r="J5404" s="25"/>
      <c r="K5404" s="25"/>
      <c r="L5404" s="25"/>
      <c r="M5404" s="25"/>
      <c r="N5404" s="25"/>
      <c r="O5404" s="25"/>
    </row>
    <row r="5405" spans="9:15" s="167" customFormat="1" ht="15" customHeight="1" x14ac:dyDescent="0.25">
      <c r="I5405" s="25"/>
      <c r="J5405" s="25"/>
      <c r="K5405" s="25"/>
      <c r="L5405" s="25"/>
      <c r="M5405" s="25"/>
      <c r="N5405" s="25"/>
      <c r="O5405" s="25"/>
    </row>
    <row r="5406" spans="9:15" s="167" customFormat="1" ht="15" customHeight="1" x14ac:dyDescent="0.25">
      <c r="I5406" s="25"/>
      <c r="J5406" s="25"/>
      <c r="K5406" s="25"/>
      <c r="L5406" s="25"/>
      <c r="M5406" s="25"/>
      <c r="N5406" s="25"/>
      <c r="O5406" s="25"/>
    </row>
    <row r="5407" spans="9:15" s="167" customFormat="1" ht="15" customHeight="1" x14ac:dyDescent="0.25">
      <c r="I5407" s="25"/>
      <c r="J5407" s="25"/>
      <c r="K5407" s="25"/>
      <c r="L5407" s="25"/>
      <c r="M5407" s="25"/>
      <c r="N5407" s="25"/>
      <c r="O5407" s="25"/>
    </row>
    <row r="5408" spans="9:15" s="167" customFormat="1" ht="15" customHeight="1" x14ac:dyDescent="0.25">
      <c r="I5408" s="25"/>
      <c r="J5408" s="25"/>
      <c r="K5408" s="25"/>
      <c r="L5408" s="25"/>
      <c r="M5408" s="25"/>
      <c r="N5408" s="25"/>
      <c r="O5408" s="25"/>
    </row>
    <row r="5409" spans="9:15" s="167" customFormat="1" ht="15" customHeight="1" x14ac:dyDescent="0.25">
      <c r="I5409" s="25"/>
      <c r="J5409" s="25"/>
      <c r="K5409" s="25"/>
      <c r="L5409" s="25"/>
      <c r="M5409" s="25"/>
      <c r="N5409" s="25"/>
      <c r="O5409" s="25"/>
    </row>
    <row r="5410" spans="9:15" s="167" customFormat="1" ht="15" customHeight="1" x14ac:dyDescent="0.25">
      <c r="I5410" s="25"/>
      <c r="J5410" s="25"/>
      <c r="K5410" s="25"/>
      <c r="L5410" s="25"/>
      <c r="M5410" s="25"/>
      <c r="N5410" s="25"/>
      <c r="O5410" s="25"/>
    </row>
    <row r="5411" spans="9:15" s="167" customFormat="1" ht="15" customHeight="1" x14ac:dyDescent="0.25">
      <c r="I5411" s="25"/>
      <c r="J5411" s="25"/>
      <c r="K5411" s="25"/>
      <c r="L5411" s="25"/>
      <c r="M5411" s="25"/>
      <c r="N5411" s="25"/>
      <c r="O5411" s="25"/>
    </row>
    <row r="5412" spans="9:15" s="167" customFormat="1" ht="15" customHeight="1" x14ac:dyDescent="0.25">
      <c r="I5412" s="25"/>
      <c r="J5412" s="25"/>
      <c r="K5412" s="25"/>
      <c r="L5412" s="25"/>
      <c r="M5412" s="25"/>
      <c r="N5412" s="25"/>
      <c r="O5412" s="25"/>
    </row>
    <row r="5413" spans="9:15" s="167" customFormat="1" ht="15" customHeight="1" x14ac:dyDescent="0.25">
      <c r="I5413" s="25"/>
      <c r="J5413" s="25"/>
      <c r="K5413" s="25"/>
      <c r="L5413" s="25"/>
      <c r="M5413" s="25"/>
      <c r="N5413" s="25"/>
      <c r="O5413" s="25"/>
    </row>
    <row r="5414" spans="9:15" s="167" customFormat="1" ht="15" customHeight="1" x14ac:dyDescent="0.25">
      <c r="I5414" s="25"/>
      <c r="J5414" s="25"/>
      <c r="K5414" s="25"/>
      <c r="L5414" s="25"/>
      <c r="M5414" s="25"/>
      <c r="N5414" s="25"/>
      <c r="O5414" s="25"/>
    </row>
    <row r="5415" spans="9:15" s="167" customFormat="1" ht="15" customHeight="1" x14ac:dyDescent="0.25">
      <c r="I5415" s="25"/>
      <c r="J5415" s="25"/>
      <c r="K5415" s="25"/>
      <c r="L5415" s="25"/>
      <c r="M5415" s="25"/>
      <c r="N5415" s="25"/>
      <c r="O5415" s="25"/>
    </row>
    <row r="5416" spans="9:15" s="167" customFormat="1" ht="15" customHeight="1" x14ac:dyDescent="0.25">
      <c r="I5416" s="25"/>
      <c r="J5416" s="25"/>
      <c r="K5416" s="25"/>
      <c r="L5416" s="25"/>
      <c r="M5416" s="25"/>
      <c r="N5416" s="25"/>
      <c r="O5416" s="25"/>
    </row>
    <row r="5417" spans="9:15" s="167" customFormat="1" ht="15" customHeight="1" x14ac:dyDescent="0.25">
      <c r="I5417" s="25"/>
      <c r="J5417" s="25"/>
      <c r="K5417" s="25"/>
      <c r="L5417" s="25"/>
      <c r="M5417" s="25"/>
      <c r="N5417" s="25"/>
      <c r="O5417" s="25"/>
    </row>
    <row r="5418" spans="9:15" s="167" customFormat="1" ht="15" customHeight="1" x14ac:dyDescent="0.25">
      <c r="I5418" s="25"/>
      <c r="J5418" s="25"/>
      <c r="K5418" s="25"/>
      <c r="L5418" s="25"/>
      <c r="M5418" s="25"/>
      <c r="N5418" s="25"/>
      <c r="O5418" s="25"/>
    </row>
    <row r="5419" spans="9:15" s="167" customFormat="1" ht="15" customHeight="1" x14ac:dyDescent="0.25">
      <c r="I5419" s="25"/>
      <c r="J5419" s="25"/>
      <c r="K5419" s="25"/>
      <c r="L5419" s="25"/>
      <c r="M5419" s="25"/>
      <c r="N5419" s="25"/>
      <c r="O5419" s="25"/>
    </row>
    <row r="5420" spans="9:15" s="167" customFormat="1" ht="15" customHeight="1" x14ac:dyDescent="0.25">
      <c r="I5420" s="25"/>
      <c r="J5420" s="25"/>
      <c r="K5420" s="25"/>
      <c r="L5420" s="25"/>
      <c r="M5420" s="25"/>
      <c r="N5420" s="25"/>
      <c r="O5420" s="25"/>
    </row>
    <row r="5421" spans="9:15" s="167" customFormat="1" ht="15" customHeight="1" x14ac:dyDescent="0.25">
      <c r="I5421" s="25"/>
      <c r="J5421" s="25"/>
      <c r="K5421" s="25"/>
      <c r="L5421" s="25"/>
      <c r="M5421" s="25"/>
      <c r="N5421" s="25"/>
      <c r="O5421" s="25"/>
    </row>
    <row r="5422" spans="9:15" s="167" customFormat="1" ht="15" customHeight="1" x14ac:dyDescent="0.25">
      <c r="I5422" s="25"/>
      <c r="J5422" s="25"/>
      <c r="K5422" s="25"/>
      <c r="L5422" s="25"/>
      <c r="M5422" s="25"/>
      <c r="N5422" s="25"/>
      <c r="O5422" s="25"/>
    </row>
    <row r="5423" spans="9:15" s="167" customFormat="1" ht="15" customHeight="1" x14ac:dyDescent="0.25">
      <c r="I5423" s="25"/>
      <c r="J5423" s="25"/>
      <c r="K5423" s="25"/>
      <c r="L5423" s="25"/>
      <c r="M5423" s="25"/>
      <c r="N5423" s="25"/>
      <c r="O5423" s="25"/>
    </row>
    <row r="5424" spans="9:15" s="167" customFormat="1" ht="15" customHeight="1" x14ac:dyDescent="0.25">
      <c r="I5424" s="25"/>
      <c r="J5424" s="25"/>
      <c r="K5424" s="25"/>
      <c r="L5424" s="25"/>
      <c r="M5424" s="25"/>
      <c r="N5424" s="25"/>
      <c r="O5424" s="25"/>
    </row>
    <row r="5425" spans="9:15" s="167" customFormat="1" ht="15" customHeight="1" x14ac:dyDescent="0.25">
      <c r="I5425" s="25"/>
      <c r="J5425" s="25"/>
      <c r="K5425" s="25"/>
      <c r="L5425" s="25"/>
      <c r="M5425" s="25"/>
      <c r="N5425" s="25"/>
      <c r="O5425" s="25"/>
    </row>
    <row r="5426" spans="9:15" s="167" customFormat="1" ht="15" customHeight="1" x14ac:dyDescent="0.25">
      <c r="I5426" s="25"/>
      <c r="J5426" s="25"/>
      <c r="K5426" s="25"/>
      <c r="L5426" s="25"/>
      <c r="M5426" s="25"/>
      <c r="N5426" s="25"/>
      <c r="O5426" s="25"/>
    </row>
    <row r="5427" spans="9:15" s="167" customFormat="1" ht="15" customHeight="1" x14ac:dyDescent="0.25">
      <c r="I5427" s="25"/>
      <c r="J5427" s="25"/>
      <c r="K5427" s="25"/>
      <c r="L5427" s="25"/>
      <c r="M5427" s="25"/>
      <c r="N5427" s="25"/>
      <c r="O5427" s="25"/>
    </row>
    <row r="5428" spans="9:15" s="167" customFormat="1" ht="15" customHeight="1" x14ac:dyDescent="0.25">
      <c r="I5428" s="25"/>
      <c r="J5428" s="25"/>
      <c r="K5428" s="25"/>
      <c r="L5428" s="25"/>
      <c r="M5428" s="25"/>
      <c r="N5428" s="25"/>
      <c r="O5428" s="25"/>
    </row>
    <row r="5429" spans="9:15" s="167" customFormat="1" ht="15" customHeight="1" x14ac:dyDescent="0.25">
      <c r="I5429" s="25"/>
      <c r="J5429" s="25"/>
      <c r="K5429" s="25"/>
      <c r="L5429" s="25"/>
      <c r="M5429" s="25"/>
      <c r="N5429" s="25"/>
      <c r="O5429" s="25"/>
    </row>
    <row r="5430" spans="9:15" s="167" customFormat="1" ht="15" customHeight="1" x14ac:dyDescent="0.25">
      <c r="I5430" s="25"/>
      <c r="J5430" s="25"/>
      <c r="K5430" s="25"/>
      <c r="L5430" s="25"/>
      <c r="M5430" s="25"/>
      <c r="N5430" s="25"/>
      <c r="O5430" s="25"/>
    </row>
    <row r="5431" spans="9:15" s="167" customFormat="1" ht="15" customHeight="1" x14ac:dyDescent="0.25">
      <c r="I5431" s="25"/>
      <c r="J5431" s="25"/>
      <c r="K5431" s="25"/>
      <c r="L5431" s="25"/>
      <c r="M5431" s="25"/>
      <c r="N5431" s="25"/>
      <c r="O5431" s="25"/>
    </row>
    <row r="5432" spans="9:15" s="167" customFormat="1" ht="15" customHeight="1" x14ac:dyDescent="0.25">
      <c r="I5432" s="25"/>
      <c r="J5432" s="25"/>
      <c r="K5432" s="25"/>
      <c r="L5432" s="25"/>
      <c r="M5432" s="25"/>
      <c r="N5432" s="25"/>
      <c r="O5432" s="25"/>
    </row>
    <row r="5433" spans="9:15" s="167" customFormat="1" ht="15" customHeight="1" x14ac:dyDescent="0.25">
      <c r="I5433" s="25"/>
      <c r="J5433" s="25"/>
      <c r="K5433" s="25"/>
      <c r="L5433" s="25"/>
      <c r="M5433" s="25"/>
      <c r="N5433" s="25"/>
      <c r="O5433" s="25"/>
    </row>
    <row r="5434" spans="9:15" s="167" customFormat="1" ht="15" customHeight="1" x14ac:dyDescent="0.25">
      <c r="I5434" s="25"/>
      <c r="J5434" s="25"/>
      <c r="K5434" s="25"/>
      <c r="L5434" s="25"/>
      <c r="M5434" s="25"/>
      <c r="N5434" s="25"/>
      <c r="O5434" s="25"/>
    </row>
    <row r="5435" spans="9:15" s="167" customFormat="1" ht="15" customHeight="1" x14ac:dyDescent="0.25">
      <c r="I5435" s="25"/>
      <c r="J5435" s="25"/>
      <c r="K5435" s="25"/>
      <c r="L5435" s="25"/>
      <c r="M5435" s="25"/>
      <c r="N5435" s="25"/>
      <c r="O5435" s="25"/>
    </row>
    <row r="5436" spans="9:15" s="167" customFormat="1" ht="15" customHeight="1" x14ac:dyDescent="0.25">
      <c r="I5436" s="25"/>
      <c r="J5436" s="25"/>
      <c r="K5436" s="25"/>
      <c r="L5436" s="25"/>
      <c r="M5436" s="25"/>
      <c r="N5436" s="25"/>
      <c r="O5436" s="25"/>
    </row>
    <row r="5437" spans="9:15" s="167" customFormat="1" ht="15" customHeight="1" x14ac:dyDescent="0.25">
      <c r="I5437" s="25"/>
      <c r="J5437" s="25"/>
      <c r="K5437" s="25"/>
      <c r="L5437" s="25"/>
      <c r="M5437" s="25"/>
      <c r="N5437" s="25"/>
      <c r="O5437" s="25"/>
    </row>
    <row r="5438" spans="9:15" s="167" customFormat="1" ht="15" customHeight="1" x14ac:dyDescent="0.25">
      <c r="I5438" s="25"/>
      <c r="J5438" s="25"/>
      <c r="K5438" s="25"/>
      <c r="L5438" s="25"/>
      <c r="M5438" s="25"/>
      <c r="N5438" s="25"/>
      <c r="O5438" s="25"/>
    </row>
    <row r="5439" spans="9:15" s="167" customFormat="1" ht="15" customHeight="1" x14ac:dyDescent="0.25">
      <c r="I5439" s="25"/>
      <c r="J5439" s="25"/>
      <c r="K5439" s="25"/>
      <c r="L5439" s="25"/>
      <c r="M5439" s="25"/>
      <c r="N5439" s="25"/>
      <c r="O5439" s="25"/>
    </row>
    <row r="5440" spans="9:15" s="167" customFormat="1" ht="15" customHeight="1" x14ac:dyDescent="0.25">
      <c r="I5440" s="25"/>
      <c r="J5440" s="25"/>
      <c r="K5440" s="25"/>
      <c r="L5440" s="25"/>
      <c r="M5440" s="25"/>
      <c r="N5440" s="25"/>
      <c r="O5440" s="25"/>
    </row>
    <row r="5441" spans="9:15" s="167" customFormat="1" ht="15" customHeight="1" x14ac:dyDescent="0.25">
      <c r="I5441" s="25"/>
      <c r="J5441" s="25"/>
      <c r="K5441" s="25"/>
      <c r="L5441" s="25"/>
      <c r="M5441" s="25"/>
      <c r="N5441" s="25"/>
      <c r="O5441" s="25"/>
    </row>
    <row r="5442" spans="9:15" s="167" customFormat="1" ht="15" customHeight="1" x14ac:dyDescent="0.25">
      <c r="I5442" s="25"/>
      <c r="J5442" s="25"/>
      <c r="K5442" s="25"/>
      <c r="L5442" s="25"/>
      <c r="M5442" s="25"/>
      <c r="N5442" s="25"/>
      <c r="O5442" s="25"/>
    </row>
    <row r="5443" spans="9:15" s="167" customFormat="1" ht="15" customHeight="1" x14ac:dyDescent="0.25">
      <c r="I5443" s="25"/>
      <c r="J5443" s="25"/>
      <c r="K5443" s="25"/>
      <c r="L5443" s="25"/>
      <c r="M5443" s="25"/>
      <c r="N5443" s="25"/>
      <c r="O5443" s="25"/>
    </row>
    <row r="5444" spans="9:15" s="167" customFormat="1" ht="15" customHeight="1" x14ac:dyDescent="0.25">
      <c r="I5444" s="25"/>
      <c r="J5444" s="25"/>
      <c r="K5444" s="25"/>
      <c r="L5444" s="25"/>
      <c r="M5444" s="25"/>
      <c r="N5444" s="25"/>
      <c r="O5444" s="25"/>
    </row>
    <row r="5445" spans="9:15" s="167" customFormat="1" ht="15" customHeight="1" x14ac:dyDescent="0.25">
      <c r="I5445" s="25"/>
      <c r="J5445" s="25"/>
      <c r="K5445" s="25"/>
      <c r="L5445" s="25"/>
      <c r="M5445" s="25"/>
      <c r="N5445" s="25"/>
      <c r="O5445" s="25"/>
    </row>
    <row r="5446" spans="9:15" s="167" customFormat="1" ht="15" customHeight="1" x14ac:dyDescent="0.25">
      <c r="I5446" s="25"/>
      <c r="J5446" s="25"/>
      <c r="K5446" s="25"/>
      <c r="L5446" s="25"/>
      <c r="M5446" s="25"/>
      <c r="N5446" s="25"/>
      <c r="O5446" s="25"/>
    </row>
    <row r="5447" spans="9:15" s="167" customFormat="1" ht="15" customHeight="1" x14ac:dyDescent="0.25">
      <c r="I5447" s="25"/>
      <c r="J5447" s="25"/>
      <c r="K5447" s="25"/>
      <c r="L5447" s="25"/>
      <c r="M5447" s="25"/>
      <c r="N5447" s="25"/>
      <c r="O5447" s="25"/>
    </row>
    <row r="5448" spans="9:15" s="167" customFormat="1" ht="15" customHeight="1" x14ac:dyDescent="0.25">
      <c r="I5448" s="25"/>
      <c r="J5448" s="25"/>
      <c r="K5448" s="25"/>
      <c r="L5448" s="25"/>
      <c r="M5448" s="25"/>
      <c r="N5448" s="25"/>
      <c r="O5448" s="25"/>
    </row>
    <row r="5449" spans="9:15" s="167" customFormat="1" ht="15" customHeight="1" x14ac:dyDescent="0.25">
      <c r="I5449" s="25"/>
      <c r="J5449" s="25"/>
      <c r="K5449" s="25"/>
      <c r="L5449" s="25"/>
      <c r="M5449" s="25"/>
      <c r="N5449" s="25"/>
      <c r="O5449" s="25"/>
    </row>
    <row r="5450" spans="9:15" s="167" customFormat="1" ht="15" customHeight="1" x14ac:dyDescent="0.25">
      <c r="I5450" s="25"/>
      <c r="J5450" s="25"/>
      <c r="K5450" s="25"/>
      <c r="L5450" s="25"/>
      <c r="M5450" s="25"/>
      <c r="N5450" s="25"/>
      <c r="O5450" s="25"/>
    </row>
    <row r="5451" spans="9:15" s="167" customFormat="1" ht="15" customHeight="1" x14ac:dyDescent="0.25">
      <c r="I5451" s="25"/>
      <c r="J5451" s="25"/>
      <c r="K5451" s="25"/>
      <c r="L5451" s="25"/>
      <c r="M5451" s="25"/>
      <c r="N5451" s="25"/>
      <c r="O5451" s="25"/>
    </row>
    <row r="5452" spans="9:15" s="167" customFormat="1" ht="15" customHeight="1" x14ac:dyDescent="0.25">
      <c r="I5452" s="25"/>
      <c r="J5452" s="25"/>
      <c r="K5452" s="25"/>
      <c r="L5452" s="25"/>
      <c r="M5452" s="25"/>
      <c r="N5452" s="25"/>
      <c r="O5452" s="25"/>
    </row>
    <row r="5453" spans="9:15" s="167" customFormat="1" ht="15" customHeight="1" x14ac:dyDescent="0.25">
      <c r="I5453" s="25"/>
      <c r="J5453" s="25"/>
      <c r="K5453" s="25"/>
      <c r="L5453" s="25"/>
      <c r="M5453" s="25"/>
      <c r="N5453" s="25"/>
      <c r="O5453" s="25"/>
    </row>
    <row r="5454" spans="9:15" s="167" customFormat="1" ht="15" customHeight="1" x14ac:dyDescent="0.25">
      <c r="I5454" s="25"/>
      <c r="J5454" s="25"/>
      <c r="K5454" s="25"/>
      <c r="L5454" s="25"/>
      <c r="M5454" s="25"/>
      <c r="N5454" s="25"/>
      <c r="O5454" s="25"/>
    </row>
    <row r="5455" spans="9:15" s="167" customFormat="1" ht="15" customHeight="1" x14ac:dyDescent="0.25">
      <c r="I5455" s="25"/>
      <c r="J5455" s="25"/>
      <c r="K5455" s="25"/>
      <c r="L5455" s="25"/>
      <c r="M5455" s="25"/>
      <c r="N5455" s="25"/>
      <c r="O5455" s="25"/>
    </row>
    <row r="5456" spans="9:15" s="167" customFormat="1" ht="15" customHeight="1" x14ac:dyDescent="0.25">
      <c r="I5456" s="25"/>
      <c r="J5456" s="25"/>
      <c r="K5456" s="25"/>
      <c r="L5456" s="25"/>
      <c r="M5456" s="25"/>
      <c r="N5456" s="25"/>
      <c r="O5456" s="25"/>
    </row>
    <row r="5457" spans="9:15" s="167" customFormat="1" ht="15" customHeight="1" x14ac:dyDescent="0.25">
      <c r="I5457" s="25"/>
      <c r="J5457" s="25"/>
      <c r="K5457" s="25"/>
      <c r="L5457" s="25"/>
      <c r="M5457" s="25"/>
      <c r="N5457" s="25"/>
      <c r="O5457" s="25"/>
    </row>
    <row r="5458" spans="9:15" s="167" customFormat="1" ht="15" customHeight="1" x14ac:dyDescent="0.25">
      <c r="I5458" s="25"/>
      <c r="J5458" s="25"/>
      <c r="K5458" s="25"/>
      <c r="L5458" s="25"/>
      <c r="M5458" s="25"/>
      <c r="N5458" s="25"/>
      <c r="O5458" s="25"/>
    </row>
    <row r="5459" spans="9:15" s="167" customFormat="1" ht="15" customHeight="1" x14ac:dyDescent="0.25">
      <c r="I5459" s="25"/>
      <c r="J5459" s="25"/>
      <c r="K5459" s="25"/>
      <c r="L5459" s="25"/>
      <c r="M5459" s="25"/>
      <c r="N5459" s="25"/>
      <c r="O5459" s="25"/>
    </row>
    <row r="5460" spans="9:15" s="167" customFormat="1" ht="15" customHeight="1" x14ac:dyDescent="0.25">
      <c r="I5460" s="25"/>
      <c r="J5460" s="25"/>
      <c r="K5460" s="25"/>
      <c r="L5460" s="25"/>
      <c r="M5460" s="25"/>
      <c r="N5460" s="25"/>
      <c r="O5460" s="25"/>
    </row>
    <row r="5461" spans="9:15" s="167" customFormat="1" ht="15" customHeight="1" x14ac:dyDescent="0.25">
      <c r="I5461" s="25"/>
      <c r="J5461" s="25"/>
      <c r="K5461" s="25"/>
      <c r="L5461" s="25"/>
      <c r="M5461" s="25"/>
      <c r="N5461" s="25"/>
      <c r="O5461" s="25"/>
    </row>
    <row r="5462" spans="9:15" s="167" customFormat="1" ht="15" customHeight="1" x14ac:dyDescent="0.25">
      <c r="I5462" s="25"/>
      <c r="J5462" s="25"/>
      <c r="K5462" s="25"/>
      <c r="L5462" s="25"/>
      <c r="M5462" s="25"/>
      <c r="N5462" s="25"/>
      <c r="O5462" s="25"/>
    </row>
    <row r="5463" spans="9:15" s="167" customFormat="1" ht="15" customHeight="1" x14ac:dyDescent="0.25">
      <c r="I5463" s="25"/>
      <c r="J5463" s="25"/>
      <c r="K5463" s="25"/>
      <c r="L5463" s="25"/>
      <c r="M5463" s="25"/>
      <c r="N5463" s="25"/>
      <c r="O5463" s="25"/>
    </row>
    <row r="5464" spans="9:15" s="167" customFormat="1" ht="15" customHeight="1" x14ac:dyDescent="0.25">
      <c r="I5464" s="25"/>
      <c r="J5464" s="25"/>
      <c r="K5464" s="25"/>
      <c r="L5464" s="25"/>
      <c r="M5464" s="25"/>
      <c r="N5464" s="25"/>
      <c r="O5464" s="25"/>
    </row>
    <row r="5465" spans="9:15" s="167" customFormat="1" ht="15" customHeight="1" x14ac:dyDescent="0.25">
      <c r="I5465" s="25"/>
      <c r="J5465" s="25"/>
      <c r="K5465" s="25"/>
      <c r="L5465" s="25"/>
      <c r="M5465" s="25"/>
      <c r="N5465" s="25"/>
      <c r="O5465" s="25"/>
    </row>
    <row r="5466" spans="9:15" s="167" customFormat="1" ht="15" customHeight="1" x14ac:dyDescent="0.25">
      <c r="I5466" s="25"/>
      <c r="J5466" s="25"/>
      <c r="K5466" s="25"/>
      <c r="L5466" s="25"/>
      <c r="M5466" s="25"/>
      <c r="N5466" s="25"/>
      <c r="O5466" s="25"/>
    </row>
    <row r="5467" spans="9:15" s="167" customFormat="1" ht="15" customHeight="1" x14ac:dyDescent="0.25">
      <c r="I5467" s="25"/>
      <c r="J5467" s="25"/>
      <c r="K5467" s="25"/>
      <c r="L5467" s="25"/>
      <c r="M5467" s="25"/>
      <c r="N5467" s="25"/>
      <c r="O5467" s="25"/>
    </row>
    <row r="5468" spans="9:15" s="167" customFormat="1" ht="15" customHeight="1" x14ac:dyDescent="0.25">
      <c r="I5468" s="25"/>
      <c r="J5468" s="25"/>
      <c r="K5468" s="25"/>
      <c r="L5468" s="25"/>
      <c r="M5468" s="25"/>
      <c r="N5468" s="25"/>
      <c r="O5468" s="25"/>
    </row>
    <row r="5469" spans="9:15" s="167" customFormat="1" ht="15" customHeight="1" x14ac:dyDescent="0.25">
      <c r="I5469" s="25"/>
      <c r="J5469" s="25"/>
      <c r="K5469" s="25"/>
      <c r="L5469" s="25"/>
      <c r="M5469" s="25"/>
      <c r="N5469" s="25"/>
      <c r="O5469" s="25"/>
    </row>
    <row r="5470" spans="9:15" s="167" customFormat="1" ht="15" customHeight="1" x14ac:dyDescent="0.25">
      <c r="I5470" s="25"/>
      <c r="J5470" s="25"/>
      <c r="K5470" s="25"/>
      <c r="L5470" s="25"/>
      <c r="M5470" s="25"/>
      <c r="N5470" s="25"/>
      <c r="O5470" s="25"/>
    </row>
    <row r="5471" spans="9:15" s="167" customFormat="1" ht="15" customHeight="1" x14ac:dyDescent="0.25">
      <c r="I5471" s="25"/>
      <c r="J5471" s="25"/>
      <c r="K5471" s="25"/>
      <c r="L5471" s="25"/>
      <c r="M5471" s="25"/>
      <c r="N5471" s="25"/>
      <c r="O5471" s="25"/>
    </row>
    <row r="5472" spans="9:15" s="167" customFormat="1" ht="15" customHeight="1" x14ac:dyDescent="0.25">
      <c r="I5472" s="25"/>
      <c r="J5472" s="25"/>
      <c r="K5472" s="25"/>
      <c r="L5472" s="25"/>
      <c r="M5472" s="25"/>
      <c r="N5472" s="25"/>
      <c r="O5472" s="25"/>
    </row>
    <row r="5473" spans="9:15" s="167" customFormat="1" ht="15" customHeight="1" x14ac:dyDescent="0.25">
      <c r="I5473" s="25"/>
      <c r="J5473" s="25"/>
      <c r="K5473" s="25"/>
      <c r="L5473" s="25"/>
      <c r="M5473" s="25"/>
      <c r="N5473" s="25"/>
      <c r="O5473" s="25"/>
    </row>
    <row r="5474" spans="9:15" s="167" customFormat="1" ht="15" customHeight="1" x14ac:dyDescent="0.25">
      <c r="I5474" s="25"/>
      <c r="J5474" s="25"/>
      <c r="K5474" s="25"/>
      <c r="L5474" s="25"/>
      <c r="M5474" s="25"/>
      <c r="N5474" s="25"/>
      <c r="O5474" s="25"/>
    </row>
    <row r="5475" spans="9:15" s="167" customFormat="1" ht="15" customHeight="1" x14ac:dyDescent="0.25">
      <c r="I5475" s="25"/>
      <c r="J5475" s="25"/>
      <c r="K5475" s="25"/>
      <c r="L5475" s="25"/>
      <c r="M5475" s="25"/>
      <c r="N5475" s="25"/>
      <c r="O5475" s="25"/>
    </row>
    <row r="5476" spans="9:15" s="167" customFormat="1" ht="15" customHeight="1" x14ac:dyDescent="0.25">
      <c r="I5476" s="25"/>
      <c r="J5476" s="25"/>
      <c r="K5476" s="25"/>
      <c r="L5476" s="25"/>
      <c r="M5476" s="25"/>
      <c r="N5476" s="25"/>
      <c r="O5476" s="25"/>
    </row>
    <row r="5477" spans="9:15" s="167" customFormat="1" ht="15" customHeight="1" x14ac:dyDescent="0.25">
      <c r="I5477" s="25"/>
      <c r="J5477" s="25"/>
      <c r="K5477" s="25"/>
      <c r="L5477" s="25"/>
      <c r="M5477" s="25"/>
      <c r="N5477" s="25"/>
      <c r="O5477" s="25"/>
    </row>
    <row r="5478" spans="9:15" s="167" customFormat="1" ht="15" customHeight="1" x14ac:dyDescent="0.25">
      <c r="I5478" s="25"/>
      <c r="J5478" s="25"/>
      <c r="K5478" s="25"/>
      <c r="L5478" s="25"/>
      <c r="M5478" s="25"/>
      <c r="N5478" s="25"/>
      <c r="O5478" s="25"/>
    </row>
    <row r="5479" spans="9:15" s="167" customFormat="1" ht="15" customHeight="1" x14ac:dyDescent="0.25">
      <c r="I5479" s="25"/>
      <c r="J5479" s="25"/>
      <c r="K5479" s="25"/>
      <c r="L5479" s="25"/>
      <c r="M5479" s="25"/>
      <c r="N5479" s="25"/>
      <c r="O5479" s="25"/>
    </row>
    <row r="5480" spans="9:15" s="167" customFormat="1" ht="15" customHeight="1" x14ac:dyDescent="0.25">
      <c r="I5480" s="25"/>
      <c r="J5480" s="25"/>
      <c r="K5480" s="25"/>
      <c r="L5480" s="25"/>
      <c r="M5480" s="25"/>
      <c r="N5480" s="25"/>
      <c r="O5480" s="25"/>
    </row>
    <row r="5481" spans="9:15" s="167" customFormat="1" ht="15" customHeight="1" x14ac:dyDescent="0.25">
      <c r="I5481" s="25"/>
      <c r="J5481" s="25"/>
      <c r="K5481" s="25"/>
      <c r="L5481" s="25"/>
      <c r="M5481" s="25"/>
      <c r="N5481" s="25"/>
      <c r="O5481" s="25"/>
    </row>
    <row r="5482" spans="9:15" s="167" customFormat="1" ht="15" customHeight="1" x14ac:dyDescent="0.25">
      <c r="I5482" s="25"/>
      <c r="J5482" s="25"/>
      <c r="K5482" s="25"/>
      <c r="L5482" s="25"/>
      <c r="M5482" s="25"/>
      <c r="N5482" s="25"/>
      <c r="O5482" s="25"/>
    </row>
    <row r="5483" spans="9:15" s="167" customFormat="1" ht="15" customHeight="1" x14ac:dyDescent="0.25">
      <c r="I5483" s="25"/>
      <c r="J5483" s="25"/>
      <c r="K5483" s="25"/>
      <c r="L5483" s="25"/>
      <c r="M5483" s="25"/>
      <c r="N5483" s="25"/>
      <c r="O5483" s="25"/>
    </row>
    <row r="5484" spans="9:15" s="167" customFormat="1" ht="15" customHeight="1" x14ac:dyDescent="0.25">
      <c r="I5484" s="25"/>
      <c r="J5484" s="25"/>
      <c r="K5484" s="25"/>
      <c r="L5484" s="25"/>
      <c r="M5484" s="25"/>
      <c r="N5484" s="25"/>
      <c r="O5484" s="25"/>
    </row>
    <row r="5485" spans="9:15" s="167" customFormat="1" ht="15" customHeight="1" x14ac:dyDescent="0.25">
      <c r="I5485" s="25"/>
      <c r="J5485" s="25"/>
      <c r="K5485" s="25"/>
      <c r="L5485" s="25"/>
      <c r="M5485" s="25"/>
      <c r="N5485" s="25"/>
      <c r="O5485" s="25"/>
    </row>
    <row r="5486" spans="9:15" s="167" customFormat="1" ht="15" customHeight="1" x14ac:dyDescent="0.25">
      <c r="I5486" s="25"/>
      <c r="J5486" s="25"/>
      <c r="K5486" s="25"/>
      <c r="L5486" s="25"/>
      <c r="M5486" s="25"/>
      <c r="N5486" s="25"/>
      <c r="O5486" s="25"/>
    </row>
    <row r="5487" spans="9:15" s="167" customFormat="1" ht="15" customHeight="1" x14ac:dyDescent="0.25">
      <c r="I5487" s="25"/>
      <c r="J5487" s="25"/>
      <c r="K5487" s="25"/>
      <c r="L5487" s="25"/>
      <c r="M5487" s="25"/>
      <c r="N5487" s="25"/>
      <c r="O5487" s="25"/>
    </row>
    <row r="5488" spans="9:15" s="167" customFormat="1" ht="15" customHeight="1" x14ac:dyDescent="0.25">
      <c r="I5488" s="25"/>
      <c r="J5488" s="25"/>
      <c r="K5488" s="25"/>
      <c r="L5488" s="25"/>
      <c r="M5488" s="25"/>
      <c r="N5488" s="25"/>
      <c r="O5488" s="25"/>
    </row>
    <row r="5489" spans="9:15" s="167" customFormat="1" ht="15" customHeight="1" x14ac:dyDescent="0.25">
      <c r="I5489" s="25"/>
      <c r="J5489" s="25"/>
      <c r="K5489" s="25"/>
      <c r="L5489" s="25"/>
      <c r="M5489" s="25"/>
      <c r="N5489" s="25"/>
      <c r="O5489" s="25"/>
    </row>
    <row r="5490" spans="9:15" s="167" customFormat="1" ht="15" customHeight="1" x14ac:dyDescent="0.25">
      <c r="I5490" s="25"/>
      <c r="J5490" s="25"/>
      <c r="K5490" s="25"/>
      <c r="L5490" s="25"/>
      <c r="M5490" s="25"/>
      <c r="N5490" s="25"/>
      <c r="O5490" s="25"/>
    </row>
    <row r="5491" spans="9:15" s="167" customFormat="1" ht="15" customHeight="1" x14ac:dyDescent="0.25">
      <c r="I5491" s="25"/>
      <c r="J5491" s="25"/>
      <c r="K5491" s="25"/>
      <c r="L5491" s="25"/>
      <c r="M5491" s="25"/>
      <c r="N5491" s="25"/>
      <c r="O5491" s="25"/>
    </row>
    <row r="5492" spans="9:15" s="167" customFormat="1" ht="15" customHeight="1" x14ac:dyDescent="0.25">
      <c r="I5492" s="25"/>
      <c r="J5492" s="25"/>
      <c r="K5492" s="25"/>
      <c r="L5492" s="25"/>
      <c r="M5492" s="25"/>
      <c r="N5492" s="25"/>
      <c r="O5492" s="25"/>
    </row>
    <row r="5493" spans="9:15" s="167" customFormat="1" ht="15" customHeight="1" x14ac:dyDescent="0.25">
      <c r="I5493" s="25"/>
      <c r="J5493" s="25"/>
      <c r="K5493" s="25"/>
      <c r="L5493" s="25"/>
      <c r="M5493" s="25"/>
      <c r="N5493" s="25"/>
      <c r="O5493" s="25"/>
    </row>
    <row r="5494" spans="9:15" s="167" customFormat="1" ht="15" customHeight="1" x14ac:dyDescent="0.25">
      <c r="I5494" s="25"/>
      <c r="J5494" s="25"/>
      <c r="K5494" s="25"/>
      <c r="L5494" s="25"/>
      <c r="M5494" s="25"/>
      <c r="N5494" s="25"/>
      <c r="O5494" s="25"/>
    </row>
    <row r="5495" spans="9:15" s="167" customFormat="1" ht="15" customHeight="1" x14ac:dyDescent="0.25">
      <c r="I5495" s="25"/>
      <c r="J5495" s="25"/>
      <c r="K5495" s="25"/>
      <c r="L5495" s="25"/>
      <c r="M5495" s="25"/>
      <c r="N5495" s="25"/>
      <c r="O5495" s="25"/>
    </row>
    <row r="5496" spans="9:15" s="167" customFormat="1" ht="15" customHeight="1" x14ac:dyDescent="0.25">
      <c r="I5496" s="25"/>
      <c r="J5496" s="25"/>
      <c r="K5496" s="25"/>
      <c r="L5496" s="25"/>
      <c r="M5496" s="25"/>
      <c r="N5496" s="25"/>
      <c r="O5496" s="25"/>
    </row>
    <row r="5497" spans="9:15" s="167" customFormat="1" ht="15" customHeight="1" x14ac:dyDescent="0.25">
      <c r="I5497" s="25"/>
      <c r="J5497" s="25"/>
      <c r="K5497" s="25"/>
      <c r="L5497" s="25"/>
      <c r="M5497" s="25"/>
      <c r="N5497" s="25"/>
      <c r="O5497" s="25"/>
    </row>
    <row r="5498" spans="9:15" s="167" customFormat="1" ht="15" customHeight="1" x14ac:dyDescent="0.25">
      <c r="I5498" s="25"/>
      <c r="J5498" s="25"/>
      <c r="K5498" s="25"/>
      <c r="L5498" s="25"/>
      <c r="M5498" s="25"/>
      <c r="N5498" s="25"/>
      <c r="O5498" s="25"/>
    </row>
    <row r="5499" spans="9:15" s="167" customFormat="1" ht="15" customHeight="1" x14ac:dyDescent="0.25">
      <c r="I5499" s="25"/>
      <c r="J5499" s="25"/>
      <c r="K5499" s="25"/>
      <c r="L5499" s="25"/>
      <c r="M5499" s="25"/>
      <c r="N5499" s="25"/>
      <c r="O5499" s="25"/>
    </row>
    <row r="5500" spans="9:15" s="167" customFormat="1" ht="15" customHeight="1" x14ac:dyDescent="0.25">
      <c r="I5500" s="25"/>
      <c r="J5500" s="25"/>
      <c r="K5500" s="25"/>
      <c r="L5500" s="25"/>
      <c r="M5500" s="25"/>
      <c r="N5500" s="25"/>
      <c r="O5500" s="25"/>
    </row>
    <row r="5501" spans="9:15" s="167" customFormat="1" ht="15" customHeight="1" x14ac:dyDescent="0.25">
      <c r="I5501" s="25"/>
      <c r="J5501" s="25"/>
      <c r="K5501" s="25"/>
      <c r="L5501" s="25"/>
      <c r="M5501" s="25"/>
      <c r="N5501" s="25"/>
      <c r="O5501" s="25"/>
    </row>
    <row r="5502" spans="9:15" s="167" customFormat="1" ht="15" customHeight="1" x14ac:dyDescent="0.25">
      <c r="I5502" s="25"/>
      <c r="J5502" s="25"/>
      <c r="K5502" s="25"/>
      <c r="L5502" s="25"/>
      <c r="M5502" s="25"/>
      <c r="N5502" s="25"/>
      <c r="O5502" s="25"/>
    </row>
    <row r="5503" spans="9:15" s="167" customFormat="1" ht="15" customHeight="1" x14ac:dyDescent="0.25">
      <c r="I5503" s="25"/>
      <c r="J5503" s="25"/>
      <c r="K5503" s="25"/>
      <c r="L5503" s="25"/>
      <c r="M5503" s="25"/>
      <c r="N5503" s="25"/>
      <c r="O5503" s="25"/>
    </row>
    <row r="5504" spans="9:15" s="167" customFormat="1" ht="15" customHeight="1" x14ac:dyDescent="0.25">
      <c r="I5504" s="25"/>
      <c r="J5504" s="25"/>
      <c r="K5504" s="25"/>
      <c r="L5504" s="25"/>
      <c r="M5504" s="25"/>
      <c r="N5504" s="25"/>
      <c r="O5504" s="25"/>
    </row>
    <row r="5505" spans="9:15" s="167" customFormat="1" ht="15" customHeight="1" x14ac:dyDescent="0.25">
      <c r="I5505" s="25"/>
      <c r="J5505" s="25"/>
      <c r="K5505" s="25"/>
      <c r="L5505" s="25"/>
      <c r="M5505" s="25"/>
      <c r="N5505" s="25"/>
      <c r="O5505" s="25"/>
    </row>
    <row r="5506" spans="9:15" s="167" customFormat="1" ht="15" customHeight="1" x14ac:dyDescent="0.25">
      <c r="I5506" s="25"/>
      <c r="J5506" s="25"/>
      <c r="K5506" s="25"/>
      <c r="L5506" s="25"/>
      <c r="M5506" s="25"/>
      <c r="N5506" s="25"/>
      <c r="O5506" s="25"/>
    </row>
    <row r="5507" spans="9:15" s="167" customFormat="1" ht="15" customHeight="1" x14ac:dyDescent="0.25">
      <c r="I5507" s="25"/>
      <c r="J5507" s="25"/>
      <c r="K5507" s="25"/>
      <c r="L5507" s="25"/>
      <c r="M5507" s="25"/>
      <c r="N5507" s="25"/>
      <c r="O5507" s="25"/>
    </row>
    <row r="5508" spans="9:15" s="167" customFormat="1" ht="15" customHeight="1" x14ac:dyDescent="0.25">
      <c r="I5508" s="25"/>
      <c r="J5508" s="25"/>
      <c r="K5508" s="25"/>
      <c r="L5508" s="25"/>
      <c r="M5508" s="25"/>
      <c r="N5508" s="25"/>
      <c r="O5508" s="25"/>
    </row>
    <row r="5509" spans="9:15" s="167" customFormat="1" ht="15" customHeight="1" x14ac:dyDescent="0.25">
      <c r="I5509" s="25"/>
      <c r="J5509" s="25"/>
      <c r="K5509" s="25"/>
      <c r="L5509" s="25"/>
      <c r="M5509" s="25"/>
      <c r="N5509" s="25"/>
      <c r="O5509" s="25"/>
    </row>
    <row r="5510" spans="9:15" s="167" customFormat="1" ht="15" customHeight="1" x14ac:dyDescent="0.25">
      <c r="I5510" s="25"/>
      <c r="J5510" s="25"/>
      <c r="K5510" s="25"/>
      <c r="L5510" s="25"/>
      <c r="M5510" s="25"/>
      <c r="N5510" s="25"/>
      <c r="O5510" s="25"/>
    </row>
    <row r="5511" spans="9:15" s="167" customFormat="1" ht="15" customHeight="1" x14ac:dyDescent="0.25">
      <c r="I5511" s="25"/>
      <c r="J5511" s="25"/>
      <c r="K5511" s="25"/>
      <c r="L5511" s="25"/>
      <c r="M5511" s="25"/>
      <c r="N5511" s="25"/>
      <c r="O5511" s="25"/>
    </row>
    <row r="5512" spans="9:15" s="167" customFormat="1" ht="15" customHeight="1" x14ac:dyDescent="0.25">
      <c r="I5512" s="25"/>
      <c r="J5512" s="25"/>
      <c r="K5512" s="25"/>
      <c r="L5512" s="25"/>
      <c r="M5512" s="25"/>
      <c r="N5512" s="25"/>
      <c r="O5512" s="25"/>
    </row>
    <row r="5513" spans="9:15" s="167" customFormat="1" ht="15" customHeight="1" x14ac:dyDescent="0.25">
      <c r="I5513" s="25"/>
      <c r="J5513" s="25"/>
      <c r="K5513" s="25"/>
      <c r="L5513" s="25"/>
      <c r="M5513" s="25"/>
      <c r="N5513" s="25"/>
      <c r="O5513" s="25"/>
    </row>
    <row r="5514" spans="9:15" s="167" customFormat="1" ht="15" customHeight="1" x14ac:dyDescent="0.25">
      <c r="I5514" s="25"/>
      <c r="J5514" s="25"/>
      <c r="K5514" s="25"/>
      <c r="L5514" s="25"/>
      <c r="M5514" s="25"/>
      <c r="N5514" s="25"/>
      <c r="O5514" s="25"/>
    </row>
    <row r="5515" spans="9:15" s="167" customFormat="1" ht="15" customHeight="1" x14ac:dyDescent="0.25">
      <c r="I5515" s="25"/>
      <c r="J5515" s="25"/>
      <c r="K5515" s="25"/>
      <c r="L5515" s="25"/>
      <c r="M5515" s="25"/>
      <c r="N5515" s="25"/>
      <c r="O5515" s="25"/>
    </row>
    <row r="5516" spans="9:15" s="167" customFormat="1" ht="15" customHeight="1" x14ac:dyDescent="0.25">
      <c r="I5516" s="25"/>
      <c r="J5516" s="25"/>
      <c r="K5516" s="25"/>
      <c r="L5516" s="25"/>
      <c r="M5516" s="25"/>
      <c r="N5516" s="25"/>
      <c r="O5516" s="25"/>
    </row>
    <row r="5517" spans="9:15" s="167" customFormat="1" ht="15" customHeight="1" x14ac:dyDescent="0.25">
      <c r="I5517" s="25"/>
      <c r="J5517" s="25"/>
      <c r="K5517" s="25"/>
      <c r="L5517" s="25"/>
      <c r="M5517" s="25"/>
      <c r="N5517" s="25"/>
      <c r="O5517" s="25"/>
    </row>
    <row r="5518" spans="9:15" s="167" customFormat="1" ht="15" customHeight="1" x14ac:dyDescent="0.25">
      <c r="I5518" s="25"/>
      <c r="J5518" s="25"/>
      <c r="K5518" s="25"/>
      <c r="L5518" s="25"/>
      <c r="M5518" s="25"/>
      <c r="N5518" s="25"/>
      <c r="O5518" s="25"/>
    </row>
    <row r="5519" spans="9:15" s="167" customFormat="1" ht="15" customHeight="1" x14ac:dyDescent="0.25">
      <c r="I5519" s="25"/>
      <c r="J5519" s="25"/>
      <c r="K5519" s="25"/>
      <c r="L5519" s="25"/>
      <c r="M5519" s="25"/>
      <c r="N5519" s="25"/>
      <c r="O5519" s="25"/>
    </row>
    <row r="5520" spans="9:15" s="167" customFormat="1" ht="15" customHeight="1" x14ac:dyDescent="0.25">
      <c r="I5520" s="25"/>
      <c r="J5520" s="25"/>
      <c r="K5520" s="25"/>
      <c r="L5520" s="25"/>
      <c r="M5520" s="25"/>
      <c r="N5520" s="25"/>
      <c r="O5520" s="25"/>
    </row>
    <row r="5521" spans="9:15" s="167" customFormat="1" ht="15" customHeight="1" x14ac:dyDescent="0.25">
      <c r="I5521" s="25"/>
      <c r="J5521" s="25"/>
      <c r="K5521" s="25"/>
      <c r="L5521" s="25"/>
      <c r="M5521" s="25"/>
      <c r="N5521" s="25"/>
      <c r="O5521" s="25"/>
    </row>
    <row r="5522" spans="9:15" s="167" customFormat="1" ht="15" customHeight="1" x14ac:dyDescent="0.25">
      <c r="I5522" s="25"/>
      <c r="J5522" s="25"/>
      <c r="K5522" s="25"/>
      <c r="L5522" s="25"/>
      <c r="M5522" s="25"/>
      <c r="N5522" s="25"/>
      <c r="O5522" s="25"/>
    </row>
    <row r="5523" spans="9:15" s="167" customFormat="1" ht="15" customHeight="1" x14ac:dyDescent="0.25">
      <c r="I5523" s="25"/>
      <c r="J5523" s="25"/>
      <c r="K5523" s="25"/>
      <c r="L5523" s="25"/>
      <c r="M5523" s="25"/>
      <c r="N5523" s="25"/>
      <c r="O5523" s="25"/>
    </row>
    <row r="5524" spans="9:15" s="167" customFormat="1" ht="15" customHeight="1" x14ac:dyDescent="0.25">
      <c r="I5524" s="25"/>
      <c r="J5524" s="25"/>
      <c r="K5524" s="25"/>
      <c r="L5524" s="25"/>
      <c r="M5524" s="25"/>
      <c r="N5524" s="25"/>
      <c r="O5524" s="25"/>
    </row>
    <row r="5525" spans="9:15" s="167" customFormat="1" ht="15" customHeight="1" x14ac:dyDescent="0.25">
      <c r="I5525" s="25"/>
      <c r="J5525" s="25"/>
      <c r="K5525" s="25"/>
      <c r="L5525" s="25"/>
      <c r="M5525" s="25"/>
      <c r="N5525" s="25"/>
      <c r="O5525" s="25"/>
    </row>
    <row r="5526" spans="9:15" s="167" customFormat="1" ht="15" customHeight="1" x14ac:dyDescent="0.25">
      <c r="I5526" s="25"/>
      <c r="J5526" s="25"/>
      <c r="K5526" s="25"/>
      <c r="L5526" s="25"/>
      <c r="M5526" s="25"/>
      <c r="N5526" s="25"/>
      <c r="O5526" s="25"/>
    </row>
    <row r="5527" spans="9:15" s="167" customFormat="1" ht="15" customHeight="1" x14ac:dyDescent="0.25">
      <c r="I5527" s="25"/>
      <c r="J5527" s="25"/>
      <c r="K5527" s="25"/>
      <c r="L5527" s="25"/>
      <c r="M5527" s="25"/>
      <c r="N5527" s="25"/>
      <c r="O5527" s="25"/>
    </row>
    <row r="5528" spans="9:15" s="167" customFormat="1" ht="15" customHeight="1" x14ac:dyDescent="0.25">
      <c r="I5528" s="25"/>
      <c r="J5528" s="25"/>
      <c r="K5528" s="25"/>
      <c r="L5528" s="25"/>
      <c r="M5528" s="25"/>
      <c r="N5528" s="25"/>
      <c r="O5528" s="25"/>
    </row>
    <row r="5529" spans="9:15" s="167" customFormat="1" ht="15" customHeight="1" x14ac:dyDescent="0.25">
      <c r="I5529" s="25"/>
      <c r="J5529" s="25"/>
      <c r="K5529" s="25"/>
      <c r="L5529" s="25"/>
      <c r="M5529" s="25"/>
      <c r="N5529" s="25"/>
      <c r="O5529" s="25"/>
    </row>
    <row r="5530" spans="9:15" s="167" customFormat="1" ht="15" customHeight="1" x14ac:dyDescent="0.25">
      <c r="I5530" s="25"/>
      <c r="J5530" s="25"/>
      <c r="K5530" s="25"/>
      <c r="L5530" s="25"/>
      <c r="M5530" s="25"/>
      <c r="N5530" s="25"/>
      <c r="O5530" s="25"/>
    </row>
    <row r="5531" spans="9:15" s="167" customFormat="1" ht="15" customHeight="1" x14ac:dyDescent="0.25">
      <c r="I5531" s="25"/>
      <c r="J5531" s="25"/>
      <c r="K5531" s="25"/>
      <c r="L5531" s="25"/>
      <c r="M5531" s="25"/>
      <c r="N5531" s="25"/>
      <c r="O5531" s="25"/>
    </row>
    <row r="5532" spans="9:15" s="167" customFormat="1" ht="15" customHeight="1" x14ac:dyDescent="0.25">
      <c r="I5532" s="25"/>
      <c r="J5532" s="25"/>
      <c r="K5532" s="25"/>
      <c r="L5532" s="25"/>
      <c r="M5532" s="25"/>
      <c r="N5532" s="25"/>
      <c r="O5532" s="25"/>
    </row>
    <row r="5533" spans="9:15" s="167" customFormat="1" ht="15" customHeight="1" x14ac:dyDescent="0.25">
      <c r="I5533" s="25"/>
      <c r="J5533" s="25"/>
      <c r="K5533" s="25"/>
      <c r="L5533" s="25"/>
      <c r="M5533" s="25"/>
      <c r="N5533" s="25"/>
      <c r="O5533" s="25"/>
    </row>
    <row r="5534" spans="9:15" s="167" customFormat="1" ht="15" customHeight="1" x14ac:dyDescent="0.25">
      <c r="I5534" s="25"/>
      <c r="J5534" s="25"/>
      <c r="K5534" s="25"/>
      <c r="L5534" s="25"/>
      <c r="M5534" s="25"/>
      <c r="N5534" s="25"/>
      <c r="O5534" s="25"/>
    </row>
    <row r="5535" spans="9:15" s="167" customFormat="1" ht="15" customHeight="1" x14ac:dyDescent="0.25">
      <c r="I5535" s="25"/>
      <c r="J5535" s="25"/>
      <c r="K5535" s="25"/>
      <c r="L5535" s="25"/>
      <c r="M5535" s="25"/>
      <c r="N5535" s="25"/>
      <c r="O5535" s="25"/>
    </row>
    <row r="5536" spans="9:15" s="167" customFormat="1" ht="15" customHeight="1" x14ac:dyDescent="0.25">
      <c r="I5536" s="25"/>
      <c r="J5536" s="25"/>
      <c r="K5536" s="25"/>
      <c r="L5536" s="25"/>
      <c r="M5536" s="25"/>
      <c r="N5536" s="25"/>
      <c r="O5536" s="25"/>
    </row>
    <row r="5537" spans="9:15" s="167" customFormat="1" ht="15" customHeight="1" x14ac:dyDescent="0.25">
      <c r="I5537" s="25"/>
      <c r="J5537" s="25"/>
      <c r="K5537" s="25"/>
      <c r="L5537" s="25"/>
      <c r="M5537" s="25"/>
      <c r="N5537" s="25"/>
      <c r="O5537" s="25"/>
    </row>
    <row r="5538" spans="9:15" s="167" customFormat="1" ht="15" customHeight="1" x14ac:dyDescent="0.25">
      <c r="I5538" s="25"/>
      <c r="J5538" s="25"/>
      <c r="K5538" s="25"/>
      <c r="L5538" s="25"/>
      <c r="M5538" s="25"/>
      <c r="N5538" s="25"/>
      <c r="O5538" s="25"/>
    </row>
    <row r="5539" spans="9:15" s="167" customFormat="1" ht="15" customHeight="1" x14ac:dyDescent="0.25">
      <c r="I5539" s="25"/>
      <c r="J5539" s="25"/>
      <c r="K5539" s="25"/>
      <c r="L5539" s="25"/>
      <c r="M5539" s="25"/>
      <c r="N5539" s="25"/>
      <c r="O5539" s="25"/>
    </row>
    <row r="5540" spans="9:15" s="167" customFormat="1" ht="15" customHeight="1" x14ac:dyDescent="0.25">
      <c r="I5540" s="25"/>
      <c r="J5540" s="25"/>
      <c r="K5540" s="25"/>
      <c r="L5540" s="25"/>
      <c r="M5540" s="25"/>
      <c r="N5540" s="25"/>
      <c r="O5540" s="25"/>
    </row>
    <row r="5541" spans="9:15" s="167" customFormat="1" ht="15" customHeight="1" x14ac:dyDescent="0.25">
      <c r="I5541" s="25"/>
      <c r="J5541" s="25"/>
      <c r="K5541" s="25"/>
      <c r="L5541" s="25"/>
      <c r="M5541" s="25"/>
      <c r="N5541" s="25"/>
      <c r="O5541" s="25"/>
    </row>
    <row r="5542" spans="9:15" s="167" customFormat="1" ht="15" customHeight="1" x14ac:dyDescent="0.25">
      <c r="I5542" s="25"/>
      <c r="J5542" s="25"/>
      <c r="K5542" s="25"/>
      <c r="L5542" s="25"/>
      <c r="M5542" s="25"/>
      <c r="N5542" s="25"/>
      <c r="O5542" s="25"/>
    </row>
    <row r="5543" spans="9:15" s="167" customFormat="1" ht="15" customHeight="1" x14ac:dyDescent="0.25">
      <c r="I5543" s="25"/>
      <c r="J5543" s="25"/>
      <c r="K5543" s="25"/>
      <c r="L5543" s="25"/>
      <c r="M5543" s="25"/>
      <c r="N5543" s="25"/>
      <c r="O5543" s="25"/>
    </row>
    <row r="5544" spans="9:15" s="167" customFormat="1" ht="15" customHeight="1" x14ac:dyDescent="0.25">
      <c r="I5544" s="25"/>
      <c r="J5544" s="25"/>
      <c r="K5544" s="25"/>
      <c r="L5544" s="25"/>
      <c r="M5544" s="25"/>
      <c r="N5544" s="25"/>
      <c r="O5544" s="25"/>
    </row>
    <row r="5545" spans="9:15" s="167" customFormat="1" ht="15" customHeight="1" x14ac:dyDescent="0.25">
      <c r="I5545" s="25"/>
      <c r="J5545" s="25"/>
      <c r="K5545" s="25"/>
      <c r="L5545" s="25"/>
      <c r="M5545" s="25"/>
      <c r="N5545" s="25"/>
      <c r="O5545" s="25"/>
    </row>
    <row r="5546" spans="9:15" s="167" customFormat="1" ht="15" customHeight="1" x14ac:dyDescent="0.25">
      <c r="I5546" s="25"/>
      <c r="J5546" s="25"/>
      <c r="K5546" s="25"/>
      <c r="L5546" s="25"/>
      <c r="M5546" s="25"/>
      <c r="N5546" s="25"/>
      <c r="O5546" s="25"/>
    </row>
    <row r="5547" spans="9:15" s="167" customFormat="1" ht="15" customHeight="1" x14ac:dyDescent="0.25">
      <c r="I5547" s="25"/>
      <c r="J5547" s="25"/>
      <c r="K5547" s="25"/>
      <c r="L5547" s="25"/>
      <c r="M5547" s="25"/>
      <c r="N5547" s="25"/>
      <c r="O5547" s="25"/>
    </row>
    <row r="5548" spans="9:15" s="167" customFormat="1" ht="15" customHeight="1" x14ac:dyDescent="0.25">
      <c r="I5548" s="25"/>
      <c r="J5548" s="25"/>
      <c r="K5548" s="25"/>
      <c r="L5548" s="25"/>
      <c r="M5548" s="25"/>
      <c r="N5548" s="25"/>
      <c r="O5548" s="25"/>
    </row>
    <row r="5549" spans="9:15" s="167" customFormat="1" ht="15" customHeight="1" x14ac:dyDescent="0.25">
      <c r="I5549" s="25"/>
      <c r="J5549" s="25"/>
      <c r="K5549" s="25"/>
      <c r="L5549" s="25"/>
      <c r="M5549" s="25"/>
      <c r="N5549" s="25"/>
      <c r="O5549" s="25"/>
    </row>
    <row r="5550" spans="9:15" s="167" customFormat="1" ht="15" customHeight="1" x14ac:dyDescent="0.25">
      <c r="I5550" s="25"/>
      <c r="J5550" s="25"/>
      <c r="K5550" s="25"/>
      <c r="L5550" s="25"/>
      <c r="M5550" s="25"/>
      <c r="N5550" s="25"/>
      <c r="O5550" s="25"/>
    </row>
    <row r="5551" spans="9:15" s="167" customFormat="1" ht="15" customHeight="1" x14ac:dyDescent="0.25">
      <c r="I5551" s="25"/>
      <c r="J5551" s="25"/>
      <c r="K5551" s="25"/>
      <c r="L5551" s="25"/>
      <c r="M5551" s="25"/>
      <c r="N5551" s="25"/>
      <c r="O5551" s="25"/>
    </row>
    <row r="5552" spans="9:15" s="167" customFormat="1" ht="15" customHeight="1" x14ac:dyDescent="0.25">
      <c r="I5552" s="25"/>
      <c r="J5552" s="25"/>
      <c r="K5552" s="25"/>
      <c r="L5552" s="25"/>
      <c r="M5552" s="25"/>
      <c r="N5552" s="25"/>
      <c r="O5552" s="25"/>
    </row>
    <row r="5553" spans="9:15" s="167" customFormat="1" ht="15" customHeight="1" x14ac:dyDescent="0.25">
      <c r="I5553" s="25"/>
      <c r="J5553" s="25"/>
      <c r="K5553" s="25"/>
      <c r="L5553" s="25"/>
      <c r="M5553" s="25"/>
      <c r="N5553" s="25"/>
      <c r="O5553" s="25"/>
    </row>
    <row r="5554" spans="9:15" s="167" customFormat="1" ht="15" customHeight="1" x14ac:dyDescent="0.25">
      <c r="I5554" s="25"/>
      <c r="J5554" s="25"/>
      <c r="K5554" s="25"/>
      <c r="L5554" s="25"/>
      <c r="M5554" s="25"/>
      <c r="N5554" s="25"/>
      <c r="O5554" s="25"/>
    </row>
    <row r="5555" spans="9:15" s="167" customFormat="1" ht="15" customHeight="1" x14ac:dyDescent="0.25">
      <c r="I5555" s="25"/>
      <c r="J5555" s="25"/>
      <c r="K5555" s="25"/>
      <c r="L5555" s="25"/>
      <c r="M5555" s="25"/>
      <c r="N5555" s="25"/>
      <c r="O5555" s="25"/>
    </row>
    <row r="5556" spans="9:15" s="167" customFormat="1" ht="15" customHeight="1" x14ac:dyDescent="0.25">
      <c r="I5556" s="25"/>
      <c r="J5556" s="25"/>
      <c r="K5556" s="25"/>
      <c r="L5556" s="25"/>
      <c r="M5556" s="25"/>
      <c r="N5556" s="25"/>
      <c r="O5556" s="25"/>
    </row>
    <row r="5557" spans="9:15" s="167" customFormat="1" ht="15" customHeight="1" x14ac:dyDescent="0.25">
      <c r="I5557" s="25"/>
      <c r="J5557" s="25"/>
      <c r="K5557" s="25"/>
      <c r="L5557" s="25"/>
      <c r="M5557" s="25"/>
      <c r="N5557" s="25"/>
      <c r="O5557" s="25"/>
    </row>
    <row r="5558" spans="9:15" s="167" customFormat="1" ht="15" customHeight="1" x14ac:dyDescent="0.25">
      <c r="I5558" s="25"/>
      <c r="J5558" s="25"/>
      <c r="K5558" s="25"/>
      <c r="L5558" s="25"/>
      <c r="M5558" s="25"/>
      <c r="N5558" s="25"/>
      <c r="O5558" s="25"/>
    </row>
    <row r="5559" spans="9:15" s="167" customFormat="1" ht="15" customHeight="1" x14ac:dyDescent="0.25">
      <c r="I5559" s="25"/>
      <c r="J5559" s="25"/>
      <c r="K5559" s="25"/>
      <c r="L5559" s="25"/>
      <c r="M5559" s="25"/>
      <c r="N5559" s="25"/>
      <c r="O5559" s="25"/>
    </row>
    <row r="5560" spans="9:15" s="167" customFormat="1" ht="15" customHeight="1" x14ac:dyDescent="0.25">
      <c r="I5560" s="25"/>
      <c r="J5560" s="25"/>
      <c r="K5560" s="25"/>
      <c r="L5560" s="25"/>
      <c r="M5560" s="25"/>
      <c r="N5560" s="25"/>
      <c r="O5560" s="25"/>
    </row>
    <row r="5561" spans="9:15" s="167" customFormat="1" ht="15" customHeight="1" x14ac:dyDescent="0.25">
      <c r="I5561" s="25"/>
      <c r="J5561" s="25"/>
      <c r="K5561" s="25"/>
      <c r="L5561" s="25"/>
      <c r="M5561" s="25"/>
      <c r="N5561" s="25"/>
      <c r="O5561" s="25"/>
    </row>
    <row r="5562" spans="9:15" s="167" customFormat="1" ht="15" customHeight="1" x14ac:dyDescent="0.25">
      <c r="I5562" s="25"/>
      <c r="J5562" s="25"/>
      <c r="K5562" s="25"/>
      <c r="L5562" s="25"/>
      <c r="M5562" s="25"/>
      <c r="N5562" s="25"/>
      <c r="O5562" s="25"/>
    </row>
    <row r="5563" spans="9:15" s="167" customFormat="1" ht="15" customHeight="1" x14ac:dyDescent="0.25">
      <c r="I5563" s="25"/>
      <c r="J5563" s="25"/>
      <c r="K5563" s="25"/>
      <c r="L5563" s="25"/>
      <c r="M5563" s="25"/>
      <c r="N5563" s="25"/>
      <c r="O5563" s="25"/>
    </row>
    <row r="5564" spans="9:15" s="167" customFormat="1" ht="15" customHeight="1" x14ac:dyDescent="0.25">
      <c r="I5564" s="25"/>
      <c r="J5564" s="25"/>
      <c r="K5564" s="25"/>
      <c r="L5564" s="25"/>
      <c r="M5564" s="25"/>
      <c r="N5564" s="25"/>
      <c r="O5564" s="25"/>
    </row>
    <row r="5565" spans="9:15" s="167" customFormat="1" ht="15" customHeight="1" x14ac:dyDescent="0.25">
      <c r="I5565" s="25"/>
      <c r="J5565" s="25"/>
      <c r="K5565" s="25"/>
      <c r="L5565" s="25"/>
      <c r="M5565" s="25"/>
      <c r="N5565" s="25"/>
      <c r="O5565" s="25"/>
    </row>
    <row r="5566" spans="9:15" s="167" customFormat="1" ht="15" customHeight="1" x14ac:dyDescent="0.25">
      <c r="I5566" s="25"/>
      <c r="J5566" s="25"/>
      <c r="K5566" s="25"/>
      <c r="L5566" s="25"/>
      <c r="M5566" s="25"/>
      <c r="N5566" s="25"/>
      <c r="O5566" s="25"/>
    </row>
    <row r="5567" spans="9:15" s="167" customFormat="1" ht="15" customHeight="1" x14ac:dyDescent="0.25">
      <c r="I5567" s="25"/>
      <c r="J5567" s="25"/>
      <c r="K5567" s="25"/>
      <c r="L5567" s="25"/>
      <c r="M5567" s="25"/>
      <c r="N5567" s="25"/>
      <c r="O5567" s="25"/>
    </row>
    <row r="5568" spans="9:15" s="167" customFormat="1" ht="15" customHeight="1" x14ac:dyDescent="0.25">
      <c r="I5568" s="25"/>
      <c r="J5568" s="25"/>
      <c r="K5568" s="25"/>
      <c r="L5568" s="25"/>
      <c r="M5568" s="25"/>
      <c r="N5568" s="25"/>
      <c r="O5568" s="25"/>
    </row>
    <row r="5569" spans="9:15" s="167" customFormat="1" ht="15" customHeight="1" x14ac:dyDescent="0.25">
      <c r="I5569" s="25"/>
      <c r="J5569" s="25"/>
      <c r="K5569" s="25"/>
      <c r="L5569" s="25"/>
      <c r="M5569" s="25"/>
      <c r="N5569" s="25"/>
      <c r="O5569" s="25"/>
    </row>
    <row r="5570" spans="9:15" s="167" customFormat="1" ht="15" customHeight="1" x14ac:dyDescent="0.25">
      <c r="I5570" s="25"/>
      <c r="J5570" s="25"/>
      <c r="K5570" s="25"/>
      <c r="L5570" s="25"/>
      <c r="M5570" s="25"/>
      <c r="N5570" s="25"/>
      <c r="O5570" s="25"/>
    </row>
    <row r="5571" spans="9:15" s="167" customFormat="1" ht="15" customHeight="1" x14ac:dyDescent="0.25">
      <c r="I5571" s="25"/>
      <c r="J5571" s="25"/>
      <c r="K5571" s="25"/>
      <c r="L5571" s="25"/>
      <c r="M5571" s="25"/>
      <c r="N5571" s="25"/>
      <c r="O5571" s="25"/>
    </row>
    <row r="5572" spans="9:15" s="167" customFormat="1" ht="15" customHeight="1" x14ac:dyDescent="0.25">
      <c r="I5572" s="25"/>
      <c r="J5572" s="25"/>
      <c r="K5572" s="25"/>
      <c r="L5572" s="25"/>
      <c r="M5572" s="25"/>
      <c r="N5572" s="25"/>
      <c r="O5572" s="25"/>
    </row>
    <row r="5573" spans="9:15" s="167" customFormat="1" ht="15" customHeight="1" x14ac:dyDescent="0.25">
      <c r="I5573" s="25"/>
      <c r="J5573" s="25"/>
      <c r="K5573" s="25"/>
      <c r="L5573" s="25"/>
      <c r="M5573" s="25"/>
      <c r="N5573" s="25"/>
      <c r="O5573" s="25"/>
    </row>
    <row r="5574" spans="9:15" s="167" customFormat="1" ht="15" customHeight="1" x14ac:dyDescent="0.25">
      <c r="I5574" s="25"/>
      <c r="J5574" s="25"/>
      <c r="K5574" s="25"/>
      <c r="L5574" s="25"/>
      <c r="M5574" s="25"/>
      <c r="N5574" s="25"/>
      <c r="O5574" s="25"/>
    </row>
    <row r="5575" spans="9:15" s="167" customFormat="1" ht="15" customHeight="1" x14ac:dyDescent="0.25">
      <c r="I5575" s="25"/>
      <c r="J5575" s="25"/>
      <c r="K5575" s="25"/>
      <c r="L5575" s="25"/>
      <c r="M5575" s="25"/>
      <c r="N5575" s="25"/>
      <c r="O5575" s="25"/>
    </row>
    <row r="5576" spans="9:15" s="167" customFormat="1" ht="15" customHeight="1" x14ac:dyDescent="0.25">
      <c r="I5576" s="25"/>
      <c r="J5576" s="25"/>
      <c r="K5576" s="25"/>
      <c r="L5576" s="25"/>
      <c r="M5576" s="25"/>
      <c r="N5576" s="25"/>
      <c r="O5576" s="25"/>
    </row>
    <row r="5577" spans="9:15" s="167" customFormat="1" ht="15" customHeight="1" x14ac:dyDescent="0.25">
      <c r="I5577" s="25"/>
      <c r="J5577" s="25"/>
      <c r="K5577" s="25"/>
      <c r="L5577" s="25"/>
      <c r="M5577" s="25"/>
      <c r="N5577" s="25"/>
      <c r="O5577" s="25"/>
    </row>
    <row r="5578" spans="9:15" s="167" customFormat="1" ht="15" customHeight="1" x14ac:dyDescent="0.25">
      <c r="I5578" s="25"/>
      <c r="J5578" s="25"/>
      <c r="K5578" s="25"/>
      <c r="L5578" s="25"/>
      <c r="M5578" s="25"/>
      <c r="N5578" s="25"/>
      <c r="O5578" s="25"/>
    </row>
    <row r="5579" spans="9:15" s="167" customFormat="1" ht="15" customHeight="1" x14ac:dyDescent="0.25">
      <c r="I5579" s="25"/>
      <c r="J5579" s="25"/>
      <c r="K5579" s="25"/>
      <c r="L5579" s="25"/>
      <c r="M5579" s="25"/>
      <c r="N5579" s="25"/>
      <c r="O5579" s="25"/>
    </row>
    <row r="5580" spans="9:15" s="167" customFormat="1" ht="15" customHeight="1" x14ac:dyDescent="0.25">
      <c r="I5580" s="25"/>
      <c r="J5580" s="25"/>
      <c r="K5580" s="25"/>
      <c r="L5580" s="25"/>
      <c r="M5580" s="25"/>
      <c r="N5580" s="25"/>
      <c r="O5580" s="25"/>
    </row>
    <row r="5581" spans="9:15" s="167" customFormat="1" ht="15" customHeight="1" x14ac:dyDescent="0.25">
      <c r="I5581" s="25"/>
      <c r="J5581" s="25"/>
      <c r="K5581" s="25"/>
      <c r="L5581" s="25"/>
      <c r="M5581" s="25"/>
      <c r="N5581" s="25"/>
      <c r="O5581" s="25"/>
    </row>
    <row r="5582" spans="9:15" s="167" customFormat="1" ht="15" customHeight="1" x14ac:dyDescent="0.25">
      <c r="I5582" s="25"/>
      <c r="J5582" s="25"/>
      <c r="K5582" s="25"/>
      <c r="L5582" s="25"/>
      <c r="M5582" s="25"/>
      <c r="N5582" s="25"/>
      <c r="O5582" s="25"/>
    </row>
    <row r="5583" spans="9:15" s="167" customFormat="1" ht="15" customHeight="1" x14ac:dyDescent="0.25">
      <c r="I5583" s="25"/>
      <c r="J5583" s="25"/>
      <c r="K5583" s="25"/>
      <c r="L5583" s="25"/>
      <c r="M5583" s="25"/>
      <c r="N5583" s="25"/>
      <c r="O5583" s="25"/>
    </row>
    <row r="5584" spans="9:15" s="167" customFormat="1" ht="15" customHeight="1" x14ac:dyDescent="0.25">
      <c r="I5584" s="25"/>
      <c r="J5584" s="25"/>
      <c r="K5584" s="25"/>
      <c r="L5584" s="25"/>
      <c r="M5584" s="25"/>
      <c r="N5584" s="25"/>
      <c r="O5584" s="25"/>
    </row>
    <row r="5585" spans="9:15" s="167" customFormat="1" ht="15" customHeight="1" x14ac:dyDescent="0.25">
      <c r="I5585" s="25"/>
      <c r="J5585" s="25"/>
      <c r="K5585" s="25"/>
      <c r="L5585" s="25"/>
      <c r="M5585" s="25"/>
      <c r="N5585" s="25"/>
      <c r="O5585" s="25"/>
    </row>
    <row r="5586" spans="9:15" s="167" customFormat="1" ht="15" customHeight="1" x14ac:dyDescent="0.25">
      <c r="I5586" s="25"/>
      <c r="J5586" s="25"/>
      <c r="K5586" s="25"/>
      <c r="L5586" s="25"/>
      <c r="M5586" s="25"/>
      <c r="N5586" s="25"/>
      <c r="O5586" s="25"/>
    </row>
    <row r="5587" spans="9:15" s="167" customFormat="1" ht="15" customHeight="1" x14ac:dyDescent="0.25">
      <c r="I5587" s="25"/>
      <c r="J5587" s="25"/>
      <c r="K5587" s="25"/>
      <c r="L5587" s="25"/>
      <c r="M5587" s="25"/>
      <c r="N5587" s="25"/>
      <c r="O5587" s="25"/>
    </row>
    <row r="5588" spans="9:15" s="167" customFormat="1" ht="15" customHeight="1" x14ac:dyDescent="0.25">
      <c r="I5588" s="25"/>
      <c r="J5588" s="25"/>
      <c r="K5588" s="25"/>
      <c r="L5588" s="25"/>
      <c r="M5588" s="25"/>
      <c r="N5588" s="25"/>
      <c r="O5588" s="25"/>
    </row>
    <row r="5589" spans="9:15" s="167" customFormat="1" ht="15" customHeight="1" x14ac:dyDescent="0.25">
      <c r="I5589" s="25"/>
      <c r="J5589" s="25"/>
      <c r="K5589" s="25"/>
      <c r="L5589" s="25"/>
      <c r="M5589" s="25"/>
      <c r="N5589" s="25"/>
      <c r="O5589" s="25"/>
    </row>
    <row r="5590" spans="9:15" s="167" customFormat="1" ht="15" customHeight="1" x14ac:dyDescent="0.25">
      <c r="I5590" s="25"/>
      <c r="J5590" s="25"/>
      <c r="K5590" s="25"/>
      <c r="L5590" s="25"/>
      <c r="M5590" s="25"/>
      <c r="N5590" s="25"/>
      <c r="O5590" s="25"/>
    </row>
    <row r="5591" spans="9:15" s="167" customFormat="1" ht="15" customHeight="1" x14ac:dyDescent="0.25">
      <c r="I5591" s="25"/>
      <c r="J5591" s="25"/>
      <c r="K5591" s="25"/>
      <c r="L5591" s="25"/>
      <c r="M5591" s="25"/>
      <c r="N5591" s="25"/>
      <c r="O5591" s="25"/>
    </row>
    <row r="5592" spans="9:15" s="167" customFormat="1" ht="15" customHeight="1" x14ac:dyDescent="0.25">
      <c r="I5592" s="25"/>
      <c r="J5592" s="25"/>
      <c r="K5592" s="25"/>
      <c r="L5592" s="25"/>
      <c r="M5592" s="25"/>
      <c r="N5592" s="25"/>
      <c r="O5592" s="25"/>
    </row>
    <row r="5593" spans="9:15" s="167" customFormat="1" ht="15" customHeight="1" x14ac:dyDescent="0.25">
      <c r="I5593" s="25"/>
      <c r="J5593" s="25"/>
      <c r="K5593" s="25"/>
      <c r="L5593" s="25"/>
      <c r="M5593" s="25"/>
      <c r="N5593" s="25"/>
      <c r="O5593" s="25"/>
    </row>
    <row r="5594" spans="9:15" s="167" customFormat="1" ht="15" customHeight="1" x14ac:dyDescent="0.25">
      <c r="I5594" s="25"/>
      <c r="J5594" s="25"/>
      <c r="K5594" s="25"/>
      <c r="L5594" s="25"/>
      <c r="M5594" s="25"/>
      <c r="N5594" s="25"/>
      <c r="O5594" s="25"/>
    </row>
    <row r="5595" spans="9:15" s="167" customFormat="1" ht="15" customHeight="1" x14ac:dyDescent="0.25">
      <c r="I5595" s="25"/>
      <c r="J5595" s="25"/>
      <c r="K5595" s="25"/>
      <c r="L5595" s="25"/>
      <c r="M5595" s="25"/>
      <c r="N5595" s="25"/>
      <c r="O5595" s="25"/>
    </row>
    <row r="5596" spans="9:15" s="167" customFormat="1" ht="15" customHeight="1" x14ac:dyDescent="0.25">
      <c r="I5596" s="25"/>
      <c r="J5596" s="25"/>
      <c r="K5596" s="25"/>
      <c r="L5596" s="25"/>
      <c r="M5596" s="25"/>
      <c r="N5596" s="25"/>
      <c r="O5596" s="25"/>
    </row>
    <row r="5597" spans="9:15" s="167" customFormat="1" ht="15" customHeight="1" x14ac:dyDescent="0.25">
      <c r="I5597" s="25"/>
      <c r="J5597" s="25"/>
      <c r="K5597" s="25"/>
      <c r="L5597" s="25"/>
      <c r="M5597" s="25"/>
      <c r="N5597" s="25"/>
      <c r="O5597" s="25"/>
    </row>
    <row r="5598" spans="9:15" s="167" customFormat="1" ht="15" customHeight="1" x14ac:dyDescent="0.25">
      <c r="I5598" s="25"/>
      <c r="J5598" s="25"/>
      <c r="K5598" s="25"/>
      <c r="L5598" s="25"/>
      <c r="M5598" s="25"/>
      <c r="N5598" s="25"/>
      <c r="O5598" s="25"/>
    </row>
    <row r="5599" spans="9:15" s="167" customFormat="1" ht="15" customHeight="1" x14ac:dyDescent="0.25">
      <c r="I5599" s="25"/>
      <c r="J5599" s="25"/>
      <c r="K5599" s="25"/>
      <c r="L5599" s="25"/>
      <c r="M5599" s="25"/>
      <c r="N5599" s="25"/>
      <c r="O5599" s="25"/>
    </row>
    <row r="5600" spans="9:15" s="167" customFormat="1" ht="15" customHeight="1" x14ac:dyDescent="0.25">
      <c r="I5600" s="25"/>
      <c r="J5600" s="25"/>
      <c r="K5600" s="25"/>
      <c r="L5600" s="25"/>
      <c r="M5600" s="25"/>
      <c r="N5600" s="25"/>
      <c r="O5600" s="25"/>
    </row>
    <row r="5601" spans="9:15" s="167" customFormat="1" ht="15" customHeight="1" x14ac:dyDescent="0.25">
      <c r="I5601" s="25"/>
      <c r="J5601" s="25"/>
      <c r="K5601" s="25"/>
      <c r="L5601" s="25"/>
      <c r="M5601" s="25"/>
      <c r="N5601" s="25"/>
      <c r="O5601" s="25"/>
    </row>
    <row r="5602" spans="9:15" s="167" customFormat="1" ht="15" customHeight="1" x14ac:dyDescent="0.25">
      <c r="I5602" s="25"/>
      <c r="J5602" s="25"/>
      <c r="K5602" s="25"/>
      <c r="L5602" s="25"/>
      <c r="M5602" s="25"/>
      <c r="N5602" s="25"/>
      <c r="O5602" s="25"/>
    </row>
    <row r="5603" spans="9:15" s="167" customFormat="1" ht="15" customHeight="1" x14ac:dyDescent="0.25">
      <c r="I5603" s="25"/>
      <c r="J5603" s="25"/>
      <c r="K5603" s="25"/>
      <c r="L5603" s="25"/>
      <c r="M5603" s="25"/>
      <c r="N5603" s="25"/>
      <c r="O5603" s="25"/>
    </row>
    <row r="5604" spans="9:15" s="167" customFormat="1" ht="15" customHeight="1" x14ac:dyDescent="0.25">
      <c r="I5604" s="25"/>
      <c r="J5604" s="25"/>
      <c r="K5604" s="25"/>
      <c r="L5604" s="25"/>
      <c r="M5604" s="25"/>
      <c r="N5604" s="25"/>
      <c r="O5604" s="25"/>
    </row>
    <row r="5605" spans="9:15" s="167" customFormat="1" ht="15" customHeight="1" x14ac:dyDescent="0.25">
      <c r="I5605" s="25"/>
      <c r="J5605" s="25"/>
      <c r="K5605" s="25"/>
      <c r="L5605" s="25"/>
      <c r="M5605" s="25"/>
      <c r="N5605" s="25"/>
      <c r="O5605" s="25"/>
    </row>
    <row r="5606" spans="9:15" s="167" customFormat="1" ht="15" customHeight="1" x14ac:dyDescent="0.25">
      <c r="I5606" s="25"/>
      <c r="J5606" s="25"/>
      <c r="K5606" s="25"/>
      <c r="L5606" s="25"/>
      <c r="M5606" s="25"/>
      <c r="N5606" s="25"/>
      <c r="O5606" s="25"/>
    </row>
    <row r="5607" spans="9:15" s="167" customFormat="1" ht="15" customHeight="1" x14ac:dyDescent="0.25">
      <c r="I5607" s="25"/>
      <c r="J5607" s="25"/>
      <c r="K5607" s="25"/>
      <c r="L5607" s="25"/>
      <c r="M5607" s="25"/>
      <c r="N5607" s="25"/>
      <c r="O5607" s="25"/>
    </row>
    <row r="5608" spans="9:15" s="167" customFormat="1" ht="15" customHeight="1" x14ac:dyDescent="0.25">
      <c r="I5608" s="25"/>
      <c r="J5608" s="25"/>
      <c r="K5608" s="25"/>
      <c r="L5608" s="25"/>
      <c r="M5608" s="25"/>
      <c r="N5608" s="25"/>
      <c r="O5608" s="25"/>
    </row>
    <row r="5609" spans="9:15" s="167" customFormat="1" ht="15" customHeight="1" x14ac:dyDescent="0.25">
      <c r="I5609" s="25"/>
      <c r="J5609" s="25"/>
      <c r="K5609" s="25"/>
      <c r="L5609" s="25"/>
      <c r="M5609" s="25"/>
      <c r="N5609" s="25"/>
      <c r="O5609" s="25"/>
    </row>
    <row r="5610" spans="9:15" s="167" customFormat="1" ht="15" customHeight="1" x14ac:dyDescent="0.25">
      <c r="I5610" s="25"/>
      <c r="J5610" s="25"/>
      <c r="K5610" s="25"/>
      <c r="L5610" s="25"/>
      <c r="M5610" s="25"/>
      <c r="N5610" s="25"/>
      <c r="O5610" s="25"/>
    </row>
    <row r="5611" spans="9:15" s="167" customFormat="1" ht="15" customHeight="1" x14ac:dyDescent="0.25">
      <c r="I5611" s="25"/>
      <c r="J5611" s="25"/>
      <c r="K5611" s="25"/>
      <c r="L5611" s="25"/>
      <c r="M5611" s="25"/>
      <c r="N5611" s="25"/>
      <c r="O5611" s="25"/>
    </row>
    <row r="5612" spans="9:15" s="167" customFormat="1" ht="15" customHeight="1" x14ac:dyDescent="0.25">
      <c r="I5612" s="25"/>
      <c r="J5612" s="25"/>
      <c r="K5612" s="25"/>
      <c r="L5612" s="25"/>
      <c r="M5612" s="25"/>
      <c r="N5612" s="25"/>
      <c r="O5612" s="25"/>
    </row>
    <row r="5613" spans="9:15" s="167" customFormat="1" ht="15" customHeight="1" x14ac:dyDescent="0.25">
      <c r="I5613" s="25"/>
      <c r="J5613" s="25"/>
      <c r="K5613" s="25"/>
      <c r="L5613" s="25"/>
      <c r="M5613" s="25"/>
      <c r="N5613" s="25"/>
      <c r="O5613" s="25"/>
    </row>
    <row r="5614" spans="9:15" s="167" customFormat="1" ht="15" customHeight="1" x14ac:dyDescent="0.25">
      <c r="I5614" s="25"/>
      <c r="J5614" s="25"/>
      <c r="K5614" s="25"/>
      <c r="L5614" s="25"/>
      <c r="M5614" s="25"/>
      <c r="N5614" s="25"/>
      <c r="O5614" s="25"/>
    </row>
    <row r="5615" spans="9:15" s="167" customFormat="1" ht="15" customHeight="1" x14ac:dyDescent="0.25">
      <c r="I5615" s="25"/>
      <c r="J5615" s="25"/>
      <c r="K5615" s="25"/>
      <c r="L5615" s="25"/>
      <c r="M5615" s="25"/>
      <c r="N5615" s="25"/>
      <c r="O5615" s="25"/>
    </row>
    <row r="5616" spans="9:15" s="167" customFormat="1" ht="15" customHeight="1" x14ac:dyDescent="0.25">
      <c r="I5616" s="25"/>
      <c r="J5616" s="25"/>
      <c r="K5616" s="25"/>
      <c r="L5616" s="25"/>
      <c r="M5616" s="25"/>
      <c r="N5616" s="25"/>
      <c r="O5616" s="25"/>
    </row>
    <row r="5617" spans="9:15" s="167" customFormat="1" ht="15" customHeight="1" x14ac:dyDescent="0.25">
      <c r="I5617" s="25"/>
      <c r="J5617" s="25"/>
      <c r="K5617" s="25"/>
      <c r="L5617" s="25"/>
      <c r="M5617" s="25"/>
      <c r="N5617" s="25"/>
      <c r="O5617" s="25"/>
    </row>
    <row r="5618" spans="9:15" s="167" customFormat="1" ht="15" customHeight="1" x14ac:dyDescent="0.25">
      <c r="I5618" s="25"/>
      <c r="J5618" s="25"/>
      <c r="K5618" s="25"/>
      <c r="L5618" s="25"/>
      <c r="M5618" s="25"/>
      <c r="N5618" s="25"/>
      <c r="O5618" s="25"/>
    </row>
    <row r="5619" spans="9:15" s="167" customFormat="1" ht="15" customHeight="1" x14ac:dyDescent="0.25">
      <c r="I5619" s="25"/>
      <c r="J5619" s="25"/>
      <c r="K5619" s="25"/>
      <c r="L5619" s="25"/>
      <c r="M5619" s="25"/>
      <c r="N5619" s="25"/>
      <c r="O5619" s="25"/>
    </row>
    <row r="5620" spans="9:15" s="167" customFormat="1" ht="15" customHeight="1" x14ac:dyDescent="0.25">
      <c r="I5620" s="25"/>
      <c r="J5620" s="25"/>
      <c r="K5620" s="25"/>
      <c r="L5620" s="25"/>
      <c r="M5620" s="25"/>
      <c r="N5620" s="25"/>
      <c r="O5620" s="25"/>
    </row>
    <row r="5621" spans="9:15" s="167" customFormat="1" ht="15" customHeight="1" x14ac:dyDescent="0.25">
      <c r="I5621" s="25"/>
      <c r="J5621" s="25"/>
      <c r="K5621" s="25"/>
      <c r="L5621" s="25"/>
      <c r="M5621" s="25"/>
      <c r="N5621" s="25"/>
      <c r="O5621" s="25"/>
    </row>
    <row r="5622" spans="9:15" s="167" customFormat="1" ht="15" customHeight="1" x14ac:dyDescent="0.25">
      <c r="I5622" s="25"/>
      <c r="J5622" s="25"/>
      <c r="K5622" s="25"/>
      <c r="L5622" s="25"/>
      <c r="M5622" s="25"/>
      <c r="N5622" s="25"/>
      <c r="O5622" s="25"/>
    </row>
    <row r="5623" spans="9:15" s="167" customFormat="1" ht="15" customHeight="1" x14ac:dyDescent="0.25">
      <c r="I5623" s="25"/>
      <c r="J5623" s="25"/>
      <c r="K5623" s="25"/>
      <c r="L5623" s="25"/>
      <c r="M5623" s="25"/>
      <c r="N5623" s="25"/>
      <c r="O5623" s="25"/>
    </row>
    <row r="5624" spans="9:15" s="167" customFormat="1" ht="15" customHeight="1" x14ac:dyDescent="0.25">
      <c r="I5624" s="25"/>
      <c r="J5624" s="25"/>
      <c r="K5624" s="25"/>
      <c r="L5624" s="25"/>
      <c r="M5624" s="25"/>
      <c r="N5624" s="25"/>
      <c r="O5624" s="25"/>
    </row>
    <row r="5625" spans="9:15" s="167" customFormat="1" ht="15" customHeight="1" x14ac:dyDescent="0.25">
      <c r="I5625" s="25"/>
      <c r="J5625" s="25"/>
      <c r="K5625" s="25"/>
      <c r="L5625" s="25"/>
      <c r="M5625" s="25"/>
      <c r="N5625" s="25"/>
      <c r="O5625" s="25"/>
    </row>
    <row r="5626" spans="9:15" s="167" customFormat="1" ht="15" customHeight="1" x14ac:dyDescent="0.25">
      <c r="I5626" s="25"/>
      <c r="J5626" s="25"/>
      <c r="K5626" s="25"/>
      <c r="L5626" s="25"/>
      <c r="M5626" s="25"/>
      <c r="N5626" s="25"/>
      <c r="O5626" s="25"/>
    </row>
    <row r="5627" spans="9:15" s="167" customFormat="1" ht="15" customHeight="1" x14ac:dyDescent="0.25">
      <c r="I5627" s="25"/>
      <c r="J5627" s="25"/>
      <c r="K5627" s="25"/>
      <c r="L5627" s="25"/>
      <c r="M5627" s="25"/>
      <c r="N5627" s="25"/>
      <c r="O5627" s="25"/>
    </row>
    <row r="5628" spans="9:15" s="167" customFormat="1" ht="15" customHeight="1" x14ac:dyDescent="0.25">
      <c r="I5628" s="25"/>
      <c r="J5628" s="25"/>
      <c r="K5628" s="25"/>
      <c r="L5628" s="25"/>
      <c r="M5628" s="25"/>
      <c r="N5628" s="25"/>
      <c r="O5628" s="25"/>
    </row>
    <row r="5629" spans="9:15" s="167" customFormat="1" ht="15" customHeight="1" x14ac:dyDescent="0.25">
      <c r="I5629" s="25"/>
      <c r="J5629" s="25"/>
      <c r="K5629" s="25"/>
      <c r="L5629" s="25"/>
      <c r="M5629" s="25"/>
      <c r="N5629" s="25"/>
      <c r="O5629" s="25"/>
    </row>
    <row r="5630" spans="9:15" s="167" customFormat="1" ht="15" customHeight="1" x14ac:dyDescent="0.25">
      <c r="I5630" s="25"/>
      <c r="J5630" s="25"/>
      <c r="K5630" s="25"/>
      <c r="L5630" s="25"/>
      <c r="M5630" s="25"/>
      <c r="N5630" s="25"/>
      <c r="O5630" s="25"/>
    </row>
    <row r="5631" spans="9:15" s="167" customFormat="1" ht="15" customHeight="1" x14ac:dyDescent="0.25">
      <c r="I5631" s="25"/>
      <c r="J5631" s="25"/>
      <c r="K5631" s="25"/>
      <c r="L5631" s="25"/>
      <c r="M5631" s="25"/>
      <c r="N5631" s="25"/>
      <c r="O5631" s="25"/>
    </row>
    <row r="5632" spans="9:15" s="167" customFormat="1" ht="15" customHeight="1" x14ac:dyDescent="0.25">
      <c r="I5632" s="25"/>
      <c r="J5632" s="25"/>
      <c r="K5632" s="25"/>
      <c r="L5632" s="25"/>
      <c r="M5632" s="25"/>
      <c r="N5632" s="25"/>
      <c r="O5632" s="25"/>
    </row>
    <row r="5633" spans="9:15" s="167" customFormat="1" ht="15" customHeight="1" x14ac:dyDescent="0.25">
      <c r="I5633" s="25"/>
      <c r="J5633" s="25"/>
      <c r="K5633" s="25"/>
      <c r="L5633" s="25"/>
      <c r="M5633" s="25"/>
      <c r="N5633" s="25"/>
      <c r="O5633" s="25"/>
    </row>
    <row r="5634" spans="9:15" s="167" customFormat="1" ht="15" customHeight="1" x14ac:dyDescent="0.25">
      <c r="I5634" s="25"/>
      <c r="J5634" s="25"/>
      <c r="K5634" s="25"/>
      <c r="L5634" s="25"/>
      <c r="M5634" s="25"/>
      <c r="N5634" s="25"/>
      <c r="O5634" s="25"/>
    </row>
    <row r="5635" spans="9:15" s="167" customFormat="1" ht="15" customHeight="1" x14ac:dyDescent="0.25">
      <c r="I5635" s="25"/>
      <c r="J5635" s="25"/>
      <c r="K5635" s="25"/>
      <c r="L5635" s="25"/>
      <c r="M5635" s="25"/>
      <c r="N5635" s="25"/>
      <c r="O5635" s="25"/>
    </row>
    <row r="5636" spans="9:15" s="167" customFormat="1" ht="15" customHeight="1" x14ac:dyDescent="0.25">
      <c r="I5636" s="25"/>
      <c r="J5636" s="25"/>
      <c r="K5636" s="25"/>
      <c r="L5636" s="25"/>
      <c r="M5636" s="25"/>
      <c r="N5636" s="25"/>
      <c r="O5636" s="25"/>
    </row>
    <row r="5637" spans="9:15" s="167" customFormat="1" ht="15" customHeight="1" x14ac:dyDescent="0.25">
      <c r="I5637" s="25"/>
      <c r="J5637" s="25"/>
      <c r="K5637" s="25"/>
      <c r="L5637" s="25"/>
      <c r="M5637" s="25"/>
      <c r="N5637" s="25"/>
      <c r="O5637" s="25"/>
    </row>
    <row r="5638" spans="9:15" s="167" customFormat="1" ht="15" customHeight="1" x14ac:dyDescent="0.25">
      <c r="I5638" s="25"/>
      <c r="J5638" s="25"/>
      <c r="K5638" s="25"/>
      <c r="L5638" s="25"/>
      <c r="M5638" s="25"/>
      <c r="N5638" s="25"/>
      <c r="O5638" s="25"/>
    </row>
    <row r="5639" spans="9:15" s="167" customFormat="1" ht="15" customHeight="1" x14ac:dyDescent="0.25">
      <c r="I5639" s="25"/>
      <c r="J5639" s="25"/>
      <c r="K5639" s="25"/>
      <c r="L5639" s="25"/>
      <c r="M5639" s="25"/>
      <c r="N5639" s="25"/>
      <c r="O5639" s="25"/>
    </row>
    <row r="5640" spans="9:15" s="167" customFormat="1" ht="15" customHeight="1" x14ac:dyDescent="0.25">
      <c r="I5640" s="25"/>
      <c r="J5640" s="25"/>
      <c r="K5640" s="25"/>
      <c r="L5640" s="25"/>
      <c r="M5640" s="25"/>
      <c r="N5640" s="25"/>
      <c r="O5640" s="25"/>
    </row>
    <row r="5641" spans="9:15" s="167" customFormat="1" ht="15" customHeight="1" x14ac:dyDescent="0.25">
      <c r="I5641" s="25"/>
      <c r="J5641" s="25"/>
      <c r="K5641" s="25"/>
      <c r="L5641" s="25"/>
      <c r="M5641" s="25"/>
      <c r="N5641" s="25"/>
      <c r="O5641" s="25"/>
    </row>
    <row r="5642" spans="9:15" s="167" customFormat="1" ht="15" customHeight="1" x14ac:dyDescent="0.25">
      <c r="I5642" s="25"/>
      <c r="J5642" s="25"/>
      <c r="K5642" s="25"/>
      <c r="L5642" s="25"/>
      <c r="M5642" s="25"/>
      <c r="N5642" s="25"/>
      <c r="O5642" s="25"/>
    </row>
    <row r="5643" spans="9:15" s="167" customFormat="1" ht="15" customHeight="1" x14ac:dyDescent="0.25">
      <c r="I5643" s="25"/>
      <c r="J5643" s="25"/>
      <c r="K5643" s="25"/>
      <c r="L5643" s="25"/>
      <c r="M5643" s="25"/>
      <c r="N5643" s="25"/>
      <c r="O5643" s="25"/>
    </row>
    <row r="5644" spans="9:15" s="167" customFormat="1" ht="15" customHeight="1" x14ac:dyDescent="0.25">
      <c r="I5644" s="25"/>
      <c r="J5644" s="25"/>
      <c r="K5644" s="25"/>
      <c r="L5644" s="25"/>
      <c r="M5644" s="25"/>
      <c r="N5644" s="25"/>
      <c r="O5644" s="25"/>
    </row>
    <row r="5645" spans="9:15" s="167" customFormat="1" ht="15" customHeight="1" x14ac:dyDescent="0.25">
      <c r="I5645" s="25"/>
      <c r="J5645" s="25"/>
      <c r="K5645" s="25"/>
      <c r="L5645" s="25"/>
      <c r="M5645" s="25"/>
      <c r="N5645" s="25"/>
      <c r="O5645" s="25"/>
    </row>
    <row r="5646" spans="9:15" s="167" customFormat="1" ht="15" customHeight="1" x14ac:dyDescent="0.25">
      <c r="I5646" s="25"/>
      <c r="J5646" s="25"/>
      <c r="K5646" s="25"/>
      <c r="L5646" s="25"/>
      <c r="M5646" s="25"/>
      <c r="N5646" s="25"/>
      <c r="O5646" s="25"/>
    </row>
    <row r="5647" spans="9:15" s="167" customFormat="1" ht="15" customHeight="1" x14ac:dyDescent="0.25">
      <c r="I5647" s="25"/>
      <c r="J5647" s="25"/>
      <c r="K5647" s="25"/>
      <c r="L5647" s="25"/>
      <c r="M5647" s="25"/>
      <c r="N5647" s="25"/>
      <c r="O5647" s="25"/>
    </row>
    <row r="5648" spans="9:15" s="167" customFormat="1" ht="15" customHeight="1" x14ac:dyDescent="0.25">
      <c r="I5648" s="25"/>
      <c r="J5648" s="25"/>
      <c r="K5648" s="25"/>
      <c r="L5648" s="25"/>
      <c r="M5648" s="25"/>
      <c r="N5648" s="25"/>
      <c r="O5648" s="25"/>
    </row>
    <row r="5649" spans="9:15" s="167" customFormat="1" ht="15" customHeight="1" x14ac:dyDescent="0.25">
      <c r="I5649" s="25"/>
      <c r="J5649" s="25"/>
      <c r="K5649" s="25"/>
      <c r="L5649" s="25"/>
      <c r="M5649" s="25"/>
      <c r="N5649" s="25"/>
      <c r="O5649" s="25"/>
    </row>
    <row r="5650" spans="9:15" s="167" customFormat="1" ht="15" customHeight="1" x14ac:dyDescent="0.25">
      <c r="I5650" s="25"/>
      <c r="J5650" s="25"/>
      <c r="K5650" s="25"/>
      <c r="L5650" s="25"/>
      <c r="M5650" s="25"/>
      <c r="N5650" s="25"/>
      <c r="O5650" s="25"/>
    </row>
    <row r="5651" spans="9:15" s="167" customFormat="1" ht="15" customHeight="1" x14ac:dyDescent="0.25">
      <c r="I5651" s="25"/>
      <c r="J5651" s="25"/>
      <c r="K5651" s="25"/>
      <c r="L5651" s="25"/>
      <c r="M5651" s="25"/>
      <c r="N5651" s="25"/>
      <c r="O5651" s="25"/>
    </row>
    <row r="5652" spans="9:15" s="167" customFormat="1" ht="15" customHeight="1" x14ac:dyDescent="0.25">
      <c r="I5652" s="25"/>
      <c r="J5652" s="25"/>
      <c r="K5652" s="25"/>
      <c r="L5652" s="25"/>
      <c r="M5652" s="25"/>
      <c r="N5652" s="25"/>
      <c r="O5652" s="25"/>
    </row>
    <row r="5653" spans="9:15" s="167" customFormat="1" ht="15" customHeight="1" x14ac:dyDescent="0.25">
      <c r="I5653" s="25"/>
      <c r="J5653" s="25"/>
      <c r="K5653" s="25"/>
      <c r="L5653" s="25"/>
      <c r="M5653" s="25"/>
      <c r="N5653" s="25"/>
      <c r="O5653" s="25"/>
    </row>
    <row r="5654" spans="9:15" s="167" customFormat="1" ht="15" customHeight="1" x14ac:dyDescent="0.25">
      <c r="I5654" s="25"/>
      <c r="J5654" s="25"/>
      <c r="K5654" s="25"/>
      <c r="L5654" s="25"/>
      <c r="M5654" s="25"/>
      <c r="N5654" s="25"/>
      <c r="O5654" s="25"/>
    </row>
    <row r="5655" spans="9:15" s="167" customFormat="1" ht="15" customHeight="1" x14ac:dyDescent="0.25">
      <c r="I5655" s="25"/>
      <c r="J5655" s="25"/>
      <c r="K5655" s="25"/>
      <c r="L5655" s="25"/>
      <c r="M5655" s="25"/>
      <c r="N5655" s="25"/>
      <c r="O5655" s="25"/>
    </row>
    <row r="5656" spans="9:15" s="167" customFormat="1" ht="15" customHeight="1" x14ac:dyDescent="0.25">
      <c r="I5656" s="25"/>
      <c r="J5656" s="25"/>
      <c r="K5656" s="25"/>
      <c r="L5656" s="25"/>
      <c r="M5656" s="25"/>
      <c r="N5656" s="25"/>
      <c r="O5656" s="25"/>
    </row>
    <row r="5657" spans="9:15" s="167" customFormat="1" ht="15" customHeight="1" x14ac:dyDescent="0.25">
      <c r="I5657" s="25"/>
      <c r="J5657" s="25"/>
      <c r="K5657" s="25"/>
      <c r="L5657" s="25"/>
      <c r="M5657" s="25"/>
      <c r="N5657" s="25"/>
      <c r="O5657" s="25"/>
    </row>
    <row r="5658" spans="9:15" s="167" customFormat="1" ht="15" customHeight="1" x14ac:dyDescent="0.25">
      <c r="I5658" s="25"/>
      <c r="J5658" s="25"/>
      <c r="K5658" s="25"/>
      <c r="L5658" s="25"/>
      <c r="M5658" s="25"/>
      <c r="N5658" s="25"/>
      <c r="O5658" s="25"/>
    </row>
    <row r="5659" spans="9:15" s="167" customFormat="1" ht="15" customHeight="1" x14ac:dyDescent="0.25">
      <c r="I5659" s="25"/>
      <c r="J5659" s="25"/>
      <c r="K5659" s="25"/>
      <c r="L5659" s="25"/>
      <c r="M5659" s="25"/>
      <c r="N5659" s="25"/>
      <c r="O5659" s="25"/>
    </row>
    <row r="5660" spans="9:15" s="167" customFormat="1" ht="15" customHeight="1" x14ac:dyDescent="0.25">
      <c r="I5660" s="25"/>
      <c r="J5660" s="25"/>
      <c r="K5660" s="25"/>
      <c r="L5660" s="25"/>
      <c r="M5660" s="25"/>
      <c r="N5660" s="25"/>
      <c r="O5660" s="25"/>
    </row>
    <row r="5661" spans="9:15" s="167" customFormat="1" ht="15" customHeight="1" x14ac:dyDescent="0.25">
      <c r="I5661" s="25"/>
      <c r="J5661" s="25"/>
      <c r="K5661" s="25"/>
      <c r="L5661" s="25"/>
      <c r="M5661" s="25"/>
      <c r="N5661" s="25"/>
      <c r="O5661" s="25"/>
    </row>
    <row r="5662" spans="9:15" s="167" customFormat="1" ht="15" customHeight="1" x14ac:dyDescent="0.25">
      <c r="I5662" s="25"/>
      <c r="J5662" s="25"/>
      <c r="K5662" s="25"/>
      <c r="L5662" s="25"/>
      <c r="M5662" s="25"/>
      <c r="N5662" s="25"/>
      <c r="O5662" s="25"/>
    </row>
    <row r="5663" spans="9:15" s="167" customFormat="1" ht="15" customHeight="1" x14ac:dyDescent="0.25">
      <c r="I5663" s="25"/>
      <c r="J5663" s="25"/>
      <c r="K5663" s="25"/>
      <c r="L5663" s="25"/>
      <c r="M5663" s="25"/>
      <c r="N5663" s="25"/>
      <c r="O5663" s="25"/>
    </row>
    <row r="5664" spans="9:15" s="167" customFormat="1" ht="15" customHeight="1" x14ac:dyDescent="0.25">
      <c r="I5664" s="25"/>
      <c r="J5664" s="25"/>
      <c r="K5664" s="25"/>
      <c r="L5664" s="25"/>
      <c r="M5664" s="25"/>
      <c r="N5664" s="25"/>
      <c r="O5664" s="25"/>
    </row>
    <row r="5665" spans="9:15" s="167" customFormat="1" ht="15" customHeight="1" x14ac:dyDescent="0.25">
      <c r="I5665" s="25"/>
      <c r="J5665" s="25"/>
      <c r="K5665" s="25"/>
      <c r="L5665" s="25"/>
      <c r="M5665" s="25"/>
      <c r="N5665" s="25"/>
      <c r="O5665" s="25"/>
    </row>
    <row r="5666" spans="9:15" s="167" customFormat="1" ht="15" customHeight="1" x14ac:dyDescent="0.25">
      <c r="I5666" s="25"/>
      <c r="J5666" s="25"/>
      <c r="K5666" s="25"/>
      <c r="L5666" s="25"/>
      <c r="M5666" s="25"/>
      <c r="N5666" s="25"/>
      <c r="O5666" s="25"/>
    </row>
    <row r="5667" spans="9:15" s="167" customFormat="1" ht="15" customHeight="1" x14ac:dyDescent="0.25">
      <c r="I5667" s="25"/>
      <c r="J5667" s="25"/>
      <c r="K5667" s="25"/>
      <c r="L5667" s="25"/>
      <c r="M5667" s="25"/>
      <c r="N5667" s="25"/>
      <c r="O5667" s="25"/>
    </row>
    <row r="5668" spans="9:15" s="167" customFormat="1" ht="15" customHeight="1" x14ac:dyDescent="0.25">
      <c r="I5668" s="25"/>
      <c r="J5668" s="25"/>
      <c r="K5668" s="25"/>
      <c r="L5668" s="25"/>
      <c r="M5668" s="25"/>
      <c r="N5668" s="25"/>
      <c r="O5668" s="25"/>
    </row>
    <row r="5669" spans="9:15" s="167" customFormat="1" ht="15" customHeight="1" x14ac:dyDescent="0.25">
      <c r="I5669" s="25"/>
      <c r="J5669" s="25"/>
      <c r="K5669" s="25"/>
      <c r="L5669" s="25"/>
      <c r="M5669" s="25"/>
      <c r="N5669" s="25"/>
      <c r="O5669" s="25"/>
    </row>
    <row r="5670" spans="9:15" s="167" customFormat="1" ht="15" customHeight="1" x14ac:dyDescent="0.25">
      <c r="I5670" s="25"/>
      <c r="J5670" s="25"/>
      <c r="K5670" s="25"/>
      <c r="L5670" s="25"/>
      <c r="M5670" s="25"/>
      <c r="N5670" s="25"/>
      <c r="O5670" s="25"/>
    </row>
    <row r="5671" spans="9:15" s="167" customFormat="1" ht="15" customHeight="1" x14ac:dyDescent="0.25">
      <c r="I5671" s="25"/>
      <c r="J5671" s="25"/>
      <c r="K5671" s="25"/>
      <c r="L5671" s="25"/>
      <c r="M5671" s="25"/>
      <c r="N5671" s="25"/>
      <c r="O5671" s="25"/>
    </row>
    <row r="5672" spans="9:15" s="167" customFormat="1" ht="15" customHeight="1" x14ac:dyDescent="0.25">
      <c r="I5672" s="25"/>
      <c r="J5672" s="25"/>
      <c r="K5672" s="25"/>
      <c r="L5672" s="25"/>
      <c r="M5672" s="25"/>
      <c r="N5672" s="25"/>
      <c r="O5672" s="25"/>
    </row>
    <row r="5673" spans="9:15" s="167" customFormat="1" ht="15" customHeight="1" x14ac:dyDescent="0.25">
      <c r="I5673" s="25"/>
      <c r="J5673" s="25"/>
      <c r="K5673" s="25"/>
      <c r="L5673" s="25"/>
      <c r="M5673" s="25"/>
      <c r="N5673" s="25"/>
      <c r="O5673" s="25"/>
    </row>
    <row r="5674" spans="9:15" s="167" customFormat="1" ht="15" customHeight="1" x14ac:dyDescent="0.25">
      <c r="I5674" s="25"/>
      <c r="J5674" s="25"/>
      <c r="K5674" s="25"/>
      <c r="L5674" s="25"/>
      <c r="M5674" s="25"/>
      <c r="N5674" s="25"/>
      <c r="O5674" s="25"/>
    </row>
    <row r="5675" spans="9:15" s="167" customFormat="1" ht="15" customHeight="1" x14ac:dyDescent="0.25">
      <c r="I5675" s="25"/>
      <c r="J5675" s="25"/>
      <c r="K5675" s="25"/>
      <c r="L5675" s="25"/>
      <c r="M5675" s="25"/>
      <c r="N5675" s="25"/>
      <c r="O5675" s="25"/>
    </row>
    <row r="5676" spans="9:15" s="167" customFormat="1" ht="15" customHeight="1" x14ac:dyDescent="0.25">
      <c r="I5676" s="25"/>
      <c r="J5676" s="25"/>
      <c r="K5676" s="25"/>
      <c r="L5676" s="25"/>
      <c r="M5676" s="25"/>
      <c r="N5676" s="25"/>
      <c r="O5676" s="25"/>
    </row>
    <row r="5677" spans="9:15" s="167" customFormat="1" ht="15" customHeight="1" x14ac:dyDescent="0.25">
      <c r="I5677" s="25"/>
      <c r="J5677" s="25"/>
      <c r="K5677" s="25"/>
      <c r="L5677" s="25"/>
      <c r="M5677" s="25"/>
      <c r="N5677" s="25"/>
      <c r="O5677" s="25"/>
    </row>
    <row r="5678" spans="9:15" s="167" customFormat="1" ht="15" customHeight="1" x14ac:dyDescent="0.25">
      <c r="I5678" s="25"/>
      <c r="J5678" s="25"/>
      <c r="K5678" s="25"/>
      <c r="L5678" s="25"/>
      <c r="M5678" s="25"/>
      <c r="N5678" s="25"/>
      <c r="O5678" s="25"/>
    </row>
    <row r="5679" spans="9:15" s="167" customFormat="1" ht="15" customHeight="1" x14ac:dyDescent="0.25">
      <c r="I5679" s="25"/>
      <c r="J5679" s="25"/>
      <c r="K5679" s="25"/>
      <c r="L5679" s="25"/>
      <c r="M5679" s="25"/>
      <c r="N5679" s="25"/>
      <c r="O5679" s="25"/>
    </row>
    <row r="5680" spans="9:15" s="167" customFormat="1" ht="15" customHeight="1" x14ac:dyDescent="0.25">
      <c r="I5680" s="25"/>
      <c r="J5680" s="25"/>
      <c r="K5680" s="25"/>
      <c r="L5680" s="25"/>
      <c r="M5680" s="25"/>
      <c r="N5680" s="25"/>
      <c r="O5680" s="25"/>
    </row>
    <row r="5681" spans="9:15" s="167" customFormat="1" ht="15" customHeight="1" x14ac:dyDescent="0.25">
      <c r="I5681" s="25"/>
      <c r="J5681" s="25"/>
      <c r="K5681" s="25"/>
      <c r="L5681" s="25"/>
      <c r="M5681" s="25"/>
      <c r="N5681" s="25"/>
      <c r="O5681" s="25"/>
    </row>
    <row r="5682" spans="9:15" s="167" customFormat="1" ht="15" customHeight="1" x14ac:dyDescent="0.25">
      <c r="I5682" s="25"/>
      <c r="J5682" s="25"/>
      <c r="K5682" s="25"/>
      <c r="L5682" s="25"/>
      <c r="M5682" s="25"/>
      <c r="N5682" s="25"/>
      <c r="O5682" s="25"/>
    </row>
    <row r="5683" spans="9:15" s="167" customFormat="1" ht="15" customHeight="1" x14ac:dyDescent="0.25">
      <c r="I5683" s="25"/>
      <c r="J5683" s="25"/>
      <c r="K5683" s="25"/>
      <c r="L5683" s="25"/>
      <c r="M5683" s="25"/>
      <c r="N5683" s="25"/>
      <c r="O5683" s="25"/>
    </row>
    <row r="5684" spans="9:15" s="167" customFormat="1" ht="15" customHeight="1" x14ac:dyDescent="0.25">
      <c r="I5684" s="25"/>
      <c r="J5684" s="25"/>
      <c r="K5684" s="25"/>
      <c r="L5684" s="25"/>
      <c r="M5684" s="25"/>
      <c r="N5684" s="25"/>
      <c r="O5684" s="25"/>
    </row>
    <row r="5685" spans="9:15" s="167" customFormat="1" ht="15" customHeight="1" x14ac:dyDescent="0.25">
      <c r="I5685" s="25"/>
      <c r="J5685" s="25"/>
      <c r="K5685" s="25"/>
      <c r="L5685" s="25"/>
      <c r="M5685" s="25"/>
      <c r="N5685" s="25"/>
      <c r="O5685" s="25"/>
    </row>
    <row r="5686" spans="9:15" s="167" customFormat="1" ht="15" customHeight="1" x14ac:dyDescent="0.25">
      <c r="I5686" s="25"/>
      <c r="J5686" s="25"/>
      <c r="K5686" s="25"/>
      <c r="L5686" s="25"/>
      <c r="M5686" s="25"/>
      <c r="N5686" s="25"/>
      <c r="O5686" s="25"/>
    </row>
    <row r="5687" spans="9:15" s="167" customFormat="1" ht="15" customHeight="1" x14ac:dyDescent="0.25">
      <c r="I5687" s="25"/>
      <c r="J5687" s="25"/>
      <c r="K5687" s="25"/>
      <c r="L5687" s="25"/>
      <c r="M5687" s="25"/>
      <c r="N5687" s="25"/>
      <c r="O5687" s="25"/>
    </row>
    <row r="5688" spans="9:15" s="167" customFormat="1" ht="15" customHeight="1" x14ac:dyDescent="0.25">
      <c r="I5688" s="25"/>
      <c r="J5688" s="25"/>
      <c r="K5688" s="25"/>
      <c r="L5688" s="25"/>
      <c r="M5688" s="25"/>
      <c r="N5688" s="25"/>
      <c r="O5688" s="25"/>
    </row>
    <row r="5689" spans="9:15" s="167" customFormat="1" ht="15" customHeight="1" x14ac:dyDescent="0.25">
      <c r="I5689" s="25"/>
      <c r="J5689" s="25"/>
      <c r="K5689" s="25"/>
      <c r="L5689" s="25"/>
      <c r="M5689" s="25"/>
      <c r="N5689" s="25"/>
      <c r="O5689" s="25"/>
    </row>
    <row r="5690" spans="9:15" s="167" customFormat="1" ht="15" customHeight="1" x14ac:dyDescent="0.25">
      <c r="I5690" s="25"/>
      <c r="J5690" s="25"/>
      <c r="K5690" s="25"/>
      <c r="L5690" s="25"/>
      <c r="M5690" s="25"/>
      <c r="N5690" s="25"/>
      <c r="O5690" s="25"/>
    </row>
    <row r="5691" spans="9:15" s="167" customFormat="1" ht="15" customHeight="1" x14ac:dyDescent="0.25">
      <c r="I5691" s="25"/>
      <c r="J5691" s="25"/>
      <c r="K5691" s="25"/>
      <c r="L5691" s="25"/>
      <c r="M5691" s="25"/>
      <c r="N5691" s="25"/>
      <c r="O5691" s="25"/>
    </row>
    <row r="5692" spans="9:15" s="167" customFormat="1" ht="15" customHeight="1" x14ac:dyDescent="0.25">
      <c r="I5692" s="25"/>
      <c r="J5692" s="25"/>
      <c r="K5692" s="25"/>
      <c r="L5692" s="25"/>
      <c r="M5692" s="25"/>
      <c r="N5692" s="25"/>
      <c r="O5692" s="25"/>
    </row>
    <row r="5693" spans="9:15" s="167" customFormat="1" ht="15" customHeight="1" x14ac:dyDescent="0.25">
      <c r="I5693" s="25"/>
      <c r="J5693" s="25"/>
      <c r="K5693" s="25"/>
      <c r="L5693" s="25"/>
      <c r="M5693" s="25"/>
      <c r="N5693" s="25"/>
      <c r="O5693" s="25"/>
    </row>
    <row r="5694" spans="9:15" s="167" customFormat="1" ht="15" customHeight="1" x14ac:dyDescent="0.25">
      <c r="I5694" s="25"/>
      <c r="J5694" s="25"/>
      <c r="K5694" s="25"/>
      <c r="L5694" s="25"/>
      <c r="M5694" s="25"/>
      <c r="N5694" s="25"/>
      <c r="O5694" s="25"/>
    </row>
    <row r="5695" spans="9:15" s="167" customFormat="1" ht="15" customHeight="1" x14ac:dyDescent="0.25">
      <c r="I5695" s="25"/>
      <c r="J5695" s="25"/>
      <c r="K5695" s="25"/>
      <c r="L5695" s="25"/>
      <c r="M5695" s="25"/>
      <c r="N5695" s="25"/>
      <c r="O5695" s="25"/>
    </row>
    <row r="5696" spans="9:15" s="167" customFormat="1" ht="15" customHeight="1" x14ac:dyDescent="0.25">
      <c r="I5696" s="25"/>
      <c r="J5696" s="25"/>
      <c r="K5696" s="25"/>
      <c r="L5696" s="25"/>
      <c r="M5696" s="25"/>
      <c r="N5696" s="25"/>
      <c r="O5696" s="25"/>
    </row>
    <row r="5697" spans="9:15" s="167" customFormat="1" ht="15" customHeight="1" x14ac:dyDescent="0.25">
      <c r="I5697" s="25"/>
      <c r="J5697" s="25"/>
      <c r="K5697" s="25"/>
      <c r="L5697" s="25"/>
      <c r="M5697" s="25"/>
      <c r="N5697" s="25"/>
      <c r="O5697" s="25"/>
    </row>
    <row r="5698" spans="9:15" s="167" customFormat="1" ht="15" customHeight="1" x14ac:dyDescent="0.25">
      <c r="I5698" s="25"/>
      <c r="J5698" s="25"/>
      <c r="K5698" s="25"/>
      <c r="L5698" s="25"/>
      <c r="M5698" s="25"/>
      <c r="N5698" s="25"/>
      <c r="O5698" s="25"/>
    </row>
    <row r="5699" spans="9:15" s="167" customFormat="1" ht="15" customHeight="1" x14ac:dyDescent="0.25">
      <c r="I5699" s="25"/>
      <c r="J5699" s="25"/>
      <c r="K5699" s="25"/>
      <c r="L5699" s="25"/>
      <c r="M5699" s="25"/>
      <c r="N5699" s="25"/>
      <c r="O5699" s="25"/>
    </row>
    <row r="5700" spans="9:15" s="167" customFormat="1" ht="15" customHeight="1" x14ac:dyDescent="0.25">
      <c r="I5700" s="25"/>
      <c r="J5700" s="25"/>
      <c r="K5700" s="25"/>
      <c r="L5700" s="25"/>
      <c r="M5700" s="25"/>
      <c r="N5700" s="25"/>
      <c r="O5700" s="25"/>
    </row>
    <row r="5701" spans="9:15" s="167" customFormat="1" ht="15" customHeight="1" x14ac:dyDescent="0.25">
      <c r="I5701" s="25"/>
      <c r="J5701" s="25"/>
      <c r="K5701" s="25"/>
      <c r="L5701" s="25"/>
      <c r="M5701" s="25"/>
      <c r="N5701" s="25"/>
      <c r="O5701" s="25"/>
    </row>
    <row r="5702" spans="9:15" s="167" customFormat="1" ht="15" customHeight="1" x14ac:dyDescent="0.25">
      <c r="I5702" s="25"/>
      <c r="J5702" s="25"/>
      <c r="K5702" s="25"/>
      <c r="L5702" s="25"/>
      <c r="M5702" s="25"/>
      <c r="N5702" s="25"/>
      <c r="O5702" s="25"/>
    </row>
    <row r="5703" spans="9:15" s="167" customFormat="1" ht="15" customHeight="1" x14ac:dyDescent="0.25">
      <c r="I5703" s="25"/>
      <c r="J5703" s="25"/>
      <c r="K5703" s="25"/>
      <c r="L5703" s="25"/>
      <c r="M5703" s="25"/>
      <c r="N5703" s="25"/>
      <c r="O5703" s="25"/>
    </row>
    <row r="5704" spans="9:15" s="167" customFormat="1" ht="15" customHeight="1" x14ac:dyDescent="0.25">
      <c r="I5704" s="25"/>
      <c r="J5704" s="25"/>
      <c r="K5704" s="25"/>
      <c r="L5704" s="25"/>
      <c r="M5704" s="25"/>
      <c r="N5704" s="25"/>
      <c r="O5704" s="25"/>
    </row>
    <row r="5705" spans="9:15" s="167" customFormat="1" ht="15" customHeight="1" x14ac:dyDescent="0.25">
      <c r="I5705" s="25"/>
      <c r="J5705" s="25"/>
      <c r="K5705" s="25"/>
      <c r="L5705" s="25"/>
      <c r="M5705" s="25"/>
      <c r="N5705" s="25"/>
      <c r="O5705" s="25"/>
    </row>
    <row r="5706" spans="9:15" s="167" customFormat="1" ht="15" customHeight="1" x14ac:dyDescent="0.25">
      <c r="I5706" s="25"/>
      <c r="J5706" s="25"/>
      <c r="K5706" s="25"/>
      <c r="L5706" s="25"/>
      <c r="M5706" s="25"/>
      <c r="N5706" s="25"/>
      <c r="O5706" s="25"/>
    </row>
    <row r="5707" spans="9:15" s="167" customFormat="1" ht="15" customHeight="1" x14ac:dyDescent="0.25">
      <c r="I5707" s="25"/>
      <c r="J5707" s="25"/>
      <c r="K5707" s="25"/>
      <c r="L5707" s="25"/>
      <c r="M5707" s="25"/>
      <c r="N5707" s="25"/>
      <c r="O5707" s="25"/>
    </row>
    <row r="5708" spans="9:15" s="167" customFormat="1" ht="15" customHeight="1" x14ac:dyDescent="0.25">
      <c r="I5708" s="25"/>
      <c r="J5708" s="25"/>
      <c r="K5708" s="25"/>
      <c r="L5708" s="25"/>
      <c r="M5708" s="25"/>
      <c r="N5708" s="25"/>
      <c r="O5708" s="25"/>
    </row>
    <row r="5709" spans="9:15" s="167" customFormat="1" ht="15" customHeight="1" x14ac:dyDescent="0.25">
      <c r="I5709" s="25"/>
      <c r="J5709" s="25"/>
      <c r="K5709" s="25"/>
      <c r="L5709" s="25"/>
      <c r="M5709" s="25"/>
      <c r="N5709" s="25"/>
      <c r="O5709" s="25"/>
    </row>
    <row r="5710" spans="9:15" s="167" customFormat="1" ht="15" customHeight="1" x14ac:dyDescent="0.25">
      <c r="I5710" s="25"/>
      <c r="J5710" s="25"/>
      <c r="K5710" s="25"/>
      <c r="L5710" s="25"/>
      <c r="M5710" s="25"/>
      <c r="N5710" s="25"/>
      <c r="O5710" s="25"/>
    </row>
    <row r="5711" spans="9:15" s="167" customFormat="1" ht="15" customHeight="1" x14ac:dyDescent="0.25">
      <c r="I5711" s="25"/>
      <c r="J5711" s="25"/>
      <c r="K5711" s="25"/>
      <c r="L5711" s="25"/>
      <c r="M5711" s="25"/>
      <c r="N5711" s="25"/>
      <c r="O5711" s="25"/>
    </row>
    <row r="5712" spans="9:15" s="167" customFormat="1" ht="15" customHeight="1" x14ac:dyDescent="0.25">
      <c r="I5712" s="25"/>
      <c r="J5712" s="25"/>
      <c r="K5712" s="25"/>
      <c r="L5712" s="25"/>
      <c r="M5712" s="25"/>
      <c r="N5712" s="25"/>
      <c r="O5712" s="25"/>
    </row>
    <row r="5713" spans="9:15" s="167" customFormat="1" ht="15" customHeight="1" x14ac:dyDescent="0.25">
      <c r="I5713" s="25"/>
      <c r="J5713" s="25"/>
      <c r="K5713" s="25"/>
      <c r="L5713" s="25"/>
      <c r="M5713" s="25"/>
      <c r="N5713" s="25"/>
      <c r="O5713" s="25"/>
    </row>
    <row r="5714" spans="9:15" s="167" customFormat="1" ht="15" customHeight="1" x14ac:dyDescent="0.25">
      <c r="I5714" s="25"/>
      <c r="J5714" s="25"/>
      <c r="K5714" s="25"/>
      <c r="L5714" s="25"/>
      <c r="M5714" s="25"/>
      <c r="N5714" s="25"/>
      <c r="O5714" s="25"/>
    </row>
    <row r="5715" spans="9:15" s="167" customFormat="1" ht="15" customHeight="1" x14ac:dyDescent="0.25">
      <c r="I5715" s="25"/>
      <c r="J5715" s="25"/>
      <c r="K5715" s="25"/>
      <c r="L5715" s="25"/>
      <c r="M5715" s="25"/>
      <c r="N5715" s="25"/>
      <c r="O5715" s="25"/>
    </row>
    <row r="5716" spans="9:15" s="167" customFormat="1" ht="15" customHeight="1" x14ac:dyDescent="0.25">
      <c r="I5716" s="25"/>
      <c r="J5716" s="25"/>
      <c r="K5716" s="25"/>
      <c r="L5716" s="25"/>
      <c r="M5716" s="25"/>
      <c r="N5716" s="25"/>
      <c r="O5716" s="25"/>
    </row>
    <row r="5717" spans="9:15" s="167" customFormat="1" ht="15" customHeight="1" x14ac:dyDescent="0.25">
      <c r="I5717" s="25"/>
      <c r="J5717" s="25"/>
      <c r="K5717" s="25"/>
      <c r="L5717" s="25"/>
      <c r="M5717" s="25"/>
      <c r="N5717" s="25"/>
      <c r="O5717" s="25"/>
    </row>
    <row r="5718" spans="9:15" s="167" customFormat="1" ht="15" customHeight="1" x14ac:dyDescent="0.25">
      <c r="I5718" s="25"/>
      <c r="J5718" s="25"/>
      <c r="K5718" s="25"/>
      <c r="L5718" s="25"/>
      <c r="M5718" s="25"/>
      <c r="N5718" s="25"/>
      <c r="O5718" s="25"/>
    </row>
    <row r="5719" spans="9:15" s="167" customFormat="1" ht="15" customHeight="1" x14ac:dyDescent="0.25">
      <c r="I5719" s="25"/>
      <c r="J5719" s="25"/>
      <c r="K5719" s="25"/>
      <c r="L5719" s="25"/>
      <c r="M5719" s="25"/>
      <c r="N5719" s="25"/>
      <c r="O5719" s="25"/>
    </row>
    <row r="5720" spans="9:15" s="167" customFormat="1" ht="15" customHeight="1" x14ac:dyDescent="0.25">
      <c r="I5720" s="25"/>
      <c r="J5720" s="25"/>
      <c r="K5720" s="25"/>
      <c r="L5720" s="25"/>
      <c r="M5720" s="25"/>
      <c r="N5720" s="25"/>
      <c r="O5720" s="25"/>
    </row>
    <row r="5721" spans="9:15" s="167" customFormat="1" ht="15" customHeight="1" x14ac:dyDescent="0.25">
      <c r="I5721" s="25"/>
      <c r="J5721" s="25"/>
      <c r="K5721" s="25"/>
      <c r="L5721" s="25"/>
      <c r="M5721" s="25"/>
      <c r="N5721" s="25"/>
      <c r="O5721" s="25"/>
    </row>
    <row r="5722" spans="9:15" s="167" customFormat="1" ht="15" customHeight="1" x14ac:dyDescent="0.25">
      <c r="I5722" s="25"/>
      <c r="J5722" s="25"/>
      <c r="K5722" s="25"/>
      <c r="L5722" s="25"/>
      <c r="M5722" s="25"/>
      <c r="N5722" s="25"/>
      <c r="O5722" s="25"/>
    </row>
    <row r="5723" spans="9:15" s="167" customFormat="1" ht="15" customHeight="1" x14ac:dyDescent="0.25">
      <c r="I5723" s="25"/>
      <c r="J5723" s="25"/>
      <c r="K5723" s="25"/>
      <c r="L5723" s="25"/>
      <c r="M5723" s="25"/>
      <c r="N5723" s="25"/>
      <c r="O5723" s="25"/>
    </row>
    <row r="5724" spans="9:15" s="167" customFormat="1" ht="15" customHeight="1" x14ac:dyDescent="0.25">
      <c r="I5724" s="25"/>
      <c r="J5724" s="25"/>
      <c r="K5724" s="25"/>
      <c r="L5724" s="25"/>
      <c r="M5724" s="25"/>
      <c r="N5724" s="25"/>
      <c r="O5724" s="25"/>
    </row>
    <row r="5725" spans="9:15" s="167" customFormat="1" ht="15" customHeight="1" x14ac:dyDescent="0.25">
      <c r="I5725" s="25"/>
      <c r="J5725" s="25"/>
      <c r="K5725" s="25"/>
      <c r="L5725" s="25"/>
      <c r="M5725" s="25"/>
      <c r="N5725" s="25"/>
      <c r="O5725" s="25"/>
    </row>
    <row r="5726" spans="9:15" s="167" customFormat="1" ht="15" customHeight="1" x14ac:dyDescent="0.25">
      <c r="I5726" s="25"/>
      <c r="J5726" s="25"/>
      <c r="K5726" s="25"/>
      <c r="L5726" s="25"/>
      <c r="M5726" s="25"/>
      <c r="N5726" s="25"/>
      <c r="O5726" s="25"/>
    </row>
    <row r="5727" spans="9:15" s="167" customFormat="1" ht="15" customHeight="1" x14ac:dyDescent="0.25">
      <c r="I5727" s="25"/>
      <c r="J5727" s="25"/>
      <c r="K5727" s="25"/>
      <c r="L5727" s="25"/>
      <c r="M5727" s="25"/>
      <c r="N5727" s="25"/>
      <c r="O5727" s="25"/>
    </row>
    <row r="5728" spans="9:15" s="167" customFormat="1" ht="15" customHeight="1" x14ac:dyDescent="0.25">
      <c r="I5728" s="25"/>
      <c r="J5728" s="25"/>
      <c r="K5728" s="25"/>
      <c r="L5728" s="25"/>
      <c r="M5728" s="25"/>
      <c r="N5728" s="25"/>
      <c r="O5728" s="25"/>
    </row>
    <row r="5729" spans="9:15" s="167" customFormat="1" ht="15" customHeight="1" x14ac:dyDescent="0.25">
      <c r="I5729" s="25"/>
      <c r="J5729" s="25"/>
      <c r="K5729" s="25"/>
      <c r="L5729" s="25"/>
      <c r="M5729" s="25"/>
      <c r="N5729" s="25"/>
      <c r="O5729" s="25"/>
    </row>
    <row r="5730" spans="9:15" s="167" customFormat="1" ht="15" customHeight="1" x14ac:dyDescent="0.25">
      <c r="I5730" s="25"/>
      <c r="J5730" s="25"/>
      <c r="K5730" s="25"/>
      <c r="L5730" s="25"/>
      <c r="M5730" s="25"/>
      <c r="N5730" s="25"/>
      <c r="O5730" s="25"/>
    </row>
    <row r="5731" spans="9:15" s="167" customFormat="1" ht="15" customHeight="1" x14ac:dyDescent="0.25">
      <c r="I5731" s="25"/>
      <c r="J5731" s="25"/>
      <c r="K5731" s="25"/>
      <c r="L5731" s="25"/>
      <c r="M5731" s="25"/>
      <c r="N5731" s="25"/>
      <c r="O5731" s="25"/>
    </row>
    <row r="5732" spans="9:15" s="167" customFormat="1" ht="15" customHeight="1" x14ac:dyDescent="0.25">
      <c r="I5732" s="25"/>
      <c r="J5732" s="25"/>
      <c r="K5732" s="25"/>
      <c r="L5732" s="25"/>
      <c r="M5732" s="25"/>
      <c r="N5732" s="25"/>
      <c r="O5732" s="25"/>
    </row>
    <row r="5733" spans="9:15" s="167" customFormat="1" ht="15" customHeight="1" x14ac:dyDescent="0.25">
      <c r="I5733" s="25"/>
      <c r="J5733" s="25"/>
      <c r="K5733" s="25"/>
      <c r="L5733" s="25"/>
      <c r="M5733" s="25"/>
      <c r="N5733" s="25"/>
      <c r="O5733" s="25"/>
    </row>
    <row r="5734" spans="9:15" s="167" customFormat="1" ht="15" customHeight="1" x14ac:dyDescent="0.25">
      <c r="I5734" s="25"/>
      <c r="J5734" s="25"/>
      <c r="K5734" s="25"/>
      <c r="L5734" s="25"/>
      <c r="M5734" s="25"/>
      <c r="N5734" s="25"/>
      <c r="O5734" s="25"/>
    </row>
    <row r="5735" spans="9:15" s="167" customFormat="1" ht="15" customHeight="1" x14ac:dyDescent="0.25">
      <c r="I5735" s="25"/>
      <c r="J5735" s="25"/>
      <c r="K5735" s="25"/>
      <c r="L5735" s="25"/>
      <c r="M5735" s="25"/>
      <c r="N5735" s="25"/>
      <c r="O5735" s="25"/>
    </row>
    <row r="5736" spans="9:15" s="167" customFormat="1" ht="15" customHeight="1" x14ac:dyDescent="0.25">
      <c r="I5736" s="25"/>
      <c r="J5736" s="25"/>
      <c r="K5736" s="25"/>
      <c r="L5736" s="25"/>
      <c r="M5736" s="25"/>
      <c r="N5736" s="25"/>
      <c r="O5736" s="25"/>
    </row>
    <row r="5737" spans="9:15" s="167" customFormat="1" ht="15" customHeight="1" x14ac:dyDescent="0.25">
      <c r="I5737" s="25"/>
      <c r="J5737" s="25"/>
      <c r="K5737" s="25"/>
      <c r="L5737" s="25"/>
      <c r="M5737" s="25"/>
      <c r="N5737" s="25"/>
      <c r="O5737" s="25"/>
    </row>
    <row r="5738" spans="9:15" s="167" customFormat="1" ht="15" customHeight="1" x14ac:dyDescent="0.25">
      <c r="I5738" s="25"/>
      <c r="J5738" s="25"/>
      <c r="K5738" s="25"/>
      <c r="L5738" s="25"/>
      <c r="M5738" s="25"/>
      <c r="N5738" s="25"/>
      <c r="O5738" s="25"/>
    </row>
    <row r="5739" spans="9:15" s="167" customFormat="1" ht="15" customHeight="1" x14ac:dyDescent="0.25">
      <c r="I5739" s="25"/>
      <c r="J5739" s="25"/>
      <c r="K5739" s="25"/>
      <c r="L5739" s="25"/>
      <c r="M5739" s="25"/>
      <c r="N5739" s="25"/>
      <c r="O5739" s="25"/>
    </row>
    <row r="5740" spans="9:15" s="167" customFormat="1" ht="15" customHeight="1" x14ac:dyDescent="0.25">
      <c r="I5740" s="25"/>
      <c r="J5740" s="25"/>
      <c r="K5740" s="25"/>
      <c r="L5740" s="25"/>
      <c r="M5740" s="25"/>
      <c r="N5740" s="25"/>
      <c r="O5740" s="25"/>
    </row>
    <row r="5741" spans="9:15" s="167" customFormat="1" ht="15" customHeight="1" x14ac:dyDescent="0.25">
      <c r="I5741" s="25"/>
      <c r="J5741" s="25"/>
      <c r="K5741" s="25"/>
      <c r="L5741" s="25"/>
      <c r="M5741" s="25"/>
      <c r="N5741" s="25"/>
      <c r="O5741" s="25"/>
    </row>
    <row r="5742" spans="9:15" s="167" customFormat="1" ht="15" customHeight="1" x14ac:dyDescent="0.25">
      <c r="I5742" s="25"/>
      <c r="J5742" s="25"/>
      <c r="K5742" s="25"/>
      <c r="L5742" s="25"/>
      <c r="M5742" s="25"/>
      <c r="N5742" s="25"/>
      <c r="O5742" s="25"/>
    </row>
    <row r="5743" spans="9:15" s="167" customFormat="1" ht="15" customHeight="1" x14ac:dyDescent="0.25">
      <c r="I5743" s="25"/>
      <c r="J5743" s="25"/>
      <c r="K5743" s="25"/>
      <c r="L5743" s="25"/>
      <c r="M5743" s="25"/>
      <c r="N5743" s="25"/>
      <c r="O5743" s="25"/>
    </row>
    <row r="5744" spans="9:15" s="167" customFormat="1" ht="15" customHeight="1" x14ac:dyDescent="0.25">
      <c r="I5744" s="25"/>
      <c r="J5744" s="25"/>
      <c r="K5744" s="25"/>
      <c r="L5744" s="25"/>
      <c r="M5744" s="25"/>
      <c r="N5744" s="25"/>
      <c r="O5744" s="25"/>
    </row>
    <row r="5745" spans="9:15" s="167" customFormat="1" ht="15" customHeight="1" x14ac:dyDescent="0.25">
      <c r="I5745" s="25"/>
      <c r="J5745" s="25"/>
      <c r="K5745" s="25"/>
      <c r="L5745" s="25"/>
      <c r="M5745" s="25"/>
      <c r="N5745" s="25"/>
      <c r="O5745" s="25"/>
    </row>
    <row r="5746" spans="9:15" s="167" customFormat="1" ht="15" customHeight="1" x14ac:dyDescent="0.25">
      <c r="I5746" s="25"/>
      <c r="J5746" s="25"/>
      <c r="K5746" s="25"/>
      <c r="L5746" s="25"/>
      <c r="M5746" s="25"/>
      <c r="N5746" s="25"/>
      <c r="O5746" s="25"/>
    </row>
    <row r="5747" spans="9:15" s="167" customFormat="1" ht="15" customHeight="1" x14ac:dyDescent="0.25">
      <c r="I5747" s="25"/>
      <c r="J5747" s="25"/>
      <c r="K5747" s="25"/>
      <c r="L5747" s="25"/>
      <c r="M5747" s="25"/>
      <c r="N5747" s="25"/>
      <c r="O5747" s="25"/>
    </row>
    <row r="5748" spans="9:15" s="167" customFormat="1" ht="15" customHeight="1" x14ac:dyDescent="0.25">
      <c r="I5748" s="25"/>
      <c r="J5748" s="25"/>
      <c r="K5748" s="25"/>
      <c r="L5748" s="25"/>
      <c r="M5748" s="25"/>
      <c r="N5748" s="25"/>
      <c r="O5748" s="25"/>
    </row>
    <row r="5749" spans="9:15" s="167" customFormat="1" ht="15" customHeight="1" x14ac:dyDescent="0.25">
      <c r="I5749" s="25"/>
      <c r="J5749" s="25"/>
      <c r="K5749" s="25"/>
      <c r="L5749" s="25"/>
      <c r="M5749" s="25"/>
      <c r="N5749" s="25"/>
      <c r="O5749" s="25"/>
    </row>
    <row r="5750" spans="9:15" s="167" customFormat="1" ht="15" customHeight="1" x14ac:dyDescent="0.25">
      <c r="I5750" s="25"/>
      <c r="J5750" s="25"/>
      <c r="K5750" s="25"/>
      <c r="L5750" s="25"/>
      <c r="M5750" s="25"/>
      <c r="N5750" s="25"/>
      <c r="O5750" s="25"/>
    </row>
    <row r="5751" spans="9:15" s="167" customFormat="1" ht="15" customHeight="1" x14ac:dyDescent="0.25">
      <c r="I5751" s="25"/>
      <c r="J5751" s="25"/>
      <c r="K5751" s="25"/>
      <c r="L5751" s="25"/>
      <c r="M5751" s="25"/>
      <c r="N5751" s="25"/>
      <c r="O5751" s="25"/>
    </row>
    <row r="5752" spans="9:15" s="167" customFormat="1" ht="15" customHeight="1" x14ac:dyDescent="0.25">
      <c r="I5752" s="25"/>
      <c r="J5752" s="25"/>
      <c r="K5752" s="25"/>
      <c r="L5752" s="25"/>
      <c r="M5752" s="25"/>
      <c r="N5752" s="25"/>
      <c r="O5752" s="25"/>
    </row>
    <row r="5753" spans="9:15" s="167" customFormat="1" ht="15" customHeight="1" x14ac:dyDescent="0.25">
      <c r="I5753" s="25"/>
      <c r="J5753" s="25"/>
      <c r="K5753" s="25"/>
      <c r="L5753" s="25"/>
      <c r="M5753" s="25"/>
      <c r="N5753" s="25"/>
      <c r="O5753" s="25"/>
    </row>
    <row r="5754" spans="9:15" s="167" customFormat="1" ht="15" customHeight="1" x14ac:dyDescent="0.25">
      <c r="I5754" s="25"/>
      <c r="J5754" s="25"/>
      <c r="K5754" s="25"/>
      <c r="L5754" s="25"/>
      <c r="M5754" s="25"/>
      <c r="N5754" s="25"/>
      <c r="O5754" s="25"/>
    </row>
    <row r="5755" spans="9:15" s="167" customFormat="1" ht="15" customHeight="1" x14ac:dyDescent="0.25">
      <c r="I5755" s="25"/>
      <c r="J5755" s="25"/>
      <c r="K5755" s="25"/>
      <c r="L5755" s="25"/>
      <c r="M5755" s="25"/>
      <c r="N5755" s="25"/>
      <c r="O5755" s="25"/>
    </row>
    <row r="5756" spans="9:15" s="167" customFormat="1" ht="15" customHeight="1" x14ac:dyDescent="0.25">
      <c r="I5756" s="25"/>
      <c r="J5756" s="25"/>
      <c r="K5756" s="25"/>
      <c r="L5756" s="25"/>
      <c r="M5756" s="25"/>
      <c r="N5756" s="25"/>
      <c r="O5756" s="25"/>
    </row>
    <row r="5757" spans="9:15" s="167" customFormat="1" ht="15" customHeight="1" x14ac:dyDescent="0.25">
      <c r="I5757" s="25"/>
      <c r="J5757" s="25"/>
      <c r="K5757" s="25"/>
      <c r="L5757" s="25"/>
      <c r="M5757" s="25"/>
      <c r="N5757" s="25"/>
      <c r="O5757" s="25"/>
    </row>
    <row r="5758" spans="9:15" s="167" customFormat="1" ht="15" customHeight="1" x14ac:dyDescent="0.25">
      <c r="I5758" s="25"/>
      <c r="J5758" s="25"/>
      <c r="K5758" s="25"/>
      <c r="L5758" s="25"/>
      <c r="M5758" s="25"/>
      <c r="N5758" s="25"/>
      <c r="O5758" s="25"/>
    </row>
    <row r="5759" spans="9:15" s="167" customFormat="1" ht="15" customHeight="1" x14ac:dyDescent="0.25">
      <c r="I5759" s="25"/>
      <c r="J5759" s="25"/>
      <c r="K5759" s="25"/>
      <c r="L5759" s="25"/>
      <c r="M5759" s="25"/>
      <c r="N5759" s="25"/>
      <c r="O5759" s="25"/>
    </row>
    <row r="5760" spans="9:15" s="167" customFormat="1" ht="15" customHeight="1" x14ac:dyDescent="0.25">
      <c r="I5760" s="25"/>
      <c r="J5760" s="25"/>
      <c r="K5760" s="25"/>
      <c r="L5760" s="25"/>
      <c r="M5760" s="25"/>
      <c r="N5760" s="25"/>
      <c r="O5760" s="25"/>
    </row>
    <row r="5761" spans="9:15" s="167" customFormat="1" ht="15" customHeight="1" x14ac:dyDescent="0.25">
      <c r="I5761" s="25"/>
      <c r="J5761" s="25"/>
      <c r="K5761" s="25"/>
      <c r="L5761" s="25"/>
      <c r="M5761" s="25"/>
      <c r="N5761" s="25"/>
      <c r="O5761" s="25"/>
    </row>
    <row r="5762" spans="9:15" s="167" customFormat="1" ht="15" customHeight="1" x14ac:dyDescent="0.25">
      <c r="I5762" s="25"/>
      <c r="J5762" s="25"/>
      <c r="K5762" s="25"/>
      <c r="L5762" s="25"/>
      <c r="M5762" s="25"/>
      <c r="N5762" s="25"/>
      <c r="O5762" s="25"/>
    </row>
    <row r="5763" spans="9:15" s="167" customFormat="1" ht="15" customHeight="1" x14ac:dyDescent="0.25">
      <c r="I5763" s="25"/>
      <c r="J5763" s="25"/>
      <c r="K5763" s="25"/>
      <c r="L5763" s="25"/>
      <c r="M5763" s="25"/>
      <c r="N5763" s="25"/>
      <c r="O5763" s="25"/>
    </row>
    <row r="5764" spans="9:15" s="167" customFormat="1" ht="15" customHeight="1" x14ac:dyDescent="0.25">
      <c r="I5764" s="25"/>
      <c r="J5764" s="25"/>
      <c r="K5764" s="25"/>
      <c r="L5764" s="25"/>
      <c r="M5764" s="25"/>
      <c r="N5764" s="25"/>
      <c r="O5764" s="25"/>
    </row>
    <row r="5765" spans="9:15" s="167" customFormat="1" ht="15" customHeight="1" x14ac:dyDescent="0.25">
      <c r="I5765" s="25"/>
      <c r="J5765" s="25"/>
      <c r="K5765" s="25"/>
      <c r="L5765" s="25"/>
      <c r="M5765" s="25"/>
      <c r="N5765" s="25"/>
      <c r="O5765" s="25"/>
    </row>
    <row r="5766" spans="9:15" s="167" customFormat="1" ht="15" customHeight="1" x14ac:dyDescent="0.25">
      <c r="I5766" s="25"/>
      <c r="J5766" s="25"/>
      <c r="K5766" s="25"/>
      <c r="L5766" s="25"/>
      <c r="M5766" s="25"/>
      <c r="N5766" s="25"/>
      <c r="O5766" s="25"/>
    </row>
    <row r="5767" spans="9:15" s="167" customFormat="1" ht="15" customHeight="1" x14ac:dyDescent="0.25">
      <c r="I5767" s="25"/>
      <c r="J5767" s="25"/>
      <c r="K5767" s="25"/>
      <c r="L5767" s="25"/>
      <c r="M5767" s="25"/>
      <c r="N5767" s="25"/>
      <c r="O5767" s="25"/>
    </row>
    <row r="5768" spans="9:15" s="167" customFormat="1" ht="15" customHeight="1" x14ac:dyDescent="0.25">
      <c r="I5768" s="25"/>
      <c r="J5768" s="25"/>
      <c r="K5768" s="25"/>
      <c r="L5768" s="25"/>
      <c r="M5768" s="25"/>
      <c r="N5768" s="25"/>
      <c r="O5768" s="25"/>
    </row>
    <row r="5769" spans="9:15" s="167" customFormat="1" ht="15" customHeight="1" x14ac:dyDescent="0.25">
      <c r="I5769" s="25"/>
      <c r="J5769" s="25"/>
      <c r="K5769" s="25"/>
      <c r="L5769" s="25"/>
      <c r="M5769" s="25"/>
      <c r="N5769" s="25"/>
      <c r="O5769" s="25"/>
    </row>
    <row r="5770" spans="9:15" s="167" customFormat="1" ht="15" customHeight="1" x14ac:dyDescent="0.25">
      <c r="I5770" s="25"/>
      <c r="J5770" s="25"/>
      <c r="K5770" s="25"/>
      <c r="L5770" s="25"/>
      <c r="M5770" s="25"/>
      <c r="N5770" s="25"/>
      <c r="O5770" s="25"/>
    </row>
    <row r="5771" spans="9:15" s="167" customFormat="1" ht="15" customHeight="1" x14ac:dyDescent="0.25">
      <c r="I5771" s="25"/>
      <c r="J5771" s="25"/>
      <c r="K5771" s="25"/>
      <c r="L5771" s="25"/>
      <c r="M5771" s="25"/>
      <c r="N5771" s="25"/>
      <c r="O5771" s="25"/>
    </row>
    <row r="5772" spans="9:15" s="167" customFormat="1" ht="15" customHeight="1" x14ac:dyDescent="0.25">
      <c r="I5772" s="25"/>
      <c r="J5772" s="25"/>
      <c r="K5772" s="25"/>
      <c r="L5772" s="25"/>
      <c r="M5772" s="25"/>
      <c r="N5772" s="25"/>
      <c r="O5772" s="25"/>
    </row>
    <row r="5773" spans="9:15" s="167" customFormat="1" ht="15" customHeight="1" x14ac:dyDescent="0.25">
      <c r="I5773" s="25"/>
      <c r="J5773" s="25"/>
      <c r="K5773" s="25"/>
      <c r="L5773" s="25"/>
      <c r="M5773" s="25"/>
      <c r="N5773" s="25"/>
      <c r="O5773" s="25"/>
    </row>
    <row r="5774" spans="9:15" s="167" customFormat="1" ht="15" customHeight="1" x14ac:dyDescent="0.25">
      <c r="I5774" s="25"/>
      <c r="J5774" s="25"/>
      <c r="K5774" s="25"/>
      <c r="L5774" s="25"/>
      <c r="M5774" s="25"/>
      <c r="N5774" s="25"/>
      <c r="O5774" s="25"/>
    </row>
    <row r="5775" spans="9:15" s="167" customFormat="1" ht="15" customHeight="1" x14ac:dyDescent="0.25">
      <c r="I5775" s="25"/>
      <c r="J5775" s="25"/>
      <c r="K5775" s="25"/>
      <c r="L5775" s="25"/>
      <c r="M5775" s="25"/>
      <c r="N5775" s="25"/>
      <c r="O5775" s="25"/>
    </row>
    <row r="5776" spans="9:15" s="167" customFormat="1" ht="15" customHeight="1" x14ac:dyDescent="0.25">
      <c r="I5776" s="25"/>
      <c r="J5776" s="25"/>
      <c r="K5776" s="25"/>
      <c r="L5776" s="25"/>
      <c r="M5776" s="25"/>
      <c r="N5776" s="25"/>
      <c r="O5776" s="25"/>
    </row>
    <row r="5777" spans="9:15" s="167" customFormat="1" ht="15" customHeight="1" x14ac:dyDescent="0.25">
      <c r="I5777" s="25"/>
      <c r="J5777" s="25"/>
      <c r="K5777" s="25"/>
      <c r="L5777" s="25"/>
      <c r="M5777" s="25"/>
      <c r="N5777" s="25"/>
      <c r="O5777" s="25"/>
    </row>
    <row r="5778" spans="9:15" s="167" customFormat="1" ht="15" customHeight="1" x14ac:dyDescent="0.25">
      <c r="I5778" s="25"/>
      <c r="J5778" s="25"/>
      <c r="K5778" s="25"/>
      <c r="L5778" s="25"/>
      <c r="M5778" s="25"/>
      <c r="N5778" s="25"/>
      <c r="O5778" s="25"/>
    </row>
    <row r="5779" spans="9:15" s="167" customFormat="1" ht="15" customHeight="1" x14ac:dyDescent="0.25">
      <c r="I5779" s="25"/>
      <c r="J5779" s="25"/>
      <c r="K5779" s="25"/>
      <c r="L5779" s="25"/>
      <c r="M5779" s="25"/>
      <c r="N5779" s="25"/>
      <c r="O5779" s="25"/>
    </row>
    <row r="5780" spans="9:15" s="167" customFormat="1" ht="15" customHeight="1" x14ac:dyDescent="0.25">
      <c r="I5780" s="25"/>
      <c r="J5780" s="25"/>
      <c r="K5780" s="25"/>
      <c r="L5780" s="25"/>
      <c r="M5780" s="25"/>
      <c r="N5780" s="25"/>
      <c r="O5780" s="25"/>
    </row>
    <row r="5781" spans="9:15" s="167" customFormat="1" ht="15" customHeight="1" x14ac:dyDescent="0.25">
      <c r="I5781" s="25"/>
      <c r="J5781" s="25"/>
      <c r="K5781" s="25"/>
      <c r="L5781" s="25"/>
      <c r="M5781" s="25"/>
      <c r="N5781" s="25"/>
      <c r="O5781" s="25"/>
    </row>
    <row r="5782" spans="9:15" s="167" customFormat="1" ht="15" customHeight="1" x14ac:dyDescent="0.25">
      <c r="I5782" s="25"/>
      <c r="J5782" s="25"/>
      <c r="K5782" s="25"/>
      <c r="L5782" s="25"/>
      <c r="M5782" s="25"/>
      <c r="N5782" s="25"/>
      <c r="O5782" s="25"/>
    </row>
    <row r="5783" spans="9:15" s="167" customFormat="1" ht="15" customHeight="1" x14ac:dyDescent="0.25">
      <c r="I5783" s="25"/>
      <c r="J5783" s="25"/>
      <c r="K5783" s="25"/>
      <c r="L5783" s="25"/>
      <c r="M5783" s="25"/>
      <c r="N5783" s="25"/>
      <c r="O5783" s="25"/>
    </row>
    <row r="5784" spans="9:15" s="167" customFormat="1" ht="15" customHeight="1" x14ac:dyDescent="0.25">
      <c r="I5784" s="25"/>
      <c r="J5784" s="25"/>
      <c r="K5784" s="25"/>
      <c r="L5784" s="25"/>
      <c r="M5784" s="25"/>
      <c r="N5784" s="25"/>
      <c r="O5784" s="25"/>
    </row>
    <row r="5785" spans="9:15" s="167" customFormat="1" ht="15" customHeight="1" x14ac:dyDescent="0.25">
      <c r="I5785" s="25"/>
      <c r="J5785" s="25"/>
      <c r="K5785" s="25"/>
      <c r="L5785" s="25"/>
      <c r="M5785" s="25"/>
      <c r="N5785" s="25"/>
      <c r="O5785" s="25"/>
    </row>
    <row r="5786" spans="9:15" s="167" customFormat="1" ht="15" customHeight="1" x14ac:dyDescent="0.25">
      <c r="I5786" s="25"/>
      <c r="J5786" s="25"/>
      <c r="K5786" s="25"/>
      <c r="L5786" s="25"/>
      <c r="M5786" s="25"/>
      <c r="N5786" s="25"/>
      <c r="O5786" s="25"/>
    </row>
    <row r="5787" spans="9:15" s="167" customFormat="1" ht="15" customHeight="1" x14ac:dyDescent="0.25">
      <c r="I5787" s="25"/>
      <c r="J5787" s="25"/>
      <c r="K5787" s="25"/>
      <c r="L5787" s="25"/>
      <c r="M5787" s="25"/>
      <c r="N5787" s="25"/>
      <c r="O5787" s="25"/>
    </row>
    <row r="5788" spans="9:15" s="167" customFormat="1" ht="15" customHeight="1" x14ac:dyDescent="0.25">
      <c r="I5788" s="25"/>
      <c r="J5788" s="25"/>
      <c r="K5788" s="25"/>
      <c r="L5788" s="25"/>
      <c r="M5788" s="25"/>
      <c r="N5788" s="25"/>
      <c r="O5788" s="25"/>
    </row>
    <row r="5789" spans="9:15" s="167" customFormat="1" ht="15" customHeight="1" x14ac:dyDescent="0.25">
      <c r="I5789" s="25"/>
      <c r="J5789" s="25"/>
      <c r="K5789" s="25"/>
      <c r="L5789" s="25"/>
      <c r="M5789" s="25"/>
      <c r="N5789" s="25"/>
      <c r="O5789" s="25"/>
    </row>
    <row r="5790" spans="9:15" s="167" customFormat="1" ht="15" customHeight="1" x14ac:dyDescent="0.25">
      <c r="I5790" s="25"/>
      <c r="J5790" s="25"/>
      <c r="K5790" s="25"/>
      <c r="L5790" s="25"/>
      <c r="M5790" s="25"/>
      <c r="N5790" s="25"/>
      <c r="O5790" s="25"/>
    </row>
    <row r="5791" spans="9:15" s="167" customFormat="1" ht="15" customHeight="1" x14ac:dyDescent="0.25">
      <c r="I5791" s="25"/>
      <c r="J5791" s="25"/>
      <c r="K5791" s="25"/>
      <c r="L5791" s="25"/>
      <c r="M5791" s="25"/>
      <c r="N5791" s="25"/>
      <c r="O5791" s="25"/>
    </row>
    <row r="5792" spans="9:15" s="167" customFormat="1" ht="15" customHeight="1" x14ac:dyDescent="0.25">
      <c r="I5792" s="25"/>
      <c r="J5792" s="25"/>
      <c r="K5792" s="25"/>
      <c r="L5792" s="25"/>
      <c r="M5792" s="25"/>
      <c r="N5792" s="25"/>
      <c r="O5792" s="25"/>
    </row>
    <row r="5793" spans="9:15" s="167" customFormat="1" ht="15" customHeight="1" x14ac:dyDescent="0.25">
      <c r="I5793" s="25"/>
      <c r="J5793" s="25"/>
      <c r="K5793" s="25"/>
      <c r="L5793" s="25"/>
      <c r="M5793" s="25"/>
      <c r="N5793" s="25"/>
      <c r="O5793" s="25"/>
    </row>
    <row r="5794" spans="9:15" s="167" customFormat="1" ht="15" customHeight="1" x14ac:dyDescent="0.25">
      <c r="I5794" s="25"/>
      <c r="J5794" s="25"/>
      <c r="K5794" s="25"/>
      <c r="L5794" s="25"/>
      <c r="M5794" s="25"/>
      <c r="N5794" s="25"/>
      <c r="O5794" s="25"/>
    </row>
    <row r="5795" spans="9:15" s="167" customFormat="1" ht="15" customHeight="1" x14ac:dyDescent="0.25">
      <c r="I5795" s="25"/>
      <c r="J5795" s="25"/>
      <c r="K5795" s="25"/>
      <c r="L5795" s="25"/>
      <c r="M5795" s="25"/>
      <c r="N5795" s="25"/>
      <c r="O5795" s="25"/>
    </row>
    <row r="5796" spans="9:15" s="167" customFormat="1" ht="15" customHeight="1" x14ac:dyDescent="0.25">
      <c r="I5796" s="25"/>
      <c r="J5796" s="25"/>
      <c r="K5796" s="25"/>
      <c r="L5796" s="25"/>
      <c r="M5796" s="25"/>
      <c r="N5796" s="25"/>
      <c r="O5796" s="25"/>
    </row>
    <row r="5797" spans="9:15" s="167" customFormat="1" ht="15" customHeight="1" x14ac:dyDescent="0.25">
      <c r="I5797" s="25"/>
      <c r="J5797" s="25"/>
      <c r="K5797" s="25"/>
      <c r="L5797" s="25"/>
      <c r="M5797" s="25"/>
      <c r="N5797" s="25"/>
      <c r="O5797" s="25"/>
    </row>
    <row r="5798" spans="9:15" s="167" customFormat="1" ht="15" customHeight="1" x14ac:dyDescent="0.25">
      <c r="I5798" s="25"/>
      <c r="J5798" s="25"/>
      <c r="K5798" s="25"/>
      <c r="L5798" s="25"/>
      <c r="M5798" s="25"/>
      <c r="N5798" s="25"/>
      <c r="O5798" s="25"/>
    </row>
    <row r="5799" spans="9:15" s="167" customFormat="1" ht="15" customHeight="1" x14ac:dyDescent="0.25">
      <c r="I5799" s="25"/>
      <c r="J5799" s="25"/>
      <c r="K5799" s="25"/>
      <c r="L5799" s="25"/>
      <c r="M5799" s="25"/>
      <c r="N5799" s="25"/>
      <c r="O5799" s="25"/>
    </row>
    <row r="5800" spans="9:15" s="167" customFormat="1" ht="15" customHeight="1" x14ac:dyDescent="0.25">
      <c r="I5800" s="25"/>
      <c r="J5800" s="25"/>
      <c r="K5800" s="25"/>
      <c r="L5800" s="25"/>
      <c r="M5800" s="25"/>
      <c r="N5800" s="25"/>
      <c r="O5800" s="25"/>
    </row>
    <row r="5801" spans="9:15" s="167" customFormat="1" ht="15" customHeight="1" x14ac:dyDescent="0.25">
      <c r="I5801" s="25"/>
      <c r="J5801" s="25"/>
      <c r="K5801" s="25"/>
      <c r="L5801" s="25"/>
      <c r="M5801" s="25"/>
      <c r="N5801" s="25"/>
      <c r="O5801" s="25"/>
    </row>
    <row r="5802" spans="9:15" s="167" customFormat="1" ht="15" customHeight="1" x14ac:dyDescent="0.25">
      <c r="I5802" s="25"/>
      <c r="J5802" s="25"/>
      <c r="K5802" s="25"/>
      <c r="L5802" s="25"/>
      <c r="M5802" s="25"/>
      <c r="N5802" s="25"/>
      <c r="O5802" s="25"/>
    </row>
    <row r="5803" spans="9:15" s="167" customFormat="1" ht="15" customHeight="1" x14ac:dyDescent="0.25">
      <c r="I5803" s="25"/>
      <c r="J5803" s="25"/>
      <c r="K5803" s="25"/>
      <c r="L5803" s="25"/>
      <c r="M5803" s="25"/>
      <c r="N5803" s="25"/>
      <c r="O5803" s="25"/>
    </row>
    <row r="5804" spans="9:15" s="167" customFormat="1" ht="15" customHeight="1" x14ac:dyDescent="0.25">
      <c r="I5804" s="25"/>
      <c r="J5804" s="25"/>
      <c r="K5804" s="25"/>
      <c r="L5804" s="25"/>
      <c r="M5804" s="25"/>
      <c r="N5804" s="25"/>
      <c r="O5804" s="25"/>
    </row>
    <row r="5805" spans="9:15" s="167" customFormat="1" ht="15" customHeight="1" x14ac:dyDescent="0.25">
      <c r="I5805" s="25"/>
      <c r="J5805" s="25"/>
      <c r="K5805" s="25"/>
      <c r="L5805" s="25"/>
      <c r="M5805" s="25"/>
      <c r="N5805" s="25"/>
      <c r="O5805" s="25"/>
    </row>
    <row r="5806" spans="9:15" s="167" customFormat="1" ht="15" customHeight="1" x14ac:dyDescent="0.25">
      <c r="I5806" s="25"/>
      <c r="J5806" s="25"/>
      <c r="K5806" s="25"/>
      <c r="L5806" s="25"/>
      <c r="M5806" s="25"/>
      <c r="N5806" s="25"/>
      <c r="O5806" s="25"/>
    </row>
    <row r="5807" spans="9:15" s="167" customFormat="1" ht="15" customHeight="1" x14ac:dyDescent="0.25">
      <c r="I5807" s="25"/>
      <c r="J5807" s="25"/>
      <c r="K5807" s="25"/>
      <c r="L5807" s="25"/>
      <c r="M5807" s="25"/>
      <c r="N5807" s="25"/>
      <c r="O5807" s="25"/>
    </row>
    <row r="5808" spans="9:15" s="167" customFormat="1" ht="15" customHeight="1" x14ac:dyDescent="0.25">
      <c r="I5808" s="25"/>
      <c r="J5808" s="25"/>
      <c r="K5808" s="25"/>
      <c r="L5808" s="25"/>
      <c r="M5808" s="25"/>
      <c r="N5808" s="25"/>
      <c r="O5808" s="25"/>
    </row>
    <row r="5809" spans="9:15" s="167" customFormat="1" ht="15" customHeight="1" x14ac:dyDescent="0.25">
      <c r="I5809" s="25"/>
      <c r="J5809" s="25"/>
      <c r="K5809" s="25"/>
      <c r="L5809" s="25"/>
      <c r="M5809" s="25"/>
      <c r="N5809" s="25"/>
      <c r="O5809" s="25"/>
    </row>
    <row r="5810" spans="9:15" s="167" customFormat="1" ht="15" customHeight="1" x14ac:dyDescent="0.25">
      <c r="I5810" s="25"/>
      <c r="J5810" s="25"/>
      <c r="K5810" s="25"/>
      <c r="L5810" s="25"/>
      <c r="M5810" s="25"/>
      <c r="N5810" s="25"/>
      <c r="O5810" s="25"/>
    </row>
    <row r="5811" spans="9:15" s="167" customFormat="1" ht="15" customHeight="1" x14ac:dyDescent="0.25">
      <c r="I5811" s="25"/>
      <c r="J5811" s="25"/>
      <c r="K5811" s="25"/>
      <c r="L5811" s="25"/>
      <c r="M5811" s="25"/>
      <c r="N5811" s="25"/>
      <c r="O5811" s="25"/>
    </row>
    <row r="5812" spans="9:15" s="167" customFormat="1" ht="15" customHeight="1" x14ac:dyDescent="0.25">
      <c r="I5812" s="25"/>
      <c r="J5812" s="25"/>
      <c r="K5812" s="25"/>
      <c r="L5812" s="25"/>
      <c r="M5812" s="25"/>
      <c r="N5812" s="25"/>
      <c r="O5812" s="25"/>
    </row>
    <row r="5813" spans="9:15" s="167" customFormat="1" ht="15" customHeight="1" x14ac:dyDescent="0.25">
      <c r="I5813" s="25"/>
      <c r="J5813" s="25"/>
      <c r="K5813" s="25"/>
      <c r="L5813" s="25"/>
      <c r="M5813" s="25"/>
      <c r="N5813" s="25"/>
      <c r="O5813" s="25"/>
    </row>
    <row r="5814" spans="9:15" s="167" customFormat="1" ht="15" customHeight="1" x14ac:dyDescent="0.25">
      <c r="I5814" s="25"/>
      <c r="J5814" s="25"/>
      <c r="K5814" s="25"/>
      <c r="L5814" s="25"/>
      <c r="M5814" s="25"/>
      <c r="N5814" s="25"/>
      <c r="O5814" s="25"/>
    </row>
    <row r="5815" spans="9:15" s="167" customFormat="1" ht="15" customHeight="1" x14ac:dyDescent="0.25">
      <c r="I5815" s="25"/>
      <c r="J5815" s="25"/>
      <c r="K5815" s="25"/>
      <c r="L5815" s="25"/>
      <c r="M5815" s="25"/>
      <c r="N5815" s="25"/>
      <c r="O5815" s="25"/>
    </row>
    <row r="5816" spans="9:15" s="167" customFormat="1" ht="15" customHeight="1" x14ac:dyDescent="0.25">
      <c r="I5816" s="25"/>
      <c r="J5816" s="25"/>
      <c r="K5816" s="25"/>
      <c r="L5816" s="25"/>
      <c r="M5816" s="25"/>
      <c r="N5816" s="25"/>
      <c r="O5816" s="25"/>
    </row>
    <row r="5817" spans="9:15" s="167" customFormat="1" ht="15" customHeight="1" x14ac:dyDescent="0.25">
      <c r="I5817" s="25"/>
      <c r="J5817" s="25"/>
      <c r="K5817" s="25"/>
      <c r="L5817" s="25"/>
      <c r="M5817" s="25"/>
      <c r="N5817" s="25"/>
      <c r="O5817" s="25"/>
    </row>
    <row r="5818" spans="9:15" s="167" customFormat="1" ht="15" customHeight="1" x14ac:dyDescent="0.25">
      <c r="I5818" s="25"/>
      <c r="J5818" s="25"/>
      <c r="K5818" s="25"/>
      <c r="L5818" s="25"/>
      <c r="M5818" s="25"/>
      <c r="N5818" s="25"/>
      <c r="O5818" s="25"/>
    </row>
    <row r="5819" spans="9:15" s="167" customFormat="1" ht="15" customHeight="1" x14ac:dyDescent="0.25">
      <c r="I5819" s="25"/>
      <c r="J5819" s="25"/>
      <c r="K5819" s="25"/>
      <c r="L5819" s="25"/>
      <c r="M5819" s="25"/>
      <c r="N5819" s="25"/>
      <c r="O5819" s="25"/>
    </row>
    <row r="5820" spans="9:15" s="167" customFormat="1" ht="15" customHeight="1" x14ac:dyDescent="0.25">
      <c r="I5820" s="25"/>
      <c r="J5820" s="25"/>
      <c r="K5820" s="25"/>
      <c r="L5820" s="25"/>
      <c r="M5820" s="25"/>
      <c r="N5820" s="25"/>
      <c r="O5820" s="25"/>
    </row>
    <row r="5821" spans="9:15" s="167" customFormat="1" ht="15" customHeight="1" x14ac:dyDescent="0.25">
      <c r="I5821" s="25"/>
      <c r="J5821" s="25"/>
      <c r="K5821" s="25"/>
      <c r="L5821" s="25"/>
      <c r="M5821" s="25"/>
      <c r="N5821" s="25"/>
      <c r="O5821" s="25"/>
    </row>
    <row r="5822" spans="9:15" s="167" customFormat="1" ht="15" customHeight="1" x14ac:dyDescent="0.25">
      <c r="I5822" s="25"/>
      <c r="J5822" s="25"/>
      <c r="K5822" s="25"/>
      <c r="L5822" s="25"/>
      <c r="M5822" s="25"/>
      <c r="N5822" s="25"/>
      <c r="O5822" s="25"/>
    </row>
    <row r="5823" spans="9:15" s="167" customFormat="1" ht="15" customHeight="1" x14ac:dyDescent="0.25">
      <c r="I5823" s="25"/>
      <c r="J5823" s="25"/>
      <c r="K5823" s="25"/>
      <c r="L5823" s="25"/>
      <c r="M5823" s="25"/>
      <c r="N5823" s="25"/>
      <c r="O5823" s="25"/>
    </row>
    <row r="5824" spans="9:15" s="167" customFormat="1" ht="15" customHeight="1" x14ac:dyDescent="0.25">
      <c r="I5824" s="25"/>
      <c r="J5824" s="25"/>
      <c r="K5824" s="25"/>
      <c r="L5824" s="25"/>
      <c r="M5824" s="25"/>
      <c r="N5824" s="25"/>
      <c r="O5824" s="25"/>
    </row>
    <row r="5825" spans="9:15" s="167" customFormat="1" ht="15" customHeight="1" x14ac:dyDescent="0.25">
      <c r="I5825" s="25"/>
      <c r="J5825" s="25"/>
      <c r="K5825" s="25"/>
      <c r="L5825" s="25"/>
      <c r="M5825" s="25"/>
      <c r="N5825" s="25"/>
      <c r="O5825" s="25"/>
    </row>
    <row r="5826" spans="9:15" s="167" customFormat="1" ht="15" customHeight="1" x14ac:dyDescent="0.25">
      <c r="I5826" s="25"/>
      <c r="J5826" s="25"/>
      <c r="K5826" s="25"/>
      <c r="L5826" s="25"/>
      <c r="M5826" s="25"/>
      <c r="N5826" s="25"/>
      <c r="O5826" s="25"/>
    </row>
    <row r="5827" spans="9:15" s="167" customFormat="1" ht="15" customHeight="1" x14ac:dyDescent="0.25">
      <c r="I5827" s="25"/>
      <c r="J5827" s="25"/>
      <c r="K5827" s="25"/>
      <c r="L5827" s="25"/>
      <c r="M5827" s="25"/>
      <c r="N5827" s="25"/>
      <c r="O5827" s="25"/>
    </row>
    <row r="5828" spans="9:15" s="167" customFormat="1" ht="15" customHeight="1" x14ac:dyDescent="0.25">
      <c r="I5828" s="25"/>
      <c r="J5828" s="25"/>
      <c r="K5828" s="25"/>
      <c r="L5828" s="25"/>
      <c r="M5828" s="25"/>
      <c r="N5828" s="25"/>
      <c r="O5828" s="25"/>
    </row>
    <row r="5829" spans="9:15" s="167" customFormat="1" ht="15" customHeight="1" x14ac:dyDescent="0.25">
      <c r="I5829" s="25"/>
      <c r="J5829" s="25"/>
      <c r="K5829" s="25"/>
      <c r="L5829" s="25"/>
      <c r="M5829" s="25"/>
      <c r="N5829" s="25"/>
      <c r="O5829" s="25"/>
    </row>
    <row r="5830" spans="9:15" s="167" customFormat="1" ht="15" customHeight="1" x14ac:dyDescent="0.25">
      <c r="I5830" s="25"/>
      <c r="J5830" s="25"/>
      <c r="K5830" s="25"/>
      <c r="L5830" s="25"/>
      <c r="M5830" s="25"/>
      <c r="N5830" s="25"/>
      <c r="O5830" s="25"/>
    </row>
    <row r="5831" spans="9:15" s="167" customFormat="1" ht="15" customHeight="1" x14ac:dyDescent="0.25">
      <c r="I5831" s="25"/>
      <c r="J5831" s="25"/>
      <c r="K5831" s="25"/>
      <c r="L5831" s="25"/>
      <c r="M5831" s="25"/>
      <c r="N5831" s="25"/>
      <c r="O5831" s="25"/>
    </row>
    <row r="5832" spans="9:15" s="167" customFormat="1" ht="15" customHeight="1" x14ac:dyDescent="0.25">
      <c r="I5832" s="25"/>
      <c r="J5832" s="25"/>
      <c r="K5832" s="25"/>
      <c r="L5832" s="25"/>
      <c r="M5832" s="25"/>
      <c r="N5832" s="25"/>
      <c r="O5832" s="25"/>
    </row>
    <row r="5833" spans="9:15" s="167" customFormat="1" ht="15" customHeight="1" x14ac:dyDescent="0.25">
      <c r="I5833" s="25"/>
      <c r="J5833" s="25"/>
      <c r="K5833" s="25"/>
      <c r="L5833" s="25"/>
      <c r="M5833" s="25"/>
      <c r="N5833" s="25"/>
      <c r="O5833" s="25"/>
    </row>
    <row r="5834" spans="9:15" s="167" customFormat="1" ht="15" customHeight="1" x14ac:dyDescent="0.25">
      <c r="I5834" s="25"/>
      <c r="J5834" s="25"/>
      <c r="K5834" s="25"/>
      <c r="L5834" s="25"/>
      <c r="M5834" s="25"/>
      <c r="N5834" s="25"/>
      <c r="O5834" s="25"/>
    </row>
    <row r="5835" spans="9:15" s="167" customFormat="1" ht="15" customHeight="1" x14ac:dyDescent="0.25">
      <c r="I5835" s="25"/>
      <c r="J5835" s="25"/>
      <c r="K5835" s="25"/>
      <c r="L5835" s="25"/>
      <c r="M5835" s="25"/>
      <c r="N5835" s="25"/>
      <c r="O5835" s="25"/>
    </row>
    <row r="5836" spans="9:15" s="167" customFormat="1" ht="15" customHeight="1" x14ac:dyDescent="0.25">
      <c r="I5836" s="25"/>
      <c r="J5836" s="25"/>
      <c r="K5836" s="25"/>
      <c r="L5836" s="25"/>
      <c r="M5836" s="25"/>
      <c r="N5836" s="25"/>
      <c r="O5836" s="25"/>
    </row>
    <row r="5837" spans="9:15" s="167" customFormat="1" ht="15" customHeight="1" x14ac:dyDescent="0.25">
      <c r="I5837" s="25"/>
      <c r="J5837" s="25"/>
      <c r="K5837" s="25"/>
      <c r="L5837" s="25"/>
      <c r="M5837" s="25"/>
      <c r="N5837" s="25"/>
      <c r="O5837" s="25"/>
    </row>
    <row r="5838" spans="9:15" s="167" customFormat="1" ht="15" customHeight="1" x14ac:dyDescent="0.25">
      <c r="I5838" s="25"/>
      <c r="J5838" s="25"/>
      <c r="K5838" s="25"/>
      <c r="L5838" s="25"/>
      <c r="M5838" s="25"/>
      <c r="N5838" s="25"/>
      <c r="O5838" s="25"/>
    </row>
    <row r="5839" spans="9:15" s="167" customFormat="1" ht="15" customHeight="1" x14ac:dyDescent="0.25">
      <c r="I5839" s="25"/>
      <c r="J5839" s="25"/>
      <c r="K5839" s="25"/>
      <c r="L5839" s="25"/>
      <c r="M5839" s="25"/>
      <c r="N5839" s="25"/>
      <c r="O5839" s="25"/>
    </row>
    <row r="5840" spans="9:15" s="167" customFormat="1" ht="15" customHeight="1" x14ac:dyDescent="0.25">
      <c r="I5840" s="25"/>
      <c r="J5840" s="25"/>
      <c r="K5840" s="25"/>
      <c r="L5840" s="25"/>
      <c r="M5840" s="25"/>
      <c r="N5840" s="25"/>
      <c r="O5840" s="25"/>
    </row>
    <row r="5841" spans="9:15" s="167" customFormat="1" ht="15" customHeight="1" x14ac:dyDescent="0.25">
      <c r="I5841" s="25"/>
      <c r="J5841" s="25"/>
      <c r="K5841" s="25"/>
      <c r="L5841" s="25"/>
      <c r="M5841" s="25"/>
      <c r="N5841" s="25"/>
      <c r="O5841" s="25"/>
    </row>
    <row r="5842" spans="9:15" s="167" customFormat="1" ht="15" customHeight="1" x14ac:dyDescent="0.25">
      <c r="I5842" s="25"/>
      <c r="J5842" s="25"/>
      <c r="K5842" s="25"/>
      <c r="L5842" s="25"/>
      <c r="M5842" s="25"/>
      <c r="N5842" s="25"/>
      <c r="O5842" s="25"/>
    </row>
    <row r="5843" spans="9:15" s="167" customFormat="1" ht="15" customHeight="1" x14ac:dyDescent="0.25">
      <c r="I5843" s="25"/>
      <c r="J5843" s="25"/>
      <c r="K5843" s="25"/>
      <c r="L5843" s="25"/>
      <c r="M5843" s="25"/>
      <c r="N5843" s="25"/>
      <c r="O5843" s="25"/>
    </row>
    <row r="5844" spans="9:15" s="167" customFormat="1" ht="15" customHeight="1" x14ac:dyDescent="0.25">
      <c r="I5844" s="25"/>
      <c r="J5844" s="25"/>
      <c r="K5844" s="25"/>
      <c r="L5844" s="25"/>
      <c r="M5844" s="25"/>
      <c r="N5844" s="25"/>
      <c r="O5844" s="25"/>
    </row>
    <row r="5845" spans="9:15" s="167" customFormat="1" ht="15" customHeight="1" x14ac:dyDescent="0.25">
      <c r="I5845" s="25"/>
      <c r="J5845" s="25"/>
      <c r="K5845" s="25"/>
      <c r="L5845" s="25"/>
      <c r="M5845" s="25"/>
      <c r="N5845" s="25"/>
      <c r="O5845" s="25"/>
    </row>
    <row r="5846" spans="9:15" s="167" customFormat="1" ht="15" customHeight="1" x14ac:dyDescent="0.25">
      <c r="I5846" s="25"/>
      <c r="J5846" s="25"/>
      <c r="K5846" s="25"/>
      <c r="L5846" s="25"/>
      <c r="M5846" s="25"/>
      <c r="N5846" s="25"/>
      <c r="O5846" s="25"/>
    </row>
    <row r="5847" spans="9:15" s="167" customFormat="1" ht="15" customHeight="1" x14ac:dyDescent="0.25">
      <c r="I5847" s="25"/>
      <c r="J5847" s="25"/>
      <c r="K5847" s="25"/>
      <c r="L5847" s="25"/>
      <c r="M5847" s="25"/>
      <c r="N5847" s="25"/>
      <c r="O5847" s="25"/>
    </row>
    <row r="5848" spans="9:15" s="167" customFormat="1" ht="15" customHeight="1" x14ac:dyDescent="0.25">
      <c r="I5848" s="25"/>
      <c r="J5848" s="25"/>
      <c r="K5848" s="25"/>
      <c r="L5848" s="25"/>
      <c r="M5848" s="25"/>
      <c r="N5848" s="25"/>
      <c r="O5848" s="25"/>
    </row>
    <row r="5849" spans="9:15" s="167" customFormat="1" ht="15" customHeight="1" x14ac:dyDescent="0.25">
      <c r="I5849" s="25"/>
      <c r="J5849" s="25"/>
      <c r="K5849" s="25"/>
      <c r="L5849" s="25"/>
      <c r="M5849" s="25"/>
      <c r="N5849" s="25"/>
      <c r="O5849" s="25"/>
    </row>
    <row r="5850" spans="9:15" s="167" customFormat="1" ht="15" customHeight="1" x14ac:dyDescent="0.25">
      <c r="I5850" s="25"/>
      <c r="J5850" s="25"/>
      <c r="K5850" s="25"/>
      <c r="L5850" s="25"/>
      <c r="M5850" s="25"/>
      <c r="N5850" s="25"/>
      <c r="O5850" s="25"/>
    </row>
    <row r="5851" spans="9:15" s="167" customFormat="1" ht="15" customHeight="1" x14ac:dyDescent="0.25">
      <c r="I5851" s="25"/>
      <c r="J5851" s="25"/>
      <c r="K5851" s="25"/>
      <c r="L5851" s="25"/>
      <c r="M5851" s="25"/>
      <c r="N5851" s="25"/>
      <c r="O5851" s="25"/>
    </row>
    <row r="5852" spans="9:15" s="167" customFormat="1" ht="15" customHeight="1" x14ac:dyDescent="0.25">
      <c r="I5852" s="25"/>
      <c r="J5852" s="25"/>
      <c r="K5852" s="25"/>
      <c r="L5852" s="25"/>
      <c r="M5852" s="25"/>
      <c r="N5852" s="25"/>
      <c r="O5852" s="25"/>
    </row>
    <row r="5853" spans="9:15" s="167" customFormat="1" ht="15" customHeight="1" x14ac:dyDescent="0.25">
      <c r="I5853" s="25"/>
      <c r="J5853" s="25"/>
      <c r="K5853" s="25"/>
      <c r="L5853" s="25"/>
      <c r="M5853" s="25"/>
      <c r="N5853" s="25"/>
      <c r="O5853" s="25"/>
    </row>
    <row r="5854" spans="9:15" s="167" customFormat="1" ht="15" customHeight="1" x14ac:dyDescent="0.25">
      <c r="I5854" s="25"/>
      <c r="J5854" s="25"/>
      <c r="K5854" s="25"/>
      <c r="L5854" s="25"/>
      <c r="M5854" s="25"/>
      <c r="N5854" s="25"/>
      <c r="O5854" s="25"/>
    </row>
    <row r="5855" spans="9:15" s="167" customFormat="1" ht="15" customHeight="1" x14ac:dyDescent="0.25">
      <c r="I5855" s="25"/>
      <c r="J5855" s="25"/>
      <c r="K5855" s="25"/>
      <c r="L5855" s="25"/>
      <c r="M5855" s="25"/>
      <c r="N5855" s="25"/>
      <c r="O5855" s="25"/>
    </row>
    <row r="5856" spans="9:15" s="167" customFormat="1" ht="15" customHeight="1" x14ac:dyDescent="0.25">
      <c r="I5856" s="25"/>
      <c r="J5856" s="25"/>
      <c r="K5856" s="25"/>
      <c r="L5856" s="25"/>
      <c r="M5856" s="25"/>
      <c r="N5856" s="25"/>
      <c r="O5856" s="25"/>
    </row>
    <row r="5857" spans="9:15" s="167" customFormat="1" ht="15" customHeight="1" x14ac:dyDescent="0.25">
      <c r="I5857" s="25"/>
      <c r="J5857" s="25"/>
      <c r="K5857" s="25"/>
      <c r="L5857" s="25"/>
      <c r="M5857" s="25"/>
      <c r="N5857" s="25"/>
      <c r="O5857" s="25"/>
    </row>
    <row r="5858" spans="9:15" s="167" customFormat="1" ht="15" customHeight="1" x14ac:dyDescent="0.25">
      <c r="I5858" s="25"/>
      <c r="J5858" s="25"/>
      <c r="K5858" s="25"/>
      <c r="L5858" s="25"/>
      <c r="M5858" s="25"/>
      <c r="N5858" s="25"/>
      <c r="O5858" s="25"/>
    </row>
    <row r="5859" spans="9:15" s="167" customFormat="1" ht="15" customHeight="1" x14ac:dyDescent="0.25">
      <c r="I5859" s="25"/>
      <c r="J5859" s="25"/>
      <c r="K5859" s="25"/>
      <c r="L5859" s="25"/>
      <c r="M5859" s="25"/>
      <c r="N5859" s="25"/>
      <c r="O5859" s="25"/>
    </row>
    <row r="5860" spans="9:15" s="167" customFormat="1" ht="15" customHeight="1" x14ac:dyDescent="0.25">
      <c r="I5860" s="25"/>
      <c r="J5860" s="25"/>
      <c r="K5860" s="25"/>
      <c r="L5860" s="25"/>
      <c r="M5860" s="25"/>
      <c r="N5860" s="25"/>
      <c r="O5860" s="25"/>
    </row>
    <row r="5861" spans="9:15" s="167" customFormat="1" ht="15" customHeight="1" x14ac:dyDescent="0.25">
      <c r="I5861" s="25"/>
      <c r="J5861" s="25"/>
      <c r="K5861" s="25"/>
      <c r="L5861" s="25"/>
      <c r="M5861" s="25"/>
      <c r="N5861" s="25"/>
      <c r="O5861" s="25"/>
    </row>
    <row r="5862" spans="9:15" s="167" customFormat="1" ht="15" customHeight="1" x14ac:dyDescent="0.25">
      <c r="I5862" s="25"/>
      <c r="J5862" s="25"/>
      <c r="K5862" s="25"/>
      <c r="L5862" s="25"/>
      <c r="M5862" s="25"/>
      <c r="N5862" s="25"/>
      <c r="O5862" s="25"/>
    </row>
    <row r="5863" spans="9:15" s="167" customFormat="1" ht="15" customHeight="1" x14ac:dyDescent="0.25">
      <c r="I5863" s="25"/>
      <c r="J5863" s="25"/>
      <c r="K5863" s="25"/>
      <c r="L5863" s="25"/>
      <c r="M5863" s="25"/>
      <c r="N5863" s="25"/>
      <c r="O5863" s="25"/>
    </row>
    <row r="5864" spans="9:15" s="167" customFormat="1" ht="15" customHeight="1" x14ac:dyDescent="0.25">
      <c r="I5864" s="25"/>
      <c r="J5864" s="25"/>
      <c r="K5864" s="25"/>
      <c r="L5864" s="25"/>
      <c r="M5864" s="25"/>
      <c r="N5864" s="25"/>
      <c r="O5864" s="25"/>
    </row>
    <row r="5865" spans="9:15" s="167" customFormat="1" ht="15" customHeight="1" x14ac:dyDescent="0.25">
      <c r="I5865" s="25"/>
      <c r="J5865" s="25"/>
      <c r="K5865" s="25"/>
      <c r="L5865" s="25"/>
      <c r="M5865" s="25"/>
      <c r="N5865" s="25"/>
      <c r="O5865" s="25"/>
    </row>
    <row r="5866" spans="9:15" s="167" customFormat="1" ht="15" customHeight="1" x14ac:dyDescent="0.25">
      <c r="I5866" s="25"/>
      <c r="J5866" s="25"/>
      <c r="K5866" s="25"/>
      <c r="L5866" s="25"/>
      <c r="M5866" s="25"/>
      <c r="N5866" s="25"/>
      <c r="O5866" s="25"/>
    </row>
    <row r="5867" spans="9:15" s="167" customFormat="1" ht="15" customHeight="1" x14ac:dyDescent="0.25">
      <c r="I5867" s="25"/>
      <c r="J5867" s="25"/>
      <c r="K5867" s="25"/>
      <c r="L5867" s="25"/>
      <c r="M5867" s="25"/>
      <c r="N5867" s="25"/>
      <c r="O5867" s="25"/>
    </row>
    <row r="5868" spans="9:15" s="167" customFormat="1" ht="15" customHeight="1" x14ac:dyDescent="0.25">
      <c r="I5868" s="25"/>
      <c r="J5868" s="25"/>
      <c r="K5868" s="25"/>
      <c r="L5868" s="25"/>
      <c r="M5868" s="25"/>
      <c r="N5868" s="25"/>
      <c r="O5868" s="25"/>
    </row>
    <row r="5869" spans="9:15" s="167" customFormat="1" ht="15" customHeight="1" x14ac:dyDescent="0.25">
      <c r="I5869" s="25"/>
      <c r="J5869" s="25"/>
      <c r="K5869" s="25"/>
      <c r="L5869" s="25"/>
      <c r="M5869" s="25"/>
      <c r="N5869" s="25"/>
      <c r="O5869" s="25"/>
    </row>
    <row r="5870" spans="9:15" s="167" customFormat="1" ht="15" customHeight="1" x14ac:dyDescent="0.25">
      <c r="I5870" s="25"/>
      <c r="J5870" s="25"/>
      <c r="K5870" s="25"/>
      <c r="L5870" s="25"/>
      <c r="M5870" s="25"/>
      <c r="N5870" s="25"/>
      <c r="O5870" s="25"/>
    </row>
    <row r="5871" spans="9:15" s="167" customFormat="1" ht="15" customHeight="1" x14ac:dyDescent="0.25">
      <c r="I5871" s="25"/>
      <c r="J5871" s="25"/>
      <c r="K5871" s="25"/>
      <c r="L5871" s="25"/>
      <c r="M5871" s="25"/>
      <c r="N5871" s="25"/>
      <c r="O5871" s="25"/>
    </row>
    <row r="5872" spans="9:15" s="167" customFormat="1" ht="15" customHeight="1" x14ac:dyDescent="0.25">
      <c r="I5872" s="25"/>
      <c r="J5872" s="25"/>
      <c r="K5872" s="25"/>
      <c r="L5872" s="25"/>
      <c r="M5872" s="25"/>
      <c r="N5872" s="25"/>
      <c r="O5872" s="25"/>
    </row>
    <row r="5873" spans="9:15" s="167" customFormat="1" ht="15" customHeight="1" x14ac:dyDescent="0.25">
      <c r="I5873" s="25"/>
      <c r="J5873" s="25"/>
      <c r="K5873" s="25"/>
      <c r="L5873" s="25"/>
      <c r="M5873" s="25"/>
      <c r="N5873" s="25"/>
      <c r="O5873" s="25"/>
    </row>
    <row r="5874" spans="9:15" s="167" customFormat="1" ht="15" customHeight="1" x14ac:dyDescent="0.25">
      <c r="I5874" s="25"/>
      <c r="J5874" s="25"/>
      <c r="K5874" s="25"/>
      <c r="L5874" s="25"/>
      <c r="M5874" s="25"/>
      <c r="N5874" s="25"/>
      <c r="O5874" s="25"/>
    </row>
    <row r="5875" spans="9:15" s="167" customFormat="1" ht="15" customHeight="1" x14ac:dyDescent="0.25">
      <c r="I5875" s="25"/>
      <c r="J5875" s="25"/>
      <c r="K5875" s="25"/>
      <c r="L5875" s="25"/>
      <c r="M5875" s="25"/>
      <c r="N5875" s="25"/>
      <c r="O5875" s="25"/>
    </row>
    <row r="5876" spans="9:15" s="167" customFormat="1" ht="15" customHeight="1" x14ac:dyDescent="0.25">
      <c r="I5876" s="25"/>
      <c r="J5876" s="25"/>
      <c r="K5876" s="25"/>
      <c r="L5876" s="25"/>
      <c r="M5876" s="25"/>
      <c r="N5876" s="25"/>
      <c r="O5876" s="25"/>
    </row>
    <row r="5877" spans="9:15" s="167" customFormat="1" ht="15" customHeight="1" x14ac:dyDescent="0.25">
      <c r="I5877" s="25"/>
      <c r="J5877" s="25"/>
      <c r="K5877" s="25"/>
      <c r="L5877" s="25"/>
      <c r="M5877" s="25"/>
      <c r="N5877" s="25"/>
      <c r="O5877" s="25"/>
    </row>
    <row r="5878" spans="9:15" s="167" customFormat="1" ht="15" customHeight="1" x14ac:dyDescent="0.25">
      <c r="I5878" s="25"/>
      <c r="J5878" s="25"/>
      <c r="K5878" s="25"/>
      <c r="L5878" s="25"/>
      <c r="M5878" s="25"/>
      <c r="N5878" s="25"/>
      <c r="O5878" s="25"/>
    </row>
    <row r="5879" spans="9:15" s="167" customFormat="1" ht="15" customHeight="1" x14ac:dyDescent="0.25">
      <c r="I5879" s="25"/>
      <c r="J5879" s="25"/>
      <c r="K5879" s="25"/>
      <c r="L5879" s="25"/>
      <c r="M5879" s="25"/>
      <c r="N5879" s="25"/>
      <c r="O5879" s="25"/>
    </row>
    <row r="5880" spans="9:15" s="167" customFormat="1" ht="15" customHeight="1" x14ac:dyDescent="0.25">
      <c r="I5880" s="25"/>
      <c r="J5880" s="25"/>
      <c r="K5880" s="25"/>
      <c r="L5880" s="25"/>
      <c r="M5880" s="25"/>
      <c r="N5880" s="25"/>
      <c r="O5880" s="25"/>
    </row>
    <row r="5881" spans="9:15" s="167" customFormat="1" ht="15" customHeight="1" x14ac:dyDescent="0.25">
      <c r="I5881" s="25"/>
      <c r="J5881" s="25"/>
      <c r="K5881" s="25"/>
      <c r="L5881" s="25"/>
      <c r="M5881" s="25"/>
      <c r="N5881" s="25"/>
      <c r="O5881" s="25"/>
    </row>
    <row r="5882" spans="9:15" s="167" customFormat="1" ht="15" customHeight="1" x14ac:dyDescent="0.25">
      <c r="I5882" s="25"/>
      <c r="J5882" s="25"/>
      <c r="K5882" s="25"/>
      <c r="L5882" s="25"/>
      <c r="M5882" s="25"/>
      <c r="N5882" s="25"/>
      <c r="O5882" s="25"/>
    </row>
    <row r="5883" spans="9:15" s="167" customFormat="1" ht="15" customHeight="1" x14ac:dyDescent="0.25">
      <c r="I5883" s="25"/>
      <c r="J5883" s="25"/>
      <c r="K5883" s="25"/>
      <c r="L5883" s="25"/>
      <c r="M5883" s="25"/>
      <c r="N5883" s="25"/>
      <c r="O5883" s="25"/>
    </row>
    <row r="5884" spans="9:15" s="167" customFormat="1" ht="15" customHeight="1" x14ac:dyDescent="0.25">
      <c r="I5884" s="25"/>
      <c r="J5884" s="25"/>
      <c r="K5884" s="25"/>
      <c r="L5884" s="25"/>
      <c r="M5884" s="25"/>
      <c r="N5884" s="25"/>
      <c r="O5884" s="25"/>
    </row>
    <row r="5885" spans="9:15" s="167" customFormat="1" ht="15" customHeight="1" x14ac:dyDescent="0.25">
      <c r="I5885" s="25"/>
      <c r="J5885" s="25"/>
      <c r="K5885" s="25"/>
      <c r="L5885" s="25"/>
      <c r="M5885" s="25"/>
      <c r="N5885" s="25"/>
      <c r="O5885" s="25"/>
    </row>
    <row r="5886" spans="9:15" s="167" customFormat="1" ht="15" customHeight="1" x14ac:dyDescent="0.25">
      <c r="I5886" s="25"/>
      <c r="J5886" s="25"/>
      <c r="K5886" s="25"/>
      <c r="L5886" s="25"/>
      <c r="M5886" s="25"/>
      <c r="N5886" s="25"/>
      <c r="O5886" s="25"/>
    </row>
    <row r="5887" spans="9:15" s="167" customFormat="1" ht="15" customHeight="1" x14ac:dyDescent="0.25">
      <c r="I5887" s="25"/>
      <c r="J5887" s="25"/>
      <c r="K5887" s="25"/>
      <c r="L5887" s="25"/>
      <c r="M5887" s="25"/>
      <c r="N5887" s="25"/>
      <c r="O5887" s="25"/>
    </row>
    <row r="5888" spans="9:15" s="167" customFormat="1" ht="15" customHeight="1" x14ac:dyDescent="0.25">
      <c r="I5888" s="25"/>
      <c r="J5888" s="25"/>
      <c r="K5888" s="25"/>
      <c r="L5888" s="25"/>
      <c r="M5888" s="25"/>
      <c r="N5888" s="25"/>
      <c r="O5888" s="25"/>
    </row>
    <row r="5889" spans="9:15" s="167" customFormat="1" ht="15" customHeight="1" x14ac:dyDescent="0.25">
      <c r="I5889" s="25"/>
      <c r="J5889" s="25"/>
      <c r="K5889" s="25"/>
      <c r="L5889" s="25"/>
      <c r="M5889" s="25"/>
      <c r="N5889" s="25"/>
      <c r="O5889" s="25"/>
    </row>
    <row r="5890" spans="9:15" s="167" customFormat="1" ht="15" customHeight="1" x14ac:dyDescent="0.25">
      <c r="I5890" s="25"/>
      <c r="J5890" s="25"/>
      <c r="K5890" s="25"/>
      <c r="L5890" s="25"/>
      <c r="M5890" s="25"/>
      <c r="N5890" s="25"/>
      <c r="O5890" s="25"/>
    </row>
    <row r="5891" spans="9:15" s="167" customFormat="1" ht="15" customHeight="1" x14ac:dyDescent="0.25">
      <c r="I5891" s="25"/>
      <c r="J5891" s="25"/>
      <c r="K5891" s="25"/>
      <c r="L5891" s="25"/>
      <c r="M5891" s="25"/>
      <c r="N5891" s="25"/>
      <c r="O5891" s="25"/>
    </row>
    <row r="5892" spans="9:15" s="167" customFormat="1" ht="15" customHeight="1" x14ac:dyDescent="0.25">
      <c r="I5892" s="25"/>
      <c r="J5892" s="25"/>
      <c r="K5892" s="25"/>
      <c r="L5892" s="25"/>
      <c r="M5892" s="25"/>
      <c r="N5892" s="25"/>
      <c r="O5892" s="25"/>
    </row>
    <row r="5893" spans="9:15" s="167" customFormat="1" ht="15" customHeight="1" x14ac:dyDescent="0.25">
      <c r="I5893" s="25"/>
      <c r="J5893" s="25"/>
      <c r="K5893" s="25"/>
      <c r="L5893" s="25"/>
      <c r="M5893" s="25"/>
      <c r="N5893" s="25"/>
      <c r="O5893" s="25"/>
    </row>
    <row r="5894" spans="9:15" s="167" customFormat="1" ht="15" customHeight="1" x14ac:dyDescent="0.25">
      <c r="I5894" s="25"/>
      <c r="J5894" s="25"/>
      <c r="K5894" s="25"/>
      <c r="L5894" s="25"/>
      <c r="M5894" s="25"/>
      <c r="N5894" s="25"/>
      <c r="O5894" s="25"/>
    </row>
    <row r="5895" spans="9:15" s="167" customFormat="1" ht="15" customHeight="1" x14ac:dyDescent="0.25">
      <c r="I5895" s="25"/>
      <c r="J5895" s="25"/>
      <c r="K5895" s="25"/>
      <c r="L5895" s="25"/>
      <c r="M5895" s="25"/>
      <c r="N5895" s="25"/>
      <c r="O5895" s="25"/>
    </row>
    <row r="5896" spans="9:15" s="167" customFormat="1" ht="15" customHeight="1" x14ac:dyDescent="0.25">
      <c r="I5896" s="25"/>
      <c r="J5896" s="25"/>
      <c r="K5896" s="25"/>
      <c r="L5896" s="25"/>
      <c r="M5896" s="25"/>
      <c r="N5896" s="25"/>
      <c r="O5896" s="25"/>
    </row>
    <row r="5897" spans="9:15" s="167" customFormat="1" ht="15" customHeight="1" x14ac:dyDescent="0.25">
      <c r="I5897" s="25"/>
      <c r="J5897" s="25"/>
      <c r="K5897" s="25"/>
      <c r="L5897" s="25"/>
      <c r="M5897" s="25"/>
      <c r="N5897" s="25"/>
      <c r="O5897" s="25"/>
    </row>
    <row r="5898" spans="9:15" s="167" customFormat="1" ht="15" customHeight="1" x14ac:dyDescent="0.25">
      <c r="I5898" s="25"/>
      <c r="J5898" s="25"/>
      <c r="K5898" s="25"/>
      <c r="L5898" s="25"/>
      <c r="M5898" s="25"/>
      <c r="N5898" s="25"/>
      <c r="O5898" s="25"/>
    </row>
    <row r="5899" spans="9:15" s="167" customFormat="1" ht="15" customHeight="1" x14ac:dyDescent="0.25">
      <c r="I5899" s="25"/>
      <c r="J5899" s="25"/>
      <c r="K5899" s="25"/>
      <c r="L5899" s="25"/>
      <c r="M5899" s="25"/>
      <c r="N5899" s="25"/>
      <c r="O5899" s="25"/>
    </row>
    <row r="5900" spans="9:15" s="167" customFormat="1" ht="15" customHeight="1" x14ac:dyDescent="0.25">
      <c r="I5900" s="25"/>
      <c r="J5900" s="25"/>
      <c r="K5900" s="25"/>
      <c r="L5900" s="25"/>
      <c r="M5900" s="25"/>
      <c r="N5900" s="25"/>
      <c r="O5900" s="25"/>
    </row>
    <row r="5901" spans="9:15" s="167" customFormat="1" ht="15" customHeight="1" x14ac:dyDescent="0.25">
      <c r="I5901" s="25"/>
      <c r="J5901" s="25"/>
      <c r="K5901" s="25"/>
      <c r="L5901" s="25"/>
      <c r="M5901" s="25"/>
      <c r="N5901" s="25"/>
      <c r="O5901" s="25"/>
    </row>
    <row r="5902" spans="9:15" s="167" customFormat="1" ht="15" customHeight="1" x14ac:dyDescent="0.25">
      <c r="I5902" s="25"/>
      <c r="J5902" s="25"/>
      <c r="K5902" s="25"/>
      <c r="L5902" s="25"/>
      <c r="M5902" s="25"/>
      <c r="N5902" s="25"/>
      <c r="O5902" s="25"/>
    </row>
    <row r="5903" spans="9:15" s="167" customFormat="1" ht="15" customHeight="1" x14ac:dyDescent="0.25">
      <c r="I5903" s="25"/>
      <c r="J5903" s="25"/>
      <c r="K5903" s="25"/>
      <c r="L5903" s="25"/>
      <c r="M5903" s="25"/>
      <c r="N5903" s="25"/>
      <c r="O5903" s="25"/>
    </row>
    <row r="5904" spans="9:15" s="167" customFormat="1" ht="15" customHeight="1" x14ac:dyDescent="0.25">
      <c r="I5904" s="25"/>
      <c r="J5904" s="25"/>
      <c r="K5904" s="25"/>
      <c r="L5904" s="25"/>
      <c r="M5904" s="25"/>
      <c r="N5904" s="25"/>
      <c r="O5904" s="25"/>
    </row>
    <row r="5905" spans="9:15" s="167" customFormat="1" ht="15" customHeight="1" x14ac:dyDescent="0.25">
      <c r="I5905" s="25"/>
      <c r="J5905" s="25"/>
      <c r="K5905" s="25"/>
      <c r="L5905" s="25"/>
      <c r="M5905" s="25"/>
      <c r="N5905" s="25"/>
      <c r="O5905" s="25"/>
    </row>
    <row r="5906" spans="9:15" s="167" customFormat="1" ht="15" customHeight="1" x14ac:dyDescent="0.25">
      <c r="I5906" s="25"/>
      <c r="J5906" s="25"/>
      <c r="K5906" s="25"/>
      <c r="L5906" s="25"/>
      <c r="M5906" s="25"/>
      <c r="N5906" s="25"/>
      <c r="O5906" s="25"/>
    </row>
    <row r="5907" spans="9:15" s="167" customFormat="1" ht="15" customHeight="1" x14ac:dyDescent="0.25">
      <c r="I5907" s="25"/>
      <c r="J5907" s="25"/>
      <c r="K5907" s="25"/>
      <c r="L5907" s="25"/>
      <c r="M5907" s="25"/>
      <c r="N5907" s="25"/>
      <c r="O5907" s="25"/>
    </row>
    <row r="5908" spans="9:15" s="167" customFormat="1" ht="15" customHeight="1" x14ac:dyDescent="0.25">
      <c r="I5908" s="25"/>
      <c r="J5908" s="25"/>
      <c r="K5908" s="25"/>
      <c r="L5908" s="25"/>
      <c r="M5908" s="25"/>
      <c r="N5908" s="25"/>
      <c r="O5908" s="25"/>
    </row>
    <row r="5909" spans="9:15" s="167" customFormat="1" ht="15" customHeight="1" x14ac:dyDescent="0.25">
      <c r="I5909" s="25"/>
      <c r="J5909" s="25"/>
      <c r="K5909" s="25"/>
      <c r="L5909" s="25"/>
      <c r="M5909" s="25"/>
      <c r="N5909" s="25"/>
      <c r="O5909" s="25"/>
    </row>
    <row r="5910" spans="9:15" s="167" customFormat="1" ht="15" customHeight="1" x14ac:dyDescent="0.25">
      <c r="I5910" s="25"/>
      <c r="J5910" s="25"/>
      <c r="K5910" s="25"/>
      <c r="L5910" s="25"/>
      <c r="M5910" s="25"/>
      <c r="N5910" s="25"/>
      <c r="O5910" s="25"/>
    </row>
    <row r="5911" spans="9:15" s="167" customFormat="1" ht="15" customHeight="1" x14ac:dyDescent="0.25">
      <c r="I5911" s="25"/>
      <c r="J5911" s="25"/>
      <c r="K5911" s="25"/>
      <c r="L5911" s="25"/>
      <c r="M5911" s="25"/>
      <c r="N5911" s="25"/>
      <c r="O5911" s="25"/>
    </row>
    <row r="5912" spans="9:15" s="167" customFormat="1" ht="15" customHeight="1" x14ac:dyDescent="0.25">
      <c r="I5912" s="25"/>
      <c r="J5912" s="25"/>
      <c r="K5912" s="25"/>
      <c r="L5912" s="25"/>
      <c r="M5912" s="25"/>
      <c r="N5912" s="25"/>
      <c r="O5912" s="25"/>
    </row>
    <row r="5913" spans="9:15" s="167" customFormat="1" ht="15" customHeight="1" x14ac:dyDescent="0.25">
      <c r="I5913" s="25"/>
      <c r="J5913" s="25"/>
      <c r="K5913" s="25"/>
      <c r="L5913" s="25"/>
      <c r="M5913" s="25"/>
      <c r="N5913" s="25"/>
      <c r="O5913" s="25"/>
    </row>
    <row r="5914" spans="9:15" s="167" customFormat="1" ht="15" customHeight="1" x14ac:dyDescent="0.25">
      <c r="I5914" s="25"/>
      <c r="J5914" s="25"/>
      <c r="K5914" s="25"/>
      <c r="L5914" s="25"/>
      <c r="M5914" s="25"/>
      <c r="N5914" s="25"/>
      <c r="O5914" s="25"/>
    </row>
    <row r="5915" spans="9:15" s="167" customFormat="1" ht="15" customHeight="1" x14ac:dyDescent="0.25">
      <c r="I5915" s="25"/>
      <c r="J5915" s="25"/>
      <c r="K5915" s="25"/>
      <c r="L5915" s="25"/>
      <c r="M5915" s="25"/>
      <c r="N5915" s="25"/>
      <c r="O5915" s="25"/>
    </row>
    <row r="5916" spans="9:15" s="167" customFormat="1" ht="15" customHeight="1" x14ac:dyDescent="0.25">
      <c r="I5916" s="25"/>
      <c r="J5916" s="25"/>
      <c r="K5916" s="25"/>
      <c r="L5916" s="25"/>
      <c r="M5916" s="25"/>
      <c r="N5916" s="25"/>
      <c r="O5916" s="25"/>
    </row>
    <row r="5917" spans="9:15" s="167" customFormat="1" ht="15" customHeight="1" x14ac:dyDescent="0.25">
      <c r="I5917" s="25"/>
      <c r="J5917" s="25"/>
      <c r="K5917" s="25"/>
      <c r="L5917" s="25"/>
      <c r="M5917" s="25"/>
      <c r="N5917" s="25"/>
      <c r="O5917" s="25"/>
    </row>
    <row r="5918" spans="9:15" s="167" customFormat="1" ht="15" customHeight="1" x14ac:dyDescent="0.25">
      <c r="I5918" s="25"/>
      <c r="J5918" s="25"/>
      <c r="K5918" s="25"/>
      <c r="L5918" s="25"/>
      <c r="M5918" s="25"/>
      <c r="N5918" s="25"/>
      <c r="O5918" s="25"/>
    </row>
    <row r="5919" spans="9:15" s="167" customFormat="1" ht="15" customHeight="1" x14ac:dyDescent="0.25">
      <c r="I5919" s="25"/>
      <c r="J5919" s="25"/>
      <c r="K5919" s="25"/>
      <c r="L5919" s="25"/>
      <c r="M5919" s="25"/>
      <c r="N5919" s="25"/>
      <c r="O5919" s="25"/>
    </row>
    <row r="5920" spans="9:15" s="167" customFormat="1" ht="15" customHeight="1" x14ac:dyDescent="0.25">
      <c r="I5920" s="25"/>
      <c r="J5920" s="25"/>
      <c r="K5920" s="25"/>
      <c r="L5920" s="25"/>
      <c r="M5920" s="25"/>
      <c r="N5920" s="25"/>
      <c r="O5920" s="25"/>
    </row>
    <row r="5921" spans="9:15" s="167" customFormat="1" ht="15" customHeight="1" x14ac:dyDescent="0.25">
      <c r="I5921" s="25"/>
      <c r="J5921" s="25"/>
      <c r="K5921" s="25"/>
      <c r="L5921" s="25"/>
      <c r="M5921" s="25"/>
      <c r="N5921" s="25"/>
      <c r="O5921" s="25"/>
    </row>
    <row r="5922" spans="9:15" s="167" customFormat="1" ht="15" customHeight="1" x14ac:dyDescent="0.25">
      <c r="I5922" s="25"/>
      <c r="J5922" s="25"/>
      <c r="K5922" s="25"/>
      <c r="L5922" s="25"/>
      <c r="M5922" s="25"/>
      <c r="N5922" s="25"/>
      <c r="O5922" s="25"/>
    </row>
    <row r="5923" spans="9:15" s="167" customFormat="1" ht="15" customHeight="1" x14ac:dyDescent="0.25">
      <c r="I5923" s="25"/>
      <c r="J5923" s="25"/>
      <c r="K5923" s="25"/>
      <c r="L5923" s="25"/>
      <c r="M5923" s="25"/>
      <c r="N5923" s="25"/>
      <c r="O5923" s="25"/>
    </row>
    <row r="5924" spans="9:15" s="167" customFormat="1" ht="15" customHeight="1" x14ac:dyDescent="0.25">
      <c r="I5924" s="25"/>
      <c r="J5924" s="25"/>
      <c r="K5924" s="25"/>
      <c r="L5924" s="25"/>
      <c r="M5924" s="25"/>
      <c r="N5924" s="25"/>
      <c r="O5924" s="25"/>
    </row>
    <row r="5925" spans="9:15" s="167" customFormat="1" ht="15" customHeight="1" x14ac:dyDescent="0.25">
      <c r="I5925" s="25"/>
      <c r="J5925" s="25"/>
      <c r="K5925" s="25"/>
      <c r="L5925" s="25"/>
      <c r="M5925" s="25"/>
      <c r="N5925" s="25"/>
      <c r="O5925" s="25"/>
    </row>
    <row r="5926" spans="9:15" s="167" customFormat="1" ht="15" customHeight="1" x14ac:dyDescent="0.25">
      <c r="I5926" s="25"/>
      <c r="J5926" s="25"/>
      <c r="K5926" s="25"/>
      <c r="L5926" s="25"/>
      <c r="M5926" s="25"/>
      <c r="N5926" s="25"/>
      <c r="O5926" s="25"/>
    </row>
    <row r="5927" spans="9:15" s="167" customFormat="1" ht="15" customHeight="1" x14ac:dyDescent="0.25">
      <c r="I5927" s="25"/>
      <c r="J5927" s="25"/>
      <c r="K5927" s="25"/>
      <c r="L5927" s="25"/>
      <c r="M5927" s="25"/>
      <c r="N5927" s="25"/>
      <c r="O5927" s="25"/>
    </row>
    <row r="5928" spans="9:15" s="167" customFormat="1" ht="15" customHeight="1" x14ac:dyDescent="0.25">
      <c r="I5928" s="25"/>
      <c r="J5928" s="25"/>
      <c r="K5928" s="25"/>
      <c r="L5928" s="25"/>
      <c r="M5928" s="25"/>
      <c r="N5928" s="25"/>
      <c r="O5928" s="25"/>
    </row>
    <row r="5929" spans="9:15" s="167" customFormat="1" ht="15" customHeight="1" x14ac:dyDescent="0.25">
      <c r="I5929" s="25"/>
      <c r="J5929" s="25"/>
      <c r="K5929" s="25"/>
      <c r="L5929" s="25"/>
      <c r="M5929" s="25"/>
      <c r="N5929" s="25"/>
      <c r="O5929" s="25"/>
    </row>
    <row r="5930" spans="9:15" s="167" customFormat="1" ht="15" customHeight="1" x14ac:dyDescent="0.25">
      <c r="I5930" s="25"/>
      <c r="J5930" s="25"/>
      <c r="K5930" s="25"/>
      <c r="L5930" s="25"/>
      <c r="M5930" s="25"/>
      <c r="N5930" s="25"/>
      <c r="O5930" s="25"/>
    </row>
    <row r="5931" spans="9:15" s="167" customFormat="1" ht="15" customHeight="1" x14ac:dyDescent="0.25">
      <c r="I5931" s="25"/>
      <c r="J5931" s="25"/>
      <c r="K5931" s="25"/>
      <c r="L5931" s="25"/>
      <c r="M5931" s="25"/>
      <c r="N5931" s="25"/>
      <c r="O5931" s="25"/>
    </row>
    <row r="5932" spans="9:15" s="167" customFormat="1" ht="15" customHeight="1" x14ac:dyDescent="0.25">
      <c r="I5932" s="25"/>
      <c r="J5932" s="25"/>
      <c r="K5932" s="25"/>
      <c r="L5932" s="25"/>
      <c r="M5932" s="25"/>
      <c r="N5932" s="25"/>
      <c r="O5932" s="25"/>
    </row>
    <row r="5933" spans="9:15" s="167" customFormat="1" ht="15" customHeight="1" x14ac:dyDescent="0.25">
      <c r="I5933" s="25"/>
      <c r="J5933" s="25"/>
      <c r="K5933" s="25"/>
      <c r="L5933" s="25"/>
      <c r="M5933" s="25"/>
      <c r="N5933" s="25"/>
      <c r="O5933" s="25"/>
    </row>
    <row r="5934" spans="9:15" s="167" customFormat="1" ht="15" customHeight="1" x14ac:dyDescent="0.25">
      <c r="I5934" s="25"/>
      <c r="J5934" s="25"/>
      <c r="K5934" s="25"/>
      <c r="L5934" s="25"/>
      <c r="M5934" s="25"/>
      <c r="N5934" s="25"/>
      <c r="O5934" s="25"/>
    </row>
    <row r="5935" spans="9:15" s="167" customFormat="1" ht="15" customHeight="1" x14ac:dyDescent="0.25">
      <c r="I5935" s="25"/>
      <c r="J5935" s="25"/>
      <c r="K5935" s="25"/>
      <c r="L5935" s="25"/>
      <c r="M5935" s="25"/>
      <c r="N5935" s="25"/>
      <c r="O5935" s="25"/>
    </row>
    <row r="5936" spans="9:15" s="167" customFormat="1" ht="15" customHeight="1" x14ac:dyDescent="0.25">
      <c r="I5936" s="25"/>
      <c r="J5936" s="25"/>
      <c r="K5936" s="25"/>
      <c r="L5936" s="25"/>
      <c r="M5936" s="25"/>
      <c r="N5936" s="25"/>
      <c r="O5936" s="25"/>
    </row>
    <row r="5937" spans="9:15" s="167" customFormat="1" ht="15" customHeight="1" x14ac:dyDescent="0.25">
      <c r="I5937" s="25"/>
      <c r="J5937" s="25"/>
      <c r="K5937" s="25"/>
      <c r="L5937" s="25"/>
      <c r="M5937" s="25"/>
      <c r="N5937" s="25"/>
      <c r="O5937" s="25"/>
    </row>
    <row r="5938" spans="9:15" s="167" customFormat="1" ht="15" customHeight="1" x14ac:dyDescent="0.25">
      <c r="I5938" s="25"/>
      <c r="J5938" s="25"/>
      <c r="K5938" s="25"/>
      <c r="L5938" s="25"/>
      <c r="M5938" s="25"/>
      <c r="N5938" s="25"/>
      <c r="O5938" s="25"/>
    </row>
    <row r="5939" spans="9:15" s="167" customFormat="1" ht="15" customHeight="1" x14ac:dyDescent="0.25">
      <c r="I5939" s="25"/>
      <c r="J5939" s="25"/>
      <c r="K5939" s="25"/>
      <c r="L5939" s="25"/>
      <c r="M5939" s="25"/>
      <c r="N5939" s="25"/>
      <c r="O5939" s="25"/>
    </row>
    <row r="5940" spans="9:15" s="167" customFormat="1" ht="15" customHeight="1" x14ac:dyDescent="0.25">
      <c r="I5940" s="25"/>
      <c r="J5940" s="25"/>
      <c r="K5940" s="25"/>
      <c r="L5940" s="25"/>
      <c r="M5940" s="25"/>
      <c r="N5940" s="25"/>
      <c r="O5940" s="25"/>
    </row>
    <row r="5941" spans="9:15" s="167" customFormat="1" ht="15" customHeight="1" x14ac:dyDescent="0.25">
      <c r="I5941" s="25"/>
      <c r="J5941" s="25"/>
      <c r="K5941" s="25"/>
      <c r="L5941" s="25"/>
      <c r="M5941" s="25"/>
      <c r="N5941" s="25"/>
      <c r="O5941" s="25"/>
    </row>
    <row r="5942" spans="9:15" s="167" customFormat="1" ht="15" customHeight="1" x14ac:dyDescent="0.25">
      <c r="I5942" s="25"/>
      <c r="J5942" s="25"/>
      <c r="K5942" s="25"/>
      <c r="L5942" s="25"/>
      <c r="M5942" s="25"/>
      <c r="N5942" s="25"/>
      <c r="O5942" s="25"/>
    </row>
    <row r="5943" spans="9:15" s="167" customFormat="1" ht="15" customHeight="1" x14ac:dyDescent="0.25">
      <c r="I5943" s="25"/>
      <c r="J5943" s="25"/>
      <c r="K5943" s="25"/>
      <c r="L5943" s="25"/>
      <c r="M5943" s="25"/>
      <c r="N5943" s="25"/>
      <c r="O5943" s="25"/>
    </row>
    <row r="5944" spans="9:15" s="167" customFormat="1" ht="15" customHeight="1" x14ac:dyDescent="0.25">
      <c r="I5944" s="25"/>
      <c r="J5944" s="25"/>
      <c r="K5944" s="25"/>
      <c r="L5944" s="25"/>
      <c r="M5944" s="25"/>
      <c r="N5944" s="25"/>
      <c r="O5944" s="25"/>
    </row>
    <row r="5945" spans="9:15" s="167" customFormat="1" ht="15" customHeight="1" x14ac:dyDescent="0.25">
      <c r="I5945" s="25"/>
      <c r="J5945" s="25"/>
      <c r="K5945" s="25"/>
      <c r="L5945" s="25"/>
      <c r="M5945" s="25"/>
      <c r="N5945" s="25"/>
      <c r="O5945" s="25"/>
    </row>
    <row r="5946" spans="9:15" s="167" customFormat="1" ht="15" customHeight="1" x14ac:dyDescent="0.25">
      <c r="I5946" s="25"/>
      <c r="J5946" s="25"/>
      <c r="K5946" s="25"/>
      <c r="L5946" s="25"/>
      <c r="M5946" s="25"/>
      <c r="N5946" s="25"/>
      <c r="O5946" s="25"/>
    </row>
    <row r="5947" spans="9:15" s="167" customFormat="1" ht="15" customHeight="1" x14ac:dyDescent="0.25">
      <c r="I5947" s="25"/>
      <c r="J5947" s="25"/>
      <c r="K5947" s="25"/>
      <c r="L5947" s="25"/>
      <c r="M5947" s="25"/>
      <c r="N5947" s="25"/>
      <c r="O5947" s="25"/>
    </row>
    <row r="5948" spans="9:15" s="167" customFormat="1" ht="15" customHeight="1" x14ac:dyDescent="0.25">
      <c r="I5948" s="25"/>
      <c r="J5948" s="25"/>
      <c r="K5948" s="25"/>
      <c r="L5948" s="25"/>
      <c r="M5948" s="25"/>
      <c r="N5948" s="25"/>
      <c r="O5948" s="25"/>
    </row>
    <row r="5949" spans="9:15" s="167" customFormat="1" ht="15" customHeight="1" x14ac:dyDescent="0.25">
      <c r="I5949" s="25"/>
      <c r="J5949" s="25"/>
      <c r="K5949" s="25"/>
      <c r="L5949" s="25"/>
      <c r="M5949" s="25"/>
      <c r="N5949" s="25"/>
      <c r="O5949" s="25"/>
    </row>
    <row r="5950" spans="9:15" s="167" customFormat="1" ht="15" customHeight="1" x14ac:dyDescent="0.25">
      <c r="I5950" s="25"/>
      <c r="J5950" s="25"/>
      <c r="K5950" s="25"/>
      <c r="L5950" s="25"/>
      <c r="M5950" s="25"/>
      <c r="N5950" s="25"/>
      <c r="O5950" s="25"/>
    </row>
    <row r="5951" spans="9:15" s="167" customFormat="1" ht="15" customHeight="1" x14ac:dyDescent="0.25">
      <c r="I5951" s="25"/>
      <c r="J5951" s="25"/>
      <c r="K5951" s="25"/>
      <c r="L5951" s="25"/>
      <c r="M5951" s="25"/>
      <c r="N5951" s="25"/>
      <c r="O5951" s="25"/>
    </row>
    <row r="5952" spans="9:15" s="167" customFormat="1" ht="15" customHeight="1" x14ac:dyDescent="0.25">
      <c r="I5952" s="25"/>
      <c r="J5952" s="25"/>
      <c r="K5952" s="25"/>
      <c r="L5952" s="25"/>
      <c r="M5952" s="25"/>
      <c r="N5952" s="25"/>
      <c r="O5952" s="25"/>
    </row>
    <row r="5953" spans="9:15" s="167" customFormat="1" ht="15" customHeight="1" x14ac:dyDescent="0.25">
      <c r="I5953" s="25"/>
      <c r="J5953" s="25"/>
      <c r="K5953" s="25"/>
      <c r="L5953" s="25"/>
      <c r="M5953" s="25"/>
      <c r="N5953" s="25"/>
      <c r="O5953" s="25"/>
    </row>
    <row r="5954" spans="9:15" s="167" customFormat="1" ht="15" customHeight="1" x14ac:dyDescent="0.25">
      <c r="I5954" s="25"/>
      <c r="J5954" s="25"/>
      <c r="K5954" s="25"/>
      <c r="L5954" s="25"/>
      <c r="M5954" s="25"/>
      <c r="N5954" s="25"/>
      <c r="O5954" s="25"/>
    </row>
    <row r="5955" spans="9:15" s="167" customFormat="1" ht="15" customHeight="1" x14ac:dyDescent="0.25">
      <c r="I5955" s="25"/>
      <c r="J5955" s="25"/>
      <c r="K5955" s="25"/>
      <c r="L5955" s="25"/>
      <c r="M5955" s="25"/>
      <c r="N5955" s="25"/>
      <c r="O5955" s="25"/>
    </row>
    <row r="5956" spans="9:15" s="167" customFormat="1" ht="15" customHeight="1" x14ac:dyDescent="0.25">
      <c r="I5956" s="25"/>
      <c r="J5956" s="25"/>
      <c r="K5956" s="25"/>
      <c r="L5956" s="25"/>
      <c r="M5956" s="25"/>
      <c r="N5956" s="25"/>
      <c r="O5956" s="25"/>
    </row>
    <row r="5957" spans="9:15" s="167" customFormat="1" ht="15" customHeight="1" x14ac:dyDescent="0.25">
      <c r="I5957" s="25"/>
      <c r="J5957" s="25"/>
      <c r="K5957" s="25"/>
      <c r="L5957" s="25"/>
      <c r="M5957" s="25"/>
      <c r="N5957" s="25"/>
      <c r="O5957" s="25"/>
    </row>
    <row r="5958" spans="9:15" s="167" customFormat="1" ht="15" customHeight="1" x14ac:dyDescent="0.25">
      <c r="I5958" s="25"/>
      <c r="J5958" s="25"/>
      <c r="K5958" s="25"/>
      <c r="L5958" s="25"/>
      <c r="M5958" s="25"/>
      <c r="N5958" s="25"/>
      <c r="O5958" s="25"/>
    </row>
    <row r="5959" spans="9:15" s="167" customFormat="1" ht="15" customHeight="1" x14ac:dyDescent="0.25">
      <c r="I5959" s="25"/>
      <c r="J5959" s="25"/>
      <c r="K5959" s="25"/>
      <c r="L5959" s="25"/>
      <c r="M5959" s="25"/>
      <c r="N5959" s="25"/>
      <c r="O5959" s="25"/>
    </row>
    <row r="5960" spans="9:15" s="167" customFormat="1" ht="15" customHeight="1" x14ac:dyDescent="0.25">
      <c r="I5960" s="25"/>
      <c r="J5960" s="25"/>
      <c r="K5960" s="25"/>
      <c r="L5960" s="25"/>
      <c r="M5960" s="25"/>
      <c r="N5960" s="25"/>
      <c r="O5960" s="25"/>
    </row>
    <row r="5961" spans="9:15" s="167" customFormat="1" ht="15" customHeight="1" x14ac:dyDescent="0.25">
      <c r="I5961" s="25"/>
      <c r="J5961" s="25"/>
      <c r="K5961" s="25"/>
      <c r="L5961" s="25"/>
      <c r="M5961" s="25"/>
      <c r="N5961" s="25"/>
      <c r="O5961" s="25"/>
    </row>
    <row r="5962" spans="9:15" s="167" customFormat="1" ht="15" customHeight="1" x14ac:dyDescent="0.25">
      <c r="I5962" s="25"/>
      <c r="J5962" s="25"/>
      <c r="K5962" s="25"/>
      <c r="L5962" s="25"/>
      <c r="M5962" s="25"/>
      <c r="N5962" s="25"/>
      <c r="O5962" s="25"/>
    </row>
    <row r="5963" spans="9:15" s="167" customFormat="1" ht="15" customHeight="1" x14ac:dyDescent="0.25">
      <c r="I5963" s="25"/>
      <c r="J5963" s="25"/>
      <c r="K5963" s="25"/>
      <c r="L5963" s="25"/>
      <c r="M5963" s="25"/>
      <c r="N5963" s="25"/>
      <c r="O5963" s="25"/>
    </row>
    <row r="5964" spans="9:15" s="167" customFormat="1" ht="15" customHeight="1" x14ac:dyDescent="0.25">
      <c r="I5964" s="25"/>
      <c r="J5964" s="25"/>
      <c r="K5964" s="25"/>
      <c r="L5964" s="25"/>
      <c r="M5964" s="25"/>
      <c r="N5964" s="25"/>
      <c r="O5964" s="25"/>
    </row>
    <row r="5965" spans="9:15" s="167" customFormat="1" ht="15" customHeight="1" x14ac:dyDescent="0.25">
      <c r="I5965" s="25"/>
      <c r="J5965" s="25"/>
      <c r="K5965" s="25"/>
      <c r="L5965" s="25"/>
      <c r="M5965" s="25"/>
      <c r="N5965" s="25"/>
      <c r="O5965" s="25"/>
    </row>
    <row r="5966" spans="9:15" s="167" customFormat="1" ht="15" customHeight="1" x14ac:dyDescent="0.25">
      <c r="I5966" s="25"/>
      <c r="J5966" s="25"/>
      <c r="K5966" s="25"/>
      <c r="L5966" s="25"/>
      <c r="M5966" s="25"/>
      <c r="N5966" s="25"/>
      <c r="O5966" s="25"/>
    </row>
    <row r="5967" spans="9:15" s="167" customFormat="1" ht="15" customHeight="1" x14ac:dyDescent="0.25">
      <c r="I5967" s="25"/>
      <c r="J5967" s="25"/>
      <c r="K5967" s="25"/>
      <c r="L5967" s="25"/>
      <c r="M5967" s="25"/>
      <c r="N5967" s="25"/>
      <c r="O5967" s="25"/>
    </row>
    <row r="5968" spans="9:15" s="167" customFormat="1" ht="15" customHeight="1" x14ac:dyDescent="0.25">
      <c r="I5968" s="25"/>
      <c r="J5968" s="25"/>
      <c r="K5968" s="25"/>
      <c r="L5968" s="25"/>
      <c r="M5968" s="25"/>
      <c r="N5968" s="25"/>
      <c r="O5968" s="25"/>
    </row>
    <row r="5969" spans="9:15" s="167" customFormat="1" ht="15" customHeight="1" x14ac:dyDescent="0.25">
      <c r="I5969" s="25"/>
      <c r="J5969" s="25"/>
      <c r="K5969" s="25"/>
      <c r="L5969" s="25"/>
      <c r="M5969" s="25"/>
      <c r="N5969" s="25"/>
      <c r="O5969" s="25"/>
    </row>
    <row r="5970" spans="9:15" s="167" customFormat="1" ht="15" customHeight="1" x14ac:dyDescent="0.25">
      <c r="I5970" s="25"/>
      <c r="J5970" s="25"/>
      <c r="K5970" s="25"/>
      <c r="L5970" s="25"/>
      <c r="M5970" s="25"/>
      <c r="N5970" s="25"/>
      <c r="O5970" s="25"/>
    </row>
    <row r="5971" spans="9:15" s="167" customFormat="1" ht="15" customHeight="1" x14ac:dyDescent="0.25">
      <c r="I5971" s="25"/>
      <c r="J5971" s="25"/>
      <c r="K5971" s="25"/>
      <c r="L5971" s="25"/>
      <c r="M5971" s="25"/>
      <c r="N5971" s="25"/>
      <c r="O5971" s="25"/>
    </row>
    <row r="5972" spans="9:15" s="167" customFormat="1" ht="15" customHeight="1" x14ac:dyDescent="0.25">
      <c r="I5972" s="25"/>
      <c r="J5972" s="25"/>
      <c r="K5972" s="25"/>
      <c r="L5972" s="25"/>
      <c r="M5972" s="25"/>
      <c r="N5972" s="25"/>
      <c r="O5972" s="25"/>
    </row>
    <row r="5973" spans="9:15" s="167" customFormat="1" ht="15" customHeight="1" x14ac:dyDescent="0.25">
      <c r="I5973" s="25"/>
      <c r="J5973" s="25"/>
      <c r="K5973" s="25"/>
      <c r="L5973" s="25"/>
      <c r="M5973" s="25"/>
      <c r="N5973" s="25"/>
      <c r="O5973" s="25"/>
    </row>
    <row r="5974" spans="9:15" s="167" customFormat="1" ht="15" customHeight="1" x14ac:dyDescent="0.25">
      <c r="I5974" s="25"/>
      <c r="J5974" s="25"/>
      <c r="K5974" s="25"/>
      <c r="L5974" s="25"/>
      <c r="M5974" s="25"/>
      <c r="N5974" s="25"/>
      <c r="O5974" s="25"/>
    </row>
    <row r="5975" spans="9:15" s="167" customFormat="1" ht="15" customHeight="1" x14ac:dyDescent="0.25">
      <c r="I5975" s="25"/>
      <c r="J5975" s="25"/>
      <c r="K5975" s="25"/>
      <c r="L5975" s="25"/>
      <c r="M5975" s="25"/>
      <c r="N5975" s="25"/>
      <c r="O5975" s="25"/>
    </row>
    <row r="5976" spans="9:15" s="167" customFormat="1" ht="15" customHeight="1" x14ac:dyDescent="0.25">
      <c r="I5976" s="25"/>
      <c r="J5976" s="25"/>
      <c r="K5976" s="25"/>
      <c r="L5976" s="25"/>
      <c r="M5976" s="25"/>
      <c r="N5976" s="25"/>
      <c r="O5976" s="25"/>
    </row>
    <row r="5977" spans="9:15" s="167" customFormat="1" ht="15" customHeight="1" x14ac:dyDescent="0.25">
      <c r="I5977" s="25"/>
      <c r="J5977" s="25"/>
      <c r="K5977" s="25"/>
      <c r="L5977" s="25"/>
      <c r="M5977" s="25"/>
      <c r="N5977" s="25"/>
      <c r="O5977" s="25"/>
    </row>
    <row r="5978" spans="9:15" s="167" customFormat="1" ht="15" customHeight="1" x14ac:dyDescent="0.25">
      <c r="I5978" s="25"/>
      <c r="J5978" s="25"/>
      <c r="K5978" s="25"/>
      <c r="L5978" s="25"/>
      <c r="M5978" s="25"/>
      <c r="N5978" s="25"/>
      <c r="O5978" s="25"/>
    </row>
    <row r="5979" spans="9:15" s="167" customFormat="1" ht="15" customHeight="1" x14ac:dyDescent="0.25">
      <c r="I5979" s="25"/>
      <c r="J5979" s="25"/>
      <c r="K5979" s="25"/>
      <c r="L5979" s="25"/>
      <c r="M5979" s="25"/>
      <c r="N5979" s="25"/>
      <c r="O5979" s="25"/>
    </row>
    <row r="5980" spans="9:15" s="167" customFormat="1" ht="15" customHeight="1" x14ac:dyDescent="0.25">
      <c r="I5980" s="25"/>
      <c r="J5980" s="25"/>
      <c r="K5980" s="25"/>
      <c r="L5980" s="25"/>
      <c r="M5980" s="25"/>
      <c r="N5980" s="25"/>
      <c r="O5980" s="25"/>
    </row>
    <row r="5981" spans="9:15" s="167" customFormat="1" ht="15" customHeight="1" x14ac:dyDescent="0.25">
      <c r="I5981" s="25"/>
      <c r="J5981" s="25"/>
      <c r="K5981" s="25"/>
      <c r="L5981" s="25"/>
      <c r="M5981" s="25"/>
      <c r="N5981" s="25"/>
      <c r="O5981" s="25"/>
    </row>
    <row r="5982" spans="9:15" s="167" customFormat="1" ht="15" customHeight="1" x14ac:dyDescent="0.25">
      <c r="I5982" s="25"/>
      <c r="J5982" s="25"/>
      <c r="K5982" s="25"/>
      <c r="L5982" s="25"/>
      <c r="M5982" s="25"/>
      <c r="N5982" s="25"/>
      <c r="O5982" s="25"/>
    </row>
    <row r="5983" spans="9:15" s="167" customFormat="1" ht="15" customHeight="1" x14ac:dyDescent="0.25">
      <c r="I5983" s="25"/>
      <c r="J5983" s="25"/>
      <c r="K5983" s="25"/>
      <c r="L5983" s="25"/>
      <c r="M5983" s="25"/>
      <c r="N5983" s="25"/>
      <c r="O5983" s="25"/>
    </row>
    <row r="5984" spans="9:15" s="167" customFormat="1" ht="15" customHeight="1" x14ac:dyDescent="0.25">
      <c r="I5984" s="25"/>
      <c r="J5984" s="25"/>
      <c r="K5984" s="25"/>
      <c r="L5984" s="25"/>
      <c r="M5984" s="25"/>
      <c r="N5984" s="25"/>
      <c r="O5984" s="25"/>
    </row>
    <row r="5985" spans="9:15" s="167" customFormat="1" ht="15" customHeight="1" x14ac:dyDescent="0.25">
      <c r="I5985" s="25"/>
      <c r="J5985" s="25"/>
      <c r="K5985" s="25"/>
      <c r="L5985" s="25"/>
      <c r="M5985" s="25"/>
      <c r="N5985" s="25"/>
      <c r="O5985" s="25"/>
    </row>
    <row r="5986" spans="9:15" s="167" customFormat="1" ht="15" customHeight="1" x14ac:dyDescent="0.25">
      <c r="I5986" s="25"/>
      <c r="J5986" s="25"/>
      <c r="K5986" s="25"/>
      <c r="L5986" s="25"/>
      <c r="M5986" s="25"/>
      <c r="N5986" s="25"/>
      <c r="O5986" s="25"/>
    </row>
    <row r="5987" spans="9:15" s="167" customFormat="1" ht="15" customHeight="1" x14ac:dyDescent="0.25">
      <c r="I5987" s="25"/>
      <c r="J5987" s="25"/>
      <c r="K5987" s="25"/>
      <c r="L5987" s="25"/>
      <c r="M5987" s="25"/>
      <c r="N5987" s="25"/>
      <c r="O5987" s="25"/>
    </row>
    <row r="5988" spans="9:15" s="167" customFormat="1" ht="15" customHeight="1" x14ac:dyDescent="0.25">
      <c r="I5988" s="25"/>
      <c r="J5988" s="25"/>
      <c r="K5988" s="25"/>
      <c r="L5988" s="25"/>
      <c r="M5988" s="25"/>
      <c r="N5988" s="25"/>
      <c r="O5988" s="25"/>
    </row>
    <row r="5989" spans="9:15" s="167" customFormat="1" ht="15" customHeight="1" x14ac:dyDescent="0.25">
      <c r="I5989" s="25"/>
      <c r="J5989" s="25"/>
      <c r="K5989" s="25"/>
      <c r="L5989" s="25"/>
      <c r="M5989" s="25"/>
      <c r="N5989" s="25"/>
      <c r="O5989" s="25"/>
    </row>
    <row r="5990" spans="9:15" s="167" customFormat="1" ht="15" customHeight="1" x14ac:dyDescent="0.25">
      <c r="I5990" s="25"/>
      <c r="J5990" s="25"/>
      <c r="K5990" s="25"/>
      <c r="L5990" s="25"/>
      <c r="M5990" s="25"/>
      <c r="N5990" s="25"/>
      <c r="O5990" s="25"/>
    </row>
    <row r="5991" spans="9:15" s="167" customFormat="1" ht="15" customHeight="1" x14ac:dyDescent="0.25">
      <c r="I5991" s="25"/>
      <c r="J5991" s="25"/>
      <c r="K5991" s="25"/>
      <c r="L5991" s="25"/>
      <c r="M5991" s="25"/>
      <c r="N5991" s="25"/>
      <c r="O5991" s="25"/>
    </row>
    <row r="5992" spans="9:15" s="167" customFormat="1" ht="15" customHeight="1" x14ac:dyDescent="0.25">
      <c r="I5992" s="25"/>
      <c r="J5992" s="25"/>
      <c r="K5992" s="25"/>
      <c r="L5992" s="25"/>
      <c r="M5992" s="25"/>
      <c r="N5992" s="25"/>
      <c r="O5992" s="25"/>
    </row>
    <row r="5993" spans="9:15" s="167" customFormat="1" ht="15" customHeight="1" x14ac:dyDescent="0.25">
      <c r="I5993" s="25"/>
      <c r="J5993" s="25"/>
      <c r="K5993" s="25"/>
      <c r="L5993" s="25"/>
      <c r="M5993" s="25"/>
      <c r="N5993" s="25"/>
      <c r="O5993" s="25"/>
    </row>
    <row r="5994" spans="9:15" s="167" customFormat="1" ht="15" customHeight="1" x14ac:dyDescent="0.25">
      <c r="I5994" s="25"/>
      <c r="J5994" s="25"/>
      <c r="K5994" s="25"/>
      <c r="L5994" s="25"/>
      <c r="M5994" s="25"/>
      <c r="N5994" s="25"/>
      <c r="O5994" s="25"/>
    </row>
    <row r="5995" spans="9:15" s="167" customFormat="1" ht="15" customHeight="1" x14ac:dyDescent="0.25">
      <c r="I5995" s="25"/>
      <c r="J5995" s="25"/>
      <c r="K5995" s="25"/>
      <c r="L5995" s="25"/>
      <c r="M5995" s="25"/>
      <c r="N5995" s="25"/>
      <c r="O5995" s="25"/>
    </row>
    <row r="5996" spans="9:15" s="167" customFormat="1" ht="15" customHeight="1" x14ac:dyDescent="0.25">
      <c r="I5996" s="25"/>
      <c r="J5996" s="25"/>
      <c r="K5996" s="25"/>
      <c r="L5996" s="25"/>
      <c r="M5996" s="25"/>
      <c r="N5996" s="25"/>
      <c r="O5996" s="25"/>
    </row>
    <row r="5997" spans="9:15" s="167" customFormat="1" ht="15" customHeight="1" x14ac:dyDescent="0.25">
      <c r="I5997" s="25"/>
      <c r="J5997" s="25"/>
      <c r="K5997" s="25"/>
      <c r="L5997" s="25"/>
      <c r="M5997" s="25"/>
      <c r="N5997" s="25"/>
      <c r="O5997" s="25"/>
    </row>
    <row r="5998" spans="9:15" s="167" customFormat="1" ht="15" customHeight="1" x14ac:dyDescent="0.25">
      <c r="I5998" s="25"/>
      <c r="J5998" s="25"/>
      <c r="K5998" s="25"/>
      <c r="L5998" s="25"/>
      <c r="M5998" s="25"/>
      <c r="N5998" s="25"/>
      <c r="O5998" s="25"/>
    </row>
    <row r="5999" spans="9:15" s="167" customFormat="1" ht="15" customHeight="1" x14ac:dyDescent="0.25">
      <c r="I5999" s="25"/>
      <c r="J5999" s="25"/>
      <c r="K5999" s="25"/>
      <c r="L5999" s="25"/>
      <c r="M5999" s="25"/>
      <c r="N5999" s="25"/>
      <c r="O5999" s="25"/>
    </row>
    <row r="6000" spans="9:15" s="167" customFormat="1" ht="15" customHeight="1" x14ac:dyDescent="0.25">
      <c r="I6000" s="25"/>
      <c r="J6000" s="25"/>
      <c r="K6000" s="25"/>
      <c r="L6000" s="25"/>
      <c r="M6000" s="25"/>
      <c r="N6000" s="25"/>
      <c r="O6000" s="25"/>
    </row>
    <row r="6001" spans="9:15" s="167" customFormat="1" ht="15" customHeight="1" x14ac:dyDescent="0.25">
      <c r="I6001" s="25"/>
      <c r="J6001" s="25"/>
      <c r="K6001" s="25"/>
      <c r="L6001" s="25"/>
      <c r="M6001" s="25"/>
      <c r="N6001" s="25"/>
      <c r="O6001" s="25"/>
    </row>
    <row r="6002" spans="9:15" s="167" customFormat="1" ht="15" customHeight="1" x14ac:dyDescent="0.25">
      <c r="I6002" s="25"/>
      <c r="J6002" s="25"/>
      <c r="K6002" s="25"/>
      <c r="L6002" s="25"/>
      <c r="M6002" s="25"/>
      <c r="N6002" s="25"/>
      <c r="O6002" s="25"/>
    </row>
    <row r="6003" spans="9:15" s="167" customFormat="1" ht="15" customHeight="1" x14ac:dyDescent="0.25">
      <c r="I6003" s="25"/>
      <c r="J6003" s="25"/>
      <c r="K6003" s="25"/>
      <c r="L6003" s="25"/>
      <c r="M6003" s="25"/>
      <c r="N6003" s="25"/>
      <c r="O6003" s="25"/>
    </row>
    <row r="6004" spans="9:15" s="167" customFormat="1" ht="15" customHeight="1" x14ac:dyDescent="0.25">
      <c r="I6004" s="25"/>
      <c r="J6004" s="25"/>
      <c r="K6004" s="25"/>
      <c r="L6004" s="25"/>
      <c r="M6004" s="25"/>
      <c r="N6004" s="25"/>
      <c r="O6004" s="25"/>
    </row>
    <row r="6005" spans="9:15" s="167" customFormat="1" ht="15" customHeight="1" x14ac:dyDescent="0.25">
      <c r="I6005" s="25"/>
      <c r="J6005" s="25"/>
      <c r="K6005" s="25"/>
      <c r="L6005" s="25"/>
      <c r="M6005" s="25"/>
      <c r="N6005" s="25"/>
      <c r="O6005" s="25"/>
    </row>
    <row r="6006" spans="9:15" s="167" customFormat="1" ht="15" customHeight="1" x14ac:dyDescent="0.25">
      <c r="I6006" s="25"/>
      <c r="J6006" s="25"/>
      <c r="K6006" s="25"/>
      <c r="L6006" s="25"/>
      <c r="M6006" s="25"/>
      <c r="N6006" s="25"/>
      <c r="O6006" s="25"/>
    </row>
    <row r="6007" spans="9:15" s="167" customFormat="1" ht="15" customHeight="1" x14ac:dyDescent="0.25">
      <c r="I6007" s="25"/>
      <c r="J6007" s="25"/>
      <c r="K6007" s="25"/>
      <c r="L6007" s="25"/>
      <c r="M6007" s="25"/>
      <c r="N6007" s="25"/>
      <c r="O6007" s="25"/>
    </row>
    <row r="6008" spans="9:15" s="167" customFormat="1" ht="15" customHeight="1" x14ac:dyDescent="0.25">
      <c r="I6008" s="25"/>
      <c r="J6008" s="25"/>
      <c r="K6008" s="25"/>
      <c r="L6008" s="25"/>
      <c r="M6008" s="25"/>
      <c r="N6008" s="25"/>
      <c r="O6008" s="25"/>
    </row>
    <row r="6009" spans="9:15" s="167" customFormat="1" ht="15" customHeight="1" x14ac:dyDescent="0.25">
      <c r="I6009" s="25"/>
      <c r="J6009" s="25"/>
      <c r="K6009" s="25"/>
      <c r="L6009" s="25"/>
      <c r="M6009" s="25"/>
      <c r="N6009" s="25"/>
      <c r="O6009" s="25"/>
    </row>
    <row r="6010" spans="9:15" s="167" customFormat="1" ht="15" customHeight="1" x14ac:dyDescent="0.25">
      <c r="I6010" s="25"/>
      <c r="J6010" s="25"/>
      <c r="K6010" s="25"/>
      <c r="L6010" s="25"/>
      <c r="M6010" s="25"/>
      <c r="N6010" s="25"/>
      <c r="O6010" s="25"/>
    </row>
    <row r="6011" spans="9:15" s="167" customFormat="1" ht="15" customHeight="1" x14ac:dyDescent="0.25">
      <c r="I6011" s="25"/>
      <c r="J6011" s="25"/>
      <c r="K6011" s="25"/>
      <c r="L6011" s="25"/>
      <c r="M6011" s="25"/>
      <c r="N6011" s="25"/>
      <c r="O6011" s="25"/>
    </row>
    <row r="6012" spans="9:15" s="167" customFormat="1" ht="15" customHeight="1" x14ac:dyDescent="0.25">
      <c r="I6012" s="25"/>
      <c r="J6012" s="25"/>
      <c r="K6012" s="25"/>
      <c r="L6012" s="25"/>
      <c r="M6012" s="25"/>
      <c r="N6012" s="25"/>
      <c r="O6012" s="25"/>
    </row>
    <row r="6013" spans="9:15" s="167" customFormat="1" ht="15" customHeight="1" x14ac:dyDescent="0.25">
      <c r="I6013" s="25"/>
      <c r="J6013" s="25"/>
      <c r="K6013" s="25"/>
      <c r="L6013" s="25"/>
      <c r="M6013" s="25"/>
      <c r="N6013" s="25"/>
      <c r="O6013" s="25"/>
    </row>
    <row r="6014" spans="9:15" s="167" customFormat="1" ht="15" customHeight="1" x14ac:dyDescent="0.25">
      <c r="I6014" s="25"/>
      <c r="J6014" s="25"/>
      <c r="K6014" s="25"/>
      <c r="L6014" s="25"/>
      <c r="M6014" s="25"/>
      <c r="N6014" s="25"/>
      <c r="O6014" s="25"/>
    </row>
    <row r="6015" spans="9:15" s="167" customFormat="1" ht="15" customHeight="1" x14ac:dyDescent="0.25">
      <c r="I6015" s="25"/>
      <c r="J6015" s="25"/>
      <c r="K6015" s="25"/>
      <c r="L6015" s="25"/>
      <c r="M6015" s="25"/>
      <c r="N6015" s="25"/>
      <c r="O6015" s="25"/>
    </row>
    <row r="6016" spans="9:15" s="167" customFormat="1" ht="15" customHeight="1" x14ac:dyDescent="0.25">
      <c r="I6016" s="25"/>
      <c r="J6016" s="25"/>
      <c r="K6016" s="25"/>
      <c r="L6016" s="25"/>
      <c r="M6016" s="25"/>
      <c r="N6016" s="25"/>
      <c r="O6016" s="25"/>
    </row>
    <row r="6017" spans="9:15" s="167" customFormat="1" ht="15" customHeight="1" x14ac:dyDescent="0.25">
      <c r="I6017" s="25"/>
      <c r="J6017" s="25"/>
      <c r="K6017" s="25"/>
      <c r="L6017" s="25"/>
      <c r="M6017" s="25"/>
      <c r="N6017" s="25"/>
      <c r="O6017" s="25"/>
    </row>
    <row r="6018" spans="9:15" s="167" customFormat="1" ht="15" customHeight="1" x14ac:dyDescent="0.25">
      <c r="I6018" s="25"/>
      <c r="J6018" s="25"/>
      <c r="K6018" s="25"/>
      <c r="L6018" s="25"/>
      <c r="M6018" s="25"/>
      <c r="N6018" s="25"/>
      <c r="O6018" s="25"/>
    </row>
    <row r="6019" spans="9:15" s="167" customFormat="1" ht="15" customHeight="1" x14ac:dyDescent="0.25">
      <c r="I6019" s="25"/>
      <c r="J6019" s="25"/>
      <c r="K6019" s="25"/>
      <c r="L6019" s="25"/>
      <c r="M6019" s="25"/>
      <c r="N6019" s="25"/>
      <c r="O6019" s="25"/>
    </row>
    <row r="6020" spans="9:15" s="167" customFormat="1" ht="15" customHeight="1" x14ac:dyDescent="0.25">
      <c r="I6020" s="25"/>
      <c r="J6020" s="25"/>
      <c r="K6020" s="25"/>
      <c r="L6020" s="25"/>
      <c r="M6020" s="25"/>
      <c r="N6020" s="25"/>
      <c r="O6020" s="25"/>
    </row>
    <row r="6021" spans="9:15" s="167" customFormat="1" ht="15" customHeight="1" x14ac:dyDescent="0.25">
      <c r="I6021" s="25"/>
      <c r="J6021" s="25"/>
      <c r="K6021" s="25"/>
      <c r="L6021" s="25"/>
      <c r="M6021" s="25"/>
      <c r="N6021" s="25"/>
      <c r="O6021" s="25"/>
    </row>
    <row r="6022" spans="9:15" s="167" customFormat="1" ht="15" customHeight="1" x14ac:dyDescent="0.25">
      <c r="I6022" s="25"/>
      <c r="J6022" s="25"/>
      <c r="K6022" s="25"/>
      <c r="L6022" s="25"/>
      <c r="M6022" s="25"/>
      <c r="N6022" s="25"/>
      <c r="O6022" s="25"/>
    </row>
    <row r="6023" spans="9:15" s="167" customFormat="1" ht="15" customHeight="1" x14ac:dyDescent="0.25">
      <c r="I6023" s="25"/>
      <c r="J6023" s="25"/>
      <c r="K6023" s="25"/>
      <c r="L6023" s="25"/>
      <c r="M6023" s="25"/>
      <c r="N6023" s="25"/>
      <c r="O6023" s="25"/>
    </row>
    <row r="6024" spans="9:15" s="167" customFormat="1" ht="15" customHeight="1" x14ac:dyDescent="0.25">
      <c r="I6024" s="25"/>
      <c r="J6024" s="25"/>
      <c r="K6024" s="25"/>
      <c r="L6024" s="25"/>
      <c r="M6024" s="25"/>
      <c r="N6024" s="25"/>
      <c r="O6024" s="25"/>
    </row>
    <row r="6025" spans="9:15" s="167" customFormat="1" ht="15" customHeight="1" x14ac:dyDescent="0.25">
      <c r="I6025" s="25"/>
      <c r="J6025" s="25"/>
      <c r="K6025" s="25"/>
      <c r="L6025" s="25"/>
      <c r="M6025" s="25"/>
      <c r="N6025" s="25"/>
      <c r="O6025" s="25"/>
    </row>
    <row r="6026" spans="9:15" s="167" customFormat="1" ht="15" customHeight="1" x14ac:dyDescent="0.25">
      <c r="I6026" s="25"/>
      <c r="J6026" s="25"/>
      <c r="K6026" s="25"/>
      <c r="L6026" s="25"/>
      <c r="M6026" s="25"/>
      <c r="N6026" s="25"/>
      <c r="O6026" s="25"/>
    </row>
    <row r="6027" spans="9:15" s="167" customFormat="1" ht="15" customHeight="1" x14ac:dyDescent="0.25">
      <c r="I6027" s="25"/>
      <c r="J6027" s="25"/>
      <c r="K6027" s="25"/>
      <c r="L6027" s="25"/>
      <c r="M6027" s="25"/>
      <c r="N6027" s="25"/>
      <c r="O6027" s="25"/>
    </row>
    <row r="6028" spans="9:15" s="167" customFormat="1" ht="15" customHeight="1" x14ac:dyDescent="0.25">
      <c r="I6028" s="25"/>
      <c r="J6028" s="25"/>
      <c r="K6028" s="25"/>
      <c r="L6028" s="25"/>
      <c r="M6028" s="25"/>
      <c r="N6028" s="25"/>
      <c r="O6028" s="25"/>
    </row>
    <row r="6029" spans="9:15" s="167" customFormat="1" ht="15" customHeight="1" x14ac:dyDescent="0.25">
      <c r="I6029" s="25"/>
      <c r="J6029" s="25"/>
      <c r="K6029" s="25"/>
      <c r="L6029" s="25"/>
      <c r="M6029" s="25"/>
      <c r="N6029" s="25"/>
      <c r="O6029" s="25"/>
    </row>
    <row r="6030" spans="9:15" s="167" customFormat="1" ht="15" customHeight="1" x14ac:dyDescent="0.25">
      <c r="I6030" s="25"/>
      <c r="J6030" s="25"/>
      <c r="K6030" s="25"/>
      <c r="L6030" s="25"/>
      <c r="M6030" s="25"/>
      <c r="N6030" s="25"/>
      <c r="O6030" s="25"/>
    </row>
    <row r="6031" spans="9:15" s="167" customFormat="1" ht="15" customHeight="1" x14ac:dyDescent="0.25">
      <c r="I6031" s="25"/>
      <c r="J6031" s="25"/>
      <c r="K6031" s="25"/>
      <c r="L6031" s="25"/>
      <c r="M6031" s="25"/>
      <c r="N6031" s="25"/>
      <c r="O6031" s="25"/>
    </row>
    <row r="6032" spans="9:15" s="167" customFormat="1" ht="15" customHeight="1" x14ac:dyDescent="0.25">
      <c r="I6032" s="25"/>
      <c r="J6032" s="25"/>
      <c r="K6032" s="25"/>
      <c r="L6032" s="25"/>
      <c r="M6032" s="25"/>
      <c r="N6032" s="25"/>
      <c r="O6032" s="25"/>
    </row>
    <row r="6033" spans="9:15" s="167" customFormat="1" ht="15" customHeight="1" x14ac:dyDescent="0.25">
      <c r="I6033" s="25"/>
      <c r="J6033" s="25"/>
      <c r="K6033" s="25"/>
      <c r="L6033" s="25"/>
      <c r="M6033" s="25"/>
      <c r="N6033" s="25"/>
      <c r="O6033" s="25"/>
    </row>
    <row r="6034" spans="9:15" s="167" customFormat="1" ht="15" customHeight="1" x14ac:dyDescent="0.25">
      <c r="I6034" s="25"/>
      <c r="J6034" s="25"/>
      <c r="K6034" s="25"/>
      <c r="L6034" s="25"/>
      <c r="M6034" s="25"/>
      <c r="N6034" s="25"/>
      <c r="O6034" s="25"/>
    </row>
    <row r="6035" spans="9:15" s="167" customFormat="1" ht="15" customHeight="1" x14ac:dyDescent="0.25">
      <c r="I6035" s="25"/>
      <c r="J6035" s="25"/>
      <c r="K6035" s="25"/>
      <c r="L6035" s="25"/>
      <c r="M6035" s="25"/>
      <c r="N6035" s="25"/>
      <c r="O6035" s="25"/>
    </row>
    <row r="6036" spans="9:15" s="167" customFormat="1" ht="15" customHeight="1" x14ac:dyDescent="0.25">
      <c r="I6036" s="25"/>
      <c r="J6036" s="25"/>
      <c r="K6036" s="25"/>
      <c r="L6036" s="25"/>
      <c r="M6036" s="25"/>
      <c r="N6036" s="25"/>
      <c r="O6036" s="25"/>
    </row>
    <row r="6037" spans="9:15" s="167" customFormat="1" ht="15" customHeight="1" x14ac:dyDescent="0.25">
      <c r="I6037" s="25"/>
      <c r="J6037" s="25"/>
      <c r="K6037" s="25"/>
      <c r="L6037" s="25"/>
      <c r="M6037" s="25"/>
      <c r="N6037" s="25"/>
      <c r="O6037" s="25"/>
    </row>
    <row r="6038" spans="9:15" s="167" customFormat="1" ht="15" customHeight="1" x14ac:dyDescent="0.25">
      <c r="I6038" s="25"/>
      <c r="J6038" s="25"/>
      <c r="K6038" s="25"/>
      <c r="L6038" s="25"/>
      <c r="M6038" s="25"/>
      <c r="N6038" s="25"/>
      <c r="O6038" s="25"/>
    </row>
    <row r="6039" spans="9:15" s="167" customFormat="1" ht="15" customHeight="1" x14ac:dyDescent="0.25">
      <c r="I6039" s="25"/>
      <c r="J6039" s="25"/>
      <c r="K6039" s="25"/>
      <c r="L6039" s="25"/>
      <c r="M6039" s="25"/>
      <c r="N6039" s="25"/>
      <c r="O6039" s="25"/>
    </row>
    <row r="6040" spans="9:15" s="167" customFormat="1" ht="15" customHeight="1" x14ac:dyDescent="0.25">
      <c r="I6040" s="25"/>
      <c r="J6040" s="25"/>
      <c r="K6040" s="25"/>
      <c r="L6040" s="25"/>
      <c r="M6040" s="25"/>
      <c r="N6040" s="25"/>
      <c r="O6040" s="25"/>
    </row>
    <row r="6041" spans="9:15" s="167" customFormat="1" ht="15" customHeight="1" x14ac:dyDescent="0.25">
      <c r="I6041" s="25"/>
      <c r="J6041" s="25"/>
      <c r="K6041" s="25"/>
      <c r="L6041" s="25"/>
      <c r="M6041" s="25"/>
      <c r="N6041" s="25"/>
      <c r="O6041" s="25"/>
    </row>
    <row r="6042" spans="9:15" s="167" customFormat="1" ht="15" customHeight="1" x14ac:dyDescent="0.25">
      <c r="I6042" s="25"/>
      <c r="J6042" s="25"/>
      <c r="K6042" s="25"/>
      <c r="L6042" s="25"/>
      <c r="M6042" s="25"/>
      <c r="N6042" s="25"/>
      <c r="O6042" s="25"/>
    </row>
    <row r="6043" spans="9:15" s="167" customFormat="1" ht="15" customHeight="1" x14ac:dyDescent="0.25">
      <c r="I6043" s="25"/>
      <c r="J6043" s="25"/>
      <c r="K6043" s="25"/>
      <c r="L6043" s="25"/>
      <c r="M6043" s="25"/>
      <c r="N6043" s="25"/>
      <c r="O6043" s="25"/>
    </row>
    <row r="6044" spans="9:15" s="167" customFormat="1" ht="15" customHeight="1" x14ac:dyDescent="0.25">
      <c r="I6044" s="25"/>
      <c r="J6044" s="25"/>
      <c r="K6044" s="25"/>
      <c r="L6044" s="25"/>
      <c r="M6044" s="25"/>
      <c r="N6044" s="25"/>
      <c r="O6044" s="25"/>
    </row>
    <row r="6045" spans="9:15" s="167" customFormat="1" ht="15" customHeight="1" x14ac:dyDescent="0.25">
      <c r="I6045" s="25"/>
      <c r="J6045" s="25"/>
      <c r="K6045" s="25"/>
      <c r="L6045" s="25"/>
      <c r="M6045" s="25"/>
      <c r="N6045" s="25"/>
      <c r="O6045" s="25"/>
    </row>
    <row r="6046" spans="9:15" s="167" customFormat="1" ht="15" customHeight="1" x14ac:dyDescent="0.25">
      <c r="I6046" s="25"/>
      <c r="J6046" s="25"/>
      <c r="K6046" s="25"/>
      <c r="L6046" s="25"/>
      <c r="M6046" s="25"/>
      <c r="N6046" s="25"/>
      <c r="O6046" s="25"/>
    </row>
    <row r="6047" spans="9:15" s="167" customFormat="1" ht="15" customHeight="1" x14ac:dyDescent="0.25">
      <c r="I6047" s="25"/>
      <c r="J6047" s="25"/>
      <c r="K6047" s="25"/>
      <c r="L6047" s="25"/>
      <c r="M6047" s="25"/>
      <c r="N6047" s="25"/>
      <c r="O6047" s="25"/>
    </row>
    <row r="6048" spans="9:15" s="167" customFormat="1" ht="15" customHeight="1" x14ac:dyDescent="0.25">
      <c r="I6048" s="25"/>
      <c r="J6048" s="25"/>
      <c r="K6048" s="25"/>
      <c r="L6048" s="25"/>
      <c r="M6048" s="25"/>
      <c r="N6048" s="25"/>
      <c r="O6048" s="25"/>
    </row>
    <row r="6049" spans="9:15" s="167" customFormat="1" ht="15" customHeight="1" x14ac:dyDescent="0.25">
      <c r="I6049" s="25"/>
      <c r="J6049" s="25"/>
      <c r="K6049" s="25"/>
      <c r="L6049" s="25"/>
      <c r="M6049" s="25"/>
      <c r="N6049" s="25"/>
      <c r="O6049" s="25"/>
    </row>
    <row r="6050" spans="9:15" s="167" customFormat="1" ht="15" customHeight="1" x14ac:dyDescent="0.25">
      <c r="I6050" s="25"/>
      <c r="J6050" s="25"/>
      <c r="K6050" s="25"/>
      <c r="L6050" s="25"/>
      <c r="M6050" s="25"/>
      <c r="N6050" s="25"/>
      <c r="O6050" s="25"/>
    </row>
    <row r="6051" spans="9:15" s="167" customFormat="1" ht="15" customHeight="1" x14ac:dyDescent="0.25">
      <c r="I6051" s="25"/>
      <c r="J6051" s="25"/>
      <c r="K6051" s="25"/>
      <c r="L6051" s="25"/>
      <c r="M6051" s="25"/>
      <c r="N6051" s="25"/>
      <c r="O6051" s="25"/>
    </row>
    <row r="6052" spans="9:15" s="167" customFormat="1" ht="15" customHeight="1" x14ac:dyDescent="0.25">
      <c r="I6052" s="25"/>
      <c r="J6052" s="25"/>
      <c r="K6052" s="25"/>
      <c r="L6052" s="25"/>
      <c r="M6052" s="25"/>
      <c r="N6052" s="25"/>
      <c r="O6052" s="25"/>
    </row>
    <row r="6053" spans="9:15" s="167" customFormat="1" ht="15" customHeight="1" x14ac:dyDescent="0.25">
      <c r="I6053" s="25"/>
      <c r="J6053" s="25"/>
      <c r="K6053" s="25"/>
      <c r="L6053" s="25"/>
      <c r="M6053" s="25"/>
      <c r="N6053" s="25"/>
      <c r="O6053" s="25"/>
    </row>
    <row r="6054" spans="9:15" s="167" customFormat="1" ht="15" customHeight="1" x14ac:dyDescent="0.25">
      <c r="I6054" s="25"/>
      <c r="J6054" s="25"/>
      <c r="K6054" s="25"/>
      <c r="L6054" s="25"/>
      <c r="M6054" s="25"/>
      <c r="N6054" s="25"/>
      <c r="O6054" s="25"/>
    </row>
    <row r="6055" spans="9:15" s="167" customFormat="1" ht="15" customHeight="1" x14ac:dyDescent="0.25">
      <c r="I6055" s="25"/>
      <c r="J6055" s="25"/>
      <c r="K6055" s="25"/>
      <c r="L6055" s="25"/>
      <c r="M6055" s="25"/>
      <c r="N6055" s="25"/>
      <c r="O6055" s="25"/>
    </row>
    <row r="6056" spans="9:15" s="167" customFormat="1" ht="15" customHeight="1" x14ac:dyDescent="0.25">
      <c r="I6056" s="25"/>
      <c r="J6056" s="25"/>
      <c r="K6056" s="25"/>
      <c r="L6056" s="25"/>
      <c r="M6056" s="25"/>
      <c r="N6056" s="25"/>
      <c r="O6056" s="25"/>
    </row>
    <row r="6057" spans="9:15" s="167" customFormat="1" ht="15" customHeight="1" x14ac:dyDescent="0.25">
      <c r="I6057" s="25"/>
      <c r="J6057" s="25"/>
      <c r="K6057" s="25"/>
      <c r="L6057" s="25"/>
      <c r="M6057" s="25"/>
      <c r="N6057" s="25"/>
      <c r="O6057" s="25"/>
    </row>
    <row r="6058" spans="9:15" s="167" customFormat="1" ht="15" customHeight="1" x14ac:dyDescent="0.25">
      <c r="I6058" s="25"/>
      <c r="J6058" s="25"/>
      <c r="K6058" s="25"/>
      <c r="L6058" s="25"/>
      <c r="M6058" s="25"/>
      <c r="N6058" s="25"/>
      <c r="O6058" s="25"/>
    </row>
    <row r="6059" spans="9:15" s="167" customFormat="1" ht="15" customHeight="1" x14ac:dyDescent="0.25">
      <c r="I6059" s="25"/>
      <c r="J6059" s="25"/>
      <c r="K6059" s="25"/>
      <c r="L6059" s="25"/>
      <c r="M6059" s="25"/>
      <c r="N6059" s="25"/>
      <c r="O6059" s="25"/>
    </row>
    <row r="6060" spans="9:15" s="167" customFormat="1" ht="15" customHeight="1" x14ac:dyDescent="0.25">
      <c r="I6060" s="25"/>
      <c r="J6060" s="25"/>
      <c r="K6060" s="25"/>
      <c r="L6060" s="25"/>
      <c r="M6060" s="25"/>
      <c r="N6060" s="25"/>
      <c r="O6060" s="25"/>
    </row>
    <row r="6061" spans="9:15" s="167" customFormat="1" ht="15" customHeight="1" x14ac:dyDescent="0.25">
      <c r="I6061" s="25"/>
      <c r="J6061" s="25"/>
      <c r="K6061" s="25"/>
      <c r="L6061" s="25"/>
      <c r="M6061" s="25"/>
      <c r="N6061" s="25"/>
      <c r="O6061" s="25"/>
    </row>
    <row r="6062" spans="9:15" s="167" customFormat="1" ht="15" customHeight="1" x14ac:dyDescent="0.25">
      <c r="I6062" s="25"/>
      <c r="J6062" s="25"/>
      <c r="K6062" s="25"/>
      <c r="L6062" s="25"/>
      <c r="M6062" s="25"/>
      <c r="N6062" s="25"/>
      <c r="O6062" s="25"/>
    </row>
    <row r="6063" spans="9:15" s="167" customFormat="1" ht="15" customHeight="1" x14ac:dyDescent="0.25">
      <c r="I6063" s="25"/>
      <c r="J6063" s="25"/>
      <c r="K6063" s="25"/>
      <c r="L6063" s="25"/>
      <c r="M6063" s="25"/>
      <c r="N6063" s="25"/>
      <c r="O6063" s="25"/>
    </row>
    <row r="6064" spans="9:15" s="167" customFormat="1" ht="15" customHeight="1" x14ac:dyDescent="0.25">
      <c r="I6064" s="25"/>
      <c r="J6064" s="25"/>
      <c r="K6064" s="25"/>
      <c r="L6064" s="25"/>
      <c r="M6064" s="25"/>
      <c r="N6064" s="25"/>
      <c r="O6064" s="25"/>
    </row>
    <row r="6065" spans="9:15" s="167" customFormat="1" ht="15" customHeight="1" x14ac:dyDescent="0.25">
      <c r="I6065" s="25"/>
      <c r="J6065" s="25"/>
      <c r="K6065" s="25"/>
      <c r="L6065" s="25"/>
      <c r="M6065" s="25"/>
      <c r="N6065" s="25"/>
      <c r="O6065" s="25"/>
    </row>
    <row r="6066" spans="9:15" s="167" customFormat="1" ht="15" customHeight="1" x14ac:dyDescent="0.25">
      <c r="I6066" s="25"/>
      <c r="J6066" s="25"/>
      <c r="K6066" s="25"/>
      <c r="L6066" s="25"/>
      <c r="M6066" s="25"/>
      <c r="N6066" s="25"/>
      <c r="O6066" s="25"/>
    </row>
    <row r="6067" spans="9:15" s="167" customFormat="1" ht="15" customHeight="1" x14ac:dyDescent="0.25">
      <c r="I6067" s="25"/>
      <c r="J6067" s="25"/>
      <c r="K6067" s="25"/>
      <c r="L6067" s="25"/>
      <c r="M6067" s="25"/>
      <c r="N6067" s="25"/>
      <c r="O6067" s="25"/>
    </row>
    <row r="6068" spans="9:15" s="167" customFormat="1" ht="15" customHeight="1" x14ac:dyDescent="0.25">
      <c r="I6068" s="25"/>
      <c r="J6068" s="25"/>
      <c r="K6068" s="25"/>
      <c r="L6068" s="25"/>
      <c r="M6068" s="25"/>
      <c r="N6068" s="25"/>
      <c r="O6068" s="25"/>
    </row>
    <row r="6069" spans="9:15" s="167" customFormat="1" ht="15" customHeight="1" x14ac:dyDescent="0.25">
      <c r="I6069" s="25"/>
      <c r="J6069" s="25"/>
      <c r="K6069" s="25"/>
      <c r="L6069" s="25"/>
      <c r="M6069" s="25"/>
      <c r="N6069" s="25"/>
      <c r="O6069" s="25"/>
    </row>
    <row r="6070" spans="9:15" s="167" customFormat="1" ht="15" customHeight="1" x14ac:dyDescent="0.25">
      <c r="I6070" s="25"/>
      <c r="J6070" s="25"/>
      <c r="K6070" s="25"/>
      <c r="L6070" s="25"/>
      <c r="M6070" s="25"/>
      <c r="N6070" s="25"/>
      <c r="O6070" s="25"/>
    </row>
    <row r="6071" spans="9:15" s="167" customFormat="1" ht="15" customHeight="1" x14ac:dyDescent="0.25">
      <c r="I6071" s="25"/>
      <c r="J6071" s="25"/>
      <c r="K6071" s="25"/>
      <c r="L6071" s="25"/>
      <c r="M6071" s="25"/>
      <c r="N6071" s="25"/>
      <c r="O6071" s="25"/>
    </row>
    <row r="6072" spans="9:15" s="167" customFormat="1" ht="15" customHeight="1" x14ac:dyDescent="0.25">
      <c r="I6072" s="25"/>
      <c r="J6072" s="25"/>
      <c r="K6072" s="25"/>
      <c r="L6072" s="25"/>
      <c r="M6072" s="25"/>
      <c r="N6072" s="25"/>
      <c r="O6072" s="25"/>
    </row>
    <row r="6073" spans="9:15" s="167" customFormat="1" ht="15" customHeight="1" x14ac:dyDescent="0.25">
      <c r="I6073" s="25"/>
      <c r="J6073" s="25"/>
      <c r="K6073" s="25"/>
      <c r="L6073" s="25"/>
      <c r="M6073" s="25"/>
      <c r="N6073" s="25"/>
      <c r="O6073" s="25"/>
    </row>
    <row r="6074" spans="9:15" s="167" customFormat="1" ht="15" customHeight="1" x14ac:dyDescent="0.25">
      <c r="I6074" s="25"/>
      <c r="J6074" s="25"/>
      <c r="K6074" s="25"/>
      <c r="L6074" s="25"/>
      <c r="M6074" s="25"/>
      <c r="N6074" s="25"/>
      <c r="O6074" s="25"/>
    </row>
    <row r="6075" spans="9:15" s="167" customFormat="1" ht="15" customHeight="1" x14ac:dyDescent="0.25">
      <c r="I6075" s="25"/>
      <c r="J6075" s="25"/>
      <c r="K6075" s="25"/>
      <c r="L6075" s="25"/>
      <c r="M6075" s="25"/>
      <c r="N6075" s="25"/>
      <c r="O6075" s="25"/>
    </row>
    <row r="6076" spans="9:15" s="167" customFormat="1" ht="15" customHeight="1" x14ac:dyDescent="0.25">
      <c r="I6076" s="25"/>
      <c r="J6076" s="25"/>
      <c r="K6076" s="25"/>
      <c r="L6076" s="25"/>
      <c r="M6076" s="25"/>
      <c r="N6076" s="25"/>
      <c r="O6076" s="25"/>
    </row>
    <row r="6077" spans="9:15" s="167" customFormat="1" ht="15" customHeight="1" x14ac:dyDescent="0.25">
      <c r="I6077" s="25"/>
      <c r="J6077" s="25"/>
      <c r="K6077" s="25"/>
      <c r="L6077" s="25"/>
      <c r="M6077" s="25"/>
      <c r="N6077" s="25"/>
      <c r="O6077" s="25"/>
    </row>
    <row r="6078" spans="9:15" s="167" customFormat="1" ht="15" customHeight="1" x14ac:dyDescent="0.25">
      <c r="I6078" s="25"/>
      <c r="J6078" s="25"/>
      <c r="K6078" s="25"/>
      <c r="L6078" s="25"/>
      <c r="M6078" s="25"/>
      <c r="N6078" s="25"/>
      <c r="O6078" s="25"/>
    </row>
    <row r="6079" spans="9:15" s="167" customFormat="1" ht="15" customHeight="1" x14ac:dyDescent="0.25">
      <c r="I6079" s="25"/>
      <c r="J6079" s="25"/>
      <c r="K6079" s="25"/>
      <c r="L6079" s="25"/>
      <c r="M6079" s="25"/>
      <c r="N6079" s="25"/>
      <c r="O6079" s="25"/>
    </row>
    <row r="6080" spans="9:15" s="167" customFormat="1" ht="15" customHeight="1" x14ac:dyDescent="0.25">
      <c r="I6080" s="25"/>
      <c r="J6080" s="25"/>
      <c r="K6080" s="25"/>
      <c r="L6080" s="25"/>
      <c r="M6080" s="25"/>
      <c r="N6080" s="25"/>
      <c r="O6080" s="25"/>
    </row>
    <row r="6081" spans="9:15" s="167" customFormat="1" ht="15" customHeight="1" x14ac:dyDescent="0.25">
      <c r="I6081" s="25"/>
      <c r="J6081" s="25"/>
      <c r="K6081" s="25"/>
      <c r="L6081" s="25"/>
      <c r="M6081" s="25"/>
      <c r="N6081" s="25"/>
      <c r="O6081" s="25"/>
    </row>
    <row r="6082" spans="9:15" s="167" customFormat="1" ht="15" customHeight="1" x14ac:dyDescent="0.25">
      <c r="I6082" s="25"/>
      <c r="J6082" s="25"/>
      <c r="K6082" s="25"/>
      <c r="L6082" s="25"/>
      <c r="M6082" s="25"/>
      <c r="N6082" s="25"/>
      <c r="O6082" s="25"/>
    </row>
    <row r="6083" spans="9:15" s="167" customFormat="1" ht="15" customHeight="1" x14ac:dyDescent="0.25">
      <c r="I6083" s="25"/>
      <c r="J6083" s="25"/>
      <c r="K6083" s="25"/>
      <c r="L6083" s="25"/>
      <c r="M6083" s="25"/>
      <c r="N6083" s="25"/>
      <c r="O6083" s="25"/>
    </row>
    <row r="6084" spans="9:15" s="167" customFormat="1" ht="15" customHeight="1" x14ac:dyDescent="0.25">
      <c r="I6084" s="25"/>
      <c r="J6084" s="25"/>
      <c r="K6084" s="25"/>
      <c r="L6084" s="25"/>
      <c r="M6084" s="25"/>
      <c r="N6084" s="25"/>
      <c r="O6084" s="25"/>
    </row>
    <row r="6085" spans="9:15" s="167" customFormat="1" ht="15" customHeight="1" x14ac:dyDescent="0.25">
      <c r="I6085" s="25"/>
      <c r="J6085" s="25"/>
      <c r="K6085" s="25"/>
      <c r="L6085" s="25"/>
      <c r="M6085" s="25"/>
      <c r="N6085" s="25"/>
      <c r="O6085" s="25"/>
    </row>
    <row r="6086" spans="9:15" s="167" customFormat="1" ht="15" customHeight="1" x14ac:dyDescent="0.25">
      <c r="I6086" s="25"/>
      <c r="J6086" s="25"/>
      <c r="K6086" s="25"/>
      <c r="L6086" s="25"/>
      <c r="M6086" s="25"/>
      <c r="N6086" s="25"/>
      <c r="O6086" s="25"/>
    </row>
    <row r="6087" spans="9:15" s="167" customFormat="1" ht="15" customHeight="1" x14ac:dyDescent="0.25">
      <c r="I6087" s="25"/>
      <c r="J6087" s="25"/>
      <c r="K6087" s="25"/>
      <c r="L6087" s="25"/>
      <c r="M6087" s="25"/>
      <c r="N6087" s="25"/>
      <c r="O6087" s="25"/>
    </row>
    <row r="6088" spans="9:15" s="167" customFormat="1" ht="15" customHeight="1" x14ac:dyDescent="0.25">
      <c r="I6088" s="25"/>
      <c r="J6088" s="25"/>
      <c r="K6088" s="25"/>
      <c r="L6088" s="25"/>
      <c r="M6088" s="25"/>
      <c r="N6088" s="25"/>
      <c r="O6088" s="25"/>
    </row>
    <row r="6089" spans="9:15" s="167" customFormat="1" ht="15" customHeight="1" x14ac:dyDescent="0.25">
      <c r="I6089" s="25"/>
      <c r="J6089" s="25"/>
      <c r="K6089" s="25"/>
      <c r="L6089" s="25"/>
      <c r="M6089" s="25"/>
      <c r="N6089" s="25"/>
      <c r="O6089" s="25"/>
    </row>
    <row r="6090" spans="9:15" s="167" customFormat="1" ht="15" customHeight="1" x14ac:dyDescent="0.25">
      <c r="I6090" s="25"/>
      <c r="J6090" s="25"/>
      <c r="K6090" s="25"/>
      <c r="L6090" s="25"/>
      <c r="M6090" s="25"/>
      <c r="N6090" s="25"/>
      <c r="O6090" s="25"/>
    </row>
    <row r="6091" spans="9:15" s="167" customFormat="1" ht="15" customHeight="1" x14ac:dyDescent="0.25">
      <c r="I6091" s="25"/>
      <c r="J6091" s="25"/>
      <c r="K6091" s="25"/>
      <c r="L6091" s="25"/>
      <c r="M6091" s="25"/>
      <c r="N6091" s="25"/>
      <c r="O6091" s="25"/>
    </row>
    <row r="6092" spans="9:15" s="167" customFormat="1" ht="15" customHeight="1" x14ac:dyDescent="0.25">
      <c r="I6092" s="25"/>
      <c r="J6092" s="25"/>
      <c r="K6092" s="25"/>
      <c r="L6092" s="25"/>
      <c r="M6092" s="25"/>
      <c r="N6092" s="25"/>
      <c r="O6092" s="25"/>
    </row>
    <row r="6093" spans="9:15" s="167" customFormat="1" ht="15" customHeight="1" x14ac:dyDescent="0.25">
      <c r="I6093" s="25"/>
      <c r="J6093" s="25"/>
      <c r="K6093" s="25"/>
      <c r="L6093" s="25"/>
      <c r="M6093" s="25"/>
      <c r="N6093" s="25"/>
      <c r="O6093" s="25"/>
    </row>
    <row r="6094" spans="9:15" s="167" customFormat="1" ht="15" customHeight="1" x14ac:dyDescent="0.25">
      <c r="I6094" s="25"/>
      <c r="J6094" s="25"/>
      <c r="K6094" s="25"/>
      <c r="L6094" s="25"/>
      <c r="M6094" s="25"/>
      <c r="N6094" s="25"/>
      <c r="O6094" s="25"/>
    </row>
    <row r="6095" spans="9:15" s="167" customFormat="1" ht="15" customHeight="1" x14ac:dyDescent="0.25">
      <c r="I6095" s="25"/>
      <c r="J6095" s="25"/>
      <c r="K6095" s="25"/>
      <c r="L6095" s="25"/>
      <c r="M6095" s="25"/>
      <c r="N6095" s="25"/>
      <c r="O6095" s="25"/>
    </row>
    <row r="6096" spans="9:15" s="167" customFormat="1" ht="15" customHeight="1" x14ac:dyDescent="0.25">
      <c r="I6096" s="25"/>
      <c r="J6096" s="25"/>
      <c r="K6096" s="25"/>
      <c r="L6096" s="25"/>
      <c r="M6096" s="25"/>
      <c r="N6096" s="25"/>
      <c r="O6096" s="25"/>
    </row>
    <row r="6097" spans="9:15" s="167" customFormat="1" ht="15" customHeight="1" x14ac:dyDescent="0.25">
      <c r="I6097" s="25"/>
      <c r="J6097" s="25"/>
      <c r="K6097" s="25"/>
      <c r="L6097" s="25"/>
      <c r="M6097" s="25"/>
      <c r="N6097" s="25"/>
      <c r="O6097" s="25"/>
    </row>
    <row r="6098" spans="9:15" s="167" customFormat="1" ht="15" customHeight="1" x14ac:dyDescent="0.25">
      <c r="I6098" s="25"/>
      <c r="J6098" s="25"/>
      <c r="K6098" s="25"/>
      <c r="L6098" s="25"/>
      <c r="M6098" s="25"/>
      <c r="N6098" s="25"/>
      <c r="O6098" s="25"/>
    </row>
    <row r="6099" spans="9:15" s="167" customFormat="1" ht="15" customHeight="1" x14ac:dyDescent="0.25">
      <c r="I6099" s="25"/>
      <c r="J6099" s="25"/>
      <c r="K6099" s="25"/>
      <c r="L6099" s="25"/>
      <c r="M6099" s="25"/>
      <c r="N6099" s="25"/>
      <c r="O6099" s="25"/>
    </row>
    <row r="6100" spans="9:15" s="167" customFormat="1" ht="15" customHeight="1" x14ac:dyDescent="0.25">
      <c r="I6100" s="25"/>
      <c r="J6100" s="25"/>
      <c r="K6100" s="25"/>
      <c r="L6100" s="25"/>
      <c r="M6100" s="25"/>
      <c r="N6100" s="25"/>
      <c r="O6100" s="25"/>
    </row>
    <row r="6101" spans="9:15" s="167" customFormat="1" ht="15" customHeight="1" x14ac:dyDescent="0.25">
      <c r="I6101" s="25"/>
      <c r="J6101" s="25"/>
      <c r="K6101" s="25"/>
      <c r="L6101" s="25"/>
      <c r="M6101" s="25"/>
      <c r="N6101" s="25"/>
      <c r="O6101" s="25"/>
    </row>
    <row r="6102" spans="9:15" s="167" customFormat="1" ht="15" customHeight="1" x14ac:dyDescent="0.25">
      <c r="I6102" s="25"/>
      <c r="J6102" s="25"/>
      <c r="K6102" s="25"/>
      <c r="L6102" s="25"/>
      <c r="M6102" s="25"/>
      <c r="N6102" s="25"/>
      <c r="O6102" s="25"/>
    </row>
    <row r="6103" spans="9:15" s="167" customFormat="1" ht="15" customHeight="1" x14ac:dyDescent="0.25">
      <c r="I6103" s="25"/>
      <c r="J6103" s="25"/>
      <c r="K6103" s="25"/>
      <c r="L6103" s="25"/>
      <c r="M6103" s="25"/>
      <c r="N6103" s="25"/>
      <c r="O6103" s="25"/>
    </row>
    <row r="6104" spans="9:15" s="167" customFormat="1" ht="15" customHeight="1" x14ac:dyDescent="0.25">
      <c r="I6104" s="25"/>
      <c r="J6104" s="25"/>
      <c r="K6104" s="25"/>
      <c r="L6104" s="25"/>
      <c r="M6104" s="25"/>
      <c r="N6104" s="25"/>
      <c r="O6104" s="25"/>
    </row>
    <row r="6105" spans="9:15" s="167" customFormat="1" ht="15" customHeight="1" x14ac:dyDescent="0.25">
      <c r="I6105" s="25"/>
      <c r="J6105" s="25"/>
      <c r="K6105" s="25"/>
      <c r="L6105" s="25"/>
      <c r="M6105" s="25"/>
      <c r="N6105" s="25"/>
      <c r="O6105" s="25"/>
    </row>
    <row r="6106" spans="9:15" s="167" customFormat="1" ht="15" customHeight="1" x14ac:dyDescent="0.25">
      <c r="I6106" s="25"/>
      <c r="J6106" s="25"/>
      <c r="K6106" s="25"/>
      <c r="L6106" s="25"/>
      <c r="M6106" s="25"/>
      <c r="N6106" s="25"/>
      <c r="O6106" s="25"/>
    </row>
    <row r="6107" spans="9:15" s="167" customFormat="1" ht="15" customHeight="1" x14ac:dyDescent="0.25">
      <c r="I6107" s="25"/>
      <c r="J6107" s="25"/>
      <c r="K6107" s="25"/>
      <c r="L6107" s="25"/>
      <c r="M6107" s="25"/>
      <c r="N6107" s="25"/>
      <c r="O6107" s="25"/>
    </row>
    <row r="6108" spans="9:15" s="167" customFormat="1" ht="15" customHeight="1" x14ac:dyDescent="0.25">
      <c r="I6108" s="25"/>
      <c r="J6108" s="25"/>
      <c r="K6108" s="25"/>
      <c r="L6108" s="25"/>
      <c r="M6108" s="25"/>
      <c r="N6108" s="25"/>
      <c r="O6108" s="25"/>
    </row>
    <row r="6109" spans="9:15" s="167" customFormat="1" ht="15" customHeight="1" x14ac:dyDescent="0.25">
      <c r="I6109" s="25"/>
      <c r="J6109" s="25"/>
      <c r="K6109" s="25"/>
      <c r="L6109" s="25"/>
      <c r="M6109" s="25"/>
      <c r="N6109" s="25"/>
      <c r="O6109" s="25"/>
    </row>
    <row r="6110" spans="9:15" s="167" customFormat="1" ht="15" customHeight="1" x14ac:dyDescent="0.25">
      <c r="I6110" s="25"/>
      <c r="J6110" s="25"/>
      <c r="K6110" s="25"/>
      <c r="L6110" s="25"/>
      <c r="M6110" s="25"/>
      <c r="N6110" s="25"/>
      <c r="O6110" s="25"/>
    </row>
    <row r="6111" spans="9:15" s="167" customFormat="1" ht="15" customHeight="1" x14ac:dyDescent="0.25">
      <c r="I6111" s="25"/>
      <c r="J6111" s="25"/>
      <c r="K6111" s="25"/>
      <c r="L6111" s="25"/>
      <c r="M6111" s="25"/>
      <c r="N6111" s="25"/>
      <c r="O6111" s="25"/>
    </row>
    <row r="6112" spans="9:15" s="167" customFormat="1" ht="15" customHeight="1" x14ac:dyDescent="0.25">
      <c r="I6112" s="25"/>
      <c r="J6112" s="25"/>
      <c r="K6112" s="25"/>
      <c r="L6112" s="25"/>
      <c r="M6112" s="25"/>
      <c r="N6112" s="25"/>
      <c r="O6112" s="25"/>
    </row>
    <row r="6113" spans="9:15" s="167" customFormat="1" ht="15" customHeight="1" x14ac:dyDescent="0.25">
      <c r="I6113" s="25"/>
      <c r="J6113" s="25"/>
      <c r="K6113" s="25"/>
      <c r="L6113" s="25"/>
      <c r="M6113" s="25"/>
      <c r="N6113" s="25"/>
      <c r="O6113" s="25"/>
    </row>
    <row r="6114" spans="9:15" s="167" customFormat="1" ht="15" customHeight="1" x14ac:dyDescent="0.25">
      <c r="I6114" s="25"/>
      <c r="J6114" s="25"/>
      <c r="K6114" s="25"/>
      <c r="L6114" s="25"/>
      <c r="M6114" s="25"/>
      <c r="N6114" s="25"/>
      <c r="O6114" s="25"/>
    </row>
    <row r="6115" spans="9:15" s="167" customFormat="1" ht="15" customHeight="1" x14ac:dyDescent="0.25">
      <c r="I6115" s="25"/>
      <c r="J6115" s="25"/>
      <c r="K6115" s="25"/>
      <c r="L6115" s="25"/>
      <c r="M6115" s="25"/>
      <c r="N6115" s="25"/>
      <c r="O6115" s="25"/>
    </row>
    <row r="6116" spans="9:15" s="167" customFormat="1" ht="15" customHeight="1" x14ac:dyDescent="0.25">
      <c r="I6116" s="25"/>
      <c r="J6116" s="25"/>
      <c r="K6116" s="25"/>
      <c r="L6116" s="25"/>
      <c r="M6116" s="25"/>
      <c r="N6116" s="25"/>
      <c r="O6116" s="25"/>
    </row>
    <row r="6117" spans="9:15" s="167" customFormat="1" ht="15" customHeight="1" x14ac:dyDescent="0.25">
      <c r="I6117" s="25"/>
      <c r="J6117" s="25"/>
      <c r="K6117" s="25"/>
      <c r="L6117" s="25"/>
      <c r="M6117" s="25"/>
      <c r="N6117" s="25"/>
      <c r="O6117" s="25"/>
    </row>
    <row r="6118" spans="9:15" s="167" customFormat="1" ht="15" customHeight="1" x14ac:dyDescent="0.25">
      <c r="I6118" s="25"/>
      <c r="J6118" s="25"/>
      <c r="K6118" s="25"/>
      <c r="L6118" s="25"/>
      <c r="M6118" s="25"/>
      <c r="N6118" s="25"/>
      <c r="O6118" s="25"/>
    </row>
    <row r="6119" spans="9:15" s="167" customFormat="1" ht="15" customHeight="1" x14ac:dyDescent="0.25">
      <c r="I6119" s="25"/>
      <c r="J6119" s="25"/>
      <c r="K6119" s="25"/>
      <c r="L6119" s="25"/>
      <c r="M6119" s="25"/>
      <c r="N6119" s="25"/>
      <c r="O6119" s="25"/>
    </row>
    <row r="6120" spans="9:15" s="167" customFormat="1" ht="15" customHeight="1" x14ac:dyDescent="0.25">
      <c r="I6120" s="25"/>
      <c r="J6120" s="25"/>
      <c r="K6120" s="25"/>
      <c r="L6120" s="25"/>
      <c r="M6120" s="25"/>
      <c r="N6120" s="25"/>
      <c r="O6120" s="25"/>
    </row>
    <row r="6121" spans="9:15" s="167" customFormat="1" ht="15" customHeight="1" x14ac:dyDescent="0.25">
      <c r="I6121" s="25"/>
      <c r="J6121" s="25"/>
      <c r="K6121" s="25"/>
      <c r="L6121" s="25"/>
      <c r="M6121" s="25"/>
      <c r="N6121" s="25"/>
      <c r="O6121" s="25"/>
    </row>
    <row r="6122" spans="9:15" s="167" customFormat="1" ht="15" customHeight="1" x14ac:dyDescent="0.25">
      <c r="I6122" s="25"/>
      <c r="J6122" s="25"/>
      <c r="K6122" s="25"/>
      <c r="L6122" s="25"/>
      <c r="M6122" s="25"/>
      <c r="N6122" s="25"/>
      <c r="O6122" s="25"/>
    </row>
    <row r="6123" spans="9:15" s="167" customFormat="1" ht="15" customHeight="1" x14ac:dyDescent="0.25">
      <c r="I6123" s="25"/>
      <c r="J6123" s="25"/>
      <c r="K6123" s="25"/>
      <c r="L6123" s="25"/>
      <c r="M6123" s="25"/>
      <c r="N6123" s="25"/>
      <c r="O6123" s="25"/>
    </row>
    <row r="6124" spans="9:15" s="167" customFormat="1" ht="15" customHeight="1" x14ac:dyDescent="0.25">
      <c r="I6124" s="25"/>
      <c r="J6124" s="25"/>
      <c r="K6124" s="25"/>
      <c r="L6124" s="25"/>
      <c r="M6124" s="25"/>
      <c r="N6124" s="25"/>
      <c r="O6124" s="25"/>
    </row>
    <row r="6125" spans="9:15" s="167" customFormat="1" ht="15" customHeight="1" x14ac:dyDescent="0.25">
      <c r="I6125" s="25"/>
      <c r="J6125" s="25"/>
      <c r="K6125" s="25"/>
      <c r="L6125" s="25"/>
      <c r="M6125" s="25"/>
      <c r="N6125" s="25"/>
      <c r="O6125" s="25"/>
    </row>
    <row r="6126" spans="9:15" s="167" customFormat="1" ht="15" customHeight="1" x14ac:dyDescent="0.25">
      <c r="I6126" s="25"/>
      <c r="J6126" s="25"/>
      <c r="K6126" s="25"/>
      <c r="L6126" s="25"/>
      <c r="M6126" s="25"/>
      <c r="N6126" s="25"/>
      <c r="O6126" s="25"/>
    </row>
    <row r="6127" spans="9:15" s="167" customFormat="1" ht="15" customHeight="1" x14ac:dyDescent="0.25">
      <c r="I6127" s="25"/>
      <c r="J6127" s="25"/>
      <c r="K6127" s="25"/>
      <c r="L6127" s="25"/>
      <c r="M6127" s="25"/>
      <c r="N6127" s="25"/>
      <c r="O6127" s="25"/>
    </row>
    <row r="6128" spans="9:15" s="167" customFormat="1" ht="15" customHeight="1" x14ac:dyDescent="0.25">
      <c r="I6128" s="25"/>
      <c r="J6128" s="25"/>
      <c r="K6128" s="25"/>
      <c r="L6128" s="25"/>
      <c r="M6128" s="25"/>
      <c r="N6128" s="25"/>
      <c r="O6128" s="25"/>
    </row>
    <row r="6129" spans="9:15" s="167" customFormat="1" ht="15" customHeight="1" x14ac:dyDescent="0.25">
      <c r="I6129" s="25"/>
      <c r="J6129" s="25"/>
      <c r="K6129" s="25"/>
      <c r="L6129" s="25"/>
      <c r="M6129" s="25"/>
      <c r="N6129" s="25"/>
      <c r="O6129" s="25"/>
    </row>
    <row r="6130" spans="9:15" s="167" customFormat="1" ht="15" customHeight="1" x14ac:dyDescent="0.25">
      <c r="I6130" s="25"/>
      <c r="J6130" s="25"/>
      <c r="K6130" s="25"/>
      <c r="L6130" s="25"/>
      <c r="M6130" s="25"/>
      <c r="N6130" s="25"/>
      <c r="O6130" s="25"/>
    </row>
    <row r="6131" spans="9:15" s="167" customFormat="1" ht="15" customHeight="1" x14ac:dyDescent="0.25">
      <c r="I6131" s="25"/>
      <c r="J6131" s="25"/>
      <c r="K6131" s="25"/>
      <c r="L6131" s="25"/>
      <c r="M6131" s="25"/>
      <c r="N6131" s="25"/>
      <c r="O6131" s="25"/>
    </row>
    <row r="6132" spans="9:15" s="167" customFormat="1" ht="15" customHeight="1" x14ac:dyDescent="0.25">
      <c r="I6132" s="25"/>
      <c r="J6132" s="25"/>
      <c r="K6132" s="25"/>
      <c r="L6132" s="25"/>
      <c r="M6132" s="25"/>
      <c r="N6132" s="25"/>
      <c r="O6132" s="25"/>
    </row>
    <row r="6133" spans="9:15" s="167" customFormat="1" ht="15" customHeight="1" x14ac:dyDescent="0.25">
      <c r="I6133" s="25"/>
      <c r="J6133" s="25"/>
      <c r="K6133" s="25"/>
      <c r="L6133" s="25"/>
      <c r="M6133" s="25"/>
      <c r="N6133" s="25"/>
      <c r="O6133" s="25"/>
    </row>
    <row r="6134" spans="9:15" s="167" customFormat="1" ht="15" customHeight="1" x14ac:dyDescent="0.25">
      <c r="I6134" s="25"/>
      <c r="J6134" s="25"/>
      <c r="K6134" s="25"/>
      <c r="L6134" s="25"/>
      <c r="M6134" s="25"/>
      <c r="N6134" s="25"/>
      <c r="O6134" s="25"/>
    </row>
    <row r="6135" spans="9:15" s="167" customFormat="1" ht="15" customHeight="1" x14ac:dyDescent="0.25">
      <c r="I6135" s="25"/>
      <c r="J6135" s="25"/>
      <c r="K6135" s="25"/>
      <c r="L6135" s="25"/>
      <c r="M6135" s="25"/>
      <c r="N6135" s="25"/>
      <c r="O6135" s="25"/>
    </row>
    <row r="6136" spans="9:15" s="167" customFormat="1" ht="15" customHeight="1" x14ac:dyDescent="0.25">
      <c r="I6136" s="25"/>
      <c r="J6136" s="25"/>
      <c r="K6136" s="25"/>
      <c r="L6136" s="25"/>
      <c r="M6136" s="25"/>
      <c r="N6136" s="25"/>
      <c r="O6136" s="25"/>
    </row>
    <row r="6137" spans="9:15" s="167" customFormat="1" ht="15" customHeight="1" x14ac:dyDescent="0.25">
      <c r="I6137" s="25"/>
      <c r="J6137" s="25"/>
      <c r="K6137" s="25"/>
      <c r="L6137" s="25"/>
      <c r="M6137" s="25"/>
      <c r="N6137" s="25"/>
      <c r="O6137" s="25"/>
    </row>
    <row r="6138" spans="9:15" s="167" customFormat="1" ht="15" customHeight="1" x14ac:dyDescent="0.25">
      <c r="I6138" s="25"/>
      <c r="J6138" s="25"/>
      <c r="K6138" s="25"/>
      <c r="L6138" s="25"/>
      <c r="M6138" s="25"/>
      <c r="N6138" s="25"/>
      <c r="O6138" s="25"/>
    </row>
    <row r="6139" spans="9:15" s="167" customFormat="1" ht="15" customHeight="1" x14ac:dyDescent="0.25">
      <c r="I6139" s="25"/>
      <c r="J6139" s="25"/>
      <c r="K6139" s="25"/>
      <c r="L6139" s="25"/>
      <c r="M6139" s="25"/>
      <c r="N6139" s="25"/>
      <c r="O6139" s="25"/>
    </row>
    <row r="6140" spans="9:15" s="167" customFormat="1" ht="15" customHeight="1" x14ac:dyDescent="0.25">
      <c r="I6140" s="25"/>
      <c r="J6140" s="25"/>
      <c r="K6140" s="25"/>
      <c r="L6140" s="25"/>
      <c r="M6140" s="25"/>
      <c r="N6140" s="25"/>
      <c r="O6140" s="25"/>
    </row>
    <row r="6141" spans="9:15" s="167" customFormat="1" ht="15" customHeight="1" x14ac:dyDescent="0.25">
      <c r="I6141" s="25"/>
      <c r="J6141" s="25"/>
      <c r="K6141" s="25"/>
      <c r="L6141" s="25"/>
      <c r="M6141" s="25"/>
      <c r="N6141" s="25"/>
      <c r="O6141" s="25"/>
    </row>
    <row r="6142" spans="9:15" s="167" customFormat="1" ht="15" customHeight="1" x14ac:dyDescent="0.25">
      <c r="I6142" s="25"/>
      <c r="J6142" s="25"/>
      <c r="K6142" s="25"/>
      <c r="L6142" s="25"/>
      <c r="M6142" s="25"/>
      <c r="N6142" s="25"/>
      <c r="O6142" s="25"/>
    </row>
    <row r="6143" spans="9:15" s="167" customFormat="1" ht="15" customHeight="1" x14ac:dyDescent="0.25">
      <c r="I6143" s="25"/>
      <c r="J6143" s="25"/>
      <c r="K6143" s="25"/>
      <c r="L6143" s="25"/>
      <c r="M6143" s="25"/>
      <c r="N6143" s="25"/>
      <c r="O6143" s="25"/>
    </row>
    <row r="6144" spans="9:15" s="167" customFormat="1" ht="15" customHeight="1" x14ac:dyDescent="0.25">
      <c r="I6144" s="25"/>
      <c r="J6144" s="25"/>
      <c r="K6144" s="25"/>
      <c r="L6144" s="25"/>
      <c r="M6144" s="25"/>
      <c r="N6144" s="25"/>
      <c r="O6144" s="25"/>
    </row>
    <row r="6145" spans="9:15" s="167" customFormat="1" ht="15" customHeight="1" x14ac:dyDescent="0.25">
      <c r="I6145" s="25"/>
      <c r="J6145" s="25"/>
      <c r="K6145" s="25"/>
      <c r="L6145" s="25"/>
      <c r="M6145" s="25"/>
      <c r="N6145" s="25"/>
      <c r="O6145" s="25"/>
    </row>
    <row r="6146" spans="9:15" s="167" customFormat="1" ht="15" customHeight="1" x14ac:dyDescent="0.25">
      <c r="I6146" s="25"/>
      <c r="J6146" s="25"/>
      <c r="K6146" s="25"/>
      <c r="L6146" s="25"/>
      <c r="M6146" s="25"/>
      <c r="N6146" s="25"/>
      <c r="O6146" s="25"/>
    </row>
    <row r="6147" spans="9:15" s="167" customFormat="1" ht="15" customHeight="1" x14ac:dyDescent="0.25">
      <c r="I6147" s="25"/>
      <c r="J6147" s="25"/>
      <c r="K6147" s="25"/>
      <c r="L6147" s="25"/>
      <c r="M6147" s="25"/>
      <c r="N6147" s="25"/>
      <c r="O6147" s="25"/>
    </row>
    <row r="6148" spans="9:15" s="167" customFormat="1" ht="15" customHeight="1" x14ac:dyDescent="0.25">
      <c r="I6148" s="25"/>
      <c r="J6148" s="25"/>
      <c r="K6148" s="25"/>
      <c r="L6148" s="25"/>
      <c r="M6148" s="25"/>
      <c r="N6148" s="25"/>
      <c r="O6148" s="25"/>
    </row>
    <row r="6149" spans="9:15" s="167" customFormat="1" ht="15" customHeight="1" x14ac:dyDescent="0.25">
      <c r="I6149" s="25"/>
      <c r="J6149" s="25"/>
      <c r="K6149" s="25"/>
      <c r="L6149" s="25"/>
      <c r="M6149" s="25"/>
      <c r="N6149" s="25"/>
      <c r="O6149" s="25"/>
    </row>
    <row r="6150" spans="9:15" s="167" customFormat="1" ht="15" customHeight="1" x14ac:dyDescent="0.25">
      <c r="I6150" s="25"/>
      <c r="J6150" s="25"/>
      <c r="K6150" s="25"/>
      <c r="L6150" s="25"/>
      <c r="M6150" s="25"/>
      <c r="N6150" s="25"/>
      <c r="O6150" s="25"/>
    </row>
    <row r="6151" spans="9:15" s="167" customFormat="1" ht="15" customHeight="1" x14ac:dyDescent="0.25">
      <c r="I6151" s="25"/>
      <c r="J6151" s="25"/>
      <c r="K6151" s="25"/>
      <c r="L6151" s="25"/>
      <c r="M6151" s="25"/>
      <c r="N6151" s="25"/>
      <c r="O6151" s="25"/>
    </row>
    <row r="6152" spans="9:15" s="167" customFormat="1" ht="15" customHeight="1" x14ac:dyDescent="0.25">
      <c r="I6152" s="25"/>
      <c r="J6152" s="25"/>
      <c r="K6152" s="25"/>
      <c r="L6152" s="25"/>
      <c r="M6152" s="25"/>
      <c r="N6152" s="25"/>
      <c r="O6152" s="25"/>
    </row>
    <row r="6153" spans="9:15" s="167" customFormat="1" ht="15" customHeight="1" x14ac:dyDescent="0.25">
      <c r="I6153" s="25"/>
      <c r="J6153" s="25"/>
      <c r="K6153" s="25"/>
      <c r="L6153" s="25"/>
      <c r="M6153" s="25"/>
      <c r="N6153" s="25"/>
      <c r="O6153" s="25"/>
    </row>
    <row r="6154" spans="9:15" s="167" customFormat="1" ht="15" customHeight="1" x14ac:dyDescent="0.25">
      <c r="I6154" s="25"/>
      <c r="J6154" s="25"/>
      <c r="K6154" s="25"/>
      <c r="L6154" s="25"/>
      <c r="M6154" s="25"/>
      <c r="N6154" s="25"/>
      <c r="O6154" s="25"/>
    </row>
    <row r="6155" spans="9:15" s="167" customFormat="1" ht="15" customHeight="1" x14ac:dyDescent="0.25">
      <c r="I6155" s="25"/>
      <c r="J6155" s="25"/>
      <c r="K6155" s="25"/>
      <c r="L6155" s="25"/>
      <c r="M6155" s="25"/>
      <c r="N6155" s="25"/>
      <c r="O6155" s="25"/>
    </row>
    <row r="6156" spans="9:15" s="167" customFormat="1" ht="15" customHeight="1" x14ac:dyDescent="0.25">
      <c r="I6156" s="25"/>
      <c r="J6156" s="25"/>
      <c r="K6156" s="25"/>
      <c r="L6156" s="25"/>
      <c r="M6156" s="25"/>
      <c r="N6156" s="25"/>
      <c r="O6156" s="25"/>
    </row>
    <row r="6157" spans="9:15" s="167" customFormat="1" ht="15" customHeight="1" x14ac:dyDescent="0.25">
      <c r="I6157" s="25"/>
      <c r="J6157" s="25"/>
      <c r="K6157" s="25"/>
      <c r="L6157" s="25"/>
      <c r="M6157" s="25"/>
      <c r="N6157" s="25"/>
      <c r="O6157" s="25"/>
    </row>
    <row r="6158" spans="9:15" s="167" customFormat="1" ht="15" customHeight="1" x14ac:dyDescent="0.25">
      <c r="I6158" s="25"/>
      <c r="J6158" s="25"/>
      <c r="K6158" s="25"/>
      <c r="L6158" s="25"/>
      <c r="M6158" s="25"/>
      <c r="N6158" s="25"/>
      <c r="O6158" s="25"/>
    </row>
    <row r="6159" spans="9:15" s="167" customFormat="1" ht="15" customHeight="1" x14ac:dyDescent="0.25">
      <c r="I6159" s="25"/>
      <c r="J6159" s="25"/>
      <c r="K6159" s="25"/>
      <c r="L6159" s="25"/>
      <c r="M6159" s="25"/>
      <c r="N6159" s="25"/>
      <c r="O6159" s="25"/>
    </row>
    <row r="6160" spans="9:15" s="167" customFormat="1" ht="15" customHeight="1" x14ac:dyDescent="0.25">
      <c r="I6160" s="25"/>
      <c r="J6160" s="25"/>
      <c r="K6160" s="25"/>
      <c r="L6160" s="25"/>
      <c r="M6160" s="25"/>
      <c r="N6160" s="25"/>
      <c r="O6160" s="25"/>
    </row>
    <row r="6161" spans="9:15" s="167" customFormat="1" ht="15" customHeight="1" x14ac:dyDescent="0.25">
      <c r="I6161" s="25"/>
      <c r="J6161" s="25"/>
      <c r="K6161" s="25"/>
      <c r="L6161" s="25"/>
      <c r="M6161" s="25"/>
      <c r="N6161" s="25"/>
      <c r="O6161" s="25"/>
    </row>
    <row r="6162" spans="9:15" s="167" customFormat="1" ht="15" customHeight="1" x14ac:dyDescent="0.25">
      <c r="I6162" s="25"/>
      <c r="J6162" s="25"/>
      <c r="K6162" s="25"/>
      <c r="L6162" s="25"/>
      <c r="M6162" s="25"/>
      <c r="N6162" s="25"/>
      <c r="O6162" s="25"/>
    </row>
    <row r="6163" spans="9:15" s="167" customFormat="1" ht="15" customHeight="1" x14ac:dyDescent="0.25">
      <c r="I6163" s="25"/>
      <c r="J6163" s="25"/>
      <c r="K6163" s="25"/>
      <c r="L6163" s="25"/>
      <c r="M6163" s="25"/>
      <c r="N6163" s="25"/>
      <c r="O6163" s="25"/>
    </row>
    <row r="6164" spans="9:15" s="167" customFormat="1" ht="15" customHeight="1" x14ac:dyDescent="0.25">
      <c r="I6164" s="25"/>
      <c r="J6164" s="25"/>
      <c r="K6164" s="25"/>
      <c r="L6164" s="25"/>
      <c r="M6164" s="25"/>
      <c r="N6164" s="25"/>
      <c r="O6164" s="25"/>
    </row>
    <row r="6165" spans="9:15" s="167" customFormat="1" ht="15" customHeight="1" x14ac:dyDescent="0.25">
      <c r="I6165" s="25"/>
      <c r="J6165" s="25"/>
      <c r="K6165" s="25"/>
      <c r="L6165" s="25"/>
      <c r="M6165" s="25"/>
      <c r="N6165" s="25"/>
      <c r="O6165" s="25"/>
    </row>
    <row r="6166" spans="9:15" s="167" customFormat="1" ht="15" customHeight="1" x14ac:dyDescent="0.25">
      <c r="I6166" s="25"/>
      <c r="J6166" s="25"/>
      <c r="K6166" s="25"/>
      <c r="L6166" s="25"/>
      <c r="M6166" s="25"/>
      <c r="N6166" s="25"/>
      <c r="O6166" s="25"/>
    </row>
    <row r="6167" spans="9:15" s="167" customFormat="1" ht="15" customHeight="1" x14ac:dyDescent="0.25">
      <c r="I6167" s="25"/>
      <c r="J6167" s="25"/>
      <c r="K6167" s="25"/>
      <c r="L6167" s="25"/>
      <c r="M6167" s="25"/>
      <c r="N6167" s="25"/>
      <c r="O6167" s="25"/>
    </row>
    <row r="6168" spans="9:15" s="167" customFormat="1" ht="15" customHeight="1" x14ac:dyDescent="0.25">
      <c r="I6168" s="25"/>
      <c r="J6168" s="25"/>
      <c r="K6168" s="25"/>
      <c r="L6168" s="25"/>
      <c r="M6168" s="25"/>
      <c r="N6168" s="25"/>
      <c r="O6168" s="25"/>
    </row>
    <row r="6169" spans="9:15" s="167" customFormat="1" ht="15" customHeight="1" x14ac:dyDescent="0.25">
      <c r="I6169" s="25"/>
      <c r="J6169" s="25"/>
      <c r="K6169" s="25"/>
      <c r="L6169" s="25"/>
      <c r="M6169" s="25"/>
      <c r="N6169" s="25"/>
      <c r="O6169" s="25"/>
    </row>
    <row r="6170" spans="9:15" s="167" customFormat="1" ht="15" customHeight="1" x14ac:dyDescent="0.25">
      <c r="I6170" s="25"/>
      <c r="J6170" s="25"/>
      <c r="K6170" s="25"/>
      <c r="L6170" s="25"/>
      <c r="M6170" s="25"/>
      <c r="N6170" s="25"/>
      <c r="O6170" s="25"/>
    </row>
    <row r="6171" spans="9:15" s="167" customFormat="1" ht="15" customHeight="1" x14ac:dyDescent="0.25">
      <c r="I6171" s="25"/>
      <c r="J6171" s="25"/>
      <c r="K6171" s="25"/>
      <c r="L6171" s="25"/>
      <c r="M6171" s="25"/>
      <c r="N6171" s="25"/>
      <c r="O6171" s="25"/>
    </row>
    <row r="6172" spans="9:15" s="167" customFormat="1" ht="15" customHeight="1" x14ac:dyDescent="0.25">
      <c r="I6172" s="25"/>
      <c r="J6172" s="25"/>
      <c r="K6172" s="25"/>
      <c r="L6172" s="25"/>
      <c r="M6172" s="25"/>
      <c r="N6172" s="25"/>
      <c r="O6172" s="25"/>
    </row>
    <row r="6173" spans="9:15" s="167" customFormat="1" ht="15" customHeight="1" x14ac:dyDescent="0.25">
      <c r="I6173" s="25"/>
      <c r="J6173" s="25"/>
      <c r="K6173" s="25"/>
      <c r="L6173" s="25"/>
      <c r="M6173" s="25"/>
      <c r="N6173" s="25"/>
      <c r="O6173" s="25"/>
    </row>
    <row r="6174" spans="9:15" s="167" customFormat="1" ht="15" customHeight="1" x14ac:dyDescent="0.25">
      <c r="I6174" s="25"/>
      <c r="J6174" s="25"/>
      <c r="K6174" s="25"/>
      <c r="L6174" s="25"/>
      <c r="M6174" s="25"/>
      <c r="N6174" s="25"/>
      <c r="O6174" s="25"/>
    </row>
    <row r="6175" spans="9:15" s="167" customFormat="1" ht="15" customHeight="1" x14ac:dyDescent="0.25">
      <c r="I6175" s="25"/>
      <c r="J6175" s="25"/>
      <c r="K6175" s="25"/>
      <c r="L6175" s="25"/>
      <c r="M6175" s="25"/>
      <c r="N6175" s="25"/>
      <c r="O6175" s="25"/>
    </row>
    <row r="6176" spans="9:15" s="167" customFormat="1" ht="15" customHeight="1" x14ac:dyDescent="0.25">
      <c r="I6176" s="25"/>
      <c r="J6176" s="25"/>
      <c r="K6176" s="25"/>
      <c r="L6176" s="25"/>
      <c r="M6176" s="25"/>
      <c r="N6176" s="25"/>
      <c r="O6176" s="25"/>
    </row>
    <row r="6177" spans="9:15" s="167" customFormat="1" ht="15" customHeight="1" x14ac:dyDescent="0.25">
      <c r="I6177" s="25"/>
      <c r="J6177" s="25"/>
      <c r="K6177" s="25"/>
      <c r="L6177" s="25"/>
      <c r="M6177" s="25"/>
      <c r="N6177" s="25"/>
      <c r="O6177" s="25"/>
    </row>
    <row r="6178" spans="9:15" s="167" customFormat="1" ht="15" customHeight="1" x14ac:dyDescent="0.25">
      <c r="I6178" s="25"/>
      <c r="J6178" s="25"/>
      <c r="K6178" s="25"/>
      <c r="L6178" s="25"/>
      <c r="M6178" s="25"/>
      <c r="N6178" s="25"/>
      <c r="O6178" s="25"/>
    </row>
    <row r="6179" spans="9:15" s="167" customFormat="1" ht="15" customHeight="1" x14ac:dyDescent="0.25">
      <c r="I6179" s="25"/>
      <c r="J6179" s="25"/>
      <c r="K6179" s="25"/>
      <c r="L6179" s="25"/>
      <c r="M6179" s="25"/>
      <c r="N6179" s="25"/>
      <c r="O6179" s="25"/>
    </row>
    <row r="6180" spans="9:15" s="167" customFormat="1" ht="15" customHeight="1" x14ac:dyDescent="0.25">
      <c r="I6180" s="25"/>
      <c r="J6180" s="25"/>
      <c r="K6180" s="25"/>
      <c r="L6180" s="25"/>
      <c r="M6180" s="25"/>
      <c r="N6180" s="25"/>
      <c r="O6180" s="25"/>
    </row>
    <row r="6181" spans="9:15" s="167" customFormat="1" ht="15" customHeight="1" x14ac:dyDescent="0.25">
      <c r="I6181" s="25"/>
      <c r="J6181" s="25"/>
      <c r="K6181" s="25"/>
      <c r="L6181" s="25"/>
      <c r="M6181" s="25"/>
      <c r="N6181" s="25"/>
      <c r="O6181" s="25"/>
    </row>
    <row r="6182" spans="9:15" s="167" customFormat="1" ht="15" customHeight="1" x14ac:dyDescent="0.25">
      <c r="I6182" s="25"/>
      <c r="J6182" s="25"/>
      <c r="K6182" s="25"/>
      <c r="L6182" s="25"/>
      <c r="M6182" s="25"/>
      <c r="N6182" s="25"/>
      <c r="O6182" s="25"/>
    </row>
    <row r="6183" spans="9:15" s="167" customFormat="1" ht="15" customHeight="1" x14ac:dyDescent="0.25">
      <c r="I6183" s="25"/>
      <c r="J6183" s="25"/>
      <c r="K6183" s="25"/>
      <c r="L6183" s="25"/>
      <c r="M6183" s="25"/>
      <c r="N6183" s="25"/>
      <c r="O6183" s="25"/>
    </row>
    <row r="6184" spans="9:15" s="167" customFormat="1" ht="15" customHeight="1" x14ac:dyDescent="0.25">
      <c r="I6184" s="25"/>
      <c r="J6184" s="25"/>
      <c r="K6184" s="25"/>
      <c r="L6184" s="25"/>
      <c r="M6184" s="25"/>
      <c r="N6184" s="25"/>
      <c r="O6184" s="25"/>
    </row>
    <row r="6185" spans="9:15" s="167" customFormat="1" ht="15" customHeight="1" x14ac:dyDescent="0.25">
      <c r="I6185" s="25"/>
      <c r="J6185" s="25"/>
      <c r="K6185" s="25"/>
      <c r="L6185" s="25"/>
      <c r="M6185" s="25"/>
      <c r="N6185" s="25"/>
      <c r="O6185" s="25"/>
    </row>
    <row r="6186" spans="9:15" s="167" customFormat="1" ht="15" customHeight="1" x14ac:dyDescent="0.25">
      <c r="I6186" s="25"/>
      <c r="J6186" s="25"/>
      <c r="K6186" s="25"/>
      <c r="L6186" s="25"/>
      <c r="M6186" s="25"/>
      <c r="N6186" s="25"/>
      <c r="O6186" s="25"/>
    </row>
    <row r="6187" spans="9:15" s="167" customFormat="1" ht="15" customHeight="1" x14ac:dyDescent="0.25">
      <c r="I6187" s="25"/>
      <c r="J6187" s="25"/>
      <c r="K6187" s="25"/>
      <c r="L6187" s="25"/>
      <c r="M6187" s="25"/>
      <c r="N6187" s="25"/>
      <c r="O6187" s="25"/>
    </row>
    <row r="6188" spans="9:15" s="167" customFormat="1" ht="15" customHeight="1" x14ac:dyDescent="0.25">
      <c r="I6188" s="25"/>
      <c r="J6188" s="25"/>
      <c r="K6188" s="25"/>
      <c r="L6188" s="25"/>
      <c r="M6188" s="25"/>
      <c r="N6188" s="25"/>
      <c r="O6188" s="25"/>
    </row>
    <row r="6189" spans="9:15" s="167" customFormat="1" ht="15" customHeight="1" x14ac:dyDescent="0.25">
      <c r="I6189" s="25"/>
      <c r="J6189" s="25"/>
      <c r="K6189" s="25"/>
      <c r="L6189" s="25"/>
      <c r="M6189" s="25"/>
      <c r="N6189" s="25"/>
      <c r="O6189" s="25"/>
    </row>
    <row r="6190" spans="9:15" s="167" customFormat="1" ht="15" customHeight="1" x14ac:dyDescent="0.25">
      <c r="I6190" s="25"/>
      <c r="J6190" s="25"/>
      <c r="K6190" s="25"/>
      <c r="L6190" s="25"/>
      <c r="M6190" s="25"/>
      <c r="N6190" s="25"/>
      <c r="O6190" s="25"/>
    </row>
    <row r="6191" spans="9:15" s="167" customFormat="1" ht="15" customHeight="1" x14ac:dyDescent="0.25">
      <c r="I6191" s="25"/>
      <c r="J6191" s="25"/>
      <c r="K6191" s="25"/>
      <c r="L6191" s="25"/>
      <c r="M6191" s="25"/>
      <c r="N6191" s="25"/>
      <c r="O6191" s="25"/>
    </row>
    <row r="6192" spans="9:15" s="167" customFormat="1" ht="15" customHeight="1" x14ac:dyDescent="0.25">
      <c r="I6192" s="25"/>
      <c r="J6192" s="25"/>
      <c r="K6192" s="25"/>
      <c r="L6192" s="25"/>
      <c r="M6192" s="25"/>
      <c r="N6192" s="25"/>
      <c r="O6192" s="25"/>
    </row>
    <row r="6193" spans="9:15" s="167" customFormat="1" ht="15" customHeight="1" x14ac:dyDescent="0.25">
      <c r="I6193" s="25"/>
      <c r="J6193" s="25"/>
      <c r="K6193" s="25"/>
      <c r="L6193" s="25"/>
      <c r="M6193" s="25"/>
      <c r="N6193" s="25"/>
      <c r="O6193" s="25"/>
    </row>
    <row r="6194" spans="9:15" s="167" customFormat="1" ht="15" customHeight="1" x14ac:dyDescent="0.25">
      <c r="I6194" s="25"/>
      <c r="J6194" s="25"/>
      <c r="K6194" s="25"/>
      <c r="L6194" s="25"/>
      <c r="M6194" s="25"/>
      <c r="N6194" s="25"/>
      <c r="O6194" s="25"/>
    </row>
    <row r="6195" spans="9:15" s="167" customFormat="1" ht="15" customHeight="1" x14ac:dyDescent="0.25">
      <c r="I6195" s="25"/>
      <c r="J6195" s="25"/>
      <c r="K6195" s="25"/>
      <c r="L6195" s="25"/>
      <c r="M6195" s="25"/>
      <c r="N6195" s="25"/>
      <c r="O6195" s="25"/>
    </row>
    <row r="6196" spans="9:15" s="167" customFormat="1" ht="15" customHeight="1" x14ac:dyDescent="0.25">
      <c r="I6196" s="25"/>
      <c r="J6196" s="25"/>
      <c r="K6196" s="25"/>
      <c r="L6196" s="25"/>
      <c r="M6196" s="25"/>
      <c r="N6196" s="25"/>
      <c r="O6196" s="25"/>
    </row>
    <row r="6197" spans="9:15" s="167" customFormat="1" ht="15" customHeight="1" x14ac:dyDescent="0.25">
      <c r="I6197" s="25"/>
      <c r="J6197" s="25"/>
      <c r="K6197" s="25"/>
      <c r="L6197" s="25"/>
      <c r="M6197" s="25"/>
      <c r="N6197" s="25"/>
      <c r="O6197" s="25"/>
    </row>
    <row r="6198" spans="9:15" s="167" customFormat="1" ht="15" customHeight="1" x14ac:dyDescent="0.25">
      <c r="I6198" s="25"/>
      <c r="J6198" s="25"/>
      <c r="K6198" s="25"/>
      <c r="L6198" s="25"/>
      <c r="M6198" s="25"/>
      <c r="N6198" s="25"/>
      <c r="O6198" s="25"/>
    </row>
    <row r="6199" spans="9:15" s="167" customFormat="1" ht="15" customHeight="1" x14ac:dyDescent="0.25">
      <c r="I6199" s="25"/>
      <c r="J6199" s="25"/>
      <c r="K6199" s="25"/>
      <c r="L6199" s="25"/>
      <c r="M6199" s="25"/>
      <c r="N6199" s="25"/>
      <c r="O6199" s="25"/>
    </row>
    <row r="6200" spans="9:15" s="167" customFormat="1" ht="15" customHeight="1" x14ac:dyDescent="0.25">
      <c r="I6200" s="25"/>
      <c r="J6200" s="25"/>
      <c r="K6200" s="25"/>
      <c r="L6200" s="25"/>
      <c r="M6200" s="25"/>
      <c r="N6200" s="25"/>
      <c r="O6200" s="25"/>
    </row>
    <row r="6201" spans="9:15" s="167" customFormat="1" ht="15" customHeight="1" x14ac:dyDescent="0.25">
      <c r="I6201" s="25"/>
      <c r="J6201" s="25"/>
      <c r="K6201" s="25"/>
      <c r="L6201" s="25"/>
      <c r="M6201" s="25"/>
      <c r="N6201" s="25"/>
      <c r="O6201" s="25"/>
    </row>
    <row r="6202" spans="9:15" s="167" customFormat="1" ht="15" customHeight="1" x14ac:dyDescent="0.25">
      <c r="I6202" s="25"/>
      <c r="J6202" s="25"/>
      <c r="K6202" s="25"/>
      <c r="L6202" s="25"/>
      <c r="M6202" s="25"/>
      <c r="N6202" s="25"/>
      <c r="O6202" s="25"/>
    </row>
    <row r="6203" spans="9:15" s="167" customFormat="1" ht="15" customHeight="1" x14ac:dyDescent="0.25">
      <c r="I6203" s="25"/>
      <c r="J6203" s="25"/>
      <c r="K6203" s="25"/>
      <c r="L6203" s="25"/>
      <c r="M6203" s="25"/>
      <c r="N6203" s="25"/>
      <c r="O6203" s="25"/>
    </row>
    <row r="6204" spans="9:15" s="167" customFormat="1" ht="15" customHeight="1" x14ac:dyDescent="0.25">
      <c r="I6204" s="25"/>
      <c r="J6204" s="25"/>
      <c r="K6204" s="25"/>
      <c r="L6204" s="25"/>
      <c r="M6204" s="25"/>
      <c r="N6204" s="25"/>
      <c r="O6204" s="25"/>
    </row>
    <row r="6205" spans="9:15" s="167" customFormat="1" ht="15" customHeight="1" x14ac:dyDescent="0.25">
      <c r="I6205" s="25"/>
      <c r="J6205" s="25"/>
      <c r="K6205" s="25"/>
      <c r="L6205" s="25"/>
      <c r="M6205" s="25"/>
      <c r="N6205" s="25"/>
      <c r="O6205" s="25"/>
    </row>
    <row r="6206" spans="9:15" s="167" customFormat="1" ht="15" customHeight="1" x14ac:dyDescent="0.25">
      <c r="I6206" s="25"/>
      <c r="J6206" s="25"/>
      <c r="K6206" s="25"/>
      <c r="L6206" s="25"/>
      <c r="M6206" s="25"/>
      <c r="N6206" s="25"/>
      <c r="O6206" s="25"/>
    </row>
    <row r="6207" spans="9:15" s="167" customFormat="1" ht="15" customHeight="1" x14ac:dyDescent="0.25">
      <c r="I6207" s="25"/>
      <c r="J6207" s="25"/>
      <c r="K6207" s="25"/>
      <c r="L6207" s="25"/>
      <c r="M6207" s="25"/>
      <c r="N6207" s="25"/>
      <c r="O6207" s="25"/>
    </row>
    <row r="6208" spans="9:15" s="167" customFormat="1" ht="15" customHeight="1" x14ac:dyDescent="0.25">
      <c r="I6208" s="25"/>
      <c r="J6208" s="25"/>
      <c r="K6208" s="25"/>
      <c r="L6208" s="25"/>
      <c r="M6208" s="25"/>
      <c r="N6208" s="25"/>
      <c r="O6208" s="25"/>
    </row>
    <row r="6209" spans="9:15" s="167" customFormat="1" ht="15" customHeight="1" x14ac:dyDescent="0.25">
      <c r="I6209" s="25"/>
      <c r="J6209" s="25"/>
      <c r="K6209" s="25"/>
      <c r="L6209" s="25"/>
      <c r="M6209" s="25"/>
      <c r="N6209" s="25"/>
      <c r="O6209" s="25"/>
    </row>
    <row r="6210" spans="9:15" s="167" customFormat="1" ht="15" customHeight="1" x14ac:dyDescent="0.25">
      <c r="I6210" s="25"/>
      <c r="J6210" s="25"/>
      <c r="K6210" s="25"/>
      <c r="L6210" s="25"/>
      <c r="M6210" s="25"/>
      <c r="N6210" s="25"/>
      <c r="O6210" s="25"/>
    </row>
    <row r="6211" spans="9:15" s="167" customFormat="1" ht="15" customHeight="1" x14ac:dyDescent="0.25">
      <c r="I6211" s="25"/>
      <c r="J6211" s="25"/>
      <c r="K6211" s="25"/>
      <c r="L6211" s="25"/>
      <c r="M6211" s="25"/>
      <c r="N6211" s="25"/>
      <c r="O6211" s="25"/>
    </row>
    <row r="6212" spans="9:15" s="167" customFormat="1" ht="15" customHeight="1" x14ac:dyDescent="0.25">
      <c r="I6212" s="25"/>
      <c r="J6212" s="25"/>
      <c r="K6212" s="25"/>
      <c r="L6212" s="25"/>
      <c r="M6212" s="25"/>
      <c r="N6212" s="25"/>
      <c r="O6212" s="25"/>
    </row>
    <row r="6213" spans="9:15" s="167" customFormat="1" ht="15" customHeight="1" x14ac:dyDescent="0.25">
      <c r="I6213" s="25"/>
      <c r="J6213" s="25"/>
      <c r="K6213" s="25"/>
      <c r="L6213" s="25"/>
      <c r="M6213" s="25"/>
      <c r="N6213" s="25"/>
      <c r="O6213" s="25"/>
    </row>
    <row r="6214" spans="9:15" s="167" customFormat="1" ht="15" customHeight="1" x14ac:dyDescent="0.25">
      <c r="I6214" s="25"/>
      <c r="J6214" s="25"/>
      <c r="K6214" s="25"/>
      <c r="L6214" s="25"/>
      <c r="M6214" s="25"/>
      <c r="N6214" s="25"/>
      <c r="O6214" s="25"/>
    </row>
    <row r="6215" spans="9:15" s="167" customFormat="1" ht="15" customHeight="1" x14ac:dyDescent="0.25">
      <c r="I6215" s="25"/>
      <c r="J6215" s="25"/>
      <c r="K6215" s="25"/>
      <c r="L6215" s="25"/>
      <c r="M6215" s="25"/>
      <c r="N6215" s="25"/>
      <c r="O6215" s="25"/>
    </row>
    <row r="6216" spans="9:15" s="167" customFormat="1" ht="15" customHeight="1" x14ac:dyDescent="0.25">
      <c r="I6216" s="25"/>
      <c r="J6216" s="25"/>
      <c r="K6216" s="25"/>
      <c r="L6216" s="25"/>
      <c r="M6216" s="25"/>
      <c r="N6216" s="25"/>
      <c r="O6216" s="25"/>
    </row>
    <row r="6217" spans="9:15" s="167" customFormat="1" ht="15" customHeight="1" x14ac:dyDescent="0.25">
      <c r="I6217" s="25"/>
      <c r="J6217" s="25"/>
      <c r="K6217" s="25"/>
      <c r="L6217" s="25"/>
      <c r="M6217" s="25"/>
      <c r="N6217" s="25"/>
      <c r="O6217" s="25"/>
    </row>
    <row r="6218" spans="9:15" s="167" customFormat="1" ht="15" customHeight="1" x14ac:dyDescent="0.25">
      <c r="I6218" s="25"/>
      <c r="J6218" s="25"/>
      <c r="K6218" s="25"/>
      <c r="L6218" s="25"/>
      <c r="M6218" s="25"/>
      <c r="N6218" s="25"/>
      <c r="O6218" s="25"/>
    </row>
    <row r="6219" spans="9:15" s="167" customFormat="1" ht="15" customHeight="1" x14ac:dyDescent="0.25">
      <c r="I6219" s="25"/>
      <c r="J6219" s="25"/>
      <c r="K6219" s="25"/>
      <c r="L6219" s="25"/>
      <c r="M6219" s="25"/>
      <c r="N6219" s="25"/>
      <c r="O6219" s="25"/>
    </row>
    <row r="6220" spans="9:15" s="167" customFormat="1" ht="15" customHeight="1" x14ac:dyDescent="0.25">
      <c r="I6220" s="25"/>
      <c r="J6220" s="25"/>
      <c r="K6220" s="25"/>
      <c r="L6220" s="25"/>
      <c r="M6220" s="25"/>
      <c r="N6220" s="25"/>
      <c r="O6220" s="25"/>
    </row>
    <row r="6221" spans="9:15" s="167" customFormat="1" ht="15" customHeight="1" x14ac:dyDescent="0.25">
      <c r="I6221" s="25"/>
      <c r="J6221" s="25"/>
      <c r="K6221" s="25"/>
      <c r="L6221" s="25"/>
      <c r="M6221" s="25"/>
      <c r="N6221" s="25"/>
      <c r="O6221" s="25"/>
    </row>
    <row r="6222" spans="9:15" s="167" customFormat="1" ht="15" customHeight="1" x14ac:dyDescent="0.25">
      <c r="I6222" s="25"/>
      <c r="J6222" s="25"/>
      <c r="K6222" s="25"/>
      <c r="L6222" s="25"/>
      <c r="M6222" s="25"/>
      <c r="N6222" s="25"/>
      <c r="O6222" s="25"/>
    </row>
    <row r="6223" spans="9:15" s="167" customFormat="1" ht="15" customHeight="1" x14ac:dyDescent="0.25">
      <c r="I6223" s="25"/>
      <c r="J6223" s="25"/>
      <c r="K6223" s="25"/>
      <c r="L6223" s="25"/>
      <c r="M6223" s="25"/>
      <c r="N6223" s="25"/>
      <c r="O6223" s="25"/>
    </row>
    <row r="6224" spans="9:15" s="167" customFormat="1" ht="15" customHeight="1" x14ac:dyDescent="0.25">
      <c r="I6224" s="25"/>
      <c r="J6224" s="25"/>
      <c r="K6224" s="25"/>
      <c r="L6224" s="25"/>
      <c r="M6224" s="25"/>
      <c r="N6224" s="25"/>
      <c r="O6224" s="25"/>
    </row>
    <row r="6225" spans="9:15" s="167" customFormat="1" ht="15" customHeight="1" x14ac:dyDescent="0.25">
      <c r="I6225" s="25"/>
      <c r="J6225" s="25"/>
      <c r="K6225" s="25"/>
      <c r="L6225" s="25"/>
      <c r="M6225" s="25"/>
      <c r="N6225" s="25"/>
      <c r="O6225" s="25"/>
    </row>
    <row r="6226" spans="9:15" s="167" customFormat="1" ht="15" customHeight="1" x14ac:dyDescent="0.25">
      <c r="I6226" s="25"/>
      <c r="J6226" s="25"/>
      <c r="K6226" s="25"/>
      <c r="L6226" s="25"/>
      <c r="M6226" s="25"/>
      <c r="N6226" s="25"/>
      <c r="O6226" s="25"/>
    </row>
    <row r="6227" spans="9:15" s="167" customFormat="1" ht="15" customHeight="1" x14ac:dyDescent="0.25">
      <c r="I6227" s="25"/>
      <c r="J6227" s="25"/>
      <c r="K6227" s="25"/>
      <c r="L6227" s="25"/>
      <c r="M6227" s="25"/>
      <c r="N6227" s="25"/>
      <c r="O6227" s="25"/>
    </row>
    <row r="6228" spans="9:15" s="167" customFormat="1" ht="15" customHeight="1" x14ac:dyDescent="0.25">
      <c r="I6228" s="25"/>
      <c r="J6228" s="25"/>
      <c r="K6228" s="25"/>
      <c r="L6228" s="25"/>
      <c r="M6228" s="25"/>
      <c r="N6228" s="25"/>
      <c r="O6228" s="25"/>
    </row>
    <row r="6229" spans="9:15" s="167" customFormat="1" ht="15" customHeight="1" x14ac:dyDescent="0.25">
      <c r="I6229" s="25"/>
      <c r="J6229" s="25"/>
      <c r="K6229" s="25"/>
      <c r="L6229" s="25"/>
      <c r="M6229" s="25"/>
      <c r="N6229" s="25"/>
      <c r="O6229" s="25"/>
    </row>
    <row r="6230" spans="9:15" s="167" customFormat="1" ht="15" customHeight="1" x14ac:dyDescent="0.25">
      <c r="I6230" s="25"/>
      <c r="J6230" s="25"/>
      <c r="K6230" s="25"/>
      <c r="L6230" s="25"/>
      <c r="M6230" s="25"/>
      <c r="N6230" s="25"/>
      <c r="O6230" s="25"/>
    </row>
    <row r="6231" spans="9:15" s="167" customFormat="1" ht="15" customHeight="1" x14ac:dyDescent="0.25">
      <c r="I6231" s="25"/>
      <c r="J6231" s="25"/>
      <c r="K6231" s="25"/>
      <c r="L6231" s="25"/>
      <c r="M6231" s="25"/>
      <c r="N6231" s="25"/>
      <c r="O6231" s="25"/>
    </row>
    <row r="6232" spans="9:15" s="167" customFormat="1" ht="15" customHeight="1" x14ac:dyDescent="0.25">
      <c r="I6232" s="25"/>
      <c r="J6232" s="25"/>
      <c r="K6232" s="25"/>
      <c r="L6232" s="25"/>
      <c r="M6232" s="25"/>
      <c r="N6232" s="25"/>
      <c r="O6232" s="25"/>
    </row>
    <row r="6233" spans="9:15" s="167" customFormat="1" ht="15" customHeight="1" x14ac:dyDescent="0.25">
      <c r="I6233" s="25"/>
      <c r="J6233" s="25"/>
      <c r="K6233" s="25"/>
      <c r="L6233" s="25"/>
      <c r="M6233" s="25"/>
      <c r="N6233" s="25"/>
      <c r="O6233" s="25"/>
    </row>
    <row r="6234" spans="9:15" s="167" customFormat="1" ht="15" customHeight="1" x14ac:dyDescent="0.25">
      <c r="I6234" s="25"/>
      <c r="J6234" s="25"/>
      <c r="K6234" s="25"/>
      <c r="L6234" s="25"/>
      <c r="M6234" s="25"/>
      <c r="N6234" s="25"/>
      <c r="O6234" s="25"/>
    </row>
    <row r="6235" spans="9:15" s="167" customFormat="1" ht="15" customHeight="1" x14ac:dyDescent="0.25">
      <c r="I6235" s="25"/>
      <c r="J6235" s="25"/>
      <c r="K6235" s="25"/>
      <c r="L6235" s="25"/>
      <c r="M6235" s="25"/>
      <c r="N6235" s="25"/>
      <c r="O6235" s="25"/>
    </row>
    <row r="6236" spans="9:15" s="167" customFormat="1" ht="15" customHeight="1" x14ac:dyDescent="0.25">
      <c r="I6236" s="25"/>
      <c r="J6236" s="25"/>
      <c r="K6236" s="25"/>
      <c r="L6236" s="25"/>
      <c r="M6236" s="25"/>
      <c r="N6236" s="25"/>
      <c r="O6236" s="25"/>
    </row>
    <row r="6237" spans="9:15" s="167" customFormat="1" ht="15" customHeight="1" x14ac:dyDescent="0.25">
      <c r="I6237" s="25"/>
      <c r="J6237" s="25"/>
      <c r="K6237" s="25"/>
      <c r="L6237" s="25"/>
      <c r="M6237" s="25"/>
      <c r="N6237" s="25"/>
      <c r="O6237" s="25"/>
    </row>
    <row r="6238" spans="9:15" s="167" customFormat="1" ht="15" customHeight="1" x14ac:dyDescent="0.25">
      <c r="I6238" s="25"/>
      <c r="J6238" s="25"/>
      <c r="K6238" s="25"/>
      <c r="L6238" s="25"/>
      <c r="M6238" s="25"/>
      <c r="N6238" s="25"/>
      <c r="O6238" s="25"/>
    </row>
    <row r="6239" spans="9:15" s="167" customFormat="1" ht="15" customHeight="1" x14ac:dyDescent="0.25">
      <c r="I6239" s="25"/>
      <c r="J6239" s="25"/>
      <c r="K6239" s="25"/>
      <c r="L6239" s="25"/>
      <c r="M6239" s="25"/>
      <c r="N6239" s="25"/>
      <c r="O6239" s="25"/>
    </row>
    <row r="6240" spans="9:15" s="167" customFormat="1" ht="15" customHeight="1" x14ac:dyDescent="0.25">
      <c r="I6240" s="25"/>
      <c r="J6240" s="25"/>
      <c r="K6240" s="25"/>
      <c r="L6240" s="25"/>
      <c r="M6240" s="25"/>
      <c r="N6240" s="25"/>
      <c r="O6240" s="25"/>
    </row>
    <row r="6241" spans="9:15" s="167" customFormat="1" ht="15" customHeight="1" x14ac:dyDescent="0.25">
      <c r="I6241" s="25"/>
      <c r="J6241" s="25"/>
      <c r="K6241" s="25"/>
      <c r="L6241" s="25"/>
      <c r="M6241" s="25"/>
      <c r="N6241" s="25"/>
      <c r="O6241" s="25"/>
    </row>
    <row r="6242" spans="9:15" s="167" customFormat="1" ht="15" customHeight="1" x14ac:dyDescent="0.25">
      <c r="I6242" s="25"/>
      <c r="J6242" s="25"/>
      <c r="K6242" s="25"/>
      <c r="L6242" s="25"/>
      <c r="M6242" s="25"/>
      <c r="N6242" s="25"/>
      <c r="O6242" s="25"/>
    </row>
    <row r="6243" spans="9:15" s="167" customFormat="1" ht="15" customHeight="1" x14ac:dyDescent="0.25">
      <c r="I6243" s="25"/>
      <c r="J6243" s="25"/>
      <c r="K6243" s="25"/>
      <c r="L6243" s="25"/>
      <c r="M6243" s="25"/>
      <c r="N6243" s="25"/>
      <c r="O6243" s="25"/>
    </row>
    <row r="6244" spans="9:15" s="167" customFormat="1" ht="15" customHeight="1" x14ac:dyDescent="0.25">
      <c r="I6244" s="25"/>
      <c r="J6244" s="25"/>
      <c r="K6244" s="25"/>
      <c r="L6244" s="25"/>
      <c r="M6244" s="25"/>
      <c r="N6244" s="25"/>
      <c r="O6244" s="25"/>
    </row>
    <row r="6245" spans="9:15" s="167" customFormat="1" ht="15" customHeight="1" x14ac:dyDescent="0.25">
      <c r="I6245" s="25"/>
      <c r="J6245" s="25"/>
      <c r="K6245" s="25"/>
      <c r="L6245" s="25"/>
      <c r="M6245" s="25"/>
      <c r="N6245" s="25"/>
      <c r="O6245" s="25"/>
    </row>
    <row r="6246" spans="9:15" s="167" customFormat="1" ht="15" customHeight="1" x14ac:dyDescent="0.25">
      <c r="I6246" s="25"/>
      <c r="J6246" s="25"/>
      <c r="K6246" s="25"/>
      <c r="L6246" s="25"/>
      <c r="M6246" s="25"/>
      <c r="N6246" s="25"/>
      <c r="O6246" s="25"/>
    </row>
    <row r="6247" spans="9:15" s="167" customFormat="1" ht="15" customHeight="1" x14ac:dyDescent="0.25">
      <c r="I6247" s="25"/>
      <c r="J6247" s="25"/>
      <c r="K6247" s="25"/>
      <c r="L6247" s="25"/>
      <c r="M6247" s="25"/>
      <c r="N6247" s="25"/>
      <c r="O6247" s="25"/>
    </row>
    <row r="6248" spans="9:15" s="167" customFormat="1" ht="15" customHeight="1" x14ac:dyDescent="0.25">
      <c r="I6248" s="25"/>
      <c r="J6248" s="25"/>
      <c r="K6248" s="25"/>
      <c r="L6248" s="25"/>
      <c r="M6248" s="25"/>
      <c r="N6248" s="25"/>
      <c r="O6248" s="25"/>
    </row>
    <row r="6249" spans="9:15" s="167" customFormat="1" ht="15" customHeight="1" x14ac:dyDescent="0.25">
      <c r="I6249" s="25"/>
      <c r="J6249" s="25"/>
      <c r="K6249" s="25"/>
      <c r="L6249" s="25"/>
      <c r="M6249" s="25"/>
      <c r="N6249" s="25"/>
      <c r="O6249" s="25"/>
    </row>
    <row r="6250" spans="9:15" s="167" customFormat="1" ht="15" customHeight="1" x14ac:dyDescent="0.25">
      <c r="I6250" s="25"/>
      <c r="J6250" s="25"/>
      <c r="K6250" s="25"/>
      <c r="L6250" s="25"/>
      <c r="M6250" s="25"/>
      <c r="N6250" s="25"/>
      <c r="O6250" s="25"/>
    </row>
    <row r="6251" spans="9:15" s="167" customFormat="1" ht="15" customHeight="1" x14ac:dyDescent="0.25">
      <c r="I6251" s="25"/>
      <c r="J6251" s="25"/>
      <c r="K6251" s="25"/>
      <c r="L6251" s="25"/>
      <c r="M6251" s="25"/>
      <c r="N6251" s="25"/>
      <c r="O6251" s="25"/>
    </row>
    <row r="6252" spans="9:15" s="167" customFormat="1" ht="15" customHeight="1" x14ac:dyDescent="0.25">
      <c r="I6252" s="25"/>
      <c r="J6252" s="25"/>
      <c r="K6252" s="25"/>
      <c r="L6252" s="25"/>
      <c r="M6252" s="25"/>
      <c r="N6252" s="25"/>
      <c r="O6252" s="25"/>
    </row>
    <row r="6253" spans="9:15" s="167" customFormat="1" ht="15" customHeight="1" x14ac:dyDescent="0.25">
      <c r="I6253" s="25"/>
      <c r="J6253" s="25"/>
      <c r="K6253" s="25"/>
      <c r="L6253" s="25"/>
      <c r="M6253" s="25"/>
      <c r="N6253" s="25"/>
      <c r="O6253" s="25"/>
    </row>
    <row r="6254" spans="9:15" s="167" customFormat="1" ht="15" customHeight="1" x14ac:dyDescent="0.25">
      <c r="I6254" s="25"/>
      <c r="J6254" s="25"/>
      <c r="K6254" s="25"/>
      <c r="L6254" s="25"/>
      <c r="M6254" s="25"/>
      <c r="N6254" s="25"/>
      <c r="O6254" s="25"/>
    </row>
    <row r="6255" spans="9:15" s="167" customFormat="1" ht="15" customHeight="1" x14ac:dyDescent="0.25">
      <c r="I6255" s="25"/>
      <c r="J6255" s="25"/>
      <c r="K6255" s="25"/>
      <c r="L6255" s="25"/>
      <c r="M6255" s="25"/>
      <c r="N6255" s="25"/>
      <c r="O6255" s="25"/>
    </row>
    <row r="6256" spans="9:15" s="167" customFormat="1" ht="15" customHeight="1" x14ac:dyDescent="0.25">
      <c r="I6256" s="25"/>
      <c r="J6256" s="25"/>
      <c r="K6256" s="25"/>
      <c r="L6256" s="25"/>
      <c r="M6256" s="25"/>
      <c r="N6256" s="25"/>
      <c r="O6256" s="25"/>
    </row>
    <row r="6257" spans="9:15" s="167" customFormat="1" ht="15" customHeight="1" x14ac:dyDescent="0.25">
      <c r="I6257" s="25"/>
      <c r="J6257" s="25"/>
      <c r="K6257" s="25"/>
      <c r="L6257" s="25"/>
      <c r="M6257" s="25"/>
      <c r="N6257" s="25"/>
      <c r="O6257" s="25"/>
    </row>
    <row r="6258" spans="9:15" s="167" customFormat="1" ht="15" customHeight="1" x14ac:dyDescent="0.25">
      <c r="I6258" s="25"/>
      <c r="J6258" s="25"/>
      <c r="K6258" s="25"/>
      <c r="L6258" s="25"/>
      <c r="M6258" s="25"/>
      <c r="N6258" s="25"/>
      <c r="O6258" s="25"/>
    </row>
    <row r="6259" spans="9:15" s="167" customFormat="1" ht="15" customHeight="1" x14ac:dyDescent="0.25">
      <c r="I6259" s="25"/>
      <c r="J6259" s="25"/>
      <c r="K6259" s="25"/>
      <c r="L6259" s="25"/>
      <c r="M6259" s="25"/>
      <c r="N6259" s="25"/>
      <c r="O6259" s="25"/>
    </row>
    <row r="6260" spans="9:15" s="167" customFormat="1" ht="15" customHeight="1" x14ac:dyDescent="0.25">
      <c r="I6260" s="25"/>
      <c r="J6260" s="25"/>
      <c r="K6260" s="25"/>
      <c r="L6260" s="25"/>
      <c r="M6260" s="25"/>
      <c r="N6260" s="25"/>
      <c r="O6260" s="25"/>
    </row>
    <row r="6261" spans="9:15" s="167" customFormat="1" ht="15" customHeight="1" x14ac:dyDescent="0.25">
      <c r="I6261" s="25"/>
      <c r="J6261" s="25"/>
      <c r="K6261" s="25"/>
      <c r="L6261" s="25"/>
      <c r="M6261" s="25"/>
      <c r="N6261" s="25"/>
      <c r="O6261" s="25"/>
    </row>
    <row r="6262" spans="9:15" s="167" customFormat="1" ht="15" customHeight="1" x14ac:dyDescent="0.25">
      <c r="I6262" s="25"/>
      <c r="J6262" s="25"/>
      <c r="K6262" s="25"/>
      <c r="L6262" s="25"/>
      <c r="M6262" s="25"/>
      <c r="N6262" s="25"/>
      <c r="O6262" s="25"/>
    </row>
    <row r="6263" spans="9:15" s="167" customFormat="1" ht="15" customHeight="1" x14ac:dyDescent="0.25">
      <c r="I6263" s="25"/>
      <c r="J6263" s="25"/>
      <c r="K6263" s="25"/>
      <c r="L6263" s="25"/>
      <c r="M6263" s="25"/>
      <c r="N6263" s="25"/>
      <c r="O6263" s="25"/>
    </row>
    <row r="6264" spans="9:15" s="167" customFormat="1" ht="15" customHeight="1" x14ac:dyDescent="0.25">
      <c r="I6264" s="25"/>
      <c r="J6264" s="25"/>
      <c r="K6264" s="25"/>
      <c r="L6264" s="25"/>
      <c r="M6264" s="25"/>
      <c r="N6264" s="25"/>
      <c r="O6264" s="25"/>
    </row>
    <row r="6265" spans="9:15" s="167" customFormat="1" ht="15" customHeight="1" x14ac:dyDescent="0.25">
      <c r="I6265" s="25"/>
      <c r="J6265" s="25"/>
      <c r="K6265" s="25"/>
      <c r="L6265" s="25"/>
      <c r="M6265" s="25"/>
      <c r="N6265" s="25"/>
      <c r="O6265" s="25"/>
    </row>
    <row r="6266" spans="9:15" s="167" customFormat="1" ht="15" customHeight="1" x14ac:dyDescent="0.25">
      <c r="I6266" s="25"/>
      <c r="J6266" s="25"/>
      <c r="K6266" s="25"/>
      <c r="L6266" s="25"/>
      <c r="M6266" s="25"/>
      <c r="N6266" s="25"/>
      <c r="O6266" s="25"/>
    </row>
    <row r="6267" spans="9:15" s="167" customFormat="1" ht="15" customHeight="1" x14ac:dyDescent="0.25">
      <c r="I6267" s="25"/>
      <c r="J6267" s="25"/>
      <c r="K6267" s="25"/>
      <c r="L6267" s="25"/>
      <c r="M6267" s="25"/>
      <c r="N6267" s="25"/>
      <c r="O6267" s="25"/>
    </row>
    <row r="6268" spans="9:15" s="167" customFormat="1" ht="15" customHeight="1" x14ac:dyDescent="0.25">
      <c r="I6268" s="25"/>
      <c r="J6268" s="25"/>
      <c r="K6268" s="25"/>
      <c r="L6268" s="25"/>
      <c r="M6268" s="25"/>
      <c r="N6268" s="25"/>
      <c r="O6268" s="25"/>
    </row>
    <row r="6269" spans="9:15" s="167" customFormat="1" ht="15" customHeight="1" x14ac:dyDescent="0.25">
      <c r="I6269" s="25"/>
      <c r="J6269" s="25"/>
      <c r="K6269" s="25"/>
      <c r="L6269" s="25"/>
      <c r="M6269" s="25"/>
      <c r="N6269" s="25"/>
      <c r="O6269" s="25"/>
    </row>
    <row r="6270" spans="9:15" s="167" customFormat="1" ht="15" customHeight="1" x14ac:dyDescent="0.25">
      <c r="I6270" s="25"/>
      <c r="J6270" s="25"/>
      <c r="K6270" s="25"/>
      <c r="L6270" s="25"/>
      <c r="M6270" s="25"/>
      <c r="N6270" s="25"/>
      <c r="O6270" s="25"/>
    </row>
    <row r="6271" spans="9:15" s="167" customFormat="1" ht="15" customHeight="1" x14ac:dyDescent="0.25">
      <c r="I6271" s="25"/>
      <c r="J6271" s="25"/>
      <c r="K6271" s="25"/>
      <c r="L6271" s="25"/>
      <c r="M6271" s="25"/>
      <c r="N6271" s="25"/>
      <c r="O6271" s="25"/>
    </row>
    <row r="6272" spans="9:15" s="167" customFormat="1" ht="15" customHeight="1" x14ac:dyDescent="0.25">
      <c r="I6272" s="25"/>
      <c r="J6272" s="25"/>
      <c r="K6272" s="25"/>
      <c r="L6272" s="25"/>
      <c r="M6272" s="25"/>
      <c r="N6272" s="25"/>
      <c r="O6272" s="25"/>
    </row>
    <row r="6273" spans="9:15" s="167" customFormat="1" ht="15" customHeight="1" x14ac:dyDescent="0.25">
      <c r="I6273" s="25"/>
      <c r="J6273" s="25"/>
      <c r="K6273" s="25"/>
      <c r="L6273" s="25"/>
      <c r="M6273" s="25"/>
      <c r="N6273" s="25"/>
      <c r="O6273" s="25"/>
    </row>
    <row r="6274" spans="9:15" s="167" customFormat="1" ht="15" customHeight="1" x14ac:dyDescent="0.25">
      <c r="I6274" s="25"/>
      <c r="J6274" s="25"/>
      <c r="K6274" s="25"/>
      <c r="L6274" s="25"/>
      <c r="M6274" s="25"/>
      <c r="N6274" s="25"/>
      <c r="O6274" s="25"/>
    </row>
    <row r="6275" spans="9:15" s="167" customFormat="1" ht="15" customHeight="1" x14ac:dyDescent="0.25">
      <c r="I6275" s="25"/>
      <c r="J6275" s="25"/>
      <c r="K6275" s="25"/>
      <c r="L6275" s="25"/>
      <c r="M6275" s="25"/>
      <c r="N6275" s="25"/>
      <c r="O6275" s="25"/>
    </row>
    <row r="6276" spans="9:15" s="167" customFormat="1" ht="15" customHeight="1" x14ac:dyDescent="0.25">
      <c r="I6276" s="25"/>
      <c r="J6276" s="25"/>
      <c r="K6276" s="25"/>
      <c r="L6276" s="25"/>
      <c r="M6276" s="25"/>
      <c r="N6276" s="25"/>
      <c r="O6276" s="25"/>
    </row>
    <row r="6277" spans="9:15" s="167" customFormat="1" ht="15" customHeight="1" x14ac:dyDescent="0.25">
      <c r="I6277" s="25"/>
      <c r="J6277" s="25"/>
      <c r="K6277" s="25"/>
      <c r="L6277" s="25"/>
      <c r="M6277" s="25"/>
      <c r="N6277" s="25"/>
      <c r="O6277" s="25"/>
    </row>
    <row r="6278" spans="9:15" s="167" customFormat="1" ht="15" customHeight="1" x14ac:dyDescent="0.25">
      <c r="I6278" s="25"/>
      <c r="J6278" s="25"/>
      <c r="K6278" s="25"/>
      <c r="L6278" s="25"/>
      <c r="M6278" s="25"/>
      <c r="N6278" s="25"/>
      <c r="O6278" s="25"/>
    </row>
    <row r="6279" spans="9:15" s="167" customFormat="1" ht="15" customHeight="1" x14ac:dyDescent="0.25">
      <c r="I6279" s="25"/>
      <c r="J6279" s="25"/>
      <c r="K6279" s="25"/>
      <c r="L6279" s="25"/>
      <c r="M6279" s="25"/>
      <c r="N6279" s="25"/>
      <c r="O6279" s="25"/>
    </row>
    <row r="6280" spans="9:15" s="167" customFormat="1" ht="15" customHeight="1" x14ac:dyDescent="0.25">
      <c r="I6280" s="25"/>
      <c r="J6280" s="25"/>
      <c r="K6280" s="25"/>
      <c r="L6280" s="25"/>
      <c r="M6280" s="25"/>
      <c r="N6280" s="25"/>
      <c r="O6280" s="25"/>
    </row>
    <row r="6281" spans="9:15" s="167" customFormat="1" ht="15" customHeight="1" x14ac:dyDescent="0.25">
      <c r="I6281" s="25"/>
      <c r="J6281" s="25"/>
      <c r="K6281" s="25"/>
      <c r="L6281" s="25"/>
      <c r="M6281" s="25"/>
      <c r="N6281" s="25"/>
      <c r="O6281" s="25"/>
    </row>
    <row r="6282" spans="9:15" s="167" customFormat="1" ht="15" customHeight="1" x14ac:dyDescent="0.25">
      <c r="I6282" s="25"/>
      <c r="J6282" s="25"/>
      <c r="K6282" s="25"/>
      <c r="L6282" s="25"/>
      <c r="M6282" s="25"/>
      <c r="N6282" s="25"/>
      <c r="O6282" s="25"/>
    </row>
    <row r="6283" spans="9:15" s="167" customFormat="1" ht="15" customHeight="1" x14ac:dyDescent="0.25">
      <c r="I6283" s="25"/>
      <c r="J6283" s="25"/>
      <c r="K6283" s="25"/>
      <c r="L6283" s="25"/>
      <c r="M6283" s="25"/>
      <c r="N6283" s="25"/>
      <c r="O6283" s="25"/>
    </row>
    <row r="6284" spans="9:15" s="167" customFormat="1" ht="15" customHeight="1" x14ac:dyDescent="0.25">
      <c r="I6284" s="25"/>
      <c r="J6284" s="25"/>
      <c r="K6284" s="25"/>
      <c r="L6284" s="25"/>
      <c r="M6284" s="25"/>
      <c r="N6284" s="25"/>
      <c r="O6284" s="25"/>
    </row>
    <row r="6285" spans="9:15" s="167" customFormat="1" ht="15" customHeight="1" x14ac:dyDescent="0.25">
      <c r="I6285" s="25"/>
      <c r="J6285" s="25"/>
      <c r="K6285" s="25"/>
      <c r="L6285" s="25"/>
      <c r="M6285" s="25"/>
      <c r="N6285" s="25"/>
      <c r="O6285" s="25"/>
    </row>
    <row r="6286" spans="9:15" s="167" customFormat="1" ht="15" customHeight="1" x14ac:dyDescent="0.25">
      <c r="I6286" s="25"/>
      <c r="J6286" s="25"/>
      <c r="K6286" s="25"/>
      <c r="L6286" s="25"/>
      <c r="M6286" s="25"/>
      <c r="N6286" s="25"/>
      <c r="O6286" s="25"/>
    </row>
    <row r="6287" spans="9:15" s="167" customFormat="1" ht="15" customHeight="1" x14ac:dyDescent="0.25">
      <c r="I6287" s="25"/>
      <c r="J6287" s="25"/>
      <c r="K6287" s="25"/>
      <c r="L6287" s="25"/>
      <c r="M6287" s="25"/>
      <c r="N6287" s="25"/>
      <c r="O6287" s="25"/>
    </row>
    <row r="6288" spans="9:15" s="167" customFormat="1" ht="15" customHeight="1" x14ac:dyDescent="0.25">
      <c r="I6288" s="25"/>
      <c r="J6288" s="25"/>
      <c r="K6288" s="25"/>
      <c r="L6288" s="25"/>
      <c r="M6288" s="25"/>
      <c r="N6288" s="25"/>
      <c r="O6288" s="25"/>
    </row>
    <row r="6289" spans="9:15" s="167" customFormat="1" ht="15" customHeight="1" x14ac:dyDescent="0.25">
      <c r="I6289" s="25"/>
      <c r="J6289" s="25"/>
      <c r="K6289" s="25"/>
      <c r="L6289" s="25"/>
      <c r="M6289" s="25"/>
      <c r="N6289" s="25"/>
      <c r="O6289" s="25"/>
    </row>
    <row r="6290" spans="9:15" s="167" customFormat="1" ht="15" customHeight="1" x14ac:dyDescent="0.25">
      <c r="I6290" s="25"/>
      <c r="J6290" s="25"/>
      <c r="K6290" s="25"/>
      <c r="L6290" s="25"/>
      <c r="M6290" s="25"/>
      <c r="N6290" s="25"/>
      <c r="O6290" s="25"/>
    </row>
    <row r="6291" spans="9:15" s="167" customFormat="1" ht="15" customHeight="1" x14ac:dyDescent="0.25">
      <c r="I6291" s="25"/>
      <c r="J6291" s="25"/>
      <c r="K6291" s="25"/>
      <c r="L6291" s="25"/>
      <c r="M6291" s="25"/>
      <c r="N6291" s="25"/>
      <c r="O6291" s="25"/>
    </row>
    <row r="6292" spans="9:15" s="167" customFormat="1" ht="15" customHeight="1" x14ac:dyDescent="0.25">
      <c r="I6292" s="25"/>
      <c r="J6292" s="25"/>
      <c r="K6292" s="25"/>
      <c r="L6292" s="25"/>
      <c r="M6292" s="25"/>
      <c r="N6292" s="25"/>
      <c r="O6292" s="25"/>
    </row>
    <row r="6293" spans="9:15" s="167" customFormat="1" ht="15" customHeight="1" x14ac:dyDescent="0.25">
      <c r="I6293" s="25"/>
      <c r="J6293" s="25"/>
      <c r="K6293" s="25"/>
      <c r="L6293" s="25"/>
      <c r="M6293" s="25"/>
      <c r="N6293" s="25"/>
      <c r="O6293" s="25"/>
    </row>
    <row r="6294" spans="9:15" s="167" customFormat="1" ht="15" customHeight="1" x14ac:dyDescent="0.25">
      <c r="I6294" s="25"/>
      <c r="J6294" s="25"/>
      <c r="K6294" s="25"/>
      <c r="L6294" s="25"/>
      <c r="M6294" s="25"/>
      <c r="N6294" s="25"/>
      <c r="O6294" s="25"/>
    </row>
    <row r="6295" spans="9:15" s="167" customFormat="1" ht="15" customHeight="1" x14ac:dyDescent="0.25">
      <c r="I6295" s="25"/>
      <c r="J6295" s="25"/>
      <c r="K6295" s="25"/>
      <c r="L6295" s="25"/>
      <c r="M6295" s="25"/>
      <c r="N6295" s="25"/>
      <c r="O6295" s="25"/>
    </row>
    <row r="6296" spans="9:15" s="167" customFormat="1" ht="15" customHeight="1" x14ac:dyDescent="0.25">
      <c r="I6296" s="25"/>
      <c r="J6296" s="25"/>
      <c r="K6296" s="25"/>
      <c r="L6296" s="25"/>
      <c r="M6296" s="25"/>
      <c r="N6296" s="25"/>
      <c r="O6296" s="25"/>
    </row>
    <row r="6297" spans="9:15" s="167" customFormat="1" ht="15" customHeight="1" x14ac:dyDescent="0.25">
      <c r="I6297" s="25"/>
      <c r="J6297" s="25"/>
      <c r="K6297" s="25"/>
      <c r="L6297" s="25"/>
      <c r="M6297" s="25"/>
      <c r="N6297" s="25"/>
      <c r="O6297" s="25"/>
    </row>
    <row r="6298" spans="9:15" s="167" customFormat="1" ht="15" customHeight="1" x14ac:dyDescent="0.25">
      <c r="I6298" s="25"/>
      <c r="J6298" s="25"/>
      <c r="K6298" s="25"/>
      <c r="L6298" s="25"/>
      <c r="M6298" s="25"/>
      <c r="N6298" s="25"/>
      <c r="O6298" s="25"/>
    </row>
    <row r="6299" spans="9:15" s="167" customFormat="1" ht="15" customHeight="1" x14ac:dyDescent="0.25">
      <c r="I6299" s="25"/>
      <c r="J6299" s="25"/>
      <c r="K6299" s="25"/>
      <c r="L6299" s="25"/>
      <c r="M6299" s="25"/>
      <c r="N6299" s="25"/>
      <c r="O6299" s="25"/>
    </row>
    <row r="6300" spans="9:15" s="167" customFormat="1" ht="15" customHeight="1" x14ac:dyDescent="0.25">
      <c r="I6300" s="25"/>
      <c r="J6300" s="25"/>
      <c r="K6300" s="25"/>
      <c r="L6300" s="25"/>
      <c r="M6300" s="25"/>
      <c r="N6300" s="25"/>
      <c r="O6300" s="25"/>
    </row>
    <row r="6301" spans="9:15" s="167" customFormat="1" ht="15" customHeight="1" x14ac:dyDescent="0.25">
      <c r="I6301" s="25"/>
      <c r="J6301" s="25"/>
      <c r="K6301" s="25"/>
      <c r="L6301" s="25"/>
      <c r="M6301" s="25"/>
      <c r="N6301" s="25"/>
      <c r="O6301" s="25"/>
    </row>
    <row r="6302" spans="9:15" s="167" customFormat="1" ht="15" customHeight="1" x14ac:dyDescent="0.25">
      <c r="I6302" s="25"/>
      <c r="J6302" s="25"/>
      <c r="K6302" s="25"/>
      <c r="L6302" s="25"/>
      <c r="M6302" s="25"/>
      <c r="N6302" s="25"/>
      <c r="O6302" s="25"/>
    </row>
    <row r="6303" spans="9:15" s="167" customFormat="1" ht="15" customHeight="1" x14ac:dyDescent="0.25">
      <c r="I6303" s="25"/>
      <c r="J6303" s="25"/>
      <c r="K6303" s="25"/>
      <c r="L6303" s="25"/>
      <c r="M6303" s="25"/>
      <c r="N6303" s="25"/>
      <c r="O6303" s="25"/>
    </row>
    <row r="6304" spans="9:15" s="167" customFormat="1" ht="15" customHeight="1" x14ac:dyDescent="0.25">
      <c r="I6304" s="25"/>
      <c r="J6304" s="25"/>
      <c r="K6304" s="25"/>
      <c r="L6304" s="25"/>
      <c r="M6304" s="25"/>
      <c r="N6304" s="25"/>
      <c r="O6304" s="25"/>
    </row>
    <row r="6305" spans="9:15" s="167" customFormat="1" ht="15" customHeight="1" x14ac:dyDescent="0.25">
      <c r="I6305" s="25"/>
      <c r="J6305" s="25"/>
      <c r="K6305" s="25"/>
      <c r="L6305" s="25"/>
      <c r="M6305" s="25"/>
      <c r="N6305" s="25"/>
      <c r="O6305" s="25"/>
    </row>
    <row r="6306" spans="9:15" s="167" customFormat="1" ht="15" customHeight="1" x14ac:dyDescent="0.25">
      <c r="I6306" s="25"/>
      <c r="J6306" s="25"/>
      <c r="K6306" s="25"/>
      <c r="L6306" s="25"/>
      <c r="M6306" s="25"/>
      <c r="N6306" s="25"/>
      <c r="O6306" s="25"/>
    </row>
    <row r="6307" spans="9:15" s="167" customFormat="1" ht="15" customHeight="1" x14ac:dyDescent="0.25">
      <c r="I6307" s="25"/>
      <c r="J6307" s="25"/>
      <c r="K6307" s="25"/>
      <c r="L6307" s="25"/>
      <c r="M6307" s="25"/>
      <c r="N6307" s="25"/>
      <c r="O6307" s="25"/>
    </row>
    <row r="6308" spans="9:15" s="167" customFormat="1" ht="15" customHeight="1" x14ac:dyDescent="0.25">
      <c r="I6308" s="25"/>
      <c r="J6308" s="25"/>
      <c r="K6308" s="25"/>
      <c r="L6308" s="25"/>
      <c r="M6308" s="25"/>
      <c r="N6308" s="25"/>
      <c r="O6308" s="25"/>
    </row>
    <row r="6309" spans="9:15" s="167" customFormat="1" ht="15" customHeight="1" x14ac:dyDescent="0.25">
      <c r="I6309" s="25"/>
      <c r="J6309" s="25"/>
      <c r="K6309" s="25"/>
      <c r="L6309" s="25"/>
      <c r="M6309" s="25"/>
      <c r="N6309" s="25"/>
      <c r="O6309" s="25"/>
    </row>
    <row r="6310" spans="9:15" s="167" customFormat="1" ht="15" customHeight="1" x14ac:dyDescent="0.25">
      <c r="I6310" s="25"/>
      <c r="J6310" s="25"/>
      <c r="K6310" s="25"/>
      <c r="L6310" s="25"/>
      <c r="M6310" s="25"/>
      <c r="N6310" s="25"/>
      <c r="O6310" s="25"/>
    </row>
    <row r="6311" spans="9:15" s="167" customFormat="1" ht="15" customHeight="1" x14ac:dyDescent="0.25">
      <c r="I6311" s="25"/>
      <c r="J6311" s="25"/>
      <c r="K6311" s="25"/>
      <c r="L6311" s="25"/>
      <c r="M6311" s="25"/>
      <c r="N6311" s="25"/>
      <c r="O6311" s="25"/>
    </row>
    <row r="6312" spans="9:15" s="167" customFormat="1" ht="15" customHeight="1" x14ac:dyDescent="0.25">
      <c r="I6312" s="25"/>
      <c r="J6312" s="25"/>
      <c r="K6312" s="25"/>
      <c r="L6312" s="25"/>
      <c r="M6312" s="25"/>
      <c r="N6312" s="25"/>
      <c r="O6312" s="25"/>
    </row>
    <row r="6313" spans="9:15" s="167" customFormat="1" ht="15" customHeight="1" x14ac:dyDescent="0.25">
      <c r="I6313" s="25"/>
      <c r="J6313" s="25"/>
      <c r="K6313" s="25"/>
      <c r="L6313" s="25"/>
      <c r="M6313" s="25"/>
      <c r="N6313" s="25"/>
      <c r="O6313" s="25"/>
    </row>
    <row r="6314" spans="9:15" s="167" customFormat="1" ht="15" customHeight="1" x14ac:dyDescent="0.25">
      <c r="I6314" s="25"/>
      <c r="J6314" s="25"/>
      <c r="K6314" s="25"/>
      <c r="L6314" s="25"/>
      <c r="M6314" s="25"/>
      <c r="N6314" s="25"/>
      <c r="O6314" s="25"/>
    </row>
    <row r="6315" spans="9:15" s="167" customFormat="1" ht="15" customHeight="1" x14ac:dyDescent="0.25">
      <c r="I6315" s="25"/>
      <c r="J6315" s="25"/>
      <c r="K6315" s="25"/>
      <c r="L6315" s="25"/>
      <c r="M6315" s="25"/>
      <c r="N6315" s="25"/>
      <c r="O6315" s="25"/>
    </row>
    <row r="6316" spans="9:15" s="167" customFormat="1" ht="15" customHeight="1" x14ac:dyDescent="0.25">
      <c r="I6316" s="25"/>
      <c r="J6316" s="25"/>
      <c r="K6316" s="25"/>
      <c r="L6316" s="25"/>
      <c r="M6316" s="25"/>
      <c r="N6316" s="25"/>
      <c r="O6316" s="25"/>
    </row>
    <row r="6317" spans="9:15" s="167" customFormat="1" ht="15" customHeight="1" x14ac:dyDescent="0.25">
      <c r="I6317" s="25"/>
      <c r="J6317" s="25"/>
      <c r="K6317" s="25"/>
      <c r="L6317" s="25"/>
      <c r="M6317" s="25"/>
      <c r="N6317" s="25"/>
      <c r="O6317" s="25"/>
    </row>
    <row r="6318" spans="9:15" s="167" customFormat="1" ht="15" customHeight="1" x14ac:dyDescent="0.25">
      <c r="I6318" s="25"/>
      <c r="J6318" s="25"/>
      <c r="K6318" s="25"/>
      <c r="L6318" s="25"/>
      <c r="M6318" s="25"/>
      <c r="N6318" s="25"/>
      <c r="O6318" s="25"/>
    </row>
    <row r="6319" spans="9:15" s="167" customFormat="1" ht="15" customHeight="1" x14ac:dyDescent="0.25">
      <c r="I6319" s="25"/>
      <c r="J6319" s="25"/>
      <c r="K6319" s="25"/>
      <c r="L6319" s="25"/>
      <c r="M6319" s="25"/>
      <c r="N6319" s="25"/>
      <c r="O6319" s="25"/>
    </row>
    <row r="6320" spans="9:15" s="167" customFormat="1" ht="15" customHeight="1" x14ac:dyDescent="0.25">
      <c r="I6320" s="25"/>
      <c r="J6320" s="25"/>
      <c r="K6320" s="25"/>
      <c r="L6320" s="25"/>
      <c r="M6320" s="25"/>
      <c r="N6320" s="25"/>
      <c r="O6320" s="25"/>
    </row>
    <row r="6321" spans="9:15" s="167" customFormat="1" ht="15" customHeight="1" x14ac:dyDescent="0.25">
      <c r="I6321" s="25"/>
      <c r="J6321" s="25"/>
      <c r="K6321" s="25"/>
      <c r="L6321" s="25"/>
      <c r="M6321" s="25"/>
      <c r="N6321" s="25"/>
      <c r="O6321" s="25"/>
    </row>
    <row r="6322" spans="9:15" s="167" customFormat="1" ht="15" customHeight="1" x14ac:dyDescent="0.25">
      <c r="I6322" s="25"/>
      <c r="J6322" s="25"/>
      <c r="K6322" s="25"/>
      <c r="L6322" s="25"/>
      <c r="M6322" s="25"/>
      <c r="N6322" s="25"/>
      <c r="O6322" s="25"/>
    </row>
    <row r="6323" spans="9:15" s="167" customFormat="1" ht="15" customHeight="1" x14ac:dyDescent="0.25">
      <c r="I6323" s="25"/>
      <c r="J6323" s="25"/>
      <c r="K6323" s="25"/>
      <c r="L6323" s="25"/>
      <c r="M6323" s="25"/>
      <c r="N6323" s="25"/>
      <c r="O6323" s="25"/>
    </row>
    <row r="6324" spans="9:15" s="167" customFormat="1" ht="15" customHeight="1" x14ac:dyDescent="0.25">
      <c r="I6324" s="25"/>
      <c r="J6324" s="25"/>
      <c r="K6324" s="25"/>
      <c r="L6324" s="25"/>
      <c r="M6324" s="25"/>
      <c r="N6324" s="25"/>
      <c r="O6324" s="25"/>
    </row>
    <row r="6325" spans="9:15" s="167" customFormat="1" ht="15" customHeight="1" x14ac:dyDescent="0.25">
      <c r="I6325" s="25"/>
      <c r="J6325" s="25"/>
      <c r="K6325" s="25"/>
      <c r="L6325" s="25"/>
      <c r="M6325" s="25"/>
      <c r="N6325" s="25"/>
      <c r="O6325" s="25"/>
    </row>
    <row r="6326" spans="9:15" s="167" customFormat="1" ht="15" customHeight="1" x14ac:dyDescent="0.25">
      <c r="I6326" s="25"/>
      <c r="J6326" s="25"/>
      <c r="K6326" s="25"/>
      <c r="L6326" s="25"/>
      <c r="M6326" s="25"/>
      <c r="N6326" s="25"/>
      <c r="O6326" s="25"/>
    </row>
    <row r="6327" spans="9:15" s="167" customFormat="1" ht="15" customHeight="1" x14ac:dyDescent="0.25">
      <c r="I6327" s="25"/>
      <c r="J6327" s="25"/>
      <c r="K6327" s="25"/>
      <c r="L6327" s="25"/>
      <c r="M6327" s="25"/>
      <c r="N6327" s="25"/>
      <c r="O6327" s="25"/>
    </row>
    <row r="6328" spans="9:15" s="167" customFormat="1" ht="15" customHeight="1" x14ac:dyDescent="0.25">
      <c r="I6328" s="25"/>
      <c r="J6328" s="25"/>
      <c r="K6328" s="25"/>
      <c r="L6328" s="25"/>
      <c r="M6328" s="25"/>
      <c r="N6328" s="25"/>
      <c r="O6328" s="25"/>
    </row>
    <row r="6329" spans="9:15" s="167" customFormat="1" ht="15" customHeight="1" x14ac:dyDescent="0.25">
      <c r="I6329" s="25"/>
      <c r="J6329" s="25"/>
      <c r="K6329" s="25"/>
      <c r="L6329" s="25"/>
      <c r="M6329" s="25"/>
      <c r="N6329" s="25"/>
      <c r="O6329" s="25"/>
    </row>
    <row r="6330" spans="9:15" s="167" customFormat="1" ht="15" customHeight="1" x14ac:dyDescent="0.25">
      <c r="I6330" s="25"/>
      <c r="J6330" s="25"/>
      <c r="K6330" s="25"/>
      <c r="L6330" s="25"/>
      <c r="M6330" s="25"/>
      <c r="N6330" s="25"/>
      <c r="O6330" s="25"/>
    </row>
    <row r="6331" spans="9:15" s="167" customFormat="1" ht="15" customHeight="1" x14ac:dyDescent="0.25">
      <c r="I6331" s="25"/>
      <c r="J6331" s="25"/>
      <c r="K6331" s="25"/>
      <c r="L6331" s="25"/>
      <c r="M6331" s="25"/>
      <c r="N6331" s="25"/>
      <c r="O6331" s="25"/>
    </row>
    <row r="6332" spans="9:15" s="167" customFormat="1" ht="15" customHeight="1" x14ac:dyDescent="0.25">
      <c r="I6332" s="25"/>
      <c r="J6332" s="25"/>
      <c r="K6332" s="25"/>
      <c r="L6332" s="25"/>
      <c r="M6332" s="25"/>
      <c r="N6332" s="25"/>
      <c r="O6332" s="25"/>
    </row>
    <row r="6333" spans="9:15" s="167" customFormat="1" ht="15" customHeight="1" x14ac:dyDescent="0.25">
      <c r="I6333" s="25"/>
      <c r="J6333" s="25"/>
      <c r="K6333" s="25"/>
      <c r="L6333" s="25"/>
      <c r="M6333" s="25"/>
      <c r="N6333" s="25"/>
      <c r="O6333" s="25"/>
    </row>
    <row r="6334" spans="9:15" s="167" customFormat="1" ht="15" customHeight="1" x14ac:dyDescent="0.25">
      <c r="I6334" s="25"/>
      <c r="J6334" s="25"/>
      <c r="K6334" s="25"/>
      <c r="L6334" s="25"/>
      <c r="M6334" s="25"/>
      <c r="N6334" s="25"/>
      <c r="O6334" s="25"/>
    </row>
    <row r="6335" spans="9:15" s="167" customFormat="1" ht="15" customHeight="1" x14ac:dyDescent="0.25">
      <c r="I6335" s="25"/>
      <c r="J6335" s="25"/>
      <c r="K6335" s="25"/>
      <c r="L6335" s="25"/>
      <c r="M6335" s="25"/>
      <c r="N6335" s="25"/>
      <c r="O6335" s="25"/>
    </row>
    <row r="6336" spans="9:15" s="167" customFormat="1" ht="15" customHeight="1" x14ac:dyDescent="0.25">
      <c r="I6336" s="25"/>
      <c r="J6336" s="25"/>
      <c r="K6336" s="25"/>
      <c r="L6336" s="25"/>
      <c r="M6336" s="25"/>
      <c r="N6336" s="25"/>
      <c r="O6336" s="25"/>
    </row>
    <row r="6337" spans="9:15" s="167" customFormat="1" ht="15" customHeight="1" x14ac:dyDescent="0.25">
      <c r="I6337" s="25"/>
      <c r="J6337" s="25"/>
      <c r="K6337" s="25"/>
      <c r="L6337" s="25"/>
      <c r="M6337" s="25"/>
      <c r="N6337" s="25"/>
      <c r="O6337" s="25"/>
    </row>
    <row r="6338" spans="9:15" s="167" customFormat="1" ht="15" customHeight="1" x14ac:dyDescent="0.25">
      <c r="I6338" s="25"/>
      <c r="J6338" s="25"/>
      <c r="K6338" s="25"/>
      <c r="L6338" s="25"/>
      <c r="M6338" s="25"/>
      <c r="N6338" s="25"/>
      <c r="O6338" s="25"/>
    </row>
    <row r="6339" spans="9:15" s="167" customFormat="1" ht="15" customHeight="1" x14ac:dyDescent="0.25">
      <c r="I6339" s="25"/>
      <c r="J6339" s="25"/>
      <c r="K6339" s="25"/>
      <c r="L6339" s="25"/>
      <c r="M6339" s="25"/>
      <c r="N6339" s="25"/>
      <c r="O6339" s="25"/>
    </row>
    <row r="6340" spans="9:15" s="167" customFormat="1" ht="15" customHeight="1" x14ac:dyDescent="0.25">
      <c r="I6340" s="25"/>
      <c r="J6340" s="25"/>
      <c r="K6340" s="25"/>
      <c r="L6340" s="25"/>
      <c r="M6340" s="25"/>
      <c r="N6340" s="25"/>
      <c r="O6340" s="25"/>
    </row>
    <row r="6341" spans="9:15" s="167" customFormat="1" ht="15" customHeight="1" x14ac:dyDescent="0.25">
      <c r="I6341" s="25"/>
      <c r="J6341" s="25"/>
      <c r="K6341" s="25"/>
      <c r="L6341" s="25"/>
      <c r="M6341" s="25"/>
      <c r="N6341" s="25"/>
      <c r="O6341" s="25"/>
    </row>
    <row r="6342" spans="9:15" s="167" customFormat="1" ht="15" customHeight="1" x14ac:dyDescent="0.25">
      <c r="I6342" s="25"/>
      <c r="J6342" s="25"/>
      <c r="K6342" s="25"/>
      <c r="L6342" s="25"/>
      <c r="M6342" s="25"/>
      <c r="N6342" s="25"/>
      <c r="O6342" s="25"/>
    </row>
    <row r="6343" spans="9:15" s="167" customFormat="1" ht="15" customHeight="1" x14ac:dyDescent="0.25">
      <c r="I6343" s="25"/>
      <c r="J6343" s="25"/>
      <c r="K6343" s="25"/>
      <c r="L6343" s="25"/>
      <c r="M6343" s="25"/>
      <c r="N6343" s="25"/>
      <c r="O6343" s="25"/>
    </row>
    <row r="6344" spans="9:15" s="167" customFormat="1" ht="15" customHeight="1" x14ac:dyDescent="0.25">
      <c r="I6344" s="25"/>
      <c r="J6344" s="25"/>
      <c r="K6344" s="25"/>
      <c r="L6344" s="25"/>
      <c r="M6344" s="25"/>
      <c r="N6344" s="25"/>
      <c r="O6344" s="25"/>
    </row>
    <row r="6345" spans="9:15" s="167" customFormat="1" ht="15" customHeight="1" x14ac:dyDescent="0.25">
      <c r="I6345" s="25"/>
      <c r="J6345" s="25"/>
      <c r="K6345" s="25"/>
      <c r="L6345" s="25"/>
      <c r="M6345" s="25"/>
      <c r="N6345" s="25"/>
      <c r="O6345" s="25"/>
    </row>
    <row r="6346" spans="9:15" s="167" customFormat="1" ht="15" customHeight="1" x14ac:dyDescent="0.25">
      <c r="I6346" s="25"/>
      <c r="J6346" s="25"/>
      <c r="K6346" s="25"/>
      <c r="L6346" s="25"/>
      <c r="M6346" s="25"/>
      <c r="N6346" s="25"/>
      <c r="O6346" s="25"/>
    </row>
    <row r="6347" spans="9:15" s="167" customFormat="1" ht="15" customHeight="1" x14ac:dyDescent="0.25">
      <c r="I6347" s="25"/>
      <c r="J6347" s="25"/>
      <c r="K6347" s="25"/>
      <c r="L6347" s="25"/>
      <c r="M6347" s="25"/>
      <c r="N6347" s="25"/>
      <c r="O6347" s="25"/>
    </row>
    <row r="6348" spans="9:15" s="167" customFormat="1" ht="15" customHeight="1" x14ac:dyDescent="0.25">
      <c r="I6348" s="25"/>
      <c r="J6348" s="25"/>
      <c r="K6348" s="25"/>
      <c r="L6348" s="25"/>
      <c r="M6348" s="25"/>
      <c r="N6348" s="25"/>
      <c r="O6348" s="25"/>
    </row>
    <row r="6349" spans="9:15" s="167" customFormat="1" ht="15" customHeight="1" x14ac:dyDescent="0.25">
      <c r="I6349" s="25"/>
      <c r="J6349" s="25"/>
      <c r="K6349" s="25"/>
      <c r="L6349" s="25"/>
      <c r="M6349" s="25"/>
      <c r="N6349" s="25"/>
      <c r="O6349" s="25"/>
    </row>
    <row r="6350" spans="9:15" s="167" customFormat="1" ht="15" customHeight="1" x14ac:dyDescent="0.25">
      <c r="I6350" s="25"/>
      <c r="J6350" s="25"/>
      <c r="K6350" s="25"/>
      <c r="L6350" s="25"/>
      <c r="M6350" s="25"/>
      <c r="N6350" s="25"/>
      <c r="O6350" s="25"/>
    </row>
    <row r="6351" spans="9:15" s="167" customFormat="1" ht="15" customHeight="1" x14ac:dyDescent="0.25">
      <c r="I6351" s="25"/>
      <c r="J6351" s="25"/>
      <c r="K6351" s="25"/>
      <c r="L6351" s="25"/>
      <c r="M6351" s="25"/>
      <c r="N6351" s="25"/>
      <c r="O6351" s="25"/>
    </row>
    <row r="6352" spans="9:15" s="167" customFormat="1" ht="15" customHeight="1" x14ac:dyDescent="0.25">
      <c r="I6352" s="25"/>
      <c r="J6352" s="25"/>
      <c r="K6352" s="25"/>
      <c r="L6352" s="25"/>
      <c r="M6352" s="25"/>
      <c r="N6352" s="25"/>
      <c r="O6352" s="25"/>
    </row>
    <row r="6353" spans="9:15" s="167" customFormat="1" ht="15" customHeight="1" x14ac:dyDescent="0.25">
      <c r="I6353" s="25"/>
      <c r="J6353" s="25"/>
      <c r="K6353" s="25"/>
      <c r="L6353" s="25"/>
      <c r="M6353" s="25"/>
      <c r="N6353" s="25"/>
      <c r="O6353" s="25"/>
    </row>
    <row r="6354" spans="9:15" s="167" customFormat="1" ht="15" customHeight="1" x14ac:dyDescent="0.25">
      <c r="I6354" s="25"/>
      <c r="J6354" s="25"/>
      <c r="K6354" s="25"/>
      <c r="L6354" s="25"/>
      <c r="M6354" s="25"/>
      <c r="N6354" s="25"/>
      <c r="O6354" s="25"/>
    </row>
    <row r="6355" spans="9:15" s="167" customFormat="1" ht="15" customHeight="1" x14ac:dyDescent="0.25">
      <c r="I6355" s="25"/>
      <c r="J6355" s="25"/>
      <c r="K6355" s="25"/>
      <c r="L6355" s="25"/>
      <c r="M6355" s="25"/>
      <c r="N6355" s="25"/>
      <c r="O6355" s="25"/>
    </row>
    <row r="6356" spans="9:15" s="167" customFormat="1" ht="15" customHeight="1" x14ac:dyDescent="0.25">
      <c r="I6356" s="25"/>
      <c r="J6356" s="25"/>
      <c r="K6356" s="25"/>
      <c r="L6356" s="25"/>
      <c r="M6356" s="25"/>
      <c r="N6356" s="25"/>
      <c r="O6356" s="25"/>
    </row>
    <row r="6357" spans="9:15" s="167" customFormat="1" ht="15" customHeight="1" x14ac:dyDescent="0.25">
      <c r="I6357" s="25"/>
      <c r="J6357" s="25"/>
      <c r="K6357" s="25"/>
      <c r="L6357" s="25"/>
      <c r="M6357" s="25"/>
      <c r="N6357" s="25"/>
      <c r="O6357" s="25"/>
    </row>
    <row r="6358" spans="9:15" s="167" customFormat="1" ht="15" customHeight="1" x14ac:dyDescent="0.25">
      <c r="I6358" s="25"/>
      <c r="J6358" s="25"/>
      <c r="K6358" s="25"/>
      <c r="L6358" s="25"/>
      <c r="M6358" s="25"/>
      <c r="N6358" s="25"/>
      <c r="O6358" s="25"/>
    </row>
    <row r="6359" spans="9:15" s="167" customFormat="1" ht="15" customHeight="1" x14ac:dyDescent="0.25">
      <c r="I6359" s="25"/>
      <c r="J6359" s="25"/>
      <c r="K6359" s="25"/>
      <c r="L6359" s="25"/>
      <c r="M6359" s="25"/>
      <c r="N6359" s="25"/>
      <c r="O6359" s="25"/>
    </row>
    <row r="6360" spans="9:15" s="167" customFormat="1" ht="15" customHeight="1" x14ac:dyDescent="0.25">
      <c r="I6360" s="25"/>
      <c r="J6360" s="25"/>
      <c r="K6360" s="25"/>
      <c r="L6360" s="25"/>
      <c r="M6360" s="25"/>
      <c r="N6360" s="25"/>
      <c r="O6360" s="25"/>
    </row>
    <row r="6361" spans="9:15" s="167" customFormat="1" ht="15" customHeight="1" x14ac:dyDescent="0.25">
      <c r="I6361" s="25"/>
      <c r="J6361" s="25"/>
      <c r="K6361" s="25"/>
      <c r="L6361" s="25"/>
      <c r="M6361" s="25"/>
      <c r="N6361" s="25"/>
      <c r="O6361" s="25"/>
    </row>
    <row r="6362" spans="9:15" s="167" customFormat="1" ht="15" customHeight="1" x14ac:dyDescent="0.25">
      <c r="I6362" s="25"/>
      <c r="J6362" s="25"/>
      <c r="K6362" s="25"/>
      <c r="L6362" s="25"/>
      <c r="M6362" s="25"/>
      <c r="N6362" s="25"/>
      <c r="O6362" s="25"/>
    </row>
    <row r="6363" spans="9:15" s="167" customFormat="1" ht="15" customHeight="1" x14ac:dyDescent="0.25">
      <c r="I6363" s="25"/>
      <c r="J6363" s="25"/>
      <c r="K6363" s="25"/>
      <c r="L6363" s="25"/>
      <c r="M6363" s="25"/>
      <c r="N6363" s="25"/>
      <c r="O6363" s="25"/>
    </row>
    <row r="6364" spans="9:15" s="167" customFormat="1" ht="15" customHeight="1" x14ac:dyDescent="0.25">
      <c r="I6364" s="25"/>
      <c r="J6364" s="25"/>
      <c r="K6364" s="25"/>
      <c r="L6364" s="25"/>
      <c r="M6364" s="25"/>
      <c r="N6364" s="25"/>
      <c r="O6364" s="25"/>
    </row>
    <row r="6365" spans="9:15" s="167" customFormat="1" ht="15" customHeight="1" x14ac:dyDescent="0.25">
      <c r="I6365" s="25"/>
      <c r="J6365" s="25"/>
      <c r="K6365" s="25"/>
      <c r="L6365" s="25"/>
      <c r="M6365" s="25"/>
      <c r="N6365" s="25"/>
      <c r="O6365" s="25"/>
    </row>
    <row r="6366" spans="9:15" s="167" customFormat="1" ht="15" customHeight="1" x14ac:dyDescent="0.25">
      <c r="I6366" s="25"/>
      <c r="J6366" s="25"/>
      <c r="K6366" s="25"/>
      <c r="L6366" s="25"/>
      <c r="M6366" s="25"/>
      <c r="N6366" s="25"/>
      <c r="O6366" s="25"/>
    </row>
    <row r="6367" spans="9:15" s="167" customFormat="1" ht="15" customHeight="1" x14ac:dyDescent="0.25">
      <c r="I6367" s="25"/>
      <c r="J6367" s="25"/>
      <c r="K6367" s="25"/>
      <c r="L6367" s="25"/>
      <c r="M6367" s="25"/>
      <c r="N6367" s="25"/>
      <c r="O6367" s="25"/>
    </row>
    <row r="6368" spans="9:15" s="167" customFormat="1" ht="15" customHeight="1" x14ac:dyDescent="0.25">
      <c r="I6368" s="25"/>
      <c r="J6368" s="25"/>
      <c r="K6368" s="25"/>
      <c r="L6368" s="25"/>
      <c r="M6368" s="25"/>
      <c r="N6368" s="25"/>
      <c r="O6368" s="25"/>
    </row>
    <row r="6369" spans="9:15" s="167" customFormat="1" ht="15" customHeight="1" x14ac:dyDescent="0.25">
      <c r="I6369" s="25"/>
      <c r="J6369" s="25"/>
      <c r="K6369" s="25"/>
      <c r="L6369" s="25"/>
      <c r="M6369" s="25"/>
      <c r="N6369" s="25"/>
      <c r="O6369" s="25"/>
    </row>
    <row r="6370" spans="9:15" s="167" customFormat="1" ht="15" customHeight="1" x14ac:dyDescent="0.25">
      <c r="I6370" s="25"/>
      <c r="J6370" s="25"/>
      <c r="K6370" s="25"/>
      <c r="L6370" s="25"/>
      <c r="M6370" s="25"/>
      <c r="N6370" s="25"/>
      <c r="O6370" s="25"/>
    </row>
    <row r="6371" spans="9:15" s="167" customFormat="1" ht="15" customHeight="1" x14ac:dyDescent="0.25">
      <c r="I6371" s="25"/>
      <c r="J6371" s="25"/>
      <c r="K6371" s="25"/>
      <c r="L6371" s="25"/>
      <c r="M6371" s="25"/>
      <c r="N6371" s="25"/>
      <c r="O6371" s="25"/>
    </row>
    <row r="6372" spans="9:15" s="167" customFormat="1" ht="15" customHeight="1" x14ac:dyDescent="0.25">
      <c r="I6372" s="25"/>
      <c r="J6372" s="25"/>
      <c r="K6372" s="25"/>
      <c r="L6372" s="25"/>
      <c r="M6372" s="25"/>
      <c r="N6372" s="25"/>
      <c r="O6372" s="25"/>
    </row>
    <row r="6373" spans="9:15" s="167" customFormat="1" ht="15" customHeight="1" x14ac:dyDescent="0.25">
      <c r="I6373" s="25"/>
      <c r="J6373" s="25"/>
      <c r="K6373" s="25"/>
      <c r="L6373" s="25"/>
      <c r="M6373" s="25"/>
      <c r="N6373" s="25"/>
      <c r="O6373" s="25"/>
    </row>
    <row r="6374" spans="9:15" s="167" customFormat="1" ht="15" customHeight="1" x14ac:dyDescent="0.25">
      <c r="I6374" s="25"/>
      <c r="J6374" s="25"/>
      <c r="K6374" s="25"/>
      <c r="L6374" s="25"/>
      <c r="M6374" s="25"/>
      <c r="N6374" s="25"/>
      <c r="O6374" s="25"/>
    </row>
    <row r="6375" spans="9:15" s="167" customFormat="1" ht="15" customHeight="1" x14ac:dyDescent="0.25">
      <c r="I6375" s="25"/>
      <c r="J6375" s="25"/>
      <c r="K6375" s="25"/>
      <c r="L6375" s="25"/>
      <c r="M6375" s="25"/>
      <c r="N6375" s="25"/>
      <c r="O6375" s="25"/>
    </row>
    <row r="6376" spans="9:15" s="167" customFormat="1" ht="15" customHeight="1" x14ac:dyDescent="0.25">
      <c r="I6376" s="25"/>
      <c r="J6376" s="25"/>
      <c r="K6376" s="25"/>
      <c r="L6376" s="25"/>
      <c r="M6376" s="25"/>
      <c r="N6376" s="25"/>
      <c r="O6376" s="25"/>
    </row>
    <row r="6377" spans="9:15" s="167" customFormat="1" ht="15" customHeight="1" x14ac:dyDescent="0.25">
      <c r="I6377" s="25"/>
      <c r="J6377" s="25"/>
      <c r="K6377" s="25"/>
      <c r="L6377" s="25"/>
      <c r="M6377" s="25"/>
      <c r="N6377" s="25"/>
      <c r="O6377" s="25"/>
    </row>
    <row r="6378" spans="9:15" s="167" customFormat="1" ht="15" customHeight="1" x14ac:dyDescent="0.25">
      <c r="I6378" s="25"/>
      <c r="J6378" s="25"/>
      <c r="K6378" s="25"/>
      <c r="L6378" s="25"/>
      <c r="M6378" s="25"/>
      <c r="N6378" s="25"/>
      <c r="O6378" s="25"/>
    </row>
    <row r="6379" spans="9:15" s="167" customFormat="1" ht="15" customHeight="1" x14ac:dyDescent="0.25">
      <c r="I6379" s="25"/>
      <c r="J6379" s="25"/>
      <c r="K6379" s="25"/>
      <c r="L6379" s="25"/>
      <c r="M6379" s="25"/>
      <c r="N6379" s="25"/>
      <c r="O6379" s="25"/>
    </row>
    <row r="6380" spans="9:15" s="167" customFormat="1" ht="15" customHeight="1" x14ac:dyDescent="0.25">
      <c r="I6380" s="25"/>
      <c r="J6380" s="25"/>
      <c r="K6380" s="25"/>
      <c r="L6380" s="25"/>
      <c r="M6380" s="25"/>
      <c r="N6380" s="25"/>
      <c r="O6380" s="25"/>
    </row>
    <row r="6381" spans="9:15" s="167" customFormat="1" ht="15" customHeight="1" x14ac:dyDescent="0.25">
      <c r="I6381" s="25"/>
      <c r="J6381" s="25"/>
      <c r="K6381" s="25"/>
      <c r="L6381" s="25"/>
      <c r="M6381" s="25"/>
      <c r="N6381" s="25"/>
      <c r="O6381" s="25"/>
    </row>
    <row r="6382" spans="9:15" s="167" customFormat="1" ht="15" customHeight="1" x14ac:dyDescent="0.25">
      <c r="I6382" s="25"/>
      <c r="J6382" s="25"/>
      <c r="K6382" s="25"/>
      <c r="L6382" s="25"/>
      <c r="M6382" s="25"/>
      <c r="N6382" s="25"/>
      <c r="O6382" s="25"/>
    </row>
    <row r="6383" spans="9:15" s="167" customFormat="1" ht="15" customHeight="1" x14ac:dyDescent="0.25">
      <c r="I6383" s="25"/>
      <c r="J6383" s="25"/>
      <c r="K6383" s="25"/>
      <c r="L6383" s="25"/>
      <c r="M6383" s="25"/>
      <c r="N6383" s="25"/>
      <c r="O6383" s="25"/>
    </row>
    <row r="6384" spans="9:15" s="167" customFormat="1" ht="15" customHeight="1" x14ac:dyDescent="0.25">
      <c r="I6384" s="25"/>
      <c r="J6384" s="25"/>
      <c r="K6384" s="25"/>
      <c r="L6384" s="25"/>
      <c r="M6384" s="25"/>
      <c r="N6384" s="25"/>
      <c r="O6384" s="25"/>
    </row>
    <row r="6385" spans="9:15" s="167" customFormat="1" ht="15" customHeight="1" x14ac:dyDescent="0.25">
      <c r="I6385" s="25"/>
      <c r="J6385" s="25"/>
      <c r="K6385" s="25"/>
      <c r="L6385" s="25"/>
      <c r="M6385" s="25"/>
      <c r="N6385" s="25"/>
      <c r="O6385" s="25"/>
    </row>
    <row r="6386" spans="9:15" s="167" customFormat="1" ht="15" customHeight="1" x14ac:dyDescent="0.25">
      <c r="I6386" s="25"/>
      <c r="J6386" s="25"/>
      <c r="K6386" s="25"/>
      <c r="L6386" s="25"/>
      <c r="M6386" s="25"/>
      <c r="N6386" s="25"/>
      <c r="O6386" s="25"/>
    </row>
    <row r="6387" spans="9:15" s="167" customFormat="1" ht="15" customHeight="1" x14ac:dyDescent="0.25">
      <c r="I6387" s="25"/>
      <c r="J6387" s="25"/>
      <c r="K6387" s="25"/>
      <c r="L6387" s="25"/>
      <c r="M6387" s="25"/>
      <c r="N6387" s="25"/>
      <c r="O6387" s="25"/>
    </row>
    <row r="6388" spans="9:15" s="167" customFormat="1" ht="15" customHeight="1" x14ac:dyDescent="0.25">
      <c r="I6388" s="25"/>
      <c r="J6388" s="25"/>
      <c r="K6388" s="25"/>
      <c r="L6388" s="25"/>
      <c r="M6388" s="25"/>
      <c r="N6388" s="25"/>
      <c r="O6388" s="25"/>
    </row>
    <row r="6389" spans="9:15" s="167" customFormat="1" ht="15" customHeight="1" x14ac:dyDescent="0.25">
      <c r="I6389" s="25"/>
      <c r="J6389" s="25"/>
      <c r="K6389" s="25"/>
      <c r="L6389" s="25"/>
      <c r="M6389" s="25"/>
      <c r="N6389" s="25"/>
      <c r="O6389" s="25"/>
    </row>
    <row r="6390" spans="9:15" s="167" customFormat="1" ht="15" customHeight="1" x14ac:dyDescent="0.25">
      <c r="I6390" s="25"/>
      <c r="J6390" s="25"/>
      <c r="K6390" s="25"/>
      <c r="L6390" s="25"/>
      <c r="M6390" s="25"/>
      <c r="N6390" s="25"/>
      <c r="O6390" s="25"/>
    </row>
    <row r="6391" spans="9:15" s="167" customFormat="1" ht="15" customHeight="1" x14ac:dyDescent="0.25">
      <c r="I6391" s="25"/>
      <c r="J6391" s="25"/>
      <c r="K6391" s="25"/>
      <c r="L6391" s="25"/>
      <c r="M6391" s="25"/>
      <c r="N6391" s="25"/>
      <c r="O6391" s="25"/>
    </row>
    <row r="6392" spans="9:15" s="167" customFormat="1" ht="15" customHeight="1" x14ac:dyDescent="0.25">
      <c r="I6392" s="25"/>
      <c r="J6392" s="25"/>
      <c r="K6392" s="25"/>
      <c r="L6392" s="25"/>
      <c r="M6392" s="25"/>
      <c r="N6392" s="25"/>
      <c r="O6392" s="25"/>
    </row>
    <row r="6393" spans="9:15" s="167" customFormat="1" ht="15" customHeight="1" x14ac:dyDescent="0.25">
      <c r="I6393" s="25"/>
      <c r="J6393" s="25"/>
      <c r="K6393" s="25"/>
      <c r="L6393" s="25"/>
      <c r="M6393" s="25"/>
      <c r="N6393" s="25"/>
      <c r="O6393" s="25"/>
    </row>
    <row r="6394" spans="9:15" s="167" customFormat="1" ht="15" customHeight="1" x14ac:dyDescent="0.25">
      <c r="I6394" s="25"/>
      <c r="J6394" s="25"/>
      <c r="K6394" s="25"/>
      <c r="L6394" s="25"/>
      <c r="M6394" s="25"/>
      <c r="N6394" s="25"/>
      <c r="O6394" s="25"/>
    </row>
    <row r="6395" spans="9:15" s="167" customFormat="1" ht="15" customHeight="1" x14ac:dyDescent="0.25">
      <c r="I6395" s="25"/>
      <c r="J6395" s="25"/>
      <c r="K6395" s="25"/>
      <c r="L6395" s="25"/>
      <c r="M6395" s="25"/>
      <c r="N6395" s="25"/>
      <c r="O6395" s="25"/>
    </row>
    <row r="6396" spans="9:15" s="167" customFormat="1" ht="15" customHeight="1" x14ac:dyDescent="0.25">
      <c r="I6396" s="25"/>
      <c r="J6396" s="25"/>
      <c r="K6396" s="25"/>
      <c r="L6396" s="25"/>
      <c r="M6396" s="25"/>
      <c r="N6396" s="25"/>
      <c r="O6396" s="25"/>
    </row>
    <row r="6397" spans="9:15" s="167" customFormat="1" ht="15" customHeight="1" x14ac:dyDescent="0.25">
      <c r="I6397" s="25"/>
      <c r="J6397" s="25"/>
      <c r="K6397" s="25"/>
      <c r="L6397" s="25"/>
      <c r="M6397" s="25"/>
      <c r="N6397" s="25"/>
      <c r="O6397" s="25"/>
    </row>
    <row r="6398" spans="9:15" s="167" customFormat="1" ht="15" customHeight="1" x14ac:dyDescent="0.25">
      <c r="I6398" s="25"/>
      <c r="J6398" s="25"/>
      <c r="K6398" s="25"/>
      <c r="L6398" s="25"/>
      <c r="M6398" s="25"/>
      <c r="N6398" s="25"/>
      <c r="O6398" s="25"/>
    </row>
    <row r="6399" spans="9:15" s="167" customFormat="1" ht="15" customHeight="1" x14ac:dyDescent="0.25">
      <c r="I6399" s="25"/>
      <c r="J6399" s="25"/>
      <c r="K6399" s="25"/>
      <c r="L6399" s="25"/>
      <c r="M6399" s="25"/>
      <c r="N6399" s="25"/>
      <c r="O6399" s="25"/>
    </row>
    <row r="6400" spans="9:15" s="167" customFormat="1" ht="15" customHeight="1" x14ac:dyDescent="0.25">
      <c r="I6400" s="25"/>
      <c r="J6400" s="25"/>
      <c r="K6400" s="25"/>
      <c r="L6400" s="25"/>
      <c r="M6400" s="25"/>
      <c r="N6400" s="25"/>
      <c r="O6400" s="25"/>
    </row>
    <row r="6401" spans="9:15" s="167" customFormat="1" ht="15" customHeight="1" x14ac:dyDescent="0.25">
      <c r="I6401" s="25"/>
      <c r="J6401" s="25"/>
      <c r="K6401" s="25"/>
      <c r="L6401" s="25"/>
      <c r="M6401" s="25"/>
      <c r="N6401" s="25"/>
      <c r="O6401" s="25"/>
    </row>
    <row r="6402" spans="9:15" s="167" customFormat="1" ht="15" customHeight="1" x14ac:dyDescent="0.25">
      <c r="I6402" s="25"/>
      <c r="J6402" s="25"/>
      <c r="K6402" s="25"/>
      <c r="L6402" s="25"/>
      <c r="M6402" s="25"/>
      <c r="N6402" s="25"/>
      <c r="O6402" s="25"/>
    </row>
    <row r="6403" spans="9:15" s="167" customFormat="1" ht="15" customHeight="1" x14ac:dyDescent="0.25">
      <c r="I6403" s="25"/>
      <c r="J6403" s="25"/>
      <c r="K6403" s="25"/>
      <c r="L6403" s="25"/>
      <c r="M6403" s="25"/>
      <c r="N6403" s="25"/>
      <c r="O6403" s="25"/>
    </row>
    <row r="6404" spans="9:15" s="167" customFormat="1" ht="15" customHeight="1" x14ac:dyDescent="0.25">
      <c r="I6404" s="25"/>
      <c r="J6404" s="25"/>
      <c r="K6404" s="25"/>
      <c r="L6404" s="25"/>
      <c r="M6404" s="25"/>
      <c r="N6404" s="25"/>
      <c r="O6404" s="25"/>
    </row>
    <row r="6405" spans="9:15" s="167" customFormat="1" ht="15" customHeight="1" x14ac:dyDescent="0.25">
      <c r="I6405" s="25"/>
      <c r="J6405" s="25"/>
      <c r="K6405" s="25"/>
      <c r="L6405" s="25"/>
      <c r="M6405" s="25"/>
      <c r="N6405" s="25"/>
      <c r="O6405" s="25"/>
    </row>
    <row r="6406" spans="9:15" s="167" customFormat="1" ht="15" customHeight="1" x14ac:dyDescent="0.25">
      <c r="I6406" s="25"/>
      <c r="J6406" s="25"/>
      <c r="K6406" s="25"/>
      <c r="L6406" s="25"/>
      <c r="M6406" s="25"/>
      <c r="N6406" s="25"/>
      <c r="O6406" s="25"/>
    </row>
    <row r="6407" spans="9:15" s="167" customFormat="1" ht="15" customHeight="1" x14ac:dyDescent="0.25">
      <c r="I6407" s="25"/>
      <c r="J6407" s="25"/>
      <c r="K6407" s="25"/>
      <c r="L6407" s="25"/>
      <c r="M6407" s="25"/>
      <c r="N6407" s="25"/>
      <c r="O6407" s="25"/>
    </row>
    <row r="6408" spans="9:15" s="167" customFormat="1" ht="15" customHeight="1" x14ac:dyDescent="0.25">
      <c r="I6408" s="25"/>
      <c r="J6408" s="25"/>
      <c r="K6408" s="25"/>
      <c r="L6408" s="25"/>
      <c r="M6408" s="25"/>
      <c r="N6408" s="25"/>
      <c r="O6408" s="25"/>
    </row>
    <row r="6409" spans="9:15" s="167" customFormat="1" ht="15" customHeight="1" x14ac:dyDescent="0.25">
      <c r="I6409" s="25"/>
      <c r="J6409" s="25"/>
      <c r="K6409" s="25"/>
      <c r="L6409" s="25"/>
      <c r="M6409" s="25"/>
      <c r="N6409" s="25"/>
      <c r="O6409" s="25"/>
    </row>
    <row r="6410" spans="9:15" s="167" customFormat="1" ht="15" customHeight="1" x14ac:dyDescent="0.25">
      <c r="I6410" s="25"/>
      <c r="J6410" s="25"/>
      <c r="K6410" s="25"/>
      <c r="L6410" s="25"/>
      <c r="M6410" s="25"/>
      <c r="N6410" s="25"/>
      <c r="O6410" s="25"/>
    </row>
    <row r="6411" spans="9:15" s="167" customFormat="1" ht="15" customHeight="1" x14ac:dyDescent="0.25">
      <c r="I6411" s="25"/>
      <c r="J6411" s="25"/>
      <c r="K6411" s="25"/>
      <c r="L6411" s="25"/>
      <c r="M6411" s="25"/>
      <c r="N6411" s="25"/>
      <c r="O6411" s="25"/>
    </row>
    <row r="6412" spans="9:15" s="167" customFormat="1" ht="15" customHeight="1" x14ac:dyDescent="0.25">
      <c r="I6412" s="25"/>
      <c r="J6412" s="25"/>
      <c r="K6412" s="25"/>
      <c r="L6412" s="25"/>
      <c r="M6412" s="25"/>
      <c r="N6412" s="25"/>
      <c r="O6412" s="25"/>
    </row>
    <row r="6413" spans="9:15" s="167" customFormat="1" ht="15" customHeight="1" x14ac:dyDescent="0.25">
      <c r="I6413" s="25"/>
      <c r="J6413" s="25"/>
      <c r="K6413" s="25"/>
      <c r="L6413" s="25"/>
      <c r="M6413" s="25"/>
      <c r="N6413" s="25"/>
      <c r="O6413" s="25"/>
    </row>
    <row r="6414" spans="9:15" s="167" customFormat="1" ht="15" customHeight="1" x14ac:dyDescent="0.25">
      <c r="I6414" s="25"/>
      <c r="J6414" s="25"/>
      <c r="K6414" s="25"/>
      <c r="L6414" s="25"/>
      <c r="M6414" s="25"/>
      <c r="N6414" s="25"/>
      <c r="O6414" s="25"/>
    </row>
    <row r="6415" spans="9:15" s="167" customFormat="1" ht="15" customHeight="1" x14ac:dyDescent="0.25">
      <c r="I6415" s="25"/>
      <c r="J6415" s="25"/>
      <c r="K6415" s="25"/>
      <c r="L6415" s="25"/>
      <c r="M6415" s="25"/>
      <c r="N6415" s="25"/>
      <c r="O6415" s="25"/>
    </row>
    <row r="6416" spans="9:15" s="167" customFormat="1" ht="15" customHeight="1" x14ac:dyDescent="0.25">
      <c r="I6416" s="25"/>
      <c r="J6416" s="25"/>
      <c r="K6416" s="25"/>
      <c r="L6416" s="25"/>
      <c r="M6416" s="25"/>
      <c r="N6416" s="25"/>
      <c r="O6416" s="25"/>
    </row>
    <row r="6417" spans="9:15" s="167" customFormat="1" ht="15" customHeight="1" x14ac:dyDescent="0.25">
      <c r="I6417" s="25"/>
      <c r="J6417" s="25"/>
      <c r="K6417" s="25"/>
      <c r="L6417" s="25"/>
      <c r="M6417" s="25"/>
      <c r="N6417" s="25"/>
      <c r="O6417" s="25"/>
    </row>
    <row r="6418" spans="9:15" s="167" customFormat="1" ht="15" customHeight="1" x14ac:dyDescent="0.25">
      <c r="I6418" s="25"/>
      <c r="J6418" s="25"/>
      <c r="K6418" s="25"/>
      <c r="L6418" s="25"/>
      <c r="M6418" s="25"/>
      <c r="N6418" s="25"/>
      <c r="O6418" s="25"/>
    </row>
    <row r="6419" spans="9:15" s="167" customFormat="1" ht="15" customHeight="1" x14ac:dyDescent="0.25">
      <c r="I6419" s="25"/>
      <c r="J6419" s="25"/>
      <c r="K6419" s="25"/>
      <c r="L6419" s="25"/>
      <c r="M6419" s="25"/>
      <c r="N6419" s="25"/>
      <c r="O6419" s="25"/>
    </row>
    <row r="6420" spans="9:15" s="167" customFormat="1" ht="15" customHeight="1" x14ac:dyDescent="0.25">
      <c r="I6420" s="25"/>
      <c r="J6420" s="25"/>
      <c r="K6420" s="25"/>
      <c r="L6420" s="25"/>
      <c r="M6420" s="25"/>
      <c r="N6420" s="25"/>
      <c r="O6420" s="25"/>
    </row>
    <row r="6421" spans="9:15" s="167" customFormat="1" ht="15" customHeight="1" x14ac:dyDescent="0.25">
      <c r="I6421" s="25"/>
      <c r="J6421" s="25"/>
      <c r="K6421" s="25"/>
      <c r="L6421" s="25"/>
      <c r="M6421" s="25"/>
      <c r="N6421" s="25"/>
      <c r="O6421" s="25"/>
    </row>
    <row r="6422" spans="9:15" s="167" customFormat="1" ht="15" customHeight="1" x14ac:dyDescent="0.25">
      <c r="I6422" s="25"/>
      <c r="J6422" s="25"/>
      <c r="K6422" s="25"/>
      <c r="L6422" s="25"/>
      <c r="M6422" s="25"/>
      <c r="N6422" s="25"/>
      <c r="O6422" s="25"/>
    </row>
    <row r="6423" spans="9:15" s="167" customFormat="1" ht="15" customHeight="1" x14ac:dyDescent="0.25">
      <c r="I6423" s="25"/>
      <c r="J6423" s="25"/>
      <c r="K6423" s="25"/>
      <c r="L6423" s="25"/>
      <c r="M6423" s="25"/>
      <c r="N6423" s="25"/>
      <c r="O6423" s="25"/>
    </row>
    <row r="6424" spans="9:15" s="167" customFormat="1" ht="15" customHeight="1" x14ac:dyDescent="0.25">
      <c r="I6424" s="25"/>
      <c r="J6424" s="25"/>
      <c r="K6424" s="25"/>
      <c r="L6424" s="25"/>
      <c r="M6424" s="25"/>
      <c r="N6424" s="25"/>
      <c r="O6424" s="25"/>
    </row>
    <row r="6425" spans="9:15" s="167" customFormat="1" ht="15" customHeight="1" x14ac:dyDescent="0.25">
      <c r="I6425" s="25"/>
      <c r="J6425" s="25"/>
      <c r="K6425" s="25"/>
      <c r="L6425" s="25"/>
      <c r="M6425" s="25"/>
      <c r="N6425" s="25"/>
      <c r="O6425" s="25"/>
    </row>
    <row r="6426" spans="9:15" s="167" customFormat="1" ht="15" customHeight="1" x14ac:dyDescent="0.25">
      <c r="I6426" s="25"/>
      <c r="J6426" s="25"/>
      <c r="K6426" s="25"/>
      <c r="L6426" s="25"/>
      <c r="M6426" s="25"/>
      <c r="N6426" s="25"/>
      <c r="O6426" s="25"/>
    </row>
    <row r="6427" spans="9:15" s="167" customFormat="1" ht="15" customHeight="1" x14ac:dyDescent="0.25">
      <c r="I6427" s="25"/>
      <c r="J6427" s="25"/>
      <c r="K6427" s="25"/>
      <c r="L6427" s="25"/>
      <c r="M6427" s="25"/>
      <c r="N6427" s="25"/>
      <c r="O6427" s="25"/>
    </row>
    <row r="6428" spans="9:15" s="167" customFormat="1" ht="15" customHeight="1" x14ac:dyDescent="0.25">
      <c r="I6428" s="25"/>
      <c r="J6428" s="25"/>
      <c r="K6428" s="25"/>
      <c r="L6428" s="25"/>
      <c r="M6428" s="25"/>
      <c r="N6428" s="25"/>
      <c r="O6428" s="25"/>
    </row>
    <row r="6429" spans="9:15" s="167" customFormat="1" ht="15" customHeight="1" x14ac:dyDescent="0.25">
      <c r="I6429" s="25"/>
      <c r="J6429" s="25"/>
      <c r="K6429" s="25"/>
      <c r="L6429" s="25"/>
      <c r="M6429" s="25"/>
      <c r="N6429" s="25"/>
      <c r="O6429" s="25"/>
    </row>
    <row r="6430" spans="9:15" s="167" customFormat="1" ht="15" customHeight="1" x14ac:dyDescent="0.25">
      <c r="I6430" s="25"/>
      <c r="J6430" s="25"/>
      <c r="K6430" s="25"/>
      <c r="L6430" s="25"/>
      <c r="M6430" s="25"/>
      <c r="N6430" s="25"/>
      <c r="O6430" s="25"/>
    </row>
    <row r="6431" spans="9:15" s="167" customFormat="1" ht="15" customHeight="1" x14ac:dyDescent="0.25">
      <c r="I6431" s="25"/>
      <c r="J6431" s="25"/>
      <c r="K6431" s="25"/>
      <c r="L6431" s="25"/>
      <c r="M6431" s="25"/>
      <c r="N6431" s="25"/>
      <c r="O6431" s="25"/>
    </row>
    <row r="6432" spans="9:15" s="167" customFormat="1" ht="15" customHeight="1" x14ac:dyDescent="0.25">
      <c r="I6432" s="25"/>
      <c r="J6432" s="25"/>
      <c r="K6432" s="25"/>
      <c r="L6432" s="25"/>
      <c r="M6432" s="25"/>
      <c r="N6432" s="25"/>
      <c r="O6432" s="25"/>
    </row>
    <row r="6433" spans="9:15" s="167" customFormat="1" ht="15" customHeight="1" x14ac:dyDescent="0.25">
      <c r="I6433" s="25"/>
      <c r="J6433" s="25"/>
      <c r="K6433" s="25"/>
      <c r="L6433" s="25"/>
      <c r="M6433" s="25"/>
      <c r="N6433" s="25"/>
      <c r="O6433" s="25"/>
    </row>
    <row r="6434" spans="9:15" s="167" customFormat="1" ht="15" customHeight="1" x14ac:dyDescent="0.25">
      <c r="I6434" s="25"/>
      <c r="J6434" s="25"/>
      <c r="K6434" s="25"/>
      <c r="L6434" s="25"/>
      <c r="M6434" s="25"/>
      <c r="N6434" s="25"/>
      <c r="O6434" s="25"/>
    </row>
    <row r="6435" spans="9:15" s="167" customFormat="1" ht="15" customHeight="1" x14ac:dyDescent="0.25">
      <c r="I6435" s="25"/>
      <c r="J6435" s="25"/>
      <c r="K6435" s="25"/>
      <c r="L6435" s="25"/>
      <c r="M6435" s="25"/>
      <c r="N6435" s="25"/>
      <c r="O6435" s="25"/>
    </row>
    <row r="6436" spans="9:15" s="167" customFormat="1" ht="15" customHeight="1" x14ac:dyDescent="0.25">
      <c r="I6436" s="25"/>
      <c r="J6436" s="25"/>
      <c r="K6436" s="25"/>
      <c r="L6436" s="25"/>
      <c r="M6436" s="25"/>
      <c r="N6436" s="25"/>
      <c r="O6436" s="25"/>
    </row>
    <row r="6437" spans="9:15" s="167" customFormat="1" ht="15" customHeight="1" x14ac:dyDescent="0.25">
      <c r="I6437" s="25"/>
      <c r="J6437" s="25"/>
      <c r="K6437" s="25"/>
      <c r="L6437" s="25"/>
      <c r="M6437" s="25"/>
      <c r="N6437" s="25"/>
      <c r="O6437" s="25"/>
    </row>
    <row r="6438" spans="9:15" s="167" customFormat="1" ht="15" customHeight="1" x14ac:dyDescent="0.25">
      <c r="I6438" s="25"/>
      <c r="J6438" s="25"/>
      <c r="K6438" s="25"/>
      <c r="L6438" s="25"/>
      <c r="M6438" s="25"/>
      <c r="N6438" s="25"/>
      <c r="O6438" s="25"/>
    </row>
    <row r="6439" spans="9:15" s="167" customFormat="1" ht="15" customHeight="1" x14ac:dyDescent="0.25">
      <c r="I6439" s="25"/>
      <c r="J6439" s="25"/>
      <c r="K6439" s="25"/>
      <c r="L6439" s="25"/>
      <c r="M6439" s="25"/>
      <c r="N6439" s="25"/>
      <c r="O6439" s="25"/>
    </row>
    <row r="6440" spans="9:15" s="167" customFormat="1" ht="15" customHeight="1" x14ac:dyDescent="0.25">
      <c r="I6440" s="25"/>
      <c r="J6440" s="25"/>
      <c r="K6440" s="25"/>
      <c r="L6440" s="25"/>
      <c r="M6440" s="25"/>
      <c r="N6440" s="25"/>
      <c r="O6440" s="25"/>
    </row>
    <row r="6441" spans="9:15" s="167" customFormat="1" ht="15" customHeight="1" x14ac:dyDescent="0.25">
      <c r="I6441" s="25"/>
      <c r="J6441" s="25"/>
      <c r="K6441" s="25"/>
      <c r="L6441" s="25"/>
      <c r="M6441" s="25"/>
      <c r="N6441" s="25"/>
      <c r="O6441" s="25"/>
    </row>
    <row r="6442" spans="9:15" s="167" customFormat="1" ht="15" customHeight="1" x14ac:dyDescent="0.25">
      <c r="I6442" s="25"/>
      <c r="J6442" s="25"/>
      <c r="K6442" s="25"/>
      <c r="L6442" s="25"/>
      <c r="M6442" s="25"/>
      <c r="N6442" s="25"/>
      <c r="O6442" s="25"/>
    </row>
    <row r="6443" spans="9:15" s="167" customFormat="1" ht="15" customHeight="1" x14ac:dyDescent="0.25">
      <c r="I6443" s="25"/>
      <c r="J6443" s="25"/>
      <c r="K6443" s="25"/>
      <c r="L6443" s="25"/>
      <c r="M6443" s="25"/>
      <c r="N6443" s="25"/>
      <c r="O6443" s="25"/>
    </row>
    <row r="6444" spans="9:15" s="167" customFormat="1" ht="15" customHeight="1" x14ac:dyDescent="0.25">
      <c r="I6444" s="25"/>
      <c r="J6444" s="25"/>
      <c r="K6444" s="25"/>
      <c r="L6444" s="25"/>
      <c r="M6444" s="25"/>
      <c r="N6444" s="25"/>
      <c r="O6444" s="25"/>
    </row>
    <row r="6445" spans="9:15" s="167" customFormat="1" ht="15" customHeight="1" x14ac:dyDescent="0.25">
      <c r="I6445" s="25"/>
      <c r="J6445" s="25"/>
      <c r="K6445" s="25"/>
      <c r="L6445" s="25"/>
      <c r="M6445" s="25"/>
      <c r="N6445" s="25"/>
      <c r="O6445" s="25"/>
    </row>
    <row r="6446" spans="9:15" s="167" customFormat="1" ht="15" customHeight="1" x14ac:dyDescent="0.25">
      <c r="I6446" s="25"/>
      <c r="J6446" s="25"/>
      <c r="K6446" s="25"/>
      <c r="L6446" s="25"/>
      <c r="M6446" s="25"/>
      <c r="N6446" s="25"/>
      <c r="O6446" s="25"/>
    </row>
    <row r="6447" spans="9:15" s="167" customFormat="1" ht="15" customHeight="1" x14ac:dyDescent="0.25">
      <c r="I6447" s="25"/>
      <c r="J6447" s="25"/>
      <c r="K6447" s="25"/>
      <c r="L6447" s="25"/>
      <c r="M6447" s="25"/>
      <c r="N6447" s="25"/>
      <c r="O6447" s="25"/>
    </row>
    <row r="6448" spans="9:15" s="167" customFormat="1" ht="15" customHeight="1" x14ac:dyDescent="0.25">
      <c r="I6448" s="25"/>
      <c r="J6448" s="25"/>
      <c r="K6448" s="25"/>
      <c r="L6448" s="25"/>
      <c r="M6448" s="25"/>
      <c r="N6448" s="25"/>
      <c r="O6448" s="25"/>
    </row>
    <row r="6449" spans="9:15" s="167" customFormat="1" ht="15" customHeight="1" x14ac:dyDescent="0.25">
      <c r="I6449" s="25"/>
      <c r="J6449" s="25"/>
      <c r="K6449" s="25"/>
      <c r="L6449" s="25"/>
      <c r="M6449" s="25"/>
      <c r="N6449" s="25"/>
      <c r="O6449" s="25"/>
    </row>
    <row r="6450" spans="9:15" s="167" customFormat="1" ht="15" customHeight="1" x14ac:dyDescent="0.25">
      <c r="I6450" s="25"/>
      <c r="J6450" s="25"/>
      <c r="K6450" s="25"/>
      <c r="L6450" s="25"/>
      <c r="M6450" s="25"/>
      <c r="N6450" s="25"/>
      <c r="O6450" s="25"/>
    </row>
    <row r="6451" spans="9:15" s="167" customFormat="1" ht="15" customHeight="1" x14ac:dyDescent="0.25">
      <c r="I6451" s="25"/>
      <c r="J6451" s="25"/>
      <c r="K6451" s="25"/>
      <c r="L6451" s="25"/>
      <c r="M6451" s="25"/>
      <c r="N6451" s="25"/>
      <c r="O6451" s="25"/>
    </row>
    <row r="6452" spans="9:15" s="167" customFormat="1" ht="15" customHeight="1" x14ac:dyDescent="0.25">
      <c r="I6452" s="25"/>
      <c r="J6452" s="25"/>
      <c r="K6452" s="25"/>
      <c r="L6452" s="25"/>
      <c r="M6452" s="25"/>
      <c r="N6452" s="25"/>
      <c r="O6452" s="25"/>
    </row>
    <row r="6453" spans="9:15" s="167" customFormat="1" ht="15" customHeight="1" x14ac:dyDescent="0.25">
      <c r="I6453" s="25"/>
      <c r="J6453" s="25"/>
      <c r="K6453" s="25"/>
      <c r="L6453" s="25"/>
      <c r="M6453" s="25"/>
      <c r="N6453" s="25"/>
      <c r="O6453" s="25"/>
    </row>
    <row r="6454" spans="9:15" s="167" customFormat="1" ht="15" customHeight="1" x14ac:dyDescent="0.25">
      <c r="I6454" s="25"/>
      <c r="J6454" s="25"/>
      <c r="K6454" s="25"/>
      <c r="L6454" s="25"/>
      <c r="M6454" s="25"/>
      <c r="N6454" s="25"/>
      <c r="O6454" s="25"/>
    </row>
    <row r="6455" spans="9:15" s="167" customFormat="1" ht="15" customHeight="1" x14ac:dyDescent="0.25">
      <c r="I6455" s="25"/>
      <c r="J6455" s="25"/>
      <c r="K6455" s="25"/>
      <c r="L6455" s="25"/>
      <c r="M6455" s="25"/>
      <c r="N6455" s="25"/>
      <c r="O6455" s="25"/>
    </row>
    <row r="6456" spans="9:15" s="167" customFormat="1" ht="15" customHeight="1" x14ac:dyDescent="0.25">
      <c r="I6456" s="25"/>
      <c r="J6456" s="25"/>
      <c r="K6456" s="25"/>
      <c r="L6456" s="25"/>
      <c r="M6456" s="25"/>
      <c r="N6456" s="25"/>
      <c r="O6456" s="25"/>
    </row>
    <row r="6457" spans="9:15" s="167" customFormat="1" ht="15" customHeight="1" x14ac:dyDescent="0.25">
      <c r="I6457" s="25"/>
      <c r="J6457" s="25"/>
      <c r="K6457" s="25"/>
      <c r="L6457" s="25"/>
      <c r="M6457" s="25"/>
      <c r="N6457" s="25"/>
      <c r="O6457" s="25"/>
    </row>
    <row r="6458" spans="9:15" s="167" customFormat="1" ht="15" customHeight="1" x14ac:dyDescent="0.25">
      <c r="I6458" s="25"/>
      <c r="J6458" s="25"/>
      <c r="K6458" s="25"/>
      <c r="L6458" s="25"/>
      <c r="M6458" s="25"/>
      <c r="N6458" s="25"/>
      <c r="O6458" s="25"/>
    </row>
    <row r="6459" spans="9:15" s="167" customFormat="1" ht="15" customHeight="1" x14ac:dyDescent="0.25">
      <c r="I6459" s="25"/>
      <c r="J6459" s="25"/>
      <c r="K6459" s="25"/>
      <c r="L6459" s="25"/>
      <c r="M6459" s="25"/>
      <c r="N6459" s="25"/>
      <c r="O6459" s="25"/>
    </row>
    <row r="6460" spans="9:15" s="167" customFormat="1" ht="15" customHeight="1" x14ac:dyDescent="0.25">
      <c r="I6460" s="25"/>
      <c r="J6460" s="25"/>
      <c r="K6460" s="25"/>
      <c r="L6460" s="25"/>
      <c r="M6460" s="25"/>
      <c r="N6460" s="25"/>
      <c r="O6460" s="25"/>
    </row>
    <row r="6461" spans="9:15" s="167" customFormat="1" ht="15" customHeight="1" x14ac:dyDescent="0.25">
      <c r="I6461" s="25"/>
      <c r="J6461" s="25"/>
      <c r="K6461" s="25"/>
      <c r="L6461" s="25"/>
      <c r="M6461" s="25"/>
      <c r="N6461" s="25"/>
      <c r="O6461" s="25"/>
    </row>
    <row r="6462" spans="9:15" s="167" customFormat="1" ht="15" customHeight="1" x14ac:dyDescent="0.25">
      <c r="I6462" s="25"/>
      <c r="J6462" s="25"/>
      <c r="K6462" s="25"/>
      <c r="L6462" s="25"/>
      <c r="M6462" s="25"/>
      <c r="N6462" s="25"/>
      <c r="O6462" s="25"/>
    </row>
    <row r="6463" spans="9:15" s="167" customFormat="1" ht="15" customHeight="1" x14ac:dyDescent="0.25">
      <c r="I6463" s="25"/>
      <c r="J6463" s="25"/>
      <c r="K6463" s="25"/>
      <c r="L6463" s="25"/>
      <c r="M6463" s="25"/>
      <c r="N6463" s="25"/>
      <c r="O6463" s="25"/>
    </row>
    <row r="6464" spans="9:15" s="167" customFormat="1" ht="15" customHeight="1" x14ac:dyDescent="0.25">
      <c r="I6464" s="25"/>
      <c r="J6464" s="25"/>
      <c r="K6464" s="25"/>
      <c r="L6464" s="25"/>
      <c r="M6464" s="25"/>
      <c r="N6464" s="25"/>
      <c r="O6464" s="25"/>
    </row>
    <row r="6465" spans="9:15" s="167" customFormat="1" ht="15" customHeight="1" x14ac:dyDescent="0.25">
      <c r="I6465" s="25"/>
      <c r="J6465" s="25"/>
      <c r="K6465" s="25"/>
      <c r="L6465" s="25"/>
      <c r="M6465" s="25"/>
      <c r="N6465" s="25"/>
      <c r="O6465" s="25"/>
    </row>
    <row r="6466" spans="9:15" s="167" customFormat="1" ht="15" customHeight="1" x14ac:dyDescent="0.25">
      <c r="I6466" s="25"/>
      <c r="J6466" s="25"/>
      <c r="K6466" s="25"/>
      <c r="L6466" s="25"/>
      <c r="M6466" s="25"/>
      <c r="N6466" s="25"/>
      <c r="O6466" s="25"/>
    </row>
    <row r="6467" spans="9:15" s="167" customFormat="1" ht="15" customHeight="1" x14ac:dyDescent="0.25">
      <c r="I6467" s="25"/>
      <c r="J6467" s="25"/>
      <c r="K6467" s="25"/>
      <c r="L6467" s="25"/>
      <c r="M6467" s="25"/>
      <c r="N6467" s="25"/>
      <c r="O6467" s="25"/>
    </row>
    <row r="6468" spans="9:15" s="167" customFormat="1" ht="15" customHeight="1" x14ac:dyDescent="0.25">
      <c r="I6468" s="25"/>
      <c r="J6468" s="25"/>
      <c r="K6468" s="25"/>
      <c r="L6468" s="25"/>
      <c r="M6468" s="25"/>
      <c r="N6468" s="25"/>
      <c r="O6468" s="25"/>
    </row>
    <row r="6469" spans="9:15" s="167" customFormat="1" ht="15" customHeight="1" x14ac:dyDescent="0.25">
      <c r="I6469" s="25"/>
      <c r="J6469" s="25"/>
      <c r="K6469" s="25"/>
      <c r="L6469" s="25"/>
      <c r="M6469" s="25"/>
      <c r="N6469" s="25"/>
      <c r="O6469" s="25"/>
    </row>
    <row r="6470" spans="9:15" s="167" customFormat="1" ht="15" customHeight="1" x14ac:dyDescent="0.25">
      <c r="I6470" s="25"/>
      <c r="J6470" s="25"/>
      <c r="K6470" s="25"/>
      <c r="L6470" s="25"/>
      <c r="M6470" s="25"/>
      <c r="N6470" s="25"/>
      <c r="O6470" s="25"/>
    </row>
    <row r="6471" spans="9:15" s="167" customFormat="1" ht="15" customHeight="1" x14ac:dyDescent="0.25">
      <c r="I6471" s="25"/>
      <c r="J6471" s="25"/>
      <c r="K6471" s="25"/>
      <c r="L6471" s="25"/>
      <c r="M6471" s="25"/>
      <c r="N6471" s="25"/>
      <c r="O6471" s="25"/>
    </row>
    <row r="6472" spans="9:15" s="167" customFormat="1" ht="15" customHeight="1" x14ac:dyDescent="0.25">
      <c r="I6472" s="25"/>
      <c r="J6472" s="25"/>
      <c r="K6472" s="25"/>
      <c r="L6472" s="25"/>
      <c r="M6472" s="25"/>
      <c r="N6472" s="25"/>
      <c r="O6472" s="25"/>
    </row>
    <row r="6473" spans="9:15" s="167" customFormat="1" ht="15" customHeight="1" x14ac:dyDescent="0.25">
      <c r="I6473" s="25"/>
      <c r="J6473" s="25"/>
      <c r="K6473" s="25"/>
      <c r="L6473" s="25"/>
      <c r="M6473" s="25"/>
      <c r="N6473" s="25"/>
      <c r="O6473" s="25"/>
    </row>
    <row r="6474" spans="9:15" s="167" customFormat="1" ht="15" customHeight="1" x14ac:dyDescent="0.25">
      <c r="I6474" s="25"/>
      <c r="J6474" s="25"/>
      <c r="K6474" s="25"/>
      <c r="L6474" s="25"/>
      <c r="M6474" s="25"/>
      <c r="N6474" s="25"/>
      <c r="O6474" s="25"/>
    </row>
    <row r="6475" spans="9:15" s="167" customFormat="1" ht="15" customHeight="1" x14ac:dyDescent="0.25">
      <c r="I6475" s="25"/>
      <c r="J6475" s="25"/>
      <c r="K6475" s="25"/>
      <c r="L6475" s="25"/>
      <c r="M6475" s="25"/>
      <c r="N6475" s="25"/>
      <c r="O6475" s="25"/>
    </row>
    <row r="6476" spans="9:15" s="167" customFormat="1" ht="15" customHeight="1" x14ac:dyDescent="0.25">
      <c r="I6476" s="25"/>
      <c r="J6476" s="25"/>
      <c r="K6476" s="25"/>
      <c r="L6476" s="25"/>
      <c r="M6476" s="25"/>
      <c r="N6476" s="25"/>
      <c r="O6476" s="25"/>
    </row>
    <row r="6477" spans="9:15" s="167" customFormat="1" ht="15" customHeight="1" x14ac:dyDescent="0.25">
      <c r="I6477" s="25"/>
      <c r="J6477" s="25"/>
      <c r="K6477" s="25"/>
      <c r="L6477" s="25"/>
      <c r="M6477" s="25"/>
      <c r="N6477" s="25"/>
      <c r="O6477" s="25"/>
    </row>
    <row r="6478" spans="9:15" s="167" customFormat="1" ht="15" customHeight="1" x14ac:dyDescent="0.25">
      <c r="I6478" s="25"/>
      <c r="J6478" s="25"/>
      <c r="K6478" s="25"/>
      <c r="L6478" s="25"/>
      <c r="M6478" s="25"/>
      <c r="N6478" s="25"/>
      <c r="O6478" s="25"/>
    </row>
    <row r="6479" spans="9:15" s="167" customFormat="1" ht="15" customHeight="1" x14ac:dyDescent="0.25">
      <c r="I6479" s="25"/>
      <c r="J6479" s="25"/>
      <c r="K6479" s="25"/>
      <c r="L6479" s="25"/>
      <c r="M6479" s="25"/>
      <c r="N6479" s="25"/>
      <c r="O6479" s="25"/>
    </row>
    <row r="6480" spans="9:15" s="167" customFormat="1" ht="15" customHeight="1" x14ac:dyDescent="0.25">
      <c r="I6480" s="25"/>
      <c r="J6480" s="25"/>
      <c r="K6480" s="25"/>
      <c r="L6480" s="25"/>
      <c r="M6480" s="25"/>
      <c r="N6480" s="25"/>
      <c r="O6480" s="25"/>
    </row>
    <row r="6481" spans="9:15" s="167" customFormat="1" ht="15" customHeight="1" x14ac:dyDescent="0.25">
      <c r="I6481" s="25"/>
      <c r="J6481" s="25"/>
      <c r="K6481" s="25"/>
      <c r="L6481" s="25"/>
      <c r="M6481" s="25"/>
      <c r="N6481" s="25"/>
      <c r="O6481" s="25"/>
    </row>
    <row r="6482" spans="9:15" s="167" customFormat="1" ht="15" customHeight="1" x14ac:dyDescent="0.25">
      <c r="I6482" s="25"/>
      <c r="J6482" s="25"/>
      <c r="K6482" s="25"/>
      <c r="L6482" s="25"/>
      <c r="M6482" s="25"/>
      <c r="N6482" s="25"/>
      <c r="O6482" s="25"/>
    </row>
    <row r="6483" spans="9:15" s="167" customFormat="1" ht="15" customHeight="1" x14ac:dyDescent="0.25">
      <c r="I6483" s="25"/>
      <c r="J6483" s="25"/>
      <c r="K6483" s="25"/>
      <c r="L6483" s="25"/>
      <c r="M6483" s="25"/>
      <c r="N6483" s="25"/>
      <c r="O6483" s="25"/>
    </row>
    <row r="6484" spans="9:15" s="167" customFormat="1" ht="15" customHeight="1" x14ac:dyDescent="0.25">
      <c r="I6484" s="25"/>
      <c r="J6484" s="25"/>
      <c r="K6484" s="25"/>
      <c r="L6484" s="25"/>
      <c r="M6484" s="25"/>
      <c r="N6484" s="25"/>
      <c r="O6484" s="25"/>
    </row>
    <row r="6485" spans="9:15" s="167" customFormat="1" ht="15" customHeight="1" x14ac:dyDescent="0.25">
      <c r="I6485" s="25"/>
      <c r="J6485" s="25"/>
      <c r="K6485" s="25"/>
      <c r="L6485" s="25"/>
      <c r="M6485" s="25"/>
      <c r="N6485" s="25"/>
      <c r="O6485" s="25"/>
    </row>
    <row r="6486" spans="9:15" s="167" customFormat="1" ht="15" customHeight="1" x14ac:dyDescent="0.25">
      <c r="I6486" s="25"/>
      <c r="J6486" s="25"/>
      <c r="K6486" s="25"/>
      <c r="L6486" s="25"/>
      <c r="M6486" s="25"/>
      <c r="N6486" s="25"/>
      <c r="O6486" s="25"/>
    </row>
    <row r="6487" spans="9:15" s="167" customFormat="1" ht="15" customHeight="1" x14ac:dyDescent="0.25">
      <c r="I6487" s="25"/>
      <c r="J6487" s="25"/>
      <c r="K6487" s="25"/>
      <c r="L6487" s="25"/>
      <c r="M6487" s="25"/>
      <c r="N6487" s="25"/>
      <c r="O6487" s="25"/>
    </row>
    <row r="6488" spans="9:15" s="167" customFormat="1" ht="15" customHeight="1" x14ac:dyDescent="0.25">
      <c r="I6488" s="25"/>
      <c r="J6488" s="25"/>
      <c r="K6488" s="25"/>
      <c r="L6488" s="25"/>
      <c r="M6488" s="25"/>
      <c r="N6488" s="25"/>
      <c r="O6488" s="25"/>
    </row>
    <row r="6489" spans="9:15" s="167" customFormat="1" ht="15" customHeight="1" x14ac:dyDescent="0.25">
      <c r="I6489" s="25"/>
      <c r="J6489" s="25"/>
      <c r="K6489" s="25"/>
      <c r="L6489" s="25"/>
      <c r="M6489" s="25"/>
      <c r="N6489" s="25"/>
      <c r="O6489" s="25"/>
    </row>
    <row r="6490" spans="9:15" s="167" customFormat="1" ht="15" customHeight="1" x14ac:dyDescent="0.25">
      <c r="I6490" s="25"/>
      <c r="J6490" s="25"/>
      <c r="K6490" s="25"/>
      <c r="L6490" s="25"/>
      <c r="M6490" s="25"/>
      <c r="N6490" s="25"/>
      <c r="O6490" s="25"/>
    </row>
    <row r="6491" spans="9:15" s="167" customFormat="1" ht="15" customHeight="1" x14ac:dyDescent="0.25">
      <c r="I6491" s="25"/>
      <c r="J6491" s="25"/>
      <c r="K6491" s="25"/>
      <c r="L6491" s="25"/>
      <c r="M6491" s="25"/>
      <c r="N6491" s="25"/>
      <c r="O6491" s="25"/>
    </row>
    <row r="6492" spans="9:15" s="167" customFormat="1" ht="15" customHeight="1" x14ac:dyDescent="0.25">
      <c r="I6492" s="25"/>
      <c r="J6492" s="25"/>
      <c r="K6492" s="25"/>
      <c r="L6492" s="25"/>
      <c r="M6492" s="25"/>
      <c r="N6492" s="25"/>
      <c r="O6492" s="25"/>
    </row>
    <row r="6493" spans="9:15" s="167" customFormat="1" ht="15" customHeight="1" x14ac:dyDescent="0.25">
      <c r="I6493" s="25"/>
      <c r="J6493" s="25"/>
      <c r="K6493" s="25"/>
      <c r="L6493" s="25"/>
      <c r="M6493" s="25"/>
      <c r="N6493" s="25"/>
      <c r="O6493" s="25"/>
    </row>
    <row r="6494" spans="9:15" s="167" customFormat="1" ht="15" customHeight="1" x14ac:dyDescent="0.25">
      <c r="I6494" s="25"/>
      <c r="J6494" s="25"/>
      <c r="K6494" s="25"/>
      <c r="L6494" s="25"/>
      <c r="M6494" s="25"/>
      <c r="N6494" s="25"/>
      <c r="O6494" s="25"/>
    </row>
    <row r="6495" spans="9:15" s="167" customFormat="1" ht="15" customHeight="1" x14ac:dyDescent="0.25">
      <c r="I6495" s="25"/>
      <c r="J6495" s="25"/>
      <c r="K6495" s="25"/>
      <c r="L6495" s="25"/>
      <c r="M6495" s="25"/>
      <c r="N6495" s="25"/>
      <c r="O6495" s="25"/>
    </row>
    <row r="6496" spans="9:15" s="167" customFormat="1" ht="15" customHeight="1" x14ac:dyDescent="0.25">
      <c r="I6496" s="25"/>
      <c r="J6496" s="25"/>
      <c r="K6496" s="25"/>
      <c r="L6496" s="25"/>
      <c r="M6496" s="25"/>
      <c r="N6496" s="25"/>
      <c r="O6496" s="25"/>
    </row>
    <row r="6497" spans="9:15" s="167" customFormat="1" ht="15" customHeight="1" x14ac:dyDescent="0.25">
      <c r="I6497" s="25"/>
      <c r="J6497" s="25"/>
      <c r="K6497" s="25"/>
      <c r="L6497" s="25"/>
      <c r="M6497" s="25"/>
      <c r="N6497" s="25"/>
      <c r="O6497" s="25"/>
    </row>
    <row r="6498" spans="9:15" s="167" customFormat="1" ht="15" customHeight="1" x14ac:dyDescent="0.25">
      <c r="I6498" s="25"/>
      <c r="J6498" s="25"/>
      <c r="K6498" s="25"/>
      <c r="L6498" s="25"/>
      <c r="M6498" s="25"/>
      <c r="N6498" s="25"/>
      <c r="O6498" s="25"/>
    </row>
    <row r="6499" spans="9:15" s="167" customFormat="1" ht="15" customHeight="1" x14ac:dyDescent="0.25">
      <c r="I6499" s="25"/>
      <c r="J6499" s="25"/>
      <c r="K6499" s="25"/>
      <c r="L6499" s="25"/>
      <c r="M6499" s="25"/>
      <c r="N6499" s="25"/>
      <c r="O6499" s="25"/>
    </row>
    <row r="6500" spans="9:15" s="167" customFormat="1" ht="15" customHeight="1" x14ac:dyDescent="0.25">
      <c r="I6500" s="25"/>
      <c r="J6500" s="25"/>
      <c r="K6500" s="25"/>
      <c r="L6500" s="25"/>
      <c r="M6500" s="25"/>
      <c r="N6500" s="25"/>
      <c r="O6500" s="25"/>
    </row>
    <row r="6501" spans="9:15" s="167" customFormat="1" ht="15" customHeight="1" x14ac:dyDescent="0.25">
      <c r="I6501" s="25"/>
      <c r="J6501" s="25"/>
      <c r="K6501" s="25"/>
      <c r="L6501" s="25"/>
      <c r="M6501" s="25"/>
      <c r="N6501" s="25"/>
      <c r="O6501" s="25"/>
    </row>
    <row r="6502" spans="9:15" s="167" customFormat="1" ht="15" customHeight="1" x14ac:dyDescent="0.25">
      <c r="I6502" s="25"/>
      <c r="J6502" s="25"/>
      <c r="K6502" s="25"/>
      <c r="L6502" s="25"/>
      <c r="M6502" s="25"/>
      <c r="N6502" s="25"/>
      <c r="O6502" s="25"/>
    </row>
    <row r="6503" spans="9:15" s="167" customFormat="1" ht="15" customHeight="1" x14ac:dyDescent="0.25">
      <c r="I6503" s="25"/>
      <c r="J6503" s="25"/>
      <c r="K6503" s="25"/>
      <c r="L6503" s="25"/>
      <c r="M6503" s="25"/>
      <c r="N6503" s="25"/>
      <c r="O6503" s="25"/>
    </row>
    <row r="6504" spans="9:15" s="167" customFormat="1" ht="15" customHeight="1" x14ac:dyDescent="0.25">
      <c r="I6504" s="25"/>
      <c r="J6504" s="25"/>
      <c r="K6504" s="25"/>
      <c r="L6504" s="25"/>
      <c r="M6504" s="25"/>
      <c r="N6504" s="25"/>
      <c r="O6504" s="25"/>
    </row>
    <row r="6505" spans="9:15" s="167" customFormat="1" ht="15" customHeight="1" x14ac:dyDescent="0.25">
      <c r="I6505" s="25"/>
      <c r="J6505" s="25"/>
      <c r="K6505" s="25"/>
      <c r="L6505" s="25"/>
      <c r="M6505" s="25"/>
      <c r="N6505" s="25"/>
      <c r="O6505" s="25"/>
    </row>
    <row r="6506" spans="9:15" s="167" customFormat="1" ht="15" customHeight="1" x14ac:dyDescent="0.25">
      <c r="I6506" s="25"/>
      <c r="J6506" s="25"/>
      <c r="K6506" s="25"/>
      <c r="L6506" s="25"/>
      <c r="M6506" s="25"/>
      <c r="N6506" s="25"/>
      <c r="O6506" s="25"/>
    </row>
    <row r="6507" spans="9:15" s="167" customFormat="1" ht="15" customHeight="1" x14ac:dyDescent="0.25">
      <c r="I6507" s="25"/>
      <c r="J6507" s="25"/>
      <c r="K6507" s="25"/>
      <c r="L6507" s="25"/>
      <c r="M6507" s="25"/>
      <c r="N6507" s="25"/>
      <c r="O6507" s="25"/>
    </row>
    <row r="6508" spans="9:15" s="167" customFormat="1" ht="15" customHeight="1" x14ac:dyDescent="0.25">
      <c r="I6508" s="25"/>
      <c r="J6508" s="25"/>
      <c r="K6508" s="25"/>
      <c r="L6508" s="25"/>
      <c r="M6508" s="25"/>
      <c r="N6508" s="25"/>
      <c r="O6508" s="25"/>
    </row>
    <row r="6509" spans="9:15" s="167" customFormat="1" ht="15" customHeight="1" x14ac:dyDescent="0.25">
      <c r="I6509" s="25"/>
      <c r="J6509" s="25"/>
      <c r="K6509" s="25"/>
      <c r="L6509" s="25"/>
      <c r="M6509" s="25"/>
      <c r="N6509" s="25"/>
      <c r="O6509" s="25"/>
    </row>
    <row r="6510" spans="9:15" s="167" customFormat="1" ht="15" customHeight="1" x14ac:dyDescent="0.25">
      <c r="I6510" s="25"/>
      <c r="J6510" s="25"/>
      <c r="K6510" s="25"/>
      <c r="L6510" s="25"/>
      <c r="M6510" s="25"/>
      <c r="N6510" s="25"/>
      <c r="O6510" s="25"/>
    </row>
    <row r="6511" spans="9:15" s="167" customFormat="1" ht="15" customHeight="1" x14ac:dyDescent="0.25">
      <c r="I6511" s="25"/>
      <c r="J6511" s="25"/>
      <c r="K6511" s="25"/>
      <c r="L6511" s="25"/>
      <c r="M6511" s="25"/>
      <c r="N6511" s="25"/>
      <c r="O6511" s="25"/>
    </row>
    <row r="6512" spans="9:15" s="167" customFormat="1" ht="15" customHeight="1" x14ac:dyDescent="0.25">
      <c r="I6512" s="25"/>
      <c r="J6512" s="25"/>
      <c r="K6512" s="25"/>
      <c r="L6512" s="25"/>
      <c r="M6512" s="25"/>
      <c r="N6512" s="25"/>
      <c r="O6512" s="25"/>
    </row>
    <row r="6513" spans="9:15" s="167" customFormat="1" ht="15" customHeight="1" x14ac:dyDescent="0.25">
      <c r="I6513" s="25"/>
      <c r="J6513" s="25"/>
      <c r="K6513" s="25"/>
      <c r="L6513" s="25"/>
      <c r="M6513" s="25"/>
      <c r="N6513" s="25"/>
      <c r="O6513" s="25"/>
    </row>
    <row r="6514" spans="9:15" s="167" customFormat="1" ht="15" customHeight="1" x14ac:dyDescent="0.25">
      <c r="I6514" s="25"/>
      <c r="J6514" s="25"/>
      <c r="K6514" s="25"/>
      <c r="L6514" s="25"/>
      <c r="M6514" s="25"/>
      <c r="N6514" s="25"/>
      <c r="O6514" s="25"/>
    </row>
    <row r="6515" spans="9:15" s="167" customFormat="1" ht="15" customHeight="1" x14ac:dyDescent="0.25">
      <c r="I6515" s="25"/>
      <c r="J6515" s="25"/>
      <c r="K6515" s="25"/>
      <c r="L6515" s="25"/>
      <c r="M6515" s="25"/>
      <c r="N6515" s="25"/>
      <c r="O6515" s="25"/>
    </row>
    <row r="6516" spans="9:15" s="167" customFormat="1" ht="15" customHeight="1" x14ac:dyDescent="0.25">
      <c r="I6516" s="25"/>
      <c r="J6516" s="25"/>
      <c r="K6516" s="25"/>
      <c r="L6516" s="25"/>
      <c r="M6516" s="25"/>
      <c r="N6516" s="25"/>
      <c r="O6516" s="25"/>
    </row>
    <row r="6517" spans="9:15" s="167" customFormat="1" ht="15" customHeight="1" x14ac:dyDescent="0.25">
      <c r="I6517" s="25"/>
      <c r="J6517" s="25"/>
      <c r="K6517" s="25"/>
      <c r="L6517" s="25"/>
      <c r="M6517" s="25"/>
      <c r="N6517" s="25"/>
      <c r="O6517" s="25"/>
    </row>
    <row r="6518" spans="9:15" s="167" customFormat="1" ht="15" customHeight="1" x14ac:dyDescent="0.25">
      <c r="I6518" s="25"/>
      <c r="J6518" s="25"/>
      <c r="K6518" s="25"/>
      <c r="L6518" s="25"/>
      <c r="M6518" s="25"/>
      <c r="N6518" s="25"/>
      <c r="O6518" s="25"/>
    </row>
    <row r="6519" spans="9:15" s="167" customFormat="1" ht="15" customHeight="1" x14ac:dyDescent="0.25">
      <c r="I6519" s="25"/>
      <c r="J6519" s="25"/>
      <c r="K6519" s="25"/>
      <c r="L6519" s="25"/>
      <c r="M6519" s="25"/>
      <c r="N6519" s="25"/>
      <c r="O6519" s="25"/>
    </row>
    <row r="6520" spans="9:15" s="167" customFormat="1" ht="15" customHeight="1" x14ac:dyDescent="0.25">
      <c r="I6520" s="25"/>
      <c r="J6520" s="25"/>
      <c r="K6520" s="25"/>
      <c r="L6520" s="25"/>
      <c r="M6520" s="25"/>
      <c r="N6520" s="25"/>
      <c r="O6520" s="25"/>
    </row>
    <row r="6521" spans="9:15" s="167" customFormat="1" ht="15" customHeight="1" x14ac:dyDescent="0.25">
      <c r="I6521" s="25"/>
      <c r="J6521" s="25"/>
      <c r="K6521" s="25"/>
      <c r="L6521" s="25"/>
      <c r="M6521" s="25"/>
      <c r="N6521" s="25"/>
      <c r="O6521" s="25"/>
    </row>
    <row r="6522" spans="9:15" s="167" customFormat="1" ht="15" customHeight="1" x14ac:dyDescent="0.25">
      <c r="I6522" s="25"/>
      <c r="J6522" s="25"/>
      <c r="K6522" s="25"/>
      <c r="L6522" s="25"/>
      <c r="M6522" s="25"/>
      <c r="N6522" s="25"/>
      <c r="O6522" s="25"/>
    </row>
    <row r="6523" spans="9:15" s="167" customFormat="1" ht="15" customHeight="1" x14ac:dyDescent="0.25">
      <c r="I6523" s="25"/>
      <c r="J6523" s="25"/>
      <c r="K6523" s="25"/>
      <c r="L6523" s="25"/>
      <c r="M6523" s="25"/>
      <c r="N6523" s="25"/>
      <c r="O6523" s="25"/>
    </row>
    <row r="6524" spans="9:15" s="167" customFormat="1" ht="15" customHeight="1" x14ac:dyDescent="0.25">
      <c r="I6524" s="25"/>
      <c r="J6524" s="25"/>
      <c r="K6524" s="25"/>
      <c r="L6524" s="25"/>
      <c r="M6524" s="25"/>
      <c r="N6524" s="25"/>
      <c r="O6524" s="25"/>
    </row>
    <row r="6525" spans="9:15" s="167" customFormat="1" ht="15" customHeight="1" x14ac:dyDescent="0.25">
      <c r="I6525" s="25"/>
      <c r="J6525" s="25"/>
      <c r="K6525" s="25"/>
      <c r="L6525" s="25"/>
      <c r="M6525" s="25"/>
      <c r="N6525" s="25"/>
      <c r="O6525" s="25"/>
    </row>
    <row r="6526" spans="9:15" s="167" customFormat="1" ht="15" customHeight="1" x14ac:dyDescent="0.25">
      <c r="I6526" s="25"/>
      <c r="J6526" s="25"/>
      <c r="K6526" s="25"/>
      <c r="L6526" s="25"/>
      <c r="M6526" s="25"/>
      <c r="N6526" s="25"/>
      <c r="O6526" s="25"/>
    </row>
    <row r="6527" spans="9:15" s="167" customFormat="1" ht="15" customHeight="1" x14ac:dyDescent="0.25">
      <c r="I6527" s="25"/>
      <c r="J6527" s="25"/>
      <c r="K6527" s="25"/>
      <c r="L6527" s="25"/>
      <c r="M6527" s="25"/>
      <c r="N6527" s="25"/>
      <c r="O6527" s="25"/>
    </row>
    <row r="6528" spans="9:15" s="167" customFormat="1" ht="15" customHeight="1" x14ac:dyDescent="0.25">
      <c r="I6528" s="25"/>
      <c r="J6528" s="25"/>
      <c r="K6528" s="25"/>
      <c r="L6528" s="25"/>
      <c r="M6528" s="25"/>
      <c r="N6528" s="25"/>
      <c r="O6528" s="25"/>
    </row>
    <row r="6529" spans="9:15" s="167" customFormat="1" ht="15" customHeight="1" x14ac:dyDescent="0.25">
      <c r="I6529" s="25"/>
      <c r="J6529" s="25"/>
      <c r="K6529" s="25"/>
      <c r="L6529" s="25"/>
      <c r="M6529" s="25"/>
      <c r="N6529" s="25"/>
      <c r="O6529" s="25"/>
    </row>
    <row r="6530" spans="9:15" s="167" customFormat="1" ht="15" customHeight="1" x14ac:dyDescent="0.25">
      <c r="I6530" s="25"/>
      <c r="J6530" s="25"/>
      <c r="K6530" s="25"/>
      <c r="L6530" s="25"/>
      <c r="M6530" s="25"/>
      <c r="N6530" s="25"/>
      <c r="O6530" s="25"/>
    </row>
    <row r="6531" spans="9:15" s="167" customFormat="1" ht="15" customHeight="1" x14ac:dyDescent="0.25">
      <c r="I6531" s="25"/>
      <c r="J6531" s="25"/>
      <c r="K6531" s="25"/>
      <c r="L6531" s="25"/>
      <c r="M6531" s="25"/>
      <c r="N6531" s="25"/>
      <c r="O6531" s="25"/>
    </row>
    <row r="6532" spans="9:15" s="167" customFormat="1" ht="15" customHeight="1" x14ac:dyDescent="0.25">
      <c r="I6532" s="25"/>
      <c r="J6532" s="25"/>
      <c r="K6532" s="25"/>
      <c r="L6532" s="25"/>
      <c r="M6532" s="25"/>
      <c r="N6532" s="25"/>
      <c r="O6532" s="25"/>
    </row>
    <row r="6533" spans="9:15" s="167" customFormat="1" ht="15" customHeight="1" x14ac:dyDescent="0.25">
      <c r="I6533" s="25"/>
      <c r="J6533" s="25"/>
      <c r="K6533" s="25"/>
      <c r="L6533" s="25"/>
      <c r="M6533" s="25"/>
      <c r="N6533" s="25"/>
      <c r="O6533" s="25"/>
    </row>
    <row r="6534" spans="9:15" s="167" customFormat="1" ht="15" customHeight="1" x14ac:dyDescent="0.25">
      <c r="I6534" s="25"/>
      <c r="J6534" s="25"/>
      <c r="K6534" s="25"/>
      <c r="L6534" s="25"/>
      <c r="M6534" s="25"/>
      <c r="N6534" s="25"/>
      <c r="O6534" s="25"/>
    </row>
    <row r="6535" spans="9:15" s="167" customFormat="1" ht="15" customHeight="1" x14ac:dyDescent="0.25">
      <c r="I6535" s="25"/>
      <c r="J6535" s="25"/>
      <c r="K6535" s="25"/>
      <c r="L6535" s="25"/>
      <c r="M6535" s="25"/>
      <c r="N6535" s="25"/>
      <c r="O6535" s="25"/>
    </row>
    <row r="6536" spans="9:15" s="167" customFormat="1" ht="15" customHeight="1" x14ac:dyDescent="0.25">
      <c r="I6536" s="25"/>
      <c r="J6536" s="25"/>
      <c r="K6536" s="25"/>
      <c r="L6536" s="25"/>
      <c r="M6536" s="25"/>
      <c r="N6536" s="25"/>
      <c r="O6536" s="25"/>
    </row>
    <row r="6537" spans="9:15" s="167" customFormat="1" ht="15" customHeight="1" x14ac:dyDescent="0.25">
      <c r="I6537" s="25"/>
      <c r="J6537" s="25"/>
      <c r="K6537" s="25"/>
      <c r="L6537" s="25"/>
      <c r="M6537" s="25"/>
      <c r="N6537" s="25"/>
      <c r="O6537" s="25"/>
    </row>
    <row r="6538" spans="9:15" s="167" customFormat="1" ht="15" customHeight="1" x14ac:dyDescent="0.25">
      <c r="I6538" s="25"/>
      <c r="J6538" s="25"/>
      <c r="K6538" s="25"/>
      <c r="L6538" s="25"/>
      <c r="M6538" s="25"/>
      <c r="N6538" s="25"/>
      <c r="O6538" s="25"/>
    </row>
    <row r="6539" spans="9:15" s="167" customFormat="1" ht="15" customHeight="1" x14ac:dyDescent="0.25">
      <c r="I6539" s="25"/>
      <c r="J6539" s="25"/>
      <c r="K6539" s="25"/>
      <c r="L6539" s="25"/>
      <c r="M6539" s="25"/>
      <c r="N6539" s="25"/>
      <c r="O6539" s="25"/>
    </row>
    <row r="6540" spans="9:15" s="167" customFormat="1" ht="15" customHeight="1" x14ac:dyDescent="0.25">
      <c r="I6540" s="25"/>
      <c r="J6540" s="25"/>
      <c r="K6540" s="25"/>
      <c r="L6540" s="25"/>
      <c r="M6540" s="25"/>
      <c r="N6540" s="25"/>
      <c r="O6540" s="25"/>
    </row>
    <row r="6541" spans="9:15" s="167" customFormat="1" ht="15" customHeight="1" x14ac:dyDescent="0.25">
      <c r="I6541" s="25"/>
      <c r="J6541" s="25"/>
      <c r="K6541" s="25"/>
      <c r="L6541" s="25"/>
      <c r="M6541" s="25"/>
      <c r="N6541" s="25"/>
      <c r="O6541" s="25"/>
    </row>
    <row r="6542" spans="9:15" s="167" customFormat="1" ht="15" customHeight="1" x14ac:dyDescent="0.25">
      <c r="I6542" s="25"/>
      <c r="J6542" s="25"/>
      <c r="K6542" s="25"/>
      <c r="L6542" s="25"/>
      <c r="M6542" s="25"/>
      <c r="N6542" s="25"/>
      <c r="O6542" s="25"/>
    </row>
    <row r="6543" spans="9:15" s="167" customFormat="1" ht="15" customHeight="1" x14ac:dyDescent="0.25">
      <c r="I6543" s="25"/>
      <c r="J6543" s="25"/>
      <c r="K6543" s="25"/>
      <c r="L6543" s="25"/>
      <c r="M6543" s="25"/>
      <c r="N6543" s="25"/>
      <c r="O6543" s="25"/>
    </row>
    <row r="6544" spans="9:15" s="167" customFormat="1" ht="15" customHeight="1" x14ac:dyDescent="0.25">
      <c r="I6544" s="25"/>
      <c r="J6544" s="25"/>
      <c r="K6544" s="25"/>
      <c r="L6544" s="25"/>
      <c r="M6544" s="25"/>
      <c r="N6544" s="25"/>
      <c r="O6544" s="25"/>
    </row>
    <row r="6545" spans="9:15" s="167" customFormat="1" ht="15" customHeight="1" x14ac:dyDescent="0.25">
      <c r="I6545" s="25"/>
      <c r="J6545" s="25"/>
      <c r="K6545" s="25"/>
      <c r="L6545" s="25"/>
      <c r="M6545" s="25"/>
      <c r="N6545" s="25"/>
      <c r="O6545" s="25"/>
    </row>
    <row r="6546" spans="9:15" s="167" customFormat="1" ht="15" customHeight="1" x14ac:dyDescent="0.25">
      <c r="I6546" s="25"/>
      <c r="J6546" s="25"/>
      <c r="K6546" s="25"/>
      <c r="L6546" s="25"/>
      <c r="M6546" s="25"/>
      <c r="N6546" s="25"/>
      <c r="O6546" s="25"/>
    </row>
    <row r="6547" spans="9:15" s="167" customFormat="1" ht="15" customHeight="1" x14ac:dyDescent="0.25">
      <c r="I6547" s="25"/>
      <c r="J6547" s="25"/>
      <c r="K6547" s="25"/>
      <c r="L6547" s="25"/>
      <c r="M6547" s="25"/>
      <c r="N6547" s="25"/>
      <c r="O6547" s="25"/>
    </row>
    <row r="6548" spans="9:15" s="167" customFormat="1" ht="15" customHeight="1" x14ac:dyDescent="0.25">
      <c r="I6548" s="25"/>
      <c r="J6548" s="25"/>
      <c r="K6548" s="25"/>
      <c r="L6548" s="25"/>
      <c r="M6548" s="25"/>
      <c r="N6548" s="25"/>
      <c r="O6548" s="25"/>
    </row>
    <row r="6549" spans="9:15" s="167" customFormat="1" ht="15" customHeight="1" x14ac:dyDescent="0.25">
      <c r="I6549" s="25"/>
      <c r="J6549" s="25"/>
      <c r="K6549" s="25"/>
      <c r="L6549" s="25"/>
      <c r="M6549" s="25"/>
      <c r="N6549" s="25"/>
      <c r="O6549" s="25"/>
    </row>
    <row r="6550" spans="9:15" s="167" customFormat="1" ht="15" customHeight="1" x14ac:dyDescent="0.25">
      <c r="I6550" s="25"/>
      <c r="J6550" s="25"/>
      <c r="K6550" s="25"/>
      <c r="L6550" s="25"/>
      <c r="M6550" s="25"/>
      <c r="N6550" s="25"/>
      <c r="O6550" s="25"/>
    </row>
    <row r="6551" spans="9:15" s="167" customFormat="1" ht="15" customHeight="1" x14ac:dyDescent="0.25">
      <c r="I6551" s="25"/>
      <c r="J6551" s="25"/>
      <c r="K6551" s="25"/>
      <c r="L6551" s="25"/>
      <c r="M6551" s="25"/>
      <c r="N6551" s="25"/>
      <c r="O6551" s="25"/>
    </row>
    <row r="6552" spans="9:15" s="167" customFormat="1" ht="15" customHeight="1" x14ac:dyDescent="0.25">
      <c r="I6552" s="25"/>
      <c r="J6552" s="25"/>
      <c r="K6552" s="25"/>
      <c r="L6552" s="25"/>
      <c r="M6552" s="25"/>
      <c r="N6552" s="25"/>
      <c r="O6552" s="25"/>
    </row>
    <row r="6553" spans="9:15" s="167" customFormat="1" ht="15" customHeight="1" x14ac:dyDescent="0.25">
      <c r="I6553" s="25"/>
      <c r="J6553" s="25"/>
      <c r="K6553" s="25"/>
      <c r="L6553" s="25"/>
      <c r="M6553" s="25"/>
      <c r="N6553" s="25"/>
      <c r="O6553" s="25"/>
    </row>
    <row r="6554" spans="9:15" s="167" customFormat="1" ht="15" customHeight="1" x14ac:dyDescent="0.25">
      <c r="I6554" s="25"/>
      <c r="J6554" s="25"/>
      <c r="K6554" s="25"/>
      <c r="L6554" s="25"/>
      <c r="M6554" s="25"/>
      <c r="N6554" s="25"/>
      <c r="O6554" s="25"/>
    </row>
    <row r="6555" spans="9:15" s="167" customFormat="1" ht="15" customHeight="1" x14ac:dyDescent="0.25">
      <c r="I6555" s="25"/>
      <c r="J6555" s="25"/>
      <c r="K6555" s="25"/>
      <c r="L6555" s="25"/>
      <c r="M6555" s="25"/>
      <c r="N6555" s="25"/>
      <c r="O6555" s="25"/>
    </row>
    <row r="6556" spans="9:15" s="167" customFormat="1" ht="15" customHeight="1" x14ac:dyDescent="0.25">
      <c r="I6556" s="25"/>
      <c r="J6556" s="25"/>
      <c r="K6556" s="25"/>
      <c r="L6556" s="25"/>
      <c r="M6556" s="25"/>
      <c r="N6556" s="25"/>
      <c r="O6556" s="25"/>
    </row>
    <row r="6557" spans="9:15" s="167" customFormat="1" ht="15" customHeight="1" x14ac:dyDescent="0.25">
      <c r="I6557" s="25"/>
      <c r="J6557" s="25"/>
      <c r="K6557" s="25"/>
      <c r="L6557" s="25"/>
      <c r="M6557" s="25"/>
      <c r="N6557" s="25"/>
      <c r="O6557" s="25"/>
    </row>
    <row r="6558" spans="9:15" s="167" customFormat="1" ht="15" customHeight="1" x14ac:dyDescent="0.25">
      <c r="I6558" s="25"/>
      <c r="J6558" s="25"/>
      <c r="K6558" s="25"/>
      <c r="L6558" s="25"/>
      <c r="M6558" s="25"/>
      <c r="N6558" s="25"/>
      <c r="O6558" s="25"/>
    </row>
    <row r="6559" spans="9:15" s="167" customFormat="1" ht="15" customHeight="1" x14ac:dyDescent="0.25">
      <c r="I6559" s="25"/>
      <c r="J6559" s="25"/>
      <c r="K6559" s="25"/>
      <c r="L6559" s="25"/>
      <c r="M6559" s="25"/>
      <c r="N6559" s="25"/>
      <c r="O6559" s="25"/>
    </row>
    <row r="6560" spans="9:15" s="167" customFormat="1" ht="15" customHeight="1" x14ac:dyDescent="0.25">
      <c r="I6560" s="25"/>
      <c r="J6560" s="25"/>
      <c r="K6560" s="25"/>
      <c r="L6560" s="25"/>
      <c r="M6560" s="25"/>
      <c r="N6560" s="25"/>
      <c r="O6560" s="25"/>
    </row>
    <row r="6561" spans="9:15" s="167" customFormat="1" ht="15" customHeight="1" x14ac:dyDescent="0.25">
      <c r="I6561" s="25"/>
      <c r="J6561" s="25"/>
      <c r="K6561" s="25"/>
      <c r="L6561" s="25"/>
      <c r="M6561" s="25"/>
      <c r="N6561" s="25"/>
      <c r="O6561" s="25"/>
    </row>
    <row r="6562" spans="9:15" s="167" customFormat="1" ht="15" customHeight="1" x14ac:dyDescent="0.25">
      <c r="I6562" s="25"/>
      <c r="J6562" s="25"/>
      <c r="K6562" s="25"/>
      <c r="L6562" s="25"/>
      <c r="M6562" s="25"/>
      <c r="N6562" s="25"/>
      <c r="O6562" s="25"/>
    </row>
    <row r="6563" spans="9:15" s="167" customFormat="1" ht="15" customHeight="1" x14ac:dyDescent="0.25">
      <c r="I6563" s="25"/>
      <c r="J6563" s="25"/>
      <c r="K6563" s="25"/>
      <c r="L6563" s="25"/>
      <c r="M6563" s="25"/>
      <c r="N6563" s="25"/>
      <c r="O6563" s="25"/>
    </row>
    <row r="6564" spans="9:15" s="167" customFormat="1" ht="15" customHeight="1" x14ac:dyDescent="0.25">
      <c r="I6564" s="25"/>
      <c r="J6564" s="25"/>
      <c r="K6564" s="25"/>
      <c r="L6564" s="25"/>
      <c r="M6564" s="25"/>
      <c r="N6564" s="25"/>
      <c r="O6564" s="25"/>
    </row>
    <row r="6565" spans="9:15" s="167" customFormat="1" ht="15" customHeight="1" x14ac:dyDescent="0.25">
      <c r="I6565" s="25"/>
      <c r="J6565" s="25"/>
      <c r="K6565" s="25"/>
      <c r="L6565" s="25"/>
      <c r="M6565" s="25"/>
      <c r="N6565" s="25"/>
      <c r="O6565" s="25"/>
    </row>
    <row r="6566" spans="9:15" s="167" customFormat="1" ht="15" customHeight="1" x14ac:dyDescent="0.25">
      <c r="I6566" s="25"/>
      <c r="J6566" s="25"/>
      <c r="K6566" s="25"/>
      <c r="L6566" s="25"/>
      <c r="M6566" s="25"/>
      <c r="N6566" s="25"/>
      <c r="O6566" s="25"/>
    </row>
    <row r="6567" spans="9:15" s="167" customFormat="1" ht="15" customHeight="1" x14ac:dyDescent="0.25">
      <c r="I6567" s="25"/>
      <c r="J6567" s="25"/>
      <c r="K6567" s="25"/>
      <c r="L6567" s="25"/>
      <c r="M6567" s="25"/>
      <c r="N6567" s="25"/>
      <c r="O6567" s="25"/>
    </row>
    <row r="6568" spans="9:15" s="167" customFormat="1" ht="15" customHeight="1" x14ac:dyDescent="0.25">
      <c r="I6568" s="25"/>
      <c r="J6568" s="25"/>
      <c r="K6568" s="25"/>
      <c r="L6568" s="25"/>
      <c r="M6568" s="25"/>
      <c r="N6568" s="25"/>
      <c r="O6568" s="25"/>
    </row>
    <row r="6569" spans="9:15" s="167" customFormat="1" ht="15" customHeight="1" x14ac:dyDescent="0.25">
      <c r="I6569" s="25"/>
      <c r="J6569" s="25"/>
      <c r="K6569" s="25"/>
      <c r="L6569" s="25"/>
      <c r="M6569" s="25"/>
      <c r="N6569" s="25"/>
      <c r="O6569" s="25"/>
    </row>
    <row r="6570" spans="9:15" s="167" customFormat="1" ht="15" customHeight="1" x14ac:dyDescent="0.25">
      <c r="I6570" s="25"/>
      <c r="J6570" s="25"/>
      <c r="K6570" s="25"/>
      <c r="L6570" s="25"/>
      <c r="M6570" s="25"/>
      <c r="N6570" s="25"/>
      <c r="O6570" s="25"/>
    </row>
    <row r="6571" spans="9:15" s="167" customFormat="1" ht="15" customHeight="1" x14ac:dyDescent="0.25">
      <c r="I6571" s="25"/>
      <c r="J6571" s="25"/>
      <c r="K6571" s="25"/>
      <c r="L6571" s="25"/>
      <c r="M6571" s="25"/>
      <c r="N6571" s="25"/>
      <c r="O6571" s="25"/>
    </row>
    <row r="6572" spans="9:15" s="167" customFormat="1" ht="15" customHeight="1" x14ac:dyDescent="0.25">
      <c r="I6572" s="25"/>
      <c r="J6572" s="25"/>
      <c r="K6572" s="25"/>
      <c r="L6572" s="25"/>
      <c r="M6572" s="25"/>
      <c r="N6572" s="25"/>
      <c r="O6572" s="25"/>
    </row>
    <row r="6573" spans="9:15" s="167" customFormat="1" ht="15" customHeight="1" x14ac:dyDescent="0.25">
      <c r="I6573" s="25"/>
      <c r="J6573" s="25"/>
      <c r="K6573" s="25"/>
      <c r="L6573" s="25"/>
      <c r="M6573" s="25"/>
      <c r="N6573" s="25"/>
      <c r="O6573" s="25"/>
    </row>
    <row r="6574" spans="9:15" s="167" customFormat="1" ht="15" customHeight="1" x14ac:dyDescent="0.25">
      <c r="I6574" s="25"/>
      <c r="J6574" s="25"/>
      <c r="K6574" s="25"/>
      <c r="L6574" s="25"/>
      <c r="M6574" s="25"/>
      <c r="N6574" s="25"/>
      <c r="O6574" s="25"/>
    </row>
    <row r="6575" spans="9:15" s="167" customFormat="1" ht="15" customHeight="1" x14ac:dyDescent="0.25">
      <c r="I6575" s="25"/>
      <c r="J6575" s="25"/>
      <c r="K6575" s="25"/>
      <c r="L6575" s="25"/>
      <c r="M6575" s="25"/>
      <c r="N6575" s="25"/>
      <c r="O6575" s="25"/>
    </row>
    <row r="6576" spans="9:15" s="167" customFormat="1" ht="15" customHeight="1" x14ac:dyDescent="0.25">
      <c r="I6576" s="25"/>
      <c r="J6576" s="25"/>
      <c r="K6576" s="25"/>
      <c r="L6576" s="25"/>
      <c r="M6576" s="25"/>
      <c r="N6576" s="25"/>
      <c r="O6576" s="25"/>
    </row>
    <row r="6577" spans="9:15" s="167" customFormat="1" ht="15" customHeight="1" x14ac:dyDescent="0.25">
      <c r="I6577" s="25"/>
      <c r="J6577" s="25"/>
      <c r="K6577" s="25"/>
      <c r="L6577" s="25"/>
      <c r="M6577" s="25"/>
      <c r="N6577" s="25"/>
      <c r="O6577" s="25"/>
    </row>
    <row r="6578" spans="9:15" s="167" customFormat="1" ht="15" customHeight="1" x14ac:dyDescent="0.25">
      <c r="I6578" s="25"/>
      <c r="J6578" s="25"/>
      <c r="K6578" s="25"/>
      <c r="L6578" s="25"/>
      <c r="M6578" s="25"/>
      <c r="N6578" s="25"/>
      <c r="O6578" s="25"/>
    </row>
    <row r="6579" spans="9:15" s="167" customFormat="1" ht="15" customHeight="1" x14ac:dyDescent="0.25">
      <c r="I6579" s="25"/>
      <c r="J6579" s="25"/>
      <c r="K6579" s="25"/>
      <c r="L6579" s="25"/>
      <c r="M6579" s="25"/>
      <c r="N6579" s="25"/>
      <c r="O6579" s="25"/>
    </row>
    <row r="6580" spans="9:15" s="167" customFormat="1" ht="15" customHeight="1" x14ac:dyDescent="0.25">
      <c r="I6580" s="25"/>
      <c r="J6580" s="25"/>
      <c r="K6580" s="25"/>
      <c r="L6580" s="25"/>
      <c r="M6580" s="25"/>
      <c r="N6580" s="25"/>
      <c r="O6580" s="25"/>
    </row>
    <row r="6581" spans="9:15" s="167" customFormat="1" ht="15" customHeight="1" x14ac:dyDescent="0.25">
      <c r="I6581" s="25"/>
      <c r="J6581" s="25"/>
      <c r="K6581" s="25"/>
      <c r="L6581" s="25"/>
      <c r="M6581" s="25"/>
      <c r="N6581" s="25"/>
      <c r="O6581" s="25"/>
    </row>
    <row r="6582" spans="9:15" s="167" customFormat="1" ht="15" customHeight="1" x14ac:dyDescent="0.25">
      <c r="I6582" s="25"/>
      <c r="J6582" s="25"/>
      <c r="K6582" s="25"/>
      <c r="L6582" s="25"/>
      <c r="M6582" s="25"/>
      <c r="N6582" s="25"/>
      <c r="O6582" s="25"/>
    </row>
    <row r="6583" spans="9:15" s="167" customFormat="1" ht="15" customHeight="1" x14ac:dyDescent="0.25">
      <c r="I6583" s="25"/>
      <c r="J6583" s="25"/>
      <c r="K6583" s="25"/>
      <c r="L6583" s="25"/>
      <c r="M6583" s="25"/>
      <c r="N6583" s="25"/>
      <c r="O6583" s="25"/>
    </row>
    <row r="6584" spans="9:15" s="167" customFormat="1" ht="15" customHeight="1" x14ac:dyDescent="0.25">
      <c r="I6584" s="25"/>
      <c r="J6584" s="25"/>
      <c r="K6584" s="25"/>
      <c r="L6584" s="25"/>
      <c r="M6584" s="25"/>
      <c r="N6584" s="25"/>
      <c r="O6584" s="25"/>
    </row>
    <row r="6585" spans="9:15" s="167" customFormat="1" ht="15" customHeight="1" x14ac:dyDescent="0.25">
      <c r="I6585" s="25"/>
      <c r="J6585" s="25"/>
      <c r="K6585" s="25"/>
      <c r="L6585" s="25"/>
      <c r="M6585" s="25"/>
      <c r="N6585" s="25"/>
      <c r="O6585" s="25"/>
    </row>
    <row r="6586" spans="9:15" s="167" customFormat="1" ht="15" customHeight="1" x14ac:dyDescent="0.25">
      <c r="I6586" s="25"/>
      <c r="J6586" s="25"/>
      <c r="K6586" s="25"/>
      <c r="L6586" s="25"/>
      <c r="M6586" s="25"/>
      <c r="N6586" s="25"/>
      <c r="O6586" s="25"/>
    </row>
    <row r="6587" spans="9:15" s="167" customFormat="1" ht="15" customHeight="1" x14ac:dyDescent="0.25">
      <c r="I6587" s="25"/>
      <c r="J6587" s="25"/>
      <c r="K6587" s="25"/>
      <c r="L6587" s="25"/>
      <c r="M6587" s="25"/>
      <c r="N6587" s="25"/>
      <c r="O6587" s="25"/>
    </row>
    <row r="6588" spans="9:15" s="167" customFormat="1" ht="15" customHeight="1" x14ac:dyDescent="0.25">
      <c r="I6588" s="25"/>
      <c r="J6588" s="25"/>
      <c r="K6588" s="25"/>
      <c r="L6588" s="25"/>
      <c r="M6588" s="25"/>
      <c r="N6588" s="25"/>
      <c r="O6588" s="25"/>
    </row>
    <row r="6589" spans="9:15" s="167" customFormat="1" ht="15" customHeight="1" x14ac:dyDescent="0.25">
      <c r="I6589" s="25"/>
      <c r="J6589" s="25"/>
      <c r="K6589" s="25"/>
      <c r="L6589" s="25"/>
      <c r="M6589" s="25"/>
      <c r="N6589" s="25"/>
      <c r="O6589" s="25"/>
    </row>
    <row r="6590" spans="9:15" s="167" customFormat="1" ht="15" customHeight="1" x14ac:dyDescent="0.25">
      <c r="I6590" s="25"/>
      <c r="J6590" s="25"/>
      <c r="K6590" s="25"/>
      <c r="L6590" s="25"/>
      <c r="M6590" s="25"/>
      <c r="N6590" s="25"/>
      <c r="O6590" s="25"/>
    </row>
    <row r="6591" spans="9:15" s="167" customFormat="1" ht="15" customHeight="1" x14ac:dyDescent="0.25">
      <c r="I6591" s="25"/>
      <c r="J6591" s="25"/>
      <c r="K6591" s="25"/>
      <c r="L6591" s="25"/>
      <c r="M6591" s="25"/>
      <c r="N6591" s="25"/>
      <c r="O6591" s="25"/>
    </row>
    <row r="6592" spans="9:15" s="167" customFormat="1" ht="15" customHeight="1" x14ac:dyDescent="0.25">
      <c r="I6592" s="25"/>
      <c r="J6592" s="25"/>
      <c r="K6592" s="25"/>
      <c r="L6592" s="25"/>
      <c r="M6592" s="25"/>
      <c r="N6592" s="25"/>
      <c r="O6592" s="25"/>
    </row>
    <row r="6593" spans="9:15" s="167" customFormat="1" ht="15" customHeight="1" x14ac:dyDescent="0.25">
      <c r="I6593" s="25"/>
      <c r="J6593" s="25"/>
      <c r="K6593" s="25"/>
      <c r="L6593" s="25"/>
      <c r="M6593" s="25"/>
      <c r="N6593" s="25"/>
      <c r="O6593" s="25"/>
    </row>
    <row r="6594" spans="9:15" s="167" customFormat="1" ht="15" customHeight="1" x14ac:dyDescent="0.25">
      <c r="I6594" s="25"/>
      <c r="J6594" s="25"/>
      <c r="K6594" s="25"/>
      <c r="L6594" s="25"/>
      <c r="M6594" s="25"/>
      <c r="N6594" s="25"/>
      <c r="O6594" s="25"/>
    </row>
    <row r="6595" spans="9:15" s="167" customFormat="1" ht="15" customHeight="1" x14ac:dyDescent="0.25">
      <c r="I6595" s="25"/>
      <c r="J6595" s="25"/>
      <c r="K6595" s="25"/>
      <c r="L6595" s="25"/>
      <c r="M6595" s="25"/>
      <c r="N6595" s="25"/>
      <c r="O6595" s="25"/>
    </row>
    <row r="6596" spans="9:15" s="167" customFormat="1" ht="15" customHeight="1" x14ac:dyDescent="0.25">
      <c r="I6596" s="25"/>
      <c r="J6596" s="25"/>
      <c r="K6596" s="25"/>
      <c r="L6596" s="25"/>
      <c r="M6596" s="25"/>
      <c r="N6596" s="25"/>
      <c r="O6596" s="25"/>
    </row>
    <row r="6597" spans="9:15" s="167" customFormat="1" ht="15" customHeight="1" x14ac:dyDescent="0.25">
      <c r="I6597" s="25"/>
      <c r="J6597" s="25"/>
      <c r="K6597" s="25"/>
      <c r="L6597" s="25"/>
      <c r="M6597" s="25"/>
      <c r="N6597" s="25"/>
      <c r="O6597" s="25"/>
    </row>
    <row r="6598" spans="9:15" s="167" customFormat="1" ht="15" customHeight="1" x14ac:dyDescent="0.25">
      <c r="I6598" s="25"/>
      <c r="J6598" s="25"/>
      <c r="K6598" s="25"/>
      <c r="L6598" s="25"/>
      <c r="M6598" s="25"/>
      <c r="N6598" s="25"/>
      <c r="O6598" s="25"/>
    </row>
    <row r="6599" spans="9:15" s="167" customFormat="1" ht="15" customHeight="1" x14ac:dyDescent="0.25">
      <c r="I6599" s="25"/>
      <c r="J6599" s="25"/>
      <c r="K6599" s="25"/>
      <c r="L6599" s="25"/>
      <c r="M6599" s="25"/>
      <c r="N6599" s="25"/>
      <c r="O6599" s="25"/>
    </row>
    <row r="6600" spans="9:15" s="167" customFormat="1" ht="15" customHeight="1" x14ac:dyDescent="0.25">
      <c r="I6600" s="25"/>
      <c r="J6600" s="25"/>
      <c r="K6600" s="25"/>
      <c r="L6600" s="25"/>
      <c r="M6600" s="25"/>
      <c r="N6600" s="25"/>
      <c r="O6600" s="25"/>
    </row>
    <row r="6601" spans="9:15" s="167" customFormat="1" ht="15" customHeight="1" x14ac:dyDescent="0.25">
      <c r="I6601" s="25"/>
      <c r="J6601" s="25"/>
      <c r="K6601" s="25"/>
      <c r="L6601" s="25"/>
      <c r="M6601" s="25"/>
      <c r="N6601" s="25"/>
      <c r="O6601" s="25"/>
    </row>
    <row r="6602" spans="9:15" s="167" customFormat="1" ht="15" customHeight="1" x14ac:dyDescent="0.25">
      <c r="I6602" s="25"/>
      <c r="J6602" s="25"/>
      <c r="K6602" s="25"/>
      <c r="L6602" s="25"/>
      <c r="M6602" s="25"/>
      <c r="N6602" s="25"/>
      <c r="O6602" s="25"/>
    </row>
    <row r="6603" spans="9:15" s="167" customFormat="1" ht="15" customHeight="1" x14ac:dyDescent="0.25">
      <c r="I6603" s="25"/>
      <c r="J6603" s="25"/>
      <c r="K6603" s="25"/>
      <c r="L6603" s="25"/>
      <c r="M6603" s="25"/>
      <c r="N6603" s="25"/>
      <c r="O6603" s="25"/>
    </row>
    <row r="6604" spans="9:15" s="167" customFormat="1" ht="15" customHeight="1" x14ac:dyDescent="0.25">
      <c r="I6604" s="25"/>
      <c r="J6604" s="25"/>
      <c r="K6604" s="25"/>
      <c r="L6604" s="25"/>
      <c r="M6604" s="25"/>
      <c r="N6604" s="25"/>
      <c r="O6604" s="25"/>
    </row>
    <row r="6605" spans="9:15" s="167" customFormat="1" ht="15" customHeight="1" x14ac:dyDescent="0.25">
      <c r="I6605" s="25"/>
      <c r="J6605" s="25"/>
      <c r="K6605" s="25"/>
      <c r="L6605" s="25"/>
      <c r="M6605" s="25"/>
      <c r="N6605" s="25"/>
      <c r="O6605" s="25"/>
    </row>
    <row r="6606" spans="9:15" s="167" customFormat="1" ht="15" customHeight="1" x14ac:dyDescent="0.25">
      <c r="I6606" s="25"/>
      <c r="J6606" s="25"/>
      <c r="K6606" s="25"/>
      <c r="L6606" s="25"/>
      <c r="M6606" s="25"/>
      <c r="N6606" s="25"/>
      <c r="O6606" s="25"/>
    </row>
    <row r="6607" spans="9:15" s="167" customFormat="1" ht="15" customHeight="1" x14ac:dyDescent="0.25">
      <c r="I6607" s="25"/>
      <c r="J6607" s="25"/>
      <c r="K6607" s="25"/>
      <c r="L6607" s="25"/>
      <c r="M6607" s="25"/>
      <c r="N6607" s="25"/>
      <c r="O6607" s="25"/>
    </row>
    <row r="6608" spans="9:15" s="167" customFormat="1" ht="15" customHeight="1" x14ac:dyDescent="0.25">
      <c r="I6608" s="25"/>
      <c r="J6608" s="25"/>
      <c r="K6608" s="25"/>
      <c r="L6608" s="25"/>
      <c r="M6608" s="25"/>
      <c r="N6608" s="25"/>
      <c r="O6608" s="25"/>
    </row>
    <row r="6609" spans="9:15" s="167" customFormat="1" ht="15" customHeight="1" x14ac:dyDescent="0.25">
      <c r="I6609" s="25"/>
      <c r="J6609" s="25"/>
      <c r="K6609" s="25"/>
      <c r="L6609" s="25"/>
      <c r="M6609" s="25"/>
      <c r="N6609" s="25"/>
      <c r="O6609" s="25"/>
    </row>
    <row r="6610" spans="9:15" s="167" customFormat="1" ht="15" customHeight="1" x14ac:dyDescent="0.25">
      <c r="I6610" s="25"/>
      <c r="J6610" s="25"/>
      <c r="K6610" s="25"/>
      <c r="L6610" s="25"/>
      <c r="M6610" s="25"/>
      <c r="N6610" s="25"/>
      <c r="O6610" s="25"/>
    </row>
    <row r="6611" spans="9:15" s="167" customFormat="1" ht="15" customHeight="1" x14ac:dyDescent="0.25">
      <c r="I6611" s="25"/>
      <c r="J6611" s="25"/>
      <c r="K6611" s="25"/>
      <c r="L6611" s="25"/>
      <c r="M6611" s="25"/>
      <c r="N6611" s="25"/>
      <c r="O6611" s="25"/>
    </row>
    <row r="6612" spans="9:15" s="167" customFormat="1" ht="15" customHeight="1" x14ac:dyDescent="0.25">
      <c r="I6612" s="25"/>
      <c r="J6612" s="25"/>
      <c r="K6612" s="25"/>
      <c r="L6612" s="25"/>
      <c r="M6612" s="25"/>
      <c r="N6612" s="25"/>
      <c r="O6612" s="25"/>
    </row>
    <row r="6613" spans="9:15" s="167" customFormat="1" ht="15" customHeight="1" x14ac:dyDescent="0.25">
      <c r="I6613" s="25"/>
      <c r="J6613" s="25"/>
      <c r="K6613" s="25"/>
      <c r="L6613" s="25"/>
      <c r="M6613" s="25"/>
      <c r="N6613" s="25"/>
      <c r="O6613" s="25"/>
    </row>
    <row r="6614" spans="9:15" s="167" customFormat="1" ht="15" customHeight="1" x14ac:dyDescent="0.25">
      <c r="I6614" s="25"/>
      <c r="J6614" s="25"/>
      <c r="K6614" s="25"/>
      <c r="L6614" s="25"/>
      <c r="M6614" s="25"/>
      <c r="N6614" s="25"/>
      <c r="O6614" s="25"/>
    </row>
    <row r="6615" spans="9:15" s="167" customFormat="1" ht="15" customHeight="1" x14ac:dyDescent="0.25">
      <c r="I6615" s="25"/>
      <c r="J6615" s="25"/>
      <c r="K6615" s="25"/>
      <c r="L6615" s="25"/>
      <c r="M6615" s="25"/>
      <c r="N6615" s="25"/>
      <c r="O6615" s="25"/>
    </row>
    <row r="6616" spans="9:15" s="167" customFormat="1" ht="15" customHeight="1" x14ac:dyDescent="0.25">
      <c r="I6616" s="25"/>
      <c r="J6616" s="25"/>
      <c r="K6616" s="25"/>
      <c r="L6616" s="25"/>
      <c r="M6616" s="25"/>
      <c r="N6616" s="25"/>
      <c r="O6616" s="25"/>
    </row>
    <row r="6617" spans="9:15" s="167" customFormat="1" ht="15" customHeight="1" x14ac:dyDescent="0.25">
      <c r="I6617" s="25"/>
      <c r="J6617" s="25"/>
      <c r="K6617" s="25"/>
      <c r="L6617" s="25"/>
      <c r="M6617" s="25"/>
      <c r="N6617" s="25"/>
      <c r="O6617" s="25"/>
    </row>
    <row r="6618" spans="9:15" s="167" customFormat="1" ht="15" customHeight="1" x14ac:dyDescent="0.25">
      <c r="I6618" s="25"/>
      <c r="J6618" s="25"/>
      <c r="K6618" s="25"/>
      <c r="L6618" s="25"/>
      <c r="M6618" s="25"/>
      <c r="N6618" s="25"/>
      <c r="O6618" s="25"/>
    </row>
    <row r="6619" spans="9:15" s="167" customFormat="1" ht="15" customHeight="1" x14ac:dyDescent="0.25">
      <c r="I6619" s="25"/>
      <c r="J6619" s="25"/>
      <c r="K6619" s="25"/>
      <c r="L6619" s="25"/>
      <c r="M6619" s="25"/>
      <c r="N6619" s="25"/>
      <c r="O6619" s="25"/>
    </row>
    <row r="6620" spans="9:15" s="167" customFormat="1" ht="15" customHeight="1" x14ac:dyDescent="0.25">
      <c r="I6620" s="25"/>
      <c r="J6620" s="25"/>
      <c r="K6620" s="25"/>
      <c r="L6620" s="25"/>
      <c r="M6620" s="25"/>
      <c r="N6620" s="25"/>
      <c r="O6620" s="25"/>
    </row>
    <row r="6621" spans="9:15" s="167" customFormat="1" ht="15" customHeight="1" x14ac:dyDescent="0.25">
      <c r="I6621" s="25"/>
      <c r="J6621" s="25"/>
      <c r="K6621" s="25"/>
      <c r="L6621" s="25"/>
      <c r="M6621" s="25"/>
      <c r="N6621" s="25"/>
      <c r="O6621" s="25"/>
    </row>
    <row r="6622" spans="9:15" s="167" customFormat="1" ht="15" customHeight="1" x14ac:dyDescent="0.25">
      <c r="I6622" s="25"/>
      <c r="J6622" s="25"/>
      <c r="K6622" s="25"/>
      <c r="L6622" s="25"/>
      <c r="M6622" s="25"/>
      <c r="N6622" s="25"/>
      <c r="O6622" s="25"/>
    </row>
    <row r="6623" spans="9:15" s="167" customFormat="1" ht="15" customHeight="1" x14ac:dyDescent="0.25">
      <c r="I6623" s="25"/>
      <c r="J6623" s="25"/>
      <c r="K6623" s="25"/>
      <c r="L6623" s="25"/>
      <c r="M6623" s="25"/>
      <c r="N6623" s="25"/>
      <c r="O6623" s="25"/>
    </row>
    <row r="6624" spans="9:15" s="167" customFormat="1" ht="15" customHeight="1" x14ac:dyDescent="0.25">
      <c r="I6624" s="25"/>
      <c r="J6624" s="25"/>
      <c r="K6624" s="25"/>
      <c r="L6624" s="25"/>
      <c r="M6624" s="25"/>
      <c r="N6624" s="25"/>
      <c r="O6624" s="25"/>
    </row>
    <row r="6625" spans="9:15" s="167" customFormat="1" ht="15" customHeight="1" x14ac:dyDescent="0.25">
      <c r="I6625" s="25"/>
      <c r="J6625" s="25"/>
      <c r="K6625" s="25"/>
      <c r="L6625" s="25"/>
      <c r="M6625" s="25"/>
      <c r="N6625" s="25"/>
      <c r="O6625" s="25"/>
    </row>
    <row r="6626" spans="9:15" s="167" customFormat="1" ht="15" customHeight="1" x14ac:dyDescent="0.25">
      <c r="I6626" s="25"/>
      <c r="J6626" s="25"/>
      <c r="K6626" s="25"/>
      <c r="L6626" s="25"/>
      <c r="M6626" s="25"/>
      <c r="N6626" s="25"/>
      <c r="O6626" s="25"/>
    </row>
    <row r="6627" spans="9:15" s="167" customFormat="1" ht="15" customHeight="1" x14ac:dyDescent="0.25">
      <c r="I6627" s="25"/>
      <c r="J6627" s="25"/>
      <c r="K6627" s="25"/>
      <c r="L6627" s="25"/>
      <c r="M6627" s="25"/>
      <c r="N6627" s="25"/>
      <c r="O6627" s="25"/>
    </row>
    <row r="6628" spans="9:15" s="167" customFormat="1" ht="15" customHeight="1" x14ac:dyDescent="0.25">
      <c r="I6628" s="25"/>
      <c r="J6628" s="25"/>
      <c r="K6628" s="25"/>
      <c r="L6628" s="25"/>
      <c r="M6628" s="25"/>
      <c r="N6628" s="25"/>
      <c r="O6628" s="25"/>
    </row>
    <row r="6629" spans="9:15" s="167" customFormat="1" ht="15" customHeight="1" x14ac:dyDescent="0.25">
      <c r="I6629" s="25"/>
      <c r="J6629" s="25"/>
      <c r="K6629" s="25"/>
      <c r="L6629" s="25"/>
      <c r="M6629" s="25"/>
      <c r="N6629" s="25"/>
      <c r="O6629" s="25"/>
    </row>
    <row r="6630" spans="9:15" s="167" customFormat="1" ht="15" customHeight="1" x14ac:dyDescent="0.25">
      <c r="I6630" s="25"/>
      <c r="J6630" s="25"/>
      <c r="K6630" s="25"/>
      <c r="L6630" s="25"/>
      <c r="M6630" s="25"/>
      <c r="N6630" s="25"/>
      <c r="O6630" s="25"/>
    </row>
    <row r="6631" spans="9:15" s="167" customFormat="1" ht="15" customHeight="1" x14ac:dyDescent="0.25">
      <c r="I6631" s="25"/>
      <c r="J6631" s="25"/>
      <c r="K6631" s="25"/>
      <c r="L6631" s="25"/>
      <c r="M6631" s="25"/>
      <c r="N6631" s="25"/>
      <c r="O6631" s="25"/>
    </row>
    <row r="6632" spans="9:15" s="167" customFormat="1" ht="15" customHeight="1" x14ac:dyDescent="0.25">
      <c r="I6632" s="25"/>
      <c r="J6632" s="25"/>
      <c r="K6632" s="25"/>
      <c r="L6632" s="25"/>
      <c r="M6632" s="25"/>
      <c r="N6632" s="25"/>
      <c r="O6632" s="25"/>
    </row>
    <row r="6633" spans="9:15" s="167" customFormat="1" ht="15" customHeight="1" x14ac:dyDescent="0.25">
      <c r="I6633" s="25"/>
      <c r="J6633" s="25"/>
      <c r="K6633" s="25"/>
      <c r="L6633" s="25"/>
      <c r="M6633" s="25"/>
      <c r="N6633" s="25"/>
      <c r="O6633" s="25"/>
    </row>
    <row r="6634" spans="9:15" s="167" customFormat="1" ht="15" customHeight="1" x14ac:dyDescent="0.25">
      <c r="I6634" s="25"/>
      <c r="J6634" s="25"/>
      <c r="K6634" s="25"/>
      <c r="L6634" s="25"/>
      <c r="M6634" s="25"/>
      <c r="N6634" s="25"/>
      <c r="O6634" s="25"/>
    </row>
    <row r="6635" spans="9:15" s="167" customFormat="1" ht="15" customHeight="1" x14ac:dyDescent="0.25">
      <c r="I6635" s="25"/>
      <c r="J6635" s="25"/>
      <c r="K6635" s="25"/>
      <c r="L6635" s="25"/>
      <c r="M6635" s="25"/>
      <c r="N6635" s="25"/>
      <c r="O6635" s="25"/>
    </row>
    <row r="6636" spans="9:15" s="167" customFormat="1" ht="15" customHeight="1" x14ac:dyDescent="0.25">
      <c r="I6636" s="25"/>
      <c r="J6636" s="25"/>
      <c r="K6636" s="25"/>
      <c r="L6636" s="25"/>
      <c r="M6636" s="25"/>
      <c r="N6636" s="25"/>
      <c r="O6636" s="25"/>
    </row>
    <row r="6637" spans="9:15" s="167" customFormat="1" ht="15" customHeight="1" x14ac:dyDescent="0.25">
      <c r="I6637" s="25"/>
      <c r="J6637" s="25"/>
      <c r="K6637" s="25"/>
      <c r="L6637" s="25"/>
      <c r="M6637" s="25"/>
      <c r="N6637" s="25"/>
      <c r="O6637" s="25"/>
    </row>
    <row r="6638" spans="9:15" s="167" customFormat="1" ht="15" customHeight="1" x14ac:dyDescent="0.25">
      <c r="I6638" s="25"/>
      <c r="J6638" s="25"/>
      <c r="K6638" s="25"/>
      <c r="L6638" s="25"/>
      <c r="M6638" s="25"/>
      <c r="N6638" s="25"/>
      <c r="O6638" s="25"/>
    </row>
    <row r="6639" spans="9:15" s="167" customFormat="1" ht="15" customHeight="1" x14ac:dyDescent="0.25">
      <c r="I6639" s="25"/>
      <c r="J6639" s="25"/>
      <c r="K6639" s="25"/>
      <c r="L6639" s="25"/>
      <c r="M6639" s="25"/>
      <c r="N6639" s="25"/>
      <c r="O6639" s="25"/>
    </row>
    <row r="6640" spans="9:15" s="167" customFormat="1" ht="15" customHeight="1" x14ac:dyDescent="0.25">
      <c r="I6640" s="25"/>
      <c r="J6640" s="25"/>
      <c r="K6640" s="25"/>
      <c r="L6640" s="25"/>
      <c r="M6640" s="25"/>
      <c r="N6640" s="25"/>
      <c r="O6640" s="25"/>
    </row>
    <row r="6641" spans="9:15" s="167" customFormat="1" ht="15" customHeight="1" x14ac:dyDescent="0.25">
      <c r="I6641" s="25"/>
      <c r="J6641" s="25"/>
      <c r="K6641" s="25"/>
      <c r="L6641" s="25"/>
      <c r="M6641" s="25"/>
      <c r="N6641" s="25"/>
      <c r="O6641" s="25"/>
    </row>
    <row r="6642" spans="9:15" s="167" customFormat="1" ht="15" customHeight="1" x14ac:dyDescent="0.25">
      <c r="I6642" s="25"/>
      <c r="J6642" s="25"/>
      <c r="K6642" s="25"/>
      <c r="L6642" s="25"/>
      <c r="M6642" s="25"/>
      <c r="N6642" s="25"/>
      <c r="O6642" s="25"/>
    </row>
    <row r="6643" spans="9:15" s="167" customFormat="1" ht="15" customHeight="1" x14ac:dyDescent="0.25">
      <c r="I6643" s="25"/>
      <c r="J6643" s="25"/>
      <c r="K6643" s="25"/>
      <c r="L6643" s="25"/>
      <c r="M6643" s="25"/>
      <c r="N6643" s="25"/>
      <c r="O6643" s="25"/>
    </row>
    <row r="6644" spans="9:15" s="167" customFormat="1" ht="15" customHeight="1" x14ac:dyDescent="0.25">
      <c r="I6644" s="25"/>
      <c r="J6644" s="25"/>
      <c r="K6644" s="25"/>
      <c r="L6644" s="25"/>
      <c r="M6644" s="25"/>
      <c r="N6644" s="25"/>
      <c r="O6644" s="25"/>
    </row>
    <row r="6645" spans="9:15" s="167" customFormat="1" ht="15" customHeight="1" x14ac:dyDescent="0.25">
      <c r="I6645" s="25"/>
      <c r="J6645" s="25"/>
      <c r="K6645" s="25"/>
      <c r="L6645" s="25"/>
      <c r="M6645" s="25"/>
      <c r="N6645" s="25"/>
      <c r="O6645" s="25"/>
    </row>
    <row r="6646" spans="9:15" s="167" customFormat="1" ht="15" customHeight="1" x14ac:dyDescent="0.25">
      <c r="I6646" s="25"/>
      <c r="J6646" s="25"/>
      <c r="K6646" s="25"/>
      <c r="L6646" s="25"/>
      <c r="M6646" s="25"/>
      <c r="N6646" s="25"/>
      <c r="O6646" s="25"/>
    </row>
    <row r="6647" spans="9:15" s="167" customFormat="1" ht="15" customHeight="1" x14ac:dyDescent="0.25">
      <c r="I6647" s="25"/>
      <c r="J6647" s="25"/>
      <c r="K6647" s="25"/>
      <c r="L6647" s="25"/>
      <c r="M6647" s="25"/>
      <c r="N6647" s="25"/>
      <c r="O6647" s="25"/>
    </row>
    <row r="6648" spans="9:15" s="167" customFormat="1" ht="15" customHeight="1" x14ac:dyDescent="0.25">
      <c r="I6648" s="25"/>
      <c r="J6648" s="25"/>
      <c r="K6648" s="25"/>
      <c r="L6648" s="25"/>
      <c r="M6648" s="25"/>
      <c r="N6648" s="25"/>
      <c r="O6648" s="25"/>
    </row>
    <row r="6649" spans="9:15" s="167" customFormat="1" ht="15" customHeight="1" x14ac:dyDescent="0.25">
      <c r="I6649" s="25"/>
      <c r="J6649" s="25"/>
      <c r="K6649" s="25"/>
      <c r="L6649" s="25"/>
      <c r="M6649" s="25"/>
      <c r="N6649" s="25"/>
      <c r="O6649" s="25"/>
    </row>
    <row r="6650" spans="9:15" s="167" customFormat="1" ht="15" customHeight="1" x14ac:dyDescent="0.25">
      <c r="I6650" s="25"/>
      <c r="J6650" s="25"/>
      <c r="K6650" s="25"/>
      <c r="L6650" s="25"/>
      <c r="M6650" s="25"/>
      <c r="N6650" s="25"/>
      <c r="O6650" s="25"/>
    </row>
    <row r="6651" spans="9:15" s="167" customFormat="1" ht="15" customHeight="1" x14ac:dyDescent="0.25">
      <c r="I6651" s="25"/>
      <c r="J6651" s="25"/>
      <c r="K6651" s="25"/>
      <c r="L6651" s="25"/>
      <c r="M6651" s="25"/>
      <c r="N6651" s="25"/>
      <c r="O6651" s="25"/>
    </row>
    <row r="6652" spans="9:15" s="167" customFormat="1" ht="15" customHeight="1" x14ac:dyDescent="0.25">
      <c r="I6652" s="25"/>
      <c r="J6652" s="25"/>
      <c r="K6652" s="25"/>
      <c r="L6652" s="25"/>
      <c r="M6652" s="25"/>
      <c r="N6652" s="25"/>
      <c r="O6652" s="25"/>
    </row>
    <row r="6653" spans="9:15" s="167" customFormat="1" ht="15" customHeight="1" x14ac:dyDescent="0.25">
      <c r="I6653" s="25"/>
      <c r="J6653" s="25"/>
      <c r="K6653" s="25"/>
      <c r="L6653" s="25"/>
      <c r="M6653" s="25"/>
      <c r="N6653" s="25"/>
      <c r="O6653" s="25"/>
    </row>
    <row r="6654" spans="9:15" s="167" customFormat="1" ht="15" customHeight="1" x14ac:dyDescent="0.25">
      <c r="I6654" s="25"/>
      <c r="J6654" s="25"/>
      <c r="K6654" s="25"/>
      <c r="L6654" s="25"/>
      <c r="M6654" s="25"/>
      <c r="N6654" s="25"/>
      <c r="O6654" s="25"/>
    </row>
    <row r="6655" spans="9:15" s="167" customFormat="1" ht="15" customHeight="1" x14ac:dyDescent="0.25">
      <c r="I6655" s="25"/>
      <c r="J6655" s="25"/>
      <c r="K6655" s="25"/>
      <c r="L6655" s="25"/>
      <c r="M6655" s="25"/>
      <c r="N6655" s="25"/>
      <c r="O6655" s="25"/>
    </row>
    <row r="6656" spans="9:15" s="167" customFormat="1" ht="15" customHeight="1" x14ac:dyDescent="0.25">
      <c r="I6656" s="25"/>
      <c r="J6656" s="25"/>
      <c r="K6656" s="25"/>
      <c r="L6656" s="25"/>
      <c r="M6656" s="25"/>
      <c r="N6656" s="25"/>
      <c r="O6656" s="25"/>
    </row>
    <row r="6657" spans="9:15" s="167" customFormat="1" ht="15" customHeight="1" x14ac:dyDescent="0.25">
      <c r="I6657" s="25"/>
      <c r="J6657" s="25"/>
      <c r="K6657" s="25"/>
      <c r="L6657" s="25"/>
      <c r="M6657" s="25"/>
      <c r="N6657" s="25"/>
      <c r="O6657" s="25"/>
    </row>
    <row r="6658" spans="9:15" s="167" customFormat="1" ht="15" customHeight="1" x14ac:dyDescent="0.25">
      <c r="I6658" s="25"/>
      <c r="J6658" s="25"/>
      <c r="K6658" s="25"/>
      <c r="L6658" s="25"/>
      <c r="M6658" s="25"/>
      <c r="N6658" s="25"/>
      <c r="O6658" s="25"/>
    </row>
    <row r="6659" spans="9:15" s="167" customFormat="1" ht="15" customHeight="1" x14ac:dyDescent="0.25">
      <c r="I6659" s="25"/>
      <c r="J6659" s="25"/>
      <c r="K6659" s="25"/>
      <c r="L6659" s="25"/>
      <c r="M6659" s="25"/>
      <c r="N6659" s="25"/>
      <c r="O6659" s="25"/>
    </row>
    <row r="6660" spans="9:15" s="167" customFormat="1" ht="15" customHeight="1" x14ac:dyDescent="0.25">
      <c r="I6660" s="25"/>
      <c r="J6660" s="25"/>
      <c r="K6660" s="25"/>
      <c r="L6660" s="25"/>
      <c r="M6660" s="25"/>
      <c r="N6660" s="25"/>
      <c r="O6660" s="25"/>
    </row>
    <row r="6661" spans="9:15" s="167" customFormat="1" ht="15" customHeight="1" x14ac:dyDescent="0.25">
      <c r="I6661" s="25"/>
      <c r="J6661" s="25"/>
      <c r="K6661" s="25"/>
      <c r="L6661" s="25"/>
      <c r="M6661" s="25"/>
      <c r="N6661" s="25"/>
      <c r="O6661" s="25"/>
    </row>
    <row r="6662" spans="9:15" s="167" customFormat="1" ht="15" customHeight="1" x14ac:dyDescent="0.25">
      <c r="I6662" s="25"/>
      <c r="J6662" s="25"/>
      <c r="K6662" s="25"/>
      <c r="L6662" s="25"/>
      <c r="M6662" s="25"/>
      <c r="N6662" s="25"/>
      <c r="O6662" s="25"/>
    </row>
    <row r="6663" spans="9:15" s="167" customFormat="1" ht="15" customHeight="1" x14ac:dyDescent="0.25">
      <c r="I6663" s="25"/>
      <c r="J6663" s="25"/>
      <c r="K6663" s="25"/>
      <c r="L6663" s="25"/>
      <c r="M6663" s="25"/>
      <c r="N6663" s="25"/>
      <c r="O6663" s="25"/>
    </row>
    <row r="6664" spans="9:15" s="167" customFormat="1" ht="15" customHeight="1" x14ac:dyDescent="0.25">
      <c r="I6664" s="25"/>
      <c r="J6664" s="25"/>
      <c r="K6664" s="25"/>
      <c r="L6664" s="25"/>
      <c r="M6664" s="25"/>
      <c r="N6664" s="25"/>
      <c r="O6664" s="25"/>
    </row>
    <row r="6665" spans="9:15" s="167" customFormat="1" ht="15" customHeight="1" x14ac:dyDescent="0.25">
      <c r="I6665" s="25"/>
      <c r="J6665" s="25"/>
      <c r="K6665" s="25"/>
      <c r="L6665" s="25"/>
      <c r="M6665" s="25"/>
      <c r="N6665" s="25"/>
      <c r="O6665" s="25"/>
    </row>
    <row r="6666" spans="9:15" s="167" customFormat="1" ht="15" customHeight="1" x14ac:dyDescent="0.25">
      <c r="I6666" s="25"/>
      <c r="J6666" s="25"/>
      <c r="K6666" s="25"/>
      <c r="L6666" s="25"/>
      <c r="M6666" s="25"/>
      <c r="N6666" s="25"/>
      <c r="O6666" s="25"/>
    </row>
    <row r="6667" spans="9:15" s="167" customFormat="1" ht="15" customHeight="1" x14ac:dyDescent="0.25">
      <c r="I6667" s="25"/>
      <c r="J6667" s="25"/>
      <c r="K6667" s="25"/>
      <c r="L6667" s="25"/>
      <c r="M6667" s="25"/>
      <c r="N6667" s="25"/>
      <c r="O6667" s="25"/>
    </row>
    <row r="6668" spans="9:15" s="167" customFormat="1" ht="15" customHeight="1" x14ac:dyDescent="0.25">
      <c r="I6668" s="25"/>
      <c r="J6668" s="25"/>
      <c r="K6668" s="25"/>
      <c r="L6668" s="25"/>
      <c r="M6668" s="25"/>
      <c r="N6668" s="25"/>
      <c r="O6668" s="25"/>
    </row>
    <row r="6669" spans="9:15" s="167" customFormat="1" ht="15" customHeight="1" x14ac:dyDescent="0.25">
      <c r="I6669" s="25"/>
      <c r="J6669" s="25"/>
      <c r="K6669" s="25"/>
      <c r="L6669" s="25"/>
      <c r="M6669" s="25"/>
      <c r="N6669" s="25"/>
      <c r="O6669" s="25"/>
    </row>
    <row r="6670" spans="9:15" s="167" customFormat="1" ht="15" customHeight="1" x14ac:dyDescent="0.25">
      <c r="I6670" s="25"/>
      <c r="J6670" s="25"/>
      <c r="K6670" s="25"/>
      <c r="L6670" s="25"/>
      <c r="M6670" s="25"/>
      <c r="N6670" s="25"/>
      <c r="O6670" s="25"/>
    </row>
    <row r="6671" spans="9:15" s="167" customFormat="1" ht="15" customHeight="1" x14ac:dyDescent="0.25">
      <c r="I6671" s="25"/>
      <c r="J6671" s="25"/>
      <c r="K6671" s="25"/>
      <c r="L6671" s="25"/>
      <c r="M6671" s="25"/>
      <c r="N6671" s="25"/>
      <c r="O6671" s="25"/>
    </row>
    <row r="6672" spans="9:15" s="167" customFormat="1" ht="15" customHeight="1" x14ac:dyDescent="0.25">
      <c r="I6672" s="25"/>
      <c r="J6672" s="25"/>
      <c r="K6672" s="25"/>
      <c r="L6672" s="25"/>
      <c r="M6672" s="25"/>
      <c r="N6672" s="25"/>
      <c r="O6672" s="25"/>
    </row>
    <row r="6673" spans="9:15" s="167" customFormat="1" ht="15" customHeight="1" x14ac:dyDescent="0.25">
      <c r="I6673" s="25"/>
      <c r="J6673" s="25"/>
      <c r="K6673" s="25"/>
      <c r="L6673" s="25"/>
      <c r="M6673" s="25"/>
      <c r="N6673" s="25"/>
      <c r="O6673" s="25"/>
    </row>
    <row r="6674" spans="9:15" s="167" customFormat="1" ht="15" customHeight="1" x14ac:dyDescent="0.25">
      <c r="I6674" s="25"/>
      <c r="J6674" s="25"/>
      <c r="K6674" s="25"/>
      <c r="L6674" s="25"/>
      <c r="M6674" s="25"/>
      <c r="N6674" s="25"/>
      <c r="O6674" s="25"/>
    </row>
    <row r="6675" spans="9:15" s="167" customFormat="1" ht="15" customHeight="1" x14ac:dyDescent="0.25">
      <c r="I6675" s="25"/>
      <c r="J6675" s="25"/>
      <c r="K6675" s="25"/>
      <c r="L6675" s="25"/>
      <c r="M6675" s="25"/>
      <c r="N6675" s="25"/>
      <c r="O6675" s="25"/>
    </row>
    <row r="6676" spans="9:15" s="167" customFormat="1" ht="15" customHeight="1" x14ac:dyDescent="0.25">
      <c r="I6676" s="25"/>
      <c r="J6676" s="25"/>
      <c r="K6676" s="25"/>
      <c r="L6676" s="25"/>
      <c r="M6676" s="25"/>
      <c r="N6676" s="25"/>
      <c r="O6676" s="25"/>
    </row>
    <row r="6677" spans="9:15" s="167" customFormat="1" ht="15" customHeight="1" x14ac:dyDescent="0.25">
      <c r="I6677" s="25"/>
      <c r="J6677" s="25"/>
      <c r="K6677" s="25"/>
      <c r="L6677" s="25"/>
      <c r="M6677" s="25"/>
      <c r="N6677" s="25"/>
      <c r="O6677" s="25"/>
    </row>
    <row r="6678" spans="9:15" s="167" customFormat="1" ht="15" customHeight="1" x14ac:dyDescent="0.25">
      <c r="I6678" s="25"/>
      <c r="J6678" s="25"/>
      <c r="K6678" s="25"/>
      <c r="L6678" s="25"/>
      <c r="M6678" s="25"/>
      <c r="N6678" s="25"/>
      <c r="O6678" s="25"/>
    </row>
    <row r="6679" spans="9:15" s="167" customFormat="1" ht="15" customHeight="1" x14ac:dyDescent="0.25">
      <c r="I6679" s="25"/>
      <c r="J6679" s="25"/>
      <c r="K6679" s="25"/>
      <c r="L6679" s="25"/>
      <c r="M6679" s="25"/>
      <c r="N6679" s="25"/>
      <c r="O6679" s="25"/>
    </row>
    <row r="6680" spans="9:15" s="167" customFormat="1" ht="15" customHeight="1" x14ac:dyDescent="0.25">
      <c r="I6680" s="25"/>
      <c r="J6680" s="25"/>
      <c r="K6680" s="25"/>
      <c r="L6680" s="25"/>
      <c r="M6680" s="25"/>
      <c r="N6680" s="25"/>
      <c r="O6680" s="25"/>
    </row>
    <row r="6681" spans="9:15" s="167" customFormat="1" ht="15" customHeight="1" x14ac:dyDescent="0.25">
      <c r="I6681" s="25"/>
      <c r="J6681" s="25"/>
      <c r="K6681" s="25"/>
      <c r="L6681" s="25"/>
      <c r="M6681" s="25"/>
      <c r="N6681" s="25"/>
      <c r="O6681" s="25"/>
    </row>
    <row r="6682" spans="9:15" s="167" customFormat="1" ht="15" customHeight="1" x14ac:dyDescent="0.25">
      <c r="I6682" s="25"/>
      <c r="J6682" s="25"/>
      <c r="K6682" s="25"/>
      <c r="L6682" s="25"/>
      <c r="M6682" s="25"/>
      <c r="N6682" s="25"/>
      <c r="O6682" s="25"/>
    </row>
    <row r="6683" spans="9:15" s="167" customFormat="1" ht="15" customHeight="1" x14ac:dyDescent="0.25">
      <c r="I6683" s="25"/>
      <c r="J6683" s="25"/>
      <c r="K6683" s="25"/>
      <c r="L6683" s="25"/>
      <c r="M6683" s="25"/>
      <c r="N6683" s="25"/>
      <c r="O6683" s="25"/>
    </row>
    <row r="6684" spans="9:15" s="167" customFormat="1" ht="15" customHeight="1" x14ac:dyDescent="0.25">
      <c r="I6684" s="25"/>
      <c r="J6684" s="25"/>
      <c r="K6684" s="25"/>
      <c r="L6684" s="25"/>
      <c r="M6684" s="25"/>
      <c r="N6684" s="25"/>
      <c r="O6684" s="25"/>
    </row>
    <row r="6685" spans="9:15" s="167" customFormat="1" ht="15" customHeight="1" x14ac:dyDescent="0.25">
      <c r="I6685" s="25"/>
      <c r="J6685" s="25"/>
      <c r="K6685" s="25"/>
      <c r="L6685" s="25"/>
      <c r="M6685" s="25"/>
      <c r="N6685" s="25"/>
      <c r="O6685" s="25"/>
    </row>
    <row r="6686" spans="9:15" s="167" customFormat="1" ht="15" customHeight="1" x14ac:dyDescent="0.25">
      <c r="I6686" s="25"/>
      <c r="J6686" s="25"/>
      <c r="K6686" s="25"/>
      <c r="L6686" s="25"/>
      <c r="M6686" s="25"/>
      <c r="N6686" s="25"/>
      <c r="O6686" s="25"/>
    </row>
    <row r="6687" spans="9:15" s="167" customFormat="1" ht="15" customHeight="1" x14ac:dyDescent="0.25">
      <c r="I6687" s="25"/>
      <c r="J6687" s="25"/>
      <c r="K6687" s="25"/>
      <c r="L6687" s="25"/>
      <c r="M6687" s="25"/>
      <c r="N6687" s="25"/>
      <c r="O6687" s="25"/>
    </row>
    <row r="6688" spans="9:15" s="167" customFormat="1" ht="15" customHeight="1" x14ac:dyDescent="0.25">
      <c r="I6688" s="25"/>
      <c r="J6688" s="25"/>
      <c r="K6688" s="25"/>
      <c r="L6688" s="25"/>
      <c r="M6688" s="25"/>
      <c r="N6688" s="25"/>
      <c r="O6688" s="25"/>
    </row>
    <row r="6689" spans="9:15" s="167" customFormat="1" ht="15" customHeight="1" x14ac:dyDescent="0.25">
      <c r="I6689" s="25"/>
      <c r="J6689" s="25"/>
      <c r="K6689" s="25"/>
      <c r="L6689" s="25"/>
      <c r="M6689" s="25"/>
      <c r="N6689" s="25"/>
      <c r="O6689" s="25"/>
    </row>
    <row r="6690" spans="9:15" s="167" customFormat="1" ht="15" customHeight="1" x14ac:dyDescent="0.25">
      <c r="I6690" s="25"/>
      <c r="J6690" s="25"/>
      <c r="K6690" s="25"/>
      <c r="L6690" s="25"/>
      <c r="M6690" s="25"/>
      <c r="N6690" s="25"/>
      <c r="O6690" s="25"/>
    </row>
    <row r="6691" spans="9:15" s="167" customFormat="1" ht="15" customHeight="1" x14ac:dyDescent="0.25">
      <c r="I6691" s="25"/>
      <c r="J6691" s="25"/>
      <c r="K6691" s="25"/>
      <c r="L6691" s="25"/>
      <c r="M6691" s="25"/>
      <c r="N6691" s="25"/>
      <c r="O6691" s="25"/>
    </row>
    <row r="6692" spans="9:15" s="167" customFormat="1" ht="15" customHeight="1" x14ac:dyDescent="0.25">
      <c r="I6692" s="25"/>
      <c r="J6692" s="25"/>
      <c r="K6692" s="25"/>
      <c r="L6692" s="25"/>
      <c r="M6692" s="25"/>
      <c r="N6692" s="25"/>
      <c r="O6692" s="25"/>
    </row>
    <row r="6693" spans="9:15" s="167" customFormat="1" ht="15" customHeight="1" x14ac:dyDescent="0.25">
      <c r="I6693" s="25"/>
      <c r="J6693" s="25"/>
      <c r="K6693" s="25"/>
      <c r="L6693" s="25"/>
      <c r="M6693" s="25"/>
      <c r="N6693" s="25"/>
      <c r="O6693" s="25"/>
    </row>
    <row r="6694" spans="9:15" s="167" customFormat="1" ht="15" customHeight="1" x14ac:dyDescent="0.25">
      <c r="I6694" s="25"/>
      <c r="J6694" s="25"/>
      <c r="K6694" s="25"/>
      <c r="L6694" s="25"/>
      <c r="M6694" s="25"/>
      <c r="N6694" s="25"/>
      <c r="O6694" s="25"/>
    </row>
    <row r="6695" spans="9:15" s="167" customFormat="1" ht="15" customHeight="1" x14ac:dyDescent="0.25">
      <c r="I6695" s="25"/>
      <c r="J6695" s="25"/>
      <c r="K6695" s="25"/>
      <c r="L6695" s="25"/>
      <c r="M6695" s="25"/>
      <c r="N6695" s="25"/>
      <c r="O6695" s="25"/>
    </row>
    <row r="6696" spans="9:15" s="167" customFormat="1" ht="15" customHeight="1" x14ac:dyDescent="0.25">
      <c r="I6696" s="25"/>
      <c r="J6696" s="25"/>
      <c r="K6696" s="25"/>
      <c r="L6696" s="25"/>
      <c r="M6696" s="25"/>
      <c r="N6696" s="25"/>
      <c r="O6696" s="25"/>
    </row>
    <row r="6697" spans="9:15" s="167" customFormat="1" ht="15" customHeight="1" x14ac:dyDescent="0.25">
      <c r="I6697" s="25"/>
      <c r="J6697" s="25"/>
      <c r="K6697" s="25"/>
      <c r="L6697" s="25"/>
      <c r="M6697" s="25"/>
      <c r="N6697" s="25"/>
      <c r="O6697" s="25"/>
    </row>
    <row r="6698" spans="9:15" s="167" customFormat="1" ht="15" customHeight="1" x14ac:dyDescent="0.25">
      <c r="I6698" s="25"/>
      <c r="J6698" s="25"/>
      <c r="K6698" s="25"/>
      <c r="L6698" s="25"/>
      <c r="M6698" s="25"/>
      <c r="N6698" s="25"/>
      <c r="O6698" s="25"/>
    </row>
    <row r="6699" spans="9:15" s="167" customFormat="1" ht="15" customHeight="1" x14ac:dyDescent="0.25">
      <c r="I6699" s="25"/>
      <c r="J6699" s="25"/>
      <c r="K6699" s="25"/>
      <c r="L6699" s="25"/>
      <c r="M6699" s="25"/>
      <c r="N6699" s="25"/>
      <c r="O6699" s="25"/>
    </row>
    <row r="6700" spans="9:15" s="167" customFormat="1" ht="15" customHeight="1" x14ac:dyDescent="0.25">
      <c r="I6700" s="25"/>
      <c r="J6700" s="25"/>
      <c r="K6700" s="25"/>
      <c r="L6700" s="25"/>
      <c r="M6700" s="25"/>
      <c r="N6700" s="25"/>
      <c r="O6700" s="25"/>
    </row>
    <row r="6701" spans="9:15" s="167" customFormat="1" ht="15" customHeight="1" x14ac:dyDescent="0.25">
      <c r="I6701" s="25"/>
      <c r="J6701" s="25"/>
      <c r="K6701" s="25"/>
      <c r="L6701" s="25"/>
      <c r="M6701" s="25"/>
      <c r="N6701" s="25"/>
      <c r="O6701" s="25"/>
    </row>
    <row r="6702" spans="9:15" s="167" customFormat="1" ht="15" customHeight="1" x14ac:dyDescent="0.25">
      <c r="I6702" s="25"/>
      <c r="J6702" s="25"/>
      <c r="K6702" s="25"/>
      <c r="L6702" s="25"/>
      <c r="M6702" s="25"/>
      <c r="N6702" s="25"/>
      <c r="O6702" s="25"/>
    </row>
    <row r="6703" spans="9:15" s="167" customFormat="1" ht="15" customHeight="1" x14ac:dyDescent="0.25">
      <c r="I6703" s="25"/>
      <c r="J6703" s="25"/>
      <c r="K6703" s="25"/>
      <c r="L6703" s="25"/>
      <c r="M6703" s="25"/>
      <c r="N6703" s="25"/>
      <c r="O6703" s="25"/>
    </row>
    <row r="6704" spans="9:15" s="167" customFormat="1" ht="15" customHeight="1" x14ac:dyDescent="0.25">
      <c r="I6704" s="25"/>
      <c r="J6704" s="25"/>
      <c r="K6704" s="25"/>
      <c r="L6704" s="25"/>
      <c r="M6704" s="25"/>
      <c r="N6704" s="25"/>
      <c r="O6704" s="25"/>
    </row>
    <row r="6705" spans="9:15" s="167" customFormat="1" ht="15" customHeight="1" x14ac:dyDescent="0.25">
      <c r="I6705" s="25"/>
      <c r="J6705" s="25"/>
      <c r="K6705" s="25"/>
      <c r="L6705" s="25"/>
      <c r="M6705" s="25"/>
      <c r="N6705" s="25"/>
      <c r="O6705" s="25"/>
    </row>
    <row r="6706" spans="9:15" s="167" customFormat="1" ht="15" customHeight="1" x14ac:dyDescent="0.25">
      <c r="I6706" s="25"/>
      <c r="J6706" s="25"/>
      <c r="K6706" s="25"/>
      <c r="L6706" s="25"/>
      <c r="M6706" s="25"/>
      <c r="N6706" s="25"/>
      <c r="O6706" s="25"/>
    </row>
    <row r="6707" spans="9:15" s="167" customFormat="1" ht="15" customHeight="1" x14ac:dyDescent="0.25">
      <c r="I6707" s="25"/>
      <c r="J6707" s="25"/>
      <c r="K6707" s="25"/>
      <c r="L6707" s="25"/>
      <c r="M6707" s="25"/>
      <c r="N6707" s="25"/>
      <c r="O6707" s="25"/>
    </row>
    <row r="6708" spans="9:15" s="167" customFormat="1" ht="15" customHeight="1" x14ac:dyDescent="0.25">
      <c r="I6708" s="25"/>
      <c r="J6708" s="25"/>
      <c r="K6708" s="25"/>
      <c r="L6708" s="25"/>
      <c r="M6708" s="25"/>
      <c r="N6708" s="25"/>
      <c r="O6708" s="25"/>
    </row>
    <row r="6709" spans="9:15" s="167" customFormat="1" ht="15" customHeight="1" x14ac:dyDescent="0.25">
      <c r="I6709" s="25"/>
      <c r="J6709" s="25"/>
      <c r="K6709" s="25"/>
      <c r="L6709" s="25"/>
      <c r="M6709" s="25"/>
      <c r="N6709" s="25"/>
      <c r="O6709" s="25"/>
    </row>
    <row r="6710" spans="9:15" s="167" customFormat="1" ht="15" customHeight="1" x14ac:dyDescent="0.25">
      <c r="I6710" s="25"/>
      <c r="J6710" s="25"/>
      <c r="K6710" s="25"/>
      <c r="L6710" s="25"/>
      <c r="M6710" s="25"/>
      <c r="N6710" s="25"/>
      <c r="O6710" s="25"/>
    </row>
    <row r="6711" spans="9:15" s="167" customFormat="1" ht="15" customHeight="1" x14ac:dyDescent="0.25">
      <c r="I6711" s="25"/>
      <c r="J6711" s="25"/>
      <c r="K6711" s="25"/>
      <c r="L6711" s="25"/>
      <c r="M6711" s="25"/>
      <c r="N6711" s="25"/>
      <c r="O6711" s="25"/>
    </row>
    <row r="6712" spans="9:15" s="167" customFormat="1" ht="15" customHeight="1" x14ac:dyDescent="0.25">
      <c r="I6712" s="25"/>
      <c r="J6712" s="25"/>
      <c r="K6712" s="25"/>
      <c r="L6712" s="25"/>
      <c r="M6712" s="25"/>
      <c r="N6712" s="25"/>
      <c r="O6712" s="25"/>
    </row>
    <row r="6713" spans="9:15" s="167" customFormat="1" ht="15" customHeight="1" x14ac:dyDescent="0.25">
      <c r="I6713" s="25"/>
      <c r="J6713" s="25"/>
      <c r="K6713" s="25"/>
      <c r="L6713" s="25"/>
      <c r="M6713" s="25"/>
      <c r="N6713" s="25"/>
      <c r="O6713" s="25"/>
    </row>
    <row r="6714" spans="9:15" s="167" customFormat="1" ht="15" customHeight="1" x14ac:dyDescent="0.25">
      <c r="I6714" s="25"/>
      <c r="J6714" s="25"/>
      <c r="K6714" s="25"/>
      <c r="L6714" s="25"/>
      <c r="M6714" s="25"/>
      <c r="N6714" s="25"/>
      <c r="O6714" s="25"/>
    </row>
    <row r="6715" spans="9:15" s="167" customFormat="1" ht="15" customHeight="1" x14ac:dyDescent="0.25">
      <c r="I6715" s="25"/>
      <c r="J6715" s="25"/>
      <c r="K6715" s="25"/>
      <c r="L6715" s="25"/>
      <c r="M6715" s="25"/>
      <c r="N6715" s="25"/>
      <c r="O6715" s="25"/>
    </row>
    <row r="6716" spans="9:15" s="167" customFormat="1" ht="15" customHeight="1" x14ac:dyDescent="0.25">
      <c r="I6716" s="25"/>
      <c r="J6716" s="25"/>
      <c r="K6716" s="25"/>
      <c r="L6716" s="25"/>
      <c r="M6716" s="25"/>
      <c r="N6716" s="25"/>
      <c r="O6716" s="25"/>
    </row>
    <row r="6717" spans="9:15" s="167" customFormat="1" ht="15" customHeight="1" x14ac:dyDescent="0.25">
      <c r="I6717" s="25"/>
      <c r="J6717" s="25"/>
      <c r="K6717" s="25"/>
      <c r="L6717" s="25"/>
      <c r="M6717" s="25"/>
      <c r="N6717" s="25"/>
      <c r="O6717" s="25"/>
    </row>
    <row r="6718" spans="9:15" s="167" customFormat="1" ht="15" customHeight="1" x14ac:dyDescent="0.25">
      <c r="I6718" s="25"/>
      <c r="J6718" s="25"/>
      <c r="K6718" s="25"/>
      <c r="L6718" s="25"/>
      <c r="M6718" s="25"/>
      <c r="N6718" s="25"/>
      <c r="O6718" s="25"/>
    </row>
    <row r="6719" spans="9:15" s="167" customFormat="1" ht="15" customHeight="1" x14ac:dyDescent="0.25">
      <c r="I6719" s="25"/>
      <c r="J6719" s="25"/>
      <c r="K6719" s="25"/>
      <c r="L6719" s="25"/>
      <c r="M6719" s="25"/>
      <c r="N6719" s="25"/>
      <c r="O6719" s="25"/>
    </row>
    <row r="6720" spans="9:15" s="167" customFormat="1" ht="15" customHeight="1" x14ac:dyDescent="0.25">
      <c r="I6720" s="25"/>
      <c r="J6720" s="25"/>
      <c r="K6720" s="25"/>
      <c r="L6720" s="25"/>
      <c r="M6720" s="25"/>
      <c r="N6720" s="25"/>
      <c r="O6720" s="25"/>
    </row>
    <row r="6721" spans="9:15" s="167" customFormat="1" ht="15" customHeight="1" x14ac:dyDescent="0.25">
      <c r="I6721" s="25"/>
      <c r="J6721" s="25"/>
      <c r="K6721" s="25"/>
      <c r="L6721" s="25"/>
      <c r="M6721" s="25"/>
      <c r="N6721" s="25"/>
      <c r="O6721" s="25"/>
    </row>
    <row r="6722" spans="9:15" s="167" customFormat="1" ht="15" customHeight="1" x14ac:dyDescent="0.25">
      <c r="I6722" s="25"/>
      <c r="J6722" s="25"/>
      <c r="K6722" s="25"/>
      <c r="L6722" s="25"/>
      <c r="M6722" s="25"/>
      <c r="N6722" s="25"/>
      <c r="O6722" s="25"/>
    </row>
    <row r="6723" spans="9:15" s="167" customFormat="1" ht="15" customHeight="1" x14ac:dyDescent="0.25">
      <c r="I6723" s="25"/>
      <c r="J6723" s="25"/>
      <c r="K6723" s="25"/>
      <c r="L6723" s="25"/>
      <c r="M6723" s="25"/>
      <c r="N6723" s="25"/>
      <c r="O6723" s="25"/>
    </row>
    <row r="6724" spans="9:15" s="167" customFormat="1" ht="15" customHeight="1" x14ac:dyDescent="0.25">
      <c r="I6724" s="25"/>
      <c r="J6724" s="25"/>
      <c r="K6724" s="25"/>
      <c r="L6724" s="25"/>
      <c r="M6724" s="25"/>
      <c r="N6724" s="25"/>
      <c r="O6724" s="25"/>
    </row>
    <row r="6725" spans="9:15" s="167" customFormat="1" ht="15" customHeight="1" x14ac:dyDescent="0.25">
      <c r="I6725" s="25"/>
      <c r="J6725" s="25"/>
      <c r="K6725" s="25"/>
      <c r="L6725" s="25"/>
      <c r="M6725" s="25"/>
      <c r="N6725" s="25"/>
      <c r="O6725" s="25"/>
    </row>
    <row r="6726" spans="9:15" s="167" customFormat="1" ht="15" customHeight="1" x14ac:dyDescent="0.25">
      <c r="I6726" s="25"/>
      <c r="J6726" s="25"/>
      <c r="K6726" s="25"/>
      <c r="L6726" s="25"/>
      <c r="M6726" s="25"/>
      <c r="N6726" s="25"/>
      <c r="O6726" s="25"/>
    </row>
    <row r="6727" spans="9:15" s="167" customFormat="1" ht="15" customHeight="1" x14ac:dyDescent="0.25">
      <c r="I6727" s="25"/>
      <c r="J6727" s="25"/>
      <c r="K6727" s="25"/>
      <c r="L6727" s="25"/>
      <c r="M6727" s="25"/>
      <c r="N6727" s="25"/>
      <c r="O6727" s="25"/>
    </row>
    <row r="6728" spans="9:15" s="167" customFormat="1" ht="15" customHeight="1" x14ac:dyDescent="0.25">
      <c r="I6728" s="25"/>
      <c r="J6728" s="25"/>
      <c r="K6728" s="25"/>
      <c r="L6728" s="25"/>
      <c r="M6728" s="25"/>
      <c r="N6728" s="25"/>
      <c r="O6728" s="25"/>
    </row>
    <row r="6729" spans="9:15" s="167" customFormat="1" ht="15" customHeight="1" x14ac:dyDescent="0.25">
      <c r="I6729" s="25"/>
      <c r="J6729" s="25"/>
      <c r="K6729" s="25"/>
      <c r="L6729" s="25"/>
      <c r="M6729" s="25"/>
      <c r="N6729" s="25"/>
      <c r="O6729" s="25"/>
    </row>
    <row r="6730" spans="9:15" s="167" customFormat="1" ht="15" customHeight="1" x14ac:dyDescent="0.25">
      <c r="I6730" s="25"/>
      <c r="J6730" s="25"/>
      <c r="K6730" s="25"/>
      <c r="L6730" s="25"/>
      <c r="M6730" s="25"/>
      <c r="N6730" s="25"/>
      <c r="O6730" s="25"/>
    </row>
    <row r="6731" spans="9:15" s="167" customFormat="1" ht="15" customHeight="1" x14ac:dyDescent="0.25">
      <c r="I6731" s="25"/>
      <c r="J6731" s="25"/>
      <c r="K6731" s="25"/>
      <c r="L6731" s="25"/>
      <c r="M6731" s="25"/>
      <c r="N6731" s="25"/>
      <c r="O6731" s="25"/>
    </row>
    <row r="6732" spans="9:15" s="167" customFormat="1" ht="15" customHeight="1" x14ac:dyDescent="0.25">
      <c r="I6732" s="25"/>
      <c r="J6732" s="25"/>
      <c r="K6732" s="25"/>
      <c r="L6732" s="25"/>
      <c r="M6732" s="25"/>
      <c r="N6732" s="25"/>
      <c r="O6732" s="25"/>
    </row>
    <row r="6733" spans="9:15" s="167" customFormat="1" ht="15" customHeight="1" x14ac:dyDescent="0.25">
      <c r="I6733" s="25"/>
      <c r="J6733" s="25"/>
      <c r="K6733" s="25"/>
      <c r="L6733" s="25"/>
      <c r="M6733" s="25"/>
      <c r="N6733" s="25"/>
      <c r="O6733" s="25"/>
    </row>
    <row r="6734" spans="9:15" s="167" customFormat="1" ht="15" customHeight="1" x14ac:dyDescent="0.25">
      <c r="I6734" s="25"/>
      <c r="J6734" s="25"/>
      <c r="K6734" s="25"/>
      <c r="L6734" s="25"/>
      <c r="M6734" s="25"/>
      <c r="N6734" s="25"/>
      <c r="O6734" s="25"/>
    </row>
    <row r="6735" spans="9:15" s="167" customFormat="1" ht="15" customHeight="1" x14ac:dyDescent="0.25">
      <c r="I6735" s="25"/>
      <c r="J6735" s="25"/>
      <c r="K6735" s="25"/>
      <c r="L6735" s="25"/>
      <c r="M6735" s="25"/>
      <c r="N6735" s="25"/>
      <c r="O6735" s="25"/>
    </row>
    <row r="6736" spans="9:15" s="167" customFormat="1" ht="15" customHeight="1" x14ac:dyDescent="0.25">
      <c r="I6736" s="25"/>
      <c r="J6736" s="25"/>
      <c r="K6736" s="25"/>
      <c r="L6736" s="25"/>
      <c r="M6736" s="25"/>
      <c r="N6736" s="25"/>
      <c r="O6736" s="25"/>
    </row>
    <row r="6737" spans="9:15" s="167" customFormat="1" ht="15" customHeight="1" x14ac:dyDescent="0.25">
      <c r="I6737" s="25"/>
      <c r="J6737" s="25"/>
      <c r="K6737" s="25"/>
      <c r="L6737" s="25"/>
      <c r="M6737" s="25"/>
      <c r="N6737" s="25"/>
      <c r="O6737" s="25"/>
    </row>
    <row r="6738" spans="9:15" s="167" customFormat="1" ht="15" customHeight="1" x14ac:dyDescent="0.25">
      <c r="I6738" s="25"/>
      <c r="J6738" s="25"/>
      <c r="K6738" s="25"/>
      <c r="L6738" s="25"/>
      <c r="M6738" s="25"/>
      <c r="N6738" s="25"/>
      <c r="O6738" s="25"/>
    </row>
    <row r="6739" spans="9:15" s="167" customFormat="1" ht="15" customHeight="1" x14ac:dyDescent="0.25">
      <c r="I6739" s="25"/>
      <c r="J6739" s="25"/>
      <c r="K6739" s="25"/>
      <c r="L6739" s="25"/>
      <c r="M6739" s="25"/>
      <c r="N6739" s="25"/>
      <c r="O6739" s="25"/>
    </row>
    <row r="6740" spans="9:15" s="167" customFormat="1" ht="15" customHeight="1" x14ac:dyDescent="0.25">
      <c r="I6740" s="25"/>
      <c r="J6740" s="25"/>
      <c r="K6740" s="25"/>
      <c r="L6740" s="25"/>
      <c r="M6740" s="25"/>
      <c r="N6740" s="25"/>
      <c r="O6740" s="25"/>
    </row>
    <row r="6741" spans="9:15" s="167" customFormat="1" ht="15" customHeight="1" x14ac:dyDescent="0.25">
      <c r="I6741" s="25"/>
      <c r="J6741" s="25"/>
      <c r="K6741" s="25"/>
      <c r="L6741" s="25"/>
      <c r="M6741" s="25"/>
      <c r="N6741" s="25"/>
      <c r="O6741" s="25"/>
    </row>
    <row r="6742" spans="9:15" s="167" customFormat="1" ht="15" customHeight="1" x14ac:dyDescent="0.25">
      <c r="I6742" s="25"/>
      <c r="J6742" s="25"/>
      <c r="K6742" s="25"/>
      <c r="L6742" s="25"/>
      <c r="M6742" s="25"/>
      <c r="N6742" s="25"/>
      <c r="O6742" s="25"/>
    </row>
    <row r="6743" spans="9:15" s="167" customFormat="1" ht="15" customHeight="1" x14ac:dyDescent="0.25">
      <c r="I6743" s="25"/>
      <c r="J6743" s="25"/>
      <c r="K6743" s="25"/>
      <c r="L6743" s="25"/>
      <c r="M6743" s="25"/>
      <c r="N6743" s="25"/>
      <c r="O6743" s="25"/>
    </row>
    <row r="6744" spans="9:15" s="167" customFormat="1" ht="15" customHeight="1" x14ac:dyDescent="0.25">
      <c r="I6744" s="25"/>
      <c r="J6744" s="25"/>
      <c r="K6744" s="25"/>
      <c r="L6744" s="25"/>
      <c r="M6744" s="25"/>
      <c r="N6744" s="25"/>
      <c r="O6744" s="25"/>
    </row>
    <row r="6745" spans="9:15" s="167" customFormat="1" ht="15" customHeight="1" x14ac:dyDescent="0.25">
      <c r="I6745" s="25"/>
      <c r="J6745" s="25"/>
      <c r="K6745" s="25"/>
      <c r="L6745" s="25"/>
      <c r="M6745" s="25"/>
      <c r="N6745" s="25"/>
      <c r="O6745" s="25"/>
    </row>
    <row r="6746" spans="9:15" s="167" customFormat="1" ht="15" customHeight="1" x14ac:dyDescent="0.25">
      <c r="I6746" s="25"/>
      <c r="J6746" s="25"/>
      <c r="K6746" s="25"/>
      <c r="L6746" s="25"/>
      <c r="M6746" s="25"/>
      <c r="N6746" s="25"/>
      <c r="O6746" s="25"/>
    </row>
    <row r="6747" spans="9:15" s="167" customFormat="1" ht="15" customHeight="1" x14ac:dyDescent="0.25">
      <c r="I6747" s="25"/>
      <c r="J6747" s="25"/>
      <c r="K6747" s="25"/>
      <c r="L6747" s="25"/>
      <c r="M6747" s="25"/>
      <c r="N6747" s="25"/>
      <c r="O6747" s="25"/>
    </row>
    <row r="6748" spans="9:15" s="167" customFormat="1" ht="15" customHeight="1" x14ac:dyDescent="0.25">
      <c r="I6748" s="25"/>
      <c r="J6748" s="25"/>
      <c r="K6748" s="25"/>
      <c r="L6748" s="25"/>
      <c r="M6748" s="25"/>
      <c r="N6748" s="25"/>
      <c r="O6748" s="25"/>
    </row>
    <row r="6749" spans="9:15" s="167" customFormat="1" ht="15" customHeight="1" x14ac:dyDescent="0.25">
      <c r="I6749" s="25"/>
      <c r="J6749" s="25"/>
      <c r="K6749" s="25"/>
      <c r="L6749" s="25"/>
      <c r="M6749" s="25"/>
      <c r="N6749" s="25"/>
      <c r="O6749" s="25"/>
    </row>
    <row r="6750" spans="9:15" s="167" customFormat="1" ht="15" customHeight="1" x14ac:dyDescent="0.25">
      <c r="I6750" s="25"/>
      <c r="J6750" s="25"/>
      <c r="K6750" s="25"/>
      <c r="L6750" s="25"/>
      <c r="M6750" s="25"/>
      <c r="N6750" s="25"/>
      <c r="O6750" s="25"/>
    </row>
    <row r="6751" spans="9:15" s="167" customFormat="1" ht="15" customHeight="1" x14ac:dyDescent="0.25">
      <c r="I6751" s="25"/>
      <c r="J6751" s="25"/>
      <c r="K6751" s="25"/>
      <c r="L6751" s="25"/>
      <c r="M6751" s="25"/>
      <c r="N6751" s="25"/>
      <c r="O6751" s="25"/>
    </row>
    <row r="6752" spans="9:15" s="167" customFormat="1" ht="15" customHeight="1" x14ac:dyDescent="0.25">
      <c r="I6752" s="25"/>
      <c r="J6752" s="25"/>
      <c r="K6752" s="25"/>
      <c r="L6752" s="25"/>
      <c r="M6752" s="25"/>
      <c r="N6752" s="25"/>
      <c r="O6752" s="25"/>
    </row>
    <row r="6753" spans="9:15" s="167" customFormat="1" ht="15" customHeight="1" x14ac:dyDescent="0.25">
      <c r="I6753" s="25"/>
      <c r="J6753" s="25"/>
      <c r="K6753" s="25"/>
      <c r="L6753" s="25"/>
      <c r="M6753" s="25"/>
      <c r="N6753" s="25"/>
      <c r="O6753" s="25"/>
    </row>
    <row r="6754" spans="9:15" s="167" customFormat="1" ht="15" customHeight="1" x14ac:dyDescent="0.25">
      <c r="I6754" s="25"/>
      <c r="J6754" s="25"/>
      <c r="K6754" s="25"/>
      <c r="L6754" s="25"/>
      <c r="M6754" s="25"/>
      <c r="N6754" s="25"/>
      <c r="O6754" s="25"/>
    </row>
    <row r="6755" spans="9:15" s="167" customFormat="1" ht="15" customHeight="1" x14ac:dyDescent="0.25">
      <c r="I6755" s="25"/>
      <c r="J6755" s="25"/>
      <c r="K6755" s="25"/>
      <c r="L6755" s="25"/>
      <c r="M6755" s="25"/>
      <c r="N6755" s="25"/>
      <c r="O6755" s="25"/>
    </row>
    <row r="6756" spans="9:15" s="167" customFormat="1" ht="15" customHeight="1" x14ac:dyDescent="0.25">
      <c r="I6756" s="25"/>
      <c r="J6756" s="25"/>
      <c r="K6756" s="25"/>
      <c r="L6756" s="25"/>
      <c r="M6756" s="25"/>
      <c r="N6756" s="25"/>
      <c r="O6756" s="25"/>
    </row>
    <row r="6757" spans="9:15" s="167" customFormat="1" ht="15" customHeight="1" x14ac:dyDescent="0.25">
      <c r="I6757" s="25"/>
      <c r="J6757" s="25"/>
      <c r="K6757" s="25"/>
      <c r="L6757" s="25"/>
      <c r="M6757" s="25"/>
      <c r="N6757" s="25"/>
      <c r="O6757" s="25"/>
    </row>
    <row r="6758" spans="9:15" s="167" customFormat="1" ht="15" customHeight="1" x14ac:dyDescent="0.25">
      <c r="I6758" s="25"/>
      <c r="J6758" s="25"/>
      <c r="K6758" s="25"/>
      <c r="L6758" s="25"/>
      <c r="M6758" s="25"/>
      <c r="N6758" s="25"/>
      <c r="O6758" s="25"/>
    </row>
    <row r="6759" spans="9:15" s="167" customFormat="1" ht="15" customHeight="1" x14ac:dyDescent="0.25">
      <c r="I6759" s="25"/>
      <c r="J6759" s="25"/>
      <c r="K6759" s="25"/>
      <c r="L6759" s="25"/>
      <c r="M6759" s="25"/>
      <c r="N6759" s="25"/>
      <c r="O6759" s="25"/>
    </row>
    <row r="6760" spans="9:15" s="167" customFormat="1" ht="15" customHeight="1" x14ac:dyDescent="0.25">
      <c r="I6760" s="25"/>
      <c r="J6760" s="25"/>
      <c r="K6760" s="25"/>
      <c r="L6760" s="25"/>
      <c r="M6760" s="25"/>
      <c r="N6760" s="25"/>
      <c r="O6760" s="25"/>
    </row>
    <row r="6761" spans="9:15" s="167" customFormat="1" ht="15" customHeight="1" x14ac:dyDescent="0.25">
      <c r="I6761" s="25"/>
      <c r="J6761" s="25"/>
      <c r="K6761" s="25"/>
      <c r="L6761" s="25"/>
      <c r="M6761" s="25"/>
      <c r="N6761" s="25"/>
      <c r="O6761" s="25"/>
    </row>
    <row r="6762" spans="9:15" s="167" customFormat="1" ht="15" customHeight="1" x14ac:dyDescent="0.25">
      <c r="I6762" s="25"/>
      <c r="J6762" s="25"/>
      <c r="K6762" s="25"/>
      <c r="L6762" s="25"/>
      <c r="M6762" s="25"/>
      <c r="N6762" s="25"/>
      <c r="O6762" s="25"/>
    </row>
    <row r="6763" spans="9:15" s="167" customFormat="1" ht="15" customHeight="1" x14ac:dyDescent="0.25">
      <c r="I6763" s="25"/>
      <c r="J6763" s="25"/>
      <c r="K6763" s="25"/>
      <c r="L6763" s="25"/>
      <c r="M6763" s="25"/>
      <c r="N6763" s="25"/>
      <c r="O6763" s="25"/>
    </row>
    <row r="6764" spans="9:15" s="167" customFormat="1" ht="15" customHeight="1" x14ac:dyDescent="0.25">
      <c r="I6764" s="25"/>
      <c r="J6764" s="25"/>
      <c r="K6764" s="25"/>
      <c r="L6764" s="25"/>
      <c r="M6764" s="25"/>
      <c r="N6764" s="25"/>
      <c r="O6764" s="25"/>
    </row>
    <row r="6765" spans="9:15" s="167" customFormat="1" ht="15" customHeight="1" x14ac:dyDescent="0.25">
      <c r="I6765" s="25"/>
      <c r="J6765" s="25"/>
      <c r="K6765" s="25"/>
      <c r="L6765" s="25"/>
      <c r="M6765" s="25"/>
      <c r="N6765" s="25"/>
      <c r="O6765" s="25"/>
    </row>
    <row r="6766" spans="9:15" s="167" customFormat="1" ht="15" customHeight="1" x14ac:dyDescent="0.25">
      <c r="I6766" s="25"/>
      <c r="J6766" s="25"/>
      <c r="K6766" s="25"/>
      <c r="L6766" s="25"/>
      <c r="M6766" s="25"/>
      <c r="N6766" s="25"/>
      <c r="O6766" s="25"/>
    </row>
    <row r="6767" spans="9:15" s="167" customFormat="1" ht="15" customHeight="1" x14ac:dyDescent="0.25">
      <c r="I6767" s="25"/>
      <c r="J6767" s="25"/>
      <c r="K6767" s="25"/>
      <c r="L6767" s="25"/>
      <c r="M6767" s="25"/>
      <c r="N6767" s="25"/>
      <c r="O6767" s="25"/>
    </row>
    <row r="6768" spans="9:15" s="167" customFormat="1" ht="15" customHeight="1" x14ac:dyDescent="0.25">
      <c r="I6768" s="25"/>
      <c r="J6768" s="25"/>
      <c r="K6768" s="25"/>
      <c r="L6768" s="25"/>
      <c r="M6768" s="25"/>
      <c r="N6768" s="25"/>
      <c r="O6768" s="25"/>
    </row>
    <row r="6769" spans="9:15" s="167" customFormat="1" ht="15" customHeight="1" x14ac:dyDescent="0.25">
      <c r="I6769" s="25"/>
      <c r="J6769" s="25"/>
      <c r="K6769" s="25"/>
      <c r="L6769" s="25"/>
      <c r="M6769" s="25"/>
      <c r="N6769" s="25"/>
      <c r="O6769" s="25"/>
    </row>
    <row r="6770" spans="9:15" s="167" customFormat="1" ht="15" customHeight="1" x14ac:dyDescent="0.25">
      <c r="I6770" s="25"/>
      <c r="J6770" s="25"/>
      <c r="K6770" s="25"/>
      <c r="L6770" s="25"/>
      <c r="M6770" s="25"/>
      <c r="N6770" s="25"/>
      <c r="O6770" s="25"/>
    </row>
    <row r="6771" spans="9:15" s="167" customFormat="1" ht="15" customHeight="1" x14ac:dyDescent="0.25">
      <c r="I6771" s="25"/>
      <c r="J6771" s="25"/>
      <c r="K6771" s="25"/>
      <c r="L6771" s="25"/>
      <c r="M6771" s="25"/>
      <c r="N6771" s="25"/>
      <c r="O6771" s="25"/>
    </row>
    <row r="6772" spans="9:15" s="167" customFormat="1" ht="15" customHeight="1" x14ac:dyDescent="0.25">
      <c r="I6772" s="25"/>
      <c r="J6772" s="25"/>
      <c r="K6772" s="25"/>
      <c r="L6772" s="25"/>
      <c r="M6772" s="25"/>
      <c r="N6772" s="25"/>
      <c r="O6772" s="25"/>
    </row>
    <row r="6773" spans="9:15" s="167" customFormat="1" ht="15" customHeight="1" x14ac:dyDescent="0.25">
      <c r="I6773" s="25"/>
      <c r="J6773" s="25"/>
      <c r="K6773" s="25"/>
      <c r="L6773" s="25"/>
      <c r="M6773" s="25"/>
      <c r="N6773" s="25"/>
      <c r="O6773" s="25"/>
    </row>
    <row r="6774" spans="9:15" s="167" customFormat="1" ht="15" customHeight="1" x14ac:dyDescent="0.25">
      <c r="I6774" s="25"/>
      <c r="J6774" s="25"/>
      <c r="K6774" s="25"/>
      <c r="L6774" s="25"/>
      <c r="M6774" s="25"/>
      <c r="N6774" s="25"/>
      <c r="O6774" s="25"/>
    </row>
    <row r="6775" spans="9:15" s="167" customFormat="1" ht="15" customHeight="1" x14ac:dyDescent="0.25">
      <c r="I6775" s="25"/>
      <c r="J6775" s="25"/>
      <c r="K6775" s="25"/>
      <c r="L6775" s="25"/>
      <c r="M6775" s="25"/>
      <c r="N6775" s="25"/>
      <c r="O6775" s="25"/>
    </row>
    <row r="6776" spans="9:15" s="167" customFormat="1" ht="15" customHeight="1" x14ac:dyDescent="0.25">
      <c r="I6776" s="25"/>
      <c r="J6776" s="25"/>
      <c r="K6776" s="25"/>
      <c r="L6776" s="25"/>
      <c r="M6776" s="25"/>
      <c r="N6776" s="25"/>
      <c r="O6776" s="25"/>
    </row>
    <row r="6777" spans="9:15" s="167" customFormat="1" ht="15" customHeight="1" x14ac:dyDescent="0.25">
      <c r="I6777" s="25"/>
      <c r="J6777" s="25"/>
      <c r="K6777" s="25"/>
      <c r="L6777" s="25"/>
      <c r="M6777" s="25"/>
      <c r="N6777" s="25"/>
      <c r="O6777" s="25"/>
    </row>
    <row r="6778" spans="9:15" s="167" customFormat="1" ht="15" customHeight="1" x14ac:dyDescent="0.25">
      <c r="I6778" s="25"/>
      <c r="J6778" s="25"/>
      <c r="K6778" s="25"/>
      <c r="L6778" s="25"/>
      <c r="M6778" s="25"/>
      <c r="N6778" s="25"/>
      <c r="O6778" s="25"/>
    </row>
    <row r="6779" spans="9:15" s="167" customFormat="1" ht="15" customHeight="1" x14ac:dyDescent="0.25">
      <c r="I6779" s="25"/>
      <c r="J6779" s="25"/>
      <c r="K6779" s="25"/>
      <c r="L6779" s="25"/>
      <c r="M6779" s="25"/>
      <c r="N6779" s="25"/>
      <c r="O6779" s="25"/>
    </row>
    <row r="6780" spans="9:15" s="167" customFormat="1" ht="15" customHeight="1" x14ac:dyDescent="0.25">
      <c r="I6780" s="25"/>
      <c r="J6780" s="25"/>
      <c r="K6780" s="25"/>
      <c r="L6780" s="25"/>
      <c r="M6780" s="25"/>
      <c r="N6780" s="25"/>
      <c r="O6780" s="25"/>
    </row>
    <row r="6781" spans="9:15" s="167" customFormat="1" ht="15" customHeight="1" x14ac:dyDescent="0.25">
      <c r="I6781" s="25"/>
      <c r="J6781" s="25"/>
      <c r="K6781" s="25"/>
      <c r="L6781" s="25"/>
      <c r="M6781" s="25"/>
      <c r="N6781" s="25"/>
      <c r="O6781" s="25"/>
    </row>
    <row r="6782" spans="9:15" s="167" customFormat="1" ht="15" customHeight="1" x14ac:dyDescent="0.25">
      <c r="I6782" s="25"/>
      <c r="J6782" s="25"/>
      <c r="K6782" s="25"/>
      <c r="L6782" s="25"/>
      <c r="M6782" s="25"/>
      <c r="N6782" s="25"/>
      <c r="O6782" s="25"/>
    </row>
    <row r="6783" spans="9:15" s="167" customFormat="1" ht="15" customHeight="1" x14ac:dyDescent="0.25">
      <c r="I6783" s="25"/>
      <c r="J6783" s="25"/>
      <c r="K6783" s="25"/>
      <c r="L6783" s="25"/>
      <c r="M6783" s="25"/>
      <c r="N6783" s="25"/>
      <c r="O6783" s="25"/>
    </row>
    <row r="6784" spans="9:15" s="167" customFormat="1" ht="15" customHeight="1" x14ac:dyDescent="0.25">
      <c r="I6784" s="25"/>
      <c r="J6784" s="25"/>
      <c r="K6784" s="25"/>
      <c r="L6784" s="25"/>
      <c r="M6784" s="25"/>
      <c r="N6784" s="25"/>
      <c r="O6784" s="25"/>
    </row>
    <row r="6785" spans="9:15" s="167" customFormat="1" ht="15" customHeight="1" x14ac:dyDescent="0.25">
      <c r="I6785" s="25"/>
      <c r="J6785" s="25"/>
      <c r="K6785" s="25"/>
      <c r="L6785" s="25"/>
      <c r="M6785" s="25"/>
      <c r="N6785" s="25"/>
      <c r="O6785" s="25"/>
    </row>
    <row r="6786" spans="9:15" s="167" customFormat="1" ht="15" customHeight="1" x14ac:dyDescent="0.25">
      <c r="I6786" s="25"/>
      <c r="J6786" s="25"/>
      <c r="K6786" s="25"/>
      <c r="L6786" s="25"/>
      <c r="M6786" s="25"/>
      <c r="N6786" s="25"/>
      <c r="O6786" s="25"/>
    </row>
    <row r="6787" spans="9:15" s="167" customFormat="1" ht="15" customHeight="1" x14ac:dyDescent="0.25">
      <c r="I6787" s="25"/>
      <c r="J6787" s="25"/>
      <c r="K6787" s="25"/>
      <c r="L6787" s="25"/>
      <c r="M6787" s="25"/>
      <c r="N6787" s="25"/>
      <c r="O6787" s="25"/>
    </row>
    <row r="6788" spans="9:15" s="167" customFormat="1" ht="15" customHeight="1" x14ac:dyDescent="0.25">
      <c r="I6788" s="25"/>
      <c r="J6788" s="25"/>
      <c r="K6788" s="25"/>
      <c r="L6788" s="25"/>
      <c r="M6788" s="25"/>
      <c r="N6788" s="25"/>
      <c r="O6788" s="25"/>
    </row>
    <row r="6789" spans="9:15" s="167" customFormat="1" ht="15" customHeight="1" x14ac:dyDescent="0.25">
      <c r="I6789" s="25"/>
      <c r="J6789" s="25"/>
      <c r="K6789" s="25"/>
      <c r="L6789" s="25"/>
      <c r="M6789" s="25"/>
      <c r="N6789" s="25"/>
      <c r="O6789" s="25"/>
    </row>
    <row r="6790" spans="9:15" s="167" customFormat="1" ht="15" customHeight="1" x14ac:dyDescent="0.25">
      <c r="I6790" s="25"/>
      <c r="J6790" s="25"/>
      <c r="K6790" s="25"/>
      <c r="L6790" s="25"/>
      <c r="M6790" s="25"/>
      <c r="N6790" s="25"/>
      <c r="O6790" s="25"/>
    </row>
    <row r="6791" spans="9:15" s="167" customFormat="1" ht="15" customHeight="1" x14ac:dyDescent="0.25">
      <c r="I6791" s="25"/>
      <c r="J6791" s="25"/>
      <c r="K6791" s="25"/>
      <c r="L6791" s="25"/>
      <c r="M6791" s="25"/>
      <c r="N6791" s="25"/>
      <c r="O6791" s="25"/>
    </row>
    <row r="6792" spans="9:15" s="167" customFormat="1" ht="15" customHeight="1" x14ac:dyDescent="0.25">
      <c r="I6792" s="25"/>
      <c r="J6792" s="25"/>
      <c r="K6792" s="25"/>
      <c r="L6792" s="25"/>
      <c r="M6792" s="25"/>
      <c r="N6792" s="25"/>
      <c r="O6792" s="25"/>
    </row>
    <row r="6793" spans="9:15" s="167" customFormat="1" ht="15" customHeight="1" x14ac:dyDescent="0.25">
      <c r="I6793" s="25"/>
      <c r="J6793" s="25"/>
      <c r="K6793" s="25"/>
      <c r="L6793" s="25"/>
      <c r="M6793" s="25"/>
      <c r="N6793" s="25"/>
      <c r="O6793" s="25"/>
    </row>
    <row r="6794" spans="9:15" s="167" customFormat="1" ht="15" customHeight="1" x14ac:dyDescent="0.25">
      <c r="I6794" s="25"/>
      <c r="J6794" s="25"/>
      <c r="K6794" s="25"/>
      <c r="L6794" s="25"/>
      <c r="M6794" s="25"/>
      <c r="N6794" s="25"/>
      <c r="O6794" s="25"/>
    </row>
    <row r="6795" spans="9:15" s="167" customFormat="1" ht="15" customHeight="1" x14ac:dyDescent="0.25">
      <c r="I6795" s="25"/>
      <c r="J6795" s="25"/>
      <c r="K6795" s="25"/>
      <c r="L6795" s="25"/>
      <c r="M6795" s="25"/>
      <c r="N6795" s="25"/>
      <c r="O6795" s="25"/>
    </row>
    <row r="6796" spans="9:15" s="167" customFormat="1" ht="15" customHeight="1" x14ac:dyDescent="0.25">
      <c r="I6796" s="25"/>
      <c r="J6796" s="25"/>
      <c r="K6796" s="25"/>
      <c r="L6796" s="25"/>
      <c r="M6796" s="25"/>
      <c r="N6796" s="25"/>
      <c r="O6796" s="25"/>
    </row>
    <row r="6797" spans="9:15" s="167" customFormat="1" ht="15" customHeight="1" x14ac:dyDescent="0.25">
      <c r="I6797" s="25"/>
      <c r="J6797" s="25"/>
      <c r="K6797" s="25"/>
      <c r="L6797" s="25"/>
      <c r="M6797" s="25"/>
      <c r="N6797" s="25"/>
      <c r="O6797" s="25"/>
    </row>
    <row r="6798" spans="9:15" s="167" customFormat="1" ht="15" customHeight="1" x14ac:dyDescent="0.25">
      <c r="I6798" s="25"/>
      <c r="J6798" s="25"/>
      <c r="K6798" s="25"/>
      <c r="L6798" s="25"/>
      <c r="M6798" s="25"/>
      <c r="N6798" s="25"/>
      <c r="O6798" s="25"/>
    </row>
    <row r="6799" spans="9:15" s="167" customFormat="1" ht="15" customHeight="1" x14ac:dyDescent="0.25">
      <c r="I6799" s="25"/>
      <c r="J6799" s="25"/>
      <c r="K6799" s="25"/>
      <c r="L6799" s="25"/>
      <c r="M6799" s="25"/>
      <c r="N6799" s="25"/>
      <c r="O6799" s="25"/>
    </row>
    <row r="6800" spans="9:15" s="167" customFormat="1" ht="15" customHeight="1" x14ac:dyDescent="0.25">
      <c r="I6800" s="25"/>
      <c r="J6800" s="25"/>
      <c r="K6800" s="25"/>
      <c r="L6800" s="25"/>
      <c r="M6800" s="25"/>
      <c r="N6800" s="25"/>
      <c r="O6800" s="25"/>
    </row>
    <row r="6801" spans="9:15" s="167" customFormat="1" ht="15" customHeight="1" x14ac:dyDescent="0.25">
      <c r="I6801" s="25"/>
      <c r="J6801" s="25"/>
      <c r="K6801" s="25"/>
      <c r="L6801" s="25"/>
      <c r="M6801" s="25"/>
      <c r="N6801" s="25"/>
      <c r="O6801" s="25"/>
    </row>
    <row r="6802" spans="9:15" s="167" customFormat="1" ht="15" customHeight="1" x14ac:dyDescent="0.25">
      <c r="I6802" s="25"/>
      <c r="J6802" s="25"/>
      <c r="K6802" s="25"/>
      <c r="L6802" s="25"/>
      <c r="M6802" s="25"/>
      <c r="N6802" s="25"/>
      <c r="O6802" s="25"/>
    </row>
    <row r="6803" spans="9:15" s="167" customFormat="1" ht="15" customHeight="1" x14ac:dyDescent="0.25">
      <c r="I6803" s="25"/>
      <c r="J6803" s="25"/>
      <c r="K6803" s="25"/>
      <c r="L6803" s="25"/>
      <c r="M6803" s="25"/>
      <c r="N6803" s="25"/>
      <c r="O6803" s="25"/>
    </row>
    <row r="6804" spans="9:15" s="167" customFormat="1" ht="15" customHeight="1" x14ac:dyDescent="0.25">
      <c r="I6804" s="25"/>
      <c r="J6804" s="25"/>
      <c r="K6804" s="25"/>
      <c r="L6804" s="25"/>
      <c r="M6804" s="25"/>
      <c r="N6804" s="25"/>
      <c r="O6804" s="25"/>
    </row>
    <row r="6805" spans="9:15" s="167" customFormat="1" ht="15" customHeight="1" x14ac:dyDescent="0.25">
      <c r="I6805" s="25"/>
      <c r="J6805" s="25"/>
      <c r="K6805" s="25"/>
      <c r="L6805" s="25"/>
      <c r="M6805" s="25"/>
      <c r="N6805" s="25"/>
      <c r="O6805" s="25"/>
    </row>
    <row r="6806" spans="9:15" s="167" customFormat="1" ht="15" customHeight="1" x14ac:dyDescent="0.25">
      <c r="I6806" s="25"/>
      <c r="J6806" s="25"/>
      <c r="K6806" s="25"/>
      <c r="L6806" s="25"/>
      <c r="M6806" s="25"/>
      <c r="N6806" s="25"/>
      <c r="O6806" s="25"/>
    </row>
    <row r="6807" spans="9:15" s="167" customFormat="1" ht="15" customHeight="1" x14ac:dyDescent="0.25">
      <c r="I6807" s="25"/>
      <c r="J6807" s="25"/>
      <c r="K6807" s="25"/>
      <c r="L6807" s="25"/>
      <c r="M6807" s="25"/>
      <c r="N6807" s="25"/>
      <c r="O6807" s="25"/>
    </row>
    <row r="6808" spans="9:15" s="167" customFormat="1" ht="15" customHeight="1" x14ac:dyDescent="0.25">
      <c r="I6808" s="25"/>
      <c r="J6808" s="25"/>
      <c r="K6808" s="25"/>
      <c r="L6808" s="25"/>
      <c r="M6808" s="25"/>
      <c r="N6808" s="25"/>
      <c r="O6808" s="25"/>
    </row>
    <row r="6809" spans="9:15" s="167" customFormat="1" ht="15" customHeight="1" x14ac:dyDescent="0.25">
      <c r="I6809" s="25"/>
      <c r="J6809" s="25"/>
      <c r="K6809" s="25"/>
      <c r="L6809" s="25"/>
      <c r="M6809" s="25"/>
      <c r="N6809" s="25"/>
      <c r="O6809" s="25"/>
    </row>
    <row r="6810" spans="9:15" s="167" customFormat="1" ht="15" customHeight="1" x14ac:dyDescent="0.25">
      <c r="I6810" s="25"/>
      <c r="J6810" s="25"/>
      <c r="K6810" s="25"/>
      <c r="L6810" s="25"/>
      <c r="M6810" s="25"/>
      <c r="N6810" s="25"/>
      <c r="O6810" s="25"/>
    </row>
    <row r="6811" spans="9:15" s="167" customFormat="1" ht="15" customHeight="1" x14ac:dyDescent="0.25">
      <c r="I6811" s="25"/>
      <c r="J6811" s="25"/>
      <c r="K6811" s="25"/>
      <c r="L6811" s="25"/>
      <c r="M6811" s="25"/>
      <c r="N6811" s="25"/>
      <c r="O6811" s="25"/>
    </row>
    <row r="6812" spans="9:15" s="167" customFormat="1" ht="15" customHeight="1" x14ac:dyDescent="0.25">
      <c r="I6812" s="25"/>
      <c r="J6812" s="25"/>
      <c r="K6812" s="25"/>
      <c r="L6812" s="25"/>
      <c r="M6812" s="25"/>
      <c r="N6812" s="25"/>
      <c r="O6812" s="25"/>
    </row>
    <row r="6813" spans="9:15" s="167" customFormat="1" ht="15" customHeight="1" x14ac:dyDescent="0.25">
      <c r="I6813" s="25"/>
      <c r="J6813" s="25"/>
      <c r="K6813" s="25"/>
      <c r="L6813" s="25"/>
      <c r="M6813" s="25"/>
      <c r="N6813" s="25"/>
      <c r="O6813" s="25"/>
    </row>
    <row r="6814" spans="9:15" s="167" customFormat="1" ht="15" customHeight="1" x14ac:dyDescent="0.25">
      <c r="I6814" s="25"/>
      <c r="J6814" s="25"/>
      <c r="K6814" s="25"/>
      <c r="L6814" s="25"/>
      <c r="M6814" s="25"/>
      <c r="N6814" s="25"/>
      <c r="O6814" s="25"/>
    </row>
    <row r="6815" spans="9:15" s="167" customFormat="1" ht="15" customHeight="1" x14ac:dyDescent="0.25">
      <c r="I6815" s="25"/>
      <c r="J6815" s="25"/>
      <c r="K6815" s="25"/>
      <c r="L6815" s="25"/>
      <c r="M6815" s="25"/>
      <c r="N6815" s="25"/>
      <c r="O6815" s="25"/>
    </row>
    <row r="6816" spans="9:15" s="167" customFormat="1" ht="15" customHeight="1" x14ac:dyDescent="0.25">
      <c r="I6816" s="25"/>
      <c r="J6816" s="25"/>
      <c r="K6816" s="25"/>
      <c r="L6816" s="25"/>
      <c r="M6816" s="25"/>
      <c r="N6816" s="25"/>
      <c r="O6816" s="25"/>
    </row>
    <row r="6817" spans="9:15" s="167" customFormat="1" ht="15" customHeight="1" x14ac:dyDescent="0.25">
      <c r="I6817" s="25"/>
      <c r="J6817" s="25"/>
      <c r="K6817" s="25"/>
      <c r="L6817" s="25"/>
      <c r="M6817" s="25"/>
      <c r="N6817" s="25"/>
      <c r="O6817" s="25"/>
    </row>
    <row r="6818" spans="9:15" s="167" customFormat="1" ht="15" customHeight="1" x14ac:dyDescent="0.25">
      <c r="I6818" s="25"/>
      <c r="J6818" s="25"/>
      <c r="K6818" s="25"/>
      <c r="L6818" s="25"/>
      <c r="M6818" s="25"/>
      <c r="N6818" s="25"/>
      <c r="O6818" s="25"/>
    </row>
    <row r="6819" spans="9:15" s="167" customFormat="1" ht="15" customHeight="1" x14ac:dyDescent="0.25">
      <c r="I6819" s="25"/>
      <c r="J6819" s="25"/>
      <c r="K6819" s="25"/>
      <c r="L6819" s="25"/>
      <c r="M6819" s="25"/>
      <c r="N6819" s="25"/>
      <c r="O6819" s="25"/>
    </row>
    <row r="6820" spans="9:15" s="167" customFormat="1" ht="15" customHeight="1" x14ac:dyDescent="0.25">
      <c r="I6820" s="25"/>
      <c r="J6820" s="25"/>
      <c r="K6820" s="25"/>
      <c r="L6820" s="25"/>
      <c r="M6820" s="25"/>
      <c r="N6820" s="25"/>
      <c r="O6820" s="25"/>
    </row>
    <row r="6821" spans="9:15" s="167" customFormat="1" ht="15" customHeight="1" x14ac:dyDescent="0.25">
      <c r="I6821" s="25"/>
      <c r="J6821" s="25"/>
      <c r="K6821" s="25"/>
      <c r="L6821" s="25"/>
      <c r="M6821" s="25"/>
      <c r="N6821" s="25"/>
      <c r="O6821" s="25"/>
    </row>
    <row r="6822" spans="9:15" s="167" customFormat="1" ht="15" customHeight="1" x14ac:dyDescent="0.25">
      <c r="I6822" s="25"/>
      <c r="J6822" s="25"/>
      <c r="K6822" s="25"/>
      <c r="L6822" s="25"/>
      <c r="M6822" s="25"/>
      <c r="N6822" s="25"/>
      <c r="O6822" s="25"/>
    </row>
    <row r="6823" spans="9:15" s="167" customFormat="1" ht="15" customHeight="1" x14ac:dyDescent="0.25">
      <c r="I6823" s="25"/>
      <c r="J6823" s="25"/>
      <c r="K6823" s="25"/>
      <c r="L6823" s="25"/>
      <c r="M6823" s="25"/>
      <c r="N6823" s="25"/>
      <c r="O6823" s="25"/>
    </row>
    <row r="6824" spans="9:15" s="167" customFormat="1" ht="15" customHeight="1" x14ac:dyDescent="0.25">
      <c r="I6824" s="25"/>
      <c r="J6824" s="25"/>
      <c r="K6824" s="25"/>
      <c r="L6824" s="25"/>
      <c r="M6824" s="25"/>
      <c r="N6824" s="25"/>
      <c r="O6824" s="25"/>
    </row>
    <row r="6825" spans="9:15" s="167" customFormat="1" ht="15" customHeight="1" x14ac:dyDescent="0.25">
      <c r="I6825" s="25"/>
      <c r="J6825" s="25"/>
      <c r="K6825" s="25"/>
      <c r="L6825" s="25"/>
      <c r="M6825" s="25"/>
      <c r="N6825" s="25"/>
      <c r="O6825" s="25"/>
    </row>
    <row r="6826" spans="9:15" s="167" customFormat="1" ht="15" customHeight="1" x14ac:dyDescent="0.25">
      <c r="I6826" s="25"/>
      <c r="J6826" s="25"/>
      <c r="K6826" s="25"/>
      <c r="L6826" s="25"/>
      <c r="M6826" s="25"/>
      <c r="N6826" s="25"/>
      <c r="O6826" s="25"/>
    </row>
    <row r="6827" spans="9:15" s="167" customFormat="1" ht="15" customHeight="1" x14ac:dyDescent="0.25">
      <c r="I6827" s="25"/>
      <c r="J6827" s="25"/>
      <c r="K6827" s="25"/>
      <c r="L6827" s="25"/>
      <c r="M6827" s="25"/>
      <c r="N6827" s="25"/>
      <c r="O6827" s="25"/>
    </row>
    <row r="6828" spans="9:15" s="167" customFormat="1" ht="15" customHeight="1" x14ac:dyDescent="0.25">
      <c r="I6828" s="25"/>
      <c r="J6828" s="25"/>
      <c r="K6828" s="25"/>
      <c r="L6828" s="25"/>
      <c r="M6828" s="25"/>
      <c r="N6828" s="25"/>
      <c r="O6828" s="25"/>
    </row>
    <row r="6829" spans="9:15" s="167" customFormat="1" ht="15" customHeight="1" x14ac:dyDescent="0.25">
      <c r="I6829" s="25"/>
      <c r="J6829" s="25"/>
      <c r="K6829" s="25"/>
      <c r="L6829" s="25"/>
      <c r="M6829" s="25"/>
      <c r="N6829" s="25"/>
      <c r="O6829" s="25"/>
    </row>
    <row r="6830" spans="9:15" s="167" customFormat="1" ht="15" customHeight="1" x14ac:dyDescent="0.25">
      <c r="I6830" s="25"/>
      <c r="J6830" s="25"/>
      <c r="K6830" s="25"/>
      <c r="L6830" s="25"/>
      <c r="M6830" s="25"/>
      <c r="N6830" s="25"/>
      <c r="O6830" s="25"/>
    </row>
    <row r="6831" spans="9:15" s="167" customFormat="1" ht="15" customHeight="1" x14ac:dyDescent="0.25">
      <c r="I6831" s="25"/>
      <c r="J6831" s="25"/>
      <c r="K6831" s="25"/>
      <c r="L6831" s="25"/>
      <c r="M6831" s="25"/>
      <c r="N6831" s="25"/>
      <c r="O6831" s="25"/>
    </row>
    <row r="6832" spans="9:15" s="167" customFormat="1" ht="15" customHeight="1" x14ac:dyDescent="0.25">
      <c r="I6832" s="25"/>
      <c r="J6832" s="25"/>
      <c r="K6832" s="25"/>
      <c r="L6832" s="25"/>
      <c r="M6832" s="25"/>
      <c r="N6832" s="25"/>
      <c r="O6832" s="25"/>
    </row>
    <row r="6833" spans="9:15" s="167" customFormat="1" ht="15" customHeight="1" x14ac:dyDescent="0.25">
      <c r="I6833" s="25"/>
      <c r="J6833" s="25"/>
      <c r="K6833" s="25"/>
      <c r="L6833" s="25"/>
      <c r="M6833" s="25"/>
      <c r="N6833" s="25"/>
      <c r="O6833" s="25"/>
    </row>
    <row r="6834" spans="9:15" s="167" customFormat="1" ht="15" customHeight="1" x14ac:dyDescent="0.25">
      <c r="I6834" s="25"/>
      <c r="J6834" s="25"/>
      <c r="K6834" s="25"/>
      <c r="L6834" s="25"/>
      <c r="M6834" s="25"/>
      <c r="N6834" s="25"/>
      <c r="O6834" s="25"/>
    </row>
    <row r="6835" spans="9:15" s="167" customFormat="1" ht="15" customHeight="1" x14ac:dyDescent="0.25">
      <c r="I6835" s="25"/>
      <c r="J6835" s="25"/>
      <c r="K6835" s="25"/>
      <c r="L6835" s="25"/>
      <c r="M6835" s="25"/>
      <c r="N6835" s="25"/>
      <c r="O6835" s="25"/>
    </row>
    <row r="6836" spans="9:15" s="167" customFormat="1" ht="15" customHeight="1" x14ac:dyDescent="0.25">
      <c r="I6836" s="25"/>
      <c r="J6836" s="25"/>
      <c r="K6836" s="25"/>
      <c r="L6836" s="25"/>
      <c r="M6836" s="25"/>
      <c r="N6836" s="25"/>
      <c r="O6836" s="25"/>
    </row>
    <row r="6837" spans="9:15" s="167" customFormat="1" ht="15" customHeight="1" x14ac:dyDescent="0.25">
      <c r="I6837" s="25"/>
      <c r="J6837" s="25"/>
      <c r="K6837" s="25"/>
      <c r="L6837" s="25"/>
      <c r="M6837" s="25"/>
      <c r="N6837" s="25"/>
      <c r="O6837" s="25"/>
    </row>
    <row r="6838" spans="9:15" s="167" customFormat="1" ht="15" customHeight="1" x14ac:dyDescent="0.25">
      <c r="I6838" s="25"/>
      <c r="J6838" s="25"/>
      <c r="K6838" s="25"/>
      <c r="L6838" s="25"/>
      <c r="M6838" s="25"/>
      <c r="N6838" s="25"/>
      <c r="O6838" s="25"/>
    </row>
    <row r="6839" spans="9:15" s="167" customFormat="1" ht="15" customHeight="1" x14ac:dyDescent="0.25">
      <c r="I6839" s="25"/>
      <c r="J6839" s="25"/>
      <c r="K6839" s="25"/>
      <c r="L6839" s="25"/>
      <c r="M6839" s="25"/>
      <c r="N6839" s="25"/>
      <c r="O6839" s="25"/>
    </row>
    <row r="6840" spans="9:15" s="167" customFormat="1" ht="15" customHeight="1" x14ac:dyDescent="0.25">
      <c r="I6840" s="25"/>
      <c r="J6840" s="25"/>
      <c r="K6840" s="25"/>
      <c r="L6840" s="25"/>
      <c r="M6840" s="25"/>
      <c r="N6840" s="25"/>
      <c r="O6840" s="25"/>
    </row>
    <row r="6841" spans="9:15" s="167" customFormat="1" ht="15" customHeight="1" x14ac:dyDescent="0.25">
      <c r="I6841" s="25"/>
      <c r="J6841" s="25"/>
      <c r="K6841" s="25"/>
      <c r="L6841" s="25"/>
      <c r="M6841" s="25"/>
      <c r="N6841" s="25"/>
      <c r="O6841" s="25"/>
    </row>
    <row r="6842" spans="9:15" s="167" customFormat="1" ht="15" customHeight="1" x14ac:dyDescent="0.25">
      <c r="I6842" s="25"/>
      <c r="J6842" s="25"/>
      <c r="K6842" s="25"/>
      <c r="L6842" s="25"/>
      <c r="M6842" s="25"/>
      <c r="N6842" s="25"/>
      <c r="O6842" s="25"/>
    </row>
    <row r="6843" spans="9:15" s="167" customFormat="1" ht="15" customHeight="1" x14ac:dyDescent="0.25">
      <c r="I6843" s="25"/>
      <c r="J6843" s="25"/>
      <c r="K6843" s="25"/>
      <c r="L6843" s="25"/>
      <c r="M6843" s="25"/>
      <c r="N6843" s="25"/>
      <c r="O6843" s="25"/>
    </row>
    <row r="6844" spans="9:15" s="167" customFormat="1" ht="15" customHeight="1" x14ac:dyDescent="0.25">
      <c r="I6844" s="25"/>
      <c r="J6844" s="25"/>
      <c r="K6844" s="25"/>
      <c r="L6844" s="25"/>
      <c r="M6844" s="25"/>
      <c r="N6844" s="25"/>
      <c r="O6844" s="25"/>
    </row>
    <row r="6845" spans="9:15" s="167" customFormat="1" ht="15" customHeight="1" x14ac:dyDescent="0.25">
      <c r="I6845" s="25"/>
      <c r="J6845" s="25"/>
      <c r="K6845" s="25"/>
      <c r="L6845" s="25"/>
      <c r="M6845" s="25"/>
      <c r="N6845" s="25"/>
      <c r="O6845" s="25"/>
    </row>
    <row r="6846" spans="9:15" s="167" customFormat="1" ht="15" customHeight="1" x14ac:dyDescent="0.25">
      <c r="I6846" s="25"/>
      <c r="J6846" s="25"/>
      <c r="K6846" s="25"/>
      <c r="L6846" s="25"/>
      <c r="M6846" s="25"/>
      <c r="N6846" s="25"/>
      <c r="O6846" s="25"/>
    </row>
    <row r="6847" spans="9:15" s="167" customFormat="1" ht="15" customHeight="1" x14ac:dyDescent="0.25">
      <c r="I6847" s="25"/>
      <c r="J6847" s="25"/>
      <c r="K6847" s="25"/>
      <c r="L6847" s="25"/>
      <c r="M6847" s="25"/>
      <c r="N6847" s="25"/>
      <c r="O6847" s="25"/>
    </row>
    <row r="6848" spans="9:15" s="167" customFormat="1" ht="15" customHeight="1" x14ac:dyDescent="0.25">
      <c r="I6848" s="25"/>
      <c r="J6848" s="25"/>
      <c r="K6848" s="25"/>
      <c r="L6848" s="25"/>
      <c r="M6848" s="25"/>
      <c r="N6848" s="25"/>
      <c r="O6848" s="25"/>
    </row>
    <row r="6849" spans="9:15" s="167" customFormat="1" ht="15" customHeight="1" x14ac:dyDescent="0.25">
      <c r="I6849" s="25"/>
      <c r="J6849" s="25"/>
      <c r="K6849" s="25"/>
      <c r="L6849" s="25"/>
      <c r="M6849" s="25"/>
      <c r="N6849" s="25"/>
      <c r="O6849" s="25"/>
    </row>
    <row r="6850" spans="9:15" s="167" customFormat="1" ht="15" customHeight="1" x14ac:dyDescent="0.25">
      <c r="I6850" s="25"/>
      <c r="J6850" s="25"/>
      <c r="K6850" s="25"/>
      <c r="L6850" s="25"/>
      <c r="M6850" s="25"/>
      <c r="N6850" s="25"/>
      <c r="O6850" s="25"/>
    </row>
    <row r="6851" spans="9:15" s="167" customFormat="1" ht="15" customHeight="1" x14ac:dyDescent="0.25">
      <c r="I6851" s="25"/>
      <c r="J6851" s="25"/>
      <c r="K6851" s="25"/>
      <c r="L6851" s="25"/>
      <c r="M6851" s="25"/>
      <c r="N6851" s="25"/>
      <c r="O6851" s="25"/>
    </row>
    <row r="6852" spans="9:15" s="167" customFormat="1" ht="15" customHeight="1" x14ac:dyDescent="0.25">
      <c r="I6852" s="25"/>
      <c r="J6852" s="25"/>
      <c r="K6852" s="25"/>
      <c r="L6852" s="25"/>
      <c r="M6852" s="25"/>
      <c r="N6852" s="25"/>
      <c r="O6852" s="25"/>
    </row>
    <row r="6853" spans="9:15" s="167" customFormat="1" ht="15" customHeight="1" x14ac:dyDescent="0.25">
      <c r="I6853" s="25"/>
      <c r="J6853" s="25"/>
      <c r="K6853" s="25"/>
      <c r="L6853" s="25"/>
      <c r="M6853" s="25"/>
      <c r="N6853" s="25"/>
      <c r="O6853" s="25"/>
    </row>
    <row r="6854" spans="9:15" s="167" customFormat="1" ht="15" customHeight="1" x14ac:dyDescent="0.25">
      <c r="I6854" s="25"/>
      <c r="J6854" s="25"/>
      <c r="K6854" s="25"/>
      <c r="L6854" s="25"/>
      <c r="M6854" s="25"/>
      <c r="N6854" s="25"/>
      <c r="O6854" s="25"/>
    </row>
    <row r="6855" spans="9:15" s="167" customFormat="1" ht="15" customHeight="1" x14ac:dyDescent="0.25">
      <c r="I6855" s="25"/>
      <c r="J6855" s="25"/>
      <c r="K6855" s="25"/>
      <c r="L6855" s="25"/>
      <c r="M6855" s="25"/>
      <c r="N6855" s="25"/>
      <c r="O6855" s="25"/>
    </row>
    <row r="6856" spans="9:15" s="167" customFormat="1" ht="15" customHeight="1" x14ac:dyDescent="0.25">
      <c r="I6856" s="25"/>
      <c r="J6856" s="25"/>
      <c r="K6856" s="25"/>
      <c r="L6856" s="25"/>
      <c r="M6856" s="25"/>
      <c r="N6856" s="25"/>
      <c r="O6856" s="25"/>
    </row>
    <row r="6857" spans="9:15" s="167" customFormat="1" ht="15" customHeight="1" x14ac:dyDescent="0.25">
      <c r="I6857" s="25"/>
      <c r="J6857" s="25"/>
      <c r="K6857" s="25"/>
      <c r="L6857" s="25"/>
      <c r="M6857" s="25"/>
      <c r="N6857" s="25"/>
      <c r="O6857" s="25"/>
    </row>
    <row r="6858" spans="9:15" s="167" customFormat="1" ht="15" customHeight="1" x14ac:dyDescent="0.25">
      <c r="I6858" s="25"/>
      <c r="J6858" s="25"/>
      <c r="K6858" s="25"/>
      <c r="L6858" s="25"/>
      <c r="M6858" s="25"/>
      <c r="N6858" s="25"/>
      <c r="O6858" s="25"/>
    </row>
    <row r="6859" spans="9:15" s="167" customFormat="1" ht="15" customHeight="1" x14ac:dyDescent="0.25">
      <c r="I6859" s="25"/>
      <c r="J6859" s="25"/>
      <c r="K6859" s="25"/>
      <c r="L6859" s="25"/>
      <c r="M6859" s="25"/>
      <c r="N6859" s="25"/>
      <c r="O6859" s="25"/>
    </row>
    <row r="6860" spans="9:15" s="167" customFormat="1" ht="15" customHeight="1" x14ac:dyDescent="0.25">
      <c r="I6860" s="25"/>
      <c r="J6860" s="25"/>
      <c r="K6860" s="25"/>
      <c r="L6860" s="25"/>
      <c r="M6860" s="25"/>
      <c r="N6860" s="25"/>
      <c r="O6860" s="25"/>
    </row>
    <row r="6861" spans="9:15" s="167" customFormat="1" ht="15" customHeight="1" x14ac:dyDescent="0.25">
      <c r="I6861" s="25"/>
      <c r="J6861" s="25"/>
      <c r="K6861" s="25"/>
      <c r="L6861" s="25"/>
      <c r="M6861" s="25"/>
      <c r="N6861" s="25"/>
      <c r="O6861" s="25"/>
    </row>
    <row r="6862" spans="9:15" s="167" customFormat="1" ht="15" customHeight="1" x14ac:dyDescent="0.25">
      <c r="I6862" s="25"/>
      <c r="J6862" s="25"/>
      <c r="K6862" s="25"/>
      <c r="L6862" s="25"/>
      <c r="M6862" s="25"/>
      <c r="N6862" s="25"/>
      <c r="O6862" s="25"/>
    </row>
    <row r="6863" spans="9:15" s="167" customFormat="1" ht="15" customHeight="1" x14ac:dyDescent="0.25">
      <c r="I6863" s="25"/>
      <c r="J6863" s="25"/>
      <c r="K6863" s="25"/>
      <c r="L6863" s="25"/>
      <c r="M6863" s="25"/>
      <c r="N6863" s="25"/>
      <c r="O6863" s="25"/>
    </row>
    <row r="6864" spans="9:15" s="167" customFormat="1" ht="15" customHeight="1" x14ac:dyDescent="0.25">
      <c r="I6864" s="25"/>
      <c r="J6864" s="25"/>
      <c r="K6864" s="25"/>
      <c r="L6864" s="25"/>
      <c r="M6864" s="25"/>
      <c r="N6864" s="25"/>
      <c r="O6864" s="25"/>
    </row>
    <row r="6865" spans="9:15" s="167" customFormat="1" ht="15" customHeight="1" x14ac:dyDescent="0.25">
      <c r="I6865" s="25"/>
      <c r="J6865" s="25"/>
      <c r="K6865" s="25"/>
      <c r="L6865" s="25"/>
      <c r="M6865" s="25"/>
      <c r="N6865" s="25"/>
      <c r="O6865" s="25"/>
    </row>
    <row r="6866" spans="9:15" s="167" customFormat="1" ht="15" customHeight="1" x14ac:dyDescent="0.25">
      <c r="I6866" s="25"/>
      <c r="J6866" s="25"/>
      <c r="K6866" s="25"/>
      <c r="L6866" s="25"/>
      <c r="M6866" s="25"/>
      <c r="N6866" s="25"/>
      <c r="O6866" s="25"/>
    </row>
    <row r="6867" spans="9:15" s="167" customFormat="1" ht="15" customHeight="1" x14ac:dyDescent="0.25">
      <c r="I6867" s="25"/>
      <c r="J6867" s="25"/>
      <c r="K6867" s="25"/>
      <c r="L6867" s="25"/>
      <c r="M6867" s="25"/>
      <c r="N6867" s="25"/>
      <c r="O6867" s="25"/>
    </row>
    <row r="6868" spans="9:15" s="167" customFormat="1" ht="15" customHeight="1" x14ac:dyDescent="0.25">
      <c r="I6868" s="25"/>
      <c r="J6868" s="25"/>
      <c r="K6868" s="25"/>
      <c r="L6868" s="25"/>
      <c r="M6868" s="25"/>
      <c r="N6868" s="25"/>
      <c r="O6868" s="25"/>
    </row>
    <row r="6869" spans="9:15" s="167" customFormat="1" ht="15" customHeight="1" x14ac:dyDescent="0.25">
      <c r="I6869" s="25"/>
      <c r="J6869" s="25"/>
      <c r="K6869" s="25"/>
      <c r="L6869" s="25"/>
      <c r="M6869" s="25"/>
      <c r="N6869" s="25"/>
      <c r="O6869" s="25"/>
    </row>
    <row r="6870" spans="9:15" s="167" customFormat="1" ht="15" customHeight="1" x14ac:dyDescent="0.25">
      <c r="I6870" s="25"/>
      <c r="J6870" s="25"/>
      <c r="K6870" s="25"/>
      <c r="L6870" s="25"/>
      <c r="M6870" s="25"/>
      <c r="N6870" s="25"/>
      <c r="O6870" s="25"/>
    </row>
    <row r="6871" spans="9:15" s="167" customFormat="1" ht="15" customHeight="1" x14ac:dyDescent="0.25">
      <c r="I6871" s="25"/>
      <c r="J6871" s="25"/>
      <c r="K6871" s="25"/>
      <c r="L6871" s="25"/>
      <c r="M6871" s="25"/>
      <c r="N6871" s="25"/>
      <c r="O6871" s="25"/>
    </row>
    <row r="6872" spans="9:15" s="167" customFormat="1" ht="15" customHeight="1" x14ac:dyDescent="0.25">
      <c r="I6872" s="25"/>
      <c r="J6872" s="25"/>
      <c r="K6872" s="25"/>
      <c r="L6872" s="25"/>
      <c r="M6872" s="25"/>
      <c r="N6872" s="25"/>
      <c r="O6872" s="25"/>
    </row>
    <row r="6873" spans="9:15" s="167" customFormat="1" ht="15" customHeight="1" x14ac:dyDescent="0.25">
      <c r="I6873" s="25"/>
      <c r="J6873" s="25"/>
      <c r="K6873" s="25"/>
      <c r="L6873" s="25"/>
      <c r="M6873" s="25"/>
      <c r="N6873" s="25"/>
      <c r="O6873" s="25"/>
    </row>
    <row r="6874" spans="9:15" s="167" customFormat="1" ht="15" customHeight="1" x14ac:dyDescent="0.25">
      <c r="I6874" s="25"/>
      <c r="J6874" s="25"/>
      <c r="K6874" s="25"/>
      <c r="L6874" s="25"/>
      <c r="M6874" s="25"/>
      <c r="N6874" s="25"/>
      <c r="O6874" s="25"/>
    </row>
    <row r="6875" spans="9:15" s="167" customFormat="1" ht="15" customHeight="1" x14ac:dyDescent="0.25">
      <c r="I6875" s="25"/>
      <c r="J6875" s="25"/>
      <c r="K6875" s="25"/>
      <c r="L6875" s="25"/>
      <c r="M6875" s="25"/>
      <c r="N6875" s="25"/>
      <c r="O6875" s="25"/>
    </row>
    <row r="6876" spans="9:15" s="167" customFormat="1" ht="15" customHeight="1" x14ac:dyDescent="0.25">
      <c r="I6876" s="25"/>
      <c r="J6876" s="25"/>
      <c r="K6876" s="25"/>
      <c r="L6876" s="25"/>
      <c r="M6876" s="25"/>
      <c r="N6876" s="25"/>
      <c r="O6876" s="25"/>
    </row>
    <row r="6877" spans="9:15" s="167" customFormat="1" ht="15" customHeight="1" x14ac:dyDescent="0.25">
      <c r="I6877" s="25"/>
      <c r="J6877" s="25"/>
      <c r="K6877" s="25"/>
      <c r="L6877" s="25"/>
      <c r="M6877" s="25"/>
      <c r="N6877" s="25"/>
      <c r="O6877" s="25"/>
    </row>
    <row r="6878" spans="9:15" s="167" customFormat="1" ht="15" customHeight="1" x14ac:dyDescent="0.25">
      <c r="I6878" s="25"/>
      <c r="J6878" s="25"/>
      <c r="K6878" s="25"/>
      <c r="L6878" s="25"/>
      <c r="M6878" s="25"/>
      <c r="N6878" s="25"/>
      <c r="O6878" s="25"/>
    </row>
    <row r="6879" spans="9:15" s="167" customFormat="1" ht="15" customHeight="1" x14ac:dyDescent="0.25">
      <c r="I6879" s="25"/>
      <c r="J6879" s="25"/>
      <c r="K6879" s="25"/>
      <c r="L6879" s="25"/>
      <c r="M6879" s="25"/>
      <c r="N6879" s="25"/>
      <c r="O6879" s="25"/>
    </row>
    <row r="6880" spans="9:15" s="167" customFormat="1" ht="15" customHeight="1" x14ac:dyDescent="0.25">
      <c r="I6880" s="25"/>
      <c r="J6880" s="25"/>
      <c r="K6880" s="25"/>
      <c r="L6880" s="25"/>
      <c r="M6880" s="25"/>
      <c r="N6880" s="25"/>
      <c r="O6880" s="25"/>
    </row>
    <row r="6881" spans="9:15" s="167" customFormat="1" ht="15" customHeight="1" x14ac:dyDescent="0.25">
      <c r="I6881" s="25"/>
      <c r="J6881" s="25"/>
      <c r="K6881" s="25"/>
      <c r="L6881" s="25"/>
      <c r="M6881" s="25"/>
      <c r="N6881" s="25"/>
      <c r="O6881" s="25"/>
    </row>
    <row r="6882" spans="9:15" s="167" customFormat="1" ht="15" customHeight="1" x14ac:dyDescent="0.25">
      <c r="I6882" s="25"/>
      <c r="J6882" s="25"/>
      <c r="K6882" s="25"/>
      <c r="L6882" s="25"/>
      <c r="M6882" s="25"/>
      <c r="N6882" s="25"/>
      <c r="O6882" s="25"/>
    </row>
    <row r="6883" spans="9:15" s="167" customFormat="1" ht="15" customHeight="1" x14ac:dyDescent="0.25">
      <c r="I6883" s="25"/>
      <c r="J6883" s="25"/>
      <c r="K6883" s="25"/>
      <c r="L6883" s="25"/>
      <c r="M6883" s="25"/>
      <c r="N6883" s="25"/>
      <c r="O6883" s="25"/>
    </row>
    <row r="6884" spans="9:15" s="167" customFormat="1" ht="15" customHeight="1" x14ac:dyDescent="0.25">
      <c r="I6884" s="25"/>
      <c r="J6884" s="25"/>
      <c r="K6884" s="25"/>
      <c r="L6884" s="25"/>
      <c r="M6884" s="25"/>
      <c r="N6884" s="25"/>
      <c r="O6884" s="25"/>
    </row>
    <row r="6885" spans="9:15" s="167" customFormat="1" ht="15" customHeight="1" x14ac:dyDescent="0.25">
      <c r="I6885" s="25"/>
      <c r="J6885" s="25"/>
      <c r="K6885" s="25"/>
      <c r="L6885" s="25"/>
      <c r="M6885" s="25"/>
      <c r="N6885" s="25"/>
      <c r="O6885" s="25"/>
    </row>
    <row r="6886" spans="9:15" s="167" customFormat="1" ht="15" customHeight="1" x14ac:dyDescent="0.25">
      <c r="I6886" s="25"/>
      <c r="J6886" s="25"/>
      <c r="K6886" s="25"/>
      <c r="L6886" s="25"/>
      <c r="M6886" s="25"/>
      <c r="N6886" s="25"/>
      <c r="O6886" s="25"/>
    </row>
    <row r="6887" spans="9:15" s="167" customFormat="1" ht="15" customHeight="1" x14ac:dyDescent="0.25">
      <c r="I6887" s="25"/>
      <c r="J6887" s="25"/>
      <c r="K6887" s="25"/>
      <c r="L6887" s="25"/>
      <c r="M6887" s="25"/>
      <c r="N6887" s="25"/>
      <c r="O6887" s="25"/>
    </row>
    <row r="6888" spans="9:15" s="167" customFormat="1" ht="15" customHeight="1" x14ac:dyDescent="0.25">
      <c r="I6888" s="25"/>
      <c r="J6888" s="25"/>
      <c r="K6888" s="25"/>
      <c r="L6888" s="25"/>
      <c r="M6888" s="25"/>
      <c r="N6888" s="25"/>
      <c r="O6888" s="25"/>
    </row>
    <row r="6889" spans="9:15" s="167" customFormat="1" ht="15" customHeight="1" x14ac:dyDescent="0.25">
      <c r="I6889" s="25"/>
      <c r="J6889" s="25"/>
      <c r="K6889" s="25"/>
      <c r="L6889" s="25"/>
      <c r="M6889" s="25"/>
      <c r="N6889" s="25"/>
      <c r="O6889" s="25"/>
    </row>
    <row r="6890" spans="9:15" s="167" customFormat="1" ht="15" customHeight="1" x14ac:dyDescent="0.25">
      <c r="I6890" s="25"/>
      <c r="J6890" s="25"/>
      <c r="K6890" s="25"/>
      <c r="L6890" s="25"/>
      <c r="M6890" s="25"/>
      <c r="N6890" s="25"/>
      <c r="O6890" s="25"/>
    </row>
    <row r="6891" spans="9:15" s="167" customFormat="1" ht="15" customHeight="1" x14ac:dyDescent="0.25">
      <c r="I6891" s="25"/>
      <c r="J6891" s="25"/>
      <c r="K6891" s="25"/>
      <c r="L6891" s="25"/>
      <c r="M6891" s="25"/>
      <c r="N6891" s="25"/>
      <c r="O6891" s="25"/>
    </row>
    <row r="6892" spans="9:15" s="167" customFormat="1" ht="15" customHeight="1" x14ac:dyDescent="0.25">
      <c r="I6892" s="25"/>
      <c r="J6892" s="25"/>
      <c r="K6892" s="25"/>
      <c r="L6892" s="25"/>
      <c r="M6892" s="25"/>
      <c r="N6892" s="25"/>
      <c r="O6892" s="25"/>
    </row>
    <row r="6893" spans="9:15" s="167" customFormat="1" ht="15" customHeight="1" x14ac:dyDescent="0.25">
      <c r="I6893" s="25"/>
      <c r="J6893" s="25"/>
      <c r="K6893" s="25"/>
      <c r="L6893" s="25"/>
      <c r="M6893" s="25"/>
      <c r="N6893" s="25"/>
      <c r="O6893" s="25"/>
    </row>
    <row r="6894" spans="9:15" s="167" customFormat="1" ht="15" customHeight="1" x14ac:dyDescent="0.25">
      <c r="I6894" s="25"/>
      <c r="J6894" s="25"/>
      <c r="K6894" s="25"/>
      <c r="L6894" s="25"/>
      <c r="M6894" s="25"/>
      <c r="N6894" s="25"/>
      <c r="O6894" s="25"/>
    </row>
    <row r="6895" spans="9:15" s="167" customFormat="1" ht="15" customHeight="1" x14ac:dyDescent="0.25">
      <c r="I6895" s="25"/>
      <c r="J6895" s="25"/>
      <c r="K6895" s="25"/>
      <c r="L6895" s="25"/>
      <c r="M6895" s="25"/>
      <c r="N6895" s="25"/>
      <c r="O6895" s="25"/>
    </row>
    <row r="6896" spans="9:15" s="167" customFormat="1" ht="15" customHeight="1" x14ac:dyDescent="0.25">
      <c r="I6896" s="25"/>
      <c r="J6896" s="25"/>
      <c r="K6896" s="25"/>
      <c r="L6896" s="25"/>
      <c r="M6896" s="25"/>
      <c r="N6896" s="25"/>
      <c r="O6896" s="25"/>
    </row>
    <row r="6897" spans="9:15" s="167" customFormat="1" ht="15" customHeight="1" x14ac:dyDescent="0.25">
      <c r="I6897" s="25"/>
      <c r="J6897" s="25"/>
      <c r="K6897" s="25"/>
      <c r="L6897" s="25"/>
      <c r="M6897" s="25"/>
      <c r="N6897" s="25"/>
      <c r="O6897" s="25"/>
    </row>
    <row r="6898" spans="9:15" s="167" customFormat="1" ht="15" customHeight="1" x14ac:dyDescent="0.25">
      <c r="I6898" s="25"/>
      <c r="J6898" s="25"/>
      <c r="K6898" s="25"/>
      <c r="L6898" s="25"/>
      <c r="M6898" s="25"/>
      <c r="N6898" s="25"/>
      <c r="O6898" s="25"/>
    </row>
    <row r="6899" spans="9:15" s="167" customFormat="1" ht="15" customHeight="1" x14ac:dyDescent="0.25">
      <c r="I6899" s="25"/>
      <c r="J6899" s="25"/>
      <c r="K6899" s="25"/>
      <c r="L6899" s="25"/>
      <c r="M6899" s="25"/>
      <c r="N6899" s="25"/>
      <c r="O6899" s="25"/>
    </row>
    <row r="6900" spans="9:15" s="167" customFormat="1" ht="15" customHeight="1" x14ac:dyDescent="0.25">
      <c r="I6900" s="25"/>
      <c r="J6900" s="25"/>
      <c r="K6900" s="25"/>
      <c r="L6900" s="25"/>
      <c r="M6900" s="25"/>
      <c r="N6900" s="25"/>
      <c r="O6900" s="25"/>
    </row>
    <row r="6901" spans="9:15" s="167" customFormat="1" ht="15" customHeight="1" x14ac:dyDescent="0.25">
      <c r="I6901" s="25"/>
      <c r="J6901" s="25"/>
      <c r="K6901" s="25"/>
      <c r="L6901" s="25"/>
      <c r="M6901" s="25"/>
      <c r="N6901" s="25"/>
      <c r="O6901" s="25"/>
    </row>
    <row r="6902" spans="9:15" s="167" customFormat="1" ht="15" customHeight="1" x14ac:dyDescent="0.25">
      <c r="I6902" s="25"/>
      <c r="J6902" s="25"/>
      <c r="K6902" s="25"/>
      <c r="L6902" s="25"/>
      <c r="M6902" s="25"/>
      <c r="N6902" s="25"/>
      <c r="O6902" s="25"/>
    </row>
    <row r="6903" spans="9:15" s="167" customFormat="1" ht="15" customHeight="1" x14ac:dyDescent="0.25">
      <c r="I6903" s="25"/>
      <c r="J6903" s="25"/>
      <c r="K6903" s="25"/>
      <c r="L6903" s="25"/>
      <c r="M6903" s="25"/>
      <c r="N6903" s="25"/>
      <c r="O6903" s="25"/>
    </row>
    <row r="6904" spans="9:15" s="167" customFormat="1" ht="15" customHeight="1" x14ac:dyDescent="0.25">
      <c r="I6904" s="25"/>
      <c r="J6904" s="25"/>
      <c r="K6904" s="25"/>
      <c r="L6904" s="25"/>
      <c r="M6904" s="25"/>
      <c r="N6904" s="25"/>
      <c r="O6904" s="25"/>
    </row>
    <row r="6905" spans="9:15" s="167" customFormat="1" ht="15" customHeight="1" x14ac:dyDescent="0.25">
      <c r="I6905" s="25"/>
      <c r="J6905" s="25"/>
      <c r="K6905" s="25"/>
      <c r="L6905" s="25"/>
      <c r="M6905" s="25"/>
      <c r="N6905" s="25"/>
      <c r="O6905" s="25"/>
    </row>
    <row r="6906" spans="9:15" s="167" customFormat="1" ht="15" customHeight="1" x14ac:dyDescent="0.25">
      <c r="I6906" s="25"/>
      <c r="J6906" s="25"/>
      <c r="K6906" s="25"/>
      <c r="L6906" s="25"/>
      <c r="M6906" s="25"/>
      <c r="N6906" s="25"/>
      <c r="O6906" s="25"/>
    </row>
    <row r="6907" spans="9:15" s="167" customFormat="1" ht="15" customHeight="1" x14ac:dyDescent="0.25">
      <c r="I6907" s="25"/>
      <c r="J6907" s="25"/>
      <c r="K6907" s="25"/>
      <c r="L6907" s="25"/>
      <c r="M6907" s="25"/>
      <c r="N6907" s="25"/>
      <c r="O6907" s="25"/>
    </row>
    <row r="6908" spans="9:15" s="167" customFormat="1" ht="15" customHeight="1" x14ac:dyDescent="0.25">
      <c r="I6908" s="25"/>
      <c r="J6908" s="25"/>
      <c r="K6908" s="25"/>
      <c r="L6908" s="25"/>
      <c r="M6908" s="25"/>
      <c r="N6908" s="25"/>
      <c r="O6908" s="25"/>
    </row>
    <row r="6909" spans="9:15" s="167" customFormat="1" ht="15" customHeight="1" x14ac:dyDescent="0.25">
      <c r="I6909" s="25"/>
      <c r="J6909" s="25"/>
      <c r="K6909" s="25"/>
      <c r="L6909" s="25"/>
      <c r="M6909" s="25"/>
      <c r="N6909" s="25"/>
      <c r="O6909" s="25"/>
    </row>
    <row r="6910" spans="9:15" s="167" customFormat="1" ht="15" customHeight="1" x14ac:dyDescent="0.25">
      <c r="I6910" s="25"/>
      <c r="J6910" s="25"/>
      <c r="K6910" s="25"/>
      <c r="L6910" s="25"/>
      <c r="M6910" s="25"/>
      <c r="N6910" s="25"/>
      <c r="O6910" s="25"/>
    </row>
    <row r="6911" spans="9:15" s="167" customFormat="1" ht="15" customHeight="1" x14ac:dyDescent="0.25">
      <c r="I6911" s="25"/>
      <c r="J6911" s="25"/>
      <c r="K6911" s="25"/>
      <c r="L6911" s="25"/>
      <c r="M6911" s="25"/>
      <c r="N6911" s="25"/>
      <c r="O6911" s="25"/>
    </row>
    <row r="6912" spans="9:15" s="167" customFormat="1" ht="15" customHeight="1" x14ac:dyDescent="0.25">
      <c r="I6912" s="25"/>
      <c r="J6912" s="25"/>
      <c r="K6912" s="25"/>
      <c r="L6912" s="25"/>
      <c r="M6912" s="25"/>
      <c r="N6912" s="25"/>
      <c r="O6912" s="25"/>
    </row>
    <row r="6913" spans="9:15" s="167" customFormat="1" ht="15" customHeight="1" x14ac:dyDescent="0.25">
      <c r="I6913" s="25"/>
      <c r="J6913" s="25"/>
      <c r="K6913" s="25"/>
      <c r="L6913" s="25"/>
      <c r="M6913" s="25"/>
      <c r="N6913" s="25"/>
      <c r="O6913" s="25"/>
    </row>
    <row r="6914" spans="9:15" s="167" customFormat="1" ht="15" customHeight="1" x14ac:dyDescent="0.25">
      <c r="I6914" s="25"/>
      <c r="J6914" s="25"/>
      <c r="K6914" s="25"/>
      <c r="L6914" s="25"/>
      <c r="M6914" s="25"/>
      <c r="N6914" s="25"/>
      <c r="O6914" s="25"/>
    </row>
    <row r="6915" spans="9:15" s="167" customFormat="1" ht="15" customHeight="1" x14ac:dyDescent="0.25">
      <c r="I6915" s="25"/>
      <c r="J6915" s="25"/>
      <c r="K6915" s="25"/>
      <c r="L6915" s="25"/>
      <c r="M6915" s="25"/>
      <c r="N6915" s="25"/>
      <c r="O6915" s="25"/>
    </row>
    <row r="6916" spans="9:15" s="167" customFormat="1" ht="15" customHeight="1" x14ac:dyDescent="0.25">
      <c r="I6916" s="25"/>
      <c r="J6916" s="25"/>
      <c r="K6916" s="25"/>
      <c r="L6916" s="25"/>
      <c r="M6916" s="25"/>
      <c r="N6916" s="25"/>
      <c r="O6916" s="25"/>
    </row>
    <row r="6917" spans="9:15" s="167" customFormat="1" ht="15" customHeight="1" x14ac:dyDescent="0.25">
      <c r="I6917" s="25"/>
      <c r="J6917" s="25"/>
      <c r="K6917" s="25"/>
      <c r="L6917" s="25"/>
      <c r="M6917" s="25"/>
      <c r="N6917" s="25"/>
      <c r="O6917" s="25"/>
    </row>
    <row r="6918" spans="9:15" s="167" customFormat="1" ht="15" customHeight="1" x14ac:dyDescent="0.25">
      <c r="I6918" s="25"/>
      <c r="J6918" s="25"/>
      <c r="K6918" s="25"/>
      <c r="L6918" s="25"/>
      <c r="M6918" s="25"/>
      <c r="N6918" s="25"/>
      <c r="O6918" s="25"/>
    </row>
    <row r="6919" spans="9:15" s="167" customFormat="1" ht="15" customHeight="1" x14ac:dyDescent="0.25">
      <c r="I6919" s="25"/>
      <c r="J6919" s="25"/>
      <c r="K6919" s="25"/>
      <c r="L6919" s="25"/>
      <c r="M6919" s="25"/>
      <c r="N6919" s="25"/>
      <c r="O6919" s="25"/>
    </row>
    <row r="6920" spans="9:15" s="167" customFormat="1" ht="15" customHeight="1" x14ac:dyDescent="0.25">
      <c r="I6920" s="25"/>
      <c r="J6920" s="25"/>
      <c r="K6920" s="25"/>
      <c r="L6920" s="25"/>
      <c r="M6920" s="25"/>
      <c r="N6920" s="25"/>
      <c r="O6920" s="25"/>
    </row>
    <row r="6921" spans="9:15" s="167" customFormat="1" ht="15" customHeight="1" x14ac:dyDescent="0.25">
      <c r="I6921" s="25"/>
      <c r="J6921" s="25"/>
      <c r="K6921" s="25"/>
      <c r="L6921" s="25"/>
      <c r="M6921" s="25"/>
      <c r="N6921" s="25"/>
      <c r="O6921" s="25"/>
    </row>
    <row r="6922" spans="9:15" s="167" customFormat="1" ht="15" customHeight="1" x14ac:dyDescent="0.25">
      <c r="I6922" s="25"/>
      <c r="J6922" s="25"/>
      <c r="K6922" s="25"/>
      <c r="L6922" s="25"/>
      <c r="M6922" s="25"/>
      <c r="N6922" s="25"/>
      <c r="O6922" s="25"/>
    </row>
    <row r="6923" spans="9:15" s="167" customFormat="1" ht="15" customHeight="1" x14ac:dyDescent="0.25">
      <c r="I6923" s="25"/>
      <c r="J6923" s="25"/>
      <c r="K6923" s="25"/>
      <c r="L6923" s="25"/>
      <c r="M6923" s="25"/>
      <c r="N6923" s="25"/>
      <c r="O6923" s="25"/>
    </row>
    <row r="6924" spans="9:15" s="167" customFormat="1" ht="15" customHeight="1" x14ac:dyDescent="0.25">
      <c r="I6924" s="25"/>
      <c r="J6924" s="25"/>
      <c r="K6924" s="25"/>
      <c r="L6924" s="25"/>
      <c r="M6924" s="25"/>
      <c r="N6924" s="25"/>
      <c r="O6924" s="25"/>
    </row>
    <row r="6925" spans="9:15" s="167" customFormat="1" ht="15" customHeight="1" x14ac:dyDescent="0.25">
      <c r="I6925" s="25"/>
      <c r="J6925" s="25"/>
      <c r="K6925" s="25"/>
      <c r="L6925" s="25"/>
      <c r="M6925" s="25"/>
      <c r="N6925" s="25"/>
      <c r="O6925" s="25"/>
    </row>
    <row r="6926" spans="9:15" s="167" customFormat="1" ht="15" customHeight="1" x14ac:dyDescent="0.25">
      <c r="I6926" s="25"/>
      <c r="J6926" s="25"/>
      <c r="K6926" s="25"/>
      <c r="L6926" s="25"/>
      <c r="M6926" s="25"/>
      <c r="N6926" s="25"/>
      <c r="O6926" s="25"/>
    </row>
    <row r="6927" spans="9:15" s="167" customFormat="1" ht="15" customHeight="1" x14ac:dyDescent="0.25">
      <c r="I6927" s="25"/>
      <c r="J6927" s="25"/>
      <c r="K6927" s="25"/>
      <c r="L6927" s="25"/>
      <c r="M6927" s="25"/>
      <c r="N6927" s="25"/>
      <c r="O6927" s="25"/>
    </row>
    <row r="6928" spans="9:15" s="167" customFormat="1" ht="15" customHeight="1" x14ac:dyDescent="0.25">
      <c r="I6928" s="25"/>
      <c r="J6928" s="25"/>
      <c r="K6928" s="25"/>
      <c r="L6928" s="25"/>
      <c r="M6928" s="25"/>
      <c r="N6928" s="25"/>
      <c r="O6928" s="25"/>
    </row>
    <row r="6929" spans="9:15" s="167" customFormat="1" ht="15" customHeight="1" x14ac:dyDescent="0.25">
      <c r="I6929" s="25"/>
      <c r="J6929" s="25"/>
      <c r="K6929" s="25"/>
      <c r="L6929" s="25"/>
      <c r="M6929" s="25"/>
      <c r="N6929" s="25"/>
      <c r="O6929" s="25"/>
    </row>
    <row r="6930" spans="9:15" s="167" customFormat="1" ht="15" customHeight="1" x14ac:dyDescent="0.25">
      <c r="I6930" s="25"/>
      <c r="J6930" s="25"/>
      <c r="K6930" s="25"/>
      <c r="L6930" s="25"/>
      <c r="M6930" s="25"/>
      <c r="N6930" s="25"/>
      <c r="O6930" s="25"/>
    </row>
    <row r="6931" spans="9:15" s="167" customFormat="1" ht="15" customHeight="1" x14ac:dyDescent="0.25">
      <c r="I6931" s="25"/>
      <c r="J6931" s="25"/>
      <c r="K6931" s="25"/>
      <c r="L6931" s="25"/>
      <c r="M6931" s="25"/>
      <c r="N6931" s="25"/>
      <c r="O6931" s="25"/>
    </row>
    <row r="6932" spans="9:15" s="167" customFormat="1" ht="15" customHeight="1" x14ac:dyDescent="0.25">
      <c r="I6932" s="25"/>
      <c r="J6932" s="25"/>
      <c r="K6932" s="25"/>
      <c r="L6932" s="25"/>
      <c r="M6932" s="25"/>
      <c r="N6932" s="25"/>
      <c r="O6932" s="25"/>
    </row>
    <row r="6933" spans="9:15" s="167" customFormat="1" ht="15" customHeight="1" x14ac:dyDescent="0.25">
      <c r="I6933" s="25"/>
      <c r="J6933" s="25"/>
      <c r="K6933" s="25"/>
      <c r="L6933" s="25"/>
      <c r="M6933" s="25"/>
      <c r="N6933" s="25"/>
      <c r="O6933" s="25"/>
    </row>
    <row r="6934" spans="9:15" s="167" customFormat="1" ht="15" customHeight="1" x14ac:dyDescent="0.25">
      <c r="I6934" s="25"/>
      <c r="J6934" s="25"/>
      <c r="K6934" s="25"/>
      <c r="L6934" s="25"/>
      <c r="M6934" s="25"/>
      <c r="N6934" s="25"/>
      <c r="O6934" s="25"/>
    </row>
    <row r="6935" spans="9:15" s="167" customFormat="1" ht="15" customHeight="1" x14ac:dyDescent="0.25">
      <c r="I6935" s="25"/>
      <c r="J6935" s="25"/>
      <c r="K6935" s="25"/>
      <c r="L6935" s="25"/>
      <c r="M6935" s="25"/>
      <c r="N6935" s="25"/>
      <c r="O6935" s="25"/>
    </row>
    <row r="6936" spans="9:15" s="167" customFormat="1" ht="15" customHeight="1" x14ac:dyDescent="0.25">
      <c r="I6936" s="25"/>
      <c r="J6936" s="25"/>
      <c r="K6936" s="25"/>
      <c r="L6936" s="25"/>
      <c r="M6936" s="25"/>
      <c r="N6936" s="25"/>
      <c r="O6936" s="25"/>
    </row>
    <row r="6937" spans="9:15" s="167" customFormat="1" ht="15" customHeight="1" x14ac:dyDescent="0.25">
      <c r="I6937" s="25"/>
      <c r="J6937" s="25"/>
      <c r="K6937" s="25"/>
      <c r="L6937" s="25"/>
      <c r="M6937" s="25"/>
      <c r="N6937" s="25"/>
      <c r="O6937" s="25"/>
    </row>
    <row r="6938" spans="9:15" s="167" customFormat="1" ht="15" customHeight="1" x14ac:dyDescent="0.25">
      <c r="I6938" s="25"/>
      <c r="J6938" s="25"/>
      <c r="K6938" s="25"/>
      <c r="L6938" s="25"/>
      <c r="M6938" s="25"/>
      <c r="N6938" s="25"/>
      <c r="O6938" s="25"/>
    </row>
    <row r="6939" spans="9:15" s="167" customFormat="1" ht="15" customHeight="1" x14ac:dyDescent="0.25">
      <c r="I6939" s="25"/>
      <c r="J6939" s="25"/>
      <c r="K6939" s="25"/>
      <c r="L6939" s="25"/>
      <c r="M6939" s="25"/>
      <c r="N6939" s="25"/>
      <c r="O6939" s="25"/>
    </row>
    <row r="6940" spans="9:15" s="167" customFormat="1" ht="15" customHeight="1" x14ac:dyDescent="0.25">
      <c r="I6940" s="25"/>
      <c r="J6940" s="25"/>
      <c r="K6940" s="25"/>
      <c r="L6940" s="25"/>
      <c r="M6940" s="25"/>
      <c r="N6940" s="25"/>
      <c r="O6940" s="25"/>
    </row>
    <row r="6941" spans="9:15" s="167" customFormat="1" ht="15" customHeight="1" x14ac:dyDescent="0.25">
      <c r="I6941" s="25"/>
      <c r="J6941" s="25"/>
      <c r="K6941" s="25"/>
      <c r="L6941" s="25"/>
      <c r="M6941" s="25"/>
      <c r="N6941" s="25"/>
      <c r="O6941" s="25"/>
    </row>
    <row r="6942" spans="9:15" s="167" customFormat="1" ht="15" customHeight="1" x14ac:dyDescent="0.25">
      <c r="I6942" s="25"/>
      <c r="J6942" s="25"/>
      <c r="K6942" s="25"/>
      <c r="L6942" s="25"/>
      <c r="M6942" s="25"/>
      <c r="N6942" s="25"/>
      <c r="O6942" s="25"/>
    </row>
    <row r="6943" spans="9:15" s="167" customFormat="1" ht="15" customHeight="1" x14ac:dyDescent="0.25">
      <c r="I6943" s="25"/>
      <c r="J6943" s="25"/>
      <c r="K6943" s="25"/>
      <c r="L6943" s="25"/>
      <c r="M6943" s="25"/>
      <c r="N6943" s="25"/>
      <c r="O6943" s="25"/>
    </row>
    <row r="6944" spans="9:15" s="167" customFormat="1" ht="15" customHeight="1" x14ac:dyDescent="0.25">
      <c r="I6944" s="25"/>
      <c r="J6944" s="25"/>
      <c r="K6944" s="25"/>
      <c r="L6944" s="25"/>
      <c r="M6944" s="25"/>
      <c r="N6944" s="25"/>
      <c r="O6944" s="25"/>
    </row>
    <row r="6945" spans="9:15" s="167" customFormat="1" ht="15" customHeight="1" x14ac:dyDescent="0.25">
      <c r="I6945" s="25"/>
      <c r="J6945" s="25"/>
      <c r="K6945" s="25"/>
      <c r="L6945" s="25"/>
      <c r="M6945" s="25"/>
      <c r="N6945" s="25"/>
      <c r="O6945" s="25"/>
    </row>
    <row r="6946" spans="9:15" s="167" customFormat="1" ht="15" customHeight="1" x14ac:dyDescent="0.25">
      <c r="I6946" s="25"/>
      <c r="J6946" s="25"/>
      <c r="K6946" s="25"/>
      <c r="L6946" s="25"/>
      <c r="M6946" s="25"/>
      <c r="N6946" s="25"/>
      <c r="O6946" s="25"/>
    </row>
    <row r="6947" spans="9:15" s="167" customFormat="1" ht="15" customHeight="1" x14ac:dyDescent="0.25">
      <c r="I6947" s="25"/>
      <c r="J6947" s="25"/>
      <c r="K6947" s="25"/>
      <c r="L6947" s="25"/>
      <c r="M6947" s="25"/>
      <c r="N6947" s="25"/>
      <c r="O6947" s="25"/>
    </row>
    <row r="6948" spans="9:15" s="167" customFormat="1" ht="15" customHeight="1" x14ac:dyDescent="0.25">
      <c r="I6948" s="25"/>
      <c r="J6948" s="25"/>
      <c r="K6948" s="25"/>
      <c r="L6948" s="25"/>
      <c r="M6948" s="25"/>
      <c r="N6948" s="25"/>
      <c r="O6948" s="25"/>
    </row>
    <row r="6949" spans="9:15" s="167" customFormat="1" ht="15" customHeight="1" x14ac:dyDescent="0.25">
      <c r="I6949" s="25"/>
      <c r="J6949" s="25"/>
      <c r="K6949" s="25"/>
      <c r="L6949" s="25"/>
      <c r="M6949" s="25"/>
      <c r="N6949" s="25"/>
      <c r="O6949" s="25"/>
    </row>
    <row r="6950" spans="9:15" s="167" customFormat="1" ht="15" customHeight="1" x14ac:dyDescent="0.25">
      <c r="I6950" s="25"/>
      <c r="J6950" s="25"/>
      <c r="K6950" s="25"/>
      <c r="L6950" s="25"/>
      <c r="M6950" s="25"/>
      <c r="N6950" s="25"/>
      <c r="O6950" s="25"/>
    </row>
    <row r="6951" spans="9:15" s="167" customFormat="1" ht="15" customHeight="1" x14ac:dyDescent="0.25">
      <c r="I6951" s="25"/>
      <c r="J6951" s="25"/>
      <c r="K6951" s="25"/>
      <c r="L6951" s="25"/>
      <c r="M6951" s="25"/>
      <c r="N6951" s="25"/>
      <c r="O6951" s="25"/>
    </row>
    <row r="6952" spans="9:15" s="167" customFormat="1" ht="15" customHeight="1" x14ac:dyDescent="0.25">
      <c r="I6952" s="25"/>
      <c r="J6952" s="25"/>
      <c r="K6952" s="25"/>
      <c r="L6952" s="25"/>
      <c r="M6952" s="25"/>
      <c r="N6952" s="25"/>
      <c r="O6952" s="25"/>
    </row>
    <row r="6953" spans="9:15" s="167" customFormat="1" ht="15" customHeight="1" x14ac:dyDescent="0.25">
      <c r="I6953" s="25"/>
      <c r="J6953" s="25"/>
      <c r="K6953" s="25"/>
      <c r="L6953" s="25"/>
      <c r="M6953" s="25"/>
      <c r="N6953" s="25"/>
      <c r="O6953" s="25"/>
    </row>
    <row r="6954" spans="9:15" s="167" customFormat="1" ht="15" customHeight="1" x14ac:dyDescent="0.25">
      <c r="I6954" s="25"/>
      <c r="J6954" s="25"/>
      <c r="K6954" s="25"/>
      <c r="L6954" s="25"/>
      <c r="M6954" s="25"/>
      <c r="N6954" s="25"/>
      <c r="O6954" s="25"/>
    </row>
    <row r="6955" spans="9:15" s="167" customFormat="1" ht="15" customHeight="1" x14ac:dyDescent="0.25">
      <c r="I6955" s="25"/>
      <c r="J6955" s="25"/>
      <c r="K6955" s="25"/>
      <c r="L6955" s="25"/>
      <c r="M6955" s="25"/>
      <c r="N6955" s="25"/>
      <c r="O6955" s="25"/>
    </row>
    <row r="6956" spans="9:15" s="167" customFormat="1" ht="15" customHeight="1" x14ac:dyDescent="0.25">
      <c r="I6956" s="25"/>
      <c r="J6956" s="25"/>
      <c r="K6956" s="25"/>
      <c r="L6956" s="25"/>
      <c r="M6956" s="25"/>
      <c r="N6956" s="25"/>
      <c r="O6956" s="25"/>
    </row>
    <row r="6957" spans="9:15" s="167" customFormat="1" ht="15" customHeight="1" x14ac:dyDescent="0.25">
      <c r="I6957" s="25"/>
      <c r="J6957" s="25"/>
      <c r="K6957" s="25"/>
      <c r="L6957" s="25"/>
      <c r="M6957" s="25"/>
      <c r="N6957" s="25"/>
      <c r="O6957" s="25"/>
    </row>
    <row r="6958" spans="9:15" s="167" customFormat="1" ht="15" customHeight="1" x14ac:dyDescent="0.25">
      <c r="I6958" s="25"/>
      <c r="J6958" s="25"/>
      <c r="K6958" s="25"/>
      <c r="L6958" s="25"/>
      <c r="M6958" s="25"/>
      <c r="N6958" s="25"/>
      <c r="O6958" s="25"/>
    </row>
    <row r="6959" spans="9:15" s="167" customFormat="1" ht="15" customHeight="1" x14ac:dyDescent="0.25">
      <c r="I6959" s="25"/>
      <c r="J6959" s="25"/>
      <c r="K6959" s="25"/>
      <c r="L6959" s="25"/>
      <c r="M6959" s="25"/>
      <c r="N6959" s="25"/>
      <c r="O6959" s="25"/>
    </row>
    <row r="6960" spans="9:15" s="167" customFormat="1" ht="15" customHeight="1" x14ac:dyDescent="0.25">
      <c r="I6960" s="25"/>
      <c r="J6960" s="25"/>
      <c r="K6960" s="25"/>
      <c r="L6960" s="25"/>
      <c r="M6960" s="25"/>
      <c r="N6960" s="25"/>
      <c r="O6960" s="25"/>
    </row>
    <row r="6961" spans="9:15" s="167" customFormat="1" ht="15" customHeight="1" x14ac:dyDescent="0.25">
      <c r="I6961" s="25"/>
      <c r="J6961" s="25"/>
      <c r="K6961" s="25"/>
      <c r="L6961" s="25"/>
      <c r="M6961" s="25"/>
      <c r="N6961" s="25"/>
      <c r="O6961" s="25"/>
    </row>
    <row r="6962" spans="9:15" s="167" customFormat="1" ht="15" customHeight="1" x14ac:dyDescent="0.25">
      <c r="I6962" s="25"/>
      <c r="J6962" s="25"/>
      <c r="K6962" s="25"/>
      <c r="L6962" s="25"/>
      <c r="M6962" s="25"/>
      <c r="N6962" s="25"/>
      <c r="O6962" s="25"/>
    </row>
    <row r="6963" spans="9:15" s="167" customFormat="1" ht="15" customHeight="1" x14ac:dyDescent="0.25">
      <c r="I6963" s="25"/>
      <c r="J6963" s="25"/>
      <c r="K6963" s="25"/>
      <c r="L6963" s="25"/>
      <c r="M6963" s="25"/>
      <c r="N6963" s="25"/>
      <c r="O6963" s="25"/>
    </row>
    <row r="6964" spans="9:15" s="167" customFormat="1" ht="15" customHeight="1" x14ac:dyDescent="0.25">
      <c r="I6964" s="25"/>
      <c r="J6964" s="25"/>
      <c r="K6964" s="25"/>
      <c r="L6964" s="25"/>
      <c r="M6964" s="25"/>
      <c r="N6964" s="25"/>
      <c r="O6964" s="25"/>
    </row>
    <row r="6965" spans="9:15" s="167" customFormat="1" ht="15" customHeight="1" x14ac:dyDescent="0.25">
      <c r="I6965" s="25"/>
      <c r="J6965" s="25"/>
      <c r="K6965" s="25"/>
      <c r="L6965" s="25"/>
      <c r="M6965" s="25"/>
      <c r="N6965" s="25"/>
      <c r="O6965" s="25"/>
    </row>
    <row r="6966" spans="9:15" s="167" customFormat="1" ht="15" customHeight="1" x14ac:dyDescent="0.25">
      <c r="I6966" s="25"/>
      <c r="J6966" s="25"/>
      <c r="K6966" s="25"/>
      <c r="L6966" s="25"/>
      <c r="M6966" s="25"/>
      <c r="N6966" s="25"/>
      <c r="O6966" s="25"/>
    </row>
    <row r="6967" spans="9:15" s="167" customFormat="1" ht="15" customHeight="1" x14ac:dyDescent="0.25">
      <c r="I6967" s="25"/>
      <c r="J6967" s="25"/>
      <c r="K6967" s="25"/>
      <c r="L6967" s="25"/>
      <c r="M6967" s="25"/>
      <c r="N6967" s="25"/>
      <c r="O6967" s="25"/>
    </row>
    <row r="6968" spans="9:15" s="167" customFormat="1" ht="15" customHeight="1" x14ac:dyDescent="0.25">
      <c r="I6968" s="25"/>
      <c r="J6968" s="25"/>
      <c r="K6968" s="25"/>
      <c r="L6968" s="25"/>
      <c r="M6968" s="25"/>
      <c r="N6968" s="25"/>
      <c r="O6968" s="25"/>
    </row>
    <row r="6969" spans="9:15" s="167" customFormat="1" ht="15" customHeight="1" x14ac:dyDescent="0.25">
      <c r="I6969" s="25"/>
      <c r="J6969" s="25"/>
      <c r="K6969" s="25"/>
      <c r="L6969" s="25"/>
      <c r="M6969" s="25"/>
      <c r="N6969" s="25"/>
      <c r="O6969" s="25"/>
    </row>
    <row r="6970" spans="9:15" s="167" customFormat="1" ht="15" customHeight="1" x14ac:dyDescent="0.25">
      <c r="I6970" s="25"/>
      <c r="J6970" s="25"/>
      <c r="K6970" s="25"/>
      <c r="L6970" s="25"/>
      <c r="M6970" s="25"/>
      <c r="N6970" s="25"/>
      <c r="O6970" s="25"/>
    </row>
    <row r="6971" spans="9:15" s="167" customFormat="1" ht="15" customHeight="1" x14ac:dyDescent="0.25">
      <c r="I6971" s="25"/>
      <c r="J6971" s="25"/>
      <c r="K6971" s="25"/>
      <c r="L6971" s="25"/>
      <c r="M6971" s="25"/>
      <c r="N6971" s="25"/>
      <c r="O6971" s="25"/>
    </row>
    <row r="6972" spans="9:15" s="167" customFormat="1" ht="15" customHeight="1" x14ac:dyDescent="0.25">
      <c r="I6972" s="25"/>
      <c r="J6972" s="25"/>
      <c r="K6972" s="25"/>
      <c r="L6972" s="25"/>
      <c r="M6972" s="25"/>
      <c r="N6972" s="25"/>
      <c r="O6972" s="25"/>
    </row>
    <row r="6973" spans="9:15" s="167" customFormat="1" ht="15" customHeight="1" x14ac:dyDescent="0.25">
      <c r="I6973" s="25"/>
      <c r="J6973" s="25"/>
      <c r="K6973" s="25"/>
      <c r="L6973" s="25"/>
      <c r="M6973" s="25"/>
      <c r="N6973" s="25"/>
      <c r="O6973" s="25"/>
    </row>
    <row r="6974" spans="9:15" s="167" customFormat="1" ht="15" customHeight="1" x14ac:dyDescent="0.25">
      <c r="I6974" s="25"/>
      <c r="J6974" s="25"/>
      <c r="K6974" s="25"/>
      <c r="L6974" s="25"/>
      <c r="M6974" s="25"/>
      <c r="N6974" s="25"/>
      <c r="O6974" s="25"/>
    </row>
    <row r="6975" spans="9:15" s="167" customFormat="1" ht="15" customHeight="1" x14ac:dyDescent="0.25">
      <c r="I6975" s="25"/>
      <c r="J6975" s="25"/>
      <c r="K6975" s="25"/>
      <c r="L6975" s="25"/>
      <c r="M6975" s="25"/>
      <c r="N6975" s="25"/>
      <c r="O6975" s="25"/>
    </row>
    <row r="6976" spans="9:15" s="167" customFormat="1" ht="15" customHeight="1" x14ac:dyDescent="0.25">
      <c r="I6976" s="25"/>
      <c r="J6976" s="25"/>
      <c r="K6976" s="25"/>
      <c r="L6976" s="25"/>
      <c r="M6976" s="25"/>
      <c r="N6976" s="25"/>
      <c r="O6976" s="25"/>
    </row>
    <row r="6977" spans="9:15" s="167" customFormat="1" ht="15" customHeight="1" x14ac:dyDescent="0.25">
      <c r="I6977" s="25"/>
      <c r="J6977" s="25"/>
      <c r="K6977" s="25"/>
      <c r="L6977" s="25"/>
      <c r="M6977" s="25"/>
      <c r="N6977" s="25"/>
      <c r="O6977" s="25"/>
    </row>
    <row r="6978" spans="9:15" s="167" customFormat="1" ht="15" customHeight="1" x14ac:dyDescent="0.25">
      <c r="I6978" s="25"/>
      <c r="J6978" s="25"/>
      <c r="K6978" s="25"/>
      <c r="L6978" s="25"/>
      <c r="M6978" s="25"/>
      <c r="N6978" s="25"/>
      <c r="O6978" s="25"/>
    </row>
    <row r="6979" spans="9:15" s="167" customFormat="1" ht="15" customHeight="1" x14ac:dyDescent="0.25">
      <c r="I6979" s="25"/>
      <c r="J6979" s="25"/>
      <c r="K6979" s="25"/>
      <c r="L6979" s="25"/>
      <c r="M6979" s="25"/>
      <c r="N6979" s="25"/>
      <c r="O6979" s="25"/>
    </row>
    <row r="6980" spans="9:15" s="167" customFormat="1" ht="15" customHeight="1" x14ac:dyDescent="0.25">
      <c r="I6980" s="25"/>
      <c r="J6980" s="25"/>
      <c r="K6980" s="25"/>
      <c r="L6980" s="25"/>
      <c r="M6980" s="25"/>
      <c r="N6980" s="25"/>
      <c r="O6980" s="25"/>
    </row>
    <row r="6981" spans="9:15" s="167" customFormat="1" ht="15" customHeight="1" x14ac:dyDescent="0.25">
      <c r="I6981" s="25"/>
      <c r="J6981" s="25"/>
      <c r="K6981" s="25"/>
      <c r="L6981" s="25"/>
      <c r="M6981" s="25"/>
      <c r="N6981" s="25"/>
      <c r="O6981" s="25"/>
    </row>
    <row r="6982" spans="9:15" s="167" customFormat="1" ht="15" customHeight="1" x14ac:dyDescent="0.25">
      <c r="I6982" s="25"/>
      <c r="J6982" s="25"/>
      <c r="K6982" s="25"/>
      <c r="L6982" s="25"/>
      <c r="M6982" s="25"/>
      <c r="N6982" s="25"/>
      <c r="O6982" s="25"/>
    </row>
    <row r="6983" spans="9:15" s="167" customFormat="1" ht="15" customHeight="1" x14ac:dyDescent="0.25">
      <c r="I6983" s="25"/>
      <c r="J6983" s="25"/>
      <c r="K6983" s="25"/>
      <c r="L6983" s="25"/>
      <c r="M6983" s="25"/>
      <c r="N6983" s="25"/>
      <c r="O6983" s="25"/>
    </row>
    <row r="6984" spans="9:15" s="167" customFormat="1" ht="15" customHeight="1" x14ac:dyDescent="0.25">
      <c r="I6984" s="25"/>
      <c r="J6984" s="25"/>
      <c r="K6984" s="25"/>
      <c r="L6984" s="25"/>
      <c r="M6984" s="25"/>
      <c r="N6984" s="25"/>
      <c r="O6984" s="25"/>
    </row>
    <row r="6985" spans="9:15" s="167" customFormat="1" ht="15" customHeight="1" x14ac:dyDescent="0.25">
      <c r="I6985" s="25"/>
      <c r="J6985" s="25"/>
      <c r="K6985" s="25"/>
      <c r="L6985" s="25"/>
      <c r="M6985" s="25"/>
      <c r="N6985" s="25"/>
      <c r="O6985" s="25"/>
    </row>
    <row r="6986" spans="9:15" s="167" customFormat="1" ht="15" customHeight="1" x14ac:dyDescent="0.25">
      <c r="I6986" s="25"/>
      <c r="J6986" s="25"/>
      <c r="K6986" s="25"/>
      <c r="L6986" s="25"/>
      <c r="M6986" s="25"/>
      <c r="N6986" s="25"/>
      <c r="O6986" s="25"/>
    </row>
    <row r="6987" spans="9:15" s="167" customFormat="1" ht="15" customHeight="1" x14ac:dyDescent="0.25">
      <c r="I6987" s="25"/>
      <c r="J6987" s="25"/>
      <c r="K6987" s="25"/>
      <c r="L6987" s="25"/>
      <c r="M6987" s="25"/>
      <c r="N6987" s="25"/>
      <c r="O6987" s="25"/>
    </row>
    <row r="6988" spans="9:15" s="167" customFormat="1" ht="15" customHeight="1" x14ac:dyDescent="0.25">
      <c r="I6988" s="25"/>
      <c r="J6988" s="25"/>
      <c r="K6988" s="25"/>
      <c r="L6988" s="25"/>
      <c r="M6988" s="25"/>
      <c r="N6988" s="25"/>
      <c r="O6988" s="25"/>
    </row>
    <row r="6989" spans="9:15" s="167" customFormat="1" ht="15" customHeight="1" x14ac:dyDescent="0.25">
      <c r="I6989" s="25"/>
      <c r="J6989" s="25"/>
      <c r="K6989" s="25"/>
      <c r="L6989" s="25"/>
      <c r="M6989" s="25"/>
      <c r="N6989" s="25"/>
      <c r="O6989" s="25"/>
    </row>
    <row r="6990" spans="9:15" s="167" customFormat="1" ht="15" customHeight="1" x14ac:dyDescent="0.25">
      <c r="I6990" s="25"/>
      <c r="J6990" s="25"/>
      <c r="K6990" s="25"/>
      <c r="L6990" s="25"/>
      <c r="M6990" s="25"/>
      <c r="N6990" s="25"/>
      <c r="O6990" s="25"/>
    </row>
    <row r="6991" spans="9:15" s="167" customFormat="1" ht="15" customHeight="1" x14ac:dyDescent="0.25">
      <c r="I6991" s="25"/>
      <c r="J6991" s="25"/>
      <c r="K6991" s="25"/>
      <c r="L6991" s="25"/>
      <c r="M6991" s="25"/>
      <c r="N6991" s="25"/>
      <c r="O6991" s="25"/>
    </row>
    <row r="6992" spans="9:15" s="167" customFormat="1" ht="15" customHeight="1" x14ac:dyDescent="0.25">
      <c r="I6992" s="25"/>
      <c r="J6992" s="25"/>
      <c r="K6992" s="25"/>
      <c r="L6992" s="25"/>
      <c r="M6992" s="25"/>
      <c r="N6992" s="25"/>
      <c r="O6992" s="25"/>
    </row>
    <row r="6993" spans="9:15" s="167" customFormat="1" ht="15" customHeight="1" x14ac:dyDescent="0.25">
      <c r="I6993" s="25"/>
      <c r="J6993" s="25"/>
      <c r="K6993" s="25"/>
      <c r="L6993" s="25"/>
      <c r="M6993" s="25"/>
      <c r="N6993" s="25"/>
      <c r="O6993" s="25"/>
    </row>
    <row r="6994" spans="9:15" s="167" customFormat="1" ht="15" customHeight="1" x14ac:dyDescent="0.25">
      <c r="I6994" s="25"/>
      <c r="J6994" s="25"/>
      <c r="K6994" s="25"/>
      <c r="L6994" s="25"/>
      <c r="M6994" s="25"/>
      <c r="N6994" s="25"/>
      <c r="O6994" s="25"/>
    </row>
    <row r="6995" spans="9:15" s="167" customFormat="1" ht="15" customHeight="1" x14ac:dyDescent="0.25">
      <c r="I6995" s="25"/>
      <c r="J6995" s="25"/>
      <c r="K6995" s="25"/>
      <c r="L6995" s="25"/>
      <c r="M6995" s="25"/>
      <c r="N6995" s="25"/>
      <c r="O6995" s="25"/>
    </row>
    <row r="6996" spans="9:15" s="167" customFormat="1" ht="15" customHeight="1" x14ac:dyDescent="0.25">
      <c r="I6996" s="25"/>
      <c r="J6996" s="25"/>
      <c r="K6996" s="25"/>
      <c r="L6996" s="25"/>
      <c r="M6996" s="25"/>
      <c r="N6996" s="25"/>
      <c r="O6996" s="25"/>
    </row>
    <row r="6997" spans="9:15" s="167" customFormat="1" ht="15" customHeight="1" x14ac:dyDescent="0.25">
      <c r="I6997" s="25"/>
      <c r="J6997" s="25"/>
      <c r="K6997" s="25"/>
      <c r="L6997" s="25"/>
      <c r="M6997" s="25"/>
      <c r="N6997" s="25"/>
      <c r="O6997" s="25"/>
    </row>
    <row r="6998" spans="9:15" s="167" customFormat="1" ht="15" customHeight="1" x14ac:dyDescent="0.25">
      <c r="I6998" s="25"/>
      <c r="J6998" s="25"/>
      <c r="K6998" s="25"/>
      <c r="L6998" s="25"/>
      <c r="M6998" s="25"/>
      <c r="N6998" s="25"/>
      <c r="O6998" s="25"/>
    </row>
    <row r="6999" spans="9:15" s="167" customFormat="1" ht="15" customHeight="1" x14ac:dyDescent="0.25">
      <c r="I6999" s="25"/>
      <c r="J6999" s="25"/>
      <c r="K6999" s="25"/>
      <c r="L6999" s="25"/>
      <c r="M6999" s="25"/>
      <c r="N6999" s="25"/>
      <c r="O6999" s="25"/>
    </row>
    <row r="7000" spans="9:15" s="167" customFormat="1" ht="15" customHeight="1" x14ac:dyDescent="0.25">
      <c r="I7000" s="25"/>
      <c r="J7000" s="25"/>
      <c r="K7000" s="25"/>
      <c r="L7000" s="25"/>
      <c r="M7000" s="25"/>
      <c r="N7000" s="25"/>
      <c r="O7000" s="25"/>
    </row>
    <row r="7001" spans="9:15" s="167" customFormat="1" ht="15" customHeight="1" x14ac:dyDescent="0.25">
      <c r="I7001" s="25"/>
      <c r="J7001" s="25"/>
      <c r="K7001" s="25"/>
      <c r="L7001" s="25"/>
      <c r="M7001" s="25"/>
      <c r="N7001" s="25"/>
      <c r="O7001" s="25"/>
    </row>
    <row r="7002" spans="9:15" s="167" customFormat="1" ht="15" customHeight="1" x14ac:dyDescent="0.25">
      <c r="I7002" s="25"/>
      <c r="J7002" s="25"/>
      <c r="K7002" s="25"/>
      <c r="L7002" s="25"/>
      <c r="M7002" s="25"/>
      <c r="N7002" s="25"/>
      <c r="O7002" s="25"/>
    </row>
    <row r="7003" spans="9:15" s="167" customFormat="1" ht="15" customHeight="1" x14ac:dyDescent="0.25">
      <c r="I7003" s="25"/>
      <c r="J7003" s="25"/>
      <c r="K7003" s="25"/>
      <c r="L7003" s="25"/>
      <c r="M7003" s="25"/>
      <c r="N7003" s="25"/>
      <c r="O7003" s="25"/>
    </row>
    <row r="7004" spans="9:15" s="167" customFormat="1" ht="15" customHeight="1" x14ac:dyDescent="0.25">
      <c r="I7004" s="25"/>
      <c r="J7004" s="25"/>
      <c r="K7004" s="25"/>
      <c r="L7004" s="25"/>
      <c r="M7004" s="25"/>
      <c r="N7004" s="25"/>
      <c r="O7004" s="25"/>
    </row>
    <row r="7005" spans="9:15" s="167" customFormat="1" ht="15" customHeight="1" x14ac:dyDescent="0.25">
      <c r="I7005" s="25"/>
      <c r="J7005" s="25"/>
      <c r="K7005" s="25"/>
      <c r="L7005" s="25"/>
      <c r="M7005" s="25"/>
      <c r="N7005" s="25"/>
      <c r="O7005" s="25"/>
    </row>
    <row r="7006" spans="9:15" s="167" customFormat="1" ht="15" customHeight="1" x14ac:dyDescent="0.25">
      <c r="I7006" s="25"/>
      <c r="J7006" s="25"/>
      <c r="K7006" s="25"/>
      <c r="L7006" s="25"/>
      <c r="M7006" s="25"/>
      <c r="N7006" s="25"/>
      <c r="O7006" s="25"/>
    </row>
    <row r="7007" spans="9:15" s="167" customFormat="1" ht="15" customHeight="1" x14ac:dyDescent="0.25">
      <c r="I7007" s="25"/>
      <c r="J7007" s="25"/>
      <c r="K7007" s="25"/>
      <c r="L7007" s="25"/>
      <c r="M7007" s="25"/>
      <c r="N7007" s="25"/>
      <c r="O7007" s="25"/>
    </row>
    <row r="7008" spans="9:15" s="167" customFormat="1" ht="15" customHeight="1" x14ac:dyDescent="0.25">
      <c r="I7008" s="25"/>
      <c r="J7008" s="25"/>
      <c r="K7008" s="25"/>
      <c r="L7008" s="25"/>
      <c r="M7008" s="25"/>
      <c r="N7008" s="25"/>
      <c r="O7008" s="25"/>
    </row>
    <row r="7009" spans="9:15" s="167" customFormat="1" ht="15" customHeight="1" x14ac:dyDescent="0.25">
      <c r="I7009" s="25"/>
      <c r="J7009" s="25"/>
      <c r="K7009" s="25"/>
      <c r="L7009" s="25"/>
      <c r="M7009" s="25"/>
      <c r="N7009" s="25"/>
      <c r="O7009" s="25"/>
    </row>
    <row r="7010" spans="9:15" s="167" customFormat="1" ht="15" customHeight="1" x14ac:dyDescent="0.25">
      <c r="I7010" s="25"/>
      <c r="J7010" s="25"/>
      <c r="K7010" s="25"/>
      <c r="L7010" s="25"/>
      <c r="M7010" s="25"/>
      <c r="N7010" s="25"/>
      <c r="O7010" s="25"/>
    </row>
    <row r="7011" spans="9:15" s="167" customFormat="1" ht="15" customHeight="1" x14ac:dyDescent="0.25">
      <c r="I7011" s="25"/>
      <c r="J7011" s="25"/>
      <c r="K7011" s="25"/>
      <c r="L7011" s="25"/>
      <c r="M7011" s="25"/>
      <c r="N7011" s="25"/>
      <c r="O7011" s="25"/>
    </row>
    <row r="7012" spans="9:15" s="167" customFormat="1" ht="15" customHeight="1" x14ac:dyDescent="0.25">
      <c r="I7012" s="25"/>
      <c r="J7012" s="25"/>
      <c r="K7012" s="25"/>
      <c r="L7012" s="25"/>
      <c r="M7012" s="25"/>
      <c r="N7012" s="25"/>
      <c r="O7012" s="25"/>
    </row>
    <row r="7013" spans="9:15" s="167" customFormat="1" ht="15" customHeight="1" x14ac:dyDescent="0.25">
      <c r="I7013" s="25"/>
      <c r="J7013" s="25"/>
      <c r="K7013" s="25"/>
      <c r="L7013" s="25"/>
      <c r="M7013" s="25"/>
      <c r="N7013" s="25"/>
      <c r="O7013" s="25"/>
    </row>
    <row r="7014" spans="9:15" s="167" customFormat="1" ht="15" customHeight="1" x14ac:dyDescent="0.25">
      <c r="I7014" s="25"/>
      <c r="J7014" s="25"/>
      <c r="K7014" s="25"/>
      <c r="L7014" s="25"/>
      <c r="M7014" s="25"/>
      <c r="N7014" s="25"/>
      <c r="O7014" s="25"/>
    </row>
    <row r="7015" spans="9:15" s="167" customFormat="1" ht="15" customHeight="1" x14ac:dyDescent="0.25">
      <c r="I7015" s="25"/>
      <c r="J7015" s="25"/>
      <c r="K7015" s="25"/>
      <c r="L7015" s="25"/>
      <c r="M7015" s="25"/>
      <c r="N7015" s="25"/>
      <c r="O7015" s="25"/>
    </row>
    <row r="7016" spans="9:15" s="167" customFormat="1" ht="15" customHeight="1" x14ac:dyDescent="0.25">
      <c r="I7016" s="25"/>
      <c r="J7016" s="25"/>
      <c r="K7016" s="25"/>
      <c r="L7016" s="25"/>
      <c r="M7016" s="25"/>
      <c r="N7016" s="25"/>
      <c r="O7016" s="25"/>
    </row>
    <row r="7017" spans="9:15" s="167" customFormat="1" ht="15" customHeight="1" x14ac:dyDescent="0.25">
      <c r="I7017" s="25"/>
      <c r="J7017" s="25"/>
      <c r="K7017" s="25"/>
      <c r="L7017" s="25"/>
      <c r="M7017" s="25"/>
      <c r="N7017" s="25"/>
      <c r="O7017" s="25"/>
    </row>
    <row r="7018" spans="9:15" s="167" customFormat="1" ht="15" customHeight="1" x14ac:dyDescent="0.25">
      <c r="I7018" s="25"/>
      <c r="J7018" s="25"/>
      <c r="K7018" s="25"/>
      <c r="L7018" s="25"/>
      <c r="M7018" s="25"/>
      <c r="N7018" s="25"/>
      <c r="O7018" s="25"/>
    </row>
    <row r="7019" spans="9:15" s="167" customFormat="1" ht="15" customHeight="1" x14ac:dyDescent="0.25">
      <c r="I7019" s="25"/>
      <c r="J7019" s="25"/>
      <c r="K7019" s="25"/>
      <c r="L7019" s="25"/>
      <c r="M7019" s="25"/>
      <c r="N7019" s="25"/>
      <c r="O7019" s="25"/>
    </row>
    <row r="7020" spans="9:15" s="167" customFormat="1" ht="15" customHeight="1" x14ac:dyDescent="0.25">
      <c r="I7020" s="25"/>
      <c r="J7020" s="25"/>
      <c r="K7020" s="25"/>
      <c r="L7020" s="25"/>
      <c r="M7020" s="25"/>
      <c r="N7020" s="25"/>
      <c r="O7020" s="25"/>
    </row>
    <row r="7021" spans="9:15" s="167" customFormat="1" ht="15" customHeight="1" x14ac:dyDescent="0.25">
      <c r="I7021" s="25"/>
      <c r="J7021" s="25"/>
      <c r="K7021" s="25"/>
      <c r="L7021" s="25"/>
      <c r="M7021" s="25"/>
      <c r="N7021" s="25"/>
      <c r="O7021" s="25"/>
    </row>
    <row r="7022" spans="9:15" s="167" customFormat="1" ht="15" customHeight="1" x14ac:dyDescent="0.25">
      <c r="I7022" s="25"/>
      <c r="J7022" s="25"/>
      <c r="K7022" s="25"/>
      <c r="L7022" s="25"/>
      <c r="M7022" s="25"/>
      <c r="N7022" s="25"/>
      <c r="O7022" s="25"/>
    </row>
    <row r="7023" spans="9:15" s="167" customFormat="1" ht="15" customHeight="1" x14ac:dyDescent="0.25">
      <c r="I7023" s="25"/>
      <c r="J7023" s="25"/>
      <c r="K7023" s="25"/>
      <c r="L7023" s="25"/>
      <c r="M7023" s="25"/>
      <c r="N7023" s="25"/>
      <c r="O7023" s="25"/>
    </row>
    <row r="7024" spans="9:15" s="167" customFormat="1" ht="15" customHeight="1" x14ac:dyDescent="0.25">
      <c r="I7024" s="25"/>
      <c r="J7024" s="25"/>
      <c r="K7024" s="25"/>
      <c r="L7024" s="25"/>
      <c r="M7024" s="25"/>
      <c r="N7024" s="25"/>
      <c r="O7024" s="25"/>
    </row>
    <row r="7025" spans="9:15" s="167" customFormat="1" ht="15" customHeight="1" x14ac:dyDescent="0.25">
      <c r="I7025" s="25"/>
      <c r="J7025" s="25"/>
      <c r="K7025" s="25"/>
      <c r="L7025" s="25"/>
      <c r="M7025" s="25"/>
      <c r="N7025" s="25"/>
      <c r="O7025" s="25"/>
    </row>
    <row r="7026" spans="9:15" s="167" customFormat="1" ht="15" customHeight="1" x14ac:dyDescent="0.25">
      <c r="I7026" s="25"/>
      <c r="J7026" s="25"/>
      <c r="K7026" s="25"/>
      <c r="L7026" s="25"/>
      <c r="M7026" s="25"/>
      <c r="N7026" s="25"/>
      <c r="O7026" s="25"/>
    </row>
    <row r="7027" spans="9:15" s="167" customFormat="1" ht="15" customHeight="1" x14ac:dyDescent="0.25">
      <c r="I7027" s="25"/>
      <c r="J7027" s="25"/>
      <c r="K7027" s="25"/>
      <c r="L7027" s="25"/>
      <c r="M7027" s="25"/>
      <c r="N7027" s="25"/>
      <c r="O7027" s="25"/>
    </row>
    <row r="7028" spans="9:15" s="167" customFormat="1" ht="15" customHeight="1" x14ac:dyDescent="0.25">
      <c r="I7028" s="25"/>
      <c r="J7028" s="25"/>
      <c r="K7028" s="25"/>
      <c r="L7028" s="25"/>
      <c r="M7028" s="25"/>
      <c r="N7028" s="25"/>
      <c r="O7028" s="25"/>
    </row>
    <row r="7029" spans="9:15" s="167" customFormat="1" ht="15" customHeight="1" x14ac:dyDescent="0.25">
      <c r="I7029" s="25"/>
      <c r="J7029" s="25"/>
      <c r="K7029" s="25"/>
      <c r="L7029" s="25"/>
      <c r="M7029" s="25"/>
      <c r="N7029" s="25"/>
      <c r="O7029" s="25"/>
    </row>
    <row r="7030" spans="9:15" s="167" customFormat="1" ht="15" customHeight="1" x14ac:dyDescent="0.25">
      <c r="I7030" s="25"/>
      <c r="J7030" s="25"/>
      <c r="K7030" s="25"/>
      <c r="L7030" s="25"/>
      <c r="M7030" s="25"/>
      <c r="N7030" s="25"/>
      <c r="O7030" s="25"/>
    </row>
    <row r="7031" spans="9:15" s="167" customFormat="1" ht="15" customHeight="1" x14ac:dyDescent="0.25">
      <c r="I7031" s="25"/>
      <c r="J7031" s="25"/>
      <c r="K7031" s="25"/>
      <c r="L7031" s="25"/>
      <c r="M7031" s="25"/>
      <c r="N7031" s="25"/>
      <c r="O7031" s="25"/>
    </row>
    <row r="7032" spans="9:15" s="167" customFormat="1" ht="15" customHeight="1" x14ac:dyDescent="0.25">
      <c r="I7032" s="25"/>
      <c r="J7032" s="25"/>
      <c r="K7032" s="25"/>
      <c r="L7032" s="25"/>
      <c r="M7032" s="25"/>
      <c r="N7032" s="25"/>
      <c r="O7032" s="25"/>
    </row>
    <row r="7033" spans="9:15" s="167" customFormat="1" ht="15" customHeight="1" x14ac:dyDescent="0.25">
      <c r="I7033" s="25"/>
      <c r="J7033" s="25"/>
      <c r="K7033" s="25"/>
      <c r="L7033" s="25"/>
      <c r="M7033" s="25"/>
      <c r="N7033" s="25"/>
      <c r="O7033" s="25"/>
    </row>
    <row r="7034" spans="9:15" s="167" customFormat="1" ht="15" customHeight="1" x14ac:dyDescent="0.25">
      <c r="I7034" s="25"/>
      <c r="J7034" s="25"/>
      <c r="K7034" s="25"/>
      <c r="L7034" s="25"/>
      <c r="M7034" s="25"/>
      <c r="N7034" s="25"/>
      <c r="O7034" s="25"/>
    </row>
    <row r="7035" spans="9:15" s="167" customFormat="1" ht="15" customHeight="1" x14ac:dyDescent="0.25">
      <c r="I7035" s="25"/>
      <c r="J7035" s="25"/>
      <c r="K7035" s="25"/>
      <c r="L7035" s="25"/>
      <c r="M7035" s="25"/>
      <c r="N7035" s="25"/>
      <c r="O7035" s="25"/>
    </row>
    <row r="7036" spans="9:15" s="167" customFormat="1" ht="15" customHeight="1" x14ac:dyDescent="0.25">
      <c r="I7036" s="25"/>
      <c r="J7036" s="25"/>
      <c r="K7036" s="25"/>
      <c r="L7036" s="25"/>
      <c r="M7036" s="25"/>
      <c r="N7036" s="25"/>
      <c r="O7036" s="25"/>
    </row>
    <row r="7037" spans="9:15" s="167" customFormat="1" ht="15" customHeight="1" x14ac:dyDescent="0.25">
      <c r="I7037" s="25"/>
      <c r="J7037" s="25"/>
      <c r="K7037" s="25"/>
      <c r="L7037" s="25"/>
      <c r="M7037" s="25"/>
      <c r="N7037" s="25"/>
      <c r="O7037" s="25"/>
    </row>
    <row r="7038" spans="9:15" s="167" customFormat="1" ht="15" customHeight="1" x14ac:dyDescent="0.25">
      <c r="I7038" s="25"/>
      <c r="J7038" s="25"/>
      <c r="K7038" s="25"/>
      <c r="L7038" s="25"/>
      <c r="M7038" s="25"/>
      <c r="N7038" s="25"/>
      <c r="O7038" s="25"/>
    </row>
    <row r="7039" spans="9:15" s="167" customFormat="1" ht="15" customHeight="1" x14ac:dyDescent="0.25">
      <c r="I7039" s="25"/>
      <c r="J7039" s="25"/>
      <c r="K7039" s="25"/>
      <c r="L7039" s="25"/>
      <c r="M7039" s="25"/>
      <c r="N7039" s="25"/>
      <c r="O7039" s="25"/>
    </row>
    <row r="7040" spans="9:15" s="167" customFormat="1" ht="15" customHeight="1" x14ac:dyDescent="0.25">
      <c r="I7040" s="25"/>
      <c r="J7040" s="25"/>
      <c r="K7040" s="25"/>
      <c r="L7040" s="25"/>
      <c r="M7040" s="25"/>
      <c r="N7040" s="25"/>
      <c r="O7040" s="25"/>
    </row>
    <row r="7041" spans="9:15" s="167" customFormat="1" ht="15" customHeight="1" x14ac:dyDescent="0.25">
      <c r="I7041" s="25"/>
      <c r="J7041" s="25"/>
      <c r="K7041" s="25"/>
      <c r="L7041" s="25"/>
      <c r="M7041" s="25"/>
      <c r="N7041" s="25"/>
      <c r="O7041" s="25"/>
    </row>
    <row r="7042" spans="9:15" s="167" customFormat="1" ht="15" customHeight="1" x14ac:dyDescent="0.25">
      <c r="I7042" s="25"/>
      <c r="J7042" s="25"/>
      <c r="K7042" s="25"/>
      <c r="L7042" s="25"/>
      <c r="M7042" s="25"/>
      <c r="N7042" s="25"/>
      <c r="O7042" s="25"/>
    </row>
    <row r="7043" spans="9:15" s="167" customFormat="1" ht="15" customHeight="1" x14ac:dyDescent="0.25">
      <c r="I7043" s="25"/>
      <c r="J7043" s="25"/>
      <c r="K7043" s="25"/>
      <c r="L7043" s="25"/>
      <c r="M7043" s="25"/>
      <c r="N7043" s="25"/>
      <c r="O7043" s="25"/>
    </row>
    <row r="7044" spans="9:15" s="167" customFormat="1" ht="15" customHeight="1" x14ac:dyDescent="0.25">
      <c r="I7044" s="25"/>
      <c r="J7044" s="25"/>
      <c r="K7044" s="25"/>
      <c r="L7044" s="25"/>
      <c r="M7044" s="25"/>
      <c r="N7044" s="25"/>
      <c r="O7044" s="25"/>
    </row>
    <row r="7045" spans="9:15" s="167" customFormat="1" ht="15" customHeight="1" x14ac:dyDescent="0.25">
      <c r="I7045" s="25"/>
      <c r="J7045" s="25"/>
      <c r="K7045" s="25"/>
      <c r="L7045" s="25"/>
      <c r="M7045" s="25"/>
      <c r="N7045" s="25"/>
      <c r="O7045" s="25"/>
    </row>
    <row r="7046" spans="9:15" s="167" customFormat="1" ht="15" customHeight="1" x14ac:dyDescent="0.25">
      <c r="I7046" s="25"/>
      <c r="J7046" s="25"/>
      <c r="K7046" s="25"/>
      <c r="L7046" s="25"/>
      <c r="M7046" s="25"/>
      <c r="N7046" s="25"/>
      <c r="O7046" s="25"/>
    </row>
    <row r="7047" spans="9:15" s="167" customFormat="1" ht="15" customHeight="1" x14ac:dyDescent="0.25">
      <c r="I7047" s="25"/>
      <c r="J7047" s="25"/>
      <c r="K7047" s="25"/>
      <c r="L7047" s="25"/>
      <c r="M7047" s="25"/>
      <c r="N7047" s="25"/>
      <c r="O7047" s="25"/>
    </row>
    <row r="7048" spans="9:15" s="167" customFormat="1" ht="15" customHeight="1" x14ac:dyDescent="0.25">
      <c r="I7048" s="25"/>
      <c r="J7048" s="25"/>
      <c r="K7048" s="25"/>
      <c r="L7048" s="25"/>
      <c r="M7048" s="25"/>
      <c r="N7048" s="25"/>
      <c r="O7048" s="25"/>
    </row>
    <row r="7049" spans="9:15" s="167" customFormat="1" ht="15" customHeight="1" x14ac:dyDescent="0.25">
      <c r="I7049" s="25"/>
      <c r="J7049" s="25"/>
      <c r="K7049" s="25"/>
      <c r="L7049" s="25"/>
      <c r="M7049" s="25"/>
      <c r="N7049" s="25"/>
      <c r="O7049" s="25"/>
    </row>
    <row r="7050" spans="9:15" s="167" customFormat="1" ht="15" customHeight="1" x14ac:dyDescent="0.25">
      <c r="I7050" s="25"/>
      <c r="J7050" s="25"/>
      <c r="K7050" s="25"/>
      <c r="L7050" s="25"/>
      <c r="M7050" s="25"/>
      <c r="N7050" s="25"/>
      <c r="O7050" s="25"/>
    </row>
    <row r="7051" spans="9:15" s="167" customFormat="1" ht="15" customHeight="1" x14ac:dyDescent="0.25">
      <c r="I7051" s="25"/>
      <c r="J7051" s="25"/>
      <c r="K7051" s="25"/>
      <c r="L7051" s="25"/>
      <c r="M7051" s="25"/>
      <c r="N7051" s="25"/>
      <c r="O7051" s="25"/>
    </row>
    <row r="7052" spans="9:15" s="167" customFormat="1" ht="15" customHeight="1" x14ac:dyDescent="0.25">
      <c r="I7052" s="25"/>
      <c r="J7052" s="25"/>
      <c r="K7052" s="25"/>
      <c r="L7052" s="25"/>
      <c r="M7052" s="25"/>
      <c r="N7052" s="25"/>
      <c r="O7052" s="25"/>
    </row>
    <row r="7053" spans="9:15" s="167" customFormat="1" ht="15" customHeight="1" x14ac:dyDescent="0.25">
      <c r="I7053" s="25"/>
      <c r="J7053" s="25"/>
      <c r="K7053" s="25"/>
      <c r="L7053" s="25"/>
      <c r="M7053" s="25"/>
      <c r="N7053" s="25"/>
      <c r="O7053" s="25"/>
    </row>
    <row r="7054" spans="9:15" s="167" customFormat="1" ht="15" customHeight="1" x14ac:dyDescent="0.25">
      <c r="I7054" s="25"/>
      <c r="J7054" s="25"/>
      <c r="K7054" s="25"/>
      <c r="L7054" s="25"/>
      <c r="M7054" s="25"/>
      <c r="N7054" s="25"/>
      <c r="O7054" s="25"/>
    </row>
    <row r="7055" spans="9:15" s="167" customFormat="1" ht="15" customHeight="1" x14ac:dyDescent="0.25">
      <c r="I7055" s="25"/>
      <c r="J7055" s="25"/>
      <c r="K7055" s="25"/>
      <c r="L7055" s="25"/>
      <c r="M7055" s="25"/>
      <c r="N7055" s="25"/>
      <c r="O7055" s="25"/>
    </row>
    <row r="7056" spans="9:15" s="167" customFormat="1" ht="15" customHeight="1" x14ac:dyDescent="0.25">
      <c r="I7056" s="25"/>
      <c r="J7056" s="25"/>
      <c r="K7056" s="25"/>
      <c r="L7056" s="25"/>
      <c r="M7056" s="25"/>
      <c r="N7056" s="25"/>
      <c r="O7056" s="25"/>
    </row>
    <row r="7057" spans="9:15" s="167" customFormat="1" ht="15" customHeight="1" x14ac:dyDescent="0.25">
      <c r="I7057" s="25"/>
      <c r="J7057" s="25"/>
      <c r="K7057" s="25"/>
      <c r="L7057" s="25"/>
      <c r="M7057" s="25"/>
      <c r="N7057" s="25"/>
      <c r="O7057" s="25"/>
    </row>
    <row r="7058" spans="9:15" s="167" customFormat="1" ht="15" customHeight="1" x14ac:dyDescent="0.25">
      <c r="I7058" s="25"/>
      <c r="J7058" s="25"/>
      <c r="K7058" s="25"/>
      <c r="L7058" s="25"/>
      <c r="M7058" s="25"/>
      <c r="N7058" s="25"/>
      <c r="O7058" s="25"/>
    </row>
    <row r="7059" spans="9:15" s="167" customFormat="1" ht="15" customHeight="1" x14ac:dyDescent="0.25">
      <c r="I7059" s="25"/>
      <c r="J7059" s="25"/>
      <c r="K7059" s="25"/>
      <c r="L7059" s="25"/>
      <c r="M7059" s="25"/>
      <c r="N7059" s="25"/>
      <c r="O7059" s="25"/>
    </row>
    <row r="7060" spans="9:15" s="167" customFormat="1" ht="15" customHeight="1" x14ac:dyDescent="0.25">
      <c r="I7060" s="25"/>
      <c r="J7060" s="25"/>
      <c r="K7060" s="25"/>
      <c r="L7060" s="25"/>
      <c r="M7060" s="25"/>
      <c r="N7060" s="25"/>
      <c r="O7060" s="25"/>
    </row>
    <row r="7061" spans="9:15" s="167" customFormat="1" ht="15" customHeight="1" x14ac:dyDescent="0.25">
      <c r="I7061" s="25"/>
      <c r="J7061" s="25"/>
      <c r="K7061" s="25"/>
      <c r="L7061" s="25"/>
      <c r="M7061" s="25"/>
      <c r="N7061" s="25"/>
      <c r="O7061" s="25"/>
    </row>
    <row r="7062" spans="9:15" s="167" customFormat="1" ht="15" customHeight="1" x14ac:dyDescent="0.25">
      <c r="I7062" s="25"/>
      <c r="J7062" s="25"/>
      <c r="K7062" s="25"/>
      <c r="L7062" s="25"/>
      <c r="M7062" s="25"/>
      <c r="N7062" s="25"/>
      <c r="O7062" s="25"/>
    </row>
    <row r="7063" spans="9:15" s="167" customFormat="1" ht="15" customHeight="1" x14ac:dyDescent="0.25">
      <c r="I7063" s="25"/>
      <c r="J7063" s="25"/>
      <c r="K7063" s="25"/>
      <c r="L7063" s="25"/>
      <c r="M7063" s="25"/>
      <c r="N7063" s="25"/>
      <c r="O7063" s="25"/>
    </row>
    <row r="7064" spans="9:15" s="167" customFormat="1" ht="15" customHeight="1" x14ac:dyDescent="0.25">
      <c r="I7064" s="25"/>
      <c r="J7064" s="25"/>
      <c r="K7064" s="25"/>
      <c r="L7064" s="25"/>
      <c r="M7064" s="25"/>
      <c r="N7064" s="25"/>
      <c r="O7064" s="25"/>
    </row>
    <row r="7065" spans="9:15" s="167" customFormat="1" ht="15" customHeight="1" x14ac:dyDescent="0.25">
      <c r="I7065" s="25"/>
      <c r="J7065" s="25"/>
      <c r="K7065" s="25"/>
      <c r="L7065" s="25"/>
      <c r="M7065" s="25"/>
      <c r="N7065" s="25"/>
      <c r="O7065" s="25"/>
    </row>
    <row r="7066" spans="9:15" s="167" customFormat="1" ht="15" customHeight="1" x14ac:dyDescent="0.25">
      <c r="I7066" s="25"/>
      <c r="J7066" s="25"/>
      <c r="K7066" s="25"/>
      <c r="L7066" s="25"/>
      <c r="M7066" s="25"/>
      <c r="N7066" s="25"/>
      <c r="O7066" s="25"/>
    </row>
    <row r="7067" spans="9:15" s="167" customFormat="1" ht="15" customHeight="1" x14ac:dyDescent="0.25">
      <c r="I7067" s="25"/>
      <c r="J7067" s="25"/>
      <c r="K7067" s="25"/>
      <c r="L7067" s="25"/>
      <c r="M7067" s="25"/>
      <c r="N7067" s="25"/>
      <c r="O7067" s="25"/>
    </row>
    <row r="7068" spans="9:15" s="167" customFormat="1" ht="15" customHeight="1" x14ac:dyDescent="0.25">
      <c r="I7068" s="25"/>
      <c r="J7068" s="25"/>
      <c r="K7068" s="25"/>
      <c r="L7068" s="25"/>
      <c r="M7068" s="25"/>
      <c r="N7068" s="25"/>
      <c r="O7068" s="25"/>
    </row>
    <row r="7069" spans="9:15" s="167" customFormat="1" ht="15" customHeight="1" x14ac:dyDescent="0.25">
      <c r="I7069" s="25"/>
      <c r="J7069" s="25"/>
      <c r="K7069" s="25"/>
      <c r="L7069" s="25"/>
      <c r="M7069" s="25"/>
      <c r="N7069" s="25"/>
      <c r="O7069" s="25"/>
    </row>
    <row r="7070" spans="9:15" s="167" customFormat="1" ht="15" customHeight="1" x14ac:dyDescent="0.25">
      <c r="I7070" s="25"/>
      <c r="J7070" s="25"/>
      <c r="K7070" s="25"/>
      <c r="L7070" s="25"/>
      <c r="M7070" s="25"/>
      <c r="N7070" s="25"/>
      <c r="O7070" s="25"/>
    </row>
    <row r="7071" spans="9:15" s="167" customFormat="1" ht="15" customHeight="1" x14ac:dyDescent="0.25">
      <c r="I7071" s="25"/>
      <c r="J7071" s="25"/>
      <c r="K7071" s="25"/>
      <c r="L7071" s="25"/>
      <c r="M7071" s="25"/>
      <c r="N7071" s="25"/>
      <c r="O7071" s="25"/>
    </row>
    <row r="7072" spans="9:15" s="167" customFormat="1" ht="15" customHeight="1" x14ac:dyDescent="0.25">
      <c r="I7072" s="25"/>
      <c r="J7072" s="25"/>
      <c r="K7072" s="25"/>
      <c r="L7072" s="25"/>
      <c r="M7072" s="25"/>
      <c r="N7072" s="25"/>
      <c r="O7072" s="25"/>
    </row>
    <row r="7073" spans="9:15" s="167" customFormat="1" ht="15" customHeight="1" x14ac:dyDescent="0.25">
      <c r="I7073" s="25"/>
      <c r="J7073" s="25"/>
      <c r="K7073" s="25"/>
      <c r="L7073" s="25"/>
      <c r="M7073" s="25"/>
      <c r="N7073" s="25"/>
      <c r="O7073" s="25"/>
    </row>
    <row r="7074" spans="9:15" s="167" customFormat="1" ht="15" customHeight="1" x14ac:dyDescent="0.25">
      <c r="I7074" s="25"/>
      <c r="J7074" s="25"/>
      <c r="K7074" s="25"/>
      <c r="L7074" s="25"/>
      <c r="M7074" s="25"/>
      <c r="N7074" s="25"/>
      <c r="O7074" s="25"/>
    </row>
    <row r="7075" spans="9:15" s="167" customFormat="1" ht="15" customHeight="1" x14ac:dyDescent="0.25">
      <c r="I7075" s="25"/>
      <c r="J7075" s="25"/>
      <c r="K7075" s="25"/>
      <c r="L7075" s="25"/>
      <c r="M7075" s="25"/>
      <c r="N7075" s="25"/>
      <c r="O7075" s="25"/>
    </row>
    <row r="7076" spans="9:15" s="167" customFormat="1" ht="15" customHeight="1" x14ac:dyDescent="0.25">
      <c r="I7076" s="25"/>
      <c r="J7076" s="25"/>
      <c r="K7076" s="25"/>
      <c r="L7076" s="25"/>
      <c r="M7076" s="25"/>
      <c r="N7076" s="25"/>
      <c r="O7076" s="25"/>
    </row>
    <row r="7077" spans="9:15" s="167" customFormat="1" ht="15" customHeight="1" x14ac:dyDescent="0.25">
      <c r="I7077" s="25"/>
      <c r="J7077" s="25"/>
      <c r="K7077" s="25"/>
      <c r="L7077" s="25"/>
      <c r="M7077" s="25"/>
      <c r="N7077" s="25"/>
      <c r="O7077" s="25"/>
    </row>
    <row r="7078" spans="9:15" s="167" customFormat="1" ht="15" customHeight="1" x14ac:dyDescent="0.25">
      <c r="I7078" s="25"/>
      <c r="J7078" s="25"/>
      <c r="K7078" s="25"/>
      <c r="L7078" s="25"/>
      <c r="M7078" s="25"/>
      <c r="N7078" s="25"/>
      <c r="O7078" s="25"/>
    </row>
    <row r="7079" spans="9:15" s="167" customFormat="1" ht="15" customHeight="1" x14ac:dyDescent="0.25">
      <c r="I7079" s="25"/>
      <c r="J7079" s="25"/>
      <c r="K7079" s="25"/>
      <c r="L7079" s="25"/>
      <c r="M7079" s="25"/>
      <c r="N7079" s="25"/>
      <c r="O7079" s="25"/>
    </row>
    <row r="7080" spans="9:15" s="167" customFormat="1" ht="15" customHeight="1" x14ac:dyDescent="0.25">
      <c r="I7080" s="25"/>
      <c r="J7080" s="25"/>
      <c r="K7080" s="25"/>
      <c r="L7080" s="25"/>
      <c r="M7080" s="25"/>
      <c r="N7080" s="25"/>
      <c r="O7080" s="25"/>
    </row>
    <row r="7081" spans="9:15" s="167" customFormat="1" ht="15" customHeight="1" x14ac:dyDescent="0.25">
      <c r="I7081" s="25"/>
      <c r="J7081" s="25"/>
      <c r="K7081" s="25"/>
      <c r="L7081" s="25"/>
      <c r="M7081" s="25"/>
      <c r="N7081" s="25"/>
      <c r="O7081" s="25"/>
    </row>
    <row r="7082" spans="9:15" s="167" customFormat="1" ht="15" customHeight="1" x14ac:dyDescent="0.25">
      <c r="I7082" s="25"/>
      <c r="J7082" s="25"/>
      <c r="K7082" s="25"/>
      <c r="L7082" s="25"/>
      <c r="M7082" s="25"/>
      <c r="N7082" s="25"/>
      <c r="O7082" s="25"/>
    </row>
    <row r="7083" spans="9:15" s="167" customFormat="1" ht="15" customHeight="1" x14ac:dyDescent="0.25">
      <c r="I7083" s="25"/>
      <c r="J7083" s="25"/>
      <c r="K7083" s="25"/>
      <c r="L7083" s="25"/>
      <c r="M7083" s="25"/>
      <c r="N7083" s="25"/>
      <c r="O7083" s="25"/>
    </row>
    <row r="7084" spans="9:15" s="167" customFormat="1" ht="15" customHeight="1" x14ac:dyDescent="0.25">
      <c r="I7084" s="25"/>
      <c r="J7084" s="25"/>
      <c r="K7084" s="25"/>
      <c r="L7084" s="25"/>
      <c r="M7084" s="25"/>
      <c r="N7084" s="25"/>
      <c r="O7084" s="25"/>
    </row>
    <row r="7085" spans="9:15" s="167" customFormat="1" ht="15" customHeight="1" x14ac:dyDescent="0.25">
      <c r="I7085" s="25"/>
      <c r="J7085" s="25"/>
      <c r="K7085" s="25"/>
      <c r="L7085" s="25"/>
      <c r="M7085" s="25"/>
      <c r="N7085" s="25"/>
      <c r="O7085" s="25"/>
    </row>
    <row r="7086" spans="9:15" s="167" customFormat="1" ht="15" customHeight="1" x14ac:dyDescent="0.25">
      <c r="I7086" s="25"/>
      <c r="J7086" s="25"/>
      <c r="K7086" s="25"/>
      <c r="L7086" s="25"/>
      <c r="M7086" s="25"/>
      <c r="N7086" s="25"/>
      <c r="O7086" s="25"/>
    </row>
    <row r="7087" spans="9:15" s="167" customFormat="1" ht="15" customHeight="1" x14ac:dyDescent="0.25">
      <c r="I7087" s="25"/>
      <c r="J7087" s="25"/>
      <c r="K7087" s="25"/>
      <c r="L7087" s="25"/>
      <c r="M7087" s="25"/>
      <c r="N7087" s="25"/>
      <c r="O7087" s="25"/>
    </row>
    <row r="7088" spans="9:15" s="167" customFormat="1" ht="15" customHeight="1" x14ac:dyDescent="0.25">
      <c r="I7088" s="25"/>
      <c r="J7088" s="25"/>
      <c r="K7088" s="25"/>
      <c r="L7088" s="25"/>
      <c r="M7088" s="25"/>
      <c r="N7088" s="25"/>
      <c r="O7088" s="25"/>
    </row>
    <row r="7089" spans="9:15" s="167" customFormat="1" ht="15" customHeight="1" x14ac:dyDescent="0.25">
      <c r="I7089" s="25"/>
      <c r="J7089" s="25"/>
      <c r="K7089" s="25"/>
      <c r="L7089" s="25"/>
      <c r="M7089" s="25"/>
      <c r="N7089" s="25"/>
      <c r="O7089" s="25"/>
    </row>
    <row r="7090" spans="9:15" s="167" customFormat="1" ht="15" customHeight="1" x14ac:dyDescent="0.25">
      <c r="I7090" s="25"/>
      <c r="J7090" s="25"/>
      <c r="K7090" s="25"/>
      <c r="L7090" s="25"/>
      <c r="M7090" s="25"/>
      <c r="N7090" s="25"/>
      <c r="O7090" s="25"/>
    </row>
    <row r="7091" spans="9:15" s="167" customFormat="1" ht="15" customHeight="1" x14ac:dyDescent="0.25">
      <c r="I7091" s="25"/>
      <c r="J7091" s="25"/>
      <c r="K7091" s="25"/>
      <c r="L7091" s="25"/>
      <c r="M7091" s="25"/>
      <c r="N7091" s="25"/>
      <c r="O7091" s="25"/>
    </row>
    <row r="7092" spans="9:15" s="167" customFormat="1" ht="15" customHeight="1" x14ac:dyDescent="0.25">
      <c r="I7092" s="25"/>
      <c r="J7092" s="25"/>
      <c r="K7092" s="25"/>
      <c r="L7092" s="25"/>
      <c r="M7092" s="25"/>
      <c r="N7092" s="25"/>
      <c r="O7092" s="25"/>
    </row>
    <row r="7093" spans="9:15" s="167" customFormat="1" ht="15" customHeight="1" x14ac:dyDescent="0.25">
      <c r="I7093" s="25"/>
      <c r="J7093" s="25"/>
      <c r="K7093" s="25"/>
      <c r="L7093" s="25"/>
      <c r="M7093" s="25"/>
      <c r="N7093" s="25"/>
      <c r="O7093" s="25"/>
    </row>
    <row r="7094" spans="9:15" s="167" customFormat="1" ht="15" customHeight="1" x14ac:dyDescent="0.25">
      <c r="I7094" s="25"/>
      <c r="J7094" s="25"/>
      <c r="K7094" s="25"/>
      <c r="L7094" s="25"/>
      <c r="M7094" s="25"/>
      <c r="N7094" s="25"/>
      <c r="O7094" s="25"/>
    </row>
    <row r="7095" spans="9:15" s="167" customFormat="1" ht="15" customHeight="1" x14ac:dyDescent="0.25">
      <c r="I7095" s="25"/>
      <c r="J7095" s="25"/>
      <c r="K7095" s="25"/>
      <c r="L7095" s="25"/>
      <c r="M7095" s="25"/>
      <c r="N7095" s="25"/>
      <c r="O7095" s="25"/>
    </row>
    <row r="7096" spans="9:15" s="167" customFormat="1" ht="15" customHeight="1" x14ac:dyDescent="0.25">
      <c r="I7096" s="25"/>
      <c r="J7096" s="25"/>
      <c r="K7096" s="25"/>
      <c r="L7096" s="25"/>
      <c r="M7096" s="25"/>
      <c r="N7096" s="25"/>
      <c r="O7096" s="25"/>
    </row>
    <row r="7097" spans="9:15" s="167" customFormat="1" ht="15" customHeight="1" x14ac:dyDescent="0.25">
      <c r="I7097" s="25"/>
      <c r="J7097" s="25"/>
      <c r="K7097" s="25"/>
      <c r="L7097" s="25"/>
      <c r="M7097" s="25"/>
      <c r="N7097" s="25"/>
      <c r="O7097" s="25"/>
    </row>
    <row r="7098" spans="9:15" s="167" customFormat="1" ht="15" customHeight="1" x14ac:dyDescent="0.25">
      <c r="I7098" s="25"/>
      <c r="J7098" s="25"/>
      <c r="K7098" s="25"/>
      <c r="L7098" s="25"/>
      <c r="M7098" s="25"/>
      <c r="N7098" s="25"/>
      <c r="O7098" s="25"/>
    </row>
    <row r="7099" spans="9:15" s="167" customFormat="1" ht="15" customHeight="1" x14ac:dyDescent="0.25">
      <c r="I7099" s="25"/>
      <c r="J7099" s="25"/>
      <c r="K7099" s="25"/>
      <c r="L7099" s="25"/>
      <c r="M7099" s="25"/>
      <c r="N7099" s="25"/>
      <c r="O7099" s="25"/>
    </row>
    <row r="7100" spans="9:15" s="167" customFormat="1" ht="15" customHeight="1" x14ac:dyDescent="0.25">
      <c r="I7100" s="25"/>
      <c r="J7100" s="25"/>
      <c r="K7100" s="25"/>
      <c r="L7100" s="25"/>
      <c r="M7100" s="25"/>
      <c r="N7100" s="25"/>
      <c r="O7100" s="25"/>
    </row>
    <row r="7101" spans="9:15" s="167" customFormat="1" ht="15" customHeight="1" x14ac:dyDescent="0.25">
      <c r="I7101" s="25"/>
      <c r="J7101" s="25"/>
      <c r="K7101" s="25"/>
      <c r="L7101" s="25"/>
      <c r="M7101" s="25"/>
      <c r="N7101" s="25"/>
      <c r="O7101" s="25"/>
    </row>
    <row r="7102" spans="9:15" s="167" customFormat="1" ht="15" customHeight="1" x14ac:dyDescent="0.25">
      <c r="I7102" s="25"/>
      <c r="J7102" s="25"/>
      <c r="K7102" s="25"/>
      <c r="L7102" s="25"/>
      <c r="M7102" s="25"/>
      <c r="N7102" s="25"/>
      <c r="O7102" s="25"/>
    </row>
    <row r="7103" spans="9:15" s="167" customFormat="1" ht="15" customHeight="1" x14ac:dyDescent="0.25">
      <c r="I7103" s="25"/>
      <c r="J7103" s="25"/>
      <c r="K7103" s="25"/>
      <c r="L7103" s="25"/>
      <c r="M7103" s="25"/>
      <c r="N7103" s="25"/>
      <c r="O7103" s="25"/>
    </row>
    <row r="7104" spans="9:15" s="167" customFormat="1" ht="15" customHeight="1" x14ac:dyDescent="0.25">
      <c r="I7104" s="25"/>
      <c r="J7104" s="25"/>
      <c r="K7104" s="25"/>
      <c r="L7104" s="25"/>
      <c r="M7104" s="25"/>
      <c r="N7104" s="25"/>
      <c r="O7104" s="25"/>
    </row>
    <row r="7105" spans="9:15" s="167" customFormat="1" ht="15" customHeight="1" x14ac:dyDescent="0.25">
      <c r="I7105" s="25"/>
      <c r="J7105" s="25"/>
      <c r="K7105" s="25"/>
      <c r="L7105" s="25"/>
      <c r="M7105" s="25"/>
      <c r="N7105" s="25"/>
      <c r="O7105" s="25"/>
    </row>
    <row r="7106" spans="9:15" s="167" customFormat="1" ht="15" customHeight="1" x14ac:dyDescent="0.25">
      <c r="I7106" s="25"/>
      <c r="J7106" s="25"/>
      <c r="K7106" s="25"/>
      <c r="L7106" s="25"/>
      <c r="M7106" s="25"/>
      <c r="N7106" s="25"/>
      <c r="O7106" s="25"/>
    </row>
    <row r="7107" spans="9:15" s="167" customFormat="1" ht="15" customHeight="1" x14ac:dyDescent="0.25">
      <c r="I7107" s="25"/>
      <c r="J7107" s="25"/>
      <c r="K7107" s="25"/>
      <c r="L7107" s="25"/>
      <c r="M7107" s="25"/>
      <c r="N7107" s="25"/>
      <c r="O7107" s="25"/>
    </row>
    <row r="7108" spans="9:15" s="167" customFormat="1" ht="15" customHeight="1" x14ac:dyDescent="0.25">
      <c r="I7108" s="25"/>
      <c r="J7108" s="25"/>
      <c r="K7108" s="25"/>
      <c r="L7108" s="25"/>
      <c r="M7108" s="25"/>
      <c r="N7108" s="25"/>
      <c r="O7108" s="25"/>
    </row>
    <row r="7109" spans="9:15" s="167" customFormat="1" ht="15" customHeight="1" x14ac:dyDescent="0.25">
      <c r="I7109" s="25"/>
      <c r="J7109" s="25"/>
      <c r="K7109" s="25"/>
      <c r="L7109" s="25"/>
      <c r="M7109" s="25"/>
      <c r="N7109" s="25"/>
      <c r="O7109" s="25"/>
    </row>
    <row r="7110" spans="9:15" s="167" customFormat="1" ht="15" customHeight="1" x14ac:dyDescent="0.25">
      <c r="I7110" s="25"/>
      <c r="J7110" s="25"/>
      <c r="K7110" s="25"/>
      <c r="L7110" s="25"/>
      <c r="M7110" s="25"/>
      <c r="N7110" s="25"/>
      <c r="O7110" s="25"/>
    </row>
    <row r="7111" spans="9:15" s="167" customFormat="1" ht="15" customHeight="1" x14ac:dyDescent="0.25">
      <c r="I7111" s="25"/>
      <c r="J7111" s="25"/>
      <c r="K7111" s="25"/>
      <c r="L7111" s="25"/>
      <c r="M7111" s="25"/>
      <c r="N7111" s="25"/>
      <c r="O7111" s="25"/>
    </row>
    <row r="7112" spans="9:15" s="167" customFormat="1" ht="15" customHeight="1" x14ac:dyDescent="0.25">
      <c r="I7112" s="25"/>
      <c r="J7112" s="25"/>
      <c r="K7112" s="25"/>
      <c r="L7112" s="25"/>
      <c r="M7112" s="25"/>
      <c r="N7112" s="25"/>
      <c r="O7112" s="25"/>
    </row>
    <row r="7113" spans="9:15" s="167" customFormat="1" ht="15" customHeight="1" x14ac:dyDescent="0.25">
      <c r="I7113" s="25"/>
      <c r="J7113" s="25"/>
      <c r="K7113" s="25"/>
      <c r="L7113" s="25"/>
      <c r="M7113" s="25"/>
      <c r="N7113" s="25"/>
      <c r="O7113" s="25"/>
    </row>
    <row r="7114" spans="9:15" s="167" customFormat="1" ht="15" customHeight="1" x14ac:dyDescent="0.25">
      <c r="I7114" s="25"/>
      <c r="J7114" s="25"/>
      <c r="K7114" s="25"/>
      <c r="L7114" s="25"/>
      <c r="M7114" s="25"/>
      <c r="N7114" s="25"/>
      <c r="O7114" s="25"/>
    </row>
    <row r="7115" spans="9:15" s="167" customFormat="1" ht="15" customHeight="1" x14ac:dyDescent="0.25">
      <c r="I7115" s="25"/>
      <c r="J7115" s="25"/>
      <c r="K7115" s="25"/>
      <c r="L7115" s="25"/>
      <c r="M7115" s="25"/>
      <c r="N7115" s="25"/>
      <c r="O7115" s="25"/>
    </row>
    <row r="7116" spans="9:15" s="167" customFormat="1" ht="15" customHeight="1" x14ac:dyDescent="0.25">
      <c r="I7116" s="25"/>
      <c r="J7116" s="25"/>
      <c r="K7116" s="25"/>
      <c r="L7116" s="25"/>
      <c r="M7116" s="25"/>
      <c r="N7116" s="25"/>
      <c r="O7116" s="25"/>
    </row>
    <row r="7117" spans="9:15" s="167" customFormat="1" ht="15" customHeight="1" x14ac:dyDescent="0.25">
      <c r="I7117" s="25"/>
      <c r="J7117" s="25"/>
      <c r="K7117" s="25"/>
      <c r="L7117" s="25"/>
      <c r="M7117" s="25"/>
      <c r="N7117" s="25"/>
      <c r="O7117" s="25"/>
    </row>
    <row r="7118" spans="9:15" s="167" customFormat="1" ht="15" customHeight="1" x14ac:dyDescent="0.25">
      <c r="I7118" s="25"/>
      <c r="J7118" s="25"/>
      <c r="K7118" s="25"/>
      <c r="L7118" s="25"/>
      <c r="M7118" s="25"/>
      <c r="N7118" s="25"/>
      <c r="O7118" s="25"/>
    </row>
    <row r="7119" spans="9:15" s="167" customFormat="1" ht="15" customHeight="1" x14ac:dyDescent="0.25">
      <c r="I7119" s="25"/>
      <c r="J7119" s="25"/>
      <c r="K7119" s="25"/>
      <c r="L7119" s="25"/>
      <c r="M7119" s="25"/>
      <c r="N7119" s="25"/>
      <c r="O7119" s="25"/>
    </row>
    <row r="7120" spans="9:15" s="167" customFormat="1" ht="15" customHeight="1" x14ac:dyDescent="0.25">
      <c r="I7120" s="25"/>
      <c r="J7120" s="25"/>
      <c r="K7120" s="25"/>
      <c r="L7120" s="25"/>
      <c r="M7120" s="25"/>
      <c r="N7120" s="25"/>
      <c r="O7120" s="25"/>
    </row>
    <row r="7121" spans="9:15" s="167" customFormat="1" ht="15" customHeight="1" x14ac:dyDescent="0.25">
      <c r="I7121" s="25"/>
      <c r="J7121" s="25"/>
      <c r="K7121" s="25"/>
      <c r="L7121" s="25"/>
      <c r="M7121" s="25"/>
      <c r="N7121" s="25"/>
      <c r="O7121" s="25"/>
    </row>
    <row r="7122" spans="9:15" s="167" customFormat="1" ht="15" customHeight="1" x14ac:dyDescent="0.25">
      <c r="I7122" s="25"/>
      <c r="J7122" s="25"/>
      <c r="K7122" s="25"/>
      <c r="L7122" s="25"/>
      <c r="M7122" s="25"/>
      <c r="N7122" s="25"/>
      <c r="O7122" s="25"/>
    </row>
    <row r="7123" spans="9:15" s="167" customFormat="1" ht="15" customHeight="1" x14ac:dyDescent="0.25">
      <c r="I7123" s="25"/>
      <c r="J7123" s="25"/>
      <c r="K7123" s="25"/>
      <c r="L7123" s="25"/>
      <c r="M7123" s="25"/>
      <c r="N7123" s="25"/>
      <c r="O7123" s="25"/>
    </row>
    <row r="7124" spans="9:15" s="167" customFormat="1" ht="15" customHeight="1" x14ac:dyDescent="0.25">
      <c r="I7124" s="25"/>
      <c r="J7124" s="25"/>
      <c r="K7124" s="25"/>
      <c r="L7124" s="25"/>
      <c r="M7124" s="25"/>
      <c r="N7124" s="25"/>
      <c r="O7124" s="25"/>
    </row>
    <row r="7125" spans="9:15" s="167" customFormat="1" ht="15" customHeight="1" x14ac:dyDescent="0.25">
      <c r="I7125" s="25"/>
      <c r="J7125" s="25"/>
      <c r="K7125" s="25"/>
      <c r="L7125" s="25"/>
      <c r="M7125" s="25"/>
      <c r="N7125" s="25"/>
      <c r="O7125" s="25"/>
    </row>
    <row r="7126" spans="9:15" s="167" customFormat="1" ht="15" customHeight="1" x14ac:dyDescent="0.25">
      <c r="I7126" s="25"/>
      <c r="J7126" s="25"/>
      <c r="K7126" s="25"/>
      <c r="L7126" s="25"/>
      <c r="M7126" s="25"/>
      <c r="N7126" s="25"/>
      <c r="O7126" s="25"/>
    </row>
    <row r="7127" spans="9:15" s="167" customFormat="1" ht="15" customHeight="1" x14ac:dyDescent="0.25">
      <c r="I7127" s="25"/>
      <c r="J7127" s="25"/>
      <c r="K7127" s="25"/>
      <c r="L7127" s="25"/>
      <c r="M7127" s="25"/>
      <c r="N7127" s="25"/>
      <c r="O7127" s="25"/>
    </row>
    <row r="7128" spans="9:15" s="167" customFormat="1" ht="15" customHeight="1" x14ac:dyDescent="0.25">
      <c r="I7128" s="25"/>
      <c r="J7128" s="25"/>
      <c r="K7128" s="25"/>
      <c r="L7128" s="25"/>
      <c r="M7128" s="25"/>
      <c r="N7128" s="25"/>
      <c r="O7128" s="25"/>
    </row>
    <row r="7129" spans="9:15" s="167" customFormat="1" ht="15" customHeight="1" x14ac:dyDescent="0.25">
      <c r="I7129" s="25"/>
      <c r="J7129" s="25"/>
      <c r="K7129" s="25"/>
      <c r="L7129" s="25"/>
      <c r="M7129" s="25"/>
      <c r="N7129" s="25"/>
      <c r="O7129" s="25"/>
    </row>
    <row r="7130" spans="9:15" s="167" customFormat="1" ht="15" customHeight="1" x14ac:dyDescent="0.25">
      <c r="I7130" s="25"/>
      <c r="J7130" s="25"/>
      <c r="K7130" s="25"/>
      <c r="L7130" s="25"/>
      <c r="M7130" s="25"/>
      <c r="N7130" s="25"/>
      <c r="O7130" s="25"/>
    </row>
    <row r="7131" spans="9:15" s="167" customFormat="1" ht="15" customHeight="1" x14ac:dyDescent="0.25">
      <c r="I7131" s="25"/>
      <c r="J7131" s="25"/>
      <c r="K7131" s="25"/>
      <c r="L7131" s="25"/>
      <c r="M7131" s="25"/>
      <c r="N7131" s="25"/>
      <c r="O7131" s="25"/>
    </row>
    <row r="7132" spans="9:15" s="167" customFormat="1" ht="15" customHeight="1" x14ac:dyDescent="0.25">
      <c r="I7132" s="25"/>
      <c r="J7132" s="25"/>
      <c r="K7132" s="25"/>
      <c r="L7132" s="25"/>
      <c r="M7132" s="25"/>
      <c r="N7132" s="25"/>
      <c r="O7132" s="25"/>
    </row>
    <row r="7133" spans="9:15" s="167" customFormat="1" ht="15" customHeight="1" x14ac:dyDescent="0.25">
      <c r="I7133" s="25"/>
      <c r="J7133" s="25"/>
      <c r="K7133" s="25"/>
      <c r="L7133" s="25"/>
      <c r="M7133" s="25"/>
      <c r="N7133" s="25"/>
      <c r="O7133" s="25"/>
    </row>
    <row r="7134" spans="9:15" s="167" customFormat="1" ht="15" customHeight="1" x14ac:dyDescent="0.25">
      <c r="I7134" s="25"/>
      <c r="J7134" s="25"/>
      <c r="K7134" s="25"/>
      <c r="L7134" s="25"/>
      <c r="M7134" s="25"/>
      <c r="N7134" s="25"/>
      <c r="O7134" s="25"/>
    </row>
    <row r="7135" spans="9:15" s="167" customFormat="1" ht="15" customHeight="1" x14ac:dyDescent="0.25">
      <c r="I7135" s="25"/>
      <c r="J7135" s="25"/>
      <c r="K7135" s="25"/>
      <c r="L7135" s="25"/>
      <c r="M7135" s="25"/>
      <c r="N7135" s="25"/>
      <c r="O7135" s="25"/>
    </row>
    <row r="7136" spans="9:15" s="167" customFormat="1" ht="15" customHeight="1" x14ac:dyDescent="0.25">
      <c r="I7136" s="25"/>
      <c r="J7136" s="25"/>
      <c r="K7136" s="25"/>
      <c r="L7136" s="25"/>
      <c r="M7136" s="25"/>
      <c r="N7136" s="25"/>
      <c r="O7136" s="25"/>
    </row>
    <row r="7137" spans="9:15" s="167" customFormat="1" ht="15" customHeight="1" x14ac:dyDescent="0.25">
      <c r="I7137" s="25"/>
      <c r="J7137" s="25"/>
      <c r="K7137" s="25"/>
      <c r="L7137" s="25"/>
      <c r="M7137" s="25"/>
      <c r="N7137" s="25"/>
      <c r="O7137" s="25"/>
    </row>
    <row r="7138" spans="9:15" s="167" customFormat="1" ht="15" customHeight="1" x14ac:dyDescent="0.25">
      <c r="I7138" s="25"/>
      <c r="J7138" s="25"/>
      <c r="K7138" s="25"/>
      <c r="L7138" s="25"/>
      <c r="M7138" s="25"/>
      <c r="N7138" s="25"/>
      <c r="O7138" s="25"/>
    </row>
    <row r="7139" spans="9:15" s="167" customFormat="1" ht="15" customHeight="1" x14ac:dyDescent="0.25">
      <c r="I7139" s="25"/>
      <c r="J7139" s="25"/>
      <c r="K7139" s="25"/>
      <c r="L7139" s="25"/>
      <c r="M7139" s="25"/>
      <c r="N7139" s="25"/>
      <c r="O7139" s="25"/>
    </row>
    <row r="7140" spans="9:15" s="167" customFormat="1" ht="15" customHeight="1" x14ac:dyDescent="0.25">
      <c r="I7140" s="25"/>
      <c r="J7140" s="25"/>
      <c r="K7140" s="25"/>
      <c r="L7140" s="25"/>
      <c r="M7140" s="25"/>
      <c r="N7140" s="25"/>
      <c r="O7140" s="25"/>
    </row>
    <row r="7141" spans="9:15" s="167" customFormat="1" ht="15" customHeight="1" x14ac:dyDescent="0.25">
      <c r="I7141" s="25"/>
      <c r="J7141" s="25"/>
      <c r="K7141" s="25"/>
      <c r="L7141" s="25"/>
      <c r="M7141" s="25"/>
      <c r="N7141" s="25"/>
      <c r="O7141" s="25"/>
    </row>
    <row r="7142" spans="9:15" s="167" customFormat="1" ht="15" customHeight="1" x14ac:dyDescent="0.25">
      <c r="I7142" s="25"/>
      <c r="J7142" s="25"/>
      <c r="K7142" s="25"/>
      <c r="L7142" s="25"/>
      <c r="M7142" s="25"/>
      <c r="N7142" s="25"/>
      <c r="O7142" s="25"/>
    </row>
    <row r="7143" spans="9:15" s="167" customFormat="1" ht="15" customHeight="1" x14ac:dyDescent="0.25">
      <c r="I7143" s="25"/>
      <c r="J7143" s="25"/>
      <c r="K7143" s="25"/>
      <c r="L7143" s="25"/>
      <c r="M7143" s="25"/>
      <c r="N7143" s="25"/>
      <c r="O7143" s="25"/>
    </row>
    <row r="7144" spans="9:15" s="167" customFormat="1" ht="15" customHeight="1" x14ac:dyDescent="0.25">
      <c r="I7144" s="25"/>
      <c r="J7144" s="25"/>
      <c r="K7144" s="25"/>
      <c r="L7144" s="25"/>
      <c r="M7144" s="25"/>
      <c r="N7144" s="25"/>
      <c r="O7144" s="25"/>
    </row>
    <row r="7145" spans="9:15" s="167" customFormat="1" ht="15" customHeight="1" x14ac:dyDescent="0.25">
      <c r="I7145" s="25"/>
      <c r="J7145" s="25"/>
      <c r="K7145" s="25"/>
      <c r="L7145" s="25"/>
      <c r="M7145" s="25"/>
      <c r="N7145" s="25"/>
      <c r="O7145" s="25"/>
    </row>
    <row r="7146" spans="9:15" s="167" customFormat="1" ht="15" customHeight="1" x14ac:dyDescent="0.25">
      <c r="I7146" s="25"/>
      <c r="J7146" s="25"/>
      <c r="K7146" s="25"/>
      <c r="L7146" s="25"/>
      <c r="M7146" s="25"/>
      <c r="N7146" s="25"/>
      <c r="O7146" s="25"/>
    </row>
    <row r="7147" spans="9:15" s="167" customFormat="1" ht="15" customHeight="1" x14ac:dyDescent="0.25">
      <c r="I7147" s="25"/>
      <c r="J7147" s="25"/>
      <c r="K7147" s="25"/>
      <c r="L7147" s="25"/>
      <c r="M7147" s="25"/>
      <c r="N7147" s="25"/>
      <c r="O7147" s="25"/>
    </row>
    <row r="7148" spans="9:15" s="167" customFormat="1" ht="15" customHeight="1" x14ac:dyDescent="0.25">
      <c r="I7148" s="25"/>
      <c r="J7148" s="25"/>
      <c r="K7148" s="25"/>
      <c r="L7148" s="25"/>
      <c r="M7148" s="25"/>
      <c r="N7148" s="25"/>
      <c r="O7148" s="25"/>
    </row>
    <row r="7149" spans="9:15" s="167" customFormat="1" ht="15" customHeight="1" x14ac:dyDescent="0.25">
      <c r="I7149" s="25"/>
      <c r="J7149" s="25"/>
      <c r="K7149" s="25"/>
      <c r="L7149" s="25"/>
      <c r="M7149" s="25"/>
      <c r="N7149" s="25"/>
      <c r="O7149" s="25"/>
    </row>
    <row r="7150" spans="9:15" s="167" customFormat="1" ht="15" customHeight="1" x14ac:dyDescent="0.25">
      <c r="I7150" s="25"/>
      <c r="J7150" s="25"/>
      <c r="K7150" s="25"/>
      <c r="L7150" s="25"/>
      <c r="M7150" s="25"/>
      <c r="N7150" s="25"/>
      <c r="O7150" s="25"/>
    </row>
    <row r="7151" spans="9:15" s="167" customFormat="1" ht="15" customHeight="1" x14ac:dyDescent="0.25">
      <c r="I7151" s="25"/>
      <c r="J7151" s="25"/>
      <c r="K7151" s="25"/>
      <c r="L7151" s="25"/>
      <c r="M7151" s="25"/>
      <c r="N7151" s="25"/>
      <c r="O7151" s="25"/>
    </row>
    <row r="7152" spans="9:15" s="167" customFormat="1" ht="15" customHeight="1" x14ac:dyDescent="0.25">
      <c r="I7152" s="25"/>
      <c r="J7152" s="25"/>
      <c r="K7152" s="25"/>
      <c r="L7152" s="25"/>
      <c r="M7152" s="25"/>
      <c r="N7152" s="25"/>
      <c r="O7152" s="25"/>
    </row>
    <row r="7153" spans="9:15" s="167" customFormat="1" ht="15" customHeight="1" x14ac:dyDescent="0.25">
      <c r="I7153" s="25"/>
      <c r="J7153" s="25"/>
      <c r="K7153" s="25"/>
      <c r="L7153" s="25"/>
      <c r="M7153" s="25"/>
      <c r="N7153" s="25"/>
      <c r="O7153" s="25"/>
    </row>
    <row r="7154" spans="9:15" s="167" customFormat="1" ht="15" customHeight="1" x14ac:dyDescent="0.25">
      <c r="I7154" s="25"/>
      <c r="J7154" s="25"/>
      <c r="K7154" s="25"/>
      <c r="L7154" s="25"/>
      <c r="M7154" s="25"/>
      <c r="N7154" s="25"/>
      <c r="O7154" s="25"/>
    </row>
    <row r="7155" spans="9:15" s="167" customFormat="1" ht="15" customHeight="1" x14ac:dyDescent="0.25">
      <c r="I7155" s="25"/>
      <c r="J7155" s="25"/>
      <c r="K7155" s="25"/>
      <c r="L7155" s="25"/>
      <c r="M7155" s="25"/>
      <c r="N7155" s="25"/>
      <c r="O7155" s="25"/>
    </row>
    <row r="7156" spans="9:15" s="167" customFormat="1" ht="15" customHeight="1" x14ac:dyDescent="0.25">
      <c r="I7156" s="25"/>
      <c r="J7156" s="25"/>
      <c r="K7156" s="25"/>
      <c r="L7156" s="25"/>
      <c r="M7156" s="25"/>
      <c r="N7156" s="25"/>
      <c r="O7156" s="25"/>
    </row>
    <row r="7157" spans="9:15" s="167" customFormat="1" ht="15" customHeight="1" x14ac:dyDescent="0.25">
      <c r="I7157" s="25"/>
      <c r="J7157" s="25"/>
      <c r="K7157" s="25"/>
      <c r="L7157" s="25"/>
      <c r="M7157" s="25"/>
      <c r="N7157" s="25"/>
      <c r="O7157" s="25"/>
    </row>
    <row r="7158" spans="9:15" s="167" customFormat="1" ht="15" customHeight="1" x14ac:dyDescent="0.25">
      <c r="I7158" s="25"/>
      <c r="J7158" s="25"/>
      <c r="K7158" s="25"/>
      <c r="L7158" s="25"/>
      <c r="M7158" s="25"/>
      <c r="N7158" s="25"/>
      <c r="O7158" s="25"/>
    </row>
    <row r="7159" spans="9:15" s="167" customFormat="1" ht="15" customHeight="1" x14ac:dyDescent="0.25">
      <c r="I7159" s="25"/>
      <c r="J7159" s="25"/>
      <c r="K7159" s="25"/>
      <c r="L7159" s="25"/>
      <c r="M7159" s="25"/>
      <c r="N7159" s="25"/>
      <c r="O7159" s="25"/>
    </row>
    <row r="7160" spans="9:15" s="167" customFormat="1" ht="15" customHeight="1" x14ac:dyDescent="0.25">
      <c r="I7160" s="25"/>
      <c r="J7160" s="25"/>
      <c r="K7160" s="25"/>
      <c r="L7160" s="25"/>
      <c r="M7160" s="25"/>
      <c r="N7160" s="25"/>
      <c r="O7160" s="25"/>
    </row>
    <row r="7161" spans="9:15" s="167" customFormat="1" ht="15" customHeight="1" x14ac:dyDescent="0.25">
      <c r="I7161" s="25"/>
      <c r="J7161" s="25"/>
      <c r="K7161" s="25"/>
      <c r="L7161" s="25"/>
      <c r="M7161" s="25"/>
      <c r="N7161" s="25"/>
      <c r="O7161" s="25"/>
    </row>
    <row r="7162" spans="9:15" s="167" customFormat="1" ht="15" customHeight="1" x14ac:dyDescent="0.25">
      <c r="I7162" s="25"/>
      <c r="J7162" s="25"/>
      <c r="K7162" s="25"/>
      <c r="L7162" s="25"/>
      <c r="M7162" s="25"/>
      <c r="N7162" s="25"/>
      <c r="O7162" s="25"/>
    </row>
    <row r="7163" spans="9:15" s="167" customFormat="1" ht="15" customHeight="1" x14ac:dyDescent="0.25">
      <c r="I7163" s="25"/>
      <c r="J7163" s="25"/>
      <c r="K7163" s="25"/>
      <c r="L7163" s="25"/>
      <c r="M7163" s="25"/>
      <c r="N7163" s="25"/>
      <c r="O7163" s="25"/>
    </row>
    <row r="7164" spans="9:15" s="167" customFormat="1" ht="15" customHeight="1" x14ac:dyDescent="0.25">
      <c r="I7164" s="25"/>
      <c r="J7164" s="25"/>
      <c r="K7164" s="25"/>
      <c r="L7164" s="25"/>
      <c r="M7164" s="25"/>
      <c r="N7164" s="25"/>
      <c r="O7164" s="25"/>
    </row>
    <row r="7165" spans="9:15" s="167" customFormat="1" ht="15" customHeight="1" x14ac:dyDescent="0.25">
      <c r="I7165" s="25"/>
      <c r="J7165" s="25"/>
      <c r="K7165" s="25"/>
      <c r="L7165" s="25"/>
      <c r="M7165" s="25"/>
      <c r="N7165" s="25"/>
      <c r="O7165" s="25"/>
    </row>
    <row r="7166" spans="9:15" s="167" customFormat="1" ht="15" customHeight="1" x14ac:dyDescent="0.25">
      <c r="I7166" s="25"/>
      <c r="J7166" s="25"/>
      <c r="K7166" s="25"/>
      <c r="L7166" s="25"/>
      <c r="M7166" s="25"/>
      <c r="N7166" s="25"/>
      <c r="O7166" s="25"/>
    </row>
    <row r="7167" spans="9:15" s="167" customFormat="1" ht="15" customHeight="1" x14ac:dyDescent="0.25">
      <c r="I7167" s="25"/>
      <c r="J7167" s="25"/>
      <c r="K7167" s="25"/>
      <c r="L7167" s="25"/>
      <c r="M7167" s="25"/>
      <c r="N7167" s="25"/>
      <c r="O7167" s="25"/>
    </row>
    <row r="7168" spans="9:15" s="167" customFormat="1" ht="15" customHeight="1" x14ac:dyDescent="0.25">
      <c r="I7168" s="25"/>
      <c r="J7168" s="25"/>
      <c r="K7168" s="25"/>
      <c r="L7168" s="25"/>
      <c r="M7168" s="25"/>
      <c r="N7168" s="25"/>
      <c r="O7168" s="25"/>
    </row>
    <row r="7169" spans="9:15" s="167" customFormat="1" ht="15" customHeight="1" x14ac:dyDescent="0.25">
      <c r="I7169" s="25"/>
      <c r="J7169" s="25"/>
      <c r="K7169" s="25"/>
      <c r="L7169" s="25"/>
      <c r="M7169" s="25"/>
      <c r="N7169" s="25"/>
      <c r="O7169" s="25"/>
    </row>
    <row r="7170" spans="9:15" s="167" customFormat="1" ht="15" customHeight="1" x14ac:dyDescent="0.25">
      <c r="I7170" s="25"/>
      <c r="J7170" s="25"/>
      <c r="K7170" s="25"/>
      <c r="L7170" s="25"/>
      <c r="M7170" s="25"/>
      <c r="N7170" s="25"/>
      <c r="O7170" s="25"/>
    </row>
    <row r="7171" spans="9:15" s="167" customFormat="1" ht="15" customHeight="1" x14ac:dyDescent="0.25">
      <c r="I7171" s="25"/>
      <c r="J7171" s="25"/>
      <c r="K7171" s="25"/>
      <c r="L7171" s="25"/>
      <c r="M7171" s="25"/>
      <c r="N7171" s="25"/>
      <c r="O7171" s="25"/>
    </row>
    <row r="7172" spans="9:15" s="167" customFormat="1" ht="15" customHeight="1" x14ac:dyDescent="0.25">
      <c r="I7172" s="25"/>
      <c r="J7172" s="25"/>
      <c r="K7172" s="25"/>
      <c r="L7172" s="25"/>
      <c r="M7172" s="25"/>
      <c r="N7172" s="25"/>
      <c r="O7172" s="25"/>
    </row>
    <row r="7173" spans="9:15" s="167" customFormat="1" ht="15" customHeight="1" x14ac:dyDescent="0.25">
      <c r="I7173" s="25"/>
      <c r="J7173" s="25"/>
      <c r="K7173" s="25"/>
      <c r="L7173" s="25"/>
      <c r="M7173" s="25"/>
      <c r="N7173" s="25"/>
      <c r="O7173" s="25"/>
    </row>
    <row r="7174" spans="9:15" s="167" customFormat="1" ht="15" customHeight="1" x14ac:dyDescent="0.25">
      <c r="I7174" s="25"/>
      <c r="J7174" s="25"/>
      <c r="K7174" s="25"/>
      <c r="L7174" s="25"/>
      <c r="M7174" s="25"/>
      <c r="N7174" s="25"/>
      <c r="O7174" s="25"/>
    </row>
    <row r="7175" spans="9:15" s="167" customFormat="1" ht="15" customHeight="1" x14ac:dyDescent="0.25">
      <c r="I7175" s="25"/>
      <c r="J7175" s="25"/>
      <c r="K7175" s="25"/>
      <c r="L7175" s="25"/>
      <c r="M7175" s="25"/>
      <c r="N7175" s="25"/>
      <c r="O7175" s="25"/>
    </row>
    <row r="7176" spans="9:15" s="167" customFormat="1" ht="15" customHeight="1" x14ac:dyDescent="0.25">
      <c r="I7176" s="25"/>
      <c r="J7176" s="25"/>
      <c r="K7176" s="25"/>
      <c r="L7176" s="25"/>
      <c r="M7176" s="25"/>
      <c r="N7176" s="25"/>
      <c r="O7176" s="25"/>
    </row>
    <row r="7177" spans="9:15" s="167" customFormat="1" ht="15" customHeight="1" x14ac:dyDescent="0.25">
      <c r="I7177" s="25"/>
      <c r="J7177" s="25"/>
      <c r="K7177" s="25"/>
      <c r="L7177" s="25"/>
      <c r="M7177" s="25"/>
      <c r="N7177" s="25"/>
      <c r="O7177" s="25"/>
    </row>
    <row r="7178" spans="9:15" s="167" customFormat="1" ht="15" customHeight="1" x14ac:dyDescent="0.25">
      <c r="I7178" s="25"/>
      <c r="J7178" s="25"/>
      <c r="K7178" s="25"/>
      <c r="L7178" s="25"/>
      <c r="M7178" s="25"/>
      <c r="N7178" s="25"/>
      <c r="O7178" s="25"/>
    </row>
    <row r="7179" spans="9:15" s="167" customFormat="1" ht="15" customHeight="1" x14ac:dyDescent="0.25">
      <c r="I7179" s="25"/>
      <c r="J7179" s="25"/>
      <c r="K7179" s="25"/>
      <c r="L7179" s="25"/>
      <c r="M7179" s="25"/>
      <c r="N7179" s="25"/>
      <c r="O7179" s="25"/>
    </row>
    <row r="7180" spans="9:15" s="167" customFormat="1" ht="15" customHeight="1" x14ac:dyDescent="0.25">
      <c r="I7180" s="25"/>
      <c r="J7180" s="25"/>
      <c r="K7180" s="25"/>
      <c r="L7180" s="25"/>
      <c r="M7180" s="25"/>
      <c r="N7180" s="25"/>
      <c r="O7180" s="25"/>
    </row>
    <row r="7181" spans="9:15" s="167" customFormat="1" ht="15" customHeight="1" x14ac:dyDescent="0.25">
      <c r="I7181" s="25"/>
      <c r="J7181" s="25"/>
      <c r="K7181" s="25"/>
      <c r="L7181" s="25"/>
      <c r="M7181" s="25"/>
      <c r="N7181" s="25"/>
      <c r="O7181" s="25"/>
    </row>
    <row r="7182" spans="9:15" s="167" customFormat="1" ht="15" customHeight="1" x14ac:dyDescent="0.25">
      <c r="I7182" s="25"/>
      <c r="J7182" s="25"/>
      <c r="K7182" s="25"/>
      <c r="L7182" s="25"/>
      <c r="M7182" s="25"/>
      <c r="N7182" s="25"/>
      <c r="O7182" s="25"/>
    </row>
    <row r="7183" spans="9:15" s="167" customFormat="1" ht="15" customHeight="1" x14ac:dyDescent="0.25">
      <c r="I7183" s="25"/>
      <c r="J7183" s="25"/>
      <c r="K7183" s="25"/>
      <c r="L7183" s="25"/>
      <c r="M7183" s="25"/>
      <c r="N7183" s="25"/>
      <c r="O7183" s="25"/>
    </row>
    <row r="7184" spans="9:15" s="167" customFormat="1" ht="15" customHeight="1" x14ac:dyDescent="0.25">
      <c r="I7184" s="25"/>
      <c r="J7184" s="25"/>
      <c r="K7184" s="25"/>
      <c r="L7184" s="25"/>
      <c r="M7184" s="25"/>
      <c r="N7184" s="25"/>
      <c r="O7184" s="25"/>
    </row>
    <row r="7185" spans="9:15" s="167" customFormat="1" ht="15" customHeight="1" x14ac:dyDescent="0.25">
      <c r="I7185" s="25"/>
      <c r="J7185" s="25"/>
      <c r="K7185" s="25"/>
      <c r="L7185" s="25"/>
      <c r="M7185" s="25"/>
      <c r="N7185" s="25"/>
      <c r="O7185" s="25"/>
    </row>
    <row r="7186" spans="9:15" s="167" customFormat="1" ht="15" customHeight="1" x14ac:dyDescent="0.25">
      <c r="I7186" s="25"/>
      <c r="J7186" s="25"/>
      <c r="K7186" s="25"/>
      <c r="L7186" s="25"/>
      <c r="M7186" s="25"/>
      <c r="N7186" s="25"/>
      <c r="O7186" s="25"/>
    </row>
    <row r="7187" spans="9:15" s="167" customFormat="1" ht="15" customHeight="1" x14ac:dyDescent="0.25">
      <c r="I7187" s="25"/>
      <c r="J7187" s="25"/>
      <c r="K7187" s="25"/>
      <c r="L7187" s="25"/>
      <c r="M7187" s="25"/>
      <c r="N7187" s="25"/>
      <c r="O7187" s="25"/>
    </row>
    <row r="7188" spans="9:15" s="167" customFormat="1" ht="15" customHeight="1" x14ac:dyDescent="0.25">
      <c r="I7188" s="25"/>
      <c r="J7188" s="25"/>
      <c r="K7188" s="25"/>
      <c r="L7188" s="25"/>
      <c r="M7188" s="25"/>
      <c r="N7188" s="25"/>
      <c r="O7188" s="25"/>
    </row>
    <row r="7189" spans="9:15" s="167" customFormat="1" ht="15" customHeight="1" x14ac:dyDescent="0.25">
      <c r="I7189" s="25"/>
      <c r="J7189" s="25"/>
      <c r="K7189" s="25"/>
      <c r="L7189" s="25"/>
      <c r="M7189" s="25"/>
      <c r="N7189" s="25"/>
      <c r="O7189" s="25"/>
    </row>
    <row r="7190" spans="9:15" s="167" customFormat="1" ht="15" customHeight="1" x14ac:dyDescent="0.25">
      <c r="I7190" s="25"/>
      <c r="J7190" s="25"/>
      <c r="K7190" s="25"/>
      <c r="L7190" s="25"/>
      <c r="M7190" s="25"/>
      <c r="N7190" s="25"/>
      <c r="O7190" s="25"/>
    </row>
    <row r="7191" spans="9:15" s="167" customFormat="1" ht="15" customHeight="1" x14ac:dyDescent="0.25">
      <c r="I7191" s="25"/>
      <c r="J7191" s="25"/>
      <c r="K7191" s="25"/>
      <c r="L7191" s="25"/>
      <c r="M7191" s="25"/>
      <c r="N7191" s="25"/>
      <c r="O7191" s="25"/>
    </row>
    <row r="7192" spans="9:15" s="167" customFormat="1" ht="15" customHeight="1" x14ac:dyDescent="0.25">
      <c r="I7192" s="25"/>
      <c r="J7192" s="25"/>
      <c r="K7192" s="25"/>
      <c r="L7192" s="25"/>
      <c r="M7192" s="25"/>
      <c r="N7192" s="25"/>
      <c r="O7192" s="25"/>
    </row>
    <row r="7193" spans="9:15" s="167" customFormat="1" ht="15" customHeight="1" x14ac:dyDescent="0.25">
      <c r="I7193" s="25"/>
      <c r="J7193" s="25"/>
      <c r="K7193" s="25"/>
      <c r="L7193" s="25"/>
      <c r="M7193" s="25"/>
      <c r="N7193" s="25"/>
      <c r="O7193" s="25"/>
    </row>
    <row r="7194" spans="9:15" s="167" customFormat="1" ht="15" customHeight="1" x14ac:dyDescent="0.25">
      <c r="I7194" s="25"/>
      <c r="J7194" s="25"/>
      <c r="K7194" s="25"/>
      <c r="L7194" s="25"/>
      <c r="M7194" s="25"/>
      <c r="N7194" s="25"/>
      <c r="O7194" s="25"/>
    </row>
    <row r="7195" spans="9:15" s="167" customFormat="1" ht="15" customHeight="1" x14ac:dyDescent="0.25">
      <c r="I7195" s="25"/>
      <c r="J7195" s="25"/>
      <c r="K7195" s="25"/>
      <c r="L7195" s="25"/>
      <c r="M7195" s="25"/>
      <c r="N7195" s="25"/>
      <c r="O7195" s="25"/>
    </row>
    <row r="7196" spans="9:15" s="167" customFormat="1" ht="15" customHeight="1" x14ac:dyDescent="0.25">
      <c r="I7196" s="25"/>
      <c r="J7196" s="25"/>
      <c r="K7196" s="25"/>
      <c r="L7196" s="25"/>
      <c r="M7196" s="25"/>
      <c r="N7196" s="25"/>
      <c r="O7196" s="25"/>
    </row>
    <row r="7197" spans="9:15" s="167" customFormat="1" ht="15" customHeight="1" x14ac:dyDescent="0.25">
      <c r="I7197" s="25"/>
      <c r="J7197" s="25"/>
      <c r="K7197" s="25"/>
      <c r="L7197" s="25"/>
      <c r="M7197" s="25"/>
      <c r="N7197" s="25"/>
      <c r="O7197" s="25"/>
    </row>
    <row r="7198" spans="9:15" s="167" customFormat="1" ht="15" customHeight="1" x14ac:dyDescent="0.25">
      <c r="I7198" s="25"/>
      <c r="J7198" s="25"/>
      <c r="K7198" s="25"/>
      <c r="L7198" s="25"/>
      <c r="M7198" s="25"/>
      <c r="N7198" s="25"/>
      <c r="O7198" s="25"/>
    </row>
    <row r="7199" spans="9:15" s="167" customFormat="1" ht="15" customHeight="1" x14ac:dyDescent="0.25">
      <c r="I7199" s="25"/>
      <c r="J7199" s="25"/>
      <c r="K7199" s="25"/>
      <c r="L7199" s="25"/>
      <c r="M7199" s="25"/>
      <c r="N7199" s="25"/>
      <c r="O7199" s="25"/>
    </row>
    <row r="7200" spans="9:15" s="167" customFormat="1" ht="15" customHeight="1" x14ac:dyDescent="0.25">
      <c r="I7200" s="25"/>
      <c r="J7200" s="25"/>
      <c r="K7200" s="25"/>
      <c r="L7200" s="25"/>
      <c r="M7200" s="25"/>
      <c r="N7200" s="25"/>
      <c r="O7200" s="25"/>
    </row>
    <row r="7201" spans="9:15" s="167" customFormat="1" ht="15" customHeight="1" x14ac:dyDescent="0.25">
      <c r="I7201" s="25"/>
      <c r="J7201" s="25"/>
      <c r="K7201" s="25"/>
      <c r="L7201" s="25"/>
      <c r="M7201" s="25"/>
      <c r="N7201" s="25"/>
      <c r="O7201" s="25"/>
    </row>
    <row r="7202" spans="9:15" s="167" customFormat="1" ht="15" customHeight="1" x14ac:dyDescent="0.25">
      <c r="I7202" s="25"/>
      <c r="J7202" s="25"/>
      <c r="K7202" s="25"/>
      <c r="L7202" s="25"/>
      <c r="M7202" s="25"/>
      <c r="N7202" s="25"/>
      <c r="O7202" s="25"/>
    </row>
    <row r="7203" spans="9:15" s="167" customFormat="1" ht="15" customHeight="1" x14ac:dyDescent="0.25">
      <c r="I7203" s="25"/>
      <c r="J7203" s="25"/>
      <c r="K7203" s="25"/>
      <c r="L7203" s="25"/>
      <c r="M7203" s="25"/>
      <c r="N7203" s="25"/>
      <c r="O7203" s="25"/>
    </row>
    <row r="7204" spans="9:15" s="167" customFormat="1" ht="15" customHeight="1" x14ac:dyDescent="0.25">
      <c r="I7204" s="25"/>
      <c r="J7204" s="25"/>
      <c r="K7204" s="25"/>
      <c r="L7204" s="25"/>
      <c r="M7204" s="25"/>
      <c r="N7204" s="25"/>
      <c r="O7204" s="25"/>
    </row>
    <row r="7205" spans="9:15" s="167" customFormat="1" ht="15" customHeight="1" x14ac:dyDescent="0.25">
      <c r="I7205" s="25"/>
      <c r="J7205" s="25"/>
      <c r="K7205" s="25"/>
      <c r="L7205" s="25"/>
      <c r="M7205" s="25"/>
      <c r="N7205" s="25"/>
      <c r="O7205" s="25"/>
    </row>
    <row r="7206" spans="9:15" s="167" customFormat="1" ht="15" customHeight="1" x14ac:dyDescent="0.25">
      <c r="I7206" s="25"/>
      <c r="J7206" s="25"/>
      <c r="K7206" s="25"/>
      <c r="L7206" s="25"/>
      <c r="M7206" s="25"/>
      <c r="N7206" s="25"/>
      <c r="O7206" s="25"/>
    </row>
    <row r="7207" spans="9:15" s="167" customFormat="1" ht="15" customHeight="1" x14ac:dyDescent="0.25">
      <c r="I7207" s="25"/>
      <c r="J7207" s="25"/>
      <c r="K7207" s="25"/>
      <c r="L7207" s="25"/>
      <c r="M7207" s="25"/>
      <c r="N7207" s="25"/>
      <c r="O7207" s="25"/>
    </row>
    <row r="7208" spans="9:15" s="167" customFormat="1" ht="15" customHeight="1" x14ac:dyDescent="0.25">
      <c r="I7208" s="25"/>
      <c r="J7208" s="25"/>
      <c r="K7208" s="25"/>
      <c r="L7208" s="25"/>
      <c r="M7208" s="25"/>
      <c r="N7208" s="25"/>
      <c r="O7208" s="25"/>
    </row>
    <row r="7209" spans="9:15" s="167" customFormat="1" ht="15" customHeight="1" x14ac:dyDescent="0.25">
      <c r="I7209" s="25"/>
      <c r="J7209" s="25"/>
      <c r="K7209" s="25"/>
      <c r="L7209" s="25"/>
      <c r="M7209" s="25"/>
      <c r="N7209" s="25"/>
      <c r="O7209" s="25"/>
    </row>
    <row r="7210" spans="9:15" s="167" customFormat="1" ht="15" customHeight="1" x14ac:dyDescent="0.25">
      <c r="I7210" s="25"/>
      <c r="J7210" s="25"/>
      <c r="K7210" s="25"/>
      <c r="L7210" s="25"/>
      <c r="M7210" s="25"/>
      <c r="N7210" s="25"/>
      <c r="O7210" s="25"/>
    </row>
    <row r="7211" spans="9:15" s="167" customFormat="1" ht="15" customHeight="1" x14ac:dyDescent="0.25">
      <c r="I7211" s="25"/>
      <c r="J7211" s="25"/>
      <c r="K7211" s="25"/>
      <c r="L7211" s="25"/>
      <c r="M7211" s="25"/>
      <c r="N7211" s="25"/>
      <c r="O7211" s="25"/>
    </row>
    <row r="7212" spans="9:15" s="167" customFormat="1" ht="15" customHeight="1" x14ac:dyDescent="0.25">
      <c r="I7212" s="25"/>
      <c r="J7212" s="25"/>
      <c r="K7212" s="25"/>
      <c r="L7212" s="25"/>
      <c r="M7212" s="25"/>
      <c r="N7212" s="25"/>
      <c r="O7212" s="25"/>
    </row>
    <row r="7213" spans="9:15" s="167" customFormat="1" ht="15" customHeight="1" x14ac:dyDescent="0.25">
      <c r="I7213" s="25"/>
      <c r="J7213" s="25"/>
      <c r="K7213" s="25"/>
      <c r="L7213" s="25"/>
      <c r="M7213" s="25"/>
      <c r="N7213" s="25"/>
      <c r="O7213" s="25"/>
    </row>
    <row r="7214" spans="9:15" s="167" customFormat="1" ht="15" customHeight="1" x14ac:dyDescent="0.25">
      <c r="I7214" s="25"/>
      <c r="J7214" s="25"/>
      <c r="K7214" s="25"/>
      <c r="L7214" s="25"/>
      <c r="M7214" s="25"/>
      <c r="N7214" s="25"/>
      <c r="O7214" s="25"/>
    </row>
    <row r="7215" spans="9:15" s="167" customFormat="1" ht="15" customHeight="1" x14ac:dyDescent="0.25">
      <c r="I7215" s="25"/>
      <c r="J7215" s="25"/>
      <c r="K7215" s="25"/>
      <c r="L7215" s="25"/>
      <c r="M7215" s="25"/>
      <c r="N7215" s="25"/>
      <c r="O7215" s="25"/>
    </row>
    <row r="7216" spans="9:15" s="167" customFormat="1" ht="15" customHeight="1" x14ac:dyDescent="0.25">
      <c r="I7216" s="25"/>
      <c r="J7216" s="25"/>
      <c r="K7216" s="25"/>
      <c r="L7216" s="25"/>
      <c r="M7216" s="25"/>
      <c r="N7216" s="25"/>
      <c r="O7216" s="25"/>
    </row>
    <row r="7217" spans="9:15" s="167" customFormat="1" ht="15" customHeight="1" x14ac:dyDescent="0.25">
      <c r="I7217" s="25"/>
      <c r="J7217" s="25"/>
      <c r="K7217" s="25"/>
      <c r="L7217" s="25"/>
      <c r="M7217" s="25"/>
      <c r="N7217" s="25"/>
      <c r="O7217" s="25"/>
    </row>
    <row r="7218" spans="9:15" s="167" customFormat="1" ht="15" customHeight="1" x14ac:dyDescent="0.25">
      <c r="I7218" s="25"/>
      <c r="J7218" s="25"/>
      <c r="K7218" s="25"/>
      <c r="L7218" s="25"/>
      <c r="M7218" s="25"/>
      <c r="N7218" s="25"/>
      <c r="O7218" s="25"/>
    </row>
    <row r="7219" spans="9:15" s="167" customFormat="1" ht="15" customHeight="1" x14ac:dyDescent="0.25">
      <c r="I7219" s="25"/>
      <c r="J7219" s="25"/>
      <c r="K7219" s="25"/>
      <c r="L7219" s="25"/>
      <c r="M7219" s="25"/>
      <c r="N7219" s="25"/>
      <c r="O7219" s="25"/>
    </row>
    <row r="7220" spans="9:15" s="167" customFormat="1" ht="15" customHeight="1" x14ac:dyDescent="0.25">
      <c r="I7220" s="25"/>
      <c r="J7220" s="25"/>
      <c r="K7220" s="25"/>
      <c r="L7220" s="25"/>
      <c r="M7220" s="25"/>
      <c r="N7220" s="25"/>
      <c r="O7220" s="25"/>
    </row>
    <row r="7221" spans="9:15" s="167" customFormat="1" ht="15" customHeight="1" x14ac:dyDescent="0.25">
      <c r="I7221" s="25"/>
      <c r="J7221" s="25"/>
      <c r="K7221" s="25"/>
      <c r="L7221" s="25"/>
      <c r="M7221" s="25"/>
      <c r="N7221" s="25"/>
      <c r="O7221" s="25"/>
    </row>
    <row r="7222" spans="9:15" s="167" customFormat="1" ht="15" customHeight="1" x14ac:dyDescent="0.25">
      <c r="I7222" s="25"/>
      <c r="J7222" s="25"/>
      <c r="K7222" s="25"/>
      <c r="L7222" s="25"/>
      <c r="M7222" s="25"/>
      <c r="N7222" s="25"/>
      <c r="O7222" s="25"/>
    </row>
    <row r="7223" spans="9:15" s="167" customFormat="1" ht="15" customHeight="1" x14ac:dyDescent="0.25">
      <c r="I7223" s="25"/>
      <c r="J7223" s="25"/>
      <c r="K7223" s="25"/>
      <c r="L7223" s="25"/>
      <c r="M7223" s="25"/>
      <c r="N7223" s="25"/>
      <c r="O7223" s="25"/>
    </row>
    <row r="7224" spans="9:15" s="167" customFormat="1" ht="15" customHeight="1" x14ac:dyDescent="0.25">
      <c r="I7224" s="25"/>
      <c r="J7224" s="25"/>
      <c r="K7224" s="25"/>
      <c r="L7224" s="25"/>
      <c r="M7224" s="25"/>
      <c r="N7224" s="25"/>
      <c r="O7224" s="25"/>
    </row>
    <row r="7225" spans="9:15" s="167" customFormat="1" ht="15" customHeight="1" x14ac:dyDescent="0.25">
      <c r="I7225" s="25"/>
      <c r="J7225" s="25"/>
      <c r="K7225" s="25"/>
      <c r="L7225" s="25"/>
      <c r="M7225" s="25"/>
      <c r="N7225" s="25"/>
      <c r="O7225" s="25"/>
    </row>
    <row r="7226" spans="9:15" s="167" customFormat="1" ht="15" customHeight="1" x14ac:dyDescent="0.25">
      <c r="I7226" s="25"/>
      <c r="J7226" s="25"/>
      <c r="K7226" s="25"/>
      <c r="L7226" s="25"/>
      <c r="M7226" s="25"/>
      <c r="N7226" s="25"/>
      <c r="O7226" s="25"/>
    </row>
    <row r="7227" spans="9:15" s="167" customFormat="1" ht="15" customHeight="1" x14ac:dyDescent="0.25">
      <c r="I7227" s="25"/>
      <c r="J7227" s="25"/>
      <c r="K7227" s="25"/>
      <c r="L7227" s="25"/>
      <c r="M7227" s="25"/>
      <c r="N7227" s="25"/>
      <c r="O7227" s="25"/>
    </row>
    <row r="7228" spans="9:15" s="167" customFormat="1" ht="15" customHeight="1" x14ac:dyDescent="0.25">
      <c r="I7228" s="25"/>
      <c r="J7228" s="25"/>
      <c r="K7228" s="25"/>
      <c r="L7228" s="25"/>
      <c r="M7228" s="25"/>
      <c r="N7228" s="25"/>
      <c r="O7228" s="25"/>
    </row>
    <row r="7229" spans="9:15" s="167" customFormat="1" ht="15" customHeight="1" x14ac:dyDescent="0.25">
      <c r="I7229" s="25"/>
      <c r="J7229" s="25"/>
      <c r="K7229" s="25"/>
      <c r="L7229" s="25"/>
      <c r="M7229" s="25"/>
      <c r="N7229" s="25"/>
      <c r="O7229" s="25"/>
    </row>
    <row r="7230" spans="9:15" s="167" customFormat="1" ht="15" customHeight="1" x14ac:dyDescent="0.25">
      <c r="I7230" s="25"/>
      <c r="J7230" s="25"/>
      <c r="K7230" s="25"/>
      <c r="L7230" s="25"/>
      <c r="M7230" s="25"/>
      <c r="N7230" s="25"/>
      <c r="O7230" s="25"/>
    </row>
    <row r="7231" spans="9:15" s="167" customFormat="1" ht="15" customHeight="1" x14ac:dyDescent="0.25">
      <c r="I7231" s="25"/>
      <c r="J7231" s="25"/>
      <c r="K7231" s="25"/>
      <c r="L7231" s="25"/>
      <c r="M7231" s="25"/>
      <c r="N7231" s="25"/>
      <c r="O7231" s="25"/>
    </row>
    <row r="7232" spans="9:15" s="167" customFormat="1" ht="15" customHeight="1" x14ac:dyDescent="0.25">
      <c r="I7232" s="25"/>
      <c r="J7232" s="25"/>
      <c r="K7232" s="25"/>
      <c r="L7232" s="25"/>
      <c r="M7232" s="25"/>
      <c r="N7232" s="25"/>
      <c r="O7232" s="25"/>
    </row>
    <row r="7233" spans="9:15" s="167" customFormat="1" ht="15" customHeight="1" x14ac:dyDescent="0.25">
      <c r="I7233" s="25"/>
      <c r="J7233" s="25"/>
      <c r="K7233" s="25"/>
      <c r="L7233" s="25"/>
      <c r="M7233" s="25"/>
      <c r="N7233" s="25"/>
      <c r="O7233" s="25"/>
    </row>
    <row r="7234" spans="9:15" s="167" customFormat="1" ht="15" customHeight="1" x14ac:dyDescent="0.25">
      <c r="I7234" s="25"/>
      <c r="J7234" s="25"/>
      <c r="K7234" s="25"/>
      <c r="L7234" s="25"/>
      <c r="M7234" s="25"/>
      <c r="N7234" s="25"/>
      <c r="O7234" s="25"/>
    </row>
    <row r="7235" spans="9:15" s="167" customFormat="1" ht="15" customHeight="1" x14ac:dyDescent="0.25">
      <c r="I7235" s="25"/>
      <c r="J7235" s="25"/>
      <c r="K7235" s="25"/>
      <c r="L7235" s="25"/>
      <c r="M7235" s="25"/>
      <c r="N7235" s="25"/>
      <c r="O7235" s="25"/>
    </row>
    <row r="7236" spans="9:15" s="167" customFormat="1" ht="15" customHeight="1" x14ac:dyDescent="0.25">
      <c r="I7236" s="25"/>
      <c r="J7236" s="25"/>
      <c r="K7236" s="25"/>
      <c r="L7236" s="25"/>
      <c r="M7236" s="25"/>
      <c r="N7236" s="25"/>
      <c r="O7236" s="25"/>
    </row>
    <row r="7237" spans="9:15" s="167" customFormat="1" ht="15" customHeight="1" x14ac:dyDescent="0.25">
      <c r="I7237" s="25"/>
      <c r="J7237" s="25"/>
      <c r="K7237" s="25"/>
      <c r="L7237" s="25"/>
      <c r="M7237" s="25"/>
      <c r="N7237" s="25"/>
      <c r="O7237" s="25"/>
    </row>
    <row r="7238" spans="9:15" s="167" customFormat="1" ht="15" customHeight="1" x14ac:dyDescent="0.25">
      <c r="I7238" s="25"/>
      <c r="J7238" s="25"/>
      <c r="K7238" s="25"/>
      <c r="L7238" s="25"/>
      <c r="M7238" s="25"/>
      <c r="N7238" s="25"/>
      <c r="O7238" s="25"/>
    </row>
    <row r="7239" spans="9:15" s="167" customFormat="1" ht="15" customHeight="1" x14ac:dyDescent="0.25">
      <c r="I7239" s="25"/>
      <c r="J7239" s="25"/>
      <c r="K7239" s="25"/>
      <c r="L7239" s="25"/>
      <c r="M7239" s="25"/>
      <c r="N7239" s="25"/>
      <c r="O7239" s="25"/>
    </row>
    <row r="7240" spans="9:15" s="167" customFormat="1" ht="15" customHeight="1" x14ac:dyDescent="0.25">
      <c r="I7240" s="25"/>
      <c r="J7240" s="25"/>
      <c r="K7240" s="25"/>
      <c r="L7240" s="25"/>
      <c r="M7240" s="25"/>
      <c r="N7240" s="25"/>
      <c r="O7240" s="25"/>
    </row>
    <row r="7241" spans="9:15" s="167" customFormat="1" ht="15" customHeight="1" x14ac:dyDescent="0.25">
      <c r="I7241" s="25"/>
      <c r="J7241" s="25"/>
      <c r="K7241" s="25"/>
      <c r="L7241" s="25"/>
      <c r="M7241" s="25"/>
      <c r="N7241" s="25"/>
      <c r="O7241" s="25"/>
    </row>
    <row r="7242" spans="9:15" s="167" customFormat="1" ht="15" customHeight="1" x14ac:dyDescent="0.25">
      <c r="I7242" s="25"/>
      <c r="J7242" s="25"/>
      <c r="K7242" s="25"/>
      <c r="L7242" s="25"/>
      <c r="M7242" s="25"/>
      <c r="N7242" s="25"/>
      <c r="O7242" s="25"/>
    </row>
    <row r="7243" spans="9:15" s="167" customFormat="1" ht="15" customHeight="1" x14ac:dyDescent="0.25">
      <c r="I7243" s="25"/>
      <c r="J7243" s="25"/>
      <c r="K7243" s="25"/>
      <c r="L7243" s="25"/>
      <c r="M7243" s="25"/>
      <c r="N7243" s="25"/>
      <c r="O7243" s="25"/>
    </row>
    <row r="7244" spans="9:15" s="167" customFormat="1" ht="15" customHeight="1" x14ac:dyDescent="0.25">
      <c r="I7244" s="25"/>
      <c r="J7244" s="25"/>
      <c r="K7244" s="25"/>
      <c r="L7244" s="25"/>
      <c r="M7244" s="25"/>
      <c r="N7244" s="25"/>
      <c r="O7244" s="25"/>
    </row>
    <row r="7245" spans="9:15" s="167" customFormat="1" ht="15" customHeight="1" x14ac:dyDescent="0.25">
      <c r="I7245" s="25"/>
      <c r="J7245" s="25"/>
      <c r="K7245" s="25"/>
      <c r="L7245" s="25"/>
      <c r="M7245" s="25"/>
      <c r="N7245" s="25"/>
      <c r="O7245" s="25"/>
    </row>
    <row r="7246" spans="9:15" s="167" customFormat="1" ht="15" customHeight="1" x14ac:dyDescent="0.25">
      <c r="I7246" s="25"/>
      <c r="J7246" s="25"/>
      <c r="K7246" s="25"/>
      <c r="L7246" s="25"/>
      <c r="M7246" s="25"/>
      <c r="N7246" s="25"/>
      <c r="O7246" s="25"/>
    </row>
    <row r="7247" spans="9:15" s="167" customFormat="1" ht="15" customHeight="1" x14ac:dyDescent="0.25">
      <c r="I7247" s="25"/>
      <c r="J7247" s="25"/>
      <c r="K7247" s="25"/>
      <c r="L7247" s="25"/>
      <c r="M7247" s="25"/>
      <c r="N7247" s="25"/>
      <c r="O7247" s="25"/>
    </row>
    <row r="7248" spans="9:15" s="167" customFormat="1" ht="15" customHeight="1" x14ac:dyDescent="0.25">
      <c r="I7248" s="25"/>
      <c r="J7248" s="25"/>
      <c r="K7248" s="25"/>
      <c r="L7248" s="25"/>
      <c r="M7248" s="25"/>
      <c r="N7248" s="25"/>
      <c r="O7248" s="25"/>
    </row>
    <row r="7249" spans="9:15" s="167" customFormat="1" ht="15" customHeight="1" x14ac:dyDescent="0.25">
      <c r="I7249" s="25"/>
      <c r="J7249" s="25"/>
      <c r="K7249" s="25"/>
      <c r="L7249" s="25"/>
      <c r="M7249" s="25"/>
      <c r="N7249" s="25"/>
      <c r="O7249" s="25"/>
    </row>
    <row r="7250" spans="9:15" s="167" customFormat="1" ht="15" customHeight="1" x14ac:dyDescent="0.25">
      <c r="I7250" s="25"/>
      <c r="J7250" s="25"/>
      <c r="K7250" s="25"/>
      <c r="L7250" s="25"/>
      <c r="M7250" s="25"/>
      <c r="N7250" s="25"/>
      <c r="O7250" s="25"/>
    </row>
    <row r="7251" spans="9:15" s="167" customFormat="1" ht="15" customHeight="1" x14ac:dyDescent="0.25">
      <c r="I7251" s="25"/>
      <c r="J7251" s="25"/>
      <c r="K7251" s="25"/>
      <c r="L7251" s="25"/>
      <c r="M7251" s="25"/>
      <c r="N7251" s="25"/>
      <c r="O7251" s="25"/>
    </row>
    <row r="7252" spans="9:15" s="167" customFormat="1" ht="15" customHeight="1" x14ac:dyDescent="0.25">
      <c r="I7252" s="25"/>
      <c r="J7252" s="25"/>
      <c r="K7252" s="25"/>
      <c r="L7252" s="25"/>
      <c r="M7252" s="25"/>
      <c r="N7252" s="25"/>
      <c r="O7252" s="25"/>
    </row>
    <row r="7253" spans="9:15" s="167" customFormat="1" ht="15" customHeight="1" x14ac:dyDescent="0.25">
      <c r="I7253" s="25"/>
      <c r="J7253" s="25"/>
      <c r="K7253" s="25"/>
      <c r="L7253" s="25"/>
      <c r="M7253" s="25"/>
      <c r="N7253" s="25"/>
      <c r="O7253" s="25"/>
    </row>
    <row r="7254" spans="9:15" s="167" customFormat="1" ht="15" customHeight="1" x14ac:dyDescent="0.25">
      <c r="I7254" s="25"/>
      <c r="J7254" s="25"/>
      <c r="K7254" s="25"/>
      <c r="L7254" s="25"/>
      <c r="M7254" s="25"/>
      <c r="N7254" s="25"/>
      <c r="O7254" s="25"/>
    </row>
    <row r="7255" spans="9:15" s="167" customFormat="1" ht="15" customHeight="1" x14ac:dyDescent="0.25">
      <c r="I7255" s="25"/>
      <c r="J7255" s="25"/>
      <c r="K7255" s="25"/>
      <c r="L7255" s="25"/>
      <c r="M7255" s="25"/>
      <c r="N7255" s="25"/>
      <c r="O7255" s="25"/>
    </row>
    <row r="7256" spans="9:15" s="167" customFormat="1" ht="15" customHeight="1" x14ac:dyDescent="0.25">
      <c r="I7256" s="25"/>
      <c r="J7256" s="25"/>
      <c r="K7256" s="25"/>
      <c r="L7256" s="25"/>
      <c r="M7256" s="25"/>
      <c r="N7256" s="25"/>
      <c r="O7256" s="25"/>
    </row>
    <row r="7257" spans="9:15" s="167" customFormat="1" ht="15" customHeight="1" x14ac:dyDescent="0.25">
      <c r="I7257" s="25"/>
      <c r="J7257" s="25"/>
      <c r="K7257" s="25"/>
      <c r="L7257" s="25"/>
      <c r="M7257" s="25"/>
      <c r="N7257" s="25"/>
      <c r="O7257" s="25"/>
    </row>
    <row r="7258" spans="9:15" s="167" customFormat="1" ht="15" customHeight="1" x14ac:dyDescent="0.25">
      <c r="I7258" s="25"/>
      <c r="J7258" s="25"/>
      <c r="K7258" s="25"/>
      <c r="L7258" s="25"/>
      <c r="M7258" s="25"/>
      <c r="N7258" s="25"/>
      <c r="O7258" s="25"/>
    </row>
    <row r="7259" spans="9:15" s="167" customFormat="1" ht="15" customHeight="1" x14ac:dyDescent="0.25">
      <c r="I7259" s="25"/>
      <c r="J7259" s="25"/>
      <c r="K7259" s="25"/>
      <c r="L7259" s="25"/>
      <c r="M7259" s="25"/>
      <c r="N7259" s="25"/>
      <c r="O7259" s="25"/>
    </row>
    <row r="7260" spans="9:15" s="167" customFormat="1" ht="15" customHeight="1" x14ac:dyDescent="0.25">
      <c r="I7260" s="25"/>
      <c r="J7260" s="25"/>
      <c r="K7260" s="25"/>
      <c r="L7260" s="25"/>
      <c r="M7260" s="25"/>
      <c r="N7260" s="25"/>
      <c r="O7260" s="25"/>
    </row>
    <row r="7261" spans="9:15" s="167" customFormat="1" ht="15" customHeight="1" x14ac:dyDescent="0.25">
      <c r="I7261" s="25"/>
      <c r="J7261" s="25"/>
      <c r="K7261" s="25"/>
      <c r="L7261" s="25"/>
      <c r="M7261" s="25"/>
      <c r="N7261" s="25"/>
      <c r="O7261" s="25"/>
    </row>
    <row r="7262" spans="9:15" s="167" customFormat="1" ht="15" customHeight="1" x14ac:dyDescent="0.25">
      <c r="I7262" s="25"/>
      <c r="J7262" s="25"/>
      <c r="K7262" s="25"/>
      <c r="L7262" s="25"/>
      <c r="M7262" s="25"/>
      <c r="N7262" s="25"/>
      <c r="O7262" s="25"/>
    </row>
    <row r="7263" spans="9:15" s="167" customFormat="1" ht="15" customHeight="1" x14ac:dyDescent="0.25">
      <c r="I7263" s="25"/>
      <c r="J7263" s="25"/>
      <c r="K7263" s="25"/>
      <c r="L7263" s="25"/>
      <c r="M7263" s="25"/>
      <c r="N7263" s="25"/>
      <c r="O7263" s="25"/>
    </row>
    <row r="7264" spans="9:15" s="167" customFormat="1" ht="15" customHeight="1" x14ac:dyDescent="0.25">
      <c r="I7264" s="25"/>
      <c r="J7264" s="25"/>
      <c r="K7264" s="25"/>
      <c r="L7264" s="25"/>
      <c r="M7264" s="25"/>
      <c r="N7264" s="25"/>
      <c r="O7264" s="25"/>
    </row>
    <row r="7265" spans="9:15" s="167" customFormat="1" ht="15" customHeight="1" x14ac:dyDescent="0.25">
      <c r="I7265" s="25"/>
      <c r="J7265" s="25"/>
      <c r="K7265" s="25"/>
      <c r="L7265" s="25"/>
      <c r="M7265" s="25"/>
      <c r="N7265" s="25"/>
      <c r="O7265" s="25"/>
    </row>
    <row r="7266" spans="9:15" s="167" customFormat="1" ht="15" customHeight="1" x14ac:dyDescent="0.25">
      <c r="I7266" s="25"/>
      <c r="J7266" s="25"/>
      <c r="K7266" s="25"/>
      <c r="L7266" s="25"/>
      <c r="M7266" s="25"/>
      <c r="N7266" s="25"/>
      <c r="O7266" s="25"/>
    </row>
    <row r="7267" spans="9:15" s="167" customFormat="1" ht="15" customHeight="1" x14ac:dyDescent="0.25">
      <c r="I7267" s="25"/>
      <c r="J7267" s="25"/>
      <c r="K7267" s="25"/>
      <c r="L7267" s="25"/>
      <c r="M7267" s="25"/>
      <c r="N7267" s="25"/>
      <c r="O7267" s="25"/>
    </row>
    <row r="7268" spans="9:15" s="167" customFormat="1" ht="15" customHeight="1" x14ac:dyDescent="0.25">
      <c r="I7268" s="25"/>
      <c r="J7268" s="25"/>
      <c r="K7268" s="25"/>
      <c r="L7268" s="25"/>
      <c r="M7268" s="25"/>
      <c r="N7268" s="25"/>
      <c r="O7268" s="25"/>
    </row>
    <row r="7269" spans="9:15" s="167" customFormat="1" ht="15" customHeight="1" x14ac:dyDescent="0.25">
      <c r="I7269" s="25"/>
      <c r="J7269" s="25"/>
      <c r="K7269" s="25"/>
      <c r="L7269" s="25"/>
      <c r="M7269" s="25"/>
      <c r="N7269" s="25"/>
      <c r="O7269" s="25"/>
    </row>
    <row r="7270" spans="9:15" s="167" customFormat="1" ht="15" customHeight="1" x14ac:dyDescent="0.25">
      <c r="I7270" s="25"/>
      <c r="J7270" s="25"/>
      <c r="K7270" s="25"/>
      <c r="L7270" s="25"/>
      <c r="M7270" s="25"/>
      <c r="N7270" s="25"/>
      <c r="O7270" s="25"/>
    </row>
    <row r="7271" spans="9:15" s="167" customFormat="1" ht="15" customHeight="1" x14ac:dyDescent="0.25">
      <c r="I7271" s="25"/>
      <c r="J7271" s="25"/>
      <c r="K7271" s="25"/>
      <c r="L7271" s="25"/>
      <c r="M7271" s="25"/>
      <c r="N7271" s="25"/>
      <c r="O7271" s="25"/>
    </row>
    <row r="7272" spans="9:15" s="167" customFormat="1" ht="15" customHeight="1" x14ac:dyDescent="0.25">
      <c r="I7272" s="25"/>
      <c r="J7272" s="25"/>
      <c r="K7272" s="25"/>
      <c r="L7272" s="25"/>
      <c r="M7272" s="25"/>
      <c r="N7272" s="25"/>
      <c r="O7272" s="25"/>
    </row>
    <row r="7273" spans="9:15" s="167" customFormat="1" ht="15" customHeight="1" x14ac:dyDescent="0.25">
      <c r="I7273" s="25"/>
      <c r="J7273" s="25"/>
      <c r="K7273" s="25"/>
      <c r="L7273" s="25"/>
      <c r="M7273" s="25"/>
      <c r="N7273" s="25"/>
      <c r="O7273" s="25"/>
    </row>
    <row r="7274" spans="9:15" s="167" customFormat="1" ht="15" customHeight="1" x14ac:dyDescent="0.25">
      <c r="I7274" s="25"/>
      <c r="J7274" s="25"/>
      <c r="K7274" s="25"/>
      <c r="L7274" s="25"/>
      <c r="M7274" s="25"/>
      <c r="N7274" s="25"/>
      <c r="O7274" s="25"/>
    </row>
    <row r="7275" spans="9:15" s="167" customFormat="1" ht="15" customHeight="1" x14ac:dyDescent="0.25">
      <c r="I7275" s="25"/>
      <c r="J7275" s="25"/>
      <c r="K7275" s="25"/>
      <c r="L7275" s="25"/>
      <c r="M7275" s="25"/>
      <c r="N7275" s="25"/>
      <c r="O7275" s="25"/>
    </row>
    <row r="7276" spans="9:15" s="167" customFormat="1" ht="15" customHeight="1" x14ac:dyDescent="0.25">
      <c r="I7276" s="25"/>
      <c r="J7276" s="25"/>
      <c r="K7276" s="25"/>
      <c r="L7276" s="25"/>
      <c r="M7276" s="25"/>
      <c r="N7276" s="25"/>
      <c r="O7276" s="25"/>
    </row>
    <row r="7277" spans="9:15" s="167" customFormat="1" ht="15" customHeight="1" x14ac:dyDescent="0.25">
      <c r="I7277" s="25"/>
      <c r="J7277" s="25"/>
      <c r="K7277" s="25"/>
      <c r="L7277" s="25"/>
      <c r="M7277" s="25"/>
      <c r="N7277" s="25"/>
      <c r="O7277" s="25"/>
    </row>
    <row r="7278" spans="9:15" s="167" customFormat="1" ht="15" customHeight="1" x14ac:dyDescent="0.25">
      <c r="I7278" s="25"/>
      <c r="J7278" s="25"/>
      <c r="K7278" s="25"/>
      <c r="L7278" s="25"/>
      <c r="M7278" s="25"/>
      <c r="N7278" s="25"/>
      <c r="O7278" s="25"/>
    </row>
    <row r="7279" spans="9:15" s="167" customFormat="1" ht="15" customHeight="1" x14ac:dyDescent="0.25">
      <c r="I7279" s="25"/>
      <c r="J7279" s="25"/>
      <c r="K7279" s="25"/>
      <c r="L7279" s="25"/>
      <c r="M7279" s="25"/>
      <c r="N7279" s="25"/>
      <c r="O7279" s="25"/>
    </row>
    <row r="7280" spans="9:15" s="167" customFormat="1" ht="15" customHeight="1" x14ac:dyDescent="0.25">
      <c r="I7280" s="25"/>
      <c r="J7280" s="25"/>
      <c r="K7280" s="25"/>
      <c r="L7280" s="25"/>
      <c r="M7280" s="25"/>
      <c r="N7280" s="25"/>
      <c r="O7280" s="25"/>
    </row>
    <row r="7281" spans="9:15" s="167" customFormat="1" ht="15" customHeight="1" x14ac:dyDescent="0.25">
      <c r="I7281" s="25"/>
      <c r="J7281" s="25"/>
      <c r="K7281" s="25"/>
      <c r="L7281" s="25"/>
      <c r="M7281" s="25"/>
      <c r="N7281" s="25"/>
      <c r="O7281" s="25"/>
    </row>
    <row r="7282" spans="9:15" s="167" customFormat="1" ht="15" customHeight="1" x14ac:dyDescent="0.25">
      <c r="I7282" s="25"/>
      <c r="J7282" s="25"/>
      <c r="K7282" s="25"/>
      <c r="L7282" s="25"/>
      <c r="M7282" s="25"/>
      <c r="N7282" s="25"/>
      <c r="O7282" s="25"/>
    </row>
    <row r="7283" spans="9:15" s="167" customFormat="1" ht="15" customHeight="1" x14ac:dyDescent="0.25">
      <c r="I7283" s="25"/>
      <c r="J7283" s="25"/>
      <c r="K7283" s="25"/>
      <c r="L7283" s="25"/>
      <c r="M7283" s="25"/>
      <c r="N7283" s="25"/>
      <c r="O7283" s="25"/>
    </row>
    <row r="7284" spans="9:15" s="167" customFormat="1" ht="15" customHeight="1" x14ac:dyDescent="0.25">
      <c r="I7284" s="25"/>
      <c r="J7284" s="25"/>
      <c r="K7284" s="25"/>
      <c r="L7284" s="25"/>
      <c r="M7284" s="25"/>
      <c r="N7284" s="25"/>
      <c r="O7284" s="25"/>
    </row>
    <row r="7285" spans="9:15" s="167" customFormat="1" ht="15" customHeight="1" x14ac:dyDescent="0.25">
      <c r="I7285" s="25"/>
      <c r="J7285" s="25"/>
      <c r="K7285" s="25"/>
      <c r="L7285" s="25"/>
      <c r="M7285" s="25"/>
      <c r="N7285" s="25"/>
      <c r="O7285" s="25"/>
    </row>
    <row r="7286" spans="9:15" s="167" customFormat="1" ht="15" customHeight="1" x14ac:dyDescent="0.25">
      <c r="I7286" s="25"/>
      <c r="J7286" s="25"/>
      <c r="K7286" s="25"/>
      <c r="L7286" s="25"/>
      <c r="M7286" s="25"/>
      <c r="N7286" s="25"/>
      <c r="O7286" s="25"/>
    </row>
    <row r="7287" spans="9:15" s="167" customFormat="1" ht="15" customHeight="1" x14ac:dyDescent="0.25">
      <c r="I7287" s="25"/>
      <c r="J7287" s="25"/>
      <c r="K7287" s="25"/>
      <c r="L7287" s="25"/>
      <c r="M7287" s="25"/>
      <c r="N7287" s="25"/>
      <c r="O7287" s="25"/>
    </row>
    <row r="7288" spans="9:15" s="167" customFormat="1" ht="15" customHeight="1" x14ac:dyDescent="0.25">
      <c r="I7288" s="25"/>
      <c r="J7288" s="25"/>
      <c r="K7288" s="25"/>
      <c r="L7288" s="25"/>
      <c r="M7288" s="25"/>
      <c r="N7288" s="25"/>
      <c r="O7288" s="25"/>
    </row>
    <row r="7289" spans="9:15" s="167" customFormat="1" ht="15" customHeight="1" x14ac:dyDescent="0.25">
      <c r="I7289" s="25"/>
      <c r="J7289" s="25"/>
      <c r="K7289" s="25"/>
      <c r="L7289" s="25"/>
      <c r="M7289" s="25"/>
      <c r="N7289" s="25"/>
      <c r="O7289" s="25"/>
    </row>
    <row r="7290" spans="9:15" s="167" customFormat="1" ht="15" customHeight="1" x14ac:dyDescent="0.25">
      <c r="I7290" s="25"/>
      <c r="J7290" s="25"/>
      <c r="K7290" s="25"/>
      <c r="L7290" s="25"/>
      <c r="M7290" s="25"/>
      <c r="N7290" s="25"/>
      <c r="O7290" s="25"/>
    </row>
    <row r="7291" spans="9:15" s="167" customFormat="1" ht="15" customHeight="1" x14ac:dyDescent="0.25">
      <c r="I7291" s="25"/>
      <c r="J7291" s="25"/>
      <c r="K7291" s="25"/>
      <c r="L7291" s="25"/>
      <c r="M7291" s="25"/>
      <c r="N7291" s="25"/>
      <c r="O7291" s="25"/>
    </row>
    <row r="7292" spans="9:15" s="167" customFormat="1" ht="15" customHeight="1" x14ac:dyDescent="0.25">
      <c r="I7292" s="25"/>
      <c r="J7292" s="25"/>
      <c r="K7292" s="25"/>
      <c r="L7292" s="25"/>
      <c r="M7292" s="25"/>
      <c r="N7292" s="25"/>
      <c r="O7292" s="25"/>
    </row>
    <row r="7293" spans="9:15" s="167" customFormat="1" ht="15" customHeight="1" x14ac:dyDescent="0.25">
      <c r="I7293" s="25"/>
      <c r="J7293" s="25"/>
      <c r="K7293" s="25"/>
      <c r="L7293" s="25"/>
      <c r="M7293" s="25"/>
      <c r="N7293" s="25"/>
      <c r="O7293" s="25"/>
    </row>
    <row r="7294" spans="9:15" s="167" customFormat="1" ht="15" customHeight="1" x14ac:dyDescent="0.25">
      <c r="I7294" s="25"/>
      <c r="J7294" s="25"/>
      <c r="K7294" s="25"/>
      <c r="L7294" s="25"/>
      <c r="M7294" s="25"/>
      <c r="N7294" s="25"/>
      <c r="O7294" s="25"/>
    </row>
    <row r="7295" spans="9:15" s="167" customFormat="1" ht="15" customHeight="1" x14ac:dyDescent="0.25">
      <c r="I7295" s="25"/>
      <c r="J7295" s="25"/>
      <c r="K7295" s="25"/>
      <c r="L7295" s="25"/>
      <c r="M7295" s="25"/>
      <c r="N7295" s="25"/>
      <c r="O7295" s="25"/>
    </row>
    <row r="7296" spans="9:15" s="167" customFormat="1" ht="15" customHeight="1" x14ac:dyDescent="0.25">
      <c r="I7296" s="25"/>
      <c r="J7296" s="25"/>
      <c r="K7296" s="25"/>
      <c r="L7296" s="25"/>
      <c r="M7296" s="25"/>
      <c r="N7296" s="25"/>
      <c r="O7296" s="25"/>
    </row>
    <row r="7297" spans="9:15" s="167" customFormat="1" ht="15" customHeight="1" x14ac:dyDescent="0.25">
      <c r="I7297" s="25"/>
      <c r="J7297" s="25"/>
      <c r="K7297" s="25"/>
      <c r="L7297" s="25"/>
      <c r="M7297" s="25"/>
      <c r="N7297" s="25"/>
      <c r="O7297" s="25"/>
    </row>
    <row r="7298" spans="9:15" s="167" customFormat="1" ht="15" customHeight="1" x14ac:dyDescent="0.25">
      <c r="I7298" s="25"/>
      <c r="J7298" s="25"/>
      <c r="K7298" s="25"/>
      <c r="L7298" s="25"/>
      <c r="M7298" s="25"/>
      <c r="N7298" s="25"/>
      <c r="O7298" s="25"/>
    </row>
    <row r="7299" spans="9:15" s="167" customFormat="1" ht="15" customHeight="1" x14ac:dyDescent="0.25">
      <c r="I7299" s="25"/>
      <c r="J7299" s="25"/>
      <c r="K7299" s="25"/>
      <c r="L7299" s="25"/>
      <c r="M7299" s="25"/>
      <c r="N7299" s="25"/>
      <c r="O7299" s="25"/>
    </row>
    <row r="7300" spans="9:15" s="167" customFormat="1" ht="15" customHeight="1" x14ac:dyDescent="0.25">
      <c r="I7300" s="25"/>
      <c r="J7300" s="25"/>
      <c r="K7300" s="25"/>
      <c r="L7300" s="25"/>
      <c r="M7300" s="25"/>
      <c r="N7300" s="25"/>
      <c r="O7300" s="25"/>
    </row>
    <row r="7301" spans="9:15" s="167" customFormat="1" ht="15" customHeight="1" x14ac:dyDescent="0.25">
      <c r="I7301" s="25"/>
      <c r="J7301" s="25"/>
      <c r="K7301" s="25"/>
      <c r="L7301" s="25"/>
      <c r="M7301" s="25"/>
      <c r="N7301" s="25"/>
      <c r="O7301" s="25"/>
    </row>
    <row r="7302" spans="9:15" s="167" customFormat="1" ht="15" customHeight="1" x14ac:dyDescent="0.25">
      <c r="I7302" s="25"/>
      <c r="J7302" s="25"/>
      <c r="K7302" s="25"/>
      <c r="L7302" s="25"/>
      <c r="M7302" s="25"/>
      <c r="N7302" s="25"/>
      <c r="O7302" s="25"/>
    </row>
    <row r="7303" spans="9:15" s="167" customFormat="1" ht="15" customHeight="1" x14ac:dyDescent="0.25">
      <c r="I7303" s="25"/>
      <c r="J7303" s="25"/>
      <c r="K7303" s="25"/>
      <c r="L7303" s="25"/>
      <c r="M7303" s="25"/>
      <c r="N7303" s="25"/>
      <c r="O7303" s="25"/>
    </row>
    <row r="7304" spans="9:15" s="167" customFormat="1" ht="15" customHeight="1" x14ac:dyDescent="0.25">
      <c r="I7304" s="25"/>
      <c r="J7304" s="25"/>
      <c r="K7304" s="25"/>
      <c r="L7304" s="25"/>
      <c r="M7304" s="25"/>
      <c r="N7304" s="25"/>
      <c r="O7304" s="25"/>
    </row>
    <row r="7305" spans="9:15" s="167" customFormat="1" ht="15" customHeight="1" x14ac:dyDescent="0.25">
      <c r="I7305" s="25"/>
      <c r="J7305" s="25"/>
      <c r="K7305" s="25"/>
      <c r="L7305" s="25"/>
      <c r="M7305" s="25"/>
      <c r="N7305" s="25"/>
      <c r="O7305" s="25"/>
    </row>
    <row r="7306" spans="9:15" s="167" customFormat="1" ht="15" customHeight="1" x14ac:dyDescent="0.25">
      <c r="I7306" s="25"/>
      <c r="J7306" s="25"/>
      <c r="K7306" s="25"/>
      <c r="L7306" s="25"/>
      <c r="M7306" s="25"/>
      <c r="N7306" s="25"/>
      <c r="O7306" s="25"/>
    </row>
    <row r="7307" spans="9:15" s="167" customFormat="1" ht="15" customHeight="1" x14ac:dyDescent="0.25">
      <c r="I7307" s="25"/>
      <c r="J7307" s="25"/>
      <c r="K7307" s="25"/>
      <c r="L7307" s="25"/>
      <c r="M7307" s="25"/>
      <c r="N7307" s="25"/>
      <c r="O7307" s="25"/>
    </row>
    <row r="7308" spans="9:15" s="167" customFormat="1" ht="15" customHeight="1" x14ac:dyDescent="0.25">
      <c r="I7308" s="25"/>
      <c r="J7308" s="25"/>
      <c r="K7308" s="25"/>
      <c r="L7308" s="25"/>
      <c r="M7308" s="25"/>
      <c r="N7308" s="25"/>
      <c r="O7308" s="25"/>
    </row>
    <row r="7309" spans="9:15" s="167" customFormat="1" ht="15" customHeight="1" x14ac:dyDescent="0.25">
      <c r="I7309" s="25"/>
      <c r="J7309" s="25"/>
      <c r="K7309" s="25"/>
      <c r="L7309" s="25"/>
      <c r="M7309" s="25"/>
      <c r="N7309" s="25"/>
      <c r="O7309" s="25"/>
    </row>
    <row r="7310" spans="9:15" s="167" customFormat="1" ht="15" customHeight="1" x14ac:dyDescent="0.25">
      <c r="I7310" s="25"/>
      <c r="J7310" s="25"/>
      <c r="K7310" s="25"/>
      <c r="L7310" s="25"/>
      <c r="M7310" s="25"/>
      <c r="N7310" s="25"/>
      <c r="O7310" s="25"/>
    </row>
    <row r="7311" spans="9:15" s="167" customFormat="1" ht="15" customHeight="1" x14ac:dyDescent="0.25">
      <c r="I7311" s="25"/>
      <c r="J7311" s="25"/>
      <c r="K7311" s="25"/>
      <c r="L7311" s="25"/>
      <c r="M7311" s="25"/>
      <c r="N7311" s="25"/>
      <c r="O7311" s="25"/>
    </row>
    <row r="7312" spans="9:15" s="167" customFormat="1" ht="15" customHeight="1" x14ac:dyDescent="0.25">
      <c r="I7312" s="25"/>
      <c r="J7312" s="25"/>
      <c r="K7312" s="25"/>
      <c r="L7312" s="25"/>
      <c r="M7312" s="25"/>
      <c r="N7312" s="25"/>
      <c r="O7312" s="25"/>
    </row>
    <row r="7313" spans="9:15" s="167" customFormat="1" ht="15" customHeight="1" x14ac:dyDescent="0.25">
      <c r="I7313" s="25"/>
      <c r="J7313" s="25"/>
      <c r="K7313" s="25"/>
      <c r="L7313" s="25"/>
      <c r="M7313" s="25"/>
      <c r="N7313" s="25"/>
      <c r="O7313" s="25"/>
    </row>
    <row r="7314" spans="9:15" s="167" customFormat="1" ht="15" customHeight="1" x14ac:dyDescent="0.25">
      <c r="I7314" s="25"/>
      <c r="J7314" s="25"/>
      <c r="K7314" s="25"/>
      <c r="L7314" s="25"/>
      <c r="M7314" s="25"/>
      <c r="N7314" s="25"/>
      <c r="O7314" s="25"/>
    </row>
    <row r="7315" spans="9:15" s="167" customFormat="1" ht="15" customHeight="1" x14ac:dyDescent="0.25">
      <c r="I7315" s="25"/>
      <c r="J7315" s="25"/>
      <c r="K7315" s="25"/>
      <c r="L7315" s="25"/>
      <c r="M7315" s="25"/>
      <c r="N7315" s="25"/>
      <c r="O7315" s="25"/>
    </row>
    <row r="7316" spans="9:15" s="167" customFormat="1" ht="15" customHeight="1" x14ac:dyDescent="0.25">
      <c r="I7316" s="25"/>
      <c r="J7316" s="25"/>
      <c r="K7316" s="25"/>
      <c r="L7316" s="25"/>
      <c r="M7316" s="25"/>
      <c r="N7316" s="25"/>
      <c r="O7316" s="25"/>
    </row>
    <row r="7317" spans="9:15" s="167" customFormat="1" ht="15" customHeight="1" x14ac:dyDescent="0.25">
      <c r="I7317" s="25"/>
      <c r="J7317" s="25"/>
      <c r="K7317" s="25"/>
      <c r="L7317" s="25"/>
      <c r="M7317" s="25"/>
      <c r="N7317" s="25"/>
      <c r="O7317" s="25"/>
    </row>
    <row r="7318" spans="9:15" s="167" customFormat="1" ht="15" customHeight="1" x14ac:dyDescent="0.25">
      <c r="I7318" s="25"/>
      <c r="J7318" s="25"/>
      <c r="K7318" s="25"/>
      <c r="L7318" s="25"/>
      <c r="M7318" s="25"/>
      <c r="N7318" s="25"/>
      <c r="O7318" s="25"/>
    </row>
    <row r="7319" spans="9:15" s="167" customFormat="1" ht="15" customHeight="1" x14ac:dyDescent="0.25">
      <c r="I7319" s="25"/>
      <c r="J7319" s="25"/>
      <c r="K7319" s="25"/>
      <c r="L7319" s="25"/>
      <c r="M7319" s="25"/>
      <c r="N7319" s="25"/>
      <c r="O7319" s="25"/>
    </row>
    <row r="7320" spans="9:15" s="167" customFormat="1" ht="15" customHeight="1" x14ac:dyDescent="0.25">
      <c r="I7320" s="25"/>
      <c r="J7320" s="25"/>
      <c r="K7320" s="25"/>
      <c r="L7320" s="25"/>
      <c r="M7320" s="25"/>
      <c r="N7320" s="25"/>
      <c r="O7320" s="25"/>
    </row>
    <row r="7321" spans="9:15" s="167" customFormat="1" ht="15" customHeight="1" x14ac:dyDescent="0.25">
      <c r="I7321" s="25"/>
      <c r="J7321" s="25"/>
      <c r="K7321" s="25"/>
      <c r="L7321" s="25"/>
      <c r="M7321" s="25"/>
      <c r="N7321" s="25"/>
      <c r="O7321" s="25"/>
    </row>
    <row r="7322" spans="9:15" s="167" customFormat="1" ht="15" customHeight="1" x14ac:dyDescent="0.25">
      <c r="I7322" s="25"/>
      <c r="J7322" s="25"/>
      <c r="K7322" s="25"/>
      <c r="L7322" s="25"/>
      <c r="M7322" s="25"/>
      <c r="N7322" s="25"/>
      <c r="O7322" s="25"/>
    </row>
    <row r="7323" spans="9:15" s="167" customFormat="1" ht="15" customHeight="1" x14ac:dyDescent="0.25">
      <c r="I7323" s="25"/>
      <c r="J7323" s="25"/>
      <c r="K7323" s="25"/>
      <c r="L7323" s="25"/>
      <c r="M7323" s="25"/>
      <c r="N7323" s="25"/>
      <c r="O7323" s="25"/>
    </row>
    <row r="7324" spans="9:15" s="167" customFormat="1" ht="15" customHeight="1" x14ac:dyDescent="0.25">
      <c r="I7324" s="25"/>
      <c r="J7324" s="25"/>
      <c r="K7324" s="25"/>
      <c r="L7324" s="25"/>
      <c r="M7324" s="25"/>
      <c r="N7324" s="25"/>
      <c r="O7324" s="25"/>
    </row>
    <row r="7325" spans="9:15" s="167" customFormat="1" ht="15" customHeight="1" x14ac:dyDescent="0.25">
      <c r="I7325" s="25"/>
      <c r="J7325" s="25"/>
      <c r="K7325" s="25"/>
      <c r="L7325" s="25"/>
      <c r="M7325" s="25"/>
      <c r="N7325" s="25"/>
      <c r="O7325" s="25"/>
    </row>
    <row r="7326" spans="9:15" s="167" customFormat="1" ht="15" customHeight="1" x14ac:dyDescent="0.25">
      <c r="I7326" s="25"/>
      <c r="J7326" s="25"/>
      <c r="K7326" s="25"/>
      <c r="L7326" s="25"/>
      <c r="M7326" s="25"/>
      <c r="N7326" s="25"/>
      <c r="O7326" s="25"/>
    </row>
    <row r="7327" spans="9:15" s="167" customFormat="1" ht="15" customHeight="1" x14ac:dyDescent="0.25">
      <c r="I7327" s="25"/>
      <c r="J7327" s="25"/>
      <c r="K7327" s="25"/>
      <c r="L7327" s="25"/>
      <c r="M7327" s="25"/>
      <c r="N7327" s="25"/>
      <c r="O7327" s="25"/>
    </row>
    <row r="7328" spans="9:15" s="167" customFormat="1" ht="15" customHeight="1" x14ac:dyDescent="0.25">
      <c r="I7328" s="25"/>
      <c r="J7328" s="25"/>
      <c r="K7328" s="25"/>
      <c r="L7328" s="25"/>
      <c r="M7328" s="25"/>
      <c r="N7328" s="25"/>
      <c r="O7328" s="25"/>
    </row>
    <row r="7329" spans="9:15" s="167" customFormat="1" ht="15" customHeight="1" x14ac:dyDescent="0.25">
      <c r="I7329" s="25"/>
      <c r="J7329" s="25"/>
      <c r="K7329" s="25"/>
      <c r="L7329" s="25"/>
      <c r="M7329" s="25"/>
      <c r="N7329" s="25"/>
      <c r="O7329" s="25"/>
    </row>
    <row r="7330" spans="9:15" s="167" customFormat="1" ht="15" customHeight="1" x14ac:dyDescent="0.25">
      <c r="I7330" s="25"/>
      <c r="J7330" s="25"/>
      <c r="K7330" s="25"/>
      <c r="L7330" s="25"/>
      <c r="M7330" s="25"/>
      <c r="N7330" s="25"/>
      <c r="O7330" s="25"/>
    </row>
    <row r="7331" spans="9:15" s="167" customFormat="1" ht="15" customHeight="1" x14ac:dyDescent="0.25">
      <c r="I7331" s="25"/>
      <c r="J7331" s="25"/>
      <c r="K7331" s="25"/>
      <c r="L7331" s="25"/>
      <c r="M7331" s="25"/>
      <c r="N7331" s="25"/>
      <c r="O7331" s="25"/>
    </row>
    <row r="7332" spans="9:15" s="167" customFormat="1" ht="15" customHeight="1" x14ac:dyDescent="0.25">
      <c r="I7332" s="25"/>
      <c r="J7332" s="25"/>
      <c r="K7332" s="25"/>
      <c r="L7332" s="25"/>
      <c r="M7332" s="25"/>
      <c r="N7332" s="25"/>
      <c r="O7332" s="25"/>
    </row>
    <row r="7333" spans="9:15" s="167" customFormat="1" ht="15" customHeight="1" x14ac:dyDescent="0.25">
      <c r="I7333" s="25"/>
      <c r="J7333" s="25"/>
      <c r="K7333" s="25"/>
      <c r="L7333" s="25"/>
      <c r="M7333" s="25"/>
      <c r="N7333" s="25"/>
      <c r="O7333" s="25"/>
    </row>
    <row r="7334" spans="9:15" s="167" customFormat="1" ht="15" customHeight="1" x14ac:dyDescent="0.25">
      <c r="I7334" s="25"/>
      <c r="J7334" s="25"/>
      <c r="K7334" s="25"/>
      <c r="L7334" s="25"/>
      <c r="M7334" s="25"/>
      <c r="N7334" s="25"/>
      <c r="O7334" s="25"/>
    </row>
    <row r="7335" spans="9:15" s="167" customFormat="1" ht="15" customHeight="1" x14ac:dyDescent="0.25">
      <c r="I7335" s="25"/>
      <c r="J7335" s="25"/>
      <c r="K7335" s="25"/>
      <c r="L7335" s="25"/>
      <c r="M7335" s="25"/>
      <c r="N7335" s="25"/>
      <c r="O7335" s="25"/>
    </row>
    <row r="7336" spans="9:15" s="167" customFormat="1" ht="15" customHeight="1" x14ac:dyDescent="0.25">
      <c r="I7336" s="25"/>
      <c r="J7336" s="25"/>
      <c r="K7336" s="25"/>
      <c r="L7336" s="25"/>
      <c r="M7336" s="25"/>
      <c r="N7336" s="25"/>
      <c r="O7336" s="25"/>
    </row>
    <row r="7337" spans="9:15" s="167" customFormat="1" ht="15" customHeight="1" x14ac:dyDescent="0.25">
      <c r="I7337" s="25"/>
      <c r="J7337" s="25"/>
      <c r="K7337" s="25"/>
      <c r="L7337" s="25"/>
      <c r="M7337" s="25"/>
      <c r="N7337" s="25"/>
      <c r="O7337" s="25"/>
    </row>
    <row r="7338" spans="9:15" s="167" customFormat="1" ht="15" customHeight="1" x14ac:dyDescent="0.25">
      <c r="I7338" s="25"/>
      <c r="J7338" s="25"/>
      <c r="K7338" s="25"/>
      <c r="L7338" s="25"/>
      <c r="M7338" s="25"/>
      <c r="N7338" s="25"/>
      <c r="O7338" s="25"/>
    </row>
    <row r="7339" spans="9:15" s="167" customFormat="1" ht="15" customHeight="1" x14ac:dyDescent="0.25">
      <c r="I7339" s="25"/>
      <c r="J7339" s="25"/>
      <c r="K7339" s="25"/>
      <c r="L7339" s="25"/>
      <c r="M7339" s="25"/>
      <c r="N7339" s="25"/>
      <c r="O7339" s="25"/>
    </row>
    <row r="7340" spans="9:15" s="167" customFormat="1" ht="15" customHeight="1" x14ac:dyDescent="0.25">
      <c r="I7340" s="25"/>
      <c r="J7340" s="25"/>
      <c r="K7340" s="25"/>
      <c r="L7340" s="25"/>
      <c r="M7340" s="25"/>
      <c r="N7340" s="25"/>
      <c r="O7340" s="25"/>
    </row>
    <row r="7341" spans="9:15" s="167" customFormat="1" ht="15" customHeight="1" x14ac:dyDescent="0.25">
      <c r="I7341" s="25"/>
      <c r="J7341" s="25"/>
      <c r="K7341" s="25"/>
      <c r="L7341" s="25"/>
      <c r="M7341" s="25"/>
      <c r="N7341" s="25"/>
      <c r="O7341" s="25"/>
    </row>
    <row r="7342" spans="9:15" s="167" customFormat="1" ht="15" customHeight="1" x14ac:dyDescent="0.25">
      <c r="I7342" s="25"/>
      <c r="J7342" s="25"/>
      <c r="K7342" s="25"/>
      <c r="L7342" s="25"/>
      <c r="M7342" s="25"/>
      <c r="N7342" s="25"/>
      <c r="O7342" s="25"/>
    </row>
    <row r="7343" spans="9:15" s="167" customFormat="1" ht="15" customHeight="1" x14ac:dyDescent="0.25">
      <c r="I7343" s="25"/>
      <c r="J7343" s="25"/>
      <c r="K7343" s="25"/>
      <c r="L7343" s="25"/>
      <c r="M7343" s="25"/>
      <c r="N7343" s="25"/>
      <c r="O7343" s="25"/>
    </row>
    <row r="7344" spans="9:15" s="167" customFormat="1" ht="15" customHeight="1" x14ac:dyDescent="0.25">
      <c r="I7344" s="25"/>
      <c r="J7344" s="25"/>
      <c r="K7344" s="25"/>
      <c r="L7344" s="25"/>
      <c r="M7344" s="25"/>
      <c r="N7344" s="25"/>
      <c r="O7344" s="25"/>
    </row>
    <row r="7345" spans="9:15" s="167" customFormat="1" ht="15" customHeight="1" x14ac:dyDescent="0.25">
      <c r="I7345" s="25"/>
      <c r="J7345" s="25"/>
      <c r="K7345" s="25"/>
      <c r="L7345" s="25"/>
      <c r="M7345" s="25"/>
      <c r="N7345" s="25"/>
      <c r="O7345" s="25"/>
    </row>
    <row r="7346" spans="9:15" s="167" customFormat="1" ht="15" customHeight="1" x14ac:dyDescent="0.25">
      <c r="I7346" s="25"/>
      <c r="J7346" s="25"/>
      <c r="K7346" s="25"/>
      <c r="L7346" s="25"/>
      <c r="M7346" s="25"/>
      <c r="N7346" s="25"/>
      <c r="O7346" s="25"/>
    </row>
    <row r="7347" spans="9:15" s="167" customFormat="1" ht="15" customHeight="1" x14ac:dyDescent="0.25">
      <c r="I7347" s="25"/>
      <c r="J7347" s="25"/>
      <c r="K7347" s="25"/>
      <c r="L7347" s="25"/>
      <c r="M7347" s="25"/>
      <c r="N7347" s="25"/>
      <c r="O7347" s="25"/>
    </row>
    <row r="7348" spans="9:15" s="167" customFormat="1" ht="15" customHeight="1" x14ac:dyDescent="0.25">
      <c r="I7348" s="25"/>
      <c r="J7348" s="25"/>
      <c r="K7348" s="25"/>
      <c r="L7348" s="25"/>
      <c r="M7348" s="25"/>
      <c r="N7348" s="25"/>
      <c r="O7348" s="25"/>
    </row>
    <row r="7349" spans="9:15" s="167" customFormat="1" ht="15" customHeight="1" x14ac:dyDescent="0.25">
      <c r="I7349" s="25"/>
      <c r="J7349" s="25"/>
      <c r="K7349" s="25"/>
      <c r="L7349" s="25"/>
      <c r="M7349" s="25"/>
      <c r="N7349" s="25"/>
      <c r="O7349" s="25"/>
    </row>
    <row r="7350" spans="9:15" s="167" customFormat="1" ht="15" customHeight="1" x14ac:dyDescent="0.25">
      <c r="I7350" s="25"/>
      <c r="J7350" s="25"/>
      <c r="K7350" s="25"/>
      <c r="L7350" s="25"/>
      <c r="M7350" s="25"/>
      <c r="N7350" s="25"/>
      <c r="O7350" s="25"/>
    </row>
    <row r="7351" spans="9:15" s="167" customFormat="1" ht="15" customHeight="1" x14ac:dyDescent="0.25">
      <c r="I7351" s="25"/>
      <c r="J7351" s="25"/>
      <c r="K7351" s="25"/>
      <c r="L7351" s="25"/>
      <c r="M7351" s="25"/>
      <c r="N7351" s="25"/>
      <c r="O7351" s="25"/>
    </row>
    <row r="7352" spans="9:15" s="167" customFormat="1" ht="15" customHeight="1" x14ac:dyDescent="0.25">
      <c r="I7352" s="25"/>
      <c r="J7352" s="25"/>
      <c r="K7352" s="25"/>
      <c r="L7352" s="25"/>
      <c r="M7352" s="25"/>
      <c r="N7352" s="25"/>
      <c r="O7352" s="25"/>
    </row>
    <row r="7353" spans="9:15" s="167" customFormat="1" ht="15" customHeight="1" x14ac:dyDescent="0.25">
      <c r="I7353" s="25"/>
      <c r="J7353" s="25"/>
      <c r="K7353" s="25"/>
      <c r="L7353" s="25"/>
      <c r="M7353" s="25"/>
      <c r="N7353" s="25"/>
      <c r="O7353" s="25"/>
    </row>
    <row r="7354" spans="9:15" s="167" customFormat="1" ht="15" customHeight="1" x14ac:dyDescent="0.25">
      <c r="I7354" s="25"/>
      <c r="J7354" s="25"/>
      <c r="K7354" s="25"/>
      <c r="L7354" s="25"/>
      <c r="M7354" s="25"/>
      <c r="N7354" s="25"/>
      <c r="O7354" s="25"/>
    </row>
    <row r="7355" spans="9:15" s="167" customFormat="1" ht="15" customHeight="1" x14ac:dyDescent="0.25">
      <c r="I7355" s="25"/>
      <c r="J7355" s="25"/>
      <c r="K7355" s="25"/>
      <c r="L7355" s="25"/>
      <c r="M7355" s="25"/>
      <c r="N7355" s="25"/>
      <c r="O7355" s="25"/>
    </row>
    <row r="7356" spans="9:15" s="167" customFormat="1" ht="15" customHeight="1" x14ac:dyDescent="0.25">
      <c r="I7356" s="25"/>
      <c r="J7356" s="25"/>
      <c r="K7356" s="25"/>
      <c r="L7356" s="25"/>
      <c r="M7356" s="25"/>
      <c r="N7356" s="25"/>
      <c r="O7356" s="25"/>
    </row>
    <row r="7357" spans="9:15" s="167" customFormat="1" ht="15" customHeight="1" x14ac:dyDescent="0.25">
      <c r="I7357" s="25"/>
      <c r="J7357" s="25"/>
      <c r="K7357" s="25"/>
      <c r="L7357" s="25"/>
      <c r="M7357" s="25"/>
      <c r="N7357" s="25"/>
      <c r="O7357" s="25"/>
    </row>
    <row r="7358" spans="9:15" s="167" customFormat="1" ht="15" customHeight="1" x14ac:dyDescent="0.25">
      <c r="I7358" s="25"/>
      <c r="J7358" s="25"/>
      <c r="K7358" s="25"/>
      <c r="L7358" s="25"/>
      <c r="M7358" s="25"/>
      <c r="N7358" s="25"/>
      <c r="O7358" s="25"/>
    </row>
    <row r="7359" spans="9:15" s="167" customFormat="1" ht="15" customHeight="1" x14ac:dyDescent="0.25">
      <c r="I7359" s="25"/>
      <c r="J7359" s="25"/>
      <c r="K7359" s="25"/>
      <c r="L7359" s="25"/>
      <c r="M7359" s="25"/>
      <c r="N7359" s="25"/>
      <c r="O7359" s="25"/>
    </row>
    <row r="7360" spans="9:15" s="167" customFormat="1" ht="15" customHeight="1" x14ac:dyDescent="0.25">
      <c r="I7360" s="25"/>
      <c r="J7360" s="25"/>
      <c r="K7360" s="25"/>
      <c r="L7360" s="25"/>
      <c r="M7360" s="25"/>
      <c r="N7360" s="25"/>
      <c r="O7360" s="25"/>
    </row>
    <row r="7361" spans="9:15" s="167" customFormat="1" ht="15" customHeight="1" x14ac:dyDescent="0.25">
      <c r="I7361" s="25"/>
      <c r="J7361" s="25"/>
      <c r="K7361" s="25"/>
      <c r="L7361" s="25"/>
      <c r="M7361" s="25"/>
      <c r="N7361" s="25"/>
      <c r="O7361" s="25"/>
    </row>
    <row r="7362" spans="9:15" s="167" customFormat="1" ht="15" customHeight="1" x14ac:dyDescent="0.25">
      <c r="I7362" s="25"/>
      <c r="J7362" s="25"/>
      <c r="K7362" s="25"/>
      <c r="L7362" s="25"/>
      <c r="M7362" s="25"/>
      <c r="N7362" s="25"/>
      <c r="O7362" s="25"/>
    </row>
    <row r="7363" spans="9:15" s="167" customFormat="1" ht="15" customHeight="1" x14ac:dyDescent="0.25">
      <c r="I7363" s="25"/>
      <c r="J7363" s="25"/>
      <c r="K7363" s="25"/>
      <c r="L7363" s="25"/>
      <c r="M7363" s="25"/>
      <c r="N7363" s="25"/>
      <c r="O7363" s="25"/>
    </row>
    <row r="7364" spans="9:15" s="167" customFormat="1" ht="15" customHeight="1" x14ac:dyDescent="0.25">
      <c r="I7364" s="25"/>
      <c r="J7364" s="25"/>
      <c r="K7364" s="25"/>
      <c r="L7364" s="25"/>
      <c r="M7364" s="25"/>
      <c r="N7364" s="25"/>
      <c r="O7364" s="25"/>
    </row>
    <row r="7365" spans="9:15" s="167" customFormat="1" ht="15" customHeight="1" x14ac:dyDescent="0.25">
      <c r="I7365" s="25"/>
      <c r="J7365" s="25"/>
      <c r="K7365" s="25"/>
      <c r="L7365" s="25"/>
      <c r="M7365" s="25"/>
      <c r="N7365" s="25"/>
      <c r="O7365" s="25"/>
    </row>
    <row r="7366" spans="9:15" s="167" customFormat="1" ht="15" customHeight="1" x14ac:dyDescent="0.25">
      <c r="I7366" s="25"/>
      <c r="J7366" s="25"/>
      <c r="K7366" s="25"/>
      <c r="L7366" s="25"/>
      <c r="M7366" s="25"/>
      <c r="N7366" s="25"/>
      <c r="O7366" s="25"/>
    </row>
    <row r="7367" spans="9:15" s="167" customFormat="1" ht="15" customHeight="1" x14ac:dyDescent="0.25">
      <c r="I7367" s="25"/>
      <c r="J7367" s="25"/>
      <c r="K7367" s="25"/>
      <c r="L7367" s="25"/>
      <c r="M7367" s="25"/>
      <c r="N7367" s="25"/>
      <c r="O7367" s="25"/>
    </row>
    <row r="7368" spans="9:15" s="167" customFormat="1" ht="15" customHeight="1" x14ac:dyDescent="0.25">
      <c r="I7368" s="25"/>
      <c r="J7368" s="25"/>
      <c r="K7368" s="25"/>
      <c r="L7368" s="25"/>
      <c r="M7368" s="25"/>
      <c r="N7368" s="25"/>
      <c r="O7368" s="25"/>
    </row>
    <row r="7369" spans="9:15" s="167" customFormat="1" ht="15" customHeight="1" x14ac:dyDescent="0.25">
      <c r="I7369" s="25"/>
      <c r="J7369" s="25"/>
      <c r="K7369" s="25"/>
      <c r="L7369" s="25"/>
      <c r="M7369" s="25"/>
      <c r="N7369" s="25"/>
      <c r="O7369" s="25"/>
    </row>
    <row r="7370" spans="9:15" s="167" customFormat="1" ht="15" customHeight="1" x14ac:dyDescent="0.25">
      <c r="I7370" s="25"/>
      <c r="J7370" s="25"/>
      <c r="K7370" s="25"/>
      <c r="L7370" s="25"/>
      <c r="M7370" s="25"/>
      <c r="N7370" s="25"/>
      <c r="O7370" s="25"/>
    </row>
    <row r="7371" spans="9:15" s="167" customFormat="1" ht="15" customHeight="1" x14ac:dyDescent="0.25">
      <c r="I7371" s="25"/>
      <c r="J7371" s="25"/>
      <c r="K7371" s="25"/>
      <c r="L7371" s="25"/>
      <c r="M7371" s="25"/>
      <c r="N7371" s="25"/>
      <c r="O7371" s="25"/>
    </row>
    <row r="7372" spans="9:15" s="167" customFormat="1" ht="15" customHeight="1" x14ac:dyDescent="0.25">
      <c r="I7372" s="25"/>
      <c r="J7372" s="25"/>
      <c r="K7372" s="25"/>
      <c r="L7372" s="25"/>
      <c r="M7372" s="25"/>
      <c r="N7372" s="25"/>
      <c r="O7372" s="25"/>
    </row>
    <row r="7373" spans="9:15" s="167" customFormat="1" ht="15" customHeight="1" x14ac:dyDescent="0.25">
      <c r="I7373" s="25"/>
      <c r="J7373" s="25"/>
      <c r="K7373" s="25"/>
      <c r="L7373" s="25"/>
      <c r="M7373" s="25"/>
      <c r="N7373" s="25"/>
      <c r="O7373" s="25"/>
    </row>
    <row r="7374" spans="9:15" s="167" customFormat="1" ht="15" customHeight="1" x14ac:dyDescent="0.25">
      <c r="I7374" s="25"/>
      <c r="J7374" s="25"/>
      <c r="K7374" s="25"/>
      <c r="L7374" s="25"/>
      <c r="M7374" s="25"/>
      <c r="N7374" s="25"/>
      <c r="O7374" s="25"/>
    </row>
    <row r="7375" spans="9:15" s="167" customFormat="1" ht="15" customHeight="1" x14ac:dyDescent="0.25">
      <c r="I7375" s="25"/>
      <c r="J7375" s="25"/>
      <c r="K7375" s="25"/>
      <c r="L7375" s="25"/>
      <c r="M7375" s="25"/>
      <c r="N7375" s="25"/>
      <c r="O7375" s="25"/>
    </row>
    <row r="7376" spans="9:15" s="167" customFormat="1" ht="15" customHeight="1" x14ac:dyDescent="0.25">
      <c r="I7376" s="25"/>
      <c r="J7376" s="25"/>
      <c r="K7376" s="25"/>
      <c r="L7376" s="25"/>
      <c r="M7376" s="25"/>
      <c r="N7376" s="25"/>
      <c r="O7376" s="25"/>
    </row>
    <row r="7377" spans="9:15" s="167" customFormat="1" ht="15" customHeight="1" x14ac:dyDescent="0.25">
      <c r="I7377" s="25"/>
      <c r="J7377" s="25"/>
      <c r="K7377" s="25"/>
      <c r="L7377" s="25"/>
      <c r="M7377" s="25"/>
      <c r="N7377" s="25"/>
      <c r="O7377" s="25"/>
    </row>
    <row r="7378" spans="9:15" s="167" customFormat="1" ht="15" customHeight="1" x14ac:dyDescent="0.25">
      <c r="I7378" s="25"/>
      <c r="J7378" s="25"/>
      <c r="K7378" s="25"/>
      <c r="L7378" s="25"/>
      <c r="M7378" s="25"/>
      <c r="N7378" s="25"/>
      <c r="O7378" s="25"/>
    </row>
    <row r="7379" spans="9:15" s="167" customFormat="1" ht="15" customHeight="1" x14ac:dyDescent="0.25">
      <c r="I7379" s="25"/>
      <c r="J7379" s="25"/>
      <c r="K7379" s="25"/>
      <c r="L7379" s="25"/>
      <c r="M7379" s="25"/>
      <c r="N7379" s="25"/>
      <c r="O7379" s="25"/>
    </row>
    <row r="7380" spans="9:15" s="167" customFormat="1" ht="15" customHeight="1" x14ac:dyDescent="0.25">
      <c r="I7380" s="25"/>
      <c r="J7380" s="25"/>
      <c r="K7380" s="25"/>
      <c r="L7380" s="25"/>
      <c r="M7380" s="25"/>
      <c r="N7380" s="25"/>
      <c r="O7380" s="25"/>
    </row>
    <row r="7381" spans="9:15" s="167" customFormat="1" ht="15" customHeight="1" x14ac:dyDescent="0.25">
      <c r="I7381" s="25"/>
      <c r="J7381" s="25"/>
      <c r="K7381" s="25"/>
      <c r="L7381" s="25"/>
      <c r="M7381" s="25"/>
      <c r="N7381" s="25"/>
      <c r="O7381" s="25"/>
    </row>
    <row r="7382" spans="9:15" s="167" customFormat="1" ht="15" customHeight="1" x14ac:dyDescent="0.25">
      <c r="I7382" s="25"/>
      <c r="J7382" s="25"/>
      <c r="K7382" s="25"/>
      <c r="L7382" s="25"/>
      <c r="M7382" s="25"/>
      <c r="N7382" s="25"/>
      <c r="O7382" s="25"/>
    </row>
    <row r="7383" spans="9:15" s="167" customFormat="1" ht="15" customHeight="1" x14ac:dyDescent="0.25">
      <c r="I7383" s="25"/>
      <c r="J7383" s="25"/>
      <c r="K7383" s="25"/>
      <c r="L7383" s="25"/>
      <c r="M7383" s="25"/>
      <c r="N7383" s="25"/>
      <c r="O7383" s="25"/>
    </row>
    <row r="7384" spans="9:15" s="167" customFormat="1" ht="15" customHeight="1" x14ac:dyDescent="0.25">
      <c r="I7384" s="25"/>
      <c r="J7384" s="25"/>
      <c r="K7384" s="25"/>
      <c r="L7384" s="25"/>
      <c r="M7384" s="25"/>
      <c r="N7384" s="25"/>
      <c r="O7384" s="25"/>
    </row>
    <row r="7385" spans="9:15" s="167" customFormat="1" ht="15" customHeight="1" x14ac:dyDescent="0.25">
      <c r="I7385" s="25"/>
      <c r="J7385" s="25"/>
      <c r="K7385" s="25"/>
      <c r="L7385" s="25"/>
      <c r="M7385" s="25"/>
      <c r="N7385" s="25"/>
      <c r="O7385" s="25"/>
    </row>
    <row r="7386" spans="9:15" s="167" customFormat="1" ht="15" customHeight="1" x14ac:dyDescent="0.25">
      <c r="I7386" s="25"/>
      <c r="J7386" s="25"/>
      <c r="K7386" s="25"/>
      <c r="L7386" s="25"/>
      <c r="M7386" s="25"/>
      <c r="N7386" s="25"/>
      <c r="O7386" s="25"/>
    </row>
    <row r="7387" spans="9:15" s="167" customFormat="1" ht="15" customHeight="1" x14ac:dyDescent="0.25">
      <c r="I7387" s="25"/>
      <c r="J7387" s="25"/>
      <c r="K7387" s="25"/>
      <c r="L7387" s="25"/>
      <c r="M7387" s="25"/>
      <c r="N7387" s="25"/>
      <c r="O7387" s="25"/>
    </row>
    <row r="7388" spans="9:15" s="167" customFormat="1" ht="15" customHeight="1" x14ac:dyDescent="0.25">
      <c r="I7388" s="25"/>
      <c r="J7388" s="25"/>
      <c r="K7388" s="25"/>
      <c r="L7388" s="25"/>
      <c r="M7388" s="25"/>
      <c r="N7388" s="25"/>
      <c r="O7388" s="25"/>
    </row>
    <row r="7389" spans="9:15" s="167" customFormat="1" ht="15" customHeight="1" x14ac:dyDescent="0.25">
      <c r="I7389" s="25"/>
      <c r="J7389" s="25"/>
      <c r="K7389" s="25"/>
      <c r="L7389" s="25"/>
      <c r="M7389" s="25"/>
      <c r="N7389" s="25"/>
      <c r="O7389" s="25"/>
    </row>
    <row r="7390" spans="9:15" s="167" customFormat="1" ht="15" customHeight="1" x14ac:dyDescent="0.25">
      <c r="I7390" s="25"/>
      <c r="J7390" s="25"/>
      <c r="K7390" s="25"/>
      <c r="L7390" s="25"/>
      <c r="M7390" s="25"/>
      <c r="N7390" s="25"/>
      <c r="O7390" s="25"/>
    </row>
    <row r="7391" spans="9:15" s="167" customFormat="1" ht="15" customHeight="1" x14ac:dyDescent="0.25">
      <c r="I7391" s="25"/>
      <c r="J7391" s="25"/>
      <c r="K7391" s="25"/>
      <c r="L7391" s="25"/>
      <c r="M7391" s="25"/>
      <c r="N7391" s="25"/>
      <c r="O7391" s="25"/>
    </row>
    <row r="7392" spans="9:15" s="167" customFormat="1" ht="15" customHeight="1" x14ac:dyDescent="0.25">
      <c r="I7392" s="25"/>
      <c r="J7392" s="25"/>
      <c r="K7392" s="25"/>
      <c r="L7392" s="25"/>
      <c r="M7392" s="25"/>
      <c r="N7392" s="25"/>
      <c r="O7392" s="25"/>
    </row>
    <row r="7393" spans="9:15" s="167" customFormat="1" ht="15" customHeight="1" x14ac:dyDescent="0.25">
      <c r="I7393" s="25"/>
      <c r="J7393" s="25"/>
      <c r="K7393" s="25"/>
      <c r="L7393" s="25"/>
      <c r="M7393" s="25"/>
      <c r="N7393" s="25"/>
      <c r="O7393" s="25"/>
    </row>
    <row r="7394" spans="9:15" s="167" customFormat="1" ht="15" customHeight="1" x14ac:dyDescent="0.25">
      <c r="I7394" s="25"/>
      <c r="J7394" s="25"/>
      <c r="K7394" s="25"/>
      <c r="L7394" s="25"/>
      <c r="M7394" s="25"/>
      <c r="N7394" s="25"/>
      <c r="O7394" s="25"/>
    </row>
    <row r="7395" spans="9:15" s="167" customFormat="1" ht="15" customHeight="1" x14ac:dyDescent="0.25">
      <c r="I7395" s="25"/>
      <c r="J7395" s="25"/>
      <c r="K7395" s="25"/>
      <c r="L7395" s="25"/>
      <c r="M7395" s="25"/>
      <c r="N7395" s="25"/>
      <c r="O7395" s="25"/>
    </row>
    <row r="7396" spans="9:15" s="167" customFormat="1" ht="15" customHeight="1" x14ac:dyDescent="0.25">
      <c r="I7396" s="25"/>
      <c r="J7396" s="25"/>
      <c r="K7396" s="25"/>
      <c r="L7396" s="25"/>
      <c r="M7396" s="25"/>
      <c r="N7396" s="25"/>
      <c r="O7396" s="25"/>
    </row>
    <row r="7397" spans="9:15" s="167" customFormat="1" ht="15" customHeight="1" x14ac:dyDescent="0.25">
      <c r="I7397" s="25"/>
      <c r="J7397" s="25"/>
      <c r="K7397" s="25"/>
      <c r="L7397" s="25"/>
      <c r="M7397" s="25"/>
      <c r="N7397" s="25"/>
      <c r="O7397" s="25"/>
    </row>
    <row r="7398" spans="9:15" s="167" customFormat="1" ht="15" customHeight="1" x14ac:dyDescent="0.25">
      <c r="I7398" s="25"/>
      <c r="J7398" s="25"/>
      <c r="K7398" s="25"/>
      <c r="L7398" s="25"/>
      <c r="M7398" s="25"/>
      <c r="N7398" s="25"/>
      <c r="O7398" s="25"/>
    </row>
    <row r="7399" spans="9:15" s="167" customFormat="1" ht="15" customHeight="1" x14ac:dyDescent="0.25">
      <c r="I7399" s="25"/>
      <c r="J7399" s="25"/>
      <c r="K7399" s="25"/>
      <c r="L7399" s="25"/>
      <c r="M7399" s="25"/>
      <c r="N7399" s="25"/>
      <c r="O7399" s="25"/>
    </row>
    <row r="7400" spans="9:15" s="167" customFormat="1" ht="15" customHeight="1" x14ac:dyDescent="0.25">
      <c r="I7400" s="25"/>
      <c r="J7400" s="25"/>
      <c r="K7400" s="25"/>
      <c r="L7400" s="25"/>
      <c r="M7400" s="25"/>
      <c r="N7400" s="25"/>
      <c r="O7400" s="25"/>
    </row>
    <row r="7401" spans="9:15" s="167" customFormat="1" ht="15" customHeight="1" x14ac:dyDescent="0.25">
      <c r="I7401" s="25"/>
      <c r="J7401" s="25"/>
      <c r="K7401" s="25"/>
      <c r="L7401" s="25"/>
      <c r="M7401" s="25"/>
      <c r="N7401" s="25"/>
      <c r="O7401" s="25"/>
    </row>
    <row r="7402" spans="9:15" s="167" customFormat="1" ht="15" customHeight="1" x14ac:dyDescent="0.25">
      <c r="I7402" s="25"/>
      <c r="J7402" s="25"/>
      <c r="K7402" s="25"/>
      <c r="L7402" s="25"/>
      <c r="M7402" s="25"/>
      <c r="N7402" s="25"/>
      <c r="O7402" s="25"/>
    </row>
    <row r="7403" spans="9:15" s="167" customFormat="1" ht="15" customHeight="1" x14ac:dyDescent="0.25">
      <c r="I7403" s="25"/>
      <c r="J7403" s="25"/>
      <c r="K7403" s="25"/>
      <c r="L7403" s="25"/>
      <c r="M7403" s="25"/>
      <c r="N7403" s="25"/>
      <c r="O7403" s="25"/>
    </row>
    <row r="7404" spans="9:15" s="167" customFormat="1" ht="15" customHeight="1" x14ac:dyDescent="0.25">
      <c r="I7404" s="25"/>
      <c r="J7404" s="25"/>
      <c r="K7404" s="25"/>
      <c r="L7404" s="25"/>
      <c r="M7404" s="25"/>
      <c r="N7404" s="25"/>
      <c r="O7404" s="25"/>
    </row>
    <row r="7405" spans="9:15" s="167" customFormat="1" ht="15" customHeight="1" x14ac:dyDescent="0.25">
      <c r="I7405" s="25"/>
      <c r="J7405" s="25"/>
      <c r="K7405" s="25"/>
      <c r="L7405" s="25"/>
      <c r="M7405" s="25"/>
      <c r="N7405" s="25"/>
      <c r="O7405" s="25"/>
    </row>
    <row r="7406" spans="9:15" s="167" customFormat="1" ht="15" customHeight="1" x14ac:dyDescent="0.25">
      <c r="I7406" s="25"/>
      <c r="J7406" s="25"/>
      <c r="K7406" s="25"/>
      <c r="L7406" s="25"/>
      <c r="M7406" s="25"/>
      <c r="N7406" s="25"/>
      <c r="O7406" s="25"/>
    </row>
    <row r="7407" spans="9:15" s="167" customFormat="1" ht="15" customHeight="1" x14ac:dyDescent="0.25">
      <c r="I7407" s="25"/>
      <c r="J7407" s="25"/>
      <c r="K7407" s="25"/>
      <c r="L7407" s="25"/>
      <c r="M7407" s="25"/>
      <c r="N7407" s="25"/>
      <c r="O7407" s="25"/>
    </row>
    <row r="7408" spans="9:15" s="167" customFormat="1" ht="15" customHeight="1" x14ac:dyDescent="0.25">
      <c r="I7408" s="25"/>
      <c r="J7408" s="25"/>
      <c r="K7408" s="25"/>
      <c r="L7408" s="25"/>
      <c r="M7408" s="25"/>
      <c r="N7408" s="25"/>
      <c r="O7408" s="25"/>
    </row>
    <row r="7409" spans="9:15" s="167" customFormat="1" ht="15" customHeight="1" x14ac:dyDescent="0.25">
      <c r="I7409" s="25"/>
      <c r="J7409" s="25"/>
      <c r="K7409" s="25"/>
      <c r="L7409" s="25"/>
      <c r="M7409" s="25"/>
      <c r="N7409" s="25"/>
      <c r="O7409" s="25"/>
    </row>
    <row r="7410" spans="9:15" s="167" customFormat="1" ht="15" customHeight="1" x14ac:dyDescent="0.25">
      <c r="I7410" s="25"/>
      <c r="J7410" s="25"/>
      <c r="K7410" s="25"/>
      <c r="L7410" s="25"/>
      <c r="M7410" s="25"/>
      <c r="N7410" s="25"/>
      <c r="O7410" s="25"/>
    </row>
    <row r="7411" spans="9:15" s="167" customFormat="1" ht="15" customHeight="1" x14ac:dyDescent="0.25">
      <c r="I7411" s="25"/>
      <c r="J7411" s="25"/>
      <c r="K7411" s="25"/>
      <c r="L7411" s="25"/>
      <c r="M7411" s="25"/>
      <c r="N7411" s="25"/>
      <c r="O7411" s="25"/>
    </row>
    <row r="7412" spans="9:15" s="167" customFormat="1" ht="15" customHeight="1" x14ac:dyDescent="0.25">
      <c r="I7412" s="25"/>
      <c r="J7412" s="25"/>
      <c r="K7412" s="25"/>
      <c r="L7412" s="25"/>
      <c r="M7412" s="25"/>
      <c r="N7412" s="25"/>
      <c r="O7412" s="25"/>
    </row>
    <row r="7413" spans="9:15" s="167" customFormat="1" ht="15" customHeight="1" x14ac:dyDescent="0.25">
      <c r="I7413" s="25"/>
      <c r="J7413" s="25"/>
      <c r="K7413" s="25"/>
      <c r="L7413" s="25"/>
      <c r="M7413" s="25"/>
      <c r="N7413" s="25"/>
      <c r="O7413" s="25"/>
    </row>
    <row r="7414" spans="9:15" s="167" customFormat="1" ht="15" customHeight="1" x14ac:dyDescent="0.25">
      <c r="I7414" s="25"/>
      <c r="J7414" s="25"/>
      <c r="K7414" s="25"/>
      <c r="L7414" s="25"/>
      <c r="M7414" s="25"/>
      <c r="N7414" s="25"/>
      <c r="O7414" s="25"/>
    </row>
    <row r="7415" spans="9:15" s="167" customFormat="1" ht="15" customHeight="1" x14ac:dyDescent="0.25">
      <c r="I7415" s="25"/>
      <c r="J7415" s="25"/>
      <c r="K7415" s="25"/>
      <c r="L7415" s="25"/>
      <c r="M7415" s="25"/>
      <c r="N7415" s="25"/>
      <c r="O7415" s="25"/>
    </row>
    <row r="7416" spans="9:15" s="167" customFormat="1" ht="15" customHeight="1" x14ac:dyDescent="0.25">
      <c r="I7416" s="25"/>
      <c r="J7416" s="25"/>
      <c r="K7416" s="25"/>
      <c r="L7416" s="25"/>
      <c r="M7416" s="25"/>
      <c r="N7416" s="25"/>
      <c r="O7416" s="25"/>
    </row>
    <row r="7417" spans="9:15" s="167" customFormat="1" ht="15" customHeight="1" x14ac:dyDescent="0.25">
      <c r="I7417" s="25"/>
      <c r="J7417" s="25"/>
      <c r="K7417" s="25"/>
      <c r="L7417" s="25"/>
      <c r="M7417" s="25"/>
      <c r="N7417" s="25"/>
      <c r="O7417" s="25"/>
    </row>
    <row r="7418" spans="9:15" s="167" customFormat="1" ht="15" customHeight="1" x14ac:dyDescent="0.25">
      <c r="I7418" s="25"/>
      <c r="J7418" s="25"/>
      <c r="K7418" s="25"/>
      <c r="L7418" s="25"/>
      <c r="M7418" s="25"/>
      <c r="N7418" s="25"/>
      <c r="O7418" s="25"/>
    </row>
    <row r="7419" spans="9:15" s="167" customFormat="1" ht="15" customHeight="1" x14ac:dyDescent="0.25">
      <c r="I7419" s="25"/>
      <c r="J7419" s="25"/>
      <c r="K7419" s="25"/>
      <c r="L7419" s="25"/>
      <c r="M7419" s="25"/>
      <c r="N7419" s="25"/>
      <c r="O7419" s="25"/>
    </row>
    <row r="7420" spans="9:15" s="167" customFormat="1" ht="15" customHeight="1" x14ac:dyDescent="0.25">
      <c r="I7420" s="25"/>
      <c r="J7420" s="25"/>
      <c r="K7420" s="25"/>
      <c r="L7420" s="25"/>
      <c r="M7420" s="25"/>
      <c r="N7420" s="25"/>
      <c r="O7420" s="25"/>
    </row>
    <row r="7421" spans="9:15" s="167" customFormat="1" ht="15" customHeight="1" x14ac:dyDescent="0.25">
      <c r="I7421" s="25"/>
      <c r="J7421" s="25"/>
      <c r="K7421" s="25"/>
      <c r="L7421" s="25"/>
      <c r="M7421" s="25"/>
      <c r="N7421" s="25"/>
      <c r="O7421" s="25"/>
    </row>
    <row r="7422" spans="9:15" s="167" customFormat="1" ht="15" customHeight="1" x14ac:dyDescent="0.25">
      <c r="I7422" s="25"/>
      <c r="J7422" s="25"/>
      <c r="K7422" s="25"/>
      <c r="L7422" s="25"/>
      <c r="M7422" s="25"/>
      <c r="N7422" s="25"/>
      <c r="O7422" s="25"/>
    </row>
    <row r="7423" spans="9:15" s="167" customFormat="1" ht="15" customHeight="1" x14ac:dyDescent="0.25">
      <c r="I7423" s="25"/>
      <c r="J7423" s="25"/>
      <c r="K7423" s="25"/>
      <c r="L7423" s="25"/>
      <c r="M7423" s="25"/>
      <c r="N7423" s="25"/>
      <c r="O7423" s="25"/>
    </row>
    <row r="7424" spans="9:15" s="167" customFormat="1" ht="15" customHeight="1" x14ac:dyDescent="0.25">
      <c r="I7424" s="25"/>
      <c r="J7424" s="25"/>
      <c r="K7424" s="25"/>
      <c r="L7424" s="25"/>
      <c r="M7424" s="25"/>
      <c r="N7424" s="25"/>
      <c r="O7424" s="25"/>
    </row>
    <row r="7425" spans="9:15" s="167" customFormat="1" ht="15" customHeight="1" x14ac:dyDescent="0.25">
      <c r="I7425" s="25"/>
      <c r="J7425" s="25"/>
      <c r="K7425" s="25"/>
      <c r="L7425" s="25"/>
      <c r="M7425" s="25"/>
      <c r="N7425" s="25"/>
      <c r="O7425" s="25"/>
    </row>
    <row r="7426" spans="9:15" s="167" customFormat="1" ht="15" customHeight="1" x14ac:dyDescent="0.25">
      <c r="I7426" s="25"/>
      <c r="J7426" s="25"/>
      <c r="K7426" s="25"/>
      <c r="L7426" s="25"/>
      <c r="M7426" s="25"/>
      <c r="N7426" s="25"/>
      <c r="O7426" s="25"/>
    </row>
    <row r="7427" spans="9:15" s="167" customFormat="1" ht="15" customHeight="1" x14ac:dyDescent="0.25">
      <c r="I7427" s="25"/>
      <c r="J7427" s="25"/>
      <c r="K7427" s="25"/>
      <c r="L7427" s="25"/>
      <c r="M7427" s="25"/>
      <c r="N7427" s="25"/>
      <c r="O7427" s="25"/>
    </row>
    <row r="7428" spans="9:15" s="167" customFormat="1" ht="15" customHeight="1" x14ac:dyDescent="0.25">
      <c r="I7428" s="25"/>
      <c r="J7428" s="25"/>
      <c r="K7428" s="25"/>
      <c r="L7428" s="25"/>
      <c r="M7428" s="25"/>
      <c r="N7428" s="25"/>
      <c r="O7428" s="25"/>
    </row>
    <row r="7429" spans="9:15" s="167" customFormat="1" ht="15" customHeight="1" x14ac:dyDescent="0.25">
      <c r="I7429" s="25"/>
      <c r="J7429" s="25"/>
      <c r="K7429" s="25"/>
      <c r="L7429" s="25"/>
      <c r="M7429" s="25"/>
      <c r="N7429" s="25"/>
      <c r="O7429" s="25"/>
    </row>
    <row r="7430" spans="9:15" s="167" customFormat="1" ht="15" customHeight="1" x14ac:dyDescent="0.25">
      <c r="I7430" s="25"/>
      <c r="J7430" s="25"/>
      <c r="K7430" s="25"/>
      <c r="L7430" s="25"/>
      <c r="M7430" s="25"/>
      <c r="N7430" s="25"/>
      <c r="O7430" s="25"/>
    </row>
    <row r="7431" spans="9:15" s="167" customFormat="1" ht="15" customHeight="1" x14ac:dyDescent="0.25">
      <c r="I7431" s="25"/>
      <c r="J7431" s="25"/>
      <c r="K7431" s="25"/>
      <c r="L7431" s="25"/>
      <c r="M7431" s="25"/>
      <c r="N7431" s="25"/>
      <c r="O7431" s="25"/>
    </row>
    <row r="7432" spans="9:15" s="167" customFormat="1" ht="15" customHeight="1" x14ac:dyDescent="0.25">
      <c r="I7432" s="25"/>
      <c r="J7432" s="25"/>
      <c r="K7432" s="25"/>
      <c r="L7432" s="25"/>
      <c r="M7432" s="25"/>
      <c r="N7432" s="25"/>
      <c r="O7432" s="25"/>
    </row>
    <row r="7433" spans="9:15" s="167" customFormat="1" ht="15" customHeight="1" x14ac:dyDescent="0.25">
      <c r="I7433" s="25"/>
      <c r="J7433" s="25"/>
      <c r="K7433" s="25"/>
      <c r="L7433" s="25"/>
      <c r="M7433" s="25"/>
      <c r="N7433" s="25"/>
      <c r="O7433" s="25"/>
    </row>
    <row r="7434" spans="9:15" s="167" customFormat="1" ht="15" customHeight="1" x14ac:dyDescent="0.25">
      <c r="I7434" s="25"/>
      <c r="J7434" s="25"/>
      <c r="K7434" s="25"/>
      <c r="L7434" s="25"/>
      <c r="M7434" s="25"/>
      <c r="N7434" s="25"/>
      <c r="O7434" s="25"/>
    </row>
    <row r="7435" spans="9:15" s="167" customFormat="1" ht="15" customHeight="1" x14ac:dyDescent="0.25">
      <c r="I7435" s="25"/>
      <c r="J7435" s="25"/>
      <c r="K7435" s="25"/>
      <c r="L7435" s="25"/>
      <c r="M7435" s="25"/>
      <c r="N7435" s="25"/>
      <c r="O7435" s="25"/>
    </row>
    <row r="7436" spans="9:15" s="167" customFormat="1" ht="15" customHeight="1" x14ac:dyDescent="0.25">
      <c r="I7436" s="25"/>
      <c r="J7436" s="25"/>
      <c r="K7436" s="25"/>
      <c r="L7436" s="25"/>
      <c r="M7436" s="25"/>
      <c r="N7436" s="25"/>
      <c r="O7436" s="25"/>
    </row>
    <row r="7437" spans="9:15" s="167" customFormat="1" ht="15" customHeight="1" x14ac:dyDescent="0.25">
      <c r="I7437" s="25"/>
      <c r="J7437" s="25"/>
      <c r="K7437" s="25"/>
      <c r="L7437" s="25"/>
      <c r="M7437" s="25"/>
      <c r="N7437" s="25"/>
      <c r="O7437" s="25"/>
    </row>
    <row r="7438" spans="9:15" s="167" customFormat="1" ht="15" customHeight="1" x14ac:dyDescent="0.25">
      <c r="I7438" s="25"/>
      <c r="J7438" s="25"/>
      <c r="K7438" s="25"/>
      <c r="L7438" s="25"/>
      <c r="M7438" s="25"/>
      <c r="N7438" s="25"/>
      <c r="O7438" s="25"/>
    </row>
    <row r="7439" spans="9:15" s="167" customFormat="1" ht="15" customHeight="1" x14ac:dyDescent="0.25">
      <c r="I7439" s="25"/>
      <c r="J7439" s="25"/>
      <c r="K7439" s="25"/>
      <c r="L7439" s="25"/>
      <c r="M7439" s="25"/>
      <c r="N7439" s="25"/>
      <c r="O7439" s="25"/>
    </row>
    <row r="7440" spans="9:15" s="167" customFormat="1" ht="15" customHeight="1" x14ac:dyDescent="0.25">
      <c r="I7440" s="25"/>
      <c r="J7440" s="25"/>
      <c r="K7440" s="25"/>
      <c r="L7440" s="25"/>
      <c r="M7440" s="25"/>
      <c r="N7440" s="25"/>
      <c r="O7440" s="25"/>
    </row>
    <row r="7441" spans="9:15" s="167" customFormat="1" ht="15" customHeight="1" x14ac:dyDescent="0.25">
      <c r="I7441" s="25"/>
      <c r="J7441" s="25"/>
      <c r="K7441" s="25"/>
      <c r="L7441" s="25"/>
      <c r="M7441" s="25"/>
      <c r="N7441" s="25"/>
      <c r="O7441" s="25"/>
    </row>
    <row r="7442" spans="9:15" s="167" customFormat="1" ht="15" customHeight="1" x14ac:dyDescent="0.25">
      <c r="I7442" s="25"/>
      <c r="J7442" s="25"/>
      <c r="K7442" s="25"/>
      <c r="L7442" s="25"/>
      <c r="M7442" s="25"/>
      <c r="N7442" s="25"/>
      <c r="O7442" s="25"/>
    </row>
    <row r="7443" spans="9:15" s="167" customFormat="1" ht="15" customHeight="1" x14ac:dyDescent="0.25">
      <c r="I7443" s="25"/>
      <c r="J7443" s="25"/>
      <c r="K7443" s="25"/>
      <c r="L7443" s="25"/>
      <c r="M7443" s="25"/>
      <c r="N7443" s="25"/>
      <c r="O7443" s="25"/>
    </row>
    <row r="7444" spans="9:15" s="167" customFormat="1" ht="15" customHeight="1" x14ac:dyDescent="0.25">
      <c r="I7444" s="25"/>
      <c r="J7444" s="25"/>
      <c r="K7444" s="25"/>
      <c r="L7444" s="25"/>
      <c r="M7444" s="25"/>
      <c r="N7444" s="25"/>
      <c r="O7444" s="25"/>
    </row>
    <row r="7445" spans="9:15" s="167" customFormat="1" ht="15" customHeight="1" x14ac:dyDescent="0.25">
      <c r="I7445" s="25"/>
      <c r="J7445" s="25"/>
      <c r="K7445" s="25"/>
      <c r="L7445" s="25"/>
      <c r="M7445" s="25"/>
      <c r="N7445" s="25"/>
      <c r="O7445" s="25"/>
    </row>
    <row r="7446" spans="9:15" s="167" customFormat="1" ht="15" customHeight="1" x14ac:dyDescent="0.25">
      <c r="I7446" s="25"/>
      <c r="J7446" s="25"/>
      <c r="K7446" s="25"/>
      <c r="L7446" s="25"/>
      <c r="M7446" s="25"/>
      <c r="N7446" s="25"/>
      <c r="O7446" s="25"/>
    </row>
    <row r="7447" spans="9:15" s="167" customFormat="1" ht="15" customHeight="1" x14ac:dyDescent="0.25">
      <c r="I7447" s="25"/>
      <c r="J7447" s="25"/>
      <c r="K7447" s="25"/>
      <c r="L7447" s="25"/>
      <c r="M7447" s="25"/>
      <c r="N7447" s="25"/>
      <c r="O7447" s="25"/>
    </row>
    <row r="7448" spans="9:15" s="167" customFormat="1" ht="15" customHeight="1" x14ac:dyDescent="0.25">
      <c r="I7448" s="25"/>
      <c r="J7448" s="25"/>
      <c r="K7448" s="25"/>
      <c r="L7448" s="25"/>
      <c r="M7448" s="25"/>
      <c r="N7448" s="25"/>
      <c r="O7448" s="25"/>
    </row>
    <row r="7449" spans="9:15" s="167" customFormat="1" ht="15" customHeight="1" x14ac:dyDescent="0.25">
      <c r="I7449" s="25"/>
      <c r="J7449" s="25"/>
      <c r="K7449" s="25"/>
      <c r="L7449" s="25"/>
      <c r="M7449" s="25"/>
      <c r="N7449" s="25"/>
      <c r="O7449" s="25"/>
    </row>
    <row r="7450" spans="9:15" s="167" customFormat="1" ht="15" customHeight="1" x14ac:dyDescent="0.25">
      <c r="I7450" s="25"/>
      <c r="J7450" s="25"/>
      <c r="K7450" s="25"/>
      <c r="L7450" s="25"/>
      <c r="M7450" s="25"/>
      <c r="N7450" s="25"/>
      <c r="O7450" s="25"/>
    </row>
    <row r="7451" spans="9:15" s="167" customFormat="1" ht="15" customHeight="1" x14ac:dyDescent="0.25">
      <c r="I7451" s="25"/>
      <c r="J7451" s="25"/>
      <c r="K7451" s="25"/>
      <c r="L7451" s="25"/>
      <c r="M7451" s="25"/>
      <c r="N7451" s="25"/>
      <c r="O7451" s="25"/>
    </row>
    <row r="7452" spans="9:15" s="167" customFormat="1" ht="15" customHeight="1" x14ac:dyDescent="0.25">
      <c r="I7452" s="25"/>
      <c r="J7452" s="25"/>
      <c r="K7452" s="25"/>
      <c r="L7452" s="25"/>
      <c r="M7452" s="25"/>
      <c r="N7452" s="25"/>
      <c r="O7452" s="25"/>
    </row>
    <row r="7453" spans="9:15" s="167" customFormat="1" ht="15" customHeight="1" x14ac:dyDescent="0.25">
      <c r="I7453" s="25"/>
      <c r="J7453" s="25"/>
      <c r="K7453" s="25"/>
      <c r="L7453" s="25"/>
      <c r="M7453" s="25"/>
      <c r="N7453" s="25"/>
      <c r="O7453" s="25"/>
    </row>
    <row r="7454" spans="9:15" s="167" customFormat="1" ht="15" customHeight="1" x14ac:dyDescent="0.25">
      <c r="I7454" s="25"/>
      <c r="J7454" s="25"/>
      <c r="K7454" s="25"/>
      <c r="L7454" s="25"/>
      <c r="M7454" s="25"/>
      <c r="N7454" s="25"/>
      <c r="O7454" s="25"/>
    </row>
    <row r="7455" spans="9:15" s="167" customFormat="1" ht="15" customHeight="1" x14ac:dyDescent="0.25">
      <c r="I7455" s="25"/>
      <c r="J7455" s="25"/>
      <c r="K7455" s="25"/>
      <c r="L7455" s="25"/>
      <c r="M7455" s="25"/>
      <c r="N7455" s="25"/>
      <c r="O7455" s="25"/>
    </row>
    <row r="7456" spans="9:15" s="167" customFormat="1" ht="15" customHeight="1" x14ac:dyDescent="0.25">
      <c r="I7456" s="25"/>
      <c r="J7456" s="25"/>
      <c r="K7456" s="25"/>
      <c r="L7456" s="25"/>
      <c r="M7456" s="25"/>
      <c r="N7456" s="25"/>
      <c r="O7456" s="25"/>
    </row>
    <row r="7457" spans="9:15" s="167" customFormat="1" ht="15" customHeight="1" x14ac:dyDescent="0.25">
      <c r="I7457" s="25"/>
      <c r="J7457" s="25"/>
      <c r="K7457" s="25"/>
      <c r="L7457" s="25"/>
      <c r="M7457" s="25"/>
      <c r="N7457" s="25"/>
      <c r="O7457" s="25"/>
    </row>
    <row r="7458" spans="9:15" s="167" customFormat="1" ht="15" customHeight="1" x14ac:dyDescent="0.25">
      <c r="I7458" s="25"/>
      <c r="J7458" s="25"/>
      <c r="K7458" s="25"/>
      <c r="L7458" s="25"/>
      <c r="M7458" s="25"/>
      <c r="N7458" s="25"/>
      <c r="O7458" s="25"/>
    </row>
    <row r="7459" spans="9:15" s="167" customFormat="1" ht="15" customHeight="1" x14ac:dyDescent="0.25">
      <c r="I7459" s="25"/>
      <c r="J7459" s="25"/>
      <c r="K7459" s="25"/>
      <c r="L7459" s="25"/>
      <c r="M7459" s="25"/>
      <c r="N7459" s="25"/>
      <c r="O7459" s="25"/>
    </row>
    <row r="7460" spans="9:15" s="167" customFormat="1" ht="15" customHeight="1" x14ac:dyDescent="0.25">
      <c r="I7460" s="25"/>
      <c r="J7460" s="25"/>
      <c r="K7460" s="25"/>
      <c r="L7460" s="25"/>
      <c r="M7460" s="25"/>
      <c r="N7460" s="25"/>
      <c r="O7460" s="25"/>
    </row>
    <row r="7461" spans="9:15" s="167" customFormat="1" ht="15" customHeight="1" x14ac:dyDescent="0.25">
      <c r="I7461" s="25"/>
      <c r="J7461" s="25"/>
      <c r="K7461" s="25"/>
      <c r="L7461" s="25"/>
      <c r="M7461" s="25"/>
      <c r="N7461" s="25"/>
      <c r="O7461" s="25"/>
    </row>
    <row r="7462" spans="9:15" s="167" customFormat="1" ht="15" customHeight="1" x14ac:dyDescent="0.25">
      <c r="I7462" s="25"/>
      <c r="J7462" s="25"/>
      <c r="K7462" s="25"/>
      <c r="L7462" s="25"/>
      <c r="M7462" s="25"/>
      <c r="N7462" s="25"/>
      <c r="O7462" s="25"/>
    </row>
    <row r="7463" spans="9:15" s="167" customFormat="1" ht="15" customHeight="1" x14ac:dyDescent="0.25">
      <c r="I7463" s="25"/>
      <c r="J7463" s="25"/>
      <c r="K7463" s="25"/>
      <c r="L7463" s="25"/>
      <c r="M7463" s="25"/>
      <c r="N7463" s="25"/>
      <c r="O7463" s="25"/>
    </row>
    <row r="7464" spans="9:15" s="167" customFormat="1" ht="15" customHeight="1" x14ac:dyDescent="0.25">
      <c r="I7464" s="25"/>
      <c r="J7464" s="25"/>
      <c r="K7464" s="25"/>
      <c r="L7464" s="25"/>
      <c r="M7464" s="25"/>
      <c r="N7464" s="25"/>
      <c r="O7464" s="25"/>
    </row>
    <row r="7465" spans="9:15" s="167" customFormat="1" ht="15" customHeight="1" x14ac:dyDescent="0.25">
      <c r="I7465" s="25"/>
      <c r="J7465" s="25"/>
      <c r="K7465" s="25"/>
      <c r="L7465" s="25"/>
      <c r="M7465" s="25"/>
      <c r="N7465" s="25"/>
      <c r="O7465" s="25"/>
    </row>
    <row r="7466" spans="9:15" s="167" customFormat="1" ht="15" customHeight="1" x14ac:dyDescent="0.25">
      <c r="I7466" s="25"/>
      <c r="J7466" s="25"/>
      <c r="K7466" s="25"/>
      <c r="L7466" s="25"/>
      <c r="M7466" s="25"/>
      <c r="N7466" s="25"/>
      <c r="O7466" s="25"/>
    </row>
    <row r="7467" spans="9:15" s="167" customFormat="1" ht="15" customHeight="1" x14ac:dyDescent="0.25">
      <c r="I7467" s="25"/>
      <c r="J7467" s="25"/>
      <c r="K7467" s="25"/>
      <c r="L7467" s="25"/>
      <c r="M7467" s="25"/>
      <c r="N7467" s="25"/>
      <c r="O7467" s="25"/>
    </row>
    <row r="7468" spans="9:15" s="167" customFormat="1" ht="15" customHeight="1" x14ac:dyDescent="0.25">
      <c r="I7468" s="25"/>
      <c r="J7468" s="25"/>
      <c r="K7468" s="25"/>
      <c r="L7468" s="25"/>
      <c r="M7468" s="25"/>
      <c r="N7468" s="25"/>
      <c r="O7468" s="25"/>
    </row>
    <row r="7469" spans="9:15" s="167" customFormat="1" ht="15" customHeight="1" x14ac:dyDescent="0.25">
      <c r="I7469" s="25"/>
      <c r="J7469" s="25"/>
      <c r="K7469" s="25"/>
      <c r="L7469" s="25"/>
      <c r="M7469" s="25"/>
      <c r="N7469" s="25"/>
      <c r="O7469" s="25"/>
    </row>
    <row r="7470" spans="9:15" s="167" customFormat="1" ht="15" customHeight="1" x14ac:dyDescent="0.25">
      <c r="I7470" s="25"/>
      <c r="J7470" s="25"/>
      <c r="K7470" s="25"/>
      <c r="L7470" s="25"/>
      <c r="M7470" s="25"/>
      <c r="N7470" s="25"/>
      <c r="O7470" s="25"/>
    </row>
    <row r="7471" spans="9:15" s="167" customFormat="1" ht="15" customHeight="1" x14ac:dyDescent="0.25">
      <c r="I7471" s="25"/>
      <c r="J7471" s="25"/>
      <c r="K7471" s="25"/>
      <c r="L7471" s="25"/>
      <c r="M7471" s="25"/>
      <c r="N7471" s="25"/>
      <c r="O7471" s="25"/>
    </row>
    <row r="7472" spans="9:15" s="167" customFormat="1" ht="15" customHeight="1" x14ac:dyDescent="0.25">
      <c r="I7472" s="25"/>
      <c r="J7472" s="25"/>
      <c r="K7472" s="25"/>
      <c r="L7472" s="25"/>
      <c r="M7472" s="25"/>
      <c r="N7472" s="25"/>
      <c r="O7472" s="25"/>
    </row>
    <row r="7473" spans="9:15" s="167" customFormat="1" ht="15" customHeight="1" x14ac:dyDescent="0.25">
      <c r="I7473" s="25"/>
      <c r="J7473" s="25"/>
      <c r="K7473" s="25"/>
      <c r="L7473" s="25"/>
      <c r="M7473" s="25"/>
      <c r="N7473" s="25"/>
      <c r="O7473" s="25"/>
    </row>
    <row r="7474" spans="9:15" s="167" customFormat="1" ht="15" customHeight="1" x14ac:dyDescent="0.25">
      <c r="I7474" s="25"/>
      <c r="J7474" s="25"/>
      <c r="K7474" s="25"/>
      <c r="L7474" s="25"/>
      <c r="M7474" s="25"/>
      <c r="N7474" s="25"/>
      <c r="O7474" s="25"/>
    </row>
    <row r="7475" spans="9:15" s="167" customFormat="1" ht="15" customHeight="1" x14ac:dyDescent="0.25">
      <c r="I7475" s="25"/>
      <c r="J7475" s="25"/>
      <c r="K7475" s="25"/>
      <c r="L7475" s="25"/>
      <c r="M7475" s="25"/>
      <c r="N7475" s="25"/>
      <c r="O7475" s="25"/>
    </row>
    <row r="7476" spans="9:15" s="167" customFormat="1" ht="15" customHeight="1" x14ac:dyDescent="0.25">
      <c r="I7476" s="25"/>
      <c r="J7476" s="25"/>
      <c r="K7476" s="25"/>
      <c r="L7476" s="25"/>
      <c r="M7476" s="25"/>
      <c r="N7476" s="25"/>
      <c r="O7476" s="25"/>
    </row>
    <row r="7477" spans="9:15" s="167" customFormat="1" ht="15" customHeight="1" x14ac:dyDescent="0.25">
      <c r="I7477" s="25"/>
      <c r="J7477" s="25"/>
      <c r="K7477" s="25"/>
      <c r="L7477" s="25"/>
      <c r="M7477" s="25"/>
      <c r="N7477" s="25"/>
      <c r="O7477" s="25"/>
    </row>
    <row r="7478" spans="9:15" s="167" customFormat="1" ht="15" customHeight="1" x14ac:dyDescent="0.25">
      <c r="I7478" s="25"/>
      <c r="J7478" s="25"/>
      <c r="K7478" s="25"/>
      <c r="L7478" s="25"/>
      <c r="M7478" s="25"/>
      <c r="N7478" s="25"/>
      <c r="O7478" s="25"/>
    </row>
    <row r="7479" spans="9:15" s="167" customFormat="1" ht="15" customHeight="1" x14ac:dyDescent="0.25">
      <c r="I7479" s="25"/>
      <c r="J7479" s="25"/>
      <c r="K7479" s="25"/>
      <c r="L7479" s="25"/>
      <c r="M7479" s="25"/>
      <c r="N7479" s="25"/>
      <c r="O7479" s="25"/>
    </row>
    <row r="7480" spans="9:15" s="167" customFormat="1" ht="15" customHeight="1" x14ac:dyDescent="0.25">
      <c r="I7480" s="25"/>
      <c r="J7480" s="25"/>
      <c r="K7480" s="25"/>
      <c r="L7480" s="25"/>
      <c r="M7480" s="25"/>
      <c r="N7480" s="25"/>
      <c r="O7480" s="25"/>
    </row>
    <row r="7481" spans="9:15" s="167" customFormat="1" ht="15" customHeight="1" x14ac:dyDescent="0.25">
      <c r="I7481" s="25"/>
      <c r="J7481" s="25"/>
      <c r="K7481" s="25"/>
      <c r="L7481" s="25"/>
      <c r="M7481" s="25"/>
      <c r="N7481" s="25"/>
      <c r="O7481" s="25"/>
    </row>
    <row r="7482" spans="9:15" s="167" customFormat="1" ht="15" customHeight="1" x14ac:dyDescent="0.25">
      <c r="I7482" s="25"/>
      <c r="J7482" s="25"/>
      <c r="K7482" s="25"/>
      <c r="L7482" s="25"/>
      <c r="M7482" s="25"/>
      <c r="N7482" s="25"/>
      <c r="O7482" s="25"/>
    </row>
    <row r="7483" spans="9:15" s="167" customFormat="1" ht="15" customHeight="1" x14ac:dyDescent="0.25">
      <c r="I7483" s="25"/>
      <c r="J7483" s="25"/>
      <c r="K7483" s="25"/>
      <c r="L7483" s="25"/>
      <c r="M7483" s="25"/>
      <c r="N7483" s="25"/>
      <c r="O7483" s="25"/>
    </row>
    <row r="7484" spans="9:15" s="167" customFormat="1" ht="15" customHeight="1" x14ac:dyDescent="0.25">
      <c r="I7484" s="25"/>
      <c r="J7484" s="25"/>
      <c r="K7484" s="25"/>
      <c r="L7484" s="25"/>
      <c r="M7484" s="25"/>
      <c r="N7484" s="25"/>
      <c r="O7484" s="25"/>
    </row>
    <row r="7485" spans="9:15" s="167" customFormat="1" ht="15" customHeight="1" x14ac:dyDescent="0.25">
      <c r="I7485" s="25"/>
      <c r="J7485" s="25"/>
      <c r="K7485" s="25"/>
      <c r="L7485" s="25"/>
      <c r="M7485" s="25"/>
      <c r="N7485" s="25"/>
      <c r="O7485" s="25"/>
    </row>
    <row r="7486" spans="9:15" s="167" customFormat="1" ht="15" customHeight="1" x14ac:dyDescent="0.25">
      <c r="I7486" s="25"/>
      <c r="J7486" s="25"/>
      <c r="K7486" s="25"/>
      <c r="L7486" s="25"/>
      <c r="M7486" s="25"/>
      <c r="N7486" s="25"/>
      <c r="O7486" s="25"/>
    </row>
    <row r="7487" spans="9:15" s="167" customFormat="1" ht="15" customHeight="1" x14ac:dyDescent="0.25">
      <c r="I7487" s="25"/>
      <c r="J7487" s="25"/>
      <c r="K7487" s="25"/>
      <c r="L7487" s="25"/>
      <c r="M7487" s="25"/>
      <c r="N7487" s="25"/>
      <c r="O7487" s="25"/>
    </row>
    <row r="7488" spans="9:15" s="167" customFormat="1" ht="15" customHeight="1" x14ac:dyDescent="0.25">
      <c r="I7488" s="25"/>
      <c r="J7488" s="25"/>
      <c r="K7488" s="25"/>
      <c r="L7488" s="25"/>
      <c r="M7488" s="25"/>
      <c r="N7488" s="25"/>
      <c r="O7488" s="25"/>
    </row>
    <row r="7489" spans="9:15" s="167" customFormat="1" ht="15" customHeight="1" x14ac:dyDescent="0.25">
      <c r="I7489" s="25"/>
      <c r="J7489" s="25"/>
      <c r="K7489" s="25"/>
      <c r="L7489" s="25"/>
      <c r="M7489" s="25"/>
      <c r="N7489" s="25"/>
      <c r="O7489" s="25"/>
    </row>
    <row r="7490" spans="9:15" s="167" customFormat="1" ht="15" customHeight="1" x14ac:dyDescent="0.25">
      <c r="I7490" s="25"/>
      <c r="J7490" s="25"/>
      <c r="K7490" s="25"/>
      <c r="L7490" s="25"/>
      <c r="M7490" s="25"/>
      <c r="N7490" s="25"/>
      <c r="O7490" s="25"/>
    </row>
    <row r="7491" spans="9:15" s="167" customFormat="1" ht="15" customHeight="1" x14ac:dyDescent="0.25">
      <c r="I7491" s="25"/>
      <c r="J7491" s="25"/>
      <c r="K7491" s="25"/>
      <c r="L7491" s="25"/>
      <c r="M7491" s="25"/>
      <c r="N7491" s="25"/>
      <c r="O7491" s="25"/>
    </row>
    <row r="7492" spans="9:15" s="167" customFormat="1" ht="15" customHeight="1" x14ac:dyDescent="0.25">
      <c r="I7492" s="25"/>
      <c r="J7492" s="25"/>
      <c r="K7492" s="25"/>
      <c r="L7492" s="25"/>
      <c r="M7492" s="25"/>
      <c r="N7492" s="25"/>
      <c r="O7492" s="25"/>
    </row>
    <row r="7493" spans="9:15" s="167" customFormat="1" ht="15" customHeight="1" x14ac:dyDescent="0.25">
      <c r="I7493" s="25"/>
      <c r="J7493" s="25"/>
      <c r="K7493" s="25"/>
      <c r="L7493" s="25"/>
      <c r="M7493" s="25"/>
      <c r="N7493" s="25"/>
      <c r="O7493" s="25"/>
    </row>
    <row r="7494" spans="9:15" s="167" customFormat="1" ht="15" customHeight="1" x14ac:dyDescent="0.25">
      <c r="I7494" s="25"/>
      <c r="J7494" s="25"/>
      <c r="K7494" s="25"/>
      <c r="L7494" s="25"/>
      <c r="M7494" s="25"/>
      <c r="N7494" s="25"/>
      <c r="O7494" s="25"/>
    </row>
    <row r="7495" spans="9:15" s="167" customFormat="1" ht="15" customHeight="1" x14ac:dyDescent="0.25">
      <c r="I7495" s="25"/>
      <c r="J7495" s="25"/>
      <c r="K7495" s="25"/>
      <c r="L7495" s="25"/>
      <c r="M7495" s="25"/>
      <c r="N7495" s="25"/>
      <c r="O7495" s="25"/>
    </row>
    <row r="7496" spans="9:15" s="167" customFormat="1" ht="15" customHeight="1" x14ac:dyDescent="0.25">
      <c r="I7496" s="25"/>
      <c r="J7496" s="25"/>
      <c r="K7496" s="25"/>
      <c r="L7496" s="25"/>
      <c r="M7496" s="25"/>
      <c r="N7496" s="25"/>
      <c r="O7496" s="25"/>
    </row>
    <row r="7497" spans="9:15" s="167" customFormat="1" ht="15" customHeight="1" x14ac:dyDescent="0.25">
      <c r="I7497" s="25"/>
      <c r="J7497" s="25"/>
      <c r="K7497" s="25"/>
      <c r="L7497" s="25"/>
      <c r="M7497" s="25"/>
      <c r="N7497" s="25"/>
      <c r="O7497" s="25"/>
    </row>
    <row r="7498" spans="9:15" s="167" customFormat="1" ht="15" customHeight="1" x14ac:dyDescent="0.25">
      <c r="I7498" s="25"/>
      <c r="J7498" s="25"/>
      <c r="K7498" s="25"/>
      <c r="L7498" s="25"/>
      <c r="M7498" s="25"/>
      <c r="N7498" s="25"/>
      <c r="O7498" s="25"/>
    </row>
    <row r="7499" spans="9:15" s="167" customFormat="1" ht="15" customHeight="1" x14ac:dyDescent="0.25">
      <c r="I7499" s="25"/>
      <c r="J7499" s="25"/>
      <c r="K7499" s="25"/>
      <c r="L7499" s="25"/>
      <c r="M7499" s="25"/>
      <c r="N7499" s="25"/>
      <c r="O7499" s="25"/>
    </row>
    <row r="7500" spans="9:15" s="167" customFormat="1" ht="15" customHeight="1" x14ac:dyDescent="0.25">
      <c r="I7500" s="25"/>
      <c r="J7500" s="25"/>
      <c r="K7500" s="25"/>
      <c r="L7500" s="25"/>
      <c r="M7500" s="25"/>
      <c r="N7500" s="25"/>
      <c r="O7500" s="25"/>
    </row>
    <row r="7501" spans="9:15" s="167" customFormat="1" ht="15" customHeight="1" x14ac:dyDescent="0.25">
      <c r="I7501" s="25"/>
      <c r="J7501" s="25"/>
      <c r="K7501" s="25"/>
      <c r="L7501" s="25"/>
      <c r="M7501" s="25"/>
      <c r="N7501" s="25"/>
      <c r="O7501" s="25"/>
    </row>
    <row r="7502" spans="9:15" s="167" customFormat="1" ht="15" customHeight="1" x14ac:dyDescent="0.25">
      <c r="I7502" s="25"/>
      <c r="J7502" s="25"/>
      <c r="K7502" s="25"/>
      <c r="L7502" s="25"/>
      <c r="M7502" s="25"/>
      <c r="N7502" s="25"/>
      <c r="O7502" s="25"/>
    </row>
    <row r="7503" spans="9:15" s="167" customFormat="1" ht="15" customHeight="1" x14ac:dyDescent="0.25">
      <c r="I7503" s="25"/>
      <c r="J7503" s="25"/>
      <c r="K7503" s="25"/>
      <c r="L7503" s="25"/>
      <c r="M7503" s="25"/>
      <c r="N7503" s="25"/>
      <c r="O7503" s="25"/>
    </row>
    <row r="7504" spans="9:15" s="167" customFormat="1" ht="15" customHeight="1" x14ac:dyDescent="0.25">
      <c r="I7504" s="25"/>
      <c r="J7504" s="25"/>
      <c r="K7504" s="25"/>
      <c r="L7504" s="25"/>
      <c r="M7504" s="25"/>
      <c r="N7504" s="25"/>
      <c r="O7504" s="25"/>
    </row>
    <row r="7505" spans="9:15" s="167" customFormat="1" ht="15" customHeight="1" x14ac:dyDescent="0.25">
      <c r="I7505" s="25"/>
      <c r="J7505" s="25"/>
      <c r="K7505" s="25"/>
      <c r="L7505" s="25"/>
      <c r="M7505" s="25"/>
      <c r="N7505" s="25"/>
      <c r="O7505" s="25"/>
    </row>
    <row r="7506" spans="9:15" s="167" customFormat="1" ht="15" customHeight="1" x14ac:dyDescent="0.25">
      <c r="I7506" s="25"/>
      <c r="J7506" s="25"/>
      <c r="K7506" s="25"/>
      <c r="L7506" s="25"/>
      <c r="M7506" s="25"/>
      <c r="N7506" s="25"/>
      <c r="O7506" s="25"/>
    </row>
    <row r="7507" spans="9:15" s="167" customFormat="1" ht="15" customHeight="1" x14ac:dyDescent="0.25">
      <c r="I7507" s="25"/>
      <c r="J7507" s="25"/>
      <c r="K7507" s="25"/>
      <c r="L7507" s="25"/>
      <c r="M7507" s="25"/>
      <c r="N7507" s="25"/>
      <c r="O7507" s="25"/>
    </row>
    <row r="7508" spans="9:15" s="167" customFormat="1" ht="15" customHeight="1" x14ac:dyDescent="0.25">
      <c r="I7508" s="25"/>
      <c r="J7508" s="25"/>
      <c r="K7508" s="25"/>
      <c r="L7508" s="25"/>
      <c r="M7508" s="25"/>
      <c r="N7508" s="25"/>
      <c r="O7508" s="25"/>
    </row>
    <row r="7509" spans="9:15" s="167" customFormat="1" ht="15" customHeight="1" x14ac:dyDescent="0.25">
      <c r="I7509" s="25"/>
      <c r="J7509" s="25"/>
      <c r="K7509" s="25"/>
      <c r="L7509" s="25"/>
      <c r="M7509" s="25"/>
      <c r="N7509" s="25"/>
      <c r="O7509" s="25"/>
    </row>
    <row r="7510" spans="9:15" s="167" customFormat="1" ht="15" customHeight="1" x14ac:dyDescent="0.25">
      <c r="I7510" s="25"/>
      <c r="J7510" s="25"/>
      <c r="K7510" s="25"/>
      <c r="L7510" s="25"/>
      <c r="M7510" s="25"/>
      <c r="N7510" s="25"/>
      <c r="O7510" s="25"/>
    </row>
    <row r="7511" spans="9:15" s="167" customFormat="1" ht="15" customHeight="1" x14ac:dyDescent="0.25">
      <c r="I7511" s="25"/>
      <c r="J7511" s="25"/>
      <c r="K7511" s="25"/>
      <c r="L7511" s="25"/>
      <c r="M7511" s="25"/>
      <c r="N7511" s="25"/>
      <c r="O7511" s="25"/>
    </row>
    <row r="7512" spans="9:15" s="167" customFormat="1" ht="15" customHeight="1" x14ac:dyDescent="0.25">
      <c r="I7512" s="25"/>
      <c r="J7512" s="25"/>
      <c r="K7512" s="25"/>
      <c r="L7512" s="25"/>
      <c r="M7512" s="25"/>
      <c r="N7512" s="25"/>
      <c r="O7512" s="25"/>
    </row>
    <row r="7513" spans="9:15" s="167" customFormat="1" ht="15" customHeight="1" x14ac:dyDescent="0.25">
      <c r="I7513" s="25"/>
      <c r="J7513" s="25"/>
      <c r="K7513" s="25"/>
      <c r="L7513" s="25"/>
      <c r="M7513" s="25"/>
      <c r="N7513" s="25"/>
      <c r="O7513" s="25"/>
    </row>
    <row r="7514" spans="9:15" s="167" customFormat="1" ht="15" customHeight="1" x14ac:dyDescent="0.25">
      <c r="I7514" s="25"/>
      <c r="J7514" s="25"/>
      <c r="K7514" s="25"/>
      <c r="L7514" s="25"/>
      <c r="M7514" s="25"/>
      <c r="N7514" s="25"/>
      <c r="O7514" s="25"/>
    </row>
    <row r="7515" spans="9:15" s="167" customFormat="1" ht="15" customHeight="1" x14ac:dyDescent="0.25">
      <c r="I7515" s="25"/>
      <c r="J7515" s="25"/>
      <c r="K7515" s="25"/>
      <c r="L7515" s="25"/>
      <c r="M7515" s="25"/>
      <c r="N7515" s="25"/>
      <c r="O7515" s="25"/>
    </row>
    <row r="7516" spans="9:15" s="167" customFormat="1" ht="15" customHeight="1" x14ac:dyDescent="0.25">
      <c r="I7516" s="25"/>
      <c r="J7516" s="25"/>
      <c r="K7516" s="25"/>
      <c r="L7516" s="25"/>
      <c r="M7516" s="25"/>
      <c r="N7516" s="25"/>
      <c r="O7516" s="25"/>
    </row>
    <row r="7517" spans="9:15" s="167" customFormat="1" ht="15" customHeight="1" x14ac:dyDescent="0.25">
      <c r="I7517" s="25"/>
      <c r="J7517" s="25"/>
      <c r="K7517" s="25"/>
      <c r="L7517" s="25"/>
      <c r="M7517" s="25"/>
      <c r="N7517" s="25"/>
      <c r="O7517" s="25"/>
    </row>
    <row r="7518" spans="9:15" s="167" customFormat="1" ht="15" customHeight="1" x14ac:dyDescent="0.25">
      <c r="I7518" s="25"/>
      <c r="J7518" s="25"/>
      <c r="K7518" s="25"/>
      <c r="L7518" s="25"/>
      <c r="M7518" s="25"/>
      <c r="N7518" s="25"/>
      <c r="O7518" s="25"/>
    </row>
    <row r="7519" spans="9:15" s="167" customFormat="1" ht="15" customHeight="1" x14ac:dyDescent="0.25">
      <c r="I7519" s="25"/>
      <c r="J7519" s="25"/>
      <c r="K7519" s="25"/>
      <c r="L7519" s="25"/>
      <c r="M7519" s="25"/>
      <c r="N7519" s="25"/>
      <c r="O7519" s="25"/>
    </row>
    <row r="7520" spans="9:15" s="167" customFormat="1" ht="15" customHeight="1" x14ac:dyDescent="0.25">
      <c r="I7520" s="25"/>
      <c r="J7520" s="25"/>
      <c r="K7520" s="25"/>
      <c r="L7520" s="25"/>
      <c r="M7520" s="25"/>
      <c r="N7520" s="25"/>
      <c r="O7520" s="25"/>
    </row>
    <row r="7521" spans="9:15" s="167" customFormat="1" ht="15" customHeight="1" x14ac:dyDescent="0.25">
      <c r="I7521" s="25"/>
      <c r="J7521" s="25"/>
      <c r="K7521" s="25"/>
      <c r="L7521" s="25"/>
      <c r="M7521" s="25"/>
      <c r="N7521" s="25"/>
      <c r="O7521" s="25"/>
    </row>
    <row r="7522" spans="9:15" s="167" customFormat="1" ht="15" customHeight="1" x14ac:dyDescent="0.25">
      <c r="I7522" s="25"/>
      <c r="J7522" s="25"/>
      <c r="K7522" s="25"/>
      <c r="L7522" s="25"/>
      <c r="M7522" s="25"/>
      <c r="N7522" s="25"/>
      <c r="O7522" s="25"/>
    </row>
    <row r="7523" spans="9:15" s="167" customFormat="1" ht="15" customHeight="1" x14ac:dyDescent="0.25">
      <c r="I7523" s="25"/>
      <c r="J7523" s="25"/>
      <c r="K7523" s="25"/>
      <c r="L7523" s="25"/>
      <c r="M7523" s="25"/>
      <c r="N7523" s="25"/>
      <c r="O7523" s="25"/>
    </row>
    <row r="7524" spans="9:15" s="167" customFormat="1" ht="15" customHeight="1" x14ac:dyDescent="0.25">
      <c r="I7524" s="25"/>
      <c r="J7524" s="25"/>
      <c r="K7524" s="25"/>
      <c r="L7524" s="25"/>
      <c r="M7524" s="25"/>
      <c r="N7524" s="25"/>
      <c r="O7524" s="25"/>
    </row>
    <row r="7525" spans="9:15" s="167" customFormat="1" ht="15" customHeight="1" x14ac:dyDescent="0.25">
      <c r="I7525" s="25"/>
      <c r="J7525" s="25"/>
      <c r="K7525" s="25"/>
      <c r="L7525" s="25"/>
      <c r="M7525" s="25"/>
      <c r="N7525" s="25"/>
      <c r="O7525" s="25"/>
    </row>
    <row r="7526" spans="9:15" s="167" customFormat="1" ht="15" customHeight="1" x14ac:dyDescent="0.25">
      <c r="I7526" s="25"/>
      <c r="J7526" s="25"/>
      <c r="K7526" s="25"/>
      <c r="L7526" s="25"/>
      <c r="M7526" s="25"/>
      <c r="N7526" s="25"/>
      <c r="O7526" s="25"/>
    </row>
    <row r="7527" spans="9:15" s="167" customFormat="1" ht="15" customHeight="1" x14ac:dyDescent="0.25">
      <c r="I7527" s="25"/>
      <c r="J7527" s="25"/>
      <c r="K7527" s="25"/>
      <c r="L7527" s="25"/>
      <c r="M7527" s="25"/>
      <c r="N7527" s="25"/>
      <c r="O7527" s="25"/>
    </row>
    <row r="7528" spans="9:15" s="167" customFormat="1" ht="15" customHeight="1" x14ac:dyDescent="0.25">
      <c r="I7528" s="25"/>
      <c r="J7528" s="25"/>
      <c r="K7528" s="25"/>
      <c r="L7528" s="25"/>
      <c r="M7528" s="25"/>
      <c r="N7528" s="25"/>
      <c r="O7528" s="25"/>
    </row>
    <row r="7529" spans="9:15" s="167" customFormat="1" ht="15" customHeight="1" x14ac:dyDescent="0.25">
      <c r="I7529" s="25"/>
      <c r="J7529" s="25"/>
      <c r="K7529" s="25"/>
      <c r="L7529" s="25"/>
      <c r="M7529" s="25"/>
      <c r="N7529" s="25"/>
      <c r="O7529" s="25"/>
    </row>
    <row r="7530" spans="9:15" s="167" customFormat="1" ht="15" customHeight="1" x14ac:dyDescent="0.25">
      <c r="I7530" s="25"/>
      <c r="J7530" s="25"/>
      <c r="K7530" s="25"/>
      <c r="L7530" s="25"/>
      <c r="M7530" s="25"/>
      <c r="N7530" s="25"/>
      <c r="O7530" s="25"/>
    </row>
    <row r="7531" spans="9:15" s="167" customFormat="1" ht="15" customHeight="1" x14ac:dyDescent="0.25">
      <c r="I7531" s="25"/>
      <c r="J7531" s="25"/>
      <c r="K7531" s="25"/>
      <c r="L7531" s="25"/>
      <c r="M7531" s="25"/>
      <c r="N7531" s="25"/>
      <c r="O7531" s="25"/>
    </row>
    <row r="7532" spans="9:15" s="167" customFormat="1" ht="15" customHeight="1" x14ac:dyDescent="0.25">
      <c r="I7532" s="25"/>
      <c r="J7532" s="25"/>
      <c r="K7532" s="25"/>
      <c r="L7532" s="25"/>
      <c r="M7532" s="25"/>
      <c r="N7532" s="25"/>
      <c r="O7532" s="25"/>
    </row>
    <row r="7533" spans="9:15" s="167" customFormat="1" ht="15" customHeight="1" x14ac:dyDescent="0.25">
      <c r="I7533" s="25"/>
      <c r="J7533" s="25"/>
      <c r="K7533" s="25"/>
      <c r="L7533" s="25"/>
      <c r="M7533" s="25"/>
      <c r="N7533" s="25"/>
      <c r="O7533" s="25"/>
    </row>
    <row r="7534" spans="9:15" s="167" customFormat="1" ht="15" customHeight="1" x14ac:dyDescent="0.25">
      <c r="I7534" s="25"/>
      <c r="J7534" s="25"/>
      <c r="K7534" s="25"/>
      <c r="L7534" s="25"/>
      <c r="M7534" s="25"/>
      <c r="N7534" s="25"/>
      <c r="O7534" s="25"/>
    </row>
    <row r="7535" spans="9:15" s="167" customFormat="1" ht="15" customHeight="1" x14ac:dyDescent="0.25">
      <c r="I7535" s="25"/>
      <c r="J7535" s="25"/>
      <c r="K7535" s="25"/>
      <c r="L7535" s="25"/>
      <c r="M7535" s="25"/>
      <c r="N7535" s="25"/>
      <c r="O7535" s="25"/>
    </row>
    <row r="7536" spans="9:15" s="167" customFormat="1" ht="15" customHeight="1" x14ac:dyDescent="0.25">
      <c r="I7536" s="25"/>
      <c r="J7536" s="25"/>
      <c r="K7536" s="25"/>
      <c r="L7536" s="25"/>
      <c r="M7536" s="25"/>
      <c r="N7536" s="25"/>
      <c r="O7536" s="25"/>
    </row>
    <row r="7537" spans="9:15" s="167" customFormat="1" ht="15" customHeight="1" x14ac:dyDescent="0.25">
      <c r="I7537" s="25"/>
      <c r="J7537" s="25"/>
      <c r="K7537" s="25"/>
      <c r="L7537" s="25"/>
      <c r="M7537" s="25"/>
      <c r="N7537" s="25"/>
      <c r="O7537" s="25"/>
    </row>
    <row r="7538" spans="9:15" s="167" customFormat="1" ht="15" customHeight="1" x14ac:dyDescent="0.25">
      <c r="I7538" s="25"/>
      <c r="J7538" s="25"/>
      <c r="K7538" s="25"/>
      <c r="L7538" s="25"/>
      <c r="M7538" s="25"/>
      <c r="N7538" s="25"/>
      <c r="O7538" s="25"/>
    </row>
    <row r="7539" spans="9:15" s="167" customFormat="1" ht="15" customHeight="1" x14ac:dyDescent="0.25">
      <c r="I7539" s="25"/>
      <c r="J7539" s="25"/>
      <c r="K7539" s="25"/>
      <c r="L7539" s="25"/>
      <c r="M7539" s="25"/>
      <c r="N7539" s="25"/>
      <c r="O7539" s="25"/>
    </row>
    <row r="7540" spans="9:15" s="167" customFormat="1" ht="15" customHeight="1" x14ac:dyDescent="0.25">
      <c r="I7540" s="25"/>
      <c r="J7540" s="25"/>
      <c r="K7540" s="25"/>
      <c r="L7540" s="25"/>
      <c r="M7540" s="25"/>
      <c r="N7540" s="25"/>
      <c r="O7540" s="25"/>
    </row>
    <row r="7541" spans="9:15" s="167" customFormat="1" ht="15" customHeight="1" x14ac:dyDescent="0.25">
      <c r="I7541" s="25"/>
      <c r="J7541" s="25"/>
      <c r="K7541" s="25"/>
      <c r="L7541" s="25"/>
      <c r="M7541" s="25"/>
      <c r="N7541" s="25"/>
      <c r="O7541" s="25"/>
    </row>
    <row r="7542" spans="9:15" s="167" customFormat="1" ht="15" customHeight="1" x14ac:dyDescent="0.25">
      <c r="I7542" s="25"/>
      <c r="J7542" s="25"/>
      <c r="K7542" s="25"/>
      <c r="L7542" s="25"/>
      <c r="M7542" s="25"/>
      <c r="N7542" s="25"/>
      <c r="O7542" s="25"/>
    </row>
    <row r="7543" spans="9:15" s="167" customFormat="1" ht="15" customHeight="1" x14ac:dyDescent="0.25">
      <c r="I7543" s="25"/>
      <c r="J7543" s="25"/>
      <c r="K7543" s="25"/>
      <c r="L7543" s="25"/>
      <c r="M7543" s="25"/>
      <c r="N7543" s="25"/>
      <c r="O7543" s="25"/>
    </row>
    <row r="7544" spans="9:15" s="167" customFormat="1" ht="15" customHeight="1" x14ac:dyDescent="0.25">
      <c r="I7544" s="25"/>
      <c r="J7544" s="25"/>
      <c r="K7544" s="25"/>
      <c r="L7544" s="25"/>
      <c r="M7544" s="25"/>
      <c r="N7544" s="25"/>
      <c r="O7544" s="25"/>
    </row>
    <row r="7545" spans="9:15" s="167" customFormat="1" ht="15" customHeight="1" x14ac:dyDescent="0.25">
      <c r="I7545" s="25"/>
      <c r="J7545" s="25"/>
      <c r="K7545" s="25"/>
      <c r="L7545" s="25"/>
      <c r="M7545" s="25"/>
      <c r="N7545" s="25"/>
      <c r="O7545" s="25"/>
    </row>
    <row r="7546" spans="9:15" s="167" customFormat="1" ht="15" customHeight="1" x14ac:dyDescent="0.25">
      <c r="I7546" s="25"/>
      <c r="J7546" s="25"/>
      <c r="K7546" s="25"/>
      <c r="L7546" s="25"/>
      <c r="M7546" s="25"/>
      <c r="N7546" s="25"/>
      <c r="O7546" s="25"/>
    </row>
    <row r="7547" spans="9:15" s="167" customFormat="1" ht="15" customHeight="1" x14ac:dyDescent="0.25">
      <c r="I7547" s="25"/>
      <c r="J7547" s="25"/>
      <c r="K7547" s="25"/>
      <c r="L7547" s="25"/>
      <c r="M7547" s="25"/>
      <c r="N7547" s="25"/>
      <c r="O7547" s="25"/>
    </row>
    <row r="7548" spans="9:15" s="167" customFormat="1" ht="15" customHeight="1" x14ac:dyDescent="0.25">
      <c r="I7548" s="25"/>
      <c r="J7548" s="25"/>
      <c r="K7548" s="25"/>
      <c r="L7548" s="25"/>
      <c r="M7548" s="25"/>
      <c r="N7548" s="25"/>
      <c r="O7548" s="25"/>
    </row>
    <row r="7549" spans="9:15" s="167" customFormat="1" ht="15" customHeight="1" x14ac:dyDescent="0.25">
      <c r="I7549" s="25"/>
      <c r="J7549" s="25"/>
      <c r="K7549" s="25"/>
      <c r="L7549" s="25"/>
      <c r="M7549" s="25"/>
      <c r="N7549" s="25"/>
      <c r="O7549" s="25"/>
    </row>
    <row r="7550" spans="9:15" s="167" customFormat="1" ht="15" customHeight="1" x14ac:dyDescent="0.25">
      <c r="I7550" s="25"/>
      <c r="J7550" s="25"/>
      <c r="K7550" s="25"/>
      <c r="L7550" s="25"/>
      <c r="M7550" s="25"/>
      <c r="N7550" s="25"/>
      <c r="O7550" s="25"/>
    </row>
    <row r="7551" spans="9:15" s="167" customFormat="1" ht="15" customHeight="1" x14ac:dyDescent="0.25">
      <c r="I7551" s="25"/>
      <c r="J7551" s="25"/>
      <c r="K7551" s="25"/>
      <c r="L7551" s="25"/>
      <c r="M7551" s="25"/>
      <c r="N7551" s="25"/>
      <c r="O7551" s="25"/>
    </row>
    <row r="7552" spans="9:15" s="167" customFormat="1" ht="15" customHeight="1" x14ac:dyDescent="0.25">
      <c r="I7552" s="25"/>
      <c r="J7552" s="25"/>
      <c r="K7552" s="25"/>
      <c r="L7552" s="25"/>
      <c r="M7552" s="25"/>
      <c r="N7552" s="25"/>
      <c r="O7552" s="25"/>
    </row>
    <row r="7553" spans="9:15" s="167" customFormat="1" ht="15" customHeight="1" x14ac:dyDescent="0.25">
      <c r="I7553" s="25"/>
      <c r="J7553" s="25"/>
      <c r="K7553" s="25"/>
      <c r="L7553" s="25"/>
      <c r="M7553" s="25"/>
      <c r="N7553" s="25"/>
      <c r="O7553" s="25"/>
    </row>
    <row r="7554" spans="9:15" s="167" customFormat="1" ht="15" customHeight="1" x14ac:dyDescent="0.25">
      <c r="I7554" s="25"/>
      <c r="J7554" s="25"/>
      <c r="K7554" s="25"/>
      <c r="L7554" s="25"/>
      <c r="M7554" s="25"/>
      <c r="N7554" s="25"/>
      <c r="O7554" s="25"/>
    </row>
    <row r="7555" spans="9:15" s="167" customFormat="1" ht="15" customHeight="1" x14ac:dyDescent="0.25">
      <c r="I7555" s="25"/>
      <c r="J7555" s="25"/>
      <c r="K7555" s="25"/>
      <c r="L7555" s="25"/>
      <c r="M7555" s="25"/>
      <c r="N7555" s="25"/>
      <c r="O7555" s="25"/>
    </row>
    <row r="7556" spans="9:15" s="167" customFormat="1" ht="15" customHeight="1" x14ac:dyDescent="0.25">
      <c r="I7556" s="25"/>
      <c r="J7556" s="25"/>
      <c r="K7556" s="25"/>
      <c r="L7556" s="25"/>
      <c r="M7556" s="25"/>
      <c r="N7556" s="25"/>
      <c r="O7556" s="25"/>
    </row>
    <row r="7557" spans="9:15" s="167" customFormat="1" ht="15" customHeight="1" x14ac:dyDescent="0.25">
      <c r="I7557" s="25"/>
      <c r="J7557" s="25"/>
      <c r="K7557" s="25"/>
      <c r="L7557" s="25"/>
      <c r="M7557" s="25"/>
      <c r="N7557" s="25"/>
      <c r="O7557" s="25"/>
    </row>
    <row r="7558" spans="9:15" s="167" customFormat="1" ht="15" customHeight="1" x14ac:dyDescent="0.25">
      <c r="I7558" s="25"/>
      <c r="J7558" s="25"/>
      <c r="K7558" s="25"/>
      <c r="L7558" s="25"/>
      <c r="M7558" s="25"/>
      <c r="N7558" s="25"/>
      <c r="O7558" s="25"/>
    </row>
    <row r="7559" spans="9:15" s="167" customFormat="1" ht="15" customHeight="1" x14ac:dyDescent="0.25">
      <c r="I7559" s="25"/>
      <c r="J7559" s="25"/>
      <c r="K7559" s="25"/>
      <c r="L7559" s="25"/>
      <c r="M7559" s="25"/>
      <c r="N7559" s="25"/>
      <c r="O7559" s="25"/>
    </row>
    <row r="7560" spans="9:15" s="167" customFormat="1" ht="15" customHeight="1" x14ac:dyDescent="0.25">
      <c r="I7560" s="25"/>
      <c r="J7560" s="25"/>
      <c r="K7560" s="25"/>
      <c r="L7560" s="25"/>
      <c r="M7560" s="25"/>
      <c r="N7560" s="25"/>
      <c r="O7560" s="25"/>
    </row>
    <row r="7561" spans="9:15" s="167" customFormat="1" ht="15" customHeight="1" x14ac:dyDescent="0.25">
      <c r="I7561" s="25"/>
      <c r="J7561" s="25"/>
      <c r="K7561" s="25"/>
      <c r="L7561" s="25"/>
      <c r="M7561" s="25"/>
      <c r="N7561" s="25"/>
      <c r="O7561" s="25"/>
    </row>
    <row r="7562" spans="9:15" s="167" customFormat="1" ht="15" customHeight="1" x14ac:dyDescent="0.25">
      <c r="I7562" s="25"/>
      <c r="J7562" s="25"/>
      <c r="K7562" s="25"/>
      <c r="L7562" s="25"/>
      <c r="M7562" s="25"/>
      <c r="N7562" s="25"/>
      <c r="O7562" s="25"/>
    </row>
    <row r="7563" spans="9:15" s="167" customFormat="1" ht="15" customHeight="1" x14ac:dyDescent="0.25">
      <c r="I7563" s="25"/>
      <c r="J7563" s="25"/>
      <c r="K7563" s="25"/>
      <c r="L7563" s="25"/>
      <c r="M7563" s="25"/>
      <c r="N7563" s="25"/>
      <c r="O7563" s="25"/>
    </row>
    <row r="7564" spans="9:15" s="167" customFormat="1" ht="15" customHeight="1" x14ac:dyDescent="0.25">
      <c r="I7564" s="25"/>
      <c r="J7564" s="25"/>
      <c r="K7564" s="25"/>
      <c r="L7564" s="25"/>
      <c r="M7564" s="25"/>
      <c r="N7564" s="25"/>
      <c r="O7564" s="25"/>
    </row>
    <row r="7565" spans="9:15" s="167" customFormat="1" ht="15" customHeight="1" x14ac:dyDescent="0.25">
      <c r="I7565" s="25"/>
      <c r="J7565" s="25"/>
      <c r="K7565" s="25"/>
      <c r="L7565" s="25"/>
      <c r="M7565" s="25"/>
      <c r="N7565" s="25"/>
      <c r="O7565" s="25"/>
    </row>
    <row r="7566" spans="9:15" s="167" customFormat="1" ht="15" customHeight="1" x14ac:dyDescent="0.25">
      <c r="I7566" s="25"/>
      <c r="J7566" s="25"/>
      <c r="K7566" s="25"/>
      <c r="L7566" s="25"/>
      <c r="M7566" s="25"/>
      <c r="N7566" s="25"/>
      <c r="O7566" s="25"/>
    </row>
    <row r="7567" spans="9:15" s="167" customFormat="1" ht="15" customHeight="1" x14ac:dyDescent="0.25">
      <c r="I7567" s="25"/>
      <c r="J7567" s="25"/>
      <c r="K7567" s="25"/>
      <c r="L7567" s="25"/>
      <c r="M7567" s="25"/>
      <c r="N7567" s="25"/>
      <c r="O7567" s="25"/>
    </row>
    <row r="7568" spans="9:15" s="167" customFormat="1" ht="15" customHeight="1" x14ac:dyDescent="0.25">
      <c r="I7568" s="25"/>
      <c r="J7568" s="25"/>
      <c r="K7568" s="25"/>
      <c r="L7568" s="25"/>
      <c r="M7568" s="25"/>
      <c r="N7568" s="25"/>
      <c r="O7568" s="25"/>
    </row>
    <row r="7569" spans="9:15" s="167" customFormat="1" ht="15" customHeight="1" x14ac:dyDescent="0.25">
      <c r="I7569" s="25"/>
      <c r="J7569" s="25"/>
      <c r="K7569" s="25"/>
      <c r="L7569" s="25"/>
      <c r="M7569" s="25"/>
      <c r="N7569" s="25"/>
      <c r="O7569" s="25"/>
    </row>
    <row r="7570" spans="9:15" s="167" customFormat="1" ht="15" customHeight="1" x14ac:dyDescent="0.25">
      <c r="I7570" s="25"/>
      <c r="J7570" s="25"/>
      <c r="K7570" s="25"/>
      <c r="L7570" s="25"/>
      <c r="M7570" s="25"/>
      <c r="N7570" s="25"/>
      <c r="O7570" s="25"/>
    </row>
    <row r="7571" spans="9:15" s="167" customFormat="1" ht="15" customHeight="1" x14ac:dyDescent="0.25">
      <c r="I7571" s="25"/>
      <c r="J7571" s="25"/>
      <c r="K7571" s="25"/>
      <c r="L7571" s="25"/>
      <c r="M7571" s="25"/>
      <c r="N7571" s="25"/>
      <c r="O7571" s="25"/>
    </row>
    <row r="7572" spans="9:15" s="167" customFormat="1" ht="15" customHeight="1" x14ac:dyDescent="0.25">
      <c r="I7572" s="25"/>
      <c r="J7572" s="25"/>
      <c r="K7572" s="25"/>
      <c r="L7572" s="25"/>
      <c r="M7572" s="25"/>
      <c r="N7572" s="25"/>
      <c r="O7572" s="25"/>
    </row>
    <row r="7573" spans="9:15" s="167" customFormat="1" ht="15" customHeight="1" x14ac:dyDescent="0.25">
      <c r="I7573" s="25"/>
      <c r="J7573" s="25"/>
      <c r="K7573" s="25"/>
      <c r="L7573" s="25"/>
      <c r="M7573" s="25"/>
      <c r="N7573" s="25"/>
      <c r="O7573" s="25"/>
    </row>
    <row r="7574" spans="9:15" s="167" customFormat="1" ht="15" customHeight="1" x14ac:dyDescent="0.25">
      <c r="I7574" s="25"/>
      <c r="J7574" s="25"/>
      <c r="K7574" s="25"/>
      <c r="L7574" s="25"/>
      <c r="M7574" s="25"/>
      <c r="N7574" s="25"/>
      <c r="O7574" s="25"/>
    </row>
    <row r="7575" spans="9:15" s="167" customFormat="1" ht="15" customHeight="1" x14ac:dyDescent="0.25">
      <c r="I7575" s="25"/>
      <c r="J7575" s="25"/>
      <c r="K7575" s="25"/>
      <c r="L7575" s="25"/>
      <c r="M7575" s="25"/>
      <c r="N7575" s="25"/>
      <c r="O7575" s="25"/>
    </row>
    <row r="7576" spans="9:15" s="167" customFormat="1" ht="15" customHeight="1" x14ac:dyDescent="0.25">
      <c r="I7576" s="25"/>
      <c r="J7576" s="25"/>
      <c r="K7576" s="25"/>
      <c r="L7576" s="25"/>
      <c r="M7576" s="25"/>
      <c r="N7576" s="25"/>
      <c r="O7576" s="25"/>
    </row>
    <row r="7577" spans="9:15" s="167" customFormat="1" ht="15" customHeight="1" x14ac:dyDescent="0.25">
      <c r="I7577" s="25"/>
      <c r="J7577" s="25"/>
      <c r="K7577" s="25"/>
      <c r="L7577" s="25"/>
      <c r="M7577" s="25"/>
      <c r="N7577" s="25"/>
      <c r="O7577" s="25"/>
    </row>
    <row r="7578" spans="9:15" s="167" customFormat="1" ht="15" customHeight="1" x14ac:dyDescent="0.25">
      <c r="I7578" s="25"/>
      <c r="J7578" s="25"/>
      <c r="K7578" s="25"/>
      <c r="L7578" s="25"/>
      <c r="M7578" s="25"/>
      <c r="N7578" s="25"/>
      <c r="O7578" s="25"/>
    </row>
    <row r="7579" spans="9:15" s="167" customFormat="1" ht="15" customHeight="1" x14ac:dyDescent="0.25">
      <c r="I7579" s="25"/>
      <c r="J7579" s="25"/>
      <c r="K7579" s="25"/>
      <c r="L7579" s="25"/>
      <c r="M7579" s="25"/>
      <c r="N7579" s="25"/>
      <c r="O7579" s="25"/>
    </row>
    <row r="7580" spans="9:15" s="167" customFormat="1" ht="15" customHeight="1" x14ac:dyDescent="0.25">
      <c r="I7580" s="25"/>
      <c r="J7580" s="25"/>
      <c r="K7580" s="25"/>
      <c r="L7580" s="25"/>
      <c r="M7580" s="25"/>
      <c r="N7580" s="25"/>
      <c r="O7580" s="25"/>
    </row>
    <row r="7581" spans="9:15" s="167" customFormat="1" ht="15" customHeight="1" x14ac:dyDescent="0.25">
      <c r="I7581" s="25"/>
      <c r="J7581" s="25"/>
      <c r="K7581" s="25"/>
      <c r="L7581" s="25"/>
      <c r="M7581" s="25"/>
      <c r="N7581" s="25"/>
      <c r="O7581" s="25"/>
    </row>
    <row r="7582" spans="9:15" s="167" customFormat="1" ht="15" customHeight="1" x14ac:dyDescent="0.25">
      <c r="I7582" s="25"/>
      <c r="J7582" s="25"/>
      <c r="K7582" s="25"/>
      <c r="L7582" s="25"/>
      <c r="M7582" s="25"/>
      <c r="N7582" s="25"/>
      <c r="O7582" s="25"/>
    </row>
    <row r="7583" spans="9:15" s="167" customFormat="1" ht="15" customHeight="1" x14ac:dyDescent="0.25">
      <c r="I7583" s="25"/>
      <c r="J7583" s="25"/>
      <c r="K7583" s="25"/>
      <c r="L7583" s="25"/>
      <c r="M7583" s="25"/>
      <c r="N7583" s="25"/>
      <c r="O7583" s="25"/>
    </row>
    <row r="7584" spans="9:15" s="167" customFormat="1" ht="15" customHeight="1" x14ac:dyDescent="0.25">
      <c r="I7584" s="25"/>
      <c r="J7584" s="25"/>
      <c r="K7584" s="25"/>
      <c r="L7584" s="25"/>
      <c r="M7584" s="25"/>
      <c r="N7584" s="25"/>
      <c r="O7584" s="25"/>
    </row>
    <row r="7585" spans="9:15" s="167" customFormat="1" ht="15" customHeight="1" x14ac:dyDescent="0.25">
      <c r="I7585" s="25"/>
      <c r="J7585" s="25"/>
      <c r="K7585" s="25"/>
      <c r="L7585" s="25"/>
      <c r="M7585" s="25"/>
      <c r="N7585" s="25"/>
      <c r="O7585" s="25"/>
    </row>
    <row r="7586" spans="9:15" s="167" customFormat="1" ht="15" customHeight="1" x14ac:dyDescent="0.25">
      <c r="I7586" s="25"/>
      <c r="J7586" s="25"/>
      <c r="K7586" s="25"/>
      <c r="L7586" s="25"/>
      <c r="M7586" s="25"/>
      <c r="N7586" s="25"/>
      <c r="O7586" s="25"/>
    </row>
    <row r="7587" spans="9:15" s="167" customFormat="1" ht="15" customHeight="1" x14ac:dyDescent="0.25">
      <c r="I7587" s="25"/>
      <c r="J7587" s="25"/>
      <c r="K7587" s="25"/>
      <c r="L7587" s="25"/>
      <c r="M7587" s="25"/>
      <c r="N7587" s="25"/>
      <c r="O7587" s="25"/>
    </row>
    <row r="7588" spans="9:15" s="167" customFormat="1" ht="15" customHeight="1" x14ac:dyDescent="0.25">
      <c r="I7588" s="25"/>
      <c r="J7588" s="25"/>
      <c r="K7588" s="25"/>
      <c r="L7588" s="25"/>
      <c r="M7588" s="25"/>
      <c r="N7588" s="25"/>
      <c r="O7588" s="25"/>
    </row>
    <row r="7589" spans="9:15" s="167" customFormat="1" ht="15" customHeight="1" x14ac:dyDescent="0.25">
      <c r="I7589" s="25"/>
      <c r="J7589" s="25"/>
      <c r="K7589" s="25"/>
      <c r="L7589" s="25"/>
      <c r="M7589" s="25"/>
      <c r="N7589" s="25"/>
      <c r="O7589" s="25"/>
    </row>
    <row r="7590" spans="9:15" s="167" customFormat="1" ht="15" customHeight="1" x14ac:dyDescent="0.25">
      <c r="I7590" s="25"/>
      <c r="J7590" s="25"/>
      <c r="K7590" s="25"/>
      <c r="L7590" s="25"/>
      <c r="M7590" s="25"/>
      <c r="N7590" s="25"/>
      <c r="O7590" s="25"/>
    </row>
    <row r="7591" spans="9:15" s="167" customFormat="1" ht="15" customHeight="1" x14ac:dyDescent="0.25">
      <c r="I7591" s="25"/>
      <c r="J7591" s="25"/>
      <c r="K7591" s="25"/>
      <c r="L7591" s="25"/>
      <c r="M7591" s="25"/>
      <c r="N7591" s="25"/>
      <c r="O7591" s="25"/>
    </row>
    <row r="7592" spans="9:15" s="167" customFormat="1" ht="15" customHeight="1" x14ac:dyDescent="0.25">
      <c r="I7592" s="25"/>
      <c r="J7592" s="25"/>
      <c r="K7592" s="25"/>
      <c r="L7592" s="25"/>
      <c r="M7592" s="25"/>
      <c r="N7592" s="25"/>
      <c r="O7592" s="25"/>
    </row>
    <row r="7593" spans="9:15" s="167" customFormat="1" ht="15" customHeight="1" x14ac:dyDescent="0.25">
      <c r="I7593" s="25"/>
      <c r="J7593" s="25"/>
      <c r="K7593" s="25"/>
      <c r="L7593" s="25"/>
      <c r="M7593" s="25"/>
      <c r="N7593" s="25"/>
      <c r="O7593" s="25"/>
    </row>
    <row r="7594" spans="9:15" s="167" customFormat="1" ht="15" customHeight="1" x14ac:dyDescent="0.25">
      <c r="I7594" s="25"/>
      <c r="J7594" s="25"/>
      <c r="K7594" s="25"/>
      <c r="L7594" s="25"/>
      <c r="M7594" s="25"/>
      <c r="N7594" s="25"/>
      <c r="O7594" s="25"/>
    </row>
    <row r="7595" spans="9:15" s="167" customFormat="1" ht="15" customHeight="1" x14ac:dyDescent="0.25">
      <c r="I7595" s="25"/>
      <c r="J7595" s="25"/>
      <c r="K7595" s="25"/>
      <c r="L7595" s="25"/>
      <c r="M7595" s="25"/>
      <c r="N7595" s="25"/>
      <c r="O7595" s="25"/>
    </row>
    <row r="7596" spans="9:15" s="167" customFormat="1" ht="15" customHeight="1" x14ac:dyDescent="0.25">
      <c r="I7596" s="25"/>
      <c r="J7596" s="25"/>
      <c r="K7596" s="25"/>
      <c r="L7596" s="25"/>
      <c r="M7596" s="25"/>
      <c r="N7596" s="25"/>
      <c r="O7596" s="25"/>
    </row>
    <row r="7597" spans="9:15" s="167" customFormat="1" ht="15" customHeight="1" x14ac:dyDescent="0.25">
      <c r="I7597" s="25"/>
      <c r="J7597" s="25"/>
      <c r="K7597" s="25"/>
      <c r="L7597" s="25"/>
      <c r="M7597" s="25"/>
      <c r="N7597" s="25"/>
      <c r="O7597" s="25"/>
    </row>
    <row r="7598" spans="9:15" s="167" customFormat="1" ht="15" customHeight="1" x14ac:dyDescent="0.25">
      <c r="I7598" s="25"/>
      <c r="J7598" s="25"/>
      <c r="K7598" s="25"/>
      <c r="L7598" s="25"/>
      <c r="M7598" s="25"/>
      <c r="N7598" s="25"/>
      <c r="O7598" s="25"/>
    </row>
    <row r="7599" spans="9:15" s="167" customFormat="1" ht="15" customHeight="1" x14ac:dyDescent="0.25">
      <c r="I7599" s="25"/>
      <c r="J7599" s="25"/>
      <c r="K7599" s="25"/>
      <c r="L7599" s="25"/>
      <c r="M7599" s="25"/>
      <c r="N7599" s="25"/>
      <c r="O7599" s="25"/>
    </row>
    <row r="7600" spans="9:15" s="167" customFormat="1" ht="15" customHeight="1" x14ac:dyDescent="0.25">
      <c r="I7600" s="25"/>
      <c r="J7600" s="25"/>
      <c r="K7600" s="25"/>
      <c r="L7600" s="25"/>
      <c r="M7600" s="25"/>
      <c r="N7600" s="25"/>
      <c r="O7600" s="25"/>
    </row>
    <row r="7601" spans="9:15" s="167" customFormat="1" ht="15" customHeight="1" x14ac:dyDescent="0.25">
      <c r="I7601" s="25"/>
      <c r="J7601" s="25"/>
      <c r="K7601" s="25"/>
      <c r="L7601" s="25"/>
      <c r="M7601" s="25"/>
      <c r="N7601" s="25"/>
      <c r="O7601" s="25"/>
    </row>
    <row r="7602" spans="9:15" s="167" customFormat="1" ht="15" customHeight="1" x14ac:dyDescent="0.25">
      <c r="I7602" s="25"/>
      <c r="J7602" s="25"/>
      <c r="K7602" s="25"/>
      <c r="L7602" s="25"/>
      <c r="M7602" s="25"/>
      <c r="N7602" s="25"/>
      <c r="O7602" s="25"/>
    </row>
    <row r="7603" spans="9:15" s="167" customFormat="1" ht="15" customHeight="1" x14ac:dyDescent="0.25">
      <c r="I7603" s="25"/>
      <c r="J7603" s="25"/>
      <c r="K7603" s="25"/>
      <c r="L7603" s="25"/>
      <c r="M7603" s="25"/>
      <c r="N7603" s="25"/>
      <c r="O7603" s="25"/>
    </row>
    <row r="7604" spans="9:15" s="167" customFormat="1" ht="15" customHeight="1" x14ac:dyDescent="0.25">
      <c r="I7604" s="25"/>
      <c r="J7604" s="25"/>
      <c r="K7604" s="25"/>
      <c r="L7604" s="25"/>
      <c r="M7604" s="25"/>
      <c r="N7604" s="25"/>
      <c r="O7604" s="25"/>
    </row>
    <row r="7605" spans="9:15" s="167" customFormat="1" ht="15" customHeight="1" x14ac:dyDescent="0.25">
      <c r="I7605" s="25"/>
      <c r="J7605" s="25"/>
      <c r="K7605" s="25"/>
      <c r="L7605" s="25"/>
      <c r="M7605" s="25"/>
      <c r="N7605" s="25"/>
      <c r="O7605" s="25"/>
    </row>
    <row r="7606" spans="9:15" s="167" customFormat="1" ht="15" customHeight="1" x14ac:dyDescent="0.25">
      <c r="I7606" s="25"/>
      <c r="J7606" s="25"/>
      <c r="K7606" s="25"/>
      <c r="L7606" s="25"/>
      <c r="M7606" s="25"/>
      <c r="N7606" s="25"/>
      <c r="O7606" s="25"/>
    </row>
    <row r="7607" spans="9:15" s="167" customFormat="1" ht="15" customHeight="1" x14ac:dyDescent="0.25">
      <c r="I7607" s="25"/>
      <c r="J7607" s="25"/>
      <c r="K7607" s="25"/>
      <c r="L7607" s="25"/>
      <c r="M7607" s="25"/>
      <c r="N7607" s="25"/>
      <c r="O7607" s="25"/>
    </row>
    <row r="7608" spans="9:15" s="167" customFormat="1" ht="15" customHeight="1" x14ac:dyDescent="0.25">
      <c r="I7608" s="25"/>
      <c r="J7608" s="25"/>
      <c r="K7608" s="25"/>
      <c r="L7608" s="25"/>
      <c r="M7608" s="25"/>
      <c r="N7608" s="25"/>
      <c r="O7608" s="25"/>
    </row>
    <row r="7609" spans="9:15" s="167" customFormat="1" ht="15" customHeight="1" x14ac:dyDescent="0.25">
      <c r="I7609" s="25"/>
      <c r="J7609" s="25"/>
      <c r="K7609" s="25"/>
      <c r="L7609" s="25"/>
      <c r="M7609" s="25"/>
      <c r="N7609" s="25"/>
      <c r="O7609" s="25"/>
    </row>
    <row r="7610" spans="9:15" s="167" customFormat="1" ht="15" customHeight="1" x14ac:dyDescent="0.25">
      <c r="I7610" s="25"/>
      <c r="J7610" s="25"/>
      <c r="K7610" s="25"/>
      <c r="L7610" s="25"/>
      <c r="M7610" s="25"/>
      <c r="N7610" s="25"/>
      <c r="O7610" s="25"/>
    </row>
    <row r="7611" spans="9:15" s="167" customFormat="1" ht="15" customHeight="1" x14ac:dyDescent="0.25">
      <c r="I7611" s="25"/>
      <c r="J7611" s="25"/>
      <c r="K7611" s="25"/>
      <c r="L7611" s="25"/>
      <c r="M7611" s="25"/>
      <c r="N7611" s="25"/>
      <c r="O7611" s="25"/>
    </row>
    <row r="7612" spans="9:15" s="167" customFormat="1" ht="15" customHeight="1" x14ac:dyDescent="0.25">
      <c r="I7612" s="25"/>
      <c r="J7612" s="25"/>
      <c r="K7612" s="25"/>
      <c r="L7612" s="25"/>
      <c r="M7612" s="25"/>
      <c r="N7612" s="25"/>
      <c r="O7612" s="25"/>
    </row>
    <row r="7613" spans="9:15" s="167" customFormat="1" ht="15" customHeight="1" x14ac:dyDescent="0.25">
      <c r="I7613" s="25"/>
      <c r="J7613" s="25"/>
      <c r="K7613" s="25"/>
      <c r="L7613" s="25"/>
      <c r="M7613" s="25"/>
      <c r="N7613" s="25"/>
      <c r="O7613" s="25"/>
    </row>
    <row r="7614" spans="9:15" s="167" customFormat="1" ht="15" customHeight="1" x14ac:dyDescent="0.25">
      <c r="I7614" s="25"/>
      <c r="J7614" s="25"/>
      <c r="K7614" s="25"/>
      <c r="L7614" s="25"/>
      <c r="M7614" s="25"/>
      <c r="N7614" s="25"/>
      <c r="O7614" s="25"/>
    </row>
    <row r="7615" spans="9:15" s="167" customFormat="1" ht="15" customHeight="1" x14ac:dyDescent="0.25">
      <c r="I7615" s="25"/>
      <c r="J7615" s="25"/>
      <c r="K7615" s="25"/>
      <c r="L7615" s="25"/>
      <c r="M7615" s="25"/>
      <c r="N7615" s="25"/>
      <c r="O7615" s="25"/>
    </row>
    <row r="7616" spans="9:15" s="167" customFormat="1" ht="15" customHeight="1" x14ac:dyDescent="0.25">
      <c r="I7616" s="25"/>
      <c r="J7616" s="25"/>
      <c r="K7616" s="25"/>
      <c r="L7616" s="25"/>
      <c r="M7616" s="25"/>
      <c r="N7616" s="25"/>
      <c r="O7616" s="25"/>
    </row>
    <row r="7617" spans="9:15" s="167" customFormat="1" ht="15" customHeight="1" x14ac:dyDescent="0.25">
      <c r="I7617" s="25"/>
      <c r="J7617" s="25"/>
      <c r="K7617" s="25"/>
      <c r="L7617" s="25"/>
      <c r="M7617" s="25"/>
      <c r="N7617" s="25"/>
      <c r="O7617" s="25"/>
    </row>
    <row r="7618" spans="9:15" s="167" customFormat="1" ht="15" customHeight="1" x14ac:dyDescent="0.25">
      <c r="I7618" s="25"/>
      <c r="J7618" s="25"/>
      <c r="K7618" s="25"/>
      <c r="L7618" s="25"/>
      <c r="M7618" s="25"/>
      <c r="N7618" s="25"/>
      <c r="O7618" s="25"/>
    </row>
    <row r="7619" spans="9:15" s="167" customFormat="1" ht="15" customHeight="1" x14ac:dyDescent="0.25">
      <c r="I7619" s="25"/>
      <c r="J7619" s="25"/>
      <c r="K7619" s="25"/>
      <c r="L7619" s="25"/>
      <c r="M7619" s="25"/>
      <c r="N7619" s="25"/>
      <c r="O7619" s="25"/>
    </row>
    <row r="7620" spans="9:15" s="167" customFormat="1" ht="15" customHeight="1" x14ac:dyDescent="0.25">
      <c r="I7620" s="25"/>
      <c r="J7620" s="25"/>
      <c r="K7620" s="25"/>
      <c r="L7620" s="25"/>
      <c r="M7620" s="25"/>
      <c r="N7620" s="25"/>
      <c r="O7620" s="25"/>
    </row>
    <row r="7621" spans="9:15" s="167" customFormat="1" ht="15" customHeight="1" x14ac:dyDescent="0.25">
      <c r="I7621" s="25"/>
      <c r="J7621" s="25"/>
      <c r="K7621" s="25"/>
      <c r="L7621" s="25"/>
      <c r="M7621" s="25"/>
      <c r="N7621" s="25"/>
      <c r="O7621" s="25"/>
    </row>
    <row r="7622" spans="9:15" s="167" customFormat="1" ht="15" customHeight="1" x14ac:dyDescent="0.25">
      <c r="I7622" s="25"/>
      <c r="J7622" s="25"/>
      <c r="K7622" s="25"/>
      <c r="L7622" s="25"/>
      <c r="M7622" s="25"/>
      <c r="N7622" s="25"/>
      <c r="O7622" s="25"/>
    </row>
    <row r="7623" spans="9:15" s="167" customFormat="1" ht="15" customHeight="1" x14ac:dyDescent="0.25">
      <c r="I7623" s="25"/>
      <c r="J7623" s="25"/>
      <c r="K7623" s="25"/>
      <c r="L7623" s="25"/>
      <c r="M7623" s="25"/>
      <c r="N7623" s="25"/>
      <c r="O7623" s="25"/>
    </row>
    <row r="7624" spans="9:15" s="167" customFormat="1" ht="15" customHeight="1" x14ac:dyDescent="0.25">
      <c r="I7624" s="25"/>
      <c r="J7624" s="25"/>
      <c r="K7624" s="25"/>
      <c r="L7624" s="25"/>
      <c r="M7624" s="25"/>
      <c r="N7624" s="25"/>
      <c r="O7624" s="25"/>
    </row>
    <row r="7625" spans="9:15" s="167" customFormat="1" ht="15" customHeight="1" x14ac:dyDescent="0.25">
      <c r="I7625" s="25"/>
      <c r="J7625" s="25"/>
      <c r="K7625" s="25"/>
      <c r="L7625" s="25"/>
      <c r="M7625" s="25"/>
      <c r="N7625" s="25"/>
      <c r="O7625" s="25"/>
    </row>
    <row r="7626" spans="9:15" s="167" customFormat="1" ht="15" customHeight="1" x14ac:dyDescent="0.25">
      <c r="I7626" s="25"/>
      <c r="J7626" s="25"/>
      <c r="K7626" s="25"/>
      <c r="L7626" s="25"/>
      <c r="M7626" s="25"/>
      <c r="N7626" s="25"/>
      <c r="O7626" s="25"/>
    </row>
    <row r="7627" spans="9:15" s="167" customFormat="1" ht="15" customHeight="1" x14ac:dyDescent="0.25">
      <c r="I7627" s="25"/>
      <c r="J7627" s="25"/>
      <c r="K7627" s="25"/>
      <c r="L7627" s="25"/>
      <c r="M7627" s="25"/>
      <c r="N7627" s="25"/>
      <c r="O7627" s="25"/>
    </row>
    <row r="7628" spans="9:15" s="167" customFormat="1" ht="15" customHeight="1" x14ac:dyDescent="0.25">
      <c r="I7628" s="25"/>
      <c r="J7628" s="25"/>
      <c r="K7628" s="25"/>
      <c r="L7628" s="25"/>
      <c r="M7628" s="25"/>
      <c r="N7628" s="25"/>
      <c r="O7628" s="25"/>
    </row>
    <row r="7629" spans="9:15" s="167" customFormat="1" ht="15" customHeight="1" x14ac:dyDescent="0.25">
      <c r="I7629" s="25"/>
      <c r="J7629" s="25"/>
      <c r="K7629" s="25"/>
      <c r="L7629" s="25"/>
      <c r="M7629" s="25"/>
      <c r="N7629" s="25"/>
      <c r="O7629" s="25"/>
    </row>
    <row r="7630" spans="9:15" s="167" customFormat="1" ht="15" customHeight="1" x14ac:dyDescent="0.25">
      <c r="I7630" s="25"/>
      <c r="J7630" s="25"/>
      <c r="K7630" s="25"/>
      <c r="L7630" s="25"/>
      <c r="M7630" s="25"/>
      <c r="N7630" s="25"/>
      <c r="O7630" s="25"/>
    </row>
    <row r="7631" spans="9:15" s="167" customFormat="1" ht="15" customHeight="1" x14ac:dyDescent="0.25">
      <c r="I7631" s="25"/>
      <c r="J7631" s="25"/>
      <c r="K7631" s="25"/>
      <c r="L7631" s="25"/>
      <c r="M7631" s="25"/>
      <c r="N7631" s="25"/>
      <c r="O7631" s="25"/>
    </row>
    <row r="7632" spans="9:15" s="167" customFormat="1" ht="15" customHeight="1" x14ac:dyDescent="0.25">
      <c r="I7632" s="25"/>
      <c r="J7632" s="25"/>
      <c r="K7632" s="25"/>
      <c r="L7632" s="25"/>
      <c r="M7632" s="25"/>
      <c r="N7632" s="25"/>
      <c r="O7632" s="25"/>
    </row>
    <row r="7633" spans="9:15" s="167" customFormat="1" ht="15" customHeight="1" x14ac:dyDescent="0.25">
      <c r="I7633" s="25"/>
      <c r="J7633" s="25"/>
      <c r="K7633" s="25"/>
      <c r="L7633" s="25"/>
      <c r="M7633" s="25"/>
      <c r="N7633" s="25"/>
      <c r="O7633" s="25"/>
    </row>
    <row r="7634" spans="9:15" s="167" customFormat="1" ht="15" customHeight="1" x14ac:dyDescent="0.25">
      <c r="I7634" s="25"/>
      <c r="J7634" s="25"/>
      <c r="K7634" s="25"/>
      <c r="L7634" s="25"/>
      <c r="M7634" s="25"/>
      <c r="N7634" s="25"/>
      <c r="O7634" s="25"/>
    </row>
    <row r="7635" spans="9:15" s="167" customFormat="1" ht="15" customHeight="1" x14ac:dyDescent="0.25">
      <c r="I7635" s="25"/>
      <c r="J7635" s="25"/>
      <c r="K7635" s="25"/>
      <c r="L7635" s="25"/>
      <c r="M7635" s="25"/>
      <c r="N7635" s="25"/>
      <c r="O7635" s="25"/>
    </row>
    <row r="7636" spans="9:15" s="167" customFormat="1" ht="15" customHeight="1" x14ac:dyDescent="0.25">
      <c r="I7636" s="25"/>
      <c r="J7636" s="25"/>
      <c r="K7636" s="25"/>
      <c r="L7636" s="25"/>
      <c r="M7636" s="25"/>
      <c r="N7636" s="25"/>
      <c r="O7636" s="25"/>
    </row>
    <row r="7637" spans="9:15" s="167" customFormat="1" ht="15" customHeight="1" x14ac:dyDescent="0.25">
      <c r="I7637" s="25"/>
      <c r="J7637" s="25"/>
      <c r="K7637" s="25"/>
      <c r="L7637" s="25"/>
      <c r="M7637" s="25"/>
      <c r="N7637" s="25"/>
      <c r="O7637" s="25"/>
    </row>
    <row r="7638" spans="9:15" s="167" customFormat="1" ht="15" customHeight="1" x14ac:dyDescent="0.25">
      <c r="I7638" s="25"/>
      <c r="J7638" s="25"/>
      <c r="K7638" s="25"/>
      <c r="L7638" s="25"/>
      <c r="M7638" s="25"/>
      <c r="N7638" s="25"/>
      <c r="O7638" s="25"/>
    </row>
    <row r="7639" spans="9:15" s="167" customFormat="1" ht="15" customHeight="1" x14ac:dyDescent="0.25">
      <c r="I7639" s="25"/>
      <c r="J7639" s="25"/>
      <c r="K7639" s="25"/>
      <c r="L7639" s="25"/>
      <c r="M7639" s="25"/>
      <c r="N7639" s="25"/>
      <c r="O7639" s="25"/>
    </row>
    <row r="7640" spans="9:15" s="167" customFormat="1" ht="15" customHeight="1" x14ac:dyDescent="0.25">
      <c r="I7640" s="25"/>
      <c r="J7640" s="25"/>
      <c r="K7640" s="25"/>
      <c r="L7640" s="25"/>
      <c r="M7640" s="25"/>
      <c r="N7640" s="25"/>
      <c r="O7640" s="25"/>
    </row>
    <row r="7641" spans="9:15" s="167" customFormat="1" ht="15" customHeight="1" x14ac:dyDescent="0.25">
      <c r="I7641" s="25"/>
      <c r="J7641" s="25"/>
      <c r="K7641" s="25"/>
      <c r="L7641" s="25"/>
      <c r="M7641" s="25"/>
      <c r="N7641" s="25"/>
      <c r="O7641" s="25"/>
    </row>
    <row r="7642" spans="9:15" s="167" customFormat="1" ht="15" customHeight="1" x14ac:dyDescent="0.25">
      <c r="I7642" s="25"/>
      <c r="J7642" s="25"/>
      <c r="K7642" s="25"/>
      <c r="L7642" s="25"/>
      <c r="M7642" s="25"/>
      <c r="N7642" s="25"/>
      <c r="O7642" s="25"/>
    </row>
    <row r="7643" spans="9:15" s="167" customFormat="1" ht="15" customHeight="1" x14ac:dyDescent="0.25">
      <c r="I7643" s="25"/>
      <c r="J7643" s="25"/>
      <c r="K7643" s="25"/>
      <c r="L7643" s="25"/>
      <c r="M7643" s="25"/>
      <c r="N7643" s="25"/>
      <c r="O7643" s="25"/>
    </row>
    <row r="7644" spans="9:15" s="167" customFormat="1" ht="15" customHeight="1" x14ac:dyDescent="0.25">
      <c r="I7644" s="25"/>
      <c r="J7644" s="25"/>
      <c r="K7644" s="25"/>
      <c r="L7644" s="25"/>
      <c r="M7644" s="25"/>
      <c r="N7644" s="25"/>
      <c r="O7644" s="25"/>
    </row>
    <row r="7645" spans="9:15" s="167" customFormat="1" ht="15" customHeight="1" x14ac:dyDescent="0.25">
      <c r="I7645" s="25"/>
      <c r="J7645" s="25"/>
      <c r="K7645" s="25"/>
      <c r="L7645" s="25"/>
      <c r="M7645" s="25"/>
      <c r="N7645" s="25"/>
      <c r="O7645" s="25"/>
    </row>
    <row r="7646" spans="9:15" s="167" customFormat="1" ht="15" customHeight="1" x14ac:dyDescent="0.25">
      <c r="I7646" s="25"/>
      <c r="J7646" s="25"/>
      <c r="K7646" s="25"/>
      <c r="L7646" s="25"/>
      <c r="M7646" s="25"/>
      <c r="N7646" s="25"/>
      <c r="O7646" s="25"/>
    </row>
    <row r="7647" spans="9:15" s="167" customFormat="1" ht="15" customHeight="1" x14ac:dyDescent="0.25">
      <c r="I7647" s="25"/>
      <c r="J7647" s="25"/>
      <c r="K7647" s="25"/>
      <c r="L7647" s="25"/>
      <c r="M7647" s="25"/>
      <c r="N7647" s="25"/>
      <c r="O7647" s="25"/>
    </row>
    <row r="7648" spans="9:15" s="167" customFormat="1" ht="15" customHeight="1" x14ac:dyDescent="0.25">
      <c r="I7648" s="25"/>
      <c r="J7648" s="25"/>
      <c r="K7648" s="25"/>
      <c r="L7648" s="25"/>
      <c r="M7648" s="25"/>
      <c r="N7648" s="25"/>
      <c r="O7648" s="25"/>
    </row>
    <row r="7649" spans="9:15" s="167" customFormat="1" ht="15" customHeight="1" x14ac:dyDescent="0.25">
      <c r="I7649" s="25"/>
      <c r="J7649" s="25"/>
      <c r="K7649" s="25"/>
      <c r="L7649" s="25"/>
      <c r="M7649" s="25"/>
      <c r="N7649" s="25"/>
      <c r="O7649" s="25"/>
    </row>
    <row r="7650" spans="9:15" s="167" customFormat="1" ht="15" customHeight="1" x14ac:dyDescent="0.25">
      <c r="I7650" s="25"/>
      <c r="J7650" s="25"/>
      <c r="K7650" s="25"/>
      <c r="L7650" s="25"/>
      <c r="M7650" s="25"/>
      <c r="N7650" s="25"/>
      <c r="O7650" s="25"/>
    </row>
    <row r="7651" spans="9:15" s="167" customFormat="1" ht="15" customHeight="1" x14ac:dyDescent="0.25">
      <c r="I7651" s="25"/>
      <c r="J7651" s="25"/>
      <c r="K7651" s="25"/>
      <c r="L7651" s="25"/>
      <c r="M7651" s="25"/>
      <c r="N7651" s="25"/>
      <c r="O7651" s="25"/>
    </row>
    <row r="7652" spans="9:15" s="167" customFormat="1" ht="15" customHeight="1" x14ac:dyDescent="0.25">
      <c r="I7652" s="25"/>
      <c r="J7652" s="25"/>
      <c r="K7652" s="25"/>
      <c r="L7652" s="25"/>
      <c r="M7652" s="25"/>
      <c r="N7652" s="25"/>
      <c r="O7652" s="25"/>
    </row>
    <row r="7653" spans="9:15" s="167" customFormat="1" ht="15" customHeight="1" x14ac:dyDescent="0.25">
      <c r="I7653" s="25"/>
      <c r="J7653" s="25"/>
      <c r="K7653" s="25"/>
      <c r="L7653" s="25"/>
      <c r="M7653" s="25"/>
      <c r="N7653" s="25"/>
      <c r="O7653" s="25"/>
    </row>
    <row r="7654" spans="9:15" s="167" customFormat="1" ht="15" customHeight="1" x14ac:dyDescent="0.25">
      <c r="I7654" s="25"/>
      <c r="J7654" s="25"/>
      <c r="K7654" s="25"/>
      <c r="L7654" s="25"/>
      <c r="M7654" s="25"/>
      <c r="N7654" s="25"/>
      <c r="O7654" s="25"/>
    </row>
    <row r="7655" spans="9:15" s="167" customFormat="1" ht="15" customHeight="1" x14ac:dyDescent="0.25">
      <c r="I7655" s="25"/>
      <c r="J7655" s="25"/>
      <c r="K7655" s="25"/>
      <c r="L7655" s="25"/>
      <c r="M7655" s="25"/>
      <c r="N7655" s="25"/>
      <c r="O7655" s="25"/>
    </row>
    <row r="7656" spans="9:15" s="167" customFormat="1" ht="15" customHeight="1" x14ac:dyDescent="0.25">
      <c r="I7656" s="25"/>
      <c r="J7656" s="25"/>
      <c r="K7656" s="25"/>
      <c r="L7656" s="25"/>
      <c r="M7656" s="25"/>
      <c r="N7656" s="25"/>
      <c r="O7656" s="25"/>
    </row>
    <row r="7657" spans="9:15" s="167" customFormat="1" ht="15" customHeight="1" x14ac:dyDescent="0.25">
      <c r="I7657" s="25"/>
      <c r="J7657" s="25"/>
      <c r="K7657" s="25"/>
      <c r="L7657" s="25"/>
      <c r="M7657" s="25"/>
      <c r="N7657" s="25"/>
      <c r="O7657" s="25"/>
    </row>
    <row r="7658" spans="9:15" s="167" customFormat="1" ht="15" customHeight="1" x14ac:dyDescent="0.25">
      <c r="I7658" s="25"/>
      <c r="J7658" s="25"/>
      <c r="K7658" s="25"/>
      <c r="L7658" s="25"/>
      <c r="M7658" s="25"/>
      <c r="N7658" s="25"/>
      <c r="O7658" s="25"/>
    </row>
    <row r="7659" spans="9:15" s="167" customFormat="1" ht="15" customHeight="1" x14ac:dyDescent="0.25">
      <c r="I7659" s="25"/>
      <c r="J7659" s="25"/>
      <c r="K7659" s="25"/>
      <c r="L7659" s="25"/>
      <c r="M7659" s="25"/>
      <c r="N7659" s="25"/>
      <c r="O7659" s="25"/>
    </row>
    <row r="7660" spans="9:15" s="167" customFormat="1" ht="15" customHeight="1" x14ac:dyDescent="0.25">
      <c r="I7660" s="25"/>
      <c r="J7660" s="25"/>
      <c r="K7660" s="25"/>
      <c r="L7660" s="25"/>
      <c r="M7660" s="25"/>
      <c r="N7660" s="25"/>
      <c r="O7660" s="25"/>
    </row>
    <row r="7661" spans="9:15" s="167" customFormat="1" ht="15" customHeight="1" x14ac:dyDescent="0.25">
      <c r="I7661" s="25"/>
      <c r="J7661" s="25"/>
      <c r="K7661" s="25"/>
      <c r="L7661" s="25"/>
      <c r="M7661" s="25"/>
      <c r="N7661" s="25"/>
      <c r="O7661" s="25"/>
    </row>
    <row r="7662" spans="9:15" s="167" customFormat="1" ht="15" customHeight="1" x14ac:dyDescent="0.25">
      <c r="I7662" s="25"/>
      <c r="J7662" s="25"/>
      <c r="K7662" s="25"/>
      <c r="L7662" s="25"/>
      <c r="M7662" s="25"/>
      <c r="N7662" s="25"/>
      <c r="O7662" s="25"/>
    </row>
    <row r="7663" spans="9:15" s="167" customFormat="1" ht="15" customHeight="1" x14ac:dyDescent="0.25">
      <c r="I7663" s="25"/>
      <c r="J7663" s="25"/>
      <c r="K7663" s="25"/>
      <c r="L7663" s="25"/>
      <c r="M7663" s="25"/>
      <c r="N7663" s="25"/>
      <c r="O7663" s="25"/>
    </row>
    <row r="7664" spans="9:15" s="167" customFormat="1" ht="15" customHeight="1" x14ac:dyDescent="0.25">
      <c r="I7664" s="25"/>
      <c r="J7664" s="25"/>
      <c r="K7664" s="25"/>
      <c r="L7664" s="25"/>
      <c r="M7664" s="25"/>
      <c r="N7664" s="25"/>
      <c r="O7664" s="25"/>
    </row>
    <row r="7665" spans="9:15" s="167" customFormat="1" ht="15" customHeight="1" x14ac:dyDescent="0.25">
      <c r="I7665" s="25"/>
      <c r="J7665" s="25"/>
      <c r="K7665" s="25"/>
      <c r="L7665" s="25"/>
      <c r="M7665" s="25"/>
      <c r="N7665" s="25"/>
      <c r="O7665" s="25"/>
    </row>
    <row r="7666" spans="9:15" s="167" customFormat="1" ht="15" customHeight="1" x14ac:dyDescent="0.25">
      <c r="I7666" s="25"/>
      <c r="J7666" s="25"/>
      <c r="K7666" s="25"/>
      <c r="L7666" s="25"/>
      <c r="M7666" s="25"/>
      <c r="N7666" s="25"/>
      <c r="O7666" s="25"/>
    </row>
    <row r="7667" spans="9:15" s="167" customFormat="1" ht="15" customHeight="1" x14ac:dyDescent="0.25">
      <c r="I7667" s="25"/>
      <c r="J7667" s="25"/>
      <c r="K7667" s="25"/>
      <c r="L7667" s="25"/>
      <c r="M7667" s="25"/>
      <c r="N7667" s="25"/>
      <c r="O7667" s="25"/>
    </row>
    <row r="7668" spans="9:15" s="167" customFormat="1" ht="15" customHeight="1" x14ac:dyDescent="0.25">
      <c r="I7668" s="25"/>
      <c r="J7668" s="25"/>
      <c r="K7668" s="25"/>
      <c r="L7668" s="25"/>
      <c r="M7668" s="25"/>
      <c r="N7668" s="25"/>
      <c r="O7668" s="25"/>
    </row>
    <row r="7669" spans="9:15" s="167" customFormat="1" ht="15" customHeight="1" x14ac:dyDescent="0.25">
      <c r="I7669" s="25"/>
      <c r="J7669" s="25"/>
      <c r="K7669" s="25"/>
      <c r="L7669" s="25"/>
      <c r="M7669" s="25"/>
      <c r="N7669" s="25"/>
      <c r="O7669" s="25"/>
    </row>
    <row r="7670" spans="9:15" s="167" customFormat="1" ht="15" customHeight="1" x14ac:dyDescent="0.25">
      <c r="I7670" s="25"/>
      <c r="J7670" s="25"/>
      <c r="K7670" s="25"/>
      <c r="L7670" s="25"/>
      <c r="M7670" s="25"/>
      <c r="N7670" s="25"/>
      <c r="O7670" s="25"/>
    </row>
    <row r="7671" spans="9:15" s="167" customFormat="1" ht="15" customHeight="1" x14ac:dyDescent="0.25">
      <c r="I7671" s="25"/>
      <c r="J7671" s="25"/>
      <c r="K7671" s="25"/>
      <c r="L7671" s="25"/>
      <c r="M7671" s="25"/>
      <c r="N7671" s="25"/>
      <c r="O7671" s="25"/>
    </row>
    <row r="7672" spans="9:15" s="167" customFormat="1" ht="15" customHeight="1" x14ac:dyDescent="0.25">
      <c r="I7672" s="25"/>
      <c r="J7672" s="25"/>
      <c r="K7672" s="25"/>
      <c r="L7672" s="25"/>
      <c r="M7672" s="25"/>
      <c r="N7672" s="25"/>
      <c r="O7672" s="25"/>
    </row>
    <row r="7673" spans="9:15" s="167" customFormat="1" ht="15" customHeight="1" x14ac:dyDescent="0.25">
      <c r="I7673" s="25"/>
      <c r="J7673" s="25"/>
      <c r="K7673" s="25"/>
      <c r="L7673" s="25"/>
      <c r="M7673" s="25"/>
      <c r="N7673" s="25"/>
      <c r="O7673" s="25"/>
    </row>
    <row r="7674" spans="9:15" s="167" customFormat="1" ht="15" customHeight="1" x14ac:dyDescent="0.25">
      <c r="I7674" s="25"/>
      <c r="J7674" s="25"/>
      <c r="K7674" s="25"/>
      <c r="L7674" s="25"/>
      <c r="M7674" s="25"/>
      <c r="N7674" s="25"/>
      <c r="O7674" s="25"/>
    </row>
    <row r="7675" spans="9:15" s="167" customFormat="1" ht="15" customHeight="1" x14ac:dyDescent="0.25">
      <c r="I7675" s="25"/>
      <c r="J7675" s="25"/>
      <c r="K7675" s="25"/>
      <c r="L7675" s="25"/>
      <c r="M7675" s="25"/>
      <c r="N7675" s="25"/>
      <c r="O7675" s="25"/>
    </row>
    <row r="7676" spans="9:15" s="167" customFormat="1" ht="15" customHeight="1" x14ac:dyDescent="0.25">
      <c r="I7676" s="25"/>
      <c r="J7676" s="25"/>
      <c r="K7676" s="25"/>
      <c r="L7676" s="25"/>
      <c r="M7676" s="25"/>
      <c r="N7676" s="25"/>
      <c r="O7676" s="25"/>
    </row>
    <row r="7677" spans="9:15" s="167" customFormat="1" ht="15" customHeight="1" x14ac:dyDescent="0.25">
      <c r="I7677" s="25"/>
      <c r="J7677" s="25"/>
      <c r="K7677" s="25"/>
      <c r="L7677" s="25"/>
      <c r="M7677" s="25"/>
      <c r="N7677" s="25"/>
      <c r="O7677" s="25"/>
    </row>
    <row r="7678" spans="9:15" s="167" customFormat="1" ht="15" customHeight="1" x14ac:dyDescent="0.25">
      <c r="I7678" s="25"/>
      <c r="J7678" s="25"/>
      <c r="K7678" s="25"/>
      <c r="L7678" s="25"/>
      <c r="M7678" s="25"/>
      <c r="N7678" s="25"/>
      <c r="O7678" s="25"/>
    </row>
    <row r="7679" spans="9:15" s="167" customFormat="1" ht="15" customHeight="1" x14ac:dyDescent="0.25">
      <c r="I7679" s="25"/>
      <c r="J7679" s="25"/>
      <c r="K7679" s="25"/>
      <c r="L7679" s="25"/>
      <c r="M7679" s="25"/>
      <c r="N7679" s="25"/>
      <c r="O7679" s="25"/>
    </row>
    <row r="7680" spans="9:15" s="167" customFormat="1" ht="15" customHeight="1" x14ac:dyDescent="0.25">
      <c r="I7680" s="25"/>
      <c r="J7680" s="25"/>
      <c r="K7680" s="25"/>
      <c r="L7680" s="25"/>
      <c r="M7680" s="25"/>
      <c r="N7680" s="25"/>
      <c r="O7680" s="25"/>
    </row>
    <row r="7681" spans="9:15" s="167" customFormat="1" ht="15" customHeight="1" x14ac:dyDescent="0.25">
      <c r="I7681" s="25"/>
      <c r="J7681" s="25"/>
      <c r="K7681" s="25"/>
      <c r="L7681" s="25"/>
      <c r="M7681" s="25"/>
      <c r="N7681" s="25"/>
      <c r="O7681" s="25"/>
    </row>
    <row r="7682" spans="9:15" s="167" customFormat="1" ht="15" customHeight="1" x14ac:dyDescent="0.25">
      <c r="I7682" s="25"/>
      <c r="J7682" s="25"/>
      <c r="K7682" s="25"/>
      <c r="L7682" s="25"/>
      <c r="M7682" s="25"/>
      <c r="N7682" s="25"/>
      <c r="O7682" s="25"/>
    </row>
    <row r="7683" spans="9:15" s="167" customFormat="1" ht="15" customHeight="1" x14ac:dyDescent="0.25">
      <c r="I7683" s="25"/>
      <c r="J7683" s="25"/>
      <c r="K7683" s="25"/>
      <c r="L7683" s="25"/>
      <c r="M7683" s="25"/>
      <c r="N7683" s="25"/>
      <c r="O7683" s="25"/>
    </row>
    <row r="7684" spans="9:15" s="167" customFormat="1" ht="15" customHeight="1" x14ac:dyDescent="0.25">
      <c r="I7684" s="25"/>
      <c r="J7684" s="25"/>
      <c r="K7684" s="25"/>
      <c r="L7684" s="25"/>
      <c r="M7684" s="25"/>
      <c r="N7684" s="25"/>
      <c r="O7684" s="25"/>
    </row>
    <row r="7685" spans="9:15" s="167" customFormat="1" ht="15" customHeight="1" x14ac:dyDescent="0.25">
      <c r="I7685" s="25"/>
      <c r="J7685" s="25"/>
      <c r="K7685" s="25"/>
      <c r="L7685" s="25"/>
      <c r="M7685" s="25"/>
      <c r="N7685" s="25"/>
      <c r="O7685" s="25"/>
    </row>
    <row r="7686" spans="9:15" s="167" customFormat="1" ht="15" customHeight="1" x14ac:dyDescent="0.25">
      <c r="I7686" s="25"/>
      <c r="J7686" s="25"/>
      <c r="K7686" s="25"/>
      <c r="L7686" s="25"/>
      <c r="M7686" s="25"/>
      <c r="N7686" s="25"/>
      <c r="O7686" s="25"/>
    </row>
    <row r="7687" spans="9:15" s="167" customFormat="1" ht="15" customHeight="1" x14ac:dyDescent="0.25">
      <c r="I7687" s="25"/>
      <c r="J7687" s="25"/>
      <c r="K7687" s="25"/>
      <c r="L7687" s="25"/>
      <c r="M7687" s="25"/>
      <c r="N7687" s="25"/>
      <c r="O7687" s="25"/>
    </row>
    <row r="7688" spans="9:15" s="167" customFormat="1" ht="15" customHeight="1" x14ac:dyDescent="0.25">
      <c r="I7688" s="25"/>
      <c r="J7688" s="25"/>
      <c r="K7688" s="25"/>
      <c r="L7688" s="25"/>
      <c r="M7688" s="25"/>
      <c r="N7688" s="25"/>
      <c r="O7688" s="25"/>
    </row>
    <row r="7689" spans="9:15" s="167" customFormat="1" ht="15" customHeight="1" x14ac:dyDescent="0.25">
      <c r="I7689" s="25"/>
      <c r="J7689" s="25"/>
      <c r="K7689" s="25"/>
      <c r="L7689" s="25"/>
      <c r="M7689" s="25"/>
      <c r="N7689" s="25"/>
      <c r="O7689" s="25"/>
    </row>
    <row r="7690" spans="9:15" s="167" customFormat="1" ht="15" customHeight="1" x14ac:dyDescent="0.25">
      <c r="I7690" s="25"/>
      <c r="J7690" s="25"/>
      <c r="K7690" s="25"/>
      <c r="L7690" s="25"/>
      <c r="M7690" s="25"/>
      <c r="N7690" s="25"/>
      <c r="O7690" s="25"/>
    </row>
    <row r="7691" spans="9:15" s="167" customFormat="1" ht="15" customHeight="1" x14ac:dyDescent="0.25">
      <c r="I7691" s="25"/>
      <c r="J7691" s="25"/>
      <c r="K7691" s="25"/>
      <c r="L7691" s="25"/>
      <c r="M7691" s="25"/>
      <c r="N7691" s="25"/>
      <c r="O7691" s="25"/>
    </row>
    <row r="7692" spans="9:15" s="167" customFormat="1" ht="15" customHeight="1" x14ac:dyDescent="0.25">
      <c r="I7692" s="25"/>
      <c r="J7692" s="25"/>
      <c r="K7692" s="25"/>
      <c r="L7692" s="25"/>
      <c r="M7692" s="25"/>
      <c r="N7692" s="25"/>
      <c r="O7692" s="25"/>
    </row>
    <row r="7693" spans="9:15" s="167" customFormat="1" ht="15" customHeight="1" x14ac:dyDescent="0.25">
      <c r="I7693" s="25"/>
      <c r="J7693" s="25"/>
      <c r="K7693" s="25"/>
      <c r="L7693" s="25"/>
      <c r="M7693" s="25"/>
      <c r="N7693" s="25"/>
      <c r="O7693" s="25"/>
    </row>
    <row r="7694" spans="9:15" s="167" customFormat="1" ht="15" customHeight="1" x14ac:dyDescent="0.25">
      <c r="I7694" s="25"/>
      <c r="J7694" s="25"/>
      <c r="K7694" s="25"/>
      <c r="L7694" s="25"/>
      <c r="M7694" s="25"/>
      <c r="N7694" s="25"/>
      <c r="O7694" s="25"/>
    </row>
    <row r="7695" spans="9:15" s="167" customFormat="1" ht="15" customHeight="1" x14ac:dyDescent="0.25">
      <c r="I7695" s="25"/>
      <c r="J7695" s="25"/>
      <c r="K7695" s="25"/>
      <c r="L7695" s="25"/>
      <c r="M7695" s="25"/>
      <c r="N7695" s="25"/>
      <c r="O7695" s="25"/>
    </row>
    <row r="7696" spans="9:15" s="167" customFormat="1" ht="15" customHeight="1" x14ac:dyDescent="0.25">
      <c r="I7696" s="25"/>
      <c r="J7696" s="25"/>
      <c r="K7696" s="25"/>
      <c r="L7696" s="25"/>
      <c r="M7696" s="25"/>
      <c r="N7696" s="25"/>
      <c r="O7696" s="25"/>
    </row>
    <row r="7697" spans="9:15" s="167" customFormat="1" ht="15" customHeight="1" x14ac:dyDescent="0.25">
      <c r="I7697" s="25"/>
      <c r="J7697" s="25"/>
      <c r="K7697" s="25"/>
      <c r="L7697" s="25"/>
      <c r="M7697" s="25"/>
      <c r="N7697" s="25"/>
      <c r="O7697" s="25"/>
    </row>
    <row r="7698" spans="9:15" s="167" customFormat="1" ht="15" customHeight="1" x14ac:dyDescent="0.25">
      <c r="I7698" s="25"/>
      <c r="J7698" s="25"/>
      <c r="K7698" s="25"/>
      <c r="L7698" s="25"/>
      <c r="M7698" s="25"/>
      <c r="N7698" s="25"/>
      <c r="O7698" s="25"/>
    </row>
    <row r="7699" spans="9:15" s="167" customFormat="1" ht="15" customHeight="1" x14ac:dyDescent="0.25">
      <c r="I7699" s="25"/>
      <c r="J7699" s="25"/>
      <c r="K7699" s="25"/>
      <c r="L7699" s="25"/>
      <c r="M7699" s="25"/>
      <c r="N7699" s="25"/>
      <c r="O7699" s="25"/>
    </row>
    <row r="7700" spans="9:15" s="167" customFormat="1" ht="15" customHeight="1" x14ac:dyDescent="0.25">
      <c r="I7700" s="25"/>
      <c r="J7700" s="25"/>
      <c r="K7700" s="25"/>
      <c r="L7700" s="25"/>
      <c r="M7700" s="25"/>
      <c r="N7700" s="25"/>
      <c r="O7700" s="25"/>
    </row>
    <row r="7701" spans="9:15" s="167" customFormat="1" ht="15" customHeight="1" x14ac:dyDescent="0.25">
      <c r="I7701" s="25"/>
      <c r="J7701" s="25"/>
      <c r="K7701" s="25"/>
      <c r="L7701" s="25"/>
      <c r="M7701" s="25"/>
      <c r="N7701" s="25"/>
      <c r="O7701" s="25"/>
    </row>
    <row r="7702" spans="9:15" s="167" customFormat="1" ht="15" customHeight="1" x14ac:dyDescent="0.25">
      <c r="I7702" s="25"/>
      <c r="J7702" s="25"/>
      <c r="K7702" s="25"/>
      <c r="L7702" s="25"/>
      <c r="M7702" s="25"/>
      <c r="N7702" s="25"/>
      <c r="O7702" s="25"/>
    </row>
    <row r="7703" spans="9:15" s="167" customFormat="1" ht="15" customHeight="1" x14ac:dyDescent="0.25">
      <c r="I7703" s="25"/>
      <c r="J7703" s="25"/>
      <c r="K7703" s="25"/>
      <c r="L7703" s="25"/>
      <c r="M7703" s="25"/>
      <c r="N7703" s="25"/>
      <c r="O7703" s="25"/>
    </row>
    <row r="7704" spans="9:15" s="167" customFormat="1" ht="15" customHeight="1" x14ac:dyDescent="0.25">
      <c r="I7704" s="25"/>
      <c r="J7704" s="25"/>
      <c r="K7704" s="25"/>
      <c r="L7704" s="25"/>
      <c r="M7704" s="25"/>
      <c r="N7704" s="25"/>
      <c r="O7704" s="25"/>
    </row>
    <row r="7705" spans="9:15" s="167" customFormat="1" ht="15" customHeight="1" x14ac:dyDescent="0.25">
      <c r="I7705" s="25"/>
      <c r="J7705" s="25"/>
      <c r="K7705" s="25"/>
      <c r="L7705" s="25"/>
      <c r="M7705" s="25"/>
      <c r="N7705" s="25"/>
      <c r="O7705" s="25"/>
    </row>
    <row r="7706" spans="9:15" s="167" customFormat="1" ht="15" customHeight="1" x14ac:dyDescent="0.25">
      <c r="I7706" s="25"/>
      <c r="J7706" s="25"/>
      <c r="K7706" s="25"/>
      <c r="L7706" s="25"/>
      <c r="M7706" s="25"/>
      <c r="N7706" s="25"/>
      <c r="O7706" s="25"/>
    </row>
    <row r="7707" spans="9:15" s="167" customFormat="1" ht="15" customHeight="1" x14ac:dyDescent="0.25">
      <c r="I7707" s="25"/>
      <c r="J7707" s="25"/>
      <c r="K7707" s="25"/>
      <c r="L7707" s="25"/>
      <c r="M7707" s="25"/>
      <c r="N7707" s="25"/>
      <c r="O7707" s="25"/>
    </row>
    <row r="7708" spans="9:15" s="167" customFormat="1" ht="15" customHeight="1" x14ac:dyDescent="0.25">
      <c r="I7708" s="25"/>
      <c r="J7708" s="25"/>
      <c r="K7708" s="25"/>
      <c r="L7708" s="25"/>
      <c r="M7708" s="25"/>
      <c r="N7708" s="25"/>
      <c r="O7708" s="25"/>
    </row>
    <row r="7709" spans="9:15" s="167" customFormat="1" ht="15" customHeight="1" x14ac:dyDescent="0.25">
      <c r="I7709" s="25"/>
      <c r="J7709" s="25"/>
      <c r="K7709" s="25"/>
      <c r="L7709" s="25"/>
      <c r="M7709" s="25"/>
      <c r="N7709" s="25"/>
      <c r="O7709" s="25"/>
    </row>
    <row r="7710" spans="9:15" s="167" customFormat="1" ht="15" customHeight="1" x14ac:dyDescent="0.25">
      <c r="I7710" s="25"/>
      <c r="J7710" s="25"/>
      <c r="K7710" s="25"/>
      <c r="L7710" s="25"/>
      <c r="M7710" s="25"/>
      <c r="N7710" s="25"/>
      <c r="O7710" s="25"/>
    </row>
    <row r="7711" spans="9:15" s="167" customFormat="1" ht="15" customHeight="1" x14ac:dyDescent="0.25">
      <c r="I7711" s="25"/>
      <c r="J7711" s="25"/>
      <c r="K7711" s="25"/>
      <c r="L7711" s="25"/>
      <c r="M7711" s="25"/>
      <c r="N7711" s="25"/>
      <c r="O7711" s="25"/>
    </row>
    <row r="7712" spans="9:15" s="167" customFormat="1" ht="15" customHeight="1" x14ac:dyDescent="0.25">
      <c r="I7712" s="25"/>
      <c r="J7712" s="25"/>
      <c r="K7712" s="25"/>
      <c r="L7712" s="25"/>
      <c r="M7712" s="25"/>
      <c r="N7712" s="25"/>
      <c r="O7712" s="25"/>
    </row>
    <row r="7713" spans="9:15" s="167" customFormat="1" ht="15" customHeight="1" x14ac:dyDescent="0.25">
      <c r="I7713" s="25"/>
      <c r="J7713" s="25"/>
      <c r="K7713" s="25"/>
      <c r="L7713" s="25"/>
      <c r="M7713" s="25"/>
      <c r="N7713" s="25"/>
      <c r="O7713" s="25"/>
    </row>
    <row r="7714" spans="9:15" s="167" customFormat="1" ht="15" customHeight="1" x14ac:dyDescent="0.25">
      <c r="I7714" s="25"/>
      <c r="J7714" s="25"/>
      <c r="K7714" s="25"/>
      <c r="L7714" s="25"/>
      <c r="M7714" s="25"/>
      <c r="N7714" s="25"/>
      <c r="O7714" s="25"/>
    </row>
    <row r="7715" spans="9:15" s="167" customFormat="1" ht="15" customHeight="1" x14ac:dyDescent="0.25">
      <c r="I7715" s="25"/>
      <c r="J7715" s="25"/>
      <c r="K7715" s="25"/>
      <c r="L7715" s="25"/>
      <c r="M7715" s="25"/>
      <c r="N7715" s="25"/>
      <c r="O7715" s="25"/>
    </row>
    <row r="7716" spans="9:15" s="167" customFormat="1" ht="15" customHeight="1" x14ac:dyDescent="0.25">
      <c r="I7716" s="25"/>
      <c r="J7716" s="25"/>
      <c r="K7716" s="25"/>
      <c r="L7716" s="25"/>
      <c r="M7716" s="25"/>
      <c r="N7716" s="25"/>
      <c r="O7716" s="25"/>
    </row>
    <row r="7717" spans="9:15" s="167" customFormat="1" ht="15" customHeight="1" x14ac:dyDescent="0.25">
      <c r="I7717" s="25"/>
      <c r="J7717" s="25"/>
      <c r="K7717" s="25"/>
      <c r="L7717" s="25"/>
      <c r="M7717" s="25"/>
      <c r="N7717" s="25"/>
      <c r="O7717" s="25"/>
    </row>
    <row r="7718" spans="9:15" s="167" customFormat="1" ht="15" customHeight="1" x14ac:dyDescent="0.25">
      <c r="I7718" s="25"/>
      <c r="J7718" s="25"/>
      <c r="K7718" s="25"/>
      <c r="L7718" s="25"/>
      <c r="M7718" s="25"/>
      <c r="N7718" s="25"/>
      <c r="O7718" s="25"/>
    </row>
    <row r="7719" spans="9:15" s="167" customFormat="1" ht="15" customHeight="1" x14ac:dyDescent="0.25">
      <c r="I7719" s="25"/>
      <c r="J7719" s="25"/>
      <c r="K7719" s="25"/>
      <c r="L7719" s="25"/>
      <c r="M7719" s="25"/>
      <c r="N7719" s="25"/>
      <c r="O7719" s="25"/>
    </row>
    <row r="7720" spans="9:15" s="167" customFormat="1" ht="15" customHeight="1" x14ac:dyDescent="0.25">
      <c r="I7720" s="25"/>
      <c r="J7720" s="25"/>
      <c r="K7720" s="25"/>
      <c r="L7720" s="25"/>
      <c r="M7720" s="25"/>
      <c r="N7720" s="25"/>
      <c r="O7720" s="25"/>
    </row>
    <row r="7721" spans="9:15" s="167" customFormat="1" ht="15" customHeight="1" x14ac:dyDescent="0.25">
      <c r="I7721" s="25"/>
      <c r="J7721" s="25"/>
      <c r="K7721" s="25"/>
      <c r="L7721" s="25"/>
      <c r="M7721" s="25"/>
      <c r="N7721" s="25"/>
      <c r="O7721" s="25"/>
    </row>
    <row r="7722" spans="9:15" s="167" customFormat="1" ht="15" customHeight="1" x14ac:dyDescent="0.25">
      <c r="I7722" s="25"/>
      <c r="J7722" s="25"/>
      <c r="K7722" s="25"/>
      <c r="L7722" s="25"/>
      <c r="M7722" s="25"/>
      <c r="N7722" s="25"/>
      <c r="O7722" s="25"/>
    </row>
    <row r="7723" spans="9:15" s="167" customFormat="1" ht="15" customHeight="1" x14ac:dyDescent="0.25">
      <c r="I7723" s="25"/>
      <c r="J7723" s="25"/>
      <c r="K7723" s="25"/>
      <c r="L7723" s="25"/>
      <c r="M7723" s="25"/>
      <c r="N7723" s="25"/>
      <c r="O7723" s="25"/>
    </row>
    <row r="7724" spans="9:15" s="167" customFormat="1" ht="15" customHeight="1" x14ac:dyDescent="0.25">
      <c r="I7724" s="25"/>
      <c r="J7724" s="25"/>
      <c r="K7724" s="25"/>
      <c r="L7724" s="25"/>
      <c r="M7724" s="25"/>
      <c r="N7724" s="25"/>
      <c r="O7724" s="25"/>
    </row>
    <row r="7725" spans="9:15" s="167" customFormat="1" ht="15" customHeight="1" x14ac:dyDescent="0.25">
      <c r="I7725" s="25"/>
      <c r="J7725" s="25"/>
      <c r="K7725" s="25"/>
      <c r="L7725" s="25"/>
      <c r="M7725" s="25"/>
      <c r="N7725" s="25"/>
      <c r="O7725" s="25"/>
    </row>
    <row r="7726" spans="9:15" s="167" customFormat="1" ht="15" customHeight="1" x14ac:dyDescent="0.25">
      <c r="I7726" s="25"/>
      <c r="J7726" s="25"/>
      <c r="K7726" s="25"/>
      <c r="L7726" s="25"/>
      <c r="M7726" s="25"/>
      <c r="N7726" s="25"/>
      <c r="O7726" s="25"/>
    </row>
    <row r="7727" spans="9:15" s="167" customFormat="1" ht="15" customHeight="1" x14ac:dyDescent="0.25">
      <c r="I7727" s="25"/>
      <c r="J7727" s="25"/>
      <c r="K7727" s="25"/>
      <c r="L7727" s="25"/>
      <c r="M7727" s="25"/>
      <c r="N7727" s="25"/>
      <c r="O7727" s="25"/>
    </row>
    <row r="7728" spans="9:15" s="167" customFormat="1" ht="15" customHeight="1" x14ac:dyDescent="0.25">
      <c r="I7728" s="25"/>
      <c r="J7728" s="25"/>
      <c r="K7728" s="25"/>
      <c r="L7728" s="25"/>
      <c r="M7728" s="25"/>
      <c r="N7728" s="25"/>
      <c r="O7728" s="25"/>
    </row>
    <row r="7729" spans="9:15" s="167" customFormat="1" ht="15" customHeight="1" x14ac:dyDescent="0.25">
      <c r="I7729" s="25"/>
      <c r="J7729" s="25"/>
      <c r="K7729" s="25"/>
      <c r="L7729" s="25"/>
      <c r="M7729" s="25"/>
      <c r="N7729" s="25"/>
      <c r="O7729" s="25"/>
    </row>
    <row r="7730" spans="9:15" s="167" customFormat="1" ht="15" customHeight="1" x14ac:dyDescent="0.25">
      <c r="I7730" s="25"/>
      <c r="J7730" s="25"/>
      <c r="K7730" s="25"/>
      <c r="L7730" s="25"/>
      <c r="M7730" s="25"/>
      <c r="N7730" s="25"/>
      <c r="O7730" s="25"/>
    </row>
    <row r="7731" spans="9:15" s="167" customFormat="1" ht="15" customHeight="1" x14ac:dyDescent="0.25">
      <c r="I7731" s="25"/>
      <c r="J7731" s="25"/>
      <c r="K7731" s="25"/>
      <c r="L7731" s="25"/>
      <c r="M7731" s="25"/>
      <c r="N7731" s="25"/>
      <c r="O7731" s="25"/>
    </row>
    <row r="7732" spans="9:15" s="167" customFormat="1" ht="15" customHeight="1" x14ac:dyDescent="0.25">
      <c r="I7732" s="25"/>
      <c r="J7732" s="25"/>
      <c r="K7732" s="25"/>
      <c r="L7732" s="25"/>
      <c r="M7732" s="25"/>
      <c r="N7732" s="25"/>
      <c r="O7732" s="25"/>
    </row>
    <row r="7733" spans="9:15" s="167" customFormat="1" ht="15" customHeight="1" x14ac:dyDescent="0.25">
      <c r="I7733" s="25"/>
      <c r="J7733" s="25"/>
      <c r="K7733" s="25"/>
      <c r="L7733" s="25"/>
      <c r="M7733" s="25"/>
      <c r="N7733" s="25"/>
      <c r="O7733" s="25"/>
    </row>
    <row r="7734" spans="9:15" s="167" customFormat="1" ht="15" customHeight="1" x14ac:dyDescent="0.25">
      <c r="I7734" s="25"/>
      <c r="J7734" s="25"/>
      <c r="K7734" s="25"/>
      <c r="L7734" s="25"/>
      <c r="M7734" s="25"/>
      <c r="N7734" s="25"/>
      <c r="O7734" s="25"/>
    </row>
    <row r="7735" spans="9:15" s="167" customFormat="1" ht="15" customHeight="1" x14ac:dyDescent="0.25">
      <c r="I7735" s="25"/>
      <c r="J7735" s="25"/>
      <c r="K7735" s="25"/>
      <c r="L7735" s="25"/>
      <c r="M7735" s="25"/>
      <c r="N7735" s="25"/>
      <c r="O7735" s="25"/>
    </row>
    <row r="7736" spans="9:15" s="167" customFormat="1" ht="15" customHeight="1" x14ac:dyDescent="0.25">
      <c r="I7736" s="25"/>
      <c r="J7736" s="25"/>
      <c r="K7736" s="25"/>
      <c r="L7736" s="25"/>
      <c r="M7736" s="25"/>
      <c r="N7736" s="25"/>
      <c r="O7736" s="25"/>
    </row>
    <row r="7737" spans="9:15" s="167" customFormat="1" ht="15" customHeight="1" x14ac:dyDescent="0.25">
      <c r="I7737" s="25"/>
      <c r="J7737" s="25"/>
      <c r="K7737" s="25"/>
      <c r="L7737" s="25"/>
      <c r="M7737" s="25"/>
      <c r="N7737" s="25"/>
      <c r="O7737" s="25"/>
    </row>
    <row r="7738" spans="9:15" s="167" customFormat="1" ht="15" customHeight="1" x14ac:dyDescent="0.25">
      <c r="I7738" s="25"/>
      <c r="J7738" s="25"/>
      <c r="K7738" s="25"/>
      <c r="L7738" s="25"/>
      <c r="M7738" s="25"/>
      <c r="N7738" s="25"/>
      <c r="O7738" s="25"/>
    </row>
    <row r="7739" spans="9:15" s="167" customFormat="1" ht="15" customHeight="1" x14ac:dyDescent="0.25">
      <c r="I7739" s="25"/>
      <c r="J7739" s="25"/>
      <c r="K7739" s="25"/>
      <c r="L7739" s="25"/>
      <c r="M7739" s="25"/>
      <c r="N7739" s="25"/>
      <c r="O7739" s="25"/>
    </row>
    <row r="7740" spans="9:15" s="167" customFormat="1" ht="15" customHeight="1" x14ac:dyDescent="0.25">
      <c r="I7740" s="25"/>
      <c r="J7740" s="25"/>
      <c r="K7740" s="25"/>
      <c r="L7740" s="25"/>
      <c r="M7740" s="25"/>
      <c r="N7740" s="25"/>
      <c r="O7740" s="25"/>
    </row>
    <row r="7741" spans="9:15" s="167" customFormat="1" ht="15" customHeight="1" x14ac:dyDescent="0.25">
      <c r="I7741" s="25"/>
      <c r="J7741" s="25"/>
      <c r="K7741" s="25"/>
      <c r="L7741" s="25"/>
      <c r="M7741" s="25"/>
      <c r="N7741" s="25"/>
      <c r="O7741" s="25"/>
    </row>
    <row r="7742" spans="9:15" s="167" customFormat="1" ht="15" customHeight="1" x14ac:dyDescent="0.25">
      <c r="I7742" s="25"/>
      <c r="J7742" s="25"/>
      <c r="K7742" s="25"/>
      <c r="L7742" s="25"/>
      <c r="M7742" s="25"/>
      <c r="N7742" s="25"/>
      <c r="O7742" s="25"/>
    </row>
    <row r="7743" spans="9:15" s="167" customFormat="1" ht="15" customHeight="1" x14ac:dyDescent="0.25">
      <c r="I7743" s="25"/>
      <c r="J7743" s="25"/>
      <c r="K7743" s="25"/>
      <c r="L7743" s="25"/>
      <c r="M7743" s="25"/>
      <c r="N7743" s="25"/>
      <c r="O7743" s="25"/>
    </row>
    <row r="7744" spans="9:15" s="167" customFormat="1" ht="15" customHeight="1" x14ac:dyDescent="0.25">
      <c r="I7744" s="25"/>
      <c r="J7744" s="25"/>
      <c r="K7744" s="25"/>
      <c r="L7744" s="25"/>
      <c r="M7744" s="25"/>
      <c r="N7744" s="25"/>
      <c r="O7744" s="25"/>
    </row>
    <row r="7745" spans="9:15" s="167" customFormat="1" ht="15" customHeight="1" x14ac:dyDescent="0.25">
      <c r="I7745" s="25"/>
      <c r="J7745" s="25"/>
      <c r="K7745" s="25"/>
      <c r="L7745" s="25"/>
      <c r="M7745" s="25"/>
      <c r="N7745" s="25"/>
      <c r="O7745" s="25"/>
    </row>
    <row r="7746" spans="9:15" s="167" customFormat="1" ht="15" customHeight="1" x14ac:dyDescent="0.25">
      <c r="I7746" s="25"/>
      <c r="J7746" s="25"/>
      <c r="K7746" s="25"/>
      <c r="L7746" s="25"/>
      <c r="M7746" s="25"/>
      <c r="N7746" s="25"/>
      <c r="O7746" s="25"/>
    </row>
    <row r="7747" spans="9:15" s="167" customFormat="1" ht="15" customHeight="1" x14ac:dyDescent="0.25">
      <c r="I7747" s="25"/>
      <c r="J7747" s="25"/>
      <c r="K7747" s="25"/>
      <c r="L7747" s="25"/>
      <c r="M7747" s="25"/>
      <c r="N7747" s="25"/>
      <c r="O7747" s="25"/>
    </row>
    <row r="7748" spans="9:15" s="167" customFormat="1" ht="15" customHeight="1" x14ac:dyDescent="0.25">
      <c r="I7748" s="25"/>
      <c r="J7748" s="25"/>
      <c r="K7748" s="25"/>
      <c r="L7748" s="25"/>
      <c r="M7748" s="25"/>
      <c r="N7748" s="25"/>
      <c r="O7748" s="25"/>
    </row>
    <row r="7749" spans="9:15" s="167" customFormat="1" ht="15" customHeight="1" x14ac:dyDescent="0.25">
      <c r="I7749" s="25"/>
      <c r="J7749" s="25"/>
      <c r="K7749" s="25"/>
      <c r="L7749" s="25"/>
      <c r="M7749" s="25"/>
      <c r="N7749" s="25"/>
      <c r="O7749" s="25"/>
    </row>
    <row r="7750" spans="9:15" s="167" customFormat="1" ht="15" customHeight="1" x14ac:dyDescent="0.25">
      <c r="I7750" s="25"/>
      <c r="J7750" s="25"/>
      <c r="K7750" s="25"/>
      <c r="L7750" s="25"/>
      <c r="M7750" s="25"/>
      <c r="N7750" s="25"/>
      <c r="O7750" s="25"/>
    </row>
    <row r="7751" spans="9:15" s="167" customFormat="1" ht="15" customHeight="1" x14ac:dyDescent="0.25">
      <c r="I7751" s="25"/>
      <c r="J7751" s="25"/>
      <c r="K7751" s="25"/>
      <c r="L7751" s="25"/>
      <c r="M7751" s="25"/>
      <c r="N7751" s="25"/>
      <c r="O7751" s="25"/>
    </row>
    <row r="7752" spans="9:15" s="167" customFormat="1" ht="15" customHeight="1" x14ac:dyDescent="0.25">
      <c r="I7752" s="25"/>
      <c r="J7752" s="25"/>
      <c r="K7752" s="25"/>
      <c r="L7752" s="25"/>
      <c r="M7752" s="25"/>
      <c r="N7752" s="25"/>
      <c r="O7752" s="25"/>
    </row>
    <row r="7753" spans="9:15" s="167" customFormat="1" ht="15" customHeight="1" x14ac:dyDescent="0.25">
      <c r="I7753" s="25"/>
      <c r="J7753" s="25"/>
      <c r="K7753" s="25"/>
      <c r="L7753" s="25"/>
      <c r="M7753" s="25"/>
      <c r="N7753" s="25"/>
      <c r="O7753" s="25"/>
    </row>
    <row r="7754" spans="9:15" s="167" customFormat="1" ht="15" customHeight="1" x14ac:dyDescent="0.25">
      <c r="I7754" s="25"/>
      <c r="J7754" s="25"/>
      <c r="K7754" s="25"/>
      <c r="L7754" s="25"/>
      <c r="M7754" s="25"/>
      <c r="N7754" s="25"/>
      <c r="O7754" s="25"/>
    </row>
    <row r="7755" spans="9:15" s="167" customFormat="1" ht="15" customHeight="1" x14ac:dyDescent="0.25">
      <c r="I7755" s="25"/>
      <c r="J7755" s="25"/>
      <c r="K7755" s="25"/>
      <c r="L7755" s="25"/>
      <c r="M7755" s="25"/>
      <c r="N7755" s="25"/>
      <c r="O7755" s="25"/>
    </row>
    <row r="7756" spans="9:15" s="167" customFormat="1" ht="15" customHeight="1" x14ac:dyDescent="0.25">
      <c r="I7756" s="25"/>
      <c r="J7756" s="25"/>
      <c r="K7756" s="25"/>
      <c r="L7756" s="25"/>
      <c r="M7756" s="25"/>
      <c r="N7756" s="25"/>
      <c r="O7756" s="25"/>
    </row>
    <row r="7757" spans="9:15" s="167" customFormat="1" ht="15" customHeight="1" x14ac:dyDescent="0.25">
      <c r="I7757" s="25"/>
      <c r="J7757" s="25"/>
      <c r="K7757" s="25"/>
      <c r="L7757" s="25"/>
      <c r="M7757" s="25"/>
      <c r="N7757" s="25"/>
      <c r="O7757" s="25"/>
    </row>
    <row r="7758" spans="9:15" s="167" customFormat="1" ht="15" customHeight="1" x14ac:dyDescent="0.25">
      <c r="I7758" s="25"/>
      <c r="J7758" s="25"/>
      <c r="K7758" s="25"/>
      <c r="L7758" s="25"/>
      <c r="M7758" s="25"/>
      <c r="N7758" s="25"/>
      <c r="O7758" s="25"/>
    </row>
    <row r="7759" spans="9:15" s="167" customFormat="1" ht="15" customHeight="1" x14ac:dyDescent="0.25">
      <c r="I7759" s="25"/>
      <c r="J7759" s="25"/>
      <c r="K7759" s="25"/>
      <c r="L7759" s="25"/>
      <c r="M7759" s="25"/>
      <c r="N7759" s="25"/>
      <c r="O7759" s="25"/>
    </row>
    <row r="7760" spans="9:15" s="167" customFormat="1" ht="15" customHeight="1" x14ac:dyDescent="0.25">
      <c r="I7760" s="25"/>
      <c r="J7760" s="25"/>
      <c r="K7760" s="25"/>
      <c r="L7760" s="25"/>
      <c r="M7760" s="25"/>
      <c r="N7760" s="25"/>
      <c r="O7760" s="25"/>
    </row>
    <row r="7761" spans="9:15" s="167" customFormat="1" ht="15" customHeight="1" x14ac:dyDescent="0.25">
      <c r="I7761" s="25"/>
      <c r="J7761" s="25"/>
      <c r="K7761" s="25"/>
      <c r="L7761" s="25"/>
      <c r="M7761" s="25"/>
      <c r="N7761" s="25"/>
      <c r="O7761" s="25"/>
    </row>
    <row r="7762" spans="9:15" s="167" customFormat="1" ht="15" customHeight="1" x14ac:dyDescent="0.25">
      <c r="I7762" s="25"/>
      <c r="J7762" s="25"/>
      <c r="K7762" s="25"/>
      <c r="L7762" s="25"/>
      <c r="M7762" s="25"/>
      <c r="N7762" s="25"/>
      <c r="O7762" s="25"/>
    </row>
    <row r="7763" spans="9:15" s="167" customFormat="1" ht="15" customHeight="1" x14ac:dyDescent="0.25">
      <c r="I7763" s="25"/>
      <c r="J7763" s="25"/>
      <c r="K7763" s="25"/>
      <c r="L7763" s="25"/>
      <c r="M7763" s="25"/>
      <c r="N7763" s="25"/>
      <c r="O7763" s="25"/>
    </row>
    <row r="7764" spans="9:15" s="167" customFormat="1" ht="15" customHeight="1" x14ac:dyDescent="0.25">
      <c r="I7764" s="25"/>
      <c r="J7764" s="25"/>
      <c r="K7764" s="25"/>
      <c r="L7764" s="25"/>
      <c r="M7764" s="25"/>
      <c r="N7764" s="25"/>
      <c r="O7764" s="25"/>
    </row>
    <row r="7765" spans="9:15" s="167" customFormat="1" ht="15" customHeight="1" x14ac:dyDescent="0.25">
      <c r="I7765" s="25"/>
      <c r="J7765" s="25"/>
      <c r="K7765" s="25"/>
      <c r="L7765" s="25"/>
      <c r="M7765" s="25"/>
      <c r="N7765" s="25"/>
      <c r="O7765" s="25"/>
    </row>
    <row r="7766" spans="9:15" s="167" customFormat="1" ht="15" customHeight="1" x14ac:dyDescent="0.25">
      <c r="I7766" s="25"/>
      <c r="J7766" s="25"/>
      <c r="K7766" s="25"/>
      <c r="L7766" s="25"/>
      <c r="M7766" s="25"/>
      <c r="N7766" s="25"/>
      <c r="O7766" s="25"/>
    </row>
    <row r="7767" spans="9:15" s="167" customFormat="1" ht="15" customHeight="1" x14ac:dyDescent="0.25">
      <c r="I7767" s="25"/>
      <c r="J7767" s="25"/>
      <c r="K7767" s="25"/>
      <c r="L7767" s="25"/>
      <c r="M7767" s="25"/>
      <c r="N7767" s="25"/>
      <c r="O7767" s="25"/>
    </row>
    <row r="7768" spans="9:15" s="167" customFormat="1" ht="15" customHeight="1" x14ac:dyDescent="0.25">
      <c r="I7768" s="25"/>
      <c r="J7768" s="25"/>
      <c r="K7768" s="25"/>
      <c r="L7768" s="25"/>
      <c r="M7768" s="25"/>
      <c r="N7768" s="25"/>
      <c r="O7768" s="25"/>
    </row>
    <row r="7769" spans="9:15" s="167" customFormat="1" ht="15" customHeight="1" x14ac:dyDescent="0.25">
      <c r="I7769" s="25"/>
      <c r="J7769" s="25"/>
      <c r="K7769" s="25"/>
      <c r="L7769" s="25"/>
      <c r="M7769" s="25"/>
      <c r="N7769" s="25"/>
      <c r="O7769" s="25"/>
    </row>
    <row r="7770" spans="9:15" s="167" customFormat="1" ht="15" customHeight="1" x14ac:dyDescent="0.25">
      <c r="I7770" s="25"/>
      <c r="J7770" s="25"/>
      <c r="K7770" s="25"/>
      <c r="L7770" s="25"/>
      <c r="M7770" s="25"/>
      <c r="N7770" s="25"/>
      <c r="O7770" s="25"/>
    </row>
    <row r="7771" spans="9:15" s="167" customFormat="1" ht="15" customHeight="1" x14ac:dyDescent="0.25">
      <c r="I7771" s="25"/>
      <c r="J7771" s="25"/>
      <c r="K7771" s="25"/>
      <c r="L7771" s="25"/>
      <c r="M7771" s="25"/>
      <c r="N7771" s="25"/>
      <c r="O7771" s="25"/>
    </row>
    <row r="7772" spans="9:15" s="167" customFormat="1" ht="15" customHeight="1" x14ac:dyDescent="0.25">
      <c r="I7772" s="25"/>
      <c r="J7772" s="25"/>
      <c r="K7772" s="25"/>
      <c r="L7772" s="25"/>
      <c r="M7772" s="25"/>
      <c r="N7772" s="25"/>
      <c r="O7772" s="25"/>
    </row>
    <row r="7773" spans="9:15" s="167" customFormat="1" ht="15" customHeight="1" x14ac:dyDescent="0.25">
      <c r="I7773" s="25"/>
      <c r="J7773" s="25"/>
      <c r="K7773" s="25"/>
      <c r="L7773" s="25"/>
      <c r="M7773" s="25"/>
      <c r="N7773" s="25"/>
      <c r="O7773" s="25"/>
    </row>
    <row r="7774" spans="9:15" s="167" customFormat="1" ht="15" customHeight="1" x14ac:dyDescent="0.25">
      <c r="I7774" s="25"/>
      <c r="J7774" s="25"/>
      <c r="K7774" s="25"/>
      <c r="L7774" s="25"/>
      <c r="M7774" s="25"/>
      <c r="N7774" s="25"/>
      <c r="O7774" s="25"/>
    </row>
    <row r="7775" spans="9:15" s="167" customFormat="1" ht="15" customHeight="1" x14ac:dyDescent="0.25">
      <c r="I7775" s="25"/>
      <c r="J7775" s="25"/>
      <c r="K7775" s="25"/>
      <c r="L7775" s="25"/>
      <c r="M7775" s="25"/>
      <c r="N7775" s="25"/>
      <c r="O7775" s="25"/>
    </row>
    <row r="7776" spans="9:15" s="167" customFormat="1" ht="15" customHeight="1" x14ac:dyDescent="0.25">
      <c r="I7776" s="25"/>
      <c r="J7776" s="25"/>
      <c r="K7776" s="25"/>
      <c r="L7776" s="25"/>
      <c r="M7776" s="25"/>
      <c r="N7776" s="25"/>
      <c r="O7776" s="25"/>
    </row>
    <row r="7777" spans="9:15" s="167" customFormat="1" ht="15" customHeight="1" x14ac:dyDescent="0.25">
      <c r="I7777" s="25"/>
      <c r="J7777" s="25"/>
      <c r="K7777" s="25"/>
      <c r="L7777" s="25"/>
      <c r="M7777" s="25"/>
      <c r="N7777" s="25"/>
      <c r="O7777" s="25"/>
    </row>
    <row r="7778" spans="9:15" s="167" customFormat="1" ht="15" customHeight="1" x14ac:dyDescent="0.25">
      <c r="I7778" s="25"/>
      <c r="J7778" s="25"/>
      <c r="K7778" s="25"/>
      <c r="L7778" s="25"/>
      <c r="M7778" s="25"/>
      <c r="N7778" s="25"/>
      <c r="O7778" s="25"/>
    </row>
    <row r="7779" spans="9:15" s="167" customFormat="1" ht="15" customHeight="1" x14ac:dyDescent="0.25">
      <c r="I7779" s="25"/>
      <c r="J7779" s="25"/>
      <c r="K7779" s="25"/>
      <c r="L7779" s="25"/>
      <c r="M7779" s="25"/>
      <c r="N7779" s="25"/>
      <c r="O7779" s="25"/>
    </row>
    <row r="7780" spans="9:15" s="167" customFormat="1" ht="15" customHeight="1" x14ac:dyDescent="0.25">
      <c r="I7780" s="25"/>
      <c r="J7780" s="25"/>
      <c r="K7780" s="25"/>
      <c r="L7780" s="25"/>
      <c r="M7780" s="25"/>
      <c r="N7780" s="25"/>
      <c r="O7780" s="25"/>
    </row>
    <row r="7781" spans="9:15" s="167" customFormat="1" ht="15" customHeight="1" x14ac:dyDescent="0.25">
      <c r="I7781" s="25"/>
      <c r="J7781" s="25"/>
      <c r="K7781" s="25"/>
      <c r="L7781" s="25"/>
      <c r="M7781" s="25"/>
      <c r="N7781" s="25"/>
      <c r="O7781" s="25"/>
    </row>
    <row r="7782" spans="9:15" s="167" customFormat="1" ht="15" customHeight="1" x14ac:dyDescent="0.25">
      <c r="I7782" s="25"/>
      <c r="J7782" s="25"/>
      <c r="K7782" s="25"/>
      <c r="L7782" s="25"/>
      <c r="M7782" s="25"/>
      <c r="N7782" s="25"/>
      <c r="O7782" s="25"/>
    </row>
    <row r="7783" spans="9:15" s="167" customFormat="1" ht="15" customHeight="1" x14ac:dyDescent="0.25">
      <c r="I7783" s="25"/>
      <c r="J7783" s="25"/>
      <c r="K7783" s="25"/>
      <c r="L7783" s="25"/>
      <c r="M7783" s="25"/>
      <c r="N7783" s="25"/>
      <c r="O7783" s="25"/>
    </row>
    <row r="7784" spans="9:15" s="167" customFormat="1" ht="15" customHeight="1" x14ac:dyDescent="0.25">
      <c r="I7784" s="25"/>
      <c r="J7784" s="25"/>
      <c r="K7784" s="25"/>
      <c r="L7784" s="25"/>
      <c r="M7784" s="25"/>
      <c r="N7784" s="25"/>
      <c r="O7784" s="25"/>
    </row>
    <row r="7785" spans="9:15" s="167" customFormat="1" ht="15" customHeight="1" x14ac:dyDescent="0.25">
      <c r="I7785" s="25"/>
      <c r="J7785" s="25"/>
      <c r="K7785" s="25"/>
      <c r="L7785" s="25"/>
      <c r="M7785" s="25"/>
      <c r="N7785" s="25"/>
      <c r="O7785" s="25"/>
    </row>
    <row r="7786" spans="9:15" s="167" customFormat="1" ht="15" customHeight="1" x14ac:dyDescent="0.25">
      <c r="I7786" s="25"/>
      <c r="J7786" s="25"/>
      <c r="K7786" s="25"/>
      <c r="L7786" s="25"/>
      <c r="M7786" s="25"/>
      <c r="N7786" s="25"/>
      <c r="O7786" s="25"/>
    </row>
    <row r="7787" spans="9:15" s="167" customFormat="1" ht="15" customHeight="1" x14ac:dyDescent="0.25">
      <c r="I7787" s="25"/>
      <c r="J7787" s="25"/>
      <c r="K7787" s="25"/>
      <c r="L7787" s="25"/>
      <c r="M7787" s="25"/>
      <c r="N7787" s="25"/>
      <c r="O7787" s="25"/>
    </row>
    <row r="7788" spans="9:15" s="167" customFormat="1" ht="15" customHeight="1" x14ac:dyDescent="0.25">
      <c r="I7788" s="25"/>
      <c r="J7788" s="25"/>
      <c r="K7788" s="25"/>
      <c r="L7788" s="25"/>
      <c r="M7788" s="25"/>
      <c r="N7788" s="25"/>
      <c r="O7788" s="25"/>
    </row>
    <row r="7789" spans="9:15" s="167" customFormat="1" ht="15" customHeight="1" x14ac:dyDescent="0.25">
      <c r="I7789" s="25"/>
      <c r="J7789" s="25"/>
      <c r="K7789" s="25"/>
      <c r="L7789" s="25"/>
      <c r="M7789" s="25"/>
      <c r="N7789" s="25"/>
      <c r="O7789" s="25"/>
    </row>
    <row r="7790" spans="9:15" s="167" customFormat="1" ht="15" customHeight="1" x14ac:dyDescent="0.25">
      <c r="I7790" s="25"/>
      <c r="J7790" s="25"/>
      <c r="K7790" s="25"/>
      <c r="L7790" s="25"/>
      <c r="M7790" s="25"/>
      <c r="N7790" s="25"/>
      <c r="O7790" s="25"/>
    </row>
    <row r="7791" spans="9:15" s="167" customFormat="1" ht="15" customHeight="1" x14ac:dyDescent="0.25">
      <c r="I7791" s="25"/>
      <c r="J7791" s="25"/>
      <c r="K7791" s="25"/>
      <c r="L7791" s="25"/>
      <c r="M7791" s="25"/>
      <c r="N7791" s="25"/>
      <c r="O7791" s="25"/>
    </row>
    <row r="7792" spans="9:15" s="167" customFormat="1" ht="15" customHeight="1" x14ac:dyDescent="0.25">
      <c r="I7792" s="25"/>
      <c r="J7792" s="25"/>
      <c r="K7792" s="25"/>
      <c r="L7792" s="25"/>
      <c r="M7792" s="25"/>
      <c r="N7792" s="25"/>
      <c r="O7792" s="25"/>
    </row>
    <row r="7793" spans="9:15" s="167" customFormat="1" ht="15" customHeight="1" x14ac:dyDescent="0.25">
      <c r="I7793" s="25"/>
      <c r="J7793" s="25"/>
      <c r="K7793" s="25"/>
      <c r="L7793" s="25"/>
      <c r="M7793" s="25"/>
      <c r="N7793" s="25"/>
      <c r="O7793" s="25"/>
    </row>
    <row r="7794" spans="9:15" s="167" customFormat="1" ht="15" customHeight="1" x14ac:dyDescent="0.25">
      <c r="I7794" s="25"/>
      <c r="J7794" s="25"/>
      <c r="K7794" s="25"/>
      <c r="L7794" s="25"/>
      <c r="M7794" s="25"/>
      <c r="N7794" s="25"/>
      <c r="O7794" s="25"/>
    </row>
    <row r="7795" spans="9:15" s="167" customFormat="1" ht="15" customHeight="1" x14ac:dyDescent="0.25">
      <c r="I7795" s="25"/>
      <c r="J7795" s="25"/>
      <c r="K7795" s="25"/>
      <c r="L7795" s="25"/>
      <c r="M7795" s="25"/>
      <c r="N7795" s="25"/>
      <c r="O7795" s="25"/>
    </row>
    <row r="7796" spans="9:15" s="167" customFormat="1" ht="15" customHeight="1" x14ac:dyDescent="0.25">
      <c r="I7796" s="25"/>
      <c r="J7796" s="25"/>
      <c r="K7796" s="25"/>
      <c r="L7796" s="25"/>
      <c r="M7796" s="25"/>
      <c r="N7796" s="25"/>
      <c r="O7796" s="25"/>
    </row>
    <row r="7797" spans="9:15" s="167" customFormat="1" ht="15" customHeight="1" x14ac:dyDescent="0.25">
      <c r="I7797" s="25"/>
      <c r="J7797" s="25"/>
      <c r="K7797" s="25"/>
      <c r="L7797" s="25"/>
      <c r="M7797" s="25"/>
      <c r="N7797" s="25"/>
      <c r="O7797" s="25"/>
    </row>
    <row r="7798" spans="9:15" s="167" customFormat="1" ht="15" customHeight="1" x14ac:dyDescent="0.25">
      <c r="I7798" s="25"/>
      <c r="J7798" s="25"/>
      <c r="K7798" s="25"/>
      <c r="L7798" s="25"/>
      <c r="M7798" s="25"/>
      <c r="N7798" s="25"/>
      <c r="O7798" s="25"/>
    </row>
    <row r="7799" spans="9:15" s="167" customFormat="1" ht="15" customHeight="1" x14ac:dyDescent="0.25">
      <c r="I7799" s="25"/>
      <c r="J7799" s="25"/>
      <c r="K7799" s="25"/>
      <c r="L7799" s="25"/>
      <c r="M7799" s="25"/>
      <c r="N7799" s="25"/>
      <c r="O7799" s="25"/>
    </row>
    <row r="7800" spans="9:15" s="167" customFormat="1" ht="15" customHeight="1" x14ac:dyDescent="0.25">
      <c r="I7800" s="25"/>
      <c r="J7800" s="25"/>
      <c r="K7800" s="25"/>
      <c r="L7800" s="25"/>
      <c r="M7800" s="25"/>
      <c r="N7800" s="25"/>
      <c r="O7800" s="25"/>
    </row>
    <row r="7801" spans="9:15" s="167" customFormat="1" ht="15" customHeight="1" x14ac:dyDescent="0.25">
      <c r="I7801" s="25"/>
      <c r="J7801" s="25"/>
      <c r="K7801" s="25"/>
      <c r="L7801" s="25"/>
      <c r="M7801" s="25"/>
      <c r="N7801" s="25"/>
      <c r="O7801" s="25"/>
    </row>
    <row r="7802" spans="9:15" s="167" customFormat="1" ht="15" customHeight="1" x14ac:dyDescent="0.25">
      <c r="I7802" s="25"/>
      <c r="J7802" s="25"/>
      <c r="K7802" s="25"/>
      <c r="L7802" s="25"/>
      <c r="M7802" s="25"/>
      <c r="N7802" s="25"/>
      <c r="O7802" s="25"/>
    </row>
    <row r="7803" spans="9:15" s="167" customFormat="1" ht="15" customHeight="1" x14ac:dyDescent="0.25">
      <c r="I7803" s="25"/>
      <c r="J7803" s="25"/>
      <c r="K7803" s="25"/>
      <c r="L7803" s="25"/>
      <c r="M7803" s="25"/>
      <c r="N7803" s="25"/>
      <c r="O7803" s="25"/>
    </row>
    <row r="7804" spans="9:15" s="167" customFormat="1" ht="15" customHeight="1" x14ac:dyDescent="0.25">
      <c r="I7804" s="25"/>
      <c r="J7804" s="25"/>
      <c r="K7804" s="25"/>
      <c r="L7804" s="25"/>
      <c r="M7804" s="25"/>
      <c r="N7804" s="25"/>
      <c r="O7804" s="25"/>
    </row>
    <row r="7805" spans="9:15" s="167" customFormat="1" ht="15" customHeight="1" x14ac:dyDescent="0.25">
      <c r="I7805" s="25"/>
      <c r="J7805" s="25"/>
      <c r="K7805" s="25"/>
      <c r="L7805" s="25"/>
      <c r="M7805" s="25"/>
      <c r="N7805" s="25"/>
      <c r="O7805" s="25"/>
    </row>
    <row r="7806" spans="9:15" s="167" customFormat="1" ht="15" customHeight="1" x14ac:dyDescent="0.25">
      <c r="I7806" s="25"/>
      <c r="J7806" s="25"/>
      <c r="K7806" s="25"/>
      <c r="L7806" s="25"/>
      <c r="M7806" s="25"/>
      <c r="N7806" s="25"/>
      <c r="O7806" s="25"/>
    </row>
    <row r="7807" spans="9:15" s="167" customFormat="1" ht="15" customHeight="1" x14ac:dyDescent="0.25">
      <c r="I7807" s="25"/>
      <c r="J7807" s="25"/>
      <c r="K7807" s="25"/>
      <c r="L7807" s="25"/>
      <c r="M7807" s="25"/>
      <c r="N7807" s="25"/>
      <c r="O7807" s="25"/>
    </row>
    <row r="7808" spans="9:15" s="167" customFormat="1" ht="15" customHeight="1" x14ac:dyDescent="0.25">
      <c r="I7808" s="25"/>
      <c r="J7808" s="25"/>
      <c r="K7808" s="25"/>
      <c r="L7808" s="25"/>
      <c r="M7808" s="25"/>
      <c r="N7808" s="25"/>
      <c r="O7808" s="25"/>
    </row>
    <row r="7809" spans="9:15" s="167" customFormat="1" ht="15" customHeight="1" x14ac:dyDescent="0.25">
      <c r="I7809" s="25"/>
      <c r="J7809" s="25"/>
      <c r="K7809" s="25"/>
      <c r="L7809" s="25"/>
      <c r="M7809" s="25"/>
      <c r="N7809" s="25"/>
      <c r="O7809" s="25"/>
    </row>
    <row r="7810" spans="9:15" s="167" customFormat="1" ht="15" customHeight="1" x14ac:dyDescent="0.25">
      <c r="I7810" s="25"/>
      <c r="J7810" s="25"/>
      <c r="K7810" s="25"/>
      <c r="L7810" s="25"/>
      <c r="M7810" s="25"/>
      <c r="N7810" s="25"/>
      <c r="O7810" s="25"/>
    </row>
    <row r="7811" spans="9:15" s="167" customFormat="1" ht="15" customHeight="1" x14ac:dyDescent="0.25">
      <c r="I7811" s="25"/>
      <c r="J7811" s="25"/>
      <c r="K7811" s="25"/>
      <c r="L7811" s="25"/>
      <c r="M7811" s="25"/>
      <c r="N7811" s="25"/>
      <c r="O7811" s="25"/>
    </row>
    <row r="7812" spans="9:15" s="167" customFormat="1" ht="15" customHeight="1" x14ac:dyDescent="0.25">
      <c r="I7812" s="25"/>
      <c r="J7812" s="25"/>
      <c r="K7812" s="25"/>
      <c r="L7812" s="25"/>
      <c r="M7812" s="25"/>
      <c r="N7812" s="25"/>
      <c r="O7812" s="25"/>
    </row>
    <row r="7813" spans="9:15" s="167" customFormat="1" ht="15" customHeight="1" x14ac:dyDescent="0.25">
      <c r="I7813" s="25"/>
      <c r="J7813" s="25"/>
      <c r="K7813" s="25"/>
      <c r="L7813" s="25"/>
      <c r="M7813" s="25"/>
      <c r="N7813" s="25"/>
      <c r="O7813" s="25"/>
    </row>
    <row r="7814" spans="9:15" s="167" customFormat="1" ht="15" customHeight="1" x14ac:dyDescent="0.25">
      <c r="I7814" s="25"/>
      <c r="J7814" s="25"/>
      <c r="K7814" s="25"/>
      <c r="L7814" s="25"/>
      <c r="M7814" s="25"/>
      <c r="N7814" s="25"/>
      <c r="O7814" s="25"/>
    </row>
    <row r="7815" spans="9:15" s="167" customFormat="1" ht="15" customHeight="1" x14ac:dyDescent="0.25">
      <c r="I7815" s="25"/>
      <c r="J7815" s="25"/>
      <c r="K7815" s="25"/>
      <c r="L7815" s="25"/>
      <c r="M7815" s="25"/>
      <c r="N7815" s="25"/>
      <c r="O7815" s="25"/>
    </row>
    <row r="7816" spans="9:15" s="167" customFormat="1" ht="15" customHeight="1" x14ac:dyDescent="0.25">
      <c r="I7816" s="25"/>
      <c r="J7816" s="25"/>
      <c r="K7816" s="25"/>
      <c r="L7816" s="25"/>
      <c r="M7816" s="25"/>
      <c r="N7816" s="25"/>
      <c r="O7816" s="25"/>
    </row>
    <row r="7817" spans="9:15" s="167" customFormat="1" ht="15" customHeight="1" x14ac:dyDescent="0.25">
      <c r="I7817" s="25"/>
      <c r="J7817" s="25"/>
      <c r="K7817" s="25"/>
      <c r="L7817" s="25"/>
      <c r="M7817" s="25"/>
      <c r="N7817" s="25"/>
      <c r="O7817" s="25"/>
    </row>
    <row r="7818" spans="9:15" s="167" customFormat="1" ht="15" customHeight="1" x14ac:dyDescent="0.25">
      <c r="I7818" s="25"/>
      <c r="J7818" s="25"/>
      <c r="K7818" s="25"/>
      <c r="L7818" s="25"/>
      <c r="M7818" s="25"/>
      <c r="N7818" s="25"/>
      <c r="O7818" s="25"/>
    </row>
    <row r="7819" spans="9:15" s="167" customFormat="1" ht="15" customHeight="1" x14ac:dyDescent="0.25">
      <c r="I7819" s="25"/>
      <c r="J7819" s="25"/>
      <c r="K7819" s="25"/>
      <c r="L7819" s="25"/>
      <c r="M7819" s="25"/>
      <c r="N7819" s="25"/>
      <c r="O7819" s="25"/>
    </row>
    <row r="7820" spans="9:15" s="167" customFormat="1" ht="15" customHeight="1" x14ac:dyDescent="0.25">
      <c r="I7820" s="25"/>
      <c r="J7820" s="25"/>
      <c r="K7820" s="25"/>
      <c r="L7820" s="25"/>
      <c r="M7820" s="25"/>
      <c r="N7820" s="25"/>
      <c r="O7820" s="25"/>
    </row>
    <row r="7821" spans="9:15" s="167" customFormat="1" ht="15" customHeight="1" x14ac:dyDescent="0.25">
      <c r="I7821" s="25"/>
      <c r="J7821" s="25"/>
      <c r="K7821" s="25"/>
      <c r="L7821" s="25"/>
      <c r="M7821" s="25"/>
      <c r="N7821" s="25"/>
      <c r="O7821" s="25"/>
    </row>
    <row r="7822" spans="9:15" s="167" customFormat="1" ht="15" customHeight="1" x14ac:dyDescent="0.25">
      <c r="I7822" s="25"/>
      <c r="J7822" s="25"/>
      <c r="K7822" s="25"/>
      <c r="L7822" s="25"/>
      <c r="M7822" s="25"/>
      <c r="N7822" s="25"/>
      <c r="O7822" s="25"/>
    </row>
    <row r="7823" spans="9:15" s="167" customFormat="1" ht="15" customHeight="1" x14ac:dyDescent="0.25">
      <c r="I7823" s="25"/>
      <c r="J7823" s="25"/>
      <c r="K7823" s="25"/>
      <c r="L7823" s="25"/>
      <c r="M7823" s="25"/>
      <c r="N7823" s="25"/>
      <c r="O7823" s="25"/>
    </row>
    <row r="7824" spans="9:15" s="167" customFormat="1" ht="15" customHeight="1" x14ac:dyDescent="0.25">
      <c r="I7824" s="25"/>
      <c r="J7824" s="25"/>
      <c r="K7824" s="25"/>
      <c r="L7824" s="25"/>
      <c r="M7824" s="25"/>
      <c r="N7824" s="25"/>
      <c r="O7824" s="25"/>
    </row>
    <row r="7825" spans="9:15" s="167" customFormat="1" ht="15" customHeight="1" x14ac:dyDescent="0.25">
      <c r="I7825" s="25"/>
      <c r="J7825" s="25"/>
      <c r="K7825" s="25"/>
      <c r="L7825" s="25"/>
      <c r="M7825" s="25"/>
      <c r="N7825" s="25"/>
      <c r="O7825" s="25"/>
    </row>
    <row r="7826" spans="9:15" s="167" customFormat="1" ht="15" customHeight="1" x14ac:dyDescent="0.25">
      <c r="I7826" s="25"/>
      <c r="J7826" s="25"/>
      <c r="K7826" s="25"/>
      <c r="L7826" s="25"/>
      <c r="M7826" s="25"/>
      <c r="N7826" s="25"/>
      <c r="O7826" s="25"/>
    </row>
    <row r="7827" spans="9:15" s="167" customFormat="1" ht="15" customHeight="1" x14ac:dyDescent="0.25">
      <c r="I7827" s="25"/>
      <c r="J7827" s="25"/>
      <c r="K7827" s="25"/>
      <c r="L7827" s="25"/>
      <c r="M7827" s="25"/>
      <c r="N7827" s="25"/>
      <c r="O7827" s="25"/>
    </row>
    <row r="7828" spans="9:15" s="167" customFormat="1" ht="15" customHeight="1" x14ac:dyDescent="0.25">
      <c r="I7828" s="25"/>
      <c r="J7828" s="25"/>
      <c r="K7828" s="25"/>
      <c r="L7828" s="25"/>
      <c r="M7828" s="25"/>
      <c r="N7828" s="25"/>
      <c r="O7828" s="25"/>
    </row>
    <row r="7829" spans="9:15" s="167" customFormat="1" ht="15" customHeight="1" x14ac:dyDescent="0.25">
      <c r="I7829" s="25"/>
      <c r="J7829" s="25"/>
      <c r="K7829" s="25"/>
      <c r="L7829" s="25"/>
      <c r="M7829" s="25"/>
      <c r="N7829" s="25"/>
      <c r="O7829" s="25"/>
    </row>
    <row r="7830" spans="9:15" s="167" customFormat="1" ht="15" customHeight="1" x14ac:dyDescent="0.25">
      <c r="I7830" s="25"/>
      <c r="J7830" s="25"/>
      <c r="K7830" s="25"/>
      <c r="L7830" s="25"/>
      <c r="M7830" s="25"/>
      <c r="N7830" s="25"/>
      <c r="O7830" s="25"/>
    </row>
    <row r="7831" spans="9:15" s="167" customFormat="1" ht="15" customHeight="1" x14ac:dyDescent="0.25">
      <c r="I7831" s="25"/>
      <c r="J7831" s="25"/>
      <c r="K7831" s="25"/>
      <c r="L7831" s="25"/>
      <c r="M7831" s="25"/>
      <c r="N7831" s="25"/>
      <c r="O7831" s="25"/>
    </row>
    <row r="7832" spans="9:15" s="167" customFormat="1" ht="15" customHeight="1" x14ac:dyDescent="0.25">
      <c r="I7832" s="25"/>
      <c r="J7832" s="25"/>
      <c r="K7832" s="25"/>
      <c r="L7832" s="25"/>
      <c r="M7832" s="25"/>
      <c r="N7832" s="25"/>
      <c r="O7832" s="25"/>
    </row>
    <row r="7833" spans="9:15" s="167" customFormat="1" ht="15" customHeight="1" x14ac:dyDescent="0.25">
      <c r="I7833" s="25"/>
      <c r="J7833" s="25"/>
      <c r="K7833" s="25"/>
      <c r="L7833" s="25"/>
      <c r="M7833" s="25"/>
      <c r="N7833" s="25"/>
      <c r="O7833" s="25"/>
    </row>
    <row r="7834" spans="9:15" s="167" customFormat="1" ht="15" customHeight="1" x14ac:dyDescent="0.25">
      <c r="I7834" s="25"/>
      <c r="J7834" s="25"/>
      <c r="K7834" s="25"/>
      <c r="L7834" s="25"/>
      <c r="M7834" s="25"/>
      <c r="N7834" s="25"/>
      <c r="O7834" s="25"/>
    </row>
    <row r="7835" spans="9:15" s="167" customFormat="1" ht="15" customHeight="1" x14ac:dyDescent="0.25">
      <c r="I7835" s="25"/>
      <c r="J7835" s="25"/>
      <c r="K7835" s="25"/>
      <c r="L7835" s="25"/>
      <c r="M7835" s="25"/>
      <c r="N7835" s="25"/>
      <c r="O7835" s="25"/>
    </row>
    <row r="7836" spans="9:15" s="167" customFormat="1" ht="15" customHeight="1" x14ac:dyDescent="0.25">
      <c r="I7836" s="25"/>
      <c r="J7836" s="25"/>
      <c r="K7836" s="25"/>
      <c r="L7836" s="25"/>
      <c r="M7836" s="25"/>
      <c r="N7836" s="25"/>
      <c r="O7836" s="25"/>
    </row>
    <row r="7837" spans="9:15" s="167" customFormat="1" ht="15" customHeight="1" x14ac:dyDescent="0.25">
      <c r="I7837" s="25"/>
      <c r="J7837" s="25"/>
      <c r="K7837" s="25"/>
      <c r="L7837" s="25"/>
      <c r="M7837" s="25"/>
      <c r="N7837" s="25"/>
      <c r="O7837" s="25"/>
    </row>
    <row r="7838" spans="9:15" s="167" customFormat="1" ht="15" customHeight="1" x14ac:dyDescent="0.25">
      <c r="I7838" s="25"/>
      <c r="J7838" s="25"/>
      <c r="K7838" s="25"/>
      <c r="L7838" s="25"/>
      <c r="M7838" s="25"/>
      <c r="N7838" s="25"/>
      <c r="O7838" s="25"/>
    </row>
    <row r="7839" spans="9:15" s="167" customFormat="1" ht="15" customHeight="1" x14ac:dyDescent="0.25">
      <c r="I7839" s="25"/>
      <c r="J7839" s="25"/>
      <c r="K7839" s="25"/>
      <c r="L7839" s="25"/>
      <c r="M7839" s="25"/>
      <c r="N7839" s="25"/>
      <c r="O7839" s="25"/>
    </row>
    <row r="7840" spans="9:15" s="167" customFormat="1" ht="15" customHeight="1" x14ac:dyDescent="0.25">
      <c r="I7840" s="25"/>
      <c r="J7840" s="25"/>
      <c r="K7840" s="25"/>
      <c r="L7840" s="25"/>
      <c r="M7840" s="25"/>
      <c r="N7840" s="25"/>
      <c r="O7840" s="25"/>
    </row>
    <row r="7841" spans="9:15" s="167" customFormat="1" ht="15" customHeight="1" x14ac:dyDescent="0.25">
      <c r="I7841" s="25"/>
      <c r="J7841" s="25"/>
      <c r="K7841" s="25"/>
      <c r="L7841" s="25"/>
      <c r="M7841" s="25"/>
      <c r="N7841" s="25"/>
      <c r="O7841" s="25"/>
    </row>
    <row r="7842" spans="9:15" s="167" customFormat="1" ht="15" customHeight="1" x14ac:dyDescent="0.25">
      <c r="I7842" s="25"/>
      <c r="J7842" s="25"/>
      <c r="K7842" s="25"/>
      <c r="L7842" s="25"/>
      <c r="M7842" s="25"/>
      <c r="N7842" s="25"/>
      <c r="O7842" s="25"/>
    </row>
    <row r="7843" spans="9:15" s="167" customFormat="1" ht="15" customHeight="1" x14ac:dyDescent="0.25">
      <c r="I7843" s="25"/>
      <c r="J7843" s="25"/>
      <c r="K7843" s="25"/>
      <c r="L7843" s="25"/>
      <c r="M7843" s="25"/>
      <c r="N7843" s="25"/>
      <c r="O7843" s="25"/>
    </row>
    <row r="7844" spans="9:15" s="167" customFormat="1" ht="15" customHeight="1" x14ac:dyDescent="0.25">
      <c r="I7844" s="25"/>
      <c r="J7844" s="25"/>
      <c r="K7844" s="25"/>
      <c r="L7844" s="25"/>
      <c r="M7844" s="25"/>
      <c r="N7844" s="25"/>
      <c r="O7844" s="25"/>
    </row>
    <row r="7845" spans="9:15" s="167" customFormat="1" ht="15" customHeight="1" x14ac:dyDescent="0.25">
      <c r="I7845" s="25"/>
      <c r="J7845" s="25"/>
      <c r="K7845" s="25"/>
      <c r="L7845" s="25"/>
      <c r="M7845" s="25"/>
      <c r="N7845" s="25"/>
      <c r="O7845" s="25"/>
    </row>
    <row r="7846" spans="9:15" s="167" customFormat="1" ht="15" customHeight="1" x14ac:dyDescent="0.25">
      <c r="I7846" s="25"/>
      <c r="J7846" s="25"/>
      <c r="K7846" s="25"/>
      <c r="L7846" s="25"/>
      <c r="M7846" s="25"/>
      <c r="N7846" s="25"/>
      <c r="O7846" s="25"/>
    </row>
    <row r="7847" spans="9:15" s="167" customFormat="1" ht="15" customHeight="1" x14ac:dyDescent="0.25">
      <c r="I7847" s="25"/>
      <c r="J7847" s="25"/>
      <c r="K7847" s="25"/>
      <c r="L7847" s="25"/>
      <c r="M7847" s="25"/>
      <c r="N7847" s="25"/>
      <c r="O7847" s="25"/>
    </row>
    <row r="7848" spans="9:15" s="167" customFormat="1" ht="15" customHeight="1" x14ac:dyDescent="0.25">
      <c r="I7848" s="25"/>
      <c r="J7848" s="25"/>
      <c r="K7848" s="25"/>
      <c r="L7848" s="25"/>
      <c r="M7848" s="25"/>
      <c r="N7848" s="25"/>
      <c r="O7848" s="25"/>
    </row>
    <row r="7849" spans="9:15" s="167" customFormat="1" ht="15" customHeight="1" x14ac:dyDescent="0.25">
      <c r="I7849" s="25"/>
      <c r="J7849" s="25"/>
      <c r="K7849" s="25"/>
      <c r="L7849" s="25"/>
      <c r="M7849" s="25"/>
      <c r="N7849" s="25"/>
      <c r="O7849" s="25"/>
    </row>
    <row r="7850" spans="9:15" s="167" customFormat="1" ht="15" customHeight="1" x14ac:dyDescent="0.25">
      <c r="I7850" s="25"/>
      <c r="J7850" s="25"/>
      <c r="K7850" s="25"/>
      <c r="L7850" s="25"/>
      <c r="M7850" s="25"/>
      <c r="N7850" s="25"/>
      <c r="O7850" s="25"/>
    </row>
    <row r="7851" spans="9:15" s="167" customFormat="1" ht="15" customHeight="1" x14ac:dyDescent="0.25">
      <c r="I7851" s="25"/>
      <c r="J7851" s="25"/>
      <c r="K7851" s="25"/>
      <c r="L7851" s="25"/>
      <c r="M7851" s="25"/>
      <c r="N7851" s="25"/>
      <c r="O7851" s="25"/>
    </row>
    <row r="7852" spans="9:15" s="167" customFormat="1" ht="15" customHeight="1" x14ac:dyDescent="0.25">
      <c r="I7852" s="25"/>
      <c r="J7852" s="25"/>
      <c r="K7852" s="25"/>
      <c r="L7852" s="25"/>
      <c r="M7852" s="25"/>
      <c r="N7852" s="25"/>
      <c r="O7852" s="25"/>
    </row>
    <row r="7853" spans="9:15" s="167" customFormat="1" ht="15" customHeight="1" x14ac:dyDescent="0.25">
      <c r="I7853" s="25"/>
      <c r="J7853" s="25"/>
      <c r="K7853" s="25"/>
      <c r="L7853" s="25"/>
      <c r="M7853" s="25"/>
      <c r="N7853" s="25"/>
      <c r="O7853" s="25"/>
    </row>
    <row r="7854" spans="9:15" s="167" customFormat="1" ht="15" customHeight="1" x14ac:dyDescent="0.25">
      <c r="I7854" s="25"/>
      <c r="J7854" s="25"/>
      <c r="K7854" s="25"/>
      <c r="L7854" s="25"/>
      <c r="M7854" s="25"/>
      <c r="N7854" s="25"/>
      <c r="O7854" s="25"/>
    </row>
    <row r="7855" spans="9:15" s="167" customFormat="1" ht="15" customHeight="1" x14ac:dyDescent="0.25">
      <c r="I7855" s="25"/>
      <c r="J7855" s="25"/>
      <c r="K7855" s="25"/>
      <c r="L7855" s="25"/>
      <c r="M7855" s="25"/>
      <c r="N7855" s="25"/>
      <c r="O7855" s="25"/>
    </row>
    <row r="7856" spans="9:15" s="167" customFormat="1" ht="15" customHeight="1" x14ac:dyDescent="0.25">
      <c r="I7856" s="25"/>
      <c r="J7856" s="25"/>
      <c r="K7856" s="25"/>
      <c r="L7856" s="25"/>
      <c r="M7856" s="25"/>
      <c r="N7856" s="25"/>
      <c r="O7856" s="25"/>
    </row>
    <row r="7857" spans="9:15" s="167" customFormat="1" ht="15" customHeight="1" x14ac:dyDescent="0.25">
      <c r="I7857" s="25"/>
      <c r="J7857" s="25"/>
      <c r="K7857" s="25"/>
      <c r="L7857" s="25"/>
      <c r="M7857" s="25"/>
      <c r="N7857" s="25"/>
      <c r="O7857" s="25"/>
    </row>
    <row r="7858" spans="9:15" s="167" customFormat="1" ht="15" customHeight="1" x14ac:dyDescent="0.25">
      <c r="I7858" s="25"/>
      <c r="J7858" s="25"/>
      <c r="K7858" s="25"/>
      <c r="L7858" s="25"/>
      <c r="M7858" s="25"/>
      <c r="N7858" s="25"/>
      <c r="O7858" s="25"/>
    </row>
    <row r="7859" spans="9:15" s="167" customFormat="1" ht="15" customHeight="1" x14ac:dyDescent="0.25">
      <c r="I7859" s="25"/>
      <c r="J7859" s="25"/>
      <c r="K7859" s="25"/>
      <c r="L7859" s="25"/>
      <c r="M7859" s="25"/>
      <c r="N7859" s="25"/>
      <c r="O7859" s="25"/>
    </row>
    <row r="7860" spans="9:15" s="167" customFormat="1" ht="15" customHeight="1" x14ac:dyDescent="0.25">
      <c r="I7860" s="25"/>
      <c r="J7860" s="25"/>
      <c r="K7860" s="25"/>
      <c r="L7860" s="25"/>
      <c r="M7860" s="25"/>
      <c r="N7860" s="25"/>
      <c r="O7860" s="25"/>
    </row>
    <row r="7861" spans="9:15" s="167" customFormat="1" ht="15" customHeight="1" x14ac:dyDescent="0.25">
      <c r="I7861" s="25"/>
      <c r="J7861" s="25"/>
      <c r="K7861" s="25"/>
      <c r="L7861" s="25"/>
      <c r="M7861" s="25"/>
      <c r="N7861" s="25"/>
      <c r="O7861" s="25"/>
    </row>
    <row r="7862" spans="9:15" s="167" customFormat="1" ht="15" customHeight="1" x14ac:dyDescent="0.25">
      <c r="I7862" s="25"/>
      <c r="J7862" s="25"/>
      <c r="K7862" s="25"/>
      <c r="L7862" s="25"/>
      <c r="M7862" s="25"/>
      <c r="N7862" s="25"/>
      <c r="O7862" s="25"/>
    </row>
    <row r="7863" spans="9:15" s="167" customFormat="1" ht="15" customHeight="1" x14ac:dyDescent="0.25">
      <c r="I7863" s="25"/>
      <c r="J7863" s="25"/>
      <c r="K7863" s="25"/>
      <c r="L7863" s="25"/>
      <c r="M7863" s="25"/>
      <c r="N7863" s="25"/>
      <c r="O7863" s="25"/>
    </row>
    <row r="7864" spans="9:15" s="167" customFormat="1" ht="15" customHeight="1" x14ac:dyDescent="0.25">
      <c r="I7864" s="25"/>
      <c r="J7864" s="25"/>
      <c r="K7864" s="25"/>
      <c r="L7864" s="25"/>
      <c r="M7864" s="25"/>
      <c r="N7864" s="25"/>
      <c r="O7864" s="25"/>
    </row>
    <row r="7865" spans="9:15" s="167" customFormat="1" ht="15" customHeight="1" x14ac:dyDescent="0.25">
      <c r="I7865" s="25"/>
      <c r="J7865" s="25"/>
      <c r="K7865" s="25"/>
      <c r="L7865" s="25"/>
      <c r="M7865" s="25"/>
      <c r="N7865" s="25"/>
      <c r="O7865" s="25"/>
    </row>
    <row r="7866" spans="9:15" s="167" customFormat="1" ht="15" customHeight="1" x14ac:dyDescent="0.25">
      <c r="I7866" s="25"/>
      <c r="J7866" s="25"/>
      <c r="K7866" s="25"/>
      <c r="L7866" s="25"/>
      <c r="M7866" s="25"/>
      <c r="N7866" s="25"/>
      <c r="O7866" s="25"/>
    </row>
    <row r="7867" spans="9:15" s="167" customFormat="1" ht="15" customHeight="1" x14ac:dyDescent="0.25">
      <c r="I7867" s="25"/>
      <c r="J7867" s="25"/>
      <c r="K7867" s="25"/>
      <c r="L7867" s="25"/>
      <c r="M7867" s="25"/>
      <c r="N7867" s="25"/>
      <c r="O7867" s="25"/>
    </row>
    <row r="7868" spans="9:15" s="167" customFormat="1" ht="15" customHeight="1" x14ac:dyDescent="0.25">
      <c r="I7868" s="25"/>
      <c r="J7868" s="25"/>
      <c r="K7868" s="25"/>
      <c r="L7868" s="25"/>
      <c r="M7868" s="25"/>
      <c r="N7868" s="25"/>
      <c r="O7868" s="25"/>
    </row>
    <row r="7869" spans="9:15" s="167" customFormat="1" ht="15" customHeight="1" x14ac:dyDescent="0.25">
      <c r="I7869" s="25"/>
      <c r="J7869" s="25"/>
      <c r="K7869" s="25"/>
      <c r="L7869" s="25"/>
      <c r="M7869" s="25"/>
      <c r="N7869" s="25"/>
      <c r="O7869" s="25"/>
    </row>
    <row r="7870" spans="9:15" s="167" customFormat="1" ht="15" customHeight="1" x14ac:dyDescent="0.25">
      <c r="I7870" s="25"/>
      <c r="J7870" s="25"/>
      <c r="K7870" s="25"/>
      <c r="L7870" s="25"/>
      <c r="M7870" s="25"/>
      <c r="N7870" s="25"/>
      <c r="O7870" s="25"/>
    </row>
    <row r="7871" spans="9:15" s="167" customFormat="1" ht="15" customHeight="1" x14ac:dyDescent="0.25">
      <c r="I7871" s="25"/>
      <c r="J7871" s="25"/>
      <c r="K7871" s="25"/>
      <c r="L7871" s="25"/>
      <c r="M7871" s="25"/>
      <c r="N7871" s="25"/>
      <c r="O7871" s="25"/>
    </row>
    <row r="7872" spans="9:15" s="167" customFormat="1" ht="15" customHeight="1" x14ac:dyDescent="0.25">
      <c r="I7872" s="25"/>
      <c r="J7872" s="25"/>
      <c r="K7872" s="25"/>
      <c r="L7872" s="25"/>
      <c r="M7872" s="25"/>
      <c r="N7872" s="25"/>
      <c r="O7872" s="25"/>
    </row>
    <row r="7873" spans="9:15" s="167" customFormat="1" ht="15" customHeight="1" x14ac:dyDescent="0.25">
      <c r="I7873" s="25"/>
      <c r="J7873" s="25"/>
      <c r="K7873" s="25"/>
      <c r="L7873" s="25"/>
      <c r="M7873" s="25"/>
      <c r="N7873" s="25"/>
      <c r="O7873" s="25"/>
    </row>
    <row r="7874" spans="9:15" s="167" customFormat="1" ht="15" customHeight="1" x14ac:dyDescent="0.25">
      <c r="I7874" s="25"/>
      <c r="J7874" s="25"/>
      <c r="K7874" s="25"/>
      <c r="L7874" s="25"/>
      <c r="M7874" s="25"/>
      <c r="N7874" s="25"/>
      <c r="O7874" s="25"/>
    </row>
    <row r="7875" spans="9:15" s="167" customFormat="1" ht="15" customHeight="1" x14ac:dyDescent="0.25">
      <c r="I7875" s="25"/>
      <c r="J7875" s="25"/>
      <c r="K7875" s="25"/>
      <c r="L7875" s="25"/>
      <c r="M7875" s="25"/>
      <c r="N7875" s="25"/>
      <c r="O7875" s="25"/>
    </row>
    <row r="7876" spans="9:15" s="167" customFormat="1" ht="15" customHeight="1" x14ac:dyDescent="0.25">
      <c r="I7876" s="25"/>
      <c r="J7876" s="25"/>
      <c r="K7876" s="25"/>
      <c r="L7876" s="25"/>
      <c r="M7876" s="25"/>
      <c r="N7876" s="25"/>
      <c r="O7876" s="25"/>
    </row>
    <row r="7877" spans="9:15" s="167" customFormat="1" ht="15" customHeight="1" x14ac:dyDescent="0.25">
      <c r="I7877" s="25"/>
      <c r="J7877" s="25"/>
      <c r="K7877" s="25"/>
      <c r="L7877" s="25"/>
      <c r="M7877" s="25"/>
      <c r="N7877" s="25"/>
      <c r="O7877" s="25"/>
    </row>
    <row r="7878" spans="9:15" s="167" customFormat="1" ht="15" customHeight="1" x14ac:dyDescent="0.25">
      <c r="I7878" s="25"/>
      <c r="J7878" s="25"/>
      <c r="K7878" s="25"/>
      <c r="L7878" s="25"/>
      <c r="M7878" s="25"/>
      <c r="N7878" s="25"/>
      <c r="O7878" s="25"/>
    </row>
    <row r="7879" spans="9:15" s="167" customFormat="1" ht="15" customHeight="1" x14ac:dyDescent="0.25">
      <c r="I7879" s="25"/>
      <c r="J7879" s="25"/>
      <c r="K7879" s="25"/>
      <c r="L7879" s="25"/>
      <c r="M7879" s="25"/>
      <c r="N7879" s="25"/>
      <c r="O7879" s="25"/>
    </row>
    <row r="7880" spans="9:15" s="167" customFormat="1" ht="15" customHeight="1" x14ac:dyDescent="0.25">
      <c r="I7880" s="25"/>
      <c r="J7880" s="25"/>
      <c r="K7880" s="25"/>
      <c r="L7880" s="25"/>
      <c r="M7880" s="25"/>
      <c r="N7880" s="25"/>
      <c r="O7880" s="25"/>
    </row>
    <row r="7881" spans="9:15" s="167" customFormat="1" ht="15" customHeight="1" x14ac:dyDescent="0.25">
      <c r="I7881" s="25"/>
      <c r="J7881" s="25"/>
      <c r="K7881" s="25"/>
      <c r="L7881" s="25"/>
      <c r="M7881" s="25"/>
      <c r="N7881" s="25"/>
      <c r="O7881" s="25"/>
    </row>
    <row r="7882" spans="9:15" s="167" customFormat="1" ht="15" customHeight="1" x14ac:dyDescent="0.25">
      <c r="I7882" s="25"/>
      <c r="J7882" s="25"/>
      <c r="K7882" s="25"/>
      <c r="L7882" s="25"/>
      <c r="M7882" s="25"/>
      <c r="N7882" s="25"/>
      <c r="O7882" s="25"/>
    </row>
    <row r="7883" spans="9:15" s="167" customFormat="1" ht="15" customHeight="1" x14ac:dyDescent="0.25">
      <c r="I7883" s="25"/>
      <c r="J7883" s="25"/>
      <c r="K7883" s="25"/>
      <c r="L7883" s="25"/>
      <c r="M7883" s="25"/>
      <c r="N7883" s="25"/>
      <c r="O7883" s="25"/>
    </row>
    <row r="7884" spans="9:15" s="167" customFormat="1" ht="15" customHeight="1" x14ac:dyDescent="0.25">
      <c r="I7884" s="25"/>
      <c r="J7884" s="25"/>
      <c r="K7884" s="25"/>
      <c r="L7884" s="25"/>
      <c r="M7884" s="25"/>
      <c r="N7884" s="25"/>
      <c r="O7884" s="25"/>
    </row>
    <row r="7885" spans="9:15" s="167" customFormat="1" ht="15" customHeight="1" x14ac:dyDescent="0.25">
      <c r="I7885" s="25"/>
      <c r="J7885" s="25"/>
      <c r="K7885" s="25"/>
      <c r="L7885" s="25"/>
      <c r="M7885" s="25"/>
      <c r="N7885" s="25"/>
      <c r="O7885" s="25"/>
    </row>
    <row r="7886" spans="9:15" s="167" customFormat="1" ht="15" customHeight="1" x14ac:dyDescent="0.25">
      <c r="I7886" s="25"/>
      <c r="J7886" s="25"/>
      <c r="K7886" s="25"/>
      <c r="L7886" s="25"/>
      <c r="M7886" s="25"/>
      <c r="N7886" s="25"/>
      <c r="O7886" s="25"/>
    </row>
    <row r="7887" spans="9:15" s="167" customFormat="1" ht="15" customHeight="1" x14ac:dyDescent="0.25">
      <c r="I7887" s="25"/>
      <c r="J7887" s="25"/>
      <c r="K7887" s="25"/>
      <c r="L7887" s="25"/>
      <c r="M7887" s="25"/>
      <c r="N7887" s="25"/>
      <c r="O7887" s="25"/>
    </row>
    <row r="7888" spans="9:15" s="167" customFormat="1" ht="15" customHeight="1" x14ac:dyDescent="0.25">
      <c r="I7888" s="25"/>
      <c r="J7888" s="25"/>
      <c r="K7888" s="25"/>
      <c r="L7888" s="25"/>
      <c r="M7888" s="25"/>
      <c r="N7888" s="25"/>
      <c r="O7888" s="25"/>
    </row>
    <row r="7889" spans="9:15" s="167" customFormat="1" ht="15" customHeight="1" x14ac:dyDescent="0.25">
      <c r="I7889" s="25"/>
      <c r="J7889" s="25"/>
      <c r="K7889" s="25"/>
      <c r="L7889" s="25"/>
      <c r="M7889" s="25"/>
      <c r="N7889" s="25"/>
      <c r="O7889" s="25"/>
    </row>
    <row r="7890" spans="9:15" s="167" customFormat="1" ht="15" customHeight="1" x14ac:dyDescent="0.25">
      <c r="I7890" s="25"/>
      <c r="J7890" s="25"/>
      <c r="K7890" s="25"/>
      <c r="L7890" s="25"/>
      <c r="M7890" s="25"/>
      <c r="N7890" s="25"/>
      <c r="O7890" s="25"/>
    </row>
    <row r="7891" spans="9:15" s="167" customFormat="1" ht="15" customHeight="1" x14ac:dyDescent="0.25">
      <c r="I7891" s="25"/>
      <c r="J7891" s="25"/>
      <c r="K7891" s="25"/>
      <c r="L7891" s="25"/>
      <c r="M7891" s="25"/>
      <c r="N7891" s="25"/>
      <c r="O7891" s="25"/>
    </row>
    <row r="7892" spans="9:15" s="167" customFormat="1" ht="15" customHeight="1" x14ac:dyDescent="0.25">
      <c r="I7892" s="25"/>
      <c r="J7892" s="25"/>
      <c r="K7892" s="25"/>
      <c r="L7892" s="25"/>
      <c r="M7892" s="25"/>
      <c r="N7892" s="25"/>
      <c r="O7892" s="25"/>
    </row>
    <row r="7893" spans="9:15" s="167" customFormat="1" ht="15" customHeight="1" x14ac:dyDescent="0.25">
      <c r="I7893" s="25"/>
      <c r="J7893" s="25"/>
      <c r="K7893" s="25"/>
      <c r="L7893" s="25"/>
      <c r="M7893" s="25"/>
      <c r="N7893" s="25"/>
      <c r="O7893" s="25"/>
    </row>
    <row r="7894" spans="9:15" s="167" customFormat="1" ht="15" customHeight="1" x14ac:dyDescent="0.25">
      <c r="I7894" s="25"/>
      <c r="J7894" s="25"/>
      <c r="K7894" s="25"/>
      <c r="L7894" s="25"/>
      <c r="M7894" s="25"/>
      <c r="N7894" s="25"/>
      <c r="O7894" s="25"/>
    </row>
    <row r="7895" spans="9:15" s="167" customFormat="1" ht="15" customHeight="1" x14ac:dyDescent="0.25">
      <c r="I7895" s="25"/>
      <c r="J7895" s="25"/>
      <c r="K7895" s="25"/>
      <c r="L7895" s="25"/>
      <c r="M7895" s="25"/>
      <c r="N7895" s="25"/>
      <c r="O7895" s="25"/>
    </row>
    <row r="7896" spans="9:15" s="167" customFormat="1" ht="15" customHeight="1" x14ac:dyDescent="0.25">
      <c r="I7896" s="25"/>
      <c r="J7896" s="25"/>
      <c r="K7896" s="25"/>
      <c r="L7896" s="25"/>
      <c r="M7896" s="25"/>
      <c r="N7896" s="25"/>
      <c r="O7896" s="25"/>
    </row>
    <row r="7897" spans="9:15" s="167" customFormat="1" ht="15" customHeight="1" x14ac:dyDescent="0.25">
      <c r="I7897" s="25"/>
      <c r="J7897" s="25"/>
      <c r="K7897" s="25"/>
      <c r="L7897" s="25"/>
      <c r="M7897" s="25"/>
      <c r="N7897" s="25"/>
      <c r="O7897" s="25"/>
    </row>
    <row r="7898" spans="9:15" s="167" customFormat="1" ht="15" customHeight="1" x14ac:dyDescent="0.25">
      <c r="I7898" s="25"/>
      <c r="J7898" s="25"/>
      <c r="K7898" s="25"/>
      <c r="L7898" s="25"/>
      <c r="M7898" s="25"/>
      <c r="N7898" s="25"/>
      <c r="O7898" s="25"/>
    </row>
    <row r="7899" spans="9:15" s="167" customFormat="1" ht="15" customHeight="1" x14ac:dyDescent="0.25">
      <c r="I7899" s="25"/>
      <c r="J7899" s="25"/>
      <c r="K7899" s="25"/>
      <c r="L7899" s="25"/>
      <c r="M7899" s="25"/>
      <c r="N7899" s="25"/>
      <c r="O7899" s="25"/>
    </row>
    <row r="7900" spans="9:15" s="167" customFormat="1" ht="15" customHeight="1" x14ac:dyDescent="0.25">
      <c r="I7900" s="25"/>
      <c r="J7900" s="25"/>
      <c r="K7900" s="25"/>
      <c r="L7900" s="25"/>
      <c r="M7900" s="25"/>
      <c r="N7900" s="25"/>
      <c r="O7900" s="25"/>
    </row>
    <row r="7901" spans="9:15" s="167" customFormat="1" ht="15" customHeight="1" x14ac:dyDescent="0.25">
      <c r="I7901" s="25"/>
      <c r="J7901" s="25"/>
      <c r="K7901" s="25"/>
      <c r="L7901" s="25"/>
      <c r="M7901" s="25"/>
      <c r="N7901" s="25"/>
      <c r="O7901" s="25"/>
    </row>
    <row r="7902" spans="9:15" s="167" customFormat="1" ht="15" customHeight="1" x14ac:dyDescent="0.25">
      <c r="I7902" s="25"/>
      <c r="J7902" s="25"/>
      <c r="K7902" s="25"/>
      <c r="L7902" s="25"/>
      <c r="M7902" s="25"/>
      <c r="N7902" s="25"/>
      <c r="O7902" s="25"/>
    </row>
    <row r="7903" spans="9:15" s="167" customFormat="1" ht="15" customHeight="1" x14ac:dyDescent="0.25">
      <c r="I7903" s="25"/>
      <c r="J7903" s="25"/>
      <c r="K7903" s="25"/>
      <c r="L7903" s="25"/>
      <c r="M7903" s="25"/>
      <c r="N7903" s="25"/>
      <c r="O7903" s="25"/>
    </row>
    <row r="7904" spans="9:15" s="167" customFormat="1" ht="15" customHeight="1" x14ac:dyDescent="0.25">
      <c r="I7904" s="25"/>
      <c r="J7904" s="25"/>
      <c r="K7904" s="25"/>
      <c r="L7904" s="25"/>
      <c r="M7904" s="25"/>
      <c r="N7904" s="25"/>
      <c r="O7904" s="25"/>
    </row>
    <row r="7905" spans="9:15" s="167" customFormat="1" ht="15" customHeight="1" x14ac:dyDescent="0.25">
      <c r="I7905" s="25"/>
      <c r="J7905" s="25"/>
      <c r="K7905" s="25"/>
      <c r="L7905" s="25"/>
      <c r="M7905" s="25"/>
      <c r="N7905" s="25"/>
      <c r="O7905" s="25"/>
    </row>
    <row r="7906" spans="9:15" s="167" customFormat="1" ht="15" customHeight="1" x14ac:dyDescent="0.25">
      <c r="I7906" s="25"/>
      <c r="J7906" s="25"/>
      <c r="K7906" s="25"/>
      <c r="L7906" s="25"/>
      <c r="M7906" s="25"/>
      <c r="N7906" s="25"/>
      <c r="O7906" s="25"/>
    </row>
    <row r="7907" spans="9:15" s="167" customFormat="1" ht="15" customHeight="1" x14ac:dyDescent="0.25">
      <c r="I7907" s="25"/>
      <c r="J7907" s="25"/>
      <c r="K7907" s="25"/>
      <c r="L7907" s="25"/>
      <c r="M7907" s="25"/>
      <c r="N7907" s="25"/>
      <c r="O7907" s="25"/>
    </row>
    <row r="7908" spans="9:15" s="167" customFormat="1" ht="15" customHeight="1" x14ac:dyDescent="0.25">
      <c r="I7908" s="25"/>
      <c r="J7908" s="25"/>
      <c r="K7908" s="25"/>
      <c r="L7908" s="25"/>
      <c r="M7908" s="25"/>
      <c r="N7908" s="25"/>
      <c r="O7908" s="25"/>
    </row>
    <row r="7909" spans="9:15" s="167" customFormat="1" ht="15" customHeight="1" x14ac:dyDescent="0.25">
      <c r="I7909" s="25"/>
      <c r="J7909" s="25"/>
      <c r="K7909" s="25"/>
      <c r="L7909" s="25"/>
      <c r="M7909" s="25"/>
      <c r="N7909" s="25"/>
      <c r="O7909" s="25"/>
    </row>
    <row r="7910" spans="9:15" s="167" customFormat="1" ht="15" customHeight="1" x14ac:dyDescent="0.25">
      <c r="I7910" s="25"/>
      <c r="J7910" s="25"/>
      <c r="K7910" s="25"/>
      <c r="L7910" s="25"/>
      <c r="M7910" s="25"/>
      <c r="N7910" s="25"/>
      <c r="O7910" s="25"/>
    </row>
    <row r="7911" spans="9:15" s="167" customFormat="1" ht="15" customHeight="1" x14ac:dyDescent="0.25">
      <c r="I7911" s="25"/>
      <c r="J7911" s="25"/>
      <c r="K7911" s="25"/>
      <c r="L7911" s="25"/>
      <c r="M7911" s="25"/>
      <c r="N7911" s="25"/>
      <c r="O7911" s="25"/>
    </row>
    <row r="7912" spans="9:15" s="167" customFormat="1" ht="15" customHeight="1" x14ac:dyDescent="0.25">
      <c r="I7912" s="25"/>
      <c r="J7912" s="25"/>
      <c r="K7912" s="25"/>
      <c r="L7912" s="25"/>
      <c r="M7912" s="25"/>
      <c r="N7912" s="25"/>
      <c r="O7912" s="25"/>
    </row>
    <row r="7913" spans="9:15" s="167" customFormat="1" ht="15" customHeight="1" x14ac:dyDescent="0.25">
      <c r="I7913" s="25"/>
      <c r="J7913" s="25"/>
      <c r="K7913" s="25"/>
      <c r="L7913" s="25"/>
      <c r="M7913" s="25"/>
      <c r="N7913" s="25"/>
      <c r="O7913" s="25"/>
    </row>
    <row r="7914" spans="9:15" s="167" customFormat="1" ht="15" customHeight="1" x14ac:dyDescent="0.25">
      <c r="I7914" s="25"/>
      <c r="J7914" s="25"/>
      <c r="K7914" s="25"/>
      <c r="L7914" s="25"/>
      <c r="M7914" s="25"/>
      <c r="N7914" s="25"/>
      <c r="O7914" s="25"/>
    </row>
    <row r="7915" spans="9:15" s="167" customFormat="1" ht="15" customHeight="1" x14ac:dyDescent="0.25">
      <c r="I7915" s="25"/>
      <c r="J7915" s="25"/>
      <c r="K7915" s="25"/>
      <c r="L7915" s="25"/>
      <c r="M7915" s="25"/>
      <c r="N7915" s="25"/>
      <c r="O7915" s="25"/>
    </row>
    <row r="7916" spans="9:15" s="167" customFormat="1" ht="15" customHeight="1" x14ac:dyDescent="0.25">
      <c r="I7916" s="25"/>
      <c r="J7916" s="25"/>
      <c r="K7916" s="25"/>
      <c r="L7916" s="25"/>
      <c r="M7916" s="25"/>
      <c r="N7916" s="25"/>
      <c r="O7916" s="25"/>
    </row>
    <row r="7917" spans="9:15" s="167" customFormat="1" ht="15" customHeight="1" x14ac:dyDescent="0.25">
      <c r="I7917" s="25"/>
      <c r="J7917" s="25"/>
      <c r="K7917" s="25"/>
      <c r="L7917" s="25"/>
      <c r="M7917" s="25"/>
      <c r="N7917" s="25"/>
      <c r="O7917" s="25"/>
    </row>
    <row r="7918" spans="9:15" s="167" customFormat="1" ht="15" customHeight="1" x14ac:dyDescent="0.25">
      <c r="I7918" s="25"/>
      <c r="J7918" s="25"/>
      <c r="K7918" s="25"/>
      <c r="L7918" s="25"/>
      <c r="M7918" s="25"/>
      <c r="N7918" s="25"/>
      <c r="O7918" s="25"/>
    </row>
    <row r="7919" spans="9:15" s="167" customFormat="1" ht="15" customHeight="1" x14ac:dyDescent="0.25">
      <c r="I7919" s="25"/>
      <c r="J7919" s="25"/>
      <c r="K7919" s="25"/>
      <c r="L7919" s="25"/>
      <c r="M7919" s="25"/>
      <c r="N7919" s="25"/>
      <c r="O7919" s="25"/>
    </row>
    <row r="7920" spans="9:15" s="167" customFormat="1" ht="15" customHeight="1" x14ac:dyDescent="0.25">
      <c r="I7920" s="25"/>
      <c r="J7920" s="25"/>
      <c r="K7920" s="25"/>
      <c r="L7920" s="25"/>
      <c r="M7920" s="25"/>
      <c r="N7920" s="25"/>
      <c r="O7920" s="25"/>
    </row>
    <row r="7921" spans="9:15" s="167" customFormat="1" ht="15" customHeight="1" x14ac:dyDescent="0.25">
      <c r="I7921" s="25"/>
      <c r="J7921" s="25"/>
      <c r="K7921" s="25"/>
      <c r="L7921" s="25"/>
      <c r="M7921" s="25"/>
      <c r="N7921" s="25"/>
      <c r="O7921" s="25"/>
    </row>
    <row r="7922" spans="9:15" s="167" customFormat="1" ht="15" customHeight="1" x14ac:dyDescent="0.25">
      <c r="I7922" s="25"/>
      <c r="J7922" s="25"/>
      <c r="K7922" s="25"/>
      <c r="L7922" s="25"/>
      <c r="M7922" s="25"/>
      <c r="N7922" s="25"/>
      <c r="O7922" s="25"/>
    </row>
    <row r="7923" spans="9:15" s="167" customFormat="1" ht="15" customHeight="1" x14ac:dyDescent="0.25">
      <c r="I7923" s="25"/>
      <c r="J7923" s="25"/>
      <c r="K7923" s="25"/>
      <c r="L7923" s="25"/>
      <c r="M7923" s="25"/>
      <c r="N7923" s="25"/>
      <c r="O7923" s="25"/>
    </row>
    <row r="7924" spans="9:15" s="167" customFormat="1" ht="15" customHeight="1" x14ac:dyDescent="0.25">
      <c r="I7924" s="25"/>
      <c r="J7924" s="25"/>
      <c r="K7924" s="25"/>
      <c r="L7924" s="25"/>
      <c r="M7924" s="25"/>
      <c r="N7924" s="25"/>
      <c r="O7924" s="25"/>
    </row>
    <row r="7925" spans="9:15" s="167" customFormat="1" ht="15" customHeight="1" x14ac:dyDescent="0.25">
      <c r="I7925" s="25"/>
      <c r="J7925" s="25"/>
      <c r="K7925" s="25"/>
      <c r="L7925" s="25"/>
      <c r="M7925" s="25"/>
      <c r="N7925" s="25"/>
      <c r="O7925" s="25"/>
    </row>
    <row r="7926" spans="9:15" s="167" customFormat="1" ht="15" customHeight="1" x14ac:dyDescent="0.25">
      <c r="I7926" s="25"/>
      <c r="J7926" s="25"/>
      <c r="K7926" s="25"/>
      <c r="L7926" s="25"/>
      <c r="M7926" s="25"/>
      <c r="N7926" s="25"/>
      <c r="O7926" s="25"/>
    </row>
    <row r="7927" spans="9:15" s="167" customFormat="1" ht="15" customHeight="1" x14ac:dyDescent="0.25">
      <c r="I7927" s="25"/>
      <c r="J7927" s="25"/>
      <c r="K7927" s="25"/>
      <c r="L7927" s="25"/>
      <c r="M7927" s="25"/>
      <c r="N7927" s="25"/>
      <c r="O7927" s="25"/>
    </row>
    <row r="7928" spans="9:15" s="167" customFormat="1" ht="15" customHeight="1" x14ac:dyDescent="0.25">
      <c r="I7928" s="25"/>
      <c r="J7928" s="25"/>
      <c r="K7928" s="25"/>
      <c r="L7928" s="25"/>
      <c r="M7928" s="25"/>
      <c r="N7928" s="25"/>
      <c r="O7928" s="25"/>
    </row>
    <row r="7929" spans="9:15" s="167" customFormat="1" ht="15" customHeight="1" x14ac:dyDescent="0.25">
      <c r="I7929" s="25"/>
      <c r="J7929" s="25"/>
      <c r="K7929" s="25"/>
      <c r="L7929" s="25"/>
      <c r="M7929" s="25"/>
      <c r="N7929" s="25"/>
      <c r="O7929" s="25"/>
    </row>
    <row r="7930" spans="9:15" s="167" customFormat="1" ht="15" customHeight="1" x14ac:dyDescent="0.25">
      <c r="I7930" s="25"/>
      <c r="J7930" s="25"/>
      <c r="K7930" s="25"/>
      <c r="L7930" s="25"/>
      <c r="M7930" s="25"/>
      <c r="N7930" s="25"/>
      <c r="O7930" s="25"/>
    </row>
    <row r="7931" spans="9:15" s="167" customFormat="1" ht="15" customHeight="1" x14ac:dyDescent="0.25">
      <c r="I7931" s="25"/>
      <c r="J7931" s="25"/>
      <c r="K7931" s="25"/>
      <c r="L7931" s="25"/>
      <c r="M7931" s="25"/>
      <c r="N7931" s="25"/>
      <c r="O7931" s="25"/>
    </row>
    <row r="7932" spans="9:15" s="167" customFormat="1" ht="15" customHeight="1" x14ac:dyDescent="0.25">
      <c r="I7932" s="25"/>
      <c r="J7932" s="25"/>
      <c r="K7932" s="25"/>
      <c r="L7932" s="25"/>
      <c r="M7932" s="25"/>
      <c r="N7932" s="25"/>
      <c r="O7932" s="25"/>
    </row>
    <row r="7933" spans="9:15" s="167" customFormat="1" ht="15" customHeight="1" x14ac:dyDescent="0.25">
      <c r="I7933" s="25"/>
      <c r="J7933" s="25"/>
      <c r="K7933" s="25"/>
      <c r="L7933" s="25"/>
      <c r="M7933" s="25"/>
      <c r="N7933" s="25"/>
      <c r="O7933" s="25"/>
    </row>
    <row r="7934" spans="9:15" s="167" customFormat="1" ht="15" customHeight="1" x14ac:dyDescent="0.25">
      <c r="I7934" s="25"/>
      <c r="J7934" s="25"/>
      <c r="K7934" s="25"/>
      <c r="L7934" s="25"/>
      <c r="M7934" s="25"/>
      <c r="N7934" s="25"/>
      <c r="O7934" s="25"/>
    </row>
    <row r="7935" spans="9:15" s="167" customFormat="1" ht="15" customHeight="1" x14ac:dyDescent="0.25">
      <c r="I7935" s="25"/>
      <c r="J7935" s="25"/>
      <c r="K7935" s="25"/>
      <c r="L7935" s="25"/>
      <c r="M7935" s="25"/>
      <c r="N7935" s="25"/>
      <c r="O7935" s="25"/>
    </row>
    <row r="7936" spans="9:15" s="167" customFormat="1" ht="15" customHeight="1" x14ac:dyDescent="0.25">
      <c r="I7936" s="25"/>
      <c r="J7936" s="25"/>
      <c r="K7936" s="25"/>
      <c r="L7936" s="25"/>
      <c r="M7936" s="25"/>
      <c r="N7936" s="25"/>
      <c r="O7936" s="25"/>
    </row>
    <row r="7937" spans="9:15" s="167" customFormat="1" ht="15" customHeight="1" x14ac:dyDescent="0.25">
      <c r="I7937" s="25"/>
      <c r="J7937" s="25"/>
      <c r="K7937" s="25"/>
      <c r="L7937" s="25"/>
      <c r="M7937" s="25"/>
      <c r="N7937" s="25"/>
      <c r="O7937" s="25"/>
    </row>
    <row r="7938" spans="9:15" s="167" customFormat="1" ht="15" customHeight="1" x14ac:dyDescent="0.25">
      <c r="I7938" s="25"/>
      <c r="J7938" s="25"/>
      <c r="K7938" s="25"/>
      <c r="L7938" s="25"/>
      <c r="M7938" s="25"/>
      <c r="N7938" s="25"/>
      <c r="O7938" s="25"/>
    </row>
    <row r="7939" spans="9:15" s="167" customFormat="1" ht="15" customHeight="1" x14ac:dyDescent="0.25">
      <c r="I7939" s="25"/>
      <c r="J7939" s="25"/>
      <c r="K7939" s="25"/>
      <c r="L7939" s="25"/>
      <c r="M7939" s="25"/>
      <c r="N7939" s="25"/>
      <c r="O7939" s="25"/>
    </row>
    <row r="7940" spans="9:15" s="167" customFormat="1" ht="15" customHeight="1" x14ac:dyDescent="0.25">
      <c r="I7940" s="25"/>
      <c r="J7940" s="25"/>
      <c r="K7940" s="25"/>
      <c r="L7940" s="25"/>
      <c r="M7940" s="25"/>
      <c r="N7940" s="25"/>
      <c r="O7940" s="25"/>
    </row>
    <row r="7941" spans="9:15" s="167" customFormat="1" ht="15" customHeight="1" x14ac:dyDescent="0.25">
      <c r="I7941" s="25"/>
      <c r="J7941" s="25"/>
      <c r="K7941" s="25"/>
      <c r="L7941" s="25"/>
      <c r="M7941" s="25"/>
      <c r="N7941" s="25"/>
      <c r="O7941" s="25"/>
    </row>
    <row r="7942" spans="9:15" s="167" customFormat="1" ht="15" customHeight="1" x14ac:dyDescent="0.25">
      <c r="I7942" s="25"/>
      <c r="J7942" s="25"/>
      <c r="K7942" s="25"/>
      <c r="L7942" s="25"/>
      <c r="M7942" s="25"/>
      <c r="N7942" s="25"/>
      <c r="O7942" s="25"/>
    </row>
    <row r="7943" spans="9:15" s="167" customFormat="1" ht="15" customHeight="1" x14ac:dyDescent="0.25">
      <c r="I7943" s="25"/>
      <c r="J7943" s="25"/>
      <c r="K7943" s="25"/>
      <c r="L7943" s="25"/>
      <c r="M7943" s="25"/>
      <c r="N7943" s="25"/>
      <c r="O7943" s="25"/>
    </row>
    <row r="7944" spans="9:15" s="167" customFormat="1" ht="15" customHeight="1" x14ac:dyDescent="0.25">
      <c r="I7944" s="25"/>
      <c r="J7944" s="25"/>
      <c r="K7944" s="25"/>
      <c r="L7944" s="25"/>
      <c r="M7944" s="25"/>
      <c r="N7944" s="25"/>
      <c r="O7944" s="25"/>
    </row>
    <row r="7945" spans="9:15" s="167" customFormat="1" ht="15" customHeight="1" x14ac:dyDescent="0.25">
      <c r="I7945" s="25"/>
      <c r="J7945" s="25"/>
      <c r="K7945" s="25"/>
      <c r="L7945" s="25"/>
      <c r="M7945" s="25"/>
      <c r="N7945" s="25"/>
      <c r="O7945" s="25"/>
    </row>
    <row r="7946" spans="9:15" s="167" customFormat="1" ht="15" customHeight="1" x14ac:dyDescent="0.25">
      <c r="I7946" s="25"/>
      <c r="J7946" s="25"/>
      <c r="K7946" s="25"/>
      <c r="L7946" s="25"/>
      <c r="M7946" s="25"/>
      <c r="N7946" s="25"/>
      <c r="O7946" s="25"/>
    </row>
    <row r="7947" spans="9:15" s="167" customFormat="1" ht="15" customHeight="1" x14ac:dyDescent="0.25">
      <c r="I7947" s="25"/>
      <c r="J7947" s="25"/>
      <c r="K7947" s="25"/>
      <c r="L7947" s="25"/>
      <c r="M7947" s="25"/>
      <c r="N7947" s="25"/>
      <c r="O7947" s="25"/>
    </row>
    <row r="7948" spans="9:15" s="167" customFormat="1" ht="15" customHeight="1" x14ac:dyDescent="0.25">
      <c r="I7948" s="25"/>
      <c r="J7948" s="25"/>
      <c r="K7948" s="25"/>
      <c r="L7948" s="25"/>
      <c r="M7948" s="25"/>
      <c r="N7948" s="25"/>
      <c r="O7948" s="25"/>
    </row>
    <row r="7949" spans="9:15" s="167" customFormat="1" ht="15" customHeight="1" x14ac:dyDescent="0.25">
      <c r="I7949" s="25"/>
      <c r="J7949" s="25"/>
      <c r="K7949" s="25"/>
      <c r="L7949" s="25"/>
      <c r="M7949" s="25"/>
      <c r="N7949" s="25"/>
      <c r="O7949" s="25"/>
    </row>
    <row r="7950" spans="9:15" s="167" customFormat="1" ht="15" customHeight="1" x14ac:dyDescent="0.25">
      <c r="I7950" s="25"/>
      <c r="J7950" s="25"/>
      <c r="K7950" s="25"/>
      <c r="L7950" s="25"/>
      <c r="M7950" s="25"/>
      <c r="N7950" s="25"/>
      <c r="O7950" s="25"/>
    </row>
    <row r="7951" spans="9:15" s="167" customFormat="1" ht="15" customHeight="1" x14ac:dyDescent="0.25">
      <c r="I7951" s="25"/>
      <c r="J7951" s="25"/>
      <c r="K7951" s="25"/>
      <c r="L7951" s="25"/>
      <c r="M7951" s="25"/>
      <c r="N7951" s="25"/>
      <c r="O7951" s="25"/>
    </row>
    <row r="7952" spans="9:15" s="167" customFormat="1" ht="15" customHeight="1" x14ac:dyDescent="0.25">
      <c r="I7952" s="25"/>
      <c r="J7952" s="25"/>
      <c r="K7952" s="25"/>
      <c r="L7952" s="25"/>
      <c r="M7952" s="25"/>
      <c r="N7952" s="25"/>
      <c r="O7952" s="25"/>
    </row>
    <row r="7953" spans="9:15" s="167" customFormat="1" ht="15" customHeight="1" x14ac:dyDescent="0.25">
      <c r="I7953" s="25"/>
      <c r="J7953" s="25"/>
      <c r="K7953" s="25"/>
      <c r="L7953" s="25"/>
      <c r="M7953" s="25"/>
      <c r="N7953" s="25"/>
      <c r="O7953" s="25"/>
    </row>
    <row r="7954" spans="9:15" s="167" customFormat="1" ht="15" customHeight="1" x14ac:dyDescent="0.25">
      <c r="I7954" s="25"/>
      <c r="J7954" s="25"/>
      <c r="K7954" s="25"/>
      <c r="L7954" s="25"/>
      <c r="M7954" s="25"/>
      <c r="N7954" s="25"/>
      <c r="O7954" s="25"/>
    </row>
    <row r="7955" spans="9:15" s="167" customFormat="1" ht="15" customHeight="1" x14ac:dyDescent="0.25">
      <c r="I7955" s="25"/>
      <c r="J7955" s="25"/>
      <c r="K7955" s="25"/>
      <c r="L7955" s="25"/>
      <c r="M7955" s="25"/>
      <c r="N7955" s="25"/>
      <c r="O7955" s="25"/>
    </row>
    <row r="7956" spans="9:15" s="167" customFormat="1" ht="15" customHeight="1" x14ac:dyDescent="0.25">
      <c r="I7956" s="25"/>
      <c r="J7956" s="25"/>
      <c r="K7956" s="25"/>
      <c r="L7956" s="25"/>
      <c r="M7956" s="25"/>
      <c r="N7956" s="25"/>
      <c r="O7956" s="25"/>
    </row>
    <row r="7957" spans="9:15" s="167" customFormat="1" ht="15" customHeight="1" x14ac:dyDescent="0.25">
      <c r="I7957" s="25"/>
      <c r="J7957" s="25"/>
      <c r="K7957" s="25"/>
      <c r="L7957" s="25"/>
      <c r="M7957" s="25"/>
      <c r="N7957" s="25"/>
      <c r="O7957" s="25"/>
    </row>
    <row r="7958" spans="9:15" s="167" customFormat="1" ht="15" customHeight="1" x14ac:dyDescent="0.25">
      <c r="I7958" s="25"/>
      <c r="J7958" s="25"/>
      <c r="K7958" s="25"/>
      <c r="L7958" s="25"/>
      <c r="M7958" s="25"/>
      <c r="N7958" s="25"/>
      <c r="O7958" s="25"/>
    </row>
    <row r="7959" spans="9:15" s="167" customFormat="1" ht="15" customHeight="1" x14ac:dyDescent="0.25">
      <c r="I7959" s="25"/>
      <c r="J7959" s="25"/>
      <c r="K7959" s="25"/>
      <c r="L7959" s="25"/>
      <c r="M7959" s="25"/>
      <c r="N7959" s="25"/>
      <c r="O7959" s="25"/>
    </row>
    <row r="7960" spans="9:15" s="167" customFormat="1" ht="15" customHeight="1" x14ac:dyDescent="0.25">
      <c r="I7960" s="25"/>
      <c r="J7960" s="25"/>
      <c r="K7960" s="25"/>
      <c r="L7960" s="25"/>
      <c r="M7960" s="25"/>
      <c r="N7960" s="25"/>
      <c r="O7960" s="25"/>
    </row>
    <row r="7961" spans="9:15" s="167" customFormat="1" ht="15" customHeight="1" x14ac:dyDescent="0.25">
      <c r="I7961" s="25"/>
      <c r="J7961" s="25"/>
      <c r="K7961" s="25"/>
      <c r="L7961" s="25"/>
      <c r="M7961" s="25"/>
      <c r="N7961" s="25"/>
      <c r="O7961" s="25"/>
    </row>
    <row r="7962" spans="9:15" s="167" customFormat="1" ht="15" customHeight="1" x14ac:dyDescent="0.25">
      <c r="I7962" s="25"/>
      <c r="J7962" s="25"/>
      <c r="K7962" s="25"/>
      <c r="L7962" s="25"/>
      <c r="M7962" s="25"/>
      <c r="N7962" s="25"/>
      <c r="O7962" s="25"/>
    </row>
    <row r="7963" spans="9:15" s="167" customFormat="1" ht="15" customHeight="1" x14ac:dyDescent="0.25">
      <c r="I7963" s="25"/>
      <c r="J7963" s="25"/>
      <c r="K7963" s="25"/>
      <c r="L7963" s="25"/>
      <c r="M7963" s="25"/>
      <c r="N7963" s="25"/>
      <c r="O7963" s="25"/>
    </row>
    <row r="7964" spans="9:15" s="167" customFormat="1" ht="15" customHeight="1" x14ac:dyDescent="0.25">
      <c r="I7964" s="25"/>
      <c r="J7964" s="25"/>
      <c r="K7964" s="25"/>
      <c r="L7964" s="25"/>
      <c r="M7964" s="25"/>
      <c r="N7964" s="25"/>
      <c r="O7964" s="25"/>
    </row>
    <row r="7965" spans="9:15" s="167" customFormat="1" ht="15" customHeight="1" x14ac:dyDescent="0.25">
      <c r="I7965" s="25"/>
      <c r="J7965" s="25"/>
      <c r="K7965" s="25"/>
      <c r="L7965" s="25"/>
      <c r="M7965" s="25"/>
      <c r="N7965" s="25"/>
      <c r="O7965" s="25"/>
    </row>
    <row r="7966" spans="9:15" s="167" customFormat="1" ht="15" customHeight="1" x14ac:dyDescent="0.25">
      <c r="I7966" s="25"/>
      <c r="J7966" s="25"/>
      <c r="K7966" s="25"/>
      <c r="L7966" s="25"/>
      <c r="M7966" s="25"/>
      <c r="N7966" s="25"/>
      <c r="O7966" s="25"/>
    </row>
    <row r="7967" spans="9:15" s="167" customFormat="1" ht="15" customHeight="1" x14ac:dyDescent="0.25">
      <c r="I7967" s="25"/>
      <c r="J7967" s="25"/>
      <c r="K7967" s="25"/>
      <c r="L7967" s="25"/>
      <c r="M7967" s="25"/>
      <c r="N7967" s="25"/>
      <c r="O7967" s="25"/>
    </row>
    <row r="7968" spans="9:15" s="167" customFormat="1" ht="15" customHeight="1" x14ac:dyDescent="0.25">
      <c r="I7968" s="25"/>
      <c r="J7968" s="25"/>
      <c r="K7968" s="25"/>
      <c r="L7968" s="25"/>
      <c r="M7968" s="25"/>
      <c r="N7968" s="25"/>
      <c r="O7968" s="25"/>
    </row>
    <row r="7969" spans="9:15" s="167" customFormat="1" ht="15" customHeight="1" x14ac:dyDescent="0.25">
      <c r="I7969" s="25"/>
      <c r="J7969" s="25"/>
      <c r="K7969" s="25"/>
      <c r="L7969" s="25"/>
      <c r="M7969" s="25"/>
      <c r="N7969" s="25"/>
      <c r="O7969" s="25"/>
    </row>
    <row r="7970" spans="9:15" s="167" customFormat="1" ht="15" customHeight="1" x14ac:dyDescent="0.25">
      <c r="I7970" s="25"/>
      <c r="J7970" s="25"/>
      <c r="K7970" s="25"/>
      <c r="L7970" s="25"/>
      <c r="M7970" s="25"/>
      <c r="N7970" s="25"/>
      <c r="O7970" s="25"/>
    </row>
    <row r="7971" spans="9:15" s="167" customFormat="1" ht="15" customHeight="1" x14ac:dyDescent="0.25">
      <c r="I7971" s="25"/>
      <c r="J7971" s="25"/>
      <c r="K7971" s="25"/>
      <c r="L7971" s="25"/>
      <c r="M7971" s="25"/>
      <c r="N7971" s="25"/>
      <c r="O7971" s="25"/>
    </row>
    <row r="7972" spans="9:15" s="167" customFormat="1" ht="15" customHeight="1" x14ac:dyDescent="0.25">
      <c r="I7972" s="25"/>
      <c r="J7972" s="25"/>
      <c r="K7972" s="25"/>
      <c r="L7972" s="25"/>
      <c r="M7972" s="25"/>
      <c r="N7972" s="25"/>
      <c r="O7972" s="25"/>
    </row>
    <row r="7973" spans="9:15" s="167" customFormat="1" ht="15" customHeight="1" x14ac:dyDescent="0.25">
      <c r="I7973" s="25"/>
      <c r="J7973" s="25"/>
      <c r="K7973" s="25"/>
      <c r="L7973" s="25"/>
      <c r="M7973" s="25"/>
      <c r="N7973" s="25"/>
      <c r="O7973" s="25"/>
    </row>
    <row r="7974" spans="9:15" s="167" customFormat="1" ht="15" customHeight="1" x14ac:dyDescent="0.25">
      <c r="I7974" s="25"/>
      <c r="J7974" s="25"/>
      <c r="K7974" s="25"/>
      <c r="L7974" s="25"/>
      <c r="M7974" s="25"/>
      <c r="N7974" s="25"/>
      <c r="O7974" s="25"/>
    </row>
    <row r="7975" spans="9:15" s="167" customFormat="1" ht="15" customHeight="1" x14ac:dyDescent="0.25">
      <c r="I7975" s="25"/>
      <c r="J7975" s="25"/>
      <c r="K7975" s="25"/>
      <c r="L7975" s="25"/>
      <c r="M7975" s="25"/>
      <c r="N7975" s="25"/>
      <c r="O7975" s="25"/>
    </row>
    <row r="7976" spans="9:15" s="167" customFormat="1" ht="15" customHeight="1" x14ac:dyDescent="0.25">
      <c r="I7976" s="25"/>
      <c r="J7976" s="25"/>
      <c r="K7976" s="25"/>
      <c r="L7976" s="25"/>
      <c r="M7976" s="25"/>
      <c r="N7976" s="25"/>
      <c r="O7976" s="25"/>
    </row>
    <row r="7977" spans="9:15" s="167" customFormat="1" ht="15" customHeight="1" x14ac:dyDescent="0.25">
      <c r="I7977" s="25"/>
      <c r="J7977" s="25"/>
      <c r="K7977" s="25"/>
      <c r="L7977" s="25"/>
      <c r="M7977" s="25"/>
      <c r="N7977" s="25"/>
      <c r="O7977" s="25"/>
    </row>
    <row r="7978" spans="9:15" s="167" customFormat="1" ht="15" customHeight="1" x14ac:dyDescent="0.25">
      <c r="I7978" s="25"/>
      <c r="J7978" s="25"/>
      <c r="K7978" s="25"/>
      <c r="L7978" s="25"/>
      <c r="M7978" s="25"/>
      <c r="N7978" s="25"/>
      <c r="O7978" s="25"/>
    </row>
    <row r="7979" spans="9:15" s="167" customFormat="1" ht="15" customHeight="1" x14ac:dyDescent="0.25">
      <c r="I7979" s="25"/>
      <c r="J7979" s="25"/>
      <c r="K7979" s="25"/>
      <c r="L7979" s="25"/>
      <c r="M7979" s="25"/>
      <c r="N7979" s="25"/>
      <c r="O7979" s="25"/>
    </row>
    <row r="7980" spans="9:15" s="167" customFormat="1" ht="15" customHeight="1" x14ac:dyDescent="0.25">
      <c r="I7980" s="25"/>
      <c r="J7980" s="25"/>
      <c r="K7980" s="25"/>
      <c r="L7980" s="25"/>
      <c r="M7980" s="25"/>
      <c r="N7980" s="25"/>
      <c r="O7980" s="25"/>
    </row>
    <row r="7981" spans="9:15" s="167" customFormat="1" ht="15" customHeight="1" x14ac:dyDescent="0.25">
      <c r="I7981" s="25"/>
      <c r="J7981" s="25"/>
      <c r="K7981" s="25"/>
      <c r="L7981" s="25"/>
      <c r="M7981" s="25"/>
      <c r="N7981" s="25"/>
      <c r="O7981" s="25"/>
    </row>
    <row r="7982" spans="9:15" s="167" customFormat="1" ht="15" customHeight="1" x14ac:dyDescent="0.25">
      <c r="I7982" s="25"/>
      <c r="J7982" s="25"/>
      <c r="K7982" s="25"/>
      <c r="L7982" s="25"/>
      <c r="M7982" s="25"/>
      <c r="N7982" s="25"/>
      <c r="O7982" s="25"/>
    </row>
    <row r="7983" spans="9:15" s="167" customFormat="1" ht="15" customHeight="1" x14ac:dyDescent="0.25">
      <c r="I7983" s="25"/>
      <c r="J7983" s="25"/>
      <c r="K7983" s="25"/>
      <c r="L7983" s="25"/>
      <c r="M7983" s="25"/>
      <c r="N7983" s="25"/>
      <c r="O7983" s="25"/>
    </row>
    <row r="7984" spans="9:15" s="167" customFormat="1" ht="15" customHeight="1" x14ac:dyDescent="0.25">
      <c r="I7984" s="25"/>
      <c r="J7984" s="25"/>
      <c r="K7984" s="25"/>
      <c r="L7984" s="25"/>
      <c r="M7984" s="25"/>
      <c r="N7984" s="25"/>
      <c r="O7984" s="25"/>
    </row>
    <row r="7985" spans="9:15" s="167" customFormat="1" ht="15" customHeight="1" x14ac:dyDescent="0.25">
      <c r="I7985" s="25"/>
      <c r="J7985" s="25"/>
      <c r="K7985" s="25"/>
      <c r="L7985" s="25"/>
      <c r="M7985" s="25"/>
      <c r="N7985" s="25"/>
      <c r="O7985" s="25"/>
    </row>
    <row r="7986" spans="9:15" s="167" customFormat="1" ht="15" customHeight="1" x14ac:dyDescent="0.25">
      <c r="I7986" s="25"/>
      <c r="J7986" s="25"/>
      <c r="K7986" s="25"/>
      <c r="L7986" s="25"/>
      <c r="M7986" s="25"/>
      <c r="N7986" s="25"/>
      <c r="O7986" s="25"/>
    </row>
    <row r="7987" spans="9:15" s="167" customFormat="1" ht="15" customHeight="1" x14ac:dyDescent="0.25">
      <c r="I7987" s="25"/>
      <c r="J7987" s="25"/>
      <c r="K7987" s="25"/>
      <c r="L7987" s="25"/>
      <c r="M7987" s="25"/>
      <c r="N7987" s="25"/>
      <c r="O7987" s="25"/>
    </row>
    <row r="7988" spans="9:15" s="167" customFormat="1" ht="15" customHeight="1" x14ac:dyDescent="0.25">
      <c r="I7988" s="25"/>
      <c r="J7988" s="25"/>
      <c r="K7988" s="25"/>
      <c r="L7988" s="25"/>
      <c r="M7988" s="25"/>
      <c r="N7988" s="25"/>
      <c r="O7988" s="25"/>
    </row>
    <row r="7989" spans="9:15" s="167" customFormat="1" ht="15" customHeight="1" x14ac:dyDescent="0.25">
      <c r="I7989" s="25"/>
      <c r="J7989" s="25"/>
      <c r="K7989" s="25"/>
      <c r="L7989" s="25"/>
      <c r="M7989" s="25"/>
      <c r="N7989" s="25"/>
      <c r="O7989" s="25"/>
    </row>
    <row r="7990" spans="9:15" s="167" customFormat="1" ht="15" customHeight="1" x14ac:dyDescent="0.25">
      <c r="I7990" s="25"/>
      <c r="J7990" s="25"/>
      <c r="K7990" s="25"/>
      <c r="L7990" s="25"/>
      <c r="M7990" s="25"/>
      <c r="N7990" s="25"/>
      <c r="O7990" s="25"/>
    </row>
    <row r="7991" spans="9:15" s="167" customFormat="1" ht="15" customHeight="1" x14ac:dyDescent="0.25">
      <c r="I7991" s="25"/>
      <c r="J7991" s="25"/>
      <c r="K7991" s="25"/>
      <c r="L7991" s="25"/>
      <c r="M7991" s="25"/>
      <c r="N7991" s="25"/>
      <c r="O7991" s="25"/>
    </row>
    <row r="7992" spans="9:15" s="167" customFormat="1" ht="15" customHeight="1" x14ac:dyDescent="0.25">
      <c r="I7992" s="25"/>
      <c r="J7992" s="25"/>
      <c r="K7992" s="25"/>
      <c r="L7992" s="25"/>
      <c r="M7992" s="25"/>
      <c r="N7992" s="25"/>
      <c r="O7992" s="25"/>
    </row>
    <row r="7993" spans="9:15" s="167" customFormat="1" ht="15" customHeight="1" x14ac:dyDescent="0.25">
      <c r="I7993" s="25"/>
      <c r="J7993" s="25"/>
      <c r="K7993" s="25"/>
      <c r="L7993" s="25"/>
      <c r="M7993" s="25"/>
      <c r="N7993" s="25"/>
      <c r="O7993" s="25"/>
    </row>
    <row r="7994" spans="9:15" s="167" customFormat="1" ht="15" customHeight="1" x14ac:dyDescent="0.25">
      <c r="I7994" s="25"/>
      <c r="J7994" s="25"/>
      <c r="K7994" s="25"/>
      <c r="L7994" s="25"/>
      <c r="M7994" s="25"/>
      <c r="N7994" s="25"/>
      <c r="O7994" s="25"/>
    </row>
    <row r="7995" spans="9:15" s="167" customFormat="1" ht="15" customHeight="1" x14ac:dyDescent="0.25">
      <c r="I7995" s="25"/>
      <c r="J7995" s="25"/>
      <c r="K7995" s="25"/>
      <c r="L7995" s="25"/>
      <c r="M7995" s="25"/>
      <c r="N7995" s="25"/>
      <c r="O7995" s="25"/>
    </row>
    <row r="7996" spans="9:15" s="167" customFormat="1" ht="15" customHeight="1" x14ac:dyDescent="0.25">
      <c r="I7996" s="25"/>
      <c r="J7996" s="25"/>
      <c r="K7996" s="25"/>
      <c r="L7996" s="25"/>
      <c r="M7996" s="25"/>
      <c r="N7996" s="25"/>
      <c r="O7996" s="25"/>
    </row>
    <row r="7997" spans="9:15" s="167" customFormat="1" ht="15" customHeight="1" x14ac:dyDescent="0.25">
      <c r="I7997" s="25"/>
      <c r="J7997" s="25"/>
      <c r="K7997" s="25"/>
      <c r="L7997" s="25"/>
      <c r="M7997" s="25"/>
      <c r="N7997" s="25"/>
      <c r="O7997" s="25"/>
    </row>
    <row r="7998" spans="9:15" s="167" customFormat="1" ht="15" customHeight="1" x14ac:dyDescent="0.25">
      <c r="I7998" s="25"/>
      <c r="J7998" s="25"/>
      <c r="K7998" s="25"/>
      <c r="L7998" s="25"/>
      <c r="M7998" s="25"/>
      <c r="N7998" s="25"/>
      <c r="O7998" s="25"/>
    </row>
    <row r="7999" spans="9:15" s="167" customFormat="1" ht="15" customHeight="1" x14ac:dyDescent="0.25">
      <c r="I7999" s="25"/>
      <c r="J7999" s="25"/>
      <c r="K7999" s="25"/>
      <c r="L7999" s="25"/>
      <c r="M7999" s="25"/>
      <c r="N7999" s="25"/>
      <c r="O7999" s="25"/>
    </row>
    <row r="8000" spans="9:15" s="167" customFormat="1" ht="15" customHeight="1" x14ac:dyDescent="0.25">
      <c r="I8000" s="25"/>
      <c r="J8000" s="25"/>
      <c r="K8000" s="25"/>
      <c r="L8000" s="25"/>
      <c r="M8000" s="25"/>
      <c r="N8000" s="25"/>
      <c r="O8000" s="25"/>
    </row>
    <row r="8001" spans="9:15" s="167" customFormat="1" ht="15" customHeight="1" x14ac:dyDescent="0.25">
      <c r="I8001" s="25"/>
      <c r="J8001" s="25"/>
      <c r="K8001" s="25"/>
      <c r="L8001" s="25"/>
      <c r="M8001" s="25"/>
      <c r="N8001" s="25"/>
      <c r="O8001" s="25"/>
    </row>
    <row r="8002" spans="9:15" s="167" customFormat="1" ht="15" customHeight="1" x14ac:dyDescent="0.25">
      <c r="I8002" s="25"/>
      <c r="J8002" s="25"/>
      <c r="K8002" s="25"/>
      <c r="L8002" s="25"/>
      <c r="M8002" s="25"/>
      <c r="N8002" s="25"/>
      <c r="O8002" s="25"/>
    </row>
    <row r="8003" spans="9:15" s="167" customFormat="1" ht="15" customHeight="1" x14ac:dyDescent="0.25">
      <c r="I8003" s="25"/>
      <c r="J8003" s="25"/>
      <c r="K8003" s="25"/>
      <c r="L8003" s="25"/>
      <c r="M8003" s="25"/>
      <c r="N8003" s="25"/>
      <c r="O8003" s="25"/>
    </row>
    <row r="8004" spans="9:15" s="167" customFormat="1" ht="15" customHeight="1" x14ac:dyDescent="0.25">
      <c r="I8004" s="25"/>
      <c r="J8004" s="25"/>
      <c r="K8004" s="25"/>
      <c r="L8004" s="25"/>
      <c r="M8004" s="25"/>
      <c r="N8004" s="25"/>
      <c r="O8004" s="25"/>
    </row>
    <row r="8005" spans="9:15" s="167" customFormat="1" ht="15" customHeight="1" x14ac:dyDescent="0.25">
      <c r="I8005" s="25"/>
      <c r="J8005" s="25"/>
      <c r="K8005" s="25"/>
      <c r="L8005" s="25"/>
      <c r="M8005" s="25"/>
      <c r="N8005" s="25"/>
      <c r="O8005" s="25"/>
    </row>
    <row r="8006" spans="9:15" s="167" customFormat="1" ht="15" customHeight="1" x14ac:dyDescent="0.25">
      <c r="I8006" s="25"/>
      <c r="J8006" s="25"/>
      <c r="K8006" s="25"/>
      <c r="L8006" s="25"/>
      <c r="M8006" s="25"/>
      <c r="N8006" s="25"/>
      <c r="O8006" s="25"/>
    </row>
    <row r="8007" spans="9:15" s="167" customFormat="1" ht="15" customHeight="1" x14ac:dyDescent="0.25">
      <c r="I8007" s="25"/>
      <c r="J8007" s="25"/>
      <c r="K8007" s="25"/>
      <c r="L8007" s="25"/>
      <c r="M8007" s="25"/>
      <c r="N8007" s="25"/>
      <c r="O8007" s="25"/>
    </row>
    <row r="8008" spans="9:15" s="167" customFormat="1" ht="15" customHeight="1" x14ac:dyDescent="0.25">
      <c r="I8008" s="25"/>
      <c r="J8008" s="25"/>
      <c r="K8008" s="25"/>
      <c r="L8008" s="25"/>
      <c r="M8008" s="25"/>
      <c r="N8008" s="25"/>
      <c r="O8008" s="25"/>
    </row>
    <row r="8009" spans="9:15" s="167" customFormat="1" ht="15" customHeight="1" x14ac:dyDescent="0.25">
      <c r="I8009" s="25"/>
      <c r="J8009" s="25"/>
      <c r="K8009" s="25"/>
      <c r="L8009" s="25"/>
      <c r="M8009" s="25"/>
      <c r="N8009" s="25"/>
      <c r="O8009" s="25"/>
    </row>
    <row r="8010" spans="9:15" s="167" customFormat="1" ht="15" customHeight="1" x14ac:dyDescent="0.25">
      <c r="I8010" s="25"/>
      <c r="J8010" s="25"/>
      <c r="K8010" s="25"/>
      <c r="L8010" s="25"/>
      <c r="M8010" s="25"/>
      <c r="N8010" s="25"/>
      <c r="O8010" s="25"/>
    </row>
    <row r="8011" spans="9:15" s="167" customFormat="1" ht="15" customHeight="1" x14ac:dyDescent="0.25">
      <c r="I8011" s="25"/>
      <c r="J8011" s="25"/>
      <c r="K8011" s="25"/>
      <c r="L8011" s="25"/>
      <c r="M8011" s="25"/>
      <c r="N8011" s="25"/>
      <c r="O8011" s="25"/>
    </row>
    <row r="8012" spans="9:15" s="167" customFormat="1" ht="15" customHeight="1" x14ac:dyDescent="0.25">
      <c r="I8012" s="25"/>
      <c r="J8012" s="25"/>
      <c r="K8012" s="25"/>
      <c r="L8012" s="25"/>
      <c r="M8012" s="25"/>
      <c r="N8012" s="25"/>
      <c r="O8012" s="25"/>
    </row>
    <row r="8013" spans="9:15" s="167" customFormat="1" ht="15" customHeight="1" x14ac:dyDescent="0.25">
      <c r="I8013" s="25"/>
      <c r="J8013" s="25"/>
      <c r="K8013" s="25"/>
      <c r="L8013" s="25"/>
      <c r="M8013" s="25"/>
      <c r="N8013" s="25"/>
      <c r="O8013" s="25"/>
    </row>
    <row r="8014" spans="9:15" s="167" customFormat="1" ht="15" customHeight="1" x14ac:dyDescent="0.25">
      <c r="I8014" s="25"/>
      <c r="J8014" s="25"/>
      <c r="K8014" s="25"/>
      <c r="L8014" s="25"/>
      <c r="M8014" s="25"/>
      <c r="N8014" s="25"/>
      <c r="O8014" s="25"/>
    </row>
    <row r="8015" spans="9:15" s="167" customFormat="1" ht="15" customHeight="1" x14ac:dyDescent="0.25">
      <c r="I8015" s="25"/>
      <c r="J8015" s="25"/>
      <c r="K8015" s="25"/>
      <c r="L8015" s="25"/>
      <c r="M8015" s="25"/>
      <c r="N8015" s="25"/>
      <c r="O8015" s="25"/>
    </row>
    <row r="8016" spans="9:15" s="167" customFormat="1" ht="15" customHeight="1" x14ac:dyDescent="0.25">
      <c r="I8016" s="25"/>
      <c r="J8016" s="25"/>
      <c r="K8016" s="25"/>
      <c r="L8016" s="25"/>
      <c r="M8016" s="25"/>
      <c r="N8016" s="25"/>
      <c r="O8016" s="25"/>
    </row>
    <row r="8017" spans="9:15" s="167" customFormat="1" ht="15" customHeight="1" x14ac:dyDescent="0.25">
      <c r="I8017" s="25"/>
      <c r="J8017" s="25"/>
      <c r="K8017" s="25"/>
      <c r="L8017" s="25"/>
      <c r="M8017" s="25"/>
      <c r="N8017" s="25"/>
      <c r="O8017" s="25"/>
    </row>
    <row r="8018" spans="9:15" s="167" customFormat="1" ht="15" customHeight="1" x14ac:dyDescent="0.25">
      <c r="I8018" s="25"/>
      <c r="J8018" s="25"/>
      <c r="K8018" s="25"/>
      <c r="L8018" s="25"/>
      <c r="M8018" s="25"/>
      <c r="N8018" s="25"/>
      <c r="O8018" s="25"/>
    </row>
    <row r="8019" spans="9:15" s="167" customFormat="1" ht="15" customHeight="1" x14ac:dyDescent="0.25">
      <c r="I8019" s="25"/>
      <c r="J8019" s="25"/>
      <c r="K8019" s="25"/>
      <c r="L8019" s="25"/>
      <c r="M8019" s="25"/>
      <c r="N8019" s="25"/>
      <c r="O8019" s="25"/>
    </row>
    <row r="8020" spans="9:15" s="167" customFormat="1" ht="15" customHeight="1" x14ac:dyDescent="0.25">
      <c r="I8020" s="25"/>
      <c r="J8020" s="25"/>
      <c r="K8020" s="25"/>
      <c r="L8020" s="25"/>
      <c r="M8020" s="25"/>
      <c r="N8020" s="25"/>
      <c r="O8020" s="25"/>
    </row>
    <row r="8021" spans="9:15" s="167" customFormat="1" ht="15" customHeight="1" x14ac:dyDescent="0.25">
      <c r="I8021" s="25"/>
      <c r="J8021" s="25"/>
      <c r="K8021" s="25"/>
      <c r="L8021" s="25"/>
      <c r="M8021" s="25"/>
      <c r="N8021" s="25"/>
      <c r="O8021" s="25"/>
    </row>
    <row r="8022" spans="9:15" s="167" customFormat="1" ht="15" customHeight="1" x14ac:dyDescent="0.25">
      <c r="I8022" s="25"/>
      <c r="J8022" s="25"/>
      <c r="K8022" s="25"/>
      <c r="L8022" s="25"/>
      <c r="M8022" s="25"/>
      <c r="N8022" s="25"/>
      <c r="O8022" s="25"/>
    </row>
    <row r="8023" spans="9:15" s="167" customFormat="1" ht="15" customHeight="1" x14ac:dyDescent="0.25">
      <c r="I8023" s="25"/>
      <c r="J8023" s="25"/>
      <c r="K8023" s="25"/>
      <c r="L8023" s="25"/>
      <c r="M8023" s="25"/>
      <c r="N8023" s="25"/>
      <c r="O8023" s="25"/>
    </row>
    <row r="8024" spans="9:15" s="167" customFormat="1" ht="15" customHeight="1" x14ac:dyDescent="0.25">
      <c r="I8024" s="25"/>
      <c r="J8024" s="25"/>
      <c r="K8024" s="25"/>
      <c r="L8024" s="25"/>
      <c r="M8024" s="25"/>
      <c r="N8024" s="25"/>
      <c r="O8024" s="25"/>
    </row>
    <row r="8025" spans="9:15" s="167" customFormat="1" ht="15" customHeight="1" x14ac:dyDescent="0.25">
      <c r="I8025" s="25"/>
      <c r="J8025" s="25"/>
      <c r="K8025" s="25"/>
      <c r="L8025" s="25"/>
      <c r="M8025" s="25"/>
      <c r="N8025" s="25"/>
      <c r="O8025" s="25"/>
    </row>
    <row r="8026" spans="9:15" s="167" customFormat="1" ht="15" customHeight="1" x14ac:dyDescent="0.25">
      <c r="I8026" s="25"/>
      <c r="J8026" s="25"/>
      <c r="K8026" s="25"/>
      <c r="L8026" s="25"/>
      <c r="M8026" s="25"/>
      <c r="N8026" s="25"/>
      <c r="O8026" s="25"/>
    </row>
    <row r="8027" spans="9:15" s="167" customFormat="1" ht="15" customHeight="1" x14ac:dyDescent="0.25">
      <c r="I8027" s="25"/>
      <c r="J8027" s="25"/>
      <c r="K8027" s="25"/>
      <c r="L8027" s="25"/>
      <c r="M8027" s="25"/>
      <c r="N8027" s="25"/>
      <c r="O8027" s="25"/>
    </row>
    <row r="8028" spans="9:15" s="167" customFormat="1" ht="15" customHeight="1" x14ac:dyDescent="0.25">
      <c r="I8028" s="25"/>
      <c r="J8028" s="25"/>
      <c r="K8028" s="25"/>
      <c r="L8028" s="25"/>
      <c r="M8028" s="25"/>
      <c r="N8028" s="25"/>
      <c r="O8028" s="25"/>
    </row>
    <row r="8029" spans="9:15" s="167" customFormat="1" ht="15" customHeight="1" x14ac:dyDescent="0.25">
      <c r="I8029" s="25"/>
      <c r="J8029" s="25"/>
      <c r="K8029" s="25"/>
      <c r="L8029" s="25"/>
      <c r="M8029" s="25"/>
      <c r="N8029" s="25"/>
      <c r="O8029" s="25"/>
    </row>
    <row r="8030" spans="9:15" s="167" customFormat="1" ht="15" customHeight="1" x14ac:dyDescent="0.25">
      <c r="I8030" s="25"/>
      <c r="J8030" s="25"/>
      <c r="K8030" s="25"/>
      <c r="L8030" s="25"/>
      <c r="M8030" s="25"/>
      <c r="N8030" s="25"/>
      <c r="O8030" s="25"/>
    </row>
    <row r="8031" spans="9:15" s="167" customFormat="1" ht="15" customHeight="1" x14ac:dyDescent="0.25">
      <c r="I8031" s="25"/>
      <c r="J8031" s="25"/>
      <c r="K8031" s="25"/>
      <c r="L8031" s="25"/>
      <c r="M8031" s="25"/>
      <c r="N8031" s="25"/>
      <c r="O8031" s="25"/>
    </row>
    <row r="8032" spans="9:15" s="167" customFormat="1" ht="15" customHeight="1" x14ac:dyDescent="0.25">
      <c r="I8032" s="25"/>
      <c r="J8032" s="25"/>
      <c r="K8032" s="25"/>
      <c r="L8032" s="25"/>
      <c r="M8032" s="25"/>
      <c r="N8032" s="25"/>
      <c r="O8032" s="25"/>
    </row>
    <row r="8033" spans="9:15" s="167" customFormat="1" ht="15" customHeight="1" x14ac:dyDescent="0.25">
      <c r="I8033" s="25"/>
      <c r="J8033" s="25"/>
      <c r="K8033" s="25"/>
      <c r="L8033" s="25"/>
      <c r="M8033" s="25"/>
      <c r="N8033" s="25"/>
      <c r="O8033" s="25"/>
    </row>
    <row r="8034" spans="9:15" s="167" customFormat="1" ht="15" customHeight="1" x14ac:dyDescent="0.25">
      <c r="I8034" s="25"/>
      <c r="J8034" s="25"/>
      <c r="K8034" s="25"/>
      <c r="L8034" s="25"/>
      <c r="M8034" s="25"/>
      <c r="N8034" s="25"/>
      <c r="O8034" s="25"/>
    </row>
    <row r="8035" spans="9:15" s="167" customFormat="1" ht="15" customHeight="1" x14ac:dyDescent="0.25">
      <c r="I8035" s="25"/>
      <c r="J8035" s="25"/>
      <c r="K8035" s="25"/>
      <c r="L8035" s="25"/>
      <c r="M8035" s="25"/>
      <c r="N8035" s="25"/>
      <c r="O8035" s="25"/>
    </row>
    <row r="8036" spans="9:15" s="167" customFormat="1" ht="15" customHeight="1" x14ac:dyDescent="0.25">
      <c r="I8036" s="25"/>
      <c r="J8036" s="25"/>
      <c r="K8036" s="25"/>
      <c r="L8036" s="25"/>
      <c r="M8036" s="25"/>
      <c r="N8036" s="25"/>
      <c r="O8036" s="25"/>
    </row>
    <row r="8037" spans="9:15" s="167" customFormat="1" ht="15" customHeight="1" x14ac:dyDescent="0.25">
      <c r="I8037" s="25"/>
      <c r="J8037" s="25"/>
      <c r="K8037" s="25"/>
      <c r="L8037" s="25"/>
      <c r="M8037" s="25"/>
      <c r="N8037" s="25"/>
      <c r="O8037" s="25"/>
    </row>
    <row r="8038" spans="9:15" s="167" customFormat="1" ht="15" customHeight="1" x14ac:dyDescent="0.25">
      <c r="I8038" s="25"/>
      <c r="J8038" s="25"/>
      <c r="K8038" s="25"/>
      <c r="L8038" s="25"/>
      <c r="M8038" s="25"/>
      <c r="N8038" s="25"/>
      <c r="O8038" s="25"/>
    </row>
    <row r="8039" spans="9:15" s="167" customFormat="1" ht="15" customHeight="1" x14ac:dyDescent="0.25">
      <c r="I8039" s="25"/>
      <c r="J8039" s="25"/>
      <c r="K8039" s="25"/>
      <c r="L8039" s="25"/>
      <c r="M8039" s="25"/>
      <c r="N8039" s="25"/>
      <c r="O8039" s="25"/>
    </row>
    <row r="8040" spans="9:15" s="167" customFormat="1" ht="15" customHeight="1" x14ac:dyDescent="0.25">
      <c r="I8040" s="25"/>
      <c r="J8040" s="25"/>
      <c r="K8040" s="25"/>
      <c r="L8040" s="25"/>
      <c r="M8040" s="25"/>
      <c r="N8040" s="25"/>
      <c r="O8040" s="25"/>
    </row>
    <row r="8041" spans="9:15" s="167" customFormat="1" ht="15" customHeight="1" x14ac:dyDescent="0.25">
      <c r="I8041" s="25"/>
      <c r="J8041" s="25"/>
      <c r="K8041" s="25"/>
      <c r="L8041" s="25"/>
      <c r="M8041" s="25"/>
      <c r="N8041" s="25"/>
      <c r="O8041" s="25"/>
    </row>
    <row r="8042" spans="9:15" s="167" customFormat="1" ht="15" customHeight="1" x14ac:dyDescent="0.25">
      <c r="I8042" s="25"/>
      <c r="J8042" s="25"/>
      <c r="K8042" s="25"/>
      <c r="L8042" s="25"/>
      <c r="M8042" s="25"/>
      <c r="N8042" s="25"/>
      <c r="O8042" s="25"/>
    </row>
    <row r="8043" spans="9:15" s="167" customFormat="1" ht="15" customHeight="1" x14ac:dyDescent="0.25">
      <c r="I8043" s="25"/>
      <c r="J8043" s="25"/>
      <c r="K8043" s="25"/>
      <c r="L8043" s="25"/>
      <c r="M8043" s="25"/>
      <c r="N8043" s="25"/>
      <c r="O8043" s="25"/>
    </row>
    <row r="8044" spans="9:15" s="167" customFormat="1" ht="15" customHeight="1" x14ac:dyDescent="0.25">
      <c r="I8044" s="25"/>
      <c r="J8044" s="25"/>
      <c r="K8044" s="25"/>
      <c r="L8044" s="25"/>
      <c r="M8044" s="25"/>
      <c r="N8044" s="25"/>
      <c r="O8044" s="25"/>
    </row>
    <row r="8045" spans="9:15" s="167" customFormat="1" ht="15" customHeight="1" x14ac:dyDescent="0.25">
      <c r="I8045" s="25"/>
      <c r="J8045" s="25"/>
      <c r="K8045" s="25"/>
      <c r="L8045" s="25"/>
      <c r="M8045" s="25"/>
      <c r="N8045" s="25"/>
      <c r="O8045" s="25"/>
    </row>
    <row r="8046" spans="9:15" s="167" customFormat="1" ht="15" customHeight="1" x14ac:dyDescent="0.25">
      <c r="I8046" s="25"/>
      <c r="J8046" s="25"/>
      <c r="K8046" s="25"/>
      <c r="L8046" s="25"/>
      <c r="M8046" s="25"/>
      <c r="N8046" s="25"/>
      <c r="O8046" s="25"/>
    </row>
    <row r="8047" spans="9:15" s="167" customFormat="1" ht="15" customHeight="1" x14ac:dyDescent="0.25">
      <c r="I8047" s="25"/>
      <c r="J8047" s="25"/>
      <c r="K8047" s="25"/>
      <c r="L8047" s="25"/>
      <c r="M8047" s="25"/>
      <c r="N8047" s="25"/>
      <c r="O8047" s="25"/>
    </row>
    <row r="8048" spans="9:15" s="167" customFormat="1" ht="15" customHeight="1" x14ac:dyDescent="0.25">
      <c r="I8048" s="25"/>
      <c r="J8048" s="25"/>
      <c r="K8048" s="25"/>
      <c r="L8048" s="25"/>
      <c r="M8048" s="25"/>
      <c r="N8048" s="25"/>
      <c r="O8048" s="25"/>
    </row>
    <row r="8049" spans="9:15" s="167" customFormat="1" ht="15" customHeight="1" x14ac:dyDescent="0.25">
      <c r="I8049" s="25"/>
      <c r="J8049" s="25"/>
      <c r="K8049" s="25"/>
      <c r="L8049" s="25"/>
      <c r="M8049" s="25"/>
      <c r="N8049" s="25"/>
      <c r="O8049" s="25"/>
    </row>
    <row r="8050" spans="9:15" s="167" customFormat="1" ht="15" customHeight="1" x14ac:dyDescent="0.25">
      <c r="I8050" s="25"/>
      <c r="J8050" s="25"/>
      <c r="K8050" s="25"/>
      <c r="L8050" s="25"/>
      <c r="M8050" s="25"/>
      <c r="N8050" s="25"/>
      <c r="O8050" s="25"/>
    </row>
    <row r="8051" spans="9:15" s="167" customFormat="1" ht="15" customHeight="1" x14ac:dyDescent="0.25">
      <c r="I8051" s="25"/>
      <c r="J8051" s="25"/>
      <c r="K8051" s="25"/>
      <c r="L8051" s="25"/>
      <c r="M8051" s="25"/>
      <c r="N8051" s="25"/>
      <c r="O8051" s="25"/>
    </row>
    <row r="8052" spans="9:15" s="167" customFormat="1" ht="15" customHeight="1" x14ac:dyDescent="0.25">
      <c r="I8052" s="25"/>
      <c r="J8052" s="25"/>
      <c r="K8052" s="25"/>
      <c r="L8052" s="25"/>
      <c r="M8052" s="25"/>
      <c r="N8052" s="25"/>
      <c r="O8052" s="25"/>
    </row>
    <row r="8053" spans="9:15" s="167" customFormat="1" ht="15" customHeight="1" x14ac:dyDescent="0.25">
      <c r="I8053" s="25"/>
      <c r="J8053" s="25"/>
      <c r="K8053" s="25"/>
      <c r="L8053" s="25"/>
      <c r="M8053" s="25"/>
      <c r="N8053" s="25"/>
      <c r="O8053" s="25"/>
    </row>
    <row r="8054" spans="9:15" s="167" customFormat="1" ht="15" customHeight="1" x14ac:dyDescent="0.25">
      <c r="I8054" s="25"/>
      <c r="J8054" s="25"/>
      <c r="K8054" s="25"/>
      <c r="L8054" s="25"/>
      <c r="M8054" s="25"/>
      <c r="N8054" s="25"/>
      <c r="O8054" s="25"/>
    </row>
    <row r="8055" spans="9:15" s="167" customFormat="1" ht="15" customHeight="1" x14ac:dyDescent="0.25">
      <c r="I8055" s="25"/>
      <c r="J8055" s="25"/>
      <c r="K8055" s="25"/>
      <c r="L8055" s="25"/>
      <c r="M8055" s="25"/>
      <c r="N8055" s="25"/>
      <c r="O8055" s="25"/>
    </row>
    <row r="8056" spans="9:15" s="167" customFormat="1" ht="15" customHeight="1" x14ac:dyDescent="0.25">
      <c r="I8056" s="25"/>
      <c r="J8056" s="25"/>
      <c r="K8056" s="25"/>
      <c r="L8056" s="25"/>
      <c r="M8056" s="25"/>
      <c r="N8056" s="25"/>
      <c r="O8056" s="25"/>
    </row>
    <row r="8057" spans="9:15" s="167" customFormat="1" ht="15" customHeight="1" x14ac:dyDescent="0.25">
      <c r="I8057" s="25"/>
      <c r="J8057" s="25"/>
      <c r="K8057" s="25"/>
      <c r="L8057" s="25"/>
      <c r="M8057" s="25"/>
      <c r="N8057" s="25"/>
      <c r="O8057" s="25"/>
    </row>
    <row r="8058" spans="9:15" s="167" customFormat="1" ht="15" customHeight="1" x14ac:dyDescent="0.25">
      <c r="I8058" s="25"/>
      <c r="J8058" s="25"/>
      <c r="K8058" s="25"/>
      <c r="L8058" s="25"/>
      <c r="M8058" s="25"/>
      <c r="N8058" s="25"/>
      <c r="O8058" s="25"/>
    </row>
    <row r="8059" spans="9:15" s="167" customFormat="1" ht="15" customHeight="1" x14ac:dyDescent="0.25">
      <c r="I8059" s="25"/>
      <c r="J8059" s="25"/>
      <c r="K8059" s="25"/>
      <c r="L8059" s="25"/>
      <c r="M8059" s="25"/>
      <c r="N8059" s="25"/>
      <c r="O8059" s="25"/>
    </row>
    <row r="8060" spans="9:15" s="167" customFormat="1" ht="15" customHeight="1" x14ac:dyDescent="0.25">
      <c r="I8060" s="25"/>
      <c r="J8060" s="25"/>
      <c r="K8060" s="25"/>
      <c r="L8060" s="25"/>
      <c r="M8060" s="25"/>
      <c r="N8060" s="25"/>
      <c r="O8060" s="25"/>
    </row>
    <row r="8061" spans="9:15" s="167" customFormat="1" ht="15" customHeight="1" x14ac:dyDescent="0.25">
      <c r="I8061" s="25"/>
      <c r="J8061" s="25"/>
      <c r="K8061" s="25"/>
      <c r="L8061" s="25"/>
      <c r="M8061" s="25"/>
      <c r="N8061" s="25"/>
      <c r="O8061" s="25"/>
    </row>
    <row r="8062" spans="9:15" s="167" customFormat="1" ht="15" customHeight="1" x14ac:dyDescent="0.25">
      <c r="I8062" s="25"/>
      <c r="J8062" s="25"/>
      <c r="K8062" s="25"/>
      <c r="L8062" s="25"/>
      <c r="M8062" s="25"/>
      <c r="N8062" s="25"/>
      <c r="O8062" s="25"/>
    </row>
    <row r="8063" spans="9:15" s="167" customFormat="1" ht="15" customHeight="1" x14ac:dyDescent="0.25">
      <c r="I8063" s="25"/>
      <c r="J8063" s="25"/>
      <c r="K8063" s="25"/>
      <c r="L8063" s="25"/>
      <c r="M8063" s="25"/>
      <c r="N8063" s="25"/>
      <c r="O8063" s="25"/>
    </row>
    <row r="8064" spans="9:15" s="167" customFormat="1" ht="15" customHeight="1" x14ac:dyDescent="0.25">
      <c r="I8064" s="25"/>
      <c r="J8064" s="25"/>
      <c r="K8064" s="25"/>
      <c r="L8064" s="25"/>
      <c r="M8064" s="25"/>
      <c r="N8064" s="25"/>
      <c r="O8064" s="25"/>
    </row>
    <row r="8065" spans="9:15" s="167" customFormat="1" ht="15" customHeight="1" x14ac:dyDescent="0.25">
      <c r="I8065" s="25"/>
      <c r="J8065" s="25"/>
      <c r="K8065" s="25"/>
      <c r="L8065" s="25"/>
      <c r="M8065" s="25"/>
      <c r="N8065" s="25"/>
      <c r="O8065" s="25"/>
    </row>
    <row r="8066" spans="9:15" s="167" customFormat="1" ht="15" customHeight="1" x14ac:dyDescent="0.25">
      <c r="I8066" s="25"/>
      <c r="J8066" s="25"/>
      <c r="K8066" s="25"/>
      <c r="L8066" s="25"/>
      <c r="M8066" s="25"/>
      <c r="N8066" s="25"/>
      <c r="O8066" s="25"/>
    </row>
    <row r="8067" spans="9:15" s="167" customFormat="1" ht="15" customHeight="1" x14ac:dyDescent="0.25">
      <c r="I8067" s="25"/>
      <c r="J8067" s="25"/>
      <c r="K8067" s="25"/>
      <c r="L8067" s="25"/>
      <c r="M8067" s="25"/>
      <c r="N8067" s="25"/>
      <c r="O8067" s="25"/>
    </row>
    <row r="8068" spans="9:15" s="167" customFormat="1" ht="15" customHeight="1" x14ac:dyDescent="0.25">
      <c r="I8068" s="25"/>
      <c r="J8068" s="25"/>
      <c r="K8068" s="25"/>
      <c r="L8068" s="25"/>
      <c r="M8068" s="25"/>
      <c r="N8068" s="25"/>
      <c r="O8068" s="25"/>
    </row>
    <row r="8069" spans="9:15" s="167" customFormat="1" ht="15" customHeight="1" x14ac:dyDescent="0.25">
      <c r="I8069" s="25"/>
      <c r="J8069" s="25"/>
      <c r="K8069" s="25"/>
      <c r="L8069" s="25"/>
      <c r="M8069" s="25"/>
      <c r="N8069" s="25"/>
      <c r="O8069" s="25"/>
    </row>
    <row r="8070" spans="9:15" s="167" customFormat="1" ht="15" customHeight="1" x14ac:dyDescent="0.25">
      <c r="I8070" s="25"/>
      <c r="J8070" s="25"/>
      <c r="K8070" s="25"/>
      <c r="L8070" s="25"/>
      <c r="M8070" s="25"/>
      <c r="N8070" s="25"/>
      <c r="O8070" s="25"/>
    </row>
    <row r="8071" spans="9:15" s="167" customFormat="1" ht="15" customHeight="1" x14ac:dyDescent="0.25">
      <c r="I8071" s="25"/>
      <c r="J8071" s="25"/>
      <c r="K8071" s="25"/>
      <c r="L8071" s="25"/>
      <c r="M8071" s="25"/>
      <c r="N8071" s="25"/>
      <c r="O8071" s="25"/>
    </row>
    <row r="8072" spans="9:15" s="167" customFormat="1" ht="15" customHeight="1" x14ac:dyDescent="0.25">
      <c r="I8072" s="25"/>
      <c r="J8072" s="25"/>
      <c r="K8072" s="25"/>
      <c r="L8072" s="25"/>
      <c r="M8072" s="25"/>
      <c r="N8072" s="25"/>
      <c r="O8072" s="25"/>
    </row>
    <row r="8073" spans="9:15" s="167" customFormat="1" ht="15" customHeight="1" x14ac:dyDescent="0.25">
      <c r="I8073" s="25"/>
      <c r="J8073" s="25"/>
      <c r="K8073" s="25"/>
      <c r="L8073" s="25"/>
      <c r="M8073" s="25"/>
      <c r="N8073" s="25"/>
      <c r="O8073" s="25"/>
    </row>
    <row r="8074" spans="9:15" s="167" customFormat="1" ht="15" customHeight="1" x14ac:dyDescent="0.25">
      <c r="I8074" s="25"/>
      <c r="J8074" s="25"/>
      <c r="K8074" s="25"/>
      <c r="L8074" s="25"/>
      <c r="M8074" s="25"/>
      <c r="N8074" s="25"/>
      <c r="O8074" s="25"/>
    </row>
    <row r="8075" spans="9:15" s="167" customFormat="1" ht="15" customHeight="1" x14ac:dyDescent="0.25">
      <c r="I8075" s="25"/>
      <c r="J8075" s="25"/>
      <c r="K8075" s="25"/>
      <c r="L8075" s="25"/>
      <c r="M8075" s="25"/>
      <c r="N8075" s="25"/>
      <c r="O8075" s="25"/>
    </row>
    <row r="8076" spans="9:15" s="167" customFormat="1" ht="15" customHeight="1" x14ac:dyDescent="0.25">
      <c r="I8076" s="25"/>
      <c r="J8076" s="25"/>
      <c r="K8076" s="25"/>
      <c r="L8076" s="25"/>
      <c r="M8076" s="25"/>
      <c r="N8076" s="25"/>
      <c r="O8076" s="25"/>
    </row>
    <row r="8077" spans="9:15" s="167" customFormat="1" ht="15" customHeight="1" x14ac:dyDescent="0.25">
      <c r="I8077" s="25"/>
      <c r="J8077" s="25"/>
      <c r="K8077" s="25"/>
      <c r="L8077" s="25"/>
      <c r="M8077" s="25"/>
      <c r="N8077" s="25"/>
      <c r="O8077" s="25"/>
    </row>
    <row r="8078" spans="9:15" s="167" customFormat="1" ht="15" customHeight="1" x14ac:dyDescent="0.25">
      <c r="I8078" s="25"/>
      <c r="J8078" s="25"/>
      <c r="K8078" s="25"/>
      <c r="L8078" s="25"/>
      <c r="M8078" s="25"/>
      <c r="N8078" s="25"/>
      <c r="O8078" s="25"/>
    </row>
    <row r="8079" spans="9:15" s="167" customFormat="1" ht="15" customHeight="1" x14ac:dyDescent="0.25">
      <c r="I8079" s="25"/>
      <c r="J8079" s="25"/>
      <c r="K8079" s="25"/>
      <c r="L8079" s="25"/>
      <c r="M8079" s="25"/>
      <c r="N8079" s="25"/>
      <c r="O8079" s="25"/>
    </row>
    <row r="8080" spans="9:15" s="167" customFormat="1" ht="15" customHeight="1" x14ac:dyDescent="0.25">
      <c r="I8080" s="25"/>
      <c r="J8080" s="25"/>
      <c r="K8080" s="25"/>
      <c r="L8080" s="25"/>
      <c r="M8080" s="25"/>
      <c r="N8080" s="25"/>
      <c r="O8080" s="25"/>
    </row>
    <row r="8081" spans="9:15" s="167" customFormat="1" ht="15" customHeight="1" x14ac:dyDescent="0.25">
      <c r="I8081" s="25"/>
      <c r="J8081" s="25"/>
      <c r="K8081" s="25"/>
      <c r="L8081" s="25"/>
      <c r="M8081" s="25"/>
      <c r="N8081" s="25"/>
      <c r="O8081" s="25"/>
    </row>
    <row r="8082" spans="9:15" s="167" customFormat="1" ht="15" customHeight="1" x14ac:dyDescent="0.25">
      <c r="I8082" s="25"/>
      <c r="J8082" s="25"/>
      <c r="K8082" s="25"/>
      <c r="L8082" s="25"/>
      <c r="M8082" s="25"/>
      <c r="N8082" s="25"/>
      <c r="O8082" s="25"/>
    </row>
    <row r="8083" spans="9:15" s="167" customFormat="1" ht="15" customHeight="1" x14ac:dyDescent="0.25">
      <c r="I8083" s="25"/>
      <c r="J8083" s="25"/>
      <c r="K8083" s="25"/>
      <c r="L8083" s="25"/>
      <c r="M8083" s="25"/>
      <c r="N8083" s="25"/>
      <c r="O8083" s="25"/>
    </row>
    <row r="8084" spans="9:15" s="167" customFormat="1" ht="15" customHeight="1" x14ac:dyDescent="0.25">
      <c r="I8084" s="25"/>
      <c r="J8084" s="25"/>
      <c r="K8084" s="25"/>
      <c r="L8084" s="25"/>
      <c r="M8084" s="25"/>
      <c r="N8084" s="25"/>
      <c r="O8084" s="25"/>
    </row>
    <row r="8085" spans="9:15" s="167" customFormat="1" ht="15" customHeight="1" x14ac:dyDescent="0.25">
      <c r="I8085" s="25"/>
      <c r="J8085" s="25"/>
      <c r="K8085" s="25"/>
      <c r="L8085" s="25"/>
      <c r="M8085" s="25"/>
      <c r="N8085" s="25"/>
      <c r="O8085" s="25"/>
    </row>
    <row r="8086" spans="9:15" s="167" customFormat="1" ht="15" customHeight="1" x14ac:dyDescent="0.25">
      <c r="I8086" s="25"/>
      <c r="J8086" s="25"/>
      <c r="K8086" s="25"/>
      <c r="L8086" s="25"/>
      <c r="M8086" s="25"/>
      <c r="N8086" s="25"/>
      <c r="O8086" s="25"/>
    </row>
    <row r="8087" spans="9:15" s="167" customFormat="1" ht="15" customHeight="1" x14ac:dyDescent="0.25">
      <c r="I8087" s="25"/>
      <c r="J8087" s="25"/>
      <c r="K8087" s="25"/>
      <c r="L8087" s="25"/>
      <c r="M8087" s="25"/>
      <c r="N8087" s="25"/>
      <c r="O8087" s="25"/>
    </row>
    <row r="8088" spans="9:15" s="167" customFormat="1" ht="15" customHeight="1" x14ac:dyDescent="0.25">
      <c r="I8088" s="25"/>
      <c r="J8088" s="25"/>
      <c r="K8088" s="25"/>
      <c r="L8088" s="25"/>
      <c r="M8088" s="25"/>
      <c r="N8088" s="25"/>
      <c r="O8088" s="25"/>
    </row>
    <row r="8089" spans="9:15" s="167" customFormat="1" ht="15" customHeight="1" x14ac:dyDescent="0.25">
      <c r="I8089" s="25"/>
      <c r="J8089" s="25"/>
      <c r="K8089" s="25"/>
      <c r="L8089" s="25"/>
      <c r="M8089" s="25"/>
      <c r="N8089" s="25"/>
      <c r="O8089" s="25"/>
    </row>
    <row r="8090" spans="9:15" s="167" customFormat="1" ht="15" customHeight="1" x14ac:dyDescent="0.25">
      <c r="I8090" s="25"/>
      <c r="J8090" s="25"/>
      <c r="K8090" s="25"/>
      <c r="L8090" s="25"/>
      <c r="M8090" s="25"/>
      <c r="N8090" s="25"/>
      <c r="O8090" s="25"/>
    </row>
    <row r="8091" spans="9:15" s="167" customFormat="1" ht="15" customHeight="1" x14ac:dyDescent="0.25">
      <c r="I8091" s="25"/>
      <c r="J8091" s="25"/>
      <c r="K8091" s="25"/>
      <c r="L8091" s="25"/>
      <c r="M8091" s="25"/>
      <c r="N8091" s="25"/>
      <c r="O8091" s="25"/>
    </row>
    <row r="8092" spans="9:15" s="167" customFormat="1" ht="15" customHeight="1" x14ac:dyDescent="0.25">
      <c r="I8092" s="25"/>
      <c r="J8092" s="25"/>
      <c r="K8092" s="25"/>
      <c r="L8092" s="25"/>
      <c r="M8092" s="25"/>
      <c r="N8092" s="25"/>
      <c r="O8092" s="25"/>
    </row>
    <row r="8093" spans="9:15" s="167" customFormat="1" ht="15" customHeight="1" x14ac:dyDescent="0.25">
      <c r="I8093" s="25"/>
      <c r="J8093" s="25"/>
      <c r="K8093" s="25"/>
      <c r="L8093" s="25"/>
      <c r="M8093" s="25"/>
      <c r="N8093" s="25"/>
      <c r="O8093" s="25"/>
    </row>
    <row r="8094" spans="9:15" s="167" customFormat="1" ht="15" customHeight="1" x14ac:dyDescent="0.25">
      <c r="I8094" s="25"/>
      <c r="J8094" s="25"/>
      <c r="K8094" s="25"/>
      <c r="L8094" s="25"/>
      <c r="M8094" s="25"/>
      <c r="N8094" s="25"/>
      <c r="O8094" s="25"/>
    </row>
    <row r="8095" spans="9:15" s="167" customFormat="1" ht="15" customHeight="1" x14ac:dyDescent="0.25">
      <c r="I8095" s="25"/>
      <c r="J8095" s="25"/>
      <c r="K8095" s="25"/>
      <c r="L8095" s="25"/>
      <c r="M8095" s="25"/>
      <c r="N8095" s="25"/>
      <c r="O8095" s="25"/>
    </row>
    <row r="8096" spans="9:15" s="167" customFormat="1" ht="15" customHeight="1" x14ac:dyDescent="0.25">
      <c r="I8096" s="25"/>
      <c r="J8096" s="25"/>
      <c r="K8096" s="25"/>
      <c r="L8096" s="25"/>
      <c r="M8096" s="25"/>
      <c r="N8096" s="25"/>
      <c r="O8096" s="25"/>
    </row>
    <row r="8097" spans="9:15" s="167" customFormat="1" ht="15" customHeight="1" x14ac:dyDescent="0.25">
      <c r="I8097" s="25"/>
      <c r="J8097" s="25"/>
      <c r="K8097" s="25"/>
      <c r="L8097" s="25"/>
      <c r="M8097" s="25"/>
      <c r="N8097" s="25"/>
      <c r="O8097" s="25"/>
    </row>
    <row r="8098" spans="9:15" s="167" customFormat="1" ht="15" customHeight="1" x14ac:dyDescent="0.25">
      <c r="I8098" s="25"/>
      <c r="J8098" s="25"/>
      <c r="K8098" s="25"/>
      <c r="L8098" s="25"/>
      <c r="M8098" s="25"/>
      <c r="N8098" s="25"/>
      <c r="O8098" s="25"/>
    </row>
    <row r="8099" spans="9:15" s="167" customFormat="1" ht="15" customHeight="1" x14ac:dyDescent="0.25">
      <c r="I8099" s="25"/>
      <c r="J8099" s="25"/>
      <c r="K8099" s="25"/>
      <c r="L8099" s="25"/>
      <c r="M8099" s="25"/>
      <c r="N8099" s="25"/>
      <c r="O8099" s="25"/>
    </row>
    <row r="8100" spans="9:15" s="167" customFormat="1" ht="15" customHeight="1" x14ac:dyDescent="0.25">
      <c r="I8100" s="25"/>
      <c r="J8100" s="25"/>
      <c r="K8100" s="25"/>
      <c r="L8100" s="25"/>
      <c r="M8100" s="25"/>
      <c r="N8100" s="25"/>
      <c r="O8100" s="25"/>
    </row>
    <row r="8101" spans="9:15" s="167" customFormat="1" ht="15" customHeight="1" x14ac:dyDescent="0.25">
      <c r="I8101" s="25"/>
      <c r="J8101" s="25"/>
      <c r="K8101" s="25"/>
      <c r="L8101" s="25"/>
      <c r="M8101" s="25"/>
      <c r="N8101" s="25"/>
      <c r="O8101" s="25"/>
    </row>
    <row r="8102" spans="9:15" s="167" customFormat="1" ht="15" customHeight="1" x14ac:dyDescent="0.25">
      <c r="I8102" s="25"/>
      <c r="J8102" s="25"/>
      <c r="K8102" s="25"/>
      <c r="L8102" s="25"/>
      <c r="M8102" s="25"/>
      <c r="N8102" s="25"/>
      <c r="O8102" s="25"/>
    </row>
    <row r="8103" spans="9:15" s="167" customFormat="1" ht="15" customHeight="1" x14ac:dyDescent="0.25">
      <c r="I8103" s="25"/>
      <c r="J8103" s="25"/>
      <c r="K8103" s="25"/>
      <c r="L8103" s="25"/>
      <c r="M8103" s="25"/>
      <c r="N8103" s="25"/>
      <c r="O8103" s="25"/>
    </row>
    <row r="8104" spans="9:15" s="167" customFormat="1" ht="15" customHeight="1" x14ac:dyDescent="0.25">
      <c r="I8104" s="25"/>
      <c r="J8104" s="25"/>
      <c r="K8104" s="25"/>
      <c r="L8104" s="25"/>
      <c r="M8104" s="25"/>
      <c r="N8104" s="25"/>
      <c r="O8104" s="25"/>
    </row>
    <row r="8105" spans="9:15" s="167" customFormat="1" ht="15" customHeight="1" x14ac:dyDescent="0.25">
      <c r="I8105" s="25"/>
      <c r="J8105" s="25"/>
      <c r="K8105" s="25"/>
      <c r="L8105" s="25"/>
      <c r="M8105" s="25"/>
      <c r="N8105" s="25"/>
      <c r="O8105" s="25"/>
    </row>
    <row r="8106" spans="9:15" s="167" customFormat="1" ht="15" customHeight="1" x14ac:dyDescent="0.25">
      <c r="I8106" s="25"/>
      <c r="J8106" s="25"/>
      <c r="K8106" s="25"/>
      <c r="L8106" s="25"/>
      <c r="M8106" s="25"/>
      <c r="N8106" s="25"/>
      <c r="O8106" s="25"/>
    </row>
    <row r="8107" spans="9:15" s="167" customFormat="1" ht="15" customHeight="1" x14ac:dyDescent="0.25">
      <c r="I8107" s="25"/>
      <c r="J8107" s="25"/>
      <c r="K8107" s="25"/>
      <c r="L8107" s="25"/>
      <c r="M8107" s="25"/>
      <c r="N8107" s="25"/>
      <c r="O8107" s="25"/>
    </row>
    <row r="8108" spans="9:15" s="167" customFormat="1" ht="15" customHeight="1" x14ac:dyDescent="0.25">
      <c r="I8108" s="25"/>
      <c r="J8108" s="25"/>
      <c r="K8108" s="25"/>
      <c r="L8108" s="25"/>
      <c r="M8108" s="25"/>
      <c r="N8108" s="25"/>
      <c r="O8108" s="25"/>
    </row>
    <row r="8109" spans="9:15" s="167" customFormat="1" ht="15" customHeight="1" x14ac:dyDescent="0.25">
      <c r="I8109" s="25"/>
      <c r="J8109" s="25"/>
      <c r="K8109" s="25"/>
      <c r="L8109" s="25"/>
      <c r="M8109" s="25"/>
      <c r="N8109" s="25"/>
      <c r="O8109" s="25"/>
    </row>
    <row r="8110" spans="9:15" s="167" customFormat="1" ht="15" customHeight="1" x14ac:dyDescent="0.25">
      <c r="I8110" s="25"/>
      <c r="J8110" s="25"/>
      <c r="K8110" s="25"/>
      <c r="L8110" s="25"/>
      <c r="M8110" s="25"/>
      <c r="N8110" s="25"/>
      <c r="O8110" s="25"/>
    </row>
    <row r="8111" spans="9:15" s="167" customFormat="1" ht="15" customHeight="1" x14ac:dyDescent="0.25">
      <c r="I8111" s="25"/>
      <c r="J8111" s="25"/>
      <c r="K8111" s="25"/>
      <c r="L8111" s="25"/>
      <c r="M8111" s="25"/>
      <c r="N8111" s="25"/>
      <c r="O8111" s="25"/>
    </row>
    <row r="8112" spans="9:15" s="167" customFormat="1" ht="15" customHeight="1" x14ac:dyDescent="0.25">
      <c r="I8112" s="25"/>
      <c r="J8112" s="25"/>
      <c r="K8112" s="25"/>
      <c r="L8112" s="25"/>
      <c r="M8112" s="25"/>
      <c r="N8112" s="25"/>
      <c r="O8112" s="25"/>
    </row>
    <row r="8113" spans="9:15" s="167" customFormat="1" ht="15" customHeight="1" x14ac:dyDescent="0.25">
      <c r="I8113" s="25"/>
      <c r="J8113" s="25"/>
      <c r="K8113" s="25"/>
      <c r="L8113" s="25"/>
      <c r="M8113" s="25"/>
      <c r="N8113" s="25"/>
      <c r="O8113" s="25"/>
    </row>
    <row r="8114" spans="9:15" s="167" customFormat="1" ht="15" customHeight="1" x14ac:dyDescent="0.25">
      <c r="I8114" s="25"/>
      <c r="J8114" s="25"/>
      <c r="K8114" s="25"/>
      <c r="L8114" s="25"/>
      <c r="M8114" s="25"/>
      <c r="N8114" s="25"/>
      <c r="O8114" s="25"/>
    </row>
    <row r="8115" spans="9:15" s="167" customFormat="1" ht="15" customHeight="1" x14ac:dyDescent="0.25">
      <c r="I8115" s="25"/>
      <c r="J8115" s="25"/>
      <c r="K8115" s="25"/>
      <c r="L8115" s="25"/>
      <c r="M8115" s="25"/>
      <c r="N8115" s="25"/>
      <c r="O8115" s="25"/>
    </row>
    <row r="8116" spans="9:15" s="167" customFormat="1" ht="15" customHeight="1" x14ac:dyDescent="0.25">
      <c r="I8116" s="25"/>
      <c r="J8116" s="25"/>
      <c r="K8116" s="25"/>
      <c r="L8116" s="25"/>
      <c r="M8116" s="25"/>
      <c r="N8116" s="25"/>
      <c r="O8116" s="25"/>
    </row>
    <row r="8117" spans="9:15" s="167" customFormat="1" ht="15" customHeight="1" x14ac:dyDescent="0.25">
      <c r="I8117" s="25"/>
      <c r="J8117" s="25"/>
      <c r="K8117" s="25"/>
      <c r="L8117" s="25"/>
      <c r="M8117" s="25"/>
      <c r="N8117" s="25"/>
      <c r="O8117" s="25"/>
    </row>
    <row r="8118" spans="9:15" s="167" customFormat="1" ht="15" customHeight="1" x14ac:dyDescent="0.25">
      <c r="I8118" s="25"/>
      <c r="J8118" s="25"/>
      <c r="K8118" s="25"/>
      <c r="L8118" s="25"/>
      <c r="M8118" s="25"/>
      <c r="N8118" s="25"/>
      <c r="O8118" s="25"/>
    </row>
    <row r="8119" spans="9:15" s="167" customFormat="1" ht="15" customHeight="1" x14ac:dyDescent="0.25">
      <c r="I8119" s="25"/>
      <c r="J8119" s="25"/>
      <c r="K8119" s="25"/>
      <c r="L8119" s="25"/>
      <c r="M8119" s="25"/>
      <c r="N8119" s="25"/>
      <c r="O8119" s="25"/>
    </row>
    <row r="8120" spans="9:15" s="167" customFormat="1" ht="15" customHeight="1" x14ac:dyDescent="0.25">
      <c r="I8120" s="25"/>
      <c r="J8120" s="25"/>
      <c r="K8120" s="25"/>
      <c r="L8120" s="25"/>
      <c r="M8120" s="25"/>
      <c r="N8120" s="25"/>
      <c r="O8120" s="25"/>
    </row>
    <row r="8121" spans="9:15" s="167" customFormat="1" ht="15" customHeight="1" x14ac:dyDescent="0.25">
      <c r="I8121" s="25"/>
      <c r="J8121" s="25"/>
      <c r="K8121" s="25"/>
      <c r="L8121" s="25"/>
      <c r="M8121" s="25"/>
      <c r="N8121" s="25"/>
      <c r="O8121" s="25"/>
    </row>
    <row r="8122" spans="9:15" s="167" customFormat="1" ht="15" customHeight="1" x14ac:dyDescent="0.25">
      <c r="I8122" s="25"/>
      <c r="J8122" s="25"/>
      <c r="K8122" s="25"/>
      <c r="L8122" s="25"/>
      <c r="M8122" s="25"/>
      <c r="N8122" s="25"/>
      <c r="O8122" s="25"/>
    </row>
    <row r="8123" spans="9:15" s="167" customFormat="1" ht="15" customHeight="1" x14ac:dyDescent="0.25">
      <c r="I8123" s="25"/>
      <c r="J8123" s="25"/>
      <c r="K8123" s="25"/>
      <c r="L8123" s="25"/>
      <c r="M8123" s="25"/>
      <c r="N8123" s="25"/>
      <c r="O8123" s="25"/>
    </row>
    <row r="8124" spans="9:15" s="167" customFormat="1" ht="15" customHeight="1" x14ac:dyDescent="0.25">
      <c r="I8124" s="25"/>
      <c r="J8124" s="25"/>
      <c r="K8124" s="25"/>
      <c r="L8124" s="25"/>
      <c r="M8124" s="25"/>
      <c r="N8124" s="25"/>
      <c r="O8124" s="25"/>
    </row>
    <row r="8125" spans="9:15" s="167" customFormat="1" ht="15" customHeight="1" x14ac:dyDescent="0.25">
      <c r="I8125" s="25"/>
      <c r="J8125" s="25"/>
      <c r="K8125" s="25"/>
      <c r="L8125" s="25"/>
      <c r="M8125" s="25"/>
      <c r="N8125" s="25"/>
      <c r="O8125" s="25"/>
    </row>
    <row r="8126" spans="9:15" s="167" customFormat="1" ht="15" customHeight="1" x14ac:dyDescent="0.25">
      <c r="I8126" s="25"/>
      <c r="J8126" s="25"/>
      <c r="K8126" s="25"/>
      <c r="L8126" s="25"/>
      <c r="M8126" s="25"/>
      <c r="N8126" s="25"/>
      <c r="O8126" s="25"/>
    </row>
    <row r="8127" spans="9:15" s="167" customFormat="1" ht="15" customHeight="1" x14ac:dyDescent="0.25">
      <c r="I8127" s="25"/>
      <c r="J8127" s="25"/>
      <c r="K8127" s="25"/>
      <c r="L8127" s="25"/>
      <c r="M8127" s="25"/>
      <c r="N8127" s="25"/>
      <c r="O8127" s="25"/>
    </row>
    <row r="8128" spans="9:15" s="167" customFormat="1" ht="15" customHeight="1" x14ac:dyDescent="0.25">
      <c r="I8128" s="25"/>
      <c r="J8128" s="25"/>
      <c r="K8128" s="25"/>
      <c r="L8128" s="25"/>
      <c r="M8128" s="25"/>
      <c r="N8128" s="25"/>
      <c r="O8128" s="25"/>
    </row>
    <row r="8129" spans="9:15" s="167" customFormat="1" ht="15" customHeight="1" x14ac:dyDescent="0.25">
      <c r="I8129" s="25"/>
      <c r="J8129" s="25"/>
      <c r="K8129" s="25"/>
      <c r="L8129" s="25"/>
      <c r="M8129" s="25"/>
      <c r="N8129" s="25"/>
      <c r="O8129" s="25"/>
    </row>
    <row r="8130" spans="9:15" s="167" customFormat="1" ht="15" customHeight="1" x14ac:dyDescent="0.25">
      <c r="I8130" s="25"/>
      <c r="J8130" s="25"/>
      <c r="K8130" s="25"/>
      <c r="L8130" s="25"/>
      <c r="M8130" s="25"/>
      <c r="N8130" s="25"/>
      <c r="O8130" s="25"/>
    </row>
    <row r="8131" spans="9:15" s="167" customFormat="1" ht="15" customHeight="1" x14ac:dyDescent="0.25">
      <c r="I8131" s="25"/>
      <c r="J8131" s="25"/>
      <c r="K8131" s="25"/>
      <c r="L8131" s="25"/>
      <c r="M8131" s="25"/>
      <c r="N8131" s="25"/>
      <c r="O8131" s="25"/>
    </row>
    <row r="8132" spans="9:15" s="167" customFormat="1" ht="15" customHeight="1" x14ac:dyDescent="0.25">
      <c r="I8132" s="25"/>
      <c r="J8132" s="25"/>
      <c r="K8132" s="25"/>
      <c r="L8132" s="25"/>
      <c r="M8132" s="25"/>
      <c r="N8132" s="25"/>
      <c r="O8132" s="25"/>
    </row>
    <row r="8133" spans="9:15" s="167" customFormat="1" ht="15" customHeight="1" x14ac:dyDescent="0.25">
      <c r="I8133" s="25"/>
      <c r="J8133" s="25"/>
      <c r="K8133" s="25"/>
      <c r="L8133" s="25"/>
      <c r="M8133" s="25"/>
      <c r="N8133" s="25"/>
      <c r="O8133" s="25"/>
    </row>
    <row r="8134" spans="9:15" s="167" customFormat="1" ht="15" customHeight="1" x14ac:dyDescent="0.25">
      <c r="I8134" s="25"/>
      <c r="J8134" s="25"/>
      <c r="K8134" s="25"/>
      <c r="L8134" s="25"/>
      <c r="M8134" s="25"/>
      <c r="N8134" s="25"/>
      <c r="O8134" s="25"/>
    </row>
    <row r="8135" spans="9:15" s="167" customFormat="1" ht="15" customHeight="1" x14ac:dyDescent="0.25">
      <c r="I8135" s="25"/>
      <c r="J8135" s="25"/>
      <c r="K8135" s="25"/>
      <c r="L8135" s="25"/>
      <c r="M8135" s="25"/>
      <c r="N8135" s="25"/>
      <c r="O8135" s="25"/>
    </row>
    <row r="8136" spans="9:15" s="167" customFormat="1" ht="15" customHeight="1" x14ac:dyDescent="0.25">
      <c r="I8136" s="25"/>
      <c r="J8136" s="25"/>
      <c r="K8136" s="25"/>
      <c r="L8136" s="25"/>
      <c r="M8136" s="25"/>
      <c r="N8136" s="25"/>
      <c r="O8136" s="25"/>
    </row>
    <row r="8137" spans="9:15" s="167" customFormat="1" ht="15" customHeight="1" x14ac:dyDescent="0.25">
      <c r="I8137" s="25"/>
      <c r="J8137" s="25"/>
      <c r="K8137" s="25"/>
      <c r="L8137" s="25"/>
      <c r="M8137" s="25"/>
      <c r="N8137" s="25"/>
      <c r="O8137" s="25"/>
    </row>
    <row r="8138" spans="9:15" s="167" customFormat="1" ht="15" customHeight="1" x14ac:dyDescent="0.25">
      <c r="I8138" s="25"/>
      <c r="J8138" s="25"/>
      <c r="K8138" s="25"/>
      <c r="L8138" s="25"/>
      <c r="M8138" s="25"/>
      <c r="N8138" s="25"/>
      <c r="O8138" s="25"/>
    </row>
    <row r="8139" spans="9:15" s="167" customFormat="1" ht="15" customHeight="1" x14ac:dyDescent="0.25">
      <c r="I8139" s="25"/>
      <c r="J8139" s="25"/>
      <c r="K8139" s="25"/>
      <c r="L8139" s="25"/>
      <c r="M8139" s="25"/>
      <c r="N8139" s="25"/>
      <c r="O8139" s="25"/>
    </row>
    <row r="8140" spans="9:15" s="167" customFormat="1" ht="15" customHeight="1" x14ac:dyDescent="0.25">
      <c r="I8140" s="25"/>
      <c r="J8140" s="25"/>
      <c r="K8140" s="25"/>
      <c r="L8140" s="25"/>
      <c r="M8140" s="25"/>
      <c r="N8140" s="25"/>
      <c r="O8140" s="25"/>
    </row>
    <row r="8141" spans="9:15" s="167" customFormat="1" ht="15" customHeight="1" x14ac:dyDescent="0.25">
      <c r="I8141" s="25"/>
      <c r="J8141" s="25"/>
      <c r="K8141" s="25"/>
      <c r="L8141" s="25"/>
      <c r="M8141" s="25"/>
      <c r="N8141" s="25"/>
      <c r="O8141" s="25"/>
    </row>
    <row r="8142" spans="9:15" s="167" customFormat="1" ht="15" customHeight="1" x14ac:dyDescent="0.25">
      <c r="I8142" s="25"/>
      <c r="J8142" s="25"/>
      <c r="K8142" s="25"/>
      <c r="L8142" s="25"/>
      <c r="M8142" s="25"/>
      <c r="N8142" s="25"/>
      <c r="O8142" s="25"/>
    </row>
    <row r="8143" spans="9:15" s="167" customFormat="1" ht="15" customHeight="1" x14ac:dyDescent="0.25">
      <c r="I8143" s="25"/>
      <c r="J8143" s="25"/>
      <c r="K8143" s="25"/>
      <c r="L8143" s="25"/>
      <c r="M8143" s="25"/>
      <c r="N8143" s="25"/>
      <c r="O8143" s="25"/>
    </row>
    <row r="8144" spans="9:15" s="167" customFormat="1" ht="15" customHeight="1" x14ac:dyDescent="0.25">
      <c r="I8144" s="25"/>
      <c r="J8144" s="25"/>
      <c r="K8144" s="25"/>
      <c r="L8144" s="25"/>
      <c r="M8144" s="25"/>
      <c r="N8144" s="25"/>
      <c r="O8144" s="25"/>
    </row>
    <row r="8145" spans="9:15" s="167" customFormat="1" ht="15" customHeight="1" x14ac:dyDescent="0.25">
      <c r="I8145" s="25"/>
      <c r="J8145" s="25"/>
      <c r="K8145" s="25"/>
      <c r="L8145" s="25"/>
      <c r="M8145" s="25"/>
      <c r="N8145" s="25"/>
      <c r="O8145" s="25"/>
    </row>
    <row r="8146" spans="9:15" s="167" customFormat="1" ht="15" customHeight="1" x14ac:dyDescent="0.25">
      <c r="I8146" s="25"/>
      <c r="J8146" s="25"/>
      <c r="K8146" s="25"/>
      <c r="L8146" s="25"/>
      <c r="M8146" s="25"/>
      <c r="N8146" s="25"/>
      <c r="O8146" s="25"/>
    </row>
    <row r="8147" spans="9:15" s="167" customFormat="1" ht="15" customHeight="1" x14ac:dyDescent="0.25">
      <c r="I8147" s="25"/>
      <c r="J8147" s="25"/>
      <c r="K8147" s="25"/>
      <c r="L8147" s="25"/>
      <c r="M8147" s="25"/>
      <c r="N8147" s="25"/>
      <c r="O8147" s="25"/>
    </row>
    <row r="8148" spans="9:15" s="167" customFormat="1" ht="15" customHeight="1" x14ac:dyDescent="0.25">
      <c r="I8148" s="25"/>
      <c r="J8148" s="25"/>
      <c r="K8148" s="25"/>
      <c r="L8148" s="25"/>
      <c r="M8148" s="25"/>
      <c r="N8148" s="25"/>
      <c r="O8148" s="25"/>
    </row>
    <row r="8149" spans="9:15" s="167" customFormat="1" ht="15" customHeight="1" x14ac:dyDescent="0.25">
      <c r="I8149" s="25"/>
      <c r="J8149" s="25"/>
      <c r="K8149" s="25"/>
      <c r="L8149" s="25"/>
      <c r="M8149" s="25"/>
      <c r="N8149" s="25"/>
      <c r="O8149" s="25"/>
    </row>
    <row r="8150" spans="9:15" s="167" customFormat="1" ht="15" customHeight="1" x14ac:dyDescent="0.25">
      <c r="I8150" s="25"/>
      <c r="J8150" s="25"/>
      <c r="K8150" s="25"/>
      <c r="L8150" s="25"/>
      <c r="M8150" s="25"/>
      <c r="N8150" s="25"/>
      <c r="O8150" s="25"/>
    </row>
    <row r="8151" spans="9:15" s="167" customFormat="1" ht="15" customHeight="1" x14ac:dyDescent="0.25">
      <c r="I8151" s="25"/>
      <c r="J8151" s="25"/>
      <c r="K8151" s="25"/>
      <c r="L8151" s="25"/>
      <c r="M8151" s="25"/>
      <c r="N8151" s="25"/>
      <c r="O8151" s="25"/>
    </row>
    <row r="8152" spans="9:15" s="167" customFormat="1" ht="15" customHeight="1" x14ac:dyDescent="0.25">
      <c r="I8152" s="25"/>
      <c r="J8152" s="25"/>
      <c r="K8152" s="25"/>
      <c r="L8152" s="25"/>
      <c r="M8152" s="25"/>
      <c r="N8152" s="25"/>
      <c r="O8152" s="25"/>
    </row>
    <row r="8153" spans="9:15" s="167" customFormat="1" ht="15" customHeight="1" x14ac:dyDescent="0.25">
      <c r="I8153" s="25"/>
      <c r="J8153" s="25"/>
      <c r="K8153" s="25"/>
      <c r="L8153" s="25"/>
      <c r="M8153" s="25"/>
      <c r="N8153" s="25"/>
      <c r="O8153" s="25"/>
    </row>
    <row r="8154" spans="9:15" s="167" customFormat="1" ht="15" customHeight="1" x14ac:dyDescent="0.25">
      <c r="I8154" s="25"/>
      <c r="J8154" s="25"/>
      <c r="K8154" s="25"/>
      <c r="L8154" s="25"/>
      <c r="M8154" s="25"/>
      <c r="N8154" s="25"/>
      <c r="O8154" s="25"/>
    </row>
    <row r="8155" spans="9:15" s="167" customFormat="1" ht="15" customHeight="1" x14ac:dyDescent="0.25">
      <c r="I8155" s="25"/>
      <c r="J8155" s="25"/>
      <c r="K8155" s="25"/>
      <c r="L8155" s="25"/>
      <c r="M8155" s="25"/>
      <c r="N8155" s="25"/>
      <c r="O8155" s="25"/>
    </row>
    <row r="8156" spans="9:15" s="167" customFormat="1" ht="15" customHeight="1" x14ac:dyDescent="0.25">
      <c r="I8156" s="25"/>
      <c r="J8156" s="25"/>
      <c r="K8156" s="25"/>
      <c r="L8156" s="25"/>
      <c r="M8156" s="25"/>
      <c r="N8156" s="25"/>
      <c r="O8156" s="25"/>
    </row>
    <row r="8157" spans="9:15" s="167" customFormat="1" ht="15" customHeight="1" x14ac:dyDescent="0.25">
      <c r="I8157" s="25"/>
      <c r="J8157" s="25"/>
      <c r="K8157" s="25"/>
      <c r="L8157" s="25"/>
      <c r="M8157" s="25"/>
      <c r="N8157" s="25"/>
      <c r="O8157" s="25"/>
    </row>
    <row r="8158" spans="9:15" s="167" customFormat="1" ht="15" customHeight="1" x14ac:dyDescent="0.25">
      <c r="I8158" s="25"/>
      <c r="J8158" s="25"/>
      <c r="K8158" s="25"/>
      <c r="L8158" s="25"/>
      <c r="M8158" s="25"/>
      <c r="N8158" s="25"/>
      <c r="O8158" s="25"/>
    </row>
    <row r="8159" spans="9:15" s="167" customFormat="1" ht="15" customHeight="1" x14ac:dyDescent="0.25">
      <c r="I8159" s="25"/>
      <c r="J8159" s="25"/>
      <c r="K8159" s="25"/>
      <c r="L8159" s="25"/>
      <c r="M8159" s="25"/>
      <c r="N8159" s="25"/>
      <c r="O8159" s="25"/>
    </row>
    <row r="8160" spans="9:15" s="167" customFormat="1" ht="15" customHeight="1" x14ac:dyDescent="0.25">
      <c r="I8160" s="25"/>
      <c r="J8160" s="25"/>
      <c r="K8160" s="25"/>
      <c r="L8160" s="25"/>
      <c r="M8160" s="25"/>
      <c r="N8160" s="25"/>
      <c r="O8160" s="25"/>
    </row>
    <row r="8161" spans="9:15" s="167" customFormat="1" ht="15" customHeight="1" x14ac:dyDescent="0.25">
      <c r="I8161" s="25"/>
      <c r="J8161" s="25"/>
      <c r="K8161" s="25"/>
      <c r="L8161" s="25"/>
      <c r="M8161" s="25"/>
      <c r="N8161" s="25"/>
      <c r="O8161" s="25"/>
    </row>
    <row r="8162" spans="9:15" s="167" customFormat="1" ht="15" customHeight="1" x14ac:dyDescent="0.25">
      <c r="I8162" s="25"/>
      <c r="J8162" s="25"/>
      <c r="K8162" s="25"/>
      <c r="L8162" s="25"/>
      <c r="M8162" s="25"/>
      <c r="N8162" s="25"/>
      <c r="O8162" s="25"/>
    </row>
    <row r="8163" spans="9:15" s="167" customFormat="1" ht="15" customHeight="1" x14ac:dyDescent="0.25">
      <c r="I8163" s="25"/>
      <c r="J8163" s="25"/>
      <c r="K8163" s="25"/>
      <c r="L8163" s="25"/>
      <c r="M8163" s="25"/>
      <c r="N8163" s="25"/>
      <c r="O8163" s="25"/>
    </row>
    <row r="8164" spans="9:15" s="167" customFormat="1" ht="15" customHeight="1" x14ac:dyDescent="0.25">
      <c r="I8164" s="25"/>
      <c r="J8164" s="25"/>
      <c r="K8164" s="25"/>
      <c r="L8164" s="25"/>
      <c r="M8164" s="25"/>
      <c r="N8164" s="25"/>
      <c r="O8164" s="25"/>
    </row>
    <row r="8165" spans="9:15" s="167" customFormat="1" ht="15" customHeight="1" x14ac:dyDescent="0.25">
      <c r="I8165" s="25"/>
      <c r="J8165" s="25"/>
      <c r="K8165" s="25"/>
      <c r="L8165" s="25"/>
      <c r="M8165" s="25"/>
      <c r="N8165" s="25"/>
      <c r="O8165" s="25"/>
    </row>
    <row r="8166" spans="9:15" s="167" customFormat="1" ht="15" customHeight="1" x14ac:dyDescent="0.25">
      <c r="I8166" s="25"/>
      <c r="J8166" s="25"/>
      <c r="K8166" s="25"/>
      <c r="L8166" s="25"/>
      <c r="M8166" s="25"/>
      <c r="N8166" s="25"/>
      <c r="O8166" s="25"/>
    </row>
    <row r="8167" spans="9:15" s="167" customFormat="1" ht="15" customHeight="1" x14ac:dyDescent="0.25">
      <c r="I8167" s="25"/>
      <c r="J8167" s="25"/>
      <c r="K8167" s="25"/>
      <c r="L8167" s="25"/>
      <c r="M8167" s="25"/>
      <c r="N8167" s="25"/>
      <c r="O8167" s="25"/>
    </row>
    <row r="8168" spans="9:15" s="167" customFormat="1" ht="15" customHeight="1" x14ac:dyDescent="0.25">
      <c r="I8168" s="25"/>
      <c r="J8168" s="25"/>
      <c r="K8168" s="25"/>
      <c r="L8168" s="25"/>
      <c r="M8168" s="25"/>
      <c r="N8168" s="25"/>
      <c r="O8168" s="25"/>
    </row>
    <row r="8169" spans="9:15" s="167" customFormat="1" ht="15" customHeight="1" x14ac:dyDescent="0.25">
      <c r="I8169" s="25"/>
      <c r="J8169" s="25"/>
      <c r="K8169" s="25"/>
      <c r="L8169" s="25"/>
      <c r="M8169" s="25"/>
      <c r="N8169" s="25"/>
      <c r="O8169" s="25"/>
    </row>
    <row r="8170" spans="9:15" s="167" customFormat="1" ht="15" customHeight="1" x14ac:dyDescent="0.25">
      <c r="I8170" s="25"/>
      <c r="J8170" s="25"/>
      <c r="K8170" s="25"/>
      <c r="L8170" s="25"/>
      <c r="M8170" s="25"/>
      <c r="N8170" s="25"/>
      <c r="O8170" s="25"/>
    </row>
    <row r="8171" spans="9:15" s="167" customFormat="1" ht="15" customHeight="1" x14ac:dyDescent="0.25">
      <c r="I8171" s="25"/>
      <c r="J8171" s="25"/>
      <c r="K8171" s="25"/>
      <c r="L8171" s="25"/>
      <c r="M8171" s="25"/>
      <c r="N8171" s="25"/>
      <c r="O8171" s="25"/>
    </row>
    <row r="8172" spans="9:15" s="167" customFormat="1" ht="15" customHeight="1" x14ac:dyDescent="0.25">
      <c r="I8172" s="25"/>
      <c r="J8172" s="25"/>
      <c r="K8172" s="25"/>
      <c r="L8172" s="25"/>
      <c r="M8172" s="25"/>
      <c r="N8172" s="25"/>
      <c r="O8172" s="25"/>
    </row>
    <row r="8173" spans="9:15" s="167" customFormat="1" ht="15" customHeight="1" x14ac:dyDescent="0.25">
      <c r="I8173" s="25"/>
      <c r="J8173" s="25"/>
      <c r="K8173" s="25"/>
      <c r="L8173" s="25"/>
      <c r="M8173" s="25"/>
      <c r="N8173" s="25"/>
      <c r="O8173" s="25"/>
    </row>
    <row r="8174" spans="9:15" s="167" customFormat="1" ht="15" customHeight="1" x14ac:dyDescent="0.25">
      <c r="I8174" s="25"/>
      <c r="J8174" s="25"/>
      <c r="K8174" s="25"/>
      <c r="L8174" s="25"/>
      <c r="M8174" s="25"/>
      <c r="N8174" s="25"/>
      <c r="O8174" s="25"/>
    </row>
    <row r="8175" spans="9:15" s="167" customFormat="1" ht="15" customHeight="1" x14ac:dyDescent="0.25">
      <c r="I8175" s="25"/>
      <c r="J8175" s="25"/>
      <c r="K8175" s="25"/>
      <c r="L8175" s="25"/>
      <c r="M8175" s="25"/>
      <c r="N8175" s="25"/>
      <c r="O8175" s="25"/>
    </row>
    <row r="8176" spans="9:15" s="167" customFormat="1" ht="15" customHeight="1" x14ac:dyDescent="0.25">
      <c r="I8176" s="25"/>
      <c r="J8176" s="25"/>
      <c r="K8176" s="25"/>
      <c r="L8176" s="25"/>
      <c r="M8176" s="25"/>
      <c r="N8176" s="25"/>
      <c r="O8176" s="25"/>
    </row>
    <row r="8177" spans="9:15" s="167" customFormat="1" ht="15" customHeight="1" x14ac:dyDescent="0.25">
      <c r="I8177" s="25"/>
      <c r="J8177" s="25"/>
      <c r="K8177" s="25"/>
      <c r="L8177" s="25"/>
      <c r="M8177" s="25"/>
      <c r="N8177" s="25"/>
      <c r="O8177" s="25"/>
    </row>
    <row r="8178" spans="9:15" s="167" customFormat="1" ht="15" customHeight="1" x14ac:dyDescent="0.25">
      <c r="I8178" s="25"/>
      <c r="J8178" s="25"/>
      <c r="K8178" s="25"/>
      <c r="L8178" s="25"/>
      <c r="M8178" s="25"/>
      <c r="N8178" s="25"/>
      <c r="O8178" s="25"/>
    </row>
    <row r="8179" spans="9:15" s="167" customFormat="1" ht="15" customHeight="1" x14ac:dyDescent="0.25">
      <c r="I8179" s="25"/>
      <c r="J8179" s="25"/>
      <c r="K8179" s="25"/>
      <c r="L8179" s="25"/>
      <c r="M8179" s="25"/>
      <c r="N8179" s="25"/>
      <c r="O8179" s="25"/>
    </row>
    <row r="8180" spans="9:15" s="167" customFormat="1" ht="15" customHeight="1" x14ac:dyDescent="0.25">
      <c r="I8180" s="25"/>
      <c r="J8180" s="25"/>
      <c r="K8180" s="25"/>
      <c r="L8180" s="25"/>
      <c r="M8180" s="25"/>
      <c r="N8180" s="25"/>
      <c r="O8180" s="25"/>
    </row>
    <row r="8181" spans="9:15" s="167" customFormat="1" ht="15" customHeight="1" x14ac:dyDescent="0.25">
      <c r="I8181" s="25"/>
      <c r="J8181" s="25"/>
      <c r="K8181" s="25"/>
      <c r="L8181" s="25"/>
      <c r="M8181" s="25"/>
      <c r="N8181" s="25"/>
      <c r="O8181" s="25"/>
    </row>
    <row r="8182" spans="9:15" s="167" customFormat="1" ht="15" customHeight="1" x14ac:dyDescent="0.25">
      <c r="I8182" s="25"/>
      <c r="J8182" s="25"/>
      <c r="K8182" s="25"/>
      <c r="L8182" s="25"/>
      <c r="M8182" s="25"/>
      <c r="N8182" s="25"/>
      <c r="O8182" s="25"/>
    </row>
    <row r="8183" spans="9:15" s="167" customFormat="1" ht="15" customHeight="1" x14ac:dyDescent="0.25">
      <c r="I8183" s="25"/>
      <c r="J8183" s="25"/>
      <c r="K8183" s="25"/>
      <c r="L8183" s="25"/>
      <c r="M8183" s="25"/>
      <c r="N8183" s="25"/>
      <c r="O8183" s="25"/>
    </row>
    <row r="8184" spans="9:15" s="167" customFormat="1" ht="15" customHeight="1" x14ac:dyDescent="0.25">
      <c r="I8184" s="25"/>
      <c r="J8184" s="25"/>
      <c r="K8184" s="25"/>
      <c r="L8184" s="25"/>
      <c r="M8184" s="25"/>
      <c r="N8184" s="25"/>
      <c r="O8184" s="25"/>
    </row>
    <row r="8185" spans="9:15" s="167" customFormat="1" ht="15" customHeight="1" x14ac:dyDescent="0.25">
      <c r="I8185" s="25"/>
      <c r="J8185" s="25"/>
      <c r="K8185" s="25"/>
      <c r="L8185" s="25"/>
      <c r="M8185" s="25"/>
      <c r="N8185" s="25"/>
      <c r="O8185" s="25"/>
    </row>
    <row r="8186" spans="9:15" s="167" customFormat="1" ht="15" customHeight="1" x14ac:dyDescent="0.25">
      <c r="I8186" s="25"/>
      <c r="J8186" s="25"/>
      <c r="K8186" s="25"/>
      <c r="L8186" s="25"/>
      <c r="M8186" s="25"/>
      <c r="N8186" s="25"/>
      <c r="O8186" s="25"/>
    </row>
    <row r="8187" spans="9:15" s="167" customFormat="1" ht="15" customHeight="1" x14ac:dyDescent="0.25">
      <c r="I8187" s="25"/>
      <c r="J8187" s="25"/>
      <c r="K8187" s="25"/>
      <c r="L8187" s="25"/>
      <c r="M8187" s="25"/>
      <c r="N8187" s="25"/>
      <c r="O8187" s="25"/>
    </row>
    <row r="8188" spans="9:15" s="167" customFormat="1" ht="15" customHeight="1" x14ac:dyDescent="0.25">
      <c r="I8188" s="25"/>
      <c r="J8188" s="25"/>
      <c r="K8188" s="25"/>
      <c r="L8188" s="25"/>
      <c r="M8188" s="25"/>
      <c r="N8188" s="25"/>
      <c r="O8188" s="25"/>
    </row>
    <row r="8189" spans="9:15" s="167" customFormat="1" ht="15" customHeight="1" x14ac:dyDescent="0.25">
      <c r="I8189" s="25"/>
      <c r="J8189" s="25"/>
      <c r="K8189" s="25"/>
      <c r="L8189" s="25"/>
      <c r="M8189" s="25"/>
      <c r="N8189" s="25"/>
      <c r="O8189" s="25"/>
    </row>
    <row r="8190" spans="9:15" s="167" customFormat="1" ht="15" customHeight="1" x14ac:dyDescent="0.25">
      <c r="I8190" s="25"/>
      <c r="J8190" s="25"/>
      <c r="K8190" s="25"/>
      <c r="L8190" s="25"/>
      <c r="M8190" s="25"/>
      <c r="N8190" s="25"/>
      <c r="O8190" s="25"/>
    </row>
    <row r="8191" spans="9:15" s="167" customFormat="1" ht="15" customHeight="1" x14ac:dyDescent="0.25">
      <c r="I8191" s="25"/>
      <c r="J8191" s="25"/>
      <c r="K8191" s="25"/>
      <c r="L8191" s="25"/>
      <c r="M8191" s="25"/>
      <c r="N8191" s="25"/>
      <c r="O8191" s="25"/>
    </row>
    <row r="8192" spans="9:15" s="167" customFormat="1" ht="15" customHeight="1" x14ac:dyDescent="0.25">
      <c r="I8192" s="25"/>
      <c r="J8192" s="25"/>
      <c r="K8192" s="25"/>
      <c r="L8192" s="25"/>
      <c r="M8192" s="25"/>
      <c r="N8192" s="25"/>
      <c r="O8192" s="25"/>
    </row>
    <row r="8193" spans="9:15" s="167" customFormat="1" ht="15" customHeight="1" x14ac:dyDescent="0.25">
      <c r="I8193" s="25"/>
      <c r="J8193" s="25"/>
      <c r="K8193" s="25"/>
      <c r="L8193" s="25"/>
      <c r="M8193" s="25"/>
      <c r="N8193" s="25"/>
      <c r="O8193" s="25"/>
    </row>
    <row r="8194" spans="9:15" s="167" customFormat="1" ht="15" customHeight="1" x14ac:dyDescent="0.25">
      <c r="I8194" s="25"/>
      <c r="J8194" s="25"/>
      <c r="K8194" s="25"/>
      <c r="L8194" s="25"/>
      <c r="M8194" s="25"/>
      <c r="N8194" s="25"/>
      <c r="O8194" s="25"/>
    </row>
    <row r="8195" spans="9:15" s="167" customFormat="1" ht="15" customHeight="1" x14ac:dyDescent="0.25">
      <c r="I8195" s="25"/>
      <c r="J8195" s="25"/>
      <c r="K8195" s="25"/>
      <c r="L8195" s="25"/>
      <c r="M8195" s="25"/>
      <c r="N8195" s="25"/>
      <c r="O8195" s="25"/>
    </row>
    <row r="8196" spans="9:15" s="167" customFormat="1" ht="15" customHeight="1" x14ac:dyDescent="0.25">
      <c r="I8196" s="25"/>
      <c r="J8196" s="25"/>
      <c r="K8196" s="25"/>
      <c r="L8196" s="25"/>
      <c r="M8196" s="25"/>
      <c r="N8196" s="25"/>
      <c r="O8196" s="25"/>
    </row>
    <row r="8197" spans="9:15" s="167" customFormat="1" ht="15" customHeight="1" x14ac:dyDescent="0.25">
      <c r="I8197" s="25"/>
      <c r="J8197" s="25"/>
      <c r="K8197" s="25"/>
      <c r="L8197" s="25"/>
      <c r="M8197" s="25"/>
      <c r="N8197" s="25"/>
      <c r="O8197" s="25"/>
    </row>
    <row r="8198" spans="9:15" s="167" customFormat="1" ht="15" customHeight="1" x14ac:dyDescent="0.25">
      <c r="I8198" s="25"/>
      <c r="J8198" s="25"/>
      <c r="K8198" s="25"/>
      <c r="L8198" s="25"/>
      <c r="M8198" s="25"/>
      <c r="N8198" s="25"/>
      <c r="O8198" s="25"/>
    </row>
    <row r="8199" spans="9:15" s="167" customFormat="1" ht="15" customHeight="1" x14ac:dyDescent="0.25">
      <c r="I8199" s="25"/>
      <c r="J8199" s="25"/>
      <c r="K8199" s="25"/>
      <c r="L8199" s="25"/>
      <c r="M8199" s="25"/>
      <c r="N8199" s="25"/>
      <c r="O8199" s="25"/>
    </row>
    <row r="8200" spans="9:15" s="167" customFormat="1" ht="15" customHeight="1" x14ac:dyDescent="0.25">
      <c r="I8200" s="25"/>
      <c r="J8200" s="25"/>
      <c r="K8200" s="25"/>
      <c r="L8200" s="25"/>
      <c r="M8200" s="25"/>
      <c r="N8200" s="25"/>
      <c r="O8200" s="25"/>
    </row>
    <row r="8201" spans="9:15" s="167" customFormat="1" ht="15" customHeight="1" x14ac:dyDescent="0.25">
      <c r="I8201" s="25"/>
      <c r="J8201" s="25"/>
      <c r="K8201" s="25"/>
      <c r="L8201" s="25"/>
      <c r="M8201" s="25"/>
      <c r="N8201" s="25"/>
      <c r="O8201" s="25"/>
    </row>
    <row r="8202" spans="9:15" s="167" customFormat="1" ht="15" customHeight="1" x14ac:dyDescent="0.25">
      <c r="I8202" s="25"/>
      <c r="J8202" s="25"/>
      <c r="K8202" s="25"/>
      <c r="L8202" s="25"/>
      <c r="M8202" s="25"/>
      <c r="N8202" s="25"/>
      <c r="O8202" s="25"/>
    </row>
    <row r="8203" spans="9:15" s="167" customFormat="1" ht="15" customHeight="1" x14ac:dyDescent="0.25">
      <c r="I8203" s="25"/>
      <c r="J8203" s="25"/>
      <c r="K8203" s="25"/>
      <c r="L8203" s="25"/>
      <c r="M8203" s="25"/>
      <c r="N8203" s="25"/>
      <c r="O8203" s="25"/>
    </row>
    <row r="8204" spans="9:15" s="167" customFormat="1" ht="15" customHeight="1" x14ac:dyDescent="0.25">
      <c r="I8204" s="25"/>
      <c r="J8204" s="25"/>
      <c r="K8204" s="25"/>
      <c r="L8204" s="25"/>
      <c r="M8204" s="25"/>
      <c r="N8204" s="25"/>
      <c r="O8204" s="25"/>
    </row>
    <row r="8205" spans="9:15" s="167" customFormat="1" ht="15" customHeight="1" x14ac:dyDescent="0.25">
      <c r="I8205" s="25"/>
      <c r="J8205" s="25"/>
      <c r="K8205" s="25"/>
      <c r="L8205" s="25"/>
      <c r="M8205" s="25"/>
      <c r="N8205" s="25"/>
      <c r="O8205" s="25"/>
    </row>
    <row r="8206" spans="9:15" s="167" customFormat="1" ht="15" customHeight="1" x14ac:dyDescent="0.25">
      <c r="I8206" s="25"/>
      <c r="J8206" s="25"/>
      <c r="K8206" s="25"/>
      <c r="L8206" s="25"/>
      <c r="M8206" s="25"/>
      <c r="N8206" s="25"/>
      <c r="O8206" s="25"/>
    </row>
    <row r="8207" spans="9:15" s="167" customFormat="1" ht="15" customHeight="1" x14ac:dyDescent="0.25">
      <c r="I8207" s="25"/>
      <c r="J8207" s="25"/>
      <c r="K8207" s="25"/>
      <c r="L8207" s="25"/>
      <c r="M8207" s="25"/>
      <c r="N8207" s="25"/>
      <c r="O8207" s="25"/>
    </row>
    <row r="8208" spans="9:15" s="167" customFormat="1" ht="15" customHeight="1" x14ac:dyDescent="0.25">
      <c r="I8208" s="25"/>
      <c r="J8208" s="25"/>
      <c r="K8208" s="25"/>
      <c r="L8208" s="25"/>
      <c r="M8208" s="25"/>
      <c r="N8208" s="25"/>
      <c r="O8208" s="25"/>
    </row>
    <row r="8209" spans="9:15" s="167" customFormat="1" ht="15" customHeight="1" x14ac:dyDescent="0.25">
      <c r="I8209" s="25"/>
      <c r="J8209" s="25"/>
      <c r="K8209" s="25"/>
      <c r="L8209" s="25"/>
      <c r="M8209" s="25"/>
      <c r="N8209" s="25"/>
      <c r="O8209" s="25"/>
    </row>
    <row r="8210" spans="9:15" s="167" customFormat="1" ht="15" customHeight="1" x14ac:dyDescent="0.25">
      <c r="I8210" s="25"/>
      <c r="J8210" s="25"/>
      <c r="K8210" s="25"/>
      <c r="L8210" s="25"/>
      <c r="M8210" s="25"/>
      <c r="N8210" s="25"/>
      <c r="O8210" s="25"/>
    </row>
    <row r="8211" spans="9:15" s="167" customFormat="1" ht="15" customHeight="1" x14ac:dyDescent="0.25">
      <c r="I8211" s="25"/>
      <c r="J8211" s="25"/>
      <c r="K8211" s="25"/>
      <c r="L8211" s="25"/>
      <c r="M8211" s="25"/>
      <c r="N8211" s="25"/>
      <c r="O8211" s="25"/>
    </row>
    <row r="8212" spans="9:15" s="167" customFormat="1" ht="15" customHeight="1" x14ac:dyDescent="0.25">
      <c r="I8212" s="25"/>
      <c r="J8212" s="25"/>
      <c r="K8212" s="25"/>
      <c r="L8212" s="25"/>
      <c r="M8212" s="25"/>
      <c r="N8212" s="25"/>
      <c r="O8212" s="25"/>
    </row>
    <row r="8213" spans="9:15" s="167" customFormat="1" ht="15" customHeight="1" x14ac:dyDescent="0.25">
      <c r="I8213" s="25"/>
      <c r="J8213" s="25"/>
      <c r="K8213" s="25"/>
      <c r="L8213" s="25"/>
      <c r="M8213" s="25"/>
      <c r="N8213" s="25"/>
      <c r="O8213" s="25"/>
    </row>
    <row r="8214" spans="9:15" s="167" customFormat="1" ht="15" customHeight="1" x14ac:dyDescent="0.25">
      <c r="I8214" s="25"/>
      <c r="J8214" s="25"/>
      <c r="K8214" s="25"/>
      <c r="L8214" s="25"/>
      <c r="M8214" s="25"/>
      <c r="N8214" s="25"/>
      <c r="O8214" s="25"/>
    </row>
    <row r="8215" spans="9:15" s="167" customFormat="1" ht="15" customHeight="1" x14ac:dyDescent="0.25">
      <c r="I8215" s="25"/>
      <c r="J8215" s="25"/>
      <c r="K8215" s="25"/>
      <c r="L8215" s="25"/>
      <c r="M8215" s="25"/>
      <c r="N8215" s="25"/>
      <c r="O8215" s="25"/>
    </row>
    <row r="8216" spans="9:15" s="167" customFormat="1" ht="15" customHeight="1" x14ac:dyDescent="0.25">
      <c r="I8216" s="25"/>
      <c r="J8216" s="25"/>
      <c r="K8216" s="25"/>
      <c r="L8216" s="25"/>
      <c r="M8216" s="25"/>
      <c r="N8216" s="25"/>
      <c r="O8216" s="25"/>
    </row>
    <row r="8217" spans="9:15" s="167" customFormat="1" ht="15" customHeight="1" x14ac:dyDescent="0.25">
      <c r="I8217" s="25"/>
      <c r="J8217" s="25"/>
      <c r="K8217" s="25"/>
      <c r="L8217" s="25"/>
      <c r="M8217" s="25"/>
      <c r="N8217" s="25"/>
      <c r="O8217" s="25"/>
    </row>
    <row r="8218" spans="9:15" s="167" customFormat="1" ht="15" customHeight="1" x14ac:dyDescent="0.25">
      <c r="I8218" s="25"/>
      <c r="J8218" s="25"/>
      <c r="K8218" s="25"/>
      <c r="L8218" s="25"/>
      <c r="M8218" s="25"/>
      <c r="N8218" s="25"/>
      <c r="O8218" s="25"/>
    </row>
    <row r="8219" spans="9:15" s="167" customFormat="1" ht="15" customHeight="1" x14ac:dyDescent="0.25">
      <c r="I8219" s="25"/>
      <c r="J8219" s="25"/>
      <c r="K8219" s="25"/>
      <c r="L8219" s="25"/>
      <c r="M8219" s="25"/>
      <c r="N8219" s="25"/>
      <c r="O8219" s="25"/>
    </row>
    <row r="8220" spans="9:15" s="167" customFormat="1" ht="15" customHeight="1" x14ac:dyDescent="0.25">
      <c r="I8220" s="25"/>
      <c r="J8220" s="25"/>
      <c r="K8220" s="25"/>
      <c r="L8220" s="25"/>
      <c r="M8220" s="25"/>
      <c r="N8220" s="25"/>
      <c r="O8220" s="25"/>
    </row>
    <row r="8221" spans="9:15" s="167" customFormat="1" ht="15" customHeight="1" x14ac:dyDescent="0.25">
      <c r="I8221" s="25"/>
      <c r="J8221" s="25"/>
      <c r="K8221" s="25"/>
      <c r="L8221" s="25"/>
      <c r="M8221" s="25"/>
      <c r="N8221" s="25"/>
      <c r="O8221" s="25"/>
    </row>
    <row r="8222" spans="9:15" s="167" customFormat="1" ht="15" customHeight="1" x14ac:dyDescent="0.25">
      <c r="I8222" s="25"/>
      <c r="J8222" s="25"/>
      <c r="K8222" s="25"/>
      <c r="L8222" s="25"/>
      <c r="M8222" s="25"/>
      <c r="N8222" s="25"/>
      <c r="O8222" s="25"/>
    </row>
    <row r="8223" spans="9:15" s="167" customFormat="1" ht="15" customHeight="1" x14ac:dyDescent="0.25">
      <c r="I8223" s="25"/>
      <c r="J8223" s="25"/>
      <c r="K8223" s="25"/>
      <c r="L8223" s="25"/>
      <c r="M8223" s="25"/>
      <c r="N8223" s="25"/>
      <c r="O8223" s="25"/>
    </row>
    <row r="8224" spans="9:15" s="167" customFormat="1" ht="15" customHeight="1" x14ac:dyDescent="0.25">
      <c r="I8224" s="25"/>
      <c r="J8224" s="25"/>
      <c r="K8224" s="25"/>
      <c r="L8224" s="25"/>
      <c r="M8224" s="25"/>
      <c r="N8224" s="25"/>
      <c r="O8224" s="25"/>
    </row>
    <row r="8225" spans="9:15" s="167" customFormat="1" ht="15" customHeight="1" x14ac:dyDescent="0.25">
      <c r="I8225" s="25"/>
      <c r="J8225" s="25"/>
      <c r="K8225" s="25"/>
      <c r="L8225" s="25"/>
      <c r="M8225" s="25"/>
      <c r="N8225" s="25"/>
      <c r="O8225" s="25"/>
    </row>
    <row r="8226" spans="9:15" s="167" customFormat="1" ht="15" customHeight="1" x14ac:dyDescent="0.25">
      <c r="I8226" s="25"/>
      <c r="J8226" s="25"/>
      <c r="K8226" s="25"/>
      <c r="L8226" s="25"/>
      <c r="M8226" s="25"/>
      <c r="N8226" s="25"/>
      <c r="O8226" s="25"/>
    </row>
    <row r="8227" spans="9:15" s="167" customFormat="1" ht="15" customHeight="1" x14ac:dyDescent="0.25">
      <c r="I8227" s="25"/>
      <c r="J8227" s="25"/>
      <c r="K8227" s="25"/>
      <c r="L8227" s="25"/>
      <c r="M8227" s="25"/>
      <c r="N8227" s="25"/>
      <c r="O8227" s="25"/>
    </row>
    <row r="8228" spans="9:15" s="167" customFormat="1" ht="15" customHeight="1" x14ac:dyDescent="0.25">
      <c r="I8228" s="25"/>
      <c r="J8228" s="25"/>
      <c r="K8228" s="25"/>
      <c r="L8228" s="25"/>
      <c r="M8228" s="25"/>
      <c r="N8228" s="25"/>
      <c r="O8228" s="25"/>
    </row>
    <row r="8229" spans="9:15" s="167" customFormat="1" ht="15" customHeight="1" x14ac:dyDescent="0.25">
      <c r="I8229" s="25"/>
      <c r="J8229" s="25"/>
      <c r="K8229" s="25"/>
      <c r="L8229" s="25"/>
      <c r="M8229" s="25"/>
      <c r="N8229" s="25"/>
      <c r="O8229" s="25"/>
    </row>
    <row r="8230" spans="9:15" s="167" customFormat="1" ht="15" customHeight="1" x14ac:dyDescent="0.25">
      <c r="I8230" s="25"/>
      <c r="J8230" s="25"/>
      <c r="K8230" s="25"/>
      <c r="L8230" s="25"/>
      <c r="M8230" s="25"/>
      <c r="N8230" s="25"/>
      <c r="O8230" s="25"/>
    </row>
    <row r="8231" spans="9:15" s="167" customFormat="1" ht="15" customHeight="1" x14ac:dyDescent="0.25">
      <c r="I8231" s="25"/>
      <c r="J8231" s="25"/>
      <c r="K8231" s="25"/>
      <c r="L8231" s="25"/>
      <c r="M8231" s="25"/>
      <c r="N8231" s="25"/>
      <c r="O8231" s="25"/>
    </row>
    <row r="8232" spans="9:15" s="167" customFormat="1" ht="15" customHeight="1" x14ac:dyDescent="0.25">
      <c r="I8232" s="25"/>
      <c r="J8232" s="25"/>
      <c r="K8232" s="25"/>
      <c r="L8232" s="25"/>
      <c r="M8232" s="25"/>
      <c r="N8232" s="25"/>
      <c r="O8232" s="25"/>
    </row>
    <row r="8233" spans="9:15" s="167" customFormat="1" ht="15" customHeight="1" x14ac:dyDescent="0.25">
      <c r="I8233" s="25"/>
      <c r="J8233" s="25"/>
      <c r="K8233" s="25"/>
      <c r="L8233" s="25"/>
      <c r="M8233" s="25"/>
      <c r="N8233" s="25"/>
      <c r="O8233" s="25"/>
    </row>
    <row r="8234" spans="9:15" s="167" customFormat="1" ht="15" customHeight="1" x14ac:dyDescent="0.25">
      <c r="I8234" s="25"/>
      <c r="J8234" s="25"/>
      <c r="K8234" s="25"/>
      <c r="L8234" s="25"/>
      <c r="M8234" s="25"/>
      <c r="N8234" s="25"/>
      <c r="O8234" s="25"/>
    </row>
    <row r="8235" spans="9:15" s="167" customFormat="1" ht="15" customHeight="1" x14ac:dyDescent="0.25">
      <c r="I8235" s="25"/>
      <c r="J8235" s="25"/>
      <c r="K8235" s="25"/>
      <c r="L8235" s="25"/>
      <c r="M8235" s="25"/>
      <c r="N8235" s="25"/>
      <c r="O8235" s="25"/>
    </row>
    <row r="8236" spans="9:15" s="167" customFormat="1" ht="15" customHeight="1" x14ac:dyDescent="0.25">
      <c r="I8236" s="25"/>
      <c r="J8236" s="25"/>
      <c r="K8236" s="25"/>
      <c r="L8236" s="25"/>
      <c r="M8236" s="25"/>
      <c r="N8236" s="25"/>
      <c r="O8236" s="25"/>
    </row>
    <row r="8237" spans="9:15" s="167" customFormat="1" ht="15" customHeight="1" x14ac:dyDescent="0.25">
      <c r="I8237" s="25"/>
      <c r="J8237" s="25"/>
      <c r="K8237" s="25"/>
      <c r="L8237" s="25"/>
      <c r="M8237" s="25"/>
      <c r="N8237" s="25"/>
      <c r="O8237" s="25"/>
    </row>
    <row r="8238" spans="9:15" s="167" customFormat="1" ht="15" customHeight="1" x14ac:dyDescent="0.25">
      <c r="I8238" s="25"/>
      <c r="J8238" s="25"/>
      <c r="K8238" s="25"/>
      <c r="L8238" s="25"/>
      <c r="M8238" s="25"/>
      <c r="N8238" s="25"/>
      <c r="O8238" s="25"/>
    </row>
    <row r="8239" spans="9:15" s="167" customFormat="1" ht="15" customHeight="1" x14ac:dyDescent="0.25">
      <c r="I8239" s="25"/>
      <c r="J8239" s="25"/>
      <c r="K8239" s="25"/>
      <c r="L8239" s="25"/>
      <c r="M8239" s="25"/>
      <c r="N8239" s="25"/>
      <c r="O8239" s="25"/>
    </row>
    <row r="8240" spans="9:15" s="167" customFormat="1" ht="15" customHeight="1" x14ac:dyDescent="0.25">
      <c r="I8240" s="25"/>
      <c r="J8240" s="25"/>
      <c r="K8240" s="25"/>
      <c r="L8240" s="25"/>
      <c r="M8240" s="25"/>
      <c r="N8240" s="25"/>
      <c r="O8240" s="25"/>
    </row>
    <row r="8241" spans="9:15" s="167" customFormat="1" ht="15" customHeight="1" x14ac:dyDescent="0.25">
      <c r="I8241" s="25"/>
      <c r="J8241" s="25"/>
      <c r="K8241" s="25"/>
      <c r="L8241" s="25"/>
      <c r="M8241" s="25"/>
      <c r="N8241" s="25"/>
      <c r="O8241" s="25"/>
    </row>
    <row r="8242" spans="9:15" s="167" customFormat="1" ht="15" customHeight="1" x14ac:dyDescent="0.25">
      <c r="I8242" s="25"/>
      <c r="J8242" s="25"/>
      <c r="K8242" s="25"/>
      <c r="L8242" s="25"/>
      <c r="M8242" s="25"/>
      <c r="N8242" s="25"/>
      <c r="O8242" s="25"/>
    </row>
    <row r="8243" spans="9:15" s="167" customFormat="1" ht="15" customHeight="1" x14ac:dyDescent="0.25">
      <c r="I8243" s="25"/>
      <c r="J8243" s="25"/>
      <c r="K8243" s="25"/>
      <c r="L8243" s="25"/>
      <c r="M8243" s="25"/>
      <c r="N8243" s="25"/>
      <c r="O8243" s="25"/>
    </row>
    <row r="8244" spans="9:15" s="167" customFormat="1" ht="15" customHeight="1" x14ac:dyDescent="0.25">
      <c r="I8244" s="25"/>
      <c r="J8244" s="25"/>
      <c r="K8244" s="25"/>
      <c r="L8244" s="25"/>
      <c r="M8244" s="25"/>
      <c r="N8244" s="25"/>
      <c r="O8244" s="25"/>
    </row>
    <row r="8245" spans="9:15" s="167" customFormat="1" ht="15" customHeight="1" x14ac:dyDescent="0.25">
      <c r="I8245" s="25"/>
      <c r="J8245" s="25"/>
      <c r="K8245" s="25"/>
      <c r="L8245" s="25"/>
      <c r="M8245" s="25"/>
      <c r="N8245" s="25"/>
      <c r="O8245" s="25"/>
    </row>
    <row r="8246" spans="9:15" s="167" customFormat="1" ht="15" customHeight="1" x14ac:dyDescent="0.25">
      <c r="I8246" s="25"/>
      <c r="J8246" s="25"/>
      <c r="K8246" s="25"/>
      <c r="L8246" s="25"/>
      <c r="M8246" s="25"/>
      <c r="N8246" s="25"/>
      <c r="O8246" s="25"/>
    </row>
    <row r="8247" spans="9:15" s="167" customFormat="1" ht="15" customHeight="1" x14ac:dyDescent="0.25">
      <c r="I8247" s="25"/>
      <c r="J8247" s="25"/>
      <c r="K8247" s="25"/>
      <c r="L8247" s="25"/>
      <c r="M8247" s="25"/>
      <c r="N8247" s="25"/>
      <c r="O8247" s="25"/>
    </row>
    <row r="8248" spans="9:15" s="167" customFormat="1" ht="15" customHeight="1" x14ac:dyDescent="0.25">
      <c r="I8248" s="25"/>
      <c r="J8248" s="25"/>
      <c r="K8248" s="25"/>
      <c r="L8248" s="25"/>
      <c r="M8248" s="25"/>
      <c r="N8248" s="25"/>
      <c r="O8248" s="25"/>
    </row>
    <row r="8249" spans="9:15" s="167" customFormat="1" ht="15" customHeight="1" x14ac:dyDescent="0.25">
      <c r="I8249" s="25"/>
      <c r="J8249" s="25"/>
      <c r="K8249" s="25"/>
      <c r="L8249" s="25"/>
      <c r="M8249" s="25"/>
      <c r="N8249" s="25"/>
      <c r="O8249" s="25"/>
    </row>
    <row r="8250" spans="9:15" s="167" customFormat="1" ht="15" customHeight="1" x14ac:dyDescent="0.25">
      <c r="I8250" s="25"/>
      <c r="J8250" s="25"/>
      <c r="K8250" s="25"/>
      <c r="L8250" s="25"/>
      <c r="M8250" s="25"/>
      <c r="N8250" s="25"/>
      <c r="O8250" s="25"/>
    </row>
    <row r="8251" spans="9:15" s="167" customFormat="1" ht="15" customHeight="1" x14ac:dyDescent="0.25">
      <c r="I8251" s="25"/>
      <c r="J8251" s="25"/>
      <c r="K8251" s="25"/>
      <c r="L8251" s="25"/>
      <c r="M8251" s="25"/>
      <c r="N8251" s="25"/>
      <c r="O8251" s="25"/>
    </row>
    <row r="8252" spans="9:15" s="167" customFormat="1" ht="15" customHeight="1" x14ac:dyDescent="0.25">
      <c r="I8252" s="25"/>
      <c r="J8252" s="25"/>
      <c r="K8252" s="25"/>
      <c r="L8252" s="25"/>
      <c r="M8252" s="25"/>
      <c r="N8252" s="25"/>
      <c r="O8252" s="25"/>
    </row>
    <row r="8253" spans="9:15" s="167" customFormat="1" ht="15" customHeight="1" x14ac:dyDescent="0.25">
      <c r="I8253" s="25"/>
      <c r="J8253" s="25"/>
      <c r="K8253" s="25"/>
      <c r="L8253" s="25"/>
      <c r="M8253" s="25"/>
      <c r="N8253" s="25"/>
      <c r="O8253" s="25"/>
    </row>
    <row r="8254" spans="9:15" s="167" customFormat="1" ht="15" customHeight="1" x14ac:dyDescent="0.25">
      <c r="I8254" s="25"/>
      <c r="J8254" s="25"/>
      <c r="K8254" s="25"/>
      <c r="L8254" s="25"/>
      <c r="M8254" s="25"/>
      <c r="N8254" s="25"/>
      <c r="O8254" s="25"/>
    </row>
    <row r="8255" spans="9:15" s="167" customFormat="1" ht="15" customHeight="1" x14ac:dyDescent="0.25">
      <c r="I8255" s="25"/>
      <c r="J8255" s="25"/>
      <c r="K8255" s="25"/>
      <c r="L8255" s="25"/>
      <c r="M8255" s="25"/>
      <c r="N8255" s="25"/>
      <c r="O8255" s="25"/>
    </row>
    <row r="8256" spans="9:15" s="167" customFormat="1" ht="15" customHeight="1" x14ac:dyDescent="0.25">
      <c r="I8256" s="25"/>
      <c r="J8256" s="25"/>
      <c r="K8256" s="25"/>
      <c r="L8256" s="25"/>
      <c r="M8256" s="25"/>
      <c r="N8256" s="25"/>
      <c r="O8256" s="25"/>
    </row>
    <row r="8257" spans="9:15" s="167" customFormat="1" ht="15" customHeight="1" x14ac:dyDescent="0.25">
      <c r="I8257" s="25"/>
      <c r="J8257" s="25"/>
      <c r="K8257" s="25"/>
      <c r="L8257" s="25"/>
      <c r="M8257" s="25"/>
      <c r="N8257" s="25"/>
      <c r="O8257" s="25"/>
    </row>
    <row r="8258" spans="9:15" s="167" customFormat="1" ht="15" customHeight="1" x14ac:dyDescent="0.25">
      <c r="I8258" s="25"/>
      <c r="J8258" s="25"/>
      <c r="K8258" s="25"/>
      <c r="L8258" s="25"/>
      <c r="M8258" s="25"/>
      <c r="N8258" s="25"/>
      <c r="O8258" s="25"/>
    </row>
    <row r="8259" spans="9:15" s="167" customFormat="1" ht="15" customHeight="1" x14ac:dyDescent="0.25">
      <c r="I8259" s="25"/>
      <c r="J8259" s="25"/>
      <c r="K8259" s="25"/>
      <c r="L8259" s="25"/>
      <c r="M8259" s="25"/>
      <c r="N8259" s="25"/>
      <c r="O8259" s="25"/>
    </row>
    <row r="8260" spans="9:15" s="167" customFormat="1" ht="15" customHeight="1" x14ac:dyDescent="0.25">
      <c r="I8260" s="25"/>
      <c r="J8260" s="25"/>
      <c r="K8260" s="25"/>
      <c r="L8260" s="25"/>
      <c r="M8260" s="25"/>
      <c r="N8260" s="25"/>
      <c r="O8260" s="25"/>
    </row>
    <row r="8261" spans="9:15" s="167" customFormat="1" ht="15" customHeight="1" x14ac:dyDescent="0.25">
      <c r="I8261" s="25"/>
      <c r="J8261" s="25"/>
      <c r="K8261" s="25"/>
      <c r="L8261" s="25"/>
      <c r="M8261" s="25"/>
      <c r="N8261" s="25"/>
      <c r="O8261" s="25"/>
    </row>
    <row r="8262" spans="9:15" s="167" customFormat="1" ht="15" customHeight="1" x14ac:dyDescent="0.25">
      <c r="I8262" s="25"/>
      <c r="J8262" s="25"/>
      <c r="K8262" s="25"/>
      <c r="L8262" s="25"/>
      <c r="M8262" s="25"/>
      <c r="N8262" s="25"/>
      <c r="O8262" s="25"/>
    </row>
    <row r="8263" spans="9:15" s="167" customFormat="1" ht="15" customHeight="1" x14ac:dyDescent="0.25">
      <c r="I8263" s="25"/>
      <c r="J8263" s="25"/>
      <c r="K8263" s="25"/>
      <c r="L8263" s="25"/>
      <c r="M8263" s="25"/>
      <c r="N8263" s="25"/>
      <c r="O8263" s="25"/>
    </row>
    <row r="8264" spans="9:15" s="167" customFormat="1" ht="15" customHeight="1" x14ac:dyDescent="0.25">
      <c r="I8264" s="25"/>
      <c r="J8264" s="25"/>
      <c r="K8264" s="25"/>
      <c r="L8264" s="25"/>
      <c r="M8264" s="25"/>
      <c r="N8264" s="25"/>
      <c r="O8264" s="25"/>
    </row>
    <row r="8265" spans="9:15" s="167" customFormat="1" ht="15" customHeight="1" x14ac:dyDescent="0.25">
      <c r="I8265" s="25"/>
      <c r="J8265" s="25"/>
      <c r="K8265" s="25"/>
      <c r="L8265" s="25"/>
      <c r="M8265" s="25"/>
      <c r="N8265" s="25"/>
      <c r="O8265" s="25"/>
    </row>
    <row r="8266" spans="9:15" s="167" customFormat="1" ht="15" customHeight="1" x14ac:dyDescent="0.25">
      <c r="I8266" s="25"/>
      <c r="J8266" s="25"/>
      <c r="K8266" s="25"/>
      <c r="L8266" s="25"/>
      <c r="M8266" s="25"/>
      <c r="N8266" s="25"/>
      <c r="O8266" s="25"/>
    </row>
    <row r="8267" spans="9:15" s="167" customFormat="1" ht="15" customHeight="1" x14ac:dyDescent="0.25">
      <c r="I8267" s="25"/>
      <c r="J8267" s="25"/>
      <c r="K8267" s="25"/>
      <c r="L8267" s="25"/>
      <c r="M8267" s="25"/>
      <c r="N8267" s="25"/>
      <c r="O8267" s="25"/>
    </row>
    <row r="8268" spans="9:15" s="167" customFormat="1" ht="15" customHeight="1" x14ac:dyDescent="0.25">
      <c r="I8268" s="25"/>
      <c r="J8268" s="25"/>
      <c r="K8268" s="25"/>
      <c r="L8268" s="25"/>
      <c r="M8268" s="25"/>
      <c r="N8268" s="25"/>
      <c r="O8268" s="25"/>
    </row>
    <row r="8269" spans="9:15" s="167" customFormat="1" ht="15" customHeight="1" x14ac:dyDescent="0.25">
      <c r="I8269" s="25"/>
      <c r="J8269" s="25"/>
      <c r="K8269" s="25"/>
      <c r="L8269" s="25"/>
      <c r="M8269" s="25"/>
      <c r="N8269" s="25"/>
      <c r="O8269" s="25"/>
    </row>
    <row r="8270" spans="9:15" s="167" customFormat="1" ht="15" customHeight="1" x14ac:dyDescent="0.25">
      <c r="I8270" s="25"/>
      <c r="J8270" s="25"/>
      <c r="K8270" s="25"/>
      <c r="L8270" s="25"/>
      <c r="M8270" s="25"/>
      <c r="N8270" s="25"/>
      <c r="O8270" s="25"/>
    </row>
    <row r="8271" spans="9:15" s="167" customFormat="1" ht="15" customHeight="1" x14ac:dyDescent="0.25">
      <c r="I8271" s="25"/>
      <c r="J8271" s="25"/>
      <c r="K8271" s="25"/>
      <c r="L8271" s="25"/>
      <c r="M8271" s="25"/>
      <c r="N8271" s="25"/>
      <c r="O8271" s="25"/>
    </row>
    <row r="8272" spans="9:15" s="167" customFormat="1" ht="15" customHeight="1" x14ac:dyDescent="0.25">
      <c r="I8272" s="25"/>
      <c r="J8272" s="25"/>
      <c r="K8272" s="25"/>
      <c r="L8272" s="25"/>
      <c r="M8272" s="25"/>
      <c r="N8272" s="25"/>
      <c r="O8272" s="25"/>
    </row>
    <row r="8273" spans="9:15" s="167" customFormat="1" ht="15" customHeight="1" x14ac:dyDescent="0.25">
      <c r="I8273" s="25"/>
      <c r="J8273" s="25"/>
      <c r="K8273" s="25"/>
      <c r="L8273" s="25"/>
      <c r="M8273" s="25"/>
      <c r="N8273" s="25"/>
      <c r="O8273" s="25"/>
    </row>
    <row r="8274" spans="9:15" s="167" customFormat="1" ht="15" customHeight="1" x14ac:dyDescent="0.25">
      <c r="I8274" s="25"/>
      <c r="J8274" s="25"/>
      <c r="K8274" s="25"/>
      <c r="L8274" s="25"/>
      <c r="M8274" s="25"/>
      <c r="N8274" s="25"/>
      <c r="O8274" s="25"/>
    </row>
    <row r="8275" spans="9:15" s="167" customFormat="1" ht="15" customHeight="1" x14ac:dyDescent="0.25">
      <c r="I8275" s="25"/>
      <c r="J8275" s="25"/>
      <c r="K8275" s="25"/>
      <c r="L8275" s="25"/>
      <c r="M8275" s="25"/>
      <c r="N8275" s="25"/>
      <c r="O8275" s="25"/>
    </row>
    <row r="8276" spans="9:15" s="167" customFormat="1" ht="15" customHeight="1" x14ac:dyDescent="0.25">
      <c r="I8276" s="25"/>
      <c r="J8276" s="25"/>
      <c r="K8276" s="25"/>
      <c r="L8276" s="25"/>
      <c r="M8276" s="25"/>
      <c r="N8276" s="25"/>
      <c r="O8276" s="25"/>
    </row>
    <row r="8277" spans="9:15" s="167" customFormat="1" ht="15" customHeight="1" x14ac:dyDescent="0.25">
      <c r="I8277" s="25"/>
      <c r="J8277" s="25"/>
      <c r="K8277" s="25"/>
      <c r="L8277" s="25"/>
      <c r="M8277" s="25"/>
      <c r="N8277" s="25"/>
      <c r="O8277" s="25"/>
    </row>
    <row r="8278" spans="9:15" s="167" customFormat="1" ht="15" customHeight="1" x14ac:dyDescent="0.25">
      <c r="I8278" s="25"/>
      <c r="J8278" s="25"/>
      <c r="K8278" s="25"/>
      <c r="L8278" s="25"/>
      <c r="M8278" s="25"/>
      <c r="N8278" s="25"/>
      <c r="O8278" s="25"/>
    </row>
    <row r="8279" spans="9:15" s="167" customFormat="1" ht="15" customHeight="1" x14ac:dyDescent="0.25">
      <c r="I8279" s="25"/>
      <c r="J8279" s="25"/>
      <c r="K8279" s="25"/>
      <c r="L8279" s="25"/>
      <c r="M8279" s="25"/>
      <c r="N8279" s="25"/>
      <c r="O8279" s="25"/>
    </row>
    <row r="8280" spans="9:15" s="167" customFormat="1" ht="15" customHeight="1" x14ac:dyDescent="0.25">
      <c r="I8280" s="25"/>
      <c r="J8280" s="25"/>
      <c r="K8280" s="25"/>
      <c r="L8280" s="25"/>
      <c r="M8280" s="25"/>
      <c r="N8280" s="25"/>
      <c r="O8280" s="25"/>
    </row>
    <row r="8281" spans="9:15" s="167" customFormat="1" ht="15" customHeight="1" x14ac:dyDescent="0.25">
      <c r="I8281" s="25"/>
      <c r="J8281" s="25"/>
      <c r="K8281" s="25"/>
      <c r="L8281" s="25"/>
      <c r="M8281" s="25"/>
      <c r="N8281" s="25"/>
      <c r="O8281" s="25"/>
    </row>
    <row r="8282" spans="9:15" s="167" customFormat="1" ht="15" customHeight="1" x14ac:dyDescent="0.25">
      <c r="I8282" s="25"/>
      <c r="J8282" s="25"/>
      <c r="K8282" s="25"/>
      <c r="L8282" s="25"/>
      <c r="M8282" s="25"/>
      <c r="N8282" s="25"/>
      <c r="O8282" s="25"/>
    </row>
    <row r="8283" spans="9:15" s="167" customFormat="1" ht="15" customHeight="1" x14ac:dyDescent="0.25">
      <c r="I8283" s="25"/>
      <c r="J8283" s="25"/>
      <c r="K8283" s="25"/>
      <c r="L8283" s="25"/>
      <c r="M8283" s="25"/>
      <c r="N8283" s="25"/>
      <c r="O8283" s="25"/>
    </row>
    <row r="8284" spans="9:15" s="167" customFormat="1" ht="15" customHeight="1" x14ac:dyDescent="0.25">
      <c r="I8284" s="25"/>
      <c r="J8284" s="25"/>
      <c r="K8284" s="25"/>
      <c r="L8284" s="25"/>
      <c r="M8284" s="25"/>
      <c r="N8284" s="25"/>
      <c r="O8284" s="25"/>
    </row>
    <row r="8285" spans="9:15" s="167" customFormat="1" ht="15" customHeight="1" x14ac:dyDescent="0.25">
      <c r="I8285" s="25"/>
      <c r="J8285" s="25"/>
      <c r="K8285" s="25"/>
      <c r="L8285" s="25"/>
      <c r="M8285" s="25"/>
      <c r="N8285" s="25"/>
      <c r="O8285" s="25"/>
    </row>
    <row r="8286" spans="9:15" s="167" customFormat="1" ht="15" customHeight="1" x14ac:dyDescent="0.25">
      <c r="I8286" s="25"/>
      <c r="J8286" s="25"/>
      <c r="K8286" s="25"/>
      <c r="L8286" s="25"/>
      <c r="M8286" s="25"/>
      <c r="N8286" s="25"/>
      <c r="O8286" s="25"/>
    </row>
    <row r="8287" spans="9:15" s="167" customFormat="1" ht="15" customHeight="1" x14ac:dyDescent="0.25">
      <c r="I8287" s="25"/>
      <c r="J8287" s="25"/>
      <c r="K8287" s="25"/>
      <c r="L8287" s="25"/>
      <c r="M8287" s="25"/>
      <c r="N8287" s="25"/>
      <c r="O8287" s="25"/>
    </row>
    <row r="8288" spans="9:15" s="167" customFormat="1" ht="15" customHeight="1" x14ac:dyDescent="0.25">
      <c r="I8288" s="25"/>
      <c r="J8288" s="25"/>
      <c r="K8288" s="25"/>
      <c r="L8288" s="25"/>
      <c r="M8288" s="25"/>
      <c r="N8288" s="25"/>
      <c r="O8288" s="25"/>
    </row>
    <row r="8289" spans="9:15" s="167" customFormat="1" ht="15" customHeight="1" x14ac:dyDescent="0.25">
      <c r="I8289" s="25"/>
      <c r="J8289" s="25"/>
      <c r="K8289" s="25"/>
      <c r="L8289" s="25"/>
      <c r="M8289" s="25"/>
      <c r="N8289" s="25"/>
      <c r="O8289" s="25"/>
    </row>
    <row r="8290" spans="9:15" s="167" customFormat="1" ht="15" customHeight="1" x14ac:dyDescent="0.25">
      <c r="I8290" s="25"/>
      <c r="J8290" s="25"/>
      <c r="K8290" s="25"/>
      <c r="L8290" s="25"/>
      <c r="M8290" s="25"/>
      <c r="N8290" s="25"/>
      <c r="O8290" s="25"/>
    </row>
    <row r="8291" spans="9:15" s="167" customFormat="1" ht="15" customHeight="1" x14ac:dyDescent="0.25">
      <c r="I8291" s="25"/>
      <c r="J8291" s="25"/>
      <c r="K8291" s="25"/>
      <c r="L8291" s="25"/>
      <c r="M8291" s="25"/>
      <c r="N8291" s="25"/>
      <c r="O8291" s="25"/>
    </row>
    <row r="8292" spans="9:15" s="167" customFormat="1" ht="15" customHeight="1" x14ac:dyDescent="0.25">
      <c r="I8292" s="25"/>
      <c r="J8292" s="25"/>
      <c r="K8292" s="25"/>
      <c r="L8292" s="25"/>
      <c r="M8292" s="25"/>
      <c r="N8292" s="25"/>
      <c r="O8292" s="25"/>
    </row>
    <row r="8293" spans="9:15" s="167" customFormat="1" ht="15" customHeight="1" x14ac:dyDescent="0.25">
      <c r="I8293" s="25"/>
      <c r="J8293" s="25"/>
      <c r="K8293" s="25"/>
      <c r="L8293" s="25"/>
      <c r="M8293" s="25"/>
      <c r="N8293" s="25"/>
      <c r="O8293" s="25"/>
    </row>
    <row r="8294" spans="9:15" s="167" customFormat="1" ht="15" customHeight="1" x14ac:dyDescent="0.25">
      <c r="I8294" s="25"/>
      <c r="J8294" s="25"/>
      <c r="K8294" s="25"/>
      <c r="L8294" s="25"/>
      <c r="M8294" s="25"/>
      <c r="N8294" s="25"/>
      <c r="O8294" s="25"/>
    </row>
    <row r="8295" spans="9:15" s="167" customFormat="1" ht="15" customHeight="1" x14ac:dyDescent="0.25">
      <c r="I8295" s="25"/>
      <c r="J8295" s="25"/>
      <c r="K8295" s="25"/>
      <c r="L8295" s="25"/>
      <c r="M8295" s="25"/>
      <c r="N8295" s="25"/>
      <c r="O8295" s="25"/>
    </row>
    <row r="8296" spans="9:15" s="167" customFormat="1" ht="15" customHeight="1" x14ac:dyDescent="0.25">
      <c r="I8296" s="25"/>
      <c r="J8296" s="25"/>
      <c r="K8296" s="25"/>
      <c r="L8296" s="25"/>
      <c r="M8296" s="25"/>
      <c r="N8296" s="25"/>
      <c r="O8296" s="25"/>
    </row>
    <row r="8297" spans="9:15" s="167" customFormat="1" ht="15" customHeight="1" x14ac:dyDescent="0.25">
      <c r="I8297" s="25"/>
      <c r="J8297" s="25"/>
      <c r="K8297" s="25"/>
      <c r="L8297" s="25"/>
      <c r="M8297" s="25"/>
      <c r="N8297" s="25"/>
      <c r="O8297" s="25"/>
    </row>
    <row r="8298" spans="9:15" s="167" customFormat="1" ht="15" customHeight="1" x14ac:dyDescent="0.25">
      <c r="I8298" s="25"/>
      <c r="J8298" s="25"/>
      <c r="K8298" s="25"/>
      <c r="L8298" s="25"/>
      <c r="M8298" s="25"/>
      <c r="N8298" s="25"/>
      <c r="O8298" s="25"/>
    </row>
    <row r="8299" spans="9:15" s="167" customFormat="1" ht="15" customHeight="1" x14ac:dyDescent="0.25">
      <c r="I8299" s="25"/>
      <c r="J8299" s="25"/>
      <c r="K8299" s="25"/>
      <c r="L8299" s="25"/>
      <c r="M8299" s="25"/>
      <c r="N8299" s="25"/>
      <c r="O8299" s="25"/>
    </row>
    <row r="8300" spans="9:15" s="167" customFormat="1" ht="15" customHeight="1" x14ac:dyDescent="0.25">
      <c r="I8300" s="25"/>
      <c r="J8300" s="25"/>
      <c r="K8300" s="25"/>
      <c r="L8300" s="25"/>
      <c r="M8300" s="25"/>
      <c r="N8300" s="25"/>
      <c r="O8300" s="25"/>
    </row>
    <row r="8301" spans="9:15" s="167" customFormat="1" ht="15" customHeight="1" x14ac:dyDescent="0.25">
      <c r="I8301" s="25"/>
      <c r="J8301" s="25"/>
      <c r="K8301" s="25"/>
      <c r="L8301" s="25"/>
      <c r="M8301" s="25"/>
      <c r="N8301" s="25"/>
      <c r="O8301" s="25"/>
    </row>
    <row r="8302" spans="9:15" s="167" customFormat="1" ht="15" customHeight="1" x14ac:dyDescent="0.25">
      <c r="I8302" s="25"/>
      <c r="J8302" s="25"/>
      <c r="K8302" s="25"/>
      <c r="L8302" s="25"/>
      <c r="M8302" s="25"/>
      <c r="N8302" s="25"/>
      <c r="O8302" s="25"/>
    </row>
    <row r="8303" spans="9:15" s="167" customFormat="1" ht="15" customHeight="1" x14ac:dyDescent="0.25">
      <c r="I8303" s="25"/>
      <c r="J8303" s="25"/>
      <c r="K8303" s="25"/>
      <c r="L8303" s="25"/>
      <c r="M8303" s="25"/>
      <c r="N8303" s="25"/>
      <c r="O8303" s="25"/>
    </row>
    <row r="8304" spans="9:15" s="167" customFormat="1" ht="15" customHeight="1" x14ac:dyDescent="0.25">
      <c r="I8304" s="25"/>
      <c r="J8304" s="25"/>
      <c r="K8304" s="25"/>
      <c r="L8304" s="25"/>
      <c r="M8304" s="25"/>
      <c r="N8304" s="25"/>
      <c r="O8304" s="25"/>
    </row>
    <row r="8305" spans="9:15" s="167" customFormat="1" ht="15" customHeight="1" x14ac:dyDescent="0.25">
      <c r="I8305" s="25"/>
      <c r="J8305" s="25"/>
      <c r="K8305" s="25"/>
      <c r="L8305" s="25"/>
      <c r="M8305" s="25"/>
      <c r="N8305" s="25"/>
      <c r="O8305" s="25"/>
    </row>
    <row r="8306" spans="9:15" s="167" customFormat="1" ht="15" customHeight="1" x14ac:dyDescent="0.25">
      <c r="I8306" s="25"/>
      <c r="J8306" s="25"/>
      <c r="K8306" s="25"/>
      <c r="L8306" s="25"/>
      <c r="M8306" s="25"/>
      <c r="N8306" s="25"/>
      <c r="O8306" s="25"/>
    </row>
    <row r="8307" spans="9:15" s="167" customFormat="1" ht="15" customHeight="1" x14ac:dyDescent="0.25">
      <c r="I8307" s="25"/>
      <c r="J8307" s="25"/>
      <c r="K8307" s="25"/>
      <c r="L8307" s="25"/>
      <c r="M8307" s="25"/>
      <c r="N8307" s="25"/>
      <c r="O8307" s="25"/>
    </row>
    <row r="8308" spans="9:15" s="167" customFormat="1" ht="15" customHeight="1" x14ac:dyDescent="0.25">
      <c r="I8308" s="25"/>
      <c r="J8308" s="25"/>
      <c r="K8308" s="25"/>
      <c r="L8308" s="25"/>
      <c r="M8308" s="25"/>
      <c r="N8308" s="25"/>
      <c r="O8308" s="25"/>
    </row>
    <row r="8309" spans="9:15" s="167" customFormat="1" ht="15" customHeight="1" x14ac:dyDescent="0.25">
      <c r="I8309" s="25"/>
      <c r="J8309" s="25"/>
      <c r="K8309" s="25"/>
      <c r="L8309" s="25"/>
      <c r="M8309" s="25"/>
      <c r="N8309" s="25"/>
      <c r="O8309" s="25"/>
    </row>
    <row r="8310" spans="9:15" s="167" customFormat="1" ht="15" customHeight="1" x14ac:dyDescent="0.25">
      <c r="I8310" s="25"/>
      <c r="J8310" s="25"/>
      <c r="K8310" s="25"/>
      <c r="L8310" s="25"/>
      <c r="M8310" s="25"/>
      <c r="N8310" s="25"/>
      <c r="O8310" s="25"/>
    </row>
    <row r="8311" spans="9:15" s="167" customFormat="1" ht="15" customHeight="1" x14ac:dyDescent="0.25">
      <c r="I8311" s="25"/>
      <c r="J8311" s="25"/>
      <c r="K8311" s="25"/>
      <c r="L8311" s="25"/>
      <c r="M8311" s="25"/>
      <c r="N8311" s="25"/>
      <c r="O8311" s="25"/>
    </row>
    <row r="8312" spans="9:15" s="167" customFormat="1" ht="15" customHeight="1" x14ac:dyDescent="0.25">
      <c r="I8312" s="25"/>
      <c r="J8312" s="25"/>
      <c r="K8312" s="25"/>
      <c r="L8312" s="25"/>
      <c r="M8312" s="25"/>
      <c r="N8312" s="25"/>
      <c r="O8312" s="25"/>
    </row>
    <row r="8313" spans="9:15" s="167" customFormat="1" ht="15" customHeight="1" x14ac:dyDescent="0.25">
      <c r="I8313" s="25"/>
      <c r="J8313" s="25"/>
      <c r="K8313" s="25"/>
      <c r="L8313" s="25"/>
      <c r="M8313" s="25"/>
      <c r="N8313" s="25"/>
      <c r="O8313" s="25"/>
    </row>
    <row r="8314" spans="9:15" s="167" customFormat="1" ht="15" customHeight="1" x14ac:dyDescent="0.25">
      <c r="I8314" s="25"/>
      <c r="J8314" s="25"/>
      <c r="K8314" s="25"/>
      <c r="L8314" s="25"/>
      <c r="M8314" s="25"/>
      <c r="N8314" s="25"/>
      <c r="O8314" s="25"/>
    </row>
    <row r="8315" spans="9:15" s="167" customFormat="1" ht="15" customHeight="1" x14ac:dyDescent="0.25">
      <c r="I8315" s="25"/>
      <c r="J8315" s="25"/>
      <c r="K8315" s="25"/>
      <c r="L8315" s="25"/>
      <c r="M8315" s="25"/>
      <c r="N8315" s="25"/>
      <c r="O8315" s="25"/>
    </row>
    <row r="8316" spans="9:15" s="167" customFormat="1" ht="15" customHeight="1" x14ac:dyDescent="0.25">
      <c r="I8316" s="25"/>
      <c r="J8316" s="25"/>
      <c r="K8316" s="25"/>
      <c r="L8316" s="25"/>
      <c r="M8316" s="25"/>
      <c r="N8316" s="25"/>
      <c r="O8316" s="25"/>
    </row>
    <row r="8317" spans="9:15" s="167" customFormat="1" ht="15" customHeight="1" x14ac:dyDescent="0.25">
      <c r="I8317" s="25"/>
      <c r="J8317" s="25"/>
      <c r="K8317" s="25"/>
      <c r="L8317" s="25"/>
      <c r="M8317" s="25"/>
      <c r="N8317" s="25"/>
      <c r="O8317" s="25"/>
    </row>
    <row r="8318" spans="9:15" s="167" customFormat="1" ht="15" customHeight="1" x14ac:dyDescent="0.25">
      <c r="I8318" s="25"/>
      <c r="J8318" s="25"/>
      <c r="K8318" s="25"/>
      <c r="L8318" s="25"/>
      <c r="M8318" s="25"/>
      <c r="N8318" s="25"/>
      <c r="O8318" s="25"/>
    </row>
    <row r="8319" spans="9:15" s="167" customFormat="1" ht="15" customHeight="1" x14ac:dyDescent="0.25">
      <c r="I8319" s="25"/>
      <c r="J8319" s="25"/>
      <c r="K8319" s="25"/>
      <c r="L8319" s="25"/>
      <c r="M8319" s="25"/>
      <c r="N8319" s="25"/>
      <c r="O8319" s="25"/>
    </row>
    <row r="8320" spans="9:15" s="167" customFormat="1" ht="15" customHeight="1" x14ac:dyDescent="0.25">
      <c r="I8320" s="25"/>
      <c r="J8320" s="25"/>
      <c r="K8320" s="25"/>
      <c r="L8320" s="25"/>
      <c r="M8320" s="25"/>
      <c r="N8320" s="25"/>
      <c r="O8320" s="25"/>
    </row>
    <row r="8321" spans="9:15" s="167" customFormat="1" ht="15" customHeight="1" x14ac:dyDescent="0.25">
      <c r="I8321" s="25"/>
      <c r="J8321" s="25"/>
      <c r="K8321" s="25"/>
      <c r="L8321" s="25"/>
      <c r="M8321" s="25"/>
      <c r="N8321" s="25"/>
      <c r="O8321" s="25"/>
    </row>
    <row r="8322" spans="9:15" s="167" customFormat="1" ht="15" customHeight="1" x14ac:dyDescent="0.25">
      <c r="I8322" s="25"/>
      <c r="J8322" s="25"/>
      <c r="K8322" s="25"/>
      <c r="L8322" s="25"/>
      <c r="M8322" s="25"/>
      <c r="N8322" s="25"/>
      <c r="O8322" s="25"/>
    </row>
    <row r="8323" spans="9:15" s="167" customFormat="1" ht="15" customHeight="1" x14ac:dyDescent="0.25">
      <c r="I8323" s="25"/>
      <c r="J8323" s="25"/>
      <c r="K8323" s="25"/>
      <c r="L8323" s="25"/>
      <c r="M8323" s="25"/>
      <c r="N8323" s="25"/>
      <c r="O8323" s="25"/>
    </row>
    <row r="8324" spans="9:15" s="167" customFormat="1" ht="15" customHeight="1" x14ac:dyDescent="0.25">
      <c r="I8324" s="25"/>
      <c r="J8324" s="25"/>
      <c r="K8324" s="25"/>
      <c r="L8324" s="25"/>
      <c r="M8324" s="25"/>
      <c r="N8324" s="25"/>
      <c r="O8324" s="25"/>
    </row>
    <row r="8325" spans="9:15" s="167" customFormat="1" ht="15" customHeight="1" x14ac:dyDescent="0.25">
      <c r="I8325" s="25"/>
      <c r="J8325" s="25"/>
      <c r="K8325" s="25"/>
      <c r="L8325" s="25"/>
      <c r="M8325" s="25"/>
      <c r="N8325" s="25"/>
      <c r="O8325" s="25"/>
    </row>
    <row r="8326" spans="9:15" s="167" customFormat="1" ht="15" customHeight="1" x14ac:dyDescent="0.25">
      <c r="I8326" s="25"/>
      <c r="J8326" s="25"/>
      <c r="K8326" s="25"/>
      <c r="L8326" s="25"/>
      <c r="M8326" s="25"/>
      <c r="N8326" s="25"/>
      <c r="O8326" s="25"/>
    </row>
    <row r="8327" spans="9:15" s="167" customFormat="1" ht="15" customHeight="1" x14ac:dyDescent="0.25">
      <c r="I8327" s="25"/>
      <c r="J8327" s="25"/>
      <c r="K8327" s="25"/>
      <c r="L8327" s="25"/>
      <c r="M8327" s="25"/>
      <c r="N8327" s="25"/>
      <c r="O8327" s="25"/>
    </row>
    <row r="8328" spans="9:15" s="167" customFormat="1" ht="15" customHeight="1" x14ac:dyDescent="0.25">
      <c r="I8328" s="25"/>
      <c r="J8328" s="25"/>
      <c r="K8328" s="25"/>
      <c r="L8328" s="25"/>
      <c r="M8328" s="25"/>
      <c r="N8328" s="25"/>
      <c r="O8328" s="25"/>
    </row>
    <row r="8329" spans="9:15" s="167" customFormat="1" ht="15" customHeight="1" x14ac:dyDescent="0.25">
      <c r="I8329" s="25"/>
      <c r="J8329" s="25"/>
      <c r="K8329" s="25"/>
      <c r="L8329" s="25"/>
      <c r="M8329" s="25"/>
      <c r="N8329" s="25"/>
      <c r="O8329" s="25"/>
    </row>
    <row r="8330" spans="9:15" s="167" customFormat="1" ht="15" customHeight="1" x14ac:dyDescent="0.25">
      <c r="I8330" s="25"/>
      <c r="J8330" s="25"/>
      <c r="K8330" s="25"/>
      <c r="L8330" s="25"/>
      <c r="M8330" s="25"/>
      <c r="N8330" s="25"/>
      <c r="O8330" s="25"/>
    </row>
    <row r="8331" spans="9:15" s="167" customFormat="1" ht="15" customHeight="1" x14ac:dyDescent="0.25">
      <c r="I8331" s="25"/>
      <c r="J8331" s="25"/>
      <c r="K8331" s="25"/>
      <c r="L8331" s="25"/>
      <c r="M8331" s="25"/>
      <c r="N8331" s="25"/>
      <c r="O8331" s="25"/>
    </row>
    <row r="8332" spans="9:15" s="167" customFormat="1" ht="15" customHeight="1" x14ac:dyDescent="0.25">
      <c r="I8332" s="25"/>
      <c r="J8332" s="25"/>
      <c r="K8332" s="25"/>
      <c r="L8332" s="25"/>
      <c r="M8332" s="25"/>
      <c r="N8332" s="25"/>
      <c r="O8332" s="25"/>
    </row>
    <row r="8333" spans="9:15" s="167" customFormat="1" ht="15" customHeight="1" x14ac:dyDescent="0.25">
      <c r="I8333" s="25"/>
      <c r="J8333" s="25"/>
      <c r="K8333" s="25"/>
      <c r="L8333" s="25"/>
      <c r="M8333" s="25"/>
      <c r="N8333" s="25"/>
      <c r="O8333" s="25"/>
    </row>
    <row r="8334" spans="9:15" s="167" customFormat="1" ht="15" customHeight="1" x14ac:dyDescent="0.25">
      <c r="I8334" s="25"/>
      <c r="J8334" s="25"/>
      <c r="K8334" s="25"/>
      <c r="L8334" s="25"/>
      <c r="M8334" s="25"/>
      <c r="N8334" s="25"/>
      <c r="O8334" s="25"/>
    </row>
    <row r="8335" spans="9:15" s="167" customFormat="1" ht="15" customHeight="1" x14ac:dyDescent="0.25">
      <c r="I8335" s="25"/>
      <c r="J8335" s="25"/>
      <c r="K8335" s="25"/>
      <c r="L8335" s="25"/>
      <c r="M8335" s="25"/>
      <c r="N8335" s="25"/>
      <c r="O8335" s="25"/>
    </row>
    <row r="8336" spans="9:15" s="167" customFormat="1" ht="15" customHeight="1" x14ac:dyDescent="0.25">
      <c r="I8336" s="25"/>
      <c r="J8336" s="25"/>
      <c r="K8336" s="25"/>
      <c r="L8336" s="25"/>
      <c r="M8336" s="25"/>
      <c r="N8336" s="25"/>
      <c r="O8336" s="25"/>
    </row>
    <row r="8337" spans="9:15" s="167" customFormat="1" ht="15" customHeight="1" x14ac:dyDescent="0.25">
      <c r="I8337" s="25"/>
      <c r="J8337" s="25"/>
      <c r="K8337" s="25"/>
      <c r="L8337" s="25"/>
      <c r="M8337" s="25"/>
      <c r="N8337" s="25"/>
      <c r="O8337" s="25"/>
    </row>
    <row r="8338" spans="9:15" s="167" customFormat="1" ht="15" customHeight="1" x14ac:dyDescent="0.25">
      <c r="I8338" s="25"/>
      <c r="J8338" s="25"/>
      <c r="K8338" s="25"/>
      <c r="L8338" s="25"/>
      <c r="M8338" s="25"/>
      <c r="N8338" s="25"/>
      <c r="O8338" s="25"/>
    </row>
    <row r="8339" spans="9:15" s="167" customFormat="1" ht="15" customHeight="1" x14ac:dyDescent="0.25">
      <c r="I8339" s="25"/>
      <c r="J8339" s="25"/>
      <c r="K8339" s="25"/>
      <c r="L8339" s="25"/>
      <c r="M8339" s="25"/>
      <c r="N8339" s="25"/>
      <c r="O8339" s="25"/>
    </row>
    <row r="8340" spans="9:15" s="167" customFormat="1" ht="15" customHeight="1" x14ac:dyDescent="0.25">
      <c r="I8340" s="25"/>
      <c r="J8340" s="25"/>
      <c r="K8340" s="25"/>
      <c r="L8340" s="25"/>
      <c r="M8340" s="25"/>
      <c r="N8340" s="25"/>
      <c r="O8340" s="25"/>
    </row>
    <row r="8341" spans="9:15" s="167" customFormat="1" ht="15" customHeight="1" x14ac:dyDescent="0.25">
      <c r="I8341" s="25"/>
      <c r="J8341" s="25"/>
      <c r="K8341" s="25"/>
      <c r="L8341" s="25"/>
      <c r="M8341" s="25"/>
      <c r="N8341" s="25"/>
      <c r="O8341" s="25"/>
    </row>
    <row r="8342" spans="9:15" s="167" customFormat="1" ht="15" customHeight="1" x14ac:dyDescent="0.25">
      <c r="I8342" s="25"/>
      <c r="J8342" s="25"/>
      <c r="K8342" s="25"/>
      <c r="L8342" s="25"/>
      <c r="M8342" s="25"/>
      <c r="N8342" s="25"/>
      <c r="O8342" s="25"/>
    </row>
    <row r="8343" spans="9:15" s="167" customFormat="1" ht="15" customHeight="1" x14ac:dyDescent="0.25">
      <c r="I8343" s="25"/>
      <c r="J8343" s="25"/>
      <c r="K8343" s="25"/>
      <c r="L8343" s="25"/>
      <c r="M8343" s="25"/>
      <c r="N8343" s="25"/>
      <c r="O8343" s="25"/>
    </row>
    <row r="8344" spans="9:15" s="167" customFormat="1" ht="15" customHeight="1" x14ac:dyDescent="0.25">
      <c r="I8344" s="25"/>
      <c r="J8344" s="25"/>
      <c r="K8344" s="25"/>
      <c r="L8344" s="25"/>
      <c r="M8344" s="25"/>
      <c r="N8344" s="25"/>
      <c r="O8344" s="25"/>
    </row>
    <row r="8345" spans="9:15" s="167" customFormat="1" ht="15" customHeight="1" x14ac:dyDescent="0.25">
      <c r="I8345" s="25"/>
      <c r="J8345" s="25"/>
      <c r="K8345" s="25"/>
      <c r="L8345" s="25"/>
      <c r="M8345" s="25"/>
      <c r="N8345" s="25"/>
      <c r="O8345" s="25"/>
    </row>
    <row r="8346" spans="9:15" s="167" customFormat="1" ht="15" customHeight="1" x14ac:dyDescent="0.25">
      <c r="I8346" s="25"/>
      <c r="J8346" s="25"/>
      <c r="K8346" s="25"/>
      <c r="L8346" s="25"/>
      <c r="M8346" s="25"/>
      <c r="N8346" s="25"/>
      <c r="O8346" s="25"/>
    </row>
    <row r="8347" spans="9:15" s="167" customFormat="1" ht="15" customHeight="1" x14ac:dyDescent="0.25">
      <c r="I8347" s="25"/>
      <c r="J8347" s="25"/>
      <c r="K8347" s="25"/>
      <c r="L8347" s="25"/>
      <c r="M8347" s="25"/>
      <c r="N8347" s="25"/>
      <c r="O8347" s="25"/>
    </row>
    <row r="8348" spans="9:15" s="167" customFormat="1" ht="15" customHeight="1" x14ac:dyDescent="0.25">
      <c r="I8348" s="25"/>
      <c r="J8348" s="25"/>
      <c r="K8348" s="25"/>
      <c r="L8348" s="25"/>
      <c r="M8348" s="25"/>
      <c r="N8348" s="25"/>
      <c r="O8348" s="25"/>
    </row>
    <row r="8349" spans="9:15" s="167" customFormat="1" ht="15" customHeight="1" x14ac:dyDescent="0.25">
      <c r="I8349" s="25"/>
      <c r="J8349" s="25"/>
      <c r="K8349" s="25"/>
      <c r="L8349" s="25"/>
      <c r="M8349" s="25"/>
      <c r="N8349" s="25"/>
      <c r="O8349" s="25"/>
    </row>
    <row r="8350" spans="9:15" s="167" customFormat="1" ht="15" customHeight="1" x14ac:dyDescent="0.25">
      <c r="I8350" s="25"/>
      <c r="J8350" s="25"/>
      <c r="K8350" s="25"/>
      <c r="L8350" s="25"/>
      <c r="M8350" s="25"/>
      <c r="N8350" s="25"/>
      <c r="O8350" s="25"/>
    </row>
    <row r="8351" spans="9:15" s="167" customFormat="1" ht="15" customHeight="1" x14ac:dyDescent="0.25">
      <c r="I8351" s="25"/>
      <c r="J8351" s="25"/>
      <c r="K8351" s="25"/>
      <c r="L8351" s="25"/>
      <c r="M8351" s="25"/>
      <c r="N8351" s="25"/>
      <c r="O8351" s="25"/>
    </row>
    <row r="8352" spans="9:15" s="167" customFormat="1" ht="15" customHeight="1" x14ac:dyDescent="0.25">
      <c r="I8352" s="25"/>
      <c r="J8352" s="25"/>
      <c r="K8352" s="25"/>
      <c r="L8352" s="25"/>
      <c r="M8352" s="25"/>
      <c r="N8352" s="25"/>
      <c r="O8352" s="25"/>
    </row>
    <row r="8353" spans="9:15" s="167" customFormat="1" ht="15" customHeight="1" x14ac:dyDescent="0.25">
      <c r="I8353" s="25"/>
      <c r="J8353" s="25"/>
      <c r="K8353" s="25"/>
      <c r="L8353" s="25"/>
      <c r="M8353" s="25"/>
      <c r="N8353" s="25"/>
      <c r="O8353" s="25"/>
    </row>
    <row r="8354" spans="9:15" s="167" customFormat="1" ht="15" customHeight="1" x14ac:dyDescent="0.25">
      <c r="I8354" s="25"/>
      <c r="J8354" s="25"/>
      <c r="K8354" s="25"/>
      <c r="L8354" s="25"/>
      <c r="M8354" s="25"/>
      <c r="N8354" s="25"/>
      <c r="O8354" s="25"/>
    </row>
    <row r="8355" spans="9:15" s="167" customFormat="1" ht="15" customHeight="1" x14ac:dyDescent="0.25">
      <c r="I8355" s="25"/>
      <c r="J8355" s="25"/>
      <c r="K8355" s="25"/>
      <c r="L8355" s="25"/>
      <c r="M8355" s="25"/>
      <c r="N8355" s="25"/>
      <c r="O8355" s="25"/>
    </row>
    <row r="8356" spans="9:15" s="167" customFormat="1" ht="15" customHeight="1" x14ac:dyDescent="0.25">
      <c r="I8356" s="25"/>
      <c r="J8356" s="25"/>
      <c r="K8356" s="25"/>
      <c r="L8356" s="25"/>
      <c r="M8356" s="25"/>
      <c r="N8356" s="25"/>
      <c r="O8356" s="25"/>
    </row>
    <row r="8357" spans="9:15" s="167" customFormat="1" ht="15" customHeight="1" x14ac:dyDescent="0.25">
      <c r="I8357" s="25"/>
      <c r="J8357" s="25"/>
      <c r="K8357" s="25"/>
      <c r="L8357" s="25"/>
      <c r="M8357" s="25"/>
      <c r="N8357" s="25"/>
      <c r="O8357" s="25"/>
    </row>
    <row r="8358" spans="9:15" s="167" customFormat="1" ht="15" customHeight="1" x14ac:dyDescent="0.25">
      <c r="I8358" s="25"/>
      <c r="J8358" s="25"/>
      <c r="K8358" s="25"/>
      <c r="L8358" s="25"/>
      <c r="M8358" s="25"/>
      <c r="N8358" s="25"/>
      <c r="O8358" s="25"/>
    </row>
    <row r="8359" spans="9:15" s="167" customFormat="1" ht="15" customHeight="1" x14ac:dyDescent="0.25">
      <c r="I8359" s="25"/>
      <c r="J8359" s="25"/>
      <c r="K8359" s="25"/>
      <c r="L8359" s="25"/>
      <c r="M8359" s="25"/>
      <c r="N8359" s="25"/>
      <c r="O8359" s="25"/>
    </row>
    <row r="8360" spans="9:15" s="167" customFormat="1" ht="15" customHeight="1" x14ac:dyDescent="0.25">
      <c r="I8360" s="25"/>
      <c r="J8360" s="25"/>
      <c r="K8360" s="25"/>
      <c r="L8360" s="25"/>
      <c r="M8360" s="25"/>
      <c r="N8360" s="25"/>
      <c r="O8360" s="25"/>
    </row>
    <row r="8361" spans="9:15" s="167" customFormat="1" ht="15" customHeight="1" x14ac:dyDescent="0.25">
      <c r="I8361" s="25"/>
      <c r="J8361" s="25"/>
      <c r="K8361" s="25"/>
      <c r="L8361" s="25"/>
      <c r="M8361" s="25"/>
      <c r="N8361" s="25"/>
      <c r="O8361" s="25"/>
    </row>
    <row r="8362" spans="9:15" s="167" customFormat="1" ht="15" customHeight="1" x14ac:dyDescent="0.25">
      <c r="I8362" s="25"/>
      <c r="J8362" s="25"/>
      <c r="K8362" s="25"/>
      <c r="L8362" s="25"/>
      <c r="M8362" s="25"/>
      <c r="N8362" s="25"/>
      <c r="O8362" s="25"/>
    </row>
    <row r="8363" spans="9:15" s="167" customFormat="1" ht="15" customHeight="1" x14ac:dyDescent="0.25">
      <c r="I8363" s="25"/>
      <c r="J8363" s="25"/>
      <c r="K8363" s="25"/>
      <c r="L8363" s="25"/>
      <c r="M8363" s="25"/>
      <c r="N8363" s="25"/>
      <c r="O8363" s="25"/>
    </row>
    <row r="8364" spans="9:15" s="167" customFormat="1" ht="15" customHeight="1" x14ac:dyDescent="0.25">
      <c r="I8364" s="25"/>
      <c r="J8364" s="25"/>
      <c r="K8364" s="25"/>
      <c r="L8364" s="25"/>
      <c r="M8364" s="25"/>
      <c r="N8364" s="25"/>
      <c r="O8364" s="25"/>
    </row>
    <row r="8365" spans="9:15" s="167" customFormat="1" ht="15" customHeight="1" x14ac:dyDescent="0.25">
      <c r="I8365" s="25"/>
      <c r="J8365" s="25"/>
      <c r="K8365" s="25"/>
      <c r="L8365" s="25"/>
      <c r="M8365" s="25"/>
      <c r="N8365" s="25"/>
      <c r="O8365" s="25"/>
    </row>
    <row r="8366" spans="9:15" s="167" customFormat="1" ht="15" customHeight="1" x14ac:dyDescent="0.25">
      <c r="I8366" s="25"/>
      <c r="J8366" s="25"/>
      <c r="K8366" s="25"/>
      <c r="L8366" s="25"/>
      <c r="M8366" s="25"/>
      <c r="N8366" s="25"/>
      <c r="O8366" s="25"/>
    </row>
    <row r="8367" spans="9:15" s="167" customFormat="1" ht="15" customHeight="1" x14ac:dyDescent="0.25">
      <c r="I8367" s="25"/>
      <c r="J8367" s="25"/>
      <c r="K8367" s="25"/>
      <c r="L8367" s="25"/>
      <c r="M8367" s="25"/>
      <c r="N8367" s="25"/>
      <c r="O8367" s="25"/>
    </row>
    <row r="8368" spans="9:15" s="167" customFormat="1" ht="15" customHeight="1" x14ac:dyDescent="0.25">
      <c r="I8368" s="25"/>
      <c r="J8368" s="25"/>
      <c r="K8368" s="25"/>
      <c r="L8368" s="25"/>
      <c r="M8368" s="25"/>
      <c r="N8368" s="25"/>
      <c r="O8368" s="25"/>
    </row>
    <row r="8369" spans="9:15" s="167" customFormat="1" ht="15" customHeight="1" x14ac:dyDescent="0.25">
      <c r="I8369" s="25"/>
      <c r="J8369" s="25"/>
      <c r="K8369" s="25"/>
      <c r="L8369" s="25"/>
      <c r="M8369" s="25"/>
      <c r="N8369" s="25"/>
      <c r="O8369" s="25"/>
    </row>
    <row r="8370" spans="9:15" s="167" customFormat="1" ht="15" customHeight="1" x14ac:dyDescent="0.25">
      <c r="I8370" s="25"/>
      <c r="J8370" s="25"/>
      <c r="K8370" s="25"/>
      <c r="L8370" s="25"/>
      <c r="M8370" s="25"/>
      <c r="N8370" s="25"/>
      <c r="O8370" s="25"/>
    </row>
    <row r="8371" spans="9:15" s="167" customFormat="1" ht="15" customHeight="1" x14ac:dyDescent="0.25">
      <c r="I8371" s="25"/>
      <c r="J8371" s="25"/>
      <c r="K8371" s="25"/>
      <c r="L8371" s="25"/>
      <c r="M8371" s="25"/>
      <c r="N8371" s="25"/>
      <c r="O8371" s="25"/>
    </row>
    <row r="8372" spans="9:15" s="167" customFormat="1" ht="15" customHeight="1" x14ac:dyDescent="0.25">
      <c r="I8372" s="25"/>
      <c r="J8372" s="25"/>
      <c r="K8372" s="25"/>
      <c r="L8372" s="25"/>
      <c r="M8372" s="25"/>
      <c r="N8372" s="25"/>
      <c r="O8372" s="25"/>
    </row>
    <row r="8373" spans="9:15" s="167" customFormat="1" ht="15" customHeight="1" x14ac:dyDescent="0.25">
      <c r="I8373" s="25"/>
      <c r="J8373" s="25"/>
      <c r="K8373" s="25"/>
      <c r="L8373" s="25"/>
      <c r="M8373" s="25"/>
      <c r="N8373" s="25"/>
      <c r="O8373" s="25"/>
    </row>
    <row r="8374" spans="9:15" s="167" customFormat="1" ht="15" customHeight="1" x14ac:dyDescent="0.25">
      <c r="I8374" s="25"/>
      <c r="J8374" s="25"/>
      <c r="K8374" s="25"/>
      <c r="L8374" s="25"/>
      <c r="M8374" s="25"/>
      <c r="N8374" s="25"/>
      <c r="O8374" s="25"/>
    </row>
    <row r="8375" spans="9:15" s="167" customFormat="1" ht="15" customHeight="1" x14ac:dyDescent="0.25">
      <c r="I8375" s="25"/>
      <c r="J8375" s="25"/>
      <c r="K8375" s="25"/>
      <c r="L8375" s="25"/>
      <c r="M8375" s="25"/>
      <c r="N8375" s="25"/>
      <c r="O8375" s="25"/>
    </row>
    <row r="8376" spans="9:15" s="167" customFormat="1" ht="15" customHeight="1" x14ac:dyDescent="0.25">
      <c r="I8376" s="25"/>
      <c r="J8376" s="25"/>
      <c r="K8376" s="25"/>
      <c r="L8376" s="25"/>
      <c r="M8376" s="25"/>
      <c r="N8376" s="25"/>
      <c r="O8376" s="25"/>
    </row>
    <row r="8377" spans="9:15" s="167" customFormat="1" ht="15" customHeight="1" x14ac:dyDescent="0.25">
      <c r="I8377" s="25"/>
      <c r="J8377" s="25"/>
      <c r="K8377" s="25"/>
      <c r="L8377" s="25"/>
      <c r="M8377" s="25"/>
      <c r="N8377" s="25"/>
      <c r="O8377" s="25"/>
    </row>
    <row r="8378" spans="9:15" s="167" customFormat="1" ht="15" customHeight="1" x14ac:dyDescent="0.25">
      <c r="I8378" s="25"/>
      <c r="J8378" s="25"/>
      <c r="K8378" s="25"/>
      <c r="L8378" s="25"/>
      <c r="M8378" s="25"/>
      <c r="N8378" s="25"/>
      <c r="O8378" s="25"/>
    </row>
    <row r="8379" spans="9:15" s="167" customFormat="1" ht="15" customHeight="1" x14ac:dyDescent="0.25">
      <c r="I8379" s="25"/>
      <c r="J8379" s="25"/>
      <c r="K8379" s="25"/>
      <c r="L8379" s="25"/>
      <c r="M8379" s="25"/>
      <c r="N8379" s="25"/>
      <c r="O8379" s="25"/>
    </row>
    <row r="8380" spans="9:15" s="167" customFormat="1" ht="15" customHeight="1" x14ac:dyDescent="0.25">
      <c r="I8380" s="25"/>
      <c r="J8380" s="25"/>
      <c r="K8380" s="25"/>
      <c r="L8380" s="25"/>
      <c r="M8380" s="25"/>
      <c r="N8380" s="25"/>
      <c r="O8380" s="25"/>
    </row>
    <row r="8381" spans="9:15" s="167" customFormat="1" ht="15" customHeight="1" x14ac:dyDescent="0.25">
      <c r="I8381" s="25"/>
      <c r="J8381" s="25"/>
      <c r="K8381" s="25"/>
      <c r="L8381" s="25"/>
      <c r="M8381" s="25"/>
      <c r="N8381" s="25"/>
      <c r="O8381" s="25"/>
    </row>
    <row r="8382" spans="9:15" s="167" customFormat="1" ht="15" customHeight="1" x14ac:dyDescent="0.25">
      <c r="I8382" s="25"/>
      <c r="J8382" s="25"/>
      <c r="K8382" s="25"/>
      <c r="L8382" s="25"/>
      <c r="M8382" s="25"/>
      <c r="N8382" s="25"/>
      <c r="O8382" s="25"/>
    </row>
    <row r="8383" spans="9:15" s="167" customFormat="1" ht="15" customHeight="1" x14ac:dyDescent="0.25">
      <c r="I8383" s="25"/>
      <c r="J8383" s="25"/>
      <c r="K8383" s="25"/>
      <c r="L8383" s="25"/>
      <c r="M8383" s="25"/>
      <c r="N8383" s="25"/>
      <c r="O8383" s="25"/>
    </row>
    <row r="8384" spans="9:15" s="167" customFormat="1" ht="15" customHeight="1" x14ac:dyDescent="0.25">
      <c r="I8384" s="25"/>
      <c r="J8384" s="25"/>
      <c r="K8384" s="25"/>
      <c r="L8384" s="25"/>
      <c r="M8384" s="25"/>
      <c r="N8384" s="25"/>
      <c r="O8384" s="25"/>
    </row>
    <row r="8385" spans="9:15" s="167" customFormat="1" ht="15" customHeight="1" x14ac:dyDescent="0.25">
      <c r="I8385" s="25"/>
      <c r="J8385" s="25"/>
      <c r="K8385" s="25"/>
      <c r="L8385" s="25"/>
      <c r="M8385" s="25"/>
      <c r="N8385" s="25"/>
      <c r="O8385" s="25"/>
    </row>
    <row r="8386" spans="9:15" s="167" customFormat="1" ht="15" customHeight="1" x14ac:dyDescent="0.25">
      <c r="I8386" s="25"/>
      <c r="J8386" s="25"/>
      <c r="K8386" s="25"/>
      <c r="L8386" s="25"/>
      <c r="M8386" s="25"/>
      <c r="N8386" s="25"/>
      <c r="O8386" s="25"/>
    </row>
    <row r="8387" spans="9:15" s="167" customFormat="1" ht="15" customHeight="1" x14ac:dyDescent="0.25">
      <c r="I8387" s="25"/>
      <c r="J8387" s="25"/>
      <c r="K8387" s="25"/>
      <c r="L8387" s="25"/>
      <c r="M8387" s="25"/>
      <c r="N8387" s="25"/>
      <c r="O8387" s="25"/>
    </row>
    <row r="8388" spans="9:15" s="167" customFormat="1" ht="15" customHeight="1" x14ac:dyDescent="0.25">
      <c r="I8388" s="25"/>
      <c r="J8388" s="25"/>
      <c r="K8388" s="25"/>
      <c r="L8388" s="25"/>
      <c r="M8388" s="25"/>
      <c r="N8388" s="25"/>
      <c r="O8388" s="25"/>
    </row>
    <row r="8389" spans="9:15" s="167" customFormat="1" ht="15" customHeight="1" x14ac:dyDescent="0.25">
      <c r="I8389" s="25"/>
      <c r="J8389" s="25"/>
      <c r="K8389" s="25"/>
      <c r="L8389" s="25"/>
      <c r="M8389" s="25"/>
      <c r="N8389" s="25"/>
      <c r="O8389" s="25"/>
    </row>
    <row r="8390" spans="9:15" s="167" customFormat="1" ht="15" customHeight="1" x14ac:dyDescent="0.25">
      <c r="I8390" s="25"/>
      <c r="J8390" s="25"/>
      <c r="K8390" s="25"/>
      <c r="L8390" s="25"/>
      <c r="M8390" s="25"/>
      <c r="N8390" s="25"/>
      <c r="O8390" s="25"/>
    </row>
    <row r="8391" spans="9:15" s="167" customFormat="1" ht="15" customHeight="1" x14ac:dyDescent="0.25">
      <c r="I8391" s="25"/>
      <c r="J8391" s="25"/>
      <c r="K8391" s="25"/>
      <c r="L8391" s="25"/>
      <c r="M8391" s="25"/>
      <c r="N8391" s="25"/>
      <c r="O8391" s="25"/>
    </row>
    <row r="8392" spans="9:15" s="167" customFormat="1" ht="15" customHeight="1" x14ac:dyDescent="0.25">
      <c r="I8392" s="25"/>
      <c r="J8392" s="25"/>
      <c r="K8392" s="25"/>
      <c r="L8392" s="25"/>
      <c r="M8392" s="25"/>
      <c r="N8392" s="25"/>
      <c r="O8392" s="25"/>
    </row>
    <row r="8393" spans="9:15" s="167" customFormat="1" ht="15" customHeight="1" x14ac:dyDescent="0.25">
      <c r="I8393" s="25"/>
      <c r="J8393" s="25"/>
      <c r="K8393" s="25"/>
      <c r="L8393" s="25"/>
      <c r="M8393" s="25"/>
      <c r="N8393" s="25"/>
      <c r="O8393" s="25"/>
    </row>
    <row r="8394" spans="9:15" s="167" customFormat="1" ht="15" customHeight="1" x14ac:dyDescent="0.25">
      <c r="I8394" s="25"/>
      <c r="J8394" s="25"/>
      <c r="K8394" s="25"/>
      <c r="L8394" s="25"/>
      <c r="M8394" s="25"/>
      <c r="N8394" s="25"/>
      <c r="O8394" s="25"/>
    </row>
    <row r="8395" spans="9:15" s="167" customFormat="1" ht="15" customHeight="1" x14ac:dyDescent="0.25">
      <c r="I8395" s="25"/>
      <c r="J8395" s="25"/>
      <c r="K8395" s="25"/>
      <c r="L8395" s="25"/>
      <c r="M8395" s="25"/>
      <c r="N8395" s="25"/>
      <c r="O8395" s="25"/>
    </row>
    <row r="8396" spans="9:15" s="167" customFormat="1" ht="15" customHeight="1" x14ac:dyDescent="0.25">
      <c r="I8396" s="25"/>
      <c r="J8396" s="25"/>
      <c r="K8396" s="25"/>
      <c r="L8396" s="25"/>
      <c r="M8396" s="25"/>
      <c r="N8396" s="25"/>
      <c r="O8396" s="25"/>
    </row>
    <row r="8397" spans="9:15" s="167" customFormat="1" ht="15" customHeight="1" x14ac:dyDescent="0.25">
      <c r="I8397" s="25"/>
      <c r="J8397" s="25"/>
      <c r="K8397" s="25"/>
      <c r="L8397" s="25"/>
      <c r="M8397" s="25"/>
      <c r="N8397" s="25"/>
      <c r="O8397" s="25"/>
    </row>
    <row r="8398" spans="9:15" s="167" customFormat="1" ht="15" customHeight="1" x14ac:dyDescent="0.25">
      <c r="I8398" s="25"/>
      <c r="J8398" s="25"/>
      <c r="K8398" s="25"/>
      <c r="L8398" s="25"/>
      <c r="M8398" s="25"/>
      <c r="N8398" s="25"/>
      <c r="O8398" s="25"/>
    </row>
    <row r="8399" spans="9:15" s="167" customFormat="1" ht="15" customHeight="1" x14ac:dyDescent="0.25">
      <c r="I8399" s="25"/>
      <c r="J8399" s="25"/>
      <c r="K8399" s="25"/>
      <c r="L8399" s="25"/>
      <c r="M8399" s="25"/>
      <c r="N8399" s="25"/>
      <c r="O8399" s="25"/>
    </row>
    <row r="8400" spans="9:15" s="167" customFormat="1" ht="15" customHeight="1" x14ac:dyDescent="0.25">
      <c r="I8400" s="25"/>
      <c r="J8400" s="25"/>
      <c r="K8400" s="25"/>
      <c r="L8400" s="25"/>
      <c r="M8400" s="25"/>
      <c r="N8400" s="25"/>
      <c r="O8400" s="25"/>
    </row>
    <row r="8401" spans="9:15" s="167" customFormat="1" ht="15" customHeight="1" x14ac:dyDescent="0.25">
      <c r="I8401" s="25"/>
      <c r="J8401" s="25"/>
      <c r="K8401" s="25"/>
      <c r="L8401" s="25"/>
      <c r="M8401" s="25"/>
      <c r="N8401" s="25"/>
      <c r="O8401" s="25"/>
    </row>
    <row r="8402" spans="9:15" s="167" customFormat="1" ht="15" customHeight="1" x14ac:dyDescent="0.25">
      <c r="I8402" s="25"/>
      <c r="J8402" s="25"/>
      <c r="K8402" s="25"/>
      <c r="L8402" s="25"/>
      <c r="M8402" s="25"/>
      <c r="N8402" s="25"/>
      <c r="O8402" s="25"/>
    </row>
    <row r="8403" spans="9:15" s="167" customFormat="1" ht="15" customHeight="1" x14ac:dyDescent="0.25">
      <c r="I8403" s="25"/>
      <c r="J8403" s="25"/>
      <c r="K8403" s="25"/>
      <c r="L8403" s="25"/>
      <c r="M8403" s="25"/>
      <c r="N8403" s="25"/>
      <c r="O8403" s="25"/>
    </row>
    <row r="8404" spans="9:15" s="167" customFormat="1" ht="15" customHeight="1" x14ac:dyDescent="0.25">
      <c r="I8404" s="25"/>
      <c r="J8404" s="25"/>
      <c r="K8404" s="25"/>
      <c r="L8404" s="25"/>
      <c r="M8404" s="25"/>
      <c r="N8404" s="25"/>
      <c r="O8404" s="25"/>
    </row>
    <row r="8405" spans="9:15" s="167" customFormat="1" ht="15" customHeight="1" x14ac:dyDescent="0.25">
      <c r="I8405" s="25"/>
      <c r="J8405" s="25"/>
      <c r="K8405" s="25"/>
      <c r="L8405" s="25"/>
      <c r="M8405" s="25"/>
      <c r="N8405" s="25"/>
      <c r="O8405" s="25"/>
    </row>
    <row r="8406" spans="9:15" s="167" customFormat="1" ht="15" customHeight="1" x14ac:dyDescent="0.25">
      <c r="I8406" s="25"/>
      <c r="J8406" s="25"/>
      <c r="K8406" s="25"/>
      <c r="L8406" s="25"/>
      <c r="M8406" s="25"/>
      <c r="N8406" s="25"/>
      <c r="O8406" s="25"/>
    </row>
    <row r="8407" spans="9:15" s="167" customFormat="1" ht="15" customHeight="1" x14ac:dyDescent="0.25">
      <c r="I8407" s="25"/>
      <c r="J8407" s="25"/>
      <c r="K8407" s="25"/>
      <c r="L8407" s="25"/>
      <c r="M8407" s="25"/>
      <c r="N8407" s="25"/>
      <c r="O8407" s="25"/>
    </row>
    <row r="8408" spans="9:15" s="167" customFormat="1" ht="15" customHeight="1" x14ac:dyDescent="0.25">
      <c r="I8408" s="25"/>
      <c r="J8408" s="25"/>
      <c r="K8408" s="25"/>
      <c r="L8408" s="25"/>
      <c r="M8408" s="25"/>
      <c r="N8408" s="25"/>
      <c r="O8408" s="25"/>
    </row>
    <row r="8409" spans="9:15" s="167" customFormat="1" ht="15" customHeight="1" x14ac:dyDescent="0.25">
      <c r="I8409" s="25"/>
      <c r="J8409" s="25"/>
      <c r="K8409" s="25"/>
      <c r="L8409" s="25"/>
      <c r="M8409" s="25"/>
      <c r="N8409" s="25"/>
      <c r="O8409" s="25"/>
    </row>
    <row r="8410" spans="9:15" s="167" customFormat="1" ht="15" customHeight="1" x14ac:dyDescent="0.25">
      <c r="I8410" s="25"/>
      <c r="J8410" s="25"/>
      <c r="K8410" s="25"/>
      <c r="L8410" s="25"/>
      <c r="M8410" s="25"/>
      <c r="N8410" s="25"/>
      <c r="O8410" s="25"/>
    </row>
    <row r="8411" spans="9:15" s="167" customFormat="1" ht="15" customHeight="1" x14ac:dyDescent="0.25">
      <c r="I8411" s="25"/>
      <c r="J8411" s="25"/>
      <c r="K8411" s="25"/>
      <c r="L8411" s="25"/>
      <c r="M8411" s="25"/>
      <c r="N8411" s="25"/>
      <c r="O8411" s="25"/>
    </row>
    <row r="8412" spans="9:15" s="167" customFormat="1" ht="15" customHeight="1" x14ac:dyDescent="0.25">
      <c r="I8412" s="25"/>
      <c r="J8412" s="25"/>
      <c r="K8412" s="25"/>
      <c r="L8412" s="25"/>
      <c r="M8412" s="25"/>
      <c r="N8412" s="25"/>
      <c r="O8412" s="25"/>
    </row>
    <row r="8413" spans="9:15" s="167" customFormat="1" ht="15" customHeight="1" x14ac:dyDescent="0.25">
      <c r="I8413" s="25"/>
      <c r="J8413" s="25"/>
      <c r="K8413" s="25"/>
      <c r="L8413" s="25"/>
      <c r="M8413" s="25"/>
      <c r="N8413" s="25"/>
      <c r="O8413" s="25"/>
    </row>
    <row r="8414" spans="9:15" s="167" customFormat="1" ht="15" customHeight="1" x14ac:dyDescent="0.25">
      <c r="I8414" s="25"/>
      <c r="J8414" s="25"/>
      <c r="K8414" s="25"/>
      <c r="L8414" s="25"/>
      <c r="M8414" s="25"/>
      <c r="N8414" s="25"/>
      <c r="O8414" s="25"/>
    </row>
    <row r="8415" spans="9:15" s="167" customFormat="1" ht="15" customHeight="1" x14ac:dyDescent="0.25">
      <c r="I8415" s="25"/>
      <c r="J8415" s="25"/>
      <c r="K8415" s="25"/>
      <c r="L8415" s="25"/>
      <c r="M8415" s="25"/>
      <c r="N8415" s="25"/>
      <c r="O8415" s="25"/>
    </row>
    <row r="8416" spans="9:15" s="167" customFormat="1" ht="15" customHeight="1" x14ac:dyDescent="0.25">
      <c r="I8416" s="25"/>
      <c r="J8416" s="25"/>
      <c r="K8416" s="25"/>
      <c r="L8416" s="25"/>
      <c r="M8416" s="25"/>
      <c r="N8416" s="25"/>
      <c r="O8416" s="25"/>
    </row>
    <row r="8417" spans="9:15" s="167" customFormat="1" ht="15" customHeight="1" x14ac:dyDescent="0.25">
      <c r="I8417" s="25"/>
      <c r="J8417" s="25"/>
      <c r="K8417" s="25"/>
      <c r="L8417" s="25"/>
      <c r="M8417" s="25"/>
      <c r="N8417" s="25"/>
      <c r="O8417" s="25"/>
    </row>
    <row r="8418" spans="9:15" s="167" customFormat="1" ht="15" customHeight="1" x14ac:dyDescent="0.25">
      <c r="I8418" s="25"/>
      <c r="J8418" s="25"/>
      <c r="K8418" s="25"/>
      <c r="L8418" s="25"/>
      <c r="M8418" s="25"/>
      <c r="N8418" s="25"/>
      <c r="O8418" s="25"/>
    </row>
    <row r="8419" spans="9:15" s="167" customFormat="1" ht="15" customHeight="1" x14ac:dyDescent="0.25">
      <c r="I8419" s="25"/>
      <c r="J8419" s="25"/>
      <c r="K8419" s="25"/>
      <c r="L8419" s="25"/>
      <c r="M8419" s="25"/>
      <c r="N8419" s="25"/>
      <c r="O8419" s="25"/>
    </row>
    <row r="8420" spans="9:15" s="167" customFormat="1" ht="15" customHeight="1" x14ac:dyDescent="0.25">
      <c r="I8420" s="25"/>
      <c r="J8420" s="25"/>
      <c r="K8420" s="25"/>
      <c r="L8420" s="25"/>
      <c r="M8420" s="25"/>
      <c r="N8420" s="25"/>
      <c r="O8420" s="25"/>
    </row>
    <row r="8421" spans="9:15" s="167" customFormat="1" ht="15" customHeight="1" x14ac:dyDescent="0.25">
      <c r="I8421" s="25"/>
      <c r="J8421" s="25"/>
      <c r="K8421" s="25"/>
      <c r="L8421" s="25"/>
      <c r="M8421" s="25"/>
      <c r="N8421" s="25"/>
      <c r="O8421" s="25"/>
    </row>
    <row r="8422" spans="9:15" s="167" customFormat="1" ht="15" customHeight="1" x14ac:dyDescent="0.25">
      <c r="I8422" s="25"/>
      <c r="J8422" s="25"/>
      <c r="K8422" s="25"/>
      <c r="L8422" s="25"/>
      <c r="M8422" s="25"/>
      <c r="N8422" s="25"/>
      <c r="O8422" s="25"/>
    </row>
    <row r="8423" spans="9:15" s="167" customFormat="1" ht="15" customHeight="1" x14ac:dyDescent="0.25">
      <c r="I8423" s="25"/>
      <c r="J8423" s="25"/>
      <c r="K8423" s="25"/>
      <c r="L8423" s="25"/>
      <c r="M8423" s="25"/>
      <c r="N8423" s="25"/>
      <c r="O8423" s="25"/>
    </row>
    <row r="8424" spans="9:15" s="167" customFormat="1" ht="15" customHeight="1" x14ac:dyDescent="0.25">
      <c r="I8424" s="25"/>
      <c r="J8424" s="25"/>
      <c r="K8424" s="25"/>
      <c r="L8424" s="25"/>
      <c r="M8424" s="25"/>
      <c r="N8424" s="25"/>
      <c r="O8424" s="25"/>
    </row>
    <row r="8425" spans="9:15" s="167" customFormat="1" ht="15" customHeight="1" x14ac:dyDescent="0.25">
      <c r="I8425" s="25"/>
      <c r="J8425" s="25"/>
      <c r="K8425" s="25"/>
      <c r="L8425" s="25"/>
      <c r="M8425" s="25"/>
      <c r="N8425" s="25"/>
      <c r="O8425" s="25"/>
    </row>
    <row r="8426" spans="9:15" s="167" customFormat="1" ht="15" customHeight="1" x14ac:dyDescent="0.25">
      <c r="I8426" s="25"/>
      <c r="J8426" s="25"/>
      <c r="K8426" s="25"/>
      <c r="L8426" s="25"/>
      <c r="M8426" s="25"/>
      <c r="N8426" s="25"/>
      <c r="O8426" s="25"/>
    </row>
    <row r="8427" spans="9:15" s="167" customFormat="1" ht="15" customHeight="1" x14ac:dyDescent="0.25">
      <c r="I8427" s="25"/>
      <c r="J8427" s="25"/>
      <c r="K8427" s="25"/>
      <c r="L8427" s="25"/>
      <c r="M8427" s="25"/>
      <c r="N8427" s="25"/>
      <c r="O8427" s="25"/>
    </row>
    <row r="8428" spans="9:15" s="167" customFormat="1" ht="15" customHeight="1" x14ac:dyDescent="0.25">
      <c r="I8428" s="25"/>
      <c r="J8428" s="25"/>
      <c r="K8428" s="25"/>
      <c r="L8428" s="25"/>
      <c r="M8428" s="25"/>
      <c r="N8428" s="25"/>
      <c r="O8428" s="25"/>
    </row>
    <row r="8429" spans="9:15" s="167" customFormat="1" ht="15" customHeight="1" x14ac:dyDescent="0.25">
      <c r="I8429" s="25"/>
      <c r="J8429" s="25"/>
      <c r="K8429" s="25"/>
      <c r="L8429" s="25"/>
      <c r="M8429" s="25"/>
      <c r="N8429" s="25"/>
      <c r="O8429" s="25"/>
    </row>
    <row r="8430" spans="9:15" s="167" customFormat="1" ht="15" customHeight="1" x14ac:dyDescent="0.25">
      <c r="I8430" s="25"/>
      <c r="J8430" s="25"/>
      <c r="K8430" s="25"/>
      <c r="L8430" s="25"/>
      <c r="M8430" s="25"/>
      <c r="N8430" s="25"/>
      <c r="O8430" s="25"/>
    </row>
    <row r="8431" spans="9:15" s="167" customFormat="1" ht="15" customHeight="1" x14ac:dyDescent="0.25">
      <c r="I8431" s="25"/>
      <c r="J8431" s="25"/>
      <c r="K8431" s="25"/>
      <c r="L8431" s="25"/>
      <c r="M8431" s="25"/>
      <c r="N8431" s="25"/>
      <c r="O8431" s="25"/>
    </row>
    <row r="8432" spans="9:15" s="167" customFormat="1" ht="15" customHeight="1" x14ac:dyDescent="0.25">
      <c r="I8432" s="25"/>
      <c r="J8432" s="25"/>
      <c r="K8432" s="25"/>
      <c r="L8432" s="25"/>
      <c r="M8432" s="25"/>
      <c r="N8432" s="25"/>
      <c r="O8432" s="25"/>
    </row>
    <row r="8433" spans="9:15" s="167" customFormat="1" ht="15" customHeight="1" x14ac:dyDescent="0.25">
      <c r="I8433" s="25"/>
      <c r="J8433" s="25"/>
      <c r="K8433" s="25"/>
      <c r="L8433" s="25"/>
      <c r="M8433" s="25"/>
      <c r="N8433" s="25"/>
      <c r="O8433" s="25"/>
    </row>
    <row r="8434" spans="9:15" s="167" customFormat="1" ht="15" customHeight="1" x14ac:dyDescent="0.25">
      <c r="I8434" s="25"/>
      <c r="J8434" s="25"/>
      <c r="K8434" s="25"/>
      <c r="L8434" s="25"/>
      <c r="M8434" s="25"/>
      <c r="N8434" s="25"/>
      <c r="O8434" s="25"/>
    </row>
    <row r="8435" spans="9:15" s="167" customFormat="1" ht="15" customHeight="1" x14ac:dyDescent="0.25">
      <c r="I8435" s="25"/>
      <c r="J8435" s="25"/>
      <c r="K8435" s="25"/>
      <c r="L8435" s="25"/>
      <c r="M8435" s="25"/>
      <c r="N8435" s="25"/>
      <c r="O8435" s="25"/>
    </row>
    <row r="8436" spans="9:15" s="167" customFormat="1" ht="15" customHeight="1" x14ac:dyDescent="0.25">
      <c r="I8436" s="25"/>
      <c r="J8436" s="25"/>
      <c r="K8436" s="25"/>
      <c r="L8436" s="25"/>
      <c r="M8436" s="25"/>
      <c r="N8436" s="25"/>
      <c r="O8436" s="25"/>
    </row>
    <row r="8437" spans="9:15" s="167" customFormat="1" ht="15" customHeight="1" x14ac:dyDescent="0.25">
      <c r="I8437" s="25"/>
      <c r="J8437" s="25"/>
      <c r="K8437" s="25"/>
      <c r="L8437" s="25"/>
      <c r="M8437" s="25"/>
      <c r="N8437" s="25"/>
      <c r="O8437" s="25"/>
    </row>
    <row r="8438" spans="9:15" s="167" customFormat="1" ht="15" customHeight="1" x14ac:dyDescent="0.25">
      <c r="I8438" s="25"/>
      <c r="J8438" s="25"/>
      <c r="K8438" s="25"/>
      <c r="L8438" s="25"/>
      <c r="M8438" s="25"/>
      <c r="N8438" s="25"/>
      <c r="O8438" s="25"/>
    </row>
    <row r="8439" spans="9:15" s="167" customFormat="1" ht="15" customHeight="1" x14ac:dyDescent="0.25">
      <c r="I8439" s="25"/>
      <c r="J8439" s="25"/>
      <c r="K8439" s="25"/>
      <c r="L8439" s="25"/>
      <c r="M8439" s="25"/>
      <c r="N8439" s="25"/>
      <c r="O8439" s="25"/>
    </row>
    <row r="8440" spans="9:15" s="167" customFormat="1" ht="15" customHeight="1" x14ac:dyDescent="0.25">
      <c r="I8440" s="25"/>
      <c r="J8440" s="25"/>
      <c r="K8440" s="25"/>
      <c r="L8440" s="25"/>
      <c r="M8440" s="25"/>
      <c r="N8440" s="25"/>
      <c r="O8440" s="25"/>
    </row>
    <row r="8441" spans="9:15" s="167" customFormat="1" ht="15" customHeight="1" x14ac:dyDescent="0.25">
      <c r="I8441" s="25"/>
      <c r="J8441" s="25"/>
      <c r="K8441" s="25"/>
      <c r="L8441" s="25"/>
      <c r="M8441" s="25"/>
      <c r="N8441" s="25"/>
      <c r="O8441" s="25"/>
    </row>
    <row r="8442" spans="9:15" s="167" customFormat="1" ht="15" customHeight="1" x14ac:dyDescent="0.25">
      <c r="I8442" s="25"/>
      <c r="J8442" s="25"/>
      <c r="K8442" s="25"/>
      <c r="L8442" s="25"/>
      <c r="M8442" s="25"/>
      <c r="N8442" s="25"/>
      <c r="O8442" s="25"/>
    </row>
    <row r="8443" spans="9:15" s="167" customFormat="1" ht="15" customHeight="1" x14ac:dyDescent="0.25">
      <c r="I8443" s="25"/>
      <c r="J8443" s="25"/>
      <c r="K8443" s="25"/>
      <c r="L8443" s="25"/>
      <c r="M8443" s="25"/>
      <c r="N8443" s="25"/>
      <c r="O8443" s="25"/>
    </row>
    <row r="8444" spans="9:15" s="167" customFormat="1" ht="15" customHeight="1" x14ac:dyDescent="0.25">
      <c r="I8444" s="25"/>
      <c r="J8444" s="25"/>
      <c r="K8444" s="25"/>
      <c r="L8444" s="25"/>
      <c r="M8444" s="25"/>
      <c r="N8444" s="25"/>
      <c r="O8444" s="25"/>
    </row>
    <row r="8445" spans="9:15" s="167" customFormat="1" ht="15" customHeight="1" x14ac:dyDescent="0.25">
      <c r="I8445" s="25"/>
      <c r="J8445" s="25"/>
      <c r="K8445" s="25"/>
      <c r="L8445" s="25"/>
      <c r="M8445" s="25"/>
      <c r="N8445" s="25"/>
      <c r="O8445" s="25"/>
    </row>
    <row r="8446" spans="9:15" s="167" customFormat="1" ht="15" customHeight="1" x14ac:dyDescent="0.25">
      <c r="I8446" s="25"/>
      <c r="J8446" s="25"/>
      <c r="K8446" s="25"/>
      <c r="L8446" s="25"/>
      <c r="M8446" s="25"/>
      <c r="N8446" s="25"/>
      <c r="O8446" s="25"/>
    </row>
    <row r="8447" spans="9:15" s="167" customFormat="1" ht="15" customHeight="1" x14ac:dyDescent="0.25">
      <c r="I8447" s="25"/>
      <c r="J8447" s="25"/>
      <c r="K8447" s="25"/>
      <c r="L8447" s="25"/>
      <c r="M8447" s="25"/>
      <c r="N8447" s="25"/>
      <c r="O8447" s="25"/>
    </row>
    <row r="8448" spans="9:15" s="167" customFormat="1" ht="15" customHeight="1" x14ac:dyDescent="0.25">
      <c r="I8448" s="25"/>
      <c r="J8448" s="25"/>
      <c r="K8448" s="25"/>
      <c r="L8448" s="25"/>
      <c r="M8448" s="25"/>
      <c r="N8448" s="25"/>
      <c r="O8448" s="25"/>
    </row>
    <row r="8449" spans="9:15" s="167" customFormat="1" ht="15" customHeight="1" x14ac:dyDescent="0.25">
      <c r="I8449" s="25"/>
      <c r="J8449" s="25"/>
      <c r="K8449" s="25"/>
      <c r="L8449" s="25"/>
      <c r="M8449" s="25"/>
      <c r="N8449" s="25"/>
      <c r="O8449" s="25"/>
    </row>
    <row r="8450" spans="9:15" s="167" customFormat="1" ht="15" customHeight="1" x14ac:dyDescent="0.25">
      <c r="I8450" s="25"/>
      <c r="J8450" s="25"/>
      <c r="K8450" s="25"/>
      <c r="L8450" s="25"/>
      <c r="M8450" s="25"/>
      <c r="N8450" s="25"/>
      <c r="O8450" s="25"/>
    </row>
    <row r="8451" spans="9:15" s="167" customFormat="1" ht="15" customHeight="1" x14ac:dyDescent="0.25">
      <c r="I8451" s="25"/>
      <c r="J8451" s="25"/>
      <c r="K8451" s="25"/>
      <c r="L8451" s="25"/>
      <c r="M8451" s="25"/>
      <c r="N8451" s="25"/>
      <c r="O8451" s="25"/>
    </row>
    <row r="8452" spans="9:15" s="167" customFormat="1" ht="15" customHeight="1" x14ac:dyDescent="0.25">
      <c r="I8452" s="25"/>
      <c r="J8452" s="25"/>
      <c r="K8452" s="25"/>
      <c r="L8452" s="25"/>
      <c r="M8452" s="25"/>
      <c r="N8452" s="25"/>
      <c r="O8452" s="25"/>
    </row>
    <row r="8453" spans="9:15" s="167" customFormat="1" ht="15" customHeight="1" x14ac:dyDescent="0.25">
      <c r="I8453" s="25"/>
      <c r="J8453" s="25"/>
      <c r="K8453" s="25"/>
      <c r="L8453" s="25"/>
      <c r="M8453" s="25"/>
      <c r="N8453" s="25"/>
      <c r="O8453" s="25"/>
    </row>
    <row r="8454" spans="9:15" s="167" customFormat="1" ht="15" customHeight="1" x14ac:dyDescent="0.25">
      <c r="I8454" s="25"/>
      <c r="J8454" s="25"/>
      <c r="K8454" s="25"/>
      <c r="L8454" s="25"/>
      <c r="M8454" s="25"/>
      <c r="N8454" s="25"/>
      <c r="O8454" s="25"/>
    </row>
    <row r="8455" spans="9:15" s="167" customFormat="1" ht="15" customHeight="1" x14ac:dyDescent="0.25">
      <c r="I8455" s="25"/>
      <c r="J8455" s="25"/>
      <c r="K8455" s="25"/>
      <c r="L8455" s="25"/>
      <c r="M8455" s="25"/>
      <c r="N8455" s="25"/>
      <c r="O8455" s="25"/>
    </row>
    <row r="8456" spans="9:15" s="167" customFormat="1" ht="15" customHeight="1" x14ac:dyDescent="0.25">
      <c r="I8456" s="25"/>
      <c r="J8456" s="25"/>
      <c r="K8456" s="25"/>
      <c r="L8456" s="25"/>
      <c r="M8456" s="25"/>
      <c r="N8456" s="25"/>
      <c r="O8456" s="25"/>
    </row>
    <row r="8457" spans="9:15" s="167" customFormat="1" ht="15" customHeight="1" x14ac:dyDescent="0.25">
      <c r="I8457" s="25"/>
      <c r="J8457" s="25"/>
      <c r="K8457" s="25"/>
      <c r="L8457" s="25"/>
      <c r="M8457" s="25"/>
      <c r="N8457" s="25"/>
      <c r="O8457" s="25"/>
    </row>
    <row r="8458" spans="9:15" s="167" customFormat="1" ht="15" customHeight="1" x14ac:dyDescent="0.25">
      <c r="I8458" s="25"/>
      <c r="J8458" s="25"/>
      <c r="K8458" s="25"/>
      <c r="L8458" s="25"/>
      <c r="M8458" s="25"/>
      <c r="N8458" s="25"/>
      <c r="O8458" s="25"/>
    </row>
    <row r="8459" spans="9:15" s="167" customFormat="1" ht="15" customHeight="1" x14ac:dyDescent="0.25">
      <c r="I8459" s="25"/>
      <c r="J8459" s="25"/>
      <c r="K8459" s="25"/>
      <c r="L8459" s="25"/>
      <c r="M8459" s="25"/>
      <c r="N8459" s="25"/>
      <c r="O8459" s="25"/>
    </row>
    <row r="8460" spans="9:15" s="167" customFormat="1" ht="15" customHeight="1" x14ac:dyDescent="0.25">
      <c r="I8460" s="25"/>
      <c r="J8460" s="25"/>
      <c r="K8460" s="25"/>
      <c r="L8460" s="25"/>
      <c r="M8460" s="25"/>
      <c r="N8460" s="25"/>
      <c r="O8460" s="25"/>
    </row>
    <row r="8461" spans="9:15" s="167" customFormat="1" ht="15" customHeight="1" x14ac:dyDescent="0.25">
      <c r="I8461" s="25"/>
      <c r="J8461" s="25"/>
      <c r="K8461" s="25"/>
      <c r="L8461" s="25"/>
      <c r="M8461" s="25"/>
      <c r="N8461" s="25"/>
      <c r="O8461" s="25"/>
    </row>
    <row r="8462" spans="9:15" s="167" customFormat="1" ht="15" customHeight="1" x14ac:dyDescent="0.25">
      <c r="I8462" s="25"/>
      <c r="J8462" s="25"/>
      <c r="K8462" s="25"/>
      <c r="L8462" s="25"/>
      <c r="M8462" s="25"/>
      <c r="N8462" s="25"/>
      <c r="O8462" s="25"/>
    </row>
    <row r="8463" spans="9:15" s="167" customFormat="1" ht="15" customHeight="1" x14ac:dyDescent="0.25">
      <c r="I8463" s="25"/>
      <c r="J8463" s="25"/>
      <c r="K8463" s="25"/>
      <c r="L8463" s="25"/>
      <c r="M8463" s="25"/>
      <c r="N8463" s="25"/>
      <c r="O8463" s="25"/>
    </row>
    <row r="8464" spans="9:15" s="167" customFormat="1" ht="15" customHeight="1" x14ac:dyDescent="0.25">
      <c r="I8464" s="25"/>
      <c r="J8464" s="25"/>
      <c r="K8464" s="25"/>
      <c r="L8464" s="25"/>
      <c r="M8464" s="25"/>
      <c r="N8464" s="25"/>
      <c r="O8464" s="25"/>
    </row>
    <row r="8465" spans="9:15" s="167" customFormat="1" ht="15" customHeight="1" x14ac:dyDescent="0.25">
      <c r="I8465" s="25"/>
      <c r="J8465" s="25"/>
      <c r="K8465" s="25"/>
      <c r="L8465" s="25"/>
      <c r="M8465" s="25"/>
      <c r="N8465" s="25"/>
      <c r="O8465" s="25"/>
    </row>
    <row r="8466" spans="9:15" s="167" customFormat="1" ht="15" customHeight="1" x14ac:dyDescent="0.25">
      <c r="I8466" s="25"/>
      <c r="J8466" s="25"/>
      <c r="K8466" s="25"/>
      <c r="L8466" s="25"/>
      <c r="M8466" s="25"/>
      <c r="N8466" s="25"/>
      <c r="O8466" s="25"/>
    </row>
    <row r="8467" spans="9:15" s="167" customFormat="1" ht="15" customHeight="1" x14ac:dyDescent="0.25">
      <c r="I8467" s="25"/>
      <c r="J8467" s="25"/>
      <c r="K8467" s="25"/>
      <c r="L8467" s="25"/>
      <c r="M8467" s="25"/>
      <c r="N8467" s="25"/>
      <c r="O8467" s="25"/>
    </row>
    <row r="8468" spans="9:15" s="167" customFormat="1" ht="15" customHeight="1" x14ac:dyDescent="0.25">
      <c r="I8468" s="25"/>
      <c r="J8468" s="25"/>
      <c r="K8468" s="25"/>
      <c r="L8468" s="25"/>
      <c r="M8468" s="25"/>
      <c r="N8468" s="25"/>
      <c r="O8468" s="25"/>
    </row>
    <row r="8469" spans="9:15" s="167" customFormat="1" ht="15" customHeight="1" x14ac:dyDescent="0.25">
      <c r="I8469" s="25"/>
      <c r="J8469" s="25"/>
      <c r="K8469" s="25"/>
      <c r="L8469" s="25"/>
      <c r="M8469" s="25"/>
      <c r="N8469" s="25"/>
      <c r="O8469" s="25"/>
    </row>
    <row r="8470" spans="9:15" s="167" customFormat="1" ht="15" customHeight="1" x14ac:dyDescent="0.25">
      <c r="I8470" s="25"/>
      <c r="J8470" s="25"/>
      <c r="K8470" s="25"/>
      <c r="L8470" s="25"/>
      <c r="M8470" s="25"/>
      <c r="N8470" s="25"/>
      <c r="O8470" s="25"/>
    </row>
    <row r="8471" spans="9:15" s="167" customFormat="1" ht="15" customHeight="1" x14ac:dyDescent="0.25">
      <c r="I8471" s="25"/>
      <c r="J8471" s="25"/>
      <c r="K8471" s="25"/>
      <c r="L8471" s="25"/>
      <c r="M8471" s="25"/>
      <c r="N8471" s="25"/>
      <c r="O8471" s="25"/>
    </row>
    <row r="8472" spans="9:15" s="167" customFormat="1" ht="15" customHeight="1" x14ac:dyDescent="0.25">
      <c r="I8472" s="25"/>
      <c r="J8472" s="25"/>
      <c r="K8472" s="25"/>
      <c r="L8472" s="25"/>
      <c r="M8472" s="25"/>
      <c r="N8472" s="25"/>
      <c r="O8472" s="25"/>
    </row>
    <row r="8473" spans="9:15" s="167" customFormat="1" ht="15" customHeight="1" x14ac:dyDescent="0.25">
      <c r="I8473" s="25"/>
      <c r="J8473" s="25"/>
      <c r="K8473" s="25"/>
      <c r="L8473" s="25"/>
      <c r="M8473" s="25"/>
      <c r="N8473" s="25"/>
      <c r="O8473" s="25"/>
    </row>
    <row r="8474" spans="9:15" s="167" customFormat="1" ht="15" customHeight="1" x14ac:dyDescent="0.25">
      <c r="I8474" s="25"/>
      <c r="J8474" s="25"/>
      <c r="K8474" s="25"/>
      <c r="L8474" s="25"/>
      <c r="M8474" s="25"/>
      <c r="N8474" s="25"/>
      <c r="O8474" s="25"/>
    </row>
    <row r="8475" spans="9:15" s="167" customFormat="1" ht="15" customHeight="1" x14ac:dyDescent="0.25">
      <c r="I8475" s="25"/>
      <c r="J8475" s="25"/>
      <c r="K8475" s="25"/>
      <c r="L8475" s="25"/>
      <c r="M8475" s="25"/>
      <c r="N8475" s="25"/>
      <c r="O8475" s="25"/>
    </row>
    <row r="8476" spans="9:15" s="167" customFormat="1" ht="15" customHeight="1" x14ac:dyDescent="0.25">
      <c r="I8476" s="25"/>
      <c r="J8476" s="25"/>
      <c r="K8476" s="25"/>
      <c r="L8476" s="25"/>
      <c r="M8476" s="25"/>
      <c r="N8476" s="25"/>
      <c r="O8476" s="25"/>
    </row>
    <row r="8477" spans="9:15" s="167" customFormat="1" ht="15" customHeight="1" x14ac:dyDescent="0.25">
      <c r="I8477" s="25"/>
      <c r="J8477" s="25"/>
      <c r="K8477" s="25"/>
      <c r="L8477" s="25"/>
      <c r="M8477" s="25"/>
      <c r="N8477" s="25"/>
      <c r="O8477" s="25"/>
    </row>
    <row r="8478" spans="9:15" s="167" customFormat="1" ht="15" customHeight="1" x14ac:dyDescent="0.25">
      <c r="I8478" s="25"/>
      <c r="J8478" s="25"/>
      <c r="K8478" s="25"/>
      <c r="L8478" s="25"/>
      <c r="M8478" s="25"/>
      <c r="N8478" s="25"/>
      <c r="O8478" s="25"/>
    </row>
    <row r="8479" spans="9:15" s="167" customFormat="1" ht="15" customHeight="1" x14ac:dyDescent="0.25">
      <c r="I8479" s="25"/>
      <c r="J8479" s="25"/>
      <c r="K8479" s="25"/>
      <c r="L8479" s="25"/>
      <c r="M8479" s="25"/>
      <c r="N8479" s="25"/>
      <c r="O8479" s="25"/>
    </row>
    <row r="8480" spans="9:15" s="167" customFormat="1" ht="15" customHeight="1" x14ac:dyDescent="0.25">
      <c r="I8480" s="25"/>
      <c r="J8480" s="25"/>
      <c r="K8480" s="25"/>
      <c r="L8480" s="25"/>
      <c r="M8480" s="25"/>
      <c r="N8480" s="25"/>
      <c r="O8480" s="25"/>
    </row>
    <row r="8481" spans="9:15" s="167" customFormat="1" ht="15" customHeight="1" x14ac:dyDescent="0.25">
      <c r="I8481" s="25"/>
      <c r="J8481" s="25"/>
      <c r="K8481" s="25"/>
      <c r="L8481" s="25"/>
      <c r="M8481" s="25"/>
      <c r="N8481" s="25"/>
      <c r="O8481" s="25"/>
    </row>
    <row r="8482" spans="9:15" s="167" customFormat="1" ht="15" customHeight="1" x14ac:dyDescent="0.25">
      <c r="I8482" s="25"/>
      <c r="J8482" s="25"/>
      <c r="K8482" s="25"/>
      <c r="L8482" s="25"/>
      <c r="M8482" s="25"/>
      <c r="N8482" s="25"/>
      <c r="O8482" s="25"/>
    </row>
    <row r="8483" spans="9:15" s="167" customFormat="1" ht="15" customHeight="1" x14ac:dyDescent="0.25">
      <c r="I8483" s="25"/>
      <c r="J8483" s="25"/>
      <c r="K8483" s="25"/>
      <c r="L8483" s="25"/>
      <c r="M8483" s="25"/>
      <c r="N8483" s="25"/>
      <c r="O8483" s="25"/>
    </row>
    <row r="8484" spans="9:15" s="167" customFormat="1" ht="15" customHeight="1" x14ac:dyDescent="0.25">
      <c r="I8484" s="25"/>
      <c r="J8484" s="25"/>
      <c r="K8484" s="25"/>
      <c r="L8484" s="25"/>
      <c r="M8484" s="25"/>
      <c r="N8484" s="25"/>
      <c r="O8484" s="25"/>
    </row>
    <row r="8485" spans="9:15" s="167" customFormat="1" ht="15" customHeight="1" x14ac:dyDescent="0.25">
      <c r="I8485" s="25"/>
      <c r="J8485" s="25"/>
      <c r="K8485" s="25"/>
      <c r="L8485" s="25"/>
      <c r="M8485" s="25"/>
      <c r="N8485" s="25"/>
      <c r="O8485" s="25"/>
    </row>
    <row r="8486" spans="9:15" s="167" customFormat="1" ht="15" customHeight="1" x14ac:dyDescent="0.25">
      <c r="I8486" s="25"/>
      <c r="J8486" s="25"/>
      <c r="K8486" s="25"/>
      <c r="L8486" s="25"/>
      <c r="M8486" s="25"/>
      <c r="N8486" s="25"/>
      <c r="O8486" s="25"/>
    </row>
    <row r="8487" spans="9:15" s="167" customFormat="1" ht="15" customHeight="1" x14ac:dyDescent="0.25">
      <c r="I8487" s="25"/>
      <c r="J8487" s="25"/>
      <c r="K8487" s="25"/>
      <c r="L8487" s="25"/>
      <c r="M8487" s="25"/>
      <c r="N8487" s="25"/>
      <c r="O8487" s="25"/>
    </row>
    <row r="8488" spans="9:15" s="167" customFormat="1" ht="15" customHeight="1" x14ac:dyDescent="0.25">
      <c r="I8488" s="25"/>
      <c r="J8488" s="25"/>
      <c r="K8488" s="25"/>
      <c r="L8488" s="25"/>
      <c r="M8488" s="25"/>
      <c r="N8488" s="25"/>
      <c r="O8488" s="25"/>
    </row>
    <row r="8489" spans="9:15" s="167" customFormat="1" ht="15" customHeight="1" x14ac:dyDescent="0.25">
      <c r="I8489" s="25"/>
      <c r="J8489" s="25"/>
      <c r="K8489" s="25"/>
      <c r="L8489" s="25"/>
      <c r="M8489" s="25"/>
      <c r="N8489" s="25"/>
      <c r="O8489" s="25"/>
    </row>
    <row r="8490" spans="9:15" s="167" customFormat="1" ht="15" customHeight="1" x14ac:dyDescent="0.25">
      <c r="I8490" s="25"/>
      <c r="J8490" s="25"/>
      <c r="K8490" s="25"/>
      <c r="L8490" s="25"/>
      <c r="M8490" s="25"/>
      <c r="N8490" s="25"/>
      <c r="O8490" s="25"/>
    </row>
    <row r="8491" spans="9:15" s="167" customFormat="1" ht="15" customHeight="1" x14ac:dyDescent="0.25">
      <c r="I8491" s="25"/>
      <c r="J8491" s="25"/>
      <c r="K8491" s="25"/>
      <c r="L8491" s="25"/>
      <c r="M8491" s="25"/>
      <c r="N8491" s="25"/>
      <c r="O8491" s="25"/>
    </row>
    <row r="8492" spans="9:15" s="167" customFormat="1" ht="15" customHeight="1" x14ac:dyDescent="0.25">
      <c r="I8492" s="25"/>
      <c r="J8492" s="25"/>
      <c r="K8492" s="25"/>
      <c r="L8492" s="25"/>
      <c r="M8492" s="25"/>
      <c r="N8492" s="25"/>
      <c r="O8492" s="25"/>
    </row>
    <row r="8493" spans="9:15" s="167" customFormat="1" ht="15" customHeight="1" x14ac:dyDescent="0.25">
      <c r="I8493" s="25"/>
      <c r="J8493" s="25"/>
      <c r="K8493" s="25"/>
      <c r="L8493" s="25"/>
      <c r="M8493" s="25"/>
      <c r="N8493" s="25"/>
      <c r="O8493" s="25"/>
    </row>
    <row r="8494" spans="9:15" s="167" customFormat="1" ht="15" customHeight="1" x14ac:dyDescent="0.25">
      <c r="I8494" s="25"/>
      <c r="J8494" s="25"/>
      <c r="K8494" s="25"/>
      <c r="L8494" s="25"/>
      <c r="M8494" s="25"/>
      <c r="N8494" s="25"/>
      <c r="O8494" s="25"/>
    </row>
    <row r="8495" spans="9:15" s="167" customFormat="1" ht="15" customHeight="1" x14ac:dyDescent="0.25">
      <c r="I8495" s="25"/>
      <c r="J8495" s="25"/>
      <c r="K8495" s="25"/>
      <c r="L8495" s="25"/>
      <c r="M8495" s="25"/>
      <c r="N8495" s="25"/>
      <c r="O8495" s="25"/>
    </row>
    <row r="8496" spans="9:15" s="167" customFormat="1" ht="15" customHeight="1" x14ac:dyDescent="0.25">
      <c r="I8496" s="25"/>
      <c r="J8496" s="25"/>
      <c r="K8496" s="25"/>
      <c r="L8496" s="25"/>
      <c r="M8496" s="25"/>
      <c r="N8496" s="25"/>
      <c r="O8496" s="25"/>
    </row>
    <row r="8497" spans="9:15" s="167" customFormat="1" ht="15" customHeight="1" x14ac:dyDescent="0.25">
      <c r="I8497" s="25"/>
      <c r="J8497" s="25"/>
      <c r="K8497" s="25"/>
      <c r="L8497" s="25"/>
      <c r="M8497" s="25"/>
      <c r="N8497" s="25"/>
      <c r="O8497" s="25"/>
    </row>
    <row r="8498" spans="9:15" s="167" customFormat="1" ht="15" customHeight="1" x14ac:dyDescent="0.25">
      <c r="I8498" s="25"/>
      <c r="J8498" s="25"/>
      <c r="K8498" s="25"/>
      <c r="L8498" s="25"/>
      <c r="M8498" s="25"/>
      <c r="N8498" s="25"/>
      <c r="O8498" s="25"/>
    </row>
    <row r="8499" spans="9:15" s="167" customFormat="1" ht="15" customHeight="1" x14ac:dyDescent="0.25">
      <c r="I8499" s="25"/>
      <c r="J8499" s="25"/>
      <c r="K8499" s="25"/>
      <c r="L8499" s="25"/>
      <c r="M8499" s="25"/>
      <c r="N8499" s="25"/>
      <c r="O8499" s="25"/>
    </row>
    <row r="8500" spans="9:15" s="167" customFormat="1" ht="15" customHeight="1" x14ac:dyDescent="0.25">
      <c r="I8500" s="25"/>
      <c r="J8500" s="25"/>
      <c r="K8500" s="25"/>
      <c r="L8500" s="25"/>
      <c r="M8500" s="25"/>
      <c r="N8500" s="25"/>
      <c r="O8500" s="25"/>
    </row>
    <row r="8501" spans="9:15" s="167" customFormat="1" ht="15" customHeight="1" x14ac:dyDescent="0.25">
      <c r="I8501" s="25"/>
      <c r="J8501" s="25"/>
      <c r="K8501" s="25"/>
      <c r="L8501" s="25"/>
      <c r="M8501" s="25"/>
      <c r="N8501" s="25"/>
      <c r="O8501" s="25"/>
    </row>
    <row r="8502" spans="9:15" s="167" customFormat="1" ht="15" customHeight="1" x14ac:dyDescent="0.25">
      <c r="I8502" s="25"/>
      <c r="J8502" s="25"/>
      <c r="K8502" s="25"/>
      <c r="L8502" s="25"/>
      <c r="M8502" s="25"/>
      <c r="N8502" s="25"/>
      <c r="O8502" s="25"/>
    </row>
    <row r="8503" spans="9:15" s="167" customFormat="1" ht="15" customHeight="1" x14ac:dyDescent="0.25">
      <c r="I8503" s="25"/>
      <c r="J8503" s="25"/>
      <c r="K8503" s="25"/>
      <c r="L8503" s="25"/>
      <c r="M8503" s="25"/>
      <c r="N8503" s="25"/>
      <c r="O8503" s="25"/>
    </row>
    <row r="8504" spans="9:15" s="167" customFormat="1" ht="15" customHeight="1" x14ac:dyDescent="0.25">
      <c r="I8504" s="25"/>
      <c r="J8504" s="25"/>
      <c r="K8504" s="25"/>
      <c r="L8504" s="25"/>
      <c r="M8504" s="25"/>
      <c r="N8504" s="25"/>
      <c r="O8504" s="25"/>
    </row>
    <row r="8505" spans="9:15" s="167" customFormat="1" ht="15" customHeight="1" x14ac:dyDescent="0.25">
      <c r="I8505" s="25"/>
      <c r="J8505" s="25"/>
      <c r="K8505" s="25"/>
      <c r="L8505" s="25"/>
      <c r="M8505" s="25"/>
      <c r="N8505" s="25"/>
      <c r="O8505" s="25"/>
    </row>
    <row r="8506" spans="9:15" s="167" customFormat="1" ht="15" customHeight="1" x14ac:dyDescent="0.25">
      <c r="I8506" s="25"/>
      <c r="J8506" s="25"/>
      <c r="K8506" s="25"/>
      <c r="L8506" s="25"/>
      <c r="M8506" s="25"/>
      <c r="N8506" s="25"/>
      <c r="O8506" s="25"/>
    </row>
    <row r="8507" spans="9:15" s="167" customFormat="1" ht="15" customHeight="1" x14ac:dyDescent="0.25">
      <c r="I8507" s="25"/>
      <c r="J8507" s="25"/>
      <c r="K8507" s="25"/>
      <c r="L8507" s="25"/>
      <c r="M8507" s="25"/>
      <c r="N8507" s="25"/>
      <c r="O8507" s="25"/>
    </row>
    <row r="8508" spans="9:15" s="167" customFormat="1" ht="15" customHeight="1" x14ac:dyDescent="0.25">
      <c r="I8508" s="25"/>
      <c r="J8508" s="25"/>
      <c r="K8508" s="25"/>
      <c r="L8508" s="25"/>
      <c r="M8508" s="25"/>
      <c r="N8508" s="25"/>
      <c r="O8508" s="25"/>
    </row>
    <row r="8509" spans="9:15" s="167" customFormat="1" ht="15" customHeight="1" x14ac:dyDescent="0.25">
      <c r="I8509" s="25"/>
      <c r="J8509" s="25"/>
      <c r="K8509" s="25"/>
      <c r="L8509" s="25"/>
      <c r="M8509" s="25"/>
      <c r="N8509" s="25"/>
      <c r="O8509" s="25"/>
    </row>
    <row r="8510" spans="9:15" s="167" customFormat="1" ht="15" customHeight="1" x14ac:dyDescent="0.25">
      <c r="I8510" s="25"/>
      <c r="J8510" s="25"/>
      <c r="K8510" s="25"/>
      <c r="L8510" s="25"/>
      <c r="M8510" s="25"/>
      <c r="N8510" s="25"/>
      <c r="O8510" s="25"/>
    </row>
    <row r="8511" spans="9:15" s="167" customFormat="1" ht="15" customHeight="1" x14ac:dyDescent="0.25">
      <c r="I8511" s="25"/>
      <c r="J8511" s="25"/>
      <c r="K8511" s="25"/>
      <c r="L8511" s="25"/>
      <c r="M8511" s="25"/>
      <c r="N8511" s="25"/>
      <c r="O8511" s="25"/>
    </row>
    <row r="8512" spans="9:15" s="167" customFormat="1" ht="15" customHeight="1" x14ac:dyDescent="0.25">
      <c r="I8512" s="25"/>
      <c r="J8512" s="25"/>
      <c r="K8512" s="25"/>
      <c r="L8512" s="25"/>
      <c r="M8512" s="25"/>
      <c r="N8512" s="25"/>
      <c r="O8512" s="25"/>
    </row>
    <row r="8513" spans="9:15" s="167" customFormat="1" ht="15" customHeight="1" x14ac:dyDescent="0.25">
      <c r="I8513" s="25"/>
      <c r="J8513" s="25"/>
      <c r="K8513" s="25"/>
      <c r="L8513" s="25"/>
      <c r="M8513" s="25"/>
      <c r="N8513" s="25"/>
      <c r="O8513" s="25"/>
    </row>
    <row r="8514" spans="9:15" s="167" customFormat="1" ht="15" customHeight="1" x14ac:dyDescent="0.25">
      <c r="I8514" s="25"/>
      <c r="J8514" s="25"/>
      <c r="K8514" s="25"/>
      <c r="L8514" s="25"/>
      <c r="M8514" s="25"/>
      <c r="N8514" s="25"/>
      <c r="O8514" s="25"/>
    </row>
    <row r="8515" spans="9:15" s="167" customFormat="1" ht="15" customHeight="1" x14ac:dyDescent="0.25">
      <c r="I8515" s="25"/>
      <c r="J8515" s="25"/>
      <c r="K8515" s="25"/>
      <c r="L8515" s="25"/>
      <c r="M8515" s="25"/>
      <c r="N8515" s="25"/>
      <c r="O8515" s="25"/>
    </row>
    <row r="8516" spans="9:15" s="167" customFormat="1" ht="15" customHeight="1" x14ac:dyDescent="0.25">
      <c r="I8516" s="25"/>
      <c r="J8516" s="25"/>
      <c r="K8516" s="25"/>
      <c r="L8516" s="25"/>
      <c r="M8516" s="25"/>
      <c r="N8516" s="25"/>
      <c r="O8516" s="25"/>
    </row>
    <row r="8517" spans="9:15" s="167" customFormat="1" ht="15" customHeight="1" x14ac:dyDescent="0.25">
      <c r="I8517" s="25"/>
      <c r="J8517" s="25"/>
      <c r="K8517" s="25"/>
      <c r="L8517" s="25"/>
      <c r="M8517" s="25"/>
      <c r="N8517" s="25"/>
      <c r="O8517" s="25"/>
    </row>
    <row r="8518" spans="9:15" s="167" customFormat="1" ht="15" customHeight="1" x14ac:dyDescent="0.25">
      <c r="I8518" s="25"/>
      <c r="J8518" s="25"/>
      <c r="K8518" s="25"/>
      <c r="L8518" s="25"/>
      <c r="M8518" s="25"/>
      <c r="N8518" s="25"/>
      <c r="O8518" s="25"/>
    </row>
    <row r="8519" spans="9:15" s="167" customFormat="1" ht="15" customHeight="1" x14ac:dyDescent="0.25">
      <c r="I8519" s="25"/>
      <c r="J8519" s="25"/>
      <c r="K8519" s="25"/>
      <c r="L8519" s="25"/>
      <c r="M8519" s="25"/>
      <c r="N8519" s="25"/>
      <c r="O8519" s="25"/>
    </row>
    <row r="8520" spans="9:15" s="167" customFormat="1" ht="15" customHeight="1" x14ac:dyDescent="0.25">
      <c r="I8520" s="25"/>
      <c r="J8520" s="25"/>
      <c r="K8520" s="25"/>
      <c r="L8520" s="25"/>
      <c r="M8520" s="25"/>
      <c r="N8520" s="25"/>
      <c r="O8520" s="25"/>
    </row>
    <row r="8521" spans="9:15" s="167" customFormat="1" ht="15" customHeight="1" x14ac:dyDescent="0.25">
      <c r="I8521" s="25"/>
      <c r="J8521" s="25"/>
      <c r="K8521" s="25"/>
      <c r="L8521" s="25"/>
      <c r="M8521" s="25"/>
      <c r="N8521" s="25"/>
      <c r="O8521" s="25"/>
    </row>
    <row r="8522" spans="9:15" s="167" customFormat="1" ht="15" customHeight="1" x14ac:dyDescent="0.25">
      <c r="I8522" s="25"/>
      <c r="J8522" s="25"/>
      <c r="K8522" s="25"/>
      <c r="L8522" s="25"/>
      <c r="M8522" s="25"/>
      <c r="N8522" s="25"/>
      <c r="O8522" s="25"/>
    </row>
    <row r="8523" spans="9:15" s="167" customFormat="1" ht="15" customHeight="1" x14ac:dyDescent="0.25">
      <c r="I8523" s="25"/>
      <c r="J8523" s="25"/>
      <c r="K8523" s="25"/>
      <c r="L8523" s="25"/>
      <c r="M8523" s="25"/>
      <c r="N8523" s="25"/>
      <c r="O8523" s="25"/>
    </row>
    <row r="8524" spans="9:15" s="167" customFormat="1" ht="15" customHeight="1" x14ac:dyDescent="0.25">
      <c r="I8524" s="25"/>
      <c r="J8524" s="25"/>
      <c r="K8524" s="25"/>
      <c r="L8524" s="25"/>
      <c r="M8524" s="25"/>
      <c r="N8524" s="25"/>
      <c r="O8524" s="25"/>
    </row>
    <row r="8525" spans="9:15" s="167" customFormat="1" ht="15" customHeight="1" x14ac:dyDescent="0.25">
      <c r="I8525" s="25"/>
      <c r="J8525" s="25"/>
      <c r="K8525" s="25"/>
      <c r="L8525" s="25"/>
      <c r="M8525" s="25"/>
      <c r="N8525" s="25"/>
      <c r="O8525" s="25"/>
    </row>
    <row r="8526" spans="9:15" s="167" customFormat="1" ht="15" customHeight="1" x14ac:dyDescent="0.25">
      <c r="I8526" s="25"/>
      <c r="J8526" s="25"/>
      <c r="K8526" s="25"/>
      <c r="L8526" s="25"/>
      <c r="M8526" s="25"/>
      <c r="N8526" s="25"/>
      <c r="O8526" s="25"/>
    </row>
    <row r="8527" spans="9:15" s="167" customFormat="1" ht="15" customHeight="1" x14ac:dyDescent="0.25">
      <c r="I8527" s="25"/>
      <c r="J8527" s="25"/>
      <c r="K8527" s="25"/>
      <c r="L8527" s="25"/>
      <c r="M8527" s="25"/>
      <c r="N8527" s="25"/>
      <c r="O8527" s="25"/>
    </row>
    <row r="8528" spans="9:15" s="167" customFormat="1" ht="15" customHeight="1" x14ac:dyDescent="0.25">
      <c r="I8528" s="25"/>
      <c r="J8528" s="25"/>
      <c r="K8528" s="25"/>
      <c r="L8528" s="25"/>
      <c r="M8528" s="25"/>
      <c r="N8528" s="25"/>
      <c r="O8528" s="25"/>
    </row>
    <row r="8529" spans="9:15" s="167" customFormat="1" ht="15" customHeight="1" x14ac:dyDescent="0.25">
      <c r="I8529" s="25"/>
      <c r="J8529" s="25"/>
      <c r="K8529" s="25"/>
      <c r="L8529" s="25"/>
      <c r="M8529" s="25"/>
      <c r="N8529" s="25"/>
      <c r="O8529" s="25"/>
    </row>
    <row r="8530" spans="9:15" s="167" customFormat="1" ht="15" customHeight="1" x14ac:dyDescent="0.25">
      <c r="I8530" s="25"/>
      <c r="J8530" s="25"/>
      <c r="K8530" s="25"/>
      <c r="L8530" s="25"/>
      <c r="M8530" s="25"/>
      <c r="N8530" s="25"/>
      <c r="O8530" s="25"/>
    </row>
    <row r="8531" spans="9:15" s="167" customFormat="1" ht="15" customHeight="1" x14ac:dyDescent="0.25">
      <c r="I8531" s="25"/>
      <c r="J8531" s="25"/>
      <c r="K8531" s="25"/>
      <c r="L8531" s="25"/>
      <c r="M8531" s="25"/>
      <c r="N8531" s="25"/>
      <c r="O8531" s="25"/>
    </row>
    <row r="8532" spans="9:15" s="167" customFormat="1" ht="15" customHeight="1" x14ac:dyDescent="0.25">
      <c r="I8532" s="25"/>
      <c r="J8532" s="25"/>
      <c r="K8532" s="25"/>
      <c r="L8532" s="25"/>
      <c r="M8532" s="25"/>
      <c r="N8532" s="25"/>
      <c r="O8532" s="25"/>
    </row>
    <row r="8533" spans="9:15" s="167" customFormat="1" ht="15" customHeight="1" x14ac:dyDescent="0.25">
      <c r="I8533" s="25"/>
      <c r="J8533" s="25"/>
      <c r="K8533" s="25"/>
      <c r="L8533" s="25"/>
      <c r="M8533" s="25"/>
      <c r="N8533" s="25"/>
      <c r="O8533" s="25"/>
    </row>
    <row r="8534" spans="9:15" s="167" customFormat="1" ht="15" customHeight="1" x14ac:dyDescent="0.25">
      <c r="I8534" s="25"/>
      <c r="J8534" s="25"/>
      <c r="K8534" s="25"/>
      <c r="L8534" s="25"/>
      <c r="M8534" s="25"/>
      <c r="N8534" s="25"/>
      <c r="O8534" s="25"/>
    </row>
    <row r="8535" spans="9:15" s="167" customFormat="1" ht="15" customHeight="1" x14ac:dyDescent="0.25">
      <c r="I8535" s="25"/>
      <c r="J8535" s="25"/>
      <c r="K8535" s="25"/>
      <c r="L8535" s="25"/>
      <c r="M8535" s="25"/>
      <c r="N8535" s="25"/>
      <c r="O8535" s="25"/>
    </row>
    <row r="8536" spans="9:15" s="167" customFormat="1" ht="15" customHeight="1" x14ac:dyDescent="0.25">
      <c r="I8536" s="25"/>
      <c r="J8536" s="25"/>
      <c r="K8536" s="25"/>
      <c r="L8536" s="25"/>
      <c r="M8536" s="25"/>
      <c r="N8536" s="25"/>
      <c r="O8536" s="25"/>
    </row>
    <row r="8537" spans="9:15" s="167" customFormat="1" ht="15" customHeight="1" x14ac:dyDescent="0.25">
      <c r="I8537" s="25"/>
      <c r="J8537" s="25"/>
      <c r="K8537" s="25"/>
      <c r="L8537" s="25"/>
      <c r="M8537" s="25"/>
      <c r="N8537" s="25"/>
      <c r="O8537" s="25"/>
    </row>
    <row r="8538" spans="9:15" s="167" customFormat="1" ht="15" customHeight="1" x14ac:dyDescent="0.25">
      <c r="I8538" s="25"/>
      <c r="J8538" s="25"/>
      <c r="K8538" s="25"/>
      <c r="L8538" s="25"/>
      <c r="M8538" s="25"/>
      <c r="N8538" s="25"/>
      <c r="O8538" s="25"/>
    </row>
    <row r="8539" spans="9:15" s="167" customFormat="1" ht="15" customHeight="1" x14ac:dyDescent="0.25">
      <c r="I8539" s="25"/>
      <c r="J8539" s="25"/>
      <c r="K8539" s="25"/>
      <c r="L8539" s="25"/>
      <c r="M8539" s="25"/>
      <c r="N8539" s="25"/>
      <c r="O8539" s="25"/>
    </row>
    <row r="8540" spans="9:15" s="167" customFormat="1" ht="15" customHeight="1" x14ac:dyDescent="0.25">
      <c r="I8540" s="25"/>
      <c r="J8540" s="25"/>
      <c r="K8540" s="25"/>
      <c r="L8540" s="25"/>
      <c r="M8540" s="25"/>
      <c r="N8540" s="25"/>
      <c r="O8540" s="25"/>
    </row>
    <row r="8541" spans="9:15" s="167" customFormat="1" ht="15" customHeight="1" x14ac:dyDescent="0.25">
      <c r="I8541" s="25"/>
      <c r="J8541" s="25"/>
      <c r="K8541" s="25"/>
      <c r="L8541" s="25"/>
      <c r="M8541" s="25"/>
      <c r="N8541" s="25"/>
      <c r="O8541" s="25"/>
    </row>
    <row r="8542" spans="9:15" s="167" customFormat="1" ht="15" customHeight="1" x14ac:dyDescent="0.25">
      <c r="I8542" s="25"/>
      <c r="J8542" s="25"/>
      <c r="K8542" s="25"/>
      <c r="L8542" s="25"/>
      <c r="M8542" s="25"/>
      <c r="N8542" s="25"/>
      <c r="O8542" s="25"/>
    </row>
    <row r="8543" spans="9:15" s="167" customFormat="1" ht="15" customHeight="1" x14ac:dyDescent="0.25">
      <c r="I8543" s="25"/>
      <c r="J8543" s="25"/>
      <c r="K8543" s="25"/>
      <c r="L8543" s="25"/>
      <c r="M8543" s="25"/>
      <c r="N8543" s="25"/>
      <c r="O8543" s="25"/>
    </row>
    <row r="8544" spans="9:15" s="167" customFormat="1" ht="15" customHeight="1" x14ac:dyDescent="0.25">
      <c r="I8544" s="25"/>
      <c r="J8544" s="25"/>
      <c r="K8544" s="25"/>
      <c r="L8544" s="25"/>
      <c r="M8544" s="25"/>
      <c r="N8544" s="25"/>
      <c r="O8544" s="25"/>
    </row>
    <row r="8545" spans="9:15" s="167" customFormat="1" ht="15" customHeight="1" x14ac:dyDescent="0.25">
      <c r="I8545" s="25"/>
      <c r="J8545" s="25"/>
      <c r="K8545" s="25"/>
      <c r="L8545" s="25"/>
      <c r="M8545" s="25"/>
      <c r="N8545" s="25"/>
      <c r="O8545" s="25"/>
    </row>
    <row r="8546" spans="9:15" s="167" customFormat="1" ht="15" customHeight="1" x14ac:dyDescent="0.25">
      <c r="I8546" s="25"/>
      <c r="J8546" s="25"/>
      <c r="K8546" s="25"/>
      <c r="L8546" s="25"/>
      <c r="M8546" s="25"/>
      <c r="N8546" s="25"/>
      <c r="O8546" s="25"/>
    </row>
    <row r="8547" spans="9:15" s="167" customFormat="1" ht="15" customHeight="1" x14ac:dyDescent="0.25">
      <c r="I8547" s="25"/>
      <c r="J8547" s="25"/>
      <c r="K8547" s="25"/>
      <c r="L8547" s="25"/>
      <c r="M8547" s="25"/>
      <c r="N8547" s="25"/>
      <c r="O8547" s="25"/>
    </row>
    <row r="8548" spans="9:15" s="167" customFormat="1" ht="15" customHeight="1" x14ac:dyDescent="0.25">
      <c r="I8548" s="25"/>
      <c r="J8548" s="25"/>
      <c r="K8548" s="25"/>
      <c r="L8548" s="25"/>
      <c r="M8548" s="25"/>
      <c r="N8548" s="25"/>
      <c r="O8548" s="25"/>
    </row>
    <row r="8549" spans="9:15" s="167" customFormat="1" ht="15" customHeight="1" x14ac:dyDescent="0.25">
      <c r="I8549" s="25"/>
      <c r="J8549" s="25"/>
      <c r="K8549" s="25"/>
      <c r="L8549" s="25"/>
      <c r="M8549" s="25"/>
      <c r="N8549" s="25"/>
      <c r="O8549" s="25"/>
    </row>
    <row r="8550" spans="9:15" s="167" customFormat="1" ht="15" customHeight="1" x14ac:dyDescent="0.25">
      <c r="I8550" s="25"/>
      <c r="J8550" s="25"/>
      <c r="K8550" s="25"/>
      <c r="L8550" s="25"/>
      <c r="M8550" s="25"/>
      <c r="N8550" s="25"/>
      <c r="O8550" s="25"/>
    </row>
    <row r="8551" spans="9:15" s="167" customFormat="1" ht="15" customHeight="1" x14ac:dyDescent="0.25">
      <c r="I8551" s="25"/>
      <c r="J8551" s="25"/>
      <c r="K8551" s="25"/>
      <c r="L8551" s="25"/>
      <c r="M8551" s="25"/>
      <c r="N8551" s="25"/>
      <c r="O8551" s="25"/>
    </row>
    <row r="8552" spans="9:15" s="167" customFormat="1" ht="15" customHeight="1" x14ac:dyDescent="0.25">
      <c r="I8552" s="25"/>
      <c r="J8552" s="25"/>
      <c r="K8552" s="25"/>
      <c r="L8552" s="25"/>
      <c r="M8552" s="25"/>
      <c r="N8552" s="25"/>
      <c r="O8552" s="25"/>
    </row>
    <row r="8553" spans="9:15" s="167" customFormat="1" ht="15" customHeight="1" x14ac:dyDescent="0.25">
      <c r="I8553" s="25"/>
      <c r="J8553" s="25"/>
      <c r="K8553" s="25"/>
      <c r="L8553" s="25"/>
      <c r="M8553" s="25"/>
      <c r="N8553" s="25"/>
      <c r="O8553" s="25"/>
    </row>
    <row r="8554" spans="9:15" s="167" customFormat="1" ht="15" customHeight="1" x14ac:dyDescent="0.25">
      <c r="I8554" s="25"/>
      <c r="J8554" s="25"/>
      <c r="K8554" s="25"/>
      <c r="L8554" s="25"/>
      <c r="M8554" s="25"/>
      <c r="N8554" s="25"/>
      <c r="O8554" s="25"/>
    </row>
    <row r="8555" spans="9:15" s="167" customFormat="1" ht="15" customHeight="1" x14ac:dyDescent="0.25">
      <c r="I8555" s="25"/>
      <c r="J8555" s="25"/>
      <c r="K8555" s="25"/>
      <c r="L8555" s="25"/>
      <c r="M8555" s="25"/>
      <c r="N8555" s="25"/>
      <c r="O8555" s="25"/>
    </row>
    <row r="8556" spans="9:15" s="167" customFormat="1" ht="15" customHeight="1" x14ac:dyDescent="0.25">
      <c r="I8556" s="25"/>
      <c r="J8556" s="25"/>
      <c r="K8556" s="25"/>
      <c r="L8556" s="25"/>
      <c r="M8556" s="25"/>
      <c r="N8556" s="25"/>
      <c r="O8556" s="25"/>
    </row>
    <row r="8557" spans="9:15" s="167" customFormat="1" ht="15" customHeight="1" x14ac:dyDescent="0.25">
      <c r="I8557" s="25"/>
      <c r="J8557" s="25"/>
      <c r="K8557" s="25"/>
      <c r="L8557" s="25"/>
      <c r="M8557" s="25"/>
      <c r="N8557" s="25"/>
      <c r="O8557" s="25"/>
    </row>
    <row r="8558" spans="9:15" s="167" customFormat="1" ht="15" customHeight="1" x14ac:dyDescent="0.25">
      <c r="I8558" s="25"/>
      <c r="J8558" s="25"/>
      <c r="K8558" s="25"/>
      <c r="L8558" s="25"/>
      <c r="M8558" s="25"/>
      <c r="N8558" s="25"/>
      <c r="O8558" s="25"/>
    </row>
    <row r="8559" spans="9:15" s="167" customFormat="1" ht="15" customHeight="1" x14ac:dyDescent="0.25">
      <c r="I8559" s="25"/>
      <c r="J8559" s="25"/>
      <c r="K8559" s="25"/>
      <c r="L8559" s="25"/>
      <c r="M8559" s="25"/>
      <c r="N8559" s="25"/>
      <c r="O8559" s="25"/>
    </row>
    <row r="8560" spans="9:15" s="167" customFormat="1" ht="15" customHeight="1" x14ac:dyDescent="0.25">
      <c r="I8560" s="25"/>
      <c r="J8560" s="25"/>
      <c r="K8560" s="25"/>
      <c r="L8560" s="25"/>
      <c r="M8560" s="25"/>
      <c r="N8560" s="25"/>
      <c r="O8560" s="25"/>
    </row>
    <row r="8561" spans="9:15" s="167" customFormat="1" ht="15" customHeight="1" x14ac:dyDescent="0.25">
      <c r="I8561" s="25"/>
      <c r="J8561" s="25"/>
      <c r="K8561" s="25"/>
      <c r="L8561" s="25"/>
      <c r="M8561" s="25"/>
      <c r="N8561" s="25"/>
      <c r="O8561" s="25"/>
    </row>
    <row r="8562" spans="9:15" s="167" customFormat="1" ht="15" customHeight="1" x14ac:dyDescent="0.25">
      <c r="I8562" s="25"/>
      <c r="J8562" s="25"/>
      <c r="K8562" s="25"/>
      <c r="L8562" s="25"/>
      <c r="M8562" s="25"/>
      <c r="N8562" s="25"/>
      <c r="O8562" s="25"/>
    </row>
    <row r="8563" spans="9:15" s="167" customFormat="1" ht="15" customHeight="1" x14ac:dyDescent="0.25">
      <c r="I8563" s="25"/>
      <c r="J8563" s="25"/>
      <c r="K8563" s="25"/>
      <c r="L8563" s="25"/>
      <c r="M8563" s="25"/>
      <c r="N8563" s="25"/>
      <c r="O8563" s="25"/>
    </row>
    <row r="8564" spans="9:15" s="167" customFormat="1" ht="15" customHeight="1" x14ac:dyDescent="0.25">
      <c r="I8564" s="25"/>
      <c r="J8564" s="25"/>
      <c r="K8564" s="25"/>
      <c r="L8564" s="25"/>
      <c r="M8564" s="25"/>
      <c r="N8564" s="25"/>
      <c r="O8564" s="25"/>
    </row>
    <row r="8565" spans="9:15" s="167" customFormat="1" ht="15" customHeight="1" x14ac:dyDescent="0.25">
      <c r="I8565" s="25"/>
      <c r="J8565" s="25"/>
      <c r="K8565" s="25"/>
      <c r="L8565" s="25"/>
      <c r="M8565" s="25"/>
      <c r="N8565" s="25"/>
      <c r="O8565" s="25"/>
    </row>
    <row r="8566" spans="9:15" s="167" customFormat="1" ht="15" customHeight="1" x14ac:dyDescent="0.25">
      <c r="I8566" s="25"/>
      <c r="J8566" s="25"/>
      <c r="K8566" s="25"/>
      <c r="L8566" s="25"/>
      <c r="M8566" s="25"/>
      <c r="N8566" s="25"/>
      <c r="O8566" s="25"/>
    </row>
    <row r="8567" spans="9:15" s="167" customFormat="1" ht="15" customHeight="1" x14ac:dyDescent="0.25">
      <c r="I8567" s="25"/>
      <c r="J8567" s="25"/>
      <c r="K8567" s="25"/>
      <c r="L8567" s="25"/>
      <c r="M8567" s="25"/>
      <c r="N8567" s="25"/>
      <c r="O8567" s="25"/>
    </row>
    <row r="8568" spans="9:15" s="167" customFormat="1" ht="15" customHeight="1" x14ac:dyDescent="0.25">
      <c r="I8568" s="25"/>
      <c r="J8568" s="25"/>
      <c r="K8568" s="25"/>
      <c r="L8568" s="25"/>
      <c r="M8568" s="25"/>
      <c r="N8568" s="25"/>
      <c r="O8568" s="25"/>
    </row>
    <row r="8569" spans="9:15" s="167" customFormat="1" ht="15" customHeight="1" x14ac:dyDescent="0.25">
      <c r="I8569" s="25"/>
      <c r="J8569" s="25"/>
      <c r="K8569" s="25"/>
      <c r="L8569" s="25"/>
      <c r="M8569" s="25"/>
      <c r="N8569" s="25"/>
      <c r="O8569" s="25"/>
    </row>
    <row r="8570" spans="9:15" s="167" customFormat="1" ht="15" customHeight="1" x14ac:dyDescent="0.25">
      <c r="I8570" s="25"/>
      <c r="J8570" s="25"/>
      <c r="K8570" s="25"/>
      <c r="L8570" s="25"/>
      <c r="M8570" s="25"/>
      <c r="N8570" s="25"/>
      <c r="O8570" s="25"/>
    </row>
    <row r="8571" spans="9:15" s="167" customFormat="1" ht="15" customHeight="1" x14ac:dyDescent="0.25">
      <c r="I8571" s="25"/>
      <c r="J8571" s="25"/>
      <c r="K8571" s="25"/>
      <c r="L8571" s="25"/>
      <c r="M8571" s="25"/>
      <c r="N8571" s="25"/>
      <c r="O8571" s="25"/>
    </row>
    <row r="8572" spans="9:15" s="167" customFormat="1" ht="15" customHeight="1" x14ac:dyDescent="0.25">
      <c r="I8572" s="25"/>
      <c r="J8572" s="25"/>
      <c r="K8572" s="25"/>
      <c r="L8572" s="25"/>
      <c r="M8572" s="25"/>
      <c r="N8572" s="25"/>
      <c r="O8572" s="25"/>
    </row>
    <row r="8573" spans="9:15" s="167" customFormat="1" ht="15" customHeight="1" x14ac:dyDescent="0.25">
      <c r="I8573" s="25"/>
      <c r="J8573" s="25"/>
      <c r="K8573" s="25"/>
      <c r="L8573" s="25"/>
      <c r="M8573" s="25"/>
      <c r="N8573" s="25"/>
      <c r="O8573" s="25"/>
    </row>
    <row r="8574" spans="9:15" s="167" customFormat="1" ht="15" customHeight="1" x14ac:dyDescent="0.25">
      <c r="I8574" s="25"/>
      <c r="J8574" s="25"/>
      <c r="K8574" s="25"/>
      <c r="L8574" s="25"/>
      <c r="M8574" s="25"/>
      <c r="N8574" s="25"/>
      <c r="O8574" s="25"/>
    </row>
    <row r="8575" spans="9:15" s="167" customFormat="1" ht="15" customHeight="1" x14ac:dyDescent="0.25">
      <c r="I8575" s="25"/>
      <c r="J8575" s="25"/>
      <c r="K8575" s="25"/>
      <c r="L8575" s="25"/>
      <c r="M8575" s="25"/>
      <c r="N8575" s="25"/>
      <c r="O8575" s="25"/>
    </row>
    <row r="8576" spans="9:15" s="167" customFormat="1" ht="15" customHeight="1" x14ac:dyDescent="0.25">
      <c r="I8576" s="25"/>
      <c r="J8576" s="25"/>
      <c r="K8576" s="25"/>
      <c r="L8576" s="25"/>
      <c r="M8576" s="25"/>
      <c r="N8576" s="25"/>
      <c r="O8576" s="25"/>
    </row>
    <row r="8577" spans="9:15" s="167" customFormat="1" ht="15" customHeight="1" x14ac:dyDescent="0.25">
      <c r="I8577" s="25"/>
      <c r="J8577" s="25"/>
      <c r="K8577" s="25"/>
      <c r="L8577" s="25"/>
      <c r="M8577" s="25"/>
      <c r="N8577" s="25"/>
      <c r="O8577" s="25"/>
    </row>
    <row r="8578" spans="9:15" s="167" customFormat="1" ht="15" customHeight="1" x14ac:dyDescent="0.25">
      <c r="I8578" s="25"/>
      <c r="J8578" s="25"/>
      <c r="K8578" s="25"/>
      <c r="L8578" s="25"/>
      <c r="M8578" s="25"/>
      <c r="N8578" s="25"/>
      <c r="O8578" s="25"/>
    </row>
    <row r="8579" spans="9:15" s="167" customFormat="1" ht="15" customHeight="1" x14ac:dyDescent="0.25">
      <c r="I8579" s="25"/>
      <c r="J8579" s="25"/>
      <c r="K8579" s="25"/>
      <c r="L8579" s="25"/>
      <c r="M8579" s="25"/>
      <c r="N8579" s="25"/>
      <c r="O8579" s="25"/>
    </row>
    <row r="8580" spans="9:15" s="167" customFormat="1" ht="15" customHeight="1" x14ac:dyDescent="0.25">
      <c r="I8580" s="25"/>
      <c r="J8580" s="25"/>
      <c r="K8580" s="25"/>
      <c r="L8580" s="25"/>
      <c r="M8580" s="25"/>
      <c r="N8580" s="25"/>
      <c r="O8580" s="25"/>
    </row>
    <row r="8581" spans="9:15" s="167" customFormat="1" ht="15" customHeight="1" x14ac:dyDescent="0.25">
      <c r="I8581" s="25"/>
      <c r="J8581" s="25"/>
      <c r="K8581" s="25"/>
      <c r="L8581" s="25"/>
      <c r="M8581" s="25"/>
      <c r="N8581" s="25"/>
      <c r="O8581" s="25"/>
    </row>
    <row r="8582" spans="9:15" s="167" customFormat="1" ht="15" customHeight="1" x14ac:dyDescent="0.25">
      <c r="I8582" s="25"/>
      <c r="J8582" s="25"/>
      <c r="K8582" s="25"/>
      <c r="L8582" s="25"/>
      <c r="M8582" s="25"/>
      <c r="N8582" s="25"/>
      <c r="O8582" s="25"/>
    </row>
    <row r="8583" spans="9:15" s="167" customFormat="1" ht="15" customHeight="1" x14ac:dyDescent="0.25">
      <c r="I8583" s="25"/>
      <c r="J8583" s="25"/>
      <c r="K8583" s="25"/>
      <c r="L8583" s="25"/>
      <c r="M8583" s="25"/>
      <c r="N8583" s="25"/>
      <c r="O8583" s="25"/>
    </row>
    <row r="8584" spans="9:15" s="167" customFormat="1" ht="15" customHeight="1" x14ac:dyDescent="0.25">
      <c r="I8584" s="25"/>
      <c r="J8584" s="25"/>
      <c r="K8584" s="25"/>
      <c r="L8584" s="25"/>
      <c r="M8584" s="25"/>
      <c r="N8584" s="25"/>
      <c r="O8584" s="25"/>
    </row>
    <row r="8585" spans="9:15" s="167" customFormat="1" ht="15" customHeight="1" x14ac:dyDescent="0.25">
      <c r="I8585" s="25"/>
      <c r="J8585" s="25"/>
      <c r="K8585" s="25"/>
      <c r="L8585" s="25"/>
      <c r="M8585" s="25"/>
      <c r="N8585" s="25"/>
      <c r="O8585" s="25"/>
    </row>
    <row r="8586" spans="9:15" s="167" customFormat="1" ht="15" customHeight="1" x14ac:dyDescent="0.25">
      <c r="I8586" s="25"/>
      <c r="J8586" s="25"/>
      <c r="K8586" s="25"/>
      <c r="L8586" s="25"/>
      <c r="M8586" s="25"/>
      <c r="N8586" s="25"/>
      <c r="O8586" s="25"/>
    </row>
    <row r="8587" spans="9:15" s="167" customFormat="1" ht="15" customHeight="1" x14ac:dyDescent="0.25">
      <c r="I8587" s="25"/>
      <c r="J8587" s="25"/>
      <c r="K8587" s="25"/>
      <c r="L8587" s="25"/>
      <c r="M8587" s="25"/>
      <c r="N8587" s="25"/>
      <c r="O8587" s="25"/>
    </row>
    <row r="8588" spans="9:15" s="167" customFormat="1" ht="15" customHeight="1" x14ac:dyDescent="0.25">
      <c r="I8588" s="25"/>
      <c r="J8588" s="25"/>
      <c r="K8588" s="25"/>
      <c r="L8588" s="25"/>
      <c r="M8588" s="25"/>
      <c r="N8588" s="25"/>
      <c r="O8588" s="25"/>
    </row>
    <row r="8589" spans="9:15" s="167" customFormat="1" ht="15" customHeight="1" x14ac:dyDescent="0.25">
      <c r="I8589" s="25"/>
      <c r="J8589" s="25"/>
      <c r="K8589" s="25"/>
      <c r="L8589" s="25"/>
      <c r="M8589" s="25"/>
      <c r="N8589" s="25"/>
      <c r="O8589" s="25"/>
    </row>
    <row r="8590" spans="9:15" s="167" customFormat="1" ht="15" customHeight="1" x14ac:dyDescent="0.25">
      <c r="I8590" s="25"/>
      <c r="J8590" s="25"/>
      <c r="K8590" s="25"/>
      <c r="L8590" s="25"/>
      <c r="M8590" s="25"/>
      <c r="N8590" s="25"/>
      <c r="O8590" s="25"/>
    </row>
    <row r="8591" spans="9:15" s="167" customFormat="1" ht="15" customHeight="1" x14ac:dyDescent="0.25">
      <c r="I8591" s="25"/>
      <c r="J8591" s="25"/>
      <c r="K8591" s="25"/>
      <c r="L8591" s="25"/>
      <c r="M8591" s="25"/>
      <c r="N8591" s="25"/>
      <c r="O8591" s="25"/>
    </row>
    <row r="8592" spans="9:15" s="167" customFormat="1" ht="15" customHeight="1" x14ac:dyDescent="0.25">
      <c r="I8592" s="25"/>
      <c r="J8592" s="25"/>
      <c r="K8592" s="25"/>
      <c r="L8592" s="25"/>
      <c r="M8592" s="25"/>
      <c r="N8592" s="25"/>
      <c r="O8592" s="25"/>
    </row>
    <row r="8593" spans="9:15" s="167" customFormat="1" ht="15" customHeight="1" x14ac:dyDescent="0.25">
      <c r="I8593" s="25"/>
      <c r="J8593" s="25"/>
      <c r="K8593" s="25"/>
      <c r="L8593" s="25"/>
      <c r="M8593" s="25"/>
      <c r="N8593" s="25"/>
      <c r="O8593" s="25"/>
    </row>
    <row r="8594" spans="9:15" s="167" customFormat="1" ht="15" customHeight="1" x14ac:dyDescent="0.25">
      <c r="I8594" s="25"/>
      <c r="J8594" s="25"/>
      <c r="K8594" s="25"/>
      <c r="L8594" s="25"/>
      <c r="M8594" s="25"/>
      <c r="N8594" s="25"/>
      <c r="O8594" s="25"/>
    </row>
    <row r="8595" spans="9:15" s="167" customFormat="1" ht="15" customHeight="1" x14ac:dyDescent="0.25">
      <c r="I8595" s="25"/>
      <c r="J8595" s="25"/>
      <c r="K8595" s="25"/>
      <c r="L8595" s="25"/>
      <c r="M8595" s="25"/>
      <c r="N8595" s="25"/>
      <c r="O8595" s="25"/>
    </row>
    <row r="8596" spans="9:15" s="167" customFormat="1" ht="15" customHeight="1" x14ac:dyDescent="0.25">
      <c r="I8596" s="25"/>
      <c r="J8596" s="25"/>
      <c r="K8596" s="25"/>
      <c r="L8596" s="25"/>
      <c r="M8596" s="25"/>
      <c r="N8596" s="25"/>
      <c r="O8596" s="25"/>
    </row>
    <row r="8597" spans="9:15" s="167" customFormat="1" ht="15" customHeight="1" x14ac:dyDescent="0.25">
      <c r="I8597" s="25"/>
      <c r="J8597" s="25"/>
      <c r="K8597" s="25"/>
      <c r="L8597" s="25"/>
      <c r="M8597" s="25"/>
      <c r="N8597" s="25"/>
      <c r="O8597" s="25"/>
    </row>
    <row r="8598" spans="9:15" s="167" customFormat="1" ht="15" customHeight="1" x14ac:dyDescent="0.25">
      <c r="I8598" s="25"/>
      <c r="J8598" s="25"/>
      <c r="K8598" s="25"/>
      <c r="L8598" s="25"/>
      <c r="M8598" s="25"/>
      <c r="N8598" s="25"/>
      <c r="O8598" s="25"/>
    </row>
    <row r="8599" spans="9:15" s="167" customFormat="1" ht="15" customHeight="1" x14ac:dyDescent="0.25">
      <c r="I8599" s="25"/>
      <c r="J8599" s="25"/>
      <c r="K8599" s="25"/>
      <c r="L8599" s="25"/>
      <c r="M8599" s="25"/>
      <c r="N8599" s="25"/>
      <c r="O8599" s="25"/>
    </row>
    <row r="8600" spans="9:15" s="167" customFormat="1" ht="15" customHeight="1" x14ac:dyDescent="0.25">
      <c r="I8600" s="25"/>
      <c r="J8600" s="25"/>
      <c r="K8600" s="25"/>
      <c r="L8600" s="25"/>
      <c r="M8600" s="25"/>
      <c r="N8600" s="25"/>
      <c r="O8600" s="25"/>
    </row>
    <row r="8601" spans="9:15" s="167" customFormat="1" ht="15" customHeight="1" x14ac:dyDescent="0.25">
      <c r="I8601" s="25"/>
      <c r="J8601" s="25"/>
      <c r="K8601" s="25"/>
      <c r="L8601" s="25"/>
      <c r="M8601" s="25"/>
      <c r="N8601" s="25"/>
      <c r="O8601" s="25"/>
    </row>
    <row r="8602" spans="9:15" s="167" customFormat="1" ht="15" customHeight="1" x14ac:dyDescent="0.25">
      <c r="I8602" s="25"/>
      <c r="J8602" s="25"/>
      <c r="K8602" s="25"/>
      <c r="L8602" s="25"/>
      <c r="M8602" s="25"/>
      <c r="N8602" s="25"/>
      <c r="O8602" s="25"/>
    </row>
    <row r="8603" spans="9:15" s="167" customFormat="1" ht="15" customHeight="1" x14ac:dyDescent="0.25">
      <c r="I8603" s="25"/>
      <c r="J8603" s="25"/>
      <c r="K8603" s="25"/>
      <c r="L8603" s="25"/>
      <c r="M8603" s="25"/>
      <c r="N8603" s="25"/>
      <c r="O8603" s="25"/>
    </row>
    <row r="8604" spans="9:15" s="167" customFormat="1" ht="15" customHeight="1" x14ac:dyDescent="0.25">
      <c r="I8604" s="25"/>
      <c r="J8604" s="25"/>
      <c r="K8604" s="25"/>
      <c r="L8604" s="25"/>
      <c r="M8604" s="25"/>
      <c r="N8604" s="25"/>
      <c r="O8604" s="25"/>
    </row>
    <row r="8605" spans="9:15" s="167" customFormat="1" ht="15" customHeight="1" x14ac:dyDescent="0.25">
      <c r="I8605" s="25"/>
      <c r="J8605" s="25"/>
      <c r="K8605" s="25"/>
      <c r="L8605" s="25"/>
      <c r="M8605" s="25"/>
      <c r="N8605" s="25"/>
      <c r="O8605" s="25"/>
    </row>
    <row r="8606" spans="9:15" s="167" customFormat="1" ht="15" customHeight="1" x14ac:dyDescent="0.25">
      <c r="I8606" s="25"/>
      <c r="J8606" s="25"/>
      <c r="K8606" s="25"/>
      <c r="L8606" s="25"/>
      <c r="M8606" s="25"/>
      <c r="N8606" s="25"/>
      <c r="O8606" s="25"/>
    </row>
    <row r="8607" spans="9:15" s="167" customFormat="1" ht="15" customHeight="1" x14ac:dyDescent="0.25">
      <c r="I8607" s="25"/>
      <c r="J8607" s="25"/>
      <c r="K8607" s="25"/>
      <c r="L8607" s="25"/>
      <c r="M8607" s="25"/>
      <c r="N8607" s="25"/>
      <c r="O8607" s="25"/>
    </row>
    <row r="8608" spans="9:15" s="167" customFormat="1" ht="15" customHeight="1" x14ac:dyDescent="0.25">
      <c r="I8608" s="25"/>
      <c r="J8608" s="25"/>
      <c r="K8608" s="25"/>
      <c r="L8608" s="25"/>
      <c r="M8608" s="25"/>
      <c r="N8608" s="25"/>
      <c r="O8608" s="25"/>
    </row>
    <row r="8609" spans="9:15" s="167" customFormat="1" ht="15" customHeight="1" x14ac:dyDescent="0.25">
      <c r="I8609" s="25"/>
      <c r="J8609" s="25"/>
      <c r="K8609" s="25"/>
      <c r="L8609" s="25"/>
      <c r="M8609" s="25"/>
      <c r="N8609" s="25"/>
      <c r="O8609" s="25"/>
    </row>
    <row r="8610" spans="9:15" s="167" customFormat="1" ht="15" customHeight="1" x14ac:dyDescent="0.25">
      <c r="I8610" s="25"/>
      <c r="J8610" s="25"/>
      <c r="K8610" s="25"/>
      <c r="L8610" s="25"/>
      <c r="M8610" s="25"/>
      <c r="N8610" s="25"/>
      <c r="O8610" s="25"/>
    </row>
    <row r="8611" spans="9:15" s="167" customFormat="1" ht="15" customHeight="1" x14ac:dyDescent="0.25">
      <c r="I8611" s="25"/>
      <c r="J8611" s="25"/>
      <c r="K8611" s="25"/>
      <c r="L8611" s="25"/>
      <c r="M8611" s="25"/>
      <c r="N8611" s="25"/>
      <c r="O8611" s="25"/>
    </row>
    <row r="8612" spans="9:15" s="167" customFormat="1" ht="15" customHeight="1" x14ac:dyDescent="0.25">
      <c r="I8612" s="25"/>
      <c r="J8612" s="25"/>
      <c r="K8612" s="25"/>
      <c r="L8612" s="25"/>
      <c r="M8612" s="25"/>
      <c r="N8612" s="25"/>
      <c r="O8612" s="25"/>
    </row>
    <row r="8613" spans="9:15" s="167" customFormat="1" ht="15" customHeight="1" x14ac:dyDescent="0.25">
      <c r="I8613" s="25"/>
      <c r="J8613" s="25"/>
      <c r="K8613" s="25"/>
      <c r="L8613" s="25"/>
      <c r="M8613" s="25"/>
      <c r="N8613" s="25"/>
      <c r="O8613" s="25"/>
    </row>
    <row r="8614" spans="9:15" s="167" customFormat="1" ht="15" customHeight="1" x14ac:dyDescent="0.25">
      <c r="I8614" s="25"/>
      <c r="J8614" s="25"/>
      <c r="K8614" s="25"/>
      <c r="L8614" s="25"/>
      <c r="M8614" s="25"/>
      <c r="N8614" s="25"/>
      <c r="O8614" s="25"/>
    </row>
    <row r="8615" spans="9:15" s="167" customFormat="1" ht="15" customHeight="1" x14ac:dyDescent="0.25">
      <c r="I8615" s="25"/>
      <c r="J8615" s="25"/>
      <c r="K8615" s="25"/>
      <c r="L8615" s="25"/>
      <c r="M8615" s="25"/>
      <c r="N8615" s="25"/>
      <c r="O8615" s="25"/>
    </row>
    <row r="8616" spans="9:15" s="167" customFormat="1" ht="15" customHeight="1" x14ac:dyDescent="0.25">
      <c r="I8616" s="25"/>
      <c r="J8616" s="25"/>
      <c r="K8616" s="25"/>
      <c r="L8616" s="25"/>
      <c r="M8616" s="25"/>
      <c r="N8616" s="25"/>
      <c r="O8616" s="25"/>
    </row>
    <row r="8617" spans="9:15" s="167" customFormat="1" ht="15" customHeight="1" x14ac:dyDescent="0.25">
      <c r="I8617" s="25"/>
      <c r="J8617" s="25"/>
      <c r="K8617" s="25"/>
      <c r="L8617" s="25"/>
      <c r="M8617" s="25"/>
      <c r="N8617" s="25"/>
      <c r="O8617" s="25"/>
    </row>
    <row r="8618" spans="9:15" s="167" customFormat="1" ht="15" customHeight="1" x14ac:dyDescent="0.25">
      <c r="I8618" s="25"/>
      <c r="J8618" s="25"/>
      <c r="K8618" s="25"/>
      <c r="L8618" s="25"/>
      <c r="M8618" s="25"/>
      <c r="N8618" s="25"/>
      <c r="O8618" s="25"/>
    </row>
    <row r="8619" spans="9:15" s="167" customFormat="1" ht="15" customHeight="1" x14ac:dyDescent="0.25">
      <c r="I8619" s="25"/>
      <c r="J8619" s="25"/>
      <c r="K8619" s="25"/>
      <c r="L8619" s="25"/>
      <c r="M8619" s="25"/>
      <c r="N8619" s="25"/>
      <c r="O8619" s="25"/>
    </row>
    <row r="8620" spans="9:15" s="167" customFormat="1" ht="15" customHeight="1" x14ac:dyDescent="0.25">
      <c r="I8620" s="25"/>
      <c r="J8620" s="25"/>
      <c r="K8620" s="25"/>
      <c r="L8620" s="25"/>
      <c r="M8620" s="25"/>
      <c r="N8620" s="25"/>
      <c r="O8620" s="25"/>
    </row>
    <row r="8621" spans="9:15" s="167" customFormat="1" ht="15" customHeight="1" x14ac:dyDescent="0.25">
      <c r="I8621" s="25"/>
      <c r="J8621" s="25"/>
      <c r="K8621" s="25"/>
      <c r="L8621" s="25"/>
      <c r="M8621" s="25"/>
      <c r="N8621" s="25"/>
      <c r="O8621" s="25"/>
    </row>
    <row r="8622" spans="9:15" s="167" customFormat="1" ht="15" customHeight="1" x14ac:dyDescent="0.25">
      <c r="I8622" s="25"/>
      <c r="J8622" s="25"/>
      <c r="K8622" s="25"/>
      <c r="L8622" s="25"/>
      <c r="M8622" s="25"/>
      <c r="N8622" s="25"/>
      <c r="O8622" s="25"/>
    </row>
    <row r="8623" spans="9:15" s="167" customFormat="1" ht="15" customHeight="1" x14ac:dyDescent="0.25">
      <c r="I8623" s="25"/>
      <c r="J8623" s="25"/>
      <c r="K8623" s="25"/>
      <c r="L8623" s="25"/>
      <c r="M8623" s="25"/>
      <c r="N8623" s="25"/>
      <c r="O8623" s="25"/>
    </row>
    <row r="8624" spans="9:15" s="167" customFormat="1" ht="15" customHeight="1" x14ac:dyDescent="0.25">
      <c r="I8624" s="25"/>
      <c r="J8624" s="25"/>
      <c r="K8624" s="25"/>
      <c r="L8624" s="25"/>
      <c r="M8624" s="25"/>
      <c r="N8624" s="25"/>
      <c r="O8624" s="25"/>
    </row>
    <row r="8625" spans="9:15" s="167" customFormat="1" ht="15" customHeight="1" x14ac:dyDescent="0.25">
      <c r="I8625" s="25"/>
      <c r="J8625" s="25"/>
      <c r="K8625" s="25"/>
      <c r="L8625" s="25"/>
      <c r="M8625" s="25"/>
      <c r="N8625" s="25"/>
      <c r="O8625" s="25"/>
    </row>
    <row r="8626" spans="9:15" s="167" customFormat="1" ht="15" customHeight="1" x14ac:dyDescent="0.25">
      <c r="I8626" s="25"/>
      <c r="J8626" s="25"/>
      <c r="K8626" s="25"/>
      <c r="L8626" s="25"/>
      <c r="M8626" s="25"/>
      <c r="N8626" s="25"/>
      <c r="O8626" s="25"/>
    </row>
    <row r="8627" spans="9:15" s="167" customFormat="1" ht="15" customHeight="1" x14ac:dyDescent="0.25">
      <c r="I8627" s="25"/>
      <c r="J8627" s="25"/>
      <c r="K8627" s="25"/>
      <c r="L8627" s="25"/>
      <c r="M8627" s="25"/>
      <c r="N8627" s="25"/>
      <c r="O8627" s="25"/>
    </row>
    <row r="8628" spans="9:15" s="167" customFormat="1" ht="15" customHeight="1" x14ac:dyDescent="0.25">
      <c r="I8628" s="25"/>
      <c r="J8628" s="25"/>
      <c r="K8628" s="25"/>
      <c r="L8628" s="25"/>
      <c r="M8628" s="25"/>
      <c r="N8628" s="25"/>
      <c r="O8628" s="25"/>
    </row>
    <row r="8629" spans="9:15" s="167" customFormat="1" ht="15" customHeight="1" x14ac:dyDescent="0.25">
      <c r="I8629" s="25"/>
      <c r="J8629" s="25"/>
      <c r="K8629" s="25"/>
      <c r="L8629" s="25"/>
      <c r="M8629" s="25"/>
      <c r="N8629" s="25"/>
      <c r="O8629" s="25"/>
    </row>
    <row r="8630" spans="9:15" s="167" customFormat="1" ht="15" customHeight="1" x14ac:dyDescent="0.25">
      <c r="I8630" s="25"/>
      <c r="J8630" s="25"/>
      <c r="K8630" s="25"/>
      <c r="L8630" s="25"/>
      <c r="M8630" s="25"/>
      <c r="N8630" s="25"/>
      <c r="O8630" s="25"/>
    </row>
    <row r="8631" spans="9:15" s="167" customFormat="1" ht="15" customHeight="1" x14ac:dyDescent="0.25">
      <c r="I8631" s="25"/>
      <c r="J8631" s="25"/>
      <c r="K8631" s="25"/>
      <c r="L8631" s="25"/>
      <c r="M8631" s="25"/>
      <c r="N8631" s="25"/>
      <c r="O8631" s="25"/>
    </row>
    <row r="8632" spans="9:15" s="167" customFormat="1" ht="15" customHeight="1" x14ac:dyDescent="0.25">
      <c r="I8632" s="25"/>
      <c r="J8632" s="25"/>
      <c r="K8632" s="25"/>
      <c r="L8632" s="25"/>
      <c r="M8632" s="25"/>
      <c r="N8632" s="25"/>
      <c r="O8632" s="25"/>
    </row>
    <row r="8633" spans="9:15" s="167" customFormat="1" ht="15" customHeight="1" x14ac:dyDescent="0.25">
      <c r="I8633" s="25"/>
      <c r="J8633" s="25"/>
      <c r="K8633" s="25"/>
      <c r="L8633" s="25"/>
      <c r="M8633" s="25"/>
      <c r="N8633" s="25"/>
      <c r="O8633" s="25"/>
    </row>
    <row r="8634" spans="9:15" s="167" customFormat="1" ht="15" customHeight="1" x14ac:dyDescent="0.25">
      <c r="I8634" s="25"/>
      <c r="J8634" s="25"/>
      <c r="K8634" s="25"/>
      <c r="L8634" s="25"/>
      <c r="M8634" s="25"/>
      <c r="N8634" s="25"/>
      <c r="O8634" s="25"/>
    </row>
    <row r="8635" spans="9:15" s="167" customFormat="1" ht="15" customHeight="1" x14ac:dyDescent="0.25">
      <c r="I8635" s="25"/>
      <c r="J8635" s="25"/>
      <c r="K8635" s="25"/>
      <c r="L8635" s="25"/>
      <c r="M8635" s="25"/>
      <c r="N8635" s="25"/>
      <c r="O8635" s="25"/>
    </row>
    <row r="8636" spans="9:15" s="167" customFormat="1" ht="15" customHeight="1" x14ac:dyDescent="0.25">
      <c r="I8636" s="25"/>
      <c r="J8636" s="25"/>
      <c r="K8636" s="25"/>
      <c r="L8636" s="25"/>
      <c r="M8636" s="25"/>
      <c r="N8636" s="25"/>
      <c r="O8636" s="25"/>
    </row>
    <row r="8637" spans="9:15" s="167" customFormat="1" ht="15" customHeight="1" x14ac:dyDescent="0.25">
      <c r="I8637" s="25"/>
      <c r="J8637" s="25"/>
      <c r="K8637" s="25"/>
      <c r="L8637" s="25"/>
      <c r="M8637" s="25"/>
      <c r="N8637" s="25"/>
      <c r="O8637" s="25"/>
    </row>
    <row r="8638" spans="9:15" s="167" customFormat="1" ht="15" customHeight="1" x14ac:dyDescent="0.25">
      <c r="I8638" s="25"/>
      <c r="J8638" s="25"/>
      <c r="K8638" s="25"/>
      <c r="L8638" s="25"/>
      <c r="M8638" s="25"/>
      <c r="N8638" s="25"/>
      <c r="O8638" s="25"/>
    </row>
    <row r="8639" spans="9:15" s="167" customFormat="1" ht="15" customHeight="1" x14ac:dyDescent="0.25">
      <c r="I8639" s="25"/>
      <c r="J8639" s="25"/>
      <c r="K8639" s="25"/>
      <c r="L8639" s="25"/>
      <c r="M8639" s="25"/>
      <c r="N8639" s="25"/>
      <c r="O8639" s="25"/>
    </row>
    <row r="8640" spans="9:15" s="167" customFormat="1" ht="15" customHeight="1" x14ac:dyDescent="0.25">
      <c r="I8640" s="25"/>
      <c r="J8640" s="25"/>
      <c r="K8640" s="25"/>
      <c r="L8640" s="25"/>
      <c r="M8640" s="25"/>
      <c r="N8640" s="25"/>
      <c r="O8640" s="25"/>
    </row>
    <row r="8641" spans="9:15" s="167" customFormat="1" ht="15" customHeight="1" x14ac:dyDescent="0.25">
      <c r="I8641" s="25"/>
      <c r="J8641" s="25"/>
      <c r="K8641" s="25"/>
      <c r="L8641" s="25"/>
      <c r="M8641" s="25"/>
      <c r="N8641" s="25"/>
      <c r="O8641" s="25"/>
    </row>
    <row r="8642" spans="9:15" s="167" customFormat="1" ht="15" customHeight="1" x14ac:dyDescent="0.25">
      <c r="I8642" s="25"/>
      <c r="J8642" s="25"/>
      <c r="K8642" s="25"/>
      <c r="L8642" s="25"/>
      <c r="M8642" s="25"/>
      <c r="N8642" s="25"/>
      <c r="O8642" s="25"/>
    </row>
    <row r="8643" spans="9:15" s="167" customFormat="1" ht="15" customHeight="1" x14ac:dyDescent="0.25">
      <c r="I8643" s="25"/>
      <c r="J8643" s="25"/>
      <c r="K8643" s="25"/>
      <c r="L8643" s="25"/>
      <c r="M8643" s="25"/>
      <c r="N8643" s="25"/>
      <c r="O8643" s="25"/>
    </row>
    <row r="8644" spans="9:15" s="167" customFormat="1" ht="15" customHeight="1" x14ac:dyDescent="0.25">
      <c r="I8644" s="25"/>
      <c r="J8644" s="25"/>
      <c r="K8644" s="25"/>
      <c r="L8644" s="25"/>
      <c r="M8644" s="25"/>
      <c r="N8644" s="25"/>
      <c r="O8644" s="25"/>
    </row>
    <row r="8645" spans="9:15" s="167" customFormat="1" ht="15" customHeight="1" x14ac:dyDescent="0.25">
      <c r="I8645" s="25"/>
      <c r="J8645" s="25"/>
      <c r="K8645" s="25"/>
      <c r="L8645" s="25"/>
      <c r="M8645" s="25"/>
      <c r="N8645" s="25"/>
      <c r="O8645" s="25"/>
    </row>
    <row r="8646" spans="9:15" s="167" customFormat="1" ht="15" customHeight="1" x14ac:dyDescent="0.25">
      <c r="I8646" s="25"/>
      <c r="J8646" s="25"/>
      <c r="K8646" s="25"/>
      <c r="L8646" s="25"/>
      <c r="M8646" s="25"/>
      <c r="N8646" s="25"/>
      <c r="O8646" s="25"/>
    </row>
    <row r="8647" spans="9:15" s="167" customFormat="1" ht="15" customHeight="1" x14ac:dyDescent="0.25">
      <c r="I8647" s="25"/>
      <c r="J8647" s="25"/>
      <c r="K8647" s="25"/>
      <c r="L8647" s="25"/>
      <c r="M8647" s="25"/>
      <c r="N8647" s="25"/>
      <c r="O8647" s="25"/>
    </row>
    <row r="8648" spans="9:15" s="167" customFormat="1" ht="15" customHeight="1" x14ac:dyDescent="0.25">
      <c r="I8648" s="25"/>
      <c r="J8648" s="25"/>
      <c r="K8648" s="25"/>
      <c r="L8648" s="25"/>
      <c r="M8648" s="25"/>
      <c r="N8648" s="25"/>
      <c r="O8648" s="25"/>
    </row>
    <row r="8649" spans="9:15" s="167" customFormat="1" ht="15" customHeight="1" x14ac:dyDescent="0.25">
      <c r="I8649" s="25"/>
      <c r="J8649" s="25"/>
      <c r="K8649" s="25"/>
      <c r="L8649" s="25"/>
      <c r="M8649" s="25"/>
      <c r="N8649" s="25"/>
      <c r="O8649" s="25"/>
    </row>
    <row r="8650" spans="9:15" s="167" customFormat="1" ht="15" customHeight="1" x14ac:dyDescent="0.25">
      <c r="I8650" s="25"/>
      <c r="J8650" s="25"/>
      <c r="K8650" s="25"/>
      <c r="L8650" s="25"/>
      <c r="M8650" s="25"/>
      <c r="N8650" s="25"/>
      <c r="O8650" s="25"/>
    </row>
    <row r="8651" spans="9:15" s="167" customFormat="1" ht="15" customHeight="1" x14ac:dyDescent="0.25">
      <c r="I8651" s="25"/>
      <c r="J8651" s="25"/>
      <c r="K8651" s="25"/>
      <c r="L8651" s="25"/>
      <c r="M8651" s="25"/>
      <c r="N8651" s="25"/>
      <c r="O8651" s="25"/>
    </row>
    <row r="8652" spans="9:15" s="167" customFormat="1" ht="15" customHeight="1" x14ac:dyDescent="0.25">
      <c r="I8652" s="25"/>
      <c r="J8652" s="25"/>
      <c r="K8652" s="25"/>
      <c r="L8652" s="25"/>
      <c r="M8652" s="25"/>
      <c r="N8652" s="25"/>
      <c r="O8652" s="25"/>
    </row>
    <row r="8653" spans="9:15" s="167" customFormat="1" ht="15" customHeight="1" x14ac:dyDescent="0.25">
      <c r="I8653" s="25"/>
      <c r="J8653" s="25"/>
      <c r="K8653" s="25"/>
      <c r="L8653" s="25"/>
      <c r="M8653" s="25"/>
      <c r="N8653" s="25"/>
      <c r="O8653" s="25"/>
    </row>
    <row r="8654" spans="9:15" s="167" customFormat="1" ht="15" customHeight="1" x14ac:dyDescent="0.25">
      <c r="I8654" s="25"/>
      <c r="J8654" s="25"/>
      <c r="K8654" s="25"/>
      <c r="L8654" s="25"/>
      <c r="M8654" s="25"/>
      <c r="N8654" s="25"/>
      <c r="O8654" s="25"/>
    </row>
    <row r="8655" spans="9:15" s="167" customFormat="1" ht="15" customHeight="1" x14ac:dyDescent="0.25">
      <c r="I8655" s="25"/>
      <c r="J8655" s="25"/>
      <c r="K8655" s="25"/>
      <c r="L8655" s="25"/>
      <c r="M8655" s="25"/>
      <c r="N8655" s="25"/>
      <c r="O8655" s="25"/>
    </row>
    <row r="8656" spans="9:15" s="167" customFormat="1" ht="15" customHeight="1" x14ac:dyDescent="0.25">
      <c r="I8656" s="25"/>
      <c r="J8656" s="25"/>
      <c r="K8656" s="25"/>
      <c r="L8656" s="25"/>
      <c r="M8656" s="25"/>
      <c r="N8656" s="25"/>
      <c r="O8656" s="25"/>
    </row>
    <row r="8657" spans="9:15" s="167" customFormat="1" ht="15" customHeight="1" x14ac:dyDescent="0.25">
      <c r="I8657" s="25"/>
      <c r="J8657" s="25"/>
      <c r="K8657" s="25"/>
      <c r="L8657" s="25"/>
      <c r="M8657" s="25"/>
      <c r="N8657" s="25"/>
      <c r="O8657" s="25"/>
    </row>
    <row r="8658" spans="9:15" s="167" customFormat="1" ht="15" customHeight="1" x14ac:dyDescent="0.25">
      <c r="I8658" s="25"/>
      <c r="J8658" s="25"/>
      <c r="K8658" s="25"/>
      <c r="L8658" s="25"/>
      <c r="M8658" s="25"/>
      <c r="N8658" s="25"/>
      <c r="O8658" s="25"/>
    </row>
    <row r="8659" spans="9:15" s="167" customFormat="1" ht="15" customHeight="1" x14ac:dyDescent="0.25">
      <c r="I8659" s="25"/>
      <c r="J8659" s="25"/>
      <c r="K8659" s="25"/>
      <c r="L8659" s="25"/>
      <c r="M8659" s="25"/>
      <c r="N8659" s="25"/>
      <c r="O8659" s="25"/>
    </row>
    <row r="8660" spans="9:15" s="167" customFormat="1" ht="15" customHeight="1" x14ac:dyDescent="0.25">
      <c r="I8660" s="25"/>
      <c r="J8660" s="25"/>
      <c r="K8660" s="25"/>
      <c r="L8660" s="25"/>
      <c r="M8660" s="25"/>
      <c r="N8660" s="25"/>
      <c r="O8660" s="25"/>
    </row>
    <row r="8661" spans="9:15" s="167" customFormat="1" ht="15" customHeight="1" x14ac:dyDescent="0.25">
      <c r="I8661" s="25"/>
      <c r="J8661" s="25"/>
      <c r="K8661" s="25"/>
      <c r="L8661" s="25"/>
      <c r="M8661" s="25"/>
      <c r="N8661" s="25"/>
      <c r="O8661" s="25"/>
    </row>
    <row r="8662" spans="9:15" s="167" customFormat="1" ht="15" customHeight="1" x14ac:dyDescent="0.25">
      <c r="I8662" s="25"/>
      <c r="J8662" s="25"/>
      <c r="K8662" s="25"/>
      <c r="L8662" s="25"/>
      <c r="M8662" s="25"/>
      <c r="N8662" s="25"/>
      <c r="O8662" s="25"/>
    </row>
    <row r="8663" spans="9:15" s="167" customFormat="1" ht="15" customHeight="1" x14ac:dyDescent="0.25">
      <c r="I8663" s="25"/>
      <c r="J8663" s="25"/>
      <c r="K8663" s="25"/>
      <c r="L8663" s="25"/>
      <c r="M8663" s="25"/>
      <c r="N8663" s="25"/>
      <c r="O8663" s="25"/>
    </row>
    <row r="8664" spans="9:15" s="167" customFormat="1" ht="15" customHeight="1" x14ac:dyDescent="0.25">
      <c r="I8664" s="25"/>
      <c r="J8664" s="25"/>
      <c r="K8664" s="25"/>
      <c r="L8664" s="25"/>
      <c r="M8664" s="25"/>
      <c r="N8664" s="25"/>
      <c r="O8664" s="25"/>
    </row>
    <row r="8665" spans="9:15" s="167" customFormat="1" ht="15" customHeight="1" x14ac:dyDescent="0.25">
      <c r="I8665" s="25"/>
      <c r="J8665" s="25"/>
      <c r="K8665" s="25"/>
      <c r="L8665" s="25"/>
      <c r="M8665" s="25"/>
      <c r="N8665" s="25"/>
      <c r="O8665" s="25"/>
    </row>
    <row r="8666" spans="9:15" s="167" customFormat="1" ht="15" customHeight="1" x14ac:dyDescent="0.25">
      <c r="I8666" s="25"/>
      <c r="J8666" s="25"/>
      <c r="K8666" s="25"/>
      <c r="L8666" s="25"/>
      <c r="M8666" s="25"/>
      <c r="N8666" s="25"/>
      <c r="O8666" s="25"/>
    </row>
    <row r="8667" spans="9:15" s="167" customFormat="1" ht="15" customHeight="1" x14ac:dyDescent="0.25">
      <c r="I8667" s="25"/>
      <c r="J8667" s="25"/>
      <c r="K8667" s="25"/>
      <c r="L8667" s="25"/>
      <c r="M8667" s="25"/>
      <c r="N8667" s="25"/>
      <c r="O8667" s="25"/>
    </row>
    <row r="8668" spans="9:15" s="167" customFormat="1" ht="15" customHeight="1" x14ac:dyDescent="0.25">
      <c r="I8668" s="25"/>
      <c r="J8668" s="25"/>
      <c r="K8668" s="25"/>
      <c r="L8668" s="25"/>
      <c r="M8668" s="25"/>
      <c r="N8668" s="25"/>
      <c r="O8668" s="25"/>
    </row>
    <row r="8669" spans="9:15" s="167" customFormat="1" ht="15" customHeight="1" x14ac:dyDescent="0.25">
      <c r="I8669" s="25"/>
      <c r="J8669" s="25"/>
      <c r="K8669" s="25"/>
      <c r="L8669" s="25"/>
      <c r="M8669" s="25"/>
      <c r="N8669" s="25"/>
      <c r="O8669" s="25"/>
    </row>
    <row r="8670" spans="9:15" s="167" customFormat="1" ht="15" customHeight="1" x14ac:dyDescent="0.25">
      <c r="I8670" s="25"/>
      <c r="J8670" s="25"/>
      <c r="K8670" s="25"/>
      <c r="L8670" s="25"/>
      <c r="M8670" s="25"/>
      <c r="N8670" s="25"/>
      <c r="O8670" s="25"/>
    </row>
    <row r="8671" spans="9:15" s="167" customFormat="1" ht="15" customHeight="1" x14ac:dyDescent="0.25">
      <c r="I8671" s="25"/>
      <c r="J8671" s="25"/>
      <c r="K8671" s="25"/>
      <c r="L8671" s="25"/>
      <c r="M8671" s="25"/>
      <c r="N8671" s="25"/>
      <c r="O8671" s="25"/>
    </row>
    <row r="8672" spans="9:15" s="167" customFormat="1" ht="15" customHeight="1" x14ac:dyDescent="0.25">
      <c r="I8672" s="25"/>
      <c r="J8672" s="25"/>
      <c r="K8672" s="25"/>
      <c r="L8672" s="25"/>
      <c r="M8672" s="25"/>
      <c r="N8672" s="25"/>
      <c r="O8672" s="25"/>
    </row>
    <row r="8673" spans="9:15" s="167" customFormat="1" ht="15" customHeight="1" x14ac:dyDescent="0.25">
      <c r="I8673" s="25"/>
      <c r="J8673" s="25"/>
      <c r="K8673" s="25"/>
      <c r="L8673" s="25"/>
      <c r="M8673" s="25"/>
      <c r="N8673" s="25"/>
      <c r="O8673" s="25"/>
    </row>
    <row r="8674" spans="9:15" s="167" customFormat="1" ht="15" customHeight="1" x14ac:dyDescent="0.25">
      <c r="I8674" s="25"/>
      <c r="J8674" s="25"/>
      <c r="K8674" s="25"/>
      <c r="L8674" s="25"/>
      <c r="M8674" s="25"/>
      <c r="N8674" s="25"/>
      <c r="O8674" s="25"/>
    </row>
    <row r="8675" spans="9:15" s="167" customFormat="1" ht="15" customHeight="1" x14ac:dyDescent="0.25">
      <c r="I8675" s="25"/>
      <c r="J8675" s="25"/>
      <c r="K8675" s="25"/>
      <c r="L8675" s="25"/>
      <c r="M8675" s="25"/>
      <c r="N8675" s="25"/>
      <c r="O8675" s="25"/>
    </row>
    <row r="8676" spans="9:15" s="167" customFormat="1" ht="15" customHeight="1" x14ac:dyDescent="0.25">
      <c r="I8676" s="25"/>
      <c r="J8676" s="25"/>
      <c r="K8676" s="25"/>
      <c r="L8676" s="25"/>
      <c r="M8676" s="25"/>
      <c r="N8676" s="25"/>
      <c r="O8676" s="25"/>
    </row>
    <row r="8677" spans="9:15" s="167" customFormat="1" ht="15" customHeight="1" x14ac:dyDescent="0.25">
      <c r="I8677" s="25"/>
      <c r="J8677" s="25"/>
      <c r="K8677" s="25"/>
      <c r="L8677" s="25"/>
      <c r="M8677" s="25"/>
      <c r="N8677" s="25"/>
      <c r="O8677" s="25"/>
    </row>
    <row r="8678" spans="9:15" s="167" customFormat="1" ht="15" customHeight="1" x14ac:dyDescent="0.25">
      <c r="I8678" s="25"/>
      <c r="J8678" s="25"/>
      <c r="K8678" s="25"/>
      <c r="L8678" s="25"/>
      <c r="M8678" s="25"/>
      <c r="N8678" s="25"/>
      <c r="O8678" s="25"/>
    </row>
    <row r="8679" spans="9:15" s="167" customFormat="1" ht="15" customHeight="1" x14ac:dyDescent="0.25">
      <c r="I8679" s="25"/>
      <c r="J8679" s="25"/>
      <c r="K8679" s="25"/>
      <c r="L8679" s="25"/>
      <c r="M8679" s="25"/>
      <c r="N8679" s="25"/>
      <c r="O8679" s="25"/>
    </row>
    <row r="8680" spans="9:15" s="167" customFormat="1" ht="15" customHeight="1" x14ac:dyDescent="0.25">
      <c r="I8680" s="25"/>
      <c r="J8680" s="25"/>
      <c r="K8680" s="25"/>
      <c r="L8680" s="25"/>
      <c r="M8680" s="25"/>
      <c r="N8680" s="25"/>
      <c r="O8680" s="25"/>
    </row>
    <row r="8681" spans="9:15" s="167" customFormat="1" ht="15" customHeight="1" x14ac:dyDescent="0.25">
      <c r="I8681" s="25"/>
      <c r="J8681" s="25"/>
      <c r="K8681" s="25"/>
      <c r="L8681" s="25"/>
      <c r="M8681" s="25"/>
      <c r="N8681" s="25"/>
      <c r="O8681" s="25"/>
    </row>
    <row r="8682" spans="9:15" s="167" customFormat="1" ht="15" customHeight="1" x14ac:dyDescent="0.25">
      <c r="I8682" s="25"/>
      <c r="J8682" s="25"/>
      <c r="K8682" s="25"/>
      <c r="L8682" s="25"/>
      <c r="M8682" s="25"/>
      <c r="N8682" s="25"/>
      <c r="O8682" s="25"/>
    </row>
    <row r="8683" spans="9:15" s="167" customFormat="1" ht="15" customHeight="1" x14ac:dyDescent="0.25">
      <c r="I8683" s="25"/>
      <c r="J8683" s="25"/>
      <c r="K8683" s="25"/>
      <c r="L8683" s="25"/>
      <c r="M8683" s="25"/>
      <c r="N8683" s="25"/>
      <c r="O8683" s="25"/>
    </row>
    <row r="8684" spans="9:15" s="167" customFormat="1" ht="15" customHeight="1" x14ac:dyDescent="0.25">
      <c r="I8684" s="25"/>
      <c r="J8684" s="25"/>
      <c r="K8684" s="25"/>
      <c r="L8684" s="25"/>
      <c r="M8684" s="25"/>
      <c r="N8684" s="25"/>
      <c r="O8684" s="25"/>
    </row>
    <row r="8685" spans="9:15" s="167" customFormat="1" ht="15" customHeight="1" x14ac:dyDescent="0.25">
      <c r="I8685" s="25"/>
      <c r="J8685" s="25"/>
      <c r="K8685" s="25"/>
      <c r="L8685" s="25"/>
      <c r="M8685" s="25"/>
      <c r="N8685" s="25"/>
      <c r="O8685" s="25"/>
    </row>
    <row r="8686" spans="9:15" s="167" customFormat="1" ht="15" customHeight="1" x14ac:dyDescent="0.25">
      <c r="I8686" s="25"/>
      <c r="J8686" s="25"/>
      <c r="K8686" s="25"/>
      <c r="L8686" s="25"/>
      <c r="M8686" s="25"/>
      <c r="N8686" s="25"/>
      <c r="O8686" s="25"/>
    </row>
    <row r="8687" spans="9:15" s="167" customFormat="1" ht="15" customHeight="1" x14ac:dyDescent="0.25">
      <c r="I8687" s="25"/>
      <c r="J8687" s="25"/>
      <c r="K8687" s="25"/>
      <c r="L8687" s="25"/>
      <c r="M8687" s="25"/>
      <c r="N8687" s="25"/>
      <c r="O8687" s="25"/>
    </row>
    <row r="8688" spans="9:15" s="167" customFormat="1" ht="15" customHeight="1" x14ac:dyDescent="0.25">
      <c r="I8688" s="25"/>
      <c r="J8688" s="25"/>
      <c r="K8688" s="25"/>
      <c r="L8688" s="25"/>
      <c r="M8688" s="25"/>
      <c r="N8688" s="25"/>
      <c r="O8688" s="25"/>
    </row>
    <row r="8689" spans="9:15" s="167" customFormat="1" ht="15" customHeight="1" x14ac:dyDescent="0.25">
      <c r="I8689" s="25"/>
      <c r="J8689" s="25"/>
      <c r="K8689" s="25"/>
      <c r="L8689" s="25"/>
      <c r="M8689" s="25"/>
      <c r="N8689" s="25"/>
      <c r="O8689" s="25"/>
    </row>
    <row r="8690" spans="9:15" s="167" customFormat="1" ht="15" customHeight="1" x14ac:dyDescent="0.25">
      <c r="I8690" s="25"/>
      <c r="J8690" s="25"/>
      <c r="K8690" s="25"/>
      <c r="L8690" s="25"/>
      <c r="M8690" s="25"/>
      <c r="N8690" s="25"/>
      <c r="O8690" s="25"/>
    </row>
    <row r="8691" spans="9:15" s="167" customFormat="1" ht="15" customHeight="1" x14ac:dyDescent="0.25">
      <c r="I8691" s="25"/>
      <c r="J8691" s="25"/>
      <c r="K8691" s="25"/>
      <c r="L8691" s="25"/>
      <c r="M8691" s="25"/>
      <c r="N8691" s="25"/>
      <c r="O8691" s="25"/>
    </row>
    <row r="8692" spans="9:15" s="167" customFormat="1" ht="15" customHeight="1" x14ac:dyDescent="0.25">
      <c r="I8692" s="25"/>
      <c r="J8692" s="25"/>
      <c r="K8692" s="25"/>
      <c r="L8692" s="25"/>
      <c r="M8692" s="25"/>
      <c r="N8692" s="25"/>
      <c r="O8692" s="25"/>
    </row>
    <row r="8693" spans="9:15" s="167" customFormat="1" ht="15" customHeight="1" x14ac:dyDescent="0.25">
      <c r="I8693" s="25"/>
      <c r="J8693" s="25"/>
      <c r="K8693" s="25"/>
      <c r="L8693" s="25"/>
      <c r="M8693" s="25"/>
      <c r="N8693" s="25"/>
      <c r="O8693" s="25"/>
    </row>
    <row r="8694" spans="9:15" s="167" customFormat="1" ht="15" customHeight="1" x14ac:dyDescent="0.25">
      <c r="I8694" s="25"/>
      <c r="J8694" s="25"/>
      <c r="K8694" s="25"/>
      <c r="L8694" s="25"/>
      <c r="M8694" s="25"/>
      <c r="N8694" s="25"/>
      <c r="O8694" s="25"/>
    </row>
    <row r="8695" spans="9:15" s="167" customFormat="1" ht="15" customHeight="1" x14ac:dyDescent="0.25">
      <c r="I8695" s="25"/>
      <c r="J8695" s="25"/>
      <c r="K8695" s="25"/>
      <c r="L8695" s="25"/>
      <c r="M8695" s="25"/>
      <c r="N8695" s="25"/>
      <c r="O8695" s="25"/>
    </row>
    <row r="8696" spans="9:15" s="167" customFormat="1" ht="15" customHeight="1" x14ac:dyDescent="0.25">
      <c r="I8696" s="25"/>
      <c r="J8696" s="25"/>
      <c r="K8696" s="25"/>
      <c r="L8696" s="25"/>
      <c r="M8696" s="25"/>
      <c r="N8696" s="25"/>
      <c r="O8696" s="25"/>
    </row>
    <row r="8697" spans="9:15" s="167" customFormat="1" ht="15" customHeight="1" x14ac:dyDescent="0.25">
      <c r="I8697" s="25"/>
      <c r="J8697" s="25"/>
      <c r="K8697" s="25"/>
      <c r="L8697" s="25"/>
      <c r="M8697" s="25"/>
      <c r="N8697" s="25"/>
      <c r="O8697" s="25"/>
    </row>
    <row r="8698" spans="9:15" s="167" customFormat="1" ht="15" customHeight="1" x14ac:dyDescent="0.25">
      <c r="I8698" s="25"/>
      <c r="J8698" s="25"/>
      <c r="K8698" s="25"/>
      <c r="L8698" s="25"/>
      <c r="M8698" s="25"/>
      <c r="N8698" s="25"/>
      <c r="O8698" s="25"/>
    </row>
    <row r="8699" spans="9:15" s="167" customFormat="1" ht="15" customHeight="1" x14ac:dyDescent="0.25">
      <c r="I8699" s="25"/>
      <c r="J8699" s="25"/>
      <c r="K8699" s="25"/>
      <c r="L8699" s="25"/>
      <c r="M8699" s="25"/>
      <c r="N8699" s="25"/>
      <c r="O8699" s="25"/>
    </row>
    <row r="8700" spans="9:15" s="167" customFormat="1" ht="15" customHeight="1" x14ac:dyDescent="0.25">
      <c r="I8700" s="25"/>
      <c r="J8700" s="25"/>
      <c r="K8700" s="25"/>
      <c r="L8700" s="25"/>
      <c r="M8700" s="25"/>
      <c r="N8700" s="25"/>
      <c r="O8700" s="25"/>
    </row>
    <row r="8701" spans="9:15" s="167" customFormat="1" ht="15" customHeight="1" x14ac:dyDescent="0.25">
      <c r="I8701" s="25"/>
      <c r="J8701" s="25"/>
      <c r="K8701" s="25"/>
      <c r="L8701" s="25"/>
      <c r="M8701" s="25"/>
      <c r="N8701" s="25"/>
      <c r="O8701" s="25"/>
    </row>
    <row r="8702" spans="9:15" s="167" customFormat="1" ht="15" customHeight="1" x14ac:dyDescent="0.25">
      <c r="I8702" s="25"/>
      <c r="J8702" s="25"/>
      <c r="K8702" s="25"/>
      <c r="L8702" s="25"/>
      <c r="M8702" s="25"/>
      <c r="N8702" s="25"/>
      <c r="O8702" s="25"/>
    </row>
    <row r="8703" spans="9:15" s="167" customFormat="1" ht="15" customHeight="1" x14ac:dyDescent="0.25">
      <c r="I8703" s="25"/>
      <c r="J8703" s="25"/>
      <c r="K8703" s="25"/>
      <c r="L8703" s="25"/>
      <c r="M8703" s="25"/>
      <c r="N8703" s="25"/>
      <c r="O8703" s="25"/>
    </row>
    <row r="8704" spans="9:15" s="167" customFormat="1" ht="15" customHeight="1" x14ac:dyDescent="0.25">
      <c r="I8704" s="25"/>
      <c r="J8704" s="25"/>
      <c r="K8704" s="25"/>
      <c r="L8704" s="25"/>
      <c r="M8704" s="25"/>
      <c r="N8704" s="25"/>
      <c r="O8704" s="25"/>
    </row>
    <row r="8705" spans="9:15" s="167" customFormat="1" ht="15" customHeight="1" x14ac:dyDescent="0.25">
      <c r="I8705" s="25"/>
      <c r="J8705" s="25"/>
      <c r="K8705" s="25"/>
      <c r="L8705" s="25"/>
      <c r="M8705" s="25"/>
      <c r="N8705" s="25"/>
      <c r="O8705" s="25"/>
    </row>
    <row r="8706" spans="9:15" s="167" customFormat="1" ht="15" customHeight="1" x14ac:dyDescent="0.25">
      <c r="I8706" s="25"/>
      <c r="J8706" s="25"/>
      <c r="K8706" s="25"/>
      <c r="L8706" s="25"/>
      <c r="M8706" s="25"/>
      <c r="N8706" s="25"/>
      <c r="O8706" s="25"/>
    </row>
    <row r="8707" spans="9:15" s="167" customFormat="1" ht="15" customHeight="1" x14ac:dyDescent="0.25">
      <c r="I8707" s="25"/>
      <c r="J8707" s="25"/>
      <c r="K8707" s="25"/>
      <c r="L8707" s="25"/>
      <c r="M8707" s="25"/>
      <c r="N8707" s="25"/>
      <c r="O8707" s="25"/>
    </row>
    <row r="8708" spans="9:15" s="167" customFormat="1" ht="15" customHeight="1" x14ac:dyDescent="0.25">
      <c r="I8708" s="25"/>
      <c r="J8708" s="25"/>
      <c r="K8708" s="25"/>
      <c r="L8708" s="25"/>
      <c r="M8708" s="25"/>
      <c r="N8708" s="25"/>
      <c r="O8708" s="25"/>
    </row>
    <row r="8709" spans="9:15" s="167" customFormat="1" ht="15" customHeight="1" x14ac:dyDescent="0.25">
      <c r="I8709" s="25"/>
      <c r="J8709" s="25"/>
      <c r="K8709" s="25"/>
      <c r="L8709" s="25"/>
      <c r="M8709" s="25"/>
      <c r="N8709" s="25"/>
      <c r="O8709" s="25"/>
    </row>
    <row r="8710" spans="9:15" s="167" customFormat="1" ht="15" customHeight="1" x14ac:dyDescent="0.25">
      <c r="I8710" s="25"/>
      <c r="J8710" s="25"/>
      <c r="K8710" s="25"/>
      <c r="L8710" s="25"/>
      <c r="M8710" s="25"/>
      <c r="N8710" s="25"/>
      <c r="O8710" s="25"/>
    </row>
    <row r="8711" spans="9:15" s="167" customFormat="1" ht="15" customHeight="1" x14ac:dyDescent="0.25">
      <c r="I8711" s="25"/>
      <c r="J8711" s="25"/>
      <c r="K8711" s="25"/>
      <c r="L8711" s="25"/>
      <c r="M8711" s="25"/>
      <c r="N8711" s="25"/>
      <c r="O8711" s="25"/>
    </row>
    <row r="8712" spans="9:15" s="167" customFormat="1" ht="15" customHeight="1" x14ac:dyDescent="0.25">
      <c r="I8712" s="25"/>
      <c r="J8712" s="25"/>
      <c r="K8712" s="25"/>
      <c r="L8712" s="25"/>
      <c r="M8712" s="25"/>
      <c r="N8712" s="25"/>
      <c r="O8712" s="25"/>
    </row>
    <row r="8713" spans="9:15" s="167" customFormat="1" ht="15" customHeight="1" x14ac:dyDescent="0.25">
      <c r="I8713" s="25"/>
      <c r="J8713" s="25"/>
      <c r="K8713" s="25"/>
      <c r="L8713" s="25"/>
      <c r="M8713" s="25"/>
      <c r="N8713" s="25"/>
      <c r="O8713" s="25"/>
    </row>
    <row r="8714" spans="9:15" s="167" customFormat="1" ht="15" customHeight="1" x14ac:dyDescent="0.25">
      <c r="I8714" s="25"/>
      <c r="J8714" s="25"/>
      <c r="K8714" s="25"/>
      <c r="L8714" s="25"/>
      <c r="M8714" s="25"/>
      <c r="N8714" s="25"/>
      <c r="O8714" s="25"/>
    </row>
    <row r="8715" spans="9:15" s="167" customFormat="1" ht="15" customHeight="1" x14ac:dyDescent="0.25">
      <c r="I8715" s="25"/>
      <c r="J8715" s="25"/>
      <c r="K8715" s="25"/>
      <c r="L8715" s="25"/>
      <c r="M8715" s="25"/>
      <c r="N8715" s="25"/>
      <c r="O8715" s="25"/>
    </row>
    <row r="8716" spans="9:15" s="167" customFormat="1" ht="15" customHeight="1" x14ac:dyDescent="0.25">
      <c r="I8716" s="25"/>
      <c r="J8716" s="25"/>
      <c r="K8716" s="25"/>
      <c r="L8716" s="25"/>
      <c r="M8716" s="25"/>
      <c r="N8716" s="25"/>
      <c r="O8716" s="25"/>
    </row>
    <row r="8717" spans="9:15" s="167" customFormat="1" ht="15" customHeight="1" x14ac:dyDescent="0.25">
      <c r="I8717" s="25"/>
      <c r="J8717" s="25"/>
      <c r="K8717" s="25"/>
      <c r="L8717" s="25"/>
      <c r="M8717" s="25"/>
      <c r="N8717" s="25"/>
      <c r="O8717" s="25"/>
    </row>
    <row r="8718" spans="9:15" s="167" customFormat="1" ht="15" customHeight="1" x14ac:dyDescent="0.25">
      <c r="I8718" s="25"/>
      <c r="J8718" s="25"/>
      <c r="K8718" s="25"/>
      <c r="L8718" s="25"/>
      <c r="M8718" s="25"/>
      <c r="N8718" s="25"/>
      <c r="O8718" s="25"/>
    </row>
    <row r="8719" spans="9:15" s="167" customFormat="1" ht="15" customHeight="1" x14ac:dyDescent="0.25">
      <c r="I8719" s="25"/>
      <c r="J8719" s="25"/>
      <c r="K8719" s="25"/>
      <c r="L8719" s="25"/>
      <c r="M8719" s="25"/>
      <c r="N8719" s="25"/>
      <c r="O8719" s="25"/>
    </row>
    <row r="8720" spans="9:15" s="167" customFormat="1" ht="15" customHeight="1" x14ac:dyDescent="0.25">
      <c r="I8720" s="25"/>
      <c r="J8720" s="25"/>
      <c r="K8720" s="25"/>
      <c r="L8720" s="25"/>
      <c r="M8720" s="25"/>
      <c r="N8720" s="25"/>
      <c r="O8720" s="25"/>
    </row>
    <row r="8721" spans="9:15" s="167" customFormat="1" ht="15" customHeight="1" x14ac:dyDescent="0.25">
      <c r="I8721" s="25"/>
      <c r="J8721" s="25"/>
      <c r="K8721" s="25"/>
      <c r="L8721" s="25"/>
      <c r="M8721" s="25"/>
      <c r="N8721" s="25"/>
      <c r="O8721" s="25"/>
    </row>
    <row r="8722" spans="9:15" s="167" customFormat="1" ht="15" customHeight="1" x14ac:dyDescent="0.25">
      <c r="I8722" s="25"/>
      <c r="J8722" s="25"/>
      <c r="K8722" s="25"/>
      <c r="L8722" s="25"/>
      <c r="M8722" s="25"/>
      <c r="N8722" s="25"/>
      <c r="O8722" s="25"/>
    </row>
    <row r="8723" spans="9:15" s="167" customFormat="1" ht="15" customHeight="1" x14ac:dyDescent="0.25">
      <c r="I8723" s="25"/>
      <c r="J8723" s="25"/>
      <c r="K8723" s="25"/>
      <c r="L8723" s="25"/>
      <c r="M8723" s="25"/>
      <c r="N8723" s="25"/>
      <c r="O8723" s="25"/>
    </row>
    <row r="8724" spans="9:15" s="167" customFormat="1" ht="15" customHeight="1" x14ac:dyDescent="0.25">
      <c r="I8724" s="25"/>
      <c r="J8724" s="25"/>
      <c r="K8724" s="25"/>
      <c r="L8724" s="25"/>
      <c r="M8724" s="25"/>
      <c r="N8724" s="25"/>
      <c r="O8724" s="25"/>
    </row>
    <row r="8725" spans="9:15" s="167" customFormat="1" ht="15" customHeight="1" x14ac:dyDescent="0.25">
      <c r="I8725" s="25"/>
      <c r="J8725" s="25"/>
      <c r="K8725" s="25"/>
      <c r="L8725" s="25"/>
      <c r="M8725" s="25"/>
      <c r="N8725" s="25"/>
      <c r="O8725" s="25"/>
    </row>
    <row r="8726" spans="9:15" s="167" customFormat="1" ht="15" customHeight="1" x14ac:dyDescent="0.25">
      <c r="I8726" s="25"/>
      <c r="J8726" s="25"/>
      <c r="K8726" s="25"/>
      <c r="L8726" s="25"/>
      <c r="M8726" s="25"/>
      <c r="N8726" s="25"/>
      <c r="O8726" s="25"/>
    </row>
    <row r="8727" spans="9:15" s="167" customFormat="1" ht="15" customHeight="1" x14ac:dyDescent="0.25">
      <c r="I8727" s="25"/>
      <c r="J8727" s="25"/>
      <c r="K8727" s="25"/>
      <c r="L8727" s="25"/>
      <c r="M8727" s="25"/>
      <c r="N8727" s="25"/>
      <c r="O8727" s="25"/>
    </row>
    <row r="8728" spans="9:15" s="167" customFormat="1" ht="15" customHeight="1" x14ac:dyDescent="0.25">
      <c r="I8728" s="25"/>
      <c r="J8728" s="25"/>
      <c r="K8728" s="25"/>
      <c r="L8728" s="25"/>
      <c r="M8728" s="25"/>
      <c r="N8728" s="25"/>
      <c r="O8728" s="25"/>
    </row>
    <row r="8729" spans="9:15" s="167" customFormat="1" ht="15" customHeight="1" x14ac:dyDescent="0.25">
      <c r="I8729" s="25"/>
      <c r="J8729" s="25"/>
      <c r="K8729" s="25"/>
      <c r="L8729" s="25"/>
      <c r="M8729" s="25"/>
      <c r="N8729" s="25"/>
      <c r="O8729" s="25"/>
    </row>
    <row r="8730" spans="9:15" s="167" customFormat="1" ht="15" customHeight="1" x14ac:dyDescent="0.25">
      <c r="I8730" s="25"/>
      <c r="J8730" s="25"/>
      <c r="K8730" s="25"/>
      <c r="L8730" s="25"/>
      <c r="M8730" s="25"/>
      <c r="N8730" s="25"/>
      <c r="O8730" s="25"/>
    </row>
    <row r="8731" spans="9:15" s="167" customFormat="1" ht="15" customHeight="1" x14ac:dyDescent="0.25">
      <c r="I8731" s="25"/>
      <c r="J8731" s="25"/>
      <c r="K8731" s="25"/>
      <c r="L8731" s="25"/>
      <c r="M8731" s="25"/>
      <c r="N8731" s="25"/>
      <c r="O8731" s="25"/>
    </row>
    <row r="8732" spans="9:15" s="167" customFormat="1" ht="15" customHeight="1" x14ac:dyDescent="0.25">
      <c r="I8732" s="25"/>
      <c r="J8732" s="25"/>
      <c r="K8732" s="25"/>
      <c r="L8732" s="25"/>
      <c r="M8732" s="25"/>
      <c r="N8732" s="25"/>
      <c r="O8732" s="25"/>
    </row>
    <row r="8733" spans="9:15" s="167" customFormat="1" ht="15" customHeight="1" x14ac:dyDescent="0.25">
      <c r="I8733" s="25"/>
      <c r="J8733" s="25"/>
      <c r="K8733" s="25"/>
      <c r="L8733" s="25"/>
      <c r="M8733" s="25"/>
      <c r="N8733" s="25"/>
      <c r="O8733" s="25"/>
    </row>
    <row r="8734" spans="9:15" s="167" customFormat="1" ht="15" customHeight="1" x14ac:dyDescent="0.25">
      <c r="I8734" s="25"/>
      <c r="J8734" s="25"/>
      <c r="K8734" s="25"/>
      <c r="L8734" s="25"/>
      <c r="M8734" s="25"/>
      <c r="N8734" s="25"/>
      <c r="O8734" s="25"/>
    </row>
    <row r="8735" spans="9:15" s="167" customFormat="1" ht="15" customHeight="1" x14ac:dyDescent="0.25">
      <c r="I8735" s="25"/>
      <c r="J8735" s="25"/>
      <c r="K8735" s="25"/>
      <c r="L8735" s="25"/>
      <c r="M8735" s="25"/>
      <c r="N8735" s="25"/>
      <c r="O8735" s="25"/>
    </row>
    <row r="8736" spans="9:15" s="167" customFormat="1" ht="15" customHeight="1" x14ac:dyDescent="0.25">
      <c r="I8736" s="25"/>
      <c r="J8736" s="25"/>
      <c r="K8736" s="25"/>
      <c r="L8736" s="25"/>
      <c r="M8736" s="25"/>
      <c r="N8736" s="25"/>
      <c r="O8736" s="25"/>
    </row>
    <row r="8737" spans="9:15" s="167" customFormat="1" ht="15" customHeight="1" x14ac:dyDescent="0.25">
      <c r="I8737" s="25"/>
      <c r="J8737" s="25"/>
      <c r="K8737" s="25"/>
      <c r="L8737" s="25"/>
      <c r="M8737" s="25"/>
      <c r="N8737" s="25"/>
      <c r="O8737" s="25"/>
    </row>
    <row r="8738" spans="9:15" s="167" customFormat="1" ht="15" customHeight="1" x14ac:dyDescent="0.25">
      <c r="I8738" s="25"/>
      <c r="J8738" s="25"/>
      <c r="K8738" s="25"/>
      <c r="L8738" s="25"/>
      <c r="M8738" s="25"/>
      <c r="N8738" s="25"/>
      <c r="O8738" s="25"/>
    </row>
    <row r="8739" spans="9:15" s="167" customFormat="1" ht="15" customHeight="1" x14ac:dyDescent="0.25">
      <c r="I8739" s="25"/>
      <c r="J8739" s="25"/>
      <c r="K8739" s="25"/>
      <c r="L8739" s="25"/>
      <c r="M8739" s="25"/>
      <c r="N8739" s="25"/>
      <c r="O8739" s="25"/>
    </row>
    <row r="8740" spans="9:15" s="167" customFormat="1" ht="15" customHeight="1" x14ac:dyDescent="0.25">
      <c r="I8740" s="25"/>
      <c r="J8740" s="25"/>
      <c r="K8740" s="25"/>
      <c r="L8740" s="25"/>
      <c r="M8740" s="25"/>
      <c r="N8740" s="25"/>
      <c r="O8740" s="25"/>
    </row>
    <row r="8741" spans="9:15" s="167" customFormat="1" ht="15" customHeight="1" x14ac:dyDescent="0.25">
      <c r="I8741" s="25"/>
      <c r="J8741" s="25"/>
      <c r="K8741" s="25"/>
      <c r="L8741" s="25"/>
      <c r="M8741" s="25"/>
      <c r="N8741" s="25"/>
      <c r="O8741" s="25"/>
    </row>
    <row r="8742" spans="9:15" s="167" customFormat="1" ht="15" customHeight="1" x14ac:dyDescent="0.25">
      <c r="I8742" s="25"/>
      <c r="J8742" s="25"/>
      <c r="K8742" s="25"/>
      <c r="L8742" s="25"/>
      <c r="M8742" s="25"/>
      <c r="N8742" s="25"/>
      <c r="O8742" s="25"/>
    </row>
    <row r="8743" spans="9:15" s="167" customFormat="1" ht="15" customHeight="1" x14ac:dyDescent="0.25">
      <c r="I8743" s="25"/>
      <c r="J8743" s="25"/>
      <c r="K8743" s="25"/>
      <c r="L8743" s="25"/>
      <c r="M8743" s="25"/>
      <c r="N8743" s="25"/>
      <c r="O8743" s="25"/>
    </row>
    <row r="8744" spans="9:15" s="167" customFormat="1" ht="15" customHeight="1" x14ac:dyDescent="0.25">
      <c r="I8744" s="25"/>
      <c r="J8744" s="25"/>
      <c r="K8744" s="25"/>
      <c r="L8744" s="25"/>
      <c r="M8744" s="25"/>
      <c r="N8744" s="25"/>
      <c r="O8744" s="25"/>
    </row>
    <row r="8745" spans="9:15" s="167" customFormat="1" ht="15" customHeight="1" x14ac:dyDescent="0.25">
      <c r="I8745" s="25"/>
      <c r="J8745" s="25"/>
      <c r="K8745" s="25"/>
      <c r="L8745" s="25"/>
      <c r="M8745" s="25"/>
      <c r="N8745" s="25"/>
      <c r="O8745" s="25"/>
    </row>
    <row r="8746" spans="9:15" s="167" customFormat="1" ht="15" customHeight="1" x14ac:dyDescent="0.25">
      <c r="I8746" s="25"/>
      <c r="J8746" s="25"/>
      <c r="K8746" s="25"/>
      <c r="L8746" s="25"/>
      <c r="M8746" s="25"/>
      <c r="N8746" s="25"/>
      <c r="O8746" s="25"/>
    </row>
    <row r="8747" spans="9:15" s="167" customFormat="1" ht="15" customHeight="1" x14ac:dyDescent="0.25">
      <c r="I8747" s="25"/>
      <c r="J8747" s="25"/>
      <c r="K8747" s="25"/>
      <c r="L8747" s="25"/>
      <c r="M8747" s="25"/>
      <c r="N8747" s="25"/>
      <c r="O8747" s="25"/>
    </row>
    <row r="8748" spans="9:15" s="167" customFormat="1" ht="15" customHeight="1" x14ac:dyDescent="0.25">
      <c r="I8748" s="25"/>
      <c r="J8748" s="25"/>
      <c r="K8748" s="25"/>
      <c r="L8748" s="25"/>
      <c r="M8748" s="25"/>
      <c r="N8748" s="25"/>
      <c r="O8748" s="25"/>
    </row>
    <row r="8749" spans="9:15" s="167" customFormat="1" ht="15" customHeight="1" x14ac:dyDescent="0.25">
      <c r="I8749" s="25"/>
      <c r="J8749" s="25"/>
      <c r="K8749" s="25"/>
      <c r="L8749" s="25"/>
      <c r="M8749" s="25"/>
      <c r="N8749" s="25"/>
      <c r="O8749" s="25"/>
    </row>
    <row r="8750" spans="9:15" s="167" customFormat="1" ht="15" customHeight="1" x14ac:dyDescent="0.25">
      <c r="I8750" s="25"/>
      <c r="J8750" s="25"/>
      <c r="K8750" s="25"/>
      <c r="L8750" s="25"/>
      <c r="M8750" s="25"/>
      <c r="N8750" s="25"/>
      <c r="O8750" s="25"/>
    </row>
    <row r="8751" spans="9:15" s="167" customFormat="1" ht="15" customHeight="1" x14ac:dyDescent="0.25">
      <c r="I8751" s="25"/>
      <c r="J8751" s="25"/>
      <c r="K8751" s="25"/>
      <c r="L8751" s="25"/>
      <c r="M8751" s="25"/>
      <c r="N8751" s="25"/>
      <c r="O8751" s="25"/>
    </row>
    <row r="8752" spans="9:15" s="167" customFormat="1" ht="15" customHeight="1" x14ac:dyDescent="0.25">
      <c r="I8752" s="25"/>
      <c r="J8752" s="25"/>
      <c r="K8752" s="25"/>
      <c r="L8752" s="25"/>
      <c r="M8752" s="25"/>
      <c r="N8752" s="25"/>
      <c r="O8752" s="25"/>
    </row>
    <row r="8753" spans="9:15" s="167" customFormat="1" ht="15" customHeight="1" x14ac:dyDescent="0.25">
      <c r="I8753" s="25"/>
      <c r="J8753" s="25"/>
      <c r="K8753" s="25"/>
      <c r="L8753" s="25"/>
      <c r="M8753" s="25"/>
      <c r="N8753" s="25"/>
      <c r="O8753" s="25"/>
    </row>
    <row r="8754" spans="9:15" s="167" customFormat="1" ht="15" customHeight="1" x14ac:dyDescent="0.25">
      <c r="I8754" s="25"/>
      <c r="J8754" s="25"/>
      <c r="K8754" s="25"/>
      <c r="L8754" s="25"/>
      <c r="M8754" s="25"/>
      <c r="N8754" s="25"/>
      <c r="O8754" s="25"/>
    </row>
    <row r="8755" spans="9:15" s="167" customFormat="1" ht="15" customHeight="1" x14ac:dyDescent="0.25">
      <c r="I8755" s="25"/>
      <c r="J8755" s="25"/>
      <c r="K8755" s="25"/>
      <c r="L8755" s="25"/>
      <c r="M8755" s="25"/>
      <c r="N8755" s="25"/>
      <c r="O8755" s="25"/>
    </row>
    <row r="8756" spans="9:15" s="167" customFormat="1" ht="15" customHeight="1" x14ac:dyDescent="0.25">
      <c r="I8756" s="25"/>
      <c r="J8756" s="25"/>
      <c r="K8756" s="25"/>
      <c r="L8756" s="25"/>
      <c r="M8756" s="25"/>
      <c r="N8756" s="25"/>
      <c r="O8756" s="25"/>
    </row>
    <row r="8757" spans="9:15" s="167" customFormat="1" ht="15" customHeight="1" x14ac:dyDescent="0.25">
      <c r="I8757" s="25"/>
      <c r="J8757" s="25"/>
      <c r="K8757" s="25"/>
      <c r="L8757" s="25"/>
      <c r="M8757" s="25"/>
      <c r="N8757" s="25"/>
      <c r="O8757" s="25"/>
    </row>
    <row r="8758" spans="9:15" s="167" customFormat="1" ht="15" customHeight="1" x14ac:dyDescent="0.25">
      <c r="I8758" s="25"/>
      <c r="J8758" s="25"/>
      <c r="K8758" s="25"/>
      <c r="L8758" s="25"/>
      <c r="M8758" s="25"/>
      <c r="N8758" s="25"/>
      <c r="O8758" s="25"/>
    </row>
    <row r="8759" spans="9:15" s="167" customFormat="1" ht="15" customHeight="1" x14ac:dyDescent="0.25">
      <c r="I8759" s="25"/>
      <c r="J8759" s="25"/>
      <c r="K8759" s="25"/>
      <c r="L8759" s="25"/>
      <c r="M8759" s="25"/>
      <c r="N8759" s="25"/>
      <c r="O8759" s="25"/>
    </row>
    <row r="8760" spans="9:15" s="167" customFormat="1" ht="15" customHeight="1" x14ac:dyDescent="0.25">
      <c r="I8760" s="25"/>
      <c r="J8760" s="25"/>
      <c r="K8760" s="25"/>
      <c r="L8760" s="25"/>
      <c r="M8760" s="25"/>
      <c r="N8760" s="25"/>
      <c r="O8760" s="25"/>
    </row>
    <row r="8761" spans="9:15" s="167" customFormat="1" ht="15" customHeight="1" x14ac:dyDescent="0.25">
      <c r="I8761" s="25"/>
      <c r="J8761" s="25"/>
      <c r="K8761" s="25"/>
      <c r="L8761" s="25"/>
      <c r="M8761" s="25"/>
      <c r="N8761" s="25"/>
      <c r="O8761" s="25"/>
    </row>
    <row r="8762" spans="9:15" s="167" customFormat="1" ht="15" customHeight="1" x14ac:dyDescent="0.25">
      <c r="I8762" s="25"/>
      <c r="J8762" s="25"/>
      <c r="K8762" s="25"/>
      <c r="L8762" s="25"/>
      <c r="M8762" s="25"/>
      <c r="N8762" s="25"/>
      <c r="O8762" s="25"/>
    </row>
    <row r="8763" spans="9:15" s="167" customFormat="1" ht="15" customHeight="1" x14ac:dyDescent="0.25">
      <c r="I8763" s="25"/>
      <c r="J8763" s="25"/>
      <c r="K8763" s="25"/>
      <c r="L8763" s="25"/>
      <c r="M8763" s="25"/>
      <c r="N8763" s="25"/>
      <c r="O8763" s="25"/>
    </row>
    <row r="8764" spans="9:15" s="167" customFormat="1" ht="15" customHeight="1" x14ac:dyDescent="0.25">
      <c r="I8764" s="25"/>
      <c r="J8764" s="25"/>
      <c r="K8764" s="25"/>
      <c r="L8764" s="25"/>
      <c r="M8764" s="25"/>
      <c r="N8764" s="25"/>
      <c r="O8764" s="25"/>
    </row>
    <row r="8765" spans="9:15" s="167" customFormat="1" ht="15" customHeight="1" x14ac:dyDescent="0.25">
      <c r="I8765" s="25"/>
      <c r="J8765" s="25"/>
      <c r="K8765" s="25"/>
      <c r="L8765" s="25"/>
      <c r="M8765" s="25"/>
      <c r="N8765" s="25"/>
      <c r="O8765" s="25"/>
    </row>
    <row r="8766" spans="9:15" s="167" customFormat="1" ht="15" customHeight="1" x14ac:dyDescent="0.25">
      <c r="I8766" s="25"/>
      <c r="J8766" s="25"/>
      <c r="K8766" s="25"/>
      <c r="L8766" s="25"/>
      <c r="M8766" s="25"/>
      <c r="N8766" s="25"/>
      <c r="O8766" s="25"/>
    </row>
    <row r="8767" spans="9:15" s="167" customFormat="1" ht="15" customHeight="1" x14ac:dyDescent="0.25">
      <c r="I8767" s="25"/>
      <c r="J8767" s="25"/>
      <c r="K8767" s="25"/>
      <c r="L8767" s="25"/>
      <c r="M8767" s="25"/>
      <c r="N8767" s="25"/>
      <c r="O8767" s="25"/>
    </row>
    <row r="8768" spans="9:15" s="167" customFormat="1" ht="15" customHeight="1" x14ac:dyDescent="0.25">
      <c r="I8768" s="25"/>
      <c r="J8768" s="25"/>
      <c r="K8768" s="25"/>
      <c r="L8768" s="25"/>
      <c r="M8768" s="25"/>
      <c r="N8768" s="25"/>
      <c r="O8768" s="25"/>
    </row>
    <row r="8769" spans="9:15" s="167" customFormat="1" ht="15" customHeight="1" x14ac:dyDescent="0.25">
      <c r="I8769" s="25"/>
      <c r="J8769" s="25"/>
      <c r="K8769" s="25"/>
      <c r="L8769" s="25"/>
      <c r="M8769" s="25"/>
      <c r="N8769" s="25"/>
      <c r="O8769" s="25"/>
    </row>
    <row r="8770" spans="9:15" s="167" customFormat="1" ht="15" customHeight="1" x14ac:dyDescent="0.25">
      <c r="I8770" s="25"/>
      <c r="J8770" s="25"/>
      <c r="K8770" s="25"/>
      <c r="L8770" s="25"/>
      <c r="M8770" s="25"/>
      <c r="N8770" s="25"/>
      <c r="O8770" s="25"/>
    </row>
    <row r="8771" spans="9:15" s="167" customFormat="1" ht="15" customHeight="1" x14ac:dyDescent="0.25">
      <c r="I8771" s="25"/>
      <c r="J8771" s="25"/>
      <c r="K8771" s="25"/>
      <c r="L8771" s="25"/>
      <c r="M8771" s="25"/>
      <c r="N8771" s="25"/>
      <c r="O8771" s="25"/>
    </row>
    <row r="8772" spans="9:15" s="167" customFormat="1" ht="15" customHeight="1" x14ac:dyDescent="0.25">
      <c r="I8772" s="25"/>
      <c r="J8772" s="25"/>
      <c r="K8772" s="25"/>
      <c r="L8772" s="25"/>
      <c r="M8772" s="25"/>
      <c r="N8772" s="25"/>
      <c r="O8772" s="25"/>
    </row>
    <row r="8773" spans="9:15" s="167" customFormat="1" ht="15" customHeight="1" x14ac:dyDescent="0.25">
      <c r="I8773" s="25"/>
      <c r="J8773" s="25"/>
      <c r="K8773" s="25"/>
      <c r="L8773" s="25"/>
      <c r="M8773" s="25"/>
      <c r="N8773" s="25"/>
      <c r="O8773" s="25"/>
    </row>
    <row r="8774" spans="9:15" s="167" customFormat="1" ht="15" customHeight="1" x14ac:dyDescent="0.25">
      <c r="I8774" s="25"/>
      <c r="J8774" s="25"/>
      <c r="K8774" s="25"/>
      <c r="L8774" s="25"/>
      <c r="M8774" s="25"/>
      <c r="N8774" s="25"/>
      <c r="O8774" s="25"/>
    </row>
    <row r="8775" spans="9:15" s="167" customFormat="1" ht="15" customHeight="1" x14ac:dyDescent="0.25">
      <c r="I8775" s="25"/>
      <c r="J8775" s="25"/>
      <c r="K8775" s="25"/>
      <c r="L8775" s="25"/>
      <c r="M8775" s="25"/>
      <c r="N8775" s="25"/>
      <c r="O8775" s="25"/>
    </row>
    <row r="8776" spans="9:15" s="167" customFormat="1" ht="15" customHeight="1" x14ac:dyDescent="0.25">
      <c r="I8776" s="25"/>
      <c r="J8776" s="25"/>
      <c r="K8776" s="25"/>
      <c r="L8776" s="25"/>
      <c r="M8776" s="25"/>
      <c r="N8776" s="25"/>
      <c r="O8776" s="25"/>
    </row>
    <row r="8777" spans="9:15" s="167" customFormat="1" ht="15" customHeight="1" x14ac:dyDescent="0.25">
      <c r="I8777" s="25"/>
      <c r="J8777" s="25"/>
      <c r="K8777" s="25"/>
      <c r="L8777" s="25"/>
      <c r="M8777" s="25"/>
      <c r="N8777" s="25"/>
      <c r="O8777" s="25"/>
    </row>
    <row r="8778" spans="9:15" s="167" customFormat="1" ht="15" customHeight="1" x14ac:dyDescent="0.25">
      <c r="I8778" s="25"/>
      <c r="J8778" s="25"/>
      <c r="K8778" s="25"/>
      <c r="L8778" s="25"/>
      <c r="M8778" s="25"/>
      <c r="N8778" s="25"/>
      <c r="O8778" s="25"/>
    </row>
    <row r="8779" spans="9:15" s="167" customFormat="1" ht="15" customHeight="1" x14ac:dyDescent="0.25">
      <c r="I8779" s="25"/>
      <c r="J8779" s="25"/>
      <c r="K8779" s="25"/>
      <c r="L8779" s="25"/>
      <c r="M8779" s="25"/>
      <c r="N8779" s="25"/>
      <c r="O8779" s="25"/>
    </row>
    <row r="8780" spans="9:15" s="167" customFormat="1" ht="15" customHeight="1" x14ac:dyDescent="0.25">
      <c r="I8780" s="25"/>
      <c r="J8780" s="25"/>
      <c r="K8780" s="25"/>
      <c r="L8780" s="25"/>
      <c r="M8780" s="25"/>
      <c r="N8780" s="25"/>
      <c r="O8780" s="25"/>
    </row>
    <row r="8781" spans="9:15" s="167" customFormat="1" ht="15" customHeight="1" x14ac:dyDescent="0.25">
      <c r="I8781" s="25"/>
      <c r="J8781" s="25"/>
      <c r="K8781" s="25"/>
      <c r="L8781" s="25"/>
      <c r="M8781" s="25"/>
      <c r="N8781" s="25"/>
      <c r="O8781" s="25"/>
    </row>
    <row r="8782" spans="9:15" s="167" customFormat="1" ht="15" customHeight="1" x14ac:dyDescent="0.25">
      <c r="I8782" s="25"/>
      <c r="J8782" s="25"/>
      <c r="K8782" s="25"/>
      <c r="L8782" s="25"/>
      <c r="M8782" s="25"/>
      <c r="N8782" s="25"/>
      <c r="O8782" s="25"/>
    </row>
    <row r="8783" spans="9:15" s="167" customFormat="1" ht="15" customHeight="1" x14ac:dyDescent="0.25">
      <c r="I8783" s="25"/>
      <c r="J8783" s="25"/>
      <c r="K8783" s="25"/>
      <c r="L8783" s="25"/>
      <c r="M8783" s="25"/>
      <c r="N8783" s="25"/>
      <c r="O8783" s="25"/>
    </row>
    <row r="8784" spans="9:15" s="167" customFormat="1" ht="15" customHeight="1" x14ac:dyDescent="0.25">
      <c r="I8784" s="25"/>
      <c r="J8784" s="25"/>
      <c r="K8784" s="25"/>
      <c r="L8784" s="25"/>
      <c r="M8784" s="25"/>
      <c r="N8784" s="25"/>
      <c r="O8784" s="25"/>
    </row>
    <row r="8785" spans="8:15" s="167" customFormat="1" ht="15" customHeight="1" x14ac:dyDescent="0.25">
      <c r="I8785" s="25"/>
      <c r="J8785" s="25"/>
      <c r="K8785" s="25"/>
      <c r="L8785" s="25"/>
      <c r="M8785" s="25"/>
      <c r="N8785" s="25"/>
      <c r="O8785" s="25"/>
    </row>
    <row r="8786" spans="8:15" s="167" customFormat="1" ht="15" customHeight="1" x14ac:dyDescent="0.25">
      <c r="I8786" s="25"/>
      <c r="J8786" s="25"/>
      <c r="K8786" s="25"/>
      <c r="L8786" s="25"/>
      <c r="M8786" s="25"/>
      <c r="N8786" s="25"/>
      <c r="O8786" s="25"/>
    </row>
    <row r="8787" spans="8:15" s="167" customFormat="1" ht="15" customHeight="1" x14ac:dyDescent="0.25">
      <c r="I8787" s="25"/>
      <c r="J8787" s="25"/>
      <c r="K8787" s="25"/>
      <c r="L8787" s="25"/>
      <c r="M8787" s="25"/>
      <c r="N8787" s="25"/>
      <c r="O8787" s="25"/>
    </row>
    <row r="8788" spans="8:15" s="167" customFormat="1" ht="15" customHeight="1" x14ac:dyDescent="0.25">
      <c r="I8788" s="25"/>
      <c r="J8788" s="25"/>
      <c r="K8788" s="25"/>
      <c r="L8788" s="25"/>
      <c r="M8788" s="25"/>
      <c r="N8788" s="25"/>
      <c r="O8788" s="25"/>
    </row>
    <row r="8789" spans="8:15" s="167" customFormat="1" ht="15" customHeight="1" x14ac:dyDescent="0.25">
      <c r="I8789" s="25"/>
      <c r="J8789" s="25"/>
      <c r="K8789" s="25"/>
      <c r="L8789" s="25"/>
      <c r="M8789" s="25"/>
      <c r="N8789" s="25"/>
      <c r="O8789" s="25"/>
    </row>
    <row r="8790" spans="8:15" s="167" customFormat="1" ht="15" customHeight="1" x14ac:dyDescent="0.25">
      <c r="I8790" s="25"/>
      <c r="J8790" s="25"/>
      <c r="K8790" s="25"/>
      <c r="L8790" s="25"/>
      <c r="M8790" s="25"/>
      <c r="N8790" s="25"/>
      <c r="O8790" s="25"/>
    </row>
    <row r="8791" spans="8:15" s="167" customFormat="1" ht="15" customHeight="1" x14ac:dyDescent="0.25">
      <c r="I8791" s="25"/>
      <c r="J8791" s="25"/>
      <c r="K8791" s="25"/>
      <c r="L8791" s="25"/>
      <c r="M8791" s="25"/>
      <c r="N8791" s="25"/>
      <c r="O8791" s="25"/>
    </row>
    <row r="8792" spans="8:15" s="167" customFormat="1" ht="15" customHeight="1" x14ac:dyDescent="0.25">
      <c r="H8792" s="25"/>
      <c r="I8792" s="25"/>
      <c r="J8792" s="25"/>
      <c r="K8792" s="25"/>
      <c r="L8792" s="25"/>
      <c r="M8792" s="25"/>
      <c r="N8792" s="25"/>
      <c r="O8792" s="25"/>
    </row>
    <row r="8793" spans="8:15" s="167" customFormat="1" ht="15" customHeight="1" x14ac:dyDescent="0.25">
      <c r="H8793" s="25"/>
      <c r="I8793" s="25"/>
      <c r="J8793" s="25"/>
      <c r="K8793" s="25"/>
      <c r="L8793" s="25"/>
      <c r="M8793" s="25"/>
      <c r="N8793" s="25"/>
      <c r="O8793" s="25"/>
    </row>
    <row r="8794" spans="8:15" s="167" customFormat="1" ht="15" customHeight="1" x14ac:dyDescent="0.25">
      <c r="H8794" s="25"/>
      <c r="I8794" s="25"/>
      <c r="J8794" s="25"/>
      <c r="K8794" s="25"/>
      <c r="L8794" s="25"/>
      <c r="M8794" s="25"/>
      <c r="N8794" s="25"/>
      <c r="O8794" s="25"/>
    </row>
    <row r="8795" spans="8:15" s="167" customFormat="1" ht="15" customHeight="1" x14ac:dyDescent="0.25">
      <c r="H8795" s="25"/>
      <c r="I8795" s="25"/>
      <c r="J8795" s="25"/>
      <c r="K8795" s="25"/>
      <c r="L8795" s="25"/>
      <c r="M8795" s="25"/>
      <c r="N8795" s="25"/>
      <c r="O8795" s="25"/>
    </row>
    <row r="8796" spans="8:15" s="167" customFormat="1" ht="15" customHeight="1" x14ac:dyDescent="0.25">
      <c r="H8796" s="25"/>
      <c r="I8796" s="25"/>
      <c r="J8796" s="25"/>
      <c r="K8796" s="25"/>
      <c r="L8796" s="25"/>
      <c r="M8796" s="25"/>
      <c r="N8796" s="25"/>
      <c r="O8796" s="25"/>
    </row>
    <row r="8797" spans="8:15" s="167" customFormat="1" ht="15" customHeight="1" x14ac:dyDescent="0.25">
      <c r="H8797" s="25"/>
      <c r="I8797" s="25"/>
      <c r="J8797" s="25"/>
      <c r="K8797" s="25"/>
      <c r="L8797" s="25"/>
      <c r="M8797" s="25"/>
      <c r="N8797" s="25"/>
      <c r="O8797" s="25"/>
    </row>
    <row r="8798" spans="8:15" s="167" customFormat="1" ht="15" customHeight="1" x14ac:dyDescent="0.25">
      <c r="H8798" s="25"/>
      <c r="I8798" s="25"/>
      <c r="J8798" s="25"/>
      <c r="K8798" s="25"/>
      <c r="L8798" s="25"/>
      <c r="M8798" s="25"/>
      <c r="N8798" s="25"/>
      <c r="O8798" s="25"/>
    </row>
    <row r="8799" spans="8:15" s="167" customFormat="1" ht="15" customHeight="1" x14ac:dyDescent="0.25">
      <c r="H8799" s="25"/>
      <c r="I8799" s="25"/>
      <c r="J8799" s="25"/>
      <c r="K8799" s="25"/>
      <c r="L8799" s="25"/>
      <c r="M8799" s="25"/>
      <c r="N8799" s="25"/>
      <c r="O8799" s="25"/>
    </row>
    <row r="8800" spans="8:15" s="167" customFormat="1" ht="15" customHeight="1" x14ac:dyDescent="0.25">
      <c r="H8800" s="25"/>
      <c r="I8800" s="25"/>
      <c r="J8800" s="25"/>
      <c r="K8800" s="25"/>
      <c r="L8800" s="25"/>
      <c r="M8800" s="25"/>
      <c r="N8800" s="25"/>
      <c r="O8800" s="25"/>
    </row>
    <row r="8801" spans="2:15" s="167" customFormat="1" ht="15" customHeight="1" x14ac:dyDescent="0.25">
      <c r="H8801" s="25"/>
      <c r="I8801" s="25"/>
      <c r="J8801" s="25"/>
      <c r="K8801" s="25"/>
      <c r="L8801" s="25"/>
      <c r="M8801" s="25"/>
      <c r="N8801" s="25"/>
      <c r="O8801" s="25"/>
    </row>
    <row r="8802" spans="2:15" s="167" customFormat="1" ht="15" customHeight="1" x14ac:dyDescent="0.25">
      <c r="H8802" s="25"/>
      <c r="I8802" s="25"/>
      <c r="J8802" s="25"/>
      <c r="K8802" s="25"/>
      <c r="L8802" s="25"/>
      <c r="M8802" s="25"/>
      <c r="N8802" s="25"/>
      <c r="O8802" s="25"/>
    </row>
    <row r="8803" spans="2:15" s="167" customFormat="1" ht="15" customHeight="1" x14ac:dyDescent="0.25">
      <c r="H8803" s="25"/>
      <c r="I8803" s="25"/>
      <c r="J8803" s="25"/>
      <c r="K8803" s="25"/>
      <c r="L8803" s="25"/>
      <c r="M8803" s="25"/>
      <c r="N8803" s="25"/>
      <c r="O8803" s="25"/>
    </row>
    <row r="8804" spans="2:15" s="167" customFormat="1" ht="15" customHeight="1" x14ac:dyDescent="0.25">
      <c r="H8804" s="25"/>
      <c r="I8804" s="25"/>
      <c r="J8804" s="25"/>
      <c r="K8804" s="25"/>
      <c r="L8804" s="25"/>
      <c r="M8804" s="25"/>
      <c r="N8804" s="25"/>
      <c r="O8804" s="25"/>
    </row>
    <row r="8805" spans="2:15" s="167" customFormat="1" ht="15" customHeight="1" x14ac:dyDescent="0.25">
      <c r="H8805" s="25"/>
      <c r="I8805" s="25"/>
      <c r="J8805" s="25"/>
      <c r="K8805" s="25"/>
      <c r="L8805" s="25"/>
      <c r="M8805" s="25"/>
      <c r="N8805" s="25"/>
      <c r="O8805" s="25"/>
    </row>
    <row r="8806" spans="2:15" s="167" customFormat="1" ht="15" customHeight="1" x14ac:dyDescent="0.25">
      <c r="H8806" s="25"/>
      <c r="I8806" s="25"/>
      <c r="J8806" s="25"/>
      <c r="K8806" s="25"/>
      <c r="L8806" s="25"/>
      <c r="M8806" s="25"/>
      <c r="N8806" s="25"/>
      <c r="O8806" s="25"/>
    </row>
    <row r="8807" spans="2:15" s="167" customFormat="1" ht="15" customHeight="1" x14ac:dyDescent="0.25">
      <c r="H8807" s="25"/>
      <c r="I8807" s="25"/>
      <c r="J8807" s="25"/>
      <c r="K8807" s="25"/>
      <c r="L8807" s="25"/>
      <c r="M8807" s="25"/>
      <c r="N8807" s="25"/>
      <c r="O8807" s="25"/>
    </row>
    <row r="8808" spans="2:15" s="167" customFormat="1" ht="15" customHeight="1" x14ac:dyDescent="0.25">
      <c r="H8808" s="25"/>
      <c r="I8808" s="25"/>
      <c r="J8808" s="25"/>
      <c r="K8808" s="25"/>
      <c r="L8808" s="25"/>
      <c r="M8808" s="25"/>
      <c r="N8808" s="25"/>
      <c r="O8808" s="25"/>
    </row>
    <row r="8809" spans="2:15" s="167" customFormat="1" ht="15" customHeight="1" x14ac:dyDescent="0.25">
      <c r="H8809" s="25"/>
      <c r="I8809" s="25"/>
      <c r="J8809" s="25"/>
      <c r="K8809" s="25"/>
      <c r="L8809" s="25"/>
      <c r="M8809" s="25"/>
      <c r="N8809" s="25"/>
      <c r="O8809" s="25"/>
    </row>
    <row r="8810" spans="2:15" s="167" customFormat="1" ht="15" customHeight="1" x14ac:dyDescent="0.25">
      <c r="H8810" s="25"/>
      <c r="I8810" s="25"/>
      <c r="J8810" s="25"/>
      <c r="K8810" s="25"/>
      <c r="L8810" s="25"/>
      <c r="M8810" s="25"/>
      <c r="N8810" s="25"/>
      <c r="O8810" s="25"/>
    </row>
    <row r="8811" spans="2:15" s="167" customFormat="1" ht="15" customHeight="1" x14ac:dyDescent="0.25">
      <c r="H8811" s="25"/>
      <c r="I8811" s="25"/>
      <c r="J8811" s="25"/>
      <c r="K8811" s="25"/>
      <c r="L8811" s="25"/>
      <c r="M8811" s="25"/>
      <c r="N8811" s="25"/>
      <c r="O8811" s="25"/>
    </row>
    <row r="8812" spans="2:15" s="167" customFormat="1" ht="15" customHeight="1" x14ac:dyDescent="0.25">
      <c r="H8812" s="25"/>
      <c r="I8812" s="25"/>
      <c r="J8812" s="25"/>
      <c r="K8812" s="25"/>
      <c r="L8812" s="25"/>
      <c r="M8812" s="25"/>
      <c r="N8812" s="25"/>
      <c r="O8812" s="25"/>
    </row>
    <row r="8813" spans="2:15" s="167" customFormat="1" ht="15" customHeight="1" x14ac:dyDescent="0.25">
      <c r="H8813" s="25"/>
      <c r="I8813" s="25"/>
      <c r="J8813" s="25"/>
      <c r="K8813" s="25"/>
      <c r="L8813" s="25"/>
      <c r="M8813" s="25"/>
      <c r="N8813" s="25"/>
      <c r="O8813" s="25"/>
    </row>
    <row r="8814" spans="2:15" s="167" customFormat="1" ht="15" customHeight="1" x14ac:dyDescent="0.25">
      <c r="H8814" s="25"/>
      <c r="I8814" s="25"/>
      <c r="J8814" s="25"/>
      <c r="K8814" s="25"/>
      <c r="L8814" s="25"/>
      <c r="M8814" s="25"/>
      <c r="N8814" s="25"/>
      <c r="O8814" s="25"/>
    </row>
    <row r="8815" spans="2:15" s="167" customFormat="1" ht="15" customHeight="1" x14ac:dyDescent="0.3">
      <c r="B8815" s="371"/>
      <c r="C8815" s="372"/>
      <c r="D8815" s="25"/>
      <c r="E8815" s="25"/>
      <c r="F8815" s="25"/>
      <c r="G8815" s="25"/>
      <c r="H8815" s="25"/>
      <c r="I8815" s="25"/>
      <c r="J8815" s="25"/>
      <c r="K8815" s="25"/>
      <c r="L8815" s="25"/>
      <c r="M8815" s="25"/>
      <c r="N8815" s="25"/>
      <c r="O8815" s="25"/>
    </row>
    <row r="8816" spans="2:15" s="167" customFormat="1" ht="15" customHeight="1" x14ac:dyDescent="0.3">
      <c r="B8816" s="371"/>
      <c r="C8816" s="372"/>
      <c r="D8816" s="25"/>
      <c r="E8816" s="25"/>
      <c r="F8816" s="25"/>
      <c r="G8816" s="25"/>
      <c r="H8816" s="25"/>
      <c r="I8816" s="25"/>
      <c r="J8816" s="25"/>
      <c r="K8816" s="25"/>
      <c r="L8816" s="25"/>
      <c r="M8816" s="25"/>
      <c r="N8816" s="25"/>
      <c r="O8816" s="25"/>
    </row>
    <row r="8817" spans="2:9" ht="14.4" x14ac:dyDescent="0.3">
      <c r="B8817" s="371"/>
      <c r="C8817" s="372"/>
      <c r="I8817" s="25"/>
    </row>
    <row r="8818" spans="2:9" ht="14.4" x14ac:dyDescent="0.3">
      <c r="B8818" s="371"/>
      <c r="C8818" s="372"/>
      <c r="I8818" s="25"/>
    </row>
    <row r="8819" spans="2:9" ht="14.4" x14ac:dyDescent="0.3">
      <c r="B8819" s="371"/>
      <c r="C8819" s="372"/>
      <c r="I8819" s="25"/>
    </row>
    <row r="8820" spans="2:9" ht="14.4" x14ac:dyDescent="0.3">
      <c r="B8820" s="371"/>
      <c r="C8820" s="372"/>
      <c r="I8820" s="25"/>
    </row>
    <row r="8821" spans="2:9" ht="14.4" x14ac:dyDescent="0.3">
      <c r="B8821" s="371"/>
      <c r="C8821" s="372"/>
      <c r="I8821" s="25"/>
    </row>
    <row r="8822" spans="2:9" ht="14.4" x14ac:dyDescent="0.3">
      <c r="B8822" s="371"/>
      <c r="C8822" s="372"/>
      <c r="I8822" s="25"/>
    </row>
    <row r="8823" spans="2:9" ht="14.4" x14ac:dyDescent="0.3">
      <c r="B8823" s="371"/>
      <c r="C8823" s="372"/>
      <c r="I8823" s="25"/>
    </row>
    <row r="8824" spans="2:9" ht="14.4" x14ac:dyDescent="0.3">
      <c r="B8824" s="371"/>
      <c r="C8824" s="372"/>
      <c r="I8824" s="25"/>
    </row>
    <row r="8825" spans="2:9" ht="14.4" x14ac:dyDescent="0.3">
      <c r="B8825" s="371"/>
      <c r="C8825" s="372"/>
      <c r="I8825" s="25"/>
    </row>
    <row r="8826" spans="2:9" ht="14.4" x14ac:dyDescent="0.3">
      <c r="B8826" s="371"/>
      <c r="C8826" s="372"/>
      <c r="I8826" s="25"/>
    </row>
    <row r="8827" spans="2:9" ht="14.4" x14ac:dyDescent="0.3">
      <c r="B8827" s="371"/>
      <c r="C8827" s="372"/>
      <c r="I8827" s="25"/>
    </row>
    <row r="8828" spans="2:9" ht="14.4" x14ac:dyDescent="0.3">
      <c r="B8828" s="371"/>
      <c r="C8828" s="372"/>
      <c r="I8828" s="25"/>
    </row>
    <row r="8829" spans="2:9" ht="14.4" x14ac:dyDescent="0.3">
      <c r="B8829" s="371"/>
      <c r="C8829" s="372"/>
      <c r="I8829" s="25"/>
    </row>
    <row r="8830" spans="2:9" ht="14.4" x14ac:dyDescent="0.3">
      <c r="B8830" s="371"/>
      <c r="C8830" s="372"/>
      <c r="I8830" s="25"/>
    </row>
    <row r="8831" spans="2:9" ht="14.4" x14ac:dyDescent="0.3">
      <c r="B8831" s="371"/>
      <c r="C8831" s="372"/>
      <c r="I8831" s="25"/>
    </row>
    <row r="8832" spans="2:9" ht="14.4" x14ac:dyDescent="0.3">
      <c r="B8832" s="371"/>
      <c r="C8832" s="372"/>
      <c r="I8832" s="25"/>
    </row>
    <row r="8833" spans="2:9" ht="14.4" x14ac:dyDescent="0.3">
      <c r="B8833" s="371"/>
      <c r="C8833" s="372"/>
      <c r="I8833" s="25"/>
    </row>
    <row r="8834" spans="2:9" ht="14.4" x14ac:dyDescent="0.3">
      <c r="B8834" s="371"/>
      <c r="C8834" s="372"/>
      <c r="I8834" s="25"/>
    </row>
    <row r="8835" spans="2:9" ht="14.4" x14ac:dyDescent="0.3">
      <c r="B8835" s="371"/>
      <c r="C8835" s="372"/>
      <c r="I8835" s="25"/>
    </row>
    <row r="8836" spans="2:9" ht="14.4" x14ac:dyDescent="0.3">
      <c r="B8836" s="371"/>
      <c r="C8836" s="372"/>
      <c r="I8836" s="25"/>
    </row>
    <row r="8837" spans="2:9" ht="14.4" x14ac:dyDescent="0.3">
      <c r="B8837" s="371"/>
      <c r="C8837" s="372"/>
      <c r="I8837" s="25"/>
    </row>
    <row r="8838" spans="2:9" ht="14.4" x14ac:dyDescent="0.3">
      <c r="B8838" s="371"/>
      <c r="C8838" s="372"/>
      <c r="I8838" s="25"/>
    </row>
    <row r="8839" spans="2:9" ht="14.4" x14ac:dyDescent="0.3">
      <c r="B8839" s="373"/>
      <c r="C8839" s="374"/>
      <c r="D8839" s="167"/>
      <c r="E8839" s="167"/>
      <c r="F8839" s="167"/>
      <c r="G8839" s="167"/>
      <c r="I8839" s="25"/>
    </row>
    <row r="8840" spans="2:9" ht="14.4" x14ac:dyDescent="0.3">
      <c r="B8840" s="373"/>
      <c r="C8840" s="374"/>
      <c r="D8840" s="167"/>
      <c r="E8840" s="167"/>
      <c r="F8840" s="167"/>
      <c r="G8840" s="167"/>
      <c r="I8840" s="25"/>
    </row>
    <row r="8841" spans="2:9" ht="14.4" x14ac:dyDescent="0.3">
      <c r="B8841" s="373"/>
      <c r="C8841" s="374"/>
      <c r="D8841" s="167"/>
      <c r="E8841" s="167"/>
      <c r="F8841" s="167"/>
      <c r="G8841" s="167"/>
      <c r="I8841" s="25"/>
    </row>
    <row r="8842" spans="2:9" ht="14.4" x14ac:dyDescent="0.3">
      <c r="B8842" s="373"/>
      <c r="C8842" s="374"/>
      <c r="D8842" s="167"/>
      <c r="E8842" s="167"/>
      <c r="F8842" s="167"/>
      <c r="G8842" s="167"/>
      <c r="I8842" s="25"/>
    </row>
    <row r="8843" spans="2:9" ht="14.4" x14ac:dyDescent="0.3">
      <c r="B8843" s="373"/>
      <c r="C8843" s="374"/>
      <c r="D8843" s="167"/>
      <c r="E8843" s="167"/>
      <c r="F8843" s="167"/>
      <c r="G8843" s="167"/>
      <c r="I8843" s="25"/>
    </row>
    <row r="8844" spans="2:9" ht="14.4" x14ac:dyDescent="0.3">
      <c r="B8844" s="373"/>
      <c r="C8844" s="374"/>
      <c r="D8844" s="167"/>
      <c r="E8844" s="167"/>
      <c r="F8844" s="167"/>
      <c r="G8844" s="167"/>
      <c r="I8844" s="25"/>
    </row>
    <row r="8845" spans="2:9" ht="14.4" x14ac:dyDescent="0.3">
      <c r="B8845" s="373"/>
      <c r="C8845" s="374"/>
      <c r="D8845" s="167"/>
      <c r="E8845" s="167"/>
      <c r="F8845" s="167"/>
      <c r="G8845" s="167"/>
      <c r="I8845" s="25"/>
    </row>
    <row r="8846" spans="2:9" x14ac:dyDescent="0.25">
      <c r="I8846" s="25"/>
    </row>
    <row r="8847" spans="2:9" x14ac:dyDescent="0.25">
      <c r="I8847" s="25"/>
    </row>
    <row r="8848" spans="2:9" x14ac:dyDescent="0.25">
      <c r="I8848" s="25"/>
    </row>
  </sheetData>
  <protectedRanges>
    <protectedRange sqref="C3" name="Range2"/>
    <protectedRange sqref="C7 C9:C10 C13 C53" name="Range1"/>
    <protectedRange sqref="C5:C6" name="Range1_1"/>
    <protectedRange sqref="C77:N77" name="Range1_7_1_1"/>
    <protectedRange algorithmName="SHA-512" hashValue="vHSVXL01HAF5iu+ibMw57yv87LQK+AEE0e3/4Xb0TvjLOfPIjG43ROMFKlrGAi8uj/XWDzOKevHhreuWoRzZsg==" saltValue="A4oYn96vI8wtgelMF9lHaA==" spinCount="100000" sqref="C52 C54:C55 C57:C62" name="Range1_2"/>
  </protectedRanges>
  <mergeCells count="35">
    <mergeCell ref="B1:P1"/>
    <mergeCell ref="B22:P22"/>
    <mergeCell ref="B32:P32"/>
    <mergeCell ref="B34:O34"/>
    <mergeCell ref="B42:O42"/>
    <mergeCell ref="G14:H18"/>
    <mergeCell ref="B51:P51"/>
    <mergeCell ref="B69:P69"/>
    <mergeCell ref="B79:P79"/>
    <mergeCell ref="D97:I97"/>
    <mergeCell ref="D124:I124"/>
    <mergeCell ref="B98:B99"/>
    <mergeCell ref="C98:C99"/>
    <mergeCell ref="D98:E98"/>
    <mergeCell ref="F98:G98"/>
    <mergeCell ref="B81:O81"/>
    <mergeCell ref="B89:O89"/>
    <mergeCell ref="A95:O95"/>
    <mergeCell ref="H98:H99"/>
    <mergeCell ref="I98:I99"/>
    <mergeCell ref="G59:H63"/>
    <mergeCell ref="A153:P153"/>
    <mergeCell ref="B125:B126"/>
    <mergeCell ref="C125:C126"/>
    <mergeCell ref="D125:E125"/>
    <mergeCell ref="F125:G125"/>
    <mergeCell ref="H125:H126"/>
    <mergeCell ref="I125:I126"/>
    <mergeCell ref="D155:I155"/>
    <mergeCell ref="B156:B157"/>
    <mergeCell ref="C156:C157"/>
    <mergeCell ref="D156:E156"/>
    <mergeCell ref="F156:G156"/>
    <mergeCell ref="H156:H157"/>
    <mergeCell ref="I156:I157"/>
  </mergeCells>
  <conditionalFormatting sqref="AI37:AI92 AJ38:AJ92">
    <cfRule type="cellIs" dxfId="79" priority="7" operator="equal">
      <formula>"O"</formula>
    </cfRule>
    <cfRule type="cellIs" dxfId="78" priority="8" operator="equal">
      <formula>"S"</formula>
    </cfRule>
    <cfRule type="cellIs" dxfId="77" priority="9" operator="equal">
      <formula>"P"</formula>
    </cfRule>
  </conditionalFormatting>
  <conditionalFormatting sqref="AI93:AJ96">
    <cfRule type="cellIs" dxfId="76" priority="4" operator="equal">
      <formula>"O"</formula>
    </cfRule>
    <cfRule type="cellIs" dxfId="75" priority="5" operator="equal">
      <formula>"S"</formula>
    </cfRule>
    <cfRule type="cellIs" dxfId="74" priority="6" operator="equal">
      <formula>"P"</formula>
    </cfRule>
  </conditionalFormatting>
  <conditionalFormatting sqref="AI23:AJ23">
    <cfRule type="cellIs" dxfId="73" priority="1" operator="equal">
      <formula>"O"</formula>
    </cfRule>
    <cfRule type="cellIs" dxfId="72" priority="2" operator="equal">
      <formula>"S"</formula>
    </cfRule>
    <cfRule type="cellIs" dxfId="71" priority="3" operator="equal">
      <formula>"P"</formula>
    </cfRule>
  </conditionalFormatting>
  <dataValidations count="1">
    <dataValidation type="list" allowBlank="1" showInputMessage="1" showErrorMessage="1" sqref="C63" xr:uid="{0410B022-8C52-4D56-B045-74039ADAFAE1}">
      <formula1>$AL$37:$AL$38</formula1>
    </dataValidation>
  </dataValidations>
  <pageMargins left="0.70866141732283472" right="0.70866141732283472" top="0.74803149606299213" bottom="0.74803149606299213" header="0.31496062992125984" footer="0.31496062992125984"/>
  <pageSetup paperSize="9" scale="23" fitToHeight="0" orientation="landscape" r:id="rId1"/>
  <rowBreaks count="2" manualBreakCount="2">
    <brk id="49" max="16383" man="1"/>
    <brk id="93" max="16383" man="1"/>
  </rowBreaks>
  <ignoredErrors>
    <ignoredError sqref="C75:N75 C72:C74 D72:N74 C25 D25:N27 C27" unlockedFormula="1"/>
    <ignoredError sqref="E107 E115 E121 D134:E134 E128:E133 E144 E142 E148" formula="1"/>
  </ignoredErrors>
  <drawing r:id="rId2"/>
  <legacyDrawing r:id="rId3"/>
  <extLst>
    <ext xmlns:x14="http://schemas.microsoft.com/office/spreadsheetml/2009/9/main" uri="{CCE6A557-97BC-4b89-ADB6-D9C93CAAB3DF}">
      <x14:dataValidations xmlns:xm="http://schemas.microsoft.com/office/excel/2006/main" count="13">
        <x14:dataValidation type="list" allowBlank="1" showInputMessage="1" showErrorMessage="1" xr:uid="{E51F31F0-7A70-4E01-9AA4-1D99C460B58A}">
          <x14:formula1>
            <xm:f>METADATA!$E$33:$E$36</xm:f>
          </x14:formula1>
          <xm:sqref>C53</xm:sqref>
        </x14:dataValidation>
        <x14:dataValidation type="list" allowBlank="1" showInputMessage="1" showErrorMessage="1" xr:uid="{418898C3-883E-4BB5-B09E-BAB8685D9980}">
          <x14:formula1>
            <xm:f>METADATA!$J$32:$J$33</xm:f>
          </x14:formula1>
          <xm:sqref>C4</xm:sqref>
        </x14:dataValidation>
        <x14:dataValidation type="list" allowBlank="1" showInputMessage="1" showErrorMessage="1" xr:uid="{B7B43359-5DBC-4D6D-9584-3328BB169977}">
          <x14:formula1>
            <xm:f>METADATA!$C$33:$C$35</xm:f>
          </x14:formula1>
          <xm:sqref>C5</xm:sqref>
        </x14:dataValidation>
        <x14:dataValidation type="list" allowBlank="1" showInputMessage="1" showErrorMessage="1" xr:uid="{4DACDE5D-DE3A-4089-9540-83BFE6074CC2}">
          <x14:formula1>
            <xm:f>'GUoS rates current'!$M$14:$M$17</xm:f>
          </x14:formula1>
          <xm:sqref>C9</xm:sqref>
        </x14:dataValidation>
        <x14:dataValidation type="list" allowBlank="1" showInputMessage="1" showErrorMessage="1" xr:uid="{3CB356E6-1FC0-482B-8EDC-B931F7F20EBC}">
          <x14:formula1>
            <xm:f>METADATA!$Q$32:$Q$36</xm:f>
          </x14:formula1>
          <xm:sqref>C10</xm:sqref>
        </x14:dataValidation>
        <x14:dataValidation type="list" allowBlank="1" showInputMessage="1" showErrorMessage="1" xr:uid="{3B9E0B8C-C20A-4A60-85E7-29CB1140CE08}">
          <x14:formula1>
            <xm:f>METADATA!$H$32:$H$33</xm:f>
          </x14:formula1>
          <xm:sqref>C19</xm:sqref>
        </x14:dataValidation>
        <x14:dataValidation type="list" allowBlank="1" showInputMessage="1" showErrorMessage="1" xr:uid="{4451BD4D-1B44-4974-A9B2-6BF7E0660CA0}">
          <x14:formula1>
            <xm:f>'GUoS rates current'!$F$8:$F$13</xm:f>
          </x14:formula1>
          <xm:sqref>C55</xm:sqref>
        </x14:dataValidation>
        <x14:dataValidation type="list" allowBlank="1" showInputMessage="1" showErrorMessage="1" xr:uid="{E64586ED-61B8-4102-812E-873B8D9D0AA5}">
          <x14:formula1>
            <xm:f>METADATA!$M$32:$M$35</xm:f>
          </x14:formula1>
          <xm:sqref>C54</xm:sqref>
        </x14:dataValidation>
        <x14:dataValidation type="list" allowBlank="1" showInputMessage="1" showErrorMessage="1" xr:uid="{946D6805-D038-418C-B893-8B248C306C8C}">
          <x14:formula1>
            <xm:f>METADATA!$O$32:$O$33</xm:f>
          </x14:formula1>
          <xm:sqref>C56</xm:sqref>
        </x14:dataValidation>
        <x14:dataValidation type="list" allowBlank="1" showInputMessage="1" showErrorMessage="1" xr:uid="{C9C10A95-661A-403F-8675-1BB21401C70E}">
          <x14:formula1>
            <xm:f>METADATA!$C$38:$C$42</xm:f>
          </x14:formula1>
          <xm:sqref>C57</xm:sqref>
        </x14:dataValidation>
        <x14:dataValidation type="list" allowBlank="1" showInputMessage="1" showErrorMessage="1" xr:uid="{857649CE-5437-47DC-9D60-33F17E96830C}">
          <x14:formula1>
            <xm:f>METADATA!$I$32:$I$33</xm:f>
          </x14:formula1>
          <xm:sqref>C6</xm:sqref>
        </x14:dataValidation>
        <x14:dataValidation type="list" allowBlank="1" showInputMessage="1" showErrorMessage="1" xr:uid="{4AF82B8B-A29F-405A-8B53-C1AE5EB41265}">
          <x14:formula1>
            <xm:f>'Load rates current'!$AY$1:$AY$4</xm:f>
          </x14:formula1>
          <xm:sqref>C7</xm:sqref>
        </x14:dataValidation>
        <x14:dataValidation type="list" allowBlank="1" showInputMessage="1" showErrorMessage="1" xr:uid="{246A8F9B-054C-410A-877D-612732CCA219}">
          <x14:formula1>
            <xm:f>'Load rates current'!$AX$10:$AX$11</xm:f>
          </x14:formula1>
          <xm:sqref>C11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EA487-A7C7-4F70-AD67-ADF9FC7500AE}">
  <dimension ref="B1:AA8763"/>
  <sheetViews>
    <sheetView showGridLines="0" zoomScale="70" zoomScaleNormal="70" workbookViewId="0">
      <selection activeCell="H4" sqref="H4:H8763"/>
    </sheetView>
  </sheetViews>
  <sheetFormatPr defaultColWidth="8.77734375" defaultRowHeight="13.95" customHeight="1" x14ac:dyDescent="0.25"/>
  <cols>
    <col min="1" max="1" width="2" style="25" customWidth="1"/>
    <col min="2" max="2" width="12.77734375" style="25" customWidth="1"/>
    <col min="3" max="3" width="7.5546875" style="25" customWidth="1"/>
    <col min="4" max="4" width="7.6640625" style="25" customWidth="1"/>
    <col min="5" max="5" width="8.77734375" style="25"/>
    <col min="6" max="7" width="7.21875" style="25" customWidth="1"/>
    <col min="8" max="9" width="8.77734375" style="25"/>
    <col min="10" max="10" width="3.109375" style="25" customWidth="1"/>
    <col min="11" max="11" width="12.44140625" style="25" customWidth="1"/>
    <col min="12" max="12" width="39.5546875" style="25" customWidth="1"/>
    <col min="13" max="13" width="13.88671875" style="25" customWidth="1"/>
    <col min="14" max="14" width="5.6640625" style="25" hidden="1" customWidth="1"/>
    <col min="15" max="15" width="10.5546875" style="25" customWidth="1"/>
    <col min="16" max="16" width="16.21875" style="25" customWidth="1"/>
    <col min="17" max="17" width="11.33203125" style="25" customWidth="1"/>
    <col min="18" max="18" width="9.88671875" style="25" customWidth="1"/>
    <col min="19" max="19" width="7.6640625" style="25" customWidth="1"/>
    <col min="20" max="21" width="20.44140625" style="25" customWidth="1"/>
    <col min="22" max="22" width="8.77734375" style="25" customWidth="1"/>
    <col min="23" max="16384" width="8.77734375" style="25"/>
  </cols>
  <sheetData>
    <row r="1" spans="2:27" ht="13.95" customHeight="1" x14ac:dyDescent="0.25">
      <c r="B1" s="1345" t="s">
        <v>534</v>
      </c>
      <c r="C1" s="1345"/>
      <c r="D1" s="1345"/>
      <c r="E1" s="1345"/>
      <c r="F1" s="1345"/>
      <c r="G1" s="1345"/>
      <c r="H1" s="1345"/>
      <c r="I1" s="1345"/>
      <c r="J1" s="1345"/>
      <c r="K1" s="1345"/>
    </row>
    <row r="2" spans="2:27" ht="13.95" customHeight="1" x14ac:dyDescent="0.25">
      <c r="M2" s="25" t="s">
        <v>429</v>
      </c>
      <c r="P2" s="116"/>
      <c r="S2" s="116" t="s">
        <v>616</v>
      </c>
    </row>
    <row r="3" spans="2:27" ht="25.05" customHeight="1" x14ac:dyDescent="0.25">
      <c r="B3" s="285" t="s">
        <v>410</v>
      </c>
      <c r="C3" s="285" t="s">
        <v>411</v>
      </c>
      <c r="D3" s="302" t="s">
        <v>430</v>
      </c>
      <c r="E3" s="302" t="s">
        <v>412</v>
      </c>
      <c r="F3" s="302" t="s">
        <v>627</v>
      </c>
      <c r="G3" s="302" t="s">
        <v>626</v>
      </c>
      <c r="H3" s="302" t="s">
        <v>431</v>
      </c>
      <c r="I3" s="302" t="s">
        <v>413</v>
      </c>
      <c r="J3" s="116"/>
      <c r="K3" s="302" t="s">
        <v>432</v>
      </c>
      <c r="M3" s="302" t="s">
        <v>5</v>
      </c>
      <c r="N3" s="302"/>
      <c r="S3" s="302" t="s">
        <v>430</v>
      </c>
      <c r="T3" s="302" t="s">
        <v>617</v>
      </c>
      <c r="U3" s="302" t="s">
        <v>628</v>
      </c>
    </row>
    <row r="4" spans="2:27" ht="13.95" customHeight="1" x14ac:dyDescent="0.25">
      <c r="B4" s="779">
        <v>45383</v>
      </c>
      <c r="C4" s="780">
        <v>0</v>
      </c>
      <c r="D4" s="781">
        <f>IFERROR((INDEX(METADATA!$T$2:$T$20,MATCH(B4,METADATA!$S$2:$S$20,0))),0)</f>
        <v>1</v>
      </c>
      <c r="E4" s="780" t="str">
        <f t="shared" ref="E4:E67" si="0">IF(B4="","",IF(AND(MONTH(B4)&gt;=MONTH($AA$9),MONTH(B4)&lt;=MONTH($AA$11)),"HI","LO"))</f>
        <v>LO</v>
      </c>
      <c r="F4" s="781">
        <f>VLOOKUP(C4,METADATA!$A$5:$H$29,IF(E4="HI",2,IF(E4="LO",6,10))+IF(D4=1,2,IF(D4=7,1,(IF(WEEKDAY(B4)=1,2,IF(WEEKDAY(B4)=7,1,0))))))</f>
        <v>3</v>
      </c>
      <c r="G4" s="781">
        <f>VLOOKUP(C4,METADATA!$J$5:$Q$29,IF(E4="HI",2,IF(E4="LO",6,10))+IF(D4=1,2,IF(D4=7,1,(IF(WEEKDAY(B4)=1,2,IF(WEEKDAY(B4)=7,1,0))))))</f>
        <v>3</v>
      </c>
      <c r="H4" s="782">
        <v>8553.25</v>
      </c>
      <c r="I4" s="783">
        <v>1957.5615673065186</v>
      </c>
      <c r="K4" s="794">
        <v>0</v>
      </c>
      <c r="M4" s="797">
        <f t="shared" ref="M4:M67" si="1">SQRT(H4^2+I4^2)</f>
        <v>8774.4021364589589</v>
      </c>
      <c r="N4" s="303"/>
      <c r="S4" s="781">
        <v>0</v>
      </c>
      <c r="T4" s="781">
        <f>VLOOKUP(C4,METADATA!$J$5:$Q$29,IF(E4="HI",2,IF(E4="LO",6,10))+IF(S4=1,2,IF(D4=7,1,(IF(WEEKDAY(B4)=1,2,IF(WEEKDAY(B4)=7,1,0))))))</f>
        <v>3</v>
      </c>
      <c r="U4" s="781">
        <f>VLOOKUP(C4,METADATA!$A$5:$H$29,IF(E4="HI",2,IF(E4="LO",6,10))+IF(S4=1,2,IF(D4=7,1,(IF(WEEKDAY(B4)=1,2,IF(WEEKDAY(B4)=7,1,0))))))</f>
        <v>3</v>
      </c>
      <c r="AA4" s="287">
        <v>45292</v>
      </c>
    </row>
    <row r="5" spans="2:27" ht="13.95" customHeight="1" x14ac:dyDescent="0.25">
      <c r="B5" s="784">
        <v>45383</v>
      </c>
      <c r="C5" s="785">
        <v>1</v>
      </c>
      <c r="D5" s="786">
        <f>IFERROR((INDEX(METADATA!$T$2:$T$20,MATCH(B5,METADATA!$S$2:$S$20,0))),0)</f>
        <v>1</v>
      </c>
      <c r="E5" s="785" t="str">
        <f t="shared" si="0"/>
        <v>LO</v>
      </c>
      <c r="F5" s="786">
        <f>VLOOKUP(C5,METADATA!$A$5:$H$29,IF(E5="HI",2,IF(E5="LO",6,10))+IF(D5=1,2,IF(D5=7,1,(IF(WEEKDAY(B5)=1,2,IF(WEEKDAY(B5)=7,1,0))))))</f>
        <v>3</v>
      </c>
      <c r="G5" s="786">
        <f>VLOOKUP(C5,METADATA!$J$5:$Q$29,IF(E5="HI",2,IF(E5="LO",6,10))+IF(D5=1,2,IF(D5=7,1,(IF(WEEKDAY(B5)=1,2,IF(WEEKDAY(B5)=7,1,0))))))</f>
        <v>3</v>
      </c>
      <c r="H5" s="787">
        <v>8164.25</v>
      </c>
      <c r="I5" s="788">
        <v>1922.136510848999</v>
      </c>
      <c r="K5" s="795">
        <v>0</v>
      </c>
      <c r="L5" s="116" t="s">
        <v>474</v>
      </c>
      <c r="M5" s="798">
        <f t="shared" si="1"/>
        <v>8387.4660553017293</v>
      </c>
      <c r="N5" s="303"/>
      <c r="S5" s="786">
        <v>0</v>
      </c>
      <c r="T5" s="781">
        <f>VLOOKUP(C5,METADATA!$J$5:$Q$29,IF(E5="HI",2,IF(E5="LO",6,10))+IF(S5=1,2,IF(D5=7,1,(IF(WEEKDAY(B5)=1,2,IF(WEEKDAY(B5)=7,1,0))))))</f>
        <v>3</v>
      </c>
      <c r="U5" s="781">
        <f>VLOOKUP(C5,METADATA!$A$5:$H$29,IF(E5="HI",2,IF(E5="LO",6,10))+IF(S5=1,2,IF(D5=7,1,(IF(WEEKDAY(B5)=1,2,IF(WEEKDAY(B5)=7,1,0))))))</f>
        <v>3</v>
      </c>
      <c r="AA5" s="287">
        <v>45323</v>
      </c>
    </row>
    <row r="6" spans="2:27" ht="13.95" customHeight="1" x14ac:dyDescent="0.25">
      <c r="B6" s="784">
        <v>45383</v>
      </c>
      <c r="C6" s="785">
        <v>2</v>
      </c>
      <c r="D6" s="786">
        <f>IFERROR((INDEX(METADATA!$T$2:$T$20,MATCH(B6,METADATA!$S$2:$S$20,0))),0)</f>
        <v>1</v>
      </c>
      <c r="E6" s="785" t="str">
        <f t="shared" si="0"/>
        <v>LO</v>
      </c>
      <c r="F6" s="786">
        <f>VLOOKUP(C6,METADATA!$A$5:$H$29,IF(E6="HI",2,IF(E6="LO",6,10))+IF(D6=1,2,IF(D6=7,1,(IF(WEEKDAY(B6)=1,2,IF(WEEKDAY(B6)=7,1,0))))))</f>
        <v>3</v>
      </c>
      <c r="G6" s="786">
        <f>VLOOKUP(C6,METADATA!$J$5:$Q$29,IF(E6="HI",2,IF(E6="LO",6,10))+IF(D6=1,2,IF(D6=7,1,(IF(WEEKDAY(B6)=1,2,IF(WEEKDAY(B6)=7,1,0))))))</f>
        <v>3</v>
      </c>
      <c r="H6" s="787">
        <v>8028.5</v>
      </c>
      <c r="I6" s="788">
        <v>1936.6309518814087</v>
      </c>
      <c r="K6" s="795">
        <v>0</v>
      </c>
      <c r="M6" s="798">
        <f t="shared" si="1"/>
        <v>8258.7742246525358</v>
      </c>
      <c r="N6" s="303"/>
      <c r="S6" s="786">
        <v>0</v>
      </c>
      <c r="T6" s="781">
        <f>VLOOKUP(C6,METADATA!$J$5:$Q$29,IF(E6="HI",2,IF(E6="LO",6,10))+IF(S6=1,2,IF(D6=7,1,(IF(WEEKDAY(B6)=1,2,IF(WEEKDAY(B6)=7,1,0))))))</f>
        <v>3</v>
      </c>
      <c r="U6" s="781">
        <f>VLOOKUP(C6,METADATA!$A$5:$H$29,IF(E6="HI",2,IF(E6="LO",6,10))+IF(S6=1,2,IF(D6=7,1,(IF(WEEKDAY(B6)=1,2,IF(WEEKDAY(B6)=7,1,0))))))</f>
        <v>3</v>
      </c>
      <c r="AA6" s="287">
        <v>45352</v>
      </c>
    </row>
    <row r="7" spans="2:27" ht="13.95" customHeight="1" thickBot="1" x14ac:dyDescent="0.3">
      <c r="B7" s="784">
        <v>45383</v>
      </c>
      <c r="C7" s="785">
        <v>3</v>
      </c>
      <c r="D7" s="786">
        <f>IFERROR((INDEX(METADATA!$T$2:$T$20,MATCH(B7,METADATA!$S$2:$S$20,0))),0)</f>
        <v>1</v>
      </c>
      <c r="E7" s="785" t="str">
        <f t="shared" si="0"/>
        <v>LO</v>
      </c>
      <c r="F7" s="786">
        <f>VLOOKUP(C7,METADATA!$A$5:$H$29,IF(E7="HI",2,IF(E7="LO",6,10))+IF(D7=1,2,IF(D7=7,1,(IF(WEEKDAY(B7)=1,2,IF(WEEKDAY(B7)=7,1,0))))))</f>
        <v>3</v>
      </c>
      <c r="G7" s="786">
        <f>VLOOKUP(C7,METADATA!$J$5:$Q$29,IF(E7="HI",2,IF(E7="LO",6,10))+IF(D7=1,2,IF(D7=7,1,(IF(WEEKDAY(B7)=1,2,IF(WEEKDAY(B7)=7,1,0))))))</f>
        <v>3</v>
      </c>
      <c r="H7" s="787">
        <v>8251</v>
      </c>
      <c r="I7" s="788">
        <v>1952.2315711975098</v>
      </c>
      <c r="K7" s="795">
        <v>0</v>
      </c>
      <c r="M7" s="798">
        <f t="shared" si="1"/>
        <v>8478.8094156892275</v>
      </c>
      <c r="N7" s="303"/>
      <c r="S7" s="786">
        <v>0</v>
      </c>
      <c r="T7" s="781">
        <f>VLOOKUP(C7,METADATA!$J$5:$Q$29,IF(E7="HI",2,IF(E7="LO",6,10))+IF(S7=1,2,IF(D7=7,1,(IF(WEEKDAY(B7)=1,2,IF(WEEKDAY(B7)=7,1,0))))))</f>
        <v>3</v>
      </c>
      <c r="U7" s="781">
        <f>VLOOKUP(C7,METADATA!$A$5:$H$29,IF(E7="HI",2,IF(E7="LO",6,10))+IF(S7=1,2,IF(D7=7,1,(IF(WEEKDAY(B7)=1,2,IF(WEEKDAY(B7)=7,1,0))))))</f>
        <v>3</v>
      </c>
      <c r="AA7" s="287">
        <v>45383</v>
      </c>
    </row>
    <row r="8" spans="2:27" ht="13.95" customHeight="1" thickBot="1" x14ac:dyDescent="0.3">
      <c r="B8" s="784">
        <v>45383</v>
      </c>
      <c r="C8" s="785">
        <v>4</v>
      </c>
      <c r="D8" s="786">
        <f>IFERROR((INDEX(METADATA!$T$2:$T$20,MATCH(B8,METADATA!$S$2:$S$20,0))),0)</f>
        <v>1</v>
      </c>
      <c r="E8" s="785" t="str">
        <f t="shared" si="0"/>
        <v>LO</v>
      </c>
      <c r="F8" s="786">
        <f>VLOOKUP(C8,METADATA!$A$5:$H$29,IF(E8="HI",2,IF(E8="LO",6,10))+IF(D8=1,2,IF(D8=7,1,(IF(WEEKDAY(B8)=1,2,IF(WEEKDAY(B8)=7,1,0))))))</f>
        <v>3</v>
      </c>
      <c r="G8" s="786">
        <f>VLOOKUP(C8,METADATA!$J$5:$Q$29,IF(E8="HI",2,IF(E8="LO",6,10))+IF(D8=1,2,IF(D8=7,1,(IF(WEEKDAY(B8)=1,2,IF(WEEKDAY(B8)=7,1,0))))))</f>
        <v>3</v>
      </c>
      <c r="H8" s="787">
        <v>8952</v>
      </c>
      <c r="I8" s="788">
        <v>1962.8159236907959</v>
      </c>
      <c r="K8" s="795">
        <v>0</v>
      </c>
      <c r="M8" s="798">
        <f t="shared" si="1"/>
        <v>9164.6576777473892</v>
      </c>
      <c r="N8" s="303"/>
      <c r="P8" s="420" t="s">
        <v>433</v>
      </c>
      <c r="Q8" s="116" t="s">
        <v>473</v>
      </c>
      <c r="S8" s="786">
        <v>0</v>
      </c>
      <c r="T8" s="781">
        <f>VLOOKUP(C8,METADATA!$J$5:$Q$29,IF(E8="HI",2,IF(E8="LO",6,10))+IF(S8=1,2,IF(D8=7,1,(IF(WEEKDAY(B8)=1,2,IF(WEEKDAY(B8)=7,1,0))))))</f>
        <v>3</v>
      </c>
      <c r="U8" s="781">
        <f>VLOOKUP(C8,METADATA!$A$5:$H$29,IF(E8="HI",2,IF(E8="LO",6,10))+IF(S8=1,2,IF(D8=7,1,(IF(WEEKDAY(B8)=1,2,IF(WEEKDAY(B8)=7,1,0))))))</f>
        <v>3</v>
      </c>
      <c r="AA8" s="287">
        <v>45413</v>
      </c>
    </row>
    <row r="9" spans="2:27" ht="13.95" customHeight="1" thickBot="1" x14ac:dyDescent="0.3">
      <c r="B9" s="784">
        <v>45383</v>
      </c>
      <c r="C9" s="785">
        <v>5</v>
      </c>
      <c r="D9" s="786">
        <f>IFERROR((INDEX(METADATA!$T$2:$T$20,MATCH(B9,METADATA!$S$2:$S$20,0))),0)</f>
        <v>1</v>
      </c>
      <c r="E9" s="785" t="str">
        <f t="shared" si="0"/>
        <v>LO</v>
      </c>
      <c r="F9" s="786">
        <f>VLOOKUP(C9,METADATA!$A$5:$H$29,IF(E9="HI",2,IF(E9="LO",6,10))+IF(D9=1,2,IF(D9=7,1,(IF(WEEKDAY(B9)=1,2,IF(WEEKDAY(B9)=7,1,0))))))</f>
        <v>3</v>
      </c>
      <c r="G9" s="786">
        <f>VLOOKUP(C9,METADATA!$J$5:$Q$29,IF(E9="HI",2,IF(E9="LO",6,10))+IF(D9=1,2,IF(D9=7,1,(IF(WEEKDAY(B9)=1,2,IF(WEEKDAY(B9)=7,1,0))))))</f>
        <v>3</v>
      </c>
      <c r="H9" s="787">
        <v>10493</v>
      </c>
      <c r="I9" s="788">
        <v>1869.9829664230347</v>
      </c>
      <c r="K9" s="795">
        <v>0</v>
      </c>
      <c r="M9" s="798">
        <f t="shared" si="1"/>
        <v>10658.324694562099</v>
      </c>
      <c r="N9" s="303"/>
      <c r="P9" s="800" t="s">
        <v>414</v>
      </c>
      <c r="Q9" s="801" t="s">
        <v>415</v>
      </c>
      <c r="R9" s="802" t="s">
        <v>416</v>
      </c>
      <c r="S9" s="786">
        <v>0</v>
      </c>
      <c r="T9" s="781">
        <f>VLOOKUP(C9,METADATA!$J$5:$Q$29,IF(E9="HI",2,IF(E9="LO",6,10))+IF(S9=1,2,IF(D9=7,1,(IF(WEEKDAY(B9)=1,2,IF(WEEKDAY(B9)=7,1,0))))))</f>
        <v>3</v>
      </c>
      <c r="U9" s="781">
        <f>VLOOKUP(C9,METADATA!$A$5:$H$29,IF(E9="HI",2,IF(E9="LO",6,10))+IF(S9=1,2,IF(D9=7,1,(IF(WEEKDAY(B9)=1,2,IF(WEEKDAY(B9)=7,1,0))))))</f>
        <v>3</v>
      </c>
      <c r="AA9" s="288">
        <v>45444</v>
      </c>
    </row>
    <row r="10" spans="2:27" ht="13.95" customHeight="1" x14ac:dyDescent="0.25">
      <c r="B10" s="784">
        <v>45383</v>
      </c>
      <c r="C10" s="785">
        <v>6</v>
      </c>
      <c r="D10" s="786">
        <f>IFERROR((INDEX(METADATA!$T$2:$T$20,MATCH(B10,METADATA!$S$2:$S$20,0))),0)</f>
        <v>1</v>
      </c>
      <c r="E10" s="785" t="str">
        <f t="shared" si="0"/>
        <v>LO</v>
      </c>
      <c r="F10" s="786">
        <f>VLOOKUP(C10,METADATA!$A$5:$H$29,IF(E10="HI",2,IF(E10="LO",6,10))+IF(D10=1,2,IF(D10=7,1,(IF(WEEKDAY(B10)=1,2,IF(WEEKDAY(B10)=7,1,0))))))</f>
        <v>3</v>
      </c>
      <c r="G10" s="786">
        <f>VLOOKUP(C10,METADATA!$J$5:$Q$29,IF(E10="HI",2,IF(E10="LO",6,10))+IF(D10=1,2,IF(D10=7,1,(IF(WEEKDAY(B10)=1,2,IF(WEEKDAY(B10)=7,1,0))))))</f>
        <v>3</v>
      </c>
      <c r="H10" s="787">
        <v>13105.5</v>
      </c>
      <c r="I10" s="788">
        <v>1910.7865676879883</v>
      </c>
      <c r="K10" s="795">
        <v>655.27499999999998</v>
      </c>
      <c r="M10" s="798">
        <f t="shared" si="1"/>
        <v>13244.064163135758</v>
      </c>
      <c r="N10" s="303"/>
      <c r="P10" s="426" t="s">
        <v>38</v>
      </c>
      <c r="Q10" s="290">
        <f>SUM('MAIN INPUTS AND COMPARISON'!C43:D43,'MAIN INPUTS AND COMPARISON'!H43:N43)/SUM('MAIN INPUTS AND COMPARISON'!$C$46:$D$46,'MAIN INPUTS AND COMPARISON'!$H$46:$N$46)</f>
        <v>0.1334661354581673</v>
      </c>
      <c r="R10" s="421">
        <f>SUM('MAIN INPUTS AND COMPARISON'!C36:D36,'MAIN INPUTS AND COMPARISON'!H36:N36)/SUM('MAIN INPUTS AND COMPARISON'!$C$39:$D$39,'MAIN INPUTS AND COMPARISON'!$H$39:$N$39)</f>
        <v>0.1334661354581673</v>
      </c>
      <c r="S10" s="786">
        <v>0</v>
      </c>
      <c r="T10" s="781">
        <f>VLOOKUP(C10,METADATA!$J$5:$Q$29,IF(E10="HI",2,IF(E10="LO",6,10))+IF(S10=1,2,IF(D10=7,1,(IF(WEEKDAY(B10)=1,2,IF(WEEKDAY(B10)=7,1,0))))))</f>
        <v>2</v>
      </c>
      <c r="U10" s="781">
        <f>VLOOKUP(C10,METADATA!$A$5:$H$29,IF(E10="HI",2,IF(E10="LO",6,10))+IF(S10=1,2,IF(D10=7,1,(IF(WEEKDAY(B10)=1,2,IF(WEEKDAY(B10)=7,1,0))))))</f>
        <v>2</v>
      </c>
      <c r="AA10" s="288">
        <v>45474</v>
      </c>
    </row>
    <row r="11" spans="2:27" ht="13.95" customHeight="1" x14ac:dyDescent="0.25">
      <c r="B11" s="784">
        <v>45383</v>
      </c>
      <c r="C11" s="785">
        <v>7</v>
      </c>
      <c r="D11" s="786">
        <f>IFERROR((INDEX(METADATA!$T$2:$T$20,MATCH(B11,METADATA!$S$2:$S$20,0))),0)</f>
        <v>1</v>
      </c>
      <c r="E11" s="785" t="str">
        <f t="shared" si="0"/>
        <v>LO</v>
      </c>
      <c r="F11" s="786">
        <f>VLOOKUP(C11,METADATA!$A$5:$H$29,IF(E11="HI",2,IF(E11="LO",6,10))+IF(D11=1,2,IF(D11=7,1,(IF(WEEKDAY(B11)=1,2,IF(WEEKDAY(B11)=7,1,0))))))</f>
        <v>3</v>
      </c>
      <c r="G11" s="786">
        <f>VLOOKUP(C11,METADATA!$J$5:$Q$29,IF(E11="HI",2,IF(E11="LO",6,10))+IF(D11=1,2,IF(D11=7,1,(IF(WEEKDAY(B11)=1,2,IF(WEEKDAY(B11)=7,1,0))))))</f>
        <v>3</v>
      </c>
      <c r="H11" s="787">
        <v>15593.75</v>
      </c>
      <c r="I11" s="788">
        <v>1672.9899787902832</v>
      </c>
      <c r="K11" s="795">
        <v>779.6875</v>
      </c>
      <c r="M11" s="798">
        <f t="shared" si="1"/>
        <v>15683.237374076589</v>
      </c>
      <c r="N11" s="303"/>
      <c r="P11" s="422" t="s">
        <v>39</v>
      </c>
      <c r="Q11" s="290">
        <f>SUM('MAIN INPUTS AND COMPARISON'!C44:D44,'MAIN INPUTS AND COMPARISON'!H44:N44)/SUM('MAIN INPUTS AND COMPARISON'!$C$46:$D$46,'MAIN INPUTS AND COMPARISON'!$H$46:$N$46)</f>
        <v>0.35856573705179279</v>
      </c>
      <c r="R11" s="421">
        <f>SUM('MAIN INPUTS AND COMPARISON'!C37:D37,'MAIN INPUTS AND COMPARISON'!H37:N37)/SUM('MAIN INPUTS AND COMPARISON'!$C$39:$D$39,'MAIN INPUTS AND COMPARISON'!$H$39:$N$39)</f>
        <v>0.35856573705179279</v>
      </c>
      <c r="S11" s="786">
        <v>0</v>
      </c>
      <c r="T11" s="781">
        <f>VLOOKUP(C11,METADATA!$J$5:$Q$29,IF(E11="HI",2,IF(E11="LO",6,10))+IF(S11=1,2,IF(D11=7,1,(IF(WEEKDAY(B11)=1,2,IF(WEEKDAY(B11)=7,1,0))))))</f>
        <v>1</v>
      </c>
      <c r="U11" s="781">
        <f>VLOOKUP(C11,METADATA!$A$5:$H$29,IF(E11="HI",2,IF(E11="LO",6,10))+IF(S11=1,2,IF(D11=7,1,(IF(WEEKDAY(B11)=1,2,IF(WEEKDAY(B11)=7,1,0))))))</f>
        <v>1</v>
      </c>
      <c r="AA11" s="288">
        <v>45505</v>
      </c>
    </row>
    <row r="12" spans="2:27" ht="13.95" customHeight="1" thickBot="1" x14ac:dyDescent="0.3">
      <c r="B12" s="784">
        <v>45383</v>
      </c>
      <c r="C12" s="785">
        <v>8</v>
      </c>
      <c r="D12" s="786">
        <f>IFERROR((INDEX(METADATA!$T$2:$T$20,MATCH(B12,METADATA!$S$2:$S$20,0))),0)</f>
        <v>1</v>
      </c>
      <c r="E12" s="785" t="str">
        <f t="shared" si="0"/>
        <v>LO</v>
      </c>
      <c r="F12" s="786">
        <f>VLOOKUP(C12,METADATA!$A$5:$H$29,IF(E12="HI",2,IF(E12="LO",6,10))+IF(D12=1,2,IF(D12=7,1,(IF(WEEKDAY(B12)=1,2,IF(WEEKDAY(B12)=7,1,0))))))</f>
        <v>3</v>
      </c>
      <c r="G12" s="786">
        <f>VLOOKUP(C12,METADATA!$J$5:$Q$29,IF(E12="HI",2,IF(E12="LO",6,10))+IF(D12=1,2,IF(D12=7,1,(IF(WEEKDAY(B12)=1,2,IF(WEEKDAY(B12)=7,1,0))))))</f>
        <v>3</v>
      </c>
      <c r="H12" s="787">
        <v>16886.75</v>
      </c>
      <c r="I12" s="788">
        <v>1549.463981628418</v>
      </c>
      <c r="K12" s="795">
        <v>844.33749999999998</v>
      </c>
      <c r="M12" s="798">
        <f t="shared" si="1"/>
        <v>16957.687465950767</v>
      </c>
      <c r="N12" s="303"/>
      <c r="P12" s="423" t="s">
        <v>353</v>
      </c>
      <c r="Q12" s="290">
        <f>SUM('MAIN INPUTS AND COMPARISON'!C45:D45,'MAIN INPUTS AND COMPARISON'!H45:N45)/SUM('MAIN INPUTS AND COMPARISON'!$C$46:$D$46,'MAIN INPUTS AND COMPARISON'!$H$46:$N$46)</f>
        <v>0.50796812749003983</v>
      </c>
      <c r="R12" s="421">
        <f>SUM('MAIN INPUTS AND COMPARISON'!C38:D38,'MAIN INPUTS AND COMPARISON'!H38:N38)/SUM('MAIN INPUTS AND COMPARISON'!$C$39:$D$39,'MAIN INPUTS AND COMPARISON'!$H$39:$N$39)</f>
        <v>0.50796812749003983</v>
      </c>
      <c r="S12" s="786">
        <v>0</v>
      </c>
      <c r="T12" s="781">
        <f>VLOOKUP(C12,METADATA!$J$5:$Q$29,IF(E12="HI",2,IF(E12="LO",6,10))+IF(S12=1,2,IF(D12=7,1,(IF(WEEKDAY(B12)=1,2,IF(WEEKDAY(B12)=7,1,0))))))</f>
        <v>1</v>
      </c>
      <c r="U12" s="781">
        <f>VLOOKUP(C12,METADATA!$A$5:$H$29,IF(E12="HI",2,IF(E12="LO",6,10))+IF(S12=1,2,IF(D12=7,1,(IF(WEEKDAY(B12)=1,2,IF(WEEKDAY(B12)=7,1,0))))))</f>
        <v>1</v>
      </c>
      <c r="AA12" s="287">
        <v>45536</v>
      </c>
    </row>
    <row r="13" spans="2:27" ht="13.95" customHeight="1" thickBot="1" x14ac:dyDescent="0.3">
      <c r="B13" s="784">
        <v>45383</v>
      </c>
      <c r="C13" s="785">
        <v>9</v>
      </c>
      <c r="D13" s="786">
        <f>IFERROR((INDEX(METADATA!$T$2:$T$20,MATCH(B13,METADATA!$S$2:$S$20,0))),0)</f>
        <v>1</v>
      </c>
      <c r="E13" s="785" t="str">
        <f t="shared" si="0"/>
        <v>LO</v>
      </c>
      <c r="F13" s="786">
        <f>VLOOKUP(C13,METADATA!$A$5:$H$29,IF(E13="HI",2,IF(E13="LO",6,10))+IF(D13=1,2,IF(D13=7,1,(IF(WEEKDAY(B13)=1,2,IF(WEEKDAY(B13)=7,1,0))))))</f>
        <v>3</v>
      </c>
      <c r="G13" s="786">
        <f>VLOOKUP(C13,METADATA!$J$5:$Q$29,IF(E13="HI",2,IF(E13="LO",6,10))+IF(D13=1,2,IF(D13=7,1,(IF(WEEKDAY(B13)=1,2,IF(WEEKDAY(B13)=7,1,0))))))</f>
        <v>3</v>
      </c>
      <c r="H13" s="787">
        <v>17647.75</v>
      </c>
      <c r="I13" s="788">
        <v>1444.1275501251221</v>
      </c>
      <c r="K13" s="795">
        <v>882.38750000000005</v>
      </c>
      <c r="M13" s="798">
        <f t="shared" si="1"/>
        <v>17706.738390893181</v>
      </c>
      <c r="N13" s="303"/>
      <c r="P13" s="424" t="s">
        <v>417</v>
      </c>
      <c r="Q13" s="289" t="s">
        <v>415</v>
      </c>
      <c r="R13" s="425" t="s">
        <v>416</v>
      </c>
      <c r="S13" s="786">
        <v>0</v>
      </c>
      <c r="T13" s="781">
        <f>VLOOKUP(C13,METADATA!$J$5:$Q$29,IF(E13="HI",2,IF(E13="LO",6,10))+IF(S13=1,2,IF(D13=7,1,(IF(WEEKDAY(B13)=1,2,IF(WEEKDAY(B13)=7,1,0))))))</f>
        <v>1</v>
      </c>
      <c r="U13" s="781">
        <f>VLOOKUP(C13,METADATA!$A$5:$H$29,IF(E13="HI",2,IF(E13="LO",6,10))+IF(S13=1,2,IF(D13=7,1,(IF(WEEKDAY(B13)=1,2,IF(WEEKDAY(B13)=7,1,0))))))</f>
        <v>2</v>
      </c>
      <c r="AA13" s="287">
        <v>45566</v>
      </c>
    </row>
    <row r="14" spans="2:27" ht="13.95" customHeight="1" x14ac:dyDescent="0.25">
      <c r="B14" s="784">
        <v>45383</v>
      </c>
      <c r="C14" s="785">
        <v>10</v>
      </c>
      <c r="D14" s="786">
        <f>IFERROR((INDEX(METADATA!$T$2:$T$20,MATCH(B14,METADATA!$S$2:$S$20,0))),0)</f>
        <v>1</v>
      </c>
      <c r="E14" s="785" t="str">
        <f t="shared" si="0"/>
        <v>LO</v>
      </c>
      <c r="F14" s="786">
        <f>VLOOKUP(C14,METADATA!$A$5:$H$29,IF(E14="HI",2,IF(E14="LO",6,10))+IF(D14=1,2,IF(D14=7,1,(IF(WEEKDAY(B14)=1,2,IF(WEEKDAY(B14)=7,1,0))))))</f>
        <v>3</v>
      </c>
      <c r="G14" s="786">
        <f>VLOOKUP(C14,METADATA!$J$5:$Q$29,IF(E14="HI",2,IF(E14="LO",6,10))+IF(D14=1,2,IF(D14=7,1,(IF(WEEKDAY(B14)=1,2,IF(WEEKDAY(B14)=7,1,0))))))</f>
        <v>3</v>
      </c>
      <c r="H14" s="787">
        <v>17554.75</v>
      </c>
      <c r="I14" s="788">
        <v>1013.7144592404366</v>
      </c>
      <c r="K14" s="795">
        <v>877.73749999999995</v>
      </c>
      <c r="M14" s="798">
        <f t="shared" si="1"/>
        <v>17583.994556623737</v>
      </c>
      <c r="N14" s="303"/>
      <c r="P14" s="426" t="s">
        <v>38</v>
      </c>
      <c r="Q14" s="290" cm="1">
        <f t="array" ref="Q14">SUM('MAIN INPUTS AND COMPARISON'!E43:G43/SUM('MAIN INPUTS AND COMPARISON'!$E$46:$G$46))</f>
        <v>0.1334661354581673</v>
      </c>
      <c r="R14" s="421" cm="1">
        <f t="array" ref="R14">SUM('MAIN INPUTS AND COMPARISON'!E36:G36/SUM('MAIN INPUTS AND COMPARISON'!$E$39:$G$39))</f>
        <v>0.1334661354581673</v>
      </c>
      <c r="S14" s="786">
        <v>0</v>
      </c>
      <c r="T14" s="781">
        <f>VLOOKUP(C14,METADATA!$J$5:$Q$29,IF(E14="HI",2,IF(E14="LO",6,10))+IF(S14=1,2,IF(D14=7,1,(IF(WEEKDAY(B14)=1,2,IF(WEEKDAY(B14)=7,1,0))))))</f>
        <v>2</v>
      </c>
      <c r="U14" s="781">
        <f>VLOOKUP(C14,METADATA!$A$5:$H$29,IF(E14="HI",2,IF(E14="LO",6,10))+IF(S14=1,2,IF(D14=7,1,(IF(WEEKDAY(B14)=1,2,IF(WEEKDAY(B14)=7,1,0))))))</f>
        <v>2</v>
      </c>
      <c r="AA14" s="287">
        <v>45597</v>
      </c>
    </row>
    <row r="15" spans="2:27" ht="13.95" customHeight="1" x14ac:dyDescent="0.25">
      <c r="B15" s="784">
        <v>45383</v>
      </c>
      <c r="C15" s="785">
        <v>11</v>
      </c>
      <c r="D15" s="786">
        <f>IFERROR((INDEX(METADATA!$T$2:$T$20,MATCH(B15,METADATA!$S$2:$S$20,0))),0)</f>
        <v>1</v>
      </c>
      <c r="E15" s="785" t="str">
        <f t="shared" si="0"/>
        <v>LO</v>
      </c>
      <c r="F15" s="786">
        <f>VLOOKUP(C15,METADATA!$A$5:$H$29,IF(E15="HI",2,IF(E15="LO",6,10))+IF(D15=1,2,IF(D15=7,1,(IF(WEEKDAY(B15)=1,2,IF(WEEKDAY(B15)=7,1,0))))))</f>
        <v>3</v>
      </c>
      <c r="G15" s="786">
        <f>VLOOKUP(C15,METADATA!$J$5:$Q$29,IF(E15="HI",2,IF(E15="LO",6,10))+IF(D15=1,2,IF(D15=7,1,(IF(WEEKDAY(B15)=1,2,IF(WEEKDAY(B15)=7,1,0))))))</f>
        <v>3</v>
      </c>
      <c r="H15" s="787">
        <v>17410.25</v>
      </c>
      <c r="I15" s="788">
        <v>989.15997314453125</v>
      </c>
      <c r="K15" s="795">
        <v>870.51250000000005</v>
      </c>
      <c r="M15" s="798">
        <f t="shared" si="1"/>
        <v>17438.326826704772</v>
      </c>
      <c r="N15" s="303"/>
      <c r="P15" s="422" t="s">
        <v>39</v>
      </c>
      <c r="Q15" s="290" cm="1">
        <f t="array" ref="Q15">SUM('MAIN INPUTS AND COMPARISON'!E44:G44/SUM('MAIN INPUTS AND COMPARISON'!$E$46:$G$46))</f>
        <v>0.35856573705179284</v>
      </c>
      <c r="R15" s="421" cm="1">
        <f t="array" ref="R15">SUM('MAIN INPUTS AND COMPARISON'!E37:G37/SUM('MAIN INPUTS AND COMPARISON'!$E$39:$G$39))</f>
        <v>0.35856573705179284</v>
      </c>
      <c r="S15" s="786">
        <v>0</v>
      </c>
      <c r="T15" s="781">
        <f>VLOOKUP(C15,METADATA!$J$5:$Q$29,IF(E15="HI",2,IF(E15="LO",6,10))+IF(S15=1,2,IF(D15=7,1,(IF(WEEKDAY(B15)=1,2,IF(WEEKDAY(B15)=7,1,0))))))</f>
        <v>2</v>
      </c>
      <c r="U15" s="781">
        <f>VLOOKUP(C15,METADATA!$A$5:$H$29,IF(E15="HI",2,IF(E15="LO",6,10))+IF(S15=1,2,IF(D15=7,1,(IF(WEEKDAY(B15)=1,2,IF(WEEKDAY(B15)=7,1,0))))))</f>
        <v>2</v>
      </c>
      <c r="AA15" s="287">
        <v>45627</v>
      </c>
    </row>
    <row r="16" spans="2:27" ht="13.95" customHeight="1" thickBot="1" x14ac:dyDescent="0.3">
      <c r="B16" s="784">
        <v>45383</v>
      </c>
      <c r="C16" s="785">
        <v>12</v>
      </c>
      <c r="D16" s="786">
        <f>IFERROR((INDEX(METADATA!$T$2:$T$20,MATCH(B16,METADATA!$S$2:$S$20,0))),0)</f>
        <v>1</v>
      </c>
      <c r="E16" s="785" t="str">
        <f t="shared" si="0"/>
        <v>LO</v>
      </c>
      <c r="F16" s="786">
        <f>VLOOKUP(C16,METADATA!$A$5:$H$29,IF(E16="HI",2,IF(E16="LO",6,10))+IF(D16=1,2,IF(D16=7,1,(IF(WEEKDAY(B16)=1,2,IF(WEEKDAY(B16)=7,1,0))))))</f>
        <v>3</v>
      </c>
      <c r="G16" s="786">
        <f>VLOOKUP(C16,METADATA!$J$5:$Q$29,IF(E16="HI",2,IF(E16="LO",6,10))+IF(D16=1,2,IF(D16=7,1,(IF(WEEKDAY(B16)=1,2,IF(WEEKDAY(B16)=7,1,0))))))</f>
        <v>3</v>
      </c>
      <c r="H16" s="787">
        <v>17316.25</v>
      </c>
      <c r="I16" s="788">
        <v>593.90399259328842</v>
      </c>
      <c r="K16" s="795">
        <v>865.8125</v>
      </c>
      <c r="M16" s="798">
        <f t="shared" si="1"/>
        <v>17326.431716164709</v>
      </c>
      <c r="N16" s="303"/>
      <c r="P16" s="423" t="s">
        <v>353</v>
      </c>
      <c r="Q16" s="290" cm="1">
        <f t="array" ref="Q16">SUM('MAIN INPUTS AND COMPARISON'!E45:G45/SUM('MAIN INPUTS AND COMPARISON'!$E$46:$G$46))</f>
        <v>0.50796812749003983</v>
      </c>
      <c r="R16" s="421" cm="1">
        <f t="array" ref="R16">SUM('MAIN INPUTS AND COMPARISON'!E38:G38/SUM('MAIN INPUTS AND COMPARISON'!$E$39:$G$39))</f>
        <v>0.50796812749003983</v>
      </c>
      <c r="S16" s="786">
        <v>0</v>
      </c>
      <c r="T16" s="781">
        <f>VLOOKUP(C16,METADATA!$J$5:$Q$29,IF(E16="HI",2,IF(E16="LO",6,10))+IF(S16=1,2,IF(D16=7,1,(IF(WEEKDAY(B16)=1,2,IF(WEEKDAY(B16)=7,1,0))))))</f>
        <v>2</v>
      </c>
      <c r="U16" s="781">
        <f>VLOOKUP(C16,METADATA!$A$5:$H$29,IF(E16="HI",2,IF(E16="LO",6,10))+IF(S16=1,2,IF(D16=7,1,(IF(WEEKDAY(B16)=1,2,IF(WEEKDAY(B16)=7,1,0))))))</f>
        <v>2</v>
      </c>
    </row>
    <row r="17" spans="2:21" ht="13.95" customHeight="1" thickBot="1" x14ac:dyDescent="0.3">
      <c r="B17" s="784">
        <v>45383</v>
      </c>
      <c r="C17" s="785">
        <v>13</v>
      </c>
      <c r="D17" s="786">
        <f>IFERROR((INDEX(METADATA!$T$2:$T$20,MATCH(B17,METADATA!$S$2:$S$20,0))),0)</f>
        <v>1</v>
      </c>
      <c r="E17" s="785" t="str">
        <f t="shared" si="0"/>
        <v>LO</v>
      </c>
      <c r="F17" s="786">
        <f>VLOOKUP(C17,METADATA!$A$5:$H$29,IF(E17="HI",2,IF(E17="LO",6,10))+IF(D17=1,2,IF(D17=7,1,(IF(WEEKDAY(B17)=1,2,IF(WEEKDAY(B17)=7,1,0))))))</f>
        <v>3</v>
      </c>
      <c r="G17" s="786">
        <f>VLOOKUP(C17,METADATA!$J$5:$Q$29,IF(E17="HI",2,IF(E17="LO",6,10))+IF(D17=1,2,IF(D17=7,1,(IF(WEEKDAY(B17)=1,2,IF(WEEKDAY(B17)=7,1,0))))))</f>
        <v>3</v>
      </c>
      <c r="H17" s="787">
        <v>16692.75</v>
      </c>
      <c r="I17" s="788">
        <v>557.32499313354492</v>
      </c>
      <c r="K17" s="795">
        <v>834.63750000000005</v>
      </c>
      <c r="M17" s="798">
        <f t="shared" si="1"/>
        <v>16702.051182728166</v>
      </c>
      <c r="N17" s="303"/>
      <c r="P17" s="424" t="s">
        <v>212</v>
      </c>
      <c r="Q17" s="289" t="s">
        <v>415</v>
      </c>
      <c r="R17" s="425" t="s">
        <v>416</v>
      </c>
      <c r="S17" s="786">
        <v>0</v>
      </c>
      <c r="T17" s="781">
        <f>VLOOKUP(C17,METADATA!$J$5:$Q$29,IF(E17="HI",2,IF(E17="LO",6,10))+IF(S17=1,2,IF(D17=7,1,(IF(WEEKDAY(B17)=1,2,IF(WEEKDAY(B17)=7,1,0))))))</f>
        <v>2</v>
      </c>
      <c r="U17" s="781">
        <f>VLOOKUP(C17,METADATA!$A$5:$H$29,IF(E17="HI",2,IF(E17="LO",6,10))+IF(S17=1,2,IF(D17=7,1,(IF(WEEKDAY(B17)=1,2,IF(WEEKDAY(B17)=7,1,0))))))</f>
        <v>2</v>
      </c>
    </row>
    <row r="18" spans="2:21" ht="13.95" customHeight="1" x14ac:dyDescent="0.25">
      <c r="B18" s="784">
        <v>45383</v>
      </c>
      <c r="C18" s="785">
        <v>14</v>
      </c>
      <c r="D18" s="786">
        <f>IFERROR((INDEX(METADATA!$T$2:$T$20,MATCH(B18,METADATA!$S$2:$S$20,0))),0)</f>
        <v>1</v>
      </c>
      <c r="E18" s="785" t="str">
        <f t="shared" si="0"/>
        <v>LO</v>
      </c>
      <c r="F18" s="786">
        <f>VLOOKUP(C18,METADATA!$A$5:$H$29,IF(E18="HI",2,IF(E18="LO",6,10))+IF(D18=1,2,IF(D18=7,1,(IF(WEEKDAY(B18)=1,2,IF(WEEKDAY(B18)=7,1,0))))))</f>
        <v>3</v>
      </c>
      <c r="G18" s="786">
        <f>VLOOKUP(C18,METADATA!$J$5:$Q$29,IF(E18="HI",2,IF(E18="LO",6,10))+IF(D18=1,2,IF(D18=7,1,(IF(WEEKDAY(B18)=1,2,IF(WEEKDAY(B18)=7,1,0))))))</f>
        <v>3</v>
      </c>
      <c r="H18" s="787">
        <v>16946.75</v>
      </c>
      <c r="I18" s="788">
        <v>1868.4729690551758</v>
      </c>
      <c r="K18" s="795">
        <v>847.33749999999998</v>
      </c>
      <c r="M18" s="798">
        <f t="shared" si="1"/>
        <v>17049.443592052787</v>
      </c>
      <c r="N18" s="303"/>
      <c r="P18" s="426" t="s">
        <v>38</v>
      </c>
      <c r="Q18" s="291">
        <f>'MAIN INPUTS AND COMPARISON'!O36/'MAIN INPUTS AND COMPARISON'!$O$39</f>
        <v>0.13346613545816732</v>
      </c>
      <c r="R18" s="427">
        <f>'MAIN INPUTS AND COMPARISON'!O36/'MAIN INPUTS AND COMPARISON'!$O$39</f>
        <v>0.13346613545816732</v>
      </c>
      <c r="S18" s="786">
        <v>0</v>
      </c>
      <c r="T18" s="781">
        <f>VLOOKUP(C18,METADATA!$J$5:$Q$29,IF(E18="HI",2,IF(E18="LO",6,10))+IF(S18=1,2,IF(D18=7,1,(IF(WEEKDAY(B18)=1,2,IF(WEEKDAY(B18)=7,1,0))))))</f>
        <v>2</v>
      </c>
      <c r="U18" s="781">
        <f>VLOOKUP(C18,METADATA!$A$5:$H$29,IF(E18="HI",2,IF(E18="LO",6,10))+IF(S18=1,2,IF(D18=7,1,(IF(WEEKDAY(B18)=1,2,IF(WEEKDAY(B18)=7,1,0))))))</f>
        <v>2</v>
      </c>
    </row>
    <row r="19" spans="2:21" ht="13.95" customHeight="1" x14ac:dyDescent="0.25">
      <c r="B19" s="784">
        <v>45383</v>
      </c>
      <c r="C19" s="785">
        <v>15</v>
      </c>
      <c r="D19" s="786">
        <f>IFERROR((INDEX(METADATA!$T$2:$T$20,MATCH(B19,METADATA!$S$2:$S$20,0))),0)</f>
        <v>1</v>
      </c>
      <c r="E19" s="785" t="str">
        <f t="shared" si="0"/>
        <v>LO</v>
      </c>
      <c r="F19" s="786">
        <f>VLOOKUP(C19,METADATA!$A$5:$H$29,IF(E19="HI",2,IF(E19="LO",6,10))+IF(D19=1,2,IF(D19=7,1,(IF(WEEKDAY(B19)=1,2,IF(WEEKDAY(B19)=7,1,0))))))</f>
        <v>3</v>
      </c>
      <c r="G19" s="786">
        <f>VLOOKUP(C19,METADATA!$J$5:$Q$29,IF(E19="HI",2,IF(E19="LO",6,10))+IF(D19=1,2,IF(D19=7,1,(IF(WEEKDAY(B19)=1,2,IF(WEEKDAY(B19)=7,1,0))))))</f>
        <v>3</v>
      </c>
      <c r="H19" s="787">
        <v>17032.25</v>
      </c>
      <c r="I19" s="788">
        <v>2196.6950569152832</v>
      </c>
      <c r="K19" s="795">
        <v>851.61249999999995</v>
      </c>
      <c r="M19" s="798">
        <f t="shared" si="1"/>
        <v>17173.322603258115</v>
      </c>
      <c r="N19" s="303"/>
      <c r="P19" s="422" t="s">
        <v>39</v>
      </c>
      <c r="Q19" s="291">
        <f>'MAIN INPUTS AND COMPARISON'!O37/'MAIN INPUTS AND COMPARISON'!$O$39</f>
        <v>0.35856573705179284</v>
      </c>
      <c r="R19" s="427">
        <f>'MAIN INPUTS AND COMPARISON'!O37/'MAIN INPUTS AND COMPARISON'!$O$39</f>
        <v>0.35856573705179284</v>
      </c>
      <c r="S19" s="786">
        <v>0</v>
      </c>
      <c r="T19" s="781">
        <f>VLOOKUP(C19,METADATA!$J$5:$Q$29,IF(E19="HI",2,IF(E19="LO",6,10))+IF(S19=1,2,IF(D19=7,1,(IF(WEEKDAY(B19)=1,2,IF(WEEKDAY(B19)=7,1,0))))))</f>
        <v>2</v>
      </c>
      <c r="U19" s="781">
        <f>VLOOKUP(C19,METADATA!$A$5:$H$29,IF(E19="HI",2,IF(E19="LO",6,10))+IF(S19=1,2,IF(D19=7,1,(IF(WEEKDAY(B19)=1,2,IF(WEEKDAY(B19)=7,1,0))))))</f>
        <v>2</v>
      </c>
    </row>
    <row r="20" spans="2:21" ht="13.95" customHeight="1" thickBot="1" x14ac:dyDescent="0.3">
      <c r="B20" s="784">
        <v>45383</v>
      </c>
      <c r="C20" s="785">
        <v>16</v>
      </c>
      <c r="D20" s="786">
        <f>IFERROR((INDEX(METADATA!$T$2:$T$20,MATCH(B20,METADATA!$S$2:$S$20,0))),0)</f>
        <v>1</v>
      </c>
      <c r="E20" s="785" t="str">
        <f t="shared" si="0"/>
        <v>LO</v>
      </c>
      <c r="F20" s="786">
        <f>VLOOKUP(C20,METADATA!$A$5:$H$29,IF(E20="HI",2,IF(E20="LO",6,10))+IF(D20=1,2,IF(D20=7,1,(IF(WEEKDAY(B20)=1,2,IF(WEEKDAY(B20)=7,1,0))))))</f>
        <v>3</v>
      </c>
      <c r="G20" s="786">
        <f>VLOOKUP(C20,METADATA!$J$5:$Q$29,IF(E20="HI",2,IF(E20="LO",6,10))+IF(D20=1,2,IF(D20=7,1,(IF(WEEKDAY(B20)=1,2,IF(WEEKDAY(B20)=7,1,0))))))</f>
        <v>3</v>
      </c>
      <c r="H20" s="787">
        <v>17130</v>
      </c>
      <c r="I20" s="788">
        <v>2133.3379821777344</v>
      </c>
      <c r="K20" s="795">
        <v>856.5</v>
      </c>
      <c r="M20" s="798">
        <f t="shared" si="1"/>
        <v>17262.32982381585</v>
      </c>
      <c r="N20" s="303"/>
      <c r="P20" s="428" t="s">
        <v>353</v>
      </c>
      <c r="Q20" s="429">
        <f>'MAIN INPUTS AND COMPARISON'!O38/'MAIN INPUTS AND COMPARISON'!$O$39</f>
        <v>0.50796812749003983</v>
      </c>
      <c r="R20" s="430">
        <f>'MAIN INPUTS AND COMPARISON'!O38/'MAIN INPUTS AND COMPARISON'!$O$39</f>
        <v>0.50796812749003983</v>
      </c>
      <c r="S20" s="786">
        <v>0</v>
      </c>
      <c r="T20" s="781">
        <f>VLOOKUP(C20,METADATA!$J$5:$Q$29,IF(E20="HI",2,IF(E20="LO",6,10))+IF(S20=1,2,IF(D20=7,1,(IF(WEEKDAY(B20)=1,2,IF(WEEKDAY(B20)=7,1,0))))))</f>
        <v>2</v>
      </c>
      <c r="U20" s="781">
        <f>VLOOKUP(C20,METADATA!$A$5:$H$29,IF(E20="HI",2,IF(E20="LO",6,10))+IF(S20=1,2,IF(D20=7,1,(IF(WEEKDAY(B20)=1,2,IF(WEEKDAY(B20)=7,1,0))))))</f>
        <v>2</v>
      </c>
    </row>
    <row r="21" spans="2:21" ht="13.95" customHeight="1" x14ac:dyDescent="0.25">
      <c r="B21" s="784">
        <v>45383</v>
      </c>
      <c r="C21" s="785">
        <v>17</v>
      </c>
      <c r="D21" s="786">
        <f>IFERROR((INDEX(METADATA!$T$2:$T$20,MATCH(B21,METADATA!$S$2:$S$20,0))),0)</f>
        <v>1</v>
      </c>
      <c r="E21" s="785" t="str">
        <f t="shared" si="0"/>
        <v>LO</v>
      </c>
      <c r="F21" s="786">
        <f>VLOOKUP(C21,METADATA!$A$5:$H$29,IF(E21="HI",2,IF(E21="LO",6,10))+IF(D21=1,2,IF(D21=7,1,(IF(WEEKDAY(B21)=1,2,IF(WEEKDAY(B21)=7,1,0))))))</f>
        <v>3</v>
      </c>
      <c r="G21" s="786">
        <f>VLOOKUP(C21,METADATA!$J$5:$Q$29,IF(E21="HI",2,IF(E21="LO",6,10))+IF(D21=1,2,IF(D21=7,1,(IF(WEEKDAY(B21)=1,2,IF(WEEKDAY(B21)=7,1,0))))))</f>
        <v>3</v>
      </c>
      <c r="H21" s="787">
        <v>16486.5</v>
      </c>
      <c r="I21" s="788">
        <v>1996.7274322509766</v>
      </c>
      <c r="K21" s="795">
        <v>824.32500000000005</v>
      </c>
      <c r="M21" s="798">
        <f t="shared" si="1"/>
        <v>16606.974519421157</v>
      </c>
      <c r="N21" s="303"/>
      <c r="S21" s="786">
        <v>0</v>
      </c>
      <c r="T21" s="781">
        <f>VLOOKUP(C21,METADATA!$J$5:$Q$29,IF(E21="HI",2,IF(E21="LO",6,10))+IF(S21=1,2,IF(D21=7,1,(IF(WEEKDAY(B21)=1,2,IF(WEEKDAY(B21)=7,1,0))))))</f>
        <v>2</v>
      </c>
      <c r="U21" s="781">
        <f>VLOOKUP(C21,METADATA!$A$5:$H$29,IF(E21="HI",2,IF(E21="LO",6,10))+IF(S21=1,2,IF(D21=7,1,(IF(WEEKDAY(B21)=1,2,IF(WEEKDAY(B21)=7,1,0))))))</f>
        <v>2</v>
      </c>
    </row>
    <row r="22" spans="2:21" ht="13.95" customHeight="1" thickBot="1" x14ac:dyDescent="0.3">
      <c r="B22" s="784">
        <v>45383</v>
      </c>
      <c r="C22" s="785">
        <v>18</v>
      </c>
      <c r="D22" s="786">
        <f>IFERROR((INDEX(METADATA!$T$2:$T$20,MATCH(B22,METADATA!$S$2:$S$20,0))),0)</f>
        <v>1</v>
      </c>
      <c r="E22" s="785" t="str">
        <f t="shared" si="0"/>
        <v>LO</v>
      </c>
      <c r="F22" s="786">
        <f>VLOOKUP(C22,METADATA!$A$5:$H$29,IF(E22="HI",2,IF(E22="LO",6,10))+IF(D22=1,2,IF(D22=7,1,(IF(WEEKDAY(B22)=1,2,IF(WEEKDAY(B22)=7,1,0))))))</f>
        <v>2</v>
      </c>
      <c r="G22" s="786">
        <f>VLOOKUP(C22,METADATA!$J$5:$Q$29,IF(E22="HI",2,IF(E22="LO",6,10))+IF(D22=1,2,IF(D22=7,1,(IF(WEEKDAY(B22)=1,2,IF(WEEKDAY(B22)=7,1,0))))))</f>
        <v>3</v>
      </c>
      <c r="H22" s="787">
        <v>17654.75</v>
      </c>
      <c r="I22" s="788">
        <v>1935.7200164794922</v>
      </c>
      <c r="K22" s="795">
        <v>882.73749999999995</v>
      </c>
      <c r="M22" s="798">
        <f t="shared" si="1"/>
        <v>17760.552061934883</v>
      </c>
      <c r="N22" s="303"/>
      <c r="S22" s="786">
        <v>0</v>
      </c>
      <c r="T22" s="781">
        <f>VLOOKUP(C22,METADATA!$J$5:$Q$29,IF(E22="HI",2,IF(E22="LO",6,10))+IF(S22=1,2,IF(D22=7,1,(IF(WEEKDAY(B22)=1,2,IF(WEEKDAY(B22)=7,1,0))))))</f>
        <v>1</v>
      </c>
      <c r="U22" s="781">
        <f>VLOOKUP(C22,METADATA!$A$5:$H$29,IF(E22="HI",2,IF(E22="LO",6,10))+IF(S22=1,2,IF(D22=7,1,(IF(WEEKDAY(B22)=1,2,IF(WEEKDAY(B22)=7,1,0))))))</f>
        <v>1</v>
      </c>
    </row>
    <row r="23" spans="2:21" ht="13.95" customHeight="1" thickBot="1" x14ac:dyDescent="0.3">
      <c r="B23" s="784">
        <v>45383</v>
      </c>
      <c r="C23" s="785">
        <v>19</v>
      </c>
      <c r="D23" s="786">
        <f>IFERROR((INDEX(METADATA!$T$2:$T$20,MATCH(B23,METADATA!$S$2:$S$20,0))),0)</f>
        <v>1</v>
      </c>
      <c r="E23" s="785" t="str">
        <f t="shared" si="0"/>
        <v>LO</v>
      </c>
      <c r="F23" s="786">
        <f>VLOOKUP(C23,METADATA!$A$5:$H$29,IF(E23="HI",2,IF(E23="LO",6,10))+IF(D23=1,2,IF(D23=7,1,(IF(WEEKDAY(B23)=1,2,IF(WEEKDAY(B23)=7,1,0))))))</f>
        <v>2</v>
      </c>
      <c r="G23" s="786">
        <f>VLOOKUP(C23,METADATA!$J$5:$Q$29,IF(E23="HI",2,IF(E23="LO",6,10))+IF(D23=1,2,IF(D23=7,1,(IF(WEEKDAY(B23)=1,2,IF(WEEKDAY(B23)=7,1,0))))))</f>
        <v>3</v>
      </c>
      <c r="H23" s="787">
        <v>16821.5</v>
      </c>
      <c r="I23" s="788">
        <v>1672.8229703903198</v>
      </c>
      <c r="K23" s="795">
        <v>0</v>
      </c>
      <c r="M23" s="798">
        <f t="shared" si="1"/>
        <v>16904.472749549615</v>
      </c>
      <c r="N23" s="303"/>
      <c r="P23" s="420" t="s">
        <v>434</v>
      </c>
      <c r="Q23" s="116" t="s">
        <v>140</v>
      </c>
      <c r="S23" s="786">
        <v>0</v>
      </c>
      <c r="T23" s="781">
        <f>VLOOKUP(C23,METADATA!$J$5:$Q$29,IF(E23="HI",2,IF(E23="LO",6,10))+IF(S23=1,2,IF(D23=7,1,(IF(WEEKDAY(B23)=1,2,IF(WEEKDAY(B23)=7,1,0))))))</f>
        <v>1</v>
      </c>
      <c r="U23" s="781">
        <f>VLOOKUP(C23,METADATA!$A$5:$H$29,IF(E23="HI",2,IF(E23="LO",6,10))+IF(S23=1,2,IF(D23=7,1,(IF(WEEKDAY(B23)=1,2,IF(WEEKDAY(B23)=7,1,0))))))</f>
        <v>1</v>
      </c>
    </row>
    <row r="24" spans="2:21" ht="13.95" customHeight="1" thickBot="1" x14ac:dyDescent="0.3">
      <c r="B24" s="784">
        <v>45383</v>
      </c>
      <c r="C24" s="785">
        <v>20</v>
      </c>
      <c r="D24" s="786">
        <f>IFERROR((INDEX(METADATA!$T$2:$T$20,MATCH(B24,METADATA!$S$2:$S$20,0))),0)</f>
        <v>1</v>
      </c>
      <c r="E24" s="785" t="str">
        <f t="shared" si="0"/>
        <v>LO</v>
      </c>
      <c r="F24" s="786">
        <f>VLOOKUP(C24,METADATA!$A$5:$H$29,IF(E24="HI",2,IF(E24="LO",6,10))+IF(D24=1,2,IF(D24=7,1,(IF(WEEKDAY(B24)=1,2,IF(WEEKDAY(B24)=7,1,0))))))</f>
        <v>3</v>
      </c>
      <c r="G24" s="786">
        <f>VLOOKUP(C24,METADATA!$J$5:$Q$29,IF(E24="HI",2,IF(E24="LO",6,10))+IF(D24=1,2,IF(D24=7,1,(IF(WEEKDAY(B24)=1,2,IF(WEEKDAY(B24)=7,1,0))))))</f>
        <v>3</v>
      </c>
      <c r="H24" s="787">
        <v>15274.25</v>
      </c>
      <c r="I24" s="788">
        <v>1754.9050149917603</v>
      </c>
      <c r="K24" s="795">
        <v>0</v>
      </c>
      <c r="M24" s="798">
        <f t="shared" si="1"/>
        <v>15374.732670005786</v>
      </c>
      <c r="N24" s="303"/>
      <c r="P24" s="800" t="s">
        <v>414</v>
      </c>
      <c r="Q24" s="801" t="s">
        <v>415</v>
      </c>
      <c r="R24" s="802" t="s">
        <v>416</v>
      </c>
      <c r="S24" s="786">
        <v>0</v>
      </c>
      <c r="T24" s="781">
        <f>VLOOKUP(C24,METADATA!$J$5:$Q$29,IF(E24="HI",2,IF(E24="LO",6,10))+IF(S24=1,2,IF(D24=7,1,(IF(WEEKDAY(B24)=1,2,IF(WEEKDAY(B24)=7,1,0))))))</f>
        <v>2</v>
      </c>
      <c r="U24" s="781">
        <f>VLOOKUP(C24,METADATA!$A$5:$H$29,IF(E24="HI",2,IF(E24="LO",6,10))+IF(S24=1,2,IF(D24=7,1,(IF(WEEKDAY(B24)=1,2,IF(WEEKDAY(B24)=7,1,0))))))</f>
        <v>1</v>
      </c>
    </row>
    <row r="25" spans="2:21" ht="13.95" customHeight="1" x14ac:dyDescent="0.25">
      <c r="B25" s="784">
        <v>45383</v>
      </c>
      <c r="C25" s="785">
        <v>21</v>
      </c>
      <c r="D25" s="786">
        <f>IFERROR((INDEX(METADATA!$T$2:$T$20,MATCH(B25,METADATA!$S$2:$S$20,0))),0)</f>
        <v>1</v>
      </c>
      <c r="E25" s="785" t="str">
        <f t="shared" si="0"/>
        <v>LO</v>
      </c>
      <c r="F25" s="786">
        <f>VLOOKUP(C25,METADATA!$A$5:$H$29,IF(E25="HI",2,IF(E25="LO",6,10))+IF(D25=1,2,IF(D25=7,1,(IF(WEEKDAY(B25)=1,2,IF(WEEKDAY(B25)=7,1,0))))))</f>
        <v>3</v>
      </c>
      <c r="G25" s="786">
        <f>VLOOKUP(C25,METADATA!$J$5:$Q$29,IF(E25="HI",2,IF(E25="LO",6,10))+IF(D25=1,2,IF(D25=7,1,(IF(WEEKDAY(B25)=1,2,IF(WEEKDAY(B25)=7,1,0))))))</f>
        <v>3</v>
      </c>
      <c r="H25" s="787">
        <v>13566.5</v>
      </c>
      <c r="I25" s="788">
        <v>1770.6944971084595</v>
      </c>
      <c r="K25" s="795">
        <v>0</v>
      </c>
      <c r="M25" s="798">
        <f t="shared" si="1"/>
        <v>13681.567207454349</v>
      </c>
      <c r="N25" s="303"/>
      <c r="P25" s="426" t="s">
        <v>38</v>
      </c>
      <c r="Q25" s="290">
        <f>SUM('MAIN INPUTS AND COMPARISON'!C90:D90,'MAIN INPUTS AND COMPARISON'!H90:N90)/SUM('MAIN INPUTS AND COMPARISON'!$C$93:$D$93,'MAIN INPUTS AND COMPARISON'!$H$93:$N$93)</f>
        <v>0.13</v>
      </c>
      <c r="R25" s="421">
        <f>SUM('MAIN INPUTS AND COMPARISON'!C83:D83,'MAIN INPUTS AND COMPARISON'!H83:N83)/SUM('MAIN INPUTS AND COMPARISON'!$C$86:$D$86,'MAIN INPUTS AND COMPARISON'!$H$86:$N$86)</f>
        <v>0.13</v>
      </c>
      <c r="S25" s="786">
        <v>0</v>
      </c>
      <c r="T25" s="781">
        <f>VLOOKUP(C25,METADATA!$J$5:$Q$29,IF(E25="HI",2,IF(E25="LO",6,10))+IF(S25=1,2,IF(D25=7,1,(IF(WEEKDAY(B25)=1,2,IF(WEEKDAY(B25)=7,1,0))))))</f>
        <v>2</v>
      </c>
      <c r="U25" s="781">
        <f>VLOOKUP(C25,METADATA!$A$5:$H$29,IF(E25="HI",2,IF(E25="LO",6,10))+IF(S25=1,2,IF(D25=7,1,(IF(WEEKDAY(B25)=1,2,IF(WEEKDAY(B25)=7,1,0))))))</f>
        <v>2</v>
      </c>
    </row>
    <row r="26" spans="2:21" ht="13.95" customHeight="1" x14ac:dyDescent="0.25">
      <c r="B26" s="784">
        <v>45383</v>
      </c>
      <c r="C26" s="785">
        <v>22</v>
      </c>
      <c r="D26" s="786">
        <f>IFERROR((INDEX(METADATA!$T$2:$T$20,MATCH(B26,METADATA!$S$2:$S$20,0))),0)</f>
        <v>1</v>
      </c>
      <c r="E26" s="785" t="str">
        <f t="shared" si="0"/>
        <v>LO</v>
      </c>
      <c r="F26" s="786">
        <f>VLOOKUP(C26,METADATA!$A$5:$H$29,IF(E26="HI",2,IF(E26="LO",6,10))+IF(D26=1,2,IF(D26=7,1,(IF(WEEKDAY(B26)=1,2,IF(WEEKDAY(B26)=7,1,0))))))</f>
        <v>3</v>
      </c>
      <c r="G26" s="786">
        <f>VLOOKUP(C26,METADATA!$J$5:$Q$29,IF(E26="HI",2,IF(E26="LO",6,10))+IF(D26=1,2,IF(D26=7,1,(IF(WEEKDAY(B26)=1,2,IF(WEEKDAY(B26)=7,1,0))))))</f>
        <v>3</v>
      </c>
      <c r="H26" s="787">
        <v>11789.75</v>
      </c>
      <c r="I26" s="788">
        <v>1810.0345268249512</v>
      </c>
      <c r="K26" s="795">
        <v>0</v>
      </c>
      <c r="M26" s="798">
        <f t="shared" si="1"/>
        <v>11927.884558914813</v>
      </c>
      <c r="N26" s="303"/>
      <c r="P26" s="422" t="s">
        <v>39</v>
      </c>
      <c r="Q26" s="290">
        <f>SUM('MAIN INPUTS AND COMPARISON'!C91:D91,'MAIN INPUTS AND COMPARISON'!H91:N91)/SUM('MAIN INPUTS AND COMPARISON'!$C$93:$D$93,'MAIN INPUTS AND COMPARISON'!$H$93:$N$93)</f>
        <v>0.36</v>
      </c>
      <c r="R26" s="421">
        <f>SUM('MAIN INPUTS AND COMPARISON'!C84:D84,'MAIN INPUTS AND COMPARISON'!H84:N84)/SUM('MAIN INPUTS AND COMPARISON'!$C$86:$D$86,'MAIN INPUTS AND COMPARISON'!$H$86:$N$86)</f>
        <v>0.36</v>
      </c>
      <c r="S26" s="786">
        <v>0</v>
      </c>
      <c r="T26" s="781">
        <f>VLOOKUP(C26,METADATA!$J$5:$Q$29,IF(E26="HI",2,IF(E26="LO",6,10))+IF(S26=1,2,IF(D26=7,1,(IF(WEEKDAY(B26)=1,2,IF(WEEKDAY(B26)=7,1,0))))))</f>
        <v>3</v>
      </c>
      <c r="U26" s="781">
        <f>VLOOKUP(C26,METADATA!$A$5:$H$29,IF(E26="HI",2,IF(E26="LO",6,10))+IF(S26=1,2,IF(D26=7,1,(IF(WEEKDAY(B26)=1,2,IF(WEEKDAY(B26)=7,1,0))))))</f>
        <v>3</v>
      </c>
    </row>
    <row r="27" spans="2:21" ht="13.95" customHeight="1" thickBot="1" x14ac:dyDescent="0.3">
      <c r="B27" s="784">
        <v>45383</v>
      </c>
      <c r="C27" s="785">
        <v>23</v>
      </c>
      <c r="D27" s="786">
        <f>IFERROR((INDEX(METADATA!$T$2:$T$20,MATCH(B27,METADATA!$S$2:$S$20,0))),0)</f>
        <v>1</v>
      </c>
      <c r="E27" s="785" t="str">
        <f t="shared" si="0"/>
        <v>LO</v>
      </c>
      <c r="F27" s="786">
        <f>VLOOKUP(C27,METADATA!$A$5:$H$29,IF(E27="HI",2,IF(E27="LO",6,10))+IF(D27=1,2,IF(D27=7,1,(IF(WEEKDAY(B27)=1,2,IF(WEEKDAY(B27)=7,1,0))))))</f>
        <v>3</v>
      </c>
      <c r="G27" s="786">
        <f>VLOOKUP(C27,METADATA!$J$5:$Q$29,IF(E27="HI",2,IF(E27="LO",6,10))+IF(D27=1,2,IF(D27=7,1,(IF(WEEKDAY(B27)=1,2,IF(WEEKDAY(B27)=7,1,0))))))</f>
        <v>3</v>
      </c>
      <c r="H27" s="787">
        <v>10472.5</v>
      </c>
      <c r="I27" s="788">
        <v>1862.06298828125</v>
      </c>
      <c r="K27" s="795">
        <v>0</v>
      </c>
      <c r="M27" s="798">
        <f t="shared" si="1"/>
        <v>10636.753960787422</v>
      </c>
      <c r="N27" s="303"/>
      <c r="P27" s="423" t="s">
        <v>353</v>
      </c>
      <c r="Q27" s="290">
        <f>SUM('MAIN INPUTS AND COMPARISON'!C92:D92,'MAIN INPUTS AND COMPARISON'!H92:N92)/SUM('MAIN INPUTS AND COMPARISON'!$C$93:$D$93,'MAIN INPUTS AND COMPARISON'!$H$93:$N$93)</f>
        <v>0.51</v>
      </c>
      <c r="R27" s="421">
        <f>SUM('MAIN INPUTS AND COMPARISON'!C85:D85,'MAIN INPUTS AND COMPARISON'!H85:N85)/SUM('MAIN INPUTS AND COMPARISON'!$C$86:$D$86,'MAIN INPUTS AND COMPARISON'!$H$86:$N$86)</f>
        <v>0.51</v>
      </c>
      <c r="S27" s="786">
        <v>0</v>
      </c>
      <c r="T27" s="781">
        <f>VLOOKUP(C27,METADATA!$J$5:$Q$29,IF(E27="HI",2,IF(E27="LO",6,10))+IF(S27=1,2,IF(D27=7,1,(IF(WEEKDAY(B27)=1,2,IF(WEEKDAY(B27)=7,1,0))))))</f>
        <v>3</v>
      </c>
      <c r="U27" s="781">
        <f>VLOOKUP(C27,METADATA!$A$5:$H$29,IF(E27="HI",2,IF(E27="LO",6,10))+IF(S27=1,2,IF(D27=7,1,(IF(WEEKDAY(B27)=1,2,IF(WEEKDAY(B27)=7,1,0))))))</f>
        <v>3</v>
      </c>
    </row>
    <row r="28" spans="2:21" ht="13.95" customHeight="1" thickBot="1" x14ac:dyDescent="0.3">
      <c r="B28" s="784">
        <f t="shared" ref="B28:B91" si="2">B4+1</f>
        <v>45384</v>
      </c>
      <c r="C28" s="785">
        <v>0</v>
      </c>
      <c r="D28" s="786">
        <f>IFERROR((INDEX(METADATA!$T$2:$T$20,MATCH(B28,METADATA!$S$2:$S$20,0))),0)</f>
        <v>0</v>
      </c>
      <c r="E28" s="785" t="str">
        <f t="shared" si="0"/>
        <v>LO</v>
      </c>
      <c r="F28" s="786">
        <f>VLOOKUP(C28,METADATA!$A$5:$H$29,IF(E28="HI",2,IF(E28="LO",6,10))+IF(D28=1,2,IF(D28=7,1,(IF(WEEKDAY(B28)=1,2,IF(WEEKDAY(B28)=7,1,0))))))</f>
        <v>3</v>
      </c>
      <c r="G28" s="786">
        <f>VLOOKUP(C28,METADATA!$J$5:$Q$29,IF(E28="HI",2,IF(E28="LO",6,10))+IF(D28=1,2,IF(D28=7,1,(IF(WEEKDAY(B28)=1,2,IF(WEEKDAY(B28)=7,1,0))))))</f>
        <v>3</v>
      </c>
      <c r="H28" s="787">
        <v>9665</v>
      </c>
      <c r="I28" s="788">
        <v>1906.8465118408203</v>
      </c>
      <c r="K28" s="795">
        <v>0</v>
      </c>
      <c r="M28" s="798">
        <f t="shared" si="1"/>
        <v>9851.3089800147627</v>
      </c>
      <c r="N28" s="303"/>
      <c r="P28" s="424" t="s">
        <v>417</v>
      </c>
      <c r="Q28" s="289" t="s">
        <v>415</v>
      </c>
      <c r="R28" s="425" t="s">
        <v>416</v>
      </c>
      <c r="S28" s="786">
        <v>0</v>
      </c>
      <c r="T28" s="781">
        <f>VLOOKUP(C28,METADATA!$J$5:$Q$29,IF(E28="HI",2,IF(E28="LO",6,10))+IF(S28=1,2,IF(D28=7,1,(IF(WEEKDAY(B28)=1,2,IF(WEEKDAY(B28)=7,1,0))))))</f>
        <v>3</v>
      </c>
      <c r="U28" s="781">
        <f>VLOOKUP(C28,METADATA!$A$5:$H$29,IF(E28="HI",2,IF(E28="LO",6,10))+IF(S28=1,2,IF(D28=7,1,(IF(WEEKDAY(B28)=1,2,IF(WEEKDAY(B28)=7,1,0))))))</f>
        <v>3</v>
      </c>
    </row>
    <row r="29" spans="2:21" ht="13.95" customHeight="1" x14ac:dyDescent="0.25">
      <c r="B29" s="784">
        <f t="shared" si="2"/>
        <v>45384</v>
      </c>
      <c r="C29" s="785">
        <v>1</v>
      </c>
      <c r="D29" s="786">
        <f>IFERROR((INDEX(METADATA!$T$2:$T$20,MATCH(B29,METADATA!$S$2:$S$20,0))),0)</f>
        <v>0</v>
      </c>
      <c r="E29" s="785" t="str">
        <f t="shared" si="0"/>
        <v>LO</v>
      </c>
      <c r="F29" s="786">
        <f>VLOOKUP(C29,METADATA!$A$5:$H$29,IF(E29="HI",2,IF(E29="LO",6,10))+IF(D29=1,2,IF(D29=7,1,(IF(WEEKDAY(B29)=1,2,IF(WEEKDAY(B29)=7,1,0))))))</f>
        <v>3</v>
      </c>
      <c r="G29" s="786">
        <f>VLOOKUP(C29,METADATA!$J$5:$Q$29,IF(E29="HI",2,IF(E29="LO",6,10))+IF(D29=1,2,IF(D29=7,1,(IF(WEEKDAY(B29)=1,2,IF(WEEKDAY(B29)=7,1,0))))))</f>
        <v>3</v>
      </c>
      <c r="H29" s="787">
        <v>9010.75</v>
      </c>
      <c r="I29" s="788">
        <v>1976.4735622406006</v>
      </c>
      <c r="K29" s="795">
        <v>0</v>
      </c>
      <c r="M29" s="798">
        <f t="shared" si="1"/>
        <v>9224.9695557620162</v>
      </c>
      <c r="N29" s="303"/>
      <c r="P29" s="426" t="s">
        <v>38</v>
      </c>
      <c r="Q29" s="290">
        <f>SUM('MAIN INPUTS AND COMPARISON'!D90:F90)/SUM('MAIN INPUTS AND COMPARISON'!$D$93:$F$93)</f>
        <v>0.13</v>
      </c>
      <c r="R29" s="421" cm="1">
        <f t="array" ref="R29">SUM('MAIN INPUTS AND COMPARISON'!E83:G83/SUM('MAIN INPUTS AND COMPARISON'!$E$86:$G$86))</f>
        <v>0.13</v>
      </c>
      <c r="S29" s="786">
        <v>0</v>
      </c>
      <c r="T29" s="781">
        <f>VLOOKUP(C29,METADATA!$J$5:$Q$29,IF(E29="HI",2,IF(E29="LO",6,10))+IF(S29=1,2,IF(D29=7,1,(IF(WEEKDAY(B29)=1,2,IF(WEEKDAY(B29)=7,1,0))))))</f>
        <v>3</v>
      </c>
      <c r="U29" s="781">
        <f>VLOOKUP(C29,METADATA!$A$5:$H$29,IF(E29="HI",2,IF(E29="LO",6,10))+IF(S29=1,2,IF(D29=7,1,(IF(WEEKDAY(B29)=1,2,IF(WEEKDAY(B29)=7,1,0))))))</f>
        <v>3</v>
      </c>
    </row>
    <row r="30" spans="2:21" ht="13.95" customHeight="1" x14ac:dyDescent="0.25">
      <c r="B30" s="784">
        <f t="shared" si="2"/>
        <v>45384</v>
      </c>
      <c r="C30" s="785">
        <v>2</v>
      </c>
      <c r="D30" s="786">
        <f>IFERROR((INDEX(METADATA!$T$2:$T$20,MATCH(B30,METADATA!$S$2:$S$20,0))),0)</f>
        <v>0</v>
      </c>
      <c r="E30" s="785" t="str">
        <f t="shared" si="0"/>
        <v>LO</v>
      </c>
      <c r="F30" s="786">
        <f>VLOOKUP(C30,METADATA!$A$5:$H$29,IF(E30="HI",2,IF(E30="LO",6,10))+IF(D30=1,2,IF(D30=7,1,(IF(WEEKDAY(B30)=1,2,IF(WEEKDAY(B30)=7,1,0))))))</f>
        <v>3</v>
      </c>
      <c r="G30" s="786">
        <f>VLOOKUP(C30,METADATA!$J$5:$Q$29,IF(E30="HI",2,IF(E30="LO",6,10))+IF(D30=1,2,IF(D30=7,1,(IF(WEEKDAY(B30)=1,2,IF(WEEKDAY(B30)=7,1,0))))))</f>
        <v>3</v>
      </c>
      <c r="H30" s="787">
        <v>9075.75</v>
      </c>
      <c r="I30" s="788">
        <v>2006.8789672851563</v>
      </c>
      <c r="K30" s="795">
        <v>0</v>
      </c>
      <c r="M30" s="798">
        <f t="shared" si="1"/>
        <v>9294.9879640498475</v>
      </c>
      <c r="N30" s="303"/>
      <c r="P30" s="422" t="s">
        <v>39</v>
      </c>
      <c r="Q30" s="290">
        <f>SUM('MAIN INPUTS AND COMPARISON'!D91:F91)/SUM('MAIN INPUTS AND COMPARISON'!$D$93:$F$93)</f>
        <v>0.36</v>
      </c>
      <c r="R30" s="421" cm="1">
        <f t="array" ref="R30">SUM('MAIN INPUTS AND COMPARISON'!E84:G84/SUM('MAIN INPUTS AND COMPARISON'!$E$86:$G$86))</f>
        <v>0.36</v>
      </c>
      <c r="S30" s="786">
        <v>0</v>
      </c>
      <c r="T30" s="781">
        <f>VLOOKUP(C30,METADATA!$J$5:$Q$29,IF(E30="HI",2,IF(E30="LO",6,10))+IF(S30=1,2,IF(D30=7,1,(IF(WEEKDAY(B30)=1,2,IF(WEEKDAY(B30)=7,1,0))))))</f>
        <v>3</v>
      </c>
      <c r="U30" s="781">
        <f>VLOOKUP(C30,METADATA!$A$5:$H$29,IF(E30="HI",2,IF(E30="LO",6,10))+IF(S30=1,2,IF(D30=7,1,(IF(WEEKDAY(B30)=1,2,IF(WEEKDAY(B30)=7,1,0))))))</f>
        <v>3</v>
      </c>
    </row>
    <row r="31" spans="2:21" ht="13.95" customHeight="1" thickBot="1" x14ac:dyDescent="0.3">
      <c r="B31" s="784">
        <f t="shared" si="2"/>
        <v>45384</v>
      </c>
      <c r="C31" s="785">
        <v>3</v>
      </c>
      <c r="D31" s="786">
        <f>IFERROR((INDEX(METADATA!$T$2:$T$20,MATCH(B31,METADATA!$S$2:$S$20,0))),0)</f>
        <v>0</v>
      </c>
      <c r="E31" s="785" t="str">
        <f t="shared" si="0"/>
        <v>LO</v>
      </c>
      <c r="F31" s="786">
        <f>VLOOKUP(C31,METADATA!$A$5:$H$29,IF(E31="HI",2,IF(E31="LO",6,10))+IF(D31=1,2,IF(D31=7,1,(IF(WEEKDAY(B31)=1,2,IF(WEEKDAY(B31)=7,1,0))))))</f>
        <v>3</v>
      </c>
      <c r="G31" s="786">
        <f>VLOOKUP(C31,METADATA!$J$5:$Q$29,IF(E31="HI",2,IF(E31="LO",6,10))+IF(D31=1,2,IF(D31=7,1,(IF(WEEKDAY(B31)=1,2,IF(WEEKDAY(B31)=7,1,0))))))</f>
        <v>3</v>
      </c>
      <c r="H31" s="787">
        <v>9411.5</v>
      </c>
      <c r="I31" s="788">
        <v>2013.9115180969238</v>
      </c>
      <c r="K31" s="795">
        <v>0</v>
      </c>
      <c r="M31" s="798">
        <f t="shared" si="1"/>
        <v>9624.560865448535</v>
      </c>
      <c r="N31" s="303"/>
      <c r="P31" s="423" t="s">
        <v>353</v>
      </c>
      <c r="Q31" s="290">
        <f>SUM('MAIN INPUTS AND COMPARISON'!D92:F92)/SUM('MAIN INPUTS AND COMPARISON'!$D$93:$F$93)</f>
        <v>0.51</v>
      </c>
      <c r="R31" s="421" cm="1">
        <f t="array" ref="R31">SUM('MAIN INPUTS AND COMPARISON'!E85:G85/SUM('MAIN INPUTS AND COMPARISON'!$E$86:$G$86))</f>
        <v>0.51</v>
      </c>
      <c r="S31" s="786">
        <v>0</v>
      </c>
      <c r="T31" s="781">
        <f>VLOOKUP(C31,METADATA!$J$5:$Q$29,IF(E31="HI",2,IF(E31="LO",6,10))+IF(S31=1,2,IF(D31=7,1,(IF(WEEKDAY(B31)=1,2,IF(WEEKDAY(B31)=7,1,0))))))</f>
        <v>3</v>
      </c>
      <c r="U31" s="781">
        <f>VLOOKUP(C31,METADATA!$A$5:$H$29,IF(E31="HI",2,IF(E31="LO",6,10))+IF(S31=1,2,IF(D31=7,1,(IF(WEEKDAY(B31)=1,2,IF(WEEKDAY(B31)=7,1,0))))))</f>
        <v>3</v>
      </c>
    </row>
    <row r="32" spans="2:21" ht="13.95" customHeight="1" thickBot="1" x14ac:dyDescent="0.3">
      <c r="B32" s="784">
        <f t="shared" si="2"/>
        <v>45384</v>
      </c>
      <c r="C32" s="785">
        <v>4</v>
      </c>
      <c r="D32" s="786">
        <f>IFERROR((INDEX(METADATA!$T$2:$T$20,MATCH(B32,METADATA!$S$2:$S$20,0))),0)</f>
        <v>0</v>
      </c>
      <c r="E32" s="785" t="str">
        <f t="shared" si="0"/>
        <v>LO</v>
      </c>
      <c r="F32" s="786">
        <f>VLOOKUP(C32,METADATA!$A$5:$H$29,IF(E32="HI",2,IF(E32="LO",6,10))+IF(D32=1,2,IF(D32=7,1,(IF(WEEKDAY(B32)=1,2,IF(WEEKDAY(B32)=7,1,0))))))</f>
        <v>3</v>
      </c>
      <c r="G32" s="786">
        <f>VLOOKUP(C32,METADATA!$J$5:$Q$29,IF(E32="HI",2,IF(E32="LO",6,10))+IF(D32=1,2,IF(D32=7,1,(IF(WEEKDAY(B32)=1,2,IF(WEEKDAY(B32)=7,1,0))))))</f>
        <v>3</v>
      </c>
      <c r="H32" s="787">
        <v>10224.75</v>
      </c>
      <c r="I32" s="788">
        <v>1980.7200012207031</v>
      </c>
      <c r="K32" s="795">
        <v>0</v>
      </c>
      <c r="M32" s="798">
        <f t="shared" si="1"/>
        <v>10414.833857807609</v>
      </c>
      <c r="N32" s="303"/>
      <c r="P32" s="424" t="s">
        <v>212</v>
      </c>
      <c r="Q32" s="289" t="s">
        <v>415</v>
      </c>
      <c r="R32" s="425" t="s">
        <v>416</v>
      </c>
      <c r="S32" s="786">
        <v>0</v>
      </c>
      <c r="T32" s="781">
        <f>VLOOKUP(C32,METADATA!$J$5:$Q$29,IF(E32="HI",2,IF(E32="LO",6,10))+IF(S32=1,2,IF(D32=7,1,(IF(WEEKDAY(B32)=1,2,IF(WEEKDAY(B32)=7,1,0))))))</f>
        <v>3</v>
      </c>
      <c r="U32" s="781">
        <f>VLOOKUP(C32,METADATA!$A$5:$H$29,IF(E32="HI",2,IF(E32="LO",6,10))+IF(S32=1,2,IF(D32=7,1,(IF(WEEKDAY(B32)=1,2,IF(WEEKDAY(B32)=7,1,0))))))</f>
        <v>3</v>
      </c>
    </row>
    <row r="33" spans="2:21" ht="13.95" customHeight="1" x14ac:dyDescent="0.25">
      <c r="B33" s="784">
        <f t="shared" si="2"/>
        <v>45384</v>
      </c>
      <c r="C33" s="785">
        <v>5</v>
      </c>
      <c r="D33" s="786">
        <f>IFERROR((INDEX(METADATA!$T$2:$T$20,MATCH(B33,METADATA!$S$2:$S$20,0))),0)</f>
        <v>0</v>
      </c>
      <c r="E33" s="785" t="str">
        <f t="shared" si="0"/>
        <v>LO</v>
      </c>
      <c r="F33" s="786">
        <f>VLOOKUP(C33,METADATA!$A$5:$H$29,IF(E33="HI",2,IF(E33="LO",6,10))+IF(D33=1,2,IF(D33=7,1,(IF(WEEKDAY(B33)=1,2,IF(WEEKDAY(B33)=7,1,0))))))</f>
        <v>3</v>
      </c>
      <c r="G33" s="786">
        <f>VLOOKUP(C33,METADATA!$J$5:$Q$29,IF(E33="HI",2,IF(E33="LO",6,10))+IF(D33=1,2,IF(D33=7,1,(IF(WEEKDAY(B33)=1,2,IF(WEEKDAY(B33)=7,1,0))))))</f>
        <v>3</v>
      </c>
      <c r="H33" s="787">
        <v>11634.25</v>
      </c>
      <c r="I33" s="788">
        <v>1958.304988861084</v>
      </c>
      <c r="K33" s="795">
        <v>0</v>
      </c>
      <c r="M33" s="798">
        <f t="shared" si="1"/>
        <v>11797.912166646191</v>
      </c>
      <c r="N33" s="303"/>
      <c r="P33" s="426" t="s">
        <v>38</v>
      </c>
      <c r="Q33" s="291">
        <f>'MAIN INPUTS AND COMPARISON'!O90/'MAIN INPUTS AND COMPARISON'!$O$93</f>
        <v>0.13</v>
      </c>
      <c r="R33" s="427">
        <f>'MAIN INPUTS AND COMPARISON'!O83/'MAIN INPUTS AND COMPARISON'!$O$86</f>
        <v>0.13</v>
      </c>
      <c r="S33" s="786">
        <v>0</v>
      </c>
      <c r="T33" s="781">
        <f>VLOOKUP(C33,METADATA!$J$5:$Q$29,IF(E33="HI",2,IF(E33="LO",6,10))+IF(S33=1,2,IF(D33=7,1,(IF(WEEKDAY(B33)=1,2,IF(WEEKDAY(B33)=7,1,0))))))</f>
        <v>3</v>
      </c>
      <c r="U33" s="781">
        <f>VLOOKUP(C33,METADATA!$A$5:$H$29,IF(E33="HI",2,IF(E33="LO",6,10))+IF(S33=1,2,IF(D33=7,1,(IF(WEEKDAY(B33)=1,2,IF(WEEKDAY(B33)=7,1,0))))))</f>
        <v>3</v>
      </c>
    </row>
    <row r="34" spans="2:21" ht="13.95" customHeight="1" x14ac:dyDescent="0.25">
      <c r="B34" s="784">
        <f t="shared" si="2"/>
        <v>45384</v>
      </c>
      <c r="C34" s="785">
        <v>6</v>
      </c>
      <c r="D34" s="786">
        <f>IFERROR((INDEX(METADATA!$T$2:$T$20,MATCH(B34,METADATA!$S$2:$S$20,0))),0)</f>
        <v>0</v>
      </c>
      <c r="E34" s="785" t="str">
        <f t="shared" si="0"/>
        <v>LO</v>
      </c>
      <c r="F34" s="786">
        <f>VLOOKUP(C34,METADATA!$A$5:$H$29,IF(E34="HI",2,IF(E34="LO",6,10))+IF(D34=1,2,IF(D34=7,1,(IF(WEEKDAY(B34)=1,2,IF(WEEKDAY(B34)=7,1,0))))))</f>
        <v>2</v>
      </c>
      <c r="G34" s="786">
        <f>VLOOKUP(C34,METADATA!$J$5:$Q$29,IF(E34="HI",2,IF(E34="LO",6,10))+IF(D34=1,2,IF(D34=7,1,(IF(WEEKDAY(B34)=1,2,IF(WEEKDAY(B34)=7,1,0))))))</f>
        <v>2</v>
      </c>
      <c r="H34" s="787">
        <v>13721.75</v>
      </c>
      <c r="I34" s="788">
        <v>1961.9269828796387</v>
      </c>
      <c r="K34" s="795">
        <v>870.51250000000005</v>
      </c>
      <c r="M34" s="798">
        <f t="shared" si="1"/>
        <v>13861.297938816955</v>
      </c>
      <c r="N34" s="303"/>
      <c r="P34" s="422" t="s">
        <v>39</v>
      </c>
      <c r="Q34" s="291">
        <f>'MAIN INPUTS AND COMPARISON'!O91/'MAIN INPUTS AND COMPARISON'!$O$93</f>
        <v>0.36</v>
      </c>
      <c r="R34" s="427">
        <f>'MAIN INPUTS AND COMPARISON'!O84/'MAIN INPUTS AND COMPARISON'!$O$86</f>
        <v>0.36</v>
      </c>
      <c r="S34" s="786">
        <v>0</v>
      </c>
      <c r="T34" s="781">
        <f>VLOOKUP(C34,METADATA!$J$5:$Q$29,IF(E34="HI",2,IF(E34="LO",6,10))+IF(S34=1,2,IF(D34=7,1,(IF(WEEKDAY(B34)=1,2,IF(WEEKDAY(B34)=7,1,0))))))</f>
        <v>2</v>
      </c>
      <c r="U34" s="781">
        <f>VLOOKUP(C34,METADATA!$A$5:$H$29,IF(E34="HI",2,IF(E34="LO",6,10))+IF(S34=1,2,IF(D34=7,1,(IF(WEEKDAY(B34)=1,2,IF(WEEKDAY(B34)=7,1,0))))))</f>
        <v>2</v>
      </c>
    </row>
    <row r="35" spans="2:21" ht="13.95" customHeight="1" thickBot="1" x14ac:dyDescent="0.3">
      <c r="B35" s="784">
        <f t="shared" si="2"/>
        <v>45384</v>
      </c>
      <c r="C35" s="785">
        <v>7</v>
      </c>
      <c r="D35" s="786">
        <f>IFERROR((INDEX(METADATA!$T$2:$T$20,MATCH(B35,METADATA!$S$2:$S$20,0))),0)</f>
        <v>0</v>
      </c>
      <c r="E35" s="785" t="str">
        <f t="shared" si="0"/>
        <v>LO</v>
      </c>
      <c r="F35" s="786">
        <f>VLOOKUP(C35,METADATA!$A$5:$H$29,IF(E35="HI",2,IF(E35="LO",6,10))+IF(D35=1,2,IF(D35=7,1,(IF(WEEKDAY(B35)=1,2,IF(WEEKDAY(B35)=7,1,0))))))</f>
        <v>1</v>
      </c>
      <c r="G35" s="786">
        <f>VLOOKUP(C35,METADATA!$J$5:$Q$29,IF(E35="HI",2,IF(E35="LO",6,10))+IF(D35=1,2,IF(D35=7,1,(IF(WEEKDAY(B35)=1,2,IF(WEEKDAY(B35)=7,1,0))))))</f>
        <v>1</v>
      </c>
      <c r="H35" s="787">
        <v>16235</v>
      </c>
      <c r="I35" s="788">
        <v>1914.7439308166504</v>
      </c>
      <c r="K35" s="795">
        <v>865.8125</v>
      </c>
      <c r="M35" s="798">
        <f t="shared" si="1"/>
        <v>16347.521809760621</v>
      </c>
      <c r="N35" s="303"/>
      <c r="P35" s="428" t="s">
        <v>353</v>
      </c>
      <c r="Q35" s="429">
        <f>'MAIN INPUTS AND COMPARISON'!O92/'MAIN INPUTS AND COMPARISON'!$O$93</f>
        <v>0.51</v>
      </c>
      <c r="R35" s="430">
        <f>'MAIN INPUTS AND COMPARISON'!O85/'MAIN INPUTS AND COMPARISON'!$O$86</f>
        <v>0.51</v>
      </c>
      <c r="S35" s="786">
        <v>0</v>
      </c>
      <c r="T35" s="781">
        <f>VLOOKUP(C35,METADATA!$J$5:$Q$29,IF(E35="HI",2,IF(E35="LO",6,10))+IF(S35=1,2,IF(D35=7,1,(IF(WEEKDAY(B35)=1,2,IF(WEEKDAY(B35)=7,1,0))))))</f>
        <v>1</v>
      </c>
      <c r="U35" s="781">
        <f>VLOOKUP(C35,METADATA!$A$5:$H$29,IF(E35="HI",2,IF(E35="LO",6,10))+IF(S35=1,2,IF(D35=7,1,(IF(WEEKDAY(B35)=1,2,IF(WEEKDAY(B35)=7,1,0))))))</f>
        <v>1</v>
      </c>
    </row>
    <row r="36" spans="2:21" ht="13.95" customHeight="1" x14ac:dyDescent="0.25">
      <c r="B36" s="784">
        <f t="shared" si="2"/>
        <v>45384</v>
      </c>
      <c r="C36" s="785">
        <v>8</v>
      </c>
      <c r="D36" s="786">
        <f>IFERROR((INDEX(METADATA!$T$2:$T$20,MATCH(B36,METADATA!$S$2:$S$20,0))),0)</f>
        <v>0</v>
      </c>
      <c r="E36" s="785" t="str">
        <f t="shared" si="0"/>
        <v>LO</v>
      </c>
      <c r="F36" s="786">
        <f>VLOOKUP(C36,METADATA!$A$5:$H$29,IF(E36="HI",2,IF(E36="LO",6,10))+IF(D36=1,2,IF(D36=7,1,(IF(WEEKDAY(B36)=1,2,IF(WEEKDAY(B36)=7,1,0))))))</f>
        <v>1</v>
      </c>
      <c r="G36" s="786">
        <f>VLOOKUP(C36,METADATA!$J$5:$Q$29,IF(E36="HI",2,IF(E36="LO",6,10))+IF(D36=1,2,IF(D36=7,1,(IF(WEEKDAY(B36)=1,2,IF(WEEKDAY(B36)=7,1,0))))))</f>
        <v>1</v>
      </c>
      <c r="H36" s="787">
        <v>17584.25</v>
      </c>
      <c r="I36" s="788">
        <v>1911.2399559020996</v>
      </c>
      <c r="K36" s="795">
        <v>834.63750000000005</v>
      </c>
      <c r="M36" s="798">
        <f t="shared" si="1"/>
        <v>17687.811798849983</v>
      </c>
      <c r="N36" s="303"/>
      <c r="S36" s="786">
        <v>0</v>
      </c>
      <c r="T36" s="781">
        <f>VLOOKUP(C36,METADATA!$J$5:$Q$29,IF(E36="HI",2,IF(E36="LO",6,10))+IF(S36=1,2,IF(D36=7,1,(IF(WEEKDAY(B36)=1,2,IF(WEEKDAY(B36)=7,1,0))))))</f>
        <v>1</v>
      </c>
      <c r="U36" s="781">
        <f>VLOOKUP(C36,METADATA!$A$5:$H$29,IF(E36="HI",2,IF(E36="LO",6,10))+IF(S36=1,2,IF(D36=7,1,(IF(WEEKDAY(B36)=1,2,IF(WEEKDAY(B36)=7,1,0))))))</f>
        <v>1</v>
      </c>
    </row>
    <row r="37" spans="2:21" ht="13.95" customHeight="1" x14ac:dyDescent="0.25">
      <c r="B37" s="784">
        <f t="shared" si="2"/>
        <v>45384</v>
      </c>
      <c r="C37" s="785">
        <v>9</v>
      </c>
      <c r="D37" s="786">
        <f>IFERROR((INDEX(METADATA!$T$2:$T$20,MATCH(B37,METADATA!$S$2:$S$20,0))),0)</f>
        <v>0</v>
      </c>
      <c r="E37" s="785" t="str">
        <f t="shared" si="0"/>
        <v>LO</v>
      </c>
      <c r="F37" s="786">
        <f>VLOOKUP(C37,METADATA!$A$5:$H$29,IF(E37="HI",2,IF(E37="LO",6,10))+IF(D37=1,2,IF(D37=7,1,(IF(WEEKDAY(B37)=1,2,IF(WEEKDAY(B37)=7,1,0))))))</f>
        <v>2</v>
      </c>
      <c r="G37" s="786">
        <f>VLOOKUP(C37,METADATA!$J$5:$Q$29,IF(E37="HI",2,IF(E37="LO",6,10))+IF(D37=1,2,IF(D37=7,1,(IF(WEEKDAY(B37)=1,2,IF(WEEKDAY(B37)=7,1,0))))))</f>
        <v>1</v>
      </c>
      <c r="H37" s="787">
        <v>18586.5</v>
      </c>
      <c r="I37" s="788">
        <v>1979.0645599365234</v>
      </c>
      <c r="K37" s="795">
        <v>847.33749999999998</v>
      </c>
      <c r="M37" s="798">
        <f t="shared" si="1"/>
        <v>18691.56704993984</v>
      </c>
      <c r="N37" s="303"/>
      <c r="S37" s="786">
        <v>0</v>
      </c>
      <c r="T37" s="781">
        <f>VLOOKUP(C37,METADATA!$J$5:$Q$29,IF(E37="HI",2,IF(E37="LO",6,10))+IF(S37=1,2,IF(D37=7,1,(IF(WEEKDAY(B37)=1,2,IF(WEEKDAY(B37)=7,1,0))))))</f>
        <v>1</v>
      </c>
      <c r="U37" s="781">
        <f>VLOOKUP(C37,METADATA!$A$5:$H$29,IF(E37="HI",2,IF(E37="LO",6,10))+IF(S37=1,2,IF(D37=7,1,(IF(WEEKDAY(B37)=1,2,IF(WEEKDAY(B37)=7,1,0))))))</f>
        <v>2</v>
      </c>
    </row>
    <row r="38" spans="2:21" ht="13.95" customHeight="1" x14ac:dyDescent="0.25">
      <c r="B38" s="784">
        <f t="shared" si="2"/>
        <v>45384</v>
      </c>
      <c r="C38" s="785">
        <v>10</v>
      </c>
      <c r="D38" s="786">
        <f>IFERROR((INDEX(METADATA!$T$2:$T$20,MATCH(B38,METADATA!$S$2:$S$20,0))),0)</f>
        <v>0</v>
      </c>
      <c r="E38" s="785" t="str">
        <f t="shared" si="0"/>
        <v>LO</v>
      </c>
      <c r="F38" s="786">
        <f>VLOOKUP(C38,METADATA!$A$5:$H$29,IF(E38="HI",2,IF(E38="LO",6,10))+IF(D38=1,2,IF(D38=7,1,(IF(WEEKDAY(B38)=1,2,IF(WEEKDAY(B38)=7,1,0))))))</f>
        <v>2</v>
      </c>
      <c r="G38" s="786">
        <f>VLOOKUP(C38,METADATA!$J$5:$Q$29,IF(E38="HI",2,IF(E38="LO",6,10))+IF(D38=1,2,IF(D38=7,1,(IF(WEEKDAY(B38)=1,2,IF(WEEKDAY(B38)=7,1,0))))))</f>
        <v>2</v>
      </c>
      <c r="H38" s="787">
        <v>18753.25</v>
      </c>
      <c r="I38" s="788">
        <v>1995.2410049438477</v>
      </c>
      <c r="K38" s="795">
        <v>851.61249999999995</v>
      </c>
      <c r="M38" s="798">
        <f t="shared" si="1"/>
        <v>18859.092561157584</v>
      </c>
      <c r="N38" s="303"/>
      <c r="S38" s="786">
        <v>0</v>
      </c>
      <c r="T38" s="781">
        <f>VLOOKUP(C38,METADATA!$J$5:$Q$29,IF(E38="HI",2,IF(E38="LO",6,10))+IF(S38=1,2,IF(D38=7,1,(IF(WEEKDAY(B38)=1,2,IF(WEEKDAY(B38)=7,1,0))))))</f>
        <v>2</v>
      </c>
      <c r="U38" s="781">
        <f>VLOOKUP(C38,METADATA!$A$5:$H$29,IF(E38="HI",2,IF(E38="LO",6,10))+IF(S38=1,2,IF(D38=7,1,(IF(WEEKDAY(B38)=1,2,IF(WEEKDAY(B38)=7,1,0))))))</f>
        <v>2</v>
      </c>
    </row>
    <row r="39" spans="2:21" ht="13.95" customHeight="1" x14ac:dyDescent="0.25">
      <c r="B39" s="784">
        <f t="shared" si="2"/>
        <v>45384</v>
      </c>
      <c r="C39" s="785">
        <v>11</v>
      </c>
      <c r="D39" s="786">
        <f>IFERROR((INDEX(METADATA!$T$2:$T$20,MATCH(B39,METADATA!$S$2:$S$20,0))),0)</f>
        <v>0</v>
      </c>
      <c r="E39" s="785" t="str">
        <f t="shared" si="0"/>
        <v>LO</v>
      </c>
      <c r="F39" s="786">
        <f>VLOOKUP(C39,METADATA!$A$5:$H$29,IF(E39="HI",2,IF(E39="LO",6,10))+IF(D39=1,2,IF(D39=7,1,(IF(WEEKDAY(B39)=1,2,IF(WEEKDAY(B39)=7,1,0))))))</f>
        <v>2</v>
      </c>
      <c r="G39" s="786">
        <f>VLOOKUP(C39,METADATA!$J$5:$Q$29,IF(E39="HI",2,IF(E39="LO",6,10))+IF(D39=1,2,IF(D39=7,1,(IF(WEEKDAY(B39)=1,2,IF(WEEKDAY(B39)=7,1,0))))))</f>
        <v>2</v>
      </c>
      <c r="H39" s="787">
        <v>18799.25</v>
      </c>
      <c r="I39" s="788">
        <v>2088.1924705505371</v>
      </c>
      <c r="K39" s="795">
        <v>856.5</v>
      </c>
      <c r="M39" s="798">
        <f t="shared" si="1"/>
        <v>18914.871090138677</v>
      </c>
      <c r="N39" s="303"/>
      <c r="S39" s="786">
        <v>0</v>
      </c>
      <c r="T39" s="781">
        <f>VLOOKUP(C39,METADATA!$J$5:$Q$29,IF(E39="HI",2,IF(E39="LO",6,10))+IF(S39=1,2,IF(D39=7,1,(IF(WEEKDAY(B39)=1,2,IF(WEEKDAY(B39)=7,1,0))))))</f>
        <v>2</v>
      </c>
      <c r="U39" s="781">
        <f>VLOOKUP(C39,METADATA!$A$5:$H$29,IF(E39="HI",2,IF(E39="LO",6,10))+IF(S39=1,2,IF(D39=7,1,(IF(WEEKDAY(B39)=1,2,IF(WEEKDAY(B39)=7,1,0))))))</f>
        <v>2</v>
      </c>
    </row>
    <row r="40" spans="2:21" ht="13.95" customHeight="1" x14ac:dyDescent="0.25">
      <c r="B40" s="784">
        <f t="shared" si="2"/>
        <v>45384</v>
      </c>
      <c r="C40" s="785">
        <v>12</v>
      </c>
      <c r="D40" s="786">
        <f>IFERROR((INDEX(METADATA!$T$2:$T$20,MATCH(B40,METADATA!$S$2:$S$20,0))),0)</f>
        <v>0</v>
      </c>
      <c r="E40" s="785" t="str">
        <f t="shared" si="0"/>
        <v>LO</v>
      </c>
      <c r="F40" s="786">
        <f>VLOOKUP(C40,METADATA!$A$5:$H$29,IF(E40="HI",2,IF(E40="LO",6,10))+IF(D40=1,2,IF(D40=7,1,(IF(WEEKDAY(B40)=1,2,IF(WEEKDAY(B40)=7,1,0))))))</f>
        <v>2</v>
      </c>
      <c r="G40" s="786">
        <f>VLOOKUP(C40,METADATA!$J$5:$Q$29,IF(E40="HI",2,IF(E40="LO",6,10))+IF(D40=1,2,IF(D40=7,1,(IF(WEEKDAY(B40)=1,2,IF(WEEKDAY(B40)=7,1,0))))))</f>
        <v>2</v>
      </c>
      <c r="H40" s="787">
        <v>18743.5</v>
      </c>
      <c r="I40" s="788">
        <v>2042.3999900817871</v>
      </c>
      <c r="K40" s="795">
        <v>824.32500000000005</v>
      </c>
      <c r="M40" s="798">
        <f t="shared" si="1"/>
        <v>18854.447485128967</v>
      </c>
      <c r="N40" s="303"/>
      <c r="S40" s="786">
        <v>0</v>
      </c>
      <c r="T40" s="781">
        <f>VLOOKUP(C40,METADATA!$J$5:$Q$29,IF(E40="HI",2,IF(E40="LO",6,10))+IF(S40=1,2,IF(D40=7,1,(IF(WEEKDAY(B40)=1,2,IF(WEEKDAY(B40)=7,1,0))))))</f>
        <v>2</v>
      </c>
      <c r="U40" s="781">
        <f>VLOOKUP(C40,METADATA!$A$5:$H$29,IF(E40="HI",2,IF(E40="LO",6,10))+IF(S40=1,2,IF(D40=7,1,(IF(WEEKDAY(B40)=1,2,IF(WEEKDAY(B40)=7,1,0))))))</f>
        <v>2</v>
      </c>
    </row>
    <row r="41" spans="2:21" ht="13.95" customHeight="1" x14ac:dyDescent="0.25">
      <c r="B41" s="784">
        <f t="shared" si="2"/>
        <v>45384</v>
      </c>
      <c r="C41" s="785">
        <v>13</v>
      </c>
      <c r="D41" s="786">
        <f>IFERROR((INDEX(METADATA!$T$2:$T$20,MATCH(B41,METADATA!$S$2:$S$20,0))),0)</f>
        <v>0</v>
      </c>
      <c r="E41" s="785" t="str">
        <f t="shared" si="0"/>
        <v>LO</v>
      </c>
      <c r="F41" s="786">
        <f>VLOOKUP(C41,METADATA!$A$5:$H$29,IF(E41="HI",2,IF(E41="LO",6,10))+IF(D41=1,2,IF(D41=7,1,(IF(WEEKDAY(B41)=1,2,IF(WEEKDAY(B41)=7,1,0))))))</f>
        <v>2</v>
      </c>
      <c r="G41" s="786">
        <f>VLOOKUP(C41,METADATA!$J$5:$Q$29,IF(E41="HI",2,IF(E41="LO",6,10))+IF(D41=1,2,IF(D41=7,1,(IF(WEEKDAY(B41)=1,2,IF(WEEKDAY(B41)=7,1,0))))))</f>
        <v>2</v>
      </c>
      <c r="H41" s="787">
        <v>18180.75</v>
      </c>
      <c r="I41" s="788">
        <v>2001.6455001831055</v>
      </c>
      <c r="K41" s="795">
        <v>882.73749999999995</v>
      </c>
      <c r="M41" s="798">
        <f t="shared" si="1"/>
        <v>18290.60565620787</v>
      </c>
      <c r="N41" s="303"/>
      <c r="S41" s="786">
        <v>0</v>
      </c>
      <c r="T41" s="781">
        <f>VLOOKUP(C41,METADATA!$J$5:$Q$29,IF(E41="HI",2,IF(E41="LO",6,10))+IF(S41=1,2,IF(D41=7,1,(IF(WEEKDAY(B41)=1,2,IF(WEEKDAY(B41)=7,1,0))))))</f>
        <v>2</v>
      </c>
      <c r="U41" s="781">
        <f>VLOOKUP(C41,METADATA!$A$5:$H$29,IF(E41="HI",2,IF(E41="LO",6,10))+IF(S41=1,2,IF(D41=7,1,(IF(WEEKDAY(B41)=1,2,IF(WEEKDAY(B41)=7,1,0))))))</f>
        <v>2</v>
      </c>
    </row>
    <row r="42" spans="2:21" ht="13.95" customHeight="1" x14ac:dyDescent="0.25">
      <c r="B42" s="784">
        <f t="shared" si="2"/>
        <v>45384</v>
      </c>
      <c r="C42" s="785">
        <v>14</v>
      </c>
      <c r="D42" s="786">
        <f>IFERROR((INDEX(METADATA!$T$2:$T$20,MATCH(B42,METADATA!$S$2:$S$20,0))),0)</f>
        <v>0</v>
      </c>
      <c r="E42" s="785" t="str">
        <f t="shared" si="0"/>
        <v>LO</v>
      </c>
      <c r="F42" s="786">
        <f>VLOOKUP(C42,METADATA!$A$5:$H$29,IF(E42="HI",2,IF(E42="LO",6,10))+IF(D42=1,2,IF(D42=7,1,(IF(WEEKDAY(B42)=1,2,IF(WEEKDAY(B42)=7,1,0))))))</f>
        <v>2</v>
      </c>
      <c r="G42" s="786">
        <f>VLOOKUP(C42,METADATA!$J$5:$Q$29,IF(E42="HI",2,IF(E42="LO",6,10))+IF(D42=1,2,IF(D42=7,1,(IF(WEEKDAY(B42)=1,2,IF(WEEKDAY(B42)=7,1,0))))))</f>
        <v>2</v>
      </c>
      <c r="H42" s="787">
        <v>18186.25</v>
      </c>
      <c r="I42" s="788">
        <v>2047.5120544433594</v>
      </c>
      <c r="K42" s="795">
        <v>909.3125</v>
      </c>
      <c r="M42" s="798">
        <f t="shared" si="1"/>
        <v>18301.147359539809</v>
      </c>
      <c r="N42" s="303"/>
      <c r="S42" s="786">
        <v>0</v>
      </c>
      <c r="T42" s="781">
        <f>VLOOKUP(C42,METADATA!$J$5:$Q$29,IF(E42="HI",2,IF(E42="LO",6,10))+IF(S42=1,2,IF(D42=7,1,(IF(WEEKDAY(B42)=1,2,IF(WEEKDAY(B42)=7,1,0))))))</f>
        <v>2</v>
      </c>
      <c r="U42" s="781">
        <f>VLOOKUP(C42,METADATA!$A$5:$H$29,IF(E42="HI",2,IF(E42="LO",6,10))+IF(S42=1,2,IF(D42=7,1,(IF(WEEKDAY(B42)=1,2,IF(WEEKDAY(B42)=7,1,0))))))</f>
        <v>2</v>
      </c>
    </row>
    <row r="43" spans="2:21" ht="13.95" customHeight="1" x14ac:dyDescent="0.25">
      <c r="B43" s="784">
        <f t="shared" si="2"/>
        <v>45384</v>
      </c>
      <c r="C43" s="785">
        <v>15</v>
      </c>
      <c r="D43" s="786">
        <f>IFERROR((INDEX(METADATA!$T$2:$T$20,MATCH(B43,METADATA!$S$2:$S$20,0))),0)</f>
        <v>0</v>
      </c>
      <c r="E43" s="785" t="str">
        <f t="shared" si="0"/>
        <v>LO</v>
      </c>
      <c r="F43" s="786">
        <f>VLOOKUP(C43,METADATA!$A$5:$H$29,IF(E43="HI",2,IF(E43="LO",6,10))+IF(D43=1,2,IF(D43=7,1,(IF(WEEKDAY(B43)=1,2,IF(WEEKDAY(B43)=7,1,0))))))</f>
        <v>2</v>
      </c>
      <c r="G43" s="786">
        <f>VLOOKUP(C43,METADATA!$J$5:$Q$29,IF(E43="HI",2,IF(E43="LO",6,10))+IF(D43=1,2,IF(D43=7,1,(IF(WEEKDAY(B43)=1,2,IF(WEEKDAY(B43)=7,1,0))))))</f>
        <v>2</v>
      </c>
      <c r="H43" s="787">
        <v>18112</v>
      </c>
      <c r="I43" s="788">
        <v>1786.923528137384</v>
      </c>
      <c r="K43" s="795">
        <v>905.6</v>
      </c>
      <c r="M43" s="798">
        <f t="shared" si="1"/>
        <v>18199.935156351821</v>
      </c>
      <c r="N43" s="303"/>
      <c r="S43" s="786">
        <v>0</v>
      </c>
      <c r="T43" s="781">
        <f>VLOOKUP(C43,METADATA!$J$5:$Q$29,IF(E43="HI",2,IF(E43="LO",6,10))+IF(S43=1,2,IF(D43=7,1,(IF(WEEKDAY(B43)=1,2,IF(WEEKDAY(B43)=7,1,0))))))</f>
        <v>2</v>
      </c>
      <c r="U43" s="781">
        <f>VLOOKUP(C43,METADATA!$A$5:$H$29,IF(E43="HI",2,IF(E43="LO",6,10))+IF(S43=1,2,IF(D43=7,1,(IF(WEEKDAY(B43)=1,2,IF(WEEKDAY(B43)=7,1,0))))))</f>
        <v>2</v>
      </c>
    </row>
    <row r="44" spans="2:21" ht="13.95" customHeight="1" x14ac:dyDescent="0.25">
      <c r="B44" s="784">
        <f t="shared" si="2"/>
        <v>45384</v>
      </c>
      <c r="C44" s="785">
        <v>16</v>
      </c>
      <c r="D44" s="786">
        <f>IFERROR((INDEX(METADATA!$T$2:$T$20,MATCH(B44,METADATA!$S$2:$S$20,0))),0)</f>
        <v>0</v>
      </c>
      <c r="E44" s="785" t="str">
        <f t="shared" si="0"/>
        <v>LO</v>
      </c>
      <c r="F44" s="786">
        <f>VLOOKUP(C44,METADATA!$A$5:$H$29,IF(E44="HI",2,IF(E44="LO",6,10))+IF(D44=1,2,IF(D44=7,1,(IF(WEEKDAY(B44)=1,2,IF(WEEKDAY(B44)=7,1,0))))))</f>
        <v>2</v>
      </c>
      <c r="G44" s="786">
        <f>VLOOKUP(C44,METADATA!$J$5:$Q$29,IF(E44="HI",2,IF(E44="LO",6,10))+IF(D44=1,2,IF(D44=7,1,(IF(WEEKDAY(B44)=1,2,IF(WEEKDAY(B44)=7,1,0))))))</f>
        <v>2</v>
      </c>
      <c r="H44" s="787">
        <v>18279.75</v>
      </c>
      <c r="I44" s="788">
        <v>1910.0360543727875</v>
      </c>
      <c r="K44" s="795">
        <v>913.98749999999995</v>
      </c>
      <c r="M44" s="798">
        <f t="shared" si="1"/>
        <v>18379.268151683951</v>
      </c>
      <c r="N44" s="303"/>
      <c r="S44" s="786">
        <v>0</v>
      </c>
      <c r="T44" s="781">
        <f>VLOOKUP(C44,METADATA!$J$5:$Q$29,IF(E44="HI",2,IF(E44="LO",6,10))+IF(S44=1,2,IF(D44=7,1,(IF(WEEKDAY(B44)=1,2,IF(WEEKDAY(B44)=7,1,0))))))</f>
        <v>2</v>
      </c>
      <c r="U44" s="781">
        <f>VLOOKUP(C44,METADATA!$A$5:$H$29,IF(E44="HI",2,IF(E44="LO",6,10))+IF(S44=1,2,IF(D44=7,1,(IF(WEEKDAY(B44)=1,2,IF(WEEKDAY(B44)=7,1,0))))))</f>
        <v>2</v>
      </c>
    </row>
    <row r="45" spans="2:21" ht="13.95" customHeight="1" x14ac:dyDescent="0.25">
      <c r="B45" s="784">
        <f t="shared" si="2"/>
        <v>45384</v>
      </c>
      <c r="C45" s="785">
        <v>17</v>
      </c>
      <c r="D45" s="786">
        <f>IFERROR((INDEX(METADATA!$T$2:$T$20,MATCH(B45,METADATA!$S$2:$S$20,0))),0)</f>
        <v>0</v>
      </c>
      <c r="E45" s="785" t="str">
        <f t="shared" si="0"/>
        <v>LO</v>
      </c>
      <c r="F45" s="786">
        <f>VLOOKUP(C45,METADATA!$A$5:$H$29,IF(E45="HI",2,IF(E45="LO",6,10))+IF(D45=1,2,IF(D45=7,1,(IF(WEEKDAY(B45)=1,2,IF(WEEKDAY(B45)=7,1,0))))))</f>
        <v>2</v>
      </c>
      <c r="G45" s="786">
        <f>VLOOKUP(C45,METADATA!$J$5:$Q$29,IF(E45="HI",2,IF(E45="LO",6,10))+IF(D45=1,2,IF(D45=7,1,(IF(WEEKDAY(B45)=1,2,IF(WEEKDAY(B45)=7,1,0))))))</f>
        <v>2</v>
      </c>
      <c r="H45" s="787">
        <v>18045.25</v>
      </c>
      <c r="I45" s="788">
        <v>2002.6595039367676</v>
      </c>
      <c r="K45" s="795">
        <v>902.26250000000005</v>
      </c>
      <c r="M45" s="798">
        <f t="shared" si="1"/>
        <v>18156.037360922353</v>
      </c>
      <c r="N45" s="303"/>
      <c r="S45" s="786">
        <v>0</v>
      </c>
      <c r="T45" s="781">
        <f>VLOOKUP(C45,METADATA!$J$5:$Q$29,IF(E45="HI",2,IF(E45="LO",6,10))+IF(S45=1,2,IF(D45=7,1,(IF(WEEKDAY(B45)=1,2,IF(WEEKDAY(B45)=7,1,0))))))</f>
        <v>2</v>
      </c>
      <c r="U45" s="781">
        <f>VLOOKUP(C45,METADATA!$A$5:$H$29,IF(E45="HI",2,IF(E45="LO",6,10))+IF(S45=1,2,IF(D45=7,1,(IF(WEEKDAY(B45)=1,2,IF(WEEKDAY(B45)=7,1,0))))))</f>
        <v>2</v>
      </c>
    </row>
    <row r="46" spans="2:21" ht="13.95" customHeight="1" x14ac:dyDescent="0.25">
      <c r="B46" s="784">
        <f t="shared" si="2"/>
        <v>45384</v>
      </c>
      <c r="C46" s="785">
        <v>18</v>
      </c>
      <c r="D46" s="786">
        <f>IFERROR((INDEX(METADATA!$T$2:$T$20,MATCH(B46,METADATA!$S$2:$S$20,0))),0)</f>
        <v>0</v>
      </c>
      <c r="E46" s="785" t="str">
        <f t="shared" si="0"/>
        <v>LO</v>
      </c>
      <c r="F46" s="786">
        <f>VLOOKUP(C46,METADATA!$A$5:$H$29,IF(E46="HI",2,IF(E46="LO",6,10))+IF(D46=1,2,IF(D46=7,1,(IF(WEEKDAY(B46)=1,2,IF(WEEKDAY(B46)=7,1,0))))))</f>
        <v>1</v>
      </c>
      <c r="G46" s="786">
        <f>VLOOKUP(C46,METADATA!$J$5:$Q$29,IF(E46="HI",2,IF(E46="LO",6,10))+IF(D46=1,2,IF(D46=7,1,(IF(WEEKDAY(B46)=1,2,IF(WEEKDAY(B46)=7,1,0))))))</f>
        <v>1</v>
      </c>
      <c r="H46" s="787">
        <v>18675.25</v>
      </c>
      <c r="I46" s="788">
        <v>1961.4460678100586</v>
      </c>
      <c r="K46" s="795">
        <v>933.76250000000005</v>
      </c>
      <c r="M46" s="798">
        <f t="shared" si="1"/>
        <v>18777.972021478454</v>
      </c>
      <c r="N46" s="303"/>
      <c r="S46" s="786">
        <v>0</v>
      </c>
      <c r="T46" s="781">
        <f>VLOOKUP(C46,METADATA!$J$5:$Q$29,IF(E46="HI",2,IF(E46="LO",6,10))+IF(S46=1,2,IF(D46=7,1,(IF(WEEKDAY(B46)=1,2,IF(WEEKDAY(B46)=7,1,0))))))</f>
        <v>1</v>
      </c>
      <c r="U46" s="781">
        <f>VLOOKUP(C46,METADATA!$A$5:$H$29,IF(E46="HI",2,IF(E46="LO",6,10))+IF(S46=1,2,IF(D46=7,1,(IF(WEEKDAY(B46)=1,2,IF(WEEKDAY(B46)=7,1,0))))))</f>
        <v>1</v>
      </c>
    </row>
    <row r="47" spans="2:21" ht="13.95" customHeight="1" x14ac:dyDescent="0.25">
      <c r="B47" s="784">
        <f t="shared" si="2"/>
        <v>45384</v>
      </c>
      <c r="C47" s="785">
        <v>19</v>
      </c>
      <c r="D47" s="786">
        <f>IFERROR((INDEX(METADATA!$T$2:$T$20,MATCH(B47,METADATA!$S$2:$S$20,0))),0)</f>
        <v>0</v>
      </c>
      <c r="E47" s="785" t="str">
        <f t="shared" si="0"/>
        <v>LO</v>
      </c>
      <c r="F47" s="786">
        <f>VLOOKUP(C47,METADATA!$A$5:$H$29,IF(E47="HI",2,IF(E47="LO",6,10))+IF(D47=1,2,IF(D47=7,1,(IF(WEEKDAY(B47)=1,2,IF(WEEKDAY(B47)=7,1,0))))))</f>
        <v>1</v>
      </c>
      <c r="G47" s="786">
        <f>VLOOKUP(C47,METADATA!$J$5:$Q$29,IF(E47="HI",2,IF(E47="LO",6,10))+IF(D47=1,2,IF(D47=7,1,(IF(WEEKDAY(B47)=1,2,IF(WEEKDAY(B47)=7,1,0))))))</f>
        <v>1</v>
      </c>
      <c r="H47" s="787">
        <v>17474</v>
      </c>
      <c r="I47" s="788">
        <v>1781.3040103912354</v>
      </c>
      <c r="K47" s="795">
        <v>0</v>
      </c>
      <c r="M47" s="798">
        <f t="shared" si="1"/>
        <v>17564.558633152039</v>
      </c>
      <c r="N47" s="303"/>
      <c r="S47" s="786">
        <v>0</v>
      </c>
      <c r="T47" s="781">
        <f>VLOOKUP(C47,METADATA!$J$5:$Q$29,IF(E47="HI",2,IF(E47="LO",6,10))+IF(S47=1,2,IF(D47=7,1,(IF(WEEKDAY(B47)=1,2,IF(WEEKDAY(B47)=7,1,0))))))</f>
        <v>1</v>
      </c>
      <c r="U47" s="781">
        <f>VLOOKUP(C47,METADATA!$A$5:$H$29,IF(E47="HI",2,IF(E47="LO",6,10))+IF(S47=1,2,IF(D47=7,1,(IF(WEEKDAY(B47)=1,2,IF(WEEKDAY(B47)=7,1,0))))))</f>
        <v>1</v>
      </c>
    </row>
    <row r="48" spans="2:21" ht="13.95" customHeight="1" x14ac:dyDescent="0.25">
      <c r="B48" s="784">
        <f t="shared" si="2"/>
        <v>45384</v>
      </c>
      <c r="C48" s="785">
        <v>20</v>
      </c>
      <c r="D48" s="786">
        <f>IFERROR((INDEX(METADATA!$T$2:$T$20,MATCH(B48,METADATA!$S$2:$S$20,0))),0)</f>
        <v>0</v>
      </c>
      <c r="E48" s="785" t="str">
        <f t="shared" si="0"/>
        <v>LO</v>
      </c>
      <c r="F48" s="786">
        <f>VLOOKUP(C48,METADATA!$A$5:$H$29,IF(E48="HI",2,IF(E48="LO",6,10))+IF(D48=1,2,IF(D48=7,1,(IF(WEEKDAY(B48)=1,2,IF(WEEKDAY(B48)=7,1,0))))))</f>
        <v>1</v>
      </c>
      <c r="G48" s="786">
        <f>VLOOKUP(C48,METADATA!$J$5:$Q$29,IF(E48="HI",2,IF(E48="LO",6,10))+IF(D48=1,2,IF(D48=7,1,(IF(WEEKDAY(B48)=1,2,IF(WEEKDAY(B48)=7,1,0))))))</f>
        <v>2</v>
      </c>
      <c r="H48" s="787">
        <v>15687.25</v>
      </c>
      <c r="I48" s="788">
        <v>1666.5364875793457</v>
      </c>
      <c r="K48" s="795">
        <v>0</v>
      </c>
      <c r="M48" s="798">
        <f t="shared" si="1"/>
        <v>15775.523966795312</v>
      </c>
      <c r="N48" s="303"/>
      <c r="S48" s="786">
        <v>0</v>
      </c>
      <c r="T48" s="781">
        <f>VLOOKUP(C48,METADATA!$J$5:$Q$29,IF(E48="HI",2,IF(E48="LO",6,10))+IF(S48=1,2,IF(D48=7,1,(IF(WEEKDAY(B48)=1,2,IF(WEEKDAY(B48)=7,1,0))))))</f>
        <v>2</v>
      </c>
      <c r="U48" s="781">
        <f>VLOOKUP(C48,METADATA!$A$5:$H$29,IF(E48="HI",2,IF(E48="LO",6,10))+IF(S48=1,2,IF(D48=7,1,(IF(WEEKDAY(B48)=1,2,IF(WEEKDAY(B48)=7,1,0))))))</f>
        <v>1</v>
      </c>
    </row>
    <row r="49" spans="2:21" ht="13.95" customHeight="1" x14ac:dyDescent="0.25">
      <c r="B49" s="784">
        <f t="shared" si="2"/>
        <v>45384</v>
      </c>
      <c r="C49" s="785">
        <v>21</v>
      </c>
      <c r="D49" s="786">
        <f>IFERROR((INDEX(METADATA!$T$2:$T$20,MATCH(B49,METADATA!$S$2:$S$20,0))),0)</f>
        <v>0</v>
      </c>
      <c r="E49" s="785" t="str">
        <f t="shared" si="0"/>
        <v>LO</v>
      </c>
      <c r="F49" s="786">
        <f>VLOOKUP(C49,METADATA!$A$5:$H$29,IF(E49="HI",2,IF(E49="LO",6,10))+IF(D49=1,2,IF(D49=7,1,(IF(WEEKDAY(B49)=1,2,IF(WEEKDAY(B49)=7,1,0))))))</f>
        <v>2</v>
      </c>
      <c r="G49" s="786">
        <f>VLOOKUP(C49,METADATA!$J$5:$Q$29,IF(E49="HI",2,IF(E49="LO",6,10))+IF(D49=1,2,IF(D49=7,1,(IF(WEEKDAY(B49)=1,2,IF(WEEKDAY(B49)=7,1,0))))))</f>
        <v>2</v>
      </c>
      <c r="H49" s="787">
        <v>13655</v>
      </c>
      <c r="I49" s="788">
        <v>1705.00852394104</v>
      </c>
      <c r="K49" s="795">
        <v>0</v>
      </c>
      <c r="M49" s="798">
        <f t="shared" si="1"/>
        <v>13761.03481089673</v>
      </c>
      <c r="N49" s="303"/>
      <c r="S49" s="786">
        <v>0</v>
      </c>
      <c r="T49" s="781">
        <f>VLOOKUP(C49,METADATA!$J$5:$Q$29,IF(E49="HI",2,IF(E49="LO",6,10))+IF(S49=1,2,IF(D49=7,1,(IF(WEEKDAY(B49)=1,2,IF(WEEKDAY(B49)=7,1,0))))))</f>
        <v>2</v>
      </c>
      <c r="U49" s="781">
        <f>VLOOKUP(C49,METADATA!$A$5:$H$29,IF(E49="HI",2,IF(E49="LO",6,10))+IF(S49=1,2,IF(D49=7,1,(IF(WEEKDAY(B49)=1,2,IF(WEEKDAY(B49)=7,1,0))))))</f>
        <v>2</v>
      </c>
    </row>
    <row r="50" spans="2:21" ht="13.95" customHeight="1" x14ac:dyDescent="0.25">
      <c r="B50" s="784">
        <f t="shared" si="2"/>
        <v>45384</v>
      </c>
      <c r="C50" s="785">
        <v>22</v>
      </c>
      <c r="D50" s="786">
        <f>IFERROR((INDEX(METADATA!$T$2:$T$20,MATCH(B50,METADATA!$S$2:$S$20,0))),0)</f>
        <v>0</v>
      </c>
      <c r="E50" s="785" t="str">
        <f t="shared" si="0"/>
        <v>LO</v>
      </c>
      <c r="F50" s="786">
        <f>VLOOKUP(C50,METADATA!$A$5:$H$29,IF(E50="HI",2,IF(E50="LO",6,10))+IF(D50=1,2,IF(D50=7,1,(IF(WEEKDAY(B50)=1,2,IF(WEEKDAY(B50)=7,1,0))))))</f>
        <v>3</v>
      </c>
      <c r="G50" s="786">
        <f>VLOOKUP(C50,METADATA!$J$5:$Q$29,IF(E50="HI",2,IF(E50="LO",6,10))+IF(D50=1,2,IF(D50=7,1,(IF(WEEKDAY(B50)=1,2,IF(WEEKDAY(B50)=7,1,0))))))</f>
        <v>3</v>
      </c>
      <c r="H50" s="787">
        <v>11999.5</v>
      </c>
      <c r="I50" s="788">
        <v>1687.0315036773682</v>
      </c>
      <c r="K50" s="795">
        <v>0</v>
      </c>
      <c r="M50" s="798">
        <f t="shared" si="1"/>
        <v>12117.51111179189</v>
      </c>
      <c r="N50" s="303"/>
      <c r="S50" s="786">
        <v>0</v>
      </c>
      <c r="T50" s="781">
        <f>VLOOKUP(C50,METADATA!$J$5:$Q$29,IF(E50="HI",2,IF(E50="LO",6,10))+IF(S50=1,2,IF(D50=7,1,(IF(WEEKDAY(B50)=1,2,IF(WEEKDAY(B50)=7,1,0))))))</f>
        <v>3</v>
      </c>
      <c r="U50" s="781">
        <f>VLOOKUP(C50,METADATA!$A$5:$H$29,IF(E50="HI",2,IF(E50="LO",6,10))+IF(S50=1,2,IF(D50=7,1,(IF(WEEKDAY(B50)=1,2,IF(WEEKDAY(B50)=7,1,0))))))</f>
        <v>3</v>
      </c>
    </row>
    <row r="51" spans="2:21" ht="13.95" customHeight="1" x14ac:dyDescent="0.25">
      <c r="B51" s="784">
        <f t="shared" si="2"/>
        <v>45384</v>
      </c>
      <c r="C51" s="785">
        <v>23</v>
      </c>
      <c r="D51" s="786">
        <f>IFERROR((INDEX(METADATA!$T$2:$T$20,MATCH(B51,METADATA!$S$2:$S$20,0))),0)</f>
        <v>0</v>
      </c>
      <c r="E51" s="785" t="str">
        <f t="shared" si="0"/>
        <v>LO</v>
      </c>
      <c r="F51" s="786">
        <f>VLOOKUP(C51,METADATA!$A$5:$H$29,IF(E51="HI",2,IF(E51="LO",6,10))+IF(D51=1,2,IF(D51=7,1,(IF(WEEKDAY(B51)=1,2,IF(WEEKDAY(B51)=7,1,0))))))</f>
        <v>3</v>
      </c>
      <c r="G51" s="786">
        <f>VLOOKUP(C51,METADATA!$J$5:$Q$29,IF(E51="HI",2,IF(E51="LO",6,10))+IF(D51=1,2,IF(D51=7,1,(IF(WEEKDAY(B51)=1,2,IF(WEEKDAY(B51)=7,1,0))))))</f>
        <v>3</v>
      </c>
      <c r="H51" s="787">
        <v>10693.5</v>
      </c>
      <c r="I51" s="788">
        <v>1693.2239561080933</v>
      </c>
      <c r="K51" s="795">
        <v>0</v>
      </c>
      <c r="M51" s="798">
        <f t="shared" si="1"/>
        <v>10826.723863456495</v>
      </c>
      <c r="N51" s="303"/>
      <c r="S51" s="786">
        <v>0</v>
      </c>
      <c r="T51" s="781">
        <f>VLOOKUP(C51,METADATA!$J$5:$Q$29,IF(E51="HI",2,IF(E51="LO",6,10))+IF(S51=1,2,IF(D51=7,1,(IF(WEEKDAY(B51)=1,2,IF(WEEKDAY(B51)=7,1,0))))))</f>
        <v>3</v>
      </c>
      <c r="U51" s="781">
        <f>VLOOKUP(C51,METADATA!$A$5:$H$29,IF(E51="HI",2,IF(E51="LO",6,10))+IF(S51=1,2,IF(D51=7,1,(IF(WEEKDAY(B51)=1,2,IF(WEEKDAY(B51)=7,1,0))))))</f>
        <v>3</v>
      </c>
    </row>
    <row r="52" spans="2:21" ht="13.95" customHeight="1" x14ac:dyDescent="0.25">
      <c r="B52" s="784">
        <f t="shared" si="2"/>
        <v>45385</v>
      </c>
      <c r="C52" s="785">
        <v>0</v>
      </c>
      <c r="D52" s="786">
        <f>IFERROR((INDEX(METADATA!$T$2:$T$20,MATCH(B52,METADATA!$S$2:$S$20,0))),0)</f>
        <v>0</v>
      </c>
      <c r="E52" s="785" t="str">
        <f t="shared" si="0"/>
        <v>LO</v>
      </c>
      <c r="F52" s="786">
        <f>VLOOKUP(C52,METADATA!$A$5:$H$29,IF(E52="HI",2,IF(E52="LO",6,10))+IF(D52=1,2,IF(D52=7,1,(IF(WEEKDAY(B52)=1,2,IF(WEEKDAY(B52)=7,1,0))))))</f>
        <v>3</v>
      </c>
      <c r="G52" s="786">
        <f>VLOOKUP(C52,METADATA!$J$5:$Q$29,IF(E52="HI",2,IF(E52="LO",6,10))+IF(D52=1,2,IF(D52=7,1,(IF(WEEKDAY(B52)=1,2,IF(WEEKDAY(B52)=7,1,0))))))</f>
        <v>3</v>
      </c>
      <c r="H52" s="787">
        <v>9973.25</v>
      </c>
      <c r="I52" s="788">
        <v>1727.8795175552368</v>
      </c>
      <c r="K52" s="795">
        <v>0</v>
      </c>
      <c r="M52" s="798">
        <f t="shared" si="1"/>
        <v>10121.822127941536</v>
      </c>
      <c r="N52" s="303"/>
      <c r="S52" s="786">
        <v>0</v>
      </c>
      <c r="T52" s="781">
        <f>VLOOKUP(C52,METADATA!$J$5:$Q$29,IF(E52="HI",2,IF(E52="LO",6,10))+IF(S52=1,2,IF(D52=7,1,(IF(WEEKDAY(B52)=1,2,IF(WEEKDAY(B52)=7,1,0))))))</f>
        <v>3</v>
      </c>
      <c r="U52" s="781">
        <f>VLOOKUP(C52,METADATA!$A$5:$H$29,IF(E52="HI",2,IF(E52="LO",6,10))+IF(S52=1,2,IF(D52=7,1,(IF(WEEKDAY(B52)=1,2,IF(WEEKDAY(B52)=7,1,0))))))</f>
        <v>3</v>
      </c>
    </row>
    <row r="53" spans="2:21" ht="13.95" customHeight="1" x14ac:dyDescent="0.25">
      <c r="B53" s="784">
        <f t="shared" si="2"/>
        <v>45385</v>
      </c>
      <c r="C53" s="785">
        <v>1</v>
      </c>
      <c r="D53" s="786">
        <f>IFERROR((INDEX(METADATA!$T$2:$T$20,MATCH(B53,METADATA!$S$2:$S$20,0))),0)</f>
        <v>0</v>
      </c>
      <c r="E53" s="785" t="str">
        <f t="shared" si="0"/>
        <v>LO</v>
      </c>
      <c r="F53" s="786">
        <f>VLOOKUP(C53,METADATA!$A$5:$H$29,IF(E53="HI",2,IF(E53="LO",6,10))+IF(D53=1,2,IF(D53=7,1,(IF(WEEKDAY(B53)=1,2,IF(WEEKDAY(B53)=7,1,0))))))</f>
        <v>3</v>
      </c>
      <c r="G53" s="786">
        <f>VLOOKUP(C53,METADATA!$J$5:$Q$29,IF(E53="HI",2,IF(E53="LO",6,10))+IF(D53=1,2,IF(D53=7,1,(IF(WEEKDAY(B53)=1,2,IF(WEEKDAY(B53)=7,1,0))))))</f>
        <v>3</v>
      </c>
      <c r="H53" s="787">
        <v>9194</v>
      </c>
      <c r="I53" s="788">
        <v>1700.0180225372314</v>
      </c>
      <c r="K53" s="795">
        <v>0</v>
      </c>
      <c r="M53" s="798">
        <f t="shared" si="1"/>
        <v>9349.8501205608318</v>
      </c>
      <c r="N53" s="303"/>
      <c r="S53" s="786">
        <v>0</v>
      </c>
      <c r="T53" s="781">
        <f>VLOOKUP(C53,METADATA!$J$5:$Q$29,IF(E53="HI",2,IF(E53="LO",6,10))+IF(S53=1,2,IF(D53=7,1,(IF(WEEKDAY(B53)=1,2,IF(WEEKDAY(B53)=7,1,0))))))</f>
        <v>3</v>
      </c>
      <c r="U53" s="781">
        <f>VLOOKUP(C53,METADATA!$A$5:$H$29,IF(E53="HI",2,IF(E53="LO",6,10))+IF(S53=1,2,IF(D53=7,1,(IF(WEEKDAY(B53)=1,2,IF(WEEKDAY(B53)=7,1,0))))))</f>
        <v>3</v>
      </c>
    </row>
    <row r="54" spans="2:21" ht="13.95" customHeight="1" x14ac:dyDescent="0.25">
      <c r="B54" s="784">
        <f t="shared" si="2"/>
        <v>45385</v>
      </c>
      <c r="C54" s="785">
        <v>2</v>
      </c>
      <c r="D54" s="786">
        <f>IFERROR((INDEX(METADATA!$T$2:$T$20,MATCH(B54,METADATA!$S$2:$S$20,0))),0)</f>
        <v>0</v>
      </c>
      <c r="E54" s="785" t="str">
        <f t="shared" si="0"/>
        <v>LO</v>
      </c>
      <c r="F54" s="786">
        <f>VLOOKUP(C54,METADATA!$A$5:$H$29,IF(E54="HI",2,IF(E54="LO",6,10))+IF(D54=1,2,IF(D54=7,1,(IF(WEEKDAY(B54)=1,2,IF(WEEKDAY(B54)=7,1,0))))))</f>
        <v>3</v>
      </c>
      <c r="G54" s="786">
        <f>VLOOKUP(C54,METADATA!$J$5:$Q$29,IF(E54="HI",2,IF(E54="LO",6,10))+IF(D54=1,2,IF(D54=7,1,(IF(WEEKDAY(B54)=1,2,IF(WEEKDAY(B54)=7,1,0))))))</f>
        <v>3</v>
      </c>
      <c r="H54" s="787">
        <v>9097.25</v>
      </c>
      <c r="I54" s="788">
        <v>1678.7244608402252</v>
      </c>
      <c r="K54" s="795">
        <v>0</v>
      </c>
      <c r="M54" s="798">
        <f t="shared" si="1"/>
        <v>9250.8417659109982</v>
      </c>
      <c r="N54" s="303"/>
      <c r="S54" s="786">
        <v>0</v>
      </c>
      <c r="T54" s="781">
        <f>VLOOKUP(C54,METADATA!$J$5:$Q$29,IF(E54="HI",2,IF(E54="LO",6,10))+IF(S54=1,2,IF(D54=7,1,(IF(WEEKDAY(B54)=1,2,IF(WEEKDAY(B54)=7,1,0))))))</f>
        <v>3</v>
      </c>
      <c r="U54" s="781">
        <f>VLOOKUP(C54,METADATA!$A$5:$H$29,IF(E54="HI",2,IF(E54="LO",6,10))+IF(S54=1,2,IF(D54=7,1,(IF(WEEKDAY(B54)=1,2,IF(WEEKDAY(B54)=7,1,0))))))</f>
        <v>3</v>
      </c>
    </row>
    <row r="55" spans="2:21" ht="13.95" customHeight="1" x14ac:dyDescent="0.25">
      <c r="B55" s="784">
        <f t="shared" si="2"/>
        <v>45385</v>
      </c>
      <c r="C55" s="785">
        <v>3</v>
      </c>
      <c r="D55" s="786">
        <f>IFERROR((INDEX(METADATA!$T$2:$T$20,MATCH(B55,METADATA!$S$2:$S$20,0))),0)</f>
        <v>0</v>
      </c>
      <c r="E55" s="785" t="str">
        <f t="shared" si="0"/>
        <v>LO</v>
      </c>
      <c r="F55" s="786">
        <f>VLOOKUP(C55,METADATA!$A$5:$H$29,IF(E55="HI",2,IF(E55="LO",6,10))+IF(D55=1,2,IF(D55=7,1,(IF(WEEKDAY(B55)=1,2,IF(WEEKDAY(B55)=7,1,0))))))</f>
        <v>3</v>
      </c>
      <c r="G55" s="786">
        <f>VLOOKUP(C55,METADATA!$J$5:$Q$29,IF(E55="HI",2,IF(E55="LO",6,10))+IF(D55=1,2,IF(D55=7,1,(IF(WEEKDAY(B55)=1,2,IF(WEEKDAY(B55)=7,1,0))))))</f>
        <v>3</v>
      </c>
      <c r="H55" s="787">
        <v>9313.75</v>
      </c>
      <c r="I55" s="788">
        <v>1709.7579479217529</v>
      </c>
      <c r="K55" s="795">
        <v>0</v>
      </c>
      <c r="M55" s="798">
        <f t="shared" si="1"/>
        <v>9469.382836435625</v>
      </c>
      <c r="N55" s="303"/>
      <c r="S55" s="786">
        <v>0</v>
      </c>
      <c r="T55" s="781">
        <f>VLOOKUP(C55,METADATA!$J$5:$Q$29,IF(E55="HI",2,IF(E55="LO",6,10))+IF(S55=1,2,IF(D55=7,1,(IF(WEEKDAY(B55)=1,2,IF(WEEKDAY(B55)=7,1,0))))))</f>
        <v>3</v>
      </c>
      <c r="U55" s="781">
        <f>VLOOKUP(C55,METADATA!$A$5:$H$29,IF(E55="HI",2,IF(E55="LO",6,10))+IF(S55=1,2,IF(D55=7,1,(IF(WEEKDAY(B55)=1,2,IF(WEEKDAY(B55)=7,1,0))))))</f>
        <v>3</v>
      </c>
    </row>
    <row r="56" spans="2:21" ht="13.95" customHeight="1" x14ac:dyDescent="0.25">
      <c r="B56" s="784">
        <f t="shared" si="2"/>
        <v>45385</v>
      </c>
      <c r="C56" s="785">
        <v>4</v>
      </c>
      <c r="D56" s="786">
        <f>IFERROR((INDEX(METADATA!$T$2:$T$20,MATCH(B56,METADATA!$S$2:$S$20,0))),0)</f>
        <v>0</v>
      </c>
      <c r="E56" s="785" t="str">
        <f t="shared" si="0"/>
        <v>LO</v>
      </c>
      <c r="F56" s="786">
        <f>VLOOKUP(C56,METADATA!$A$5:$H$29,IF(E56="HI",2,IF(E56="LO",6,10))+IF(D56=1,2,IF(D56=7,1,(IF(WEEKDAY(B56)=1,2,IF(WEEKDAY(B56)=7,1,0))))))</f>
        <v>3</v>
      </c>
      <c r="G56" s="786">
        <f>VLOOKUP(C56,METADATA!$J$5:$Q$29,IF(E56="HI",2,IF(E56="LO",6,10))+IF(D56=1,2,IF(D56=7,1,(IF(WEEKDAY(B56)=1,2,IF(WEEKDAY(B56)=7,1,0))))))</f>
        <v>3</v>
      </c>
      <c r="H56" s="787">
        <v>10015.5</v>
      </c>
      <c r="I56" s="788">
        <v>1697.1620218753815</v>
      </c>
      <c r="K56" s="795">
        <v>0</v>
      </c>
      <c r="M56" s="798">
        <f t="shared" si="1"/>
        <v>10158.27737259109</v>
      </c>
      <c r="N56" s="303"/>
      <c r="S56" s="786">
        <v>0</v>
      </c>
      <c r="T56" s="781">
        <f>VLOOKUP(C56,METADATA!$J$5:$Q$29,IF(E56="HI",2,IF(E56="LO",6,10))+IF(S56=1,2,IF(D56=7,1,(IF(WEEKDAY(B56)=1,2,IF(WEEKDAY(B56)=7,1,0))))))</f>
        <v>3</v>
      </c>
      <c r="U56" s="781">
        <f>VLOOKUP(C56,METADATA!$A$5:$H$29,IF(E56="HI",2,IF(E56="LO",6,10))+IF(S56=1,2,IF(D56=7,1,(IF(WEEKDAY(B56)=1,2,IF(WEEKDAY(B56)=7,1,0))))))</f>
        <v>3</v>
      </c>
    </row>
    <row r="57" spans="2:21" ht="13.95" customHeight="1" x14ac:dyDescent="0.25">
      <c r="B57" s="784">
        <f t="shared" si="2"/>
        <v>45385</v>
      </c>
      <c r="C57" s="785">
        <v>5</v>
      </c>
      <c r="D57" s="786">
        <f>IFERROR((INDEX(METADATA!$T$2:$T$20,MATCH(B57,METADATA!$S$2:$S$20,0))),0)</f>
        <v>0</v>
      </c>
      <c r="E57" s="785" t="str">
        <f t="shared" si="0"/>
        <v>LO</v>
      </c>
      <c r="F57" s="786">
        <f>VLOOKUP(C57,METADATA!$A$5:$H$29,IF(E57="HI",2,IF(E57="LO",6,10))+IF(D57=1,2,IF(D57=7,1,(IF(WEEKDAY(B57)=1,2,IF(WEEKDAY(B57)=7,1,0))))))</f>
        <v>3</v>
      </c>
      <c r="G57" s="786">
        <f>VLOOKUP(C57,METADATA!$J$5:$Q$29,IF(E57="HI",2,IF(E57="LO",6,10))+IF(D57=1,2,IF(D57=7,1,(IF(WEEKDAY(B57)=1,2,IF(WEEKDAY(B57)=7,1,0))))))</f>
        <v>3</v>
      </c>
      <c r="H57" s="787">
        <v>11636.25</v>
      </c>
      <c r="I57" s="788">
        <v>1659.9824962615967</v>
      </c>
      <c r="K57" s="795">
        <v>0</v>
      </c>
      <c r="M57" s="798">
        <f t="shared" si="1"/>
        <v>11754.056999623359</v>
      </c>
      <c r="N57" s="303"/>
      <c r="S57" s="786">
        <v>0</v>
      </c>
      <c r="T57" s="781">
        <f>VLOOKUP(C57,METADATA!$J$5:$Q$29,IF(E57="HI",2,IF(E57="LO",6,10))+IF(S57=1,2,IF(D57=7,1,(IF(WEEKDAY(B57)=1,2,IF(WEEKDAY(B57)=7,1,0))))))</f>
        <v>3</v>
      </c>
      <c r="U57" s="781">
        <f>VLOOKUP(C57,METADATA!$A$5:$H$29,IF(E57="HI",2,IF(E57="LO",6,10))+IF(S57=1,2,IF(D57=7,1,(IF(WEEKDAY(B57)=1,2,IF(WEEKDAY(B57)=7,1,0))))))</f>
        <v>3</v>
      </c>
    </row>
    <row r="58" spans="2:21" ht="13.95" customHeight="1" x14ac:dyDescent="0.25">
      <c r="B58" s="784">
        <f t="shared" si="2"/>
        <v>45385</v>
      </c>
      <c r="C58" s="785">
        <v>6</v>
      </c>
      <c r="D58" s="786">
        <f>IFERROR((INDEX(METADATA!$T$2:$T$20,MATCH(B58,METADATA!$S$2:$S$20,0))),0)</f>
        <v>0</v>
      </c>
      <c r="E58" s="785" t="str">
        <f t="shared" si="0"/>
        <v>LO</v>
      </c>
      <c r="F58" s="786">
        <f>VLOOKUP(C58,METADATA!$A$5:$H$29,IF(E58="HI",2,IF(E58="LO",6,10))+IF(D58=1,2,IF(D58=7,1,(IF(WEEKDAY(B58)=1,2,IF(WEEKDAY(B58)=7,1,0))))))</f>
        <v>2</v>
      </c>
      <c r="G58" s="786">
        <f>VLOOKUP(C58,METADATA!$J$5:$Q$29,IF(E58="HI",2,IF(E58="LO",6,10))+IF(D58=1,2,IF(D58=7,1,(IF(WEEKDAY(B58)=1,2,IF(WEEKDAY(B58)=7,1,0))))))</f>
        <v>2</v>
      </c>
      <c r="H58" s="787">
        <v>13639.25</v>
      </c>
      <c r="I58" s="788">
        <v>1658.5925048589706</v>
      </c>
      <c r="K58" s="795">
        <v>870.51250000000005</v>
      </c>
      <c r="M58" s="798">
        <f t="shared" si="1"/>
        <v>13739.725967415592</v>
      </c>
      <c r="N58" s="303"/>
      <c r="S58" s="786">
        <v>0</v>
      </c>
      <c r="T58" s="781">
        <f>VLOOKUP(C58,METADATA!$J$5:$Q$29,IF(E58="HI",2,IF(E58="LO",6,10))+IF(S58=1,2,IF(D58=7,1,(IF(WEEKDAY(B58)=1,2,IF(WEEKDAY(B58)=7,1,0))))))</f>
        <v>2</v>
      </c>
      <c r="U58" s="781">
        <f>VLOOKUP(C58,METADATA!$A$5:$H$29,IF(E58="HI",2,IF(E58="LO",6,10))+IF(S58=1,2,IF(D58=7,1,(IF(WEEKDAY(B58)=1,2,IF(WEEKDAY(B58)=7,1,0))))))</f>
        <v>2</v>
      </c>
    </row>
    <row r="59" spans="2:21" ht="13.95" customHeight="1" x14ac:dyDescent="0.25">
      <c r="B59" s="784">
        <f t="shared" si="2"/>
        <v>45385</v>
      </c>
      <c r="C59" s="785">
        <v>7</v>
      </c>
      <c r="D59" s="786">
        <f>IFERROR((INDEX(METADATA!$T$2:$T$20,MATCH(B59,METADATA!$S$2:$S$20,0))),0)</f>
        <v>0</v>
      </c>
      <c r="E59" s="785" t="str">
        <f t="shared" si="0"/>
        <v>LO</v>
      </c>
      <c r="F59" s="786">
        <f>VLOOKUP(C59,METADATA!$A$5:$H$29,IF(E59="HI",2,IF(E59="LO",6,10))+IF(D59=1,2,IF(D59=7,1,(IF(WEEKDAY(B59)=1,2,IF(WEEKDAY(B59)=7,1,0))))))</f>
        <v>1</v>
      </c>
      <c r="G59" s="786">
        <f>VLOOKUP(C59,METADATA!$J$5:$Q$29,IF(E59="HI",2,IF(E59="LO",6,10))+IF(D59=1,2,IF(D59=7,1,(IF(WEEKDAY(B59)=1,2,IF(WEEKDAY(B59)=7,1,0))))))</f>
        <v>1</v>
      </c>
      <c r="H59" s="787">
        <v>16224.25</v>
      </c>
      <c r="I59" s="788">
        <v>1716.4320526123047</v>
      </c>
      <c r="K59" s="795">
        <v>865.8125</v>
      </c>
      <c r="M59" s="798">
        <f t="shared" si="1"/>
        <v>16314.791664429396</v>
      </c>
      <c r="N59" s="303"/>
      <c r="S59" s="786">
        <v>0</v>
      </c>
      <c r="T59" s="781">
        <f>VLOOKUP(C59,METADATA!$J$5:$Q$29,IF(E59="HI",2,IF(E59="LO",6,10))+IF(S59=1,2,IF(D59=7,1,(IF(WEEKDAY(B59)=1,2,IF(WEEKDAY(B59)=7,1,0))))))</f>
        <v>1</v>
      </c>
      <c r="U59" s="781">
        <f>VLOOKUP(C59,METADATA!$A$5:$H$29,IF(E59="HI",2,IF(E59="LO",6,10))+IF(S59=1,2,IF(D59=7,1,(IF(WEEKDAY(B59)=1,2,IF(WEEKDAY(B59)=7,1,0))))))</f>
        <v>1</v>
      </c>
    </row>
    <row r="60" spans="2:21" ht="13.95" customHeight="1" x14ac:dyDescent="0.25">
      <c r="B60" s="784">
        <f t="shared" si="2"/>
        <v>45385</v>
      </c>
      <c r="C60" s="785">
        <v>8</v>
      </c>
      <c r="D60" s="786">
        <f>IFERROR((INDEX(METADATA!$T$2:$T$20,MATCH(B60,METADATA!$S$2:$S$20,0))),0)</f>
        <v>0</v>
      </c>
      <c r="E60" s="785" t="str">
        <f t="shared" si="0"/>
        <v>LO</v>
      </c>
      <c r="F60" s="786">
        <f>VLOOKUP(C60,METADATA!$A$5:$H$29,IF(E60="HI",2,IF(E60="LO",6,10))+IF(D60=1,2,IF(D60=7,1,(IF(WEEKDAY(B60)=1,2,IF(WEEKDAY(B60)=7,1,0))))))</f>
        <v>1</v>
      </c>
      <c r="G60" s="786">
        <f>VLOOKUP(C60,METADATA!$J$5:$Q$29,IF(E60="HI",2,IF(E60="LO",6,10))+IF(D60=1,2,IF(D60=7,1,(IF(WEEKDAY(B60)=1,2,IF(WEEKDAY(B60)=7,1,0))))))</f>
        <v>1</v>
      </c>
      <c r="H60" s="787">
        <v>18019.75</v>
      </c>
      <c r="I60" s="788">
        <v>1855.6790218353271</v>
      </c>
      <c r="K60" s="795">
        <v>834.63750000000005</v>
      </c>
      <c r="M60" s="798">
        <f t="shared" si="1"/>
        <v>18115.047189962817</v>
      </c>
      <c r="N60" s="303"/>
      <c r="S60" s="786">
        <v>0</v>
      </c>
      <c r="T60" s="781">
        <f>VLOOKUP(C60,METADATA!$J$5:$Q$29,IF(E60="HI",2,IF(E60="LO",6,10))+IF(S60=1,2,IF(D60=7,1,(IF(WEEKDAY(B60)=1,2,IF(WEEKDAY(B60)=7,1,0))))))</f>
        <v>1</v>
      </c>
      <c r="U60" s="781">
        <f>VLOOKUP(C60,METADATA!$A$5:$H$29,IF(E60="HI",2,IF(E60="LO",6,10))+IF(S60=1,2,IF(D60=7,1,(IF(WEEKDAY(B60)=1,2,IF(WEEKDAY(B60)=7,1,0))))))</f>
        <v>1</v>
      </c>
    </row>
    <row r="61" spans="2:21" ht="13.95" customHeight="1" x14ac:dyDescent="0.25">
      <c r="B61" s="784">
        <f t="shared" si="2"/>
        <v>45385</v>
      </c>
      <c r="C61" s="785">
        <v>9</v>
      </c>
      <c r="D61" s="786">
        <f>IFERROR((INDEX(METADATA!$T$2:$T$20,MATCH(B61,METADATA!$S$2:$S$20,0))),0)</f>
        <v>0</v>
      </c>
      <c r="E61" s="785" t="str">
        <f t="shared" si="0"/>
        <v>LO</v>
      </c>
      <c r="F61" s="786">
        <f>VLOOKUP(C61,METADATA!$A$5:$H$29,IF(E61="HI",2,IF(E61="LO",6,10))+IF(D61=1,2,IF(D61=7,1,(IF(WEEKDAY(B61)=1,2,IF(WEEKDAY(B61)=7,1,0))))))</f>
        <v>2</v>
      </c>
      <c r="G61" s="786">
        <f>VLOOKUP(C61,METADATA!$J$5:$Q$29,IF(E61="HI",2,IF(E61="LO",6,10))+IF(D61=1,2,IF(D61=7,1,(IF(WEEKDAY(B61)=1,2,IF(WEEKDAY(B61)=7,1,0))))))</f>
        <v>1</v>
      </c>
      <c r="H61" s="787">
        <v>18736</v>
      </c>
      <c r="I61" s="788">
        <v>1828.7550430297852</v>
      </c>
      <c r="K61" s="795">
        <v>847.33749999999998</v>
      </c>
      <c r="M61" s="798">
        <f t="shared" si="1"/>
        <v>18825.037609720912</v>
      </c>
      <c r="N61" s="303"/>
      <c r="S61" s="786">
        <v>0</v>
      </c>
      <c r="T61" s="781">
        <f>VLOOKUP(C61,METADATA!$J$5:$Q$29,IF(E61="HI",2,IF(E61="LO",6,10))+IF(S61=1,2,IF(D61=7,1,(IF(WEEKDAY(B61)=1,2,IF(WEEKDAY(B61)=7,1,0))))))</f>
        <v>1</v>
      </c>
      <c r="U61" s="781">
        <f>VLOOKUP(C61,METADATA!$A$5:$H$29,IF(E61="HI",2,IF(E61="LO",6,10))+IF(S61=1,2,IF(D61=7,1,(IF(WEEKDAY(B61)=1,2,IF(WEEKDAY(B61)=7,1,0))))))</f>
        <v>2</v>
      </c>
    </row>
    <row r="62" spans="2:21" ht="13.95" customHeight="1" x14ac:dyDescent="0.25">
      <c r="B62" s="784">
        <f t="shared" si="2"/>
        <v>45385</v>
      </c>
      <c r="C62" s="785">
        <v>10</v>
      </c>
      <c r="D62" s="786">
        <f>IFERROR((INDEX(METADATA!$T$2:$T$20,MATCH(B62,METADATA!$S$2:$S$20,0))),0)</f>
        <v>0</v>
      </c>
      <c r="E62" s="785" t="str">
        <f t="shared" si="0"/>
        <v>LO</v>
      </c>
      <c r="F62" s="786">
        <f>VLOOKUP(C62,METADATA!$A$5:$H$29,IF(E62="HI",2,IF(E62="LO",6,10))+IF(D62=1,2,IF(D62=7,1,(IF(WEEKDAY(B62)=1,2,IF(WEEKDAY(B62)=7,1,0))))))</f>
        <v>2</v>
      </c>
      <c r="G62" s="786">
        <f>VLOOKUP(C62,METADATA!$J$5:$Q$29,IF(E62="HI",2,IF(E62="LO",6,10))+IF(D62=1,2,IF(D62=7,1,(IF(WEEKDAY(B62)=1,2,IF(WEEKDAY(B62)=7,1,0))))))</f>
        <v>2</v>
      </c>
      <c r="H62" s="787">
        <v>18367.75</v>
      </c>
      <c r="I62" s="788">
        <v>1799.663990020752</v>
      </c>
      <c r="K62" s="795">
        <v>851.61249999999995</v>
      </c>
      <c r="M62" s="798">
        <f t="shared" si="1"/>
        <v>18455.704552779269</v>
      </c>
      <c r="N62" s="303"/>
      <c r="S62" s="786">
        <v>0</v>
      </c>
      <c r="T62" s="781">
        <f>VLOOKUP(C62,METADATA!$J$5:$Q$29,IF(E62="HI",2,IF(E62="LO",6,10))+IF(S62=1,2,IF(D62=7,1,(IF(WEEKDAY(B62)=1,2,IF(WEEKDAY(B62)=7,1,0))))))</f>
        <v>2</v>
      </c>
      <c r="U62" s="781">
        <f>VLOOKUP(C62,METADATA!$A$5:$H$29,IF(E62="HI",2,IF(E62="LO",6,10))+IF(S62=1,2,IF(D62=7,1,(IF(WEEKDAY(B62)=1,2,IF(WEEKDAY(B62)=7,1,0))))))</f>
        <v>2</v>
      </c>
    </row>
    <row r="63" spans="2:21" ht="13.95" customHeight="1" x14ac:dyDescent="0.25">
      <c r="B63" s="784">
        <f t="shared" si="2"/>
        <v>45385</v>
      </c>
      <c r="C63" s="785">
        <v>11</v>
      </c>
      <c r="D63" s="786">
        <f>IFERROR((INDEX(METADATA!$T$2:$T$20,MATCH(B63,METADATA!$S$2:$S$20,0))),0)</f>
        <v>0</v>
      </c>
      <c r="E63" s="785" t="str">
        <f t="shared" si="0"/>
        <v>LO</v>
      </c>
      <c r="F63" s="786">
        <f>VLOOKUP(C63,METADATA!$A$5:$H$29,IF(E63="HI",2,IF(E63="LO",6,10))+IF(D63=1,2,IF(D63=7,1,(IF(WEEKDAY(B63)=1,2,IF(WEEKDAY(B63)=7,1,0))))))</f>
        <v>2</v>
      </c>
      <c r="G63" s="786">
        <f>VLOOKUP(C63,METADATA!$J$5:$Q$29,IF(E63="HI",2,IF(E63="LO",6,10))+IF(D63=1,2,IF(D63=7,1,(IF(WEEKDAY(B63)=1,2,IF(WEEKDAY(B63)=7,1,0))))))</f>
        <v>2</v>
      </c>
      <c r="H63" s="787">
        <v>18451</v>
      </c>
      <c r="I63" s="788">
        <v>1871.8289527893066</v>
      </c>
      <c r="K63" s="795">
        <v>856.5</v>
      </c>
      <c r="M63" s="798">
        <f t="shared" si="1"/>
        <v>18545.704209560237</v>
      </c>
      <c r="N63" s="303"/>
      <c r="S63" s="786">
        <v>0</v>
      </c>
      <c r="T63" s="781">
        <f>VLOOKUP(C63,METADATA!$J$5:$Q$29,IF(E63="HI",2,IF(E63="LO",6,10))+IF(S63=1,2,IF(D63=7,1,(IF(WEEKDAY(B63)=1,2,IF(WEEKDAY(B63)=7,1,0))))))</f>
        <v>2</v>
      </c>
      <c r="U63" s="781">
        <f>VLOOKUP(C63,METADATA!$A$5:$H$29,IF(E63="HI",2,IF(E63="LO",6,10))+IF(S63=1,2,IF(D63=7,1,(IF(WEEKDAY(B63)=1,2,IF(WEEKDAY(B63)=7,1,0))))))</f>
        <v>2</v>
      </c>
    </row>
    <row r="64" spans="2:21" ht="13.95" customHeight="1" x14ac:dyDescent="0.25">
      <c r="B64" s="784">
        <f t="shared" si="2"/>
        <v>45385</v>
      </c>
      <c r="C64" s="785">
        <v>12</v>
      </c>
      <c r="D64" s="786">
        <f>IFERROR((INDEX(METADATA!$T$2:$T$20,MATCH(B64,METADATA!$S$2:$S$20,0))),0)</f>
        <v>0</v>
      </c>
      <c r="E64" s="785" t="str">
        <f t="shared" si="0"/>
        <v>LO</v>
      </c>
      <c r="F64" s="786">
        <f>VLOOKUP(C64,METADATA!$A$5:$H$29,IF(E64="HI",2,IF(E64="LO",6,10))+IF(D64=1,2,IF(D64=7,1,(IF(WEEKDAY(B64)=1,2,IF(WEEKDAY(B64)=7,1,0))))))</f>
        <v>2</v>
      </c>
      <c r="G64" s="786">
        <f>VLOOKUP(C64,METADATA!$J$5:$Q$29,IF(E64="HI",2,IF(E64="LO",6,10))+IF(D64=1,2,IF(D64=7,1,(IF(WEEKDAY(B64)=1,2,IF(WEEKDAY(B64)=7,1,0))))))</f>
        <v>2</v>
      </c>
      <c r="H64" s="787">
        <v>18267.75</v>
      </c>
      <c r="I64" s="788">
        <v>1871.4485549926758</v>
      </c>
      <c r="K64" s="795">
        <v>824.32500000000005</v>
      </c>
      <c r="M64" s="798">
        <f t="shared" si="1"/>
        <v>18363.360524601267</v>
      </c>
      <c r="N64" s="303"/>
      <c r="S64" s="786">
        <v>0</v>
      </c>
      <c r="T64" s="781">
        <f>VLOOKUP(C64,METADATA!$J$5:$Q$29,IF(E64="HI",2,IF(E64="LO",6,10))+IF(S64=1,2,IF(D64=7,1,(IF(WEEKDAY(B64)=1,2,IF(WEEKDAY(B64)=7,1,0))))))</f>
        <v>2</v>
      </c>
      <c r="U64" s="781">
        <f>VLOOKUP(C64,METADATA!$A$5:$H$29,IF(E64="HI",2,IF(E64="LO",6,10))+IF(S64=1,2,IF(D64=7,1,(IF(WEEKDAY(B64)=1,2,IF(WEEKDAY(B64)=7,1,0))))))</f>
        <v>2</v>
      </c>
    </row>
    <row r="65" spans="2:21" ht="13.95" customHeight="1" x14ac:dyDescent="0.25">
      <c r="B65" s="784">
        <f t="shared" si="2"/>
        <v>45385</v>
      </c>
      <c r="C65" s="785">
        <v>13</v>
      </c>
      <c r="D65" s="786">
        <f>IFERROR((INDEX(METADATA!$T$2:$T$20,MATCH(B65,METADATA!$S$2:$S$20,0))),0)</f>
        <v>0</v>
      </c>
      <c r="E65" s="785" t="str">
        <f t="shared" si="0"/>
        <v>LO</v>
      </c>
      <c r="F65" s="786">
        <f>VLOOKUP(C65,METADATA!$A$5:$H$29,IF(E65="HI",2,IF(E65="LO",6,10))+IF(D65=1,2,IF(D65=7,1,(IF(WEEKDAY(B65)=1,2,IF(WEEKDAY(B65)=7,1,0))))))</f>
        <v>2</v>
      </c>
      <c r="G65" s="786">
        <f>VLOOKUP(C65,METADATA!$J$5:$Q$29,IF(E65="HI",2,IF(E65="LO",6,10))+IF(D65=1,2,IF(D65=7,1,(IF(WEEKDAY(B65)=1,2,IF(WEEKDAY(B65)=7,1,0))))))</f>
        <v>2</v>
      </c>
      <c r="H65" s="787">
        <v>17582</v>
      </c>
      <c r="I65" s="788">
        <v>1837.8245220184326</v>
      </c>
      <c r="K65" s="795">
        <v>882.73749999999995</v>
      </c>
      <c r="M65" s="798">
        <f t="shared" si="1"/>
        <v>17677.791801402469</v>
      </c>
      <c r="N65" s="303"/>
      <c r="S65" s="786">
        <v>0</v>
      </c>
      <c r="T65" s="781">
        <f>VLOOKUP(C65,METADATA!$J$5:$Q$29,IF(E65="HI",2,IF(E65="LO",6,10))+IF(S65=1,2,IF(D65=7,1,(IF(WEEKDAY(B65)=1,2,IF(WEEKDAY(B65)=7,1,0))))))</f>
        <v>2</v>
      </c>
      <c r="U65" s="781">
        <f>VLOOKUP(C65,METADATA!$A$5:$H$29,IF(E65="HI",2,IF(E65="LO",6,10))+IF(S65=1,2,IF(D65=7,1,(IF(WEEKDAY(B65)=1,2,IF(WEEKDAY(B65)=7,1,0))))))</f>
        <v>2</v>
      </c>
    </row>
    <row r="66" spans="2:21" ht="13.95" customHeight="1" x14ac:dyDescent="0.25">
      <c r="B66" s="784">
        <f t="shared" si="2"/>
        <v>45385</v>
      </c>
      <c r="C66" s="785">
        <v>14</v>
      </c>
      <c r="D66" s="786">
        <f>IFERROR((INDEX(METADATA!$T$2:$T$20,MATCH(B66,METADATA!$S$2:$S$20,0))),0)</f>
        <v>0</v>
      </c>
      <c r="E66" s="785" t="str">
        <f t="shared" si="0"/>
        <v>LO</v>
      </c>
      <c r="F66" s="786">
        <f>VLOOKUP(C66,METADATA!$A$5:$H$29,IF(E66="HI",2,IF(E66="LO",6,10))+IF(D66=1,2,IF(D66=7,1,(IF(WEEKDAY(B66)=1,2,IF(WEEKDAY(B66)=7,1,0))))))</f>
        <v>2</v>
      </c>
      <c r="G66" s="786">
        <f>VLOOKUP(C66,METADATA!$J$5:$Q$29,IF(E66="HI",2,IF(E66="LO",6,10))+IF(D66=1,2,IF(D66=7,1,(IF(WEEKDAY(B66)=1,2,IF(WEEKDAY(B66)=7,1,0))))))</f>
        <v>2</v>
      </c>
      <c r="H66" s="787">
        <v>17833.25</v>
      </c>
      <c r="I66" s="788">
        <v>1915.0570526123047</v>
      </c>
      <c r="K66" s="795">
        <v>909.3125</v>
      </c>
      <c r="M66" s="798">
        <f t="shared" si="1"/>
        <v>17935.781250819829</v>
      </c>
      <c r="N66" s="303"/>
      <c r="S66" s="786">
        <v>0</v>
      </c>
      <c r="T66" s="781">
        <f>VLOOKUP(C66,METADATA!$J$5:$Q$29,IF(E66="HI",2,IF(E66="LO",6,10))+IF(S66=1,2,IF(D66=7,1,(IF(WEEKDAY(B66)=1,2,IF(WEEKDAY(B66)=7,1,0))))))</f>
        <v>2</v>
      </c>
      <c r="U66" s="781">
        <f>VLOOKUP(C66,METADATA!$A$5:$H$29,IF(E66="HI",2,IF(E66="LO",6,10))+IF(S66=1,2,IF(D66=7,1,(IF(WEEKDAY(B66)=1,2,IF(WEEKDAY(B66)=7,1,0))))))</f>
        <v>2</v>
      </c>
    </row>
    <row r="67" spans="2:21" ht="13.95" customHeight="1" x14ac:dyDescent="0.25">
      <c r="B67" s="784">
        <f t="shared" si="2"/>
        <v>45385</v>
      </c>
      <c r="C67" s="785">
        <v>15</v>
      </c>
      <c r="D67" s="786">
        <f>IFERROR((INDEX(METADATA!$T$2:$T$20,MATCH(B67,METADATA!$S$2:$S$20,0))),0)</f>
        <v>0</v>
      </c>
      <c r="E67" s="785" t="str">
        <f t="shared" si="0"/>
        <v>LO</v>
      </c>
      <c r="F67" s="786">
        <f>VLOOKUP(C67,METADATA!$A$5:$H$29,IF(E67="HI",2,IF(E67="LO",6,10))+IF(D67=1,2,IF(D67=7,1,(IF(WEEKDAY(B67)=1,2,IF(WEEKDAY(B67)=7,1,0))))))</f>
        <v>2</v>
      </c>
      <c r="G67" s="786">
        <f>VLOOKUP(C67,METADATA!$J$5:$Q$29,IF(E67="HI",2,IF(E67="LO",6,10))+IF(D67=1,2,IF(D67=7,1,(IF(WEEKDAY(B67)=1,2,IF(WEEKDAY(B67)=7,1,0))))))</f>
        <v>2</v>
      </c>
      <c r="H67" s="787">
        <v>17356.5</v>
      </c>
      <c r="I67" s="788">
        <v>1844.0635261535645</v>
      </c>
      <c r="K67" s="795">
        <v>905.6</v>
      </c>
      <c r="M67" s="798">
        <f t="shared" si="1"/>
        <v>17454.187535903526</v>
      </c>
      <c r="N67" s="303"/>
      <c r="S67" s="786">
        <v>0</v>
      </c>
      <c r="T67" s="781">
        <f>VLOOKUP(C67,METADATA!$J$5:$Q$29,IF(E67="HI",2,IF(E67="LO",6,10))+IF(S67=1,2,IF(D67=7,1,(IF(WEEKDAY(B67)=1,2,IF(WEEKDAY(B67)=7,1,0))))))</f>
        <v>2</v>
      </c>
      <c r="U67" s="781">
        <f>VLOOKUP(C67,METADATA!$A$5:$H$29,IF(E67="HI",2,IF(E67="LO",6,10))+IF(S67=1,2,IF(D67=7,1,(IF(WEEKDAY(B67)=1,2,IF(WEEKDAY(B67)=7,1,0))))))</f>
        <v>2</v>
      </c>
    </row>
    <row r="68" spans="2:21" ht="13.95" customHeight="1" x14ac:dyDescent="0.25">
      <c r="B68" s="784">
        <f t="shared" si="2"/>
        <v>45385</v>
      </c>
      <c r="C68" s="785">
        <v>16</v>
      </c>
      <c r="D68" s="786">
        <f>IFERROR((INDEX(METADATA!$T$2:$T$20,MATCH(B68,METADATA!$S$2:$S$20,0))),0)</f>
        <v>0</v>
      </c>
      <c r="E68" s="785" t="str">
        <f t="shared" ref="E68:E131" si="3">IF(B68="","",IF(AND(MONTH(B68)&gt;=MONTH($AA$9),MONTH(B68)&lt;=MONTH($AA$11)),"HI","LO"))</f>
        <v>LO</v>
      </c>
      <c r="F68" s="786">
        <f>VLOOKUP(C68,METADATA!$A$5:$H$29,IF(E68="HI",2,IF(E68="LO",6,10))+IF(D68=1,2,IF(D68=7,1,(IF(WEEKDAY(B68)=1,2,IF(WEEKDAY(B68)=7,1,0))))))</f>
        <v>2</v>
      </c>
      <c r="G68" s="786">
        <f>VLOOKUP(C68,METADATA!$J$5:$Q$29,IF(E68="HI",2,IF(E68="LO",6,10))+IF(D68=1,2,IF(D68=7,1,(IF(WEEKDAY(B68)=1,2,IF(WEEKDAY(B68)=7,1,0))))))</f>
        <v>2</v>
      </c>
      <c r="H68" s="787">
        <v>17305.25</v>
      </c>
      <c r="I68" s="788">
        <v>1681.8950448036194</v>
      </c>
      <c r="K68" s="795">
        <v>913.98749999999995</v>
      </c>
      <c r="M68" s="798">
        <f t="shared" ref="M68:M131" si="4">SQRT(H68^2+I68^2)</f>
        <v>17386.78948236951</v>
      </c>
      <c r="N68" s="303"/>
      <c r="S68" s="786">
        <v>0</v>
      </c>
      <c r="T68" s="781">
        <f>VLOOKUP(C68,METADATA!$J$5:$Q$29,IF(E68="HI",2,IF(E68="LO",6,10))+IF(S68=1,2,IF(D68=7,1,(IF(WEEKDAY(B68)=1,2,IF(WEEKDAY(B68)=7,1,0))))))</f>
        <v>2</v>
      </c>
      <c r="U68" s="781">
        <f>VLOOKUP(C68,METADATA!$A$5:$H$29,IF(E68="HI",2,IF(E68="LO",6,10))+IF(S68=1,2,IF(D68=7,1,(IF(WEEKDAY(B68)=1,2,IF(WEEKDAY(B68)=7,1,0))))))</f>
        <v>2</v>
      </c>
    </row>
    <row r="69" spans="2:21" ht="13.95" customHeight="1" x14ac:dyDescent="0.25">
      <c r="B69" s="784">
        <f t="shared" si="2"/>
        <v>45385</v>
      </c>
      <c r="C69" s="785">
        <v>17</v>
      </c>
      <c r="D69" s="786">
        <f>IFERROR((INDEX(METADATA!$T$2:$T$20,MATCH(B69,METADATA!$S$2:$S$20,0))),0)</f>
        <v>0</v>
      </c>
      <c r="E69" s="785" t="str">
        <f t="shared" si="3"/>
        <v>LO</v>
      </c>
      <c r="F69" s="786">
        <f>VLOOKUP(C69,METADATA!$A$5:$H$29,IF(E69="HI",2,IF(E69="LO",6,10))+IF(D69=1,2,IF(D69=7,1,(IF(WEEKDAY(B69)=1,2,IF(WEEKDAY(B69)=7,1,0))))))</f>
        <v>2</v>
      </c>
      <c r="G69" s="786">
        <f>VLOOKUP(C69,METADATA!$J$5:$Q$29,IF(E69="HI",2,IF(E69="LO",6,10))+IF(D69=1,2,IF(D69=7,1,(IF(WEEKDAY(B69)=1,2,IF(WEEKDAY(B69)=7,1,0))))))</f>
        <v>2</v>
      </c>
      <c r="H69" s="787">
        <v>17161</v>
      </c>
      <c r="I69" s="788">
        <v>1704.551001906395</v>
      </c>
      <c r="K69" s="795">
        <v>902.26250000000005</v>
      </c>
      <c r="M69" s="798">
        <f t="shared" si="4"/>
        <v>17245.446213945874</v>
      </c>
      <c r="N69" s="303"/>
      <c r="S69" s="786">
        <v>0</v>
      </c>
      <c r="T69" s="781">
        <f>VLOOKUP(C69,METADATA!$J$5:$Q$29,IF(E69="HI",2,IF(E69="LO",6,10))+IF(S69=1,2,IF(D69=7,1,(IF(WEEKDAY(B69)=1,2,IF(WEEKDAY(B69)=7,1,0))))))</f>
        <v>2</v>
      </c>
      <c r="U69" s="781">
        <f>VLOOKUP(C69,METADATA!$A$5:$H$29,IF(E69="HI",2,IF(E69="LO",6,10))+IF(S69=1,2,IF(D69=7,1,(IF(WEEKDAY(B69)=1,2,IF(WEEKDAY(B69)=7,1,0))))))</f>
        <v>2</v>
      </c>
    </row>
    <row r="70" spans="2:21" ht="13.95" customHeight="1" x14ac:dyDescent="0.25">
      <c r="B70" s="784">
        <f t="shared" si="2"/>
        <v>45385</v>
      </c>
      <c r="C70" s="785">
        <v>18</v>
      </c>
      <c r="D70" s="786">
        <f>IFERROR((INDEX(METADATA!$T$2:$T$20,MATCH(B70,METADATA!$S$2:$S$20,0))),0)</f>
        <v>0</v>
      </c>
      <c r="E70" s="785" t="str">
        <f t="shared" si="3"/>
        <v>LO</v>
      </c>
      <c r="F70" s="786">
        <f>VLOOKUP(C70,METADATA!$A$5:$H$29,IF(E70="HI",2,IF(E70="LO",6,10))+IF(D70=1,2,IF(D70=7,1,(IF(WEEKDAY(B70)=1,2,IF(WEEKDAY(B70)=7,1,0))))))</f>
        <v>1</v>
      </c>
      <c r="G70" s="786">
        <f>VLOOKUP(C70,METADATA!$J$5:$Q$29,IF(E70="HI",2,IF(E70="LO",6,10))+IF(D70=1,2,IF(D70=7,1,(IF(WEEKDAY(B70)=1,2,IF(WEEKDAY(B70)=7,1,0))))))</f>
        <v>1</v>
      </c>
      <c r="H70" s="787">
        <v>17743.75</v>
      </c>
      <c r="I70" s="788">
        <v>1855.9934940338135</v>
      </c>
      <c r="K70" s="795">
        <v>933.76250000000005</v>
      </c>
      <c r="M70" s="798">
        <f t="shared" si="4"/>
        <v>17840.554249024772</v>
      </c>
      <c r="N70" s="303"/>
      <c r="S70" s="786">
        <v>0</v>
      </c>
      <c r="T70" s="781">
        <f>VLOOKUP(C70,METADATA!$J$5:$Q$29,IF(E70="HI",2,IF(E70="LO",6,10))+IF(S70=1,2,IF(D70=7,1,(IF(WEEKDAY(B70)=1,2,IF(WEEKDAY(B70)=7,1,0))))))</f>
        <v>1</v>
      </c>
      <c r="U70" s="781">
        <f>VLOOKUP(C70,METADATA!$A$5:$H$29,IF(E70="HI",2,IF(E70="LO",6,10))+IF(S70=1,2,IF(D70=7,1,(IF(WEEKDAY(B70)=1,2,IF(WEEKDAY(B70)=7,1,0))))))</f>
        <v>1</v>
      </c>
    </row>
    <row r="71" spans="2:21" ht="13.95" customHeight="1" x14ac:dyDescent="0.25">
      <c r="B71" s="784">
        <f t="shared" si="2"/>
        <v>45385</v>
      </c>
      <c r="C71" s="785">
        <v>19</v>
      </c>
      <c r="D71" s="786">
        <f>IFERROR((INDEX(METADATA!$T$2:$T$20,MATCH(B71,METADATA!$S$2:$S$20,0))),0)</f>
        <v>0</v>
      </c>
      <c r="E71" s="785" t="str">
        <f t="shared" si="3"/>
        <v>LO</v>
      </c>
      <c r="F71" s="786">
        <f>VLOOKUP(C71,METADATA!$A$5:$H$29,IF(E71="HI",2,IF(E71="LO",6,10))+IF(D71=1,2,IF(D71=7,1,(IF(WEEKDAY(B71)=1,2,IF(WEEKDAY(B71)=7,1,0))))))</f>
        <v>1</v>
      </c>
      <c r="G71" s="786">
        <f>VLOOKUP(C71,METADATA!$J$5:$Q$29,IF(E71="HI",2,IF(E71="LO",6,10))+IF(D71=1,2,IF(D71=7,1,(IF(WEEKDAY(B71)=1,2,IF(WEEKDAY(B71)=7,1,0))))))</f>
        <v>1</v>
      </c>
      <c r="H71" s="787">
        <v>17008.75</v>
      </c>
      <c r="I71" s="788">
        <v>1876.9439716339111</v>
      </c>
      <c r="K71" s="795">
        <v>0</v>
      </c>
      <c r="M71" s="798">
        <f t="shared" si="4"/>
        <v>17111.998575127131</v>
      </c>
      <c r="N71" s="303"/>
      <c r="S71" s="786">
        <v>0</v>
      </c>
      <c r="T71" s="781">
        <f>VLOOKUP(C71,METADATA!$J$5:$Q$29,IF(E71="HI",2,IF(E71="LO",6,10))+IF(S71=1,2,IF(D71=7,1,(IF(WEEKDAY(B71)=1,2,IF(WEEKDAY(B71)=7,1,0))))))</f>
        <v>1</v>
      </c>
      <c r="U71" s="781">
        <f>VLOOKUP(C71,METADATA!$A$5:$H$29,IF(E71="HI",2,IF(E71="LO",6,10))+IF(S71=1,2,IF(D71=7,1,(IF(WEEKDAY(B71)=1,2,IF(WEEKDAY(B71)=7,1,0))))))</f>
        <v>1</v>
      </c>
    </row>
    <row r="72" spans="2:21" ht="13.95" customHeight="1" x14ac:dyDescent="0.25">
      <c r="B72" s="784">
        <f t="shared" si="2"/>
        <v>45385</v>
      </c>
      <c r="C72" s="785">
        <v>20</v>
      </c>
      <c r="D72" s="786">
        <f>IFERROR((INDEX(METADATA!$T$2:$T$20,MATCH(B72,METADATA!$S$2:$S$20,0))),0)</f>
        <v>0</v>
      </c>
      <c r="E72" s="785" t="str">
        <f t="shared" si="3"/>
        <v>LO</v>
      </c>
      <c r="F72" s="786">
        <f>VLOOKUP(C72,METADATA!$A$5:$H$29,IF(E72="HI",2,IF(E72="LO",6,10))+IF(D72=1,2,IF(D72=7,1,(IF(WEEKDAY(B72)=1,2,IF(WEEKDAY(B72)=7,1,0))))))</f>
        <v>1</v>
      </c>
      <c r="G72" s="786">
        <f>VLOOKUP(C72,METADATA!$J$5:$Q$29,IF(E72="HI",2,IF(E72="LO",6,10))+IF(D72=1,2,IF(D72=7,1,(IF(WEEKDAY(B72)=1,2,IF(WEEKDAY(B72)=7,1,0))))))</f>
        <v>2</v>
      </c>
      <c r="H72" s="787">
        <v>15340.25</v>
      </c>
      <c r="I72" s="788">
        <v>1967.9054794311523</v>
      </c>
      <c r="K72" s="795">
        <v>0</v>
      </c>
      <c r="M72" s="798">
        <f t="shared" si="4"/>
        <v>15465.960107231467</v>
      </c>
      <c r="N72" s="303"/>
      <c r="S72" s="786">
        <v>0</v>
      </c>
      <c r="T72" s="781">
        <f>VLOOKUP(C72,METADATA!$J$5:$Q$29,IF(E72="HI",2,IF(E72="LO",6,10))+IF(S72=1,2,IF(D72=7,1,(IF(WEEKDAY(B72)=1,2,IF(WEEKDAY(B72)=7,1,0))))))</f>
        <v>2</v>
      </c>
      <c r="U72" s="781">
        <f>VLOOKUP(C72,METADATA!$A$5:$H$29,IF(E72="HI",2,IF(E72="LO",6,10))+IF(S72=1,2,IF(D72=7,1,(IF(WEEKDAY(B72)=1,2,IF(WEEKDAY(B72)=7,1,0))))))</f>
        <v>1</v>
      </c>
    </row>
    <row r="73" spans="2:21" ht="13.95" customHeight="1" x14ac:dyDescent="0.25">
      <c r="B73" s="784">
        <f t="shared" si="2"/>
        <v>45385</v>
      </c>
      <c r="C73" s="785">
        <v>21</v>
      </c>
      <c r="D73" s="786">
        <f>IFERROR((INDEX(METADATA!$T$2:$T$20,MATCH(B73,METADATA!$S$2:$S$20,0))),0)</f>
        <v>0</v>
      </c>
      <c r="E73" s="785" t="str">
        <f t="shared" si="3"/>
        <v>LO</v>
      </c>
      <c r="F73" s="786">
        <f>VLOOKUP(C73,METADATA!$A$5:$H$29,IF(E73="HI",2,IF(E73="LO",6,10))+IF(D73=1,2,IF(D73=7,1,(IF(WEEKDAY(B73)=1,2,IF(WEEKDAY(B73)=7,1,0))))))</f>
        <v>2</v>
      </c>
      <c r="G73" s="786">
        <f>VLOOKUP(C73,METADATA!$J$5:$Q$29,IF(E73="HI",2,IF(E73="LO",6,10))+IF(D73=1,2,IF(D73=7,1,(IF(WEEKDAY(B73)=1,2,IF(WEEKDAY(B73)=7,1,0))))))</f>
        <v>2</v>
      </c>
      <c r="H73" s="787">
        <v>13603</v>
      </c>
      <c r="I73" s="788">
        <v>2145.5975112915039</v>
      </c>
      <c r="K73" s="795">
        <v>0</v>
      </c>
      <c r="M73" s="798">
        <f t="shared" si="4"/>
        <v>13771.172705345769</v>
      </c>
      <c r="N73" s="303"/>
      <c r="S73" s="786">
        <v>0</v>
      </c>
      <c r="T73" s="781">
        <f>VLOOKUP(C73,METADATA!$J$5:$Q$29,IF(E73="HI",2,IF(E73="LO",6,10))+IF(S73=1,2,IF(D73=7,1,(IF(WEEKDAY(B73)=1,2,IF(WEEKDAY(B73)=7,1,0))))))</f>
        <v>2</v>
      </c>
      <c r="U73" s="781">
        <f>VLOOKUP(C73,METADATA!$A$5:$H$29,IF(E73="HI",2,IF(E73="LO",6,10))+IF(S73=1,2,IF(D73=7,1,(IF(WEEKDAY(B73)=1,2,IF(WEEKDAY(B73)=7,1,0))))))</f>
        <v>2</v>
      </c>
    </row>
    <row r="74" spans="2:21" ht="13.95" customHeight="1" x14ac:dyDescent="0.25">
      <c r="B74" s="784">
        <f t="shared" si="2"/>
        <v>45385</v>
      </c>
      <c r="C74" s="785">
        <v>22</v>
      </c>
      <c r="D74" s="786">
        <f>IFERROR((INDEX(METADATA!$T$2:$T$20,MATCH(B74,METADATA!$S$2:$S$20,0))),0)</f>
        <v>0</v>
      </c>
      <c r="E74" s="785" t="str">
        <f t="shared" si="3"/>
        <v>LO</v>
      </c>
      <c r="F74" s="786">
        <f>VLOOKUP(C74,METADATA!$A$5:$H$29,IF(E74="HI",2,IF(E74="LO",6,10))+IF(D74=1,2,IF(D74=7,1,(IF(WEEKDAY(B74)=1,2,IF(WEEKDAY(B74)=7,1,0))))))</f>
        <v>3</v>
      </c>
      <c r="G74" s="786">
        <f>VLOOKUP(C74,METADATA!$J$5:$Q$29,IF(E74="HI",2,IF(E74="LO",6,10))+IF(D74=1,2,IF(D74=7,1,(IF(WEEKDAY(B74)=1,2,IF(WEEKDAY(B74)=7,1,0))))))</f>
        <v>3</v>
      </c>
      <c r="H74" s="787">
        <v>11855.75</v>
      </c>
      <c r="I74" s="788">
        <v>2106.1925258636475</v>
      </c>
      <c r="K74" s="795">
        <v>0</v>
      </c>
      <c r="M74" s="798">
        <f t="shared" si="4"/>
        <v>12041.380943168599</v>
      </c>
      <c r="N74" s="303"/>
      <c r="S74" s="786">
        <v>0</v>
      </c>
      <c r="T74" s="781">
        <f>VLOOKUP(C74,METADATA!$J$5:$Q$29,IF(E74="HI",2,IF(E74="LO",6,10))+IF(S74=1,2,IF(D74=7,1,(IF(WEEKDAY(B74)=1,2,IF(WEEKDAY(B74)=7,1,0))))))</f>
        <v>3</v>
      </c>
      <c r="U74" s="781">
        <f>VLOOKUP(C74,METADATA!$A$5:$H$29,IF(E74="HI",2,IF(E74="LO",6,10))+IF(S74=1,2,IF(D74=7,1,(IF(WEEKDAY(B74)=1,2,IF(WEEKDAY(B74)=7,1,0))))))</f>
        <v>3</v>
      </c>
    </row>
    <row r="75" spans="2:21" ht="13.95" customHeight="1" x14ac:dyDescent="0.25">
      <c r="B75" s="784">
        <f t="shared" si="2"/>
        <v>45385</v>
      </c>
      <c r="C75" s="785">
        <v>23</v>
      </c>
      <c r="D75" s="786">
        <f>IFERROR((INDEX(METADATA!$T$2:$T$20,MATCH(B75,METADATA!$S$2:$S$20,0))),0)</f>
        <v>0</v>
      </c>
      <c r="E75" s="785" t="str">
        <f t="shared" si="3"/>
        <v>LO</v>
      </c>
      <c r="F75" s="786">
        <f>VLOOKUP(C75,METADATA!$A$5:$H$29,IF(E75="HI",2,IF(E75="LO",6,10))+IF(D75=1,2,IF(D75=7,1,(IF(WEEKDAY(B75)=1,2,IF(WEEKDAY(B75)=7,1,0))))))</f>
        <v>3</v>
      </c>
      <c r="G75" s="786">
        <f>VLOOKUP(C75,METADATA!$J$5:$Q$29,IF(E75="HI",2,IF(E75="LO",6,10))+IF(D75=1,2,IF(D75=7,1,(IF(WEEKDAY(B75)=1,2,IF(WEEKDAY(B75)=7,1,0))))))</f>
        <v>3</v>
      </c>
      <c r="H75" s="787">
        <v>10689.25</v>
      </c>
      <c r="I75" s="788">
        <v>2093.8074760437012</v>
      </c>
      <c r="K75" s="795">
        <v>0</v>
      </c>
      <c r="M75" s="798">
        <f t="shared" si="4"/>
        <v>10892.387034495079</v>
      </c>
      <c r="N75" s="303"/>
      <c r="S75" s="786">
        <v>0</v>
      </c>
      <c r="T75" s="781">
        <f>VLOOKUP(C75,METADATA!$J$5:$Q$29,IF(E75="HI",2,IF(E75="LO",6,10))+IF(S75=1,2,IF(D75=7,1,(IF(WEEKDAY(B75)=1,2,IF(WEEKDAY(B75)=7,1,0))))))</f>
        <v>3</v>
      </c>
      <c r="U75" s="781">
        <f>VLOOKUP(C75,METADATA!$A$5:$H$29,IF(E75="HI",2,IF(E75="LO",6,10))+IF(S75=1,2,IF(D75=7,1,(IF(WEEKDAY(B75)=1,2,IF(WEEKDAY(B75)=7,1,0))))))</f>
        <v>3</v>
      </c>
    </row>
    <row r="76" spans="2:21" ht="13.95" customHeight="1" x14ac:dyDescent="0.25">
      <c r="B76" s="784">
        <f t="shared" si="2"/>
        <v>45386</v>
      </c>
      <c r="C76" s="785">
        <v>0</v>
      </c>
      <c r="D76" s="786">
        <f>IFERROR((INDEX(METADATA!$T$2:$T$20,MATCH(B76,METADATA!$S$2:$S$20,0))),0)</f>
        <v>0</v>
      </c>
      <c r="E76" s="785" t="str">
        <f t="shared" si="3"/>
        <v>LO</v>
      </c>
      <c r="F76" s="786">
        <f>VLOOKUP(C76,METADATA!$A$5:$H$29,IF(E76="HI",2,IF(E76="LO",6,10))+IF(D76=1,2,IF(D76=7,1,(IF(WEEKDAY(B76)=1,2,IF(WEEKDAY(B76)=7,1,0))))))</f>
        <v>3</v>
      </c>
      <c r="G76" s="786">
        <f>VLOOKUP(C76,METADATA!$J$5:$Q$29,IF(E76="HI",2,IF(E76="LO",6,10))+IF(D76=1,2,IF(D76=7,1,(IF(WEEKDAY(B76)=1,2,IF(WEEKDAY(B76)=7,1,0))))))</f>
        <v>3</v>
      </c>
      <c r="H76" s="787">
        <v>9980.75</v>
      </c>
      <c r="I76" s="788">
        <v>2131.7305698394775</v>
      </c>
      <c r="K76" s="795">
        <v>0</v>
      </c>
      <c r="M76" s="798">
        <f t="shared" si="4"/>
        <v>10205.863304242721</v>
      </c>
      <c r="N76" s="303"/>
      <c r="S76" s="786">
        <v>0</v>
      </c>
      <c r="T76" s="781">
        <f>VLOOKUP(C76,METADATA!$J$5:$Q$29,IF(E76="HI",2,IF(E76="LO",6,10))+IF(S76=1,2,IF(D76=7,1,(IF(WEEKDAY(B76)=1,2,IF(WEEKDAY(B76)=7,1,0))))))</f>
        <v>3</v>
      </c>
      <c r="U76" s="781">
        <f>VLOOKUP(C76,METADATA!$A$5:$H$29,IF(E76="HI",2,IF(E76="LO",6,10))+IF(S76=1,2,IF(D76=7,1,(IF(WEEKDAY(B76)=1,2,IF(WEEKDAY(B76)=7,1,0))))))</f>
        <v>3</v>
      </c>
    </row>
    <row r="77" spans="2:21" ht="13.95" customHeight="1" x14ac:dyDescent="0.25">
      <c r="B77" s="784">
        <f t="shared" si="2"/>
        <v>45386</v>
      </c>
      <c r="C77" s="785">
        <v>1</v>
      </c>
      <c r="D77" s="786">
        <f>IFERROR((INDEX(METADATA!$T$2:$T$20,MATCH(B77,METADATA!$S$2:$S$20,0))),0)</f>
        <v>0</v>
      </c>
      <c r="E77" s="785" t="str">
        <f t="shared" si="3"/>
        <v>LO</v>
      </c>
      <c r="F77" s="786">
        <f>VLOOKUP(C77,METADATA!$A$5:$H$29,IF(E77="HI",2,IF(E77="LO",6,10))+IF(D77=1,2,IF(D77=7,1,(IF(WEEKDAY(B77)=1,2,IF(WEEKDAY(B77)=7,1,0))))))</f>
        <v>3</v>
      </c>
      <c r="G77" s="786">
        <f>VLOOKUP(C77,METADATA!$J$5:$Q$29,IF(E77="HI",2,IF(E77="LO",6,10))+IF(D77=1,2,IF(D77=7,1,(IF(WEEKDAY(B77)=1,2,IF(WEEKDAY(B77)=7,1,0))))))</f>
        <v>3</v>
      </c>
      <c r="H77" s="787">
        <v>9272</v>
      </c>
      <c r="I77" s="788">
        <v>2076.7895259857178</v>
      </c>
      <c r="K77" s="795">
        <v>0</v>
      </c>
      <c r="M77" s="798">
        <f t="shared" si="4"/>
        <v>9501.7387216889929</v>
      </c>
      <c r="N77" s="303"/>
      <c r="S77" s="786">
        <v>0</v>
      </c>
      <c r="T77" s="781">
        <f>VLOOKUP(C77,METADATA!$J$5:$Q$29,IF(E77="HI",2,IF(E77="LO",6,10))+IF(S77=1,2,IF(D77=7,1,(IF(WEEKDAY(B77)=1,2,IF(WEEKDAY(B77)=7,1,0))))))</f>
        <v>3</v>
      </c>
      <c r="U77" s="781">
        <f>VLOOKUP(C77,METADATA!$A$5:$H$29,IF(E77="HI",2,IF(E77="LO",6,10))+IF(S77=1,2,IF(D77=7,1,(IF(WEEKDAY(B77)=1,2,IF(WEEKDAY(B77)=7,1,0))))))</f>
        <v>3</v>
      </c>
    </row>
    <row r="78" spans="2:21" ht="13.95" customHeight="1" x14ac:dyDescent="0.25">
      <c r="B78" s="784">
        <f t="shared" si="2"/>
        <v>45386</v>
      </c>
      <c r="C78" s="785">
        <v>2</v>
      </c>
      <c r="D78" s="786">
        <f>IFERROR((INDEX(METADATA!$T$2:$T$20,MATCH(B78,METADATA!$S$2:$S$20,0))),0)</f>
        <v>0</v>
      </c>
      <c r="E78" s="785" t="str">
        <f t="shared" si="3"/>
        <v>LO</v>
      </c>
      <c r="F78" s="786">
        <f>VLOOKUP(C78,METADATA!$A$5:$H$29,IF(E78="HI",2,IF(E78="LO",6,10))+IF(D78=1,2,IF(D78=7,1,(IF(WEEKDAY(B78)=1,2,IF(WEEKDAY(B78)=7,1,0))))))</f>
        <v>3</v>
      </c>
      <c r="G78" s="786">
        <f>VLOOKUP(C78,METADATA!$J$5:$Q$29,IF(E78="HI",2,IF(E78="LO",6,10))+IF(D78=1,2,IF(D78=7,1,(IF(WEEKDAY(B78)=1,2,IF(WEEKDAY(B78)=7,1,0))))))</f>
        <v>3</v>
      </c>
      <c r="H78" s="787">
        <v>9328.75</v>
      </c>
      <c r="I78" s="788">
        <v>2027.5209884643555</v>
      </c>
      <c r="K78" s="795">
        <v>0</v>
      </c>
      <c r="M78" s="798">
        <f t="shared" si="4"/>
        <v>9546.5395783584045</v>
      </c>
      <c r="N78" s="303"/>
      <c r="S78" s="786">
        <v>0</v>
      </c>
      <c r="T78" s="781">
        <f>VLOOKUP(C78,METADATA!$J$5:$Q$29,IF(E78="HI",2,IF(E78="LO",6,10))+IF(S78=1,2,IF(D78=7,1,(IF(WEEKDAY(B78)=1,2,IF(WEEKDAY(B78)=7,1,0))))))</f>
        <v>3</v>
      </c>
      <c r="U78" s="781">
        <f>VLOOKUP(C78,METADATA!$A$5:$H$29,IF(E78="HI",2,IF(E78="LO",6,10))+IF(S78=1,2,IF(D78=7,1,(IF(WEEKDAY(B78)=1,2,IF(WEEKDAY(B78)=7,1,0))))))</f>
        <v>3</v>
      </c>
    </row>
    <row r="79" spans="2:21" ht="13.95" customHeight="1" x14ac:dyDescent="0.25">
      <c r="B79" s="784">
        <f t="shared" si="2"/>
        <v>45386</v>
      </c>
      <c r="C79" s="785">
        <v>3</v>
      </c>
      <c r="D79" s="786">
        <f>IFERROR((INDEX(METADATA!$T$2:$T$20,MATCH(B79,METADATA!$S$2:$S$20,0))),0)</f>
        <v>0</v>
      </c>
      <c r="E79" s="785" t="str">
        <f t="shared" si="3"/>
        <v>LO</v>
      </c>
      <c r="F79" s="786">
        <f>VLOOKUP(C79,METADATA!$A$5:$H$29,IF(E79="HI",2,IF(E79="LO",6,10))+IF(D79=1,2,IF(D79=7,1,(IF(WEEKDAY(B79)=1,2,IF(WEEKDAY(B79)=7,1,0))))))</f>
        <v>3</v>
      </c>
      <c r="G79" s="786">
        <f>VLOOKUP(C79,METADATA!$J$5:$Q$29,IF(E79="HI",2,IF(E79="LO",6,10))+IF(D79=1,2,IF(D79=7,1,(IF(WEEKDAY(B79)=1,2,IF(WEEKDAY(B79)=7,1,0))))))</f>
        <v>3</v>
      </c>
      <c r="H79" s="787">
        <v>9401.5</v>
      </c>
      <c r="I79" s="788">
        <v>1891.4865317344666</v>
      </c>
      <c r="K79" s="795">
        <v>0</v>
      </c>
      <c r="M79" s="798">
        <f t="shared" si="4"/>
        <v>9589.8865243407799</v>
      </c>
      <c r="N79" s="303"/>
      <c r="S79" s="786">
        <v>0</v>
      </c>
      <c r="T79" s="781">
        <f>VLOOKUP(C79,METADATA!$J$5:$Q$29,IF(E79="HI",2,IF(E79="LO",6,10))+IF(S79=1,2,IF(D79=7,1,(IF(WEEKDAY(B79)=1,2,IF(WEEKDAY(B79)=7,1,0))))))</f>
        <v>3</v>
      </c>
      <c r="U79" s="781">
        <f>VLOOKUP(C79,METADATA!$A$5:$H$29,IF(E79="HI",2,IF(E79="LO",6,10))+IF(S79=1,2,IF(D79=7,1,(IF(WEEKDAY(B79)=1,2,IF(WEEKDAY(B79)=7,1,0))))))</f>
        <v>3</v>
      </c>
    </row>
    <row r="80" spans="2:21" ht="13.95" customHeight="1" x14ac:dyDescent="0.25">
      <c r="B80" s="784">
        <f t="shared" si="2"/>
        <v>45386</v>
      </c>
      <c r="C80" s="785">
        <v>4</v>
      </c>
      <c r="D80" s="786">
        <f>IFERROR((INDEX(METADATA!$T$2:$T$20,MATCH(B80,METADATA!$S$2:$S$20,0))),0)</f>
        <v>0</v>
      </c>
      <c r="E80" s="785" t="str">
        <f t="shared" si="3"/>
        <v>LO</v>
      </c>
      <c r="F80" s="786">
        <f>VLOOKUP(C80,METADATA!$A$5:$H$29,IF(E80="HI",2,IF(E80="LO",6,10))+IF(D80=1,2,IF(D80=7,1,(IF(WEEKDAY(B80)=1,2,IF(WEEKDAY(B80)=7,1,0))))))</f>
        <v>3</v>
      </c>
      <c r="G80" s="786">
        <f>VLOOKUP(C80,METADATA!$J$5:$Q$29,IF(E80="HI",2,IF(E80="LO",6,10))+IF(D80=1,2,IF(D80=7,1,(IF(WEEKDAY(B80)=1,2,IF(WEEKDAY(B80)=7,1,0))))))</f>
        <v>3</v>
      </c>
      <c r="H80" s="787">
        <v>10032.75</v>
      </c>
      <c r="I80" s="788">
        <v>1956.6965446472168</v>
      </c>
      <c r="K80" s="795">
        <v>0</v>
      </c>
      <c r="M80" s="798">
        <f t="shared" si="4"/>
        <v>10221.777434983329</v>
      </c>
      <c r="N80" s="303"/>
      <c r="S80" s="786">
        <v>0</v>
      </c>
      <c r="T80" s="781">
        <f>VLOOKUP(C80,METADATA!$J$5:$Q$29,IF(E80="HI",2,IF(E80="LO",6,10))+IF(S80=1,2,IF(D80=7,1,(IF(WEEKDAY(B80)=1,2,IF(WEEKDAY(B80)=7,1,0))))))</f>
        <v>3</v>
      </c>
      <c r="U80" s="781">
        <f>VLOOKUP(C80,METADATA!$A$5:$H$29,IF(E80="HI",2,IF(E80="LO",6,10))+IF(S80=1,2,IF(D80=7,1,(IF(WEEKDAY(B80)=1,2,IF(WEEKDAY(B80)=7,1,0))))))</f>
        <v>3</v>
      </c>
    </row>
    <row r="81" spans="2:21" ht="13.95" customHeight="1" x14ac:dyDescent="0.25">
      <c r="B81" s="784">
        <f t="shared" si="2"/>
        <v>45386</v>
      </c>
      <c r="C81" s="785">
        <v>5</v>
      </c>
      <c r="D81" s="786">
        <f>IFERROR((INDEX(METADATA!$T$2:$T$20,MATCH(B81,METADATA!$S$2:$S$20,0))),0)</f>
        <v>0</v>
      </c>
      <c r="E81" s="785" t="str">
        <f t="shared" si="3"/>
        <v>LO</v>
      </c>
      <c r="F81" s="786">
        <f>VLOOKUP(C81,METADATA!$A$5:$H$29,IF(E81="HI",2,IF(E81="LO",6,10))+IF(D81=1,2,IF(D81=7,1,(IF(WEEKDAY(B81)=1,2,IF(WEEKDAY(B81)=7,1,0))))))</f>
        <v>3</v>
      </c>
      <c r="G81" s="786">
        <f>VLOOKUP(C81,METADATA!$J$5:$Q$29,IF(E81="HI",2,IF(E81="LO",6,10))+IF(D81=1,2,IF(D81=7,1,(IF(WEEKDAY(B81)=1,2,IF(WEEKDAY(B81)=7,1,0))))))</f>
        <v>3</v>
      </c>
      <c r="H81" s="787">
        <v>11655.5</v>
      </c>
      <c r="I81" s="788">
        <v>1956.6969738006592</v>
      </c>
      <c r="K81" s="795">
        <v>0</v>
      </c>
      <c r="M81" s="798">
        <f t="shared" si="4"/>
        <v>11818.601579598184</v>
      </c>
      <c r="N81" s="303"/>
      <c r="S81" s="786">
        <v>0</v>
      </c>
      <c r="T81" s="781">
        <f>VLOOKUP(C81,METADATA!$J$5:$Q$29,IF(E81="HI",2,IF(E81="LO",6,10))+IF(S81=1,2,IF(D81=7,1,(IF(WEEKDAY(B81)=1,2,IF(WEEKDAY(B81)=7,1,0))))))</f>
        <v>3</v>
      </c>
      <c r="U81" s="781">
        <f>VLOOKUP(C81,METADATA!$A$5:$H$29,IF(E81="HI",2,IF(E81="LO",6,10))+IF(S81=1,2,IF(D81=7,1,(IF(WEEKDAY(B81)=1,2,IF(WEEKDAY(B81)=7,1,0))))))</f>
        <v>3</v>
      </c>
    </row>
    <row r="82" spans="2:21" ht="13.95" customHeight="1" x14ac:dyDescent="0.25">
      <c r="B82" s="784">
        <f t="shared" si="2"/>
        <v>45386</v>
      </c>
      <c r="C82" s="785">
        <v>6</v>
      </c>
      <c r="D82" s="786">
        <f>IFERROR((INDEX(METADATA!$T$2:$T$20,MATCH(B82,METADATA!$S$2:$S$20,0))),0)</f>
        <v>0</v>
      </c>
      <c r="E82" s="785" t="str">
        <f t="shared" si="3"/>
        <v>LO</v>
      </c>
      <c r="F82" s="786">
        <f>VLOOKUP(C82,METADATA!$A$5:$H$29,IF(E82="HI",2,IF(E82="LO",6,10))+IF(D82=1,2,IF(D82=7,1,(IF(WEEKDAY(B82)=1,2,IF(WEEKDAY(B82)=7,1,0))))))</f>
        <v>2</v>
      </c>
      <c r="G82" s="786">
        <f>VLOOKUP(C82,METADATA!$J$5:$Q$29,IF(E82="HI",2,IF(E82="LO",6,10))+IF(D82=1,2,IF(D82=7,1,(IF(WEEKDAY(B82)=1,2,IF(WEEKDAY(B82)=7,1,0))))))</f>
        <v>2</v>
      </c>
      <c r="H82" s="787">
        <v>13585.75</v>
      </c>
      <c r="I82" s="788">
        <v>1922.3285694122314</v>
      </c>
      <c r="K82" s="795">
        <v>870.51250000000005</v>
      </c>
      <c r="M82" s="798">
        <f t="shared" si="4"/>
        <v>13721.076859754066</v>
      </c>
      <c r="N82" s="303"/>
      <c r="S82" s="786">
        <v>0</v>
      </c>
      <c r="T82" s="781">
        <f>VLOOKUP(C82,METADATA!$J$5:$Q$29,IF(E82="HI",2,IF(E82="LO",6,10))+IF(S82=1,2,IF(D82=7,1,(IF(WEEKDAY(B82)=1,2,IF(WEEKDAY(B82)=7,1,0))))))</f>
        <v>2</v>
      </c>
      <c r="U82" s="781">
        <f>VLOOKUP(C82,METADATA!$A$5:$H$29,IF(E82="HI",2,IF(E82="LO",6,10))+IF(S82=1,2,IF(D82=7,1,(IF(WEEKDAY(B82)=1,2,IF(WEEKDAY(B82)=7,1,0))))))</f>
        <v>2</v>
      </c>
    </row>
    <row r="83" spans="2:21" ht="13.95" customHeight="1" x14ac:dyDescent="0.25">
      <c r="B83" s="784">
        <f t="shared" si="2"/>
        <v>45386</v>
      </c>
      <c r="C83" s="785">
        <v>7</v>
      </c>
      <c r="D83" s="786">
        <f>IFERROR((INDEX(METADATA!$T$2:$T$20,MATCH(B83,METADATA!$S$2:$S$20,0))),0)</f>
        <v>0</v>
      </c>
      <c r="E83" s="785" t="str">
        <f t="shared" si="3"/>
        <v>LO</v>
      </c>
      <c r="F83" s="786">
        <f>VLOOKUP(C83,METADATA!$A$5:$H$29,IF(E83="HI",2,IF(E83="LO",6,10))+IF(D83=1,2,IF(D83=7,1,(IF(WEEKDAY(B83)=1,2,IF(WEEKDAY(B83)=7,1,0))))))</f>
        <v>1</v>
      </c>
      <c r="G83" s="786">
        <f>VLOOKUP(C83,METADATA!$J$5:$Q$29,IF(E83="HI",2,IF(E83="LO",6,10))+IF(D83=1,2,IF(D83=7,1,(IF(WEEKDAY(B83)=1,2,IF(WEEKDAY(B83)=7,1,0))))))</f>
        <v>1</v>
      </c>
      <c r="H83" s="787">
        <v>16138.25</v>
      </c>
      <c r="I83" s="788">
        <v>1908.8165016174316</v>
      </c>
      <c r="K83" s="795">
        <v>865.8125</v>
      </c>
      <c r="M83" s="798">
        <f t="shared" si="4"/>
        <v>16250.744398314404</v>
      </c>
      <c r="N83" s="303"/>
      <c r="S83" s="786">
        <v>0</v>
      </c>
      <c r="T83" s="781">
        <f>VLOOKUP(C83,METADATA!$J$5:$Q$29,IF(E83="HI",2,IF(E83="LO",6,10))+IF(S83=1,2,IF(D83=7,1,(IF(WEEKDAY(B83)=1,2,IF(WEEKDAY(B83)=7,1,0))))))</f>
        <v>1</v>
      </c>
      <c r="U83" s="781">
        <f>VLOOKUP(C83,METADATA!$A$5:$H$29,IF(E83="HI",2,IF(E83="LO",6,10))+IF(S83=1,2,IF(D83=7,1,(IF(WEEKDAY(B83)=1,2,IF(WEEKDAY(B83)=7,1,0))))))</f>
        <v>1</v>
      </c>
    </row>
    <row r="84" spans="2:21" ht="13.95" customHeight="1" x14ac:dyDescent="0.25">
      <c r="B84" s="784">
        <f t="shared" si="2"/>
        <v>45386</v>
      </c>
      <c r="C84" s="785">
        <v>8</v>
      </c>
      <c r="D84" s="786">
        <f>IFERROR((INDEX(METADATA!$T$2:$T$20,MATCH(B84,METADATA!$S$2:$S$20,0))),0)</f>
        <v>0</v>
      </c>
      <c r="E84" s="785" t="str">
        <f t="shared" si="3"/>
        <v>LO</v>
      </c>
      <c r="F84" s="786">
        <f>VLOOKUP(C84,METADATA!$A$5:$H$29,IF(E84="HI",2,IF(E84="LO",6,10))+IF(D84=1,2,IF(D84=7,1,(IF(WEEKDAY(B84)=1,2,IF(WEEKDAY(B84)=7,1,0))))))</f>
        <v>1</v>
      </c>
      <c r="G84" s="786">
        <f>VLOOKUP(C84,METADATA!$J$5:$Q$29,IF(E84="HI",2,IF(E84="LO",6,10))+IF(D84=1,2,IF(D84=7,1,(IF(WEEKDAY(B84)=1,2,IF(WEEKDAY(B84)=7,1,0))))))</f>
        <v>1</v>
      </c>
      <c r="H84" s="787">
        <v>17693.75</v>
      </c>
      <c r="I84" s="788">
        <v>2046.9354400634766</v>
      </c>
      <c r="K84" s="795">
        <v>834.63750000000005</v>
      </c>
      <c r="M84" s="798">
        <f t="shared" si="4"/>
        <v>17811.758300580204</v>
      </c>
      <c r="N84" s="303"/>
      <c r="S84" s="786">
        <v>0</v>
      </c>
      <c r="T84" s="781">
        <f>VLOOKUP(C84,METADATA!$J$5:$Q$29,IF(E84="HI",2,IF(E84="LO",6,10))+IF(S84=1,2,IF(D84=7,1,(IF(WEEKDAY(B84)=1,2,IF(WEEKDAY(B84)=7,1,0))))))</f>
        <v>1</v>
      </c>
      <c r="U84" s="781">
        <f>VLOOKUP(C84,METADATA!$A$5:$H$29,IF(E84="HI",2,IF(E84="LO",6,10))+IF(S84=1,2,IF(D84=7,1,(IF(WEEKDAY(B84)=1,2,IF(WEEKDAY(B84)=7,1,0))))))</f>
        <v>1</v>
      </c>
    </row>
    <row r="85" spans="2:21" ht="13.95" customHeight="1" x14ac:dyDescent="0.25">
      <c r="B85" s="784">
        <f t="shared" si="2"/>
        <v>45386</v>
      </c>
      <c r="C85" s="785">
        <v>9</v>
      </c>
      <c r="D85" s="786">
        <f>IFERROR((INDEX(METADATA!$T$2:$T$20,MATCH(B85,METADATA!$S$2:$S$20,0))),0)</f>
        <v>0</v>
      </c>
      <c r="E85" s="785" t="str">
        <f t="shared" si="3"/>
        <v>LO</v>
      </c>
      <c r="F85" s="786">
        <f>VLOOKUP(C85,METADATA!$A$5:$H$29,IF(E85="HI",2,IF(E85="LO",6,10))+IF(D85=1,2,IF(D85=7,1,(IF(WEEKDAY(B85)=1,2,IF(WEEKDAY(B85)=7,1,0))))))</f>
        <v>2</v>
      </c>
      <c r="G85" s="786">
        <f>VLOOKUP(C85,METADATA!$J$5:$Q$29,IF(E85="HI",2,IF(E85="LO",6,10))+IF(D85=1,2,IF(D85=7,1,(IF(WEEKDAY(B85)=1,2,IF(WEEKDAY(B85)=7,1,0))))))</f>
        <v>1</v>
      </c>
      <c r="H85" s="787">
        <v>18329.5</v>
      </c>
      <c r="I85" s="788">
        <v>2077.0784912109375</v>
      </c>
      <c r="K85" s="795">
        <v>847.33749999999998</v>
      </c>
      <c r="M85" s="798">
        <f t="shared" si="4"/>
        <v>18446.810708321671</v>
      </c>
      <c r="N85" s="303"/>
      <c r="S85" s="786">
        <v>0</v>
      </c>
      <c r="T85" s="781">
        <f>VLOOKUP(C85,METADATA!$J$5:$Q$29,IF(E85="HI",2,IF(E85="LO",6,10))+IF(S85=1,2,IF(D85=7,1,(IF(WEEKDAY(B85)=1,2,IF(WEEKDAY(B85)=7,1,0))))))</f>
        <v>1</v>
      </c>
      <c r="U85" s="781">
        <f>VLOOKUP(C85,METADATA!$A$5:$H$29,IF(E85="HI",2,IF(E85="LO",6,10))+IF(S85=1,2,IF(D85=7,1,(IF(WEEKDAY(B85)=1,2,IF(WEEKDAY(B85)=7,1,0))))))</f>
        <v>2</v>
      </c>
    </row>
    <row r="86" spans="2:21" ht="13.95" customHeight="1" x14ac:dyDescent="0.25">
      <c r="B86" s="784">
        <f t="shared" si="2"/>
        <v>45386</v>
      </c>
      <c r="C86" s="785">
        <v>10</v>
      </c>
      <c r="D86" s="786">
        <f>IFERROR((INDEX(METADATA!$T$2:$T$20,MATCH(B86,METADATA!$S$2:$S$20,0))),0)</f>
        <v>0</v>
      </c>
      <c r="E86" s="785" t="str">
        <f t="shared" si="3"/>
        <v>LO</v>
      </c>
      <c r="F86" s="786">
        <f>VLOOKUP(C86,METADATA!$A$5:$H$29,IF(E86="HI",2,IF(E86="LO",6,10))+IF(D86=1,2,IF(D86=7,1,(IF(WEEKDAY(B86)=1,2,IF(WEEKDAY(B86)=7,1,0))))))</f>
        <v>2</v>
      </c>
      <c r="G86" s="786">
        <f>VLOOKUP(C86,METADATA!$J$5:$Q$29,IF(E86="HI",2,IF(E86="LO",6,10))+IF(D86=1,2,IF(D86=7,1,(IF(WEEKDAY(B86)=1,2,IF(WEEKDAY(B86)=7,1,0))))))</f>
        <v>2</v>
      </c>
      <c r="H86" s="787">
        <v>17831</v>
      </c>
      <c r="I86" s="788">
        <v>2027.786506652832</v>
      </c>
      <c r="K86" s="795">
        <v>851.61249999999995</v>
      </c>
      <c r="M86" s="798">
        <f t="shared" si="4"/>
        <v>17945.932104980318</v>
      </c>
      <c r="N86" s="303"/>
      <c r="S86" s="786">
        <v>0</v>
      </c>
      <c r="T86" s="781">
        <f>VLOOKUP(C86,METADATA!$J$5:$Q$29,IF(E86="HI",2,IF(E86="LO",6,10))+IF(S86=1,2,IF(D86=7,1,(IF(WEEKDAY(B86)=1,2,IF(WEEKDAY(B86)=7,1,0))))))</f>
        <v>2</v>
      </c>
      <c r="U86" s="781">
        <f>VLOOKUP(C86,METADATA!$A$5:$H$29,IF(E86="HI",2,IF(E86="LO",6,10))+IF(S86=1,2,IF(D86=7,1,(IF(WEEKDAY(B86)=1,2,IF(WEEKDAY(B86)=7,1,0))))))</f>
        <v>2</v>
      </c>
    </row>
    <row r="87" spans="2:21" ht="13.95" customHeight="1" x14ac:dyDescent="0.25">
      <c r="B87" s="784">
        <f t="shared" si="2"/>
        <v>45386</v>
      </c>
      <c r="C87" s="785">
        <v>11</v>
      </c>
      <c r="D87" s="786">
        <f>IFERROR((INDEX(METADATA!$T$2:$T$20,MATCH(B87,METADATA!$S$2:$S$20,0))),0)</f>
        <v>0</v>
      </c>
      <c r="E87" s="785" t="str">
        <f t="shared" si="3"/>
        <v>LO</v>
      </c>
      <c r="F87" s="786">
        <f>VLOOKUP(C87,METADATA!$A$5:$H$29,IF(E87="HI",2,IF(E87="LO",6,10))+IF(D87=1,2,IF(D87=7,1,(IF(WEEKDAY(B87)=1,2,IF(WEEKDAY(B87)=7,1,0))))))</f>
        <v>2</v>
      </c>
      <c r="G87" s="786">
        <f>VLOOKUP(C87,METADATA!$J$5:$Q$29,IF(E87="HI",2,IF(E87="LO",6,10))+IF(D87=1,2,IF(D87=7,1,(IF(WEEKDAY(B87)=1,2,IF(WEEKDAY(B87)=7,1,0))))))</f>
        <v>2</v>
      </c>
      <c r="H87" s="787">
        <v>17719</v>
      </c>
      <c r="I87" s="788">
        <v>1977.7674903869629</v>
      </c>
      <c r="K87" s="795">
        <v>856.5</v>
      </c>
      <c r="M87" s="798">
        <f t="shared" si="4"/>
        <v>17829.036015613168</v>
      </c>
      <c r="N87" s="303"/>
      <c r="S87" s="786">
        <v>0</v>
      </c>
      <c r="T87" s="781">
        <f>VLOOKUP(C87,METADATA!$J$5:$Q$29,IF(E87="HI",2,IF(E87="LO",6,10))+IF(S87=1,2,IF(D87=7,1,(IF(WEEKDAY(B87)=1,2,IF(WEEKDAY(B87)=7,1,0))))))</f>
        <v>2</v>
      </c>
      <c r="U87" s="781">
        <f>VLOOKUP(C87,METADATA!$A$5:$H$29,IF(E87="HI",2,IF(E87="LO",6,10))+IF(S87=1,2,IF(D87=7,1,(IF(WEEKDAY(B87)=1,2,IF(WEEKDAY(B87)=7,1,0))))))</f>
        <v>2</v>
      </c>
    </row>
    <row r="88" spans="2:21" ht="13.95" customHeight="1" x14ac:dyDescent="0.25">
      <c r="B88" s="784">
        <f t="shared" si="2"/>
        <v>45386</v>
      </c>
      <c r="C88" s="785">
        <v>12</v>
      </c>
      <c r="D88" s="786">
        <f>IFERROR((INDEX(METADATA!$T$2:$T$20,MATCH(B88,METADATA!$S$2:$S$20,0))),0)</f>
        <v>0</v>
      </c>
      <c r="E88" s="785" t="str">
        <f t="shared" si="3"/>
        <v>LO</v>
      </c>
      <c r="F88" s="786">
        <f>VLOOKUP(C88,METADATA!$A$5:$H$29,IF(E88="HI",2,IF(E88="LO",6,10))+IF(D88=1,2,IF(D88=7,1,(IF(WEEKDAY(B88)=1,2,IF(WEEKDAY(B88)=7,1,0))))))</f>
        <v>2</v>
      </c>
      <c r="G88" s="786">
        <f>VLOOKUP(C88,METADATA!$J$5:$Q$29,IF(E88="HI",2,IF(E88="LO",6,10))+IF(D88=1,2,IF(D88=7,1,(IF(WEEKDAY(B88)=1,2,IF(WEEKDAY(B88)=7,1,0))))))</f>
        <v>2</v>
      </c>
      <c r="H88" s="787">
        <v>17476</v>
      </c>
      <c r="I88" s="788">
        <v>1850.0874919891357</v>
      </c>
      <c r="K88" s="795">
        <v>824.32500000000005</v>
      </c>
      <c r="M88" s="798">
        <f t="shared" si="4"/>
        <v>17573.656413166118</v>
      </c>
      <c r="N88" s="303"/>
      <c r="S88" s="786">
        <v>0</v>
      </c>
      <c r="T88" s="781">
        <f>VLOOKUP(C88,METADATA!$J$5:$Q$29,IF(E88="HI",2,IF(E88="LO",6,10))+IF(S88=1,2,IF(D88=7,1,(IF(WEEKDAY(B88)=1,2,IF(WEEKDAY(B88)=7,1,0))))))</f>
        <v>2</v>
      </c>
      <c r="U88" s="781">
        <f>VLOOKUP(C88,METADATA!$A$5:$H$29,IF(E88="HI",2,IF(E88="LO",6,10))+IF(S88=1,2,IF(D88=7,1,(IF(WEEKDAY(B88)=1,2,IF(WEEKDAY(B88)=7,1,0))))))</f>
        <v>2</v>
      </c>
    </row>
    <row r="89" spans="2:21" ht="13.95" customHeight="1" x14ac:dyDescent="0.25">
      <c r="B89" s="784">
        <f t="shared" si="2"/>
        <v>45386</v>
      </c>
      <c r="C89" s="785">
        <v>13</v>
      </c>
      <c r="D89" s="786">
        <f>IFERROR((INDEX(METADATA!$T$2:$T$20,MATCH(B89,METADATA!$S$2:$S$20,0))),0)</f>
        <v>0</v>
      </c>
      <c r="E89" s="785" t="str">
        <f t="shared" si="3"/>
        <v>LO</v>
      </c>
      <c r="F89" s="786">
        <f>VLOOKUP(C89,METADATA!$A$5:$H$29,IF(E89="HI",2,IF(E89="LO",6,10))+IF(D89=1,2,IF(D89=7,1,(IF(WEEKDAY(B89)=1,2,IF(WEEKDAY(B89)=7,1,0))))))</f>
        <v>2</v>
      </c>
      <c r="G89" s="786">
        <f>VLOOKUP(C89,METADATA!$J$5:$Q$29,IF(E89="HI",2,IF(E89="LO",6,10))+IF(D89=1,2,IF(D89=7,1,(IF(WEEKDAY(B89)=1,2,IF(WEEKDAY(B89)=7,1,0))))))</f>
        <v>2</v>
      </c>
      <c r="H89" s="787">
        <v>16697.25</v>
      </c>
      <c r="I89" s="788">
        <v>1860.5999813079834</v>
      </c>
      <c r="K89" s="795">
        <v>882.73749999999995</v>
      </c>
      <c r="M89" s="798">
        <f t="shared" si="4"/>
        <v>16800.594925565678</v>
      </c>
      <c r="N89" s="303"/>
      <c r="S89" s="786">
        <v>0</v>
      </c>
      <c r="T89" s="781">
        <f>VLOOKUP(C89,METADATA!$J$5:$Q$29,IF(E89="HI",2,IF(E89="LO",6,10))+IF(S89=1,2,IF(D89=7,1,(IF(WEEKDAY(B89)=1,2,IF(WEEKDAY(B89)=7,1,0))))))</f>
        <v>2</v>
      </c>
      <c r="U89" s="781">
        <f>VLOOKUP(C89,METADATA!$A$5:$H$29,IF(E89="HI",2,IF(E89="LO",6,10))+IF(S89=1,2,IF(D89=7,1,(IF(WEEKDAY(B89)=1,2,IF(WEEKDAY(B89)=7,1,0))))))</f>
        <v>2</v>
      </c>
    </row>
    <row r="90" spans="2:21" ht="13.95" customHeight="1" x14ac:dyDescent="0.25">
      <c r="B90" s="784">
        <f t="shared" si="2"/>
        <v>45386</v>
      </c>
      <c r="C90" s="785">
        <v>14</v>
      </c>
      <c r="D90" s="786">
        <f>IFERROR((INDEX(METADATA!$T$2:$T$20,MATCH(B90,METADATA!$S$2:$S$20,0))),0)</f>
        <v>0</v>
      </c>
      <c r="E90" s="785" t="str">
        <f t="shared" si="3"/>
        <v>LO</v>
      </c>
      <c r="F90" s="786">
        <f>VLOOKUP(C90,METADATA!$A$5:$H$29,IF(E90="HI",2,IF(E90="LO",6,10))+IF(D90=1,2,IF(D90=7,1,(IF(WEEKDAY(B90)=1,2,IF(WEEKDAY(B90)=7,1,0))))))</f>
        <v>2</v>
      </c>
      <c r="G90" s="786">
        <f>VLOOKUP(C90,METADATA!$J$5:$Q$29,IF(E90="HI",2,IF(E90="LO",6,10))+IF(D90=1,2,IF(D90=7,1,(IF(WEEKDAY(B90)=1,2,IF(WEEKDAY(B90)=7,1,0))))))</f>
        <v>2</v>
      </c>
      <c r="H90" s="787">
        <v>16734.75</v>
      </c>
      <c r="I90" s="788">
        <v>1823.3270206451416</v>
      </c>
      <c r="K90" s="795">
        <v>909.3125</v>
      </c>
      <c r="M90" s="798">
        <f t="shared" si="4"/>
        <v>16833.786828480235</v>
      </c>
      <c r="N90" s="303"/>
      <c r="S90" s="786">
        <v>0</v>
      </c>
      <c r="T90" s="781">
        <f>VLOOKUP(C90,METADATA!$J$5:$Q$29,IF(E90="HI",2,IF(E90="LO",6,10))+IF(S90=1,2,IF(D90=7,1,(IF(WEEKDAY(B90)=1,2,IF(WEEKDAY(B90)=7,1,0))))))</f>
        <v>2</v>
      </c>
      <c r="U90" s="781">
        <f>VLOOKUP(C90,METADATA!$A$5:$H$29,IF(E90="HI",2,IF(E90="LO",6,10))+IF(S90=1,2,IF(D90=7,1,(IF(WEEKDAY(B90)=1,2,IF(WEEKDAY(B90)=7,1,0))))))</f>
        <v>2</v>
      </c>
    </row>
    <row r="91" spans="2:21" ht="13.95" customHeight="1" x14ac:dyDescent="0.25">
      <c r="B91" s="784">
        <f t="shared" si="2"/>
        <v>45386</v>
      </c>
      <c r="C91" s="785">
        <v>15</v>
      </c>
      <c r="D91" s="786">
        <f>IFERROR((INDEX(METADATA!$T$2:$T$20,MATCH(B91,METADATA!$S$2:$S$20,0))),0)</f>
        <v>0</v>
      </c>
      <c r="E91" s="785" t="str">
        <f t="shared" si="3"/>
        <v>LO</v>
      </c>
      <c r="F91" s="786">
        <f>VLOOKUP(C91,METADATA!$A$5:$H$29,IF(E91="HI",2,IF(E91="LO",6,10))+IF(D91=1,2,IF(D91=7,1,(IF(WEEKDAY(B91)=1,2,IF(WEEKDAY(B91)=7,1,0))))))</f>
        <v>2</v>
      </c>
      <c r="G91" s="786">
        <f>VLOOKUP(C91,METADATA!$J$5:$Q$29,IF(E91="HI",2,IF(E91="LO",6,10))+IF(D91=1,2,IF(D91=7,1,(IF(WEEKDAY(B91)=1,2,IF(WEEKDAY(B91)=7,1,0))))))</f>
        <v>2</v>
      </c>
      <c r="H91" s="787">
        <v>16848.5</v>
      </c>
      <c r="I91" s="788">
        <v>1861.4155292510986</v>
      </c>
      <c r="K91" s="795">
        <v>905.6</v>
      </c>
      <c r="M91" s="798">
        <f t="shared" si="4"/>
        <v>16951.012359813121</v>
      </c>
      <c r="N91" s="303"/>
      <c r="S91" s="786">
        <v>0</v>
      </c>
      <c r="T91" s="781">
        <f>VLOOKUP(C91,METADATA!$J$5:$Q$29,IF(E91="HI",2,IF(E91="LO",6,10))+IF(S91=1,2,IF(D91=7,1,(IF(WEEKDAY(B91)=1,2,IF(WEEKDAY(B91)=7,1,0))))))</f>
        <v>2</v>
      </c>
      <c r="U91" s="781">
        <f>VLOOKUP(C91,METADATA!$A$5:$H$29,IF(E91="HI",2,IF(E91="LO",6,10))+IF(S91=1,2,IF(D91=7,1,(IF(WEEKDAY(B91)=1,2,IF(WEEKDAY(B91)=7,1,0))))))</f>
        <v>2</v>
      </c>
    </row>
    <row r="92" spans="2:21" ht="13.95" customHeight="1" x14ac:dyDescent="0.25">
      <c r="B92" s="784">
        <f t="shared" ref="B92:B155" si="5">B68+1</f>
        <v>45386</v>
      </c>
      <c r="C92" s="785">
        <v>16</v>
      </c>
      <c r="D92" s="786">
        <f>IFERROR((INDEX(METADATA!$T$2:$T$20,MATCH(B92,METADATA!$S$2:$S$20,0))),0)</f>
        <v>0</v>
      </c>
      <c r="E92" s="785" t="str">
        <f t="shared" si="3"/>
        <v>LO</v>
      </c>
      <c r="F92" s="786">
        <f>VLOOKUP(C92,METADATA!$A$5:$H$29,IF(E92="HI",2,IF(E92="LO",6,10))+IF(D92=1,2,IF(D92=7,1,(IF(WEEKDAY(B92)=1,2,IF(WEEKDAY(B92)=7,1,0))))))</f>
        <v>2</v>
      </c>
      <c r="G92" s="786">
        <f>VLOOKUP(C92,METADATA!$J$5:$Q$29,IF(E92="HI",2,IF(E92="LO",6,10))+IF(D92=1,2,IF(D92=7,1,(IF(WEEKDAY(B92)=1,2,IF(WEEKDAY(B92)=7,1,0))))))</f>
        <v>2</v>
      </c>
      <c r="H92" s="787">
        <v>16635.25</v>
      </c>
      <c r="I92" s="788">
        <v>1878.2659587860107</v>
      </c>
      <c r="K92" s="795">
        <v>913.98749999999995</v>
      </c>
      <c r="M92" s="798">
        <f t="shared" si="4"/>
        <v>16740.950557672473</v>
      </c>
      <c r="N92" s="303"/>
      <c r="S92" s="786">
        <v>0</v>
      </c>
      <c r="T92" s="781">
        <f>VLOOKUP(C92,METADATA!$J$5:$Q$29,IF(E92="HI",2,IF(E92="LO",6,10))+IF(S92=1,2,IF(D92=7,1,(IF(WEEKDAY(B92)=1,2,IF(WEEKDAY(B92)=7,1,0))))))</f>
        <v>2</v>
      </c>
      <c r="U92" s="781">
        <f>VLOOKUP(C92,METADATA!$A$5:$H$29,IF(E92="HI",2,IF(E92="LO",6,10))+IF(S92=1,2,IF(D92=7,1,(IF(WEEKDAY(B92)=1,2,IF(WEEKDAY(B92)=7,1,0))))))</f>
        <v>2</v>
      </c>
    </row>
    <row r="93" spans="2:21" ht="13.95" customHeight="1" x14ac:dyDescent="0.25">
      <c r="B93" s="784">
        <f t="shared" si="5"/>
        <v>45386</v>
      </c>
      <c r="C93" s="785">
        <v>17</v>
      </c>
      <c r="D93" s="786">
        <f>IFERROR((INDEX(METADATA!$T$2:$T$20,MATCH(B93,METADATA!$S$2:$S$20,0))),0)</f>
        <v>0</v>
      </c>
      <c r="E93" s="785" t="str">
        <f t="shared" si="3"/>
        <v>LO</v>
      </c>
      <c r="F93" s="786">
        <f>VLOOKUP(C93,METADATA!$A$5:$H$29,IF(E93="HI",2,IF(E93="LO",6,10))+IF(D93=1,2,IF(D93=7,1,(IF(WEEKDAY(B93)=1,2,IF(WEEKDAY(B93)=7,1,0))))))</f>
        <v>2</v>
      </c>
      <c r="G93" s="786">
        <f>VLOOKUP(C93,METADATA!$J$5:$Q$29,IF(E93="HI",2,IF(E93="LO",6,10))+IF(D93=1,2,IF(D93=7,1,(IF(WEEKDAY(B93)=1,2,IF(WEEKDAY(B93)=7,1,0))))))</f>
        <v>2</v>
      </c>
      <c r="H93" s="787">
        <v>16400</v>
      </c>
      <c r="I93" s="788">
        <v>1831.8705368041992</v>
      </c>
      <c r="K93" s="795">
        <v>902.26250000000005</v>
      </c>
      <c r="M93" s="798">
        <f t="shared" si="4"/>
        <v>16501.992293768995</v>
      </c>
      <c r="N93" s="303"/>
      <c r="S93" s="786">
        <v>0</v>
      </c>
      <c r="T93" s="781">
        <f>VLOOKUP(C93,METADATA!$J$5:$Q$29,IF(E93="HI",2,IF(E93="LO",6,10))+IF(S93=1,2,IF(D93=7,1,(IF(WEEKDAY(B93)=1,2,IF(WEEKDAY(B93)=7,1,0))))))</f>
        <v>2</v>
      </c>
      <c r="U93" s="781">
        <f>VLOOKUP(C93,METADATA!$A$5:$H$29,IF(E93="HI",2,IF(E93="LO",6,10))+IF(S93=1,2,IF(D93=7,1,(IF(WEEKDAY(B93)=1,2,IF(WEEKDAY(B93)=7,1,0))))))</f>
        <v>2</v>
      </c>
    </row>
    <row r="94" spans="2:21" ht="13.95" customHeight="1" x14ac:dyDescent="0.25">
      <c r="B94" s="784">
        <f t="shared" si="5"/>
        <v>45386</v>
      </c>
      <c r="C94" s="785">
        <v>18</v>
      </c>
      <c r="D94" s="786">
        <f>IFERROR((INDEX(METADATA!$T$2:$T$20,MATCH(B94,METADATA!$S$2:$S$20,0))),0)</f>
        <v>0</v>
      </c>
      <c r="E94" s="785" t="str">
        <f t="shared" si="3"/>
        <v>LO</v>
      </c>
      <c r="F94" s="786">
        <f>VLOOKUP(C94,METADATA!$A$5:$H$29,IF(E94="HI",2,IF(E94="LO",6,10))+IF(D94=1,2,IF(D94=7,1,(IF(WEEKDAY(B94)=1,2,IF(WEEKDAY(B94)=7,1,0))))))</f>
        <v>1</v>
      </c>
      <c r="G94" s="786">
        <f>VLOOKUP(C94,METADATA!$J$5:$Q$29,IF(E94="HI",2,IF(E94="LO",6,10))+IF(D94=1,2,IF(D94=7,1,(IF(WEEKDAY(B94)=1,2,IF(WEEKDAY(B94)=7,1,0))))))</f>
        <v>1</v>
      </c>
      <c r="H94" s="787">
        <v>17408.25</v>
      </c>
      <c r="I94" s="788">
        <v>1773.720469892025</v>
      </c>
      <c r="K94" s="795">
        <v>933.76250000000005</v>
      </c>
      <c r="M94" s="798">
        <f t="shared" si="4"/>
        <v>17498.378563964547</v>
      </c>
      <c r="N94" s="303"/>
      <c r="S94" s="786">
        <v>0</v>
      </c>
      <c r="T94" s="781">
        <f>VLOOKUP(C94,METADATA!$J$5:$Q$29,IF(E94="HI",2,IF(E94="LO",6,10))+IF(S94=1,2,IF(D94=7,1,(IF(WEEKDAY(B94)=1,2,IF(WEEKDAY(B94)=7,1,0))))))</f>
        <v>1</v>
      </c>
      <c r="U94" s="781">
        <f>VLOOKUP(C94,METADATA!$A$5:$H$29,IF(E94="HI",2,IF(E94="LO",6,10))+IF(S94=1,2,IF(D94=7,1,(IF(WEEKDAY(B94)=1,2,IF(WEEKDAY(B94)=7,1,0))))))</f>
        <v>1</v>
      </c>
    </row>
    <row r="95" spans="2:21" ht="13.95" customHeight="1" x14ac:dyDescent="0.25">
      <c r="B95" s="784">
        <f t="shared" si="5"/>
        <v>45386</v>
      </c>
      <c r="C95" s="785">
        <v>19</v>
      </c>
      <c r="D95" s="786">
        <f>IFERROR((INDEX(METADATA!$T$2:$T$20,MATCH(B95,METADATA!$S$2:$S$20,0))),0)</f>
        <v>0</v>
      </c>
      <c r="E95" s="785" t="str">
        <f t="shared" si="3"/>
        <v>LO</v>
      </c>
      <c r="F95" s="786">
        <f>VLOOKUP(C95,METADATA!$A$5:$H$29,IF(E95="HI",2,IF(E95="LO",6,10))+IF(D95=1,2,IF(D95=7,1,(IF(WEEKDAY(B95)=1,2,IF(WEEKDAY(B95)=7,1,0))))))</f>
        <v>1</v>
      </c>
      <c r="G95" s="786">
        <f>VLOOKUP(C95,METADATA!$J$5:$Q$29,IF(E95="HI",2,IF(E95="LO",6,10))+IF(D95=1,2,IF(D95=7,1,(IF(WEEKDAY(B95)=1,2,IF(WEEKDAY(B95)=7,1,0))))))</f>
        <v>1</v>
      </c>
      <c r="H95" s="787">
        <v>16461.5</v>
      </c>
      <c r="I95" s="788">
        <v>1787.4244906902313</v>
      </c>
      <c r="K95" s="795">
        <v>0</v>
      </c>
      <c r="M95" s="798">
        <f t="shared" si="4"/>
        <v>16558.25680921513</v>
      </c>
      <c r="N95" s="303"/>
      <c r="S95" s="786">
        <v>0</v>
      </c>
      <c r="T95" s="781">
        <f>VLOOKUP(C95,METADATA!$J$5:$Q$29,IF(E95="HI",2,IF(E95="LO",6,10))+IF(S95=1,2,IF(D95=7,1,(IF(WEEKDAY(B95)=1,2,IF(WEEKDAY(B95)=7,1,0))))))</f>
        <v>1</v>
      </c>
      <c r="U95" s="781">
        <f>VLOOKUP(C95,METADATA!$A$5:$H$29,IF(E95="HI",2,IF(E95="LO",6,10))+IF(S95=1,2,IF(D95=7,1,(IF(WEEKDAY(B95)=1,2,IF(WEEKDAY(B95)=7,1,0))))))</f>
        <v>1</v>
      </c>
    </row>
    <row r="96" spans="2:21" ht="13.95" customHeight="1" x14ac:dyDescent="0.25">
      <c r="B96" s="784">
        <f t="shared" si="5"/>
        <v>45386</v>
      </c>
      <c r="C96" s="785">
        <v>20</v>
      </c>
      <c r="D96" s="786">
        <f>IFERROR((INDEX(METADATA!$T$2:$T$20,MATCH(B96,METADATA!$S$2:$S$20,0))),0)</f>
        <v>0</v>
      </c>
      <c r="E96" s="785" t="str">
        <f t="shared" si="3"/>
        <v>LO</v>
      </c>
      <c r="F96" s="786">
        <f>VLOOKUP(C96,METADATA!$A$5:$H$29,IF(E96="HI",2,IF(E96="LO",6,10))+IF(D96=1,2,IF(D96=7,1,(IF(WEEKDAY(B96)=1,2,IF(WEEKDAY(B96)=7,1,0))))))</f>
        <v>1</v>
      </c>
      <c r="G96" s="786">
        <f>VLOOKUP(C96,METADATA!$J$5:$Q$29,IF(E96="HI",2,IF(E96="LO",6,10))+IF(D96=1,2,IF(D96=7,1,(IF(WEEKDAY(B96)=1,2,IF(WEEKDAY(B96)=7,1,0))))))</f>
        <v>2</v>
      </c>
      <c r="H96" s="787">
        <v>14909.5</v>
      </c>
      <c r="I96" s="788">
        <v>1785.8635349273682</v>
      </c>
      <c r="K96" s="795">
        <v>0</v>
      </c>
      <c r="M96" s="798">
        <f t="shared" si="4"/>
        <v>15016.074680667491</v>
      </c>
      <c r="N96" s="303"/>
      <c r="S96" s="786">
        <v>0</v>
      </c>
      <c r="T96" s="781">
        <f>VLOOKUP(C96,METADATA!$J$5:$Q$29,IF(E96="HI",2,IF(E96="LO",6,10))+IF(S96=1,2,IF(D96=7,1,(IF(WEEKDAY(B96)=1,2,IF(WEEKDAY(B96)=7,1,0))))))</f>
        <v>2</v>
      </c>
      <c r="U96" s="781">
        <f>VLOOKUP(C96,METADATA!$A$5:$H$29,IF(E96="HI",2,IF(E96="LO",6,10))+IF(S96=1,2,IF(D96=7,1,(IF(WEEKDAY(B96)=1,2,IF(WEEKDAY(B96)=7,1,0))))))</f>
        <v>1</v>
      </c>
    </row>
    <row r="97" spans="2:21" ht="13.95" customHeight="1" x14ac:dyDescent="0.25">
      <c r="B97" s="784">
        <f t="shared" si="5"/>
        <v>45386</v>
      </c>
      <c r="C97" s="785">
        <v>21</v>
      </c>
      <c r="D97" s="786">
        <f>IFERROR((INDEX(METADATA!$T$2:$T$20,MATCH(B97,METADATA!$S$2:$S$20,0))),0)</f>
        <v>0</v>
      </c>
      <c r="E97" s="785" t="str">
        <f t="shared" si="3"/>
        <v>LO</v>
      </c>
      <c r="F97" s="786">
        <f>VLOOKUP(C97,METADATA!$A$5:$H$29,IF(E97="HI",2,IF(E97="LO",6,10))+IF(D97=1,2,IF(D97=7,1,(IF(WEEKDAY(B97)=1,2,IF(WEEKDAY(B97)=7,1,0))))))</f>
        <v>2</v>
      </c>
      <c r="G97" s="786">
        <f>VLOOKUP(C97,METADATA!$J$5:$Q$29,IF(E97="HI",2,IF(E97="LO",6,10))+IF(D97=1,2,IF(D97=7,1,(IF(WEEKDAY(B97)=1,2,IF(WEEKDAY(B97)=7,1,0))))))</f>
        <v>2</v>
      </c>
      <c r="H97" s="787">
        <v>13400</v>
      </c>
      <c r="I97" s="788">
        <v>1875.8634672164917</v>
      </c>
      <c r="K97" s="795">
        <v>0</v>
      </c>
      <c r="M97" s="798">
        <f t="shared" si="4"/>
        <v>13530.663832482036</v>
      </c>
      <c r="N97" s="303"/>
      <c r="S97" s="786">
        <v>0</v>
      </c>
      <c r="T97" s="781">
        <f>VLOOKUP(C97,METADATA!$J$5:$Q$29,IF(E97="HI",2,IF(E97="LO",6,10))+IF(S97=1,2,IF(D97=7,1,(IF(WEEKDAY(B97)=1,2,IF(WEEKDAY(B97)=7,1,0))))))</f>
        <v>2</v>
      </c>
      <c r="U97" s="781">
        <f>VLOOKUP(C97,METADATA!$A$5:$H$29,IF(E97="HI",2,IF(E97="LO",6,10))+IF(S97=1,2,IF(D97=7,1,(IF(WEEKDAY(B97)=1,2,IF(WEEKDAY(B97)=7,1,0))))))</f>
        <v>2</v>
      </c>
    </row>
    <row r="98" spans="2:21" ht="13.95" customHeight="1" x14ac:dyDescent="0.25">
      <c r="B98" s="784">
        <f t="shared" si="5"/>
        <v>45386</v>
      </c>
      <c r="C98" s="785">
        <v>22</v>
      </c>
      <c r="D98" s="786">
        <f>IFERROR((INDEX(METADATA!$T$2:$T$20,MATCH(B98,METADATA!$S$2:$S$20,0))),0)</f>
        <v>0</v>
      </c>
      <c r="E98" s="785" t="str">
        <f t="shared" si="3"/>
        <v>LO</v>
      </c>
      <c r="F98" s="786">
        <f>VLOOKUP(C98,METADATA!$A$5:$H$29,IF(E98="HI",2,IF(E98="LO",6,10))+IF(D98=1,2,IF(D98=7,1,(IF(WEEKDAY(B98)=1,2,IF(WEEKDAY(B98)=7,1,0))))))</f>
        <v>3</v>
      </c>
      <c r="G98" s="786">
        <f>VLOOKUP(C98,METADATA!$J$5:$Q$29,IF(E98="HI",2,IF(E98="LO",6,10))+IF(D98=1,2,IF(D98=7,1,(IF(WEEKDAY(B98)=1,2,IF(WEEKDAY(B98)=7,1,0))))))</f>
        <v>3</v>
      </c>
      <c r="H98" s="787">
        <v>11796</v>
      </c>
      <c r="I98" s="788">
        <v>1867.6544876098633</v>
      </c>
      <c r="K98" s="795">
        <v>0</v>
      </c>
      <c r="M98" s="798">
        <f t="shared" si="4"/>
        <v>11942.937213478486</v>
      </c>
      <c r="N98" s="303"/>
      <c r="S98" s="786">
        <v>0</v>
      </c>
      <c r="T98" s="781">
        <f>VLOOKUP(C98,METADATA!$J$5:$Q$29,IF(E98="HI",2,IF(E98="LO",6,10))+IF(S98=1,2,IF(D98=7,1,(IF(WEEKDAY(B98)=1,2,IF(WEEKDAY(B98)=7,1,0))))))</f>
        <v>3</v>
      </c>
      <c r="U98" s="781">
        <f>VLOOKUP(C98,METADATA!$A$5:$H$29,IF(E98="HI",2,IF(E98="LO",6,10))+IF(S98=1,2,IF(D98=7,1,(IF(WEEKDAY(B98)=1,2,IF(WEEKDAY(B98)=7,1,0))))))</f>
        <v>3</v>
      </c>
    </row>
    <row r="99" spans="2:21" ht="13.95" customHeight="1" x14ac:dyDescent="0.25">
      <c r="B99" s="784">
        <f t="shared" si="5"/>
        <v>45386</v>
      </c>
      <c r="C99" s="785">
        <v>23</v>
      </c>
      <c r="D99" s="786">
        <f>IFERROR((INDEX(METADATA!$T$2:$T$20,MATCH(B99,METADATA!$S$2:$S$20,0))),0)</f>
        <v>0</v>
      </c>
      <c r="E99" s="785" t="str">
        <f t="shared" si="3"/>
        <v>LO</v>
      </c>
      <c r="F99" s="786">
        <f>VLOOKUP(C99,METADATA!$A$5:$H$29,IF(E99="HI",2,IF(E99="LO",6,10))+IF(D99=1,2,IF(D99=7,1,(IF(WEEKDAY(B99)=1,2,IF(WEEKDAY(B99)=7,1,0))))))</f>
        <v>3</v>
      </c>
      <c r="G99" s="786">
        <f>VLOOKUP(C99,METADATA!$J$5:$Q$29,IF(E99="HI",2,IF(E99="LO",6,10))+IF(D99=1,2,IF(D99=7,1,(IF(WEEKDAY(B99)=1,2,IF(WEEKDAY(B99)=7,1,0))))))</f>
        <v>3</v>
      </c>
      <c r="H99" s="787">
        <v>10589.25</v>
      </c>
      <c r="I99" s="788">
        <v>1890.3384790420532</v>
      </c>
      <c r="K99" s="795">
        <v>0</v>
      </c>
      <c r="M99" s="798">
        <f t="shared" si="4"/>
        <v>10756.653528298057</v>
      </c>
      <c r="N99" s="303"/>
      <c r="S99" s="786">
        <v>0</v>
      </c>
      <c r="T99" s="781">
        <f>VLOOKUP(C99,METADATA!$J$5:$Q$29,IF(E99="HI",2,IF(E99="LO",6,10))+IF(S99=1,2,IF(D99=7,1,(IF(WEEKDAY(B99)=1,2,IF(WEEKDAY(B99)=7,1,0))))))</f>
        <v>3</v>
      </c>
      <c r="U99" s="781">
        <f>VLOOKUP(C99,METADATA!$A$5:$H$29,IF(E99="HI",2,IF(E99="LO",6,10))+IF(S99=1,2,IF(D99=7,1,(IF(WEEKDAY(B99)=1,2,IF(WEEKDAY(B99)=7,1,0))))))</f>
        <v>3</v>
      </c>
    </row>
    <row r="100" spans="2:21" ht="13.95" customHeight="1" x14ac:dyDescent="0.25">
      <c r="B100" s="784">
        <f t="shared" si="5"/>
        <v>45387</v>
      </c>
      <c r="C100" s="785">
        <v>0</v>
      </c>
      <c r="D100" s="786">
        <f>IFERROR((INDEX(METADATA!$T$2:$T$20,MATCH(B100,METADATA!$S$2:$S$20,0))),0)</f>
        <v>0</v>
      </c>
      <c r="E100" s="785" t="str">
        <f t="shared" si="3"/>
        <v>LO</v>
      </c>
      <c r="F100" s="786">
        <f>VLOOKUP(C100,METADATA!$A$5:$H$29,IF(E100="HI",2,IF(E100="LO",6,10))+IF(D100=1,2,IF(D100=7,1,(IF(WEEKDAY(B100)=1,2,IF(WEEKDAY(B100)=7,1,0))))))</f>
        <v>3</v>
      </c>
      <c r="G100" s="786">
        <f>VLOOKUP(C100,METADATA!$J$5:$Q$29,IF(E100="HI",2,IF(E100="LO",6,10))+IF(D100=1,2,IF(D100=7,1,(IF(WEEKDAY(B100)=1,2,IF(WEEKDAY(B100)=7,1,0))))))</f>
        <v>3</v>
      </c>
      <c r="H100" s="787">
        <v>10067.75</v>
      </c>
      <c r="I100" s="788">
        <v>1926.862021446228</v>
      </c>
      <c r="K100" s="795">
        <v>0</v>
      </c>
      <c r="M100" s="798">
        <f t="shared" si="4"/>
        <v>10250.482296564969</v>
      </c>
      <c r="N100" s="303"/>
      <c r="S100" s="786">
        <v>0</v>
      </c>
      <c r="T100" s="781">
        <f>VLOOKUP(C100,METADATA!$J$5:$Q$29,IF(E100="HI",2,IF(E100="LO",6,10))+IF(S100=1,2,IF(D100=7,1,(IF(WEEKDAY(B100)=1,2,IF(WEEKDAY(B100)=7,1,0))))))</f>
        <v>3</v>
      </c>
      <c r="U100" s="781">
        <f>VLOOKUP(C100,METADATA!$A$5:$H$29,IF(E100="HI",2,IF(E100="LO",6,10))+IF(S100=1,2,IF(D100=7,1,(IF(WEEKDAY(B100)=1,2,IF(WEEKDAY(B100)=7,1,0))))))</f>
        <v>3</v>
      </c>
    </row>
    <row r="101" spans="2:21" ht="13.95" customHeight="1" x14ac:dyDescent="0.25">
      <c r="B101" s="784">
        <f t="shared" si="5"/>
        <v>45387</v>
      </c>
      <c r="C101" s="785">
        <v>1</v>
      </c>
      <c r="D101" s="786">
        <f>IFERROR((INDEX(METADATA!$T$2:$T$20,MATCH(B101,METADATA!$S$2:$S$20,0))),0)</f>
        <v>0</v>
      </c>
      <c r="E101" s="785" t="str">
        <f t="shared" si="3"/>
        <v>LO</v>
      </c>
      <c r="F101" s="786">
        <f>VLOOKUP(C101,METADATA!$A$5:$H$29,IF(E101="HI",2,IF(E101="LO",6,10))+IF(D101=1,2,IF(D101=7,1,(IF(WEEKDAY(B101)=1,2,IF(WEEKDAY(B101)=7,1,0))))))</f>
        <v>3</v>
      </c>
      <c r="G101" s="786">
        <f>VLOOKUP(C101,METADATA!$J$5:$Q$29,IF(E101="HI",2,IF(E101="LO",6,10))+IF(D101=1,2,IF(D101=7,1,(IF(WEEKDAY(B101)=1,2,IF(WEEKDAY(B101)=7,1,0))))))</f>
        <v>3</v>
      </c>
      <c r="H101" s="787">
        <v>9111</v>
      </c>
      <c r="I101" s="788">
        <v>1955.2099666595459</v>
      </c>
      <c r="K101" s="795">
        <v>0</v>
      </c>
      <c r="M101" s="798">
        <f t="shared" si="4"/>
        <v>9318.4315747729142</v>
      </c>
      <c r="N101" s="303"/>
      <c r="S101" s="786">
        <v>0</v>
      </c>
      <c r="T101" s="781">
        <f>VLOOKUP(C101,METADATA!$J$5:$Q$29,IF(E101="HI",2,IF(E101="LO",6,10))+IF(S101=1,2,IF(D101=7,1,(IF(WEEKDAY(B101)=1,2,IF(WEEKDAY(B101)=7,1,0))))))</f>
        <v>3</v>
      </c>
      <c r="U101" s="781">
        <f>VLOOKUP(C101,METADATA!$A$5:$H$29,IF(E101="HI",2,IF(E101="LO",6,10))+IF(S101=1,2,IF(D101=7,1,(IF(WEEKDAY(B101)=1,2,IF(WEEKDAY(B101)=7,1,0))))))</f>
        <v>3</v>
      </c>
    </row>
    <row r="102" spans="2:21" ht="13.95" customHeight="1" x14ac:dyDescent="0.25">
      <c r="B102" s="784">
        <f t="shared" si="5"/>
        <v>45387</v>
      </c>
      <c r="C102" s="785">
        <v>2</v>
      </c>
      <c r="D102" s="786">
        <f>IFERROR((INDEX(METADATA!$T$2:$T$20,MATCH(B102,METADATA!$S$2:$S$20,0))),0)</f>
        <v>0</v>
      </c>
      <c r="E102" s="785" t="str">
        <f t="shared" si="3"/>
        <v>LO</v>
      </c>
      <c r="F102" s="786">
        <f>VLOOKUP(C102,METADATA!$A$5:$H$29,IF(E102="HI",2,IF(E102="LO",6,10))+IF(D102=1,2,IF(D102=7,1,(IF(WEEKDAY(B102)=1,2,IF(WEEKDAY(B102)=7,1,0))))))</f>
        <v>3</v>
      </c>
      <c r="G102" s="786">
        <f>VLOOKUP(C102,METADATA!$J$5:$Q$29,IF(E102="HI",2,IF(E102="LO",6,10))+IF(D102=1,2,IF(D102=7,1,(IF(WEEKDAY(B102)=1,2,IF(WEEKDAY(B102)=7,1,0))))))</f>
        <v>3</v>
      </c>
      <c r="H102" s="787">
        <v>8988.25</v>
      </c>
      <c r="I102" s="788">
        <v>1937.0884675979614</v>
      </c>
      <c r="K102" s="795">
        <v>0</v>
      </c>
      <c r="M102" s="798">
        <f t="shared" si="4"/>
        <v>9194.6152607817712</v>
      </c>
      <c r="N102" s="303"/>
      <c r="S102" s="786">
        <v>0</v>
      </c>
      <c r="T102" s="781">
        <f>VLOOKUP(C102,METADATA!$J$5:$Q$29,IF(E102="HI",2,IF(E102="LO",6,10))+IF(S102=1,2,IF(D102=7,1,(IF(WEEKDAY(B102)=1,2,IF(WEEKDAY(B102)=7,1,0))))))</f>
        <v>3</v>
      </c>
      <c r="U102" s="781">
        <f>VLOOKUP(C102,METADATA!$A$5:$H$29,IF(E102="HI",2,IF(E102="LO",6,10))+IF(S102=1,2,IF(D102=7,1,(IF(WEEKDAY(B102)=1,2,IF(WEEKDAY(B102)=7,1,0))))))</f>
        <v>3</v>
      </c>
    </row>
    <row r="103" spans="2:21" ht="13.95" customHeight="1" x14ac:dyDescent="0.25">
      <c r="B103" s="784">
        <f t="shared" si="5"/>
        <v>45387</v>
      </c>
      <c r="C103" s="785">
        <v>3</v>
      </c>
      <c r="D103" s="786">
        <f>IFERROR((INDEX(METADATA!$T$2:$T$20,MATCH(B103,METADATA!$S$2:$S$20,0))),0)</f>
        <v>0</v>
      </c>
      <c r="E103" s="785" t="str">
        <f t="shared" si="3"/>
        <v>LO</v>
      </c>
      <c r="F103" s="786">
        <f>VLOOKUP(C103,METADATA!$A$5:$H$29,IF(E103="HI",2,IF(E103="LO",6,10))+IF(D103=1,2,IF(D103=7,1,(IF(WEEKDAY(B103)=1,2,IF(WEEKDAY(B103)=7,1,0))))))</f>
        <v>3</v>
      </c>
      <c r="G103" s="786">
        <f>VLOOKUP(C103,METADATA!$J$5:$Q$29,IF(E103="HI",2,IF(E103="LO",6,10))+IF(D103=1,2,IF(D103=7,1,(IF(WEEKDAY(B103)=1,2,IF(WEEKDAY(B103)=7,1,0))))))</f>
        <v>3</v>
      </c>
      <c r="H103" s="787">
        <v>9264.25</v>
      </c>
      <c r="I103" s="788">
        <v>1991.0150260925293</v>
      </c>
      <c r="K103" s="795">
        <v>0</v>
      </c>
      <c r="M103" s="798">
        <f t="shared" si="4"/>
        <v>9475.783286706499</v>
      </c>
      <c r="N103" s="303"/>
      <c r="S103" s="786">
        <v>0</v>
      </c>
      <c r="T103" s="781">
        <f>VLOOKUP(C103,METADATA!$J$5:$Q$29,IF(E103="HI",2,IF(E103="LO",6,10))+IF(S103=1,2,IF(D103=7,1,(IF(WEEKDAY(B103)=1,2,IF(WEEKDAY(B103)=7,1,0))))))</f>
        <v>3</v>
      </c>
      <c r="U103" s="781">
        <f>VLOOKUP(C103,METADATA!$A$5:$H$29,IF(E103="HI",2,IF(E103="LO",6,10))+IF(S103=1,2,IF(D103=7,1,(IF(WEEKDAY(B103)=1,2,IF(WEEKDAY(B103)=7,1,0))))))</f>
        <v>3</v>
      </c>
    </row>
    <row r="104" spans="2:21" ht="13.95" customHeight="1" x14ac:dyDescent="0.25">
      <c r="B104" s="784">
        <f t="shared" si="5"/>
        <v>45387</v>
      </c>
      <c r="C104" s="785">
        <v>4</v>
      </c>
      <c r="D104" s="786">
        <f>IFERROR((INDEX(METADATA!$T$2:$T$20,MATCH(B104,METADATA!$S$2:$S$20,0))),0)</f>
        <v>0</v>
      </c>
      <c r="E104" s="785" t="str">
        <f t="shared" si="3"/>
        <v>LO</v>
      </c>
      <c r="F104" s="786">
        <f>VLOOKUP(C104,METADATA!$A$5:$H$29,IF(E104="HI",2,IF(E104="LO",6,10))+IF(D104=1,2,IF(D104=7,1,(IF(WEEKDAY(B104)=1,2,IF(WEEKDAY(B104)=7,1,0))))))</f>
        <v>3</v>
      </c>
      <c r="G104" s="786">
        <f>VLOOKUP(C104,METADATA!$J$5:$Q$29,IF(E104="HI",2,IF(E104="LO",6,10))+IF(D104=1,2,IF(D104=7,1,(IF(WEEKDAY(B104)=1,2,IF(WEEKDAY(B104)=7,1,0))))))</f>
        <v>3</v>
      </c>
      <c r="H104" s="787">
        <v>9892</v>
      </c>
      <c r="I104" s="788">
        <v>1991.1354560852051</v>
      </c>
      <c r="K104" s="795">
        <v>0</v>
      </c>
      <c r="M104" s="798">
        <f t="shared" si="4"/>
        <v>10090.405561942474</v>
      </c>
      <c r="N104" s="303"/>
      <c r="S104" s="786">
        <v>0</v>
      </c>
      <c r="T104" s="781">
        <f>VLOOKUP(C104,METADATA!$J$5:$Q$29,IF(E104="HI",2,IF(E104="LO",6,10))+IF(S104=1,2,IF(D104=7,1,(IF(WEEKDAY(B104)=1,2,IF(WEEKDAY(B104)=7,1,0))))))</f>
        <v>3</v>
      </c>
      <c r="U104" s="781">
        <f>VLOOKUP(C104,METADATA!$A$5:$H$29,IF(E104="HI",2,IF(E104="LO",6,10))+IF(S104=1,2,IF(D104=7,1,(IF(WEEKDAY(B104)=1,2,IF(WEEKDAY(B104)=7,1,0))))))</f>
        <v>3</v>
      </c>
    </row>
    <row r="105" spans="2:21" ht="13.95" customHeight="1" x14ac:dyDescent="0.25">
      <c r="B105" s="784">
        <f t="shared" si="5"/>
        <v>45387</v>
      </c>
      <c r="C105" s="785">
        <v>5</v>
      </c>
      <c r="D105" s="786">
        <f>IFERROR((INDEX(METADATA!$T$2:$T$20,MATCH(B105,METADATA!$S$2:$S$20,0))),0)</f>
        <v>0</v>
      </c>
      <c r="E105" s="785" t="str">
        <f t="shared" si="3"/>
        <v>LO</v>
      </c>
      <c r="F105" s="786">
        <f>VLOOKUP(C105,METADATA!$A$5:$H$29,IF(E105="HI",2,IF(E105="LO",6,10))+IF(D105=1,2,IF(D105=7,1,(IF(WEEKDAY(B105)=1,2,IF(WEEKDAY(B105)=7,1,0))))))</f>
        <v>3</v>
      </c>
      <c r="G105" s="786">
        <f>VLOOKUP(C105,METADATA!$J$5:$Q$29,IF(E105="HI",2,IF(E105="LO",6,10))+IF(D105=1,2,IF(D105=7,1,(IF(WEEKDAY(B105)=1,2,IF(WEEKDAY(B105)=7,1,0))))))</f>
        <v>3</v>
      </c>
      <c r="H105" s="787">
        <v>11428.5</v>
      </c>
      <c r="I105" s="788">
        <v>1924.9194421768188</v>
      </c>
      <c r="K105" s="795">
        <v>0</v>
      </c>
      <c r="M105" s="798">
        <f t="shared" si="4"/>
        <v>11589.474841806696</v>
      </c>
      <c r="N105" s="303"/>
      <c r="S105" s="786">
        <v>0</v>
      </c>
      <c r="T105" s="781">
        <f>VLOOKUP(C105,METADATA!$J$5:$Q$29,IF(E105="HI",2,IF(E105="LO",6,10))+IF(S105=1,2,IF(D105=7,1,(IF(WEEKDAY(B105)=1,2,IF(WEEKDAY(B105)=7,1,0))))))</f>
        <v>3</v>
      </c>
      <c r="U105" s="781">
        <f>VLOOKUP(C105,METADATA!$A$5:$H$29,IF(E105="HI",2,IF(E105="LO",6,10))+IF(S105=1,2,IF(D105=7,1,(IF(WEEKDAY(B105)=1,2,IF(WEEKDAY(B105)=7,1,0))))))</f>
        <v>3</v>
      </c>
    </row>
    <row r="106" spans="2:21" ht="13.95" customHeight="1" x14ac:dyDescent="0.25">
      <c r="B106" s="784">
        <f t="shared" si="5"/>
        <v>45387</v>
      </c>
      <c r="C106" s="785">
        <v>6</v>
      </c>
      <c r="D106" s="786">
        <f>IFERROR((INDEX(METADATA!$T$2:$T$20,MATCH(B106,METADATA!$S$2:$S$20,0))),0)</f>
        <v>0</v>
      </c>
      <c r="E106" s="785" t="str">
        <f t="shared" si="3"/>
        <v>LO</v>
      </c>
      <c r="F106" s="786">
        <f>VLOOKUP(C106,METADATA!$A$5:$H$29,IF(E106="HI",2,IF(E106="LO",6,10))+IF(D106=1,2,IF(D106=7,1,(IF(WEEKDAY(B106)=1,2,IF(WEEKDAY(B106)=7,1,0))))))</f>
        <v>2</v>
      </c>
      <c r="G106" s="786">
        <f>VLOOKUP(C106,METADATA!$J$5:$Q$29,IF(E106="HI",2,IF(E106="LO",6,10))+IF(D106=1,2,IF(D106=7,1,(IF(WEEKDAY(B106)=1,2,IF(WEEKDAY(B106)=7,1,0))))))</f>
        <v>2</v>
      </c>
      <c r="H106" s="787">
        <v>13535.5</v>
      </c>
      <c r="I106" s="788">
        <v>1955.1830272674561</v>
      </c>
      <c r="K106" s="795">
        <v>870.51250000000005</v>
      </c>
      <c r="M106" s="798">
        <f t="shared" si="4"/>
        <v>13675.982630879389</v>
      </c>
      <c r="N106" s="303"/>
      <c r="S106" s="786">
        <v>0</v>
      </c>
      <c r="T106" s="781">
        <f>VLOOKUP(C106,METADATA!$J$5:$Q$29,IF(E106="HI",2,IF(E106="LO",6,10))+IF(S106=1,2,IF(D106=7,1,(IF(WEEKDAY(B106)=1,2,IF(WEEKDAY(B106)=7,1,0))))))</f>
        <v>2</v>
      </c>
      <c r="U106" s="781">
        <f>VLOOKUP(C106,METADATA!$A$5:$H$29,IF(E106="HI",2,IF(E106="LO",6,10))+IF(S106=1,2,IF(D106=7,1,(IF(WEEKDAY(B106)=1,2,IF(WEEKDAY(B106)=7,1,0))))))</f>
        <v>2</v>
      </c>
    </row>
    <row r="107" spans="2:21" ht="13.95" customHeight="1" x14ac:dyDescent="0.25">
      <c r="B107" s="784">
        <f t="shared" si="5"/>
        <v>45387</v>
      </c>
      <c r="C107" s="785">
        <v>7</v>
      </c>
      <c r="D107" s="786">
        <f>IFERROR((INDEX(METADATA!$T$2:$T$20,MATCH(B107,METADATA!$S$2:$S$20,0))),0)</f>
        <v>0</v>
      </c>
      <c r="E107" s="785" t="str">
        <f t="shared" si="3"/>
        <v>LO</v>
      </c>
      <c r="F107" s="786">
        <f>VLOOKUP(C107,METADATA!$A$5:$H$29,IF(E107="HI",2,IF(E107="LO",6,10))+IF(D107=1,2,IF(D107=7,1,(IF(WEEKDAY(B107)=1,2,IF(WEEKDAY(B107)=7,1,0))))))</f>
        <v>1</v>
      </c>
      <c r="G107" s="786">
        <f>VLOOKUP(C107,METADATA!$J$5:$Q$29,IF(E107="HI",2,IF(E107="LO",6,10))+IF(D107=1,2,IF(D107=7,1,(IF(WEEKDAY(B107)=1,2,IF(WEEKDAY(B107)=7,1,0))))))</f>
        <v>1</v>
      </c>
      <c r="H107" s="787">
        <v>16131</v>
      </c>
      <c r="I107" s="788">
        <v>1914.2404556274414</v>
      </c>
      <c r="K107" s="795">
        <v>865.8125</v>
      </c>
      <c r="M107" s="798">
        <f t="shared" si="4"/>
        <v>16244.18288255709</v>
      </c>
      <c r="N107" s="303"/>
      <c r="S107" s="786">
        <v>0</v>
      </c>
      <c r="T107" s="781">
        <f>VLOOKUP(C107,METADATA!$J$5:$Q$29,IF(E107="HI",2,IF(E107="LO",6,10))+IF(S107=1,2,IF(D107=7,1,(IF(WEEKDAY(B107)=1,2,IF(WEEKDAY(B107)=7,1,0))))))</f>
        <v>1</v>
      </c>
      <c r="U107" s="781">
        <f>VLOOKUP(C107,METADATA!$A$5:$H$29,IF(E107="HI",2,IF(E107="LO",6,10))+IF(S107=1,2,IF(D107=7,1,(IF(WEEKDAY(B107)=1,2,IF(WEEKDAY(B107)=7,1,0))))))</f>
        <v>1</v>
      </c>
    </row>
    <row r="108" spans="2:21" ht="13.95" customHeight="1" x14ac:dyDescent="0.25">
      <c r="B108" s="784">
        <f t="shared" si="5"/>
        <v>45387</v>
      </c>
      <c r="C108" s="785">
        <v>8</v>
      </c>
      <c r="D108" s="786">
        <f>IFERROR((INDEX(METADATA!$T$2:$T$20,MATCH(B108,METADATA!$S$2:$S$20,0))),0)</f>
        <v>0</v>
      </c>
      <c r="E108" s="785" t="str">
        <f t="shared" si="3"/>
        <v>LO</v>
      </c>
      <c r="F108" s="786">
        <f>VLOOKUP(C108,METADATA!$A$5:$H$29,IF(E108="HI",2,IF(E108="LO",6,10))+IF(D108=1,2,IF(D108=7,1,(IF(WEEKDAY(B108)=1,2,IF(WEEKDAY(B108)=7,1,0))))))</f>
        <v>1</v>
      </c>
      <c r="G108" s="786">
        <f>VLOOKUP(C108,METADATA!$J$5:$Q$29,IF(E108="HI",2,IF(E108="LO",6,10))+IF(D108=1,2,IF(D108=7,1,(IF(WEEKDAY(B108)=1,2,IF(WEEKDAY(B108)=7,1,0))))))</f>
        <v>1</v>
      </c>
      <c r="H108" s="787">
        <v>17475.5</v>
      </c>
      <c r="I108" s="788">
        <v>1998.2629566192627</v>
      </c>
      <c r="K108" s="795">
        <v>834.63750000000005</v>
      </c>
      <c r="M108" s="798">
        <f t="shared" si="4"/>
        <v>17589.376199677939</v>
      </c>
      <c r="N108" s="303"/>
      <c r="S108" s="786">
        <v>0</v>
      </c>
      <c r="T108" s="781">
        <f>VLOOKUP(C108,METADATA!$J$5:$Q$29,IF(E108="HI",2,IF(E108="LO",6,10))+IF(S108=1,2,IF(D108=7,1,(IF(WEEKDAY(B108)=1,2,IF(WEEKDAY(B108)=7,1,0))))))</f>
        <v>1</v>
      </c>
      <c r="U108" s="781">
        <f>VLOOKUP(C108,METADATA!$A$5:$H$29,IF(E108="HI",2,IF(E108="LO",6,10))+IF(S108=1,2,IF(D108=7,1,(IF(WEEKDAY(B108)=1,2,IF(WEEKDAY(B108)=7,1,0))))))</f>
        <v>1</v>
      </c>
    </row>
    <row r="109" spans="2:21" ht="13.95" customHeight="1" x14ac:dyDescent="0.25">
      <c r="B109" s="784">
        <f t="shared" si="5"/>
        <v>45387</v>
      </c>
      <c r="C109" s="785">
        <v>9</v>
      </c>
      <c r="D109" s="786">
        <f>IFERROR((INDEX(METADATA!$T$2:$T$20,MATCH(B109,METADATA!$S$2:$S$20,0))),0)</f>
        <v>0</v>
      </c>
      <c r="E109" s="785" t="str">
        <f t="shared" si="3"/>
        <v>LO</v>
      </c>
      <c r="F109" s="786">
        <f>VLOOKUP(C109,METADATA!$A$5:$H$29,IF(E109="HI",2,IF(E109="LO",6,10))+IF(D109=1,2,IF(D109=7,1,(IF(WEEKDAY(B109)=1,2,IF(WEEKDAY(B109)=7,1,0))))))</f>
        <v>2</v>
      </c>
      <c r="G109" s="786">
        <f>VLOOKUP(C109,METADATA!$J$5:$Q$29,IF(E109="HI",2,IF(E109="LO",6,10))+IF(D109=1,2,IF(D109=7,1,(IF(WEEKDAY(B109)=1,2,IF(WEEKDAY(B109)=7,1,0))))))</f>
        <v>1</v>
      </c>
      <c r="H109" s="787">
        <v>18022.25</v>
      </c>
      <c r="I109" s="788">
        <v>2056.8969669342041</v>
      </c>
      <c r="K109" s="795">
        <v>847.33749999999998</v>
      </c>
      <c r="M109" s="798">
        <f t="shared" si="4"/>
        <v>18139.248060354737</v>
      </c>
      <c r="N109" s="303"/>
      <c r="S109" s="786">
        <v>0</v>
      </c>
      <c r="T109" s="781">
        <f>VLOOKUP(C109,METADATA!$J$5:$Q$29,IF(E109="HI",2,IF(E109="LO",6,10))+IF(S109=1,2,IF(D109=7,1,(IF(WEEKDAY(B109)=1,2,IF(WEEKDAY(B109)=7,1,0))))))</f>
        <v>1</v>
      </c>
      <c r="U109" s="781">
        <f>VLOOKUP(C109,METADATA!$A$5:$H$29,IF(E109="HI",2,IF(E109="LO",6,10))+IF(S109=1,2,IF(D109=7,1,(IF(WEEKDAY(B109)=1,2,IF(WEEKDAY(B109)=7,1,0))))))</f>
        <v>2</v>
      </c>
    </row>
    <row r="110" spans="2:21" ht="13.95" customHeight="1" x14ac:dyDescent="0.25">
      <c r="B110" s="784">
        <f t="shared" si="5"/>
        <v>45387</v>
      </c>
      <c r="C110" s="785">
        <v>10</v>
      </c>
      <c r="D110" s="786">
        <f>IFERROR((INDEX(METADATA!$T$2:$T$20,MATCH(B110,METADATA!$S$2:$S$20,0))),0)</f>
        <v>0</v>
      </c>
      <c r="E110" s="785" t="str">
        <f t="shared" si="3"/>
        <v>LO</v>
      </c>
      <c r="F110" s="786">
        <f>VLOOKUP(C110,METADATA!$A$5:$H$29,IF(E110="HI",2,IF(E110="LO",6,10))+IF(D110=1,2,IF(D110=7,1,(IF(WEEKDAY(B110)=1,2,IF(WEEKDAY(B110)=7,1,0))))))</f>
        <v>2</v>
      </c>
      <c r="G110" s="786">
        <f>VLOOKUP(C110,METADATA!$J$5:$Q$29,IF(E110="HI",2,IF(E110="LO",6,10))+IF(D110=1,2,IF(D110=7,1,(IF(WEEKDAY(B110)=1,2,IF(WEEKDAY(B110)=7,1,0))))))</f>
        <v>2</v>
      </c>
      <c r="H110" s="787">
        <v>17554.75</v>
      </c>
      <c r="I110" s="788">
        <v>2042.6620025634766</v>
      </c>
      <c r="K110" s="795">
        <v>851.61249999999995</v>
      </c>
      <c r="M110" s="798">
        <f t="shared" si="4"/>
        <v>17673.192004253691</v>
      </c>
      <c r="N110" s="303"/>
      <c r="S110" s="786">
        <v>0</v>
      </c>
      <c r="T110" s="781">
        <f>VLOOKUP(C110,METADATA!$J$5:$Q$29,IF(E110="HI",2,IF(E110="LO",6,10))+IF(S110=1,2,IF(D110=7,1,(IF(WEEKDAY(B110)=1,2,IF(WEEKDAY(B110)=7,1,0))))))</f>
        <v>2</v>
      </c>
      <c r="U110" s="781">
        <f>VLOOKUP(C110,METADATA!$A$5:$H$29,IF(E110="HI",2,IF(E110="LO",6,10))+IF(S110=1,2,IF(D110=7,1,(IF(WEEKDAY(B110)=1,2,IF(WEEKDAY(B110)=7,1,0))))))</f>
        <v>2</v>
      </c>
    </row>
    <row r="111" spans="2:21" ht="13.95" customHeight="1" x14ac:dyDescent="0.25">
      <c r="B111" s="784">
        <f t="shared" si="5"/>
        <v>45387</v>
      </c>
      <c r="C111" s="785">
        <v>11</v>
      </c>
      <c r="D111" s="786">
        <f>IFERROR((INDEX(METADATA!$T$2:$T$20,MATCH(B111,METADATA!$S$2:$S$20,0))),0)</f>
        <v>0</v>
      </c>
      <c r="E111" s="785" t="str">
        <f t="shared" si="3"/>
        <v>LO</v>
      </c>
      <c r="F111" s="786">
        <f>VLOOKUP(C111,METADATA!$A$5:$H$29,IF(E111="HI",2,IF(E111="LO",6,10))+IF(D111=1,2,IF(D111=7,1,(IF(WEEKDAY(B111)=1,2,IF(WEEKDAY(B111)=7,1,0))))))</f>
        <v>2</v>
      </c>
      <c r="G111" s="786">
        <f>VLOOKUP(C111,METADATA!$J$5:$Q$29,IF(E111="HI",2,IF(E111="LO",6,10))+IF(D111=1,2,IF(D111=7,1,(IF(WEEKDAY(B111)=1,2,IF(WEEKDAY(B111)=7,1,0))))))</f>
        <v>2</v>
      </c>
      <c r="H111" s="787">
        <v>17299.5</v>
      </c>
      <c r="I111" s="788">
        <v>2090.3764877319336</v>
      </c>
      <c r="K111" s="795">
        <v>856.5</v>
      </c>
      <c r="M111" s="798">
        <f t="shared" si="4"/>
        <v>17425.337130467877</v>
      </c>
      <c r="N111" s="303"/>
      <c r="S111" s="786">
        <v>0</v>
      </c>
      <c r="T111" s="781">
        <f>VLOOKUP(C111,METADATA!$J$5:$Q$29,IF(E111="HI",2,IF(E111="LO",6,10))+IF(S111=1,2,IF(D111=7,1,(IF(WEEKDAY(B111)=1,2,IF(WEEKDAY(B111)=7,1,0))))))</f>
        <v>2</v>
      </c>
      <c r="U111" s="781">
        <f>VLOOKUP(C111,METADATA!$A$5:$H$29,IF(E111="HI",2,IF(E111="LO",6,10))+IF(S111=1,2,IF(D111=7,1,(IF(WEEKDAY(B111)=1,2,IF(WEEKDAY(B111)=7,1,0))))))</f>
        <v>2</v>
      </c>
    </row>
    <row r="112" spans="2:21" ht="13.95" customHeight="1" x14ac:dyDescent="0.25">
      <c r="B112" s="784">
        <f t="shared" si="5"/>
        <v>45387</v>
      </c>
      <c r="C112" s="785">
        <v>12</v>
      </c>
      <c r="D112" s="786">
        <f>IFERROR((INDEX(METADATA!$T$2:$T$20,MATCH(B112,METADATA!$S$2:$S$20,0))),0)</f>
        <v>0</v>
      </c>
      <c r="E112" s="785" t="str">
        <f t="shared" si="3"/>
        <v>LO</v>
      </c>
      <c r="F112" s="786">
        <f>VLOOKUP(C112,METADATA!$A$5:$H$29,IF(E112="HI",2,IF(E112="LO",6,10))+IF(D112=1,2,IF(D112=7,1,(IF(WEEKDAY(B112)=1,2,IF(WEEKDAY(B112)=7,1,0))))))</f>
        <v>2</v>
      </c>
      <c r="G112" s="786">
        <f>VLOOKUP(C112,METADATA!$J$5:$Q$29,IF(E112="HI",2,IF(E112="LO",6,10))+IF(D112=1,2,IF(D112=7,1,(IF(WEEKDAY(B112)=1,2,IF(WEEKDAY(B112)=7,1,0))))))</f>
        <v>2</v>
      </c>
      <c r="H112" s="787">
        <v>16632.25</v>
      </c>
      <c r="I112" s="788">
        <v>2089.3195724487305</v>
      </c>
      <c r="K112" s="795">
        <v>824.32500000000005</v>
      </c>
      <c r="M112" s="798">
        <f t="shared" si="4"/>
        <v>16762.965022284014</v>
      </c>
      <c r="N112" s="303"/>
      <c r="S112" s="786">
        <v>0</v>
      </c>
      <c r="T112" s="781">
        <f>VLOOKUP(C112,METADATA!$J$5:$Q$29,IF(E112="HI",2,IF(E112="LO",6,10))+IF(S112=1,2,IF(D112=7,1,(IF(WEEKDAY(B112)=1,2,IF(WEEKDAY(B112)=7,1,0))))))</f>
        <v>2</v>
      </c>
      <c r="U112" s="781">
        <f>VLOOKUP(C112,METADATA!$A$5:$H$29,IF(E112="HI",2,IF(E112="LO",6,10))+IF(S112=1,2,IF(D112=7,1,(IF(WEEKDAY(B112)=1,2,IF(WEEKDAY(B112)=7,1,0))))))</f>
        <v>2</v>
      </c>
    </row>
    <row r="113" spans="2:21" ht="13.95" customHeight="1" x14ac:dyDescent="0.25">
      <c r="B113" s="784">
        <f t="shared" si="5"/>
        <v>45387</v>
      </c>
      <c r="C113" s="785">
        <v>13</v>
      </c>
      <c r="D113" s="786">
        <f>IFERROR((INDEX(METADATA!$T$2:$T$20,MATCH(B113,METADATA!$S$2:$S$20,0))),0)</f>
        <v>0</v>
      </c>
      <c r="E113" s="785" t="str">
        <f t="shared" si="3"/>
        <v>LO</v>
      </c>
      <c r="F113" s="786">
        <f>VLOOKUP(C113,METADATA!$A$5:$H$29,IF(E113="HI",2,IF(E113="LO",6,10))+IF(D113=1,2,IF(D113=7,1,(IF(WEEKDAY(B113)=1,2,IF(WEEKDAY(B113)=7,1,0))))))</f>
        <v>2</v>
      </c>
      <c r="G113" s="786">
        <f>VLOOKUP(C113,METADATA!$J$5:$Q$29,IF(E113="HI",2,IF(E113="LO",6,10))+IF(D113=1,2,IF(D113=7,1,(IF(WEEKDAY(B113)=1,2,IF(WEEKDAY(B113)=7,1,0))))))</f>
        <v>2</v>
      </c>
      <c r="H113" s="787">
        <v>15686</v>
      </c>
      <c r="I113" s="788">
        <v>2098.5600109100342</v>
      </c>
      <c r="K113" s="795">
        <v>882.73749999999995</v>
      </c>
      <c r="M113" s="798">
        <f t="shared" si="4"/>
        <v>15825.755909889131</v>
      </c>
      <c r="N113" s="303"/>
      <c r="S113" s="786">
        <v>0</v>
      </c>
      <c r="T113" s="781">
        <f>VLOOKUP(C113,METADATA!$J$5:$Q$29,IF(E113="HI",2,IF(E113="LO",6,10))+IF(S113=1,2,IF(D113=7,1,(IF(WEEKDAY(B113)=1,2,IF(WEEKDAY(B113)=7,1,0))))))</f>
        <v>2</v>
      </c>
      <c r="U113" s="781">
        <f>VLOOKUP(C113,METADATA!$A$5:$H$29,IF(E113="HI",2,IF(E113="LO",6,10))+IF(S113=1,2,IF(D113=7,1,(IF(WEEKDAY(B113)=1,2,IF(WEEKDAY(B113)=7,1,0))))))</f>
        <v>2</v>
      </c>
    </row>
    <row r="114" spans="2:21" ht="13.95" customHeight="1" x14ac:dyDescent="0.25">
      <c r="B114" s="784">
        <f t="shared" si="5"/>
        <v>45387</v>
      </c>
      <c r="C114" s="785">
        <v>14</v>
      </c>
      <c r="D114" s="786">
        <f>IFERROR((INDEX(METADATA!$T$2:$T$20,MATCH(B114,METADATA!$S$2:$S$20,0))),0)</f>
        <v>0</v>
      </c>
      <c r="E114" s="785" t="str">
        <f t="shared" si="3"/>
        <v>LO</v>
      </c>
      <c r="F114" s="786">
        <f>VLOOKUP(C114,METADATA!$A$5:$H$29,IF(E114="HI",2,IF(E114="LO",6,10))+IF(D114=1,2,IF(D114=7,1,(IF(WEEKDAY(B114)=1,2,IF(WEEKDAY(B114)=7,1,0))))))</f>
        <v>2</v>
      </c>
      <c r="G114" s="786">
        <f>VLOOKUP(C114,METADATA!$J$5:$Q$29,IF(E114="HI",2,IF(E114="LO",6,10))+IF(D114=1,2,IF(D114=7,1,(IF(WEEKDAY(B114)=1,2,IF(WEEKDAY(B114)=7,1,0))))))</f>
        <v>2</v>
      </c>
      <c r="H114" s="787">
        <v>15324.75</v>
      </c>
      <c r="I114" s="788">
        <v>2099.9779624938965</v>
      </c>
      <c r="K114" s="795">
        <v>909.3125</v>
      </c>
      <c r="M114" s="798">
        <f t="shared" si="4"/>
        <v>15467.962697312792</v>
      </c>
      <c r="N114" s="303"/>
      <c r="S114" s="786">
        <v>0</v>
      </c>
      <c r="T114" s="781">
        <f>VLOOKUP(C114,METADATA!$J$5:$Q$29,IF(E114="HI",2,IF(E114="LO",6,10))+IF(S114=1,2,IF(D114=7,1,(IF(WEEKDAY(B114)=1,2,IF(WEEKDAY(B114)=7,1,0))))))</f>
        <v>2</v>
      </c>
      <c r="U114" s="781">
        <f>VLOOKUP(C114,METADATA!$A$5:$H$29,IF(E114="HI",2,IF(E114="LO",6,10))+IF(S114=1,2,IF(D114=7,1,(IF(WEEKDAY(B114)=1,2,IF(WEEKDAY(B114)=7,1,0))))))</f>
        <v>2</v>
      </c>
    </row>
    <row r="115" spans="2:21" ht="13.95" customHeight="1" x14ac:dyDescent="0.25">
      <c r="B115" s="784">
        <f t="shared" si="5"/>
        <v>45387</v>
      </c>
      <c r="C115" s="785">
        <v>15</v>
      </c>
      <c r="D115" s="786">
        <f>IFERROR((INDEX(METADATA!$T$2:$T$20,MATCH(B115,METADATA!$S$2:$S$20,0))),0)</f>
        <v>0</v>
      </c>
      <c r="E115" s="785" t="str">
        <f t="shared" si="3"/>
        <v>LO</v>
      </c>
      <c r="F115" s="786">
        <f>VLOOKUP(C115,METADATA!$A$5:$H$29,IF(E115="HI",2,IF(E115="LO",6,10))+IF(D115=1,2,IF(D115=7,1,(IF(WEEKDAY(B115)=1,2,IF(WEEKDAY(B115)=7,1,0))))))</f>
        <v>2</v>
      </c>
      <c r="G115" s="786">
        <f>VLOOKUP(C115,METADATA!$J$5:$Q$29,IF(E115="HI",2,IF(E115="LO",6,10))+IF(D115=1,2,IF(D115=7,1,(IF(WEEKDAY(B115)=1,2,IF(WEEKDAY(B115)=7,1,0))))))</f>
        <v>2</v>
      </c>
      <c r="H115" s="787">
        <v>14979.5</v>
      </c>
      <c r="I115" s="788">
        <v>2125.223934173584</v>
      </c>
      <c r="K115" s="795">
        <v>905.6</v>
      </c>
      <c r="M115" s="798">
        <f t="shared" si="4"/>
        <v>15129.507494310059</v>
      </c>
      <c r="N115" s="303"/>
      <c r="S115" s="786">
        <v>0</v>
      </c>
      <c r="T115" s="781">
        <f>VLOOKUP(C115,METADATA!$J$5:$Q$29,IF(E115="HI",2,IF(E115="LO",6,10))+IF(S115=1,2,IF(D115=7,1,(IF(WEEKDAY(B115)=1,2,IF(WEEKDAY(B115)=7,1,0))))))</f>
        <v>2</v>
      </c>
      <c r="U115" s="781">
        <f>VLOOKUP(C115,METADATA!$A$5:$H$29,IF(E115="HI",2,IF(E115="LO",6,10))+IF(S115=1,2,IF(D115=7,1,(IF(WEEKDAY(B115)=1,2,IF(WEEKDAY(B115)=7,1,0))))))</f>
        <v>2</v>
      </c>
    </row>
    <row r="116" spans="2:21" ht="13.95" customHeight="1" x14ac:dyDescent="0.25">
      <c r="B116" s="784">
        <f t="shared" si="5"/>
        <v>45387</v>
      </c>
      <c r="C116" s="785">
        <v>16</v>
      </c>
      <c r="D116" s="786">
        <f>IFERROR((INDEX(METADATA!$T$2:$T$20,MATCH(B116,METADATA!$S$2:$S$20,0))),0)</f>
        <v>0</v>
      </c>
      <c r="E116" s="785" t="str">
        <f t="shared" si="3"/>
        <v>LO</v>
      </c>
      <c r="F116" s="786">
        <f>VLOOKUP(C116,METADATA!$A$5:$H$29,IF(E116="HI",2,IF(E116="LO",6,10))+IF(D116=1,2,IF(D116=7,1,(IF(WEEKDAY(B116)=1,2,IF(WEEKDAY(B116)=7,1,0))))))</f>
        <v>2</v>
      </c>
      <c r="G116" s="786">
        <f>VLOOKUP(C116,METADATA!$J$5:$Q$29,IF(E116="HI",2,IF(E116="LO",6,10))+IF(D116=1,2,IF(D116=7,1,(IF(WEEKDAY(B116)=1,2,IF(WEEKDAY(B116)=7,1,0))))))</f>
        <v>2</v>
      </c>
      <c r="H116" s="787">
        <v>14863</v>
      </c>
      <c r="I116" s="788">
        <v>2022.4083957672119</v>
      </c>
      <c r="K116" s="795">
        <v>913.98749999999995</v>
      </c>
      <c r="M116" s="798">
        <f t="shared" si="4"/>
        <v>14999.963490597891</v>
      </c>
      <c r="N116" s="303"/>
      <c r="S116" s="786">
        <v>0</v>
      </c>
      <c r="T116" s="781">
        <f>VLOOKUP(C116,METADATA!$J$5:$Q$29,IF(E116="HI",2,IF(E116="LO",6,10))+IF(S116=1,2,IF(D116=7,1,(IF(WEEKDAY(B116)=1,2,IF(WEEKDAY(B116)=7,1,0))))))</f>
        <v>2</v>
      </c>
      <c r="U116" s="781">
        <f>VLOOKUP(C116,METADATA!$A$5:$H$29,IF(E116="HI",2,IF(E116="LO",6,10))+IF(S116=1,2,IF(D116=7,1,(IF(WEEKDAY(B116)=1,2,IF(WEEKDAY(B116)=7,1,0))))))</f>
        <v>2</v>
      </c>
    </row>
    <row r="117" spans="2:21" ht="13.95" customHeight="1" x14ac:dyDescent="0.25">
      <c r="B117" s="784">
        <f t="shared" si="5"/>
        <v>45387</v>
      </c>
      <c r="C117" s="785">
        <v>17</v>
      </c>
      <c r="D117" s="786">
        <f>IFERROR((INDEX(METADATA!$T$2:$T$20,MATCH(B117,METADATA!$S$2:$S$20,0))),0)</f>
        <v>0</v>
      </c>
      <c r="E117" s="785" t="str">
        <f t="shared" si="3"/>
        <v>LO</v>
      </c>
      <c r="F117" s="786">
        <f>VLOOKUP(C117,METADATA!$A$5:$H$29,IF(E117="HI",2,IF(E117="LO",6,10))+IF(D117=1,2,IF(D117=7,1,(IF(WEEKDAY(B117)=1,2,IF(WEEKDAY(B117)=7,1,0))))))</f>
        <v>2</v>
      </c>
      <c r="G117" s="786">
        <f>VLOOKUP(C117,METADATA!$J$5:$Q$29,IF(E117="HI",2,IF(E117="LO",6,10))+IF(D117=1,2,IF(D117=7,1,(IF(WEEKDAY(B117)=1,2,IF(WEEKDAY(B117)=7,1,0))))))</f>
        <v>2</v>
      </c>
      <c r="H117" s="787">
        <v>15186.75</v>
      </c>
      <c r="I117" s="788">
        <v>2017.7750434875488</v>
      </c>
      <c r="K117" s="795">
        <v>902.26250000000005</v>
      </c>
      <c r="M117" s="798">
        <f t="shared" si="4"/>
        <v>15320.208604605265</v>
      </c>
      <c r="N117" s="303"/>
      <c r="S117" s="786">
        <v>0</v>
      </c>
      <c r="T117" s="781">
        <f>VLOOKUP(C117,METADATA!$J$5:$Q$29,IF(E117="HI",2,IF(E117="LO",6,10))+IF(S117=1,2,IF(D117=7,1,(IF(WEEKDAY(B117)=1,2,IF(WEEKDAY(B117)=7,1,0))))))</f>
        <v>2</v>
      </c>
      <c r="U117" s="781">
        <f>VLOOKUP(C117,METADATA!$A$5:$H$29,IF(E117="HI",2,IF(E117="LO",6,10))+IF(S117=1,2,IF(D117=7,1,(IF(WEEKDAY(B117)=1,2,IF(WEEKDAY(B117)=7,1,0))))))</f>
        <v>2</v>
      </c>
    </row>
    <row r="118" spans="2:21" ht="13.95" customHeight="1" x14ac:dyDescent="0.25">
      <c r="B118" s="784">
        <f t="shared" si="5"/>
        <v>45387</v>
      </c>
      <c r="C118" s="785">
        <v>18</v>
      </c>
      <c r="D118" s="786">
        <f>IFERROR((INDEX(METADATA!$T$2:$T$20,MATCH(B118,METADATA!$S$2:$S$20,0))),0)</f>
        <v>0</v>
      </c>
      <c r="E118" s="785" t="str">
        <f t="shared" si="3"/>
        <v>LO</v>
      </c>
      <c r="F118" s="786">
        <f>VLOOKUP(C118,METADATA!$A$5:$H$29,IF(E118="HI",2,IF(E118="LO",6,10))+IF(D118=1,2,IF(D118=7,1,(IF(WEEKDAY(B118)=1,2,IF(WEEKDAY(B118)=7,1,0))))))</f>
        <v>1</v>
      </c>
      <c r="G118" s="786">
        <f>VLOOKUP(C118,METADATA!$J$5:$Q$29,IF(E118="HI",2,IF(E118="LO",6,10))+IF(D118=1,2,IF(D118=7,1,(IF(WEEKDAY(B118)=1,2,IF(WEEKDAY(B118)=7,1,0))))))</f>
        <v>1</v>
      </c>
      <c r="H118" s="787">
        <v>16095.25</v>
      </c>
      <c r="I118" s="788">
        <v>2014.1529369354248</v>
      </c>
      <c r="K118" s="795">
        <v>933.76250000000005</v>
      </c>
      <c r="M118" s="798">
        <f t="shared" si="4"/>
        <v>16220.785573327377</v>
      </c>
      <c r="N118" s="303"/>
      <c r="S118" s="786">
        <v>0</v>
      </c>
      <c r="T118" s="781">
        <f>VLOOKUP(C118,METADATA!$J$5:$Q$29,IF(E118="HI",2,IF(E118="LO",6,10))+IF(S118=1,2,IF(D118=7,1,(IF(WEEKDAY(B118)=1,2,IF(WEEKDAY(B118)=7,1,0))))))</f>
        <v>1</v>
      </c>
      <c r="U118" s="781">
        <f>VLOOKUP(C118,METADATA!$A$5:$H$29,IF(E118="HI",2,IF(E118="LO",6,10))+IF(S118=1,2,IF(D118=7,1,(IF(WEEKDAY(B118)=1,2,IF(WEEKDAY(B118)=7,1,0))))))</f>
        <v>1</v>
      </c>
    </row>
    <row r="119" spans="2:21" ht="13.95" customHeight="1" x14ac:dyDescent="0.25">
      <c r="B119" s="784">
        <f t="shared" si="5"/>
        <v>45387</v>
      </c>
      <c r="C119" s="785">
        <v>19</v>
      </c>
      <c r="D119" s="786">
        <f>IFERROR((INDEX(METADATA!$T$2:$T$20,MATCH(B119,METADATA!$S$2:$S$20,0))),0)</f>
        <v>0</v>
      </c>
      <c r="E119" s="785" t="str">
        <f t="shared" si="3"/>
        <v>LO</v>
      </c>
      <c r="F119" s="786">
        <f>VLOOKUP(C119,METADATA!$A$5:$H$29,IF(E119="HI",2,IF(E119="LO",6,10))+IF(D119=1,2,IF(D119=7,1,(IF(WEEKDAY(B119)=1,2,IF(WEEKDAY(B119)=7,1,0))))))</f>
        <v>1</v>
      </c>
      <c r="G119" s="786">
        <f>VLOOKUP(C119,METADATA!$J$5:$Q$29,IF(E119="HI",2,IF(E119="LO",6,10))+IF(D119=1,2,IF(D119=7,1,(IF(WEEKDAY(B119)=1,2,IF(WEEKDAY(B119)=7,1,0))))))</f>
        <v>1</v>
      </c>
      <c r="H119" s="787">
        <v>15503</v>
      </c>
      <c r="I119" s="788">
        <v>2065.5599498748779</v>
      </c>
      <c r="K119" s="795">
        <v>0</v>
      </c>
      <c r="M119" s="798">
        <f t="shared" si="4"/>
        <v>15639.998302638242</v>
      </c>
      <c r="N119" s="303"/>
      <c r="S119" s="786">
        <v>0</v>
      </c>
      <c r="T119" s="781">
        <f>VLOOKUP(C119,METADATA!$J$5:$Q$29,IF(E119="HI",2,IF(E119="LO",6,10))+IF(S119=1,2,IF(D119=7,1,(IF(WEEKDAY(B119)=1,2,IF(WEEKDAY(B119)=7,1,0))))))</f>
        <v>1</v>
      </c>
      <c r="U119" s="781">
        <f>VLOOKUP(C119,METADATA!$A$5:$H$29,IF(E119="HI",2,IF(E119="LO",6,10))+IF(S119=1,2,IF(D119=7,1,(IF(WEEKDAY(B119)=1,2,IF(WEEKDAY(B119)=7,1,0))))))</f>
        <v>1</v>
      </c>
    </row>
    <row r="120" spans="2:21" ht="13.95" customHeight="1" x14ac:dyDescent="0.25">
      <c r="B120" s="784">
        <f t="shared" si="5"/>
        <v>45387</v>
      </c>
      <c r="C120" s="785">
        <v>20</v>
      </c>
      <c r="D120" s="786">
        <f>IFERROR((INDEX(METADATA!$T$2:$T$20,MATCH(B120,METADATA!$S$2:$S$20,0))),0)</f>
        <v>0</v>
      </c>
      <c r="E120" s="785" t="str">
        <f t="shared" si="3"/>
        <v>LO</v>
      </c>
      <c r="F120" s="786">
        <f>VLOOKUP(C120,METADATA!$A$5:$H$29,IF(E120="HI",2,IF(E120="LO",6,10))+IF(D120=1,2,IF(D120=7,1,(IF(WEEKDAY(B120)=1,2,IF(WEEKDAY(B120)=7,1,0))))))</f>
        <v>1</v>
      </c>
      <c r="G120" s="786">
        <f>VLOOKUP(C120,METADATA!$J$5:$Q$29,IF(E120="HI",2,IF(E120="LO",6,10))+IF(D120=1,2,IF(D120=7,1,(IF(WEEKDAY(B120)=1,2,IF(WEEKDAY(B120)=7,1,0))))))</f>
        <v>2</v>
      </c>
      <c r="H120" s="787">
        <v>14076.5</v>
      </c>
      <c r="I120" s="788">
        <v>2116.1039905548096</v>
      </c>
      <c r="K120" s="795">
        <v>0</v>
      </c>
      <c r="M120" s="798">
        <f t="shared" si="4"/>
        <v>14234.667131648775</v>
      </c>
      <c r="N120" s="303"/>
      <c r="S120" s="786">
        <v>0</v>
      </c>
      <c r="T120" s="781">
        <f>VLOOKUP(C120,METADATA!$J$5:$Q$29,IF(E120="HI",2,IF(E120="LO",6,10))+IF(S120=1,2,IF(D120=7,1,(IF(WEEKDAY(B120)=1,2,IF(WEEKDAY(B120)=7,1,0))))))</f>
        <v>2</v>
      </c>
      <c r="U120" s="781">
        <f>VLOOKUP(C120,METADATA!$A$5:$H$29,IF(E120="HI",2,IF(E120="LO",6,10))+IF(S120=1,2,IF(D120=7,1,(IF(WEEKDAY(B120)=1,2,IF(WEEKDAY(B120)=7,1,0))))))</f>
        <v>1</v>
      </c>
    </row>
    <row r="121" spans="2:21" ht="13.95" customHeight="1" x14ac:dyDescent="0.25">
      <c r="B121" s="784">
        <f t="shared" si="5"/>
        <v>45387</v>
      </c>
      <c r="C121" s="785">
        <v>21</v>
      </c>
      <c r="D121" s="786">
        <f>IFERROR((INDEX(METADATA!$T$2:$T$20,MATCH(B121,METADATA!$S$2:$S$20,0))),0)</f>
        <v>0</v>
      </c>
      <c r="E121" s="785" t="str">
        <f t="shared" si="3"/>
        <v>LO</v>
      </c>
      <c r="F121" s="786">
        <f>VLOOKUP(C121,METADATA!$A$5:$H$29,IF(E121="HI",2,IF(E121="LO",6,10))+IF(D121=1,2,IF(D121=7,1,(IF(WEEKDAY(B121)=1,2,IF(WEEKDAY(B121)=7,1,0))))))</f>
        <v>2</v>
      </c>
      <c r="G121" s="786">
        <f>VLOOKUP(C121,METADATA!$J$5:$Q$29,IF(E121="HI",2,IF(E121="LO",6,10))+IF(D121=1,2,IF(D121=7,1,(IF(WEEKDAY(B121)=1,2,IF(WEEKDAY(B121)=7,1,0))))))</f>
        <v>2</v>
      </c>
      <c r="H121" s="787">
        <v>12843.25</v>
      </c>
      <c r="I121" s="788">
        <v>2062.3190135955811</v>
      </c>
      <c r="K121" s="795">
        <v>0</v>
      </c>
      <c r="M121" s="798">
        <f t="shared" si="4"/>
        <v>13007.775762071618</v>
      </c>
      <c r="N121" s="303"/>
      <c r="S121" s="786">
        <v>0</v>
      </c>
      <c r="T121" s="781">
        <f>VLOOKUP(C121,METADATA!$J$5:$Q$29,IF(E121="HI",2,IF(E121="LO",6,10))+IF(S121=1,2,IF(D121=7,1,(IF(WEEKDAY(B121)=1,2,IF(WEEKDAY(B121)=7,1,0))))))</f>
        <v>2</v>
      </c>
      <c r="U121" s="781">
        <f>VLOOKUP(C121,METADATA!$A$5:$H$29,IF(E121="HI",2,IF(E121="LO",6,10))+IF(S121=1,2,IF(D121=7,1,(IF(WEEKDAY(B121)=1,2,IF(WEEKDAY(B121)=7,1,0))))))</f>
        <v>2</v>
      </c>
    </row>
    <row r="122" spans="2:21" ht="13.95" customHeight="1" x14ac:dyDescent="0.25">
      <c r="B122" s="784">
        <f t="shared" si="5"/>
        <v>45387</v>
      </c>
      <c r="C122" s="785">
        <v>22</v>
      </c>
      <c r="D122" s="786">
        <f>IFERROR((INDEX(METADATA!$T$2:$T$20,MATCH(B122,METADATA!$S$2:$S$20,0))),0)</f>
        <v>0</v>
      </c>
      <c r="E122" s="785" t="str">
        <f t="shared" si="3"/>
        <v>LO</v>
      </c>
      <c r="F122" s="786">
        <f>VLOOKUP(C122,METADATA!$A$5:$H$29,IF(E122="HI",2,IF(E122="LO",6,10))+IF(D122=1,2,IF(D122=7,1,(IF(WEEKDAY(B122)=1,2,IF(WEEKDAY(B122)=7,1,0))))))</f>
        <v>3</v>
      </c>
      <c r="G122" s="786">
        <f>VLOOKUP(C122,METADATA!$J$5:$Q$29,IF(E122="HI",2,IF(E122="LO",6,10))+IF(D122=1,2,IF(D122=7,1,(IF(WEEKDAY(B122)=1,2,IF(WEEKDAY(B122)=7,1,0))))))</f>
        <v>3</v>
      </c>
      <c r="H122" s="787">
        <v>11765.75</v>
      </c>
      <c r="I122" s="788">
        <v>2098.6800117492676</v>
      </c>
      <c r="K122" s="795">
        <v>0</v>
      </c>
      <c r="M122" s="798">
        <f t="shared" si="4"/>
        <v>11951.457269062043</v>
      </c>
      <c r="N122" s="303"/>
      <c r="S122" s="786">
        <v>0</v>
      </c>
      <c r="T122" s="781">
        <f>VLOOKUP(C122,METADATA!$J$5:$Q$29,IF(E122="HI",2,IF(E122="LO",6,10))+IF(S122=1,2,IF(D122=7,1,(IF(WEEKDAY(B122)=1,2,IF(WEEKDAY(B122)=7,1,0))))))</f>
        <v>3</v>
      </c>
      <c r="U122" s="781">
        <f>VLOOKUP(C122,METADATA!$A$5:$H$29,IF(E122="HI",2,IF(E122="LO",6,10))+IF(S122=1,2,IF(D122=7,1,(IF(WEEKDAY(B122)=1,2,IF(WEEKDAY(B122)=7,1,0))))))</f>
        <v>3</v>
      </c>
    </row>
    <row r="123" spans="2:21" ht="13.95" customHeight="1" x14ac:dyDescent="0.25">
      <c r="B123" s="784">
        <f t="shared" si="5"/>
        <v>45387</v>
      </c>
      <c r="C123" s="785">
        <v>23</v>
      </c>
      <c r="D123" s="786">
        <f>IFERROR((INDEX(METADATA!$T$2:$T$20,MATCH(B123,METADATA!$S$2:$S$20,0))),0)</f>
        <v>0</v>
      </c>
      <c r="E123" s="785" t="str">
        <f t="shared" si="3"/>
        <v>LO</v>
      </c>
      <c r="F123" s="786">
        <f>VLOOKUP(C123,METADATA!$A$5:$H$29,IF(E123="HI",2,IF(E123="LO",6,10))+IF(D123=1,2,IF(D123=7,1,(IF(WEEKDAY(B123)=1,2,IF(WEEKDAY(B123)=7,1,0))))))</f>
        <v>3</v>
      </c>
      <c r="G123" s="786">
        <f>VLOOKUP(C123,METADATA!$J$5:$Q$29,IF(E123="HI",2,IF(E123="LO",6,10))+IF(D123=1,2,IF(D123=7,1,(IF(WEEKDAY(B123)=1,2,IF(WEEKDAY(B123)=7,1,0))))))</f>
        <v>3</v>
      </c>
      <c r="H123" s="787">
        <v>10703.5</v>
      </c>
      <c r="I123" s="788">
        <v>2150.9040203094482</v>
      </c>
      <c r="K123" s="795">
        <v>0</v>
      </c>
      <c r="M123" s="798">
        <f t="shared" si="4"/>
        <v>10917.476830961601</v>
      </c>
      <c r="N123" s="303"/>
      <c r="S123" s="786">
        <v>0</v>
      </c>
      <c r="T123" s="781">
        <f>VLOOKUP(C123,METADATA!$J$5:$Q$29,IF(E123="HI",2,IF(E123="LO",6,10))+IF(S123=1,2,IF(D123=7,1,(IF(WEEKDAY(B123)=1,2,IF(WEEKDAY(B123)=7,1,0))))))</f>
        <v>3</v>
      </c>
      <c r="U123" s="781">
        <f>VLOOKUP(C123,METADATA!$A$5:$H$29,IF(E123="HI",2,IF(E123="LO",6,10))+IF(S123=1,2,IF(D123=7,1,(IF(WEEKDAY(B123)=1,2,IF(WEEKDAY(B123)=7,1,0))))))</f>
        <v>3</v>
      </c>
    </row>
    <row r="124" spans="2:21" ht="13.95" customHeight="1" x14ac:dyDescent="0.25">
      <c r="B124" s="784">
        <f t="shared" si="5"/>
        <v>45388</v>
      </c>
      <c r="C124" s="785">
        <v>0</v>
      </c>
      <c r="D124" s="786">
        <f>IFERROR((INDEX(METADATA!$T$2:$T$20,MATCH(B124,METADATA!$S$2:$S$20,0))),0)</f>
        <v>0</v>
      </c>
      <c r="E124" s="785" t="str">
        <f t="shared" si="3"/>
        <v>LO</v>
      </c>
      <c r="F124" s="786">
        <f>VLOOKUP(C124,METADATA!$A$5:$H$29,IF(E124="HI",2,IF(E124="LO",6,10))+IF(D124=1,2,IF(D124=7,1,(IF(WEEKDAY(B124)=1,2,IF(WEEKDAY(B124)=7,1,0))))))</f>
        <v>3</v>
      </c>
      <c r="G124" s="786">
        <f>VLOOKUP(C124,METADATA!$J$5:$Q$29,IF(E124="HI",2,IF(E124="LO",6,10))+IF(D124=1,2,IF(D124=7,1,(IF(WEEKDAY(B124)=1,2,IF(WEEKDAY(B124)=7,1,0))))))</f>
        <v>3</v>
      </c>
      <c r="H124" s="787">
        <v>9934</v>
      </c>
      <c r="I124" s="788">
        <v>2110.7764492034912</v>
      </c>
      <c r="K124" s="795">
        <v>0</v>
      </c>
      <c r="M124" s="798">
        <f t="shared" si="4"/>
        <v>10155.773393420715</v>
      </c>
      <c r="N124" s="303"/>
      <c r="S124" s="786">
        <v>0</v>
      </c>
      <c r="T124" s="781">
        <f>VLOOKUP(C124,METADATA!$J$5:$Q$29,IF(E124="HI",2,IF(E124="LO",6,10))+IF(S124=1,2,IF(D124=7,1,(IF(WEEKDAY(B124)=1,2,IF(WEEKDAY(B124)=7,1,0))))))</f>
        <v>3</v>
      </c>
      <c r="U124" s="781">
        <f>VLOOKUP(C124,METADATA!$A$5:$H$29,IF(E124="HI",2,IF(E124="LO",6,10))+IF(S124=1,2,IF(D124=7,1,(IF(WEEKDAY(B124)=1,2,IF(WEEKDAY(B124)=7,1,0))))))</f>
        <v>3</v>
      </c>
    </row>
    <row r="125" spans="2:21" ht="13.95" customHeight="1" x14ac:dyDescent="0.25">
      <c r="B125" s="784">
        <f t="shared" si="5"/>
        <v>45388</v>
      </c>
      <c r="C125" s="785">
        <v>1</v>
      </c>
      <c r="D125" s="786">
        <f>IFERROR((INDEX(METADATA!$T$2:$T$20,MATCH(B125,METADATA!$S$2:$S$20,0))),0)</f>
        <v>0</v>
      </c>
      <c r="E125" s="785" t="str">
        <f t="shared" si="3"/>
        <v>LO</v>
      </c>
      <c r="F125" s="786">
        <f>VLOOKUP(C125,METADATA!$A$5:$H$29,IF(E125="HI",2,IF(E125="LO",6,10))+IF(D125=1,2,IF(D125=7,1,(IF(WEEKDAY(B125)=1,2,IF(WEEKDAY(B125)=7,1,0))))))</f>
        <v>3</v>
      </c>
      <c r="G125" s="786">
        <f>VLOOKUP(C125,METADATA!$J$5:$Q$29,IF(E125="HI",2,IF(E125="LO",6,10))+IF(D125=1,2,IF(D125=7,1,(IF(WEEKDAY(B125)=1,2,IF(WEEKDAY(B125)=7,1,0))))))</f>
        <v>3</v>
      </c>
      <c r="H125" s="787">
        <v>8927</v>
      </c>
      <c r="I125" s="788">
        <v>2058.2855472564697</v>
      </c>
      <c r="K125" s="795">
        <v>0</v>
      </c>
      <c r="M125" s="798">
        <f t="shared" si="4"/>
        <v>9161.2154430536593</v>
      </c>
      <c r="N125" s="303"/>
      <c r="S125" s="786">
        <v>0</v>
      </c>
      <c r="T125" s="781">
        <f>VLOOKUP(C125,METADATA!$J$5:$Q$29,IF(E125="HI",2,IF(E125="LO",6,10))+IF(S125=1,2,IF(D125=7,1,(IF(WEEKDAY(B125)=1,2,IF(WEEKDAY(B125)=7,1,0))))))</f>
        <v>3</v>
      </c>
      <c r="U125" s="781">
        <f>VLOOKUP(C125,METADATA!$A$5:$H$29,IF(E125="HI",2,IF(E125="LO",6,10))+IF(S125=1,2,IF(D125=7,1,(IF(WEEKDAY(B125)=1,2,IF(WEEKDAY(B125)=7,1,0))))))</f>
        <v>3</v>
      </c>
    </row>
    <row r="126" spans="2:21" ht="13.95" customHeight="1" x14ac:dyDescent="0.25">
      <c r="B126" s="784">
        <f t="shared" si="5"/>
        <v>45388</v>
      </c>
      <c r="C126" s="785">
        <v>2</v>
      </c>
      <c r="D126" s="786">
        <f>IFERROR((INDEX(METADATA!$T$2:$T$20,MATCH(B126,METADATA!$S$2:$S$20,0))),0)</f>
        <v>0</v>
      </c>
      <c r="E126" s="785" t="str">
        <f t="shared" si="3"/>
        <v>LO</v>
      </c>
      <c r="F126" s="786">
        <f>VLOOKUP(C126,METADATA!$A$5:$H$29,IF(E126="HI",2,IF(E126="LO",6,10))+IF(D126=1,2,IF(D126=7,1,(IF(WEEKDAY(B126)=1,2,IF(WEEKDAY(B126)=7,1,0))))))</f>
        <v>3</v>
      </c>
      <c r="G126" s="786">
        <f>VLOOKUP(C126,METADATA!$J$5:$Q$29,IF(E126="HI",2,IF(E126="LO",6,10))+IF(D126=1,2,IF(D126=7,1,(IF(WEEKDAY(B126)=1,2,IF(WEEKDAY(B126)=7,1,0))))))</f>
        <v>3</v>
      </c>
      <c r="H126" s="787">
        <v>8910.25</v>
      </c>
      <c r="I126" s="788">
        <v>1910.2294938564301</v>
      </c>
      <c r="K126" s="795">
        <v>0</v>
      </c>
      <c r="M126" s="798">
        <f t="shared" si="4"/>
        <v>9112.712646720458</v>
      </c>
      <c r="N126" s="303"/>
      <c r="S126" s="786">
        <v>0</v>
      </c>
      <c r="T126" s="781">
        <f>VLOOKUP(C126,METADATA!$J$5:$Q$29,IF(E126="HI",2,IF(E126="LO",6,10))+IF(S126=1,2,IF(D126=7,1,(IF(WEEKDAY(B126)=1,2,IF(WEEKDAY(B126)=7,1,0))))))</f>
        <v>3</v>
      </c>
      <c r="U126" s="781">
        <f>VLOOKUP(C126,METADATA!$A$5:$H$29,IF(E126="HI",2,IF(E126="LO",6,10))+IF(S126=1,2,IF(D126=7,1,(IF(WEEKDAY(B126)=1,2,IF(WEEKDAY(B126)=7,1,0))))))</f>
        <v>3</v>
      </c>
    </row>
    <row r="127" spans="2:21" ht="13.95" customHeight="1" x14ac:dyDescent="0.25">
      <c r="B127" s="784">
        <f t="shared" si="5"/>
        <v>45388</v>
      </c>
      <c r="C127" s="785">
        <v>3</v>
      </c>
      <c r="D127" s="786">
        <f>IFERROR((INDEX(METADATA!$T$2:$T$20,MATCH(B127,METADATA!$S$2:$S$20,0))),0)</f>
        <v>0</v>
      </c>
      <c r="E127" s="785" t="str">
        <f t="shared" si="3"/>
        <v>LO</v>
      </c>
      <c r="F127" s="786">
        <f>VLOOKUP(C127,METADATA!$A$5:$H$29,IF(E127="HI",2,IF(E127="LO",6,10))+IF(D127=1,2,IF(D127=7,1,(IF(WEEKDAY(B127)=1,2,IF(WEEKDAY(B127)=7,1,0))))))</f>
        <v>3</v>
      </c>
      <c r="G127" s="786">
        <f>VLOOKUP(C127,METADATA!$J$5:$Q$29,IF(E127="HI",2,IF(E127="LO",6,10))+IF(D127=1,2,IF(D127=7,1,(IF(WEEKDAY(B127)=1,2,IF(WEEKDAY(B127)=7,1,0))))))</f>
        <v>3</v>
      </c>
      <c r="H127" s="787">
        <v>8982</v>
      </c>
      <c r="I127" s="788">
        <v>2021.904504776001</v>
      </c>
      <c r="K127" s="795">
        <v>0</v>
      </c>
      <c r="M127" s="798">
        <f t="shared" si="4"/>
        <v>9206.7595725332958</v>
      </c>
      <c r="N127" s="303"/>
      <c r="S127" s="786">
        <v>0</v>
      </c>
      <c r="T127" s="781">
        <f>VLOOKUP(C127,METADATA!$J$5:$Q$29,IF(E127="HI",2,IF(E127="LO",6,10))+IF(S127=1,2,IF(D127=7,1,(IF(WEEKDAY(B127)=1,2,IF(WEEKDAY(B127)=7,1,0))))))</f>
        <v>3</v>
      </c>
      <c r="U127" s="781">
        <f>VLOOKUP(C127,METADATA!$A$5:$H$29,IF(E127="HI",2,IF(E127="LO",6,10))+IF(S127=1,2,IF(D127=7,1,(IF(WEEKDAY(B127)=1,2,IF(WEEKDAY(B127)=7,1,0))))))</f>
        <v>3</v>
      </c>
    </row>
    <row r="128" spans="2:21" ht="13.95" customHeight="1" x14ac:dyDescent="0.25">
      <c r="B128" s="784">
        <f t="shared" si="5"/>
        <v>45388</v>
      </c>
      <c r="C128" s="785">
        <v>4</v>
      </c>
      <c r="D128" s="786">
        <f>IFERROR((INDEX(METADATA!$T$2:$T$20,MATCH(B128,METADATA!$S$2:$S$20,0))),0)</f>
        <v>0</v>
      </c>
      <c r="E128" s="785" t="str">
        <f t="shared" si="3"/>
        <v>LO</v>
      </c>
      <c r="F128" s="786">
        <f>VLOOKUP(C128,METADATA!$A$5:$H$29,IF(E128="HI",2,IF(E128="LO",6,10))+IF(D128=1,2,IF(D128=7,1,(IF(WEEKDAY(B128)=1,2,IF(WEEKDAY(B128)=7,1,0))))))</f>
        <v>3</v>
      </c>
      <c r="G128" s="786">
        <f>VLOOKUP(C128,METADATA!$J$5:$Q$29,IF(E128="HI",2,IF(E128="LO",6,10))+IF(D128=1,2,IF(D128=7,1,(IF(WEEKDAY(B128)=1,2,IF(WEEKDAY(B128)=7,1,0))))))</f>
        <v>3</v>
      </c>
      <c r="H128" s="787">
        <v>9158</v>
      </c>
      <c r="I128" s="788">
        <v>2031.4089450836182</v>
      </c>
      <c r="K128" s="795">
        <v>0</v>
      </c>
      <c r="M128" s="798">
        <f t="shared" si="4"/>
        <v>9380.5962658119843</v>
      </c>
      <c r="N128" s="303"/>
      <c r="S128" s="786">
        <v>0</v>
      </c>
      <c r="T128" s="781">
        <f>VLOOKUP(C128,METADATA!$J$5:$Q$29,IF(E128="HI",2,IF(E128="LO",6,10))+IF(S128=1,2,IF(D128=7,1,(IF(WEEKDAY(B128)=1,2,IF(WEEKDAY(B128)=7,1,0))))))</f>
        <v>3</v>
      </c>
      <c r="U128" s="781">
        <f>VLOOKUP(C128,METADATA!$A$5:$H$29,IF(E128="HI",2,IF(E128="LO",6,10))+IF(S128=1,2,IF(D128=7,1,(IF(WEEKDAY(B128)=1,2,IF(WEEKDAY(B128)=7,1,0))))))</f>
        <v>3</v>
      </c>
    </row>
    <row r="129" spans="2:21" ht="13.95" customHeight="1" x14ac:dyDescent="0.25">
      <c r="B129" s="784">
        <f t="shared" si="5"/>
        <v>45388</v>
      </c>
      <c r="C129" s="785">
        <v>5</v>
      </c>
      <c r="D129" s="786">
        <f>IFERROR((INDEX(METADATA!$T$2:$T$20,MATCH(B129,METADATA!$S$2:$S$20,0))),0)</f>
        <v>0</v>
      </c>
      <c r="E129" s="785" t="str">
        <f t="shared" si="3"/>
        <v>LO</v>
      </c>
      <c r="F129" s="786">
        <f>VLOOKUP(C129,METADATA!$A$5:$H$29,IF(E129="HI",2,IF(E129="LO",6,10))+IF(D129=1,2,IF(D129=7,1,(IF(WEEKDAY(B129)=1,2,IF(WEEKDAY(B129)=7,1,0))))))</f>
        <v>3</v>
      </c>
      <c r="G129" s="786">
        <f>VLOOKUP(C129,METADATA!$J$5:$Q$29,IF(E129="HI",2,IF(E129="LO",6,10))+IF(D129=1,2,IF(D129=7,1,(IF(WEEKDAY(B129)=1,2,IF(WEEKDAY(B129)=7,1,0))))))</f>
        <v>3</v>
      </c>
      <c r="H129" s="787">
        <v>9817.25</v>
      </c>
      <c r="I129" s="788">
        <v>1650.8894911537645</v>
      </c>
      <c r="K129" s="795">
        <v>0</v>
      </c>
      <c r="M129" s="798">
        <f t="shared" si="4"/>
        <v>9955.0908421019412</v>
      </c>
      <c r="N129" s="303"/>
      <c r="S129" s="786">
        <v>0</v>
      </c>
      <c r="T129" s="781">
        <f>VLOOKUP(C129,METADATA!$J$5:$Q$29,IF(E129="HI",2,IF(E129="LO",6,10))+IF(S129=1,2,IF(D129=7,1,(IF(WEEKDAY(B129)=1,2,IF(WEEKDAY(B129)=7,1,0))))))</f>
        <v>3</v>
      </c>
      <c r="U129" s="781">
        <f>VLOOKUP(C129,METADATA!$A$5:$H$29,IF(E129="HI",2,IF(E129="LO",6,10))+IF(S129=1,2,IF(D129=7,1,(IF(WEEKDAY(B129)=1,2,IF(WEEKDAY(B129)=7,1,0))))))</f>
        <v>3</v>
      </c>
    </row>
    <row r="130" spans="2:21" ht="13.95" customHeight="1" x14ac:dyDescent="0.25">
      <c r="B130" s="784">
        <f t="shared" si="5"/>
        <v>45388</v>
      </c>
      <c r="C130" s="785">
        <v>6</v>
      </c>
      <c r="D130" s="786">
        <f>IFERROR((INDEX(METADATA!$T$2:$T$20,MATCH(B130,METADATA!$S$2:$S$20,0))),0)</f>
        <v>0</v>
      </c>
      <c r="E130" s="785" t="str">
        <f t="shared" si="3"/>
        <v>LO</v>
      </c>
      <c r="F130" s="786">
        <f>VLOOKUP(C130,METADATA!$A$5:$H$29,IF(E130="HI",2,IF(E130="LO",6,10))+IF(D130=1,2,IF(D130=7,1,(IF(WEEKDAY(B130)=1,2,IF(WEEKDAY(B130)=7,1,0))))))</f>
        <v>3</v>
      </c>
      <c r="G130" s="786">
        <f>VLOOKUP(C130,METADATA!$J$5:$Q$29,IF(E130="HI",2,IF(E130="LO",6,10))+IF(D130=1,2,IF(D130=7,1,(IF(WEEKDAY(B130)=1,2,IF(WEEKDAY(B130)=7,1,0))))))</f>
        <v>3</v>
      </c>
      <c r="H130" s="787">
        <v>10479</v>
      </c>
      <c r="I130" s="788">
        <v>1563.2160415649414</v>
      </c>
      <c r="K130" s="795">
        <v>870.51250000000005</v>
      </c>
      <c r="M130" s="798">
        <f t="shared" si="4"/>
        <v>10594.955657887671</v>
      </c>
      <c r="N130" s="303"/>
      <c r="S130" s="786">
        <v>0</v>
      </c>
      <c r="T130" s="781">
        <f>VLOOKUP(C130,METADATA!$J$5:$Q$29,IF(E130="HI",2,IF(E130="LO",6,10))+IF(S130=1,2,IF(D130=7,1,(IF(WEEKDAY(B130)=1,2,IF(WEEKDAY(B130)=7,1,0))))))</f>
        <v>3</v>
      </c>
      <c r="U130" s="781">
        <f>VLOOKUP(C130,METADATA!$A$5:$H$29,IF(E130="HI",2,IF(E130="LO",6,10))+IF(S130=1,2,IF(D130=7,1,(IF(WEEKDAY(B130)=1,2,IF(WEEKDAY(B130)=7,1,0))))))</f>
        <v>3</v>
      </c>
    </row>
    <row r="131" spans="2:21" ht="13.95" customHeight="1" x14ac:dyDescent="0.25">
      <c r="B131" s="784">
        <f t="shared" si="5"/>
        <v>45388</v>
      </c>
      <c r="C131" s="785">
        <v>7</v>
      </c>
      <c r="D131" s="786">
        <f>IFERROR((INDEX(METADATA!$T$2:$T$20,MATCH(B131,METADATA!$S$2:$S$20,0))),0)</f>
        <v>0</v>
      </c>
      <c r="E131" s="785" t="str">
        <f t="shared" si="3"/>
        <v>LO</v>
      </c>
      <c r="F131" s="786">
        <f>VLOOKUP(C131,METADATA!$A$5:$H$29,IF(E131="HI",2,IF(E131="LO",6,10))+IF(D131=1,2,IF(D131=7,1,(IF(WEEKDAY(B131)=1,2,IF(WEEKDAY(B131)=7,1,0))))))</f>
        <v>2</v>
      </c>
      <c r="G131" s="786">
        <f>VLOOKUP(C131,METADATA!$J$5:$Q$29,IF(E131="HI",2,IF(E131="LO",6,10))+IF(D131=1,2,IF(D131=7,1,(IF(WEEKDAY(B131)=1,2,IF(WEEKDAY(B131)=7,1,0))))))</f>
        <v>2</v>
      </c>
      <c r="H131" s="787">
        <v>12006.5</v>
      </c>
      <c r="I131" s="788">
        <v>1988.2529850006104</v>
      </c>
      <c r="K131" s="795">
        <v>865.8125</v>
      </c>
      <c r="M131" s="798">
        <f t="shared" si="4"/>
        <v>12170.01200419966</v>
      </c>
      <c r="N131" s="303"/>
      <c r="S131" s="786">
        <v>0</v>
      </c>
      <c r="T131" s="781">
        <f>VLOOKUP(C131,METADATA!$J$5:$Q$29,IF(E131="HI",2,IF(E131="LO",6,10))+IF(S131=1,2,IF(D131=7,1,(IF(WEEKDAY(B131)=1,2,IF(WEEKDAY(B131)=7,1,0))))))</f>
        <v>2</v>
      </c>
      <c r="U131" s="781">
        <f>VLOOKUP(C131,METADATA!$A$5:$H$29,IF(E131="HI",2,IF(E131="LO",6,10))+IF(S131=1,2,IF(D131=7,1,(IF(WEEKDAY(B131)=1,2,IF(WEEKDAY(B131)=7,1,0))))))</f>
        <v>2</v>
      </c>
    </row>
    <row r="132" spans="2:21" ht="13.95" customHeight="1" x14ac:dyDescent="0.25">
      <c r="B132" s="784">
        <f t="shared" si="5"/>
        <v>45388</v>
      </c>
      <c r="C132" s="785">
        <v>8</v>
      </c>
      <c r="D132" s="786">
        <f>IFERROR((INDEX(METADATA!$T$2:$T$20,MATCH(B132,METADATA!$S$2:$S$20,0))),0)</f>
        <v>0</v>
      </c>
      <c r="E132" s="785" t="str">
        <f t="shared" ref="E132:E195" si="6">IF(B132="","",IF(AND(MONTH(B132)&gt;=MONTH($AA$9),MONTH(B132)&lt;=MONTH($AA$11)),"HI","LO"))</f>
        <v>LO</v>
      </c>
      <c r="F132" s="786">
        <f>VLOOKUP(C132,METADATA!$A$5:$H$29,IF(E132="HI",2,IF(E132="LO",6,10))+IF(D132=1,2,IF(D132=7,1,(IF(WEEKDAY(B132)=1,2,IF(WEEKDAY(B132)=7,1,0))))))</f>
        <v>2</v>
      </c>
      <c r="G132" s="786">
        <f>VLOOKUP(C132,METADATA!$J$5:$Q$29,IF(E132="HI",2,IF(E132="LO",6,10))+IF(D132=1,2,IF(D132=7,1,(IF(WEEKDAY(B132)=1,2,IF(WEEKDAY(B132)=7,1,0))))))</f>
        <v>2</v>
      </c>
      <c r="H132" s="787">
        <v>14122.75</v>
      </c>
      <c r="I132" s="788">
        <v>2082.4049797058105</v>
      </c>
      <c r="K132" s="795">
        <v>834.63750000000005</v>
      </c>
      <c r="M132" s="798">
        <f t="shared" ref="M132:M195" si="7">SQRT(H132^2+I132^2)</f>
        <v>14275.450187717499</v>
      </c>
      <c r="N132" s="303"/>
      <c r="S132" s="786">
        <v>0</v>
      </c>
      <c r="T132" s="781">
        <f>VLOOKUP(C132,METADATA!$J$5:$Q$29,IF(E132="HI",2,IF(E132="LO",6,10))+IF(S132=1,2,IF(D132=7,1,(IF(WEEKDAY(B132)=1,2,IF(WEEKDAY(B132)=7,1,0))))))</f>
        <v>2</v>
      </c>
      <c r="U132" s="781">
        <f>VLOOKUP(C132,METADATA!$A$5:$H$29,IF(E132="HI",2,IF(E132="LO",6,10))+IF(S132=1,2,IF(D132=7,1,(IF(WEEKDAY(B132)=1,2,IF(WEEKDAY(B132)=7,1,0))))))</f>
        <v>2</v>
      </c>
    </row>
    <row r="133" spans="2:21" ht="13.95" customHeight="1" x14ac:dyDescent="0.25">
      <c r="B133" s="784">
        <f t="shared" si="5"/>
        <v>45388</v>
      </c>
      <c r="C133" s="785">
        <v>9</v>
      </c>
      <c r="D133" s="786">
        <f>IFERROR((INDEX(METADATA!$T$2:$T$20,MATCH(B133,METADATA!$S$2:$S$20,0))),0)</f>
        <v>0</v>
      </c>
      <c r="E133" s="785" t="str">
        <f t="shared" si="6"/>
        <v>LO</v>
      </c>
      <c r="F133" s="786">
        <f>VLOOKUP(C133,METADATA!$A$5:$H$29,IF(E133="HI",2,IF(E133="LO",6,10))+IF(D133=1,2,IF(D133=7,1,(IF(WEEKDAY(B133)=1,2,IF(WEEKDAY(B133)=7,1,0))))))</f>
        <v>2</v>
      </c>
      <c r="G133" s="786">
        <f>VLOOKUP(C133,METADATA!$J$5:$Q$29,IF(E133="HI",2,IF(E133="LO",6,10))+IF(D133=1,2,IF(D133=7,1,(IF(WEEKDAY(B133)=1,2,IF(WEEKDAY(B133)=7,1,0))))))</f>
        <v>2</v>
      </c>
      <c r="H133" s="787">
        <v>15640.75</v>
      </c>
      <c r="I133" s="788">
        <v>1994.5235290527344</v>
      </c>
      <c r="K133" s="795">
        <v>847.33749999999998</v>
      </c>
      <c r="M133" s="798">
        <f t="shared" si="7"/>
        <v>15767.408939659203</v>
      </c>
      <c r="N133" s="303"/>
      <c r="S133" s="786">
        <v>0</v>
      </c>
      <c r="T133" s="781">
        <f>VLOOKUP(C133,METADATA!$J$5:$Q$29,IF(E133="HI",2,IF(E133="LO",6,10))+IF(S133=1,2,IF(D133=7,1,(IF(WEEKDAY(B133)=1,2,IF(WEEKDAY(B133)=7,1,0))))))</f>
        <v>2</v>
      </c>
      <c r="U133" s="781">
        <f>VLOOKUP(C133,METADATA!$A$5:$H$29,IF(E133="HI",2,IF(E133="LO",6,10))+IF(S133=1,2,IF(D133=7,1,(IF(WEEKDAY(B133)=1,2,IF(WEEKDAY(B133)=7,1,0))))))</f>
        <v>2</v>
      </c>
    </row>
    <row r="134" spans="2:21" ht="13.95" customHeight="1" x14ac:dyDescent="0.25">
      <c r="B134" s="784">
        <f t="shared" si="5"/>
        <v>45388</v>
      </c>
      <c r="C134" s="785">
        <v>10</v>
      </c>
      <c r="D134" s="786">
        <f>IFERROR((INDEX(METADATA!$T$2:$T$20,MATCH(B134,METADATA!$S$2:$S$20,0))),0)</f>
        <v>0</v>
      </c>
      <c r="E134" s="785" t="str">
        <f t="shared" si="6"/>
        <v>LO</v>
      </c>
      <c r="F134" s="786">
        <f>VLOOKUP(C134,METADATA!$A$5:$H$29,IF(E134="HI",2,IF(E134="LO",6,10))+IF(D134=1,2,IF(D134=7,1,(IF(WEEKDAY(B134)=1,2,IF(WEEKDAY(B134)=7,1,0))))))</f>
        <v>2</v>
      </c>
      <c r="G134" s="786">
        <f>VLOOKUP(C134,METADATA!$J$5:$Q$29,IF(E134="HI",2,IF(E134="LO",6,10))+IF(D134=1,2,IF(D134=7,1,(IF(WEEKDAY(B134)=1,2,IF(WEEKDAY(B134)=7,1,0))))))</f>
        <v>2</v>
      </c>
      <c r="H134" s="787">
        <v>16034</v>
      </c>
      <c r="I134" s="788">
        <v>1550.5429363250732</v>
      </c>
      <c r="K134" s="795">
        <v>851.61249999999995</v>
      </c>
      <c r="M134" s="798">
        <f t="shared" si="7"/>
        <v>16108.796956861415</v>
      </c>
      <c r="N134" s="303"/>
      <c r="S134" s="786">
        <v>0</v>
      </c>
      <c r="T134" s="781">
        <f>VLOOKUP(C134,METADATA!$J$5:$Q$29,IF(E134="HI",2,IF(E134="LO",6,10))+IF(S134=1,2,IF(D134=7,1,(IF(WEEKDAY(B134)=1,2,IF(WEEKDAY(B134)=7,1,0))))))</f>
        <v>2</v>
      </c>
      <c r="U134" s="781">
        <f>VLOOKUP(C134,METADATA!$A$5:$H$29,IF(E134="HI",2,IF(E134="LO",6,10))+IF(S134=1,2,IF(D134=7,1,(IF(WEEKDAY(B134)=1,2,IF(WEEKDAY(B134)=7,1,0))))))</f>
        <v>2</v>
      </c>
    </row>
    <row r="135" spans="2:21" ht="13.95" customHeight="1" x14ac:dyDescent="0.25">
      <c r="B135" s="784">
        <f t="shared" si="5"/>
        <v>45388</v>
      </c>
      <c r="C135" s="785">
        <v>11</v>
      </c>
      <c r="D135" s="786">
        <f>IFERROR((INDEX(METADATA!$T$2:$T$20,MATCH(B135,METADATA!$S$2:$S$20,0))),0)</f>
        <v>0</v>
      </c>
      <c r="E135" s="785" t="str">
        <f t="shared" si="6"/>
        <v>LO</v>
      </c>
      <c r="F135" s="786">
        <f>VLOOKUP(C135,METADATA!$A$5:$H$29,IF(E135="HI",2,IF(E135="LO",6,10))+IF(D135=1,2,IF(D135=7,1,(IF(WEEKDAY(B135)=1,2,IF(WEEKDAY(B135)=7,1,0))))))</f>
        <v>2</v>
      </c>
      <c r="G135" s="786">
        <f>VLOOKUP(C135,METADATA!$J$5:$Q$29,IF(E135="HI",2,IF(E135="LO",6,10))+IF(D135=1,2,IF(D135=7,1,(IF(WEEKDAY(B135)=1,2,IF(WEEKDAY(B135)=7,1,0))))))</f>
        <v>2</v>
      </c>
      <c r="H135" s="787">
        <v>16155.75</v>
      </c>
      <c r="I135" s="788">
        <v>1394.1625118255615</v>
      </c>
      <c r="K135" s="795">
        <v>856.5</v>
      </c>
      <c r="M135" s="798">
        <f t="shared" si="7"/>
        <v>16215.793140388778</v>
      </c>
      <c r="N135" s="303"/>
      <c r="S135" s="786">
        <v>0</v>
      </c>
      <c r="T135" s="781">
        <f>VLOOKUP(C135,METADATA!$J$5:$Q$29,IF(E135="HI",2,IF(E135="LO",6,10))+IF(S135=1,2,IF(D135=7,1,(IF(WEEKDAY(B135)=1,2,IF(WEEKDAY(B135)=7,1,0))))))</f>
        <v>2</v>
      </c>
      <c r="U135" s="781">
        <f>VLOOKUP(C135,METADATA!$A$5:$H$29,IF(E135="HI",2,IF(E135="LO",6,10))+IF(S135=1,2,IF(D135=7,1,(IF(WEEKDAY(B135)=1,2,IF(WEEKDAY(B135)=7,1,0))))))</f>
        <v>2</v>
      </c>
    </row>
    <row r="136" spans="2:21" ht="13.95" customHeight="1" x14ac:dyDescent="0.25">
      <c r="B136" s="784">
        <f t="shared" si="5"/>
        <v>45388</v>
      </c>
      <c r="C136" s="785">
        <v>12</v>
      </c>
      <c r="D136" s="786">
        <f>IFERROR((INDEX(METADATA!$T$2:$T$20,MATCH(B136,METADATA!$S$2:$S$20,0))),0)</f>
        <v>0</v>
      </c>
      <c r="E136" s="785" t="str">
        <f t="shared" si="6"/>
        <v>LO</v>
      </c>
      <c r="F136" s="786">
        <f>VLOOKUP(C136,METADATA!$A$5:$H$29,IF(E136="HI",2,IF(E136="LO",6,10))+IF(D136=1,2,IF(D136=7,1,(IF(WEEKDAY(B136)=1,2,IF(WEEKDAY(B136)=7,1,0))))))</f>
        <v>3</v>
      </c>
      <c r="G136" s="786">
        <f>VLOOKUP(C136,METADATA!$J$5:$Q$29,IF(E136="HI",2,IF(E136="LO",6,10))+IF(D136=1,2,IF(D136=7,1,(IF(WEEKDAY(B136)=1,2,IF(WEEKDAY(B136)=7,1,0))))))</f>
        <v>3</v>
      </c>
      <c r="H136" s="787">
        <v>15508.25</v>
      </c>
      <c r="I136" s="788">
        <v>1499.2300624847412</v>
      </c>
      <c r="K136" s="795">
        <v>824.32500000000005</v>
      </c>
      <c r="M136" s="798">
        <f t="shared" si="7"/>
        <v>15580.54905459875</v>
      </c>
      <c r="N136" s="303"/>
      <c r="S136" s="786">
        <v>0</v>
      </c>
      <c r="T136" s="781">
        <f>VLOOKUP(C136,METADATA!$J$5:$Q$29,IF(E136="HI",2,IF(E136="LO",6,10))+IF(S136=1,2,IF(D136=7,1,(IF(WEEKDAY(B136)=1,2,IF(WEEKDAY(B136)=7,1,0))))))</f>
        <v>3</v>
      </c>
      <c r="U136" s="781">
        <f>VLOOKUP(C136,METADATA!$A$5:$H$29,IF(E136="HI",2,IF(E136="LO",6,10))+IF(S136=1,2,IF(D136=7,1,(IF(WEEKDAY(B136)=1,2,IF(WEEKDAY(B136)=7,1,0))))))</f>
        <v>3</v>
      </c>
    </row>
    <row r="137" spans="2:21" ht="13.95" customHeight="1" x14ac:dyDescent="0.25">
      <c r="B137" s="784">
        <f t="shared" si="5"/>
        <v>45388</v>
      </c>
      <c r="C137" s="785">
        <v>13</v>
      </c>
      <c r="D137" s="786">
        <f>IFERROR((INDEX(METADATA!$T$2:$T$20,MATCH(B137,METADATA!$S$2:$S$20,0))),0)</f>
        <v>0</v>
      </c>
      <c r="E137" s="785" t="str">
        <f t="shared" si="6"/>
        <v>LO</v>
      </c>
      <c r="F137" s="786">
        <f>VLOOKUP(C137,METADATA!$A$5:$H$29,IF(E137="HI",2,IF(E137="LO",6,10))+IF(D137=1,2,IF(D137=7,1,(IF(WEEKDAY(B137)=1,2,IF(WEEKDAY(B137)=7,1,0))))))</f>
        <v>3</v>
      </c>
      <c r="G137" s="786">
        <f>VLOOKUP(C137,METADATA!$J$5:$Q$29,IF(E137="HI",2,IF(E137="LO",6,10))+IF(D137=1,2,IF(D137=7,1,(IF(WEEKDAY(B137)=1,2,IF(WEEKDAY(B137)=7,1,0))))))</f>
        <v>3</v>
      </c>
      <c r="H137" s="787">
        <v>14787.5</v>
      </c>
      <c r="I137" s="788">
        <v>1988.5199661254883</v>
      </c>
      <c r="K137" s="795">
        <v>882.73749999999995</v>
      </c>
      <c r="M137" s="798">
        <f t="shared" si="7"/>
        <v>14920.60212946112</v>
      </c>
      <c r="N137" s="303"/>
      <c r="S137" s="786">
        <v>0</v>
      </c>
      <c r="T137" s="781">
        <f>VLOOKUP(C137,METADATA!$J$5:$Q$29,IF(E137="HI",2,IF(E137="LO",6,10))+IF(S137=1,2,IF(D137=7,1,(IF(WEEKDAY(B137)=1,2,IF(WEEKDAY(B137)=7,1,0))))))</f>
        <v>3</v>
      </c>
      <c r="U137" s="781">
        <f>VLOOKUP(C137,METADATA!$A$5:$H$29,IF(E137="HI",2,IF(E137="LO",6,10))+IF(S137=1,2,IF(D137=7,1,(IF(WEEKDAY(B137)=1,2,IF(WEEKDAY(B137)=7,1,0))))))</f>
        <v>3</v>
      </c>
    </row>
    <row r="138" spans="2:21" ht="13.95" customHeight="1" x14ac:dyDescent="0.25">
      <c r="B138" s="784">
        <f t="shared" si="5"/>
        <v>45388</v>
      </c>
      <c r="C138" s="785">
        <v>14</v>
      </c>
      <c r="D138" s="786">
        <f>IFERROR((INDEX(METADATA!$T$2:$T$20,MATCH(B138,METADATA!$S$2:$S$20,0))),0)</f>
        <v>0</v>
      </c>
      <c r="E138" s="785" t="str">
        <f t="shared" si="6"/>
        <v>LO</v>
      </c>
      <c r="F138" s="786">
        <f>VLOOKUP(C138,METADATA!$A$5:$H$29,IF(E138="HI",2,IF(E138="LO",6,10))+IF(D138=1,2,IF(D138=7,1,(IF(WEEKDAY(B138)=1,2,IF(WEEKDAY(B138)=7,1,0))))))</f>
        <v>3</v>
      </c>
      <c r="G138" s="786">
        <f>VLOOKUP(C138,METADATA!$J$5:$Q$29,IF(E138="HI",2,IF(E138="LO",6,10))+IF(D138=1,2,IF(D138=7,1,(IF(WEEKDAY(B138)=1,2,IF(WEEKDAY(B138)=7,1,0))))))</f>
        <v>3</v>
      </c>
      <c r="H138" s="787">
        <v>14595.5</v>
      </c>
      <c r="I138" s="788">
        <v>2061.3124389648438</v>
      </c>
      <c r="K138" s="795">
        <v>909.3125</v>
      </c>
      <c r="M138" s="798">
        <f t="shared" si="7"/>
        <v>14740.340200315297</v>
      </c>
      <c r="N138" s="303"/>
      <c r="S138" s="786">
        <v>0</v>
      </c>
      <c r="T138" s="781">
        <f>VLOOKUP(C138,METADATA!$J$5:$Q$29,IF(E138="HI",2,IF(E138="LO",6,10))+IF(S138=1,2,IF(D138=7,1,(IF(WEEKDAY(B138)=1,2,IF(WEEKDAY(B138)=7,1,0))))))</f>
        <v>3</v>
      </c>
      <c r="U138" s="781">
        <f>VLOOKUP(C138,METADATA!$A$5:$H$29,IF(E138="HI",2,IF(E138="LO",6,10))+IF(S138=1,2,IF(D138=7,1,(IF(WEEKDAY(B138)=1,2,IF(WEEKDAY(B138)=7,1,0))))))</f>
        <v>3</v>
      </c>
    </row>
    <row r="139" spans="2:21" ht="13.95" customHeight="1" x14ac:dyDescent="0.25">
      <c r="B139" s="784">
        <f t="shared" si="5"/>
        <v>45388</v>
      </c>
      <c r="C139" s="785">
        <v>15</v>
      </c>
      <c r="D139" s="786">
        <f>IFERROR((INDEX(METADATA!$T$2:$T$20,MATCH(B139,METADATA!$S$2:$S$20,0))),0)</f>
        <v>0</v>
      </c>
      <c r="E139" s="785" t="str">
        <f t="shared" si="6"/>
        <v>LO</v>
      </c>
      <c r="F139" s="786">
        <f>VLOOKUP(C139,METADATA!$A$5:$H$29,IF(E139="HI",2,IF(E139="LO",6,10))+IF(D139=1,2,IF(D139=7,1,(IF(WEEKDAY(B139)=1,2,IF(WEEKDAY(B139)=7,1,0))))))</f>
        <v>3</v>
      </c>
      <c r="G139" s="786">
        <f>VLOOKUP(C139,METADATA!$J$5:$Q$29,IF(E139="HI",2,IF(E139="LO",6,10))+IF(D139=1,2,IF(D139=7,1,(IF(WEEKDAY(B139)=1,2,IF(WEEKDAY(B139)=7,1,0))))))</f>
        <v>3</v>
      </c>
      <c r="H139" s="787">
        <v>14480</v>
      </c>
      <c r="I139" s="788">
        <v>2106.2384414672852</v>
      </c>
      <c r="K139" s="795">
        <v>905.6</v>
      </c>
      <c r="M139" s="798">
        <f t="shared" si="7"/>
        <v>14632.383277248944</v>
      </c>
      <c r="N139" s="303"/>
      <c r="S139" s="786">
        <v>0</v>
      </c>
      <c r="T139" s="781">
        <f>VLOOKUP(C139,METADATA!$J$5:$Q$29,IF(E139="HI",2,IF(E139="LO",6,10))+IF(S139=1,2,IF(D139=7,1,(IF(WEEKDAY(B139)=1,2,IF(WEEKDAY(B139)=7,1,0))))))</f>
        <v>3</v>
      </c>
      <c r="U139" s="781">
        <f>VLOOKUP(C139,METADATA!$A$5:$H$29,IF(E139="HI",2,IF(E139="LO",6,10))+IF(S139=1,2,IF(D139=7,1,(IF(WEEKDAY(B139)=1,2,IF(WEEKDAY(B139)=7,1,0))))))</f>
        <v>3</v>
      </c>
    </row>
    <row r="140" spans="2:21" ht="13.95" customHeight="1" x14ac:dyDescent="0.25">
      <c r="B140" s="784">
        <f t="shared" si="5"/>
        <v>45388</v>
      </c>
      <c r="C140" s="785">
        <v>16</v>
      </c>
      <c r="D140" s="786">
        <f>IFERROR((INDEX(METADATA!$T$2:$T$20,MATCH(B140,METADATA!$S$2:$S$20,0))),0)</f>
        <v>0</v>
      </c>
      <c r="E140" s="785" t="str">
        <f t="shared" si="6"/>
        <v>LO</v>
      </c>
      <c r="F140" s="786">
        <f>VLOOKUP(C140,METADATA!$A$5:$H$29,IF(E140="HI",2,IF(E140="LO",6,10))+IF(D140=1,2,IF(D140=7,1,(IF(WEEKDAY(B140)=1,2,IF(WEEKDAY(B140)=7,1,0))))))</f>
        <v>3</v>
      </c>
      <c r="G140" s="786">
        <f>VLOOKUP(C140,METADATA!$J$5:$Q$29,IF(E140="HI",2,IF(E140="LO",6,10))+IF(D140=1,2,IF(D140=7,1,(IF(WEEKDAY(B140)=1,2,IF(WEEKDAY(B140)=7,1,0))))))</f>
        <v>3</v>
      </c>
      <c r="H140" s="787">
        <v>14809.25</v>
      </c>
      <c r="I140" s="788">
        <v>2154.7460289001465</v>
      </c>
      <c r="K140" s="795">
        <v>913.98749999999995</v>
      </c>
      <c r="M140" s="798">
        <f t="shared" si="7"/>
        <v>14965.186801759641</v>
      </c>
      <c r="N140" s="303"/>
      <c r="S140" s="786">
        <v>0</v>
      </c>
      <c r="T140" s="781">
        <f>VLOOKUP(C140,METADATA!$J$5:$Q$29,IF(E140="HI",2,IF(E140="LO",6,10))+IF(S140=1,2,IF(D140=7,1,(IF(WEEKDAY(B140)=1,2,IF(WEEKDAY(B140)=7,1,0))))))</f>
        <v>3</v>
      </c>
      <c r="U140" s="781">
        <f>VLOOKUP(C140,METADATA!$A$5:$H$29,IF(E140="HI",2,IF(E140="LO",6,10))+IF(S140=1,2,IF(D140=7,1,(IF(WEEKDAY(B140)=1,2,IF(WEEKDAY(B140)=7,1,0))))))</f>
        <v>3</v>
      </c>
    </row>
    <row r="141" spans="2:21" ht="13.95" customHeight="1" x14ac:dyDescent="0.25">
      <c r="B141" s="784">
        <f t="shared" si="5"/>
        <v>45388</v>
      </c>
      <c r="C141" s="785">
        <v>17</v>
      </c>
      <c r="D141" s="786">
        <f>IFERROR((INDEX(METADATA!$T$2:$T$20,MATCH(B141,METADATA!$S$2:$S$20,0))),0)</f>
        <v>0</v>
      </c>
      <c r="E141" s="785" t="str">
        <f t="shared" si="6"/>
        <v>LO</v>
      </c>
      <c r="F141" s="786">
        <f>VLOOKUP(C141,METADATA!$A$5:$H$29,IF(E141="HI",2,IF(E141="LO",6,10))+IF(D141=1,2,IF(D141=7,1,(IF(WEEKDAY(B141)=1,2,IF(WEEKDAY(B141)=7,1,0))))))</f>
        <v>3</v>
      </c>
      <c r="G141" s="786">
        <f>VLOOKUP(C141,METADATA!$J$5:$Q$29,IF(E141="HI",2,IF(E141="LO",6,10))+IF(D141=1,2,IF(D141=7,1,(IF(WEEKDAY(B141)=1,2,IF(WEEKDAY(B141)=7,1,0))))))</f>
        <v>3</v>
      </c>
      <c r="H141" s="787">
        <v>15342.5</v>
      </c>
      <c r="I141" s="788">
        <v>2124.7680130004883</v>
      </c>
      <c r="K141" s="795">
        <v>902.26250000000005</v>
      </c>
      <c r="M141" s="798">
        <f t="shared" si="7"/>
        <v>15488.929768033362</v>
      </c>
      <c r="N141" s="303"/>
      <c r="S141" s="786">
        <v>0</v>
      </c>
      <c r="T141" s="781">
        <f>VLOOKUP(C141,METADATA!$J$5:$Q$29,IF(E141="HI",2,IF(E141="LO",6,10))+IF(S141=1,2,IF(D141=7,1,(IF(WEEKDAY(B141)=1,2,IF(WEEKDAY(B141)=7,1,0))))))</f>
        <v>3</v>
      </c>
      <c r="U141" s="781">
        <f>VLOOKUP(C141,METADATA!$A$5:$H$29,IF(E141="HI",2,IF(E141="LO",6,10))+IF(S141=1,2,IF(D141=7,1,(IF(WEEKDAY(B141)=1,2,IF(WEEKDAY(B141)=7,1,0))))))</f>
        <v>3</v>
      </c>
    </row>
    <row r="142" spans="2:21" ht="13.95" customHeight="1" x14ac:dyDescent="0.25">
      <c r="B142" s="784">
        <f t="shared" si="5"/>
        <v>45388</v>
      </c>
      <c r="C142" s="785">
        <v>18</v>
      </c>
      <c r="D142" s="786">
        <f>IFERROR((INDEX(METADATA!$T$2:$T$20,MATCH(B142,METADATA!$S$2:$S$20,0))),0)</f>
        <v>0</v>
      </c>
      <c r="E142" s="785" t="str">
        <f t="shared" si="6"/>
        <v>LO</v>
      </c>
      <c r="F142" s="786">
        <f>VLOOKUP(C142,METADATA!$A$5:$H$29,IF(E142="HI",2,IF(E142="LO",6,10))+IF(D142=1,2,IF(D142=7,1,(IF(WEEKDAY(B142)=1,2,IF(WEEKDAY(B142)=7,1,0))))))</f>
        <v>2</v>
      </c>
      <c r="G142" s="786">
        <f>VLOOKUP(C142,METADATA!$J$5:$Q$29,IF(E142="HI",2,IF(E142="LO",6,10))+IF(D142=1,2,IF(D142=7,1,(IF(WEEKDAY(B142)=1,2,IF(WEEKDAY(B142)=7,1,0))))))</f>
        <v>2</v>
      </c>
      <c r="H142" s="787">
        <v>15833.25</v>
      </c>
      <c r="I142" s="788">
        <v>2068.9439849853516</v>
      </c>
      <c r="K142" s="795">
        <v>933.76250000000005</v>
      </c>
      <c r="M142" s="798">
        <f t="shared" si="7"/>
        <v>15967.853167395642</v>
      </c>
      <c r="N142" s="303"/>
      <c r="S142" s="786">
        <v>0</v>
      </c>
      <c r="T142" s="781">
        <f>VLOOKUP(C142,METADATA!$J$5:$Q$29,IF(E142="HI",2,IF(E142="LO",6,10))+IF(S142=1,2,IF(D142=7,1,(IF(WEEKDAY(B142)=1,2,IF(WEEKDAY(B142)=7,1,0))))))</f>
        <v>2</v>
      </c>
      <c r="U142" s="781">
        <f>VLOOKUP(C142,METADATA!$A$5:$H$29,IF(E142="HI",2,IF(E142="LO",6,10))+IF(S142=1,2,IF(D142=7,1,(IF(WEEKDAY(B142)=1,2,IF(WEEKDAY(B142)=7,1,0))))))</f>
        <v>2</v>
      </c>
    </row>
    <row r="143" spans="2:21" ht="13.95" customHeight="1" x14ac:dyDescent="0.25">
      <c r="B143" s="784">
        <f t="shared" si="5"/>
        <v>45388</v>
      </c>
      <c r="C143" s="785">
        <v>19</v>
      </c>
      <c r="D143" s="786">
        <f>IFERROR((INDEX(METADATA!$T$2:$T$20,MATCH(B143,METADATA!$S$2:$S$20,0))),0)</f>
        <v>0</v>
      </c>
      <c r="E143" s="785" t="str">
        <f t="shared" si="6"/>
        <v>LO</v>
      </c>
      <c r="F143" s="786">
        <f>VLOOKUP(C143,METADATA!$A$5:$H$29,IF(E143="HI",2,IF(E143="LO",6,10))+IF(D143=1,2,IF(D143=7,1,(IF(WEEKDAY(B143)=1,2,IF(WEEKDAY(B143)=7,1,0))))))</f>
        <v>2</v>
      </c>
      <c r="G143" s="786">
        <f>VLOOKUP(C143,METADATA!$J$5:$Q$29,IF(E143="HI",2,IF(E143="LO",6,10))+IF(D143=1,2,IF(D143=7,1,(IF(WEEKDAY(B143)=1,2,IF(WEEKDAY(B143)=7,1,0))))))</f>
        <v>2</v>
      </c>
      <c r="H143" s="787">
        <v>14423.25</v>
      </c>
      <c r="I143" s="788">
        <v>2036.0394458770752</v>
      </c>
      <c r="K143" s="795">
        <v>0</v>
      </c>
      <c r="M143" s="798">
        <f t="shared" si="7"/>
        <v>14566.248562607581</v>
      </c>
      <c r="N143" s="303"/>
      <c r="S143" s="786">
        <v>0</v>
      </c>
      <c r="T143" s="781">
        <f>VLOOKUP(C143,METADATA!$J$5:$Q$29,IF(E143="HI",2,IF(E143="LO",6,10))+IF(S143=1,2,IF(D143=7,1,(IF(WEEKDAY(B143)=1,2,IF(WEEKDAY(B143)=7,1,0))))))</f>
        <v>2</v>
      </c>
      <c r="U143" s="781">
        <f>VLOOKUP(C143,METADATA!$A$5:$H$29,IF(E143="HI",2,IF(E143="LO",6,10))+IF(S143=1,2,IF(D143=7,1,(IF(WEEKDAY(B143)=1,2,IF(WEEKDAY(B143)=7,1,0))))))</f>
        <v>2</v>
      </c>
    </row>
    <row r="144" spans="2:21" ht="13.95" customHeight="1" x14ac:dyDescent="0.25">
      <c r="B144" s="784">
        <f t="shared" si="5"/>
        <v>45388</v>
      </c>
      <c r="C144" s="785">
        <v>20</v>
      </c>
      <c r="D144" s="786">
        <f>IFERROR((INDEX(METADATA!$T$2:$T$20,MATCH(B144,METADATA!$S$2:$S$20,0))),0)</f>
        <v>0</v>
      </c>
      <c r="E144" s="785" t="str">
        <f t="shared" si="6"/>
        <v>LO</v>
      </c>
      <c r="F144" s="786">
        <f>VLOOKUP(C144,METADATA!$A$5:$H$29,IF(E144="HI",2,IF(E144="LO",6,10))+IF(D144=1,2,IF(D144=7,1,(IF(WEEKDAY(B144)=1,2,IF(WEEKDAY(B144)=7,1,0))))))</f>
        <v>3</v>
      </c>
      <c r="G144" s="786">
        <f>VLOOKUP(C144,METADATA!$J$5:$Q$29,IF(E144="HI",2,IF(E144="LO",6,10))+IF(D144=1,2,IF(D144=7,1,(IF(WEEKDAY(B144)=1,2,IF(WEEKDAY(B144)=7,1,0))))))</f>
        <v>3</v>
      </c>
      <c r="H144" s="787">
        <v>13290.25</v>
      </c>
      <c r="I144" s="788">
        <v>2063.2554817199707</v>
      </c>
      <c r="K144" s="795">
        <v>0</v>
      </c>
      <c r="M144" s="798">
        <f t="shared" si="7"/>
        <v>13449.45233997829</v>
      </c>
      <c r="N144" s="303"/>
      <c r="S144" s="786">
        <v>0</v>
      </c>
      <c r="T144" s="781">
        <f>VLOOKUP(C144,METADATA!$J$5:$Q$29,IF(E144="HI",2,IF(E144="LO",6,10))+IF(S144=1,2,IF(D144=7,1,(IF(WEEKDAY(B144)=1,2,IF(WEEKDAY(B144)=7,1,0))))))</f>
        <v>3</v>
      </c>
      <c r="U144" s="781">
        <f>VLOOKUP(C144,METADATA!$A$5:$H$29,IF(E144="HI",2,IF(E144="LO",6,10))+IF(S144=1,2,IF(D144=7,1,(IF(WEEKDAY(B144)=1,2,IF(WEEKDAY(B144)=7,1,0))))))</f>
        <v>3</v>
      </c>
    </row>
    <row r="145" spans="2:21" ht="13.95" customHeight="1" x14ac:dyDescent="0.25">
      <c r="B145" s="784">
        <f t="shared" si="5"/>
        <v>45388</v>
      </c>
      <c r="C145" s="785">
        <v>21</v>
      </c>
      <c r="D145" s="786">
        <f>IFERROR((INDEX(METADATA!$T$2:$T$20,MATCH(B145,METADATA!$S$2:$S$20,0))),0)</f>
        <v>0</v>
      </c>
      <c r="E145" s="785" t="str">
        <f t="shared" si="6"/>
        <v>LO</v>
      </c>
      <c r="F145" s="786">
        <f>VLOOKUP(C145,METADATA!$A$5:$H$29,IF(E145="HI",2,IF(E145="LO",6,10))+IF(D145=1,2,IF(D145=7,1,(IF(WEEKDAY(B145)=1,2,IF(WEEKDAY(B145)=7,1,0))))))</f>
        <v>3</v>
      </c>
      <c r="G145" s="786">
        <f>VLOOKUP(C145,METADATA!$J$5:$Q$29,IF(E145="HI",2,IF(E145="LO",6,10))+IF(D145=1,2,IF(D145=7,1,(IF(WEEKDAY(B145)=1,2,IF(WEEKDAY(B145)=7,1,0))))))</f>
        <v>3</v>
      </c>
      <c r="H145" s="787">
        <v>12252.25</v>
      </c>
      <c r="I145" s="788">
        <v>2056.511510848999</v>
      </c>
      <c r="K145" s="795">
        <v>0</v>
      </c>
      <c r="M145" s="798">
        <f t="shared" si="7"/>
        <v>12423.641561826968</v>
      </c>
      <c r="N145" s="303"/>
      <c r="S145" s="786">
        <v>0</v>
      </c>
      <c r="T145" s="781">
        <f>VLOOKUP(C145,METADATA!$J$5:$Q$29,IF(E145="HI",2,IF(E145="LO",6,10))+IF(S145=1,2,IF(D145=7,1,(IF(WEEKDAY(B145)=1,2,IF(WEEKDAY(B145)=7,1,0))))))</f>
        <v>3</v>
      </c>
      <c r="U145" s="781">
        <f>VLOOKUP(C145,METADATA!$A$5:$H$29,IF(E145="HI",2,IF(E145="LO",6,10))+IF(S145=1,2,IF(D145=7,1,(IF(WEEKDAY(B145)=1,2,IF(WEEKDAY(B145)=7,1,0))))))</f>
        <v>3</v>
      </c>
    </row>
    <row r="146" spans="2:21" ht="13.95" customHeight="1" x14ac:dyDescent="0.25">
      <c r="B146" s="784">
        <f t="shared" si="5"/>
        <v>45388</v>
      </c>
      <c r="C146" s="785">
        <v>22</v>
      </c>
      <c r="D146" s="786">
        <f>IFERROR((INDEX(METADATA!$T$2:$T$20,MATCH(B146,METADATA!$S$2:$S$20,0))),0)</f>
        <v>0</v>
      </c>
      <c r="E146" s="785" t="str">
        <f t="shared" si="6"/>
        <v>LO</v>
      </c>
      <c r="F146" s="786">
        <f>VLOOKUP(C146,METADATA!$A$5:$H$29,IF(E146="HI",2,IF(E146="LO",6,10))+IF(D146=1,2,IF(D146=7,1,(IF(WEEKDAY(B146)=1,2,IF(WEEKDAY(B146)=7,1,0))))))</f>
        <v>3</v>
      </c>
      <c r="G146" s="786">
        <f>VLOOKUP(C146,METADATA!$J$5:$Q$29,IF(E146="HI",2,IF(E146="LO",6,10))+IF(D146=1,2,IF(D146=7,1,(IF(WEEKDAY(B146)=1,2,IF(WEEKDAY(B146)=7,1,0))))))</f>
        <v>3</v>
      </c>
      <c r="H146" s="787">
        <v>10992.75</v>
      </c>
      <c r="I146" s="788">
        <v>2085.9150199890137</v>
      </c>
      <c r="K146" s="795">
        <v>0</v>
      </c>
      <c r="M146" s="798">
        <f t="shared" si="7"/>
        <v>11188.90495236758</v>
      </c>
      <c r="N146" s="303"/>
      <c r="S146" s="786">
        <v>0</v>
      </c>
      <c r="T146" s="781">
        <f>VLOOKUP(C146,METADATA!$J$5:$Q$29,IF(E146="HI",2,IF(E146="LO",6,10))+IF(S146=1,2,IF(D146=7,1,(IF(WEEKDAY(B146)=1,2,IF(WEEKDAY(B146)=7,1,0))))))</f>
        <v>3</v>
      </c>
      <c r="U146" s="781">
        <f>VLOOKUP(C146,METADATA!$A$5:$H$29,IF(E146="HI",2,IF(E146="LO",6,10))+IF(S146=1,2,IF(D146=7,1,(IF(WEEKDAY(B146)=1,2,IF(WEEKDAY(B146)=7,1,0))))))</f>
        <v>3</v>
      </c>
    </row>
    <row r="147" spans="2:21" ht="13.95" customHeight="1" x14ac:dyDescent="0.25">
      <c r="B147" s="784">
        <f t="shared" si="5"/>
        <v>45388</v>
      </c>
      <c r="C147" s="785">
        <v>23</v>
      </c>
      <c r="D147" s="786">
        <f>IFERROR((INDEX(METADATA!$T$2:$T$20,MATCH(B147,METADATA!$S$2:$S$20,0))),0)</f>
        <v>0</v>
      </c>
      <c r="E147" s="785" t="str">
        <f t="shared" si="6"/>
        <v>LO</v>
      </c>
      <c r="F147" s="786">
        <f>VLOOKUP(C147,METADATA!$A$5:$H$29,IF(E147="HI",2,IF(E147="LO",6,10))+IF(D147=1,2,IF(D147=7,1,(IF(WEEKDAY(B147)=1,2,IF(WEEKDAY(B147)=7,1,0))))))</f>
        <v>3</v>
      </c>
      <c r="G147" s="786">
        <f>VLOOKUP(C147,METADATA!$J$5:$Q$29,IF(E147="HI",2,IF(E147="LO",6,10))+IF(D147=1,2,IF(D147=7,1,(IF(WEEKDAY(B147)=1,2,IF(WEEKDAY(B147)=7,1,0))))))</f>
        <v>3</v>
      </c>
      <c r="H147" s="787">
        <v>9868.5</v>
      </c>
      <c r="I147" s="788">
        <v>2058.4795036315918</v>
      </c>
      <c r="K147" s="795">
        <v>0</v>
      </c>
      <c r="M147" s="798">
        <f t="shared" si="7"/>
        <v>10080.904231112969</v>
      </c>
      <c r="N147" s="303"/>
      <c r="S147" s="786">
        <v>0</v>
      </c>
      <c r="T147" s="781">
        <f>VLOOKUP(C147,METADATA!$J$5:$Q$29,IF(E147="HI",2,IF(E147="LO",6,10))+IF(S147=1,2,IF(D147=7,1,(IF(WEEKDAY(B147)=1,2,IF(WEEKDAY(B147)=7,1,0))))))</f>
        <v>3</v>
      </c>
      <c r="U147" s="781">
        <f>VLOOKUP(C147,METADATA!$A$5:$H$29,IF(E147="HI",2,IF(E147="LO",6,10))+IF(S147=1,2,IF(D147=7,1,(IF(WEEKDAY(B147)=1,2,IF(WEEKDAY(B147)=7,1,0))))))</f>
        <v>3</v>
      </c>
    </row>
    <row r="148" spans="2:21" ht="13.95" customHeight="1" x14ac:dyDescent="0.25">
      <c r="B148" s="784">
        <f t="shared" si="5"/>
        <v>45389</v>
      </c>
      <c r="C148" s="785">
        <v>0</v>
      </c>
      <c r="D148" s="786">
        <f>IFERROR((INDEX(METADATA!$T$2:$T$20,MATCH(B148,METADATA!$S$2:$S$20,0))),0)</f>
        <v>0</v>
      </c>
      <c r="E148" s="785" t="str">
        <f t="shared" si="6"/>
        <v>LO</v>
      </c>
      <c r="F148" s="786">
        <f>VLOOKUP(C148,METADATA!$A$5:$H$29,IF(E148="HI",2,IF(E148="LO",6,10))+IF(D148=1,2,IF(D148=7,1,(IF(WEEKDAY(B148)=1,2,IF(WEEKDAY(B148)=7,1,0))))))</f>
        <v>3</v>
      </c>
      <c r="G148" s="786">
        <f>VLOOKUP(C148,METADATA!$J$5:$Q$29,IF(E148="HI",2,IF(E148="LO",6,10))+IF(D148=1,2,IF(D148=7,1,(IF(WEEKDAY(B148)=1,2,IF(WEEKDAY(B148)=7,1,0))))))</f>
        <v>3</v>
      </c>
      <c r="H148" s="787">
        <v>8954.5</v>
      </c>
      <c r="I148" s="788">
        <v>2055.573938369751</v>
      </c>
      <c r="K148" s="795">
        <v>0</v>
      </c>
      <c r="M148" s="798">
        <f t="shared" si="7"/>
        <v>9187.407385443672</v>
      </c>
      <c r="N148" s="303"/>
      <c r="S148" s="786">
        <v>0</v>
      </c>
      <c r="T148" s="781">
        <f>VLOOKUP(C148,METADATA!$J$5:$Q$29,IF(E148="HI",2,IF(E148="LO",6,10))+IF(S148=1,2,IF(D148=7,1,(IF(WEEKDAY(B148)=1,2,IF(WEEKDAY(B148)=7,1,0))))))</f>
        <v>3</v>
      </c>
      <c r="U148" s="781">
        <f>VLOOKUP(C148,METADATA!$A$5:$H$29,IF(E148="HI",2,IF(E148="LO",6,10))+IF(S148=1,2,IF(D148=7,1,(IF(WEEKDAY(B148)=1,2,IF(WEEKDAY(B148)=7,1,0))))))</f>
        <v>3</v>
      </c>
    </row>
    <row r="149" spans="2:21" ht="13.95" customHeight="1" x14ac:dyDescent="0.25">
      <c r="B149" s="784">
        <f t="shared" si="5"/>
        <v>45389</v>
      </c>
      <c r="C149" s="785">
        <v>1</v>
      </c>
      <c r="D149" s="786">
        <f>IFERROR((INDEX(METADATA!$T$2:$T$20,MATCH(B149,METADATA!$S$2:$S$20,0))),0)</f>
        <v>0</v>
      </c>
      <c r="E149" s="785" t="str">
        <f t="shared" si="6"/>
        <v>LO</v>
      </c>
      <c r="F149" s="786">
        <f>VLOOKUP(C149,METADATA!$A$5:$H$29,IF(E149="HI",2,IF(E149="LO",6,10))+IF(D149=1,2,IF(D149=7,1,(IF(WEEKDAY(B149)=1,2,IF(WEEKDAY(B149)=7,1,0))))))</f>
        <v>3</v>
      </c>
      <c r="G149" s="786">
        <f>VLOOKUP(C149,METADATA!$J$5:$Q$29,IF(E149="HI",2,IF(E149="LO",6,10))+IF(D149=1,2,IF(D149=7,1,(IF(WEEKDAY(B149)=1,2,IF(WEEKDAY(B149)=7,1,0))))))</f>
        <v>3</v>
      </c>
      <c r="H149" s="787">
        <v>8533.25</v>
      </c>
      <c r="I149" s="788">
        <v>2083.7044849395752</v>
      </c>
      <c r="K149" s="795">
        <v>0</v>
      </c>
      <c r="M149" s="798">
        <f t="shared" si="7"/>
        <v>8783.9729019992592</v>
      </c>
      <c r="N149" s="303"/>
      <c r="S149" s="786">
        <v>0</v>
      </c>
      <c r="T149" s="781">
        <f>VLOOKUP(C149,METADATA!$J$5:$Q$29,IF(E149="HI",2,IF(E149="LO",6,10))+IF(S149=1,2,IF(D149=7,1,(IF(WEEKDAY(B149)=1,2,IF(WEEKDAY(B149)=7,1,0))))))</f>
        <v>3</v>
      </c>
      <c r="U149" s="781">
        <f>VLOOKUP(C149,METADATA!$A$5:$H$29,IF(E149="HI",2,IF(E149="LO",6,10))+IF(S149=1,2,IF(D149=7,1,(IF(WEEKDAY(B149)=1,2,IF(WEEKDAY(B149)=7,1,0))))))</f>
        <v>3</v>
      </c>
    </row>
    <row r="150" spans="2:21" ht="13.95" customHeight="1" x14ac:dyDescent="0.25">
      <c r="B150" s="784">
        <f t="shared" si="5"/>
        <v>45389</v>
      </c>
      <c r="C150" s="785">
        <v>2</v>
      </c>
      <c r="D150" s="786">
        <f>IFERROR((INDEX(METADATA!$T$2:$T$20,MATCH(B150,METADATA!$S$2:$S$20,0))),0)</f>
        <v>0</v>
      </c>
      <c r="E150" s="785" t="str">
        <f t="shared" si="6"/>
        <v>LO</v>
      </c>
      <c r="F150" s="786">
        <f>VLOOKUP(C150,METADATA!$A$5:$H$29,IF(E150="HI",2,IF(E150="LO",6,10))+IF(D150=1,2,IF(D150=7,1,(IF(WEEKDAY(B150)=1,2,IF(WEEKDAY(B150)=7,1,0))))))</f>
        <v>3</v>
      </c>
      <c r="G150" s="786">
        <f>VLOOKUP(C150,METADATA!$J$5:$Q$29,IF(E150="HI",2,IF(E150="LO",6,10))+IF(D150=1,2,IF(D150=7,1,(IF(WEEKDAY(B150)=1,2,IF(WEEKDAY(B150)=7,1,0))))))</f>
        <v>3</v>
      </c>
      <c r="H150" s="787">
        <v>8264.75</v>
      </c>
      <c r="I150" s="788">
        <v>2073.0950088500977</v>
      </c>
      <c r="K150" s="795">
        <v>0</v>
      </c>
      <c r="M150" s="798">
        <f t="shared" si="7"/>
        <v>8520.7872569510364</v>
      </c>
      <c r="N150" s="303"/>
      <c r="S150" s="786">
        <v>0</v>
      </c>
      <c r="T150" s="781">
        <f>VLOOKUP(C150,METADATA!$J$5:$Q$29,IF(E150="HI",2,IF(E150="LO",6,10))+IF(S150=1,2,IF(D150=7,1,(IF(WEEKDAY(B150)=1,2,IF(WEEKDAY(B150)=7,1,0))))))</f>
        <v>3</v>
      </c>
      <c r="U150" s="781">
        <f>VLOOKUP(C150,METADATA!$A$5:$H$29,IF(E150="HI",2,IF(E150="LO",6,10))+IF(S150=1,2,IF(D150=7,1,(IF(WEEKDAY(B150)=1,2,IF(WEEKDAY(B150)=7,1,0))))))</f>
        <v>3</v>
      </c>
    </row>
    <row r="151" spans="2:21" ht="13.95" customHeight="1" x14ac:dyDescent="0.25">
      <c r="B151" s="784">
        <f t="shared" si="5"/>
        <v>45389</v>
      </c>
      <c r="C151" s="785">
        <v>3</v>
      </c>
      <c r="D151" s="786">
        <f>IFERROR((INDEX(METADATA!$T$2:$T$20,MATCH(B151,METADATA!$S$2:$S$20,0))),0)</f>
        <v>0</v>
      </c>
      <c r="E151" s="785" t="str">
        <f t="shared" si="6"/>
        <v>LO</v>
      </c>
      <c r="F151" s="786">
        <f>VLOOKUP(C151,METADATA!$A$5:$H$29,IF(E151="HI",2,IF(E151="LO",6,10))+IF(D151=1,2,IF(D151=7,1,(IF(WEEKDAY(B151)=1,2,IF(WEEKDAY(B151)=7,1,0))))))</f>
        <v>3</v>
      </c>
      <c r="G151" s="786">
        <f>VLOOKUP(C151,METADATA!$J$5:$Q$29,IF(E151="HI",2,IF(E151="LO",6,10))+IF(D151=1,2,IF(D151=7,1,(IF(WEEKDAY(B151)=1,2,IF(WEEKDAY(B151)=7,1,0))))))</f>
        <v>3</v>
      </c>
      <c r="H151" s="787">
        <v>8362</v>
      </c>
      <c r="I151" s="788">
        <v>2035.7755374908447</v>
      </c>
      <c r="K151" s="795">
        <v>0</v>
      </c>
      <c r="M151" s="798">
        <f t="shared" si="7"/>
        <v>8606.2434336385195</v>
      </c>
      <c r="N151" s="303"/>
      <c r="S151" s="786">
        <v>0</v>
      </c>
      <c r="T151" s="781">
        <f>VLOOKUP(C151,METADATA!$J$5:$Q$29,IF(E151="HI",2,IF(E151="LO",6,10))+IF(S151=1,2,IF(D151=7,1,(IF(WEEKDAY(B151)=1,2,IF(WEEKDAY(B151)=7,1,0))))))</f>
        <v>3</v>
      </c>
      <c r="U151" s="781">
        <f>VLOOKUP(C151,METADATA!$A$5:$H$29,IF(E151="HI",2,IF(E151="LO",6,10))+IF(S151=1,2,IF(D151=7,1,(IF(WEEKDAY(B151)=1,2,IF(WEEKDAY(B151)=7,1,0))))))</f>
        <v>3</v>
      </c>
    </row>
    <row r="152" spans="2:21" ht="13.95" customHeight="1" x14ac:dyDescent="0.25">
      <c r="B152" s="784">
        <f t="shared" si="5"/>
        <v>45389</v>
      </c>
      <c r="C152" s="785">
        <v>4</v>
      </c>
      <c r="D152" s="786">
        <f>IFERROR((INDEX(METADATA!$T$2:$T$20,MATCH(B152,METADATA!$S$2:$S$20,0))),0)</f>
        <v>0</v>
      </c>
      <c r="E152" s="785" t="str">
        <f t="shared" si="6"/>
        <v>LO</v>
      </c>
      <c r="F152" s="786">
        <f>VLOOKUP(C152,METADATA!$A$5:$H$29,IF(E152="HI",2,IF(E152="LO",6,10))+IF(D152=1,2,IF(D152=7,1,(IF(WEEKDAY(B152)=1,2,IF(WEEKDAY(B152)=7,1,0))))))</f>
        <v>3</v>
      </c>
      <c r="G152" s="786">
        <f>VLOOKUP(C152,METADATA!$J$5:$Q$29,IF(E152="HI",2,IF(E152="LO",6,10))+IF(D152=1,2,IF(D152=7,1,(IF(WEEKDAY(B152)=1,2,IF(WEEKDAY(B152)=7,1,0))))))</f>
        <v>3</v>
      </c>
      <c r="H152" s="787">
        <v>8549</v>
      </c>
      <c r="I152" s="788">
        <v>2128.0809936523438</v>
      </c>
      <c r="K152" s="795">
        <v>0</v>
      </c>
      <c r="M152" s="798">
        <f t="shared" si="7"/>
        <v>8809.8881783791294</v>
      </c>
      <c r="N152" s="303"/>
      <c r="S152" s="786">
        <v>0</v>
      </c>
      <c r="T152" s="781">
        <f>VLOOKUP(C152,METADATA!$J$5:$Q$29,IF(E152="HI",2,IF(E152="LO",6,10))+IF(S152=1,2,IF(D152=7,1,(IF(WEEKDAY(B152)=1,2,IF(WEEKDAY(B152)=7,1,0))))))</f>
        <v>3</v>
      </c>
      <c r="U152" s="781">
        <f>VLOOKUP(C152,METADATA!$A$5:$H$29,IF(E152="HI",2,IF(E152="LO",6,10))+IF(S152=1,2,IF(D152=7,1,(IF(WEEKDAY(B152)=1,2,IF(WEEKDAY(B152)=7,1,0))))))</f>
        <v>3</v>
      </c>
    </row>
    <row r="153" spans="2:21" ht="13.95" customHeight="1" x14ac:dyDescent="0.25">
      <c r="B153" s="784">
        <f t="shared" si="5"/>
        <v>45389</v>
      </c>
      <c r="C153" s="785">
        <v>5</v>
      </c>
      <c r="D153" s="786">
        <f>IFERROR((INDEX(METADATA!$T$2:$T$20,MATCH(B153,METADATA!$S$2:$S$20,0))),0)</f>
        <v>0</v>
      </c>
      <c r="E153" s="785" t="str">
        <f t="shared" si="6"/>
        <v>LO</v>
      </c>
      <c r="F153" s="786">
        <f>VLOOKUP(C153,METADATA!$A$5:$H$29,IF(E153="HI",2,IF(E153="LO",6,10))+IF(D153=1,2,IF(D153=7,1,(IF(WEEKDAY(B153)=1,2,IF(WEEKDAY(B153)=7,1,0))))))</f>
        <v>3</v>
      </c>
      <c r="G153" s="786">
        <f>VLOOKUP(C153,METADATA!$J$5:$Q$29,IF(E153="HI",2,IF(E153="LO",6,10))+IF(D153=1,2,IF(D153=7,1,(IF(WEEKDAY(B153)=1,2,IF(WEEKDAY(B153)=7,1,0))))))</f>
        <v>3</v>
      </c>
      <c r="H153" s="787">
        <v>8803</v>
      </c>
      <c r="I153" s="788">
        <v>261.50451586296549</v>
      </c>
      <c r="K153" s="795">
        <v>0</v>
      </c>
      <c r="M153" s="798">
        <f t="shared" si="7"/>
        <v>8806.8833086294908</v>
      </c>
      <c r="N153" s="303"/>
      <c r="S153" s="786">
        <v>0</v>
      </c>
      <c r="T153" s="781">
        <f>VLOOKUP(C153,METADATA!$J$5:$Q$29,IF(E153="HI",2,IF(E153="LO",6,10))+IF(S153=1,2,IF(D153=7,1,(IF(WEEKDAY(B153)=1,2,IF(WEEKDAY(B153)=7,1,0))))))</f>
        <v>3</v>
      </c>
      <c r="U153" s="781">
        <f>VLOOKUP(C153,METADATA!$A$5:$H$29,IF(E153="HI",2,IF(E153="LO",6,10))+IF(S153=1,2,IF(D153=7,1,(IF(WEEKDAY(B153)=1,2,IF(WEEKDAY(B153)=7,1,0))))))</f>
        <v>3</v>
      </c>
    </row>
    <row r="154" spans="2:21" ht="13.95" customHeight="1" x14ac:dyDescent="0.25">
      <c r="B154" s="784">
        <f t="shared" si="5"/>
        <v>45389</v>
      </c>
      <c r="C154" s="785">
        <v>6</v>
      </c>
      <c r="D154" s="786">
        <f>IFERROR((INDEX(METADATA!$T$2:$T$20,MATCH(B154,METADATA!$S$2:$S$20,0))),0)</f>
        <v>0</v>
      </c>
      <c r="E154" s="785" t="str">
        <f t="shared" si="6"/>
        <v>LO</v>
      </c>
      <c r="F154" s="786">
        <f>VLOOKUP(C154,METADATA!$A$5:$H$29,IF(E154="HI",2,IF(E154="LO",6,10))+IF(D154=1,2,IF(D154=7,1,(IF(WEEKDAY(B154)=1,2,IF(WEEKDAY(B154)=7,1,0))))))</f>
        <v>3</v>
      </c>
      <c r="G154" s="786">
        <f>VLOOKUP(C154,METADATA!$J$5:$Q$29,IF(E154="HI",2,IF(E154="LO",6,10))+IF(D154=1,2,IF(D154=7,1,(IF(WEEKDAY(B154)=1,2,IF(WEEKDAY(B154)=7,1,0))))))</f>
        <v>3</v>
      </c>
      <c r="H154" s="787">
        <v>9537.75</v>
      </c>
      <c r="I154" s="788">
        <v>0</v>
      </c>
      <c r="K154" s="795">
        <v>870.51250000000005</v>
      </c>
      <c r="M154" s="798">
        <f t="shared" si="7"/>
        <v>9537.75</v>
      </c>
      <c r="N154" s="303"/>
      <c r="S154" s="786">
        <v>0</v>
      </c>
      <c r="T154" s="781">
        <f>VLOOKUP(C154,METADATA!$J$5:$Q$29,IF(E154="HI",2,IF(E154="LO",6,10))+IF(S154=1,2,IF(D154=7,1,(IF(WEEKDAY(B154)=1,2,IF(WEEKDAY(B154)=7,1,0))))))</f>
        <v>3</v>
      </c>
      <c r="U154" s="781">
        <f>VLOOKUP(C154,METADATA!$A$5:$H$29,IF(E154="HI",2,IF(E154="LO",6,10))+IF(S154=1,2,IF(D154=7,1,(IF(WEEKDAY(B154)=1,2,IF(WEEKDAY(B154)=7,1,0))))))</f>
        <v>3</v>
      </c>
    </row>
    <row r="155" spans="2:21" ht="13.95" customHeight="1" x14ac:dyDescent="0.25">
      <c r="B155" s="784">
        <f t="shared" si="5"/>
        <v>45389</v>
      </c>
      <c r="C155" s="785">
        <v>7</v>
      </c>
      <c r="D155" s="786">
        <f>IFERROR((INDEX(METADATA!$T$2:$T$20,MATCH(B155,METADATA!$S$2:$S$20,0))),0)</f>
        <v>0</v>
      </c>
      <c r="E155" s="785" t="str">
        <f t="shared" si="6"/>
        <v>LO</v>
      </c>
      <c r="F155" s="786">
        <f>VLOOKUP(C155,METADATA!$A$5:$H$29,IF(E155="HI",2,IF(E155="LO",6,10))+IF(D155=1,2,IF(D155=7,1,(IF(WEEKDAY(B155)=1,2,IF(WEEKDAY(B155)=7,1,0))))))</f>
        <v>3</v>
      </c>
      <c r="G155" s="786">
        <f>VLOOKUP(C155,METADATA!$J$5:$Q$29,IF(E155="HI",2,IF(E155="LO",6,10))+IF(D155=1,2,IF(D155=7,1,(IF(WEEKDAY(B155)=1,2,IF(WEEKDAY(B155)=7,1,0))))))</f>
        <v>3</v>
      </c>
      <c r="H155" s="787">
        <v>10627.5</v>
      </c>
      <c r="I155" s="788">
        <v>0.23999999463558197</v>
      </c>
      <c r="K155" s="795">
        <v>865.8125</v>
      </c>
      <c r="M155" s="798">
        <f t="shared" si="7"/>
        <v>10627.50000270995</v>
      </c>
      <c r="N155" s="303"/>
      <c r="S155" s="786">
        <v>0</v>
      </c>
      <c r="T155" s="781">
        <f>VLOOKUP(C155,METADATA!$J$5:$Q$29,IF(E155="HI",2,IF(E155="LO",6,10))+IF(S155=1,2,IF(D155=7,1,(IF(WEEKDAY(B155)=1,2,IF(WEEKDAY(B155)=7,1,0))))))</f>
        <v>3</v>
      </c>
      <c r="U155" s="781">
        <f>VLOOKUP(C155,METADATA!$A$5:$H$29,IF(E155="HI",2,IF(E155="LO",6,10))+IF(S155=1,2,IF(D155=7,1,(IF(WEEKDAY(B155)=1,2,IF(WEEKDAY(B155)=7,1,0))))))</f>
        <v>3</v>
      </c>
    </row>
    <row r="156" spans="2:21" ht="13.95" customHeight="1" x14ac:dyDescent="0.25">
      <c r="B156" s="784">
        <f t="shared" ref="B156:B219" si="8">B132+1</f>
        <v>45389</v>
      </c>
      <c r="C156" s="785">
        <v>8</v>
      </c>
      <c r="D156" s="786">
        <f>IFERROR((INDEX(METADATA!$T$2:$T$20,MATCH(B156,METADATA!$S$2:$S$20,0))),0)</f>
        <v>0</v>
      </c>
      <c r="E156" s="785" t="str">
        <f t="shared" si="6"/>
        <v>LO</v>
      </c>
      <c r="F156" s="786">
        <f>VLOOKUP(C156,METADATA!$A$5:$H$29,IF(E156="HI",2,IF(E156="LO",6,10))+IF(D156=1,2,IF(D156=7,1,(IF(WEEKDAY(B156)=1,2,IF(WEEKDAY(B156)=7,1,0))))))</f>
        <v>3</v>
      </c>
      <c r="G156" s="786">
        <f>VLOOKUP(C156,METADATA!$J$5:$Q$29,IF(E156="HI",2,IF(E156="LO",6,10))+IF(D156=1,2,IF(D156=7,1,(IF(WEEKDAY(B156)=1,2,IF(WEEKDAY(B156)=7,1,0))))))</f>
        <v>3</v>
      </c>
      <c r="H156" s="787">
        <v>11829.5</v>
      </c>
      <c r="I156" s="788">
        <v>0</v>
      </c>
      <c r="K156" s="795">
        <v>834.63750000000005</v>
      </c>
      <c r="M156" s="798">
        <f t="shared" si="7"/>
        <v>11829.5</v>
      </c>
      <c r="N156" s="303"/>
      <c r="S156" s="786">
        <v>0</v>
      </c>
      <c r="T156" s="781">
        <f>VLOOKUP(C156,METADATA!$J$5:$Q$29,IF(E156="HI",2,IF(E156="LO",6,10))+IF(S156=1,2,IF(D156=7,1,(IF(WEEKDAY(B156)=1,2,IF(WEEKDAY(B156)=7,1,0))))))</f>
        <v>3</v>
      </c>
      <c r="U156" s="781">
        <f>VLOOKUP(C156,METADATA!$A$5:$H$29,IF(E156="HI",2,IF(E156="LO",6,10))+IF(S156=1,2,IF(D156=7,1,(IF(WEEKDAY(B156)=1,2,IF(WEEKDAY(B156)=7,1,0))))))</f>
        <v>3</v>
      </c>
    </row>
    <row r="157" spans="2:21" ht="13.95" customHeight="1" x14ac:dyDescent="0.25">
      <c r="B157" s="784">
        <f t="shared" si="8"/>
        <v>45389</v>
      </c>
      <c r="C157" s="785">
        <v>9</v>
      </c>
      <c r="D157" s="786">
        <f>IFERROR((INDEX(METADATA!$T$2:$T$20,MATCH(B157,METADATA!$S$2:$S$20,0))),0)</f>
        <v>0</v>
      </c>
      <c r="E157" s="785" t="str">
        <f t="shared" si="6"/>
        <v>LO</v>
      </c>
      <c r="F157" s="786">
        <f>VLOOKUP(C157,METADATA!$A$5:$H$29,IF(E157="HI",2,IF(E157="LO",6,10))+IF(D157=1,2,IF(D157=7,1,(IF(WEEKDAY(B157)=1,2,IF(WEEKDAY(B157)=7,1,0))))))</f>
        <v>3</v>
      </c>
      <c r="G157" s="786">
        <f>VLOOKUP(C157,METADATA!$J$5:$Q$29,IF(E157="HI",2,IF(E157="LO",6,10))+IF(D157=1,2,IF(D157=7,1,(IF(WEEKDAY(B157)=1,2,IF(WEEKDAY(B157)=7,1,0))))))</f>
        <v>3</v>
      </c>
      <c r="H157" s="787">
        <v>13266.25</v>
      </c>
      <c r="I157" s="788">
        <v>0</v>
      </c>
      <c r="K157" s="795">
        <v>847.33749999999998</v>
      </c>
      <c r="M157" s="798">
        <f t="shared" si="7"/>
        <v>13266.25</v>
      </c>
      <c r="N157" s="303"/>
      <c r="S157" s="786">
        <v>0</v>
      </c>
      <c r="T157" s="781">
        <f>VLOOKUP(C157,METADATA!$J$5:$Q$29,IF(E157="HI",2,IF(E157="LO",6,10))+IF(S157=1,2,IF(D157=7,1,(IF(WEEKDAY(B157)=1,2,IF(WEEKDAY(B157)=7,1,0))))))</f>
        <v>3</v>
      </c>
      <c r="U157" s="781">
        <f>VLOOKUP(C157,METADATA!$A$5:$H$29,IF(E157="HI",2,IF(E157="LO",6,10))+IF(S157=1,2,IF(D157=7,1,(IF(WEEKDAY(B157)=1,2,IF(WEEKDAY(B157)=7,1,0))))))</f>
        <v>3</v>
      </c>
    </row>
    <row r="158" spans="2:21" ht="13.95" customHeight="1" x14ac:dyDescent="0.25">
      <c r="B158" s="784">
        <f t="shared" si="8"/>
        <v>45389</v>
      </c>
      <c r="C158" s="785">
        <v>10</v>
      </c>
      <c r="D158" s="786">
        <f>IFERROR((INDEX(METADATA!$T$2:$T$20,MATCH(B158,METADATA!$S$2:$S$20,0))),0)</f>
        <v>0</v>
      </c>
      <c r="E158" s="785" t="str">
        <f t="shared" si="6"/>
        <v>LO</v>
      </c>
      <c r="F158" s="786">
        <f>VLOOKUP(C158,METADATA!$A$5:$H$29,IF(E158="HI",2,IF(E158="LO",6,10))+IF(D158=1,2,IF(D158=7,1,(IF(WEEKDAY(B158)=1,2,IF(WEEKDAY(B158)=7,1,0))))))</f>
        <v>3</v>
      </c>
      <c r="G158" s="786">
        <f>VLOOKUP(C158,METADATA!$J$5:$Q$29,IF(E158="HI",2,IF(E158="LO",6,10))+IF(D158=1,2,IF(D158=7,1,(IF(WEEKDAY(B158)=1,2,IF(WEEKDAY(B158)=7,1,0))))))</f>
        <v>3</v>
      </c>
      <c r="H158" s="787">
        <v>14064.25</v>
      </c>
      <c r="I158" s="788">
        <v>0.57599997520446777</v>
      </c>
      <c r="K158" s="795">
        <v>851.61249999999995</v>
      </c>
      <c r="M158" s="798">
        <f t="shared" si="7"/>
        <v>14064.250011795011</v>
      </c>
      <c r="N158" s="303"/>
      <c r="S158" s="786">
        <v>0</v>
      </c>
      <c r="T158" s="781">
        <f>VLOOKUP(C158,METADATA!$J$5:$Q$29,IF(E158="HI",2,IF(E158="LO",6,10))+IF(S158=1,2,IF(D158=7,1,(IF(WEEKDAY(B158)=1,2,IF(WEEKDAY(B158)=7,1,0))))))</f>
        <v>3</v>
      </c>
      <c r="U158" s="781">
        <f>VLOOKUP(C158,METADATA!$A$5:$H$29,IF(E158="HI",2,IF(E158="LO",6,10))+IF(S158=1,2,IF(D158=7,1,(IF(WEEKDAY(B158)=1,2,IF(WEEKDAY(B158)=7,1,0))))))</f>
        <v>3</v>
      </c>
    </row>
    <row r="159" spans="2:21" ht="13.95" customHeight="1" x14ac:dyDescent="0.25">
      <c r="B159" s="784">
        <f t="shared" si="8"/>
        <v>45389</v>
      </c>
      <c r="C159" s="785">
        <v>11</v>
      </c>
      <c r="D159" s="786">
        <f>IFERROR((INDEX(METADATA!$T$2:$T$20,MATCH(B159,METADATA!$S$2:$S$20,0))),0)</f>
        <v>0</v>
      </c>
      <c r="E159" s="785" t="str">
        <f t="shared" si="6"/>
        <v>LO</v>
      </c>
      <c r="F159" s="786">
        <f>VLOOKUP(C159,METADATA!$A$5:$H$29,IF(E159="HI",2,IF(E159="LO",6,10))+IF(D159=1,2,IF(D159=7,1,(IF(WEEKDAY(B159)=1,2,IF(WEEKDAY(B159)=7,1,0))))))</f>
        <v>3</v>
      </c>
      <c r="G159" s="786">
        <f>VLOOKUP(C159,METADATA!$J$5:$Q$29,IF(E159="HI",2,IF(E159="LO",6,10))+IF(D159=1,2,IF(D159=7,1,(IF(WEEKDAY(B159)=1,2,IF(WEEKDAY(B159)=7,1,0))))))</f>
        <v>3</v>
      </c>
      <c r="H159" s="787">
        <v>14084.75</v>
      </c>
      <c r="I159" s="788">
        <v>0</v>
      </c>
      <c r="K159" s="795">
        <v>856.5</v>
      </c>
      <c r="M159" s="798">
        <f t="shared" si="7"/>
        <v>14084.75</v>
      </c>
      <c r="N159" s="303"/>
      <c r="S159" s="786">
        <v>0</v>
      </c>
      <c r="T159" s="781">
        <f>VLOOKUP(C159,METADATA!$J$5:$Q$29,IF(E159="HI",2,IF(E159="LO",6,10))+IF(S159=1,2,IF(D159=7,1,(IF(WEEKDAY(B159)=1,2,IF(WEEKDAY(B159)=7,1,0))))))</f>
        <v>3</v>
      </c>
      <c r="U159" s="781">
        <f>VLOOKUP(C159,METADATA!$A$5:$H$29,IF(E159="HI",2,IF(E159="LO",6,10))+IF(S159=1,2,IF(D159=7,1,(IF(WEEKDAY(B159)=1,2,IF(WEEKDAY(B159)=7,1,0))))))</f>
        <v>3</v>
      </c>
    </row>
    <row r="160" spans="2:21" ht="13.95" customHeight="1" x14ac:dyDescent="0.25">
      <c r="B160" s="784">
        <f t="shared" si="8"/>
        <v>45389</v>
      </c>
      <c r="C160" s="785">
        <v>12</v>
      </c>
      <c r="D160" s="786">
        <f>IFERROR((INDEX(METADATA!$T$2:$T$20,MATCH(B160,METADATA!$S$2:$S$20,0))),0)</f>
        <v>0</v>
      </c>
      <c r="E160" s="785" t="str">
        <f t="shared" si="6"/>
        <v>LO</v>
      </c>
      <c r="F160" s="786">
        <f>VLOOKUP(C160,METADATA!$A$5:$H$29,IF(E160="HI",2,IF(E160="LO",6,10))+IF(D160=1,2,IF(D160=7,1,(IF(WEEKDAY(B160)=1,2,IF(WEEKDAY(B160)=7,1,0))))))</f>
        <v>3</v>
      </c>
      <c r="G160" s="786">
        <f>VLOOKUP(C160,METADATA!$J$5:$Q$29,IF(E160="HI",2,IF(E160="LO",6,10))+IF(D160=1,2,IF(D160=7,1,(IF(WEEKDAY(B160)=1,2,IF(WEEKDAY(B160)=7,1,0))))))</f>
        <v>3</v>
      </c>
      <c r="H160" s="787">
        <v>13875</v>
      </c>
      <c r="I160" s="788">
        <v>11.880000114440918</v>
      </c>
      <c r="K160" s="795">
        <v>824.32500000000005</v>
      </c>
      <c r="M160" s="798">
        <f t="shared" si="7"/>
        <v>13875.005085923491</v>
      </c>
      <c r="N160" s="303"/>
      <c r="S160" s="786">
        <v>0</v>
      </c>
      <c r="T160" s="781">
        <f>VLOOKUP(C160,METADATA!$J$5:$Q$29,IF(E160="HI",2,IF(E160="LO",6,10))+IF(S160=1,2,IF(D160=7,1,(IF(WEEKDAY(B160)=1,2,IF(WEEKDAY(B160)=7,1,0))))))</f>
        <v>3</v>
      </c>
      <c r="U160" s="781">
        <f>VLOOKUP(C160,METADATA!$A$5:$H$29,IF(E160="HI",2,IF(E160="LO",6,10))+IF(S160=1,2,IF(D160=7,1,(IF(WEEKDAY(B160)=1,2,IF(WEEKDAY(B160)=7,1,0))))))</f>
        <v>3</v>
      </c>
    </row>
    <row r="161" spans="2:21" ht="13.95" customHeight="1" x14ac:dyDescent="0.25">
      <c r="B161" s="784">
        <f t="shared" si="8"/>
        <v>45389</v>
      </c>
      <c r="C161" s="785">
        <v>13</v>
      </c>
      <c r="D161" s="786">
        <f>IFERROR((INDEX(METADATA!$T$2:$T$20,MATCH(B161,METADATA!$S$2:$S$20,0))),0)</f>
        <v>0</v>
      </c>
      <c r="E161" s="785" t="str">
        <f t="shared" si="6"/>
        <v>LO</v>
      </c>
      <c r="F161" s="786">
        <f>VLOOKUP(C161,METADATA!$A$5:$H$29,IF(E161="HI",2,IF(E161="LO",6,10))+IF(D161=1,2,IF(D161=7,1,(IF(WEEKDAY(B161)=1,2,IF(WEEKDAY(B161)=7,1,0))))))</f>
        <v>3</v>
      </c>
      <c r="G161" s="786">
        <f>VLOOKUP(C161,METADATA!$J$5:$Q$29,IF(E161="HI",2,IF(E161="LO",6,10))+IF(D161=1,2,IF(D161=7,1,(IF(WEEKDAY(B161)=1,2,IF(WEEKDAY(B161)=7,1,0))))))</f>
        <v>3</v>
      </c>
      <c r="H161" s="787">
        <v>13442.25</v>
      </c>
      <c r="I161" s="788">
        <v>1252.9425258636475</v>
      </c>
      <c r="K161" s="795">
        <v>882.73749999999995</v>
      </c>
      <c r="M161" s="798">
        <f t="shared" si="7"/>
        <v>13500.516658099334</v>
      </c>
      <c r="N161" s="303"/>
      <c r="S161" s="786">
        <v>0</v>
      </c>
      <c r="T161" s="781">
        <f>VLOOKUP(C161,METADATA!$J$5:$Q$29,IF(E161="HI",2,IF(E161="LO",6,10))+IF(S161=1,2,IF(D161=7,1,(IF(WEEKDAY(B161)=1,2,IF(WEEKDAY(B161)=7,1,0))))))</f>
        <v>3</v>
      </c>
      <c r="U161" s="781">
        <f>VLOOKUP(C161,METADATA!$A$5:$H$29,IF(E161="HI",2,IF(E161="LO",6,10))+IF(S161=1,2,IF(D161=7,1,(IF(WEEKDAY(B161)=1,2,IF(WEEKDAY(B161)=7,1,0))))))</f>
        <v>3</v>
      </c>
    </row>
    <row r="162" spans="2:21" ht="13.95" customHeight="1" x14ac:dyDescent="0.25">
      <c r="B162" s="784">
        <f t="shared" si="8"/>
        <v>45389</v>
      </c>
      <c r="C162" s="785">
        <v>14</v>
      </c>
      <c r="D162" s="786">
        <f>IFERROR((INDEX(METADATA!$T$2:$T$20,MATCH(B162,METADATA!$S$2:$S$20,0))),0)</f>
        <v>0</v>
      </c>
      <c r="E162" s="785" t="str">
        <f t="shared" si="6"/>
        <v>LO</v>
      </c>
      <c r="F162" s="786">
        <f>VLOOKUP(C162,METADATA!$A$5:$H$29,IF(E162="HI",2,IF(E162="LO",6,10))+IF(D162=1,2,IF(D162=7,1,(IF(WEEKDAY(B162)=1,2,IF(WEEKDAY(B162)=7,1,0))))))</f>
        <v>3</v>
      </c>
      <c r="G162" s="786">
        <f>VLOOKUP(C162,METADATA!$J$5:$Q$29,IF(E162="HI",2,IF(E162="LO",6,10))+IF(D162=1,2,IF(D162=7,1,(IF(WEEKDAY(B162)=1,2,IF(WEEKDAY(B162)=7,1,0))))))</f>
        <v>3</v>
      </c>
      <c r="H162" s="787">
        <v>12716.5</v>
      </c>
      <c r="I162" s="788">
        <v>1851.910961151123</v>
      </c>
      <c r="K162" s="795">
        <v>909.3125</v>
      </c>
      <c r="M162" s="798">
        <f t="shared" si="7"/>
        <v>12850.639924067271</v>
      </c>
      <c r="N162" s="303"/>
      <c r="S162" s="786">
        <v>0</v>
      </c>
      <c r="T162" s="781">
        <f>VLOOKUP(C162,METADATA!$J$5:$Q$29,IF(E162="HI",2,IF(E162="LO",6,10))+IF(S162=1,2,IF(D162=7,1,(IF(WEEKDAY(B162)=1,2,IF(WEEKDAY(B162)=7,1,0))))))</f>
        <v>3</v>
      </c>
      <c r="U162" s="781">
        <f>VLOOKUP(C162,METADATA!$A$5:$H$29,IF(E162="HI",2,IF(E162="LO",6,10))+IF(S162=1,2,IF(D162=7,1,(IF(WEEKDAY(B162)=1,2,IF(WEEKDAY(B162)=7,1,0))))))</f>
        <v>3</v>
      </c>
    </row>
    <row r="163" spans="2:21" ht="13.95" customHeight="1" x14ac:dyDescent="0.25">
      <c r="B163" s="784">
        <f t="shared" si="8"/>
        <v>45389</v>
      </c>
      <c r="C163" s="785">
        <v>15</v>
      </c>
      <c r="D163" s="786">
        <f>IFERROR((INDEX(METADATA!$T$2:$T$20,MATCH(B163,METADATA!$S$2:$S$20,0))),0)</f>
        <v>0</v>
      </c>
      <c r="E163" s="785" t="str">
        <f t="shared" si="6"/>
        <v>LO</v>
      </c>
      <c r="F163" s="786">
        <f>VLOOKUP(C163,METADATA!$A$5:$H$29,IF(E163="HI",2,IF(E163="LO",6,10))+IF(D163=1,2,IF(D163=7,1,(IF(WEEKDAY(B163)=1,2,IF(WEEKDAY(B163)=7,1,0))))))</f>
        <v>3</v>
      </c>
      <c r="G163" s="786">
        <f>VLOOKUP(C163,METADATA!$J$5:$Q$29,IF(E163="HI",2,IF(E163="LO",6,10))+IF(D163=1,2,IF(D163=7,1,(IF(WEEKDAY(B163)=1,2,IF(WEEKDAY(B163)=7,1,0))))))</f>
        <v>3</v>
      </c>
      <c r="H163" s="787">
        <v>12460</v>
      </c>
      <c r="I163" s="788">
        <v>1880.8339767456055</v>
      </c>
      <c r="K163" s="795">
        <v>905.6</v>
      </c>
      <c r="M163" s="798">
        <f t="shared" si="7"/>
        <v>12601.156155213723</v>
      </c>
      <c r="N163" s="303"/>
      <c r="S163" s="786">
        <v>0</v>
      </c>
      <c r="T163" s="781">
        <f>VLOOKUP(C163,METADATA!$J$5:$Q$29,IF(E163="HI",2,IF(E163="LO",6,10))+IF(S163=1,2,IF(D163=7,1,(IF(WEEKDAY(B163)=1,2,IF(WEEKDAY(B163)=7,1,0))))))</f>
        <v>3</v>
      </c>
      <c r="U163" s="781">
        <f>VLOOKUP(C163,METADATA!$A$5:$H$29,IF(E163="HI",2,IF(E163="LO",6,10))+IF(S163=1,2,IF(D163=7,1,(IF(WEEKDAY(B163)=1,2,IF(WEEKDAY(B163)=7,1,0))))))</f>
        <v>3</v>
      </c>
    </row>
    <row r="164" spans="2:21" ht="13.95" customHeight="1" x14ac:dyDescent="0.25">
      <c r="B164" s="784">
        <f t="shared" si="8"/>
        <v>45389</v>
      </c>
      <c r="C164" s="785">
        <v>16</v>
      </c>
      <c r="D164" s="786">
        <f>IFERROR((INDEX(METADATA!$T$2:$T$20,MATCH(B164,METADATA!$S$2:$S$20,0))),0)</f>
        <v>0</v>
      </c>
      <c r="E164" s="785" t="str">
        <f t="shared" si="6"/>
        <v>LO</v>
      </c>
      <c r="F164" s="786">
        <f>VLOOKUP(C164,METADATA!$A$5:$H$29,IF(E164="HI",2,IF(E164="LO",6,10))+IF(D164=1,2,IF(D164=7,1,(IF(WEEKDAY(B164)=1,2,IF(WEEKDAY(B164)=7,1,0))))))</f>
        <v>3</v>
      </c>
      <c r="G164" s="786">
        <f>VLOOKUP(C164,METADATA!$J$5:$Q$29,IF(E164="HI",2,IF(E164="LO",6,10))+IF(D164=1,2,IF(D164=7,1,(IF(WEEKDAY(B164)=1,2,IF(WEEKDAY(B164)=7,1,0))))))</f>
        <v>3</v>
      </c>
      <c r="H164" s="787">
        <v>12869.25</v>
      </c>
      <c r="I164" s="788">
        <v>1935.1669826507568</v>
      </c>
      <c r="K164" s="795">
        <v>913.98749999999995</v>
      </c>
      <c r="M164" s="798">
        <f t="shared" si="7"/>
        <v>13013.933564193481</v>
      </c>
      <c r="N164" s="303"/>
      <c r="S164" s="786">
        <v>0</v>
      </c>
      <c r="T164" s="781">
        <f>VLOOKUP(C164,METADATA!$J$5:$Q$29,IF(E164="HI",2,IF(E164="LO",6,10))+IF(S164=1,2,IF(D164=7,1,(IF(WEEKDAY(B164)=1,2,IF(WEEKDAY(B164)=7,1,0))))))</f>
        <v>3</v>
      </c>
      <c r="U164" s="781">
        <f>VLOOKUP(C164,METADATA!$A$5:$H$29,IF(E164="HI",2,IF(E164="LO",6,10))+IF(S164=1,2,IF(D164=7,1,(IF(WEEKDAY(B164)=1,2,IF(WEEKDAY(B164)=7,1,0))))))</f>
        <v>3</v>
      </c>
    </row>
    <row r="165" spans="2:21" ht="13.95" customHeight="1" x14ac:dyDescent="0.25">
      <c r="B165" s="784">
        <f t="shared" si="8"/>
        <v>45389</v>
      </c>
      <c r="C165" s="785">
        <v>17</v>
      </c>
      <c r="D165" s="786">
        <f>IFERROR((INDEX(METADATA!$T$2:$T$20,MATCH(B165,METADATA!$S$2:$S$20,0))),0)</f>
        <v>0</v>
      </c>
      <c r="E165" s="785" t="str">
        <f t="shared" si="6"/>
        <v>LO</v>
      </c>
      <c r="F165" s="786">
        <f>VLOOKUP(C165,METADATA!$A$5:$H$29,IF(E165="HI",2,IF(E165="LO",6,10))+IF(D165=1,2,IF(D165=7,1,(IF(WEEKDAY(B165)=1,2,IF(WEEKDAY(B165)=7,1,0))))))</f>
        <v>3</v>
      </c>
      <c r="G165" s="786">
        <f>VLOOKUP(C165,METADATA!$J$5:$Q$29,IF(E165="HI",2,IF(E165="LO",6,10))+IF(D165=1,2,IF(D165=7,1,(IF(WEEKDAY(B165)=1,2,IF(WEEKDAY(B165)=7,1,0))))))</f>
        <v>3</v>
      </c>
      <c r="H165" s="787">
        <v>13946</v>
      </c>
      <c r="I165" s="788">
        <v>2012.7124614715576</v>
      </c>
      <c r="K165" s="795">
        <v>902.26250000000005</v>
      </c>
      <c r="M165" s="798">
        <f t="shared" si="7"/>
        <v>14090.49067465583</v>
      </c>
      <c r="N165" s="303"/>
      <c r="S165" s="786">
        <v>0</v>
      </c>
      <c r="T165" s="781">
        <f>VLOOKUP(C165,METADATA!$J$5:$Q$29,IF(E165="HI",2,IF(E165="LO",6,10))+IF(S165=1,2,IF(D165=7,1,(IF(WEEKDAY(B165)=1,2,IF(WEEKDAY(B165)=7,1,0))))))</f>
        <v>3</v>
      </c>
      <c r="U165" s="781">
        <f>VLOOKUP(C165,METADATA!$A$5:$H$29,IF(E165="HI",2,IF(E165="LO",6,10))+IF(S165=1,2,IF(D165=7,1,(IF(WEEKDAY(B165)=1,2,IF(WEEKDAY(B165)=7,1,0))))))</f>
        <v>3</v>
      </c>
    </row>
    <row r="166" spans="2:21" ht="13.95" customHeight="1" x14ac:dyDescent="0.25">
      <c r="B166" s="784">
        <f t="shared" si="8"/>
        <v>45389</v>
      </c>
      <c r="C166" s="785">
        <v>18</v>
      </c>
      <c r="D166" s="786">
        <f>IFERROR((INDEX(METADATA!$T$2:$T$20,MATCH(B166,METADATA!$S$2:$S$20,0))),0)</f>
        <v>0</v>
      </c>
      <c r="E166" s="785" t="str">
        <f t="shared" si="6"/>
        <v>LO</v>
      </c>
      <c r="F166" s="786">
        <f>VLOOKUP(C166,METADATA!$A$5:$H$29,IF(E166="HI",2,IF(E166="LO",6,10))+IF(D166=1,2,IF(D166=7,1,(IF(WEEKDAY(B166)=1,2,IF(WEEKDAY(B166)=7,1,0))))))</f>
        <v>2</v>
      </c>
      <c r="G166" s="786">
        <f>VLOOKUP(C166,METADATA!$J$5:$Q$29,IF(E166="HI",2,IF(E166="LO",6,10))+IF(D166=1,2,IF(D166=7,1,(IF(WEEKDAY(B166)=1,2,IF(WEEKDAY(B166)=7,1,0))))))</f>
        <v>3</v>
      </c>
      <c r="H166" s="787">
        <v>15184.25</v>
      </c>
      <c r="I166" s="788">
        <v>1887.4300174713135</v>
      </c>
      <c r="K166" s="795">
        <v>933.76250000000005</v>
      </c>
      <c r="M166" s="798">
        <f t="shared" si="7"/>
        <v>15301.105846746887</v>
      </c>
      <c r="N166" s="303"/>
      <c r="S166" s="786">
        <v>0</v>
      </c>
      <c r="T166" s="781">
        <f>VLOOKUP(C166,METADATA!$J$5:$Q$29,IF(E166="HI",2,IF(E166="LO",6,10))+IF(S166=1,2,IF(D166=7,1,(IF(WEEKDAY(B166)=1,2,IF(WEEKDAY(B166)=7,1,0))))))</f>
        <v>3</v>
      </c>
      <c r="U166" s="781">
        <f>VLOOKUP(C166,METADATA!$A$5:$H$29,IF(E166="HI",2,IF(E166="LO",6,10))+IF(S166=1,2,IF(D166=7,1,(IF(WEEKDAY(B166)=1,2,IF(WEEKDAY(B166)=7,1,0))))))</f>
        <v>2</v>
      </c>
    </row>
    <row r="167" spans="2:21" ht="13.95" customHeight="1" x14ac:dyDescent="0.25">
      <c r="B167" s="784">
        <f t="shared" si="8"/>
        <v>45389</v>
      </c>
      <c r="C167" s="785">
        <v>19</v>
      </c>
      <c r="D167" s="786">
        <f>IFERROR((INDEX(METADATA!$T$2:$T$20,MATCH(B167,METADATA!$S$2:$S$20,0))),0)</f>
        <v>0</v>
      </c>
      <c r="E167" s="785" t="str">
        <f t="shared" si="6"/>
        <v>LO</v>
      </c>
      <c r="F167" s="786">
        <f>VLOOKUP(C167,METADATA!$A$5:$H$29,IF(E167="HI",2,IF(E167="LO",6,10))+IF(D167=1,2,IF(D167=7,1,(IF(WEEKDAY(B167)=1,2,IF(WEEKDAY(B167)=7,1,0))))))</f>
        <v>2</v>
      </c>
      <c r="G167" s="786">
        <f>VLOOKUP(C167,METADATA!$J$5:$Q$29,IF(E167="HI",2,IF(E167="LO",6,10))+IF(D167=1,2,IF(D167=7,1,(IF(WEEKDAY(B167)=1,2,IF(WEEKDAY(B167)=7,1,0))))))</f>
        <v>3</v>
      </c>
      <c r="H167" s="787">
        <v>14669.5</v>
      </c>
      <c r="I167" s="788">
        <v>2137.4889545440674</v>
      </c>
      <c r="K167" s="795">
        <v>0</v>
      </c>
      <c r="M167" s="798">
        <f t="shared" si="7"/>
        <v>14824.408564283362</v>
      </c>
      <c r="N167" s="303"/>
      <c r="S167" s="786">
        <v>0</v>
      </c>
      <c r="T167" s="781">
        <f>VLOOKUP(C167,METADATA!$J$5:$Q$29,IF(E167="HI",2,IF(E167="LO",6,10))+IF(S167=1,2,IF(D167=7,1,(IF(WEEKDAY(B167)=1,2,IF(WEEKDAY(B167)=7,1,0))))))</f>
        <v>3</v>
      </c>
      <c r="U167" s="781">
        <f>VLOOKUP(C167,METADATA!$A$5:$H$29,IF(E167="HI",2,IF(E167="LO",6,10))+IF(S167=1,2,IF(D167=7,1,(IF(WEEKDAY(B167)=1,2,IF(WEEKDAY(B167)=7,1,0))))))</f>
        <v>2</v>
      </c>
    </row>
    <row r="168" spans="2:21" ht="13.95" customHeight="1" x14ac:dyDescent="0.25">
      <c r="B168" s="784">
        <f t="shared" si="8"/>
        <v>45389</v>
      </c>
      <c r="C168" s="785">
        <v>20</v>
      </c>
      <c r="D168" s="786">
        <f>IFERROR((INDEX(METADATA!$T$2:$T$20,MATCH(B168,METADATA!$S$2:$S$20,0))),0)</f>
        <v>0</v>
      </c>
      <c r="E168" s="785" t="str">
        <f t="shared" si="6"/>
        <v>LO</v>
      </c>
      <c r="F168" s="786">
        <f>VLOOKUP(C168,METADATA!$A$5:$H$29,IF(E168="HI",2,IF(E168="LO",6,10))+IF(D168=1,2,IF(D168=7,1,(IF(WEEKDAY(B168)=1,2,IF(WEEKDAY(B168)=7,1,0))))))</f>
        <v>3</v>
      </c>
      <c r="G168" s="786">
        <f>VLOOKUP(C168,METADATA!$J$5:$Q$29,IF(E168="HI",2,IF(E168="LO",6,10))+IF(D168=1,2,IF(D168=7,1,(IF(WEEKDAY(B168)=1,2,IF(WEEKDAY(B168)=7,1,0))))))</f>
        <v>3</v>
      </c>
      <c r="H168" s="787">
        <v>13445.5</v>
      </c>
      <c r="I168" s="788">
        <v>2704.2015008926392</v>
      </c>
      <c r="K168" s="795">
        <v>0</v>
      </c>
      <c r="M168" s="798">
        <f t="shared" si="7"/>
        <v>13714.74301645605</v>
      </c>
      <c r="N168" s="303"/>
      <c r="S168" s="786">
        <v>0</v>
      </c>
      <c r="T168" s="781">
        <f>VLOOKUP(C168,METADATA!$J$5:$Q$29,IF(E168="HI",2,IF(E168="LO",6,10))+IF(S168=1,2,IF(D168=7,1,(IF(WEEKDAY(B168)=1,2,IF(WEEKDAY(B168)=7,1,0))))))</f>
        <v>3</v>
      </c>
      <c r="U168" s="781">
        <f>VLOOKUP(C168,METADATA!$A$5:$H$29,IF(E168="HI",2,IF(E168="LO",6,10))+IF(S168=1,2,IF(D168=7,1,(IF(WEEKDAY(B168)=1,2,IF(WEEKDAY(B168)=7,1,0))))))</f>
        <v>3</v>
      </c>
    </row>
    <row r="169" spans="2:21" ht="13.95" customHeight="1" x14ac:dyDescent="0.25">
      <c r="B169" s="784">
        <f t="shared" si="8"/>
        <v>45389</v>
      </c>
      <c r="C169" s="785">
        <v>21</v>
      </c>
      <c r="D169" s="786">
        <f>IFERROR((INDEX(METADATA!$T$2:$T$20,MATCH(B169,METADATA!$S$2:$S$20,0))),0)</f>
        <v>0</v>
      </c>
      <c r="E169" s="785" t="str">
        <f t="shared" si="6"/>
        <v>LO</v>
      </c>
      <c r="F169" s="786">
        <f>VLOOKUP(C169,METADATA!$A$5:$H$29,IF(E169="HI",2,IF(E169="LO",6,10))+IF(D169=1,2,IF(D169=7,1,(IF(WEEKDAY(B169)=1,2,IF(WEEKDAY(B169)=7,1,0))))))</f>
        <v>3</v>
      </c>
      <c r="G169" s="786">
        <f>VLOOKUP(C169,METADATA!$J$5:$Q$29,IF(E169="HI",2,IF(E169="LO",6,10))+IF(D169=1,2,IF(D169=7,1,(IF(WEEKDAY(B169)=1,2,IF(WEEKDAY(B169)=7,1,0))))))</f>
        <v>3</v>
      </c>
      <c r="H169" s="787">
        <v>11978.5</v>
      </c>
      <c r="I169" s="788">
        <v>2747.7099494934082</v>
      </c>
      <c r="K169" s="795">
        <v>0</v>
      </c>
      <c r="M169" s="798">
        <f t="shared" si="7"/>
        <v>12289.604233519689</v>
      </c>
      <c r="N169" s="303"/>
      <c r="S169" s="786">
        <v>0</v>
      </c>
      <c r="T169" s="781">
        <f>VLOOKUP(C169,METADATA!$J$5:$Q$29,IF(E169="HI",2,IF(E169="LO",6,10))+IF(S169=1,2,IF(D169=7,1,(IF(WEEKDAY(B169)=1,2,IF(WEEKDAY(B169)=7,1,0))))))</f>
        <v>3</v>
      </c>
      <c r="U169" s="781">
        <f>VLOOKUP(C169,METADATA!$A$5:$H$29,IF(E169="HI",2,IF(E169="LO",6,10))+IF(S169=1,2,IF(D169=7,1,(IF(WEEKDAY(B169)=1,2,IF(WEEKDAY(B169)=7,1,0))))))</f>
        <v>3</v>
      </c>
    </row>
    <row r="170" spans="2:21" ht="13.95" customHeight="1" x14ac:dyDescent="0.25">
      <c r="B170" s="784">
        <f t="shared" si="8"/>
        <v>45389</v>
      </c>
      <c r="C170" s="785">
        <v>22</v>
      </c>
      <c r="D170" s="786">
        <f>IFERROR((INDEX(METADATA!$T$2:$T$20,MATCH(B170,METADATA!$S$2:$S$20,0))),0)</f>
        <v>0</v>
      </c>
      <c r="E170" s="785" t="str">
        <f t="shared" si="6"/>
        <v>LO</v>
      </c>
      <c r="F170" s="786">
        <f>VLOOKUP(C170,METADATA!$A$5:$H$29,IF(E170="HI",2,IF(E170="LO",6,10))+IF(D170=1,2,IF(D170=7,1,(IF(WEEKDAY(B170)=1,2,IF(WEEKDAY(B170)=7,1,0))))))</f>
        <v>3</v>
      </c>
      <c r="G170" s="786">
        <f>VLOOKUP(C170,METADATA!$J$5:$Q$29,IF(E170="HI",2,IF(E170="LO",6,10))+IF(D170=1,2,IF(D170=7,1,(IF(WEEKDAY(B170)=1,2,IF(WEEKDAY(B170)=7,1,0))))))</f>
        <v>3</v>
      </c>
      <c r="H170" s="787">
        <v>10460.75</v>
      </c>
      <c r="I170" s="788">
        <v>2805.865535736084</v>
      </c>
      <c r="K170" s="795">
        <v>0</v>
      </c>
      <c r="M170" s="798">
        <f t="shared" si="7"/>
        <v>10830.520392258701</v>
      </c>
      <c r="N170" s="303"/>
      <c r="S170" s="786">
        <v>0</v>
      </c>
      <c r="T170" s="781">
        <f>VLOOKUP(C170,METADATA!$J$5:$Q$29,IF(E170="HI",2,IF(E170="LO",6,10))+IF(S170=1,2,IF(D170=7,1,(IF(WEEKDAY(B170)=1,2,IF(WEEKDAY(B170)=7,1,0))))))</f>
        <v>3</v>
      </c>
      <c r="U170" s="781">
        <f>VLOOKUP(C170,METADATA!$A$5:$H$29,IF(E170="HI",2,IF(E170="LO",6,10))+IF(S170=1,2,IF(D170=7,1,(IF(WEEKDAY(B170)=1,2,IF(WEEKDAY(B170)=7,1,0))))))</f>
        <v>3</v>
      </c>
    </row>
    <row r="171" spans="2:21" ht="13.95" customHeight="1" x14ac:dyDescent="0.25">
      <c r="B171" s="784">
        <f t="shared" si="8"/>
        <v>45389</v>
      </c>
      <c r="C171" s="785">
        <v>23</v>
      </c>
      <c r="D171" s="786">
        <f>IFERROR((INDEX(METADATA!$T$2:$T$20,MATCH(B171,METADATA!$S$2:$S$20,0))),0)</f>
        <v>0</v>
      </c>
      <c r="E171" s="785" t="str">
        <f t="shared" si="6"/>
        <v>LO</v>
      </c>
      <c r="F171" s="786">
        <f>VLOOKUP(C171,METADATA!$A$5:$H$29,IF(E171="HI",2,IF(E171="LO",6,10))+IF(D171=1,2,IF(D171=7,1,(IF(WEEKDAY(B171)=1,2,IF(WEEKDAY(B171)=7,1,0))))))</f>
        <v>3</v>
      </c>
      <c r="G171" s="786">
        <f>VLOOKUP(C171,METADATA!$J$5:$Q$29,IF(E171="HI",2,IF(E171="LO",6,10))+IF(D171=1,2,IF(D171=7,1,(IF(WEEKDAY(B171)=1,2,IF(WEEKDAY(B171)=7,1,0))))))</f>
        <v>3</v>
      </c>
      <c r="H171" s="787">
        <v>9154.25</v>
      </c>
      <c r="I171" s="788">
        <v>2876.4005584716797</v>
      </c>
      <c r="K171" s="795">
        <v>0</v>
      </c>
      <c r="M171" s="798">
        <f t="shared" si="7"/>
        <v>9595.5183932540185</v>
      </c>
      <c r="N171" s="303"/>
      <c r="S171" s="786">
        <v>0</v>
      </c>
      <c r="T171" s="781">
        <f>VLOOKUP(C171,METADATA!$J$5:$Q$29,IF(E171="HI",2,IF(E171="LO",6,10))+IF(S171=1,2,IF(D171=7,1,(IF(WEEKDAY(B171)=1,2,IF(WEEKDAY(B171)=7,1,0))))))</f>
        <v>3</v>
      </c>
      <c r="U171" s="781">
        <f>VLOOKUP(C171,METADATA!$A$5:$H$29,IF(E171="HI",2,IF(E171="LO",6,10))+IF(S171=1,2,IF(D171=7,1,(IF(WEEKDAY(B171)=1,2,IF(WEEKDAY(B171)=7,1,0))))))</f>
        <v>3</v>
      </c>
    </row>
    <row r="172" spans="2:21" ht="13.95" customHeight="1" x14ac:dyDescent="0.25">
      <c r="B172" s="784">
        <f t="shared" si="8"/>
        <v>45390</v>
      </c>
      <c r="C172" s="785">
        <v>0</v>
      </c>
      <c r="D172" s="786">
        <f>IFERROR((INDEX(METADATA!$T$2:$T$20,MATCH(B172,METADATA!$S$2:$S$20,0))),0)</f>
        <v>0</v>
      </c>
      <c r="E172" s="785" t="str">
        <f t="shared" si="6"/>
        <v>LO</v>
      </c>
      <c r="F172" s="786">
        <f>VLOOKUP(C172,METADATA!$A$5:$H$29,IF(E172="HI",2,IF(E172="LO",6,10))+IF(D172=1,2,IF(D172=7,1,(IF(WEEKDAY(B172)=1,2,IF(WEEKDAY(B172)=7,1,0))))))</f>
        <v>3</v>
      </c>
      <c r="G172" s="786">
        <f>VLOOKUP(C172,METADATA!$J$5:$Q$29,IF(E172="HI",2,IF(E172="LO",6,10))+IF(D172=1,2,IF(D172=7,1,(IF(WEEKDAY(B172)=1,2,IF(WEEKDAY(B172)=7,1,0))))))</f>
        <v>3</v>
      </c>
      <c r="H172" s="787">
        <v>8523.75</v>
      </c>
      <c r="I172" s="788">
        <v>2751.7405090332031</v>
      </c>
      <c r="K172" s="795">
        <v>0</v>
      </c>
      <c r="M172" s="798">
        <f t="shared" si="7"/>
        <v>8956.9185488958374</v>
      </c>
      <c r="N172" s="303"/>
      <c r="S172" s="786">
        <v>0</v>
      </c>
      <c r="T172" s="781">
        <f>VLOOKUP(C172,METADATA!$J$5:$Q$29,IF(E172="HI",2,IF(E172="LO",6,10))+IF(S172=1,2,IF(D172=7,1,(IF(WEEKDAY(B172)=1,2,IF(WEEKDAY(B172)=7,1,0))))))</f>
        <v>3</v>
      </c>
      <c r="U172" s="781">
        <f>VLOOKUP(C172,METADATA!$A$5:$H$29,IF(E172="HI",2,IF(E172="LO",6,10))+IF(S172=1,2,IF(D172=7,1,(IF(WEEKDAY(B172)=1,2,IF(WEEKDAY(B172)=7,1,0))))))</f>
        <v>3</v>
      </c>
    </row>
    <row r="173" spans="2:21" ht="13.95" customHeight="1" x14ac:dyDescent="0.25">
      <c r="B173" s="784">
        <f t="shared" si="8"/>
        <v>45390</v>
      </c>
      <c r="C173" s="785">
        <v>1</v>
      </c>
      <c r="D173" s="786">
        <f>IFERROR((INDEX(METADATA!$T$2:$T$20,MATCH(B173,METADATA!$S$2:$S$20,0))),0)</f>
        <v>0</v>
      </c>
      <c r="E173" s="785" t="str">
        <f t="shared" si="6"/>
        <v>LO</v>
      </c>
      <c r="F173" s="786">
        <f>VLOOKUP(C173,METADATA!$A$5:$H$29,IF(E173="HI",2,IF(E173="LO",6,10))+IF(D173=1,2,IF(D173=7,1,(IF(WEEKDAY(B173)=1,2,IF(WEEKDAY(B173)=7,1,0))))))</f>
        <v>3</v>
      </c>
      <c r="G173" s="786">
        <f>VLOOKUP(C173,METADATA!$J$5:$Q$29,IF(E173="HI",2,IF(E173="LO",6,10))+IF(D173=1,2,IF(D173=7,1,(IF(WEEKDAY(B173)=1,2,IF(WEEKDAY(B173)=7,1,0))))))</f>
        <v>3</v>
      </c>
      <c r="H173" s="787">
        <v>8172.5</v>
      </c>
      <c r="I173" s="788">
        <v>2686.4440288543701</v>
      </c>
      <c r="K173" s="795">
        <v>0</v>
      </c>
      <c r="M173" s="798">
        <f t="shared" si="7"/>
        <v>8602.7168830647515</v>
      </c>
      <c r="N173" s="303"/>
      <c r="S173" s="786">
        <v>0</v>
      </c>
      <c r="T173" s="781">
        <f>VLOOKUP(C173,METADATA!$J$5:$Q$29,IF(E173="HI",2,IF(E173="LO",6,10))+IF(S173=1,2,IF(D173=7,1,(IF(WEEKDAY(B173)=1,2,IF(WEEKDAY(B173)=7,1,0))))))</f>
        <v>3</v>
      </c>
      <c r="U173" s="781">
        <f>VLOOKUP(C173,METADATA!$A$5:$H$29,IF(E173="HI",2,IF(E173="LO",6,10))+IF(S173=1,2,IF(D173=7,1,(IF(WEEKDAY(B173)=1,2,IF(WEEKDAY(B173)=7,1,0))))))</f>
        <v>3</v>
      </c>
    </row>
    <row r="174" spans="2:21" ht="13.95" customHeight="1" x14ac:dyDescent="0.25">
      <c r="B174" s="784">
        <f t="shared" si="8"/>
        <v>45390</v>
      </c>
      <c r="C174" s="785">
        <v>2</v>
      </c>
      <c r="D174" s="786">
        <f>IFERROR((INDEX(METADATA!$T$2:$T$20,MATCH(B174,METADATA!$S$2:$S$20,0))),0)</f>
        <v>0</v>
      </c>
      <c r="E174" s="785" t="str">
        <f t="shared" si="6"/>
        <v>LO</v>
      </c>
      <c r="F174" s="786">
        <f>VLOOKUP(C174,METADATA!$A$5:$H$29,IF(E174="HI",2,IF(E174="LO",6,10))+IF(D174=1,2,IF(D174=7,1,(IF(WEEKDAY(B174)=1,2,IF(WEEKDAY(B174)=7,1,0))))))</f>
        <v>3</v>
      </c>
      <c r="G174" s="786">
        <f>VLOOKUP(C174,METADATA!$J$5:$Q$29,IF(E174="HI",2,IF(E174="LO",6,10))+IF(D174=1,2,IF(D174=7,1,(IF(WEEKDAY(B174)=1,2,IF(WEEKDAY(B174)=7,1,0))))))</f>
        <v>3</v>
      </c>
      <c r="H174" s="787">
        <v>8131.5</v>
      </c>
      <c r="I174" s="788">
        <v>2647.53244972229</v>
      </c>
      <c r="K174" s="795">
        <v>0</v>
      </c>
      <c r="M174" s="798">
        <f t="shared" si="7"/>
        <v>8551.6501520076527</v>
      </c>
      <c r="N174" s="303"/>
      <c r="S174" s="786">
        <v>0</v>
      </c>
      <c r="T174" s="781">
        <f>VLOOKUP(C174,METADATA!$J$5:$Q$29,IF(E174="HI",2,IF(E174="LO",6,10))+IF(S174=1,2,IF(D174=7,1,(IF(WEEKDAY(B174)=1,2,IF(WEEKDAY(B174)=7,1,0))))))</f>
        <v>3</v>
      </c>
      <c r="U174" s="781">
        <f>VLOOKUP(C174,METADATA!$A$5:$H$29,IF(E174="HI",2,IF(E174="LO",6,10))+IF(S174=1,2,IF(D174=7,1,(IF(WEEKDAY(B174)=1,2,IF(WEEKDAY(B174)=7,1,0))))))</f>
        <v>3</v>
      </c>
    </row>
    <row r="175" spans="2:21" ht="13.95" customHeight="1" x14ac:dyDescent="0.25">
      <c r="B175" s="784">
        <f t="shared" si="8"/>
        <v>45390</v>
      </c>
      <c r="C175" s="785">
        <v>3</v>
      </c>
      <c r="D175" s="786">
        <f>IFERROR((INDEX(METADATA!$T$2:$T$20,MATCH(B175,METADATA!$S$2:$S$20,0))),0)</f>
        <v>0</v>
      </c>
      <c r="E175" s="785" t="str">
        <f t="shared" si="6"/>
        <v>LO</v>
      </c>
      <c r="F175" s="786">
        <f>VLOOKUP(C175,METADATA!$A$5:$H$29,IF(E175="HI",2,IF(E175="LO",6,10))+IF(D175=1,2,IF(D175=7,1,(IF(WEEKDAY(B175)=1,2,IF(WEEKDAY(B175)=7,1,0))))))</f>
        <v>3</v>
      </c>
      <c r="G175" s="786">
        <f>VLOOKUP(C175,METADATA!$J$5:$Q$29,IF(E175="HI",2,IF(E175="LO",6,10))+IF(D175=1,2,IF(D175=7,1,(IF(WEEKDAY(B175)=1,2,IF(WEEKDAY(B175)=7,1,0))))))</f>
        <v>3</v>
      </c>
      <c r="H175" s="787">
        <v>8475.5</v>
      </c>
      <c r="I175" s="788">
        <v>2617.6810626983643</v>
      </c>
      <c r="K175" s="795">
        <v>0</v>
      </c>
      <c r="M175" s="798">
        <f t="shared" si="7"/>
        <v>8870.5329262682772</v>
      </c>
      <c r="N175" s="303"/>
      <c r="S175" s="786">
        <v>0</v>
      </c>
      <c r="T175" s="781">
        <f>VLOOKUP(C175,METADATA!$J$5:$Q$29,IF(E175="HI",2,IF(E175="LO",6,10))+IF(S175=1,2,IF(D175=7,1,(IF(WEEKDAY(B175)=1,2,IF(WEEKDAY(B175)=7,1,0))))))</f>
        <v>3</v>
      </c>
      <c r="U175" s="781">
        <f>VLOOKUP(C175,METADATA!$A$5:$H$29,IF(E175="HI",2,IF(E175="LO",6,10))+IF(S175=1,2,IF(D175=7,1,(IF(WEEKDAY(B175)=1,2,IF(WEEKDAY(B175)=7,1,0))))))</f>
        <v>3</v>
      </c>
    </row>
    <row r="176" spans="2:21" ht="13.95" customHeight="1" x14ac:dyDescent="0.25">
      <c r="B176" s="784">
        <f t="shared" si="8"/>
        <v>45390</v>
      </c>
      <c r="C176" s="785">
        <v>4</v>
      </c>
      <c r="D176" s="786">
        <f>IFERROR((INDEX(METADATA!$T$2:$T$20,MATCH(B176,METADATA!$S$2:$S$20,0))),0)</f>
        <v>0</v>
      </c>
      <c r="E176" s="785" t="str">
        <f t="shared" si="6"/>
        <v>LO</v>
      </c>
      <c r="F176" s="786">
        <f>VLOOKUP(C176,METADATA!$A$5:$H$29,IF(E176="HI",2,IF(E176="LO",6,10))+IF(D176=1,2,IF(D176=7,1,(IF(WEEKDAY(B176)=1,2,IF(WEEKDAY(B176)=7,1,0))))))</f>
        <v>3</v>
      </c>
      <c r="G176" s="786">
        <f>VLOOKUP(C176,METADATA!$J$5:$Q$29,IF(E176="HI",2,IF(E176="LO",6,10))+IF(D176=1,2,IF(D176=7,1,(IF(WEEKDAY(B176)=1,2,IF(WEEKDAY(B176)=7,1,0))))))</f>
        <v>3</v>
      </c>
      <c r="H176" s="787">
        <v>9253.5</v>
      </c>
      <c r="I176" s="788">
        <v>2657.9758968353271</v>
      </c>
      <c r="K176" s="795">
        <v>0</v>
      </c>
      <c r="M176" s="798">
        <f t="shared" si="7"/>
        <v>9627.6735568961612</v>
      </c>
      <c r="N176" s="303"/>
      <c r="S176" s="786">
        <v>0</v>
      </c>
      <c r="T176" s="781">
        <f>VLOOKUP(C176,METADATA!$J$5:$Q$29,IF(E176="HI",2,IF(E176="LO",6,10))+IF(S176=1,2,IF(D176=7,1,(IF(WEEKDAY(B176)=1,2,IF(WEEKDAY(B176)=7,1,0))))))</f>
        <v>3</v>
      </c>
      <c r="U176" s="781">
        <f>VLOOKUP(C176,METADATA!$A$5:$H$29,IF(E176="HI",2,IF(E176="LO",6,10))+IF(S176=1,2,IF(D176=7,1,(IF(WEEKDAY(B176)=1,2,IF(WEEKDAY(B176)=7,1,0))))))</f>
        <v>3</v>
      </c>
    </row>
    <row r="177" spans="2:21" ht="13.95" customHeight="1" x14ac:dyDescent="0.25">
      <c r="B177" s="784">
        <f t="shared" si="8"/>
        <v>45390</v>
      </c>
      <c r="C177" s="785">
        <v>5</v>
      </c>
      <c r="D177" s="786">
        <f>IFERROR((INDEX(METADATA!$T$2:$T$20,MATCH(B177,METADATA!$S$2:$S$20,0))),0)</f>
        <v>0</v>
      </c>
      <c r="E177" s="785" t="str">
        <f t="shared" si="6"/>
        <v>LO</v>
      </c>
      <c r="F177" s="786">
        <f>VLOOKUP(C177,METADATA!$A$5:$H$29,IF(E177="HI",2,IF(E177="LO",6,10))+IF(D177=1,2,IF(D177=7,1,(IF(WEEKDAY(B177)=1,2,IF(WEEKDAY(B177)=7,1,0))))))</f>
        <v>3</v>
      </c>
      <c r="G177" s="786">
        <f>VLOOKUP(C177,METADATA!$J$5:$Q$29,IF(E177="HI",2,IF(E177="LO",6,10))+IF(D177=1,2,IF(D177=7,1,(IF(WEEKDAY(B177)=1,2,IF(WEEKDAY(B177)=7,1,0))))))</f>
        <v>3</v>
      </c>
      <c r="H177" s="787">
        <v>10727.75</v>
      </c>
      <c r="I177" s="788">
        <v>2638.0289554595947</v>
      </c>
      <c r="K177" s="795">
        <v>0</v>
      </c>
      <c r="M177" s="798">
        <f t="shared" si="7"/>
        <v>11047.34433392674</v>
      </c>
      <c r="N177" s="303"/>
      <c r="S177" s="786">
        <v>0</v>
      </c>
      <c r="T177" s="781">
        <f>VLOOKUP(C177,METADATA!$J$5:$Q$29,IF(E177="HI",2,IF(E177="LO",6,10))+IF(S177=1,2,IF(D177=7,1,(IF(WEEKDAY(B177)=1,2,IF(WEEKDAY(B177)=7,1,0))))))</f>
        <v>3</v>
      </c>
      <c r="U177" s="781">
        <f>VLOOKUP(C177,METADATA!$A$5:$H$29,IF(E177="HI",2,IF(E177="LO",6,10))+IF(S177=1,2,IF(D177=7,1,(IF(WEEKDAY(B177)=1,2,IF(WEEKDAY(B177)=7,1,0))))))</f>
        <v>3</v>
      </c>
    </row>
    <row r="178" spans="2:21" ht="13.95" customHeight="1" x14ac:dyDescent="0.25">
      <c r="B178" s="784">
        <f t="shared" si="8"/>
        <v>45390</v>
      </c>
      <c r="C178" s="785">
        <v>6</v>
      </c>
      <c r="D178" s="786">
        <f>IFERROR((INDEX(METADATA!$T$2:$T$20,MATCH(B178,METADATA!$S$2:$S$20,0))),0)</f>
        <v>0</v>
      </c>
      <c r="E178" s="785" t="str">
        <f t="shared" si="6"/>
        <v>LO</v>
      </c>
      <c r="F178" s="786">
        <f>VLOOKUP(C178,METADATA!$A$5:$H$29,IF(E178="HI",2,IF(E178="LO",6,10))+IF(D178=1,2,IF(D178=7,1,(IF(WEEKDAY(B178)=1,2,IF(WEEKDAY(B178)=7,1,0))))))</f>
        <v>2</v>
      </c>
      <c r="G178" s="786">
        <f>VLOOKUP(C178,METADATA!$J$5:$Q$29,IF(E178="HI",2,IF(E178="LO",6,10))+IF(D178=1,2,IF(D178=7,1,(IF(WEEKDAY(B178)=1,2,IF(WEEKDAY(B178)=7,1,0))))))</f>
        <v>2</v>
      </c>
      <c r="H178" s="787">
        <v>13253.25</v>
      </c>
      <c r="I178" s="788">
        <v>2534.331570148468</v>
      </c>
      <c r="K178" s="795">
        <v>870.51250000000005</v>
      </c>
      <c r="M178" s="798">
        <f t="shared" si="7"/>
        <v>13493.386234372423</v>
      </c>
      <c r="N178" s="303"/>
      <c r="S178" s="786">
        <v>0</v>
      </c>
      <c r="T178" s="781">
        <f>VLOOKUP(C178,METADATA!$J$5:$Q$29,IF(E178="HI",2,IF(E178="LO",6,10))+IF(S178=1,2,IF(D178=7,1,(IF(WEEKDAY(B178)=1,2,IF(WEEKDAY(B178)=7,1,0))))))</f>
        <v>2</v>
      </c>
      <c r="U178" s="781">
        <f>VLOOKUP(C178,METADATA!$A$5:$H$29,IF(E178="HI",2,IF(E178="LO",6,10))+IF(S178=1,2,IF(D178=7,1,(IF(WEEKDAY(B178)=1,2,IF(WEEKDAY(B178)=7,1,0))))))</f>
        <v>2</v>
      </c>
    </row>
    <row r="179" spans="2:21" ht="13.95" customHeight="1" x14ac:dyDescent="0.25">
      <c r="B179" s="784">
        <f t="shared" si="8"/>
        <v>45390</v>
      </c>
      <c r="C179" s="785">
        <v>7</v>
      </c>
      <c r="D179" s="786">
        <f>IFERROR((INDEX(METADATA!$T$2:$T$20,MATCH(B179,METADATA!$S$2:$S$20,0))),0)</f>
        <v>0</v>
      </c>
      <c r="E179" s="785" t="str">
        <f t="shared" si="6"/>
        <v>LO</v>
      </c>
      <c r="F179" s="786">
        <f>VLOOKUP(C179,METADATA!$A$5:$H$29,IF(E179="HI",2,IF(E179="LO",6,10))+IF(D179=1,2,IF(D179=7,1,(IF(WEEKDAY(B179)=1,2,IF(WEEKDAY(B179)=7,1,0))))))</f>
        <v>1</v>
      </c>
      <c r="G179" s="786">
        <f>VLOOKUP(C179,METADATA!$J$5:$Q$29,IF(E179="HI",2,IF(E179="LO",6,10))+IF(D179=1,2,IF(D179=7,1,(IF(WEEKDAY(B179)=1,2,IF(WEEKDAY(B179)=7,1,0))))))</f>
        <v>1</v>
      </c>
      <c r="H179" s="787">
        <v>15782.25</v>
      </c>
      <c r="I179" s="788">
        <v>2446.343993127346</v>
      </c>
      <c r="K179" s="795">
        <v>865.8125</v>
      </c>
      <c r="M179" s="798">
        <f t="shared" si="7"/>
        <v>15970.723652834591</v>
      </c>
      <c r="N179" s="303"/>
      <c r="S179" s="786">
        <v>0</v>
      </c>
      <c r="T179" s="781">
        <f>VLOOKUP(C179,METADATA!$J$5:$Q$29,IF(E179="HI",2,IF(E179="LO",6,10))+IF(S179=1,2,IF(D179=7,1,(IF(WEEKDAY(B179)=1,2,IF(WEEKDAY(B179)=7,1,0))))))</f>
        <v>1</v>
      </c>
      <c r="U179" s="781">
        <f>VLOOKUP(C179,METADATA!$A$5:$H$29,IF(E179="HI",2,IF(E179="LO",6,10))+IF(S179=1,2,IF(D179=7,1,(IF(WEEKDAY(B179)=1,2,IF(WEEKDAY(B179)=7,1,0))))))</f>
        <v>1</v>
      </c>
    </row>
    <row r="180" spans="2:21" ht="13.95" customHeight="1" x14ac:dyDescent="0.25">
      <c r="B180" s="784">
        <f t="shared" si="8"/>
        <v>45390</v>
      </c>
      <c r="C180" s="785">
        <v>8</v>
      </c>
      <c r="D180" s="786">
        <f>IFERROR((INDEX(METADATA!$T$2:$T$20,MATCH(B180,METADATA!$S$2:$S$20,0))),0)</f>
        <v>0</v>
      </c>
      <c r="E180" s="785" t="str">
        <f t="shared" si="6"/>
        <v>LO</v>
      </c>
      <c r="F180" s="786">
        <f>VLOOKUP(C180,METADATA!$A$5:$H$29,IF(E180="HI",2,IF(E180="LO",6,10))+IF(D180=1,2,IF(D180=7,1,(IF(WEEKDAY(B180)=1,2,IF(WEEKDAY(B180)=7,1,0))))))</f>
        <v>1</v>
      </c>
      <c r="G180" s="786">
        <f>VLOOKUP(C180,METADATA!$J$5:$Q$29,IF(E180="HI",2,IF(E180="LO",6,10))+IF(D180=1,2,IF(D180=7,1,(IF(WEEKDAY(B180)=1,2,IF(WEEKDAY(B180)=7,1,0))))))</f>
        <v>1</v>
      </c>
      <c r="H180" s="787">
        <v>16942.25</v>
      </c>
      <c r="I180" s="788">
        <v>2813.7799415588379</v>
      </c>
      <c r="K180" s="795">
        <v>834.63750000000005</v>
      </c>
      <c r="M180" s="798">
        <f t="shared" si="7"/>
        <v>17174.31782115432</v>
      </c>
      <c r="N180" s="303"/>
      <c r="S180" s="786">
        <v>0</v>
      </c>
      <c r="T180" s="781">
        <f>VLOOKUP(C180,METADATA!$J$5:$Q$29,IF(E180="HI",2,IF(E180="LO",6,10))+IF(S180=1,2,IF(D180=7,1,(IF(WEEKDAY(B180)=1,2,IF(WEEKDAY(B180)=7,1,0))))))</f>
        <v>1</v>
      </c>
      <c r="U180" s="781">
        <f>VLOOKUP(C180,METADATA!$A$5:$H$29,IF(E180="HI",2,IF(E180="LO",6,10))+IF(S180=1,2,IF(D180=7,1,(IF(WEEKDAY(B180)=1,2,IF(WEEKDAY(B180)=7,1,0))))))</f>
        <v>1</v>
      </c>
    </row>
    <row r="181" spans="2:21" ht="13.95" customHeight="1" x14ac:dyDescent="0.25">
      <c r="B181" s="784">
        <f t="shared" si="8"/>
        <v>45390</v>
      </c>
      <c r="C181" s="785">
        <v>9</v>
      </c>
      <c r="D181" s="786">
        <f>IFERROR((INDEX(METADATA!$T$2:$T$20,MATCH(B181,METADATA!$S$2:$S$20,0))),0)</f>
        <v>0</v>
      </c>
      <c r="E181" s="785" t="str">
        <f t="shared" si="6"/>
        <v>LO</v>
      </c>
      <c r="F181" s="786">
        <f>VLOOKUP(C181,METADATA!$A$5:$H$29,IF(E181="HI",2,IF(E181="LO",6,10))+IF(D181=1,2,IF(D181=7,1,(IF(WEEKDAY(B181)=1,2,IF(WEEKDAY(B181)=7,1,0))))))</f>
        <v>2</v>
      </c>
      <c r="G181" s="786">
        <f>VLOOKUP(C181,METADATA!$J$5:$Q$29,IF(E181="HI",2,IF(E181="LO",6,10))+IF(D181=1,2,IF(D181=7,1,(IF(WEEKDAY(B181)=1,2,IF(WEEKDAY(B181)=7,1,0))))))</f>
        <v>1</v>
      </c>
      <c r="H181" s="787">
        <v>18078.5</v>
      </c>
      <c r="I181" s="788">
        <v>2815.2724990844727</v>
      </c>
      <c r="K181" s="795">
        <v>847.33749999999998</v>
      </c>
      <c r="M181" s="798">
        <f t="shared" si="7"/>
        <v>18296.390941770493</v>
      </c>
      <c r="N181" s="303"/>
      <c r="S181" s="786">
        <v>0</v>
      </c>
      <c r="T181" s="781">
        <f>VLOOKUP(C181,METADATA!$J$5:$Q$29,IF(E181="HI",2,IF(E181="LO",6,10))+IF(S181=1,2,IF(D181=7,1,(IF(WEEKDAY(B181)=1,2,IF(WEEKDAY(B181)=7,1,0))))))</f>
        <v>1</v>
      </c>
      <c r="U181" s="781">
        <f>VLOOKUP(C181,METADATA!$A$5:$H$29,IF(E181="HI",2,IF(E181="LO",6,10))+IF(S181=1,2,IF(D181=7,1,(IF(WEEKDAY(B181)=1,2,IF(WEEKDAY(B181)=7,1,0))))))</f>
        <v>2</v>
      </c>
    </row>
    <row r="182" spans="2:21" ht="13.95" customHeight="1" x14ac:dyDescent="0.25">
      <c r="B182" s="784">
        <f t="shared" si="8"/>
        <v>45390</v>
      </c>
      <c r="C182" s="785">
        <v>10</v>
      </c>
      <c r="D182" s="786">
        <f>IFERROR((INDEX(METADATA!$T$2:$T$20,MATCH(B182,METADATA!$S$2:$S$20,0))),0)</f>
        <v>0</v>
      </c>
      <c r="E182" s="785" t="str">
        <f t="shared" si="6"/>
        <v>LO</v>
      </c>
      <c r="F182" s="786">
        <f>VLOOKUP(C182,METADATA!$A$5:$H$29,IF(E182="HI",2,IF(E182="LO",6,10))+IF(D182=1,2,IF(D182=7,1,(IF(WEEKDAY(B182)=1,2,IF(WEEKDAY(B182)=7,1,0))))))</f>
        <v>2</v>
      </c>
      <c r="G182" s="786">
        <f>VLOOKUP(C182,METADATA!$J$5:$Q$29,IF(E182="HI",2,IF(E182="LO",6,10))+IF(D182=1,2,IF(D182=7,1,(IF(WEEKDAY(B182)=1,2,IF(WEEKDAY(B182)=7,1,0))))))</f>
        <v>2</v>
      </c>
      <c r="H182" s="787">
        <v>18130.25</v>
      </c>
      <c r="I182" s="788">
        <v>2827.17600440979</v>
      </c>
      <c r="K182" s="795">
        <v>851.61249999999995</v>
      </c>
      <c r="M182" s="798">
        <f t="shared" si="7"/>
        <v>18349.356643283452</v>
      </c>
      <c r="N182" s="303"/>
      <c r="S182" s="786">
        <v>0</v>
      </c>
      <c r="T182" s="781">
        <f>VLOOKUP(C182,METADATA!$J$5:$Q$29,IF(E182="HI",2,IF(E182="LO",6,10))+IF(S182=1,2,IF(D182=7,1,(IF(WEEKDAY(B182)=1,2,IF(WEEKDAY(B182)=7,1,0))))))</f>
        <v>2</v>
      </c>
      <c r="U182" s="781">
        <f>VLOOKUP(C182,METADATA!$A$5:$H$29,IF(E182="HI",2,IF(E182="LO",6,10))+IF(S182=1,2,IF(D182=7,1,(IF(WEEKDAY(B182)=1,2,IF(WEEKDAY(B182)=7,1,0))))))</f>
        <v>2</v>
      </c>
    </row>
    <row r="183" spans="2:21" ht="13.95" customHeight="1" x14ac:dyDescent="0.25">
      <c r="B183" s="784">
        <f t="shared" si="8"/>
        <v>45390</v>
      </c>
      <c r="C183" s="785">
        <v>11</v>
      </c>
      <c r="D183" s="786">
        <f>IFERROR((INDEX(METADATA!$T$2:$T$20,MATCH(B183,METADATA!$S$2:$S$20,0))),0)</f>
        <v>0</v>
      </c>
      <c r="E183" s="785" t="str">
        <f t="shared" si="6"/>
        <v>LO</v>
      </c>
      <c r="F183" s="786">
        <f>VLOOKUP(C183,METADATA!$A$5:$H$29,IF(E183="HI",2,IF(E183="LO",6,10))+IF(D183=1,2,IF(D183=7,1,(IF(WEEKDAY(B183)=1,2,IF(WEEKDAY(B183)=7,1,0))))))</f>
        <v>2</v>
      </c>
      <c r="G183" s="786">
        <f>VLOOKUP(C183,METADATA!$J$5:$Q$29,IF(E183="HI",2,IF(E183="LO",6,10))+IF(D183=1,2,IF(D183=7,1,(IF(WEEKDAY(B183)=1,2,IF(WEEKDAY(B183)=7,1,0))))))</f>
        <v>2</v>
      </c>
      <c r="H183" s="787">
        <v>18353</v>
      </c>
      <c r="I183" s="788">
        <v>2804.2330894470215</v>
      </c>
      <c r="K183" s="795">
        <v>856.5</v>
      </c>
      <c r="M183" s="798">
        <f t="shared" si="7"/>
        <v>18565.999359580663</v>
      </c>
      <c r="N183" s="303"/>
      <c r="S183" s="786">
        <v>0</v>
      </c>
      <c r="T183" s="781">
        <f>VLOOKUP(C183,METADATA!$J$5:$Q$29,IF(E183="HI",2,IF(E183="LO",6,10))+IF(S183=1,2,IF(D183=7,1,(IF(WEEKDAY(B183)=1,2,IF(WEEKDAY(B183)=7,1,0))))))</f>
        <v>2</v>
      </c>
      <c r="U183" s="781">
        <f>VLOOKUP(C183,METADATA!$A$5:$H$29,IF(E183="HI",2,IF(E183="LO",6,10))+IF(S183=1,2,IF(D183=7,1,(IF(WEEKDAY(B183)=1,2,IF(WEEKDAY(B183)=7,1,0))))))</f>
        <v>2</v>
      </c>
    </row>
    <row r="184" spans="2:21" ht="13.95" customHeight="1" x14ac:dyDescent="0.25">
      <c r="B184" s="784">
        <f t="shared" si="8"/>
        <v>45390</v>
      </c>
      <c r="C184" s="785">
        <v>12</v>
      </c>
      <c r="D184" s="786">
        <f>IFERROR((INDEX(METADATA!$T$2:$T$20,MATCH(B184,METADATA!$S$2:$S$20,0))),0)</f>
        <v>0</v>
      </c>
      <c r="E184" s="785" t="str">
        <f t="shared" si="6"/>
        <v>LO</v>
      </c>
      <c r="F184" s="786">
        <f>VLOOKUP(C184,METADATA!$A$5:$H$29,IF(E184="HI",2,IF(E184="LO",6,10))+IF(D184=1,2,IF(D184=7,1,(IF(WEEKDAY(B184)=1,2,IF(WEEKDAY(B184)=7,1,0))))))</f>
        <v>2</v>
      </c>
      <c r="G184" s="786">
        <f>VLOOKUP(C184,METADATA!$J$5:$Q$29,IF(E184="HI",2,IF(E184="LO",6,10))+IF(D184=1,2,IF(D184=7,1,(IF(WEEKDAY(B184)=1,2,IF(WEEKDAY(B184)=7,1,0))))))</f>
        <v>2</v>
      </c>
      <c r="H184" s="787">
        <v>18111</v>
      </c>
      <c r="I184" s="788">
        <v>2872.3930644989014</v>
      </c>
      <c r="K184" s="795">
        <v>824.32500000000005</v>
      </c>
      <c r="M184" s="798">
        <f t="shared" si="7"/>
        <v>18337.365211964923</v>
      </c>
      <c r="N184" s="303"/>
      <c r="S184" s="786">
        <v>0</v>
      </c>
      <c r="T184" s="781">
        <f>VLOOKUP(C184,METADATA!$J$5:$Q$29,IF(E184="HI",2,IF(E184="LO",6,10))+IF(S184=1,2,IF(D184=7,1,(IF(WEEKDAY(B184)=1,2,IF(WEEKDAY(B184)=7,1,0))))))</f>
        <v>2</v>
      </c>
      <c r="U184" s="781">
        <f>VLOOKUP(C184,METADATA!$A$5:$H$29,IF(E184="HI",2,IF(E184="LO",6,10))+IF(S184=1,2,IF(D184=7,1,(IF(WEEKDAY(B184)=1,2,IF(WEEKDAY(B184)=7,1,0))))))</f>
        <v>2</v>
      </c>
    </row>
    <row r="185" spans="2:21" ht="13.95" customHeight="1" x14ac:dyDescent="0.25">
      <c r="B185" s="784">
        <f t="shared" si="8"/>
        <v>45390</v>
      </c>
      <c r="C185" s="785">
        <v>13</v>
      </c>
      <c r="D185" s="786">
        <f>IFERROR((INDEX(METADATA!$T$2:$T$20,MATCH(B185,METADATA!$S$2:$S$20,0))),0)</f>
        <v>0</v>
      </c>
      <c r="E185" s="785" t="str">
        <f t="shared" si="6"/>
        <v>LO</v>
      </c>
      <c r="F185" s="786">
        <f>VLOOKUP(C185,METADATA!$A$5:$H$29,IF(E185="HI",2,IF(E185="LO",6,10))+IF(D185=1,2,IF(D185=7,1,(IF(WEEKDAY(B185)=1,2,IF(WEEKDAY(B185)=7,1,0))))))</f>
        <v>2</v>
      </c>
      <c r="G185" s="786">
        <f>VLOOKUP(C185,METADATA!$J$5:$Q$29,IF(E185="HI",2,IF(E185="LO",6,10))+IF(D185=1,2,IF(D185=7,1,(IF(WEEKDAY(B185)=1,2,IF(WEEKDAY(B185)=7,1,0))))))</f>
        <v>2</v>
      </c>
      <c r="H185" s="787">
        <v>17652</v>
      </c>
      <c r="I185" s="788">
        <v>2871.2399673461914</v>
      </c>
      <c r="K185" s="795">
        <v>882.73749999999995</v>
      </c>
      <c r="M185" s="798">
        <f t="shared" si="7"/>
        <v>17883.990688604325</v>
      </c>
      <c r="N185" s="303"/>
      <c r="S185" s="786">
        <v>0</v>
      </c>
      <c r="T185" s="781">
        <f>VLOOKUP(C185,METADATA!$J$5:$Q$29,IF(E185="HI",2,IF(E185="LO",6,10))+IF(S185=1,2,IF(D185=7,1,(IF(WEEKDAY(B185)=1,2,IF(WEEKDAY(B185)=7,1,0))))))</f>
        <v>2</v>
      </c>
      <c r="U185" s="781">
        <f>VLOOKUP(C185,METADATA!$A$5:$H$29,IF(E185="HI",2,IF(E185="LO",6,10))+IF(S185=1,2,IF(D185=7,1,(IF(WEEKDAY(B185)=1,2,IF(WEEKDAY(B185)=7,1,0))))))</f>
        <v>2</v>
      </c>
    </row>
    <row r="186" spans="2:21" ht="13.95" customHeight="1" x14ac:dyDescent="0.25">
      <c r="B186" s="784">
        <f t="shared" si="8"/>
        <v>45390</v>
      </c>
      <c r="C186" s="785">
        <v>14</v>
      </c>
      <c r="D186" s="786">
        <f>IFERROR((INDEX(METADATA!$T$2:$T$20,MATCH(B186,METADATA!$S$2:$S$20,0))),0)</f>
        <v>0</v>
      </c>
      <c r="E186" s="785" t="str">
        <f t="shared" si="6"/>
        <v>LO</v>
      </c>
      <c r="F186" s="786">
        <f>VLOOKUP(C186,METADATA!$A$5:$H$29,IF(E186="HI",2,IF(E186="LO",6,10))+IF(D186=1,2,IF(D186=7,1,(IF(WEEKDAY(B186)=1,2,IF(WEEKDAY(B186)=7,1,0))))))</f>
        <v>2</v>
      </c>
      <c r="G186" s="786">
        <f>VLOOKUP(C186,METADATA!$J$5:$Q$29,IF(E186="HI",2,IF(E186="LO",6,10))+IF(D186=1,2,IF(D186=7,1,(IF(WEEKDAY(B186)=1,2,IF(WEEKDAY(B186)=7,1,0))))))</f>
        <v>2</v>
      </c>
      <c r="H186" s="787">
        <v>17445.75</v>
      </c>
      <c r="I186" s="788">
        <v>2841.8639640808105</v>
      </c>
      <c r="K186" s="795">
        <v>909.3125</v>
      </c>
      <c r="M186" s="798">
        <f t="shared" si="7"/>
        <v>17675.700378000332</v>
      </c>
      <c r="N186" s="303"/>
      <c r="S186" s="786">
        <v>0</v>
      </c>
      <c r="T186" s="781">
        <f>VLOOKUP(C186,METADATA!$J$5:$Q$29,IF(E186="HI",2,IF(E186="LO",6,10))+IF(S186=1,2,IF(D186=7,1,(IF(WEEKDAY(B186)=1,2,IF(WEEKDAY(B186)=7,1,0))))))</f>
        <v>2</v>
      </c>
      <c r="U186" s="781">
        <f>VLOOKUP(C186,METADATA!$A$5:$H$29,IF(E186="HI",2,IF(E186="LO",6,10))+IF(S186=1,2,IF(D186=7,1,(IF(WEEKDAY(B186)=1,2,IF(WEEKDAY(B186)=7,1,0))))))</f>
        <v>2</v>
      </c>
    </row>
    <row r="187" spans="2:21" ht="13.95" customHeight="1" x14ac:dyDescent="0.25">
      <c r="B187" s="784">
        <f t="shared" si="8"/>
        <v>45390</v>
      </c>
      <c r="C187" s="785">
        <v>15</v>
      </c>
      <c r="D187" s="786">
        <f>IFERROR((INDEX(METADATA!$T$2:$T$20,MATCH(B187,METADATA!$S$2:$S$20,0))),0)</f>
        <v>0</v>
      </c>
      <c r="E187" s="785" t="str">
        <f t="shared" si="6"/>
        <v>LO</v>
      </c>
      <c r="F187" s="786">
        <f>VLOOKUP(C187,METADATA!$A$5:$H$29,IF(E187="HI",2,IF(E187="LO",6,10))+IF(D187=1,2,IF(D187=7,1,(IF(WEEKDAY(B187)=1,2,IF(WEEKDAY(B187)=7,1,0))))))</f>
        <v>2</v>
      </c>
      <c r="G187" s="786">
        <f>VLOOKUP(C187,METADATA!$J$5:$Q$29,IF(E187="HI",2,IF(E187="LO",6,10))+IF(D187=1,2,IF(D187=7,1,(IF(WEEKDAY(B187)=1,2,IF(WEEKDAY(B187)=7,1,0))))))</f>
        <v>2</v>
      </c>
      <c r="H187" s="787">
        <v>17275</v>
      </c>
      <c r="I187" s="788">
        <v>2818.871021270752</v>
      </c>
      <c r="K187" s="795">
        <v>905.6</v>
      </c>
      <c r="M187" s="798">
        <f t="shared" si="7"/>
        <v>17503.475621560425</v>
      </c>
      <c r="N187" s="303"/>
      <c r="S187" s="786">
        <v>0</v>
      </c>
      <c r="T187" s="781">
        <f>VLOOKUP(C187,METADATA!$J$5:$Q$29,IF(E187="HI",2,IF(E187="LO",6,10))+IF(S187=1,2,IF(D187=7,1,(IF(WEEKDAY(B187)=1,2,IF(WEEKDAY(B187)=7,1,0))))))</f>
        <v>2</v>
      </c>
      <c r="U187" s="781">
        <f>VLOOKUP(C187,METADATA!$A$5:$H$29,IF(E187="HI",2,IF(E187="LO",6,10))+IF(S187=1,2,IF(D187=7,1,(IF(WEEKDAY(B187)=1,2,IF(WEEKDAY(B187)=7,1,0))))))</f>
        <v>2</v>
      </c>
    </row>
    <row r="188" spans="2:21" ht="13.95" customHeight="1" x14ac:dyDescent="0.25">
      <c r="B188" s="784">
        <f t="shared" si="8"/>
        <v>45390</v>
      </c>
      <c r="C188" s="785">
        <v>16</v>
      </c>
      <c r="D188" s="786">
        <f>IFERROR((INDEX(METADATA!$T$2:$T$20,MATCH(B188,METADATA!$S$2:$S$20,0))),0)</f>
        <v>0</v>
      </c>
      <c r="E188" s="785" t="str">
        <f t="shared" si="6"/>
        <v>LO</v>
      </c>
      <c r="F188" s="786">
        <f>VLOOKUP(C188,METADATA!$A$5:$H$29,IF(E188="HI",2,IF(E188="LO",6,10))+IF(D188=1,2,IF(D188=7,1,(IF(WEEKDAY(B188)=1,2,IF(WEEKDAY(B188)=7,1,0))))))</f>
        <v>2</v>
      </c>
      <c r="G188" s="786">
        <f>VLOOKUP(C188,METADATA!$J$5:$Q$29,IF(E188="HI",2,IF(E188="LO",6,10))+IF(D188=1,2,IF(D188=7,1,(IF(WEEKDAY(B188)=1,2,IF(WEEKDAY(B188)=7,1,0))))))</f>
        <v>2</v>
      </c>
      <c r="H188" s="787">
        <v>17137.5</v>
      </c>
      <c r="I188" s="788">
        <v>2716.7290172576904</v>
      </c>
      <c r="K188" s="795">
        <v>913.98749999999995</v>
      </c>
      <c r="M188" s="798">
        <f t="shared" si="7"/>
        <v>17351.499151462674</v>
      </c>
      <c r="N188" s="303"/>
      <c r="S188" s="786">
        <v>0</v>
      </c>
      <c r="T188" s="781">
        <f>VLOOKUP(C188,METADATA!$J$5:$Q$29,IF(E188="HI",2,IF(E188="LO",6,10))+IF(S188=1,2,IF(D188=7,1,(IF(WEEKDAY(B188)=1,2,IF(WEEKDAY(B188)=7,1,0))))))</f>
        <v>2</v>
      </c>
      <c r="U188" s="781">
        <f>VLOOKUP(C188,METADATA!$A$5:$H$29,IF(E188="HI",2,IF(E188="LO",6,10))+IF(S188=1,2,IF(D188=7,1,(IF(WEEKDAY(B188)=1,2,IF(WEEKDAY(B188)=7,1,0))))))</f>
        <v>2</v>
      </c>
    </row>
    <row r="189" spans="2:21" ht="13.95" customHeight="1" x14ac:dyDescent="0.25">
      <c r="B189" s="784">
        <f t="shared" si="8"/>
        <v>45390</v>
      </c>
      <c r="C189" s="785">
        <v>17</v>
      </c>
      <c r="D189" s="786">
        <f>IFERROR((INDEX(METADATA!$T$2:$T$20,MATCH(B189,METADATA!$S$2:$S$20,0))),0)</f>
        <v>0</v>
      </c>
      <c r="E189" s="785" t="str">
        <f t="shared" si="6"/>
        <v>LO</v>
      </c>
      <c r="F189" s="786">
        <f>VLOOKUP(C189,METADATA!$A$5:$H$29,IF(E189="HI",2,IF(E189="LO",6,10))+IF(D189=1,2,IF(D189=7,1,(IF(WEEKDAY(B189)=1,2,IF(WEEKDAY(B189)=7,1,0))))))</f>
        <v>2</v>
      </c>
      <c r="G189" s="786">
        <f>VLOOKUP(C189,METADATA!$J$5:$Q$29,IF(E189="HI",2,IF(E189="LO",6,10))+IF(D189=1,2,IF(D189=7,1,(IF(WEEKDAY(B189)=1,2,IF(WEEKDAY(B189)=7,1,0))))))</f>
        <v>2</v>
      </c>
      <c r="H189" s="787">
        <v>16937.5</v>
      </c>
      <c r="I189" s="788">
        <v>12.913499593734741</v>
      </c>
      <c r="K189" s="795">
        <v>902.26250000000005</v>
      </c>
      <c r="M189" s="798">
        <f t="shared" si="7"/>
        <v>16937.504922758599</v>
      </c>
      <c r="N189" s="303"/>
      <c r="S189" s="786">
        <v>0</v>
      </c>
      <c r="T189" s="781">
        <f>VLOOKUP(C189,METADATA!$J$5:$Q$29,IF(E189="HI",2,IF(E189="LO",6,10))+IF(S189=1,2,IF(D189=7,1,(IF(WEEKDAY(B189)=1,2,IF(WEEKDAY(B189)=7,1,0))))))</f>
        <v>2</v>
      </c>
      <c r="U189" s="781">
        <f>VLOOKUP(C189,METADATA!$A$5:$H$29,IF(E189="HI",2,IF(E189="LO",6,10))+IF(S189=1,2,IF(D189=7,1,(IF(WEEKDAY(B189)=1,2,IF(WEEKDAY(B189)=7,1,0))))))</f>
        <v>2</v>
      </c>
    </row>
    <row r="190" spans="2:21" ht="13.95" customHeight="1" x14ac:dyDescent="0.25">
      <c r="B190" s="784">
        <f t="shared" si="8"/>
        <v>45390</v>
      </c>
      <c r="C190" s="785">
        <v>18</v>
      </c>
      <c r="D190" s="786">
        <f>IFERROR((INDEX(METADATA!$T$2:$T$20,MATCH(B190,METADATA!$S$2:$S$20,0))),0)</f>
        <v>0</v>
      </c>
      <c r="E190" s="785" t="str">
        <f t="shared" si="6"/>
        <v>LO</v>
      </c>
      <c r="F190" s="786">
        <f>VLOOKUP(C190,METADATA!$A$5:$H$29,IF(E190="HI",2,IF(E190="LO",6,10))+IF(D190=1,2,IF(D190=7,1,(IF(WEEKDAY(B190)=1,2,IF(WEEKDAY(B190)=7,1,0))))))</f>
        <v>1</v>
      </c>
      <c r="G190" s="786">
        <f>VLOOKUP(C190,METADATA!$J$5:$Q$29,IF(E190="HI",2,IF(E190="LO",6,10))+IF(D190=1,2,IF(D190=7,1,(IF(WEEKDAY(B190)=1,2,IF(WEEKDAY(B190)=7,1,0))))))</f>
        <v>1</v>
      </c>
      <c r="H190" s="787">
        <v>18220.25</v>
      </c>
      <c r="I190" s="788">
        <v>0.57599997520446777</v>
      </c>
      <c r="K190" s="795">
        <v>933.76250000000005</v>
      </c>
      <c r="M190" s="798">
        <f t="shared" si="7"/>
        <v>18220.250009104595</v>
      </c>
      <c r="N190" s="303"/>
      <c r="S190" s="786">
        <v>0</v>
      </c>
      <c r="T190" s="781">
        <f>VLOOKUP(C190,METADATA!$J$5:$Q$29,IF(E190="HI",2,IF(E190="LO",6,10))+IF(S190=1,2,IF(D190=7,1,(IF(WEEKDAY(B190)=1,2,IF(WEEKDAY(B190)=7,1,0))))))</f>
        <v>1</v>
      </c>
      <c r="U190" s="781">
        <f>VLOOKUP(C190,METADATA!$A$5:$H$29,IF(E190="HI",2,IF(E190="LO",6,10))+IF(S190=1,2,IF(D190=7,1,(IF(WEEKDAY(B190)=1,2,IF(WEEKDAY(B190)=7,1,0))))))</f>
        <v>1</v>
      </c>
    </row>
    <row r="191" spans="2:21" ht="13.95" customHeight="1" x14ac:dyDescent="0.25">
      <c r="B191" s="784">
        <f t="shared" si="8"/>
        <v>45390</v>
      </c>
      <c r="C191" s="785">
        <v>19</v>
      </c>
      <c r="D191" s="786">
        <f>IFERROR((INDEX(METADATA!$T$2:$T$20,MATCH(B191,METADATA!$S$2:$S$20,0))),0)</f>
        <v>0</v>
      </c>
      <c r="E191" s="785" t="str">
        <f t="shared" si="6"/>
        <v>LO</v>
      </c>
      <c r="F191" s="786">
        <f>VLOOKUP(C191,METADATA!$A$5:$H$29,IF(E191="HI",2,IF(E191="LO",6,10))+IF(D191=1,2,IF(D191=7,1,(IF(WEEKDAY(B191)=1,2,IF(WEEKDAY(B191)=7,1,0))))))</f>
        <v>1</v>
      </c>
      <c r="G191" s="786">
        <f>VLOOKUP(C191,METADATA!$J$5:$Q$29,IF(E191="HI",2,IF(E191="LO",6,10))+IF(D191=1,2,IF(D191=7,1,(IF(WEEKDAY(B191)=1,2,IF(WEEKDAY(B191)=7,1,0))))))</f>
        <v>1</v>
      </c>
      <c r="H191" s="787">
        <v>17239.75</v>
      </c>
      <c r="I191" s="788">
        <v>0</v>
      </c>
      <c r="K191" s="795">
        <v>0</v>
      </c>
      <c r="M191" s="798">
        <f t="shared" si="7"/>
        <v>17239.75</v>
      </c>
      <c r="N191" s="303"/>
      <c r="S191" s="786">
        <v>0</v>
      </c>
      <c r="T191" s="781">
        <f>VLOOKUP(C191,METADATA!$J$5:$Q$29,IF(E191="HI",2,IF(E191="LO",6,10))+IF(S191=1,2,IF(D191=7,1,(IF(WEEKDAY(B191)=1,2,IF(WEEKDAY(B191)=7,1,0))))))</f>
        <v>1</v>
      </c>
      <c r="U191" s="781">
        <f>VLOOKUP(C191,METADATA!$A$5:$H$29,IF(E191="HI",2,IF(E191="LO",6,10))+IF(S191=1,2,IF(D191=7,1,(IF(WEEKDAY(B191)=1,2,IF(WEEKDAY(B191)=7,1,0))))))</f>
        <v>1</v>
      </c>
    </row>
    <row r="192" spans="2:21" ht="13.95" customHeight="1" x14ac:dyDescent="0.25">
      <c r="B192" s="784">
        <f t="shared" si="8"/>
        <v>45390</v>
      </c>
      <c r="C192" s="785">
        <v>20</v>
      </c>
      <c r="D192" s="786">
        <f>IFERROR((INDEX(METADATA!$T$2:$T$20,MATCH(B192,METADATA!$S$2:$S$20,0))),0)</f>
        <v>0</v>
      </c>
      <c r="E192" s="785" t="str">
        <f t="shared" si="6"/>
        <v>LO</v>
      </c>
      <c r="F192" s="786">
        <f>VLOOKUP(C192,METADATA!$A$5:$H$29,IF(E192="HI",2,IF(E192="LO",6,10))+IF(D192=1,2,IF(D192=7,1,(IF(WEEKDAY(B192)=1,2,IF(WEEKDAY(B192)=7,1,0))))))</f>
        <v>1</v>
      </c>
      <c r="G192" s="786">
        <f>VLOOKUP(C192,METADATA!$J$5:$Q$29,IF(E192="HI",2,IF(E192="LO",6,10))+IF(D192=1,2,IF(D192=7,1,(IF(WEEKDAY(B192)=1,2,IF(WEEKDAY(B192)=7,1,0))))))</f>
        <v>2</v>
      </c>
      <c r="H192" s="787">
        <v>15504.75</v>
      </c>
      <c r="I192" s="788">
        <v>881.63999176025391</v>
      </c>
      <c r="K192" s="795">
        <v>0</v>
      </c>
      <c r="M192" s="798">
        <f t="shared" si="7"/>
        <v>15529.795930326032</v>
      </c>
      <c r="N192" s="303"/>
      <c r="S192" s="786">
        <v>0</v>
      </c>
      <c r="T192" s="781">
        <f>VLOOKUP(C192,METADATA!$J$5:$Q$29,IF(E192="HI",2,IF(E192="LO",6,10))+IF(S192=1,2,IF(D192=7,1,(IF(WEEKDAY(B192)=1,2,IF(WEEKDAY(B192)=7,1,0))))))</f>
        <v>2</v>
      </c>
      <c r="U192" s="781">
        <f>VLOOKUP(C192,METADATA!$A$5:$H$29,IF(E192="HI",2,IF(E192="LO",6,10))+IF(S192=1,2,IF(D192=7,1,(IF(WEEKDAY(B192)=1,2,IF(WEEKDAY(B192)=7,1,0))))))</f>
        <v>1</v>
      </c>
    </row>
    <row r="193" spans="2:21" ht="13.95" customHeight="1" x14ac:dyDescent="0.25">
      <c r="B193" s="784">
        <f t="shared" si="8"/>
        <v>45390</v>
      </c>
      <c r="C193" s="785">
        <v>21</v>
      </c>
      <c r="D193" s="786">
        <f>IFERROR((INDEX(METADATA!$T$2:$T$20,MATCH(B193,METADATA!$S$2:$S$20,0))),0)</f>
        <v>0</v>
      </c>
      <c r="E193" s="785" t="str">
        <f t="shared" si="6"/>
        <v>LO</v>
      </c>
      <c r="F193" s="786">
        <f>VLOOKUP(C193,METADATA!$A$5:$H$29,IF(E193="HI",2,IF(E193="LO",6,10))+IF(D193=1,2,IF(D193=7,1,(IF(WEEKDAY(B193)=1,2,IF(WEEKDAY(B193)=7,1,0))))))</f>
        <v>2</v>
      </c>
      <c r="G193" s="786">
        <f>VLOOKUP(C193,METADATA!$J$5:$Q$29,IF(E193="HI",2,IF(E193="LO",6,10))+IF(D193=1,2,IF(D193=7,1,(IF(WEEKDAY(B193)=1,2,IF(WEEKDAY(B193)=7,1,0))))))</f>
        <v>2</v>
      </c>
      <c r="H193" s="787">
        <v>13388.5</v>
      </c>
      <c r="I193" s="788">
        <v>2381.4480112791061</v>
      </c>
      <c r="K193" s="795">
        <v>0</v>
      </c>
      <c r="M193" s="798">
        <f t="shared" si="7"/>
        <v>13598.647979870102</v>
      </c>
      <c r="N193" s="303"/>
      <c r="S193" s="786">
        <v>0</v>
      </c>
      <c r="T193" s="781">
        <f>VLOOKUP(C193,METADATA!$J$5:$Q$29,IF(E193="HI",2,IF(E193="LO",6,10))+IF(S193=1,2,IF(D193=7,1,(IF(WEEKDAY(B193)=1,2,IF(WEEKDAY(B193)=7,1,0))))))</f>
        <v>2</v>
      </c>
      <c r="U193" s="781">
        <f>VLOOKUP(C193,METADATA!$A$5:$H$29,IF(E193="HI",2,IF(E193="LO",6,10))+IF(S193=1,2,IF(D193=7,1,(IF(WEEKDAY(B193)=1,2,IF(WEEKDAY(B193)=7,1,0))))))</f>
        <v>2</v>
      </c>
    </row>
    <row r="194" spans="2:21" ht="13.95" customHeight="1" x14ac:dyDescent="0.25">
      <c r="B194" s="784">
        <f t="shared" si="8"/>
        <v>45390</v>
      </c>
      <c r="C194" s="785">
        <v>22</v>
      </c>
      <c r="D194" s="786">
        <f>IFERROR((INDEX(METADATA!$T$2:$T$20,MATCH(B194,METADATA!$S$2:$S$20,0))),0)</f>
        <v>0</v>
      </c>
      <c r="E194" s="785" t="str">
        <f t="shared" si="6"/>
        <v>LO</v>
      </c>
      <c r="F194" s="786">
        <f>VLOOKUP(C194,METADATA!$A$5:$H$29,IF(E194="HI",2,IF(E194="LO",6,10))+IF(D194=1,2,IF(D194=7,1,(IF(WEEKDAY(B194)=1,2,IF(WEEKDAY(B194)=7,1,0))))))</f>
        <v>3</v>
      </c>
      <c r="G194" s="786">
        <f>VLOOKUP(C194,METADATA!$J$5:$Q$29,IF(E194="HI",2,IF(E194="LO",6,10))+IF(D194=1,2,IF(D194=7,1,(IF(WEEKDAY(B194)=1,2,IF(WEEKDAY(B194)=7,1,0))))))</f>
        <v>3</v>
      </c>
      <c r="H194" s="787">
        <v>11411.75</v>
      </c>
      <c r="I194" s="788">
        <v>2300.0160012245178</v>
      </c>
      <c r="K194" s="795">
        <v>0</v>
      </c>
      <c r="M194" s="798">
        <f t="shared" si="7"/>
        <v>11641.224663599136</v>
      </c>
      <c r="N194" s="303"/>
      <c r="S194" s="786">
        <v>0</v>
      </c>
      <c r="T194" s="781">
        <f>VLOOKUP(C194,METADATA!$J$5:$Q$29,IF(E194="HI",2,IF(E194="LO",6,10))+IF(S194=1,2,IF(D194=7,1,(IF(WEEKDAY(B194)=1,2,IF(WEEKDAY(B194)=7,1,0))))))</f>
        <v>3</v>
      </c>
      <c r="U194" s="781">
        <f>VLOOKUP(C194,METADATA!$A$5:$H$29,IF(E194="HI",2,IF(E194="LO",6,10))+IF(S194=1,2,IF(D194=7,1,(IF(WEEKDAY(B194)=1,2,IF(WEEKDAY(B194)=7,1,0))))))</f>
        <v>3</v>
      </c>
    </row>
    <row r="195" spans="2:21" ht="13.95" customHeight="1" x14ac:dyDescent="0.25">
      <c r="B195" s="784">
        <f t="shared" si="8"/>
        <v>45390</v>
      </c>
      <c r="C195" s="785">
        <v>23</v>
      </c>
      <c r="D195" s="786">
        <f>IFERROR((INDEX(METADATA!$T$2:$T$20,MATCH(B195,METADATA!$S$2:$S$20,0))),0)</f>
        <v>0</v>
      </c>
      <c r="E195" s="785" t="str">
        <f t="shared" si="6"/>
        <v>LO</v>
      </c>
      <c r="F195" s="786">
        <f>VLOOKUP(C195,METADATA!$A$5:$H$29,IF(E195="HI",2,IF(E195="LO",6,10))+IF(D195=1,2,IF(D195=7,1,(IF(WEEKDAY(B195)=1,2,IF(WEEKDAY(B195)=7,1,0))))))</f>
        <v>3</v>
      </c>
      <c r="G195" s="786">
        <f>VLOOKUP(C195,METADATA!$J$5:$Q$29,IF(E195="HI",2,IF(E195="LO",6,10))+IF(D195=1,2,IF(D195=7,1,(IF(WEEKDAY(B195)=1,2,IF(WEEKDAY(B195)=7,1,0))))))</f>
        <v>3</v>
      </c>
      <c r="H195" s="787">
        <v>10189</v>
      </c>
      <c r="I195" s="788">
        <v>2182.5599975585938</v>
      </c>
      <c r="K195" s="795">
        <v>0</v>
      </c>
      <c r="M195" s="798">
        <f t="shared" si="7"/>
        <v>10420.138633575993</v>
      </c>
      <c r="N195" s="303"/>
      <c r="S195" s="786">
        <v>0</v>
      </c>
      <c r="T195" s="781">
        <f>VLOOKUP(C195,METADATA!$J$5:$Q$29,IF(E195="HI",2,IF(E195="LO",6,10))+IF(S195=1,2,IF(D195=7,1,(IF(WEEKDAY(B195)=1,2,IF(WEEKDAY(B195)=7,1,0))))))</f>
        <v>3</v>
      </c>
      <c r="U195" s="781">
        <f>VLOOKUP(C195,METADATA!$A$5:$H$29,IF(E195="HI",2,IF(E195="LO",6,10))+IF(S195=1,2,IF(D195=7,1,(IF(WEEKDAY(B195)=1,2,IF(WEEKDAY(B195)=7,1,0))))))</f>
        <v>3</v>
      </c>
    </row>
    <row r="196" spans="2:21" ht="13.95" customHeight="1" x14ac:dyDescent="0.25">
      <c r="B196" s="784">
        <f t="shared" si="8"/>
        <v>45391</v>
      </c>
      <c r="C196" s="785">
        <v>0</v>
      </c>
      <c r="D196" s="786">
        <f>IFERROR((INDEX(METADATA!$T$2:$T$20,MATCH(B196,METADATA!$S$2:$S$20,0))),0)</f>
        <v>0</v>
      </c>
      <c r="E196" s="785" t="str">
        <f t="shared" ref="E196:E259" si="9">IF(B196="","",IF(AND(MONTH(B196)&gt;=MONTH($AA$9),MONTH(B196)&lt;=MONTH($AA$11)),"HI","LO"))</f>
        <v>LO</v>
      </c>
      <c r="F196" s="786">
        <f>VLOOKUP(C196,METADATA!$A$5:$H$29,IF(E196="HI",2,IF(E196="LO",6,10))+IF(D196=1,2,IF(D196=7,1,(IF(WEEKDAY(B196)=1,2,IF(WEEKDAY(B196)=7,1,0))))))</f>
        <v>3</v>
      </c>
      <c r="G196" s="786">
        <f>VLOOKUP(C196,METADATA!$J$5:$Q$29,IF(E196="HI",2,IF(E196="LO",6,10))+IF(D196=1,2,IF(D196=7,1,(IF(WEEKDAY(B196)=1,2,IF(WEEKDAY(B196)=7,1,0))))))</f>
        <v>3</v>
      </c>
      <c r="H196" s="787">
        <v>9475.5</v>
      </c>
      <c r="I196" s="788">
        <v>123.72000271081924</v>
      </c>
      <c r="K196" s="795">
        <v>0</v>
      </c>
      <c r="M196" s="798">
        <f t="shared" ref="M196:M259" si="10">SQRT(H196^2+I196^2)</f>
        <v>9476.3076611658598</v>
      </c>
      <c r="N196" s="303"/>
      <c r="S196" s="786">
        <v>0</v>
      </c>
      <c r="T196" s="781">
        <f>VLOOKUP(C196,METADATA!$J$5:$Q$29,IF(E196="HI",2,IF(E196="LO",6,10))+IF(S196=1,2,IF(D196=7,1,(IF(WEEKDAY(B196)=1,2,IF(WEEKDAY(B196)=7,1,0))))))</f>
        <v>3</v>
      </c>
      <c r="U196" s="781">
        <f>VLOOKUP(C196,METADATA!$A$5:$H$29,IF(E196="HI",2,IF(E196="LO",6,10))+IF(S196=1,2,IF(D196=7,1,(IF(WEEKDAY(B196)=1,2,IF(WEEKDAY(B196)=7,1,0))))))</f>
        <v>3</v>
      </c>
    </row>
    <row r="197" spans="2:21" ht="13.95" customHeight="1" x14ac:dyDescent="0.25">
      <c r="B197" s="784">
        <f t="shared" si="8"/>
        <v>45391</v>
      </c>
      <c r="C197" s="785">
        <v>1</v>
      </c>
      <c r="D197" s="786">
        <f>IFERROR((INDEX(METADATA!$T$2:$T$20,MATCH(B197,METADATA!$S$2:$S$20,0))),0)</f>
        <v>0</v>
      </c>
      <c r="E197" s="785" t="str">
        <f t="shared" si="9"/>
        <v>LO</v>
      </c>
      <c r="F197" s="786">
        <f>VLOOKUP(C197,METADATA!$A$5:$H$29,IF(E197="HI",2,IF(E197="LO",6,10))+IF(D197=1,2,IF(D197=7,1,(IF(WEEKDAY(B197)=1,2,IF(WEEKDAY(B197)=7,1,0))))))</f>
        <v>3</v>
      </c>
      <c r="G197" s="786">
        <f>VLOOKUP(C197,METADATA!$J$5:$Q$29,IF(E197="HI",2,IF(E197="LO",6,10))+IF(D197=1,2,IF(D197=7,1,(IF(WEEKDAY(B197)=1,2,IF(WEEKDAY(B197)=7,1,0))))))</f>
        <v>3</v>
      </c>
      <c r="H197" s="787">
        <v>8986.75</v>
      </c>
      <c r="I197" s="788">
        <v>0</v>
      </c>
      <c r="K197" s="795">
        <v>0</v>
      </c>
      <c r="M197" s="798">
        <f t="shared" si="10"/>
        <v>8986.75</v>
      </c>
      <c r="N197" s="303"/>
      <c r="S197" s="786">
        <v>0</v>
      </c>
      <c r="T197" s="781">
        <f>VLOOKUP(C197,METADATA!$J$5:$Q$29,IF(E197="HI",2,IF(E197="LO",6,10))+IF(S197=1,2,IF(D197=7,1,(IF(WEEKDAY(B197)=1,2,IF(WEEKDAY(B197)=7,1,0))))))</f>
        <v>3</v>
      </c>
      <c r="U197" s="781">
        <f>VLOOKUP(C197,METADATA!$A$5:$H$29,IF(E197="HI",2,IF(E197="LO",6,10))+IF(S197=1,2,IF(D197=7,1,(IF(WEEKDAY(B197)=1,2,IF(WEEKDAY(B197)=7,1,0))))))</f>
        <v>3</v>
      </c>
    </row>
    <row r="198" spans="2:21" ht="13.95" customHeight="1" x14ac:dyDescent="0.25">
      <c r="B198" s="784">
        <f t="shared" si="8"/>
        <v>45391</v>
      </c>
      <c r="C198" s="785">
        <v>2</v>
      </c>
      <c r="D198" s="786">
        <f>IFERROR((INDEX(METADATA!$T$2:$T$20,MATCH(B198,METADATA!$S$2:$S$20,0))),0)</f>
        <v>0</v>
      </c>
      <c r="E198" s="785" t="str">
        <f t="shared" si="9"/>
        <v>LO</v>
      </c>
      <c r="F198" s="786">
        <f>VLOOKUP(C198,METADATA!$A$5:$H$29,IF(E198="HI",2,IF(E198="LO",6,10))+IF(D198=1,2,IF(D198=7,1,(IF(WEEKDAY(B198)=1,2,IF(WEEKDAY(B198)=7,1,0))))))</f>
        <v>3</v>
      </c>
      <c r="G198" s="786">
        <f>VLOOKUP(C198,METADATA!$J$5:$Q$29,IF(E198="HI",2,IF(E198="LO",6,10))+IF(D198=1,2,IF(D198=7,1,(IF(WEEKDAY(B198)=1,2,IF(WEEKDAY(B198)=7,1,0))))))</f>
        <v>3</v>
      </c>
      <c r="H198" s="787">
        <v>9112.5</v>
      </c>
      <c r="I198" s="788">
        <v>0.43199998140335083</v>
      </c>
      <c r="K198" s="795">
        <v>0</v>
      </c>
      <c r="M198" s="798">
        <f t="shared" si="10"/>
        <v>9112.500010239999</v>
      </c>
      <c r="N198" s="303"/>
      <c r="S198" s="786">
        <v>0</v>
      </c>
      <c r="T198" s="781">
        <f>VLOOKUP(C198,METADATA!$J$5:$Q$29,IF(E198="HI",2,IF(E198="LO",6,10))+IF(S198=1,2,IF(D198=7,1,(IF(WEEKDAY(B198)=1,2,IF(WEEKDAY(B198)=7,1,0))))))</f>
        <v>3</v>
      </c>
      <c r="U198" s="781">
        <f>VLOOKUP(C198,METADATA!$A$5:$H$29,IF(E198="HI",2,IF(E198="LO",6,10))+IF(S198=1,2,IF(D198=7,1,(IF(WEEKDAY(B198)=1,2,IF(WEEKDAY(B198)=7,1,0))))))</f>
        <v>3</v>
      </c>
    </row>
    <row r="199" spans="2:21" ht="13.95" customHeight="1" x14ac:dyDescent="0.25">
      <c r="B199" s="784">
        <f t="shared" si="8"/>
        <v>45391</v>
      </c>
      <c r="C199" s="785">
        <v>3</v>
      </c>
      <c r="D199" s="786">
        <f>IFERROR((INDEX(METADATA!$T$2:$T$20,MATCH(B199,METADATA!$S$2:$S$20,0))),0)</f>
        <v>0</v>
      </c>
      <c r="E199" s="785" t="str">
        <f t="shared" si="9"/>
        <v>LO</v>
      </c>
      <c r="F199" s="786">
        <f>VLOOKUP(C199,METADATA!$A$5:$H$29,IF(E199="HI",2,IF(E199="LO",6,10))+IF(D199=1,2,IF(D199=7,1,(IF(WEEKDAY(B199)=1,2,IF(WEEKDAY(B199)=7,1,0))))))</f>
        <v>3</v>
      </c>
      <c r="G199" s="786">
        <f>VLOOKUP(C199,METADATA!$J$5:$Q$29,IF(E199="HI",2,IF(E199="LO",6,10))+IF(D199=1,2,IF(D199=7,1,(IF(WEEKDAY(B199)=1,2,IF(WEEKDAY(B199)=7,1,0))))))</f>
        <v>3</v>
      </c>
      <c r="H199" s="787">
        <v>9158.5</v>
      </c>
      <c r="I199" s="788">
        <v>0</v>
      </c>
      <c r="K199" s="795">
        <v>0</v>
      </c>
      <c r="M199" s="798">
        <f t="shared" si="10"/>
        <v>9158.5</v>
      </c>
      <c r="N199" s="303"/>
      <c r="S199" s="786">
        <v>0</v>
      </c>
      <c r="T199" s="781">
        <f>VLOOKUP(C199,METADATA!$J$5:$Q$29,IF(E199="HI",2,IF(E199="LO",6,10))+IF(S199=1,2,IF(D199=7,1,(IF(WEEKDAY(B199)=1,2,IF(WEEKDAY(B199)=7,1,0))))))</f>
        <v>3</v>
      </c>
      <c r="U199" s="781">
        <f>VLOOKUP(C199,METADATA!$A$5:$H$29,IF(E199="HI",2,IF(E199="LO",6,10))+IF(S199=1,2,IF(D199=7,1,(IF(WEEKDAY(B199)=1,2,IF(WEEKDAY(B199)=7,1,0))))))</f>
        <v>3</v>
      </c>
    </row>
    <row r="200" spans="2:21" ht="13.95" customHeight="1" x14ac:dyDescent="0.25">
      <c r="B200" s="784">
        <f t="shared" si="8"/>
        <v>45391</v>
      </c>
      <c r="C200" s="785">
        <v>4</v>
      </c>
      <c r="D200" s="786">
        <f>IFERROR((INDEX(METADATA!$T$2:$T$20,MATCH(B200,METADATA!$S$2:$S$20,0))),0)</f>
        <v>0</v>
      </c>
      <c r="E200" s="785" t="str">
        <f t="shared" si="9"/>
        <v>LO</v>
      </c>
      <c r="F200" s="786">
        <f>VLOOKUP(C200,METADATA!$A$5:$H$29,IF(E200="HI",2,IF(E200="LO",6,10))+IF(D200=1,2,IF(D200=7,1,(IF(WEEKDAY(B200)=1,2,IF(WEEKDAY(B200)=7,1,0))))))</f>
        <v>3</v>
      </c>
      <c r="G200" s="786">
        <f>VLOOKUP(C200,METADATA!$J$5:$Q$29,IF(E200="HI",2,IF(E200="LO",6,10))+IF(D200=1,2,IF(D200=7,1,(IF(WEEKDAY(B200)=1,2,IF(WEEKDAY(B200)=7,1,0))))))</f>
        <v>3</v>
      </c>
      <c r="H200" s="787">
        <v>9925.25</v>
      </c>
      <c r="I200" s="788">
        <v>258.96000121533871</v>
      </c>
      <c r="K200" s="795">
        <v>0</v>
      </c>
      <c r="M200" s="798">
        <f t="shared" si="10"/>
        <v>9928.6276919184274</v>
      </c>
      <c r="N200" s="303"/>
      <c r="S200" s="786">
        <v>0</v>
      </c>
      <c r="T200" s="781">
        <f>VLOOKUP(C200,METADATA!$J$5:$Q$29,IF(E200="HI",2,IF(E200="LO",6,10))+IF(S200=1,2,IF(D200=7,1,(IF(WEEKDAY(B200)=1,2,IF(WEEKDAY(B200)=7,1,0))))))</f>
        <v>3</v>
      </c>
      <c r="U200" s="781">
        <f>VLOOKUP(C200,METADATA!$A$5:$H$29,IF(E200="HI",2,IF(E200="LO",6,10))+IF(S200=1,2,IF(D200=7,1,(IF(WEEKDAY(B200)=1,2,IF(WEEKDAY(B200)=7,1,0))))))</f>
        <v>3</v>
      </c>
    </row>
    <row r="201" spans="2:21" ht="13.95" customHeight="1" x14ac:dyDescent="0.25">
      <c r="B201" s="784">
        <f t="shared" si="8"/>
        <v>45391</v>
      </c>
      <c r="C201" s="785">
        <v>5</v>
      </c>
      <c r="D201" s="786">
        <f>IFERROR((INDEX(METADATA!$T$2:$T$20,MATCH(B201,METADATA!$S$2:$S$20,0))),0)</f>
        <v>0</v>
      </c>
      <c r="E201" s="785" t="str">
        <f t="shared" si="9"/>
        <v>LO</v>
      </c>
      <c r="F201" s="786">
        <f>VLOOKUP(C201,METADATA!$A$5:$H$29,IF(E201="HI",2,IF(E201="LO",6,10))+IF(D201=1,2,IF(D201=7,1,(IF(WEEKDAY(B201)=1,2,IF(WEEKDAY(B201)=7,1,0))))))</f>
        <v>3</v>
      </c>
      <c r="G201" s="786">
        <f>VLOOKUP(C201,METADATA!$J$5:$Q$29,IF(E201="HI",2,IF(E201="LO",6,10))+IF(D201=1,2,IF(D201=7,1,(IF(WEEKDAY(B201)=1,2,IF(WEEKDAY(B201)=7,1,0))))))</f>
        <v>3</v>
      </c>
      <c r="H201" s="787">
        <v>12263.25</v>
      </c>
      <c r="I201" s="788">
        <v>1521.1919445991516</v>
      </c>
      <c r="K201" s="795">
        <v>0</v>
      </c>
      <c r="M201" s="798">
        <f t="shared" si="10"/>
        <v>12357.237777707984</v>
      </c>
      <c r="N201" s="303"/>
      <c r="S201" s="786">
        <v>0</v>
      </c>
      <c r="T201" s="781">
        <f>VLOOKUP(C201,METADATA!$J$5:$Q$29,IF(E201="HI",2,IF(E201="LO",6,10))+IF(S201=1,2,IF(D201=7,1,(IF(WEEKDAY(B201)=1,2,IF(WEEKDAY(B201)=7,1,0))))))</f>
        <v>3</v>
      </c>
      <c r="U201" s="781">
        <f>VLOOKUP(C201,METADATA!$A$5:$H$29,IF(E201="HI",2,IF(E201="LO",6,10))+IF(S201=1,2,IF(D201=7,1,(IF(WEEKDAY(B201)=1,2,IF(WEEKDAY(B201)=7,1,0))))))</f>
        <v>3</v>
      </c>
    </row>
    <row r="202" spans="2:21" ht="13.95" customHeight="1" x14ac:dyDescent="0.25">
      <c r="B202" s="784">
        <f t="shared" si="8"/>
        <v>45391</v>
      </c>
      <c r="C202" s="785">
        <v>6</v>
      </c>
      <c r="D202" s="786">
        <f>IFERROR((INDEX(METADATA!$T$2:$T$20,MATCH(B202,METADATA!$S$2:$S$20,0))),0)</f>
        <v>0</v>
      </c>
      <c r="E202" s="785" t="str">
        <f t="shared" si="9"/>
        <v>LO</v>
      </c>
      <c r="F202" s="786">
        <f>VLOOKUP(C202,METADATA!$A$5:$H$29,IF(E202="HI",2,IF(E202="LO",6,10))+IF(D202=1,2,IF(D202=7,1,(IF(WEEKDAY(B202)=1,2,IF(WEEKDAY(B202)=7,1,0))))))</f>
        <v>2</v>
      </c>
      <c r="G202" s="786">
        <f>VLOOKUP(C202,METADATA!$J$5:$Q$29,IF(E202="HI",2,IF(E202="LO",6,10))+IF(D202=1,2,IF(D202=7,1,(IF(WEEKDAY(B202)=1,2,IF(WEEKDAY(B202)=7,1,0))))))</f>
        <v>2</v>
      </c>
      <c r="H202" s="787">
        <v>14691.5</v>
      </c>
      <c r="I202" s="788">
        <v>1817.926513671875</v>
      </c>
      <c r="K202" s="795">
        <v>870.51250000000005</v>
      </c>
      <c r="M202" s="798">
        <f t="shared" si="10"/>
        <v>14803.547853778538</v>
      </c>
      <c r="N202" s="303"/>
      <c r="S202" s="786">
        <v>0</v>
      </c>
      <c r="T202" s="781">
        <f>VLOOKUP(C202,METADATA!$J$5:$Q$29,IF(E202="HI",2,IF(E202="LO",6,10))+IF(S202=1,2,IF(D202=7,1,(IF(WEEKDAY(B202)=1,2,IF(WEEKDAY(B202)=7,1,0))))))</f>
        <v>2</v>
      </c>
      <c r="U202" s="781">
        <f>VLOOKUP(C202,METADATA!$A$5:$H$29,IF(E202="HI",2,IF(E202="LO",6,10))+IF(S202=1,2,IF(D202=7,1,(IF(WEEKDAY(B202)=1,2,IF(WEEKDAY(B202)=7,1,0))))))</f>
        <v>2</v>
      </c>
    </row>
    <row r="203" spans="2:21" ht="13.95" customHeight="1" x14ac:dyDescent="0.25">
      <c r="B203" s="784">
        <f t="shared" si="8"/>
        <v>45391</v>
      </c>
      <c r="C203" s="785">
        <v>7</v>
      </c>
      <c r="D203" s="786">
        <f>IFERROR((INDEX(METADATA!$T$2:$T$20,MATCH(B203,METADATA!$S$2:$S$20,0))),0)</f>
        <v>0</v>
      </c>
      <c r="E203" s="785" t="str">
        <f t="shared" si="9"/>
        <v>LO</v>
      </c>
      <c r="F203" s="786">
        <f>VLOOKUP(C203,METADATA!$A$5:$H$29,IF(E203="HI",2,IF(E203="LO",6,10))+IF(D203=1,2,IF(D203=7,1,(IF(WEEKDAY(B203)=1,2,IF(WEEKDAY(B203)=7,1,0))))))</f>
        <v>1</v>
      </c>
      <c r="G203" s="786">
        <f>VLOOKUP(C203,METADATA!$J$5:$Q$29,IF(E203="HI",2,IF(E203="LO",6,10))+IF(D203=1,2,IF(D203=7,1,(IF(WEEKDAY(B203)=1,2,IF(WEEKDAY(B203)=7,1,0))))))</f>
        <v>1</v>
      </c>
      <c r="H203" s="787">
        <v>16034.75</v>
      </c>
      <c r="I203" s="788">
        <v>1535.5935025940416</v>
      </c>
      <c r="K203" s="795">
        <v>865.8125</v>
      </c>
      <c r="M203" s="798">
        <f t="shared" si="10"/>
        <v>16108.111464964135</v>
      </c>
      <c r="N203" s="303"/>
      <c r="S203" s="786">
        <v>0</v>
      </c>
      <c r="T203" s="781">
        <f>VLOOKUP(C203,METADATA!$J$5:$Q$29,IF(E203="HI",2,IF(E203="LO",6,10))+IF(S203=1,2,IF(D203=7,1,(IF(WEEKDAY(B203)=1,2,IF(WEEKDAY(B203)=7,1,0))))))</f>
        <v>1</v>
      </c>
      <c r="U203" s="781">
        <f>VLOOKUP(C203,METADATA!$A$5:$H$29,IF(E203="HI",2,IF(E203="LO",6,10))+IF(S203=1,2,IF(D203=7,1,(IF(WEEKDAY(B203)=1,2,IF(WEEKDAY(B203)=7,1,0))))))</f>
        <v>1</v>
      </c>
    </row>
    <row r="204" spans="2:21" ht="13.95" customHeight="1" x14ac:dyDescent="0.25">
      <c r="B204" s="784">
        <f t="shared" si="8"/>
        <v>45391</v>
      </c>
      <c r="C204" s="785">
        <v>8</v>
      </c>
      <c r="D204" s="786">
        <f>IFERROR((INDEX(METADATA!$T$2:$T$20,MATCH(B204,METADATA!$S$2:$S$20,0))),0)</f>
        <v>0</v>
      </c>
      <c r="E204" s="785" t="str">
        <f t="shared" si="9"/>
        <v>LO</v>
      </c>
      <c r="F204" s="786">
        <f>VLOOKUP(C204,METADATA!$A$5:$H$29,IF(E204="HI",2,IF(E204="LO",6,10))+IF(D204=1,2,IF(D204=7,1,(IF(WEEKDAY(B204)=1,2,IF(WEEKDAY(B204)=7,1,0))))))</f>
        <v>1</v>
      </c>
      <c r="G204" s="786">
        <f>VLOOKUP(C204,METADATA!$J$5:$Q$29,IF(E204="HI",2,IF(E204="LO",6,10))+IF(D204=1,2,IF(D204=7,1,(IF(WEEKDAY(B204)=1,2,IF(WEEKDAY(B204)=7,1,0))))))</f>
        <v>1</v>
      </c>
      <c r="H204" s="787">
        <v>17167.25</v>
      </c>
      <c r="I204" s="788">
        <v>1433.8800277709961</v>
      </c>
      <c r="K204" s="795">
        <v>834.63750000000005</v>
      </c>
      <c r="M204" s="798">
        <f t="shared" si="10"/>
        <v>17227.027732506282</v>
      </c>
      <c r="N204" s="303"/>
      <c r="S204" s="786">
        <v>0</v>
      </c>
      <c r="T204" s="781">
        <f>VLOOKUP(C204,METADATA!$J$5:$Q$29,IF(E204="HI",2,IF(E204="LO",6,10))+IF(S204=1,2,IF(D204=7,1,(IF(WEEKDAY(B204)=1,2,IF(WEEKDAY(B204)=7,1,0))))))</f>
        <v>1</v>
      </c>
      <c r="U204" s="781">
        <f>VLOOKUP(C204,METADATA!$A$5:$H$29,IF(E204="HI",2,IF(E204="LO",6,10))+IF(S204=1,2,IF(D204=7,1,(IF(WEEKDAY(B204)=1,2,IF(WEEKDAY(B204)=7,1,0))))))</f>
        <v>1</v>
      </c>
    </row>
    <row r="205" spans="2:21" ht="13.95" customHeight="1" x14ac:dyDescent="0.25">
      <c r="B205" s="784">
        <f t="shared" si="8"/>
        <v>45391</v>
      </c>
      <c r="C205" s="785">
        <v>9</v>
      </c>
      <c r="D205" s="786">
        <f>IFERROR((INDEX(METADATA!$T$2:$T$20,MATCH(B205,METADATA!$S$2:$S$20,0))),0)</f>
        <v>0</v>
      </c>
      <c r="E205" s="785" t="str">
        <f t="shared" si="9"/>
        <v>LO</v>
      </c>
      <c r="F205" s="786">
        <f>VLOOKUP(C205,METADATA!$A$5:$H$29,IF(E205="HI",2,IF(E205="LO",6,10))+IF(D205=1,2,IF(D205=7,1,(IF(WEEKDAY(B205)=1,2,IF(WEEKDAY(B205)=7,1,0))))))</f>
        <v>2</v>
      </c>
      <c r="G205" s="786">
        <f>VLOOKUP(C205,METADATA!$J$5:$Q$29,IF(E205="HI",2,IF(E205="LO",6,10))+IF(D205=1,2,IF(D205=7,1,(IF(WEEKDAY(B205)=1,2,IF(WEEKDAY(B205)=7,1,0))))))</f>
        <v>1</v>
      </c>
      <c r="H205" s="787">
        <v>17608.5</v>
      </c>
      <c r="I205" s="788">
        <v>1329.3599967956543</v>
      </c>
      <c r="K205" s="795">
        <v>847.33749999999998</v>
      </c>
      <c r="M205" s="798">
        <f t="shared" si="10"/>
        <v>17658.608955721302</v>
      </c>
      <c r="N205" s="303"/>
      <c r="S205" s="786">
        <v>0</v>
      </c>
      <c r="T205" s="781">
        <f>VLOOKUP(C205,METADATA!$J$5:$Q$29,IF(E205="HI",2,IF(E205="LO",6,10))+IF(S205=1,2,IF(D205=7,1,(IF(WEEKDAY(B205)=1,2,IF(WEEKDAY(B205)=7,1,0))))))</f>
        <v>1</v>
      </c>
      <c r="U205" s="781">
        <f>VLOOKUP(C205,METADATA!$A$5:$H$29,IF(E205="HI",2,IF(E205="LO",6,10))+IF(S205=1,2,IF(D205=7,1,(IF(WEEKDAY(B205)=1,2,IF(WEEKDAY(B205)=7,1,0))))))</f>
        <v>2</v>
      </c>
    </row>
    <row r="206" spans="2:21" ht="13.95" customHeight="1" x14ac:dyDescent="0.25">
      <c r="B206" s="784">
        <f t="shared" si="8"/>
        <v>45391</v>
      </c>
      <c r="C206" s="785">
        <v>10</v>
      </c>
      <c r="D206" s="786">
        <f>IFERROR((INDEX(METADATA!$T$2:$T$20,MATCH(B206,METADATA!$S$2:$S$20,0))),0)</f>
        <v>0</v>
      </c>
      <c r="E206" s="785" t="str">
        <f t="shared" si="9"/>
        <v>LO</v>
      </c>
      <c r="F206" s="786">
        <f>VLOOKUP(C206,METADATA!$A$5:$H$29,IF(E206="HI",2,IF(E206="LO",6,10))+IF(D206=1,2,IF(D206=7,1,(IF(WEEKDAY(B206)=1,2,IF(WEEKDAY(B206)=7,1,0))))))</f>
        <v>2</v>
      </c>
      <c r="G206" s="786">
        <f>VLOOKUP(C206,METADATA!$J$5:$Q$29,IF(E206="HI",2,IF(E206="LO",6,10))+IF(D206=1,2,IF(D206=7,1,(IF(WEEKDAY(B206)=1,2,IF(WEEKDAY(B206)=7,1,0))))))</f>
        <v>2</v>
      </c>
      <c r="H206" s="787">
        <v>17125.25</v>
      </c>
      <c r="I206" s="788">
        <v>879.9360089302063</v>
      </c>
      <c r="K206" s="795">
        <v>851.61249999999995</v>
      </c>
      <c r="M206" s="798">
        <f t="shared" si="10"/>
        <v>17147.841699243436</v>
      </c>
      <c r="N206" s="303"/>
      <c r="S206" s="786">
        <v>0</v>
      </c>
      <c r="T206" s="781">
        <f>VLOOKUP(C206,METADATA!$J$5:$Q$29,IF(E206="HI",2,IF(E206="LO",6,10))+IF(S206=1,2,IF(D206=7,1,(IF(WEEKDAY(B206)=1,2,IF(WEEKDAY(B206)=7,1,0))))))</f>
        <v>2</v>
      </c>
      <c r="U206" s="781">
        <f>VLOOKUP(C206,METADATA!$A$5:$H$29,IF(E206="HI",2,IF(E206="LO",6,10))+IF(S206=1,2,IF(D206=7,1,(IF(WEEKDAY(B206)=1,2,IF(WEEKDAY(B206)=7,1,0))))))</f>
        <v>2</v>
      </c>
    </row>
    <row r="207" spans="2:21" ht="13.95" customHeight="1" x14ac:dyDescent="0.25">
      <c r="B207" s="784">
        <f t="shared" si="8"/>
        <v>45391</v>
      </c>
      <c r="C207" s="785">
        <v>11</v>
      </c>
      <c r="D207" s="786">
        <f>IFERROR((INDEX(METADATA!$T$2:$T$20,MATCH(B207,METADATA!$S$2:$S$20,0))),0)</f>
        <v>0</v>
      </c>
      <c r="E207" s="785" t="str">
        <f t="shared" si="9"/>
        <v>LO</v>
      </c>
      <c r="F207" s="786">
        <f>VLOOKUP(C207,METADATA!$A$5:$H$29,IF(E207="HI",2,IF(E207="LO",6,10))+IF(D207=1,2,IF(D207=7,1,(IF(WEEKDAY(B207)=1,2,IF(WEEKDAY(B207)=7,1,0))))))</f>
        <v>2</v>
      </c>
      <c r="G207" s="786">
        <f>VLOOKUP(C207,METADATA!$J$5:$Q$29,IF(E207="HI",2,IF(E207="LO",6,10))+IF(D207=1,2,IF(D207=7,1,(IF(WEEKDAY(B207)=1,2,IF(WEEKDAY(B207)=7,1,0))))))</f>
        <v>2</v>
      </c>
      <c r="H207" s="787">
        <v>16859.75</v>
      </c>
      <c r="I207" s="788">
        <v>297.16448873281479</v>
      </c>
      <c r="K207" s="795">
        <v>856.5</v>
      </c>
      <c r="M207" s="798">
        <f t="shared" si="10"/>
        <v>16862.368659113814</v>
      </c>
      <c r="N207" s="303"/>
      <c r="S207" s="786">
        <v>0</v>
      </c>
      <c r="T207" s="781">
        <f>VLOOKUP(C207,METADATA!$J$5:$Q$29,IF(E207="HI",2,IF(E207="LO",6,10))+IF(S207=1,2,IF(D207=7,1,(IF(WEEKDAY(B207)=1,2,IF(WEEKDAY(B207)=7,1,0))))))</f>
        <v>2</v>
      </c>
      <c r="U207" s="781">
        <f>VLOOKUP(C207,METADATA!$A$5:$H$29,IF(E207="HI",2,IF(E207="LO",6,10))+IF(S207=1,2,IF(D207=7,1,(IF(WEEKDAY(B207)=1,2,IF(WEEKDAY(B207)=7,1,0))))))</f>
        <v>2</v>
      </c>
    </row>
    <row r="208" spans="2:21" ht="13.95" customHeight="1" x14ac:dyDescent="0.25">
      <c r="B208" s="784">
        <f t="shared" si="8"/>
        <v>45391</v>
      </c>
      <c r="C208" s="785">
        <v>12</v>
      </c>
      <c r="D208" s="786">
        <f>IFERROR((INDEX(METADATA!$T$2:$T$20,MATCH(B208,METADATA!$S$2:$S$20,0))),0)</f>
        <v>0</v>
      </c>
      <c r="E208" s="785" t="str">
        <f t="shared" si="9"/>
        <v>LO</v>
      </c>
      <c r="F208" s="786">
        <f>VLOOKUP(C208,METADATA!$A$5:$H$29,IF(E208="HI",2,IF(E208="LO",6,10))+IF(D208=1,2,IF(D208=7,1,(IF(WEEKDAY(B208)=1,2,IF(WEEKDAY(B208)=7,1,0))))))</f>
        <v>2</v>
      </c>
      <c r="G208" s="786">
        <f>VLOOKUP(C208,METADATA!$J$5:$Q$29,IF(E208="HI",2,IF(E208="LO",6,10))+IF(D208=1,2,IF(D208=7,1,(IF(WEEKDAY(B208)=1,2,IF(WEEKDAY(B208)=7,1,0))))))</f>
        <v>2</v>
      </c>
      <c r="H208" s="787">
        <v>16330.5</v>
      </c>
      <c r="I208" s="788">
        <v>1512.8654887676239</v>
      </c>
      <c r="K208" s="795">
        <v>824.32500000000005</v>
      </c>
      <c r="M208" s="798">
        <f t="shared" si="10"/>
        <v>16400.426587046575</v>
      </c>
      <c r="N208" s="303"/>
      <c r="S208" s="786">
        <v>0</v>
      </c>
      <c r="T208" s="781">
        <f>VLOOKUP(C208,METADATA!$J$5:$Q$29,IF(E208="HI",2,IF(E208="LO",6,10))+IF(S208=1,2,IF(D208=7,1,(IF(WEEKDAY(B208)=1,2,IF(WEEKDAY(B208)=7,1,0))))))</f>
        <v>2</v>
      </c>
      <c r="U208" s="781">
        <f>VLOOKUP(C208,METADATA!$A$5:$H$29,IF(E208="HI",2,IF(E208="LO",6,10))+IF(S208=1,2,IF(D208=7,1,(IF(WEEKDAY(B208)=1,2,IF(WEEKDAY(B208)=7,1,0))))))</f>
        <v>2</v>
      </c>
    </row>
    <row r="209" spans="2:21" ht="13.95" customHeight="1" x14ac:dyDescent="0.25">
      <c r="B209" s="784">
        <f t="shared" si="8"/>
        <v>45391</v>
      </c>
      <c r="C209" s="785">
        <v>13</v>
      </c>
      <c r="D209" s="786">
        <f>IFERROR((INDEX(METADATA!$T$2:$T$20,MATCH(B209,METADATA!$S$2:$S$20,0))),0)</f>
        <v>0</v>
      </c>
      <c r="E209" s="785" t="str">
        <f t="shared" si="9"/>
        <v>LO</v>
      </c>
      <c r="F209" s="786">
        <f>VLOOKUP(C209,METADATA!$A$5:$H$29,IF(E209="HI",2,IF(E209="LO",6,10))+IF(D209=1,2,IF(D209=7,1,(IF(WEEKDAY(B209)=1,2,IF(WEEKDAY(B209)=7,1,0))))))</f>
        <v>2</v>
      </c>
      <c r="G209" s="786">
        <f>VLOOKUP(C209,METADATA!$J$5:$Q$29,IF(E209="HI",2,IF(E209="LO",6,10))+IF(D209=1,2,IF(D209=7,1,(IF(WEEKDAY(B209)=1,2,IF(WEEKDAY(B209)=7,1,0))))))</f>
        <v>2</v>
      </c>
      <c r="H209" s="787">
        <v>15568.5</v>
      </c>
      <c r="I209" s="788">
        <v>2108.8090286254883</v>
      </c>
      <c r="K209" s="795">
        <v>882.73749999999995</v>
      </c>
      <c r="M209" s="798">
        <f t="shared" si="10"/>
        <v>15710.673689221998</v>
      </c>
      <c r="N209" s="303"/>
      <c r="S209" s="786">
        <v>0</v>
      </c>
      <c r="T209" s="781">
        <f>VLOOKUP(C209,METADATA!$J$5:$Q$29,IF(E209="HI",2,IF(E209="LO",6,10))+IF(S209=1,2,IF(D209=7,1,(IF(WEEKDAY(B209)=1,2,IF(WEEKDAY(B209)=7,1,0))))))</f>
        <v>2</v>
      </c>
      <c r="U209" s="781">
        <f>VLOOKUP(C209,METADATA!$A$5:$H$29,IF(E209="HI",2,IF(E209="LO",6,10))+IF(S209=1,2,IF(D209=7,1,(IF(WEEKDAY(B209)=1,2,IF(WEEKDAY(B209)=7,1,0))))))</f>
        <v>2</v>
      </c>
    </row>
    <row r="210" spans="2:21" ht="13.95" customHeight="1" x14ac:dyDescent="0.25">
      <c r="B210" s="784">
        <f t="shared" si="8"/>
        <v>45391</v>
      </c>
      <c r="C210" s="785">
        <v>14</v>
      </c>
      <c r="D210" s="786">
        <f>IFERROR((INDEX(METADATA!$T$2:$T$20,MATCH(B210,METADATA!$S$2:$S$20,0))),0)</f>
        <v>0</v>
      </c>
      <c r="E210" s="785" t="str">
        <f t="shared" si="9"/>
        <v>LO</v>
      </c>
      <c r="F210" s="786">
        <f>VLOOKUP(C210,METADATA!$A$5:$H$29,IF(E210="HI",2,IF(E210="LO",6,10))+IF(D210=1,2,IF(D210=7,1,(IF(WEEKDAY(B210)=1,2,IF(WEEKDAY(B210)=7,1,0))))))</f>
        <v>2</v>
      </c>
      <c r="G210" s="786">
        <f>VLOOKUP(C210,METADATA!$J$5:$Q$29,IF(E210="HI",2,IF(E210="LO",6,10))+IF(D210=1,2,IF(D210=7,1,(IF(WEEKDAY(B210)=1,2,IF(WEEKDAY(B210)=7,1,0))))))</f>
        <v>2</v>
      </c>
      <c r="H210" s="787">
        <v>15785</v>
      </c>
      <c r="I210" s="788">
        <v>2195.2984848022461</v>
      </c>
      <c r="K210" s="795">
        <v>909.3125</v>
      </c>
      <c r="M210" s="798">
        <f t="shared" si="10"/>
        <v>15936.924434701165</v>
      </c>
      <c r="N210" s="303"/>
      <c r="S210" s="786">
        <v>0</v>
      </c>
      <c r="T210" s="781">
        <f>VLOOKUP(C210,METADATA!$J$5:$Q$29,IF(E210="HI",2,IF(E210="LO",6,10))+IF(S210=1,2,IF(D210=7,1,(IF(WEEKDAY(B210)=1,2,IF(WEEKDAY(B210)=7,1,0))))))</f>
        <v>2</v>
      </c>
      <c r="U210" s="781">
        <f>VLOOKUP(C210,METADATA!$A$5:$H$29,IF(E210="HI",2,IF(E210="LO",6,10))+IF(S210=1,2,IF(D210=7,1,(IF(WEEKDAY(B210)=1,2,IF(WEEKDAY(B210)=7,1,0))))))</f>
        <v>2</v>
      </c>
    </row>
    <row r="211" spans="2:21" ht="13.95" customHeight="1" x14ac:dyDescent="0.25">
      <c r="B211" s="784">
        <f t="shared" si="8"/>
        <v>45391</v>
      </c>
      <c r="C211" s="785">
        <v>15</v>
      </c>
      <c r="D211" s="786">
        <f>IFERROR((INDEX(METADATA!$T$2:$T$20,MATCH(B211,METADATA!$S$2:$S$20,0))),0)</f>
        <v>0</v>
      </c>
      <c r="E211" s="785" t="str">
        <f t="shared" si="9"/>
        <v>LO</v>
      </c>
      <c r="F211" s="786">
        <f>VLOOKUP(C211,METADATA!$A$5:$H$29,IF(E211="HI",2,IF(E211="LO",6,10))+IF(D211=1,2,IF(D211=7,1,(IF(WEEKDAY(B211)=1,2,IF(WEEKDAY(B211)=7,1,0))))))</f>
        <v>2</v>
      </c>
      <c r="G211" s="786">
        <f>VLOOKUP(C211,METADATA!$J$5:$Q$29,IF(E211="HI",2,IF(E211="LO",6,10))+IF(D211=1,2,IF(D211=7,1,(IF(WEEKDAY(B211)=1,2,IF(WEEKDAY(B211)=7,1,0))))))</f>
        <v>2</v>
      </c>
      <c r="H211" s="787">
        <v>15584.5</v>
      </c>
      <c r="I211" s="788">
        <v>2065.5149383544922</v>
      </c>
      <c r="K211" s="795">
        <v>905.6</v>
      </c>
      <c r="M211" s="798">
        <f t="shared" si="10"/>
        <v>15720.782175533301</v>
      </c>
      <c r="N211" s="303"/>
      <c r="S211" s="786">
        <v>0</v>
      </c>
      <c r="T211" s="781">
        <f>VLOOKUP(C211,METADATA!$J$5:$Q$29,IF(E211="HI",2,IF(E211="LO",6,10))+IF(S211=1,2,IF(D211=7,1,(IF(WEEKDAY(B211)=1,2,IF(WEEKDAY(B211)=7,1,0))))))</f>
        <v>2</v>
      </c>
      <c r="U211" s="781">
        <f>VLOOKUP(C211,METADATA!$A$5:$H$29,IF(E211="HI",2,IF(E211="LO",6,10))+IF(S211=1,2,IF(D211=7,1,(IF(WEEKDAY(B211)=1,2,IF(WEEKDAY(B211)=7,1,0))))))</f>
        <v>2</v>
      </c>
    </row>
    <row r="212" spans="2:21" ht="13.95" customHeight="1" x14ac:dyDescent="0.25">
      <c r="B212" s="784">
        <f t="shared" si="8"/>
        <v>45391</v>
      </c>
      <c r="C212" s="785">
        <v>16</v>
      </c>
      <c r="D212" s="786">
        <f>IFERROR((INDEX(METADATA!$T$2:$T$20,MATCH(B212,METADATA!$S$2:$S$20,0))),0)</f>
        <v>0</v>
      </c>
      <c r="E212" s="785" t="str">
        <f t="shared" si="9"/>
        <v>LO</v>
      </c>
      <c r="F212" s="786">
        <f>VLOOKUP(C212,METADATA!$A$5:$H$29,IF(E212="HI",2,IF(E212="LO",6,10))+IF(D212=1,2,IF(D212=7,1,(IF(WEEKDAY(B212)=1,2,IF(WEEKDAY(B212)=7,1,0))))))</f>
        <v>2</v>
      </c>
      <c r="G212" s="786">
        <f>VLOOKUP(C212,METADATA!$J$5:$Q$29,IF(E212="HI",2,IF(E212="LO",6,10))+IF(D212=1,2,IF(D212=7,1,(IF(WEEKDAY(B212)=1,2,IF(WEEKDAY(B212)=7,1,0))))))</f>
        <v>2</v>
      </c>
      <c r="H212" s="787">
        <v>15719.25</v>
      </c>
      <c r="I212" s="788">
        <v>2089.4189682006836</v>
      </c>
      <c r="K212" s="795">
        <v>913.98749999999995</v>
      </c>
      <c r="M212" s="798">
        <f t="shared" si="10"/>
        <v>15857.505862750826</v>
      </c>
      <c r="N212" s="303"/>
      <c r="S212" s="786">
        <v>0</v>
      </c>
      <c r="T212" s="781">
        <f>VLOOKUP(C212,METADATA!$J$5:$Q$29,IF(E212="HI",2,IF(E212="LO",6,10))+IF(S212=1,2,IF(D212=7,1,(IF(WEEKDAY(B212)=1,2,IF(WEEKDAY(B212)=7,1,0))))))</f>
        <v>2</v>
      </c>
      <c r="U212" s="781">
        <f>VLOOKUP(C212,METADATA!$A$5:$H$29,IF(E212="HI",2,IF(E212="LO",6,10))+IF(S212=1,2,IF(D212=7,1,(IF(WEEKDAY(B212)=1,2,IF(WEEKDAY(B212)=7,1,0))))))</f>
        <v>2</v>
      </c>
    </row>
    <row r="213" spans="2:21" ht="13.95" customHeight="1" x14ac:dyDescent="0.25">
      <c r="B213" s="784">
        <f t="shared" si="8"/>
        <v>45391</v>
      </c>
      <c r="C213" s="785">
        <v>17</v>
      </c>
      <c r="D213" s="786">
        <f>IFERROR((INDEX(METADATA!$T$2:$T$20,MATCH(B213,METADATA!$S$2:$S$20,0))),0)</f>
        <v>0</v>
      </c>
      <c r="E213" s="785" t="str">
        <f t="shared" si="9"/>
        <v>LO</v>
      </c>
      <c r="F213" s="786">
        <f>VLOOKUP(C213,METADATA!$A$5:$H$29,IF(E213="HI",2,IF(E213="LO",6,10))+IF(D213=1,2,IF(D213=7,1,(IF(WEEKDAY(B213)=1,2,IF(WEEKDAY(B213)=7,1,0))))))</f>
        <v>2</v>
      </c>
      <c r="G213" s="786">
        <f>VLOOKUP(C213,METADATA!$J$5:$Q$29,IF(E213="HI",2,IF(E213="LO",6,10))+IF(D213=1,2,IF(D213=7,1,(IF(WEEKDAY(B213)=1,2,IF(WEEKDAY(B213)=7,1,0))))))</f>
        <v>2</v>
      </c>
      <c r="H213" s="787">
        <v>15719.5</v>
      </c>
      <c r="I213" s="788">
        <v>2110.5355224609375</v>
      </c>
      <c r="K213" s="795">
        <v>902.26250000000005</v>
      </c>
      <c r="M213" s="798">
        <f t="shared" si="10"/>
        <v>15860.549815235581</v>
      </c>
      <c r="N213" s="303"/>
      <c r="S213" s="786">
        <v>0</v>
      </c>
      <c r="T213" s="781">
        <f>VLOOKUP(C213,METADATA!$J$5:$Q$29,IF(E213="HI",2,IF(E213="LO",6,10))+IF(S213=1,2,IF(D213=7,1,(IF(WEEKDAY(B213)=1,2,IF(WEEKDAY(B213)=7,1,0))))))</f>
        <v>2</v>
      </c>
      <c r="U213" s="781">
        <f>VLOOKUP(C213,METADATA!$A$5:$H$29,IF(E213="HI",2,IF(E213="LO",6,10))+IF(S213=1,2,IF(D213=7,1,(IF(WEEKDAY(B213)=1,2,IF(WEEKDAY(B213)=7,1,0))))))</f>
        <v>2</v>
      </c>
    </row>
    <row r="214" spans="2:21" ht="13.95" customHeight="1" x14ac:dyDescent="0.25">
      <c r="B214" s="784">
        <f t="shared" si="8"/>
        <v>45391</v>
      </c>
      <c r="C214" s="785">
        <v>18</v>
      </c>
      <c r="D214" s="786">
        <f>IFERROR((INDEX(METADATA!$T$2:$T$20,MATCH(B214,METADATA!$S$2:$S$20,0))),0)</f>
        <v>0</v>
      </c>
      <c r="E214" s="785" t="str">
        <f t="shared" si="9"/>
        <v>LO</v>
      </c>
      <c r="F214" s="786">
        <f>VLOOKUP(C214,METADATA!$A$5:$H$29,IF(E214="HI",2,IF(E214="LO",6,10))+IF(D214=1,2,IF(D214=7,1,(IF(WEEKDAY(B214)=1,2,IF(WEEKDAY(B214)=7,1,0))))))</f>
        <v>1</v>
      </c>
      <c r="G214" s="786">
        <f>VLOOKUP(C214,METADATA!$J$5:$Q$29,IF(E214="HI",2,IF(E214="LO",6,10))+IF(D214=1,2,IF(D214=7,1,(IF(WEEKDAY(B214)=1,2,IF(WEEKDAY(B214)=7,1,0))))))</f>
        <v>1</v>
      </c>
      <c r="H214" s="787">
        <v>17463</v>
      </c>
      <c r="I214" s="788">
        <v>2000.9999408721924</v>
      </c>
      <c r="K214" s="795">
        <v>933.76250000000005</v>
      </c>
      <c r="M214" s="798">
        <f t="shared" si="10"/>
        <v>17577.268552405134</v>
      </c>
      <c r="N214" s="303"/>
      <c r="S214" s="786">
        <v>0</v>
      </c>
      <c r="T214" s="781">
        <f>VLOOKUP(C214,METADATA!$J$5:$Q$29,IF(E214="HI",2,IF(E214="LO",6,10))+IF(S214=1,2,IF(D214=7,1,(IF(WEEKDAY(B214)=1,2,IF(WEEKDAY(B214)=7,1,0))))))</f>
        <v>1</v>
      </c>
      <c r="U214" s="781">
        <f>VLOOKUP(C214,METADATA!$A$5:$H$29,IF(E214="HI",2,IF(E214="LO",6,10))+IF(S214=1,2,IF(D214=7,1,(IF(WEEKDAY(B214)=1,2,IF(WEEKDAY(B214)=7,1,0))))))</f>
        <v>1</v>
      </c>
    </row>
    <row r="215" spans="2:21" ht="13.95" customHeight="1" x14ac:dyDescent="0.25">
      <c r="B215" s="784">
        <f t="shared" si="8"/>
        <v>45391</v>
      </c>
      <c r="C215" s="785">
        <v>19</v>
      </c>
      <c r="D215" s="786">
        <f>IFERROR((INDEX(METADATA!$T$2:$T$20,MATCH(B215,METADATA!$S$2:$S$20,0))),0)</f>
        <v>0</v>
      </c>
      <c r="E215" s="785" t="str">
        <f t="shared" si="9"/>
        <v>LO</v>
      </c>
      <c r="F215" s="786">
        <f>VLOOKUP(C215,METADATA!$A$5:$H$29,IF(E215="HI",2,IF(E215="LO",6,10))+IF(D215=1,2,IF(D215=7,1,(IF(WEEKDAY(B215)=1,2,IF(WEEKDAY(B215)=7,1,0))))))</f>
        <v>1</v>
      </c>
      <c r="G215" s="786">
        <f>VLOOKUP(C215,METADATA!$J$5:$Q$29,IF(E215="HI",2,IF(E215="LO",6,10))+IF(D215=1,2,IF(D215=7,1,(IF(WEEKDAY(B215)=1,2,IF(WEEKDAY(B215)=7,1,0))))))</f>
        <v>1</v>
      </c>
      <c r="H215" s="787">
        <v>16770.75</v>
      </c>
      <c r="I215" s="788">
        <v>2085.237476348877</v>
      </c>
      <c r="K215" s="795">
        <v>0</v>
      </c>
      <c r="M215" s="798">
        <f t="shared" si="10"/>
        <v>16899.889671097553</v>
      </c>
      <c r="N215" s="303"/>
      <c r="S215" s="786">
        <v>0</v>
      </c>
      <c r="T215" s="781">
        <f>VLOOKUP(C215,METADATA!$J$5:$Q$29,IF(E215="HI",2,IF(E215="LO",6,10))+IF(S215=1,2,IF(D215=7,1,(IF(WEEKDAY(B215)=1,2,IF(WEEKDAY(B215)=7,1,0))))))</f>
        <v>1</v>
      </c>
      <c r="U215" s="781">
        <f>VLOOKUP(C215,METADATA!$A$5:$H$29,IF(E215="HI",2,IF(E215="LO",6,10))+IF(S215=1,2,IF(D215=7,1,(IF(WEEKDAY(B215)=1,2,IF(WEEKDAY(B215)=7,1,0))))))</f>
        <v>1</v>
      </c>
    </row>
    <row r="216" spans="2:21" ht="13.95" customHeight="1" x14ac:dyDescent="0.25">
      <c r="B216" s="784">
        <f t="shared" si="8"/>
        <v>45391</v>
      </c>
      <c r="C216" s="785">
        <v>20</v>
      </c>
      <c r="D216" s="786">
        <f>IFERROR((INDEX(METADATA!$T$2:$T$20,MATCH(B216,METADATA!$S$2:$S$20,0))),0)</f>
        <v>0</v>
      </c>
      <c r="E216" s="785" t="str">
        <f t="shared" si="9"/>
        <v>LO</v>
      </c>
      <c r="F216" s="786">
        <f>VLOOKUP(C216,METADATA!$A$5:$H$29,IF(E216="HI",2,IF(E216="LO",6,10))+IF(D216=1,2,IF(D216=7,1,(IF(WEEKDAY(B216)=1,2,IF(WEEKDAY(B216)=7,1,0))))))</f>
        <v>1</v>
      </c>
      <c r="G216" s="786">
        <f>VLOOKUP(C216,METADATA!$J$5:$Q$29,IF(E216="HI",2,IF(E216="LO",6,10))+IF(D216=1,2,IF(D216=7,1,(IF(WEEKDAY(B216)=1,2,IF(WEEKDAY(B216)=7,1,0))))))</f>
        <v>2</v>
      </c>
      <c r="H216" s="787">
        <v>15055</v>
      </c>
      <c r="I216" s="788">
        <v>2163.3599510192871</v>
      </c>
      <c r="K216" s="795">
        <v>0</v>
      </c>
      <c r="M216" s="798">
        <f t="shared" si="10"/>
        <v>15209.640077190326</v>
      </c>
      <c r="N216" s="303"/>
      <c r="S216" s="786">
        <v>0</v>
      </c>
      <c r="T216" s="781">
        <f>VLOOKUP(C216,METADATA!$J$5:$Q$29,IF(E216="HI",2,IF(E216="LO",6,10))+IF(S216=1,2,IF(D216=7,1,(IF(WEEKDAY(B216)=1,2,IF(WEEKDAY(B216)=7,1,0))))))</f>
        <v>2</v>
      </c>
      <c r="U216" s="781">
        <f>VLOOKUP(C216,METADATA!$A$5:$H$29,IF(E216="HI",2,IF(E216="LO",6,10))+IF(S216=1,2,IF(D216=7,1,(IF(WEEKDAY(B216)=1,2,IF(WEEKDAY(B216)=7,1,0))))))</f>
        <v>1</v>
      </c>
    </row>
    <row r="217" spans="2:21" ht="13.95" customHeight="1" x14ac:dyDescent="0.25">
      <c r="B217" s="784">
        <f t="shared" si="8"/>
        <v>45391</v>
      </c>
      <c r="C217" s="785">
        <v>21</v>
      </c>
      <c r="D217" s="786">
        <f>IFERROR((INDEX(METADATA!$T$2:$T$20,MATCH(B217,METADATA!$S$2:$S$20,0))),0)</f>
        <v>0</v>
      </c>
      <c r="E217" s="785" t="str">
        <f t="shared" si="9"/>
        <v>LO</v>
      </c>
      <c r="F217" s="786">
        <f>VLOOKUP(C217,METADATA!$A$5:$H$29,IF(E217="HI",2,IF(E217="LO",6,10))+IF(D217=1,2,IF(D217=7,1,(IF(WEEKDAY(B217)=1,2,IF(WEEKDAY(B217)=7,1,0))))))</f>
        <v>2</v>
      </c>
      <c r="G217" s="786">
        <f>VLOOKUP(C217,METADATA!$J$5:$Q$29,IF(E217="HI",2,IF(E217="LO",6,10))+IF(D217=1,2,IF(D217=7,1,(IF(WEEKDAY(B217)=1,2,IF(WEEKDAY(B217)=7,1,0))))))</f>
        <v>2</v>
      </c>
      <c r="H217" s="787">
        <v>13284.25</v>
      </c>
      <c r="I217" s="788">
        <v>2055.1200141906738</v>
      </c>
      <c r="K217" s="795">
        <v>0</v>
      </c>
      <c r="M217" s="798">
        <f t="shared" si="10"/>
        <v>13442.277200505392</v>
      </c>
      <c r="N217" s="303"/>
      <c r="S217" s="786">
        <v>0</v>
      </c>
      <c r="T217" s="781">
        <f>VLOOKUP(C217,METADATA!$J$5:$Q$29,IF(E217="HI",2,IF(E217="LO",6,10))+IF(S217=1,2,IF(D217=7,1,(IF(WEEKDAY(B217)=1,2,IF(WEEKDAY(B217)=7,1,0))))))</f>
        <v>2</v>
      </c>
      <c r="U217" s="781">
        <f>VLOOKUP(C217,METADATA!$A$5:$H$29,IF(E217="HI",2,IF(E217="LO",6,10))+IF(S217=1,2,IF(D217=7,1,(IF(WEEKDAY(B217)=1,2,IF(WEEKDAY(B217)=7,1,0))))))</f>
        <v>2</v>
      </c>
    </row>
    <row r="218" spans="2:21" ht="13.95" customHeight="1" x14ac:dyDescent="0.25">
      <c r="B218" s="784">
        <f t="shared" si="8"/>
        <v>45391</v>
      </c>
      <c r="C218" s="785">
        <v>22</v>
      </c>
      <c r="D218" s="786">
        <f>IFERROR((INDEX(METADATA!$T$2:$T$20,MATCH(B218,METADATA!$S$2:$S$20,0))),0)</f>
        <v>0</v>
      </c>
      <c r="E218" s="785" t="str">
        <f t="shared" si="9"/>
        <v>LO</v>
      </c>
      <c r="F218" s="786">
        <f>VLOOKUP(C218,METADATA!$A$5:$H$29,IF(E218="HI",2,IF(E218="LO",6,10))+IF(D218=1,2,IF(D218=7,1,(IF(WEEKDAY(B218)=1,2,IF(WEEKDAY(B218)=7,1,0))))))</f>
        <v>3</v>
      </c>
      <c r="G218" s="786">
        <f>VLOOKUP(C218,METADATA!$J$5:$Q$29,IF(E218="HI",2,IF(E218="LO",6,10))+IF(D218=1,2,IF(D218=7,1,(IF(WEEKDAY(B218)=1,2,IF(WEEKDAY(B218)=7,1,0))))))</f>
        <v>3</v>
      </c>
      <c r="H218" s="787">
        <v>11333.25</v>
      </c>
      <c r="I218" s="788">
        <v>1883.4969825744629</v>
      </c>
      <c r="K218" s="795">
        <v>0</v>
      </c>
      <c r="M218" s="798">
        <f t="shared" si="10"/>
        <v>11488.695158540289</v>
      </c>
      <c r="N218" s="303"/>
      <c r="S218" s="786">
        <v>0</v>
      </c>
      <c r="T218" s="781">
        <f>VLOOKUP(C218,METADATA!$J$5:$Q$29,IF(E218="HI",2,IF(E218="LO",6,10))+IF(S218=1,2,IF(D218=7,1,(IF(WEEKDAY(B218)=1,2,IF(WEEKDAY(B218)=7,1,0))))))</f>
        <v>3</v>
      </c>
      <c r="U218" s="781">
        <f>VLOOKUP(C218,METADATA!$A$5:$H$29,IF(E218="HI",2,IF(E218="LO",6,10))+IF(S218=1,2,IF(D218=7,1,(IF(WEEKDAY(B218)=1,2,IF(WEEKDAY(B218)=7,1,0))))))</f>
        <v>3</v>
      </c>
    </row>
    <row r="219" spans="2:21" ht="13.95" customHeight="1" x14ac:dyDescent="0.25">
      <c r="B219" s="784">
        <f t="shared" si="8"/>
        <v>45391</v>
      </c>
      <c r="C219" s="785">
        <v>23</v>
      </c>
      <c r="D219" s="786">
        <f>IFERROR((INDEX(METADATA!$T$2:$T$20,MATCH(B219,METADATA!$S$2:$S$20,0))),0)</f>
        <v>0</v>
      </c>
      <c r="E219" s="785" t="str">
        <f t="shared" si="9"/>
        <v>LO</v>
      </c>
      <c r="F219" s="786">
        <f>VLOOKUP(C219,METADATA!$A$5:$H$29,IF(E219="HI",2,IF(E219="LO",6,10))+IF(D219=1,2,IF(D219=7,1,(IF(WEEKDAY(B219)=1,2,IF(WEEKDAY(B219)=7,1,0))))))</f>
        <v>3</v>
      </c>
      <c r="G219" s="786">
        <f>VLOOKUP(C219,METADATA!$J$5:$Q$29,IF(E219="HI",2,IF(E219="LO",6,10))+IF(D219=1,2,IF(D219=7,1,(IF(WEEKDAY(B219)=1,2,IF(WEEKDAY(B219)=7,1,0))))))</f>
        <v>3</v>
      </c>
      <c r="H219" s="787">
        <v>10059.25</v>
      </c>
      <c r="I219" s="788">
        <v>1981.8259773254395</v>
      </c>
      <c r="K219" s="795">
        <v>0</v>
      </c>
      <c r="M219" s="798">
        <f t="shared" si="10"/>
        <v>10252.616483947009</v>
      </c>
      <c r="N219" s="303"/>
      <c r="S219" s="786">
        <v>0</v>
      </c>
      <c r="T219" s="781">
        <f>VLOOKUP(C219,METADATA!$J$5:$Q$29,IF(E219="HI",2,IF(E219="LO",6,10))+IF(S219=1,2,IF(D219=7,1,(IF(WEEKDAY(B219)=1,2,IF(WEEKDAY(B219)=7,1,0))))))</f>
        <v>3</v>
      </c>
      <c r="U219" s="781">
        <f>VLOOKUP(C219,METADATA!$A$5:$H$29,IF(E219="HI",2,IF(E219="LO",6,10))+IF(S219=1,2,IF(D219=7,1,(IF(WEEKDAY(B219)=1,2,IF(WEEKDAY(B219)=7,1,0))))))</f>
        <v>3</v>
      </c>
    </row>
    <row r="220" spans="2:21" ht="13.95" customHeight="1" x14ac:dyDescent="0.25">
      <c r="B220" s="784">
        <f t="shared" ref="B220:B283" si="11">B196+1</f>
        <v>45392</v>
      </c>
      <c r="C220" s="785">
        <v>0</v>
      </c>
      <c r="D220" s="786">
        <f>IFERROR((INDEX(METADATA!$T$2:$T$20,MATCH(B220,METADATA!$S$2:$S$20,0))),0)</f>
        <v>0</v>
      </c>
      <c r="E220" s="785" t="str">
        <f t="shared" si="9"/>
        <v>LO</v>
      </c>
      <c r="F220" s="786">
        <f>VLOOKUP(C220,METADATA!$A$5:$H$29,IF(E220="HI",2,IF(E220="LO",6,10))+IF(D220=1,2,IF(D220=7,1,(IF(WEEKDAY(B220)=1,2,IF(WEEKDAY(B220)=7,1,0))))))</f>
        <v>3</v>
      </c>
      <c r="G220" s="786">
        <f>VLOOKUP(C220,METADATA!$J$5:$Q$29,IF(E220="HI",2,IF(E220="LO",6,10))+IF(D220=1,2,IF(D220=7,1,(IF(WEEKDAY(B220)=1,2,IF(WEEKDAY(B220)=7,1,0))))))</f>
        <v>3</v>
      </c>
      <c r="H220" s="787">
        <v>9201.25</v>
      </c>
      <c r="I220" s="788">
        <v>2091.8399696350098</v>
      </c>
      <c r="K220" s="795">
        <v>0</v>
      </c>
      <c r="M220" s="798">
        <f t="shared" si="10"/>
        <v>9436.0370930313002</v>
      </c>
      <c r="N220" s="303"/>
      <c r="S220" s="786">
        <v>0</v>
      </c>
      <c r="T220" s="781">
        <f>VLOOKUP(C220,METADATA!$J$5:$Q$29,IF(E220="HI",2,IF(E220="LO",6,10))+IF(S220=1,2,IF(D220=7,1,(IF(WEEKDAY(B220)=1,2,IF(WEEKDAY(B220)=7,1,0))))))</f>
        <v>3</v>
      </c>
      <c r="U220" s="781">
        <f>VLOOKUP(C220,METADATA!$A$5:$H$29,IF(E220="HI",2,IF(E220="LO",6,10))+IF(S220=1,2,IF(D220=7,1,(IF(WEEKDAY(B220)=1,2,IF(WEEKDAY(B220)=7,1,0))))))</f>
        <v>3</v>
      </c>
    </row>
    <row r="221" spans="2:21" ht="13.95" customHeight="1" x14ac:dyDescent="0.25">
      <c r="B221" s="784">
        <f t="shared" si="11"/>
        <v>45392</v>
      </c>
      <c r="C221" s="785">
        <v>1</v>
      </c>
      <c r="D221" s="786">
        <f>IFERROR((INDEX(METADATA!$T$2:$T$20,MATCH(B221,METADATA!$S$2:$S$20,0))),0)</f>
        <v>0</v>
      </c>
      <c r="E221" s="785" t="str">
        <f t="shared" si="9"/>
        <v>LO</v>
      </c>
      <c r="F221" s="786">
        <f>VLOOKUP(C221,METADATA!$A$5:$H$29,IF(E221="HI",2,IF(E221="LO",6,10))+IF(D221=1,2,IF(D221=7,1,(IF(WEEKDAY(B221)=1,2,IF(WEEKDAY(B221)=7,1,0))))))</f>
        <v>3</v>
      </c>
      <c r="G221" s="786">
        <f>VLOOKUP(C221,METADATA!$J$5:$Q$29,IF(E221="HI",2,IF(E221="LO",6,10))+IF(D221=1,2,IF(D221=7,1,(IF(WEEKDAY(B221)=1,2,IF(WEEKDAY(B221)=7,1,0))))))</f>
        <v>3</v>
      </c>
      <c r="H221" s="787">
        <v>8753</v>
      </c>
      <c r="I221" s="788">
        <v>1959.0700225830078</v>
      </c>
      <c r="K221" s="795">
        <v>0</v>
      </c>
      <c r="M221" s="798">
        <f t="shared" si="10"/>
        <v>8969.5576453570666</v>
      </c>
      <c r="N221" s="303"/>
      <c r="S221" s="786">
        <v>0</v>
      </c>
      <c r="T221" s="781">
        <f>VLOOKUP(C221,METADATA!$J$5:$Q$29,IF(E221="HI",2,IF(E221="LO",6,10))+IF(S221=1,2,IF(D221=7,1,(IF(WEEKDAY(B221)=1,2,IF(WEEKDAY(B221)=7,1,0))))))</f>
        <v>3</v>
      </c>
      <c r="U221" s="781">
        <f>VLOOKUP(C221,METADATA!$A$5:$H$29,IF(E221="HI",2,IF(E221="LO",6,10))+IF(S221=1,2,IF(D221=7,1,(IF(WEEKDAY(B221)=1,2,IF(WEEKDAY(B221)=7,1,0))))))</f>
        <v>3</v>
      </c>
    </row>
    <row r="222" spans="2:21" ht="13.95" customHeight="1" x14ac:dyDescent="0.25">
      <c r="B222" s="784">
        <f t="shared" si="11"/>
        <v>45392</v>
      </c>
      <c r="C222" s="785">
        <v>2</v>
      </c>
      <c r="D222" s="786">
        <f>IFERROR((INDEX(METADATA!$T$2:$T$20,MATCH(B222,METADATA!$S$2:$S$20,0))),0)</f>
        <v>0</v>
      </c>
      <c r="E222" s="785" t="str">
        <f t="shared" si="9"/>
        <v>LO</v>
      </c>
      <c r="F222" s="786">
        <f>VLOOKUP(C222,METADATA!$A$5:$H$29,IF(E222="HI",2,IF(E222="LO",6,10))+IF(D222=1,2,IF(D222=7,1,(IF(WEEKDAY(B222)=1,2,IF(WEEKDAY(B222)=7,1,0))))))</f>
        <v>3</v>
      </c>
      <c r="G222" s="786">
        <f>VLOOKUP(C222,METADATA!$J$5:$Q$29,IF(E222="HI",2,IF(E222="LO",6,10))+IF(D222=1,2,IF(D222=7,1,(IF(WEEKDAY(B222)=1,2,IF(WEEKDAY(B222)=7,1,0))))))</f>
        <v>3</v>
      </c>
      <c r="H222" s="787">
        <v>8841</v>
      </c>
      <c r="I222" s="788">
        <v>1502.0664970874786</v>
      </c>
      <c r="K222" s="795">
        <v>0</v>
      </c>
      <c r="M222" s="798">
        <f t="shared" si="10"/>
        <v>8967.6911611446922</v>
      </c>
      <c r="N222" s="303"/>
      <c r="S222" s="786">
        <v>0</v>
      </c>
      <c r="T222" s="781">
        <f>VLOOKUP(C222,METADATA!$J$5:$Q$29,IF(E222="HI",2,IF(E222="LO",6,10))+IF(S222=1,2,IF(D222=7,1,(IF(WEEKDAY(B222)=1,2,IF(WEEKDAY(B222)=7,1,0))))))</f>
        <v>3</v>
      </c>
      <c r="U222" s="781">
        <f>VLOOKUP(C222,METADATA!$A$5:$H$29,IF(E222="HI",2,IF(E222="LO",6,10))+IF(S222=1,2,IF(D222=7,1,(IF(WEEKDAY(B222)=1,2,IF(WEEKDAY(B222)=7,1,0))))))</f>
        <v>3</v>
      </c>
    </row>
    <row r="223" spans="2:21" ht="13.95" customHeight="1" x14ac:dyDescent="0.25">
      <c r="B223" s="784">
        <f t="shared" si="11"/>
        <v>45392</v>
      </c>
      <c r="C223" s="785">
        <v>3</v>
      </c>
      <c r="D223" s="786">
        <f>IFERROR((INDEX(METADATA!$T$2:$T$20,MATCH(B223,METADATA!$S$2:$S$20,0))),0)</f>
        <v>0</v>
      </c>
      <c r="E223" s="785" t="str">
        <f t="shared" si="9"/>
        <v>LO</v>
      </c>
      <c r="F223" s="786">
        <f>VLOOKUP(C223,METADATA!$A$5:$H$29,IF(E223="HI",2,IF(E223="LO",6,10))+IF(D223=1,2,IF(D223=7,1,(IF(WEEKDAY(B223)=1,2,IF(WEEKDAY(B223)=7,1,0))))))</f>
        <v>3</v>
      </c>
      <c r="G223" s="786">
        <f>VLOOKUP(C223,METADATA!$J$5:$Q$29,IF(E223="HI",2,IF(E223="LO",6,10))+IF(D223=1,2,IF(D223=7,1,(IF(WEEKDAY(B223)=1,2,IF(WEEKDAY(B223)=7,1,0))))))</f>
        <v>3</v>
      </c>
      <c r="H223" s="787">
        <v>9329.75</v>
      </c>
      <c r="I223" s="788">
        <v>1675.4124993681908</v>
      </c>
      <c r="K223" s="795">
        <v>0</v>
      </c>
      <c r="M223" s="798">
        <f t="shared" si="10"/>
        <v>9478.9895086733359</v>
      </c>
      <c r="N223" s="303"/>
      <c r="S223" s="786">
        <v>0</v>
      </c>
      <c r="T223" s="781">
        <f>VLOOKUP(C223,METADATA!$J$5:$Q$29,IF(E223="HI",2,IF(E223="LO",6,10))+IF(S223=1,2,IF(D223=7,1,(IF(WEEKDAY(B223)=1,2,IF(WEEKDAY(B223)=7,1,0))))))</f>
        <v>3</v>
      </c>
      <c r="U223" s="781">
        <f>VLOOKUP(C223,METADATA!$A$5:$H$29,IF(E223="HI",2,IF(E223="LO",6,10))+IF(S223=1,2,IF(D223=7,1,(IF(WEEKDAY(B223)=1,2,IF(WEEKDAY(B223)=7,1,0))))))</f>
        <v>3</v>
      </c>
    </row>
    <row r="224" spans="2:21" ht="13.95" customHeight="1" x14ac:dyDescent="0.25">
      <c r="B224" s="784">
        <f t="shared" si="11"/>
        <v>45392</v>
      </c>
      <c r="C224" s="785">
        <v>4</v>
      </c>
      <c r="D224" s="786">
        <f>IFERROR((INDEX(METADATA!$T$2:$T$20,MATCH(B224,METADATA!$S$2:$S$20,0))),0)</f>
        <v>0</v>
      </c>
      <c r="E224" s="785" t="str">
        <f t="shared" si="9"/>
        <v>LO</v>
      </c>
      <c r="F224" s="786">
        <f>VLOOKUP(C224,METADATA!$A$5:$H$29,IF(E224="HI",2,IF(E224="LO",6,10))+IF(D224=1,2,IF(D224=7,1,(IF(WEEKDAY(B224)=1,2,IF(WEEKDAY(B224)=7,1,0))))))</f>
        <v>3</v>
      </c>
      <c r="G224" s="786">
        <f>VLOOKUP(C224,METADATA!$J$5:$Q$29,IF(E224="HI",2,IF(E224="LO",6,10))+IF(D224=1,2,IF(D224=7,1,(IF(WEEKDAY(B224)=1,2,IF(WEEKDAY(B224)=7,1,0))))))</f>
        <v>3</v>
      </c>
      <c r="H224" s="787">
        <v>9778.75</v>
      </c>
      <c r="I224" s="788">
        <v>1879.5599479675293</v>
      </c>
      <c r="K224" s="795">
        <v>0</v>
      </c>
      <c r="M224" s="798">
        <f t="shared" si="10"/>
        <v>9957.7455862511215</v>
      </c>
      <c r="N224" s="303"/>
      <c r="S224" s="786">
        <v>0</v>
      </c>
      <c r="T224" s="781">
        <f>VLOOKUP(C224,METADATA!$J$5:$Q$29,IF(E224="HI",2,IF(E224="LO",6,10))+IF(S224=1,2,IF(D224=7,1,(IF(WEEKDAY(B224)=1,2,IF(WEEKDAY(B224)=7,1,0))))))</f>
        <v>3</v>
      </c>
      <c r="U224" s="781">
        <f>VLOOKUP(C224,METADATA!$A$5:$H$29,IF(E224="HI",2,IF(E224="LO",6,10))+IF(S224=1,2,IF(D224=7,1,(IF(WEEKDAY(B224)=1,2,IF(WEEKDAY(B224)=7,1,0))))))</f>
        <v>3</v>
      </c>
    </row>
    <row r="225" spans="2:21" ht="13.95" customHeight="1" x14ac:dyDescent="0.25">
      <c r="B225" s="784">
        <f t="shared" si="11"/>
        <v>45392</v>
      </c>
      <c r="C225" s="785">
        <v>5</v>
      </c>
      <c r="D225" s="786">
        <f>IFERROR((INDEX(METADATA!$T$2:$T$20,MATCH(B225,METADATA!$S$2:$S$20,0))),0)</f>
        <v>0</v>
      </c>
      <c r="E225" s="785" t="str">
        <f t="shared" si="9"/>
        <v>LO</v>
      </c>
      <c r="F225" s="786">
        <f>VLOOKUP(C225,METADATA!$A$5:$H$29,IF(E225="HI",2,IF(E225="LO",6,10))+IF(D225=1,2,IF(D225=7,1,(IF(WEEKDAY(B225)=1,2,IF(WEEKDAY(B225)=7,1,0))))))</f>
        <v>3</v>
      </c>
      <c r="G225" s="786">
        <f>VLOOKUP(C225,METADATA!$J$5:$Q$29,IF(E225="HI",2,IF(E225="LO",6,10))+IF(D225=1,2,IF(D225=7,1,(IF(WEEKDAY(B225)=1,2,IF(WEEKDAY(B225)=7,1,0))))))</f>
        <v>3</v>
      </c>
      <c r="H225" s="787">
        <v>11781.25</v>
      </c>
      <c r="I225" s="788">
        <v>1812.7685375213623</v>
      </c>
      <c r="K225" s="795">
        <v>0</v>
      </c>
      <c r="M225" s="798">
        <f t="shared" si="10"/>
        <v>11919.898545420903</v>
      </c>
      <c r="N225" s="303"/>
      <c r="S225" s="786">
        <v>0</v>
      </c>
      <c r="T225" s="781">
        <f>VLOOKUP(C225,METADATA!$J$5:$Q$29,IF(E225="HI",2,IF(E225="LO",6,10))+IF(S225=1,2,IF(D225=7,1,(IF(WEEKDAY(B225)=1,2,IF(WEEKDAY(B225)=7,1,0))))))</f>
        <v>3</v>
      </c>
      <c r="U225" s="781">
        <f>VLOOKUP(C225,METADATA!$A$5:$H$29,IF(E225="HI",2,IF(E225="LO",6,10))+IF(S225=1,2,IF(D225=7,1,(IF(WEEKDAY(B225)=1,2,IF(WEEKDAY(B225)=7,1,0))))))</f>
        <v>3</v>
      </c>
    </row>
    <row r="226" spans="2:21" ht="13.95" customHeight="1" x14ac:dyDescent="0.25">
      <c r="B226" s="784">
        <f t="shared" si="11"/>
        <v>45392</v>
      </c>
      <c r="C226" s="785">
        <v>6</v>
      </c>
      <c r="D226" s="786">
        <f>IFERROR((INDEX(METADATA!$T$2:$T$20,MATCH(B226,METADATA!$S$2:$S$20,0))),0)</f>
        <v>0</v>
      </c>
      <c r="E226" s="785" t="str">
        <f t="shared" si="9"/>
        <v>LO</v>
      </c>
      <c r="F226" s="786">
        <f>VLOOKUP(C226,METADATA!$A$5:$H$29,IF(E226="HI",2,IF(E226="LO",6,10))+IF(D226=1,2,IF(D226=7,1,(IF(WEEKDAY(B226)=1,2,IF(WEEKDAY(B226)=7,1,0))))))</f>
        <v>2</v>
      </c>
      <c r="G226" s="786">
        <f>VLOOKUP(C226,METADATA!$J$5:$Q$29,IF(E226="HI",2,IF(E226="LO",6,10))+IF(D226=1,2,IF(D226=7,1,(IF(WEEKDAY(B226)=1,2,IF(WEEKDAY(B226)=7,1,0))))))</f>
        <v>2</v>
      </c>
      <c r="H226" s="787">
        <v>14366</v>
      </c>
      <c r="I226" s="788">
        <v>1898.1370162963867</v>
      </c>
      <c r="K226" s="795">
        <v>870.51250000000005</v>
      </c>
      <c r="M226" s="798">
        <f t="shared" si="10"/>
        <v>14490.855051812317</v>
      </c>
      <c r="N226" s="303"/>
      <c r="S226" s="786">
        <v>0</v>
      </c>
      <c r="T226" s="781">
        <f>VLOOKUP(C226,METADATA!$J$5:$Q$29,IF(E226="HI",2,IF(E226="LO",6,10))+IF(S226=1,2,IF(D226=7,1,(IF(WEEKDAY(B226)=1,2,IF(WEEKDAY(B226)=7,1,0))))))</f>
        <v>2</v>
      </c>
      <c r="U226" s="781">
        <f>VLOOKUP(C226,METADATA!$A$5:$H$29,IF(E226="HI",2,IF(E226="LO",6,10))+IF(S226=1,2,IF(D226=7,1,(IF(WEEKDAY(B226)=1,2,IF(WEEKDAY(B226)=7,1,0))))))</f>
        <v>2</v>
      </c>
    </row>
    <row r="227" spans="2:21" ht="13.95" customHeight="1" x14ac:dyDescent="0.25">
      <c r="B227" s="784">
        <f t="shared" si="11"/>
        <v>45392</v>
      </c>
      <c r="C227" s="785">
        <v>7</v>
      </c>
      <c r="D227" s="786">
        <f>IFERROR((INDEX(METADATA!$T$2:$T$20,MATCH(B227,METADATA!$S$2:$S$20,0))),0)</f>
        <v>0</v>
      </c>
      <c r="E227" s="785" t="str">
        <f t="shared" si="9"/>
        <v>LO</v>
      </c>
      <c r="F227" s="786">
        <f>VLOOKUP(C227,METADATA!$A$5:$H$29,IF(E227="HI",2,IF(E227="LO",6,10))+IF(D227=1,2,IF(D227=7,1,(IF(WEEKDAY(B227)=1,2,IF(WEEKDAY(B227)=7,1,0))))))</f>
        <v>1</v>
      </c>
      <c r="G227" s="786">
        <f>VLOOKUP(C227,METADATA!$J$5:$Q$29,IF(E227="HI",2,IF(E227="LO",6,10))+IF(D227=1,2,IF(D227=7,1,(IF(WEEKDAY(B227)=1,2,IF(WEEKDAY(B227)=7,1,0))))))</f>
        <v>1</v>
      </c>
      <c r="H227" s="787">
        <v>15797</v>
      </c>
      <c r="I227" s="788">
        <v>1941.2159957885742</v>
      </c>
      <c r="K227" s="795">
        <v>865.8125</v>
      </c>
      <c r="M227" s="798">
        <f t="shared" si="10"/>
        <v>15915.826354365186</v>
      </c>
      <c r="N227" s="303"/>
      <c r="S227" s="786">
        <v>0</v>
      </c>
      <c r="T227" s="781">
        <f>VLOOKUP(C227,METADATA!$J$5:$Q$29,IF(E227="HI",2,IF(E227="LO",6,10))+IF(S227=1,2,IF(D227=7,1,(IF(WEEKDAY(B227)=1,2,IF(WEEKDAY(B227)=7,1,0))))))</f>
        <v>1</v>
      </c>
      <c r="U227" s="781">
        <f>VLOOKUP(C227,METADATA!$A$5:$H$29,IF(E227="HI",2,IF(E227="LO",6,10))+IF(S227=1,2,IF(D227=7,1,(IF(WEEKDAY(B227)=1,2,IF(WEEKDAY(B227)=7,1,0))))))</f>
        <v>1</v>
      </c>
    </row>
    <row r="228" spans="2:21" ht="13.95" customHeight="1" x14ac:dyDescent="0.25">
      <c r="B228" s="784">
        <f t="shared" si="11"/>
        <v>45392</v>
      </c>
      <c r="C228" s="785">
        <v>8</v>
      </c>
      <c r="D228" s="786">
        <f>IFERROR((INDEX(METADATA!$T$2:$T$20,MATCH(B228,METADATA!$S$2:$S$20,0))),0)</f>
        <v>0</v>
      </c>
      <c r="E228" s="785" t="str">
        <f t="shared" si="9"/>
        <v>LO</v>
      </c>
      <c r="F228" s="786">
        <f>VLOOKUP(C228,METADATA!$A$5:$H$29,IF(E228="HI",2,IF(E228="LO",6,10))+IF(D228=1,2,IF(D228=7,1,(IF(WEEKDAY(B228)=1,2,IF(WEEKDAY(B228)=7,1,0))))))</f>
        <v>1</v>
      </c>
      <c r="G228" s="786">
        <f>VLOOKUP(C228,METADATA!$J$5:$Q$29,IF(E228="HI",2,IF(E228="LO",6,10))+IF(D228=1,2,IF(D228=7,1,(IF(WEEKDAY(B228)=1,2,IF(WEEKDAY(B228)=7,1,0))))))</f>
        <v>1</v>
      </c>
      <c r="H228" s="787">
        <v>16760.75</v>
      </c>
      <c r="I228" s="788">
        <v>2113.3660507202148</v>
      </c>
      <c r="K228" s="795">
        <v>834.63750000000005</v>
      </c>
      <c r="M228" s="798">
        <f t="shared" si="10"/>
        <v>16893.461949133954</v>
      </c>
      <c r="N228" s="303"/>
      <c r="S228" s="786">
        <v>0</v>
      </c>
      <c r="T228" s="781">
        <f>VLOOKUP(C228,METADATA!$J$5:$Q$29,IF(E228="HI",2,IF(E228="LO",6,10))+IF(S228=1,2,IF(D228=7,1,(IF(WEEKDAY(B228)=1,2,IF(WEEKDAY(B228)=7,1,0))))))</f>
        <v>1</v>
      </c>
      <c r="U228" s="781">
        <f>VLOOKUP(C228,METADATA!$A$5:$H$29,IF(E228="HI",2,IF(E228="LO",6,10))+IF(S228=1,2,IF(D228=7,1,(IF(WEEKDAY(B228)=1,2,IF(WEEKDAY(B228)=7,1,0))))))</f>
        <v>1</v>
      </c>
    </row>
    <row r="229" spans="2:21" ht="13.95" customHeight="1" x14ac:dyDescent="0.25">
      <c r="B229" s="784">
        <f t="shared" si="11"/>
        <v>45392</v>
      </c>
      <c r="C229" s="785">
        <v>9</v>
      </c>
      <c r="D229" s="786">
        <f>IFERROR((INDEX(METADATA!$T$2:$T$20,MATCH(B229,METADATA!$S$2:$S$20,0))),0)</f>
        <v>0</v>
      </c>
      <c r="E229" s="785" t="str">
        <f t="shared" si="9"/>
        <v>LO</v>
      </c>
      <c r="F229" s="786">
        <f>VLOOKUP(C229,METADATA!$A$5:$H$29,IF(E229="HI",2,IF(E229="LO",6,10))+IF(D229=1,2,IF(D229=7,1,(IF(WEEKDAY(B229)=1,2,IF(WEEKDAY(B229)=7,1,0))))))</f>
        <v>2</v>
      </c>
      <c r="G229" s="786">
        <f>VLOOKUP(C229,METADATA!$J$5:$Q$29,IF(E229="HI",2,IF(E229="LO",6,10))+IF(D229=1,2,IF(D229=7,1,(IF(WEEKDAY(B229)=1,2,IF(WEEKDAY(B229)=7,1,0))))))</f>
        <v>1</v>
      </c>
      <c r="H229" s="787">
        <v>17333.75</v>
      </c>
      <c r="I229" s="788">
        <v>2088.6989707946777</v>
      </c>
      <c r="K229" s="795">
        <v>847.33749999999998</v>
      </c>
      <c r="M229" s="798">
        <f t="shared" si="10"/>
        <v>17459.139510671732</v>
      </c>
      <c r="N229" s="303"/>
      <c r="S229" s="786">
        <v>0</v>
      </c>
      <c r="T229" s="781">
        <f>VLOOKUP(C229,METADATA!$J$5:$Q$29,IF(E229="HI",2,IF(E229="LO",6,10))+IF(S229=1,2,IF(D229=7,1,(IF(WEEKDAY(B229)=1,2,IF(WEEKDAY(B229)=7,1,0))))))</f>
        <v>1</v>
      </c>
      <c r="U229" s="781">
        <f>VLOOKUP(C229,METADATA!$A$5:$H$29,IF(E229="HI",2,IF(E229="LO",6,10))+IF(S229=1,2,IF(D229=7,1,(IF(WEEKDAY(B229)=1,2,IF(WEEKDAY(B229)=7,1,0))))))</f>
        <v>2</v>
      </c>
    </row>
    <row r="230" spans="2:21" ht="13.95" customHeight="1" x14ac:dyDescent="0.25">
      <c r="B230" s="784">
        <f t="shared" si="11"/>
        <v>45392</v>
      </c>
      <c r="C230" s="785">
        <v>10</v>
      </c>
      <c r="D230" s="786">
        <f>IFERROR((INDEX(METADATA!$T$2:$T$20,MATCH(B230,METADATA!$S$2:$S$20,0))),0)</f>
        <v>0</v>
      </c>
      <c r="E230" s="785" t="str">
        <f t="shared" si="9"/>
        <v>LO</v>
      </c>
      <c r="F230" s="786">
        <f>VLOOKUP(C230,METADATA!$A$5:$H$29,IF(E230="HI",2,IF(E230="LO",6,10))+IF(D230=1,2,IF(D230=7,1,(IF(WEEKDAY(B230)=1,2,IF(WEEKDAY(B230)=7,1,0))))))</f>
        <v>2</v>
      </c>
      <c r="G230" s="786">
        <f>VLOOKUP(C230,METADATA!$J$5:$Q$29,IF(E230="HI",2,IF(E230="LO",6,10))+IF(D230=1,2,IF(D230=7,1,(IF(WEEKDAY(B230)=1,2,IF(WEEKDAY(B230)=7,1,0))))))</f>
        <v>2</v>
      </c>
      <c r="H230" s="787">
        <v>16747</v>
      </c>
      <c r="I230" s="788">
        <v>2060.87744140625</v>
      </c>
      <c r="K230" s="795">
        <v>851.61249999999995</v>
      </c>
      <c r="M230" s="798">
        <f t="shared" si="10"/>
        <v>16873.328801054555</v>
      </c>
      <c r="N230" s="303"/>
      <c r="S230" s="786">
        <v>0</v>
      </c>
      <c r="T230" s="781">
        <f>VLOOKUP(C230,METADATA!$J$5:$Q$29,IF(E230="HI",2,IF(E230="LO",6,10))+IF(S230=1,2,IF(D230=7,1,(IF(WEEKDAY(B230)=1,2,IF(WEEKDAY(B230)=7,1,0))))))</f>
        <v>2</v>
      </c>
      <c r="U230" s="781">
        <f>VLOOKUP(C230,METADATA!$A$5:$H$29,IF(E230="HI",2,IF(E230="LO",6,10))+IF(S230=1,2,IF(D230=7,1,(IF(WEEKDAY(B230)=1,2,IF(WEEKDAY(B230)=7,1,0))))))</f>
        <v>2</v>
      </c>
    </row>
    <row r="231" spans="2:21" ht="13.95" customHeight="1" x14ac:dyDescent="0.25">
      <c r="B231" s="784">
        <f t="shared" si="11"/>
        <v>45392</v>
      </c>
      <c r="C231" s="785">
        <v>11</v>
      </c>
      <c r="D231" s="786">
        <f>IFERROR((INDEX(METADATA!$T$2:$T$20,MATCH(B231,METADATA!$S$2:$S$20,0))),0)</f>
        <v>0</v>
      </c>
      <c r="E231" s="785" t="str">
        <f t="shared" si="9"/>
        <v>LO</v>
      </c>
      <c r="F231" s="786">
        <f>VLOOKUP(C231,METADATA!$A$5:$H$29,IF(E231="HI",2,IF(E231="LO",6,10))+IF(D231=1,2,IF(D231=7,1,(IF(WEEKDAY(B231)=1,2,IF(WEEKDAY(B231)=7,1,0))))))</f>
        <v>2</v>
      </c>
      <c r="G231" s="786">
        <f>VLOOKUP(C231,METADATA!$J$5:$Q$29,IF(E231="HI",2,IF(E231="LO",6,10))+IF(D231=1,2,IF(D231=7,1,(IF(WEEKDAY(B231)=1,2,IF(WEEKDAY(B231)=7,1,0))))))</f>
        <v>2</v>
      </c>
      <c r="H231" s="787">
        <v>16485.75</v>
      </c>
      <c r="I231" s="788">
        <v>2071.8724842071533</v>
      </c>
      <c r="K231" s="795">
        <v>856.5</v>
      </c>
      <c r="M231" s="798">
        <f t="shared" si="10"/>
        <v>16615.432845800759</v>
      </c>
      <c r="N231" s="303"/>
      <c r="S231" s="786">
        <v>0</v>
      </c>
      <c r="T231" s="781">
        <f>VLOOKUP(C231,METADATA!$J$5:$Q$29,IF(E231="HI",2,IF(E231="LO",6,10))+IF(S231=1,2,IF(D231=7,1,(IF(WEEKDAY(B231)=1,2,IF(WEEKDAY(B231)=7,1,0))))))</f>
        <v>2</v>
      </c>
      <c r="U231" s="781">
        <f>VLOOKUP(C231,METADATA!$A$5:$H$29,IF(E231="HI",2,IF(E231="LO",6,10))+IF(S231=1,2,IF(D231=7,1,(IF(WEEKDAY(B231)=1,2,IF(WEEKDAY(B231)=7,1,0))))))</f>
        <v>2</v>
      </c>
    </row>
    <row r="232" spans="2:21" ht="13.95" customHeight="1" x14ac:dyDescent="0.25">
      <c r="B232" s="784">
        <f t="shared" si="11"/>
        <v>45392</v>
      </c>
      <c r="C232" s="785">
        <v>12</v>
      </c>
      <c r="D232" s="786">
        <f>IFERROR((INDEX(METADATA!$T$2:$T$20,MATCH(B232,METADATA!$S$2:$S$20,0))),0)</f>
        <v>0</v>
      </c>
      <c r="E232" s="785" t="str">
        <f t="shared" si="9"/>
        <v>LO</v>
      </c>
      <c r="F232" s="786">
        <f>VLOOKUP(C232,METADATA!$A$5:$H$29,IF(E232="HI",2,IF(E232="LO",6,10))+IF(D232=1,2,IF(D232=7,1,(IF(WEEKDAY(B232)=1,2,IF(WEEKDAY(B232)=7,1,0))))))</f>
        <v>2</v>
      </c>
      <c r="G232" s="786">
        <f>VLOOKUP(C232,METADATA!$J$5:$Q$29,IF(E232="HI",2,IF(E232="LO",6,10))+IF(D232=1,2,IF(D232=7,1,(IF(WEEKDAY(B232)=1,2,IF(WEEKDAY(B232)=7,1,0))))))</f>
        <v>2</v>
      </c>
      <c r="H232" s="787">
        <v>16472.5</v>
      </c>
      <c r="I232" s="788">
        <v>1916.9770717024803</v>
      </c>
      <c r="K232" s="795">
        <v>824.32500000000005</v>
      </c>
      <c r="M232" s="798">
        <f t="shared" si="10"/>
        <v>16583.668392229538</v>
      </c>
      <c r="N232" s="303"/>
      <c r="S232" s="786">
        <v>0</v>
      </c>
      <c r="T232" s="781">
        <f>VLOOKUP(C232,METADATA!$J$5:$Q$29,IF(E232="HI",2,IF(E232="LO",6,10))+IF(S232=1,2,IF(D232=7,1,(IF(WEEKDAY(B232)=1,2,IF(WEEKDAY(B232)=7,1,0))))))</f>
        <v>2</v>
      </c>
      <c r="U232" s="781">
        <f>VLOOKUP(C232,METADATA!$A$5:$H$29,IF(E232="HI",2,IF(E232="LO",6,10))+IF(S232=1,2,IF(D232=7,1,(IF(WEEKDAY(B232)=1,2,IF(WEEKDAY(B232)=7,1,0))))))</f>
        <v>2</v>
      </c>
    </row>
    <row r="233" spans="2:21" ht="13.95" customHeight="1" x14ac:dyDescent="0.25">
      <c r="B233" s="784">
        <f t="shared" si="11"/>
        <v>45392</v>
      </c>
      <c r="C233" s="785">
        <v>13</v>
      </c>
      <c r="D233" s="786">
        <f>IFERROR((INDEX(METADATA!$T$2:$T$20,MATCH(B233,METADATA!$S$2:$S$20,0))),0)</f>
        <v>0</v>
      </c>
      <c r="E233" s="785" t="str">
        <f t="shared" si="9"/>
        <v>LO</v>
      </c>
      <c r="F233" s="786">
        <f>VLOOKUP(C233,METADATA!$A$5:$H$29,IF(E233="HI",2,IF(E233="LO",6,10))+IF(D233=1,2,IF(D233=7,1,(IF(WEEKDAY(B233)=1,2,IF(WEEKDAY(B233)=7,1,0))))))</f>
        <v>2</v>
      </c>
      <c r="G233" s="786">
        <f>VLOOKUP(C233,METADATA!$J$5:$Q$29,IF(E233="HI",2,IF(E233="LO",6,10))+IF(D233=1,2,IF(D233=7,1,(IF(WEEKDAY(B233)=1,2,IF(WEEKDAY(B233)=7,1,0))))))</f>
        <v>2</v>
      </c>
      <c r="H233" s="787">
        <v>15613.75</v>
      </c>
      <c r="I233" s="788">
        <v>2055.81396484375</v>
      </c>
      <c r="K233" s="795">
        <v>882.73749999999995</v>
      </c>
      <c r="M233" s="798">
        <f t="shared" si="10"/>
        <v>15748.509774596027</v>
      </c>
      <c r="N233" s="303"/>
      <c r="S233" s="786">
        <v>0</v>
      </c>
      <c r="T233" s="781">
        <f>VLOOKUP(C233,METADATA!$J$5:$Q$29,IF(E233="HI",2,IF(E233="LO",6,10))+IF(S233=1,2,IF(D233=7,1,(IF(WEEKDAY(B233)=1,2,IF(WEEKDAY(B233)=7,1,0))))))</f>
        <v>2</v>
      </c>
      <c r="U233" s="781">
        <f>VLOOKUP(C233,METADATA!$A$5:$H$29,IF(E233="HI",2,IF(E233="LO",6,10))+IF(S233=1,2,IF(D233=7,1,(IF(WEEKDAY(B233)=1,2,IF(WEEKDAY(B233)=7,1,0))))))</f>
        <v>2</v>
      </c>
    </row>
    <row r="234" spans="2:21" ht="13.95" customHeight="1" x14ac:dyDescent="0.25">
      <c r="B234" s="784">
        <f t="shared" si="11"/>
        <v>45392</v>
      </c>
      <c r="C234" s="785">
        <v>14</v>
      </c>
      <c r="D234" s="786">
        <f>IFERROR((INDEX(METADATA!$T$2:$T$20,MATCH(B234,METADATA!$S$2:$S$20,0))),0)</f>
        <v>0</v>
      </c>
      <c r="E234" s="785" t="str">
        <f t="shared" si="9"/>
        <v>LO</v>
      </c>
      <c r="F234" s="786">
        <f>VLOOKUP(C234,METADATA!$A$5:$H$29,IF(E234="HI",2,IF(E234="LO",6,10))+IF(D234=1,2,IF(D234=7,1,(IF(WEEKDAY(B234)=1,2,IF(WEEKDAY(B234)=7,1,0))))))</f>
        <v>2</v>
      </c>
      <c r="G234" s="786">
        <f>VLOOKUP(C234,METADATA!$J$5:$Q$29,IF(E234="HI",2,IF(E234="LO",6,10))+IF(D234=1,2,IF(D234=7,1,(IF(WEEKDAY(B234)=1,2,IF(WEEKDAY(B234)=7,1,0))))))</f>
        <v>2</v>
      </c>
      <c r="H234" s="787">
        <v>15856.5</v>
      </c>
      <c r="I234" s="788">
        <v>2188.2975044250488</v>
      </c>
      <c r="K234" s="795">
        <v>909.3125</v>
      </c>
      <c r="M234" s="798">
        <f t="shared" si="10"/>
        <v>16006.787254720195</v>
      </c>
      <c r="N234" s="303"/>
      <c r="S234" s="786">
        <v>0</v>
      </c>
      <c r="T234" s="781">
        <f>VLOOKUP(C234,METADATA!$J$5:$Q$29,IF(E234="HI",2,IF(E234="LO",6,10))+IF(S234=1,2,IF(D234=7,1,(IF(WEEKDAY(B234)=1,2,IF(WEEKDAY(B234)=7,1,0))))))</f>
        <v>2</v>
      </c>
      <c r="U234" s="781">
        <f>VLOOKUP(C234,METADATA!$A$5:$H$29,IF(E234="HI",2,IF(E234="LO",6,10))+IF(S234=1,2,IF(D234=7,1,(IF(WEEKDAY(B234)=1,2,IF(WEEKDAY(B234)=7,1,0))))))</f>
        <v>2</v>
      </c>
    </row>
    <row r="235" spans="2:21" ht="13.95" customHeight="1" x14ac:dyDescent="0.25">
      <c r="B235" s="784">
        <f t="shared" si="11"/>
        <v>45392</v>
      </c>
      <c r="C235" s="785">
        <v>15</v>
      </c>
      <c r="D235" s="786">
        <f>IFERROR((INDEX(METADATA!$T$2:$T$20,MATCH(B235,METADATA!$S$2:$S$20,0))),0)</f>
        <v>0</v>
      </c>
      <c r="E235" s="785" t="str">
        <f t="shared" si="9"/>
        <v>LO</v>
      </c>
      <c r="F235" s="786">
        <f>VLOOKUP(C235,METADATA!$A$5:$H$29,IF(E235="HI",2,IF(E235="LO",6,10))+IF(D235=1,2,IF(D235=7,1,(IF(WEEKDAY(B235)=1,2,IF(WEEKDAY(B235)=7,1,0))))))</f>
        <v>2</v>
      </c>
      <c r="G235" s="786">
        <f>VLOOKUP(C235,METADATA!$J$5:$Q$29,IF(E235="HI",2,IF(E235="LO",6,10))+IF(D235=1,2,IF(D235=7,1,(IF(WEEKDAY(B235)=1,2,IF(WEEKDAY(B235)=7,1,0))))))</f>
        <v>2</v>
      </c>
      <c r="H235" s="787">
        <v>15760.25</v>
      </c>
      <c r="I235" s="788">
        <v>2280.1674728393555</v>
      </c>
      <c r="K235" s="795">
        <v>905.6</v>
      </c>
      <c r="M235" s="798">
        <f t="shared" si="10"/>
        <v>15924.341234936364</v>
      </c>
      <c r="N235" s="303"/>
      <c r="S235" s="786">
        <v>0</v>
      </c>
      <c r="T235" s="781">
        <f>VLOOKUP(C235,METADATA!$J$5:$Q$29,IF(E235="HI",2,IF(E235="LO",6,10))+IF(S235=1,2,IF(D235=7,1,(IF(WEEKDAY(B235)=1,2,IF(WEEKDAY(B235)=7,1,0))))))</f>
        <v>2</v>
      </c>
      <c r="U235" s="781">
        <f>VLOOKUP(C235,METADATA!$A$5:$H$29,IF(E235="HI",2,IF(E235="LO",6,10))+IF(S235=1,2,IF(D235=7,1,(IF(WEEKDAY(B235)=1,2,IF(WEEKDAY(B235)=7,1,0))))))</f>
        <v>2</v>
      </c>
    </row>
    <row r="236" spans="2:21" ht="13.95" customHeight="1" x14ac:dyDescent="0.25">
      <c r="B236" s="784">
        <f t="shared" si="11"/>
        <v>45392</v>
      </c>
      <c r="C236" s="785">
        <v>16</v>
      </c>
      <c r="D236" s="786">
        <f>IFERROR((INDEX(METADATA!$T$2:$T$20,MATCH(B236,METADATA!$S$2:$S$20,0))),0)</f>
        <v>0</v>
      </c>
      <c r="E236" s="785" t="str">
        <f t="shared" si="9"/>
        <v>LO</v>
      </c>
      <c r="F236" s="786">
        <f>VLOOKUP(C236,METADATA!$A$5:$H$29,IF(E236="HI",2,IF(E236="LO",6,10))+IF(D236=1,2,IF(D236=7,1,(IF(WEEKDAY(B236)=1,2,IF(WEEKDAY(B236)=7,1,0))))))</f>
        <v>2</v>
      </c>
      <c r="G236" s="786">
        <f>VLOOKUP(C236,METADATA!$J$5:$Q$29,IF(E236="HI",2,IF(E236="LO",6,10))+IF(D236=1,2,IF(D236=7,1,(IF(WEEKDAY(B236)=1,2,IF(WEEKDAY(B236)=7,1,0))))))</f>
        <v>2</v>
      </c>
      <c r="H236" s="787">
        <v>15889.25</v>
      </c>
      <c r="I236" s="788">
        <v>2217.7198867797852</v>
      </c>
      <c r="K236" s="795">
        <v>913.98749999999995</v>
      </c>
      <c r="M236" s="798">
        <f t="shared" si="10"/>
        <v>16043.271083501599</v>
      </c>
      <c r="N236" s="303"/>
      <c r="S236" s="786">
        <v>0</v>
      </c>
      <c r="T236" s="781">
        <f>VLOOKUP(C236,METADATA!$J$5:$Q$29,IF(E236="HI",2,IF(E236="LO",6,10))+IF(S236=1,2,IF(D236=7,1,(IF(WEEKDAY(B236)=1,2,IF(WEEKDAY(B236)=7,1,0))))))</f>
        <v>2</v>
      </c>
      <c r="U236" s="781">
        <f>VLOOKUP(C236,METADATA!$A$5:$H$29,IF(E236="HI",2,IF(E236="LO",6,10))+IF(S236=1,2,IF(D236=7,1,(IF(WEEKDAY(B236)=1,2,IF(WEEKDAY(B236)=7,1,0))))))</f>
        <v>2</v>
      </c>
    </row>
    <row r="237" spans="2:21" ht="13.95" customHeight="1" x14ac:dyDescent="0.25">
      <c r="B237" s="784">
        <f t="shared" si="11"/>
        <v>45392</v>
      </c>
      <c r="C237" s="785">
        <v>17</v>
      </c>
      <c r="D237" s="786">
        <f>IFERROR((INDEX(METADATA!$T$2:$T$20,MATCH(B237,METADATA!$S$2:$S$20,0))),0)</f>
        <v>0</v>
      </c>
      <c r="E237" s="785" t="str">
        <f t="shared" si="9"/>
        <v>LO</v>
      </c>
      <c r="F237" s="786">
        <f>VLOOKUP(C237,METADATA!$A$5:$H$29,IF(E237="HI",2,IF(E237="LO",6,10))+IF(D237=1,2,IF(D237=7,1,(IF(WEEKDAY(B237)=1,2,IF(WEEKDAY(B237)=7,1,0))))))</f>
        <v>2</v>
      </c>
      <c r="G237" s="786">
        <f>VLOOKUP(C237,METADATA!$J$5:$Q$29,IF(E237="HI",2,IF(E237="LO",6,10))+IF(D237=1,2,IF(D237=7,1,(IF(WEEKDAY(B237)=1,2,IF(WEEKDAY(B237)=7,1,0))))))</f>
        <v>2</v>
      </c>
      <c r="H237" s="787">
        <v>15841.75</v>
      </c>
      <c r="I237" s="788">
        <v>2250.2419090270996</v>
      </c>
      <c r="K237" s="795">
        <v>902.26250000000005</v>
      </c>
      <c r="M237" s="798">
        <f t="shared" si="10"/>
        <v>16000.769722474039</v>
      </c>
      <c r="N237" s="303"/>
      <c r="S237" s="786">
        <v>0</v>
      </c>
      <c r="T237" s="781">
        <f>VLOOKUP(C237,METADATA!$J$5:$Q$29,IF(E237="HI",2,IF(E237="LO",6,10))+IF(S237=1,2,IF(D237=7,1,(IF(WEEKDAY(B237)=1,2,IF(WEEKDAY(B237)=7,1,0))))))</f>
        <v>2</v>
      </c>
      <c r="U237" s="781">
        <f>VLOOKUP(C237,METADATA!$A$5:$H$29,IF(E237="HI",2,IF(E237="LO",6,10))+IF(S237=1,2,IF(D237=7,1,(IF(WEEKDAY(B237)=1,2,IF(WEEKDAY(B237)=7,1,0))))))</f>
        <v>2</v>
      </c>
    </row>
    <row r="238" spans="2:21" ht="13.95" customHeight="1" x14ac:dyDescent="0.25">
      <c r="B238" s="784">
        <f t="shared" si="11"/>
        <v>45392</v>
      </c>
      <c r="C238" s="785">
        <v>18</v>
      </c>
      <c r="D238" s="786">
        <f>IFERROR((INDEX(METADATA!$T$2:$T$20,MATCH(B238,METADATA!$S$2:$S$20,0))),0)</f>
        <v>0</v>
      </c>
      <c r="E238" s="785" t="str">
        <f t="shared" si="9"/>
        <v>LO</v>
      </c>
      <c r="F238" s="786">
        <f>VLOOKUP(C238,METADATA!$A$5:$H$29,IF(E238="HI",2,IF(E238="LO",6,10))+IF(D238=1,2,IF(D238=7,1,(IF(WEEKDAY(B238)=1,2,IF(WEEKDAY(B238)=7,1,0))))))</f>
        <v>1</v>
      </c>
      <c r="G238" s="786">
        <f>VLOOKUP(C238,METADATA!$J$5:$Q$29,IF(E238="HI",2,IF(E238="LO",6,10))+IF(D238=1,2,IF(D238=7,1,(IF(WEEKDAY(B238)=1,2,IF(WEEKDAY(B238)=7,1,0))))))</f>
        <v>1</v>
      </c>
      <c r="H238" s="787">
        <v>17335.75</v>
      </c>
      <c r="I238" s="788">
        <v>2165.9765129089355</v>
      </c>
      <c r="K238" s="795">
        <v>933.76250000000005</v>
      </c>
      <c r="M238" s="798">
        <f t="shared" si="10"/>
        <v>17470.537550887584</v>
      </c>
      <c r="N238" s="303"/>
      <c r="S238" s="786">
        <v>0</v>
      </c>
      <c r="T238" s="781">
        <f>VLOOKUP(C238,METADATA!$J$5:$Q$29,IF(E238="HI",2,IF(E238="LO",6,10))+IF(S238=1,2,IF(D238=7,1,(IF(WEEKDAY(B238)=1,2,IF(WEEKDAY(B238)=7,1,0))))))</f>
        <v>1</v>
      </c>
      <c r="U238" s="781">
        <f>VLOOKUP(C238,METADATA!$A$5:$H$29,IF(E238="HI",2,IF(E238="LO",6,10))+IF(S238=1,2,IF(D238=7,1,(IF(WEEKDAY(B238)=1,2,IF(WEEKDAY(B238)=7,1,0))))))</f>
        <v>1</v>
      </c>
    </row>
    <row r="239" spans="2:21" ht="13.95" customHeight="1" x14ac:dyDescent="0.25">
      <c r="B239" s="784">
        <f t="shared" si="11"/>
        <v>45392</v>
      </c>
      <c r="C239" s="785">
        <v>19</v>
      </c>
      <c r="D239" s="786">
        <f>IFERROR((INDEX(METADATA!$T$2:$T$20,MATCH(B239,METADATA!$S$2:$S$20,0))),0)</f>
        <v>0</v>
      </c>
      <c r="E239" s="785" t="str">
        <f t="shared" si="9"/>
        <v>LO</v>
      </c>
      <c r="F239" s="786">
        <f>VLOOKUP(C239,METADATA!$A$5:$H$29,IF(E239="HI",2,IF(E239="LO",6,10))+IF(D239=1,2,IF(D239=7,1,(IF(WEEKDAY(B239)=1,2,IF(WEEKDAY(B239)=7,1,0))))))</f>
        <v>1</v>
      </c>
      <c r="G239" s="786">
        <f>VLOOKUP(C239,METADATA!$J$5:$Q$29,IF(E239="HI",2,IF(E239="LO",6,10))+IF(D239=1,2,IF(D239=7,1,(IF(WEEKDAY(B239)=1,2,IF(WEEKDAY(B239)=7,1,0))))))</f>
        <v>1</v>
      </c>
      <c r="H239" s="787">
        <v>16637</v>
      </c>
      <c r="I239" s="788">
        <v>2136.8139839172363</v>
      </c>
      <c r="K239" s="795">
        <v>0</v>
      </c>
      <c r="M239" s="798">
        <f t="shared" si="10"/>
        <v>16773.662182179069</v>
      </c>
      <c r="N239" s="303"/>
      <c r="S239" s="786">
        <v>0</v>
      </c>
      <c r="T239" s="781">
        <f>VLOOKUP(C239,METADATA!$J$5:$Q$29,IF(E239="HI",2,IF(E239="LO",6,10))+IF(S239=1,2,IF(D239=7,1,(IF(WEEKDAY(B239)=1,2,IF(WEEKDAY(B239)=7,1,0))))))</f>
        <v>1</v>
      </c>
      <c r="U239" s="781">
        <f>VLOOKUP(C239,METADATA!$A$5:$H$29,IF(E239="HI",2,IF(E239="LO",6,10))+IF(S239=1,2,IF(D239=7,1,(IF(WEEKDAY(B239)=1,2,IF(WEEKDAY(B239)=7,1,0))))))</f>
        <v>1</v>
      </c>
    </row>
    <row r="240" spans="2:21" ht="13.95" customHeight="1" x14ac:dyDescent="0.25">
      <c r="B240" s="784">
        <f t="shared" si="11"/>
        <v>45392</v>
      </c>
      <c r="C240" s="785">
        <v>20</v>
      </c>
      <c r="D240" s="786">
        <f>IFERROR((INDEX(METADATA!$T$2:$T$20,MATCH(B240,METADATA!$S$2:$S$20,0))),0)</f>
        <v>0</v>
      </c>
      <c r="E240" s="785" t="str">
        <f t="shared" si="9"/>
        <v>LO</v>
      </c>
      <c r="F240" s="786">
        <f>VLOOKUP(C240,METADATA!$A$5:$H$29,IF(E240="HI",2,IF(E240="LO",6,10))+IF(D240=1,2,IF(D240=7,1,(IF(WEEKDAY(B240)=1,2,IF(WEEKDAY(B240)=7,1,0))))))</f>
        <v>1</v>
      </c>
      <c r="G240" s="786">
        <f>VLOOKUP(C240,METADATA!$J$5:$Q$29,IF(E240="HI",2,IF(E240="LO",6,10))+IF(D240=1,2,IF(D240=7,1,(IF(WEEKDAY(B240)=1,2,IF(WEEKDAY(B240)=7,1,0))))))</f>
        <v>2</v>
      </c>
      <c r="H240" s="787">
        <v>15017.25</v>
      </c>
      <c r="I240" s="788">
        <v>2091.5039520263672</v>
      </c>
      <c r="K240" s="795">
        <v>0</v>
      </c>
      <c r="M240" s="798">
        <f t="shared" si="10"/>
        <v>15162.195960474917</v>
      </c>
      <c r="N240" s="303"/>
      <c r="S240" s="786">
        <v>0</v>
      </c>
      <c r="T240" s="781">
        <f>VLOOKUP(C240,METADATA!$J$5:$Q$29,IF(E240="HI",2,IF(E240="LO",6,10))+IF(S240=1,2,IF(D240=7,1,(IF(WEEKDAY(B240)=1,2,IF(WEEKDAY(B240)=7,1,0))))))</f>
        <v>2</v>
      </c>
      <c r="U240" s="781">
        <f>VLOOKUP(C240,METADATA!$A$5:$H$29,IF(E240="HI",2,IF(E240="LO",6,10))+IF(S240=1,2,IF(D240=7,1,(IF(WEEKDAY(B240)=1,2,IF(WEEKDAY(B240)=7,1,0))))))</f>
        <v>1</v>
      </c>
    </row>
    <row r="241" spans="2:21" ht="13.95" customHeight="1" x14ac:dyDescent="0.25">
      <c r="B241" s="784">
        <f t="shared" si="11"/>
        <v>45392</v>
      </c>
      <c r="C241" s="785">
        <v>21</v>
      </c>
      <c r="D241" s="786">
        <f>IFERROR((INDEX(METADATA!$T$2:$T$20,MATCH(B241,METADATA!$S$2:$S$20,0))),0)</f>
        <v>0</v>
      </c>
      <c r="E241" s="785" t="str">
        <f t="shared" si="9"/>
        <v>LO</v>
      </c>
      <c r="F241" s="786">
        <f>VLOOKUP(C241,METADATA!$A$5:$H$29,IF(E241="HI",2,IF(E241="LO",6,10))+IF(D241=1,2,IF(D241=7,1,(IF(WEEKDAY(B241)=1,2,IF(WEEKDAY(B241)=7,1,0))))))</f>
        <v>2</v>
      </c>
      <c r="G241" s="786">
        <f>VLOOKUP(C241,METADATA!$J$5:$Q$29,IF(E241="HI",2,IF(E241="LO",6,10))+IF(D241=1,2,IF(D241=7,1,(IF(WEEKDAY(B241)=1,2,IF(WEEKDAY(B241)=7,1,0))))))</f>
        <v>2</v>
      </c>
      <c r="H241" s="787">
        <v>13311.5</v>
      </c>
      <c r="I241" s="788">
        <v>2101.6555347442627</v>
      </c>
      <c r="K241" s="795">
        <v>0</v>
      </c>
      <c r="M241" s="798">
        <f t="shared" si="10"/>
        <v>13476.386319660074</v>
      </c>
      <c r="N241" s="303"/>
      <c r="S241" s="786">
        <v>0</v>
      </c>
      <c r="T241" s="781">
        <f>VLOOKUP(C241,METADATA!$J$5:$Q$29,IF(E241="HI",2,IF(E241="LO",6,10))+IF(S241=1,2,IF(D241=7,1,(IF(WEEKDAY(B241)=1,2,IF(WEEKDAY(B241)=7,1,0))))))</f>
        <v>2</v>
      </c>
      <c r="U241" s="781">
        <f>VLOOKUP(C241,METADATA!$A$5:$H$29,IF(E241="HI",2,IF(E241="LO",6,10))+IF(S241=1,2,IF(D241=7,1,(IF(WEEKDAY(B241)=1,2,IF(WEEKDAY(B241)=7,1,0))))))</f>
        <v>2</v>
      </c>
    </row>
    <row r="242" spans="2:21" ht="13.95" customHeight="1" x14ac:dyDescent="0.25">
      <c r="B242" s="784">
        <f t="shared" si="11"/>
        <v>45392</v>
      </c>
      <c r="C242" s="785">
        <v>22</v>
      </c>
      <c r="D242" s="786">
        <f>IFERROR((INDEX(METADATA!$T$2:$T$20,MATCH(B242,METADATA!$S$2:$S$20,0))),0)</f>
        <v>0</v>
      </c>
      <c r="E242" s="785" t="str">
        <f t="shared" si="9"/>
        <v>LO</v>
      </c>
      <c r="F242" s="786">
        <f>VLOOKUP(C242,METADATA!$A$5:$H$29,IF(E242="HI",2,IF(E242="LO",6,10))+IF(D242=1,2,IF(D242=7,1,(IF(WEEKDAY(B242)=1,2,IF(WEEKDAY(B242)=7,1,0))))))</f>
        <v>3</v>
      </c>
      <c r="G242" s="786">
        <f>VLOOKUP(C242,METADATA!$J$5:$Q$29,IF(E242="HI",2,IF(E242="LO",6,10))+IF(D242=1,2,IF(D242=7,1,(IF(WEEKDAY(B242)=1,2,IF(WEEKDAY(B242)=7,1,0))))))</f>
        <v>3</v>
      </c>
      <c r="H242" s="787">
        <v>11691.25</v>
      </c>
      <c r="I242" s="788">
        <v>2168.0180168151855</v>
      </c>
      <c r="K242" s="795">
        <v>0</v>
      </c>
      <c r="M242" s="798">
        <f t="shared" si="10"/>
        <v>11890.568896555591</v>
      </c>
      <c r="N242" s="303"/>
      <c r="S242" s="786">
        <v>0</v>
      </c>
      <c r="T242" s="781">
        <f>VLOOKUP(C242,METADATA!$J$5:$Q$29,IF(E242="HI",2,IF(E242="LO",6,10))+IF(S242=1,2,IF(D242=7,1,(IF(WEEKDAY(B242)=1,2,IF(WEEKDAY(B242)=7,1,0))))))</f>
        <v>3</v>
      </c>
      <c r="U242" s="781">
        <f>VLOOKUP(C242,METADATA!$A$5:$H$29,IF(E242="HI",2,IF(E242="LO",6,10))+IF(S242=1,2,IF(D242=7,1,(IF(WEEKDAY(B242)=1,2,IF(WEEKDAY(B242)=7,1,0))))))</f>
        <v>3</v>
      </c>
    </row>
    <row r="243" spans="2:21" ht="13.95" customHeight="1" x14ac:dyDescent="0.25">
      <c r="B243" s="784">
        <f t="shared" si="11"/>
        <v>45392</v>
      </c>
      <c r="C243" s="785">
        <v>23</v>
      </c>
      <c r="D243" s="786">
        <f>IFERROR((INDEX(METADATA!$T$2:$T$20,MATCH(B243,METADATA!$S$2:$S$20,0))),0)</f>
        <v>0</v>
      </c>
      <c r="E243" s="785" t="str">
        <f t="shared" si="9"/>
        <v>LO</v>
      </c>
      <c r="F243" s="786">
        <f>VLOOKUP(C243,METADATA!$A$5:$H$29,IF(E243="HI",2,IF(E243="LO",6,10))+IF(D243=1,2,IF(D243=7,1,(IF(WEEKDAY(B243)=1,2,IF(WEEKDAY(B243)=7,1,0))))))</f>
        <v>3</v>
      </c>
      <c r="G243" s="786">
        <f>VLOOKUP(C243,METADATA!$J$5:$Q$29,IF(E243="HI",2,IF(E243="LO",6,10))+IF(D243=1,2,IF(D243=7,1,(IF(WEEKDAY(B243)=1,2,IF(WEEKDAY(B243)=7,1,0))))))</f>
        <v>3</v>
      </c>
      <c r="H243" s="787">
        <v>10376.25</v>
      </c>
      <c r="I243" s="788">
        <v>2113.3914699554443</v>
      </c>
      <c r="K243" s="795">
        <v>0</v>
      </c>
      <c r="M243" s="798">
        <f t="shared" si="10"/>
        <v>10589.286452248822</v>
      </c>
      <c r="N243" s="303"/>
      <c r="S243" s="786">
        <v>0</v>
      </c>
      <c r="T243" s="781">
        <f>VLOOKUP(C243,METADATA!$J$5:$Q$29,IF(E243="HI",2,IF(E243="LO",6,10))+IF(S243=1,2,IF(D243=7,1,(IF(WEEKDAY(B243)=1,2,IF(WEEKDAY(B243)=7,1,0))))))</f>
        <v>3</v>
      </c>
      <c r="U243" s="781">
        <f>VLOOKUP(C243,METADATA!$A$5:$H$29,IF(E243="HI",2,IF(E243="LO",6,10))+IF(S243=1,2,IF(D243=7,1,(IF(WEEKDAY(B243)=1,2,IF(WEEKDAY(B243)=7,1,0))))))</f>
        <v>3</v>
      </c>
    </row>
    <row r="244" spans="2:21" ht="13.95" customHeight="1" x14ac:dyDescent="0.25">
      <c r="B244" s="784">
        <f t="shared" si="11"/>
        <v>45393</v>
      </c>
      <c r="C244" s="785">
        <v>0</v>
      </c>
      <c r="D244" s="786">
        <f>IFERROR((INDEX(METADATA!$T$2:$T$20,MATCH(B244,METADATA!$S$2:$S$20,0))),0)</f>
        <v>0</v>
      </c>
      <c r="E244" s="785" t="str">
        <f t="shared" si="9"/>
        <v>LO</v>
      </c>
      <c r="F244" s="786">
        <f>VLOOKUP(C244,METADATA!$A$5:$H$29,IF(E244="HI",2,IF(E244="LO",6,10))+IF(D244=1,2,IF(D244=7,1,(IF(WEEKDAY(B244)=1,2,IF(WEEKDAY(B244)=7,1,0))))))</f>
        <v>3</v>
      </c>
      <c r="G244" s="786">
        <f>VLOOKUP(C244,METADATA!$J$5:$Q$29,IF(E244="HI",2,IF(E244="LO",6,10))+IF(D244=1,2,IF(D244=7,1,(IF(WEEKDAY(B244)=1,2,IF(WEEKDAY(B244)=7,1,0))))))</f>
        <v>3</v>
      </c>
      <c r="H244" s="787">
        <v>9575.5</v>
      </c>
      <c r="I244" s="788">
        <v>2077.5835800170898</v>
      </c>
      <c r="K244" s="795">
        <v>0</v>
      </c>
      <c r="M244" s="798">
        <f t="shared" si="10"/>
        <v>9798.2934117098484</v>
      </c>
      <c r="N244" s="303"/>
      <c r="S244" s="786">
        <v>0</v>
      </c>
      <c r="T244" s="781">
        <f>VLOOKUP(C244,METADATA!$J$5:$Q$29,IF(E244="HI",2,IF(E244="LO",6,10))+IF(S244=1,2,IF(D244=7,1,(IF(WEEKDAY(B244)=1,2,IF(WEEKDAY(B244)=7,1,0))))))</f>
        <v>3</v>
      </c>
      <c r="U244" s="781">
        <f>VLOOKUP(C244,METADATA!$A$5:$H$29,IF(E244="HI",2,IF(E244="LO",6,10))+IF(S244=1,2,IF(D244=7,1,(IF(WEEKDAY(B244)=1,2,IF(WEEKDAY(B244)=7,1,0))))))</f>
        <v>3</v>
      </c>
    </row>
    <row r="245" spans="2:21" ht="13.95" customHeight="1" x14ac:dyDescent="0.25">
      <c r="B245" s="784">
        <f t="shared" si="11"/>
        <v>45393</v>
      </c>
      <c r="C245" s="785">
        <v>1</v>
      </c>
      <c r="D245" s="786">
        <f>IFERROR((INDEX(METADATA!$T$2:$T$20,MATCH(B245,METADATA!$S$2:$S$20,0))),0)</f>
        <v>0</v>
      </c>
      <c r="E245" s="785" t="str">
        <f t="shared" si="9"/>
        <v>LO</v>
      </c>
      <c r="F245" s="786">
        <f>VLOOKUP(C245,METADATA!$A$5:$H$29,IF(E245="HI",2,IF(E245="LO",6,10))+IF(D245=1,2,IF(D245=7,1,(IF(WEEKDAY(B245)=1,2,IF(WEEKDAY(B245)=7,1,0))))))</f>
        <v>3</v>
      </c>
      <c r="G245" s="786">
        <f>VLOOKUP(C245,METADATA!$J$5:$Q$29,IF(E245="HI",2,IF(E245="LO",6,10))+IF(D245=1,2,IF(D245=7,1,(IF(WEEKDAY(B245)=1,2,IF(WEEKDAY(B245)=7,1,0))))))</f>
        <v>3</v>
      </c>
      <c r="H245" s="787">
        <v>8997.25</v>
      </c>
      <c r="I245" s="788">
        <v>2148.2649803161621</v>
      </c>
      <c r="K245" s="795">
        <v>0</v>
      </c>
      <c r="M245" s="798">
        <f t="shared" si="10"/>
        <v>9250.1648627553004</v>
      </c>
      <c r="N245" s="303"/>
      <c r="S245" s="786">
        <v>0</v>
      </c>
      <c r="T245" s="781">
        <f>VLOOKUP(C245,METADATA!$J$5:$Q$29,IF(E245="HI",2,IF(E245="LO",6,10))+IF(S245=1,2,IF(D245=7,1,(IF(WEEKDAY(B245)=1,2,IF(WEEKDAY(B245)=7,1,0))))))</f>
        <v>3</v>
      </c>
      <c r="U245" s="781">
        <f>VLOOKUP(C245,METADATA!$A$5:$H$29,IF(E245="HI",2,IF(E245="LO",6,10))+IF(S245=1,2,IF(D245=7,1,(IF(WEEKDAY(B245)=1,2,IF(WEEKDAY(B245)=7,1,0))))))</f>
        <v>3</v>
      </c>
    </row>
    <row r="246" spans="2:21" ht="13.95" customHeight="1" x14ac:dyDescent="0.25">
      <c r="B246" s="784">
        <f t="shared" si="11"/>
        <v>45393</v>
      </c>
      <c r="C246" s="785">
        <v>2</v>
      </c>
      <c r="D246" s="786">
        <f>IFERROR((INDEX(METADATA!$T$2:$T$20,MATCH(B246,METADATA!$S$2:$S$20,0))),0)</f>
        <v>0</v>
      </c>
      <c r="E246" s="785" t="str">
        <f t="shared" si="9"/>
        <v>LO</v>
      </c>
      <c r="F246" s="786">
        <f>VLOOKUP(C246,METADATA!$A$5:$H$29,IF(E246="HI",2,IF(E246="LO",6,10))+IF(D246=1,2,IF(D246=7,1,(IF(WEEKDAY(B246)=1,2,IF(WEEKDAY(B246)=7,1,0))))))</f>
        <v>3</v>
      </c>
      <c r="G246" s="786">
        <f>VLOOKUP(C246,METADATA!$J$5:$Q$29,IF(E246="HI",2,IF(E246="LO",6,10))+IF(D246=1,2,IF(D246=7,1,(IF(WEEKDAY(B246)=1,2,IF(WEEKDAY(B246)=7,1,0))))))</f>
        <v>3</v>
      </c>
      <c r="H246" s="787">
        <v>9156.25</v>
      </c>
      <c r="I246" s="788">
        <v>2129.1089897155762</v>
      </c>
      <c r="K246" s="795">
        <v>0</v>
      </c>
      <c r="M246" s="798">
        <f t="shared" si="10"/>
        <v>9400.5329185417831</v>
      </c>
      <c r="N246" s="303"/>
      <c r="S246" s="786">
        <v>0</v>
      </c>
      <c r="T246" s="781">
        <f>VLOOKUP(C246,METADATA!$J$5:$Q$29,IF(E246="HI",2,IF(E246="LO",6,10))+IF(S246=1,2,IF(D246=7,1,(IF(WEEKDAY(B246)=1,2,IF(WEEKDAY(B246)=7,1,0))))))</f>
        <v>3</v>
      </c>
      <c r="U246" s="781">
        <f>VLOOKUP(C246,METADATA!$A$5:$H$29,IF(E246="HI",2,IF(E246="LO",6,10))+IF(S246=1,2,IF(D246=7,1,(IF(WEEKDAY(B246)=1,2,IF(WEEKDAY(B246)=7,1,0))))))</f>
        <v>3</v>
      </c>
    </row>
    <row r="247" spans="2:21" ht="13.95" customHeight="1" x14ac:dyDescent="0.25">
      <c r="B247" s="784">
        <f t="shared" si="11"/>
        <v>45393</v>
      </c>
      <c r="C247" s="785">
        <v>3</v>
      </c>
      <c r="D247" s="786">
        <f>IFERROR((INDEX(METADATA!$T$2:$T$20,MATCH(B247,METADATA!$S$2:$S$20,0))),0)</f>
        <v>0</v>
      </c>
      <c r="E247" s="785" t="str">
        <f t="shared" si="9"/>
        <v>LO</v>
      </c>
      <c r="F247" s="786">
        <f>VLOOKUP(C247,METADATA!$A$5:$H$29,IF(E247="HI",2,IF(E247="LO",6,10))+IF(D247=1,2,IF(D247=7,1,(IF(WEEKDAY(B247)=1,2,IF(WEEKDAY(B247)=7,1,0))))))</f>
        <v>3</v>
      </c>
      <c r="G247" s="786">
        <f>VLOOKUP(C247,METADATA!$J$5:$Q$29,IF(E247="HI",2,IF(E247="LO",6,10))+IF(D247=1,2,IF(D247=7,1,(IF(WEEKDAY(B247)=1,2,IF(WEEKDAY(B247)=7,1,0))))))</f>
        <v>3</v>
      </c>
      <c r="H247" s="787">
        <v>9336.25</v>
      </c>
      <c r="I247" s="788">
        <v>2142.4070434570313</v>
      </c>
      <c r="K247" s="795">
        <v>0</v>
      </c>
      <c r="M247" s="798">
        <f t="shared" si="10"/>
        <v>9578.907662273099</v>
      </c>
      <c r="N247" s="303"/>
      <c r="S247" s="786">
        <v>0</v>
      </c>
      <c r="T247" s="781">
        <f>VLOOKUP(C247,METADATA!$J$5:$Q$29,IF(E247="HI",2,IF(E247="LO",6,10))+IF(S247=1,2,IF(D247=7,1,(IF(WEEKDAY(B247)=1,2,IF(WEEKDAY(B247)=7,1,0))))))</f>
        <v>3</v>
      </c>
      <c r="U247" s="781">
        <f>VLOOKUP(C247,METADATA!$A$5:$H$29,IF(E247="HI",2,IF(E247="LO",6,10))+IF(S247=1,2,IF(D247=7,1,(IF(WEEKDAY(B247)=1,2,IF(WEEKDAY(B247)=7,1,0))))))</f>
        <v>3</v>
      </c>
    </row>
    <row r="248" spans="2:21" ht="13.95" customHeight="1" x14ac:dyDescent="0.25">
      <c r="B248" s="784">
        <f t="shared" si="11"/>
        <v>45393</v>
      </c>
      <c r="C248" s="785">
        <v>4</v>
      </c>
      <c r="D248" s="786">
        <f>IFERROR((INDEX(METADATA!$T$2:$T$20,MATCH(B248,METADATA!$S$2:$S$20,0))),0)</f>
        <v>0</v>
      </c>
      <c r="E248" s="785" t="str">
        <f t="shared" si="9"/>
        <v>LO</v>
      </c>
      <c r="F248" s="786">
        <f>VLOOKUP(C248,METADATA!$A$5:$H$29,IF(E248="HI",2,IF(E248="LO",6,10))+IF(D248=1,2,IF(D248=7,1,(IF(WEEKDAY(B248)=1,2,IF(WEEKDAY(B248)=7,1,0))))))</f>
        <v>3</v>
      </c>
      <c r="G248" s="786">
        <f>VLOOKUP(C248,METADATA!$J$5:$Q$29,IF(E248="HI",2,IF(E248="LO",6,10))+IF(D248=1,2,IF(D248=7,1,(IF(WEEKDAY(B248)=1,2,IF(WEEKDAY(B248)=7,1,0))))))</f>
        <v>3</v>
      </c>
      <c r="H248" s="787">
        <v>10250.5</v>
      </c>
      <c r="I248" s="788">
        <v>2143.2254791259766</v>
      </c>
      <c r="K248" s="795">
        <v>0</v>
      </c>
      <c r="M248" s="798">
        <f t="shared" si="10"/>
        <v>10472.161462867864</v>
      </c>
      <c r="N248" s="303"/>
      <c r="S248" s="786">
        <v>0</v>
      </c>
      <c r="T248" s="781">
        <f>VLOOKUP(C248,METADATA!$J$5:$Q$29,IF(E248="HI",2,IF(E248="LO",6,10))+IF(S248=1,2,IF(D248=7,1,(IF(WEEKDAY(B248)=1,2,IF(WEEKDAY(B248)=7,1,0))))))</f>
        <v>3</v>
      </c>
      <c r="U248" s="781">
        <f>VLOOKUP(C248,METADATA!$A$5:$H$29,IF(E248="HI",2,IF(E248="LO",6,10))+IF(S248=1,2,IF(D248=7,1,(IF(WEEKDAY(B248)=1,2,IF(WEEKDAY(B248)=7,1,0))))))</f>
        <v>3</v>
      </c>
    </row>
    <row r="249" spans="2:21" ht="13.95" customHeight="1" x14ac:dyDescent="0.25">
      <c r="B249" s="784">
        <f t="shared" si="11"/>
        <v>45393</v>
      </c>
      <c r="C249" s="785">
        <v>5</v>
      </c>
      <c r="D249" s="786">
        <f>IFERROR((INDEX(METADATA!$T$2:$T$20,MATCH(B249,METADATA!$S$2:$S$20,0))),0)</f>
        <v>0</v>
      </c>
      <c r="E249" s="785" t="str">
        <f t="shared" si="9"/>
        <v>LO</v>
      </c>
      <c r="F249" s="786">
        <f>VLOOKUP(C249,METADATA!$A$5:$H$29,IF(E249="HI",2,IF(E249="LO",6,10))+IF(D249=1,2,IF(D249=7,1,(IF(WEEKDAY(B249)=1,2,IF(WEEKDAY(B249)=7,1,0))))))</f>
        <v>3</v>
      </c>
      <c r="G249" s="786">
        <f>VLOOKUP(C249,METADATA!$J$5:$Q$29,IF(E249="HI",2,IF(E249="LO",6,10))+IF(D249=1,2,IF(D249=7,1,(IF(WEEKDAY(B249)=1,2,IF(WEEKDAY(B249)=7,1,0))))))</f>
        <v>3</v>
      </c>
      <c r="H249" s="787">
        <v>12074.25</v>
      </c>
      <c r="I249" s="788">
        <v>2131.0290222167969</v>
      </c>
      <c r="K249" s="795">
        <v>0</v>
      </c>
      <c r="M249" s="798">
        <f t="shared" si="10"/>
        <v>12260.86447833228</v>
      </c>
      <c r="N249" s="303"/>
      <c r="S249" s="786">
        <v>0</v>
      </c>
      <c r="T249" s="781">
        <f>VLOOKUP(C249,METADATA!$J$5:$Q$29,IF(E249="HI",2,IF(E249="LO",6,10))+IF(S249=1,2,IF(D249=7,1,(IF(WEEKDAY(B249)=1,2,IF(WEEKDAY(B249)=7,1,0))))))</f>
        <v>3</v>
      </c>
      <c r="U249" s="781">
        <f>VLOOKUP(C249,METADATA!$A$5:$H$29,IF(E249="HI",2,IF(E249="LO",6,10))+IF(S249=1,2,IF(D249=7,1,(IF(WEEKDAY(B249)=1,2,IF(WEEKDAY(B249)=7,1,0))))))</f>
        <v>3</v>
      </c>
    </row>
    <row r="250" spans="2:21" ht="13.95" customHeight="1" x14ac:dyDescent="0.25">
      <c r="B250" s="784">
        <f t="shared" si="11"/>
        <v>45393</v>
      </c>
      <c r="C250" s="785">
        <v>6</v>
      </c>
      <c r="D250" s="786">
        <f>IFERROR((INDEX(METADATA!$T$2:$T$20,MATCH(B250,METADATA!$S$2:$S$20,0))),0)</f>
        <v>0</v>
      </c>
      <c r="E250" s="785" t="str">
        <f t="shared" si="9"/>
        <v>LO</v>
      </c>
      <c r="F250" s="786">
        <f>VLOOKUP(C250,METADATA!$A$5:$H$29,IF(E250="HI",2,IF(E250="LO",6,10))+IF(D250=1,2,IF(D250=7,1,(IF(WEEKDAY(B250)=1,2,IF(WEEKDAY(B250)=7,1,0))))))</f>
        <v>2</v>
      </c>
      <c r="G250" s="786">
        <f>VLOOKUP(C250,METADATA!$J$5:$Q$29,IF(E250="HI",2,IF(E250="LO",6,10))+IF(D250=1,2,IF(D250=7,1,(IF(WEEKDAY(B250)=1,2,IF(WEEKDAY(B250)=7,1,0))))))</f>
        <v>2</v>
      </c>
      <c r="H250" s="787">
        <v>14568.25</v>
      </c>
      <c r="I250" s="788">
        <v>2149.6554622650146</v>
      </c>
      <c r="K250" s="795">
        <v>870.51250000000005</v>
      </c>
      <c r="M250" s="798">
        <f t="shared" si="10"/>
        <v>14725.994929679482</v>
      </c>
      <c r="N250" s="303"/>
      <c r="S250" s="786">
        <v>0</v>
      </c>
      <c r="T250" s="781">
        <f>VLOOKUP(C250,METADATA!$J$5:$Q$29,IF(E250="HI",2,IF(E250="LO",6,10))+IF(S250=1,2,IF(D250=7,1,(IF(WEEKDAY(B250)=1,2,IF(WEEKDAY(B250)=7,1,0))))))</f>
        <v>2</v>
      </c>
      <c r="U250" s="781">
        <f>VLOOKUP(C250,METADATA!$A$5:$H$29,IF(E250="HI",2,IF(E250="LO",6,10))+IF(S250=1,2,IF(D250=7,1,(IF(WEEKDAY(B250)=1,2,IF(WEEKDAY(B250)=7,1,0))))))</f>
        <v>2</v>
      </c>
    </row>
    <row r="251" spans="2:21" ht="13.95" customHeight="1" x14ac:dyDescent="0.25">
      <c r="B251" s="784">
        <f t="shared" si="11"/>
        <v>45393</v>
      </c>
      <c r="C251" s="785">
        <v>7</v>
      </c>
      <c r="D251" s="786">
        <f>IFERROR((INDEX(METADATA!$T$2:$T$20,MATCH(B251,METADATA!$S$2:$S$20,0))),0)</f>
        <v>0</v>
      </c>
      <c r="E251" s="785" t="str">
        <f t="shared" si="9"/>
        <v>LO</v>
      </c>
      <c r="F251" s="786">
        <f>VLOOKUP(C251,METADATA!$A$5:$H$29,IF(E251="HI",2,IF(E251="LO",6,10))+IF(D251=1,2,IF(D251=7,1,(IF(WEEKDAY(B251)=1,2,IF(WEEKDAY(B251)=7,1,0))))))</f>
        <v>1</v>
      </c>
      <c r="G251" s="786">
        <f>VLOOKUP(C251,METADATA!$J$5:$Q$29,IF(E251="HI",2,IF(E251="LO",6,10))+IF(D251=1,2,IF(D251=7,1,(IF(WEEKDAY(B251)=1,2,IF(WEEKDAY(B251)=7,1,0))))))</f>
        <v>1</v>
      </c>
      <c r="H251" s="787">
        <v>16013.5</v>
      </c>
      <c r="I251" s="788">
        <v>2115.0019836425781</v>
      </c>
      <c r="K251" s="795">
        <v>865.8125</v>
      </c>
      <c r="M251" s="798">
        <f t="shared" si="10"/>
        <v>16152.566843719051</v>
      </c>
      <c r="N251" s="303"/>
      <c r="S251" s="786">
        <v>0</v>
      </c>
      <c r="T251" s="781">
        <f>VLOOKUP(C251,METADATA!$J$5:$Q$29,IF(E251="HI",2,IF(E251="LO",6,10))+IF(S251=1,2,IF(D251=7,1,(IF(WEEKDAY(B251)=1,2,IF(WEEKDAY(B251)=7,1,0))))))</f>
        <v>1</v>
      </c>
      <c r="U251" s="781">
        <f>VLOOKUP(C251,METADATA!$A$5:$H$29,IF(E251="HI",2,IF(E251="LO",6,10))+IF(S251=1,2,IF(D251=7,1,(IF(WEEKDAY(B251)=1,2,IF(WEEKDAY(B251)=7,1,0))))))</f>
        <v>1</v>
      </c>
    </row>
    <row r="252" spans="2:21" ht="13.95" customHeight="1" x14ac:dyDescent="0.25">
      <c r="B252" s="784">
        <f t="shared" si="11"/>
        <v>45393</v>
      </c>
      <c r="C252" s="785">
        <v>8</v>
      </c>
      <c r="D252" s="786">
        <f>IFERROR((INDEX(METADATA!$T$2:$T$20,MATCH(B252,METADATA!$S$2:$S$20,0))),0)</f>
        <v>0</v>
      </c>
      <c r="E252" s="785" t="str">
        <f t="shared" si="9"/>
        <v>LO</v>
      </c>
      <c r="F252" s="786">
        <f>VLOOKUP(C252,METADATA!$A$5:$H$29,IF(E252="HI",2,IF(E252="LO",6,10))+IF(D252=1,2,IF(D252=7,1,(IF(WEEKDAY(B252)=1,2,IF(WEEKDAY(B252)=7,1,0))))))</f>
        <v>1</v>
      </c>
      <c r="G252" s="786">
        <f>VLOOKUP(C252,METADATA!$J$5:$Q$29,IF(E252="HI",2,IF(E252="LO",6,10))+IF(D252=1,2,IF(D252=7,1,(IF(WEEKDAY(B252)=1,2,IF(WEEKDAY(B252)=7,1,0))))))</f>
        <v>1</v>
      </c>
      <c r="H252" s="787">
        <v>17171.5</v>
      </c>
      <c r="I252" s="788">
        <v>2118.6480255126953</v>
      </c>
      <c r="K252" s="795">
        <v>834.63750000000005</v>
      </c>
      <c r="M252" s="798">
        <f t="shared" si="10"/>
        <v>17301.707479494875</v>
      </c>
      <c r="N252" s="303"/>
      <c r="S252" s="786">
        <v>0</v>
      </c>
      <c r="T252" s="781">
        <f>VLOOKUP(C252,METADATA!$J$5:$Q$29,IF(E252="HI",2,IF(E252="LO",6,10))+IF(S252=1,2,IF(D252=7,1,(IF(WEEKDAY(B252)=1,2,IF(WEEKDAY(B252)=7,1,0))))))</f>
        <v>1</v>
      </c>
      <c r="U252" s="781">
        <f>VLOOKUP(C252,METADATA!$A$5:$H$29,IF(E252="HI",2,IF(E252="LO",6,10))+IF(S252=1,2,IF(D252=7,1,(IF(WEEKDAY(B252)=1,2,IF(WEEKDAY(B252)=7,1,0))))))</f>
        <v>1</v>
      </c>
    </row>
    <row r="253" spans="2:21" ht="13.95" customHeight="1" x14ac:dyDescent="0.25">
      <c r="B253" s="784">
        <f t="shared" si="11"/>
        <v>45393</v>
      </c>
      <c r="C253" s="785">
        <v>9</v>
      </c>
      <c r="D253" s="786">
        <f>IFERROR((INDEX(METADATA!$T$2:$T$20,MATCH(B253,METADATA!$S$2:$S$20,0))),0)</f>
        <v>0</v>
      </c>
      <c r="E253" s="785" t="str">
        <f t="shared" si="9"/>
        <v>LO</v>
      </c>
      <c r="F253" s="786">
        <f>VLOOKUP(C253,METADATA!$A$5:$H$29,IF(E253="HI",2,IF(E253="LO",6,10))+IF(D253=1,2,IF(D253=7,1,(IF(WEEKDAY(B253)=1,2,IF(WEEKDAY(B253)=7,1,0))))))</f>
        <v>2</v>
      </c>
      <c r="G253" s="786">
        <f>VLOOKUP(C253,METADATA!$J$5:$Q$29,IF(E253="HI",2,IF(E253="LO",6,10))+IF(D253=1,2,IF(D253=7,1,(IF(WEEKDAY(B253)=1,2,IF(WEEKDAY(B253)=7,1,0))))))</f>
        <v>1</v>
      </c>
      <c r="H253" s="787">
        <v>17898</v>
      </c>
      <c r="I253" s="788">
        <v>2157.3610134124756</v>
      </c>
      <c r="K253" s="795">
        <v>847.33749999999998</v>
      </c>
      <c r="M253" s="798">
        <f t="shared" si="10"/>
        <v>18027.551429470175</v>
      </c>
      <c r="N253" s="303"/>
      <c r="S253" s="786">
        <v>0</v>
      </c>
      <c r="T253" s="781">
        <f>VLOOKUP(C253,METADATA!$J$5:$Q$29,IF(E253="HI",2,IF(E253="LO",6,10))+IF(S253=1,2,IF(D253=7,1,(IF(WEEKDAY(B253)=1,2,IF(WEEKDAY(B253)=7,1,0))))))</f>
        <v>1</v>
      </c>
      <c r="U253" s="781">
        <f>VLOOKUP(C253,METADATA!$A$5:$H$29,IF(E253="HI",2,IF(E253="LO",6,10))+IF(S253=1,2,IF(D253=7,1,(IF(WEEKDAY(B253)=1,2,IF(WEEKDAY(B253)=7,1,0))))))</f>
        <v>2</v>
      </c>
    </row>
    <row r="254" spans="2:21" ht="13.95" customHeight="1" x14ac:dyDescent="0.25">
      <c r="B254" s="784">
        <f t="shared" si="11"/>
        <v>45393</v>
      </c>
      <c r="C254" s="785">
        <v>10</v>
      </c>
      <c r="D254" s="786">
        <f>IFERROR((INDEX(METADATA!$T$2:$T$20,MATCH(B254,METADATA!$S$2:$S$20,0))),0)</f>
        <v>0</v>
      </c>
      <c r="E254" s="785" t="str">
        <f t="shared" si="9"/>
        <v>LO</v>
      </c>
      <c r="F254" s="786">
        <f>VLOOKUP(C254,METADATA!$A$5:$H$29,IF(E254="HI",2,IF(E254="LO",6,10))+IF(D254=1,2,IF(D254=7,1,(IF(WEEKDAY(B254)=1,2,IF(WEEKDAY(B254)=7,1,0))))))</f>
        <v>2</v>
      </c>
      <c r="G254" s="786">
        <f>VLOOKUP(C254,METADATA!$J$5:$Q$29,IF(E254="HI",2,IF(E254="LO",6,10))+IF(D254=1,2,IF(D254=7,1,(IF(WEEKDAY(B254)=1,2,IF(WEEKDAY(B254)=7,1,0))))))</f>
        <v>2</v>
      </c>
      <c r="H254" s="787">
        <v>16935.5</v>
      </c>
      <c r="I254" s="788">
        <v>2136.7424659729004</v>
      </c>
      <c r="K254" s="795">
        <v>851.61249999999995</v>
      </c>
      <c r="M254" s="798">
        <f t="shared" si="10"/>
        <v>17069.763578207283</v>
      </c>
      <c r="N254" s="303"/>
      <c r="S254" s="786">
        <v>0</v>
      </c>
      <c r="T254" s="781">
        <f>VLOOKUP(C254,METADATA!$J$5:$Q$29,IF(E254="HI",2,IF(E254="LO",6,10))+IF(S254=1,2,IF(D254=7,1,(IF(WEEKDAY(B254)=1,2,IF(WEEKDAY(B254)=7,1,0))))))</f>
        <v>2</v>
      </c>
      <c r="U254" s="781">
        <f>VLOOKUP(C254,METADATA!$A$5:$H$29,IF(E254="HI",2,IF(E254="LO",6,10))+IF(S254=1,2,IF(D254=7,1,(IF(WEEKDAY(B254)=1,2,IF(WEEKDAY(B254)=7,1,0))))))</f>
        <v>2</v>
      </c>
    </row>
    <row r="255" spans="2:21" ht="13.95" customHeight="1" x14ac:dyDescent="0.25">
      <c r="B255" s="784">
        <f t="shared" si="11"/>
        <v>45393</v>
      </c>
      <c r="C255" s="785">
        <v>11</v>
      </c>
      <c r="D255" s="786">
        <f>IFERROR((INDEX(METADATA!$T$2:$T$20,MATCH(B255,METADATA!$S$2:$S$20,0))),0)</f>
        <v>0</v>
      </c>
      <c r="E255" s="785" t="str">
        <f t="shared" si="9"/>
        <v>LO</v>
      </c>
      <c r="F255" s="786">
        <f>VLOOKUP(C255,METADATA!$A$5:$H$29,IF(E255="HI",2,IF(E255="LO",6,10))+IF(D255=1,2,IF(D255=7,1,(IF(WEEKDAY(B255)=1,2,IF(WEEKDAY(B255)=7,1,0))))))</f>
        <v>2</v>
      </c>
      <c r="G255" s="786">
        <f>VLOOKUP(C255,METADATA!$J$5:$Q$29,IF(E255="HI",2,IF(E255="LO",6,10))+IF(D255=1,2,IF(D255=7,1,(IF(WEEKDAY(B255)=1,2,IF(WEEKDAY(B255)=7,1,0))))))</f>
        <v>2</v>
      </c>
      <c r="H255" s="787">
        <v>16823.5</v>
      </c>
      <c r="I255" s="788">
        <v>2111.257474899292</v>
      </c>
      <c r="K255" s="795">
        <v>856.5</v>
      </c>
      <c r="M255" s="798">
        <f t="shared" si="10"/>
        <v>16955.458129325732</v>
      </c>
      <c r="N255" s="303"/>
      <c r="S255" s="786">
        <v>0</v>
      </c>
      <c r="T255" s="781">
        <f>VLOOKUP(C255,METADATA!$J$5:$Q$29,IF(E255="HI",2,IF(E255="LO",6,10))+IF(S255=1,2,IF(D255=7,1,(IF(WEEKDAY(B255)=1,2,IF(WEEKDAY(B255)=7,1,0))))))</f>
        <v>2</v>
      </c>
      <c r="U255" s="781">
        <f>VLOOKUP(C255,METADATA!$A$5:$H$29,IF(E255="HI",2,IF(E255="LO",6,10))+IF(S255=1,2,IF(D255=7,1,(IF(WEEKDAY(B255)=1,2,IF(WEEKDAY(B255)=7,1,0))))))</f>
        <v>2</v>
      </c>
    </row>
    <row r="256" spans="2:21" ht="13.95" customHeight="1" x14ac:dyDescent="0.25">
      <c r="B256" s="784">
        <f t="shared" si="11"/>
        <v>45393</v>
      </c>
      <c r="C256" s="785">
        <v>12</v>
      </c>
      <c r="D256" s="786">
        <f>IFERROR((INDEX(METADATA!$T$2:$T$20,MATCH(B256,METADATA!$S$2:$S$20,0))),0)</f>
        <v>0</v>
      </c>
      <c r="E256" s="785" t="str">
        <f t="shared" si="9"/>
        <v>LO</v>
      </c>
      <c r="F256" s="786">
        <f>VLOOKUP(C256,METADATA!$A$5:$H$29,IF(E256="HI",2,IF(E256="LO",6,10))+IF(D256=1,2,IF(D256=7,1,(IF(WEEKDAY(B256)=1,2,IF(WEEKDAY(B256)=7,1,0))))))</f>
        <v>2</v>
      </c>
      <c r="G256" s="786">
        <f>VLOOKUP(C256,METADATA!$J$5:$Q$29,IF(E256="HI",2,IF(E256="LO",6,10))+IF(D256=1,2,IF(D256=7,1,(IF(WEEKDAY(B256)=1,2,IF(WEEKDAY(B256)=7,1,0))))))</f>
        <v>2</v>
      </c>
      <c r="H256" s="787">
        <v>16760.25</v>
      </c>
      <c r="I256" s="788">
        <v>2130.909984588623</v>
      </c>
      <c r="K256" s="795">
        <v>824.32500000000005</v>
      </c>
      <c r="M256" s="798">
        <f t="shared" si="10"/>
        <v>16895.16964771054</v>
      </c>
      <c r="N256" s="303"/>
      <c r="S256" s="786">
        <v>0</v>
      </c>
      <c r="T256" s="781">
        <f>VLOOKUP(C256,METADATA!$J$5:$Q$29,IF(E256="HI",2,IF(E256="LO",6,10))+IF(S256=1,2,IF(D256=7,1,(IF(WEEKDAY(B256)=1,2,IF(WEEKDAY(B256)=7,1,0))))))</f>
        <v>2</v>
      </c>
      <c r="U256" s="781">
        <f>VLOOKUP(C256,METADATA!$A$5:$H$29,IF(E256="HI",2,IF(E256="LO",6,10))+IF(S256=1,2,IF(D256=7,1,(IF(WEEKDAY(B256)=1,2,IF(WEEKDAY(B256)=7,1,0))))))</f>
        <v>2</v>
      </c>
    </row>
    <row r="257" spans="2:21" ht="13.95" customHeight="1" x14ac:dyDescent="0.25">
      <c r="B257" s="784">
        <f t="shared" si="11"/>
        <v>45393</v>
      </c>
      <c r="C257" s="785">
        <v>13</v>
      </c>
      <c r="D257" s="786">
        <f>IFERROR((INDEX(METADATA!$T$2:$T$20,MATCH(B257,METADATA!$S$2:$S$20,0))),0)</f>
        <v>0</v>
      </c>
      <c r="E257" s="785" t="str">
        <f t="shared" si="9"/>
        <v>LO</v>
      </c>
      <c r="F257" s="786">
        <f>VLOOKUP(C257,METADATA!$A$5:$H$29,IF(E257="HI",2,IF(E257="LO",6,10))+IF(D257=1,2,IF(D257=7,1,(IF(WEEKDAY(B257)=1,2,IF(WEEKDAY(B257)=7,1,0))))))</f>
        <v>2</v>
      </c>
      <c r="G257" s="786">
        <f>VLOOKUP(C257,METADATA!$J$5:$Q$29,IF(E257="HI",2,IF(E257="LO",6,10))+IF(D257=1,2,IF(D257=7,1,(IF(WEEKDAY(B257)=1,2,IF(WEEKDAY(B257)=7,1,0))))))</f>
        <v>2</v>
      </c>
      <c r="H257" s="787">
        <v>15966.75</v>
      </c>
      <c r="I257" s="788">
        <v>2179.3204803466797</v>
      </c>
      <c r="K257" s="795">
        <v>882.73749999999995</v>
      </c>
      <c r="M257" s="798">
        <f t="shared" si="10"/>
        <v>16114.792686179941</v>
      </c>
      <c r="N257" s="303"/>
      <c r="S257" s="786">
        <v>0</v>
      </c>
      <c r="T257" s="781">
        <f>VLOOKUP(C257,METADATA!$J$5:$Q$29,IF(E257="HI",2,IF(E257="LO",6,10))+IF(S257=1,2,IF(D257=7,1,(IF(WEEKDAY(B257)=1,2,IF(WEEKDAY(B257)=7,1,0))))))</f>
        <v>2</v>
      </c>
      <c r="U257" s="781">
        <f>VLOOKUP(C257,METADATA!$A$5:$H$29,IF(E257="HI",2,IF(E257="LO",6,10))+IF(S257=1,2,IF(D257=7,1,(IF(WEEKDAY(B257)=1,2,IF(WEEKDAY(B257)=7,1,0))))))</f>
        <v>2</v>
      </c>
    </row>
    <row r="258" spans="2:21" ht="13.95" customHeight="1" x14ac:dyDescent="0.25">
      <c r="B258" s="784">
        <f t="shared" si="11"/>
        <v>45393</v>
      </c>
      <c r="C258" s="785">
        <v>14</v>
      </c>
      <c r="D258" s="786">
        <f>IFERROR((INDEX(METADATA!$T$2:$T$20,MATCH(B258,METADATA!$S$2:$S$20,0))),0)</f>
        <v>0</v>
      </c>
      <c r="E258" s="785" t="str">
        <f t="shared" si="9"/>
        <v>LO</v>
      </c>
      <c r="F258" s="786">
        <f>VLOOKUP(C258,METADATA!$A$5:$H$29,IF(E258="HI",2,IF(E258="LO",6,10))+IF(D258=1,2,IF(D258=7,1,(IF(WEEKDAY(B258)=1,2,IF(WEEKDAY(B258)=7,1,0))))))</f>
        <v>2</v>
      </c>
      <c r="G258" s="786">
        <f>VLOOKUP(C258,METADATA!$J$5:$Q$29,IF(E258="HI",2,IF(E258="LO",6,10))+IF(D258=1,2,IF(D258=7,1,(IF(WEEKDAY(B258)=1,2,IF(WEEKDAY(B258)=7,1,0))))))</f>
        <v>2</v>
      </c>
      <c r="H258" s="787">
        <v>16234.5</v>
      </c>
      <c r="I258" s="788">
        <v>2213.5925178527832</v>
      </c>
      <c r="K258" s="795">
        <v>909.3125</v>
      </c>
      <c r="M258" s="798">
        <f t="shared" si="10"/>
        <v>16384.71794340976</v>
      </c>
      <c r="N258" s="303"/>
      <c r="S258" s="786">
        <v>0</v>
      </c>
      <c r="T258" s="781">
        <f>VLOOKUP(C258,METADATA!$J$5:$Q$29,IF(E258="HI",2,IF(E258="LO",6,10))+IF(S258=1,2,IF(D258=7,1,(IF(WEEKDAY(B258)=1,2,IF(WEEKDAY(B258)=7,1,0))))))</f>
        <v>2</v>
      </c>
      <c r="U258" s="781">
        <f>VLOOKUP(C258,METADATA!$A$5:$H$29,IF(E258="HI",2,IF(E258="LO",6,10))+IF(S258=1,2,IF(D258=7,1,(IF(WEEKDAY(B258)=1,2,IF(WEEKDAY(B258)=7,1,0))))))</f>
        <v>2</v>
      </c>
    </row>
    <row r="259" spans="2:21" ht="13.95" customHeight="1" x14ac:dyDescent="0.25">
      <c r="B259" s="784">
        <f t="shared" si="11"/>
        <v>45393</v>
      </c>
      <c r="C259" s="785">
        <v>15</v>
      </c>
      <c r="D259" s="786">
        <f>IFERROR((INDEX(METADATA!$T$2:$T$20,MATCH(B259,METADATA!$S$2:$S$20,0))),0)</f>
        <v>0</v>
      </c>
      <c r="E259" s="785" t="str">
        <f t="shared" si="9"/>
        <v>LO</v>
      </c>
      <c r="F259" s="786">
        <f>VLOOKUP(C259,METADATA!$A$5:$H$29,IF(E259="HI",2,IF(E259="LO",6,10))+IF(D259=1,2,IF(D259=7,1,(IF(WEEKDAY(B259)=1,2,IF(WEEKDAY(B259)=7,1,0))))))</f>
        <v>2</v>
      </c>
      <c r="G259" s="786">
        <f>VLOOKUP(C259,METADATA!$J$5:$Q$29,IF(E259="HI",2,IF(E259="LO",6,10))+IF(D259=1,2,IF(D259=7,1,(IF(WEEKDAY(B259)=1,2,IF(WEEKDAY(B259)=7,1,0))))))</f>
        <v>2</v>
      </c>
      <c r="H259" s="787">
        <v>16382</v>
      </c>
      <c r="I259" s="788">
        <v>2218.5600662231445</v>
      </c>
      <c r="K259" s="795">
        <v>905.6</v>
      </c>
      <c r="M259" s="798">
        <f t="shared" si="10"/>
        <v>16531.543568809298</v>
      </c>
      <c r="N259" s="303"/>
      <c r="S259" s="786">
        <v>0</v>
      </c>
      <c r="T259" s="781">
        <f>VLOOKUP(C259,METADATA!$J$5:$Q$29,IF(E259="HI",2,IF(E259="LO",6,10))+IF(S259=1,2,IF(D259=7,1,(IF(WEEKDAY(B259)=1,2,IF(WEEKDAY(B259)=7,1,0))))))</f>
        <v>2</v>
      </c>
      <c r="U259" s="781">
        <f>VLOOKUP(C259,METADATA!$A$5:$H$29,IF(E259="HI",2,IF(E259="LO",6,10))+IF(S259=1,2,IF(D259=7,1,(IF(WEEKDAY(B259)=1,2,IF(WEEKDAY(B259)=7,1,0))))))</f>
        <v>2</v>
      </c>
    </row>
    <row r="260" spans="2:21" ht="13.95" customHeight="1" x14ac:dyDescent="0.25">
      <c r="B260" s="784">
        <f t="shared" si="11"/>
        <v>45393</v>
      </c>
      <c r="C260" s="785">
        <v>16</v>
      </c>
      <c r="D260" s="786">
        <f>IFERROR((INDEX(METADATA!$T$2:$T$20,MATCH(B260,METADATA!$S$2:$S$20,0))),0)</f>
        <v>0</v>
      </c>
      <c r="E260" s="785" t="str">
        <f t="shared" ref="E260:E323" si="12">IF(B260="","",IF(AND(MONTH(B260)&gt;=MONTH($AA$9),MONTH(B260)&lt;=MONTH($AA$11)),"HI","LO"))</f>
        <v>LO</v>
      </c>
      <c r="F260" s="786">
        <f>VLOOKUP(C260,METADATA!$A$5:$H$29,IF(E260="HI",2,IF(E260="LO",6,10))+IF(D260=1,2,IF(D260=7,1,(IF(WEEKDAY(B260)=1,2,IF(WEEKDAY(B260)=7,1,0))))))</f>
        <v>2</v>
      </c>
      <c r="G260" s="786">
        <f>VLOOKUP(C260,METADATA!$J$5:$Q$29,IF(E260="HI",2,IF(E260="LO",6,10))+IF(D260=1,2,IF(D260=7,1,(IF(WEEKDAY(B260)=1,2,IF(WEEKDAY(B260)=7,1,0))))))</f>
        <v>2</v>
      </c>
      <c r="H260" s="787">
        <v>16180.25</v>
      </c>
      <c r="I260" s="788">
        <v>1994.2565307617188</v>
      </c>
      <c r="K260" s="795">
        <v>913.98749999999995</v>
      </c>
      <c r="M260" s="798">
        <f t="shared" ref="M260:M323" si="13">SQRT(H260^2+I260^2)</f>
        <v>16302.685336256287</v>
      </c>
      <c r="N260" s="303"/>
      <c r="S260" s="786">
        <v>0</v>
      </c>
      <c r="T260" s="781">
        <f>VLOOKUP(C260,METADATA!$J$5:$Q$29,IF(E260="HI",2,IF(E260="LO",6,10))+IF(S260=1,2,IF(D260=7,1,(IF(WEEKDAY(B260)=1,2,IF(WEEKDAY(B260)=7,1,0))))))</f>
        <v>2</v>
      </c>
      <c r="U260" s="781">
        <f>VLOOKUP(C260,METADATA!$A$5:$H$29,IF(E260="HI",2,IF(E260="LO",6,10))+IF(S260=1,2,IF(D260=7,1,(IF(WEEKDAY(B260)=1,2,IF(WEEKDAY(B260)=7,1,0))))))</f>
        <v>2</v>
      </c>
    </row>
    <row r="261" spans="2:21" ht="13.95" customHeight="1" x14ac:dyDescent="0.25">
      <c r="B261" s="784">
        <f t="shared" si="11"/>
        <v>45393</v>
      </c>
      <c r="C261" s="785">
        <v>17</v>
      </c>
      <c r="D261" s="786">
        <f>IFERROR((INDEX(METADATA!$T$2:$T$20,MATCH(B261,METADATA!$S$2:$S$20,0))),0)</f>
        <v>0</v>
      </c>
      <c r="E261" s="785" t="str">
        <f t="shared" si="12"/>
        <v>LO</v>
      </c>
      <c r="F261" s="786">
        <f>VLOOKUP(C261,METADATA!$A$5:$H$29,IF(E261="HI",2,IF(E261="LO",6,10))+IF(D261=1,2,IF(D261=7,1,(IF(WEEKDAY(B261)=1,2,IF(WEEKDAY(B261)=7,1,0))))))</f>
        <v>2</v>
      </c>
      <c r="G261" s="786">
        <f>VLOOKUP(C261,METADATA!$J$5:$Q$29,IF(E261="HI",2,IF(E261="LO",6,10))+IF(D261=1,2,IF(D261=7,1,(IF(WEEKDAY(B261)=1,2,IF(WEEKDAY(B261)=7,1,0))))))</f>
        <v>2</v>
      </c>
      <c r="H261" s="787">
        <v>15900.25</v>
      </c>
      <c r="I261" s="788">
        <v>2145.5269584655762</v>
      </c>
      <c r="K261" s="795">
        <v>902.26250000000005</v>
      </c>
      <c r="M261" s="798">
        <f t="shared" si="13"/>
        <v>16044.352152455473</v>
      </c>
      <c r="N261" s="303"/>
      <c r="S261" s="786">
        <v>0</v>
      </c>
      <c r="T261" s="781">
        <f>VLOOKUP(C261,METADATA!$J$5:$Q$29,IF(E261="HI",2,IF(E261="LO",6,10))+IF(S261=1,2,IF(D261=7,1,(IF(WEEKDAY(B261)=1,2,IF(WEEKDAY(B261)=7,1,0))))))</f>
        <v>2</v>
      </c>
      <c r="U261" s="781">
        <f>VLOOKUP(C261,METADATA!$A$5:$H$29,IF(E261="HI",2,IF(E261="LO",6,10))+IF(S261=1,2,IF(D261=7,1,(IF(WEEKDAY(B261)=1,2,IF(WEEKDAY(B261)=7,1,0))))))</f>
        <v>2</v>
      </c>
    </row>
    <row r="262" spans="2:21" ht="13.95" customHeight="1" x14ac:dyDescent="0.25">
      <c r="B262" s="784">
        <f t="shared" si="11"/>
        <v>45393</v>
      </c>
      <c r="C262" s="785">
        <v>18</v>
      </c>
      <c r="D262" s="786">
        <f>IFERROR((INDEX(METADATA!$T$2:$T$20,MATCH(B262,METADATA!$S$2:$S$20,0))),0)</f>
        <v>0</v>
      </c>
      <c r="E262" s="785" t="str">
        <f t="shared" si="12"/>
        <v>LO</v>
      </c>
      <c r="F262" s="786">
        <f>VLOOKUP(C262,METADATA!$A$5:$H$29,IF(E262="HI",2,IF(E262="LO",6,10))+IF(D262=1,2,IF(D262=7,1,(IF(WEEKDAY(B262)=1,2,IF(WEEKDAY(B262)=7,1,0))))))</f>
        <v>1</v>
      </c>
      <c r="G262" s="786">
        <f>VLOOKUP(C262,METADATA!$J$5:$Q$29,IF(E262="HI",2,IF(E262="LO",6,10))+IF(D262=1,2,IF(D262=7,1,(IF(WEEKDAY(B262)=1,2,IF(WEEKDAY(B262)=7,1,0))))))</f>
        <v>1</v>
      </c>
      <c r="H262" s="787">
        <v>17495.75</v>
      </c>
      <c r="I262" s="788">
        <v>2065.1040668487549</v>
      </c>
      <c r="K262" s="795">
        <v>933.76250000000005</v>
      </c>
      <c r="M262" s="798">
        <f t="shared" si="13"/>
        <v>17617.205308147353</v>
      </c>
      <c r="N262" s="303"/>
      <c r="S262" s="786">
        <v>0</v>
      </c>
      <c r="T262" s="781">
        <f>VLOOKUP(C262,METADATA!$J$5:$Q$29,IF(E262="HI",2,IF(E262="LO",6,10))+IF(S262=1,2,IF(D262=7,1,(IF(WEEKDAY(B262)=1,2,IF(WEEKDAY(B262)=7,1,0))))))</f>
        <v>1</v>
      </c>
      <c r="U262" s="781">
        <f>VLOOKUP(C262,METADATA!$A$5:$H$29,IF(E262="HI",2,IF(E262="LO",6,10))+IF(S262=1,2,IF(D262=7,1,(IF(WEEKDAY(B262)=1,2,IF(WEEKDAY(B262)=7,1,0))))))</f>
        <v>1</v>
      </c>
    </row>
    <row r="263" spans="2:21" ht="13.95" customHeight="1" x14ac:dyDescent="0.25">
      <c r="B263" s="784">
        <f t="shared" si="11"/>
        <v>45393</v>
      </c>
      <c r="C263" s="785">
        <v>19</v>
      </c>
      <c r="D263" s="786">
        <f>IFERROR((INDEX(METADATA!$T$2:$T$20,MATCH(B263,METADATA!$S$2:$S$20,0))),0)</f>
        <v>0</v>
      </c>
      <c r="E263" s="785" t="str">
        <f t="shared" si="12"/>
        <v>LO</v>
      </c>
      <c r="F263" s="786">
        <f>VLOOKUP(C263,METADATA!$A$5:$H$29,IF(E263="HI",2,IF(E263="LO",6,10))+IF(D263=1,2,IF(D263=7,1,(IF(WEEKDAY(B263)=1,2,IF(WEEKDAY(B263)=7,1,0))))))</f>
        <v>1</v>
      </c>
      <c r="G263" s="786">
        <f>VLOOKUP(C263,METADATA!$J$5:$Q$29,IF(E263="HI",2,IF(E263="LO",6,10))+IF(D263=1,2,IF(D263=7,1,(IF(WEEKDAY(B263)=1,2,IF(WEEKDAY(B263)=7,1,0))))))</f>
        <v>1</v>
      </c>
      <c r="H263" s="787">
        <v>16570.5</v>
      </c>
      <c r="I263" s="788">
        <v>2079.1194877624512</v>
      </c>
      <c r="K263" s="795">
        <v>0</v>
      </c>
      <c r="M263" s="798">
        <f t="shared" si="13"/>
        <v>16700.425386629933</v>
      </c>
      <c r="N263" s="303"/>
      <c r="S263" s="786">
        <v>0</v>
      </c>
      <c r="T263" s="781">
        <f>VLOOKUP(C263,METADATA!$J$5:$Q$29,IF(E263="HI",2,IF(E263="LO",6,10))+IF(S263=1,2,IF(D263=7,1,(IF(WEEKDAY(B263)=1,2,IF(WEEKDAY(B263)=7,1,0))))))</f>
        <v>1</v>
      </c>
      <c r="U263" s="781">
        <f>VLOOKUP(C263,METADATA!$A$5:$H$29,IF(E263="HI",2,IF(E263="LO",6,10))+IF(S263=1,2,IF(D263=7,1,(IF(WEEKDAY(B263)=1,2,IF(WEEKDAY(B263)=7,1,0))))))</f>
        <v>1</v>
      </c>
    </row>
    <row r="264" spans="2:21" ht="13.95" customHeight="1" x14ac:dyDescent="0.25">
      <c r="B264" s="784">
        <f t="shared" si="11"/>
        <v>45393</v>
      </c>
      <c r="C264" s="785">
        <v>20</v>
      </c>
      <c r="D264" s="786">
        <f>IFERROR((INDEX(METADATA!$T$2:$T$20,MATCH(B264,METADATA!$S$2:$S$20,0))),0)</f>
        <v>0</v>
      </c>
      <c r="E264" s="785" t="str">
        <f t="shared" si="12"/>
        <v>LO</v>
      </c>
      <c r="F264" s="786">
        <f>VLOOKUP(C264,METADATA!$A$5:$H$29,IF(E264="HI",2,IF(E264="LO",6,10))+IF(D264=1,2,IF(D264=7,1,(IF(WEEKDAY(B264)=1,2,IF(WEEKDAY(B264)=7,1,0))))))</f>
        <v>1</v>
      </c>
      <c r="G264" s="786">
        <f>VLOOKUP(C264,METADATA!$J$5:$Q$29,IF(E264="HI",2,IF(E264="LO",6,10))+IF(D264=1,2,IF(D264=7,1,(IF(WEEKDAY(B264)=1,2,IF(WEEKDAY(B264)=7,1,0))))))</f>
        <v>2</v>
      </c>
      <c r="H264" s="787">
        <v>14980</v>
      </c>
      <c r="I264" s="788">
        <v>2082.8654384613037</v>
      </c>
      <c r="K264" s="795">
        <v>0</v>
      </c>
      <c r="M264" s="798">
        <f t="shared" si="13"/>
        <v>15124.11083121043</v>
      </c>
      <c r="N264" s="303"/>
      <c r="S264" s="786">
        <v>0</v>
      </c>
      <c r="T264" s="781">
        <f>VLOOKUP(C264,METADATA!$J$5:$Q$29,IF(E264="HI",2,IF(E264="LO",6,10))+IF(S264=1,2,IF(D264=7,1,(IF(WEEKDAY(B264)=1,2,IF(WEEKDAY(B264)=7,1,0))))))</f>
        <v>2</v>
      </c>
      <c r="U264" s="781">
        <f>VLOOKUP(C264,METADATA!$A$5:$H$29,IF(E264="HI",2,IF(E264="LO",6,10))+IF(S264=1,2,IF(D264=7,1,(IF(WEEKDAY(B264)=1,2,IF(WEEKDAY(B264)=7,1,0))))))</f>
        <v>1</v>
      </c>
    </row>
    <row r="265" spans="2:21" ht="13.95" customHeight="1" x14ac:dyDescent="0.25">
      <c r="B265" s="784">
        <f t="shared" si="11"/>
        <v>45393</v>
      </c>
      <c r="C265" s="785">
        <v>21</v>
      </c>
      <c r="D265" s="786">
        <f>IFERROR((INDEX(METADATA!$T$2:$T$20,MATCH(B265,METADATA!$S$2:$S$20,0))),0)</f>
        <v>0</v>
      </c>
      <c r="E265" s="785" t="str">
        <f t="shared" si="12"/>
        <v>LO</v>
      </c>
      <c r="F265" s="786">
        <f>VLOOKUP(C265,METADATA!$A$5:$H$29,IF(E265="HI",2,IF(E265="LO",6,10))+IF(D265=1,2,IF(D265=7,1,(IF(WEEKDAY(B265)=1,2,IF(WEEKDAY(B265)=7,1,0))))))</f>
        <v>2</v>
      </c>
      <c r="G265" s="786">
        <f>VLOOKUP(C265,METADATA!$J$5:$Q$29,IF(E265="HI",2,IF(E265="LO",6,10))+IF(D265=1,2,IF(D265=7,1,(IF(WEEKDAY(B265)=1,2,IF(WEEKDAY(B265)=7,1,0))))))</f>
        <v>2</v>
      </c>
      <c r="H265" s="787">
        <v>13188.75</v>
      </c>
      <c r="I265" s="788">
        <v>2156.7350444793701</v>
      </c>
      <c r="K265" s="795">
        <v>0</v>
      </c>
      <c r="M265" s="798">
        <f t="shared" si="13"/>
        <v>13363.930283213296</v>
      </c>
      <c r="N265" s="303"/>
      <c r="S265" s="786">
        <v>0</v>
      </c>
      <c r="T265" s="781">
        <f>VLOOKUP(C265,METADATA!$J$5:$Q$29,IF(E265="HI",2,IF(E265="LO",6,10))+IF(S265=1,2,IF(D265=7,1,(IF(WEEKDAY(B265)=1,2,IF(WEEKDAY(B265)=7,1,0))))))</f>
        <v>2</v>
      </c>
      <c r="U265" s="781">
        <f>VLOOKUP(C265,METADATA!$A$5:$H$29,IF(E265="HI",2,IF(E265="LO",6,10))+IF(S265=1,2,IF(D265=7,1,(IF(WEEKDAY(B265)=1,2,IF(WEEKDAY(B265)=7,1,0))))))</f>
        <v>2</v>
      </c>
    </row>
    <row r="266" spans="2:21" ht="13.95" customHeight="1" x14ac:dyDescent="0.25">
      <c r="B266" s="784">
        <f t="shared" si="11"/>
        <v>45393</v>
      </c>
      <c r="C266" s="785">
        <v>22</v>
      </c>
      <c r="D266" s="786">
        <f>IFERROR((INDEX(METADATA!$T$2:$T$20,MATCH(B266,METADATA!$S$2:$S$20,0))),0)</f>
        <v>0</v>
      </c>
      <c r="E266" s="785" t="str">
        <f t="shared" si="12"/>
        <v>LO</v>
      </c>
      <c r="F266" s="786">
        <f>VLOOKUP(C266,METADATA!$A$5:$H$29,IF(E266="HI",2,IF(E266="LO",6,10))+IF(D266=1,2,IF(D266=7,1,(IF(WEEKDAY(B266)=1,2,IF(WEEKDAY(B266)=7,1,0))))))</f>
        <v>3</v>
      </c>
      <c r="G266" s="786">
        <f>VLOOKUP(C266,METADATA!$J$5:$Q$29,IF(E266="HI",2,IF(E266="LO",6,10))+IF(D266=1,2,IF(D266=7,1,(IF(WEEKDAY(B266)=1,2,IF(WEEKDAY(B266)=7,1,0))))))</f>
        <v>3</v>
      </c>
      <c r="H266" s="787">
        <v>11621.5</v>
      </c>
      <c r="I266" s="788">
        <v>2152.5344848632813</v>
      </c>
      <c r="K266" s="795">
        <v>0</v>
      </c>
      <c r="M266" s="798">
        <f t="shared" si="13"/>
        <v>11819.165239496639</v>
      </c>
      <c r="N266" s="303"/>
      <c r="S266" s="786">
        <v>0</v>
      </c>
      <c r="T266" s="781">
        <f>VLOOKUP(C266,METADATA!$J$5:$Q$29,IF(E266="HI",2,IF(E266="LO",6,10))+IF(S266=1,2,IF(D266=7,1,(IF(WEEKDAY(B266)=1,2,IF(WEEKDAY(B266)=7,1,0))))))</f>
        <v>3</v>
      </c>
      <c r="U266" s="781">
        <f>VLOOKUP(C266,METADATA!$A$5:$H$29,IF(E266="HI",2,IF(E266="LO",6,10))+IF(S266=1,2,IF(D266=7,1,(IF(WEEKDAY(B266)=1,2,IF(WEEKDAY(B266)=7,1,0))))))</f>
        <v>3</v>
      </c>
    </row>
    <row r="267" spans="2:21" ht="13.95" customHeight="1" x14ac:dyDescent="0.25">
      <c r="B267" s="784">
        <f t="shared" si="11"/>
        <v>45393</v>
      </c>
      <c r="C267" s="785">
        <v>23</v>
      </c>
      <c r="D267" s="786">
        <f>IFERROR((INDEX(METADATA!$T$2:$T$20,MATCH(B267,METADATA!$S$2:$S$20,0))),0)</f>
        <v>0</v>
      </c>
      <c r="E267" s="785" t="str">
        <f t="shared" si="12"/>
        <v>LO</v>
      </c>
      <c r="F267" s="786">
        <f>VLOOKUP(C267,METADATA!$A$5:$H$29,IF(E267="HI",2,IF(E267="LO",6,10))+IF(D267=1,2,IF(D267=7,1,(IF(WEEKDAY(B267)=1,2,IF(WEEKDAY(B267)=7,1,0))))))</f>
        <v>3</v>
      </c>
      <c r="G267" s="786">
        <f>VLOOKUP(C267,METADATA!$J$5:$Q$29,IF(E267="HI",2,IF(E267="LO",6,10))+IF(D267=1,2,IF(D267=7,1,(IF(WEEKDAY(B267)=1,2,IF(WEEKDAY(B267)=7,1,0))))))</f>
        <v>3</v>
      </c>
      <c r="H267" s="787">
        <v>10417.25</v>
      </c>
      <c r="I267" s="788">
        <v>2105.7154884338379</v>
      </c>
      <c r="K267" s="795">
        <v>0</v>
      </c>
      <c r="M267" s="798">
        <f t="shared" si="13"/>
        <v>10627.941253165176</v>
      </c>
      <c r="N267" s="303"/>
      <c r="S267" s="786">
        <v>0</v>
      </c>
      <c r="T267" s="781">
        <f>VLOOKUP(C267,METADATA!$J$5:$Q$29,IF(E267="HI",2,IF(E267="LO",6,10))+IF(S267=1,2,IF(D267=7,1,(IF(WEEKDAY(B267)=1,2,IF(WEEKDAY(B267)=7,1,0))))))</f>
        <v>3</v>
      </c>
      <c r="U267" s="781">
        <f>VLOOKUP(C267,METADATA!$A$5:$H$29,IF(E267="HI",2,IF(E267="LO",6,10))+IF(S267=1,2,IF(D267=7,1,(IF(WEEKDAY(B267)=1,2,IF(WEEKDAY(B267)=7,1,0))))))</f>
        <v>3</v>
      </c>
    </row>
    <row r="268" spans="2:21" ht="13.95" customHeight="1" x14ac:dyDescent="0.25">
      <c r="B268" s="784">
        <f t="shared" si="11"/>
        <v>45394</v>
      </c>
      <c r="C268" s="785">
        <v>0</v>
      </c>
      <c r="D268" s="786">
        <f>IFERROR((INDEX(METADATA!$T$2:$T$20,MATCH(B268,METADATA!$S$2:$S$20,0))),0)</f>
        <v>0</v>
      </c>
      <c r="E268" s="785" t="str">
        <f t="shared" si="12"/>
        <v>LO</v>
      </c>
      <c r="F268" s="786">
        <f>VLOOKUP(C268,METADATA!$A$5:$H$29,IF(E268="HI",2,IF(E268="LO",6,10))+IF(D268=1,2,IF(D268=7,1,(IF(WEEKDAY(B268)=1,2,IF(WEEKDAY(B268)=7,1,0))))))</f>
        <v>3</v>
      </c>
      <c r="G268" s="786">
        <f>VLOOKUP(C268,METADATA!$J$5:$Q$29,IF(E268="HI",2,IF(E268="LO",6,10))+IF(D268=1,2,IF(D268=7,1,(IF(WEEKDAY(B268)=1,2,IF(WEEKDAY(B268)=7,1,0))))))</f>
        <v>3</v>
      </c>
      <c r="H268" s="787">
        <v>9736</v>
      </c>
      <c r="I268" s="788">
        <v>2140.2700080871582</v>
      </c>
      <c r="K268" s="795">
        <v>0</v>
      </c>
      <c r="M268" s="798">
        <f t="shared" si="13"/>
        <v>9968.4728874345346</v>
      </c>
      <c r="N268" s="303"/>
      <c r="S268" s="786">
        <v>0</v>
      </c>
      <c r="T268" s="781">
        <f>VLOOKUP(C268,METADATA!$J$5:$Q$29,IF(E268="HI",2,IF(E268="LO",6,10))+IF(S268=1,2,IF(D268=7,1,(IF(WEEKDAY(B268)=1,2,IF(WEEKDAY(B268)=7,1,0))))))</f>
        <v>3</v>
      </c>
      <c r="U268" s="781">
        <f>VLOOKUP(C268,METADATA!$A$5:$H$29,IF(E268="HI",2,IF(E268="LO",6,10))+IF(S268=1,2,IF(D268=7,1,(IF(WEEKDAY(B268)=1,2,IF(WEEKDAY(B268)=7,1,0))))))</f>
        <v>3</v>
      </c>
    </row>
    <row r="269" spans="2:21" ht="13.95" customHeight="1" x14ac:dyDescent="0.25">
      <c r="B269" s="784">
        <f t="shared" si="11"/>
        <v>45394</v>
      </c>
      <c r="C269" s="785">
        <v>1</v>
      </c>
      <c r="D269" s="786">
        <f>IFERROR((INDEX(METADATA!$T$2:$T$20,MATCH(B269,METADATA!$S$2:$S$20,0))),0)</f>
        <v>0</v>
      </c>
      <c r="E269" s="785" t="str">
        <f t="shared" si="12"/>
        <v>LO</v>
      </c>
      <c r="F269" s="786">
        <f>VLOOKUP(C269,METADATA!$A$5:$H$29,IF(E269="HI",2,IF(E269="LO",6,10))+IF(D269=1,2,IF(D269=7,1,(IF(WEEKDAY(B269)=1,2,IF(WEEKDAY(B269)=7,1,0))))))</f>
        <v>3</v>
      </c>
      <c r="G269" s="786">
        <f>VLOOKUP(C269,METADATA!$J$5:$Q$29,IF(E269="HI",2,IF(E269="LO",6,10))+IF(D269=1,2,IF(D269=7,1,(IF(WEEKDAY(B269)=1,2,IF(WEEKDAY(B269)=7,1,0))))))</f>
        <v>3</v>
      </c>
      <c r="H269" s="787">
        <v>9116.25</v>
      </c>
      <c r="I269" s="788">
        <v>2110.8970146179199</v>
      </c>
      <c r="K269" s="795">
        <v>0</v>
      </c>
      <c r="M269" s="798">
        <f t="shared" si="13"/>
        <v>9357.4515905145272</v>
      </c>
      <c r="N269" s="303"/>
      <c r="S269" s="786">
        <v>0</v>
      </c>
      <c r="T269" s="781">
        <f>VLOOKUP(C269,METADATA!$J$5:$Q$29,IF(E269="HI",2,IF(E269="LO",6,10))+IF(S269=1,2,IF(D269=7,1,(IF(WEEKDAY(B269)=1,2,IF(WEEKDAY(B269)=7,1,0))))))</f>
        <v>3</v>
      </c>
      <c r="U269" s="781">
        <f>VLOOKUP(C269,METADATA!$A$5:$H$29,IF(E269="HI",2,IF(E269="LO",6,10))+IF(S269=1,2,IF(D269=7,1,(IF(WEEKDAY(B269)=1,2,IF(WEEKDAY(B269)=7,1,0))))))</f>
        <v>3</v>
      </c>
    </row>
    <row r="270" spans="2:21" ht="13.95" customHeight="1" x14ac:dyDescent="0.25">
      <c r="B270" s="784">
        <f t="shared" si="11"/>
        <v>45394</v>
      </c>
      <c r="C270" s="785">
        <v>2</v>
      </c>
      <c r="D270" s="786">
        <f>IFERROR((INDEX(METADATA!$T$2:$T$20,MATCH(B270,METADATA!$S$2:$S$20,0))),0)</f>
        <v>0</v>
      </c>
      <c r="E270" s="785" t="str">
        <f t="shared" si="12"/>
        <v>LO</v>
      </c>
      <c r="F270" s="786">
        <f>VLOOKUP(C270,METADATA!$A$5:$H$29,IF(E270="HI",2,IF(E270="LO",6,10))+IF(D270=1,2,IF(D270=7,1,(IF(WEEKDAY(B270)=1,2,IF(WEEKDAY(B270)=7,1,0))))))</f>
        <v>3</v>
      </c>
      <c r="G270" s="786">
        <f>VLOOKUP(C270,METADATA!$J$5:$Q$29,IF(E270="HI",2,IF(E270="LO",6,10))+IF(D270=1,2,IF(D270=7,1,(IF(WEEKDAY(B270)=1,2,IF(WEEKDAY(B270)=7,1,0))))))</f>
        <v>3</v>
      </c>
      <c r="H270" s="787">
        <v>9325.25</v>
      </c>
      <c r="I270" s="788">
        <v>2112.1439895629883</v>
      </c>
      <c r="K270" s="795">
        <v>0</v>
      </c>
      <c r="M270" s="798">
        <f t="shared" si="13"/>
        <v>9561.4559453645488</v>
      </c>
      <c r="N270" s="303"/>
      <c r="S270" s="786">
        <v>0</v>
      </c>
      <c r="T270" s="781">
        <f>VLOOKUP(C270,METADATA!$J$5:$Q$29,IF(E270="HI",2,IF(E270="LO",6,10))+IF(S270=1,2,IF(D270=7,1,(IF(WEEKDAY(B270)=1,2,IF(WEEKDAY(B270)=7,1,0))))))</f>
        <v>3</v>
      </c>
      <c r="U270" s="781">
        <f>VLOOKUP(C270,METADATA!$A$5:$H$29,IF(E270="HI",2,IF(E270="LO",6,10))+IF(S270=1,2,IF(D270=7,1,(IF(WEEKDAY(B270)=1,2,IF(WEEKDAY(B270)=7,1,0))))))</f>
        <v>3</v>
      </c>
    </row>
    <row r="271" spans="2:21" ht="13.95" customHeight="1" x14ac:dyDescent="0.25">
      <c r="B271" s="784">
        <f t="shared" si="11"/>
        <v>45394</v>
      </c>
      <c r="C271" s="785">
        <v>3</v>
      </c>
      <c r="D271" s="786">
        <f>IFERROR((INDEX(METADATA!$T$2:$T$20,MATCH(B271,METADATA!$S$2:$S$20,0))),0)</f>
        <v>0</v>
      </c>
      <c r="E271" s="785" t="str">
        <f t="shared" si="12"/>
        <v>LO</v>
      </c>
      <c r="F271" s="786">
        <f>VLOOKUP(C271,METADATA!$A$5:$H$29,IF(E271="HI",2,IF(E271="LO",6,10))+IF(D271=1,2,IF(D271=7,1,(IF(WEEKDAY(B271)=1,2,IF(WEEKDAY(B271)=7,1,0))))))</f>
        <v>3</v>
      </c>
      <c r="G271" s="786">
        <f>VLOOKUP(C271,METADATA!$J$5:$Q$29,IF(E271="HI",2,IF(E271="LO",6,10))+IF(D271=1,2,IF(D271=7,1,(IF(WEEKDAY(B271)=1,2,IF(WEEKDAY(B271)=7,1,0))))))</f>
        <v>3</v>
      </c>
      <c r="H271" s="787">
        <v>9490.25</v>
      </c>
      <c r="I271" s="788">
        <v>2112.5044708251953</v>
      </c>
      <c r="K271" s="795">
        <v>0</v>
      </c>
      <c r="M271" s="798">
        <f t="shared" si="13"/>
        <v>9722.5264310135171</v>
      </c>
      <c r="N271" s="303"/>
      <c r="S271" s="786">
        <v>0</v>
      </c>
      <c r="T271" s="781">
        <f>VLOOKUP(C271,METADATA!$J$5:$Q$29,IF(E271="HI",2,IF(E271="LO",6,10))+IF(S271=1,2,IF(D271=7,1,(IF(WEEKDAY(B271)=1,2,IF(WEEKDAY(B271)=7,1,0))))))</f>
        <v>3</v>
      </c>
      <c r="U271" s="781">
        <f>VLOOKUP(C271,METADATA!$A$5:$H$29,IF(E271="HI",2,IF(E271="LO",6,10))+IF(S271=1,2,IF(D271=7,1,(IF(WEEKDAY(B271)=1,2,IF(WEEKDAY(B271)=7,1,0))))))</f>
        <v>3</v>
      </c>
    </row>
    <row r="272" spans="2:21" ht="13.95" customHeight="1" x14ac:dyDescent="0.25">
      <c r="B272" s="784">
        <f t="shared" si="11"/>
        <v>45394</v>
      </c>
      <c r="C272" s="785">
        <v>4</v>
      </c>
      <c r="D272" s="786">
        <f>IFERROR((INDEX(METADATA!$T$2:$T$20,MATCH(B272,METADATA!$S$2:$S$20,0))),0)</f>
        <v>0</v>
      </c>
      <c r="E272" s="785" t="str">
        <f t="shared" si="12"/>
        <v>LO</v>
      </c>
      <c r="F272" s="786">
        <f>VLOOKUP(C272,METADATA!$A$5:$H$29,IF(E272="HI",2,IF(E272="LO",6,10))+IF(D272=1,2,IF(D272=7,1,(IF(WEEKDAY(B272)=1,2,IF(WEEKDAY(B272)=7,1,0))))))</f>
        <v>3</v>
      </c>
      <c r="G272" s="786">
        <f>VLOOKUP(C272,METADATA!$J$5:$Q$29,IF(E272="HI",2,IF(E272="LO",6,10))+IF(D272=1,2,IF(D272=7,1,(IF(WEEKDAY(B272)=1,2,IF(WEEKDAY(B272)=7,1,0))))))</f>
        <v>3</v>
      </c>
      <c r="H272" s="787">
        <v>10316</v>
      </c>
      <c r="I272" s="788">
        <v>2106.8879928588867</v>
      </c>
      <c r="K272" s="795">
        <v>0</v>
      </c>
      <c r="M272" s="798">
        <f t="shared" si="13"/>
        <v>10528.952132783819</v>
      </c>
      <c r="N272" s="303"/>
      <c r="S272" s="786">
        <v>0</v>
      </c>
      <c r="T272" s="781">
        <f>VLOOKUP(C272,METADATA!$J$5:$Q$29,IF(E272="HI",2,IF(E272="LO",6,10))+IF(S272=1,2,IF(D272=7,1,(IF(WEEKDAY(B272)=1,2,IF(WEEKDAY(B272)=7,1,0))))))</f>
        <v>3</v>
      </c>
      <c r="U272" s="781">
        <f>VLOOKUP(C272,METADATA!$A$5:$H$29,IF(E272="HI",2,IF(E272="LO",6,10))+IF(S272=1,2,IF(D272=7,1,(IF(WEEKDAY(B272)=1,2,IF(WEEKDAY(B272)=7,1,0))))))</f>
        <v>3</v>
      </c>
    </row>
    <row r="273" spans="2:21" ht="13.95" customHeight="1" x14ac:dyDescent="0.25">
      <c r="B273" s="784">
        <f t="shared" si="11"/>
        <v>45394</v>
      </c>
      <c r="C273" s="785">
        <v>5</v>
      </c>
      <c r="D273" s="786">
        <f>IFERROR((INDEX(METADATA!$T$2:$T$20,MATCH(B273,METADATA!$S$2:$S$20,0))),0)</f>
        <v>0</v>
      </c>
      <c r="E273" s="785" t="str">
        <f t="shared" si="12"/>
        <v>LO</v>
      </c>
      <c r="F273" s="786">
        <f>VLOOKUP(C273,METADATA!$A$5:$H$29,IF(E273="HI",2,IF(E273="LO",6,10))+IF(D273=1,2,IF(D273=7,1,(IF(WEEKDAY(B273)=1,2,IF(WEEKDAY(B273)=7,1,0))))))</f>
        <v>3</v>
      </c>
      <c r="G273" s="786">
        <f>VLOOKUP(C273,METADATA!$J$5:$Q$29,IF(E273="HI",2,IF(E273="LO",6,10))+IF(D273=1,2,IF(D273=7,1,(IF(WEEKDAY(B273)=1,2,IF(WEEKDAY(B273)=7,1,0))))))</f>
        <v>3</v>
      </c>
      <c r="H273" s="787">
        <v>12158.25</v>
      </c>
      <c r="I273" s="788">
        <v>2018.9264888763428</v>
      </c>
      <c r="K273" s="795">
        <v>0</v>
      </c>
      <c r="M273" s="798">
        <f t="shared" si="13"/>
        <v>12324.735584587061</v>
      </c>
      <c r="N273" s="303"/>
      <c r="S273" s="786">
        <v>0</v>
      </c>
      <c r="T273" s="781">
        <f>VLOOKUP(C273,METADATA!$J$5:$Q$29,IF(E273="HI",2,IF(E273="LO",6,10))+IF(S273=1,2,IF(D273=7,1,(IF(WEEKDAY(B273)=1,2,IF(WEEKDAY(B273)=7,1,0))))))</f>
        <v>3</v>
      </c>
      <c r="U273" s="781">
        <f>VLOOKUP(C273,METADATA!$A$5:$H$29,IF(E273="HI",2,IF(E273="LO",6,10))+IF(S273=1,2,IF(D273=7,1,(IF(WEEKDAY(B273)=1,2,IF(WEEKDAY(B273)=7,1,0))))))</f>
        <v>3</v>
      </c>
    </row>
    <row r="274" spans="2:21" ht="13.95" customHeight="1" x14ac:dyDescent="0.25">
      <c r="B274" s="784">
        <f t="shared" si="11"/>
        <v>45394</v>
      </c>
      <c r="C274" s="785">
        <v>6</v>
      </c>
      <c r="D274" s="786">
        <f>IFERROR((INDEX(METADATA!$T$2:$T$20,MATCH(B274,METADATA!$S$2:$S$20,0))),0)</f>
        <v>0</v>
      </c>
      <c r="E274" s="785" t="str">
        <f t="shared" si="12"/>
        <v>LO</v>
      </c>
      <c r="F274" s="786">
        <f>VLOOKUP(C274,METADATA!$A$5:$H$29,IF(E274="HI",2,IF(E274="LO",6,10))+IF(D274=1,2,IF(D274=7,1,(IF(WEEKDAY(B274)=1,2,IF(WEEKDAY(B274)=7,1,0))))))</f>
        <v>2</v>
      </c>
      <c r="G274" s="786">
        <f>VLOOKUP(C274,METADATA!$J$5:$Q$29,IF(E274="HI",2,IF(E274="LO",6,10))+IF(D274=1,2,IF(D274=7,1,(IF(WEEKDAY(B274)=1,2,IF(WEEKDAY(B274)=7,1,0))))))</f>
        <v>2</v>
      </c>
      <c r="H274" s="787">
        <v>14709</v>
      </c>
      <c r="I274" s="788">
        <v>1956.7929725646973</v>
      </c>
      <c r="K274" s="795">
        <v>870.51250000000005</v>
      </c>
      <c r="M274" s="798">
        <f t="shared" si="13"/>
        <v>14838.588872850361</v>
      </c>
      <c r="N274" s="303"/>
      <c r="S274" s="786">
        <v>0</v>
      </c>
      <c r="T274" s="781">
        <f>VLOOKUP(C274,METADATA!$J$5:$Q$29,IF(E274="HI",2,IF(E274="LO",6,10))+IF(S274=1,2,IF(D274=7,1,(IF(WEEKDAY(B274)=1,2,IF(WEEKDAY(B274)=7,1,0))))))</f>
        <v>2</v>
      </c>
      <c r="U274" s="781">
        <f>VLOOKUP(C274,METADATA!$A$5:$H$29,IF(E274="HI",2,IF(E274="LO",6,10))+IF(S274=1,2,IF(D274=7,1,(IF(WEEKDAY(B274)=1,2,IF(WEEKDAY(B274)=7,1,0))))))</f>
        <v>2</v>
      </c>
    </row>
    <row r="275" spans="2:21" ht="13.95" customHeight="1" x14ac:dyDescent="0.25">
      <c r="B275" s="784">
        <f t="shared" si="11"/>
        <v>45394</v>
      </c>
      <c r="C275" s="785">
        <v>7</v>
      </c>
      <c r="D275" s="786">
        <f>IFERROR((INDEX(METADATA!$T$2:$T$20,MATCH(B275,METADATA!$S$2:$S$20,0))),0)</f>
        <v>0</v>
      </c>
      <c r="E275" s="785" t="str">
        <f t="shared" si="12"/>
        <v>LO</v>
      </c>
      <c r="F275" s="786">
        <f>VLOOKUP(C275,METADATA!$A$5:$H$29,IF(E275="HI",2,IF(E275="LO",6,10))+IF(D275=1,2,IF(D275=7,1,(IF(WEEKDAY(B275)=1,2,IF(WEEKDAY(B275)=7,1,0))))))</f>
        <v>1</v>
      </c>
      <c r="G275" s="786">
        <f>VLOOKUP(C275,METADATA!$J$5:$Q$29,IF(E275="HI",2,IF(E275="LO",6,10))+IF(D275=1,2,IF(D275=7,1,(IF(WEEKDAY(B275)=1,2,IF(WEEKDAY(B275)=7,1,0))))))</f>
        <v>1</v>
      </c>
      <c r="H275" s="787">
        <v>16151.75</v>
      </c>
      <c r="I275" s="788">
        <v>2013.5749702453613</v>
      </c>
      <c r="K275" s="795">
        <v>865.8125</v>
      </c>
      <c r="M275" s="798">
        <f t="shared" si="13"/>
        <v>16276.778312162964</v>
      </c>
      <c r="N275" s="303"/>
      <c r="S275" s="786">
        <v>0</v>
      </c>
      <c r="T275" s="781">
        <f>VLOOKUP(C275,METADATA!$J$5:$Q$29,IF(E275="HI",2,IF(E275="LO",6,10))+IF(S275=1,2,IF(D275=7,1,(IF(WEEKDAY(B275)=1,2,IF(WEEKDAY(B275)=7,1,0))))))</f>
        <v>1</v>
      </c>
      <c r="U275" s="781">
        <f>VLOOKUP(C275,METADATA!$A$5:$H$29,IF(E275="HI",2,IF(E275="LO",6,10))+IF(S275=1,2,IF(D275=7,1,(IF(WEEKDAY(B275)=1,2,IF(WEEKDAY(B275)=7,1,0))))))</f>
        <v>1</v>
      </c>
    </row>
    <row r="276" spans="2:21" ht="13.95" customHeight="1" x14ac:dyDescent="0.25">
      <c r="B276" s="784">
        <f t="shared" si="11"/>
        <v>45394</v>
      </c>
      <c r="C276" s="785">
        <v>8</v>
      </c>
      <c r="D276" s="786">
        <f>IFERROR((INDEX(METADATA!$T$2:$T$20,MATCH(B276,METADATA!$S$2:$S$20,0))),0)</f>
        <v>0</v>
      </c>
      <c r="E276" s="785" t="str">
        <f t="shared" si="12"/>
        <v>LO</v>
      </c>
      <c r="F276" s="786">
        <f>VLOOKUP(C276,METADATA!$A$5:$H$29,IF(E276="HI",2,IF(E276="LO",6,10))+IF(D276=1,2,IF(D276=7,1,(IF(WEEKDAY(B276)=1,2,IF(WEEKDAY(B276)=7,1,0))))))</f>
        <v>1</v>
      </c>
      <c r="G276" s="786">
        <f>VLOOKUP(C276,METADATA!$J$5:$Q$29,IF(E276="HI",2,IF(E276="LO",6,10))+IF(D276=1,2,IF(D276=7,1,(IF(WEEKDAY(B276)=1,2,IF(WEEKDAY(B276)=7,1,0))))))</f>
        <v>1</v>
      </c>
      <c r="H276" s="787">
        <v>17098</v>
      </c>
      <c r="I276" s="788">
        <v>2198.2525520324707</v>
      </c>
      <c r="K276" s="795">
        <v>834.63750000000005</v>
      </c>
      <c r="M276" s="798">
        <f t="shared" si="13"/>
        <v>17238.733082292249</v>
      </c>
      <c r="N276" s="303"/>
      <c r="S276" s="786">
        <v>0</v>
      </c>
      <c r="T276" s="781">
        <f>VLOOKUP(C276,METADATA!$J$5:$Q$29,IF(E276="HI",2,IF(E276="LO",6,10))+IF(S276=1,2,IF(D276=7,1,(IF(WEEKDAY(B276)=1,2,IF(WEEKDAY(B276)=7,1,0))))))</f>
        <v>1</v>
      </c>
      <c r="U276" s="781">
        <f>VLOOKUP(C276,METADATA!$A$5:$H$29,IF(E276="HI",2,IF(E276="LO",6,10))+IF(S276=1,2,IF(D276=7,1,(IF(WEEKDAY(B276)=1,2,IF(WEEKDAY(B276)=7,1,0))))))</f>
        <v>1</v>
      </c>
    </row>
    <row r="277" spans="2:21" ht="13.95" customHeight="1" x14ac:dyDescent="0.25">
      <c r="B277" s="784">
        <f t="shared" si="11"/>
        <v>45394</v>
      </c>
      <c r="C277" s="785">
        <v>9</v>
      </c>
      <c r="D277" s="786">
        <f>IFERROR((INDEX(METADATA!$T$2:$T$20,MATCH(B277,METADATA!$S$2:$S$20,0))),0)</f>
        <v>0</v>
      </c>
      <c r="E277" s="785" t="str">
        <f t="shared" si="12"/>
        <v>LO</v>
      </c>
      <c r="F277" s="786">
        <f>VLOOKUP(C277,METADATA!$A$5:$H$29,IF(E277="HI",2,IF(E277="LO",6,10))+IF(D277=1,2,IF(D277=7,1,(IF(WEEKDAY(B277)=1,2,IF(WEEKDAY(B277)=7,1,0))))))</f>
        <v>2</v>
      </c>
      <c r="G277" s="786">
        <f>VLOOKUP(C277,METADATA!$J$5:$Q$29,IF(E277="HI",2,IF(E277="LO",6,10))+IF(D277=1,2,IF(D277=7,1,(IF(WEEKDAY(B277)=1,2,IF(WEEKDAY(B277)=7,1,0))))))</f>
        <v>1</v>
      </c>
      <c r="H277" s="787">
        <v>17463.25</v>
      </c>
      <c r="I277" s="788">
        <v>2129.6174545288086</v>
      </c>
      <c r="K277" s="795">
        <v>847.33749999999998</v>
      </c>
      <c r="M277" s="798">
        <f t="shared" si="13"/>
        <v>17592.622631806029</v>
      </c>
      <c r="N277" s="303"/>
      <c r="S277" s="786">
        <v>0</v>
      </c>
      <c r="T277" s="781">
        <f>VLOOKUP(C277,METADATA!$J$5:$Q$29,IF(E277="HI",2,IF(E277="LO",6,10))+IF(S277=1,2,IF(D277=7,1,(IF(WEEKDAY(B277)=1,2,IF(WEEKDAY(B277)=7,1,0))))))</f>
        <v>1</v>
      </c>
      <c r="U277" s="781">
        <f>VLOOKUP(C277,METADATA!$A$5:$H$29,IF(E277="HI",2,IF(E277="LO",6,10))+IF(S277=1,2,IF(D277=7,1,(IF(WEEKDAY(B277)=1,2,IF(WEEKDAY(B277)=7,1,0))))))</f>
        <v>2</v>
      </c>
    </row>
    <row r="278" spans="2:21" ht="13.95" customHeight="1" x14ac:dyDescent="0.25">
      <c r="B278" s="784">
        <f t="shared" si="11"/>
        <v>45394</v>
      </c>
      <c r="C278" s="785">
        <v>10</v>
      </c>
      <c r="D278" s="786">
        <f>IFERROR((INDEX(METADATA!$T$2:$T$20,MATCH(B278,METADATA!$S$2:$S$20,0))),0)</f>
        <v>0</v>
      </c>
      <c r="E278" s="785" t="str">
        <f t="shared" si="12"/>
        <v>LO</v>
      </c>
      <c r="F278" s="786">
        <f>VLOOKUP(C278,METADATA!$A$5:$H$29,IF(E278="HI",2,IF(E278="LO",6,10))+IF(D278=1,2,IF(D278=7,1,(IF(WEEKDAY(B278)=1,2,IF(WEEKDAY(B278)=7,1,0))))))</f>
        <v>2</v>
      </c>
      <c r="G278" s="786">
        <f>VLOOKUP(C278,METADATA!$J$5:$Q$29,IF(E278="HI",2,IF(E278="LO",6,10))+IF(D278=1,2,IF(D278=7,1,(IF(WEEKDAY(B278)=1,2,IF(WEEKDAY(B278)=7,1,0))))))</f>
        <v>2</v>
      </c>
      <c r="H278" s="787">
        <v>16902.25</v>
      </c>
      <c r="I278" s="788">
        <v>2126.349967956543</v>
      </c>
      <c r="K278" s="795">
        <v>851.61249999999995</v>
      </c>
      <c r="M278" s="798">
        <f t="shared" si="13"/>
        <v>17035.475316196163</v>
      </c>
      <c r="N278" s="303"/>
      <c r="S278" s="786">
        <v>0</v>
      </c>
      <c r="T278" s="781">
        <f>VLOOKUP(C278,METADATA!$J$5:$Q$29,IF(E278="HI",2,IF(E278="LO",6,10))+IF(S278=1,2,IF(D278=7,1,(IF(WEEKDAY(B278)=1,2,IF(WEEKDAY(B278)=7,1,0))))))</f>
        <v>2</v>
      </c>
      <c r="U278" s="781">
        <f>VLOOKUP(C278,METADATA!$A$5:$H$29,IF(E278="HI",2,IF(E278="LO",6,10))+IF(S278=1,2,IF(D278=7,1,(IF(WEEKDAY(B278)=1,2,IF(WEEKDAY(B278)=7,1,0))))))</f>
        <v>2</v>
      </c>
    </row>
    <row r="279" spans="2:21" ht="13.95" customHeight="1" x14ac:dyDescent="0.25">
      <c r="B279" s="784">
        <f t="shared" si="11"/>
        <v>45394</v>
      </c>
      <c r="C279" s="785">
        <v>11</v>
      </c>
      <c r="D279" s="786">
        <f>IFERROR((INDEX(METADATA!$T$2:$T$20,MATCH(B279,METADATA!$S$2:$S$20,0))),0)</f>
        <v>0</v>
      </c>
      <c r="E279" s="785" t="str">
        <f t="shared" si="12"/>
        <v>LO</v>
      </c>
      <c r="F279" s="786">
        <f>VLOOKUP(C279,METADATA!$A$5:$H$29,IF(E279="HI",2,IF(E279="LO",6,10))+IF(D279=1,2,IF(D279=7,1,(IF(WEEKDAY(B279)=1,2,IF(WEEKDAY(B279)=7,1,0))))))</f>
        <v>2</v>
      </c>
      <c r="G279" s="786">
        <f>VLOOKUP(C279,METADATA!$J$5:$Q$29,IF(E279="HI",2,IF(E279="LO",6,10))+IF(D279=1,2,IF(D279=7,1,(IF(WEEKDAY(B279)=1,2,IF(WEEKDAY(B279)=7,1,0))))))</f>
        <v>2</v>
      </c>
      <c r="H279" s="787">
        <v>16744.5</v>
      </c>
      <c r="I279" s="788">
        <v>616.56650222139433</v>
      </c>
      <c r="K279" s="795">
        <v>856.5</v>
      </c>
      <c r="M279" s="798">
        <f t="shared" si="13"/>
        <v>16755.847770305791</v>
      </c>
      <c r="N279" s="303"/>
      <c r="S279" s="786">
        <v>0</v>
      </c>
      <c r="T279" s="781">
        <f>VLOOKUP(C279,METADATA!$J$5:$Q$29,IF(E279="HI",2,IF(E279="LO",6,10))+IF(S279=1,2,IF(D279=7,1,(IF(WEEKDAY(B279)=1,2,IF(WEEKDAY(B279)=7,1,0))))))</f>
        <v>2</v>
      </c>
      <c r="U279" s="781">
        <f>VLOOKUP(C279,METADATA!$A$5:$H$29,IF(E279="HI",2,IF(E279="LO",6,10))+IF(S279=1,2,IF(D279=7,1,(IF(WEEKDAY(B279)=1,2,IF(WEEKDAY(B279)=7,1,0))))))</f>
        <v>2</v>
      </c>
    </row>
    <row r="280" spans="2:21" ht="13.95" customHeight="1" x14ac:dyDescent="0.25">
      <c r="B280" s="784">
        <f t="shared" si="11"/>
        <v>45394</v>
      </c>
      <c r="C280" s="785">
        <v>12</v>
      </c>
      <c r="D280" s="786">
        <f>IFERROR((INDEX(METADATA!$T$2:$T$20,MATCH(B280,METADATA!$S$2:$S$20,0))),0)</f>
        <v>0</v>
      </c>
      <c r="E280" s="785" t="str">
        <f t="shared" si="12"/>
        <v>LO</v>
      </c>
      <c r="F280" s="786">
        <f>VLOOKUP(C280,METADATA!$A$5:$H$29,IF(E280="HI",2,IF(E280="LO",6,10))+IF(D280=1,2,IF(D280=7,1,(IF(WEEKDAY(B280)=1,2,IF(WEEKDAY(B280)=7,1,0))))))</f>
        <v>2</v>
      </c>
      <c r="G280" s="786">
        <f>VLOOKUP(C280,METADATA!$J$5:$Q$29,IF(E280="HI",2,IF(E280="LO",6,10))+IF(D280=1,2,IF(D280=7,1,(IF(WEEKDAY(B280)=1,2,IF(WEEKDAY(B280)=7,1,0))))))</f>
        <v>2</v>
      </c>
      <c r="H280" s="787">
        <v>15972.5</v>
      </c>
      <c r="I280" s="788">
        <v>1664.3999805450439</v>
      </c>
      <c r="K280" s="795">
        <v>824.32500000000005</v>
      </c>
      <c r="M280" s="798">
        <f t="shared" si="13"/>
        <v>16058.984511644512</v>
      </c>
      <c r="N280" s="303"/>
      <c r="S280" s="786">
        <v>0</v>
      </c>
      <c r="T280" s="781">
        <f>VLOOKUP(C280,METADATA!$J$5:$Q$29,IF(E280="HI",2,IF(E280="LO",6,10))+IF(S280=1,2,IF(D280=7,1,(IF(WEEKDAY(B280)=1,2,IF(WEEKDAY(B280)=7,1,0))))))</f>
        <v>2</v>
      </c>
      <c r="U280" s="781">
        <f>VLOOKUP(C280,METADATA!$A$5:$H$29,IF(E280="HI",2,IF(E280="LO",6,10))+IF(S280=1,2,IF(D280=7,1,(IF(WEEKDAY(B280)=1,2,IF(WEEKDAY(B280)=7,1,0))))))</f>
        <v>2</v>
      </c>
    </row>
    <row r="281" spans="2:21" ht="13.95" customHeight="1" x14ac:dyDescent="0.25">
      <c r="B281" s="784">
        <f t="shared" si="11"/>
        <v>45394</v>
      </c>
      <c r="C281" s="785">
        <v>13</v>
      </c>
      <c r="D281" s="786">
        <f>IFERROR((INDEX(METADATA!$T$2:$T$20,MATCH(B281,METADATA!$S$2:$S$20,0))),0)</f>
        <v>0</v>
      </c>
      <c r="E281" s="785" t="str">
        <f t="shared" si="12"/>
        <v>LO</v>
      </c>
      <c r="F281" s="786">
        <f>VLOOKUP(C281,METADATA!$A$5:$H$29,IF(E281="HI",2,IF(E281="LO",6,10))+IF(D281=1,2,IF(D281=7,1,(IF(WEEKDAY(B281)=1,2,IF(WEEKDAY(B281)=7,1,0))))))</f>
        <v>2</v>
      </c>
      <c r="G281" s="786">
        <f>VLOOKUP(C281,METADATA!$J$5:$Q$29,IF(E281="HI",2,IF(E281="LO",6,10))+IF(D281=1,2,IF(D281=7,1,(IF(WEEKDAY(B281)=1,2,IF(WEEKDAY(B281)=7,1,0))))))</f>
        <v>2</v>
      </c>
      <c r="H281" s="787">
        <v>14888.5</v>
      </c>
      <c r="I281" s="788">
        <v>2285.8999938964844</v>
      </c>
      <c r="K281" s="795">
        <v>882.73749999999995</v>
      </c>
      <c r="M281" s="798">
        <f t="shared" si="13"/>
        <v>15062.96023469809</v>
      </c>
      <c r="N281" s="303"/>
      <c r="S281" s="786">
        <v>0</v>
      </c>
      <c r="T281" s="781">
        <f>VLOOKUP(C281,METADATA!$J$5:$Q$29,IF(E281="HI",2,IF(E281="LO",6,10))+IF(S281=1,2,IF(D281=7,1,(IF(WEEKDAY(B281)=1,2,IF(WEEKDAY(B281)=7,1,0))))))</f>
        <v>2</v>
      </c>
      <c r="U281" s="781">
        <f>VLOOKUP(C281,METADATA!$A$5:$H$29,IF(E281="HI",2,IF(E281="LO",6,10))+IF(S281=1,2,IF(D281=7,1,(IF(WEEKDAY(B281)=1,2,IF(WEEKDAY(B281)=7,1,0))))))</f>
        <v>2</v>
      </c>
    </row>
    <row r="282" spans="2:21" ht="13.95" customHeight="1" x14ac:dyDescent="0.25">
      <c r="B282" s="784">
        <f t="shared" si="11"/>
        <v>45394</v>
      </c>
      <c r="C282" s="785">
        <v>14</v>
      </c>
      <c r="D282" s="786">
        <f>IFERROR((INDEX(METADATA!$T$2:$T$20,MATCH(B282,METADATA!$S$2:$S$20,0))),0)</f>
        <v>0</v>
      </c>
      <c r="E282" s="785" t="str">
        <f t="shared" si="12"/>
        <v>LO</v>
      </c>
      <c r="F282" s="786">
        <f>VLOOKUP(C282,METADATA!$A$5:$H$29,IF(E282="HI",2,IF(E282="LO",6,10))+IF(D282=1,2,IF(D282=7,1,(IF(WEEKDAY(B282)=1,2,IF(WEEKDAY(B282)=7,1,0))))))</f>
        <v>2</v>
      </c>
      <c r="G282" s="786">
        <f>VLOOKUP(C282,METADATA!$J$5:$Q$29,IF(E282="HI",2,IF(E282="LO",6,10))+IF(D282=1,2,IF(D282=7,1,(IF(WEEKDAY(B282)=1,2,IF(WEEKDAY(B282)=7,1,0))))))</f>
        <v>2</v>
      </c>
      <c r="H282" s="787">
        <v>14619</v>
      </c>
      <c r="I282" s="788">
        <v>2269.1524848937988</v>
      </c>
      <c r="K282" s="795">
        <v>909.3125</v>
      </c>
      <c r="M282" s="798">
        <f t="shared" si="13"/>
        <v>14794.060091796968</v>
      </c>
      <c r="N282" s="303"/>
      <c r="S282" s="786">
        <v>0</v>
      </c>
      <c r="T282" s="781">
        <f>VLOOKUP(C282,METADATA!$J$5:$Q$29,IF(E282="HI",2,IF(E282="LO",6,10))+IF(S282=1,2,IF(D282=7,1,(IF(WEEKDAY(B282)=1,2,IF(WEEKDAY(B282)=7,1,0))))))</f>
        <v>2</v>
      </c>
      <c r="U282" s="781">
        <f>VLOOKUP(C282,METADATA!$A$5:$H$29,IF(E282="HI",2,IF(E282="LO",6,10))+IF(S282=1,2,IF(D282=7,1,(IF(WEEKDAY(B282)=1,2,IF(WEEKDAY(B282)=7,1,0))))))</f>
        <v>2</v>
      </c>
    </row>
    <row r="283" spans="2:21" ht="13.95" customHeight="1" x14ac:dyDescent="0.25">
      <c r="B283" s="784">
        <f t="shared" si="11"/>
        <v>45394</v>
      </c>
      <c r="C283" s="785">
        <v>15</v>
      </c>
      <c r="D283" s="786">
        <f>IFERROR((INDEX(METADATA!$T$2:$T$20,MATCH(B283,METADATA!$S$2:$S$20,0))),0)</f>
        <v>0</v>
      </c>
      <c r="E283" s="785" t="str">
        <f t="shared" si="12"/>
        <v>LO</v>
      </c>
      <c r="F283" s="786">
        <f>VLOOKUP(C283,METADATA!$A$5:$H$29,IF(E283="HI",2,IF(E283="LO",6,10))+IF(D283=1,2,IF(D283=7,1,(IF(WEEKDAY(B283)=1,2,IF(WEEKDAY(B283)=7,1,0))))))</f>
        <v>2</v>
      </c>
      <c r="G283" s="786">
        <f>VLOOKUP(C283,METADATA!$J$5:$Q$29,IF(E283="HI",2,IF(E283="LO",6,10))+IF(D283=1,2,IF(D283=7,1,(IF(WEEKDAY(B283)=1,2,IF(WEEKDAY(B283)=7,1,0))))))</f>
        <v>2</v>
      </c>
      <c r="H283" s="787">
        <v>14328</v>
      </c>
      <c r="I283" s="788">
        <v>2196.001049041748</v>
      </c>
      <c r="K283" s="795">
        <v>905.6</v>
      </c>
      <c r="M283" s="798">
        <f t="shared" si="13"/>
        <v>14495.309745134544</v>
      </c>
      <c r="N283" s="303"/>
      <c r="S283" s="786">
        <v>0</v>
      </c>
      <c r="T283" s="781">
        <f>VLOOKUP(C283,METADATA!$J$5:$Q$29,IF(E283="HI",2,IF(E283="LO",6,10))+IF(S283=1,2,IF(D283=7,1,(IF(WEEKDAY(B283)=1,2,IF(WEEKDAY(B283)=7,1,0))))))</f>
        <v>2</v>
      </c>
      <c r="U283" s="781">
        <f>VLOOKUP(C283,METADATA!$A$5:$H$29,IF(E283="HI",2,IF(E283="LO",6,10))+IF(S283=1,2,IF(D283=7,1,(IF(WEEKDAY(B283)=1,2,IF(WEEKDAY(B283)=7,1,0))))))</f>
        <v>2</v>
      </c>
    </row>
    <row r="284" spans="2:21" ht="13.95" customHeight="1" x14ac:dyDescent="0.25">
      <c r="B284" s="784">
        <f t="shared" ref="B284:B347" si="14">B260+1</f>
        <v>45394</v>
      </c>
      <c r="C284" s="785">
        <v>16</v>
      </c>
      <c r="D284" s="786">
        <f>IFERROR((INDEX(METADATA!$T$2:$T$20,MATCH(B284,METADATA!$S$2:$S$20,0))),0)</f>
        <v>0</v>
      </c>
      <c r="E284" s="785" t="str">
        <f t="shared" si="12"/>
        <v>LO</v>
      </c>
      <c r="F284" s="786">
        <f>VLOOKUP(C284,METADATA!$A$5:$H$29,IF(E284="HI",2,IF(E284="LO",6,10))+IF(D284=1,2,IF(D284=7,1,(IF(WEEKDAY(B284)=1,2,IF(WEEKDAY(B284)=7,1,0))))))</f>
        <v>2</v>
      </c>
      <c r="G284" s="786">
        <f>VLOOKUP(C284,METADATA!$J$5:$Q$29,IF(E284="HI",2,IF(E284="LO",6,10))+IF(D284=1,2,IF(D284=7,1,(IF(WEEKDAY(B284)=1,2,IF(WEEKDAY(B284)=7,1,0))))))</f>
        <v>2</v>
      </c>
      <c r="H284" s="787">
        <v>14255.25</v>
      </c>
      <c r="I284" s="788">
        <v>2328.4775695800781</v>
      </c>
      <c r="K284" s="795">
        <v>913.98749999999995</v>
      </c>
      <c r="M284" s="798">
        <f t="shared" si="13"/>
        <v>14444.167001060932</v>
      </c>
      <c r="N284" s="303"/>
      <c r="S284" s="786">
        <v>0</v>
      </c>
      <c r="T284" s="781">
        <f>VLOOKUP(C284,METADATA!$J$5:$Q$29,IF(E284="HI",2,IF(E284="LO",6,10))+IF(S284=1,2,IF(D284=7,1,(IF(WEEKDAY(B284)=1,2,IF(WEEKDAY(B284)=7,1,0))))))</f>
        <v>2</v>
      </c>
      <c r="U284" s="781">
        <f>VLOOKUP(C284,METADATA!$A$5:$H$29,IF(E284="HI",2,IF(E284="LO",6,10))+IF(S284=1,2,IF(D284=7,1,(IF(WEEKDAY(B284)=1,2,IF(WEEKDAY(B284)=7,1,0))))))</f>
        <v>2</v>
      </c>
    </row>
    <row r="285" spans="2:21" ht="13.95" customHeight="1" x14ac:dyDescent="0.25">
      <c r="B285" s="784">
        <f t="shared" si="14"/>
        <v>45394</v>
      </c>
      <c r="C285" s="785">
        <v>17</v>
      </c>
      <c r="D285" s="786">
        <f>IFERROR((INDEX(METADATA!$T$2:$T$20,MATCH(B285,METADATA!$S$2:$S$20,0))),0)</f>
        <v>0</v>
      </c>
      <c r="E285" s="785" t="str">
        <f t="shared" si="12"/>
        <v>LO</v>
      </c>
      <c r="F285" s="786">
        <f>VLOOKUP(C285,METADATA!$A$5:$H$29,IF(E285="HI",2,IF(E285="LO",6,10))+IF(D285=1,2,IF(D285=7,1,(IF(WEEKDAY(B285)=1,2,IF(WEEKDAY(B285)=7,1,0))))))</f>
        <v>2</v>
      </c>
      <c r="G285" s="786">
        <f>VLOOKUP(C285,METADATA!$J$5:$Q$29,IF(E285="HI",2,IF(E285="LO",6,10))+IF(D285=1,2,IF(D285=7,1,(IF(WEEKDAY(B285)=1,2,IF(WEEKDAY(B285)=7,1,0))))))</f>
        <v>2</v>
      </c>
      <c r="H285" s="787">
        <v>14483.5</v>
      </c>
      <c r="I285" s="788">
        <v>2361.1694641113281</v>
      </c>
      <c r="K285" s="795">
        <v>902.26250000000005</v>
      </c>
      <c r="M285" s="798">
        <f t="shared" si="13"/>
        <v>14674.702500843136</v>
      </c>
      <c r="N285" s="303"/>
      <c r="S285" s="786">
        <v>0</v>
      </c>
      <c r="T285" s="781">
        <f>VLOOKUP(C285,METADATA!$J$5:$Q$29,IF(E285="HI",2,IF(E285="LO",6,10))+IF(S285=1,2,IF(D285=7,1,(IF(WEEKDAY(B285)=1,2,IF(WEEKDAY(B285)=7,1,0))))))</f>
        <v>2</v>
      </c>
      <c r="U285" s="781">
        <f>VLOOKUP(C285,METADATA!$A$5:$H$29,IF(E285="HI",2,IF(E285="LO",6,10))+IF(S285=1,2,IF(D285=7,1,(IF(WEEKDAY(B285)=1,2,IF(WEEKDAY(B285)=7,1,0))))))</f>
        <v>2</v>
      </c>
    </row>
    <row r="286" spans="2:21" ht="13.95" customHeight="1" x14ac:dyDescent="0.25">
      <c r="B286" s="784">
        <f t="shared" si="14"/>
        <v>45394</v>
      </c>
      <c r="C286" s="785">
        <v>18</v>
      </c>
      <c r="D286" s="786">
        <f>IFERROR((INDEX(METADATA!$T$2:$T$20,MATCH(B286,METADATA!$S$2:$S$20,0))),0)</f>
        <v>0</v>
      </c>
      <c r="E286" s="785" t="str">
        <f t="shared" si="12"/>
        <v>LO</v>
      </c>
      <c r="F286" s="786">
        <f>VLOOKUP(C286,METADATA!$A$5:$H$29,IF(E286="HI",2,IF(E286="LO",6,10))+IF(D286=1,2,IF(D286=7,1,(IF(WEEKDAY(B286)=1,2,IF(WEEKDAY(B286)=7,1,0))))))</f>
        <v>1</v>
      </c>
      <c r="G286" s="786">
        <f>VLOOKUP(C286,METADATA!$J$5:$Q$29,IF(E286="HI",2,IF(E286="LO",6,10))+IF(D286=1,2,IF(D286=7,1,(IF(WEEKDAY(B286)=1,2,IF(WEEKDAY(B286)=7,1,0))))))</f>
        <v>1</v>
      </c>
      <c r="H286" s="787">
        <v>15464</v>
      </c>
      <c r="I286" s="788">
        <v>2284.5605888366699</v>
      </c>
      <c r="K286" s="795">
        <v>933.76250000000005</v>
      </c>
      <c r="M286" s="798">
        <f t="shared" si="13"/>
        <v>15631.842920272253</v>
      </c>
      <c r="N286" s="303"/>
      <c r="S286" s="786">
        <v>0</v>
      </c>
      <c r="T286" s="781">
        <f>VLOOKUP(C286,METADATA!$J$5:$Q$29,IF(E286="HI",2,IF(E286="LO",6,10))+IF(S286=1,2,IF(D286=7,1,(IF(WEEKDAY(B286)=1,2,IF(WEEKDAY(B286)=7,1,0))))))</f>
        <v>1</v>
      </c>
      <c r="U286" s="781">
        <f>VLOOKUP(C286,METADATA!$A$5:$H$29,IF(E286="HI",2,IF(E286="LO",6,10))+IF(S286=1,2,IF(D286=7,1,(IF(WEEKDAY(B286)=1,2,IF(WEEKDAY(B286)=7,1,0))))))</f>
        <v>1</v>
      </c>
    </row>
    <row r="287" spans="2:21" ht="13.95" customHeight="1" x14ac:dyDescent="0.25">
      <c r="B287" s="784">
        <f t="shared" si="14"/>
        <v>45394</v>
      </c>
      <c r="C287" s="785">
        <v>19</v>
      </c>
      <c r="D287" s="786">
        <f>IFERROR((INDEX(METADATA!$T$2:$T$20,MATCH(B287,METADATA!$S$2:$S$20,0))),0)</f>
        <v>0</v>
      </c>
      <c r="E287" s="785" t="str">
        <f t="shared" si="12"/>
        <v>LO</v>
      </c>
      <c r="F287" s="786">
        <f>VLOOKUP(C287,METADATA!$A$5:$H$29,IF(E287="HI",2,IF(E287="LO",6,10))+IF(D287=1,2,IF(D287=7,1,(IF(WEEKDAY(B287)=1,2,IF(WEEKDAY(B287)=7,1,0))))))</f>
        <v>1</v>
      </c>
      <c r="G287" s="786">
        <f>VLOOKUP(C287,METADATA!$J$5:$Q$29,IF(E287="HI",2,IF(E287="LO",6,10))+IF(D287=1,2,IF(D287=7,1,(IF(WEEKDAY(B287)=1,2,IF(WEEKDAY(B287)=7,1,0))))))</f>
        <v>1</v>
      </c>
      <c r="H287" s="787">
        <v>14748.25</v>
      </c>
      <c r="I287" s="788">
        <v>2216.4255409240723</v>
      </c>
      <c r="K287" s="795">
        <v>0</v>
      </c>
      <c r="M287" s="798">
        <f t="shared" si="13"/>
        <v>14913.86670990996</v>
      </c>
      <c r="N287" s="303"/>
      <c r="S287" s="786">
        <v>0</v>
      </c>
      <c r="T287" s="781">
        <f>VLOOKUP(C287,METADATA!$J$5:$Q$29,IF(E287="HI",2,IF(E287="LO",6,10))+IF(S287=1,2,IF(D287=7,1,(IF(WEEKDAY(B287)=1,2,IF(WEEKDAY(B287)=7,1,0))))))</f>
        <v>1</v>
      </c>
      <c r="U287" s="781">
        <f>VLOOKUP(C287,METADATA!$A$5:$H$29,IF(E287="HI",2,IF(E287="LO",6,10))+IF(S287=1,2,IF(D287=7,1,(IF(WEEKDAY(B287)=1,2,IF(WEEKDAY(B287)=7,1,0))))))</f>
        <v>1</v>
      </c>
    </row>
    <row r="288" spans="2:21" ht="13.95" customHeight="1" x14ac:dyDescent="0.25">
      <c r="B288" s="784">
        <f t="shared" si="14"/>
        <v>45394</v>
      </c>
      <c r="C288" s="785">
        <v>20</v>
      </c>
      <c r="D288" s="786">
        <f>IFERROR((INDEX(METADATA!$T$2:$T$20,MATCH(B288,METADATA!$S$2:$S$20,0))),0)</f>
        <v>0</v>
      </c>
      <c r="E288" s="785" t="str">
        <f t="shared" si="12"/>
        <v>LO</v>
      </c>
      <c r="F288" s="786">
        <f>VLOOKUP(C288,METADATA!$A$5:$H$29,IF(E288="HI",2,IF(E288="LO",6,10))+IF(D288=1,2,IF(D288=7,1,(IF(WEEKDAY(B288)=1,2,IF(WEEKDAY(B288)=7,1,0))))))</f>
        <v>1</v>
      </c>
      <c r="G288" s="786">
        <f>VLOOKUP(C288,METADATA!$J$5:$Q$29,IF(E288="HI",2,IF(E288="LO",6,10))+IF(D288=1,2,IF(D288=7,1,(IF(WEEKDAY(B288)=1,2,IF(WEEKDAY(B288)=7,1,0))))))</f>
        <v>2</v>
      </c>
      <c r="H288" s="787">
        <v>13154</v>
      </c>
      <c r="I288" s="788">
        <v>2185.9204940795898</v>
      </c>
      <c r="K288" s="795">
        <v>0</v>
      </c>
      <c r="M288" s="798">
        <f t="shared" si="13"/>
        <v>13334.390290014657</v>
      </c>
      <c r="N288" s="303"/>
      <c r="S288" s="786">
        <v>0</v>
      </c>
      <c r="T288" s="781">
        <f>VLOOKUP(C288,METADATA!$J$5:$Q$29,IF(E288="HI",2,IF(E288="LO",6,10))+IF(S288=1,2,IF(D288=7,1,(IF(WEEKDAY(B288)=1,2,IF(WEEKDAY(B288)=7,1,0))))))</f>
        <v>2</v>
      </c>
      <c r="U288" s="781">
        <f>VLOOKUP(C288,METADATA!$A$5:$H$29,IF(E288="HI",2,IF(E288="LO",6,10))+IF(S288=1,2,IF(D288=7,1,(IF(WEEKDAY(B288)=1,2,IF(WEEKDAY(B288)=7,1,0))))))</f>
        <v>1</v>
      </c>
    </row>
    <row r="289" spans="2:21" ht="13.95" customHeight="1" x14ac:dyDescent="0.25">
      <c r="B289" s="784">
        <f t="shared" si="14"/>
        <v>45394</v>
      </c>
      <c r="C289" s="785">
        <v>21</v>
      </c>
      <c r="D289" s="786">
        <f>IFERROR((INDEX(METADATA!$T$2:$T$20,MATCH(B289,METADATA!$S$2:$S$20,0))),0)</f>
        <v>0</v>
      </c>
      <c r="E289" s="785" t="str">
        <f t="shared" si="12"/>
        <v>LO</v>
      </c>
      <c r="F289" s="786">
        <f>VLOOKUP(C289,METADATA!$A$5:$H$29,IF(E289="HI",2,IF(E289="LO",6,10))+IF(D289=1,2,IF(D289=7,1,(IF(WEEKDAY(B289)=1,2,IF(WEEKDAY(B289)=7,1,0))))))</f>
        <v>2</v>
      </c>
      <c r="G289" s="786">
        <f>VLOOKUP(C289,METADATA!$J$5:$Q$29,IF(E289="HI",2,IF(E289="LO",6,10))+IF(D289=1,2,IF(D289=7,1,(IF(WEEKDAY(B289)=1,2,IF(WEEKDAY(B289)=7,1,0))))))</f>
        <v>2</v>
      </c>
      <c r="H289" s="787">
        <v>12069</v>
      </c>
      <c r="I289" s="788">
        <v>2248.4645156860352</v>
      </c>
      <c r="K289" s="795">
        <v>0</v>
      </c>
      <c r="M289" s="798">
        <f t="shared" si="13"/>
        <v>12276.658897204046</v>
      </c>
      <c r="N289" s="303"/>
      <c r="S289" s="786">
        <v>0</v>
      </c>
      <c r="T289" s="781">
        <f>VLOOKUP(C289,METADATA!$J$5:$Q$29,IF(E289="HI",2,IF(E289="LO",6,10))+IF(S289=1,2,IF(D289=7,1,(IF(WEEKDAY(B289)=1,2,IF(WEEKDAY(B289)=7,1,0))))))</f>
        <v>2</v>
      </c>
      <c r="U289" s="781">
        <f>VLOOKUP(C289,METADATA!$A$5:$H$29,IF(E289="HI",2,IF(E289="LO",6,10))+IF(S289=1,2,IF(D289=7,1,(IF(WEEKDAY(B289)=1,2,IF(WEEKDAY(B289)=7,1,0))))))</f>
        <v>2</v>
      </c>
    </row>
    <row r="290" spans="2:21" ht="13.95" customHeight="1" x14ac:dyDescent="0.25">
      <c r="B290" s="784">
        <f t="shared" si="14"/>
        <v>45394</v>
      </c>
      <c r="C290" s="785">
        <v>22</v>
      </c>
      <c r="D290" s="786">
        <f>IFERROR((INDEX(METADATA!$T$2:$T$20,MATCH(B290,METADATA!$S$2:$S$20,0))),0)</f>
        <v>0</v>
      </c>
      <c r="E290" s="785" t="str">
        <f t="shared" si="12"/>
        <v>LO</v>
      </c>
      <c r="F290" s="786">
        <f>VLOOKUP(C290,METADATA!$A$5:$H$29,IF(E290="HI",2,IF(E290="LO",6,10))+IF(D290=1,2,IF(D290=7,1,(IF(WEEKDAY(B290)=1,2,IF(WEEKDAY(B290)=7,1,0))))))</f>
        <v>3</v>
      </c>
      <c r="G290" s="786">
        <f>VLOOKUP(C290,METADATA!$J$5:$Q$29,IF(E290="HI",2,IF(E290="LO",6,10))+IF(D290=1,2,IF(D290=7,1,(IF(WEEKDAY(B290)=1,2,IF(WEEKDAY(B290)=7,1,0))))))</f>
        <v>3</v>
      </c>
      <c r="H290" s="787">
        <v>10953.75</v>
      </c>
      <c r="I290" s="788">
        <v>2248.6784572601318</v>
      </c>
      <c r="K290" s="795">
        <v>0</v>
      </c>
      <c r="M290" s="798">
        <f t="shared" si="13"/>
        <v>11182.181981467025</v>
      </c>
      <c r="N290" s="303"/>
      <c r="S290" s="786">
        <v>0</v>
      </c>
      <c r="T290" s="781">
        <f>VLOOKUP(C290,METADATA!$J$5:$Q$29,IF(E290="HI",2,IF(E290="LO",6,10))+IF(S290=1,2,IF(D290=7,1,(IF(WEEKDAY(B290)=1,2,IF(WEEKDAY(B290)=7,1,0))))))</f>
        <v>3</v>
      </c>
      <c r="U290" s="781">
        <f>VLOOKUP(C290,METADATA!$A$5:$H$29,IF(E290="HI",2,IF(E290="LO",6,10))+IF(S290=1,2,IF(D290=7,1,(IF(WEEKDAY(B290)=1,2,IF(WEEKDAY(B290)=7,1,0))))))</f>
        <v>3</v>
      </c>
    </row>
    <row r="291" spans="2:21" ht="13.95" customHeight="1" x14ac:dyDescent="0.25">
      <c r="B291" s="784">
        <f t="shared" si="14"/>
        <v>45394</v>
      </c>
      <c r="C291" s="785">
        <v>23</v>
      </c>
      <c r="D291" s="786">
        <f>IFERROR((INDEX(METADATA!$T$2:$T$20,MATCH(B291,METADATA!$S$2:$S$20,0))),0)</f>
        <v>0</v>
      </c>
      <c r="E291" s="785" t="str">
        <f t="shared" si="12"/>
        <v>LO</v>
      </c>
      <c r="F291" s="786">
        <f>VLOOKUP(C291,METADATA!$A$5:$H$29,IF(E291="HI",2,IF(E291="LO",6,10))+IF(D291=1,2,IF(D291=7,1,(IF(WEEKDAY(B291)=1,2,IF(WEEKDAY(B291)=7,1,0))))))</f>
        <v>3</v>
      </c>
      <c r="G291" s="786">
        <f>VLOOKUP(C291,METADATA!$J$5:$Q$29,IF(E291="HI",2,IF(E291="LO",6,10))+IF(D291=1,2,IF(D291=7,1,(IF(WEEKDAY(B291)=1,2,IF(WEEKDAY(B291)=7,1,0))))))</f>
        <v>3</v>
      </c>
      <c r="H291" s="787">
        <v>9879.25</v>
      </c>
      <c r="I291" s="788">
        <v>2219.9524955749512</v>
      </c>
      <c r="K291" s="795">
        <v>0</v>
      </c>
      <c r="M291" s="798">
        <f t="shared" si="13"/>
        <v>10125.599717799902</v>
      </c>
      <c r="N291" s="303"/>
      <c r="S291" s="786">
        <v>0</v>
      </c>
      <c r="T291" s="781">
        <f>VLOOKUP(C291,METADATA!$J$5:$Q$29,IF(E291="HI",2,IF(E291="LO",6,10))+IF(S291=1,2,IF(D291=7,1,(IF(WEEKDAY(B291)=1,2,IF(WEEKDAY(B291)=7,1,0))))))</f>
        <v>3</v>
      </c>
      <c r="U291" s="781">
        <f>VLOOKUP(C291,METADATA!$A$5:$H$29,IF(E291="HI",2,IF(E291="LO",6,10))+IF(S291=1,2,IF(D291=7,1,(IF(WEEKDAY(B291)=1,2,IF(WEEKDAY(B291)=7,1,0))))))</f>
        <v>3</v>
      </c>
    </row>
    <row r="292" spans="2:21" ht="13.95" customHeight="1" x14ac:dyDescent="0.25">
      <c r="B292" s="784">
        <f t="shared" si="14"/>
        <v>45395</v>
      </c>
      <c r="C292" s="785">
        <v>0</v>
      </c>
      <c r="D292" s="786">
        <f>IFERROR((INDEX(METADATA!$T$2:$T$20,MATCH(B292,METADATA!$S$2:$S$20,0))),0)</f>
        <v>0</v>
      </c>
      <c r="E292" s="785" t="str">
        <f t="shared" si="12"/>
        <v>LO</v>
      </c>
      <c r="F292" s="786">
        <f>VLOOKUP(C292,METADATA!$A$5:$H$29,IF(E292="HI",2,IF(E292="LO",6,10))+IF(D292=1,2,IF(D292=7,1,(IF(WEEKDAY(B292)=1,2,IF(WEEKDAY(B292)=7,1,0))))))</f>
        <v>3</v>
      </c>
      <c r="G292" s="786">
        <f>VLOOKUP(C292,METADATA!$J$5:$Q$29,IF(E292="HI",2,IF(E292="LO",6,10))+IF(D292=1,2,IF(D292=7,1,(IF(WEEKDAY(B292)=1,2,IF(WEEKDAY(B292)=7,1,0))))))</f>
        <v>3</v>
      </c>
      <c r="H292" s="787">
        <v>9195.75</v>
      </c>
      <c r="I292" s="788">
        <v>2163.2640781402588</v>
      </c>
      <c r="K292" s="795">
        <v>0</v>
      </c>
      <c r="M292" s="798">
        <f t="shared" si="13"/>
        <v>9446.7734986222695</v>
      </c>
      <c r="N292" s="303"/>
      <c r="S292" s="786">
        <v>0</v>
      </c>
      <c r="T292" s="781">
        <f>VLOOKUP(C292,METADATA!$J$5:$Q$29,IF(E292="HI",2,IF(E292="LO",6,10))+IF(S292=1,2,IF(D292=7,1,(IF(WEEKDAY(B292)=1,2,IF(WEEKDAY(B292)=7,1,0))))))</f>
        <v>3</v>
      </c>
      <c r="U292" s="781">
        <f>VLOOKUP(C292,METADATA!$A$5:$H$29,IF(E292="HI",2,IF(E292="LO",6,10))+IF(S292=1,2,IF(D292=7,1,(IF(WEEKDAY(B292)=1,2,IF(WEEKDAY(B292)=7,1,0))))))</f>
        <v>3</v>
      </c>
    </row>
    <row r="293" spans="2:21" ht="13.95" customHeight="1" x14ac:dyDescent="0.25">
      <c r="B293" s="784">
        <f t="shared" si="14"/>
        <v>45395</v>
      </c>
      <c r="C293" s="785">
        <v>1</v>
      </c>
      <c r="D293" s="786">
        <f>IFERROR((INDEX(METADATA!$T$2:$T$20,MATCH(B293,METADATA!$S$2:$S$20,0))),0)</f>
        <v>0</v>
      </c>
      <c r="E293" s="785" t="str">
        <f t="shared" si="12"/>
        <v>LO</v>
      </c>
      <c r="F293" s="786">
        <f>VLOOKUP(C293,METADATA!$A$5:$H$29,IF(E293="HI",2,IF(E293="LO",6,10))+IF(D293=1,2,IF(D293=7,1,(IF(WEEKDAY(B293)=1,2,IF(WEEKDAY(B293)=7,1,0))))))</f>
        <v>3</v>
      </c>
      <c r="G293" s="786">
        <f>VLOOKUP(C293,METADATA!$J$5:$Q$29,IF(E293="HI",2,IF(E293="LO",6,10))+IF(D293=1,2,IF(D293=7,1,(IF(WEEKDAY(B293)=1,2,IF(WEEKDAY(B293)=7,1,0))))))</f>
        <v>3</v>
      </c>
      <c r="H293" s="787">
        <v>8747.75</v>
      </c>
      <c r="I293" s="788">
        <v>1915.3690289855003</v>
      </c>
      <c r="K293" s="795">
        <v>0</v>
      </c>
      <c r="M293" s="798">
        <f t="shared" si="13"/>
        <v>8954.9856828303673</v>
      </c>
      <c r="N293" s="303"/>
      <c r="S293" s="786">
        <v>0</v>
      </c>
      <c r="T293" s="781">
        <f>VLOOKUP(C293,METADATA!$J$5:$Q$29,IF(E293="HI",2,IF(E293="LO",6,10))+IF(S293=1,2,IF(D293=7,1,(IF(WEEKDAY(B293)=1,2,IF(WEEKDAY(B293)=7,1,0))))))</f>
        <v>3</v>
      </c>
      <c r="U293" s="781">
        <f>VLOOKUP(C293,METADATA!$A$5:$H$29,IF(E293="HI",2,IF(E293="LO",6,10))+IF(S293=1,2,IF(D293=7,1,(IF(WEEKDAY(B293)=1,2,IF(WEEKDAY(B293)=7,1,0))))))</f>
        <v>3</v>
      </c>
    </row>
    <row r="294" spans="2:21" ht="13.95" customHeight="1" x14ac:dyDescent="0.25">
      <c r="B294" s="784">
        <f t="shared" si="14"/>
        <v>45395</v>
      </c>
      <c r="C294" s="785">
        <v>2</v>
      </c>
      <c r="D294" s="786">
        <f>IFERROR((INDEX(METADATA!$T$2:$T$20,MATCH(B294,METADATA!$S$2:$S$20,0))),0)</f>
        <v>0</v>
      </c>
      <c r="E294" s="785" t="str">
        <f t="shared" si="12"/>
        <v>LO</v>
      </c>
      <c r="F294" s="786">
        <f>VLOOKUP(C294,METADATA!$A$5:$H$29,IF(E294="HI",2,IF(E294="LO",6,10))+IF(D294=1,2,IF(D294=7,1,(IF(WEEKDAY(B294)=1,2,IF(WEEKDAY(B294)=7,1,0))))))</f>
        <v>3</v>
      </c>
      <c r="G294" s="786">
        <f>VLOOKUP(C294,METADATA!$J$5:$Q$29,IF(E294="HI",2,IF(E294="LO",6,10))+IF(D294=1,2,IF(D294=7,1,(IF(WEEKDAY(B294)=1,2,IF(WEEKDAY(B294)=7,1,0))))))</f>
        <v>3</v>
      </c>
      <c r="H294" s="787">
        <v>8582</v>
      </c>
      <c r="I294" s="788">
        <v>1991.682509124279</v>
      </c>
      <c r="K294" s="795">
        <v>0</v>
      </c>
      <c r="M294" s="798">
        <f t="shared" si="13"/>
        <v>8810.0807724533133</v>
      </c>
      <c r="N294" s="303"/>
      <c r="S294" s="786">
        <v>0</v>
      </c>
      <c r="T294" s="781">
        <f>VLOOKUP(C294,METADATA!$J$5:$Q$29,IF(E294="HI",2,IF(E294="LO",6,10))+IF(S294=1,2,IF(D294=7,1,(IF(WEEKDAY(B294)=1,2,IF(WEEKDAY(B294)=7,1,0))))))</f>
        <v>3</v>
      </c>
      <c r="U294" s="781">
        <f>VLOOKUP(C294,METADATA!$A$5:$H$29,IF(E294="HI",2,IF(E294="LO",6,10))+IF(S294=1,2,IF(D294=7,1,(IF(WEEKDAY(B294)=1,2,IF(WEEKDAY(B294)=7,1,0))))))</f>
        <v>3</v>
      </c>
    </row>
    <row r="295" spans="2:21" ht="13.95" customHeight="1" x14ac:dyDescent="0.25">
      <c r="B295" s="784">
        <f t="shared" si="14"/>
        <v>45395</v>
      </c>
      <c r="C295" s="785">
        <v>3</v>
      </c>
      <c r="D295" s="786">
        <f>IFERROR((INDEX(METADATA!$T$2:$T$20,MATCH(B295,METADATA!$S$2:$S$20,0))),0)</f>
        <v>0</v>
      </c>
      <c r="E295" s="785" t="str">
        <f t="shared" si="12"/>
        <v>LO</v>
      </c>
      <c r="F295" s="786">
        <f>VLOOKUP(C295,METADATA!$A$5:$H$29,IF(E295="HI",2,IF(E295="LO",6,10))+IF(D295=1,2,IF(D295=7,1,(IF(WEEKDAY(B295)=1,2,IF(WEEKDAY(B295)=7,1,0))))))</f>
        <v>3</v>
      </c>
      <c r="G295" s="786">
        <f>VLOOKUP(C295,METADATA!$J$5:$Q$29,IF(E295="HI",2,IF(E295="LO",6,10))+IF(D295=1,2,IF(D295=7,1,(IF(WEEKDAY(B295)=1,2,IF(WEEKDAY(B295)=7,1,0))))))</f>
        <v>3</v>
      </c>
      <c r="H295" s="787">
        <v>8686.75</v>
      </c>
      <c r="I295" s="788">
        <v>1855.6830368041992</v>
      </c>
      <c r="K295" s="795">
        <v>0</v>
      </c>
      <c r="M295" s="798">
        <f t="shared" si="13"/>
        <v>8882.7464838068445</v>
      </c>
      <c r="N295" s="303"/>
      <c r="S295" s="786">
        <v>0</v>
      </c>
      <c r="T295" s="781">
        <f>VLOOKUP(C295,METADATA!$J$5:$Q$29,IF(E295="HI",2,IF(E295="LO",6,10))+IF(S295=1,2,IF(D295=7,1,(IF(WEEKDAY(B295)=1,2,IF(WEEKDAY(B295)=7,1,0))))))</f>
        <v>3</v>
      </c>
      <c r="U295" s="781">
        <f>VLOOKUP(C295,METADATA!$A$5:$H$29,IF(E295="HI",2,IF(E295="LO",6,10))+IF(S295=1,2,IF(D295=7,1,(IF(WEEKDAY(B295)=1,2,IF(WEEKDAY(B295)=7,1,0))))))</f>
        <v>3</v>
      </c>
    </row>
    <row r="296" spans="2:21" ht="13.95" customHeight="1" x14ac:dyDescent="0.25">
      <c r="B296" s="784">
        <f t="shared" si="14"/>
        <v>45395</v>
      </c>
      <c r="C296" s="785">
        <v>4</v>
      </c>
      <c r="D296" s="786">
        <f>IFERROR((INDEX(METADATA!$T$2:$T$20,MATCH(B296,METADATA!$S$2:$S$20,0))),0)</f>
        <v>0</v>
      </c>
      <c r="E296" s="785" t="str">
        <f t="shared" si="12"/>
        <v>LO</v>
      </c>
      <c r="F296" s="786">
        <f>VLOOKUP(C296,METADATA!$A$5:$H$29,IF(E296="HI",2,IF(E296="LO",6,10))+IF(D296=1,2,IF(D296=7,1,(IF(WEEKDAY(B296)=1,2,IF(WEEKDAY(B296)=7,1,0))))))</f>
        <v>3</v>
      </c>
      <c r="G296" s="786">
        <f>VLOOKUP(C296,METADATA!$J$5:$Q$29,IF(E296="HI",2,IF(E296="LO",6,10))+IF(D296=1,2,IF(D296=7,1,(IF(WEEKDAY(B296)=1,2,IF(WEEKDAY(B296)=7,1,0))))))</f>
        <v>3</v>
      </c>
      <c r="H296" s="787">
        <v>8964.5</v>
      </c>
      <c r="I296" s="788">
        <v>1668.5999755859375</v>
      </c>
      <c r="K296" s="795">
        <v>0</v>
      </c>
      <c r="M296" s="798">
        <f t="shared" si="13"/>
        <v>9118.4695058175967</v>
      </c>
      <c r="N296" s="303"/>
      <c r="S296" s="786">
        <v>0</v>
      </c>
      <c r="T296" s="781">
        <f>VLOOKUP(C296,METADATA!$J$5:$Q$29,IF(E296="HI",2,IF(E296="LO",6,10))+IF(S296=1,2,IF(D296=7,1,(IF(WEEKDAY(B296)=1,2,IF(WEEKDAY(B296)=7,1,0))))))</f>
        <v>3</v>
      </c>
      <c r="U296" s="781">
        <f>VLOOKUP(C296,METADATA!$A$5:$H$29,IF(E296="HI",2,IF(E296="LO",6,10))+IF(S296=1,2,IF(D296=7,1,(IF(WEEKDAY(B296)=1,2,IF(WEEKDAY(B296)=7,1,0))))))</f>
        <v>3</v>
      </c>
    </row>
    <row r="297" spans="2:21" ht="13.95" customHeight="1" x14ac:dyDescent="0.25">
      <c r="B297" s="784">
        <f t="shared" si="14"/>
        <v>45395</v>
      </c>
      <c r="C297" s="785">
        <v>5</v>
      </c>
      <c r="D297" s="786">
        <f>IFERROR((INDEX(METADATA!$T$2:$T$20,MATCH(B297,METADATA!$S$2:$S$20,0))),0)</f>
        <v>0</v>
      </c>
      <c r="E297" s="785" t="str">
        <f t="shared" si="12"/>
        <v>LO</v>
      </c>
      <c r="F297" s="786">
        <f>VLOOKUP(C297,METADATA!$A$5:$H$29,IF(E297="HI",2,IF(E297="LO",6,10))+IF(D297=1,2,IF(D297=7,1,(IF(WEEKDAY(B297)=1,2,IF(WEEKDAY(B297)=7,1,0))))))</f>
        <v>3</v>
      </c>
      <c r="G297" s="786">
        <f>VLOOKUP(C297,METADATA!$J$5:$Q$29,IF(E297="HI",2,IF(E297="LO",6,10))+IF(D297=1,2,IF(D297=7,1,(IF(WEEKDAY(B297)=1,2,IF(WEEKDAY(B297)=7,1,0))))))</f>
        <v>3</v>
      </c>
      <c r="H297" s="787">
        <v>9534</v>
      </c>
      <c r="I297" s="788">
        <v>106.68000030517578</v>
      </c>
      <c r="K297" s="795">
        <v>0</v>
      </c>
      <c r="M297" s="798">
        <f t="shared" si="13"/>
        <v>9534.5968253757383</v>
      </c>
      <c r="N297" s="303"/>
      <c r="S297" s="786">
        <v>0</v>
      </c>
      <c r="T297" s="781">
        <f>VLOOKUP(C297,METADATA!$J$5:$Q$29,IF(E297="HI",2,IF(E297="LO",6,10))+IF(S297=1,2,IF(D297=7,1,(IF(WEEKDAY(B297)=1,2,IF(WEEKDAY(B297)=7,1,0))))))</f>
        <v>3</v>
      </c>
      <c r="U297" s="781">
        <f>VLOOKUP(C297,METADATA!$A$5:$H$29,IF(E297="HI",2,IF(E297="LO",6,10))+IF(S297=1,2,IF(D297=7,1,(IF(WEEKDAY(B297)=1,2,IF(WEEKDAY(B297)=7,1,0))))))</f>
        <v>3</v>
      </c>
    </row>
    <row r="298" spans="2:21" ht="13.95" customHeight="1" x14ac:dyDescent="0.25">
      <c r="B298" s="784">
        <f t="shared" si="14"/>
        <v>45395</v>
      </c>
      <c r="C298" s="785">
        <v>6</v>
      </c>
      <c r="D298" s="786">
        <f>IFERROR((INDEX(METADATA!$T$2:$T$20,MATCH(B298,METADATA!$S$2:$S$20,0))),0)</f>
        <v>0</v>
      </c>
      <c r="E298" s="785" t="str">
        <f t="shared" si="12"/>
        <v>LO</v>
      </c>
      <c r="F298" s="786">
        <f>VLOOKUP(C298,METADATA!$A$5:$H$29,IF(E298="HI",2,IF(E298="LO",6,10))+IF(D298=1,2,IF(D298=7,1,(IF(WEEKDAY(B298)=1,2,IF(WEEKDAY(B298)=7,1,0))))))</f>
        <v>3</v>
      </c>
      <c r="G298" s="786">
        <f>VLOOKUP(C298,METADATA!$J$5:$Q$29,IF(E298="HI",2,IF(E298="LO",6,10))+IF(D298=1,2,IF(D298=7,1,(IF(WEEKDAY(B298)=1,2,IF(WEEKDAY(B298)=7,1,0))))))</f>
        <v>3</v>
      </c>
      <c r="H298" s="787">
        <v>10473</v>
      </c>
      <c r="I298" s="788">
        <v>0</v>
      </c>
      <c r="K298" s="795">
        <v>870.51250000000005</v>
      </c>
      <c r="M298" s="798">
        <f t="shared" si="13"/>
        <v>10473</v>
      </c>
      <c r="N298" s="303"/>
      <c r="S298" s="786">
        <v>0</v>
      </c>
      <c r="T298" s="781">
        <f>VLOOKUP(C298,METADATA!$J$5:$Q$29,IF(E298="HI",2,IF(E298="LO",6,10))+IF(S298=1,2,IF(D298=7,1,(IF(WEEKDAY(B298)=1,2,IF(WEEKDAY(B298)=7,1,0))))))</f>
        <v>3</v>
      </c>
      <c r="U298" s="781">
        <f>VLOOKUP(C298,METADATA!$A$5:$H$29,IF(E298="HI",2,IF(E298="LO",6,10))+IF(S298=1,2,IF(D298=7,1,(IF(WEEKDAY(B298)=1,2,IF(WEEKDAY(B298)=7,1,0))))))</f>
        <v>3</v>
      </c>
    </row>
    <row r="299" spans="2:21" ht="13.95" customHeight="1" x14ac:dyDescent="0.25">
      <c r="B299" s="784">
        <f t="shared" si="14"/>
        <v>45395</v>
      </c>
      <c r="C299" s="785">
        <v>7</v>
      </c>
      <c r="D299" s="786">
        <f>IFERROR((INDEX(METADATA!$T$2:$T$20,MATCH(B299,METADATA!$S$2:$S$20,0))),0)</f>
        <v>0</v>
      </c>
      <c r="E299" s="785" t="str">
        <f t="shared" si="12"/>
        <v>LO</v>
      </c>
      <c r="F299" s="786">
        <f>VLOOKUP(C299,METADATA!$A$5:$H$29,IF(E299="HI",2,IF(E299="LO",6,10))+IF(D299=1,2,IF(D299=7,1,(IF(WEEKDAY(B299)=1,2,IF(WEEKDAY(B299)=7,1,0))))))</f>
        <v>2</v>
      </c>
      <c r="G299" s="786">
        <f>VLOOKUP(C299,METADATA!$J$5:$Q$29,IF(E299="HI",2,IF(E299="LO",6,10))+IF(D299=1,2,IF(D299=7,1,(IF(WEEKDAY(B299)=1,2,IF(WEEKDAY(B299)=7,1,0))))))</f>
        <v>2</v>
      </c>
      <c r="H299" s="787">
        <v>12044</v>
      </c>
      <c r="I299" s="788">
        <v>0</v>
      </c>
      <c r="K299" s="795">
        <v>865.8125</v>
      </c>
      <c r="M299" s="798">
        <f t="shared" si="13"/>
        <v>12044</v>
      </c>
      <c r="N299" s="303"/>
      <c r="S299" s="786">
        <v>0</v>
      </c>
      <c r="T299" s="781">
        <f>VLOOKUP(C299,METADATA!$J$5:$Q$29,IF(E299="HI",2,IF(E299="LO",6,10))+IF(S299=1,2,IF(D299=7,1,(IF(WEEKDAY(B299)=1,2,IF(WEEKDAY(B299)=7,1,0))))))</f>
        <v>2</v>
      </c>
      <c r="U299" s="781">
        <f>VLOOKUP(C299,METADATA!$A$5:$H$29,IF(E299="HI",2,IF(E299="LO",6,10))+IF(S299=1,2,IF(D299=7,1,(IF(WEEKDAY(B299)=1,2,IF(WEEKDAY(B299)=7,1,0))))))</f>
        <v>2</v>
      </c>
    </row>
    <row r="300" spans="2:21" ht="13.95" customHeight="1" x14ac:dyDescent="0.25">
      <c r="B300" s="784">
        <f t="shared" si="14"/>
        <v>45395</v>
      </c>
      <c r="C300" s="785">
        <v>8</v>
      </c>
      <c r="D300" s="786">
        <f>IFERROR((INDEX(METADATA!$T$2:$T$20,MATCH(B300,METADATA!$S$2:$S$20,0))),0)</f>
        <v>0</v>
      </c>
      <c r="E300" s="785" t="str">
        <f t="shared" si="12"/>
        <v>LO</v>
      </c>
      <c r="F300" s="786">
        <f>VLOOKUP(C300,METADATA!$A$5:$H$29,IF(E300="HI",2,IF(E300="LO",6,10))+IF(D300=1,2,IF(D300=7,1,(IF(WEEKDAY(B300)=1,2,IF(WEEKDAY(B300)=7,1,0))))))</f>
        <v>2</v>
      </c>
      <c r="G300" s="786">
        <f>VLOOKUP(C300,METADATA!$J$5:$Q$29,IF(E300="HI",2,IF(E300="LO",6,10))+IF(D300=1,2,IF(D300=7,1,(IF(WEEKDAY(B300)=1,2,IF(WEEKDAY(B300)=7,1,0))))))</f>
        <v>2</v>
      </c>
      <c r="H300" s="787">
        <v>13757.5</v>
      </c>
      <c r="I300" s="788">
        <v>0</v>
      </c>
      <c r="K300" s="795">
        <v>834.63750000000005</v>
      </c>
      <c r="M300" s="798">
        <f t="shared" si="13"/>
        <v>13757.5</v>
      </c>
      <c r="N300" s="303"/>
      <c r="S300" s="786">
        <v>0</v>
      </c>
      <c r="T300" s="781">
        <f>VLOOKUP(C300,METADATA!$J$5:$Q$29,IF(E300="HI",2,IF(E300="LO",6,10))+IF(S300=1,2,IF(D300=7,1,(IF(WEEKDAY(B300)=1,2,IF(WEEKDAY(B300)=7,1,0))))))</f>
        <v>2</v>
      </c>
      <c r="U300" s="781">
        <f>VLOOKUP(C300,METADATA!$A$5:$H$29,IF(E300="HI",2,IF(E300="LO",6,10))+IF(S300=1,2,IF(D300=7,1,(IF(WEEKDAY(B300)=1,2,IF(WEEKDAY(B300)=7,1,0))))))</f>
        <v>2</v>
      </c>
    </row>
    <row r="301" spans="2:21" ht="13.95" customHeight="1" x14ac:dyDescent="0.25">
      <c r="B301" s="784">
        <f t="shared" si="14"/>
        <v>45395</v>
      </c>
      <c r="C301" s="785">
        <v>9</v>
      </c>
      <c r="D301" s="786">
        <f>IFERROR((INDEX(METADATA!$T$2:$T$20,MATCH(B301,METADATA!$S$2:$S$20,0))),0)</f>
        <v>0</v>
      </c>
      <c r="E301" s="785" t="str">
        <f t="shared" si="12"/>
        <v>LO</v>
      </c>
      <c r="F301" s="786">
        <f>VLOOKUP(C301,METADATA!$A$5:$H$29,IF(E301="HI",2,IF(E301="LO",6,10))+IF(D301=1,2,IF(D301=7,1,(IF(WEEKDAY(B301)=1,2,IF(WEEKDAY(B301)=7,1,0))))))</f>
        <v>2</v>
      </c>
      <c r="G301" s="786">
        <f>VLOOKUP(C301,METADATA!$J$5:$Q$29,IF(E301="HI",2,IF(E301="LO",6,10))+IF(D301=1,2,IF(D301=7,1,(IF(WEEKDAY(B301)=1,2,IF(WEEKDAY(B301)=7,1,0))))))</f>
        <v>2</v>
      </c>
      <c r="H301" s="787">
        <v>14793</v>
      </c>
      <c r="I301" s="788">
        <v>0</v>
      </c>
      <c r="K301" s="795">
        <v>847.33749999999998</v>
      </c>
      <c r="M301" s="798">
        <f t="shared" si="13"/>
        <v>14793</v>
      </c>
      <c r="N301" s="303"/>
      <c r="S301" s="786">
        <v>0</v>
      </c>
      <c r="T301" s="781">
        <f>VLOOKUP(C301,METADATA!$J$5:$Q$29,IF(E301="HI",2,IF(E301="LO",6,10))+IF(S301=1,2,IF(D301=7,1,(IF(WEEKDAY(B301)=1,2,IF(WEEKDAY(B301)=7,1,0))))))</f>
        <v>2</v>
      </c>
      <c r="U301" s="781">
        <f>VLOOKUP(C301,METADATA!$A$5:$H$29,IF(E301="HI",2,IF(E301="LO",6,10))+IF(S301=1,2,IF(D301=7,1,(IF(WEEKDAY(B301)=1,2,IF(WEEKDAY(B301)=7,1,0))))))</f>
        <v>2</v>
      </c>
    </row>
    <row r="302" spans="2:21" ht="13.95" customHeight="1" x14ac:dyDescent="0.25">
      <c r="B302" s="784">
        <f t="shared" si="14"/>
        <v>45395</v>
      </c>
      <c r="C302" s="785">
        <v>10</v>
      </c>
      <c r="D302" s="786">
        <f>IFERROR((INDEX(METADATA!$T$2:$T$20,MATCH(B302,METADATA!$S$2:$S$20,0))),0)</f>
        <v>0</v>
      </c>
      <c r="E302" s="785" t="str">
        <f t="shared" si="12"/>
        <v>LO</v>
      </c>
      <c r="F302" s="786">
        <f>VLOOKUP(C302,METADATA!$A$5:$H$29,IF(E302="HI",2,IF(E302="LO",6,10))+IF(D302=1,2,IF(D302=7,1,(IF(WEEKDAY(B302)=1,2,IF(WEEKDAY(B302)=7,1,0))))))</f>
        <v>2</v>
      </c>
      <c r="G302" s="786">
        <f>VLOOKUP(C302,METADATA!$J$5:$Q$29,IF(E302="HI",2,IF(E302="LO",6,10))+IF(D302=1,2,IF(D302=7,1,(IF(WEEKDAY(B302)=1,2,IF(WEEKDAY(B302)=7,1,0))))))</f>
        <v>2</v>
      </c>
      <c r="H302" s="787">
        <v>14852.5</v>
      </c>
      <c r="I302" s="788">
        <v>0.35999998450279236</v>
      </c>
      <c r="K302" s="795">
        <v>851.61249999999995</v>
      </c>
      <c r="M302" s="798">
        <f t="shared" si="13"/>
        <v>14852.500004362901</v>
      </c>
      <c r="N302" s="303"/>
      <c r="S302" s="786">
        <v>0</v>
      </c>
      <c r="T302" s="781">
        <f>VLOOKUP(C302,METADATA!$J$5:$Q$29,IF(E302="HI",2,IF(E302="LO",6,10))+IF(S302=1,2,IF(D302=7,1,(IF(WEEKDAY(B302)=1,2,IF(WEEKDAY(B302)=7,1,0))))))</f>
        <v>2</v>
      </c>
      <c r="U302" s="781">
        <f>VLOOKUP(C302,METADATA!$A$5:$H$29,IF(E302="HI",2,IF(E302="LO",6,10))+IF(S302=1,2,IF(D302=7,1,(IF(WEEKDAY(B302)=1,2,IF(WEEKDAY(B302)=7,1,0))))))</f>
        <v>2</v>
      </c>
    </row>
    <row r="303" spans="2:21" ht="13.95" customHeight="1" x14ac:dyDescent="0.25">
      <c r="B303" s="784">
        <f t="shared" si="14"/>
        <v>45395</v>
      </c>
      <c r="C303" s="785">
        <v>11</v>
      </c>
      <c r="D303" s="786">
        <f>IFERROR((INDEX(METADATA!$T$2:$T$20,MATCH(B303,METADATA!$S$2:$S$20,0))),0)</f>
        <v>0</v>
      </c>
      <c r="E303" s="785" t="str">
        <f t="shared" si="12"/>
        <v>LO</v>
      </c>
      <c r="F303" s="786">
        <f>VLOOKUP(C303,METADATA!$A$5:$H$29,IF(E303="HI",2,IF(E303="LO",6,10))+IF(D303=1,2,IF(D303=7,1,(IF(WEEKDAY(B303)=1,2,IF(WEEKDAY(B303)=7,1,0))))))</f>
        <v>2</v>
      </c>
      <c r="G303" s="786">
        <f>VLOOKUP(C303,METADATA!$J$5:$Q$29,IF(E303="HI",2,IF(E303="LO",6,10))+IF(D303=1,2,IF(D303=7,1,(IF(WEEKDAY(B303)=1,2,IF(WEEKDAY(B303)=7,1,0))))))</f>
        <v>2</v>
      </c>
      <c r="H303" s="787">
        <v>14621.5</v>
      </c>
      <c r="I303" s="788">
        <v>0</v>
      </c>
      <c r="K303" s="795">
        <v>856.5</v>
      </c>
      <c r="M303" s="798">
        <f t="shared" si="13"/>
        <v>14621.5</v>
      </c>
      <c r="N303" s="303"/>
      <c r="S303" s="786">
        <v>0</v>
      </c>
      <c r="T303" s="781">
        <f>VLOOKUP(C303,METADATA!$J$5:$Q$29,IF(E303="HI",2,IF(E303="LO",6,10))+IF(S303=1,2,IF(D303=7,1,(IF(WEEKDAY(B303)=1,2,IF(WEEKDAY(B303)=7,1,0))))))</f>
        <v>2</v>
      </c>
      <c r="U303" s="781">
        <f>VLOOKUP(C303,METADATA!$A$5:$H$29,IF(E303="HI",2,IF(E303="LO",6,10))+IF(S303=1,2,IF(D303=7,1,(IF(WEEKDAY(B303)=1,2,IF(WEEKDAY(B303)=7,1,0))))))</f>
        <v>2</v>
      </c>
    </row>
    <row r="304" spans="2:21" ht="13.95" customHeight="1" x14ac:dyDescent="0.25">
      <c r="B304" s="784">
        <f t="shared" si="14"/>
        <v>45395</v>
      </c>
      <c r="C304" s="785">
        <v>12</v>
      </c>
      <c r="D304" s="786">
        <f>IFERROR((INDEX(METADATA!$T$2:$T$20,MATCH(B304,METADATA!$S$2:$S$20,0))),0)</f>
        <v>0</v>
      </c>
      <c r="E304" s="785" t="str">
        <f t="shared" si="12"/>
        <v>LO</v>
      </c>
      <c r="F304" s="786">
        <f>VLOOKUP(C304,METADATA!$A$5:$H$29,IF(E304="HI",2,IF(E304="LO",6,10))+IF(D304=1,2,IF(D304=7,1,(IF(WEEKDAY(B304)=1,2,IF(WEEKDAY(B304)=7,1,0))))))</f>
        <v>3</v>
      </c>
      <c r="G304" s="786">
        <f>VLOOKUP(C304,METADATA!$J$5:$Q$29,IF(E304="HI",2,IF(E304="LO",6,10))+IF(D304=1,2,IF(D304=7,1,(IF(WEEKDAY(B304)=1,2,IF(WEEKDAY(B304)=7,1,0))))))</f>
        <v>3</v>
      </c>
      <c r="H304" s="787">
        <v>14112.5</v>
      </c>
      <c r="I304" s="788">
        <v>0</v>
      </c>
      <c r="K304" s="795">
        <v>824.32500000000005</v>
      </c>
      <c r="M304" s="798">
        <f t="shared" si="13"/>
        <v>14112.5</v>
      </c>
      <c r="N304" s="303"/>
      <c r="S304" s="786">
        <v>0</v>
      </c>
      <c r="T304" s="781">
        <f>VLOOKUP(C304,METADATA!$J$5:$Q$29,IF(E304="HI",2,IF(E304="LO",6,10))+IF(S304=1,2,IF(D304=7,1,(IF(WEEKDAY(B304)=1,2,IF(WEEKDAY(B304)=7,1,0))))))</f>
        <v>3</v>
      </c>
      <c r="U304" s="781">
        <f>VLOOKUP(C304,METADATA!$A$5:$H$29,IF(E304="HI",2,IF(E304="LO",6,10))+IF(S304=1,2,IF(D304=7,1,(IF(WEEKDAY(B304)=1,2,IF(WEEKDAY(B304)=7,1,0))))))</f>
        <v>3</v>
      </c>
    </row>
    <row r="305" spans="2:21" ht="13.95" customHeight="1" x14ac:dyDescent="0.25">
      <c r="B305" s="784">
        <f t="shared" si="14"/>
        <v>45395</v>
      </c>
      <c r="C305" s="785">
        <v>13</v>
      </c>
      <c r="D305" s="786">
        <f>IFERROR((INDEX(METADATA!$T$2:$T$20,MATCH(B305,METADATA!$S$2:$S$20,0))),0)</f>
        <v>0</v>
      </c>
      <c r="E305" s="785" t="str">
        <f t="shared" si="12"/>
        <v>LO</v>
      </c>
      <c r="F305" s="786">
        <f>VLOOKUP(C305,METADATA!$A$5:$H$29,IF(E305="HI",2,IF(E305="LO",6,10))+IF(D305=1,2,IF(D305=7,1,(IF(WEEKDAY(B305)=1,2,IF(WEEKDAY(B305)=7,1,0))))))</f>
        <v>3</v>
      </c>
      <c r="G305" s="786">
        <f>VLOOKUP(C305,METADATA!$J$5:$Q$29,IF(E305="HI",2,IF(E305="LO",6,10))+IF(D305=1,2,IF(D305=7,1,(IF(WEEKDAY(B305)=1,2,IF(WEEKDAY(B305)=7,1,0))))))</f>
        <v>3</v>
      </c>
      <c r="H305" s="787">
        <v>13078.75</v>
      </c>
      <c r="I305" s="788">
        <v>0</v>
      </c>
      <c r="K305" s="795">
        <v>882.73749999999995</v>
      </c>
      <c r="M305" s="798">
        <f t="shared" si="13"/>
        <v>13078.75</v>
      </c>
      <c r="N305" s="303"/>
      <c r="S305" s="786">
        <v>0</v>
      </c>
      <c r="T305" s="781">
        <f>VLOOKUP(C305,METADATA!$J$5:$Q$29,IF(E305="HI",2,IF(E305="LO",6,10))+IF(S305=1,2,IF(D305=7,1,(IF(WEEKDAY(B305)=1,2,IF(WEEKDAY(B305)=7,1,0))))))</f>
        <v>3</v>
      </c>
      <c r="U305" s="781">
        <f>VLOOKUP(C305,METADATA!$A$5:$H$29,IF(E305="HI",2,IF(E305="LO",6,10))+IF(S305=1,2,IF(D305=7,1,(IF(WEEKDAY(B305)=1,2,IF(WEEKDAY(B305)=7,1,0))))))</f>
        <v>3</v>
      </c>
    </row>
    <row r="306" spans="2:21" ht="13.95" customHeight="1" x14ac:dyDescent="0.25">
      <c r="B306" s="784">
        <f t="shared" si="14"/>
        <v>45395</v>
      </c>
      <c r="C306" s="785">
        <v>14</v>
      </c>
      <c r="D306" s="786">
        <f>IFERROR((INDEX(METADATA!$T$2:$T$20,MATCH(B306,METADATA!$S$2:$S$20,0))),0)</f>
        <v>0</v>
      </c>
      <c r="E306" s="785" t="str">
        <f t="shared" si="12"/>
        <v>LO</v>
      </c>
      <c r="F306" s="786">
        <f>VLOOKUP(C306,METADATA!$A$5:$H$29,IF(E306="HI",2,IF(E306="LO",6,10))+IF(D306=1,2,IF(D306=7,1,(IF(WEEKDAY(B306)=1,2,IF(WEEKDAY(B306)=7,1,0))))))</f>
        <v>3</v>
      </c>
      <c r="G306" s="786">
        <f>VLOOKUP(C306,METADATA!$J$5:$Q$29,IF(E306="HI",2,IF(E306="LO",6,10))+IF(D306=1,2,IF(D306=7,1,(IF(WEEKDAY(B306)=1,2,IF(WEEKDAY(B306)=7,1,0))))))</f>
        <v>3</v>
      </c>
      <c r="H306" s="787">
        <v>12743.5</v>
      </c>
      <c r="I306" s="788">
        <v>0</v>
      </c>
      <c r="K306" s="795">
        <v>909.3125</v>
      </c>
      <c r="M306" s="798">
        <f t="shared" si="13"/>
        <v>12743.5</v>
      </c>
      <c r="N306" s="303"/>
      <c r="S306" s="786">
        <v>0</v>
      </c>
      <c r="T306" s="781">
        <f>VLOOKUP(C306,METADATA!$J$5:$Q$29,IF(E306="HI",2,IF(E306="LO",6,10))+IF(S306=1,2,IF(D306=7,1,(IF(WEEKDAY(B306)=1,2,IF(WEEKDAY(B306)=7,1,0))))))</f>
        <v>3</v>
      </c>
      <c r="U306" s="781">
        <f>VLOOKUP(C306,METADATA!$A$5:$H$29,IF(E306="HI",2,IF(E306="LO",6,10))+IF(S306=1,2,IF(D306=7,1,(IF(WEEKDAY(B306)=1,2,IF(WEEKDAY(B306)=7,1,0))))))</f>
        <v>3</v>
      </c>
    </row>
    <row r="307" spans="2:21" ht="13.95" customHeight="1" x14ac:dyDescent="0.25">
      <c r="B307" s="784">
        <f t="shared" si="14"/>
        <v>45395</v>
      </c>
      <c r="C307" s="785">
        <v>15</v>
      </c>
      <c r="D307" s="786">
        <f>IFERROR((INDEX(METADATA!$T$2:$T$20,MATCH(B307,METADATA!$S$2:$S$20,0))),0)</f>
        <v>0</v>
      </c>
      <c r="E307" s="785" t="str">
        <f t="shared" si="12"/>
        <v>LO</v>
      </c>
      <c r="F307" s="786">
        <f>VLOOKUP(C307,METADATA!$A$5:$H$29,IF(E307="HI",2,IF(E307="LO",6,10))+IF(D307=1,2,IF(D307=7,1,(IF(WEEKDAY(B307)=1,2,IF(WEEKDAY(B307)=7,1,0))))))</f>
        <v>3</v>
      </c>
      <c r="G307" s="786">
        <f>VLOOKUP(C307,METADATA!$J$5:$Q$29,IF(E307="HI",2,IF(E307="LO",6,10))+IF(D307=1,2,IF(D307=7,1,(IF(WEEKDAY(B307)=1,2,IF(WEEKDAY(B307)=7,1,0))))))</f>
        <v>3</v>
      </c>
      <c r="H307" s="787">
        <v>12442.25</v>
      </c>
      <c r="I307" s="788">
        <v>0</v>
      </c>
      <c r="K307" s="795">
        <v>905.6</v>
      </c>
      <c r="M307" s="798">
        <f t="shared" si="13"/>
        <v>12442.25</v>
      </c>
      <c r="N307" s="303"/>
      <c r="S307" s="786">
        <v>0</v>
      </c>
      <c r="T307" s="781">
        <f>VLOOKUP(C307,METADATA!$J$5:$Q$29,IF(E307="HI",2,IF(E307="LO",6,10))+IF(S307=1,2,IF(D307=7,1,(IF(WEEKDAY(B307)=1,2,IF(WEEKDAY(B307)=7,1,0))))))</f>
        <v>3</v>
      </c>
      <c r="U307" s="781">
        <f>VLOOKUP(C307,METADATA!$A$5:$H$29,IF(E307="HI",2,IF(E307="LO",6,10))+IF(S307=1,2,IF(D307=7,1,(IF(WEEKDAY(B307)=1,2,IF(WEEKDAY(B307)=7,1,0))))))</f>
        <v>3</v>
      </c>
    </row>
    <row r="308" spans="2:21" ht="13.95" customHeight="1" x14ac:dyDescent="0.25">
      <c r="B308" s="784">
        <f t="shared" si="14"/>
        <v>45395</v>
      </c>
      <c r="C308" s="785">
        <v>16</v>
      </c>
      <c r="D308" s="786">
        <f>IFERROR((INDEX(METADATA!$T$2:$T$20,MATCH(B308,METADATA!$S$2:$S$20,0))),0)</f>
        <v>0</v>
      </c>
      <c r="E308" s="785" t="str">
        <f t="shared" si="12"/>
        <v>LO</v>
      </c>
      <c r="F308" s="786">
        <f>VLOOKUP(C308,METADATA!$A$5:$H$29,IF(E308="HI",2,IF(E308="LO",6,10))+IF(D308=1,2,IF(D308=7,1,(IF(WEEKDAY(B308)=1,2,IF(WEEKDAY(B308)=7,1,0))))))</f>
        <v>3</v>
      </c>
      <c r="G308" s="786">
        <f>VLOOKUP(C308,METADATA!$J$5:$Q$29,IF(E308="HI",2,IF(E308="LO",6,10))+IF(D308=1,2,IF(D308=7,1,(IF(WEEKDAY(B308)=1,2,IF(WEEKDAY(B308)=7,1,0))))))</f>
        <v>3</v>
      </c>
      <c r="H308" s="787">
        <v>12811.25</v>
      </c>
      <c r="I308" s="788">
        <v>0</v>
      </c>
      <c r="K308" s="795">
        <v>913.98749999999995</v>
      </c>
      <c r="M308" s="798">
        <f t="shared" si="13"/>
        <v>12811.25</v>
      </c>
      <c r="N308" s="303"/>
      <c r="S308" s="786">
        <v>0</v>
      </c>
      <c r="T308" s="781">
        <f>VLOOKUP(C308,METADATA!$J$5:$Q$29,IF(E308="HI",2,IF(E308="LO",6,10))+IF(S308=1,2,IF(D308=7,1,(IF(WEEKDAY(B308)=1,2,IF(WEEKDAY(B308)=7,1,0))))))</f>
        <v>3</v>
      </c>
      <c r="U308" s="781">
        <f>VLOOKUP(C308,METADATA!$A$5:$H$29,IF(E308="HI",2,IF(E308="LO",6,10))+IF(S308=1,2,IF(D308=7,1,(IF(WEEKDAY(B308)=1,2,IF(WEEKDAY(B308)=7,1,0))))))</f>
        <v>3</v>
      </c>
    </row>
    <row r="309" spans="2:21" ht="13.95" customHeight="1" x14ac:dyDescent="0.25">
      <c r="B309" s="784">
        <f t="shared" si="14"/>
        <v>45395</v>
      </c>
      <c r="C309" s="785">
        <v>17</v>
      </c>
      <c r="D309" s="786">
        <f>IFERROR((INDEX(METADATA!$T$2:$T$20,MATCH(B309,METADATA!$S$2:$S$20,0))),0)</f>
        <v>0</v>
      </c>
      <c r="E309" s="785" t="str">
        <f t="shared" si="12"/>
        <v>LO</v>
      </c>
      <c r="F309" s="786">
        <f>VLOOKUP(C309,METADATA!$A$5:$H$29,IF(E309="HI",2,IF(E309="LO",6,10))+IF(D309=1,2,IF(D309=7,1,(IF(WEEKDAY(B309)=1,2,IF(WEEKDAY(B309)=7,1,0))))))</f>
        <v>3</v>
      </c>
      <c r="G309" s="786">
        <f>VLOOKUP(C309,METADATA!$J$5:$Q$29,IF(E309="HI",2,IF(E309="LO",6,10))+IF(D309=1,2,IF(D309=7,1,(IF(WEEKDAY(B309)=1,2,IF(WEEKDAY(B309)=7,1,0))))))</f>
        <v>3</v>
      </c>
      <c r="H309" s="787">
        <v>13602.25</v>
      </c>
      <c r="I309" s="788">
        <v>0</v>
      </c>
      <c r="K309" s="795">
        <v>902.26250000000005</v>
      </c>
      <c r="M309" s="798">
        <f t="shared" si="13"/>
        <v>13602.25</v>
      </c>
      <c r="N309" s="303"/>
      <c r="S309" s="786">
        <v>0</v>
      </c>
      <c r="T309" s="781">
        <f>VLOOKUP(C309,METADATA!$J$5:$Q$29,IF(E309="HI",2,IF(E309="LO",6,10))+IF(S309=1,2,IF(D309=7,1,(IF(WEEKDAY(B309)=1,2,IF(WEEKDAY(B309)=7,1,0))))))</f>
        <v>3</v>
      </c>
      <c r="U309" s="781">
        <f>VLOOKUP(C309,METADATA!$A$5:$H$29,IF(E309="HI",2,IF(E309="LO",6,10))+IF(S309=1,2,IF(D309=7,1,(IF(WEEKDAY(B309)=1,2,IF(WEEKDAY(B309)=7,1,0))))))</f>
        <v>3</v>
      </c>
    </row>
    <row r="310" spans="2:21" ht="13.95" customHeight="1" x14ac:dyDescent="0.25">
      <c r="B310" s="784">
        <f t="shared" si="14"/>
        <v>45395</v>
      </c>
      <c r="C310" s="785">
        <v>18</v>
      </c>
      <c r="D310" s="786">
        <f>IFERROR((INDEX(METADATA!$T$2:$T$20,MATCH(B310,METADATA!$S$2:$S$20,0))),0)</f>
        <v>0</v>
      </c>
      <c r="E310" s="785" t="str">
        <f t="shared" si="12"/>
        <v>LO</v>
      </c>
      <c r="F310" s="786">
        <f>VLOOKUP(C310,METADATA!$A$5:$H$29,IF(E310="HI",2,IF(E310="LO",6,10))+IF(D310=1,2,IF(D310=7,1,(IF(WEEKDAY(B310)=1,2,IF(WEEKDAY(B310)=7,1,0))))))</f>
        <v>2</v>
      </c>
      <c r="G310" s="786">
        <f>VLOOKUP(C310,METADATA!$J$5:$Q$29,IF(E310="HI",2,IF(E310="LO",6,10))+IF(D310=1,2,IF(D310=7,1,(IF(WEEKDAY(B310)=1,2,IF(WEEKDAY(B310)=7,1,0))))))</f>
        <v>2</v>
      </c>
      <c r="H310" s="787">
        <v>14544.25</v>
      </c>
      <c r="I310" s="788">
        <v>5.6160001158714294</v>
      </c>
      <c r="K310" s="795">
        <v>933.76250000000005</v>
      </c>
      <c r="M310" s="798">
        <f t="shared" si="13"/>
        <v>14544.251084258594</v>
      </c>
      <c r="N310" s="303"/>
      <c r="S310" s="786">
        <v>0</v>
      </c>
      <c r="T310" s="781">
        <f>VLOOKUP(C310,METADATA!$J$5:$Q$29,IF(E310="HI",2,IF(E310="LO",6,10))+IF(S310=1,2,IF(D310=7,1,(IF(WEEKDAY(B310)=1,2,IF(WEEKDAY(B310)=7,1,0))))))</f>
        <v>2</v>
      </c>
      <c r="U310" s="781">
        <f>VLOOKUP(C310,METADATA!$A$5:$H$29,IF(E310="HI",2,IF(E310="LO",6,10))+IF(S310=1,2,IF(D310=7,1,(IF(WEEKDAY(B310)=1,2,IF(WEEKDAY(B310)=7,1,0))))))</f>
        <v>2</v>
      </c>
    </row>
    <row r="311" spans="2:21" ht="13.95" customHeight="1" x14ac:dyDescent="0.25">
      <c r="B311" s="784">
        <f t="shared" si="14"/>
        <v>45395</v>
      </c>
      <c r="C311" s="785">
        <v>19</v>
      </c>
      <c r="D311" s="786">
        <f>IFERROR((INDEX(METADATA!$T$2:$T$20,MATCH(B311,METADATA!$S$2:$S$20,0))),0)</f>
        <v>0</v>
      </c>
      <c r="E311" s="785" t="str">
        <f t="shared" si="12"/>
        <v>LO</v>
      </c>
      <c r="F311" s="786">
        <f>VLOOKUP(C311,METADATA!$A$5:$H$29,IF(E311="HI",2,IF(E311="LO",6,10))+IF(D311=1,2,IF(D311=7,1,(IF(WEEKDAY(B311)=1,2,IF(WEEKDAY(B311)=7,1,0))))))</f>
        <v>2</v>
      </c>
      <c r="G311" s="786">
        <f>VLOOKUP(C311,METADATA!$J$5:$Q$29,IF(E311="HI",2,IF(E311="LO",6,10))+IF(D311=1,2,IF(D311=7,1,(IF(WEEKDAY(B311)=1,2,IF(WEEKDAY(B311)=7,1,0))))))</f>
        <v>2</v>
      </c>
      <c r="H311" s="787">
        <v>13628.75</v>
      </c>
      <c r="I311" s="788">
        <v>254.30301094055176</v>
      </c>
      <c r="K311" s="795">
        <v>0</v>
      </c>
      <c r="M311" s="798">
        <f t="shared" si="13"/>
        <v>13631.122352318367</v>
      </c>
      <c r="N311" s="303"/>
      <c r="S311" s="786">
        <v>0</v>
      </c>
      <c r="T311" s="781">
        <f>VLOOKUP(C311,METADATA!$J$5:$Q$29,IF(E311="HI",2,IF(E311="LO",6,10))+IF(S311=1,2,IF(D311=7,1,(IF(WEEKDAY(B311)=1,2,IF(WEEKDAY(B311)=7,1,0))))))</f>
        <v>2</v>
      </c>
      <c r="U311" s="781">
        <f>VLOOKUP(C311,METADATA!$A$5:$H$29,IF(E311="HI",2,IF(E311="LO",6,10))+IF(S311=1,2,IF(D311=7,1,(IF(WEEKDAY(B311)=1,2,IF(WEEKDAY(B311)=7,1,0))))))</f>
        <v>2</v>
      </c>
    </row>
    <row r="312" spans="2:21" ht="13.95" customHeight="1" x14ac:dyDescent="0.25">
      <c r="B312" s="784">
        <f t="shared" si="14"/>
        <v>45395</v>
      </c>
      <c r="C312" s="785">
        <v>20</v>
      </c>
      <c r="D312" s="786">
        <f>IFERROR((INDEX(METADATA!$T$2:$T$20,MATCH(B312,METADATA!$S$2:$S$20,0))),0)</f>
        <v>0</v>
      </c>
      <c r="E312" s="785" t="str">
        <f t="shared" si="12"/>
        <v>LO</v>
      </c>
      <c r="F312" s="786">
        <f>VLOOKUP(C312,METADATA!$A$5:$H$29,IF(E312="HI",2,IF(E312="LO",6,10))+IF(D312=1,2,IF(D312=7,1,(IF(WEEKDAY(B312)=1,2,IF(WEEKDAY(B312)=7,1,0))))))</f>
        <v>3</v>
      </c>
      <c r="G312" s="786">
        <f>VLOOKUP(C312,METADATA!$J$5:$Q$29,IF(E312="HI",2,IF(E312="LO",6,10))+IF(D312=1,2,IF(D312=7,1,(IF(WEEKDAY(B312)=1,2,IF(WEEKDAY(B312)=7,1,0))))))</f>
        <v>3</v>
      </c>
      <c r="H312" s="787">
        <v>12508</v>
      </c>
      <c r="I312" s="788">
        <v>376.41600680351257</v>
      </c>
      <c r="K312" s="795">
        <v>0</v>
      </c>
      <c r="M312" s="798">
        <f t="shared" si="13"/>
        <v>12513.66265368289</v>
      </c>
      <c r="N312" s="303"/>
      <c r="S312" s="786">
        <v>0</v>
      </c>
      <c r="T312" s="781">
        <f>VLOOKUP(C312,METADATA!$J$5:$Q$29,IF(E312="HI",2,IF(E312="LO",6,10))+IF(S312=1,2,IF(D312=7,1,(IF(WEEKDAY(B312)=1,2,IF(WEEKDAY(B312)=7,1,0))))))</f>
        <v>3</v>
      </c>
      <c r="U312" s="781">
        <f>VLOOKUP(C312,METADATA!$A$5:$H$29,IF(E312="HI",2,IF(E312="LO",6,10))+IF(S312=1,2,IF(D312=7,1,(IF(WEEKDAY(B312)=1,2,IF(WEEKDAY(B312)=7,1,0))))))</f>
        <v>3</v>
      </c>
    </row>
    <row r="313" spans="2:21" ht="13.95" customHeight="1" x14ac:dyDescent="0.25">
      <c r="B313" s="784">
        <f t="shared" si="14"/>
        <v>45395</v>
      </c>
      <c r="C313" s="785">
        <v>21</v>
      </c>
      <c r="D313" s="786">
        <f>IFERROR((INDEX(METADATA!$T$2:$T$20,MATCH(B313,METADATA!$S$2:$S$20,0))),0)</f>
        <v>0</v>
      </c>
      <c r="E313" s="785" t="str">
        <f t="shared" si="12"/>
        <v>LO</v>
      </c>
      <c r="F313" s="786">
        <f>VLOOKUP(C313,METADATA!$A$5:$H$29,IF(E313="HI",2,IF(E313="LO",6,10))+IF(D313=1,2,IF(D313=7,1,(IF(WEEKDAY(B313)=1,2,IF(WEEKDAY(B313)=7,1,0))))))</f>
        <v>3</v>
      </c>
      <c r="G313" s="786">
        <f>VLOOKUP(C313,METADATA!$J$5:$Q$29,IF(E313="HI",2,IF(E313="LO",6,10))+IF(D313=1,2,IF(D313=7,1,(IF(WEEKDAY(B313)=1,2,IF(WEEKDAY(B313)=7,1,0))))))</f>
        <v>3</v>
      </c>
      <c r="H313" s="787">
        <v>11508.25</v>
      </c>
      <c r="I313" s="788">
        <v>381.67099523544312</v>
      </c>
      <c r="K313" s="795">
        <v>0</v>
      </c>
      <c r="M313" s="798">
        <f t="shared" si="13"/>
        <v>11514.577317952406</v>
      </c>
      <c r="N313" s="303"/>
      <c r="S313" s="786">
        <v>0</v>
      </c>
      <c r="T313" s="781">
        <f>VLOOKUP(C313,METADATA!$J$5:$Q$29,IF(E313="HI",2,IF(E313="LO",6,10))+IF(S313=1,2,IF(D313=7,1,(IF(WEEKDAY(B313)=1,2,IF(WEEKDAY(B313)=7,1,0))))))</f>
        <v>3</v>
      </c>
      <c r="U313" s="781">
        <f>VLOOKUP(C313,METADATA!$A$5:$H$29,IF(E313="HI",2,IF(E313="LO",6,10))+IF(S313=1,2,IF(D313=7,1,(IF(WEEKDAY(B313)=1,2,IF(WEEKDAY(B313)=7,1,0))))))</f>
        <v>3</v>
      </c>
    </row>
    <row r="314" spans="2:21" ht="13.95" customHeight="1" x14ac:dyDescent="0.25">
      <c r="B314" s="784">
        <f t="shared" si="14"/>
        <v>45395</v>
      </c>
      <c r="C314" s="785">
        <v>22</v>
      </c>
      <c r="D314" s="786">
        <f>IFERROR((INDEX(METADATA!$T$2:$T$20,MATCH(B314,METADATA!$S$2:$S$20,0))),0)</f>
        <v>0</v>
      </c>
      <c r="E314" s="785" t="str">
        <f t="shared" si="12"/>
        <v>LO</v>
      </c>
      <c r="F314" s="786">
        <f>VLOOKUP(C314,METADATA!$A$5:$H$29,IF(E314="HI",2,IF(E314="LO",6,10))+IF(D314=1,2,IF(D314=7,1,(IF(WEEKDAY(B314)=1,2,IF(WEEKDAY(B314)=7,1,0))))))</f>
        <v>3</v>
      </c>
      <c r="G314" s="786">
        <f>VLOOKUP(C314,METADATA!$J$5:$Q$29,IF(E314="HI",2,IF(E314="LO",6,10))+IF(D314=1,2,IF(D314=7,1,(IF(WEEKDAY(B314)=1,2,IF(WEEKDAY(B314)=7,1,0))))))</f>
        <v>3</v>
      </c>
      <c r="H314" s="787">
        <v>10465.25</v>
      </c>
      <c r="I314" s="788">
        <v>370.94401216506958</v>
      </c>
      <c r="K314" s="795">
        <v>0</v>
      </c>
      <c r="M314" s="798">
        <f t="shared" si="13"/>
        <v>10471.822048844275</v>
      </c>
      <c r="N314" s="303"/>
      <c r="S314" s="786">
        <v>0</v>
      </c>
      <c r="T314" s="781">
        <f>VLOOKUP(C314,METADATA!$J$5:$Q$29,IF(E314="HI",2,IF(E314="LO",6,10))+IF(S314=1,2,IF(D314=7,1,(IF(WEEKDAY(B314)=1,2,IF(WEEKDAY(B314)=7,1,0))))))</f>
        <v>3</v>
      </c>
      <c r="U314" s="781">
        <f>VLOOKUP(C314,METADATA!$A$5:$H$29,IF(E314="HI",2,IF(E314="LO",6,10))+IF(S314=1,2,IF(D314=7,1,(IF(WEEKDAY(B314)=1,2,IF(WEEKDAY(B314)=7,1,0))))))</f>
        <v>3</v>
      </c>
    </row>
    <row r="315" spans="2:21" ht="13.95" customHeight="1" x14ac:dyDescent="0.25">
      <c r="B315" s="784">
        <f t="shared" si="14"/>
        <v>45395</v>
      </c>
      <c r="C315" s="785">
        <v>23</v>
      </c>
      <c r="D315" s="786">
        <f>IFERROR((INDEX(METADATA!$T$2:$T$20,MATCH(B315,METADATA!$S$2:$S$20,0))),0)</f>
        <v>0</v>
      </c>
      <c r="E315" s="785" t="str">
        <f t="shared" si="12"/>
        <v>LO</v>
      </c>
      <c r="F315" s="786">
        <f>VLOOKUP(C315,METADATA!$A$5:$H$29,IF(E315="HI",2,IF(E315="LO",6,10))+IF(D315=1,2,IF(D315=7,1,(IF(WEEKDAY(B315)=1,2,IF(WEEKDAY(B315)=7,1,0))))))</f>
        <v>3</v>
      </c>
      <c r="G315" s="786">
        <f>VLOOKUP(C315,METADATA!$J$5:$Q$29,IF(E315="HI",2,IF(E315="LO",6,10))+IF(D315=1,2,IF(D315=7,1,(IF(WEEKDAY(B315)=1,2,IF(WEEKDAY(B315)=7,1,0))))))</f>
        <v>3</v>
      </c>
      <c r="H315" s="787">
        <v>9481.75</v>
      </c>
      <c r="I315" s="788">
        <v>12.026000022888184</v>
      </c>
      <c r="K315" s="795">
        <v>0</v>
      </c>
      <c r="M315" s="798">
        <f t="shared" si="13"/>
        <v>9481.7576264728759</v>
      </c>
      <c r="N315" s="303"/>
      <c r="S315" s="786">
        <v>0</v>
      </c>
      <c r="T315" s="781">
        <f>VLOOKUP(C315,METADATA!$J$5:$Q$29,IF(E315="HI",2,IF(E315="LO",6,10))+IF(S315=1,2,IF(D315=7,1,(IF(WEEKDAY(B315)=1,2,IF(WEEKDAY(B315)=7,1,0))))))</f>
        <v>3</v>
      </c>
      <c r="U315" s="781">
        <f>VLOOKUP(C315,METADATA!$A$5:$H$29,IF(E315="HI",2,IF(E315="LO",6,10))+IF(S315=1,2,IF(D315=7,1,(IF(WEEKDAY(B315)=1,2,IF(WEEKDAY(B315)=7,1,0))))))</f>
        <v>3</v>
      </c>
    </row>
    <row r="316" spans="2:21" ht="13.95" customHeight="1" x14ac:dyDescent="0.25">
      <c r="B316" s="784">
        <f t="shared" si="14"/>
        <v>45396</v>
      </c>
      <c r="C316" s="785">
        <v>0</v>
      </c>
      <c r="D316" s="786">
        <f>IFERROR((INDEX(METADATA!$T$2:$T$20,MATCH(B316,METADATA!$S$2:$S$20,0))),0)</f>
        <v>0</v>
      </c>
      <c r="E316" s="785" t="str">
        <f t="shared" si="12"/>
        <v>LO</v>
      </c>
      <c r="F316" s="786">
        <f>VLOOKUP(C316,METADATA!$A$5:$H$29,IF(E316="HI",2,IF(E316="LO",6,10))+IF(D316=1,2,IF(D316=7,1,(IF(WEEKDAY(B316)=1,2,IF(WEEKDAY(B316)=7,1,0))))))</f>
        <v>3</v>
      </c>
      <c r="G316" s="786">
        <f>VLOOKUP(C316,METADATA!$J$5:$Q$29,IF(E316="HI",2,IF(E316="LO",6,10))+IF(D316=1,2,IF(D316=7,1,(IF(WEEKDAY(B316)=1,2,IF(WEEKDAY(B316)=7,1,0))))))</f>
        <v>3</v>
      </c>
      <c r="H316" s="787">
        <v>8728</v>
      </c>
      <c r="I316" s="788">
        <v>0.35999999195337296</v>
      </c>
      <c r="K316" s="795">
        <v>0</v>
      </c>
      <c r="M316" s="798">
        <f t="shared" si="13"/>
        <v>8728.0000074243799</v>
      </c>
      <c r="N316" s="303"/>
      <c r="S316" s="786">
        <v>0</v>
      </c>
      <c r="T316" s="781">
        <f>VLOOKUP(C316,METADATA!$J$5:$Q$29,IF(E316="HI",2,IF(E316="LO",6,10))+IF(S316=1,2,IF(D316=7,1,(IF(WEEKDAY(B316)=1,2,IF(WEEKDAY(B316)=7,1,0))))))</f>
        <v>3</v>
      </c>
      <c r="U316" s="781">
        <f>VLOOKUP(C316,METADATA!$A$5:$H$29,IF(E316="HI",2,IF(E316="LO",6,10))+IF(S316=1,2,IF(D316=7,1,(IF(WEEKDAY(B316)=1,2,IF(WEEKDAY(B316)=7,1,0))))))</f>
        <v>3</v>
      </c>
    </row>
    <row r="317" spans="2:21" ht="13.95" customHeight="1" x14ac:dyDescent="0.25">
      <c r="B317" s="784">
        <f t="shared" si="14"/>
        <v>45396</v>
      </c>
      <c r="C317" s="785">
        <v>1</v>
      </c>
      <c r="D317" s="786">
        <f>IFERROR((INDEX(METADATA!$T$2:$T$20,MATCH(B317,METADATA!$S$2:$S$20,0))),0)</f>
        <v>0</v>
      </c>
      <c r="E317" s="785" t="str">
        <f t="shared" si="12"/>
        <v>LO</v>
      </c>
      <c r="F317" s="786">
        <f>VLOOKUP(C317,METADATA!$A$5:$H$29,IF(E317="HI",2,IF(E317="LO",6,10))+IF(D317=1,2,IF(D317=7,1,(IF(WEEKDAY(B317)=1,2,IF(WEEKDAY(B317)=7,1,0))))))</f>
        <v>3</v>
      </c>
      <c r="G317" s="786">
        <f>VLOOKUP(C317,METADATA!$J$5:$Q$29,IF(E317="HI",2,IF(E317="LO",6,10))+IF(D317=1,2,IF(D317=7,1,(IF(WEEKDAY(B317)=1,2,IF(WEEKDAY(B317)=7,1,0))))))</f>
        <v>3</v>
      </c>
      <c r="H317" s="787">
        <v>8210.75</v>
      </c>
      <c r="I317" s="788">
        <v>234.60000610351563</v>
      </c>
      <c r="K317" s="795">
        <v>0</v>
      </c>
      <c r="M317" s="798">
        <f t="shared" si="13"/>
        <v>8214.1008470412489</v>
      </c>
      <c r="N317" s="303"/>
      <c r="S317" s="786">
        <v>0</v>
      </c>
      <c r="T317" s="781">
        <f>VLOOKUP(C317,METADATA!$J$5:$Q$29,IF(E317="HI",2,IF(E317="LO",6,10))+IF(S317=1,2,IF(D317=7,1,(IF(WEEKDAY(B317)=1,2,IF(WEEKDAY(B317)=7,1,0))))))</f>
        <v>3</v>
      </c>
      <c r="U317" s="781">
        <f>VLOOKUP(C317,METADATA!$A$5:$H$29,IF(E317="HI",2,IF(E317="LO",6,10))+IF(S317=1,2,IF(D317=7,1,(IF(WEEKDAY(B317)=1,2,IF(WEEKDAY(B317)=7,1,0))))))</f>
        <v>3</v>
      </c>
    </row>
    <row r="318" spans="2:21" ht="13.95" customHeight="1" x14ac:dyDescent="0.25">
      <c r="B318" s="784">
        <f t="shared" si="14"/>
        <v>45396</v>
      </c>
      <c r="C318" s="785">
        <v>2</v>
      </c>
      <c r="D318" s="786">
        <f>IFERROR((INDEX(METADATA!$T$2:$T$20,MATCH(B318,METADATA!$S$2:$S$20,0))),0)</f>
        <v>0</v>
      </c>
      <c r="E318" s="785" t="str">
        <f t="shared" si="12"/>
        <v>LO</v>
      </c>
      <c r="F318" s="786">
        <f>VLOOKUP(C318,METADATA!$A$5:$H$29,IF(E318="HI",2,IF(E318="LO",6,10))+IF(D318=1,2,IF(D318=7,1,(IF(WEEKDAY(B318)=1,2,IF(WEEKDAY(B318)=7,1,0))))))</f>
        <v>3</v>
      </c>
      <c r="G318" s="786">
        <f>VLOOKUP(C318,METADATA!$J$5:$Q$29,IF(E318="HI",2,IF(E318="LO",6,10))+IF(D318=1,2,IF(D318=7,1,(IF(WEEKDAY(B318)=1,2,IF(WEEKDAY(B318)=7,1,0))))))</f>
        <v>3</v>
      </c>
      <c r="H318" s="787">
        <v>7983.25</v>
      </c>
      <c r="I318" s="788">
        <v>0</v>
      </c>
      <c r="K318" s="795">
        <v>0</v>
      </c>
      <c r="M318" s="798">
        <f t="shared" si="13"/>
        <v>7983.25</v>
      </c>
      <c r="N318" s="303"/>
      <c r="S318" s="786">
        <v>0</v>
      </c>
      <c r="T318" s="781">
        <f>VLOOKUP(C318,METADATA!$J$5:$Q$29,IF(E318="HI",2,IF(E318="LO",6,10))+IF(S318=1,2,IF(D318=7,1,(IF(WEEKDAY(B318)=1,2,IF(WEEKDAY(B318)=7,1,0))))))</f>
        <v>3</v>
      </c>
      <c r="U318" s="781">
        <f>VLOOKUP(C318,METADATA!$A$5:$H$29,IF(E318="HI",2,IF(E318="LO",6,10))+IF(S318=1,2,IF(D318=7,1,(IF(WEEKDAY(B318)=1,2,IF(WEEKDAY(B318)=7,1,0))))))</f>
        <v>3</v>
      </c>
    </row>
    <row r="319" spans="2:21" ht="13.95" customHeight="1" x14ac:dyDescent="0.25">
      <c r="B319" s="784">
        <f t="shared" si="14"/>
        <v>45396</v>
      </c>
      <c r="C319" s="785">
        <v>3</v>
      </c>
      <c r="D319" s="786">
        <f>IFERROR((INDEX(METADATA!$T$2:$T$20,MATCH(B319,METADATA!$S$2:$S$20,0))),0)</f>
        <v>0</v>
      </c>
      <c r="E319" s="785" t="str">
        <f t="shared" si="12"/>
        <v>LO</v>
      </c>
      <c r="F319" s="786">
        <f>VLOOKUP(C319,METADATA!$A$5:$H$29,IF(E319="HI",2,IF(E319="LO",6,10))+IF(D319=1,2,IF(D319=7,1,(IF(WEEKDAY(B319)=1,2,IF(WEEKDAY(B319)=7,1,0))))))</f>
        <v>3</v>
      </c>
      <c r="G319" s="786">
        <f>VLOOKUP(C319,METADATA!$J$5:$Q$29,IF(E319="HI",2,IF(E319="LO",6,10))+IF(D319=1,2,IF(D319=7,1,(IF(WEEKDAY(B319)=1,2,IF(WEEKDAY(B319)=7,1,0))))))</f>
        <v>3</v>
      </c>
      <c r="H319" s="787">
        <v>8238.75</v>
      </c>
      <c r="I319" s="788">
        <v>31.319998681545258</v>
      </c>
      <c r="K319" s="795">
        <v>0</v>
      </c>
      <c r="M319" s="798">
        <f t="shared" si="13"/>
        <v>8238.8095320147695</v>
      </c>
      <c r="N319" s="303"/>
      <c r="S319" s="786">
        <v>0</v>
      </c>
      <c r="T319" s="781">
        <f>VLOOKUP(C319,METADATA!$J$5:$Q$29,IF(E319="HI",2,IF(E319="LO",6,10))+IF(S319=1,2,IF(D319=7,1,(IF(WEEKDAY(B319)=1,2,IF(WEEKDAY(B319)=7,1,0))))))</f>
        <v>3</v>
      </c>
      <c r="U319" s="781">
        <f>VLOOKUP(C319,METADATA!$A$5:$H$29,IF(E319="HI",2,IF(E319="LO",6,10))+IF(S319=1,2,IF(D319=7,1,(IF(WEEKDAY(B319)=1,2,IF(WEEKDAY(B319)=7,1,0))))))</f>
        <v>3</v>
      </c>
    </row>
    <row r="320" spans="2:21" ht="13.95" customHeight="1" x14ac:dyDescent="0.25">
      <c r="B320" s="784">
        <f t="shared" si="14"/>
        <v>45396</v>
      </c>
      <c r="C320" s="785">
        <v>4</v>
      </c>
      <c r="D320" s="786">
        <f>IFERROR((INDEX(METADATA!$T$2:$T$20,MATCH(B320,METADATA!$S$2:$S$20,0))),0)</f>
        <v>0</v>
      </c>
      <c r="E320" s="785" t="str">
        <f t="shared" si="12"/>
        <v>LO</v>
      </c>
      <c r="F320" s="786">
        <f>VLOOKUP(C320,METADATA!$A$5:$H$29,IF(E320="HI",2,IF(E320="LO",6,10))+IF(D320=1,2,IF(D320=7,1,(IF(WEEKDAY(B320)=1,2,IF(WEEKDAY(B320)=7,1,0))))))</f>
        <v>3</v>
      </c>
      <c r="G320" s="786">
        <f>VLOOKUP(C320,METADATA!$J$5:$Q$29,IF(E320="HI",2,IF(E320="LO",6,10))+IF(D320=1,2,IF(D320=7,1,(IF(WEEKDAY(B320)=1,2,IF(WEEKDAY(B320)=7,1,0))))))</f>
        <v>3</v>
      </c>
      <c r="H320" s="787">
        <v>8401.5</v>
      </c>
      <c r="I320" s="788">
        <v>323.99801206588745</v>
      </c>
      <c r="K320" s="795">
        <v>0</v>
      </c>
      <c r="M320" s="798">
        <f t="shared" si="13"/>
        <v>8407.7450580891564</v>
      </c>
      <c r="N320" s="303"/>
      <c r="S320" s="786">
        <v>0</v>
      </c>
      <c r="T320" s="781">
        <f>VLOOKUP(C320,METADATA!$J$5:$Q$29,IF(E320="HI",2,IF(E320="LO",6,10))+IF(S320=1,2,IF(D320=7,1,(IF(WEEKDAY(B320)=1,2,IF(WEEKDAY(B320)=7,1,0))))))</f>
        <v>3</v>
      </c>
      <c r="U320" s="781">
        <f>VLOOKUP(C320,METADATA!$A$5:$H$29,IF(E320="HI",2,IF(E320="LO",6,10))+IF(S320=1,2,IF(D320=7,1,(IF(WEEKDAY(B320)=1,2,IF(WEEKDAY(B320)=7,1,0))))))</f>
        <v>3</v>
      </c>
    </row>
    <row r="321" spans="2:21" ht="13.95" customHeight="1" x14ac:dyDescent="0.25">
      <c r="B321" s="784">
        <f t="shared" si="14"/>
        <v>45396</v>
      </c>
      <c r="C321" s="785">
        <v>5</v>
      </c>
      <c r="D321" s="786">
        <f>IFERROR((INDEX(METADATA!$T$2:$T$20,MATCH(B321,METADATA!$S$2:$S$20,0))),0)</f>
        <v>0</v>
      </c>
      <c r="E321" s="785" t="str">
        <f t="shared" si="12"/>
        <v>LO</v>
      </c>
      <c r="F321" s="786">
        <f>VLOOKUP(C321,METADATA!$A$5:$H$29,IF(E321="HI",2,IF(E321="LO",6,10))+IF(D321=1,2,IF(D321=7,1,(IF(WEEKDAY(B321)=1,2,IF(WEEKDAY(B321)=7,1,0))))))</f>
        <v>3</v>
      </c>
      <c r="G321" s="786">
        <f>VLOOKUP(C321,METADATA!$J$5:$Q$29,IF(E321="HI",2,IF(E321="LO",6,10))+IF(D321=1,2,IF(D321=7,1,(IF(WEEKDAY(B321)=1,2,IF(WEEKDAY(B321)=7,1,0))))))</f>
        <v>3</v>
      </c>
      <c r="H321" s="787">
        <v>8688.75</v>
      </c>
      <c r="I321" s="788">
        <v>77.617998185334727</v>
      </c>
      <c r="K321" s="795">
        <v>0</v>
      </c>
      <c r="M321" s="798">
        <f t="shared" si="13"/>
        <v>8689.0966801010054</v>
      </c>
      <c r="N321" s="303"/>
      <c r="S321" s="786">
        <v>0</v>
      </c>
      <c r="T321" s="781">
        <f>VLOOKUP(C321,METADATA!$J$5:$Q$29,IF(E321="HI",2,IF(E321="LO",6,10))+IF(S321=1,2,IF(D321=7,1,(IF(WEEKDAY(B321)=1,2,IF(WEEKDAY(B321)=7,1,0))))))</f>
        <v>3</v>
      </c>
      <c r="U321" s="781">
        <f>VLOOKUP(C321,METADATA!$A$5:$H$29,IF(E321="HI",2,IF(E321="LO",6,10))+IF(S321=1,2,IF(D321=7,1,(IF(WEEKDAY(B321)=1,2,IF(WEEKDAY(B321)=7,1,0))))))</f>
        <v>3</v>
      </c>
    </row>
    <row r="322" spans="2:21" ht="13.95" customHeight="1" x14ac:dyDescent="0.25">
      <c r="B322" s="784">
        <f t="shared" si="14"/>
        <v>45396</v>
      </c>
      <c r="C322" s="785">
        <v>6</v>
      </c>
      <c r="D322" s="786">
        <f>IFERROR((INDEX(METADATA!$T$2:$T$20,MATCH(B322,METADATA!$S$2:$S$20,0))),0)</f>
        <v>0</v>
      </c>
      <c r="E322" s="785" t="str">
        <f t="shared" si="12"/>
        <v>LO</v>
      </c>
      <c r="F322" s="786">
        <f>VLOOKUP(C322,METADATA!$A$5:$H$29,IF(E322="HI",2,IF(E322="LO",6,10))+IF(D322=1,2,IF(D322=7,1,(IF(WEEKDAY(B322)=1,2,IF(WEEKDAY(B322)=7,1,0))))))</f>
        <v>3</v>
      </c>
      <c r="G322" s="786">
        <f>VLOOKUP(C322,METADATA!$J$5:$Q$29,IF(E322="HI",2,IF(E322="LO",6,10))+IF(D322=1,2,IF(D322=7,1,(IF(WEEKDAY(B322)=1,2,IF(WEEKDAY(B322)=7,1,0))))))</f>
        <v>3</v>
      </c>
      <c r="H322" s="787">
        <v>9371.5</v>
      </c>
      <c r="I322" s="788">
        <v>397.07998595386744</v>
      </c>
      <c r="K322" s="795">
        <v>870.51250000000005</v>
      </c>
      <c r="M322" s="798">
        <f t="shared" si="13"/>
        <v>9379.908569130359</v>
      </c>
      <c r="N322" s="303"/>
      <c r="S322" s="786">
        <v>0</v>
      </c>
      <c r="T322" s="781">
        <f>VLOOKUP(C322,METADATA!$J$5:$Q$29,IF(E322="HI",2,IF(E322="LO",6,10))+IF(S322=1,2,IF(D322=7,1,(IF(WEEKDAY(B322)=1,2,IF(WEEKDAY(B322)=7,1,0))))))</f>
        <v>3</v>
      </c>
      <c r="U322" s="781">
        <f>VLOOKUP(C322,METADATA!$A$5:$H$29,IF(E322="HI",2,IF(E322="LO",6,10))+IF(S322=1,2,IF(D322=7,1,(IF(WEEKDAY(B322)=1,2,IF(WEEKDAY(B322)=7,1,0))))))</f>
        <v>3</v>
      </c>
    </row>
    <row r="323" spans="2:21" ht="13.95" customHeight="1" x14ac:dyDescent="0.25">
      <c r="B323" s="784">
        <f t="shared" si="14"/>
        <v>45396</v>
      </c>
      <c r="C323" s="785">
        <v>7</v>
      </c>
      <c r="D323" s="786">
        <f>IFERROR((INDEX(METADATA!$T$2:$T$20,MATCH(B323,METADATA!$S$2:$S$20,0))),0)</f>
        <v>0</v>
      </c>
      <c r="E323" s="785" t="str">
        <f t="shared" si="12"/>
        <v>LO</v>
      </c>
      <c r="F323" s="786">
        <f>VLOOKUP(C323,METADATA!$A$5:$H$29,IF(E323="HI",2,IF(E323="LO",6,10))+IF(D323=1,2,IF(D323=7,1,(IF(WEEKDAY(B323)=1,2,IF(WEEKDAY(B323)=7,1,0))))))</f>
        <v>3</v>
      </c>
      <c r="G323" s="786">
        <f>VLOOKUP(C323,METADATA!$J$5:$Q$29,IF(E323="HI",2,IF(E323="LO",6,10))+IF(D323=1,2,IF(D323=7,1,(IF(WEEKDAY(B323)=1,2,IF(WEEKDAY(B323)=7,1,0))))))</f>
        <v>3</v>
      </c>
      <c r="H323" s="787">
        <v>10760.75</v>
      </c>
      <c r="I323" s="788">
        <v>1402.4399719238281</v>
      </c>
      <c r="K323" s="795">
        <v>865.8125</v>
      </c>
      <c r="M323" s="798">
        <f t="shared" si="13"/>
        <v>10851.754624822186</v>
      </c>
      <c r="N323" s="303"/>
      <c r="S323" s="786">
        <v>0</v>
      </c>
      <c r="T323" s="781">
        <f>VLOOKUP(C323,METADATA!$J$5:$Q$29,IF(E323="HI",2,IF(E323="LO",6,10))+IF(S323=1,2,IF(D323=7,1,(IF(WEEKDAY(B323)=1,2,IF(WEEKDAY(B323)=7,1,0))))))</f>
        <v>3</v>
      </c>
      <c r="U323" s="781">
        <f>VLOOKUP(C323,METADATA!$A$5:$H$29,IF(E323="HI",2,IF(E323="LO",6,10))+IF(S323=1,2,IF(D323=7,1,(IF(WEEKDAY(B323)=1,2,IF(WEEKDAY(B323)=7,1,0))))))</f>
        <v>3</v>
      </c>
    </row>
    <row r="324" spans="2:21" ht="13.95" customHeight="1" x14ac:dyDescent="0.25">
      <c r="B324" s="784">
        <f t="shared" si="14"/>
        <v>45396</v>
      </c>
      <c r="C324" s="785">
        <v>8</v>
      </c>
      <c r="D324" s="786">
        <f>IFERROR((INDEX(METADATA!$T$2:$T$20,MATCH(B324,METADATA!$S$2:$S$20,0))),0)</f>
        <v>0</v>
      </c>
      <c r="E324" s="785" t="str">
        <f t="shared" ref="E324:E387" si="15">IF(B324="","",IF(AND(MONTH(B324)&gt;=MONTH($AA$9),MONTH(B324)&lt;=MONTH($AA$11)),"HI","LO"))</f>
        <v>LO</v>
      </c>
      <c r="F324" s="786">
        <f>VLOOKUP(C324,METADATA!$A$5:$H$29,IF(E324="HI",2,IF(E324="LO",6,10))+IF(D324=1,2,IF(D324=7,1,(IF(WEEKDAY(B324)=1,2,IF(WEEKDAY(B324)=7,1,0))))))</f>
        <v>3</v>
      </c>
      <c r="G324" s="786">
        <f>VLOOKUP(C324,METADATA!$J$5:$Q$29,IF(E324="HI",2,IF(E324="LO",6,10))+IF(D324=1,2,IF(D324=7,1,(IF(WEEKDAY(B324)=1,2,IF(WEEKDAY(B324)=7,1,0))))))</f>
        <v>3</v>
      </c>
      <c r="H324" s="787">
        <v>12116.5</v>
      </c>
      <c r="I324" s="788">
        <v>1577.760009765625</v>
      </c>
      <c r="K324" s="795">
        <v>834.63750000000005</v>
      </c>
      <c r="M324" s="798">
        <f t="shared" ref="M324:M387" si="16">SQRT(H324^2+I324^2)</f>
        <v>12218.792857660515</v>
      </c>
      <c r="N324" s="303"/>
      <c r="S324" s="786">
        <v>0</v>
      </c>
      <c r="T324" s="781">
        <f>VLOOKUP(C324,METADATA!$J$5:$Q$29,IF(E324="HI",2,IF(E324="LO",6,10))+IF(S324=1,2,IF(D324=7,1,(IF(WEEKDAY(B324)=1,2,IF(WEEKDAY(B324)=7,1,0))))))</f>
        <v>3</v>
      </c>
      <c r="U324" s="781">
        <f>VLOOKUP(C324,METADATA!$A$5:$H$29,IF(E324="HI",2,IF(E324="LO",6,10))+IF(S324=1,2,IF(D324=7,1,(IF(WEEKDAY(B324)=1,2,IF(WEEKDAY(B324)=7,1,0))))))</f>
        <v>3</v>
      </c>
    </row>
    <row r="325" spans="2:21" ht="13.95" customHeight="1" x14ac:dyDescent="0.25">
      <c r="B325" s="784">
        <f t="shared" si="14"/>
        <v>45396</v>
      </c>
      <c r="C325" s="785">
        <v>9</v>
      </c>
      <c r="D325" s="786">
        <f>IFERROR((INDEX(METADATA!$T$2:$T$20,MATCH(B325,METADATA!$S$2:$S$20,0))),0)</f>
        <v>0</v>
      </c>
      <c r="E325" s="785" t="str">
        <f t="shared" si="15"/>
        <v>LO</v>
      </c>
      <c r="F325" s="786">
        <f>VLOOKUP(C325,METADATA!$A$5:$H$29,IF(E325="HI",2,IF(E325="LO",6,10))+IF(D325=1,2,IF(D325=7,1,(IF(WEEKDAY(B325)=1,2,IF(WEEKDAY(B325)=7,1,0))))))</f>
        <v>3</v>
      </c>
      <c r="G325" s="786">
        <f>VLOOKUP(C325,METADATA!$J$5:$Q$29,IF(E325="HI",2,IF(E325="LO",6,10))+IF(D325=1,2,IF(D325=7,1,(IF(WEEKDAY(B325)=1,2,IF(WEEKDAY(B325)=7,1,0))))))</f>
        <v>3</v>
      </c>
      <c r="H325" s="787">
        <v>13099.5</v>
      </c>
      <c r="I325" s="788">
        <v>1566.8400268554688</v>
      </c>
      <c r="K325" s="795">
        <v>847.33749999999998</v>
      </c>
      <c r="M325" s="798">
        <f t="shared" si="16"/>
        <v>13192.872618188825</v>
      </c>
      <c r="N325" s="303"/>
      <c r="S325" s="786">
        <v>0</v>
      </c>
      <c r="T325" s="781">
        <f>VLOOKUP(C325,METADATA!$J$5:$Q$29,IF(E325="HI",2,IF(E325="LO",6,10))+IF(S325=1,2,IF(D325=7,1,(IF(WEEKDAY(B325)=1,2,IF(WEEKDAY(B325)=7,1,0))))))</f>
        <v>3</v>
      </c>
      <c r="U325" s="781">
        <f>VLOOKUP(C325,METADATA!$A$5:$H$29,IF(E325="HI",2,IF(E325="LO",6,10))+IF(S325=1,2,IF(D325=7,1,(IF(WEEKDAY(B325)=1,2,IF(WEEKDAY(B325)=7,1,0))))))</f>
        <v>3</v>
      </c>
    </row>
    <row r="326" spans="2:21" ht="13.95" customHeight="1" x14ac:dyDescent="0.25">
      <c r="B326" s="784">
        <f t="shared" si="14"/>
        <v>45396</v>
      </c>
      <c r="C326" s="785">
        <v>10</v>
      </c>
      <c r="D326" s="786">
        <f>IFERROR((INDEX(METADATA!$T$2:$T$20,MATCH(B326,METADATA!$S$2:$S$20,0))),0)</f>
        <v>0</v>
      </c>
      <c r="E326" s="785" t="str">
        <f t="shared" si="15"/>
        <v>LO</v>
      </c>
      <c r="F326" s="786">
        <f>VLOOKUP(C326,METADATA!$A$5:$H$29,IF(E326="HI",2,IF(E326="LO",6,10))+IF(D326=1,2,IF(D326=7,1,(IF(WEEKDAY(B326)=1,2,IF(WEEKDAY(B326)=7,1,0))))))</f>
        <v>3</v>
      </c>
      <c r="G326" s="786">
        <f>VLOOKUP(C326,METADATA!$J$5:$Q$29,IF(E326="HI",2,IF(E326="LO",6,10))+IF(D326=1,2,IF(D326=7,1,(IF(WEEKDAY(B326)=1,2,IF(WEEKDAY(B326)=7,1,0))))))</f>
        <v>3</v>
      </c>
      <c r="H326" s="787">
        <v>13510.75</v>
      </c>
      <c r="I326" s="788">
        <v>870.9599757194519</v>
      </c>
      <c r="K326" s="795">
        <v>851.61249999999995</v>
      </c>
      <c r="M326" s="798">
        <f t="shared" si="16"/>
        <v>13538.793773516354</v>
      </c>
      <c r="N326" s="303"/>
      <c r="S326" s="786">
        <v>0</v>
      </c>
      <c r="T326" s="781">
        <f>VLOOKUP(C326,METADATA!$J$5:$Q$29,IF(E326="HI",2,IF(E326="LO",6,10))+IF(S326=1,2,IF(D326=7,1,(IF(WEEKDAY(B326)=1,2,IF(WEEKDAY(B326)=7,1,0))))))</f>
        <v>3</v>
      </c>
      <c r="U326" s="781">
        <f>VLOOKUP(C326,METADATA!$A$5:$H$29,IF(E326="HI",2,IF(E326="LO",6,10))+IF(S326=1,2,IF(D326=7,1,(IF(WEEKDAY(B326)=1,2,IF(WEEKDAY(B326)=7,1,0))))))</f>
        <v>3</v>
      </c>
    </row>
    <row r="327" spans="2:21" ht="13.95" customHeight="1" x14ac:dyDescent="0.25">
      <c r="B327" s="784">
        <f t="shared" si="14"/>
        <v>45396</v>
      </c>
      <c r="C327" s="785">
        <v>11</v>
      </c>
      <c r="D327" s="786">
        <f>IFERROR((INDEX(METADATA!$T$2:$T$20,MATCH(B327,METADATA!$S$2:$S$20,0))),0)</f>
        <v>0</v>
      </c>
      <c r="E327" s="785" t="str">
        <f t="shared" si="15"/>
        <v>LO</v>
      </c>
      <c r="F327" s="786">
        <f>VLOOKUP(C327,METADATA!$A$5:$H$29,IF(E327="HI",2,IF(E327="LO",6,10))+IF(D327=1,2,IF(D327=7,1,(IF(WEEKDAY(B327)=1,2,IF(WEEKDAY(B327)=7,1,0))))))</f>
        <v>3</v>
      </c>
      <c r="G327" s="786">
        <f>VLOOKUP(C327,METADATA!$J$5:$Q$29,IF(E327="HI",2,IF(E327="LO",6,10))+IF(D327=1,2,IF(D327=7,1,(IF(WEEKDAY(B327)=1,2,IF(WEEKDAY(B327)=7,1,0))))))</f>
        <v>3</v>
      </c>
      <c r="H327" s="787">
        <v>13630.25</v>
      </c>
      <c r="I327" s="788">
        <v>1283.7824935913086</v>
      </c>
      <c r="K327" s="795">
        <v>856.5</v>
      </c>
      <c r="M327" s="798">
        <f t="shared" si="16"/>
        <v>13690.573857707774</v>
      </c>
      <c r="N327" s="303"/>
      <c r="S327" s="786">
        <v>0</v>
      </c>
      <c r="T327" s="781">
        <f>VLOOKUP(C327,METADATA!$J$5:$Q$29,IF(E327="HI",2,IF(E327="LO",6,10))+IF(S327=1,2,IF(D327=7,1,(IF(WEEKDAY(B327)=1,2,IF(WEEKDAY(B327)=7,1,0))))))</f>
        <v>3</v>
      </c>
      <c r="U327" s="781">
        <f>VLOOKUP(C327,METADATA!$A$5:$H$29,IF(E327="HI",2,IF(E327="LO",6,10))+IF(S327=1,2,IF(D327=7,1,(IF(WEEKDAY(B327)=1,2,IF(WEEKDAY(B327)=7,1,0))))))</f>
        <v>3</v>
      </c>
    </row>
    <row r="328" spans="2:21" ht="13.95" customHeight="1" x14ac:dyDescent="0.25">
      <c r="B328" s="784">
        <f t="shared" si="14"/>
        <v>45396</v>
      </c>
      <c r="C328" s="785">
        <v>12</v>
      </c>
      <c r="D328" s="786">
        <f>IFERROR((INDEX(METADATA!$T$2:$T$20,MATCH(B328,METADATA!$S$2:$S$20,0))),0)</f>
        <v>0</v>
      </c>
      <c r="E328" s="785" t="str">
        <f t="shared" si="15"/>
        <v>LO</v>
      </c>
      <c r="F328" s="786">
        <f>VLOOKUP(C328,METADATA!$A$5:$H$29,IF(E328="HI",2,IF(E328="LO",6,10))+IF(D328=1,2,IF(D328=7,1,(IF(WEEKDAY(B328)=1,2,IF(WEEKDAY(B328)=7,1,0))))))</f>
        <v>3</v>
      </c>
      <c r="G328" s="786">
        <f>VLOOKUP(C328,METADATA!$J$5:$Q$29,IF(E328="HI",2,IF(E328="LO",6,10))+IF(D328=1,2,IF(D328=7,1,(IF(WEEKDAY(B328)=1,2,IF(WEEKDAY(B328)=7,1,0))))))</f>
        <v>3</v>
      </c>
      <c r="H328" s="787">
        <v>13342.75</v>
      </c>
      <c r="I328" s="788">
        <v>1247.5190238952637</v>
      </c>
      <c r="K328" s="795">
        <v>824.32500000000005</v>
      </c>
      <c r="M328" s="798">
        <f t="shared" si="16"/>
        <v>13400.943298047365</v>
      </c>
      <c r="N328" s="303"/>
      <c r="S328" s="786">
        <v>0</v>
      </c>
      <c r="T328" s="781">
        <f>VLOOKUP(C328,METADATA!$J$5:$Q$29,IF(E328="HI",2,IF(E328="LO",6,10))+IF(S328=1,2,IF(D328=7,1,(IF(WEEKDAY(B328)=1,2,IF(WEEKDAY(B328)=7,1,0))))))</f>
        <v>3</v>
      </c>
      <c r="U328" s="781">
        <f>VLOOKUP(C328,METADATA!$A$5:$H$29,IF(E328="HI",2,IF(E328="LO",6,10))+IF(S328=1,2,IF(D328=7,1,(IF(WEEKDAY(B328)=1,2,IF(WEEKDAY(B328)=7,1,0))))))</f>
        <v>3</v>
      </c>
    </row>
    <row r="329" spans="2:21" ht="13.95" customHeight="1" x14ac:dyDescent="0.25">
      <c r="B329" s="784">
        <f t="shared" si="14"/>
        <v>45396</v>
      </c>
      <c r="C329" s="785">
        <v>13</v>
      </c>
      <c r="D329" s="786">
        <f>IFERROR((INDEX(METADATA!$T$2:$T$20,MATCH(B329,METADATA!$S$2:$S$20,0))),0)</f>
        <v>0</v>
      </c>
      <c r="E329" s="785" t="str">
        <f t="shared" si="15"/>
        <v>LO</v>
      </c>
      <c r="F329" s="786">
        <f>VLOOKUP(C329,METADATA!$A$5:$H$29,IF(E329="HI",2,IF(E329="LO",6,10))+IF(D329=1,2,IF(D329=7,1,(IF(WEEKDAY(B329)=1,2,IF(WEEKDAY(B329)=7,1,0))))))</f>
        <v>3</v>
      </c>
      <c r="G329" s="786">
        <f>VLOOKUP(C329,METADATA!$J$5:$Q$29,IF(E329="HI",2,IF(E329="LO",6,10))+IF(D329=1,2,IF(D329=7,1,(IF(WEEKDAY(B329)=1,2,IF(WEEKDAY(B329)=7,1,0))))))</f>
        <v>3</v>
      </c>
      <c r="H329" s="787">
        <v>13145</v>
      </c>
      <c r="I329" s="788">
        <v>1152.7924957275391</v>
      </c>
      <c r="K329" s="795">
        <v>882.73749999999995</v>
      </c>
      <c r="M329" s="798">
        <f t="shared" si="16"/>
        <v>13195.452077826123</v>
      </c>
      <c r="N329" s="303"/>
      <c r="S329" s="786">
        <v>0</v>
      </c>
      <c r="T329" s="781">
        <f>VLOOKUP(C329,METADATA!$J$5:$Q$29,IF(E329="HI",2,IF(E329="LO",6,10))+IF(S329=1,2,IF(D329=7,1,(IF(WEEKDAY(B329)=1,2,IF(WEEKDAY(B329)=7,1,0))))))</f>
        <v>3</v>
      </c>
      <c r="U329" s="781">
        <f>VLOOKUP(C329,METADATA!$A$5:$H$29,IF(E329="HI",2,IF(E329="LO",6,10))+IF(S329=1,2,IF(D329=7,1,(IF(WEEKDAY(B329)=1,2,IF(WEEKDAY(B329)=7,1,0))))))</f>
        <v>3</v>
      </c>
    </row>
    <row r="330" spans="2:21" ht="13.95" customHeight="1" x14ac:dyDescent="0.25">
      <c r="B330" s="784">
        <f t="shared" si="14"/>
        <v>45396</v>
      </c>
      <c r="C330" s="785">
        <v>14</v>
      </c>
      <c r="D330" s="786">
        <f>IFERROR((INDEX(METADATA!$T$2:$T$20,MATCH(B330,METADATA!$S$2:$S$20,0))),0)</f>
        <v>0</v>
      </c>
      <c r="E330" s="785" t="str">
        <f t="shared" si="15"/>
        <v>LO</v>
      </c>
      <c r="F330" s="786">
        <f>VLOOKUP(C330,METADATA!$A$5:$H$29,IF(E330="HI",2,IF(E330="LO",6,10))+IF(D330=1,2,IF(D330=7,1,(IF(WEEKDAY(B330)=1,2,IF(WEEKDAY(B330)=7,1,0))))))</f>
        <v>3</v>
      </c>
      <c r="G330" s="786">
        <f>VLOOKUP(C330,METADATA!$J$5:$Q$29,IF(E330="HI",2,IF(E330="LO",6,10))+IF(D330=1,2,IF(D330=7,1,(IF(WEEKDAY(B330)=1,2,IF(WEEKDAY(B330)=7,1,0))))))</f>
        <v>3</v>
      </c>
      <c r="H330" s="787">
        <v>12646</v>
      </c>
      <c r="I330" s="788">
        <v>1124.711519241333</v>
      </c>
      <c r="K330" s="795">
        <v>909.3125</v>
      </c>
      <c r="M330" s="798">
        <f t="shared" si="16"/>
        <v>12695.916351390873</v>
      </c>
      <c r="N330" s="303"/>
      <c r="S330" s="786">
        <v>0</v>
      </c>
      <c r="T330" s="781">
        <f>VLOOKUP(C330,METADATA!$J$5:$Q$29,IF(E330="HI",2,IF(E330="LO",6,10))+IF(S330=1,2,IF(D330=7,1,(IF(WEEKDAY(B330)=1,2,IF(WEEKDAY(B330)=7,1,0))))))</f>
        <v>3</v>
      </c>
      <c r="U330" s="781">
        <f>VLOOKUP(C330,METADATA!$A$5:$H$29,IF(E330="HI",2,IF(E330="LO",6,10))+IF(S330=1,2,IF(D330=7,1,(IF(WEEKDAY(B330)=1,2,IF(WEEKDAY(B330)=7,1,0))))))</f>
        <v>3</v>
      </c>
    </row>
    <row r="331" spans="2:21" ht="13.95" customHeight="1" x14ac:dyDescent="0.25">
      <c r="B331" s="784">
        <f t="shared" si="14"/>
        <v>45396</v>
      </c>
      <c r="C331" s="785">
        <v>15</v>
      </c>
      <c r="D331" s="786">
        <f>IFERROR((INDEX(METADATA!$T$2:$T$20,MATCH(B331,METADATA!$S$2:$S$20,0))),0)</f>
        <v>0</v>
      </c>
      <c r="E331" s="785" t="str">
        <f t="shared" si="15"/>
        <v>LO</v>
      </c>
      <c r="F331" s="786">
        <f>VLOOKUP(C331,METADATA!$A$5:$H$29,IF(E331="HI",2,IF(E331="LO",6,10))+IF(D331=1,2,IF(D331=7,1,(IF(WEEKDAY(B331)=1,2,IF(WEEKDAY(B331)=7,1,0))))))</f>
        <v>3</v>
      </c>
      <c r="G331" s="786">
        <f>VLOOKUP(C331,METADATA!$J$5:$Q$29,IF(E331="HI",2,IF(E331="LO",6,10))+IF(D331=1,2,IF(D331=7,1,(IF(WEEKDAY(B331)=1,2,IF(WEEKDAY(B331)=7,1,0))))))</f>
        <v>3</v>
      </c>
      <c r="H331" s="787">
        <v>12318.5</v>
      </c>
      <c r="I331" s="788">
        <v>1441.4164867401123</v>
      </c>
      <c r="K331" s="795">
        <v>905.6</v>
      </c>
      <c r="M331" s="798">
        <f t="shared" si="16"/>
        <v>12402.545050845258</v>
      </c>
      <c r="N331" s="303"/>
      <c r="S331" s="786">
        <v>0</v>
      </c>
      <c r="T331" s="781">
        <f>VLOOKUP(C331,METADATA!$J$5:$Q$29,IF(E331="HI",2,IF(E331="LO",6,10))+IF(S331=1,2,IF(D331=7,1,(IF(WEEKDAY(B331)=1,2,IF(WEEKDAY(B331)=7,1,0))))))</f>
        <v>3</v>
      </c>
      <c r="U331" s="781">
        <f>VLOOKUP(C331,METADATA!$A$5:$H$29,IF(E331="HI",2,IF(E331="LO",6,10))+IF(S331=1,2,IF(D331=7,1,(IF(WEEKDAY(B331)=1,2,IF(WEEKDAY(B331)=7,1,0))))))</f>
        <v>3</v>
      </c>
    </row>
    <row r="332" spans="2:21" ht="13.95" customHeight="1" x14ac:dyDescent="0.25">
      <c r="B332" s="784">
        <f t="shared" si="14"/>
        <v>45396</v>
      </c>
      <c r="C332" s="785">
        <v>16</v>
      </c>
      <c r="D332" s="786">
        <f>IFERROR((INDEX(METADATA!$T$2:$T$20,MATCH(B332,METADATA!$S$2:$S$20,0))),0)</f>
        <v>0</v>
      </c>
      <c r="E332" s="785" t="str">
        <f t="shared" si="15"/>
        <v>LO</v>
      </c>
      <c r="F332" s="786">
        <f>VLOOKUP(C332,METADATA!$A$5:$H$29,IF(E332="HI",2,IF(E332="LO",6,10))+IF(D332=1,2,IF(D332=7,1,(IF(WEEKDAY(B332)=1,2,IF(WEEKDAY(B332)=7,1,0))))))</f>
        <v>3</v>
      </c>
      <c r="G332" s="786">
        <f>VLOOKUP(C332,METADATA!$J$5:$Q$29,IF(E332="HI",2,IF(E332="LO",6,10))+IF(D332=1,2,IF(D332=7,1,(IF(WEEKDAY(B332)=1,2,IF(WEEKDAY(B332)=7,1,0))))))</f>
        <v>3</v>
      </c>
      <c r="H332" s="787">
        <v>12781.5</v>
      </c>
      <c r="I332" s="788">
        <v>2363.2075042724609</v>
      </c>
      <c r="K332" s="795">
        <v>913.98749999999995</v>
      </c>
      <c r="M332" s="798">
        <f t="shared" si="16"/>
        <v>12998.134172189857</v>
      </c>
      <c r="N332" s="303"/>
      <c r="S332" s="786">
        <v>0</v>
      </c>
      <c r="T332" s="781">
        <f>VLOOKUP(C332,METADATA!$J$5:$Q$29,IF(E332="HI",2,IF(E332="LO",6,10))+IF(S332=1,2,IF(D332=7,1,(IF(WEEKDAY(B332)=1,2,IF(WEEKDAY(B332)=7,1,0))))))</f>
        <v>3</v>
      </c>
      <c r="U332" s="781">
        <f>VLOOKUP(C332,METADATA!$A$5:$H$29,IF(E332="HI",2,IF(E332="LO",6,10))+IF(S332=1,2,IF(D332=7,1,(IF(WEEKDAY(B332)=1,2,IF(WEEKDAY(B332)=7,1,0))))))</f>
        <v>3</v>
      </c>
    </row>
    <row r="333" spans="2:21" ht="13.95" customHeight="1" x14ac:dyDescent="0.25">
      <c r="B333" s="784">
        <f t="shared" si="14"/>
        <v>45396</v>
      </c>
      <c r="C333" s="785">
        <v>17</v>
      </c>
      <c r="D333" s="786">
        <f>IFERROR((INDEX(METADATA!$T$2:$T$20,MATCH(B333,METADATA!$S$2:$S$20,0))),0)</f>
        <v>0</v>
      </c>
      <c r="E333" s="785" t="str">
        <f t="shared" si="15"/>
        <v>LO</v>
      </c>
      <c r="F333" s="786">
        <f>VLOOKUP(C333,METADATA!$A$5:$H$29,IF(E333="HI",2,IF(E333="LO",6,10))+IF(D333=1,2,IF(D333=7,1,(IF(WEEKDAY(B333)=1,2,IF(WEEKDAY(B333)=7,1,0))))))</f>
        <v>3</v>
      </c>
      <c r="G333" s="786">
        <f>VLOOKUP(C333,METADATA!$J$5:$Q$29,IF(E333="HI",2,IF(E333="LO",6,10))+IF(D333=1,2,IF(D333=7,1,(IF(WEEKDAY(B333)=1,2,IF(WEEKDAY(B333)=7,1,0))))))</f>
        <v>3</v>
      </c>
      <c r="H333" s="787">
        <v>13561.5</v>
      </c>
      <c r="I333" s="788">
        <v>1890.9385437965393</v>
      </c>
      <c r="K333" s="795">
        <v>902.26250000000005</v>
      </c>
      <c r="M333" s="798">
        <f t="shared" si="16"/>
        <v>13692.696258458938</v>
      </c>
      <c r="N333" s="303"/>
      <c r="S333" s="786">
        <v>0</v>
      </c>
      <c r="T333" s="781">
        <f>VLOOKUP(C333,METADATA!$J$5:$Q$29,IF(E333="HI",2,IF(E333="LO",6,10))+IF(S333=1,2,IF(D333=7,1,(IF(WEEKDAY(B333)=1,2,IF(WEEKDAY(B333)=7,1,0))))))</f>
        <v>3</v>
      </c>
      <c r="U333" s="781">
        <f>VLOOKUP(C333,METADATA!$A$5:$H$29,IF(E333="HI",2,IF(E333="LO",6,10))+IF(S333=1,2,IF(D333=7,1,(IF(WEEKDAY(B333)=1,2,IF(WEEKDAY(B333)=7,1,0))))))</f>
        <v>3</v>
      </c>
    </row>
    <row r="334" spans="2:21" ht="13.95" customHeight="1" x14ac:dyDescent="0.25">
      <c r="B334" s="784">
        <f t="shared" si="14"/>
        <v>45396</v>
      </c>
      <c r="C334" s="785">
        <v>18</v>
      </c>
      <c r="D334" s="786">
        <f>IFERROR((INDEX(METADATA!$T$2:$T$20,MATCH(B334,METADATA!$S$2:$S$20,0))),0)</f>
        <v>0</v>
      </c>
      <c r="E334" s="785" t="str">
        <f t="shared" si="15"/>
        <v>LO</v>
      </c>
      <c r="F334" s="786">
        <f>VLOOKUP(C334,METADATA!$A$5:$H$29,IF(E334="HI",2,IF(E334="LO",6,10))+IF(D334=1,2,IF(D334=7,1,(IF(WEEKDAY(B334)=1,2,IF(WEEKDAY(B334)=7,1,0))))))</f>
        <v>2</v>
      </c>
      <c r="G334" s="786">
        <f>VLOOKUP(C334,METADATA!$J$5:$Q$29,IF(E334="HI",2,IF(E334="LO",6,10))+IF(D334=1,2,IF(D334=7,1,(IF(WEEKDAY(B334)=1,2,IF(WEEKDAY(B334)=7,1,0))))))</f>
        <v>3</v>
      </c>
      <c r="H334" s="787">
        <v>15296</v>
      </c>
      <c r="I334" s="788">
        <v>2048.5175125002861</v>
      </c>
      <c r="K334" s="795">
        <v>933.76250000000005</v>
      </c>
      <c r="M334" s="798">
        <f t="shared" si="16"/>
        <v>15432.564271663357</v>
      </c>
      <c r="N334" s="303"/>
      <c r="S334" s="786">
        <v>0</v>
      </c>
      <c r="T334" s="781">
        <f>VLOOKUP(C334,METADATA!$J$5:$Q$29,IF(E334="HI",2,IF(E334="LO",6,10))+IF(S334=1,2,IF(D334=7,1,(IF(WEEKDAY(B334)=1,2,IF(WEEKDAY(B334)=7,1,0))))))</f>
        <v>3</v>
      </c>
      <c r="U334" s="781">
        <f>VLOOKUP(C334,METADATA!$A$5:$H$29,IF(E334="HI",2,IF(E334="LO",6,10))+IF(S334=1,2,IF(D334=7,1,(IF(WEEKDAY(B334)=1,2,IF(WEEKDAY(B334)=7,1,0))))))</f>
        <v>2</v>
      </c>
    </row>
    <row r="335" spans="2:21" ht="13.95" customHeight="1" x14ac:dyDescent="0.25">
      <c r="B335" s="784">
        <f t="shared" si="14"/>
        <v>45396</v>
      </c>
      <c r="C335" s="785">
        <v>19</v>
      </c>
      <c r="D335" s="786">
        <f>IFERROR((INDEX(METADATA!$T$2:$T$20,MATCH(B335,METADATA!$S$2:$S$20,0))),0)</f>
        <v>0</v>
      </c>
      <c r="E335" s="785" t="str">
        <f t="shared" si="15"/>
        <v>LO</v>
      </c>
      <c r="F335" s="786">
        <f>VLOOKUP(C335,METADATA!$A$5:$H$29,IF(E335="HI",2,IF(E335="LO",6,10))+IF(D335=1,2,IF(D335=7,1,(IF(WEEKDAY(B335)=1,2,IF(WEEKDAY(B335)=7,1,0))))))</f>
        <v>2</v>
      </c>
      <c r="G335" s="786">
        <f>VLOOKUP(C335,METADATA!$J$5:$Q$29,IF(E335="HI",2,IF(E335="LO",6,10))+IF(D335=1,2,IF(D335=7,1,(IF(WEEKDAY(B335)=1,2,IF(WEEKDAY(B335)=7,1,0))))))</f>
        <v>3</v>
      </c>
      <c r="H335" s="787">
        <v>14835.5</v>
      </c>
      <c r="I335" s="788">
        <v>2361.8664627075195</v>
      </c>
      <c r="K335" s="795">
        <v>0</v>
      </c>
      <c r="M335" s="798">
        <f t="shared" si="16"/>
        <v>15022.332489918552</v>
      </c>
      <c r="N335" s="303"/>
      <c r="S335" s="786">
        <v>0</v>
      </c>
      <c r="T335" s="781">
        <f>VLOOKUP(C335,METADATA!$J$5:$Q$29,IF(E335="HI",2,IF(E335="LO",6,10))+IF(S335=1,2,IF(D335=7,1,(IF(WEEKDAY(B335)=1,2,IF(WEEKDAY(B335)=7,1,0))))))</f>
        <v>3</v>
      </c>
      <c r="U335" s="781">
        <f>VLOOKUP(C335,METADATA!$A$5:$H$29,IF(E335="HI",2,IF(E335="LO",6,10))+IF(S335=1,2,IF(D335=7,1,(IF(WEEKDAY(B335)=1,2,IF(WEEKDAY(B335)=7,1,0))))))</f>
        <v>2</v>
      </c>
    </row>
    <row r="336" spans="2:21" ht="13.95" customHeight="1" x14ac:dyDescent="0.25">
      <c r="B336" s="784">
        <f t="shared" si="14"/>
        <v>45396</v>
      </c>
      <c r="C336" s="785">
        <v>20</v>
      </c>
      <c r="D336" s="786">
        <f>IFERROR((INDEX(METADATA!$T$2:$T$20,MATCH(B336,METADATA!$S$2:$S$20,0))),0)</f>
        <v>0</v>
      </c>
      <c r="E336" s="785" t="str">
        <f t="shared" si="15"/>
        <v>LO</v>
      </c>
      <c r="F336" s="786">
        <f>VLOOKUP(C336,METADATA!$A$5:$H$29,IF(E336="HI",2,IF(E336="LO",6,10))+IF(D336=1,2,IF(D336=7,1,(IF(WEEKDAY(B336)=1,2,IF(WEEKDAY(B336)=7,1,0))))))</f>
        <v>3</v>
      </c>
      <c r="G336" s="786">
        <f>VLOOKUP(C336,METADATA!$J$5:$Q$29,IF(E336="HI",2,IF(E336="LO",6,10))+IF(D336=1,2,IF(D336=7,1,(IF(WEEKDAY(B336)=1,2,IF(WEEKDAY(B336)=7,1,0))))))</f>
        <v>3</v>
      </c>
      <c r="H336" s="787">
        <v>13410.25</v>
      </c>
      <c r="I336" s="788">
        <v>2389.7514629364014</v>
      </c>
      <c r="K336" s="795">
        <v>0</v>
      </c>
      <c r="M336" s="798">
        <f t="shared" si="16"/>
        <v>13621.516696649704</v>
      </c>
      <c r="N336" s="303"/>
      <c r="S336" s="786">
        <v>0</v>
      </c>
      <c r="T336" s="781">
        <f>VLOOKUP(C336,METADATA!$J$5:$Q$29,IF(E336="HI",2,IF(E336="LO",6,10))+IF(S336=1,2,IF(D336=7,1,(IF(WEEKDAY(B336)=1,2,IF(WEEKDAY(B336)=7,1,0))))))</f>
        <v>3</v>
      </c>
      <c r="U336" s="781">
        <f>VLOOKUP(C336,METADATA!$A$5:$H$29,IF(E336="HI",2,IF(E336="LO",6,10))+IF(S336=1,2,IF(D336=7,1,(IF(WEEKDAY(B336)=1,2,IF(WEEKDAY(B336)=7,1,0))))))</f>
        <v>3</v>
      </c>
    </row>
    <row r="337" spans="2:21" ht="13.95" customHeight="1" x14ac:dyDescent="0.25">
      <c r="B337" s="784">
        <f t="shared" si="14"/>
        <v>45396</v>
      </c>
      <c r="C337" s="785">
        <v>21</v>
      </c>
      <c r="D337" s="786">
        <f>IFERROR((INDEX(METADATA!$T$2:$T$20,MATCH(B337,METADATA!$S$2:$S$20,0))),0)</f>
        <v>0</v>
      </c>
      <c r="E337" s="785" t="str">
        <f t="shared" si="15"/>
        <v>LO</v>
      </c>
      <c r="F337" s="786">
        <f>VLOOKUP(C337,METADATA!$A$5:$H$29,IF(E337="HI",2,IF(E337="LO",6,10))+IF(D337=1,2,IF(D337=7,1,(IF(WEEKDAY(B337)=1,2,IF(WEEKDAY(B337)=7,1,0))))))</f>
        <v>3</v>
      </c>
      <c r="G337" s="786">
        <f>VLOOKUP(C337,METADATA!$J$5:$Q$29,IF(E337="HI",2,IF(E337="LO",6,10))+IF(D337=1,2,IF(D337=7,1,(IF(WEEKDAY(B337)=1,2,IF(WEEKDAY(B337)=7,1,0))))))</f>
        <v>3</v>
      </c>
      <c r="H337" s="787">
        <v>11921.5</v>
      </c>
      <c r="I337" s="788">
        <v>2431.7504768371582</v>
      </c>
      <c r="K337" s="795">
        <v>0</v>
      </c>
      <c r="M337" s="798">
        <f t="shared" si="16"/>
        <v>12166.98699890806</v>
      </c>
      <c r="N337" s="303"/>
      <c r="S337" s="786">
        <v>0</v>
      </c>
      <c r="T337" s="781">
        <f>VLOOKUP(C337,METADATA!$J$5:$Q$29,IF(E337="HI",2,IF(E337="LO",6,10))+IF(S337=1,2,IF(D337=7,1,(IF(WEEKDAY(B337)=1,2,IF(WEEKDAY(B337)=7,1,0))))))</f>
        <v>3</v>
      </c>
      <c r="U337" s="781">
        <f>VLOOKUP(C337,METADATA!$A$5:$H$29,IF(E337="HI",2,IF(E337="LO",6,10))+IF(S337=1,2,IF(D337=7,1,(IF(WEEKDAY(B337)=1,2,IF(WEEKDAY(B337)=7,1,0))))))</f>
        <v>3</v>
      </c>
    </row>
    <row r="338" spans="2:21" ht="13.95" customHeight="1" x14ac:dyDescent="0.25">
      <c r="B338" s="784">
        <f t="shared" si="14"/>
        <v>45396</v>
      </c>
      <c r="C338" s="785">
        <v>22</v>
      </c>
      <c r="D338" s="786">
        <f>IFERROR((INDEX(METADATA!$T$2:$T$20,MATCH(B338,METADATA!$S$2:$S$20,0))),0)</f>
        <v>0</v>
      </c>
      <c r="E338" s="785" t="str">
        <f t="shared" si="15"/>
        <v>LO</v>
      </c>
      <c r="F338" s="786">
        <f>VLOOKUP(C338,METADATA!$A$5:$H$29,IF(E338="HI",2,IF(E338="LO",6,10))+IF(D338=1,2,IF(D338=7,1,(IF(WEEKDAY(B338)=1,2,IF(WEEKDAY(B338)=7,1,0))))))</f>
        <v>3</v>
      </c>
      <c r="G338" s="786">
        <f>VLOOKUP(C338,METADATA!$J$5:$Q$29,IF(E338="HI",2,IF(E338="LO",6,10))+IF(D338=1,2,IF(D338=7,1,(IF(WEEKDAY(B338)=1,2,IF(WEEKDAY(B338)=7,1,0))))))</f>
        <v>3</v>
      </c>
      <c r="H338" s="787">
        <v>10231.25</v>
      </c>
      <c r="I338" s="788">
        <v>2445.721040725708</v>
      </c>
      <c r="K338" s="795">
        <v>0</v>
      </c>
      <c r="M338" s="798">
        <f t="shared" si="16"/>
        <v>10519.507021317511</v>
      </c>
      <c r="N338" s="303"/>
      <c r="S338" s="786">
        <v>0</v>
      </c>
      <c r="T338" s="781">
        <f>VLOOKUP(C338,METADATA!$J$5:$Q$29,IF(E338="HI",2,IF(E338="LO",6,10))+IF(S338=1,2,IF(D338=7,1,(IF(WEEKDAY(B338)=1,2,IF(WEEKDAY(B338)=7,1,0))))))</f>
        <v>3</v>
      </c>
      <c r="U338" s="781">
        <f>VLOOKUP(C338,METADATA!$A$5:$H$29,IF(E338="HI",2,IF(E338="LO",6,10))+IF(S338=1,2,IF(D338=7,1,(IF(WEEKDAY(B338)=1,2,IF(WEEKDAY(B338)=7,1,0))))))</f>
        <v>3</v>
      </c>
    </row>
    <row r="339" spans="2:21" ht="13.95" customHeight="1" x14ac:dyDescent="0.25">
      <c r="B339" s="784">
        <f t="shared" si="14"/>
        <v>45396</v>
      </c>
      <c r="C339" s="785">
        <v>23</v>
      </c>
      <c r="D339" s="786">
        <f>IFERROR((INDEX(METADATA!$T$2:$T$20,MATCH(B339,METADATA!$S$2:$S$20,0))),0)</f>
        <v>0</v>
      </c>
      <c r="E339" s="785" t="str">
        <f t="shared" si="15"/>
        <v>LO</v>
      </c>
      <c r="F339" s="786">
        <f>VLOOKUP(C339,METADATA!$A$5:$H$29,IF(E339="HI",2,IF(E339="LO",6,10))+IF(D339=1,2,IF(D339=7,1,(IF(WEEKDAY(B339)=1,2,IF(WEEKDAY(B339)=7,1,0))))))</f>
        <v>3</v>
      </c>
      <c r="G339" s="786">
        <f>VLOOKUP(C339,METADATA!$J$5:$Q$29,IF(E339="HI",2,IF(E339="LO",6,10))+IF(D339=1,2,IF(D339=7,1,(IF(WEEKDAY(B339)=1,2,IF(WEEKDAY(B339)=7,1,0))))))</f>
        <v>3</v>
      </c>
      <c r="H339" s="787">
        <v>8944.25</v>
      </c>
      <c r="I339" s="788">
        <v>2460.5749988555908</v>
      </c>
      <c r="K339" s="795">
        <v>0</v>
      </c>
      <c r="M339" s="798">
        <f t="shared" si="16"/>
        <v>9276.5315386459606</v>
      </c>
      <c r="N339" s="303"/>
      <c r="S339" s="786">
        <v>0</v>
      </c>
      <c r="T339" s="781">
        <f>VLOOKUP(C339,METADATA!$J$5:$Q$29,IF(E339="HI",2,IF(E339="LO",6,10))+IF(S339=1,2,IF(D339=7,1,(IF(WEEKDAY(B339)=1,2,IF(WEEKDAY(B339)=7,1,0))))))</f>
        <v>3</v>
      </c>
      <c r="U339" s="781">
        <f>VLOOKUP(C339,METADATA!$A$5:$H$29,IF(E339="HI",2,IF(E339="LO",6,10))+IF(S339=1,2,IF(D339=7,1,(IF(WEEKDAY(B339)=1,2,IF(WEEKDAY(B339)=7,1,0))))))</f>
        <v>3</v>
      </c>
    </row>
    <row r="340" spans="2:21" ht="13.95" customHeight="1" x14ac:dyDescent="0.25">
      <c r="B340" s="784">
        <f t="shared" si="14"/>
        <v>45397</v>
      </c>
      <c r="C340" s="785">
        <v>0</v>
      </c>
      <c r="D340" s="786">
        <f>IFERROR((INDEX(METADATA!$T$2:$T$20,MATCH(B340,METADATA!$S$2:$S$20,0))),0)</f>
        <v>0</v>
      </c>
      <c r="E340" s="785" t="str">
        <f t="shared" si="15"/>
        <v>LO</v>
      </c>
      <c r="F340" s="786">
        <f>VLOOKUP(C340,METADATA!$A$5:$H$29,IF(E340="HI",2,IF(E340="LO",6,10))+IF(D340=1,2,IF(D340=7,1,(IF(WEEKDAY(B340)=1,2,IF(WEEKDAY(B340)=7,1,0))))))</f>
        <v>3</v>
      </c>
      <c r="G340" s="786">
        <f>VLOOKUP(C340,METADATA!$J$5:$Q$29,IF(E340="HI",2,IF(E340="LO",6,10))+IF(D340=1,2,IF(D340=7,1,(IF(WEEKDAY(B340)=1,2,IF(WEEKDAY(B340)=7,1,0))))))</f>
        <v>3</v>
      </c>
      <c r="H340" s="787">
        <v>8462.25</v>
      </c>
      <c r="I340" s="788">
        <v>2472.3174953460693</v>
      </c>
      <c r="K340" s="795">
        <v>0</v>
      </c>
      <c r="M340" s="798">
        <f t="shared" si="16"/>
        <v>8816.0098037771186</v>
      </c>
      <c r="N340" s="303"/>
      <c r="S340" s="786">
        <v>0</v>
      </c>
      <c r="T340" s="781">
        <f>VLOOKUP(C340,METADATA!$J$5:$Q$29,IF(E340="HI",2,IF(E340="LO",6,10))+IF(S340=1,2,IF(D340=7,1,(IF(WEEKDAY(B340)=1,2,IF(WEEKDAY(B340)=7,1,0))))))</f>
        <v>3</v>
      </c>
      <c r="U340" s="781">
        <f>VLOOKUP(C340,METADATA!$A$5:$H$29,IF(E340="HI",2,IF(E340="LO",6,10))+IF(S340=1,2,IF(D340=7,1,(IF(WEEKDAY(B340)=1,2,IF(WEEKDAY(B340)=7,1,0))))))</f>
        <v>3</v>
      </c>
    </row>
    <row r="341" spans="2:21" ht="13.95" customHeight="1" x14ac:dyDescent="0.25">
      <c r="B341" s="784">
        <f t="shared" si="14"/>
        <v>45397</v>
      </c>
      <c r="C341" s="785">
        <v>1</v>
      </c>
      <c r="D341" s="786">
        <f>IFERROR((INDEX(METADATA!$T$2:$T$20,MATCH(B341,METADATA!$S$2:$S$20,0))),0)</f>
        <v>0</v>
      </c>
      <c r="E341" s="785" t="str">
        <f t="shared" si="15"/>
        <v>LO</v>
      </c>
      <c r="F341" s="786">
        <f>VLOOKUP(C341,METADATA!$A$5:$H$29,IF(E341="HI",2,IF(E341="LO",6,10))+IF(D341=1,2,IF(D341=7,1,(IF(WEEKDAY(B341)=1,2,IF(WEEKDAY(B341)=7,1,0))))))</f>
        <v>3</v>
      </c>
      <c r="G341" s="786">
        <f>VLOOKUP(C341,METADATA!$J$5:$Q$29,IF(E341="HI",2,IF(E341="LO",6,10))+IF(D341=1,2,IF(D341=7,1,(IF(WEEKDAY(B341)=1,2,IF(WEEKDAY(B341)=7,1,0))))))</f>
        <v>3</v>
      </c>
      <c r="H341" s="787">
        <v>7951.75</v>
      </c>
      <c r="I341" s="788">
        <v>2442.4500179290771</v>
      </c>
      <c r="K341" s="795">
        <v>0</v>
      </c>
      <c r="M341" s="798">
        <f t="shared" si="16"/>
        <v>8318.4067075721741</v>
      </c>
      <c r="N341" s="303"/>
      <c r="S341" s="786">
        <v>0</v>
      </c>
      <c r="T341" s="781">
        <f>VLOOKUP(C341,METADATA!$J$5:$Q$29,IF(E341="HI",2,IF(E341="LO",6,10))+IF(S341=1,2,IF(D341=7,1,(IF(WEEKDAY(B341)=1,2,IF(WEEKDAY(B341)=7,1,0))))))</f>
        <v>3</v>
      </c>
      <c r="U341" s="781">
        <f>VLOOKUP(C341,METADATA!$A$5:$H$29,IF(E341="HI",2,IF(E341="LO",6,10))+IF(S341=1,2,IF(D341=7,1,(IF(WEEKDAY(B341)=1,2,IF(WEEKDAY(B341)=7,1,0))))))</f>
        <v>3</v>
      </c>
    </row>
    <row r="342" spans="2:21" ht="13.95" customHeight="1" x14ac:dyDescent="0.25">
      <c r="B342" s="784">
        <f t="shared" si="14"/>
        <v>45397</v>
      </c>
      <c r="C342" s="785">
        <v>2</v>
      </c>
      <c r="D342" s="786">
        <f>IFERROR((INDEX(METADATA!$T$2:$T$20,MATCH(B342,METADATA!$S$2:$S$20,0))),0)</f>
        <v>0</v>
      </c>
      <c r="E342" s="785" t="str">
        <f t="shared" si="15"/>
        <v>LO</v>
      </c>
      <c r="F342" s="786">
        <f>VLOOKUP(C342,METADATA!$A$5:$H$29,IF(E342="HI",2,IF(E342="LO",6,10))+IF(D342=1,2,IF(D342=7,1,(IF(WEEKDAY(B342)=1,2,IF(WEEKDAY(B342)=7,1,0))))))</f>
        <v>3</v>
      </c>
      <c r="G342" s="786">
        <f>VLOOKUP(C342,METADATA!$J$5:$Q$29,IF(E342="HI",2,IF(E342="LO",6,10))+IF(D342=1,2,IF(D342=7,1,(IF(WEEKDAY(B342)=1,2,IF(WEEKDAY(B342)=7,1,0))))))</f>
        <v>3</v>
      </c>
      <c r="H342" s="787">
        <v>7994</v>
      </c>
      <c r="I342" s="788">
        <v>2415.8399744033813</v>
      </c>
      <c r="K342" s="795">
        <v>0</v>
      </c>
      <c r="M342" s="798">
        <f t="shared" si="16"/>
        <v>8351.0669247662809</v>
      </c>
      <c r="N342" s="303"/>
      <c r="S342" s="786">
        <v>0</v>
      </c>
      <c r="T342" s="781">
        <f>VLOOKUP(C342,METADATA!$J$5:$Q$29,IF(E342="HI",2,IF(E342="LO",6,10))+IF(S342=1,2,IF(D342=7,1,(IF(WEEKDAY(B342)=1,2,IF(WEEKDAY(B342)=7,1,0))))))</f>
        <v>3</v>
      </c>
      <c r="U342" s="781">
        <f>VLOOKUP(C342,METADATA!$A$5:$H$29,IF(E342="HI",2,IF(E342="LO",6,10))+IF(S342=1,2,IF(D342=7,1,(IF(WEEKDAY(B342)=1,2,IF(WEEKDAY(B342)=7,1,0))))))</f>
        <v>3</v>
      </c>
    </row>
    <row r="343" spans="2:21" ht="13.95" customHeight="1" x14ac:dyDescent="0.25">
      <c r="B343" s="784">
        <f t="shared" si="14"/>
        <v>45397</v>
      </c>
      <c r="C343" s="785">
        <v>3</v>
      </c>
      <c r="D343" s="786">
        <f>IFERROR((INDEX(METADATA!$T$2:$T$20,MATCH(B343,METADATA!$S$2:$S$20,0))),0)</f>
        <v>0</v>
      </c>
      <c r="E343" s="785" t="str">
        <f t="shared" si="15"/>
        <v>LO</v>
      </c>
      <c r="F343" s="786">
        <f>VLOOKUP(C343,METADATA!$A$5:$H$29,IF(E343="HI",2,IF(E343="LO",6,10))+IF(D343=1,2,IF(D343=7,1,(IF(WEEKDAY(B343)=1,2,IF(WEEKDAY(B343)=7,1,0))))))</f>
        <v>3</v>
      </c>
      <c r="G343" s="786">
        <f>VLOOKUP(C343,METADATA!$J$5:$Q$29,IF(E343="HI",2,IF(E343="LO",6,10))+IF(D343=1,2,IF(D343=7,1,(IF(WEEKDAY(B343)=1,2,IF(WEEKDAY(B343)=7,1,0))))))</f>
        <v>3</v>
      </c>
      <c r="H343" s="787">
        <v>8334.5</v>
      </c>
      <c r="I343" s="788">
        <v>2304.215014398098</v>
      </c>
      <c r="K343" s="795">
        <v>0</v>
      </c>
      <c r="M343" s="798">
        <f t="shared" si="16"/>
        <v>8647.1554330067192</v>
      </c>
      <c r="N343" s="303"/>
      <c r="S343" s="786">
        <v>0</v>
      </c>
      <c r="T343" s="781">
        <f>VLOOKUP(C343,METADATA!$J$5:$Q$29,IF(E343="HI",2,IF(E343="LO",6,10))+IF(S343=1,2,IF(D343=7,1,(IF(WEEKDAY(B343)=1,2,IF(WEEKDAY(B343)=7,1,0))))))</f>
        <v>3</v>
      </c>
      <c r="U343" s="781">
        <f>VLOOKUP(C343,METADATA!$A$5:$H$29,IF(E343="HI",2,IF(E343="LO",6,10))+IF(S343=1,2,IF(D343=7,1,(IF(WEEKDAY(B343)=1,2,IF(WEEKDAY(B343)=7,1,0))))))</f>
        <v>3</v>
      </c>
    </row>
    <row r="344" spans="2:21" ht="13.95" customHeight="1" x14ac:dyDescent="0.25">
      <c r="B344" s="784">
        <f t="shared" si="14"/>
        <v>45397</v>
      </c>
      <c r="C344" s="785">
        <v>4</v>
      </c>
      <c r="D344" s="786">
        <f>IFERROR((INDEX(METADATA!$T$2:$T$20,MATCH(B344,METADATA!$S$2:$S$20,0))),0)</f>
        <v>0</v>
      </c>
      <c r="E344" s="785" t="str">
        <f t="shared" si="15"/>
        <v>LO</v>
      </c>
      <c r="F344" s="786">
        <f>VLOOKUP(C344,METADATA!$A$5:$H$29,IF(E344="HI",2,IF(E344="LO",6,10))+IF(D344=1,2,IF(D344=7,1,(IF(WEEKDAY(B344)=1,2,IF(WEEKDAY(B344)=7,1,0))))))</f>
        <v>3</v>
      </c>
      <c r="G344" s="786">
        <f>VLOOKUP(C344,METADATA!$J$5:$Q$29,IF(E344="HI",2,IF(E344="LO",6,10))+IF(D344=1,2,IF(D344=7,1,(IF(WEEKDAY(B344)=1,2,IF(WEEKDAY(B344)=7,1,0))))))</f>
        <v>3</v>
      </c>
      <c r="H344" s="787">
        <v>9222.5</v>
      </c>
      <c r="I344" s="788">
        <v>1834.3220378418919</v>
      </c>
      <c r="K344" s="795">
        <v>0</v>
      </c>
      <c r="M344" s="798">
        <f t="shared" si="16"/>
        <v>9403.1507266720146</v>
      </c>
      <c r="N344" s="303"/>
      <c r="S344" s="786">
        <v>0</v>
      </c>
      <c r="T344" s="781">
        <f>VLOOKUP(C344,METADATA!$J$5:$Q$29,IF(E344="HI",2,IF(E344="LO",6,10))+IF(S344=1,2,IF(D344=7,1,(IF(WEEKDAY(B344)=1,2,IF(WEEKDAY(B344)=7,1,0))))))</f>
        <v>3</v>
      </c>
      <c r="U344" s="781">
        <f>VLOOKUP(C344,METADATA!$A$5:$H$29,IF(E344="HI",2,IF(E344="LO",6,10))+IF(S344=1,2,IF(D344=7,1,(IF(WEEKDAY(B344)=1,2,IF(WEEKDAY(B344)=7,1,0))))))</f>
        <v>3</v>
      </c>
    </row>
    <row r="345" spans="2:21" ht="13.95" customHeight="1" x14ac:dyDescent="0.25">
      <c r="B345" s="784">
        <f t="shared" si="14"/>
        <v>45397</v>
      </c>
      <c r="C345" s="785">
        <v>5</v>
      </c>
      <c r="D345" s="786">
        <f>IFERROR((INDEX(METADATA!$T$2:$T$20,MATCH(B345,METADATA!$S$2:$S$20,0))),0)</f>
        <v>0</v>
      </c>
      <c r="E345" s="785" t="str">
        <f t="shared" si="15"/>
        <v>LO</v>
      </c>
      <c r="F345" s="786">
        <f>VLOOKUP(C345,METADATA!$A$5:$H$29,IF(E345="HI",2,IF(E345="LO",6,10))+IF(D345=1,2,IF(D345=7,1,(IF(WEEKDAY(B345)=1,2,IF(WEEKDAY(B345)=7,1,0))))))</f>
        <v>3</v>
      </c>
      <c r="G345" s="786">
        <f>VLOOKUP(C345,METADATA!$J$5:$Q$29,IF(E345="HI",2,IF(E345="LO",6,10))+IF(D345=1,2,IF(D345=7,1,(IF(WEEKDAY(B345)=1,2,IF(WEEKDAY(B345)=7,1,0))))))</f>
        <v>3</v>
      </c>
      <c r="H345" s="787">
        <v>11143.75</v>
      </c>
      <c r="I345" s="788">
        <v>1956.2400207519531</v>
      </c>
      <c r="K345" s="795">
        <v>0</v>
      </c>
      <c r="M345" s="798">
        <f t="shared" si="16"/>
        <v>11314.152159189463</v>
      </c>
      <c r="N345" s="303"/>
      <c r="S345" s="786">
        <v>0</v>
      </c>
      <c r="T345" s="781">
        <f>VLOOKUP(C345,METADATA!$J$5:$Q$29,IF(E345="HI",2,IF(E345="LO",6,10))+IF(S345=1,2,IF(D345=7,1,(IF(WEEKDAY(B345)=1,2,IF(WEEKDAY(B345)=7,1,0))))))</f>
        <v>3</v>
      </c>
      <c r="U345" s="781">
        <f>VLOOKUP(C345,METADATA!$A$5:$H$29,IF(E345="HI",2,IF(E345="LO",6,10))+IF(S345=1,2,IF(D345=7,1,(IF(WEEKDAY(B345)=1,2,IF(WEEKDAY(B345)=7,1,0))))))</f>
        <v>3</v>
      </c>
    </row>
    <row r="346" spans="2:21" ht="13.95" customHeight="1" x14ac:dyDescent="0.25">
      <c r="B346" s="784">
        <f t="shared" si="14"/>
        <v>45397</v>
      </c>
      <c r="C346" s="785">
        <v>6</v>
      </c>
      <c r="D346" s="786">
        <f>IFERROR((INDEX(METADATA!$T$2:$T$20,MATCH(B346,METADATA!$S$2:$S$20,0))),0)</f>
        <v>0</v>
      </c>
      <c r="E346" s="785" t="str">
        <f t="shared" si="15"/>
        <v>LO</v>
      </c>
      <c r="F346" s="786">
        <f>VLOOKUP(C346,METADATA!$A$5:$H$29,IF(E346="HI",2,IF(E346="LO",6,10))+IF(D346=1,2,IF(D346=7,1,(IF(WEEKDAY(B346)=1,2,IF(WEEKDAY(B346)=7,1,0))))))</f>
        <v>2</v>
      </c>
      <c r="G346" s="786">
        <f>VLOOKUP(C346,METADATA!$J$5:$Q$29,IF(E346="HI",2,IF(E346="LO",6,10))+IF(D346=1,2,IF(D346=7,1,(IF(WEEKDAY(B346)=1,2,IF(WEEKDAY(B346)=7,1,0))))))</f>
        <v>2</v>
      </c>
      <c r="H346" s="787">
        <v>14234.75</v>
      </c>
      <c r="I346" s="788">
        <v>1903.1999816894531</v>
      </c>
      <c r="K346" s="795">
        <v>870.51250000000005</v>
      </c>
      <c r="M346" s="798">
        <f t="shared" si="16"/>
        <v>14361.416285756874</v>
      </c>
      <c r="N346" s="303"/>
      <c r="S346" s="786">
        <v>0</v>
      </c>
      <c r="T346" s="781">
        <f>VLOOKUP(C346,METADATA!$J$5:$Q$29,IF(E346="HI",2,IF(E346="LO",6,10))+IF(S346=1,2,IF(D346=7,1,(IF(WEEKDAY(B346)=1,2,IF(WEEKDAY(B346)=7,1,0))))))</f>
        <v>2</v>
      </c>
      <c r="U346" s="781">
        <f>VLOOKUP(C346,METADATA!$A$5:$H$29,IF(E346="HI",2,IF(E346="LO",6,10))+IF(S346=1,2,IF(D346=7,1,(IF(WEEKDAY(B346)=1,2,IF(WEEKDAY(B346)=7,1,0))))))</f>
        <v>2</v>
      </c>
    </row>
    <row r="347" spans="2:21" ht="13.95" customHeight="1" x14ac:dyDescent="0.25">
      <c r="B347" s="784">
        <f t="shared" si="14"/>
        <v>45397</v>
      </c>
      <c r="C347" s="785">
        <v>7</v>
      </c>
      <c r="D347" s="786">
        <f>IFERROR((INDEX(METADATA!$T$2:$T$20,MATCH(B347,METADATA!$S$2:$S$20,0))),0)</f>
        <v>0</v>
      </c>
      <c r="E347" s="785" t="str">
        <f t="shared" si="15"/>
        <v>LO</v>
      </c>
      <c r="F347" s="786">
        <f>VLOOKUP(C347,METADATA!$A$5:$H$29,IF(E347="HI",2,IF(E347="LO",6,10))+IF(D347=1,2,IF(D347=7,1,(IF(WEEKDAY(B347)=1,2,IF(WEEKDAY(B347)=7,1,0))))))</f>
        <v>1</v>
      </c>
      <c r="G347" s="786">
        <f>VLOOKUP(C347,METADATA!$J$5:$Q$29,IF(E347="HI",2,IF(E347="LO",6,10))+IF(D347=1,2,IF(D347=7,1,(IF(WEEKDAY(B347)=1,2,IF(WEEKDAY(B347)=7,1,0))))))</f>
        <v>1</v>
      </c>
      <c r="H347" s="787">
        <v>15814.5</v>
      </c>
      <c r="I347" s="788">
        <v>1867.7999572753906</v>
      </c>
      <c r="K347" s="795">
        <v>865.8125</v>
      </c>
      <c r="M347" s="798">
        <f t="shared" si="16"/>
        <v>15924.417946361429</v>
      </c>
      <c r="N347" s="303"/>
      <c r="S347" s="786">
        <v>0</v>
      </c>
      <c r="T347" s="781">
        <f>VLOOKUP(C347,METADATA!$J$5:$Q$29,IF(E347="HI",2,IF(E347="LO",6,10))+IF(S347=1,2,IF(D347=7,1,(IF(WEEKDAY(B347)=1,2,IF(WEEKDAY(B347)=7,1,0))))))</f>
        <v>1</v>
      </c>
      <c r="U347" s="781">
        <f>VLOOKUP(C347,METADATA!$A$5:$H$29,IF(E347="HI",2,IF(E347="LO",6,10))+IF(S347=1,2,IF(D347=7,1,(IF(WEEKDAY(B347)=1,2,IF(WEEKDAY(B347)=7,1,0))))))</f>
        <v>1</v>
      </c>
    </row>
    <row r="348" spans="2:21" ht="13.95" customHeight="1" x14ac:dyDescent="0.25">
      <c r="B348" s="784">
        <f t="shared" ref="B348:B411" si="17">B324+1</f>
        <v>45397</v>
      </c>
      <c r="C348" s="785">
        <v>8</v>
      </c>
      <c r="D348" s="786">
        <f>IFERROR((INDEX(METADATA!$T$2:$T$20,MATCH(B348,METADATA!$S$2:$S$20,0))),0)</f>
        <v>0</v>
      </c>
      <c r="E348" s="785" t="str">
        <f t="shared" si="15"/>
        <v>LO</v>
      </c>
      <c r="F348" s="786">
        <f>VLOOKUP(C348,METADATA!$A$5:$H$29,IF(E348="HI",2,IF(E348="LO",6,10))+IF(D348=1,2,IF(D348=7,1,(IF(WEEKDAY(B348)=1,2,IF(WEEKDAY(B348)=7,1,0))))))</f>
        <v>1</v>
      </c>
      <c r="G348" s="786">
        <f>VLOOKUP(C348,METADATA!$J$5:$Q$29,IF(E348="HI",2,IF(E348="LO",6,10))+IF(D348=1,2,IF(D348=7,1,(IF(WEEKDAY(B348)=1,2,IF(WEEKDAY(B348)=7,1,0))))))</f>
        <v>1</v>
      </c>
      <c r="H348" s="787">
        <v>16777.75</v>
      </c>
      <c r="I348" s="788">
        <v>1982.2764821052551</v>
      </c>
      <c r="K348" s="795">
        <v>834.63750000000005</v>
      </c>
      <c r="M348" s="798">
        <f t="shared" si="16"/>
        <v>16894.446280183543</v>
      </c>
      <c r="N348" s="303"/>
      <c r="S348" s="786">
        <v>0</v>
      </c>
      <c r="T348" s="781">
        <f>VLOOKUP(C348,METADATA!$J$5:$Q$29,IF(E348="HI",2,IF(E348="LO",6,10))+IF(S348=1,2,IF(D348=7,1,(IF(WEEKDAY(B348)=1,2,IF(WEEKDAY(B348)=7,1,0))))))</f>
        <v>1</v>
      </c>
      <c r="U348" s="781">
        <f>VLOOKUP(C348,METADATA!$A$5:$H$29,IF(E348="HI",2,IF(E348="LO",6,10))+IF(S348=1,2,IF(D348=7,1,(IF(WEEKDAY(B348)=1,2,IF(WEEKDAY(B348)=7,1,0))))))</f>
        <v>1</v>
      </c>
    </row>
    <row r="349" spans="2:21" ht="13.95" customHeight="1" x14ac:dyDescent="0.25">
      <c r="B349" s="784">
        <f t="shared" si="17"/>
        <v>45397</v>
      </c>
      <c r="C349" s="785">
        <v>9</v>
      </c>
      <c r="D349" s="786">
        <f>IFERROR((INDEX(METADATA!$T$2:$T$20,MATCH(B349,METADATA!$S$2:$S$20,0))),0)</f>
        <v>0</v>
      </c>
      <c r="E349" s="785" t="str">
        <f t="shared" si="15"/>
        <v>LO</v>
      </c>
      <c r="F349" s="786">
        <f>VLOOKUP(C349,METADATA!$A$5:$H$29,IF(E349="HI",2,IF(E349="LO",6,10))+IF(D349=1,2,IF(D349=7,1,(IF(WEEKDAY(B349)=1,2,IF(WEEKDAY(B349)=7,1,0))))))</f>
        <v>2</v>
      </c>
      <c r="G349" s="786">
        <f>VLOOKUP(C349,METADATA!$J$5:$Q$29,IF(E349="HI",2,IF(E349="LO",6,10))+IF(D349=1,2,IF(D349=7,1,(IF(WEEKDAY(B349)=1,2,IF(WEEKDAY(B349)=7,1,0))))))</f>
        <v>1</v>
      </c>
      <c r="H349" s="787">
        <v>17664.25</v>
      </c>
      <c r="I349" s="788">
        <v>2297.5229549407959</v>
      </c>
      <c r="K349" s="795">
        <v>847.33749999999998</v>
      </c>
      <c r="M349" s="798">
        <f t="shared" si="16"/>
        <v>17813.038477221675</v>
      </c>
      <c r="N349" s="303"/>
      <c r="S349" s="786">
        <v>0</v>
      </c>
      <c r="T349" s="781">
        <f>VLOOKUP(C349,METADATA!$J$5:$Q$29,IF(E349="HI",2,IF(E349="LO",6,10))+IF(S349=1,2,IF(D349=7,1,(IF(WEEKDAY(B349)=1,2,IF(WEEKDAY(B349)=7,1,0))))))</f>
        <v>1</v>
      </c>
      <c r="U349" s="781">
        <f>VLOOKUP(C349,METADATA!$A$5:$H$29,IF(E349="HI",2,IF(E349="LO",6,10))+IF(S349=1,2,IF(D349=7,1,(IF(WEEKDAY(B349)=1,2,IF(WEEKDAY(B349)=7,1,0))))))</f>
        <v>2</v>
      </c>
    </row>
    <row r="350" spans="2:21" ht="13.95" customHeight="1" x14ac:dyDescent="0.25">
      <c r="B350" s="784">
        <f t="shared" si="17"/>
        <v>45397</v>
      </c>
      <c r="C350" s="785">
        <v>10</v>
      </c>
      <c r="D350" s="786">
        <f>IFERROR((INDEX(METADATA!$T$2:$T$20,MATCH(B350,METADATA!$S$2:$S$20,0))),0)</f>
        <v>0</v>
      </c>
      <c r="E350" s="785" t="str">
        <f t="shared" si="15"/>
        <v>LO</v>
      </c>
      <c r="F350" s="786">
        <f>VLOOKUP(C350,METADATA!$A$5:$H$29,IF(E350="HI",2,IF(E350="LO",6,10))+IF(D350=1,2,IF(D350=7,1,(IF(WEEKDAY(B350)=1,2,IF(WEEKDAY(B350)=7,1,0))))))</f>
        <v>2</v>
      </c>
      <c r="G350" s="786">
        <f>VLOOKUP(C350,METADATA!$J$5:$Q$29,IF(E350="HI",2,IF(E350="LO",6,10))+IF(D350=1,2,IF(D350=7,1,(IF(WEEKDAY(B350)=1,2,IF(WEEKDAY(B350)=7,1,0))))))</f>
        <v>2</v>
      </c>
      <c r="H350" s="787">
        <v>17391</v>
      </c>
      <c r="I350" s="788">
        <v>2289.3839559555054</v>
      </c>
      <c r="K350" s="795">
        <v>851.61249999999995</v>
      </c>
      <c r="M350" s="798">
        <f t="shared" si="16"/>
        <v>17541.042155407598</v>
      </c>
      <c r="N350" s="303"/>
      <c r="S350" s="786">
        <v>0</v>
      </c>
      <c r="T350" s="781">
        <f>VLOOKUP(C350,METADATA!$J$5:$Q$29,IF(E350="HI",2,IF(E350="LO",6,10))+IF(S350=1,2,IF(D350=7,1,(IF(WEEKDAY(B350)=1,2,IF(WEEKDAY(B350)=7,1,0))))))</f>
        <v>2</v>
      </c>
      <c r="U350" s="781">
        <f>VLOOKUP(C350,METADATA!$A$5:$H$29,IF(E350="HI",2,IF(E350="LO",6,10))+IF(S350=1,2,IF(D350=7,1,(IF(WEEKDAY(B350)=1,2,IF(WEEKDAY(B350)=7,1,0))))))</f>
        <v>2</v>
      </c>
    </row>
    <row r="351" spans="2:21" ht="13.95" customHeight="1" x14ac:dyDescent="0.25">
      <c r="B351" s="784">
        <f t="shared" si="17"/>
        <v>45397</v>
      </c>
      <c r="C351" s="785">
        <v>11</v>
      </c>
      <c r="D351" s="786">
        <f>IFERROR((INDEX(METADATA!$T$2:$T$20,MATCH(B351,METADATA!$S$2:$S$20,0))),0)</f>
        <v>0</v>
      </c>
      <c r="E351" s="785" t="str">
        <f t="shared" si="15"/>
        <v>LO</v>
      </c>
      <c r="F351" s="786">
        <f>VLOOKUP(C351,METADATA!$A$5:$H$29,IF(E351="HI",2,IF(E351="LO",6,10))+IF(D351=1,2,IF(D351=7,1,(IF(WEEKDAY(B351)=1,2,IF(WEEKDAY(B351)=7,1,0))))))</f>
        <v>2</v>
      </c>
      <c r="G351" s="786">
        <f>VLOOKUP(C351,METADATA!$J$5:$Q$29,IF(E351="HI",2,IF(E351="LO",6,10))+IF(D351=1,2,IF(D351=7,1,(IF(WEEKDAY(B351)=1,2,IF(WEEKDAY(B351)=7,1,0))))))</f>
        <v>2</v>
      </c>
      <c r="H351" s="787">
        <v>17026</v>
      </c>
      <c r="I351" s="788">
        <v>2333.3259563446045</v>
      </c>
      <c r="K351" s="795">
        <v>856.5</v>
      </c>
      <c r="M351" s="798">
        <f t="shared" si="16"/>
        <v>17185.141431438715</v>
      </c>
      <c r="N351" s="303"/>
      <c r="S351" s="786">
        <v>0</v>
      </c>
      <c r="T351" s="781">
        <f>VLOOKUP(C351,METADATA!$J$5:$Q$29,IF(E351="HI",2,IF(E351="LO",6,10))+IF(S351=1,2,IF(D351=7,1,(IF(WEEKDAY(B351)=1,2,IF(WEEKDAY(B351)=7,1,0))))))</f>
        <v>2</v>
      </c>
      <c r="U351" s="781">
        <f>VLOOKUP(C351,METADATA!$A$5:$H$29,IF(E351="HI",2,IF(E351="LO",6,10))+IF(S351=1,2,IF(D351=7,1,(IF(WEEKDAY(B351)=1,2,IF(WEEKDAY(B351)=7,1,0))))))</f>
        <v>2</v>
      </c>
    </row>
    <row r="352" spans="2:21" ht="13.95" customHeight="1" x14ac:dyDescent="0.25">
      <c r="B352" s="784">
        <f t="shared" si="17"/>
        <v>45397</v>
      </c>
      <c r="C352" s="785">
        <v>12</v>
      </c>
      <c r="D352" s="786">
        <f>IFERROR((INDEX(METADATA!$T$2:$T$20,MATCH(B352,METADATA!$S$2:$S$20,0))),0)</f>
        <v>0</v>
      </c>
      <c r="E352" s="785" t="str">
        <f t="shared" si="15"/>
        <v>LO</v>
      </c>
      <c r="F352" s="786">
        <f>VLOOKUP(C352,METADATA!$A$5:$H$29,IF(E352="HI",2,IF(E352="LO",6,10))+IF(D352=1,2,IF(D352=7,1,(IF(WEEKDAY(B352)=1,2,IF(WEEKDAY(B352)=7,1,0))))))</f>
        <v>2</v>
      </c>
      <c r="G352" s="786">
        <f>VLOOKUP(C352,METADATA!$J$5:$Q$29,IF(E352="HI",2,IF(E352="LO",6,10))+IF(D352=1,2,IF(D352=7,1,(IF(WEEKDAY(B352)=1,2,IF(WEEKDAY(B352)=7,1,0))))))</f>
        <v>2</v>
      </c>
      <c r="H352" s="787">
        <v>16699.25</v>
      </c>
      <c r="I352" s="788">
        <v>2321.5455093383789</v>
      </c>
      <c r="K352" s="795">
        <v>824.32500000000005</v>
      </c>
      <c r="M352" s="798">
        <f t="shared" si="16"/>
        <v>16859.84946891369</v>
      </c>
      <c r="N352" s="303"/>
      <c r="S352" s="786">
        <v>0</v>
      </c>
      <c r="T352" s="781">
        <f>VLOOKUP(C352,METADATA!$J$5:$Q$29,IF(E352="HI",2,IF(E352="LO",6,10))+IF(S352=1,2,IF(D352=7,1,(IF(WEEKDAY(B352)=1,2,IF(WEEKDAY(B352)=7,1,0))))))</f>
        <v>2</v>
      </c>
      <c r="U352" s="781">
        <f>VLOOKUP(C352,METADATA!$A$5:$H$29,IF(E352="HI",2,IF(E352="LO",6,10))+IF(S352=1,2,IF(D352=7,1,(IF(WEEKDAY(B352)=1,2,IF(WEEKDAY(B352)=7,1,0))))))</f>
        <v>2</v>
      </c>
    </row>
    <row r="353" spans="2:21" ht="13.95" customHeight="1" x14ac:dyDescent="0.25">
      <c r="B353" s="784">
        <f t="shared" si="17"/>
        <v>45397</v>
      </c>
      <c r="C353" s="785">
        <v>13</v>
      </c>
      <c r="D353" s="786">
        <f>IFERROR((INDEX(METADATA!$T$2:$T$20,MATCH(B353,METADATA!$S$2:$S$20,0))),0)</f>
        <v>0</v>
      </c>
      <c r="E353" s="785" t="str">
        <f t="shared" si="15"/>
        <v>LO</v>
      </c>
      <c r="F353" s="786">
        <f>VLOOKUP(C353,METADATA!$A$5:$H$29,IF(E353="HI",2,IF(E353="LO",6,10))+IF(D353=1,2,IF(D353=7,1,(IF(WEEKDAY(B353)=1,2,IF(WEEKDAY(B353)=7,1,0))))))</f>
        <v>2</v>
      </c>
      <c r="G353" s="786">
        <f>VLOOKUP(C353,METADATA!$J$5:$Q$29,IF(E353="HI",2,IF(E353="LO",6,10))+IF(D353=1,2,IF(D353=7,1,(IF(WEEKDAY(B353)=1,2,IF(WEEKDAY(B353)=7,1,0))))))</f>
        <v>2</v>
      </c>
      <c r="H353" s="787">
        <v>15673</v>
      </c>
      <c r="I353" s="788">
        <v>1953.143985748291</v>
      </c>
      <c r="K353" s="795">
        <v>882.73749999999995</v>
      </c>
      <c r="M353" s="798">
        <f t="shared" si="16"/>
        <v>15794.229972653453</v>
      </c>
      <c r="N353" s="303"/>
      <c r="S353" s="786">
        <v>0</v>
      </c>
      <c r="T353" s="781">
        <f>VLOOKUP(C353,METADATA!$J$5:$Q$29,IF(E353="HI",2,IF(E353="LO",6,10))+IF(S353=1,2,IF(D353=7,1,(IF(WEEKDAY(B353)=1,2,IF(WEEKDAY(B353)=7,1,0))))))</f>
        <v>2</v>
      </c>
      <c r="U353" s="781">
        <f>VLOOKUP(C353,METADATA!$A$5:$H$29,IF(E353="HI",2,IF(E353="LO",6,10))+IF(S353=1,2,IF(D353=7,1,(IF(WEEKDAY(B353)=1,2,IF(WEEKDAY(B353)=7,1,0))))))</f>
        <v>2</v>
      </c>
    </row>
    <row r="354" spans="2:21" ht="13.95" customHeight="1" x14ac:dyDescent="0.25">
      <c r="B354" s="784">
        <f t="shared" si="17"/>
        <v>45397</v>
      </c>
      <c r="C354" s="785">
        <v>14</v>
      </c>
      <c r="D354" s="786">
        <f>IFERROR((INDEX(METADATA!$T$2:$T$20,MATCH(B354,METADATA!$S$2:$S$20,0))),0)</f>
        <v>0</v>
      </c>
      <c r="E354" s="785" t="str">
        <f t="shared" si="15"/>
        <v>LO</v>
      </c>
      <c r="F354" s="786">
        <f>VLOOKUP(C354,METADATA!$A$5:$H$29,IF(E354="HI",2,IF(E354="LO",6,10))+IF(D354=1,2,IF(D354=7,1,(IF(WEEKDAY(B354)=1,2,IF(WEEKDAY(B354)=7,1,0))))))</f>
        <v>2</v>
      </c>
      <c r="G354" s="786">
        <f>VLOOKUP(C354,METADATA!$J$5:$Q$29,IF(E354="HI",2,IF(E354="LO",6,10))+IF(D354=1,2,IF(D354=7,1,(IF(WEEKDAY(B354)=1,2,IF(WEEKDAY(B354)=7,1,0))))))</f>
        <v>2</v>
      </c>
      <c r="H354" s="787">
        <v>15816.5</v>
      </c>
      <c r="I354" s="788">
        <v>1576.0309715270996</v>
      </c>
      <c r="K354" s="795">
        <v>909.3125</v>
      </c>
      <c r="M354" s="798">
        <f t="shared" si="16"/>
        <v>15894.827645281741</v>
      </c>
      <c r="N354" s="303"/>
      <c r="S354" s="786">
        <v>0</v>
      </c>
      <c r="T354" s="781">
        <f>VLOOKUP(C354,METADATA!$J$5:$Q$29,IF(E354="HI",2,IF(E354="LO",6,10))+IF(S354=1,2,IF(D354=7,1,(IF(WEEKDAY(B354)=1,2,IF(WEEKDAY(B354)=7,1,0))))))</f>
        <v>2</v>
      </c>
      <c r="U354" s="781">
        <f>VLOOKUP(C354,METADATA!$A$5:$H$29,IF(E354="HI",2,IF(E354="LO",6,10))+IF(S354=1,2,IF(D354=7,1,(IF(WEEKDAY(B354)=1,2,IF(WEEKDAY(B354)=7,1,0))))))</f>
        <v>2</v>
      </c>
    </row>
    <row r="355" spans="2:21" ht="13.95" customHeight="1" x14ac:dyDescent="0.25">
      <c r="B355" s="784">
        <f t="shared" si="17"/>
        <v>45397</v>
      </c>
      <c r="C355" s="785">
        <v>15</v>
      </c>
      <c r="D355" s="786">
        <f>IFERROR((INDEX(METADATA!$T$2:$T$20,MATCH(B355,METADATA!$S$2:$S$20,0))),0)</f>
        <v>0</v>
      </c>
      <c r="E355" s="785" t="str">
        <f t="shared" si="15"/>
        <v>LO</v>
      </c>
      <c r="F355" s="786">
        <f>VLOOKUP(C355,METADATA!$A$5:$H$29,IF(E355="HI",2,IF(E355="LO",6,10))+IF(D355=1,2,IF(D355=7,1,(IF(WEEKDAY(B355)=1,2,IF(WEEKDAY(B355)=7,1,0))))))</f>
        <v>2</v>
      </c>
      <c r="G355" s="786">
        <f>VLOOKUP(C355,METADATA!$J$5:$Q$29,IF(E355="HI",2,IF(E355="LO",6,10))+IF(D355=1,2,IF(D355=7,1,(IF(WEEKDAY(B355)=1,2,IF(WEEKDAY(B355)=7,1,0))))))</f>
        <v>2</v>
      </c>
      <c r="H355" s="787">
        <v>15927.25</v>
      </c>
      <c r="I355" s="788">
        <v>1763.78297996521</v>
      </c>
      <c r="K355" s="795">
        <v>905.6</v>
      </c>
      <c r="M355" s="798">
        <f t="shared" si="16"/>
        <v>16024.613036292481</v>
      </c>
      <c r="N355" s="303"/>
      <c r="S355" s="786">
        <v>0</v>
      </c>
      <c r="T355" s="781">
        <f>VLOOKUP(C355,METADATA!$J$5:$Q$29,IF(E355="HI",2,IF(E355="LO",6,10))+IF(S355=1,2,IF(D355=7,1,(IF(WEEKDAY(B355)=1,2,IF(WEEKDAY(B355)=7,1,0))))))</f>
        <v>2</v>
      </c>
      <c r="U355" s="781">
        <f>VLOOKUP(C355,METADATA!$A$5:$H$29,IF(E355="HI",2,IF(E355="LO",6,10))+IF(S355=1,2,IF(D355=7,1,(IF(WEEKDAY(B355)=1,2,IF(WEEKDAY(B355)=7,1,0))))))</f>
        <v>2</v>
      </c>
    </row>
    <row r="356" spans="2:21" ht="13.95" customHeight="1" x14ac:dyDescent="0.25">
      <c r="B356" s="784">
        <f t="shared" si="17"/>
        <v>45397</v>
      </c>
      <c r="C356" s="785">
        <v>16</v>
      </c>
      <c r="D356" s="786">
        <f>IFERROR((INDEX(METADATA!$T$2:$T$20,MATCH(B356,METADATA!$S$2:$S$20,0))),0)</f>
        <v>0</v>
      </c>
      <c r="E356" s="785" t="str">
        <f t="shared" si="15"/>
        <v>LO</v>
      </c>
      <c r="F356" s="786">
        <f>VLOOKUP(C356,METADATA!$A$5:$H$29,IF(E356="HI",2,IF(E356="LO",6,10))+IF(D356=1,2,IF(D356=7,1,(IF(WEEKDAY(B356)=1,2,IF(WEEKDAY(B356)=7,1,0))))))</f>
        <v>2</v>
      </c>
      <c r="G356" s="786">
        <f>VLOOKUP(C356,METADATA!$J$5:$Q$29,IF(E356="HI",2,IF(E356="LO",6,10))+IF(D356=1,2,IF(D356=7,1,(IF(WEEKDAY(B356)=1,2,IF(WEEKDAY(B356)=7,1,0))))))</f>
        <v>2</v>
      </c>
      <c r="H356" s="787">
        <v>15970.5</v>
      </c>
      <c r="I356" s="788">
        <v>1666.803018310573</v>
      </c>
      <c r="K356" s="795">
        <v>913.98749999999995</v>
      </c>
      <c r="M356" s="798">
        <f t="shared" si="16"/>
        <v>16057.244550415531</v>
      </c>
      <c r="N356" s="303"/>
      <c r="S356" s="786">
        <v>0</v>
      </c>
      <c r="T356" s="781">
        <f>VLOOKUP(C356,METADATA!$J$5:$Q$29,IF(E356="HI",2,IF(E356="LO",6,10))+IF(S356=1,2,IF(D356=7,1,(IF(WEEKDAY(B356)=1,2,IF(WEEKDAY(B356)=7,1,0))))))</f>
        <v>2</v>
      </c>
      <c r="U356" s="781">
        <f>VLOOKUP(C356,METADATA!$A$5:$H$29,IF(E356="HI",2,IF(E356="LO",6,10))+IF(S356=1,2,IF(D356=7,1,(IF(WEEKDAY(B356)=1,2,IF(WEEKDAY(B356)=7,1,0))))))</f>
        <v>2</v>
      </c>
    </row>
    <row r="357" spans="2:21" ht="13.95" customHeight="1" x14ac:dyDescent="0.25">
      <c r="B357" s="784">
        <f t="shared" si="17"/>
        <v>45397</v>
      </c>
      <c r="C357" s="785">
        <v>17</v>
      </c>
      <c r="D357" s="786">
        <f>IFERROR((INDEX(METADATA!$T$2:$T$20,MATCH(B357,METADATA!$S$2:$S$20,0))),0)</f>
        <v>0</v>
      </c>
      <c r="E357" s="785" t="str">
        <f t="shared" si="15"/>
        <v>LO</v>
      </c>
      <c r="F357" s="786">
        <f>VLOOKUP(C357,METADATA!$A$5:$H$29,IF(E357="HI",2,IF(E357="LO",6,10))+IF(D357=1,2,IF(D357=7,1,(IF(WEEKDAY(B357)=1,2,IF(WEEKDAY(B357)=7,1,0))))))</f>
        <v>2</v>
      </c>
      <c r="G357" s="786">
        <f>VLOOKUP(C357,METADATA!$J$5:$Q$29,IF(E357="HI",2,IF(E357="LO",6,10))+IF(D357=1,2,IF(D357=7,1,(IF(WEEKDAY(B357)=1,2,IF(WEEKDAY(B357)=7,1,0))))))</f>
        <v>2</v>
      </c>
      <c r="H357" s="787">
        <v>15720</v>
      </c>
      <c r="I357" s="788">
        <v>1821.6240043640137</v>
      </c>
      <c r="K357" s="795">
        <v>902.26250000000005</v>
      </c>
      <c r="M357" s="798">
        <f t="shared" si="16"/>
        <v>15825.19238471606</v>
      </c>
      <c r="N357" s="303"/>
      <c r="S357" s="786">
        <v>0</v>
      </c>
      <c r="T357" s="781">
        <f>VLOOKUP(C357,METADATA!$J$5:$Q$29,IF(E357="HI",2,IF(E357="LO",6,10))+IF(S357=1,2,IF(D357=7,1,(IF(WEEKDAY(B357)=1,2,IF(WEEKDAY(B357)=7,1,0))))))</f>
        <v>2</v>
      </c>
      <c r="U357" s="781">
        <f>VLOOKUP(C357,METADATA!$A$5:$H$29,IF(E357="HI",2,IF(E357="LO",6,10))+IF(S357=1,2,IF(D357=7,1,(IF(WEEKDAY(B357)=1,2,IF(WEEKDAY(B357)=7,1,0))))))</f>
        <v>2</v>
      </c>
    </row>
    <row r="358" spans="2:21" ht="13.95" customHeight="1" x14ac:dyDescent="0.25">
      <c r="B358" s="784">
        <f t="shared" si="17"/>
        <v>45397</v>
      </c>
      <c r="C358" s="785">
        <v>18</v>
      </c>
      <c r="D358" s="786">
        <f>IFERROR((INDEX(METADATA!$T$2:$T$20,MATCH(B358,METADATA!$S$2:$S$20,0))),0)</f>
        <v>0</v>
      </c>
      <c r="E358" s="785" t="str">
        <f t="shared" si="15"/>
        <v>LO</v>
      </c>
      <c r="F358" s="786">
        <f>VLOOKUP(C358,METADATA!$A$5:$H$29,IF(E358="HI",2,IF(E358="LO",6,10))+IF(D358=1,2,IF(D358=7,1,(IF(WEEKDAY(B358)=1,2,IF(WEEKDAY(B358)=7,1,0))))))</f>
        <v>1</v>
      </c>
      <c r="G358" s="786">
        <f>VLOOKUP(C358,METADATA!$J$5:$Q$29,IF(E358="HI",2,IF(E358="LO",6,10))+IF(D358=1,2,IF(D358=7,1,(IF(WEEKDAY(B358)=1,2,IF(WEEKDAY(B358)=7,1,0))))))</f>
        <v>1</v>
      </c>
      <c r="H358" s="787">
        <v>17463</v>
      </c>
      <c r="I358" s="788">
        <v>536.42299604415894</v>
      </c>
      <c r="K358" s="795">
        <v>933.76250000000005</v>
      </c>
      <c r="M358" s="798">
        <f t="shared" si="16"/>
        <v>17471.23689469881</v>
      </c>
      <c r="N358" s="303"/>
      <c r="S358" s="786">
        <v>0</v>
      </c>
      <c r="T358" s="781">
        <f>VLOOKUP(C358,METADATA!$J$5:$Q$29,IF(E358="HI",2,IF(E358="LO",6,10))+IF(S358=1,2,IF(D358=7,1,(IF(WEEKDAY(B358)=1,2,IF(WEEKDAY(B358)=7,1,0))))))</f>
        <v>1</v>
      </c>
      <c r="U358" s="781">
        <f>VLOOKUP(C358,METADATA!$A$5:$H$29,IF(E358="HI",2,IF(E358="LO",6,10))+IF(S358=1,2,IF(D358=7,1,(IF(WEEKDAY(B358)=1,2,IF(WEEKDAY(B358)=7,1,0))))))</f>
        <v>1</v>
      </c>
    </row>
    <row r="359" spans="2:21" ht="13.95" customHeight="1" x14ac:dyDescent="0.25">
      <c r="B359" s="784">
        <f t="shared" si="17"/>
        <v>45397</v>
      </c>
      <c r="C359" s="785">
        <v>19</v>
      </c>
      <c r="D359" s="786">
        <f>IFERROR((INDEX(METADATA!$T$2:$T$20,MATCH(B359,METADATA!$S$2:$S$20,0))),0)</f>
        <v>0</v>
      </c>
      <c r="E359" s="785" t="str">
        <f t="shared" si="15"/>
        <v>LO</v>
      </c>
      <c r="F359" s="786">
        <f>VLOOKUP(C359,METADATA!$A$5:$H$29,IF(E359="HI",2,IF(E359="LO",6,10))+IF(D359=1,2,IF(D359=7,1,(IF(WEEKDAY(B359)=1,2,IF(WEEKDAY(B359)=7,1,0))))))</f>
        <v>1</v>
      </c>
      <c r="G359" s="786">
        <f>VLOOKUP(C359,METADATA!$J$5:$Q$29,IF(E359="HI",2,IF(E359="LO",6,10))+IF(D359=1,2,IF(D359=7,1,(IF(WEEKDAY(B359)=1,2,IF(WEEKDAY(B359)=7,1,0))))))</f>
        <v>1</v>
      </c>
      <c r="H359" s="787">
        <v>16578.25</v>
      </c>
      <c r="I359" s="788">
        <v>1478.3280248641968</v>
      </c>
      <c r="K359" s="795">
        <v>0</v>
      </c>
      <c r="M359" s="798">
        <f t="shared" si="16"/>
        <v>16644.032768881432</v>
      </c>
      <c r="N359" s="303"/>
      <c r="S359" s="786">
        <v>0</v>
      </c>
      <c r="T359" s="781">
        <f>VLOOKUP(C359,METADATA!$J$5:$Q$29,IF(E359="HI",2,IF(E359="LO",6,10))+IF(S359=1,2,IF(D359=7,1,(IF(WEEKDAY(B359)=1,2,IF(WEEKDAY(B359)=7,1,0))))))</f>
        <v>1</v>
      </c>
      <c r="U359" s="781">
        <f>VLOOKUP(C359,METADATA!$A$5:$H$29,IF(E359="HI",2,IF(E359="LO",6,10))+IF(S359=1,2,IF(D359=7,1,(IF(WEEKDAY(B359)=1,2,IF(WEEKDAY(B359)=7,1,0))))))</f>
        <v>1</v>
      </c>
    </row>
    <row r="360" spans="2:21" ht="13.95" customHeight="1" x14ac:dyDescent="0.25">
      <c r="B360" s="784">
        <f t="shared" si="17"/>
        <v>45397</v>
      </c>
      <c r="C360" s="785">
        <v>20</v>
      </c>
      <c r="D360" s="786">
        <f>IFERROR((INDEX(METADATA!$T$2:$T$20,MATCH(B360,METADATA!$S$2:$S$20,0))),0)</f>
        <v>0</v>
      </c>
      <c r="E360" s="785" t="str">
        <f t="shared" si="15"/>
        <v>LO</v>
      </c>
      <c r="F360" s="786">
        <f>VLOOKUP(C360,METADATA!$A$5:$H$29,IF(E360="HI",2,IF(E360="LO",6,10))+IF(D360=1,2,IF(D360=7,1,(IF(WEEKDAY(B360)=1,2,IF(WEEKDAY(B360)=7,1,0))))))</f>
        <v>1</v>
      </c>
      <c r="G360" s="786">
        <f>VLOOKUP(C360,METADATA!$J$5:$Q$29,IF(E360="HI",2,IF(E360="LO",6,10))+IF(D360=1,2,IF(D360=7,1,(IF(WEEKDAY(B360)=1,2,IF(WEEKDAY(B360)=7,1,0))))))</f>
        <v>2</v>
      </c>
      <c r="H360" s="787">
        <v>14983</v>
      </c>
      <c r="I360" s="788">
        <v>2435.4959440231323</v>
      </c>
      <c r="K360" s="795">
        <v>0</v>
      </c>
      <c r="M360" s="798">
        <f t="shared" si="16"/>
        <v>15179.655117734168</v>
      </c>
      <c r="N360" s="303"/>
      <c r="S360" s="786">
        <v>0</v>
      </c>
      <c r="T360" s="781">
        <f>VLOOKUP(C360,METADATA!$J$5:$Q$29,IF(E360="HI",2,IF(E360="LO",6,10))+IF(S360=1,2,IF(D360=7,1,(IF(WEEKDAY(B360)=1,2,IF(WEEKDAY(B360)=7,1,0))))))</f>
        <v>2</v>
      </c>
      <c r="U360" s="781">
        <f>VLOOKUP(C360,METADATA!$A$5:$H$29,IF(E360="HI",2,IF(E360="LO",6,10))+IF(S360=1,2,IF(D360=7,1,(IF(WEEKDAY(B360)=1,2,IF(WEEKDAY(B360)=7,1,0))))))</f>
        <v>1</v>
      </c>
    </row>
    <row r="361" spans="2:21" ht="13.95" customHeight="1" x14ac:dyDescent="0.25">
      <c r="B361" s="784">
        <f t="shared" si="17"/>
        <v>45397</v>
      </c>
      <c r="C361" s="785">
        <v>21</v>
      </c>
      <c r="D361" s="786">
        <f>IFERROR((INDEX(METADATA!$T$2:$T$20,MATCH(B361,METADATA!$S$2:$S$20,0))),0)</f>
        <v>0</v>
      </c>
      <c r="E361" s="785" t="str">
        <f t="shared" si="15"/>
        <v>LO</v>
      </c>
      <c r="F361" s="786">
        <f>VLOOKUP(C361,METADATA!$A$5:$H$29,IF(E361="HI",2,IF(E361="LO",6,10))+IF(D361=1,2,IF(D361=7,1,(IF(WEEKDAY(B361)=1,2,IF(WEEKDAY(B361)=7,1,0))))))</f>
        <v>2</v>
      </c>
      <c r="G361" s="786">
        <f>VLOOKUP(C361,METADATA!$J$5:$Q$29,IF(E361="HI",2,IF(E361="LO",6,10))+IF(D361=1,2,IF(D361=7,1,(IF(WEEKDAY(B361)=1,2,IF(WEEKDAY(B361)=7,1,0))))))</f>
        <v>2</v>
      </c>
      <c r="H361" s="787">
        <v>13026.5</v>
      </c>
      <c r="I361" s="788">
        <v>2388.5515308380127</v>
      </c>
      <c r="K361" s="795">
        <v>0</v>
      </c>
      <c r="M361" s="798">
        <f t="shared" si="16"/>
        <v>13243.67323160265</v>
      </c>
      <c r="N361" s="303"/>
      <c r="S361" s="786">
        <v>0</v>
      </c>
      <c r="T361" s="781">
        <f>VLOOKUP(C361,METADATA!$J$5:$Q$29,IF(E361="HI",2,IF(E361="LO",6,10))+IF(S361=1,2,IF(D361=7,1,(IF(WEEKDAY(B361)=1,2,IF(WEEKDAY(B361)=7,1,0))))))</f>
        <v>2</v>
      </c>
      <c r="U361" s="781">
        <f>VLOOKUP(C361,METADATA!$A$5:$H$29,IF(E361="HI",2,IF(E361="LO",6,10))+IF(S361=1,2,IF(D361=7,1,(IF(WEEKDAY(B361)=1,2,IF(WEEKDAY(B361)=7,1,0))))))</f>
        <v>2</v>
      </c>
    </row>
    <row r="362" spans="2:21" ht="13.95" customHeight="1" x14ac:dyDescent="0.25">
      <c r="B362" s="784">
        <f t="shared" si="17"/>
        <v>45397</v>
      </c>
      <c r="C362" s="785">
        <v>22</v>
      </c>
      <c r="D362" s="786">
        <f>IFERROR((INDEX(METADATA!$T$2:$T$20,MATCH(B362,METADATA!$S$2:$S$20,0))),0)</f>
        <v>0</v>
      </c>
      <c r="E362" s="785" t="str">
        <f t="shared" si="15"/>
        <v>LO</v>
      </c>
      <c r="F362" s="786">
        <f>VLOOKUP(C362,METADATA!$A$5:$H$29,IF(E362="HI",2,IF(E362="LO",6,10))+IF(D362=1,2,IF(D362=7,1,(IF(WEEKDAY(B362)=1,2,IF(WEEKDAY(B362)=7,1,0))))))</f>
        <v>3</v>
      </c>
      <c r="G362" s="786">
        <f>VLOOKUP(C362,METADATA!$J$5:$Q$29,IF(E362="HI",2,IF(E362="LO",6,10))+IF(D362=1,2,IF(D362=7,1,(IF(WEEKDAY(B362)=1,2,IF(WEEKDAY(B362)=7,1,0))))))</f>
        <v>3</v>
      </c>
      <c r="H362" s="787">
        <v>11114.5</v>
      </c>
      <c r="I362" s="788">
        <v>2456.6884956359863</v>
      </c>
      <c r="K362" s="795">
        <v>0</v>
      </c>
      <c r="M362" s="798">
        <f t="shared" si="16"/>
        <v>11382.768934428486</v>
      </c>
      <c r="N362" s="303"/>
      <c r="S362" s="786">
        <v>0</v>
      </c>
      <c r="T362" s="781">
        <f>VLOOKUP(C362,METADATA!$J$5:$Q$29,IF(E362="HI",2,IF(E362="LO",6,10))+IF(S362=1,2,IF(D362=7,1,(IF(WEEKDAY(B362)=1,2,IF(WEEKDAY(B362)=7,1,0))))))</f>
        <v>3</v>
      </c>
      <c r="U362" s="781">
        <f>VLOOKUP(C362,METADATA!$A$5:$H$29,IF(E362="HI",2,IF(E362="LO",6,10))+IF(S362=1,2,IF(D362=7,1,(IF(WEEKDAY(B362)=1,2,IF(WEEKDAY(B362)=7,1,0))))))</f>
        <v>3</v>
      </c>
    </row>
    <row r="363" spans="2:21" ht="13.95" customHeight="1" x14ac:dyDescent="0.25">
      <c r="B363" s="784">
        <f t="shared" si="17"/>
        <v>45397</v>
      </c>
      <c r="C363" s="785">
        <v>23</v>
      </c>
      <c r="D363" s="786">
        <f>IFERROR((INDEX(METADATA!$T$2:$T$20,MATCH(B363,METADATA!$S$2:$S$20,0))),0)</f>
        <v>0</v>
      </c>
      <c r="E363" s="785" t="str">
        <f t="shared" si="15"/>
        <v>LO</v>
      </c>
      <c r="F363" s="786">
        <f>VLOOKUP(C363,METADATA!$A$5:$H$29,IF(E363="HI",2,IF(E363="LO",6,10))+IF(D363=1,2,IF(D363=7,1,(IF(WEEKDAY(B363)=1,2,IF(WEEKDAY(B363)=7,1,0))))))</f>
        <v>3</v>
      </c>
      <c r="G363" s="786">
        <f>VLOOKUP(C363,METADATA!$J$5:$Q$29,IF(E363="HI",2,IF(E363="LO",6,10))+IF(D363=1,2,IF(D363=7,1,(IF(WEEKDAY(B363)=1,2,IF(WEEKDAY(B363)=7,1,0))))))</f>
        <v>3</v>
      </c>
      <c r="H363" s="787">
        <v>10058.75</v>
      </c>
      <c r="I363" s="788">
        <v>2474.0614929199219</v>
      </c>
      <c r="K363" s="795">
        <v>0</v>
      </c>
      <c r="M363" s="798">
        <f t="shared" si="16"/>
        <v>10358.543905069339</v>
      </c>
      <c r="N363" s="303"/>
      <c r="S363" s="786">
        <v>0</v>
      </c>
      <c r="T363" s="781">
        <f>VLOOKUP(C363,METADATA!$J$5:$Q$29,IF(E363="HI",2,IF(E363="LO",6,10))+IF(S363=1,2,IF(D363=7,1,(IF(WEEKDAY(B363)=1,2,IF(WEEKDAY(B363)=7,1,0))))))</f>
        <v>3</v>
      </c>
      <c r="U363" s="781">
        <f>VLOOKUP(C363,METADATA!$A$5:$H$29,IF(E363="HI",2,IF(E363="LO",6,10))+IF(S363=1,2,IF(D363=7,1,(IF(WEEKDAY(B363)=1,2,IF(WEEKDAY(B363)=7,1,0))))))</f>
        <v>3</v>
      </c>
    </row>
    <row r="364" spans="2:21" ht="13.95" customHeight="1" x14ac:dyDescent="0.25">
      <c r="B364" s="784">
        <f t="shared" si="17"/>
        <v>45398</v>
      </c>
      <c r="C364" s="785">
        <v>0</v>
      </c>
      <c r="D364" s="786">
        <f>IFERROR((INDEX(METADATA!$T$2:$T$20,MATCH(B364,METADATA!$S$2:$S$20,0))),0)</f>
        <v>0</v>
      </c>
      <c r="E364" s="785" t="str">
        <f t="shared" si="15"/>
        <v>LO</v>
      </c>
      <c r="F364" s="786">
        <f>VLOOKUP(C364,METADATA!$A$5:$H$29,IF(E364="HI",2,IF(E364="LO",6,10))+IF(D364=1,2,IF(D364=7,1,(IF(WEEKDAY(B364)=1,2,IF(WEEKDAY(B364)=7,1,0))))))</f>
        <v>3</v>
      </c>
      <c r="G364" s="786">
        <f>VLOOKUP(C364,METADATA!$J$5:$Q$29,IF(E364="HI",2,IF(E364="LO",6,10))+IF(D364=1,2,IF(D364=7,1,(IF(WEEKDAY(B364)=1,2,IF(WEEKDAY(B364)=7,1,0))))))</f>
        <v>3</v>
      </c>
      <c r="H364" s="787">
        <v>9442.75</v>
      </c>
      <c r="I364" s="788">
        <v>2448.5765609741211</v>
      </c>
      <c r="K364" s="795">
        <v>0</v>
      </c>
      <c r="M364" s="798">
        <f t="shared" si="16"/>
        <v>9755.0527798393723</v>
      </c>
      <c r="N364" s="303"/>
      <c r="S364" s="786">
        <v>0</v>
      </c>
      <c r="T364" s="781">
        <f>VLOOKUP(C364,METADATA!$J$5:$Q$29,IF(E364="HI",2,IF(E364="LO",6,10))+IF(S364=1,2,IF(D364=7,1,(IF(WEEKDAY(B364)=1,2,IF(WEEKDAY(B364)=7,1,0))))))</f>
        <v>3</v>
      </c>
      <c r="U364" s="781">
        <f>VLOOKUP(C364,METADATA!$A$5:$H$29,IF(E364="HI",2,IF(E364="LO",6,10))+IF(S364=1,2,IF(D364=7,1,(IF(WEEKDAY(B364)=1,2,IF(WEEKDAY(B364)=7,1,0))))))</f>
        <v>3</v>
      </c>
    </row>
    <row r="365" spans="2:21" ht="13.95" customHeight="1" x14ac:dyDescent="0.25">
      <c r="B365" s="784">
        <f t="shared" si="17"/>
        <v>45398</v>
      </c>
      <c r="C365" s="785">
        <v>1</v>
      </c>
      <c r="D365" s="786">
        <f>IFERROR((INDEX(METADATA!$T$2:$T$20,MATCH(B365,METADATA!$S$2:$S$20,0))),0)</f>
        <v>0</v>
      </c>
      <c r="E365" s="785" t="str">
        <f t="shared" si="15"/>
        <v>LO</v>
      </c>
      <c r="F365" s="786">
        <f>VLOOKUP(C365,METADATA!$A$5:$H$29,IF(E365="HI",2,IF(E365="LO",6,10))+IF(D365=1,2,IF(D365=7,1,(IF(WEEKDAY(B365)=1,2,IF(WEEKDAY(B365)=7,1,0))))))</f>
        <v>3</v>
      </c>
      <c r="G365" s="786">
        <f>VLOOKUP(C365,METADATA!$J$5:$Q$29,IF(E365="HI",2,IF(E365="LO",6,10))+IF(D365=1,2,IF(D365=7,1,(IF(WEEKDAY(B365)=1,2,IF(WEEKDAY(B365)=7,1,0))))))</f>
        <v>3</v>
      </c>
      <c r="H365" s="787">
        <v>8881</v>
      </c>
      <c r="I365" s="788">
        <v>2331.7440490722656</v>
      </c>
      <c r="K365" s="795">
        <v>0</v>
      </c>
      <c r="M365" s="798">
        <f t="shared" si="16"/>
        <v>9182.0036653436346</v>
      </c>
      <c r="N365" s="303"/>
      <c r="S365" s="786">
        <v>0</v>
      </c>
      <c r="T365" s="781">
        <f>VLOOKUP(C365,METADATA!$J$5:$Q$29,IF(E365="HI",2,IF(E365="LO",6,10))+IF(S365=1,2,IF(D365=7,1,(IF(WEEKDAY(B365)=1,2,IF(WEEKDAY(B365)=7,1,0))))))</f>
        <v>3</v>
      </c>
      <c r="U365" s="781">
        <f>VLOOKUP(C365,METADATA!$A$5:$H$29,IF(E365="HI",2,IF(E365="LO",6,10))+IF(S365=1,2,IF(D365=7,1,(IF(WEEKDAY(B365)=1,2,IF(WEEKDAY(B365)=7,1,0))))))</f>
        <v>3</v>
      </c>
    </row>
    <row r="366" spans="2:21" ht="13.95" customHeight="1" x14ac:dyDescent="0.25">
      <c r="B366" s="784">
        <f t="shared" si="17"/>
        <v>45398</v>
      </c>
      <c r="C366" s="785">
        <v>2</v>
      </c>
      <c r="D366" s="786">
        <f>IFERROR((INDEX(METADATA!$T$2:$T$20,MATCH(B366,METADATA!$S$2:$S$20,0))),0)</f>
        <v>0</v>
      </c>
      <c r="E366" s="785" t="str">
        <f t="shared" si="15"/>
        <v>LO</v>
      </c>
      <c r="F366" s="786">
        <f>VLOOKUP(C366,METADATA!$A$5:$H$29,IF(E366="HI",2,IF(E366="LO",6,10))+IF(D366=1,2,IF(D366=7,1,(IF(WEEKDAY(B366)=1,2,IF(WEEKDAY(B366)=7,1,0))))))</f>
        <v>3</v>
      </c>
      <c r="G366" s="786">
        <f>VLOOKUP(C366,METADATA!$J$5:$Q$29,IF(E366="HI",2,IF(E366="LO",6,10))+IF(D366=1,2,IF(D366=7,1,(IF(WEEKDAY(B366)=1,2,IF(WEEKDAY(B366)=7,1,0))))))</f>
        <v>3</v>
      </c>
      <c r="H366" s="787">
        <v>9071</v>
      </c>
      <c r="I366" s="788">
        <v>2302.3929677009583</v>
      </c>
      <c r="K366" s="795">
        <v>0</v>
      </c>
      <c r="M366" s="798">
        <f t="shared" si="16"/>
        <v>9358.635283935304</v>
      </c>
      <c r="N366" s="303"/>
      <c r="S366" s="786">
        <v>0</v>
      </c>
      <c r="T366" s="781">
        <f>VLOOKUP(C366,METADATA!$J$5:$Q$29,IF(E366="HI",2,IF(E366="LO",6,10))+IF(S366=1,2,IF(D366=7,1,(IF(WEEKDAY(B366)=1,2,IF(WEEKDAY(B366)=7,1,0))))))</f>
        <v>3</v>
      </c>
      <c r="U366" s="781">
        <f>VLOOKUP(C366,METADATA!$A$5:$H$29,IF(E366="HI",2,IF(E366="LO",6,10))+IF(S366=1,2,IF(D366=7,1,(IF(WEEKDAY(B366)=1,2,IF(WEEKDAY(B366)=7,1,0))))))</f>
        <v>3</v>
      </c>
    </row>
    <row r="367" spans="2:21" ht="13.95" customHeight="1" x14ac:dyDescent="0.25">
      <c r="B367" s="784">
        <f t="shared" si="17"/>
        <v>45398</v>
      </c>
      <c r="C367" s="785">
        <v>3</v>
      </c>
      <c r="D367" s="786">
        <f>IFERROR((INDEX(METADATA!$T$2:$T$20,MATCH(B367,METADATA!$S$2:$S$20,0))),0)</f>
        <v>0</v>
      </c>
      <c r="E367" s="785" t="str">
        <f t="shared" si="15"/>
        <v>LO</v>
      </c>
      <c r="F367" s="786">
        <f>VLOOKUP(C367,METADATA!$A$5:$H$29,IF(E367="HI",2,IF(E367="LO",6,10))+IF(D367=1,2,IF(D367=7,1,(IF(WEEKDAY(B367)=1,2,IF(WEEKDAY(B367)=7,1,0))))))</f>
        <v>3</v>
      </c>
      <c r="G367" s="786">
        <f>VLOOKUP(C367,METADATA!$J$5:$Q$29,IF(E367="HI",2,IF(E367="LO",6,10))+IF(D367=1,2,IF(D367=7,1,(IF(WEEKDAY(B367)=1,2,IF(WEEKDAY(B367)=7,1,0))))))</f>
        <v>3</v>
      </c>
      <c r="H367" s="787">
        <v>9432.25</v>
      </c>
      <c r="I367" s="788">
        <v>2281.4865016937256</v>
      </c>
      <c r="K367" s="795">
        <v>0</v>
      </c>
      <c r="M367" s="798">
        <f t="shared" si="16"/>
        <v>9704.2527131104071</v>
      </c>
      <c r="N367" s="303"/>
      <c r="S367" s="786">
        <v>0</v>
      </c>
      <c r="T367" s="781">
        <f>VLOOKUP(C367,METADATA!$J$5:$Q$29,IF(E367="HI",2,IF(E367="LO",6,10))+IF(S367=1,2,IF(D367=7,1,(IF(WEEKDAY(B367)=1,2,IF(WEEKDAY(B367)=7,1,0))))))</f>
        <v>3</v>
      </c>
      <c r="U367" s="781">
        <f>VLOOKUP(C367,METADATA!$A$5:$H$29,IF(E367="HI",2,IF(E367="LO",6,10))+IF(S367=1,2,IF(D367=7,1,(IF(WEEKDAY(B367)=1,2,IF(WEEKDAY(B367)=7,1,0))))))</f>
        <v>3</v>
      </c>
    </row>
    <row r="368" spans="2:21" ht="13.95" customHeight="1" x14ac:dyDescent="0.25">
      <c r="B368" s="784">
        <f t="shared" si="17"/>
        <v>45398</v>
      </c>
      <c r="C368" s="785">
        <v>4</v>
      </c>
      <c r="D368" s="786">
        <f>IFERROR((INDEX(METADATA!$T$2:$T$20,MATCH(B368,METADATA!$S$2:$S$20,0))),0)</f>
        <v>0</v>
      </c>
      <c r="E368" s="785" t="str">
        <f t="shared" si="15"/>
        <v>LO</v>
      </c>
      <c r="F368" s="786">
        <f>VLOOKUP(C368,METADATA!$A$5:$H$29,IF(E368="HI",2,IF(E368="LO",6,10))+IF(D368=1,2,IF(D368=7,1,(IF(WEEKDAY(B368)=1,2,IF(WEEKDAY(B368)=7,1,0))))))</f>
        <v>3</v>
      </c>
      <c r="G368" s="786">
        <f>VLOOKUP(C368,METADATA!$J$5:$Q$29,IF(E368="HI",2,IF(E368="LO",6,10))+IF(D368=1,2,IF(D368=7,1,(IF(WEEKDAY(B368)=1,2,IF(WEEKDAY(B368)=7,1,0))))))</f>
        <v>3</v>
      </c>
      <c r="H368" s="787">
        <v>10286.75</v>
      </c>
      <c r="I368" s="788">
        <v>2106.1235536932945</v>
      </c>
      <c r="K368" s="795">
        <v>0</v>
      </c>
      <c r="M368" s="798">
        <f t="shared" si="16"/>
        <v>10500.141998369434</v>
      </c>
      <c r="N368" s="303"/>
      <c r="S368" s="786">
        <v>0</v>
      </c>
      <c r="T368" s="781">
        <f>VLOOKUP(C368,METADATA!$J$5:$Q$29,IF(E368="HI",2,IF(E368="LO",6,10))+IF(S368=1,2,IF(D368=7,1,(IF(WEEKDAY(B368)=1,2,IF(WEEKDAY(B368)=7,1,0))))))</f>
        <v>3</v>
      </c>
      <c r="U368" s="781">
        <f>VLOOKUP(C368,METADATA!$A$5:$H$29,IF(E368="HI",2,IF(E368="LO",6,10))+IF(S368=1,2,IF(D368=7,1,(IF(WEEKDAY(B368)=1,2,IF(WEEKDAY(B368)=7,1,0))))))</f>
        <v>3</v>
      </c>
    </row>
    <row r="369" spans="2:21" ht="13.95" customHeight="1" x14ac:dyDescent="0.25">
      <c r="B369" s="784">
        <f t="shared" si="17"/>
        <v>45398</v>
      </c>
      <c r="C369" s="785">
        <v>5</v>
      </c>
      <c r="D369" s="786">
        <f>IFERROR((INDEX(METADATA!$T$2:$T$20,MATCH(B369,METADATA!$S$2:$S$20,0))),0)</f>
        <v>0</v>
      </c>
      <c r="E369" s="785" t="str">
        <f t="shared" si="15"/>
        <v>LO</v>
      </c>
      <c r="F369" s="786">
        <f>VLOOKUP(C369,METADATA!$A$5:$H$29,IF(E369="HI",2,IF(E369="LO",6,10))+IF(D369=1,2,IF(D369=7,1,(IF(WEEKDAY(B369)=1,2,IF(WEEKDAY(B369)=7,1,0))))))</f>
        <v>3</v>
      </c>
      <c r="G369" s="786">
        <f>VLOOKUP(C369,METADATA!$J$5:$Q$29,IF(E369="HI",2,IF(E369="LO",6,10))+IF(D369=1,2,IF(D369=7,1,(IF(WEEKDAY(B369)=1,2,IF(WEEKDAY(B369)=7,1,0))))))</f>
        <v>3</v>
      </c>
      <c r="H369" s="787">
        <v>12291.25</v>
      </c>
      <c r="I369" s="788">
        <v>1094.640007019043</v>
      </c>
      <c r="K369" s="795">
        <v>0</v>
      </c>
      <c r="M369" s="798">
        <f t="shared" si="16"/>
        <v>12339.89721624401</v>
      </c>
      <c r="N369" s="303"/>
      <c r="S369" s="786">
        <v>0</v>
      </c>
      <c r="T369" s="781">
        <f>VLOOKUP(C369,METADATA!$J$5:$Q$29,IF(E369="HI",2,IF(E369="LO",6,10))+IF(S369=1,2,IF(D369=7,1,(IF(WEEKDAY(B369)=1,2,IF(WEEKDAY(B369)=7,1,0))))))</f>
        <v>3</v>
      </c>
      <c r="U369" s="781">
        <f>VLOOKUP(C369,METADATA!$A$5:$H$29,IF(E369="HI",2,IF(E369="LO",6,10))+IF(S369=1,2,IF(D369=7,1,(IF(WEEKDAY(B369)=1,2,IF(WEEKDAY(B369)=7,1,0))))))</f>
        <v>3</v>
      </c>
    </row>
    <row r="370" spans="2:21" ht="13.95" customHeight="1" x14ac:dyDescent="0.25">
      <c r="B370" s="784">
        <f t="shared" si="17"/>
        <v>45398</v>
      </c>
      <c r="C370" s="785">
        <v>6</v>
      </c>
      <c r="D370" s="786">
        <f>IFERROR((INDEX(METADATA!$T$2:$T$20,MATCH(B370,METADATA!$S$2:$S$20,0))),0)</f>
        <v>0</v>
      </c>
      <c r="E370" s="785" t="str">
        <f t="shared" si="15"/>
        <v>LO</v>
      </c>
      <c r="F370" s="786">
        <f>VLOOKUP(C370,METADATA!$A$5:$H$29,IF(E370="HI",2,IF(E370="LO",6,10))+IF(D370=1,2,IF(D370=7,1,(IF(WEEKDAY(B370)=1,2,IF(WEEKDAY(B370)=7,1,0))))))</f>
        <v>2</v>
      </c>
      <c r="G370" s="786">
        <f>VLOOKUP(C370,METADATA!$J$5:$Q$29,IF(E370="HI",2,IF(E370="LO",6,10))+IF(D370=1,2,IF(D370=7,1,(IF(WEEKDAY(B370)=1,2,IF(WEEKDAY(B370)=7,1,0))))))</f>
        <v>2</v>
      </c>
      <c r="H370" s="787">
        <v>14513.25</v>
      </c>
      <c r="I370" s="788">
        <v>0</v>
      </c>
      <c r="K370" s="795">
        <v>870.51250000000005</v>
      </c>
      <c r="M370" s="798">
        <f t="shared" si="16"/>
        <v>14513.25</v>
      </c>
      <c r="N370" s="303"/>
      <c r="S370" s="786">
        <v>0</v>
      </c>
      <c r="T370" s="781">
        <f>VLOOKUP(C370,METADATA!$J$5:$Q$29,IF(E370="HI",2,IF(E370="LO",6,10))+IF(S370=1,2,IF(D370=7,1,(IF(WEEKDAY(B370)=1,2,IF(WEEKDAY(B370)=7,1,0))))))</f>
        <v>2</v>
      </c>
      <c r="U370" s="781">
        <f>VLOOKUP(C370,METADATA!$A$5:$H$29,IF(E370="HI",2,IF(E370="LO",6,10))+IF(S370=1,2,IF(D370=7,1,(IF(WEEKDAY(B370)=1,2,IF(WEEKDAY(B370)=7,1,0))))))</f>
        <v>2</v>
      </c>
    </row>
    <row r="371" spans="2:21" ht="13.95" customHeight="1" x14ac:dyDescent="0.25">
      <c r="B371" s="784">
        <f t="shared" si="17"/>
        <v>45398</v>
      </c>
      <c r="C371" s="785">
        <v>7</v>
      </c>
      <c r="D371" s="786">
        <f>IFERROR((INDEX(METADATA!$T$2:$T$20,MATCH(B371,METADATA!$S$2:$S$20,0))),0)</f>
        <v>0</v>
      </c>
      <c r="E371" s="785" t="str">
        <f t="shared" si="15"/>
        <v>LO</v>
      </c>
      <c r="F371" s="786">
        <f>VLOOKUP(C371,METADATA!$A$5:$H$29,IF(E371="HI",2,IF(E371="LO",6,10))+IF(D371=1,2,IF(D371=7,1,(IF(WEEKDAY(B371)=1,2,IF(WEEKDAY(B371)=7,1,0))))))</f>
        <v>1</v>
      </c>
      <c r="G371" s="786">
        <f>VLOOKUP(C371,METADATA!$J$5:$Q$29,IF(E371="HI",2,IF(E371="LO",6,10))+IF(D371=1,2,IF(D371=7,1,(IF(WEEKDAY(B371)=1,2,IF(WEEKDAY(B371)=7,1,0))))))</f>
        <v>1</v>
      </c>
      <c r="H371" s="787">
        <v>16031.75</v>
      </c>
      <c r="I371" s="788">
        <v>0</v>
      </c>
      <c r="K371" s="795">
        <v>865.8125</v>
      </c>
      <c r="M371" s="798">
        <f t="shared" si="16"/>
        <v>16031.75</v>
      </c>
      <c r="N371" s="303"/>
      <c r="S371" s="786">
        <v>0</v>
      </c>
      <c r="T371" s="781">
        <f>VLOOKUP(C371,METADATA!$J$5:$Q$29,IF(E371="HI",2,IF(E371="LO",6,10))+IF(S371=1,2,IF(D371=7,1,(IF(WEEKDAY(B371)=1,2,IF(WEEKDAY(B371)=7,1,0))))))</f>
        <v>1</v>
      </c>
      <c r="U371" s="781">
        <f>VLOOKUP(C371,METADATA!$A$5:$H$29,IF(E371="HI",2,IF(E371="LO",6,10))+IF(S371=1,2,IF(D371=7,1,(IF(WEEKDAY(B371)=1,2,IF(WEEKDAY(B371)=7,1,0))))))</f>
        <v>1</v>
      </c>
    </row>
    <row r="372" spans="2:21" ht="13.95" customHeight="1" x14ac:dyDescent="0.25">
      <c r="B372" s="784">
        <f t="shared" si="17"/>
        <v>45398</v>
      </c>
      <c r="C372" s="785">
        <v>8</v>
      </c>
      <c r="D372" s="786">
        <f>IFERROR((INDEX(METADATA!$T$2:$T$20,MATCH(B372,METADATA!$S$2:$S$20,0))),0)</f>
        <v>0</v>
      </c>
      <c r="E372" s="785" t="str">
        <f t="shared" si="15"/>
        <v>LO</v>
      </c>
      <c r="F372" s="786">
        <f>VLOOKUP(C372,METADATA!$A$5:$H$29,IF(E372="HI",2,IF(E372="LO",6,10))+IF(D372=1,2,IF(D372=7,1,(IF(WEEKDAY(B372)=1,2,IF(WEEKDAY(B372)=7,1,0))))))</f>
        <v>1</v>
      </c>
      <c r="G372" s="786">
        <f>VLOOKUP(C372,METADATA!$J$5:$Q$29,IF(E372="HI",2,IF(E372="LO",6,10))+IF(D372=1,2,IF(D372=7,1,(IF(WEEKDAY(B372)=1,2,IF(WEEKDAY(B372)=7,1,0))))))</f>
        <v>1</v>
      </c>
      <c r="H372" s="787">
        <v>17540.5</v>
      </c>
      <c r="I372" s="788">
        <v>0</v>
      </c>
      <c r="K372" s="795">
        <v>834.63750000000005</v>
      </c>
      <c r="M372" s="798">
        <f t="shared" si="16"/>
        <v>17540.5</v>
      </c>
      <c r="N372" s="303"/>
      <c r="S372" s="786">
        <v>0</v>
      </c>
      <c r="T372" s="781">
        <f>VLOOKUP(C372,METADATA!$J$5:$Q$29,IF(E372="HI",2,IF(E372="LO",6,10))+IF(S372=1,2,IF(D372=7,1,(IF(WEEKDAY(B372)=1,2,IF(WEEKDAY(B372)=7,1,0))))))</f>
        <v>1</v>
      </c>
      <c r="U372" s="781">
        <f>VLOOKUP(C372,METADATA!$A$5:$H$29,IF(E372="HI",2,IF(E372="LO",6,10))+IF(S372=1,2,IF(D372=7,1,(IF(WEEKDAY(B372)=1,2,IF(WEEKDAY(B372)=7,1,0))))))</f>
        <v>1</v>
      </c>
    </row>
    <row r="373" spans="2:21" ht="13.95" customHeight="1" x14ac:dyDescent="0.25">
      <c r="B373" s="784">
        <f t="shared" si="17"/>
        <v>45398</v>
      </c>
      <c r="C373" s="785">
        <v>9</v>
      </c>
      <c r="D373" s="786">
        <f>IFERROR((INDEX(METADATA!$T$2:$T$20,MATCH(B373,METADATA!$S$2:$S$20,0))),0)</f>
        <v>0</v>
      </c>
      <c r="E373" s="785" t="str">
        <f t="shared" si="15"/>
        <v>LO</v>
      </c>
      <c r="F373" s="786">
        <f>VLOOKUP(C373,METADATA!$A$5:$H$29,IF(E373="HI",2,IF(E373="LO",6,10))+IF(D373=1,2,IF(D373=7,1,(IF(WEEKDAY(B373)=1,2,IF(WEEKDAY(B373)=7,1,0))))))</f>
        <v>2</v>
      </c>
      <c r="G373" s="786">
        <f>VLOOKUP(C373,METADATA!$J$5:$Q$29,IF(E373="HI",2,IF(E373="LO",6,10))+IF(D373=1,2,IF(D373=7,1,(IF(WEEKDAY(B373)=1,2,IF(WEEKDAY(B373)=7,1,0))))))</f>
        <v>1</v>
      </c>
      <c r="H373" s="787">
        <v>17926.5</v>
      </c>
      <c r="I373" s="788">
        <v>0</v>
      </c>
      <c r="K373" s="795">
        <v>847.33749999999998</v>
      </c>
      <c r="M373" s="798">
        <f t="shared" si="16"/>
        <v>17926.5</v>
      </c>
      <c r="N373" s="303"/>
      <c r="S373" s="786">
        <v>0</v>
      </c>
      <c r="T373" s="781">
        <f>VLOOKUP(C373,METADATA!$J$5:$Q$29,IF(E373="HI",2,IF(E373="LO",6,10))+IF(S373=1,2,IF(D373=7,1,(IF(WEEKDAY(B373)=1,2,IF(WEEKDAY(B373)=7,1,0))))))</f>
        <v>1</v>
      </c>
      <c r="U373" s="781">
        <f>VLOOKUP(C373,METADATA!$A$5:$H$29,IF(E373="HI",2,IF(E373="LO",6,10))+IF(S373=1,2,IF(D373=7,1,(IF(WEEKDAY(B373)=1,2,IF(WEEKDAY(B373)=7,1,0))))))</f>
        <v>2</v>
      </c>
    </row>
    <row r="374" spans="2:21" ht="13.95" customHeight="1" x14ac:dyDescent="0.25">
      <c r="B374" s="784">
        <f t="shared" si="17"/>
        <v>45398</v>
      </c>
      <c r="C374" s="785">
        <v>10</v>
      </c>
      <c r="D374" s="786">
        <f>IFERROR((INDEX(METADATA!$T$2:$T$20,MATCH(B374,METADATA!$S$2:$S$20,0))),0)</f>
        <v>0</v>
      </c>
      <c r="E374" s="785" t="str">
        <f t="shared" si="15"/>
        <v>LO</v>
      </c>
      <c r="F374" s="786">
        <f>VLOOKUP(C374,METADATA!$A$5:$H$29,IF(E374="HI",2,IF(E374="LO",6,10))+IF(D374=1,2,IF(D374=7,1,(IF(WEEKDAY(B374)=1,2,IF(WEEKDAY(B374)=7,1,0))))))</f>
        <v>2</v>
      </c>
      <c r="G374" s="786">
        <f>VLOOKUP(C374,METADATA!$J$5:$Q$29,IF(E374="HI",2,IF(E374="LO",6,10))+IF(D374=1,2,IF(D374=7,1,(IF(WEEKDAY(B374)=1,2,IF(WEEKDAY(B374)=7,1,0))))))</f>
        <v>2</v>
      </c>
      <c r="H374" s="787">
        <v>17237.25</v>
      </c>
      <c r="I374" s="788">
        <v>251.83200535178185</v>
      </c>
      <c r="K374" s="795">
        <v>851.61249999999995</v>
      </c>
      <c r="M374" s="798">
        <f t="shared" si="16"/>
        <v>17239.08950384038</v>
      </c>
      <c r="N374" s="303"/>
      <c r="S374" s="786">
        <v>0</v>
      </c>
      <c r="T374" s="781">
        <f>VLOOKUP(C374,METADATA!$J$5:$Q$29,IF(E374="HI",2,IF(E374="LO",6,10))+IF(S374=1,2,IF(D374=7,1,(IF(WEEKDAY(B374)=1,2,IF(WEEKDAY(B374)=7,1,0))))))</f>
        <v>2</v>
      </c>
      <c r="U374" s="781">
        <f>VLOOKUP(C374,METADATA!$A$5:$H$29,IF(E374="HI",2,IF(E374="LO",6,10))+IF(S374=1,2,IF(D374=7,1,(IF(WEEKDAY(B374)=1,2,IF(WEEKDAY(B374)=7,1,0))))))</f>
        <v>2</v>
      </c>
    </row>
    <row r="375" spans="2:21" ht="13.95" customHeight="1" x14ac:dyDescent="0.25">
      <c r="B375" s="784">
        <f t="shared" si="17"/>
        <v>45398</v>
      </c>
      <c r="C375" s="785">
        <v>11</v>
      </c>
      <c r="D375" s="786">
        <f>IFERROR((INDEX(METADATA!$T$2:$T$20,MATCH(B375,METADATA!$S$2:$S$20,0))),0)</f>
        <v>0</v>
      </c>
      <c r="E375" s="785" t="str">
        <f t="shared" si="15"/>
        <v>LO</v>
      </c>
      <c r="F375" s="786">
        <f>VLOOKUP(C375,METADATA!$A$5:$H$29,IF(E375="HI",2,IF(E375="LO",6,10))+IF(D375=1,2,IF(D375=7,1,(IF(WEEKDAY(B375)=1,2,IF(WEEKDAY(B375)=7,1,0))))))</f>
        <v>2</v>
      </c>
      <c r="G375" s="786">
        <f>VLOOKUP(C375,METADATA!$J$5:$Q$29,IF(E375="HI",2,IF(E375="LO",6,10))+IF(D375=1,2,IF(D375=7,1,(IF(WEEKDAY(B375)=1,2,IF(WEEKDAY(B375)=7,1,0))))))</f>
        <v>2</v>
      </c>
      <c r="H375" s="787">
        <v>17340</v>
      </c>
      <c r="I375" s="788">
        <v>2008.0524730682373</v>
      </c>
      <c r="K375" s="795">
        <v>856.5</v>
      </c>
      <c r="M375" s="798">
        <f t="shared" si="16"/>
        <v>17455.883670974537</v>
      </c>
      <c r="N375" s="303"/>
      <c r="S375" s="786">
        <v>0</v>
      </c>
      <c r="T375" s="781">
        <f>VLOOKUP(C375,METADATA!$J$5:$Q$29,IF(E375="HI",2,IF(E375="LO",6,10))+IF(S375=1,2,IF(D375=7,1,(IF(WEEKDAY(B375)=1,2,IF(WEEKDAY(B375)=7,1,0))))))</f>
        <v>2</v>
      </c>
      <c r="U375" s="781">
        <f>VLOOKUP(C375,METADATA!$A$5:$H$29,IF(E375="HI",2,IF(E375="LO",6,10))+IF(S375=1,2,IF(D375=7,1,(IF(WEEKDAY(B375)=1,2,IF(WEEKDAY(B375)=7,1,0))))))</f>
        <v>2</v>
      </c>
    </row>
    <row r="376" spans="2:21" ht="13.95" customHeight="1" x14ac:dyDescent="0.25">
      <c r="B376" s="784">
        <f t="shared" si="17"/>
        <v>45398</v>
      </c>
      <c r="C376" s="785">
        <v>12</v>
      </c>
      <c r="D376" s="786">
        <f>IFERROR((INDEX(METADATA!$T$2:$T$20,MATCH(B376,METADATA!$S$2:$S$20,0))),0)</f>
        <v>0</v>
      </c>
      <c r="E376" s="785" t="str">
        <f t="shared" si="15"/>
        <v>LO</v>
      </c>
      <c r="F376" s="786">
        <f>VLOOKUP(C376,METADATA!$A$5:$H$29,IF(E376="HI",2,IF(E376="LO",6,10))+IF(D376=1,2,IF(D376=7,1,(IF(WEEKDAY(B376)=1,2,IF(WEEKDAY(B376)=7,1,0))))))</f>
        <v>2</v>
      </c>
      <c r="G376" s="786">
        <f>VLOOKUP(C376,METADATA!$J$5:$Q$29,IF(E376="HI",2,IF(E376="LO",6,10))+IF(D376=1,2,IF(D376=7,1,(IF(WEEKDAY(B376)=1,2,IF(WEEKDAY(B376)=7,1,0))))))</f>
        <v>2</v>
      </c>
      <c r="H376" s="787">
        <v>16753.25</v>
      </c>
      <c r="I376" s="788">
        <v>1999.4414920806885</v>
      </c>
      <c r="K376" s="795">
        <v>824.32500000000005</v>
      </c>
      <c r="M376" s="798">
        <f t="shared" si="16"/>
        <v>16872.141293942324</v>
      </c>
      <c r="N376" s="303"/>
      <c r="S376" s="786">
        <v>0</v>
      </c>
      <c r="T376" s="781">
        <f>VLOOKUP(C376,METADATA!$J$5:$Q$29,IF(E376="HI",2,IF(E376="LO",6,10))+IF(S376=1,2,IF(D376=7,1,(IF(WEEKDAY(B376)=1,2,IF(WEEKDAY(B376)=7,1,0))))))</f>
        <v>2</v>
      </c>
      <c r="U376" s="781">
        <f>VLOOKUP(C376,METADATA!$A$5:$H$29,IF(E376="HI",2,IF(E376="LO",6,10))+IF(S376=1,2,IF(D376=7,1,(IF(WEEKDAY(B376)=1,2,IF(WEEKDAY(B376)=7,1,0))))))</f>
        <v>2</v>
      </c>
    </row>
    <row r="377" spans="2:21" ht="13.95" customHeight="1" x14ac:dyDescent="0.25">
      <c r="B377" s="784">
        <f t="shared" si="17"/>
        <v>45398</v>
      </c>
      <c r="C377" s="785">
        <v>13</v>
      </c>
      <c r="D377" s="786">
        <f>IFERROR((INDEX(METADATA!$T$2:$T$20,MATCH(B377,METADATA!$S$2:$S$20,0))),0)</f>
        <v>0</v>
      </c>
      <c r="E377" s="785" t="str">
        <f t="shared" si="15"/>
        <v>LO</v>
      </c>
      <c r="F377" s="786">
        <f>VLOOKUP(C377,METADATA!$A$5:$H$29,IF(E377="HI",2,IF(E377="LO",6,10))+IF(D377=1,2,IF(D377=7,1,(IF(WEEKDAY(B377)=1,2,IF(WEEKDAY(B377)=7,1,0))))))</f>
        <v>2</v>
      </c>
      <c r="G377" s="786">
        <f>VLOOKUP(C377,METADATA!$J$5:$Q$29,IF(E377="HI",2,IF(E377="LO",6,10))+IF(D377=1,2,IF(D377=7,1,(IF(WEEKDAY(B377)=1,2,IF(WEEKDAY(B377)=7,1,0))))))</f>
        <v>2</v>
      </c>
      <c r="H377" s="787">
        <v>16130.25</v>
      </c>
      <c r="I377" s="788">
        <v>1928.3780345916748</v>
      </c>
      <c r="K377" s="795">
        <v>882.73749999999995</v>
      </c>
      <c r="M377" s="798">
        <f t="shared" si="16"/>
        <v>16245.11024606468</v>
      </c>
      <c r="N377" s="303"/>
      <c r="S377" s="786">
        <v>0</v>
      </c>
      <c r="T377" s="781">
        <f>VLOOKUP(C377,METADATA!$J$5:$Q$29,IF(E377="HI",2,IF(E377="LO",6,10))+IF(S377=1,2,IF(D377=7,1,(IF(WEEKDAY(B377)=1,2,IF(WEEKDAY(B377)=7,1,0))))))</f>
        <v>2</v>
      </c>
      <c r="U377" s="781">
        <f>VLOOKUP(C377,METADATA!$A$5:$H$29,IF(E377="HI",2,IF(E377="LO",6,10))+IF(S377=1,2,IF(D377=7,1,(IF(WEEKDAY(B377)=1,2,IF(WEEKDAY(B377)=7,1,0))))))</f>
        <v>2</v>
      </c>
    </row>
    <row r="378" spans="2:21" ht="13.95" customHeight="1" x14ac:dyDescent="0.25">
      <c r="B378" s="784">
        <f t="shared" si="17"/>
        <v>45398</v>
      </c>
      <c r="C378" s="785">
        <v>14</v>
      </c>
      <c r="D378" s="786">
        <f>IFERROR((INDEX(METADATA!$T$2:$T$20,MATCH(B378,METADATA!$S$2:$S$20,0))),0)</f>
        <v>0</v>
      </c>
      <c r="E378" s="785" t="str">
        <f t="shared" si="15"/>
        <v>LO</v>
      </c>
      <c r="F378" s="786">
        <f>VLOOKUP(C378,METADATA!$A$5:$H$29,IF(E378="HI",2,IF(E378="LO",6,10))+IF(D378=1,2,IF(D378=7,1,(IF(WEEKDAY(B378)=1,2,IF(WEEKDAY(B378)=7,1,0))))))</f>
        <v>2</v>
      </c>
      <c r="G378" s="786">
        <f>VLOOKUP(C378,METADATA!$J$5:$Q$29,IF(E378="HI",2,IF(E378="LO",6,10))+IF(D378=1,2,IF(D378=7,1,(IF(WEEKDAY(B378)=1,2,IF(WEEKDAY(B378)=7,1,0))))))</f>
        <v>2</v>
      </c>
      <c r="H378" s="787">
        <v>16187</v>
      </c>
      <c r="I378" s="788">
        <v>1726.7999877929688</v>
      </c>
      <c r="K378" s="795">
        <v>909.3125</v>
      </c>
      <c r="M378" s="798">
        <f t="shared" si="16"/>
        <v>16278.845388965454</v>
      </c>
      <c r="N378" s="303"/>
      <c r="S378" s="786">
        <v>0</v>
      </c>
      <c r="T378" s="781">
        <f>VLOOKUP(C378,METADATA!$J$5:$Q$29,IF(E378="HI",2,IF(E378="LO",6,10))+IF(S378=1,2,IF(D378=7,1,(IF(WEEKDAY(B378)=1,2,IF(WEEKDAY(B378)=7,1,0))))))</f>
        <v>2</v>
      </c>
      <c r="U378" s="781">
        <f>VLOOKUP(C378,METADATA!$A$5:$H$29,IF(E378="HI",2,IF(E378="LO",6,10))+IF(S378=1,2,IF(D378=7,1,(IF(WEEKDAY(B378)=1,2,IF(WEEKDAY(B378)=7,1,0))))))</f>
        <v>2</v>
      </c>
    </row>
    <row r="379" spans="2:21" ht="13.95" customHeight="1" x14ac:dyDescent="0.25">
      <c r="B379" s="784">
        <f t="shared" si="17"/>
        <v>45398</v>
      </c>
      <c r="C379" s="785">
        <v>15</v>
      </c>
      <c r="D379" s="786">
        <f>IFERROR((INDEX(METADATA!$T$2:$T$20,MATCH(B379,METADATA!$S$2:$S$20,0))),0)</f>
        <v>0</v>
      </c>
      <c r="E379" s="785" t="str">
        <f t="shared" si="15"/>
        <v>LO</v>
      </c>
      <c r="F379" s="786">
        <f>VLOOKUP(C379,METADATA!$A$5:$H$29,IF(E379="HI",2,IF(E379="LO",6,10))+IF(D379=1,2,IF(D379=7,1,(IF(WEEKDAY(B379)=1,2,IF(WEEKDAY(B379)=7,1,0))))))</f>
        <v>2</v>
      </c>
      <c r="G379" s="786">
        <f>VLOOKUP(C379,METADATA!$J$5:$Q$29,IF(E379="HI",2,IF(E379="LO",6,10))+IF(D379=1,2,IF(D379=7,1,(IF(WEEKDAY(B379)=1,2,IF(WEEKDAY(B379)=7,1,0))))))</f>
        <v>2</v>
      </c>
      <c r="H379" s="787">
        <v>16125.75</v>
      </c>
      <c r="I379" s="788">
        <v>1931.1584424972534</v>
      </c>
      <c r="K379" s="795">
        <v>905.6</v>
      </c>
      <c r="M379" s="798">
        <f t="shared" si="16"/>
        <v>16240.972446024542</v>
      </c>
      <c r="N379" s="303"/>
      <c r="S379" s="786">
        <v>0</v>
      </c>
      <c r="T379" s="781">
        <f>VLOOKUP(C379,METADATA!$J$5:$Q$29,IF(E379="HI",2,IF(E379="LO",6,10))+IF(S379=1,2,IF(D379=7,1,(IF(WEEKDAY(B379)=1,2,IF(WEEKDAY(B379)=7,1,0))))))</f>
        <v>2</v>
      </c>
      <c r="U379" s="781">
        <f>VLOOKUP(C379,METADATA!$A$5:$H$29,IF(E379="HI",2,IF(E379="LO",6,10))+IF(S379=1,2,IF(D379=7,1,(IF(WEEKDAY(B379)=1,2,IF(WEEKDAY(B379)=7,1,0))))))</f>
        <v>2</v>
      </c>
    </row>
    <row r="380" spans="2:21" ht="13.95" customHeight="1" x14ac:dyDescent="0.25">
      <c r="B380" s="784">
        <f t="shared" si="17"/>
        <v>45398</v>
      </c>
      <c r="C380" s="785">
        <v>16</v>
      </c>
      <c r="D380" s="786">
        <f>IFERROR((INDEX(METADATA!$T$2:$T$20,MATCH(B380,METADATA!$S$2:$S$20,0))),0)</f>
        <v>0</v>
      </c>
      <c r="E380" s="785" t="str">
        <f t="shared" si="15"/>
        <v>LO</v>
      </c>
      <c r="F380" s="786">
        <f>VLOOKUP(C380,METADATA!$A$5:$H$29,IF(E380="HI",2,IF(E380="LO",6,10))+IF(D380=1,2,IF(D380=7,1,(IF(WEEKDAY(B380)=1,2,IF(WEEKDAY(B380)=7,1,0))))))</f>
        <v>2</v>
      </c>
      <c r="G380" s="786">
        <f>VLOOKUP(C380,METADATA!$J$5:$Q$29,IF(E380="HI",2,IF(E380="LO",6,10))+IF(D380=1,2,IF(D380=7,1,(IF(WEEKDAY(B380)=1,2,IF(WEEKDAY(B380)=7,1,0))))))</f>
        <v>2</v>
      </c>
      <c r="H380" s="787">
        <v>16124.25</v>
      </c>
      <c r="I380" s="788">
        <v>2296.8474750518799</v>
      </c>
      <c r="K380" s="795">
        <v>913.98749999999995</v>
      </c>
      <c r="M380" s="798">
        <f t="shared" si="16"/>
        <v>16287.017725358814</v>
      </c>
      <c r="N380" s="303"/>
      <c r="S380" s="786">
        <v>0</v>
      </c>
      <c r="T380" s="781">
        <f>VLOOKUP(C380,METADATA!$J$5:$Q$29,IF(E380="HI",2,IF(E380="LO",6,10))+IF(S380=1,2,IF(D380=7,1,(IF(WEEKDAY(B380)=1,2,IF(WEEKDAY(B380)=7,1,0))))))</f>
        <v>2</v>
      </c>
      <c r="U380" s="781">
        <f>VLOOKUP(C380,METADATA!$A$5:$H$29,IF(E380="HI",2,IF(E380="LO",6,10))+IF(S380=1,2,IF(D380=7,1,(IF(WEEKDAY(B380)=1,2,IF(WEEKDAY(B380)=7,1,0))))))</f>
        <v>2</v>
      </c>
    </row>
    <row r="381" spans="2:21" ht="13.95" customHeight="1" x14ac:dyDescent="0.25">
      <c r="B381" s="784">
        <f t="shared" si="17"/>
        <v>45398</v>
      </c>
      <c r="C381" s="785">
        <v>17</v>
      </c>
      <c r="D381" s="786">
        <f>IFERROR((INDEX(METADATA!$T$2:$T$20,MATCH(B381,METADATA!$S$2:$S$20,0))),0)</f>
        <v>0</v>
      </c>
      <c r="E381" s="785" t="str">
        <f t="shared" si="15"/>
        <v>LO</v>
      </c>
      <c r="F381" s="786">
        <f>VLOOKUP(C381,METADATA!$A$5:$H$29,IF(E381="HI",2,IF(E381="LO",6,10))+IF(D381=1,2,IF(D381=7,1,(IF(WEEKDAY(B381)=1,2,IF(WEEKDAY(B381)=7,1,0))))))</f>
        <v>2</v>
      </c>
      <c r="G381" s="786">
        <f>VLOOKUP(C381,METADATA!$J$5:$Q$29,IF(E381="HI",2,IF(E381="LO",6,10))+IF(D381=1,2,IF(D381=7,1,(IF(WEEKDAY(B381)=1,2,IF(WEEKDAY(B381)=7,1,0))))))</f>
        <v>2</v>
      </c>
      <c r="H381" s="787">
        <v>16346.25</v>
      </c>
      <c r="I381" s="788">
        <v>2303.2809753417969</v>
      </c>
      <c r="K381" s="795">
        <v>902.26250000000005</v>
      </c>
      <c r="M381" s="798">
        <f t="shared" si="16"/>
        <v>16507.725231353696</v>
      </c>
      <c r="N381" s="303"/>
      <c r="S381" s="786">
        <v>0</v>
      </c>
      <c r="T381" s="781">
        <f>VLOOKUP(C381,METADATA!$J$5:$Q$29,IF(E381="HI",2,IF(E381="LO",6,10))+IF(S381=1,2,IF(D381=7,1,(IF(WEEKDAY(B381)=1,2,IF(WEEKDAY(B381)=7,1,0))))))</f>
        <v>2</v>
      </c>
      <c r="U381" s="781">
        <f>VLOOKUP(C381,METADATA!$A$5:$H$29,IF(E381="HI",2,IF(E381="LO",6,10))+IF(S381=1,2,IF(D381=7,1,(IF(WEEKDAY(B381)=1,2,IF(WEEKDAY(B381)=7,1,0))))))</f>
        <v>2</v>
      </c>
    </row>
    <row r="382" spans="2:21" ht="13.95" customHeight="1" x14ac:dyDescent="0.25">
      <c r="B382" s="784">
        <f t="shared" si="17"/>
        <v>45398</v>
      </c>
      <c r="C382" s="785">
        <v>18</v>
      </c>
      <c r="D382" s="786">
        <f>IFERROR((INDEX(METADATA!$T$2:$T$20,MATCH(B382,METADATA!$S$2:$S$20,0))),0)</f>
        <v>0</v>
      </c>
      <c r="E382" s="785" t="str">
        <f t="shared" si="15"/>
        <v>LO</v>
      </c>
      <c r="F382" s="786">
        <f>VLOOKUP(C382,METADATA!$A$5:$H$29,IF(E382="HI",2,IF(E382="LO",6,10))+IF(D382=1,2,IF(D382=7,1,(IF(WEEKDAY(B382)=1,2,IF(WEEKDAY(B382)=7,1,0))))))</f>
        <v>1</v>
      </c>
      <c r="G382" s="786">
        <f>VLOOKUP(C382,METADATA!$J$5:$Q$29,IF(E382="HI",2,IF(E382="LO",6,10))+IF(D382=1,2,IF(D382=7,1,(IF(WEEKDAY(B382)=1,2,IF(WEEKDAY(B382)=7,1,0))))))</f>
        <v>1</v>
      </c>
      <c r="H382" s="787">
        <v>17897</v>
      </c>
      <c r="I382" s="788">
        <v>2263.1749782562256</v>
      </c>
      <c r="K382" s="795">
        <v>933.76250000000005</v>
      </c>
      <c r="M382" s="798">
        <f t="shared" si="16"/>
        <v>18039.527986679837</v>
      </c>
      <c r="N382" s="303"/>
      <c r="S382" s="786">
        <v>0</v>
      </c>
      <c r="T382" s="781">
        <f>VLOOKUP(C382,METADATA!$J$5:$Q$29,IF(E382="HI",2,IF(E382="LO",6,10))+IF(S382=1,2,IF(D382=7,1,(IF(WEEKDAY(B382)=1,2,IF(WEEKDAY(B382)=7,1,0))))))</f>
        <v>1</v>
      </c>
      <c r="U382" s="781">
        <f>VLOOKUP(C382,METADATA!$A$5:$H$29,IF(E382="HI",2,IF(E382="LO",6,10))+IF(S382=1,2,IF(D382=7,1,(IF(WEEKDAY(B382)=1,2,IF(WEEKDAY(B382)=7,1,0))))))</f>
        <v>1</v>
      </c>
    </row>
    <row r="383" spans="2:21" ht="13.95" customHeight="1" x14ac:dyDescent="0.25">
      <c r="B383" s="784">
        <f t="shared" si="17"/>
        <v>45398</v>
      </c>
      <c r="C383" s="785">
        <v>19</v>
      </c>
      <c r="D383" s="786">
        <f>IFERROR((INDEX(METADATA!$T$2:$T$20,MATCH(B383,METADATA!$S$2:$S$20,0))),0)</f>
        <v>0</v>
      </c>
      <c r="E383" s="785" t="str">
        <f t="shared" si="15"/>
        <v>LO</v>
      </c>
      <c r="F383" s="786">
        <f>VLOOKUP(C383,METADATA!$A$5:$H$29,IF(E383="HI",2,IF(E383="LO",6,10))+IF(D383=1,2,IF(D383=7,1,(IF(WEEKDAY(B383)=1,2,IF(WEEKDAY(B383)=7,1,0))))))</f>
        <v>1</v>
      </c>
      <c r="G383" s="786">
        <f>VLOOKUP(C383,METADATA!$J$5:$Q$29,IF(E383="HI",2,IF(E383="LO",6,10))+IF(D383=1,2,IF(D383=7,1,(IF(WEEKDAY(B383)=1,2,IF(WEEKDAY(B383)=7,1,0))))))</f>
        <v>1</v>
      </c>
      <c r="H383" s="787">
        <v>16866.5</v>
      </c>
      <c r="I383" s="788">
        <v>2219.5665149688721</v>
      </c>
      <c r="K383" s="795">
        <v>0</v>
      </c>
      <c r="M383" s="798">
        <f t="shared" si="16"/>
        <v>17011.916346031419</v>
      </c>
      <c r="N383" s="303"/>
      <c r="S383" s="786">
        <v>0</v>
      </c>
      <c r="T383" s="781">
        <f>VLOOKUP(C383,METADATA!$J$5:$Q$29,IF(E383="HI",2,IF(E383="LO",6,10))+IF(S383=1,2,IF(D383=7,1,(IF(WEEKDAY(B383)=1,2,IF(WEEKDAY(B383)=7,1,0))))))</f>
        <v>1</v>
      </c>
      <c r="U383" s="781">
        <f>VLOOKUP(C383,METADATA!$A$5:$H$29,IF(E383="HI",2,IF(E383="LO",6,10))+IF(S383=1,2,IF(D383=7,1,(IF(WEEKDAY(B383)=1,2,IF(WEEKDAY(B383)=7,1,0))))))</f>
        <v>1</v>
      </c>
    </row>
    <row r="384" spans="2:21" ht="13.95" customHeight="1" x14ac:dyDescent="0.25">
      <c r="B384" s="784">
        <f t="shared" si="17"/>
        <v>45398</v>
      </c>
      <c r="C384" s="785">
        <v>20</v>
      </c>
      <c r="D384" s="786">
        <f>IFERROR((INDEX(METADATA!$T$2:$T$20,MATCH(B384,METADATA!$S$2:$S$20,0))),0)</f>
        <v>0</v>
      </c>
      <c r="E384" s="785" t="str">
        <f t="shared" si="15"/>
        <v>LO</v>
      </c>
      <c r="F384" s="786">
        <f>VLOOKUP(C384,METADATA!$A$5:$H$29,IF(E384="HI",2,IF(E384="LO",6,10))+IF(D384=1,2,IF(D384=7,1,(IF(WEEKDAY(B384)=1,2,IF(WEEKDAY(B384)=7,1,0))))))</f>
        <v>1</v>
      </c>
      <c r="G384" s="786">
        <f>VLOOKUP(C384,METADATA!$J$5:$Q$29,IF(E384="HI",2,IF(E384="LO",6,10))+IF(D384=1,2,IF(D384=7,1,(IF(WEEKDAY(B384)=1,2,IF(WEEKDAY(B384)=7,1,0))))))</f>
        <v>2</v>
      </c>
      <c r="H384" s="787">
        <v>15319.25</v>
      </c>
      <c r="I384" s="788">
        <v>2210.6180086135864</v>
      </c>
      <c r="K384" s="795">
        <v>0</v>
      </c>
      <c r="M384" s="798">
        <f t="shared" si="16"/>
        <v>15477.927915018428</v>
      </c>
      <c r="N384" s="303"/>
      <c r="S384" s="786">
        <v>0</v>
      </c>
      <c r="T384" s="781">
        <f>VLOOKUP(C384,METADATA!$J$5:$Q$29,IF(E384="HI",2,IF(E384="LO",6,10))+IF(S384=1,2,IF(D384=7,1,(IF(WEEKDAY(B384)=1,2,IF(WEEKDAY(B384)=7,1,0))))))</f>
        <v>2</v>
      </c>
      <c r="U384" s="781">
        <f>VLOOKUP(C384,METADATA!$A$5:$H$29,IF(E384="HI",2,IF(E384="LO",6,10))+IF(S384=1,2,IF(D384=7,1,(IF(WEEKDAY(B384)=1,2,IF(WEEKDAY(B384)=7,1,0))))))</f>
        <v>1</v>
      </c>
    </row>
    <row r="385" spans="2:21" ht="13.95" customHeight="1" x14ac:dyDescent="0.25">
      <c r="B385" s="784">
        <f t="shared" si="17"/>
        <v>45398</v>
      </c>
      <c r="C385" s="785">
        <v>21</v>
      </c>
      <c r="D385" s="786">
        <f>IFERROR((INDEX(METADATA!$T$2:$T$20,MATCH(B385,METADATA!$S$2:$S$20,0))),0)</f>
        <v>0</v>
      </c>
      <c r="E385" s="785" t="str">
        <f t="shared" si="15"/>
        <v>LO</v>
      </c>
      <c r="F385" s="786">
        <f>VLOOKUP(C385,METADATA!$A$5:$H$29,IF(E385="HI",2,IF(E385="LO",6,10))+IF(D385=1,2,IF(D385=7,1,(IF(WEEKDAY(B385)=1,2,IF(WEEKDAY(B385)=7,1,0))))))</f>
        <v>2</v>
      </c>
      <c r="G385" s="786">
        <f>VLOOKUP(C385,METADATA!$J$5:$Q$29,IF(E385="HI",2,IF(E385="LO",6,10))+IF(D385=1,2,IF(D385=7,1,(IF(WEEKDAY(B385)=1,2,IF(WEEKDAY(B385)=7,1,0))))))</f>
        <v>2</v>
      </c>
      <c r="H385" s="787">
        <v>13471</v>
      </c>
      <c r="I385" s="788">
        <v>2233.943510055542</v>
      </c>
      <c r="K385" s="795">
        <v>0</v>
      </c>
      <c r="M385" s="798">
        <f t="shared" si="16"/>
        <v>13654.975086250406</v>
      </c>
      <c r="N385" s="303"/>
      <c r="S385" s="786">
        <v>0</v>
      </c>
      <c r="T385" s="781">
        <f>VLOOKUP(C385,METADATA!$J$5:$Q$29,IF(E385="HI",2,IF(E385="LO",6,10))+IF(S385=1,2,IF(D385=7,1,(IF(WEEKDAY(B385)=1,2,IF(WEEKDAY(B385)=7,1,0))))))</f>
        <v>2</v>
      </c>
      <c r="U385" s="781">
        <f>VLOOKUP(C385,METADATA!$A$5:$H$29,IF(E385="HI",2,IF(E385="LO",6,10))+IF(S385=1,2,IF(D385=7,1,(IF(WEEKDAY(B385)=1,2,IF(WEEKDAY(B385)=7,1,0))))))</f>
        <v>2</v>
      </c>
    </row>
    <row r="386" spans="2:21" ht="13.95" customHeight="1" x14ac:dyDescent="0.25">
      <c r="B386" s="784">
        <f t="shared" si="17"/>
        <v>45398</v>
      </c>
      <c r="C386" s="785">
        <v>22</v>
      </c>
      <c r="D386" s="786">
        <f>IFERROR((INDEX(METADATA!$T$2:$T$20,MATCH(B386,METADATA!$S$2:$S$20,0))),0)</f>
        <v>0</v>
      </c>
      <c r="E386" s="785" t="str">
        <f t="shared" si="15"/>
        <v>LO</v>
      </c>
      <c r="F386" s="786">
        <f>VLOOKUP(C386,METADATA!$A$5:$H$29,IF(E386="HI",2,IF(E386="LO",6,10))+IF(D386=1,2,IF(D386=7,1,(IF(WEEKDAY(B386)=1,2,IF(WEEKDAY(B386)=7,1,0))))))</f>
        <v>3</v>
      </c>
      <c r="G386" s="786">
        <f>VLOOKUP(C386,METADATA!$J$5:$Q$29,IF(E386="HI",2,IF(E386="LO",6,10))+IF(D386=1,2,IF(D386=7,1,(IF(WEEKDAY(B386)=1,2,IF(WEEKDAY(B386)=7,1,0))))))</f>
        <v>3</v>
      </c>
      <c r="H386" s="787">
        <v>11547</v>
      </c>
      <c r="I386" s="788">
        <v>2204.474032998085</v>
      </c>
      <c r="K386" s="795">
        <v>0</v>
      </c>
      <c r="M386" s="798">
        <f t="shared" si="16"/>
        <v>11755.548254427049</v>
      </c>
      <c r="N386" s="303"/>
      <c r="S386" s="786">
        <v>0</v>
      </c>
      <c r="T386" s="781">
        <f>VLOOKUP(C386,METADATA!$J$5:$Q$29,IF(E386="HI",2,IF(E386="LO",6,10))+IF(S386=1,2,IF(D386=7,1,(IF(WEEKDAY(B386)=1,2,IF(WEEKDAY(B386)=7,1,0))))))</f>
        <v>3</v>
      </c>
      <c r="U386" s="781">
        <f>VLOOKUP(C386,METADATA!$A$5:$H$29,IF(E386="HI",2,IF(E386="LO",6,10))+IF(S386=1,2,IF(D386=7,1,(IF(WEEKDAY(B386)=1,2,IF(WEEKDAY(B386)=7,1,0))))))</f>
        <v>3</v>
      </c>
    </row>
    <row r="387" spans="2:21" ht="13.95" customHeight="1" x14ac:dyDescent="0.25">
      <c r="B387" s="784">
        <f t="shared" si="17"/>
        <v>45398</v>
      </c>
      <c r="C387" s="785">
        <v>23</v>
      </c>
      <c r="D387" s="786">
        <f>IFERROR((INDEX(METADATA!$T$2:$T$20,MATCH(B387,METADATA!$S$2:$S$20,0))),0)</f>
        <v>0</v>
      </c>
      <c r="E387" s="785" t="str">
        <f t="shared" si="15"/>
        <v>LO</v>
      </c>
      <c r="F387" s="786">
        <f>VLOOKUP(C387,METADATA!$A$5:$H$29,IF(E387="HI",2,IF(E387="LO",6,10))+IF(D387=1,2,IF(D387=7,1,(IF(WEEKDAY(B387)=1,2,IF(WEEKDAY(B387)=7,1,0))))))</f>
        <v>3</v>
      </c>
      <c r="G387" s="786">
        <f>VLOOKUP(C387,METADATA!$J$5:$Q$29,IF(E387="HI",2,IF(E387="LO",6,10))+IF(D387=1,2,IF(D387=7,1,(IF(WEEKDAY(B387)=1,2,IF(WEEKDAY(B387)=7,1,0))))))</f>
        <v>3</v>
      </c>
      <c r="H387" s="787">
        <v>10424.25</v>
      </c>
      <c r="I387" s="788">
        <v>2210.3740291595459</v>
      </c>
      <c r="K387" s="795">
        <v>0</v>
      </c>
      <c r="M387" s="798">
        <f t="shared" si="16"/>
        <v>10656.019022659588</v>
      </c>
      <c r="N387" s="303"/>
      <c r="S387" s="786">
        <v>0</v>
      </c>
      <c r="T387" s="781">
        <f>VLOOKUP(C387,METADATA!$J$5:$Q$29,IF(E387="HI",2,IF(E387="LO",6,10))+IF(S387=1,2,IF(D387=7,1,(IF(WEEKDAY(B387)=1,2,IF(WEEKDAY(B387)=7,1,0))))))</f>
        <v>3</v>
      </c>
      <c r="U387" s="781">
        <f>VLOOKUP(C387,METADATA!$A$5:$H$29,IF(E387="HI",2,IF(E387="LO",6,10))+IF(S387=1,2,IF(D387=7,1,(IF(WEEKDAY(B387)=1,2,IF(WEEKDAY(B387)=7,1,0))))))</f>
        <v>3</v>
      </c>
    </row>
    <row r="388" spans="2:21" ht="13.95" customHeight="1" x14ac:dyDescent="0.25">
      <c r="B388" s="784">
        <f t="shared" si="17"/>
        <v>45399</v>
      </c>
      <c r="C388" s="785">
        <v>0</v>
      </c>
      <c r="D388" s="786">
        <f>IFERROR((INDEX(METADATA!$T$2:$T$20,MATCH(B388,METADATA!$S$2:$S$20,0))),0)</f>
        <v>0</v>
      </c>
      <c r="E388" s="785" t="str">
        <f t="shared" ref="E388:E451" si="18">IF(B388="","",IF(AND(MONTH(B388)&gt;=MONTH($AA$9),MONTH(B388)&lt;=MONTH($AA$11)),"HI","LO"))</f>
        <v>LO</v>
      </c>
      <c r="F388" s="786">
        <f>VLOOKUP(C388,METADATA!$A$5:$H$29,IF(E388="HI",2,IF(E388="LO",6,10))+IF(D388=1,2,IF(D388=7,1,(IF(WEEKDAY(B388)=1,2,IF(WEEKDAY(B388)=7,1,0))))))</f>
        <v>3</v>
      </c>
      <c r="G388" s="786">
        <f>VLOOKUP(C388,METADATA!$J$5:$Q$29,IF(E388="HI",2,IF(E388="LO",6,10))+IF(D388=1,2,IF(D388=7,1,(IF(WEEKDAY(B388)=1,2,IF(WEEKDAY(B388)=7,1,0))))))</f>
        <v>3</v>
      </c>
      <c r="H388" s="787">
        <v>9775.25</v>
      </c>
      <c r="I388" s="788">
        <v>2086.9904623031616</v>
      </c>
      <c r="K388" s="795">
        <v>0</v>
      </c>
      <c r="M388" s="798">
        <f t="shared" ref="M388:M451" si="19">SQRT(H388^2+I388^2)</f>
        <v>9995.5510979757582</v>
      </c>
      <c r="N388" s="303"/>
      <c r="S388" s="786">
        <v>0</v>
      </c>
      <c r="T388" s="781">
        <f>VLOOKUP(C388,METADATA!$J$5:$Q$29,IF(E388="HI",2,IF(E388="LO",6,10))+IF(S388=1,2,IF(D388=7,1,(IF(WEEKDAY(B388)=1,2,IF(WEEKDAY(B388)=7,1,0))))))</f>
        <v>3</v>
      </c>
      <c r="U388" s="781">
        <f>VLOOKUP(C388,METADATA!$A$5:$H$29,IF(E388="HI",2,IF(E388="LO",6,10))+IF(S388=1,2,IF(D388=7,1,(IF(WEEKDAY(B388)=1,2,IF(WEEKDAY(B388)=7,1,0))))))</f>
        <v>3</v>
      </c>
    </row>
    <row r="389" spans="2:21" ht="13.95" customHeight="1" x14ac:dyDescent="0.25">
      <c r="B389" s="784">
        <f t="shared" si="17"/>
        <v>45399</v>
      </c>
      <c r="C389" s="785">
        <v>1</v>
      </c>
      <c r="D389" s="786">
        <f>IFERROR((INDEX(METADATA!$T$2:$T$20,MATCH(B389,METADATA!$S$2:$S$20,0))),0)</f>
        <v>0</v>
      </c>
      <c r="E389" s="785" t="str">
        <f t="shared" si="18"/>
        <v>LO</v>
      </c>
      <c r="F389" s="786">
        <f>VLOOKUP(C389,METADATA!$A$5:$H$29,IF(E389="HI",2,IF(E389="LO",6,10))+IF(D389=1,2,IF(D389=7,1,(IF(WEEKDAY(B389)=1,2,IF(WEEKDAY(B389)=7,1,0))))))</f>
        <v>3</v>
      </c>
      <c r="G389" s="786">
        <f>VLOOKUP(C389,METADATA!$J$5:$Q$29,IF(E389="HI",2,IF(E389="LO",6,10))+IF(D389=1,2,IF(D389=7,1,(IF(WEEKDAY(B389)=1,2,IF(WEEKDAY(B389)=7,1,0))))))</f>
        <v>3</v>
      </c>
      <c r="H389" s="787">
        <v>9063.5</v>
      </c>
      <c r="I389" s="788">
        <v>2125.947521686554</v>
      </c>
      <c r="K389" s="795">
        <v>0</v>
      </c>
      <c r="M389" s="798">
        <f t="shared" si="19"/>
        <v>9309.4943533451478</v>
      </c>
      <c r="N389" s="303"/>
      <c r="S389" s="786">
        <v>0</v>
      </c>
      <c r="T389" s="781">
        <f>VLOOKUP(C389,METADATA!$J$5:$Q$29,IF(E389="HI",2,IF(E389="LO",6,10))+IF(S389=1,2,IF(D389=7,1,(IF(WEEKDAY(B389)=1,2,IF(WEEKDAY(B389)=7,1,0))))))</f>
        <v>3</v>
      </c>
      <c r="U389" s="781">
        <f>VLOOKUP(C389,METADATA!$A$5:$H$29,IF(E389="HI",2,IF(E389="LO",6,10))+IF(S389=1,2,IF(D389=7,1,(IF(WEEKDAY(B389)=1,2,IF(WEEKDAY(B389)=7,1,0))))))</f>
        <v>3</v>
      </c>
    </row>
    <row r="390" spans="2:21" ht="13.95" customHeight="1" x14ac:dyDescent="0.25">
      <c r="B390" s="784">
        <f t="shared" si="17"/>
        <v>45399</v>
      </c>
      <c r="C390" s="785">
        <v>2</v>
      </c>
      <c r="D390" s="786">
        <f>IFERROR((INDEX(METADATA!$T$2:$T$20,MATCH(B390,METADATA!$S$2:$S$20,0))),0)</f>
        <v>0</v>
      </c>
      <c r="E390" s="785" t="str">
        <f t="shared" si="18"/>
        <v>LO</v>
      </c>
      <c r="F390" s="786">
        <f>VLOOKUP(C390,METADATA!$A$5:$H$29,IF(E390="HI",2,IF(E390="LO",6,10))+IF(D390=1,2,IF(D390=7,1,(IF(WEEKDAY(B390)=1,2,IF(WEEKDAY(B390)=7,1,0))))))</f>
        <v>3</v>
      </c>
      <c r="G390" s="786">
        <f>VLOOKUP(C390,METADATA!$J$5:$Q$29,IF(E390="HI",2,IF(E390="LO",6,10))+IF(D390=1,2,IF(D390=7,1,(IF(WEEKDAY(B390)=1,2,IF(WEEKDAY(B390)=7,1,0))))))</f>
        <v>3</v>
      </c>
      <c r="H390" s="787">
        <v>9024.25</v>
      </c>
      <c r="I390" s="788">
        <v>2166.7899799346924</v>
      </c>
      <c r="K390" s="795">
        <v>0</v>
      </c>
      <c r="M390" s="798">
        <f t="shared" si="19"/>
        <v>9280.7363328372485</v>
      </c>
      <c r="N390" s="303"/>
      <c r="S390" s="786">
        <v>0</v>
      </c>
      <c r="T390" s="781">
        <f>VLOOKUP(C390,METADATA!$J$5:$Q$29,IF(E390="HI",2,IF(E390="LO",6,10))+IF(S390=1,2,IF(D390=7,1,(IF(WEEKDAY(B390)=1,2,IF(WEEKDAY(B390)=7,1,0))))))</f>
        <v>3</v>
      </c>
      <c r="U390" s="781">
        <f>VLOOKUP(C390,METADATA!$A$5:$H$29,IF(E390="HI",2,IF(E390="LO",6,10))+IF(S390=1,2,IF(D390=7,1,(IF(WEEKDAY(B390)=1,2,IF(WEEKDAY(B390)=7,1,0))))))</f>
        <v>3</v>
      </c>
    </row>
    <row r="391" spans="2:21" ht="13.95" customHeight="1" x14ac:dyDescent="0.25">
      <c r="B391" s="784">
        <f t="shared" si="17"/>
        <v>45399</v>
      </c>
      <c r="C391" s="785">
        <v>3</v>
      </c>
      <c r="D391" s="786">
        <f>IFERROR((INDEX(METADATA!$T$2:$T$20,MATCH(B391,METADATA!$S$2:$S$20,0))),0)</f>
        <v>0</v>
      </c>
      <c r="E391" s="785" t="str">
        <f t="shared" si="18"/>
        <v>LO</v>
      </c>
      <c r="F391" s="786">
        <f>VLOOKUP(C391,METADATA!$A$5:$H$29,IF(E391="HI",2,IF(E391="LO",6,10))+IF(D391=1,2,IF(D391=7,1,(IF(WEEKDAY(B391)=1,2,IF(WEEKDAY(B391)=7,1,0))))))</f>
        <v>3</v>
      </c>
      <c r="G391" s="786">
        <f>VLOOKUP(C391,METADATA!$J$5:$Q$29,IF(E391="HI",2,IF(E391="LO",6,10))+IF(D391=1,2,IF(D391=7,1,(IF(WEEKDAY(B391)=1,2,IF(WEEKDAY(B391)=7,1,0))))))</f>
        <v>3</v>
      </c>
      <c r="H391" s="787">
        <v>9249.75</v>
      </c>
      <c r="I391" s="788">
        <v>2175.0464582443237</v>
      </c>
      <c r="K391" s="795">
        <v>0</v>
      </c>
      <c r="M391" s="798">
        <f t="shared" si="19"/>
        <v>9502.0367373537956</v>
      </c>
      <c r="N391" s="303"/>
      <c r="S391" s="786">
        <v>0</v>
      </c>
      <c r="T391" s="781">
        <f>VLOOKUP(C391,METADATA!$J$5:$Q$29,IF(E391="HI",2,IF(E391="LO",6,10))+IF(S391=1,2,IF(D391=7,1,(IF(WEEKDAY(B391)=1,2,IF(WEEKDAY(B391)=7,1,0))))))</f>
        <v>3</v>
      </c>
      <c r="U391" s="781">
        <f>VLOOKUP(C391,METADATA!$A$5:$H$29,IF(E391="HI",2,IF(E391="LO",6,10))+IF(S391=1,2,IF(D391=7,1,(IF(WEEKDAY(B391)=1,2,IF(WEEKDAY(B391)=7,1,0))))))</f>
        <v>3</v>
      </c>
    </row>
    <row r="392" spans="2:21" ht="13.95" customHeight="1" x14ac:dyDescent="0.25">
      <c r="B392" s="784">
        <f t="shared" si="17"/>
        <v>45399</v>
      </c>
      <c r="C392" s="785">
        <v>4</v>
      </c>
      <c r="D392" s="786">
        <f>IFERROR((INDEX(METADATA!$T$2:$T$20,MATCH(B392,METADATA!$S$2:$S$20,0))),0)</f>
        <v>0</v>
      </c>
      <c r="E392" s="785" t="str">
        <f t="shared" si="18"/>
        <v>LO</v>
      </c>
      <c r="F392" s="786">
        <f>VLOOKUP(C392,METADATA!$A$5:$H$29,IF(E392="HI",2,IF(E392="LO",6,10))+IF(D392=1,2,IF(D392=7,1,(IF(WEEKDAY(B392)=1,2,IF(WEEKDAY(B392)=7,1,0))))))</f>
        <v>3</v>
      </c>
      <c r="G392" s="786">
        <f>VLOOKUP(C392,METADATA!$J$5:$Q$29,IF(E392="HI",2,IF(E392="LO",6,10))+IF(D392=1,2,IF(D392=7,1,(IF(WEEKDAY(B392)=1,2,IF(WEEKDAY(B392)=7,1,0))))))</f>
        <v>3</v>
      </c>
      <c r="H392" s="787">
        <v>9980.5</v>
      </c>
      <c r="I392" s="788">
        <v>1884.7234644889832</v>
      </c>
      <c r="K392" s="795">
        <v>0</v>
      </c>
      <c r="M392" s="798">
        <f t="shared" si="19"/>
        <v>10156.897301223211</v>
      </c>
      <c r="N392" s="303"/>
      <c r="S392" s="786">
        <v>0</v>
      </c>
      <c r="T392" s="781">
        <f>VLOOKUP(C392,METADATA!$J$5:$Q$29,IF(E392="HI",2,IF(E392="LO",6,10))+IF(S392=1,2,IF(D392=7,1,(IF(WEEKDAY(B392)=1,2,IF(WEEKDAY(B392)=7,1,0))))))</f>
        <v>3</v>
      </c>
      <c r="U392" s="781">
        <f>VLOOKUP(C392,METADATA!$A$5:$H$29,IF(E392="HI",2,IF(E392="LO",6,10))+IF(S392=1,2,IF(D392=7,1,(IF(WEEKDAY(B392)=1,2,IF(WEEKDAY(B392)=7,1,0))))))</f>
        <v>3</v>
      </c>
    </row>
    <row r="393" spans="2:21" ht="13.95" customHeight="1" x14ac:dyDescent="0.25">
      <c r="B393" s="784">
        <f t="shared" si="17"/>
        <v>45399</v>
      </c>
      <c r="C393" s="785">
        <v>5</v>
      </c>
      <c r="D393" s="786">
        <f>IFERROR((INDEX(METADATA!$T$2:$T$20,MATCH(B393,METADATA!$S$2:$S$20,0))),0)</f>
        <v>0</v>
      </c>
      <c r="E393" s="785" t="str">
        <f t="shared" si="18"/>
        <v>LO</v>
      </c>
      <c r="F393" s="786">
        <f>VLOOKUP(C393,METADATA!$A$5:$H$29,IF(E393="HI",2,IF(E393="LO",6,10))+IF(D393=1,2,IF(D393=7,1,(IF(WEEKDAY(B393)=1,2,IF(WEEKDAY(B393)=7,1,0))))))</f>
        <v>3</v>
      </c>
      <c r="G393" s="786">
        <f>VLOOKUP(C393,METADATA!$J$5:$Q$29,IF(E393="HI",2,IF(E393="LO",6,10))+IF(D393=1,2,IF(D393=7,1,(IF(WEEKDAY(B393)=1,2,IF(WEEKDAY(B393)=7,1,0))))))</f>
        <v>3</v>
      </c>
      <c r="H393" s="787">
        <v>11986.5</v>
      </c>
      <c r="I393" s="788">
        <v>1627.5599365234375</v>
      </c>
      <c r="K393" s="795">
        <v>0</v>
      </c>
      <c r="M393" s="798">
        <f t="shared" si="19"/>
        <v>12096.492615505378</v>
      </c>
      <c r="N393" s="303"/>
      <c r="S393" s="786">
        <v>0</v>
      </c>
      <c r="T393" s="781">
        <f>VLOOKUP(C393,METADATA!$J$5:$Q$29,IF(E393="HI",2,IF(E393="LO",6,10))+IF(S393=1,2,IF(D393=7,1,(IF(WEEKDAY(B393)=1,2,IF(WEEKDAY(B393)=7,1,0))))))</f>
        <v>3</v>
      </c>
      <c r="U393" s="781">
        <f>VLOOKUP(C393,METADATA!$A$5:$H$29,IF(E393="HI",2,IF(E393="LO",6,10))+IF(S393=1,2,IF(D393=7,1,(IF(WEEKDAY(B393)=1,2,IF(WEEKDAY(B393)=7,1,0))))))</f>
        <v>3</v>
      </c>
    </row>
    <row r="394" spans="2:21" ht="13.95" customHeight="1" x14ac:dyDescent="0.25">
      <c r="B394" s="784">
        <f t="shared" si="17"/>
        <v>45399</v>
      </c>
      <c r="C394" s="785">
        <v>6</v>
      </c>
      <c r="D394" s="786">
        <f>IFERROR((INDEX(METADATA!$T$2:$T$20,MATCH(B394,METADATA!$S$2:$S$20,0))),0)</f>
        <v>0</v>
      </c>
      <c r="E394" s="785" t="str">
        <f t="shared" si="18"/>
        <v>LO</v>
      </c>
      <c r="F394" s="786">
        <f>VLOOKUP(C394,METADATA!$A$5:$H$29,IF(E394="HI",2,IF(E394="LO",6,10))+IF(D394=1,2,IF(D394=7,1,(IF(WEEKDAY(B394)=1,2,IF(WEEKDAY(B394)=7,1,0))))))</f>
        <v>2</v>
      </c>
      <c r="G394" s="786">
        <f>VLOOKUP(C394,METADATA!$J$5:$Q$29,IF(E394="HI",2,IF(E394="LO",6,10))+IF(D394=1,2,IF(D394=7,1,(IF(WEEKDAY(B394)=1,2,IF(WEEKDAY(B394)=7,1,0))))))</f>
        <v>2</v>
      </c>
      <c r="H394" s="787">
        <v>14635.75</v>
      </c>
      <c r="I394" s="788">
        <v>1779.3809814453125</v>
      </c>
      <c r="K394" s="795">
        <v>870.51250000000005</v>
      </c>
      <c r="M394" s="798">
        <f t="shared" si="19"/>
        <v>14743.519754103132</v>
      </c>
      <c r="N394" s="303"/>
      <c r="S394" s="786">
        <v>0</v>
      </c>
      <c r="T394" s="781">
        <f>VLOOKUP(C394,METADATA!$J$5:$Q$29,IF(E394="HI",2,IF(E394="LO",6,10))+IF(S394=1,2,IF(D394=7,1,(IF(WEEKDAY(B394)=1,2,IF(WEEKDAY(B394)=7,1,0))))))</f>
        <v>2</v>
      </c>
      <c r="U394" s="781">
        <f>VLOOKUP(C394,METADATA!$A$5:$H$29,IF(E394="HI",2,IF(E394="LO",6,10))+IF(S394=1,2,IF(D394=7,1,(IF(WEEKDAY(B394)=1,2,IF(WEEKDAY(B394)=7,1,0))))))</f>
        <v>2</v>
      </c>
    </row>
    <row r="395" spans="2:21" ht="13.95" customHeight="1" x14ac:dyDescent="0.25">
      <c r="B395" s="784">
        <f t="shared" si="17"/>
        <v>45399</v>
      </c>
      <c r="C395" s="785">
        <v>7</v>
      </c>
      <c r="D395" s="786">
        <f>IFERROR((INDEX(METADATA!$T$2:$T$20,MATCH(B395,METADATA!$S$2:$S$20,0))),0)</f>
        <v>0</v>
      </c>
      <c r="E395" s="785" t="str">
        <f t="shared" si="18"/>
        <v>LO</v>
      </c>
      <c r="F395" s="786">
        <f>VLOOKUP(C395,METADATA!$A$5:$H$29,IF(E395="HI",2,IF(E395="LO",6,10))+IF(D395=1,2,IF(D395=7,1,(IF(WEEKDAY(B395)=1,2,IF(WEEKDAY(B395)=7,1,0))))))</f>
        <v>1</v>
      </c>
      <c r="G395" s="786">
        <f>VLOOKUP(C395,METADATA!$J$5:$Q$29,IF(E395="HI",2,IF(E395="LO",6,10))+IF(D395=1,2,IF(D395=7,1,(IF(WEEKDAY(B395)=1,2,IF(WEEKDAY(B395)=7,1,0))))))</f>
        <v>1</v>
      </c>
      <c r="H395" s="787">
        <v>16107.25</v>
      </c>
      <c r="I395" s="788">
        <v>2184.5289821624756</v>
      </c>
      <c r="K395" s="795">
        <v>865.8125</v>
      </c>
      <c r="M395" s="798">
        <f t="shared" si="19"/>
        <v>16254.712222503596</v>
      </c>
      <c r="N395" s="303"/>
      <c r="S395" s="786">
        <v>0</v>
      </c>
      <c r="T395" s="781">
        <f>VLOOKUP(C395,METADATA!$J$5:$Q$29,IF(E395="HI",2,IF(E395="LO",6,10))+IF(S395=1,2,IF(D395=7,1,(IF(WEEKDAY(B395)=1,2,IF(WEEKDAY(B395)=7,1,0))))))</f>
        <v>1</v>
      </c>
      <c r="U395" s="781">
        <f>VLOOKUP(C395,METADATA!$A$5:$H$29,IF(E395="HI",2,IF(E395="LO",6,10))+IF(S395=1,2,IF(D395=7,1,(IF(WEEKDAY(B395)=1,2,IF(WEEKDAY(B395)=7,1,0))))))</f>
        <v>1</v>
      </c>
    </row>
    <row r="396" spans="2:21" ht="13.95" customHeight="1" x14ac:dyDescent="0.25">
      <c r="B396" s="784">
        <f t="shared" si="17"/>
        <v>45399</v>
      </c>
      <c r="C396" s="785">
        <v>8</v>
      </c>
      <c r="D396" s="786">
        <f>IFERROR((INDEX(METADATA!$T$2:$T$20,MATCH(B396,METADATA!$S$2:$S$20,0))),0)</f>
        <v>0</v>
      </c>
      <c r="E396" s="785" t="str">
        <f t="shared" si="18"/>
        <v>LO</v>
      </c>
      <c r="F396" s="786">
        <f>VLOOKUP(C396,METADATA!$A$5:$H$29,IF(E396="HI",2,IF(E396="LO",6,10))+IF(D396=1,2,IF(D396=7,1,(IF(WEEKDAY(B396)=1,2,IF(WEEKDAY(B396)=7,1,0))))))</f>
        <v>1</v>
      </c>
      <c r="G396" s="786">
        <f>VLOOKUP(C396,METADATA!$J$5:$Q$29,IF(E396="HI",2,IF(E396="LO",6,10))+IF(D396=1,2,IF(D396=7,1,(IF(WEEKDAY(B396)=1,2,IF(WEEKDAY(B396)=7,1,0))))))</f>
        <v>1</v>
      </c>
      <c r="H396" s="787">
        <v>17473.75</v>
      </c>
      <c r="I396" s="788">
        <v>2168.4239482879639</v>
      </c>
      <c r="K396" s="795">
        <v>834.63750000000005</v>
      </c>
      <c r="M396" s="798">
        <f t="shared" si="19"/>
        <v>17607.782412388242</v>
      </c>
      <c r="N396" s="303"/>
      <c r="S396" s="786">
        <v>0</v>
      </c>
      <c r="T396" s="781">
        <f>VLOOKUP(C396,METADATA!$J$5:$Q$29,IF(E396="HI",2,IF(E396="LO",6,10))+IF(S396=1,2,IF(D396=7,1,(IF(WEEKDAY(B396)=1,2,IF(WEEKDAY(B396)=7,1,0))))))</f>
        <v>1</v>
      </c>
      <c r="U396" s="781">
        <f>VLOOKUP(C396,METADATA!$A$5:$H$29,IF(E396="HI",2,IF(E396="LO",6,10))+IF(S396=1,2,IF(D396=7,1,(IF(WEEKDAY(B396)=1,2,IF(WEEKDAY(B396)=7,1,0))))))</f>
        <v>1</v>
      </c>
    </row>
    <row r="397" spans="2:21" ht="13.95" customHeight="1" x14ac:dyDescent="0.25">
      <c r="B397" s="784">
        <f t="shared" si="17"/>
        <v>45399</v>
      </c>
      <c r="C397" s="785">
        <v>9</v>
      </c>
      <c r="D397" s="786">
        <f>IFERROR((INDEX(METADATA!$T$2:$T$20,MATCH(B397,METADATA!$S$2:$S$20,0))),0)</f>
        <v>0</v>
      </c>
      <c r="E397" s="785" t="str">
        <f t="shared" si="18"/>
        <v>LO</v>
      </c>
      <c r="F397" s="786">
        <f>VLOOKUP(C397,METADATA!$A$5:$H$29,IF(E397="HI",2,IF(E397="LO",6,10))+IF(D397=1,2,IF(D397=7,1,(IF(WEEKDAY(B397)=1,2,IF(WEEKDAY(B397)=7,1,0))))))</f>
        <v>2</v>
      </c>
      <c r="G397" s="786">
        <f>VLOOKUP(C397,METADATA!$J$5:$Q$29,IF(E397="HI",2,IF(E397="LO",6,10))+IF(D397=1,2,IF(D397=7,1,(IF(WEEKDAY(B397)=1,2,IF(WEEKDAY(B397)=7,1,0))))))</f>
        <v>1</v>
      </c>
      <c r="H397" s="787">
        <v>18085</v>
      </c>
      <c r="I397" s="788">
        <v>2106.2885189056396</v>
      </c>
      <c r="K397" s="795">
        <v>847.33749999999998</v>
      </c>
      <c r="M397" s="798">
        <f t="shared" si="19"/>
        <v>18207.242414074506</v>
      </c>
      <c r="N397" s="303"/>
      <c r="S397" s="786">
        <v>0</v>
      </c>
      <c r="T397" s="781">
        <f>VLOOKUP(C397,METADATA!$J$5:$Q$29,IF(E397="HI",2,IF(E397="LO",6,10))+IF(S397=1,2,IF(D397=7,1,(IF(WEEKDAY(B397)=1,2,IF(WEEKDAY(B397)=7,1,0))))))</f>
        <v>1</v>
      </c>
      <c r="U397" s="781">
        <f>VLOOKUP(C397,METADATA!$A$5:$H$29,IF(E397="HI",2,IF(E397="LO",6,10))+IF(S397=1,2,IF(D397=7,1,(IF(WEEKDAY(B397)=1,2,IF(WEEKDAY(B397)=7,1,0))))))</f>
        <v>2</v>
      </c>
    </row>
    <row r="398" spans="2:21" ht="13.95" customHeight="1" x14ac:dyDescent="0.25">
      <c r="B398" s="784">
        <f t="shared" si="17"/>
        <v>45399</v>
      </c>
      <c r="C398" s="785">
        <v>10</v>
      </c>
      <c r="D398" s="786">
        <f>IFERROR((INDEX(METADATA!$T$2:$T$20,MATCH(B398,METADATA!$S$2:$S$20,0))),0)</f>
        <v>0</v>
      </c>
      <c r="E398" s="785" t="str">
        <f t="shared" si="18"/>
        <v>LO</v>
      </c>
      <c r="F398" s="786">
        <f>VLOOKUP(C398,METADATA!$A$5:$H$29,IF(E398="HI",2,IF(E398="LO",6,10))+IF(D398=1,2,IF(D398=7,1,(IF(WEEKDAY(B398)=1,2,IF(WEEKDAY(B398)=7,1,0))))))</f>
        <v>2</v>
      </c>
      <c r="G398" s="786">
        <f>VLOOKUP(C398,METADATA!$J$5:$Q$29,IF(E398="HI",2,IF(E398="LO",6,10))+IF(D398=1,2,IF(D398=7,1,(IF(WEEKDAY(B398)=1,2,IF(WEEKDAY(B398)=7,1,0))))))</f>
        <v>2</v>
      </c>
      <c r="H398" s="787">
        <v>17514.75</v>
      </c>
      <c r="I398" s="788">
        <v>2084.1114959716797</v>
      </c>
      <c r="K398" s="795">
        <v>851.61249999999995</v>
      </c>
      <c r="M398" s="798">
        <f t="shared" si="19"/>
        <v>17638.310244752509</v>
      </c>
      <c r="N398" s="303"/>
      <c r="S398" s="786">
        <v>0</v>
      </c>
      <c r="T398" s="781">
        <f>VLOOKUP(C398,METADATA!$J$5:$Q$29,IF(E398="HI",2,IF(E398="LO",6,10))+IF(S398=1,2,IF(D398=7,1,(IF(WEEKDAY(B398)=1,2,IF(WEEKDAY(B398)=7,1,0))))))</f>
        <v>2</v>
      </c>
      <c r="U398" s="781">
        <f>VLOOKUP(C398,METADATA!$A$5:$H$29,IF(E398="HI",2,IF(E398="LO",6,10))+IF(S398=1,2,IF(D398=7,1,(IF(WEEKDAY(B398)=1,2,IF(WEEKDAY(B398)=7,1,0))))))</f>
        <v>2</v>
      </c>
    </row>
    <row r="399" spans="2:21" ht="13.95" customHeight="1" x14ac:dyDescent="0.25">
      <c r="B399" s="784">
        <f t="shared" si="17"/>
        <v>45399</v>
      </c>
      <c r="C399" s="785">
        <v>11</v>
      </c>
      <c r="D399" s="786">
        <f>IFERROR((INDEX(METADATA!$T$2:$T$20,MATCH(B399,METADATA!$S$2:$S$20,0))),0)</f>
        <v>0</v>
      </c>
      <c r="E399" s="785" t="str">
        <f t="shared" si="18"/>
        <v>LO</v>
      </c>
      <c r="F399" s="786">
        <f>VLOOKUP(C399,METADATA!$A$5:$H$29,IF(E399="HI",2,IF(E399="LO",6,10))+IF(D399=1,2,IF(D399=7,1,(IF(WEEKDAY(B399)=1,2,IF(WEEKDAY(B399)=7,1,0))))))</f>
        <v>2</v>
      </c>
      <c r="G399" s="786">
        <f>VLOOKUP(C399,METADATA!$J$5:$Q$29,IF(E399="HI",2,IF(E399="LO",6,10))+IF(D399=1,2,IF(D399=7,1,(IF(WEEKDAY(B399)=1,2,IF(WEEKDAY(B399)=7,1,0))))))</f>
        <v>2</v>
      </c>
      <c r="H399" s="787">
        <v>17446.5</v>
      </c>
      <c r="I399" s="788">
        <v>2159.3770408630371</v>
      </c>
      <c r="K399" s="795">
        <v>856.5</v>
      </c>
      <c r="M399" s="798">
        <f t="shared" si="19"/>
        <v>17579.626601683165</v>
      </c>
      <c r="N399" s="303"/>
      <c r="S399" s="786">
        <v>0</v>
      </c>
      <c r="T399" s="781">
        <f>VLOOKUP(C399,METADATA!$J$5:$Q$29,IF(E399="HI",2,IF(E399="LO",6,10))+IF(S399=1,2,IF(D399=7,1,(IF(WEEKDAY(B399)=1,2,IF(WEEKDAY(B399)=7,1,0))))))</f>
        <v>2</v>
      </c>
      <c r="U399" s="781">
        <f>VLOOKUP(C399,METADATA!$A$5:$H$29,IF(E399="HI",2,IF(E399="LO",6,10))+IF(S399=1,2,IF(D399=7,1,(IF(WEEKDAY(B399)=1,2,IF(WEEKDAY(B399)=7,1,0))))))</f>
        <v>2</v>
      </c>
    </row>
    <row r="400" spans="2:21" ht="13.95" customHeight="1" x14ac:dyDescent="0.25">
      <c r="B400" s="784">
        <f t="shared" si="17"/>
        <v>45399</v>
      </c>
      <c r="C400" s="785">
        <v>12</v>
      </c>
      <c r="D400" s="786">
        <f>IFERROR((INDEX(METADATA!$T$2:$T$20,MATCH(B400,METADATA!$S$2:$S$20,0))),0)</f>
        <v>0</v>
      </c>
      <c r="E400" s="785" t="str">
        <f t="shared" si="18"/>
        <v>LO</v>
      </c>
      <c r="F400" s="786">
        <f>VLOOKUP(C400,METADATA!$A$5:$H$29,IF(E400="HI",2,IF(E400="LO",6,10))+IF(D400=1,2,IF(D400=7,1,(IF(WEEKDAY(B400)=1,2,IF(WEEKDAY(B400)=7,1,0))))))</f>
        <v>2</v>
      </c>
      <c r="G400" s="786">
        <f>VLOOKUP(C400,METADATA!$J$5:$Q$29,IF(E400="HI",2,IF(E400="LO",6,10))+IF(D400=1,2,IF(D400=7,1,(IF(WEEKDAY(B400)=1,2,IF(WEEKDAY(B400)=7,1,0))))))</f>
        <v>2</v>
      </c>
      <c r="H400" s="787">
        <v>17376.75</v>
      </c>
      <c r="I400" s="788">
        <v>2137.847053527832</v>
      </c>
      <c r="K400" s="795">
        <v>824.32500000000005</v>
      </c>
      <c r="M400" s="798">
        <f t="shared" si="19"/>
        <v>17507.764865532597</v>
      </c>
      <c r="N400" s="303"/>
      <c r="S400" s="786">
        <v>0</v>
      </c>
      <c r="T400" s="781">
        <f>VLOOKUP(C400,METADATA!$J$5:$Q$29,IF(E400="HI",2,IF(E400="LO",6,10))+IF(S400=1,2,IF(D400=7,1,(IF(WEEKDAY(B400)=1,2,IF(WEEKDAY(B400)=7,1,0))))))</f>
        <v>2</v>
      </c>
      <c r="U400" s="781">
        <f>VLOOKUP(C400,METADATA!$A$5:$H$29,IF(E400="HI",2,IF(E400="LO",6,10))+IF(S400=1,2,IF(D400=7,1,(IF(WEEKDAY(B400)=1,2,IF(WEEKDAY(B400)=7,1,0))))))</f>
        <v>2</v>
      </c>
    </row>
    <row r="401" spans="2:21" ht="13.95" customHeight="1" x14ac:dyDescent="0.25">
      <c r="B401" s="784">
        <f t="shared" si="17"/>
        <v>45399</v>
      </c>
      <c r="C401" s="785">
        <v>13</v>
      </c>
      <c r="D401" s="786">
        <f>IFERROR((INDEX(METADATA!$T$2:$T$20,MATCH(B401,METADATA!$S$2:$S$20,0))),0)</f>
        <v>0</v>
      </c>
      <c r="E401" s="785" t="str">
        <f t="shared" si="18"/>
        <v>LO</v>
      </c>
      <c r="F401" s="786">
        <f>VLOOKUP(C401,METADATA!$A$5:$H$29,IF(E401="HI",2,IF(E401="LO",6,10))+IF(D401=1,2,IF(D401=7,1,(IF(WEEKDAY(B401)=1,2,IF(WEEKDAY(B401)=7,1,0))))))</f>
        <v>2</v>
      </c>
      <c r="G401" s="786">
        <f>VLOOKUP(C401,METADATA!$J$5:$Q$29,IF(E401="HI",2,IF(E401="LO",6,10))+IF(D401=1,2,IF(D401=7,1,(IF(WEEKDAY(B401)=1,2,IF(WEEKDAY(B401)=7,1,0))))))</f>
        <v>2</v>
      </c>
      <c r="H401" s="787">
        <v>16783</v>
      </c>
      <c r="I401" s="788">
        <v>2117.3524923324585</v>
      </c>
      <c r="K401" s="795">
        <v>882.73749999999995</v>
      </c>
      <c r="M401" s="798">
        <f t="shared" si="19"/>
        <v>16916.035900197967</v>
      </c>
      <c r="N401" s="303"/>
      <c r="S401" s="786">
        <v>0</v>
      </c>
      <c r="T401" s="781">
        <f>VLOOKUP(C401,METADATA!$J$5:$Q$29,IF(E401="HI",2,IF(E401="LO",6,10))+IF(S401=1,2,IF(D401=7,1,(IF(WEEKDAY(B401)=1,2,IF(WEEKDAY(B401)=7,1,0))))))</f>
        <v>2</v>
      </c>
      <c r="U401" s="781">
        <f>VLOOKUP(C401,METADATA!$A$5:$H$29,IF(E401="HI",2,IF(E401="LO",6,10))+IF(S401=1,2,IF(D401=7,1,(IF(WEEKDAY(B401)=1,2,IF(WEEKDAY(B401)=7,1,0))))))</f>
        <v>2</v>
      </c>
    </row>
    <row r="402" spans="2:21" ht="13.95" customHeight="1" x14ac:dyDescent="0.25">
      <c r="B402" s="784">
        <f t="shared" si="17"/>
        <v>45399</v>
      </c>
      <c r="C402" s="785">
        <v>14</v>
      </c>
      <c r="D402" s="786">
        <f>IFERROR((INDEX(METADATA!$T$2:$T$20,MATCH(B402,METADATA!$S$2:$S$20,0))),0)</f>
        <v>0</v>
      </c>
      <c r="E402" s="785" t="str">
        <f t="shared" si="18"/>
        <v>LO</v>
      </c>
      <c r="F402" s="786">
        <f>VLOOKUP(C402,METADATA!$A$5:$H$29,IF(E402="HI",2,IF(E402="LO",6,10))+IF(D402=1,2,IF(D402=7,1,(IF(WEEKDAY(B402)=1,2,IF(WEEKDAY(B402)=7,1,0))))))</f>
        <v>2</v>
      </c>
      <c r="G402" s="786">
        <f>VLOOKUP(C402,METADATA!$J$5:$Q$29,IF(E402="HI",2,IF(E402="LO",6,10))+IF(D402=1,2,IF(D402=7,1,(IF(WEEKDAY(B402)=1,2,IF(WEEKDAY(B402)=7,1,0))))))</f>
        <v>2</v>
      </c>
      <c r="H402" s="787">
        <v>17058.75</v>
      </c>
      <c r="I402" s="788">
        <v>2075.8555115461349</v>
      </c>
      <c r="K402" s="795">
        <v>909.3125</v>
      </c>
      <c r="M402" s="798">
        <f t="shared" si="19"/>
        <v>17184.589831221358</v>
      </c>
      <c r="N402" s="303"/>
      <c r="S402" s="786">
        <v>0</v>
      </c>
      <c r="T402" s="781">
        <f>VLOOKUP(C402,METADATA!$J$5:$Q$29,IF(E402="HI",2,IF(E402="LO",6,10))+IF(S402=1,2,IF(D402=7,1,(IF(WEEKDAY(B402)=1,2,IF(WEEKDAY(B402)=7,1,0))))))</f>
        <v>2</v>
      </c>
      <c r="U402" s="781">
        <f>VLOOKUP(C402,METADATA!$A$5:$H$29,IF(E402="HI",2,IF(E402="LO",6,10))+IF(S402=1,2,IF(D402=7,1,(IF(WEEKDAY(B402)=1,2,IF(WEEKDAY(B402)=7,1,0))))))</f>
        <v>2</v>
      </c>
    </row>
    <row r="403" spans="2:21" ht="13.95" customHeight="1" x14ac:dyDescent="0.25">
      <c r="B403" s="784">
        <f t="shared" si="17"/>
        <v>45399</v>
      </c>
      <c r="C403" s="785">
        <v>15</v>
      </c>
      <c r="D403" s="786">
        <f>IFERROR((INDEX(METADATA!$T$2:$T$20,MATCH(B403,METADATA!$S$2:$S$20,0))),0)</f>
        <v>0</v>
      </c>
      <c r="E403" s="785" t="str">
        <f t="shared" si="18"/>
        <v>LO</v>
      </c>
      <c r="F403" s="786">
        <f>VLOOKUP(C403,METADATA!$A$5:$H$29,IF(E403="HI",2,IF(E403="LO",6,10))+IF(D403=1,2,IF(D403=7,1,(IF(WEEKDAY(B403)=1,2,IF(WEEKDAY(B403)=7,1,0))))))</f>
        <v>2</v>
      </c>
      <c r="G403" s="786">
        <f>VLOOKUP(C403,METADATA!$J$5:$Q$29,IF(E403="HI",2,IF(E403="LO",6,10))+IF(D403=1,2,IF(D403=7,1,(IF(WEEKDAY(B403)=1,2,IF(WEEKDAY(B403)=7,1,0))))))</f>
        <v>2</v>
      </c>
      <c r="H403" s="787">
        <v>17247.75</v>
      </c>
      <c r="I403" s="788">
        <v>2116.3689988851547</v>
      </c>
      <c r="K403" s="795">
        <v>905.6</v>
      </c>
      <c r="M403" s="798">
        <f t="shared" si="19"/>
        <v>17377.108441911219</v>
      </c>
      <c r="N403" s="303"/>
      <c r="S403" s="786">
        <v>0</v>
      </c>
      <c r="T403" s="781">
        <f>VLOOKUP(C403,METADATA!$J$5:$Q$29,IF(E403="HI",2,IF(E403="LO",6,10))+IF(S403=1,2,IF(D403=7,1,(IF(WEEKDAY(B403)=1,2,IF(WEEKDAY(B403)=7,1,0))))))</f>
        <v>2</v>
      </c>
      <c r="U403" s="781">
        <f>VLOOKUP(C403,METADATA!$A$5:$H$29,IF(E403="HI",2,IF(E403="LO",6,10))+IF(S403=1,2,IF(D403=7,1,(IF(WEEKDAY(B403)=1,2,IF(WEEKDAY(B403)=7,1,0))))))</f>
        <v>2</v>
      </c>
    </row>
    <row r="404" spans="2:21" ht="13.95" customHeight="1" x14ac:dyDescent="0.25">
      <c r="B404" s="784">
        <f t="shared" si="17"/>
        <v>45399</v>
      </c>
      <c r="C404" s="785">
        <v>16</v>
      </c>
      <c r="D404" s="786">
        <f>IFERROR((INDEX(METADATA!$T$2:$T$20,MATCH(B404,METADATA!$S$2:$S$20,0))),0)</f>
        <v>0</v>
      </c>
      <c r="E404" s="785" t="str">
        <f t="shared" si="18"/>
        <v>LO</v>
      </c>
      <c r="F404" s="786">
        <f>VLOOKUP(C404,METADATA!$A$5:$H$29,IF(E404="HI",2,IF(E404="LO",6,10))+IF(D404=1,2,IF(D404=7,1,(IF(WEEKDAY(B404)=1,2,IF(WEEKDAY(B404)=7,1,0))))))</f>
        <v>2</v>
      </c>
      <c r="G404" s="786">
        <f>VLOOKUP(C404,METADATA!$J$5:$Q$29,IF(E404="HI",2,IF(E404="LO",6,10))+IF(D404=1,2,IF(D404=7,1,(IF(WEEKDAY(B404)=1,2,IF(WEEKDAY(B404)=7,1,0))))))</f>
        <v>2</v>
      </c>
      <c r="H404" s="787">
        <v>17461</v>
      </c>
      <c r="I404" s="788">
        <v>2041.9684841036797</v>
      </c>
      <c r="K404" s="795">
        <v>913.98749999999995</v>
      </c>
      <c r="M404" s="798">
        <f t="shared" si="19"/>
        <v>17579.9930685445</v>
      </c>
      <c r="N404" s="303"/>
      <c r="S404" s="786">
        <v>0</v>
      </c>
      <c r="T404" s="781">
        <f>VLOOKUP(C404,METADATA!$J$5:$Q$29,IF(E404="HI",2,IF(E404="LO",6,10))+IF(S404=1,2,IF(D404=7,1,(IF(WEEKDAY(B404)=1,2,IF(WEEKDAY(B404)=7,1,0))))))</f>
        <v>2</v>
      </c>
      <c r="U404" s="781">
        <f>VLOOKUP(C404,METADATA!$A$5:$H$29,IF(E404="HI",2,IF(E404="LO",6,10))+IF(S404=1,2,IF(D404=7,1,(IF(WEEKDAY(B404)=1,2,IF(WEEKDAY(B404)=7,1,0))))))</f>
        <v>2</v>
      </c>
    </row>
    <row r="405" spans="2:21" ht="13.95" customHeight="1" x14ac:dyDescent="0.25">
      <c r="B405" s="784">
        <f t="shared" si="17"/>
        <v>45399</v>
      </c>
      <c r="C405" s="785">
        <v>17</v>
      </c>
      <c r="D405" s="786">
        <f>IFERROR((INDEX(METADATA!$T$2:$T$20,MATCH(B405,METADATA!$S$2:$S$20,0))),0)</f>
        <v>0</v>
      </c>
      <c r="E405" s="785" t="str">
        <f t="shared" si="18"/>
        <v>LO</v>
      </c>
      <c r="F405" s="786">
        <f>VLOOKUP(C405,METADATA!$A$5:$H$29,IF(E405="HI",2,IF(E405="LO",6,10))+IF(D405=1,2,IF(D405=7,1,(IF(WEEKDAY(B405)=1,2,IF(WEEKDAY(B405)=7,1,0))))))</f>
        <v>2</v>
      </c>
      <c r="G405" s="786">
        <f>VLOOKUP(C405,METADATA!$J$5:$Q$29,IF(E405="HI",2,IF(E405="LO",6,10))+IF(D405=1,2,IF(D405=7,1,(IF(WEEKDAY(B405)=1,2,IF(WEEKDAY(B405)=7,1,0))))))</f>
        <v>2</v>
      </c>
      <c r="H405" s="787">
        <v>17445.5</v>
      </c>
      <c r="I405" s="788">
        <v>2033.9989957213402</v>
      </c>
      <c r="K405" s="795">
        <v>902.26250000000005</v>
      </c>
      <c r="M405" s="798">
        <f t="shared" si="19"/>
        <v>17563.673367624309</v>
      </c>
      <c r="N405" s="303"/>
      <c r="S405" s="786">
        <v>0</v>
      </c>
      <c r="T405" s="781">
        <f>VLOOKUP(C405,METADATA!$J$5:$Q$29,IF(E405="HI",2,IF(E405="LO",6,10))+IF(S405=1,2,IF(D405=7,1,(IF(WEEKDAY(B405)=1,2,IF(WEEKDAY(B405)=7,1,0))))))</f>
        <v>2</v>
      </c>
      <c r="U405" s="781">
        <f>VLOOKUP(C405,METADATA!$A$5:$H$29,IF(E405="HI",2,IF(E405="LO",6,10))+IF(S405=1,2,IF(D405=7,1,(IF(WEEKDAY(B405)=1,2,IF(WEEKDAY(B405)=7,1,0))))))</f>
        <v>2</v>
      </c>
    </row>
    <row r="406" spans="2:21" ht="13.95" customHeight="1" x14ac:dyDescent="0.25">
      <c r="B406" s="784">
        <f t="shared" si="17"/>
        <v>45399</v>
      </c>
      <c r="C406" s="785">
        <v>18</v>
      </c>
      <c r="D406" s="786">
        <f>IFERROR((INDEX(METADATA!$T$2:$T$20,MATCH(B406,METADATA!$S$2:$S$20,0))),0)</f>
        <v>0</v>
      </c>
      <c r="E406" s="785" t="str">
        <f t="shared" si="18"/>
        <v>LO</v>
      </c>
      <c r="F406" s="786">
        <f>VLOOKUP(C406,METADATA!$A$5:$H$29,IF(E406="HI",2,IF(E406="LO",6,10))+IF(D406=1,2,IF(D406=7,1,(IF(WEEKDAY(B406)=1,2,IF(WEEKDAY(B406)=7,1,0))))))</f>
        <v>1</v>
      </c>
      <c r="G406" s="786">
        <f>VLOOKUP(C406,METADATA!$J$5:$Q$29,IF(E406="HI",2,IF(E406="LO",6,10))+IF(D406=1,2,IF(D406=7,1,(IF(WEEKDAY(B406)=1,2,IF(WEEKDAY(B406)=7,1,0))))))</f>
        <v>1</v>
      </c>
      <c r="H406" s="787">
        <v>18090.25</v>
      </c>
      <c r="I406" s="788">
        <v>2003.9045494496822</v>
      </c>
      <c r="K406" s="795">
        <v>933.76250000000005</v>
      </c>
      <c r="M406" s="798">
        <f t="shared" si="19"/>
        <v>18200.900486124447</v>
      </c>
      <c r="N406" s="303"/>
      <c r="S406" s="786">
        <v>0</v>
      </c>
      <c r="T406" s="781">
        <f>VLOOKUP(C406,METADATA!$J$5:$Q$29,IF(E406="HI",2,IF(E406="LO",6,10))+IF(S406=1,2,IF(D406=7,1,(IF(WEEKDAY(B406)=1,2,IF(WEEKDAY(B406)=7,1,0))))))</f>
        <v>1</v>
      </c>
      <c r="U406" s="781">
        <f>VLOOKUP(C406,METADATA!$A$5:$H$29,IF(E406="HI",2,IF(E406="LO",6,10))+IF(S406=1,2,IF(D406=7,1,(IF(WEEKDAY(B406)=1,2,IF(WEEKDAY(B406)=7,1,0))))))</f>
        <v>1</v>
      </c>
    </row>
    <row r="407" spans="2:21" ht="13.95" customHeight="1" x14ac:dyDescent="0.25">
      <c r="B407" s="784">
        <f t="shared" si="17"/>
        <v>45399</v>
      </c>
      <c r="C407" s="785">
        <v>19</v>
      </c>
      <c r="D407" s="786">
        <f>IFERROR((INDEX(METADATA!$T$2:$T$20,MATCH(B407,METADATA!$S$2:$S$20,0))),0)</f>
        <v>0</v>
      </c>
      <c r="E407" s="785" t="str">
        <f t="shared" si="18"/>
        <v>LO</v>
      </c>
      <c r="F407" s="786">
        <f>VLOOKUP(C407,METADATA!$A$5:$H$29,IF(E407="HI",2,IF(E407="LO",6,10))+IF(D407=1,2,IF(D407=7,1,(IF(WEEKDAY(B407)=1,2,IF(WEEKDAY(B407)=7,1,0))))))</f>
        <v>1</v>
      </c>
      <c r="G407" s="786">
        <f>VLOOKUP(C407,METADATA!$J$5:$Q$29,IF(E407="HI",2,IF(E407="LO",6,10))+IF(D407=1,2,IF(D407=7,1,(IF(WEEKDAY(B407)=1,2,IF(WEEKDAY(B407)=7,1,0))))))</f>
        <v>1</v>
      </c>
      <c r="H407" s="787">
        <v>17187.75</v>
      </c>
      <c r="I407" s="788">
        <v>2043.7194908261299</v>
      </c>
      <c r="K407" s="795">
        <v>0</v>
      </c>
      <c r="M407" s="798">
        <f t="shared" si="19"/>
        <v>17308.828366463244</v>
      </c>
      <c r="N407" s="303"/>
      <c r="S407" s="786">
        <v>0</v>
      </c>
      <c r="T407" s="781">
        <f>VLOOKUP(C407,METADATA!$J$5:$Q$29,IF(E407="HI",2,IF(E407="LO",6,10))+IF(S407=1,2,IF(D407=7,1,(IF(WEEKDAY(B407)=1,2,IF(WEEKDAY(B407)=7,1,0))))))</f>
        <v>1</v>
      </c>
      <c r="U407" s="781">
        <f>VLOOKUP(C407,METADATA!$A$5:$H$29,IF(E407="HI",2,IF(E407="LO",6,10))+IF(S407=1,2,IF(D407=7,1,(IF(WEEKDAY(B407)=1,2,IF(WEEKDAY(B407)=7,1,0))))))</f>
        <v>1</v>
      </c>
    </row>
    <row r="408" spans="2:21" ht="13.95" customHeight="1" x14ac:dyDescent="0.25">
      <c r="B408" s="784">
        <f t="shared" si="17"/>
        <v>45399</v>
      </c>
      <c r="C408" s="785">
        <v>20</v>
      </c>
      <c r="D408" s="786">
        <f>IFERROR((INDEX(METADATA!$T$2:$T$20,MATCH(B408,METADATA!$S$2:$S$20,0))),0)</f>
        <v>0</v>
      </c>
      <c r="E408" s="785" t="str">
        <f t="shared" si="18"/>
        <v>LO</v>
      </c>
      <c r="F408" s="786">
        <f>VLOOKUP(C408,METADATA!$A$5:$H$29,IF(E408="HI",2,IF(E408="LO",6,10))+IF(D408=1,2,IF(D408=7,1,(IF(WEEKDAY(B408)=1,2,IF(WEEKDAY(B408)=7,1,0))))))</f>
        <v>1</v>
      </c>
      <c r="G408" s="786">
        <f>VLOOKUP(C408,METADATA!$J$5:$Q$29,IF(E408="HI",2,IF(E408="LO",6,10))+IF(D408=1,2,IF(D408=7,1,(IF(WEEKDAY(B408)=1,2,IF(WEEKDAY(B408)=7,1,0))))))</f>
        <v>2</v>
      </c>
      <c r="H408" s="787">
        <v>15347.75</v>
      </c>
      <c r="I408" s="788">
        <v>1968.3360238075256</v>
      </c>
      <c r="K408" s="795">
        <v>0</v>
      </c>
      <c r="M408" s="798">
        <f t="shared" si="19"/>
        <v>15473.453937796772</v>
      </c>
      <c r="N408" s="303"/>
      <c r="S408" s="786">
        <v>0</v>
      </c>
      <c r="T408" s="781">
        <f>VLOOKUP(C408,METADATA!$J$5:$Q$29,IF(E408="HI",2,IF(E408="LO",6,10))+IF(S408=1,2,IF(D408=7,1,(IF(WEEKDAY(B408)=1,2,IF(WEEKDAY(B408)=7,1,0))))))</f>
        <v>2</v>
      </c>
      <c r="U408" s="781">
        <f>VLOOKUP(C408,METADATA!$A$5:$H$29,IF(E408="HI",2,IF(E408="LO",6,10))+IF(S408=1,2,IF(D408=7,1,(IF(WEEKDAY(B408)=1,2,IF(WEEKDAY(B408)=7,1,0))))))</f>
        <v>1</v>
      </c>
    </row>
    <row r="409" spans="2:21" ht="13.95" customHeight="1" x14ac:dyDescent="0.25">
      <c r="B409" s="784">
        <f t="shared" si="17"/>
        <v>45399</v>
      </c>
      <c r="C409" s="785">
        <v>21</v>
      </c>
      <c r="D409" s="786">
        <f>IFERROR((INDEX(METADATA!$T$2:$T$20,MATCH(B409,METADATA!$S$2:$S$20,0))),0)</f>
        <v>0</v>
      </c>
      <c r="E409" s="785" t="str">
        <f t="shared" si="18"/>
        <v>LO</v>
      </c>
      <c r="F409" s="786">
        <f>VLOOKUP(C409,METADATA!$A$5:$H$29,IF(E409="HI",2,IF(E409="LO",6,10))+IF(D409=1,2,IF(D409=7,1,(IF(WEEKDAY(B409)=1,2,IF(WEEKDAY(B409)=7,1,0))))))</f>
        <v>2</v>
      </c>
      <c r="G409" s="786">
        <f>VLOOKUP(C409,METADATA!$J$5:$Q$29,IF(E409="HI",2,IF(E409="LO",6,10))+IF(D409=1,2,IF(D409=7,1,(IF(WEEKDAY(B409)=1,2,IF(WEEKDAY(B409)=7,1,0))))))</f>
        <v>2</v>
      </c>
      <c r="H409" s="787">
        <v>13442.5</v>
      </c>
      <c r="I409" s="788">
        <v>1620.001500000013</v>
      </c>
      <c r="K409" s="795">
        <v>0</v>
      </c>
      <c r="M409" s="798">
        <f t="shared" si="19"/>
        <v>13539.764071430576</v>
      </c>
      <c r="N409" s="303"/>
      <c r="S409" s="786">
        <v>0</v>
      </c>
      <c r="T409" s="781">
        <f>VLOOKUP(C409,METADATA!$J$5:$Q$29,IF(E409="HI",2,IF(E409="LO",6,10))+IF(S409=1,2,IF(D409=7,1,(IF(WEEKDAY(B409)=1,2,IF(WEEKDAY(B409)=7,1,0))))))</f>
        <v>2</v>
      </c>
      <c r="U409" s="781">
        <f>VLOOKUP(C409,METADATA!$A$5:$H$29,IF(E409="HI",2,IF(E409="LO",6,10))+IF(S409=1,2,IF(D409=7,1,(IF(WEEKDAY(B409)=1,2,IF(WEEKDAY(B409)=7,1,0))))))</f>
        <v>2</v>
      </c>
    </row>
    <row r="410" spans="2:21" ht="13.95" customHeight="1" x14ac:dyDescent="0.25">
      <c r="B410" s="784">
        <f t="shared" si="17"/>
        <v>45399</v>
      </c>
      <c r="C410" s="785">
        <v>22</v>
      </c>
      <c r="D410" s="786">
        <f>IFERROR((INDEX(METADATA!$T$2:$T$20,MATCH(B410,METADATA!$S$2:$S$20,0))),0)</f>
        <v>0</v>
      </c>
      <c r="E410" s="785" t="str">
        <f t="shared" si="18"/>
        <v>LO</v>
      </c>
      <c r="F410" s="786">
        <f>VLOOKUP(C410,METADATA!$A$5:$H$29,IF(E410="HI",2,IF(E410="LO",6,10))+IF(D410=1,2,IF(D410=7,1,(IF(WEEKDAY(B410)=1,2,IF(WEEKDAY(B410)=7,1,0))))))</f>
        <v>3</v>
      </c>
      <c r="G410" s="786">
        <f>VLOOKUP(C410,METADATA!$J$5:$Q$29,IF(E410="HI",2,IF(E410="LO",6,10))+IF(D410=1,2,IF(D410=7,1,(IF(WEEKDAY(B410)=1,2,IF(WEEKDAY(B410)=7,1,0))))))</f>
        <v>3</v>
      </c>
      <c r="H410" s="787">
        <v>11620</v>
      </c>
      <c r="I410" s="788">
        <v>1906.8204944729805</v>
      </c>
      <c r="K410" s="795">
        <v>0</v>
      </c>
      <c r="M410" s="798">
        <f t="shared" si="19"/>
        <v>11775.413555291474</v>
      </c>
      <c r="N410" s="303"/>
      <c r="S410" s="786">
        <v>0</v>
      </c>
      <c r="T410" s="781">
        <f>VLOOKUP(C410,METADATA!$J$5:$Q$29,IF(E410="HI",2,IF(E410="LO",6,10))+IF(S410=1,2,IF(D410=7,1,(IF(WEEKDAY(B410)=1,2,IF(WEEKDAY(B410)=7,1,0))))))</f>
        <v>3</v>
      </c>
      <c r="U410" s="781">
        <f>VLOOKUP(C410,METADATA!$A$5:$H$29,IF(E410="HI",2,IF(E410="LO",6,10))+IF(S410=1,2,IF(D410=7,1,(IF(WEEKDAY(B410)=1,2,IF(WEEKDAY(B410)=7,1,0))))))</f>
        <v>3</v>
      </c>
    </row>
    <row r="411" spans="2:21" ht="13.95" customHeight="1" x14ac:dyDescent="0.25">
      <c r="B411" s="784">
        <f t="shared" si="17"/>
        <v>45399</v>
      </c>
      <c r="C411" s="785">
        <v>23</v>
      </c>
      <c r="D411" s="786">
        <f>IFERROR((INDEX(METADATA!$T$2:$T$20,MATCH(B411,METADATA!$S$2:$S$20,0))),0)</f>
        <v>0</v>
      </c>
      <c r="E411" s="785" t="str">
        <f t="shared" si="18"/>
        <v>LO</v>
      </c>
      <c r="F411" s="786">
        <f>VLOOKUP(C411,METADATA!$A$5:$H$29,IF(E411="HI",2,IF(E411="LO",6,10))+IF(D411=1,2,IF(D411=7,1,(IF(WEEKDAY(B411)=1,2,IF(WEEKDAY(B411)=7,1,0))))))</f>
        <v>3</v>
      </c>
      <c r="G411" s="786">
        <f>VLOOKUP(C411,METADATA!$J$5:$Q$29,IF(E411="HI",2,IF(E411="LO",6,10))+IF(D411=1,2,IF(D411=7,1,(IF(WEEKDAY(B411)=1,2,IF(WEEKDAY(B411)=7,1,0))))))</f>
        <v>3</v>
      </c>
      <c r="H411" s="787">
        <v>10275.25</v>
      </c>
      <c r="I411" s="788">
        <v>2039.7150115966797</v>
      </c>
      <c r="K411" s="795">
        <v>0</v>
      </c>
      <c r="M411" s="798">
        <f t="shared" si="19"/>
        <v>10475.743405173345</v>
      </c>
      <c r="N411" s="303"/>
      <c r="S411" s="786">
        <v>0</v>
      </c>
      <c r="T411" s="781">
        <f>VLOOKUP(C411,METADATA!$J$5:$Q$29,IF(E411="HI",2,IF(E411="LO",6,10))+IF(S411=1,2,IF(D411=7,1,(IF(WEEKDAY(B411)=1,2,IF(WEEKDAY(B411)=7,1,0))))))</f>
        <v>3</v>
      </c>
      <c r="U411" s="781">
        <f>VLOOKUP(C411,METADATA!$A$5:$H$29,IF(E411="HI",2,IF(E411="LO",6,10))+IF(S411=1,2,IF(D411=7,1,(IF(WEEKDAY(B411)=1,2,IF(WEEKDAY(B411)=7,1,0))))))</f>
        <v>3</v>
      </c>
    </row>
    <row r="412" spans="2:21" ht="13.95" customHeight="1" x14ac:dyDescent="0.25">
      <c r="B412" s="784">
        <f t="shared" ref="B412:B475" si="20">B388+1</f>
        <v>45400</v>
      </c>
      <c r="C412" s="785">
        <v>0</v>
      </c>
      <c r="D412" s="786">
        <f>IFERROR((INDEX(METADATA!$T$2:$T$20,MATCH(B412,METADATA!$S$2:$S$20,0))),0)</f>
        <v>0</v>
      </c>
      <c r="E412" s="785" t="str">
        <f t="shared" si="18"/>
        <v>LO</v>
      </c>
      <c r="F412" s="786">
        <f>VLOOKUP(C412,METADATA!$A$5:$H$29,IF(E412="HI",2,IF(E412="LO",6,10))+IF(D412=1,2,IF(D412=7,1,(IF(WEEKDAY(B412)=1,2,IF(WEEKDAY(B412)=7,1,0))))))</f>
        <v>3</v>
      </c>
      <c r="G412" s="786">
        <f>VLOOKUP(C412,METADATA!$J$5:$Q$29,IF(E412="HI",2,IF(E412="LO",6,10))+IF(D412=1,2,IF(D412=7,1,(IF(WEEKDAY(B412)=1,2,IF(WEEKDAY(B412)=7,1,0))))))</f>
        <v>3</v>
      </c>
      <c r="H412" s="787">
        <v>9442</v>
      </c>
      <c r="I412" s="788">
        <v>2133.2634847164154</v>
      </c>
      <c r="K412" s="795">
        <v>0</v>
      </c>
      <c r="M412" s="798">
        <f t="shared" si="19"/>
        <v>9679.9884863167281</v>
      </c>
      <c r="N412" s="303"/>
      <c r="S412" s="786">
        <v>0</v>
      </c>
      <c r="T412" s="781">
        <f>VLOOKUP(C412,METADATA!$J$5:$Q$29,IF(E412="HI",2,IF(E412="LO",6,10))+IF(S412=1,2,IF(D412=7,1,(IF(WEEKDAY(B412)=1,2,IF(WEEKDAY(B412)=7,1,0))))))</f>
        <v>3</v>
      </c>
      <c r="U412" s="781">
        <f>VLOOKUP(C412,METADATA!$A$5:$H$29,IF(E412="HI",2,IF(E412="LO",6,10))+IF(S412=1,2,IF(D412=7,1,(IF(WEEKDAY(B412)=1,2,IF(WEEKDAY(B412)=7,1,0))))))</f>
        <v>3</v>
      </c>
    </row>
    <row r="413" spans="2:21" ht="13.95" customHeight="1" x14ac:dyDescent="0.25">
      <c r="B413" s="784">
        <f t="shared" si="20"/>
        <v>45400</v>
      </c>
      <c r="C413" s="785">
        <v>1</v>
      </c>
      <c r="D413" s="786">
        <f>IFERROR((INDEX(METADATA!$T$2:$T$20,MATCH(B413,METADATA!$S$2:$S$20,0))),0)</f>
        <v>0</v>
      </c>
      <c r="E413" s="785" t="str">
        <f t="shared" si="18"/>
        <v>LO</v>
      </c>
      <c r="F413" s="786">
        <f>VLOOKUP(C413,METADATA!$A$5:$H$29,IF(E413="HI",2,IF(E413="LO",6,10))+IF(D413=1,2,IF(D413=7,1,(IF(WEEKDAY(B413)=1,2,IF(WEEKDAY(B413)=7,1,0))))))</f>
        <v>3</v>
      </c>
      <c r="G413" s="786">
        <f>VLOOKUP(C413,METADATA!$J$5:$Q$29,IF(E413="HI",2,IF(E413="LO",6,10))+IF(D413=1,2,IF(D413=7,1,(IF(WEEKDAY(B413)=1,2,IF(WEEKDAY(B413)=7,1,0))))))</f>
        <v>3</v>
      </c>
      <c r="H413" s="787">
        <v>9041</v>
      </c>
      <c r="I413" s="788">
        <v>2144.4225463867188</v>
      </c>
      <c r="K413" s="795">
        <v>0</v>
      </c>
      <c r="M413" s="798">
        <f t="shared" si="19"/>
        <v>9291.8366891294263</v>
      </c>
      <c r="N413" s="303"/>
      <c r="S413" s="786">
        <v>0</v>
      </c>
      <c r="T413" s="781">
        <f>VLOOKUP(C413,METADATA!$J$5:$Q$29,IF(E413="HI",2,IF(E413="LO",6,10))+IF(S413=1,2,IF(D413=7,1,(IF(WEEKDAY(B413)=1,2,IF(WEEKDAY(B413)=7,1,0))))))</f>
        <v>3</v>
      </c>
      <c r="U413" s="781">
        <f>VLOOKUP(C413,METADATA!$A$5:$H$29,IF(E413="HI",2,IF(E413="LO",6,10))+IF(S413=1,2,IF(D413=7,1,(IF(WEEKDAY(B413)=1,2,IF(WEEKDAY(B413)=7,1,0))))))</f>
        <v>3</v>
      </c>
    </row>
    <row r="414" spans="2:21" ht="13.95" customHeight="1" x14ac:dyDescent="0.25">
      <c r="B414" s="784">
        <f t="shared" si="20"/>
        <v>45400</v>
      </c>
      <c r="C414" s="785">
        <v>2</v>
      </c>
      <c r="D414" s="786">
        <f>IFERROR((INDEX(METADATA!$T$2:$T$20,MATCH(B414,METADATA!$S$2:$S$20,0))),0)</f>
        <v>0</v>
      </c>
      <c r="E414" s="785" t="str">
        <f t="shared" si="18"/>
        <v>LO</v>
      </c>
      <c r="F414" s="786">
        <f>VLOOKUP(C414,METADATA!$A$5:$H$29,IF(E414="HI",2,IF(E414="LO",6,10))+IF(D414=1,2,IF(D414=7,1,(IF(WEEKDAY(B414)=1,2,IF(WEEKDAY(B414)=7,1,0))))))</f>
        <v>3</v>
      </c>
      <c r="G414" s="786">
        <f>VLOOKUP(C414,METADATA!$J$5:$Q$29,IF(E414="HI",2,IF(E414="LO",6,10))+IF(D414=1,2,IF(D414=7,1,(IF(WEEKDAY(B414)=1,2,IF(WEEKDAY(B414)=7,1,0))))))</f>
        <v>3</v>
      </c>
      <c r="H414" s="787">
        <v>8964.5</v>
      </c>
      <c r="I414" s="788">
        <v>2117.3994987607002</v>
      </c>
      <c r="K414" s="795">
        <v>0</v>
      </c>
      <c r="M414" s="798">
        <f t="shared" si="19"/>
        <v>9211.1693550467335</v>
      </c>
      <c r="N414" s="303"/>
      <c r="S414" s="786">
        <v>0</v>
      </c>
      <c r="T414" s="781">
        <f>VLOOKUP(C414,METADATA!$J$5:$Q$29,IF(E414="HI",2,IF(E414="LO",6,10))+IF(S414=1,2,IF(D414=7,1,(IF(WEEKDAY(B414)=1,2,IF(WEEKDAY(B414)=7,1,0))))))</f>
        <v>3</v>
      </c>
      <c r="U414" s="781">
        <f>VLOOKUP(C414,METADATA!$A$5:$H$29,IF(E414="HI",2,IF(E414="LO",6,10))+IF(S414=1,2,IF(D414=7,1,(IF(WEEKDAY(B414)=1,2,IF(WEEKDAY(B414)=7,1,0))))))</f>
        <v>3</v>
      </c>
    </row>
    <row r="415" spans="2:21" ht="13.95" customHeight="1" x14ac:dyDescent="0.25">
      <c r="B415" s="784">
        <f t="shared" si="20"/>
        <v>45400</v>
      </c>
      <c r="C415" s="785">
        <v>3</v>
      </c>
      <c r="D415" s="786">
        <f>IFERROR((INDEX(METADATA!$T$2:$T$20,MATCH(B415,METADATA!$S$2:$S$20,0))),0)</f>
        <v>0</v>
      </c>
      <c r="E415" s="785" t="str">
        <f t="shared" si="18"/>
        <v>LO</v>
      </c>
      <c r="F415" s="786">
        <f>VLOOKUP(C415,METADATA!$A$5:$H$29,IF(E415="HI",2,IF(E415="LO",6,10))+IF(D415=1,2,IF(D415=7,1,(IF(WEEKDAY(B415)=1,2,IF(WEEKDAY(B415)=7,1,0))))))</f>
        <v>3</v>
      </c>
      <c r="G415" s="786">
        <f>VLOOKUP(C415,METADATA!$J$5:$Q$29,IF(E415="HI",2,IF(E415="LO",6,10))+IF(D415=1,2,IF(D415=7,1,(IF(WEEKDAY(B415)=1,2,IF(WEEKDAY(B415)=7,1,0))))))</f>
        <v>3</v>
      </c>
      <c r="H415" s="787">
        <v>9370</v>
      </c>
      <c r="I415" s="788">
        <v>2168.7140073180199</v>
      </c>
      <c r="K415" s="795">
        <v>0</v>
      </c>
      <c r="M415" s="798">
        <f t="shared" si="19"/>
        <v>9617.7034912466188</v>
      </c>
      <c r="N415" s="303"/>
      <c r="S415" s="786">
        <v>0</v>
      </c>
      <c r="T415" s="781">
        <f>VLOOKUP(C415,METADATA!$J$5:$Q$29,IF(E415="HI",2,IF(E415="LO",6,10))+IF(S415=1,2,IF(D415=7,1,(IF(WEEKDAY(B415)=1,2,IF(WEEKDAY(B415)=7,1,0))))))</f>
        <v>3</v>
      </c>
      <c r="U415" s="781">
        <f>VLOOKUP(C415,METADATA!$A$5:$H$29,IF(E415="HI",2,IF(E415="LO",6,10))+IF(S415=1,2,IF(D415=7,1,(IF(WEEKDAY(B415)=1,2,IF(WEEKDAY(B415)=7,1,0))))))</f>
        <v>3</v>
      </c>
    </row>
    <row r="416" spans="2:21" ht="13.95" customHeight="1" x14ac:dyDescent="0.25">
      <c r="B416" s="784">
        <f t="shared" si="20"/>
        <v>45400</v>
      </c>
      <c r="C416" s="785">
        <v>4</v>
      </c>
      <c r="D416" s="786">
        <f>IFERROR((INDEX(METADATA!$T$2:$T$20,MATCH(B416,METADATA!$S$2:$S$20,0))),0)</f>
        <v>0</v>
      </c>
      <c r="E416" s="785" t="str">
        <f t="shared" si="18"/>
        <v>LO</v>
      </c>
      <c r="F416" s="786">
        <f>VLOOKUP(C416,METADATA!$A$5:$H$29,IF(E416="HI",2,IF(E416="LO",6,10))+IF(D416=1,2,IF(D416=7,1,(IF(WEEKDAY(B416)=1,2,IF(WEEKDAY(B416)=7,1,0))))))</f>
        <v>3</v>
      </c>
      <c r="G416" s="786">
        <f>VLOOKUP(C416,METADATA!$J$5:$Q$29,IF(E416="HI",2,IF(E416="LO",6,10))+IF(D416=1,2,IF(D416=7,1,(IF(WEEKDAY(B416)=1,2,IF(WEEKDAY(B416)=7,1,0))))))</f>
        <v>3</v>
      </c>
      <c r="H416" s="787">
        <v>10176.5</v>
      </c>
      <c r="I416" s="788">
        <v>2165.2300109863281</v>
      </c>
      <c r="K416" s="795">
        <v>0</v>
      </c>
      <c r="M416" s="798">
        <f t="shared" si="19"/>
        <v>10404.295903638835</v>
      </c>
      <c r="N416" s="303"/>
      <c r="S416" s="786">
        <v>0</v>
      </c>
      <c r="T416" s="781">
        <f>VLOOKUP(C416,METADATA!$J$5:$Q$29,IF(E416="HI",2,IF(E416="LO",6,10))+IF(S416=1,2,IF(D416=7,1,(IF(WEEKDAY(B416)=1,2,IF(WEEKDAY(B416)=7,1,0))))))</f>
        <v>3</v>
      </c>
      <c r="U416" s="781">
        <f>VLOOKUP(C416,METADATA!$A$5:$H$29,IF(E416="HI",2,IF(E416="LO",6,10))+IF(S416=1,2,IF(D416=7,1,(IF(WEEKDAY(B416)=1,2,IF(WEEKDAY(B416)=7,1,0))))))</f>
        <v>3</v>
      </c>
    </row>
    <row r="417" spans="2:21" ht="13.95" customHeight="1" x14ac:dyDescent="0.25">
      <c r="B417" s="784">
        <f t="shared" si="20"/>
        <v>45400</v>
      </c>
      <c r="C417" s="785">
        <v>5</v>
      </c>
      <c r="D417" s="786">
        <f>IFERROR((INDEX(METADATA!$T$2:$T$20,MATCH(B417,METADATA!$S$2:$S$20,0))),0)</f>
        <v>0</v>
      </c>
      <c r="E417" s="785" t="str">
        <f t="shared" si="18"/>
        <v>LO</v>
      </c>
      <c r="F417" s="786">
        <f>VLOOKUP(C417,METADATA!$A$5:$H$29,IF(E417="HI",2,IF(E417="LO",6,10))+IF(D417=1,2,IF(D417=7,1,(IF(WEEKDAY(B417)=1,2,IF(WEEKDAY(B417)=7,1,0))))))</f>
        <v>3</v>
      </c>
      <c r="G417" s="786">
        <f>VLOOKUP(C417,METADATA!$J$5:$Q$29,IF(E417="HI",2,IF(E417="LO",6,10))+IF(D417=1,2,IF(D417=7,1,(IF(WEEKDAY(B417)=1,2,IF(WEEKDAY(B417)=7,1,0))))))</f>
        <v>3</v>
      </c>
      <c r="H417" s="787">
        <v>11964.5</v>
      </c>
      <c r="I417" s="788">
        <v>2043.1925201416016</v>
      </c>
      <c r="K417" s="795">
        <v>0</v>
      </c>
      <c r="M417" s="798">
        <f t="shared" si="19"/>
        <v>12137.705546122075</v>
      </c>
      <c r="N417" s="303"/>
      <c r="S417" s="786">
        <v>0</v>
      </c>
      <c r="T417" s="781">
        <f>VLOOKUP(C417,METADATA!$J$5:$Q$29,IF(E417="HI",2,IF(E417="LO",6,10))+IF(S417=1,2,IF(D417=7,1,(IF(WEEKDAY(B417)=1,2,IF(WEEKDAY(B417)=7,1,0))))))</f>
        <v>3</v>
      </c>
      <c r="U417" s="781">
        <f>VLOOKUP(C417,METADATA!$A$5:$H$29,IF(E417="HI",2,IF(E417="LO",6,10))+IF(S417=1,2,IF(D417=7,1,(IF(WEEKDAY(B417)=1,2,IF(WEEKDAY(B417)=7,1,0))))))</f>
        <v>3</v>
      </c>
    </row>
    <row r="418" spans="2:21" ht="13.95" customHeight="1" x14ac:dyDescent="0.25">
      <c r="B418" s="784">
        <f t="shared" si="20"/>
        <v>45400</v>
      </c>
      <c r="C418" s="785">
        <v>6</v>
      </c>
      <c r="D418" s="786">
        <f>IFERROR((INDEX(METADATA!$T$2:$T$20,MATCH(B418,METADATA!$S$2:$S$20,0))),0)</f>
        <v>0</v>
      </c>
      <c r="E418" s="785" t="str">
        <f t="shared" si="18"/>
        <v>LO</v>
      </c>
      <c r="F418" s="786">
        <f>VLOOKUP(C418,METADATA!$A$5:$H$29,IF(E418="HI",2,IF(E418="LO",6,10))+IF(D418=1,2,IF(D418=7,1,(IF(WEEKDAY(B418)=1,2,IF(WEEKDAY(B418)=7,1,0))))))</f>
        <v>2</v>
      </c>
      <c r="G418" s="786">
        <f>VLOOKUP(C418,METADATA!$J$5:$Q$29,IF(E418="HI",2,IF(E418="LO",6,10))+IF(D418=1,2,IF(D418=7,1,(IF(WEEKDAY(B418)=1,2,IF(WEEKDAY(B418)=7,1,0))))))</f>
        <v>2</v>
      </c>
      <c r="H418" s="787">
        <v>14549</v>
      </c>
      <c r="I418" s="788">
        <v>2099.8070597648621</v>
      </c>
      <c r="K418" s="795">
        <v>870.51250000000005</v>
      </c>
      <c r="M418" s="798">
        <f t="shared" si="19"/>
        <v>14699.747980432805</v>
      </c>
      <c r="N418" s="303"/>
      <c r="S418" s="786">
        <v>0</v>
      </c>
      <c r="T418" s="781">
        <f>VLOOKUP(C418,METADATA!$J$5:$Q$29,IF(E418="HI",2,IF(E418="LO",6,10))+IF(S418=1,2,IF(D418=7,1,(IF(WEEKDAY(B418)=1,2,IF(WEEKDAY(B418)=7,1,0))))))</f>
        <v>2</v>
      </c>
      <c r="U418" s="781">
        <f>VLOOKUP(C418,METADATA!$A$5:$H$29,IF(E418="HI",2,IF(E418="LO",6,10))+IF(S418=1,2,IF(D418=7,1,(IF(WEEKDAY(B418)=1,2,IF(WEEKDAY(B418)=7,1,0))))))</f>
        <v>2</v>
      </c>
    </row>
    <row r="419" spans="2:21" ht="13.95" customHeight="1" x14ac:dyDescent="0.25">
      <c r="B419" s="784">
        <f t="shared" si="20"/>
        <v>45400</v>
      </c>
      <c r="C419" s="785">
        <v>7</v>
      </c>
      <c r="D419" s="786">
        <f>IFERROR((INDEX(METADATA!$T$2:$T$20,MATCH(B419,METADATA!$S$2:$S$20,0))),0)</f>
        <v>0</v>
      </c>
      <c r="E419" s="785" t="str">
        <f t="shared" si="18"/>
        <v>LO</v>
      </c>
      <c r="F419" s="786">
        <f>VLOOKUP(C419,METADATA!$A$5:$H$29,IF(E419="HI",2,IF(E419="LO",6,10))+IF(D419=1,2,IF(D419=7,1,(IF(WEEKDAY(B419)=1,2,IF(WEEKDAY(B419)=7,1,0))))))</f>
        <v>1</v>
      </c>
      <c r="G419" s="786">
        <f>VLOOKUP(C419,METADATA!$J$5:$Q$29,IF(E419="HI",2,IF(E419="LO",6,10))+IF(D419=1,2,IF(D419=7,1,(IF(WEEKDAY(B419)=1,2,IF(WEEKDAY(B419)=7,1,0))))))</f>
        <v>1</v>
      </c>
      <c r="H419" s="787">
        <v>16182.25</v>
      </c>
      <c r="I419" s="788">
        <v>2087.9760207533836</v>
      </c>
      <c r="K419" s="795">
        <v>865.8125</v>
      </c>
      <c r="M419" s="798">
        <f t="shared" si="19"/>
        <v>16316.398466749368</v>
      </c>
      <c r="N419" s="303"/>
      <c r="S419" s="786">
        <v>0</v>
      </c>
      <c r="T419" s="781">
        <f>VLOOKUP(C419,METADATA!$J$5:$Q$29,IF(E419="HI",2,IF(E419="LO",6,10))+IF(S419=1,2,IF(D419=7,1,(IF(WEEKDAY(B419)=1,2,IF(WEEKDAY(B419)=7,1,0))))))</f>
        <v>1</v>
      </c>
      <c r="U419" s="781">
        <f>VLOOKUP(C419,METADATA!$A$5:$H$29,IF(E419="HI",2,IF(E419="LO",6,10))+IF(S419=1,2,IF(D419=7,1,(IF(WEEKDAY(B419)=1,2,IF(WEEKDAY(B419)=7,1,0))))))</f>
        <v>1</v>
      </c>
    </row>
    <row r="420" spans="2:21" ht="13.95" customHeight="1" x14ac:dyDescent="0.25">
      <c r="B420" s="784">
        <f t="shared" si="20"/>
        <v>45400</v>
      </c>
      <c r="C420" s="785">
        <v>8</v>
      </c>
      <c r="D420" s="786">
        <f>IFERROR((INDEX(METADATA!$T$2:$T$20,MATCH(B420,METADATA!$S$2:$S$20,0))),0)</f>
        <v>0</v>
      </c>
      <c r="E420" s="785" t="str">
        <f t="shared" si="18"/>
        <v>LO</v>
      </c>
      <c r="F420" s="786">
        <f>VLOOKUP(C420,METADATA!$A$5:$H$29,IF(E420="HI",2,IF(E420="LO",6,10))+IF(D420=1,2,IF(D420=7,1,(IF(WEEKDAY(B420)=1,2,IF(WEEKDAY(B420)=7,1,0))))))</f>
        <v>1</v>
      </c>
      <c r="G420" s="786">
        <f>VLOOKUP(C420,METADATA!$J$5:$Q$29,IF(E420="HI",2,IF(E420="LO",6,10))+IF(D420=1,2,IF(D420=7,1,(IF(WEEKDAY(B420)=1,2,IF(WEEKDAY(B420)=7,1,0))))))</f>
        <v>1</v>
      </c>
      <c r="H420" s="787">
        <v>17481</v>
      </c>
      <c r="I420" s="788">
        <v>1980.7699853777885</v>
      </c>
      <c r="K420" s="795">
        <v>834.63750000000005</v>
      </c>
      <c r="M420" s="798">
        <f t="shared" si="19"/>
        <v>17592.862494062003</v>
      </c>
      <c r="N420" s="303"/>
      <c r="S420" s="786">
        <v>0</v>
      </c>
      <c r="T420" s="781">
        <f>VLOOKUP(C420,METADATA!$J$5:$Q$29,IF(E420="HI",2,IF(E420="LO",6,10))+IF(S420=1,2,IF(D420=7,1,(IF(WEEKDAY(B420)=1,2,IF(WEEKDAY(B420)=7,1,0))))))</f>
        <v>1</v>
      </c>
      <c r="U420" s="781">
        <f>VLOOKUP(C420,METADATA!$A$5:$H$29,IF(E420="HI",2,IF(E420="LO",6,10))+IF(S420=1,2,IF(D420=7,1,(IF(WEEKDAY(B420)=1,2,IF(WEEKDAY(B420)=7,1,0))))))</f>
        <v>1</v>
      </c>
    </row>
    <row r="421" spans="2:21" ht="13.95" customHeight="1" x14ac:dyDescent="0.25">
      <c r="B421" s="784">
        <f t="shared" si="20"/>
        <v>45400</v>
      </c>
      <c r="C421" s="785">
        <v>9</v>
      </c>
      <c r="D421" s="786">
        <f>IFERROR((INDEX(METADATA!$T$2:$T$20,MATCH(B421,METADATA!$S$2:$S$20,0))),0)</f>
        <v>0</v>
      </c>
      <c r="E421" s="785" t="str">
        <f t="shared" si="18"/>
        <v>LO</v>
      </c>
      <c r="F421" s="786">
        <f>VLOOKUP(C421,METADATA!$A$5:$H$29,IF(E421="HI",2,IF(E421="LO",6,10))+IF(D421=1,2,IF(D421=7,1,(IF(WEEKDAY(B421)=1,2,IF(WEEKDAY(B421)=7,1,0))))))</f>
        <v>2</v>
      </c>
      <c r="G421" s="786">
        <f>VLOOKUP(C421,METADATA!$J$5:$Q$29,IF(E421="HI",2,IF(E421="LO",6,10))+IF(D421=1,2,IF(D421=7,1,(IF(WEEKDAY(B421)=1,2,IF(WEEKDAY(B421)=7,1,0))))))</f>
        <v>1</v>
      </c>
      <c r="H421" s="787">
        <v>18106.5</v>
      </c>
      <c r="I421" s="788">
        <v>1931.9994730949402</v>
      </c>
      <c r="K421" s="795">
        <v>847.33749999999998</v>
      </c>
      <c r="M421" s="798">
        <f t="shared" si="19"/>
        <v>18209.282364059247</v>
      </c>
      <c r="N421" s="303"/>
      <c r="S421" s="786">
        <v>0</v>
      </c>
      <c r="T421" s="781">
        <f>VLOOKUP(C421,METADATA!$J$5:$Q$29,IF(E421="HI",2,IF(E421="LO",6,10))+IF(S421=1,2,IF(D421=7,1,(IF(WEEKDAY(B421)=1,2,IF(WEEKDAY(B421)=7,1,0))))))</f>
        <v>1</v>
      </c>
      <c r="U421" s="781">
        <f>VLOOKUP(C421,METADATA!$A$5:$H$29,IF(E421="HI",2,IF(E421="LO",6,10))+IF(S421=1,2,IF(D421=7,1,(IF(WEEKDAY(B421)=1,2,IF(WEEKDAY(B421)=7,1,0))))))</f>
        <v>2</v>
      </c>
    </row>
    <row r="422" spans="2:21" ht="13.95" customHeight="1" x14ac:dyDescent="0.25">
      <c r="B422" s="784">
        <f t="shared" si="20"/>
        <v>45400</v>
      </c>
      <c r="C422" s="785">
        <v>10</v>
      </c>
      <c r="D422" s="786">
        <f>IFERROR((INDEX(METADATA!$T$2:$T$20,MATCH(B422,METADATA!$S$2:$S$20,0))),0)</f>
        <v>0</v>
      </c>
      <c r="E422" s="785" t="str">
        <f t="shared" si="18"/>
        <v>LO</v>
      </c>
      <c r="F422" s="786">
        <f>VLOOKUP(C422,METADATA!$A$5:$H$29,IF(E422="HI",2,IF(E422="LO",6,10))+IF(D422=1,2,IF(D422=7,1,(IF(WEEKDAY(B422)=1,2,IF(WEEKDAY(B422)=7,1,0))))))</f>
        <v>2</v>
      </c>
      <c r="G422" s="786">
        <f>VLOOKUP(C422,METADATA!$J$5:$Q$29,IF(E422="HI",2,IF(E422="LO",6,10))+IF(D422=1,2,IF(D422=7,1,(IF(WEEKDAY(B422)=1,2,IF(WEEKDAY(B422)=7,1,0))))))</f>
        <v>2</v>
      </c>
      <c r="H422" s="787">
        <v>18045</v>
      </c>
      <c r="I422" s="788">
        <v>1975.6309762001038</v>
      </c>
      <c r="K422" s="795">
        <v>851.61249999999995</v>
      </c>
      <c r="M422" s="798">
        <f t="shared" si="19"/>
        <v>18152.827403854237</v>
      </c>
      <c r="N422" s="303"/>
      <c r="S422" s="786">
        <v>0</v>
      </c>
      <c r="T422" s="781">
        <f>VLOOKUP(C422,METADATA!$J$5:$Q$29,IF(E422="HI",2,IF(E422="LO",6,10))+IF(S422=1,2,IF(D422=7,1,(IF(WEEKDAY(B422)=1,2,IF(WEEKDAY(B422)=7,1,0))))))</f>
        <v>2</v>
      </c>
      <c r="U422" s="781">
        <f>VLOOKUP(C422,METADATA!$A$5:$H$29,IF(E422="HI",2,IF(E422="LO",6,10))+IF(S422=1,2,IF(D422=7,1,(IF(WEEKDAY(B422)=1,2,IF(WEEKDAY(B422)=7,1,0))))))</f>
        <v>2</v>
      </c>
    </row>
    <row r="423" spans="2:21" ht="13.95" customHeight="1" x14ac:dyDescent="0.25">
      <c r="B423" s="784">
        <f t="shared" si="20"/>
        <v>45400</v>
      </c>
      <c r="C423" s="785">
        <v>11</v>
      </c>
      <c r="D423" s="786">
        <f>IFERROR((INDEX(METADATA!$T$2:$T$20,MATCH(B423,METADATA!$S$2:$S$20,0))),0)</f>
        <v>0</v>
      </c>
      <c r="E423" s="785" t="str">
        <f t="shared" si="18"/>
        <v>LO</v>
      </c>
      <c r="F423" s="786">
        <f>VLOOKUP(C423,METADATA!$A$5:$H$29,IF(E423="HI",2,IF(E423="LO",6,10))+IF(D423=1,2,IF(D423=7,1,(IF(WEEKDAY(B423)=1,2,IF(WEEKDAY(B423)=7,1,0))))))</f>
        <v>2</v>
      </c>
      <c r="G423" s="786">
        <f>VLOOKUP(C423,METADATA!$J$5:$Q$29,IF(E423="HI",2,IF(E423="LO",6,10))+IF(D423=1,2,IF(D423=7,1,(IF(WEEKDAY(B423)=1,2,IF(WEEKDAY(B423)=7,1,0))))))</f>
        <v>2</v>
      </c>
      <c r="H423" s="787">
        <v>17952</v>
      </c>
      <c r="I423" s="788">
        <v>2015.2320030629635</v>
      </c>
      <c r="K423" s="795">
        <v>856.5</v>
      </c>
      <c r="M423" s="798">
        <f t="shared" si="19"/>
        <v>18064.757513627719</v>
      </c>
      <c r="N423" s="303"/>
      <c r="S423" s="786">
        <v>0</v>
      </c>
      <c r="T423" s="781">
        <f>VLOOKUP(C423,METADATA!$J$5:$Q$29,IF(E423="HI",2,IF(E423="LO",6,10))+IF(S423=1,2,IF(D423=7,1,(IF(WEEKDAY(B423)=1,2,IF(WEEKDAY(B423)=7,1,0))))))</f>
        <v>2</v>
      </c>
      <c r="U423" s="781">
        <f>VLOOKUP(C423,METADATA!$A$5:$H$29,IF(E423="HI",2,IF(E423="LO",6,10))+IF(S423=1,2,IF(D423=7,1,(IF(WEEKDAY(B423)=1,2,IF(WEEKDAY(B423)=7,1,0))))))</f>
        <v>2</v>
      </c>
    </row>
    <row r="424" spans="2:21" ht="13.95" customHeight="1" x14ac:dyDescent="0.25">
      <c r="B424" s="784">
        <f t="shared" si="20"/>
        <v>45400</v>
      </c>
      <c r="C424" s="785">
        <v>12</v>
      </c>
      <c r="D424" s="786">
        <f>IFERROR((INDEX(METADATA!$T$2:$T$20,MATCH(B424,METADATA!$S$2:$S$20,0))),0)</f>
        <v>0</v>
      </c>
      <c r="E424" s="785" t="str">
        <f t="shared" si="18"/>
        <v>LO</v>
      </c>
      <c r="F424" s="786">
        <f>VLOOKUP(C424,METADATA!$A$5:$H$29,IF(E424="HI",2,IF(E424="LO",6,10))+IF(D424=1,2,IF(D424=7,1,(IF(WEEKDAY(B424)=1,2,IF(WEEKDAY(B424)=7,1,0))))))</f>
        <v>2</v>
      </c>
      <c r="G424" s="786">
        <f>VLOOKUP(C424,METADATA!$J$5:$Q$29,IF(E424="HI",2,IF(E424="LO",6,10))+IF(D424=1,2,IF(D424=7,1,(IF(WEEKDAY(B424)=1,2,IF(WEEKDAY(B424)=7,1,0))))))</f>
        <v>2</v>
      </c>
      <c r="H424" s="787">
        <v>18074.25</v>
      </c>
      <c r="I424" s="788">
        <v>1961.8074951171875</v>
      </c>
      <c r="K424" s="795">
        <v>824.32500000000005</v>
      </c>
      <c r="M424" s="798">
        <f t="shared" si="19"/>
        <v>18180.407083187052</v>
      </c>
      <c r="N424" s="303"/>
      <c r="S424" s="786">
        <v>0</v>
      </c>
      <c r="T424" s="781">
        <f>VLOOKUP(C424,METADATA!$J$5:$Q$29,IF(E424="HI",2,IF(E424="LO",6,10))+IF(S424=1,2,IF(D424=7,1,(IF(WEEKDAY(B424)=1,2,IF(WEEKDAY(B424)=7,1,0))))))</f>
        <v>2</v>
      </c>
      <c r="U424" s="781">
        <f>VLOOKUP(C424,METADATA!$A$5:$H$29,IF(E424="HI",2,IF(E424="LO",6,10))+IF(S424=1,2,IF(D424=7,1,(IF(WEEKDAY(B424)=1,2,IF(WEEKDAY(B424)=7,1,0))))))</f>
        <v>2</v>
      </c>
    </row>
    <row r="425" spans="2:21" ht="13.95" customHeight="1" x14ac:dyDescent="0.25">
      <c r="B425" s="784">
        <f t="shared" si="20"/>
        <v>45400</v>
      </c>
      <c r="C425" s="785">
        <v>13</v>
      </c>
      <c r="D425" s="786">
        <f>IFERROR((INDEX(METADATA!$T$2:$T$20,MATCH(B425,METADATA!$S$2:$S$20,0))),0)</f>
        <v>0</v>
      </c>
      <c r="E425" s="785" t="str">
        <f t="shared" si="18"/>
        <v>LO</v>
      </c>
      <c r="F425" s="786">
        <f>VLOOKUP(C425,METADATA!$A$5:$H$29,IF(E425="HI",2,IF(E425="LO",6,10))+IF(D425=1,2,IF(D425=7,1,(IF(WEEKDAY(B425)=1,2,IF(WEEKDAY(B425)=7,1,0))))))</f>
        <v>2</v>
      </c>
      <c r="G425" s="786">
        <f>VLOOKUP(C425,METADATA!$J$5:$Q$29,IF(E425="HI",2,IF(E425="LO",6,10))+IF(D425=1,2,IF(D425=7,1,(IF(WEEKDAY(B425)=1,2,IF(WEEKDAY(B425)=7,1,0))))))</f>
        <v>2</v>
      </c>
      <c r="H425" s="787">
        <v>17445</v>
      </c>
      <c r="I425" s="788">
        <v>1663.9230439453386</v>
      </c>
      <c r="K425" s="795">
        <v>882.73749999999995</v>
      </c>
      <c r="M425" s="798">
        <f t="shared" si="19"/>
        <v>17524.173729342343</v>
      </c>
      <c r="N425" s="303"/>
      <c r="S425" s="786">
        <v>0</v>
      </c>
      <c r="T425" s="781">
        <f>VLOOKUP(C425,METADATA!$J$5:$Q$29,IF(E425="HI",2,IF(E425="LO",6,10))+IF(S425=1,2,IF(D425=7,1,(IF(WEEKDAY(B425)=1,2,IF(WEEKDAY(B425)=7,1,0))))))</f>
        <v>2</v>
      </c>
      <c r="U425" s="781">
        <f>VLOOKUP(C425,METADATA!$A$5:$H$29,IF(E425="HI",2,IF(E425="LO",6,10))+IF(S425=1,2,IF(D425=7,1,(IF(WEEKDAY(B425)=1,2,IF(WEEKDAY(B425)=7,1,0))))))</f>
        <v>2</v>
      </c>
    </row>
    <row r="426" spans="2:21" ht="13.95" customHeight="1" x14ac:dyDescent="0.25">
      <c r="B426" s="784">
        <f t="shared" si="20"/>
        <v>45400</v>
      </c>
      <c r="C426" s="785">
        <v>14</v>
      </c>
      <c r="D426" s="786">
        <f>IFERROR((INDEX(METADATA!$T$2:$T$20,MATCH(B426,METADATA!$S$2:$S$20,0))),0)</f>
        <v>0</v>
      </c>
      <c r="E426" s="785" t="str">
        <f t="shared" si="18"/>
        <v>LO</v>
      </c>
      <c r="F426" s="786">
        <f>VLOOKUP(C426,METADATA!$A$5:$H$29,IF(E426="HI",2,IF(E426="LO",6,10))+IF(D426=1,2,IF(D426=7,1,(IF(WEEKDAY(B426)=1,2,IF(WEEKDAY(B426)=7,1,0))))))</f>
        <v>2</v>
      </c>
      <c r="G426" s="786">
        <f>VLOOKUP(C426,METADATA!$J$5:$Q$29,IF(E426="HI",2,IF(E426="LO",6,10))+IF(D426=1,2,IF(D426=7,1,(IF(WEEKDAY(B426)=1,2,IF(WEEKDAY(B426)=7,1,0))))))</f>
        <v>2</v>
      </c>
      <c r="H426" s="787">
        <v>17606</v>
      </c>
      <c r="I426" s="788">
        <v>1731.8400268554688</v>
      </c>
      <c r="K426" s="795">
        <v>909.3125</v>
      </c>
      <c r="M426" s="798">
        <f t="shared" si="19"/>
        <v>17690.972440163339</v>
      </c>
      <c r="N426" s="303"/>
      <c r="S426" s="786">
        <v>0</v>
      </c>
      <c r="T426" s="781">
        <f>VLOOKUP(C426,METADATA!$J$5:$Q$29,IF(E426="HI",2,IF(E426="LO",6,10))+IF(S426=1,2,IF(D426=7,1,(IF(WEEKDAY(B426)=1,2,IF(WEEKDAY(B426)=7,1,0))))))</f>
        <v>2</v>
      </c>
      <c r="U426" s="781">
        <f>VLOOKUP(C426,METADATA!$A$5:$H$29,IF(E426="HI",2,IF(E426="LO",6,10))+IF(S426=1,2,IF(D426=7,1,(IF(WEEKDAY(B426)=1,2,IF(WEEKDAY(B426)=7,1,0))))))</f>
        <v>2</v>
      </c>
    </row>
    <row r="427" spans="2:21" ht="13.95" customHeight="1" x14ac:dyDescent="0.25">
      <c r="B427" s="784">
        <f t="shared" si="20"/>
        <v>45400</v>
      </c>
      <c r="C427" s="785">
        <v>15</v>
      </c>
      <c r="D427" s="786">
        <f>IFERROR((INDEX(METADATA!$T$2:$T$20,MATCH(B427,METADATA!$S$2:$S$20,0))),0)</f>
        <v>0</v>
      </c>
      <c r="E427" s="785" t="str">
        <f t="shared" si="18"/>
        <v>LO</v>
      </c>
      <c r="F427" s="786">
        <f>VLOOKUP(C427,METADATA!$A$5:$H$29,IF(E427="HI",2,IF(E427="LO",6,10))+IF(D427=1,2,IF(D427=7,1,(IF(WEEKDAY(B427)=1,2,IF(WEEKDAY(B427)=7,1,0))))))</f>
        <v>2</v>
      </c>
      <c r="G427" s="786">
        <f>VLOOKUP(C427,METADATA!$J$5:$Q$29,IF(E427="HI",2,IF(E427="LO",6,10))+IF(D427=1,2,IF(D427=7,1,(IF(WEEKDAY(B427)=1,2,IF(WEEKDAY(B427)=7,1,0))))))</f>
        <v>2</v>
      </c>
      <c r="H427" s="787">
        <v>17408.75</v>
      </c>
      <c r="I427" s="788">
        <v>2037.5255182981491</v>
      </c>
      <c r="K427" s="795">
        <v>905.6</v>
      </c>
      <c r="M427" s="798">
        <f t="shared" si="19"/>
        <v>17527.580745790794</v>
      </c>
      <c r="N427" s="303"/>
      <c r="S427" s="786">
        <v>0</v>
      </c>
      <c r="T427" s="781">
        <f>VLOOKUP(C427,METADATA!$J$5:$Q$29,IF(E427="HI",2,IF(E427="LO",6,10))+IF(S427=1,2,IF(D427=7,1,(IF(WEEKDAY(B427)=1,2,IF(WEEKDAY(B427)=7,1,0))))))</f>
        <v>2</v>
      </c>
      <c r="U427" s="781">
        <f>VLOOKUP(C427,METADATA!$A$5:$H$29,IF(E427="HI",2,IF(E427="LO",6,10))+IF(S427=1,2,IF(D427=7,1,(IF(WEEKDAY(B427)=1,2,IF(WEEKDAY(B427)=7,1,0))))))</f>
        <v>2</v>
      </c>
    </row>
    <row r="428" spans="2:21" ht="13.95" customHeight="1" x14ac:dyDescent="0.25">
      <c r="B428" s="784">
        <f t="shared" si="20"/>
        <v>45400</v>
      </c>
      <c r="C428" s="785">
        <v>16</v>
      </c>
      <c r="D428" s="786">
        <f>IFERROR((INDEX(METADATA!$T$2:$T$20,MATCH(B428,METADATA!$S$2:$S$20,0))),0)</f>
        <v>0</v>
      </c>
      <c r="E428" s="785" t="str">
        <f t="shared" si="18"/>
        <v>LO</v>
      </c>
      <c r="F428" s="786">
        <f>VLOOKUP(C428,METADATA!$A$5:$H$29,IF(E428="HI",2,IF(E428="LO",6,10))+IF(D428=1,2,IF(D428=7,1,(IF(WEEKDAY(B428)=1,2,IF(WEEKDAY(B428)=7,1,0))))))</f>
        <v>2</v>
      </c>
      <c r="G428" s="786">
        <f>VLOOKUP(C428,METADATA!$J$5:$Q$29,IF(E428="HI",2,IF(E428="LO",6,10))+IF(D428=1,2,IF(D428=7,1,(IF(WEEKDAY(B428)=1,2,IF(WEEKDAY(B428)=7,1,0))))))</f>
        <v>2</v>
      </c>
      <c r="H428" s="787">
        <v>17597.25</v>
      </c>
      <c r="I428" s="788">
        <v>2083.1275305151939</v>
      </c>
      <c r="K428" s="795">
        <v>913.98749999999995</v>
      </c>
      <c r="M428" s="798">
        <f t="shared" si="19"/>
        <v>17720.119296181114</v>
      </c>
      <c r="N428" s="303"/>
      <c r="S428" s="786">
        <v>0</v>
      </c>
      <c r="T428" s="781">
        <f>VLOOKUP(C428,METADATA!$J$5:$Q$29,IF(E428="HI",2,IF(E428="LO",6,10))+IF(S428=1,2,IF(D428=7,1,(IF(WEEKDAY(B428)=1,2,IF(WEEKDAY(B428)=7,1,0))))))</f>
        <v>2</v>
      </c>
      <c r="U428" s="781">
        <f>VLOOKUP(C428,METADATA!$A$5:$H$29,IF(E428="HI",2,IF(E428="LO",6,10))+IF(S428=1,2,IF(D428=7,1,(IF(WEEKDAY(B428)=1,2,IF(WEEKDAY(B428)=7,1,0))))))</f>
        <v>2</v>
      </c>
    </row>
    <row r="429" spans="2:21" ht="13.95" customHeight="1" x14ac:dyDescent="0.25">
      <c r="B429" s="784">
        <f t="shared" si="20"/>
        <v>45400</v>
      </c>
      <c r="C429" s="785">
        <v>17</v>
      </c>
      <c r="D429" s="786">
        <f>IFERROR((INDEX(METADATA!$T$2:$T$20,MATCH(B429,METADATA!$S$2:$S$20,0))),0)</f>
        <v>0</v>
      </c>
      <c r="E429" s="785" t="str">
        <f t="shared" si="18"/>
        <v>LO</v>
      </c>
      <c r="F429" s="786">
        <f>VLOOKUP(C429,METADATA!$A$5:$H$29,IF(E429="HI",2,IF(E429="LO",6,10))+IF(D429=1,2,IF(D429=7,1,(IF(WEEKDAY(B429)=1,2,IF(WEEKDAY(B429)=7,1,0))))))</f>
        <v>2</v>
      </c>
      <c r="G429" s="786">
        <f>VLOOKUP(C429,METADATA!$J$5:$Q$29,IF(E429="HI",2,IF(E429="LO",6,10))+IF(D429=1,2,IF(D429=7,1,(IF(WEEKDAY(B429)=1,2,IF(WEEKDAY(B429)=7,1,0))))))</f>
        <v>2</v>
      </c>
      <c r="H429" s="787">
        <v>17498.5</v>
      </c>
      <c r="I429" s="788">
        <v>1997.2550048828125</v>
      </c>
      <c r="K429" s="795">
        <v>902.26250000000005</v>
      </c>
      <c r="M429" s="798">
        <f t="shared" si="19"/>
        <v>17612.113155567942</v>
      </c>
      <c r="N429" s="303"/>
      <c r="S429" s="786">
        <v>0</v>
      </c>
      <c r="T429" s="781">
        <f>VLOOKUP(C429,METADATA!$J$5:$Q$29,IF(E429="HI",2,IF(E429="LO",6,10))+IF(S429=1,2,IF(D429=7,1,(IF(WEEKDAY(B429)=1,2,IF(WEEKDAY(B429)=7,1,0))))))</f>
        <v>2</v>
      </c>
      <c r="U429" s="781">
        <f>VLOOKUP(C429,METADATA!$A$5:$H$29,IF(E429="HI",2,IF(E429="LO",6,10))+IF(S429=1,2,IF(D429=7,1,(IF(WEEKDAY(B429)=1,2,IF(WEEKDAY(B429)=7,1,0))))))</f>
        <v>2</v>
      </c>
    </row>
    <row r="430" spans="2:21" ht="13.95" customHeight="1" x14ac:dyDescent="0.25">
      <c r="B430" s="784">
        <f t="shared" si="20"/>
        <v>45400</v>
      </c>
      <c r="C430" s="785">
        <v>18</v>
      </c>
      <c r="D430" s="786">
        <f>IFERROR((INDEX(METADATA!$T$2:$T$20,MATCH(B430,METADATA!$S$2:$S$20,0))),0)</f>
        <v>0</v>
      </c>
      <c r="E430" s="785" t="str">
        <f t="shared" si="18"/>
        <v>LO</v>
      </c>
      <c r="F430" s="786">
        <f>VLOOKUP(C430,METADATA!$A$5:$H$29,IF(E430="HI",2,IF(E430="LO",6,10))+IF(D430=1,2,IF(D430=7,1,(IF(WEEKDAY(B430)=1,2,IF(WEEKDAY(B430)=7,1,0))))))</f>
        <v>1</v>
      </c>
      <c r="G430" s="786">
        <f>VLOOKUP(C430,METADATA!$J$5:$Q$29,IF(E430="HI",2,IF(E430="LO",6,10))+IF(D430=1,2,IF(D430=7,1,(IF(WEEKDAY(B430)=1,2,IF(WEEKDAY(B430)=7,1,0))))))</f>
        <v>1</v>
      </c>
      <c r="H430" s="787">
        <v>18213.75</v>
      </c>
      <c r="I430" s="788">
        <v>1914.8425140380859</v>
      </c>
      <c r="K430" s="795">
        <v>933.76250000000005</v>
      </c>
      <c r="M430" s="798">
        <f t="shared" si="19"/>
        <v>18314.128723913342</v>
      </c>
      <c r="N430" s="303"/>
      <c r="S430" s="786">
        <v>0</v>
      </c>
      <c r="T430" s="781">
        <f>VLOOKUP(C430,METADATA!$J$5:$Q$29,IF(E430="HI",2,IF(E430="LO",6,10))+IF(S430=1,2,IF(D430=7,1,(IF(WEEKDAY(B430)=1,2,IF(WEEKDAY(B430)=7,1,0))))))</f>
        <v>1</v>
      </c>
      <c r="U430" s="781">
        <f>VLOOKUP(C430,METADATA!$A$5:$H$29,IF(E430="HI",2,IF(E430="LO",6,10))+IF(S430=1,2,IF(D430=7,1,(IF(WEEKDAY(B430)=1,2,IF(WEEKDAY(B430)=7,1,0))))))</f>
        <v>1</v>
      </c>
    </row>
    <row r="431" spans="2:21" ht="13.95" customHeight="1" x14ac:dyDescent="0.25">
      <c r="B431" s="784">
        <f t="shared" si="20"/>
        <v>45400</v>
      </c>
      <c r="C431" s="785">
        <v>19</v>
      </c>
      <c r="D431" s="786">
        <f>IFERROR((INDEX(METADATA!$T$2:$T$20,MATCH(B431,METADATA!$S$2:$S$20,0))),0)</f>
        <v>0</v>
      </c>
      <c r="E431" s="785" t="str">
        <f t="shared" si="18"/>
        <v>LO</v>
      </c>
      <c r="F431" s="786">
        <f>VLOOKUP(C431,METADATA!$A$5:$H$29,IF(E431="HI",2,IF(E431="LO",6,10))+IF(D431=1,2,IF(D431=7,1,(IF(WEEKDAY(B431)=1,2,IF(WEEKDAY(B431)=7,1,0))))))</f>
        <v>1</v>
      </c>
      <c r="G431" s="786">
        <f>VLOOKUP(C431,METADATA!$J$5:$Q$29,IF(E431="HI",2,IF(E431="LO",6,10))+IF(D431=1,2,IF(D431=7,1,(IF(WEEKDAY(B431)=1,2,IF(WEEKDAY(B431)=7,1,0))))))</f>
        <v>1</v>
      </c>
      <c r="H431" s="787">
        <v>17186.75</v>
      </c>
      <c r="I431" s="788">
        <v>1899.3599689006805</v>
      </c>
      <c r="K431" s="795">
        <v>0</v>
      </c>
      <c r="M431" s="798">
        <f t="shared" si="19"/>
        <v>17291.383514744055</v>
      </c>
      <c r="N431" s="303"/>
      <c r="S431" s="786">
        <v>0</v>
      </c>
      <c r="T431" s="781">
        <f>VLOOKUP(C431,METADATA!$J$5:$Q$29,IF(E431="HI",2,IF(E431="LO",6,10))+IF(S431=1,2,IF(D431=7,1,(IF(WEEKDAY(B431)=1,2,IF(WEEKDAY(B431)=7,1,0))))))</f>
        <v>1</v>
      </c>
      <c r="U431" s="781">
        <f>VLOOKUP(C431,METADATA!$A$5:$H$29,IF(E431="HI",2,IF(E431="LO",6,10))+IF(S431=1,2,IF(D431=7,1,(IF(WEEKDAY(B431)=1,2,IF(WEEKDAY(B431)=7,1,0))))))</f>
        <v>1</v>
      </c>
    </row>
    <row r="432" spans="2:21" ht="13.95" customHeight="1" x14ac:dyDescent="0.25">
      <c r="B432" s="784">
        <f t="shared" si="20"/>
        <v>45400</v>
      </c>
      <c r="C432" s="785">
        <v>20</v>
      </c>
      <c r="D432" s="786">
        <f>IFERROR((INDEX(METADATA!$T$2:$T$20,MATCH(B432,METADATA!$S$2:$S$20,0))),0)</f>
        <v>0</v>
      </c>
      <c r="E432" s="785" t="str">
        <f t="shared" si="18"/>
        <v>LO</v>
      </c>
      <c r="F432" s="786">
        <f>VLOOKUP(C432,METADATA!$A$5:$H$29,IF(E432="HI",2,IF(E432="LO",6,10))+IF(D432=1,2,IF(D432=7,1,(IF(WEEKDAY(B432)=1,2,IF(WEEKDAY(B432)=7,1,0))))))</f>
        <v>1</v>
      </c>
      <c r="G432" s="786">
        <f>VLOOKUP(C432,METADATA!$J$5:$Q$29,IF(E432="HI",2,IF(E432="LO",6,10))+IF(D432=1,2,IF(D432=7,1,(IF(WEEKDAY(B432)=1,2,IF(WEEKDAY(B432)=7,1,0))))))</f>
        <v>2</v>
      </c>
      <c r="H432" s="787">
        <v>15349</v>
      </c>
      <c r="I432" s="788">
        <v>1884.9349975585938</v>
      </c>
      <c r="K432" s="795">
        <v>0</v>
      </c>
      <c r="M432" s="798">
        <f t="shared" si="19"/>
        <v>15464.306675212478</v>
      </c>
      <c r="N432" s="303"/>
      <c r="S432" s="786">
        <v>0</v>
      </c>
      <c r="T432" s="781">
        <f>VLOOKUP(C432,METADATA!$J$5:$Q$29,IF(E432="HI",2,IF(E432="LO",6,10))+IF(S432=1,2,IF(D432=7,1,(IF(WEEKDAY(B432)=1,2,IF(WEEKDAY(B432)=7,1,0))))))</f>
        <v>2</v>
      </c>
      <c r="U432" s="781">
        <f>VLOOKUP(C432,METADATA!$A$5:$H$29,IF(E432="HI",2,IF(E432="LO",6,10))+IF(S432=1,2,IF(D432=7,1,(IF(WEEKDAY(B432)=1,2,IF(WEEKDAY(B432)=7,1,0))))))</f>
        <v>1</v>
      </c>
    </row>
    <row r="433" spans="2:21" ht="13.95" customHeight="1" x14ac:dyDescent="0.25">
      <c r="B433" s="784">
        <f t="shared" si="20"/>
        <v>45400</v>
      </c>
      <c r="C433" s="785">
        <v>21</v>
      </c>
      <c r="D433" s="786">
        <f>IFERROR((INDEX(METADATA!$T$2:$T$20,MATCH(B433,METADATA!$S$2:$S$20,0))),0)</f>
        <v>0</v>
      </c>
      <c r="E433" s="785" t="str">
        <f t="shared" si="18"/>
        <v>LO</v>
      </c>
      <c r="F433" s="786">
        <f>VLOOKUP(C433,METADATA!$A$5:$H$29,IF(E433="HI",2,IF(E433="LO",6,10))+IF(D433=1,2,IF(D433=7,1,(IF(WEEKDAY(B433)=1,2,IF(WEEKDAY(B433)=7,1,0))))))</f>
        <v>2</v>
      </c>
      <c r="G433" s="786">
        <f>VLOOKUP(C433,METADATA!$J$5:$Q$29,IF(E433="HI",2,IF(E433="LO",6,10))+IF(D433=1,2,IF(D433=7,1,(IF(WEEKDAY(B433)=1,2,IF(WEEKDAY(B433)=7,1,0))))))</f>
        <v>2</v>
      </c>
      <c r="H433" s="787">
        <v>13659.25</v>
      </c>
      <c r="I433" s="788">
        <v>2055.0250353813171</v>
      </c>
      <c r="K433" s="795">
        <v>0</v>
      </c>
      <c r="M433" s="798">
        <f t="shared" si="19"/>
        <v>13812.973555992352</v>
      </c>
      <c r="N433" s="303"/>
      <c r="S433" s="786">
        <v>0</v>
      </c>
      <c r="T433" s="781">
        <f>VLOOKUP(C433,METADATA!$J$5:$Q$29,IF(E433="HI",2,IF(E433="LO",6,10))+IF(S433=1,2,IF(D433=7,1,(IF(WEEKDAY(B433)=1,2,IF(WEEKDAY(B433)=7,1,0))))))</f>
        <v>2</v>
      </c>
      <c r="U433" s="781">
        <f>VLOOKUP(C433,METADATA!$A$5:$H$29,IF(E433="HI",2,IF(E433="LO",6,10))+IF(S433=1,2,IF(D433=7,1,(IF(WEEKDAY(B433)=1,2,IF(WEEKDAY(B433)=7,1,0))))))</f>
        <v>2</v>
      </c>
    </row>
    <row r="434" spans="2:21" ht="13.95" customHeight="1" x14ac:dyDescent="0.25">
      <c r="B434" s="784">
        <f t="shared" si="20"/>
        <v>45400</v>
      </c>
      <c r="C434" s="785">
        <v>22</v>
      </c>
      <c r="D434" s="786">
        <f>IFERROR((INDEX(METADATA!$T$2:$T$20,MATCH(B434,METADATA!$S$2:$S$20,0))),0)</f>
        <v>0</v>
      </c>
      <c r="E434" s="785" t="str">
        <f t="shared" si="18"/>
        <v>LO</v>
      </c>
      <c r="F434" s="786">
        <f>VLOOKUP(C434,METADATA!$A$5:$H$29,IF(E434="HI",2,IF(E434="LO",6,10))+IF(D434=1,2,IF(D434=7,1,(IF(WEEKDAY(B434)=1,2,IF(WEEKDAY(B434)=7,1,0))))))</f>
        <v>3</v>
      </c>
      <c r="G434" s="786">
        <f>VLOOKUP(C434,METADATA!$J$5:$Q$29,IF(E434="HI",2,IF(E434="LO",6,10))+IF(D434=1,2,IF(D434=7,1,(IF(WEEKDAY(B434)=1,2,IF(WEEKDAY(B434)=7,1,0))))))</f>
        <v>3</v>
      </c>
      <c r="H434" s="787">
        <v>11558</v>
      </c>
      <c r="I434" s="788">
        <v>2095.2244577407837</v>
      </c>
      <c r="K434" s="795">
        <v>0</v>
      </c>
      <c r="M434" s="798">
        <f t="shared" si="19"/>
        <v>11746.375165484676</v>
      </c>
      <c r="N434" s="303"/>
      <c r="S434" s="786">
        <v>0</v>
      </c>
      <c r="T434" s="781">
        <f>VLOOKUP(C434,METADATA!$J$5:$Q$29,IF(E434="HI",2,IF(E434="LO",6,10))+IF(S434=1,2,IF(D434=7,1,(IF(WEEKDAY(B434)=1,2,IF(WEEKDAY(B434)=7,1,0))))))</f>
        <v>3</v>
      </c>
      <c r="U434" s="781">
        <f>VLOOKUP(C434,METADATA!$A$5:$H$29,IF(E434="HI",2,IF(E434="LO",6,10))+IF(S434=1,2,IF(D434=7,1,(IF(WEEKDAY(B434)=1,2,IF(WEEKDAY(B434)=7,1,0))))))</f>
        <v>3</v>
      </c>
    </row>
    <row r="435" spans="2:21" ht="13.95" customHeight="1" x14ac:dyDescent="0.25">
      <c r="B435" s="784">
        <f t="shared" si="20"/>
        <v>45400</v>
      </c>
      <c r="C435" s="785">
        <v>23</v>
      </c>
      <c r="D435" s="786">
        <f>IFERROR((INDEX(METADATA!$T$2:$T$20,MATCH(B435,METADATA!$S$2:$S$20,0))),0)</f>
        <v>0</v>
      </c>
      <c r="E435" s="785" t="str">
        <f t="shared" si="18"/>
        <v>LO</v>
      </c>
      <c r="F435" s="786">
        <f>VLOOKUP(C435,METADATA!$A$5:$H$29,IF(E435="HI",2,IF(E435="LO",6,10))+IF(D435=1,2,IF(D435=7,1,(IF(WEEKDAY(B435)=1,2,IF(WEEKDAY(B435)=7,1,0))))))</f>
        <v>3</v>
      </c>
      <c r="G435" s="786">
        <f>VLOOKUP(C435,METADATA!$J$5:$Q$29,IF(E435="HI",2,IF(E435="LO",6,10))+IF(D435=1,2,IF(D435=7,1,(IF(WEEKDAY(B435)=1,2,IF(WEEKDAY(B435)=7,1,0))))))</f>
        <v>3</v>
      </c>
      <c r="H435" s="787">
        <v>10390.25</v>
      </c>
      <c r="I435" s="788">
        <v>2103.8638944029808</v>
      </c>
      <c r="K435" s="795">
        <v>0</v>
      </c>
      <c r="M435" s="798">
        <f t="shared" si="19"/>
        <v>10601.110241322485</v>
      </c>
      <c r="N435" s="303"/>
      <c r="S435" s="786">
        <v>0</v>
      </c>
      <c r="T435" s="781">
        <f>VLOOKUP(C435,METADATA!$J$5:$Q$29,IF(E435="HI",2,IF(E435="LO",6,10))+IF(S435=1,2,IF(D435=7,1,(IF(WEEKDAY(B435)=1,2,IF(WEEKDAY(B435)=7,1,0))))))</f>
        <v>3</v>
      </c>
      <c r="U435" s="781">
        <f>VLOOKUP(C435,METADATA!$A$5:$H$29,IF(E435="HI",2,IF(E435="LO",6,10))+IF(S435=1,2,IF(D435=7,1,(IF(WEEKDAY(B435)=1,2,IF(WEEKDAY(B435)=7,1,0))))))</f>
        <v>3</v>
      </c>
    </row>
    <row r="436" spans="2:21" ht="13.95" customHeight="1" x14ac:dyDescent="0.25">
      <c r="B436" s="784">
        <f t="shared" si="20"/>
        <v>45401</v>
      </c>
      <c r="C436" s="785">
        <v>0</v>
      </c>
      <c r="D436" s="786">
        <f>IFERROR((INDEX(METADATA!$T$2:$T$20,MATCH(B436,METADATA!$S$2:$S$20,0))),0)</f>
        <v>0</v>
      </c>
      <c r="E436" s="785" t="str">
        <f t="shared" si="18"/>
        <v>LO</v>
      </c>
      <c r="F436" s="786">
        <f>VLOOKUP(C436,METADATA!$A$5:$H$29,IF(E436="HI",2,IF(E436="LO",6,10))+IF(D436=1,2,IF(D436=7,1,(IF(WEEKDAY(B436)=1,2,IF(WEEKDAY(B436)=7,1,0))))))</f>
        <v>3</v>
      </c>
      <c r="G436" s="786">
        <f>VLOOKUP(C436,METADATA!$J$5:$Q$29,IF(E436="HI",2,IF(E436="LO",6,10))+IF(D436=1,2,IF(D436=7,1,(IF(WEEKDAY(B436)=1,2,IF(WEEKDAY(B436)=7,1,0))))))</f>
        <v>3</v>
      </c>
      <c r="H436" s="787">
        <v>9714.5</v>
      </c>
      <c r="I436" s="788">
        <v>2113.4625232219696</v>
      </c>
      <c r="K436" s="795">
        <v>0</v>
      </c>
      <c r="M436" s="798">
        <f t="shared" si="19"/>
        <v>9941.7420046520911</v>
      </c>
      <c r="N436" s="303"/>
      <c r="S436" s="786">
        <v>0</v>
      </c>
      <c r="T436" s="781">
        <f>VLOOKUP(C436,METADATA!$J$5:$Q$29,IF(E436="HI",2,IF(E436="LO",6,10))+IF(S436=1,2,IF(D436=7,1,(IF(WEEKDAY(B436)=1,2,IF(WEEKDAY(B436)=7,1,0))))))</f>
        <v>3</v>
      </c>
      <c r="U436" s="781">
        <f>VLOOKUP(C436,METADATA!$A$5:$H$29,IF(E436="HI",2,IF(E436="LO",6,10))+IF(S436=1,2,IF(D436=7,1,(IF(WEEKDAY(B436)=1,2,IF(WEEKDAY(B436)=7,1,0))))))</f>
        <v>3</v>
      </c>
    </row>
    <row r="437" spans="2:21" ht="13.95" customHeight="1" x14ac:dyDescent="0.25">
      <c r="B437" s="784">
        <f t="shared" si="20"/>
        <v>45401</v>
      </c>
      <c r="C437" s="785">
        <v>1</v>
      </c>
      <c r="D437" s="786">
        <f>IFERROR((INDEX(METADATA!$T$2:$T$20,MATCH(B437,METADATA!$S$2:$S$20,0))),0)</f>
        <v>0</v>
      </c>
      <c r="E437" s="785" t="str">
        <f t="shared" si="18"/>
        <v>LO</v>
      </c>
      <c r="F437" s="786">
        <f>VLOOKUP(C437,METADATA!$A$5:$H$29,IF(E437="HI",2,IF(E437="LO",6,10))+IF(D437=1,2,IF(D437=7,1,(IF(WEEKDAY(B437)=1,2,IF(WEEKDAY(B437)=7,1,0))))))</f>
        <v>3</v>
      </c>
      <c r="G437" s="786">
        <f>VLOOKUP(C437,METADATA!$J$5:$Q$29,IF(E437="HI",2,IF(E437="LO",6,10))+IF(D437=1,2,IF(D437=7,1,(IF(WEEKDAY(B437)=1,2,IF(WEEKDAY(B437)=7,1,0))))))</f>
        <v>3</v>
      </c>
      <c r="H437" s="787">
        <v>9113</v>
      </c>
      <c r="I437" s="788">
        <v>2105.5930079221725</v>
      </c>
      <c r="K437" s="795">
        <v>0</v>
      </c>
      <c r="M437" s="798">
        <f t="shared" si="19"/>
        <v>9353.0899126978748</v>
      </c>
      <c r="N437" s="303"/>
      <c r="S437" s="786">
        <v>0</v>
      </c>
      <c r="T437" s="781">
        <f>VLOOKUP(C437,METADATA!$J$5:$Q$29,IF(E437="HI",2,IF(E437="LO",6,10))+IF(S437=1,2,IF(D437=7,1,(IF(WEEKDAY(B437)=1,2,IF(WEEKDAY(B437)=7,1,0))))))</f>
        <v>3</v>
      </c>
      <c r="U437" s="781">
        <f>VLOOKUP(C437,METADATA!$A$5:$H$29,IF(E437="HI",2,IF(E437="LO",6,10))+IF(S437=1,2,IF(D437=7,1,(IF(WEEKDAY(B437)=1,2,IF(WEEKDAY(B437)=7,1,0))))))</f>
        <v>3</v>
      </c>
    </row>
    <row r="438" spans="2:21" ht="13.95" customHeight="1" x14ac:dyDescent="0.25">
      <c r="B438" s="784">
        <f t="shared" si="20"/>
        <v>45401</v>
      </c>
      <c r="C438" s="785">
        <v>2</v>
      </c>
      <c r="D438" s="786">
        <f>IFERROR((INDEX(METADATA!$T$2:$T$20,MATCH(B438,METADATA!$S$2:$S$20,0))),0)</f>
        <v>0</v>
      </c>
      <c r="E438" s="785" t="str">
        <f t="shared" si="18"/>
        <v>LO</v>
      </c>
      <c r="F438" s="786">
        <f>VLOOKUP(C438,METADATA!$A$5:$H$29,IF(E438="HI",2,IF(E438="LO",6,10))+IF(D438=1,2,IF(D438=7,1,(IF(WEEKDAY(B438)=1,2,IF(WEEKDAY(B438)=7,1,0))))))</f>
        <v>3</v>
      </c>
      <c r="G438" s="786">
        <f>VLOOKUP(C438,METADATA!$J$5:$Q$29,IF(E438="HI",2,IF(E438="LO",6,10))+IF(D438=1,2,IF(D438=7,1,(IF(WEEKDAY(B438)=1,2,IF(WEEKDAY(B438)=7,1,0))))))</f>
        <v>3</v>
      </c>
      <c r="H438" s="787">
        <v>9203</v>
      </c>
      <c r="I438" s="788">
        <v>2186.0829474925995</v>
      </c>
      <c r="K438" s="795">
        <v>0</v>
      </c>
      <c r="M438" s="798">
        <f t="shared" si="19"/>
        <v>9459.0785837373151</v>
      </c>
      <c r="N438" s="303"/>
      <c r="S438" s="786">
        <v>0</v>
      </c>
      <c r="T438" s="781">
        <f>VLOOKUP(C438,METADATA!$J$5:$Q$29,IF(E438="HI",2,IF(E438="LO",6,10))+IF(S438=1,2,IF(D438=7,1,(IF(WEEKDAY(B438)=1,2,IF(WEEKDAY(B438)=7,1,0))))))</f>
        <v>3</v>
      </c>
      <c r="U438" s="781">
        <f>VLOOKUP(C438,METADATA!$A$5:$H$29,IF(E438="HI",2,IF(E438="LO",6,10))+IF(S438=1,2,IF(D438=7,1,(IF(WEEKDAY(B438)=1,2,IF(WEEKDAY(B438)=7,1,0))))))</f>
        <v>3</v>
      </c>
    </row>
    <row r="439" spans="2:21" ht="13.95" customHeight="1" x14ac:dyDescent="0.25">
      <c r="B439" s="784">
        <f t="shared" si="20"/>
        <v>45401</v>
      </c>
      <c r="C439" s="785">
        <v>3</v>
      </c>
      <c r="D439" s="786">
        <f>IFERROR((INDEX(METADATA!$T$2:$T$20,MATCH(B439,METADATA!$S$2:$S$20,0))),0)</f>
        <v>0</v>
      </c>
      <c r="E439" s="785" t="str">
        <f t="shared" si="18"/>
        <v>LO</v>
      </c>
      <c r="F439" s="786">
        <f>VLOOKUP(C439,METADATA!$A$5:$H$29,IF(E439="HI",2,IF(E439="LO",6,10))+IF(D439=1,2,IF(D439=7,1,(IF(WEEKDAY(B439)=1,2,IF(WEEKDAY(B439)=7,1,0))))))</f>
        <v>3</v>
      </c>
      <c r="G439" s="786">
        <f>VLOOKUP(C439,METADATA!$J$5:$Q$29,IF(E439="HI",2,IF(E439="LO",6,10))+IF(D439=1,2,IF(D439=7,1,(IF(WEEKDAY(B439)=1,2,IF(WEEKDAY(B439)=7,1,0))))))</f>
        <v>3</v>
      </c>
      <c r="H439" s="787">
        <v>9413.25</v>
      </c>
      <c r="I439" s="788">
        <v>2181.1684529781342</v>
      </c>
      <c r="K439" s="795">
        <v>0</v>
      </c>
      <c r="M439" s="798">
        <f t="shared" si="19"/>
        <v>9662.6482592903594</v>
      </c>
      <c r="N439" s="303"/>
      <c r="S439" s="786">
        <v>0</v>
      </c>
      <c r="T439" s="781">
        <f>VLOOKUP(C439,METADATA!$J$5:$Q$29,IF(E439="HI",2,IF(E439="LO",6,10))+IF(S439=1,2,IF(D439=7,1,(IF(WEEKDAY(B439)=1,2,IF(WEEKDAY(B439)=7,1,0))))))</f>
        <v>3</v>
      </c>
      <c r="U439" s="781">
        <f>VLOOKUP(C439,METADATA!$A$5:$H$29,IF(E439="HI",2,IF(E439="LO",6,10))+IF(S439=1,2,IF(D439=7,1,(IF(WEEKDAY(B439)=1,2,IF(WEEKDAY(B439)=7,1,0))))))</f>
        <v>3</v>
      </c>
    </row>
    <row r="440" spans="2:21" ht="13.95" customHeight="1" x14ac:dyDescent="0.25">
      <c r="B440" s="784">
        <f t="shared" si="20"/>
        <v>45401</v>
      </c>
      <c r="C440" s="785">
        <v>4</v>
      </c>
      <c r="D440" s="786">
        <f>IFERROR((INDEX(METADATA!$T$2:$T$20,MATCH(B440,METADATA!$S$2:$S$20,0))),0)</f>
        <v>0</v>
      </c>
      <c r="E440" s="785" t="str">
        <f t="shared" si="18"/>
        <v>LO</v>
      </c>
      <c r="F440" s="786">
        <f>VLOOKUP(C440,METADATA!$A$5:$H$29,IF(E440="HI",2,IF(E440="LO",6,10))+IF(D440=1,2,IF(D440=7,1,(IF(WEEKDAY(B440)=1,2,IF(WEEKDAY(B440)=7,1,0))))))</f>
        <v>3</v>
      </c>
      <c r="G440" s="786">
        <f>VLOOKUP(C440,METADATA!$J$5:$Q$29,IF(E440="HI",2,IF(E440="LO",6,10))+IF(D440=1,2,IF(D440=7,1,(IF(WEEKDAY(B440)=1,2,IF(WEEKDAY(B440)=7,1,0))))))</f>
        <v>3</v>
      </c>
      <c r="H440" s="787">
        <v>10290.5</v>
      </c>
      <c r="I440" s="788">
        <v>1998.7209890186787</v>
      </c>
      <c r="K440" s="795">
        <v>0</v>
      </c>
      <c r="M440" s="798">
        <f t="shared" si="19"/>
        <v>10482.808585581624</v>
      </c>
      <c r="N440" s="303"/>
      <c r="S440" s="786">
        <v>0</v>
      </c>
      <c r="T440" s="781">
        <f>VLOOKUP(C440,METADATA!$J$5:$Q$29,IF(E440="HI",2,IF(E440="LO",6,10))+IF(S440=1,2,IF(D440=7,1,(IF(WEEKDAY(B440)=1,2,IF(WEEKDAY(B440)=7,1,0))))))</f>
        <v>3</v>
      </c>
      <c r="U440" s="781">
        <f>VLOOKUP(C440,METADATA!$A$5:$H$29,IF(E440="HI",2,IF(E440="LO",6,10))+IF(S440=1,2,IF(D440=7,1,(IF(WEEKDAY(B440)=1,2,IF(WEEKDAY(B440)=7,1,0))))))</f>
        <v>3</v>
      </c>
    </row>
    <row r="441" spans="2:21" ht="13.95" customHeight="1" x14ac:dyDescent="0.25">
      <c r="B441" s="784">
        <f t="shared" si="20"/>
        <v>45401</v>
      </c>
      <c r="C441" s="785">
        <v>5</v>
      </c>
      <c r="D441" s="786">
        <f>IFERROR((INDEX(METADATA!$T$2:$T$20,MATCH(B441,METADATA!$S$2:$S$20,0))),0)</f>
        <v>0</v>
      </c>
      <c r="E441" s="785" t="str">
        <f t="shared" si="18"/>
        <v>LO</v>
      </c>
      <c r="F441" s="786">
        <f>VLOOKUP(C441,METADATA!$A$5:$H$29,IF(E441="HI",2,IF(E441="LO",6,10))+IF(D441=1,2,IF(D441=7,1,(IF(WEEKDAY(B441)=1,2,IF(WEEKDAY(B441)=7,1,0))))))</f>
        <v>3</v>
      </c>
      <c r="G441" s="786">
        <f>VLOOKUP(C441,METADATA!$J$5:$Q$29,IF(E441="HI",2,IF(E441="LO",6,10))+IF(D441=1,2,IF(D441=7,1,(IF(WEEKDAY(B441)=1,2,IF(WEEKDAY(B441)=7,1,0))))))</f>
        <v>3</v>
      </c>
      <c r="H441" s="787">
        <v>12141.25</v>
      </c>
      <c r="I441" s="788">
        <v>1851.0225067138672</v>
      </c>
      <c r="K441" s="795">
        <v>0</v>
      </c>
      <c r="M441" s="798">
        <f t="shared" si="19"/>
        <v>12281.540452356181</v>
      </c>
      <c r="N441" s="303"/>
      <c r="S441" s="786">
        <v>0</v>
      </c>
      <c r="T441" s="781">
        <f>VLOOKUP(C441,METADATA!$J$5:$Q$29,IF(E441="HI",2,IF(E441="LO",6,10))+IF(S441=1,2,IF(D441=7,1,(IF(WEEKDAY(B441)=1,2,IF(WEEKDAY(B441)=7,1,0))))))</f>
        <v>3</v>
      </c>
      <c r="U441" s="781">
        <f>VLOOKUP(C441,METADATA!$A$5:$H$29,IF(E441="HI",2,IF(E441="LO",6,10))+IF(S441=1,2,IF(D441=7,1,(IF(WEEKDAY(B441)=1,2,IF(WEEKDAY(B441)=7,1,0))))))</f>
        <v>3</v>
      </c>
    </row>
    <row r="442" spans="2:21" ht="13.95" customHeight="1" x14ac:dyDescent="0.25">
      <c r="B442" s="784">
        <f t="shared" si="20"/>
        <v>45401</v>
      </c>
      <c r="C442" s="785">
        <v>6</v>
      </c>
      <c r="D442" s="786">
        <f>IFERROR((INDEX(METADATA!$T$2:$T$20,MATCH(B442,METADATA!$S$2:$S$20,0))),0)</f>
        <v>0</v>
      </c>
      <c r="E442" s="785" t="str">
        <f t="shared" si="18"/>
        <v>LO</v>
      </c>
      <c r="F442" s="786">
        <f>VLOOKUP(C442,METADATA!$A$5:$H$29,IF(E442="HI",2,IF(E442="LO",6,10))+IF(D442=1,2,IF(D442=7,1,(IF(WEEKDAY(B442)=1,2,IF(WEEKDAY(B442)=7,1,0))))))</f>
        <v>2</v>
      </c>
      <c r="G442" s="786">
        <f>VLOOKUP(C442,METADATA!$J$5:$Q$29,IF(E442="HI",2,IF(E442="LO",6,10))+IF(D442=1,2,IF(D442=7,1,(IF(WEEKDAY(B442)=1,2,IF(WEEKDAY(B442)=7,1,0))))))</f>
        <v>2</v>
      </c>
      <c r="H442" s="787">
        <v>14464.75</v>
      </c>
      <c r="I442" s="788">
        <v>1838.7380121946335</v>
      </c>
      <c r="K442" s="795">
        <v>870.51250000000005</v>
      </c>
      <c r="M442" s="798">
        <f t="shared" si="19"/>
        <v>14581.150504675188</v>
      </c>
      <c r="N442" s="303"/>
      <c r="S442" s="786">
        <v>0</v>
      </c>
      <c r="T442" s="781">
        <f>VLOOKUP(C442,METADATA!$J$5:$Q$29,IF(E442="HI",2,IF(E442="LO",6,10))+IF(S442=1,2,IF(D442=7,1,(IF(WEEKDAY(B442)=1,2,IF(WEEKDAY(B442)=7,1,0))))))</f>
        <v>2</v>
      </c>
      <c r="U442" s="781">
        <f>VLOOKUP(C442,METADATA!$A$5:$H$29,IF(E442="HI",2,IF(E442="LO",6,10))+IF(S442=1,2,IF(D442=7,1,(IF(WEEKDAY(B442)=1,2,IF(WEEKDAY(B442)=7,1,0))))))</f>
        <v>2</v>
      </c>
    </row>
    <row r="443" spans="2:21" ht="13.95" customHeight="1" x14ac:dyDescent="0.25">
      <c r="B443" s="784">
        <f t="shared" si="20"/>
        <v>45401</v>
      </c>
      <c r="C443" s="785">
        <v>7</v>
      </c>
      <c r="D443" s="786">
        <f>IFERROR((INDEX(METADATA!$T$2:$T$20,MATCH(B443,METADATA!$S$2:$S$20,0))),0)</f>
        <v>0</v>
      </c>
      <c r="E443" s="785" t="str">
        <f t="shared" si="18"/>
        <v>LO</v>
      </c>
      <c r="F443" s="786">
        <f>VLOOKUP(C443,METADATA!$A$5:$H$29,IF(E443="HI",2,IF(E443="LO",6,10))+IF(D443=1,2,IF(D443=7,1,(IF(WEEKDAY(B443)=1,2,IF(WEEKDAY(B443)=7,1,0))))))</f>
        <v>1</v>
      </c>
      <c r="G443" s="786">
        <f>VLOOKUP(C443,METADATA!$J$5:$Q$29,IF(E443="HI",2,IF(E443="LO",6,10))+IF(D443=1,2,IF(D443=7,1,(IF(WEEKDAY(B443)=1,2,IF(WEEKDAY(B443)=7,1,0))))))</f>
        <v>1</v>
      </c>
      <c r="H443" s="787">
        <v>16078.75</v>
      </c>
      <c r="I443" s="788">
        <v>1605.767979234457</v>
      </c>
      <c r="K443" s="795">
        <v>865.8125</v>
      </c>
      <c r="M443" s="798">
        <f t="shared" si="19"/>
        <v>16158.734243920057</v>
      </c>
      <c r="N443" s="303"/>
      <c r="S443" s="786">
        <v>0</v>
      </c>
      <c r="T443" s="781">
        <f>VLOOKUP(C443,METADATA!$J$5:$Q$29,IF(E443="HI",2,IF(E443="LO",6,10))+IF(S443=1,2,IF(D443=7,1,(IF(WEEKDAY(B443)=1,2,IF(WEEKDAY(B443)=7,1,0))))))</f>
        <v>1</v>
      </c>
      <c r="U443" s="781">
        <f>VLOOKUP(C443,METADATA!$A$5:$H$29,IF(E443="HI",2,IF(E443="LO",6,10))+IF(S443=1,2,IF(D443=7,1,(IF(WEEKDAY(B443)=1,2,IF(WEEKDAY(B443)=7,1,0))))))</f>
        <v>1</v>
      </c>
    </row>
    <row r="444" spans="2:21" ht="13.95" customHeight="1" x14ac:dyDescent="0.25">
      <c r="B444" s="784">
        <f t="shared" si="20"/>
        <v>45401</v>
      </c>
      <c r="C444" s="785">
        <v>8</v>
      </c>
      <c r="D444" s="786">
        <f>IFERROR((INDEX(METADATA!$T$2:$T$20,MATCH(B444,METADATA!$S$2:$S$20,0))),0)</f>
        <v>0</v>
      </c>
      <c r="E444" s="785" t="str">
        <f t="shared" si="18"/>
        <v>LO</v>
      </c>
      <c r="F444" s="786">
        <f>VLOOKUP(C444,METADATA!$A$5:$H$29,IF(E444="HI",2,IF(E444="LO",6,10))+IF(D444=1,2,IF(D444=7,1,(IF(WEEKDAY(B444)=1,2,IF(WEEKDAY(B444)=7,1,0))))))</f>
        <v>1</v>
      </c>
      <c r="G444" s="786">
        <f>VLOOKUP(C444,METADATA!$J$5:$Q$29,IF(E444="HI",2,IF(E444="LO",6,10))+IF(D444=1,2,IF(D444=7,1,(IF(WEEKDAY(B444)=1,2,IF(WEEKDAY(B444)=7,1,0))))))</f>
        <v>1</v>
      </c>
      <c r="H444" s="787">
        <v>17368.75</v>
      </c>
      <c r="I444" s="788">
        <v>265.75049388408661</v>
      </c>
      <c r="K444" s="795">
        <v>834.63750000000005</v>
      </c>
      <c r="M444" s="798">
        <f t="shared" si="19"/>
        <v>17370.782938241431</v>
      </c>
      <c r="N444" s="303"/>
      <c r="S444" s="786">
        <v>0</v>
      </c>
      <c r="T444" s="781">
        <f>VLOOKUP(C444,METADATA!$J$5:$Q$29,IF(E444="HI",2,IF(E444="LO",6,10))+IF(S444=1,2,IF(D444=7,1,(IF(WEEKDAY(B444)=1,2,IF(WEEKDAY(B444)=7,1,0))))))</f>
        <v>1</v>
      </c>
      <c r="U444" s="781">
        <f>VLOOKUP(C444,METADATA!$A$5:$H$29,IF(E444="HI",2,IF(E444="LO",6,10))+IF(S444=1,2,IF(D444=7,1,(IF(WEEKDAY(B444)=1,2,IF(WEEKDAY(B444)=7,1,0))))))</f>
        <v>1</v>
      </c>
    </row>
    <row r="445" spans="2:21" ht="13.95" customHeight="1" x14ac:dyDescent="0.25">
      <c r="B445" s="784">
        <f t="shared" si="20"/>
        <v>45401</v>
      </c>
      <c r="C445" s="785">
        <v>9</v>
      </c>
      <c r="D445" s="786">
        <f>IFERROR((INDEX(METADATA!$T$2:$T$20,MATCH(B445,METADATA!$S$2:$S$20,0))),0)</f>
        <v>0</v>
      </c>
      <c r="E445" s="785" t="str">
        <f t="shared" si="18"/>
        <v>LO</v>
      </c>
      <c r="F445" s="786">
        <f>VLOOKUP(C445,METADATA!$A$5:$H$29,IF(E445="HI",2,IF(E445="LO",6,10))+IF(D445=1,2,IF(D445=7,1,(IF(WEEKDAY(B445)=1,2,IF(WEEKDAY(B445)=7,1,0))))))</f>
        <v>2</v>
      </c>
      <c r="G445" s="786">
        <f>VLOOKUP(C445,METADATA!$J$5:$Q$29,IF(E445="HI",2,IF(E445="LO",6,10))+IF(D445=1,2,IF(D445=7,1,(IF(WEEKDAY(B445)=1,2,IF(WEEKDAY(B445)=7,1,0))))))</f>
        <v>1</v>
      </c>
      <c r="H445" s="787">
        <v>18169.75</v>
      </c>
      <c r="I445" s="788">
        <v>6.554499626159668</v>
      </c>
      <c r="K445" s="795">
        <v>847.33749999999998</v>
      </c>
      <c r="M445" s="798">
        <f t="shared" si="19"/>
        <v>18169.751182224962</v>
      </c>
      <c r="N445" s="303"/>
      <c r="S445" s="786">
        <v>0</v>
      </c>
      <c r="T445" s="781">
        <f>VLOOKUP(C445,METADATA!$J$5:$Q$29,IF(E445="HI",2,IF(E445="LO",6,10))+IF(S445=1,2,IF(D445=7,1,(IF(WEEKDAY(B445)=1,2,IF(WEEKDAY(B445)=7,1,0))))))</f>
        <v>1</v>
      </c>
      <c r="U445" s="781">
        <f>VLOOKUP(C445,METADATA!$A$5:$H$29,IF(E445="HI",2,IF(E445="LO",6,10))+IF(S445=1,2,IF(D445=7,1,(IF(WEEKDAY(B445)=1,2,IF(WEEKDAY(B445)=7,1,0))))))</f>
        <v>2</v>
      </c>
    </row>
    <row r="446" spans="2:21" ht="13.95" customHeight="1" x14ac:dyDescent="0.25">
      <c r="B446" s="784">
        <f t="shared" si="20"/>
        <v>45401</v>
      </c>
      <c r="C446" s="785">
        <v>10</v>
      </c>
      <c r="D446" s="786">
        <f>IFERROR((INDEX(METADATA!$T$2:$T$20,MATCH(B446,METADATA!$S$2:$S$20,0))),0)</f>
        <v>0</v>
      </c>
      <c r="E446" s="785" t="str">
        <f t="shared" si="18"/>
        <v>LO</v>
      </c>
      <c r="F446" s="786">
        <f>VLOOKUP(C446,METADATA!$A$5:$H$29,IF(E446="HI",2,IF(E446="LO",6,10))+IF(D446=1,2,IF(D446=7,1,(IF(WEEKDAY(B446)=1,2,IF(WEEKDAY(B446)=7,1,0))))))</f>
        <v>2</v>
      </c>
      <c r="G446" s="786">
        <f>VLOOKUP(C446,METADATA!$J$5:$Q$29,IF(E446="HI",2,IF(E446="LO",6,10))+IF(D446=1,2,IF(D446=7,1,(IF(WEEKDAY(B446)=1,2,IF(WEEKDAY(B446)=7,1,0))))))</f>
        <v>2</v>
      </c>
      <c r="H446" s="787">
        <v>17832.5</v>
      </c>
      <c r="I446" s="788">
        <v>0.28799998760223389</v>
      </c>
      <c r="K446" s="795">
        <v>851.61249999999995</v>
      </c>
      <c r="M446" s="798">
        <f t="shared" si="19"/>
        <v>17832.50000232564</v>
      </c>
      <c r="N446" s="303"/>
      <c r="S446" s="786">
        <v>0</v>
      </c>
      <c r="T446" s="781">
        <f>VLOOKUP(C446,METADATA!$J$5:$Q$29,IF(E446="HI",2,IF(E446="LO",6,10))+IF(S446=1,2,IF(D446=7,1,(IF(WEEKDAY(B446)=1,2,IF(WEEKDAY(B446)=7,1,0))))))</f>
        <v>2</v>
      </c>
      <c r="U446" s="781">
        <f>VLOOKUP(C446,METADATA!$A$5:$H$29,IF(E446="HI",2,IF(E446="LO",6,10))+IF(S446=1,2,IF(D446=7,1,(IF(WEEKDAY(B446)=1,2,IF(WEEKDAY(B446)=7,1,0))))))</f>
        <v>2</v>
      </c>
    </row>
    <row r="447" spans="2:21" ht="13.95" customHeight="1" x14ac:dyDescent="0.25">
      <c r="B447" s="784">
        <f t="shared" si="20"/>
        <v>45401</v>
      </c>
      <c r="C447" s="785">
        <v>11</v>
      </c>
      <c r="D447" s="786">
        <f>IFERROR((INDEX(METADATA!$T$2:$T$20,MATCH(B447,METADATA!$S$2:$S$20,0))),0)</f>
        <v>0</v>
      </c>
      <c r="E447" s="785" t="str">
        <f t="shared" si="18"/>
        <v>LO</v>
      </c>
      <c r="F447" s="786">
        <f>VLOOKUP(C447,METADATA!$A$5:$H$29,IF(E447="HI",2,IF(E447="LO",6,10))+IF(D447=1,2,IF(D447=7,1,(IF(WEEKDAY(B447)=1,2,IF(WEEKDAY(B447)=7,1,0))))))</f>
        <v>2</v>
      </c>
      <c r="G447" s="786">
        <f>VLOOKUP(C447,METADATA!$J$5:$Q$29,IF(E447="HI",2,IF(E447="LO",6,10))+IF(D447=1,2,IF(D447=7,1,(IF(WEEKDAY(B447)=1,2,IF(WEEKDAY(B447)=7,1,0))))))</f>
        <v>2</v>
      </c>
      <c r="H447" s="787">
        <v>17689.75</v>
      </c>
      <c r="I447" s="788">
        <v>0</v>
      </c>
      <c r="K447" s="795">
        <v>856.5</v>
      </c>
      <c r="M447" s="798">
        <f t="shared" si="19"/>
        <v>17689.75</v>
      </c>
      <c r="N447" s="303"/>
      <c r="S447" s="786">
        <v>0</v>
      </c>
      <c r="T447" s="781">
        <f>VLOOKUP(C447,METADATA!$J$5:$Q$29,IF(E447="HI",2,IF(E447="LO",6,10))+IF(S447=1,2,IF(D447=7,1,(IF(WEEKDAY(B447)=1,2,IF(WEEKDAY(B447)=7,1,0))))))</f>
        <v>2</v>
      </c>
      <c r="U447" s="781">
        <f>VLOOKUP(C447,METADATA!$A$5:$H$29,IF(E447="HI",2,IF(E447="LO",6,10))+IF(S447=1,2,IF(D447=7,1,(IF(WEEKDAY(B447)=1,2,IF(WEEKDAY(B447)=7,1,0))))))</f>
        <v>2</v>
      </c>
    </row>
    <row r="448" spans="2:21" ht="13.95" customHeight="1" x14ac:dyDescent="0.25">
      <c r="B448" s="784">
        <f t="shared" si="20"/>
        <v>45401</v>
      </c>
      <c r="C448" s="785">
        <v>12</v>
      </c>
      <c r="D448" s="786">
        <f>IFERROR((INDEX(METADATA!$T$2:$T$20,MATCH(B448,METADATA!$S$2:$S$20,0))),0)</f>
        <v>0</v>
      </c>
      <c r="E448" s="785" t="str">
        <f t="shared" si="18"/>
        <v>LO</v>
      </c>
      <c r="F448" s="786">
        <f>VLOOKUP(C448,METADATA!$A$5:$H$29,IF(E448="HI",2,IF(E448="LO",6,10))+IF(D448=1,2,IF(D448=7,1,(IF(WEEKDAY(B448)=1,2,IF(WEEKDAY(B448)=7,1,0))))))</f>
        <v>2</v>
      </c>
      <c r="G448" s="786">
        <f>VLOOKUP(C448,METADATA!$J$5:$Q$29,IF(E448="HI",2,IF(E448="LO",6,10))+IF(D448=1,2,IF(D448=7,1,(IF(WEEKDAY(B448)=1,2,IF(WEEKDAY(B448)=7,1,0))))))</f>
        <v>2</v>
      </c>
      <c r="H448" s="787">
        <v>17260.25</v>
      </c>
      <c r="I448" s="788">
        <v>772.56000518798828</v>
      </c>
      <c r="K448" s="795">
        <v>824.32500000000005</v>
      </c>
      <c r="M448" s="798">
        <f t="shared" si="19"/>
        <v>17277.53104538134</v>
      </c>
      <c r="N448" s="303"/>
      <c r="S448" s="786">
        <v>0</v>
      </c>
      <c r="T448" s="781">
        <f>VLOOKUP(C448,METADATA!$J$5:$Q$29,IF(E448="HI",2,IF(E448="LO",6,10))+IF(S448=1,2,IF(D448=7,1,(IF(WEEKDAY(B448)=1,2,IF(WEEKDAY(B448)=7,1,0))))))</f>
        <v>2</v>
      </c>
      <c r="U448" s="781">
        <f>VLOOKUP(C448,METADATA!$A$5:$H$29,IF(E448="HI",2,IF(E448="LO",6,10))+IF(S448=1,2,IF(D448=7,1,(IF(WEEKDAY(B448)=1,2,IF(WEEKDAY(B448)=7,1,0))))))</f>
        <v>2</v>
      </c>
    </row>
    <row r="449" spans="2:21" ht="13.95" customHeight="1" x14ac:dyDescent="0.25">
      <c r="B449" s="784">
        <f t="shared" si="20"/>
        <v>45401</v>
      </c>
      <c r="C449" s="785">
        <v>13</v>
      </c>
      <c r="D449" s="786">
        <f>IFERROR((INDEX(METADATA!$T$2:$T$20,MATCH(B449,METADATA!$S$2:$S$20,0))),0)</f>
        <v>0</v>
      </c>
      <c r="E449" s="785" t="str">
        <f t="shared" si="18"/>
        <v>LO</v>
      </c>
      <c r="F449" s="786">
        <f>VLOOKUP(C449,METADATA!$A$5:$H$29,IF(E449="HI",2,IF(E449="LO",6,10))+IF(D449=1,2,IF(D449=7,1,(IF(WEEKDAY(B449)=1,2,IF(WEEKDAY(B449)=7,1,0))))))</f>
        <v>2</v>
      </c>
      <c r="G449" s="786">
        <f>VLOOKUP(C449,METADATA!$J$5:$Q$29,IF(E449="HI",2,IF(E449="LO",6,10))+IF(D449=1,2,IF(D449=7,1,(IF(WEEKDAY(B449)=1,2,IF(WEEKDAY(B449)=7,1,0))))))</f>
        <v>2</v>
      </c>
      <c r="H449" s="787">
        <v>16284</v>
      </c>
      <c r="I449" s="788">
        <v>1634.2065550088882</v>
      </c>
      <c r="K449" s="795">
        <v>882.73749999999995</v>
      </c>
      <c r="M449" s="798">
        <f t="shared" si="19"/>
        <v>16365.79625513021</v>
      </c>
      <c r="N449" s="303"/>
      <c r="S449" s="786">
        <v>0</v>
      </c>
      <c r="T449" s="781">
        <f>VLOOKUP(C449,METADATA!$J$5:$Q$29,IF(E449="HI",2,IF(E449="LO",6,10))+IF(S449=1,2,IF(D449=7,1,(IF(WEEKDAY(B449)=1,2,IF(WEEKDAY(B449)=7,1,0))))))</f>
        <v>2</v>
      </c>
      <c r="U449" s="781">
        <f>VLOOKUP(C449,METADATA!$A$5:$H$29,IF(E449="HI",2,IF(E449="LO",6,10))+IF(S449=1,2,IF(D449=7,1,(IF(WEEKDAY(B449)=1,2,IF(WEEKDAY(B449)=7,1,0))))))</f>
        <v>2</v>
      </c>
    </row>
    <row r="450" spans="2:21" ht="13.95" customHeight="1" x14ac:dyDescent="0.25">
      <c r="B450" s="784">
        <f t="shared" si="20"/>
        <v>45401</v>
      </c>
      <c r="C450" s="785">
        <v>14</v>
      </c>
      <c r="D450" s="786">
        <f>IFERROR((INDEX(METADATA!$T$2:$T$20,MATCH(B450,METADATA!$S$2:$S$20,0))),0)</f>
        <v>0</v>
      </c>
      <c r="E450" s="785" t="str">
        <f t="shared" si="18"/>
        <v>LO</v>
      </c>
      <c r="F450" s="786">
        <f>VLOOKUP(C450,METADATA!$A$5:$H$29,IF(E450="HI",2,IF(E450="LO",6,10))+IF(D450=1,2,IF(D450=7,1,(IF(WEEKDAY(B450)=1,2,IF(WEEKDAY(B450)=7,1,0))))))</f>
        <v>2</v>
      </c>
      <c r="G450" s="786">
        <f>VLOOKUP(C450,METADATA!$J$5:$Q$29,IF(E450="HI",2,IF(E450="LO",6,10))+IF(D450=1,2,IF(D450=7,1,(IF(WEEKDAY(B450)=1,2,IF(WEEKDAY(B450)=7,1,0))))))</f>
        <v>2</v>
      </c>
      <c r="H450" s="787">
        <v>16089</v>
      </c>
      <c r="I450" s="788">
        <v>1981.8230113983154</v>
      </c>
      <c r="K450" s="795">
        <v>909.3125</v>
      </c>
      <c r="M450" s="798">
        <f t="shared" si="19"/>
        <v>16210.599725133796</v>
      </c>
      <c r="N450" s="303"/>
      <c r="S450" s="786">
        <v>0</v>
      </c>
      <c r="T450" s="781">
        <f>VLOOKUP(C450,METADATA!$J$5:$Q$29,IF(E450="HI",2,IF(E450="LO",6,10))+IF(S450=1,2,IF(D450=7,1,(IF(WEEKDAY(B450)=1,2,IF(WEEKDAY(B450)=7,1,0))))))</f>
        <v>2</v>
      </c>
      <c r="U450" s="781">
        <f>VLOOKUP(C450,METADATA!$A$5:$H$29,IF(E450="HI",2,IF(E450="LO",6,10))+IF(S450=1,2,IF(D450=7,1,(IF(WEEKDAY(B450)=1,2,IF(WEEKDAY(B450)=7,1,0))))))</f>
        <v>2</v>
      </c>
    </row>
    <row r="451" spans="2:21" ht="13.95" customHeight="1" x14ac:dyDescent="0.25">
      <c r="B451" s="784">
        <f t="shared" si="20"/>
        <v>45401</v>
      </c>
      <c r="C451" s="785">
        <v>15</v>
      </c>
      <c r="D451" s="786">
        <f>IFERROR((INDEX(METADATA!$T$2:$T$20,MATCH(B451,METADATA!$S$2:$S$20,0))),0)</f>
        <v>0</v>
      </c>
      <c r="E451" s="785" t="str">
        <f t="shared" si="18"/>
        <v>LO</v>
      </c>
      <c r="F451" s="786">
        <f>VLOOKUP(C451,METADATA!$A$5:$H$29,IF(E451="HI",2,IF(E451="LO",6,10))+IF(D451=1,2,IF(D451=7,1,(IF(WEEKDAY(B451)=1,2,IF(WEEKDAY(B451)=7,1,0))))))</f>
        <v>2</v>
      </c>
      <c r="G451" s="786">
        <f>VLOOKUP(C451,METADATA!$J$5:$Q$29,IF(E451="HI",2,IF(E451="LO",6,10))+IF(D451=1,2,IF(D451=7,1,(IF(WEEKDAY(B451)=1,2,IF(WEEKDAY(B451)=7,1,0))))))</f>
        <v>2</v>
      </c>
      <c r="H451" s="787">
        <v>15591.75</v>
      </c>
      <c r="I451" s="788">
        <v>2787.5899963378906</v>
      </c>
      <c r="K451" s="795">
        <v>905.6</v>
      </c>
      <c r="M451" s="798">
        <f t="shared" si="19"/>
        <v>15838.981218821591</v>
      </c>
      <c r="N451" s="303"/>
      <c r="S451" s="786">
        <v>0</v>
      </c>
      <c r="T451" s="781">
        <f>VLOOKUP(C451,METADATA!$J$5:$Q$29,IF(E451="HI",2,IF(E451="LO",6,10))+IF(S451=1,2,IF(D451=7,1,(IF(WEEKDAY(B451)=1,2,IF(WEEKDAY(B451)=7,1,0))))))</f>
        <v>2</v>
      </c>
      <c r="U451" s="781">
        <f>VLOOKUP(C451,METADATA!$A$5:$H$29,IF(E451="HI",2,IF(E451="LO",6,10))+IF(S451=1,2,IF(D451=7,1,(IF(WEEKDAY(B451)=1,2,IF(WEEKDAY(B451)=7,1,0))))))</f>
        <v>2</v>
      </c>
    </row>
    <row r="452" spans="2:21" ht="13.95" customHeight="1" x14ac:dyDescent="0.25">
      <c r="B452" s="784">
        <f t="shared" si="20"/>
        <v>45401</v>
      </c>
      <c r="C452" s="785">
        <v>16</v>
      </c>
      <c r="D452" s="786">
        <f>IFERROR((INDEX(METADATA!$T$2:$T$20,MATCH(B452,METADATA!$S$2:$S$20,0))),0)</f>
        <v>0</v>
      </c>
      <c r="E452" s="785" t="str">
        <f t="shared" ref="E452:E515" si="21">IF(B452="","",IF(AND(MONTH(B452)&gt;=MONTH($AA$9),MONTH(B452)&lt;=MONTH($AA$11)),"HI","LO"))</f>
        <v>LO</v>
      </c>
      <c r="F452" s="786">
        <f>VLOOKUP(C452,METADATA!$A$5:$H$29,IF(E452="HI",2,IF(E452="LO",6,10))+IF(D452=1,2,IF(D452=7,1,(IF(WEEKDAY(B452)=1,2,IF(WEEKDAY(B452)=7,1,0))))))</f>
        <v>2</v>
      </c>
      <c r="G452" s="786">
        <f>VLOOKUP(C452,METADATA!$J$5:$Q$29,IF(E452="HI",2,IF(E452="LO",6,10))+IF(D452=1,2,IF(D452=7,1,(IF(WEEKDAY(B452)=1,2,IF(WEEKDAY(B452)=7,1,0))))))</f>
        <v>2</v>
      </c>
      <c r="H452" s="787">
        <v>15609.25</v>
      </c>
      <c r="I452" s="788">
        <v>2209.6184997558594</v>
      </c>
      <c r="K452" s="795">
        <v>913.98749999999995</v>
      </c>
      <c r="M452" s="798">
        <f t="shared" ref="M452:M515" si="22">SQRT(H452^2+I452^2)</f>
        <v>15764.869155085409</v>
      </c>
      <c r="N452" s="303"/>
      <c r="S452" s="786">
        <v>0</v>
      </c>
      <c r="T452" s="781">
        <f>VLOOKUP(C452,METADATA!$J$5:$Q$29,IF(E452="HI",2,IF(E452="LO",6,10))+IF(S452=1,2,IF(D452=7,1,(IF(WEEKDAY(B452)=1,2,IF(WEEKDAY(B452)=7,1,0))))))</f>
        <v>2</v>
      </c>
      <c r="U452" s="781">
        <f>VLOOKUP(C452,METADATA!$A$5:$H$29,IF(E452="HI",2,IF(E452="LO",6,10))+IF(S452=1,2,IF(D452=7,1,(IF(WEEKDAY(B452)=1,2,IF(WEEKDAY(B452)=7,1,0))))))</f>
        <v>2</v>
      </c>
    </row>
    <row r="453" spans="2:21" ht="13.95" customHeight="1" x14ac:dyDescent="0.25">
      <c r="B453" s="784">
        <f t="shared" si="20"/>
        <v>45401</v>
      </c>
      <c r="C453" s="785">
        <v>17</v>
      </c>
      <c r="D453" s="786">
        <f>IFERROR((INDEX(METADATA!$T$2:$T$20,MATCH(B453,METADATA!$S$2:$S$20,0))),0)</f>
        <v>0</v>
      </c>
      <c r="E453" s="785" t="str">
        <f t="shared" si="21"/>
        <v>LO</v>
      </c>
      <c r="F453" s="786">
        <f>VLOOKUP(C453,METADATA!$A$5:$H$29,IF(E453="HI",2,IF(E453="LO",6,10))+IF(D453=1,2,IF(D453=7,1,(IF(WEEKDAY(B453)=1,2,IF(WEEKDAY(B453)=7,1,0))))))</f>
        <v>2</v>
      </c>
      <c r="G453" s="786">
        <f>VLOOKUP(C453,METADATA!$J$5:$Q$29,IF(E453="HI",2,IF(E453="LO",6,10))+IF(D453=1,2,IF(D453=7,1,(IF(WEEKDAY(B453)=1,2,IF(WEEKDAY(B453)=7,1,0))))))</f>
        <v>2</v>
      </c>
      <c r="H453" s="787">
        <v>15861</v>
      </c>
      <c r="I453" s="788">
        <v>2144.7350010871887</v>
      </c>
      <c r="K453" s="795">
        <v>902.26250000000005</v>
      </c>
      <c r="M453" s="798">
        <f t="shared" si="22"/>
        <v>16005.349394027251</v>
      </c>
      <c r="N453" s="303"/>
      <c r="S453" s="786">
        <v>0</v>
      </c>
      <c r="T453" s="781">
        <f>VLOOKUP(C453,METADATA!$J$5:$Q$29,IF(E453="HI",2,IF(E453="LO",6,10))+IF(S453=1,2,IF(D453=7,1,(IF(WEEKDAY(B453)=1,2,IF(WEEKDAY(B453)=7,1,0))))))</f>
        <v>2</v>
      </c>
      <c r="U453" s="781">
        <f>VLOOKUP(C453,METADATA!$A$5:$H$29,IF(E453="HI",2,IF(E453="LO",6,10))+IF(S453=1,2,IF(D453=7,1,(IF(WEEKDAY(B453)=1,2,IF(WEEKDAY(B453)=7,1,0))))))</f>
        <v>2</v>
      </c>
    </row>
    <row r="454" spans="2:21" ht="13.95" customHeight="1" x14ac:dyDescent="0.25">
      <c r="B454" s="784">
        <f t="shared" si="20"/>
        <v>45401</v>
      </c>
      <c r="C454" s="785">
        <v>18</v>
      </c>
      <c r="D454" s="786">
        <f>IFERROR((INDEX(METADATA!$T$2:$T$20,MATCH(B454,METADATA!$S$2:$S$20,0))),0)</f>
        <v>0</v>
      </c>
      <c r="E454" s="785" t="str">
        <f t="shared" si="21"/>
        <v>LO</v>
      </c>
      <c r="F454" s="786">
        <f>VLOOKUP(C454,METADATA!$A$5:$H$29,IF(E454="HI",2,IF(E454="LO",6,10))+IF(D454=1,2,IF(D454=7,1,(IF(WEEKDAY(B454)=1,2,IF(WEEKDAY(B454)=7,1,0))))))</f>
        <v>1</v>
      </c>
      <c r="G454" s="786">
        <f>VLOOKUP(C454,METADATA!$J$5:$Q$29,IF(E454="HI",2,IF(E454="LO",6,10))+IF(D454=1,2,IF(D454=7,1,(IF(WEEKDAY(B454)=1,2,IF(WEEKDAY(B454)=7,1,0))))))</f>
        <v>1</v>
      </c>
      <c r="H454" s="787">
        <v>16807.75</v>
      </c>
      <c r="I454" s="788">
        <v>2054.6409776210785</v>
      </c>
      <c r="K454" s="795">
        <v>933.76250000000005</v>
      </c>
      <c r="M454" s="798">
        <f t="shared" si="22"/>
        <v>16932.867731409813</v>
      </c>
      <c r="N454" s="303"/>
      <c r="S454" s="786">
        <v>0</v>
      </c>
      <c r="T454" s="781">
        <f>VLOOKUP(C454,METADATA!$J$5:$Q$29,IF(E454="HI",2,IF(E454="LO",6,10))+IF(S454=1,2,IF(D454=7,1,(IF(WEEKDAY(B454)=1,2,IF(WEEKDAY(B454)=7,1,0))))))</f>
        <v>1</v>
      </c>
      <c r="U454" s="781">
        <f>VLOOKUP(C454,METADATA!$A$5:$H$29,IF(E454="HI",2,IF(E454="LO",6,10))+IF(S454=1,2,IF(D454=7,1,(IF(WEEKDAY(B454)=1,2,IF(WEEKDAY(B454)=7,1,0))))))</f>
        <v>1</v>
      </c>
    </row>
    <row r="455" spans="2:21" ht="13.95" customHeight="1" x14ac:dyDescent="0.25">
      <c r="B455" s="784">
        <f t="shared" si="20"/>
        <v>45401</v>
      </c>
      <c r="C455" s="785">
        <v>19</v>
      </c>
      <c r="D455" s="786">
        <f>IFERROR((INDEX(METADATA!$T$2:$T$20,MATCH(B455,METADATA!$S$2:$S$20,0))),0)</f>
        <v>0</v>
      </c>
      <c r="E455" s="785" t="str">
        <f t="shared" si="21"/>
        <v>LO</v>
      </c>
      <c r="F455" s="786">
        <f>VLOOKUP(C455,METADATA!$A$5:$H$29,IF(E455="HI",2,IF(E455="LO",6,10))+IF(D455=1,2,IF(D455=7,1,(IF(WEEKDAY(B455)=1,2,IF(WEEKDAY(B455)=7,1,0))))))</f>
        <v>1</v>
      </c>
      <c r="G455" s="786">
        <f>VLOOKUP(C455,METADATA!$J$5:$Q$29,IF(E455="HI",2,IF(E455="LO",6,10))+IF(D455=1,2,IF(D455=7,1,(IF(WEEKDAY(B455)=1,2,IF(WEEKDAY(B455)=7,1,0))))))</f>
        <v>1</v>
      </c>
      <c r="H455" s="787">
        <v>16098.5</v>
      </c>
      <c r="I455" s="788">
        <v>2116.0559579133987</v>
      </c>
      <c r="K455" s="795">
        <v>0</v>
      </c>
      <c r="M455" s="798">
        <f t="shared" si="22"/>
        <v>16236.976167594163</v>
      </c>
      <c r="N455" s="303"/>
      <c r="S455" s="786">
        <v>0</v>
      </c>
      <c r="T455" s="781">
        <f>VLOOKUP(C455,METADATA!$J$5:$Q$29,IF(E455="HI",2,IF(E455="LO",6,10))+IF(S455=1,2,IF(D455=7,1,(IF(WEEKDAY(B455)=1,2,IF(WEEKDAY(B455)=7,1,0))))))</f>
        <v>1</v>
      </c>
      <c r="U455" s="781">
        <f>VLOOKUP(C455,METADATA!$A$5:$H$29,IF(E455="HI",2,IF(E455="LO",6,10))+IF(S455=1,2,IF(D455=7,1,(IF(WEEKDAY(B455)=1,2,IF(WEEKDAY(B455)=7,1,0))))))</f>
        <v>1</v>
      </c>
    </row>
    <row r="456" spans="2:21" ht="13.95" customHeight="1" x14ac:dyDescent="0.25">
      <c r="B456" s="784">
        <f t="shared" si="20"/>
        <v>45401</v>
      </c>
      <c r="C456" s="785">
        <v>20</v>
      </c>
      <c r="D456" s="786">
        <f>IFERROR((INDEX(METADATA!$T$2:$T$20,MATCH(B456,METADATA!$S$2:$S$20,0))),0)</f>
        <v>0</v>
      </c>
      <c r="E456" s="785" t="str">
        <f t="shared" si="21"/>
        <v>LO</v>
      </c>
      <c r="F456" s="786">
        <f>VLOOKUP(C456,METADATA!$A$5:$H$29,IF(E456="HI",2,IF(E456="LO",6,10))+IF(D456=1,2,IF(D456=7,1,(IF(WEEKDAY(B456)=1,2,IF(WEEKDAY(B456)=7,1,0))))))</f>
        <v>1</v>
      </c>
      <c r="G456" s="786">
        <f>VLOOKUP(C456,METADATA!$J$5:$Q$29,IF(E456="HI",2,IF(E456="LO",6,10))+IF(D456=1,2,IF(D456=7,1,(IF(WEEKDAY(B456)=1,2,IF(WEEKDAY(B456)=7,1,0))))))</f>
        <v>2</v>
      </c>
      <c r="H456" s="787">
        <v>14264.5</v>
      </c>
      <c r="I456" s="788">
        <v>2040.3585422039032</v>
      </c>
      <c r="K456" s="795">
        <v>0</v>
      </c>
      <c r="M456" s="798">
        <f t="shared" si="22"/>
        <v>14409.685049672129</v>
      </c>
      <c r="N456" s="303"/>
      <c r="S456" s="786">
        <v>0</v>
      </c>
      <c r="T456" s="781">
        <f>VLOOKUP(C456,METADATA!$J$5:$Q$29,IF(E456="HI",2,IF(E456="LO",6,10))+IF(S456=1,2,IF(D456=7,1,(IF(WEEKDAY(B456)=1,2,IF(WEEKDAY(B456)=7,1,0))))))</f>
        <v>2</v>
      </c>
      <c r="U456" s="781">
        <f>VLOOKUP(C456,METADATA!$A$5:$H$29,IF(E456="HI",2,IF(E456="LO",6,10))+IF(S456=1,2,IF(D456=7,1,(IF(WEEKDAY(B456)=1,2,IF(WEEKDAY(B456)=7,1,0))))))</f>
        <v>1</v>
      </c>
    </row>
    <row r="457" spans="2:21" ht="13.95" customHeight="1" x14ac:dyDescent="0.25">
      <c r="B457" s="784">
        <f t="shared" si="20"/>
        <v>45401</v>
      </c>
      <c r="C457" s="785">
        <v>21</v>
      </c>
      <c r="D457" s="786">
        <f>IFERROR((INDEX(METADATA!$T$2:$T$20,MATCH(B457,METADATA!$S$2:$S$20,0))),0)</f>
        <v>0</v>
      </c>
      <c r="E457" s="785" t="str">
        <f t="shared" si="21"/>
        <v>LO</v>
      </c>
      <c r="F457" s="786">
        <f>VLOOKUP(C457,METADATA!$A$5:$H$29,IF(E457="HI",2,IF(E457="LO",6,10))+IF(D457=1,2,IF(D457=7,1,(IF(WEEKDAY(B457)=1,2,IF(WEEKDAY(B457)=7,1,0))))))</f>
        <v>2</v>
      </c>
      <c r="G457" s="786">
        <f>VLOOKUP(C457,METADATA!$J$5:$Q$29,IF(E457="HI",2,IF(E457="LO",6,10))+IF(D457=1,2,IF(D457=7,1,(IF(WEEKDAY(B457)=1,2,IF(WEEKDAY(B457)=7,1,0))))))</f>
        <v>2</v>
      </c>
      <c r="H457" s="787">
        <v>13046</v>
      </c>
      <c r="I457" s="788">
        <v>2216.6879754066467</v>
      </c>
      <c r="K457" s="795">
        <v>0</v>
      </c>
      <c r="M457" s="798">
        <f t="shared" si="22"/>
        <v>13232.982338849864</v>
      </c>
      <c r="N457" s="303"/>
      <c r="S457" s="786">
        <v>0</v>
      </c>
      <c r="T457" s="781">
        <f>VLOOKUP(C457,METADATA!$J$5:$Q$29,IF(E457="HI",2,IF(E457="LO",6,10))+IF(S457=1,2,IF(D457=7,1,(IF(WEEKDAY(B457)=1,2,IF(WEEKDAY(B457)=7,1,0))))))</f>
        <v>2</v>
      </c>
      <c r="U457" s="781">
        <f>VLOOKUP(C457,METADATA!$A$5:$H$29,IF(E457="HI",2,IF(E457="LO",6,10))+IF(S457=1,2,IF(D457=7,1,(IF(WEEKDAY(B457)=1,2,IF(WEEKDAY(B457)=7,1,0))))))</f>
        <v>2</v>
      </c>
    </row>
    <row r="458" spans="2:21" ht="13.95" customHeight="1" x14ac:dyDescent="0.25">
      <c r="B458" s="784">
        <f t="shared" si="20"/>
        <v>45401</v>
      </c>
      <c r="C458" s="785">
        <v>22</v>
      </c>
      <c r="D458" s="786">
        <f>IFERROR((INDEX(METADATA!$T$2:$T$20,MATCH(B458,METADATA!$S$2:$S$20,0))),0)</f>
        <v>0</v>
      </c>
      <c r="E458" s="785" t="str">
        <f t="shared" si="21"/>
        <v>LO</v>
      </c>
      <c r="F458" s="786">
        <f>VLOOKUP(C458,METADATA!$A$5:$H$29,IF(E458="HI",2,IF(E458="LO",6,10))+IF(D458=1,2,IF(D458=7,1,(IF(WEEKDAY(B458)=1,2,IF(WEEKDAY(B458)=7,1,0))))))</f>
        <v>3</v>
      </c>
      <c r="G458" s="786">
        <f>VLOOKUP(C458,METADATA!$J$5:$Q$29,IF(E458="HI",2,IF(E458="LO",6,10))+IF(D458=1,2,IF(D458=7,1,(IF(WEEKDAY(B458)=1,2,IF(WEEKDAY(B458)=7,1,0))))))</f>
        <v>3</v>
      </c>
      <c r="H458" s="787">
        <v>11540.5</v>
      </c>
      <c r="I458" s="788">
        <v>1974.4835290908813</v>
      </c>
      <c r="K458" s="795">
        <v>0</v>
      </c>
      <c r="M458" s="798">
        <f t="shared" si="22"/>
        <v>11708.190528713272</v>
      </c>
      <c r="N458" s="303"/>
      <c r="S458" s="786">
        <v>0</v>
      </c>
      <c r="T458" s="781">
        <f>VLOOKUP(C458,METADATA!$J$5:$Q$29,IF(E458="HI",2,IF(E458="LO",6,10))+IF(S458=1,2,IF(D458=7,1,(IF(WEEKDAY(B458)=1,2,IF(WEEKDAY(B458)=7,1,0))))))</f>
        <v>3</v>
      </c>
      <c r="U458" s="781">
        <f>VLOOKUP(C458,METADATA!$A$5:$H$29,IF(E458="HI",2,IF(E458="LO",6,10))+IF(S458=1,2,IF(D458=7,1,(IF(WEEKDAY(B458)=1,2,IF(WEEKDAY(B458)=7,1,0))))))</f>
        <v>3</v>
      </c>
    </row>
    <row r="459" spans="2:21" ht="13.95" customHeight="1" x14ac:dyDescent="0.25">
      <c r="B459" s="784">
        <f t="shared" si="20"/>
        <v>45401</v>
      </c>
      <c r="C459" s="785">
        <v>23</v>
      </c>
      <c r="D459" s="786">
        <f>IFERROR((INDEX(METADATA!$T$2:$T$20,MATCH(B459,METADATA!$S$2:$S$20,0))),0)</f>
        <v>0</v>
      </c>
      <c r="E459" s="785" t="str">
        <f t="shared" si="21"/>
        <v>LO</v>
      </c>
      <c r="F459" s="786">
        <f>VLOOKUP(C459,METADATA!$A$5:$H$29,IF(E459="HI",2,IF(E459="LO",6,10))+IF(D459=1,2,IF(D459=7,1,(IF(WEEKDAY(B459)=1,2,IF(WEEKDAY(B459)=7,1,0))))))</f>
        <v>3</v>
      </c>
      <c r="G459" s="786">
        <f>VLOOKUP(C459,METADATA!$J$5:$Q$29,IF(E459="HI",2,IF(E459="LO",6,10))+IF(D459=1,2,IF(D459=7,1,(IF(WEEKDAY(B459)=1,2,IF(WEEKDAY(B459)=7,1,0))))))</f>
        <v>3</v>
      </c>
      <c r="H459" s="787">
        <v>10403.75</v>
      </c>
      <c r="I459" s="788">
        <v>1948.103536605835</v>
      </c>
      <c r="K459" s="795">
        <v>0</v>
      </c>
      <c r="M459" s="798">
        <f t="shared" si="22"/>
        <v>10584.569970094966</v>
      </c>
      <c r="N459" s="303"/>
      <c r="S459" s="786">
        <v>0</v>
      </c>
      <c r="T459" s="781">
        <f>VLOOKUP(C459,METADATA!$J$5:$Q$29,IF(E459="HI",2,IF(E459="LO",6,10))+IF(S459=1,2,IF(D459=7,1,(IF(WEEKDAY(B459)=1,2,IF(WEEKDAY(B459)=7,1,0))))))</f>
        <v>3</v>
      </c>
      <c r="U459" s="781">
        <f>VLOOKUP(C459,METADATA!$A$5:$H$29,IF(E459="HI",2,IF(E459="LO",6,10))+IF(S459=1,2,IF(D459=7,1,(IF(WEEKDAY(B459)=1,2,IF(WEEKDAY(B459)=7,1,0))))))</f>
        <v>3</v>
      </c>
    </row>
    <row r="460" spans="2:21" ht="13.95" customHeight="1" x14ac:dyDescent="0.25">
      <c r="B460" s="784">
        <f t="shared" si="20"/>
        <v>45402</v>
      </c>
      <c r="C460" s="785">
        <v>0</v>
      </c>
      <c r="D460" s="786">
        <f>IFERROR((INDEX(METADATA!$T$2:$T$20,MATCH(B460,METADATA!$S$2:$S$20,0))),0)</f>
        <v>0</v>
      </c>
      <c r="E460" s="785" t="str">
        <f t="shared" si="21"/>
        <v>LO</v>
      </c>
      <c r="F460" s="786">
        <f>VLOOKUP(C460,METADATA!$A$5:$H$29,IF(E460="HI",2,IF(E460="LO",6,10))+IF(D460=1,2,IF(D460=7,1,(IF(WEEKDAY(B460)=1,2,IF(WEEKDAY(B460)=7,1,0))))))</f>
        <v>3</v>
      </c>
      <c r="G460" s="786">
        <f>VLOOKUP(C460,METADATA!$J$5:$Q$29,IF(E460="HI",2,IF(E460="LO",6,10))+IF(D460=1,2,IF(D460=7,1,(IF(WEEKDAY(B460)=1,2,IF(WEEKDAY(B460)=7,1,0))))))</f>
        <v>3</v>
      </c>
      <c r="H460" s="787">
        <v>9570.5</v>
      </c>
      <c r="I460" s="788">
        <v>2044.0794920921326</v>
      </c>
      <c r="K460" s="795">
        <v>0</v>
      </c>
      <c r="M460" s="798">
        <f t="shared" si="22"/>
        <v>9786.3543375452955</v>
      </c>
      <c r="N460" s="303"/>
      <c r="S460" s="786">
        <v>0</v>
      </c>
      <c r="T460" s="781">
        <f>VLOOKUP(C460,METADATA!$J$5:$Q$29,IF(E460="HI",2,IF(E460="LO",6,10))+IF(S460=1,2,IF(D460=7,1,(IF(WEEKDAY(B460)=1,2,IF(WEEKDAY(B460)=7,1,0))))))</f>
        <v>3</v>
      </c>
      <c r="U460" s="781">
        <f>VLOOKUP(C460,METADATA!$A$5:$H$29,IF(E460="HI",2,IF(E460="LO",6,10))+IF(S460=1,2,IF(D460=7,1,(IF(WEEKDAY(B460)=1,2,IF(WEEKDAY(B460)=7,1,0))))))</f>
        <v>3</v>
      </c>
    </row>
    <row r="461" spans="2:21" ht="13.95" customHeight="1" x14ac:dyDescent="0.25">
      <c r="B461" s="784">
        <f t="shared" si="20"/>
        <v>45402</v>
      </c>
      <c r="C461" s="785">
        <v>1</v>
      </c>
      <c r="D461" s="786">
        <f>IFERROR((INDEX(METADATA!$T$2:$T$20,MATCH(B461,METADATA!$S$2:$S$20,0))),0)</f>
        <v>0</v>
      </c>
      <c r="E461" s="785" t="str">
        <f t="shared" si="21"/>
        <v>LO</v>
      </c>
      <c r="F461" s="786">
        <f>VLOOKUP(C461,METADATA!$A$5:$H$29,IF(E461="HI",2,IF(E461="LO",6,10))+IF(D461=1,2,IF(D461=7,1,(IF(WEEKDAY(B461)=1,2,IF(WEEKDAY(B461)=7,1,0))))))</f>
        <v>3</v>
      </c>
      <c r="G461" s="786">
        <f>VLOOKUP(C461,METADATA!$J$5:$Q$29,IF(E461="HI",2,IF(E461="LO",6,10))+IF(D461=1,2,IF(D461=7,1,(IF(WEEKDAY(B461)=1,2,IF(WEEKDAY(B461)=7,1,0))))))</f>
        <v>3</v>
      </c>
      <c r="H461" s="787">
        <v>9057.75</v>
      </c>
      <c r="I461" s="788">
        <v>2019.311511516571</v>
      </c>
      <c r="K461" s="795">
        <v>0</v>
      </c>
      <c r="M461" s="798">
        <f t="shared" si="22"/>
        <v>9280.110669762691</v>
      </c>
      <c r="N461" s="303"/>
      <c r="S461" s="786">
        <v>0</v>
      </c>
      <c r="T461" s="781">
        <f>VLOOKUP(C461,METADATA!$J$5:$Q$29,IF(E461="HI",2,IF(E461="LO",6,10))+IF(S461=1,2,IF(D461=7,1,(IF(WEEKDAY(B461)=1,2,IF(WEEKDAY(B461)=7,1,0))))))</f>
        <v>3</v>
      </c>
      <c r="U461" s="781">
        <f>VLOOKUP(C461,METADATA!$A$5:$H$29,IF(E461="HI",2,IF(E461="LO",6,10))+IF(S461=1,2,IF(D461=7,1,(IF(WEEKDAY(B461)=1,2,IF(WEEKDAY(B461)=7,1,0))))))</f>
        <v>3</v>
      </c>
    </row>
    <row r="462" spans="2:21" ht="13.95" customHeight="1" x14ac:dyDescent="0.25">
      <c r="B462" s="784">
        <f t="shared" si="20"/>
        <v>45402</v>
      </c>
      <c r="C462" s="785">
        <v>2</v>
      </c>
      <c r="D462" s="786">
        <f>IFERROR((INDEX(METADATA!$T$2:$T$20,MATCH(B462,METADATA!$S$2:$S$20,0))),0)</f>
        <v>0</v>
      </c>
      <c r="E462" s="785" t="str">
        <f t="shared" si="21"/>
        <v>LO</v>
      </c>
      <c r="F462" s="786">
        <f>VLOOKUP(C462,METADATA!$A$5:$H$29,IF(E462="HI",2,IF(E462="LO",6,10))+IF(D462=1,2,IF(D462=7,1,(IF(WEEKDAY(B462)=1,2,IF(WEEKDAY(B462)=7,1,0))))))</f>
        <v>3</v>
      </c>
      <c r="G462" s="786">
        <f>VLOOKUP(C462,METADATA!$J$5:$Q$29,IF(E462="HI",2,IF(E462="LO",6,10))+IF(D462=1,2,IF(D462=7,1,(IF(WEEKDAY(B462)=1,2,IF(WEEKDAY(B462)=7,1,0))))))</f>
        <v>3</v>
      </c>
      <c r="H462" s="787">
        <v>8973.25</v>
      </c>
      <c r="I462" s="788">
        <v>2074.387553691864</v>
      </c>
      <c r="K462" s="795">
        <v>0</v>
      </c>
      <c r="M462" s="798">
        <f t="shared" si="22"/>
        <v>9209.9022408173096</v>
      </c>
      <c r="N462" s="303"/>
      <c r="S462" s="786">
        <v>0</v>
      </c>
      <c r="T462" s="781">
        <f>VLOOKUP(C462,METADATA!$J$5:$Q$29,IF(E462="HI",2,IF(E462="LO",6,10))+IF(S462=1,2,IF(D462=7,1,(IF(WEEKDAY(B462)=1,2,IF(WEEKDAY(B462)=7,1,0))))))</f>
        <v>3</v>
      </c>
      <c r="U462" s="781">
        <f>VLOOKUP(C462,METADATA!$A$5:$H$29,IF(E462="HI",2,IF(E462="LO",6,10))+IF(S462=1,2,IF(D462=7,1,(IF(WEEKDAY(B462)=1,2,IF(WEEKDAY(B462)=7,1,0))))))</f>
        <v>3</v>
      </c>
    </row>
    <row r="463" spans="2:21" ht="13.95" customHeight="1" x14ac:dyDescent="0.25">
      <c r="B463" s="784">
        <f t="shared" si="20"/>
        <v>45402</v>
      </c>
      <c r="C463" s="785">
        <v>3</v>
      </c>
      <c r="D463" s="786">
        <f>IFERROR((INDEX(METADATA!$T$2:$T$20,MATCH(B463,METADATA!$S$2:$S$20,0))),0)</f>
        <v>0</v>
      </c>
      <c r="E463" s="785" t="str">
        <f t="shared" si="21"/>
        <v>LO</v>
      </c>
      <c r="F463" s="786">
        <f>VLOOKUP(C463,METADATA!$A$5:$H$29,IF(E463="HI",2,IF(E463="LO",6,10))+IF(D463=1,2,IF(D463=7,1,(IF(WEEKDAY(B463)=1,2,IF(WEEKDAY(B463)=7,1,0))))))</f>
        <v>3</v>
      </c>
      <c r="G463" s="786">
        <f>VLOOKUP(C463,METADATA!$J$5:$Q$29,IF(E463="HI",2,IF(E463="LO",6,10))+IF(D463=1,2,IF(D463=7,1,(IF(WEEKDAY(B463)=1,2,IF(WEEKDAY(B463)=7,1,0))))))</f>
        <v>3</v>
      </c>
      <c r="H463" s="787">
        <v>8922.25</v>
      </c>
      <c r="I463" s="788">
        <v>2130.4069666862488</v>
      </c>
      <c r="K463" s="795">
        <v>0</v>
      </c>
      <c r="M463" s="798">
        <f t="shared" si="22"/>
        <v>9173.0681293777216</v>
      </c>
      <c r="N463" s="303"/>
      <c r="S463" s="786">
        <v>0</v>
      </c>
      <c r="T463" s="781">
        <f>VLOOKUP(C463,METADATA!$J$5:$Q$29,IF(E463="HI",2,IF(E463="LO",6,10))+IF(S463=1,2,IF(D463=7,1,(IF(WEEKDAY(B463)=1,2,IF(WEEKDAY(B463)=7,1,0))))))</f>
        <v>3</v>
      </c>
      <c r="U463" s="781">
        <f>VLOOKUP(C463,METADATA!$A$5:$H$29,IF(E463="HI",2,IF(E463="LO",6,10))+IF(S463=1,2,IF(D463=7,1,(IF(WEEKDAY(B463)=1,2,IF(WEEKDAY(B463)=7,1,0))))))</f>
        <v>3</v>
      </c>
    </row>
    <row r="464" spans="2:21" ht="13.95" customHeight="1" x14ac:dyDescent="0.25">
      <c r="B464" s="784">
        <f t="shared" si="20"/>
        <v>45402</v>
      </c>
      <c r="C464" s="785">
        <v>4</v>
      </c>
      <c r="D464" s="786">
        <f>IFERROR((INDEX(METADATA!$T$2:$T$20,MATCH(B464,METADATA!$S$2:$S$20,0))),0)</f>
        <v>0</v>
      </c>
      <c r="E464" s="785" t="str">
        <f t="shared" si="21"/>
        <v>LO</v>
      </c>
      <c r="F464" s="786">
        <f>VLOOKUP(C464,METADATA!$A$5:$H$29,IF(E464="HI",2,IF(E464="LO",6,10))+IF(D464=1,2,IF(D464=7,1,(IF(WEEKDAY(B464)=1,2,IF(WEEKDAY(B464)=7,1,0))))))</f>
        <v>3</v>
      </c>
      <c r="G464" s="786">
        <f>VLOOKUP(C464,METADATA!$J$5:$Q$29,IF(E464="HI",2,IF(E464="LO",6,10))+IF(D464=1,2,IF(D464=7,1,(IF(WEEKDAY(B464)=1,2,IF(WEEKDAY(B464)=7,1,0))))))</f>
        <v>3</v>
      </c>
      <c r="H464" s="787">
        <v>9278.5</v>
      </c>
      <c r="I464" s="788">
        <v>2031.2409534454346</v>
      </c>
      <c r="K464" s="795">
        <v>0</v>
      </c>
      <c r="M464" s="798">
        <f t="shared" si="22"/>
        <v>9498.2367869491391</v>
      </c>
      <c r="N464" s="303"/>
      <c r="S464" s="786">
        <v>0</v>
      </c>
      <c r="T464" s="781">
        <f>VLOOKUP(C464,METADATA!$J$5:$Q$29,IF(E464="HI",2,IF(E464="LO",6,10))+IF(S464=1,2,IF(D464=7,1,(IF(WEEKDAY(B464)=1,2,IF(WEEKDAY(B464)=7,1,0))))))</f>
        <v>3</v>
      </c>
      <c r="U464" s="781">
        <f>VLOOKUP(C464,METADATA!$A$5:$H$29,IF(E464="HI",2,IF(E464="LO",6,10))+IF(S464=1,2,IF(D464=7,1,(IF(WEEKDAY(B464)=1,2,IF(WEEKDAY(B464)=7,1,0))))))</f>
        <v>3</v>
      </c>
    </row>
    <row r="465" spans="2:21" ht="13.95" customHeight="1" x14ac:dyDescent="0.25">
      <c r="B465" s="784">
        <f t="shared" si="20"/>
        <v>45402</v>
      </c>
      <c r="C465" s="785">
        <v>5</v>
      </c>
      <c r="D465" s="786">
        <f>IFERROR((INDEX(METADATA!$T$2:$T$20,MATCH(B465,METADATA!$S$2:$S$20,0))),0)</f>
        <v>0</v>
      </c>
      <c r="E465" s="785" t="str">
        <f t="shared" si="21"/>
        <v>LO</v>
      </c>
      <c r="F465" s="786">
        <f>VLOOKUP(C465,METADATA!$A$5:$H$29,IF(E465="HI",2,IF(E465="LO",6,10))+IF(D465=1,2,IF(D465=7,1,(IF(WEEKDAY(B465)=1,2,IF(WEEKDAY(B465)=7,1,0))))))</f>
        <v>3</v>
      </c>
      <c r="G465" s="786">
        <f>VLOOKUP(C465,METADATA!$J$5:$Q$29,IF(E465="HI",2,IF(E465="LO",6,10))+IF(D465=1,2,IF(D465=7,1,(IF(WEEKDAY(B465)=1,2,IF(WEEKDAY(B465)=7,1,0))))))</f>
        <v>3</v>
      </c>
      <c r="H465" s="787">
        <v>9946.5</v>
      </c>
      <c r="I465" s="788">
        <v>1994.6155190467834</v>
      </c>
      <c r="K465" s="795">
        <v>0</v>
      </c>
      <c r="M465" s="798">
        <f t="shared" si="22"/>
        <v>10144.52331649064</v>
      </c>
      <c r="N465" s="303"/>
      <c r="S465" s="786">
        <v>0</v>
      </c>
      <c r="T465" s="781">
        <f>VLOOKUP(C465,METADATA!$J$5:$Q$29,IF(E465="HI",2,IF(E465="LO",6,10))+IF(S465=1,2,IF(D465=7,1,(IF(WEEKDAY(B465)=1,2,IF(WEEKDAY(B465)=7,1,0))))))</f>
        <v>3</v>
      </c>
      <c r="U465" s="781">
        <f>VLOOKUP(C465,METADATA!$A$5:$H$29,IF(E465="HI",2,IF(E465="LO",6,10))+IF(S465=1,2,IF(D465=7,1,(IF(WEEKDAY(B465)=1,2,IF(WEEKDAY(B465)=7,1,0))))))</f>
        <v>3</v>
      </c>
    </row>
    <row r="466" spans="2:21" ht="13.95" customHeight="1" x14ac:dyDescent="0.25">
      <c r="B466" s="784">
        <f t="shared" si="20"/>
        <v>45402</v>
      </c>
      <c r="C466" s="785">
        <v>6</v>
      </c>
      <c r="D466" s="786">
        <f>IFERROR((INDEX(METADATA!$T$2:$T$20,MATCH(B466,METADATA!$S$2:$S$20,0))),0)</f>
        <v>0</v>
      </c>
      <c r="E466" s="785" t="str">
        <f t="shared" si="21"/>
        <v>LO</v>
      </c>
      <c r="F466" s="786">
        <f>VLOOKUP(C466,METADATA!$A$5:$H$29,IF(E466="HI",2,IF(E466="LO",6,10))+IF(D466=1,2,IF(D466=7,1,(IF(WEEKDAY(B466)=1,2,IF(WEEKDAY(B466)=7,1,0))))))</f>
        <v>3</v>
      </c>
      <c r="G466" s="786">
        <f>VLOOKUP(C466,METADATA!$J$5:$Q$29,IF(E466="HI",2,IF(E466="LO",6,10))+IF(D466=1,2,IF(D466=7,1,(IF(WEEKDAY(B466)=1,2,IF(WEEKDAY(B466)=7,1,0))))))</f>
        <v>3</v>
      </c>
      <c r="H466" s="787">
        <v>10672</v>
      </c>
      <c r="I466" s="788">
        <v>1751.0900497436523</v>
      </c>
      <c r="K466" s="795">
        <v>870.51250000000005</v>
      </c>
      <c r="M466" s="798">
        <f t="shared" si="22"/>
        <v>10814.707594859476</v>
      </c>
      <c r="N466" s="303"/>
      <c r="S466" s="786">
        <v>0</v>
      </c>
      <c r="T466" s="781">
        <f>VLOOKUP(C466,METADATA!$J$5:$Q$29,IF(E466="HI",2,IF(E466="LO",6,10))+IF(S466=1,2,IF(D466=7,1,(IF(WEEKDAY(B466)=1,2,IF(WEEKDAY(B466)=7,1,0))))))</f>
        <v>3</v>
      </c>
      <c r="U466" s="781">
        <f>VLOOKUP(C466,METADATA!$A$5:$H$29,IF(E466="HI",2,IF(E466="LO",6,10))+IF(S466=1,2,IF(D466=7,1,(IF(WEEKDAY(B466)=1,2,IF(WEEKDAY(B466)=7,1,0))))))</f>
        <v>3</v>
      </c>
    </row>
    <row r="467" spans="2:21" ht="13.95" customHeight="1" x14ac:dyDescent="0.25">
      <c r="B467" s="784">
        <f t="shared" si="20"/>
        <v>45402</v>
      </c>
      <c r="C467" s="785">
        <v>7</v>
      </c>
      <c r="D467" s="786">
        <f>IFERROR((INDEX(METADATA!$T$2:$T$20,MATCH(B467,METADATA!$S$2:$S$20,0))),0)</f>
        <v>0</v>
      </c>
      <c r="E467" s="785" t="str">
        <f t="shared" si="21"/>
        <v>LO</v>
      </c>
      <c r="F467" s="786">
        <f>VLOOKUP(C467,METADATA!$A$5:$H$29,IF(E467="HI",2,IF(E467="LO",6,10))+IF(D467=1,2,IF(D467=7,1,(IF(WEEKDAY(B467)=1,2,IF(WEEKDAY(B467)=7,1,0))))))</f>
        <v>2</v>
      </c>
      <c r="G467" s="786">
        <f>VLOOKUP(C467,METADATA!$J$5:$Q$29,IF(E467="HI",2,IF(E467="LO",6,10))+IF(D467=1,2,IF(D467=7,1,(IF(WEEKDAY(B467)=1,2,IF(WEEKDAY(B467)=7,1,0))))))</f>
        <v>2</v>
      </c>
      <c r="H467" s="787">
        <v>12313.5</v>
      </c>
      <c r="I467" s="788">
        <v>1581.8415573730599</v>
      </c>
      <c r="K467" s="795">
        <v>865.8125</v>
      </c>
      <c r="M467" s="798">
        <f t="shared" si="22"/>
        <v>12414.689080385075</v>
      </c>
      <c r="N467" s="303"/>
      <c r="S467" s="786">
        <v>0</v>
      </c>
      <c r="T467" s="781">
        <f>VLOOKUP(C467,METADATA!$J$5:$Q$29,IF(E467="HI",2,IF(E467="LO",6,10))+IF(S467=1,2,IF(D467=7,1,(IF(WEEKDAY(B467)=1,2,IF(WEEKDAY(B467)=7,1,0))))))</f>
        <v>2</v>
      </c>
      <c r="U467" s="781">
        <f>VLOOKUP(C467,METADATA!$A$5:$H$29,IF(E467="HI",2,IF(E467="LO",6,10))+IF(S467=1,2,IF(D467=7,1,(IF(WEEKDAY(B467)=1,2,IF(WEEKDAY(B467)=7,1,0))))))</f>
        <v>2</v>
      </c>
    </row>
    <row r="468" spans="2:21" ht="13.95" customHeight="1" x14ac:dyDescent="0.25">
      <c r="B468" s="784">
        <f t="shared" si="20"/>
        <v>45402</v>
      </c>
      <c r="C468" s="785">
        <v>8</v>
      </c>
      <c r="D468" s="786">
        <f>IFERROR((INDEX(METADATA!$T$2:$T$20,MATCH(B468,METADATA!$S$2:$S$20,0))),0)</f>
        <v>0</v>
      </c>
      <c r="E468" s="785" t="str">
        <f t="shared" si="21"/>
        <v>LO</v>
      </c>
      <c r="F468" s="786">
        <f>VLOOKUP(C468,METADATA!$A$5:$H$29,IF(E468="HI",2,IF(E468="LO",6,10))+IF(D468=1,2,IF(D468=7,1,(IF(WEEKDAY(B468)=1,2,IF(WEEKDAY(B468)=7,1,0))))))</f>
        <v>2</v>
      </c>
      <c r="G468" s="786">
        <f>VLOOKUP(C468,METADATA!$J$5:$Q$29,IF(E468="HI",2,IF(E468="LO",6,10))+IF(D468=1,2,IF(D468=7,1,(IF(WEEKDAY(B468)=1,2,IF(WEEKDAY(B468)=7,1,0))))))</f>
        <v>2</v>
      </c>
      <c r="H468" s="787">
        <v>14533</v>
      </c>
      <c r="I468" s="788">
        <v>1837.1970022618771</v>
      </c>
      <c r="K468" s="795">
        <v>834.63750000000005</v>
      </c>
      <c r="M468" s="798">
        <f t="shared" si="22"/>
        <v>14648.664847866512</v>
      </c>
      <c r="N468" s="303"/>
      <c r="S468" s="786">
        <v>0</v>
      </c>
      <c r="T468" s="781">
        <f>VLOOKUP(C468,METADATA!$J$5:$Q$29,IF(E468="HI",2,IF(E468="LO",6,10))+IF(S468=1,2,IF(D468=7,1,(IF(WEEKDAY(B468)=1,2,IF(WEEKDAY(B468)=7,1,0))))))</f>
        <v>2</v>
      </c>
      <c r="U468" s="781">
        <f>VLOOKUP(C468,METADATA!$A$5:$H$29,IF(E468="HI",2,IF(E468="LO",6,10))+IF(S468=1,2,IF(D468=7,1,(IF(WEEKDAY(B468)=1,2,IF(WEEKDAY(B468)=7,1,0))))))</f>
        <v>2</v>
      </c>
    </row>
    <row r="469" spans="2:21" ht="13.95" customHeight="1" x14ac:dyDescent="0.25">
      <c r="B469" s="784">
        <f t="shared" si="20"/>
        <v>45402</v>
      </c>
      <c r="C469" s="785">
        <v>9</v>
      </c>
      <c r="D469" s="786">
        <f>IFERROR((INDEX(METADATA!$T$2:$T$20,MATCH(B469,METADATA!$S$2:$S$20,0))),0)</f>
        <v>0</v>
      </c>
      <c r="E469" s="785" t="str">
        <f t="shared" si="21"/>
        <v>LO</v>
      </c>
      <c r="F469" s="786">
        <f>VLOOKUP(C469,METADATA!$A$5:$H$29,IF(E469="HI",2,IF(E469="LO",6,10))+IF(D469=1,2,IF(D469=7,1,(IF(WEEKDAY(B469)=1,2,IF(WEEKDAY(B469)=7,1,0))))))</f>
        <v>2</v>
      </c>
      <c r="G469" s="786">
        <f>VLOOKUP(C469,METADATA!$J$5:$Q$29,IF(E469="HI",2,IF(E469="LO",6,10))+IF(D469=1,2,IF(D469=7,1,(IF(WEEKDAY(B469)=1,2,IF(WEEKDAY(B469)=7,1,0))))))</f>
        <v>2</v>
      </c>
      <c r="H469" s="787">
        <v>15544.5</v>
      </c>
      <c r="I469" s="788">
        <v>2067.0489826202393</v>
      </c>
      <c r="K469" s="795">
        <v>847.33749999999998</v>
      </c>
      <c r="M469" s="798">
        <f t="shared" si="22"/>
        <v>15681.331950652386</v>
      </c>
      <c r="N469" s="303"/>
      <c r="S469" s="786">
        <v>0</v>
      </c>
      <c r="T469" s="781">
        <f>VLOOKUP(C469,METADATA!$J$5:$Q$29,IF(E469="HI",2,IF(E469="LO",6,10))+IF(S469=1,2,IF(D469=7,1,(IF(WEEKDAY(B469)=1,2,IF(WEEKDAY(B469)=7,1,0))))))</f>
        <v>2</v>
      </c>
      <c r="U469" s="781">
        <f>VLOOKUP(C469,METADATA!$A$5:$H$29,IF(E469="HI",2,IF(E469="LO",6,10))+IF(S469=1,2,IF(D469=7,1,(IF(WEEKDAY(B469)=1,2,IF(WEEKDAY(B469)=7,1,0))))))</f>
        <v>2</v>
      </c>
    </row>
    <row r="470" spans="2:21" ht="13.95" customHeight="1" x14ac:dyDescent="0.25">
      <c r="B470" s="784">
        <f t="shared" si="20"/>
        <v>45402</v>
      </c>
      <c r="C470" s="785">
        <v>10</v>
      </c>
      <c r="D470" s="786">
        <f>IFERROR((INDEX(METADATA!$T$2:$T$20,MATCH(B470,METADATA!$S$2:$S$20,0))),0)</f>
        <v>0</v>
      </c>
      <c r="E470" s="785" t="str">
        <f t="shared" si="21"/>
        <v>LO</v>
      </c>
      <c r="F470" s="786">
        <f>VLOOKUP(C470,METADATA!$A$5:$H$29,IF(E470="HI",2,IF(E470="LO",6,10))+IF(D470=1,2,IF(D470=7,1,(IF(WEEKDAY(B470)=1,2,IF(WEEKDAY(B470)=7,1,0))))))</f>
        <v>2</v>
      </c>
      <c r="G470" s="786">
        <f>VLOOKUP(C470,METADATA!$J$5:$Q$29,IF(E470="HI",2,IF(E470="LO",6,10))+IF(D470=1,2,IF(D470=7,1,(IF(WEEKDAY(B470)=1,2,IF(WEEKDAY(B470)=7,1,0))))))</f>
        <v>2</v>
      </c>
      <c r="H470" s="787">
        <v>15565</v>
      </c>
      <c r="I470" s="788">
        <v>1980.0739846229553</v>
      </c>
      <c r="K470" s="795">
        <v>851.61249999999995</v>
      </c>
      <c r="M470" s="798">
        <f t="shared" si="22"/>
        <v>15690.440337497881</v>
      </c>
      <c r="N470" s="303"/>
      <c r="S470" s="786">
        <v>0</v>
      </c>
      <c r="T470" s="781">
        <f>VLOOKUP(C470,METADATA!$J$5:$Q$29,IF(E470="HI",2,IF(E470="LO",6,10))+IF(S470=1,2,IF(D470=7,1,(IF(WEEKDAY(B470)=1,2,IF(WEEKDAY(B470)=7,1,0))))))</f>
        <v>2</v>
      </c>
      <c r="U470" s="781">
        <f>VLOOKUP(C470,METADATA!$A$5:$H$29,IF(E470="HI",2,IF(E470="LO",6,10))+IF(S470=1,2,IF(D470=7,1,(IF(WEEKDAY(B470)=1,2,IF(WEEKDAY(B470)=7,1,0))))))</f>
        <v>2</v>
      </c>
    </row>
    <row r="471" spans="2:21" ht="13.95" customHeight="1" x14ac:dyDescent="0.25">
      <c r="B471" s="784">
        <f t="shared" si="20"/>
        <v>45402</v>
      </c>
      <c r="C471" s="785">
        <v>11</v>
      </c>
      <c r="D471" s="786">
        <f>IFERROR((INDEX(METADATA!$T$2:$T$20,MATCH(B471,METADATA!$S$2:$S$20,0))),0)</f>
        <v>0</v>
      </c>
      <c r="E471" s="785" t="str">
        <f t="shared" si="21"/>
        <v>LO</v>
      </c>
      <c r="F471" s="786">
        <f>VLOOKUP(C471,METADATA!$A$5:$H$29,IF(E471="HI",2,IF(E471="LO",6,10))+IF(D471=1,2,IF(D471=7,1,(IF(WEEKDAY(B471)=1,2,IF(WEEKDAY(B471)=7,1,0))))))</f>
        <v>2</v>
      </c>
      <c r="G471" s="786">
        <f>VLOOKUP(C471,METADATA!$J$5:$Q$29,IF(E471="HI",2,IF(E471="LO",6,10))+IF(D471=1,2,IF(D471=7,1,(IF(WEEKDAY(B471)=1,2,IF(WEEKDAY(B471)=7,1,0))))))</f>
        <v>2</v>
      </c>
      <c r="H471" s="787">
        <v>15319.25</v>
      </c>
      <c r="I471" s="788">
        <v>1980.8854689598083</v>
      </c>
      <c r="K471" s="795">
        <v>856.5</v>
      </c>
      <c r="M471" s="798">
        <f t="shared" si="22"/>
        <v>15446.790210384685</v>
      </c>
      <c r="N471" s="303"/>
      <c r="S471" s="786">
        <v>0</v>
      </c>
      <c r="T471" s="781">
        <f>VLOOKUP(C471,METADATA!$J$5:$Q$29,IF(E471="HI",2,IF(E471="LO",6,10))+IF(S471=1,2,IF(D471=7,1,(IF(WEEKDAY(B471)=1,2,IF(WEEKDAY(B471)=7,1,0))))))</f>
        <v>2</v>
      </c>
      <c r="U471" s="781">
        <f>VLOOKUP(C471,METADATA!$A$5:$H$29,IF(E471="HI",2,IF(E471="LO",6,10))+IF(S471=1,2,IF(D471=7,1,(IF(WEEKDAY(B471)=1,2,IF(WEEKDAY(B471)=7,1,0))))))</f>
        <v>2</v>
      </c>
    </row>
    <row r="472" spans="2:21" ht="13.95" customHeight="1" x14ac:dyDescent="0.25">
      <c r="B472" s="784">
        <f t="shared" si="20"/>
        <v>45402</v>
      </c>
      <c r="C472" s="785">
        <v>12</v>
      </c>
      <c r="D472" s="786">
        <f>IFERROR((INDEX(METADATA!$T$2:$T$20,MATCH(B472,METADATA!$S$2:$S$20,0))),0)</f>
        <v>0</v>
      </c>
      <c r="E472" s="785" t="str">
        <f t="shared" si="21"/>
        <v>LO</v>
      </c>
      <c r="F472" s="786">
        <f>VLOOKUP(C472,METADATA!$A$5:$H$29,IF(E472="HI",2,IF(E472="LO",6,10))+IF(D472=1,2,IF(D472=7,1,(IF(WEEKDAY(B472)=1,2,IF(WEEKDAY(B472)=7,1,0))))))</f>
        <v>3</v>
      </c>
      <c r="G472" s="786">
        <f>VLOOKUP(C472,METADATA!$J$5:$Q$29,IF(E472="HI",2,IF(E472="LO",6,10))+IF(D472=1,2,IF(D472=7,1,(IF(WEEKDAY(B472)=1,2,IF(WEEKDAY(B472)=7,1,0))))))</f>
        <v>3</v>
      </c>
      <c r="H472" s="787">
        <v>14368.25</v>
      </c>
      <c r="I472" s="788">
        <v>2834.6841468811035</v>
      </c>
      <c r="K472" s="795">
        <v>824.32500000000005</v>
      </c>
      <c r="M472" s="798">
        <f t="shared" si="22"/>
        <v>14645.205436424545</v>
      </c>
      <c r="N472" s="303"/>
      <c r="S472" s="786">
        <v>0</v>
      </c>
      <c r="T472" s="781">
        <f>VLOOKUP(C472,METADATA!$J$5:$Q$29,IF(E472="HI",2,IF(E472="LO",6,10))+IF(S472=1,2,IF(D472=7,1,(IF(WEEKDAY(B472)=1,2,IF(WEEKDAY(B472)=7,1,0))))))</f>
        <v>3</v>
      </c>
      <c r="U472" s="781">
        <f>VLOOKUP(C472,METADATA!$A$5:$H$29,IF(E472="HI",2,IF(E472="LO",6,10))+IF(S472=1,2,IF(D472=7,1,(IF(WEEKDAY(B472)=1,2,IF(WEEKDAY(B472)=7,1,0))))))</f>
        <v>3</v>
      </c>
    </row>
    <row r="473" spans="2:21" ht="13.95" customHeight="1" x14ac:dyDescent="0.25">
      <c r="B473" s="784">
        <f t="shared" si="20"/>
        <v>45402</v>
      </c>
      <c r="C473" s="785">
        <v>13</v>
      </c>
      <c r="D473" s="786">
        <f>IFERROR((INDEX(METADATA!$T$2:$T$20,MATCH(B473,METADATA!$S$2:$S$20,0))),0)</f>
        <v>0</v>
      </c>
      <c r="E473" s="785" t="str">
        <f t="shared" si="21"/>
        <v>LO</v>
      </c>
      <c r="F473" s="786">
        <f>VLOOKUP(C473,METADATA!$A$5:$H$29,IF(E473="HI",2,IF(E473="LO",6,10))+IF(D473=1,2,IF(D473=7,1,(IF(WEEKDAY(B473)=1,2,IF(WEEKDAY(B473)=7,1,0))))))</f>
        <v>3</v>
      </c>
      <c r="G473" s="786">
        <f>VLOOKUP(C473,METADATA!$J$5:$Q$29,IF(E473="HI",2,IF(E473="LO",6,10))+IF(D473=1,2,IF(D473=7,1,(IF(WEEKDAY(B473)=1,2,IF(WEEKDAY(B473)=7,1,0))))))</f>
        <v>3</v>
      </c>
      <c r="H473" s="787">
        <v>13466.5</v>
      </c>
      <c r="I473" s="788">
        <v>2844.5680999755859</v>
      </c>
      <c r="K473" s="795">
        <v>882.73749999999995</v>
      </c>
      <c r="M473" s="798">
        <f t="shared" si="22"/>
        <v>13763.654671830396</v>
      </c>
      <c r="N473" s="303"/>
      <c r="S473" s="786">
        <v>0</v>
      </c>
      <c r="T473" s="781">
        <f>VLOOKUP(C473,METADATA!$J$5:$Q$29,IF(E473="HI",2,IF(E473="LO",6,10))+IF(S473=1,2,IF(D473=7,1,(IF(WEEKDAY(B473)=1,2,IF(WEEKDAY(B473)=7,1,0))))))</f>
        <v>3</v>
      </c>
      <c r="U473" s="781">
        <f>VLOOKUP(C473,METADATA!$A$5:$H$29,IF(E473="HI",2,IF(E473="LO",6,10))+IF(S473=1,2,IF(D473=7,1,(IF(WEEKDAY(B473)=1,2,IF(WEEKDAY(B473)=7,1,0))))))</f>
        <v>3</v>
      </c>
    </row>
    <row r="474" spans="2:21" ht="13.95" customHeight="1" x14ac:dyDescent="0.25">
      <c r="B474" s="784">
        <f t="shared" si="20"/>
        <v>45402</v>
      </c>
      <c r="C474" s="785">
        <v>14</v>
      </c>
      <c r="D474" s="786">
        <f>IFERROR((INDEX(METADATA!$T$2:$T$20,MATCH(B474,METADATA!$S$2:$S$20,0))),0)</f>
        <v>0</v>
      </c>
      <c r="E474" s="785" t="str">
        <f t="shared" si="21"/>
        <v>LO</v>
      </c>
      <c r="F474" s="786">
        <f>VLOOKUP(C474,METADATA!$A$5:$H$29,IF(E474="HI",2,IF(E474="LO",6,10))+IF(D474=1,2,IF(D474=7,1,(IF(WEEKDAY(B474)=1,2,IF(WEEKDAY(B474)=7,1,0))))))</f>
        <v>3</v>
      </c>
      <c r="G474" s="786">
        <f>VLOOKUP(C474,METADATA!$J$5:$Q$29,IF(E474="HI",2,IF(E474="LO",6,10))+IF(D474=1,2,IF(D474=7,1,(IF(WEEKDAY(B474)=1,2,IF(WEEKDAY(B474)=7,1,0))))))</f>
        <v>3</v>
      </c>
      <c r="H474" s="787">
        <v>12880</v>
      </c>
      <c r="I474" s="788">
        <v>2923.221019744873</v>
      </c>
      <c r="K474" s="795">
        <v>909.3125</v>
      </c>
      <c r="M474" s="798">
        <f t="shared" si="22"/>
        <v>13207.559241974963</v>
      </c>
      <c r="N474" s="303"/>
      <c r="S474" s="786">
        <v>0</v>
      </c>
      <c r="T474" s="781">
        <f>VLOOKUP(C474,METADATA!$J$5:$Q$29,IF(E474="HI",2,IF(E474="LO",6,10))+IF(S474=1,2,IF(D474=7,1,(IF(WEEKDAY(B474)=1,2,IF(WEEKDAY(B474)=7,1,0))))))</f>
        <v>3</v>
      </c>
      <c r="U474" s="781">
        <f>VLOOKUP(C474,METADATA!$A$5:$H$29,IF(E474="HI",2,IF(E474="LO",6,10))+IF(S474=1,2,IF(D474=7,1,(IF(WEEKDAY(B474)=1,2,IF(WEEKDAY(B474)=7,1,0))))))</f>
        <v>3</v>
      </c>
    </row>
    <row r="475" spans="2:21" ht="13.95" customHeight="1" x14ac:dyDescent="0.25">
      <c r="B475" s="784">
        <f t="shared" si="20"/>
        <v>45402</v>
      </c>
      <c r="C475" s="785">
        <v>15</v>
      </c>
      <c r="D475" s="786">
        <f>IFERROR((INDEX(METADATA!$T$2:$T$20,MATCH(B475,METADATA!$S$2:$S$20,0))),0)</f>
        <v>0</v>
      </c>
      <c r="E475" s="785" t="str">
        <f t="shared" si="21"/>
        <v>LO</v>
      </c>
      <c r="F475" s="786">
        <f>VLOOKUP(C475,METADATA!$A$5:$H$29,IF(E475="HI",2,IF(E475="LO",6,10))+IF(D475=1,2,IF(D475=7,1,(IF(WEEKDAY(B475)=1,2,IF(WEEKDAY(B475)=7,1,0))))))</f>
        <v>3</v>
      </c>
      <c r="G475" s="786">
        <f>VLOOKUP(C475,METADATA!$J$5:$Q$29,IF(E475="HI",2,IF(E475="LO",6,10))+IF(D475=1,2,IF(D475=7,1,(IF(WEEKDAY(B475)=1,2,IF(WEEKDAY(B475)=7,1,0))))))</f>
        <v>3</v>
      </c>
      <c r="H475" s="787">
        <v>12528</v>
      </c>
      <c r="I475" s="788">
        <v>3144.0323829650879</v>
      </c>
      <c r="K475" s="795">
        <v>905.6</v>
      </c>
      <c r="M475" s="798">
        <f t="shared" si="22"/>
        <v>12916.490375683834</v>
      </c>
      <c r="N475" s="303"/>
      <c r="S475" s="786">
        <v>0</v>
      </c>
      <c r="T475" s="781">
        <f>VLOOKUP(C475,METADATA!$J$5:$Q$29,IF(E475="HI",2,IF(E475="LO",6,10))+IF(S475=1,2,IF(D475=7,1,(IF(WEEKDAY(B475)=1,2,IF(WEEKDAY(B475)=7,1,0))))))</f>
        <v>3</v>
      </c>
      <c r="U475" s="781">
        <f>VLOOKUP(C475,METADATA!$A$5:$H$29,IF(E475="HI",2,IF(E475="LO",6,10))+IF(S475=1,2,IF(D475=7,1,(IF(WEEKDAY(B475)=1,2,IF(WEEKDAY(B475)=7,1,0))))))</f>
        <v>3</v>
      </c>
    </row>
    <row r="476" spans="2:21" ht="13.95" customHeight="1" x14ac:dyDescent="0.25">
      <c r="B476" s="784">
        <f t="shared" ref="B476:B539" si="23">B452+1</f>
        <v>45402</v>
      </c>
      <c r="C476" s="785">
        <v>16</v>
      </c>
      <c r="D476" s="786">
        <f>IFERROR((INDEX(METADATA!$T$2:$T$20,MATCH(B476,METADATA!$S$2:$S$20,0))),0)</f>
        <v>0</v>
      </c>
      <c r="E476" s="785" t="str">
        <f t="shared" si="21"/>
        <v>LO</v>
      </c>
      <c r="F476" s="786">
        <f>VLOOKUP(C476,METADATA!$A$5:$H$29,IF(E476="HI",2,IF(E476="LO",6,10))+IF(D476=1,2,IF(D476=7,1,(IF(WEEKDAY(B476)=1,2,IF(WEEKDAY(B476)=7,1,0))))))</f>
        <v>3</v>
      </c>
      <c r="G476" s="786">
        <f>VLOOKUP(C476,METADATA!$J$5:$Q$29,IF(E476="HI",2,IF(E476="LO",6,10))+IF(D476=1,2,IF(D476=7,1,(IF(WEEKDAY(B476)=1,2,IF(WEEKDAY(B476)=7,1,0))))))</f>
        <v>3</v>
      </c>
      <c r="H476" s="787">
        <v>12838.25</v>
      </c>
      <c r="I476" s="788">
        <v>3206.064998626709</v>
      </c>
      <c r="K476" s="795">
        <v>913.98749999999995</v>
      </c>
      <c r="M476" s="798">
        <f t="shared" si="22"/>
        <v>13232.517365865018</v>
      </c>
      <c r="N476" s="303"/>
      <c r="S476" s="786">
        <v>0</v>
      </c>
      <c r="T476" s="781">
        <f>VLOOKUP(C476,METADATA!$J$5:$Q$29,IF(E476="HI",2,IF(E476="LO",6,10))+IF(S476=1,2,IF(D476=7,1,(IF(WEEKDAY(B476)=1,2,IF(WEEKDAY(B476)=7,1,0))))))</f>
        <v>3</v>
      </c>
      <c r="U476" s="781">
        <f>VLOOKUP(C476,METADATA!$A$5:$H$29,IF(E476="HI",2,IF(E476="LO",6,10))+IF(S476=1,2,IF(D476=7,1,(IF(WEEKDAY(B476)=1,2,IF(WEEKDAY(B476)=7,1,0))))))</f>
        <v>3</v>
      </c>
    </row>
    <row r="477" spans="2:21" ht="13.95" customHeight="1" x14ac:dyDescent="0.25">
      <c r="B477" s="784">
        <f t="shared" si="23"/>
        <v>45402</v>
      </c>
      <c r="C477" s="785">
        <v>17</v>
      </c>
      <c r="D477" s="786">
        <f>IFERROR((INDEX(METADATA!$T$2:$T$20,MATCH(B477,METADATA!$S$2:$S$20,0))),0)</f>
        <v>0</v>
      </c>
      <c r="E477" s="785" t="str">
        <f t="shared" si="21"/>
        <v>LO</v>
      </c>
      <c r="F477" s="786">
        <f>VLOOKUP(C477,METADATA!$A$5:$H$29,IF(E477="HI",2,IF(E477="LO",6,10))+IF(D477=1,2,IF(D477=7,1,(IF(WEEKDAY(B477)=1,2,IF(WEEKDAY(B477)=7,1,0))))))</f>
        <v>3</v>
      </c>
      <c r="G477" s="786">
        <f>VLOOKUP(C477,METADATA!$J$5:$Q$29,IF(E477="HI",2,IF(E477="LO",6,10))+IF(D477=1,2,IF(D477=7,1,(IF(WEEKDAY(B477)=1,2,IF(WEEKDAY(B477)=7,1,0))))))</f>
        <v>3</v>
      </c>
      <c r="H477" s="787">
        <v>13476.75</v>
      </c>
      <c r="I477" s="788">
        <v>3166.369556427002</v>
      </c>
      <c r="K477" s="795">
        <v>902.26250000000005</v>
      </c>
      <c r="M477" s="798">
        <f t="shared" si="22"/>
        <v>13843.723730642985</v>
      </c>
      <c r="N477" s="303"/>
      <c r="S477" s="786">
        <v>0</v>
      </c>
      <c r="T477" s="781">
        <f>VLOOKUP(C477,METADATA!$J$5:$Q$29,IF(E477="HI",2,IF(E477="LO",6,10))+IF(S477=1,2,IF(D477=7,1,(IF(WEEKDAY(B477)=1,2,IF(WEEKDAY(B477)=7,1,0))))))</f>
        <v>3</v>
      </c>
      <c r="U477" s="781">
        <f>VLOOKUP(C477,METADATA!$A$5:$H$29,IF(E477="HI",2,IF(E477="LO",6,10))+IF(S477=1,2,IF(D477=7,1,(IF(WEEKDAY(B477)=1,2,IF(WEEKDAY(B477)=7,1,0))))))</f>
        <v>3</v>
      </c>
    </row>
    <row r="478" spans="2:21" ht="13.95" customHeight="1" x14ac:dyDescent="0.25">
      <c r="B478" s="784">
        <f t="shared" si="23"/>
        <v>45402</v>
      </c>
      <c r="C478" s="785">
        <v>18</v>
      </c>
      <c r="D478" s="786">
        <f>IFERROR((INDEX(METADATA!$T$2:$T$20,MATCH(B478,METADATA!$S$2:$S$20,0))),0)</f>
        <v>0</v>
      </c>
      <c r="E478" s="785" t="str">
        <f t="shared" si="21"/>
        <v>LO</v>
      </c>
      <c r="F478" s="786">
        <f>VLOOKUP(C478,METADATA!$A$5:$H$29,IF(E478="HI",2,IF(E478="LO",6,10))+IF(D478=1,2,IF(D478=7,1,(IF(WEEKDAY(B478)=1,2,IF(WEEKDAY(B478)=7,1,0))))))</f>
        <v>2</v>
      </c>
      <c r="G478" s="786">
        <f>VLOOKUP(C478,METADATA!$J$5:$Q$29,IF(E478="HI",2,IF(E478="LO",6,10))+IF(D478=1,2,IF(D478=7,1,(IF(WEEKDAY(B478)=1,2,IF(WEEKDAY(B478)=7,1,0))))))</f>
        <v>2</v>
      </c>
      <c r="H478" s="787">
        <v>14623.5</v>
      </c>
      <c r="I478" s="788">
        <v>3098.5769805908203</v>
      </c>
      <c r="K478" s="795">
        <v>933.76250000000005</v>
      </c>
      <c r="M478" s="798">
        <f t="shared" si="22"/>
        <v>14948.174856973254</v>
      </c>
      <c r="N478" s="303"/>
      <c r="S478" s="786">
        <v>0</v>
      </c>
      <c r="T478" s="781">
        <f>VLOOKUP(C478,METADATA!$J$5:$Q$29,IF(E478="HI",2,IF(E478="LO",6,10))+IF(S478=1,2,IF(D478=7,1,(IF(WEEKDAY(B478)=1,2,IF(WEEKDAY(B478)=7,1,0))))))</f>
        <v>2</v>
      </c>
      <c r="U478" s="781">
        <f>VLOOKUP(C478,METADATA!$A$5:$H$29,IF(E478="HI",2,IF(E478="LO",6,10))+IF(S478=1,2,IF(D478=7,1,(IF(WEEKDAY(B478)=1,2,IF(WEEKDAY(B478)=7,1,0))))))</f>
        <v>2</v>
      </c>
    </row>
    <row r="479" spans="2:21" ht="13.95" customHeight="1" x14ac:dyDescent="0.25">
      <c r="B479" s="784">
        <f t="shared" si="23"/>
        <v>45402</v>
      </c>
      <c r="C479" s="785">
        <v>19</v>
      </c>
      <c r="D479" s="786">
        <f>IFERROR((INDEX(METADATA!$T$2:$T$20,MATCH(B479,METADATA!$S$2:$S$20,0))),0)</f>
        <v>0</v>
      </c>
      <c r="E479" s="785" t="str">
        <f t="shared" si="21"/>
        <v>LO</v>
      </c>
      <c r="F479" s="786">
        <f>VLOOKUP(C479,METADATA!$A$5:$H$29,IF(E479="HI",2,IF(E479="LO",6,10))+IF(D479=1,2,IF(D479=7,1,(IF(WEEKDAY(B479)=1,2,IF(WEEKDAY(B479)=7,1,0))))))</f>
        <v>2</v>
      </c>
      <c r="G479" s="786">
        <f>VLOOKUP(C479,METADATA!$J$5:$Q$29,IF(E479="HI",2,IF(E479="LO",6,10))+IF(D479=1,2,IF(D479=7,1,(IF(WEEKDAY(B479)=1,2,IF(WEEKDAY(B479)=7,1,0))))))</f>
        <v>2</v>
      </c>
      <c r="H479" s="787">
        <v>14038.5</v>
      </c>
      <c r="I479" s="788">
        <v>3089.0824718475342</v>
      </c>
      <c r="K479" s="795">
        <v>0</v>
      </c>
      <c r="M479" s="798">
        <f t="shared" si="22"/>
        <v>14374.349125016954</v>
      </c>
      <c r="N479" s="303"/>
      <c r="S479" s="786">
        <v>0</v>
      </c>
      <c r="T479" s="781">
        <f>VLOOKUP(C479,METADATA!$J$5:$Q$29,IF(E479="HI",2,IF(E479="LO",6,10))+IF(S479=1,2,IF(D479=7,1,(IF(WEEKDAY(B479)=1,2,IF(WEEKDAY(B479)=7,1,0))))))</f>
        <v>2</v>
      </c>
      <c r="U479" s="781">
        <f>VLOOKUP(C479,METADATA!$A$5:$H$29,IF(E479="HI",2,IF(E479="LO",6,10))+IF(S479=1,2,IF(D479=7,1,(IF(WEEKDAY(B479)=1,2,IF(WEEKDAY(B479)=7,1,0))))))</f>
        <v>2</v>
      </c>
    </row>
    <row r="480" spans="2:21" ht="13.95" customHeight="1" x14ac:dyDescent="0.25">
      <c r="B480" s="784">
        <f t="shared" si="23"/>
        <v>45402</v>
      </c>
      <c r="C480" s="785">
        <v>20</v>
      </c>
      <c r="D480" s="786">
        <f>IFERROR((INDEX(METADATA!$T$2:$T$20,MATCH(B480,METADATA!$S$2:$S$20,0))),0)</f>
        <v>0</v>
      </c>
      <c r="E480" s="785" t="str">
        <f t="shared" si="21"/>
        <v>LO</v>
      </c>
      <c r="F480" s="786">
        <f>VLOOKUP(C480,METADATA!$A$5:$H$29,IF(E480="HI",2,IF(E480="LO",6,10))+IF(D480=1,2,IF(D480=7,1,(IF(WEEKDAY(B480)=1,2,IF(WEEKDAY(B480)=7,1,0))))))</f>
        <v>3</v>
      </c>
      <c r="G480" s="786">
        <f>VLOOKUP(C480,METADATA!$J$5:$Q$29,IF(E480="HI",2,IF(E480="LO",6,10))+IF(D480=1,2,IF(D480=7,1,(IF(WEEKDAY(B480)=1,2,IF(WEEKDAY(B480)=7,1,0))))))</f>
        <v>3</v>
      </c>
      <c r="H480" s="787">
        <v>12984.75</v>
      </c>
      <c r="I480" s="788">
        <v>3073.7930068969727</v>
      </c>
      <c r="K480" s="795">
        <v>0</v>
      </c>
      <c r="M480" s="798">
        <f t="shared" si="22"/>
        <v>13343.610306500588</v>
      </c>
      <c r="N480" s="303"/>
      <c r="S480" s="786">
        <v>0</v>
      </c>
      <c r="T480" s="781">
        <f>VLOOKUP(C480,METADATA!$J$5:$Q$29,IF(E480="HI",2,IF(E480="LO",6,10))+IF(S480=1,2,IF(D480=7,1,(IF(WEEKDAY(B480)=1,2,IF(WEEKDAY(B480)=7,1,0))))))</f>
        <v>3</v>
      </c>
      <c r="U480" s="781">
        <f>VLOOKUP(C480,METADATA!$A$5:$H$29,IF(E480="HI",2,IF(E480="LO",6,10))+IF(S480=1,2,IF(D480=7,1,(IF(WEEKDAY(B480)=1,2,IF(WEEKDAY(B480)=7,1,0))))))</f>
        <v>3</v>
      </c>
    </row>
    <row r="481" spans="2:21" ht="13.95" customHeight="1" x14ac:dyDescent="0.25">
      <c r="B481" s="784">
        <f t="shared" si="23"/>
        <v>45402</v>
      </c>
      <c r="C481" s="785">
        <v>21</v>
      </c>
      <c r="D481" s="786">
        <f>IFERROR((INDEX(METADATA!$T$2:$T$20,MATCH(B481,METADATA!$S$2:$S$20,0))),0)</f>
        <v>0</v>
      </c>
      <c r="E481" s="785" t="str">
        <f t="shared" si="21"/>
        <v>LO</v>
      </c>
      <c r="F481" s="786">
        <f>VLOOKUP(C481,METADATA!$A$5:$H$29,IF(E481="HI",2,IF(E481="LO",6,10))+IF(D481=1,2,IF(D481=7,1,(IF(WEEKDAY(B481)=1,2,IF(WEEKDAY(B481)=7,1,0))))))</f>
        <v>3</v>
      </c>
      <c r="G481" s="786">
        <f>VLOOKUP(C481,METADATA!$J$5:$Q$29,IF(E481="HI",2,IF(E481="LO",6,10))+IF(D481=1,2,IF(D481=7,1,(IF(WEEKDAY(B481)=1,2,IF(WEEKDAY(B481)=7,1,0))))))</f>
        <v>3</v>
      </c>
      <c r="H481" s="787">
        <v>11984.5</v>
      </c>
      <c r="I481" s="788">
        <v>2504.6244878768921</v>
      </c>
      <c r="K481" s="795">
        <v>0</v>
      </c>
      <c r="M481" s="798">
        <f t="shared" si="22"/>
        <v>12243.422073720752</v>
      </c>
      <c r="N481" s="303"/>
      <c r="S481" s="786">
        <v>0</v>
      </c>
      <c r="T481" s="781">
        <f>VLOOKUP(C481,METADATA!$J$5:$Q$29,IF(E481="HI",2,IF(E481="LO",6,10))+IF(S481=1,2,IF(D481=7,1,(IF(WEEKDAY(B481)=1,2,IF(WEEKDAY(B481)=7,1,0))))))</f>
        <v>3</v>
      </c>
      <c r="U481" s="781">
        <f>VLOOKUP(C481,METADATA!$A$5:$H$29,IF(E481="HI",2,IF(E481="LO",6,10))+IF(S481=1,2,IF(D481=7,1,(IF(WEEKDAY(B481)=1,2,IF(WEEKDAY(B481)=7,1,0))))))</f>
        <v>3</v>
      </c>
    </row>
    <row r="482" spans="2:21" ht="13.95" customHeight="1" x14ac:dyDescent="0.25">
      <c r="B482" s="784">
        <f t="shared" si="23"/>
        <v>45402</v>
      </c>
      <c r="C482" s="785">
        <v>22</v>
      </c>
      <c r="D482" s="786">
        <f>IFERROR((INDEX(METADATA!$T$2:$T$20,MATCH(B482,METADATA!$S$2:$S$20,0))),0)</f>
        <v>0</v>
      </c>
      <c r="E482" s="785" t="str">
        <f t="shared" si="21"/>
        <v>LO</v>
      </c>
      <c r="F482" s="786">
        <f>VLOOKUP(C482,METADATA!$A$5:$H$29,IF(E482="HI",2,IF(E482="LO",6,10))+IF(D482=1,2,IF(D482=7,1,(IF(WEEKDAY(B482)=1,2,IF(WEEKDAY(B482)=7,1,0))))))</f>
        <v>3</v>
      </c>
      <c r="G482" s="786">
        <f>VLOOKUP(C482,METADATA!$J$5:$Q$29,IF(E482="HI",2,IF(E482="LO",6,10))+IF(D482=1,2,IF(D482=7,1,(IF(WEEKDAY(B482)=1,2,IF(WEEKDAY(B482)=7,1,0))))))</f>
        <v>3</v>
      </c>
      <c r="H482" s="787">
        <v>10832.75</v>
      </c>
      <c r="I482" s="788">
        <v>2220.9110126495361</v>
      </c>
      <c r="K482" s="795">
        <v>0</v>
      </c>
      <c r="M482" s="798">
        <f t="shared" si="22"/>
        <v>11058.070278697272</v>
      </c>
      <c r="N482" s="303"/>
      <c r="S482" s="786">
        <v>0</v>
      </c>
      <c r="T482" s="781">
        <f>VLOOKUP(C482,METADATA!$J$5:$Q$29,IF(E482="HI",2,IF(E482="LO",6,10))+IF(S482=1,2,IF(D482=7,1,(IF(WEEKDAY(B482)=1,2,IF(WEEKDAY(B482)=7,1,0))))))</f>
        <v>3</v>
      </c>
      <c r="U482" s="781">
        <f>VLOOKUP(C482,METADATA!$A$5:$H$29,IF(E482="HI",2,IF(E482="LO",6,10))+IF(S482=1,2,IF(D482=7,1,(IF(WEEKDAY(B482)=1,2,IF(WEEKDAY(B482)=7,1,0))))))</f>
        <v>3</v>
      </c>
    </row>
    <row r="483" spans="2:21" ht="13.95" customHeight="1" x14ac:dyDescent="0.25">
      <c r="B483" s="784">
        <f t="shared" si="23"/>
        <v>45402</v>
      </c>
      <c r="C483" s="785">
        <v>23</v>
      </c>
      <c r="D483" s="786">
        <f>IFERROR((INDEX(METADATA!$T$2:$T$20,MATCH(B483,METADATA!$S$2:$S$20,0))),0)</f>
        <v>0</v>
      </c>
      <c r="E483" s="785" t="str">
        <f t="shared" si="21"/>
        <v>LO</v>
      </c>
      <c r="F483" s="786">
        <f>VLOOKUP(C483,METADATA!$A$5:$H$29,IF(E483="HI",2,IF(E483="LO",6,10))+IF(D483=1,2,IF(D483=7,1,(IF(WEEKDAY(B483)=1,2,IF(WEEKDAY(B483)=7,1,0))))))</f>
        <v>3</v>
      </c>
      <c r="G483" s="786">
        <f>VLOOKUP(C483,METADATA!$J$5:$Q$29,IF(E483="HI",2,IF(E483="LO",6,10))+IF(D483=1,2,IF(D483=7,1,(IF(WEEKDAY(B483)=1,2,IF(WEEKDAY(B483)=7,1,0))))))</f>
        <v>3</v>
      </c>
      <c r="H483" s="787">
        <v>9628</v>
      </c>
      <c r="I483" s="788">
        <v>2293.8010454177856</v>
      </c>
      <c r="K483" s="795">
        <v>0</v>
      </c>
      <c r="M483" s="798">
        <f t="shared" si="22"/>
        <v>9897.4697390777474</v>
      </c>
      <c r="N483" s="303"/>
      <c r="S483" s="786">
        <v>0</v>
      </c>
      <c r="T483" s="781">
        <f>VLOOKUP(C483,METADATA!$J$5:$Q$29,IF(E483="HI",2,IF(E483="LO",6,10))+IF(S483=1,2,IF(D483=7,1,(IF(WEEKDAY(B483)=1,2,IF(WEEKDAY(B483)=7,1,0))))))</f>
        <v>3</v>
      </c>
      <c r="U483" s="781">
        <f>VLOOKUP(C483,METADATA!$A$5:$H$29,IF(E483="HI",2,IF(E483="LO",6,10))+IF(S483=1,2,IF(D483=7,1,(IF(WEEKDAY(B483)=1,2,IF(WEEKDAY(B483)=7,1,0))))))</f>
        <v>3</v>
      </c>
    </row>
    <row r="484" spans="2:21" ht="13.95" customHeight="1" x14ac:dyDescent="0.25">
      <c r="B484" s="784">
        <f t="shared" si="23"/>
        <v>45403</v>
      </c>
      <c r="C484" s="785">
        <v>0</v>
      </c>
      <c r="D484" s="786">
        <f>IFERROR((INDEX(METADATA!$T$2:$T$20,MATCH(B484,METADATA!$S$2:$S$20,0))),0)</f>
        <v>0</v>
      </c>
      <c r="E484" s="785" t="str">
        <f t="shared" si="21"/>
        <v>LO</v>
      </c>
      <c r="F484" s="786">
        <f>VLOOKUP(C484,METADATA!$A$5:$H$29,IF(E484="HI",2,IF(E484="LO",6,10))+IF(D484=1,2,IF(D484=7,1,(IF(WEEKDAY(B484)=1,2,IF(WEEKDAY(B484)=7,1,0))))))</f>
        <v>3</v>
      </c>
      <c r="G484" s="786">
        <f>VLOOKUP(C484,METADATA!$J$5:$Q$29,IF(E484="HI",2,IF(E484="LO",6,10))+IF(D484=1,2,IF(D484=7,1,(IF(WEEKDAY(B484)=1,2,IF(WEEKDAY(B484)=7,1,0))))))</f>
        <v>3</v>
      </c>
      <c r="H484" s="787">
        <v>8767.5</v>
      </c>
      <c r="I484" s="788">
        <v>2276.0145397186279</v>
      </c>
      <c r="K484" s="795">
        <v>0</v>
      </c>
      <c r="M484" s="798">
        <f t="shared" si="22"/>
        <v>9058.1067798415024</v>
      </c>
      <c r="N484" s="303"/>
      <c r="S484" s="786">
        <v>0</v>
      </c>
      <c r="T484" s="781">
        <f>VLOOKUP(C484,METADATA!$J$5:$Q$29,IF(E484="HI",2,IF(E484="LO",6,10))+IF(S484=1,2,IF(D484=7,1,(IF(WEEKDAY(B484)=1,2,IF(WEEKDAY(B484)=7,1,0))))))</f>
        <v>3</v>
      </c>
      <c r="U484" s="781">
        <f>VLOOKUP(C484,METADATA!$A$5:$H$29,IF(E484="HI",2,IF(E484="LO",6,10))+IF(S484=1,2,IF(D484=7,1,(IF(WEEKDAY(B484)=1,2,IF(WEEKDAY(B484)=7,1,0))))))</f>
        <v>3</v>
      </c>
    </row>
    <row r="485" spans="2:21" ht="13.95" customHeight="1" x14ac:dyDescent="0.25">
      <c r="B485" s="784">
        <f t="shared" si="23"/>
        <v>45403</v>
      </c>
      <c r="C485" s="785">
        <v>1</v>
      </c>
      <c r="D485" s="786">
        <f>IFERROR((INDEX(METADATA!$T$2:$T$20,MATCH(B485,METADATA!$S$2:$S$20,0))),0)</f>
        <v>0</v>
      </c>
      <c r="E485" s="785" t="str">
        <f t="shared" si="21"/>
        <v>LO</v>
      </c>
      <c r="F485" s="786">
        <f>VLOOKUP(C485,METADATA!$A$5:$H$29,IF(E485="HI",2,IF(E485="LO",6,10))+IF(D485=1,2,IF(D485=7,1,(IF(WEEKDAY(B485)=1,2,IF(WEEKDAY(B485)=7,1,0))))))</f>
        <v>3</v>
      </c>
      <c r="G485" s="786">
        <f>VLOOKUP(C485,METADATA!$J$5:$Q$29,IF(E485="HI",2,IF(E485="LO",6,10))+IF(D485=1,2,IF(D485=7,1,(IF(WEEKDAY(B485)=1,2,IF(WEEKDAY(B485)=7,1,0))))))</f>
        <v>3</v>
      </c>
      <c r="H485" s="787">
        <v>8295.75</v>
      </c>
      <c r="I485" s="788">
        <v>2269.658052444458</v>
      </c>
      <c r="K485" s="795">
        <v>0</v>
      </c>
      <c r="M485" s="798">
        <f t="shared" si="22"/>
        <v>8600.628798961503</v>
      </c>
      <c r="N485" s="303"/>
      <c r="S485" s="786">
        <v>0</v>
      </c>
      <c r="T485" s="781">
        <f>VLOOKUP(C485,METADATA!$J$5:$Q$29,IF(E485="HI",2,IF(E485="LO",6,10))+IF(S485=1,2,IF(D485=7,1,(IF(WEEKDAY(B485)=1,2,IF(WEEKDAY(B485)=7,1,0))))))</f>
        <v>3</v>
      </c>
      <c r="U485" s="781">
        <f>VLOOKUP(C485,METADATA!$A$5:$H$29,IF(E485="HI",2,IF(E485="LO",6,10))+IF(S485=1,2,IF(D485=7,1,(IF(WEEKDAY(B485)=1,2,IF(WEEKDAY(B485)=7,1,0))))))</f>
        <v>3</v>
      </c>
    </row>
    <row r="486" spans="2:21" ht="13.95" customHeight="1" x14ac:dyDescent="0.25">
      <c r="B486" s="784">
        <f t="shared" si="23"/>
        <v>45403</v>
      </c>
      <c r="C486" s="785">
        <v>2</v>
      </c>
      <c r="D486" s="786">
        <f>IFERROR((INDEX(METADATA!$T$2:$T$20,MATCH(B486,METADATA!$S$2:$S$20,0))),0)</f>
        <v>0</v>
      </c>
      <c r="E486" s="785" t="str">
        <f t="shared" si="21"/>
        <v>LO</v>
      </c>
      <c r="F486" s="786">
        <f>VLOOKUP(C486,METADATA!$A$5:$H$29,IF(E486="HI",2,IF(E486="LO",6,10))+IF(D486=1,2,IF(D486=7,1,(IF(WEEKDAY(B486)=1,2,IF(WEEKDAY(B486)=7,1,0))))))</f>
        <v>3</v>
      </c>
      <c r="G486" s="786">
        <f>VLOOKUP(C486,METADATA!$J$5:$Q$29,IF(E486="HI",2,IF(E486="LO",6,10))+IF(D486=1,2,IF(D486=7,1,(IF(WEEKDAY(B486)=1,2,IF(WEEKDAY(B486)=7,1,0))))))</f>
        <v>3</v>
      </c>
      <c r="H486" s="787">
        <v>8005.25</v>
      </c>
      <c r="I486" s="788">
        <v>2310.2620162963867</v>
      </c>
      <c r="K486" s="795">
        <v>0</v>
      </c>
      <c r="M486" s="798">
        <f t="shared" si="22"/>
        <v>8331.94684011137</v>
      </c>
      <c r="N486" s="303"/>
      <c r="S486" s="786">
        <v>0</v>
      </c>
      <c r="T486" s="781">
        <f>VLOOKUP(C486,METADATA!$J$5:$Q$29,IF(E486="HI",2,IF(E486="LO",6,10))+IF(S486=1,2,IF(D486=7,1,(IF(WEEKDAY(B486)=1,2,IF(WEEKDAY(B486)=7,1,0))))))</f>
        <v>3</v>
      </c>
      <c r="U486" s="781">
        <f>VLOOKUP(C486,METADATA!$A$5:$H$29,IF(E486="HI",2,IF(E486="LO",6,10))+IF(S486=1,2,IF(D486=7,1,(IF(WEEKDAY(B486)=1,2,IF(WEEKDAY(B486)=7,1,0))))))</f>
        <v>3</v>
      </c>
    </row>
    <row r="487" spans="2:21" ht="13.95" customHeight="1" x14ac:dyDescent="0.25">
      <c r="B487" s="784">
        <f t="shared" si="23"/>
        <v>45403</v>
      </c>
      <c r="C487" s="785">
        <v>3</v>
      </c>
      <c r="D487" s="786">
        <f>IFERROR((INDEX(METADATA!$T$2:$T$20,MATCH(B487,METADATA!$S$2:$S$20,0))),0)</f>
        <v>0</v>
      </c>
      <c r="E487" s="785" t="str">
        <f t="shared" si="21"/>
        <v>LO</v>
      </c>
      <c r="F487" s="786">
        <f>VLOOKUP(C487,METADATA!$A$5:$H$29,IF(E487="HI",2,IF(E487="LO",6,10))+IF(D487=1,2,IF(D487=7,1,(IF(WEEKDAY(B487)=1,2,IF(WEEKDAY(B487)=7,1,0))))))</f>
        <v>3</v>
      </c>
      <c r="G487" s="786">
        <f>VLOOKUP(C487,METADATA!$J$5:$Q$29,IF(E487="HI",2,IF(E487="LO",6,10))+IF(D487=1,2,IF(D487=7,1,(IF(WEEKDAY(B487)=1,2,IF(WEEKDAY(B487)=7,1,0))))))</f>
        <v>3</v>
      </c>
      <c r="H487" s="787">
        <v>8134.5</v>
      </c>
      <c r="I487" s="788">
        <v>2301.3604831695557</v>
      </c>
      <c r="K487" s="795">
        <v>0</v>
      </c>
      <c r="M487" s="798">
        <f t="shared" si="22"/>
        <v>8453.7772813987958</v>
      </c>
      <c r="N487" s="303"/>
      <c r="S487" s="786">
        <v>0</v>
      </c>
      <c r="T487" s="781">
        <f>VLOOKUP(C487,METADATA!$J$5:$Q$29,IF(E487="HI",2,IF(E487="LO",6,10))+IF(S487=1,2,IF(D487=7,1,(IF(WEEKDAY(B487)=1,2,IF(WEEKDAY(B487)=7,1,0))))))</f>
        <v>3</v>
      </c>
      <c r="U487" s="781">
        <f>VLOOKUP(C487,METADATA!$A$5:$H$29,IF(E487="HI",2,IF(E487="LO",6,10))+IF(S487=1,2,IF(D487=7,1,(IF(WEEKDAY(B487)=1,2,IF(WEEKDAY(B487)=7,1,0))))))</f>
        <v>3</v>
      </c>
    </row>
    <row r="488" spans="2:21" ht="13.95" customHeight="1" x14ac:dyDescent="0.25">
      <c r="B488" s="784">
        <f t="shared" si="23"/>
        <v>45403</v>
      </c>
      <c r="C488" s="785">
        <v>4</v>
      </c>
      <c r="D488" s="786">
        <f>IFERROR((INDEX(METADATA!$T$2:$T$20,MATCH(B488,METADATA!$S$2:$S$20,0))),0)</f>
        <v>0</v>
      </c>
      <c r="E488" s="785" t="str">
        <f t="shared" si="21"/>
        <v>LO</v>
      </c>
      <c r="F488" s="786">
        <f>VLOOKUP(C488,METADATA!$A$5:$H$29,IF(E488="HI",2,IF(E488="LO",6,10))+IF(D488=1,2,IF(D488=7,1,(IF(WEEKDAY(B488)=1,2,IF(WEEKDAY(B488)=7,1,0))))))</f>
        <v>3</v>
      </c>
      <c r="G488" s="786">
        <f>VLOOKUP(C488,METADATA!$J$5:$Q$29,IF(E488="HI",2,IF(E488="LO",6,10))+IF(D488=1,2,IF(D488=7,1,(IF(WEEKDAY(B488)=1,2,IF(WEEKDAY(B488)=7,1,0))))))</f>
        <v>3</v>
      </c>
      <c r="H488" s="787">
        <v>8490.75</v>
      </c>
      <c r="I488" s="788">
        <v>2333.6644802093506</v>
      </c>
      <c r="K488" s="795">
        <v>0</v>
      </c>
      <c r="M488" s="798">
        <f t="shared" si="22"/>
        <v>8805.6132931608336</v>
      </c>
      <c r="N488" s="303"/>
      <c r="S488" s="786">
        <v>0</v>
      </c>
      <c r="T488" s="781">
        <f>VLOOKUP(C488,METADATA!$J$5:$Q$29,IF(E488="HI",2,IF(E488="LO",6,10))+IF(S488=1,2,IF(D488=7,1,(IF(WEEKDAY(B488)=1,2,IF(WEEKDAY(B488)=7,1,0))))))</f>
        <v>3</v>
      </c>
      <c r="U488" s="781">
        <f>VLOOKUP(C488,METADATA!$A$5:$H$29,IF(E488="HI",2,IF(E488="LO",6,10))+IF(S488=1,2,IF(D488=7,1,(IF(WEEKDAY(B488)=1,2,IF(WEEKDAY(B488)=7,1,0))))))</f>
        <v>3</v>
      </c>
    </row>
    <row r="489" spans="2:21" ht="13.95" customHeight="1" x14ac:dyDescent="0.25">
      <c r="B489" s="784">
        <f t="shared" si="23"/>
        <v>45403</v>
      </c>
      <c r="C489" s="785">
        <v>5</v>
      </c>
      <c r="D489" s="786">
        <f>IFERROR((INDEX(METADATA!$T$2:$T$20,MATCH(B489,METADATA!$S$2:$S$20,0))),0)</f>
        <v>0</v>
      </c>
      <c r="E489" s="785" t="str">
        <f t="shared" si="21"/>
        <v>LO</v>
      </c>
      <c r="F489" s="786">
        <f>VLOOKUP(C489,METADATA!$A$5:$H$29,IF(E489="HI",2,IF(E489="LO",6,10))+IF(D489=1,2,IF(D489=7,1,(IF(WEEKDAY(B489)=1,2,IF(WEEKDAY(B489)=7,1,0))))))</f>
        <v>3</v>
      </c>
      <c r="G489" s="786">
        <f>VLOOKUP(C489,METADATA!$J$5:$Q$29,IF(E489="HI",2,IF(E489="LO",6,10))+IF(D489=1,2,IF(D489=7,1,(IF(WEEKDAY(B489)=1,2,IF(WEEKDAY(B489)=7,1,0))))))</f>
        <v>3</v>
      </c>
      <c r="H489" s="787">
        <v>8683.5</v>
      </c>
      <c r="I489" s="788">
        <v>2277.7450122833252</v>
      </c>
      <c r="K489" s="795">
        <v>0</v>
      </c>
      <c r="M489" s="798">
        <f t="shared" si="22"/>
        <v>8977.2654294602198</v>
      </c>
      <c r="N489" s="303"/>
      <c r="S489" s="786">
        <v>0</v>
      </c>
      <c r="T489" s="781">
        <f>VLOOKUP(C489,METADATA!$J$5:$Q$29,IF(E489="HI",2,IF(E489="LO",6,10))+IF(S489=1,2,IF(D489=7,1,(IF(WEEKDAY(B489)=1,2,IF(WEEKDAY(B489)=7,1,0))))))</f>
        <v>3</v>
      </c>
      <c r="U489" s="781">
        <f>VLOOKUP(C489,METADATA!$A$5:$H$29,IF(E489="HI",2,IF(E489="LO",6,10))+IF(S489=1,2,IF(D489=7,1,(IF(WEEKDAY(B489)=1,2,IF(WEEKDAY(B489)=7,1,0))))))</f>
        <v>3</v>
      </c>
    </row>
    <row r="490" spans="2:21" ht="13.95" customHeight="1" x14ac:dyDescent="0.25">
      <c r="B490" s="784">
        <f t="shared" si="23"/>
        <v>45403</v>
      </c>
      <c r="C490" s="785">
        <v>6</v>
      </c>
      <c r="D490" s="786">
        <f>IFERROR((INDEX(METADATA!$T$2:$T$20,MATCH(B490,METADATA!$S$2:$S$20,0))),0)</f>
        <v>0</v>
      </c>
      <c r="E490" s="785" t="str">
        <f t="shared" si="21"/>
        <v>LO</v>
      </c>
      <c r="F490" s="786">
        <f>VLOOKUP(C490,METADATA!$A$5:$H$29,IF(E490="HI",2,IF(E490="LO",6,10))+IF(D490=1,2,IF(D490=7,1,(IF(WEEKDAY(B490)=1,2,IF(WEEKDAY(B490)=7,1,0))))))</f>
        <v>3</v>
      </c>
      <c r="G490" s="786">
        <f>VLOOKUP(C490,METADATA!$J$5:$Q$29,IF(E490="HI",2,IF(E490="LO",6,10))+IF(D490=1,2,IF(D490=7,1,(IF(WEEKDAY(B490)=1,2,IF(WEEKDAY(B490)=7,1,0))))))</f>
        <v>3</v>
      </c>
      <c r="H490" s="787">
        <v>9480.25</v>
      </c>
      <c r="I490" s="788">
        <v>2119.2709980010986</v>
      </c>
      <c r="K490" s="795">
        <v>870.51250000000005</v>
      </c>
      <c r="M490" s="798">
        <f t="shared" si="22"/>
        <v>9714.239528932183</v>
      </c>
      <c r="N490" s="303"/>
      <c r="S490" s="786">
        <v>0</v>
      </c>
      <c r="T490" s="781">
        <f>VLOOKUP(C490,METADATA!$J$5:$Q$29,IF(E490="HI",2,IF(E490="LO",6,10))+IF(S490=1,2,IF(D490=7,1,(IF(WEEKDAY(B490)=1,2,IF(WEEKDAY(B490)=7,1,0))))))</f>
        <v>3</v>
      </c>
      <c r="U490" s="781">
        <f>VLOOKUP(C490,METADATA!$A$5:$H$29,IF(E490="HI",2,IF(E490="LO",6,10))+IF(S490=1,2,IF(D490=7,1,(IF(WEEKDAY(B490)=1,2,IF(WEEKDAY(B490)=7,1,0))))))</f>
        <v>3</v>
      </c>
    </row>
    <row r="491" spans="2:21" ht="13.95" customHeight="1" x14ac:dyDescent="0.25">
      <c r="B491" s="784">
        <f t="shared" si="23"/>
        <v>45403</v>
      </c>
      <c r="C491" s="785">
        <v>7</v>
      </c>
      <c r="D491" s="786">
        <f>IFERROR((INDEX(METADATA!$T$2:$T$20,MATCH(B491,METADATA!$S$2:$S$20,0))),0)</f>
        <v>0</v>
      </c>
      <c r="E491" s="785" t="str">
        <f t="shared" si="21"/>
        <v>LO</v>
      </c>
      <c r="F491" s="786">
        <f>VLOOKUP(C491,METADATA!$A$5:$H$29,IF(E491="HI",2,IF(E491="LO",6,10))+IF(D491=1,2,IF(D491=7,1,(IF(WEEKDAY(B491)=1,2,IF(WEEKDAY(B491)=7,1,0))))))</f>
        <v>3</v>
      </c>
      <c r="G491" s="786">
        <f>VLOOKUP(C491,METADATA!$J$5:$Q$29,IF(E491="HI",2,IF(E491="LO",6,10))+IF(D491=1,2,IF(D491=7,1,(IF(WEEKDAY(B491)=1,2,IF(WEEKDAY(B491)=7,1,0))))))</f>
        <v>3</v>
      </c>
      <c r="H491" s="787">
        <v>10701.5</v>
      </c>
      <c r="I491" s="788">
        <v>1530.3584995269775</v>
      </c>
      <c r="K491" s="795">
        <v>865.8125</v>
      </c>
      <c r="M491" s="798">
        <f t="shared" si="22"/>
        <v>10810.369993070286</v>
      </c>
      <c r="N491" s="303"/>
      <c r="S491" s="786">
        <v>0</v>
      </c>
      <c r="T491" s="781">
        <f>VLOOKUP(C491,METADATA!$J$5:$Q$29,IF(E491="HI",2,IF(E491="LO",6,10))+IF(S491=1,2,IF(D491=7,1,(IF(WEEKDAY(B491)=1,2,IF(WEEKDAY(B491)=7,1,0))))))</f>
        <v>3</v>
      </c>
      <c r="U491" s="781">
        <f>VLOOKUP(C491,METADATA!$A$5:$H$29,IF(E491="HI",2,IF(E491="LO",6,10))+IF(S491=1,2,IF(D491=7,1,(IF(WEEKDAY(B491)=1,2,IF(WEEKDAY(B491)=7,1,0))))))</f>
        <v>3</v>
      </c>
    </row>
    <row r="492" spans="2:21" ht="13.95" customHeight="1" x14ac:dyDescent="0.25">
      <c r="B492" s="784">
        <f t="shared" si="23"/>
        <v>45403</v>
      </c>
      <c r="C492" s="785">
        <v>8</v>
      </c>
      <c r="D492" s="786">
        <f>IFERROR((INDEX(METADATA!$T$2:$T$20,MATCH(B492,METADATA!$S$2:$S$20,0))),0)</f>
        <v>0</v>
      </c>
      <c r="E492" s="785" t="str">
        <f t="shared" si="21"/>
        <v>LO</v>
      </c>
      <c r="F492" s="786">
        <f>VLOOKUP(C492,METADATA!$A$5:$H$29,IF(E492="HI",2,IF(E492="LO",6,10))+IF(D492=1,2,IF(D492=7,1,(IF(WEEKDAY(B492)=1,2,IF(WEEKDAY(B492)=7,1,0))))))</f>
        <v>3</v>
      </c>
      <c r="G492" s="786">
        <f>VLOOKUP(C492,METADATA!$J$5:$Q$29,IF(E492="HI",2,IF(E492="LO",6,10))+IF(D492=1,2,IF(D492=7,1,(IF(WEEKDAY(B492)=1,2,IF(WEEKDAY(B492)=7,1,0))))))</f>
        <v>3</v>
      </c>
      <c r="H492" s="787">
        <v>12303.5</v>
      </c>
      <c r="I492" s="788">
        <v>1698.9154589693062</v>
      </c>
      <c r="K492" s="795">
        <v>834.63750000000005</v>
      </c>
      <c r="M492" s="798">
        <f t="shared" si="22"/>
        <v>12420.242589689014</v>
      </c>
      <c r="N492" s="303"/>
      <c r="S492" s="786">
        <v>0</v>
      </c>
      <c r="T492" s="781">
        <f>VLOOKUP(C492,METADATA!$J$5:$Q$29,IF(E492="HI",2,IF(E492="LO",6,10))+IF(S492=1,2,IF(D492=7,1,(IF(WEEKDAY(B492)=1,2,IF(WEEKDAY(B492)=7,1,0))))))</f>
        <v>3</v>
      </c>
      <c r="U492" s="781">
        <f>VLOOKUP(C492,METADATA!$A$5:$H$29,IF(E492="HI",2,IF(E492="LO",6,10))+IF(S492=1,2,IF(D492=7,1,(IF(WEEKDAY(B492)=1,2,IF(WEEKDAY(B492)=7,1,0))))))</f>
        <v>3</v>
      </c>
    </row>
    <row r="493" spans="2:21" ht="13.95" customHeight="1" x14ac:dyDescent="0.25">
      <c r="B493" s="784">
        <f t="shared" si="23"/>
        <v>45403</v>
      </c>
      <c r="C493" s="785">
        <v>9</v>
      </c>
      <c r="D493" s="786">
        <f>IFERROR((INDEX(METADATA!$T$2:$T$20,MATCH(B493,METADATA!$S$2:$S$20,0))),0)</f>
        <v>0</v>
      </c>
      <c r="E493" s="785" t="str">
        <f t="shared" si="21"/>
        <v>LO</v>
      </c>
      <c r="F493" s="786">
        <f>VLOOKUP(C493,METADATA!$A$5:$H$29,IF(E493="HI",2,IF(E493="LO",6,10))+IF(D493=1,2,IF(D493=7,1,(IF(WEEKDAY(B493)=1,2,IF(WEEKDAY(B493)=7,1,0))))))</f>
        <v>3</v>
      </c>
      <c r="G493" s="786">
        <f>VLOOKUP(C493,METADATA!$J$5:$Q$29,IF(E493="HI",2,IF(E493="LO",6,10))+IF(D493=1,2,IF(D493=7,1,(IF(WEEKDAY(B493)=1,2,IF(WEEKDAY(B493)=7,1,0))))))</f>
        <v>3</v>
      </c>
      <c r="H493" s="787">
        <v>13364.25</v>
      </c>
      <c r="I493" s="788">
        <v>1629.575984120369</v>
      </c>
      <c r="K493" s="795">
        <v>847.33749999999998</v>
      </c>
      <c r="M493" s="798">
        <f t="shared" si="22"/>
        <v>13463.234973457229</v>
      </c>
      <c r="N493" s="303"/>
      <c r="S493" s="786">
        <v>0</v>
      </c>
      <c r="T493" s="781">
        <f>VLOOKUP(C493,METADATA!$J$5:$Q$29,IF(E493="HI",2,IF(E493="LO",6,10))+IF(S493=1,2,IF(D493=7,1,(IF(WEEKDAY(B493)=1,2,IF(WEEKDAY(B493)=7,1,0))))))</f>
        <v>3</v>
      </c>
      <c r="U493" s="781">
        <f>VLOOKUP(C493,METADATA!$A$5:$H$29,IF(E493="HI",2,IF(E493="LO",6,10))+IF(S493=1,2,IF(D493=7,1,(IF(WEEKDAY(B493)=1,2,IF(WEEKDAY(B493)=7,1,0))))))</f>
        <v>3</v>
      </c>
    </row>
    <row r="494" spans="2:21" ht="13.95" customHeight="1" x14ac:dyDescent="0.25">
      <c r="B494" s="784">
        <f t="shared" si="23"/>
        <v>45403</v>
      </c>
      <c r="C494" s="785">
        <v>10</v>
      </c>
      <c r="D494" s="786">
        <f>IFERROR((INDEX(METADATA!$T$2:$T$20,MATCH(B494,METADATA!$S$2:$S$20,0))),0)</f>
        <v>0</v>
      </c>
      <c r="E494" s="785" t="str">
        <f t="shared" si="21"/>
        <v>LO</v>
      </c>
      <c r="F494" s="786">
        <f>VLOOKUP(C494,METADATA!$A$5:$H$29,IF(E494="HI",2,IF(E494="LO",6,10))+IF(D494=1,2,IF(D494=7,1,(IF(WEEKDAY(B494)=1,2,IF(WEEKDAY(B494)=7,1,0))))))</f>
        <v>3</v>
      </c>
      <c r="G494" s="786">
        <f>VLOOKUP(C494,METADATA!$J$5:$Q$29,IF(E494="HI",2,IF(E494="LO",6,10))+IF(D494=1,2,IF(D494=7,1,(IF(WEEKDAY(B494)=1,2,IF(WEEKDAY(B494)=7,1,0))))))</f>
        <v>3</v>
      </c>
      <c r="H494" s="787">
        <v>13842</v>
      </c>
      <c r="I494" s="788">
        <v>1922.5164604187012</v>
      </c>
      <c r="K494" s="795">
        <v>851.61249999999995</v>
      </c>
      <c r="M494" s="798">
        <f t="shared" si="22"/>
        <v>13974.871503544526</v>
      </c>
      <c r="N494" s="303"/>
      <c r="S494" s="786">
        <v>0</v>
      </c>
      <c r="T494" s="781">
        <f>VLOOKUP(C494,METADATA!$J$5:$Q$29,IF(E494="HI",2,IF(E494="LO",6,10))+IF(S494=1,2,IF(D494=7,1,(IF(WEEKDAY(B494)=1,2,IF(WEEKDAY(B494)=7,1,0))))))</f>
        <v>3</v>
      </c>
      <c r="U494" s="781">
        <f>VLOOKUP(C494,METADATA!$A$5:$H$29,IF(E494="HI",2,IF(E494="LO",6,10))+IF(S494=1,2,IF(D494=7,1,(IF(WEEKDAY(B494)=1,2,IF(WEEKDAY(B494)=7,1,0))))))</f>
        <v>3</v>
      </c>
    </row>
    <row r="495" spans="2:21" ht="13.95" customHeight="1" x14ac:dyDescent="0.25">
      <c r="B495" s="784">
        <f t="shared" si="23"/>
        <v>45403</v>
      </c>
      <c r="C495" s="785">
        <v>11</v>
      </c>
      <c r="D495" s="786">
        <f>IFERROR((INDEX(METADATA!$T$2:$T$20,MATCH(B495,METADATA!$S$2:$S$20,0))),0)</f>
        <v>0</v>
      </c>
      <c r="E495" s="785" t="str">
        <f t="shared" si="21"/>
        <v>LO</v>
      </c>
      <c r="F495" s="786">
        <f>VLOOKUP(C495,METADATA!$A$5:$H$29,IF(E495="HI",2,IF(E495="LO",6,10))+IF(D495=1,2,IF(D495=7,1,(IF(WEEKDAY(B495)=1,2,IF(WEEKDAY(B495)=7,1,0))))))</f>
        <v>3</v>
      </c>
      <c r="G495" s="786">
        <f>VLOOKUP(C495,METADATA!$J$5:$Q$29,IF(E495="HI",2,IF(E495="LO",6,10))+IF(D495=1,2,IF(D495=7,1,(IF(WEEKDAY(B495)=1,2,IF(WEEKDAY(B495)=7,1,0))))))</f>
        <v>3</v>
      </c>
      <c r="H495" s="787">
        <v>14005.75</v>
      </c>
      <c r="I495" s="788">
        <v>1998.9345283508301</v>
      </c>
      <c r="K495" s="795">
        <v>856.5</v>
      </c>
      <c r="M495" s="798">
        <f t="shared" si="22"/>
        <v>14147.677276186829</v>
      </c>
      <c r="N495" s="303"/>
      <c r="S495" s="786">
        <v>0</v>
      </c>
      <c r="T495" s="781">
        <f>VLOOKUP(C495,METADATA!$J$5:$Q$29,IF(E495="HI",2,IF(E495="LO",6,10))+IF(S495=1,2,IF(D495=7,1,(IF(WEEKDAY(B495)=1,2,IF(WEEKDAY(B495)=7,1,0))))))</f>
        <v>3</v>
      </c>
      <c r="U495" s="781">
        <f>VLOOKUP(C495,METADATA!$A$5:$H$29,IF(E495="HI",2,IF(E495="LO",6,10))+IF(S495=1,2,IF(D495=7,1,(IF(WEEKDAY(B495)=1,2,IF(WEEKDAY(B495)=7,1,0))))))</f>
        <v>3</v>
      </c>
    </row>
    <row r="496" spans="2:21" ht="13.95" customHeight="1" x14ac:dyDescent="0.25">
      <c r="B496" s="784">
        <f t="shared" si="23"/>
        <v>45403</v>
      </c>
      <c r="C496" s="785">
        <v>12</v>
      </c>
      <c r="D496" s="786">
        <f>IFERROR((INDEX(METADATA!$T$2:$T$20,MATCH(B496,METADATA!$S$2:$S$20,0))),0)</f>
        <v>0</v>
      </c>
      <c r="E496" s="785" t="str">
        <f t="shared" si="21"/>
        <v>LO</v>
      </c>
      <c r="F496" s="786">
        <f>VLOOKUP(C496,METADATA!$A$5:$H$29,IF(E496="HI",2,IF(E496="LO",6,10))+IF(D496=1,2,IF(D496=7,1,(IF(WEEKDAY(B496)=1,2,IF(WEEKDAY(B496)=7,1,0))))))</f>
        <v>3</v>
      </c>
      <c r="G496" s="786">
        <f>VLOOKUP(C496,METADATA!$J$5:$Q$29,IF(E496="HI",2,IF(E496="LO",6,10))+IF(D496=1,2,IF(D496=7,1,(IF(WEEKDAY(B496)=1,2,IF(WEEKDAY(B496)=7,1,0))))))</f>
        <v>3</v>
      </c>
      <c r="H496" s="787">
        <v>13630.25</v>
      </c>
      <c r="I496" s="788">
        <v>1996.5874977111816</v>
      </c>
      <c r="K496" s="795">
        <v>824.32500000000005</v>
      </c>
      <c r="M496" s="798">
        <f t="shared" si="22"/>
        <v>13775.706032669128</v>
      </c>
      <c r="N496" s="303"/>
      <c r="S496" s="786">
        <v>0</v>
      </c>
      <c r="T496" s="781">
        <f>VLOOKUP(C496,METADATA!$J$5:$Q$29,IF(E496="HI",2,IF(E496="LO",6,10))+IF(S496=1,2,IF(D496=7,1,(IF(WEEKDAY(B496)=1,2,IF(WEEKDAY(B496)=7,1,0))))))</f>
        <v>3</v>
      </c>
      <c r="U496" s="781">
        <f>VLOOKUP(C496,METADATA!$A$5:$H$29,IF(E496="HI",2,IF(E496="LO",6,10))+IF(S496=1,2,IF(D496=7,1,(IF(WEEKDAY(B496)=1,2,IF(WEEKDAY(B496)=7,1,0))))))</f>
        <v>3</v>
      </c>
    </row>
    <row r="497" spans="2:21" ht="13.95" customHeight="1" x14ac:dyDescent="0.25">
      <c r="B497" s="784">
        <f t="shared" si="23"/>
        <v>45403</v>
      </c>
      <c r="C497" s="785">
        <v>13</v>
      </c>
      <c r="D497" s="786">
        <f>IFERROR((INDEX(METADATA!$T$2:$T$20,MATCH(B497,METADATA!$S$2:$S$20,0))),0)</f>
        <v>0</v>
      </c>
      <c r="E497" s="785" t="str">
        <f t="shared" si="21"/>
        <v>LO</v>
      </c>
      <c r="F497" s="786">
        <f>VLOOKUP(C497,METADATA!$A$5:$H$29,IF(E497="HI",2,IF(E497="LO",6,10))+IF(D497=1,2,IF(D497=7,1,(IF(WEEKDAY(B497)=1,2,IF(WEEKDAY(B497)=7,1,0))))))</f>
        <v>3</v>
      </c>
      <c r="G497" s="786">
        <f>VLOOKUP(C497,METADATA!$J$5:$Q$29,IF(E497="HI",2,IF(E497="LO",6,10))+IF(D497=1,2,IF(D497=7,1,(IF(WEEKDAY(B497)=1,2,IF(WEEKDAY(B497)=7,1,0))))))</f>
        <v>3</v>
      </c>
      <c r="H497" s="787">
        <v>12740.25</v>
      </c>
      <c r="I497" s="788">
        <v>2034.7889976501465</v>
      </c>
      <c r="K497" s="795">
        <v>882.73749999999995</v>
      </c>
      <c r="M497" s="798">
        <f t="shared" si="22"/>
        <v>12901.71834785809</v>
      </c>
      <c r="N497" s="303"/>
      <c r="S497" s="786">
        <v>0</v>
      </c>
      <c r="T497" s="781">
        <f>VLOOKUP(C497,METADATA!$J$5:$Q$29,IF(E497="HI",2,IF(E497="LO",6,10))+IF(S497=1,2,IF(D497=7,1,(IF(WEEKDAY(B497)=1,2,IF(WEEKDAY(B497)=7,1,0))))))</f>
        <v>3</v>
      </c>
      <c r="U497" s="781">
        <f>VLOOKUP(C497,METADATA!$A$5:$H$29,IF(E497="HI",2,IF(E497="LO",6,10))+IF(S497=1,2,IF(D497=7,1,(IF(WEEKDAY(B497)=1,2,IF(WEEKDAY(B497)=7,1,0))))))</f>
        <v>3</v>
      </c>
    </row>
    <row r="498" spans="2:21" ht="13.95" customHeight="1" x14ac:dyDescent="0.25">
      <c r="B498" s="784">
        <f t="shared" si="23"/>
        <v>45403</v>
      </c>
      <c r="C498" s="785">
        <v>14</v>
      </c>
      <c r="D498" s="786">
        <f>IFERROR((INDEX(METADATA!$T$2:$T$20,MATCH(B498,METADATA!$S$2:$S$20,0))),0)</f>
        <v>0</v>
      </c>
      <c r="E498" s="785" t="str">
        <f t="shared" si="21"/>
        <v>LO</v>
      </c>
      <c r="F498" s="786">
        <f>VLOOKUP(C498,METADATA!$A$5:$H$29,IF(E498="HI",2,IF(E498="LO",6,10))+IF(D498=1,2,IF(D498=7,1,(IF(WEEKDAY(B498)=1,2,IF(WEEKDAY(B498)=7,1,0))))))</f>
        <v>3</v>
      </c>
      <c r="G498" s="786">
        <f>VLOOKUP(C498,METADATA!$J$5:$Q$29,IF(E498="HI",2,IF(E498="LO",6,10))+IF(D498=1,2,IF(D498=7,1,(IF(WEEKDAY(B498)=1,2,IF(WEEKDAY(B498)=7,1,0))))))</f>
        <v>3</v>
      </c>
      <c r="H498" s="787">
        <v>12038.25</v>
      </c>
      <c r="I498" s="788">
        <v>3066.7518577575684</v>
      </c>
      <c r="K498" s="795">
        <v>909.3125</v>
      </c>
      <c r="M498" s="798">
        <f t="shared" si="22"/>
        <v>12422.738426754364</v>
      </c>
      <c r="N498" s="303"/>
      <c r="S498" s="786">
        <v>0</v>
      </c>
      <c r="T498" s="781">
        <f>VLOOKUP(C498,METADATA!$J$5:$Q$29,IF(E498="HI",2,IF(E498="LO",6,10))+IF(S498=1,2,IF(D498=7,1,(IF(WEEKDAY(B498)=1,2,IF(WEEKDAY(B498)=7,1,0))))))</f>
        <v>3</v>
      </c>
      <c r="U498" s="781">
        <f>VLOOKUP(C498,METADATA!$A$5:$H$29,IF(E498="HI",2,IF(E498="LO",6,10))+IF(S498=1,2,IF(D498=7,1,(IF(WEEKDAY(B498)=1,2,IF(WEEKDAY(B498)=7,1,0))))))</f>
        <v>3</v>
      </c>
    </row>
    <row r="499" spans="2:21" ht="13.95" customHeight="1" x14ac:dyDescent="0.25">
      <c r="B499" s="784">
        <f t="shared" si="23"/>
        <v>45403</v>
      </c>
      <c r="C499" s="785">
        <v>15</v>
      </c>
      <c r="D499" s="786">
        <f>IFERROR((INDEX(METADATA!$T$2:$T$20,MATCH(B499,METADATA!$S$2:$S$20,0))),0)</f>
        <v>0</v>
      </c>
      <c r="E499" s="785" t="str">
        <f t="shared" si="21"/>
        <v>LO</v>
      </c>
      <c r="F499" s="786">
        <f>VLOOKUP(C499,METADATA!$A$5:$H$29,IF(E499="HI",2,IF(E499="LO",6,10))+IF(D499=1,2,IF(D499=7,1,(IF(WEEKDAY(B499)=1,2,IF(WEEKDAY(B499)=7,1,0))))))</f>
        <v>3</v>
      </c>
      <c r="G499" s="786">
        <f>VLOOKUP(C499,METADATA!$J$5:$Q$29,IF(E499="HI",2,IF(E499="LO",6,10))+IF(D499=1,2,IF(D499=7,1,(IF(WEEKDAY(B499)=1,2,IF(WEEKDAY(B499)=7,1,0))))))</f>
        <v>3</v>
      </c>
      <c r="H499" s="787">
        <v>11924.5</v>
      </c>
      <c r="I499" s="788">
        <v>3062.1789703369141</v>
      </c>
      <c r="K499" s="795">
        <v>905.6</v>
      </c>
      <c r="M499" s="798">
        <f t="shared" si="22"/>
        <v>12311.40285655431</v>
      </c>
      <c r="N499" s="303"/>
      <c r="S499" s="786">
        <v>0</v>
      </c>
      <c r="T499" s="781">
        <f>VLOOKUP(C499,METADATA!$J$5:$Q$29,IF(E499="HI",2,IF(E499="LO",6,10))+IF(S499=1,2,IF(D499=7,1,(IF(WEEKDAY(B499)=1,2,IF(WEEKDAY(B499)=7,1,0))))))</f>
        <v>3</v>
      </c>
      <c r="U499" s="781">
        <f>VLOOKUP(C499,METADATA!$A$5:$H$29,IF(E499="HI",2,IF(E499="LO",6,10))+IF(S499=1,2,IF(D499=7,1,(IF(WEEKDAY(B499)=1,2,IF(WEEKDAY(B499)=7,1,0))))))</f>
        <v>3</v>
      </c>
    </row>
    <row r="500" spans="2:21" ht="13.95" customHeight="1" x14ac:dyDescent="0.25">
      <c r="B500" s="784">
        <f t="shared" si="23"/>
        <v>45403</v>
      </c>
      <c r="C500" s="785">
        <v>16</v>
      </c>
      <c r="D500" s="786">
        <f>IFERROR((INDEX(METADATA!$T$2:$T$20,MATCH(B500,METADATA!$S$2:$S$20,0))),0)</f>
        <v>0</v>
      </c>
      <c r="E500" s="785" t="str">
        <f t="shared" si="21"/>
        <v>LO</v>
      </c>
      <c r="F500" s="786">
        <f>VLOOKUP(C500,METADATA!$A$5:$H$29,IF(E500="HI",2,IF(E500="LO",6,10))+IF(D500=1,2,IF(D500=7,1,(IF(WEEKDAY(B500)=1,2,IF(WEEKDAY(B500)=7,1,0))))))</f>
        <v>3</v>
      </c>
      <c r="G500" s="786">
        <f>VLOOKUP(C500,METADATA!$J$5:$Q$29,IF(E500="HI",2,IF(E500="LO",6,10))+IF(D500=1,2,IF(D500=7,1,(IF(WEEKDAY(B500)=1,2,IF(WEEKDAY(B500)=7,1,0))))))</f>
        <v>3</v>
      </c>
      <c r="H500" s="787">
        <v>12370.75</v>
      </c>
      <c r="I500" s="788">
        <v>3152.971019744873</v>
      </c>
      <c r="K500" s="795">
        <v>913.98749999999995</v>
      </c>
      <c r="M500" s="798">
        <f t="shared" si="22"/>
        <v>12766.232091492424</v>
      </c>
      <c r="N500" s="303"/>
      <c r="S500" s="786">
        <v>0</v>
      </c>
      <c r="T500" s="781">
        <f>VLOOKUP(C500,METADATA!$J$5:$Q$29,IF(E500="HI",2,IF(E500="LO",6,10))+IF(S500=1,2,IF(D500=7,1,(IF(WEEKDAY(B500)=1,2,IF(WEEKDAY(B500)=7,1,0))))))</f>
        <v>3</v>
      </c>
      <c r="U500" s="781">
        <f>VLOOKUP(C500,METADATA!$A$5:$H$29,IF(E500="HI",2,IF(E500="LO",6,10))+IF(S500=1,2,IF(D500=7,1,(IF(WEEKDAY(B500)=1,2,IF(WEEKDAY(B500)=7,1,0))))))</f>
        <v>3</v>
      </c>
    </row>
    <row r="501" spans="2:21" ht="13.95" customHeight="1" x14ac:dyDescent="0.25">
      <c r="B501" s="784">
        <f t="shared" si="23"/>
        <v>45403</v>
      </c>
      <c r="C501" s="785">
        <v>17</v>
      </c>
      <c r="D501" s="786">
        <f>IFERROR((INDEX(METADATA!$T$2:$T$20,MATCH(B501,METADATA!$S$2:$S$20,0))),0)</f>
        <v>0</v>
      </c>
      <c r="E501" s="785" t="str">
        <f t="shared" si="21"/>
        <v>LO</v>
      </c>
      <c r="F501" s="786">
        <f>VLOOKUP(C501,METADATA!$A$5:$H$29,IF(E501="HI",2,IF(E501="LO",6,10))+IF(D501=1,2,IF(D501=7,1,(IF(WEEKDAY(B501)=1,2,IF(WEEKDAY(B501)=7,1,0))))))</f>
        <v>3</v>
      </c>
      <c r="G501" s="786">
        <f>VLOOKUP(C501,METADATA!$J$5:$Q$29,IF(E501="HI",2,IF(E501="LO",6,10))+IF(D501=1,2,IF(D501=7,1,(IF(WEEKDAY(B501)=1,2,IF(WEEKDAY(B501)=7,1,0))))))</f>
        <v>3</v>
      </c>
      <c r="H501" s="787">
        <v>13253.5</v>
      </c>
      <c r="I501" s="788">
        <v>3215.2209701538086</v>
      </c>
      <c r="K501" s="795">
        <v>902.26250000000005</v>
      </c>
      <c r="M501" s="798">
        <f t="shared" si="22"/>
        <v>13637.921694192146</v>
      </c>
      <c r="N501" s="303"/>
      <c r="S501" s="786">
        <v>0</v>
      </c>
      <c r="T501" s="781">
        <f>VLOOKUP(C501,METADATA!$J$5:$Q$29,IF(E501="HI",2,IF(E501="LO",6,10))+IF(S501=1,2,IF(D501=7,1,(IF(WEEKDAY(B501)=1,2,IF(WEEKDAY(B501)=7,1,0))))))</f>
        <v>3</v>
      </c>
      <c r="U501" s="781">
        <f>VLOOKUP(C501,METADATA!$A$5:$H$29,IF(E501="HI",2,IF(E501="LO",6,10))+IF(S501=1,2,IF(D501=7,1,(IF(WEEKDAY(B501)=1,2,IF(WEEKDAY(B501)=7,1,0))))))</f>
        <v>3</v>
      </c>
    </row>
    <row r="502" spans="2:21" ht="13.95" customHeight="1" x14ac:dyDescent="0.25">
      <c r="B502" s="784">
        <f t="shared" si="23"/>
        <v>45403</v>
      </c>
      <c r="C502" s="785">
        <v>18</v>
      </c>
      <c r="D502" s="786">
        <f>IFERROR((INDEX(METADATA!$T$2:$T$20,MATCH(B502,METADATA!$S$2:$S$20,0))),0)</f>
        <v>0</v>
      </c>
      <c r="E502" s="785" t="str">
        <f t="shared" si="21"/>
        <v>LO</v>
      </c>
      <c r="F502" s="786">
        <f>VLOOKUP(C502,METADATA!$A$5:$H$29,IF(E502="HI",2,IF(E502="LO",6,10))+IF(D502=1,2,IF(D502=7,1,(IF(WEEKDAY(B502)=1,2,IF(WEEKDAY(B502)=7,1,0))))))</f>
        <v>2</v>
      </c>
      <c r="G502" s="786">
        <f>VLOOKUP(C502,METADATA!$J$5:$Q$29,IF(E502="HI",2,IF(E502="LO",6,10))+IF(D502=1,2,IF(D502=7,1,(IF(WEEKDAY(B502)=1,2,IF(WEEKDAY(B502)=7,1,0))))))</f>
        <v>3</v>
      </c>
      <c r="H502" s="787">
        <v>15138.5</v>
      </c>
      <c r="I502" s="788">
        <v>3202.0850505828857</v>
      </c>
      <c r="K502" s="795">
        <v>933.76250000000005</v>
      </c>
      <c r="M502" s="798">
        <f t="shared" si="22"/>
        <v>15473.445993739288</v>
      </c>
      <c r="N502" s="303"/>
      <c r="S502" s="786">
        <v>0</v>
      </c>
      <c r="T502" s="781">
        <f>VLOOKUP(C502,METADATA!$J$5:$Q$29,IF(E502="HI",2,IF(E502="LO",6,10))+IF(S502=1,2,IF(D502=7,1,(IF(WEEKDAY(B502)=1,2,IF(WEEKDAY(B502)=7,1,0))))))</f>
        <v>3</v>
      </c>
      <c r="U502" s="781">
        <f>VLOOKUP(C502,METADATA!$A$5:$H$29,IF(E502="HI",2,IF(E502="LO",6,10))+IF(S502=1,2,IF(D502=7,1,(IF(WEEKDAY(B502)=1,2,IF(WEEKDAY(B502)=7,1,0))))))</f>
        <v>2</v>
      </c>
    </row>
    <row r="503" spans="2:21" ht="13.95" customHeight="1" x14ac:dyDescent="0.25">
      <c r="B503" s="784">
        <f t="shared" si="23"/>
        <v>45403</v>
      </c>
      <c r="C503" s="785">
        <v>19</v>
      </c>
      <c r="D503" s="786">
        <f>IFERROR((INDEX(METADATA!$T$2:$T$20,MATCH(B503,METADATA!$S$2:$S$20,0))),0)</f>
        <v>0</v>
      </c>
      <c r="E503" s="785" t="str">
        <f t="shared" si="21"/>
        <v>LO</v>
      </c>
      <c r="F503" s="786">
        <f>VLOOKUP(C503,METADATA!$A$5:$H$29,IF(E503="HI",2,IF(E503="LO",6,10))+IF(D503=1,2,IF(D503=7,1,(IF(WEEKDAY(B503)=1,2,IF(WEEKDAY(B503)=7,1,0))))))</f>
        <v>2</v>
      </c>
      <c r="G503" s="786">
        <f>VLOOKUP(C503,METADATA!$J$5:$Q$29,IF(E503="HI",2,IF(E503="LO",6,10))+IF(D503=1,2,IF(D503=7,1,(IF(WEEKDAY(B503)=1,2,IF(WEEKDAY(B503)=7,1,0))))))</f>
        <v>3</v>
      </c>
      <c r="H503" s="787">
        <v>15006</v>
      </c>
      <c r="I503" s="788">
        <v>3053.5845203399658</v>
      </c>
      <c r="K503" s="795">
        <v>0</v>
      </c>
      <c r="M503" s="798">
        <f t="shared" si="22"/>
        <v>15313.536966450953</v>
      </c>
      <c r="N503" s="303"/>
      <c r="S503" s="786">
        <v>0</v>
      </c>
      <c r="T503" s="781">
        <f>VLOOKUP(C503,METADATA!$J$5:$Q$29,IF(E503="HI",2,IF(E503="LO",6,10))+IF(S503=1,2,IF(D503=7,1,(IF(WEEKDAY(B503)=1,2,IF(WEEKDAY(B503)=7,1,0))))))</f>
        <v>3</v>
      </c>
      <c r="U503" s="781">
        <f>VLOOKUP(C503,METADATA!$A$5:$H$29,IF(E503="HI",2,IF(E503="LO",6,10))+IF(S503=1,2,IF(D503=7,1,(IF(WEEKDAY(B503)=1,2,IF(WEEKDAY(B503)=7,1,0))))))</f>
        <v>2</v>
      </c>
    </row>
    <row r="504" spans="2:21" ht="13.95" customHeight="1" x14ac:dyDescent="0.25">
      <c r="B504" s="784">
        <f t="shared" si="23"/>
        <v>45403</v>
      </c>
      <c r="C504" s="785">
        <v>20</v>
      </c>
      <c r="D504" s="786">
        <f>IFERROR((INDEX(METADATA!$T$2:$T$20,MATCH(B504,METADATA!$S$2:$S$20,0))),0)</f>
        <v>0</v>
      </c>
      <c r="E504" s="785" t="str">
        <f t="shared" si="21"/>
        <v>LO</v>
      </c>
      <c r="F504" s="786">
        <f>VLOOKUP(C504,METADATA!$A$5:$H$29,IF(E504="HI",2,IF(E504="LO",6,10))+IF(D504=1,2,IF(D504=7,1,(IF(WEEKDAY(B504)=1,2,IF(WEEKDAY(B504)=7,1,0))))))</f>
        <v>3</v>
      </c>
      <c r="G504" s="786">
        <f>VLOOKUP(C504,METADATA!$J$5:$Q$29,IF(E504="HI",2,IF(E504="LO",6,10))+IF(D504=1,2,IF(D504=7,1,(IF(WEEKDAY(B504)=1,2,IF(WEEKDAY(B504)=7,1,0))))))</f>
        <v>3</v>
      </c>
      <c r="H504" s="787">
        <v>13494.75</v>
      </c>
      <c r="I504" s="788">
        <v>2943.5240116119385</v>
      </c>
      <c r="K504" s="795">
        <v>0</v>
      </c>
      <c r="M504" s="798">
        <f t="shared" si="22"/>
        <v>13812.045871971177</v>
      </c>
      <c r="N504" s="303"/>
      <c r="S504" s="786">
        <v>0</v>
      </c>
      <c r="T504" s="781">
        <f>VLOOKUP(C504,METADATA!$J$5:$Q$29,IF(E504="HI",2,IF(E504="LO",6,10))+IF(S504=1,2,IF(D504=7,1,(IF(WEEKDAY(B504)=1,2,IF(WEEKDAY(B504)=7,1,0))))))</f>
        <v>3</v>
      </c>
      <c r="U504" s="781">
        <f>VLOOKUP(C504,METADATA!$A$5:$H$29,IF(E504="HI",2,IF(E504="LO",6,10))+IF(S504=1,2,IF(D504=7,1,(IF(WEEKDAY(B504)=1,2,IF(WEEKDAY(B504)=7,1,0))))))</f>
        <v>3</v>
      </c>
    </row>
    <row r="505" spans="2:21" ht="13.95" customHeight="1" x14ac:dyDescent="0.25">
      <c r="B505" s="784">
        <f t="shared" si="23"/>
        <v>45403</v>
      </c>
      <c r="C505" s="785">
        <v>21</v>
      </c>
      <c r="D505" s="786">
        <f>IFERROR((INDEX(METADATA!$T$2:$T$20,MATCH(B505,METADATA!$S$2:$S$20,0))),0)</f>
        <v>0</v>
      </c>
      <c r="E505" s="785" t="str">
        <f t="shared" si="21"/>
        <v>LO</v>
      </c>
      <c r="F505" s="786">
        <f>VLOOKUP(C505,METADATA!$A$5:$H$29,IF(E505="HI",2,IF(E505="LO",6,10))+IF(D505=1,2,IF(D505=7,1,(IF(WEEKDAY(B505)=1,2,IF(WEEKDAY(B505)=7,1,0))))))</f>
        <v>3</v>
      </c>
      <c r="G505" s="786">
        <f>VLOOKUP(C505,METADATA!$J$5:$Q$29,IF(E505="HI",2,IF(E505="LO",6,10))+IF(D505=1,2,IF(D505=7,1,(IF(WEEKDAY(B505)=1,2,IF(WEEKDAY(B505)=7,1,0))))))</f>
        <v>3</v>
      </c>
      <c r="H505" s="787">
        <v>11765.5</v>
      </c>
      <c r="I505" s="788">
        <v>2924.5699710845947</v>
      </c>
      <c r="K505" s="795">
        <v>0</v>
      </c>
      <c r="M505" s="798">
        <f t="shared" si="22"/>
        <v>12123.534953377655</v>
      </c>
      <c r="N505" s="303"/>
      <c r="S505" s="786">
        <v>0</v>
      </c>
      <c r="T505" s="781">
        <f>VLOOKUP(C505,METADATA!$J$5:$Q$29,IF(E505="HI",2,IF(E505="LO",6,10))+IF(S505=1,2,IF(D505=7,1,(IF(WEEKDAY(B505)=1,2,IF(WEEKDAY(B505)=7,1,0))))))</f>
        <v>3</v>
      </c>
      <c r="U505" s="781">
        <f>VLOOKUP(C505,METADATA!$A$5:$H$29,IF(E505="HI",2,IF(E505="LO",6,10))+IF(S505=1,2,IF(D505=7,1,(IF(WEEKDAY(B505)=1,2,IF(WEEKDAY(B505)=7,1,0))))))</f>
        <v>3</v>
      </c>
    </row>
    <row r="506" spans="2:21" ht="13.95" customHeight="1" x14ac:dyDescent="0.25">
      <c r="B506" s="784">
        <f t="shared" si="23"/>
        <v>45403</v>
      </c>
      <c r="C506" s="785">
        <v>22</v>
      </c>
      <c r="D506" s="786">
        <f>IFERROR((INDEX(METADATA!$T$2:$T$20,MATCH(B506,METADATA!$S$2:$S$20,0))),0)</f>
        <v>0</v>
      </c>
      <c r="E506" s="785" t="str">
        <f t="shared" si="21"/>
        <v>LO</v>
      </c>
      <c r="F506" s="786">
        <f>VLOOKUP(C506,METADATA!$A$5:$H$29,IF(E506="HI",2,IF(E506="LO",6,10))+IF(D506=1,2,IF(D506=7,1,(IF(WEEKDAY(B506)=1,2,IF(WEEKDAY(B506)=7,1,0))))))</f>
        <v>3</v>
      </c>
      <c r="G506" s="786">
        <f>VLOOKUP(C506,METADATA!$J$5:$Q$29,IF(E506="HI",2,IF(E506="LO",6,10))+IF(D506=1,2,IF(D506=7,1,(IF(WEEKDAY(B506)=1,2,IF(WEEKDAY(B506)=7,1,0))))))</f>
        <v>3</v>
      </c>
      <c r="H506" s="787">
        <v>10069.25</v>
      </c>
      <c r="I506" s="788">
        <v>2854.2514266967773</v>
      </c>
      <c r="K506" s="795">
        <v>0</v>
      </c>
      <c r="M506" s="798">
        <f t="shared" si="22"/>
        <v>10465.970894728334</v>
      </c>
      <c r="N506" s="303"/>
      <c r="S506" s="786">
        <v>0</v>
      </c>
      <c r="T506" s="781">
        <f>VLOOKUP(C506,METADATA!$J$5:$Q$29,IF(E506="HI",2,IF(E506="LO",6,10))+IF(S506=1,2,IF(D506=7,1,(IF(WEEKDAY(B506)=1,2,IF(WEEKDAY(B506)=7,1,0))))))</f>
        <v>3</v>
      </c>
      <c r="U506" s="781">
        <f>VLOOKUP(C506,METADATA!$A$5:$H$29,IF(E506="HI",2,IF(E506="LO",6,10))+IF(S506=1,2,IF(D506=7,1,(IF(WEEKDAY(B506)=1,2,IF(WEEKDAY(B506)=7,1,0))))))</f>
        <v>3</v>
      </c>
    </row>
    <row r="507" spans="2:21" ht="13.95" customHeight="1" x14ac:dyDescent="0.25">
      <c r="B507" s="784">
        <f t="shared" si="23"/>
        <v>45403</v>
      </c>
      <c r="C507" s="785">
        <v>23</v>
      </c>
      <c r="D507" s="786">
        <f>IFERROR((INDEX(METADATA!$T$2:$T$20,MATCH(B507,METADATA!$S$2:$S$20,0))),0)</f>
        <v>0</v>
      </c>
      <c r="E507" s="785" t="str">
        <f t="shared" si="21"/>
        <v>LO</v>
      </c>
      <c r="F507" s="786">
        <f>VLOOKUP(C507,METADATA!$A$5:$H$29,IF(E507="HI",2,IF(E507="LO",6,10))+IF(D507=1,2,IF(D507=7,1,(IF(WEEKDAY(B507)=1,2,IF(WEEKDAY(B507)=7,1,0))))))</f>
        <v>3</v>
      </c>
      <c r="G507" s="786">
        <f>VLOOKUP(C507,METADATA!$J$5:$Q$29,IF(E507="HI",2,IF(E507="LO",6,10))+IF(D507=1,2,IF(D507=7,1,(IF(WEEKDAY(B507)=1,2,IF(WEEKDAY(B507)=7,1,0))))))</f>
        <v>3</v>
      </c>
      <c r="H507" s="787">
        <v>8885.5</v>
      </c>
      <c r="I507" s="788">
        <v>2954.1519355773926</v>
      </c>
      <c r="K507" s="795">
        <v>0</v>
      </c>
      <c r="M507" s="798">
        <f t="shared" si="22"/>
        <v>9363.7131474899234</v>
      </c>
      <c r="N507" s="303"/>
      <c r="S507" s="786">
        <v>0</v>
      </c>
      <c r="T507" s="781">
        <f>VLOOKUP(C507,METADATA!$J$5:$Q$29,IF(E507="HI",2,IF(E507="LO",6,10))+IF(S507=1,2,IF(D507=7,1,(IF(WEEKDAY(B507)=1,2,IF(WEEKDAY(B507)=7,1,0))))))</f>
        <v>3</v>
      </c>
      <c r="U507" s="781">
        <f>VLOOKUP(C507,METADATA!$A$5:$H$29,IF(E507="HI",2,IF(E507="LO",6,10))+IF(S507=1,2,IF(D507=7,1,(IF(WEEKDAY(B507)=1,2,IF(WEEKDAY(B507)=7,1,0))))))</f>
        <v>3</v>
      </c>
    </row>
    <row r="508" spans="2:21" ht="13.95" customHeight="1" x14ac:dyDescent="0.25">
      <c r="B508" s="784">
        <f t="shared" si="23"/>
        <v>45404</v>
      </c>
      <c r="C508" s="785">
        <v>0</v>
      </c>
      <c r="D508" s="786">
        <f>IFERROR((INDEX(METADATA!$T$2:$T$20,MATCH(B508,METADATA!$S$2:$S$20,0))),0)</f>
        <v>0</v>
      </c>
      <c r="E508" s="785" t="str">
        <f t="shared" si="21"/>
        <v>LO</v>
      </c>
      <c r="F508" s="786">
        <f>VLOOKUP(C508,METADATA!$A$5:$H$29,IF(E508="HI",2,IF(E508="LO",6,10))+IF(D508=1,2,IF(D508=7,1,(IF(WEEKDAY(B508)=1,2,IF(WEEKDAY(B508)=7,1,0))))))</f>
        <v>3</v>
      </c>
      <c r="G508" s="786">
        <f>VLOOKUP(C508,METADATA!$J$5:$Q$29,IF(E508="HI",2,IF(E508="LO",6,10))+IF(D508=1,2,IF(D508=7,1,(IF(WEEKDAY(B508)=1,2,IF(WEEKDAY(B508)=7,1,0))))))</f>
        <v>3</v>
      </c>
      <c r="H508" s="787">
        <v>8397</v>
      </c>
      <c r="I508" s="788">
        <v>3086.912483215332</v>
      </c>
      <c r="K508" s="795">
        <v>0</v>
      </c>
      <c r="M508" s="798">
        <f t="shared" si="22"/>
        <v>8946.4315611885522</v>
      </c>
      <c r="N508" s="303"/>
      <c r="S508" s="786">
        <v>0</v>
      </c>
      <c r="T508" s="781">
        <f>VLOOKUP(C508,METADATA!$J$5:$Q$29,IF(E508="HI",2,IF(E508="LO",6,10))+IF(S508=1,2,IF(D508=7,1,(IF(WEEKDAY(B508)=1,2,IF(WEEKDAY(B508)=7,1,0))))))</f>
        <v>3</v>
      </c>
      <c r="U508" s="781">
        <f>VLOOKUP(C508,METADATA!$A$5:$H$29,IF(E508="HI",2,IF(E508="LO",6,10))+IF(S508=1,2,IF(D508=7,1,(IF(WEEKDAY(B508)=1,2,IF(WEEKDAY(B508)=7,1,0))))))</f>
        <v>3</v>
      </c>
    </row>
    <row r="509" spans="2:21" ht="13.95" customHeight="1" x14ac:dyDescent="0.25">
      <c r="B509" s="784">
        <f t="shared" si="23"/>
        <v>45404</v>
      </c>
      <c r="C509" s="785">
        <v>1</v>
      </c>
      <c r="D509" s="786">
        <f>IFERROR((INDEX(METADATA!$T$2:$T$20,MATCH(B509,METADATA!$S$2:$S$20,0))),0)</f>
        <v>0</v>
      </c>
      <c r="E509" s="785" t="str">
        <f t="shared" si="21"/>
        <v>LO</v>
      </c>
      <c r="F509" s="786">
        <f>VLOOKUP(C509,METADATA!$A$5:$H$29,IF(E509="HI",2,IF(E509="LO",6,10))+IF(D509=1,2,IF(D509=7,1,(IF(WEEKDAY(B509)=1,2,IF(WEEKDAY(B509)=7,1,0))))))</f>
        <v>3</v>
      </c>
      <c r="G509" s="786">
        <f>VLOOKUP(C509,METADATA!$J$5:$Q$29,IF(E509="HI",2,IF(E509="LO",6,10))+IF(D509=1,2,IF(D509=7,1,(IF(WEEKDAY(B509)=1,2,IF(WEEKDAY(B509)=7,1,0))))))</f>
        <v>3</v>
      </c>
      <c r="H509" s="787">
        <v>8038.25</v>
      </c>
      <c r="I509" s="788">
        <v>3034.444450378418</v>
      </c>
      <c r="K509" s="795">
        <v>0</v>
      </c>
      <c r="M509" s="798">
        <f t="shared" si="22"/>
        <v>8591.9332041707803</v>
      </c>
      <c r="N509" s="303"/>
      <c r="S509" s="786">
        <v>0</v>
      </c>
      <c r="T509" s="781">
        <f>VLOOKUP(C509,METADATA!$J$5:$Q$29,IF(E509="HI",2,IF(E509="LO",6,10))+IF(S509=1,2,IF(D509=7,1,(IF(WEEKDAY(B509)=1,2,IF(WEEKDAY(B509)=7,1,0))))))</f>
        <v>3</v>
      </c>
      <c r="U509" s="781">
        <f>VLOOKUP(C509,METADATA!$A$5:$H$29,IF(E509="HI",2,IF(E509="LO",6,10))+IF(S509=1,2,IF(D509=7,1,(IF(WEEKDAY(B509)=1,2,IF(WEEKDAY(B509)=7,1,0))))))</f>
        <v>3</v>
      </c>
    </row>
    <row r="510" spans="2:21" ht="13.95" customHeight="1" x14ac:dyDescent="0.25">
      <c r="B510" s="784">
        <f t="shared" si="23"/>
        <v>45404</v>
      </c>
      <c r="C510" s="785">
        <v>2</v>
      </c>
      <c r="D510" s="786">
        <f>IFERROR((INDEX(METADATA!$T$2:$T$20,MATCH(B510,METADATA!$S$2:$S$20,0))),0)</f>
        <v>0</v>
      </c>
      <c r="E510" s="785" t="str">
        <f t="shared" si="21"/>
        <v>LO</v>
      </c>
      <c r="F510" s="786">
        <f>VLOOKUP(C510,METADATA!$A$5:$H$29,IF(E510="HI",2,IF(E510="LO",6,10))+IF(D510=1,2,IF(D510=7,1,(IF(WEEKDAY(B510)=1,2,IF(WEEKDAY(B510)=7,1,0))))))</f>
        <v>3</v>
      </c>
      <c r="G510" s="786">
        <f>VLOOKUP(C510,METADATA!$J$5:$Q$29,IF(E510="HI",2,IF(E510="LO",6,10))+IF(D510=1,2,IF(D510=7,1,(IF(WEEKDAY(B510)=1,2,IF(WEEKDAY(B510)=7,1,0))))))</f>
        <v>3</v>
      </c>
      <c r="H510" s="787">
        <v>7836</v>
      </c>
      <c r="I510" s="788">
        <v>2811.7890701293945</v>
      </c>
      <c r="K510" s="795">
        <v>0</v>
      </c>
      <c r="M510" s="798">
        <f t="shared" si="22"/>
        <v>8325.2059298793993</v>
      </c>
      <c r="N510" s="303"/>
      <c r="S510" s="786">
        <v>0</v>
      </c>
      <c r="T510" s="781">
        <f>VLOOKUP(C510,METADATA!$J$5:$Q$29,IF(E510="HI",2,IF(E510="LO",6,10))+IF(S510=1,2,IF(D510=7,1,(IF(WEEKDAY(B510)=1,2,IF(WEEKDAY(B510)=7,1,0))))))</f>
        <v>3</v>
      </c>
      <c r="U510" s="781">
        <f>VLOOKUP(C510,METADATA!$A$5:$H$29,IF(E510="HI",2,IF(E510="LO",6,10))+IF(S510=1,2,IF(D510=7,1,(IF(WEEKDAY(B510)=1,2,IF(WEEKDAY(B510)=7,1,0))))))</f>
        <v>3</v>
      </c>
    </row>
    <row r="511" spans="2:21" ht="13.95" customHeight="1" x14ac:dyDescent="0.25">
      <c r="B511" s="784">
        <f t="shared" si="23"/>
        <v>45404</v>
      </c>
      <c r="C511" s="785">
        <v>3</v>
      </c>
      <c r="D511" s="786">
        <f>IFERROR((INDEX(METADATA!$T$2:$T$20,MATCH(B511,METADATA!$S$2:$S$20,0))),0)</f>
        <v>0</v>
      </c>
      <c r="E511" s="785" t="str">
        <f t="shared" si="21"/>
        <v>LO</v>
      </c>
      <c r="F511" s="786">
        <f>VLOOKUP(C511,METADATA!$A$5:$H$29,IF(E511="HI",2,IF(E511="LO",6,10))+IF(D511=1,2,IF(D511=7,1,(IF(WEEKDAY(B511)=1,2,IF(WEEKDAY(B511)=7,1,0))))))</f>
        <v>3</v>
      </c>
      <c r="G511" s="786">
        <f>VLOOKUP(C511,METADATA!$J$5:$Q$29,IF(E511="HI",2,IF(E511="LO",6,10))+IF(D511=1,2,IF(D511=7,1,(IF(WEEKDAY(B511)=1,2,IF(WEEKDAY(B511)=7,1,0))))))</f>
        <v>3</v>
      </c>
      <c r="H511" s="787">
        <v>8206.75</v>
      </c>
      <c r="I511" s="788">
        <v>2842.0774536132813</v>
      </c>
      <c r="K511" s="795">
        <v>0</v>
      </c>
      <c r="M511" s="798">
        <f t="shared" si="22"/>
        <v>8684.938100806301</v>
      </c>
      <c r="N511" s="303"/>
      <c r="S511" s="786">
        <v>0</v>
      </c>
      <c r="T511" s="781">
        <f>VLOOKUP(C511,METADATA!$J$5:$Q$29,IF(E511="HI",2,IF(E511="LO",6,10))+IF(S511=1,2,IF(D511=7,1,(IF(WEEKDAY(B511)=1,2,IF(WEEKDAY(B511)=7,1,0))))))</f>
        <v>3</v>
      </c>
      <c r="U511" s="781">
        <f>VLOOKUP(C511,METADATA!$A$5:$H$29,IF(E511="HI",2,IF(E511="LO",6,10))+IF(S511=1,2,IF(D511=7,1,(IF(WEEKDAY(B511)=1,2,IF(WEEKDAY(B511)=7,1,0))))))</f>
        <v>3</v>
      </c>
    </row>
    <row r="512" spans="2:21" ht="13.95" customHeight="1" x14ac:dyDescent="0.25">
      <c r="B512" s="784">
        <f t="shared" si="23"/>
        <v>45404</v>
      </c>
      <c r="C512" s="785">
        <v>4</v>
      </c>
      <c r="D512" s="786">
        <f>IFERROR((INDEX(METADATA!$T$2:$T$20,MATCH(B512,METADATA!$S$2:$S$20,0))),0)</f>
        <v>0</v>
      </c>
      <c r="E512" s="785" t="str">
        <f t="shared" si="21"/>
        <v>LO</v>
      </c>
      <c r="F512" s="786">
        <f>VLOOKUP(C512,METADATA!$A$5:$H$29,IF(E512="HI",2,IF(E512="LO",6,10))+IF(D512=1,2,IF(D512=7,1,(IF(WEEKDAY(B512)=1,2,IF(WEEKDAY(B512)=7,1,0))))))</f>
        <v>3</v>
      </c>
      <c r="G512" s="786">
        <f>VLOOKUP(C512,METADATA!$J$5:$Q$29,IF(E512="HI",2,IF(E512="LO",6,10))+IF(D512=1,2,IF(D512=7,1,(IF(WEEKDAY(B512)=1,2,IF(WEEKDAY(B512)=7,1,0))))))</f>
        <v>3</v>
      </c>
      <c r="H512" s="787">
        <v>9120</v>
      </c>
      <c r="I512" s="788">
        <v>2820.4249744415283</v>
      </c>
      <c r="K512" s="795">
        <v>0</v>
      </c>
      <c r="M512" s="798">
        <f t="shared" si="22"/>
        <v>9546.1613770380754</v>
      </c>
      <c r="N512" s="303"/>
      <c r="S512" s="786">
        <v>0</v>
      </c>
      <c r="T512" s="781">
        <f>VLOOKUP(C512,METADATA!$J$5:$Q$29,IF(E512="HI",2,IF(E512="LO",6,10))+IF(S512=1,2,IF(D512=7,1,(IF(WEEKDAY(B512)=1,2,IF(WEEKDAY(B512)=7,1,0))))))</f>
        <v>3</v>
      </c>
      <c r="U512" s="781">
        <f>VLOOKUP(C512,METADATA!$A$5:$H$29,IF(E512="HI",2,IF(E512="LO",6,10))+IF(S512=1,2,IF(D512=7,1,(IF(WEEKDAY(B512)=1,2,IF(WEEKDAY(B512)=7,1,0))))))</f>
        <v>3</v>
      </c>
    </row>
    <row r="513" spans="2:21" ht="13.95" customHeight="1" x14ac:dyDescent="0.25">
      <c r="B513" s="784">
        <f t="shared" si="23"/>
        <v>45404</v>
      </c>
      <c r="C513" s="785">
        <v>5</v>
      </c>
      <c r="D513" s="786">
        <f>IFERROR((INDEX(METADATA!$T$2:$T$20,MATCH(B513,METADATA!$S$2:$S$20,0))),0)</f>
        <v>0</v>
      </c>
      <c r="E513" s="785" t="str">
        <f t="shared" si="21"/>
        <v>LO</v>
      </c>
      <c r="F513" s="786">
        <f>VLOOKUP(C513,METADATA!$A$5:$H$29,IF(E513="HI",2,IF(E513="LO",6,10))+IF(D513=1,2,IF(D513=7,1,(IF(WEEKDAY(B513)=1,2,IF(WEEKDAY(B513)=7,1,0))))))</f>
        <v>3</v>
      </c>
      <c r="G513" s="786">
        <f>VLOOKUP(C513,METADATA!$J$5:$Q$29,IF(E513="HI",2,IF(E513="LO",6,10))+IF(D513=1,2,IF(D513=7,1,(IF(WEEKDAY(B513)=1,2,IF(WEEKDAY(B513)=7,1,0))))))</f>
        <v>3</v>
      </c>
      <c r="H513" s="787">
        <v>11211.25</v>
      </c>
      <c r="I513" s="788">
        <v>2735.0200223922729</v>
      </c>
      <c r="K513" s="795">
        <v>0</v>
      </c>
      <c r="M513" s="798">
        <f t="shared" si="22"/>
        <v>11540.037308665282</v>
      </c>
      <c r="N513" s="303"/>
      <c r="S513" s="786">
        <v>0</v>
      </c>
      <c r="T513" s="781">
        <f>VLOOKUP(C513,METADATA!$J$5:$Q$29,IF(E513="HI",2,IF(E513="LO",6,10))+IF(S513=1,2,IF(D513=7,1,(IF(WEEKDAY(B513)=1,2,IF(WEEKDAY(B513)=7,1,0))))))</f>
        <v>3</v>
      </c>
      <c r="U513" s="781">
        <f>VLOOKUP(C513,METADATA!$A$5:$H$29,IF(E513="HI",2,IF(E513="LO",6,10))+IF(S513=1,2,IF(D513=7,1,(IF(WEEKDAY(B513)=1,2,IF(WEEKDAY(B513)=7,1,0))))))</f>
        <v>3</v>
      </c>
    </row>
    <row r="514" spans="2:21" ht="13.95" customHeight="1" x14ac:dyDescent="0.25">
      <c r="B514" s="784">
        <f t="shared" si="23"/>
        <v>45404</v>
      </c>
      <c r="C514" s="785">
        <v>6</v>
      </c>
      <c r="D514" s="786">
        <f>IFERROR((INDEX(METADATA!$T$2:$T$20,MATCH(B514,METADATA!$S$2:$S$20,0))),0)</f>
        <v>0</v>
      </c>
      <c r="E514" s="785" t="str">
        <f t="shared" si="21"/>
        <v>LO</v>
      </c>
      <c r="F514" s="786">
        <f>VLOOKUP(C514,METADATA!$A$5:$H$29,IF(E514="HI",2,IF(E514="LO",6,10))+IF(D514=1,2,IF(D514=7,1,(IF(WEEKDAY(B514)=1,2,IF(WEEKDAY(B514)=7,1,0))))))</f>
        <v>2</v>
      </c>
      <c r="G514" s="786">
        <f>VLOOKUP(C514,METADATA!$J$5:$Q$29,IF(E514="HI",2,IF(E514="LO",6,10))+IF(D514=1,2,IF(D514=7,1,(IF(WEEKDAY(B514)=1,2,IF(WEEKDAY(B514)=7,1,0))))))</f>
        <v>2</v>
      </c>
      <c r="H514" s="787">
        <v>14360.25</v>
      </c>
      <c r="I514" s="788">
        <v>2738.397988319397</v>
      </c>
      <c r="K514" s="795">
        <v>870.51250000000005</v>
      </c>
      <c r="M514" s="798">
        <f t="shared" si="22"/>
        <v>14619.015137995162</v>
      </c>
      <c r="N514" s="303"/>
      <c r="S514" s="786">
        <v>0</v>
      </c>
      <c r="T514" s="781">
        <f>VLOOKUP(C514,METADATA!$J$5:$Q$29,IF(E514="HI",2,IF(E514="LO",6,10))+IF(S514=1,2,IF(D514=7,1,(IF(WEEKDAY(B514)=1,2,IF(WEEKDAY(B514)=7,1,0))))))</f>
        <v>2</v>
      </c>
      <c r="U514" s="781">
        <f>VLOOKUP(C514,METADATA!$A$5:$H$29,IF(E514="HI",2,IF(E514="LO",6,10))+IF(S514=1,2,IF(D514=7,1,(IF(WEEKDAY(B514)=1,2,IF(WEEKDAY(B514)=7,1,0))))))</f>
        <v>2</v>
      </c>
    </row>
    <row r="515" spans="2:21" ht="13.95" customHeight="1" x14ac:dyDescent="0.25">
      <c r="B515" s="784">
        <f t="shared" si="23"/>
        <v>45404</v>
      </c>
      <c r="C515" s="785">
        <v>7</v>
      </c>
      <c r="D515" s="786">
        <f>IFERROR((INDEX(METADATA!$T$2:$T$20,MATCH(B515,METADATA!$S$2:$S$20,0))),0)</f>
        <v>0</v>
      </c>
      <c r="E515" s="785" t="str">
        <f t="shared" si="21"/>
        <v>LO</v>
      </c>
      <c r="F515" s="786">
        <f>VLOOKUP(C515,METADATA!$A$5:$H$29,IF(E515="HI",2,IF(E515="LO",6,10))+IF(D515=1,2,IF(D515=7,1,(IF(WEEKDAY(B515)=1,2,IF(WEEKDAY(B515)=7,1,0))))))</f>
        <v>1</v>
      </c>
      <c r="G515" s="786">
        <f>VLOOKUP(C515,METADATA!$J$5:$Q$29,IF(E515="HI",2,IF(E515="LO",6,10))+IF(D515=1,2,IF(D515=7,1,(IF(WEEKDAY(B515)=1,2,IF(WEEKDAY(B515)=7,1,0))))))</f>
        <v>1</v>
      </c>
      <c r="H515" s="787">
        <v>16026.25</v>
      </c>
      <c r="I515" s="788">
        <v>2696.6750183105469</v>
      </c>
      <c r="K515" s="795">
        <v>865.8125</v>
      </c>
      <c r="M515" s="798">
        <f t="shared" si="22"/>
        <v>16251.545933137568</v>
      </c>
      <c r="N515" s="303"/>
      <c r="S515" s="786">
        <v>0</v>
      </c>
      <c r="T515" s="781">
        <f>VLOOKUP(C515,METADATA!$J$5:$Q$29,IF(E515="HI",2,IF(E515="LO",6,10))+IF(S515=1,2,IF(D515=7,1,(IF(WEEKDAY(B515)=1,2,IF(WEEKDAY(B515)=7,1,0))))))</f>
        <v>1</v>
      </c>
      <c r="U515" s="781">
        <f>VLOOKUP(C515,METADATA!$A$5:$H$29,IF(E515="HI",2,IF(E515="LO",6,10))+IF(S515=1,2,IF(D515=7,1,(IF(WEEKDAY(B515)=1,2,IF(WEEKDAY(B515)=7,1,0))))))</f>
        <v>1</v>
      </c>
    </row>
    <row r="516" spans="2:21" ht="13.95" customHeight="1" x14ac:dyDescent="0.25">
      <c r="B516" s="784">
        <f t="shared" si="23"/>
        <v>45404</v>
      </c>
      <c r="C516" s="785">
        <v>8</v>
      </c>
      <c r="D516" s="786">
        <f>IFERROR((INDEX(METADATA!$T$2:$T$20,MATCH(B516,METADATA!$S$2:$S$20,0))),0)</f>
        <v>0</v>
      </c>
      <c r="E516" s="785" t="str">
        <f t="shared" ref="E516:E579" si="24">IF(B516="","",IF(AND(MONTH(B516)&gt;=MONTH($AA$9),MONTH(B516)&lt;=MONTH($AA$11)),"HI","LO"))</f>
        <v>LO</v>
      </c>
      <c r="F516" s="786">
        <f>VLOOKUP(C516,METADATA!$A$5:$H$29,IF(E516="HI",2,IF(E516="LO",6,10))+IF(D516=1,2,IF(D516=7,1,(IF(WEEKDAY(B516)=1,2,IF(WEEKDAY(B516)=7,1,0))))))</f>
        <v>1</v>
      </c>
      <c r="G516" s="786">
        <f>VLOOKUP(C516,METADATA!$J$5:$Q$29,IF(E516="HI",2,IF(E516="LO",6,10))+IF(D516=1,2,IF(D516=7,1,(IF(WEEKDAY(B516)=1,2,IF(WEEKDAY(B516)=7,1,0))))))</f>
        <v>1</v>
      </c>
      <c r="H516" s="787">
        <v>17084</v>
      </c>
      <c r="I516" s="788">
        <v>2670.1285037994385</v>
      </c>
      <c r="K516" s="795">
        <v>834.63750000000005</v>
      </c>
      <c r="M516" s="798">
        <f t="shared" ref="M516:M579" si="25">SQRT(H516^2+I516^2)</f>
        <v>17291.403708976384</v>
      </c>
      <c r="N516" s="303"/>
      <c r="S516" s="786">
        <v>0</v>
      </c>
      <c r="T516" s="781">
        <f>VLOOKUP(C516,METADATA!$J$5:$Q$29,IF(E516="HI",2,IF(E516="LO",6,10))+IF(S516=1,2,IF(D516=7,1,(IF(WEEKDAY(B516)=1,2,IF(WEEKDAY(B516)=7,1,0))))))</f>
        <v>1</v>
      </c>
      <c r="U516" s="781">
        <f>VLOOKUP(C516,METADATA!$A$5:$H$29,IF(E516="HI",2,IF(E516="LO",6,10))+IF(S516=1,2,IF(D516=7,1,(IF(WEEKDAY(B516)=1,2,IF(WEEKDAY(B516)=7,1,0))))))</f>
        <v>1</v>
      </c>
    </row>
    <row r="517" spans="2:21" ht="13.95" customHeight="1" x14ac:dyDescent="0.25">
      <c r="B517" s="784">
        <f t="shared" si="23"/>
        <v>45404</v>
      </c>
      <c r="C517" s="785">
        <v>9</v>
      </c>
      <c r="D517" s="786">
        <f>IFERROR((INDEX(METADATA!$T$2:$T$20,MATCH(B517,METADATA!$S$2:$S$20,0))),0)</f>
        <v>0</v>
      </c>
      <c r="E517" s="785" t="str">
        <f t="shared" si="24"/>
        <v>LO</v>
      </c>
      <c r="F517" s="786">
        <f>VLOOKUP(C517,METADATA!$A$5:$H$29,IF(E517="HI",2,IF(E517="LO",6,10))+IF(D517=1,2,IF(D517=7,1,(IF(WEEKDAY(B517)=1,2,IF(WEEKDAY(B517)=7,1,0))))))</f>
        <v>2</v>
      </c>
      <c r="G517" s="786">
        <f>VLOOKUP(C517,METADATA!$J$5:$Q$29,IF(E517="HI",2,IF(E517="LO",6,10))+IF(D517=1,2,IF(D517=7,1,(IF(WEEKDAY(B517)=1,2,IF(WEEKDAY(B517)=7,1,0))))))</f>
        <v>1</v>
      </c>
      <c r="H517" s="787">
        <v>18043.5</v>
      </c>
      <c r="I517" s="788">
        <v>2570.9680318832397</v>
      </c>
      <c r="K517" s="795">
        <v>847.33749999999998</v>
      </c>
      <c r="M517" s="798">
        <f t="shared" si="25"/>
        <v>18225.744672604342</v>
      </c>
      <c r="N517" s="303"/>
      <c r="S517" s="786">
        <v>0</v>
      </c>
      <c r="T517" s="781">
        <f>VLOOKUP(C517,METADATA!$J$5:$Q$29,IF(E517="HI",2,IF(E517="LO",6,10))+IF(S517=1,2,IF(D517=7,1,(IF(WEEKDAY(B517)=1,2,IF(WEEKDAY(B517)=7,1,0))))))</f>
        <v>1</v>
      </c>
      <c r="U517" s="781">
        <f>VLOOKUP(C517,METADATA!$A$5:$H$29,IF(E517="HI",2,IF(E517="LO",6,10))+IF(S517=1,2,IF(D517=7,1,(IF(WEEKDAY(B517)=1,2,IF(WEEKDAY(B517)=7,1,0))))))</f>
        <v>2</v>
      </c>
    </row>
    <row r="518" spans="2:21" ht="13.95" customHeight="1" x14ac:dyDescent="0.25">
      <c r="B518" s="784">
        <f t="shared" si="23"/>
        <v>45404</v>
      </c>
      <c r="C518" s="785">
        <v>10</v>
      </c>
      <c r="D518" s="786">
        <f>IFERROR((INDEX(METADATA!$T$2:$T$20,MATCH(B518,METADATA!$S$2:$S$20,0))),0)</f>
        <v>0</v>
      </c>
      <c r="E518" s="785" t="str">
        <f t="shared" si="24"/>
        <v>LO</v>
      </c>
      <c r="F518" s="786">
        <f>VLOOKUP(C518,METADATA!$A$5:$H$29,IF(E518="HI",2,IF(E518="LO",6,10))+IF(D518=1,2,IF(D518=7,1,(IF(WEEKDAY(B518)=1,2,IF(WEEKDAY(B518)=7,1,0))))))</f>
        <v>2</v>
      </c>
      <c r="G518" s="786">
        <f>VLOOKUP(C518,METADATA!$J$5:$Q$29,IF(E518="HI",2,IF(E518="LO",6,10))+IF(D518=1,2,IF(D518=7,1,(IF(WEEKDAY(B518)=1,2,IF(WEEKDAY(B518)=7,1,0))))))</f>
        <v>2</v>
      </c>
      <c r="H518" s="787">
        <v>18180.75</v>
      </c>
      <c r="I518" s="788">
        <v>1547.7939715385437</v>
      </c>
      <c r="K518" s="795">
        <v>851.61249999999995</v>
      </c>
      <c r="M518" s="798">
        <f t="shared" si="25"/>
        <v>18246.515742487143</v>
      </c>
      <c r="N518" s="303"/>
      <c r="S518" s="786">
        <v>0</v>
      </c>
      <c r="T518" s="781">
        <f>VLOOKUP(C518,METADATA!$J$5:$Q$29,IF(E518="HI",2,IF(E518="LO",6,10))+IF(S518=1,2,IF(D518=7,1,(IF(WEEKDAY(B518)=1,2,IF(WEEKDAY(B518)=7,1,0))))))</f>
        <v>2</v>
      </c>
      <c r="U518" s="781">
        <f>VLOOKUP(C518,METADATA!$A$5:$H$29,IF(E518="HI",2,IF(E518="LO",6,10))+IF(S518=1,2,IF(D518=7,1,(IF(WEEKDAY(B518)=1,2,IF(WEEKDAY(B518)=7,1,0))))))</f>
        <v>2</v>
      </c>
    </row>
    <row r="519" spans="2:21" ht="13.95" customHeight="1" x14ac:dyDescent="0.25">
      <c r="B519" s="784">
        <f t="shared" si="23"/>
        <v>45404</v>
      </c>
      <c r="C519" s="785">
        <v>11</v>
      </c>
      <c r="D519" s="786">
        <f>IFERROR((INDEX(METADATA!$T$2:$T$20,MATCH(B519,METADATA!$S$2:$S$20,0))),0)</f>
        <v>0</v>
      </c>
      <c r="E519" s="785" t="str">
        <f t="shared" si="24"/>
        <v>LO</v>
      </c>
      <c r="F519" s="786">
        <f>VLOOKUP(C519,METADATA!$A$5:$H$29,IF(E519="HI",2,IF(E519="LO",6,10))+IF(D519=1,2,IF(D519=7,1,(IF(WEEKDAY(B519)=1,2,IF(WEEKDAY(B519)=7,1,0))))))</f>
        <v>2</v>
      </c>
      <c r="G519" s="786">
        <f>VLOOKUP(C519,METADATA!$J$5:$Q$29,IF(E519="HI",2,IF(E519="LO",6,10))+IF(D519=1,2,IF(D519=7,1,(IF(WEEKDAY(B519)=1,2,IF(WEEKDAY(B519)=7,1,0))))))</f>
        <v>2</v>
      </c>
      <c r="H519" s="787">
        <v>18398.25</v>
      </c>
      <c r="I519" s="788">
        <v>126.00149686436635</v>
      </c>
      <c r="K519" s="795">
        <v>856.5</v>
      </c>
      <c r="M519" s="798">
        <f t="shared" si="25"/>
        <v>18398.681459270716</v>
      </c>
      <c r="N519" s="303"/>
      <c r="S519" s="786">
        <v>0</v>
      </c>
      <c r="T519" s="781">
        <f>VLOOKUP(C519,METADATA!$J$5:$Q$29,IF(E519="HI",2,IF(E519="LO",6,10))+IF(S519=1,2,IF(D519=7,1,(IF(WEEKDAY(B519)=1,2,IF(WEEKDAY(B519)=7,1,0))))))</f>
        <v>2</v>
      </c>
      <c r="U519" s="781">
        <f>VLOOKUP(C519,METADATA!$A$5:$H$29,IF(E519="HI",2,IF(E519="LO",6,10))+IF(S519=1,2,IF(D519=7,1,(IF(WEEKDAY(B519)=1,2,IF(WEEKDAY(B519)=7,1,0))))))</f>
        <v>2</v>
      </c>
    </row>
    <row r="520" spans="2:21" ht="13.95" customHeight="1" x14ac:dyDescent="0.25">
      <c r="B520" s="784">
        <f t="shared" si="23"/>
        <v>45404</v>
      </c>
      <c r="C520" s="785">
        <v>12</v>
      </c>
      <c r="D520" s="786">
        <f>IFERROR((INDEX(METADATA!$T$2:$T$20,MATCH(B520,METADATA!$S$2:$S$20,0))),0)</f>
        <v>0</v>
      </c>
      <c r="E520" s="785" t="str">
        <f t="shared" si="24"/>
        <v>LO</v>
      </c>
      <c r="F520" s="786">
        <f>VLOOKUP(C520,METADATA!$A$5:$H$29,IF(E520="HI",2,IF(E520="LO",6,10))+IF(D520=1,2,IF(D520=7,1,(IF(WEEKDAY(B520)=1,2,IF(WEEKDAY(B520)=7,1,0))))))</f>
        <v>2</v>
      </c>
      <c r="G520" s="786">
        <f>VLOOKUP(C520,METADATA!$J$5:$Q$29,IF(E520="HI",2,IF(E520="LO",6,10))+IF(D520=1,2,IF(D520=7,1,(IF(WEEKDAY(B520)=1,2,IF(WEEKDAY(B520)=7,1,0))))))</f>
        <v>2</v>
      </c>
      <c r="H520" s="787">
        <v>18080</v>
      </c>
      <c r="I520" s="788">
        <v>618.239990234375</v>
      </c>
      <c r="K520" s="795">
        <v>824.32500000000005</v>
      </c>
      <c r="M520" s="798">
        <f t="shared" si="25"/>
        <v>18090.567174235446</v>
      </c>
      <c r="N520" s="303"/>
      <c r="S520" s="786">
        <v>0</v>
      </c>
      <c r="T520" s="781">
        <f>VLOOKUP(C520,METADATA!$J$5:$Q$29,IF(E520="HI",2,IF(E520="LO",6,10))+IF(S520=1,2,IF(D520=7,1,(IF(WEEKDAY(B520)=1,2,IF(WEEKDAY(B520)=7,1,0))))))</f>
        <v>2</v>
      </c>
      <c r="U520" s="781">
        <f>VLOOKUP(C520,METADATA!$A$5:$H$29,IF(E520="HI",2,IF(E520="LO",6,10))+IF(S520=1,2,IF(D520=7,1,(IF(WEEKDAY(B520)=1,2,IF(WEEKDAY(B520)=7,1,0))))))</f>
        <v>2</v>
      </c>
    </row>
    <row r="521" spans="2:21" ht="13.95" customHeight="1" x14ac:dyDescent="0.25">
      <c r="B521" s="784">
        <f t="shared" si="23"/>
        <v>45404</v>
      </c>
      <c r="C521" s="785">
        <v>13</v>
      </c>
      <c r="D521" s="786">
        <f>IFERROR((INDEX(METADATA!$T$2:$T$20,MATCH(B521,METADATA!$S$2:$S$20,0))),0)</f>
        <v>0</v>
      </c>
      <c r="E521" s="785" t="str">
        <f t="shared" si="24"/>
        <v>LO</v>
      </c>
      <c r="F521" s="786">
        <f>VLOOKUP(C521,METADATA!$A$5:$H$29,IF(E521="HI",2,IF(E521="LO",6,10))+IF(D521=1,2,IF(D521=7,1,(IF(WEEKDAY(B521)=1,2,IF(WEEKDAY(B521)=7,1,0))))))</f>
        <v>2</v>
      </c>
      <c r="G521" s="786">
        <f>VLOOKUP(C521,METADATA!$J$5:$Q$29,IF(E521="HI",2,IF(E521="LO",6,10))+IF(D521=1,2,IF(D521=7,1,(IF(WEEKDAY(B521)=1,2,IF(WEEKDAY(B521)=7,1,0))))))</f>
        <v>2</v>
      </c>
      <c r="H521" s="787">
        <v>17093</v>
      </c>
      <c r="I521" s="788">
        <v>1303.0800018310547</v>
      </c>
      <c r="K521" s="795">
        <v>882.73749999999995</v>
      </c>
      <c r="M521" s="798">
        <f t="shared" si="25"/>
        <v>17142.598008795867</v>
      </c>
      <c r="N521" s="303"/>
      <c r="S521" s="786">
        <v>0</v>
      </c>
      <c r="T521" s="781">
        <f>VLOOKUP(C521,METADATA!$J$5:$Q$29,IF(E521="HI",2,IF(E521="LO",6,10))+IF(S521=1,2,IF(D521=7,1,(IF(WEEKDAY(B521)=1,2,IF(WEEKDAY(B521)=7,1,0))))))</f>
        <v>2</v>
      </c>
      <c r="U521" s="781">
        <f>VLOOKUP(C521,METADATA!$A$5:$H$29,IF(E521="HI",2,IF(E521="LO",6,10))+IF(S521=1,2,IF(D521=7,1,(IF(WEEKDAY(B521)=1,2,IF(WEEKDAY(B521)=7,1,0))))))</f>
        <v>2</v>
      </c>
    </row>
    <row r="522" spans="2:21" ht="13.95" customHeight="1" x14ac:dyDescent="0.25">
      <c r="B522" s="784">
        <f t="shared" si="23"/>
        <v>45404</v>
      </c>
      <c r="C522" s="785">
        <v>14</v>
      </c>
      <c r="D522" s="786">
        <f>IFERROR((INDEX(METADATA!$T$2:$T$20,MATCH(B522,METADATA!$S$2:$S$20,0))),0)</f>
        <v>0</v>
      </c>
      <c r="E522" s="785" t="str">
        <f t="shared" si="24"/>
        <v>LO</v>
      </c>
      <c r="F522" s="786">
        <f>VLOOKUP(C522,METADATA!$A$5:$H$29,IF(E522="HI",2,IF(E522="LO",6,10))+IF(D522=1,2,IF(D522=7,1,(IF(WEEKDAY(B522)=1,2,IF(WEEKDAY(B522)=7,1,0))))))</f>
        <v>2</v>
      </c>
      <c r="G522" s="786">
        <f>VLOOKUP(C522,METADATA!$J$5:$Q$29,IF(E522="HI",2,IF(E522="LO",6,10))+IF(D522=1,2,IF(D522=7,1,(IF(WEEKDAY(B522)=1,2,IF(WEEKDAY(B522)=7,1,0))))))</f>
        <v>2</v>
      </c>
      <c r="H522" s="787">
        <v>17719.75</v>
      </c>
      <c r="I522" s="788">
        <v>285.11800253391266</v>
      </c>
      <c r="K522" s="795">
        <v>909.3125</v>
      </c>
      <c r="M522" s="798">
        <f t="shared" si="25"/>
        <v>17722.043684007465</v>
      </c>
      <c r="N522" s="303"/>
      <c r="S522" s="786">
        <v>0</v>
      </c>
      <c r="T522" s="781">
        <f>VLOOKUP(C522,METADATA!$J$5:$Q$29,IF(E522="HI",2,IF(E522="LO",6,10))+IF(S522=1,2,IF(D522=7,1,(IF(WEEKDAY(B522)=1,2,IF(WEEKDAY(B522)=7,1,0))))))</f>
        <v>2</v>
      </c>
      <c r="U522" s="781">
        <f>VLOOKUP(C522,METADATA!$A$5:$H$29,IF(E522="HI",2,IF(E522="LO",6,10))+IF(S522=1,2,IF(D522=7,1,(IF(WEEKDAY(B522)=1,2,IF(WEEKDAY(B522)=7,1,0))))))</f>
        <v>2</v>
      </c>
    </row>
    <row r="523" spans="2:21" ht="13.95" customHeight="1" x14ac:dyDescent="0.25">
      <c r="B523" s="784">
        <f t="shared" si="23"/>
        <v>45404</v>
      </c>
      <c r="C523" s="785">
        <v>15</v>
      </c>
      <c r="D523" s="786">
        <f>IFERROR((INDEX(METADATA!$T$2:$T$20,MATCH(B523,METADATA!$S$2:$S$20,0))),0)</f>
        <v>0</v>
      </c>
      <c r="E523" s="785" t="str">
        <f t="shared" si="24"/>
        <v>LO</v>
      </c>
      <c r="F523" s="786">
        <f>VLOOKUP(C523,METADATA!$A$5:$H$29,IF(E523="HI",2,IF(E523="LO",6,10))+IF(D523=1,2,IF(D523=7,1,(IF(WEEKDAY(B523)=1,2,IF(WEEKDAY(B523)=7,1,0))))))</f>
        <v>2</v>
      </c>
      <c r="G523" s="786">
        <f>VLOOKUP(C523,METADATA!$J$5:$Q$29,IF(E523="HI",2,IF(E523="LO",6,10))+IF(D523=1,2,IF(D523=7,1,(IF(WEEKDAY(B523)=1,2,IF(WEEKDAY(B523)=7,1,0))))))</f>
        <v>2</v>
      </c>
      <c r="H523" s="787">
        <v>17619.25</v>
      </c>
      <c r="I523" s="788">
        <v>1289.3750381469727</v>
      </c>
      <c r="K523" s="795">
        <v>905.6</v>
      </c>
      <c r="M523" s="798">
        <f t="shared" si="25"/>
        <v>17666.365176557869</v>
      </c>
      <c r="N523" s="303"/>
      <c r="S523" s="786">
        <v>0</v>
      </c>
      <c r="T523" s="781">
        <f>VLOOKUP(C523,METADATA!$J$5:$Q$29,IF(E523="HI",2,IF(E523="LO",6,10))+IF(S523=1,2,IF(D523=7,1,(IF(WEEKDAY(B523)=1,2,IF(WEEKDAY(B523)=7,1,0))))))</f>
        <v>2</v>
      </c>
      <c r="U523" s="781">
        <f>VLOOKUP(C523,METADATA!$A$5:$H$29,IF(E523="HI",2,IF(E523="LO",6,10))+IF(S523=1,2,IF(D523=7,1,(IF(WEEKDAY(B523)=1,2,IF(WEEKDAY(B523)=7,1,0))))))</f>
        <v>2</v>
      </c>
    </row>
    <row r="524" spans="2:21" ht="13.95" customHeight="1" x14ac:dyDescent="0.25">
      <c r="B524" s="784">
        <f t="shared" si="23"/>
        <v>45404</v>
      </c>
      <c r="C524" s="785">
        <v>16</v>
      </c>
      <c r="D524" s="786">
        <f>IFERROR((INDEX(METADATA!$T$2:$T$20,MATCH(B524,METADATA!$S$2:$S$20,0))),0)</f>
        <v>0</v>
      </c>
      <c r="E524" s="785" t="str">
        <f t="shared" si="24"/>
        <v>LO</v>
      </c>
      <c r="F524" s="786">
        <f>VLOOKUP(C524,METADATA!$A$5:$H$29,IF(E524="HI",2,IF(E524="LO",6,10))+IF(D524=1,2,IF(D524=7,1,(IF(WEEKDAY(B524)=1,2,IF(WEEKDAY(B524)=7,1,0))))))</f>
        <v>2</v>
      </c>
      <c r="G524" s="786">
        <f>VLOOKUP(C524,METADATA!$J$5:$Q$29,IF(E524="HI",2,IF(E524="LO",6,10))+IF(D524=1,2,IF(D524=7,1,(IF(WEEKDAY(B524)=1,2,IF(WEEKDAY(B524)=7,1,0))))))</f>
        <v>2</v>
      </c>
      <c r="H524" s="787">
        <v>17902</v>
      </c>
      <c r="I524" s="788">
        <v>2801.1900081634521</v>
      </c>
      <c r="K524" s="795">
        <v>913.98749999999995</v>
      </c>
      <c r="M524" s="798">
        <f t="shared" si="25"/>
        <v>18119.830834249937</v>
      </c>
      <c r="N524" s="303"/>
      <c r="S524" s="786">
        <v>0</v>
      </c>
      <c r="T524" s="781">
        <f>VLOOKUP(C524,METADATA!$J$5:$Q$29,IF(E524="HI",2,IF(E524="LO",6,10))+IF(S524=1,2,IF(D524=7,1,(IF(WEEKDAY(B524)=1,2,IF(WEEKDAY(B524)=7,1,0))))))</f>
        <v>2</v>
      </c>
      <c r="U524" s="781">
        <f>VLOOKUP(C524,METADATA!$A$5:$H$29,IF(E524="HI",2,IF(E524="LO",6,10))+IF(S524=1,2,IF(D524=7,1,(IF(WEEKDAY(B524)=1,2,IF(WEEKDAY(B524)=7,1,0))))))</f>
        <v>2</v>
      </c>
    </row>
    <row r="525" spans="2:21" ht="13.95" customHeight="1" x14ac:dyDescent="0.25">
      <c r="B525" s="784">
        <f t="shared" si="23"/>
        <v>45404</v>
      </c>
      <c r="C525" s="785">
        <v>17</v>
      </c>
      <c r="D525" s="786">
        <f>IFERROR((INDEX(METADATA!$T$2:$T$20,MATCH(B525,METADATA!$S$2:$S$20,0))),0)</f>
        <v>0</v>
      </c>
      <c r="E525" s="785" t="str">
        <f t="shared" si="24"/>
        <v>LO</v>
      </c>
      <c r="F525" s="786">
        <f>VLOOKUP(C525,METADATA!$A$5:$H$29,IF(E525="HI",2,IF(E525="LO",6,10))+IF(D525=1,2,IF(D525=7,1,(IF(WEEKDAY(B525)=1,2,IF(WEEKDAY(B525)=7,1,0))))))</f>
        <v>2</v>
      </c>
      <c r="G525" s="786">
        <f>VLOOKUP(C525,METADATA!$J$5:$Q$29,IF(E525="HI",2,IF(E525="LO",6,10))+IF(D525=1,2,IF(D525=7,1,(IF(WEEKDAY(B525)=1,2,IF(WEEKDAY(B525)=7,1,0))))))</f>
        <v>2</v>
      </c>
      <c r="H525" s="787">
        <v>17466</v>
      </c>
      <c r="I525" s="788">
        <v>2745.1581058502197</v>
      </c>
      <c r="K525" s="795">
        <v>902.26250000000005</v>
      </c>
      <c r="M525" s="798">
        <f t="shared" si="25"/>
        <v>17680.414277559084</v>
      </c>
      <c r="N525" s="303"/>
      <c r="S525" s="786">
        <v>0</v>
      </c>
      <c r="T525" s="781">
        <f>VLOOKUP(C525,METADATA!$J$5:$Q$29,IF(E525="HI",2,IF(E525="LO",6,10))+IF(S525=1,2,IF(D525=7,1,(IF(WEEKDAY(B525)=1,2,IF(WEEKDAY(B525)=7,1,0))))))</f>
        <v>2</v>
      </c>
      <c r="U525" s="781">
        <f>VLOOKUP(C525,METADATA!$A$5:$H$29,IF(E525="HI",2,IF(E525="LO",6,10))+IF(S525=1,2,IF(D525=7,1,(IF(WEEKDAY(B525)=1,2,IF(WEEKDAY(B525)=7,1,0))))))</f>
        <v>2</v>
      </c>
    </row>
    <row r="526" spans="2:21" ht="13.95" customHeight="1" x14ac:dyDescent="0.25">
      <c r="B526" s="784">
        <f t="shared" si="23"/>
        <v>45404</v>
      </c>
      <c r="C526" s="785">
        <v>18</v>
      </c>
      <c r="D526" s="786">
        <f>IFERROR((INDEX(METADATA!$T$2:$T$20,MATCH(B526,METADATA!$S$2:$S$20,0))),0)</f>
        <v>0</v>
      </c>
      <c r="E526" s="785" t="str">
        <f t="shared" si="24"/>
        <v>LO</v>
      </c>
      <c r="F526" s="786">
        <f>VLOOKUP(C526,METADATA!$A$5:$H$29,IF(E526="HI",2,IF(E526="LO",6,10))+IF(D526=1,2,IF(D526=7,1,(IF(WEEKDAY(B526)=1,2,IF(WEEKDAY(B526)=7,1,0))))))</f>
        <v>1</v>
      </c>
      <c r="G526" s="786">
        <f>VLOOKUP(C526,METADATA!$J$5:$Q$29,IF(E526="HI",2,IF(E526="LO",6,10))+IF(D526=1,2,IF(D526=7,1,(IF(WEEKDAY(B526)=1,2,IF(WEEKDAY(B526)=7,1,0))))))</f>
        <v>1</v>
      </c>
      <c r="H526" s="787">
        <v>18464</v>
      </c>
      <c r="I526" s="788">
        <v>2731.379919052124</v>
      </c>
      <c r="K526" s="795">
        <v>933.76250000000005</v>
      </c>
      <c r="M526" s="798">
        <f t="shared" si="25"/>
        <v>18664.933224155964</v>
      </c>
      <c r="N526" s="303"/>
      <c r="S526" s="786">
        <v>0</v>
      </c>
      <c r="T526" s="781">
        <f>VLOOKUP(C526,METADATA!$J$5:$Q$29,IF(E526="HI",2,IF(E526="LO",6,10))+IF(S526=1,2,IF(D526=7,1,(IF(WEEKDAY(B526)=1,2,IF(WEEKDAY(B526)=7,1,0))))))</f>
        <v>1</v>
      </c>
      <c r="U526" s="781">
        <f>VLOOKUP(C526,METADATA!$A$5:$H$29,IF(E526="HI",2,IF(E526="LO",6,10))+IF(S526=1,2,IF(D526=7,1,(IF(WEEKDAY(B526)=1,2,IF(WEEKDAY(B526)=7,1,0))))))</f>
        <v>1</v>
      </c>
    </row>
    <row r="527" spans="2:21" ht="13.95" customHeight="1" x14ac:dyDescent="0.25">
      <c r="B527" s="784">
        <f t="shared" si="23"/>
        <v>45404</v>
      </c>
      <c r="C527" s="785">
        <v>19</v>
      </c>
      <c r="D527" s="786">
        <f>IFERROR((INDEX(METADATA!$T$2:$T$20,MATCH(B527,METADATA!$S$2:$S$20,0))),0)</f>
        <v>0</v>
      </c>
      <c r="E527" s="785" t="str">
        <f t="shared" si="24"/>
        <v>LO</v>
      </c>
      <c r="F527" s="786">
        <f>VLOOKUP(C527,METADATA!$A$5:$H$29,IF(E527="HI",2,IF(E527="LO",6,10))+IF(D527=1,2,IF(D527=7,1,(IF(WEEKDAY(B527)=1,2,IF(WEEKDAY(B527)=7,1,0))))))</f>
        <v>1</v>
      </c>
      <c r="G527" s="786">
        <f>VLOOKUP(C527,METADATA!$J$5:$Q$29,IF(E527="HI",2,IF(E527="LO",6,10))+IF(D527=1,2,IF(D527=7,1,(IF(WEEKDAY(B527)=1,2,IF(WEEKDAY(B527)=7,1,0))))))</f>
        <v>1</v>
      </c>
      <c r="H527" s="787">
        <v>17684.25</v>
      </c>
      <c r="I527" s="788">
        <v>2888.8239612579346</v>
      </c>
      <c r="K527" s="795">
        <v>0</v>
      </c>
      <c r="M527" s="798">
        <f t="shared" si="25"/>
        <v>17918.649556862201</v>
      </c>
      <c r="N527" s="303"/>
      <c r="S527" s="786">
        <v>0</v>
      </c>
      <c r="T527" s="781">
        <f>VLOOKUP(C527,METADATA!$J$5:$Q$29,IF(E527="HI",2,IF(E527="LO",6,10))+IF(S527=1,2,IF(D527=7,1,(IF(WEEKDAY(B527)=1,2,IF(WEEKDAY(B527)=7,1,0))))))</f>
        <v>1</v>
      </c>
      <c r="U527" s="781">
        <f>VLOOKUP(C527,METADATA!$A$5:$H$29,IF(E527="HI",2,IF(E527="LO",6,10))+IF(S527=1,2,IF(D527=7,1,(IF(WEEKDAY(B527)=1,2,IF(WEEKDAY(B527)=7,1,0))))))</f>
        <v>1</v>
      </c>
    </row>
    <row r="528" spans="2:21" ht="13.95" customHeight="1" x14ac:dyDescent="0.25">
      <c r="B528" s="784">
        <f t="shared" si="23"/>
        <v>45404</v>
      </c>
      <c r="C528" s="785">
        <v>20</v>
      </c>
      <c r="D528" s="786">
        <f>IFERROR((INDEX(METADATA!$T$2:$T$20,MATCH(B528,METADATA!$S$2:$S$20,0))),0)</f>
        <v>0</v>
      </c>
      <c r="E528" s="785" t="str">
        <f t="shared" si="24"/>
        <v>LO</v>
      </c>
      <c r="F528" s="786">
        <f>VLOOKUP(C528,METADATA!$A$5:$H$29,IF(E528="HI",2,IF(E528="LO",6,10))+IF(D528=1,2,IF(D528=7,1,(IF(WEEKDAY(B528)=1,2,IF(WEEKDAY(B528)=7,1,0))))))</f>
        <v>1</v>
      </c>
      <c r="G528" s="786">
        <f>VLOOKUP(C528,METADATA!$J$5:$Q$29,IF(E528="HI",2,IF(E528="LO",6,10))+IF(D528=1,2,IF(D528=7,1,(IF(WEEKDAY(B528)=1,2,IF(WEEKDAY(B528)=7,1,0))))))</f>
        <v>2</v>
      </c>
      <c r="H528" s="787">
        <v>15874</v>
      </c>
      <c r="I528" s="788">
        <v>2855.2030467987061</v>
      </c>
      <c r="K528" s="795">
        <v>0</v>
      </c>
      <c r="M528" s="798">
        <f t="shared" si="25"/>
        <v>16128.733999866468</v>
      </c>
      <c r="N528" s="303"/>
      <c r="S528" s="786">
        <v>0</v>
      </c>
      <c r="T528" s="781">
        <f>VLOOKUP(C528,METADATA!$J$5:$Q$29,IF(E528="HI",2,IF(E528="LO",6,10))+IF(S528=1,2,IF(D528=7,1,(IF(WEEKDAY(B528)=1,2,IF(WEEKDAY(B528)=7,1,0))))))</f>
        <v>2</v>
      </c>
      <c r="U528" s="781">
        <f>VLOOKUP(C528,METADATA!$A$5:$H$29,IF(E528="HI",2,IF(E528="LO",6,10))+IF(S528=1,2,IF(D528=7,1,(IF(WEEKDAY(B528)=1,2,IF(WEEKDAY(B528)=7,1,0))))))</f>
        <v>1</v>
      </c>
    </row>
    <row r="529" spans="2:21" ht="13.95" customHeight="1" x14ac:dyDescent="0.25">
      <c r="B529" s="784">
        <f t="shared" si="23"/>
        <v>45404</v>
      </c>
      <c r="C529" s="785">
        <v>21</v>
      </c>
      <c r="D529" s="786">
        <f>IFERROR((INDEX(METADATA!$T$2:$T$20,MATCH(B529,METADATA!$S$2:$S$20,0))),0)</f>
        <v>0</v>
      </c>
      <c r="E529" s="785" t="str">
        <f t="shared" si="24"/>
        <v>LO</v>
      </c>
      <c r="F529" s="786">
        <f>VLOOKUP(C529,METADATA!$A$5:$H$29,IF(E529="HI",2,IF(E529="LO",6,10))+IF(D529=1,2,IF(D529=7,1,(IF(WEEKDAY(B529)=1,2,IF(WEEKDAY(B529)=7,1,0))))))</f>
        <v>2</v>
      </c>
      <c r="G529" s="786">
        <f>VLOOKUP(C529,METADATA!$J$5:$Q$29,IF(E529="HI",2,IF(E529="LO",6,10))+IF(D529=1,2,IF(D529=7,1,(IF(WEEKDAY(B529)=1,2,IF(WEEKDAY(B529)=7,1,0))))))</f>
        <v>2</v>
      </c>
      <c r="H529" s="787">
        <v>13741.75</v>
      </c>
      <c r="I529" s="788">
        <v>2826.9659328460693</v>
      </c>
      <c r="K529" s="795">
        <v>0</v>
      </c>
      <c r="M529" s="798">
        <f t="shared" si="25"/>
        <v>14029.519929347984</v>
      </c>
      <c r="N529" s="303"/>
      <c r="S529" s="786">
        <v>0</v>
      </c>
      <c r="T529" s="781">
        <f>VLOOKUP(C529,METADATA!$J$5:$Q$29,IF(E529="HI",2,IF(E529="LO",6,10))+IF(S529=1,2,IF(D529=7,1,(IF(WEEKDAY(B529)=1,2,IF(WEEKDAY(B529)=7,1,0))))))</f>
        <v>2</v>
      </c>
      <c r="U529" s="781">
        <f>VLOOKUP(C529,METADATA!$A$5:$H$29,IF(E529="HI",2,IF(E529="LO",6,10))+IF(S529=1,2,IF(D529=7,1,(IF(WEEKDAY(B529)=1,2,IF(WEEKDAY(B529)=7,1,0))))))</f>
        <v>2</v>
      </c>
    </row>
    <row r="530" spans="2:21" ht="13.95" customHeight="1" x14ac:dyDescent="0.25">
      <c r="B530" s="784">
        <f t="shared" si="23"/>
        <v>45404</v>
      </c>
      <c r="C530" s="785">
        <v>22</v>
      </c>
      <c r="D530" s="786">
        <f>IFERROR((INDEX(METADATA!$T$2:$T$20,MATCH(B530,METADATA!$S$2:$S$20,0))),0)</f>
        <v>0</v>
      </c>
      <c r="E530" s="785" t="str">
        <f t="shared" si="24"/>
        <v>LO</v>
      </c>
      <c r="F530" s="786">
        <f>VLOOKUP(C530,METADATA!$A$5:$H$29,IF(E530="HI",2,IF(E530="LO",6,10))+IF(D530=1,2,IF(D530=7,1,(IF(WEEKDAY(B530)=1,2,IF(WEEKDAY(B530)=7,1,0))))))</f>
        <v>3</v>
      </c>
      <c r="G530" s="786">
        <f>VLOOKUP(C530,METADATA!$J$5:$Q$29,IF(E530="HI",2,IF(E530="LO",6,10))+IF(D530=1,2,IF(D530=7,1,(IF(WEEKDAY(B530)=1,2,IF(WEEKDAY(B530)=7,1,0))))))</f>
        <v>3</v>
      </c>
      <c r="H530" s="787">
        <v>11595.5</v>
      </c>
      <c r="I530" s="788">
        <v>2967.35546875</v>
      </c>
      <c r="K530" s="795">
        <v>0</v>
      </c>
      <c r="M530" s="798">
        <f t="shared" si="25"/>
        <v>11969.161153895478</v>
      </c>
      <c r="N530" s="303"/>
      <c r="S530" s="786">
        <v>0</v>
      </c>
      <c r="T530" s="781">
        <f>VLOOKUP(C530,METADATA!$J$5:$Q$29,IF(E530="HI",2,IF(E530="LO",6,10))+IF(S530=1,2,IF(D530=7,1,(IF(WEEKDAY(B530)=1,2,IF(WEEKDAY(B530)=7,1,0))))))</f>
        <v>3</v>
      </c>
      <c r="U530" s="781">
        <f>VLOOKUP(C530,METADATA!$A$5:$H$29,IF(E530="HI",2,IF(E530="LO",6,10))+IF(S530=1,2,IF(D530=7,1,(IF(WEEKDAY(B530)=1,2,IF(WEEKDAY(B530)=7,1,0))))))</f>
        <v>3</v>
      </c>
    </row>
    <row r="531" spans="2:21" ht="13.95" customHeight="1" x14ac:dyDescent="0.25">
      <c r="B531" s="784">
        <f t="shared" si="23"/>
        <v>45404</v>
      </c>
      <c r="C531" s="785">
        <v>23</v>
      </c>
      <c r="D531" s="786">
        <f>IFERROR((INDEX(METADATA!$T$2:$T$20,MATCH(B531,METADATA!$S$2:$S$20,0))),0)</f>
        <v>0</v>
      </c>
      <c r="E531" s="785" t="str">
        <f t="shared" si="24"/>
        <v>LO</v>
      </c>
      <c r="F531" s="786">
        <f>VLOOKUP(C531,METADATA!$A$5:$H$29,IF(E531="HI",2,IF(E531="LO",6,10))+IF(D531=1,2,IF(D531=7,1,(IF(WEEKDAY(B531)=1,2,IF(WEEKDAY(B531)=7,1,0))))))</f>
        <v>3</v>
      </c>
      <c r="G531" s="786">
        <f>VLOOKUP(C531,METADATA!$J$5:$Q$29,IF(E531="HI",2,IF(E531="LO",6,10))+IF(D531=1,2,IF(D531=7,1,(IF(WEEKDAY(B531)=1,2,IF(WEEKDAY(B531)=7,1,0))))))</f>
        <v>3</v>
      </c>
      <c r="H531" s="787">
        <v>10465</v>
      </c>
      <c r="I531" s="788">
        <v>3068.7735061645508</v>
      </c>
      <c r="K531" s="795">
        <v>0</v>
      </c>
      <c r="M531" s="798">
        <f t="shared" si="25"/>
        <v>10905.668059873153</v>
      </c>
      <c r="N531" s="303"/>
      <c r="S531" s="786">
        <v>0</v>
      </c>
      <c r="T531" s="781">
        <f>VLOOKUP(C531,METADATA!$J$5:$Q$29,IF(E531="HI",2,IF(E531="LO",6,10))+IF(S531=1,2,IF(D531=7,1,(IF(WEEKDAY(B531)=1,2,IF(WEEKDAY(B531)=7,1,0))))))</f>
        <v>3</v>
      </c>
      <c r="U531" s="781">
        <f>VLOOKUP(C531,METADATA!$A$5:$H$29,IF(E531="HI",2,IF(E531="LO",6,10))+IF(S531=1,2,IF(D531=7,1,(IF(WEEKDAY(B531)=1,2,IF(WEEKDAY(B531)=7,1,0))))))</f>
        <v>3</v>
      </c>
    </row>
    <row r="532" spans="2:21" ht="13.95" customHeight="1" x14ac:dyDescent="0.25">
      <c r="B532" s="784">
        <f t="shared" si="23"/>
        <v>45405</v>
      </c>
      <c r="C532" s="785">
        <v>0</v>
      </c>
      <c r="D532" s="786">
        <f>IFERROR((INDEX(METADATA!$T$2:$T$20,MATCH(B532,METADATA!$S$2:$S$20,0))),0)</f>
        <v>0</v>
      </c>
      <c r="E532" s="785" t="str">
        <f t="shared" si="24"/>
        <v>LO</v>
      </c>
      <c r="F532" s="786">
        <f>VLOOKUP(C532,METADATA!$A$5:$H$29,IF(E532="HI",2,IF(E532="LO",6,10))+IF(D532=1,2,IF(D532=7,1,(IF(WEEKDAY(B532)=1,2,IF(WEEKDAY(B532)=7,1,0))))))</f>
        <v>3</v>
      </c>
      <c r="G532" s="786">
        <f>VLOOKUP(C532,METADATA!$J$5:$Q$29,IF(E532="HI",2,IF(E532="LO",6,10))+IF(D532=1,2,IF(D532=7,1,(IF(WEEKDAY(B532)=1,2,IF(WEEKDAY(B532)=7,1,0))))))</f>
        <v>3</v>
      </c>
      <c r="H532" s="787">
        <v>9911.5</v>
      </c>
      <c r="I532" s="788">
        <v>2919.0559711456299</v>
      </c>
      <c r="K532" s="795">
        <v>0</v>
      </c>
      <c r="M532" s="798">
        <f t="shared" si="25"/>
        <v>10332.411142259147</v>
      </c>
      <c r="N532" s="303"/>
      <c r="S532" s="786">
        <v>0</v>
      </c>
      <c r="T532" s="781">
        <f>VLOOKUP(C532,METADATA!$J$5:$Q$29,IF(E532="HI",2,IF(E532="LO",6,10))+IF(S532=1,2,IF(D532=7,1,(IF(WEEKDAY(B532)=1,2,IF(WEEKDAY(B532)=7,1,0))))))</f>
        <v>3</v>
      </c>
      <c r="U532" s="781">
        <f>VLOOKUP(C532,METADATA!$A$5:$H$29,IF(E532="HI",2,IF(E532="LO",6,10))+IF(S532=1,2,IF(D532=7,1,(IF(WEEKDAY(B532)=1,2,IF(WEEKDAY(B532)=7,1,0))))))</f>
        <v>3</v>
      </c>
    </row>
    <row r="533" spans="2:21" ht="13.95" customHeight="1" x14ac:dyDescent="0.25">
      <c r="B533" s="784">
        <f t="shared" si="23"/>
        <v>45405</v>
      </c>
      <c r="C533" s="785">
        <v>1</v>
      </c>
      <c r="D533" s="786">
        <f>IFERROR((INDEX(METADATA!$T$2:$T$20,MATCH(B533,METADATA!$S$2:$S$20,0))),0)</f>
        <v>0</v>
      </c>
      <c r="E533" s="785" t="str">
        <f t="shared" si="24"/>
        <v>LO</v>
      </c>
      <c r="F533" s="786">
        <f>VLOOKUP(C533,METADATA!$A$5:$H$29,IF(E533="HI",2,IF(E533="LO",6,10))+IF(D533=1,2,IF(D533=7,1,(IF(WEEKDAY(B533)=1,2,IF(WEEKDAY(B533)=7,1,0))))))</f>
        <v>3</v>
      </c>
      <c r="G533" s="786">
        <f>VLOOKUP(C533,METADATA!$J$5:$Q$29,IF(E533="HI",2,IF(E533="LO",6,10))+IF(D533=1,2,IF(D533=7,1,(IF(WEEKDAY(B533)=1,2,IF(WEEKDAY(B533)=7,1,0))))))</f>
        <v>3</v>
      </c>
      <c r="H533" s="787">
        <v>9129.25</v>
      </c>
      <c r="I533" s="788">
        <v>2874.6204681396484</v>
      </c>
      <c r="K533" s="795">
        <v>0</v>
      </c>
      <c r="M533" s="798">
        <f t="shared" si="25"/>
        <v>9571.1362125061933</v>
      </c>
      <c r="N533" s="303"/>
      <c r="S533" s="786">
        <v>0</v>
      </c>
      <c r="T533" s="781">
        <f>VLOOKUP(C533,METADATA!$J$5:$Q$29,IF(E533="HI",2,IF(E533="LO",6,10))+IF(S533=1,2,IF(D533=7,1,(IF(WEEKDAY(B533)=1,2,IF(WEEKDAY(B533)=7,1,0))))))</f>
        <v>3</v>
      </c>
      <c r="U533" s="781">
        <f>VLOOKUP(C533,METADATA!$A$5:$H$29,IF(E533="HI",2,IF(E533="LO",6,10))+IF(S533=1,2,IF(D533=7,1,(IF(WEEKDAY(B533)=1,2,IF(WEEKDAY(B533)=7,1,0))))))</f>
        <v>3</v>
      </c>
    </row>
    <row r="534" spans="2:21" ht="13.95" customHeight="1" x14ac:dyDescent="0.25">
      <c r="B534" s="784">
        <f t="shared" si="23"/>
        <v>45405</v>
      </c>
      <c r="C534" s="785">
        <v>2</v>
      </c>
      <c r="D534" s="786">
        <f>IFERROR((INDEX(METADATA!$T$2:$T$20,MATCH(B534,METADATA!$S$2:$S$20,0))),0)</f>
        <v>0</v>
      </c>
      <c r="E534" s="785" t="str">
        <f t="shared" si="24"/>
        <v>LO</v>
      </c>
      <c r="F534" s="786">
        <f>VLOOKUP(C534,METADATA!$A$5:$H$29,IF(E534="HI",2,IF(E534="LO",6,10))+IF(D534=1,2,IF(D534=7,1,(IF(WEEKDAY(B534)=1,2,IF(WEEKDAY(B534)=7,1,0))))))</f>
        <v>3</v>
      </c>
      <c r="G534" s="786">
        <f>VLOOKUP(C534,METADATA!$J$5:$Q$29,IF(E534="HI",2,IF(E534="LO",6,10))+IF(D534=1,2,IF(D534=7,1,(IF(WEEKDAY(B534)=1,2,IF(WEEKDAY(B534)=7,1,0))))))</f>
        <v>3</v>
      </c>
      <c r="H534" s="787">
        <v>9170.75</v>
      </c>
      <c r="I534" s="788">
        <v>3047.6055097579956</v>
      </c>
      <c r="K534" s="795">
        <v>0</v>
      </c>
      <c r="M534" s="798">
        <f t="shared" si="25"/>
        <v>9663.8788747379949</v>
      </c>
      <c r="N534" s="303"/>
      <c r="S534" s="786">
        <v>0</v>
      </c>
      <c r="T534" s="781">
        <f>VLOOKUP(C534,METADATA!$J$5:$Q$29,IF(E534="HI",2,IF(E534="LO",6,10))+IF(S534=1,2,IF(D534=7,1,(IF(WEEKDAY(B534)=1,2,IF(WEEKDAY(B534)=7,1,0))))))</f>
        <v>3</v>
      </c>
      <c r="U534" s="781">
        <f>VLOOKUP(C534,METADATA!$A$5:$H$29,IF(E534="HI",2,IF(E534="LO",6,10))+IF(S534=1,2,IF(D534=7,1,(IF(WEEKDAY(B534)=1,2,IF(WEEKDAY(B534)=7,1,0))))))</f>
        <v>3</v>
      </c>
    </row>
    <row r="535" spans="2:21" ht="13.95" customHeight="1" x14ac:dyDescent="0.25">
      <c r="B535" s="784">
        <f t="shared" si="23"/>
        <v>45405</v>
      </c>
      <c r="C535" s="785">
        <v>3</v>
      </c>
      <c r="D535" s="786">
        <f>IFERROR((INDEX(METADATA!$T$2:$T$20,MATCH(B535,METADATA!$S$2:$S$20,0))),0)</f>
        <v>0</v>
      </c>
      <c r="E535" s="785" t="str">
        <f t="shared" si="24"/>
        <v>LO</v>
      </c>
      <c r="F535" s="786">
        <f>VLOOKUP(C535,METADATA!$A$5:$H$29,IF(E535="HI",2,IF(E535="LO",6,10))+IF(D535=1,2,IF(D535=7,1,(IF(WEEKDAY(B535)=1,2,IF(WEEKDAY(B535)=7,1,0))))))</f>
        <v>3</v>
      </c>
      <c r="G535" s="786">
        <f>VLOOKUP(C535,METADATA!$J$5:$Q$29,IF(E535="HI",2,IF(E535="LO",6,10))+IF(D535=1,2,IF(D535=7,1,(IF(WEEKDAY(B535)=1,2,IF(WEEKDAY(B535)=7,1,0))))))</f>
        <v>3</v>
      </c>
      <c r="H535" s="787">
        <v>9389</v>
      </c>
      <c r="I535" s="788">
        <v>3080.3800210952759</v>
      </c>
      <c r="K535" s="795">
        <v>0</v>
      </c>
      <c r="M535" s="798">
        <f t="shared" si="25"/>
        <v>9881.3998033863063</v>
      </c>
      <c r="N535" s="303"/>
      <c r="S535" s="786">
        <v>0</v>
      </c>
      <c r="T535" s="781">
        <f>VLOOKUP(C535,METADATA!$J$5:$Q$29,IF(E535="HI",2,IF(E535="LO",6,10))+IF(S535=1,2,IF(D535=7,1,(IF(WEEKDAY(B535)=1,2,IF(WEEKDAY(B535)=7,1,0))))))</f>
        <v>3</v>
      </c>
      <c r="U535" s="781">
        <f>VLOOKUP(C535,METADATA!$A$5:$H$29,IF(E535="HI",2,IF(E535="LO",6,10))+IF(S535=1,2,IF(D535=7,1,(IF(WEEKDAY(B535)=1,2,IF(WEEKDAY(B535)=7,1,0))))))</f>
        <v>3</v>
      </c>
    </row>
    <row r="536" spans="2:21" ht="13.95" customHeight="1" x14ac:dyDescent="0.25">
      <c r="B536" s="784">
        <f t="shared" si="23"/>
        <v>45405</v>
      </c>
      <c r="C536" s="785">
        <v>4</v>
      </c>
      <c r="D536" s="786">
        <f>IFERROR((INDEX(METADATA!$T$2:$T$20,MATCH(B536,METADATA!$S$2:$S$20,0))),0)</f>
        <v>0</v>
      </c>
      <c r="E536" s="785" t="str">
        <f t="shared" si="24"/>
        <v>LO</v>
      </c>
      <c r="F536" s="786">
        <f>VLOOKUP(C536,METADATA!$A$5:$H$29,IF(E536="HI",2,IF(E536="LO",6,10))+IF(D536=1,2,IF(D536=7,1,(IF(WEEKDAY(B536)=1,2,IF(WEEKDAY(B536)=7,1,0))))))</f>
        <v>3</v>
      </c>
      <c r="G536" s="786">
        <f>VLOOKUP(C536,METADATA!$J$5:$Q$29,IF(E536="HI",2,IF(E536="LO",6,10))+IF(D536=1,2,IF(D536=7,1,(IF(WEEKDAY(B536)=1,2,IF(WEEKDAY(B536)=7,1,0))))))</f>
        <v>3</v>
      </c>
      <c r="H536" s="787">
        <v>10099.75</v>
      </c>
      <c r="I536" s="788">
        <v>3002.6845233440399</v>
      </c>
      <c r="K536" s="795">
        <v>0</v>
      </c>
      <c r="M536" s="798">
        <f t="shared" si="25"/>
        <v>10536.653378052722</v>
      </c>
      <c r="N536" s="303"/>
      <c r="S536" s="786">
        <v>0</v>
      </c>
      <c r="T536" s="781">
        <f>VLOOKUP(C536,METADATA!$J$5:$Q$29,IF(E536="HI",2,IF(E536="LO",6,10))+IF(S536=1,2,IF(D536=7,1,(IF(WEEKDAY(B536)=1,2,IF(WEEKDAY(B536)=7,1,0))))))</f>
        <v>3</v>
      </c>
      <c r="U536" s="781">
        <f>VLOOKUP(C536,METADATA!$A$5:$H$29,IF(E536="HI",2,IF(E536="LO",6,10))+IF(S536=1,2,IF(D536=7,1,(IF(WEEKDAY(B536)=1,2,IF(WEEKDAY(B536)=7,1,0))))))</f>
        <v>3</v>
      </c>
    </row>
    <row r="537" spans="2:21" ht="13.95" customHeight="1" x14ac:dyDescent="0.25">
      <c r="B537" s="784">
        <f t="shared" si="23"/>
        <v>45405</v>
      </c>
      <c r="C537" s="785">
        <v>5</v>
      </c>
      <c r="D537" s="786">
        <f>IFERROR((INDEX(METADATA!$T$2:$T$20,MATCH(B537,METADATA!$S$2:$S$20,0))),0)</f>
        <v>0</v>
      </c>
      <c r="E537" s="785" t="str">
        <f t="shared" si="24"/>
        <v>LO</v>
      </c>
      <c r="F537" s="786">
        <f>VLOOKUP(C537,METADATA!$A$5:$H$29,IF(E537="HI",2,IF(E537="LO",6,10))+IF(D537=1,2,IF(D537=7,1,(IF(WEEKDAY(B537)=1,2,IF(WEEKDAY(B537)=7,1,0))))))</f>
        <v>3</v>
      </c>
      <c r="G537" s="786">
        <f>VLOOKUP(C537,METADATA!$J$5:$Q$29,IF(E537="HI",2,IF(E537="LO",6,10))+IF(D537=1,2,IF(D537=7,1,(IF(WEEKDAY(B537)=1,2,IF(WEEKDAY(B537)=7,1,0))))))</f>
        <v>3</v>
      </c>
      <c r="H537" s="787">
        <v>12206.75</v>
      </c>
      <c r="I537" s="788">
        <v>2888.234023809433</v>
      </c>
      <c r="K537" s="795">
        <v>0</v>
      </c>
      <c r="M537" s="798">
        <f t="shared" si="25"/>
        <v>12543.788954649644</v>
      </c>
      <c r="N537" s="303"/>
      <c r="S537" s="786">
        <v>0</v>
      </c>
      <c r="T537" s="781">
        <f>VLOOKUP(C537,METADATA!$J$5:$Q$29,IF(E537="HI",2,IF(E537="LO",6,10))+IF(S537=1,2,IF(D537=7,1,(IF(WEEKDAY(B537)=1,2,IF(WEEKDAY(B537)=7,1,0))))))</f>
        <v>3</v>
      </c>
      <c r="U537" s="781">
        <f>VLOOKUP(C537,METADATA!$A$5:$H$29,IF(E537="HI",2,IF(E537="LO",6,10))+IF(S537=1,2,IF(D537=7,1,(IF(WEEKDAY(B537)=1,2,IF(WEEKDAY(B537)=7,1,0))))))</f>
        <v>3</v>
      </c>
    </row>
    <row r="538" spans="2:21" ht="13.95" customHeight="1" x14ac:dyDescent="0.25">
      <c r="B538" s="784">
        <f t="shared" si="23"/>
        <v>45405</v>
      </c>
      <c r="C538" s="785">
        <v>6</v>
      </c>
      <c r="D538" s="786">
        <f>IFERROR((INDEX(METADATA!$T$2:$T$20,MATCH(B538,METADATA!$S$2:$S$20,0))),0)</f>
        <v>0</v>
      </c>
      <c r="E538" s="785" t="str">
        <f t="shared" si="24"/>
        <v>LO</v>
      </c>
      <c r="F538" s="786">
        <f>VLOOKUP(C538,METADATA!$A$5:$H$29,IF(E538="HI",2,IF(E538="LO",6,10))+IF(D538=1,2,IF(D538=7,1,(IF(WEEKDAY(B538)=1,2,IF(WEEKDAY(B538)=7,1,0))))))</f>
        <v>2</v>
      </c>
      <c r="G538" s="786">
        <f>VLOOKUP(C538,METADATA!$J$5:$Q$29,IF(E538="HI",2,IF(E538="LO",6,10))+IF(D538=1,2,IF(D538=7,1,(IF(WEEKDAY(B538)=1,2,IF(WEEKDAY(B538)=7,1,0))))))</f>
        <v>2</v>
      </c>
      <c r="H538" s="787">
        <v>14731</v>
      </c>
      <c r="I538" s="788">
        <v>2821.4560489654541</v>
      </c>
      <c r="K538" s="795">
        <v>655.27499999999998</v>
      </c>
      <c r="M538" s="798">
        <f t="shared" si="25"/>
        <v>14998.76579043235</v>
      </c>
      <c r="N538" s="303"/>
      <c r="S538" s="786">
        <v>0</v>
      </c>
      <c r="T538" s="781">
        <f>VLOOKUP(C538,METADATA!$J$5:$Q$29,IF(E538="HI",2,IF(E538="LO",6,10))+IF(S538=1,2,IF(D538=7,1,(IF(WEEKDAY(B538)=1,2,IF(WEEKDAY(B538)=7,1,0))))))</f>
        <v>2</v>
      </c>
      <c r="U538" s="781">
        <f>VLOOKUP(C538,METADATA!$A$5:$H$29,IF(E538="HI",2,IF(E538="LO",6,10))+IF(S538=1,2,IF(D538=7,1,(IF(WEEKDAY(B538)=1,2,IF(WEEKDAY(B538)=7,1,0))))))</f>
        <v>2</v>
      </c>
    </row>
    <row r="539" spans="2:21" ht="13.95" customHeight="1" x14ac:dyDescent="0.25">
      <c r="B539" s="784">
        <f t="shared" si="23"/>
        <v>45405</v>
      </c>
      <c r="C539" s="785">
        <v>7</v>
      </c>
      <c r="D539" s="786">
        <f>IFERROR((INDEX(METADATA!$T$2:$T$20,MATCH(B539,METADATA!$S$2:$S$20,0))),0)</f>
        <v>0</v>
      </c>
      <c r="E539" s="785" t="str">
        <f t="shared" si="24"/>
        <v>LO</v>
      </c>
      <c r="F539" s="786">
        <f>VLOOKUP(C539,METADATA!$A$5:$H$29,IF(E539="HI",2,IF(E539="LO",6,10))+IF(D539=1,2,IF(D539=7,1,(IF(WEEKDAY(B539)=1,2,IF(WEEKDAY(B539)=7,1,0))))))</f>
        <v>1</v>
      </c>
      <c r="G539" s="786">
        <f>VLOOKUP(C539,METADATA!$J$5:$Q$29,IF(E539="HI",2,IF(E539="LO",6,10))+IF(D539=1,2,IF(D539=7,1,(IF(WEEKDAY(B539)=1,2,IF(WEEKDAY(B539)=7,1,0))))))</f>
        <v>1</v>
      </c>
      <c r="H539" s="787">
        <v>16559.25</v>
      </c>
      <c r="I539" s="788">
        <v>2852.6019477844238</v>
      </c>
      <c r="K539" s="795">
        <v>779.6875</v>
      </c>
      <c r="M539" s="798">
        <f t="shared" si="25"/>
        <v>16803.157394817303</v>
      </c>
      <c r="N539" s="303"/>
      <c r="S539" s="786">
        <v>0</v>
      </c>
      <c r="T539" s="781">
        <f>VLOOKUP(C539,METADATA!$J$5:$Q$29,IF(E539="HI",2,IF(E539="LO",6,10))+IF(S539=1,2,IF(D539=7,1,(IF(WEEKDAY(B539)=1,2,IF(WEEKDAY(B539)=7,1,0))))))</f>
        <v>1</v>
      </c>
      <c r="U539" s="781">
        <f>VLOOKUP(C539,METADATA!$A$5:$H$29,IF(E539="HI",2,IF(E539="LO",6,10))+IF(S539=1,2,IF(D539=7,1,(IF(WEEKDAY(B539)=1,2,IF(WEEKDAY(B539)=7,1,0))))))</f>
        <v>1</v>
      </c>
    </row>
    <row r="540" spans="2:21" ht="13.95" customHeight="1" x14ac:dyDescent="0.25">
      <c r="B540" s="784">
        <f t="shared" ref="B540:B603" si="26">B516+1</f>
        <v>45405</v>
      </c>
      <c r="C540" s="785">
        <v>8</v>
      </c>
      <c r="D540" s="786">
        <f>IFERROR((INDEX(METADATA!$T$2:$T$20,MATCH(B540,METADATA!$S$2:$S$20,0))),0)</f>
        <v>0</v>
      </c>
      <c r="E540" s="785" t="str">
        <f t="shared" si="24"/>
        <v>LO</v>
      </c>
      <c r="F540" s="786">
        <f>VLOOKUP(C540,METADATA!$A$5:$H$29,IF(E540="HI",2,IF(E540="LO",6,10))+IF(D540=1,2,IF(D540=7,1,(IF(WEEKDAY(B540)=1,2,IF(WEEKDAY(B540)=7,1,0))))))</f>
        <v>1</v>
      </c>
      <c r="G540" s="786">
        <f>VLOOKUP(C540,METADATA!$J$5:$Q$29,IF(E540="HI",2,IF(E540="LO",6,10))+IF(D540=1,2,IF(D540=7,1,(IF(WEEKDAY(B540)=1,2,IF(WEEKDAY(B540)=7,1,0))))))</f>
        <v>1</v>
      </c>
      <c r="H540" s="787">
        <v>17922.75</v>
      </c>
      <c r="I540" s="788">
        <v>2987.8030281066895</v>
      </c>
      <c r="K540" s="795">
        <v>844.33749999999998</v>
      </c>
      <c r="M540" s="798">
        <f t="shared" si="25"/>
        <v>18170.08350275979</v>
      </c>
      <c r="N540" s="303"/>
      <c r="S540" s="786">
        <v>0</v>
      </c>
      <c r="T540" s="781">
        <f>VLOOKUP(C540,METADATA!$J$5:$Q$29,IF(E540="HI",2,IF(E540="LO",6,10))+IF(S540=1,2,IF(D540=7,1,(IF(WEEKDAY(B540)=1,2,IF(WEEKDAY(B540)=7,1,0))))))</f>
        <v>1</v>
      </c>
      <c r="U540" s="781">
        <f>VLOOKUP(C540,METADATA!$A$5:$H$29,IF(E540="HI",2,IF(E540="LO",6,10))+IF(S540=1,2,IF(D540=7,1,(IF(WEEKDAY(B540)=1,2,IF(WEEKDAY(B540)=7,1,0))))))</f>
        <v>1</v>
      </c>
    </row>
    <row r="541" spans="2:21" ht="13.95" customHeight="1" x14ac:dyDescent="0.25">
      <c r="B541" s="784">
        <f t="shared" si="26"/>
        <v>45405</v>
      </c>
      <c r="C541" s="785">
        <v>9</v>
      </c>
      <c r="D541" s="786">
        <f>IFERROR((INDEX(METADATA!$T$2:$T$20,MATCH(B541,METADATA!$S$2:$S$20,0))),0)</f>
        <v>0</v>
      </c>
      <c r="E541" s="785" t="str">
        <f t="shared" si="24"/>
        <v>LO</v>
      </c>
      <c r="F541" s="786">
        <f>VLOOKUP(C541,METADATA!$A$5:$H$29,IF(E541="HI",2,IF(E541="LO",6,10))+IF(D541=1,2,IF(D541=7,1,(IF(WEEKDAY(B541)=1,2,IF(WEEKDAY(B541)=7,1,0))))))</f>
        <v>2</v>
      </c>
      <c r="G541" s="786">
        <f>VLOOKUP(C541,METADATA!$J$5:$Q$29,IF(E541="HI",2,IF(E541="LO",6,10))+IF(D541=1,2,IF(D541=7,1,(IF(WEEKDAY(B541)=1,2,IF(WEEKDAY(B541)=7,1,0))))))</f>
        <v>1</v>
      </c>
      <c r="H541" s="787">
        <v>18428.25</v>
      </c>
      <c r="I541" s="788">
        <v>2786.4039287567139</v>
      </c>
      <c r="K541" s="795">
        <v>882.38750000000005</v>
      </c>
      <c r="M541" s="798">
        <f t="shared" si="25"/>
        <v>18637.715657147761</v>
      </c>
      <c r="N541" s="303"/>
      <c r="S541" s="786">
        <v>0</v>
      </c>
      <c r="T541" s="781">
        <f>VLOOKUP(C541,METADATA!$J$5:$Q$29,IF(E541="HI",2,IF(E541="LO",6,10))+IF(S541=1,2,IF(D541=7,1,(IF(WEEKDAY(B541)=1,2,IF(WEEKDAY(B541)=7,1,0))))))</f>
        <v>1</v>
      </c>
      <c r="U541" s="781">
        <f>VLOOKUP(C541,METADATA!$A$5:$H$29,IF(E541="HI",2,IF(E541="LO",6,10))+IF(S541=1,2,IF(D541=7,1,(IF(WEEKDAY(B541)=1,2,IF(WEEKDAY(B541)=7,1,0))))))</f>
        <v>2</v>
      </c>
    </row>
    <row r="542" spans="2:21" ht="13.95" customHeight="1" x14ac:dyDescent="0.25">
      <c r="B542" s="784">
        <f t="shared" si="26"/>
        <v>45405</v>
      </c>
      <c r="C542" s="785">
        <v>10</v>
      </c>
      <c r="D542" s="786">
        <f>IFERROR((INDEX(METADATA!$T$2:$T$20,MATCH(B542,METADATA!$S$2:$S$20,0))),0)</f>
        <v>0</v>
      </c>
      <c r="E542" s="785" t="str">
        <f t="shared" si="24"/>
        <v>LO</v>
      </c>
      <c r="F542" s="786">
        <f>VLOOKUP(C542,METADATA!$A$5:$H$29,IF(E542="HI",2,IF(E542="LO",6,10))+IF(D542=1,2,IF(D542=7,1,(IF(WEEKDAY(B542)=1,2,IF(WEEKDAY(B542)=7,1,0))))))</f>
        <v>2</v>
      </c>
      <c r="G542" s="786">
        <f>VLOOKUP(C542,METADATA!$J$5:$Q$29,IF(E542="HI",2,IF(E542="LO",6,10))+IF(D542=1,2,IF(D542=7,1,(IF(WEEKDAY(B542)=1,2,IF(WEEKDAY(B542)=7,1,0))))))</f>
        <v>2</v>
      </c>
      <c r="H542" s="787">
        <v>18397.75</v>
      </c>
      <c r="I542" s="788">
        <v>2666.5094566345215</v>
      </c>
      <c r="K542" s="795">
        <v>877.73749999999995</v>
      </c>
      <c r="M542" s="798">
        <f t="shared" si="25"/>
        <v>18589.983263704711</v>
      </c>
      <c r="N542" s="303"/>
      <c r="S542" s="786">
        <v>0</v>
      </c>
      <c r="T542" s="781">
        <f>VLOOKUP(C542,METADATA!$J$5:$Q$29,IF(E542="HI",2,IF(E542="LO",6,10))+IF(S542=1,2,IF(D542=7,1,(IF(WEEKDAY(B542)=1,2,IF(WEEKDAY(B542)=7,1,0))))))</f>
        <v>2</v>
      </c>
      <c r="U542" s="781">
        <f>VLOOKUP(C542,METADATA!$A$5:$H$29,IF(E542="HI",2,IF(E542="LO",6,10))+IF(S542=1,2,IF(D542=7,1,(IF(WEEKDAY(B542)=1,2,IF(WEEKDAY(B542)=7,1,0))))))</f>
        <v>2</v>
      </c>
    </row>
    <row r="543" spans="2:21" ht="13.95" customHeight="1" x14ac:dyDescent="0.25">
      <c r="B543" s="784">
        <f t="shared" si="26"/>
        <v>45405</v>
      </c>
      <c r="C543" s="785">
        <v>11</v>
      </c>
      <c r="D543" s="786">
        <f>IFERROR((INDEX(METADATA!$T$2:$T$20,MATCH(B543,METADATA!$S$2:$S$20,0))),0)</f>
        <v>0</v>
      </c>
      <c r="E543" s="785" t="str">
        <f t="shared" si="24"/>
        <v>LO</v>
      </c>
      <c r="F543" s="786">
        <f>VLOOKUP(C543,METADATA!$A$5:$H$29,IF(E543="HI",2,IF(E543="LO",6,10))+IF(D543=1,2,IF(D543=7,1,(IF(WEEKDAY(B543)=1,2,IF(WEEKDAY(B543)=7,1,0))))))</f>
        <v>2</v>
      </c>
      <c r="G543" s="786">
        <f>VLOOKUP(C543,METADATA!$J$5:$Q$29,IF(E543="HI",2,IF(E543="LO",6,10))+IF(D543=1,2,IF(D543=7,1,(IF(WEEKDAY(B543)=1,2,IF(WEEKDAY(B543)=7,1,0))))))</f>
        <v>2</v>
      </c>
      <c r="H543" s="787">
        <v>18934.5</v>
      </c>
      <c r="I543" s="788">
        <v>2743.7395095825195</v>
      </c>
      <c r="K543" s="795">
        <v>870.51250000000005</v>
      </c>
      <c r="M543" s="798">
        <f t="shared" si="25"/>
        <v>19132.260628228021</v>
      </c>
      <c r="N543" s="303"/>
      <c r="S543" s="786">
        <v>0</v>
      </c>
      <c r="T543" s="781">
        <f>VLOOKUP(C543,METADATA!$J$5:$Q$29,IF(E543="HI",2,IF(E543="LO",6,10))+IF(S543=1,2,IF(D543=7,1,(IF(WEEKDAY(B543)=1,2,IF(WEEKDAY(B543)=7,1,0))))))</f>
        <v>2</v>
      </c>
      <c r="U543" s="781">
        <f>VLOOKUP(C543,METADATA!$A$5:$H$29,IF(E543="HI",2,IF(E543="LO",6,10))+IF(S543=1,2,IF(D543=7,1,(IF(WEEKDAY(B543)=1,2,IF(WEEKDAY(B543)=7,1,0))))))</f>
        <v>2</v>
      </c>
    </row>
    <row r="544" spans="2:21" ht="13.95" customHeight="1" x14ac:dyDescent="0.25">
      <c r="B544" s="784">
        <f t="shared" si="26"/>
        <v>45405</v>
      </c>
      <c r="C544" s="785">
        <v>12</v>
      </c>
      <c r="D544" s="786">
        <f>IFERROR((INDEX(METADATA!$T$2:$T$20,MATCH(B544,METADATA!$S$2:$S$20,0))),0)</f>
        <v>0</v>
      </c>
      <c r="E544" s="785" t="str">
        <f t="shared" si="24"/>
        <v>LO</v>
      </c>
      <c r="F544" s="786">
        <f>VLOOKUP(C544,METADATA!$A$5:$H$29,IF(E544="HI",2,IF(E544="LO",6,10))+IF(D544=1,2,IF(D544=7,1,(IF(WEEKDAY(B544)=1,2,IF(WEEKDAY(B544)=7,1,0))))))</f>
        <v>2</v>
      </c>
      <c r="G544" s="786">
        <f>VLOOKUP(C544,METADATA!$J$5:$Q$29,IF(E544="HI",2,IF(E544="LO",6,10))+IF(D544=1,2,IF(D544=7,1,(IF(WEEKDAY(B544)=1,2,IF(WEEKDAY(B544)=7,1,0))))))</f>
        <v>2</v>
      </c>
      <c r="H544" s="787">
        <v>18676.75</v>
      </c>
      <c r="I544" s="788">
        <v>3039.8970069885254</v>
      </c>
      <c r="K544" s="795">
        <v>865.8125</v>
      </c>
      <c r="M544" s="798">
        <f t="shared" si="25"/>
        <v>18922.525317081698</v>
      </c>
      <c r="N544" s="303"/>
      <c r="S544" s="786">
        <v>0</v>
      </c>
      <c r="T544" s="781">
        <f>VLOOKUP(C544,METADATA!$J$5:$Q$29,IF(E544="HI",2,IF(E544="LO",6,10))+IF(S544=1,2,IF(D544=7,1,(IF(WEEKDAY(B544)=1,2,IF(WEEKDAY(B544)=7,1,0))))))</f>
        <v>2</v>
      </c>
      <c r="U544" s="781">
        <f>VLOOKUP(C544,METADATA!$A$5:$H$29,IF(E544="HI",2,IF(E544="LO",6,10))+IF(S544=1,2,IF(D544=7,1,(IF(WEEKDAY(B544)=1,2,IF(WEEKDAY(B544)=7,1,0))))))</f>
        <v>2</v>
      </c>
    </row>
    <row r="545" spans="2:21" ht="13.95" customHeight="1" x14ac:dyDescent="0.25">
      <c r="B545" s="784">
        <f t="shared" si="26"/>
        <v>45405</v>
      </c>
      <c r="C545" s="785">
        <v>13</v>
      </c>
      <c r="D545" s="786">
        <f>IFERROR((INDEX(METADATA!$T$2:$T$20,MATCH(B545,METADATA!$S$2:$S$20,0))),0)</f>
        <v>0</v>
      </c>
      <c r="E545" s="785" t="str">
        <f t="shared" si="24"/>
        <v>LO</v>
      </c>
      <c r="F545" s="786">
        <f>VLOOKUP(C545,METADATA!$A$5:$H$29,IF(E545="HI",2,IF(E545="LO",6,10))+IF(D545=1,2,IF(D545=7,1,(IF(WEEKDAY(B545)=1,2,IF(WEEKDAY(B545)=7,1,0))))))</f>
        <v>2</v>
      </c>
      <c r="G545" s="786">
        <f>VLOOKUP(C545,METADATA!$J$5:$Q$29,IF(E545="HI",2,IF(E545="LO",6,10))+IF(D545=1,2,IF(D545=7,1,(IF(WEEKDAY(B545)=1,2,IF(WEEKDAY(B545)=7,1,0))))))</f>
        <v>2</v>
      </c>
      <c r="H545" s="787">
        <v>18005.5</v>
      </c>
      <c r="I545" s="788">
        <v>3230.3549766540527</v>
      </c>
      <c r="K545" s="795">
        <v>834.63750000000005</v>
      </c>
      <c r="M545" s="798">
        <f t="shared" si="25"/>
        <v>18292.982903976968</v>
      </c>
      <c r="N545" s="303"/>
      <c r="S545" s="786">
        <v>0</v>
      </c>
      <c r="T545" s="781">
        <f>VLOOKUP(C545,METADATA!$J$5:$Q$29,IF(E545="HI",2,IF(E545="LO",6,10))+IF(S545=1,2,IF(D545=7,1,(IF(WEEKDAY(B545)=1,2,IF(WEEKDAY(B545)=7,1,0))))))</f>
        <v>2</v>
      </c>
      <c r="U545" s="781">
        <f>VLOOKUP(C545,METADATA!$A$5:$H$29,IF(E545="HI",2,IF(E545="LO",6,10))+IF(S545=1,2,IF(D545=7,1,(IF(WEEKDAY(B545)=1,2,IF(WEEKDAY(B545)=7,1,0))))))</f>
        <v>2</v>
      </c>
    </row>
    <row r="546" spans="2:21" ht="13.95" customHeight="1" x14ac:dyDescent="0.25">
      <c r="B546" s="784">
        <f t="shared" si="26"/>
        <v>45405</v>
      </c>
      <c r="C546" s="785">
        <v>14</v>
      </c>
      <c r="D546" s="786">
        <f>IFERROR((INDEX(METADATA!$T$2:$T$20,MATCH(B546,METADATA!$S$2:$S$20,0))),0)</f>
        <v>0</v>
      </c>
      <c r="E546" s="785" t="str">
        <f t="shared" si="24"/>
        <v>LO</v>
      </c>
      <c r="F546" s="786">
        <f>VLOOKUP(C546,METADATA!$A$5:$H$29,IF(E546="HI",2,IF(E546="LO",6,10))+IF(D546=1,2,IF(D546=7,1,(IF(WEEKDAY(B546)=1,2,IF(WEEKDAY(B546)=7,1,0))))))</f>
        <v>2</v>
      </c>
      <c r="G546" s="786">
        <f>VLOOKUP(C546,METADATA!$J$5:$Q$29,IF(E546="HI",2,IF(E546="LO",6,10))+IF(D546=1,2,IF(D546=7,1,(IF(WEEKDAY(B546)=1,2,IF(WEEKDAY(B546)=7,1,0))))))</f>
        <v>2</v>
      </c>
      <c r="H546" s="787">
        <v>18237.25</v>
      </c>
      <c r="I546" s="788">
        <v>3163.0714659690857</v>
      </c>
      <c r="K546" s="795">
        <v>847.33749999999998</v>
      </c>
      <c r="M546" s="798">
        <f t="shared" si="25"/>
        <v>18509.519406546671</v>
      </c>
      <c r="N546" s="303"/>
      <c r="S546" s="786">
        <v>0</v>
      </c>
      <c r="T546" s="781">
        <f>VLOOKUP(C546,METADATA!$J$5:$Q$29,IF(E546="HI",2,IF(E546="LO",6,10))+IF(S546=1,2,IF(D546=7,1,(IF(WEEKDAY(B546)=1,2,IF(WEEKDAY(B546)=7,1,0))))))</f>
        <v>2</v>
      </c>
      <c r="U546" s="781">
        <f>VLOOKUP(C546,METADATA!$A$5:$H$29,IF(E546="HI",2,IF(E546="LO",6,10))+IF(S546=1,2,IF(D546=7,1,(IF(WEEKDAY(B546)=1,2,IF(WEEKDAY(B546)=7,1,0))))))</f>
        <v>2</v>
      </c>
    </row>
    <row r="547" spans="2:21" ht="13.95" customHeight="1" x14ac:dyDescent="0.25">
      <c r="B547" s="784">
        <f t="shared" si="26"/>
        <v>45405</v>
      </c>
      <c r="C547" s="785">
        <v>15</v>
      </c>
      <c r="D547" s="786">
        <f>IFERROR((INDEX(METADATA!$T$2:$T$20,MATCH(B547,METADATA!$S$2:$S$20,0))),0)</f>
        <v>0</v>
      </c>
      <c r="E547" s="785" t="str">
        <f t="shared" si="24"/>
        <v>LO</v>
      </c>
      <c r="F547" s="786">
        <f>VLOOKUP(C547,METADATA!$A$5:$H$29,IF(E547="HI",2,IF(E547="LO",6,10))+IF(D547=1,2,IF(D547=7,1,(IF(WEEKDAY(B547)=1,2,IF(WEEKDAY(B547)=7,1,0))))))</f>
        <v>2</v>
      </c>
      <c r="G547" s="786">
        <f>VLOOKUP(C547,METADATA!$J$5:$Q$29,IF(E547="HI",2,IF(E547="LO",6,10))+IF(D547=1,2,IF(D547=7,1,(IF(WEEKDAY(B547)=1,2,IF(WEEKDAY(B547)=7,1,0))))))</f>
        <v>2</v>
      </c>
      <c r="H547" s="787">
        <v>18079</v>
      </c>
      <c r="I547" s="788">
        <v>3183.6915683746338</v>
      </c>
      <c r="K547" s="795">
        <v>851.61249999999995</v>
      </c>
      <c r="M547" s="798">
        <f t="shared" si="25"/>
        <v>18357.1820550579</v>
      </c>
      <c r="N547" s="303"/>
      <c r="S547" s="786">
        <v>0</v>
      </c>
      <c r="T547" s="781">
        <f>VLOOKUP(C547,METADATA!$J$5:$Q$29,IF(E547="HI",2,IF(E547="LO",6,10))+IF(S547=1,2,IF(D547=7,1,(IF(WEEKDAY(B547)=1,2,IF(WEEKDAY(B547)=7,1,0))))))</f>
        <v>2</v>
      </c>
      <c r="U547" s="781">
        <f>VLOOKUP(C547,METADATA!$A$5:$H$29,IF(E547="HI",2,IF(E547="LO",6,10))+IF(S547=1,2,IF(D547=7,1,(IF(WEEKDAY(B547)=1,2,IF(WEEKDAY(B547)=7,1,0))))))</f>
        <v>2</v>
      </c>
    </row>
    <row r="548" spans="2:21" ht="13.95" customHeight="1" x14ac:dyDescent="0.25">
      <c r="B548" s="784">
        <f t="shared" si="26"/>
        <v>45405</v>
      </c>
      <c r="C548" s="785">
        <v>16</v>
      </c>
      <c r="D548" s="786">
        <f>IFERROR((INDEX(METADATA!$T$2:$T$20,MATCH(B548,METADATA!$S$2:$S$20,0))),0)</f>
        <v>0</v>
      </c>
      <c r="E548" s="785" t="str">
        <f t="shared" si="24"/>
        <v>LO</v>
      </c>
      <c r="F548" s="786">
        <f>VLOOKUP(C548,METADATA!$A$5:$H$29,IF(E548="HI",2,IF(E548="LO",6,10))+IF(D548=1,2,IF(D548=7,1,(IF(WEEKDAY(B548)=1,2,IF(WEEKDAY(B548)=7,1,0))))))</f>
        <v>2</v>
      </c>
      <c r="G548" s="786">
        <f>VLOOKUP(C548,METADATA!$J$5:$Q$29,IF(E548="HI",2,IF(E548="LO",6,10))+IF(D548=1,2,IF(D548=7,1,(IF(WEEKDAY(B548)=1,2,IF(WEEKDAY(B548)=7,1,0))))))</f>
        <v>2</v>
      </c>
      <c r="H548" s="787">
        <v>18257.5</v>
      </c>
      <c r="I548" s="788">
        <v>3269.1520099639893</v>
      </c>
      <c r="K548" s="795">
        <v>856.5</v>
      </c>
      <c r="M548" s="798">
        <f t="shared" si="25"/>
        <v>18547.874840915109</v>
      </c>
      <c r="N548" s="303"/>
      <c r="S548" s="786">
        <v>0</v>
      </c>
      <c r="T548" s="781">
        <f>VLOOKUP(C548,METADATA!$J$5:$Q$29,IF(E548="HI",2,IF(E548="LO",6,10))+IF(S548=1,2,IF(D548=7,1,(IF(WEEKDAY(B548)=1,2,IF(WEEKDAY(B548)=7,1,0))))))</f>
        <v>2</v>
      </c>
      <c r="U548" s="781">
        <f>VLOOKUP(C548,METADATA!$A$5:$H$29,IF(E548="HI",2,IF(E548="LO",6,10))+IF(S548=1,2,IF(D548=7,1,(IF(WEEKDAY(B548)=1,2,IF(WEEKDAY(B548)=7,1,0))))))</f>
        <v>2</v>
      </c>
    </row>
    <row r="549" spans="2:21" ht="13.95" customHeight="1" x14ac:dyDescent="0.25">
      <c r="B549" s="784">
        <f t="shared" si="26"/>
        <v>45405</v>
      </c>
      <c r="C549" s="785">
        <v>17</v>
      </c>
      <c r="D549" s="786">
        <f>IFERROR((INDEX(METADATA!$T$2:$T$20,MATCH(B549,METADATA!$S$2:$S$20,0))),0)</f>
        <v>0</v>
      </c>
      <c r="E549" s="785" t="str">
        <f t="shared" si="24"/>
        <v>LO</v>
      </c>
      <c r="F549" s="786">
        <f>VLOOKUP(C549,METADATA!$A$5:$H$29,IF(E549="HI",2,IF(E549="LO",6,10))+IF(D549=1,2,IF(D549=7,1,(IF(WEEKDAY(B549)=1,2,IF(WEEKDAY(B549)=7,1,0))))))</f>
        <v>2</v>
      </c>
      <c r="G549" s="786">
        <f>VLOOKUP(C549,METADATA!$J$5:$Q$29,IF(E549="HI",2,IF(E549="LO",6,10))+IF(D549=1,2,IF(D549=7,1,(IF(WEEKDAY(B549)=1,2,IF(WEEKDAY(B549)=7,1,0))))))</f>
        <v>2</v>
      </c>
      <c r="H549" s="787">
        <v>18120.5</v>
      </c>
      <c r="I549" s="788">
        <v>2963.3145027160645</v>
      </c>
      <c r="K549" s="795">
        <v>824.32500000000005</v>
      </c>
      <c r="M549" s="798">
        <f t="shared" si="25"/>
        <v>18361.202386881076</v>
      </c>
      <c r="N549" s="303"/>
      <c r="S549" s="786">
        <v>0</v>
      </c>
      <c r="T549" s="781">
        <f>VLOOKUP(C549,METADATA!$J$5:$Q$29,IF(E549="HI",2,IF(E549="LO",6,10))+IF(S549=1,2,IF(D549=7,1,(IF(WEEKDAY(B549)=1,2,IF(WEEKDAY(B549)=7,1,0))))))</f>
        <v>2</v>
      </c>
      <c r="U549" s="781">
        <f>VLOOKUP(C549,METADATA!$A$5:$H$29,IF(E549="HI",2,IF(E549="LO",6,10))+IF(S549=1,2,IF(D549=7,1,(IF(WEEKDAY(B549)=1,2,IF(WEEKDAY(B549)=7,1,0))))))</f>
        <v>2</v>
      </c>
    </row>
    <row r="550" spans="2:21" ht="13.95" customHeight="1" x14ac:dyDescent="0.25">
      <c r="B550" s="784">
        <f t="shared" si="26"/>
        <v>45405</v>
      </c>
      <c r="C550" s="785">
        <v>18</v>
      </c>
      <c r="D550" s="786">
        <f>IFERROR((INDEX(METADATA!$T$2:$T$20,MATCH(B550,METADATA!$S$2:$S$20,0))),0)</f>
        <v>0</v>
      </c>
      <c r="E550" s="785" t="str">
        <f t="shared" si="24"/>
        <v>LO</v>
      </c>
      <c r="F550" s="786">
        <f>VLOOKUP(C550,METADATA!$A$5:$H$29,IF(E550="HI",2,IF(E550="LO",6,10))+IF(D550=1,2,IF(D550=7,1,(IF(WEEKDAY(B550)=1,2,IF(WEEKDAY(B550)=7,1,0))))))</f>
        <v>1</v>
      </c>
      <c r="G550" s="786">
        <f>VLOOKUP(C550,METADATA!$J$5:$Q$29,IF(E550="HI",2,IF(E550="LO",6,10))+IF(D550=1,2,IF(D550=7,1,(IF(WEEKDAY(B550)=1,2,IF(WEEKDAY(B550)=7,1,0))))))</f>
        <v>1</v>
      </c>
      <c r="H550" s="787">
        <v>19245.5</v>
      </c>
      <c r="I550" s="788">
        <v>3069.1834378242493</v>
      </c>
      <c r="K550" s="795">
        <v>882.73749999999995</v>
      </c>
      <c r="M550" s="798">
        <f t="shared" si="25"/>
        <v>19488.693060978068</v>
      </c>
      <c r="N550" s="303"/>
      <c r="S550" s="786">
        <v>0</v>
      </c>
      <c r="T550" s="781">
        <f>VLOOKUP(C550,METADATA!$J$5:$Q$29,IF(E550="HI",2,IF(E550="LO",6,10))+IF(S550=1,2,IF(D550=7,1,(IF(WEEKDAY(B550)=1,2,IF(WEEKDAY(B550)=7,1,0))))))</f>
        <v>1</v>
      </c>
      <c r="U550" s="781">
        <f>VLOOKUP(C550,METADATA!$A$5:$H$29,IF(E550="HI",2,IF(E550="LO",6,10))+IF(S550=1,2,IF(D550=7,1,(IF(WEEKDAY(B550)=1,2,IF(WEEKDAY(B550)=7,1,0))))))</f>
        <v>1</v>
      </c>
    </row>
    <row r="551" spans="2:21" ht="13.95" customHeight="1" x14ac:dyDescent="0.25">
      <c r="B551" s="784">
        <f t="shared" si="26"/>
        <v>45405</v>
      </c>
      <c r="C551" s="785">
        <v>19</v>
      </c>
      <c r="D551" s="786">
        <f>IFERROR((INDEX(METADATA!$T$2:$T$20,MATCH(B551,METADATA!$S$2:$S$20,0))),0)</f>
        <v>0</v>
      </c>
      <c r="E551" s="785" t="str">
        <f t="shared" si="24"/>
        <v>LO</v>
      </c>
      <c r="F551" s="786">
        <f>VLOOKUP(C551,METADATA!$A$5:$H$29,IF(E551="HI",2,IF(E551="LO",6,10))+IF(D551=1,2,IF(D551=7,1,(IF(WEEKDAY(B551)=1,2,IF(WEEKDAY(B551)=7,1,0))))))</f>
        <v>1</v>
      </c>
      <c r="G551" s="786">
        <f>VLOOKUP(C551,METADATA!$J$5:$Q$29,IF(E551="HI",2,IF(E551="LO",6,10))+IF(D551=1,2,IF(D551=7,1,(IF(WEEKDAY(B551)=1,2,IF(WEEKDAY(B551)=7,1,0))))))</f>
        <v>1</v>
      </c>
      <c r="H551" s="787">
        <v>18028.75</v>
      </c>
      <c r="I551" s="788">
        <v>2487.8374980688095</v>
      </c>
      <c r="K551" s="795">
        <v>0</v>
      </c>
      <c r="M551" s="798">
        <f t="shared" si="25"/>
        <v>18199.592357503432</v>
      </c>
      <c r="N551" s="303"/>
      <c r="S551" s="786">
        <v>0</v>
      </c>
      <c r="T551" s="781">
        <f>VLOOKUP(C551,METADATA!$J$5:$Q$29,IF(E551="HI",2,IF(E551="LO",6,10))+IF(S551=1,2,IF(D551=7,1,(IF(WEEKDAY(B551)=1,2,IF(WEEKDAY(B551)=7,1,0))))))</f>
        <v>1</v>
      </c>
      <c r="U551" s="781">
        <f>VLOOKUP(C551,METADATA!$A$5:$H$29,IF(E551="HI",2,IF(E551="LO",6,10))+IF(S551=1,2,IF(D551=7,1,(IF(WEEKDAY(B551)=1,2,IF(WEEKDAY(B551)=7,1,0))))))</f>
        <v>1</v>
      </c>
    </row>
    <row r="552" spans="2:21" ht="13.95" customHeight="1" x14ac:dyDescent="0.25">
      <c r="B552" s="784">
        <f t="shared" si="26"/>
        <v>45405</v>
      </c>
      <c r="C552" s="785">
        <v>20</v>
      </c>
      <c r="D552" s="786">
        <f>IFERROR((INDEX(METADATA!$T$2:$T$20,MATCH(B552,METADATA!$S$2:$S$20,0))),0)</f>
        <v>0</v>
      </c>
      <c r="E552" s="785" t="str">
        <f t="shared" si="24"/>
        <v>LO</v>
      </c>
      <c r="F552" s="786">
        <f>VLOOKUP(C552,METADATA!$A$5:$H$29,IF(E552="HI",2,IF(E552="LO",6,10))+IF(D552=1,2,IF(D552=7,1,(IF(WEEKDAY(B552)=1,2,IF(WEEKDAY(B552)=7,1,0))))))</f>
        <v>1</v>
      </c>
      <c r="G552" s="786">
        <f>VLOOKUP(C552,METADATA!$J$5:$Q$29,IF(E552="HI",2,IF(E552="LO",6,10))+IF(D552=1,2,IF(D552=7,1,(IF(WEEKDAY(B552)=1,2,IF(WEEKDAY(B552)=7,1,0))))))</f>
        <v>2</v>
      </c>
      <c r="H552" s="787">
        <v>16084.75</v>
      </c>
      <c r="I552" s="788">
        <v>301.24848532676697</v>
      </c>
      <c r="K552" s="795">
        <v>0</v>
      </c>
      <c r="M552" s="798">
        <f t="shared" si="25"/>
        <v>16087.570767906871</v>
      </c>
      <c r="N552" s="303"/>
      <c r="S552" s="786">
        <v>0</v>
      </c>
      <c r="T552" s="781">
        <f>VLOOKUP(C552,METADATA!$J$5:$Q$29,IF(E552="HI",2,IF(E552="LO",6,10))+IF(S552=1,2,IF(D552=7,1,(IF(WEEKDAY(B552)=1,2,IF(WEEKDAY(B552)=7,1,0))))))</f>
        <v>2</v>
      </c>
      <c r="U552" s="781">
        <f>VLOOKUP(C552,METADATA!$A$5:$H$29,IF(E552="HI",2,IF(E552="LO",6,10))+IF(S552=1,2,IF(D552=7,1,(IF(WEEKDAY(B552)=1,2,IF(WEEKDAY(B552)=7,1,0))))))</f>
        <v>1</v>
      </c>
    </row>
    <row r="553" spans="2:21" ht="13.95" customHeight="1" x14ac:dyDescent="0.25">
      <c r="B553" s="784">
        <f t="shared" si="26"/>
        <v>45405</v>
      </c>
      <c r="C553" s="785">
        <v>21</v>
      </c>
      <c r="D553" s="786">
        <f>IFERROR((INDEX(METADATA!$T$2:$T$20,MATCH(B553,METADATA!$S$2:$S$20,0))),0)</f>
        <v>0</v>
      </c>
      <c r="E553" s="785" t="str">
        <f t="shared" si="24"/>
        <v>LO</v>
      </c>
      <c r="F553" s="786">
        <f>VLOOKUP(C553,METADATA!$A$5:$H$29,IF(E553="HI",2,IF(E553="LO",6,10))+IF(D553=1,2,IF(D553=7,1,(IF(WEEKDAY(B553)=1,2,IF(WEEKDAY(B553)=7,1,0))))))</f>
        <v>2</v>
      </c>
      <c r="G553" s="786">
        <f>VLOOKUP(C553,METADATA!$J$5:$Q$29,IF(E553="HI",2,IF(E553="LO",6,10))+IF(D553=1,2,IF(D553=7,1,(IF(WEEKDAY(B553)=1,2,IF(WEEKDAY(B553)=7,1,0))))))</f>
        <v>2</v>
      </c>
      <c r="H553" s="787">
        <v>13914.75</v>
      </c>
      <c r="I553" s="788">
        <v>1667.6920163631439</v>
      </c>
      <c r="K553" s="795">
        <v>0</v>
      </c>
      <c r="M553" s="798">
        <f t="shared" si="25"/>
        <v>14014.33067341931</v>
      </c>
      <c r="N553" s="303"/>
      <c r="S553" s="786">
        <v>0</v>
      </c>
      <c r="T553" s="781">
        <f>VLOOKUP(C553,METADATA!$J$5:$Q$29,IF(E553="HI",2,IF(E553="LO",6,10))+IF(S553=1,2,IF(D553=7,1,(IF(WEEKDAY(B553)=1,2,IF(WEEKDAY(B553)=7,1,0))))))</f>
        <v>2</v>
      </c>
      <c r="U553" s="781">
        <f>VLOOKUP(C553,METADATA!$A$5:$H$29,IF(E553="HI",2,IF(E553="LO",6,10))+IF(S553=1,2,IF(D553=7,1,(IF(WEEKDAY(B553)=1,2,IF(WEEKDAY(B553)=7,1,0))))))</f>
        <v>2</v>
      </c>
    </row>
    <row r="554" spans="2:21" ht="13.95" customHeight="1" x14ac:dyDescent="0.25">
      <c r="B554" s="784">
        <f t="shared" si="26"/>
        <v>45405</v>
      </c>
      <c r="C554" s="785">
        <v>22</v>
      </c>
      <c r="D554" s="786">
        <f>IFERROR((INDEX(METADATA!$T$2:$T$20,MATCH(B554,METADATA!$S$2:$S$20,0))),0)</f>
        <v>0</v>
      </c>
      <c r="E554" s="785" t="str">
        <f t="shared" si="24"/>
        <v>LO</v>
      </c>
      <c r="F554" s="786">
        <f>VLOOKUP(C554,METADATA!$A$5:$H$29,IF(E554="HI",2,IF(E554="LO",6,10))+IF(D554=1,2,IF(D554=7,1,(IF(WEEKDAY(B554)=1,2,IF(WEEKDAY(B554)=7,1,0))))))</f>
        <v>3</v>
      </c>
      <c r="G554" s="786">
        <f>VLOOKUP(C554,METADATA!$J$5:$Q$29,IF(E554="HI",2,IF(E554="LO",6,10))+IF(D554=1,2,IF(D554=7,1,(IF(WEEKDAY(B554)=1,2,IF(WEEKDAY(B554)=7,1,0))))))</f>
        <v>3</v>
      </c>
      <c r="H554" s="787">
        <v>11611</v>
      </c>
      <c r="I554" s="788">
        <v>3339.4645166397095</v>
      </c>
      <c r="K554" s="795">
        <v>0</v>
      </c>
      <c r="M554" s="798">
        <f t="shared" si="25"/>
        <v>12081.694593801636</v>
      </c>
      <c r="N554" s="303"/>
      <c r="S554" s="786">
        <v>0</v>
      </c>
      <c r="T554" s="781">
        <f>VLOOKUP(C554,METADATA!$J$5:$Q$29,IF(E554="HI",2,IF(E554="LO",6,10))+IF(S554=1,2,IF(D554=7,1,(IF(WEEKDAY(B554)=1,2,IF(WEEKDAY(B554)=7,1,0))))))</f>
        <v>3</v>
      </c>
      <c r="U554" s="781">
        <f>VLOOKUP(C554,METADATA!$A$5:$H$29,IF(E554="HI",2,IF(E554="LO",6,10))+IF(S554=1,2,IF(D554=7,1,(IF(WEEKDAY(B554)=1,2,IF(WEEKDAY(B554)=7,1,0))))))</f>
        <v>3</v>
      </c>
    </row>
    <row r="555" spans="2:21" ht="13.95" customHeight="1" x14ac:dyDescent="0.25">
      <c r="B555" s="784">
        <f t="shared" si="26"/>
        <v>45405</v>
      </c>
      <c r="C555" s="785">
        <v>23</v>
      </c>
      <c r="D555" s="786">
        <f>IFERROR((INDEX(METADATA!$T$2:$T$20,MATCH(B555,METADATA!$S$2:$S$20,0))),0)</f>
        <v>0</v>
      </c>
      <c r="E555" s="785" t="str">
        <f t="shared" si="24"/>
        <v>LO</v>
      </c>
      <c r="F555" s="786">
        <f>VLOOKUP(C555,METADATA!$A$5:$H$29,IF(E555="HI",2,IF(E555="LO",6,10))+IF(D555=1,2,IF(D555=7,1,(IF(WEEKDAY(B555)=1,2,IF(WEEKDAY(B555)=7,1,0))))))</f>
        <v>3</v>
      </c>
      <c r="G555" s="786">
        <f>VLOOKUP(C555,METADATA!$J$5:$Q$29,IF(E555="HI",2,IF(E555="LO",6,10))+IF(D555=1,2,IF(D555=7,1,(IF(WEEKDAY(B555)=1,2,IF(WEEKDAY(B555)=7,1,0))))))</f>
        <v>3</v>
      </c>
      <c r="H555" s="787">
        <v>10601</v>
      </c>
      <c r="I555" s="788">
        <v>3272.2329459190369</v>
      </c>
      <c r="K555" s="795">
        <v>0</v>
      </c>
      <c r="M555" s="798">
        <f t="shared" si="25"/>
        <v>11094.535116549858</v>
      </c>
      <c r="N555" s="303"/>
      <c r="S555" s="786">
        <v>0</v>
      </c>
      <c r="T555" s="781">
        <f>VLOOKUP(C555,METADATA!$J$5:$Q$29,IF(E555="HI",2,IF(E555="LO",6,10))+IF(S555=1,2,IF(D555=7,1,(IF(WEEKDAY(B555)=1,2,IF(WEEKDAY(B555)=7,1,0))))))</f>
        <v>3</v>
      </c>
      <c r="U555" s="781">
        <f>VLOOKUP(C555,METADATA!$A$5:$H$29,IF(E555="HI",2,IF(E555="LO",6,10))+IF(S555=1,2,IF(D555=7,1,(IF(WEEKDAY(B555)=1,2,IF(WEEKDAY(B555)=7,1,0))))))</f>
        <v>3</v>
      </c>
    </row>
    <row r="556" spans="2:21" ht="13.95" customHeight="1" x14ac:dyDescent="0.25">
      <c r="B556" s="784">
        <f t="shared" si="26"/>
        <v>45406</v>
      </c>
      <c r="C556" s="785">
        <v>0</v>
      </c>
      <c r="D556" s="786">
        <f>IFERROR((INDEX(METADATA!$T$2:$T$20,MATCH(B556,METADATA!$S$2:$S$20,0))),0)</f>
        <v>0</v>
      </c>
      <c r="E556" s="785" t="str">
        <f t="shared" si="24"/>
        <v>LO</v>
      </c>
      <c r="F556" s="786">
        <f>VLOOKUP(C556,METADATA!$A$5:$H$29,IF(E556="HI",2,IF(E556="LO",6,10))+IF(D556=1,2,IF(D556=7,1,(IF(WEEKDAY(B556)=1,2,IF(WEEKDAY(B556)=7,1,0))))))</f>
        <v>3</v>
      </c>
      <c r="G556" s="786">
        <f>VLOOKUP(C556,METADATA!$J$5:$Q$29,IF(E556="HI",2,IF(E556="LO",6,10))+IF(D556=1,2,IF(D556=7,1,(IF(WEEKDAY(B556)=1,2,IF(WEEKDAY(B556)=7,1,0))))))</f>
        <v>3</v>
      </c>
      <c r="H556" s="787">
        <v>9690.5</v>
      </c>
      <c r="I556" s="788">
        <v>3155.4819523096085</v>
      </c>
      <c r="K556" s="795">
        <v>0</v>
      </c>
      <c r="M556" s="798">
        <f t="shared" si="25"/>
        <v>10191.312800682337</v>
      </c>
      <c r="N556" s="303"/>
      <c r="S556" s="786">
        <v>0</v>
      </c>
      <c r="T556" s="781">
        <f>VLOOKUP(C556,METADATA!$J$5:$Q$29,IF(E556="HI",2,IF(E556="LO",6,10))+IF(S556=1,2,IF(D556=7,1,(IF(WEEKDAY(B556)=1,2,IF(WEEKDAY(B556)=7,1,0))))))</f>
        <v>3</v>
      </c>
      <c r="U556" s="781">
        <f>VLOOKUP(C556,METADATA!$A$5:$H$29,IF(E556="HI",2,IF(E556="LO",6,10))+IF(S556=1,2,IF(D556=7,1,(IF(WEEKDAY(B556)=1,2,IF(WEEKDAY(B556)=7,1,0))))))</f>
        <v>3</v>
      </c>
    </row>
    <row r="557" spans="2:21" ht="13.95" customHeight="1" x14ac:dyDescent="0.25">
      <c r="B557" s="784">
        <f t="shared" si="26"/>
        <v>45406</v>
      </c>
      <c r="C557" s="785">
        <v>1</v>
      </c>
      <c r="D557" s="786">
        <f>IFERROR((INDEX(METADATA!$T$2:$T$20,MATCH(B557,METADATA!$S$2:$S$20,0))),0)</f>
        <v>0</v>
      </c>
      <c r="E557" s="785" t="str">
        <f t="shared" si="24"/>
        <v>LO</v>
      </c>
      <c r="F557" s="786">
        <f>VLOOKUP(C557,METADATA!$A$5:$H$29,IF(E557="HI",2,IF(E557="LO",6,10))+IF(D557=1,2,IF(D557=7,1,(IF(WEEKDAY(B557)=1,2,IF(WEEKDAY(B557)=7,1,0))))))</f>
        <v>3</v>
      </c>
      <c r="G557" s="786">
        <f>VLOOKUP(C557,METADATA!$J$5:$Q$29,IF(E557="HI",2,IF(E557="LO",6,10))+IF(D557=1,2,IF(D557=7,1,(IF(WEEKDAY(B557)=1,2,IF(WEEKDAY(B557)=7,1,0))))))</f>
        <v>3</v>
      </c>
      <c r="H557" s="787">
        <v>9151.25</v>
      </c>
      <c r="I557" s="788">
        <v>3069.6453919410706</v>
      </c>
      <c r="K557" s="795">
        <v>0</v>
      </c>
      <c r="M557" s="798">
        <f t="shared" si="25"/>
        <v>9652.3623737800608</v>
      </c>
      <c r="N557" s="303"/>
      <c r="S557" s="786">
        <v>0</v>
      </c>
      <c r="T557" s="781">
        <f>VLOOKUP(C557,METADATA!$J$5:$Q$29,IF(E557="HI",2,IF(E557="LO",6,10))+IF(S557=1,2,IF(D557=7,1,(IF(WEEKDAY(B557)=1,2,IF(WEEKDAY(B557)=7,1,0))))))</f>
        <v>3</v>
      </c>
      <c r="U557" s="781">
        <f>VLOOKUP(C557,METADATA!$A$5:$H$29,IF(E557="HI",2,IF(E557="LO",6,10))+IF(S557=1,2,IF(D557=7,1,(IF(WEEKDAY(B557)=1,2,IF(WEEKDAY(B557)=7,1,0))))))</f>
        <v>3</v>
      </c>
    </row>
    <row r="558" spans="2:21" ht="13.95" customHeight="1" x14ac:dyDescent="0.25">
      <c r="B558" s="784">
        <f t="shared" si="26"/>
        <v>45406</v>
      </c>
      <c r="C558" s="785">
        <v>2</v>
      </c>
      <c r="D558" s="786">
        <f>IFERROR((INDEX(METADATA!$T$2:$T$20,MATCH(B558,METADATA!$S$2:$S$20,0))),0)</f>
        <v>0</v>
      </c>
      <c r="E558" s="785" t="str">
        <f t="shared" si="24"/>
        <v>LO</v>
      </c>
      <c r="F558" s="786">
        <f>VLOOKUP(C558,METADATA!$A$5:$H$29,IF(E558="HI",2,IF(E558="LO",6,10))+IF(D558=1,2,IF(D558=7,1,(IF(WEEKDAY(B558)=1,2,IF(WEEKDAY(B558)=7,1,0))))))</f>
        <v>3</v>
      </c>
      <c r="G558" s="786">
        <f>VLOOKUP(C558,METADATA!$J$5:$Q$29,IF(E558="HI",2,IF(E558="LO",6,10))+IF(D558=1,2,IF(D558=7,1,(IF(WEEKDAY(B558)=1,2,IF(WEEKDAY(B558)=7,1,0))))))</f>
        <v>3</v>
      </c>
      <c r="H558" s="787">
        <v>9298.75</v>
      </c>
      <c r="I558" s="788">
        <v>3110.6315441131592</v>
      </c>
      <c r="K558" s="795">
        <v>0</v>
      </c>
      <c r="M558" s="798">
        <f t="shared" si="25"/>
        <v>9805.2424837803901</v>
      </c>
      <c r="N558" s="303"/>
      <c r="S558" s="786">
        <v>0</v>
      </c>
      <c r="T558" s="781">
        <f>VLOOKUP(C558,METADATA!$J$5:$Q$29,IF(E558="HI",2,IF(E558="LO",6,10))+IF(S558=1,2,IF(D558=7,1,(IF(WEEKDAY(B558)=1,2,IF(WEEKDAY(B558)=7,1,0))))))</f>
        <v>3</v>
      </c>
      <c r="U558" s="781">
        <f>VLOOKUP(C558,METADATA!$A$5:$H$29,IF(E558="HI",2,IF(E558="LO",6,10))+IF(S558=1,2,IF(D558=7,1,(IF(WEEKDAY(B558)=1,2,IF(WEEKDAY(B558)=7,1,0))))))</f>
        <v>3</v>
      </c>
    </row>
    <row r="559" spans="2:21" ht="13.95" customHeight="1" x14ac:dyDescent="0.25">
      <c r="B559" s="784">
        <f t="shared" si="26"/>
        <v>45406</v>
      </c>
      <c r="C559" s="785">
        <v>3</v>
      </c>
      <c r="D559" s="786">
        <f>IFERROR((INDEX(METADATA!$T$2:$T$20,MATCH(B559,METADATA!$S$2:$S$20,0))),0)</f>
        <v>0</v>
      </c>
      <c r="E559" s="785" t="str">
        <f t="shared" si="24"/>
        <v>LO</v>
      </c>
      <c r="F559" s="786">
        <f>VLOOKUP(C559,METADATA!$A$5:$H$29,IF(E559="HI",2,IF(E559="LO",6,10))+IF(D559=1,2,IF(D559=7,1,(IF(WEEKDAY(B559)=1,2,IF(WEEKDAY(B559)=7,1,0))))))</f>
        <v>3</v>
      </c>
      <c r="G559" s="786">
        <f>VLOOKUP(C559,METADATA!$J$5:$Q$29,IF(E559="HI",2,IF(E559="LO",6,10))+IF(D559=1,2,IF(D559=7,1,(IF(WEEKDAY(B559)=1,2,IF(WEEKDAY(B559)=7,1,0))))))</f>
        <v>3</v>
      </c>
      <c r="H559" s="787">
        <v>9611.75</v>
      </c>
      <c r="I559" s="788">
        <v>3133.3294250965118</v>
      </c>
      <c r="K559" s="795">
        <v>0</v>
      </c>
      <c r="M559" s="798">
        <f t="shared" si="25"/>
        <v>10109.574241711451</v>
      </c>
      <c r="N559" s="303"/>
      <c r="S559" s="786">
        <v>0</v>
      </c>
      <c r="T559" s="781">
        <f>VLOOKUP(C559,METADATA!$J$5:$Q$29,IF(E559="HI",2,IF(E559="LO",6,10))+IF(S559=1,2,IF(D559=7,1,(IF(WEEKDAY(B559)=1,2,IF(WEEKDAY(B559)=7,1,0))))))</f>
        <v>3</v>
      </c>
      <c r="U559" s="781">
        <f>VLOOKUP(C559,METADATA!$A$5:$H$29,IF(E559="HI",2,IF(E559="LO",6,10))+IF(S559=1,2,IF(D559=7,1,(IF(WEEKDAY(B559)=1,2,IF(WEEKDAY(B559)=7,1,0))))))</f>
        <v>3</v>
      </c>
    </row>
    <row r="560" spans="2:21" ht="13.95" customHeight="1" x14ac:dyDescent="0.25">
      <c r="B560" s="784">
        <f t="shared" si="26"/>
        <v>45406</v>
      </c>
      <c r="C560" s="785">
        <v>4</v>
      </c>
      <c r="D560" s="786">
        <f>IFERROR((INDEX(METADATA!$T$2:$T$20,MATCH(B560,METADATA!$S$2:$S$20,0))),0)</f>
        <v>0</v>
      </c>
      <c r="E560" s="785" t="str">
        <f t="shared" si="24"/>
        <v>LO</v>
      </c>
      <c r="F560" s="786">
        <f>VLOOKUP(C560,METADATA!$A$5:$H$29,IF(E560="HI",2,IF(E560="LO",6,10))+IF(D560=1,2,IF(D560=7,1,(IF(WEEKDAY(B560)=1,2,IF(WEEKDAY(B560)=7,1,0))))))</f>
        <v>3</v>
      </c>
      <c r="G560" s="786">
        <f>VLOOKUP(C560,METADATA!$J$5:$Q$29,IF(E560="HI",2,IF(E560="LO",6,10))+IF(D560=1,2,IF(D560=7,1,(IF(WEEKDAY(B560)=1,2,IF(WEEKDAY(B560)=7,1,0))))))</f>
        <v>3</v>
      </c>
      <c r="H560" s="787">
        <v>10318.5</v>
      </c>
      <c r="I560" s="788">
        <v>3114.323037147522</v>
      </c>
      <c r="K560" s="795">
        <v>0</v>
      </c>
      <c r="M560" s="798">
        <f t="shared" si="25"/>
        <v>10778.239662844197</v>
      </c>
      <c r="N560" s="303"/>
      <c r="S560" s="786">
        <v>0</v>
      </c>
      <c r="T560" s="781">
        <f>VLOOKUP(C560,METADATA!$J$5:$Q$29,IF(E560="HI",2,IF(E560="LO",6,10))+IF(S560=1,2,IF(D560=7,1,(IF(WEEKDAY(B560)=1,2,IF(WEEKDAY(B560)=7,1,0))))))</f>
        <v>3</v>
      </c>
      <c r="U560" s="781">
        <f>VLOOKUP(C560,METADATA!$A$5:$H$29,IF(E560="HI",2,IF(E560="LO",6,10))+IF(S560=1,2,IF(D560=7,1,(IF(WEEKDAY(B560)=1,2,IF(WEEKDAY(B560)=7,1,0))))))</f>
        <v>3</v>
      </c>
    </row>
    <row r="561" spans="2:21" ht="13.95" customHeight="1" x14ac:dyDescent="0.25">
      <c r="B561" s="784">
        <f t="shared" si="26"/>
        <v>45406</v>
      </c>
      <c r="C561" s="785">
        <v>5</v>
      </c>
      <c r="D561" s="786">
        <f>IFERROR((INDEX(METADATA!$T$2:$T$20,MATCH(B561,METADATA!$S$2:$S$20,0))),0)</f>
        <v>0</v>
      </c>
      <c r="E561" s="785" t="str">
        <f t="shared" si="24"/>
        <v>LO</v>
      </c>
      <c r="F561" s="786">
        <f>VLOOKUP(C561,METADATA!$A$5:$H$29,IF(E561="HI",2,IF(E561="LO",6,10))+IF(D561=1,2,IF(D561=7,1,(IF(WEEKDAY(B561)=1,2,IF(WEEKDAY(B561)=7,1,0))))))</f>
        <v>3</v>
      </c>
      <c r="G561" s="786">
        <f>VLOOKUP(C561,METADATA!$J$5:$Q$29,IF(E561="HI",2,IF(E561="LO",6,10))+IF(D561=1,2,IF(D561=7,1,(IF(WEEKDAY(B561)=1,2,IF(WEEKDAY(B561)=7,1,0))))))</f>
        <v>3</v>
      </c>
      <c r="H561" s="787">
        <v>12186.75</v>
      </c>
      <c r="I561" s="788">
        <v>3077.5199560821056</v>
      </c>
      <c r="K561" s="795">
        <v>0</v>
      </c>
      <c r="M561" s="798">
        <f t="shared" si="25"/>
        <v>12569.327931221447</v>
      </c>
      <c r="N561" s="303"/>
      <c r="S561" s="786">
        <v>0</v>
      </c>
      <c r="T561" s="781">
        <f>VLOOKUP(C561,METADATA!$J$5:$Q$29,IF(E561="HI",2,IF(E561="LO",6,10))+IF(S561=1,2,IF(D561=7,1,(IF(WEEKDAY(B561)=1,2,IF(WEEKDAY(B561)=7,1,0))))))</f>
        <v>3</v>
      </c>
      <c r="U561" s="781">
        <f>VLOOKUP(C561,METADATA!$A$5:$H$29,IF(E561="HI",2,IF(E561="LO",6,10))+IF(S561=1,2,IF(D561=7,1,(IF(WEEKDAY(B561)=1,2,IF(WEEKDAY(B561)=7,1,0))))))</f>
        <v>3</v>
      </c>
    </row>
    <row r="562" spans="2:21" ht="13.95" customHeight="1" x14ac:dyDescent="0.25">
      <c r="B562" s="784">
        <f t="shared" si="26"/>
        <v>45406</v>
      </c>
      <c r="C562" s="785">
        <v>6</v>
      </c>
      <c r="D562" s="786">
        <f>IFERROR((INDEX(METADATA!$T$2:$T$20,MATCH(B562,METADATA!$S$2:$S$20,0))),0)</f>
        <v>0</v>
      </c>
      <c r="E562" s="785" t="str">
        <f t="shared" si="24"/>
        <v>LO</v>
      </c>
      <c r="F562" s="786">
        <f>VLOOKUP(C562,METADATA!$A$5:$H$29,IF(E562="HI",2,IF(E562="LO",6,10))+IF(D562=1,2,IF(D562=7,1,(IF(WEEKDAY(B562)=1,2,IF(WEEKDAY(B562)=7,1,0))))))</f>
        <v>2</v>
      </c>
      <c r="G562" s="786">
        <f>VLOOKUP(C562,METADATA!$J$5:$Q$29,IF(E562="HI",2,IF(E562="LO",6,10))+IF(D562=1,2,IF(D562=7,1,(IF(WEEKDAY(B562)=1,2,IF(WEEKDAY(B562)=7,1,0))))))</f>
        <v>2</v>
      </c>
      <c r="H562" s="787">
        <v>14882.25</v>
      </c>
      <c r="I562" s="788">
        <v>3109.0780091285706</v>
      </c>
      <c r="K562" s="795">
        <v>870.51250000000005</v>
      </c>
      <c r="M562" s="798">
        <f t="shared" si="25"/>
        <v>15203.54337413969</v>
      </c>
      <c r="N562" s="303"/>
      <c r="S562" s="786">
        <v>0</v>
      </c>
      <c r="T562" s="781">
        <f>VLOOKUP(C562,METADATA!$J$5:$Q$29,IF(E562="HI",2,IF(E562="LO",6,10))+IF(S562=1,2,IF(D562=7,1,(IF(WEEKDAY(B562)=1,2,IF(WEEKDAY(B562)=7,1,0))))))</f>
        <v>2</v>
      </c>
      <c r="U562" s="781">
        <f>VLOOKUP(C562,METADATA!$A$5:$H$29,IF(E562="HI",2,IF(E562="LO",6,10))+IF(S562=1,2,IF(D562=7,1,(IF(WEEKDAY(B562)=1,2,IF(WEEKDAY(B562)=7,1,0))))))</f>
        <v>2</v>
      </c>
    </row>
    <row r="563" spans="2:21" ht="13.95" customHeight="1" x14ac:dyDescent="0.25">
      <c r="B563" s="784">
        <f t="shared" si="26"/>
        <v>45406</v>
      </c>
      <c r="C563" s="785">
        <v>7</v>
      </c>
      <c r="D563" s="786">
        <f>IFERROR((INDEX(METADATA!$T$2:$T$20,MATCH(B563,METADATA!$S$2:$S$20,0))),0)</f>
        <v>0</v>
      </c>
      <c r="E563" s="785" t="str">
        <f t="shared" si="24"/>
        <v>LO</v>
      </c>
      <c r="F563" s="786">
        <f>VLOOKUP(C563,METADATA!$A$5:$H$29,IF(E563="HI",2,IF(E563="LO",6,10))+IF(D563=1,2,IF(D563=7,1,(IF(WEEKDAY(B563)=1,2,IF(WEEKDAY(B563)=7,1,0))))))</f>
        <v>1</v>
      </c>
      <c r="G563" s="786">
        <f>VLOOKUP(C563,METADATA!$J$5:$Q$29,IF(E563="HI",2,IF(E563="LO",6,10))+IF(D563=1,2,IF(D563=7,1,(IF(WEEKDAY(B563)=1,2,IF(WEEKDAY(B563)=7,1,0))))))</f>
        <v>1</v>
      </c>
      <c r="H563" s="787">
        <v>16341.5</v>
      </c>
      <c r="I563" s="788">
        <v>3028.2784948348999</v>
      </c>
      <c r="K563" s="795">
        <v>865.8125</v>
      </c>
      <c r="M563" s="798">
        <f t="shared" si="25"/>
        <v>16619.720000417561</v>
      </c>
      <c r="N563" s="303"/>
      <c r="S563" s="786">
        <v>0</v>
      </c>
      <c r="T563" s="781">
        <f>VLOOKUP(C563,METADATA!$J$5:$Q$29,IF(E563="HI",2,IF(E563="LO",6,10))+IF(S563=1,2,IF(D563=7,1,(IF(WEEKDAY(B563)=1,2,IF(WEEKDAY(B563)=7,1,0))))))</f>
        <v>1</v>
      </c>
      <c r="U563" s="781">
        <f>VLOOKUP(C563,METADATA!$A$5:$H$29,IF(E563="HI",2,IF(E563="LO",6,10))+IF(S563=1,2,IF(D563=7,1,(IF(WEEKDAY(B563)=1,2,IF(WEEKDAY(B563)=7,1,0))))))</f>
        <v>1</v>
      </c>
    </row>
    <row r="564" spans="2:21" ht="13.95" customHeight="1" x14ac:dyDescent="0.25">
      <c r="B564" s="784">
        <f t="shared" si="26"/>
        <v>45406</v>
      </c>
      <c r="C564" s="785">
        <v>8</v>
      </c>
      <c r="D564" s="786">
        <f>IFERROR((INDEX(METADATA!$T$2:$T$20,MATCH(B564,METADATA!$S$2:$S$20,0))),0)</f>
        <v>0</v>
      </c>
      <c r="E564" s="785" t="str">
        <f t="shared" si="24"/>
        <v>LO</v>
      </c>
      <c r="F564" s="786">
        <f>VLOOKUP(C564,METADATA!$A$5:$H$29,IF(E564="HI",2,IF(E564="LO",6,10))+IF(D564=1,2,IF(D564=7,1,(IF(WEEKDAY(B564)=1,2,IF(WEEKDAY(B564)=7,1,0))))))</f>
        <v>1</v>
      </c>
      <c r="G564" s="786">
        <f>VLOOKUP(C564,METADATA!$J$5:$Q$29,IF(E564="HI",2,IF(E564="LO",6,10))+IF(D564=1,2,IF(D564=7,1,(IF(WEEKDAY(B564)=1,2,IF(WEEKDAY(B564)=7,1,0))))))</f>
        <v>1</v>
      </c>
      <c r="H564" s="787">
        <v>17762.75</v>
      </c>
      <c r="I564" s="788">
        <v>3027.6519436836243</v>
      </c>
      <c r="K564" s="795">
        <v>834.63750000000005</v>
      </c>
      <c r="M564" s="798">
        <f t="shared" si="25"/>
        <v>18018.933482717319</v>
      </c>
      <c r="N564" s="303"/>
      <c r="S564" s="786">
        <v>0</v>
      </c>
      <c r="T564" s="781">
        <f>VLOOKUP(C564,METADATA!$J$5:$Q$29,IF(E564="HI",2,IF(E564="LO",6,10))+IF(S564=1,2,IF(D564=7,1,(IF(WEEKDAY(B564)=1,2,IF(WEEKDAY(B564)=7,1,0))))))</f>
        <v>1</v>
      </c>
      <c r="U564" s="781">
        <f>VLOOKUP(C564,METADATA!$A$5:$H$29,IF(E564="HI",2,IF(E564="LO",6,10))+IF(S564=1,2,IF(D564=7,1,(IF(WEEKDAY(B564)=1,2,IF(WEEKDAY(B564)=7,1,0))))))</f>
        <v>1</v>
      </c>
    </row>
    <row r="565" spans="2:21" ht="13.95" customHeight="1" x14ac:dyDescent="0.25">
      <c r="B565" s="784">
        <f t="shared" si="26"/>
        <v>45406</v>
      </c>
      <c r="C565" s="785">
        <v>9</v>
      </c>
      <c r="D565" s="786">
        <f>IFERROR((INDEX(METADATA!$T$2:$T$20,MATCH(B565,METADATA!$S$2:$S$20,0))),0)</f>
        <v>0</v>
      </c>
      <c r="E565" s="785" t="str">
        <f t="shared" si="24"/>
        <v>LO</v>
      </c>
      <c r="F565" s="786">
        <f>VLOOKUP(C565,METADATA!$A$5:$H$29,IF(E565="HI",2,IF(E565="LO",6,10))+IF(D565=1,2,IF(D565=7,1,(IF(WEEKDAY(B565)=1,2,IF(WEEKDAY(B565)=7,1,0))))))</f>
        <v>2</v>
      </c>
      <c r="G565" s="786">
        <f>VLOOKUP(C565,METADATA!$J$5:$Q$29,IF(E565="HI",2,IF(E565="LO",6,10))+IF(D565=1,2,IF(D565=7,1,(IF(WEEKDAY(B565)=1,2,IF(WEEKDAY(B565)=7,1,0))))))</f>
        <v>1</v>
      </c>
      <c r="H565" s="787">
        <v>18223.25</v>
      </c>
      <c r="I565" s="788">
        <v>3007.1829273700714</v>
      </c>
      <c r="K565" s="795">
        <v>847.33749999999998</v>
      </c>
      <c r="M565" s="798">
        <f t="shared" si="25"/>
        <v>18469.704646289447</v>
      </c>
      <c r="N565" s="303"/>
      <c r="S565" s="786">
        <v>0</v>
      </c>
      <c r="T565" s="781">
        <f>VLOOKUP(C565,METADATA!$J$5:$Q$29,IF(E565="HI",2,IF(E565="LO",6,10))+IF(S565=1,2,IF(D565=7,1,(IF(WEEKDAY(B565)=1,2,IF(WEEKDAY(B565)=7,1,0))))))</f>
        <v>1</v>
      </c>
      <c r="U565" s="781">
        <f>VLOOKUP(C565,METADATA!$A$5:$H$29,IF(E565="HI",2,IF(E565="LO",6,10))+IF(S565=1,2,IF(D565=7,1,(IF(WEEKDAY(B565)=1,2,IF(WEEKDAY(B565)=7,1,0))))))</f>
        <v>2</v>
      </c>
    </row>
    <row r="566" spans="2:21" ht="13.95" customHeight="1" x14ac:dyDescent="0.25">
      <c r="B566" s="784">
        <f t="shared" si="26"/>
        <v>45406</v>
      </c>
      <c r="C566" s="785">
        <v>10</v>
      </c>
      <c r="D566" s="786">
        <f>IFERROR((INDEX(METADATA!$T$2:$T$20,MATCH(B566,METADATA!$S$2:$S$20,0))),0)</f>
        <v>0</v>
      </c>
      <c r="E566" s="785" t="str">
        <f t="shared" si="24"/>
        <v>LO</v>
      </c>
      <c r="F566" s="786">
        <f>VLOOKUP(C566,METADATA!$A$5:$H$29,IF(E566="HI",2,IF(E566="LO",6,10))+IF(D566=1,2,IF(D566=7,1,(IF(WEEKDAY(B566)=1,2,IF(WEEKDAY(B566)=7,1,0))))))</f>
        <v>2</v>
      </c>
      <c r="G566" s="786">
        <f>VLOOKUP(C566,METADATA!$J$5:$Q$29,IF(E566="HI",2,IF(E566="LO",6,10))+IF(D566=1,2,IF(D566=7,1,(IF(WEEKDAY(B566)=1,2,IF(WEEKDAY(B566)=7,1,0))))))</f>
        <v>2</v>
      </c>
      <c r="H566" s="787">
        <v>17787.25</v>
      </c>
      <c r="I566" s="788">
        <v>3029.2660393714905</v>
      </c>
      <c r="K566" s="795">
        <v>851.61249999999995</v>
      </c>
      <c r="M566" s="798">
        <f t="shared" si="25"/>
        <v>18043.356541946108</v>
      </c>
      <c r="N566" s="303"/>
      <c r="S566" s="786">
        <v>0</v>
      </c>
      <c r="T566" s="781">
        <f>VLOOKUP(C566,METADATA!$J$5:$Q$29,IF(E566="HI",2,IF(E566="LO",6,10))+IF(S566=1,2,IF(D566=7,1,(IF(WEEKDAY(B566)=1,2,IF(WEEKDAY(B566)=7,1,0))))))</f>
        <v>2</v>
      </c>
      <c r="U566" s="781">
        <f>VLOOKUP(C566,METADATA!$A$5:$H$29,IF(E566="HI",2,IF(E566="LO",6,10))+IF(S566=1,2,IF(D566=7,1,(IF(WEEKDAY(B566)=1,2,IF(WEEKDAY(B566)=7,1,0))))))</f>
        <v>2</v>
      </c>
    </row>
    <row r="567" spans="2:21" ht="13.95" customHeight="1" x14ac:dyDescent="0.25">
      <c r="B567" s="784">
        <f t="shared" si="26"/>
        <v>45406</v>
      </c>
      <c r="C567" s="785">
        <v>11</v>
      </c>
      <c r="D567" s="786">
        <f>IFERROR((INDEX(METADATA!$T$2:$T$20,MATCH(B567,METADATA!$S$2:$S$20,0))),0)</f>
        <v>0</v>
      </c>
      <c r="E567" s="785" t="str">
        <f t="shared" si="24"/>
        <v>LO</v>
      </c>
      <c r="F567" s="786">
        <f>VLOOKUP(C567,METADATA!$A$5:$H$29,IF(E567="HI",2,IF(E567="LO",6,10))+IF(D567=1,2,IF(D567=7,1,(IF(WEEKDAY(B567)=1,2,IF(WEEKDAY(B567)=7,1,0))))))</f>
        <v>2</v>
      </c>
      <c r="G567" s="786">
        <f>VLOOKUP(C567,METADATA!$J$5:$Q$29,IF(E567="HI",2,IF(E567="LO",6,10))+IF(D567=1,2,IF(D567=7,1,(IF(WEEKDAY(B567)=1,2,IF(WEEKDAY(B567)=7,1,0))))))</f>
        <v>2</v>
      </c>
      <c r="H567" s="787">
        <v>17740.75</v>
      </c>
      <c r="I567" s="788">
        <v>3019.6235461235046</v>
      </c>
      <c r="K567" s="795">
        <v>856.5</v>
      </c>
      <c r="M567" s="798">
        <f t="shared" si="25"/>
        <v>17995.897780405496</v>
      </c>
      <c r="N567" s="303"/>
      <c r="S567" s="786">
        <v>0</v>
      </c>
      <c r="T567" s="781">
        <f>VLOOKUP(C567,METADATA!$J$5:$Q$29,IF(E567="HI",2,IF(E567="LO",6,10))+IF(S567=1,2,IF(D567=7,1,(IF(WEEKDAY(B567)=1,2,IF(WEEKDAY(B567)=7,1,0))))))</f>
        <v>2</v>
      </c>
      <c r="U567" s="781">
        <f>VLOOKUP(C567,METADATA!$A$5:$H$29,IF(E567="HI",2,IF(E567="LO",6,10))+IF(S567=1,2,IF(D567=7,1,(IF(WEEKDAY(B567)=1,2,IF(WEEKDAY(B567)=7,1,0))))))</f>
        <v>2</v>
      </c>
    </row>
    <row r="568" spans="2:21" ht="13.95" customHeight="1" x14ac:dyDescent="0.25">
      <c r="B568" s="784">
        <f t="shared" si="26"/>
        <v>45406</v>
      </c>
      <c r="C568" s="785">
        <v>12</v>
      </c>
      <c r="D568" s="786">
        <f>IFERROR((INDEX(METADATA!$T$2:$T$20,MATCH(B568,METADATA!$S$2:$S$20,0))),0)</f>
        <v>0</v>
      </c>
      <c r="E568" s="785" t="str">
        <f t="shared" si="24"/>
        <v>LO</v>
      </c>
      <c r="F568" s="786">
        <f>VLOOKUP(C568,METADATA!$A$5:$H$29,IF(E568="HI",2,IF(E568="LO",6,10))+IF(D568=1,2,IF(D568=7,1,(IF(WEEKDAY(B568)=1,2,IF(WEEKDAY(B568)=7,1,0))))))</f>
        <v>2</v>
      </c>
      <c r="G568" s="786">
        <f>VLOOKUP(C568,METADATA!$J$5:$Q$29,IF(E568="HI",2,IF(E568="LO",6,10))+IF(D568=1,2,IF(D568=7,1,(IF(WEEKDAY(B568)=1,2,IF(WEEKDAY(B568)=7,1,0))))))</f>
        <v>2</v>
      </c>
      <c r="H568" s="787">
        <v>17395.25</v>
      </c>
      <c r="I568" s="788">
        <v>3127.5794672966003</v>
      </c>
      <c r="K568" s="795">
        <v>824.32500000000005</v>
      </c>
      <c r="M568" s="798">
        <f t="shared" si="25"/>
        <v>17674.175394817019</v>
      </c>
      <c r="N568" s="303"/>
      <c r="S568" s="786">
        <v>0</v>
      </c>
      <c r="T568" s="781">
        <f>VLOOKUP(C568,METADATA!$J$5:$Q$29,IF(E568="HI",2,IF(E568="LO",6,10))+IF(S568=1,2,IF(D568=7,1,(IF(WEEKDAY(B568)=1,2,IF(WEEKDAY(B568)=7,1,0))))))</f>
        <v>2</v>
      </c>
      <c r="U568" s="781">
        <f>VLOOKUP(C568,METADATA!$A$5:$H$29,IF(E568="HI",2,IF(E568="LO",6,10))+IF(S568=1,2,IF(D568=7,1,(IF(WEEKDAY(B568)=1,2,IF(WEEKDAY(B568)=7,1,0))))))</f>
        <v>2</v>
      </c>
    </row>
    <row r="569" spans="2:21" ht="13.95" customHeight="1" x14ac:dyDescent="0.25">
      <c r="B569" s="784">
        <f t="shared" si="26"/>
        <v>45406</v>
      </c>
      <c r="C569" s="785">
        <v>13</v>
      </c>
      <c r="D569" s="786">
        <f>IFERROR((INDEX(METADATA!$T$2:$T$20,MATCH(B569,METADATA!$S$2:$S$20,0))),0)</f>
        <v>0</v>
      </c>
      <c r="E569" s="785" t="str">
        <f t="shared" si="24"/>
        <v>LO</v>
      </c>
      <c r="F569" s="786">
        <f>VLOOKUP(C569,METADATA!$A$5:$H$29,IF(E569="HI",2,IF(E569="LO",6,10))+IF(D569=1,2,IF(D569=7,1,(IF(WEEKDAY(B569)=1,2,IF(WEEKDAY(B569)=7,1,0))))))</f>
        <v>2</v>
      </c>
      <c r="G569" s="786">
        <f>VLOOKUP(C569,METADATA!$J$5:$Q$29,IF(E569="HI",2,IF(E569="LO",6,10))+IF(D569=1,2,IF(D569=7,1,(IF(WEEKDAY(B569)=1,2,IF(WEEKDAY(B569)=7,1,0))))))</f>
        <v>2</v>
      </c>
      <c r="H569" s="787">
        <v>16508.75</v>
      </c>
      <c r="I569" s="788">
        <v>3150.9220428466797</v>
      </c>
      <c r="K569" s="795">
        <v>882.73749999999995</v>
      </c>
      <c r="M569" s="798">
        <f t="shared" si="25"/>
        <v>16806.758648906609</v>
      </c>
      <c r="N569" s="303"/>
      <c r="S569" s="786">
        <v>0</v>
      </c>
      <c r="T569" s="781">
        <f>VLOOKUP(C569,METADATA!$J$5:$Q$29,IF(E569="HI",2,IF(E569="LO",6,10))+IF(S569=1,2,IF(D569=7,1,(IF(WEEKDAY(B569)=1,2,IF(WEEKDAY(B569)=7,1,0))))))</f>
        <v>2</v>
      </c>
      <c r="U569" s="781">
        <f>VLOOKUP(C569,METADATA!$A$5:$H$29,IF(E569="HI",2,IF(E569="LO",6,10))+IF(S569=1,2,IF(D569=7,1,(IF(WEEKDAY(B569)=1,2,IF(WEEKDAY(B569)=7,1,0))))))</f>
        <v>2</v>
      </c>
    </row>
    <row r="570" spans="2:21" ht="13.95" customHeight="1" x14ac:dyDescent="0.25">
      <c r="B570" s="784">
        <f t="shared" si="26"/>
        <v>45406</v>
      </c>
      <c r="C570" s="785">
        <v>14</v>
      </c>
      <c r="D570" s="786">
        <f>IFERROR((INDEX(METADATA!$T$2:$T$20,MATCH(B570,METADATA!$S$2:$S$20,0))),0)</f>
        <v>0</v>
      </c>
      <c r="E570" s="785" t="str">
        <f t="shared" si="24"/>
        <v>LO</v>
      </c>
      <c r="F570" s="786">
        <f>VLOOKUP(C570,METADATA!$A$5:$H$29,IF(E570="HI",2,IF(E570="LO",6,10))+IF(D570=1,2,IF(D570=7,1,(IF(WEEKDAY(B570)=1,2,IF(WEEKDAY(B570)=7,1,0))))))</f>
        <v>2</v>
      </c>
      <c r="G570" s="786">
        <f>VLOOKUP(C570,METADATA!$J$5:$Q$29,IF(E570="HI",2,IF(E570="LO",6,10))+IF(D570=1,2,IF(D570=7,1,(IF(WEEKDAY(B570)=1,2,IF(WEEKDAY(B570)=7,1,0))))))</f>
        <v>2</v>
      </c>
      <c r="H570" s="787">
        <v>17017.75</v>
      </c>
      <c r="I570" s="788">
        <v>3216.9034633636475</v>
      </c>
      <c r="K570" s="795">
        <v>909.3125</v>
      </c>
      <c r="M570" s="798">
        <f t="shared" si="25"/>
        <v>17319.130548474452</v>
      </c>
      <c r="N570" s="303"/>
      <c r="S570" s="786">
        <v>0</v>
      </c>
      <c r="T570" s="781">
        <f>VLOOKUP(C570,METADATA!$J$5:$Q$29,IF(E570="HI",2,IF(E570="LO",6,10))+IF(S570=1,2,IF(D570=7,1,(IF(WEEKDAY(B570)=1,2,IF(WEEKDAY(B570)=7,1,0))))))</f>
        <v>2</v>
      </c>
      <c r="U570" s="781">
        <f>VLOOKUP(C570,METADATA!$A$5:$H$29,IF(E570="HI",2,IF(E570="LO",6,10))+IF(S570=1,2,IF(D570=7,1,(IF(WEEKDAY(B570)=1,2,IF(WEEKDAY(B570)=7,1,0))))))</f>
        <v>2</v>
      </c>
    </row>
    <row r="571" spans="2:21" ht="13.95" customHeight="1" x14ac:dyDescent="0.25">
      <c r="B571" s="784">
        <f t="shared" si="26"/>
        <v>45406</v>
      </c>
      <c r="C571" s="785">
        <v>15</v>
      </c>
      <c r="D571" s="786">
        <f>IFERROR((INDEX(METADATA!$T$2:$T$20,MATCH(B571,METADATA!$S$2:$S$20,0))),0)</f>
        <v>0</v>
      </c>
      <c r="E571" s="785" t="str">
        <f t="shared" si="24"/>
        <v>LO</v>
      </c>
      <c r="F571" s="786">
        <f>VLOOKUP(C571,METADATA!$A$5:$H$29,IF(E571="HI",2,IF(E571="LO",6,10))+IF(D571=1,2,IF(D571=7,1,(IF(WEEKDAY(B571)=1,2,IF(WEEKDAY(B571)=7,1,0))))))</f>
        <v>2</v>
      </c>
      <c r="G571" s="786">
        <f>VLOOKUP(C571,METADATA!$J$5:$Q$29,IF(E571="HI",2,IF(E571="LO",6,10))+IF(D571=1,2,IF(D571=7,1,(IF(WEEKDAY(B571)=1,2,IF(WEEKDAY(B571)=7,1,0))))))</f>
        <v>2</v>
      </c>
      <c r="H571" s="787">
        <v>16837.75</v>
      </c>
      <c r="I571" s="788">
        <v>3237.5555200576782</v>
      </c>
      <c r="K571" s="795">
        <v>905.6</v>
      </c>
      <c r="M571" s="798">
        <f t="shared" si="25"/>
        <v>17146.182980709029</v>
      </c>
      <c r="N571" s="303"/>
      <c r="S571" s="786">
        <v>0</v>
      </c>
      <c r="T571" s="781">
        <f>VLOOKUP(C571,METADATA!$J$5:$Q$29,IF(E571="HI",2,IF(E571="LO",6,10))+IF(S571=1,2,IF(D571=7,1,(IF(WEEKDAY(B571)=1,2,IF(WEEKDAY(B571)=7,1,0))))))</f>
        <v>2</v>
      </c>
      <c r="U571" s="781">
        <f>VLOOKUP(C571,METADATA!$A$5:$H$29,IF(E571="HI",2,IF(E571="LO",6,10))+IF(S571=1,2,IF(D571=7,1,(IF(WEEKDAY(B571)=1,2,IF(WEEKDAY(B571)=7,1,0))))))</f>
        <v>2</v>
      </c>
    </row>
    <row r="572" spans="2:21" ht="13.95" customHeight="1" x14ac:dyDescent="0.25">
      <c r="B572" s="784">
        <f t="shared" si="26"/>
        <v>45406</v>
      </c>
      <c r="C572" s="785">
        <v>16</v>
      </c>
      <c r="D572" s="786">
        <f>IFERROR((INDEX(METADATA!$T$2:$T$20,MATCH(B572,METADATA!$S$2:$S$20,0))),0)</f>
        <v>0</v>
      </c>
      <c r="E572" s="785" t="str">
        <f t="shared" si="24"/>
        <v>LO</v>
      </c>
      <c r="F572" s="786">
        <f>VLOOKUP(C572,METADATA!$A$5:$H$29,IF(E572="HI",2,IF(E572="LO",6,10))+IF(D572=1,2,IF(D572=7,1,(IF(WEEKDAY(B572)=1,2,IF(WEEKDAY(B572)=7,1,0))))))</f>
        <v>2</v>
      </c>
      <c r="G572" s="786">
        <f>VLOOKUP(C572,METADATA!$J$5:$Q$29,IF(E572="HI",2,IF(E572="LO",6,10))+IF(D572=1,2,IF(D572=7,1,(IF(WEEKDAY(B572)=1,2,IF(WEEKDAY(B572)=7,1,0))))))</f>
        <v>2</v>
      </c>
      <c r="H572" s="787">
        <v>17046</v>
      </c>
      <c r="I572" s="788">
        <v>3244.8410263061523</v>
      </c>
      <c r="K572" s="795">
        <v>913.98749999999995</v>
      </c>
      <c r="M572" s="798">
        <f t="shared" si="25"/>
        <v>17352.09236046188</v>
      </c>
      <c r="N572" s="303"/>
      <c r="S572" s="786">
        <v>0</v>
      </c>
      <c r="T572" s="781">
        <f>VLOOKUP(C572,METADATA!$J$5:$Q$29,IF(E572="HI",2,IF(E572="LO",6,10))+IF(S572=1,2,IF(D572=7,1,(IF(WEEKDAY(B572)=1,2,IF(WEEKDAY(B572)=7,1,0))))))</f>
        <v>2</v>
      </c>
      <c r="U572" s="781">
        <f>VLOOKUP(C572,METADATA!$A$5:$H$29,IF(E572="HI",2,IF(E572="LO",6,10))+IF(S572=1,2,IF(D572=7,1,(IF(WEEKDAY(B572)=1,2,IF(WEEKDAY(B572)=7,1,0))))))</f>
        <v>2</v>
      </c>
    </row>
    <row r="573" spans="2:21" ht="13.95" customHeight="1" x14ac:dyDescent="0.25">
      <c r="B573" s="784">
        <f t="shared" si="26"/>
        <v>45406</v>
      </c>
      <c r="C573" s="785">
        <v>17</v>
      </c>
      <c r="D573" s="786">
        <f>IFERROR((INDEX(METADATA!$T$2:$T$20,MATCH(B573,METADATA!$S$2:$S$20,0))),0)</f>
        <v>0</v>
      </c>
      <c r="E573" s="785" t="str">
        <f t="shared" si="24"/>
        <v>LO</v>
      </c>
      <c r="F573" s="786">
        <f>VLOOKUP(C573,METADATA!$A$5:$H$29,IF(E573="HI",2,IF(E573="LO",6,10))+IF(D573=1,2,IF(D573=7,1,(IF(WEEKDAY(B573)=1,2,IF(WEEKDAY(B573)=7,1,0))))))</f>
        <v>2</v>
      </c>
      <c r="G573" s="786">
        <f>VLOOKUP(C573,METADATA!$J$5:$Q$29,IF(E573="HI",2,IF(E573="LO",6,10))+IF(D573=1,2,IF(D573=7,1,(IF(WEEKDAY(B573)=1,2,IF(WEEKDAY(B573)=7,1,0))))))</f>
        <v>2</v>
      </c>
      <c r="H573" s="787">
        <v>17310.75</v>
      </c>
      <c r="I573" s="788">
        <v>3172.5454587936401</v>
      </c>
      <c r="K573" s="795">
        <v>902.26250000000005</v>
      </c>
      <c r="M573" s="798">
        <f t="shared" si="25"/>
        <v>17599.065607315977</v>
      </c>
      <c r="N573" s="303"/>
      <c r="S573" s="786">
        <v>0</v>
      </c>
      <c r="T573" s="781">
        <f>VLOOKUP(C573,METADATA!$J$5:$Q$29,IF(E573="HI",2,IF(E573="LO",6,10))+IF(S573=1,2,IF(D573=7,1,(IF(WEEKDAY(B573)=1,2,IF(WEEKDAY(B573)=7,1,0))))))</f>
        <v>2</v>
      </c>
      <c r="U573" s="781">
        <f>VLOOKUP(C573,METADATA!$A$5:$H$29,IF(E573="HI",2,IF(E573="LO",6,10))+IF(S573=1,2,IF(D573=7,1,(IF(WEEKDAY(B573)=1,2,IF(WEEKDAY(B573)=7,1,0))))))</f>
        <v>2</v>
      </c>
    </row>
    <row r="574" spans="2:21" ht="13.95" customHeight="1" x14ac:dyDescent="0.25">
      <c r="B574" s="784">
        <f t="shared" si="26"/>
        <v>45406</v>
      </c>
      <c r="C574" s="785">
        <v>18</v>
      </c>
      <c r="D574" s="786">
        <f>IFERROR((INDEX(METADATA!$T$2:$T$20,MATCH(B574,METADATA!$S$2:$S$20,0))),0)</f>
        <v>0</v>
      </c>
      <c r="E574" s="785" t="str">
        <f t="shared" si="24"/>
        <v>LO</v>
      </c>
      <c r="F574" s="786">
        <f>VLOOKUP(C574,METADATA!$A$5:$H$29,IF(E574="HI",2,IF(E574="LO",6,10))+IF(D574=1,2,IF(D574=7,1,(IF(WEEKDAY(B574)=1,2,IF(WEEKDAY(B574)=7,1,0))))))</f>
        <v>1</v>
      </c>
      <c r="G574" s="786">
        <f>VLOOKUP(C574,METADATA!$J$5:$Q$29,IF(E574="HI",2,IF(E574="LO",6,10))+IF(D574=1,2,IF(D574=7,1,(IF(WEEKDAY(B574)=1,2,IF(WEEKDAY(B574)=7,1,0))))))</f>
        <v>1</v>
      </c>
      <c r="H574" s="787">
        <v>18287.5</v>
      </c>
      <c r="I574" s="788">
        <v>3021.4700546264648</v>
      </c>
      <c r="K574" s="795">
        <v>933.76250000000005</v>
      </c>
      <c r="M574" s="798">
        <f t="shared" si="25"/>
        <v>18535.423856524147</v>
      </c>
      <c r="N574" s="303"/>
      <c r="S574" s="786">
        <v>0</v>
      </c>
      <c r="T574" s="781">
        <f>VLOOKUP(C574,METADATA!$J$5:$Q$29,IF(E574="HI",2,IF(E574="LO",6,10))+IF(S574=1,2,IF(D574=7,1,(IF(WEEKDAY(B574)=1,2,IF(WEEKDAY(B574)=7,1,0))))))</f>
        <v>1</v>
      </c>
      <c r="U574" s="781">
        <f>VLOOKUP(C574,METADATA!$A$5:$H$29,IF(E574="HI",2,IF(E574="LO",6,10))+IF(S574=1,2,IF(D574=7,1,(IF(WEEKDAY(B574)=1,2,IF(WEEKDAY(B574)=7,1,0))))))</f>
        <v>1</v>
      </c>
    </row>
    <row r="575" spans="2:21" ht="13.95" customHeight="1" x14ac:dyDescent="0.25">
      <c r="B575" s="784">
        <f t="shared" si="26"/>
        <v>45406</v>
      </c>
      <c r="C575" s="785">
        <v>19</v>
      </c>
      <c r="D575" s="786">
        <f>IFERROR((INDEX(METADATA!$T$2:$T$20,MATCH(B575,METADATA!$S$2:$S$20,0))),0)</f>
        <v>0</v>
      </c>
      <c r="E575" s="785" t="str">
        <f t="shared" si="24"/>
        <v>LO</v>
      </c>
      <c r="F575" s="786">
        <f>VLOOKUP(C575,METADATA!$A$5:$H$29,IF(E575="HI",2,IF(E575="LO",6,10))+IF(D575=1,2,IF(D575=7,1,(IF(WEEKDAY(B575)=1,2,IF(WEEKDAY(B575)=7,1,0))))))</f>
        <v>1</v>
      </c>
      <c r="G575" s="786">
        <f>VLOOKUP(C575,METADATA!$J$5:$Q$29,IF(E575="HI",2,IF(E575="LO",6,10))+IF(D575=1,2,IF(D575=7,1,(IF(WEEKDAY(B575)=1,2,IF(WEEKDAY(B575)=7,1,0))))))</f>
        <v>1</v>
      </c>
      <c r="H575" s="787">
        <v>17413.5</v>
      </c>
      <c r="I575" s="788">
        <v>3100.2195243835449</v>
      </c>
      <c r="K575" s="795">
        <v>0</v>
      </c>
      <c r="M575" s="798">
        <f t="shared" si="25"/>
        <v>17687.321542544789</v>
      </c>
      <c r="N575" s="303"/>
      <c r="S575" s="786">
        <v>0</v>
      </c>
      <c r="T575" s="781">
        <f>VLOOKUP(C575,METADATA!$J$5:$Q$29,IF(E575="HI",2,IF(E575="LO",6,10))+IF(S575=1,2,IF(D575=7,1,(IF(WEEKDAY(B575)=1,2,IF(WEEKDAY(B575)=7,1,0))))))</f>
        <v>1</v>
      </c>
      <c r="U575" s="781">
        <f>VLOOKUP(C575,METADATA!$A$5:$H$29,IF(E575="HI",2,IF(E575="LO",6,10))+IF(S575=1,2,IF(D575=7,1,(IF(WEEKDAY(B575)=1,2,IF(WEEKDAY(B575)=7,1,0))))))</f>
        <v>1</v>
      </c>
    </row>
    <row r="576" spans="2:21" ht="13.95" customHeight="1" x14ac:dyDescent="0.25">
      <c r="B576" s="784">
        <f t="shared" si="26"/>
        <v>45406</v>
      </c>
      <c r="C576" s="785">
        <v>20</v>
      </c>
      <c r="D576" s="786">
        <f>IFERROR((INDEX(METADATA!$T$2:$T$20,MATCH(B576,METADATA!$S$2:$S$20,0))),0)</f>
        <v>0</v>
      </c>
      <c r="E576" s="785" t="str">
        <f t="shared" si="24"/>
        <v>LO</v>
      </c>
      <c r="F576" s="786">
        <f>VLOOKUP(C576,METADATA!$A$5:$H$29,IF(E576="HI",2,IF(E576="LO",6,10))+IF(D576=1,2,IF(D576=7,1,(IF(WEEKDAY(B576)=1,2,IF(WEEKDAY(B576)=7,1,0))))))</f>
        <v>1</v>
      </c>
      <c r="G576" s="786">
        <f>VLOOKUP(C576,METADATA!$J$5:$Q$29,IF(E576="HI",2,IF(E576="LO",6,10))+IF(D576=1,2,IF(D576=7,1,(IF(WEEKDAY(B576)=1,2,IF(WEEKDAY(B576)=7,1,0))))))</f>
        <v>2</v>
      </c>
      <c r="H576" s="787">
        <v>15619.25</v>
      </c>
      <c r="I576" s="788">
        <v>3205.287015914917</v>
      </c>
      <c r="K576" s="795">
        <v>0</v>
      </c>
      <c r="M576" s="798">
        <f t="shared" si="25"/>
        <v>15944.743190684909</v>
      </c>
      <c r="N576" s="303"/>
      <c r="S576" s="786">
        <v>0</v>
      </c>
      <c r="T576" s="781">
        <f>VLOOKUP(C576,METADATA!$J$5:$Q$29,IF(E576="HI",2,IF(E576="LO",6,10))+IF(S576=1,2,IF(D576=7,1,(IF(WEEKDAY(B576)=1,2,IF(WEEKDAY(B576)=7,1,0))))))</f>
        <v>2</v>
      </c>
      <c r="U576" s="781">
        <f>VLOOKUP(C576,METADATA!$A$5:$H$29,IF(E576="HI",2,IF(E576="LO",6,10))+IF(S576=1,2,IF(D576=7,1,(IF(WEEKDAY(B576)=1,2,IF(WEEKDAY(B576)=7,1,0))))))</f>
        <v>1</v>
      </c>
    </row>
    <row r="577" spans="2:21" ht="13.95" customHeight="1" x14ac:dyDescent="0.25">
      <c r="B577" s="784">
        <f t="shared" si="26"/>
        <v>45406</v>
      </c>
      <c r="C577" s="785">
        <v>21</v>
      </c>
      <c r="D577" s="786">
        <f>IFERROR((INDEX(METADATA!$T$2:$T$20,MATCH(B577,METADATA!$S$2:$S$20,0))),0)</f>
        <v>0</v>
      </c>
      <c r="E577" s="785" t="str">
        <f t="shared" si="24"/>
        <v>LO</v>
      </c>
      <c r="F577" s="786">
        <f>VLOOKUP(C577,METADATA!$A$5:$H$29,IF(E577="HI",2,IF(E577="LO",6,10))+IF(D577=1,2,IF(D577=7,1,(IF(WEEKDAY(B577)=1,2,IF(WEEKDAY(B577)=7,1,0))))))</f>
        <v>2</v>
      </c>
      <c r="G577" s="786">
        <f>VLOOKUP(C577,METADATA!$J$5:$Q$29,IF(E577="HI",2,IF(E577="LO",6,10))+IF(D577=1,2,IF(D577=7,1,(IF(WEEKDAY(B577)=1,2,IF(WEEKDAY(B577)=7,1,0))))))</f>
        <v>2</v>
      </c>
      <c r="H577" s="787">
        <v>13746.25</v>
      </c>
      <c r="I577" s="788">
        <v>3225.9700031280518</v>
      </c>
      <c r="K577" s="795">
        <v>0</v>
      </c>
      <c r="M577" s="798">
        <f t="shared" si="25"/>
        <v>14119.712161498974</v>
      </c>
      <c r="N577" s="303"/>
      <c r="S577" s="786">
        <v>0</v>
      </c>
      <c r="T577" s="781">
        <f>VLOOKUP(C577,METADATA!$J$5:$Q$29,IF(E577="HI",2,IF(E577="LO",6,10))+IF(S577=1,2,IF(D577=7,1,(IF(WEEKDAY(B577)=1,2,IF(WEEKDAY(B577)=7,1,0))))))</f>
        <v>2</v>
      </c>
      <c r="U577" s="781">
        <f>VLOOKUP(C577,METADATA!$A$5:$H$29,IF(E577="HI",2,IF(E577="LO",6,10))+IF(S577=1,2,IF(D577=7,1,(IF(WEEKDAY(B577)=1,2,IF(WEEKDAY(B577)=7,1,0))))))</f>
        <v>2</v>
      </c>
    </row>
    <row r="578" spans="2:21" ht="13.95" customHeight="1" x14ac:dyDescent="0.25">
      <c r="B578" s="784">
        <f t="shared" si="26"/>
        <v>45406</v>
      </c>
      <c r="C578" s="785">
        <v>22</v>
      </c>
      <c r="D578" s="786">
        <f>IFERROR((INDEX(METADATA!$T$2:$T$20,MATCH(B578,METADATA!$S$2:$S$20,0))),0)</f>
        <v>0</v>
      </c>
      <c r="E578" s="785" t="str">
        <f t="shared" si="24"/>
        <v>LO</v>
      </c>
      <c r="F578" s="786">
        <f>VLOOKUP(C578,METADATA!$A$5:$H$29,IF(E578="HI",2,IF(E578="LO",6,10))+IF(D578=1,2,IF(D578=7,1,(IF(WEEKDAY(B578)=1,2,IF(WEEKDAY(B578)=7,1,0))))))</f>
        <v>3</v>
      </c>
      <c r="G578" s="786">
        <f>VLOOKUP(C578,METADATA!$J$5:$Q$29,IF(E578="HI",2,IF(E578="LO",6,10))+IF(D578=1,2,IF(D578=7,1,(IF(WEEKDAY(B578)=1,2,IF(WEEKDAY(B578)=7,1,0))))))</f>
        <v>3</v>
      </c>
      <c r="H578" s="787">
        <v>11691</v>
      </c>
      <c r="I578" s="788">
        <v>2743.3760166168213</v>
      </c>
      <c r="K578" s="795">
        <v>0</v>
      </c>
      <c r="M578" s="798">
        <f t="shared" si="25"/>
        <v>12008.563318255368</v>
      </c>
      <c r="N578" s="303"/>
      <c r="S578" s="786">
        <v>0</v>
      </c>
      <c r="T578" s="781">
        <f>VLOOKUP(C578,METADATA!$J$5:$Q$29,IF(E578="HI",2,IF(E578="LO",6,10))+IF(S578=1,2,IF(D578=7,1,(IF(WEEKDAY(B578)=1,2,IF(WEEKDAY(B578)=7,1,0))))))</f>
        <v>3</v>
      </c>
      <c r="U578" s="781">
        <f>VLOOKUP(C578,METADATA!$A$5:$H$29,IF(E578="HI",2,IF(E578="LO",6,10))+IF(S578=1,2,IF(D578=7,1,(IF(WEEKDAY(B578)=1,2,IF(WEEKDAY(B578)=7,1,0))))))</f>
        <v>3</v>
      </c>
    </row>
    <row r="579" spans="2:21" ht="13.95" customHeight="1" x14ac:dyDescent="0.25">
      <c r="B579" s="784">
        <f t="shared" si="26"/>
        <v>45406</v>
      </c>
      <c r="C579" s="785">
        <v>23</v>
      </c>
      <c r="D579" s="786">
        <f>IFERROR((INDEX(METADATA!$T$2:$T$20,MATCH(B579,METADATA!$S$2:$S$20,0))),0)</f>
        <v>0</v>
      </c>
      <c r="E579" s="785" t="str">
        <f t="shared" si="24"/>
        <v>LO</v>
      </c>
      <c r="F579" s="786">
        <f>VLOOKUP(C579,METADATA!$A$5:$H$29,IF(E579="HI",2,IF(E579="LO",6,10))+IF(D579=1,2,IF(D579=7,1,(IF(WEEKDAY(B579)=1,2,IF(WEEKDAY(B579)=7,1,0))))))</f>
        <v>3</v>
      </c>
      <c r="G579" s="786">
        <f>VLOOKUP(C579,METADATA!$J$5:$Q$29,IF(E579="HI",2,IF(E579="LO",6,10))+IF(D579=1,2,IF(D579=7,1,(IF(WEEKDAY(B579)=1,2,IF(WEEKDAY(B579)=7,1,0))))))</f>
        <v>3</v>
      </c>
      <c r="H579" s="787">
        <v>10442.5</v>
      </c>
      <c r="I579" s="788">
        <v>2411.8805418014526</v>
      </c>
      <c r="K579" s="795">
        <v>0</v>
      </c>
      <c r="M579" s="798">
        <f t="shared" si="25"/>
        <v>10717.41452020591</v>
      </c>
      <c r="N579" s="303"/>
      <c r="S579" s="786">
        <v>0</v>
      </c>
      <c r="T579" s="781">
        <f>VLOOKUP(C579,METADATA!$J$5:$Q$29,IF(E579="HI",2,IF(E579="LO",6,10))+IF(S579=1,2,IF(D579=7,1,(IF(WEEKDAY(B579)=1,2,IF(WEEKDAY(B579)=7,1,0))))))</f>
        <v>3</v>
      </c>
      <c r="U579" s="781">
        <f>VLOOKUP(C579,METADATA!$A$5:$H$29,IF(E579="HI",2,IF(E579="LO",6,10))+IF(S579=1,2,IF(D579=7,1,(IF(WEEKDAY(B579)=1,2,IF(WEEKDAY(B579)=7,1,0))))))</f>
        <v>3</v>
      </c>
    </row>
    <row r="580" spans="2:21" ht="13.95" customHeight="1" x14ac:dyDescent="0.25">
      <c r="B580" s="784">
        <f t="shared" si="26"/>
        <v>45407</v>
      </c>
      <c r="C580" s="785">
        <v>0</v>
      </c>
      <c r="D580" s="786">
        <f>IFERROR((INDEX(METADATA!$T$2:$T$20,MATCH(B580,METADATA!$S$2:$S$20,0))),0)</f>
        <v>0</v>
      </c>
      <c r="E580" s="785" t="str">
        <f t="shared" ref="E580:E643" si="27">IF(B580="","",IF(AND(MONTH(B580)&gt;=MONTH($AA$9),MONTH(B580)&lt;=MONTH($AA$11)),"HI","LO"))</f>
        <v>LO</v>
      </c>
      <c r="F580" s="786">
        <f>VLOOKUP(C580,METADATA!$A$5:$H$29,IF(E580="HI",2,IF(E580="LO",6,10))+IF(D580=1,2,IF(D580=7,1,(IF(WEEKDAY(B580)=1,2,IF(WEEKDAY(B580)=7,1,0))))))</f>
        <v>3</v>
      </c>
      <c r="G580" s="786">
        <f>VLOOKUP(C580,METADATA!$J$5:$Q$29,IF(E580="HI",2,IF(E580="LO",6,10))+IF(D580=1,2,IF(D580=7,1,(IF(WEEKDAY(B580)=1,2,IF(WEEKDAY(B580)=7,1,0))))))</f>
        <v>3</v>
      </c>
      <c r="H580" s="787">
        <v>9969.25</v>
      </c>
      <c r="I580" s="788">
        <v>2304.9115114212036</v>
      </c>
      <c r="K580" s="795">
        <v>0</v>
      </c>
      <c r="M580" s="798">
        <f t="shared" ref="M580:M643" si="28">SQRT(H580^2+I580^2)</f>
        <v>10232.231557093593</v>
      </c>
      <c r="N580" s="303"/>
      <c r="S580" s="786">
        <v>0</v>
      </c>
      <c r="T580" s="781">
        <f>VLOOKUP(C580,METADATA!$J$5:$Q$29,IF(E580="HI",2,IF(E580="LO",6,10))+IF(S580=1,2,IF(D580=7,1,(IF(WEEKDAY(B580)=1,2,IF(WEEKDAY(B580)=7,1,0))))))</f>
        <v>3</v>
      </c>
      <c r="U580" s="781">
        <f>VLOOKUP(C580,METADATA!$A$5:$H$29,IF(E580="HI",2,IF(E580="LO",6,10))+IF(S580=1,2,IF(D580=7,1,(IF(WEEKDAY(B580)=1,2,IF(WEEKDAY(B580)=7,1,0))))))</f>
        <v>3</v>
      </c>
    </row>
    <row r="581" spans="2:21" ht="13.95" customHeight="1" x14ac:dyDescent="0.25">
      <c r="B581" s="784">
        <f t="shared" si="26"/>
        <v>45407</v>
      </c>
      <c r="C581" s="785">
        <v>1</v>
      </c>
      <c r="D581" s="786">
        <f>IFERROR((INDEX(METADATA!$T$2:$T$20,MATCH(B581,METADATA!$S$2:$S$20,0))),0)</f>
        <v>0</v>
      </c>
      <c r="E581" s="785" t="str">
        <f t="shared" si="27"/>
        <v>LO</v>
      </c>
      <c r="F581" s="786">
        <f>VLOOKUP(C581,METADATA!$A$5:$H$29,IF(E581="HI",2,IF(E581="LO",6,10))+IF(D581=1,2,IF(D581=7,1,(IF(WEEKDAY(B581)=1,2,IF(WEEKDAY(B581)=7,1,0))))))</f>
        <v>3</v>
      </c>
      <c r="G581" s="786">
        <f>VLOOKUP(C581,METADATA!$J$5:$Q$29,IF(E581="HI",2,IF(E581="LO",6,10))+IF(D581=1,2,IF(D581=7,1,(IF(WEEKDAY(B581)=1,2,IF(WEEKDAY(B581)=7,1,0))))))</f>
        <v>3</v>
      </c>
      <c r="H581" s="787">
        <v>9099</v>
      </c>
      <c r="I581" s="788">
        <v>1687.1285332143307</v>
      </c>
      <c r="K581" s="795">
        <v>0</v>
      </c>
      <c r="M581" s="798">
        <f t="shared" si="28"/>
        <v>9254.0911864745503</v>
      </c>
      <c r="N581" s="303"/>
      <c r="S581" s="786">
        <v>0</v>
      </c>
      <c r="T581" s="781">
        <f>VLOOKUP(C581,METADATA!$J$5:$Q$29,IF(E581="HI",2,IF(E581="LO",6,10))+IF(S581=1,2,IF(D581=7,1,(IF(WEEKDAY(B581)=1,2,IF(WEEKDAY(B581)=7,1,0))))))</f>
        <v>3</v>
      </c>
      <c r="U581" s="781">
        <f>VLOOKUP(C581,METADATA!$A$5:$H$29,IF(E581="HI",2,IF(E581="LO",6,10))+IF(S581=1,2,IF(D581=7,1,(IF(WEEKDAY(B581)=1,2,IF(WEEKDAY(B581)=7,1,0))))))</f>
        <v>3</v>
      </c>
    </row>
    <row r="582" spans="2:21" ht="13.95" customHeight="1" x14ac:dyDescent="0.25">
      <c r="B582" s="784">
        <f t="shared" si="26"/>
        <v>45407</v>
      </c>
      <c r="C582" s="785">
        <v>2</v>
      </c>
      <c r="D582" s="786">
        <f>IFERROR((INDEX(METADATA!$T$2:$T$20,MATCH(B582,METADATA!$S$2:$S$20,0))),0)</f>
        <v>0</v>
      </c>
      <c r="E582" s="785" t="str">
        <f t="shared" si="27"/>
        <v>LO</v>
      </c>
      <c r="F582" s="786">
        <f>VLOOKUP(C582,METADATA!$A$5:$H$29,IF(E582="HI",2,IF(E582="LO",6,10))+IF(D582=1,2,IF(D582=7,1,(IF(WEEKDAY(B582)=1,2,IF(WEEKDAY(B582)=7,1,0))))))</f>
        <v>3</v>
      </c>
      <c r="G582" s="786">
        <f>VLOOKUP(C582,METADATA!$J$5:$Q$29,IF(E582="HI",2,IF(E582="LO",6,10))+IF(D582=1,2,IF(D582=7,1,(IF(WEEKDAY(B582)=1,2,IF(WEEKDAY(B582)=7,1,0))))))</f>
        <v>3</v>
      </c>
      <c r="H582" s="787">
        <v>9062</v>
      </c>
      <c r="I582" s="788">
        <v>283.46249151229858</v>
      </c>
      <c r="K582" s="795">
        <v>0</v>
      </c>
      <c r="M582" s="798">
        <f t="shared" si="28"/>
        <v>9066.4323183981451</v>
      </c>
      <c r="N582" s="303"/>
      <c r="S582" s="786">
        <v>0</v>
      </c>
      <c r="T582" s="781">
        <f>VLOOKUP(C582,METADATA!$J$5:$Q$29,IF(E582="HI",2,IF(E582="LO",6,10))+IF(S582=1,2,IF(D582=7,1,(IF(WEEKDAY(B582)=1,2,IF(WEEKDAY(B582)=7,1,0))))))</f>
        <v>3</v>
      </c>
      <c r="U582" s="781">
        <f>VLOOKUP(C582,METADATA!$A$5:$H$29,IF(E582="HI",2,IF(E582="LO",6,10))+IF(S582=1,2,IF(D582=7,1,(IF(WEEKDAY(B582)=1,2,IF(WEEKDAY(B582)=7,1,0))))))</f>
        <v>3</v>
      </c>
    </row>
    <row r="583" spans="2:21" ht="13.95" customHeight="1" x14ac:dyDescent="0.25">
      <c r="B583" s="784">
        <f t="shared" si="26"/>
        <v>45407</v>
      </c>
      <c r="C583" s="785">
        <v>3</v>
      </c>
      <c r="D583" s="786">
        <f>IFERROR((INDEX(METADATA!$T$2:$T$20,MATCH(B583,METADATA!$S$2:$S$20,0))),0)</f>
        <v>0</v>
      </c>
      <c r="E583" s="785" t="str">
        <f t="shared" si="27"/>
        <v>LO</v>
      </c>
      <c r="F583" s="786">
        <f>VLOOKUP(C583,METADATA!$A$5:$H$29,IF(E583="HI",2,IF(E583="LO",6,10))+IF(D583=1,2,IF(D583=7,1,(IF(WEEKDAY(B583)=1,2,IF(WEEKDAY(B583)=7,1,0))))))</f>
        <v>3</v>
      </c>
      <c r="G583" s="786">
        <f>VLOOKUP(C583,METADATA!$J$5:$Q$29,IF(E583="HI",2,IF(E583="LO",6,10))+IF(D583=1,2,IF(D583=7,1,(IF(WEEKDAY(B583)=1,2,IF(WEEKDAY(B583)=7,1,0))))))</f>
        <v>3</v>
      </c>
      <c r="H583" s="787">
        <v>9170</v>
      </c>
      <c r="I583" s="788">
        <v>515.78549229050986</v>
      </c>
      <c r="K583" s="795">
        <v>0</v>
      </c>
      <c r="M583" s="798">
        <f t="shared" si="28"/>
        <v>9184.4942524919334</v>
      </c>
      <c r="N583" s="303"/>
      <c r="S583" s="786">
        <v>0</v>
      </c>
      <c r="T583" s="781">
        <f>VLOOKUP(C583,METADATA!$J$5:$Q$29,IF(E583="HI",2,IF(E583="LO",6,10))+IF(S583=1,2,IF(D583=7,1,(IF(WEEKDAY(B583)=1,2,IF(WEEKDAY(B583)=7,1,0))))))</f>
        <v>3</v>
      </c>
      <c r="U583" s="781">
        <f>VLOOKUP(C583,METADATA!$A$5:$H$29,IF(E583="HI",2,IF(E583="LO",6,10))+IF(S583=1,2,IF(D583=7,1,(IF(WEEKDAY(B583)=1,2,IF(WEEKDAY(B583)=7,1,0))))))</f>
        <v>3</v>
      </c>
    </row>
    <row r="584" spans="2:21" ht="13.95" customHeight="1" x14ac:dyDescent="0.25">
      <c r="B584" s="784">
        <f t="shared" si="26"/>
        <v>45407</v>
      </c>
      <c r="C584" s="785">
        <v>4</v>
      </c>
      <c r="D584" s="786">
        <f>IFERROR((INDEX(METADATA!$T$2:$T$20,MATCH(B584,METADATA!$S$2:$S$20,0))),0)</f>
        <v>0</v>
      </c>
      <c r="E584" s="785" t="str">
        <f t="shared" si="27"/>
        <v>LO</v>
      </c>
      <c r="F584" s="786">
        <f>VLOOKUP(C584,METADATA!$A$5:$H$29,IF(E584="HI",2,IF(E584="LO",6,10))+IF(D584=1,2,IF(D584=7,1,(IF(WEEKDAY(B584)=1,2,IF(WEEKDAY(B584)=7,1,0))))))</f>
        <v>3</v>
      </c>
      <c r="G584" s="786">
        <f>VLOOKUP(C584,METADATA!$J$5:$Q$29,IF(E584="HI",2,IF(E584="LO",6,10))+IF(D584=1,2,IF(D584=7,1,(IF(WEEKDAY(B584)=1,2,IF(WEEKDAY(B584)=7,1,0))))))</f>
        <v>3</v>
      </c>
      <c r="H584" s="787">
        <v>9911.25</v>
      </c>
      <c r="I584" s="788">
        <v>1087.0075213313103</v>
      </c>
      <c r="K584" s="795">
        <v>0</v>
      </c>
      <c r="M584" s="798">
        <f t="shared" si="28"/>
        <v>9970.6801129075866</v>
      </c>
      <c r="N584" s="303"/>
      <c r="S584" s="786">
        <v>0</v>
      </c>
      <c r="T584" s="781">
        <f>VLOOKUP(C584,METADATA!$J$5:$Q$29,IF(E584="HI",2,IF(E584="LO",6,10))+IF(S584=1,2,IF(D584=7,1,(IF(WEEKDAY(B584)=1,2,IF(WEEKDAY(B584)=7,1,0))))))</f>
        <v>3</v>
      </c>
      <c r="U584" s="781">
        <f>VLOOKUP(C584,METADATA!$A$5:$H$29,IF(E584="HI",2,IF(E584="LO",6,10))+IF(S584=1,2,IF(D584=7,1,(IF(WEEKDAY(B584)=1,2,IF(WEEKDAY(B584)=7,1,0))))))</f>
        <v>3</v>
      </c>
    </row>
    <row r="585" spans="2:21" ht="13.95" customHeight="1" x14ac:dyDescent="0.25">
      <c r="B585" s="784">
        <f t="shared" si="26"/>
        <v>45407</v>
      </c>
      <c r="C585" s="785">
        <v>5</v>
      </c>
      <c r="D585" s="786">
        <f>IFERROR((INDEX(METADATA!$T$2:$T$20,MATCH(B585,METADATA!$S$2:$S$20,0))),0)</f>
        <v>0</v>
      </c>
      <c r="E585" s="785" t="str">
        <f t="shared" si="27"/>
        <v>LO</v>
      </c>
      <c r="F585" s="786">
        <f>VLOOKUP(C585,METADATA!$A$5:$H$29,IF(E585="HI",2,IF(E585="LO",6,10))+IF(D585=1,2,IF(D585=7,1,(IF(WEEKDAY(B585)=1,2,IF(WEEKDAY(B585)=7,1,0))))))</f>
        <v>3</v>
      </c>
      <c r="G585" s="786">
        <f>VLOOKUP(C585,METADATA!$J$5:$Q$29,IF(E585="HI",2,IF(E585="LO",6,10))+IF(D585=1,2,IF(D585=7,1,(IF(WEEKDAY(B585)=1,2,IF(WEEKDAY(B585)=7,1,0))))))</f>
        <v>3</v>
      </c>
      <c r="H585" s="787">
        <v>12081.25</v>
      </c>
      <c r="I585" s="788">
        <v>1207.5580159127712</v>
      </c>
      <c r="K585" s="795">
        <v>0</v>
      </c>
      <c r="M585" s="798">
        <f t="shared" si="28"/>
        <v>12141.44958084887</v>
      </c>
      <c r="N585" s="303"/>
      <c r="S585" s="786">
        <v>0</v>
      </c>
      <c r="T585" s="781">
        <f>VLOOKUP(C585,METADATA!$J$5:$Q$29,IF(E585="HI",2,IF(E585="LO",6,10))+IF(S585=1,2,IF(D585=7,1,(IF(WEEKDAY(B585)=1,2,IF(WEEKDAY(B585)=7,1,0))))))</f>
        <v>3</v>
      </c>
      <c r="U585" s="781">
        <f>VLOOKUP(C585,METADATA!$A$5:$H$29,IF(E585="HI",2,IF(E585="LO",6,10))+IF(S585=1,2,IF(D585=7,1,(IF(WEEKDAY(B585)=1,2,IF(WEEKDAY(B585)=7,1,0))))))</f>
        <v>3</v>
      </c>
    </row>
    <row r="586" spans="2:21" ht="13.95" customHeight="1" x14ac:dyDescent="0.25">
      <c r="B586" s="784">
        <f t="shared" si="26"/>
        <v>45407</v>
      </c>
      <c r="C586" s="785">
        <v>6</v>
      </c>
      <c r="D586" s="786">
        <f>IFERROR((INDEX(METADATA!$T$2:$T$20,MATCH(B586,METADATA!$S$2:$S$20,0))),0)</f>
        <v>0</v>
      </c>
      <c r="E586" s="785" t="str">
        <f t="shared" si="27"/>
        <v>LO</v>
      </c>
      <c r="F586" s="786">
        <f>VLOOKUP(C586,METADATA!$A$5:$H$29,IF(E586="HI",2,IF(E586="LO",6,10))+IF(D586=1,2,IF(D586=7,1,(IF(WEEKDAY(B586)=1,2,IF(WEEKDAY(B586)=7,1,0))))))</f>
        <v>2</v>
      </c>
      <c r="G586" s="786">
        <f>VLOOKUP(C586,METADATA!$J$5:$Q$29,IF(E586="HI",2,IF(E586="LO",6,10))+IF(D586=1,2,IF(D586=7,1,(IF(WEEKDAY(B586)=1,2,IF(WEEKDAY(B586)=7,1,0))))))</f>
        <v>2</v>
      </c>
      <c r="H586" s="787">
        <v>14670.25</v>
      </c>
      <c r="I586" s="788">
        <v>1248.5539875030518</v>
      </c>
      <c r="K586" s="795">
        <v>870.51250000000005</v>
      </c>
      <c r="M586" s="798">
        <f t="shared" si="28"/>
        <v>14723.285031616067</v>
      </c>
      <c r="N586" s="303"/>
      <c r="S586" s="786">
        <v>0</v>
      </c>
      <c r="T586" s="781">
        <f>VLOOKUP(C586,METADATA!$J$5:$Q$29,IF(E586="HI",2,IF(E586="LO",6,10))+IF(S586=1,2,IF(D586=7,1,(IF(WEEKDAY(B586)=1,2,IF(WEEKDAY(B586)=7,1,0))))))</f>
        <v>2</v>
      </c>
      <c r="U586" s="781">
        <f>VLOOKUP(C586,METADATA!$A$5:$H$29,IF(E586="HI",2,IF(E586="LO",6,10))+IF(S586=1,2,IF(D586=7,1,(IF(WEEKDAY(B586)=1,2,IF(WEEKDAY(B586)=7,1,0))))))</f>
        <v>2</v>
      </c>
    </row>
    <row r="587" spans="2:21" ht="13.95" customHeight="1" x14ac:dyDescent="0.25">
      <c r="B587" s="784">
        <f t="shared" si="26"/>
        <v>45407</v>
      </c>
      <c r="C587" s="785">
        <v>7</v>
      </c>
      <c r="D587" s="786">
        <f>IFERROR((INDEX(METADATA!$T$2:$T$20,MATCH(B587,METADATA!$S$2:$S$20,0))),0)</f>
        <v>0</v>
      </c>
      <c r="E587" s="785" t="str">
        <f t="shared" si="27"/>
        <v>LO</v>
      </c>
      <c r="F587" s="786">
        <f>VLOOKUP(C587,METADATA!$A$5:$H$29,IF(E587="HI",2,IF(E587="LO",6,10))+IF(D587=1,2,IF(D587=7,1,(IF(WEEKDAY(B587)=1,2,IF(WEEKDAY(B587)=7,1,0))))))</f>
        <v>1</v>
      </c>
      <c r="G587" s="786">
        <f>VLOOKUP(C587,METADATA!$J$5:$Q$29,IF(E587="HI",2,IF(E587="LO",6,10))+IF(D587=1,2,IF(D587=7,1,(IF(WEEKDAY(B587)=1,2,IF(WEEKDAY(B587)=7,1,0))))))</f>
        <v>1</v>
      </c>
      <c r="H587" s="787">
        <v>16350.75</v>
      </c>
      <c r="I587" s="788">
        <v>1174.2930288314819</v>
      </c>
      <c r="K587" s="795">
        <v>865.8125</v>
      </c>
      <c r="M587" s="798">
        <f t="shared" si="28"/>
        <v>16392.863986505294</v>
      </c>
      <c r="N587" s="303"/>
      <c r="S587" s="786">
        <v>0</v>
      </c>
      <c r="T587" s="781">
        <f>VLOOKUP(C587,METADATA!$J$5:$Q$29,IF(E587="HI",2,IF(E587="LO",6,10))+IF(S587=1,2,IF(D587=7,1,(IF(WEEKDAY(B587)=1,2,IF(WEEKDAY(B587)=7,1,0))))))</f>
        <v>1</v>
      </c>
      <c r="U587" s="781">
        <f>VLOOKUP(C587,METADATA!$A$5:$H$29,IF(E587="HI",2,IF(E587="LO",6,10))+IF(S587=1,2,IF(D587=7,1,(IF(WEEKDAY(B587)=1,2,IF(WEEKDAY(B587)=7,1,0))))))</f>
        <v>1</v>
      </c>
    </row>
    <row r="588" spans="2:21" ht="13.95" customHeight="1" x14ac:dyDescent="0.25">
      <c r="B588" s="784">
        <f t="shared" si="26"/>
        <v>45407</v>
      </c>
      <c r="C588" s="785">
        <v>8</v>
      </c>
      <c r="D588" s="786">
        <f>IFERROR((INDEX(METADATA!$T$2:$T$20,MATCH(B588,METADATA!$S$2:$S$20,0))),0)</f>
        <v>0</v>
      </c>
      <c r="E588" s="785" t="str">
        <f t="shared" si="27"/>
        <v>LO</v>
      </c>
      <c r="F588" s="786">
        <f>VLOOKUP(C588,METADATA!$A$5:$H$29,IF(E588="HI",2,IF(E588="LO",6,10))+IF(D588=1,2,IF(D588=7,1,(IF(WEEKDAY(B588)=1,2,IF(WEEKDAY(B588)=7,1,0))))))</f>
        <v>1</v>
      </c>
      <c r="G588" s="786">
        <f>VLOOKUP(C588,METADATA!$J$5:$Q$29,IF(E588="HI",2,IF(E588="LO",6,10))+IF(D588=1,2,IF(D588=7,1,(IF(WEEKDAY(B588)=1,2,IF(WEEKDAY(B588)=7,1,0))))))</f>
        <v>1</v>
      </c>
      <c r="H588" s="787">
        <v>17704.75</v>
      </c>
      <c r="I588" s="788">
        <v>1140.5050077438354</v>
      </c>
      <c r="K588" s="795">
        <v>834.63750000000005</v>
      </c>
      <c r="M588" s="798">
        <f t="shared" si="28"/>
        <v>17741.446509098088</v>
      </c>
      <c r="N588" s="303"/>
      <c r="S588" s="786">
        <v>0</v>
      </c>
      <c r="T588" s="781">
        <f>VLOOKUP(C588,METADATA!$J$5:$Q$29,IF(E588="HI",2,IF(E588="LO",6,10))+IF(S588=1,2,IF(D588=7,1,(IF(WEEKDAY(B588)=1,2,IF(WEEKDAY(B588)=7,1,0))))))</f>
        <v>1</v>
      </c>
      <c r="U588" s="781">
        <f>VLOOKUP(C588,METADATA!$A$5:$H$29,IF(E588="HI",2,IF(E588="LO",6,10))+IF(S588=1,2,IF(D588=7,1,(IF(WEEKDAY(B588)=1,2,IF(WEEKDAY(B588)=7,1,0))))))</f>
        <v>1</v>
      </c>
    </row>
    <row r="589" spans="2:21" ht="13.95" customHeight="1" x14ac:dyDescent="0.25">
      <c r="B589" s="784">
        <f t="shared" si="26"/>
        <v>45407</v>
      </c>
      <c r="C589" s="785">
        <v>9</v>
      </c>
      <c r="D589" s="786">
        <f>IFERROR((INDEX(METADATA!$T$2:$T$20,MATCH(B589,METADATA!$S$2:$S$20,0))),0)</f>
        <v>0</v>
      </c>
      <c r="E589" s="785" t="str">
        <f t="shared" si="27"/>
        <v>LO</v>
      </c>
      <c r="F589" s="786">
        <f>VLOOKUP(C589,METADATA!$A$5:$H$29,IF(E589="HI",2,IF(E589="LO",6,10))+IF(D589=1,2,IF(D589=7,1,(IF(WEEKDAY(B589)=1,2,IF(WEEKDAY(B589)=7,1,0))))))</f>
        <v>2</v>
      </c>
      <c r="G589" s="786">
        <f>VLOOKUP(C589,METADATA!$J$5:$Q$29,IF(E589="HI",2,IF(E589="LO",6,10))+IF(D589=1,2,IF(D589=7,1,(IF(WEEKDAY(B589)=1,2,IF(WEEKDAY(B589)=7,1,0))))))</f>
        <v>1</v>
      </c>
      <c r="H589" s="787">
        <v>18298.5</v>
      </c>
      <c r="I589" s="788">
        <v>1107.8405103683472</v>
      </c>
      <c r="K589" s="795">
        <v>847.33749999999998</v>
      </c>
      <c r="M589" s="798">
        <f t="shared" si="28"/>
        <v>18332.005150730598</v>
      </c>
      <c r="N589" s="303"/>
      <c r="S589" s="786">
        <v>0</v>
      </c>
      <c r="T589" s="781">
        <f>VLOOKUP(C589,METADATA!$J$5:$Q$29,IF(E589="HI",2,IF(E589="LO",6,10))+IF(S589=1,2,IF(D589=7,1,(IF(WEEKDAY(B589)=1,2,IF(WEEKDAY(B589)=7,1,0))))))</f>
        <v>1</v>
      </c>
      <c r="U589" s="781">
        <f>VLOOKUP(C589,METADATA!$A$5:$H$29,IF(E589="HI",2,IF(E589="LO",6,10))+IF(S589=1,2,IF(D589=7,1,(IF(WEEKDAY(B589)=1,2,IF(WEEKDAY(B589)=7,1,0))))))</f>
        <v>2</v>
      </c>
    </row>
    <row r="590" spans="2:21" ht="13.95" customHeight="1" x14ac:dyDescent="0.25">
      <c r="B590" s="784">
        <f t="shared" si="26"/>
        <v>45407</v>
      </c>
      <c r="C590" s="785">
        <v>10</v>
      </c>
      <c r="D590" s="786">
        <f>IFERROR((INDEX(METADATA!$T$2:$T$20,MATCH(B590,METADATA!$S$2:$S$20,0))),0)</f>
        <v>0</v>
      </c>
      <c r="E590" s="785" t="str">
        <f t="shared" si="27"/>
        <v>LO</v>
      </c>
      <c r="F590" s="786">
        <f>VLOOKUP(C590,METADATA!$A$5:$H$29,IF(E590="HI",2,IF(E590="LO",6,10))+IF(D590=1,2,IF(D590=7,1,(IF(WEEKDAY(B590)=1,2,IF(WEEKDAY(B590)=7,1,0))))))</f>
        <v>2</v>
      </c>
      <c r="G590" s="786">
        <f>VLOOKUP(C590,METADATA!$J$5:$Q$29,IF(E590="HI",2,IF(E590="LO",6,10))+IF(D590=1,2,IF(D590=7,1,(IF(WEEKDAY(B590)=1,2,IF(WEEKDAY(B590)=7,1,0))))))</f>
        <v>2</v>
      </c>
      <c r="H590" s="787">
        <v>18016.25</v>
      </c>
      <c r="I590" s="788">
        <v>1037.1109986305237</v>
      </c>
      <c r="K590" s="795">
        <v>851.61249999999995</v>
      </c>
      <c r="M590" s="798">
        <f t="shared" si="28"/>
        <v>18046.076118812656</v>
      </c>
      <c r="N590" s="303"/>
      <c r="S590" s="786">
        <v>0</v>
      </c>
      <c r="T590" s="781">
        <f>VLOOKUP(C590,METADATA!$J$5:$Q$29,IF(E590="HI",2,IF(E590="LO",6,10))+IF(S590=1,2,IF(D590=7,1,(IF(WEEKDAY(B590)=1,2,IF(WEEKDAY(B590)=7,1,0))))))</f>
        <v>2</v>
      </c>
      <c r="U590" s="781">
        <f>VLOOKUP(C590,METADATA!$A$5:$H$29,IF(E590="HI",2,IF(E590="LO",6,10))+IF(S590=1,2,IF(D590=7,1,(IF(WEEKDAY(B590)=1,2,IF(WEEKDAY(B590)=7,1,0))))))</f>
        <v>2</v>
      </c>
    </row>
    <row r="591" spans="2:21" ht="13.95" customHeight="1" x14ac:dyDescent="0.25">
      <c r="B591" s="784">
        <f t="shared" si="26"/>
        <v>45407</v>
      </c>
      <c r="C591" s="785">
        <v>11</v>
      </c>
      <c r="D591" s="786">
        <f>IFERROR((INDEX(METADATA!$T$2:$T$20,MATCH(B591,METADATA!$S$2:$S$20,0))),0)</f>
        <v>0</v>
      </c>
      <c r="E591" s="785" t="str">
        <f t="shared" si="27"/>
        <v>LO</v>
      </c>
      <c r="F591" s="786">
        <f>VLOOKUP(C591,METADATA!$A$5:$H$29,IF(E591="HI",2,IF(E591="LO",6,10))+IF(D591=1,2,IF(D591=7,1,(IF(WEEKDAY(B591)=1,2,IF(WEEKDAY(B591)=7,1,0))))))</f>
        <v>2</v>
      </c>
      <c r="G591" s="786">
        <f>VLOOKUP(C591,METADATA!$J$5:$Q$29,IF(E591="HI",2,IF(E591="LO",6,10))+IF(D591=1,2,IF(D591=7,1,(IF(WEEKDAY(B591)=1,2,IF(WEEKDAY(B591)=7,1,0))))))</f>
        <v>2</v>
      </c>
      <c r="H591" s="787">
        <v>17641.75</v>
      </c>
      <c r="I591" s="788">
        <v>38.451000213623047</v>
      </c>
      <c r="K591" s="795">
        <v>856.5</v>
      </c>
      <c r="M591" s="798">
        <f t="shared" si="28"/>
        <v>17641.791902806173</v>
      </c>
      <c r="N591" s="303"/>
      <c r="S591" s="786">
        <v>0</v>
      </c>
      <c r="T591" s="781">
        <f>VLOOKUP(C591,METADATA!$J$5:$Q$29,IF(E591="HI",2,IF(E591="LO",6,10))+IF(S591=1,2,IF(D591=7,1,(IF(WEEKDAY(B591)=1,2,IF(WEEKDAY(B591)=7,1,0))))))</f>
        <v>2</v>
      </c>
      <c r="U591" s="781">
        <f>VLOOKUP(C591,METADATA!$A$5:$H$29,IF(E591="HI",2,IF(E591="LO",6,10))+IF(S591=1,2,IF(D591=7,1,(IF(WEEKDAY(B591)=1,2,IF(WEEKDAY(B591)=7,1,0))))))</f>
        <v>2</v>
      </c>
    </row>
    <row r="592" spans="2:21" ht="13.95" customHeight="1" x14ac:dyDescent="0.25">
      <c r="B592" s="784">
        <f t="shared" si="26"/>
        <v>45407</v>
      </c>
      <c r="C592" s="785">
        <v>12</v>
      </c>
      <c r="D592" s="786">
        <f>IFERROR((INDEX(METADATA!$T$2:$T$20,MATCH(B592,METADATA!$S$2:$S$20,0))),0)</f>
        <v>0</v>
      </c>
      <c r="E592" s="785" t="str">
        <f t="shared" si="27"/>
        <v>LO</v>
      </c>
      <c r="F592" s="786">
        <f>VLOOKUP(C592,METADATA!$A$5:$H$29,IF(E592="HI",2,IF(E592="LO",6,10))+IF(D592=1,2,IF(D592=7,1,(IF(WEEKDAY(B592)=1,2,IF(WEEKDAY(B592)=7,1,0))))))</f>
        <v>2</v>
      </c>
      <c r="G592" s="786">
        <f>VLOOKUP(C592,METADATA!$J$5:$Q$29,IF(E592="HI",2,IF(E592="LO",6,10))+IF(D592=1,2,IF(D592=7,1,(IF(WEEKDAY(B592)=1,2,IF(WEEKDAY(B592)=7,1,0))))))</f>
        <v>2</v>
      </c>
      <c r="H592" s="787">
        <v>17284.5</v>
      </c>
      <c r="I592" s="788">
        <v>598.67998504638672</v>
      </c>
      <c r="K592" s="795">
        <v>824.32500000000005</v>
      </c>
      <c r="M592" s="798">
        <f t="shared" si="28"/>
        <v>17294.865075348091</v>
      </c>
      <c r="N592" s="303"/>
      <c r="S592" s="786">
        <v>0</v>
      </c>
      <c r="T592" s="781">
        <f>VLOOKUP(C592,METADATA!$J$5:$Q$29,IF(E592="HI",2,IF(E592="LO",6,10))+IF(S592=1,2,IF(D592=7,1,(IF(WEEKDAY(B592)=1,2,IF(WEEKDAY(B592)=7,1,0))))))</f>
        <v>2</v>
      </c>
      <c r="U592" s="781">
        <f>VLOOKUP(C592,METADATA!$A$5:$H$29,IF(E592="HI",2,IF(E592="LO",6,10))+IF(S592=1,2,IF(D592=7,1,(IF(WEEKDAY(B592)=1,2,IF(WEEKDAY(B592)=7,1,0))))))</f>
        <v>2</v>
      </c>
    </row>
    <row r="593" spans="2:21" ht="13.95" customHeight="1" x14ac:dyDescent="0.25">
      <c r="B593" s="784">
        <f t="shared" si="26"/>
        <v>45407</v>
      </c>
      <c r="C593" s="785">
        <v>13</v>
      </c>
      <c r="D593" s="786">
        <f>IFERROR((INDEX(METADATA!$T$2:$T$20,MATCH(B593,METADATA!$S$2:$S$20,0))),0)</f>
        <v>0</v>
      </c>
      <c r="E593" s="785" t="str">
        <f t="shared" si="27"/>
        <v>LO</v>
      </c>
      <c r="F593" s="786">
        <f>VLOOKUP(C593,METADATA!$A$5:$H$29,IF(E593="HI",2,IF(E593="LO",6,10))+IF(D593=1,2,IF(D593=7,1,(IF(WEEKDAY(B593)=1,2,IF(WEEKDAY(B593)=7,1,0))))))</f>
        <v>2</v>
      </c>
      <c r="G593" s="786">
        <f>VLOOKUP(C593,METADATA!$J$5:$Q$29,IF(E593="HI",2,IF(E593="LO",6,10))+IF(D593=1,2,IF(D593=7,1,(IF(WEEKDAY(B593)=1,2,IF(WEEKDAY(B593)=7,1,0))))))</f>
        <v>2</v>
      </c>
      <c r="H593" s="787">
        <v>16496</v>
      </c>
      <c r="I593" s="788">
        <v>1001.3254971504211</v>
      </c>
      <c r="K593" s="795">
        <v>882.73749999999995</v>
      </c>
      <c r="M593" s="798">
        <f t="shared" si="28"/>
        <v>16526.362840965448</v>
      </c>
      <c r="N593" s="303"/>
      <c r="S593" s="786">
        <v>0</v>
      </c>
      <c r="T593" s="781">
        <f>VLOOKUP(C593,METADATA!$J$5:$Q$29,IF(E593="HI",2,IF(E593="LO",6,10))+IF(S593=1,2,IF(D593=7,1,(IF(WEEKDAY(B593)=1,2,IF(WEEKDAY(B593)=7,1,0))))))</f>
        <v>2</v>
      </c>
      <c r="U593" s="781">
        <f>VLOOKUP(C593,METADATA!$A$5:$H$29,IF(E593="HI",2,IF(E593="LO",6,10))+IF(S593=1,2,IF(D593=7,1,(IF(WEEKDAY(B593)=1,2,IF(WEEKDAY(B593)=7,1,0))))))</f>
        <v>2</v>
      </c>
    </row>
    <row r="594" spans="2:21" ht="13.95" customHeight="1" x14ac:dyDescent="0.25">
      <c r="B594" s="784">
        <f t="shared" si="26"/>
        <v>45407</v>
      </c>
      <c r="C594" s="785">
        <v>14</v>
      </c>
      <c r="D594" s="786">
        <f>IFERROR((INDEX(METADATA!$T$2:$T$20,MATCH(B594,METADATA!$S$2:$S$20,0))),0)</f>
        <v>0</v>
      </c>
      <c r="E594" s="785" t="str">
        <f t="shared" si="27"/>
        <v>LO</v>
      </c>
      <c r="F594" s="786">
        <f>VLOOKUP(C594,METADATA!$A$5:$H$29,IF(E594="HI",2,IF(E594="LO",6,10))+IF(D594=1,2,IF(D594=7,1,(IF(WEEKDAY(B594)=1,2,IF(WEEKDAY(B594)=7,1,0))))))</f>
        <v>2</v>
      </c>
      <c r="G594" s="786">
        <f>VLOOKUP(C594,METADATA!$J$5:$Q$29,IF(E594="HI",2,IF(E594="LO",6,10))+IF(D594=1,2,IF(D594=7,1,(IF(WEEKDAY(B594)=1,2,IF(WEEKDAY(B594)=7,1,0))))))</f>
        <v>2</v>
      </c>
      <c r="H594" s="787">
        <v>16627.75</v>
      </c>
      <c r="I594" s="788">
        <v>1170.4099922180176</v>
      </c>
      <c r="K594" s="795">
        <v>909.3125</v>
      </c>
      <c r="M594" s="798">
        <f t="shared" si="28"/>
        <v>16668.891073265306</v>
      </c>
      <c r="N594" s="303"/>
      <c r="S594" s="786">
        <v>0</v>
      </c>
      <c r="T594" s="781">
        <f>VLOOKUP(C594,METADATA!$J$5:$Q$29,IF(E594="HI",2,IF(E594="LO",6,10))+IF(S594=1,2,IF(D594=7,1,(IF(WEEKDAY(B594)=1,2,IF(WEEKDAY(B594)=7,1,0))))))</f>
        <v>2</v>
      </c>
      <c r="U594" s="781">
        <f>VLOOKUP(C594,METADATA!$A$5:$H$29,IF(E594="HI",2,IF(E594="LO",6,10))+IF(S594=1,2,IF(D594=7,1,(IF(WEEKDAY(B594)=1,2,IF(WEEKDAY(B594)=7,1,0))))))</f>
        <v>2</v>
      </c>
    </row>
    <row r="595" spans="2:21" ht="13.95" customHeight="1" x14ac:dyDescent="0.25">
      <c r="B595" s="784">
        <f t="shared" si="26"/>
        <v>45407</v>
      </c>
      <c r="C595" s="785">
        <v>15</v>
      </c>
      <c r="D595" s="786">
        <f>IFERROR((INDEX(METADATA!$T$2:$T$20,MATCH(B595,METADATA!$S$2:$S$20,0))),0)</f>
        <v>0</v>
      </c>
      <c r="E595" s="785" t="str">
        <f t="shared" si="27"/>
        <v>LO</v>
      </c>
      <c r="F595" s="786">
        <f>VLOOKUP(C595,METADATA!$A$5:$H$29,IF(E595="HI",2,IF(E595="LO",6,10))+IF(D595=1,2,IF(D595=7,1,(IF(WEEKDAY(B595)=1,2,IF(WEEKDAY(B595)=7,1,0))))))</f>
        <v>2</v>
      </c>
      <c r="G595" s="786">
        <f>VLOOKUP(C595,METADATA!$J$5:$Q$29,IF(E595="HI",2,IF(E595="LO",6,10))+IF(D595=1,2,IF(D595=7,1,(IF(WEEKDAY(B595)=1,2,IF(WEEKDAY(B595)=7,1,0))))))</f>
        <v>2</v>
      </c>
      <c r="H595" s="787">
        <v>16869.5</v>
      </c>
      <c r="I595" s="788">
        <v>796.68051999807358</v>
      </c>
      <c r="K595" s="795">
        <v>905.6</v>
      </c>
      <c r="M595" s="798">
        <f t="shared" si="28"/>
        <v>16888.301575378868</v>
      </c>
      <c r="N595" s="303"/>
      <c r="S595" s="786">
        <v>0</v>
      </c>
      <c r="T595" s="781">
        <f>VLOOKUP(C595,METADATA!$J$5:$Q$29,IF(E595="HI",2,IF(E595="LO",6,10))+IF(S595=1,2,IF(D595=7,1,(IF(WEEKDAY(B595)=1,2,IF(WEEKDAY(B595)=7,1,0))))))</f>
        <v>2</v>
      </c>
      <c r="U595" s="781">
        <f>VLOOKUP(C595,METADATA!$A$5:$H$29,IF(E595="HI",2,IF(E595="LO",6,10))+IF(S595=1,2,IF(D595=7,1,(IF(WEEKDAY(B595)=1,2,IF(WEEKDAY(B595)=7,1,0))))))</f>
        <v>2</v>
      </c>
    </row>
    <row r="596" spans="2:21" ht="13.95" customHeight="1" x14ac:dyDescent="0.25">
      <c r="B596" s="784">
        <f t="shared" si="26"/>
        <v>45407</v>
      </c>
      <c r="C596" s="785">
        <v>16</v>
      </c>
      <c r="D596" s="786">
        <f>IFERROR((INDEX(METADATA!$T$2:$T$20,MATCH(B596,METADATA!$S$2:$S$20,0))),0)</f>
        <v>0</v>
      </c>
      <c r="E596" s="785" t="str">
        <f t="shared" si="27"/>
        <v>LO</v>
      </c>
      <c r="F596" s="786">
        <f>VLOOKUP(C596,METADATA!$A$5:$H$29,IF(E596="HI",2,IF(E596="LO",6,10))+IF(D596=1,2,IF(D596=7,1,(IF(WEEKDAY(B596)=1,2,IF(WEEKDAY(B596)=7,1,0))))))</f>
        <v>2</v>
      </c>
      <c r="G596" s="786">
        <f>VLOOKUP(C596,METADATA!$J$5:$Q$29,IF(E596="HI",2,IF(E596="LO",6,10))+IF(D596=1,2,IF(D596=7,1,(IF(WEEKDAY(B596)=1,2,IF(WEEKDAY(B596)=7,1,0))))))</f>
        <v>2</v>
      </c>
      <c r="H596" s="787">
        <v>17000</v>
      </c>
      <c r="I596" s="788">
        <v>1327.9199829101563</v>
      </c>
      <c r="K596" s="795">
        <v>913.98749999999995</v>
      </c>
      <c r="M596" s="798">
        <f t="shared" si="28"/>
        <v>17051.784993982656</v>
      </c>
      <c r="N596" s="303"/>
      <c r="S596" s="786">
        <v>0</v>
      </c>
      <c r="T596" s="781">
        <f>VLOOKUP(C596,METADATA!$J$5:$Q$29,IF(E596="HI",2,IF(E596="LO",6,10))+IF(S596=1,2,IF(D596=7,1,(IF(WEEKDAY(B596)=1,2,IF(WEEKDAY(B596)=7,1,0))))))</f>
        <v>2</v>
      </c>
      <c r="U596" s="781">
        <f>VLOOKUP(C596,METADATA!$A$5:$H$29,IF(E596="HI",2,IF(E596="LO",6,10))+IF(S596=1,2,IF(D596=7,1,(IF(WEEKDAY(B596)=1,2,IF(WEEKDAY(B596)=7,1,0))))))</f>
        <v>2</v>
      </c>
    </row>
    <row r="597" spans="2:21" ht="13.95" customHeight="1" x14ac:dyDescent="0.25">
      <c r="B597" s="784">
        <f t="shared" si="26"/>
        <v>45407</v>
      </c>
      <c r="C597" s="785">
        <v>17</v>
      </c>
      <c r="D597" s="786">
        <f>IFERROR((INDEX(METADATA!$T$2:$T$20,MATCH(B597,METADATA!$S$2:$S$20,0))),0)</f>
        <v>0</v>
      </c>
      <c r="E597" s="785" t="str">
        <f t="shared" si="27"/>
        <v>LO</v>
      </c>
      <c r="F597" s="786">
        <f>VLOOKUP(C597,METADATA!$A$5:$H$29,IF(E597="HI",2,IF(E597="LO",6,10))+IF(D597=1,2,IF(D597=7,1,(IF(WEEKDAY(B597)=1,2,IF(WEEKDAY(B597)=7,1,0))))))</f>
        <v>2</v>
      </c>
      <c r="G597" s="786">
        <f>VLOOKUP(C597,METADATA!$J$5:$Q$29,IF(E597="HI",2,IF(E597="LO",6,10))+IF(D597=1,2,IF(D597=7,1,(IF(WEEKDAY(B597)=1,2,IF(WEEKDAY(B597)=7,1,0))))))</f>
        <v>2</v>
      </c>
      <c r="H597" s="787">
        <v>16891.5</v>
      </c>
      <c r="I597" s="788">
        <v>2170.1484830379486</v>
      </c>
      <c r="K597" s="795">
        <v>902.26250000000005</v>
      </c>
      <c r="M597" s="798">
        <f t="shared" si="28"/>
        <v>17030.33519013739</v>
      </c>
      <c r="N597" s="303"/>
      <c r="S597" s="786">
        <v>0</v>
      </c>
      <c r="T597" s="781">
        <f>VLOOKUP(C597,METADATA!$J$5:$Q$29,IF(E597="HI",2,IF(E597="LO",6,10))+IF(S597=1,2,IF(D597=7,1,(IF(WEEKDAY(B597)=1,2,IF(WEEKDAY(B597)=7,1,0))))))</f>
        <v>2</v>
      </c>
      <c r="U597" s="781">
        <f>VLOOKUP(C597,METADATA!$A$5:$H$29,IF(E597="HI",2,IF(E597="LO",6,10))+IF(S597=1,2,IF(D597=7,1,(IF(WEEKDAY(B597)=1,2,IF(WEEKDAY(B597)=7,1,0))))))</f>
        <v>2</v>
      </c>
    </row>
    <row r="598" spans="2:21" ht="13.95" customHeight="1" x14ac:dyDescent="0.25">
      <c r="B598" s="784">
        <f t="shared" si="26"/>
        <v>45407</v>
      </c>
      <c r="C598" s="785">
        <v>18</v>
      </c>
      <c r="D598" s="786">
        <f>IFERROR((INDEX(METADATA!$T$2:$T$20,MATCH(B598,METADATA!$S$2:$S$20,0))),0)</f>
        <v>0</v>
      </c>
      <c r="E598" s="785" t="str">
        <f t="shared" si="27"/>
        <v>LO</v>
      </c>
      <c r="F598" s="786">
        <f>VLOOKUP(C598,METADATA!$A$5:$H$29,IF(E598="HI",2,IF(E598="LO",6,10))+IF(D598=1,2,IF(D598=7,1,(IF(WEEKDAY(B598)=1,2,IF(WEEKDAY(B598)=7,1,0))))))</f>
        <v>1</v>
      </c>
      <c r="G598" s="786">
        <f>VLOOKUP(C598,METADATA!$J$5:$Q$29,IF(E598="HI",2,IF(E598="LO",6,10))+IF(D598=1,2,IF(D598=7,1,(IF(WEEKDAY(B598)=1,2,IF(WEEKDAY(B598)=7,1,0))))))</f>
        <v>1</v>
      </c>
      <c r="H598" s="787">
        <v>17892.5</v>
      </c>
      <c r="I598" s="788">
        <v>2244.216010093689</v>
      </c>
      <c r="K598" s="795">
        <v>933.76250000000005</v>
      </c>
      <c r="M598" s="798">
        <f t="shared" si="28"/>
        <v>18032.694245452087</v>
      </c>
      <c r="N598" s="303"/>
      <c r="S598" s="786">
        <v>0</v>
      </c>
      <c r="T598" s="781">
        <f>VLOOKUP(C598,METADATA!$J$5:$Q$29,IF(E598="HI",2,IF(E598="LO",6,10))+IF(S598=1,2,IF(D598=7,1,(IF(WEEKDAY(B598)=1,2,IF(WEEKDAY(B598)=7,1,0))))))</f>
        <v>1</v>
      </c>
      <c r="U598" s="781">
        <f>VLOOKUP(C598,METADATA!$A$5:$H$29,IF(E598="HI",2,IF(E598="LO",6,10))+IF(S598=1,2,IF(D598=7,1,(IF(WEEKDAY(B598)=1,2,IF(WEEKDAY(B598)=7,1,0))))))</f>
        <v>1</v>
      </c>
    </row>
    <row r="599" spans="2:21" ht="13.95" customHeight="1" x14ac:dyDescent="0.25">
      <c r="B599" s="784">
        <f t="shared" si="26"/>
        <v>45407</v>
      </c>
      <c r="C599" s="785">
        <v>19</v>
      </c>
      <c r="D599" s="786">
        <f>IFERROR((INDEX(METADATA!$T$2:$T$20,MATCH(B599,METADATA!$S$2:$S$20,0))),0)</f>
        <v>0</v>
      </c>
      <c r="E599" s="785" t="str">
        <f t="shared" si="27"/>
        <v>LO</v>
      </c>
      <c r="F599" s="786">
        <f>VLOOKUP(C599,METADATA!$A$5:$H$29,IF(E599="HI",2,IF(E599="LO",6,10))+IF(D599=1,2,IF(D599=7,1,(IF(WEEKDAY(B599)=1,2,IF(WEEKDAY(B599)=7,1,0))))))</f>
        <v>1</v>
      </c>
      <c r="G599" s="786">
        <f>VLOOKUP(C599,METADATA!$J$5:$Q$29,IF(E599="HI",2,IF(E599="LO",6,10))+IF(D599=1,2,IF(D599=7,1,(IF(WEEKDAY(B599)=1,2,IF(WEEKDAY(B599)=7,1,0))))))</f>
        <v>1</v>
      </c>
      <c r="H599" s="787">
        <v>17260</v>
      </c>
      <c r="I599" s="788">
        <v>2289.8164720535278</v>
      </c>
      <c r="K599" s="795">
        <v>0</v>
      </c>
      <c r="M599" s="798">
        <f t="shared" si="28"/>
        <v>17411.227971504126</v>
      </c>
      <c r="N599" s="303"/>
      <c r="S599" s="786">
        <v>0</v>
      </c>
      <c r="T599" s="781">
        <f>VLOOKUP(C599,METADATA!$J$5:$Q$29,IF(E599="HI",2,IF(E599="LO",6,10))+IF(S599=1,2,IF(D599=7,1,(IF(WEEKDAY(B599)=1,2,IF(WEEKDAY(B599)=7,1,0))))))</f>
        <v>1</v>
      </c>
      <c r="U599" s="781">
        <f>VLOOKUP(C599,METADATA!$A$5:$H$29,IF(E599="HI",2,IF(E599="LO",6,10))+IF(S599=1,2,IF(D599=7,1,(IF(WEEKDAY(B599)=1,2,IF(WEEKDAY(B599)=7,1,0))))))</f>
        <v>1</v>
      </c>
    </row>
    <row r="600" spans="2:21" ht="13.95" customHeight="1" x14ac:dyDescent="0.25">
      <c r="B600" s="784">
        <f t="shared" si="26"/>
        <v>45407</v>
      </c>
      <c r="C600" s="785">
        <v>20</v>
      </c>
      <c r="D600" s="786">
        <f>IFERROR((INDEX(METADATA!$T$2:$T$20,MATCH(B600,METADATA!$S$2:$S$20,0))),0)</f>
        <v>0</v>
      </c>
      <c r="E600" s="785" t="str">
        <f t="shared" si="27"/>
        <v>LO</v>
      </c>
      <c r="F600" s="786">
        <f>VLOOKUP(C600,METADATA!$A$5:$H$29,IF(E600="HI",2,IF(E600="LO",6,10))+IF(D600=1,2,IF(D600=7,1,(IF(WEEKDAY(B600)=1,2,IF(WEEKDAY(B600)=7,1,0))))))</f>
        <v>1</v>
      </c>
      <c r="G600" s="786">
        <f>VLOOKUP(C600,METADATA!$J$5:$Q$29,IF(E600="HI",2,IF(E600="LO",6,10))+IF(D600=1,2,IF(D600=7,1,(IF(WEEKDAY(B600)=1,2,IF(WEEKDAY(B600)=7,1,0))))))</f>
        <v>2</v>
      </c>
      <c r="H600" s="787">
        <v>15668</v>
      </c>
      <c r="I600" s="788">
        <v>2265.7454862594604</v>
      </c>
      <c r="K600" s="795">
        <v>0</v>
      </c>
      <c r="M600" s="798">
        <f t="shared" si="28"/>
        <v>15830.976805254473</v>
      </c>
      <c r="N600" s="303"/>
      <c r="S600" s="786">
        <v>0</v>
      </c>
      <c r="T600" s="781">
        <f>VLOOKUP(C600,METADATA!$J$5:$Q$29,IF(E600="HI",2,IF(E600="LO",6,10))+IF(S600=1,2,IF(D600=7,1,(IF(WEEKDAY(B600)=1,2,IF(WEEKDAY(B600)=7,1,0))))))</f>
        <v>2</v>
      </c>
      <c r="U600" s="781">
        <f>VLOOKUP(C600,METADATA!$A$5:$H$29,IF(E600="HI",2,IF(E600="LO",6,10))+IF(S600=1,2,IF(D600=7,1,(IF(WEEKDAY(B600)=1,2,IF(WEEKDAY(B600)=7,1,0))))))</f>
        <v>1</v>
      </c>
    </row>
    <row r="601" spans="2:21" ht="13.95" customHeight="1" x14ac:dyDescent="0.25">
      <c r="B601" s="784">
        <f t="shared" si="26"/>
        <v>45407</v>
      </c>
      <c r="C601" s="785">
        <v>21</v>
      </c>
      <c r="D601" s="786">
        <f>IFERROR((INDEX(METADATA!$T$2:$T$20,MATCH(B601,METADATA!$S$2:$S$20,0))),0)</f>
        <v>0</v>
      </c>
      <c r="E601" s="785" t="str">
        <f t="shared" si="27"/>
        <v>LO</v>
      </c>
      <c r="F601" s="786">
        <f>VLOOKUP(C601,METADATA!$A$5:$H$29,IF(E601="HI",2,IF(E601="LO",6,10))+IF(D601=1,2,IF(D601=7,1,(IF(WEEKDAY(B601)=1,2,IF(WEEKDAY(B601)=7,1,0))))))</f>
        <v>2</v>
      </c>
      <c r="G601" s="786">
        <f>VLOOKUP(C601,METADATA!$J$5:$Q$29,IF(E601="HI",2,IF(E601="LO",6,10))+IF(D601=1,2,IF(D601=7,1,(IF(WEEKDAY(B601)=1,2,IF(WEEKDAY(B601)=7,1,0))))))</f>
        <v>2</v>
      </c>
      <c r="H601" s="787">
        <v>13773.75</v>
      </c>
      <c r="I601" s="788">
        <v>2304.8150520324707</v>
      </c>
      <c r="K601" s="795">
        <v>0</v>
      </c>
      <c r="M601" s="798">
        <f t="shared" si="28"/>
        <v>13965.25551096633</v>
      </c>
      <c r="N601" s="303"/>
      <c r="S601" s="786">
        <v>0</v>
      </c>
      <c r="T601" s="781">
        <f>VLOOKUP(C601,METADATA!$J$5:$Q$29,IF(E601="HI",2,IF(E601="LO",6,10))+IF(S601=1,2,IF(D601=7,1,(IF(WEEKDAY(B601)=1,2,IF(WEEKDAY(B601)=7,1,0))))))</f>
        <v>2</v>
      </c>
      <c r="U601" s="781">
        <f>VLOOKUP(C601,METADATA!$A$5:$H$29,IF(E601="HI",2,IF(E601="LO",6,10))+IF(S601=1,2,IF(D601=7,1,(IF(WEEKDAY(B601)=1,2,IF(WEEKDAY(B601)=7,1,0))))))</f>
        <v>2</v>
      </c>
    </row>
    <row r="602" spans="2:21" ht="13.95" customHeight="1" x14ac:dyDescent="0.25">
      <c r="B602" s="784">
        <f t="shared" si="26"/>
        <v>45407</v>
      </c>
      <c r="C602" s="785">
        <v>22</v>
      </c>
      <c r="D602" s="786">
        <f>IFERROR((INDEX(METADATA!$T$2:$T$20,MATCH(B602,METADATA!$S$2:$S$20,0))),0)</f>
        <v>0</v>
      </c>
      <c r="E602" s="785" t="str">
        <f t="shared" si="27"/>
        <v>LO</v>
      </c>
      <c r="F602" s="786">
        <f>VLOOKUP(C602,METADATA!$A$5:$H$29,IF(E602="HI",2,IF(E602="LO",6,10))+IF(D602=1,2,IF(D602=7,1,(IF(WEEKDAY(B602)=1,2,IF(WEEKDAY(B602)=7,1,0))))))</f>
        <v>3</v>
      </c>
      <c r="G602" s="786">
        <f>VLOOKUP(C602,METADATA!$J$5:$Q$29,IF(E602="HI",2,IF(E602="LO",6,10))+IF(D602=1,2,IF(D602=7,1,(IF(WEEKDAY(B602)=1,2,IF(WEEKDAY(B602)=7,1,0))))))</f>
        <v>3</v>
      </c>
      <c r="H602" s="787">
        <v>11865</v>
      </c>
      <c r="I602" s="788">
        <v>2267.376953125</v>
      </c>
      <c r="K602" s="795">
        <v>0</v>
      </c>
      <c r="M602" s="798">
        <f t="shared" si="28"/>
        <v>12079.702945336132</v>
      </c>
      <c r="N602" s="303"/>
      <c r="S602" s="786">
        <v>0</v>
      </c>
      <c r="T602" s="781">
        <f>VLOOKUP(C602,METADATA!$J$5:$Q$29,IF(E602="HI",2,IF(E602="LO",6,10))+IF(S602=1,2,IF(D602=7,1,(IF(WEEKDAY(B602)=1,2,IF(WEEKDAY(B602)=7,1,0))))))</f>
        <v>3</v>
      </c>
      <c r="U602" s="781">
        <f>VLOOKUP(C602,METADATA!$A$5:$H$29,IF(E602="HI",2,IF(E602="LO",6,10))+IF(S602=1,2,IF(D602=7,1,(IF(WEEKDAY(B602)=1,2,IF(WEEKDAY(B602)=7,1,0))))))</f>
        <v>3</v>
      </c>
    </row>
    <row r="603" spans="2:21" ht="13.95" customHeight="1" x14ac:dyDescent="0.25">
      <c r="B603" s="784">
        <f t="shared" si="26"/>
        <v>45407</v>
      </c>
      <c r="C603" s="785">
        <v>23</v>
      </c>
      <c r="D603" s="786">
        <f>IFERROR((INDEX(METADATA!$T$2:$T$20,MATCH(B603,METADATA!$S$2:$S$20,0))),0)</f>
        <v>0</v>
      </c>
      <c r="E603" s="785" t="str">
        <f t="shared" si="27"/>
        <v>LO</v>
      </c>
      <c r="F603" s="786">
        <f>VLOOKUP(C603,METADATA!$A$5:$H$29,IF(E603="HI",2,IF(E603="LO",6,10))+IF(D603=1,2,IF(D603=7,1,(IF(WEEKDAY(B603)=1,2,IF(WEEKDAY(B603)=7,1,0))))))</f>
        <v>3</v>
      </c>
      <c r="G603" s="786">
        <f>VLOOKUP(C603,METADATA!$J$5:$Q$29,IF(E603="HI",2,IF(E603="LO",6,10))+IF(D603=1,2,IF(D603=7,1,(IF(WEEKDAY(B603)=1,2,IF(WEEKDAY(B603)=7,1,0))))))</f>
        <v>3</v>
      </c>
      <c r="H603" s="787">
        <v>10551.5</v>
      </c>
      <c r="I603" s="788">
        <v>2301.7664594650269</v>
      </c>
      <c r="K603" s="795">
        <v>0</v>
      </c>
      <c r="M603" s="798">
        <f t="shared" si="28"/>
        <v>10799.642636861563</v>
      </c>
      <c r="N603" s="303"/>
      <c r="S603" s="786">
        <v>0</v>
      </c>
      <c r="T603" s="781">
        <f>VLOOKUP(C603,METADATA!$J$5:$Q$29,IF(E603="HI",2,IF(E603="LO",6,10))+IF(S603=1,2,IF(D603=7,1,(IF(WEEKDAY(B603)=1,2,IF(WEEKDAY(B603)=7,1,0))))))</f>
        <v>3</v>
      </c>
      <c r="U603" s="781">
        <f>VLOOKUP(C603,METADATA!$A$5:$H$29,IF(E603="HI",2,IF(E603="LO",6,10))+IF(S603=1,2,IF(D603=7,1,(IF(WEEKDAY(B603)=1,2,IF(WEEKDAY(B603)=7,1,0))))))</f>
        <v>3</v>
      </c>
    </row>
    <row r="604" spans="2:21" ht="13.95" customHeight="1" x14ac:dyDescent="0.25">
      <c r="B604" s="784">
        <f t="shared" ref="B604:B667" si="29">B580+1</f>
        <v>45408</v>
      </c>
      <c r="C604" s="785">
        <v>0</v>
      </c>
      <c r="D604" s="786">
        <f>IFERROR((INDEX(METADATA!$T$2:$T$20,MATCH(B604,METADATA!$S$2:$S$20,0))),0)</f>
        <v>0</v>
      </c>
      <c r="E604" s="785" t="str">
        <f t="shared" si="27"/>
        <v>LO</v>
      </c>
      <c r="F604" s="786">
        <f>VLOOKUP(C604,METADATA!$A$5:$H$29,IF(E604="HI",2,IF(E604="LO",6,10))+IF(D604=1,2,IF(D604=7,1,(IF(WEEKDAY(B604)=1,2,IF(WEEKDAY(B604)=7,1,0))))))</f>
        <v>3</v>
      </c>
      <c r="G604" s="786">
        <f>VLOOKUP(C604,METADATA!$J$5:$Q$29,IF(E604="HI",2,IF(E604="LO",6,10))+IF(D604=1,2,IF(D604=7,1,(IF(WEEKDAY(B604)=1,2,IF(WEEKDAY(B604)=7,1,0))))))</f>
        <v>3</v>
      </c>
      <c r="H604" s="787">
        <v>9668.25</v>
      </c>
      <c r="I604" s="788">
        <v>2376.9854316711426</v>
      </c>
      <c r="K604" s="795">
        <v>0</v>
      </c>
      <c r="M604" s="798">
        <f t="shared" si="28"/>
        <v>9956.1597920521963</v>
      </c>
      <c r="N604" s="303"/>
      <c r="S604" s="786">
        <v>0</v>
      </c>
      <c r="T604" s="781">
        <f>VLOOKUP(C604,METADATA!$J$5:$Q$29,IF(E604="HI",2,IF(E604="LO",6,10))+IF(S604=1,2,IF(D604=7,1,(IF(WEEKDAY(B604)=1,2,IF(WEEKDAY(B604)=7,1,0))))))</f>
        <v>3</v>
      </c>
      <c r="U604" s="781">
        <f>VLOOKUP(C604,METADATA!$A$5:$H$29,IF(E604="HI",2,IF(E604="LO",6,10))+IF(S604=1,2,IF(D604=7,1,(IF(WEEKDAY(B604)=1,2,IF(WEEKDAY(B604)=7,1,0))))))</f>
        <v>3</v>
      </c>
    </row>
    <row r="605" spans="2:21" ht="13.95" customHeight="1" x14ac:dyDescent="0.25">
      <c r="B605" s="784">
        <f t="shared" si="29"/>
        <v>45408</v>
      </c>
      <c r="C605" s="785">
        <v>1</v>
      </c>
      <c r="D605" s="786">
        <f>IFERROR((INDEX(METADATA!$T$2:$T$20,MATCH(B605,METADATA!$S$2:$S$20,0))),0)</f>
        <v>0</v>
      </c>
      <c r="E605" s="785" t="str">
        <f t="shared" si="27"/>
        <v>LO</v>
      </c>
      <c r="F605" s="786">
        <f>VLOOKUP(C605,METADATA!$A$5:$H$29,IF(E605="HI",2,IF(E605="LO",6,10))+IF(D605=1,2,IF(D605=7,1,(IF(WEEKDAY(B605)=1,2,IF(WEEKDAY(B605)=7,1,0))))))</f>
        <v>3</v>
      </c>
      <c r="G605" s="786">
        <f>VLOOKUP(C605,METADATA!$J$5:$Q$29,IF(E605="HI",2,IF(E605="LO",6,10))+IF(D605=1,2,IF(D605=7,1,(IF(WEEKDAY(B605)=1,2,IF(WEEKDAY(B605)=7,1,0))))))</f>
        <v>3</v>
      </c>
      <c r="H605" s="787">
        <v>9030.5</v>
      </c>
      <c r="I605" s="788">
        <v>2382.6959800720215</v>
      </c>
      <c r="K605" s="795">
        <v>0</v>
      </c>
      <c r="M605" s="798">
        <f t="shared" si="28"/>
        <v>9339.5487248288064</v>
      </c>
      <c r="N605" s="303"/>
      <c r="S605" s="786">
        <v>0</v>
      </c>
      <c r="T605" s="781">
        <f>VLOOKUP(C605,METADATA!$J$5:$Q$29,IF(E605="HI",2,IF(E605="LO",6,10))+IF(S605=1,2,IF(D605=7,1,(IF(WEEKDAY(B605)=1,2,IF(WEEKDAY(B605)=7,1,0))))))</f>
        <v>3</v>
      </c>
      <c r="U605" s="781">
        <f>VLOOKUP(C605,METADATA!$A$5:$H$29,IF(E605="HI",2,IF(E605="LO",6,10))+IF(S605=1,2,IF(D605=7,1,(IF(WEEKDAY(B605)=1,2,IF(WEEKDAY(B605)=7,1,0))))))</f>
        <v>3</v>
      </c>
    </row>
    <row r="606" spans="2:21" ht="13.95" customHeight="1" x14ac:dyDescent="0.25">
      <c r="B606" s="784">
        <f t="shared" si="29"/>
        <v>45408</v>
      </c>
      <c r="C606" s="785">
        <v>2</v>
      </c>
      <c r="D606" s="786">
        <f>IFERROR((INDEX(METADATA!$T$2:$T$20,MATCH(B606,METADATA!$S$2:$S$20,0))),0)</f>
        <v>0</v>
      </c>
      <c r="E606" s="785" t="str">
        <f t="shared" si="27"/>
        <v>LO</v>
      </c>
      <c r="F606" s="786">
        <f>VLOOKUP(C606,METADATA!$A$5:$H$29,IF(E606="HI",2,IF(E606="LO",6,10))+IF(D606=1,2,IF(D606=7,1,(IF(WEEKDAY(B606)=1,2,IF(WEEKDAY(B606)=7,1,0))))))</f>
        <v>3</v>
      </c>
      <c r="G606" s="786">
        <f>VLOOKUP(C606,METADATA!$J$5:$Q$29,IF(E606="HI",2,IF(E606="LO",6,10))+IF(D606=1,2,IF(D606=7,1,(IF(WEEKDAY(B606)=1,2,IF(WEEKDAY(B606)=7,1,0))))))</f>
        <v>3</v>
      </c>
      <c r="H606" s="787">
        <v>9274.25</v>
      </c>
      <c r="I606" s="788">
        <v>2387.9729804992676</v>
      </c>
      <c r="K606" s="795">
        <v>0</v>
      </c>
      <c r="M606" s="798">
        <f t="shared" si="28"/>
        <v>9576.7493450593429</v>
      </c>
      <c r="N606" s="303"/>
      <c r="S606" s="786">
        <v>0</v>
      </c>
      <c r="T606" s="781">
        <f>VLOOKUP(C606,METADATA!$J$5:$Q$29,IF(E606="HI",2,IF(E606="LO",6,10))+IF(S606=1,2,IF(D606=7,1,(IF(WEEKDAY(B606)=1,2,IF(WEEKDAY(B606)=7,1,0))))))</f>
        <v>3</v>
      </c>
      <c r="U606" s="781">
        <f>VLOOKUP(C606,METADATA!$A$5:$H$29,IF(E606="HI",2,IF(E606="LO",6,10))+IF(S606=1,2,IF(D606=7,1,(IF(WEEKDAY(B606)=1,2,IF(WEEKDAY(B606)=7,1,0))))))</f>
        <v>3</v>
      </c>
    </row>
    <row r="607" spans="2:21" ht="13.95" customHeight="1" x14ac:dyDescent="0.25">
      <c r="B607" s="784">
        <f t="shared" si="29"/>
        <v>45408</v>
      </c>
      <c r="C607" s="785">
        <v>3</v>
      </c>
      <c r="D607" s="786">
        <f>IFERROR((INDEX(METADATA!$T$2:$T$20,MATCH(B607,METADATA!$S$2:$S$20,0))),0)</f>
        <v>0</v>
      </c>
      <c r="E607" s="785" t="str">
        <f t="shared" si="27"/>
        <v>LO</v>
      </c>
      <c r="F607" s="786">
        <f>VLOOKUP(C607,METADATA!$A$5:$H$29,IF(E607="HI",2,IF(E607="LO",6,10))+IF(D607=1,2,IF(D607=7,1,(IF(WEEKDAY(B607)=1,2,IF(WEEKDAY(B607)=7,1,0))))))</f>
        <v>3</v>
      </c>
      <c r="G607" s="786">
        <f>VLOOKUP(C607,METADATA!$J$5:$Q$29,IF(E607="HI",2,IF(E607="LO",6,10))+IF(D607=1,2,IF(D607=7,1,(IF(WEEKDAY(B607)=1,2,IF(WEEKDAY(B607)=7,1,0))))))</f>
        <v>3</v>
      </c>
      <c r="H607" s="787">
        <v>9719.75</v>
      </c>
      <c r="I607" s="788">
        <v>2284.152533531189</v>
      </c>
      <c r="K607" s="795">
        <v>0</v>
      </c>
      <c r="M607" s="798">
        <f t="shared" si="28"/>
        <v>9984.5326810490715</v>
      </c>
      <c r="N607" s="303"/>
      <c r="S607" s="786">
        <v>0</v>
      </c>
      <c r="T607" s="781">
        <f>VLOOKUP(C607,METADATA!$J$5:$Q$29,IF(E607="HI",2,IF(E607="LO",6,10))+IF(S607=1,2,IF(D607=7,1,(IF(WEEKDAY(B607)=1,2,IF(WEEKDAY(B607)=7,1,0))))))</f>
        <v>3</v>
      </c>
      <c r="U607" s="781">
        <f>VLOOKUP(C607,METADATA!$A$5:$H$29,IF(E607="HI",2,IF(E607="LO",6,10))+IF(S607=1,2,IF(D607=7,1,(IF(WEEKDAY(B607)=1,2,IF(WEEKDAY(B607)=7,1,0))))))</f>
        <v>3</v>
      </c>
    </row>
    <row r="608" spans="2:21" ht="13.95" customHeight="1" x14ac:dyDescent="0.25">
      <c r="B608" s="784">
        <f t="shared" si="29"/>
        <v>45408</v>
      </c>
      <c r="C608" s="785">
        <v>4</v>
      </c>
      <c r="D608" s="786">
        <f>IFERROR((INDEX(METADATA!$T$2:$T$20,MATCH(B608,METADATA!$S$2:$S$20,0))),0)</f>
        <v>0</v>
      </c>
      <c r="E608" s="785" t="str">
        <f t="shared" si="27"/>
        <v>LO</v>
      </c>
      <c r="F608" s="786">
        <f>VLOOKUP(C608,METADATA!$A$5:$H$29,IF(E608="HI",2,IF(E608="LO",6,10))+IF(D608=1,2,IF(D608=7,1,(IF(WEEKDAY(B608)=1,2,IF(WEEKDAY(B608)=7,1,0))))))</f>
        <v>3</v>
      </c>
      <c r="G608" s="786">
        <f>VLOOKUP(C608,METADATA!$J$5:$Q$29,IF(E608="HI",2,IF(E608="LO",6,10))+IF(D608=1,2,IF(D608=7,1,(IF(WEEKDAY(B608)=1,2,IF(WEEKDAY(B608)=7,1,0))))))</f>
        <v>3</v>
      </c>
      <c r="H608" s="787">
        <v>10428.25</v>
      </c>
      <c r="I608" s="788">
        <v>2097.6974639892578</v>
      </c>
      <c r="K608" s="795">
        <v>0</v>
      </c>
      <c r="M608" s="798">
        <f t="shared" si="28"/>
        <v>10637.13931059131</v>
      </c>
      <c r="N608" s="303"/>
      <c r="S608" s="786">
        <v>0</v>
      </c>
      <c r="T608" s="781">
        <f>VLOOKUP(C608,METADATA!$J$5:$Q$29,IF(E608="HI",2,IF(E608="LO",6,10))+IF(S608=1,2,IF(D608=7,1,(IF(WEEKDAY(B608)=1,2,IF(WEEKDAY(B608)=7,1,0))))))</f>
        <v>3</v>
      </c>
      <c r="U608" s="781">
        <f>VLOOKUP(C608,METADATA!$A$5:$H$29,IF(E608="HI",2,IF(E608="LO",6,10))+IF(S608=1,2,IF(D608=7,1,(IF(WEEKDAY(B608)=1,2,IF(WEEKDAY(B608)=7,1,0))))))</f>
        <v>3</v>
      </c>
    </row>
    <row r="609" spans="2:21" ht="13.95" customHeight="1" x14ac:dyDescent="0.25">
      <c r="B609" s="784">
        <f t="shared" si="29"/>
        <v>45408</v>
      </c>
      <c r="C609" s="785">
        <v>5</v>
      </c>
      <c r="D609" s="786">
        <f>IFERROR((INDEX(METADATA!$T$2:$T$20,MATCH(B609,METADATA!$S$2:$S$20,0))),0)</f>
        <v>0</v>
      </c>
      <c r="E609" s="785" t="str">
        <f t="shared" si="27"/>
        <v>LO</v>
      </c>
      <c r="F609" s="786">
        <f>VLOOKUP(C609,METADATA!$A$5:$H$29,IF(E609="HI",2,IF(E609="LO",6,10))+IF(D609=1,2,IF(D609=7,1,(IF(WEEKDAY(B609)=1,2,IF(WEEKDAY(B609)=7,1,0))))))</f>
        <v>3</v>
      </c>
      <c r="G609" s="786">
        <f>VLOOKUP(C609,METADATA!$J$5:$Q$29,IF(E609="HI",2,IF(E609="LO",6,10))+IF(D609=1,2,IF(D609=7,1,(IF(WEEKDAY(B609)=1,2,IF(WEEKDAY(B609)=7,1,0))))))</f>
        <v>3</v>
      </c>
      <c r="H609" s="787">
        <v>12164</v>
      </c>
      <c r="I609" s="788">
        <v>2207.469970703125</v>
      </c>
      <c r="K609" s="795">
        <v>0</v>
      </c>
      <c r="M609" s="798">
        <f t="shared" si="28"/>
        <v>12362.67849907762</v>
      </c>
      <c r="N609" s="303"/>
      <c r="S609" s="786">
        <v>0</v>
      </c>
      <c r="T609" s="781">
        <f>VLOOKUP(C609,METADATA!$J$5:$Q$29,IF(E609="HI",2,IF(E609="LO",6,10))+IF(S609=1,2,IF(D609=7,1,(IF(WEEKDAY(B609)=1,2,IF(WEEKDAY(B609)=7,1,0))))))</f>
        <v>3</v>
      </c>
      <c r="U609" s="781">
        <f>VLOOKUP(C609,METADATA!$A$5:$H$29,IF(E609="HI",2,IF(E609="LO",6,10))+IF(S609=1,2,IF(D609=7,1,(IF(WEEKDAY(B609)=1,2,IF(WEEKDAY(B609)=7,1,0))))))</f>
        <v>3</v>
      </c>
    </row>
    <row r="610" spans="2:21" ht="13.95" customHeight="1" x14ac:dyDescent="0.25">
      <c r="B610" s="784">
        <f t="shared" si="29"/>
        <v>45408</v>
      </c>
      <c r="C610" s="785">
        <v>6</v>
      </c>
      <c r="D610" s="786">
        <f>IFERROR((INDEX(METADATA!$T$2:$T$20,MATCH(B610,METADATA!$S$2:$S$20,0))),0)</f>
        <v>0</v>
      </c>
      <c r="E610" s="785" t="str">
        <f t="shared" si="27"/>
        <v>LO</v>
      </c>
      <c r="F610" s="786">
        <f>VLOOKUP(C610,METADATA!$A$5:$H$29,IF(E610="HI",2,IF(E610="LO",6,10))+IF(D610=1,2,IF(D610=7,1,(IF(WEEKDAY(B610)=1,2,IF(WEEKDAY(B610)=7,1,0))))))</f>
        <v>2</v>
      </c>
      <c r="G610" s="786">
        <f>VLOOKUP(C610,METADATA!$J$5:$Q$29,IF(E610="HI",2,IF(E610="LO",6,10))+IF(D610=1,2,IF(D610=7,1,(IF(WEEKDAY(B610)=1,2,IF(WEEKDAY(B610)=7,1,0))))))</f>
        <v>2</v>
      </c>
      <c r="H610" s="787">
        <v>14864.25</v>
      </c>
      <c r="I610" s="788">
        <v>2152.3450012207031</v>
      </c>
      <c r="K610" s="795">
        <v>870.51250000000005</v>
      </c>
      <c r="M610" s="798">
        <f t="shared" si="28"/>
        <v>15019.271522506668</v>
      </c>
      <c r="N610" s="303"/>
      <c r="S610" s="786">
        <v>0</v>
      </c>
      <c r="T610" s="781">
        <f>VLOOKUP(C610,METADATA!$J$5:$Q$29,IF(E610="HI",2,IF(E610="LO",6,10))+IF(S610=1,2,IF(D610=7,1,(IF(WEEKDAY(B610)=1,2,IF(WEEKDAY(B610)=7,1,0))))))</f>
        <v>2</v>
      </c>
      <c r="U610" s="781">
        <f>VLOOKUP(C610,METADATA!$A$5:$H$29,IF(E610="HI",2,IF(E610="LO",6,10))+IF(S610=1,2,IF(D610=7,1,(IF(WEEKDAY(B610)=1,2,IF(WEEKDAY(B610)=7,1,0))))))</f>
        <v>2</v>
      </c>
    </row>
    <row r="611" spans="2:21" ht="13.95" customHeight="1" x14ac:dyDescent="0.25">
      <c r="B611" s="784">
        <f t="shared" si="29"/>
        <v>45408</v>
      </c>
      <c r="C611" s="785">
        <v>7</v>
      </c>
      <c r="D611" s="786">
        <f>IFERROR((INDEX(METADATA!$T$2:$T$20,MATCH(B611,METADATA!$S$2:$S$20,0))),0)</f>
        <v>0</v>
      </c>
      <c r="E611" s="785" t="str">
        <f t="shared" si="27"/>
        <v>LO</v>
      </c>
      <c r="F611" s="786">
        <f>VLOOKUP(C611,METADATA!$A$5:$H$29,IF(E611="HI",2,IF(E611="LO",6,10))+IF(D611=1,2,IF(D611=7,1,(IF(WEEKDAY(B611)=1,2,IF(WEEKDAY(B611)=7,1,0))))))</f>
        <v>1</v>
      </c>
      <c r="G611" s="786">
        <f>VLOOKUP(C611,METADATA!$J$5:$Q$29,IF(E611="HI",2,IF(E611="LO",6,10))+IF(D611=1,2,IF(D611=7,1,(IF(WEEKDAY(B611)=1,2,IF(WEEKDAY(B611)=7,1,0))))))</f>
        <v>1</v>
      </c>
      <c r="H611" s="787">
        <v>15741.5</v>
      </c>
      <c r="I611" s="788">
        <v>2037.4325256347656</v>
      </c>
      <c r="K611" s="795">
        <v>865.8125</v>
      </c>
      <c r="M611" s="798">
        <f t="shared" si="28"/>
        <v>15872.805471828678</v>
      </c>
      <c r="N611" s="303"/>
      <c r="S611" s="786">
        <v>0</v>
      </c>
      <c r="T611" s="781">
        <f>VLOOKUP(C611,METADATA!$J$5:$Q$29,IF(E611="HI",2,IF(E611="LO",6,10))+IF(S611=1,2,IF(D611=7,1,(IF(WEEKDAY(B611)=1,2,IF(WEEKDAY(B611)=7,1,0))))))</f>
        <v>1</v>
      </c>
      <c r="U611" s="781">
        <f>VLOOKUP(C611,METADATA!$A$5:$H$29,IF(E611="HI",2,IF(E611="LO",6,10))+IF(S611=1,2,IF(D611=7,1,(IF(WEEKDAY(B611)=1,2,IF(WEEKDAY(B611)=7,1,0))))))</f>
        <v>1</v>
      </c>
    </row>
    <row r="612" spans="2:21" ht="13.95" customHeight="1" x14ac:dyDescent="0.25">
      <c r="B612" s="784">
        <f t="shared" si="29"/>
        <v>45408</v>
      </c>
      <c r="C612" s="785">
        <v>8</v>
      </c>
      <c r="D612" s="786">
        <f>IFERROR((INDEX(METADATA!$T$2:$T$20,MATCH(B612,METADATA!$S$2:$S$20,0))),0)</f>
        <v>0</v>
      </c>
      <c r="E612" s="785" t="str">
        <f t="shared" si="27"/>
        <v>LO</v>
      </c>
      <c r="F612" s="786">
        <f>VLOOKUP(C612,METADATA!$A$5:$H$29,IF(E612="HI",2,IF(E612="LO",6,10))+IF(D612=1,2,IF(D612=7,1,(IF(WEEKDAY(B612)=1,2,IF(WEEKDAY(B612)=7,1,0))))))</f>
        <v>1</v>
      </c>
      <c r="G612" s="786">
        <f>VLOOKUP(C612,METADATA!$J$5:$Q$29,IF(E612="HI",2,IF(E612="LO",6,10))+IF(D612=1,2,IF(D612=7,1,(IF(WEEKDAY(B612)=1,2,IF(WEEKDAY(B612)=7,1,0))))))</f>
        <v>1</v>
      </c>
      <c r="H612" s="787">
        <v>17394.75</v>
      </c>
      <c r="I612" s="788">
        <v>1874.5445259511471</v>
      </c>
      <c r="K612" s="795">
        <v>834.63750000000005</v>
      </c>
      <c r="M612" s="798">
        <f t="shared" si="28"/>
        <v>17495.463547510633</v>
      </c>
      <c r="N612" s="303"/>
      <c r="S612" s="786">
        <v>0</v>
      </c>
      <c r="T612" s="781">
        <f>VLOOKUP(C612,METADATA!$J$5:$Q$29,IF(E612="HI",2,IF(E612="LO",6,10))+IF(S612=1,2,IF(D612=7,1,(IF(WEEKDAY(B612)=1,2,IF(WEEKDAY(B612)=7,1,0))))))</f>
        <v>1</v>
      </c>
      <c r="U612" s="781">
        <f>VLOOKUP(C612,METADATA!$A$5:$H$29,IF(E612="HI",2,IF(E612="LO",6,10))+IF(S612=1,2,IF(D612=7,1,(IF(WEEKDAY(B612)=1,2,IF(WEEKDAY(B612)=7,1,0))))))</f>
        <v>1</v>
      </c>
    </row>
    <row r="613" spans="2:21" ht="13.95" customHeight="1" x14ac:dyDescent="0.25">
      <c r="B613" s="784">
        <f t="shared" si="29"/>
        <v>45408</v>
      </c>
      <c r="C613" s="785">
        <v>9</v>
      </c>
      <c r="D613" s="786">
        <f>IFERROR((INDEX(METADATA!$T$2:$T$20,MATCH(B613,METADATA!$S$2:$S$20,0))),0)</f>
        <v>0</v>
      </c>
      <c r="E613" s="785" t="str">
        <f t="shared" si="27"/>
        <v>LO</v>
      </c>
      <c r="F613" s="786">
        <f>VLOOKUP(C613,METADATA!$A$5:$H$29,IF(E613="HI",2,IF(E613="LO",6,10))+IF(D613=1,2,IF(D613=7,1,(IF(WEEKDAY(B613)=1,2,IF(WEEKDAY(B613)=7,1,0))))))</f>
        <v>2</v>
      </c>
      <c r="G613" s="786">
        <f>VLOOKUP(C613,METADATA!$J$5:$Q$29,IF(E613="HI",2,IF(E613="LO",6,10))+IF(D613=1,2,IF(D613=7,1,(IF(WEEKDAY(B613)=1,2,IF(WEEKDAY(B613)=7,1,0))))))</f>
        <v>1</v>
      </c>
      <c r="H613" s="787">
        <v>18055.75</v>
      </c>
      <c r="I613" s="788">
        <v>1973.8309602737427</v>
      </c>
      <c r="K613" s="795">
        <v>847.33749999999998</v>
      </c>
      <c r="M613" s="798">
        <f t="shared" si="28"/>
        <v>18163.317888597201</v>
      </c>
      <c r="N613" s="303"/>
      <c r="S613" s="786">
        <v>0</v>
      </c>
      <c r="T613" s="781">
        <f>VLOOKUP(C613,METADATA!$J$5:$Q$29,IF(E613="HI",2,IF(E613="LO",6,10))+IF(S613=1,2,IF(D613=7,1,(IF(WEEKDAY(B613)=1,2,IF(WEEKDAY(B613)=7,1,0))))))</f>
        <v>1</v>
      </c>
      <c r="U613" s="781">
        <f>VLOOKUP(C613,METADATA!$A$5:$H$29,IF(E613="HI",2,IF(E613="LO",6,10))+IF(S613=1,2,IF(D613=7,1,(IF(WEEKDAY(B613)=1,2,IF(WEEKDAY(B613)=7,1,0))))))</f>
        <v>2</v>
      </c>
    </row>
    <row r="614" spans="2:21" ht="13.95" customHeight="1" x14ac:dyDescent="0.25">
      <c r="B614" s="784">
        <f t="shared" si="29"/>
        <v>45408</v>
      </c>
      <c r="C614" s="785">
        <v>10</v>
      </c>
      <c r="D614" s="786">
        <f>IFERROR((INDEX(METADATA!$T$2:$T$20,MATCH(B614,METADATA!$S$2:$S$20,0))),0)</f>
        <v>0</v>
      </c>
      <c r="E614" s="785" t="str">
        <f t="shared" si="27"/>
        <v>LO</v>
      </c>
      <c r="F614" s="786">
        <f>VLOOKUP(C614,METADATA!$A$5:$H$29,IF(E614="HI",2,IF(E614="LO",6,10))+IF(D614=1,2,IF(D614=7,1,(IF(WEEKDAY(B614)=1,2,IF(WEEKDAY(B614)=7,1,0))))))</f>
        <v>2</v>
      </c>
      <c r="G614" s="786">
        <f>VLOOKUP(C614,METADATA!$J$5:$Q$29,IF(E614="HI",2,IF(E614="LO",6,10))+IF(D614=1,2,IF(D614=7,1,(IF(WEEKDAY(B614)=1,2,IF(WEEKDAY(B614)=7,1,0))))))</f>
        <v>2</v>
      </c>
      <c r="H614" s="787">
        <v>17213.75</v>
      </c>
      <c r="I614" s="788">
        <v>1712.4259801636217</v>
      </c>
      <c r="K614" s="795">
        <v>851.61249999999995</v>
      </c>
      <c r="M614" s="798">
        <f t="shared" si="28"/>
        <v>17298.716478399179</v>
      </c>
      <c r="N614" s="303"/>
      <c r="S614" s="786">
        <v>0</v>
      </c>
      <c r="T614" s="781">
        <f>VLOOKUP(C614,METADATA!$J$5:$Q$29,IF(E614="HI",2,IF(E614="LO",6,10))+IF(S614=1,2,IF(D614=7,1,(IF(WEEKDAY(B614)=1,2,IF(WEEKDAY(B614)=7,1,0))))))</f>
        <v>2</v>
      </c>
      <c r="U614" s="781">
        <f>VLOOKUP(C614,METADATA!$A$5:$H$29,IF(E614="HI",2,IF(E614="LO",6,10))+IF(S614=1,2,IF(D614=7,1,(IF(WEEKDAY(B614)=1,2,IF(WEEKDAY(B614)=7,1,0))))))</f>
        <v>2</v>
      </c>
    </row>
    <row r="615" spans="2:21" ht="13.95" customHeight="1" x14ac:dyDescent="0.25">
      <c r="B615" s="784">
        <f t="shared" si="29"/>
        <v>45408</v>
      </c>
      <c r="C615" s="785">
        <v>11</v>
      </c>
      <c r="D615" s="786">
        <f>IFERROR((INDEX(METADATA!$T$2:$T$20,MATCH(B615,METADATA!$S$2:$S$20,0))),0)</f>
        <v>0</v>
      </c>
      <c r="E615" s="785" t="str">
        <f t="shared" si="27"/>
        <v>LO</v>
      </c>
      <c r="F615" s="786">
        <f>VLOOKUP(C615,METADATA!$A$5:$H$29,IF(E615="HI",2,IF(E615="LO",6,10))+IF(D615=1,2,IF(D615=7,1,(IF(WEEKDAY(B615)=1,2,IF(WEEKDAY(B615)=7,1,0))))))</f>
        <v>2</v>
      </c>
      <c r="G615" s="786">
        <f>VLOOKUP(C615,METADATA!$J$5:$Q$29,IF(E615="HI",2,IF(E615="LO",6,10))+IF(D615=1,2,IF(D615=7,1,(IF(WEEKDAY(B615)=1,2,IF(WEEKDAY(B615)=7,1,0))))))</f>
        <v>2</v>
      </c>
      <c r="H615" s="787">
        <v>16942.25</v>
      </c>
      <c r="I615" s="788">
        <v>1932.4559917449951</v>
      </c>
      <c r="K615" s="795">
        <v>856.5</v>
      </c>
      <c r="M615" s="798">
        <f t="shared" si="28"/>
        <v>17052.103131946253</v>
      </c>
      <c r="N615" s="303"/>
      <c r="S615" s="786">
        <v>0</v>
      </c>
      <c r="T615" s="781">
        <f>VLOOKUP(C615,METADATA!$J$5:$Q$29,IF(E615="HI",2,IF(E615="LO",6,10))+IF(S615=1,2,IF(D615=7,1,(IF(WEEKDAY(B615)=1,2,IF(WEEKDAY(B615)=7,1,0))))))</f>
        <v>2</v>
      </c>
      <c r="U615" s="781">
        <f>VLOOKUP(C615,METADATA!$A$5:$H$29,IF(E615="HI",2,IF(E615="LO",6,10))+IF(S615=1,2,IF(D615=7,1,(IF(WEEKDAY(B615)=1,2,IF(WEEKDAY(B615)=7,1,0))))))</f>
        <v>2</v>
      </c>
    </row>
    <row r="616" spans="2:21" ht="13.95" customHeight="1" x14ac:dyDescent="0.25">
      <c r="B616" s="784">
        <f t="shared" si="29"/>
        <v>45408</v>
      </c>
      <c r="C616" s="785">
        <v>12</v>
      </c>
      <c r="D616" s="786">
        <f>IFERROR((INDEX(METADATA!$T$2:$T$20,MATCH(B616,METADATA!$S$2:$S$20,0))),0)</f>
        <v>0</v>
      </c>
      <c r="E616" s="785" t="str">
        <f t="shared" si="27"/>
        <v>LO</v>
      </c>
      <c r="F616" s="786">
        <f>VLOOKUP(C616,METADATA!$A$5:$H$29,IF(E616="HI",2,IF(E616="LO",6,10))+IF(D616=1,2,IF(D616=7,1,(IF(WEEKDAY(B616)=1,2,IF(WEEKDAY(B616)=7,1,0))))))</f>
        <v>2</v>
      </c>
      <c r="G616" s="786">
        <f>VLOOKUP(C616,METADATA!$J$5:$Q$29,IF(E616="HI",2,IF(E616="LO",6,10))+IF(D616=1,2,IF(D616=7,1,(IF(WEEKDAY(B616)=1,2,IF(WEEKDAY(B616)=7,1,0))))))</f>
        <v>2</v>
      </c>
      <c r="H616" s="787">
        <v>16110.25</v>
      </c>
      <c r="I616" s="788">
        <v>2284.0775375366211</v>
      </c>
      <c r="K616" s="795">
        <v>824.32500000000005</v>
      </c>
      <c r="M616" s="798">
        <f t="shared" si="28"/>
        <v>16271.360276878493</v>
      </c>
      <c r="N616" s="303"/>
      <c r="S616" s="786">
        <v>0</v>
      </c>
      <c r="T616" s="781">
        <f>VLOOKUP(C616,METADATA!$J$5:$Q$29,IF(E616="HI",2,IF(E616="LO",6,10))+IF(S616=1,2,IF(D616=7,1,(IF(WEEKDAY(B616)=1,2,IF(WEEKDAY(B616)=7,1,0))))))</f>
        <v>2</v>
      </c>
      <c r="U616" s="781">
        <f>VLOOKUP(C616,METADATA!$A$5:$H$29,IF(E616="HI",2,IF(E616="LO",6,10))+IF(S616=1,2,IF(D616=7,1,(IF(WEEKDAY(B616)=1,2,IF(WEEKDAY(B616)=7,1,0))))))</f>
        <v>2</v>
      </c>
    </row>
    <row r="617" spans="2:21" ht="13.95" customHeight="1" x14ac:dyDescent="0.25">
      <c r="B617" s="784">
        <f t="shared" si="29"/>
        <v>45408</v>
      </c>
      <c r="C617" s="785">
        <v>13</v>
      </c>
      <c r="D617" s="786">
        <f>IFERROR((INDEX(METADATA!$T$2:$T$20,MATCH(B617,METADATA!$S$2:$S$20,0))),0)</f>
        <v>0</v>
      </c>
      <c r="E617" s="785" t="str">
        <f t="shared" si="27"/>
        <v>LO</v>
      </c>
      <c r="F617" s="786">
        <f>VLOOKUP(C617,METADATA!$A$5:$H$29,IF(E617="HI",2,IF(E617="LO",6,10))+IF(D617=1,2,IF(D617=7,1,(IF(WEEKDAY(B617)=1,2,IF(WEEKDAY(B617)=7,1,0))))))</f>
        <v>2</v>
      </c>
      <c r="G617" s="786">
        <f>VLOOKUP(C617,METADATA!$J$5:$Q$29,IF(E617="HI",2,IF(E617="LO",6,10))+IF(D617=1,2,IF(D617=7,1,(IF(WEEKDAY(B617)=1,2,IF(WEEKDAY(B617)=7,1,0))))))</f>
        <v>2</v>
      </c>
      <c r="H617" s="787">
        <v>15111.25</v>
      </c>
      <c r="I617" s="788">
        <v>2240.1365127563477</v>
      </c>
      <c r="K617" s="795">
        <v>882.73749999999995</v>
      </c>
      <c r="M617" s="798">
        <f t="shared" si="28"/>
        <v>15276.389892847203</v>
      </c>
      <c r="N617" s="303"/>
      <c r="S617" s="786">
        <v>0</v>
      </c>
      <c r="T617" s="781">
        <f>VLOOKUP(C617,METADATA!$J$5:$Q$29,IF(E617="HI",2,IF(E617="LO",6,10))+IF(S617=1,2,IF(D617=7,1,(IF(WEEKDAY(B617)=1,2,IF(WEEKDAY(B617)=7,1,0))))))</f>
        <v>2</v>
      </c>
      <c r="U617" s="781">
        <f>VLOOKUP(C617,METADATA!$A$5:$H$29,IF(E617="HI",2,IF(E617="LO",6,10))+IF(S617=1,2,IF(D617=7,1,(IF(WEEKDAY(B617)=1,2,IF(WEEKDAY(B617)=7,1,0))))))</f>
        <v>2</v>
      </c>
    </row>
    <row r="618" spans="2:21" ht="13.95" customHeight="1" x14ac:dyDescent="0.25">
      <c r="B618" s="784">
        <f t="shared" si="29"/>
        <v>45408</v>
      </c>
      <c r="C618" s="785">
        <v>14</v>
      </c>
      <c r="D618" s="786">
        <f>IFERROR((INDEX(METADATA!$T$2:$T$20,MATCH(B618,METADATA!$S$2:$S$20,0))),0)</f>
        <v>0</v>
      </c>
      <c r="E618" s="785" t="str">
        <f t="shared" si="27"/>
        <v>LO</v>
      </c>
      <c r="F618" s="786">
        <f>VLOOKUP(C618,METADATA!$A$5:$H$29,IF(E618="HI",2,IF(E618="LO",6,10))+IF(D618=1,2,IF(D618=7,1,(IF(WEEKDAY(B618)=1,2,IF(WEEKDAY(B618)=7,1,0))))))</f>
        <v>2</v>
      </c>
      <c r="G618" s="786">
        <f>VLOOKUP(C618,METADATA!$J$5:$Q$29,IF(E618="HI",2,IF(E618="LO",6,10))+IF(D618=1,2,IF(D618=7,1,(IF(WEEKDAY(B618)=1,2,IF(WEEKDAY(B618)=7,1,0))))))</f>
        <v>2</v>
      </c>
      <c r="H618" s="787">
        <v>14796.75</v>
      </c>
      <c r="I618" s="788">
        <v>2405.9530372619629</v>
      </c>
      <c r="K618" s="795">
        <v>909.3125</v>
      </c>
      <c r="M618" s="798">
        <f t="shared" si="28"/>
        <v>14991.078032616935</v>
      </c>
      <c r="N618" s="303"/>
      <c r="S618" s="786">
        <v>0</v>
      </c>
      <c r="T618" s="781">
        <f>VLOOKUP(C618,METADATA!$J$5:$Q$29,IF(E618="HI",2,IF(E618="LO",6,10))+IF(S618=1,2,IF(D618=7,1,(IF(WEEKDAY(B618)=1,2,IF(WEEKDAY(B618)=7,1,0))))))</f>
        <v>2</v>
      </c>
      <c r="U618" s="781">
        <f>VLOOKUP(C618,METADATA!$A$5:$H$29,IF(E618="HI",2,IF(E618="LO",6,10))+IF(S618=1,2,IF(D618=7,1,(IF(WEEKDAY(B618)=1,2,IF(WEEKDAY(B618)=7,1,0))))))</f>
        <v>2</v>
      </c>
    </row>
    <row r="619" spans="2:21" ht="13.95" customHeight="1" x14ac:dyDescent="0.25">
      <c r="B619" s="784">
        <f t="shared" si="29"/>
        <v>45408</v>
      </c>
      <c r="C619" s="785">
        <v>15</v>
      </c>
      <c r="D619" s="786">
        <f>IFERROR((INDEX(METADATA!$T$2:$T$20,MATCH(B619,METADATA!$S$2:$S$20,0))),0)</f>
        <v>0</v>
      </c>
      <c r="E619" s="785" t="str">
        <f t="shared" si="27"/>
        <v>LO</v>
      </c>
      <c r="F619" s="786">
        <f>VLOOKUP(C619,METADATA!$A$5:$H$29,IF(E619="HI",2,IF(E619="LO",6,10))+IF(D619=1,2,IF(D619=7,1,(IF(WEEKDAY(B619)=1,2,IF(WEEKDAY(B619)=7,1,0))))))</f>
        <v>2</v>
      </c>
      <c r="G619" s="786">
        <f>VLOOKUP(C619,METADATA!$J$5:$Q$29,IF(E619="HI",2,IF(E619="LO",6,10))+IF(D619=1,2,IF(D619=7,1,(IF(WEEKDAY(B619)=1,2,IF(WEEKDAY(B619)=7,1,0))))))</f>
        <v>2</v>
      </c>
      <c r="H619" s="787">
        <v>14158</v>
      </c>
      <c r="I619" s="788">
        <v>2373.4079990386963</v>
      </c>
      <c r="K619" s="795">
        <v>905.6</v>
      </c>
      <c r="M619" s="798">
        <f t="shared" si="28"/>
        <v>14355.557444066771</v>
      </c>
      <c r="N619" s="303"/>
      <c r="S619" s="786">
        <v>0</v>
      </c>
      <c r="T619" s="781">
        <f>VLOOKUP(C619,METADATA!$J$5:$Q$29,IF(E619="HI",2,IF(E619="LO",6,10))+IF(S619=1,2,IF(D619=7,1,(IF(WEEKDAY(B619)=1,2,IF(WEEKDAY(B619)=7,1,0))))))</f>
        <v>2</v>
      </c>
      <c r="U619" s="781">
        <f>VLOOKUP(C619,METADATA!$A$5:$H$29,IF(E619="HI",2,IF(E619="LO",6,10))+IF(S619=1,2,IF(D619=7,1,(IF(WEEKDAY(B619)=1,2,IF(WEEKDAY(B619)=7,1,0))))))</f>
        <v>2</v>
      </c>
    </row>
    <row r="620" spans="2:21" ht="13.95" customHeight="1" x14ac:dyDescent="0.25">
      <c r="B620" s="784">
        <f t="shared" si="29"/>
        <v>45408</v>
      </c>
      <c r="C620" s="785">
        <v>16</v>
      </c>
      <c r="D620" s="786">
        <f>IFERROR((INDEX(METADATA!$T$2:$T$20,MATCH(B620,METADATA!$S$2:$S$20,0))),0)</f>
        <v>0</v>
      </c>
      <c r="E620" s="785" t="str">
        <f t="shared" si="27"/>
        <v>LO</v>
      </c>
      <c r="F620" s="786">
        <f>VLOOKUP(C620,METADATA!$A$5:$H$29,IF(E620="HI",2,IF(E620="LO",6,10))+IF(D620=1,2,IF(D620=7,1,(IF(WEEKDAY(B620)=1,2,IF(WEEKDAY(B620)=7,1,0))))))</f>
        <v>2</v>
      </c>
      <c r="G620" s="786">
        <f>VLOOKUP(C620,METADATA!$J$5:$Q$29,IF(E620="HI",2,IF(E620="LO",6,10))+IF(D620=1,2,IF(D620=7,1,(IF(WEEKDAY(B620)=1,2,IF(WEEKDAY(B620)=7,1,0))))))</f>
        <v>2</v>
      </c>
      <c r="H620" s="787">
        <v>14077.5</v>
      </c>
      <c r="I620" s="788">
        <v>2365.9899654388428</v>
      </c>
      <c r="K620" s="795">
        <v>913.98749999999995</v>
      </c>
      <c r="M620" s="798">
        <f t="shared" si="28"/>
        <v>14274.940096776494</v>
      </c>
      <c r="N620" s="303"/>
      <c r="S620" s="786">
        <v>0</v>
      </c>
      <c r="T620" s="781">
        <f>VLOOKUP(C620,METADATA!$J$5:$Q$29,IF(E620="HI",2,IF(E620="LO",6,10))+IF(S620=1,2,IF(D620=7,1,(IF(WEEKDAY(B620)=1,2,IF(WEEKDAY(B620)=7,1,0))))))</f>
        <v>2</v>
      </c>
      <c r="U620" s="781">
        <f>VLOOKUP(C620,METADATA!$A$5:$H$29,IF(E620="HI",2,IF(E620="LO",6,10))+IF(S620=1,2,IF(D620=7,1,(IF(WEEKDAY(B620)=1,2,IF(WEEKDAY(B620)=7,1,0))))))</f>
        <v>2</v>
      </c>
    </row>
    <row r="621" spans="2:21" ht="13.95" customHeight="1" x14ac:dyDescent="0.25">
      <c r="B621" s="784">
        <f t="shared" si="29"/>
        <v>45408</v>
      </c>
      <c r="C621" s="785">
        <v>17</v>
      </c>
      <c r="D621" s="786">
        <f>IFERROR((INDEX(METADATA!$T$2:$T$20,MATCH(B621,METADATA!$S$2:$S$20,0))),0)</f>
        <v>0</v>
      </c>
      <c r="E621" s="785" t="str">
        <f t="shared" si="27"/>
        <v>LO</v>
      </c>
      <c r="F621" s="786">
        <f>VLOOKUP(C621,METADATA!$A$5:$H$29,IF(E621="HI",2,IF(E621="LO",6,10))+IF(D621=1,2,IF(D621=7,1,(IF(WEEKDAY(B621)=1,2,IF(WEEKDAY(B621)=7,1,0))))))</f>
        <v>2</v>
      </c>
      <c r="G621" s="786">
        <f>VLOOKUP(C621,METADATA!$J$5:$Q$29,IF(E621="HI",2,IF(E621="LO",6,10))+IF(D621=1,2,IF(D621=7,1,(IF(WEEKDAY(B621)=1,2,IF(WEEKDAY(B621)=7,1,0))))))</f>
        <v>2</v>
      </c>
      <c r="H621" s="787">
        <v>14426.25</v>
      </c>
      <c r="I621" s="788">
        <v>2199.937518119812</v>
      </c>
      <c r="K621" s="795">
        <v>902.26250000000005</v>
      </c>
      <c r="M621" s="798">
        <f t="shared" si="28"/>
        <v>14593.026216180493</v>
      </c>
      <c r="N621" s="303"/>
      <c r="S621" s="786">
        <v>0</v>
      </c>
      <c r="T621" s="781">
        <f>VLOOKUP(C621,METADATA!$J$5:$Q$29,IF(E621="HI",2,IF(E621="LO",6,10))+IF(S621=1,2,IF(D621=7,1,(IF(WEEKDAY(B621)=1,2,IF(WEEKDAY(B621)=7,1,0))))))</f>
        <v>2</v>
      </c>
      <c r="U621" s="781">
        <f>VLOOKUP(C621,METADATA!$A$5:$H$29,IF(E621="HI",2,IF(E621="LO",6,10))+IF(S621=1,2,IF(D621=7,1,(IF(WEEKDAY(B621)=1,2,IF(WEEKDAY(B621)=7,1,0))))))</f>
        <v>2</v>
      </c>
    </row>
    <row r="622" spans="2:21" ht="13.95" customHeight="1" x14ac:dyDescent="0.25">
      <c r="B622" s="784">
        <f t="shared" si="29"/>
        <v>45408</v>
      </c>
      <c r="C622" s="785">
        <v>18</v>
      </c>
      <c r="D622" s="786">
        <f>IFERROR((INDEX(METADATA!$T$2:$T$20,MATCH(B622,METADATA!$S$2:$S$20,0))),0)</f>
        <v>0</v>
      </c>
      <c r="E622" s="785" t="str">
        <f t="shared" si="27"/>
        <v>LO</v>
      </c>
      <c r="F622" s="786">
        <f>VLOOKUP(C622,METADATA!$A$5:$H$29,IF(E622="HI",2,IF(E622="LO",6,10))+IF(D622=1,2,IF(D622=7,1,(IF(WEEKDAY(B622)=1,2,IF(WEEKDAY(B622)=7,1,0))))))</f>
        <v>1</v>
      </c>
      <c r="G622" s="786">
        <f>VLOOKUP(C622,METADATA!$J$5:$Q$29,IF(E622="HI",2,IF(E622="LO",6,10))+IF(D622=1,2,IF(D622=7,1,(IF(WEEKDAY(B622)=1,2,IF(WEEKDAY(B622)=7,1,0))))))</f>
        <v>1</v>
      </c>
      <c r="H622" s="787">
        <v>15406.5</v>
      </c>
      <c r="I622" s="788">
        <v>1723.9694919586182</v>
      </c>
      <c r="K622" s="795">
        <v>933.76250000000005</v>
      </c>
      <c r="M622" s="798">
        <f t="shared" si="28"/>
        <v>15502.65503258084</v>
      </c>
      <c r="N622" s="303"/>
      <c r="S622" s="786">
        <v>0</v>
      </c>
      <c r="T622" s="781">
        <f>VLOOKUP(C622,METADATA!$J$5:$Q$29,IF(E622="HI",2,IF(E622="LO",6,10))+IF(S622=1,2,IF(D622=7,1,(IF(WEEKDAY(B622)=1,2,IF(WEEKDAY(B622)=7,1,0))))))</f>
        <v>1</v>
      </c>
      <c r="U622" s="781">
        <f>VLOOKUP(C622,METADATA!$A$5:$H$29,IF(E622="HI",2,IF(E622="LO",6,10))+IF(S622=1,2,IF(D622=7,1,(IF(WEEKDAY(B622)=1,2,IF(WEEKDAY(B622)=7,1,0))))))</f>
        <v>1</v>
      </c>
    </row>
    <row r="623" spans="2:21" ht="13.95" customHeight="1" x14ac:dyDescent="0.25">
      <c r="B623" s="784">
        <f t="shared" si="29"/>
        <v>45408</v>
      </c>
      <c r="C623" s="785">
        <v>19</v>
      </c>
      <c r="D623" s="786">
        <f>IFERROR((INDEX(METADATA!$T$2:$T$20,MATCH(B623,METADATA!$S$2:$S$20,0))),0)</f>
        <v>0</v>
      </c>
      <c r="E623" s="785" t="str">
        <f t="shared" si="27"/>
        <v>LO</v>
      </c>
      <c r="F623" s="786">
        <f>VLOOKUP(C623,METADATA!$A$5:$H$29,IF(E623="HI",2,IF(E623="LO",6,10))+IF(D623=1,2,IF(D623=7,1,(IF(WEEKDAY(B623)=1,2,IF(WEEKDAY(B623)=7,1,0))))))</f>
        <v>1</v>
      </c>
      <c r="G623" s="786">
        <f>VLOOKUP(C623,METADATA!$J$5:$Q$29,IF(E623="HI",2,IF(E623="LO",6,10))+IF(D623=1,2,IF(D623=7,1,(IF(WEEKDAY(B623)=1,2,IF(WEEKDAY(B623)=7,1,0))))))</f>
        <v>1</v>
      </c>
      <c r="H623" s="787">
        <v>15207.75</v>
      </c>
      <c r="I623" s="788">
        <v>1147.8474922180176</v>
      </c>
      <c r="K623" s="795">
        <v>0</v>
      </c>
      <c r="M623" s="798">
        <f t="shared" si="28"/>
        <v>15251.00698078298</v>
      </c>
      <c r="N623" s="303"/>
      <c r="S623" s="786">
        <v>0</v>
      </c>
      <c r="T623" s="781">
        <f>VLOOKUP(C623,METADATA!$J$5:$Q$29,IF(E623="HI",2,IF(E623="LO",6,10))+IF(S623=1,2,IF(D623=7,1,(IF(WEEKDAY(B623)=1,2,IF(WEEKDAY(B623)=7,1,0))))))</f>
        <v>1</v>
      </c>
      <c r="U623" s="781">
        <f>VLOOKUP(C623,METADATA!$A$5:$H$29,IF(E623="HI",2,IF(E623="LO",6,10))+IF(S623=1,2,IF(D623=7,1,(IF(WEEKDAY(B623)=1,2,IF(WEEKDAY(B623)=7,1,0))))))</f>
        <v>1</v>
      </c>
    </row>
    <row r="624" spans="2:21" ht="13.95" customHeight="1" x14ac:dyDescent="0.25">
      <c r="B624" s="784">
        <f t="shared" si="29"/>
        <v>45408</v>
      </c>
      <c r="C624" s="785">
        <v>20</v>
      </c>
      <c r="D624" s="786">
        <f>IFERROR((INDEX(METADATA!$T$2:$T$20,MATCH(B624,METADATA!$S$2:$S$20,0))),0)</f>
        <v>0</v>
      </c>
      <c r="E624" s="785" t="str">
        <f t="shared" si="27"/>
        <v>LO</v>
      </c>
      <c r="F624" s="786">
        <f>VLOOKUP(C624,METADATA!$A$5:$H$29,IF(E624="HI",2,IF(E624="LO",6,10))+IF(D624=1,2,IF(D624=7,1,(IF(WEEKDAY(B624)=1,2,IF(WEEKDAY(B624)=7,1,0))))))</f>
        <v>1</v>
      </c>
      <c r="G624" s="786">
        <f>VLOOKUP(C624,METADATA!$J$5:$Q$29,IF(E624="HI",2,IF(E624="LO",6,10))+IF(D624=1,2,IF(D624=7,1,(IF(WEEKDAY(B624)=1,2,IF(WEEKDAY(B624)=7,1,0))))))</f>
        <v>2</v>
      </c>
      <c r="H624" s="787">
        <v>13760.25</v>
      </c>
      <c r="I624" s="788">
        <v>828.69300651550293</v>
      </c>
      <c r="K624" s="795">
        <v>0</v>
      </c>
      <c r="M624" s="798">
        <f t="shared" si="28"/>
        <v>13785.18088969266</v>
      </c>
      <c r="N624" s="303"/>
      <c r="S624" s="786">
        <v>0</v>
      </c>
      <c r="T624" s="781">
        <f>VLOOKUP(C624,METADATA!$J$5:$Q$29,IF(E624="HI",2,IF(E624="LO",6,10))+IF(S624=1,2,IF(D624=7,1,(IF(WEEKDAY(B624)=1,2,IF(WEEKDAY(B624)=7,1,0))))))</f>
        <v>2</v>
      </c>
      <c r="U624" s="781">
        <f>VLOOKUP(C624,METADATA!$A$5:$H$29,IF(E624="HI",2,IF(E624="LO",6,10))+IF(S624=1,2,IF(D624=7,1,(IF(WEEKDAY(B624)=1,2,IF(WEEKDAY(B624)=7,1,0))))))</f>
        <v>1</v>
      </c>
    </row>
    <row r="625" spans="2:21" ht="13.95" customHeight="1" x14ac:dyDescent="0.25">
      <c r="B625" s="784">
        <f t="shared" si="29"/>
        <v>45408</v>
      </c>
      <c r="C625" s="785">
        <v>21</v>
      </c>
      <c r="D625" s="786">
        <f>IFERROR((INDEX(METADATA!$T$2:$T$20,MATCH(B625,METADATA!$S$2:$S$20,0))),0)</f>
        <v>0</v>
      </c>
      <c r="E625" s="785" t="str">
        <f t="shared" si="27"/>
        <v>LO</v>
      </c>
      <c r="F625" s="786">
        <f>VLOOKUP(C625,METADATA!$A$5:$H$29,IF(E625="HI",2,IF(E625="LO",6,10))+IF(D625=1,2,IF(D625=7,1,(IF(WEEKDAY(B625)=1,2,IF(WEEKDAY(B625)=7,1,0))))))</f>
        <v>2</v>
      </c>
      <c r="G625" s="786">
        <f>VLOOKUP(C625,METADATA!$J$5:$Q$29,IF(E625="HI",2,IF(E625="LO",6,10))+IF(D625=1,2,IF(D625=7,1,(IF(WEEKDAY(B625)=1,2,IF(WEEKDAY(B625)=7,1,0))))))</f>
        <v>2</v>
      </c>
      <c r="H625" s="787">
        <v>12520.5</v>
      </c>
      <c r="I625" s="788">
        <v>881.7379903793335</v>
      </c>
      <c r="K625" s="795">
        <v>0</v>
      </c>
      <c r="M625" s="798">
        <f t="shared" si="28"/>
        <v>12551.509157614402</v>
      </c>
      <c r="N625" s="303"/>
      <c r="S625" s="786">
        <v>0</v>
      </c>
      <c r="T625" s="781">
        <f>VLOOKUP(C625,METADATA!$J$5:$Q$29,IF(E625="HI",2,IF(E625="LO",6,10))+IF(S625=1,2,IF(D625=7,1,(IF(WEEKDAY(B625)=1,2,IF(WEEKDAY(B625)=7,1,0))))))</f>
        <v>2</v>
      </c>
      <c r="U625" s="781">
        <f>VLOOKUP(C625,METADATA!$A$5:$H$29,IF(E625="HI",2,IF(E625="LO",6,10))+IF(S625=1,2,IF(D625=7,1,(IF(WEEKDAY(B625)=1,2,IF(WEEKDAY(B625)=7,1,0))))))</f>
        <v>2</v>
      </c>
    </row>
    <row r="626" spans="2:21" ht="13.95" customHeight="1" x14ac:dyDescent="0.25">
      <c r="B626" s="784">
        <f t="shared" si="29"/>
        <v>45408</v>
      </c>
      <c r="C626" s="785">
        <v>22</v>
      </c>
      <c r="D626" s="786">
        <f>IFERROR((INDEX(METADATA!$T$2:$T$20,MATCH(B626,METADATA!$S$2:$S$20,0))),0)</f>
        <v>0</v>
      </c>
      <c r="E626" s="785" t="str">
        <f t="shared" si="27"/>
        <v>LO</v>
      </c>
      <c r="F626" s="786">
        <f>VLOOKUP(C626,METADATA!$A$5:$H$29,IF(E626="HI",2,IF(E626="LO",6,10))+IF(D626=1,2,IF(D626=7,1,(IF(WEEKDAY(B626)=1,2,IF(WEEKDAY(B626)=7,1,0))))))</f>
        <v>3</v>
      </c>
      <c r="G626" s="786">
        <f>VLOOKUP(C626,METADATA!$J$5:$Q$29,IF(E626="HI",2,IF(E626="LO",6,10))+IF(D626=1,2,IF(D626=7,1,(IF(WEEKDAY(B626)=1,2,IF(WEEKDAY(B626)=7,1,0))))))</f>
        <v>3</v>
      </c>
      <c r="H626" s="787">
        <v>11247.75</v>
      </c>
      <c r="I626" s="788">
        <v>925.89547729492188</v>
      </c>
      <c r="K626" s="795">
        <v>0</v>
      </c>
      <c r="M626" s="798">
        <f t="shared" si="28"/>
        <v>11285.794721568136</v>
      </c>
      <c r="N626" s="303"/>
      <c r="S626" s="786">
        <v>0</v>
      </c>
      <c r="T626" s="781">
        <f>VLOOKUP(C626,METADATA!$J$5:$Q$29,IF(E626="HI",2,IF(E626="LO",6,10))+IF(S626=1,2,IF(D626=7,1,(IF(WEEKDAY(B626)=1,2,IF(WEEKDAY(B626)=7,1,0))))))</f>
        <v>3</v>
      </c>
      <c r="U626" s="781">
        <f>VLOOKUP(C626,METADATA!$A$5:$H$29,IF(E626="HI",2,IF(E626="LO",6,10))+IF(S626=1,2,IF(D626=7,1,(IF(WEEKDAY(B626)=1,2,IF(WEEKDAY(B626)=7,1,0))))))</f>
        <v>3</v>
      </c>
    </row>
    <row r="627" spans="2:21" ht="13.95" customHeight="1" x14ac:dyDescent="0.25">
      <c r="B627" s="784">
        <f t="shared" si="29"/>
        <v>45408</v>
      </c>
      <c r="C627" s="785">
        <v>23</v>
      </c>
      <c r="D627" s="786">
        <f>IFERROR((INDEX(METADATA!$T$2:$T$20,MATCH(B627,METADATA!$S$2:$S$20,0))),0)</f>
        <v>0</v>
      </c>
      <c r="E627" s="785" t="str">
        <f t="shared" si="27"/>
        <v>LO</v>
      </c>
      <c r="F627" s="786">
        <f>VLOOKUP(C627,METADATA!$A$5:$H$29,IF(E627="HI",2,IF(E627="LO",6,10))+IF(D627=1,2,IF(D627=7,1,(IF(WEEKDAY(B627)=1,2,IF(WEEKDAY(B627)=7,1,0))))))</f>
        <v>3</v>
      </c>
      <c r="G627" s="786">
        <f>VLOOKUP(C627,METADATA!$J$5:$Q$29,IF(E627="HI",2,IF(E627="LO",6,10))+IF(D627=1,2,IF(D627=7,1,(IF(WEEKDAY(B627)=1,2,IF(WEEKDAY(B627)=7,1,0))))))</f>
        <v>3</v>
      </c>
      <c r="H627" s="787">
        <v>10010.5</v>
      </c>
      <c r="I627" s="788">
        <v>947.7130126953125</v>
      </c>
      <c r="K627" s="795">
        <v>0</v>
      </c>
      <c r="M627" s="798">
        <f t="shared" si="28"/>
        <v>10055.26082229755</v>
      </c>
      <c r="N627" s="303"/>
      <c r="S627" s="786">
        <v>0</v>
      </c>
      <c r="T627" s="781">
        <f>VLOOKUP(C627,METADATA!$J$5:$Q$29,IF(E627="HI",2,IF(E627="LO",6,10))+IF(S627=1,2,IF(D627=7,1,(IF(WEEKDAY(B627)=1,2,IF(WEEKDAY(B627)=7,1,0))))))</f>
        <v>3</v>
      </c>
      <c r="U627" s="781">
        <f>VLOOKUP(C627,METADATA!$A$5:$H$29,IF(E627="HI",2,IF(E627="LO",6,10))+IF(S627=1,2,IF(D627=7,1,(IF(WEEKDAY(B627)=1,2,IF(WEEKDAY(B627)=7,1,0))))))</f>
        <v>3</v>
      </c>
    </row>
    <row r="628" spans="2:21" ht="13.95" customHeight="1" x14ac:dyDescent="0.25">
      <c r="B628" s="784">
        <f t="shared" si="29"/>
        <v>45409</v>
      </c>
      <c r="C628" s="785">
        <v>0</v>
      </c>
      <c r="D628" s="786">
        <f>IFERROR((INDEX(METADATA!$T$2:$T$20,MATCH(B628,METADATA!$S$2:$S$20,0))),0)</f>
        <v>7</v>
      </c>
      <c r="E628" s="785" t="str">
        <f t="shared" si="27"/>
        <v>LO</v>
      </c>
      <c r="F628" s="786">
        <f>VLOOKUP(C628,METADATA!$A$5:$H$29,IF(E628="HI",2,IF(E628="LO",6,10))+IF(D628=1,2,IF(D628=7,1,(IF(WEEKDAY(B628)=1,2,IF(WEEKDAY(B628)=7,1,0))))))</f>
        <v>3</v>
      </c>
      <c r="G628" s="786">
        <f>VLOOKUP(C628,METADATA!$J$5:$Q$29,IF(E628="HI",2,IF(E628="LO",6,10))+IF(D628=1,2,IF(D628=7,1,(IF(WEEKDAY(B628)=1,2,IF(WEEKDAY(B628)=7,1,0))))))</f>
        <v>3</v>
      </c>
      <c r="H628" s="787">
        <v>9280.5</v>
      </c>
      <c r="I628" s="788">
        <v>864.9114990234375</v>
      </c>
      <c r="K628" s="795">
        <v>0</v>
      </c>
      <c r="M628" s="798">
        <f t="shared" si="28"/>
        <v>9320.7162895961465</v>
      </c>
      <c r="N628" s="303"/>
      <c r="S628" s="786">
        <v>0</v>
      </c>
      <c r="T628" s="781">
        <f>VLOOKUP(C628,METADATA!$J$5:$Q$29,IF(E628="HI",2,IF(E628="LO",6,10))+IF(S628=1,2,IF(D628=7,1,(IF(WEEKDAY(B628)=1,2,IF(WEEKDAY(B628)=7,1,0))))))</f>
        <v>3</v>
      </c>
      <c r="U628" s="781">
        <f>VLOOKUP(C628,METADATA!$A$5:$H$29,IF(E628="HI",2,IF(E628="LO",6,10))+IF(S628=1,2,IF(D628=7,1,(IF(WEEKDAY(B628)=1,2,IF(WEEKDAY(B628)=7,1,0))))))</f>
        <v>3</v>
      </c>
    </row>
    <row r="629" spans="2:21" ht="13.95" customHeight="1" x14ac:dyDescent="0.25">
      <c r="B629" s="784">
        <f t="shared" si="29"/>
        <v>45409</v>
      </c>
      <c r="C629" s="785">
        <v>1</v>
      </c>
      <c r="D629" s="786">
        <f>IFERROR((INDEX(METADATA!$T$2:$T$20,MATCH(B629,METADATA!$S$2:$S$20,0))),0)</f>
        <v>7</v>
      </c>
      <c r="E629" s="785" t="str">
        <f t="shared" si="27"/>
        <v>LO</v>
      </c>
      <c r="F629" s="786">
        <f>VLOOKUP(C629,METADATA!$A$5:$H$29,IF(E629="HI",2,IF(E629="LO",6,10))+IF(D629=1,2,IF(D629=7,1,(IF(WEEKDAY(B629)=1,2,IF(WEEKDAY(B629)=7,1,0))))))</f>
        <v>3</v>
      </c>
      <c r="G629" s="786">
        <f>VLOOKUP(C629,METADATA!$J$5:$Q$29,IF(E629="HI",2,IF(E629="LO",6,10))+IF(D629=1,2,IF(D629=7,1,(IF(WEEKDAY(B629)=1,2,IF(WEEKDAY(B629)=7,1,0))))))</f>
        <v>3</v>
      </c>
      <c r="H629" s="787">
        <v>8761.5</v>
      </c>
      <c r="I629" s="788">
        <v>1077.2145099639893</v>
      </c>
      <c r="K629" s="795">
        <v>0</v>
      </c>
      <c r="M629" s="798">
        <f t="shared" si="28"/>
        <v>8827.4726479597175</v>
      </c>
      <c r="N629" s="303"/>
      <c r="S629" s="786">
        <v>0</v>
      </c>
      <c r="T629" s="781">
        <f>VLOOKUP(C629,METADATA!$J$5:$Q$29,IF(E629="HI",2,IF(E629="LO",6,10))+IF(S629=1,2,IF(D629=7,1,(IF(WEEKDAY(B629)=1,2,IF(WEEKDAY(B629)=7,1,0))))))</f>
        <v>3</v>
      </c>
      <c r="U629" s="781">
        <f>VLOOKUP(C629,METADATA!$A$5:$H$29,IF(E629="HI",2,IF(E629="LO",6,10))+IF(S629=1,2,IF(D629=7,1,(IF(WEEKDAY(B629)=1,2,IF(WEEKDAY(B629)=7,1,0))))))</f>
        <v>3</v>
      </c>
    </row>
    <row r="630" spans="2:21" ht="13.95" customHeight="1" x14ac:dyDescent="0.25">
      <c r="B630" s="784">
        <f t="shared" si="29"/>
        <v>45409</v>
      </c>
      <c r="C630" s="785">
        <v>2</v>
      </c>
      <c r="D630" s="786">
        <f>IFERROR((INDEX(METADATA!$T$2:$T$20,MATCH(B630,METADATA!$S$2:$S$20,0))),0)</f>
        <v>7</v>
      </c>
      <c r="E630" s="785" t="str">
        <f t="shared" si="27"/>
        <v>LO</v>
      </c>
      <c r="F630" s="786">
        <f>VLOOKUP(C630,METADATA!$A$5:$H$29,IF(E630="HI",2,IF(E630="LO",6,10))+IF(D630=1,2,IF(D630=7,1,(IF(WEEKDAY(B630)=1,2,IF(WEEKDAY(B630)=7,1,0))))))</f>
        <v>3</v>
      </c>
      <c r="G630" s="786">
        <f>VLOOKUP(C630,METADATA!$J$5:$Q$29,IF(E630="HI",2,IF(E630="LO",6,10))+IF(D630=1,2,IF(D630=7,1,(IF(WEEKDAY(B630)=1,2,IF(WEEKDAY(B630)=7,1,0))))))</f>
        <v>3</v>
      </c>
      <c r="H630" s="787">
        <v>8587.5</v>
      </c>
      <c r="I630" s="788">
        <v>2014.6059989929199</v>
      </c>
      <c r="K630" s="795">
        <v>0</v>
      </c>
      <c r="M630" s="798">
        <f t="shared" si="28"/>
        <v>8820.6458709766976</v>
      </c>
      <c r="N630" s="303"/>
      <c r="S630" s="786">
        <v>0</v>
      </c>
      <c r="T630" s="781">
        <f>VLOOKUP(C630,METADATA!$J$5:$Q$29,IF(E630="HI",2,IF(E630="LO",6,10))+IF(S630=1,2,IF(D630=7,1,(IF(WEEKDAY(B630)=1,2,IF(WEEKDAY(B630)=7,1,0))))))</f>
        <v>3</v>
      </c>
      <c r="U630" s="781">
        <f>VLOOKUP(C630,METADATA!$A$5:$H$29,IF(E630="HI",2,IF(E630="LO",6,10))+IF(S630=1,2,IF(D630=7,1,(IF(WEEKDAY(B630)=1,2,IF(WEEKDAY(B630)=7,1,0))))))</f>
        <v>3</v>
      </c>
    </row>
    <row r="631" spans="2:21" ht="13.95" customHeight="1" x14ac:dyDescent="0.25">
      <c r="B631" s="784">
        <f t="shared" si="29"/>
        <v>45409</v>
      </c>
      <c r="C631" s="785">
        <v>3</v>
      </c>
      <c r="D631" s="786">
        <f>IFERROR((INDEX(METADATA!$T$2:$T$20,MATCH(B631,METADATA!$S$2:$S$20,0))),0)</f>
        <v>7</v>
      </c>
      <c r="E631" s="785" t="str">
        <f t="shared" si="27"/>
        <v>LO</v>
      </c>
      <c r="F631" s="786">
        <f>VLOOKUP(C631,METADATA!$A$5:$H$29,IF(E631="HI",2,IF(E631="LO",6,10))+IF(D631=1,2,IF(D631=7,1,(IF(WEEKDAY(B631)=1,2,IF(WEEKDAY(B631)=7,1,0))))))</f>
        <v>3</v>
      </c>
      <c r="G631" s="786">
        <f>VLOOKUP(C631,METADATA!$J$5:$Q$29,IF(E631="HI",2,IF(E631="LO",6,10))+IF(D631=1,2,IF(D631=7,1,(IF(WEEKDAY(B631)=1,2,IF(WEEKDAY(B631)=7,1,0))))))</f>
        <v>3</v>
      </c>
      <c r="H631" s="787">
        <v>8809.75</v>
      </c>
      <c r="I631" s="788">
        <v>2112.9374771118164</v>
      </c>
      <c r="K631" s="795">
        <v>0</v>
      </c>
      <c r="M631" s="798">
        <f t="shared" si="28"/>
        <v>9059.5915937024256</v>
      </c>
      <c r="N631" s="303"/>
      <c r="S631" s="786">
        <v>0</v>
      </c>
      <c r="T631" s="781">
        <f>VLOOKUP(C631,METADATA!$J$5:$Q$29,IF(E631="HI",2,IF(E631="LO",6,10))+IF(S631=1,2,IF(D631=7,1,(IF(WEEKDAY(B631)=1,2,IF(WEEKDAY(B631)=7,1,0))))))</f>
        <v>3</v>
      </c>
      <c r="U631" s="781">
        <f>VLOOKUP(C631,METADATA!$A$5:$H$29,IF(E631="HI",2,IF(E631="LO",6,10))+IF(S631=1,2,IF(D631=7,1,(IF(WEEKDAY(B631)=1,2,IF(WEEKDAY(B631)=7,1,0))))))</f>
        <v>3</v>
      </c>
    </row>
    <row r="632" spans="2:21" ht="13.95" customHeight="1" x14ac:dyDescent="0.25">
      <c r="B632" s="784">
        <f t="shared" si="29"/>
        <v>45409</v>
      </c>
      <c r="C632" s="785">
        <v>4</v>
      </c>
      <c r="D632" s="786">
        <f>IFERROR((INDEX(METADATA!$T$2:$T$20,MATCH(B632,METADATA!$S$2:$S$20,0))),0)</f>
        <v>7</v>
      </c>
      <c r="E632" s="785" t="str">
        <f t="shared" si="27"/>
        <v>LO</v>
      </c>
      <c r="F632" s="786">
        <f>VLOOKUP(C632,METADATA!$A$5:$H$29,IF(E632="HI",2,IF(E632="LO",6,10))+IF(D632=1,2,IF(D632=7,1,(IF(WEEKDAY(B632)=1,2,IF(WEEKDAY(B632)=7,1,0))))))</f>
        <v>3</v>
      </c>
      <c r="G632" s="786">
        <f>VLOOKUP(C632,METADATA!$J$5:$Q$29,IF(E632="HI",2,IF(E632="LO",6,10))+IF(D632=1,2,IF(D632=7,1,(IF(WEEKDAY(B632)=1,2,IF(WEEKDAY(B632)=7,1,0))))))</f>
        <v>3</v>
      </c>
      <c r="H632" s="787">
        <v>9095.5</v>
      </c>
      <c r="I632" s="788">
        <v>2036.329532623291</v>
      </c>
      <c r="K632" s="795">
        <v>0</v>
      </c>
      <c r="M632" s="798">
        <f t="shared" si="28"/>
        <v>9320.6629708102737</v>
      </c>
      <c r="N632" s="303"/>
      <c r="S632" s="786">
        <v>0</v>
      </c>
      <c r="T632" s="781">
        <f>VLOOKUP(C632,METADATA!$J$5:$Q$29,IF(E632="HI",2,IF(E632="LO",6,10))+IF(S632=1,2,IF(D632=7,1,(IF(WEEKDAY(B632)=1,2,IF(WEEKDAY(B632)=7,1,0))))))</f>
        <v>3</v>
      </c>
      <c r="U632" s="781">
        <f>VLOOKUP(C632,METADATA!$A$5:$H$29,IF(E632="HI",2,IF(E632="LO",6,10))+IF(S632=1,2,IF(D632=7,1,(IF(WEEKDAY(B632)=1,2,IF(WEEKDAY(B632)=7,1,0))))))</f>
        <v>3</v>
      </c>
    </row>
    <row r="633" spans="2:21" ht="13.95" customHeight="1" x14ac:dyDescent="0.25">
      <c r="B633" s="784">
        <f t="shared" si="29"/>
        <v>45409</v>
      </c>
      <c r="C633" s="785">
        <v>5</v>
      </c>
      <c r="D633" s="786">
        <f>IFERROR((INDEX(METADATA!$T$2:$T$20,MATCH(B633,METADATA!$S$2:$S$20,0))),0)</f>
        <v>7</v>
      </c>
      <c r="E633" s="785" t="str">
        <f t="shared" si="27"/>
        <v>LO</v>
      </c>
      <c r="F633" s="786">
        <f>VLOOKUP(C633,METADATA!$A$5:$H$29,IF(E633="HI",2,IF(E633="LO",6,10))+IF(D633=1,2,IF(D633=7,1,(IF(WEEKDAY(B633)=1,2,IF(WEEKDAY(B633)=7,1,0))))))</f>
        <v>3</v>
      </c>
      <c r="G633" s="786">
        <f>VLOOKUP(C633,METADATA!$J$5:$Q$29,IF(E633="HI",2,IF(E633="LO",6,10))+IF(D633=1,2,IF(D633=7,1,(IF(WEEKDAY(B633)=1,2,IF(WEEKDAY(B633)=7,1,0))))))</f>
        <v>3</v>
      </c>
      <c r="H633" s="787">
        <v>9573.5</v>
      </c>
      <c r="I633" s="788">
        <v>1998.8144454956055</v>
      </c>
      <c r="K633" s="795">
        <v>0</v>
      </c>
      <c r="M633" s="798">
        <f t="shared" si="28"/>
        <v>9779.9366786049231</v>
      </c>
      <c r="N633" s="303"/>
      <c r="S633" s="786">
        <v>0</v>
      </c>
      <c r="T633" s="781">
        <f>VLOOKUP(C633,METADATA!$J$5:$Q$29,IF(E633="HI",2,IF(E633="LO",6,10))+IF(S633=1,2,IF(D633=7,1,(IF(WEEKDAY(B633)=1,2,IF(WEEKDAY(B633)=7,1,0))))))</f>
        <v>3</v>
      </c>
      <c r="U633" s="781">
        <f>VLOOKUP(C633,METADATA!$A$5:$H$29,IF(E633="HI",2,IF(E633="LO",6,10))+IF(S633=1,2,IF(D633=7,1,(IF(WEEKDAY(B633)=1,2,IF(WEEKDAY(B633)=7,1,0))))))</f>
        <v>3</v>
      </c>
    </row>
    <row r="634" spans="2:21" ht="13.95" customHeight="1" x14ac:dyDescent="0.25">
      <c r="B634" s="784">
        <f t="shared" si="29"/>
        <v>45409</v>
      </c>
      <c r="C634" s="785">
        <v>6</v>
      </c>
      <c r="D634" s="786">
        <f>IFERROR((INDEX(METADATA!$T$2:$T$20,MATCH(B634,METADATA!$S$2:$S$20,0))),0)</f>
        <v>7</v>
      </c>
      <c r="E634" s="785" t="str">
        <f t="shared" si="27"/>
        <v>LO</v>
      </c>
      <c r="F634" s="786">
        <f>VLOOKUP(C634,METADATA!$A$5:$H$29,IF(E634="HI",2,IF(E634="LO",6,10))+IF(D634=1,2,IF(D634=7,1,(IF(WEEKDAY(B634)=1,2,IF(WEEKDAY(B634)=7,1,0))))))</f>
        <v>3</v>
      </c>
      <c r="G634" s="786">
        <f>VLOOKUP(C634,METADATA!$J$5:$Q$29,IF(E634="HI",2,IF(E634="LO",6,10))+IF(D634=1,2,IF(D634=7,1,(IF(WEEKDAY(B634)=1,2,IF(WEEKDAY(B634)=7,1,0))))))</f>
        <v>3</v>
      </c>
      <c r="H634" s="787">
        <v>10591.25</v>
      </c>
      <c r="I634" s="788">
        <v>2073.3369903564453</v>
      </c>
      <c r="K634" s="795">
        <v>870.51250000000005</v>
      </c>
      <c r="M634" s="798">
        <f t="shared" si="28"/>
        <v>10792.27977945718</v>
      </c>
      <c r="N634" s="303"/>
      <c r="S634" s="786">
        <v>0</v>
      </c>
      <c r="T634" s="781">
        <f>VLOOKUP(C634,METADATA!$J$5:$Q$29,IF(E634="HI",2,IF(E634="LO",6,10))+IF(S634=1,2,IF(D634=7,1,(IF(WEEKDAY(B634)=1,2,IF(WEEKDAY(B634)=7,1,0))))))</f>
        <v>3</v>
      </c>
      <c r="U634" s="781">
        <f>VLOOKUP(C634,METADATA!$A$5:$H$29,IF(E634="HI",2,IF(E634="LO",6,10))+IF(S634=1,2,IF(D634=7,1,(IF(WEEKDAY(B634)=1,2,IF(WEEKDAY(B634)=7,1,0))))))</f>
        <v>3</v>
      </c>
    </row>
    <row r="635" spans="2:21" ht="13.95" customHeight="1" x14ac:dyDescent="0.25">
      <c r="B635" s="784">
        <f t="shared" si="29"/>
        <v>45409</v>
      </c>
      <c r="C635" s="785">
        <v>7</v>
      </c>
      <c r="D635" s="786">
        <f>IFERROR((INDEX(METADATA!$T$2:$T$20,MATCH(B635,METADATA!$S$2:$S$20,0))),0)</f>
        <v>7</v>
      </c>
      <c r="E635" s="785" t="str">
        <f t="shared" si="27"/>
        <v>LO</v>
      </c>
      <c r="F635" s="786">
        <f>VLOOKUP(C635,METADATA!$A$5:$H$29,IF(E635="HI",2,IF(E635="LO",6,10))+IF(D635=1,2,IF(D635=7,1,(IF(WEEKDAY(B635)=1,2,IF(WEEKDAY(B635)=7,1,0))))))</f>
        <v>2</v>
      </c>
      <c r="G635" s="786">
        <f>VLOOKUP(C635,METADATA!$J$5:$Q$29,IF(E635="HI",2,IF(E635="LO",6,10))+IF(D635=1,2,IF(D635=7,1,(IF(WEEKDAY(B635)=1,2,IF(WEEKDAY(B635)=7,1,0))))))</f>
        <v>2</v>
      </c>
      <c r="H635" s="787">
        <v>12574.75</v>
      </c>
      <c r="I635" s="788">
        <v>2079.2159843444824</v>
      </c>
      <c r="K635" s="795">
        <v>865.8125</v>
      </c>
      <c r="M635" s="798">
        <f t="shared" si="28"/>
        <v>12745.488483069357</v>
      </c>
      <c r="N635" s="303"/>
      <c r="S635" s="786">
        <v>0</v>
      </c>
      <c r="T635" s="781">
        <f>VLOOKUP(C635,METADATA!$J$5:$Q$29,IF(E635="HI",2,IF(E635="LO",6,10))+IF(S635=1,2,IF(D635=7,1,(IF(WEEKDAY(B635)=1,2,IF(WEEKDAY(B635)=7,1,0))))))</f>
        <v>2</v>
      </c>
      <c r="U635" s="781">
        <f>VLOOKUP(C635,METADATA!$A$5:$H$29,IF(E635="HI",2,IF(E635="LO",6,10))+IF(S635=1,2,IF(D635=7,1,(IF(WEEKDAY(B635)=1,2,IF(WEEKDAY(B635)=7,1,0))))))</f>
        <v>2</v>
      </c>
    </row>
    <row r="636" spans="2:21" ht="13.95" customHeight="1" x14ac:dyDescent="0.25">
      <c r="B636" s="784">
        <f t="shared" si="29"/>
        <v>45409</v>
      </c>
      <c r="C636" s="785">
        <v>8</v>
      </c>
      <c r="D636" s="786">
        <f>IFERROR((INDEX(METADATA!$T$2:$T$20,MATCH(B636,METADATA!$S$2:$S$20,0))),0)</f>
        <v>7</v>
      </c>
      <c r="E636" s="785" t="str">
        <f t="shared" si="27"/>
        <v>LO</v>
      </c>
      <c r="F636" s="786">
        <f>VLOOKUP(C636,METADATA!$A$5:$H$29,IF(E636="HI",2,IF(E636="LO",6,10))+IF(D636=1,2,IF(D636=7,1,(IF(WEEKDAY(B636)=1,2,IF(WEEKDAY(B636)=7,1,0))))))</f>
        <v>2</v>
      </c>
      <c r="G636" s="786">
        <f>VLOOKUP(C636,METADATA!$J$5:$Q$29,IF(E636="HI",2,IF(E636="LO",6,10))+IF(D636=1,2,IF(D636=7,1,(IF(WEEKDAY(B636)=1,2,IF(WEEKDAY(B636)=7,1,0))))))</f>
        <v>2</v>
      </c>
      <c r="H636" s="787">
        <v>14109.25</v>
      </c>
      <c r="I636" s="788">
        <v>1949.9280204772949</v>
      </c>
      <c r="K636" s="795">
        <v>834.63750000000005</v>
      </c>
      <c r="M636" s="798">
        <f t="shared" si="28"/>
        <v>14243.354760994423</v>
      </c>
      <c r="N636" s="303"/>
      <c r="S636" s="786">
        <v>0</v>
      </c>
      <c r="T636" s="781">
        <f>VLOOKUP(C636,METADATA!$J$5:$Q$29,IF(E636="HI",2,IF(E636="LO",6,10))+IF(S636=1,2,IF(D636=7,1,(IF(WEEKDAY(B636)=1,2,IF(WEEKDAY(B636)=7,1,0))))))</f>
        <v>2</v>
      </c>
      <c r="U636" s="781">
        <f>VLOOKUP(C636,METADATA!$A$5:$H$29,IF(E636="HI",2,IF(E636="LO",6,10))+IF(S636=1,2,IF(D636=7,1,(IF(WEEKDAY(B636)=1,2,IF(WEEKDAY(B636)=7,1,0))))))</f>
        <v>2</v>
      </c>
    </row>
    <row r="637" spans="2:21" ht="13.95" customHeight="1" x14ac:dyDescent="0.25">
      <c r="B637" s="784">
        <f t="shared" si="29"/>
        <v>45409</v>
      </c>
      <c r="C637" s="785">
        <v>9</v>
      </c>
      <c r="D637" s="786">
        <f>IFERROR((INDEX(METADATA!$T$2:$T$20,MATCH(B637,METADATA!$S$2:$S$20,0))),0)</f>
        <v>7</v>
      </c>
      <c r="E637" s="785" t="str">
        <f t="shared" si="27"/>
        <v>LO</v>
      </c>
      <c r="F637" s="786">
        <f>VLOOKUP(C637,METADATA!$A$5:$H$29,IF(E637="HI",2,IF(E637="LO",6,10))+IF(D637=1,2,IF(D637=7,1,(IF(WEEKDAY(B637)=1,2,IF(WEEKDAY(B637)=7,1,0))))))</f>
        <v>2</v>
      </c>
      <c r="G637" s="786">
        <f>VLOOKUP(C637,METADATA!$J$5:$Q$29,IF(E637="HI",2,IF(E637="LO",6,10))+IF(D637=1,2,IF(D637=7,1,(IF(WEEKDAY(B637)=1,2,IF(WEEKDAY(B637)=7,1,0))))))</f>
        <v>2</v>
      </c>
      <c r="H637" s="787">
        <v>15065.25</v>
      </c>
      <c r="I637" s="788">
        <v>1878.3835048675537</v>
      </c>
      <c r="K637" s="795">
        <v>847.33749999999998</v>
      </c>
      <c r="M637" s="798">
        <f t="shared" si="28"/>
        <v>15181.899820307684</v>
      </c>
      <c r="N637" s="303"/>
      <c r="S637" s="786">
        <v>0</v>
      </c>
      <c r="T637" s="781">
        <f>VLOOKUP(C637,METADATA!$J$5:$Q$29,IF(E637="HI",2,IF(E637="LO",6,10))+IF(S637=1,2,IF(D637=7,1,(IF(WEEKDAY(B637)=1,2,IF(WEEKDAY(B637)=7,1,0))))))</f>
        <v>2</v>
      </c>
      <c r="U637" s="781">
        <f>VLOOKUP(C637,METADATA!$A$5:$H$29,IF(E637="HI",2,IF(E637="LO",6,10))+IF(S637=1,2,IF(D637=7,1,(IF(WEEKDAY(B637)=1,2,IF(WEEKDAY(B637)=7,1,0))))))</f>
        <v>2</v>
      </c>
    </row>
    <row r="638" spans="2:21" ht="13.95" customHeight="1" x14ac:dyDescent="0.25">
      <c r="B638" s="784">
        <f t="shared" si="29"/>
        <v>45409</v>
      </c>
      <c r="C638" s="785">
        <v>10</v>
      </c>
      <c r="D638" s="786">
        <f>IFERROR((INDEX(METADATA!$T$2:$T$20,MATCH(B638,METADATA!$S$2:$S$20,0))),0)</f>
        <v>7</v>
      </c>
      <c r="E638" s="785" t="str">
        <f t="shared" si="27"/>
        <v>LO</v>
      </c>
      <c r="F638" s="786">
        <f>VLOOKUP(C638,METADATA!$A$5:$H$29,IF(E638="HI",2,IF(E638="LO",6,10))+IF(D638=1,2,IF(D638=7,1,(IF(WEEKDAY(B638)=1,2,IF(WEEKDAY(B638)=7,1,0))))))</f>
        <v>2</v>
      </c>
      <c r="G638" s="786">
        <f>VLOOKUP(C638,METADATA!$J$5:$Q$29,IF(E638="HI",2,IF(E638="LO",6,10))+IF(D638=1,2,IF(D638=7,1,(IF(WEEKDAY(B638)=1,2,IF(WEEKDAY(B638)=7,1,0))))))</f>
        <v>2</v>
      </c>
      <c r="H638" s="787">
        <v>15155.5</v>
      </c>
      <c r="I638" s="788">
        <v>1866.6955089569092</v>
      </c>
      <c r="K638" s="795">
        <v>851.61249999999995</v>
      </c>
      <c r="M638" s="798">
        <f t="shared" si="28"/>
        <v>15270.027255154455</v>
      </c>
      <c r="N638" s="303"/>
      <c r="S638" s="786">
        <v>0</v>
      </c>
      <c r="T638" s="781">
        <f>VLOOKUP(C638,METADATA!$J$5:$Q$29,IF(E638="HI",2,IF(E638="LO",6,10))+IF(S638=1,2,IF(D638=7,1,(IF(WEEKDAY(B638)=1,2,IF(WEEKDAY(B638)=7,1,0))))))</f>
        <v>2</v>
      </c>
      <c r="U638" s="781">
        <f>VLOOKUP(C638,METADATA!$A$5:$H$29,IF(E638="HI",2,IF(E638="LO",6,10))+IF(S638=1,2,IF(D638=7,1,(IF(WEEKDAY(B638)=1,2,IF(WEEKDAY(B638)=7,1,0))))))</f>
        <v>2</v>
      </c>
    </row>
    <row r="639" spans="2:21" ht="13.95" customHeight="1" x14ac:dyDescent="0.25">
      <c r="B639" s="784">
        <f t="shared" si="29"/>
        <v>45409</v>
      </c>
      <c r="C639" s="785">
        <v>11</v>
      </c>
      <c r="D639" s="786">
        <f>IFERROR((INDEX(METADATA!$T$2:$T$20,MATCH(B639,METADATA!$S$2:$S$20,0))),0)</f>
        <v>7</v>
      </c>
      <c r="E639" s="785" t="str">
        <f t="shared" si="27"/>
        <v>LO</v>
      </c>
      <c r="F639" s="786">
        <f>VLOOKUP(C639,METADATA!$A$5:$H$29,IF(E639="HI",2,IF(E639="LO",6,10))+IF(D639=1,2,IF(D639=7,1,(IF(WEEKDAY(B639)=1,2,IF(WEEKDAY(B639)=7,1,0))))))</f>
        <v>2</v>
      </c>
      <c r="G639" s="786">
        <f>VLOOKUP(C639,METADATA!$J$5:$Q$29,IF(E639="HI",2,IF(E639="LO",6,10))+IF(D639=1,2,IF(D639=7,1,(IF(WEEKDAY(B639)=1,2,IF(WEEKDAY(B639)=7,1,0))))))</f>
        <v>2</v>
      </c>
      <c r="H639" s="787">
        <v>14984.25</v>
      </c>
      <c r="I639" s="788">
        <v>1907.6149845123291</v>
      </c>
      <c r="K639" s="795">
        <v>856.5</v>
      </c>
      <c r="M639" s="798">
        <f t="shared" si="28"/>
        <v>15105.189273611766</v>
      </c>
      <c r="N639" s="303"/>
      <c r="S639" s="786">
        <v>0</v>
      </c>
      <c r="T639" s="781">
        <f>VLOOKUP(C639,METADATA!$J$5:$Q$29,IF(E639="HI",2,IF(E639="LO",6,10))+IF(S639=1,2,IF(D639=7,1,(IF(WEEKDAY(B639)=1,2,IF(WEEKDAY(B639)=7,1,0))))))</f>
        <v>2</v>
      </c>
      <c r="U639" s="781">
        <f>VLOOKUP(C639,METADATA!$A$5:$H$29,IF(E639="HI",2,IF(E639="LO",6,10))+IF(S639=1,2,IF(D639=7,1,(IF(WEEKDAY(B639)=1,2,IF(WEEKDAY(B639)=7,1,0))))))</f>
        <v>2</v>
      </c>
    </row>
    <row r="640" spans="2:21" ht="13.95" customHeight="1" x14ac:dyDescent="0.25">
      <c r="B640" s="784">
        <f t="shared" si="29"/>
        <v>45409</v>
      </c>
      <c r="C640" s="785">
        <v>12</v>
      </c>
      <c r="D640" s="786">
        <f>IFERROR((INDEX(METADATA!$T$2:$T$20,MATCH(B640,METADATA!$S$2:$S$20,0))),0)</f>
        <v>7</v>
      </c>
      <c r="E640" s="785" t="str">
        <f t="shared" si="27"/>
        <v>LO</v>
      </c>
      <c r="F640" s="786">
        <f>VLOOKUP(C640,METADATA!$A$5:$H$29,IF(E640="HI",2,IF(E640="LO",6,10))+IF(D640=1,2,IF(D640=7,1,(IF(WEEKDAY(B640)=1,2,IF(WEEKDAY(B640)=7,1,0))))))</f>
        <v>3</v>
      </c>
      <c r="G640" s="786">
        <f>VLOOKUP(C640,METADATA!$J$5:$Q$29,IF(E640="HI",2,IF(E640="LO",6,10))+IF(D640=1,2,IF(D640=7,1,(IF(WEEKDAY(B640)=1,2,IF(WEEKDAY(B640)=7,1,0))))))</f>
        <v>3</v>
      </c>
      <c r="H640" s="787">
        <v>14534.25</v>
      </c>
      <c r="I640" s="788">
        <v>1933.8740110397339</v>
      </c>
      <c r="K640" s="795">
        <v>824.32500000000005</v>
      </c>
      <c r="M640" s="798">
        <f t="shared" si="28"/>
        <v>14662.342642056723</v>
      </c>
      <c r="N640" s="303"/>
      <c r="S640" s="786">
        <v>0</v>
      </c>
      <c r="T640" s="781">
        <f>VLOOKUP(C640,METADATA!$J$5:$Q$29,IF(E640="HI",2,IF(E640="LO",6,10))+IF(S640=1,2,IF(D640=7,1,(IF(WEEKDAY(B640)=1,2,IF(WEEKDAY(B640)=7,1,0))))))</f>
        <v>3</v>
      </c>
      <c r="U640" s="781">
        <f>VLOOKUP(C640,METADATA!$A$5:$H$29,IF(E640="HI",2,IF(E640="LO",6,10))+IF(S640=1,2,IF(D640=7,1,(IF(WEEKDAY(B640)=1,2,IF(WEEKDAY(B640)=7,1,0))))))</f>
        <v>3</v>
      </c>
    </row>
    <row r="641" spans="2:21" ht="13.95" customHeight="1" x14ac:dyDescent="0.25">
      <c r="B641" s="784">
        <f t="shared" si="29"/>
        <v>45409</v>
      </c>
      <c r="C641" s="785">
        <v>13</v>
      </c>
      <c r="D641" s="786">
        <f>IFERROR((INDEX(METADATA!$T$2:$T$20,MATCH(B641,METADATA!$S$2:$S$20,0))),0)</f>
        <v>7</v>
      </c>
      <c r="E641" s="785" t="str">
        <f t="shared" si="27"/>
        <v>LO</v>
      </c>
      <c r="F641" s="786">
        <f>VLOOKUP(C641,METADATA!$A$5:$H$29,IF(E641="HI",2,IF(E641="LO",6,10))+IF(D641=1,2,IF(D641=7,1,(IF(WEEKDAY(B641)=1,2,IF(WEEKDAY(B641)=7,1,0))))))</f>
        <v>3</v>
      </c>
      <c r="G641" s="786">
        <f>VLOOKUP(C641,METADATA!$J$5:$Q$29,IF(E641="HI",2,IF(E641="LO",6,10))+IF(D641=1,2,IF(D641=7,1,(IF(WEEKDAY(B641)=1,2,IF(WEEKDAY(B641)=7,1,0))))))</f>
        <v>3</v>
      </c>
      <c r="H641" s="787">
        <v>13303.25</v>
      </c>
      <c r="I641" s="788">
        <v>2129.5449981689453</v>
      </c>
      <c r="K641" s="795">
        <v>882.73749999999995</v>
      </c>
      <c r="M641" s="798">
        <f t="shared" si="28"/>
        <v>13472.617505953562</v>
      </c>
      <c r="N641" s="303"/>
      <c r="S641" s="786">
        <v>0</v>
      </c>
      <c r="T641" s="781">
        <f>VLOOKUP(C641,METADATA!$J$5:$Q$29,IF(E641="HI",2,IF(E641="LO",6,10))+IF(S641=1,2,IF(D641=7,1,(IF(WEEKDAY(B641)=1,2,IF(WEEKDAY(B641)=7,1,0))))))</f>
        <v>3</v>
      </c>
      <c r="U641" s="781">
        <f>VLOOKUP(C641,METADATA!$A$5:$H$29,IF(E641="HI",2,IF(E641="LO",6,10))+IF(S641=1,2,IF(D641=7,1,(IF(WEEKDAY(B641)=1,2,IF(WEEKDAY(B641)=7,1,0))))))</f>
        <v>3</v>
      </c>
    </row>
    <row r="642" spans="2:21" ht="13.95" customHeight="1" x14ac:dyDescent="0.25">
      <c r="B642" s="784">
        <f t="shared" si="29"/>
        <v>45409</v>
      </c>
      <c r="C642" s="785">
        <v>14</v>
      </c>
      <c r="D642" s="786">
        <f>IFERROR((INDEX(METADATA!$T$2:$T$20,MATCH(B642,METADATA!$S$2:$S$20,0))),0)</f>
        <v>7</v>
      </c>
      <c r="E642" s="785" t="str">
        <f t="shared" si="27"/>
        <v>LO</v>
      </c>
      <c r="F642" s="786">
        <f>VLOOKUP(C642,METADATA!$A$5:$H$29,IF(E642="HI",2,IF(E642="LO",6,10))+IF(D642=1,2,IF(D642=7,1,(IF(WEEKDAY(B642)=1,2,IF(WEEKDAY(B642)=7,1,0))))))</f>
        <v>3</v>
      </c>
      <c r="G642" s="786">
        <f>VLOOKUP(C642,METADATA!$J$5:$Q$29,IF(E642="HI",2,IF(E642="LO",6,10))+IF(D642=1,2,IF(D642=7,1,(IF(WEEKDAY(B642)=1,2,IF(WEEKDAY(B642)=7,1,0))))))</f>
        <v>3</v>
      </c>
      <c r="H642" s="787">
        <v>12673.75</v>
      </c>
      <c r="I642" s="788">
        <v>2202.3105163574219</v>
      </c>
      <c r="K642" s="795">
        <v>909.3125</v>
      </c>
      <c r="M642" s="798">
        <f t="shared" si="28"/>
        <v>12863.674073644686</v>
      </c>
      <c r="N642" s="303"/>
      <c r="S642" s="786">
        <v>0</v>
      </c>
      <c r="T642" s="781">
        <f>VLOOKUP(C642,METADATA!$J$5:$Q$29,IF(E642="HI",2,IF(E642="LO",6,10))+IF(S642=1,2,IF(D642=7,1,(IF(WEEKDAY(B642)=1,2,IF(WEEKDAY(B642)=7,1,0))))))</f>
        <v>3</v>
      </c>
      <c r="U642" s="781">
        <f>VLOOKUP(C642,METADATA!$A$5:$H$29,IF(E642="HI",2,IF(E642="LO",6,10))+IF(S642=1,2,IF(D642=7,1,(IF(WEEKDAY(B642)=1,2,IF(WEEKDAY(B642)=7,1,0))))))</f>
        <v>3</v>
      </c>
    </row>
    <row r="643" spans="2:21" ht="13.95" customHeight="1" x14ac:dyDescent="0.25">
      <c r="B643" s="784">
        <f t="shared" si="29"/>
        <v>45409</v>
      </c>
      <c r="C643" s="785">
        <v>15</v>
      </c>
      <c r="D643" s="786">
        <f>IFERROR((INDEX(METADATA!$T$2:$T$20,MATCH(B643,METADATA!$S$2:$S$20,0))),0)</f>
        <v>7</v>
      </c>
      <c r="E643" s="785" t="str">
        <f t="shared" si="27"/>
        <v>LO</v>
      </c>
      <c r="F643" s="786">
        <f>VLOOKUP(C643,METADATA!$A$5:$H$29,IF(E643="HI",2,IF(E643="LO",6,10))+IF(D643=1,2,IF(D643=7,1,(IF(WEEKDAY(B643)=1,2,IF(WEEKDAY(B643)=7,1,0))))))</f>
        <v>3</v>
      </c>
      <c r="G643" s="786">
        <f>VLOOKUP(C643,METADATA!$J$5:$Q$29,IF(E643="HI",2,IF(E643="LO",6,10))+IF(D643=1,2,IF(D643=7,1,(IF(WEEKDAY(B643)=1,2,IF(WEEKDAY(B643)=7,1,0))))))</f>
        <v>3</v>
      </c>
      <c r="H643" s="787">
        <v>12485.5</v>
      </c>
      <c r="I643" s="788">
        <v>2186.5420379638672</v>
      </c>
      <c r="K643" s="795">
        <v>905.6</v>
      </c>
      <c r="M643" s="798">
        <f t="shared" si="28"/>
        <v>12675.514835058306</v>
      </c>
      <c r="N643" s="303"/>
      <c r="S643" s="786">
        <v>0</v>
      </c>
      <c r="T643" s="781">
        <f>VLOOKUP(C643,METADATA!$J$5:$Q$29,IF(E643="HI",2,IF(E643="LO",6,10))+IF(S643=1,2,IF(D643=7,1,(IF(WEEKDAY(B643)=1,2,IF(WEEKDAY(B643)=7,1,0))))))</f>
        <v>3</v>
      </c>
      <c r="U643" s="781">
        <f>VLOOKUP(C643,METADATA!$A$5:$H$29,IF(E643="HI",2,IF(E643="LO",6,10))+IF(S643=1,2,IF(D643=7,1,(IF(WEEKDAY(B643)=1,2,IF(WEEKDAY(B643)=7,1,0))))))</f>
        <v>3</v>
      </c>
    </row>
    <row r="644" spans="2:21" ht="13.95" customHeight="1" x14ac:dyDescent="0.25">
      <c r="B644" s="784">
        <f t="shared" si="29"/>
        <v>45409</v>
      </c>
      <c r="C644" s="785">
        <v>16</v>
      </c>
      <c r="D644" s="786">
        <f>IFERROR((INDEX(METADATA!$T$2:$T$20,MATCH(B644,METADATA!$S$2:$S$20,0))),0)</f>
        <v>7</v>
      </c>
      <c r="E644" s="785" t="str">
        <f t="shared" ref="E644:E707" si="30">IF(B644="","",IF(AND(MONTH(B644)&gt;=MONTH($AA$9),MONTH(B644)&lt;=MONTH($AA$11)),"HI","LO"))</f>
        <v>LO</v>
      </c>
      <c r="F644" s="786">
        <f>VLOOKUP(C644,METADATA!$A$5:$H$29,IF(E644="HI",2,IF(E644="LO",6,10))+IF(D644=1,2,IF(D644=7,1,(IF(WEEKDAY(B644)=1,2,IF(WEEKDAY(B644)=7,1,0))))))</f>
        <v>3</v>
      </c>
      <c r="G644" s="786">
        <f>VLOOKUP(C644,METADATA!$J$5:$Q$29,IF(E644="HI",2,IF(E644="LO",6,10))+IF(D644=1,2,IF(D644=7,1,(IF(WEEKDAY(B644)=1,2,IF(WEEKDAY(B644)=7,1,0))))))</f>
        <v>3</v>
      </c>
      <c r="H644" s="787">
        <v>12797.25</v>
      </c>
      <c r="I644" s="788">
        <v>2159.4970054626465</v>
      </c>
      <c r="K644" s="795">
        <v>913.98749999999995</v>
      </c>
      <c r="M644" s="798">
        <f t="shared" ref="M644:M707" si="31">SQRT(H644^2+I644^2)</f>
        <v>12978.175329340491</v>
      </c>
      <c r="N644" s="303"/>
      <c r="S644" s="786">
        <v>0</v>
      </c>
      <c r="T644" s="781">
        <f>VLOOKUP(C644,METADATA!$J$5:$Q$29,IF(E644="HI",2,IF(E644="LO",6,10))+IF(S644=1,2,IF(D644=7,1,(IF(WEEKDAY(B644)=1,2,IF(WEEKDAY(B644)=7,1,0))))))</f>
        <v>3</v>
      </c>
      <c r="U644" s="781">
        <f>VLOOKUP(C644,METADATA!$A$5:$H$29,IF(E644="HI",2,IF(E644="LO",6,10))+IF(S644=1,2,IF(D644=7,1,(IF(WEEKDAY(B644)=1,2,IF(WEEKDAY(B644)=7,1,0))))))</f>
        <v>3</v>
      </c>
    </row>
    <row r="645" spans="2:21" ht="13.95" customHeight="1" x14ac:dyDescent="0.25">
      <c r="B645" s="784">
        <f t="shared" si="29"/>
        <v>45409</v>
      </c>
      <c r="C645" s="785">
        <v>17</v>
      </c>
      <c r="D645" s="786">
        <f>IFERROR((INDEX(METADATA!$T$2:$T$20,MATCH(B645,METADATA!$S$2:$S$20,0))),0)</f>
        <v>7</v>
      </c>
      <c r="E645" s="785" t="str">
        <f t="shared" si="30"/>
        <v>LO</v>
      </c>
      <c r="F645" s="786">
        <f>VLOOKUP(C645,METADATA!$A$5:$H$29,IF(E645="HI",2,IF(E645="LO",6,10))+IF(D645=1,2,IF(D645=7,1,(IF(WEEKDAY(B645)=1,2,IF(WEEKDAY(B645)=7,1,0))))))</f>
        <v>3</v>
      </c>
      <c r="G645" s="786">
        <f>VLOOKUP(C645,METADATA!$J$5:$Q$29,IF(E645="HI",2,IF(E645="LO",6,10))+IF(D645=1,2,IF(D645=7,1,(IF(WEEKDAY(B645)=1,2,IF(WEEKDAY(B645)=7,1,0))))))</f>
        <v>3</v>
      </c>
      <c r="H645" s="787">
        <v>13537</v>
      </c>
      <c r="I645" s="788">
        <v>2139.2890625</v>
      </c>
      <c r="K645" s="795">
        <v>902.26250000000005</v>
      </c>
      <c r="M645" s="798">
        <f t="shared" si="31"/>
        <v>13704.996413459294</v>
      </c>
      <c r="N645" s="303"/>
      <c r="S645" s="786">
        <v>0</v>
      </c>
      <c r="T645" s="781">
        <f>VLOOKUP(C645,METADATA!$J$5:$Q$29,IF(E645="HI",2,IF(E645="LO",6,10))+IF(S645=1,2,IF(D645=7,1,(IF(WEEKDAY(B645)=1,2,IF(WEEKDAY(B645)=7,1,0))))))</f>
        <v>3</v>
      </c>
      <c r="U645" s="781">
        <f>VLOOKUP(C645,METADATA!$A$5:$H$29,IF(E645="HI",2,IF(E645="LO",6,10))+IF(S645=1,2,IF(D645=7,1,(IF(WEEKDAY(B645)=1,2,IF(WEEKDAY(B645)=7,1,0))))))</f>
        <v>3</v>
      </c>
    </row>
    <row r="646" spans="2:21" ht="13.95" customHeight="1" x14ac:dyDescent="0.25">
      <c r="B646" s="784">
        <f t="shared" si="29"/>
        <v>45409</v>
      </c>
      <c r="C646" s="785">
        <v>18</v>
      </c>
      <c r="D646" s="786">
        <f>IFERROR((INDEX(METADATA!$T$2:$T$20,MATCH(B646,METADATA!$S$2:$S$20,0))),0)</f>
        <v>7</v>
      </c>
      <c r="E646" s="785" t="str">
        <f t="shared" si="30"/>
        <v>LO</v>
      </c>
      <c r="F646" s="786">
        <f>VLOOKUP(C646,METADATA!$A$5:$H$29,IF(E646="HI",2,IF(E646="LO",6,10))+IF(D646=1,2,IF(D646=7,1,(IF(WEEKDAY(B646)=1,2,IF(WEEKDAY(B646)=7,1,0))))))</f>
        <v>2</v>
      </c>
      <c r="G646" s="786">
        <f>VLOOKUP(C646,METADATA!$J$5:$Q$29,IF(E646="HI",2,IF(E646="LO",6,10))+IF(D646=1,2,IF(D646=7,1,(IF(WEEKDAY(B646)=1,2,IF(WEEKDAY(B646)=7,1,0))))))</f>
        <v>2</v>
      </c>
      <c r="H646" s="787">
        <v>14615.5</v>
      </c>
      <c r="I646" s="788">
        <v>2090.2089614868164</v>
      </c>
      <c r="K646" s="795">
        <v>933.76250000000005</v>
      </c>
      <c r="M646" s="798">
        <f t="shared" si="31"/>
        <v>14764.207183343093</v>
      </c>
      <c r="N646" s="303"/>
      <c r="S646" s="786">
        <v>0</v>
      </c>
      <c r="T646" s="781">
        <f>VLOOKUP(C646,METADATA!$J$5:$Q$29,IF(E646="HI",2,IF(E646="LO",6,10))+IF(S646=1,2,IF(D646=7,1,(IF(WEEKDAY(B646)=1,2,IF(WEEKDAY(B646)=7,1,0))))))</f>
        <v>2</v>
      </c>
      <c r="U646" s="781">
        <f>VLOOKUP(C646,METADATA!$A$5:$H$29,IF(E646="HI",2,IF(E646="LO",6,10))+IF(S646=1,2,IF(D646=7,1,(IF(WEEKDAY(B646)=1,2,IF(WEEKDAY(B646)=7,1,0))))))</f>
        <v>2</v>
      </c>
    </row>
    <row r="647" spans="2:21" ht="13.95" customHeight="1" x14ac:dyDescent="0.25">
      <c r="B647" s="784">
        <f t="shared" si="29"/>
        <v>45409</v>
      </c>
      <c r="C647" s="785">
        <v>19</v>
      </c>
      <c r="D647" s="786">
        <f>IFERROR((INDEX(METADATA!$T$2:$T$20,MATCH(B647,METADATA!$S$2:$S$20,0))),0)</f>
        <v>7</v>
      </c>
      <c r="E647" s="785" t="str">
        <f t="shared" si="30"/>
        <v>LO</v>
      </c>
      <c r="F647" s="786">
        <f>VLOOKUP(C647,METADATA!$A$5:$H$29,IF(E647="HI",2,IF(E647="LO",6,10))+IF(D647=1,2,IF(D647=7,1,(IF(WEEKDAY(B647)=1,2,IF(WEEKDAY(B647)=7,1,0))))))</f>
        <v>2</v>
      </c>
      <c r="G647" s="786">
        <f>VLOOKUP(C647,METADATA!$J$5:$Q$29,IF(E647="HI",2,IF(E647="LO",6,10))+IF(D647=1,2,IF(D647=7,1,(IF(WEEKDAY(B647)=1,2,IF(WEEKDAY(B647)=7,1,0))))))</f>
        <v>2</v>
      </c>
      <c r="H647" s="787">
        <v>13909.5</v>
      </c>
      <c r="I647" s="788">
        <v>2154.0470085144043</v>
      </c>
      <c r="K647" s="795">
        <v>0</v>
      </c>
      <c r="M647" s="798">
        <f t="shared" si="31"/>
        <v>14075.301373856613</v>
      </c>
      <c r="N647" s="303"/>
      <c r="S647" s="786">
        <v>0</v>
      </c>
      <c r="T647" s="781">
        <f>VLOOKUP(C647,METADATA!$J$5:$Q$29,IF(E647="HI",2,IF(E647="LO",6,10))+IF(S647=1,2,IF(D647=7,1,(IF(WEEKDAY(B647)=1,2,IF(WEEKDAY(B647)=7,1,0))))))</f>
        <v>2</v>
      </c>
      <c r="U647" s="781">
        <f>VLOOKUP(C647,METADATA!$A$5:$H$29,IF(E647="HI",2,IF(E647="LO",6,10))+IF(S647=1,2,IF(D647=7,1,(IF(WEEKDAY(B647)=1,2,IF(WEEKDAY(B647)=7,1,0))))))</f>
        <v>2</v>
      </c>
    </row>
    <row r="648" spans="2:21" ht="13.95" customHeight="1" x14ac:dyDescent="0.25">
      <c r="B648" s="784">
        <f t="shared" si="29"/>
        <v>45409</v>
      </c>
      <c r="C648" s="785">
        <v>20</v>
      </c>
      <c r="D648" s="786">
        <f>IFERROR((INDEX(METADATA!$T$2:$T$20,MATCH(B648,METADATA!$S$2:$S$20,0))),0)</f>
        <v>7</v>
      </c>
      <c r="E648" s="785" t="str">
        <f t="shared" si="30"/>
        <v>LO</v>
      </c>
      <c r="F648" s="786">
        <f>VLOOKUP(C648,METADATA!$A$5:$H$29,IF(E648="HI",2,IF(E648="LO",6,10))+IF(D648=1,2,IF(D648=7,1,(IF(WEEKDAY(B648)=1,2,IF(WEEKDAY(B648)=7,1,0))))))</f>
        <v>3</v>
      </c>
      <c r="G648" s="786">
        <f>VLOOKUP(C648,METADATA!$J$5:$Q$29,IF(E648="HI",2,IF(E648="LO",6,10))+IF(D648=1,2,IF(D648=7,1,(IF(WEEKDAY(B648)=1,2,IF(WEEKDAY(B648)=7,1,0))))))</f>
        <v>3</v>
      </c>
      <c r="H648" s="787">
        <v>12658.25</v>
      </c>
      <c r="I648" s="788">
        <v>2140.2004890441895</v>
      </c>
      <c r="K648" s="795">
        <v>0</v>
      </c>
      <c r="M648" s="798">
        <f t="shared" si="31"/>
        <v>12837.902912695865</v>
      </c>
      <c r="N648" s="303"/>
      <c r="S648" s="786">
        <v>0</v>
      </c>
      <c r="T648" s="781">
        <f>VLOOKUP(C648,METADATA!$J$5:$Q$29,IF(E648="HI",2,IF(E648="LO",6,10))+IF(S648=1,2,IF(D648=7,1,(IF(WEEKDAY(B648)=1,2,IF(WEEKDAY(B648)=7,1,0))))))</f>
        <v>3</v>
      </c>
      <c r="U648" s="781">
        <f>VLOOKUP(C648,METADATA!$A$5:$H$29,IF(E648="HI",2,IF(E648="LO",6,10))+IF(S648=1,2,IF(D648=7,1,(IF(WEEKDAY(B648)=1,2,IF(WEEKDAY(B648)=7,1,0))))))</f>
        <v>3</v>
      </c>
    </row>
    <row r="649" spans="2:21" ht="13.95" customHeight="1" x14ac:dyDescent="0.25">
      <c r="B649" s="784">
        <f t="shared" si="29"/>
        <v>45409</v>
      </c>
      <c r="C649" s="785">
        <v>21</v>
      </c>
      <c r="D649" s="786">
        <f>IFERROR((INDEX(METADATA!$T$2:$T$20,MATCH(B649,METADATA!$S$2:$S$20,0))),0)</f>
        <v>7</v>
      </c>
      <c r="E649" s="785" t="str">
        <f t="shared" si="30"/>
        <v>LO</v>
      </c>
      <c r="F649" s="786">
        <f>VLOOKUP(C649,METADATA!$A$5:$H$29,IF(E649="HI",2,IF(E649="LO",6,10))+IF(D649=1,2,IF(D649=7,1,(IF(WEEKDAY(B649)=1,2,IF(WEEKDAY(B649)=7,1,0))))))</f>
        <v>3</v>
      </c>
      <c r="G649" s="786">
        <f>VLOOKUP(C649,METADATA!$J$5:$Q$29,IF(E649="HI",2,IF(E649="LO",6,10))+IF(D649=1,2,IF(D649=7,1,(IF(WEEKDAY(B649)=1,2,IF(WEEKDAY(B649)=7,1,0))))))</f>
        <v>3</v>
      </c>
      <c r="H649" s="787">
        <v>11737.5</v>
      </c>
      <c r="I649" s="788">
        <v>2136.0230350494385</v>
      </c>
      <c r="K649" s="795">
        <v>0</v>
      </c>
      <c r="M649" s="798">
        <f t="shared" si="31"/>
        <v>11930.276637876499</v>
      </c>
      <c r="N649" s="303"/>
      <c r="S649" s="786">
        <v>0</v>
      </c>
      <c r="T649" s="781">
        <f>VLOOKUP(C649,METADATA!$J$5:$Q$29,IF(E649="HI",2,IF(E649="LO",6,10))+IF(S649=1,2,IF(D649=7,1,(IF(WEEKDAY(B649)=1,2,IF(WEEKDAY(B649)=7,1,0))))))</f>
        <v>3</v>
      </c>
      <c r="U649" s="781">
        <f>VLOOKUP(C649,METADATA!$A$5:$H$29,IF(E649="HI",2,IF(E649="LO",6,10))+IF(S649=1,2,IF(D649=7,1,(IF(WEEKDAY(B649)=1,2,IF(WEEKDAY(B649)=7,1,0))))))</f>
        <v>3</v>
      </c>
    </row>
    <row r="650" spans="2:21" ht="13.95" customHeight="1" x14ac:dyDescent="0.25">
      <c r="B650" s="784">
        <f t="shared" si="29"/>
        <v>45409</v>
      </c>
      <c r="C650" s="785">
        <v>22</v>
      </c>
      <c r="D650" s="786">
        <f>IFERROR((INDEX(METADATA!$T$2:$T$20,MATCH(B650,METADATA!$S$2:$S$20,0))),0)</f>
        <v>7</v>
      </c>
      <c r="E650" s="785" t="str">
        <f t="shared" si="30"/>
        <v>LO</v>
      </c>
      <c r="F650" s="786">
        <f>VLOOKUP(C650,METADATA!$A$5:$H$29,IF(E650="HI",2,IF(E650="LO",6,10))+IF(D650=1,2,IF(D650=7,1,(IF(WEEKDAY(B650)=1,2,IF(WEEKDAY(B650)=7,1,0))))))</f>
        <v>3</v>
      </c>
      <c r="G650" s="786">
        <f>VLOOKUP(C650,METADATA!$J$5:$Q$29,IF(E650="HI",2,IF(E650="LO",6,10))+IF(D650=1,2,IF(D650=7,1,(IF(WEEKDAY(B650)=1,2,IF(WEEKDAY(B650)=7,1,0))))))</f>
        <v>3</v>
      </c>
      <c r="H650" s="787">
        <v>10664.75</v>
      </c>
      <c r="I650" s="788">
        <v>2151.6475448608398</v>
      </c>
      <c r="K650" s="795">
        <v>0</v>
      </c>
      <c r="M650" s="798">
        <f t="shared" si="31"/>
        <v>10879.636010446568</v>
      </c>
      <c r="N650" s="303"/>
      <c r="S650" s="786">
        <v>0</v>
      </c>
      <c r="T650" s="781">
        <f>VLOOKUP(C650,METADATA!$J$5:$Q$29,IF(E650="HI",2,IF(E650="LO",6,10))+IF(S650=1,2,IF(D650=7,1,(IF(WEEKDAY(B650)=1,2,IF(WEEKDAY(B650)=7,1,0))))))</f>
        <v>3</v>
      </c>
      <c r="U650" s="781">
        <f>VLOOKUP(C650,METADATA!$A$5:$H$29,IF(E650="HI",2,IF(E650="LO",6,10))+IF(S650=1,2,IF(D650=7,1,(IF(WEEKDAY(B650)=1,2,IF(WEEKDAY(B650)=7,1,0))))))</f>
        <v>3</v>
      </c>
    </row>
    <row r="651" spans="2:21" ht="13.95" customHeight="1" x14ac:dyDescent="0.25">
      <c r="B651" s="784">
        <f t="shared" si="29"/>
        <v>45409</v>
      </c>
      <c r="C651" s="785">
        <v>23</v>
      </c>
      <c r="D651" s="786">
        <f>IFERROR((INDEX(METADATA!$T$2:$T$20,MATCH(B651,METADATA!$S$2:$S$20,0))),0)</f>
        <v>7</v>
      </c>
      <c r="E651" s="785" t="str">
        <f t="shared" si="30"/>
        <v>LO</v>
      </c>
      <c r="F651" s="786">
        <f>VLOOKUP(C651,METADATA!$A$5:$H$29,IF(E651="HI",2,IF(E651="LO",6,10))+IF(D651=1,2,IF(D651=7,1,(IF(WEEKDAY(B651)=1,2,IF(WEEKDAY(B651)=7,1,0))))))</f>
        <v>3</v>
      </c>
      <c r="G651" s="786">
        <f>VLOOKUP(C651,METADATA!$J$5:$Q$29,IF(E651="HI",2,IF(E651="LO",6,10))+IF(D651=1,2,IF(D651=7,1,(IF(WEEKDAY(B651)=1,2,IF(WEEKDAY(B651)=7,1,0))))))</f>
        <v>3</v>
      </c>
      <c r="H651" s="787">
        <v>9653.25</v>
      </c>
      <c r="I651" s="788">
        <v>2232.3835258483887</v>
      </c>
      <c r="K651" s="795">
        <v>0</v>
      </c>
      <c r="M651" s="798">
        <f t="shared" si="31"/>
        <v>9908.0155313250943</v>
      </c>
      <c r="N651" s="303"/>
      <c r="S651" s="786">
        <v>0</v>
      </c>
      <c r="T651" s="781">
        <f>VLOOKUP(C651,METADATA!$J$5:$Q$29,IF(E651="HI",2,IF(E651="LO",6,10))+IF(S651=1,2,IF(D651=7,1,(IF(WEEKDAY(B651)=1,2,IF(WEEKDAY(B651)=7,1,0))))))</f>
        <v>3</v>
      </c>
      <c r="U651" s="781">
        <f>VLOOKUP(C651,METADATA!$A$5:$H$29,IF(E651="HI",2,IF(E651="LO",6,10))+IF(S651=1,2,IF(D651=7,1,(IF(WEEKDAY(B651)=1,2,IF(WEEKDAY(B651)=7,1,0))))))</f>
        <v>3</v>
      </c>
    </row>
    <row r="652" spans="2:21" ht="13.95" customHeight="1" x14ac:dyDescent="0.25">
      <c r="B652" s="784">
        <f t="shared" si="29"/>
        <v>45410</v>
      </c>
      <c r="C652" s="785">
        <v>0</v>
      </c>
      <c r="D652" s="786">
        <f>IFERROR((INDEX(METADATA!$T$2:$T$20,MATCH(B652,METADATA!$S$2:$S$20,0))),0)</f>
        <v>0</v>
      </c>
      <c r="E652" s="785" t="str">
        <f t="shared" si="30"/>
        <v>LO</v>
      </c>
      <c r="F652" s="786">
        <f>VLOOKUP(C652,METADATA!$A$5:$H$29,IF(E652="HI",2,IF(E652="LO",6,10))+IF(D652=1,2,IF(D652=7,1,(IF(WEEKDAY(B652)=1,2,IF(WEEKDAY(B652)=7,1,0))))))</f>
        <v>3</v>
      </c>
      <c r="G652" s="786">
        <f>VLOOKUP(C652,METADATA!$J$5:$Q$29,IF(E652="HI",2,IF(E652="LO",6,10))+IF(D652=1,2,IF(D652=7,1,(IF(WEEKDAY(B652)=1,2,IF(WEEKDAY(B652)=7,1,0))))))</f>
        <v>3</v>
      </c>
      <c r="H652" s="787">
        <v>8820.75</v>
      </c>
      <c r="I652" s="788">
        <v>2133.4575080871582</v>
      </c>
      <c r="K652" s="795">
        <v>0</v>
      </c>
      <c r="M652" s="798">
        <f t="shared" si="31"/>
        <v>9075.0907158724021</v>
      </c>
      <c r="N652" s="303"/>
      <c r="S652" s="786">
        <v>0</v>
      </c>
      <c r="T652" s="781">
        <f>VLOOKUP(C652,METADATA!$J$5:$Q$29,IF(E652="HI",2,IF(E652="LO",6,10))+IF(S652=1,2,IF(D652=7,1,(IF(WEEKDAY(B652)=1,2,IF(WEEKDAY(B652)=7,1,0))))))</f>
        <v>3</v>
      </c>
      <c r="U652" s="781">
        <f>VLOOKUP(C652,METADATA!$A$5:$H$29,IF(E652="HI",2,IF(E652="LO",6,10))+IF(S652=1,2,IF(D652=7,1,(IF(WEEKDAY(B652)=1,2,IF(WEEKDAY(B652)=7,1,0))))))</f>
        <v>3</v>
      </c>
    </row>
    <row r="653" spans="2:21" ht="13.95" customHeight="1" x14ac:dyDescent="0.25">
      <c r="B653" s="784">
        <f t="shared" si="29"/>
        <v>45410</v>
      </c>
      <c r="C653" s="785">
        <v>1</v>
      </c>
      <c r="D653" s="786">
        <f>IFERROR((INDEX(METADATA!$T$2:$T$20,MATCH(B653,METADATA!$S$2:$S$20,0))),0)</f>
        <v>0</v>
      </c>
      <c r="E653" s="785" t="str">
        <f t="shared" si="30"/>
        <v>LO</v>
      </c>
      <c r="F653" s="786">
        <f>VLOOKUP(C653,METADATA!$A$5:$H$29,IF(E653="HI",2,IF(E653="LO",6,10))+IF(D653=1,2,IF(D653=7,1,(IF(WEEKDAY(B653)=1,2,IF(WEEKDAY(B653)=7,1,0))))))</f>
        <v>3</v>
      </c>
      <c r="G653" s="786">
        <f>VLOOKUP(C653,METADATA!$J$5:$Q$29,IF(E653="HI",2,IF(E653="LO",6,10))+IF(D653=1,2,IF(D653=7,1,(IF(WEEKDAY(B653)=1,2,IF(WEEKDAY(B653)=7,1,0))))))</f>
        <v>3</v>
      </c>
      <c r="H653" s="787">
        <v>8311.25</v>
      </c>
      <c r="I653" s="788">
        <v>2049.8144378662109</v>
      </c>
      <c r="K653" s="795">
        <v>0</v>
      </c>
      <c r="M653" s="798">
        <f t="shared" si="31"/>
        <v>8560.2929735018279</v>
      </c>
      <c r="N653" s="303"/>
      <c r="S653" s="786">
        <v>0</v>
      </c>
      <c r="T653" s="781">
        <f>VLOOKUP(C653,METADATA!$J$5:$Q$29,IF(E653="HI",2,IF(E653="LO",6,10))+IF(S653=1,2,IF(D653=7,1,(IF(WEEKDAY(B653)=1,2,IF(WEEKDAY(B653)=7,1,0))))))</f>
        <v>3</v>
      </c>
      <c r="U653" s="781">
        <f>VLOOKUP(C653,METADATA!$A$5:$H$29,IF(E653="HI",2,IF(E653="LO",6,10))+IF(S653=1,2,IF(D653=7,1,(IF(WEEKDAY(B653)=1,2,IF(WEEKDAY(B653)=7,1,0))))))</f>
        <v>3</v>
      </c>
    </row>
    <row r="654" spans="2:21" ht="13.95" customHeight="1" x14ac:dyDescent="0.25">
      <c r="B654" s="784">
        <f t="shared" si="29"/>
        <v>45410</v>
      </c>
      <c r="C654" s="785">
        <v>2</v>
      </c>
      <c r="D654" s="786">
        <f>IFERROR((INDEX(METADATA!$T$2:$T$20,MATCH(B654,METADATA!$S$2:$S$20,0))),0)</f>
        <v>0</v>
      </c>
      <c r="E654" s="785" t="str">
        <f t="shared" si="30"/>
        <v>LO</v>
      </c>
      <c r="F654" s="786">
        <f>VLOOKUP(C654,METADATA!$A$5:$H$29,IF(E654="HI",2,IF(E654="LO",6,10))+IF(D654=1,2,IF(D654=7,1,(IF(WEEKDAY(B654)=1,2,IF(WEEKDAY(B654)=7,1,0))))))</f>
        <v>3</v>
      </c>
      <c r="G654" s="786">
        <f>VLOOKUP(C654,METADATA!$J$5:$Q$29,IF(E654="HI",2,IF(E654="LO",6,10))+IF(D654=1,2,IF(D654=7,1,(IF(WEEKDAY(B654)=1,2,IF(WEEKDAY(B654)=7,1,0))))))</f>
        <v>3</v>
      </c>
      <c r="H654" s="787">
        <v>8077.75</v>
      </c>
      <c r="I654" s="788">
        <v>2045.23046875</v>
      </c>
      <c r="K654" s="795">
        <v>0</v>
      </c>
      <c r="M654" s="798">
        <f t="shared" si="31"/>
        <v>8332.647402404793</v>
      </c>
      <c r="N654" s="303"/>
      <c r="S654" s="786">
        <v>0</v>
      </c>
      <c r="T654" s="781">
        <f>VLOOKUP(C654,METADATA!$J$5:$Q$29,IF(E654="HI",2,IF(E654="LO",6,10))+IF(S654=1,2,IF(D654=7,1,(IF(WEEKDAY(B654)=1,2,IF(WEEKDAY(B654)=7,1,0))))))</f>
        <v>3</v>
      </c>
      <c r="U654" s="781">
        <f>VLOOKUP(C654,METADATA!$A$5:$H$29,IF(E654="HI",2,IF(E654="LO",6,10))+IF(S654=1,2,IF(D654=7,1,(IF(WEEKDAY(B654)=1,2,IF(WEEKDAY(B654)=7,1,0))))))</f>
        <v>3</v>
      </c>
    </row>
    <row r="655" spans="2:21" ht="13.95" customHeight="1" x14ac:dyDescent="0.25">
      <c r="B655" s="784">
        <f t="shared" si="29"/>
        <v>45410</v>
      </c>
      <c r="C655" s="785">
        <v>3</v>
      </c>
      <c r="D655" s="786">
        <f>IFERROR((INDEX(METADATA!$T$2:$T$20,MATCH(B655,METADATA!$S$2:$S$20,0))),0)</f>
        <v>0</v>
      </c>
      <c r="E655" s="785" t="str">
        <f t="shared" si="30"/>
        <v>LO</v>
      </c>
      <c r="F655" s="786">
        <f>VLOOKUP(C655,METADATA!$A$5:$H$29,IF(E655="HI",2,IF(E655="LO",6,10))+IF(D655=1,2,IF(D655=7,1,(IF(WEEKDAY(B655)=1,2,IF(WEEKDAY(B655)=7,1,0))))))</f>
        <v>3</v>
      </c>
      <c r="G655" s="786">
        <f>VLOOKUP(C655,METADATA!$J$5:$Q$29,IF(E655="HI",2,IF(E655="LO",6,10))+IF(D655=1,2,IF(D655=7,1,(IF(WEEKDAY(B655)=1,2,IF(WEEKDAY(B655)=7,1,0))))))</f>
        <v>3</v>
      </c>
      <c r="H655" s="787">
        <v>8203.5</v>
      </c>
      <c r="I655" s="788">
        <v>1996.1760139465332</v>
      </c>
      <c r="K655" s="795">
        <v>0</v>
      </c>
      <c r="M655" s="798">
        <f t="shared" si="31"/>
        <v>8442.8745654934064</v>
      </c>
      <c r="N655" s="303"/>
      <c r="S655" s="786">
        <v>0</v>
      </c>
      <c r="T655" s="781">
        <f>VLOOKUP(C655,METADATA!$J$5:$Q$29,IF(E655="HI",2,IF(E655="LO",6,10))+IF(S655=1,2,IF(D655=7,1,(IF(WEEKDAY(B655)=1,2,IF(WEEKDAY(B655)=7,1,0))))))</f>
        <v>3</v>
      </c>
      <c r="U655" s="781">
        <f>VLOOKUP(C655,METADATA!$A$5:$H$29,IF(E655="HI",2,IF(E655="LO",6,10))+IF(S655=1,2,IF(D655=7,1,(IF(WEEKDAY(B655)=1,2,IF(WEEKDAY(B655)=7,1,0))))))</f>
        <v>3</v>
      </c>
    </row>
    <row r="656" spans="2:21" ht="13.95" customHeight="1" x14ac:dyDescent="0.25">
      <c r="B656" s="784">
        <f t="shared" si="29"/>
        <v>45410</v>
      </c>
      <c r="C656" s="785">
        <v>4</v>
      </c>
      <c r="D656" s="786">
        <f>IFERROR((INDEX(METADATA!$T$2:$T$20,MATCH(B656,METADATA!$S$2:$S$20,0))),0)</f>
        <v>0</v>
      </c>
      <c r="E656" s="785" t="str">
        <f t="shared" si="30"/>
        <v>LO</v>
      </c>
      <c r="F656" s="786">
        <f>VLOOKUP(C656,METADATA!$A$5:$H$29,IF(E656="HI",2,IF(E656="LO",6,10))+IF(D656=1,2,IF(D656=7,1,(IF(WEEKDAY(B656)=1,2,IF(WEEKDAY(B656)=7,1,0))))))</f>
        <v>3</v>
      </c>
      <c r="G656" s="786">
        <f>VLOOKUP(C656,METADATA!$J$5:$Q$29,IF(E656="HI",2,IF(E656="LO",6,10))+IF(D656=1,2,IF(D656=7,1,(IF(WEEKDAY(B656)=1,2,IF(WEEKDAY(B656)=7,1,0))))))</f>
        <v>3</v>
      </c>
      <c r="H656" s="787">
        <v>8588.5</v>
      </c>
      <c r="I656" s="788">
        <v>2103.841007232666</v>
      </c>
      <c r="K656" s="795">
        <v>0</v>
      </c>
      <c r="M656" s="798">
        <f t="shared" si="31"/>
        <v>8842.4249634200332</v>
      </c>
      <c r="N656" s="303"/>
      <c r="S656" s="786">
        <v>0</v>
      </c>
      <c r="T656" s="781">
        <f>VLOOKUP(C656,METADATA!$J$5:$Q$29,IF(E656="HI",2,IF(E656="LO",6,10))+IF(S656=1,2,IF(D656=7,1,(IF(WEEKDAY(B656)=1,2,IF(WEEKDAY(B656)=7,1,0))))))</f>
        <v>3</v>
      </c>
      <c r="U656" s="781">
        <f>VLOOKUP(C656,METADATA!$A$5:$H$29,IF(E656="HI",2,IF(E656="LO",6,10))+IF(S656=1,2,IF(D656=7,1,(IF(WEEKDAY(B656)=1,2,IF(WEEKDAY(B656)=7,1,0))))))</f>
        <v>3</v>
      </c>
    </row>
    <row r="657" spans="2:21" ht="13.95" customHeight="1" x14ac:dyDescent="0.25">
      <c r="B657" s="784">
        <f t="shared" si="29"/>
        <v>45410</v>
      </c>
      <c r="C657" s="785">
        <v>5</v>
      </c>
      <c r="D657" s="786">
        <f>IFERROR((INDEX(METADATA!$T$2:$T$20,MATCH(B657,METADATA!$S$2:$S$20,0))),0)</f>
        <v>0</v>
      </c>
      <c r="E657" s="785" t="str">
        <f t="shared" si="30"/>
        <v>LO</v>
      </c>
      <c r="F657" s="786">
        <f>VLOOKUP(C657,METADATA!$A$5:$H$29,IF(E657="HI",2,IF(E657="LO",6,10))+IF(D657=1,2,IF(D657=7,1,(IF(WEEKDAY(B657)=1,2,IF(WEEKDAY(B657)=7,1,0))))))</f>
        <v>3</v>
      </c>
      <c r="G657" s="786">
        <f>VLOOKUP(C657,METADATA!$J$5:$Q$29,IF(E657="HI",2,IF(E657="LO",6,10))+IF(D657=1,2,IF(D657=7,1,(IF(WEEKDAY(B657)=1,2,IF(WEEKDAY(B657)=7,1,0))))))</f>
        <v>3</v>
      </c>
      <c r="H657" s="787">
        <v>8869.25</v>
      </c>
      <c r="I657" s="788">
        <v>2159.2294807434082</v>
      </c>
      <c r="K657" s="795">
        <v>0</v>
      </c>
      <c r="M657" s="798">
        <f t="shared" si="31"/>
        <v>9128.3003627735361</v>
      </c>
      <c r="N657" s="303"/>
      <c r="S657" s="786">
        <v>0</v>
      </c>
      <c r="T657" s="781">
        <f>VLOOKUP(C657,METADATA!$J$5:$Q$29,IF(E657="HI",2,IF(E657="LO",6,10))+IF(S657=1,2,IF(D657=7,1,(IF(WEEKDAY(B657)=1,2,IF(WEEKDAY(B657)=7,1,0))))))</f>
        <v>3</v>
      </c>
      <c r="U657" s="781">
        <f>VLOOKUP(C657,METADATA!$A$5:$H$29,IF(E657="HI",2,IF(E657="LO",6,10))+IF(S657=1,2,IF(D657=7,1,(IF(WEEKDAY(B657)=1,2,IF(WEEKDAY(B657)=7,1,0))))))</f>
        <v>3</v>
      </c>
    </row>
    <row r="658" spans="2:21" ht="13.95" customHeight="1" x14ac:dyDescent="0.25">
      <c r="B658" s="784">
        <f t="shared" si="29"/>
        <v>45410</v>
      </c>
      <c r="C658" s="785">
        <v>6</v>
      </c>
      <c r="D658" s="786">
        <f>IFERROR((INDEX(METADATA!$T$2:$T$20,MATCH(B658,METADATA!$S$2:$S$20,0))),0)</f>
        <v>0</v>
      </c>
      <c r="E658" s="785" t="str">
        <f t="shared" si="30"/>
        <v>LO</v>
      </c>
      <c r="F658" s="786">
        <f>VLOOKUP(C658,METADATA!$A$5:$H$29,IF(E658="HI",2,IF(E658="LO",6,10))+IF(D658=1,2,IF(D658=7,1,(IF(WEEKDAY(B658)=1,2,IF(WEEKDAY(B658)=7,1,0))))))</f>
        <v>3</v>
      </c>
      <c r="G658" s="786">
        <f>VLOOKUP(C658,METADATA!$J$5:$Q$29,IF(E658="HI",2,IF(E658="LO",6,10))+IF(D658=1,2,IF(D658=7,1,(IF(WEEKDAY(B658)=1,2,IF(WEEKDAY(B658)=7,1,0))))))</f>
        <v>3</v>
      </c>
      <c r="H658" s="787">
        <v>9544.25</v>
      </c>
      <c r="I658" s="788">
        <v>2171.9049682617188</v>
      </c>
      <c r="K658" s="795">
        <v>870.51250000000005</v>
      </c>
      <c r="M658" s="798">
        <f t="shared" si="31"/>
        <v>9788.2521041123546</v>
      </c>
      <c r="N658" s="303"/>
      <c r="S658" s="786">
        <v>0</v>
      </c>
      <c r="T658" s="781">
        <f>VLOOKUP(C658,METADATA!$J$5:$Q$29,IF(E658="HI",2,IF(E658="LO",6,10))+IF(S658=1,2,IF(D658=7,1,(IF(WEEKDAY(B658)=1,2,IF(WEEKDAY(B658)=7,1,0))))))</f>
        <v>3</v>
      </c>
      <c r="U658" s="781">
        <f>VLOOKUP(C658,METADATA!$A$5:$H$29,IF(E658="HI",2,IF(E658="LO",6,10))+IF(S658=1,2,IF(D658=7,1,(IF(WEEKDAY(B658)=1,2,IF(WEEKDAY(B658)=7,1,0))))))</f>
        <v>3</v>
      </c>
    </row>
    <row r="659" spans="2:21" ht="13.95" customHeight="1" x14ac:dyDescent="0.25">
      <c r="B659" s="784">
        <f t="shared" si="29"/>
        <v>45410</v>
      </c>
      <c r="C659" s="785">
        <v>7</v>
      </c>
      <c r="D659" s="786">
        <f>IFERROR((INDEX(METADATA!$T$2:$T$20,MATCH(B659,METADATA!$S$2:$S$20,0))),0)</f>
        <v>0</v>
      </c>
      <c r="E659" s="785" t="str">
        <f t="shared" si="30"/>
        <v>LO</v>
      </c>
      <c r="F659" s="786">
        <f>VLOOKUP(C659,METADATA!$A$5:$H$29,IF(E659="HI",2,IF(E659="LO",6,10))+IF(D659=1,2,IF(D659=7,1,(IF(WEEKDAY(B659)=1,2,IF(WEEKDAY(B659)=7,1,0))))))</f>
        <v>3</v>
      </c>
      <c r="G659" s="786">
        <f>VLOOKUP(C659,METADATA!$J$5:$Q$29,IF(E659="HI",2,IF(E659="LO",6,10))+IF(D659=1,2,IF(D659=7,1,(IF(WEEKDAY(B659)=1,2,IF(WEEKDAY(B659)=7,1,0))))))</f>
        <v>3</v>
      </c>
      <c r="H659" s="787">
        <v>10787.25</v>
      </c>
      <c r="I659" s="788">
        <v>2140.6825084686279</v>
      </c>
      <c r="K659" s="795">
        <v>865.8125</v>
      </c>
      <c r="M659" s="798">
        <f t="shared" si="31"/>
        <v>10997.603564620955</v>
      </c>
      <c r="N659" s="303"/>
      <c r="S659" s="786">
        <v>0</v>
      </c>
      <c r="T659" s="781">
        <f>VLOOKUP(C659,METADATA!$J$5:$Q$29,IF(E659="HI",2,IF(E659="LO",6,10))+IF(S659=1,2,IF(D659=7,1,(IF(WEEKDAY(B659)=1,2,IF(WEEKDAY(B659)=7,1,0))))))</f>
        <v>3</v>
      </c>
      <c r="U659" s="781">
        <f>VLOOKUP(C659,METADATA!$A$5:$H$29,IF(E659="HI",2,IF(E659="LO",6,10))+IF(S659=1,2,IF(D659=7,1,(IF(WEEKDAY(B659)=1,2,IF(WEEKDAY(B659)=7,1,0))))))</f>
        <v>3</v>
      </c>
    </row>
    <row r="660" spans="2:21" ht="13.95" customHeight="1" x14ac:dyDescent="0.25">
      <c r="B660" s="784">
        <f t="shared" si="29"/>
        <v>45410</v>
      </c>
      <c r="C660" s="785">
        <v>8</v>
      </c>
      <c r="D660" s="786">
        <f>IFERROR((INDEX(METADATA!$T$2:$T$20,MATCH(B660,METADATA!$S$2:$S$20,0))),0)</f>
        <v>0</v>
      </c>
      <c r="E660" s="785" t="str">
        <f t="shared" si="30"/>
        <v>LO</v>
      </c>
      <c r="F660" s="786">
        <f>VLOOKUP(C660,METADATA!$A$5:$H$29,IF(E660="HI",2,IF(E660="LO",6,10))+IF(D660=1,2,IF(D660=7,1,(IF(WEEKDAY(B660)=1,2,IF(WEEKDAY(B660)=7,1,0))))))</f>
        <v>3</v>
      </c>
      <c r="G660" s="786">
        <f>VLOOKUP(C660,METADATA!$J$5:$Q$29,IF(E660="HI",2,IF(E660="LO",6,10))+IF(D660=1,2,IF(D660=7,1,(IF(WEEKDAY(B660)=1,2,IF(WEEKDAY(B660)=7,1,0))))))</f>
        <v>3</v>
      </c>
      <c r="H660" s="787">
        <v>11718.75</v>
      </c>
      <c r="I660" s="788">
        <v>2033.352029800415</v>
      </c>
      <c r="K660" s="795">
        <v>834.63750000000005</v>
      </c>
      <c r="M660" s="798">
        <f t="shared" si="31"/>
        <v>11893.848075353639</v>
      </c>
      <c r="N660" s="303"/>
      <c r="S660" s="786">
        <v>0</v>
      </c>
      <c r="T660" s="781">
        <f>VLOOKUP(C660,METADATA!$J$5:$Q$29,IF(E660="HI",2,IF(E660="LO",6,10))+IF(S660=1,2,IF(D660=7,1,(IF(WEEKDAY(B660)=1,2,IF(WEEKDAY(B660)=7,1,0))))))</f>
        <v>3</v>
      </c>
      <c r="U660" s="781">
        <f>VLOOKUP(C660,METADATA!$A$5:$H$29,IF(E660="HI",2,IF(E660="LO",6,10))+IF(S660=1,2,IF(D660=7,1,(IF(WEEKDAY(B660)=1,2,IF(WEEKDAY(B660)=7,1,0))))))</f>
        <v>3</v>
      </c>
    </row>
    <row r="661" spans="2:21" ht="13.95" customHeight="1" x14ac:dyDescent="0.25">
      <c r="B661" s="784">
        <f t="shared" si="29"/>
        <v>45410</v>
      </c>
      <c r="C661" s="785">
        <v>9</v>
      </c>
      <c r="D661" s="786">
        <f>IFERROR((INDEX(METADATA!$T$2:$T$20,MATCH(B661,METADATA!$S$2:$S$20,0))),0)</f>
        <v>0</v>
      </c>
      <c r="E661" s="785" t="str">
        <f t="shared" si="30"/>
        <v>LO</v>
      </c>
      <c r="F661" s="786">
        <f>VLOOKUP(C661,METADATA!$A$5:$H$29,IF(E661="HI",2,IF(E661="LO",6,10))+IF(D661=1,2,IF(D661=7,1,(IF(WEEKDAY(B661)=1,2,IF(WEEKDAY(B661)=7,1,0))))))</f>
        <v>3</v>
      </c>
      <c r="G661" s="786">
        <f>VLOOKUP(C661,METADATA!$J$5:$Q$29,IF(E661="HI",2,IF(E661="LO",6,10))+IF(D661=1,2,IF(D661=7,1,(IF(WEEKDAY(B661)=1,2,IF(WEEKDAY(B661)=7,1,0))))))</f>
        <v>3</v>
      </c>
      <c r="H661" s="787">
        <v>12617</v>
      </c>
      <c r="I661" s="788">
        <v>1586.6640150547028</v>
      </c>
      <c r="K661" s="795">
        <v>847.33749999999998</v>
      </c>
      <c r="M661" s="798">
        <f t="shared" si="31"/>
        <v>12716.374943224564</v>
      </c>
      <c r="N661" s="303"/>
      <c r="S661" s="786">
        <v>0</v>
      </c>
      <c r="T661" s="781">
        <f>VLOOKUP(C661,METADATA!$J$5:$Q$29,IF(E661="HI",2,IF(E661="LO",6,10))+IF(S661=1,2,IF(D661=7,1,(IF(WEEKDAY(B661)=1,2,IF(WEEKDAY(B661)=7,1,0))))))</f>
        <v>3</v>
      </c>
      <c r="U661" s="781">
        <f>VLOOKUP(C661,METADATA!$A$5:$H$29,IF(E661="HI",2,IF(E661="LO",6,10))+IF(S661=1,2,IF(D661=7,1,(IF(WEEKDAY(B661)=1,2,IF(WEEKDAY(B661)=7,1,0))))))</f>
        <v>3</v>
      </c>
    </row>
    <row r="662" spans="2:21" ht="13.95" customHeight="1" x14ac:dyDescent="0.25">
      <c r="B662" s="784">
        <f t="shared" si="29"/>
        <v>45410</v>
      </c>
      <c r="C662" s="785">
        <v>10</v>
      </c>
      <c r="D662" s="786">
        <f>IFERROR((INDEX(METADATA!$T$2:$T$20,MATCH(B662,METADATA!$S$2:$S$20,0))),0)</f>
        <v>0</v>
      </c>
      <c r="E662" s="785" t="str">
        <f t="shared" si="30"/>
        <v>LO</v>
      </c>
      <c r="F662" s="786">
        <f>VLOOKUP(C662,METADATA!$A$5:$H$29,IF(E662="HI",2,IF(E662="LO",6,10))+IF(D662=1,2,IF(D662=7,1,(IF(WEEKDAY(B662)=1,2,IF(WEEKDAY(B662)=7,1,0))))))</f>
        <v>3</v>
      </c>
      <c r="G662" s="786">
        <f>VLOOKUP(C662,METADATA!$J$5:$Q$29,IF(E662="HI",2,IF(E662="LO",6,10))+IF(D662=1,2,IF(D662=7,1,(IF(WEEKDAY(B662)=1,2,IF(WEEKDAY(B662)=7,1,0))))))</f>
        <v>3</v>
      </c>
      <c r="H662" s="787">
        <v>13165</v>
      </c>
      <c r="I662" s="788">
        <v>754.3205073242425</v>
      </c>
      <c r="K662" s="795">
        <v>851.61249999999995</v>
      </c>
      <c r="M662" s="798">
        <f t="shared" si="31"/>
        <v>13186.592601114584</v>
      </c>
      <c r="N662" s="303"/>
      <c r="S662" s="786">
        <v>0</v>
      </c>
      <c r="T662" s="781">
        <f>VLOOKUP(C662,METADATA!$J$5:$Q$29,IF(E662="HI",2,IF(E662="LO",6,10))+IF(S662=1,2,IF(D662=7,1,(IF(WEEKDAY(B662)=1,2,IF(WEEKDAY(B662)=7,1,0))))))</f>
        <v>3</v>
      </c>
      <c r="U662" s="781">
        <f>VLOOKUP(C662,METADATA!$A$5:$H$29,IF(E662="HI",2,IF(E662="LO",6,10))+IF(S662=1,2,IF(D662=7,1,(IF(WEEKDAY(B662)=1,2,IF(WEEKDAY(B662)=7,1,0))))))</f>
        <v>3</v>
      </c>
    </row>
    <row r="663" spans="2:21" ht="13.95" customHeight="1" x14ac:dyDescent="0.25">
      <c r="B663" s="784">
        <f t="shared" si="29"/>
        <v>45410</v>
      </c>
      <c r="C663" s="785">
        <v>11</v>
      </c>
      <c r="D663" s="786">
        <f>IFERROR((INDEX(METADATA!$T$2:$T$20,MATCH(B663,METADATA!$S$2:$S$20,0))),0)</f>
        <v>0</v>
      </c>
      <c r="E663" s="785" t="str">
        <f t="shared" si="30"/>
        <v>LO</v>
      </c>
      <c r="F663" s="786">
        <f>VLOOKUP(C663,METADATA!$A$5:$H$29,IF(E663="HI",2,IF(E663="LO",6,10))+IF(D663=1,2,IF(D663=7,1,(IF(WEEKDAY(B663)=1,2,IF(WEEKDAY(B663)=7,1,0))))))</f>
        <v>3</v>
      </c>
      <c r="G663" s="786">
        <f>VLOOKUP(C663,METADATA!$J$5:$Q$29,IF(E663="HI",2,IF(E663="LO",6,10))+IF(D663=1,2,IF(D663=7,1,(IF(WEEKDAY(B663)=1,2,IF(WEEKDAY(B663)=7,1,0))))))</f>
        <v>3</v>
      </c>
      <c r="H663" s="787">
        <v>13762.75</v>
      </c>
      <c r="I663" s="788">
        <v>1278.6679949760437</v>
      </c>
      <c r="K663" s="795">
        <v>856.5</v>
      </c>
      <c r="M663" s="798">
        <f t="shared" si="31"/>
        <v>13822.021538251056</v>
      </c>
      <c r="N663" s="303"/>
      <c r="S663" s="786">
        <v>0</v>
      </c>
      <c r="T663" s="781">
        <f>VLOOKUP(C663,METADATA!$J$5:$Q$29,IF(E663="HI",2,IF(E663="LO",6,10))+IF(S663=1,2,IF(D663=7,1,(IF(WEEKDAY(B663)=1,2,IF(WEEKDAY(B663)=7,1,0))))))</f>
        <v>3</v>
      </c>
      <c r="U663" s="781">
        <f>VLOOKUP(C663,METADATA!$A$5:$H$29,IF(E663="HI",2,IF(E663="LO",6,10))+IF(S663=1,2,IF(D663=7,1,(IF(WEEKDAY(B663)=1,2,IF(WEEKDAY(B663)=7,1,0))))))</f>
        <v>3</v>
      </c>
    </row>
    <row r="664" spans="2:21" ht="13.95" customHeight="1" x14ac:dyDescent="0.25">
      <c r="B664" s="784">
        <f t="shared" si="29"/>
        <v>45410</v>
      </c>
      <c r="C664" s="785">
        <v>12</v>
      </c>
      <c r="D664" s="786">
        <f>IFERROR((INDEX(METADATA!$T$2:$T$20,MATCH(B664,METADATA!$S$2:$S$20,0))),0)</f>
        <v>0</v>
      </c>
      <c r="E664" s="785" t="str">
        <f t="shared" si="30"/>
        <v>LO</v>
      </c>
      <c r="F664" s="786">
        <f>VLOOKUP(C664,METADATA!$A$5:$H$29,IF(E664="HI",2,IF(E664="LO",6,10))+IF(D664=1,2,IF(D664=7,1,(IF(WEEKDAY(B664)=1,2,IF(WEEKDAY(B664)=7,1,0))))))</f>
        <v>3</v>
      </c>
      <c r="G664" s="786">
        <f>VLOOKUP(C664,METADATA!$J$5:$Q$29,IF(E664="HI",2,IF(E664="LO",6,10))+IF(D664=1,2,IF(D664=7,1,(IF(WEEKDAY(B664)=1,2,IF(WEEKDAY(B664)=7,1,0))))))</f>
        <v>3</v>
      </c>
      <c r="H664" s="787">
        <v>14240.25</v>
      </c>
      <c r="I664" s="788">
        <v>1640.2324905395508</v>
      </c>
      <c r="K664" s="795">
        <v>824.32500000000005</v>
      </c>
      <c r="M664" s="798">
        <f t="shared" si="31"/>
        <v>14334.402069340791</v>
      </c>
      <c r="N664" s="303"/>
      <c r="S664" s="786">
        <v>0</v>
      </c>
      <c r="T664" s="781">
        <f>VLOOKUP(C664,METADATA!$J$5:$Q$29,IF(E664="HI",2,IF(E664="LO",6,10))+IF(S664=1,2,IF(D664=7,1,(IF(WEEKDAY(B664)=1,2,IF(WEEKDAY(B664)=7,1,0))))))</f>
        <v>3</v>
      </c>
      <c r="U664" s="781">
        <f>VLOOKUP(C664,METADATA!$A$5:$H$29,IF(E664="HI",2,IF(E664="LO",6,10))+IF(S664=1,2,IF(D664=7,1,(IF(WEEKDAY(B664)=1,2,IF(WEEKDAY(B664)=7,1,0))))))</f>
        <v>3</v>
      </c>
    </row>
    <row r="665" spans="2:21" ht="13.95" customHeight="1" x14ac:dyDescent="0.25">
      <c r="B665" s="784">
        <f t="shared" si="29"/>
        <v>45410</v>
      </c>
      <c r="C665" s="785">
        <v>13</v>
      </c>
      <c r="D665" s="786">
        <f>IFERROR((INDEX(METADATA!$T$2:$T$20,MATCH(B665,METADATA!$S$2:$S$20,0))),0)</f>
        <v>0</v>
      </c>
      <c r="E665" s="785" t="str">
        <f t="shared" si="30"/>
        <v>LO</v>
      </c>
      <c r="F665" s="786">
        <f>VLOOKUP(C665,METADATA!$A$5:$H$29,IF(E665="HI",2,IF(E665="LO",6,10))+IF(D665=1,2,IF(D665=7,1,(IF(WEEKDAY(B665)=1,2,IF(WEEKDAY(B665)=7,1,0))))))</f>
        <v>3</v>
      </c>
      <c r="G665" s="786">
        <f>VLOOKUP(C665,METADATA!$J$5:$Q$29,IF(E665="HI",2,IF(E665="LO",6,10))+IF(D665=1,2,IF(D665=7,1,(IF(WEEKDAY(B665)=1,2,IF(WEEKDAY(B665)=7,1,0))))))</f>
        <v>3</v>
      </c>
      <c r="H665" s="787">
        <v>13607.5</v>
      </c>
      <c r="I665" s="788">
        <v>2043.1215133666992</v>
      </c>
      <c r="K665" s="795">
        <v>882.73749999999995</v>
      </c>
      <c r="M665" s="798">
        <f t="shared" si="31"/>
        <v>13760.02913399466</v>
      </c>
      <c r="N665" s="303"/>
      <c r="S665" s="786">
        <v>0</v>
      </c>
      <c r="T665" s="781">
        <f>VLOOKUP(C665,METADATA!$J$5:$Q$29,IF(E665="HI",2,IF(E665="LO",6,10))+IF(S665=1,2,IF(D665=7,1,(IF(WEEKDAY(B665)=1,2,IF(WEEKDAY(B665)=7,1,0))))))</f>
        <v>3</v>
      </c>
      <c r="U665" s="781">
        <f>VLOOKUP(C665,METADATA!$A$5:$H$29,IF(E665="HI",2,IF(E665="LO",6,10))+IF(S665=1,2,IF(D665=7,1,(IF(WEEKDAY(B665)=1,2,IF(WEEKDAY(B665)=7,1,0))))))</f>
        <v>3</v>
      </c>
    </row>
    <row r="666" spans="2:21" ht="13.95" customHeight="1" x14ac:dyDescent="0.25">
      <c r="B666" s="784">
        <f t="shared" si="29"/>
        <v>45410</v>
      </c>
      <c r="C666" s="785">
        <v>14</v>
      </c>
      <c r="D666" s="786">
        <f>IFERROR((INDEX(METADATA!$T$2:$T$20,MATCH(B666,METADATA!$S$2:$S$20,0))),0)</f>
        <v>0</v>
      </c>
      <c r="E666" s="785" t="str">
        <f t="shared" si="30"/>
        <v>LO</v>
      </c>
      <c r="F666" s="786">
        <f>VLOOKUP(C666,METADATA!$A$5:$H$29,IF(E666="HI",2,IF(E666="LO",6,10))+IF(D666=1,2,IF(D666=7,1,(IF(WEEKDAY(B666)=1,2,IF(WEEKDAY(B666)=7,1,0))))))</f>
        <v>3</v>
      </c>
      <c r="G666" s="786">
        <f>VLOOKUP(C666,METADATA!$J$5:$Q$29,IF(E666="HI",2,IF(E666="LO",6,10))+IF(D666=1,2,IF(D666=7,1,(IF(WEEKDAY(B666)=1,2,IF(WEEKDAY(B666)=7,1,0))))))</f>
        <v>3</v>
      </c>
      <c r="H666" s="787">
        <v>12974.25</v>
      </c>
      <c r="I666" s="788">
        <v>2057.1590099334717</v>
      </c>
      <c r="K666" s="795">
        <v>909.3125</v>
      </c>
      <c r="M666" s="798">
        <f t="shared" si="31"/>
        <v>13136.326208443914</v>
      </c>
      <c r="N666" s="303"/>
      <c r="S666" s="786">
        <v>0</v>
      </c>
      <c r="T666" s="781">
        <f>VLOOKUP(C666,METADATA!$J$5:$Q$29,IF(E666="HI",2,IF(E666="LO",6,10))+IF(S666=1,2,IF(D666=7,1,(IF(WEEKDAY(B666)=1,2,IF(WEEKDAY(B666)=7,1,0))))))</f>
        <v>3</v>
      </c>
      <c r="U666" s="781">
        <f>VLOOKUP(C666,METADATA!$A$5:$H$29,IF(E666="HI",2,IF(E666="LO",6,10))+IF(S666=1,2,IF(D666=7,1,(IF(WEEKDAY(B666)=1,2,IF(WEEKDAY(B666)=7,1,0))))))</f>
        <v>3</v>
      </c>
    </row>
    <row r="667" spans="2:21" ht="13.95" customHeight="1" x14ac:dyDescent="0.25">
      <c r="B667" s="784">
        <f t="shared" si="29"/>
        <v>45410</v>
      </c>
      <c r="C667" s="785">
        <v>15</v>
      </c>
      <c r="D667" s="786">
        <f>IFERROR((INDEX(METADATA!$T$2:$T$20,MATCH(B667,METADATA!$S$2:$S$20,0))),0)</f>
        <v>0</v>
      </c>
      <c r="E667" s="785" t="str">
        <f t="shared" si="30"/>
        <v>LO</v>
      </c>
      <c r="F667" s="786">
        <f>VLOOKUP(C667,METADATA!$A$5:$H$29,IF(E667="HI",2,IF(E667="LO",6,10))+IF(D667=1,2,IF(D667=7,1,(IF(WEEKDAY(B667)=1,2,IF(WEEKDAY(B667)=7,1,0))))))</f>
        <v>3</v>
      </c>
      <c r="G667" s="786">
        <f>VLOOKUP(C667,METADATA!$J$5:$Q$29,IF(E667="HI",2,IF(E667="LO",6,10))+IF(D667=1,2,IF(D667=7,1,(IF(WEEKDAY(B667)=1,2,IF(WEEKDAY(B667)=7,1,0))))))</f>
        <v>3</v>
      </c>
      <c r="H667" s="787">
        <v>12899.25</v>
      </c>
      <c r="I667" s="788">
        <v>2193.0014572143555</v>
      </c>
      <c r="K667" s="795">
        <v>905.6</v>
      </c>
      <c r="M667" s="798">
        <f t="shared" si="31"/>
        <v>13084.338193192818</v>
      </c>
      <c r="N667" s="303"/>
      <c r="S667" s="786">
        <v>0</v>
      </c>
      <c r="T667" s="781">
        <f>VLOOKUP(C667,METADATA!$J$5:$Q$29,IF(E667="HI",2,IF(E667="LO",6,10))+IF(S667=1,2,IF(D667=7,1,(IF(WEEKDAY(B667)=1,2,IF(WEEKDAY(B667)=7,1,0))))))</f>
        <v>3</v>
      </c>
      <c r="U667" s="781">
        <f>VLOOKUP(C667,METADATA!$A$5:$H$29,IF(E667="HI",2,IF(E667="LO",6,10))+IF(S667=1,2,IF(D667=7,1,(IF(WEEKDAY(B667)=1,2,IF(WEEKDAY(B667)=7,1,0))))))</f>
        <v>3</v>
      </c>
    </row>
    <row r="668" spans="2:21" ht="13.95" customHeight="1" x14ac:dyDescent="0.25">
      <c r="B668" s="784">
        <f t="shared" ref="B668:B731" si="32">B644+1</f>
        <v>45410</v>
      </c>
      <c r="C668" s="785">
        <v>16</v>
      </c>
      <c r="D668" s="786">
        <f>IFERROR((INDEX(METADATA!$T$2:$T$20,MATCH(B668,METADATA!$S$2:$S$20,0))),0)</f>
        <v>0</v>
      </c>
      <c r="E668" s="785" t="str">
        <f t="shared" si="30"/>
        <v>LO</v>
      </c>
      <c r="F668" s="786">
        <f>VLOOKUP(C668,METADATA!$A$5:$H$29,IF(E668="HI",2,IF(E668="LO",6,10))+IF(D668=1,2,IF(D668=7,1,(IF(WEEKDAY(B668)=1,2,IF(WEEKDAY(B668)=7,1,0))))))</f>
        <v>3</v>
      </c>
      <c r="G668" s="786">
        <f>VLOOKUP(C668,METADATA!$J$5:$Q$29,IF(E668="HI",2,IF(E668="LO",6,10))+IF(D668=1,2,IF(D668=7,1,(IF(WEEKDAY(B668)=1,2,IF(WEEKDAY(B668)=7,1,0))))))</f>
        <v>3</v>
      </c>
      <c r="H668" s="787">
        <v>13515.75</v>
      </c>
      <c r="I668" s="788">
        <v>2240.7580032348633</v>
      </c>
      <c r="K668" s="795">
        <v>913.98749999999995</v>
      </c>
      <c r="M668" s="798">
        <f t="shared" si="31"/>
        <v>13700.237023189091</v>
      </c>
      <c r="N668" s="303"/>
      <c r="S668" s="786">
        <v>0</v>
      </c>
      <c r="T668" s="781">
        <f>VLOOKUP(C668,METADATA!$J$5:$Q$29,IF(E668="HI",2,IF(E668="LO",6,10))+IF(S668=1,2,IF(D668=7,1,(IF(WEEKDAY(B668)=1,2,IF(WEEKDAY(B668)=7,1,0))))))</f>
        <v>3</v>
      </c>
      <c r="U668" s="781">
        <f>VLOOKUP(C668,METADATA!$A$5:$H$29,IF(E668="HI",2,IF(E668="LO",6,10))+IF(S668=1,2,IF(D668=7,1,(IF(WEEKDAY(B668)=1,2,IF(WEEKDAY(B668)=7,1,0))))))</f>
        <v>3</v>
      </c>
    </row>
    <row r="669" spans="2:21" ht="13.95" customHeight="1" x14ac:dyDescent="0.25">
      <c r="B669" s="784">
        <f t="shared" si="32"/>
        <v>45410</v>
      </c>
      <c r="C669" s="785">
        <v>17</v>
      </c>
      <c r="D669" s="786">
        <f>IFERROR((INDEX(METADATA!$T$2:$T$20,MATCH(B669,METADATA!$S$2:$S$20,0))),0)</f>
        <v>0</v>
      </c>
      <c r="E669" s="785" t="str">
        <f t="shared" si="30"/>
        <v>LO</v>
      </c>
      <c r="F669" s="786">
        <f>VLOOKUP(C669,METADATA!$A$5:$H$29,IF(E669="HI",2,IF(E669="LO",6,10))+IF(D669=1,2,IF(D669=7,1,(IF(WEEKDAY(B669)=1,2,IF(WEEKDAY(B669)=7,1,0))))))</f>
        <v>3</v>
      </c>
      <c r="G669" s="786">
        <f>VLOOKUP(C669,METADATA!$J$5:$Q$29,IF(E669="HI",2,IF(E669="LO",6,10))+IF(D669=1,2,IF(D669=7,1,(IF(WEEKDAY(B669)=1,2,IF(WEEKDAY(B669)=7,1,0))))))</f>
        <v>3</v>
      </c>
      <c r="H669" s="787">
        <v>14268.25</v>
      </c>
      <c r="I669" s="788">
        <v>2134.1065101623535</v>
      </c>
      <c r="K669" s="795">
        <v>902.26250000000005</v>
      </c>
      <c r="M669" s="798">
        <f t="shared" si="31"/>
        <v>14426.966717200721</v>
      </c>
      <c r="N669" s="303"/>
      <c r="S669" s="786">
        <v>0</v>
      </c>
      <c r="T669" s="781">
        <f>VLOOKUP(C669,METADATA!$J$5:$Q$29,IF(E669="HI",2,IF(E669="LO",6,10))+IF(S669=1,2,IF(D669=7,1,(IF(WEEKDAY(B669)=1,2,IF(WEEKDAY(B669)=7,1,0))))))</f>
        <v>3</v>
      </c>
      <c r="U669" s="781">
        <f>VLOOKUP(C669,METADATA!$A$5:$H$29,IF(E669="HI",2,IF(E669="LO",6,10))+IF(S669=1,2,IF(D669=7,1,(IF(WEEKDAY(B669)=1,2,IF(WEEKDAY(B669)=7,1,0))))))</f>
        <v>3</v>
      </c>
    </row>
    <row r="670" spans="2:21" ht="13.95" customHeight="1" x14ac:dyDescent="0.25">
      <c r="B670" s="784">
        <f t="shared" si="32"/>
        <v>45410</v>
      </c>
      <c r="C670" s="785">
        <v>18</v>
      </c>
      <c r="D670" s="786">
        <f>IFERROR((INDEX(METADATA!$T$2:$T$20,MATCH(B670,METADATA!$S$2:$S$20,0))),0)</f>
        <v>0</v>
      </c>
      <c r="E670" s="785" t="str">
        <f t="shared" si="30"/>
        <v>LO</v>
      </c>
      <c r="F670" s="786">
        <f>VLOOKUP(C670,METADATA!$A$5:$H$29,IF(E670="HI",2,IF(E670="LO",6,10))+IF(D670=1,2,IF(D670=7,1,(IF(WEEKDAY(B670)=1,2,IF(WEEKDAY(B670)=7,1,0))))))</f>
        <v>2</v>
      </c>
      <c r="G670" s="786">
        <f>VLOOKUP(C670,METADATA!$J$5:$Q$29,IF(E670="HI",2,IF(E670="LO",6,10))+IF(D670=1,2,IF(D670=7,1,(IF(WEEKDAY(B670)=1,2,IF(WEEKDAY(B670)=7,1,0))))))</f>
        <v>3</v>
      </c>
      <c r="H670" s="787">
        <v>15789.75</v>
      </c>
      <c r="I670" s="788">
        <v>2024.9970436096191</v>
      </c>
      <c r="K670" s="795">
        <v>933.76250000000005</v>
      </c>
      <c r="M670" s="798">
        <f t="shared" si="31"/>
        <v>15919.070892772846</v>
      </c>
      <c r="N670" s="303"/>
      <c r="S670" s="786">
        <v>0</v>
      </c>
      <c r="T670" s="781">
        <f>VLOOKUP(C670,METADATA!$J$5:$Q$29,IF(E670="HI",2,IF(E670="LO",6,10))+IF(S670=1,2,IF(D670=7,1,(IF(WEEKDAY(B670)=1,2,IF(WEEKDAY(B670)=7,1,0))))))</f>
        <v>3</v>
      </c>
      <c r="U670" s="781">
        <f>VLOOKUP(C670,METADATA!$A$5:$H$29,IF(E670="HI",2,IF(E670="LO",6,10))+IF(S670=1,2,IF(D670=7,1,(IF(WEEKDAY(B670)=1,2,IF(WEEKDAY(B670)=7,1,0))))))</f>
        <v>2</v>
      </c>
    </row>
    <row r="671" spans="2:21" ht="13.95" customHeight="1" x14ac:dyDescent="0.25">
      <c r="B671" s="784">
        <f t="shared" si="32"/>
        <v>45410</v>
      </c>
      <c r="C671" s="785">
        <v>19</v>
      </c>
      <c r="D671" s="786">
        <f>IFERROR((INDEX(METADATA!$T$2:$T$20,MATCH(B671,METADATA!$S$2:$S$20,0))),0)</f>
        <v>0</v>
      </c>
      <c r="E671" s="785" t="str">
        <f t="shared" si="30"/>
        <v>LO</v>
      </c>
      <c r="F671" s="786">
        <f>VLOOKUP(C671,METADATA!$A$5:$H$29,IF(E671="HI",2,IF(E671="LO",6,10))+IF(D671=1,2,IF(D671=7,1,(IF(WEEKDAY(B671)=1,2,IF(WEEKDAY(B671)=7,1,0))))))</f>
        <v>2</v>
      </c>
      <c r="G671" s="786">
        <f>VLOOKUP(C671,METADATA!$J$5:$Q$29,IF(E671="HI",2,IF(E671="LO",6,10))+IF(D671=1,2,IF(D671=7,1,(IF(WEEKDAY(B671)=1,2,IF(WEEKDAY(B671)=7,1,0))))))</f>
        <v>3</v>
      </c>
      <c r="H671" s="787">
        <v>15716</v>
      </c>
      <c r="I671" s="788">
        <v>2047.7555103302002</v>
      </c>
      <c r="K671" s="795">
        <v>0</v>
      </c>
      <c r="M671" s="798">
        <f t="shared" si="31"/>
        <v>15848.847233476878</v>
      </c>
      <c r="N671" s="303"/>
      <c r="S671" s="786">
        <v>0</v>
      </c>
      <c r="T671" s="781">
        <f>VLOOKUP(C671,METADATA!$J$5:$Q$29,IF(E671="HI",2,IF(E671="LO",6,10))+IF(S671=1,2,IF(D671=7,1,(IF(WEEKDAY(B671)=1,2,IF(WEEKDAY(B671)=7,1,0))))))</f>
        <v>3</v>
      </c>
      <c r="U671" s="781">
        <f>VLOOKUP(C671,METADATA!$A$5:$H$29,IF(E671="HI",2,IF(E671="LO",6,10))+IF(S671=1,2,IF(D671=7,1,(IF(WEEKDAY(B671)=1,2,IF(WEEKDAY(B671)=7,1,0))))))</f>
        <v>2</v>
      </c>
    </row>
    <row r="672" spans="2:21" ht="13.95" customHeight="1" x14ac:dyDescent="0.25">
      <c r="B672" s="784">
        <f t="shared" si="32"/>
        <v>45410</v>
      </c>
      <c r="C672" s="785">
        <v>20</v>
      </c>
      <c r="D672" s="786">
        <f>IFERROR((INDEX(METADATA!$T$2:$T$20,MATCH(B672,METADATA!$S$2:$S$20,0))),0)</f>
        <v>0</v>
      </c>
      <c r="E672" s="785" t="str">
        <f t="shared" si="30"/>
        <v>LO</v>
      </c>
      <c r="F672" s="786">
        <f>VLOOKUP(C672,METADATA!$A$5:$H$29,IF(E672="HI",2,IF(E672="LO",6,10))+IF(D672=1,2,IF(D672=7,1,(IF(WEEKDAY(B672)=1,2,IF(WEEKDAY(B672)=7,1,0))))))</f>
        <v>3</v>
      </c>
      <c r="G672" s="786">
        <f>VLOOKUP(C672,METADATA!$J$5:$Q$29,IF(E672="HI",2,IF(E672="LO",6,10))+IF(D672=1,2,IF(D672=7,1,(IF(WEEKDAY(B672)=1,2,IF(WEEKDAY(B672)=7,1,0))))))</f>
        <v>3</v>
      </c>
      <c r="H672" s="787">
        <v>14074</v>
      </c>
      <c r="I672" s="788">
        <v>2081.4235401153564</v>
      </c>
      <c r="K672" s="795">
        <v>0</v>
      </c>
      <c r="M672" s="798">
        <f t="shared" si="31"/>
        <v>14227.07981116808</v>
      </c>
      <c r="N672" s="303"/>
      <c r="S672" s="786">
        <v>0</v>
      </c>
      <c r="T672" s="781">
        <f>VLOOKUP(C672,METADATA!$J$5:$Q$29,IF(E672="HI",2,IF(E672="LO",6,10))+IF(S672=1,2,IF(D672=7,1,(IF(WEEKDAY(B672)=1,2,IF(WEEKDAY(B672)=7,1,0))))))</f>
        <v>3</v>
      </c>
      <c r="U672" s="781">
        <f>VLOOKUP(C672,METADATA!$A$5:$H$29,IF(E672="HI",2,IF(E672="LO",6,10))+IF(S672=1,2,IF(D672=7,1,(IF(WEEKDAY(B672)=1,2,IF(WEEKDAY(B672)=7,1,0))))))</f>
        <v>3</v>
      </c>
    </row>
    <row r="673" spans="2:21" ht="13.95" customHeight="1" x14ac:dyDescent="0.25">
      <c r="B673" s="784">
        <f t="shared" si="32"/>
        <v>45410</v>
      </c>
      <c r="C673" s="785">
        <v>21</v>
      </c>
      <c r="D673" s="786">
        <f>IFERROR((INDEX(METADATA!$T$2:$T$20,MATCH(B673,METADATA!$S$2:$S$20,0))),0)</f>
        <v>0</v>
      </c>
      <c r="E673" s="785" t="str">
        <f t="shared" si="30"/>
        <v>LO</v>
      </c>
      <c r="F673" s="786">
        <f>VLOOKUP(C673,METADATA!$A$5:$H$29,IF(E673="HI",2,IF(E673="LO",6,10))+IF(D673=1,2,IF(D673=7,1,(IF(WEEKDAY(B673)=1,2,IF(WEEKDAY(B673)=7,1,0))))))</f>
        <v>3</v>
      </c>
      <c r="G673" s="786">
        <f>VLOOKUP(C673,METADATA!$J$5:$Q$29,IF(E673="HI",2,IF(E673="LO",6,10))+IF(D673=1,2,IF(D673=7,1,(IF(WEEKDAY(B673)=1,2,IF(WEEKDAY(B673)=7,1,0))))))</f>
        <v>3</v>
      </c>
      <c r="H673" s="787">
        <v>12309.75</v>
      </c>
      <c r="I673" s="788">
        <v>2010.0705080032349</v>
      </c>
      <c r="K673" s="795">
        <v>0</v>
      </c>
      <c r="M673" s="798">
        <f t="shared" si="31"/>
        <v>12472.783510894607</v>
      </c>
      <c r="N673" s="303"/>
      <c r="S673" s="786">
        <v>0</v>
      </c>
      <c r="T673" s="781">
        <f>VLOOKUP(C673,METADATA!$J$5:$Q$29,IF(E673="HI",2,IF(E673="LO",6,10))+IF(S673=1,2,IF(D673=7,1,(IF(WEEKDAY(B673)=1,2,IF(WEEKDAY(B673)=7,1,0))))))</f>
        <v>3</v>
      </c>
      <c r="U673" s="781">
        <f>VLOOKUP(C673,METADATA!$A$5:$H$29,IF(E673="HI",2,IF(E673="LO",6,10))+IF(S673=1,2,IF(D673=7,1,(IF(WEEKDAY(B673)=1,2,IF(WEEKDAY(B673)=7,1,0))))))</f>
        <v>3</v>
      </c>
    </row>
    <row r="674" spans="2:21" ht="13.95" customHeight="1" x14ac:dyDescent="0.25">
      <c r="B674" s="784">
        <f t="shared" si="32"/>
        <v>45410</v>
      </c>
      <c r="C674" s="785">
        <v>22</v>
      </c>
      <c r="D674" s="786">
        <f>IFERROR((INDEX(METADATA!$T$2:$T$20,MATCH(B674,METADATA!$S$2:$S$20,0))),0)</f>
        <v>0</v>
      </c>
      <c r="E674" s="785" t="str">
        <f t="shared" si="30"/>
        <v>LO</v>
      </c>
      <c r="F674" s="786">
        <f>VLOOKUP(C674,METADATA!$A$5:$H$29,IF(E674="HI",2,IF(E674="LO",6,10))+IF(D674=1,2,IF(D674=7,1,(IF(WEEKDAY(B674)=1,2,IF(WEEKDAY(B674)=7,1,0))))))</f>
        <v>3</v>
      </c>
      <c r="G674" s="786">
        <f>VLOOKUP(C674,METADATA!$J$5:$Q$29,IF(E674="HI",2,IF(E674="LO",6,10))+IF(D674=1,2,IF(D674=7,1,(IF(WEEKDAY(B674)=1,2,IF(WEEKDAY(B674)=7,1,0))))))</f>
        <v>3</v>
      </c>
      <c r="H674" s="787">
        <v>10339.75</v>
      </c>
      <c r="I674" s="788">
        <v>2005.6805448532104</v>
      </c>
      <c r="K674" s="795">
        <v>0</v>
      </c>
      <c r="M674" s="798">
        <f t="shared" si="31"/>
        <v>10532.482352726856</v>
      </c>
      <c r="N674" s="303"/>
      <c r="S674" s="786">
        <v>0</v>
      </c>
      <c r="T674" s="781">
        <f>VLOOKUP(C674,METADATA!$J$5:$Q$29,IF(E674="HI",2,IF(E674="LO",6,10))+IF(S674=1,2,IF(D674=7,1,(IF(WEEKDAY(B674)=1,2,IF(WEEKDAY(B674)=7,1,0))))))</f>
        <v>3</v>
      </c>
      <c r="U674" s="781">
        <f>VLOOKUP(C674,METADATA!$A$5:$H$29,IF(E674="HI",2,IF(E674="LO",6,10))+IF(S674=1,2,IF(D674=7,1,(IF(WEEKDAY(B674)=1,2,IF(WEEKDAY(B674)=7,1,0))))))</f>
        <v>3</v>
      </c>
    </row>
    <row r="675" spans="2:21" ht="13.95" customHeight="1" x14ac:dyDescent="0.25">
      <c r="B675" s="784">
        <f t="shared" si="32"/>
        <v>45410</v>
      </c>
      <c r="C675" s="785">
        <v>23</v>
      </c>
      <c r="D675" s="786">
        <f>IFERROR((INDEX(METADATA!$T$2:$T$20,MATCH(B675,METADATA!$S$2:$S$20,0))),0)</f>
        <v>0</v>
      </c>
      <c r="E675" s="785" t="str">
        <f t="shared" si="30"/>
        <v>LO</v>
      </c>
      <c r="F675" s="786">
        <f>VLOOKUP(C675,METADATA!$A$5:$H$29,IF(E675="HI",2,IF(E675="LO",6,10))+IF(D675=1,2,IF(D675=7,1,(IF(WEEKDAY(B675)=1,2,IF(WEEKDAY(B675)=7,1,0))))))</f>
        <v>3</v>
      </c>
      <c r="G675" s="786">
        <f>VLOOKUP(C675,METADATA!$J$5:$Q$29,IF(E675="HI",2,IF(E675="LO",6,10))+IF(D675=1,2,IF(D675=7,1,(IF(WEEKDAY(B675)=1,2,IF(WEEKDAY(B675)=7,1,0))))))</f>
        <v>3</v>
      </c>
      <c r="H675" s="787">
        <v>8967.25</v>
      </c>
      <c r="I675" s="788">
        <v>2069.2090100646019</v>
      </c>
      <c r="K675" s="795">
        <v>0</v>
      </c>
      <c r="M675" s="798">
        <f t="shared" si="31"/>
        <v>9202.8907681137098</v>
      </c>
      <c r="N675" s="303"/>
      <c r="S675" s="786">
        <v>0</v>
      </c>
      <c r="T675" s="781">
        <f>VLOOKUP(C675,METADATA!$J$5:$Q$29,IF(E675="HI",2,IF(E675="LO",6,10))+IF(S675=1,2,IF(D675=7,1,(IF(WEEKDAY(B675)=1,2,IF(WEEKDAY(B675)=7,1,0))))))</f>
        <v>3</v>
      </c>
      <c r="U675" s="781">
        <f>VLOOKUP(C675,METADATA!$A$5:$H$29,IF(E675="HI",2,IF(E675="LO",6,10))+IF(S675=1,2,IF(D675=7,1,(IF(WEEKDAY(B675)=1,2,IF(WEEKDAY(B675)=7,1,0))))))</f>
        <v>3</v>
      </c>
    </row>
    <row r="676" spans="2:21" ht="13.95" customHeight="1" x14ac:dyDescent="0.25">
      <c r="B676" s="784">
        <f t="shared" si="32"/>
        <v>45411</v>
      </c>
      <c r="C676" s="785">
        <v>0</v>
      </c>
      <c r="D676" s="786">
        <f>IFERROR((INDEX(METADATA!$T$2:$T$20,MATCH(B676,METADATA!$S$2:$S$20,0))),0)</f>
        <v>0</v>
      </c>
      <c r="E676" s="785" t="str">
        <f t="shared" si="30"/>
        <v>LO</v>
      </c>
      <c r="F676" s="786">
        <f>VLOOKUP(C676,METADATA!$A$5:$H$29,IF(E676="HI",2,IF(E676="LO",6,10))+IF(D676=1,2,IF(D676=7,1,(IF(WEEKDAY(B676)=1,2,IF(WEEKDAY(B676)=7,1,0))))))</f>
        <v>3</v>
      </c>
      <c r="G676" s="786">
        <f>VLOOKUP(C676,METADATA!$J$5:$Q$29,IF(E676="HI",2,IF(E676="LO",6,10))+IF(D676=1,2,IF(D676=7,1,(IF(WEEKDAY(B676)=1,2,IF(WEEKDAY(B676)=7,1,0))))))</f>
        <v>3</v>
      </c>
      <c r="H676" s="787">
        <v>8416.75</v>
      </c>
      <c r="I676" s="788">
        <v>2019.960045337677</v>
      </c>
      <c r="K676" s="795">
        <v>0</v>
      </c>
      <c r="M676" s="798">
        <f t="shared" si="31"/>
        <v>8655.7448638034948</v>
      </c>
      <c r="N676" s="303"/>
      <c r="S676" s="786">
        <v>0</v>
      </c>
      <c r="T676" s="781">
        <f>VLOOKUP(C676,METADATA!$J$5:$Q$29,IF(E676="HI",2,IF(E676="LO",6,10))+IF(S676=1,2,IF(D676=7,1,(IF(WEEKDAY(B676)=1,2,IF(WEEKDAY(B676)=7,1,0))))))</f>
        <v>3</v>
      </c>
      <c r="U676" s="781">
        <f>VLOOKUP(C676,METADATA!$A$5:$H$29,IF(E676="HI",2,IF(E676="LO",6,10))+IF(S676=1,2,IF(D676=7,1,(IF(WEEKDAY(B676)=1,2,IF(WEEKDAY(B676)=7,1,0))))))</f>
        <v>3</v>
      </c>
    </row>
    <row r="677" spans="2:21" ht="13.95" customHeight="1" x14ac:dyDescent="0.25">
      <c r="B677" s="784">
        <f t="shared" si="32"/>
        <v>45411</v>
      </c>
      <c r="C677" s="785">
        <v>1</v>
      </c>
      <c r="D677" s="786">
        <f>IFERROR((INDEX(METADATA!$T$2:$T$20,MATCH(B677,METADATA!$S$2:$S$20,0))),0)</f>
        <v>0</v>
      </c>
      <c r="E677" s="785" t="str">
        <f t="shared" si="30"/>
        <v>LO</v>
      </c>
      <c r="F677" s="786">
        <f>VLOOKUP(C677,METADATA!$A$5:$H$29,IF(E677="HI",2,IF(E677="LO",6,10))+IF(D677=1,2,IF(D677=7,1,(IF(WEEKDAY(B677)=1,2,IF(WEEKDAY(B677)=7,1,0))))))</f>
        <v>3</v>
      </c>
      <c r="G677" s="786">
        <f>VLOOKUP(C677,METADATA!$J$5:$Q$29,IF(E677="HI",2,IF(E677="LO",6,10))+IF(D677=1,2,IF(D677=7,1,(IF(WEEKDAY(B677)=1,2,IF(WEEKDAY(B677)=7,1,0))))))</f>
        <v>3</v>
      </c>
      <c r="H677" s="787">
        <v>8104.25</v>
      </c>
      <c r="I677" s="788">
        <v>2138.5669736862183</v>
      </c>
      <c r="K677" s="795">
        <v>0</v>
      </c>
      <c r="M677" s="798">
        <f t="shared" si="31"/>
        <v>8381.6667055807829</v>
      </c>
      <c r="N677" s="303"/>
      <c r="S677" s="786">
        <v>0</v>
      </c>
      <c r="T677" s="781">
        <f>VLOOKUP(C677,METADATA!$J$5:$Q$29,IF(E677="HI",2,IF(E677="LO",6,10))+IF(S677=1,2,IF(D677=7,1,(IF(WEEKDAY(B677)=1,2,IF(WEEKDAY(B677)=7,1,0))))))</f>
        <v>3</v>
      </c>
      <c r="U677" s="781">
        <f>VLOOKUP(C677,METADATA!$A$5:$H$29,IF(E677="HI",2,IF(E677="LO",6,10))+IF(S677=1,2,IF(D677=7,1,(IF(WEEKDAY(B677)=1,2,IF(WEEKDAY(B677)=7,1,0))))))</f>
        <v>3</v>
      </c>
    </row>
    <row r="678" spans="2:21" ht="13.95" customHeight="1" x14ac:dyDescent="0.25">
      <c r="B678" s="784">
        <f t="shared" si="32"/>
        <v>45411</v>
      </c>
      <c r="C678" s="785">
        <v>2</v>
      </c>
      <c r="D678" s="786">
        <f>IFERROR((INDEX(METADATA!$T$2:$T$20,MATCH(B678,METADATA!$S$2:$S$20,0))),0)</f>
        <v>0</v>
      </c>
      <c r="E678" s="785" t="str">
        <f t="shared" si="30"/>
        <v>LO</v>
      </c>
      <c r="F678" s="786">
        <f>VLOOKUP(C678,METADATA!$A$5:$H$29,IF(E678="HI",2,IF(E678="LO",6,10))+IF(D678=1,2,IF(D678=7,1,(IF(WEEKDAY(B678)=1,2,IF(WEEKDAY(B678)=7,1,0))))))</f>
        <v>3</v>
      </c>
      <c r="G678" s="786">
        <f>VLOOKUP(C678,METADATA!$J$5:$Q$29,IF(E678="HI",2,IF(E678="LO",6,10))+IF(D678=1,2,IF(D678=7,1,(IF(WEEKDAY(B678)=1,2,IF(WEEKDAY(B678)=7,1,0))))))</f>
        <v>3</v>
      </c>
      <c r="H678" s="787">
        <v>8086.5</v>
      </c>
      <c r="I678" s="788">
        <v>1990.7285194396973</v>
      </c>
      <c r="K678" s="795">
        <v>0</v>
      </c>
      <c r="M678" s="798">
        <f t="shared" si="31"/>
        <v>8327.933854691124</v>
      </c>
      <c r="N678" s="303"/>
      <c r="S678" s="786">
        <v>0</v>
      </c>
      <c r="T678" s="781">
        <f>VLOOKUP(C678,METADATA!$J$5:$Q$29,IF(E678="HI",2,IF(E678="LO",6,10))+IF(S678=1,2,IF(D678=7,1,(IF(WEEKDAY(B678)=1,2,IF(WEEKDAY(B678)=7,1,0))))))</f>
        <v>3</v>
      </c>
      <c r="U678" s="781">
        <f>VLOOKUP(C678,METADATA!$A$5:$H$29,IF(E678="HI",2,IF(E678="LO",6,10))+IF(S678=1,2,IF(D678=7,1,(IF(WEEKDAY(B678)=1,2,IF(WEEKDAY(B678)=7,1,0))))))</f>
        <v>3</v>
      </c>
    </row>
    <row r="679" spans="2:21" ht="13.95" customHeight="1" x14ac:dyDescent="0.25">
      <c r="B679" s="784">
        <f t="shared" si="32"/>
        <v>45411</v>
      </c>
      <c r="C679" s="785">
        <v>3</v>
      </c>
      <c r="D679" s="786">
        <f>IFERROR((INDEX(METADATA!$T$2:$T$20,MATCH(B679,METADATA!$S$2:$S$20,0))),0)</f>
        <v>0</v>
      </c>
      <c r="E679" s="785" t="str">
        <f t="shared" si="30"/>
        <v>LO</v>
      </c>
      <c r="F679" s="786">
        <f>VLOOKUP(C679,METADATA!$A$5:$H$29,IF(E679="HI",2,IF(E679="LO",6,10))+IF(D679=1,2,IF(D679=7,1,(IF(WEEKDAY(B679)=1,2,IF(WEEKDAY(B679)=7,1,0))))))</f>
        <v>3</v>
      </c>
      <c r="G679" s="786">
        <f>VLOOKUP(C679,METADATA!$J$5:$Q$29,IF(E679="HI",2,IF(E679="LO",6,10))+IF(D679=1,2,IF(D679=7,1,(IF(WEEKDAY(B679)=1,2,IF(WEEKDAY(B679)=7,1,0))))))</f>
        <v>3</v>
      </c>
      <c r="H679" s="787">
        <v>8298.5</v>
      </c>
      <c r="I679" s="788">
        <v>1113.4095295369625</v>
      </c>
      <c r="K679" s="795">
        <v>0</v>
      </c>
      <c r="M679" s="798">
        <f t="shared" si="31"/>
        <v>8372.8599074906142</v>
      </c>
      <c r="N679" s="303"/>
      <c r="S679" s="786">
        <v>0</v>
      </c>
      <c r="T679" s="781">
        <f>VLOOKUP(C679,METADATA!$J$5:$Q$29,IF(E679="HI",2,IF(E679="LO",6,10))+IF(S679=1,2,IF(D679=7,1,(IF(WEEKDAY(B679)=1,2,IF(WEEKDAY(B679)=7,1,0))))))</f>
        <v>3</v>
      </c>
      <c r="U679" s="781">
        <f>VLOOKUP(C679,METADATA!$A$5:$H$29,IF(E679="HI",2,IF(E679="LO",6,10))+IF(S679=1,2,IF(D679=7,1,(IF(WEEKDAY(B679)=1,2,IF(WEEKDAY(B679)=7,1,0))))))</f>
        <v>3</v>
      </c>
    </row>
    <row r="680" spans="2:21" ht="13.95" customHeight="1" x14ac:dyDescent="0.25">
      <c r="B680" s="784">
        <f t="shared" si="32"/>
        <v>45411</v>
      </c>
      <c r="C680" s="785">
        <v>4</v>
      </c>
      <c r="D680" s="786">
        <f>IFERROR((INDEX(METADATA!$T$2:$T$20,MATCH(B680,METADATA!$S$2:$S$20,0))),0)</f>
        <v>0</v>
      </c>
      <c r="E680" s="785" t="str">
        <f t="shared" si="30"/>
        <v>LO</v>
      </c>
      <c r="F680" s="786">
        <f>VLOOKUP(C680,METADATA!$A$5:$H$29,IF(E680="HI",2,IF(E680="LO",6,10))+IF(D680=1,2,IF(D680=7,1,(IF(WEEKDAY(B680)=1,2,IF(WEEKDAY(B680)=7,1,0))))))</f>
        <v>3</v>
      </c>
      <c r="G680" s="786">
        <f>VLOOKUP(C680,METADATA!$J$5:$Q$29,IF(E680="HI",2,IF(E680="LO",6,10))+IF(D680=1,2,IF(D680=7,1,(IF(WEEKDAY(B680)=1,2,IF(WEEKDAY(B680)=7,1,0))))))</f>
        <v>3</v>
      </c>
      <c r="H680" s="787">
        <v>9195.5</v>
      </c>
      <c r="I680" s="788">
        <v>0</v>
      </c>
      <c r="K680" s="795">
        <v>0</v>
      </c>
      <c r="M680" s="798">
        <f t="shared" si="31"/>
        <v>9195.5</v>
      </c>
      <c r="N680" s="303"/>
      <c r="S680" s="786">
        <v>0</v>
      </c>
      <c r="T680" s="781">
        <f>VLOOKUP(C680,METADATA!$J$5:$Q$29,IF(E680="HI",2,IF(E680="LO",6,10))+IF(S680=1,2,IF(D680=7,1,(IF(WEEKDAY(B680)=1,2,IF(WEEKDAY(B680)=7,1,0))))))</f>
        <v>3</v>
      </c>
      <c r="U680" s="781">
        <f>VLOOKUP(C680,METADATA!$A$5:$H$29,IF(E680="HI",2,IF(E680="LO",6,10))+IF(S680=1,2,IF(D680=7,1,(IF(WEEKDAY(B680)=1,2,IF(WEEKDAY(B680)=7,1,0))))))</f>
        <v>3</v>
      </c>
    </row>
    <row r="681" spans="2:21" ht="13.95" customHeight="1" x14ac:dyDescent="0.25">
      <c r="B681" s="784">
        <f t="shared" si="32"/>
        <v>45411</v>
      </c>
      <c r="C681" s="785">
        <v>5</v>
      </c>
      <c r="D681" s="786">
        <f>IFERROR((INDEX(METADATA!$T$2:$T$20,MATCH(B681,METADATA!$S$2:$S$20,0))),0)</f>
        <v>0</v>
      </c>
      <c r="E681" s="785" t="str">
        <f t="shared" si="30"/>
        <v>LO</v>
      </c>
      <c r="F681" s="786">
        <f>VLOOKUP(C681,METADATA!$A$5:$H$29,IF(E681="HI",2,IF(E681="LO",6,10))+IF(D681=1,2,IF(D681=7,1,(IF(WEEKDAY(B681)=1,2,IF(WEEKDAY(B681)=7,1,0))))))</f>
        <v>3</v>
      </c>
      <c r="G681" s="786">
        <f>VLOOKUP(C681,METADATA!$J$5:$Q$29,IF(E681="HI",2,IF(E681="LO",6,10))+IF(D681=1,2,IF(D681=7,1,(IF(WEEKDAY(B681)=1,2,IF(WEEKDAY(B681)=7,1,0))))))</f>
        <v>3</v>
      </c>
      <c r="H681" s="787">
        <v>11321.5</v>
      </c>
      <c r="I681" s="788">
        <v>1777.3150329589844</v>
      </c>
      <c r="K681" s="795">
        <v>0</v>
      </c>
      <c r="M681" s="798">
        <f t="shared" si="31"/>
        <v>11460.157545879638</v>
      </c>
      <c r="N681" s="303"/>
      <c r="S681" s="786">
        <v>0</v>
      </c>
      <c r="T681" s="781">
        <f>VLOOKUP(C681,METADATA!$J$5:$Q$29,IF(E681="HI",2,IF(E681="LO",6,10))+IF(S681=1,2,IF(D681=7,1,(IF(WEEKDAY(B681)=1,2,IF(WEEKDAY(B681)=7,1,0))))))</f>
        <v>3</v>
      </c>
      <c r="U681" s="781">
        <f>VLOOKUP(C681,METADATA!$A$5:$H$29,IF(E681="HI",2,IF(E681="LO",6,10))+IF(S681=1,2,IF(D681=7,1,(IF(WEEKDAY(B681)=1,2,IF(WEEKDAY(B681)=7,1,0))))))</f>
        <v>3</v>
      </c>
    </row>
    <row r="682" spans="2:21" ht="13.95" customHeight="1" x14ac:dyDescent="0.25">
      <c r="B682" s="784">
        <f t="shared" si="32"/>
        <v>45411</v>
      </c>
      <c r="C682" s="785">
        <v>6</v>
      </c>
      <c r="D682" s="786">
        <f>IFERROR((INDEX(METADATA!$T$2:$T$20,MATCH(B682,METADATA!$S$2:$S$20,0))),0)</f>
        <v>0</v>
      </c>
      <c r="E682" s="785" t="str">
        <f t="shared" si="30"/>
        <v>LO</v>
      </c>
      <c r="F682" s="786">
        <f>VLOOKUP(C682,METADATA!$A$5:$H$29,IF(E682="HI",2,IF(E682="LO",6,10))+IF(D682=1,2,IF(D682=7,1,(IF(WEEKDAY(B682)=1,2,IF(WEEKDAY(B682)=7,1,0))))))</f>
        <v>2</v>
      </c>
      <c r="G682" s="786">
        <f>VLOOKUP(C682,METADATA!$J$5:$Q$29,IF(E682="HI",2,IF(E682="LO",6,10))+IF(D682=1,2,IF(D682=7,1,(IF(WEEKDAY(B682)=1,2,IF(WEEKDAY(B682)=7,1,0))))))</f>
        <v>2</v>
      </c>
      <c r="H682" s="787">
        <v>14315</v>
      </c>
      <c r="I682" s="788">
        <v>2409.5700073242188</v>
      </c>
      <c r="K682" s="795">
        <v>870.51250000000005</v>
      </c>
      <c r="M682" s="798">
        <f t="shared" si="31"/>
        <v>14516.378770898631</v>
      </c>
      <c r="N682" s="303"/>
      <c r="S682" s="786">
        <v>0</v>
      </c>
      <c r="T682" s="781">
        <f>VLOOKUP(C682,METADATA!$J$5:$Q$29,IF(E682="HI",2,IF(E682="LO",6,10))+IF(S682=1,2,IF(D682=7,1,(IF(WEEKDAY(B682)=1,2,IF(WEEKDAY(B682)=7,1,0))))))</f>
        <v>2</v>
      </c>
      <c r="U682" s="781">
        <f>VLOOKUP(C682,METADATA!$A$5:$H$29,IF(E682="HI",2,IF(E682="LO",6,10))+IF(S682=1,2,IF(D682=7,1,(IF(WEEKDAY(B682)=1,2,IF(WEEKDAY(B682)=7,1,0))))))</f>
        <v>2</v>
      </c>
    </row>
    <row r="683" spans="2:21" ht="13.95" customHeight="1" x14ac:dyDescent="0.25">
      <c r="B683" s="784">
        <f t="shared" si="32"/>
        <v>45411</v>
      </c>
      <c r="C683" s="785">
        <v>7</v>
      </c>
      <c r="D683" s="786">
        <f>IFERROR((INDEX(METADATA!$T$2:$T$20,MATCH(B683,METADATA!$S$2:$S$20,0))),0)</f>
        <v>0</v>
      </c>
      <c r="E683" s="785" t="str">
        <f t="shared" si="30"/>
        <v>LO</v>
      </c>
      <c r="F683" s="786">
        <f>VLOOKUP(C683,METADATA!$A$5:$H$29,IF(E683="HI",2,IF(E683="LO",6,10))+IF(D683=1,2,IF(D683=7,1,(IF(WEEKDAY(B683)=1,2,IF(WEEKDAY(B683)=7,1,0))))))</f>
        <v>1</v>
      </c>
      <c r="G683" s="786">
        <f>VLOOKUP(C683,METADATA!$J$5:$Q$29,IF(E683="HI",2,IF(E683="LO",6,10))+IF(D683=1,2,IF(D683=7,1,(IF(WEEKDAY(B683)=1,2,IF(WEEKDAY(B683)=7,1,0))))))</f>
        <v>1</v>
      </c>
      <c r="H683" s="787">
        <v>15939.75</v>
      </c>
      <c r="I683" s="788">
        <v>1861.3760032653809</v>
      </c>
      <c r="K683" s="795">
        <v>865.8125</v>
      </c>
      <c r="M683" s="798">
        <f t="shared" si="31"/>
        <v>16048.063767571221</v>
      </c>
      <c r="N683" s="303"/>
      <c r="S683" s="786">
        <v>0</v>
      </c>
      <c r="T683" s="781">
        <f>VLOOKUP(C683,METADATA!$J$5:$Q$29,IF(E683="HI",2,IF(E683="LO",6,10))+IF(S683=1,2,IF(D683=7,1,(IF(WEEKDAY(B683)=1,2,IF(WEEKDAY(B683)=7,1,0))))))</f>
        <v>1</v>
      </c>
      <c r="U683" s="781">
        <f>VLOOKUP(C683,METADATA!$A$5:$H$29,IF(E683="HI",2,IF(E683="LO",6,10))+IF(S683=1,2,IF(D683=7,1,(IF(WEEKDAY(B683)=1,2,IF(WEEKDAY(B683)=7,1,0))))))</f>
        <v>1</v>
      </c>
    </row>
    <row r="684" spans="2:21" ht="13.95" customHeight="1" x14ac:dyDescent="0.25">
      <c r="B684" s="784">
        <f t="shared" si="32"/>
        <v>45411</v>
      </c>
      <c r="C684" s="785">
        <v>8</v>
      </c>
      <c r="D684" s="786">
        <f>IFERROR((INDEX(METADATA!$T$2:$T$20,MATCH(B684,METADATA!$S$2:$S$20,0))),0)</f>
        <v>0</v>
      </c>
      <c r="E684" s="785" t="str">
        <f t="shared" si="30"/>
        <v>LO</v>
      </c>
      <c r="F684" s="786">
        <f>VLOOKUP(C684,METADATA!$A$5:$H$29,IF(E684="HI",2,IF(E684="LO",6,10))+IF(D684=1,2,IF(D684=7,1,(IF(WEEKDAY(B684)=1,2,IF(WEEKDAY(B684)=7,1,0))))))</f>
        <v>1</v>
      </c>
      <c r="G684" s="786">
        <f>VLOOKUP(C684,METADATA!$J$5:$Q$29,IF(E684="HI",2,IF(E684="LO",6,10))+IF(D684=1,2,IF(D684=7,1,(IF(WEEKDAY(B684)=1,2,IF(WEEKDAY(B684)=7,1,0))))))</f>
        <v>1</v>
      </c>
      <c r="H684" s="787">
        <v>17383.25</v>
      </c>
      <c r="I684" s="788">
        <v>1942.7024803161621</v>
      </c>
      <c r="K684" s="795">
        <v>834.63750000000005</v>
      </c>
      <c r="M684" s="798">
        <f t="shared" si="31"/>
        <v>17491.468591559904</v>
      </c>
      <c r="N684" s="303"/>
      <c r="S684" s="786">
        <v>0</v>
      </c>
      <c r="T684" s="781">
        <f>VLOOKUP(C684,METADATA!$J$5:$Q$29,IF(E684="HI",2,IF(E684="LO",6,10))+IF(S684=1,2,IF(D684=7,1,(IF(WEEKDAY(B684)=1,2,IF(WEEKDAY(B684)=7,1,0))))))</f>
        <v>1</v>
      </c>
      <c r="U684" s="781">
        <f>VLOOKUP(C684,METADATA!$A$5:$H$29,IF(E684="HI",2,IF(E684="LO",6,10))+IF(S684=1,2,IF(D684=7,1,(IF(WEEKDAY(B684)=1,2,IF(WEEKDAY(B684)=7,1,0))))))</f>
        <v>1</v>
      </c>
    </row>
    <row r="685" spans="2:21" ht="13.95" customHeight="1" x14ac:dyDescent="0.25">
      <c r="B685" s="784">
        <f t="shared" si="32"/>
        <v>45411</v>
      </c>
      <c r="C685" s="785">
        <v>9</v>
      </c>
      <c r="D685" s="786">
        <f>IFERROR((INDEX(METADATA!$T$2:$T$20,MATCH(B685,METADATA!$S$2:$S$20,0))),0)</f>
        <v>0</v>
      </c>
      <c r="E685" s="785" t="str">
        <f t="shared" si="30"/>
        <v>LO</v>
      </c>
      <c r="F685" s="786">
        <f>VLOOKUP(C685,METADATA!$A$5:$H$29,IF(E685="HI",2,IF(E685="LO",6,10))+IF(D685=1,2,IF(D685=7,1,(IF(WEEKDAY(B685)=1,2,IF(WEEKDAY(B685)=7,1,0))))))</f>
        <v>2</v>
      </c>
      <c r="G685" s="786">
        <f>VLOOKUP(C685,METADATA!$J$5:$Q$29,IF(E685="HI",2,IF(E685="LO",6,10))+IF(D685=1,2,IF(D685=7,1,(IF(WEEKDAY(B685)=1,2,IF(WEEKDAY(B685)=7,1,0))))))</f>
        <v>1</v>
      </c>
      <c r="H685" s="787">
        <v>18340</v>
      </c>
      <c r="I685" s="788">
        <v>1904.2084465026855</v>
      </c>
      <c r="K685" s="795">
        <v>847.33749999999998</v>
      </c>
      <c r="M685" s="798">
        <f t="shared" si="31"/>
        <v>18438.590233738916</v>
      </c>
      <c r="N685" s="303"/>
      <c r="S685" s="786">
        <v>0</v>
      </c>
      <c r="T685" s="781">
        <f>VLOOKUP(C685,METADATA!$J$5:$Q$29,IF(E685="HI",2,IF(E685="LO",6,10))+IF(S685=1,2,IF(D685=7,1,(IF(WEEKDAY(B685)=1,2,IF(WEEKDAY(B685)=7,1,0))))))</f>
        <v>1</v>
      </c>
      <c r="U685" s="781">
        <f>VLOOKUP(C685,METADATA!$A$5:$H$29,IF(E685="HI",2,IF(E685="LO",6,10))+IF(S685=1,2,IF(D685=7,1,(IF(WEEKDAY(B685)=1,2,IF(WEEKDAY(B685)=7,1,0))))))</f>
        <v>2</v>
      </c>
    </row>
    <row r="686" spans="2:21" ht="13.95" customHeight="1" x14ac:dyDescent="0.25">
      <c r="B686" s="784">
        <f t="shared" si="32"/>
        <v>45411</v>
      </c>
      <c r="C686" s="785">
        <v>10</v>
      </c>
      <c r="D686" s="786">
        <f>IFERROR((INDEX(METADATA!$T$2:$T$20,MATCH(B686,METADATA!$S$2:$S$20,0))),0)</f>
        <v>0</v>
      </c>
      <c r="E686" s="785" t="str">
        <f t="shared" si="30"/>
        <v>LO</v>
      </c>
      <c r="F686" s="786">
        <f>VLOOKUP(C686,METADATA!$A$5:$H$29,IF(E686="HI",2,IF(E686="LO",6,10))+IF(D686=1,2,IF(D686=7,1,(IF(WEEKDAY(B686)=1,2,IF(WEEKDAY(B686)=7,1,0))))))</f>
        <v>2</v>
      </c>
      <c r="G686" s="786">
        <f>VLOOKUP(C686,METADATA!$J$5:$Q$29,IF(E686="HI",2,IF(E686="LO",6,10))+IF(D686=1,2,IF(D686=7,1,(IF(WEEKDAY(B686)=1,2,IF(WEEKDAY(B686)=7,1,0))))))</f>
        <v>2</v>
      </c>
      <c r="H686" s="787">
        <v>18002.25</v>
      </c>
      <c r="I686" s="788">
        <v>2056.971508026123</v>
      </c>
      <c r="K686" s="795">
        <v>851.61249999999995</v>
      </c>
      <c r="M686" s="798">
        <f t="shared" si="31"/>
        <v>18119.385664181093</v>
      </c>
      <c r="N686" s="303"/>
      <c r="S686" s="786">
        <v>0</v>
      </c>
      <c r="T686" s="781">
        <f>VLOOKUP(C686,METADATA!$J$5:$Q$29,IF(E686="HI",2,IF(E686="LO",6,10))+IF(S686=1,2,IF(D686=7,1,(IF(WEEKDAY(B686)=1,2,IF(WEEKDAY(B686)=7,1,0))))))</f>
        <v>2</v>
      </c>
      <c r="U686" s="781">
        <f>VLOOKUP(C686,METADATA!$A$5:$H$29,IF(E686="HI",2,IF(E686="LO",6,10))+IF(S686=1,2,IF(D686=7,1,(IF(WEEKDAY(B686)=1,2,IF(WEEKDAY(B686)=7,1,0))))))</f>
        <v>2</v>
      </c>
    </row>
    <row r="687" spans="2:21" ht="13.95" customHeight="1" x14ac:dyDescent="0.25">
      <c r="B687" s="784">
        <f t="shared" si="32"/>
        <v>45411</v>
      </c>
      <c r="C687" s="785">
        <v>11</v>
      </c>
      <c r="D687" s="786">
        <f>IFERROR((INDEX(METADATA!$T$2:$T$20,MATCH(B687,METADATA!$S$2:$S$20,0))),0)</f>
        <v>0</v>
      </c>
      <c r="E687" s="785" t="str">
        <f t="shared" si="30"/>
        <v>LO</v>
      </c>
      <c r="F687" s="786">
        <f>VLOOKUP(C687,METADATA!$A$5:$H$29,IF(E687="HI",2,IF(E687="LO",6,10))+IF(D687=1,2,IF(D687=7,1,(IF(WEEKDAY(B687)=1,2,IF(WEEKDAY(B687)=7,1,0))))))</f>
        <v>2</v>
      </c>
      <c r="G687" s="786">
        <f>VLOOKUP(C687,METADATA!$J$5:$Q$29,IF(E687="HI",2,IF(E687="LO",6,10))+IF(D687=1,2,IF(D687=7,1,(IF(WEEKDAY(B687)=1,2,IF(WEEKDAY(B687)=7,1,0))))))</f>
        <v>2</v>
      </c>
      <c r="H687" s="787">
        <v>18268</v>
      </c>
      <c r="I687" s="788">
        <v>2845.904052734375</v>
      </c>
      <c r="K687" s="795">
        <v>856.5</v>
      </c>
      <c r="M687" s="798">
        <f t="shared" si="31"/>
        <v>18488.347516134858</v>
      </c>
      <c r="N687" s="303"/>
      <c r="S687" s="786">
        <v>0</v>
      </c>
      <c r="T687" s="781">
        <f>VLOOKUP(C687,METADATA!$J$5:$Q$29,IF(E687="HI",2,IF(E687="LO",6,10))+IF(S687=1,2,IF(D687=7,1,(IF(WEEKDAY(B687)=1,2,IF(WEEKDAY(B687)=7,1,0))))))</f>
        <v>2</v>
      </c>
      <c r="U687" s="781">
        <f>VLOOKUP(C687,METADATA!$A$5:$H$29,IF(E687="HI",2,IF(E687="LO",6,10))+IF(S687=1,2,IF(D687=7,1,(IF(WEEKDAY(B687)=1,2,IF(WEEKDAY(B687)=7,1,0))))))</f>
        <v>2</v>
      </c>
    </row>
    <row r="688" spans="2:21" ht="13.95" customHeight="1" x14ac:dyDescent="0.25">
      <c r="B688" s="784">
        <f t="shared" si="32"/>
        <v>45411</v>
      </c>
      <c r="C688" s="785">
        <v>12</v>
      </c>
      <c r="D688" s="786">
        <f>IFERROR((INDEX(METADATA!$T$2:$T$20,MATCH(B688,METADATA!$S$2:$S$20,0))),0)</f>
        <v>0</v>
      </c>
      <c r="E688" s="785" t="str">
        <f t="shared" si="30"/>
        <v>LO</v>
      </c>
      <c r="F688" s="786">
        <f>VLOOKUP(C688,METADATA!$A$5:$H$29,IF(E688="HI",2,IF(E688="LO",6,10))+IF(D688=1,2,IF(D688=7,1,(IF(WEEKDAY(B688)=1,2,IF(WEEKDAY(B688)=7,1,0))))))</f>
        <v>2</v>
      </c>
      <c r="G688" s="786">
        <f>VLOOKUP(C688,METADATA!$J$5:$Q$29,IF(E688="HI",2,IF(E688="LO",6,10))+IF(D688=1,2,IF(D688=7,1,(IF(WEEKDAY(B688)=1,2,IF(WEEKDAY(B688)=7,1,0))))))</f>
        <v>2</v>
      </c>
      <c r="H688" s="787">
        <v>18333</v>
      </c>
      <c r="I688" s="788">
        <v>2694.7769470214844</v>
      </c>
      <c r="K688" s="795">
        <v>824.32500000000005</v>
      </c>
      <c r="M688" s="798">
        <f t="shared" si="31"/>
        <v>18529.994921591275</v>
      </c>
      <c r="N688" s="303"/>
      <c r="S688" s="786">
        <v>0</v>
      </c>
      <c r="T688" s="781">
        <f>VLOOKUP(C688,METADATA!$J$5:$Q$29,IF(E688="HI",2,IF(E688="LO",6,10))+IF(S688=1,2,IF(D688=7,1,(IF(WEEKDAY(B688)=1,2,IF(WEEKDAY(B688)=7,1,0))))))</f>
        <v>2</v>
      </c>
      <c r="U688" s="781">
        <f>VLOOKUP(C688,METADATA!$A$5:$H$29,IF(E688="HI",2,IF(E688="LO",6,10))+IF(S688=1,2,IF(D688=7,1,(IF(WEEKDAY(B688)=1,2,IF(WEEKDAY(B688)=7,1,0))))))</f>
        <v>2</v>
      </c>
    </row>
    <row r="689" spans="2:21" ht="13.95" customHeight="1" x14ac:dyDescent="0.25">
      <c r="B689" s="784">
        <f t="shared" si="32"/>
        <v>45411</v>
      </c>
      <c r="C689" s="785">
        <v>13</v>
      </c>
      <c r="D689" s="786">
        <f>IFERROR((INDEX(METADATA!$T$2:$T$20,MATCH(B689,METADATA!$S$2:$S$20,0))),0)</f>
        <v>0</v>
      </c>
      <c r="E689" s="785" t="str">
        <f t="shared" si="30"/>
        <v>LO</v>
      </c>
      <c r="F689" s="786">
        <f>VLOOKUP(C689,METADATA!$A$5:$H$29,IF(E689="HI",2,IF(E689="LO",6,10))+IF(D689=1,2,IF(D689=7,1,(IF(WEEKDAY(B689)=1,2,IF(WEEKDAY(B689)=7,1,0))))))</f>
        <v>2</v>
      </c>
      <c r="G689" s="786">
        <f>VLOOKUP(C689,METADATA!$J$5:$Q$29,IF(E689="HI",2,IF(E689="LO",6,10))+IF(D689=1,2,IF(D689=7,1,(IF(WEEKDAY(B689)=1,2,IF(WEEKDAY(B689)=7,1,0))))))</f>
        <v>2</v>
      </c>
      <c r="H689" s="787">
        <v>17818.5</v>
      </c>
      <c r="I689" s="788">
        <v>2782.1571388244629</v>
      </c>
      <c r="K689" s="795">
        <v>882.73749999999995</v>
      </c>
      <c r="M689" s="798">
        <f t="shared" si="31"/>
        <v>18034.393269392567</v>
      </c>
      <c r="N689" s="303"/>
      <c r="S689" s="786">
        <v>0</v>
      </c>
      <c r="T689" s="781">
        <f>VLOOKUP(C689,METADATA!$J$5:$Q$29,IF(E689="HI",2,IF(E689="LO",6,10))+IF(S689=1,2,IF(D689=7,1,(IF(WEEKDAY(B689)=1,2,IF(WEEKDAY(B689)=7,1,0))))))</f>
        <v>2</v>
      </c>
      <c r="U689" s="781">
        <f>VLOOKUP(C689,METADATA!$A$5:$H$29,IF(E689="HI",2,IF(E689="LO",6,10))+IF(S689=1,2,IF(D689=7,1,(IF(WEEKDAY(B689)=1,2,IF(WEEKDAY(B689)=7,1,0))))))</f>
        <v>2</v>
      </c>
    </row>
    <row r="690" spans="2:21" ht="13.95" customHeight="1" x14ac:dyDescent="0.25">
      <c r="B690" s="784">
        <f t="shared" si="32"/>
        <v>45411</v>
      </c>
      <c r="C690" s="785">
        <v>14</v>
      </c>
      <c r="D690" s="786">
        <f>IFERROR((INDEX(METADATA!$T$2:$T$20,MATCH(B690,METADATA!$S$2:$S$20,0))),0)</f>
        <v>0</v>
      </c>
      <c r="E690" s="785" t="str">
        <f t="shared" si="30"/>
        <v>LO</v>
      </c>
      <c r="F690" s="786">
        <f>VLOOKUP(C690,METADATA!$A$5:$H$29,IF(E690="HI",2,IF(E690="LO",6,10))+IF(D690=1,2,IF(D690=7,1,(IF(WEEKDAY(B690)=1,2,IF(WEEKDAY(B690)=7,1,0))))))</f>
        <v>2</v>
      </c>
      <c r="G690" s="786">
        <f>VLOOKUP(C690,METADATA!$J$5:$Q$29,IF(E690="HI",2,IF(E690="LO",6,10))+IF(D690=1,2,IF(D690=7,1,(IF(WEEKDAY(B690)=1,2,IF(WEEKDAY(B690)=7,1,0))))))</f>
        <v>2</v>
      </c>
      <c r="H690" s="787">
        <v>18166.75</v>
      </c>
      <c r="I690" s="788">
        <v>2953.1865425109863</v>
      </c>
      <c r="K690" s="795">
        <v>909.3125</v>
      </c>
      <c r="M690" s="798">
        <f t="shared" si="31"/>
        <v>18405.219811710154</v>
      </c>
      <c r="N690" s="303"/>
      <c r="S690" s="786">
        <v>0</v>
      </c>
      <c r="T690" s="781">
        <f>VLOOKUP(C690,METADATA!$J$5:$Q$29,IF(E690="HI",2,IF(E690="LO",6,10))+IF(S690=1,2,IF(D690=7,1,(IF(WEEKDAY(B690)=1,2,IF(WEEKDAY(B690)=7,1,0))))))</f>
        <v>2</v>
      </c>
      <c r="U690" s="781">
        <f>VLOOKUP(C690,METADATA!$A$5:$H$29,IF(E690="HI",2,IF(E690="LO",6,10))+IF(S690=1,2,IF(D690=7,1,(IF(WEEKDAY(B690)=1,2,IF(WEEKDAY(B690)=7,1,0))))))</f>
        <v>2</v>
      </c>
    </row>
    <row r="691" spans="2:21" ht="13.95" customHeight="1" x14ac:dyDescent="0.25">
      <c r="B691" s="784">
        <f t="shared" si="32"/>
        <v>45411</v>
      </c>
      <c r="C691" s="785">
        <v>15</v>
      </c>
      <c r="D691" s="786">
        <f>IFERROR((INDEX(METADATA!$T$2:$T$20,MATCH(B691,METADATA!$S$2:$S$20,0))),0)</f>
        <v>0</v>
      </c>
      <c r="E691" s="785" t="str">
        <f t="shared" si="30"/>
        <v>LO</v>
      </c>
      <c r="F691" s="786">
        <f>VLOOKUP(C691,METADATA!$A$5:$H$29,IF(E691="HI",2,IF(E691="LO",6,10))+IF(D691=1,2,IF(D691=7,1,(IF(WEEKDAY(B691)=1,2,IF(WEEKDAY(B691)=7,1,0))))))</f>
        <v>2</v>
      </c>
      <c r="G691" s="786">
        <f>VLOOKUP(C691,METADATA!$J$5:$Q$29,IF(E691="HI",2,IF(E691="LO",6,10))+IF(D691=1,2,IF(D691=7,1,(IF(WEEKDAY(B691)=1,2,IF(WEEKDAY(B691)=7,1,0))))))</f>
        <v>2</v>
      </c>
      <c r="H691" s="787">
        <v>18095</v>
      </c>
      <c r="I691" s="788">
        <v>3062.235969543457</v>
      </c>
      <c r="K691" s="795">
        <v>905.6</v>
      </c>
      <c r="M691" s="798">
        <f t="shared" si="31"/>
        <v>18352.283621750339</v>
      </c>
      <c r="N691" s="303"/>
      <c r="S691" s="786">
        <v>0</v>
      </c>
      <c r="T691" s="781">
        <f>VLOOKUP(C691,METADATA!$J$5:$Q$29,IF(E691="HI",2,IF(E691="LO",6,10))+IF(S691=1,2,IF(D691=7,1,(IF(WEEKDAY(B691)=1,2,IF(WEEKDAY(B691)=7,1,0))))))</f>
        <v>2</v>
      </c>
      <c r="U691" s="781">
        <f>VLOOKUP(C691,METADATA!$A$5:$H$29,IF(E691="HI",2,IF(E691="LO",6,10))+IF(S691=1,2,IF(D691=7,1,(IF(WEEKDAY(B691)=1,2,IF(WEEKDAY(B691)=7,1,0))))))</f>
        <v>2</v>
      </c>
    </row>
    <row r="692" spans="2:21" ht="13.95" customHeight="1" x14ac:dyDescent="0.25">
      <c r="B692" s="784">
        <f t="shared" si="32"/>
        <v>45411</v>
      </c>
      <c r="C692" s="785">
        <v>16</v>
      </c>
      <c r="D692" s="786">
        <f>IFERROR((INDEX(METADATA!$T$2:$T$20,MATCH(B692,METADATA!$S$2:$S$20,0))),0)</f>
        <v>0</v>
      </c>
      <c r="E692" s="785" t="str">
        <f t="shared" si="30"/>
        <v>LO</v>
      </c>
      <c r="F692" s="786">
        <f>VLOOKUP(C692,METADATA!$A$5:$H$29,IF(E692="HI",2,IF(E692="LO",6,10))+IF(D692=1,2,IF(D692=7,1,(IF(WEEKDAY(B692)=1,2,IF(WEEKDAY(B692)=7,1,0))))))</f>
        <v>2</v>
      </c>
      <c r="G692" s="786">
        <f>VLOOKUP(C692,METADATA!$J$5:$Q$29,IF(E692="HI",2,IF(E692="LO",6,10))+IF(D692=1,2,IF(D692=7,1,(IF(WEEKDAY(B692)=1,2,IF(WEEKDAY(B692)=7,1,0))))))</f>
        <v>2</v>
      </c>
      <c r="H692" s="787">
        <v>18144.5</v>
      </c>
      <c r="I692" s="788">
        <v>2769.257568359375</v>
      </c>
      <c r="K692" s="795">
        <v>913.98749999999995</v>
      </c>
      <c r="M692" s="798">
        <f t="shared" si="31"/>
        <v>18354.608896130576</v>
      </c>
      <c r="N692" s="303"/>
      <c r="S692" s="786">
        <v>0</v>
      </c>
      <c r="T692" s="781">
        <f>VLOOKUP(C692,METADATA!$J$5:$Q$29,IF(E692="HI",2,IF(E692="LO",6,10))+IF(S692=1,2,IF(D692=7,1,(IF(WEEKDAY(B692)=1,2,IF(WEEKDAY(B692)=7,1,0))))))</f>
        <v>2</v>
      </c>
      <c r="U692" s="781">
        <f>VLOOKUP(C692,METADATA!$A$5:$H$29,IF(E692="HI",2,IF(E692="LO",6,10))+IF(S692=1,2,IF(D692=7,1,(IF(WEEKDAY(B692)=1,2,IF(WEEKDAY(B692)=7,1,0))))))</f>
        <v>2</v>
      </c>
    </row>
    <row r="693" spans="2:21" ht="13.95" customHeight="1" x14ac:dyDescent="0.25">
      <c r="B693" s="784">
        <f t="shared" si="32"/>
        <v>45411</v>
      </c>
      <c r="C693" s="785">
        <v>17</v>
      </c>
      <c r="D693" s="786">
        <f>IFERROR((INDEX(METADATA!$T$2:$T$20,MATCH(B693,METADATA!$S$2:$S$20,0))),0)</f>
        <v>0</v>
      </c>
      <c r="E693" s="785" t="str">
        <f t="shared" si="30"/>
        <v>LO</v>
      </c>
      <c r="F693" s="786">
        <f>VLOOKUP(C693,METADATA!$A$5:$H$29,IF(E693="HI",2,IF(E693="LO",6,10))+IF(D693=1,2,IF(D693=7,1,(IF(WEEKDAY(B693)=1,2,IF(WEEKDAY(B693)=7,1,0))))))</f>
        <v>2</v>
      </c>
      <c r="G693" s="786">
        <f>VLOOKUP(C693,METADATA!$J$5:$Q$29,IF(E693="HI",2,IF(E693="LO",6,10))+IF(D693=1,2,IF(D693=7,1,(IF(WEEKDAY(B693)=1,2,IF(WEEKDAY(B693)=7,1,0))))))</f>
        <v>2</v>
      </c>
      <c r="H693" s="787">
        <v>17968.25</v>
      </c>
      <c r="I693" s="788">
        <v>2689.2124481201172</v>
      </c>
      <c r="K693" s="795">
        <v>902.26250000000005</v>
      </c>
      <c r="M693" s="798">
        <f t="shared" si="31"/>
        <v>18168.375592045209</v>
      </c>
      <c r="N693" s="303"/>
      <c r="S693" s="786">
        <v>0</v>
      </c>
      <c r="T693" s="781">
        <f>VLOOKUP(C693,METADATA!$J$5:$Q$29,IF(E693="HI",2,IF(E693="LO",6,10))+IF(S693=1,2,IF(D693=7,1,(IF(WEEKDAY(B693)=1,2,IF(WEEKDAY(B693)=7,1,0))))))</f>
        <v>2</v>
      </c>
      <c r="U693" s="781">
        <f>VLOOKUP(C693,METADATA!$A$5:$H$29,IF(E693="HI",2,IF(E693="LO",6,10))+IF(S693=1,2,IF(D693=7,1,(IF(WEEKDAY(B693)=1,2,IF(WEEKDAY(B693)=7,1,0))))))</f>
        <v>2</v>
      </c>
    </row>
    <row r="694" spans="2:21" ht="13.95" customHeight="1" x14ac:dyDescent="0.25">
      <c r="B694" s="784">
        <f t="shared" si="32"/>
        <v>45411</v>
      </c>
      <c r="C694" s="785">
        <v>18</v>
      </c>
      <c r="D694" s="786">
        <f>IFERROR((INDEX(METADATA!$T$2:$T$20,MATCH(B694,METADATA!$S$2:$S$20,0))),0)</f>
        <v>0</v>
      </c>
      <c r="E694" s="785" t="str">
        <f t="shared" si="30"/>
        <v>LO</v>
      </c>
      <c r="F694" s="786">
        <f>VLOOKUP(C694,METADATA!$A$5:$H$29,IF(E694="HI",2,IF(E694="LO",6,10))+IF(D694=1,2,IF(D694=7,1,(IF(WEEKDAY(B694)=1,2,IF(WEEKDAY(B694)=7,1,0))))))</f>
        <v>1</v>
      </c>
      <c r="G694" s="786">
        <f>VLOOKUP(C694,METADATA!$J$5:$Q$29,IF(E694="HI",2,IF(E694="LO",6,10))+IF(D694=1,2,IF(D694=7,1,(IF(WEEKDAY(B694)=1,2,IF(WEEKDAY(B694)=7,1,0))))))</f>
        <v>1</v>
      </c>
      <c r="H694" s="787">
        <v>18762.5</v>
      </c>
      <c r="I694" s="788">
        <v>2705.4598693847656</v>
      </c>
      <c r="K694" s="795">
        <v>933.76250000000005</v>
      </c>
      <c r="M694" s="798">
        <f t="shared" si="31"/>
        <v>18956.553467201033</v>
      </c>
      <c r="N694" s="303"/>
      <c r="S694" s="786">
        <v>0</v>
      </c>
      <c r="T694" s="781">
        <f>VLOOKUP(C694,METADATA!$J$5:$Q$29,IF(E694="HI",2,IF(E694="LO",6,10))+IF(S694=1,2,IF(D694=7,1,(IF(WEEKDAY(B694)=1,2,IF(WEEKDAY(B694)=7,1,0))))))</f>
        <v>1</v>
      </c>
      <c r="U694" s="781">
        <f>VLOOKUP(C694,METADATA!$A$5:$H$29,IF(E694="HI",2,IF(E694="LO",6,10))+IF(S694=1,2,IF(D694=7,1,(IF(WEEKDAY(B694)=1,2,IF(WEEKDAY(B694)=7,1,0))))))</f>
        <v>1</v>
      </c>
    </row>
    <row r="695" spans="2:21" ht="13.95" customHeight="1" x14ac:dyDescent="0.25">
      <c r="B695" s="784">
        <f t="shared" si="32"/>
        <v>45411</v>
      </c>
      <c r="C695" s="785">
        <v>19</v>
      </c>
      <c r="D695" s="786">
        <f>IFERROR((INDEX(METADATA!$T$2:$T$20,MATCH(B695,METADATA!$S$2:$S$20,0))),0)</f>
        <v>0</v>
      </c>
      <c r="E695" s="785" t="str">
        <f t="shared" si="30"/>
        <v>LO</v>
      </c>
      <c r="F695" s="786">
        <f>VLOOKUP(C695,METADATA!$A$5:$H$29,IF(E695="HI",2,IF(E695="LO",6,10))+IF(D695=1,2,IF(D695=7,1,(IF(WEEKDAY(B695)=1,2,IF(WEEKDAY(B695)=7,1,0))))))</f>
        <v>1</v>
      </c>
      <c r="G695" s="786">
        <f>VLOOKUP(C695,METADATA!$J$5:$Q$29,IF(E695="HI",2,IF(E695="LO",6,10))+IF(D695=1,2,IF(D695=7,1,(IF(WEEKDAY(B695)=1,2,IF(WEEKDAY(B695)=7,1,0))))))</f>
        <v>1</v>
      </c>
      <c r="H695" s="787">
        <v>17983.5</v>
      </c>
      <c r="I695" s="788">
        <v>2781.8604822158813</v>
      </c>
      <c r="K695" s="795">
        <v>0</v>
      </c>
      <c r="M695" s="798">
        <f t="shared" si="31"/>
        <v>18197.390472057097</v>
      </c>
      <c r="N695" s="303"/>
      <c r="S695" s="786">
        <v>0</v>
      </c>
      <c r="T695" s="781">
        <f>VLOOKUP(C695,METADATA!$J$5:$Q$29,IF(E695="HI",2,IF(E695="LO",6,10))+IF(S695=1,2,IF(D695=7,1,(IF(WEEKDAY(B695)=1,2,IF(WEEKDAY(B695)=7,1,0))))))</f>
        <v>1</v>
      </c>
      <c r="U695" s="781">
        <f>VLOOKUP(C695,METADATA!$A$5:$H$29,IF(E695="HI",2,IF(E695="LO",6,10))+IF(S695=1,2,IF(D695=7,1,(IF(WEEKDAY(B695)=1,2,IF(WEEKDAY(B695)=7,1,0))))))</f>
        <v>1</v>
      </c>
    </row>
    <row r="696" spans="2:21" ht="13.95" customHeight="1" x14ac:dyDescent="0.25">
      <c r="B696" s="784">
        <f t="shared" si="32"/>
        <v>45411</v>
      </c>
      <c r="C696" s="785">
        <v>20</v>
      </c>
      <c r="D696" s="786">
        <f>IFERROR((INDEX(METADATA!$T$2:$T$20,MATCH(B696,METADATA!$S$2:$S$20,0))),0)</f>
        <v>0</v>
      </c>
      <c r="E696" s="785" t="str">
        <f t="shared" si="30"/>
        <v>LO</v>
      </c>
      <c r="F696" s="786">
        <f>VLOOKUP(C696,METADATA!$A$5:$H$29,IF(E696="HI",2,IF(E696="LO",6,10))+IF(D696=1,2,IF(D696=7,1,(IF(WEEKDAY(B696)=1,2,IF(WEEKDAY(B696)=7,1,0))))))</f>
        <v>1</v>
      </c>
      <c r="G696" s="786">
        <f>VLOOKUP(C696,METADATA!$J$5:$Q$29,IF(E696="HI",2,IF(E696="LO",6,10))+IF(D696=1,2,IF(D696=7,1,(IF(WEEKDAY(B696)=1,2,IF(WEEKDAY(B696)=7,1,0))))))</f>
        <v>2</v>
      </c>
      <c r="H696" s="787">
        <v>16093.75</v>
      </c>
      <c r="I696" s="788">
        <v>2777.6254758834839</v>
      </c>
      <c r="K696" s="795">
        <v>0</v>
      </c>
      <c r="M696" s="798">
        <f t="shared" si="31"/>
        <v>16331.686757551315</v>
      </c>
      <c r="N696" s="303"/>
      <c r="S696" s="786">
        <v>0</v>
      </c>
      <c r="T696" s="781">
        <f>VLOOKUP(C696,METADATA!$J$5:$Q$29,IF(E696="HI",2,IF(E696="LO",6,10))+IF(S696=1,2,IF(D696=7,1,(IF(WEEKDAY(B696)=1,2,IF(WEEKDAY(B696)=7,1,0))))))</f>
        <v>2</v>
      </c>
      <c r="U696" s="781">
        <f>VLOOKUP(C696,METADATA!$A$5:$H$29,IF(E696="HI",2,IF(E696="LO",6,10))+IF(S696=1,2,IF(D696=7,1,(IF(WEEKDAY(B696)=1,2,IF(WEEKDAY(B696)=7,1,0))))))</f>
        <v>1</v>
      </c>
    </row>
    <row r="697" spans="2:21" ht="13.95" customHeight="1" x14ac:dyDescent="0.25">
      <c r="B697" s="784">
        <f t="shared" si="32"/>
        <v>45411</v>
      </c>
      <c r="C697" s="785">
        <v>21</v>
      </c>
      <c r="D697" s="786">
        <f>IFERROR((INDEX(METADATA!$T$2:$T$20,MATCH(B697,METADATA!$S$2:$S$20,0))),0)</f>
        <v>0</v>
      </c>
      <c r="E697" s="785" t="str">
        <f t="shared" si="30"/>
        <v>LO</v>
      </c>
      <c r="F697" s="786">
        <f>VLOOKUP(C697,METADATA!$A$5:$H$29,IF(E697="HI",2,IF(E697="LO",6,10))+IF(D697=1,2,IF(D697=7,1,(IF(WEEKDAY(B697)=1,2,IF(WEEKDAY(B697)=7,1,0))))))</f>
        <v>2</v>
      </c>
      <c r="G697" s="786">
        <f>VLOOKUP(C697,METADATA!$J$5:$Q$29,IF(E697="HI",2,IF(E697="LO",6,10))+IF(D697=1,2,IF(D697=7,1,(IF(WEEKDAY(B697)=1,2,IF(WEEKDAY(B697)=7,1,0))))))</f>
        <v>2</v>
      </c>
      <c r="H697" s="787">
        <v>13973.25</v>
      </c>
      <c r="I697" s="788">
        <v>2678.5964512825012</v>
      </c>
      <c r="K697" s="795">
        <v>0</v>
      </c>
      <c r="M697" s="798">
        <f t="shared" si="31"/>
        <v>14227.670031010812</v>
      </c>
      <c r="N697" s="303"/>
      <c r="S697" s="786">
        <v>0</v>
      </c>
      <c r="T697" s="781">
        <f>VLOOKUP(C697,METADATA!$J$5:$Q$29,IF(E697="HI",2,IF(E697="LO",6,10))+IF(S697=1,2,IF(D697=7,1,(IF(WEEKDAY(B697)=1,2,IF(WEEKDAY(B697)=7,1,0))))))</f>
        <v>2</v>
      </c>
      <c r="U697" s="781">
        <f>VLOOKUP(C697,METADATA!$A$5:$H$29,IF(E697="HI",2,IF(E697="LO",6,10))+IF(S697=1,2,IF(D697=7,1,(IF(WEEKDAY(B697)=1,2,IF(WEEKDAY(B697)=7,1,0))))))</f>
        <v>2</v>
      </c>
    </row>
    <row r="698" spans="2:21" ht="13.95" customHeight="1" x14ac:dyDescent="0.25">
      <c r="B698" s="784">
        <f t="shared" si="32"/>
        <v>45411</v>
      </c>
      <c r="C698" s="785">
        <v>22</v>
      </c>
      <c r="D698" s="786">
        <f>IFERROR((INDEX(METADATA!$T$2:$T$20,MATCH(B698,METADATA!$S$2:$S$20,0))),0)</f>
        <v>0</v>
      </c>
      <c r="E698" s="785" t="str">
        <f t="shared" si="30"/>
        <v>LO</v>
      </c>
      <c r="F698" s="786">
        <f>VLOOKUP(C698,METADATA!$A$5:$H$29,IF(E698="HI",2,IF(E698="LO",6,10))+IF(D698=1,2,IF(D698=7,1,(IF(WEEKDAY(B698)=1,2,IF(WEEKDAY(B698)=7,1,0))))))</f>
        <v>3</v>
      </c>
      <c r="G698" s="786">
        <f>VLOOKUP(C698,METADATA!$J$5:$Q$29,IF(E698="HI",2,IF(E698="LO",6,10))+IF(D698=1,2,IF(D698=7,1,(IF(WEEKDAY(B698)=1,2,IF(WEEKDAY(B698)=7,1,0))))))</f>
        <v>3</v>
      </c>
      <c r="H698" s="787">
        <v>11740.25</v>
      </c>
      <c r="I698" s="788">
        <v>2790.3455142974854</v>
      </c>
      <c r="K698" s="795">
        <v>0</v>
      </c>
      <c r="M698" s="798">
        <f t="shared" si="31"/>
        <v>12067.290422943341</v>
      </c>
      <c r="N698" s="303"/>
      <c r="S698" s="786">
        <v>0</v>
      </c>
      <c r="T698" s="781">
        <f>VLOOKUP(C698,METADATA!$J$5:$Q$29,IF(E698="HI",2,IF(E698="LO",6,10))+IF(S698=1,2,IF(D698=7,1,(IF(WEEKDAY(B698)=1,2,IF(WEEKDAY(B698)=7,1,0))))))</f>
        <v>3</v>
      </c>
      <c r="U698" s="781">
        <f>VLOOKUP(C698,METADATA!$A$5:$H$29,IF(E698="HI",2,IF(E698="LO",6,10))+IF(S698=1,2,IF(D698=7,1,(IF(WEEKDAY(B698)=1,2,IF(WEEKDAY(B698)=7,1,0))))))</f>
        <v>3</v>
      </c>
    </row>
    <row r="699" spans="2:21" ht="13.95" customHeight="1" x14ac:dyDescent="0.25">
      <c r="B699" s="784">
        <f t="shared" si="32"/>
        <v>45411</v>
      </c>
      <c r="C699" s="785">
        <v>23</v>
      </c>
      <c r="D699" s="786">
        <f>IFERROR((INDEX(METADATA!$T$2:$T$20,MATCH(B699,METADATA!$S$2:$S$20,0))),0)</f>
        <v>0</v>
      </c>
      <c r="E699" s="785" t="str">
        <f t="shared" si="30"/>
        <v>LO</v>
      </c>
      <c r="F699" s="786">
        <f>VLOOKUP(C699,METADATA!$A$5:$H$29,IF(E699="HI",2,IF(E699="LO",6,10))+IF(D699=1,2,IF(D699=7,1,(IF(WEEKDAY(B699)=1,2,IF(WEEKDAY(B699)=7,1,0))))))</f>
        <v>3</v>
      </c>
      <c r="G699" s="786">
        <f>VLOOKUP(C699,METADATA!$J$5:$Q$29,IF(E699="HI",2,IF(E699="LO",6,10))+IF(D699=1,2,IF(D699=7,1,(IF(WEEKDAY(B699)=1,2,IF(WEEKDAY(B699)=7,1,0))))))</f>
        <v>3</v>
      </c>
      <c r="H699" s="787">
        <v>10283.25</v>
      </c>
      <c r="I699" s="788">
        <v>2935.0475006103516</v>
      </c>
      <c r="K699" s="795">
        <v>0</v>
      </c>
      <c r="M699" s="798">
        <f t="shared" si="31"/>
        <v>10693.911089649991</v>
      </c>
      <c r="N699" s="303"/>
      <c r="S699" s="786">
        <v>0</v>
      </c>
      <c r="T699" s="781">
        <f>VLOOKUP(C699,METADATA!$J$5:$Q$29,IF(E699="HI",2,IF(E699="LO",6,10))+IF(S699=1,2,IF(D699=7,1,(IF(WEEKDAY(B699)=1,2,IF(WEEKDAY(B699)=7,1,0))))))</f>
        <v>3</v>
      </c>
      <c r="U699" s="781">
        <f>VLOOKUP(C699,METADATA!$A$5:$H$29,IF(E699="HI",2,IF(E699="LO",6,10))+IF(S699=1,2,IF(D699=7,1,(IF(WEEKDAY(B699)=1,2,IF(WEEKDAY(B699)=7,1,0))))))</f>
        <v>3</v>
      </c>
    </row>
    <row r="700" spans="2:21" ht="13.95" customHeight="1" x14ac:dyDescent="0.25">
      <c r="B700" s="784">
        <f t="shared" si="32"/>
        <v>45412</v>
      </c>
      <c r="C700" s="785">
        <v>0</v>
      </c>
      <c r="D700" s="786">
        <f>IFERROR((INDEX(METADATA!$T$2:$T$20,MATCH(B700,METADATA!$S$2:$S$20,0))),0)</f>
        <v>0</v>
      </c>
      <c r="E700" s="785" t="str">
        <f t="shared" si="30"/>
        <v>LO</v>
      </c>
      <c r="F700" s="786">
        <f>VLOOKUP(C700,METADATA!$A$5:$H$29,IF(E700="HI",2,IF(E700="LO",6,10))+IF(D700=1,2,IF(D700=7,1,(IF(WEEKDAY(B700)=1,2,IF(WEEKDAY(B700)=7,1,0))))))</f>
        <v>3</v>
      </c>
      <c r="G700" s="786">
        <f>VLOOKUP(C700,METADATA!$J$5:$Q$29,IF(E700="HI",2,IF(E700="LO",6,10))+IF(D700=1,2,IF(D700=7,1,(IF(WEEKDAY(B700)=1,2,IF(WEEKDAY(B700)=7,1,0))))))</f>
        <v>3</v>
      </c>
      <c r="H700" s="787">
        <v>9753.5</v>
      </c>
      <c r="I700" s="788">
        <v>2966.5769577026367</v>
      </c>
      <c r="K700" s="795">
        <v>0</v>
      </c>
      <c r="M700" s="798">
        <f t="shared" si="31"/>
        <v>10194.672191687785</v>
      </c>
      <c r="N700" s="303"/>
      <c r="S700" s="786">
        <v>0</v>
      </c>
      <c r="T700" s="781">
        <f>VLOOKUP(C700,METADATA!$J$5:$Q$29,IF(E700="HI",2,IF(E700="LO",6,10))+IF(S700=1,2,IF(D700=7,1,(IF(WEEKDAY(B700)=1,2,IF(WEEKDAY(B700)=7,1,0))))))</f>
        <v>3</v>
      </c>
      <c r="U700" s="781">
        <f>VLOOKUP(C700,METADATA!$A$5:$H$29,IF(E700="HI",2,IF(E700="LO",6,10))+IF(S700=1,2,IF(D700=7,1,(IF(WEEKDAY(B700)=1,2,IF(WEEKDAY(B700)=7,1,0))))))</f>
        <v>3</v>
      </c>
    </row>
    <row r="701" spans="2:21" ht="13.95" customHeight="1" x14ac:dyDescent="0.25">
      <c r="B701" s="784">
        <f t="shared" si="32"/>
        <v>45412</v>
      </c>
      <c r="C701" s="785">
        <v>1</v>
      </c>
      <c r="D701" s="786">
        <f>IFERROR((INDEX(METADATA!$T$2:$T$20,MATCH(B701,METADATA!$S$2:$S$20,0))),0)</f>
        <v>0</v>
      </c>
      <c r="E701" s="785" t="str">
        <f t="shared" si="30"/>
        <v>LO</v>
      </c>
      <c r="F701" s="786">
        <f>VLOOKUP(C701,METADATA!$A$5:$H$29,IF(E701="HI",2,IF(E701="LO",6,10))+IF(D701=1,2,IF(D701=7,1,(IF(WEEKDAY(B701)=1,2,IF(WEEKDAY(B701)=7,1,0))))))</f>
        <v>3</v>
      </c>
      <c r="G701" s="786">
        <f>VLOOKUP(C701,METADATA!$J$5:$Q$29,IF(E701="HI",2,IF(E701="LO",6,10))+IF(D701=1,2,IF(D701=7,1,(IF(WEEKDAY(B701)=1,2,IF(WEEKDAY(B701)=7,1,0))))))</f>
        <v>3</v>
      </c>
      <c r="H701" s="787">
        <v>9117</v>
      </c>
      <c r="I701" s="788">
        <v>2923.8055000305176</v>
      </c>
      <c r="K701" s="795">
        <v>0</v>
      </c>
      <c r="M701" s="798">
        <f t="shared" si="31"/>
        <v>9574.3578166897805</v>
      </c>
      <c r="N701" s="303"/>
      <c r="S701" s="786">
        <v>0</v>
      </c>
      <c r="T701" s="781">
        <f>VLOOKUP(C701,METADATA!$J$5:$Q$29,IF(E701="HI",2,IF(E701="LO",6,10))+IF(S701=1,2,IF(D701=7,1,(IF(WEEKDAY(B701)=1,2,IF(WEEKDAY(B701)=7,1,0))))))</f>
        <v>3</v>
      </c>
      <c r="U701" s="781">
        <f>VLOOKUP(C701,METADATA!$A$5:$H$29,IF(E701="HI",2,IF(E701="LO",6,10))+IF(S701=1,2,IF(D701=7,1,(IF(WEEKDAY(B701)=1,2,IF(WEEKDAY(B701)=7,1,0))))))</f>
        <v>3</v>
      </c>
    </row>
    <row r="702" spans="2:21" ht="13.95" customHeight="1" x14ac:dyDescent="0.25">
      <c r="B702" s="784">
        <f t="shared" si="32"/>
        <v>45412</v>
      </c>
      <c r="C702" s="785">
        <v>2</v>
      </c>
      <c r="D702" s="786">
        <f>IFERROR((INDEX(METADATA!$T$2:$T$20,MATCH(B702,METADATA!$S$2:$S$20,0))),0)</f>
        <v>0</v>
      </c>
      <c r="E702" s="785" t="str">
        <f t="shared" si="30"/>
        <v>LO</v>
      </c>
      <c r="F702" s="786">
        <f>VLOOKUP(C702,METADATA!$A$5:$H$29,IF(E702="HI",2,IF(E702="LO",6,10))+IF(D702=1,2,IF(D702=7,1,(IF(WEEKDAY(B702)=1,2,IF(WEEKDAY(B702)=7,1,0))))))</f>
        <v>3</v>
      </c>
      <c r="G702" s="786">
        <f>VLOOKUP(C702,METADATA!$J$5:$Q$29,IF(E702="HI",2,IF(E702="LO",6,10))+IF(D702=1,2,IF(D702=7,1,(IF(WEEKDAY(B702)=1,2,IF(WEEKDAY(B702)=7,1,0))))))</f>
        <v>3</v>
      </c>
      <c r="H702" s="787">
        <v>9362.75</v>
      </c>
      <c r="I702" s="788">
        <v>2748.2860107421875</v>
      </c>
      <c r="K702" s="795">
        <v>0</v>
      </c>
      <c r="M702" s="798">
        <f t="shared" si="31"/>
        <v>9757.7745187794335</v>
      </c>
      <c r="N702" s="303"/>
      <c r="S702" s="786">
        <v>0</v>
      </c>
      <c r="T702" s="781">
        <f>VLOOKUP(C702,METADATA!$J$5:$Q$29,IF(E702="HI",2,IF(E702="LO",6,10))+IF(S702=1,2,IF(D702=7,1,(IF(WEEKDAY(B702)=1,2,IF(WEEKDAY(B702)=7,1,0))))))</f>
        <v>3</v>
      </c>
      <c r="U702" s="781">
        <f>VLOOKUP(C702,METADATA!$A$5:$H$29,IF(E702="HI",2,IF(E702="LO",6,10))+IF(S702=1,2,IF(D702=7,1,(IF(WEEKDAY(B702)=1,2,IF(WEEKDAY(B702)=7,1,0))))))</f>
        <v>3</v>
      </c>
    </row>
    <row r="703" spans="2:21" ht="13.95" customHeight="1" x14ac:dyDescent="0.25">
      <c r="B703" s="784">
        <f t="shared" si="32"/>
        <v>45412</v>
      </c>
      <c r="C703" s="785">
        <v>3</v>
      </c>
      <c r="D703" s="786">
        <f>IFERROR((INDEX(METADATA!$T$2:$T$20,MATCH(B703,METADATA!$S$2:$S$20,0))),0)</f>
        <v>0</v>
      </c>
      <c r="E703" s="785" t="str">
        <f t="shared" si="30"/>
        <v>LO</v>
      </c>
      <c r="F703" s="786">
        <f>VLOOKUP(C703,METADATA!$A$5:$H$29,IF(E703="HI",2,IF(E703="LO",6,10))+IF(D703=1,2,IF(D703=7,1,(IF(WEEKDAY(B703)=1,2,IF(WEEKDAY(B703)=7,1,0))))))</f>
        <v>3</v>
      </c>
      <c r="G703" s="786">
        <f>VLOOKUP(C703,METADATA!$J$5:$Q$29,IF(E703="HI",2,IF(E703="LO",6,10))+IF(D703=1,2,IF(D703=7,1,(IF(WEEKDAY(B703)=1,2,IF(WEEKDAY(B703)=7,1,0))))))</f>
        <v>3</v>
      </c>
      <c r="H703" s="787">
        <v>9500</v>
      </c>
      <c r="I703" s="788">
        <v>2807.0340366363525</v>
      </c>
      <c r="K703" s="795">
        <v>0</v>
      </c>
      <c r="M703" s="798">
        <f t="shared" si="31"/>
        <v>9906.0304907079189</v>
      </c>
      <c r="N703" s="303"/>
      <c r="S703" s="786">
        <v>0</v>
      </c>
      <c r="T703" s="781">
        <f>VLOOKUP(C703,METADATA!$J$5:$Q$29,IF(E703="HI",2,IF(E703="LO",6,10))+IF(S703=1,2,IF(D703=7,1,(IF(WEEKDAY(B703)=1,2,IF(WEEKDAY(B703)=7,1,0))))))</f>
        <v>3</v>
      </c>
      <c r="U703" s="781">
        <f>VLOOKUP(C703,METADATA!$A$5:$H$29,IF(E703="HI",2,IF(E703="LO",6,10))+IF(S703=1,2,IF(D703=7,1,(IF(WEEKDAY(B703)=1,2,IF(WEEKDAY(B703)=7,1,0))))))</f>
        <v>3</v>
      </c>
    </row>
    <row r="704" spans="2:21" ht="13.95" customHeight="1" x14ac:dyDescent="0.25">
      <c r="B704" s="784">
        <f t="shared" si="32"/>
        <v>45412</v>
      </c>
      <c r="C704" s="785">
        <v>4</v>
      </c>
      <c r="D704" s="786">
        <f>IFERROR((INDEX(METADATA!$T$2:$T$20,MATCH(B704,METADATA!$S$2:$S$20,0))),0)</f>
        <v>0</v>
      </c>
      <c r="E704" s="785" t="str">
        <f t="shared" si="30"/>
        <v>LO</v>
      </c>
      <c r="F704" s="786">
        <f>VLOOKUP(C704,METADATA!$A$5:$H$29,IF(E704="HI",2,IF(E704="LO",6,10))+IF(D704=1,2,IF(D704=7,1,(IF(WEEKDAY(B704)=1,2,IF(WEEKDAY(B704)=7,1,0))))))</f>
        <v>3</v>
      </c>
      <c r="G704" s="786">
        <f>VLOOKUP(C704,METADATA!$J$5:$Q$29,IF(E704="HI",2,IF(E704="LO",6,10))+IF(D704=1,2,IF(D704=7,1,(IF(WEEKDAY(B704)=1,2,IF(WEEKDAY(B704)=7,1,0))))))</f>
        <v>3</v>
      </c>
      <c r="H704" s="787">
        <v>10146.25</v>
      </c>
      <c r="I704" s="788">
        <v>2775.5709524154663</v>
      </c>
      <c r="K704" s="795">
        <v>0</v>
      </c>
      <c r="M704" s="798">
        <f t="shared" si="31"/>
        <v>10519.039080371957</v>
      </c>
      <c r="N704" s="303"/>
      <c r="S704" s="786">
        <v>0</v>
      </c>
      <c r="T704" s="781">
        <f>VLOOKUP(C704,METADATA!$J$5:$Q$29,IF(E704="HI",2,IF(E704="LO",6,10))+IF(S704=1,2,IF(D704=7,1,(IF(WEEKDAY(B704)=1,2,IF(WEEKDAY(B704)=7,1,0))))))</f>
        <v>3</v>
      </c>
      <c r="U704" s="781">
        <f>VLOOKUP(C704,METADATA!$A$5:$H$29,IF(E704="HI",2,IF(E704="LO",6,10))+IF(S704=1,2,IF(D704=7,1,(IF(WEEKDAY(B704)=1,2,IF(WEEKDAY(B704)=7,1,0))))))</f>
        <v>3</v>
      </c>
    </row>
    <row r="705" spans="2:21" ht="13.95" customHeight="1" x14ac:dyDescent="0.25">
      <c r="B705" s="784">
        <f t="shared" si="32"/>
        <v>45412</v>
      </c>
      <c r="C705" s="785">
        <v>5</v>
      </c>
      <c r="D705" s="786">
        <f>IFERROR((INDEX(METADATA!$T$2:$T$20,MATCH(B705,METADATA!$S$2:$S$20,0))),0)</f>
        <v>0</v>
      </c>
      <c r="E705" s="785" t="str">
        <f t="shared" si="30"/>
        <v>LO</v>
      </c>
      <c r="F705" s="786">
        <f>VLOOKUP(C705,METADATA!$A$5:$H$29,IF(E705="HI",2,IF(E705="LO",6,10))+IF(D705=1,2,IF(D705=7,1,(IF(WEEKDAY(B705)=1,2,IF(WEEKDAY(B705)=7,1,0))))))</f>
        <v>3</v>
      </c>
      <c r="G705" s="786">
        <f>VLOOKUP(C705,METADATA!$J$5:$Q$29,IF(E705="HI",2,IF(E705="LO",6,10))+IF(D705=1,2,IF(D705=7,1,(IF(WEEKDAY(B705)=1,2,IF(WEEKDAY(B705)=7,1,0))))))</f>
        <v>3</v>
      </c>
      <c r="H705" s="787">
        <v>12067</v>
      </c>
      <c r="I705" s="788">
        <v>2628.7479877471924</v>
      </c>
      <c r="K705" s="795">
        <v>0</v>
      </c>
      <c r="M705" s="798">
        <f t="shared" si="31"/>
        <v>12350.012347487143</v>
      </c>
      <c r="N705" s="303"/>
      <c r="S705" s="786">
        <v>0</v>
      </c>
      <c r="T705" s="781">
        <f>VLOOKUP(C705,METADATA!$J$5:$Q$29,IF(E705="HI",2,IF(E705="LO",6,10))+IF(S705=1,2,IF(D705=7,1,(IF(WEEKDAY(B705)=1,2,IF(WEEKDAY(B705)=7,1,0))))))</f>
        <v>3</v>
      </c>
      <c r="U705" s="781">
        <f>VLOOKUP(C705,METADATA!$A$5:$H$29,IF(E705="HI",2,IF(E705="LO",6,10))+IF(S705=1,2,IF(D705=7,1,(IF(WEEKDAY(B705)=1,2,IF(WEEKDAY(B705)=7,1,0))))))</f>
        <v>3</v>
      </c>
    </row>
    <row r="706" spans="2:21" ht="13.95" customHeight="1" x14ac:dyDescent="0.25">
      <c r="B706" s="784">
        <f t="shared" si="32"/>
        <v>45412</v>
      </c>
      <c r="C706" s="785">
        <v>6</v>
      </c>
      <c r="D706" s="786">
        <f>IFERROR((INDEX(METADATA!$T$2:$T$20,MATCH(B706,METADATA!$S$2:$S$20,0))),0)</f>
        <v>0</v>
      </c>
      <c r="E706" s="785" t="str">
        <f t="shared" si="30"/>
        <v>LO</v>
      </c>
      <c r="F706" s="786">
        <f>VLOOKUP(C706,METADATA!$A$5:$H$29,IF(E706="HI",2,IF(E706="LO",6,10))+IF(D706=1,2,IF(D706=7,1,(IF(WEEKDAY(B706)=1,2,IF(WEEKDAY(B706)=7,1,0))))))</f>
        <v>2</v>
      </c>
      <c r="G706" s="786">
        <f>VLOOKUP(C706,METADATA!$J$5:$Q$29,IF(E706="HI",2,IF(E706="LO",6,10))+IF(D706=1,2,IF(D706=7,1,(IF(WEEKDAY(B706)=1,2,IF(WEEKDAY(B706)=7,1,0))))))</f>
        <v>2</v>
      </c>
      <c r="H706" s="787">
        <v>14746.25</v>
      </c>
      <c r="I706" s="788">
        <v>2734.2835006713867</v>
      </c>
      <c r="K706" s="795">
        <v>870.51250000000005</v>
      </c>
      <c r="M706" s="798">
        <f t="shared" si="31"/>
        <v>14997.606319827966</v>
      </c>
      <c r="N706" s="303"/>
      <c r="S706" s="786">
        <v>0</v>
      </c>
      <c r="T706" s="781">
        <f>VLOOKUP(C706,METADATA!$J$5:$Q$29,IF(E706="HI",2,IF(E706="LO",6,10))+IF(S706=1,2,IF(D706=7,1,(IF(WEEKDAY(B706)=1,2,IF(WEEKDAY(B706)=7,1,0))))))</f>
        <v>2</v>
      </c>
      <c r="U706" s="781">
        <f>VLOOKUP(C706,METADATA!$A$5:$H$29,IF(E706="HI",2,IF(E706="LO",6,10))+IF(S706=1,2,IF(D706=7,1,(IF(WEEKDAY(B706)=1,2,IF(WEEKDAY(B706)=7,1,0))))))</f>
        <v>2</v>
      </c>
    </row>
    <row r="707" spans="2:21" ht="13.95" customHeight="1" x14ac:dyDescent="0.25">
      <c r="B707" s="784">
        <f t="shared" si="32"/>
        <v>45412</v>
      </c>
      <c r="C707" s="785">
        <v>7</v>
      </c>
      <c r="D707" s="786">
        <f>IFERROR((INDEX(METADATA!$T$2:$T$20,MATCH(B707,METADATA!$S$2:$S$20,0))),0)</f>
        <v>0</v>
      </c>
      <c r="E707" s="785" t="str">
        <f t="shared" si="30"/>
        <v>LO</v>
      </c>
      <c r="F707" s="786">
        <f>VLOOKUP(C707,METADATA!$A$5:$H$29,IF(E707="HI",2,IF(E707="LO",6,10))+IF(D707=1,2,IF(D707=7,1,(IF(WEEKDAY(B707)=1,2,IF(WEEKDAY(B707)=7,1,0))))))</f>
        <v>1</v>
      </c>
      <c r="G707" s="786">
        <f>VLOOKUP(C707,METADATA!$J$5:$Q$29,IF(E707="HI",2,IF(E707="LO",6,10))+IF(D707=1,2,IF(D707=7,1,(IF(WEEKDAY(B707)=1,2,IF(WEEKDAY(B707)=7,1,0))))))</f>
        <v>1</v>
      </c>
      <c r="H707" s="787">
        <v>16065</v>
      </c>
      <c r="I707" s="788">
        <v>2840.9394760131836</v>
      </c>
      <c r="K707" s="795">
        <v>865.8125</v>
      </c>
      <c r="M707" s="798">
        <f t="shared" si="31"/>
        <v>16314.262536393426</v>
      </c>
      <c r="N707" s="303"/>
      <c r="S707" s="786">
        <v>0</v>
      </c>
      <c r="T707" s="781">
        <f>VLOOKUP(C707,METADATA!$J$5:$Q$29,IF(E707="HI",2,IF(E707="LO",6,10))+IF(S707=1,2,IF(D707=7,1,(IF(WEEKDAY(B707)=1,2,IF(WEEKDAY(B707)=7,1,0))))))</f>
        <v>1</v>
      </c>
      <c r="U707" s="781">
        <f>VLOOKUP(C707,METADATA!$A$5:$H$29,IF(E707="HI",2,IF(E707="LO",6,10))+IF(S707=1,2,IF(D707=7,1,(IF(WEEKDAY(B707)=1,2,IF(WEEKDAY(B707)=7,1,0))))))</f>
        <v>1</v>
      </c>
    </row>
    <row r="708" spans="2:21" ht="13.95" customHeight="1" x14ac:dyDescent="0.25">
      <c r="B708" s="784">
        <f t="shared" si="32"/>
        <v>45412</v>
      </c>
      <c r="C708" s="785">
        <v>8</v>
      </c>
      <c r="D708" s="786">
        <f>IFERROR((INDEX(METADATA!$T$2:$T$20,MATCH(B708,METADATA!$S$2:$S$20,0))),0)</f>
        <v>0</v>
      </c>
      <c r="E708" s="785" t="str">
        <f t="shared" ref="E708:E771" si="33">IF(B708="","",IF(AND(MONTH(B708)&gt;=MONTH($AA$9),MONTH(B708)&lt;=MONTH($AA$11)),"HI","LO"))</f>
        <v>LO</v>
      </c>
      <c r="F708" s="786">
        <f>VLOOKUP(C708,METADATA!$A$5:$H$29,IF(E708="HI",2,IF(E708="LO",6,10))+IF(D708=1,2,IF(D708=7,1,(IF(WEEKDAY(B708)=1,2,IF(WEEKDAY(B708)=7,1,0))))))</f>
        <v>1</v>
      </c>
      <c r="G708" s="786">
        <f>VLOOKUP(C708,METADATA!$J$5:$Q$29,IF(E708="HI",2,IF(E708="LO",6,10))+IF(D708=1,2,IF(D708=7,1,(IF(WEEKDAY(B708)=1,2,IF(WEEKDAY(B708)=7,1,0))))))</f>
        <v>1</v>
      </c>
      <c r="H708" s="787">
        <v>17352.25</v>
      </c>
      <c r="I708" s="788">
        <v>2902.5260162353516</v>
      </c>
      <c r="K708" s="795">
        <v>834.63750000000005</v>
      </c>
      <c r="M708" s="798">
        <f t="shared" ref="M708:M771" si="34">SQRT(H708^2+I708^2)</f>
        <v>17593.329342038222</v>
      </c>
      <c r="N708" s="303"/>
      <c r="S708" s="786">
        <v>0</v>
      </c>
      <c r="T708" s="781">
        <f>VLOOKUP(C708,METADATA!$J$5:$Q$29,IF(E708="HI",2,IF(E708="LO",6,10))+IF(S708=1,2,IF(D708=7,1,(IF(WEEKDAY(B708)=1,2,IF(WEEKDAY(B708)=7,1,0))))))</f>
        <v>1</v>
      </c>
      <c r="U708" s="781">
        <f>VLOOKUP(C708,METADATA!$A$5:$H$29,IF(E708="HI",2,IF(E708="LO",6,10))+IF(S708=1,2,IF(D708=7,1,(IF(WEEKDAY(B708)=1,2,IF(WEEKDAY(B708)=7,1,0))))))</f>
        <v>1</v>
      </c>
    </row>
    <row r="709" spans="2:21" ht="13.95" customHeight="1" x14ac:dyDescent="0.25">
      <c r="B709" s="784">
        <f t="shared" si="32"/>
        <v>45412</v>
      </c>
      <c r="C709" s="785">
        <v>9</v>
      </c>
      <c r="D709" s="786">
        <f>IFERROR((INDEX(METADATA!$T$2:$T$20,MATCH(B709,METADATA!$S$2:$S$20,0))),0)</f>
        <v>0</v>
      </c>
      <c r="E709" s="785" t="str">
        <f t="shared" si="33"/>
        <v>LO</v>
      </c>
      <c r="F709" s="786">
        <f>VLOOKUP(C709,METADATA!$A$5:$H$29,IF(E709="HI",2,IF(E709="LO",6,10))+IF(D709=1,2,IF(D709=7,1,(IF(WEEKDAY(B709)=1,2,IF(WEEKDAY(B709)=7,1,0))))))</f>
        <v>2</v>
      </c>
      <c r="G709" s="786">
        <f>VLOOKUP(C709,METADATA!$J$5:$Q$29,IF(E709="HI",2,IF(E709="LO",6,10))+IF(D709=1,2,IF(D709=7,1,(IF(WEEKDAY(B709)=1,2,IF(WEEKDAY(B709)=7,1,0))))))</f>
        <v>1</v>
      </c>
      <c r="H709" s="787">
        <v>18257</v>
      </c>
      <c r="I709" s="788">
        <v>1597.8339627151727</v>
      </c>
      <c r="K709" s="795">
        <v>847.33749999999998</v>
      </c>
      <c r="M709" s="798">
        <f t="shared" si="34"/>
        <v>18326.787017161685</v>
      </c>
      <c r="N709" s="303"/>
      <c r="S709" s="786">
        <v>0</v>
      </c>
      <c r="T709" s="781">
        <f>VLOOKUP(C709,METADATA!$J$5:$Q$29,IF(E709="HI",2,IF(E709="LO",6,10))+IF(S709=1,2,IF(D709=7,1,(IF(WEEKDAY(B709)=1,2,IF(WEEKDAY(B709)=7,1,0))))))</f>
        <v>1</v>
      </c>
      <c r="U709" s="781">
        <f>VLOOKUP(C709,METADATA!$A$5:$H$29,IF(E709="HI",2,IF(E709="LO",6,10))+IF(S709=1,2,IF(D709=7,1,(IF(WEEKDAY(B709)=1,2,IF(WEEKDAY(B709)=7,1,0))))))</f>
        <v>2</v>
      </c>
    </row>
    <row r="710" spans="2:21" ht="13.95" customHeight="1" x14ac:dyDescent="0.25">
      <c r="B710" s="784">
        <f t="shared" si="32"/>
        <v>45412</v>
      </c>
      <c r="C710" s="785">
        <v>10</v>
      </c>
      <c r="D710" s="786">
        <f>IFERROR((INDEX(METADATA!$T$2:$T$20,MATCH(B710,METADATA!$S$2:$S$20,0))),0)</f>
        <v>0</v>
      </c>
      <c r="E710" s="785" t="str">
        <f t="shared" si="33"/>
        <v>LO</v>
      </c>
      <c r="F710" s="786">
        <f>VLOOKUP(C710,METADATA!$A$5:$H$29,IF(E710="HI",2,IF(E710="LO",6,10))+IF(D710=1,2,IF(D710=7,1,(IF(WEEKDAY(B710)=1,2,IF(WEEKDAY(B710)=7,1,0))))))</f>
        <v>2</v>
      </c>
      <c r="G710" s="786">
        <f>VLOOKUP(C710,METADATA!$J$5:$Q$29,IF(E710="HI",2,IF(E710="LO",6,10))+IF(D710=1,2,IF(D710=7,1,(IF(WEEKDAY(B710)=1,2,IF(WEEKDAY(B710)=7,1,0))))))</f>
        <v>2</v>
      </c>
      <c r="H710" s="787">
        <v>17853.25</v>
      </c>
      <c r="I710" s="788">
        <v>1715.6149883270264</v>
      </c>
      <c r="K710" s="795">
        <v>851.61249999999995</v>
      </c>
      <c r="M710" s="798">
        <f t="shared" si="34"/>
        <v>17935.491918279586</v>
      </c>
      <c r="N710" s="303"/>
      <c r="S710" s="786">
        <v>0</v>
      </c>
      <c r="T710" s="781">
        <f>VLOOKUP(C710,METADATA!$J$5:$Q$29,IF(E710="HI",2,IF(E710="LO",6,10))+IF(S710=1,2,IF(D710=7,1,(IF(WEEKDAY(B710)=1,2,IF(WEEKDAY(B710)=7,1,0))))))</f>
        <v>2</v>
      </c>
      <c r="U710" s="781">
        <f>VLOOKUP(C710,METADATA!$A$5:$H$29,IF(E710="HI",2,IF(E710="LO",6,10))+IF(S710=1,2,IF(D710=7,1,(IF(WEEKDAY(B710)=1,2,IF(WEEKDAY(B710)=7,1,0))))))</f>
        <v>2</v>
      </c>
    </row>
    <row r="711" spans="2:21" ht="13.95" customHeight="1" x14ac:dyDescent="0.25">
      <c r="B711" s="784">
        <f t="shared" si="32"/>
        <v>45412</v>
      </c>
      <c r="C711" s="785">
        <v>11</v>
      </c>
      <c r="D711" s="786">
        <f>IFERROR((INDEX(METADATA!$T$2:$T$20,MATCH(B711,METADATA!$S$2:$S$20,0))),0)</f>
        <v>0</v>
      </c>
      <c r="E711" s="785" t="str">
        <f t="shared" si="33"/>
        <v>LO</v>
      </c>
      <c r="F711" s="786">
        <f>VLOOKUP(C711,METADATA!$A$5:$H$29,IF(E711="HI",2,IF(E711="LO",6,10))+IF(D711=1,2,IF(D711=7,1,(IF(WEEKDAY(B711)=1,2,IF(WEEKDAY(B711)=7,1,0))))))</f>
        <v>2</v>
      </c>
      <c r="G711" s="786">
        <f>VLOOKUP(C711,METADATA!$J$5:$Q$29,IF(E711="HI",2,IF(E711="LO",6,10))+IF(D711=1,2,IF(D711=7,1,(IF(WEEKDAY(B711)=1,2,IF(WEEKDAY(B711)=7,1,0))))))</f>
        <v>2</v>
      </c>
      <c r="H711" s="787">
        <v>17995.75</v>
      </c>
      <c r="I711" s="788">
        <v>2683.2920265197754</v>
      </c>
      <c r="K711" s="795">
        <v>856.5</v>
      </c>
      <c r="M711" s="798">
        <f t="shared" si="34"/>
        <v>18194.699067642876</v>
      </c>
      <c r="N711" s="303"/>
      <c r="S711" s="786">
        <v>0</v>
      </c>
      <c r="T711" s="781">
        <f>VLOOKUP(C711,METADATA!$J$5:$Q$29,IF(E711="HI",2,IF(E711="LO",6,10))+IF(S711=1,2,IF(D711=7,1,(IF(WEEKDAY(B711)=1,2,IF(WEEKDAY(B711)=7,1,0))))))</f>
        <v>2</v>
      </c>
      <c r="U711" s="781">
        <f>VLOOKUP(C711,METADATA!$A$5:$H$29,IF(E711="HI",2,IF(E711="LO",6,10))+IF(S711=1,2,IF(D711=7,1,(IF(WEEKDAY(B711)=1,2,IF(WEEKDAY(B711)=7,1,0))))))</f>
        <v>2</v>
      </c>
    </row>
    <row r="712" spans="2:21" ht="13.95" customHeight="1" x14ac:dyDescent="0.25">
      <c r="B712" s="784">
        <f t="shared" si="32"/>
        <v>45412</v>
      </c>
      <c r="C712" s="785">
        <v>12</v>
      </c>
      <c r="D712" s="786">
        <f>IFERROR((INDEX(METADATA!$T$2:$T$20,MATCH(B712,METADATA!$S$2:$S$20,0))),0)</f>
        <v>0</v>
      </c>
      <c r="E712" s="785" t="str">
        <f t="shared" si="33"/>
        <v>LO</v>
      </c>
      <c r="F712" s="786">
        <f>VLOOKUP(C712,METADATA!$A$5:$H$29,IF(E712="HI",2,IF(E712="LO",6,10))+IF(D712=1,2,IF(D712=7,1,(IF(WEEKDAY(B712)=1,2,IF(WEEKDAY(B712)=7,1,0))))))</f>
        <v>2</v>
      </c>
      <c r="G712" s="786">
        <f>VLOOKUP(C712,METADATA!$J$5:$Q$29,IF(E712="HI",2,IF(E712="LO",6,10))+IF(D712=1,2,IF(D712=7,1,(IF(WEEKDAY(B712)=1,2,IF(WEEKDAY(B712)=7,1,0))))))</f>
        <v>2</v>
      </c>
      <c r="H712" s="787">
        <v>17809</v>
      </c>
      <c r="I712" s="788">
        <v>2512.7319261431694</v>
      </c>
      <c r="K712" s="795">
        <v>824.32500000000005</v>
      </c>
      <c r="M712" s="798">
        <f t="shared" si="34"/>
        <v>17985.391370016365</v>
      </c>
      <c r="N712" s="303"/>
      <c r="S712" s="786">
        <v>0</v>
      </c>
      <c r="T712" s="781">
        <f>VLOOKUP(C712,METADATA!$J$5:$Q$29,IF(E712="HI",2,IF(E712="LO",6,10))+IF(S712=1,2,IF(D712=7,1,(IF(WEEKDAY(B712)=1,2,IF(WEEKDAY(B712)=7,1,0))))))</f>
        <v>2</v>
      </c>
      <c r="U712" s="781">
        <f>VLOOKUP(C712,METADATA!$A$5:$H$29,IF(E712="HI",2,IF(E712="LO",6,10))+IF(S712=1,2,IF(D712=7,1,(IF(WEEKDAY(B712)=1,2,IF(WEEKDAY(B712)=7,1,0))))))</f>
        <v>2</v>
      </c>
    </row>
    <row r="713" spans="2:21" ht="13.95" customHeight="1" x14ac:dyDescent="0.25">
      <c r="B713" s="784">
        <f t="shared" si="32"/>
        <v>45412</v>
      </c>
      <c r="C713" s="785">
        <v>13</v>
      </c>
      <c r="D713" s="786">
        <f>IFERROR((INDEX(METADATA!$T$2:$T$20,MATCH(B713,METADATA!$S$2:$S$20,0))),0)</f>
        <v>0</v>
      </c>
      <c r="E713" s="785" t="str">
        <f t="shared" si="33"/>
        <v>LO</v>
      </c>
      <c r="F713" s="786">
        <f>VLOOKUP(C713,METADATA!$A$5:$H$29,IF(E713="HI",2,IF(E713="LO",6,10))+IF(D713=1,2,IF(D713=7,1,(IF(WEEKDAY(B713)=1,2,IF(WEEKDAY(B713)=7,1,0))))))</f>
        <v>2</v>
      </c>
      <c r="G713" s="786">
        <f>VLOOKUP(C713,METADATA!$J$5:$Q$29,IF(E713="HI",2,IF(E713="LO",6,10))+IF(D713=1,2,IF(D713=7,1,(IF(WEEKDAY(B713)=1,2,IF(WEEKDAY(B713)=7,1,0))))))</f>
        <v>2</v>
      </c>
      <c r="H713" s="787">
        <v>17360</v>
      </c>
      <c r="I713" s="788">
        <v>2461.4360873699188</v>
      </c>
      <c r="K713" s="795">
        <v>882.73749999999995</v>
      </c>
      <c r="M713" s="798">
        <f t="shared" si="34"/>
        <v>17533.632470546625</v>
      </c>
      <c r="N713" s="303"/>
      <c r="S713" s="786">
        <v>0</v>
      </c>
      <c r="T713" s="781">
        <f>VLOOKUP(C713,METADATA!$J$5:$Q$29,IF(E713="HI",2,IF(E713="LO",6,10))+IF(S713=1,2,IF(D713=7,1,(IF(WEEKDAY(B713)=1,2,IF(WEEKDAY(B713)=7,1,0))))))</f>
        <v>2</v>
      </c>
      <c r="U713" s="781">
        <f>VLOOKUP(C713,METADATA!$A$5:$H$29,IF(E713="HI",2,IF(E713="LO",6,10))+IF(S713=1,2,IF(D713=7,1,(IF(WEEKDAY(B713)=1,2,IF(WEEKDAY(B713)=7,1,0))))))</f>
        <v>2</v>
      </c>
    </row>
    <row r="714" spans="2:21" ht="13.95" customHeight="1" x14ac:dyDescent="0.25">
      <c r="B714" s="784">
        <f t="shared" si="32"/>
        <v>45412</v>
      </c>
      <c r="C714" s="785">
        <v>14</v>
      </c>
      <c r="D714" s="786">
        <f>IFERROR((INDEX(METADATA!$T$2:$T$20,MATCH(B714,METADATA!$S$2:$S$20,0))),0)</f>
        <v>0</v>
      </c>
      <c r="E714" s="785" t="str">
        <f t="shared" si="33"/>
        <v>LO</v>
      </c>
      <c r="F714" s="786">
        <f>VLOOKUP(C714,METADATA!$A$5:$H$29,IF(E714="HI",2,IF(E714="LO",6,10))+IF(D714=1,2,IF(D714=7,1,(IF(WEEKDAY(B714)=1,2,IF(WEEKDAY(B714)=7,1,0))))))</f>
        <v>2</v>
      </c>
      <c r="G714" s="786">
        <f>VLOOKUP(C714,METADATA!$J$5:$Q$29,IF(E714="HI",2,IF(E714="LO",6,10))+IF(D714=1,2,IF(D714=7,1,(IF(WEEKDAY(B714)=1,2,IF(WEEKDAY(B714)=7,1,0))))))</f>
        <v>2</v>
      </c>
      <c r="H714" s="787">
        <v>17004</v>
      </c>
      <c r="I714" s="788">
        <v>2821.5610389709473</v>
      </c>
      <c r="K714" s="795">
        <v>909.3125</v>
      </c>
      <c r="M714" s="798">
        <f t="shared" si="34"/>
        <v>17236.508425334836</v>
      </c>
      <c r="N714" s="303"/>
      <c r="S714" s="786">
        <v>0</v>
      </c>
      <c r="T714" s="781">
        <f>VLOOKUP(C714,METADATA!$J$5:$Q$29,IF(E714="HI",2,IF(E714="LO",6,10))+IF(S714=1,2,IF(D714=7,1,(IF(WEEKDAY(B714)=1,2,IF(WEEKDAY(B714)=7,1,0))))))</f>
        <v>2</v>
      </c>
      <c r="U714" s="781">
        <f>VLOOKUP(C714,METADATA!$A$5:$H$29,IF(E714="HI",2,IF(E714="LO",6,10))+IF(S714=1,2,IF(D714=7,1,(IF(WEEKDAY(B714)=1,2,IF(WEEKDAY(B714)=7,1,0))))))</f>
        <v>2</v>
      </c>
    </row>
    <row r="715" spans="2:21" ht="13.95" customHeight="1" x14ac:dyDescent="0.25">
      <c r="B715" s="784">
        <f t="shared" si="32"/>
        <v>45412</v>
      </c>
      <c r="C715" s="785">
        <v>15</v>
      </c>
      <c r="D715" s="786">
        <f>IFERROR((INDEX(METADATA!$T$2:$T$20,MATCH(B715,METADATA!$S$2:$S$20,0))),0)</f>
        <v>0</v>
      </c>
      <c r="E715" s="785" t="str">
        <f t="shared" si="33"/>
        <v>LO</v>
      </c>
      <c r="F715" s="786">
        <f>VLOOKUP(C715,METADATA!$A$5:$H$29,IF(E715="HI",2,IF(E715="LO",6,10))+IF(D715=1,2,IF(D715=7,1,(IF(WEEKDAY(B715)=1,2,IF(WEEKDAY(B715)=7,1,0))))))</f>
        <v>2</v>
      </c>
      <c r="G715" s="786">
        <f>VLOOKUP(C715,METADATA!$J$5:$Q$29,IF(E715="HI",2,IF(E715="LO",6,10))+IF(D715=1,2,IF(D715=7,1,(IF(WEEKDAY(B715)=1,2,IF(WEEKDAY(B715)=7,1,0))))))</f>
        <v>2</v>
      </c>
      <c r="H715" s="787">
        <v>16860.75</v>
      </c>
      <c r="I715" s="788">
        <v>2816.6894340515137</v>
      </c>
      <c r="K715" s="795">
        <v>905.6</v>
      </c>
      <c r="M715" s="798">
        <f t="shared" si="34"/>
        <v>17094.403468106088</v>
      </c>
      <c r="N715" s="303"/>
      <c r="S715" s="786">
        <v>0</v>
      </c>
      <c r="T715" s="781">
        <f>VLOOKUP(C715,METADATA!$J$5:$Q$29,IF(E715="HI",2,IF(E715="LO",6,10))+IF(S715=1,2,IF(D715=7,1,(IF(WEEKDAY(B715)=1,2,IF(WEEKDAY(B715)=7,1,0))))))</f>
        <v>2</v>
      </c>
      <c r="U715" s="781">
        <f>VLOOKUP(C715,METADATA!$A$5:$H$29,IF(E715="HI",2,IF(E715="LO",6,10))+IF(S715=1,2,IF(D715=7,1,(IF(WEEKDAY(B715)=1,2,IF(WEEKDAY(B715)=7,1,0))))))</f>
        <v>2</v>
      </c>
    </row>
    <row r="716" spans="2:21" ht="13.95" customHeight="1" x14ac:dyDescent="0.25">
      <c r="B716" s="784">
        <f t="shared" si="32"/>
        <v>45412</v>
      </c>
      <c r="C716" s="785">
        <v>16</v>
      </c>
      <c r="D716" s="786">
        <f>IFERROR((INDEX(METADATA!$T$2:$T$20,MATCH(B716,METADATA!$S$2:$S$20,0))),0)</f>
        <v>0</v>
      </c>
      <c r="E716" s="785" t="str">
        <f t="shared" si="33"/>
        <v>LO</v>
      </c>
      <c r="F716" s="786">
        <f>VLOOKUP(C716,METADATA!$A$5:$H$29,IF(E716="HI",2,IF(E716="LO",6,10))+IF(D716=1,2,IF(D716=7,1,(IF(WEEKDAY(B716)=1,2,IF(WEEKDAY(B716)=7,1,0))))))</f>
        <v>2</v>
      </c>
      <c r="G716" s="786">
        <f>VLOOKUP(C716,METADATA!$J$5:$Q$29,IF(E716="HI",2,IF(E716="LO",6,10))+IF(D716=1,2,IF(D716=7,1,(IF(WEEKDAY(B716)=1,2,IF(WEEKDAY(B716)=7,1,0))))))</f>
        <v>2</v>
      </c>
      <c r="H716" s="787">
        <v>16999.5</v>
      </c>
      <c r="I716" s="788">
        <v>2784.5274505615234</v>
      </c>
      <c r="K716" s="795">
        <v>913.98749999999995</v>
      </c>
      <c r="M716" s="798">
        <f t="shared" si="34"/>
        <v>17226.044043045131</v>
      </c>
      <c r="N716" s="303"/>
      <c r="S716" s="786">
        <v>0</v>
      </c>
      <c r="T716" s="781">
        <f>VLOOKUP(C716,METADATA!$J$5:$Q$29,IF(E716="HI",2,IF(E716="LO",6,10))+IF(S716=1,2,IF(D716=7,1,(IF(WEEKDAY(B716)=1,2,IF(WEEKDAY(B716)=7,1,0))))))</f>
        <v>2</v>
      </c>
      <c r="U716" s="781">
        <f>VLOOKUP(C716,METADATA!$A$5:$H$29,IF(E716="HI",2,IF(E716="LO",6,10))+IF(S716=1,2,IF(D716=7,1,(IF(WEEKDAY(B716)=1,2,IF(WEEKDAY(B716)=7,1,0))))))</f>
        <v>2</v>
      </c>
    </row>
    <row r="717" spans="2:21" ht="13.95" customHeight="1" x14ac:dyDescent="0.25">
      <c r="B717" s="784">
        <f t="shared" si="32"/>
        <v>45412</v>
      </c>
      <c r="C717" s="785">
        <v>17</v>
      </c>
      <c r="D717" s="786">
        <f>IFERROR((INDEX(METADATA!$T$2:$T$20,MATCH(B717,METADATA!$S$2:$S$20,0))),0)</f>
        <v>0</v>
      </c>
      <c r="E717" s="785" t="str">
        <f t="shared" si="33"/>
        <v>LO</v>
      </c>
      <c r="F717" s="786">
        <f>VLOOKUP(C717,METADATA!$A$5:$H$29,IF(E717="HI",2,IF(E717="LO",6,10))+IF(D717=1,2,IF(D717=7,1,(IF(WEEKDAY(B717)=1,2,IF(WEEKDAY(B717)=7,1,0))))))</f>
        <v>2</v>
      </c>
      <c r="G717" s="786">
        <f>VLOOKUP(C717,METADATA!$J$5:$Q$29,IF(E717="HI",2,IF(E717="LO",6,10))+IF(D717=1,2,IF(D717=7,1,(IF(WEEKDAY(B717)=1,2,IF(WEEKDAY(B717)=7,1,0))))))</f>
        <v>2</v>
      </c>
      <c r="H717" s="787">
        <v>16941.75</v>
      </c>
      <c r="I717" s="788">
        <v>2697.4570922851563</v>
      </c>
      <c r="K717" s="795">
        <v>902.26250000000005</v>
      </c>
      <c r="M717" s="798">
        <f t="shared" si="34"/>
        <v>17155.149892298217</v>
      </c>
      <c r="N717" s="303"/>
      <c r="S717" s="786">
        <v>0</v>
      </c>
      <c r="T717" s="781">
        <f>VLOOKUP(C717,METADATA!$J$5:$Q$29,IF(E717="HI",2,IF(E717="LO",6,10))+IF(S717=1,2,IF(D717=7,1,(IF(WEEKDAY(B717)=1,2,IF(WEEKDAY(B717)=7,1,0))))))</f>
        <v>2</v>
      </c>
      <c r="U717" s="781">
        <f>VLOOKUP(C717,METADATA!$A$5:$H$29,IF(E717="HI",2,IF(E717="LO",6,10))+IF(S717=1,2,IF(D717=7,1,(IF(WEEKDAY(B717)=1,2,IF(WEEKDAY(B717)=7,1,0))))))</f>
        <v>2</v>
      </c>
    </row>
    <row r="718" spans="2:21" ht="13.95" customHeight="1" x14ac:dyDescent="0.25">
      <c r="B718" s="784">
        <f t="shared" si="32"/>
        <v>45412</v>
      </c>
      <c r="C718" s="785">
        <v>18</v>
      </c>
      <c r="D718" s="786">
        <f>IFERROR((INDEX(METADATA!$T$2:$T$20,MATCH(B718,METADATA!$S$2:$S$20,0))),0)</f>
        <v>0</v>
      </c>
      <c r="E718" s="785" t="str">
        <f t="shared" si="33"/>
        <v>LO</v>
      </c>
      <c r="F718" s="786">
        <f>VLOOKUP(C718,METADATA!$A$5:$H$29,IF(E718="HI",2,IF(E718="LO",6,10))+IF(D718=1,2,IF(D718=7,1,(IF(WEEKDAY(B718)=1,2,IF(WEEKDAY(B718)=7,1,0))))))</f>
        <v>1</v>
      </c>
      <c r="G718" s="786">
        <f>VLOOKUP(C718,METADATA!$J$5:$Q$29,IF(E718="HI",2,IF(E718="LO",6,10))+IF(D718=1,2,IF(D718=7,1,(IF(WEEKDAY(B718)=1,2,IF(WEEKDAY(B718)=7,1,0))))))</f>
        <v>1</v>
      </c>
      <c r="H718" s="787">
        <v>18428.25</v>
      </c>
      <c r="I718" s="788">
        <v>2714.7629356384277</v>
      </c>
      <c r="K718" s="795">
        <v>933.76250000000005</v>
      </c>
      <c r="M718" s="798">
        <f t="shared" si="34"/>
        <v>18627.139765922631</v>
      </c>
      <c r="N718" s="303"/>
      <c r="S718" s="786">
        <v>0</v>
      </c>
      <c r="T718" s="781">
        <f>VLOOKUP(C718,METADATA!$J$5:$Q$29,IF(E718="HI",2,IF(E718="LO",6,10))+IF(S718=1,2,IF(D718=7,1,(IF(WEEKDAY(B718)=1,2,IF(WEEKDAY(B718)=7,1,0))))))</f>
        <v>1</v>
      </c>
      <c r="U718" s="781">
        <f>VLOOKUP(C718,METADATA!$A$5:$H$29,IF(E718="HI",2,IF(E718="LO",6,10))+IF(S718=1,2,IF(D718=7,1,(IF(WEEKDAY(B718)=1,2,IF(WEEKDAY(B718)=7,1,0))))))</f>
        <v>1</v>
      </c>
    </row>
    <row r="719" spans="2:21" ht="13.95" customHeight="1" x14ac:dyDescent="0.25">
      <c r="B719" s="784">
        <f t="shared" si="32"/>
        <v>45412</v>
      </c>
      <c r="C719" s="785">
        <v>19</v>
      </c>
      <c r="D719" s="786">
        <f>IFERROR((INDEX(METADATA!$T$2:$T$20,MATCH(B719,METADATA!$S$2:$S$20,0))),0)</f>
        <v>0</v>
      </c>
      <c r="E719" s="785" t="str">
        <f t="shared" si="33"/>
        <v>LO</v>
      </c>
      <c r="F719" s="786">
        <f>VLOOKUP(C719,METADATA!$A$5:$H$29,IF(E719="HI",2,IF(E719="LO",6,10))+IF(D719=1,2,IF(D719=7,1,(IF(WEEKDAY(B719)=1,2,IF(WEEKDAY(B719)=7,1,0))))))</f>
        <v>1</v>
      </c>
      <c r="G719" s="786">
        <f>VLOOKUP(C719,METADATA!$J$5:$Q$29,IF(E719="HI",2,IF(E719="LO",6,10))+IF(D719=1,2,IF(D719=7,1,(IF(WEEKDAY(B719)=1,2,IF(WEEKDAY(B719)=7,1,0))))))</f>
        <v>1</v>
      </c>
      <c r="H719" s="787">
        <v>17463.5</v>
      </c>
      <c r="I719" s="788">
        <v>2786.5015487670898</v>
      </c>
      <c r="K719" s="795">
        <v>0</v>
      </c>
      <c r="M719" s="798">
        <f t="shared" si="34"/>
        <v>17684.411868402109</v>
      </c>
      <c r="N719" s="303"/>
      <c r="S719" s="786">
        <v>0</v>
      </c>
      <c r="T719" s="781">
        <f>VLOOKUP(C719,METADATA!$J$5:$Q$29,IF(E719="HI",2,IF(E719="LO",6,10))+IF(S719=1,2,IF(D719=7,1,(IF(WEEKDAY(B719)=1,2,IF(WEEKDAY(B719)=7,1,0))))))</f>
        <v>1</v>
      </c>
      <c r="U719" s="781">
        <f>VLOOKUP(C719,METADATA!$A$5:$H$29,IF(E719="HI",2,IF(E719="LO",6,10))+IF(S719=1,2,IF(D719=7,1,(IF(WEEKDAY(B719)=1,2,IF(WEEKDAY(B719)=7,1,0))))))</f>
        <v>1</v>
      </c>
    </row>
    <row r="720" spans="2:21" ht="13.95" customHeight="1" x14ac:dyDescent="0.25">
      <c r="B720" s="784">
        <f t="shared" si="32"/>
        <v>45412</v>
      </c>
      <c r="C720" s="785">
        <v>20</v>
      </c>
      <c r="D720" s="786">
        <f>IFERROR((INDEX(METADATA!$T$2:$T$20,MATCH(B720,METADATA!$S$2:$S$20,0))),0)</f>
        <v>0</v>
      </c>
      <c r="E720" s="785" t="str">
        <f t="shared" si="33"/>
        <v>LO</v>
      </c>
      <c r="F720" s="786">
        <f>VLOOKUP(C720,METADATA!$A$5:$H$29,IF(E720="HI",2,IF(E720="LO",6,10))+IF(D720=1,2,IF(D720=7,1,(IF(WEEKDAY(B720)=1,2,IF(WEEKDAY(B720)=7,1,0))))))</f>
        <v>1</v>
      </c>
      <c r="G720" s="786">
        <f>VLOOKUP(C720,METADATA!$J$5:$Q$29,IF(E720="HI",2,IF(E720="LO",6,10))+IF(D720=1,2,IF(D720=7,1,(IF(WEEKDAY(B720)=1,2,IF(WEEKDAY(B720)=7,1,0))))))</f>
        <v>2</v>
      </c>
      <c r="H720" s="787">
        <v>15604.25</v>
      </c>
      <c r="I720" s="788">
        <v>2723.2755174636841</v>
      </c>
      <c r="K720" s="795">
        <v>0</v>
      </c>
      <c r="M720" s="798">
        <f t="shared" si="34"/>
        <v>15840.102512500262</v>
      </c>
      <c r="N720" s="303"/>
      <c r="S720" s="786">
        <v>0</v>
      </c>
      <c r="T720" s="781">
        <f>VLOOKUP(C720,METADATA!$J$5:$Q$29,IF(E720="HI",2,IF(E720="LO",6,10))+IF(S720=1,2,IF(D720=7,1,(IF(WEEKDAY(B720)=1,2,IF(WEEKDAY(B720)=7,1,0))))))</f>
        <v>2</v>
      </c>
      <c r="U720" s="781">
        <f>VLOOKUP(C720,METADATA!$A$5:$H$29,IF(E720="HI",2,IF(E720="LO",6,10))+IF(S720=1,2,IF(D720=7,1,(IF(WEEKDAY(B720)=1,2,IF(WEEKDAY(B720)=7,1,0))))))</f>
        <v>1</v>
      </c>
    </row>
    <row r="721" spans="2:21" ht="13.95" customHeight="1" x14ac:dyDescent="0.25">
      <c r="B721" s="784">
        <f t="shared" si="32"/>
        <v>45412</v>
      </c>
      <c r="C721" s="785">
        <v>21</v>
      </c>
      <c r="D721" s="786">
        <f>IFERROR((INDEX(METADATA!$T$2:$T$20,MATCH(B721,METADATA!$S$2:$S$20,0))),0)</f>
        <v>0</v>
      </c>
      <c r="E721" s="785" t="str">
        <f t="shared" si="33"/>
        <v>LO</v>
      </c>
      <c r="F721" s="786">
        <f>VLOOKUP(C721,METADATA!$A$5:$H$29,IF(E721="HI",2,IF(E721="LO",6,10))+IF(D721=1,2,IF(D721=7,1,(IF(WEEKDAY(B721)=1,2,IF(WEEKDAY(B721)=7,1,0))))))</f>
        <v>2</v>
      </c>
      <c r="G721" s="786">
        <f>VLOOKUP(C721,METADATA!$J$5:$Q$29,IF(E721="HI",2,IF(E721="LO",6,10))+IF(D721=1,2,IF(D721=7,1,(IF(WEEKDAY(B721)=1,2,IF(WEEKDAY(B721)=7,1,0))))))</f>
        <v>2</v>
      </c>
      <c r="H721" s="787">
        <v>13635.75</v>
      </c>
      <c r="I721" s="788">
        <v>2621.6020011901855</v>
      </c>
      <c r="K721" s="795">
        <v>0</v>
      </c>
      <c r="M721" s="798">
        <f t="shared" si="34"/>
        <v>13885.477129545976</v>
      </c>
      <c r="N721" s="303"/>
      <c r="S721" s="786">
        <v>0</v>
      </c>
      <c r="T721" s="781">
        <f>VLOOKUP(C721,METADATA!$J$5:$Q$29,IF(E721="HI",2,IF(E721="LO",6,10))+IF(S721=1,2,IF(D721=7,1,(IF(WEEKDAY(B721)=1,2,IF(WEEKDAY(B721)=7,1,0))))))</f>
        <v>2</v>
      </c>
      <c r="U721" s="781">
        <f>VLOOKUP(C721,METADATA!$A$5:$H$29,IF(E721="HI",2,IF(E721="LO",6,10))+IF(S721=1,2,IF(D721=7,1,(IF(WEEKDAY(B721)=1,2,IF(WEEKDAY(B721)=7,1,0))))))</f>
        <v>2</v>
      </c>
    </row>
    <row r="722" spans="2:21" ht="13.95" customHeight="1" x14ac:dyDescent="0.25">
      <c r="B722" s="784">
        <f t="shared" si="32"/>
        <v>45412</v>
      </c>
      <c r="C722" s="785">
        <v>22</v>
      </c>
      <c r="D722" s="786">
        <f>IFERROR((INDEX(METADATA!$T$2:$T$20,MATCH(B722,METADATA!$S$2:$S$20,0))),0)</f>
        <v>0</v>
      </c>
      <c r="E722" s="785" t="str">
        <f t="shared" si="33"/>
        <v>LO</v>
      </c>
      <c r="F722" s="786">
        <f>VLOOKUP(C722,METADATA!$A$5:$H$29,IF(E722="HI",2,IF(E722="LO",6,10))+IF(D722=1,2,IF(D722=7,1,(IF(WEEKDAY(B722)=1,2,IF(WEEKDAY(B722)=7,1,0))))))</f>
        <v>3</v>
      </c>
      <c r="G722" s="786">
        <f>VLOOKUP(C722,METADATA!$J$5:$Q$29,IF(E722="HI",2,IF(E722="LO",6,10))+IF(D722=1,2,IF(D722=7,1,(IF(WEEKDAY(B722)=1,2,IF(WEEKDAY(B722)=7,1,0))))))</f>
        <v>3</v>
      </c>
      <c r="H722" s="787">
        <v>11820.5</v>
      </c>
      <c r="I722" s="788">
        <v>2474.3044691085815</v>
      </c>
      <c r="K722" s="795">
        <v>0</v>
      </c>
      <c r="M722" s="798">
        <f t="shared" si="34"/>
        <v>12076.688406009765</v>
      </c>
      <c r="N722" s="303"/>
      <c r="S722" s="786">
        <v>0</v>
      </c>
      <c r="T722" s="781">
        <f>VLOOKUP(C722,METADATA!$J$5:$Q$29,IF(E722="HI",2,IF(E722="LO",6,10))+IF(S722=1,2,IF(D722=7,1,(IF(WEEKDAY(B722)=1,2,IF(WEEKDAY(B722)=7,1,0))))))</f>
        <v>3</v>
      </c>
      <c r="U722" s="781">
        <f>VLOOKUP(C722,METADATA!$A$5:$H$29,IF(E722="HI",2,IF(E722="LO",6,10))+IF(S722=1,2,IF(D722=7,1,(IF(WEEKDAY(B722)=1,2,IF(WEEKDAY(B722)=7,1,0))))))</f>
        <v>3</v>
      </c>
    </row>
    <row r="723" spans="2:21" ht="13.95" customHeight="1" x14ac:dyDescent="0.25">
      <c r="B723" s="784">
        <f t="shared" si="32"/>
        <v>45412</v>
      </c>
      <c r="C723" s="785">
        <v>23</v>
      </c>
      <c r="D723" s="786">
        <f>IFERROR((INDEX(METADATA!$T$2:$T$20,MATCH(B723,METADATA!$S$2:$S$20,0))),0)</f>
        <v>0</v>
      </c>
      <c r="E723" s="785" t="str">
        <f t="shared" si="33"/>
        <v>LO</v>
      </c>
      <c r="F723" s="786">
        <f>VLOOKUP(C723,METADATA!$A$5:$H$29,IF(E723="HI",2,IF(E723="LO",6,10))+IF(D723=1,2,IF(D723=7,1,(IF(WEEKDAY(B723)=1,2,IF(WEEKDAY(B723)=7,1,0))))))</f>
        <v>3</v>
      </c>
      <c r="G723" s="786">
        <f>VLOOKUP(C723,METADATA!$J$5:$Q$29,IF(E723="HI",2,IF(E723="LO",6,10))+IF(D723=1,2,IF(D723=7,1,(IF(WEEKDAY(B723)=1,2,IF(WEEKDAY(B723)=7,1,0))))))</f>
        <v>3</v>
      </c>
      <c r="H723" s="787">
        <v>10295</v>
      </c>
      <c r="I723" s="788">
        <v>2539.5051229000092</v>
      </c>
      <c r="K723" s="795">
        <v>0</v>
      </c>
      <c r="M723" s="798">
        <f t="shared" si="34"/>
        <v>10603.589546433575</v>
      </c>
      <c r="N723" s="303"/>
      <c r="S723" s="786">
        <v>0</v>
      </c>
      <c r="T723" s="781">
        <f>VLOOKUP(C723,METADATA!$J$5:$Q$29,IF(E723="HI",2,IF(E723="LO",6,10))+IF(S723=1,2,IF(D723=7,1,(IF(WEEKDAY(B723)=1,2,IF(WEEKDAY(B723)=7,1,0))))))</f>
        <v>3</v>
      </c>
      <c r="U723" s="781">
        <f>VLOOKUP(C723,METADATA!$A$5:$H$29,IF(E723="HI",2,IF(E723="LO",6,10))+IF(S723=1,2,IF(D723=7,1,(IF(WEEKDAY(B723)=1,2,IF(WEEKDAY(B723)=7,1,0))))))</f>
        <v>3</v>
      </c>
    </row>
    <row r="724" spans="2:21" ht="13.95" customHeight="1" x14ac:dyDescent="0.25">
      <c r="B724" s="784">
        <f t="shared" si="32"/>
        <v>45413</v>
      </c>
      <c r="C724" s="785">
        <v>0</v>
      </c>
      <c r="D724" s="786">
        <f>IFERROR((INDEX(METADATA!$T$2:$T$20,MATCH(B724,METADATA!$S$2:$S$20,0))),0)</f>
        <v>7</v>
      </c>
      <c r="E724" s="785" t="str">
        <f t="shared" si="33"/>
        <v>LO</v>
      </c>
      <c r="F724" s="786">
        <f>VLOOKUP(C724,METADATA!$A$5:$H$29,IF(E724="HI",2,IF(E724="LO",6,10))+IF(D724=1,2,IF(D724=7,1,(IF(WEEKDAY(B724)=1,2,IF(WEEKDAY(B724)=7,1,0))))))</f>
        <v>3</v>
      </c>
      <c r="G724" s="786">
        <f>VLOOKUP(C724,METADATA!$J$5:$Q$29,IF(E724="HI",2,IF(E724="LO",6,10))+IF(D724=1,2,IF(D724=7,1,(IF(WEEKDAY(B724)=1,2,IF(WEEKDAY(B724)=7,1,0))))))</f>
        <v>3</v>
      </c>
      <c r="H724" s="787">
        <v>9600.5</v>
      </c>
      <c r="I724" s="788">
        <v>2748.4320631027222</v>
      </c>
      <c r="K724" s="795">
        <v>0</v>
      </c>
      <c r="M724" s="798">
        <f t="shared" si="34"/>
        <v>9986.1643815576699</v>
      </c>
      <c r="N724" s="303"/>
      <c r="S724" s="786">
        <v>0</v>
      </c>
      <c r="T724" s="781">
        <f>VLOOKUP(C724,METADATA!$J$5:$Q$29,IF(E724="HI",2,IF(E724="LO",6,10))+IF(S724=1,2,IF(D724=7,1,(IF(WEEKDAY(B724)=1,2,IF(WEEKDAY(B724)=7,1,0))))))</f>
        <v>3</v>
      </c>
      <c r="U724" s="781">
        <f>VLOOKUP(C724,METADATA!$A$5:$H$29,IF(E724="HI",2,IF(E724="LO",6,10))+IF(S724=1,2,IF(D724=7,1,(IF(WEEKDAY(B724)=1,2,IF(WEEKDAY(B724)=7,1,0))))))</f>
        <v>3</v>
      </c>
    </row>
    <row r="725" spans="2:21" ht="13.95" customHeight="1" x14ac:dyDescent="0.25">
      <c r="B725" s="784">
        <f t="shared" si="32"/>
        <v>45413</v>
      </c>
      <c r="C725" s="785">
        <v>1</v>
      </c>
      <c r="D725" s="786">
        <f>IFERROR((INDEX(METADATA!$T$2:$T$20,MATCH(B725,METADATA!$S$2:$S$20,0))),0)</f>
        <v>7</v>
      </c>
      <c r="E725" s="785" t="str">
        <f t="shared" si="33"/>
        <v>LO</v>
      </c>
      <c r="F725" s="786">
        <f>VLOOKUP(C725,METADATA!$A$5:$H$29,IF(E725="HI",2,IF(E725="LO",6,10))+IF(D725=1,2,IF(D725=7,1,(IF(WEEKDAY(B725)=1,2,IF(WEEKDAY(B725)=7,1,0))))))</f>
        <v>3</v>
      </c>
      <c r="G725" s="786">
        <f>VLOOKUP(C725,METADATA!$J$5:$Q$29,IF(E725="HI",2,IF(E725="LO",6,10))+IF(D725=1,2,IF(D725=7,1,(IF(WEEKDAY(B725)=1,2,IF(WEEKDAY(B725)=7,1,0))))))</f>
        <v>3</v>
      </c>
      <c r="H725" s="787">
        <v>9107.5</v>
      </c>
      <c r="I725" s="788">
        <v>2484.058543920517</v>
      </c>
      <c r="K725" s="795">
        <v>0</v>
      </c>
      <c r="M725" s="798">
        <f t="shared" si="34"/>
        <v>9440.1855437075228</v>
      </c>
      <c r="N725" s="303"/>
      <c r="S725" s="786">
        <v>0</v>
      </c>
      <c r="T725" s="781">
        <f>VLOOKUP(C725,METADATA!$J$5:$Q$29,IF(E725="HI",2,IF(E725="LO",6,10))+IF(S725=1,2,IF(D725=7,1,(IF(WEEKDAY(B725)=1,2,IF(WEEKDAY(B725)=7,1,0))))))</f>
        <v>3</v>
      </c>
      <c r="U725" s="781">
        <f>VLOOKUP(C725,METADATA!$A$5:$H$29,IF(E725="HI",2,IF(E725="LO",6,10))+IF(S725=1,2,IF(D725=7,1,(IF(WEEKDAY(B725)=1,2,IF(WEEKDAY(B725)=7,1,0))))))</f>
        <v>3</v>
      </c>
    </row>
    <row r="726" spans="2:21" ht="13.95" customHeight="1" x14ac:dyDescent="0.25">
      <c r="B726" s="784">
        <f t="shared" si="32"/>
        <v>45413</v>
      </c>
      <c r="C726" s="785">
        <v>2</v>
      </c>
      <c r="D726" s="786">
        <f>IFERROR((INDEX(METADATA!$T$2:$T$20,MATCH(B726,METADATA!$S$2:$S$20,0))),0)</f>
        <v>7</v>
      </c>
      <c r="E726" s="785" t="str">
        <f t="shared" si="33"/>
        <v>LO</v>
      </c>
      <c r="F726" s="786">
        <f>VLOOKUP(C726,METADATA!$A$5:$H$29,IF(E726="HI",2,IF(E726="LO",6,10))+IF(D726=1,2,IF(D726=7,1,(IF(WEEKDAY(B726)=1,2,IF(WEEKDAY(B726)=7,1,0))))))</f>
        <v>3</v>
      </c>
      <c r="G726" s="786">
        <f>VLOOKUP(C726,METADATA!$J$5:$Q$29,IF(E726="HI",2,IF(E726="LO",6,10))+IF(D726=1,2,IF(D726=7,1,(IF(WEEKDAY(B726)=1,2,IF(WEEKDAY(B726)=7,1,0))))))</f>
        <v>3</v>
      </c>
      <c r="H726" s="787">
        <v>9347.75</v>
      </c>
      <c r="I726" s="788">
        <v>2658.5039386749268</v>
      </c>
      <c r="K726" s="795">
        <v>0</v>
      </c>
      <c r="M726" s="798">
        <f t="shared" si="34"/>
        <v>9718.439857016665</v>
      </c>
      <c r="N726" s="303"/>
      <c r="S726" s="786">
        <v>0</v>
      </c>
      <c r="T726" s="781">
        <f>VLOOKUP(C726,METADATA!$J$5:$Q$29,IF(E726="HI",2,IF(E726="LO",6,10))+IF(S726=1,2,IF(D726=7,1,(IF(WEEKDAY(B726)=1,2,IF(WEEKDAY(B726)=7,1,0))))))</f>
        <v>3</v>
      </c>
      <c r="U726" s="781">
        <f>VLOOKUP(C726,METADATA!$A$5:$H$29,IF(E726="HI",2,IF(E726="LO",6,10))+IF(S726=1,2,IF(D726=7,1,(IF(WEEKDAY(B726)=1,2,IF(WEEKDAY(B726)=7,1,0))))))</f>
        <v>3</v>
      </c>
    </row>
    <row r="727" spans="2:21" ht="13.95" customHeight="1" x14ac:dyDescent="0.25">
      <c r="B727" s="784">
        <f t="shared" si="32"/>
        <v>45413</v>
      </c>
      <c r="C727" s="785">
        <v>3</v>
      </c>
      <c r="D727" s="786">
        <f>IFERROR((INDEX(METADATA!$T$2:$T$20,MATCH(B727,METADATA!$S$2:$S$20,0))),0)</f>
        <v>7</v>
      </c>
      <c r="E727" s="785" t="str">
        <f t="shared" si="33"/>
        <v>LO</v>
      </c>
      <c r="F727" s="786">
        <f>VLOOKUP(C727,METADATA!$A$5:$H$29,IF(E727="HI",2,IF(E727="LO",6,10))+IF(D727=1,2,IF(D727=7,1,(IF(WEEKDAY(B727)=1,2,IF(WEEKDAY(B727)=7,1,0))))))</f>
        <v>3</v>
      </c>
      <c r="G727" s="786">
        <f>VLOOKUP(C727,METADATA!$J$5:$Q$29,IF(E727="HI",2,IF(E727="LO",6,10))+IF(D727=1,2,IF(D727=7,1,(IF(WEEKDAY(B727)=1,2,IF(WEEKDAY(B727)=7,1,0))))))</f>
        <v>3</v>
      </c>
      <c r="H727" s="787">
        <v>9456</v>
      </c>
      <c r="I727" s="788">
        <v>2632.0319719314575</v>
      </c>
      <c r="K727" s="795">
        <v>0</v>
      </c>
      <c r="M727" s="798">
        <f t="shared" si="34"/>
        <v>9815.4739213789053</v>
      </c>
      <c r="N727" s="303"/>
      <c r="S727" s="786">
        <v>0</v>
      </c>
      <c r="T727" s="781">
        <f>VLOOKUP(C727,METADATA!$J$5:$Q$29,IF(E727="HI",2,IF(E727="LO",6,10))+IF(S727=1,2,IF(D727=7,1,(IF(WEEKDAY(B727)=1,2,IF(WEEKDAY(B727)=7,1,0))))))</f>
        <v>3</v>
      </c>
      <c r="U727" s="781">
        <f>VLOOKUP(C727,METADATA!$A$5:$H$29,IF(E727="HI",2,IF(E727="LO",6,10))+IF(S727=1,2,IF(D727=7,1,(IF(WEEKDAY(B727)=1,2,IF(WEEKDAY(B727)=7,1,0))))))</f>
        <v>3</v>
      </c>
    </row>
    <row r="728" spans="2:21" ht="13.95" customHeight="1" x14ac:dyDescent="0.25">
      <c r="B728" s="784">
        <f t="shared" si="32"/>
        <v>45413</v>
      </c>
      <c r="C728" s="785">
        <v>4</v>
      </c>
      <c r="D728" s="786">
        <f>IFERROR((INDEX(METADATA!$T$2:$T$20,MATCH(B728,METADATA!$S$2:$S$20,0))),0)</f>
        <v>7</v>
      </c>
      <c r="E728" s="785" t="str">
        <f t="shared" si="33"/>
        <v>LO</v>
      </c>
      <c r="F728" s="786">
        <f>VLOOKUP(C728,METADATA!$A$5:$H$29,IF(E728="HI",2,IF(E728="LO",6,10))+IF(D728=1,2,IF(D728=7,1,(IF(WEEKDAY(B728)=1,2,IF(WEEKDAY(B728)=7,1,0))))))</f>
        <v>3</v>
      </c>
      <c r="G728" s="786">
        <f>VLOOKUP(C728,METADATA!$J$5:$Q$29,IF(E728="HI",2,IF(E728="LO",6,10))+IF(D728=1,2,IF(D728=7,1,(IF(WEEKDAY(B728)=1,2,IF(WEEKDAY(B728)=7,1,0))))))</f>
        <v>3</v>
      </c>
      <c r="H728" s="787">
        <v>10325.75</v>
      </c>
      <c r="I728" s="788">
        <v>2703.963565826416</v>
      </c>
      <c r="K728" s="795">
        <v>0</v>
      </c>
      <c r="M728" s="798">
        <f t="shared" si="34"/>
        <v>10673.918307154909</v>
      </c>
      <c r="N728" s="303"/>
      <c r="S728" s="786">
        <v>0</v>
      </c>
      <c r="T728" s="781">
        <f>VLOOKUP(C728,METADATA!$J$5:$Q$29,IF(E728="HI",2,IF(E728="LO",6,10))+IF(S728=1,2,IF(D728=7,1,(IF(WEEKDAY(B728)=1,2,IF(WEEKDAY(B728)=7,1,0))))))</f>
        <v>3</v>
      </c>
      <c r="U728" s="781">
        <f>VLOOKUP(C728,METADATA!$A$5:$H$29,IF(E728="HI",2,IF(E728="LO",6,10))+IF(S728=1,2,IF(D728=7,1,(IF(WEEKDAY(B728)=1,2,IF(WEEKDAY(B728)=7,1,0))))))</f>
        <v>3</v>
      </c>
    </row>
    <row r="729" spans="2:21" ht="13.95" customHeight="1" x14ac:dyDescent="0.25">
      <c r="B729" s="784">
        <f t="shared" si="32"/>
        <v>45413</v>
      </c>
      <c r="C729" s="785">
        <v>5</v>
      </c>
      <c r="D729" s="786">
        <f>IFERROR((INDEX(METADATA!$T$2:$T$20,MATCH(B729,METADATA!$S$2:$S$20,0))),0)</f>
        <v>7</v>
      </c>
      <c r="E729" s="785" t="str">
        <f t="shared" si="33"/>
        <v>LO</v>
      </c>
      <c r="F729" s="786">
        <f>VLOOKUP(C729,METADATA!$A$5:$H$29,IF(E729="HI",2,IF(E729="LO",6,10))+IF(D729=1,2,IF(D729=7,1,(IF(WEEKDAY(B729)=1,2,IF(WEEKDAY(B729)=7,1,0))))))</f>
        <v>3</v>
      </c>
      <c r="G729" s="786">
        <f>VLOOKUP(C729,METADATA!$J$5:$Q$29,IF(E729="HI",2,IF(E729="LO",6,10))+IF(D729=1,2,IF(D729=7,1,(IF(WEEKDAY(B729)=1,2,IF(WEEKDAY(B729)=7,1,0))))))</f>
        <v>3</v>
      </c>
      <c r="H729" s="787">
        <v>12525.25</v>
      </c>
      <c r="I729" s="788">
        <v>2678.4405460357666</v>
      </c>
      <c r="K729" s="795">
        <v>0</v>
      </c>
      <c r="M729" s="798">
        <f t="shared" si="34"/>
        <v>12808.432039916062</v>
      </c>
      <c r="N729" s="303"/>
      <c r="S729" s="786">
        <v>0</v>
      </c>
      <c r="T729" s="781">
        <f>VLOOKUP(C729,METADATA!$J$5:$Q$29,IF(E729="HI",2,IF(E729="LO",6,10))+IF(S729=1,2,IF(D729=7,1,(IF(WEEKDAY(B729)=1,2,IF(WEEKDAY(B729)=7,1,0))))))</f>
        <v>3</v>
      </c>
      <c r="U729" s="781">
        <f>VLOOKUP(C729,METADATA!$A$5:$H$29,IF(E729="HI",2,IF(E729="LO",6,10))+IF(S729=1,2,IF(D729=7,1,(IF(WEEKDAY(B729)=1,2,IF(WEEKDAY(B729)=7,1,0))))))</f>
        <v>3</v>
      </c>
    </row>
    <row r="730" spans="2:21" ht="13.95" customHeight="1" x14ac:dyDescent="0.25">
      <c r="B730" s="784">
        <f t="shared" si="32"/>
        <v>45413</v>
      </c>
      <c r="C730" s="785">
        <v>6</v>
      </c>
      <c r="D730" s="786">
        <f>IFERROR((INDEX(METADATA!$T$2:$T$20,MATCH(B730,METADATA!$S$2:$S$20,0))),0)</f>
        <v>7</v>
      </c>
      <c r="E730" s="785" t="str">
        <f t="shared" si="33"/>
        <v>LO</v>
      </c>
      <c r="F730" s="786">
        <f>VLOOKUP(C730,METADATA!$A$5:$H$29,IF(E730="HI",2,IF(E730="LO",6,10))+IF(D730=1,2,IF(D730=7,1,(IF(WEEKDAY(B730)=1,2,IF(WEEKDAY(B730)=7,1,0))))))</f>
        <v>3</v>
      </c>
      <c r="G730" s="786">
        <f>VLOOKUP(C730,METADATA!$J$5:$Q$29,IF(E730="HI",2,IF(E730="LO",6,10))+IF(D730=1,2,IF(D730=7,1,(IF(WEEKDAY(B730)=1,2,IF(WEEKDAY(B730)=7,1,0))))))</f>
        <v>3</v>
      </c>
      <c r="H730" s="787">
        <v>14940.25</v>
      </c>
      <c r="I730" s="788">
        <v>2654.5819454193115</v>
      </c>
      <c r="K730" s="795">
        <v>870.51250000000005</v>
      </c>
      <c r="M730" s="798">
        <f t="shared" si="34"/>
        <v>15174.250405454834</v>
      </c>
      <c r="N730" s="303"/>
      <c r="S730" s="786">
        <v>0</v>
      </c>
      <c r="T730" s="781">
        <f>VLOOKUP(C730,METADATA!$J$5:$Q$29,IF(E730="HI",2,IF(E730="LO",6,10))+IF(S730=1,2,IF(D730=7,1,(IF(WEEKDAY(B730)=1,2,IF(WEEKDAY(B730)=7,1,0))))))</f>
        <v>3</v>
      </c>
      <c r="U730" s="781">
        <f>VLOOKUP(C730,METADATA!$A$5:$H$29,IF(E730="HI",2,IF(E730="LO",6,10))+IF(S730=1,2,IF(D730=7,1,(IF(WEEKDAY(B730)=1,2,IF(WEEKDAY(B730)=7,1,0))))))</f>
        <v>3</v>
      </c>
    </row>
    <row r="731" spans="2:21" ht="13.95" customHeight="1" x14ac:dyDescent="0.25">
      <c r="B731" s="784">
        <f t="shared" si="32"/>
        <v>45413</v>
      </c>
      <c r="C731" s="785">
        <v>7</v>
      </c>
      <c r="D731" s="786">
        <f>IFERROR((INDEX(METADATA!$T$2:$T$20,MATCH(B731,METADATA!$S$2:$S$20,0))),0)</f>
        <v>7</v>
      </c>
      <c r="E731" s="785" t="str">
        <f t="shared" si="33"/>
        <v>LO</v>
      </c>
      <c r="F731" s="786">
        <f>VLOOKUP(C731,METADATA!$A$5:$H$29,IF(E731="HI",2,IF(E731="LO",6,10))+IF(D731=1,2,IF(D731=7,1,(IF(WEEKDAY(B731)=1,2,IF(WEEKDAY(B731)=7,1,0))))))</f>
        <v>2</v>
      </c>
      <c r="G731" s="786">
        <f>VLOOKUP(C731,METADATA!$J$5:$Q$29,IF(E731="HI",2,IF(E731="LO",6,10))+IF(D731=1,2,IF(D731=7,1,(IF(WEEKDAY(B731)=1,2,IF(WEEKDAY(B731)=7,1,0))))))</f>
        <v>2</v>
      </c>
      <c r="H731" s="787">
        <v>16048.5</v>
      </c>
      <c r="I731" s="788">
        <v>2602.7184772491455</v>
      </c>
      <c r="K731" s="795">
        <v>865.8125</v>
      </c>
      <c r="M731" s="798">
        <f t="shared" si="34"/>
        <v>16258.182423684822</v>
      </c>
      <c r="N731" s="303"/>
      <c r="S731" s="786">
        <v>0</v>
      </c>
      <c r="T731" s="781">
        <f>VLOOKUP(C731,METADATA!$J$5:$Q$29,IF(E731="HI",2,IF(E731="LO",6,10))+IF(S731=1,2,IF(D731=7,1,(IF(WEEKDAY(B731)=1,2,IF(WEEKDAY(B731)=7,1,0))))))</f>
        <v>2</v>
      </c>
      <c r="U731" s="781">
        <f>VLOOKUP(C731,METADATA!$A$5:$H$29,IF(E731="HI",2,IF(E731="LO",6,10))+IF(S731=1,2,IF(D731=7,1,(IF(WEEKDAY(B731)=1,2,IF(WEEKDAY(B731)=7,1,0))))))</f>
        <v>2</v>
      </c>
    </row>
    <row r="732" spans="2:21" ht="13.95" customHeight="1" x14ac:dyDescent="0.25">
      <c r="B732" s="784">
        <f t="shared" ref="B732:B795" si="35">B708+1</f>
        <v>45413</v>
      </c>
      <c r="C732" s="785">
        <v>8</v>
      </c>
      <c r="D732" s="786">
        <f>IFERROR((INDEX(METADATA!$T$2:$T$20,MATCH(B732,METADATA!$S$2:$S$20,0))),0)</f>
        <v>7</v>
      </c>
      <c r="E732" s="785" t="str">
        <f t="shared" si="33"/>
        <v>LO</v>
      </c>
      <c r="F732" s="786">
        <f>VLOOKUP(C732,METADATA!$A$5:$H$29,IF(E732="HI",2,IF(E732="LO",6,10))+IF(D732=1,2,IF(D732=7,1,(IF(WEEKDAY(B732)=1,2,IF(WEEKDAY(B732)=7,1,0))))))</f>
        <v>2</v>
      </c>
      <c r="G732" s="786">
        <f>VLOOKUP(C732,METADATA!$J$5:$Q$29,IF(E732="HI",2,IF(E732="LO",6,10))+IF(D732=1,2,IF(D732=7,1,(IF(WEEKDAY(B732)=1,2,IF(WEEKDAY(B732)=7,1,0))))))</f>
        <v>2</v>
      </c>
      <c r="H732" s="787">
        <v>17111.5</v>
      </c>
      <c r="I732" s="788">
        <v>2649.5993919372559</v>
      </c>
      <c r="K732" s="795">
        <v>834.63750000000005</v>
      </c>
      <c r="M732" s="798">
        <f t="shared" si="34"/>
        <v>17315.421138042075</v>
      </c>
      <c r="N732" s="303"/>
      <c r="S732" s="786">
        <v>0</v>
      </c>
      <c r="T732" s="781">
        <f>VLOOKUP(C732,METADATA!$J$5:$Q$29,IF(E732="HI",2,IF(E732="LO",6,10))+IF(S732=1,2,IF(D732=7,1,(IF(WEEKDAY(B732)=1,2,IF(WEEKDAY(B732)=7,1,0))))))</f>
        <v>2</v>
      </c>
      <c r="U732" s="781">
        <f>VLOOKUP(C732,METADATA!$A$5:$H$29,IF(E732="HI",2,IF(E732="LO",6,10))+IF(S732=1,2,IF(D732=7,1,(IF(WEEKDAY(B732)=1,2,IF(WEEKDAY(B732)=7,1,0))))))</f>
        <v>2</v>
      </c>
    </row>
    <row r="733" spans="2:21" ht="13.95" customHeight="1" x14ac:dyDescent="0.25">
      <c r="B733" s="784">
        <f t="shared" si="35"/>
        <v>45413</v>
      </c>
      <c r="C733" s="785">
        <v>9</v>
      </c>
      <c r="D733" s="786">
        <f>IFERROR((INDEX(METADATA!$T$2:$T$20,MATCH(B733,METADATA!$S$2:$S$20,0))),0)</f>
        <v>7</v>
      </c>
      <c r="E733" s="785" t="str">
        <f t="shared" si="33"/>
        <v>LO</v>
      </c>
      <c r="F733" s="786">
        <f>VLOOKUP(C733,METADATA!$A$5:$H$29,IF(E733="HI",2,IF(E733="LO",6,10))+IF(D733=1,2,IF(D733=7,1,(IF(WEEKDAY(B733)=1,2,IF(WEEKDAY(B733)=7,1,0))))))</f>
        <v>2</v>
      </c>
      <c r="G733" s="786">
        <f>VLOOKUP(C733,METADATA!$J$5:$Q$29,IF(E733="HI",2,IF(E733="LO",6,10))+IF(D733=1,2,IF(D733=7,1,(IF(WEEKDAY(B733)=1,2,IF(WEEKDAY(B733)=7,1,0))))))</f>
        <v>2</v>
      </c>
      <c r="H733" s="787">
        <v>17726.25</v>
      </c>
      <c r="I733" s="788">
        <v>2573.5580348968506</v>
      </c>
      <c r="K733" s="795">
        <v>847.33749999999998</v>
      </c>
      <c r="M733" s="798">
        <f t="shared" si="34"/>
        <v>17912.094797133086</v>
      </c>
      <c r="N733" s="303"/>
      <c r="S733" s="786">
        <v>0</v>
      </c>
      <c r="T733" s="781">
        <f>VLOOKUP(C733,METADATA!$J$5:$Q$29,IF(E733="HI",2,IF(E733="LO",6,10))+IF(S733=1,2,IF(D733=7,1,(IF(WEEKDAY(B733)=1,2,IF(WEEKDAY(B733)=7,1,0))))))</f>
        <v>2</v>
      </c>
      <c r="U733" s="781">
        <f>VLOOKUP(C733,METADATA!$A$5:$H$29,IF(E733="HI",2,IF(E733="LO",6,10))+IF(S733=1,2,IF(D733=7,1,(IF(WEEKDAY(B733)=1,2,IF(WEEKDAY(B733)=7,1,0))))))</f>
        <v>2</v>
      </c>
    </row>
    <row r="734" spans="2:21" ht="13.95" customHeight="1" x14ac:dyDescent="0.25">
      <c r="B734" s="784">
        <f t="shared" si="35"/>
        <v>45413</v>
      </c>
      <c r="C734" s="785">
        <v>10</v>
      </c>
      <c r="D734" s="786">
        <f>IFERROR((INDEX(METADATA!$T$2:$T$20,MATCH(B734,METADATA!$S$2:$S$20,0))),0)</f>
        <v>7</v>
      </c>
      <c r="E734" s="785" t="str">
        <f t="shared" si="33"/>
        <v>LO</v>
      </c>
      <c r="F734" s="786">
        <f>VLOOKUP(C734,METADATA!$A$5:$H$29,IF(E734="HI",2,IF(E734="LO",6,10))+IF(D734=1,2,IF(D734=7,1,(IF(WEEKDAY(B734)=1,2,IF(WEEKDAY(B734)=7,1,0))))))</f>
        <v>2</v>
      </c>
      <c r="G734" s="786">
        <f>VLOOKUP(C734,METADATA!$J$5:$Q$29,IF(E734="HI",2,IF(E734="LO",6,10))+IF(D734=1,2,IF(D734=7,1,(IF(WEEKDAY(B734)=1,2,IF(WEEKDAY(B734)=7,1,0))))))</f>
        <v>2</v>
      </c>
      <c r="H734" s="787">
        <v>17665.25</v>
      </c>
      <c r="I734" s="788">
        <v>2619.9225730895996</v>
      </c>
      <c r="K734" s="795">
        <v>851.61249999999995</v>
      </c>
      <c r="M734" s="798">
        <f t="shared" si="34"/>
        <v>17858.472830885748</v>
      </c>
      <c r="N734" s="303"/>
      <c r="S734" s="786">
        <v>0</v>
      </c>
      <c r="T734" s="781">
        <f>VLOOKUP(C734,METADATA!$J$5:$Q$29,IF(E734="HI",2,IF(E734="LO",6,10))+IF(S734=1,2,IF(D734=7,1,(IF(WEEKDAY(B734)=1,2,IF(WEEKDAY(B734)=7,1,0))))))</f>
        <v>2</v>
      </c>
      <c r="U734" s="781">
        <f>VLOOKUP(C734,METADATA!$A$5:$H$29,IF(E734="HI",2,IF(E734="LO",6,10))+IF(S734=1,2,IF(D734=7,1,(IF(WEEKDAY(B734)=1,2,IF(WEEKDAY(B734)=7,1,0))))))</f>
        <v>2</v>
      </c>
    </row>
    <row r="735" spans="2:21" ht="13.95" customHeight="1" x14ac:dyDescent="0.25">
      <c r="B735" s="784">
        <f t="shared" si="35"/>
        <v>45413</v>
      </c>
      <c r="C735" s="785">
        <v>11</v>
      </c>
      <c r="D735" s="786">
        <f>IFERROR((INDEX(METADATA!$T$2:$T$20,MATCH(B735,METADATA!$S$2:$S$20,0))),0)</f>
        <v>7</v>
      </c>
      <c r="E735" s="785" t="str">
        <f t="shared" si="33"/>
        <v>LO</v>
      </c>
      <c r="F735" s="786">
        <f>VLOOKUP(C735,METADATA!$A$5:$H$29,IF(E735="HI",2,IF(E735="LO",6,10))+IF(D735=1,2,IF(D735=7,1,(IF(WEEKDAY(B735)=1,2,IF(WEEKDAY(B735)=7,1,0))))))</f>
        <v>2</v>
      </c>
      <c r="G735" s="786">
        <f>VLOOKUP(C735,METADATA!$J$5:$Q$29,IF(E735="HI",2,IF(E735="LO",6,10))+IF(D735=1,2,IF(D735=7,1,(IF(WEEKDAY(B735)=1,2,IF(WEEKDAY(B735)=7,1,0))))))</f>
        <v>2</v>
      </c>
      <c r="H735" s="787">
        <v>17636.75</v>
      </c>
      <c r="I735" s="788">
        <v>2514.0475006103516</v>
      </c>
      <c r="K735" s="795">
        <v>856.5</v>
      </c>
      <c r="M735" s="798">
        <f t="shared" si="34"/>
        <v>17815.032567969814</v>
      </c>
      <c r="N735" s="303"/>
      <c r="S735" s="786">
        <v>0</v>
      </c>
      <c r="T735" s="781">
        <f>VLOOKUP(C735,METADATA!$J$5:$Q$29,IF(E735="HI",2,IF(E735="LO",6,10))+IF(S735=1,2,IF(D735=7,1,(IF(WEEKDAY(B735)=1,2,IF(WEEKDAY(B735)=7,1,0))))))</f>
        <v>2</v>
      </c>
      <c r="U735" s="781">
        <f>VLOOKUP(C735,METADATA!$A$5:$H$29,IF(E735="HI",2,IF(E735="LO",6,10))+IF(S735=1,2,IF(D735=7,1,(IF(WEEKDAY(B735)=1,2,IF(WEEKDAY(B735)=7,1,0))))))</f>
        <v>2</v>
      </c>
    </row>
    <row r="736" spans="2:21" ht="13.95" customHeight="1" x14ac:dyDescent="0.25">
      <c r="B736" s="784">
        <f t="shared" si="35"/>
        <v>45413</v>
      </c>
      <c r="C736" s="785">
        <v>12</v>
      </c>
      <c r="D736" s="786">
        <f>IFERROR((INDEX(METADATA!$T$2:$T$20,MATCH(B736,METADATA!$S$2:$S$20,0))),0)</f>
        <v>7</v>
      </c>
      <c r="E736" s="785" t="str">
        <f t="shared" si="33"/>
        <v>LO</v>
      </c>
      <c r="F736" s="786">
        <f>VLOOKUP(C736,METADATA!$A$5:$H$29,IF(E736="HI",2,IF(E736="LO",6,10))+IF(D736=1,2,IF(D736=7,1,(IF(WEEKDAY(B736)=1,2,IF(WEEKDAY(B736)=7,1,0))))))</f>
        <v>3</v>
      </c>
      <c r="G736" s="786">
        <f>VLOOKUP(C736,METADATA!$J$5:$Q$29,IF(E736="HI",2,IF(E736="LO",6,10))+IF(D736=1,2,IF(D736=7,1,(IF(WEEKDAY(B736)=1,2,IF(WEEKDAY(B736)=7,1,0))))))</f>
        <v>3</v>
      </c>
      <c r="H736" s="787">
        <v>17452.25</v>
      </c>
      <c r="I736" s="788">
        <v>2602.4544944763184</v>
      </c>
      <c r="K736" s="795">
        <v>824.32500000000005</v>
      </c>
      <c r="M736" s="798">
        <f t="shared" si="34"/>
        <v>17645.220300645724</v>
      </c>
      <c r="N736" s="303"/>
      <c r="S736" s="786">
        <v>0</v>
      </c>
      <c r="T736" s="781">
        <f>VLOOKUP(C736,METADATA!$J$5:$Q$29,IF(E736="HI",2,IF(E736="LO",6,10))+IF(S736=1,2,IF(D736=7,1,(IF(WEEKDAY(B736)=1,2,IF(WEEKDAY(B736)=7,1,0))))))</f>
        <v>3</v>
      </c>
      <c r="U736" s="781">
        <f>VLOOKUP(C736,METADATA!$A$5:$H$29,IF(E736="HI",2,IF(E736="LO",6,10))+IF(S736=1,2,IF(D736=7,1,(IF(WEEKDAY(B736)=1,2,IF(WEEKDAY(B736)=7,1,0))))))</f>
        <v>3</v>
      </c>
    </row>
    <row r="737" spans="2:21" ht="13.95" customHeight="1" x14ac:dyDescent="0.25">
      <c r="B737" s="784">
        <f t="shared" si="35"/>
        <v>45413</v>
      </c>
      <c r="C737" s="785">
        <v>13</v>
      </c>
      <c r="D737" s="786">
        <f>IFERROR((INDEX(METADATA!$T$2:$T$20,MATCH(B737,METADATA!$S$2:$S$20,0))),0)</f>
        <v>7</v>
      </c>
      <c r="E737" s="785" t="str">
        <f t="shared" si="33"/>
        <v>LO</v>
      </c>
      <c r="F737" s="786">
        <f>VLOOKUP(C737,METADATA!$A$5:$H$29,IF(E737="HI",2,IF(E737="LO",6,10))+IF(D737=1,2,IF(D737=7,1,(IF(WEEKDAY(B737)=1,2,IF(WEEKDAY(B737)=7,1,0))))))</f>
        <v>3</v>
      </c>
      <c r="G737" s="786">
        <f>VLOOKUP(C737,METADATA!$J$5:$Q$29,IF(E737="HI",2,IF(E737="LO",6,10))+IF(D737=1,2,IF(D737=7,1,(IF(WEEKDAY(B737)=1,2,IF(WEEKDAY(B737)=7,1,0))))))</f>
        <v>3</v>
      </c>
      <c r="H737" s="787">
        <v>16322.25</v>
      </c>
      <c r="I737" s="788">
        <v>2716.3239212036133</v>
      </c>
      <c r="K737" s="795">
        <v>882.73749999999995</v>
      </c>
      <c r="M737" s="798">
        <f t="shared" si="34"/>
        <v>16546.729607611378</v>
      </c>
      <c r="N737" s="303"/>
      <c r="S737" s="786">
        <v>0</v>
      </c>
      <c r="T737" s="781">
        <f>VLOOKUP(C737,METADATA!$J$5:$Q$29,IF(E737="HI",2,IF(E737="LO",6,10))+IF(S737=1,2,IF(D737=7,1,(IF(WEEKDAY(B737)=1,2,IF(WEEKDAY(B737)=7,1,0))))))</f>
        <v>3</v>
      </c>
      <c r="U737" s="781">
        <f>VLOOKUP(C737,METADATA!$A$5:$H$29,IF(E737="HI",2,IF(E737="LO",6,10))+IF(S737=1,2,IF(D737=7,1,(IF(WEEKDAY(B737)=1,2,IF(WEEKDAY(B737)=7,1,0))))))</f>
        <v>3</v>
      </c>
    </row>
    <row r="738" spans="2:21" ht="13.95" customHeight="1" x14ac:dyDescent="0.25">
      <c r="B738" s="784">
        <f t="shared" si="35"/>
        <v>45413</v>
      </c>
      <c r="C738" s="785">
        <v>14</v>
      </c>
      <c r="D738" s="786">
        <f>IFERROR((INDEX(METADATA!$T$2:$T$20,MATCH(B738,METADATA!$S$2:$S$20,0))),0)</f>
        <v>7</v>
      </c>
      <c r="E738" s="785" t="str">
        <f t="shared" si="33"/>
        <v>LO</v>
      </c>
      <c r="F738" s="786">
        <f>VLOOKUP(C738,METADATA!$A$5:$H$29,IF(E738="HI",2,IF(E738="LO",6,10))+IF(D738=1,2,IF(D738=7,1,(IF(WEEKDAY(B738)=1,2,IF(WEEKDAY(B738)=7,1,0))))))</f>
        <v>3</v>
      </c>
      <c r="G738" s="786">
        <f>VLOOKUP(C738,METADATA!$J$5:$Q$29,IF(E738="HI",2,IF(E738="LO",6,10))+IF(D738=1,2,IF(D738=7,1,(IF(WEEKDAY(B738)=1,2,IF(WEEKDAY(B738)=7,1,0))))))</f>
        <v>3</v>
      </c>
      <c r="H738" s="787">
        <v>16254</v>
      </c>
      <c r="I738" s="788">
        <v>2726.125545501709</v>
      </c>
      <c r="K738" s="795">
        <v>909.3125</v>
      </c>
      <c r="M738" s="798">
        <f t="shared" si="34"/>
        <v>16481.027774075166</v>
      </c>
      <c r="N738" s="303"/>
      <c r="S738" s="786">
        <v>0</v>
      </c>
      <c r="T738" s="781">
        <f>VLOOKUP(C738,METADATA!$J$5:$Q$29,IF(E738="HI",2,IF(E738="LO",6,10))+IF(S738=1,2,IF(D738=7,1,(IF(WEEKDAY(B738)=1,2,IF(WEEKDAY(B738)=7,1,0))))))</f>
        <v>3</v>
      </c>
      <c r="U738" s="781">
        <f>VLOOKUP(C738,METADATA!$A$5:$H$29,IF(E738="HI",2,IF(E738="LO",6,10))+IF(S738=1,2,IF(D738=7,1,(IF(WEEKDAY(B738)=1,2,IF(WEEKDAY(B738)=7,1,0))))))</f>
        <v>3</v>
      </c>
    </row>
    <row r="739" spans="2:21" ht="13.95" customHeight="1" x14ac:dyDescent="0.25">
      <c r="B739" s="784">
        <f t="shared" si="35"/>
        <v>45413</v>
      </c>
      <c r="C739" s="785">
        <v>15</v>
      </c>
      <c r="D739" s="786">
        <f>IFERROR((INDEX(METADATA!$T$2:$T$20,MATCH(B739,METADATA!$S$2:$S$20,0))),0)</f>
        <v>7</v>
      </c>
      <c r="E739" s="785" t="str">
        <f t="shared" si="33"/>
        <v>LO</v>
      </c>
      <c r="F739" s="786">
        <f>VLOOKUP(C739,METADATA!$A$5:$H$29,IF(E739="HI",2,IF(E739="LO",6,10))+IF(D739=1,2,IF(D739=7,1,(IF(WEEKDAY(B739)=1,2,IF(WEEKDAY(B739)=7,1,0))))))</f>
        <v>3</v>
      </c>
      <c r="G739" s="786">
        <f>VLOOKUP(C739,METADATA!$J$5:$Q$29,IF(E739="HI",2,IF(E739="LO",6,10))+IF(D739=1,2,IF(D739=7,1,(IF(WEEKDAY(B739)=1,2,IF(WEEKDAY(B739)=7,1,0))))))</f>
        <v>3</v>
      </c>
      <c r="H739" s="787">
        <v>16230.5</v>
      </c>
      <c r="I739" s="788">
        <v>2676.1069488525391</v>
      </c>
      <c r="K739" s="795">
        <v>905.6</v>
      </c>
      <c r="M739" s="798">
        <f t="shared" si="34"/>
        <v>16449.640684577182</v>
      </c>
      <c r="N739" s="303"/>
      <c r="S739" s="786">
        <v>0</v>
      </c>
      <c r="T739" s="781">
        <f>VLOOKUP(C739,METADATA!$J$5:$Q$29,IF(E739="HI",2,IF(E739="LO",6,10))+IF(S739=1,2,IF(D739=7,1,(IF(WEEKDAY(B739)=1,2,IF(WEEKDAY(B739)=7,1,0))))))</f>
        <v>3</v>
      </c>
      <c r="U739" s="781">
        <f>VLOOKUP(C739,METADATA!$A$5:$H$29,IF(E739="HI",2,IF(E739="LO",6,10))+IF(S739=1,2,IF(D739=7,1,(IF(WEEKDAY(B739)=1,2,IF(WEEKDAY(B739)=7,1,0))))))</f>
        <v>3</v>
      </c>
    </row>
    <row r="740" spans="2:21" ht="13.95" customHeight="1" x14ac:dyDescent="0.25">
      <c r="B740" s="784">
        <f t="shared" si="35"/>
        <v>45413</v>
      </c>
      <c r="C740" s="785">
        <v>16</v>
      </c>
      <c r="D740" s="786">
        <f>IFERROR((INDEX(METADATA!$T$2:$T$20,MATCH(B740,METADATA!$S$2:$S$20,0))),0)</f>
        <v>7</v>
      </c>
      <c r="E740" s="785" t="str">
        <f t="shared" si="33"/>
        <v>LO</v>
      </c>
      <c r="F740" s="786">
        <f>VLOOKUP(C740,METADATA!$A$5:$H$29,IF(E740="HI",2,IF(E740="LO",6,10))+IF(D740=1,2,IF(D740=7,1,(IF(WEEKDAY(B740)=1,2,IF(WEEKDAY(B740)=7,1,0))))))</f>
        <v>3</v>
      </c>
      <c r="G740" s="786">
        <f>VLOOKUP(C740,METADATA!$J$5:$Q$29,IF(E740="HI",2,IF(E740="LO",6,10))+IF(D740=1,2,IF(D740=7,1,(IF(WEEKDAY(B740)=1,2,IF(WEEKDAY(B740)=7,1,0))))))</f>
        <v>3</v>
      </c>
      <c r="H740" s="787">
        <v>16107.25</v>
      </c>
      <c r="I740" s="788">
        <v>2492.5605235099792</v>
      </c>
      <c r="K740" s="795">
        <v>913.98749999999995</v>
      </c>
      <c r="M740" s="798">
        <f t="shared" si="34"/>
        <v>16298.968081625915</v>
      </c>
      <c r="N740" s="303"/>
      <c r="S740" s="786">
        <v>0</v>
      </c>
      <c r="T740" s="781">
        <f>VLOOKUP(C740,METADATA!$J$5:$Q$29,IF(E740="HI",2,IF(E740="LO",6,10))+IF(S740=1,2,IF(D740=7,1,(IF(WEEKDAY(B740)=1,2,IF(WEEKDAY(B740)=7,1,0))))))</f>
        <v>3</v>
      </c>
      <c r="U740" s="781">
        <f>VLOOKUP(C740,METADATA!$A$5:$H$29,IF(E740="HI",2,IF(E740="LO",6,10))+IF(S740=1,2,IF(D740=7,1,(IF(WEEKDAY(B740)=1,2,IF(WEEKDAY(B740)=7,1,0))))))</f>
        <v>3</v>
      </c>
    </row>
    <row r="741" spans="2:21" ht="13.95" customHeight="1" x14ac:dyDescent="0.25">
      <c r="B741" s="784">
        <f t="shared" si="35"/>
        <v>45413</v>
      </c>
      <c r="C741" s="785">
        <v>17</v>
      </c>
      <c r="D741" s="786">
        <f>IFERROR((INDEX(METADATA!$T$2:$T$20,MATCH(B741,METADATA!$S$2:$S$20,0))),0)</f>
        <v>7</v>
      </c>
      <c r="E741" s="785" t="str">
        <f t="shared" si="33"/>
        <v>LO</v>
      </c>
      <c r="F741" s="786">
        <f>VLOOKUP(C741,METADATA!$A$5:$H$29,IF(E741="HI",2,IF(E741="LO",6,10))+IF(D741=1,2,IF(D741=7,1,(IF(WEEKDAY(B741)=1,2,IF(WEEKDAY(B741)=7,1,0))))))</f>
        <v>3</v>
      </c>
      <c r="G741" s="786">
        <f>VLOOKUP(C741,METADATA!$J$5:$Q$29,IF(E741="HI",2,IF(E741="LO",6,10))+IF(D741=1,2,IF(D741=7,1,(IF(WEEKDAY(B741)=1,2,IF(WEEKDAY(B741)=7,1,0))))))</f>
        <v>3</v>
      </c>
      <c r="H741" s="787">
        <v>15814</v>
      </c>
      <c r="I741" s="788">
        <v>2495.489990234375</v>
      </c>
      <c r="K741" s="795">
        <v>902.26250000000005</v>
      </c>
      <c r="M741" s="798">
        <f t="shared" si="34"/>
        <v>16009.686639386793</v>
      </c>
      <c r="N741" s="303"/>
      <c r="S741" s="786">
        <v>0</v>
      </c>
      <c r="T741" s="781">
        <f>VLOOKUP(C741,METADATA!$J$5:$Q$29,IF(E741="HI",2,IF(E741="LO",6,10))+IF(S741=1,2,IF(D741=7,1,(IF(WEEKDAY(B741)=1,2,IF(WEEKDAY(B741)=7,1,0))))))</f>
        <v>3</v>
      </c>
      <c r="U741" s="781">
        <f>VLOOKUP(C741,METADATA!$A$5:$H$29,IF(E741="HI",2,IF(E741="LO",6,10))+IF(S741=1,2,IF(D741=7,1,(IF(WEEKDAY(B741)=1,2,IF(WEEKDAY(B741)=7,1,0))))))</f>
        <v>3</v>
      </c>
    </row>
    <row r="742" spans="2:21" ht="13.95" customHeight="1" x14ac:dyDescent="0.25">
      <c r="B742" s="784">
        <f t="shared" si="35"/>
        <v>45413</v>
      </c>
      <c r="C742" s="785">
        <v>18</v>
      </c>
      <c r="D742" s="786">
        <f>IFERROR((INDEX(METADATA!$T$2:$T$20,MATCH(B742,METADATA!$S$2:$S$20,0))),0)</f>
        <v>7</v>
      </c>
      <c r="E742" s="785" t="str">
        <f t="shared" si="33"/>
        <v>LO</v>
      </c>
      <c r="F742" s="786">
        <f>VLOOKUP(C742,METADATA!$A$5:$H$29,IF(E742="HI",2,IF(E742="LO",6,10))+IF(D742=1,2,IF(D742=7,1,(IF(WEEKDAY(B742)=1,2,IF(WEEKDAY(B742)=7,1,0))))))</f>
        <v>2</v>
      </c>
      <c r="G742" s="786">
        <f>VLOOKUP(C742,METADATA!$J$5:$Q$29,IF(E742="HI",2,IF(E742="LO",6,10))+IF(D742=1,2,IF(D742=7,1,(IF(WEEKDAY(B742)=1,2,IF(WEEKDAY(B742)=7,1,0))))))</f>
        <v>2</v>
      </c>
      <c r="H742" s="787">
        <v>17402.75</v>
      </c>
      <c r="I742" s="788">
        <v>2569.6290168762207</v>
      </c>
      <c r="K742" s="795">
        <v>933.76250000000005</v>
      </c>
      <c r="M742" s="798">
        <f t="shared" si="34"/>
        <v>17591.438282496183</v>
      </c>
      <c r="N742" s="303"/>
      <c r="S742" s="786">
        <v>0</v>
      </c>
      <c r="T742" s="781">
        <f>VLOOKUP(C742,METADATA!$J$5:$Q$29,IF(E742="HI",2,IF(E742="LO",6,10))+IF(S742=1,2,IF(D742=7,1,(IF(WEEKDAY(B742)=1,2,IF(WEEKDAY(B742)=7,1,0))))))</f>
        <v>2</v>
      </c>
      <c r="U742" s="781">
        <f>VLOOKUP(C742,METADATA!$A$5:$H$29,IF(E742="HI",2,IF(E742="LO",6,10))+IF(S742=1,2,IF(D742=7,1,(IF(WEEKDAY(B742)=1,2,IF(WEEKDAY(B742)=7,1,0))))))</f>
        <v>2</v>
      </c>
    </row>
    <row r="743" spans="2:21" ht="13.95" customHeight="1" x14ac:dyDescent="0.25">
      <c r="B743" s="784">
        <f t="shared" si="35"/>
        <v>45413</v>
      </c>
      <c r="C743" s="785">
        <v>19</v>
      </c>
      <c r="D743" s="786">
        <f>IFERROR((INDEX(METADATA!$T$2:$T$20,MATCH(B743,METADATA!$S$2:$S$20,0))),0)</f>
        <v>7</v>
      </c>
      <c r="E743" s="785" t="str">
        <f t="shared" si="33"/>
        <v>LO</v>
      </c>
      <c r="F743" s="786">
        <f>VLOOKUP(C743,METADATA!$A$5:$H$29,IF(E743="HI",2,IF(E743="LO",6,10))+IF(D743=1,2,IF(D743=7,1,(IF(WEEKDAY(B743)=1,2,IF(WEEKDAY(B743)=7,1,0))))))</f>
        <v>2</v>
      </c>
      <c r="G743" s="786">
        <f>VLOOKUP(C743,METADATA!$J$5:$Q$29,IF(E743="HI",2,IF(E743="LO",6,10))+IF(D743=1,2,IF(D743=7,1,(IF(WEEKDAY(B743)=1,2,IF(WEEKDAY(B743)=7,1,0))))))</f>
        <v>2</v>
      </c>
      <c r="H743" s="787">
        <v>17204.75</v>
      </c>
      <c r="I743" s="788">
        <v>2745.8220863342285</v>
      </c>
      <c r="K743" s="795">
        <v>0</v>
      </c>
      <c r="M743" s="798">
        <f t="shared" si="34"/>
        <v>17422.48436625216</v>
      </c>
      <c r="N743" s="303"/>
      <c r="S743" s="786">
        <v>0</v>
      </c>
      <c r="T743" s="781">
        <f>VLOOKUP(C743,METADATA!$J$5:$Q$29,IF(E743="HI",2,IF(E743="LO",6,10))+IF(S743=1,2,IF(D743=7,1,(IF(WEEKDAY(B743)=1,2,IF(WEEKDAY(B743)=7,1,0))))))</f>
        <v>2</v>
      </c>
      <c r="U743" s="781">
        <f>VLOOKUP(C743,METADATA!$A$5:$H$29,IF(E743="HI",2,IF(E743="LO",6,10))+IF(S743=1,2,IF(D743=7,1,(IF(WEEKDAY(B743)=1,2,IF(WEEKDAY(B743)=7,1,0))))))</f>
        <v>2</v>
      </c>
    </row>
    <row r="744" spans="2:21" ht="13.95" customHeight="1" x14ac:dyDescent="0.25">
      <c r="B744" s="784">
        <f t="shared" si="35"/>
        <v>45413</v>
      </c>
      <c r="C744" s="785">
        <v>20</v>
      </c>
      <c r="D744" s="786">
        <f>IFERROR((INDEX(METADATA!$T$2:$T$20,MATCH(B744,METADATA!$S$2:$S$20,0))),0)</f>
        <v>7</v>
      </c>
      <c r="E744" s="785" t="str">
        <f t="shared" si="33"/>
        <v>LO</v>
      </c>
      <c r="F744" s="786">
        <f>VLOOKUP(C744,METADATA!$A$5:$H$29,IF(E744="HI",2,IF(E744="LO",6,10))+IF(D744=1,2,IF(D744=7,1,(IF(WEEKDAY(B744)=1,2,IF(WEEKDAY(B744)=7,1,0))))))</f>
        <v>3</v>
      </c>
      <c r="G744" s="786">
        <f>VLOOKUP(C744,METADATA!$J$5:$Q$29,IF(E744="HI",2,IF(E744="LO",6,10))+IF(D744=1,2,IF(D744=7,1,(IF(WEEKDAY(B744)=1,2,IF(WEEKDAY(B744)=7,1,0))))))</f>
        <v>3</v>
      </c>
      <c r="H744" s="787">
        <v>15661</v>
      </c>
      <c r="I744" s="788">
        <v>2792.0825271606445</v>
      </c>
      <c r="K744" s="795">
        <v>0</v>
      </c>
      <c r="M744" s="798">
        <f t="shared" si="34"/>
        <v>15907.942853759432</v>
      </c>
      <c r="N744" s="303"/>
      <c r="S744" s="786">
        <v>0</v>
      </c>
      <c r="T744" s="781">
        <f>VLOOKUP(C744,METADATA!$J$5:$Q$29,IF(E744="HI",2,IF(E744="LO",6,10))+IF(S744=1,2,IF(D744=7,1,(IF(WEEKDAY(B744)=1,2,IF(WEEKDAY(B744)=7,1,0))))))</f>
        <v>3</v>
      </c>
      <c r="U744" s="781">
        <f>VLOOKUP(C744,METADATA!$A$5:$H$29,IF(E744="HI",2,IF(E744="LO",6,10))+IF(S744=1,2,IF(D744=7,1,(IF(WEEKDAY(B744)=1,2,IF(WEEKDAY(B744)=7,1,0))))))</f>
        <v>3</v>
      </c>
    </row>
    <row r="745" spans="2:21" ht="13.95" customHeight="1" x14ac:dyDescent="0.25">
      <c r="B745" s="784">
        <f t="shared" si="35"/>
        <v>45413</v>
      </c>
      <c r="C745" s="785">
        <v>21</v>
      </c>
      <c r="D745" s="786">
        <f>IFERROR((INDEX(METADATA!$T$2:$T$20,MATCH(B745,METADATA!$S$2:$S$20,0))),0)</f>
        <v>7</v>
      </c>
      <c r="E745" s="785" t="str">
        <f t="shared" si="33"/>
        <v>LO</v>
      </c>
      <c r="F745" s="786">
        <f>VLOOKUP(C745,METADATA!$A$5:$H$29,IF(E745="HI",2,IF(E745="LO",6,10))+IF(D745=1,2,IF(D745=7,1,(IF(WEEKDAY(B745)=1,2,IF(WEEKDAY(B745)=7,1,0))))))</f>
        <v>3</v>
      </c>
      <c r="G745" s="786">
        <f>VLOOKUP(C745,METADATA!$J$5:$Q$29,IF(E745="HI",2,IF(E745="LO",6,10))+IF(D745=1,2,IF(D745=7,1,(IF(WEEKDAY(B745)=1,2,IF(WEEKDAY(B745)=7,1,0))))))</f>
        <v>3</v>
      </c>
      <c r="H745" s="787">
        <v>13916.25</v>
      </c>
      <c r="I745" s="788">
        <v>2782.6164436340332</v>
      </c>
      <c r="K745" s="795">
        <v>0</v>
      </c>
      <c r="M745" s="798">
        <f t="shared" si="34"/>
        <v>14191.721824179142</v>
      </c>
      <c r="N745" s="303"/>
      <c r="S745" s="786">
        <v>0</v>
      </c>
      <c r="T745" s="781">
        <f>VLOOKUP(C745,METADATA!$J$5:$Q$29,IF(E745="HI",2,IF(E745="LO",6,10))+IF(S745=1,2,IF(D745=7,1,(IF(WEEKDAY(B745)=1,2,IF(WEEKDAY(B745)=7,1,0))))))</f>
        <v>3</v>
      </c>
      <c r="U745" s="781">
        <f>VLOOKUP(C745,METADATA!$A$5:$H$29,IF(E745="HI",2,IF(E745="LO",6,10))+IF(S745=1,2,IF(D745=7,1,(IF(WEEKDAY(B745)=1,2,IF(WEEKDAY(B745)=7,1,0))))))</f>
        <v>3</v>
      </c>
    </row>
    <row r="746" spans="2:21" ht="13.95" customHeight="1" x14ac:dyDescent="0.25">
      <c r="B746" s="784">
        <f t="shared" si="35"/>
        <v>45413</v>
      </c>
      <c r="C746" s="785">
        <v>22</v>
      </c>
      <c r="D746" s="786">
        <f>IFERROR((INDEX(METADATA!$T$2:$T$20,MATCH(B746,METADATA!$S$2:$S$20,0))),0)</f>
        <v>7</v>
      </c>
      <c r="E746" s="785" t="str">
        <f t="shared" si="33"/>
        <v>LO</v>
      </c>
      <c r="F746" s="786">
        <f>VLOOKUP(C746,METADATA!$A$5:$H$29,IF(E746="HI",2,IF(E746="LO",6,10))+IF(D746=1,2,IF(D746=7,1,(IF(WEEKDAY(B746)=1,2,IF(WEEKDAY(B746)=7,1,0))))))</f>
        <v>3</v>
      </c>
      <c r="G746" s="786">
        <f>VLOOKUP(C746,METADATA!$J$5:$Q$29,IF(E746="HI",2,IF(E746="LO",6,10))+IF(D746=1,2,IF(D746=7,1,(IF(WEEKDAY(B746)=1,2,IF(WEEKDAY(B746)=7,1,0))))))</f>
        <v>3</v>
      </c>
      <c r="H746" s="787">
        <v>11947.25</v>
      </c>
      <c r="I746" s="788">
        <v>2919.9804878234863</v>
      </c>
      <c r="K746" s="795">
        <v>0</v>
      </c>
      <c r="M746" s="798">
        <f t="shared" si="34"/>
        <v>12298.905179395842</v>
      </c>
      <c r="N746" s="303"/>
      <c r="S746" s="786">
        <v>0</v>
      </c>
      <c r="T746" s="781">
        <f>VLOOKUP(C746,METADATA!$J$5:$Q$29,IF(E746="HI",2,IF(E746="LO",6,10))+IF(S746=1,2,IF(D746=7,1,(IF(WEEKDAY(B746)=1,2,IF(WEEKDAY(B746)=7,1,0))))))</f>
        <v>3</v>
      </c>
      <c r="U746" s="781">
        <f>VLOOKUP(C746,METADATA!$A$5:$H$29,IF(E746="HI",2,IF(E746="LO",6,10))+IF(S746=1,2,IF(D746=7,1,(IF(WEEKDAY(B746)=1,2,IF(WEEKDAY(B746)=7,1,0))))))</f>
        <v>3</v>
      </c>
    </row>
    <row r="747" spans="2:21" ht="13.95" customHeight="1" x14ac:dyDescent="0.25">
      <c r="B747" s="784">
        <f t="shared" si="35"/>
        <v>45413</v>
      </c>
      <c r="C747" s="785">
        <v>23</v>
      </c>
      <c r="D747" s="786">
        <f>IFERROR((INDEX(METADATA!$T$2:$T$20,MATCH(B747,METADATA!$S$2:$S$20,0))),0)</f>
        <v>7</v>
      </c>
      <c r="E747" s="785" t="str">
        <f t="shared" si="33"/>
        <v>LO</v>
      </c>
      <c r="F747" s="786">
        <f>VLOOKUP(C747,METADATA!$A$5:$H$29,IF(E747="HI",2,IF(E747="LO",6,10))+IF(D747=1,2,IF(D747=7,1,(IF(WEEKDAY(B747)=1,2,IF(WEEKDAY(B747)=7,1,0))))))</f>
        <v>3</v>
      </c>
      <c r="G747" s="786">
        <f>VLOOKUP(C747,METADATA!$J$5:$Q$29,IF(E747="HI",2,IF(E747="LO",6,10))+IF(D747=1,2,IF(D747=7,1,(IF(WEEKDAY(B747)=1,2,IF(WEEKDAY(B747)=7,1,0))))))</f>
        <v>3</v>
      </c>
      <c r="H747" s="787">
        <v>10419</v>
      </c>
      <c r="I747" s="788">
        <v>2960.9000053405762</v>
      </c>
      <c r="K747" s="795">
        <v>0</v>
      </c>
      <c r="M747" s="798">
        <f t="shared" si="34"/>
        <v>10831.550666530893</v>
      </c>
      <c r="N747" s="303"/>
      <c r="S747" s="786">
        <v>0</v>
      </c>
      <c r="T747" s="781">
        <f>VLOOKUP(C747,METADATA!$J$5:$Q$29,IF(E747="HI",2,IF(E747="LO",6,10))+IF(S747=1,2,IF(D747=7,1,(IF(WEEKDAY(B747)=1,2,IF(WEEKDAY(B747)=7,1,0))))))</f>
        <v>3</v>
      </c>
      <c r="U747" s="781">
        <f>VLOOKUP(C747,METADATA!$A$5:$H$29,IF(E747="HI",2,IF(E747="LO",6,10))+IF(S747=1,2,IF(D747=7,1,(IF(WEEKDAY(B747)=1,2,IF(WEEKDAY(B747)=7,1,0))))))</f>
        <v>3</v>
      </c>
    </row>
    <row r="748" spans="2:21" ht="13.95" customHeight="1" x14ac:dyDescent="0.25">
      <c r="B748" s="784">
        <f t="shared" si="35"/>
        <v>45414</v>
      </c>
      <c r="C748" s="785">
        <v>0</v>
      </c>
      <c r="D748" s="786">
        <f>IFERROR((INDEX(METADATA!$T$2:$T$20,MATCH(B748,METADATA!$S$2:$S$20,0))),0)</f>
        <v>0</v>
      </c>
      <c r="E748" s="785" t="str">
        <f t="shared" si="33"/>
        <v>LO</v>
      </c>
      <c r="F748" s="786">
        <f>VLOOKUP(C748,METADATA!$A$5:$H$29,IF(E748="HI",2,IF(E748="LO",6,10))+IF(D748=1,2,IF(D748=7,1,(IF(WEEKDAY(B748)=1,2,IF(WEEKDAY(B748)=7,1,0))))))</f>
        <v>3</v>
      </c>
      <c r="G748" s="786">
        <f>VLOOKUP(C748,METADATA!$J$5:$Q$29,IF(E748="HI",2,IF(E748="LO",6,10))+IF(D748=1,2,IF(D748=7,1,(IF(WEEKDAY(B748)=1,2,IF(WEEKDAY(B748)=7,1,0))))))</f>
        <v>3</v>
      </c>
      <c r="H748" s="787">
        <v>9669</v>
      </c>
      <c r="I748" s="788">
        <v>2872.7990436553955</v>
      </c>
      <c r="K748" s="795">
        <v>0</v>
      </c>
      <c r="M748" s="798">
        <f t="shared" si="34"/>
        <v>10086.750484929593</v>
      </c>
      <c r="N748" s="303"/>
      <c r="S748" s="786">
        <v>0</v>
      </c>
      <c r="T748" s="781">
        <f>VLOOKUP(C748,METADATA!$J$5:$Q$29,IF(E748="HI",2,IF(E748="LO",6,10))+IF(S748=1,2,IF(D748=7,1,(IF(WEEKDAY(B748)=1,2,IF(WEEKDAY(B748)=7,1,0))))))</f>
        <v>3</v>
      </c>
      <c r="U748" s="781">
        <f>VLOOKUP(C748,METADATA!$A$5:$H$29,IF(E748="HI",2,IF(E748="LO",6,10))+IF(S748=1,2,IF(D748=7,1,(IF(WEEKDAY(B748)=1,2,IF(WEEKDAY(B748)=7,1,0))))))</f>
        <v>3</v>
      </c>
    </row>
    <row r="749" spans="2:21" ht="13.95" customHeight="1" x14ac:dyDescent="0.25">
      <c r="B749" s="784">
        <f t="shared" si="35"/>
        <v>45414</v>
      </c>
      <c r="C749" s="785">
        <v>1</v>
      </c>
      <c r="D749" s="786">
        <f>IFERROR((INDEX(METADATA!$T$2:$T$20,MATCH(B749,METADATA!$S$2:$S$20,0))),0)</f>
        <v>0</v>
      </c>
      <c r="E749" s="785" t="str">
        <f t="shared" si="33"/>
        <v>LO</v>
      </c>
      <c r="F749" s="786">
        <f>VLOOKUP(C749,METADATA!$A$5:$H$29,IF(E749="HI",2,IF(E749="LO",6,10))+IF(D749=1,2,IF(D749=7,1,(IF(WEEKDAY(B749)=1,2,IF(WEEKDAY(B749)=7,1,0))))))</f>
        <v>3</v>
      </c>
      <c r="G749" s="786">
        <f>VLOOKUP(C749,METADATA!$J$5:$Q$29,IF(E749="HI",2,IF(E749="LO",6,10))+IF(D749=1,2,IF(D749=7,1,(IF(WEEKDAY(B749)=1,2,IF(WEEKDAY(B749)=7,1,0))))))</f>
        <v>3</v>
      </c>
      <c r="H749" s="787">
        <v>8971</v>
      </c>
      <c r="I749" s="788">
        <v>2846.8149948120117</v>
      </c>
      <c r="K749" s="795">
        <v>0</v>
      </c>
      <c r="M749" s="798">
        <f t="shared" si="34"/>
        <v>9411.8646725655017</v>
      </c>
      <c r="N749" s="303"/>
      <c r="S749" s="786">
        <v>0</v>
      </c>
      <c r="T749" s="781">
        <f>VLOOKUP(C749,METADATA!$J$5:$Q$29,IF(E749="HI",2,IF(E749="LO",6,10))+IF(S749=1,2,IF(D749=7,1,(IF(WEEKDAY(B749)=1,2,IF(WEEKDAY(B749)=7,1,0))))))</f>
        <v>3</v>
      </c>
      <c r="U749" s="781">
        <f>VLOOKUP(C749,METADATA!$A$5:$H$29,IF(E749="HI",2,IF(E749="LO",6,10))+IF(S749=1,2,IF(D749=7,1,(IF(WEEKDAY(B749)=1,2,IF(WEEKDAY(B749)=7,1,0))))))</f>
        <v>3</v>
      </c>
    </row>
    <row r="750" spans="2:21" ht="13.95" customHeight="1" x14ac:dyDescent="0.25">
      <c r="B750" s="784">
        <f t="shared" si="35"/>
        <v>45414</v>
      </c>
      <c r="C750" s="785">
        <v>2</v>
      </c>
      <c r="D750" s="786">
        <f>IFERROR((INDEX(METADATA!$T$2:$T$20,MATCH(B750,METADATA!$S$2:$S$20,0))),0)</f>
        <v>0</v>
      </c>
      <c r="E750" s="785" t="str">
        <f t="shared" si="33"/>
        <v>LO</v>
      </c>
      <c r="F750" s="786">
        <f>VLOOKUP(C750,METADATA!$A$5:$H$29,IF(E750="HI",2,IF(E750="LO",6,10))+IF(D750=1,2,IF(D750=7,1,(IF(WEEKDAY(B750)=1,2,IF(WEEKDAY(B750)=7,1,0))))))</f>
        <v>3</v>
      </c>
      <c r="G750" s="786">
        <f>VLOOKUP(C750,METADATA!$J$5:$Q$29,IF(E750="HI",2,IF(E750="LO",6,10))+IF(D750=1,2,IF(D750=7,1,(IF(WEEKDAY(B750)=1,2,IF(WEEKDAY(B750)=7,1,0))))))</f>
        <v>3</v>
      </c>
      <c r="H750" s="787">
        <v>9085.5</v>
      </c>
      <c r="I750" s="788">
        <v>2832.1204795837402</v>
      </c>
      <c r="K750" s="795">
        <v>0</v>
      </c>
      <c r="M750" s="798">
        <f t="shared" si="34"/>
        <v>9516.6809687452296</v>
      </c>
      <c r="N750" s="303"/>
      <c r="S750" s="786">
        <v>0</v>
      </c>
      <c r="T750" s="781">
        <f>VLOOKUP(C750,METADATA!$J$5:$Q$29,IF(E750="HI",2,IF(E750="LO",6,10))+IF(S750=1,2,IF(D750=7,1,(IF(WEEKDAY(B750)=1,2,IF(WEEKDAY(B750)=7,1,0))))))</f>
        <v>3</v>
      </c>
      <c r="U750" s="781">
        <f>VLOOKUP(C750,METADATA!$A$5:$H$29,IF(E750="HI",2,IF(E750="LO",6,10))+IF(S750=1,2,IF(D750=7,1,(IF(WEEKDAY(B750)=1,2,IF(WEEKDAY(B750)=7,1,0))))))</f>
        <v>3</v>
      </c>
    </row>
    <row r="751" spans="2:21" ht="13.95" customHeight="1" x14ac:dyDescent="0.25">
      <c r="B751" s="784">
        <f t="shared" si="35"/>
        <v>45414</v>
      </c>
      <c r="C751" s="785">
        <v>3</v>
      </c>
      <c r="D751" s="786">
        <f>IFERROR((INDEX(METADATA!$T$2:$T$20,MATCH(B751,METADATA!$S$2:$S$20,0))),0)</f>
        <v>0</v>
      </c>
      <c r="E751" s="785" t="str">
        <f t="shared" si="33"/>
        <v>LO</v>
      </c>
      <c r="F751" s="786">
        <f>VLOOKUP(C751,METADATA!$A$5:$H$29,IF(E751="HI",2,IF(E751="LO",6,10))+IF(D751=1,2,IF(D751=7,1,(IF(WEEKDAY(B751)=1,2,IF(WEEKDAY(B751)=7,1,0))))))</f>
        <v>3</v>
      </c>
      <c r="G751" s="786">
        <f>VLOOKUP(C751,METADATA!$J$5:$Q$29,IF(E751="HI",2,IF(E751="LO",6,10))+IF(D751=1,2,IF(D751=7,1,(IF(WEEKDAY(B751)=1,2,IF(WEEKDAY(B751)=7,1,0))))))</f>
        <v>3</v>
      </c>
      <c r="H751" s="787">
        <v>9319</v>
      </c>
      <c r="I751" s="788">
        <v>2830.5510330200195</v>
      </c>
      <c r="K751" s="795">
        <v>0</v>
      </c>
      <c r="M751" s="798">
        <f t="shared" si="34"/>
        <v>9739.3932126457803</v>
      </c>
      <c r="N751" s="303"/>
      <c r="S751" s="786">
        <v>0</v>
      </c>
      <c r="T751" s="781">
        <f>VLOOKUP(C751,METADATA!$J$5:$Q$29,IF(E751="HI",2,IF(E751="LO",6,10))+IF(S751=1,2,IF(D751=7,1,(IF(WEEKDAY(B751)=1,2,IF(WEEKDAY(B751)=7,1,0))))))</f>
        <v>3</v>
      </c>
      <c r="U751" s="781">
        <f>VLOOKUP(C751,METADATA!$A$5:$H$29,IF(E751="HI",2,IF(E751="LO",6,10))+IF(S751=1,2,IF(D751=7,1,(IF(WEEKDAY(B751)=1,2,IF(WEEKDAY(B751)=7,1,0))))))</f>
        <v>3</v>
      </c>
    </row>
    <row r="752" spans="2:21" ht="13.95" customHeight="1" x14ac:dyDescent="0.25">
      <c r="B752" s="784">
        <f t="shared" si="35"/>
        <v>45414</v>
      </c>
      <c r="C752" s="785">
        <v>4</v>
      </c>
      <c r="D752" s="786">
        <f>IFERROR((INDEX(METADATA!$T$2:$T$20,MATCH(B752,METADATA!$S$2:$S$20,0))),0)</f>
        <v>0</v>
      </c>
      <c r="E752" s="785" t="str">
        <f t="shared" si="33"/>
        <v>LO</v>
      </c>
      <c r="F752" s="786">
        <f>VLOOKUP(C752,METADATA!$A$5:$H$29,IF(E752="HI",2,IF(E752="LO",6,10))+IF(D752=1,2,IF(D752=7,1,(IF(WEEKDAY(B752)=1,2,IF(WEEKDAY(B752)=7,1,0))))))</f>
        <v>3</v>
      </c>
      <c r="G752" s="786">
        <f>VLOOKUP(C752,METADATA!$J$5:$Q$29,IF(E752="HI",2,IF(E752="LO",6,10))+IF(D752=1,2,IF(D752=7,1,(IF(WEEKDAY(B752)=1,2,IF(WEEKDAY(B752)=7,1,0))))))</f>
        <v>3</v>
      </c>
      <c r="H752" s="787">
        <v>10289.75</v>
      </c>
      <c r="I752" s="788">
        <v>2839.2884902954102</v>
      </c>
      <c r="K752" s="795">
        <v>0</v>
      </c>
      <c r="M752" s="798">
        <f t="shared" si="34"/>
        <v>10674.292210428943</v>
      </c>
      <c r="N752" s="303"/>
      <c r="S752" s="786">
        <v>0</v>
      </c>
      <c r="T752" s="781">
        <f>VLOOKUP(C752,METADATA!$J$5:$Q$29,IF(E752="HI",2,IF(E752="LO",6,10))+IF(S752=1,2,IF(D752=7,1,(IF(WEEKDAY(B752)=1,2,IF(WEEKDAY(B752)=7,1,0))))))</f>
        <v>3</v>
      </c>
      <c r="U752" s="781">
        <f>VLOOKUP(C752,METADATA!$A$5:$H$29,IF(E752="HI",2,IF(E752="LO",6,10))+IF(S752=1,2,IF(D752=7,1,(IF(WEEKDAY(B752)=1,2,IF(WEEKDAY(B752)=7,1,0))))))</f>
        <v>3</v>
      </c>
    </row>
    <row r="753" spans="2:21" ht="13.95" customHeight="1" x14ac:dyDescent="0.25">
      <c r="B753" s="784">
        <f t="shared" si="35"/>
        <v>45414</v>
      </c>
      <c r="C753" s="785">
        <v>5</v>
      </c>
      <c r="D753" s="786">
        <f>IFERROR((INDEX(METADATA!$T$2:$T$20,MATCH(B753,METADATA!$S$2:$S$20,0))),0)</f>
        <v>0</v>
      </c>
      <c r="E753" s="785" t="str">
        <f t="shared" si="33"/>
        <v>LO</v>
      </c>
      <c r="F753" s="786">
        <f>VLOOKUP(C753,METADATA!$A$5:$H$29,IF(E753="HI",2,IF(E753="LO",6,10))+IF(D753=1,2,IF(D753=7,1,(IF(WEEKDAY(B753)=1,2,IF(WEEKDAY(B753)=7,1,0))))))</f>
        <v>3</v>
      </c>
      <c r="G753" s="786">
        <f>VLOOKUP(C753,METADATA!$J$5:$Q$29,IF(E753="HI",2,IF(E753="LO",6,10))+IF(D753=1,2,IF(D753=7,1,(IF(WEEKDAY(B753)=1,2,IF(WEEKDAY(B753)=7,1,0))))))</f>
        <v>3</v>
      </c>
      <c r="H753" s="787">
        <v>12280</v>
      </c>
      <c r="I753" s="788">
        <v>2698.9735145568848</v>
      </c>
      <c r="K753" s="795">
        <v>0</v>
      </c>
      <c r="M753" s="798">
        <f t="shared" si="34"/>
        <v>12573.100573537124</v>
      </c>
      <c r="N753" s="303"/>
      <c r="S753" s="786">
        <v>0</v>
      </c>
      <c r="T753" s="781">
        <f>VLOOKUP(C753,METADATA!$J$5:$Q$29,IF(E753="HI",2,IF(E753="LO",6,10))+IF(S753=1,2,IF(D753=7,1,(IF(WEEKDAY(B753)=1,2,IF(WEEKDAY(B753)=7,1,0))))))</f>
        <v>3</v>
      </c>
      <c r="U753" s="781">
        <f>VLOOKUP(C753,METADATA!$A$5:$H$29,IF(E753="HI",2,IF(E753="LO",6,10))+IF(S753=1,2,IF(D753=7,1,(IF(WEEKDAY(B753)=1,2,IF(WEEKDAY(B753)=7,1,0))))))</f>
        <v>3</v>
      </c>
    </row>
    <row r="754" spans="2:21" ht="13.95" customHeight="1" x14ac:dyDescent="0.25">
      <c r="B754" s="784">
        <f t="shared" si="35"/>
        <v>45414</v>
      </c>
      <c r="C754" s="785">
        <v>6</v>
      </c>
      <c r="D754" s="786">
        <f>IFERROR((INDEX(METADATA!$T$2:$T$20,MATCH(B754,METADATA!$S$2:$S$20,0))),0)</f>
        <v>0</v>
      </c>
      <c r="E754" s="785" t="str">
        <f t="shared" si="33"/>
        <v>LO</v>
      </c>
      <c r="F754" s="786">
        <f>VLOOKUP(C754,METADATA!$A$5:$H$29,IF(E754="HI",2,IF(E754="LO",6,10))+IF(D754=1,2,IF(D754=7,1,(IF(WEEKDAY(B754)=1,2,IF(WEEKDAY(B754)=7,1,0))))))</f>
        <v>2</v>
      </c>
      <c r="G754" s="786">
        <f>VLOOKUP(C754,METADATA!$J$5:$Q$29,IF(E754="HI",2,IF(E754="LO",6,10))+IF(D754=1,2,IF(D754=7,1,(IF(WEEKDAY(B754)=1,2,IF(WEEKDAY(B754)=7,1,0))))))</f>
        <v>2</v>
      </c>
      <c r="H754" s="787">
        <v>15051.75</v>
      </c>
      <c r="I754" s="788">
        <v>2753.404109954834</v>
      </c>
      <c r="K754" s="795">
        <v>870.51250000000005</v>
      </c>
      <c r="M754" s="798">
        <f t="shared" si="34"/>
        <v>15301.516665194211</v>
      </c>
      <c r="N754" s="303"/>
      <c r="S754" s="786">
        <v>0</v>
      </c>
      <c r="T754" s="781">
        <f>VLOOKUP(C754,METADATA!$J$5:$Q$29,IF(E754="HI",2,IF(E754="LO",6,10))+IF(S754=1,2,IF(D754=7,1,(IF(WEEKDAY(B754)=1,2,IF(WEEKDAY(B754)=7,1,0))))))</f>
        <v>2</v>
      </c>
      <c r="U754" s="781">
        <f>VLOOKUP(C754,METADATA!$A$5:$H$29,IF(E754="HI",2,IF(E754="LO",6,10))+IF(S754=1,2,IF(D754=7,1,(IF(WEEKDAY(B754)=1,2,IF(WEEKDAY(B754)=7,1,0))))))</f>
        <v>2</v>
      </c>
    </row>
    <row r="755" spans="2:21" ht="13.95" customHeight="1" x14ac:dyDescent="0.25">
      <c r="B755" s="784">
        <f t="shared" si="35"/>
        <v>45414</v>
      </c>
      <c r="C755" s="785">
        <v>7</v>
      </c>
      <c r="D755" s="786">
        <f>IFERROR((INDEX(METADATA!$T$2:$T$20,MATCH(B755,METADATA!$S$2:$S$20,0))),0)</f>
        <v>0</v>
      </c>
      <c r="E755" s="785" t="str">
        <f t="shared" si="33"/>
        <v>LO</v>
      </c>
      <c r="F755" s="786">
        <f>VLOOKUP(C755,METADATA!$A$5:$H$29,IF(E755="HI",2,IF(E755="LO",6,10))+IF(D755=1,2,IF(D755=7,1,(IF(WEEKDAY(B755)=1,2,IF(WEEKDAY(B755)=7,1,0))))))</f>
        <v>1</v>
      </c>
      <c r="G755" s="786">
        <f>VLOOKUP(C755,METADATA!$J$5:$Q$29,IF(E755="HI",2,IF(E755="LO",6,10))+IF(D755=1,2,IF(D755=7,1,(IF(WEEKDAY(B755)=1,2,IF(WEEKDAY(B755)=7,1,0))))))</f>
        <v>1</v>
      </c>
      <c r="H755" s="787">
        <v>16244.25</v>
      </c>
      <c r="I755" s="788">
        <v>2658.6634483337402</v>
      </c>
      <c r="K755" s="795">
        <v>865.8125</v>
      </c>
      <c r="M755" s="798">
        <f t="shared" si="34"/>
        <v>16460.381204395173</v>
      </c>
      <c r="N755" s="303"/>
      <c r="S755" s="786">
        <v>0</v>
      </c>
      <c r="T755" s="781">
        <f>VLOOKUP(C755,METADATA!$J$5:$Q$29,IF(E755="HI",2,IF(E755="LO",6,10))+IF(S755=1,2,IF(D755=7,1,(IF(WEEKDAY(B755)=1,2,IF(WEEKDAY(B755)=7,1,0))))))</f>
        <v>1</v>
      </c>
      <c r="U755" s="781">
        <f>VLOOKUP(C755,METADATA!$A$5:$H$29,IF(E755="HI",2,IF(E755="LO",6,10))+IF(S755=1,2,IF(D755=7,1,(IF(WEEKDAY(B755)=1,2,IF(WEEKDAY(B755)=7,1,0))))))</f>
        <v>1</v>
      </c>
    </row>
    <row r="756" spans="2:21" ht="13.95" customHeight="1" x14ac:dyDescent="0.25">
      <c r="B756" s="784">
        <f t="shared" si="35"/>
        <v>45414</v>
      </c>
      <c r="C756" s="785">
        <v>8</v>
      </c>
      <c r="D756" s="786">
        <f>IFERROR((INDEX(METADATA!$T$2:$T$20,MATCH(B756,METADATA!$S$2:$S$20,0))),0)</f>
        <v>0</v>
      </c>
      <c r="E756" s="785" t="str">
        <f t="shared" si="33"/>
        <v>LO</v>
      </c>
      <c r="F756" s="786">
        <f>VLOOKUP(C756,METADATA!$A$5:$H$29,IF(E756="HI",2,IF(E756="LO",6,10))+IF(D756=1,2,IF(D756=7,1,(IF(WEEKDAY(B756)=1,2,IF(WEEKDAY(B756)=7,1,0))))))</f>
        <v>1</v>
      </c>
      <c r="G756" s="786">
        <f>VLOOKUP(C756,METADATA!$J$5:$Q$29,IF(E756="HI",2,IF(E756="LO",6,10))+IF(D756=1,2,IF(D756=7,1,(IF(WEEKDAY(B756)=1,2,IF(WEEKDAY(B756)=7,1,0))))))</f>
        <v>1</v>
      </c>
      <c r="H756" s="787">
        <v>17302.75</v>
      </c>
      <c r="I756" s="788">
        <v>2662.2705326080322</v>
      </c>
      <c r="K756" s="795">
        <v>834.63750000000005</v>
      </c>
      <c r="M756" s="798">
        <f t="shared" si="34"/>
        <v>17506.365755098715</v>
      </c>
      <c r="N756" s="303"/>
      <c r="S756" s="786">
        <v>0</v>
      </c>
      <c r="T756" s="781">
        <f>VLOOKUP(C756,METADATA!$J$5:$Q$29,IF(E756="HI",2,IF(E756="LO",6,10))+IF(S756=1,2,IF(D756=7,1,(IF(WEEKDAY(B756)=1,2,IF(WEEKDAY(B756)=7,1,0))))))</f>
        <v>1</v>
      </c>
      <c r="U756" s="781">
        <f>VLOOKUP(C756,METADATA!$A$5:$H$29,IF(E756="HI",2,IF(E756="LO",6,10))+IF(S756=1,2,IF(D756=7,1,(IF(WEEKDAY(B756)=1,2,IF(WEEKDAY(B756)=7,1,0))))))</f>
        <v>1</v>
      </c>
    </row>
    <row r="757" spans="2:21" ht="13.95" customHeight="1" x14ac:dyDescent="0.25">
      <c r="B757" s="784">
        <f t="shared" si="35"/>
        <v>45414</v>
      </c>
      <c r="C757" s="785">
        <v>9</v>
      </c>
      <c r="D757" s="786">
        <f>IFERROR((INDEX(METADATA!$T$2:$T$20,MATCH(B757,METADATA!$S$2:$S$20,0))),0)</f>
        <v>0</v>
      </c>
      <c r="E757" s="785" t="str">
        <f t="shared" si="33"/>
        <v>LO</v>
      </c>
      <c r="F757" s="786">
        <f>VLOOKUP(C757,METADATA!$A$5:$H$29,IF(E757="HI",2,IF(E757="LO",6,10))+IF(D757=1,2,IF(D757=7,1,(IF(WEEKDAY(B757)=1,2,IF(WEEKDAY(B757)=7,1,0))))))</f>
        <v>2</v>
      </c>
      <c r="G757" s="786">
        <f>VLOOKUP(C757,METADATA!$J$5:$Q$29,IF(E757="HI",2,IF(E757="LO",6,10))+IF(D757=1,2,IF(D757=7,1,(IF(WEEKDAY(B757)=1,2,IF(WEEKDAY(B757)=7,1,0))))))</f>
        <v>1</v>
      </c>
      <c r="H757" s="787">
        <v>17668.5</v>
      </c>
      <c r="I757" s="788">
        <v>2642.1950416564941</v>
      </c>
      <c r="K757" s="795">
        <v>847.33749999999998</v>
      </c>
      <c r="M757" s="798">
        <f t="shared" si="34"/>
        <v>17864.968146855292</v>
      </c>
      <c r="N757" s="303"/>
      <c r="S757" s="786">
        <v>0</v>
      </c>
      <c r="T757" s="781">
        <f>VLOOKUP(C757,METADATA!$J$5:$Q$29,IF(E757="HI",2,IF(E757="LO",6,10))+IF(S757=1,2,IF(D757=7,1,(IF(WEEKDAY(B757)=1,2,IF(WEEKDAY(B757)=7,1,0))))))</f>
        <v>1</v>
      </c>
      <c r="U757" s="781">
        <f>VLOOKUP(C757,METADATA!$A$5:$H$29,IF(E757="HI",2,IF(E757="LO",6,10))+IF(S757=1,2,IF(D757=7,1,(IF(WEEKDAY(B757)=1,2,IF(WEEKDAY(B757)=7,1,0))))))</f>
        <v>2</v>
      </c>
    </row>
    <row r="758" spans="2:21" ht="13.95" customHeight="1" x14ac:dyDescent="0.25">
      <c r="B758" s="784">
        <f t="shared" si="35"/>
        <v>45414</v>
      </c>
      <c r="C758" s="785">
        <v>10</v>
      </c>
      <c r="D758" s="786">
        <f>IFERROR((INDEX(METADATA!$T$2:$T$20,MATCH(B758,METADATA!$S$2:$S$20,0))),0)</f>
        <v>0</v>
      </c>
      <c r="E758" s="785" t="str">
        <f t="shared" si="33"/>
        <v>LO</v>
      </c>
      <c r="F758" s="786">
        <f>VLOOKUP(C758,METADATA!$A$5:$H$29,IF(E758="HI",2,IF(E758="LO",6,10))+IF(D758=1,2,IF(D758=7,1,(IF(WEEKDAY(B758)=1,2,IF(WEEKDAY(B758)=7,1,0))))))</f>
        <v>2</v>
      </c>
      <c r="G758" s="786">
        <f>VLOOKUP(C758,METADATA!$J$5:$Q$29,IF(E758="HI",2,IF(E758="LO",6,10))+IF(D758=1,2,IF(D758=7,1,(IF(WEEKDAY(B758)=1,2,IF(WEEKDAY(B758)=7,1,0))))))</f>
        <v>2</v>
      </c>
      <c r="H758" s="787">
        <v>17120.5</v>
      </c>
      <c r="I758" s="788">
        <v>2614.089542388916</v>
      </c>
      <c r="K758" s="795">
        <v>851.61249999999995</v>
      </c>
      <c r="M758" s="798">
        <f t="shared" si="34"/>
        <v>17318.91983888219</v>
      </c>
      <c r="N758" s="303"/>
      <c r="S758" s="786">
        <v>0</v>
      </c>
      <c r="T758" s="781">
        <f>VLOOKUP(C758,METADATA!$J$5:$Q$29,IF(E758="HI",2,IF(E758="LO",6,10))+IF(S758=1,2,IF(D758=7,1,(IF(WEEKDAY(B758)=1,2,IF(WEEKDAY(B758)=7,1,0))))))</f>
        <v>2</v>
      </c>
      <c r="U758" s="781">
        <f>VLOOKUP(C758,METADATA!$A$5:$H$29,IF(E758="HI",2,IF(E758="LO",6,10))+IF(S758=1,2,IF(D758=7,1,(IF(WEEKDAY(B758)=1,2,IF(WEEKDAY(B758)=7,1,0))))))</f>
        <v>2</v>
      </c>
    </row>
    <row r="759" spans="2:21" ht="13.95" customHeight="1" x14ac:dyDescent="0.25">
      <c r="B759" s="784">
        <f t="shared" si="35"/>
        <v>45414</v>
      </c>
      <c r="C759" s="785">
        <v>11</v>
      </c>
      <c r="D759" s="786">
        <f>IFERROR((INDEX(METADATA!$T$2:$T$20,MATCH(B759,METADATA!$S$2:$S$20,0))),0)</f>
        <v>0</v>
      </c>
      <c r="E759" s="785" t="str">
        <f t="shared" si="33"/>
        <v>LO</v>
      </c>
      <c r="F759" s="786">
        <f>VLOOKUP(C759,METADATA!$A$5:$H$29,IF(E759="HI",2,IF(E759="LO",6,10))+IF(D759=1,2,IF(D759=7,1,(IF(WEEKDAY(B759)=1,2,IF(WEEKDAY(B759)=7,1,0))))))</f>
        <v>2</v>
      </c>
      <c r="G759" s="786">
        <f>VLOOKUP(C759,METADATA!$J$5:$Q$29,IF(E759="HI",2,IF(E759="LO",6,10))+IF(D759=1,2,IF(D759=7,1,(IF(WEEKDAY(B759)=1,2,IF(WEEKDAY(B759)=7,1,0))))))</f>
        <v>2</v>
      </c>
      <c r="H759" s="787">
        <v>16717.75</v>
      </c>
      <c r="I759" s="788">
        <v>2694.2869071960449</v>
      </c>
      <c r="K759" s="795">
        <v>856.5</v>
      </c>
      <c r="M759" s="798">
        <f t="shared" si="34"/>
        <v>16933.468250798123</v>
      </c>
      <c r="N759" s="303"/>
      <c r="S759" s="786">
        <v>0</v>
      </c>
      <c r="T759" s="781">
        <f>VLOOKUP(C759,METADATA!$J$5:$Q$29,IF(E759="HI",2,IF(E759="LO",6,10))+IF(S759=1,2,IF(D759=7,1,(IF(WEEKDAY(B759)=1,2,IF(WEEKDAY(B759)=7,1,0))))))</f>
        <v>2</v>
      </c>
      <c r="U759" s="781">
        <f>VLOOKUP(C759,METADATA!$A$5:$H$29,IF(E759="HI",2,IF(E759="LO",6,10))+IF(S759=1,2,IF(D759=7,1,(IF(WEEKDAY(B759)=1,2,IF(WEEKDAY(B759)=7,1,0))))))</f>
        <v>2</v>
      </c>
    </row>
    <row r="760" spans="2:21" ht="13.95" customHeight="1" x14ac:dyDescent="0.25">
      <c r="B760" s="784">
        <f t="shared" si="35"/>
        <v>45414</v>
      </c>
      <c r="C760" s="785">
        <v>12</v>
      </c>
      <c r="D760" s="786">
        <f>IFERROR((INDEX(METADATA!$T$2:$T$20,MATCH(B760,METADATA!$S$2:$S$20,0))),0)</f>
        <v>0</v>
      </c>
      <c r="E760" s="785" t="str">
        <f t="shared" si="33"/>
        <v>LO</v>
      </c>
      <c r="F760" s="786">
        <f>VLOOKUP(C760,METADATA!$A$5:$H$29,IF(E760="HI",2,IF(E760="LO",6,10))+IF(D760=1,2,IF(D760=7,1,(IF(WEEKDAY(B760)=1,2,IF(WEEKDAY(B760)=7,1,0))))))</f>
        <v>2</v>
      </c>
      <c r="G760" s="786">
        <f>VLOOKUP(C760,METADATA!$J$5:$Q$29,IF(E760="HI",2,IF(E760="LO",6,10))+IF(D760=1,2,IF(D760=7,1,(IF(WEEKDAY(B760)=1,2,IF(WEEKDAY(B760)=7,1,0))))))</f>
        <v>2</v>
      </c>
      <c r="H760" s="787">
        <v>16418</v>
      </c>
      <c r="I760" s="788">
        <v>2360.6329460144043</v>
      </c>
      <c r="K760" s="795">
        <v>824.32500000000005</v>
      </c>
      <c r="M760" s="798">
        <f t="shared" si="34"/>
        <v>16586.841528929148</v>
      </c>
      <c r="N760" s="303"/>
      <c r="S760" s="786">
        <v>0</v>
      </c>
      <c r="T760" s="781">
        <f>VLOOKUP(C760,METADATA!$J$5:$Q$29,IF(E760="HI",2,IF(E760="LO",6,10))+IF(S760=1,2,IF(D760=7,1,(IF(WEEKDAY(B760)=1,2,IF(WEEKDAY(B760)=7,1,0))))))</f>
        <v>2</v>
      </c>
      <c r="U760" s="781">
        <f>VLOOKUP(C760,METADATA!$A$5:$H$29,IF(E760="HI",2,IF(E760="LO",6,10))+IF(S760=1,2,IF(D760=7,1,(IF(WEEKDAY(B760)=1,2,IF(WEEKDAY(B760)=7,1,0))))))</f>
        <v>2</v>
      </c>
    </row>
    <row r="761" spans="2:21" ht="13.95" customHeight="1" x14ac:dyDescent="0.25">
      <c r="B761" s="784">
        <f t="shared" si="35"/>
        <v>45414</v>
      </c>
      <c r="C761" s="785">
        <v>13</v>
      </c>
      <c r="D761" s="786">
        <f>IFERROR((INDEX(METADATA!$T$2:$T$20,MATCH(B761,METADATA!$S$2:$S$20,0))),0)</f>
        <v>0</v>
      </c>
      <c r="E761" s="785" t="str">
        <f t="shared" si="33"/>
        <v>LO</v>
      </c>
      <c r="F761" s="786">
        <f>VLOOKUP(C761,METADATA!$A$5:$H$29,IF(E761="HI",2,IF(E761="LO",6,10))+IF(D761=1,2,IF(D761=7,1,(IF(WEEKDAY(B761)=1,2,IF(WEEKDAY(B761)=7,1,0))))))</f>
        <v>2</v>
      </c>
      <c r="G761" s="786">
        <f>VLOOKUP(C761,METADATA!$J$5:$Q$29,IF(E761="HI",2,IF(E761="LO",6,10))+IF(D761=1,2,IF(D761=7,1,(IF(WEEKDAY(B761)=1,2,IF(WEEKDAY(B761)=7,1,0))))))</f>
        <v>2</v>
      </c>
      <c r="H761" s="787">
        <v>15640</v>
      </c>
      <c r="I761" s="788">
        <v>1962.3594932556152</v>
      </c>
      <c r="K761" s="795">
        <v>882.73749999999995</v>
      </c>
      <c r="M761" s="798">
        <f t="shared" si="34"/>
        <v>15762.628422340305</v>
      </c>
      <c r="N761" s="303"/>
      <c r="S761" s="786">
        <v>0</v>
      </c>
      <c r="T761" s="781">
        <f>VLOOKUP(C761,METADATA!$J$5:$Q$29,IF(E761="HI",2,IF(E761="LO",6,10))+IF(S761=1,2,IF(D761=7,1,(IF(WEEKDAY(B761)=1,2,IF(WEEKDAY(B761)=7,1,0))))))</f>
        <v>2</v>
      </c>
      <c r="U761" s="781">
        <f>VLOOKUP(C761,METADATA!$A$5:$H$29,IF(E761="HI",2,IF(E761="LO",6,10))+IF(S761=1,2,IF(D761=7,1,(IF(WEEKDAY(B761)=1,2,IF(WEEKDAY(B761)=7,1,0))))))</f>
        <v>2</v>
      </c>
    </row>
    <row r="762" spans="2:21" ht="13.95" customHeight="1" x14ac:dyDescent="0.25">
      <c r="B762" s="784">
        <f t="shared" si="35"/>
        <v>45414</v>
      </c>
      <c r="C762" s="785">
        <v>14</v>
      </c>
      <c r="D762" s="786">
        <f>IFERROR((INDEX(METADATA!$T$2:$T$20,MATCH(B762,METADATA!$S$2:$S$20,0))),0)</f>
        <v>0</v>
      </c>
      <c r="E762" s="785" t="str">
        <f t="shared" si="33"/>
        <v>LO</v>
      </c>
      <c r="F762" s="786">
        <f>VLOOKUP(C762,METADATA!$A$5:$H$29,IF(E762="HI",2,IF(E762="LO",6,10))+IF(D762=1,2,IF(D762=7,1,(IF(WEEKDAY(B762)=1,2,IF(WEEKDAY(B762)=7,1,0))))))</f>
        <v>2</v>
      </c>
      <c r="G762" s="786">
        <f>VLOOKUP(C762,METADATA!$J$5:$Q$29,IF(E762="HI",2,IF(E762="LO",6,10))+IF(D762=1,2,IF(D762=7,1,(IF(WEEKDAY(B762)=1,2,IF(WEEKDAY(B762)=7,1,0))))))</f>
        <v>2</v>
      </c>
      <c r="H762" s="787">
        <v>15806.25</v>
      </c>
      <c r="I762" s="788">
        <v>1835.8560056686401</v>
      </c>
      <c r="K762" s="795">
        <v>909.3125</v>
      </c>
      <c r="M762" s="798">
        <f t="shared" si="34"/>
        <v>15912.507858161442</v>
      </c>
      <c r="N762" s="303"/>
      <c r="S762" s="786">
        <v>0</v>
      </c>
      <c r="T762" s="781">
        <f>VLOOKUP(C762,METADATA!$J$5:$Q$29,IF(E762="HI",2,IF(E762="LO",6,10))+IF(S762=1,2,IF(D762=7,1,(IF(WEEKDAY(B762)=1,2,IF(WEEKDAY(B762)=7,1,0))))))</f>
        <v>2</v>
      </c>
      <c r="U762" s="781">
        <f>VLOOKUP(C762,METADATA!$A$5:$H$29,IF(E762="HI",2,IF(E762="LO",6,10))+IF(S762=1,2,IF(D762=7,1,(IF(WEEKDAY(B762)=1,2,IF(WEEKDAY(B762)=7,1,0))))))</f>
        <v>2</v>
      </c>
    </row>
    <row r="763" spans="2:21" ht="13.95" customHeight="1" x14ac:dyDescent="0.25">
      <c r="B763" s="784">
        <f t="shared" si="35"/>
        <v>45414</v>
      </c>
      <c r="C763" s="785">
        <v>15</v>
      </c>
      <c r="D763" s="786">
        <f>IFERROR((INDEX(METADATA!$T$2:$T$20,MATCH(B763,METADATA!$S$2:$S$20,0))),0)</f>
        <v>0</v>
      </c>
      <c r="E763" s="785" t="str">
        <f t="shared" si="33"/>
        <v>LO</v>
      </c>
      <c r="F763" s="786">
        <f>VLOOKUP(C763,METADATA!$A$5:$H$29,IF(E763="HI",2,IF(E763="LO",6,10))+IF(D763=1,2,IF(D763=7,1,(IF(WEEKDAY(B763)=1,2,IF(WEEKDAY(B763)=7,1,0))))))</f>
        <v>2</v>
      </c>
      <c r="G763" s="786">
        <f>VLOOKUP(C763,METADATA!$J$5:$Q$29,IF(E763="HI",2,IF(E763="LO",6,10))+IF(D763=1,2,IF(D763=7,1,(IF(WEEKDAY(B763)=1,2,IF(WEEKDAY(B763)=7,1,0))))))</f>
        <v>2</v>
      </c>
      <c r="H763" s="787">
        <v>15789</v>
      </c>
      <c r="I763" s="788">
        <v>2012.1825103759766</v>
      </c>
      <c r="K763" s="795">
        <v>905.6</v>
      </c>
      <c r="M763" s="798">
        <f t="shared" si="34"/>
        <v>15916.701902563325</v>
      </c>
      <c r="N763" s="303"/>
      <c r="S763" s="786">
        <v>0</v>
      </c>
      <c r="T763" s="781">
        <f>VLOOKUP(C763,METADATA!$J$5:$Q$29,IF(E763="HI",2,IF(E763="LO",6,10))+IF(S763=1,2,IF(D763=7,1,(IF(WEEKDAY(B763)=1,2,IF(WEEKDAY(B763)=7,1,0))))))</f>
        <v>2</v>
      </c>
      <c r="U763" s="781">
        <f>VLOOKUP(C763,METADATA!$A$5:$H$29,IF(E763="HI",2,IF(E763="LO",6,10))+IF(S763=1,2,IF(D763=7,1,(IF(WEEKDAY(B763)=1,2,IF(WEEKDAY(B763)=7,1,0))))))</f>
        <v>2</v>
      </c>
    </row>
    <row r="764" spans="2:21" ht="13.95" customHeight="1" x14ac:dyDescent="0.25">
      <c r="B764" s="784">
        <f t="shared" si="35"/>
        <v>45414</v>
      </c>
      <c r="C764" s="785">
        <v>16</v>
      </c>
      <c r="D764" s="786">
        <f>IFERROR((INDEX(METADATA!$T$2:$T$20,MATCH(B764,METADATA!$S$2:$S$20,0))),0)</f>
        <v>0</v>
      </c>
      <c r="E764" s="785" t="str">
        <f t="shared" si="33"/>
        <v>LO</v>
      </c>
      <c r="F764" s="786">
        <f>VLOOKUP(C764,METADATA!$A$5:$H$29,IF(E764="HI",2,IF(E764="LO",6,10))+IF(D764=1,2,IF(D764=7,1,(IF(WEEKDAY(B764)=1,2,IF(WEEKDAY(B764)=7,1,0))))))</f>
        <v>2</v>
      </c>
      <c r="G764" s="786">
        <f>VLOOKUP(C764,METADATA!$J$5:$Q$29,IF(E764="HI",2,IF(E764="LO",6,10))+IF(D764=1,2,IF(D764=7,1,(IF(WEEKDAY(B764)=1,2,IF(WEEKDAY(B764)=7,1,0))))))</f>
        <v>2</v>
      </c>
      <c r="H764" s="787">
        <v>15514</v>
      </c>
      <c r="I764" s="788">
        <v>1687.8725201487541</v>
      </c>
      <c r="K764" s="795">
        <v>913.98749999999995</v>
      </c>
      <c r="M764" s="798">
        <f t="shared" si="34"/>
        <v>15605.547399699675</v>
      </c>
      <c r="N764" s="303"/>
      <c r="S764" s="786">
        <v>0</v>
      </c>
      <c r="T764" s="781">
        <f>VLOOKUP(C764,METADATA!$J$5:$Q$29,IF(E764="HI",2,IF(E764="LO",6,10))+IF(S764=1,2,IF(D764=7,1,(IF(WEEKDAY(B764)=1,2,IF(WEEKDAY(B764)=7,1,0))))))</f>
        <v>2</v>
      </c>
      <c r="U764" s="781">
        <f>VLOOKUP(C764,METADATA!$A$5:$H$29,IF(E764="HI",2,IF(E764="LO",6,10))+IF(S764=1,2,IF(D764=7,1,(IF(WEEKDAY(B764)=1,2,IF(WEEKDAY(B764)=7,1,0))))))</f>
        <v>2</v>
      </c>
    </row>
    <row r="765" spans="2:21" ht="13.95" customHeight="1" x14ac:dyDescent="0.25">
      <c r="B765" s="784">
        <f t="shared" si="35"/>
        <v>45414</v>
      </c>
      <c r="C765" s="785">
        <v>17</v>
      </c>
      <c r="D765" s="786">
        <f>IFERROR((INDEX(METADATA!$T$2:$T$20,MATCH(B765,METADATA!$S$2:$S$20,0))),0)</f>
        <v>0</v>
      </c>
      <c r="E765" s="785" t="str">
        <f t="shared" si="33"/>
        <v>LO</v>
      </c>
      <c r="F765" s="786">
        <f>VLOOKUP(C765,METADATA!$A$5:$H$29,IF(E765="HI",2,IF(E765="LO",6,10))+IF(D765=1,2,IF(D765=7,1,(IF(WEEKDAY(B765)=1,2,IF(WEEKDAY(B765)=7,1,0))))))</f>
        <v>2</v>
      </c>
      <c r="G765" s="786">
        <f>VLOOKUP(C765,METADATA!$J$5:$Q$29,IF(E765="HI",2,IF(E765="LO",6,10))+IF(D765=1,2,IF(D765=7,1,(IF(WEEKDAY(B765)=1,2,IF(WEEKDAY(B765)=7,1,0))))))</f>
        <v>2</v>
      </c>
      <c r="H765" s="787">
        <v>15167</v>
      </c>
      <c r="I765" s="788">
        <v>1668.0005283355713</v>
      </c>
      <c r="K765" s="795">
        <v>902.26250000000005</v>
      </c>
      <c r="M765" s="798">
        <f t="shared" si="34"/>
        <v>15258.444047887968</v>
      </c>
      <c r="N765" s="303"/>
      <c r="S765" s="786">
        <v>0</v>
      </c>
      <c r="T765" s="781">
        <f>VLOOKUP(C765,METADATA!$J$5:$Q$29,IF(E765="HI",2,IF(E765="LO",6,10))+IF(S765=1,2,IF(D765=7,1,(IF(WEEKDAY(B765)=1,2,IF(WEEKDAY(B765)=7,1,0))))))</f>
        <v>2</v>
      </c>
      <c r="U765" s="781">
        <f>VLOOKUP(C765,METADATA!$A$5:$H$29,IF(E765="HI",2,IF(E765="LO",6,10))+IF(S765=1,2,IF(D765=7,1,(IF(WEEKDAY(B765)=1,2,IF(WEEKDAY(B765)=7,1,0))))))</f>
        <v>2</v>
      </c>
    </row>
    <row r="766" spans="2:21" ht="13.95" customHeight="1" x14ac:dyDescent="0.25">
      <c r="B766" s="784">
        <f t="shared" si="35"/>
        <v>45414</v>
      </c>
      <c r="C766" s="785">
        <v>18</v>
      </c>
      <c r="D766" s="786">
        <f>IFERROR((INDEX(METADATA!$T$2:$T$20,MATCH(B766,METADATA!$S$2:$S$20,0))),0)</f>
        <v>0</v>
      </c>
      <c r="E766" s="785" t="str">
        <f t="shared" si="33"/>
        <v>LO</v>
      </c>
      <c r="F766" s="786">
        <f>VLOOKUP(C766,METADATA!$A$5:$H$29,IF(E766="HI",2,IF(E766="LO",6,10))+IF(D766=1,2,IF(D766=7,1,(IF(WEEKDAY(B766)=1,2,IF(WEEKDAY(B766)=7,1,0))))))</f>
        <v>1</v>
      </c>
      <c r="G766" s="786">
        <f>VLOOKUP(C766,METADATA!$J$5:$Q$29,IF(E766="HI",2,IF(E766="LO",6,10))+IF(D766=1,2,IF(D766=7,1,(IF(WEEKDAY(B766)=1,2,IF(WEEKDAY(B766)=7,1,0))))))</f>
        <v>1</v>
      </c>
      <c r="H766" s="787">
        <v>16920</v>
      </c>
      <c r="I766" s="788">
        <v>1709.9025497436523</v>
      </c>
      <c r="K766" s="795">
        <v>933.76250000000005</v>
      </c>
      <c r="M766" s="798">
        <f t="shared" si="34"/>
        <v>17006.180251003454</v>
      </c>
      <c r="N766" s="303"/>
      <c r="S766" s="786">
        <v>0</v>
      </c>
      <c r="T766" s="781">
        <f>VLOOKUP(C766,METADATA!$J$5:$Q$29,IF(E766="HI",2,IF(E766="LO",6,10))+IF(S766=1,2,IF(D766=7,1,(IF(WEEKDAY(B766)=1,2,IF(WEEKDAY(B766)=7,1,0))))))</f>
        <v>1</v>
      </c>
      <c r="U766" s="781">
        <f>VLOOKUP(C766,METADATA!$A$5:$H$29,IF(E766="HI",2,IF(E766="LO",6,10))+IF(S766=1,2,IF(D766=7,1,(IF(WEEKDAY(B766)=1,2,IF(WEEKDAY(B766)=7,1,0))))))</f>
        <v>1</v>
      </c>
    </row>
    <row r="767" spans="2:21" ht="13.95" customHeight="1" x14ac:dyDescent="0.25">
      <c r="B767" s="784">
        <f t="shared" si="35"/>
        <v>45414</v>
      </c>
      <c r="C767" s="785">
        <v>19</v>
      </c>
      <c r="D767" s="786">
        <f>IFERROR((INDEX(METADATA!$T$2:$T$20,MATCH(B767,METADATA!$S$2:$S$20,0))),0)</f>
        <v>0</v>
      </c>
      <c r="E767" s="785" t="str">
        <f t="shared" si="33"/>
        <v>LO</v>
      </c>
      <c r="F767" s="786">
        <f>VLOOKUP(C767,METADATA!$A$5:$H$29,IF(E767="HI",2,IF(E767="LO",6,10))+IF(D767=1,2,IF(D767=7,1,(IF(WEEKDAY(B767)=1,2,IF(WEEKDAY(B767)=7,1,0))))))</f>
        <v>1</v>
      </c>
      <c r="G767" s="786">
        <f>VLOOKUP(C767,METADATA!$J$5:$Q$29,IF(E767="HI",2,IF(E767="LO",6,10))+IF(D767=1,2,IF(D767=7,1,(IF(WEEKDAY(B767)=1,2,IF(WEEKDAY(B767)=7,1,0))))))</f>
        <v>1</v>
      </c>
      <c r="H767" s="787">
        <v>16708</v>
      </c>
      <c r="I767" s="788">
        <v>1555.1284673213959</v>
      </c>
      <c r="K767" s="795">
        <v>0</v>
      </c>
      <c r="M767" s="798">
        <f t="shared" si="34"/>
        <v>16780.21717826898</v>
      </c>
      <c r="N767" s="303"/>
      <c r="S767" s="786">
        <v>0</v>
      </c>
      <c r="T767" s="781">
        <f>VLOOKUP(C767,METADATA!$J$5:$Q$29,IF(E767="HI",2,IF(E767="LO",6,10))+IF(S767=1,2,IF(D767=7,1,(IF(WEEKDAY(B767)=1,2,IF(WEEKDAY(B767)=7,1,0))))))</f>
        <v>1</v>
      </c>
      <c r="U767" s="781">
        <f>VLOOKUP(C767,METADATA!$A$5:$H$29,IF(E767="HI",2,IF(E767="LO",6,10))+IF(S767=1,2,IF(D767=7,1,(IF(WEEKDAY(B767)=1,2,IF(WEEKDAY(B767)=7,1,0))))))</f>
        <v>1</v>
      </c>
    </row>
    <row r="768" spans="2:21" ht="13.95" customHeight="1" x14ac:dyDescent="0.25">
      <c r="B768" s="784">
        <f t="shared" si="35"/>
        <v>45414</v>
      </c>
      <c r="C768" s="785">
        <v>20</v>
      </c>
      <c r="D768" s="786">
        <f>IFERROR((INDEX(METADATA!$T$2:$T$20,MATCH(B768,METADATA!$S$2:$S$20,0))),0)</f>
        <v>0</v>
      </c>
      <c r="E768" s="785" t="str">
        <f t="shared" si="33"/>
        <v>LO</v>
      </c>
      <c r="F768" s="786">
        <f>VLOOKUP(C768,METADATA!$A$5:$H$29,IF(E768="HI",2,IF(E768="LO",6,10))+IF(D768=1,2,IF(D768=7,1,(IF(WEEKDAY(B768)=1,2,IF(WEEKDAY(B768)=7,1,0))))))</f>
        <v>1</v>
      </c>
      <c r="G768" s="786">
        <f>VLOOKUP(C768,METADATA!$J$5:$Q$29,IF(E768="HI",2,IF(E768="LO",6,10))+IF(D768=1,2,IF(D768=7,1,(IF(WEEKDAY(B768)=1,2,IF(WEEKDAY(B768)=7,1,0))))))</f>
        <v>2</v>
      </c>
      <c r="H768" s="787">
        <v>15360.5</v>
      </c>
      <c r="I768" s="788">
        <v>1420.7054957151413</v>
      </c>
      <c r="K768" s="795">
        <v>0</v>
      </c>
      <c r="M768" s="798">
        <f t="shared" si="34"/>
        <v>15426.061206787532</v>
      </c>
      <c r="N768" s="303"/>
      <c r="S768" s="786">
        <v>0</v>
      </c>
      <c r="T768" s="781">
        <f>VLOOKUP(C768,METADATA!$J$5:$Q$29,IF(E768="HI",2,IF(E768="LO",6,10))+IF(S768=1,2,IF(D768=7,1,(IF(WEEKDAY(B768)=1,2,IF(WEEKDAY(B768)=7,1,0))))))</f>
        <v>2</v>
      </c>
      <c r="U768" s="781">
        <f>VLOOKUP(C768,METADATA!$A$5:$H$29,IF(E768="HI",2,IF(E768="LO",6,10))+IF(S768=1,2,IF(D768=7,1,(IF(WEEKDAY(B768)=1,2,IF(WEEKDAY(B768)=7,1,0))))))</f>
        <v>1</v>
      </c>
    </row>
    <row r="769" spans="2:21" ht="13.95" customHeight="1" x14ac:dyDescent="0.25">
      <c r="B769" s="784">
        <f t="shared" si="35"/>
        <v>45414</v>
      </c>
      <c r="C769" s="785">
        <v>21</v>
      </c>
      <c r="D769" s="786">
        <f>IFERROR((INDEX(METADATA!$T$2:$T$20,MATCH(B769,METADATA!$S$2:$S$20,0))),0)</f>
        <v>0</v>
      </c>
      <c r="E769" s="785" t="str">
        <f t="shared" si="33"/>
        <v>LO</v>
      </c>
      <c r="F769" s="786">
        <f>VLOOKUP(C769,METADATA!$A$5:$H$29,IF(E769="HI",2,IF(E769="LO",6,10))+IF(D769=1,2,IF(D769=7,1,(IF(WEEKDAY(B769)=1,2,IF(WEEKDAY(B769)=7,1,0))))))</f>
        <v>2</v>
      </c>
      <c r="G769" s="786">
        <f>VLOOKUP(C769,METADATA!$J$5:$Q$29,IF(E769="HI",2,IF(E769="LO",6,10))+IF(D769=1,2,IF(D769=7,1,(IF(WEEKDAY(B769)=1,2,IF(WEEKDAY(B769)=7,1,0))))))</f>
        <v>2</v>
      </c>
      <c r="H769" s="787">
        <v>13626.5</v>
      </c>
      <c r="I769" s="788">
        <v>1550.9500016570091</v>
      </c>
      <c r="K769" s="795">
        <v>0</v>
      </c>
      <c r="M769" s="798">
        <f t="shared" si="34"/>
        <v>13714.479507354257</v>
      </c>
      <c r="N769" s="303"/>
      <c r="S769" s="786">
        <v>0</v>
      </c>
      <c r="T769" s="781">
        <f>VLOOKUP(C769,METADATA!$J$5:$Q$29,IF(E769="HI",2,IF(E769="LO",6,10))+IF(S769=1,2,IF(D769=7,1,(IF(WEEKDAY(B769)=1,2,IF(WEEKDAY(B769)=7,1,0))))))</f>
        <v>2</v>
      </c>
      <c r="U769" s="781">
        <f>VLOOKUP(C769,METADATA!$A$5:$H$29,IF(E769="HI",2,IF(E769="LO",6,10))+IF(S769=1,2,IF(D769=7,1,(IF(WEEKDAY(B769)=1,2,IF(WEEKDAY(B769)=7,1,0))))))</f>
        <v>2</v>
      </c>
    </row>
    <row r="770" spans="2:21" ht="13.95" customHeight="1" x14ac:dyDescent="0.25">
      <c r="B770" s="784">
        <f t="shared" si="35"/>
        <v>45414</v>
      </c>
      <c r="C770" s="785">
        <v>22</v>
      </c>
      <c r="D770" s="786">
        <f>IFERROR((INDEX(METADATA!$T$2:$T$20,MATCH(B770,METADATA!$S$2:$S$20,0))),0)</f>
        <v>0</v>
      </c>
      <c r="E770" s="785" t="str">
        <f t="shared" si="33"/>
        <v>LO</v>
      </c>
      <c r="F770" s="786">
        <f>VLOOKUP(C770,METADATA!$A$5:$H$29,IF(E770="HI",2,IF(E770="LO",6,10))+IF(D770=1,2,IF(D770=7,1,(IF(WEEKDAY(B770)=1,2,IF(WEEKDAY(B770)=7,1,0))))))</f>
        <v>3</v>
      </c>
      <c r="G770" s="786">
        <f>VLOOKUP(C770,METADATA!$J$5:$Q$29,IF(E770="HI",2,IF(E770="LO",6,10))+IF(D770=1,2,IF(D770=7,1,(IF(WEEKDAY(B770)=1,2,IF(WEEKDAY(B770)=7,1,0))))))</f>
        <v>3</v>
      </c>
      <c r="H770" s="787">
        <v>12021.75</v>
      </c>
      <c r="I770" s="788">
        <v>1746.9114856719971</v>
      </c>
      <c r="K770" s="795">
        <v>0</v>
      </c>
      <c r="M770" s="798">
        <f t="shared" si="34"/>
        <v>12148.011063596903</v>
      </c>
      <c r="N770" s="303"/>
      <c r="S770" s="786">
        <v>0</v>
      </c>
      <c r="T770" s="781">
        <f>VLOOKUP(C770,METADATA!$J$5:$Q$29,IF(E770="HI",2,IF(E770="LO",6,10))+IF(S770=1,2,IF(D770=7,1,(IF(WEEKDAY(B770)=1,2,IF(WEEKDAY(B770)=7,1,0))))))</f>
        <v>3</v>
      </c>
      <c r="U770" s="781">
        <f>VLOOKUP(C770,METADATA!$A$5:$H$29,IF(E770="HI",2,IF(E770="LO",6,10))+IF(S770=1,2,IF(D770=7,1,(IF(WEEKDAY(B770)=1,2,IF(WEEKDAY(B770)=7,1,0))))))</f>
        <v>3</v>
      </c>
    </row>
    <row r="771" spans="2:21" ht="13.95" customHeight="1" x14ac:dyDescent="0.25">
      <c r="B771" s="784">
        <f t="shared" si="35"/>
        <v>45414</v>
      </c>
      <c r="C771" s="785">
        <v>23</v>
      </c>
      <c r="D771" s="786">
        <f>IFERROR((INDEX(METADATA!$T$2:$T$20,MATCH(B771,METADATA!$S$2:$S$20,0))),0)</f>
        <v>0</v>
      </c>
      <c r="E771" s="785" t="str">
        <f t="shared" si="33"/>
        <v>LO</v>
      </c>
      <c r="F771" s="786">
        <f>VLOOKUP(C771,METADATA!$A$5:$H$29,IF(E771="HI",2,IF(E771="LO",6,10))+IF(D771=1,2,IF(D771=7,1,(IF(WEEKDAY(B771)=1,2,IF(WEEKDAY(B771)=7,1,0))))))</f>
        <v>3</v>
      </c>
      <c r="G771" s="786">
        <f>VLOOKUP(C771,METADATA!$J$5:$Q$29,IF(E771="HI",2,IF(E771="LO",6,10))+IF(D771=1,2,IF(D771=7,1,(IF(WEEKDAY(B771)=1,2,IF(WEEKDAY(B771)=7,1,0))))))</f>
        <v>3</v>
      </c>
      <c r="H771" s="787">
        <v>10774</v>
      </c>
      <c r="I771" s="788">
        <v>1772.7370257377625</v>
      </c>
      <c r="K771" s="795">
        <v>0</v>
      </c>
      <c r="M771" s="798">
        <f t="shared" si="34"/>
        <v>10918.867732618688</v>
      </c>
      <c r="N771" s="303"/>
      <c r="S771" s="786">
        <v>0</v>
      </c>
      <c r="T771" s="781">
        <f>VLOOKUP(C771,METADATA!$J$5:$Q$29,IF(E771="HI",2,IF(E771="LO",6,10))+IF(S771=1,2,IF(D771=7,1,(IF(WEEKDAY(B771)=1,2,IF(WEEKDAY(B771)=7,1,0))))))</f>
        <v>3</v>
      </c>
      <c r="U771" s="781">
        <f>VLOOKUP(C771,METADATA!$A$5:$H$29,IF(E771="HI",2,IF(E771="LO",6,10))+IF(S771=1,2,IF(D771=7,1,(IF(WEEKDAY(B771)=1,2,IF(WEEKDAY(B771)=7,1,0))))))</f>
        <v>3</v>
      </c>
    </row>
    <row r="772" spans="2:21" ht="13.95" customHeight="1" x14ac:dyDescent="0.25">
      <c r="B772" s="784">
        <f t="shared" si="35"/>
        <v>45415</v>
      </c>
      <c r="C772" s="785">
        <v>0</v>
      </c>
      <c r="D772" s="786">
        <f>IFERROR((INDEX(METADATA!$T$2:$T$20,MATCH(B772,METADATA!$S$2:$S$20,0))),0)</f>
        <v>0</v>
      </c>
      <c r="E772" s="785" t="str">
        <f t="shared" ref="E772:E835" si="36">IF(B772="","",IF(AND(MONTH(B772)&gt;=MONTH($AA$9),MONTH(B772)&lt;=MONTH($AA$11)),"HI","LO"))</f>
        <v>LO</v>
      </c>
      <c r="F772" s="786">
        <f>VLOOKUP(C772,METADATA!$A$5:$H$29,IF(E772="HI",2,IF(E772="LO",6,10))+IF(D772=1,2,IF(D772=7,1,(IF(WEEKDAY(B772)=1,2,IF(WEEKDAY(B772)=7,1,0))))))</f>
        <v>3</v>
      </c>
      <c r="G772" s="786">
        <f>VLOOKUP(C772,METADATA!$J$5:$Q$29,IF(E772="HI",2,IF(E772="LO",6,10))+IF(D772=1,2,IF(D772=7,1,(IF(WEEKDAY(B772)=1,2,IF(WEEKDAY(B772)=7,1,0))))))</f>
        <v>3</v>
      </c>
      <c r="H772" s="787">
        <v>9829.75</v>
      </c>
      <c r="I772" s="788">
        <v>1799.7849464416504</v>
      </c>
      <c r="K772" s="795">
        <v>0</v>
      </c>
      <c r="M772" s="798">
        <f t="shared" ref="M772:M835" si="37">SQRT(H772^2+I772^2)</f>
        <v>9993.1582052891554</v>
      </c>
      <c r="N772" s="303"/>
      <c r="S772" s="786">
        <v>0</v>
      </c>
      <c r="T772" s="781">
        <f>VLOOKUP(C772,METADATA!$J$5:$Q$29,IF(E772="HI",2,IF(E772="LO",6,10))+IF(S772=1,2,IF(D772=7,1,(IF(WEEKDAY(B772)=1,2,IF(WEEKDAY(B772)=7,1,0))))))</f>
        <v>3</v>
      </c>
      <c r="U772" s="781">
        <f>VLOOKUP(C772,METADATA!$A$5:$H$29,IF(E772="HI",2,IF(E772="LO",6,10))+IF(S772=1,2,IF(D772=7,1,(IF(WEEKDAY(B772)=1,2,IF(WEEKDAY(B772)=7,1,0))))))</f>
        <v>3</v>
      </c>
    </row>
    <row r="773" spans="2:21" ht="13.95" customHeight="1" x14ac:dyDescent="0.25">
      <c r="B773" s="784">
        <f t="shared" si="35"/>
        <v>45415</v>
      </c>
      <c r="C773" s="785">
        <v>1</v>
      </c>
      <c r="D773" s="786">
        <f>IFERROR((INDEX(METADATA!$T$2:$T$20,MATCH(B773,METADATA!$S$2:$S$20,0))),0)</f>
        <v>0</v>
      </c>
      <c r="E773" s="785" t="str">
        <f t="shared" si="36"/>
        <v>LO</v>
      </c>
      <c r="F773" s="786">
        <f>VLOOKUP(C773,METADATA!$A$5:$H$29,IF(E773="HI",2,IF(E773="LO",6,10))+IF(D773=1,2,IF(D773=7,1,(IF(WEEKDAY(B773)=1,2,IF(WEEKDAY(B773)=7,1,0))))))</f>
        <v>3</v>
      </c>
      <c r="G773" s="786">
        <f>VLOOKUP(C773,METADATA!$J$5:$Q$29,IF(E773="HI",2,IF(E773="LO",6,10))+IF(D773=1,2,IF(D773=7,1,(IF(WEEKDAY(B773)=1,2,IF(WEEKDAY(B773)=7,1,0))))))</f>
        <v>3</v>
      </c>
      <c r="H773" s="787">
        <v>9158.25</v>
      </c>
      <c r="I773" s="788">
        <v>1811.6394996643066</v>
      </c>
      <c r="K773" s="795">
        <v>0</v>
      </c>
      <c r="M773" s="798">
        <f t="shared" si="37"/>
        <v>9335.7153308808611</v>
      </c>
      <c r="N773" s="303"/>
      <c r="S773" s="786">
        <v>0</v>
      </c>
      <c r="T773" s="781">
        <f>VLOOKUP(C773,METADATA!$J$5:$Q$29,IF(E773="HI",2,IF(E773="LO",6,10))+IF(S773=1,2,IF(D773=7,1,(IF(WEEKDAY(B773)=1,2,IF(WEEKDAY(B773)=7,1,0))))))</f>
        <v>3</v>
      </c>
      <c r="U773" s="781">
        <f>VLOOKUP(C773,METADATA!$A$5:$H$29,IF(E773="HI",2,IF(E773="LO",6,10))+IF(S773=1,2,IF(D773=7,1,(IF(WEEKDAY(B773)=1,2,IF(WEEKDAY(B773)=7,1,0))))))</f>
        <v>3</v>
      </c>
    </row>
    <row r="774" spans="2:21" ht="13.95" customHeight="1" x14ac:dyDescent="0.25">
      <c r="B774" s="784">
        <f t="shared" si="35"/>
        <v>45415</v>
      </c>
      <c r="C774" s="785">
        <v>2</v>
      </c>
      <c r="D774" s="786">
        <f>IFERROR((INDEX(METADATA!$T$2:$T$20,MATCH(B774,METADATA!$S$2:$S$20,0))),0)</f>
        <v>0</v>
      </c>
      <c r="E774" s="785" t="str">
        <f t="shared" si="36"/>
        <v>LO</v>
      </c>
      <c r="F774" s="786">
        <f>VLOOKUP(C774,METADATA!$A$5:$H$29,IF(E774="HI",2,IF(E774="LO",6,10))+IF(D774=1,2,IF(D774=7,1,(IF(WEEKDAY(B774)=1,2,IF(WEEKDAY(B774)=7,1,0))))))</f>
        <v>3</v>
      </c>
      <c r="G774" s="786">
        <f>VLOOKUP(C774,METADATA!$J$5:$Q$29,IF(E774="HI",2,IF(E774="LO",6,10))+IF(D774=1,2,IF(D774=7,1,(IF(WEEKDAY(B774)=1,2,IF(WEEKDAY(B774)=7,1,0))))))</f>
        <v>3</v>
      </c>
      <c r="H774" s="787">
        <v>9265</v>
      </c>
      <c r="I774" s="788">
        <v>1845.9810161590576</v>
      </c>
      <c r="K774" s="795">
        <v>0</v>
      </c>
      <c r="M774" s="798">
        <f t="shared" si="37"/>
        <v>9447.1091298883402</v>
      </c>
      <c r="N774" s="303"/>
      <c r="S774" s="786">
        <v>0</v>
      </c>
      <c r="T774" s="781">
        <f>VLOOKUP(C774,METADATA!$J$5:$Q$29,IF(E774="HI",2,IF(E774="LO",6,10))+IF(S774=1,2,IF(D774=7,1,(IF(WEEKDAY(B774)=1,2,IF(WEEKDAY(B774)=7,1,0))))))</f>
        <v>3</v>
      </c>
      <c r="U774" s="781">
        <f>VLOOKUP(C774,METADATA!$A$5:$H$29,IF(E774="HI",2,IF(E774="LO",6,10))+IF(S774=1,2,IF(D774=7,1,(IF(WEEKDAY(B774)=1,2,IF(WEEKDAY(B774)=7,1,0))))))</f>
        <v>3</v>
      </c>
    </row>
    <row r="775" spans="2:21" ht="13.95" customHeight="1" x14ac:dyDescent="0.25">
      <c r="B775" s="784">
        <f t="shared" si="35"/>
        <v>45415</v>
      </c>
      <c r="C775" s="785">
        <v>3</v>
      </c>
      <c r="D775" s="786">
        <f>IFERROR((INDEX(METADATA!$T$2:$T$20,MATCH(B775,METADATA!$S$2:$S$20,0))),0)</f>
        <v>0</v>
      </c>
      <c r="E775" s="785" t="str">
        <f t="shared" si="36"/>
        <v>LO</v>
      </c>
      <c r="F775" s="786">
        <f>VLOOKUP(C775,METADATA!$A$5:$H$29,IF(E775="HI",2,IF(E775="LO",6,10))+IF(D775=1,2,IF(D775=7,1,(IF(WEEKDAY(B775)=1,2,IF(WEEKDAY(B775)=7,1,0))))))</f>
        <v>3</v>
      </c>
      <c r="G775" s="786">
        <f>VLOOKUP(C775,METADATA!$J$5:$Q$29,IF(E775="HI",2,IF(E775="LO",6,10))+IF(D775=1,2,IF(D775=7,1,(IF(WEEKDAY(B775)=1,2,IF(WEEKDAY(B775)=7,1,0))))))</f>
        <v>3</v>
      </c>
      <c r="H775" s="787">
        <v>9505</v>
      </c>
      <c r="I775" s="788">
        <v>1387.9924697875977</v>
      </c>
      <c r="K775" s="795">
        <v>0</v>
      </c>
      <c r="M775" s="798">
        <f t="shared" si="37"/>
        <v>9605.808039732372</v>
      </c>
      <c r="N775" s="303"/>
      <c r="S775" s="786">
        <v>0</v>
      </c>
      <c r="T775" s="781">
        <f>VLOOKUP(C775,METADATA!$J$5:$Q$29,IF(E775="HI",2,IF(E775="LO",6,10))+IF(S775=1,2,IF(D775=7,1,(IF(WEEKDAY(B775)=1,2,IF(WEEKDAY(B775)=7,1,0))))))</f>
        <v>3</v>
      </c>
      <c r="U775" s="781">
        <f>VLOOKUP(C775,METADATA!$A$5:$H$29,IF(E775="HI",2,IF(E775="LO",6,10))+IF(S775=1,2,IF(D775=7,1,(IF(WEEKDAY(B775)=1,2,IF(WEEKDAY(B775)=7,1,0))))))</f>
        <v>3</v>
      </c>
    </row>
    <row r="776" spans="2:21" ht="13.95" customHeight="1" x14ac:dyDescent="0.25">
      <c r="B776" s="784">
        <f t="shared" si="35"/>
        <v>45415</v>
      </c>
      <c r="C776" s="785">
        <v>4</v>
      </c>
      <c r="D776" s="786">
        <f>IFERROR((INDEX(METADATA!$T$2:$T$20,MATCH(B776,METADATA!$S$2:$S$20,0))),0)</f>
        <v>0</v>
      </c>
      <c r="E776" s="785" t="str">
        <f t="shared" si="36"/>
        <v>LO</v>
      </c>
      <c r="F776" s="786">
        <f>VLOOKUP(C776,METADATA!$A$5:$H$29,IF(E776="HI",2,IF(E776="LO",6,10))+IF(D776=1,2,IF(D776=7,1,(IF(WEEKDAY(B776)=1,2,IF(WEEKDAY(B776)=7,1,0))))))</f>
        <v>3</v>
      </c>
      <c r="G776" s="786">
        <f>VLOOKUP(C776,METADATA!$J$5:$Q$29,IF(E776="HI",2,IF(E776="LO",6,10))+IF(D776=1,2,IF(D776=7,1,(IF(WEEKDAY(B776)=1,2,IF(WEEKDAY(B776)=7,1,0))))))</f>
        <v>3</v>
      </c>
      <c r="H776" s="787">
        <v>10386.5</v>
      </c>
      <c r="I776" s="788">
        <v>1102.368495464325</v>
      </c>
      <c r="K776" s="795">
        <v>0</v>
      </c>
      <c r="M776" s="798">
        <f t="shared" si="37"/>
        <v>10444.835975245962</v>
      </c>
      <c r="N776" s="303"/>
      <c r="S776" s="786">
        <v>0</v>
      </c>
      <c r="T776" s="781">
        <f>VLOOKUP(C776,METADATA!$J$5:$Q$29,IF(E776="HI",2,IF(E776="LO",6,10))+IF(S776=1,2,IF(D776=7,1,(IF(WEEKDAY(B776)=1,2,IF(WEEKDAY(B776)=7,1,0))))))</f>
        <v>3</v>
      </c>
      <c r="U776" s="781">
        <f>VLOOKUP(C776,METADATA!$A$5:$H$29,IF(E776="HI",2,IF(E776="LO",6,10))+IF(S776=1,2,IF(D776=7,1,(IF(WEEKDAY(B776)=1,2,IF(WEEKDAY(B776)=7,1,0))))))</f>
        <v>3</v>
      </c>
    </row>
    <row r="777" spans="2:21" ht="13.95" customHeight="1" x14ac:dyDescent="0.25">
      <c r="B777" s="784">
        <f t="shared" si="35"/>
        <v>45415</v>
      </c>
      <c r="C777" s="785">
        <v>5</v>
      </c>
      <c r="D777" s="786">
        <f>IFERROR((INDEX(METADATA!$T$2:$T$20,MATCH(B777,METADATA!$S$2:$S$20,0))),0)</f>
        <v>0</v>
      </c>
      <c r="E777" s="785" t="str">
        <f t="shared" si="36"/>
        <v>LO</v>
      </c>
      <c r="F777" s="786">
        <f>VLOOKUP(C777,METADATA!$A$5:$H$29,IF(E777="HI",2,IF(E777="LO",6,10))+IF(D777=1,2,IF(D777=7,1,(IF(WEEKDAY(B777)=1,2,IF(WEEKDAY(B777)=7,1,0))))))</f>
        <v>3</v>
      </c>
      <c r="G777" s="786">
        <f>VLOOKUP(C777,METADATA!$J$5:$Q$29,IF(E777="HI",2,IF(E777="LO",6,10))+IF(D777=1,2,IF(D777=7,1,(IF(WEEKDAY(B777)=1,2,IF(WEEKDAY(B777)=7,1,0))))))</f>
        <v>3</v>
      </c>
      <c r="H777" s="787">
        <v>12327.75</v>
      </c>
      <c r="I777" s="788">
        <v>1508.4020328521729</v>
      </c>
      <c r="K777" s="795">
        <v>0</v>
      </c>
      <c r="M777" s="798">
        <f t="shared" si="37"/>
        <v>12419.68988160383</v>
      </c>
      <c r="N777" s="303"/>
      <c r="S777" s="786">
        <v>0</v>
      </c>
      <c r="T777" s="781">
        <f>VLOOKUP(C777,METADATA!$J$5:$Q$29,IF(E777="HI",2,IF(E777="LO",6,10))+IF(S777=1,2,IF(D777=7,1,(IF(WEEKDAY(B777)=1,2,IF(WEEKDAY(B777)=7,1,0))))))</f>
        <v>3</v>
      </c>
      <c r="U777" s="781">
        <f>VLOOKUP(C777,METADATA!$A$5:$H$29,IF(E777="HI",2,IF(E777="LO",6,10))+IF(S777=1,2,IF(D777=7,1,(IF(WEEKDAY(B777)=1,2,IF(WEEKDAY(B777)=7,1,0))))))</f>
        <v>3</v>
      </c>
    </row>
    <row r="778" spans="2:21" ht="13.95" customHeight="1" x14ac:dyDescent="0.25">
      <c r="B778" s="784">
        <f t="shared" si="35"/>
        <v>45415</v>
      </c>
      <c r="C778" s="785">
        <v>6</v>
      </c>
      <c r="D778" s="786">
        <f>IFERROR((INDEX(METADATA!$T$2:$T$20,MATCH(B778,METADATA!$S$2:$S$20,0))),0)</f>
        <v>0</v>
      </c>
      <c r="E778" s="785" t="str">
        <f t="shared" si="36"/>
        <v>LO</v>
      </c>
      <c r="F778" s="786">
        <f>VLOOKUP(C778,METADATA!$A$5:$H$29,IF(E778="HI",2,IF(E778="LO",6,10))+IF(D778=1,2,IF(D778=7,1,(IF(WEEKDAY(B778)=1,2,IF(WEEKDAY(B778)=7,1,0))))))</f>
        <v>2</v>
      </c>
      <c r="G778" s="786">
        <f>VLOOKUP(C778,METADATA!$J$5:$Q$29,IF(E778="HI",2,IF(E778="LO",6,10))+IF(D778=1,2,IF(D778=7,1,(IF(WEEKDAY(B778)=1,2,IF(WEEKDAY(B778)=7,1,0))))))</f>
        <v>2</v>
      </c>
      <c r="H778" s="787">
        <v>14817.75</v>
      </c>
      <c r="I778" s="788">
        <v>401.52000427246094</v>
      </c>
      <c r="K778" s="795">
        <v>870.51250000000005</v>
      </c>
      <c r="M778" s="798">
        <f t="shared" si="37"/>
        <v>14823.189042049318</v>
      </c>
      <c r="N778" s="303"/>
      <c r="S778" s="786">
        <v>0</v>
      </c>
      <c r="T778" s="781">
        <f>VLOOKUP(C778,METADATA!$J$5:$Q$29,IF(E778="HI",2,IF(E778="LO",6,10))+IF(S778=1,2,IF(D778=7,1,(IF(WEEKDAY(B778)=1,2,IF(WEEKDAY(B778)=7,1,0))))))</f>
        <v>2</v>
      </c>
      <c r="U778" s="781">
        <f>VLOOKUP(C778,METADATA!$A$5:$H$29,IF(E778="HI",2,IF(E778="LO",6,10))+IF(S778=1,2,IF(D778=7,1,(IF(WEEKDAY(B778)=1,2,IF(WEEKDAY(B778)=7,1,0))))))</f>
        <v>2</v>
      </c>
    </row>
    <row r="779" spans="2:21" ht="13.95" customHeight="1" x14ac:dyDescent="0.25">
      <c r="B779" s="784">
        <f t="shared" si="35"/>
        <v>45415</v>
      </c>
      <c r="C779" s="785">
        <v>7</v>
      </c>
      <c r="D779" s="786">
        <f>IFERROR((INDEX(METADATA!$T$2:$T$20,MATCH(B779,METADATA!$S$2:$S$20,0))),0)</f>
        <v>0</v>
      </c>
      <c r="E779" s="785" t="str">
        <f t="shared" si="36"/>
        <v>LO</v>
      </c>
      <c r="F779" s="786">
        <f>VLOOKUP(C779,METADATA!$A$5:$H$29,IF(E779="HI",2,IF(E779="LO",6,10))+IF(D779=1,2,IF(D779=7,1,(IF(WEEKDAY(B779)=1,2,IF(WEEKDAY(B779)=7,1,0))))))</f>
        <v>1</v>
      </c>
      <c r="G779" s="786">
        <f>VLOOKUP(C779,METADATA!$J$5:$Q$29,IF(E779="HI",2,IF(E779="LO",6,10))+IF(D779=1,2,IF(D779=7,1,(IF(WEEKDAY(B779)=1,2,IF(WEEKDAY(B779)=7,1,0))))))</f>
        <v>1</v>
      </c>
      <c r="H779" s="787">
        <v>16116.5</v>
      </c>
      <c r="I779" s="788">
        <v>0</v>
      </c>
      <c r="K779" s="795">
        <v>865.8125</v>
      </c>
      <c r="M779" s="798">
        <f t="shared" si="37"/>
        <v>16116.5</v>
      </c>
      <c r="N779" s="303"/>
      <c r="S779" s="786">
        <v>0</v>
      </c>
      <c r="T779" s="781">
        <f>VLOOKUP(C779,METADATA!$J$5:$Q$29,IF(E779="HI",2,IF(E779="LO",6,10))+IF(S779=1,2,IF(D779=7,1,(IF(WEEKDAY(B779)=1,2,IF(WEEKDAY(B779)=7,1,0))))))</f>
        <v>1</v>
      </c>
      <c r="U779" s="781">
        <f>VLOOKUP(C779,METADATA!$A$5:$H$29,IF(E779="HI",2,IF(E779="LO",6,10))+IF(S779=1,2,IF(D779=7,1,(IF(WEEKDAY(B779)=1,2,IF(WEEKDAY(B779)=7,1,0))))))</f>
        <v>1</v>
      </c>
    </row>
    <row r="780" spans="2:21" ht="13.95" customHeight="1" x14ac:dyDescent="0.25">
      <c r="B780" s="784">
        <f t="shared" si="35"/>
        <v>45415</v>
      </c>
      <c r="C780" s="785">
        <v>8</v>
      </c>
      <c r="D780" s="786">
        <f>IFERROR((INDEX(METADATA!$T$2:$T$20,MATCH(B780,METADATA!$S$2:$S$20,0))),0)</f>
        <v>0</v>
      </c>
      <c r="E780" s="785" t="str">
        <f t="shared" si="36"/>
        <v>LO</v>
      </c>
      <c r="F780" s="786">
        <f>VLOOKUP(C780,METADATA!$A$5:$H$29,IF(E780="HI",2,IF(E780="LO",6,10))+IF(D780=1,2,IF(D780=7,1,(IF(WEEKDAY(B780)=1,2,IF(WEEKDAY(B780)=7,1,0))))))</f>
        <v>1</v>
      </c>
      <c r="G780" s="786">
        <f>VLOOKUP(C780,METADATA!$J$5:$Q$29,IF(E780="HI",2,IF(E780="LO",6,10))+IF(D780=1,2,IF(D780=7,1,(IF(WEEKDAY(B780)=1,2,IF(WEEKDAY(B780)=7,1,0))))))</f>
        <v>1</v>
      </c>
      <c r="H780" s="787">
        <v>17308.5</v>
      </c>
      <c r="I780" s="788">
        <v>0</v>
      </c>
      <c r="K780" s="795">
        <v>834.63750000000005</v>
      </c>
      <c r="M780" s="798">
        <f t="shared" si="37"/>
        <v>17308.5</v>
      </c>
      <c r="N780" s="303"/>
      <c r="S780" s="786">
        <v>0</v>
      </c>
      <c r="T780" s="781">
        <f>VLOOKUP(C780,METADATA!$J$5:$Q$29,IF(E780="HI",2,IF(E780="LO",6,10))+IF(S780=1,2,IF(D780=7,1,(IF(WEEKDAY(B780)=1,2,IF(WEEKDAY(B780)=7,1,0))))))</f>
        <v>1</v>
      </c>
      <c r="U780" s="781">
        <f>VLOOKUP(C780,METADATA!$A$5:$H$29,IF(E780="HI",2,IF(E780="LO",6,10))+IF(S780=1,2,IF(D780=7,1,(IF(WEEKDAY(B780)=1,2,IF(WEEKDAY(B780)=7,1,0))))))</f>
        <v>1</v>
      </c>
    </row>
    <row r="781" spans="2:21" ht="13.95" customHeight="1" x14ac:dyDescent="0.25">
      <c r="B781" s="784">
        <f t="shared" si="35"/>
        <v>45415</v>
      </c>
      <c r="C781" s="785">
        <v>9</v>
      </c>
      <c r="D781" s="786">
        <f>IFERROR((INDEX(METADATA!$T$2:$T$20,MATCH(B781,METADATA!$S$2:$S$20,0))),0)</f>
        <v>0</v>
      </c>
      <c r="E781" s="785" t="str">
        <f t="shared" si="36"/>
        <v>LO</v>
      </c>
      <c r="F781" s="786">
        <f>VLOOKUP(C781,METADATA!$A$5:$H$29,IF(E781="HI",2,IF(E781="LO",6,10))+IF(D781=1,2,IF(D781=7,1,(IF(WEEKDAY(B781)=1,2,IF(WEEKDAY(B781)=7,1,0))))))</f>
        <v>2</v>
      </c>
      <c r="G781" s="786">
        <f>VLOOKUP(C781,METADATA!$J$5:$Q$29,IF(E781="HI",2,IF(E781="LO",6,10))+IF(D781=1,2,IF(D781=7,1,(IF(WEEKDAY(B781)=1,2,IF(WEEKDAY(B781)=7,1,0))))))</f>
        <v>1</v>
      </c>
      <c r="H781" s="787">
        <v>17257</v>
      </c>
      <c r="I781" s="788">
        <v>0</v>
      </c>
      <c r="K781" s="795">
        <v>847.33749999999998</v>
      </c>
      <c r="M781" s="798">
        <f t="shared" si="37"/>
        <v>17257</v>
      </c>
      <c r="N781" s="303"/>
      <c r="S781" s="786">
        <v>0</v>
      </c>
      <c r="T781" s="781">
        <f>VLOOKUP(C781,METADATA!$J$5:$Q$29,IF(E781="HI",2,IF(E781="LO",6,10))+IF(S781=1,2,IF(D781=7,1,(IF(WEEKDAY(B781)=1,2,IF(WEEKDAY(B781)=7,1,0))))))</f>
        <v>1</v>
      </c>
      <c r="U781" s="781">
        <f>VLOOKUP(C781,METADATA!$A$5:$H$29,IF(E781="HI",2,IF(E781="LO",6,10))+IF(S781=1,2,IF(D781=7,1,(IF(WEEKDAY(B781)=1,2,IF(WEEKDAY(B781)=7,1,0))))))</f>
        <v>2</v>
      </c>
    </row>
    <row r="782" spans="2:21" ht="13.95" customHeight="1" x14ac:dyDescent="0.25">
      <c r="B782" s="784">
        <f t="shared" si="35"/>
        <v>45415</v>
      </c>
      <c r="C782" s="785">
        <v>10</v>
      </c>
      <c r="D782" s="786">
        <f>IFERROR((INDEX(METADATA!$T$2:$T$20,MATCH(B782,METADATA!$S$2:$S$20,0))),0)</f>
        <v>0</v>
      </c>
      <c r="E782" s="785" t="str">
        <f t="shared" si="36"/>
        <v>LO</v>
      </c>
      <c r="F782" s="786">
        <f>VLOOKUP(C782,METADATA!$A$5:$H$29,IF(E782="HI",2,IF(E782="LO",6,10))+IF(D782=1,2,IF(D782=7,1,(IF(WEEKDAY(B782)=1,2,IF(WEEKDAY(B782)=7,1,0))))))</f>
        <v>2</v>
      </c>
      <c r="G782" s="786">
        <f>VLOOKUP(C782,METADATA!$J$5:$Q$29,IF(E782="HI",2,IF(E782="LO",6,10))+IF(D782=1,2,IF(D782=7,1,(IF(WEEKDAY(B782)=1,2,IF(WEEKDAY(B782)=7,1,0))))))</f>
        <v>2</v>
      </c>
      <c r="H782" s="787">
        <v>16804.25</v>
      </c>
      <c r="I782" s="788">
        <v>0.43199998140335083</v>
      </c>
      <c r="K782" s="795">
        <v>851.61249999999995</v>
      </c>
      <c r="M782" s="798">
        <f t="shared" si="37"/>
        <v>16804.25000555288</v>
      </c>
      <c r="N782" s="303"/>
      <c r="S782" s="786">
        <v>0</v>
      </c>
      <c r="T782" s="781">
        <f>VLOOKUP(C782,METADATA!$J$5:$Q$29,IF(E782="HI",2,IF(E782="LO",6,10))+IF(S782=1,2,IF(D782=7,1,(IF(WEEKDAY(B782)=1,2,IF(WEEKDAY(B782)=7,1,0))))))</f>
        <v>2</v>
      </c>
      <c r="U782" s="781">
        <f>VLOOKUP(C782,METADATA!$A$5:$H$29,IF(E782="HI",2,IF(E782="LO",6,10))+IF(S782=1,2,IF(D782=7,1,(IF(WEEKDAY(B782)=1,2,IF(WEEKDAY(B782)=7,1,0))))))</f>
        <v>2</v>
      </c>
    </row>
    <row r="783" spans="2:21" ht="13.95" customHeight="1" x14ac:dyDescent="0.25">
      <c r="B783" s="784">
        <f t="shared" si="35"/>
        <v>45415</v>
      </c>
      <c r="C783" s="785">
        <v>11</v>
      </c>
      <c r="D783" s="786">
        <f>IFERROR((INDEX(METADATA!$T$2:$T$20,MATCH(B783,METADATA!$S$2:$S$20,0))),0)</f>
        <v>0</v>
      </c>
      <c r="E783" s="785" t="str">
        <f t="shared" si="36"/>
        <v>LO</v>
      </c>
      <c r="F783" s="786">
        <f>VLOOKUP(C783,METADATA!$A$5:$H$29,IF(E783="HI",2,IF(E783="LO",6,10))+IF(D783=1,2,IF(D783=7,1,(IF(WEEKDAY(B783)=1,2,IF(WEEKDAY(B783)=7,1,0))))))</f>
        <v>2</v>
      </c>
      <c r="G783" s="786">
        <f>VLOOKUP(C783,METADATA!$J$5:$Q$29,IF(E783="HI",2,IF(E783="LO",6,10))+IF(D783=1,2,IF(D783=7,1,(IF(WEEKDAY(B783)=1,2,IF(WEEKDAY(B783)=7,1,0))))))</f>
        <v>2</v>
      </c>
      <c r="H783" s="787">
        <v>16506.5</v>
      </c>
      <c r="I783" s="788">
        <v>44.928001403808594</v>
      </c>
      <c r="K783" s="795">
        <v>856.5</v>
      </c>
      <c r="M783" s="798">
        <f t="shared" si="37"/>
        <v>16506.561143233626</v>
      </c>
      <c r="N783" s="303"/>
      <c r="S783" s="786">
        <v>0</v>
      </c>
      <c r="T783" s="781">
        <f>VLOOKUP(C783,METADATA!$J$5:$Q$29,IF(E783="HI",2,IF(E783="LO",6,10))+IF(S783=1,2,IF(D783=7,1,(IF(WEEKDAY(B783)=1,2,IF(WEEKDAY(B783)=7,1,0))))))</f>
        <v>2</v>
      </c>
      <c r="U783" s="781">
        <f>VLOOKUP(C783,METADATA!$A$5:$H$29,IF(E783="HI",2,IF(E783="LO",6,10))+IF(S783=1,2,IF(D783=7,1,(IF(WEEKDAY(B783)=1,2,IF(WEEKDAY(B783)=7,1,0))))))</f>
        <v>2</v>
      </c>
    </row>
    <row r="784" spans="2:21" ht="13.95" customHeight="1" x14ac:dyDescent="0.25">
      <c r="B784" s="784">
        <f t="shared" si="35"/>
        <v>45415</v>
      </c>
      <c r="C784" s="785">
        <v>12</v>
      </c>
      <c r="D784" s="786">
        <f>IFERROR((INDEX(METADATA!$T$2:$T$20,MATCH(B784,METADATA!$S$2:$S$20,0))),0)</f>
        <v>0</v>
      </c>
      <c r="E784" s="785" t="str">
        <f t="shared" si="36"/>
        <v>LO</v>
      </c>
      <c r="F784" s="786">
        <f>VLOOKUP(C784,METADATA!$A$5:$H$29,IF(E784="HI",2,IF(E784="LO",6,10))+IF(D784=1,2,IF(D784=7,1,(IF(WEEKDAY(B784)=1,2,IF(WEEKDAY(B784)=7,1,0))))))</f>
        <v>2</v>
      </c>
      <c r="G784" s="786">
        <f>VLOOKUP(C784,METADATA!$J$5:$Q$29,IF(E784="HI",2,IF(E784="LO",6,10))+IF(D784=1,2,IF(D784=7,1,(IF(WEEKDAY(B784)=1,2,IF(WEEKDAY(B784)=7,1,0))))))</f>
        <v>2</v>
      </c>
      <c r="H784" s="787">
        <v>15831.25</v>
      </c>
      <c r="I784" s="788">
        <v>213.83800303936005</v>
      </c>
      <c r="K784" s="795">
        <v>824.32500000000005</v>
      </c>
      <c r="M784" s="798">
        <f t="shared" si="37"/>
        <v>15832.694124944241</v>
      </c>
      <c r="N784" s="303"/>
      <c r="S784" s="786">
        <v>0</v>
      </c>
      <c r="T784" s="781">
        <f>VLOOKUP(C784,METADATA!$J$5:$Q$29,IF(E784="HI",2,IF(E784="LO",6,10))+IF(S784=1,2,IF(D784=7,1,(IF(WEEKDAY(B784)=1,2,IF(WEEKDAY(B784)=7,1,0))))))</f>
        <v>2</v>
      </c>
      <c r="U784" s="781">
        <f>VLOOKUP(C784,METADATA!$A$5:$H$29,IF(E784="HI",2,IF(E784="LO",6,10))+IF(S784=1,2,IF(D784=7,1,(IF(WEEKDAY(B784)=1,2,IF(WEEKDAY(B784)=7,1,0))))))</f>
        <v>2</v>
      </c>
    </row>
    <row r="785" spans="2:21" ht="13.95" customHeight="1" x14ac:dyDescent="0.25">
      <c r="B785" s="784">
        <f t="shared" si="35"/>
        <v>45415</v>
      </c>
      <c r="C785" s="785">
        <v>13</v>
      </c>
      <c r="D785" s="786">
        <f>IFERROR((INDEX(METADATA!$T$2:$T$20,MATCH(B785,METADATA!$S$2:$S$20,0))),0)</f>
        <v>0</v>
      </c>
      <c r="E785" s="785" t="str">
        <f t="shared" si="36"/>
        <v>LO</v>
      </c>
      <c r="F785" s="786">
        <f>VLOOKUP(C785,METADATA!$A$5:$H$29,IF(E785="HI",2,IF(E785="LO",6,10))+IF(D785=1,2,IF(D785=7,1,(IF(WEEKDAY(B785)=1,2,IF(WEEKDAY(B785)=7,1,0))))))</f>
        <v>2</v>
      </c>
      <c r="G785" s="786">
        <f>VLOOKUP(C785,METADATA!$J$5:$Q$29,IF(E785="HI",2,IF(E785="LO",6,10))+IF(D785=1,2,IF(D785=7,1,(IF(WEEKDAY(B785)=1,2,IF(WEEKDAY(B785)=7,1,0))))))</f>
        <v>2</v>
      </c>
      <c r="H785" s="787">
        <v>15022.5</v>
      </c>
      <c r="I785" s="788">
        <v>131.64199938974343</v>
      </c>
      <c r="K785" s="795">
        <v>882.73749999999995</v>
      </c>
      <c r="M785" s="798">
        <f t="shared" si="37"/>
        <v>15023.076777611281</v>
      </c>
      <c r="N785" s="303"/>
      <c r="S785" s="786">
        <v>0</v>
      </c>
      <c r="T785" s="781">
        <f>VLOOKUP(C785,METADATA!$J$5:$Q$29,IF(E785="HI",2,IF(E785="LO",6,10))+IF(S785=1,2,IF(D785=7,1,(IF(WEEKDAY(B785)=1,2,IF(WEEKDAY(B785)=7,1,0))))))</f>
        <v>2</v>
      </c>
      <c r="U785" s="781">
        <f>VLOOKUP(C785,METADATA!$A$5:$H$29,IF(E785="HI",2,IF(E785="LO",6,10))+IF(S785=1,2,IF(D785=7,1,(IF(WEEKDAY(B785)=1,2,IF(WEEKDAY(B785)=7,1,0))))))</f>
        <v>2</v>
      </c>
    </row>
    <row r="786" spans="2:21" ht="13.95" customHeight="1" x14ac:dyDescent="0.25">
      <c r="B786" s="784">
        <f t="shared" si="35"/>
        <v>45415</v>
      </c>
      <c r="C786" s="785">
        <v>14</v>
      </c>
      <c r="D786" s="786">
        <f>IFERROR((INDEX(METADATA!$T$2:$T$20,MATCH(B786,METADATA!$S$2:$S$20,0))),0)</f>
        <v>0</v>
      </c>
      <c r="E786" s="785" t="str">
        <f t="shared" si="36"/>
        <v>LO</v>
      </c>
      <c r="F786" s="786">
        <f>VLOOKUP(C786,METADATA!$A$5:$H$29,IF(E786="HI",2,IF(E786="LO",6,10))+IF(D786=1,2,IF(D786=7,1,(IF(WEEKDAY(B786)=1,2,IF(WEEKDAY(B786)=7,1,0))))))</f>
        <v>2</v>
      </c>
      <c r="G786" s="786">
        <f>VLOOKUP(C786,METADATA!$J$5:$Q$29,IF(E786="HI",2,IF(E786="LO",6,10))+IF(D786=1,2,IF(D786=7,1,(IF(WEEKDAY(B786)=1,2,IF(WEEKDAY(B786)=7,1,0))))))</f>
        <v>2</v>
      </c>
      <c r="H786" s="787">
        <v>14857.5</v>
      </c>
      <c r="I786" s="788">
        <v>1363.846996307373</v>
      </c>
      <c r="K786" s="795">
        <v>909.3125</v>
      </c>
      <c r="M786" s="798">
        <f t="shared" si="37"/>
        <v>14919.96598117223</v>
      </c>
      <c r="N786" s="303"/>
      <c r="S786" s="786">
        <v>0</v>
      </c>
      <c r="T786" s="781">
        <f>VLOOKUP(C786,METADATA!$J$5:$Q$29,IF(E786="HI",2,IF(E786="LO",6,10))+IF(S786=1,2,IF(D786=7,1,(IF(WEEKDAY(B786)=1,2,IF(WEEKDAY(B786)=7,1,0))))))</f>
        <v>2</v>
      </c>
      <c r="U786" s="781">
        <f>VLOOKUP(C786,METADATA!$A$5:$H$29,IF(E786="HI",2,IF(E786="LO",6,10))+IF(S786=1,2,IF(D786=7,1,(IF(WEEKDAY(B786)=1,2,IF(WEEKDAY(B786)=7,1,0))))))</f>
        <v>2</v>
      </c>
    </row>
    <row r="787" spans="2:21" ht="13.95" customHeight="1" x14ac:dyDescent="0.25">
      <c r="B787" s="784">
        <f t="shared" si="35"/>
        <v>45415</v>
      </c>
      <c r="C787" s="785">
        <v>15</v>
      </c>
      <c r="D787" s="786">
        <f>IFERROR((INDEX(METADATA!$T$2:$T$20,MATCH(B787,METADATA!$S$2:$S$20,0))),0)</f>
        <v>0</v>
      </c>
      <c r="E787" s="785" t="str">
        <f t="shared" si="36"/>
        <v>LO</v>
      </c>
      <c r="F787" s="786">
        <f>VLOOKUP(C787,METADATA!$A$5:$H$29,IF(E787="HI",2,IF(E787="LO",6,10))+IF(D787=1,2,IF(D787=7,1,(IF(WEEKDAY(B787)=1,2,IF(WEEKDAY(B787)=7,1,0))))))</f>
        <v>2</v>
      </c>
      <c r="G787" s="786">
        <f>VLOOKUP(C787,METADATA!$J$5:$Q$29,IF(E787="HI",2,IF(E787="LO",6,10))+IF(D787=1,2,IF(D787=7,1,(IF(WEEKDAY(B787)=1,2,IF(WEEKDAY(B787)=7,1,0))))))</f>
        <v>2</v>
      </c>
      <c r="H787" s="787">
        <v>14429.25</v>
      </c>
      <c r="I787" s="788">
        <v>1690.3190040588379</v>
      </c>
      <c r="K787" s="795">
        <v>905.6</v>
      </c>
      <c r="M787" s="798">
        <f t="shared" si="37"/>
        <v>14527.91911795982</v>
      </c>
      <c r="N787" s="303"/>
      <c r="S787" s="786">
        <v>0</v>
      </c>
      <c r="T787" s="781">
        <f>VLOOKUP(C787,METADATA!$J$5:$Q$29,IF(E787="HI",2,IF(E787="LO",6,10))+IF(S787=1,2,IF(D787=7,1,(IF(WEEKDAY(B787)=1,2,IF(WEEKDAY(B787)=7,1,0))))))</f>
        <v>2</v>
      </c>
      <c r="U787" s="781">
        <f>VLOOKUP(C787,METADATA!$A$5:$H$29,IF(E787="HI",2,IF(E787="LO",6,10))+IF(S787=1,2,IF(D787=7,1,(IF(WEEKDAY(B787)=1,2,IF(WEEKDAY(B787)=7,1,0))))))</f>
        <v>2</v>
      </c>
    </row>
    <row r="788" spans="2:21" ht="13.95" customHeight="1" x14ac:dyDescent="0.25">
      <c r="B788" s="784">
        <f t="shared" si="35"/>
        <v>45415</v>
      </c>
      <c r="C788" s="785">
        <v>16</v>
      </c>
      <c r="D788" s="786">
        <f>IFERROR((INDEX(METADATA!$T$2:$T$20,MATCH(B788,METADATA!$S$2:$S$20,0))),0)</f>
        <v>0</v>
      </c>
      <c r="E788" s="785" t="str">
        <f t="shared" si="36"/>
        <v>LO</v>
      </c>
      <c r="F788" s="786">
        <f>VLOOKUP(C788,METADATA!$A$5:$H$29,IF(E788="HI",2,IF(E788="LO",6,10))+IF(D788=1,2,IF(D788=7,1,(IF(WEEKDAY(B788)=1,2,IF(WEEKDAY(B788)=7,1,0))))))</f>
        <v>2</v>
      </c>
      <c r="G788" s="786">
        <f>VLOOKUP(C788,METADATA!$J$5:$Q$29,IF(E788="HI",2,IF(E788="LO",6,10))+IF(D788=1,2,IF(D788=7,1,(IF(WEEKDAY(B788)=1,2,IF(WEEKDAY(B788)=7,1,0))))))</f>
        <v>2</v>
      </c>
      <c r="H788" s="787">
        <v>14212</v>
      </c>
      <c r="I788" s="788">
        <v>1718.2299957275391</v>
      </c>
      <c r="K788" s="795">
        <v>913.98749999999995</v>
      </c>
      <c r="M788" s="798">
        <f t="shared" si="37"/>
        <v>14315.490152915403</v>
      </c>
      <c r="N788" s="303"/>
      <c r="S788" s="786">
        <v>0</v>
      </c>
      <c r="T788" s="781">
        <f>VLOOKUP(C788,METADATA!$J$5:$Q$29,IF(E788="HI",2,IF(E788="LO",6,10))+IF(S788=1,2,IF(D788=7,1,(IF(WEEKDAY(B788)=1,2,IF(WEEKDAY(B788)=7,1,0))))))</f>
        <v>2</v>
      </c>
      <c r="U788" s="781">
        <f>VLOOKUP(C788,METADATA!$A$5:$H$29,IF(E788="HI",2,IF(E788="LO",6,10))+IF(S788=1,2,IF(D788=7,1,(IF(WEEKDAY(B788)=1,2,IF(WEEKDAY(B788)=7,1,0))))))</f>
        <v>2</v>
      </c>
    </row>
    <row r="789" spans="2:21" ht="13.95" customHeight="1" x14ac:dyDescent="0.25">
      <c r="B789" s="784">
        <f t="shared" si="35"/>
        <v>45415</v>
      </c>
      <c r="C789" s="785">
        <v>17</v>
      </c>
      <c r="D789" s="786">
        <f>IFERROR((INDEX(METADATA!$T$2:$T$20,MATCH(B789,METADATA!$S$2:$S$20,0))),0)</f>
        <v>0</v>
      </c>
      <c r="E789" s="785" t="str">
        <f t="shared" si="36"/>
        <v>LO</v>
      </c>
      <c r="F789" s="786">
        <f>VLOOKUP(C789,METADATA!$A$5:$H$29,IF(E789="HI",2,IF(E789="LO",6,10))+IF(D789=1,2,IF(D789=7,1,(IF(WEEKDAY(B789)=1,2,IF(WEEKDAY(B789)=7,1,0))))))</f>
        <v>2</v>
      </c>
      <c r="G789" s="786">
        <f>VLOOKUP(C789,METADATA!$J$5:$Q$29,IF(E789="HI",2,IF(E789="LO",6,10))+IF(D789=1,2,IF(D789=7,1,(IF(WEEKDAY(B789)=1,2,IF(WEEKDAY(B789)=7,1,0))))))</f>
        <v>2</v>
      </c>
      <c r="H789" s="787">
        <v>14331</v>
      </c>
      <c r="I789" s="788">
        <v>1718.1125030517578</v>
      </c>
      <c r="K789" s="795">
        <v>902.26250000000005</v>
      </c>
      <c r="M789" s="798">
        <f t="shared" si="37"/>
        <v>14433.622953823575</v>
      </c>
      <c r="N789" s="303"/>
      <c r="S789" s="786">
        <v>0</v>
      </c>
      <c r="T789" s="781">
        <f>VLOOKUP(C789,METADATA!$J$5:$Q$29,IF(E789="HI",2,IF(E789="LO",6,10))+IF(S789=1,2,IF(D789=7,1,(IF(WEEKDAY(B789)=1,2,IF(WEEKDAY(B789)=7,1,0))))))</f>
        <v>2</v>
      </c>
      <c r="U789" s="781">
        <f>VLOOKUP(C789,METADATA!$A$5:$H$29,IF(E789="HI",2,IF(E789="LO",6,10))+IF(S789=1,2,IF(D789=7,1,(IF(WEEKDAY(B789)=1,2,IF(WEEKDAY(B789)=7,1,0))))))</f>
        <v>2</v>
      </c>
    </row>
    <row r="790" spans="2:21" ht="13.95" customHeight="1" x14ac:dyDescent="0.25">
      <c r="B790" s="784">
        <f t="shared" si="35"/>
        <v>45415</v>
      </c>
      <c r="C790" s="785">
        <v>18</v>
      </c>
      <c r="D790" s="786">
        <f>IFERROR((INDEX(METADATA!$T$2:$T$20,MATCH(B790,METADATA!$S$2:$S$20,0))),0)</f>
        <v>0</v>
      </c>
      <c r="E790" s="785" t="str">
        <f t="shared" si="36"/>
        <v>LO</v>
      </c>
      <c r="F790" s="786">
        <f>VLOOKUP(C790,METADATA!$A$5:$H$29,IF(E790="HI",2,IF(E790="LO",6,10))+IF(D790=1,2,IF(D790=7,1,(IF(WEEKDAY(B790)=1,2,IF(WEEKDAY(B790)=7,1,0))))))</f>
        <v>1</v>
      </c>
      <c r="G790" s="786">
        <f>VLOOKUP(C790,METADATA!$J$5:$Q$29,IF(E790="HI",2,IF(E790="LO",6,10))+IF(D790=1,2,IF(D790=7,1,(IF(WEEKDAY(B790)=1,2,IF(WEEKDAY(B790)=7,1,0))))))</f>
        <v>1</v>
      </c>
      <c r="H790" s="787">
        <v>15347</v>
      </c>
      <c r="I790" s="788">
        <v>1923.2419910430908</v>
      </c>
      <c r="K790" s="795">
        <v>933.76250000000005</v>
      </c>
      <c r="M790" s="798">
        <f t="shared" si="37"/>
        <v>15467.038137798438</v>
      </c>
      <c r="N790" s="303"/>
      <c r="S790" s="786">
        <v>0</v>
      </c>
      <c r="T790" s="781">
        <f>VLOOKUP(C790,METADATA!$J$5:$Q$29,IF(E790="HI",2,IF(E790="LO",6,10))+IF(S790=1,2,IF(D790=7,1,(IF(WEEKDAY(B790)=1,2,IF(WEEKDAY(B790)=7,1,0))))))</f>
        <v>1</v>
      </c>
      <c r="U790" s="781">
        <f>VLOOKUP(C790,METADATA!$A$5:$H$29,IF(E790="HI",2,IF(E790="LO",6,10))+IF(S790=1,2,IF(D790=7,1,(IF(WEEKDAY(B790)=1,2,IF(WEEKDAY(B790)=7,1,0))))))</f>
        <v>1</v>
      </c>
    </row>
    <row r="791" spans="2:21" ht="13.95" customHeight="1" x14ac:dyDescent="0.25">
      <c r="B791" s="784">
        <f t="shared" si="35"/>
        <v>45415</v>
      </c>
      <c r="C791" s="785">
        <v>19</v>
      </c>
      <c r="D791" s="786">
        <f>IFERROR((INDEX(METADATA!$T$2:$T$20,MATCH(B791,METADATA!$S$2:$S$20,0))),0)</f>
        <v>0</v>
      </c>
      <c r="E791" s="785" t="str">
        <f t="shared" si="36"/>
        <v>LO</v>
      </c>
      <c r="F791" s="786">
        <f>VLOOKUP(C791,METADATA!$A$5:$H$29,IF(E791="HI",2,IF(E791="LO",6,10))+IF(D791=1,2,IF(D791=7,1,(IF(WEEKDAY(B791)=1,2,IF(WEEKDAY(B791)=7,1,0))))))</f>
        <v>1</v>
      </c>
      <c r="G791" s="786">
        <f>VLOOKUP(C791,METADATA!$J$5:$Q$29,IF(E791="HI",2,IF(E791="LO",6,10))+IF(D791=1,2,IF(D791=7,1,(IF(WEEKDAY(B791)=1,2,IF(WEEKDAY(B791)=7,1,0))))))</f>
        <v>1</v>
      </c>
      <c r="H791" s="787">
        <v>15061.75</v>
      </c>
      <c r="I791" s="788">
        <v>1968.0234909057617</v>
      </c>
      <c r="K791" s="795">
        <v>0</v>
      </c>
      <c r="M791" s="798">
        <f t="shared" si="37"/>
        <v>15189.780430383347</v>
      </c>
      <c r="N791" s="303"/>
      <c r="S791" s="786">
        <v>0</v>
      </c>
      <c r="T791" s="781">
        <f>VLOOKUP(C791,METADATA!$J$5:$Q$29,IF(E791="HI",2,IF(E791="LO",6,10))+IF(S791=1,2,IF(D791=7,1,(IF(WEEKDAY(B791)=1,2,IF(WEEKDAY(B791)=7,1,0))))))</f>
        <v>1</v>
      </c>
      <c r="U791" s="781">
        <f>VLOOKUP(C791,METADATA!$A$5:$H$29,IF(E791="HI",2,IF(E791="LO",6,10))+IF(S791=1,2,IF(D791=7,1,(IF(WEEKDAY(B791)=1,2,IF(WEEKDAY(B791)=7,1,0))))))</f>
        <v>1</v>
      </c>
    </row>
    <row r="792" spans="2:21" ht="13.95" customHeight="1" x14ac:dyDescent="0.25">
      <c r="B792" s="784">
        <f t="shared" si="35"/>
        <v>45415</v>
      </c>
      <c r="C792" s="785">
        <v>20</v>
      </c>
      <c r="D792" s="786">
        <f>IFERROR((INDEX(METADATA!$T$2:$T$20,MATCH(B792,METADATA!$S$2:$S$20,0))),0)</f>
        <v>0</v>
      </c>
      <c r="E792" s="785" t="str">
        <f t="shared" si="36"/>
        <v>LO</v>
      </c>
      <c r="F792" s="786">
        <f>VLOOKUP(C792,METADATA!$A$5:$H$29,IF(E792="HI",2,IF(E792="LO",6,10))+IF(D792=1,2,IF(D792=7,1,(IF(WEEKDAY(B792)=1,2,IF(WEEKDAY(B792)=7,1,0))))))</f>
        <v>1</v>
      </c>
      <c r="G792" s="786">
        <f>VLOOKUP(C792,METADATA!$J$5:$Q$29,IF(E792="HI",2,IF(E792="LO",6,10))+IF(D792=1,2,IF(D792=7,1,(IF(WEEKDAY(B792)=1,2,IF(WEEKDAY(B792)=7,1,0))))))</f>
        <v>2</v>
      </c>
      <c r="H792" s="787">
        <v>13724</v>
      </c>
      <c r="I792" s="788">
        <v>1798.5354700088501</v>
      </c>
      <c r="K792" s="795">
        <v>0</v>
      </c>
      <c r="M792" s="798">
        <f t="shared" si="37"/>
        <v>13841.347688606047</v>
      </c>
      <c r="N792" s="303"/>
      <c r="S792" s="786">
        <v>0</v>
      </c>
      <c r="T792" s="781">
        <f>VLOOKUP(C792,METADATA!$J$5:$Q$29,IF(E792="HI",2,IF(E792="LO",6,10))+IF(S792=1,2,IF(D792=7,1,(IF(WEEKDAY(B792)=1,2,IF(WEEKDAY(B792)=7,1,0))))))</f>
        <v>2</v>
      </c>
      <c r="U792" s="781">
        <f>VLOOKUP(C792,METADATA!$A$5:$H$29,IF(E792="HI",2,IF(E792="LO",6,10))+IF(S792=1,2,IF(D792=7,1,(IF(WEEKDAY(B792)=1,2,IF(WEEKDAY(B792)=7,1,0))))))</f>
        <v>1</v>
      </c>
    </row>
    <row r="793" spans="2:21" ht="13.95" customHeight="1" x14ac:dyDescent="0.25">
      <c r="B793" s="784">
        <f t="shared" si="35"/>
        <v>45415</v>
      </c>
      <c r="C793" s="785">
        <v>21</v>
      </c>
      <c r="D793" s="786">
        <f>IFERROR((INDEX(METADATA!$T$2:$T$20,MATCH(B793,METADATA!$S$2:$S$20,0))),0)</f>
        <v>0</v>
      </c>
      <c r="E793" s="785" t="str">
        <f t="shared" si="36"/>
        <v>LO</v>
      </c>
      <c r="F793" s="786">
        <f>VLOOKUP(C793,METADATA!$A$5:$H$29,IF(E793="HI",2,IF(E793="LO",6,10))+IF(D793=1,2,IF(D793=7,1,(IF(WEEKDAY(B793)=1,2,IF(WEEKDAY(B793)=7,1,0))))))</f>
        <v>2</v>
      </c>
      <c r="G793" s="786">
        <f>VLOOKUP(C793,METADATA!$J$5:$Q$29,IF(E793="HI",2,IF(E793="LO",6,10))+IF(D793=1,2,IF(D793=7,1,(IF(WEEKDAY(B793)=1,2,IF(WEEKDAY(B793)=7,1,0))))))</f>
        <v>2</v>
      </c>
      <c r="H793" s="787">
        <v>12554.75</v>
      </c>
      <c r="I793" s="788">
        <v>1908.8894906044006</v>
      </c>
      <c r="K793" s="795">
        <v>0</v>
      </c>
      <c r="M793" s="798">
        <f t="shared" si="37"/>
        <v>12699.03959556942</v>
      </c>
      <c r="N793" s="303"/>
      <c r="S793" s="786">
        <v>0</v>
      </c>
      <c r="T793" s="781">
        <f>VLOOKUP(C793,METADATA!$J$5:$Q$29,IF(E793="HI",2,IF(E793="LO",6,10))+IF(S793=1,2,IF(D793=7,1,(IF(WEEKDAY(B793)=1,2,IF(WEEKDAY(B793)=7,1,0))))))</f>
        <v>2</v>
      </c>
      <c r="U793" s="781">
        <f>VLOOKUP(C793,METADATA!$A$5:$H$29,IF(E793="HI",2,IF(E793="LO",6,10))+IF(S793=1,2,IF(D793=7,1,(IF(WEEKDAY(B793)=1,2,IF(WEEKDAY(B793)=7,1,0))))))</f>
        <v>2</v>
      </c>
    </row>
    <row r="794" spans="2:21" ht="13.95" customHeight="1" x14ac:dyDescent="0.25">
      <c r="B794" s="784">
        <f t="shared" si="35"/>
        <v>45415</v>
      </c>
      <c r="C794" s="785">
        <v>22</v>
      </c>
      <c r="D794" s="786">
        <f>IFERROR((INDEX(METADATA!$T$2:$T$20,MATCH(B794,METADATA!$S$2:$S$20,0))),0)</f>
        <v>0</v>
      </c>
      <c r="E794" s="785" t="str">
        <f t="shared" si="36"/>
        <v>LO</v>
      </c>
      <c r="F794" s="786">
        <f>VLOOKUP(C794,METADATA!$A$5:$H$29,IF(E794="HI",2,IF(E794="LO",6,10))+IF(D794=1,2,IF(D794=7,1,(IF(WEEKDAY(B794)=1,2,IF(WEEKDAY(B794)=7,1,0))))))</f>
        <v>3</v>
      </c>
      <c r="G794" s="786">
        <f>VLOOKUP(C794,METADATA!$J$5:$Q$29,IF(E794="HI",2,IF(E794="LO",6,10))+IF(D794=1,2,IF(D794=7,1,(IF(WEEKDAY(B794)=1,2,IF(WEEKDAY(B794)=7,1,0))))))</f>
        <v>3</v>
      </c>
      <c r="H794" s="787">
        <v>11263.5</v>
      </c>
      <c r="I794" s="788">
        <v>1995.5259709358215</v>
      </c>
      <c r="K794" s="795">
        <v>0</v>
      </c>
      <c r="M794" s="798">
        <f t="shared" si="37"/>
        <v>11438.90537379689</v>
      </c>
      <c r="N794" s="303"/>
      <c r="S794" s="786">
        <v>0</v>
      </c>
      <c r="T794" s="781">
        <f>VLOOKUP(C794,METADATA!$J$5:$Q$29,IF(E794="HI",2,IF(E794="LO",6,10))+IF(S794=1,2,IF(D794=7,1,(IF(WEEKDAY(B794)=1,2,IF(WEEKDAY(B794)=7,1,0))))))</f>
        <v>3</v>
      </c>
      <c r="U794" s="781">
        <f>VLOOKUP(C794,METADATA!$A$5:$H$29,IF(E794="HI",2,IF(E794="LO",6,10))+IF(S794=1,2,IF(D794=7,1,(IF(WEEKDAY(B794)=1,2,IF(WEEKDAY(B794)=7,1,0))))))</f>
        <v>3</v>
      </c>
    </row>
    <row r="795" spans="2:21" ht="13.95" customHeight="1" x14ac:dyDescent="0.25">
      <c r="B795" s="784">
        <f t="shared" si="35"/>
        <v>45415</v>
      </c>
      <c r="C795" s="785">
        <v>23</v>
      </c>
      <c r="D795" s="786">
        <f>IFERROR((INDEX(METADATA!$T$2:$T$20,MATCH(B795,METADATA!$S$2:$S$20,0))),0)</f>
        <v>0</v>
      </c>
      <c r="E795" s="785" t="str">
        <f t="shared" si="36"/>
        <v>LO</v>
      </c>
      <c r="F795" s="786">
        <f>VLOOKUP(C795,METADATA!$A$5:$H$29,IF(E795="HI",2,IF(E795="LO",6,10))+IF(D795=1,2,IF(D795=7,1,(IF(WEEKDAY(B795)=1,2,IF(WEEKDAY(B795)=7,1,0))))))</f>
        <v>3</v>
      </c>
      <c r="G795" s="786">
        <f>VLOOKUP(C795,METADATA!$J$5:$Q$29,IF(E795="HI",2,IF(E795="LO",6,10))+IF(D795=1,2,IF(D795=7,1,(IF(WEEKDAY(B795)=1,2,IF(WEEKDAY(B795)=7,1,0))))))</f>
        <v>3</v>
      </c>
      <c r="H795" s="787">
        <v>10044.75</v>
      </c>
      <c r="I795" s="788">
        <v>1860.9129999876022</v>
      </c>
      <c r="K795" s="795">
        <v>0</v>
      </c>
      <c r="M795" s="798">
        <f t="shared" si="37"/>
        <v>10215.674219356393</v>
      </c>
      <c r="N795" s="303"/>
      <c r="S795" s="786">
        <v>0</v>
      </c>
      <c r="T795" s="781">
        <f>VLOOKUP(C795,METADATA!$J$5:$Q$29,IF(E795="HI",2,IF(E795="LO",6,10))+IF(S795=1,2,IF(D795=7,1,(IF(WEEKDAY(B795)=1,2,IF(WEEKDAY(B795)=7,1,0))))))</f>
        <v>3</v>
      </c>
      <c r="U795" s="781">
        <f>VLOOKUP(C795,METADATA!$A$5:$H$29,IF(E795="HI",2,IF(E795="LO",6,10))+IF(S795=1,2,IF(D795=7,1,(IF(WEEKDAY(B795)=1,2,IF(WEEKDAY(B795)=7,1,0))))))</f>
        <v>3</v>
      </c>
    </row>
    <row r="796" spans="2:21" ht="13.95" customHeight="1" x14ac:dyDescent="0.25">
      <c r="B796" s="784">
        <f t="shared" ref="B796:B859" si="38">B772+1</f>
        <v>45416</v>
      </c>
      <c r="C796" s="785">
        <v>0</v>
      </c>
      <c r="D796" s="786">
        <f>IFERROR((INDEX(METADATA!$T$2:$T$20,MATCH(B796,METADATA!$S$2:$S$20,0))),0)</f>
        <v>0</v>
      </c>
      <c r="E796" s="785" t="str">
        <f t="shared" si="36"/>
        <v>LO</v>
      </c>
      <c r="F796" s="786">
        <f>VLOOKUP(C796,METADATA!$A$5:$H$29,IF(E796="HI",2,IF(E796="LO",6,10))+IF(D796=1,2,IF(D796=7,1,(IF(WEEKDAY(B796)=1,2,IF(WEEKDAY(B796)=7,1,0))))))</f>
        <v>3</v>
      </c>
      <c r="G796" s="786">
        <f>VLOOKUP(C796,METADATA!$J$5:$Q$29,IF(E796="HI",2,IF(E796="LO",6,10))+IF(D796=1,2,IF(D796=7,1,(IF(WEEKDAY(B796)=1,2,IF(WEEKDAY(B796)=7,1,0))))))</f>
        <v>3</v>
      </c>
      <c r="H796" s="787">
        <v>9131.5</v>
      </c>
      <c r="I796" s="788">
        <v>1564.5139740600716</v>
      </c>
      <c r="K796" s="795">
        <v>0</v>
      </c>
      <c r="M796" s="798">
        <f t="shared" si="37"/>
        <v>9264.5559108372399</v>
      </c>
      <c r="N796" s="303"/>
      <c r="S796" s="786">
        <v>0</v>
      </c>
      <c r="T796" s="781">
        <f>VLOOKUP(C796,METADATA!$J$5:$Q$29,IF(E796="HI",2,IF(E796="LO",6,10))+IF(S796=1,2,IF(D796=7,1,(IF(WEEKDAY(B796)=1,2,IF(WEEKDAY(B796)=7,1,0))))))</f>
        <v>3</v>
      </c>
      <c r="U796" s="781">
        <f>VLOOKUP(C796,METADATA!$A$5:$H$29,IF(E796="HI",2,IF(E796="LO",6,10))+IF(S796=1,2,IF(D796=7,1,(IF(WEEKDAY(B796)=1,2,IF(WEEKDAY(B796)=7,1,0))))))</f>
        <v>3</v>
      </c>
    </row>
    <row r="797" spans="2:21" ht="13.95" customHeight="1" x14ac:dyDescent="0.25">
      <c r="B797" s="784">
        <f t="shared" si="38"/>
        <v>45416</v>
      </c>
      <c r="C797" s="785">
        <v>1</v>
      </c>
      <c r="D797" s="786">
        <f>IFERROR((INDEX(METADATA!$T$2:$T$20,MATCH(B797,METADATA!$S$2:$S$20,0))),0)</f>
        <v>0</v>
      </c>
      <c r="E797" s="785" t="str">
        <f t="shared" si="36"/>
        <v>LO</v>
      </c>
      <c r="F797" s="786">
        <f>VLOOKUP(C797,METADATA!$A$5:$H$29,IF(E797="HI",2,IF(E797="LO",6,10))+IF(D797=1,2,IF(D797=7,1,(IF(WEEKDAY(B797)=1,2,IF(WEEKDAY(B797)=7,1,0))))))</f>
        <v>3</v>
      </c>
      <c r="G797" s="786">
        <f>VLOOKUP(C797,METADATA!$J$5:$Q$29,IF(E797="HI",2,IF(E797="LO",6,10))+IF(D797=1,2,IF(D797=7,1,(IF(WEEKDAY(B797)=1,2,IF(WEEKDAY(B797)=7,1,0))))))</f>
        <v>3</v>
      </c>
      <c r="H797" s="787">
        <v>8596.5</v>
      </c>
      <c r="I797" s="788">
        <v>1443.0000305175781</v>
      </c>
      <c r="K797" s="795">
        <v>0</v>
      </c>
      <c r="M797" s="798">
        <f t="shared" si="37"/>
        <v>8716.7689735402382</v>
      </c>
      <c r="N797" s="303"/>
      <c r="S797" s="786">
        <v>0</v>
      </c>
      <c r="T797" s="781">
        <f>VLOOKUP(C797,METADATA!$J$5:$Q$29,IF(E797="HI",2,IF(E797="LO",6,10))+IF(S797=1,2,IF(D797=7,1,(IF(WEEKDAY(B797)=1,2,IF(WEEKDAY(B797)=7,1,0))))))</f>
        <v>3</v>
      </c>
      <c r="U797" s="781">
        <f>VLOOKUP(C797,METADATA!$A$5:$H$29,IF(E797="HI",2,IF(E797="LO",6,10))+IF(S797=1,2,IF(D797=7,1,(IF(WEEKDAY(B797)=1,2,IF(WEEKDAY(B797)=7,1,0))))))</f>
        <v>3</v>
      </c>
    </row>
    <row r="798" spans="2:21" ht="13.95" customHeight="1" x14ac:dyDescent="0.25">
      <c r="B798" s="784">
        <f t="shared" si="38"/>
        <v>45416</v>
      </c>
      <c r="C798" s="785">
        <v>2</v>
      </c>
      <c r="D798" s="786">
        <f>IFERROR((INDEX(METADATA!$T$2:$T$20,MATCH(B798,METADATA!$S$2:$S$20,0))),0)</f>
        <v>0</v>
      </c>
      <c r="E798" s="785" t="str">
        <f t="shared" si="36"/>
        <v>LO</v>
      </c>
      <c r="F798" s="786">
        <f>VLOOKUP(C798,METADATA!$A$5:$H$29,IF(E798="HI",2,IF(E798="LO",6,10))+IF(D798=1,2,IF(D798=7,1,(IF(WEEKDAY(B798)=1,2,IF(WEEKDAY(B798)=7,1,0))))))</f>
        <v>3</v>
      </c>
      <c r="G798" s="786">
        <f>VLOOKUP(C798,METADATA!$J$5:$Q$29,IF(E798="HI",2,IF(E798="LO",6,10))+IF(D798=1,2,IF(D798=7,1,(IF(WEEKDAY(B798)=1,2,IF(WEEKDAY(B798)=7,1,0))))))</f>
        <v>3</v>
      </c>
      <c r="H798" s="787">
        <v>8489.5</v>
      </c>
      <c r="I798" s="788">
        <v>1540.2949475646019</v>
      </c>
      <c r="K798" s="795">
        <v>0</v>
      </c>
      <c r="M798" s="798">
        <f t="shared" si="37"/>
        <v>8628.1005311420104</v>
      </c>
      <c r="N798" s="303"/>
      <c r="S798" s="786">
        <v>0</v>
      </c>
      <c r="T798" s="781">
        <f>VLOOKUP(C798,METADATA!$J$5:$Q$29,IF(E798="HI",2,IF(E798="LO",6,10))+IF(S798=1,2,IF(D798=7,1,(IF(WEEKDAY(B798)=1,2,IF(WEEKDAY(B798)=7,1,0))))))</f>
        <v>3</v>
      </c>
      <c r="U798" s="781">
        <f>VLOOKUP(C798,METADATA!$A$5:$H$29,IF(E798="HI",2,IF(E798="LO",6,10))+IF(S798=1,2,IF(D798=7,1,(IF(WEEKDAY(B798)=1,2,IF(WEEKDAY(B798)=7,1,0))))))</f>
        <v>3</v>
      </c>
    </row>
    <row r="799" spans="2:21" ht="13.95" customHeight="1" x14ac:dyDescent="0.25">
      <c r="B799" s="784">
        <f t="shared" si="38"/>
        <v>45416</v>
      </c>
      <c r="C799" s="785">
        <v>3</v>
      </c>
      <c r="D799" s="786">
        <f>IFERROR((INDEX(METADATA!$T$2:$T$20,MATCH(B799,METADATA!$S$2:$S$20,0))),0)</f>
        <v>0</v>
      </c>
      <c r="E799" s="785" t="str">
        <f t="shared" si="36"/>
        <v>LO</v>
      </c>
      <c r="F799" s="786">
        <f>VLOOKUP(C799,METADATA!$A$5:$H$29,IF(E799="HI",2,IF(E799="LO",6,10))+IF(D799=1,2,IF(D799=7,1,(IF(WEEKDAY(B799)=1,2,IF(WEEKDAY(B799)=7,1,0))))))</f>
        <v>3</v>
      </c>
      <c r="G799" s="786">
        <f>VLOOKUP(C799,METADATA!$J$5:$Q$29,IF(E799="HI",2,IF(E799="LO",6,10))+IF(D799=1,2,IF(D799=7,1,(IF(WEEKDAY(B799)=1,2,IF(WEEKDAY(B799)=7,1,0))))))</f>
        <v>3</v>
      </c>
      <c r="H799" s="787">
        <v>8590.25</v>
      </c>
      <c r="I799" s="788">
        <v>1689.2399597167969</v>
      </c>
      <c r="K799" s="795">
        <v>0</v>
      </c>
      <c r="M799" s="798">
        <f t="shared" si="37"/>
        <v>8754.7659422741854</v>
      </c>
      <c r="N799" s="303"/>
      <c r="S799" s="786">
        <v>0</v>
      </c>
      <c r="T799" s="781">
        <f>VLOOKUP(C799,METADATA!$J$5:$Q$29,IF(E799="HI",2,IF(E799="LO",6,10))+IF(S799=1,2,IF(D799=7,1,(IF(WEEKDAY(B799)=1,2,IF(WEEKDAY(B799)=7,1,0))))))</f>
        <v>3</v>
      </c>
      <c r="U799" s="781">
        <f>VLOOKUP(C799,METADATA!$A$5:$H$29,IF(E799="HI",2,IF(E799="LO",6,10))+IF(S799=1,2,IF(D799=7,1,(IF(WEEKDAY(B799)=1,2,IF(WEEKDAY(B799)=7,1,0))))))</f>
        <v>3</v>
      </c>
    </row>
    <row r="800" spans="2:21" ht="13.95" customHeight="1" x14ac:dyDescent="0.25">
      <c r="B800" s="784">
        <f t="shared" si="38"/>
        <v>45416</v>
      </c>
      <c r="C800" s="785">
        <v>4</v>
      </c>
      <c r="D800" s="786">
        <f>IFERROR((INDEX(METADATA!$T$2:$T$20,MATCH(B800,METADATA!$S$2:$S$20,0))),0)</f>
        <v>0</v>
      </c>
      <c r="E800" s="785" t="str">
        <f t="shared" si="36"/>
        <v>LO</v>
      </c>
      <c r="F800" s="786">
        <f>VLOOKUP(C800,METADATA!$A$5:$H$29,IF(E800="HI",2,IF(E800="LO",6,10))+IF(D800=1,2,IF(D800=7,1,(IF(WEEKDAY(B800)=1,2,IF(WEEKDAY(B800)=7,1,0))))))</f>
        <v>3</v>
      </c>
      <c r="G800" s="786">
        <f>VLOOKUP(C800,METADATA!$J$5:$Q$29,IF(E800="HI",2,IF(E800="LO",6,10))+IF(D800=1,2,IF(D800=7,1,(IF(WEEKDAY(B800)=1,2,IF(WEEKDAY(B800)=7,1,0))))))</f>
        <v>3</v>
      </c>
      <c r="H800" s="787">
        <v>8862.5</v>
      </c>
      <c r="I800" s="788">
        <v>1654.7500152587891</v>
      </c>
      <c r="K800" s="795">
        <v>0</v>
      </c>
      <c r="M800" s="798">
        <f t="shared" si="37"/>
        <v>9015.6588146956274</v>
      </c>
      <c r="N800" s="303"/>
      <c r="S800" s="786">
        <v>0</v>
      </c>
      <c r="T800" s="781">
        <f>VLOOKUP(C800,METADATA!$J$5:$Q$29,IF(E800="HI",2,IF(E800="LO",6,10))+IF(S800=1,2,IF(D800=7,1,(IF(WEEKDAY(B800)=1,2,IF(WEEKDAY(B800)=7,1,0))))))</f>
        <v>3</v>
      </c>
      <c r="U800" s="781">
        <f>VLOOKUP(C800,METADATA!$A$5:$H$29,IF(E800="HI",2,IF(E800="LO",6,10))+IF(S800=1,2,IF(D800=7,1,(IF(WEEKDAY(B800)=1,2,IF(WEEKDAY(B800)=7,1,0))))))</f>
        <v>3</v>
      </c>
    </row>
    <row r="801" spans="2:21" ht="13.95" customHeight="1" x14ac:dyDescent="0.25">
      <c r="B801" s="784">
        <f t="shared" si="38"/>
        <v>45416</v>
      </c>
      <c r="C801" s="785">
        <v>5</v>
      </c>
      <c r="D801" s="786">
        <f>IFERROR((INDEX(METADATA!$T$2:$T$20,MATCH(B801,METADATA!$S$2:$S$20,0))),0)</f>
        <v>0</v>
      </c>
      <c r="E801" s="785" t="str">
        <f t="shared" si="36"/>
        <v>LO</v>
      </c>
      <c r="F801" s="786">
        <f>VLOOKUP(C801,METADATA!$A$5:$H$29,IF(E801="HI",2,IF(E801="LO",6,10))+IF(D801=1,2,IF(D801=7,1,(IF(WEEKDAY(B801)=1,2,IF(WEEKDAY(B801)=7,1,0))))))</f>
        <v>3</v>
      </c>
      <c r="G801" s="786">
        <f>VLOOKUP(C801,METADATA!$J$5:$Q$29,IF(E801="HI",2,IF(E801="LO",6,10))+IF(D801=1,2,IF(D801=7,1,(IF(WEEKDAY(B801)=1,2,IF(WEEKDAY(B801)=7,1,0))))))</f>
        <v>3</v>
      </c>
      <c r="H801" s="787">
        <v>9484.75</v>
      </c>
      <c r="I801" s="788">
        <v>1576.2975311279297</v>
      </c>
      <c r="K801" s="795">
        <v>0</v>
      </c>
      <c r="M801" s="798">
        <f t="shared" si="37"/>
        <v>9614.842508805852</v>
      </c>
      <c r="N801" s="303"/>
      <c r="S801" s="786">
        <v>0</v>
      </c>
      <c r="T801" s="781">
        <f>VLOOKUP(C801,METADATA!$J$5:$Q$29,IF(E801="HI",2,IF(E801="LO",6,10))+IF(S801=1,2,IF(D801=7,1,(IF(WEEKDAY(B801)=1,2,IF(WEEKDAY(B801)=7,1,0))))))</f>
        <v>3</v>
      </c>
      <c r="U801" s="781">
        <f>VLOOKUP(C801,METADATA!$A$5:$H$29,IF(E801="HI",2,IF(E801="LO",6,10))+IF(S801=1,2,IF(D801=7,1,(IF(WEEKDAY(B801)=1,2,IF(WEEKDAY(B801)=7,1,0))))))</f>
        <v>3</v>
      </c>
    </row>
    <row r="802" spans="2:21" ht="13.95" customHeight="1" x14ac:dyDescent="0.25">
      <c r="B802" s="784">
        <f t="shared" si="38"/>
        <v>45416</v>
      </c>
      <c r="C802" s="785">
        <v>6</v>
      </c>
      <c r="D802" s="786">
        <f>IFERROR((INDEX(METADATA!$T$2:$T$20,MATCH(B802,METADATA!$S$2:$S$20,0))),0)</f>
        <v>0</v>
      </c>
      <c r="E802" s="785" t="str">
        <f t="shared" si="36"/>
        <v>LO</v>
      </c>
      <c r="F802" s="786">
        <f>VLOOKUP(C802,METADATA!$A$5:$H$29,IF(E802="HI",2,IF(E802="LO",6,10))+IF(D802=1,2,IF(D802=7,1,(IF(WEEKDAY(B802)=1,2,IF(WEEKDAY(B802)=7,1,0))))))</f>
        <v>3</v>
      </c>
      <c r="G802" s="786">
        <f>VLOOKUP(C802,METADATA!$J$5:$Q$29,IF(E802="HI",2,IF(E802="LO",6,10))+IF(D802=1,2,IF(D802=7,1,(IF(WEEKDAY(B802)=1,2,IF(WEEKDAY(B802)=7,1,0))))))</f>
        <v>3</v>
      </c>
      <c r="H802" s="787">
        <v>10448</v>
      </c>
      <c r="I802" s="788">
        <v>1527.8400115966797</v>
      </c>
      <c r="K802" s="795">
        <v>870.51250000000005</v>
      </c>
      <c r="M802" s="798">
        <f t="shared" si="37"/>
        <v>10559.119238887102</v>
      </c>
      <c r="N802" s="303"/>
      <c r="S802" s="786">
        <v>0</v>
      </c>
      <c r="T802" s="781">
        <f>VLOOKUP(C802,METADATA!$J$5:$Q$29,IF(E802="HI",2,IF(E802="LO",6,10))+IF(S802=1,2,IF(D802=7,1,(IF(WEEKDAY(B802)=1,2,IF(WEEKDAY(B802)=7,1,0))))))</f>
        <v>3</v>
      </c>
      <c r="U802" s="781">
        <f>VLOOKUP(C802,METADATA!$A$5:$H$29,IF(E802="HI",2,IF(E802="LO",6,10))+IF(S802=1,2,IF(D802=7,1,(IF(WEEKDAY(B802)=1,2,IF(WEEKDAY(B802)=7,1,0))))))</f>
        <v>3</v>
      </c>
    </row>
    <row r="803" spans="2:21" ht="13.95" customHeight="1" x14ac:dyDescent="0.25">
      <c r="B803" s="784">
        <f t="shared" si="38"/>
        <v>45416</v>
      </c>
      <c r="C803" s="785">
        <v>7</v>
      </c>
      <c r="D803" s="786">
        <f>IFERROR((INDEX(METADATA!$T$2:$T$20,MATCH(B803,METADATA!$S$2:$S$20,0))),0)</f>
        <v>0</v>
      </c>
      <c r="E803" s="785" t="str">
        <f t="shared" si="36"/>
        <v>LO</v>
      </c>
      <c r="F803" s="786">
        <f>VLOOKUP(C803,METADATA!$A$5:$H$29,IF(E803="HI",2,IF(E803="LO",6,10))+IF(D803=1,2,IF(D803=7,1,(IF(WEEKDAY(B803)=1,2,IF(WEEKDAY(B803)=7,1,0))))))</f>
        <v>2</v>
      </c>
      <c r="G803" s="786">
        <f>VLOOKUP(C803,METADATA!$J$5:$Q$29,IF(E803="HI",2,IF(E803="LO",6,10))+IF(D803=1,2,IF(D803=7,1,(IF(WEEKDAY(B803)=1,2,IF(WEEKDAY(B803)=7,1,0))))))</f>
        <v>2</v>
      </c>
      <c r="H803" s="787">
        <v>12490.5</v>
      </c>
      <c r="I803" s="788">
        <v>1528.1275024414063</v>
      </c>
      <c r="K803" s="795">
        <v>865.8125</v>
      </c>
      <c r="M803" s="798">
        <f t="shared" si="37"/>
        <v>12583.630792172735</v>
      </c>
      <c r="N803" s="303"/>
      <c r="S803" s="786">
        <v>0</v>
      </c>
      <c r="T803" s="781">
        <f>VLOOKUP(C803,METADATA!$J$5:$Q$29,IF(E803="HI",2,IF(E803="LO",6,10))+IF(S803=1,2,IF(D803=7,1,(IF(WEEKDAY(B803)=1,2,IF(WEEKDAY(B803)=7,1,0))))))</f>
        <v>2</v>
      </c>
      <c r="U803" s="781">
        <f>VLOOKUP(C803,METADATA!$A$5:$H$29,IF(E803="HI",2,IF(E803="LO",6,10))+IF(S803=1,2,IF(D803=7,1,(IF(WEEKDAY(B803)=1,2,IF(WEEKDAY(B803)=7,1,0))))))</f>
        <v>2</v>
      </c>
    </row>
    <row r="804" spans="2:21" ht="13.95" customHeight="1" x14ac:dyDescent="0.25">
      <c r="B804" s="784">
        <f t="shared" si="38"/>
        <v>45416</v>
      </c>
      <c r="C804" s="785">
        <v>8</v>
      </c>
      <c r="D804" s="786">
        <f>IFERROR((INDEX(METADATA!$T$2:$T$20,MATCH(B804,METADATA!$S$2:$S$20,0))),0)</f>
        <v>0</v>
      </c>
      <c r="E804" s="785" t="str">
        <f t="shared" si="36"/>
        <v>LO</v>
      </c>
      <c r="F804" s="786">
        <f>VLOOKUP(C804,METADATA!$A$5:$H$29,IF(E804="HI",2,IF(E804="LO",6,10))+IF(D804=1,2,IF(D804=7,1,(IF(WEEKDAY(B804)=1,2,IF(WEEKDAY(B804)=7,1,0))))))</f>
        <v>2</v>
      </c>
      <c r="G804" s="786">
        <f>VLOOKUP(C804,METADATA!$J$5:$Q$29,IF(E804="HI",2,IF(E804="LO",6,10))+IF(D804=1,2,IF(D804=7,1,(IF(WEEKDAY(B804)=1,2,IF(WEEKDAY(B804)=7,1,0))))))</f>
        <v>2</v>
      </c>
      <c r="H804" s="787">
        <v>13998.5</v>
      </c>
      <c r="I804" s="788">
        <v>860.85699653625488</v>
      </c>
      <c r="K804" s="795">
        <v>834.63750000000005</v>
      </c>
      <c r="M804" s="798">
        <f t="shared" si="37"/>
        <v>14024.944813384665</v>
      </c>
      <c r="N804" s="303"/>
      <c r="S804" s="786">
        <v>0</v>
      </c>
      <c r="T804" s="781">
        <f>VLOOKUP(C804,METADATA!$J$5:$Q$29,IF(E804="HI",2,IF(E804="LO",6,10))+IF(S804=1,2,IF(D804=7,1,(IF(WEEKDAY(B804)=1,2,IF(WEEKDAY(B804)=7,1,0))))))</f>
        <v>2</v>
      </c>
      <c r="U804" s="781">
        <f>VLOOKUP(C804,METADATA!$A$5:$H$29,IF(E804="HI",2,IF(E804="LO",6,10))+IF(S804=1,2,IF(D804=7,1,(IF(WEEKDAY(B804)=1,2,IF(WEEKDAY(B804)=7,1,0))))))</f>
        <v>2</v>
      </c>
    </row>
    <row r="805" spans="2:21" ht="13.95" customHeight="1" x14ac:dyDescent="0.25">
      <c r="B805" s="784">
        <f t="shared" si="38"/>
        <v>45416</v>
      </c>
      <c r="C805" s="785">
        <v>9</v>
      </c>
      <c r="D805" s="786">
        <f>IFERROR((INDEX(METADATA!$T$2:$T$20,MATCH(B805,METADATA!$S$2:$S$20,0))),0)</f>
        <v>0</v>
      </c>
      <c r="E805" s="785" t="str">
        <f t="shared" si="36"/>
        <v>LO</v>
      </c>
      <c r="F805" s="786">
        <f>VLOOKUP(C805,METADATA!$A$5:$H$29,IF(E805="HI",2,IF(E805="LO",6,10))+IF(D805=1,2,IF(D805=7,1,(IF(WEEKDAY(B805)=1,2,IF(WEEKDAY(B805)=7,1,0))))))</f>
        <v>2</v>
      </c>
      <c r="G805" s="786">
        <f>VLOOKUP(C805,METADATA!$J$5:$Q$29,IF(E805="HI",2,IF(E805="LO",6,10))+IF(D805=1,2,IF(D805=7,1,(IF(WEEKDAY(B805)=1,2,IF(WEEKDAY(B805)=7,1,0))))))</f>
        <v>2</v>
      </c>
      <c r="H805" s="787">
        <v>14852.5</v>
      </c>
      <c r="I805" s="788">
        <v>914.44902229309082</v>
      </c>
      <c r="K805" s="795">
        <v>847.33749999999998</v>
      </c>
      <c r="M805" s="798">
        <f t="shared" si="37"/>
        <v>14880.624088537847</v>
      </c>
      <c r="N805" s="303"/>
      <c r="S805" s="786">
        <v>0</v>
      </c>
      <c r="T805" s="781">
        <f>VLOOKUP(C805,METADATA!$J$5:$Q$29,IF(E805="HI",2,IF(E805="LO",6,10))+IF(S805=1,2,IF(D805=7,1,(IF(WEEKDAY(B805)=1,2,IF(WEEKDAY(B805)=7,1,0))))))</f>
        <v>2</v>
      </c>
      <c r="U805" s="781">
        <f>VLOOKUP(C805,METADATA!$A$5:$H$29,IF(E805="HI",2,IF(E805="LO",6,10))+IF(S805=1,2,IF(D805=7,1,(IF(WEEKDAY(B805)=1,2,IF(WEEKDAY(B805)=7,1,0))))))</f>
        <v>2</v>
      </c>
    </row>
    <row r="806" spans="2:21" ht="13.95" customHeight="1" x14ac:dyDescent="0.25">
      <c r="B806" s="784">
        <f t="shared" si="38"/>
        <v>45416</v>
      </c>
      <c r="C806" s="785">
        <v>10</v>
      </c>
      <c r="D806" s="786">
        <f>IFERROR((INDEX(METADATA!$T$2:$T$20,MATCH(B806,METADATA!$S$2:$S$20,0))),0)</f>
        <v>0</v>
      </c>
      <c r="E806" s="785" t="str">
        <f t="shared" si="36"/>
        <v>LO</v>
      </c>
      <c r="F806" s="786">
        <f>VLOOKUP(C806,METADATA!$A$5:$H$29,IF(E806="HI",2,IF(E806="LO",6,10))+IF(D806=1,2,IF(D806=7,1,(IF(WEEKDAY(B806)=1,2,IF(WEEKDAY(B806)=7,1,0))))))</f>
        <v>2</v>
      </c>
      <c r="G806" s="786">
        <f>VLOOKUP(C806,METADATA!$J$5:$Q$29,IF(E806="HI",2,IF(E806="LO",6,10))+IF(D806=1,2,IF(D806=7,1,(IF(WEEKDAY(B806)=1,2,IF(WEEKDAY(B806)=7,1,0))))))</f>
        <v>2</v>
      </c>
      <c r="H806" s="787">
        <v>14850.75</v>
      </c>
      <c r="I806" s="788">
        <v>0</v>
      </c>
      <c r="K806" s="795">
        <v>851.61249999999995</v>
      </c>
      <c r="M806" s="798">
        <f t="shared" si="37"/>
        <v>14850.75</v>
      </c>
      <c r="N806" s="303"/>
      <c r="S806" s="786">
        <v>0</v>
      </c>
      <c r="T806" s="781">
        <f>VLOOKUP(C806,METADATA!$J$5:$Q$29,IF(E806="HI",2,IF(E806="LO",6,10))+IF(S806=1,2,IF(D806=7,1,(IF(WEEKDAY(B806)=1,2,IF(WEEKDAY(B806)=7,1,0))))))</f>
        <v>2</v>
      </c>
      <c r="U806" s="781">
        <f>VLOOKUP(C806,METADATA!$A$5:$H$29,IF(E806="HI",2,IF(E806="LO",6,10))+IF(S806=1,2,IF(D806=7,1,(IF(WEEKDAY(B806)=1,2,IF(WEEKDAY(B806)=7,1,0))))))</f>
        <v>2</v>
      </c>
    </row>
    <row r="807" spans="2:21" ht="13.95" customHeight="1" x14ac:dyDescent="0.25">
      <c r="B807" s="784">
        <f t="shared" si="38"/>
        <v>45416</v>
      </c>
      <c r="C807" s="785">
        <v>11</v>
      </c>
      <c r="D807" s="786">
        <f>IFERROR((INDEX(METADATA!$T$2:$T$20,MATCH(B807,METADATA!$S$2:$S$20,0))),0)</f>
        <v>0</v>
      </c>
      <c r="E807" s="785" t="str">
        <f t="shared" si="36"/>
        <v>LO</v>
      </c>
      <c r="F807" s="786">
        <f>VLOOKUP(C807,METADATA!$A$5:$H$29,IF(E807="HI",2,IF(E807="LO",6,10))+IF(D807=1,2,IF(D807=7,1,(IF(WEEKDAY(B807)=1,2,IF(WEEKDAY(B807)=7,1,0))))))</f>
        <v>2</v>
      </c>
      <c r="G807" s="786">
        <f>VLOOKUP(C807,METADATA!$J$5:$Q$29,IF(E807="HI",2,IF(E807="LO",6,10))+IF(D807=1,2,IF(D807=7,1,(IF(WEEKDAY(B807)=1,2,IF(WEEKDAY(B807)=7,1,0))))))</f>
        <v>2</v>
      </c>
      <c r="H807" s="787">
        <v>14596.75</v>
      </c>
      <c r="I807" s="788">
        <v>771.1199951171875</v>
      </c>
      <c r="K807" s="795">
        <v>856.5</v>
      </c>
      <c r="M807" s="798">
        <f t="shared" si="37"/>
        <v>14617.104248426551</v>
      </c>
      <c r="N807" s="303"/>
      <c r="S807" s="786">
        <v>0</v>
      </c>
      <c r="T807" s="781">
        <f>VLOOKUP(C807,METADATA!$J$5:$Q$29,IF(E807="HI",2,IF(E807="LO",6,10))+IF(S807=1,2,IF(D807=7,1,(IF(WEEKDAY(B807)=1,2,IF(WEEKDAY(B807)=7,1,0))))))</f>
        <v>2</v>
      </c>
      <c r="U807" s="781">
        <f>VLOOKUP(C807,METADATA!$A$5:$H$29,IF(E807="HI",2,IF(E807="LO",6,10))+IF(S807=1,2,IF(D807=7,1,(IF(WEEKDAY(B807)=1,2,IF(WEEKDAY(B807)=7,1,0))))))</f>
        <v>2</v>
      </c>
    </row>
    <row r="808" spans="2:21" ht="13.95" customHeight="1" x14ac:dyDescent="0.25">
      <c r="B808" s="784">
        <f t="shared" si="38"/>
        <v>45416</v>
      </c>
      <c r="C808" s="785">
        <v>12</v>
      </c>
      <c r="D808" s="786">
        <f>IFERROR((INDEX(METADATA!$T$2:$T$20,MATCH(B808,METADATA!$S$2:$S$20,0))),0)</f>
        <v>0</v>
      </c>
      <c r="E808" s="785" t="str">
        <f t="shared" si="36"/>
        <v>LO</v>
      </c>
      <c r="F808" s="786">
        <f>VLOOKUP(C808,METADATA!$A$5:$H$29,IF(E808="HI",2,IF(E808="LO",6,10))+IF(D808=1,2,IF(D808=7,1,(IF(WEEKDAY(B808)=1,2,IF(WEEKDAY(B808)=7,1,0))))))</f>
        <v>3</v>
      </c>
      <c r="G808" s="786">
        <f>VLOOKUP(C808,METADATA!$J$5:$Q$29,IF(E808="HI",2,IF(E808="LO",6,10))+IF(D808=1,2,IF(D808=7,1,(IF(WEEKDAY(B808)=1,2,IF(WEEKDAY(B808)=7,1,0))))))</f>
        <v>3</v>
      </c>
      <c r="H808" s="787">
        <v>13787.5</v>
      </c>
      <c r="I808" s="788">
        <v>1409.2560567259789</v>
      </c>
      <c r="K808" s="795">
        <v>824.32500000000005</v>
      </c>
      <c r="M808" s="798">
        <f t="shared" si="37"/>
        <v>13859.334720087356</v>
      </c>
      <c r="N808" s="303"/>
      <c r="S808" s="786">
        <v>0</v>
      </c>
      <c r="T808" s="781">
        <f>VLOOKUP(C808,METADATA!$J$5:$Q$29,IF(E808="HI",2,IF(E808="LO",6,10))+IF(S808=1,2,IF(D808=7,1,(IF(WEEKDAY(B808)=1,2,IF(WEEKDAY(B808)=7,1,0))))))</f>
        <v>3</v>
      </c>
      <c r="U808" s="781">
        <f>VLOOKUP(C808,METADATA!$A$5:$H$29,IF(E808="HI",2,IF(E808="LO",6,10))+IF(S808=1,2,IF(D808=7,1,(IF(WEEKDAY(B808)=1,2,IF(WEEKDAY(B808)=7,1,0))))))</f>
        <v>3</v>
      </c>
    </row>
    <row r="809" spans="2:21" ht="13.95" customHeight="1" x14ac:dyDescent="0.25">
      <c r="B809" s="784">
        <f t="shared" si="38"/>
        <v>45416</v>
      </c>
      <c r="C809" s="785">
        <v>13</v>
      </c>
      <c r="D809" s="786">
        <f>IFERROR((INDEX(METADATA!$T$2:$T$20,MATCH(B809,METADATA!$S$2:$S$20,0))),0)</f>
        <v>0</v>
      </c>
      <c r="E809" s="785" t="str">
        <f t="shared" si="36"/>
        <v>LO</v>
      </c>
      <c r="F809" s="786">
        <f>VLOOKUP(C809,METADATA!$A$5:$H$29,IF(E809="HI",2,IF(E809="LO",6,10))+IF(D809=1,2,IF(D809=7,1,(IF(WEEKDAY(B809)=1,2,IF(WEEKDAY(B809)=7,1,0))))))</f>
        <v>3</v>
      </c>
      <c r="G809" s="786">
        <f>VLOOKUP(C809,METADATA!$J$5:$Q$29,IF(E809="HI",2,IF(E809="LO",6,10))+IF(D809=1,2,IF(D809=7,1,(IF(WEEKDAY(B809)=1,2,IF(WEEKDAY(B809)=7,1,0))))))</f>
        <v>3</v>
      </c>
      <c r="H809" s="787">
        <v>12978.25</v>
      </c>
      <c r="I809" s="788">
        <v>1794.3094887733459</v>
      </c>
      <c r="K809" s="795">
        <v>882.73749999999995</v>
      </c>
      <c r="M809" s="798">
        <f t="shared" si="37"/>
        <v>13101.699111336746</v>
      </c>
      <c r="N809" s="303"/>
      <c r="S809" s="786">
        <v>0</v>
      </c>
      <c r="T809" s="781">
        <f>VLOOKUP(C809,METADATA!$J$5:$Q$29,IF(E809="HI",2,IF(E809="LO",6,10))+IF(S809=1,2,IF(D809=7,1,(IF(WEEKDAY(B809)=1,2,IF(WEEKDAY(B809)=7,1,0))))))</f>
        <v>3</v>
      </c>
      <c r="U809" s="781">
        <f>VLOOKUP(C809,METADATA!$A$5:$H$29,IF(E809="HI",2,IF(E809="LO",6,10))+IF(S809=1,2,IF(D809=7,1,(IF(WEEKDAY(B809)=1,2,IF(WEEKDAY(B809)=7,1,0))))))</f>
        <v>3</v>
      </c>
    </row>
    <row r="810" spans="2:21" ht="13.95" customHeight="1" x14ac:dyDescent="0.25">
      <c r="B810" s="784">
        <f t="shared" si="38"/>
        <v>45416</v>
      </c>
      <c r="C810" s="785">
        <v>14</v>
      </c>
      <c r="D810" s="786">
        <f>IFERROR((INDEX(METADATA!$T$2:$T$20,MATCH(B810,METADATA!$S$2:$S$20,0))),0)</f>
        <v>0</v>
      </c>
      <c r="E810" s="785" t="str">
        <f t="shared" si="36"/>
        <v>LO</v>
      </c>
      <c r="F810" s="786">
        <f>VLOOKUP(C810,METADATA!$A$5:$H$29,IF(E810="HI",2,IF(E810="LO",6,10))+IF(D810=1,2,IF(D810=7,1,(IF(WEEKDAY(B810)=1,2,IF(WEEKDAY(B810)=7,1,0))))))</f>
        <v>3</v>
      </c>
      <c r="G810" s="786">
        <f>VLOOKUP(C810,METADATA!$J$5:$Q$29,IF(E810="HI",2,IF(E810="LO",6,10))+IF(D810=1,2,IF(D810=7,1,(IF(WEEKDAY(B810)=1,2,IF(WEEKDAY(B810)=7,1,0))))))</f>
        <v>3</v>
      </c>
      <c r="H810" s="787">
        <v>12557</v>
      </c>
      <c r="I810" s="788">
        <v>1950.6729612350464</v>
      </c>
      <c r="K810" s="795">
        <v>909.3125</v>
      </c>
      <c r="M810" s="798">
        <f t="shared" si="37"/>
        <v>12707.610869148202</v>
      </c>
      <c r="N810" s="303"/>
      <c r="S810" s="786">
        <v>0</v>
      </c>
      <c r="T810" s="781">
        <f>VLOOKUP(C810,METADATA!$J$5:$Q$29,IF(E810="HI",2,IF(E810="LO",6,10))+IF(S810=1,2,IF(D810=7,1,(IF(WEEKDAY(B810)=1,2,IF(WEEKDAY(B810)=7,1,0))))))</f>
        <v>3</v>
      </c>
      <c r="U810" s="781">
        <f>VLOOKUP(C810,METADATA!$A$5:$H$29,IF(E810="HI",2,IF(E810="LO",6,10))+IF(S810=1,2,IF(D810=7,1,(IF(WEEKDAY(B810)=1,2,IF(WEEKDAY(B810)=7,1,0))))))</f>
        <v>3</v>
      </c>
    </row>
    <row r="811" spans="2:21" ht="13.95" customHeight="1" x14ac:dyDescent="0.25">
      <c r="B811" s="784">
        <f t="shared" si="38"/>
        <v>45416</v>
      </c>
      <c r="C811" s="785">
        <v>15</v>
      </c>
      <c r="D811" s="786">
        <f>IFERROR((INDEX(METADATA!$T$2:$T$20,MATCH(B811,METADATA!$S$2:$S$20,0))),0)</f>
        <v>0</v>
      </c>
      <c r="E811" s="785" t="str">
        <f t="shared" si="36"/>
        <v>LO</v>
      </c>
      <c r="F811" s="786">
        <f>VLOOKUP(C811,METADATA!$A$5:$H$29,IF(E811="HI",2,IF(E811="LO",6,10))+IF(D811=1,2,IF(D811=7,1,(IF(WEEKDAY(B811)=1,2,IF(WEEKDAY(B811)=7,1,0))))))</f>
        <v>3</v>
      </c>
      <c r="G811" s="786">
        <f>VLOOKUP(C811,METADATA!$J$5:$Q$29,IF(E811="HI",2,IF(E811="LO",6,10))+IF(D811=1,2,IF(D811=7,1,(IF(WEEKDAY(B811)=1,2,IF(WEEKDAY(B811)=7,1,0))))))</f>
        <v>3</v>
      </c>
      <c r="H811" s="787">
        <v>12224.5</v>
      </c>
      <c r="I811" s="788">
        <v>1928.0165071487427</v>
      </c>
      <c r="K811" s="795">
        <v>905.6</v>
      </c>
      <c r="M811" s="798">
        <f t="shared" si="37"/>
        <v>12375.606971047442</v>
      </c>
      <c r="N811" s="303"/>
      <c r="S811" s="786">
        <v>0</v>
      </c>
      <c r="T811" s="781">
        <f>VLOOKUP(C811,METADATA!$J$5:$Q$29,IF(E811="HI",2,IF(E811="LO",6,10))+IF(S811=1,2,IF(D811=7,1,(IF(WEEKDAY(B811)=1,2,IF(WEEKDAY(B811)=7,1,0))))))</f>
        <v>3</v>
      </c>
      <c r="U811" s="781">
        <f>VLOOKUP(C811,METADATA!$A$5:$H$29,IF(E811="HI",2,IF(E811="LO",6,10))+IF(S811=1,2,IF(D811=7,1,(IF(WEEKDAY(B811)=1,2,IF(WEEKDAY(B811)=7,1,0))))))</f>
        <v>3</v>
      </c>
    </row>
    <row r="812" spans="2:21" ht="13.95" customHeight="1" x14ac:dyDescent="0.25">
      <c r="B812" s="784">
        <f t="shared" si="38"/>
        <v>45416</v>
      </c>
      <c r="C812" s="785">
        <v>16</v>
      </c>
      <c r="D812" s="786">
        <f>IFERROR((INDEX(METADATA!$T$2:$T$20,MATCH(B812,METADATA!$S$2:$S$20,0))),0)</f>
        <v>0</v>
      </c>
      <c r="E812" s="785" t="str">
        <f t="shared" si="36"/>
        <v>LO</v>
      </c>
      <c r="F812" s="786">
        <f>VLOOKUP(C812,METADATA!$A$5:$H$29,IF(E812="HI",2,IF(E812="LO",6,10))+IF(D812=1,2,IF(D812=7,1,(IF(WEEKDAY(B812)=1,2,IF(WEEKDAY(B812)=7,1,0))))))</f>
        <v>3</v>
      </c>
      <c r="G812" s="786">
        <f>VLOOKUP(C812,METADATA!$J$5:$Q$29,IF(E812="HI",2,IF(E812="LO",6,10))+IF(D812=1,2,IF(D812=7,1,(IF(WEEKDAY(B812)=1,2,IF(WEEKDAY(B812)=7,1,0))))))</f>
        <v>3</v>
      </c>
      <c r="H812" s="787">
        <v>12435.75</v>
      </c>
      <c r="I812" s="788">
        <v>1862.1119890213013</v>
      </c>
      <c r="K812" s="795">
        <v>913.98749999999995</v>
      </c>
      <c r="M812" s="798">
        <f t="shared" si="37"/>
        <v>12574.392196927725</v>
      </c>
      <c r="N812" s="303"/>
      <c r="S812" s="786">
        <v>0</v>
      </c>
      <c r="T812" s="781">
        <f>VLOOKUP(C812,METADATA!$J$5:$Q$29,IF(E812="HI",2,IF(E812="LO",6,10))+IF(S812=1,2,IF(D812=7,1,(IF(WEEKDAY(B812)=1,2,IF(WEEKDAY(B812)=7,1,0))))))</f>
        <v>3</v>
      </c>
      <c r="U812" s="781">
        <f>VLOOKUP(C812,METADATA!$A$5:$H$29,IF(E812="HI",2,IF(E812="LO",6,10))+IF(S812=1,2,IF(D812=7,1,(IF(WEEKDAY(B812)=1,2,IF(WEEKDAY(B812)=7,1,0))))))</f>
        <v>3</v>
      </c>
    </row>
    <row r="813" spans="2:21" ht="13.95" customHeight="1" x14ac:dyDescent="0.25">
      <c r="B813" s="784">
        <f t="shared" si="38"/>
        <v>45416</v>
      </c>
      <c r="C813" s="785">
        <v>17</v>
      </c>
      <c r="D813" s="786">
        <f>IFERROR((INDEX(METADATA!$T$2:$T$20,MATCH(B813,METADATA!$S$2:$S$20,0))),0)</f>
        <v>0</v>
      </c>
      <c r="E813" s="785" t="str">
        <f t="shared" si="36"/>
        <v>LO</v>
      </c>
      <c r="F813" s="786">
        <f>VLOOKUP(C813,METADATA!$A$5:$H$29,IF(E813="HI",2,IF(E813="LO",6,10))+IF(D813=1,2,IF(D813=7,1,(IF(WEEKDAY(B813)=1,2,IF(WEEKDAY(B813)=7,1,0))))))</f>
        <v>3</v>
      </c>
      <c r="G813" s="786">
        <f>VLOOKUP(C813,METADATA!$J$5:$Q$29,IF(E813="HI",2,IF(E813="LO",6,10))+IF(D813=1,2,IF(D813=7,1,(IF(WEEKDAY(B813)=1,2,IF(WEEKDAY(B813)=7,1,0))))))</f>
        <v>3</v>
      </c>
      <c r="H813" s="787">
        <v>12917.75</v>
      </c>
      <c r="I813" s="788">
        <v>1748.8789753913879</v>
      </c>
      <c r="K813" s="795">
        <v>902.26250000000005</v>
      </c>
      <c r="M813" s="798">
        <f t="shared" si="37"/>
        <v>13035.599055396957</v>
      </c>
      <c r="N813" s="303"/>
      <c r="S813" s="786">
        <v>0</v>
      </c>
      <c r="T813" s="781">
        <f>VLOOKUP(C813,METADATA!$J$5:$Q$29,IF(E813="HI",2,IF(E813="LO",6,10))+IF(S813=1,2,IF(D813=7,1,(IF(WEEKDAY(B813)=1,2,IF(WEEKDAY(B813)=7,1,0))))))</f>
        <v>3</v>
      </c>
      <c r="U813" s="781">
        <f>VLOOKUP(C813,METADATA!$A$5:$H$29,IF(E813="HI",2,IF(E813="LO",6,10))+IF(S813=1,2,IF(D813=7,1,(IF(WEEKDAY(B813)=1,2,IF(WEEKDAY(B813)=7,1,0))))))</f>
        <v>3</v>
      </c>
    </row>
    <row r="814" spans="2:21" ht="13.95" customHeight="1" x14ac:dyDescent="0.25">
      <c r="B814" s="784">
        <f t="shared" si="38"/>
        <v>45416</v>
      </c>
      <c r="C814" s="785">
        <v>18</v>
      </c>
      <c r="D814" s="786">
        <f>IFERROR((INDEX(METADATA!$T$2:$T$20,MATCH(B814,METADATA!$S$2:$S$20,0))),0)</f>
        <v>0</v>
      </c>
      <c r="E814" s="785" t="str">
        <f t="shared" si="36"/>
        <v>LO</v>
      </c>
      <c r="F814" s="786">
        <f>VLOOKUP(C814,METADATA!$A$5:$H$29,IF(E814="HI",2,IF(E814="LO",6,10))+IF(D814=1,2,IF(D814=7,1,(IF(WEEKDAY(B814)=1,2,IF(WEEKDAY(B814)=7,1,0))))))</f>
        <v>2</v>
      </c>
      <c r="G814" s="786">
        <f>VLOOKUP(C814,METADATA!$J$5:$Q$29,IF(E814="HI",2,IF(E814="LO",6,10))+IF(D814=1,2,IF(D814=7,1,(IF(WEEKDAY(B814)=1,2,IF(WEEKDAY(B814)=7,1,0))))))</f>
        <v>2</v>
      </c>
      <c r="H814" s="787">
        <v>13981.25</v>
      </c>
      <c r="I814" s="788">
        <v>1561.153977394104</v>
      </c>
      <c r="K814" s="795">
        <v>933.76250000000005</v>
      </c>
      <c r="M814" s="798">
        <f t="shared" si="37"/>
        <v>14068.13965326025</v>
      </c>
      <c r="N814" s="303"/>
      <c r="S814" s="786">
        <v>0</v>
      </c>
      <c r="T814" s="781">
        <f>VLOOKUP(C814,METADATA!$J$5:$Q$29,IF(E814="HI",2,IF(E814="LO",6,10))+IF(S814=1,2,IF(D814=7,1,(IF(WEEKDAY(B814)=1,2,IF(WEEKDAY(B814)=7,1,0))))))</f>
        <v>2</v>
      </c>
      <c r="U814" s="781">
        <f>VLOOKUP(C814,METADATA!$A$5:$H$29,IF(E814="HI",2,IF(E814="LO",6,10))+IF(S814=1,2,IF(D814=7,1,(IF(WEEKDAY(B814)=1,2,IF(WEEKDAY(B814)=7,1,0))))))</f>
        <v>2</v>
      </c>
    </row>
    <row r="815" spans="2:21" ht="13.95" customHeight="1" x14ac:dyDescent="0.25">
      <c r="B815" s="784">
        <f t="shared" si="38"/>
        <v>45416</v>
      </c>
      <c r="C815" s="785">
        <v>19</v>
      </c>
      <c r="D815" s="786">
        <f>IFERROR((INDEX(METADATA!$T$2:$T$20,MATCH(B815,METADATA!$S$2:$S$20,0))),0)</f>
        <v>0</v>
      </c>
      <c r="E815" s="785" t="str">
        <f t="shared" si="36"/>
        <v>LO</v>
      </c>
      <c r="F815" s="786">
        <f>VLOOKUP(C815,METADATA!$A$5:$H$29,IF(E815="HI",2,IF(E815="LO",6,10))+IF(D815=1,2,IF(D815=7,1,(IF(WEEKDAY(B815)=1,2,IF(WEEKDAY(B815)=7,1,0))))))</f>
        <v>2</v>
      </c>
      <c r="G815" s="786">
        <f>VLOOKUP(C815,METADATA!$J$5:$Q$29,IF(E815="HI",2,IF(E815="LO",6,10))+IF(D815=1,2,IF(D815=7,1,(IF(WEEKDAY(B815)=1,2,IF(WEEKDAY(B815)=7,1,0))))))</f>
        <v>2</v>
      </c>
      <c r="H815" s="787">
        <v>13365.5</v>
      </c>
      <c r="I815" s="788">
        <v>1511.9495286941528</v>
      </c>
      <c r="K815" s="795">
        <v>0</v>
      </c>
      <c r="M815" s="798">
        <f t="shared" si="37"/>
        <v>13450.746508180075</v>
      </c>
      <c r="N815" s="303"/>
      <c r="S815" s="786">
        <v>0</v>
      </c>
      <c r="T815" s="781">
        <f>VLOOKUP(C815,METADATA!$J$5:$Q$29,IF(E815="HI",2,IF(E815="LO",6,10))+IF(S815=1,2,IF(D815=7,1,(IF(WEEKDAY(B815)=1,2,IF(WEEKDAY(B815)=7,1,0))))))</f>
        <v>2</v>
      </c>
      <c r="U815" s="781">
        <f>VLOOKUP(C815,METADATA!$A$5:$H$29,IF(E815="HI",2,IF(E815="LO",6,10))+IF(S815=1,2,IF(D815=7,1,(IF(WEEKDAY(B815)=1,2,IF(WEEKDAY(B815)=7,1,0))))))</f>
        <v>2</v>
      </c>
    </row>
    <row r="816" spans="2:21" ht="13.95" customHeight="1" x14ac:dyDescent="0.25">
      <c r="B816" s="784">
        <f t="shared" si="38"/>
        <v>45416</v>
      </c>
      <c r="C816" s="785">
        <v>20</v>
      </c>
      <c r="D816" s="786">
        <f>IFERROR((INDEX(METADATA!$T$2:$T$20,MATCH(B816,METADATA!$S$2:$S$20,0))),0)</f>
        <v>0</v>
      </c>
      <c r="E816" s="785" t="str">
        <f t="shared" si="36"/>
        <v>LO</v>
      </c>
      <c r="F816" s="786">
        <f>VLOOKUP(C816,METADATA!$A$5:$H$29,IF(E816="HI",2,IF(E816="LO",6,10))+IF(D816=1,2,IF(D816=7,1,(IF(WEEKDAY(B816)=1,2,IF(WEEKDAY(B816)=7,1,0))))))</f>
        <v>3</v>
      </c>
      <c r="G816" s="786">
        <f>VLOOKUP(C816,METADATA!$J$5:$Q$29,IF(E816="HI",2,IF(E816="LO",6,10))+IF(D816=1,2,IF(D816=7,1,(IF(WEEKDAY(B816)=1,2,IF(WEEKDAY(B816)=7,1,0))))))</f>
        <v>3</v>
      </c>
      <c r="H816" s="787">
        <v>12305.75</v>
      </c>
      <c r="I816" s="788">
        <v>1778.9290409088135</v>
      </c>
      <c r="K816" s="795">
        <v>0</v>
      </c>
      <c r="M816" s="798">
        <f t="shared" si="37"/>
        <v>12433.666860387113</v>
      </c>
      <c r="N816" s="303"/>
      <c r="S816" s="786">
        <v>0</v>
      </c>
      <c r="T816" s="781">
        <f>VLOOKUP(C816,METADATA!$J$5:$Q$29,IF(E816="HI",2,IF(E816="LO",6,10))+IF(S816=1,2,IF(D816=7,1,(IF(WEEKDAY(B816)=1,2,IF(WEEKDAY(B816)=7,1,0))))))</f>
        <v>3</v>
      </c>
      <c r="U816" s="781">
        <f>VLOOKUP(C816,METADATA!$A$5:$H$29,IF(E816="HI",2,IF(E816="LO",6,10))+IF(S816=1,2,IF(D816=7,1,(IF(WEEKDAY(B816)=1,2,IF(WEEKDAY(B816)=7,1,0))))))</f>
        <v>3</v>
      </c>
    </row>
    <row r="817" spans="2:21" ht="13.95" customHeight="1" x14ac:dyDescent="0.25">
      <c r="B817" s="784">
        <f t="shared" si="38"/>
        <v>45416</v>
      </c>
      <c r="C817" s="785">
        <v>21</v>
      </c>
      <c r="D817" s="786">
        <f>IFERROR((INDEX(METADATA!$T$2:$T$20,MATCH(B817,METADATA!$S$2:$S$20,0))),0)</f>
        <v>0</v>
      </c>
      <c r="E817" s="785" t="str">
        <f t="shared" si="36"/>
        <v>LO</v>
      </c>
      <c r="F817" s="786">
        <f>VLOOKUP(C817,METADATA!$A$5:$H$29,IF(E817="HI",2,IF(E817="LO",6,10))+IF(D817=1,2,IF(D817=7,1,(IF(WEEKDAY(B817)=1,2,IF(WEEKDAY(B817)=7,1,0))))))</f>
        <v>3</v>
      </c>
      <c r="G817" s="786">
        <f>VLOOKUP(C817,METADATA!$J$5:$Q$29,IF(E817="HI",2,IF(E817="LO",6,10))+IF(D817=1,2,IF(D817=7,1,(IF(WEEKDAY(B817)=1,2,IF(WEEKDAY(B817)=7,1,0))))))</f>
        <v>3</v>
      </c>
      <c r="H817" s="787">
        <v>11247</v>
      </c>
      <c r="I817" s="788">
        <v>1802.401002407074</v>
      </c>
      <c r="K817" s="795">
        <v>0</v>
      </c>
      <c r="M817" s="798">
        <f t="shared" si="37"/>
        <v>11390.507379984354</v>
      </c>
      <c r="N817" s="303"/>
      <c r="S817" s="786">
        <v>0</v>
      </c>
      <c r="T817" s="781">
        <f>VLOOKUP(C817,METADATA!$J$5:$Q$29,IF(E817="HI",2,IF(E817="LO",6,10))+IF(S817=1,2,IF(D817=7,1,(IF(WEEKDAY(B817)=1,2,IF(WEEKDAY(B817)=7,1,0))))))</f>
        <v>3</v>
      </c>
      <c r="U817" s="781">
        <f>VLOOKUP(C817,METADATA!$A$5:$H$29,IF(E817="HI",2,IF(E817="LO",6,10))+IF(S817=1,2,IF(D817=7,1,(IF(WEEKDAY(B817)=1,2,IF(WEEKDAY(B817)=7,1,0))))))</f>
        <v>3</v>
      </c>
    </row>
    <row r="818" spans="2:21" ht="13.95" customHeight="1" x14ac:dyDescent="0.25">
      <c r="B818" s="784">
        <f t="shared" si="38"/>
        <v>45416</v>
      </c>
      <c r="C818" s="785">
        <v>22</v>
      </c>
      <c r="D818" s="786">
        <f>IFERROR((INDEX(METADATA!$T$2:$T$20,MATCH(B818,METADATA!$S$2:$S$20,0))),0)</f>
        <v>0</v>
      </c>
      <c r="E818" s="785" t="str">
        <f t="shared" si="36"/>
        <v>LO</v>
      </c>
      <c r="F818" s="786">
        <f>VLOOKUP(C818,METADATA!$A$5:$H$29,IF(E818="HI",2,IF(E818="LO",6,10))+IF(D818=1,2,IF(D818=7,1,(IF(WEEKDAY(B818)=1,2,IF(WEEKDAY(B818)=7,1,0))))))</f>
        <v>3</v>
      </c>
      <c r="G818" s="786">
        <f>VLOOKUP(C818,METADATA!$J$5:$Q$29,IF(E818="HI",2,IF(E818="LO",6,10))+IF(D818=1,2,IF(D818=7,1,(IF(WEEKDAY(B818)=1,2,IF(WEEKDAY(B818)=7,1,0))))))</f>
        <v>3</v>
      </c>
      <c r="H818" s="787">
        <v>10276.75</v>
      </c>
      <c r="I818" s="788">
        <v>1765.246018409729</v>
      </c>
      <c r="K818" s="795">
        <v>0</v>
      </c>
      <c r="M818" s="798">
        <f t="shared" si="37"/>
        <v>10427.256785368403</v>
      </c>
      <c r="N818" s="303"/>
      <c r="S818" s="786">
        <v>0</v>
      </c>
      <c r="T818" s="781">
        <f>VLOOKUP(C818,METADATA!$J$5:$Q$29,IF(E818="HI",2,IF(E818="LO",6,10))+IF(S818=1,2,IF(D818=7,1,(IF(WEEKDAY(B818)=1,2,IF(WEEKDAY(B818)=7,1,0))))))</f>
        <v>3</v>
      </c>
      <c r="U818" s="781">
        <f>VLOOKUP(C818,METADATA!$A$5:$H$29,IF(E818="HI",2,IF(E818="LO",6,10))+IF(S818=1,2,IF(D818=7,1,(IF(WEEKDAY(B818)=1,2,IF(WEEKDAY(B818)=7,1,0))))))</f>
        <v>3</v>
      </c>
    </row>
    <row r="819" spans="2:21" ht="13.95" customHeight="1" x14ac:dyDescent="0.25">
      <c r="B819" s="784">
        <f t="shared" si="38"/>
        <v>45416</v>
      </c>
      <c r="C819" s="785">
        <v>23</v>
      </c>
      <c r="D819" s="786">
        <f>IFERROR((INDEX(METADATA!$T$2:$T$20,MATCH(B819,METADATA!$S$2:$S$20,0))),0)</f>
        <v>0</v>
      </c>
      <c r="E819" s="785" t="str">
        <f t="shared" si="36"/>
        <v>LO</v>
      </c>
      <c r="F819" s="786">
        <f>VLOOKUP(C819,METADATA!$A$5:$H$29,IF(E819="HI",2,IF(E819="LO",6,10))+IF(D819=1,2,IF(D819=7,1,(IF(WEEKDAY(B819)=1,2,IF(WEEKDAY(B819)=7,1,0))))))</f>
        <v>3</v>
      </c>
      <c r="G819" s="786">
        <f>VLOOKUP(C819,METADATA!$J$5:$Q$29,IF(E819="HI",2,IF(E819="LO",6,10))+IF(D819=1,2,IF(D819=7,1,(IF(WEEKDAY(B819)=1,2,IF(WEEKDAY(B819)=7,1,0))))))</f>
        <v>3</v>
      </c>
      <c r="H819" s="787">
        <v>9218.75</v>
      </c>
      <c r="I819" s="788">
        <v>1660.5845594406128</v>
      </c>
      <c r="K819" s="795">
        <v>0</v>
      </c>
      <c r="M819" s="798">
        <f t="shared" si="37"/>
        <v>9367.1176271867407</v>
      </c>
      <c r="N819" s="303"/>
      <c r="S819" s="786">
        <v>0</v>
      </c>
      <c r="T819" s="781">
        <f>VLOOKUP(C819,METADATA!$J$5:$Q$29,IF(E819="HI",2,IF(E819="LO",6,10))+IF(S819=1,2,IF(D819=7,1,(IF(WEEKDAY(B819)=1,2,IF(WEEKDAY(B819)=7,1,0))))))</f>
        <v>3</v>
      </c>
      <c r="U819" s="781">
        <f>VLOOKUP(C819,METADATA!$A$5:$H$29,IF(E819="HI",2,IF(E819="LO",6,10))+IF(S819=1,2,IF(D819=7,1,(IF(WEEKDAY(B819)=1,2,IF(WEEKDAY(B819)=7,1,0))))))</f>
        <v>3</v>
      </c>
    </row>
    <row r="820" spans="2:21" ht="13.95" customHeight="1" x14ac:dyDescent="0.25">
      <c r="B820" s="784">
        <f t="shared" si="38"/>
        <v>45417</v>
      </c>
      <c r="C820" s="785">
        <v>0</v>
      </c>
      <c r="D820" s="786">
        <f>IFERROR((INDEX(METADATA!$T$2:$T$20,MATCH(B820,METADATA!$S$2:$S$20,0))),0)</f>
        <v>0</v>
      </c>
      <c r="E820" s="785" t="str">
        <f t="shared" si="36"/>
        <v>LO</v>
      </c>
      <c r="F820" s="786">
        <f>VLOOKUP(C820,METADATA!$A$5:$H$29,IF(E820="HI",2,IF(E820="LO",6,10))+IF(D820=1,2,IF(D820=7,1,(IF(WEEKDAY(B820)=1,2,IF(WEEKDAY(B820)=7,1,0))))))</f>
        <v>3</v>
      </c>
      <c r="G820" s="786">
        <f>VLOOKUP(C820,METADATA!$J$5:$Q$29,IF(E820="HI",2,IF(E820="LO",6,10))+IF(D820=1,2,IF(D820=7,1,(IF(WEEKDAY(B820)=1,2,IF(WEEKDAY(B820)=7,1,0))))))</f>
        <v>3</v>
      </c>
      <c r="H820" s="787">
        <v>8484.75</v>
      </c>
      <c r="I820" s="788">
        <v>1639.9919738769531</v>
      </c>
      <c r="K820" s="795">
        <v>0</v>
      </c>
      <c r="M820" s="798">
        <f t="shared" si="37"/>
        <v>8641.7912632093139</v>
      </c>
      <c r="N820" s="303"/>
      <c r="S820" s="786">
        <v>0</v>
      </c>
      <c r="T820" s="781">
        <f>VLOOKUP(C820,METADATA!$J$5:$Q$29,IF(E820="HI",2,IF(E820="LO",6,10))+IF(S820=1,2,IF(D820=7,1,(IF(WEEKDAY(B820)=1,2,IF(WEEKDAY(B820)=7,1,0))))))</f>
        <v>3</v>
      </c>
      <c r="U820" s="781">
        <f>VLOOKUP(C820,METADATA!$A$5:$H$29,IF(E820="HI",2,IF(E820="LO",6,10))+IF(S820=1,2,IF(D820=7,1,(IF(WEEKDAY(B820)=1,2,IF(WEEKDAY(B820)=7,1,0))))))</f>
        <v>3</v>
      </c>
    </row>
    <row r="821" spans="2:21" ht="13.95" customHeight="1" x14ac:dyDescent="0.25">
      <c r="B821" s="784">
        <f t="shared" si="38"/>
        <v>45417</v>
      </c>
      <c r="C821" s="785">
        <v>1</v>
      </c>
      <c r="D821" s="786">
        <f>IFERROR((INDEX(METADATA!$T$2:$T$20,MATCH(B821,METADATA!$S$2:$S$20,0))),0)</f>
        <v>0</v>
      </c>
      <c r="E821" s="785" t="str">
        <f t="shared" si="36"/>
        <v>LO</v>
      </c>
      <c r="F821" s="786">
        <f>VLOOKUP(C821,METADATA!$A$5:$H$29,IF(E821="HI",2,IF(E821="LO",6,10))+IF(D821=1,2,IF(D821=7,1,(IF(WEEKDAY(B821)=1,2,IF(WEEKDAY(B821)=7,1,0))))))</f>
        <v>3</v>
      </c>
      <c r="G821" s="786">
        <f>VLOOKUP(C821,METADATA!$J$5:$Q$29,IF(E821="HI",2,IF(E821="LO",6,10))+IF(D821=1,2,IF(D821=7,1,(IF(WEEKDAY(B821)=1,2,IF(WEEKDAY(B821)=7,1,0))))))</f>
        <v>3</v>
      </c>
      <c r="H821" s="787">
        <v>7959.75</v>
      </c>
      <c r="I821" s="788">
        <v>1711.5579900741577</v>
      </c>
      <c r="K821" s="795">
        <v>0</v>
      </c>
      <c r="M821" s="798">
        <f t="shared" si="37"/>
        <v>8141.6859934467311</v>
      </c>
      <c r="N821" s="303"/>
      <c r="S821" s="786">
        <v>0</v>
      </c>
      <c r="T821" s="781">
        <f>VLOOKUP(C821,METADATA!$J$5:$Q$29,IF(E821="HI",2,IF(E821="LO",6,10))+IF(S821=1,2,IF(D821=7,1,(IF(WEEKDAY(B821)=1,2,IF(WEEKDAY(B821)=7,1,0))))))</f>
        <v>3</v>
      </c>
      <c r="U821" s="781">
        <f>VLOOKUP(C821,METADATA!$A$5:$H$29,IF(E821="HI",2,IF(E821="LO",6,10))+IF(S821=1,2,IF(D821=7,1,(IF(WEEKDAY(B821)=1,2,IF(WEEKDAY(B821)=7,1,0))))))</f>
        <v>3</v>
      </c>
    </row>
    <row r="822" spans="2:21" ht="13.95" customHeight="1" x14ac:dyDescent="0.25">
      <c r="B822" s="784">
        <f t="shared" si="38"/>
        <v>45417</v>
      </c>
      <c r="C822" s="785">
        <v>2</v>
      </c>
      <c r="D822" s="786">
        <f>IFERROR((INDEX(METADATA!$T$2:$T$20,MATCH(B822,METADATA!$S$2:$S$20,0))),0)</f>
        <v>0</v>
      </c>
      <c r="E822" s="785" t="str">
        <f t="shared" si="36"/>
        <v>LO</v>
      </c>
      <c r="F822" s="786">
        <f>VLOOKUP(C822,METADATA!$A$5:$H$29,IF(E822="HI",2,IF(E822="LO",6,10))+IF(D822=1,2,IF(D822=7,1,(IF(WEEKDAY(B822)=1,2,IF(WEEKDAY(B822)=7,1,0))))))</f>
        <v>3</v>
      </c>
      <c r="G822" s="786">
        <f>VLOOKUP(C822,METADATA!$J$5:$Q$29,IF(E822="HI",2,IF(E822="LO",6,10))+IF(D822=1,2,IF(D822=7,1,(IF(WEEKDAY(B822)=1,2,IF(WEEKDAY(B822)=7,1,0))))))</f>
        <v>3</v>
      </c>
      <c r="H822" s="787">
        <v>7701.25</v>
      </c>
      <c r="I822" s="788">
        <v>1676.5449829101563</v>
      </c>
      <c r="K822" s="795">
        <v>0</v>
      </c>
      <c r="M822" s="798">
        <f t="shared" si="37"/>
        <v>7881.6276645259777</v>
      </c>
      <c r="N822" s="303"/>
      <c r="S822" s="786">
        <v>0</v>
      </c>
      <c r="T822" s="781">
        <f>VLOOKUP(C822,METADATA!$J$5:$Q$29,IF(E822="HI",2,IF(E822="LO",6,10))+IF(S822=1,2,IF(D822=7,1,(IF(WEEKDAY(B822)=1,2,IF(WEEKDAY(B822)=7,1,0))))))</f>
        <v>3</v>
      </c>
      <c r="U822" s="781">
        <f>VLOOKUP(C822,METADATA!$A$5:$H$29,IF(E822="HI",2,IF(E822="LO",6,10))+IF(S822=1,2,IF(D822=7,1,(IF(WEEKDAY(B822)=1,2,IF(WEEKDAY(B822)=7,1,0))))))</f>
        <v>3</v>
      </c>
    </row>
    <row r="823" spans="2:21" ht="13.95" customHeight="1" x14ac:dyDescent="0.25">
      <c r="B823" s="784">
        <f t="shared" si="38"/>
        <v>45417</v>
      </c>
      <c r="C823" s="785">
        <v>3</v>
      </c>
      <c r="D823" s="786">
        <f>IFERROR((INDEX(METADATA!$T$2:$T$20,MATCH(B823,METADATA!$S$2:$S$20,0))),0)</f>
        <v>0</v>
      </c>
      <c r="E823" s="785" t="str">
        <f t="shared" si="36"/>
        <v>LO</v>
      </c>
      <c r="F823" s="786">
        <f>VLOOKUP(C823,METADATA!$A$5:$H$29,IF(E823="HI",2,IF(E823="LO",6,10))+IF(D823=1,2,IF(D823=7,1,(IF(WEEKDAY(B823)=1,2,IF(WEEKDAY(B823)=7,1,0))))))</f>
        <v>3</v>
      </c>
      <c r="G823" s="786">
        <f>VLOOKUP(C823,METADATA!$J$5:$Q$29,IF(E823="HI",2,IF(E823="LO",6,10))+IF(D823=1,2,IF(D823=7,1,(IF(WEEKDAY(B823)=1,2,IF(WEEKDAY(B823)=7,1,0))))))</f>
        <v>3</v>
      </c>
      <c r="H823" s="787">
        <v>7896.5</v>
      </c>
      <c r="I823" s="788">
        <v>1733.5704741477966</v>
      </c>
      <c r="K823" s="795">
        <v>0</v>
      </c>
      <c r="M823" s="798">
        <f t="shared" si="37"/>
        <v>8084.5518638225712</v>
      </c>
      <c r="N823" s="303"/>
      <c r="S823" s="786">
        <v>0</v>
      </c>
      <c r="T823" s="781">
        <f>VLOOKUP(C823,METADATA!$J$5:$Q$29,IF(E823="HI",2,IF(E823="LO",6,10))+IF(S823=1,2,IF(D823=7,1,(IF(WEEKDAY(B823)=1,2,IF(WEEKDAY(B823)=7,1,0))))))</f>
        <v>3</v>
      </c>
      <c r="U823" s="781">
        <f>VLOOKUP(C823,METADATA!$A$5:$H$29,IF(E823="HI",2,IF(E823="LO",6,10))+IF(S823=1,2,IF(D823=7,1,(IF(WEEKDAY(B823)=1,2,IF(WEEKDAY(B823)=7,1,0))))))</f>
        <v>3</v>
      </c>
    </row>
    <row r="824" spans="2:21" ht="13.95" customHeight="1" x14ac:dyDescent="0.25">
      <c r="B824" s="784">
        <f t="shared" si="38"/>
        <v>45417</v>
      </c>
      <c r="C824" s="785">
        <v>4</v>
      </c>
      <c r="D824" s="786">
        <f>IFERROR((INDEX(METADATA!$T$2:$T$20,MATCH(B824,METADATA!$S$2:$S$20,0))),0)</f>
        <v>0</v>
      </c>
      <c r="E824" s="785" t="str">
        <f t="shared" si="36"/>
        <v>LO</v>
      </c>
      <c r="F824" s="786">
        <f>VLOOKUP(C824,METADATA!$A$5:$H$29,IF(E824="HI",2,IF(E824="LO",6,10))+IF(D824=1,2,IF(D824=7,1,(IF(WEEKDAY(B824)=1,2,IF(WEEKDAY(B824)=7,1,0))))))</f>
        <v>3</v>
      </c>
      <c r="G824" s="786">
        <f>VLOOKUP(C824,METADATA!$J$5:$Q$29,IF(E824="HI",2,IF(E824="LO",6,10))+IF(D824=1,2,IF(D824=7,1,(IF(WEEKDAY(B824)=1,2,IF(WEEKDAY(B824)=7,1,0))))))</f>
        <v>3</v>
      </c>
      <c r="H824" s="787">
        <v>8200.5</v>
      </c>
      <c r="I824" s="788">
        <v>1787.180507183075</v>
      </c>
      <c r="K824" s="795">
        <v>0</v>
      </c>
      <c r="M824" s="798">
        <f t="shared" si="37"/>
        <v>8392.9860249648427</v>
      </c>
      <c r="N824" s="303"/>
      <c r="S824" s="786">
        <v>0</v>
      </c>
      <c r="T824" s="781">
        <f>VLOOKUP(C824,METADATA!$J$5:$Q$29,IF(E824="HI",2,IF(E824="LO",6,10))+IF(S824=1,2,IF(D824=7,1,(IF(WEEKDAY(B824)=1,2,IF(WEEKDAY(B824)=7,1,0))))))</f>
        <v>3</v>
      </c>
      <c r="U824" s="781">
        <f>VLOOKUP(C824,METADATA!$A$5:$H$29,IF(E824="HI",2,IF(E824="LO",6,10))+IF(S824=1,2,IF(D824=7,1,(IF(WEEKDAY(B824)=1,2,IF(WEEKDAY(B824)=7,1,0))))))</f>
        <v>3</v>
      </c>
    </row>
    <row r="825" spans="2:21" ht="13.95" customHeight="1" x14ac:dyDescent="0.25">
      <c r="B825" s="784">
        <f t="shared" si="38"/>
        <v>45417</v>
      </c>
      <c r="C825" s="785">
        <v>5</v>
      </c>
      <c r="D825" s="786">
        <f>IFERROR((INDEX(METADATA!$T$2:$T$20,MATCH(B825,METADATA!$S$2:$S$20,0))),0)</f>
        <v>0</v>
      </c>
      <c r="E825" s="785" t="str">
        <f t="shared" si="36"/>
        <v>LO</v>
      </c>
      <c r="F825" s="786">
        <f>VLOOKUP(C825,METADATA!$A$5:$H$29,IF(E825="HI",2,IF(E825="LO",6,10))+IF(D825=1,2,IF(D825=7,1,(IF(WEEKDAY(B825)=1,2,IF(WEEKDAY(B825)=7,1,0))))))</f>
        <v>3</v>
      </c>
      <c r="G825" s="786">
        <f>VLOOKUP(C825,METADATA!$J$5:$Q$29,IF(E825="HI",2,IF(E825="LO",6,10))+IF(D825=1,2,IF(D825=7,1,(IF(WEEKDAY(B825)=1,2,IF(WEEKDAY(B825)=7,1,0))))))</f>
        <v>3</v>
      </c>
      <c r="H825" s="787">
        <v>8518.25</v>
      </c>
      <c r="I825" s="788">
        <v>1691.1390171051025</v>
      </c>
      <c r="K825" s="795">
        <v>0</v>
      </c>
      <c r="M825" s="798">
        <f t="shared" si="37"/>
        <v>8684.499653847377</v>
      </c>
      <c r="N825" s="303"/>
      <c r="S825" s="786">
        <v>0</v>
      </c>
      <c r="T825" s="781">
        <f>VLOOKUP(C825,METADATA!$J$5:$Q$29,IF(E825="HI",2,IF(E825="LO",6,10))+IF(S825=1,2,IF(D825=7,1,(IF(WEEKDAY(B825)=1,2,IF(WEEKDAY(B825)=7,1,0))))))</f>
        <v>3</v>
      </c>
      <c r="U825" s="781">
        <f>VLOOKUP(C825,METADATA!$A$5:$H$29,IF(E825="HI",2,IF(E825="LO",6,10))+IF(S825=1,2,IF(D825=7,1,(IF(WEEKDAY(B825)=1,2,IF(WEEKDAY(B825)=7,1,0))))))</f>
        <v>3</v>
      </c>
    </row>
    <row r="826" spans="2:21" ht="13.95" customHeight="1" x14ac:dyDescent="0.25">
      <c r="B826" s="784">
        <f t="shared" si="38"/>
        <v>45417</v>
      </c>
      <c r="C826" s="785">
        <v>6</v>
      </c>
      <c r="D826" s="786">
        <f>IFERROR((INDEX(METADATA!$T$2:$T$20,MATCH(B826,METADATA!$S$2:$S$20,0))),0)</f>
        <v>0</v>
      </c>
      <c r="E826" s="785" t="str">
        <f t="shared" si="36"/>
        <v>LO</v>
      </c>
      <c r="F826" s="786">
        <f>VLOOKUP(C826,METADATA!$A$5:$H$29,IF(E826="HI",2,IF(E826="LO",6,10))+IF(D826=1,2,IF(D826=7,1,(IF(WEEKDAY(B826)=1,2,IF(WEEKDAY(B826)=7,1,0))))))</f>
        <v>3</v>
      </c>
      <c r="G826" s="786">
        <f>VLOOKUP(C826,METADATA!$J$5:$Q$29,IF(E826="HI",2,IF(E826="LO",6,10))+IF(D826=1,2,IF(D826=7,1,(IF(WEEKDAY(B826)=1,2,IF(WEEKDAY(B826)=7,1,0))))))</f>
        <v>3</v>
      </c>
      <c r="H826" s="787">
        <v>9155.75</v>
      </c>
      <c r="I826" s="788">
        <v>1624.1769762039185</v>
      </c>
      <c r="K826" s="795">
        <v>870.51250000000005</v>
      </c>
      <c r="M826" s="798">
        <f t="shared" si="37"/>
        <v>9298.6939358455547</v>
      </c>
      <c r="N826" s="303"/>
      <c r="S826" s="786">
        <v>0</v>
      </c>
      <c r="T826" s="781">
        <f>VLOOKUP(C826,METADATA!$J$5:$Q$29,IF(E826="HI",2,IF(E826="LO",6,10))+IF(S826=1,2,IF(D826=7,1,(IF(WEEKDAY(B826)=1,2,IF(WEEKDAY(B826)=7,1,0))))))</f>
        <v>3</v>
      </c>
      <c r="U826" s="781">
        <f>VLOOKUP(C826,METADATA!$A$5:$H$29,IF(E826="HI",2,IF(E826="LO",6,10))+IF(S826=1,2,IF(D826=7,1,(IF(WEEKDAY(B826)=1,2,IF(WEEKDAY(B826)=7,1,0))))))</f>
        <v>3</v>
      </c>
    </row>
    <row r="827" spans="2:21" ht="13.95" customHeight="1" x14ac:dyDescent="0.25">
      <c r="B827" s="784">
        <f t="shared" si="38"/>
        <v>45417</v>
      </c>
      <c r="C827" s="785">
        <v>7</v>
      </c>
      <c r="D827" s="786">
        <f>IFERROR((INDEX(METADATA!$T$2:$T$20,MATCH(B827,METADATA!$S$2:$S$20,0))),0)</f>
        <v>0</v>
      </c>
      <c r="E827" s="785" t="str">
        <f t="shared" si="36"/>
        <v>LO</v>
      </c>
      <c r="F827" s="786">
        <f>VLOOKUP(C827,METADATA!$A$5:$H$29,IF(E827="HI",2,IF(E827="LO",6,10))+IF(D827=1,2,IF(D827=7,1,(IF(WEEKDAY(B827)=1,2,IF(WEEKDAY(B827)=7,1,0))))))</f>
        <v>3</v>
      </c>
      <c r="G827" s="786">
        <f>VLOOKUP(C827,METADATA!$J$5:$Q$29,IF(E827="HI",2,IF(E827="LO",6,10))+IF(D827=1,2,IF(D827=7,1,(IF(WEEKDAY(B827)=1,2,IF(WEEKDAY(B827)=7,1,0))))))</f>
        <v>3</v>
      </c>
      <c r="H827" s="787">
        <v>10484.25</v>
      </c>
      <c r="I827" s="788">
        <v>1533.6960244476795</v>
      </c>
      <c r="K827" s="795">
        <v>865.8125</v>
      </c>
      <c r="M827" s="798">
        <f t="shared" si="37"/>
        <v>10595.835104318423</v>
      </c>
      <c r="N827" s="303"/>
      <c r="S827" s="786">
        <v>0</v>
      </c>
      <c r="T827" s="781">
        <f>VLOOKUP(C827,METADATA!$J$5:$Q$29,IF(E827="HI",2,IF(E827="LO",6,10))+IF(S827=1,2,IF(D827=7,1,(IF(WEEKDAY(B827)=1,2,IF(WEEKDAY(B827)=7,1,0))))))</f>
        <v>3</v>
      </c>
      <c r="U827" s="781">
        <f>VLOOKUP(C827,METADATA!$A$5:$H$29,IF(E827="HI",2,IF(E827="LO",6,10))+IF(S827=1,2,IF(D827=7,1,(IF(WEEKDAY(B827)=1,2,IF(WEEKDAY(B827)=7,1,0))))))</f>
        <v>3</v>
      </c>
    </row>
    <row r="828" spans="2:21" ht="13.95" customHeight="1" x14ac:dyDescent="0.25">
      <c r="B828" s="784">
        <f t="shared" si="38"/>
        <v>45417</v>
      </c>
      <c r="C828" s="785">
        <v>8</v>
      </c>
      <c r="D828" s="786">
        <f>IFERROR((INDEX(METADATA!$T$2:$T$20,MATCH(B828,METADATA!$S$2:$S$20,0))),0)</f>
        <v>0</v>
      </c>
      <c r="E828" s="785" t="str">
        <f t="shared" si="36"/>
        <v>LO</v>
      </c>
      <c r="F828" s="786">
        <f>VLOOKUP(C828,METADATA!$A$5:$H$29,IF(E828="HI",2,IF(E828="LO",6,10))+IF(D828=1,2,IF(D828=7,1,(IF(WEEKDAY(B828)=1,2,IF(WEEKDAY(B828)=7,1,0))))))</f>
        <v>3</v>
      </c>
      <c r="G828" s="786">
        <f>VLOOKUP(C828,METADATA!$J$5:$Q$29,IF(E828="HI",2,IF(E828="LO",6,10))+IF(D828=1,2,IF(D828=7,1,(IF(WEEKDAY(B828)=1,2,IF(WEEKDAY(B828)=7,1,0))))))</f>
        <v>3</v>
      </c>
      <c r="H828" s="787">
        <v>11732</v>
      </c>
      <c r="I828" s="788">
        <v>1592.4469785690308</v>
      </c>
      <c r="K828" s="795">
        <v>834.63750000000005</v>
      </c>
      <c r="M828" s="798">
        <f t="shared" si="37"/>
        <v>11839.582398866678</v>
      </c>
      <c r="N828" s="303"/>
      <c r="S828" s="786">
        <v>0</v>
      </c>
      <c r="T828" s="781">
        <f>VLOOKUP(C828,METADATA!$J$5:$Q$29,IF(E828="HI",2,IF(E828="LO",6,10))+IF(S828=1,2,IF(D828=7,1,(IF(WEEKDAY(B828)=1,2,IF(WEEKDAY(B828)=7,1,0))))))</f>
        <v>3</v>
      </c>
      <c r="U828" s="781">
        <f>VLOOKUP(C828,METADATA!$A$5:$H$29,IF(E828="HI",2,IF(E828="LO",6,10))+IF(S828=1,2,IF(D828=7,1,(IF(WEEKDAY(B828)=1,2,IF(WEEKDAY(B828)=7,1,0))))))</f>
        <v>3</v>
      </c>
    </row>
    <row r="829" spans="2:21" ht="13.95" customHeight="1" x14ac:dyDescent="0.25">
      <c r="B829" s="784">
        <f t="shared" si="38"/>
        <v>45417</v>
      </c>
      <c r="C829" s="785">
        <v>9</v>
      </c>
      <c r="D829" s="786">
        <f>IFERROR((INDEX(METADATA!$T$2:$T$20,MATCH(B829,METADATA!$S$2:$S$20,0))),0)</f>
        <v>0</v>
      </c>
      <c r="E829" s="785" t="str">
        <f t="shared" si="36"/>
        <v>LO</v>
      </c>
      <c r="F829" s="786">
        <f>VLOOKUP(C829,METADATA!$A$5:$H$29,IF(E829="HI",2,IF(E829="LO",6,10))+IF(D829=1,2,IF(D829=7,1,(IF(WEEKDAY(B829)=1,2,IF(WEEKDAY(B829)=7,1,0))))))</f>
        <v>3</v>
      </c>
      <c r="G829" s="786">
        <f>VLOOKUP(C829,METADATA!$J$5:$Q$29,IF(E829="HI",2,IF(E829="LO",6,10))+IF(D829=1,2,IF(D829=7,1,(IF(WEEKDAY(B829)=1,2,IF(WEEKDAY(B829)=7,1,0))))))</f>
        <v>3</v>
      </c>
      <c r="H829" s="787">
        <v>12858</v>
      </c>
      <c r="I829" s="788">
        <v>1424.4709854125977</v>
      </c>
      <c r="K829" s="795">
        <v>847.33749999999998</v>
      </c>
      <c r="M829" s="798">
        <f t="shared" si="37"/>
        <v>12936.664237286301</v>
      </c>
      <c r="N829" s="303"/>
      <c r="S829" s="786">
        <v>0</v>
      </c>
      <c r="T829" s="781">
        <f>VLOOKUP(C829,METADATA!$J$5:$Q$29,IF(E829="HI",2,IF(E829="LO",6,10))+IF(S829=1,2,IF(D829=7,1,(IF(WEEKDAY(B829)=1,2,IF(WEEKDAY(B829)=7,1,0))))))</f>
        <v>3</v>
      </c>
      <c r="U829" s="781">
        <f>VLOOKUP(C829,METADATA!$A$5:$H$29,IF(E829="HI",2,IF(E829="LO",6,10))+IF(S829=1,2,IF(D829=7,1,(IF(WEEKDAY(B829)=1,2,IF(WEEKDAY(B829)=7,1,0))))))</f>
        <v>3</v>
      </c>
    </row>
    <row r="830" spans="2:21" ht="13.95" customHeight="1" x14ac:dyDescent="0.25">
      <c r="B830" s="784">
        <f t="shared" si="38"/>
        <v>45417</v>
      </c>
      <c r="C830" s="785">
        <v>10</v>
      </c>
      <c r="D830" s="786">
        <f>IFERROR((INDEX(METADATA!$T$2:$T$20,MATCH(B830,METADATA!$S$2:$S$20,0))),0)</f>
        <v>0</v>
      </c>
      <c r="E830" s="785" t="str">
        <f t="shared" si="36"/>
        <v>LO</v>
      </c>
      <c r="F830" s="786">
        <f>VLOOKUP(C830,METADATA!$A$5:$H$29,IF(E830="HI",2,IF(E830="LO",6,10))+IF(D830=1,2,IF(D830=7,1,(IF(WEEKDAY(B830)=1,2,IF(WEEKDAY(B830)=7,1,0))))))</f>
        <v>3</v>
      </c>
      <c r="G830" s="786">
        <f>VLOOKUP(C830,METADATA!$J$5:$Q$29,IF(E830="HI",2,IF(E830="LO",6,10))+IF(D830=1,2,IF(D830=7,1,(IF(WEEKDAY(B830)=1,2,IF(WEEKDAY(B830)=7,1,0))))))</f>
        <v>3</v>
      </c>
      <c r="H830" s="787">
        <v>13621.25</v>
      </c>
      <c r="I830" s="788">
        <v>1434.7455139160156</v>
      </c>
      <c r="K830" s="795">
        <v>851.61249999999995</v>
      </c>
      <c r="M830" s="798">
        <f t="shared" si="37"/>
        <v>13696.603456777235</v>
      </c>
      <c r="N830" s="303"/>
      <c r="S830" s="786">
        <v>0</v>
      </c>
      <c r="T830" s="781">
        <f>VLOOKUP(C830,METADATA!$J$5:$Q$29,IF(E830="HI",2,IF(E830="LO",6,10))+IF(S830=1,2,IF(D830=7,1,(IF(WEEKDAY(B830)=1,2,IF(WEEKDAY(B830)=7,1,0))))))</f>
        <v>3</v>
      </c>
      <c r="U830" s="781">
        <f>VLOOKUP(C830,METADATA!$A$5:$H$29,IF(E830="HI",2,IF(E830="LO",6,10))+IF(S830=1,2,IF(D830=7,1,(IF(WEEKDAY(B830)=1,2,IF(WEEKDAY(B830)=7,1,0))))))</f>
        <v>3</v>
      </c>
    </row>
    <row r="831" spans="2:21" ht="13.95" customHeight="1" x14ac:dyDescent="0.25">
      <c r="B831" s="784">
        <f t="shared" si="38"/>
        <v>45417</v>
      </c>
      <c r="C831" s="785">
        <v>11</v>
      </c>
      <c r="D831" s="786">
        <f>IFERROR((INDEX(METADATA!$T$2:$T$20,MATCH(B831,METADATA!$S$2:$S$20,0))),0)</f>
        <v>0</v>
      </c>
      <c r="E831" s="785" t="str">
        <f t="shared" si="36"/>
        <v>LO</v>
      </c>
      <c r="F831" s="786">
        <f>VLOOKUP(C831,METADATA!$A$5:$H$29,IF(E831="HI",2,IF(E831="LO",6,10))+IF(D831=1,2,IF(D831=7,1,(IF(WEEKDAY(B831)=1,2,IF(WEEKDAY(B831)=7,1,0))))))</f>
        <v>3</v>
      </c>
      <c r="G831" s="786">
        <f>VLOOKUP(C831,METADATA!$J$5:$Q$29,IF(E831="HI",2,IF(E831="LO",6,10))+IF(D831=1,2,IF(D831=7,1,(IF(WEEKDAY(B831)=1,2,IF(WEEKDAY(B831)=7,1,0))))))</f>
        <v>3</v>
      </c>
      <c r="H831" s="787">
        <v>13921.25</v>
      </c>
      <c r="I831" s="788">
        <v>1770.5020427703857</v>
      </c>
      <c r="K831" s="795">
        <v>856.5</v>
      </c>
      <c r="M831" s="798">
        <f t="shared" si="37"/>
        <v>14033.384447308286</v>
      </c>
      <c r="N831" s="303"/>
      <c r="S831" s="786">
        <v>0</v>
      </c>
      <c r="T831" s="781">
        <f>VLOOKUP(C831,METADATA!$J$5:$Q$29,IF(E831="HI",2,IF(E831="LO",6,10))+IF(S831=1,2,IF(D831=7,1,(IF(WEEKDAY(B831)=1,2,IF(WEEKDAY(B831)=7,1,0))))))</f>
        <v>3</v>
      </c>
      <c r="U831" s="781">
        <f>VLOOKUP(C831,METADATA!$A$5:$H$29,IF(E831="HI",2,IF(E831="LO",6,10))+IF(S831=1,2,IF(D831=7,1,(IF(WEEKDAY(B831)=1,2,IF(WEEKDAY(B831)=7,1,0))))))</f>
        <v>3</v>
      </c>
    </row>
    <row r="832" spans="2:21" ht="13.95" customHeight="1" x14ac:dyDescent="0.25">
      <c r="B832" s="784">
        <f t="shared" si="38"/>
        <v>45417</v>
      </c>
      <c r="C832" s="785">
        <v>12</v>
      </c>
      <c r="D832" s="786">
        <f>IFERROR((INDEX(METADATA!$T$2:$T$20,MATCH(B832,METADATA!$S$2:$S$20,0))),0)</f>
        <v>0</v>
      </c>
      <c r="E832" s="785" t="str">
        <f t="shared" si="36"/>
        <v>LO</v>
      </c>
      <c r="F832" s="786">
        <f>VLOOKUP(C832,METADATA!$A$5:$H$29,IF(E832="HI",2,IF(E832="LO",6,10))+IF(D832=1,2,IF(D832=7,1,(IF(WEEKDAY(B832)=1,2,IF(WEEKDAY(B832)=7,1,0))))))</f>
        <v>3</v>
      </c>
      <c r="G832" s="786">
        <f>VLOOKUP(C832,METADATA!$J$5:$Q$29,IF(E832="HI",2,IF(E832="LO",6,10))+IF(D832=1,2,IF(D832=7,1,(IF(WEEKDAY(B832)=1,2,IF(WEEKDAY(B832)=7,1,0))))))</f>
        <v>3</v>
      </c>
      <c r="H832" s="787">
        <v>13844</v>
      </c>
      <c r="I832" s="788">
        <v>1750.9684829711914</v>
      </c>
      <c r="K832" s="795">
        <v>824.32500000000005</v>
      </c>
      <c r="M832" s="798">
        <f t="shared" si="37"/>
        <v>13954.290617167124</v>
      </c>
      <c r="N832" s="303"/>
      <c r="S832" s="786">
        <v>0</v>
      </c>
      <c r="T832" s="781">
        <f>VLOOKUP(C832,METADATA!$J$5:$Q$29,IF(E832="HI",2,IF(E832="LO",6,10))+IF(S832=1,2,IF(D832=7,1,(IF(WEEKDAY(B832)=1,2,IF(WEEKDAY(B832)=7,1,0))))))</f>
        <v>3</v>
      </c>
      <c r="U832" s="781">
        <f>VLOOKUP(C832,METADATA!$A$5:$H$29,IF(E832="HI",2,IF(E832="LO",6,10))+IF(S832=1,2,IF(D832=7,1,(IF(WEEKDAY(B832)=1,2,IF(WEEKDAY(B832)=7,1,0))))))</f>
        <v>3</v>
      </c>
    </row>
    <row r="833" spans="2:21" ht="13.95" customHeight="1" x14ac:dyDescent="0.25">
      <c r="B833" s="784">
        <f t="shared" si="38"/>
        <v>45417</v>
      </c>
      <c r="C833" s="785">
        <v>13</v>
      </c>
      <c r="D833" s="786">
        <f>IFERROR((INDEX(METADATA!$T$2:$T$20,MATCH(B833,METADATA!$S$2:$S$20,0))),0)</f>
        <v>0</v>
      </c>
      <c r="E833" s="785" t="str">
        <f t="shared" si="36"/>
        <v>LO</v>
      </c>
      <c r="F833" s="786">
        <f>VLOOKUP(C833,METADATA!$A$5:$H$29,IF(E833="HI",2,IF(E833="LO",6,10))+IF(D833=1,2,IF(D833=7,1,(IF(WEEKDAY(B833)=1,2,IF(WEEKDAY(B833)=7,1,0))))))</f>
        <v>3</v>
      </c>
      <c r="G833" s="786">
        <f>VLOOKUP(C833,METADATA!$J$5:$Q$29,IF(E833="HI",2,IF(E833="LO",6,10))+IF(D833=1,2,IF(D833=7,1,(IF(WEEKDAY(B833)=1,2,IF(WEEKDAY(B833)=7,1,0))))))</f>
        <v>3</v>
      </c>
      <c r="H833" s="787">
        <v>13205.5</v>
      </c>
      <c r="I833" s="788">
        <v>1427.5940036436077</v>
      </c>
      <c r="K833" s="795">
        <v>882.73749999999995</v>
      </c>
      <c r="M833" s="798">
        <f t="shared" si="37"/>
        <v>13282.441601198147</v>
      </c>
      <c r="N833" s="303"/>
      <c r="S833" s="786">
        <v>0</v>
      </c>
      <c r="T833" s="781">
        <f>VLOOKUP(C833,METADATA!$J$5:$Q$29,IF(E833="HI",2,IF(E833="LO",6,10))+IF(S833=1,2,IF(D833=7,1,(IF(WEEKDAY(B833)=1,2,IF(WEEKDAY(B833)=7,1,0))))))</f>
        <v>3</v>
      </c>
      <c r="U833" s="781">
        <f>VLOOKUP(C833,METADATA!$A$5:$H$29,IF(E833="HI",2,IF(E833="LO",6,10))+IF(S833=1,2,IF(D833=7,1,(IF(WEEKDAY(B833)=1,2,IF(WEEKDAY(B833)=7,1,0))))))</f>
        <v>3</v>
      </c>
    </row>
    <row r="834" spans="2:21" ht="13.95" customHeight="1" x14ac:dyDescent="0.25">
      <c r="B834" s="784">
        <f t="shared" si="38"/>
        <v>45417</v>
      </c>
      <c r="C834" s="785">
        <v>14</v>
      </c>
      <c r="D834" s="786">
        <f>IFERROR((INDEX(METADATA!$T$2:$T$20,MATCH(B834,METADATA!$S$2:$S$20,0))),0)</f>
        <v>0</v>
      </c>
      <c r="E834" s="785" t="str">
        <f t="shared" si="36"/>
        <v>LO</v>
      </c>
      <c r="F834" s="786">
        <f>VLOOKUP(C834,METADATA!$A$5:$H$29,IF(E834="HI",2,IF(E834="LO",6,10))+IF(D834=1,2,IF(D834=7,1,(IF(WEEKDAY(B834)=1,2,IF(WEEKDAY(B834)=7,1,0))))))</f>
        <v>3</v>
      </c>
      <c r="G834" s="786">
        <f>VLOOKUP(C834,METADATA!$J$5:$Q$29,IF(E834="HI",2,IF(E834="LO",6,10))+IF(D834=1,2,IF(D834=7,1,(IF(WEEKDAY(B834)=1,2,IF(WEEKDAY(B834)=7,1,0))))))</f>
        <v>3</v>
      </c>
      <c r="H834" s="787">
        <v>12453.5</v>
      </c>
      <c r="I834" s="788">
        <v>1340.2799682617188</v>
      </c>
      <c r="K834" s="795">
        <v>909.3125</v>
      </c>
      <c r="M834" s="798">
        <f t="shared" si="37"/>
        <v>12525.414669515882</v>
      </c>
      <c r="N834" s="303"/>
      <c r="S834" s="786">
        <v>0</v>
      </c>
      <c r="T834" s="781">
        <f>VLOOKUP(C834,METADATA!$J$5:$Q$29,IF(E834="HI",2,IF(E834="LO",6,10))+IF(S834=1,2,IF(D834=7,1,(IF(WEEKDAY(B834)=1,2,IF(WEEKDAY(B834)=7,1,0))))))</f>
        <v>3</v>
      </c>
      <c r="U834" s="781">
        <f>VLOOKUP(C834,METADATA!$A$5:$H$29,IF(E834="HI",2,IF(E834="LO",6,10))+IF(S834=1,2,IF(D834=7,1,(IF(WEEKDAY(B834)=1,2,IF(WEEKDAY(B834)=7,1,0))))))</f>
        <v>3</v>
      </c>
    </row>
    <row r="835" spans="2:21" ht="13.95" customHeight="1" x14ac:dyDescent="0.25">
      <c r="B835" s="784">
        <f t="shared" si="38"/>
        <v>45417</v>
      </c>
      <c r="C835" s="785">
        <v>15</v>
      </c>
      <c r="D835" s="786">
        <f>IFERROR((INDEX(METADATA!$T$2:$T$20,MATCH(B835,METADATA!$S$2:$S$20,0))),0)</f>
        <v>0</v>
      </c>
      <c r="E835" s="785" t="str">
        <f t="shared" si="36"/>
        <v>LO</v>
      </c>
      <c r="F835" s="786">
        <f>VLOOKUP(C835,METADATA!$A$5:$H$29,IF(E835="HI",2,IF(E835="LO",6,10))+IF(D835=1,2,IF(D835=7,1,(IF(WEEKDAY(B835)=1,2,IF(WEEKDAY(B835)=7,1,0))))))</f>
        <v>3</v>
      </c>
      <c r="G835" s="786">
        <f>VLOOKUP(C835,METADATA!$J$5:$Q$29,IF(E835="HI",2,IF(E835="LO",6,10))+IF(D835=1,2,IF(D835=7,1,(IF(WEEKDAY(B835)=1,2,IF(WEEKDAY(B835)=7,1,0))))))</f>
        <v>3</v>
      </c>
      <c r="H835" s="787">
        <v>12275.5</v>
      </c>
      <c r="I835" s="788">
        <v>1571.8315162658691</v>
      </c>
      <c r="K835" s="795">
        <v>905.6</v>
      </c>
      <c r="M835" s="798">
        <f t="shared" si="37"/>
        <v>12375.724405687397</v>
      </c>
      <c r="N835" s="303"/>
      <c r="S835" s="786">
        <v>0</v>
      </c>
      <c r="T835" s="781">
        <f>VLOOKUP(C835,METADATA!$J$5:$Q$29,IF(E835="HI",2,IF(E835="LO",6,10))+IF(S835=1,2,IF(D835=7,1,(IF(WEEKDAY(B835)=1,2,IF(WEEKDAY(B835)=7,1,0))))))</f>
        <v>3</v>
      </c>
      <c r="U835" s="781">
        <f>VLOOKUP(C835,METADATA!$A$5:$H$29,IF(E835="HI",2,IF(E835="LO",6,10))+IF(S835=1,2,IF(D835=7,1,(IF(WEEKDAY(B835)=1,2,IF(WEEKDAY(B835)=7,1,0))))))</f>
        <v>3</v>
      </c>
    </row>
    <row r="836" spans="2:21" ht="13.95" customHeight="1" x14ac:dyDescent="0.25">
      <c r="B836" s="784">
        <f t="shared" si="38"/>
        <v>45417</v>
      </c>
      <c r="C836" s="785">
        <v>16</v>
      </c>
      <c r="D836" s="786">
        <f>IFERROR((INDEX(METADATA!$T$2:$T$20,MATCH(B836,METADATA!$S$2:$S$20,0))),0)</f>
        <v>0</v>
      </c>
      <c r="E836" s="785" t="str">
        <f t="shared" ref="E836:E899" si="39">IF(B836="","",IF(AND(MONTH(B836)&gt;=MONTH($AA$9),MONTH(B836)&lt;=MONTH($AA$11)),"HI","LO"))</f>
        <v>LO</v>
      </c>
      <c r="F836" s="786">
        <f>VLOOKUP(C836,METADATA!$A$5:$H$29,IF(E836="HI",2,IF(E836="LO",6,10))+IF(D836=1,2,IF(D836=7,1,(IF(WEEKDAY(B836)=1,2,IF(WEEKDAY(B836)=7,1,0))))))</f>
        <v>3</v>
      </c>
      <c r="G836" s="786">
        <f>VLOOKUP(C836,METADATA!$J$5:$Q$29,IF(E836="HI",2,IF(E836="LO",6,10))+IF(D836=1,2,IF(D836=7,1,(IF(WEEKDAY(B836)=1,2,IF(WEEKDAY(B836)=7,1,0))))))</f>
        <v>3</v>
      </c>
      <c r="H836" s="787">
        <v>12912.5</v>
      </c>
      <c r="I836" s="788">
        <v>1758.8879661560059</v>
      </c>
      <c r="K836" s="795">
        <v>913.98749999999995</v>
      </c>
      <c r="M836" s="798">
        <f t="shared" ref="M836:M899" si="40">SQRT(H836^2+I836^2)</f>
        <v>13031.743671799581</v>
      </c>
      <c r="N836" s="303"/>
      <c r="S836" s="786">
        <v>0</v>
      </c>
      <c r="T836" s="781">
        <f>VLOOKUP(C836,METADATA!$J$5:$Q$29,IF(E836="HI",2,IF(E836="LO",6,10))+IF(S836=1,2,IF(D836=7,1,(IF(WEEKDAY(B836)=1,2,IF(WEEKDAY(B836)=7,1,0))))))</f>
        <v>3</v>
      </c>
      <c r="U836" s="781">
        <f>VLOOKUP(C836,METADATA!$A$5:$H$29,IF(E836="HI",2,IF(E836="LO",6,10))+IF(S836=1,2,IF(D836=7,1,(IF(WEEKDAY(B836)=1,2,IF(WEEKDAY(B836)=7,1,0))))))</f>
        <v>3</v>
      </c>
    </row>
    <row r="837" spans="2:21" ht="13.95" customHeight="1" x14ac:dyDescent="0.25">
      <c r="B837" s="784">
        <f t="shared" si="38"/>
        <v>45417</v>
      </c>
      <c r="C837" s="785">
        <v>17</v>
      </c>
      <c r="D837" s="786">
        <f>IFERROR((INDEX(METADATA!$T$2:$T$20,MATCH(B837,METADATA!$S$2:$S$20,0))),0)</f>
        <v>0</v>
      </c>
      <c r="E837" s="785" t="str">
        <f t="shared" si="39"/>
        <v>LO</v>
      </c>
      <c r="F837" s="786">
        <f>VLOOKUP(C837,METADATA!$A$5:$H$29,IF(E837="HI",2,IF(E837="LO",6,10))+IF(D837=1,2,IF(D837=7,1,(IF(WEEKDAY(B837)=1,2,IF(WEEKDAY(B837)=7,1,0))))))</f>
        <v>3</v>
      </c>
      <c r="G837" s="786">
        <f>VLOOKUP(C837,METADATA!$J$5:$Q$29,IF(E837="HI",2,IF(E837="LO",6,10))+IF(D837=1,2,IF(D837=7,1,(IF(WEEKDAY(B837)=1,2,IF(WEEKDAY(B837)=7,1,0))))))</f>
        <v>3</v>
      </c>
      <c r="H837" s="787">
        <v>13561.75</v>
      </c>
      <c r="I837" s="788">
        <v>1753.7984771728516</v>
      </c>
      <c r="K837" s="795">
        <v>902.26250000000005</v>
      </c>
      <c r="M837" s="798">
        <f t="shared" si="40"/>
        <v>13674.679965579955</v>
      </c>
      <c r="N837" s="303"/>
      <c r="S837" s="786">
        <v>0</v>
      </c>
      <c r="T837" s="781">
        <f>VLOOKUP(C837,METADATA!$J$5:$Q$29,IF(E837="HI",2,IF(E837="LO",6,10))+IF(S837=1,2,IF(D837=7,1,(IF(WEEKDAY(B837)=1,2,IF(WEEKDAY(B837)=7,1,0))))))</f>
        <v>3</v>
      </c>
      <c r="U837" s="781">
        <f>VLOOKUP(C837,METADATA!$A$5:$H$29,IF(E837="HI",2,IF(E837="LO",6,10))+IF(S837=1,2,IF(D837=7,1,(IF(WEEKDAY(B837)=1,2,IF(WEEKDAY(B837)=7,1,0))))))</f>
        <v>3</v>
      </c>
    </row>
    <row r="838" spans="2:21" ht="13.95" customHeight="1" x14ac:dyDescent="0.25">
      <c r="B838" s="784">
        <f t="shared" si="38"/>
        <v>45417</v>
      </c>
      <c r="C838" s="785">
        <v>18</v>
      </c>
      <c r="D838" s="786">
        <f>IFERROR((INDEX(METADATA!$T$2:$T$20,MATCH(B838,METADATA!$S$2:$S$20,0))),0)</f>
        <v>0</v>
      </c>
      <c r="E838" s="785" t="str">
        <f t="shared" si="39"/>
        <v>LO</v>
      </c>
      <c r="F838" s="786">
        <f>VLOOKUP(C838,METADATA!$A$5:$H$29,IF(E838="HI",2,IF(E838="LO",6,10))+IF(D838=1,2,IF(D838=7,1,(IF(WEEKDAY(B838)=1,2,IF(WEEKDAY(B838)=7,1,0))))))</f>
        <v>2</v>
      </c>
      <c r="G838" s="786">
        <f>VLOOKUP(C838,METADATA!$J$5:$Q$29,IF(E838="HI",2,IF(E838="LO",6,10))+IF(D838=1,2,IF(D838=7,1,(IF(WEEKDAY(B838)=1,2,IF(WEEKDAY(B838)=7,1,0))))))</f>
        <v>3</v>
      </c>
      <c r="H838" s="787">
        <v>14970.5</v>
      </c>
      <c r="I838" s="788">
        <v>1796.663013458252</v>
      </c>
      <c r="K838" s="795">
        <v>933.76250000000005</v>
      </c>
      <c r="M838" s="798">
        <f t="shared" si="40"/>
        <v>15077.926523031238</v>
      </c>
      <c r="N838" s="303"/>
      <c r="S838" s="786">
        <v>0</v>
      </c>
      <c r="T838" s="781">
        <f>VLOOKUP(C838,METADATA!$J$5:$Q$29,IF(E838="HI",2,IF(E838="LO",6,10))+IF(S838=1,2,IF(D838=7,1,(IF(WEEKDAY(B838)=1,2,IF(WEEKDAY(B838)=7,1,0))))))</f>
        <v>3</v>
      </c>
      <c r="U838" s="781">
        <f>VLOOKUP(C838,METADATA!$A$5:$H$29,IF(E838="HI",2,IF(E838="LO",6,10))+IF(S838=1,2,IF(D838=7,1,(IF(WEEKDAY(B838)=1,2,IF(WEEKDAY(B838)=7,1,0))))))</f>
        <v>2</v>
      </c>
    </row>
    <row r="839" spans="2:21" ht="13.95" customHeight="1" x14ac:dyDescent="0.25">
      <c r="B839" s="784">
        <f t="shared" si="38"/>
        <v>45417</v>
      </c>
      <c r="C839" s="785">
        <v>19</v>
      </c>
      <c r="D839" s="786">
        <f>IFERROR((INDEX(METADATA!$T$2:$T$20,MATCH(B839,METADATA!$S$2:$S$20,0))),0)</f>
        <v>0</v>
      </c>
      <c r="E839" s="785" t="str">
        <f t="shared" si="39"/>
        <v>LO</v>
      </c>
      <c r="F839" s="786">
        <f>VLOOKUP(C839,METADATA!$A$5:$H$29,IF(E839="HI",2,IF(E839="LO",6,10))+IF(D839=1,2,IF(D839=7,1,(IF(WEEKDAY(B839)=1,2,IF(WEEKDAY(B839)=7,1,0))))))</f>
        <v>2</v>
      </c>
      <c r="G839" s="786">
        <f>VLOOKUP(C839,METADATA!$J$5:$Q$29,IF(E839="HI",2,IF(E839="LO",6,10))+IF(D839=1,2,IF(D839=7,1,(IF(WEEKDAY(B839)=1,2,IF(WEEKDAY(B839)=7,1,0))))))</f>
        <v>3</v>
      </c>
      <c r="H839" s="787">
        <v>15025.25</v>
      </c>
      <c r="I839" s="788">
        <v>1846.4894828796387</v>
      </c>
      <c r="K839" s="795">
        <v>0</v>
      </c>
      <c r="M839" s="798">
        <f t="shared" si="40"/>
        <v>15138.284611305375</v>
      </c>
      <c r="N839" s="303"/>
      <c r="S839" s="786">
        <v>0</v>
      </c>
      <c r="T839" s="781">
        <f>VLOOKUP(C839,METADATA!$J$5:$Q$29,IF(E839="HI",2,IF(E839="LO",6,10))+IF(S839=1,2,IF(D839=7,1,(IF(WEEKDAY(B839)=1,2,IF(WEEKDAY(B839)=7,1,0))))))</f>
        <v>3</v>
      </c>
      <c r="U839" s="781">
        <f>VLOOKUP(C839,METADATA!$A$5:$H$29,IF(E839="HI",2,IF(E839="LO",6,10))+IF(S839=1,2,IF(D839=7,1,(IF(WEEKDAY(B839)=1,2,IF(WEEKDAY(B839)=7,1,0))))))</f>
        <v>2</v>
      </c>
    </row>
    <row r="840" spans="2:21" ht="13.95" customHeight="1" x14ac:dyDescent="0.25">
      <c r="B840" s="784">
        <f t="shared" si="38"/>
        <v>45417</v>
      </c>
      <c r="C840" s="785">
        <v>20</v>
      </c>
      <c r="D840" s="786">
        <f>IFERROR((INDEX(METADATA!$T$2:$T$20,MATCH(B840,METADATA!$S$2:$S$20,0))),0)</f>
        <v>0</v>
      </c>
      <c r="E840" s="785" t="str">
        <f t="shared" si="39"/>
        <v>LO</v>
      </c>
      <c r="F840" s="786">
        <f>VLOOKUP(C840,METADATA!$A$5:$H$29,IF(E840="HI",2,IF(E840="LO",6,10))+IF(D840=1,2,IF(D840=7,1,(IF(WEEKDAY(B840)=1,2,IF(WEEKDAY(B840)=7,1,0))))))</f>
        <v>3</v>
      </c>
      <c r="G840" s="786">
        <f>VLOOKUP(C840,METADATA!$J$5:$Q$29,IF(E840="HI",2,IF(E840="LO",6,10))+IF(D840=1,2,IF(D840=7,1,(IF(WEEKDAY(B840)=1,2,IF(WEEKDAY(B840)=7,1,0))))))</f>
        <v>3</v>
      </c>
      <c r="H840" s="787">
        <v>13633</v>
      </c>
      <c r="I840" s="788">
        <v>1808.3279762268066</v>
      </c>
      <c r="K840" s="795">
        <v>0</v>
      </c>
      <c r="M840" s="798">
        <f t="shared" si="40"/>
        <v>13752.408482502422</v>
      </c>
      <c r="N840" s="303"/>
      <c r="S840" s="786">
        <v>0</v>
      </c>
      <c r="T840" s="781">
        <f>VLOOKUP(C840,METADATA!$J$5:$Q$29,IF(E840="HI",2,IF(E840="LO",6,10))+IF(S840=1,2,IF(D840=7,1,(IF(WEEKDAY(B840)=1,2,IF(WEEKDAY(B840)=7,1,0))))))</f>
        <v>3</v>
      </c>
      <c r="U840" s="781">
        <f>VLOOKUP(C840,METADATA!$A$5:$H$29,IF(E840="HI",2,IF(E840="LO",6,10))+IF(S840=1,2,IF(D840=7,1,(IF(WEEKDAY(B840)=1,2,IF(WEEKDAY(B840)=7,1,0))))))</f>
        <v>3</v>
      </c>
    </row>
    <row r="841" spans="2:21" ht="13.95" customHeight="1" x14ac:dyDescent="0.25">
      <c r="B841" s="784">
        <f t="shared" si="38"/>
        <v>45417</v>
      </c>
      <c r="C841" s="785">
        <v>21</v>
      </c>
      <c r="D841" s="786">
        <f>IFERROR((INDEX(METADATA!$T$2:$T$20,MATCH(B841,METADATA!$S$2:$S$20,0))),0)</f>
        <v>0</v>
      </c>
      <c r="E841" s="785" t="str">
        <f t="shared" si="39"/>
        <v>LO</v>
      </c>
      <c r="F841" s="786">
        <f>VLOOKUP(C841,METADATA!$A$5:$H$29,IF(E841="HI",2,IF(E841="LO",6,10))+IF(D841=1,2,IF(D841=7,1,(IF(WEEKDAY(B841)=1,2,IF(WEEKDAY(B841)=7,1,0))))))</f>
        <v>3</v>
      </c>
      <c r="G841" s="786">
        <f>VLOOKUP(C841,METADATA!$J$5:$Q$29,IF(E841="HI",2,IF(E841="LO",6,10))+IF(D841=1,2,IF(D841=7,1,(IF(WEEKDAY(B841)=1,2,IF(WEEKDAY(B841)=7,1,0))))))</f>
        <v>3</v>
      </c>
      <c r="H841" s="787">
        <v>11782.5</v>
      </c>
      <c r="I841" s="788">
        <v>1792.2000732421875</v>
      </c>
      <c r="K841" s="795">
        <v>0</v>
      </c>
      <c r="M841" s="798">
        <f t="shared" si="40"/>
        <v>11918.023634501204</v>
      </c>
      <c r="N841" s="303"/>
      <c r="S841" s="786">
        <v>0</v>
      </c>
      <c r="T841" s="781">
        <f>VLOOKUP(C841,METADATA!$J$5:$Q$29,IF(E841="HI",2,IF(E841="LO",6,10))+IF(S841=1,2,IF(D841=7,1,(IF(WEEKDAY(B841)=1,2,IF(WEEKDAY(B841)=7,1,0))))))</f>
        <v>3</v>
      </c>
      <c r="U841" s="781">
        <f>VLOOKUP(C841,METADATA!$A$5:$H$29,IF(E841="HI",2,IF(E841="LO",6,10))+IF(S841=1,2,IF(D841=7,1,(IF(WEEKDAY(B841)=1,2,IF(WEEKDAY(B841)=7,1,0))))))</f>
        <v>3</v>
      </c>
    </row>
    <row r="842" spans="2:21" ht="13.95" customHeight="1" x14ac:dyDescent="0.25">
      <c r="B842" s="784">
        <f t="shared" si="38"/>
        <v>45417</v>
      </c>
      <c r="C842" s="785">
        <v>22</v>
      </c>
      <c r="D842" s="786">
        <f>IFERROR((INDEX(METADATA!$T$2:$T$20,MATCH(B842,METADATA!$S$2:$S$20,0))),0)</f>
        <v>0</v>
      </c>
      <c r="E842" s="785" t="str">
        <f t="shared" si="39"/>
        <v>LO</v>
      </c>
      <c r="F842" s="786">
        <f>VLOOKUP(C842,METADATA!$A$5:$H$29,IF(E842="HI",2,IF(E842="LO",6,10))+IF(D842=1,2,IF(D842=7,1,(IF(WEEKDAY(B842)=1,2,IF(WEEKDAY(B842)=7,1,0))))))</f>
        <v>3</v>
      </c>
      <c r="G842" s="786">
        <f>VLOOKUP(C842,METADATA!$J$5:$Q$29,IF(E842="HI",2,IF(E842="LO",6,10))+IF(D842=1,2,IF(D842=7,1,(IF(WEEKDAY(B842)=1,2,IF(WEEKDAY(B842)=7,1,0))))))</f>
        <v>3</v>
      </c>
      <c r="H842" s="787">
        <v>10137</v>
      </c>
      <c r="I842" s="788">
        <v>1862.7359762191772</v>
      </c>
      <c r="K842" s="795">
        <v>0</v>
      </c>
      <c r="M842" s="798">
        <f t="shared" si="40"/>
        <v>10306.723743125223</v>
      </c>
      <c r="N842" s="303"/>
      <c r="S842" s="786">
        <v>0</v>
      </c>
      <c r="T842" s="781">
        <f>VLOOKUP(C842,METADATA!$J$5:$Q$29,IF(E842="HI",2,IF(E842="LO",6,10))+IF(S842=1,2,IF(D842=7,1,(IF(WEEKDAY(B842)=1,2,IF(WEEKDAY(B842)=7,1,0))))))</f>
        <v>3</v>
      </c>
      <c r="U842" s="781">
        <f>VLOOKUP(C842,METADATA!$A$5:$H$29,IF(E842="HI",2,IF(E842="LO",6,10))+IF(S842=1,2,IF(D842=7,1,(IF(WEEKDAY(B842)=1,2,IF(WEEKDAY(B842)=7,1,0))))))</f>
        <v>3</v>
      </c>
    </row>
    <row r="843" spans="2:21" ht="13.95" customHeight="1" x14ac:dyDescent="0.25">
      <c r="B843" s="784">
        <f t="shared" si="38"/>
        <v>45417</v>
      </c>
      <c r="C843" s="785">
        <v>23</v>
      </c>
      <c r="D843" s="786">
        <f>IFERROR((INDEX(METADATA!$T$2:$T$20,MATCH(B843,METADATA!$S$2:$S$20,0))),0)</f>
        <v>0</v>
      </c>
      <c r="E843" s="785" t="str">
        <f t="shared" si="39"/>
        <v>LO</v>
      </c>
      <c r="F843" s="786">
        <f>VLOOKUP(C843,METADATA!$A$5:$H$29,IF(E843="HI",2,IF(E843="LO",6,10))+IF(D843=1,2,IF(D843=7,1,(IF(WEEKDAY(B843)=1,2,IF(WEEKDAY(B843)=7,1,0))))))</f>
        <v>3</v>
      </c>
      <c r="G843" s="786">
        <f>VLOOKUP(C843,METADATA!$J$5:$Q$29,IF(E843="HI",2,IF(E843="LO",6,10))+IF(D843=1,2,IF(D843=7,1,(IF(WEEKDAY(B843)=1,2,IF(WEEKDAY(B843)=7,1,0))))))</f>
        <v>3</v>
      </c>
      <c r="H843" s="787">
        <v>8835</v>
      </c>
      <c r="I843" s="788">
        <v>1969.4409942626953</v>
      </c>
      <c r="K843" s="795">
        <v>0</v>
      </c>
      <c r="M843" s="798">
        <f t="shared" si="40"/>
        <v>9051.8463768383972</v>
      </c>
      <c r="N843" s="303"/>
      <c r="S843" s="786">
        <v>0</v>
      </c>
      <c r="T843" s="781">
        <f>VLOOKUP(C843,METADATA!$J$5:$Q$29,IF(E843="HI",2,IF(E843="LO",6,10))+IF(S843=1,2,IF(D843=7,1,(IF(WEEKDAY(B843)=1,2,IF(WEEKDAY(B843)=7,1,0))))))</f>
        <v>3</v>
      </c>
      <c r="U843" s="781">
        <f>VLOOKUP(C843,METADATA!$A$5:$H$29,IF(E843="HI",2,IF(E843="LO",6,10))+IF(S843=1,2,IF(D843=7,1,(IF(WEEKDAY(B843)=1,2,IF(WEEKDAY(B843)=7,1,0))))))</f>
        <v>3</v>
      </c>
    </row>
    <row r="844" spans="2:21" ht="13.95" customHeight="1" x14ac:dyDescent="0.25">
      <c r="B844" s="784">
        <f t="shared" si="38"/>
        <v>45418</v>
      </c>
      <c r="C844" s="785">
        <v>0</v>
      </c>
      <c r="D844" s="786">
        <f>IFERROR((INDEX(METADATA!$T$2:$T$20,MATCH(B844,METADATA!$S$2:$S$20,0))),0)</f>
        <v>0</v>
      </c>
      <c r="E844" s="785" t="str">
        <f t="shared" si="39"/>
        <v>LO</v>
      </c>
      <c r="F844" s="786">
        <f>VLOOKUP(C844,METADATA!$A$5:$H$29,IF(E844="HI",2,IF(E844="LO",6,10))+IF(D844=1,2,IF(D844=7,1,(IF(WEEKDAY(B844)=1,2,IF(WEEKDAY(B844)=7,1,0))))))</f>
        <v>3</v>
      </c>
      <c r="G844" s="786">
        <f>VLOOKUP(C844,METADATA!$J$5:$Q$29,IF(E844="HI",2,IF(E844="LO",6,10))+IF(D844=1,2,IF(D844=7,1,(IF(WEEKDAY(B844)=1,2,IF(WEEKDAY(B844)=7,1,0))))))</f>
        <v>3</v>
      </c>
      <c r="H844" s="787">
        <v>8283.75</v>
      </c>
      <c r="I844" s="788">
        <v>2004.0689716339111</v>
      </c>
      <c r="K844" s="795">
        <v>0</v>
      </c>
      <c r="M844" s="798">
        <f t="shared" si="40"/>
        <v>8522.722951355734</v>
      </c>
      <c r="N844" s="303"/>
      <c r="S844" s="786">
        <v>0</v>
      </c>
      <c r="T844" s="781">
        <f>VLOOKUP(C844,METADATA!$J$5:$Q$29,IF(E844="HI",2,IF(E844="LO",6,10))+IF(S844=1,2,IF(D844=7,1,(IF(WEEKDAY(B844)=1,2,IF(WEEKDAY(B844)=7,1,0))))))</f>
        <v>3</v>
      </c>
      <c r="U844" s="781">
        <f>VLOOKUP(C844,METADATA!$A$5:$H$29,IF(E844="HI",2,IF(E844="LO",6,10))+IF(S844=1,2,IF(D844=7,1,(IF(WEEKDAY(B844)=1,2,IF(WEEKDAY(B844)=7,1,0))))))</f>
        <v>3</v>
      </c>
    </row>
    <row r="845" spans="2:21" ht="13.95" customHeight="1" x14ac:dyDescent="0.25">
      <c r="B845" s="784">
        <f t="shared" si="38"/>
        <v>45418</v>
      </c>
      <c r="C845" s="785">
        <v>1</v>
      </c>
      <c r="D845" s="786">
        <f>IFERROR((INDEX(METADATA!$T$2:$T$20,MATCH(B845,METADATA!$S$2:$S$20,0))),0)</f>
        <v>0</v>
      </c>
      <c r="E845" s="785" t="str">
        <f t="shared" si="39"/>
        <v>LO</v>
      </c>
      <c r="F845" s="786">
        <f>VLOOKUP(C845,METADATA!$A$5:$H$29,IF(E845="HI",2,IF(E845="LO",6,10))+IF(D845=1,2,IF(D845=7,1,(IF(WEEKDAY(B845)=1,2,IF(WEEKDAY(B845)=7,1,0))))))</f>
        <v>3</v>
      </c>
      <c r="G845" s="786">
        <f>VLOOKUP(C845,METADATA!$J$5:$Q$29,IF(E845="HI",2,IF(E845="LO",6,10))+IF(D845=1,2,IF(D845=7,1,(IF(WEEKDAY(B845)=1,2,IF(WEEKDAY(B845)=7,1,0))))))</f>
        <v>3</v>
      </c>
      <c r="H845" s="787">
        <v>7865.5</v>
      </c>
      <c r="I845" s="788">
        <v>1917.5294971466064</v>
      </c>
      <c r="K845" s="795">
        <v>0</v>
      </c>
      <c r="M845" s="798">
        <f t="shared" si="40"/>
        <v>8095.8637354162101</v>
      </c>
      <c r="N845" s="303"/>
      <c r="S845" s="786">
        <v>0</v>
      </c>
      <c r="T845" s="781">
        <f>VLOOKUP(C845,METADATA!$J$5:$Q$29,IF(E845="HI",2,IF(E845="LO",6,10))+IF(S845=1,2,IF(D845=7,1,(IF(WEEKDAY(B845)=1,2,IF(WEEKDAY(B845)=7,1,0))))))</f>
        <v>3</v>
      </c>
      <c r="U845" s="781">
        <f>VLOOKUP(C845,METADATA!$A$5:$H$29,IF(E845="HI",2,IF(E845="LO",6,10))+IF(S845=1,2,IF(D845=7,1,(IF(WEEKDAY(B845)=1,2,IF(WEEKDAY(B845)=7,1,0))))))</f>
        <v>3</v>
      </c>
    </row>
    <row r="846" spans="2:21" ht="13.95" customHeight="1" x14ac:dyDescent="0.25">
      <c r="B846" s="784">
        <f t="shared" si="38"/>
        <v>45418</v>
      </c>
      <c r="C846" s="785">
        <v>2</v>
      </c>
      <c r="D846" s="786">
        <f>IFERROR((INDEX(METADATA!$T$2:$T$20,MATCH(B846,METADATA!$S$2:$S$20,0))),0)</f>
        <v>0</v>
      </c>
      <c r="E846" s="785" t="str">
        <f t="shared" si="39"/>
        <v>LO</v>
      </c>
      <c r="F846" s="786">
        <f>VLOOKUP(C846,METADATA!$A$5:$H$29,IF(E846="HI",2,IF(E846="LO",6,10))+IF(D846=1,2,IF(D846=7,1,(IF(WEEKDAY(B846)=1,2,IF(WEEKDAY(B846)=7,1,0))))))</f>
        <v>3</v>
      </c>
      <c r="G846" s="786">
        <f>VLOOKUP(C846,METADATA!$J$5:$Q$29,IF(E846="HI",2,IF(E846="LO",6,10))+IF(D846=1,2,IF(D846=7,1,(IF(WEEKDAY(B846)=1,2,IF(WEEKDAY(B846)=7,1,0))))))</f>
        <v>3</v>
      </c>
      <c r="H846" s="787">
        <v>7868</v>
      </c>
      <c r="I846" s="788">
        <v>1715.1849632263184</v>
      </c>
      <c r="K846" s="795">
        <v>0</v>
      </c>
      <c r="M846" s="798">
        <f t="shared" si="40"/>
        <v>8052.781100841974</v>
      </c>
      <c r="N846" s="303"/>
      <c r="S846" s="786">
        <v>0</v>
      </c>
      <c r="T846" s="781">
        <f>VLOOKUP(C846,METADATA!$J$5:$Q$29,IF(E846="HI",2,IF(E846="LO",6,10))+IF(S846=1,2,IF(D846=7,1,(IF(WEEKDAY(B846)=1,2,IF(WEEKDAY(B846)=7,1,0))))))</f>
        <v>3</v>
      </c>
      <c r="U846" s="781">
        <f>VLOOKUP(C846,METADATA!$A$5:$H$29,IF(E846="HI",2,IF(E846="LO",6,10))+IF(S846=1,2,IF(D846=7,1,(IF(WEEKDAY(B846)=1,2,IF(WEEKDAY(B846)=7,1,0))))))</f>
        <v>3</v>
      </c>
    </row>
    <row r="847" spans="2:21" ht="13.95" customHeight="1" x14ac:dyDescent="0.25">
      <c r="B847" s="784">
        <f t="shared" si="38"/>
        <v>45418</v>
      </c>
      <c r="C847" s="785">
        <v>3</v>
      </c>
      <c r="D847" s="786">
        <f>IFERROR((INDEX(METADATA!$T$2:$T$20,MATCH(B847,METADATA!$S$2:$S$20,0))),0)</f>
        <v>0</v>
      </c>
      <c r="E847" s="785" t="str">
        <f t="shared" si="39"/>
        <v>LO</v>
      </c>
      <c r="F847" s="786">
        <f>VLOOKUP(C847,METADATA!$A$5:$H$29,IF(E847="HI",2,IF(E847="LO",6,10))+IF(D847=1,2,IF(D847=7,1,(IF(WEEKDAY(B847)=1,2,IF(WEEKDAY(B847)=7,1,0))))))</f>
        <v>3</v>
      </c>
      <c r="G847" s="786">
        <f>VLOOKUP(C847,METADATA!$J$5:$Q$29,IF(E847="HI",2,IF(E847="LO",6,10))+IF(D847=1,2,IF(D847=7,1,(IF(WEEKDAY(B847)=1,2,IF(WEEKDAY(B847)=7,1,0))))))</f>
        <v>3</v>
      </c>
      <c r="H847" s="787">
        <v>8213.5</v>
      </c>
      <c r="I847" s="788">
        <v>1706.4194993972778</v>
      </c>
      <c r="K847" s="795">
        <v>0</v>
      </c>
      <c r="M847" s="798">
        <f t="shared" si="40"/>
        <v>8388.8884697511185</v>
      </c>
      <c r="N847" s="303"/>
      <c r="S847" s="786">
        <v>0</v>
      </c>
      <c r="T847" s="781">
        <f>VLOOKUP(C847,METADATA!$J$5:$Q$29,IF(E847="HI",2,IF(E847="LO",6,10))+IF(S847=1,2,IF(D847=7,1,(IF(WEEKDAY(B847)=1,2,IF(WEEKDAY(B847)=7,1,0))))))</f>
        <v>3</v>
      </c>
      <c r="U847" s="781">
        <f>VLOOKUP(C847,METADATA!$A$5:$H$29,IF(E847="HI",2,IF(E847="LO",6,10))+IF(S847=1,2,IF(D847=7,1,(IF(WEEKDAY(B847)=1,2,IF(WEEKDAY(B847)=7,1,0))))))</f>
        <v>3</v>
      </c>
    </row>
    <row r="848" spans="2:21" ht="13.95" customHeight="1" x14ac:dyDescent="0.25">
      <c r="B848" s="784">
        <f t="shared" si="38"/>
        <v>45418</v>
      </c>
      <c r="C848" s="785">
        <v>4</v>
      </c>
      <c r="D848" s="786">
        <f>IFERROR((INDEX(METADATA!$T$2:$T$20,MATCH(B848,METADATA!$S$2:$S$20,0))),0)</f>
        <v>0</v>
      </c>
      <c r="E848" s="785" t="str">
        <f t="shared" si="39"/>
        <v>LO</v>
      </c>
      <c r="F848" s="786">
        <f>VLOOKUP(C848,METADATA!$A$5:$H$29,IF(E848="HI",2,IF(E848="LO",6,10))+IF(D848=1,2,IF(D848=7,1,(IF(WEEKDAY(B848)=1,2,IF(WEEKDAY(B848)=7,1,0))))))</f>
        <v>3</v>
      </c>
      <c r="G848" s="786">
        <f>VLOOKUP(C848,METADATA!$J$5:$Q$29,IF(E848="HI",2,IF(E848="LO",6,10))+IF(D848=1,2,IF(D848=7,1,(IF(WEEKDAY(B848)=1,2,IF(WEEKDAY(B848)=7,1,0))))))</f>
        <v>3</v>
      </c>
      <c r="H848" s="787">
        <v>9248.75</v>
      </c>
      <c r="I848" s="788">
        <v>1916.3525047302246</v>
      </c>
      <c r="K848" s="795">
        <v>0</v>
      </c>
      <c r="M848" s="798">
        <f t="shared" si="40"/>
        <v>9445.198964812007</v>
      </c>
      <c r="N848" s="303"/>
      <c r="S848" s="786">
        <v>0</v>
      </c>
      <c r="T848" s="781">
        <f>VLOOKUP(C848,METADATA!$J$5:$Q$29,IF(E848="HI",2,IF(E848="LO",6,10))+IF(S848=1,2,IF(D848=7,1,(IF(WEEKDAY(B848)=1,2,IF(WEEKDAY(B848)=7,1,0))))))</f>
        <v>3</v>
      </c>
      <c r="U848" s="781">
        <f>VLOOKUP(C848,METADATA!$A$5:$H$29,IF(E848="HI",2,IF(E848="LO",6,10))+IF(S848=1,2,IF(D848=7,1,(IF(WEEKDAY(B848)=1,2,IF(WEEKDAY(B848)=7,1,0))))))</f>
        <v>3</v>
      </c>
    </row>
    <row r="849" spans="2:21" ht="13.95" customHeight="1" x14ac:dyDescent="0.25">
      <c r="B849" s="784">
        <f t="shared" si="38"/>
        <v>45418</v>
      </c>
      <c r="C849" s="785">
        <v>5</v>
      </c>
      <c r="D849" s="786">
        <f>IFERROR((INDEX(METADATA!$T$2:$T$20,MATCH(B849,METADATA!$S$2:$S$20,0))),0)</f>
        <v>0</v>
      </c>
      <c r="E849" s="785" t="str">
        <f t="shared" si="39"/>
        <v>LO</v>
      </c>
      <c r="F849" s="786">
        <f>VLOOKUP(C849,METADATA!$A$5:$H$29,IF(E849="HI",2,IF(E849="LO",6,10))+IF(D849=1,2,IF(D849=7,1,(IF(WEEKDAY(B849)=1,2,IF(WEEKDAY(B849)=7,1,0))))))</f>
        <v>3</v>
      </c>
      <c r="G849" s="786">
        <f>VLOOKUP(C849,METADATA!$J$5:$Q$29,IF(E849="HI",2,IF(E849="LO",6,10))+IF(D849=1,2,IF(D849=7,1,(IF(WEEKDAY(B849)=1,2,IF(WEEKDAY(B849)=7,1,0))))))</f>
        <v>3</v>
      </c>
      <c r="H849" s="787">
        <v>11155</v>
      </c>
      <c r="I849" s="788">
        <v>1724.6894435882568</v>
      </c>
      <c r="K849" s="795">
        <v>0</v>
      </c>
      <c r="M849" s="798">
        <f t="shared" si="40"/>
        <v>11287.540860471991</v>
      </c>
      <c r="N849" s="303"/>
      <c r="S849" s="786">
        <v>0</v>
      </c>
      <c r="T849" s="781">
        <f>VLOOKUP(C849,METADATA!$J$5:$Q$29,IF(E849="HI",2,IF(E849="LO",6,10))+IF(S849=1,2,IF(D849=7,1,(IF(WEEKDAY(B849)=1,2,IF(WEEKDAY(B849)=7,1,0))))))</f>
        <v>3</v>
      </c>
      <c r="U849" s="781">
        <f>VLOOKUP(C849,METADATA!$A$5:$H$29,IF(E849="HI",2,IF(E849="LO",6,10))+IF(S849=1,2,IF(D849=7,1,(IF(WEEKDAY(B849)=1,2,IF(WEEKDAY(B849)=7,1,0))))))</f>
        <v>3</v>
      </c>
    </row>
    <row r="850" spans="2:21" ht="13.95" customHeight="1" x14ac:dyDescent="0.25">
      <c r="B850" s="784">
        <f t="shared" si="38"/>
        <v>45418</v>
      </c>
      <c r="C850" s="785">
        <v>6</v>
      </c>
      <c r="D850" s="786">
        <f>IFERROR((INDEX(METADATA!$T$2:$T$20,MATCH(B850,METADATA!$S$2:$S$20,0))),0)</f>
        <v>0</v>
      </c>
      <c r="E850" s="785" t="str">
        <f t="shared" si="39"/>
        <v>LO</v>
      </c>
      <c r="F850" s="786">
        <f>VLOOKUP(C850,METADATA!$A$5:$H$29,IF(E850="HI",2,IF(E850="LO",6,10))+IF(D850=1,2,IF(D850=7,1,(IF(WEEKDAY(B850)=1,2,IF(WEEKDAY(B850)=7,1,0))))))</f>
        <v>2</v>
      </c>
      <c r="G850" s="786">
        <f>VLOOKUP(C850,METADATA!$J$5:$Q$29,IF(E850="HI",2,IF(E850="LO",6,10))+IF(D850=1,2,IF(D850=7,1,(IF(WEEKDAY(B850)=1,2,IF(WEEKDAY(B850)=7,1,0))))))</f>
        <v>2</v>
      </c>
      <c r="H850" s="787">
        <v>14217.75</v>
      </c>
      <c r="I850" s="788">
        <v>1636.7980308532715</v>
      </c>
      <c r="K850" s="795">
        <v>870.51250000000005</v>
      </c>
      <c r="M850" s="798">
        <f t="shared" si="40"/>
        <v>14311.656887177849</v>
      </c>
      <c r="N850" s="303"/>
      <c r="S850" s="786">
        <v>0</v>
      </c>
      <c r="T850" s="781">
        <f>VLOOKUP(C850,METADATA!$J$5:$Q$29,IF(E850="HI",2,IF(E850="LO",6,10))+IF(S850=1,2,IF(D850=7,1,(IF(WEEKDAY(B850)=1,2,IF(WEEKDAY(B850)=7,1,0))))))</f>
        <v>2</v>
      </c>
      <c r="U850" s="781">
        <f>VLOOKUP(C850,METADATA!$A$5:$H$29,IF(E850="HI",2,IF(E850="LO",6,10))+IF(S850=1,2,IF(D850=7,1,(IF(WEEKDAY(B850)=1,2,IF(WEEKDAY(B850)=7,1,0))))))</f>
        <v>2</v>
      </c>
    </row>
    <row r="851" spans="2:21" ht="13.95" customHeight="1" x14ac:dyDescent="0.25">
      <c r="B851" s="784">
        <f t="shared" si="38"/>
        <v>45418</v>
      </c>
      <c r="C851" s="785">
        <v>7</v>
      </c>
      <c r="D851" s="786">
        <f>IFERROR((INDEX(METADATA!$T$2:$T$20,MATCH(B851,METADATA!$S$2:$S$20,0))),0)</f>
        <v>0</v>
      </c>
      <c r="E851" s="785" t="str">
        <f t="shared" si="39"/>
        <v>LO</v>
      </c>
      <c r="F851" s="786">
        <f>VLOOKUP(C851,METADATA!$A$5:$H$29,IF(E851="HI",2,IF(E851="LO",6,10))+IF(D851=1,2,IF(D851=7,1,(IF(WEEKDAY(B851)=1,2,IF(WEEKDAY(B851)=7,1,0))))))</f>
        <v>1</v>
      </c>
      <c r="G851" s="786">
        <f>VLOOKUP(C851,METADATA!$J$5:$Q$29,IF(E851="HI",2,IF(E851="LO",6,10))+IF(D851=1,2,IF(D851=7,1,(IF(WEEKDAY(B851)=1,2,IF(WEEKDAY(B851)=7,1,0))))))</f>
        <v>1</v>
      </c>
      <c r="H851" s="787">
        <v>15752</v>
      </c>
      <c r="I851" s="788">
        <v>1723.5844535827637</v>
      </c>
      <c r="K851" s="795">
        <v>865.8125</v>
      </c>
      <c r="M851" s="798">
        <f t="shared" si="40"/>
        <v>15846.016766639879</v>
      </c>
      <c r="N851" s="303"/>
      <c r="S851" s="786">
        <v>0</v>
      </c>
      <c r="T851" s="781">
        <f>VLOOKUP(C851,METADATA!$J$5:$Q$29,IF(E851="HI",2,IF(E851="LO",6,10))+IF(S851=1,2,IF(D851=7,1,(IF(WEEKDAY(B851)=1,2,IF(WEEKDAY(B851)=7,1,0))))))</f>
        <v>1</v>
      </c>
      <c r="U851" s="781">
        <f>VLOOKUP(C851,METADATA!$A$5:$H$29,IF(E851="HI",2,IF(E851="LO",6,10))+IF(S851=1,2,IF(D851=7,1,(IF(WEEKDAY(B851)=1,2,IF(WEEKDAY(B851)=7,1,0))))))</f>
        <v>1</v>
      </c>
    </row>
    <row r="852" spans="2:21" ht="13.95" customHeight="1" x14ac:dyDescent="0.25">
      <c r="B852" s="784">
        <f t="shared" si="38"/>
        <v>45418</v>
      </c>
      <c r="C852" s="785">
        <v>8</v>
      </c>
      <c r="D852" s="786">
        <f>IFERROR((INDEX(METADATA!$T$2:$T$20,MATCH(B852,METADATA!$S$2:$S$20,0))),0)</f>
        <v>0</v>
      </c>
      <c r="E852" s="785" t="str">
        <f t="shared" si="39"/>
        <v>LO</v>
      </c>
      <c r="F852" s="786">
        <f>VLOOKUP(C852,METADATA!$A$5:$H$29,IF(E852="HI",2,IF(E852="LO",6,10))+IF(D852=1,2,IF(D852=7,1,(IF(WEEKDAY(B852)=1,2,IF(WEEKDAY(B852)=7,1,0))))))</f>
        <v>1</v>
      </c>
      <c r="G852" s="786">
        <f>VLOOKUP(C852,METADATA!$J$5:$Q$29,IF(E852="HI",2,IF(E852="LO",6,10))+IF(D852=1,2,IF(D852=7,1,(IF(WEEKDAY(B852)=1,2,IF(WEEKDAY(B852)=7,1,0))))))</f>
        <v>1</v>
      </c>
      <c r="H852" s="787">
        <v>17125.25</v>
      </c>
      <c r="I852" s="788">
        <v>504.72000408172607</v>
      </c>
      <c r="K852" s="795">
        <v>834.63750000000005</v>
      </c>
      <c r="M852" s="798">
        <f t="shared" si="40"/>
        <v>17132.686007892054</v>
      </c>
      <c r="N852" s="303"/>
      <c r="S852" s="786">
        <v>0</v>
      </c>
      <c r="T852" s="781">
        <f>VLOOKUP(C852,METADATA!$J$5:$Q$29,IF(E852="HI",2,IF(E852="LO",6,10))+IF(S852=1,2,IF(D852=7,1,(IF(WEEKDAY(B852)=1,2,IF(WEEKDAY(B852)=7,1,0))))))</f>
        <v>1</v>
      </c>
      <c r="U852" s="781">
        <f>VLOOKUP(C852,METADATA!$A$5:$H$29,IF(E852="HI",2,IF(E852="LO",6,10))+IF(S852=1,2,IF(D852=7,1,(IF(WEEKDAY(B852)=1,2,IF(WEEKDAY(B852)=7,1,0))))))</f>
        <v>1</v>
      </c>
    </row>
    <row r="853" spans="2:21" ht="13.95" customHeight="1" x14ac:dyDescent="0.25">
      <c r="B853" s="784">
        <f t="shared" si="38"/>
        <v>45418</v>
      </c>
      <c r="C853" s="785">
        <v>9</v>
      </c>
      <c r="D853" s="786">
        <f>IFERROR((INDEX(METADATA!$T$2:$T$20,MATCH(B853,METADATA!$S$2:$S$20,0))),0)</f>
        <v>0</v>
      </c>
      <c r="E853" s="785" t="str">
        <f t="shared" si="39"/>
        <v>LO</v>
      </c>
      <c r="F853" s="786">
        <f>VLOOKUP(C853,METADATA!$A$5:$H$29,IF(E853="HI",2,IF(E853="LO",6,10))+IF(D853=1,2,IF(D853=7,1,(IF(WEEKDAY(B853)=1,2,IF(WEEKDAY(B853)=7,1,0))))))</f>
        <v>2</v>
      </c>
      <c r="G853" s="786">
        <f>VLOOKUP(C853,METADATA!$J$5:$Q$29,IF(E853="HI",2,IF(E853="LO",6,10))+IF(D853=1,2,IF(D853=7,1,(IF(WEEKDAY(B853)=1,2,IF(WEEKDAY(B853)=7,1,0))))))</f>
        <v>1</v>
      </c>
      <c r="H853" s="787">
        <v>18189.5</v>
      </c>
      <c r="I853" s="788">
        <v>192.02650398015976</v>
      </c>
      <c r="K853" s="795">
        <v>847.33749999999998</v>
      </c>
      <c r="M853" s="798">
        <f t="shared" si="40"/>
        <v>18190.513583410197</v>
      </c>
      <c r="N853" s="303"/>
      <c r="S853" s="786">
        <v>0</v>
      </c>
      <c r="T853" s="781">
        <f>VLOOKUP(C853,METADATA!$J$5:$Q$29,IF(E853="HI",2,IF(E853="LO",6,10))+IF(S853=1,2,IF(D853=7,1,(IF(WEEKDAY(B853)=1,2,IF(WEEKDAY(B853)=7,1,0))))))</f>
        <v>1</v>
      </c>
      <c r="U853" s="781">
        <f>VLOOKUP(C853,METADATA!$A$5:$H$29,IF(E853="HI",2,IF(E853="LO",6,10))+IF(S853=1,2,IF(D853=7,1,(IF(WEEKDAY(B853)=1,2,IF(WEEKDAY(B853)=7,1,0))))))</f>
        <v>2</v>
      </c>
    </row>
    <row r="854" spans="2:21" ht="13.95" customHeight="1" x14ac:dyDescent="0.25">
      <c r="B854" s="784">
        <f t="shared" si="38"/>
        <v>45418</v>
      </c>
      <c r="C854" s="785">
        <v>10</v>
      </c>
      <c r="D854" s="786">
        <f>IFERROR((INDEX(METADATA!$T$2:$T$20,MATCH(B854,METADATA!$S$2:$S$20,0))),0)</f>
        <v>0</v>
      </c>
      <c r="E854" s="785" t="str">
        <f t="shared" si="39"/>
        <v>LO</v>
      </c>
      <c r="F854" s="786">
        <f>VLOOKUP(C854,METADATA!$A$5:$H$29,IF(E854="HI",2,IF(E854="LO",6,10))+IF(D854=1,2,IF(D854=7,1,(IF(WEEKDAY(B854)=1,2,IF(WEEKDAY(B854)=7,1,0))))))</f>
        <v>2</v>
      </c>
      <c r="G854" s="786">
        <f>VLOOKUP(C854,METADATA!$J$5:$Q$29,IF(E854="HI",2,IF(E854="LO",6,10))+IF(D854=1,2,IF(D854=7,1,(IF(WEEKDAY(B854)=1,2,IF(WEEKDAY(B854)=7,1,0))))))</f>
        <v>2</v>
      </c>
      <c r="H854" s="787">
        <v>17907.5</v>
      </c>
      <c r="I854" s="788">
        <v>0</v>
      </c>
      <c r="K854" s="795">
        <v>851.61249999999995</v>
      </c>
      <c r="M854" s="798">
        <f t="shared" si="40"/>
        <v>17907.5</v>
      </c>
      <c r="N854" s="303"/>
      <c r="S854" s="786">
        <v>0</v>
      </c>
      <c r="T854" s="781">
        <f>VLOOKUP(C854,METADATA!$J$5:$Q$29,IF(E854="HI",2,IF(E854="LO",6,10))+IF(S854=1,2,IF(D854=7,1,(IF(WEEKDAY(B854)=1,2,IF(WEEKDAY(B854)=7,1,0))))))</f>
        <v>2</v>
      </c>
      <c r="U854" s="781">
        <f>VLOOKUP(C854,METADATA!$A$5:$H$29,IF(E854="HI",2,IF(E854="LO",6,10))+IF(S854=1,2,IF(D854=7,1,(IF(WEEKDAY(B854)=1,2,IF(WEEKDAY(B854)=7,1,0))))))</f>
        <v>2</v>
      </c>
    </row>
    <row r="855" spans="2:21" ht="13.95" customHeight="1" x14ac:dyDescent="0.25">
      <c r="B855" s="784">
        <f t="shared" si="38"/>
        <v>45418</v>
      </c>
      <c r="C855" s="785">
        <v>11</v>
      </c>
      <c r="D855" s="786">
        <f>IFERROR((INDEX(METADATA!$T$2:$T$20,MATCH(B855,METADATA!$S$2:$S$20,0))),0)</f>
        <v>0</v>
      </c>
      <c r="E855" s="785" t="str">
        <f t="shared" si="39"/>
        <v>LO</v>
      </c>
      <c r="F855" s="786">
        <f>VLOOKUP(C855,METADATA!$A$5:$H$29,IF(E855="HI",2,IF(E855="LO",6,10))+IF(D855=1,2,IF(D855=7,1,(IF(WEEKDAY(B855)=1,2,IF(WEEKDAY(B855)=7,1,0))))))</f>
        <v>2</v>
      </c>
      <c r="G855" s="786">
        <f>VLOOKUP(C855,METADATA!$J$5:$Q$29,IF(E855="HI",2,IF(E855="LO",6,10))+IF(D855=1,2,IF(D855=7,1,(IF(WEEKDAY(B855)=1,2,IF(WEEKDAY(B855)=7,1,0))))))</f>
        <v>2</v>
      </c>
      <c r="H855" s="787">
        <v>18011.5</v>
      </c>
      <c r="I855" s="788">
        <v>0</v>
      </c>
      <c r="K855" s="795">
        <v>856.5</v>
      </c>
      <c r="M855" s="798">
        <f t="shared" si="40"/>
        <v>18011.5</v>
      </c>
      <c r="N855" s="303"/>
      <c r="S855" s="786">
        <v>0</v>
      </c>
      <c r="T855" s="781">
        <f>VLOOKUP(C855,METADATA!$J$5:$Q$29,IF(E855="HI",2,IF(E855="LO",6,10))+IF(S855=1,2,IF(D855=7,1,(IF(WEEKDAY(B855)=1,2,IF(WEEKDAY(B855)=7,1,0))))))</f>
        <v>2</v>
      </c>
      <c r="U855" s="781">
        <f>VLOOKUP(C855,METADATA!$A$5:$H$29,IF(E855="HI",2,IF(E855="LO",6,10))+IF(S855=1,2,IF(D855=7,1,(IF(WEEKDAY(B855)=1,2,IF(WEEKDAY(B855)=7,1,0))))))</f>
        <v>2</v>
      </c>
    </row>
    <row r="856" spans="2:21" ht="13.95" customHeight="1" x14ac:dyDescent="0.25">
      <c r="B856" s="784">
        <f t="shared" si="38"/>
        <v>45418</v>
      </c>
      <c r="C856" s="785">
        <v>12</v>
      </c>
      <c r="D856" s="786">
        <f>IFERROR((INDEX(METADATA!$T$2:$T$20,MATCH(B856,METADATA!$S$2:$S$20,0))),0)</f>
        <v>0</v>
      </c>
      <c r="E856" s="785" t="str">
        <f t="shared" si="39"/>
        <v>LO</v>
      </c>
      <c r="F856" s="786">
        <f>VLOOKUP(C856,METADATA!$A$5:$H$29,IF(E856="HI",2,IF(E856="LO",6,10))+IF(D856=1,2,IF(D856=7,1,(IF(WEEKDAY(B856)=1,2,IF(WEEKDAY(B856)=7,1,0))))))</f>
        <v>2</v>
      </c>
      <c r="G856" s="786">
        <f>VLOOKUP(C856,METADATA!$J$5:$Q$29,IF(E856="HI",2,IF(E856="LO",6,10))+IF(D856=1,2,IF(D856=7,1,(IF(WEEKDAY(B856)=1,2,IF(WEEKDAY(B856)=7,1,0))))))</f>
        <v>2</v>
      </c>
      <c r="H856" s="787">
        <v>17458.25</v>
      </c>
      <c r="I856" s="788">
        <v>0</v>
      </c>
      <c r="K856" s="795">
        <v>824.32500000000005</v>
      </c>
      <c r="M856" s="798">
        <f t="shared" si="40"/>
        <v>17458.25</v>
      </c>
      <c r="N856" s="303"/>
      <c r="S856" s="786">
        <v>0</v>
      </c>
      <c r="T856" s="781">
        <f>VLOOKUP(C856,METADATA!$J$5:$Q$29,IF(E856="HI",2,IF(E856="LO",6,10))+IF(S856=1,2,IF(D856=7,1,(IF(WEEKDAY(B856)=1,2,IF(WEEKDAY(B856)=7,1,0))))))</f>
        <v>2</v>
      </c>
      <c r="U856" s="781">
        <f>VLOOKUP(C856,METADATA!$A$5:$H$29,IF(E856="HI",2,IF(E856="LO",6,10))+IF(S856=1,2,IF(D856=7,1,(IF(WEEKDAY(B856)=1,2,IF(WEEKDAY(B856)=7,1,0))))))</f>
        <v>2</v>
      </c>
    </row>
    <row r="857" spans="2:21" ht="13.95" customHeight="1" x14ac:dyDescent="0.25">
      <c r="B857" s="784">
        <f t="shared" si="38"/>
        <v>45418</v>
      </c>
      <c r="C857" s="785">
        <v>13</v>
      </c>
      <c r="D857" s="786">
        <f>IFERROR((INDEX(METADATA!$T$2:$T$20,MATCH(B857,METADATA!$S$2:$S$20,0))),0)</f>
        <v>0</v>
      </c>
      <c r="E857" s="785" t="str">
        <f t="shared" si="39"/>
        <v>LO</v>
      </c>
      <c r="F857" s="786">
        <f>VLOOKUP(C857,METADATA!$A$5:$H$29,IF(E857="HI",2,IF(E857="LO",6,10))+IF(D857=1,2,IF(D857=7,1,(IF(WEEKDAY(B857)=1,2,IF(WEEKDAY(B857)=7,1,0))))))</f>
        <v>2</v>
      </c>
      <c r="G857" s="786">
        <f>VLOOKUP(C857,METADATA!$J$5:$Q$29,IF(E857="HI",2,IF(E857="LO",6,10))+IF(D857=1,2,IF(D857=7,1,(IF(WEEKDAY(B857)=1,2,IF(WEEKDAY(B857)=7,1,0))))))</f>
        <v>2</v>
      </c>
      <c r="H857" s="787">
        <v>16818</v>
      </c>
      <c r="I857" s="788">
        <v>0</v>
      </c>
      <c r="K857" s="795">
        <v>882.73749999999995</v>
      </c>
      <c r="M857" s="798">
        <f t="shared" si="40"/>
        <v>16818</v>
      </c>
      <c r="N857" s="303"/>
      <c r="S857" s="786">
        <v>0</v>
      </c>
      <c r="T857" s="781">
        <f>VLOOKUP(C857,METADATA!$J$5:$Q$29,IF(E857="HI",2,IF(E857="LO",6,10))+IF(S857=1,2,IF(D857=7,1,(IF(WEEKDAY(B857)=1,2,IF(WEEKDAY(B857)=7,1,0))))))</f>
        <v>2</v>
      </c>
      <c r="U857" s="781">
        <f>VLOOKUP(C857,METADATA!$A$5:$H$29,IF(E857="HI",2,IF(E857="LO",6,10))+IF(S857=1,2,IF(D857=7,1,(IF(WEEKDAY(B857)=1,2,IF(WEEKDAY(B857)=7,1,0))))))</f>
        <v>2</v>
      </c>
    </row>
    <row r="858" spans="2:21" ht="13.95" customHeight="1" x14ac:dyDescent="0.25">
      <c r="B858" s="784">
        <f t="shared" si="38"/>
        <v>45418</v>
      </c>
      <c r="C858" s="785">
        <v>14</v>
      </c>
      <c r="D858" s="786">
        <f>IFERROR((INDEX(METADATA!$T$2:$T$20,MATCH(B858,METADATA!$S$2:$S$20,0))),0)</f>
        <v>0</v>
      </c>
      <c r="E858" s="785" t="str">
        <f t="shared" si="39"/>
        <v>LO</v>
      </c>
      <c r="F858" s="786">
        <f>VLOOKUP(C858,METADATA!$A$5:$H$29,IF(E858="HI",2,IF(E858="LO",6,10))+IF(D858=1,2,IF(D858=7,1,(IF(WEEKDAY(B858)=1,2,IF(WEEKDAY(B858)=7,1,0))))))</f>
        <v>2</v>
      </c>
      <c r="G858" s="786">
        <f>VLOOKUP(C858,METADATA!$J$5:$Q$29,IF(E858="HI",2,IF(E858="LO",6,10))+IF(D858=1,2,IF(D858=7,1,(IF(WEEKDAY(B858)=1,2,IF(WEEKDAY(B858)=7,1,0))))))</f>
        <v>2</v>
      </c>
      <c r="H858" s="787">
        <v>17047.75</v>
      </c>
      <c r="I858" s="788">
        <v>1095.2400360107422</v>
      </c>
      <c r="K858" s="795">
        <v>909.3125</v>
      </c>
      <c r="M858" s="798">
        <f t="shared" si="40"/>
        <v>17082.895855181603</v>
      </c>
      <c r="N858" s="303"/>
      <c r="S858" s="786">
        <v>0</v>
      </c>
      <c r="T858" s="781">
        <f>VLOOKUP(C858,METADATA!$J$5:$Q$29,IF(E858="HI",2,IF(E858="LO",6,10))+IF(S858=1,2,IF(D858=7,1,(IF(WEEKDAY(B858)=1,2,IF(WEEKDAY(B858)=7,1,0))))))</f>
        <v>2</v>
      </c>
      <c r="U858" s="781">
        <f>VLOOKUP(C858,METADATA!$A$5:$H$29,IF(E858="HI",2,IF(E858="LO",6,10))+IF(S858=1,2,IF(D858=7,1,(IF(WEEKDAY(B858)=1,2,IF(WEEKDAY(B858)=7,1,0))))))</f>
        <v>2</v>
      </c>
    </row>
    <row r="859" spans="2:21" ht="13.95" customHeight="1" x14ac:dyDescent="0.25">
      <c r="B859" s="784">
        <f t="shared" si="38"/>
        <v>45418</v>
      </c>
      <c r="C859" s="785">
        <v>15</v>
      </c>
      <c r="D859" s="786">
        <f>IFERROR((INDEX(METADATA!$T$2:$T$20,MATCH(B859,METADATA!$S$2:$S$20,0))),0)</f>
        <v>0</v>
      </c>
      <c r="E859" s="785" t="str">
        <f t="shared" si="39"/>
        <v>LO</v>
      </c>
      <c r="F859" s="786">
        <f>VLOOKUP(C859,METADATA!$A$5:$H$29,IF(E859="HI",2,IF(E859="LO",6,10))+IF(D859=1,2,IF(D859=7,1,(IF(WEEKDAY(B859)=1,2,IF(WEEKDAY(B859)=7,1,0))))))</f>
        <v>2</v>
      </c>
      <c r="G859" s="786">
        <f>VLOOKUP(C859,METADATA!$J$5:$Q$29,IF(E859="HI",2,IF(E859="LO",6,10))+IF(D859=1,2,IF(D859=7,1,(IF(WEEKDAY(B859)=1,2,IF(WEEKDAY(B859)=7,1,0))))))</f>
        <v>2</v>
      </c>
      <c r="H859" s="787">
        <v>17073.25</v>
      </c>
      <c r="I859" s="788">
        <v>2098.462516784668</v>
      </c>
      <c r="K859" s="795">
        <v>905.6</v>
      </c>
      <c r="M859" s="798">
        <f t="shared" si="40"/>
        <v>17201.726962629371</v>
      </c>
      <c r="N859" s="303"/>
      <c r="S859" s="786">
        <v>0</v>
      </c>
      <c r="T859" s="781">
        <f>VLOOKUP(C859,METADATA!$J$5:$Q$29,IF(E859="HI",2,IF(E859="LO",6,10))+IF(S859=1,2,IF(D859=7,1,(IF(WEEKDAY(B859)=1,2,IF(WEEKDAY(B859)=7,1,0))))))</f>
        <v>2</v>
      </c>
      <c r="U859" s="781">
        <f>VLOOKUP(C859,METADATA!$A$5:$H$29,IF(E859="HI",2,IF(E859="LO",6,10))+IF(S859=1,2,IF(D859=7,1,(IF(WEEKDAY(B859)=1,2,IF(WEEKDAY(B859)=7,1,0))))))</f>
        <v>2</v>
      </c>
    </row>
    <row r="860" spans="2:21" ht="13.95" customHeight="1" x14ac:dyDescent="0.25">
      <c r="B860" s="784">
        <f t="shared" ref="B860:B923" si="41">B836+1</f>
        <v>45418</v>
      </c>
      <c r="C860" s="785">
        <v>16</v>
      </c>
      <c r="D860" s="786">
        <f>IFERROR((INDEX(METADATA!$T$2:$T$20,MATCH(B860,METADATA!$S$2:$S$20,0))),0)</f>
        <v>0</v>
      </c>
      <c r="E860" s="785" t="str">
        <f t="shared" si="39"/>
        <v>LO</v>
      </c>
      <c r="F860" s="786">
        <f>VLOOKUP(C860,METADATA!$A$5:$H$29,IF(E860="HI",2,IF(E860="LO",6,10))+IF(D860=1,2,IF(D860=7,1,(IF(WEEKDAY(B860)=1,2,IF(WEEKDAY(B860)=7,1,0))))))</f>
        <v>2</v>
      </c>
      <c r="G860" s="786">
        <f>VLOOKUP(C860,METADATA!$J$5:$Q$29,IF(E860="HI",2,IF(E860="LO",6,10))+IF(D860=1,2,IF(D860=7,1,(IF(WEEKDAY(B860)=1,2,IF(WEEKDAY(B860)=7,1,0))))))</f>
        <v>2</v>
      </c>
      <c r="H860" s="787">
        <v>17230.75</v>
      </c>
      <c r="I860" s="788">
        <v>2090.8319873809814</v>
      </c>
      <c r="K860" s="795">
        <v>913.98749999999995</v>
      </c>
      <c r="M860" s="798">
        <f t="shared" si="40"/>
        <v>17357.140431590553</v>
      </c>
      <c r="N860" s="303"/>
      <c r="S860" s="786">
        <v>0</v>
      </c>
      <c r="T860" s="781">
        <f>VLOOKUP(C860,METADATA!$J$5:$Q$29,IF(E860="HI",2,IF(E860="LO",6,10))+IF(S860=1,2,IF(D860=7,1,(IF(WEEKDAY(B860)=1,2,IF(WEEKDAY(B860)=7,1,0))))))</f>
        <v>2</v>
      </c>
      <c r="U860" s="781">
        <f>VLOOKUP(C860,METADATA!$A$5:$H$29,IF(E860="HI",2,IF(E860="LO",6,10))+IF(S860=1,2,IF(D860=7,1,(IF(WEEKDAY(B860)=1,2,IF(WEEKDAY(B860)=7,1,0))))))</f>
        <v>2</v>
      </c>
    </row>
    <row r="861" spans="2:21" ht="13.95" customHeight="1" x14ac:dyDescent="0.25">
      <c r="B861" s="784">
        <f t="shared" si="41"/>
        <v>45418</v>
      </c>
      <c r="C861" s="785">
        <v>17</v>
      </c>
      <c r="D861" s="786">
        <f>IFERROR((INDEX(METADATA!$T$2:$T$20,MATCH(B861,METADATA!$S$2:$S$20,0))),0)</f>
        <v>0</v>
      </c>
      <c r="E861" s="785" t="str">
        <f t="shared" si="39"/>
        <v>LO</v>
      </c>
      <c r="F861" s="786">
        <f>VLOOKUP(C861,METADATA!$A$5:$H$29,IF(E861="HI",2,IF(E861="LO",6,10))+IF(D861=1,2,IF(D861=7,1,(IF(WEEKDAY(B861)=1,2,IF(WEEKDAY(B861)=7,1,0))))))</f>
        <v>2</v>
      </c>
      <c r="G861" s="786">
        <f>VLOOKUP(C861,METADATA!$J$5:$Q$29,IF(E861="HI",2,IF(E861="LO",6,10))+IF(D861=1,2,IF(D861=7,1,(IF(WEEKDAY(B861)=1,2,IF(WEEKDAY(B861)=7,1,0))))))</f>
        <v>2</v>
      </c>
      <c r="H861" s="787">
        <v>17374.75</v>
      </c>
      <c r="I861" s="788">
        <v>2049.4074974060059</v>
      </c>
      <c r="K861" s="795">
        <v>902.26250000000005</v>
      </c>
      <c r="M861" s="798">
        <f t="shared" si="40"/>
        <v>17495.199588827902</v>
      </c>
      <c r="N861" s="303"/>
      <c r="S861" s="786">
        <v>0</v>
      </c>
      <c r="T861" s="781">
        <f>VLOOKUP(C861,METADATA!$J$5:$Q$29,IF(E861="HI",2,IF(E861="LO",6,10))+IF(S861=1,2,IF(D861=7,1,(IF(WEEKDAY(B861)=1,2,IF(WEEKDAY(B861)=7,1,0))))))</f>
        <v>2</v>
      </c>
      <c r="U861" s="781">
        <f>VLOOKUP(C861,METADATA!$A$5:$H$29,IF(E861="HI",2,IF(E861="LO",6,10))+IF(S861=1,2,IF(D861=7,1,(IF(WEEKDAY(B861)=1,2,IF(WEEKDAY(B861)=7,1,0))))))</f>
        <v>2</v>
      </c>
    </row>
    <row r="862" spans="2:21" ht="13.95" customHeight="1" x14ac:dyDescent="0.25">
      <c r="B862" s="784">
        <f t="shared" si="41"/>
        <v>45418</v>
      </c>
      <c r="C862" s="785">
        <v>18</v>
      </c>
      <c r="D862" s="786">
        <f>IFERROR((INDEX(METADATA!$T$2:$T$20,MATCH(B862,METADATA!$S$2:$S$20,0))),0)</f>
        <v>0</v>
      </c>
      <c r="E862" s="785" t="str">
        <f t="shared" si="39"/>
        <v>LO</v>
      </c>
      <c r="F862" s="786">
        <f>VLOOKUP(C862,METADATA!$A$5:$H$29,IF(E862="HI",2,IF(E862="LO",6,10))+IF(D862=1,2,IF(D862=7,1,(IF(WEEKDAY(B862)=1,2,IF(WEEKDAY(B862)=7,1,0))))))</f>
        <v>1</v>
      </c>
      <c r="G862" s="786">
        <f>VLOOKUP(C862,METADATA!$J$5:$Q$29,IF(E862="HI",2,IF(E862="LO",6,10))+IF(D862=1,2,IF(D862=7,1,(IF(WEEKDAY(B862)=1,2,IF(WEEKDAY(B862)=7,1,0))))))</f>
        <v>1</v>
      </c>
      <c r="H862" s="787">
        <v>18208</v>
      </c>
      <c r="I862" s="788">
        <v>1905.4789886474609</v>
      </c>
      <c r="K862" s="795">
        <v>933.76250000000005</v>
      </c>
      <c r="M862" s="798">
        <f t="shared" si="40"/>
        <v>18307.433303884434</v>
      </c>
      <c r="N862" s="303"/>
      <c r="S862" s="786">
        <v>0</v>
      </c>
      <c r="T862" s="781">
        <f>VLOOKUP(C862,METADATA!$J$5:$Q$29,IF(E862="HI",2,IF(E862="LO",6,10))+IF(S862=1,2,IF(D862=7,1,(IF(WEEKDAY(B862)=1,2,IF(WEEKDAY(B862)=7,1,0))))))</f>
        <v>1</v>
      </c>
      <c r="U862" s="781">
        <f>VLOOKUP(C862,METADATA!$A$5:$H$29,IF(E862="HI",2,IF(E862="LO",6,10))+IF(S862=1,2,IF(D862=7,1,(IF(WEEKDAY(B862)=1,2,IF(WEEKDAY(B862)=7,1,0))))))</f>
        <v>1</v>
      </c>
    </row>
    <row r="863" spans="2:21" ht="13.95" customHeight="1" x14ac:dyDescent="0.25">
      <c r="B863" s="784">
        <f t="shared" si="41"/>
        <v>45418</v>
      </c>
      <c r="C863" s="785">
        <v>19</v>
      </c>
      <c r="D863" s="786">
        <f>IFERROR((INDEX(METADATA!$T$2:$T$20,MATCH(B863,METADATA!$S$2:$S$20,0))),0)</f>
        <v>0</v>
      </c>
      <c r="E863" s="785" t="str">
        <f t="shared" si="39"/>
        <v>LO</v>
      </c>
      <c r="F863" s="786">
        <f>VLOOKUP(C863,METADATA!$A$5:$H$29,IF(E863="HI",2,IF(E863="LO",6,10))+IF(D863=1,2,IF(D863=7,1,(IF(WEEKDAY(B863)=1,2,IF(WEEKDAY(B863)=7,1,0))))))</f>
        <v>1</v>
      </c>
      <c r="G863" s="786">
        <f>VLOOKUP(C863,METADATA!$J$5:$Q$29,IF(E863="HI",2,IF(E863="LO",6,10))+IF(D863=1,2,IF(D863=7,1,(IF(WEEKDAY(B863)=1,2,IF(WEEKDAY(B863)=7,1,0))))))</f>
        <v>1</v>
      </c>
      <c r="H863" s="787">
        <v>17277.75</v>
      </c>
      <c r="I863" s="788">
        <v>1956.8164834976196</v>
      </c>
      <c r="K863" s="795">
        <v>0</v>
      </c>
      <c r="M863" s="798">
        <f t="shared" si="40"/>
        <v>17388.207952879675</v>
      </c>
      <c r="N863" s="303"/>
      <c r="S863" s="786">
        <v>0</v>
      </c>
      <c r="T863" s="781">
        <f>VLOOKUP(C863,METADATA!$J$5:$Q$29,IF(E863="HI",2,IF(E863="LO",6,10))+IF(S863=1,2,IF(D863=7,1,(IF(WEEKDAY(B863)=1,2,IF(WEEKDAY(B863)=7,1,0))))))</f>
        <v>1</v>
      </c>
      <c r="U863" s="781">
        <f>VLOOKUP(C863,METADATA!$A$5:$H$29,IF(E863="HI",2,IF(E863="LO",6,10))+IF(S863=1,2,IF(D863=7,1,(IF(WEEKDAY(B863)=1,2,IF(WEEKDAY(B863)=7,1,0))))))</f>
        <v>1</v>
      </c>
    </row>
    <row r="864" spans="2:21" ht="13.95" customHeight="1" x14ac:dyDescent="0.25">
      <c r="B864" s="784">
        <f t="shared" si="41"/>
        <v>45418</v>
      </c>
      <c r="C864" s="785">
        <v>20</v>
      </c>
      <c r="D864" s="786">
        <f>IFERROR((INDEX(METADATA!$T$2:$T$20,MATCH(B864,METADATA!$S$2:$S$20,0))),0)</f>
        <v>0</v>
      </c>
      <c r="E864" s="785" t="str">
        <f t="shared" si="39"/>
        <v>LO</v>
      </c>
      <c r="F864" s="786">
        <f>VLOOKUP(C864,METADATA!$A$5:$H$29,IF(E864="HI",2,IF(E864="LO",6,10))+IF(D864=1,2,IF(D864=7,1,(IF(WEEKDAY(B864)=1,2,IF(WEEKDAY(B864)=7,1,0))))))</f>
        <v>1</v>
      </c>
      <c r="G864" s="786">
        <f>VLOOKUP(C864,METADATA!$J$5:$Q$29,IF(E864="HI",2,IF(E864="LO",6,10))+IF(D864=1,2,IF(D864=7,1,(IF(WEEKDAY(B864)=1,2,IF(WEEKDAY(B864)=7,1,0))))))</f>
        <v>2</v>
      </c>
      <c r="H864" s="787">
        <v>15331</v>
      </c>
      <c r="I864" s="788">
        <v>1996.2734699249268</v>
      </c>
      <c r="K864" s="795">
        <v>0</v>
      </c>
      <c r="M864" s="798">
        <f t="shared" si="40"/>
        <v>15460.422658088171</v>
      </c>
      <c r="N864" s="303"/>
      <c r="S864" s="786">
        <v>0</v>
      </c>
      <c r="T864" s="781">
        <f>VLOOKUP(C864,METADATA!$J$5:$Q$29,IF(E864="HI",2,IF(E864="LO",6,10))+IF(S864=1,2,IF(D864=7,1,(IF(WEEKDAY(B864)=1,2,IF(WEEKDAY(B864)=7,1,0))))))</f>
        <v>2</v>
      </c>
      <c r="U864" s="781">
        <f>VLOOKUP(C864,METADATA!$A$5:$H$29,IF(E864="HI",2,IF(E864="LO",6,10))+IF(S864=1,2,IF(D864=7,1,(IF(WEEKDAY(B864)=1,2,IF(WEEKDAY(B864)=7,1,0))))))</f>
        <v>1</v>
      </c>
    </row>
    <row r="865" spans="2:21" ht="13.95" customHeight="1" x14ac:dyDescent="0.25">
      <c r="B865" s="784">
        <f t="shared" si="41"/>
        <v>45418</v>
      </c>
      <c r="C865" s="785">
        <v>21</v>
      </c>
      <c r="D865" s="786">
        <f>IFERROR((INDEX(METADATA!$T$2:$T$20,MATCH(B865,METADATA!$S$2:$S$20,0))),0)</f>
        <v>0</v>
      </c>
      <c r="E865" s="785" t="str">
        <f t="shared" si="39"/>
        <v>LO</v>
      </c>
      <c r="F865" s="786">
        <f>VLOOKUP(C865,METADATA!$A$5:$H$29,IF(E865="HI",2,IF(E865="LO",6,10))+IF(D865=1,2,IF(D865=7,1,(IF(WEEKDAY(B865)=1,2,IF(WEEKDAY(B865)=7,1,0))))))</f>
        <v>2</v>
      </c>
      <c r="G865" s="786">
        <f>VLOOKUP(C865,METADATA!$J$5:$Q$29,IF(E865="HI",2,IF(E865="LO",6,10))+IF(D865=1,2,IF(D865=7,1,(IF(WEEKDAY(B865)=1,2,IF(WEEKDAY(B865)=7,1,0))))))</f>
        <v>2</v>
      </c>
      <c r="H865" s="787">
        <v>13398.25</v>
      </c>
      <c r="I865" s="788">
        <v>1864.9655203819275</v>
      </c>
      <c r="K865" s="795">
        <v>0</v>
      </c>
      <c r="M865" s="798">
        <f t="shared" si="40"/>
        <v>13527.423977044315</v>
      </c>
      <c r="N865" s="303"/>
      <c r="S865" s="786">
        <v>0</v>
      </c>
      <c r="T865" s="781">
        <f>VLOOKUP(C865,METADATA!$J$5:$Q$29,IF(E865="HI",2,IF(E865="LO",6,10))+IF(S865=1,2,IF(D865=7,1,(IF(WEEKDAY(B865)=1,2,IF(WEEKDAY(B865)=7,1,0))))))</f>
        <v>2</v>
      </c>
      <c r="U865" s="781">
        <f>VLOOKUP(C865,METADATA!$A$5:$H$29,IF(E865="HI",2,IF(E865="LO",6,10))+IF(S865=1,2,IF(D865=7,1,(IF(WEEKDAY(B865)=1,2,IF(WEEKDAY(B865)=7,1,0))))))</f>
        <v>2</v>
      </c>
    </row>
    <row r="866" spans="2:21" ht="13.95" customHeight="1" x14ac:dyDescent="0.25">
      <c r="B866" s="784">
        <f t="shared" si="41"/>
        <v>45418</v>
      </c>
      <c r="C866" s="785">
        <v>22</v>
      </c>
      <c r="D866" s="786">
        <f>IFERROR((INDEX(METADATA!$T$2:$T$20,MATCH(B866,METADATA!$S$2:$S$20,0))),0)</f>
        <v>0</v>
      </c>
      <c r="E866" s="785" t="str">
        <f t="shared" si="39"/>
        <v>LO</v>
      </c>
      <c r="F866" s="786">
        <f>VLOOKUP(C866,METADATA!$A$5:$H$29,IF(E866="HI",2,IF(E866="LO",6,10))+IF(D866=1,2,IF(D866=7,1,(IF(WEEKDAY(B866)=1,2,IF(WEEKDAY(B866)=7,1,0))))))</f>
        <v>3</v>
      </c>
      <c r="G866" s="786">
        <f>VLOOKUP(C866,METADATA!$J$5:$Q$29,IF(E866="HI",2,IF(E866="LO",6,10))+IF(D866=1,2,IF(D866=7,1,(IF(WEEKDAY(B866)=1,2,IF(WEEKDAY(B866)=7,1,0))))))</f>
        <v>3</v>
      </c>
      <c r="H866" s="787">
        <v>11490</v>
      </c>
      <c r="I866" s="788">
        <v>1870.9220628738403</v>
      </c>
      <c r="K866" s="795">
        <v>0</v>
      </c>
      <c r="M866" s="798">
        <f t="shared" si="40"/>
        <v>11641.325069138311</v>
      </c>
      <c r="N866" s="303"/>
      <c r="S866" s="786">
        <v>0</v>
      </c>
      <c r="T866" s="781">
        <f>VLOOKUP(C866,METADATA!$J$5:$Q$29,IF(E866="HI",2,IF(E866="LO",6,10))+IF(S866=1,2,IF(D866=7,1,(IF(WEEKDAY(B866)=1,2,IF(WEEKDAY(B866)=7,1,0))))))</f>
        <v>3</v>
      </c>
      <c r="U866" s="781">
        <f>VLOOKUP(C866,METADATA!$A$5:$H$29,IF(E866="HI",2,IF(E866="LO",6,10))+IF(S866=1,2,IF(D866=7,1,(IF(WEEKDAY(B866)=1,2,IF(WEEKDAY(B866)=7,1,0))))))</f>
        <v>3</v>
      </c>
    </row>
    <row r="867" spans="2:21" ht="13.95" customHeight="1" x14ac:dyDescent="0.25">
      <c r="B867" s="784">
        <f t="shared" si="41"/>
        <v>45418</v>
      </c>
      <c r="C867" s="785">
        <v>23</v>
      </c>
      <c r="D867" s="786">
        <f>IFERROR((INDEX(METADATA!$T$2:$T$20,MATCH(B867,METADATA!$S$2:$S$20,0))),0)</f>
        <v>0</v>
      </c>
      <c r="E867" s="785" t="str">
        <f t="shared" si="39"/>
        <v>LO</v>
      </c>
      <c r="F867" s="786">
        <f>VLOOKUP(C867,METADATA!$A$5:$H$29,IF(E867="HI",2,IF(E867="LO",6,10))+IF(D867=1,2,IF(D867=7,1,(IF(WEEKDAY(B867)=1,2,IF(WEEKDAY(B867)=7,1,0))))))</f>
        <v>3</v>
      </c>
      <c r="G867" s="786">
        <f>VLOOKUP(C867,METADATA!$J$5:$Q$29,IF(E867="HI",2,IF(E867="LO",6,10))+IF(D867=1,2,IF(D867=7,1,(IF(WEEKDAY(B867)=1,2,IF(WEEKDAY(B867)=7,1,0))))))</f>
        <v>3</v>
      </c>
      <c r="H867" s="787">
        <v>10534.75</v>
      </c>
      <c r="I867" s="788">
        <v>1916.8060331344604</v>
      </c>
      <c r="K867" s="795">
        <v>0</v>
      </c>
      <c r="M867" s="798">
        <f t="shared" si="40"/>
        <v>10707.712310814139</v>
      </c>
      <c r="N867" s="303"/>
      <c r="S867" s="786">
        <v>0</v>
      </c>
      <c r="T867" s="781">
        <f>VLOOKUP(C867,METADATA!$J$5:$Q$29,IF(E867="HI",2,IF(E867="LO",6,10))+IF(S867=1,2,IF(D867=7,1,(IF(WEEKDAY(B867)=1,2,IF(WEEKDAY(B867)=7,1,0))))))</f>
        <v>3</v>
      </c>
      <c r="U867" s="781">
        <f>VLOOKUP(C867,METADATA!$A$5:$H$29,IF(E867="HI",2,IF(E867="LO",6,10))+IF(S867=1,2,IF(D867=7,1,(IF(WEEKDAY(B867)=1,2,IF(WEEKDAY(B867)=7,1,0))))))</f>
        <v>3</v>
      </c>
    </row>
    <row r="868" spans="2:21" ht="13.95" customHeight="1" x14ac:dyDescent="0.25">
      <c r="B868" s="784">
        <f t="shared" si="41"/>
        <v>45419</v>
      </c>
      <c r="C868" s="785">
        <v>0</v>
      </c>
      <c r="D868" s="786">
        <f>IFERROR((INDEX(METADATA!$T$2:$T$20,MATCH(B868,METADATA!$S$2:$S$20,0))),0)</f>
        <v>0</v>
      </c>
      <c r="E868" s="785" t="str">
        <f t="shared" si="39"/>
        <v>LO</v>
      </c>
      <c r="F868" s="786">
        <f>VLOOKUP(C868,METADATA!$A$5:$H$29,IF(E868="HI",2,IF(E868="LO",6,10))+IF(D868=1,2,IF(D868=7,1,(IF(WEEKDAY(B868)=1,2,IF(WEEKDAY(B868)=7,1,0))))))</f>
        <v>3</v>
      </c>
      <c r="G868" s="786">
        <f>VLOOKUP(C868,METADATA!$J$5:$Q$29,IF(E868="HI",2,IF(E868="LO",6,10))+IF(D868=1,2,IF(D868=7,1,(IF(WEEKDAY(B868)=1,2,IF(WEEKDAY(B868)=7,1,0))))))</f>
        <v>3</v>
      </c>
      <c r="H868" s="787">
        <v>10024</v>
      </c>
      <c r="I868" s="788">
        <v>1905.2664804458618</v>
      </c>
      <c r="K868" s="795">
        <v>0</v>
      </c>
      <c r="M868" s="798">
        <f t="shared" si="40"/>
        <v>10203.460999166438</v>
      </c>
      <c r="N868" s="303"/>
      <c r="S868" s="786">
        <v>0</v>
      </c>
      <c r="T868" s="781">
        <f>VLOOKUP(C868,METADATA!$J$5:$Q$29,IF(E868="HI",2,IF(E868="LO",6,10))+IF(S868=1,2,IF(D868=7,1,(IF(WEEKDAY(B868)=1,2,IF(WEEKDAY(B868)=7,1,0))))))</f>
        <v>3</v>
      </c>
      <c r="U868" s="781">
        <f>VLOOKUP(C868,METADATA!$A$5:$H$29,IF(E868="HI",2,IF(E868="LO",6,10))+IF(S868=1,2,IF(D868=7,1,(IF(WEEKDAY(B868)=1,2,IF(WEEKDAY(B868)=7,1,0))))))</f>
        <v>3</v>
      </c>
    </row>
    <row r="869" spans="2:21" ht="13.95" customHeight="1" x14ac:dyDescent="0.25">
      <c r="B869" s="784">
        <f t="shared" si="41"/>
        <v>45419</v>
      </c>
      <c r="C869" s="785">
        <v>1</v>
      </c>
      <c r="D869" s="786">
        <f>IFERROR((INDEX(METADATA!$T$2:$T$20,MATCH(B869,METADATA!$S$2:$S$20,0))),0)</f>
        <v>0</v>
      </c>
      <c r="E869" s="785" t="str">
        <f t="shared" si="39"/>
        <v>LO</v>
      </c>
      <c r="F869" s="786">
        <f>VLOOKUP(C869,METADATA!$A$5:$H$29,IF(E869="HI",2,IF(E869="LO",6,10))+IF(D869=1,2,IF(D869=7,1,(IF(WEEKDAY(B869)=1,2,IF(WEEKDAY(B869)=7,1,0))))))</f>
        <v>3</v>
      </c>
      <c r="G869" s="786">
        <f>VLOOKUP(C869,METADATA!$J$5:$Q$29,IF(E869="HI",2,IF(E869="LO",6,10))+IF(D869=1,2,IF(D869=7,1,(IF(WEEKDAY(B869)=1,2,IF(WEEKDAY(B869)=7,1,0))))))</f>
        <v>3</v>
      </c>
      <c r="H869" s="787">
        <v>9173</v>
      </c>
      <c r="I869" s="788">
        <v>1839.9119839668274</v>
      </c>
      <c r="K869" s="795">
        <v>0</v>
      </c>
      <c r="M869" s="798">
        <f t="shared" si="40"/>
        <v>9355.7044154218947</v>
      </c>
      <c r="N869" s="303"/>
      <c r="S869" s="786">
        <v>0</v>
      </c>
      <c r="T869" s="781">
        <f>VLOOKUP(C869,METADATA!$J$5:$Q$29,IF(E869="HI",2,IF(E869="LO",6,10))+IF(S869=1,2,IF(D869=7,1,(IF(WEEKDAY(B869)=1,2,IF(WEEKDAY(B869)=7,1,0))))))</f>
        <v>3</v>
      </c>
      <c r="U869" s="781">
        <f>VLOOKUP(C869,METADATA!$A$5:$H$29,IF(E869="HI",2,IF(E869="LO",6,10))+IF(S869=1,2,IF(D869=7,1,(IF(WEEKDAY(B869)=1,2,IF(WEEKDAY(B869)=7,1,0))))))</f>
        <v>3</v>
      </c>
    </row>
    <row r="870" spans="2:21" ht="13.95" customHeight="1" x14ac:dyDescent="0.25">
      <c r="B870" s="784">
        <f t="shared" si="41"/>
        <v>45419</v>
      </c>
      <c r="C870" s="785">
        <v>2</v>
      </c>
      <c r="D870" s="786">
        <f>IFERROR((INDEX(METADATA!$T$2:$T$20,MATCH(B870,METADATA!$S$2:$S$20,0))),0)</f>
        <v>0</v>
      </c>
      <c r="E870" s="785" t="str">
        <f t="shared" si="39"/>
        <v>LO</v>
      </c>
      <c r="F870" s="786">
        <f>VLOOKUP(C870,METADATA!$A$5:$H$29,IF(E870="HI",2,IF(E870="LO",6,10))+IF(D870=1,2,IF(D870=7,1,(IF(WEEKDAY(B870)=1,2,IF(WEEKDAY(B870)=7,1,0))))))</f>
        <v>3</v>
      </c>
      <c r="G870" s="786">
        <f>VLOOKUP(C870,METADATA!$J$5:$Q$29,IF(E870="HI",2,IF(E870="LO",6,10))+IF(D870=1,2,IF(D870=7,1,(IF(WEEKDAY(B870)=1,2,IF(WEEKDAY(B870)=7,1,0))))))</f>
        <v>3</v>
      </c>
      <c r="H870" s="787">
        <v>9363.75</v>
      </c>
      <c r="I870" s="788">
        <v>1817.7094511985779</v>
      </c>
      <c r="K870" s="795">
        <v>0</v>
      </c>
      <c r="M870" s="798">
        <f t="shared" si="40"/>
        <v>9538.5471488836629</v>
      </c>
      <c r="N870" s="303"/>
      <c r="S870" s="786">
        <v>0</v>
      </c>
      <c r="T870" s="781">
        <f>VLOOKUP(C870,METADATA!$J$5:$Q$29,IF(E870="HI",2,IF(E870="LO",6,10))+IF(S870=1,2,IF(D870=7,1,(IF(WEEKDAY(B870)=1,2,IF(WEEKDAY(B870)=7,1,0))))))</f>
        <v>3</v>
      </c>
      <c r="U870" s="781">
        <f>VLOOKUP(C870,METADATA!$A$5:$H$29,IF(E870="HI",2,IF(E870="LO",6,10))+IF(S870=1,2,IF(D870=7,1,(IF(WEEKDAY(B870)=1,2,IF(WEEKDAY(B870)=7,1,0))))))</f>
        <v>3</v>
      </c>
    </row>
    <row r="871" spans="2:21" ht="13.95" customHeight="1" x14ac:dyDescent="0.25">
      <c r="B871" s="784">
        <f t="shared" si="41"/>
        <v>45419</v>
      </c>
      <c r="C871" s="785">
        <v>3</v>
      </c>
      <c r="D871" s="786">
        <f>IFERROR((INDEX(METADATA!$T$2:$T$20,MATCH(B871,METADATA!$S$2:$S$20,0))),0)</f>
        <v>0</v>
      </c>
      <c r="E871" s="785" t="str">
        <f t="shared" si="39"/>
        <v>LO</v>
      </c>
      <c r="F871" s="786">
        <f>VLOOKUP(C871,METADATA!$A$5:$H$29,IF(E871="HI",2,IF(E871="LO",6,10))+IF(D871=1,2,IF(D871=7,1,(IF(WEEKDAY(B871)=1,2,IF(WEEKDAY(B871)=7,1,0))))))</f>
        <v>3</v>
      </c>
      <c r="G871" s="786">
        <f>VLOOKUP(C871,METADATA!$J$5:$Q$29,IF(E871="HI",2,IF(E871="LO",6,10))+IF(D871=1,2,IF(D871=7,1,(IF(WEEKDAY(B871)=1,2,IF(WEEKDAY(B871)=7,1,0))))))</f>
        <v>3</v>
      </c>
      <c r="H871" s="787">
        <v>9654</v>
      </c>
      <c r="I871" s="788">
        <v>1865.0154914855957</v>
      </c>
      <c r="K871" s="795">
        <v>0</v>
      </c>
      <c r="M871" s="798">
        <f t="shared" si="40"/>
        <v>9832.4970777255385</v>
      </c>
      <c r="N871" s="303"/>
      <c r="S871" s="786">
        <v>0</v>
      </c>
      <c r="T871" s="781">
        <f>VLOOKUP(C871,METADATA!$J$5:$Q$29,IF(E871="HI",2,IF(E871="LO",6,10))+IF(S871=1,2,IF(D871=7,1,(IF(WEEKDAY(B871)=1,2,IF(WEEKDAY(B871)=7,1,0))))))</f>
        <v>3</v>
      </c>
      <c r="U871" s="781">
        <f>VLOOKUP(C871,METADATA!$A$5:$H$29,IF(E871="HI",2,IF(E871="LO",6,10))+IF(S871=1,2,IF(D871=7,1,(IF(WEEKDAY(B871)=1,2,IF(WEEKDAY(B871)=7,1,0))))))</f>
        <v>3</v>
      </c>
    </row>
    <row r="872" spans="2:21" ht="13.95" customHeight="1" x14ac:dyDescent="0.25">
      <c r="B872" s="784">
        <f t="shared" si="41"/>
        <v>45419</v>
      </c>
      <c r="C872" s="785">
        <v>4</v>
      </c>
      <c r="D872" s="786">
        <f>IFERROR((INDEX(METADATA!$T$2:$T$20,MATCH(B872,METADATA!$S$2:$S$20,0))),0)</f>
        <v>0</v>
      </c>
      <c r="E872" s="785" t="str">
        <f t="shared" si="39"/>
        <v>LO</v>
      </c>
      <c r="F872" s="786">
        <f>VLOOKUP(C872,METADATA!$A$5:$H$29,IF(E872="HI",2,IF(E872="LO",6,10))+IF(D872=1,2,IF(D872=7,1,(IF(WEEKDAY(B872)=1,2,IF(WEEKDAY(B872)=7,1,0))))))</f>
        <v>3</v>
      </c>
      <c r="G872" s="786">
        <f>VLOOKUP(C872,METADATA!$J$5:$Q$29,IF(E872="HI",2,IF(E872="LO",6,10))+IF(D872=1,2,IF(D872=7,1,(IF(WEEKDAY(B872)=1,2,IF(WEEKDAY(B872)=7,1,0))))))</f>
        <v>3</v>
      </c>
      <c r="H872" s="787">
        <v>10195.25</v>
      </c>
      <c r="I872" s="788">
        <v>1924.1290003061295</v>
      </c>
      <c r="K872" s="795">
        <v>0</v>
      </c>
      <c r="M872" s="798">
        <f t="shared" si="40"/>
        <v>10375.229875637409</v>
      </c>
      <c r="N872" s="303"/>
      <c r="S872" s="786">
        <v>0</v>
      </c>
      <c r="T872" s="781">
        <f>VLOOKUP(C872,METADATA!$J$5:$Q$29,IF(E872="HI",2,IF(E872="LO",6,10))+IF(S872=1,2,IF(D872=7,1,(IF(WEEKDAY(B872)=1,2,IF(WEEKDAY(B872)=7,1,0))))))</f>
        <v>3</v>
      </c>
      <c r="U872" s="781">
        <f>VLOOKUP(C872,METADATA!$A$5:$H$29,IF(E872="HI",2,IF(E872="LO",6,10))+IF(S872=1,2,IF(D872=7,1,(IF(WEEKDAY(B872)=1,2,IF(WEEKDAY(B872)=7,1,0))))))</f>
        <v>3</v>
      </c>
    </row>
    <row r="873" spans="2:21" ht="13.95" customHeight="1" x14ac:dyDescent="0.25">
      <c r="B873" s="784">
        <f t="shared" si="41"/>
        <v>45419</v>
      </c>
      <c r="C873" s="785">
        <v>5</v>
      </c>
      <c r="D873" s="786">
        <f>IFERROR((INDEX(METADATA!$T$2:$T$20,MATCH(B873,METADATA!$S$2:$S$20,0))),0)</f>
        <v>0</v>
      </c>
      <c r="E873" s="785" t="str">
        <f t="shared" si="39"/>
        <v>LO</v>
      </c>
      <c r="F873" s="786">
        <f>VLOOKUP(C873,METADATA!$A$5:$H$29,IF(E873="HI",2,IF(E873="LO",6,10))+IF(D873=1,2,IF(D873=7,1,(IF(WEEKDAY(B873)=1,2,IF(WEEKDAY(B873)=7,1,0))))))</f>
        <v>3</v>
      </c>
      <c r="G873" s="786">
        <f>VLOOKUP(C873,METADATA!$J$5:$Q$29,IF(E873="HI",2,IF(E873="LO",6,10))+IF(D873=1,2,IF(D873=7,1,(IF(WEEKDAY(B873)=1,2,IF(WEEKDAY(B873)=7,1,0))))))</f>
        <v>3</v>
      </c>
      <c r="H873" s="787">
        <v>12352</v>
      </c>
      <c r="I873" s="788">
        <v>1745.2564407587051</v>
      </c>
      <c r="K873" s="795">
        <v>0</v>
      </c>
      <c r="M873" s="798">
        <f t="shared" si="40"/>
        <v>12474.687332514981</v>
      </c>
      <c r="N873" s="303"/>
      <c r="S873" s="786">
        <v>0</v>
      </c>
      <c r="T873" s="781">
        <f>VLOOKUP(C873,METADATA!$J$5:$Q$29,IF(E873="HI",2,IF(E873="LO",6,10))+IF(S873=1,2,IF(D873=7,1,(IF(WEEKDAY(B873)=1,2,IF(WEEKDAY(B873)=7,1,0))))))</f>
        <v>3</v>
      </c>
      <c r="U873" s="781">
        <f>VLOOKUP(C873,METADATA!$A$5:$H$29,IF(E873="HI",2,IF(E873="LO",6,10))+IF(S873=1,2,IF(D873=7,1,(IF(WEEKDAY(B873)=1,2,IF(WEEKDAY(B873)=7,1,0))))))</f>
        <v>3</v>
      </c>
    </row>
    <row r="874" spans="2:21" ht="13.95" customHeight="1" x14ac:dyDescent="0.25">
      <c r="B874" s="784">
        <f t="shared" si="41"/>
        <v>45419</v>
      </c>
      <c r="C874" s="785">
        <v>6</v>
      </c>
      <c r="D874" s="786">
        <f>IFERROR((INDEX(METADATA!$T$2:$T$20,MATCH(B874,METADATA!$S$2:$S$20,0))),0)</f>
        <v>0</v>
      </c>
      <c r="E874" s="785" t="str">
        <f t="shared" si="39"/>
        <v>LO</v>
      </c>
      <c r="F874" s="786">
        <f>VLOOKUP(C874,METADATA!$A$5:$H$29,IF(E874="HI",2,IF(E874="LO",6,10))+IF(D874=1,2,IF(D874=7,1,(IF(WEEKDAY(B874)=1,2,IF(WEEKDAY(B874)=7,1,0))))))</f>
        <v>2</v>
      </c>
      <c r="G874" s="786">
        <f>VLOOKUP(C874,METADATA!$J$5:$Q$29,IF(E874="HI",2,IF(E874="LO",6,10))+IF(D874=1,2,IF(D874=7,1,(IF(WEEKDAY(B874)=1,2,IF(WEEKDAY(B874)=7,1,0))))))</f>
        <v>2</v>
      </c>
      <c r="H874" s="787">
        <v>14684</v>
      </c>
      <c r="I874" s="788">
        <v>1758.5520052909851</v>
      </c>
      <c r="K874" s="795">
        <v>870.51250000000005</v>
      </c>
      <c r="M874" s="798">
        <f t="shared" si="40"/>
        <v>14788.926977820702</v>
      </c>
      <c r="N874" s="303"/>
      <c r="S874" s="786">
        <v>0</v>
      </c>
      <c r="T874" s="781">
        <f>VLOOKUP(C874,METADATA!$J$5:$Q$29,IF(E874="HI",2,IF(E874="LO",6,10))+IF(S874=1,2,IF(D874=7,1,(IF(WEEKDAY(B874)=1,2,IF(WEEKDAY(B874)=7,1,0))))))</f>
        <v>2</v>
      </c>
      <c r="U874" s="781">
        <f>VLOOKUP(C874,METADATA!$A$5:$H$29,IF(E874="HI",2,IF(E874="LO",6,10))+IF(S874=1,2,IF(D874=7,1,(IF(WEEKDAY(B874)=1,2,IF(WEEKDAY(B874)=7,1,0))))))</f>
        <v>2</v>
      </c>
    </row>
    <row r="875" spans="2:21" ht="13.95" customHeight="1" x14ac:dyDescent="0.25">
      <c r="B875" s="784">
        <f t="shared" si="41"/>
        <v>45419</v>
      </c>
      <c r="C875" s="785">
        <v>7</v>
      </c>
      <c r="D875" s="786">
        <f>IFERROR((INDEX(METADATA!$T$2:$T$20,MATCH(B875,METADATA!$S$2:$S$20,0))),0)</f>
        <v>0</v>
      </c>
      <c r="E875" s="785" t="str">
        <f t="shared" si="39"/>
        <v>LO</v>
      </c>
      <c r="F875" s="786">
        <f>VLOOKUP(C875,METADATA!$A$5:$H$29,IF(E875="HI",2,IF(E875="LO",6,10))+IF(D875=1,2,IF(D875=7,1,(IF(WEEKDAY(B875)=1,2,IF(WEEKDAY(B875)=7,1,0))))))</f>
        <v>1</v>
      </c>
      <c r="G875" s="786">
        <f>VLOOKUP(C875,METADATA!$J$5:$Q$29,IF(E875="HI",2,IF(E875="LO",6,10))+IF(D875=1,2,IF(D875=7,1,(IF(WEEKDAY(B875)=1,2,IF(WEEKDAY(B875)=7,1,0))))))</f>
        <v>1</v>
      </c>
      <c r="H875" s="787">
        <v>15741.5</v>
      </c>
      <c r="I875" s="788">
        <v>1759.6564455032349</v>
      </c>
      <c r="K875" s="795">
        <v>865.8125</v>
      </c>
      <c r="M875" s="798">
        <f t="shared" si="40"/>
        <v>15839.545860162818</v>
      </c>
      <c r="N875" s="303"/>
      <c r="S875" s="786">
        <v>0</v>
      </c>
      <c r="T875" s="781">
        <f>VLOOKUP(C875,METADATA!$J$5:$Q$29,IF(E875="HI",2,IF(E875="LO",6,10))+IF(S875=1,2,IF(D875=7,1,(IF(WEEKDAY(B875)=1,2,IF(WEEKDAY(B875)=7,1,0))))))</f>
        <v>1</v>
      </c>
      <c r="U875" s="781">
        <f>VLOOKUP(C875,METADATA!$A$5:$H$29,IF(E875="HI",2,IF(E875="LO",6,10))+IF(S875=1,2,IF(D875=7,1,(IF(WEEKDAY(B875)=1,2,IF(WEEKDAY(B875)=7,1,0))))))</f>
        <v>1</v>
      </c>
    </row>
    <row r="876" spans="2:21" ht="13.95" customHeight="1" x14ac:dyDescent="0.25">
      <c r="B876" s="784">
        <f t="shared" si="41"/>
        <v>45419</v>
      </c>
      <c r="C876" s="785">
        <v>8</v>
      </c>
      <c r="D876" s="786">
        <f>IFERROR((INDEX(METADATA!$T$2:$T$20,MATCH(B876,METADATA!$S$2:$S$20,0))),0)</f>
        <v>0</v>
      </c>
      <c r="E876" s="785" t="str">
        <f t="shared" si="39"/>
        <v>LO</v>
      </c>
      <c r="F876" s="786">
        <f>VLOOKUP(C876,METADATA!$A$5:$H$29,IF(E876="HI",2,IF(E876="LO",6,10))+IF(D876=1,2,IF(D876=7,1,(IF(WEEKDAY(B876)=1,2,IF(WEEKDAY(B876)=7,1,0))))))</f>
        <v>1</v>
      </c>
      <c r="G876" s="786">
        <f>VLOOKUP(C876,METADATA!$J$5:$Q$29,IF(E876="HI",2,IF(E876="LO",6,10))+IF(D876=1,2,IF(D876=7,1,(IF(WEEKDAY(B876)=1,2,IF(WEEKDAY(B876)=7,1,0))))))</f>
        <v>1</v>
      </c>
      <c r="H876" s="787">
        <v>17232.75</v>
      </c>
      <c r="I876" s="788">
        <v>1464.0489572908264</v>
      </c>
      <c r="K876" s="795">
        <v>834.63750000000005</v>
      </c>
      <c r="M876" s="798">
        <f t="shared" si="40"/>
        <v>17294.82905124663</v>
      </c>
      <c r="N876" s="303"/>
      <c r="S876" s="786">
        <v>0</v>
      </c>
      <c r="T876" s="781">
        <f>VLOOKUP(C876,METADATA!$J$5:$Q$29,IF(E876="HI",2,IF(E876="LO",6,10))+IF(S876=1,2,IF(D876=7,1,(IF(WEEKDAY(B876)=1,2,IF(WEEKDAY(B876)=7,1,0))))))</f>
        <v>1</v>
      </c>
      <c r="U876" s="781">
        <f>VLOOKUP(C876,METADATA!$A$5:$H$29,IF(E876="HI",2,IF(E876="LO",6,10))+IF(S876=1,2,IF(D876=7,1,(IF(WEEKDAY(B876)=1,2,IF(WEEKDAY(B876)=7,1,0))))))</f>
        <v>1</v>
      </c>
    </row>
    <row r="877" spans="2:21" ht="13.95" customHeight="1" x14ac:dyDescent="0.25">
      <c r="B877" s="784">
        <f t="shared" si="41"/>
        <v>45419</v>
      </c>
      <c r="C877" s="785">
        <v>9</v>
      </c>
      <c r="D877" s="786">
        <f>IFERROR((INDEX(METADATA!$T$2:$T$20,MATCH(B877,METADATA!$S$2:$S$20,0))),0)</f>
        <v>0</v>
      </c>
      <c r="E877" s="785" t="str">
        <f t="shared" si="39"/>
        <v>LO</v>
      </c>
      <c r="F877" s="786">
        <f>VLOOKUP(C877,METADATA!$A$5:$H$29,IF(E877="HI",2,IF(E877="LO",6,10))+IF(D877=1,2,IF(D877=7,1,(IF(WEEKDAY(B877)=1,2,IF(WEEKDAY(B877)=7,1,0))))))</f>
        <v>2</v>
      </c>
      <c r="G877" s="786">
        <f>VLOOKUP(C877,METADATA!$J$5:$Q$29,IF(E877="HI",2,IF(E877="LO",6,10))+IF(D877=1,2,IF(D877=7,1,(IF(WEEKDAY(B877)=1,2,IF(WEEKDAY(B877)=7,1,0))))))</f>
        <v>1</v>
      </c>
      <c r="H877" s="787">
        <v>17939.25</v>
      </c>
      <c r="I877" s="788">
        <v>1330.199951171875</v>
      </c>
      <c r="K877" s="795">
        <v>847.33749999999998</v>
      </c>
      <c r="M877" s="798">
        <f t="shared" si="40"/>
        <v>17988.499728231858</v>
      </c>
      <c r="N877" s="303"/>
      <c r="S877" s="786">
        <v>0</v>
      </c>
      <c r="T877" s="781">
        <f>VLOOKUP(C877,METADATA!$J$5:$Q$29,IF(E877="HI",2,IF(E877="LO",6,10))+IF(S877=1,2,IF(D877=7,1,(IF(WEEKDAY(B877)=1,2,IF(WEEKDAY(B877)=7,1,0))))))</f>
        <v>1</v>
      </c>
      <c r="U877" s="781">
        <f>VLOOKUP(C877,METADATA!$A$5:$H$29,IF(E877="HI",2,IF(E877="LO",6,10))+IF(S877=1,2,IF(D877=7,1,(IF(WEEKDAY(B877)=1,2,IF(WEEKDAY(B877)=7,1,0))))))</f>
        <v>2</v>
      </c>
    </row>
    <row r="878" spans="2:21" ht="13.95" customHeight="1" x14ac:dyDescent="0.25">
      <c r="B878" s="784">
        <f t="shared" si="41"/>
        <v>45419</v>
      </c>
      <c r="C878" s="785">
        <v>10</v>
      </c>
      <c r="D878" s="786">
        <f>IFERROR((INDEX(METADATA!$T$2:$T$20,MATCH(B878,METADATA!$S$2:$S$20,0))),0)</f>
        <v>0</v>
      </c>
      <c r="E878" s="785" t="str">
        <f t="shared" si="39"/>
        <v>LO</v>
      </c>
      <c r="F878" s="786">
        <f>VLOOKUP(C878,METADATA!$A$5:$H$29,IF(E878="HI",2,IF(E878="LO",6,10))+IF(D878=1,2,IF(D878=7,1,(IF(WEEKDAY(B878)=1,2,IF(WEEKDAY(B878)=7,1,0))))))</f>
        <v>2</v>
      </c>
      <c r="G878" s="786">
        <f>VLOOKUP(C878,METADATA!$J$5:$Q$29,IF(E878="HI",2,IF(E878="LO",6,10))+IF(D878=1,2,IF(D878=7,1,(IF(WEEKDAY(B878)=1,2,IF(WEEKDAY(B878)=7,1,0))))))</f>
        <v>2</v>
      </c>
      <c r="H878" s="787">
        <v>17876</v>
      </c>
      <c r="I878" s="788">
        <v>1182.7200317382813</v>
      </c>
      <c r="K878" s="795">
        <v>851.61249999999995</v>
      </c>
      <c r="M878" s="798">
        <f t="shared" si="40"/>
        <v>17915.083105402413</v>
      </c>
      <c r="N878" s="303"/>
      <c r="S878" s="786">
        <v>0</v>
      </c>
      <c r="T878" s="781">
        <f>VLOOKUP(C878,METADATA!$J$5:$Q$29,IF(E878="HI",2,IF(E878="LO",6,10))+IF(S878=1,2,IF(D878=7,1,(IF(WEEKDAY(B878)=1,2,IF(WEEKDAY(B878)=7,1,0))))))</f>
        <v>2</v>
      </c>
      <c r="U878" s="781">
        <f>VLOOKUP(C878,METADATA!$A$5:$H$29,IF(E878="HI",2,IF(E878="LO",6,10))+IF(S878=1,2,IF(D878=7,1,(IF(WEEKDAY(B878)=1,2,IF(WEEKDAY(B878)=7,1,0))))))</f>
        <v>2</v>
      </c>
    </row>
    <row r="879" spans="2:21" ht="13.95" customHeight="1" x14ac:dyDescent="0.25">
      <c r="B879" s="784">
        <f t="shared" si="41"/>
        <v>45419</v>
      </c>
      <c r="C879" s="785">
        <v>11</v>
      </c>
      <c r="D879" s="786">
        <f>IFERROR((INDEX(METADATA!$T$2:$T$20,MATCH(B879,METADATA!$S$2:$S$20,0))),0)</f>
        <v>0</v>
      </c>
      <c r="E879" s="785" t="str">
        <f t="shared" si="39"/>
        <v>LO</v>
      </c>
      <c r="F879" s="786">
        <f>VLOOKUP(C879,METADATA!$A$5:$H$29,IF(E879="HI",2,IF(E879="LO",6,10))+IF(D879=1,2,IF(D879=7,1,(IF(WEEKDAY(B879)=1,2,IF(WEEKDAY(B879)=7,1,0))))))</f>
        <v>2</v>
      </c>
      <c r="G879" s="786">
        <f>VLOOKUP(C879,METADATA!$J$5:$Q$29,IF(E879="HI",2,IF(E879="LO",6,10))+IF(D879=1,2,IF(D879=7,1,(IF(WEEKDAY(B879)=1,2,IF(WEEKDAY(B879)=7,1,0))))))</f>
        <v>2</v>
      </c>
      <c r="H879" s="787">
        <v>17742.75</v>
      </c>
      <c r="I879" s="788">
        <v>1720.5105133056641</v>
      </c>
      <c r="K879" s="795">
        <v>856.5</v>
      </c>
      <c r="M879" s="798">
        <f t="shared" si="40"/>
        <v>17825.973577588837</v>
      </c>
      <c r="N879" s="303"/>
      <c r="S879" s="786">
        <v>0</v>
      </c>
      <c r="T879" s="781">
        <f>VLOOKUP(C879,METADATA!$J$5:$Q$29,IF(E879="HI",2,IF(E879="LO",6,10))+IF(S879=1,2,IF(D879=7,1,(IF(WEEKDAY(B879)=1,2,IF(WEEKDAY(B879)=7,1,0))))))</f>
        <v>2</v>
      </c>
      <c r="U879" s="781">
        <f>VLOOKUP(C879,METADATA!$A$5:$H$29,IF(E879="HI",2,IF(E879="LO",6,10))+IF(S879=1,2,IF(D879=7,1,(IF(WEEKDAY(B879)=1,2,IF(WEEKDAY(B879)=7,1,0))))))</f>
        <v>2</v>
      </c>
    </row>
    <row r="880" spans="2:21" ht="13.95" customHeight="1" x14ac:dyDescent="0.25">
      <c r="B880" s="784">
        <f t="shared" si="41"/>
        <v>45419</v>
      </c>
      <c r="C880" s="785">
        <v>12</v>
      </c>
      <c r="D880" s="786">
        <f>IFERROR((INDEX(METADATA!$T$2:$T$20,MATCH(B880,METADATA!$S$2:$S$20,0))),0)</f>
        <v>0</v>
      </c>
      <c r="E880" s="785" t="str">
        <f t="shared" si="39"/>
        <v>LO</v>
      </c>
      <c r="F880" s="786">
        <f>VLOOKUP(C880,METADATA!$A$5:$H$29,IF(E880="HI",2,IF(E880="LO",6,10))+IF(D880=1,2,IF(D880=7,1,(IF(WEEKDAY(B880)=1,2,IF(WEEKDAY(B880)=7,1,0))))))</f>
        <v>2</v>
      </c>
      <c r="G880" s="786">
        <f>VLOOKUP(C880,METADATA!$J$5:$Q$29,IF(E880="HI",2,IF(E880="LO",6,10))+IF(D880=1,2,IF(D880=7,1,(IF(WEEKDAY(B880)=1,2,IF(WEEKDAY(B880)=7,1,0))))))</f>
        <v>2</v>
      </c>
      <c r="H880" s="787">
        <v>17564.25</v>
      </c>
      <c r="I880" s="788">
        <v>1694.0860075950623</v>
      </c>
      <c r="K880" s="795">
        <v>824.32500000000005</v>
      </c>
      <c r="M880" s="798">
        <f t="shared" si="40"/>
        <v>17645.758852019637</v>
      </c>
      <c r="N880" s="303"/>
      <c r="S880" s="786">
        <v>0</v>
      </c>
      <c r="T880" s="781">
        <f>VLOOKUP(C880,METADATA!$J$5:$Q$29,IF(E880="HI",2,IF(E880="LO",6,10))+IF(S880=1,2,IF(D880=7,1,(IF(WEEKDAY(B880)=1,2,IF(WEEKDAY(B880)=7,1,0))))))</f>
        <v>2</v>
      </c>
      <c r="U880" s="781">
        <f>VLOOKUP(C880,METADATA!$A$5:$H$29,IF(E880="HI",2,IF(E880="LO",6,10))+IF(S880=1,2,IF(D880=7,1,(IF(WEEKDAY(B880)=1,2,IF(WEEKDAY(B880)=7,1,0))))))</f>
        <v>2</v>
      </c>
    </row>
    <row r="881" spans="2:21" ht="13.95" customHeight="1" x14ac:dyDescent="0.25">
      <c r="B881" s="784">
        <f t="shared" si="41"/>
        <v>45419</v>
      </c>
      <c r="C881" s="785">
        <v>13</v>
      </c>
      <c r="D881" s="786">
        <f>IFERROR((INDEX(METADATA!$T$2:$T$20,MATCH(B881,METADATA!$S$2:$S$20,0))),0)</f>
        <v>0</v>
      </c>
      <c r="E881" s="785" t="str">
        <f t="shared" si="39"/>
        <v>LO</v>
      </c>
      <c r="F881" s="786">
        <f>VLOOKUP(C881,METADATA!$A$5:$H$29,IF(E881="HI",2,IF(E881="LO",6,10))+IF(D881=1,2,IF(D881=7,1,(IF(WEEKDAY(B881)=1,2,IF(WEEKDAY(B881)=7,1,0))))))</f>
        <v>2</v>
      </c>
      <c r="G881" s="786">
        <f>VLOOKUP(C881,METADATA!$J$5:$Q$29,IF(E881="HI",2,IF(E881="LO",6,10))+IF(D881=1,2,IF(D881=7,1,(IF(WEEKDAY(B881)=1,2,IF(WEEKDAY(B881)=7,1,0))))))</f>
        <v>2</v>
      </c>
      <c r="H881" s="787">
        <v>16590</v>
      </c>
      <c r="I881" s="788">
        <v>1802.4975280761719</v>
      </c>
      <c r="K881" s="795">
        <v>882.73749999999995</v>
      </c>
      <c r="M881" s="798">
        <f t="shared" si="40"/>
        <v>16687.633065798178</v>
      </c>
      <c r="N881" s="303"/>
      <c r="S881" s="786">
        <v>0</v>
      </c>
      <c r="T881" s="781">
        <f>VLOOKUP(C881,METADATA!$J$5:$Q$29,IF(E881="HI",2,IF(E881="LO",6,10))+IF(S881=1,2,IF(D881=7,1,(IF(WEEKDAY(B881)=1,2,IF(WEEKDAY(B881)=7,1,0))))))</f>
        <v>2</v>
      </c>
      <c r="U881" s="781">
        <f>VLOOKUP(C881,METADATA!$A$5:$H$29,IF(E881="HI",2,IF(E881="LO",6,10))+IF(S881=1,2,IF(D881=7,1,(IF(WEEKDAY(B881)=1,2,IF(WEEKDAY(B881)=7,1,0))))))</f>
        <v>2</v>
      </c>
    </row>
    <row r="882" spans="2:21" ht="13.95" customHeight="1" x14ac:dyDescent="0.25">
      <c r="B882" s="784">
        <f t="shared" si="41"/>
        <v>45419</v>
      </c>
      <c r="C882" s="785">
        <v>14</v>
      </c>
      <c r="D882" s="786">
        <f>IFERROR((INDEX(METADATA!$T$2:$T$20,MATCH(B882,METADATA!$S$2:$S$20,0))),0)</f>
        <v>0</v>
      </c>
      <c r="E882" s="785" t="str">
        <f t="shared" si="39"/>
        <v>LO</v>
      </c>
      <c r="F882" s="786">
        <f>VLOOKUP(C882,METADATA!$A$5:$H$29,IF(E882="HI",2,IF(E882="LO",6,10))+IF(D882=1,2,IF(D882=7,1,(IF(WEEKDAY(B882)=1,2,IF(WEEKDAY(B882)=7,1,0))))))</f>
        <v>2</v>
      </c>
      <c r="G882" s="786">
        <f>VLOOKUP(C882,METADATA!$J$5:$Q$29,IF(E882="HI",2,IF(E882="LO",6,10))+IF(D882=1,2,IF(D882=7,1,(IF(WEEKDAY(B882)=1,2,IF(WEEKDAY(B882)=7,1,0))))))</f>
        <v>2</v>
      </c>
      <c r="H882" s="787">
        <v>16596.5</v>
      </c>
      <c r="I882" s="788">
        <v>1923.3355588912964</v>
      </c>
      <c r="K882" s="795">
        <v>909.3125</v>
      </c>
      <c r="M882" s="798">
        <f t="shared" si="40"/>
        <v>16707.574088481419</v>
      </c>
      <c r="N882" s="303"/>
      <c r="S882" s="786">
        <v>0</v>
      </c>
      <c r="T882" s="781">
        <f>VLOOKUP(C882,METADATA!$J$5:$Q$29,IF(E882="HI",2,IF(E882="LO",6,10))+IF(S882=1,2,IF(D882=7,1,(IF(WEEKDAY(B882)=1,2,IF(WEEKDAY(B882)=7,1,0))))))</f>
        <v>2</v>
      </c>
      <c r="U882" s="781">
        <f>VLOOKUP(C882,METADATA!$A$5:$H$29,IF(E882="HI",2,IF(E882="LO",6,10))+IF(S882=1,2,IF(D882=7,1,(IF(WEEKDAY(B882)=1,2,IF(WEEKDAY(B882)=7,1,0))))))</f>
        <v>2</v>
      </c>
    </row>
    <row r="883" spans="2:21" ht="13.95" customHeight="1" x14ac:dyDescent="0.25">
      <c r="B883" s="784">
        <f t="shared" si="41"/>
        <v>45419</v>
      </c>
      <c r="C883" s="785">
        <v>15</v>
      </c>
      <c r="D883" s="786">
        <f>IFERROR((INDEX(METADATA!$T$2:$T$20,MATCH(B883,METADATA!$S$2:$S$20,0))),0)</f>
        <v>0</v>
      </c>
      <c r="E883" s="785" t="str">
        <f t="shared" si="39"/>
        <v>LO</v>
      </c>
      <c r="F883" s="786">
        <f>VLOOKUP(C883,METADATA!$A$5:$H$29,IF(E883="HI",2,IF(E883="LO",6,10))+IF(D883=1,2,IF(D883=7,1,(IF(WEEKDAY(B883)=1,2,IF(WEEKDAY(B883)=7,1,0))))))</f>
        <v>2</v>
      </c>
      <c r="G883" s="786">
        <f>VLOOKUP(C883,METADATA!$J$5:$Q$29,IF(E883="HI",2,IF(E883="LO",6,10))+IF(D883=1,2,IF(D883=7,1,(IF(WEEKDAY(B883)=1,2,IF(WEEKDAY(B883)=7,1,0))))))</f>
        <v>2</v>
      </c>
      <c r="H883" s="787">
        <v>16695</v>
      </c>
      <c r="I883" s="788">
        <v>1922.952983379364</v>
      </c>
      <c r="K883" s="795">
        <v>905.6</v>
      </c>
      <c r="M883" s="798">
        <f t="shared" si="40"/>
        <v>16805.379292842146</v>
      </c>
      <c r="N883" s="303"/>
      <c r="S883" s="786">
        <v>0</v>
      </c>
      <c r="T883" s="781">
        <f>VLOOKUP(C883,METADATA!$J$5:$Q$29,IF(E883="HI",2,IF(E883="LO",6,10))+IF(S883=1,2,IF(D883=7,1,(IF(WEEKDAY(B883)=1,2,IF(WEEKDAY(B883)=7,1,0))))))</f>
        <v>2</v>
      </c>
      <c r="U883" s="781">
        <f>VLOOKUP(C883,METADATA!$A$5:$H$29,IF(E883="HI",2,IF(E883="LO",6,10))+IF(S883=1,2,IF(D883=7,1,(IF(WEEKDAY(B883)=1,2,IF(WEEKDAY(B883)=7,1,0))))))</f>
        <v>2</v>
      </c>
    </row>
    <row r="884" spans="2:21" ht="13.95" customHeight="1" x14ac:dyDescent="0.25">
      <c r="B884" s="784">
        <f t="shared" si="41"/>
        <v>45419</v>
      </c>
      <c r="C884" s="785">
        <v>16</v>
      </c>
      <c r="D884" s="786">
        <f>IFERROR((INDEX(METADATA!$T$2:$T$20,MATCH(B884,METADATA!$S$2:$S$20,0))),0)</f>
        <v>0</v>
      </c>
      <c r="E884" s="785" t="str">
        <f t="shared" si="39"/>
        <v>LO</v>
      </c>
      <c r="F884" s="786">
        <f>VLOOKUP(C884,METADATA!$A$5:$H$29,IF(E884="HI",2,IF(E884="LO",6,10))+IF(D884=1,2,IF(D884=7,1,(IF(WEEKDAY(B884)=1,2,IF(WEEKDAY(B884)=7,1,0))))))</f>
        <v>2</v>
      </c>
      <c r="G884" s="786">
        <f>VLOOKUP(C884,METADATA!$J$5:$Q$29,IF(E884="HI",2,IF(E884="LO",6,10))+IF(D884=1,2,IF(D884=7,1,(IF(WEEKDAY(B884)=1,2,IF(WEEKDAY(B884)=7,1,0))))))</f>
        <v>2</v>
      </c>
      <c r="H884" s="787">
        <v>16475</v>
      </c>
      <c r="I884" s="788">
        <v>1726.8229532241821</v>
      </c>
      <c r="K884" s="795">
        <v>913.98749999999995</v>
      </c>
      <c r="M884" s="798">
        <f t="shared" si="40"/>
        <v>16565.251054897475</v>
      </c>
      <c r="N884" s="303"/>
      <c r="S884" s="786">
        <v>0</v>
      </c>
      <c r="T884" s="781">
        <f>VLOOKUP(C884,METADATA!$J$5:$Q$29,IF(E884="HI",2,IF(E884="LO",6,10))+IF(S884=1,2,IF(D884=7,1,(IF(WEEKDAY(B884)=1,2,IF(WEEKDAY(B884)=7,1,0))))))</f>
        <v>2</v>
      </c>
      <c r="U884" s="781">
        <f>VLOOKUP(C884,METADATA!$A$5:$H$29,IF(E884="HI",2,IF(E884="LO",6,10))+IF(S884=1,2,IF(D884=7,1,(IF(WEEKDAY(B884)=1,2,IF(WEEKDAY(B884)=7,1,0))))))</f>
        <v>2</v>
      </c>
    </row>
    <row r="885" spans="2:21" ht="13.95" customHeight="1" x14ac:dyDescent="0.25">
      <c r="B885" s="784">
        <f t="shared" si="41"/>
        <v>45419</v>
      </c>
      <c r="C885" s="785">
        <v>17</v>
      </c>
      <c r="D885" s="786">
        <f>IFERROR((INDEX(METADATA!$T$2:$T$20,MATCH(B885,METADATA!$S$2:$S$20,0))),0)</f>
        <v>0</v>
      </c>
      <c r="E885" s="785" t="str">
        <f t="shared" si="39"/>
        <v>LO</v>
      </c>
      <c r="F885" s="786">
        <f>VLOOKUP(C885,METADATA!$A$5:$H$29,IF(E885="HI",2,IF(E885="LO",6,10))+IF(D885=1,2,IF(D885=7,1,(IF(WEEKDAY(B885)=1,2,IF(WEEKDAY(B885)=7,1,0))))))</f>
        <v>2</v>
      </c>
      <c r="G885" s="786">
        <f>VLOOKUP(C885,METADATA!$J$5:$Q$29,IF(E885="HI",2,IF(E885="LO",6,10))+IF(D885=1,2,IF(D885=7,1,(IF(WEEKDAY(B885)=1,2,IF(WEEKDAY(B885)=7,1,0))))))</f>
        <v>2</v>
      </c>
      <c r="H885" s="787">
        <v>15843.75</v>
      </c>
      <c r="I885" s="788">
        <v>1779.0955142974854</v>
      </c>
      <c r="K885" s="795">
        <v>902.26250000000005</v>
      </c>
      <c r="M885" s="798">
        <f t="shared" si="40"/>
        <v>15943.324462341392</v>
      </c>
      <c r="N885" s="303"/>
      <c r="S885" s="786">
        <v>0</v>
      </c>
      <c r="T885" s="781">
        <f>VLOOKUP(C885,METADATA!$J$5:$Q$29,IF(E885="HI",2,IF(E885="LO",6,10))+IF(S885=1,2,IF(D885=7,1,(IF(WEEKDAY(B885)=1,2,IF(WEEKDAY(B885)=7,1,0))))))</f>
        <v>2</v>
      </c>
      <c r="U885" s="781">
        <f>VLOOKUP(C885,METADATA!$A$5:$H$29,IF(E885="HI",2,IF(E885="LO",6,10))+IF(S885=1,2,IF(D885=7,1,(IF(WEEKDAY(B885)=1,2,IF(WEEKDAY(B885)=7,1,0))))))</f>
        <v>2</v>
      </c>
    </row>
    <row r="886" spans="2:21" ht="13.95" customHeight="1" x14ac:dyDescent="0.25">
      <c r="B886" s="784">
        <f t="shared" si="41"/>
        <v>45419</v>
      </c>
      <c r="C886" s="785">
        <v>18</v>
      </c>
      <c r="D886" s="786">
        <f>IFERROR((INDEX(METADATA!$T$2:$T$20,MATCH(B886,METADATA!$S$2:$S$20,0))),0)</f>
        <v>0</v>
      </c>
      <c r="E886" s="785" t="str">
        <f t="shared" si="39"/>
        <v>LO</v>
      </c>
      <c r="F886" s="786">
        <f>VLOOKUP(C886,METADATA!$A$5:$H$29,IF(E886="HI",2,IF(E886="LO",6,10))+IF(D886=1,2,IF(D886=7,1,(IF(WEEKDAY(B886)=1,2,IF(WEEKDAY(B886)=7,1,0))))))</f>
        <v>1</v>
      </c>
      <c r="G886" s="786">
        <f>VLOOKUP(C886,METADATA!$J$5:$Q$29,IF(E886="HI",2,IF(E886="LO",6,10))+IF(D886=1,2,IF(D886=7,1,(IF(WEEKDAY(B886)=1,2,IF(WEEKDAY(B886)=7,1,0))))))</f>
        <v>1</v>
      </c>
      <c r="H886" s="787">
        <v>17501.5</v>
      </c>
      <c r="I886" s="788">
        <v>1731.0975112915039</v>
      </c>
      <c r="K886" s="795">
        <v>933.76250000000005</v>
      </c>
      <c r="M886" s="798">
        <f t="shared" si="40"/>
        <v>17586.90424274834</v>
      </c>
      <c r="N886" s="303"/>
      <c r="S886" s="786">
        <v>0</v>
      </c>
      <c r="T886" s="781">
        <f>VLOOKUP(C886,METADATA!$J$5:$Q$29,IF(E886="HI",2,IF(E886="LO",6,10))+IF(S886=1,2,IF(D886=7,1,(IF(WEEKDAY(B886)=1,2,IF(WEEKDAY(B886)=7,1,0))))))</f>
        <v>1</v>
      </c>
      <c r="U886" s="781">
        <f>VLOOKUP(C886,METADATA!$A$5:$H$29,IF(E886="HI",2,IF(E886="LO",6,10))+IF(S886=1,2,IF(D886=7,1,(IF(WEEKDAY(B886)=1,2,IF(WEEKDAY(B886)=7,1,0))))))</f>
        <v>1</v>
      </c>
    </row>
    <row r="887" spans="2:21" ht="13.95" customHeight="1" x14ac:dyDescent="0.25">
      <c r="B887" s="784">
        <f t="shared" si="41"/>
        <v>45419</v>
      </c>
      <c r="C887" s="785">
        <v>19</v>
      </c>
      <c r="D887" s="786">
        <f>IFERROR((INDEX(METADATA!$T$2:$T$20,MATCH(B887,METADATA!$S$2:$S$20,0))),0)</f>
        <v>0</v>
      </c>
      <c r="E887" s="785" t="str">
        <f t="shared" si="39"/>
        <v>LO</v>
      </c>
      <c r="F887" s="786">
        <f>VLOOKUP(C887,METADATA!$A$5:$H$29,IF(E887="HI",2,IF(E887="LO",6,10))+IF(D887=1,2,IF(D887=7,1,(IF(WEEKDAY(B887)=1,2,IF(WEEKDAY(B887)=7,1,0))))))</f>
        <v>1</v>
      </c>
      <c r="G887" s="786">
        <f>VLOOKUP(C887,METADATA!$J$5:$Q$29,IF(E887="HI",2,IF(E887="LO",6,10))+IF(D887=1,2,IF(D887=7,1,(IF(WEEKDAY(B887)=1,2,IF(WEEKDAY(B887)=7,1,0))))))</f>
        <v>1</v>
      </c>
      <c r="H887" s="787">
        <v>17261</v>
      </c>
      <c r="I887" s="788">
        <v>1734.1675086021423</v>
      </c>
      <c r="K887" s="795">
        <v>0</v>
      </c>
      <c r="M887" s="798">
        <f t="shared" si="40"/>
        <v>17347.8949140203</v>
      </c>
      <c r="N887" s="303"/>
      <c r="S887" s="786">
        <v>0</v>
      </c>
      <c r="T887" s="781">
        <f>VLOOKUP(C887,METADATA!$J$5:$Q$29,IF(E887="HI",2,IF(E887="LO",6,10))+IF(S887=1,2,IF(D887=7,1,(IF(WEEKDAY(B887)=1,2,IF(WEEKDAY(B887)=7,1,0))))))</f>
        <v>1</v>
      </c>
      <c r="U887" s="781">
        <f>VLOOKUP(C887,METADATA!$A$5:$H$29,IF(E887="HI",2,IF(E887="LO",6,10))+IF(S887=1,2,IF(D887=7,1,(IF(WEEKDAY(B887)=1,2,IF(WEEKDAY(B887)=7,1,0))))))</f>
        <v>1</v>
      </c>
    </row>
    <row r="888" spans="2:21" ht="13.95" customHeight="1" x14ac:dyDescent="0.25">
      <c r="B888" s="784">
        <f t="shared" si="41"/>
        <v>45419</v>
      </c>
      <c r="C888" s="785">
        <v>20</v>
      </c>
      <c r="D888" s="786">
        <f>IFERROR((INDEX(METADATA!$T$2:$T$20,MATCH(B888,METADATA!$S$2:$S$20,0))),0)</f>
        <v>0</v>
      </c>
      <c r="E888" s="785" t="str">
        <f t="shared" si="39"/>
        <v>LO</v>
      </c>
      <c r="F888" s="786">
        <f>VLOOKUP(C888,METADATA!$A$5:$H$29,IF(E888="HI",2,IF(E888="LO",6,10))+IF(D888=1,2,IF(D888=7,1,(IF(WEEKDAY(B888)=1,2,IF(WEEKDAY(B888)=7,1,0))))))</f>
        <v>1</v>
      </c>
      <c r="G888" s="786">
        <f>VLOOKUP(C888,METADATA!$J$5:$Q$29,IF(E888="HI",2,IF(E888="LO",6,10))+IF(D888=1,2,IF(D888=7,1,(IF(WEEKDAY(B888)=1,2,IF(WEEKDAY(B888)=7,1,0))))))</f>
        <v>2</v>
      </c>
      <c r="H888" s="787">
        <v>15825.75</v>
      </c>
      <c r="I888" s="788">
        <v>1821.5275020599365</v>
      </c>
      <c r="K888" s="795">
        <v>0</v>
      </c>
      <c r="M888" s="798">
        <f t="shared" si="40"/>
        <v>15930.233064938526</v>
      </c>
      <c r="N888" s="303"/>
      <c r="S888" s="786">
        <v>0</v>
      </c>
      <c r="T888" s="781">
        <f>VLOOKUP(C888,METADATA!$J$5:$Q$29,IF(E888="HI",2,IF(E888="LO",6,10))+IF(S888=1,2,IF(D888=7,1,(IF(WEEKDAY(B888)=1,2,IF(WEEKDAY(B888)=7,1,0))))))</f>
        <v>2</v>
      </c>
      <c r="U888" s="781">
        <f>VLOOKUP(C888,METADATA!$A$5:$H$29,IF(E888="HI",2,IF(E888="LO",6,10))+IF(S888=1,2,IF(D888=7,1,(IF(WEEKDAY(B888)=1,2,IF(WEEKDAY(B888)=7,1,0))))))</f>
        <v>1</v>
      </c>
    </row>
    <row r="889" spans="2:21" ht="13.95" customHeight="1" x14ac:dyDescent="0.25">
      <c r="B889" s="784">
        <f t="shared" si="41"/>
        <v>45419</v>
      </c>
      <c r="C889" s="785">
        <v>21</v>
      </c>
      <c r="D889" s="786">
        <f>IFERROR((INDEX(METADATA!$T$2:$T$20,MATCH(B889,METADATA!$S$2:$S$20,0))),0)</f>
        <v>0</v>
      </c>
      <c r="E889" s="785" t="str">
        <f t="shared" si="39"/>
        <v>LO</v>
      </c>
      <c r="F889" s="786">
        <f>VLOOKUP(C889,METADATA!$A$5:$H$29,IF(E889="HI",2,IF(E889="LO",6,10))+IF(D889=1,2,IF(D889=7,1,(IF(WEEKDAY(B889)=1,2,IF(WEEKDAY(B889)=7,1,0))))))</f>
        <v>2</v>
      </c>
      <c r="G889" s="786">
        <f>VLOOKUP(C889,METADATA!$J$5:$Q$29,IF(E889="HI",2,IF(E889="LO",6,10))+IF(D889=1,2,IF(D889=7,1,(IF(WEEKDAY(B889)=1,2,IF(WEEKDAY(B889)=7,1,0))))))</f>
        <v>2</v>
      </c>
      <c r="H889" s="787">
        <v>13798</v>
      </c>
      <c r="I889" s="788">
        <v>1794.3369932174683</v>
      </c>
      <c r="K889" s="795">
        <v>0</v>
      </c>
      <c r="M889" s="798">
        <f t="shared" si="40"/>
        <v>13914.181587331275</v>
      </c>
      <c r="N889" s="303"/>
      <c r="S889" s="786">
        <v>0</v>
      </c>
      <c r="T889" s="781">
        <f>VLOOKUP(C889,METADATA!$J$5:$Q$29,IF(E889="HI",2,IF(E889="LO",6,10))+IF(S889=1,2,IF(D889=7,1,(IF(WEEKDAY(B889)=1,2,IF(WEEKDAY(B889)=7,1,0))))))</f>
        <v>2</v>
      </c>
      <c r="U889" s="781">
        <f>VLOOKUP(C889,METADATA!$A$5:$H$29,IF(E889="HI",2,IF(E889="LO",6,10))+IF(S889=1,2,IF(D889=7,1,(IF(WEEKDAY(B889)=1,2,IF(WEEKDAY(B889)=7,1,0))))))</f>
        <v>2</v>
      </c>
    </row>
    <row r="890" spans="2:21" ht="13.95" customHeight="1" x14ac:dyDescent="0.25">
      <c r="B890" s="784">
        <f t="shared" si="41"/>
        <v>45419</v>
      </c>
      <c r="C890" s="785">
        <v>22</v>
      </c>
      <c r="D890" s="786">
        <f>IFERROR((INDEX(METADATA!$T$2:$T$20,MATCH(B890,METADATA!$S$2:$S$20,0))),0)</f>
        <v>0</v>
      </c>
      <c r="E890" s="785" t="str">
        <f t="shared" si="39"/>
        <v>LO</v>
      </c>
      <c r="F890" s="786">
        <f>VLOOKUP(C890,METADATA!$A$5:$H$29,IF(E890="HI",2,IF(E890="LO",6,10))+IF(D890=1,2,IF(D890=7,1,(IF(WEEKDAY(B890)=1,2,IF(WEEKDAY(B890)=7,1,0))))))</f>
        <v>3</v>
      </c>
      <c r="G890" s="786">
        <f>VLOOKUP(C890,METADATA!$J$5:$Q$29,IF(E890="HI",2,IF(E890="LO",6,10))+IF(D890=1,2,IF(D890=7,1,(IF(WEEKDAY(B890)=1,2,IF(WEEKDAY(B890)=7,1,0))))))</f>
        <v>3</v>
      </c>
      <c r="H890" s="787">
        <v>11690.25</v>
      </c>
      <c r="I890" s="788">
        <v>1975.9210090637207</v>
      </c>
      <c r="K890" s="795">
        <v>0</v>
      </c>
      <c r="M890" s="798">
        <f t="shared" si="40"/>
        <v>11856.062115920251</v>
      </c>
      <c r="N890" s="303"/>
      <c r="S890" s="786">
        <v>0</v>
      </c>
      <c r="T890" s="781">
        <f>VLOOKUP(C890,METADATA!$J$5:$Q$29,IF(E890="HI",2,IF(E890="LO",6,10))+IF(S890=1,2,IF(D890=7,1,(IF(WEEKDAY(B890)=1,2,IF(WEEKDAY(B890)=7,1,0))))))</f>
        <v>3</v>
      </c>
      <c r="U890" s="781">
        <f>VLOOKUP(C890,METADATA!$A$5:$H$29,IF(E890="HI",2,IF(E890="LO",6,10))+IF(S890=1,2,IF(D890=7,1,(IF(WEEKDAY(B890)=1,2,IF(WEEKDAY(B890)=7,1,0))))))</f>
        <v>3</v>
      </c>
    </row>
    <row r="891" spans="2:21" ht="13.95" customHeight="1" x14ac:dyDescent="0.25">
      <c r="B891" s="784">
        <f t="shared" si="41"/>
        <v>45419</v>
      </c>
      <c r="C891" s="785">
        <v>23</v>
      </c>
      <c r="D891" s="786">
        <f>IFERROR((INDEX(METADATA!$T$2:$T$20,MATCH(B891,METADATA!$S$2:$S$20,0))),0)</f>
        <v>0</v>
      </c>
      <c r="E891" s="785" t="str">
        <f t="shared" si="39"/>
        <v>LO</v>
      </c>
      <c r="F891" s="786">
        <f>VLOOKUP(C891,METADATA!$A$5:$H$29,IF(E891="HI",2,IF(E891="LO",6,10))+IF(D891=1,2,IF(D891=7,1,(IF(WEEKDAY(B891)=1,2,IF(WEEKDAY(B891)=7,1,0))))))</f>
        <v>3</v>
      </c>
      <c r="G891" s="786">
        <f>VLOOKUP(C891,METADATA!$J$5:$Q$29,IF(E891="HI",2,IF(E891="LO",6,10))+IF(D891=1,2,IF(D891=7,1,(IF(WEEKDAY(B891)=1,2,IF(WEEKDAY(B891)=7,1,0))))))</f>
        <v>3</v>
      </c>
      <c r="H891" s="787">
        <v>10571</v>
      </c>
      <c r="I891" s="788">
        <v>1922.6865730285645</v>
      </c>
      <c r="K891" s="795">
        <v>0</v>
      </c>
      <c r="M891" s="798">
        <f t="shared" si="40"/>
        <v>10744.42947103774</v>
      </c>
      <c r="N891" s="303"/>
      <c r="S891" s="786">
        <v>0</v>
      </c>
      <c r="T891" s="781">
        <f>VLOOKUP(C891,METADATA!$J$5:$Q$29,IF(E891="HI",2,IF(E891="LO",6,10))+IF(S891=1,2,IF(D891=7,1,(IF(WEEKDAY(B891)=1,2,IF(WEEKDAY(B891)=7,1,0))))))</f>
        <v>3</v>
      </c>
      <c r="U891" s="781">
        <f>VLOOKUP(C891,METADATA!$A$5:$H$29,IF(E891="HI",2,IF(E891="LO",6,10))+IF(S891=1,2,IF(D891=7,1,(IF(WEEKDAY(B891)=1,2,IF(WEEKDAY(B891)=7,1,0))))))</f>
        <v>3</v>
      </c>
    </row>
    <row r="892" spans="2:21" ht="13.95" customHeight="1" x14ac:dyDescent="0.25">
      <c r="B892" s="784">
        <f t="shared" si="41"/>
        <v>45420</v>
      </c>
      <c r="C892" s="785">
        <v>0</v>
      </c>
      <c r="D892" s="786">
        <f>IFERROR((INDEX(METADATA!$T$2:$T$20,MATCH(B892,METADATA!$S$2:$S$20,0))),0)</f>
        <v>0</v>
      </c>
      <c r="E892" s="785" t="str">
        <f t="shared" si="39"/>
        <v>LO</v>
      </c>
      <c r="F892" s="786">
        <f>VLOOKUP(C892,METADATA!$A$5:$H$29,IF(E892="HI",2,IF(E892="LO",6,10))+IF(D892=1,2,IF(D892=7,1,(IF(WEEKDAY(B892)=1,2,IF(WEEKDAY(B892)=7,1,0))))))</f>
        <v>3</v>
      </c>
      <c r="G892" s="786">
        <f>VLOOKUP(C892,METADATA!$J$5:$Q$29,IF(E892="HI",2,IF(E892="LO",6,10))+IF(D892=1,2,IF(D892=7,1,(IF(WEEKDAY(B892)=1,2,IF(WEEKDAY(B892)=7,1,0))))))</f>
        <v>3</v>
      </c>
      <c r="H892" s="787">
        <v>9511</v>
      </c>
      <c r="I892" s="788">
        <v>1847.3520107269287</v>
      </c>
      <c r="K892" s="795">
        <v>0</v>
      </c>
      <c r="M892" s="798">
        <f t="shared" si="40"/>
        <v>9688.7476203860751</v>
      </c>
      <c r="N892" s="303"/>
      <c r="S892" s="786">
        <v>0</v>
      </c>
      <c r="T892" s="781">
        <f>VLOOKUP(C892,METADATA!$J$5:$Q$29,IF(E892="HI",2,IF(E892="LO",6,10))+IF(S892=1,2,IF(D892=7,1,(IF(WEEKDAY(B892)=1,2,IF(WEEKDAY(B892)=7,1,0))))))</f>
        <v>3</v>
      </c>
      <c r="U892" s="781">
        <f>VLOOKUP(C892,METADATA!$A$5:$H$29,IF(E892="HI",2,IF(E892="LO",6,10))+IF(S892=1,2,IF(D892=7,1,(IF(WEEKDAY(B892)=1,2,IF(WEEKDAY(B892)=7,1,0))))))</f>
        <v>3</v>
      </c>
    </row>
    <row r="893" spans="2:21" ht="13.95" customHeight="1" x14ac:dyDescent="0.25">
      <c r="B893" s="784">
        <f t="shared" si="41"/>
        <v>45420</v>
      </c>
      <c r="C893" s="785">
        <v>1</v>
      </c>
      <c r="D893" s="786">
        <f>IFERROR((INDEX(METADATA!$T$2:$T$20,MATCH(B893,METADATA!$S$2:$S$20,0))),0)</f>
        <v>0</v>
      </c>
      <c r="E893" s="785" t="str">
        <f t="shared" si="39"/>
        <v>LO</v>
      </c>
      <c r="F893" s="786">
        <f>VLOOKUP(C893,METADATA!$A$5:$H$29,IF(E893="HI",2,IF(E893="LO",6,10))+IF(D893=1,2,IF(D893=7,1,(IF(WEEKDAY(B893)=1,2,IF(WEEKDAY(B893)=7,1,0))))))</f>
        <v>3</v>
      </c>
      <c r="G893" s="786">
        <f>VLOOKUP(C893,METADATA!$J$5:$Q$29,IF(E893="HI",2,IF(E893="LO",6,10))+IF(D893=1,2,IF(D893=7,1,(IF(WEEKDAY(B893)=1,2,IF(WEEKDAY(B893)=7,1,0))))))</f>
        <v>3</v>
      </c>
      <c r="H893" s="787">
        <v>8954.25</v>
      </c>
      <c r="I893" s="788">
        <v>1760.1370162963867</v>
      </c>
      <c r="K893" s="795">
        <v>0</v>
      </c>
      <c r="M893" s="798">
        <f t="shared" si="40"/>
        <v>9125.6054801112641</v>
      </c>
      <c r="N893" s="303"/>
      <c r="S893" s="786">
        <v>0</v>
      </c>
      <c r="T893" s="781">
        <f>VLOOKUP(C893,METADATA!$J$5:$Q$29,IF(E893="HI",2,IF(E893="LO",6,10))+IF(S893=1,2,IF(D893=7,1,(IF(WEEKDAY(B893)=1,2,IF(WEEKDAY(B893)=7,1,0))))))</f>
        <v>3</v>
      </c>
      <c r="U893" s="781">
        <f>VLOOKUP(C893,METADATA!$A$5:$H$29,IF(E893="HI",2,IF(E893="LO",6,10))+IF(S893=1,2,IF(D893=7,1,(IF(WEEKDAY(B893)=1,2,IF(WEEKDAY(B893)=7,1,0))))))</f>
        <v>3</v>
      </c>
    </row>
    <row r="894" spans="2:21" ht="13.95" customHeight="1" x14ac:dyDescent="0.25">
      <c r="B894" s="784">
        <f t="shared" si="41"/>
        <v>45420</v>
      </c>
      <c r="C894" s="785">
        <v>2</v>
      </c>
      <c r="D894" s="786">
        <f>IFERROR((INDEX(METADATA!$T$2:$T$20,MATCH(B894,METADATA!$S$2:$S$20,0))),0)</f>
        <v>0</v>
      </c>
      <c r="E894" s="785" t="str">
        <f t="shared" si="39"/>
        <v>LO</v>
      </c>
      <c r="F894" s="786">
        <f>VLOOKUP(C894,METADATA!$A$5:$H$29,IF(E894="HI",2,IF(E894="LO",6,10))+IF(D894=1,2,IF(D894=7,1,(IF(WEEKDAY(B894)=1,2,IF(WEEKDAY(B894)=7,1,0))))))</f>
        <v>3</v>
      </c>
      <c r="G894" s="786">
        <f>VLOOKUP(C894,METADATA!$J$5:$Q$29,IF(E894="HI",2,IF(E894="LO",6,10))+IF(D894=1,2,IF(D894=7,1,(IF(WEEKDAY(B894)=1,2,IF(WEEKDAY(B894)=7,1,0))))))</f>
        <v>3</v>
      </c>
      <c r="H894" s="787">
        <v>9057.5</v>
      </c>
      <c r="I894" s="788">
        <v>1840.0759944915771</v>
      </c>
      <c r="K894" s="795">
        <v>0</v>
      </c>
      <c r="M894" s="798">
        <f t="shared" si="40"/>
        <v>9242.5205390901992</v>
      </c>
      <c r="N894" s="303"/>
      <c r="S894" s="786">
        <v>0</v>
      </c>
      <c r="T894" s="781">
        <f>VLOOKUP(C894,METADATA!$J$5:$Q$29,IF(E894="HI",2,IF(E894="LO",6,10))+IF(S894=1,2,IF(D894=7,1,(IF(WEEKDAY(B894)=1,2,IF(WEEKDAY(B894)=7,1,0))))))</f>
        <v>3</v>
      </c>
      <c r="U894" s="781">
        <f>VLOOKUP(C894,METADATA!$A$5:$H$29,IF(E894="HI",2,IF(E894="LO",6,10))+IF(S894=1,2,IF(D894=7,1,(IF(WEEKDAY(B894)=1,2,IF(WEEKDAY(B894)=7,1,0))))))</f>
        <v>3</v>
      </c>
    </row>
    <row r="895" spans="2:21" ht="13.95" customHeight="1" x14ac:dyDescent="0.25">
      <c r="B895" s="784">
        <f t="shared" si="41"/>
        <v>45420</v>
      </c>
      <c r="C895" s="785">
        <v>3</v>
      </c>
      <c r="D895" s="786">
        <f>IFERROR((INDEX(METADATA!$T$2:$T$20,MATCH(B895,METADATA!$S$2:$S$20,0))),0)</f>
        <v>0</v>
      </c>
      <c r="E895" s="785" t="str">
        <f t="shared" si="39"/>
        <v>LO</v>
      </c>
      <c r="F895" s="786">
        <f>VLOOKUP(C895,METADATA!$A$5:$H$29,IF(E895="HI",2,IF(E895="LO",6,10))+IF(D895=1,2,IF(D895=7,1,(IF(WEEKDAY(B895)=1,2,IF(WEEKDAY(B895)=7,1,0))))))</f>
        <v>3</v>
      </c>
      <c r="G895" s="786">
        <f>VLOOKUP(C895,METADATA!$J$5:$Q$29,IF(E895="HI",2,IF(E895="LO",6,10))+IF(D895=1,2,IF(D895=7,1,(IF(WEEKDAY(B895)=1,2,IF(WEEKDAY(B895)=7,1,0))))))</f>
        <v>3</v>
      </c>
      <c r="H895" s="787">
        <v>9217.5</v>
      </c>
      <c r="I895" s="788">
        <v>1766.7835006713867</v>
      </c>
      <c r="K895" s="795">
        <v>0</v>
      </c>
      <c r="M895" s="798">
        <f t="shared" si="40"/>
        <v>9385.2986200890082</v>
      </c>
      <c r="N895" s="303"/>
      <c r="S895" s="786">
        <v>0</v>
      </c>
      <c r="T895" s="781">
        <f>VLOOKUP(C895,METADATA!$J$5:$Q$29,IF(E895="HI",2,IF(E895="LO",6,10))+IF(S895=1,2,IF(D895=7,1,(IF(WEEKDAY(B895)=1,2,IF(WEEKDAY(B895)=7,1,0))))))</f>
        <v>3</v>
      </c>
      <c r="U895" s="781">
        <f>VLOOKUP(C895,METADATA!$A$5:$H$29,IF(E895="HI",2,IF(E895="LO",6,10))+IF(S895=1,2,IF(D895=7,1,(IF(WEEKDAY(B895)=1,2,IF(WEEKDAY(B895)=7,1,0))))))</f>
        <v>3</v>
      </c>
    </row>
    <row r="896" spans="2:21" ht="13.95" customHeight="1" x14ac:dyDescent="0.25">
      <c r="B896" s="784">
        <f t="shared" si="41"/>
        <v>45420</v>
      </c>
      <c r="C896" s="785">
        <v>4</v>
      </c>
      <c r="D896" s="786">
        <f>IFERROR((INDEX(METADATA!$T$2:$T$20,MATCH(B896,METADATA!$S$2:$S$20,0))),0)</f>
        <v>0</v>
      </c>
      <c r="E896" s="785" t="str">
        <f t="shared" si="39"/>
        <v>LO</v>
      </c>
      <c r="F896" s="786">
        <f>VLOOKUP(C896,METADATA!$A$5:$H$29,IF(E896="HI",2,IF(E896="LO",6,10))+IF(D896=1,2,IF(D896=7,1,(IF(WEEKDAY(B896)=1,2,IF(WEEKDAY(B896)=7,1,0))))))</f>
        <v>3</v>
      </c>
      <c r="G896" s="786">
        <f>VLOOKUP(C896,METADATA!$J$5:$Q$29,IF(E896="HI",2,IF(E896="LO",6,10))+IF(D896=1,2,IF(D896=7,1,(IF(WEEKDAY(B896)=1,2,IF(WEEKDAY(B896)=7,1,0))))))</f>
        <v>3</v>
      </c>
      <c r="H896" s="787">
        <v>9982.25</v>
      </c>
      <c r="I896" s="788">
        <v>1815.1450271606445</v>
      </c>
      <c r="K896" s="795">
        <v>0</v>
      </c>
      <c r="M896" s="798">
        <f t="shared" si="40"/>
        <v>10145.938425405804</v>
      </c>
      <c r="N896" s="303"/>
      <c r="S896" s="786">
        <v>0</v>
      </c>
      <c r="T896" s="781">
        <f>VLOOKUP(C896,METADATA!$J$5:$Q$29,IF(E896="HI",2,IF(E896="LO",6,10))+IF(S896=1,2,IF(D896=7,1,(IF(WEEKDAY(B896)=1,2,IF(WEEKDAY(B896)=7,1,0))))))</f>
        <v>3</v>
      </c>
      <c r="U896" s="781">
        <f>VLOOKUP(C896,METADATA!$A$5:$H$29,IF(E896="HI",2,IF(E896="LO",6,10))+IF(S896=1,2,IF(D896=7,1,(IF(WEEKDAY(B896)=1,2,IF(WEEKDAY(B896)=7,1,0))))))</f>
        <v>3</v>
      </c>
    </row>
    <row r="897" spans="2:21" ht="13.95" customHeight="1" x14ac:dyDescent="0.25">
      <c r="B897" s="784">
        <f t="shared" si="41"/>
        <v>45420</v>
      </c>
      <c r="C897" s="785">
        <v>5</v>
      </c>
      <c r="D897" s="786">
        <f>IFERROR((INDEX(METADATA!$T$2:$T$20,MATCH(B897,METADATA!$S$2:$S$20,0))),0)</f>
        <v>0</v>
      </c>
      <c r="E897" s="785" t="str">
        <f t="shared" si="39"/>
        <v>LO</v>
      </c>
      <c r="F897" s="786">
        <f>VLOOKUP(C897,METADATA!$A$5:$H$29,IF(E897="HI",2,IF(E897="LO",6,10))+IF(D897=1,2,IF(D897=7,1,(IF(WEEKDAY(B897)=1,2,IF(WEEKDAY(B897)=7,1,0))))))</f>
        <v>3</v>
      </c>
      <c r="G897" s="786">
        <f>VLOOKUP(C897,METADATA!$J$5:$Q$29,IF(E897="HI",2,IF(E897="LO",6,10))+IF(D897=1,2,IF(D897=7,1,(IF(WEEKDAY(B897)=1,2,IF(WEEKDAY(B897)=7,1,0))))))</f>
        <v>3</v>
      </c>
      <c r="H897" s="787">
        <v>12360.5</v>
      </c>
      <c r="I897" s="788">
        <v>1744.8980140686035</v>
      </c>
      <c r="K897" s="795">
        <v>0</v>
      </c>
      <c r="M897" s="798">
        <f t="shared" si="40"/>
        <v>12483.053686077801</v>
      </c>
      <c r="N897" s="303"/>
      <c r="S897" s="786">
        <v>0</v>
      </c>
      <c r="T897" s="781">
        <f>VLOOKUP(C897,METADATA!$J$5:$Q$29,IF(E897="HI",2,IF(E897="LO",6,10))+IF(S897=1,2,IF(D897=7,1,(IF(WEEKDAY(B897)=1,2,IF(WEEKDAY(B897)=7,1,0))))))</f>
        <v>3</v>
      </c>
      <c r="U897" s="781">
        <f>VLOOKUP(C897,METADATA!$A$5:$H$29,IF(E897="HI",2,IF(E897="LO",6,10))+IF(S897=1,2,IF(D897=7,1,(IF(WEEKDAY(B897)=1,2,IF(WEEKDAY(B897)=7,1,0))))))</f>
        <v>3</v>
      </c>
    </row>
    <row r="898" spans="2:21" ht="13.95" customHeight="1" x14ac:dyDescent="0.25">
      <c r="B898" s="784">
        <f t="shared" si="41"/>
        <v>45420</v>
      </c>
      <c r="C898" s="785">
        <v>6</v>
      </c>
      <c r="D898" s="786">
        <f>IFERROR((INDEX(METADATA!$T$2:$T$20,MATCH(B898,METADATA!$S$2:$S$20,0))),0)</f>
        <v>0</v>
      </c>
      <c r="E898" s="785" t="str">
        <f t="shared" si="39"/>
        <v>LO</v>
      </c>
      <c r="F898" s="786">
        <f>VLOOKUP(C898,METADATA!$A$5:$H$29,IF(E898="HI",2,IF(E898="LO",6,10))+IF(D898=1,2,IF(D898=7,1,(IF(WEEKDAY(B898)=1,2,IF(WEEKDAY(B898)=7,1,0))))))</f>
        <v>2</v>
      </c>
      <c r="G898" s="786">
        <f>VLOOKUP(C898,METADATA!$J$5:$Q$29,IF(E898="HI",2,IF(E898="LO",6,10))+IF(D898=1,2,IF(D898=7,1,(IF(WEEKDAY(B898)=1,2,IF(WEEKDAY(B898)=7,1,0))))))</f>
        <v>2</v>
      </c>
      <c r="H898" s="787">
        <v>14740.75</v>
      </c>
      <c r="I898" s="788">
        <v>1813.5825080871582</v>
      </c>
      <c r="K898" s="795">
        <v>870.51250000000005</v>
      </c>
      <c r="M898" s="798">
        <f t="shared" si="40"/>
        <v>14851.895235159038</v>
      </c>
      <c r="N898" s="303"/>
      <c r="S898" s="786">
        <v>0</v>
      </c>
      <c r="T898" s="781">
        <f>VLOOKUP(C898,METADATA!$J$5:$Q$29,IF(E898="HI",2,IF(E898="LO",6,10))+IF(S898=1,2,IF(D898=7,1,(IF(WEEKDAY(B898)=1,2,IF(WEEKDAY(B898)=7,1,0))))))</f>
        <v>2</v>
      </c>
      <c r="U898" s="781">
        <f>VLOOKUP(C898,METADATA!$A$5:$H$29,IF(E898="HI",2,IF(E898="LO",6,10))+IF(S898=1,2,IF(D898=7,1,(IF(WEEKDAY(B898)=1,2,IF(WEEKDAY(B898)=7,1,0))))))</f>
        <v>2</v>
      </c>
    </row>
    <row r="899" spans="2:21" ht="13.95" customHeight="1" x14ac:dyDescent="0.25">
      <c r="B899" s="784">
        <f t="shared" si="41"/>
        <v>45420</v>
      </c>
      <c r="C899" s="785">
        <v>7</v>
      </c>
      <c r="D899" s="786">
        <f>IFERROR((INDEX(METADATA!$T$2:$T$20,MATCH(B899,METADATA!$S$2:$S$20,0))),0)</f>
        <v>0</v>
      </c>
      <c r="E899" s="785" t="str">
        <f t="shared" si="39"/>
        <v>LO</v>
      </c>
      <c r="F899" s="786">
        <f>VLOOKUP(C899,METADATA!$A$5:$H$29,IF(E899="HI",2,IF(E899="LO",6,10))+IF(D899=1,2,IF(D899=7,1,(IF(WEEKDAY(B899)=1,2,IF(WEEKDAY(B899)=7,1,0))))))</f>
        <v>1</v>
      </c>
      <c r="G899" s="786">
        <f>VLOOKUP(C899,METADATA!$J$5:$Q$29,IF(E899="HI",2,IF(E899="LO",6,10))+IF(D899=1,2,IF(D899=7,1,(IF(WEEKDAY(B899)=1,2,IF(WEEKDAY(B899)=7,1,0))))))</f>
        <v>1</v>
      </c>
      <c r="H899" s="787">
        <v>16195.5</v>
      </c>
      <c r="I899" s="788">
        <v>1760.2314739227295</v>
      </c>
      <c r="K899" s="795">
        <v>865.8125</v>
      </c>
      <c r="M899" s="798">
        <f t="shared" si="40"/>
        <v>16290.875823349345</v>
      </c>
      <c r="N899" s="303"/>
      <c r="S899" s="786">
        <v>0</v>
      </c>
      <c r="T899" s="781">
        <f>VLOOKUP(C899,METADATA!$J$5:$Q$29,IF(E899="HI",2,IF(E899="LO",6,10))+IF(S899=1,2,IF(D899=7,1,(IF(WEEKDAY(B899)=1,2,IF(WEEKDAY(B899)=7,1,0))))))</f>
        <v>1</v>
      </c>
      <c r="U899" s="781">
        <f>VLOOKUP(C899,METADATA!$A$5:$H$29,IF(E899="HI",2,IF(E899="LO",6,10))+IF(S899=1,2,IF(D899=7,1,(IF(WEEKDAY(B899)=1,2,IF(WEEKDAY(B899)=7,1,0))))))</f>
        <v>1</v>
      </c>
    </row>
    <row r="900" spans="2:21" ht="13.95" customHeight="1" x14ac:dyDescent="0.25">
      <c r="B900" s="784">
        <f t="shared" si="41"/>
        <v>45420</v>
      </c>
      <c r="C900" s="785">
        <v>8</v>
      </c>
      <c r="D900" s="786">
        <f>IFERROR((INDEX(METADATA!$T$2:$T$20,MATCH(B900,METADATA!$S$2:$S$20,0))),0)</f>
        <v>0</v>
      </c>
      <c r="E900" s="785" t="str">
        <f t="shared" ref="E900:E963" si="42">IF(B900="","",IF(AND(MONTH(B900)&gt;=MONTH($AA$9),MONTH(B900)&lt;=MONTH($AA$11)),"HI","LO"))</f>
        <v>LO</v>
      </c>
      <c r="F900" s="786">
        <f>VLOOKUP(C900,METADATA!$A$5:$H$29,IF(E900="HI",2,IF(E900="LO",6,10))+IF(D900=1,2,IF(D900=7,1,(IF(WEEKDAY(B900)=1,2,IF(WEEKDAY(B900)=7,1,0))))))</f>
        <v>1</v>
      </c>
      <c r="G900" s="786">
        <f>VLOOKUP(C900,METADATA!$J$5:$Q$29,IF(E900="HI",2,IF(E900="LO",6,10))+IF(D900=1,2,IF(D900=7,1,(IF(WEEKDAY(B900)=1,2,IF(WEEKDAY(B900)=7,1,0))))))</f>
        <v>1</v>
      </c>
      <c r="H900" s="787">
        <v>17636</v>
      </c>
      <c r="I900" s="788">
        <v>1548.5759456157684</v>
      </c>
      <c r="K900" s="795">
        <v>834.63750000000005</v>
      </c>
      <c r="M900" s="798">
        <f t="shared" ref="M900:M963" si="43">SQRT(H900^2+I900^2)</f>
        <v>17703.857869383719</v>
      </c>
      <c r="N900" s="303"/>
      <c r="S900" s="786">
        <v>0</v>
      </c>
      <c r="T900" s="781">
        <f>VLOOKUP(C900,METADATA!$J$5:$Q$29,IF(E900="HI",2,IF(E900="LO",6,10))+IF(S900=1,2,IF(D900=7,1,(IF(WEEKDAY(B900)=1,2,IF(WEEKDAY(B900)=7,1,0))))))</f>
        <v>1</v>
      </c>
      <c r="U900" s="781">
        <f>VLOOKUP(C900,METADATA!$A$5:$H$29,IF(E900="HI",2,IF(E900="LO",6,10))+IF(S900=1,2,IF(D900=7,1,(IF(WEEKDAY(B900)=1,2,IF(WEEKDAY(B900)=7,1,0))))))</f>
        <v>1</v>
      </c>
    </row>
    <row r="901" spans="2:21" ht="13.95" customHeight="1" x14ac:dyDescent="0.25">
      <c r="B901" s="784">
        <f t="shared" si="41"/>
        <v>45420</v>
      </c>
      <c r="C901" s="785">
        <v>9</v>
      </c>
      <c r="D901" s="786">
        <f>IFERROR((INDEX(METADATA!$T$2:$T$20,MATCH(B901,METADATA!$S$2:$S$20,0))),0)</f>
        <v>0</v>
      </c>
      <c r="E901" s="785" t="str">
        <f t="shared" si="42"/>
        <v>LO</v>
      </c>
      <c r="F901" s="786">
        <f>VLOOKUP(C901,METADATA!$A$5:$H$29,IF(E901="HI",2,IF(E901="LO",6,10))+IF(D901=1,2,IF(D901=7,1,(IF(WEEKDAY(B901)=1,2,IF(WEEKDAY(B901)=7,1,0))))))</f>
        <v>2</v>
      </c>
      <c r="G901" s="786">
        <f>VLOOKUP(C901,METADATA!$J$5:$Q$29,IF(E901="HI",2,IF(E901="LO",6,10))+IF(D901=1,2,IF(D901=7,1,(IF(WEEKDAY(B901)=1,2,IF(WEEKDAY(B901)=7,1,0))))))</f>
        <v>1</v>
      </c>
      <c r="H901" s="787">
        <v>18393.75</v>
      </c>
      <c r="I901" s="788">
        <v>1222.7064670349937</v>
      </c>
      <c r="K901" s="795">
        <v>847.33749999999998</v>
      </c>
      <c r="M901" s="798">
        <f t="shared" si="43"/>
        <v>18434.344310743174</v>
      </c>
      <c r="N901" s="303"/>
      <c r="S901" s="786">
        <v>0</v>
      </c>
      <c r="T901" s="781">
        <f>VLOOKUP(C901,METADATA!$J$5:$Q$29,IF(E901="HI",2,IF(E901="LO",6,10))+IF(S901=1,2,IF(D901=7,1,(IF(WEEKDAY(B901)=1,2,IF(WEEKDAY(B901)=7,1,0))))))</f>
        <v>1</v>
      </c>
      <c r="U901" s="781">
        <f>VLOOKUP(C901,METADATA!$A$5:$H$29,IF(E901="HI",2,IF(E901="LO",6,10))+IF(S901=1,2,IF(D901=7,1,(IF(WEEKDAY(B901)=1,2,IF(WEEKDAY(B901)=7,1,0))))))</f>
        <v>2</v>
      </c>
    </row>
    <row r="902" spans="2:21" ht="13.95" customHeight="1" x14ac:dyDescent="0.25">
      <c r="B902" s="784">
        <f t="shared" si="41"/>
        <v>45420</v>
      </c>
      <c r="C902" s="785">
        <v>10</v>
      </c>
      <c r="D902" s="786">
        <f>IFERROR((INDEX(METADATA!$T$2:$T$20,MATCH(B902,METADATA!$S$2:$S$20,0))),0)</f>
        <v>0</v>
      </c>
      <c r="E902" s="785" t="str">
        <f t="shared" si="42"/>
        <v>LO</v>
      </c>
      <c r="F902" s="786">
        <f>VLOOKUP(C902,METADATA!$A$5:$H$29,IF(E902="HI",2,IF(E902="LO",6,10))+IF(D902=1,2,IF(D902=7,1,(IF(WEEKDAY(B902)=1,2,IF(WEEKDAY(B902)=7,1,0))))))</f>
        <v>2</v>
      </c>
      <c r="G902" s="786">
        <f>VLOOKUP(C902,METADATA!$J$5:$Q$29,IF(E902="HI",2,IF(E902="LO",6,10))+IF(D902=1,2,IF(D902=7,1,(IF(WEEKDAY(B902)=1,2,IF(WEEKDAY(B902)=7,1,0))))))</f>
        <v>2</v>
      </c>
      <c r="H902" s="787">
        <v>18018.5</v>
      </c>
      <c r="I902" s="788">
        <v>1565.2795052528381</v>
      </c>
      <c r="K902" s="795">
        <v>851.61249999999995</v>
      </c>
      <c r="M902" s="798">
        <f t="shared" si="43"/>
        <v>18086.360667076297</v>
      </c>
      <c r="N902" s="303"/>
      <c r="S902" s="786">
        <v>0</v>
      </c>
      <c r="T902" s="781">
        <f>VLOOKUP(C902,METADATA!$J$5:$Q$29,IF(E902="HI",2,IF(E902="LO",6,10))+IF(S902=1,2,IF(D902=7,1,(IF(WEEKDAY(B902)=1,2,IF(WEEKDAY(B902)=7,1,0))))))</f>
        <v>2</v>
      </c>
      <c r="U902" s="781">
        <f>VLOOKUP(C902,METADATA!$A$5:$H$29,IF(E902="HI",2,IF(E902="LO",6,10))+IF(S902=1,2,IF(D902=7,1,(IF(WEEKDAY(B902)=1,2,IF(WEEKDAY(B902)=7,1,0))))))</f>
        <v>2</v>
      </c>
    </row>
    <row r="903" spans="2:21" ht="13.95" customHeight="1" x14ac:dyDescent="0.25">
      <c r="B903" s="784">
        <f t="shared" si="41"/>
        <v>45420</v>
      </c>
      <c r="C903" s="785">
        <v>11</v>
      </c>
      <c r="D903" s="786">
        <f>IFERROR((INDEX(METADATA!$T$2:$T$20,MATCH(B903,METADATA!$S$2:$S$20,0))),0)</f>
        <v>0</v>
      </c>
      <c r="E903" s="785" t="str">
        <f t="shared" si="42"/>
        <v>LO</v>
      </c>
      <c r="F903" s="786">
        <f>VLOOKUP(C903,METADATA!$A$5:$H$29,IF(E903="HI",2,IF(E903="LO",6,10))+IF(D903=1,2,IF(D903=7,1,(IF(WEEKDAY(B903)=1,2,IF(WEEKDAY(B903)=7,1,0))))))</f>
        <v>2</v>
      </c>
      <c r="G903" s="786">
        <f>VLOOKUP(C903,METADATA!$J$5:$Q$29,IF(E903="HI",2,IF(E903="LO",6,10))+IF(D903=1,2,IF(D903=7,1,(IF(WEEKDAY(B903)=1,2,IF(WEEKDAY(B903)=7,1,0))))))</f>
        <v>2</v>
      </c>
      <c r="H903" s="787">
        <v>18400.5</v>
      </c>
      <c r="I903" s="788">
        <v>1758.7424926757813</v>
      </c>
      <c r="K903" s="795">
        <v>856.5</v>
      </c>
      <c r="M903" s="798">
        <f t="shared" si="43"/>
        <v>18484.360292029138</v>
      </c>
      <c r="N903" s="303"/>
      <c r="S903" s="786">
        <v>0</v>
      </c>
      <c r="T903" s="781">
        <f>VLOOKUP(C903,METADATA!$J$5:$Q$29,IF(E903="HI",2,IF(E903="LO",6,10))+IF(S903=1,2,IF(D903=7,1,(IF(WEEKDAY(B903)=1,2,IF(WEEKDAY(B903)=7,1,0))))))</f>
        <v>2</v>
      </c>
      <c r="U903" s="781">
        <f>VLOOKUP(C903,METADATA!$A$5:$H$29,IF(E903="HI",2,IF(E903="LO",6,10))+IF(S903=1,2,IF(D903=7,1,(IF(WEEKDAY(B903)=1,2,IF(WEEKDAY(B903)=7,1,0))))))</f>
        <v>2</v>
      </c>
    </row>
    <row r="904" spans="2:21" ht="13.95" customHeight="1" x14ac:dyDescent="0.25">
      <c r="B904" s="784">
        <f t="shared" si="41"/>
        <v>45420</v>
      </c>
      <c r="C904" s="785">
        <v>12</v>
      </c>
      <c r="D904" s="786">
        <f>IFERROR((INDEX(METADATA!$T$2:$T$20,MATCH(B904,METADATA!$S$2:$S$20,0))),0)</f>
        <v>0</v>
      </c>
      <c r="E904" s="785" t="str">
        <f t="shared" si="42"/>
        <v>LO</v>
      </c>
      <c r="F904" s="786">
        <f>VLOOKUP(C904,METADATA!$A$5:$H$29,IF(E904="HI",2,IF(E904="LO",6,10))+IF(D904=1,2,IF(D904=7,1,(IF(WEEKDAY(B904)=1,2,IF(WEEKDAY(B904)=7,1,0))))))</f>
        <v>2</v>
      </c>
      <c r="G904" s="786">
        <f>VLOOKUP(C904,METADATA!$J$5:$Q$29,IF(E904="HI",2,IF(E904="LO",6,10))+IF(D904=1,2,IF(D904=7,1,(IF(WEEKDAY(B904)=1,2,IF(WEEKDAY(B904)=7,1,0))))))</f>
        <v>2</v>
      </c>
      <c r="H904" s="787">
        <v>17719</v>
      </c>
      <c r="I904" s="788">
        <v>1809.2895011901855</v>
      </c>
      <c r="K904" s="795">
        <v>824.32500000000005</v>
      </c>
      <c r="M904" s="798">
        <f t="shared" si="43"/>
        <v>17811.133863376497</v>
      </c>
      <c r="N904" s="303"/>
      <c r="S904" s="786">
        <v>0</v>
      </c>
      <c r="T904" s="781">
        <f>VLOOKUP(C904,METADATA!$J$5:$Q$29,IF(E904="HI",2,IF(E904="LO",6,10))+IF(S904=1,2,IF(D904=7,1,(IF(WEEKDAY(B904)=1,2,IF(WEEKDAY(B904)=7,1,0))))))</f>
        <v>2</v>
      </c>
      <c r="U904" s="781">
        <f>VLOOKUP(C904,METADATA!$A$5:$H$29,IF(E904="HI",2,IF(E904="LO",6,10))+IF(S904=1,2,IF(D904=7,1,(IF(WEEKDAY(B904)=1,2,IF(WEEKDAY(B904)=7,1,0))))))</f>
        <v>2</v>
      </c>
    </row>
    <row r="905" spans="2:21" ht="13.95" customHeight="1" x14ac:dyDescent="0.25">
      <c r="B905" s="784">
        <f t="shared" si="41"/>
        <v>45420</v>
      </c>
      <c r="C905" s="785">
        <v>13</v>
      </c>
      <c r="D905" s="786">
        <f>IFERROR((INDEX(METADATA!$T$2:$T$20,MATCH(B905,METADATA!$S$2:$S$20,0))),0)</f>
        <v>0</v>
      </c>
      <c r="E905" s="785" t="str">
        <f t="shared" si="42"/>
        <v>LO</v>
      </c>
      <c r="F905" s="786">
        <f>VLOOKUP(C905,METADATA!$A$5:$H$29,IF(E905="HI",2,IF(E905="LO",6,10))+IF(D905=1,2,IF(D905=7,1,(IF(WEEKDAY(B905)=1,2,IF(WEEKDAY(B905)=7,1,0))))))</f>
        <v>2</v>
      </c>
      <c r="G905" s="786">
        <f>VLOOKUP(C905,METADATA!$J$5:$Q$29,IF(E905="HI",2,IF(E905="LO",6,10))+IF(D905=1,2,IF(D905=7,1,(IF(WEEKDAY(B905)=1,2,IF(WEEKDAY(B905)=7,1,0))))))</f>
        <v>2</v>
      </c>
      <c r="H905" s="787">
        <v>17176.25</v>
      </c>
      <c r="I905" s="788">
        <v>1860.2145042419434</v>
      </c>
      <c r="K905" s="795">
        <v>882.73749999999995</v>
      </c>
      <c r="M905" s="798">
        <f t="shared" si="43"/>
        <v>17276.688399814706</v>
      </c>
      <c r="N905" s="303"/>
      <c r="S905" s="786">
        <v>0</v>
      </c>
      <c r="T905" s="781">
        <f>VLOOKUP(C905,METADATA!$J$5:$Q$29,IF(E905="HI",2,IF(E905="LO",6,10))+IF(S905=1,2,IF(D905=7,1,(IF(WEEKDAY(B905)=1,2,IF(WEEKDAY(B905)=7,1,0))))))</f>
        <v>2</v>
      </c>
      <c r="U905" s="781">
        <f>VLOOKUP(C905,METADATA!$A$5:$H$29,IF(E905="HI",2,IF(E905="LO",6,10))+IF(S905=1,2,IF(D905=7,1,(IF(WEEKDAY(B905)=1,2,IF(WEEKDAY(B905)=7,1,0))))))</f>
        <v>2</v>
      </c>
    </row>
    <row r="906" spans="2:21" ht="13.95" customHeight="1" x14ac:dyDescent="0.25">
      <c r="B906" s="784">
        <f t="shared" si="41"/>
        <v>45420</v>
      </c>
      <c r="C906" s="785">
        <v>14</v>
      </c>
      <c r="D906" s="786">
        <f>IFERROR((INDEX(METADATA!$T$2:$T$20,MATCH(B906,METADATA!$S$2:$S$20,0))),0)</f>
        <v>0</v>
      </c>
      <c r="E906" s="785" t="str">
        <f t="shared" si="42"/>
        <v>LO</v>
      </c>
      <c r="F906" s="786">
        <f>VLOOKUP(C906,METADATA!$A$5:$H$29,IF(E906="HI",2,IF(E906="LO",6,10))+IF(D906=1,2,IF(D906=7,1,(IF(WEEKDAY(B906)=1,2,IF(WEEKDAY(B906)=7,1,0))))))</f>
        <v>2</v>
      </c>
      <c r="G906" s="786">
        <f>VLOOKUP(C906,METADATA!$J$5:$Q$29,IF(E906="HI",2,IF(E906="LO",6,10))+IF(D906=1,2,IF(D906=7,1,(IF(WEEKDAY(B906)=1,2,IF(WEEKDAY(B906)=7,1,0))))))</f>
        <v>2</v>
      </c>
      <c r="H906" s="787">
        <v>17595.75</v>
      </c>
      <c r="I906" s="788">
        <v>2075.3270072937012</v>
      </c>
      <c r="K906" s="795">
        <v>909.3125</v>
      </c>
      <c r="M906" s="798">
        <f t="shared" si="43"/>
        <v>17717.714306583188</v>
      </c>
      <c r="N906" s="303"/>
      <c r="S906" s="786">
        <v>0</v>
      </c>
      <c r="T906" s="781">
        <f>VLOOKUP(C906,METADATA!$J$5:$Q$29,IF(E906="HI",2,IF(E906="LO",6,10))+IF(S906=1,2,IF(D906=7,1,(IF(WEEKDAY(B906)=1,2,IF(WEEKDAY(B906)=7,1,0))))))</f>
        <v>2</v>
      </c>
      <c r="U906" s="781">
        <f>VLOOKUP(C906,METADATA!$A$5:$H$29,IF(E906="HI",2,IF(E906="LO",6,10))+IF(S906=1,2,IF(D906=7,1,(IF(WEEKDAY(B906)=1,2,IF(WEEKDAY(B906)=7,1,0))))))</f>
        <v>2</v>
      </c>
    </row>
    <row r="907" spans="2:21" ht="13.95" customHeight="1" x14ac:dyDescent="0.25">
      <c r="B907" s="784">
        <f t="shared" si="41"/>
        <v>45420</v>
      </c>
      <c r="C907" s="785">
        <v>15</v>
      </c>
      <c r="D907" s="786">
        <f>IFERROR((INDEX(METADATA!$T$2:$T$20,MATCH(B907,METADATA!$S$2:$S$20,0))),0)</f>
        <v>0</v>
      </c>
      <c r="E907" s="785" t="str">
        <f t="shared" si="42"/>
        <v>LO</v>
      </c>
      <c r="F907" s="786">
        <f>VLOOKUP(C907,METADATA!$A$5:$H$29,IF(E907="HI",2,IF(E907="LO",6,10))+IF(D907=1,2,IF(D907=7,1,(IF(WEEKDAY(B907)=1,2,IF(WEEKDAY(B907)=7,1,0))))))</f>
        <v>2</v>
      </c>
      <c r="G907" s="786">
        <f>VLOOKUP(C907,METADATA!$J$5:$Q$29,IF(E907="HI",2,IF(E907="LO",6,10))+IF(D907=1,2,IF(D907=7,1,(IF(WEEKDAY(B907)=1,2,IF(WEEKDAY(B907)=7,1,0))))))</f>
        <v>2</v>
      </c>
      <c r="H907" s="787">
        <v>17154.25</v>
      </c>
      <c r="I907" s="788">
        <v>2002.8730430603027</v>
      </c>
      <c r="K907" s="795">
        <v>905.6</v>
      </c>
      <c r="M907" s="798">
        <f t="shared" si="43"/>
        <v>17270.778601126171</v>
      </c>
      <c r="N907" s="303"/>
      <c r="S907" s="786">
        <v>0</v>
      </c>
      <c r="T907" s="781">
        <f>VLOOKUP(C907,METADATA!$J$5:$Q$29,IF(E907="HI",2,IF(E907="LO",6,10))+IF(S907=1,2,IF(D907=7,1,(IF(WEEKDAY(B907)=1,2,IF(WEEKDAY(B907)=7,1,0))))))</f>
        <v>2</v>
      </c>
      <c r="U907" s="781">
        <f>VLOOKUP(C907,METADATA!$A$5:$H$29,IF(E907="HI",2,IF(E907="LO",6,10))+IF(S907=1,2,IF(D907=7,1,(IF(WEEKDAY(B907)=1,2,IF(WEEKDAY(B907)=7,1,0))))))</f>
        <v>2</v>
      </c>
    </row>
    <row r="908" spans="2:21" ht="13.95" customHeight="1" x14ac:dyDescent="0.25">
      <c r="B908" s="784">
        <f t="shared" si="41"/>
        <v>45420</v>
      </c>
      <c r="C908" s="785">
        <v>16</v>
      </c>
      <c r="D908" s="786">
        <f>IFERROR((INDEX(METADATA!$T$2:$T$20,MATCH(B908,METADATA!$S$2:$S$20,0))),0)</f>
        <v>0</v>
      </c>
      <c r="E908" s="785" t="str">
        <f t="shared" si="42"/>
        <v>LO</v>
      </c>
      <c r="F908" s="786">
        <f>VLOOKUP(C908,METADATA!$A$5:$H$29,IF(E908="HI",2,IF(E908="LO",6,10))+IF(D908=1,2,IF(D908=7,1,(IF(WEEKDAY(B908)=1,2,IF(WEEKDAY(B908)=7,1,0))))))</f>
        <v>2</v>
      </c>
      <c r="G908" s="786">
        <f>VLOOKUP(C908,METADATA!$J$5:$Q$29,IF(E908="HI",2,IF(E908="LO",6,10))+IF(D908=1,2,IF(D908=7,1,(IF(WEEKDAY(B908)=1,2,IF(WEEKDAY(B908)=7,1,0))))))</f>
        <v>2</v>
      </c>
      <c r="H908" s="787">
        <v>16830.75</v>
      </c>
      <c r="I908" s="788">
        <v>1476.8180270195007</v>
      </c>
      <c r="K908" s="795">
        <v>913.98749999999995</v>
      </c>
      <c r="M908" s="798">
        <f t="shared" si="43"/>
        <v>16895.417634596364</v>
      </c>
      <c r="N908" s="303"/>
      <c r="S908" s="786">
        <v>0</v>
      </c>
      <c r="T908" s="781">
        <f>VLOOKUP(C908,METADATA!$J$5:$Q$29,IF(E908="HI",2,IF(E908="LO",6,10))+IF(S908=1,2,IF(D908=7,1,(IF(WEEKDAY(B908)=1,2,IF(WEEKDAY(B908)=7,1,0))))))</f>
        <v>2</v>
      </c>
      <c r="U908" s="781">
        <f>VLOOKUP(C908,METADATA!$A$5:$H$29,IF(E908="HI",2,IF(E908="LO",6,10))+IF(S908=1,2,IF(D908=7,1,(IF(WEEKDAY(B908)=1,2,IF(WEEKDAY(B908)=7,1,0))))))</f>
        <v>2</v>
      </c>
    </row>
    <row r="909" spans="2:21" ht="13.95" customHeight="1" x14ac:dyDescent="0.25">
      <c r="B909" s="784">
        <f t="shared" si="41"/>
        <v>45420</v>
      </c>
      <c r="C909" s="785">
        <v>17</v>
      </c>
      <c r="D909" s="786">
        <f>IFERROR((INDEX(METADATA!$T$2:$T$20,MATCH(B909,METADATA!$S$2:$S$20,0))),0)</f>
        <v>0</v>
      </c>
      <c r="E909" s="785" t="str">
        <f t="shared" si="42"/>
        <v>LO</v>
      </c>
      <c r="F909" s="786">
        <f>VLOOKUP(C909,METADATA!$A$5:$H$29,IF(E909="HI",2,IF(E909="LO",6,10))+IF(D909=1,2,IF(D909=7,1,(IF(WEEKDAY(B909)=1,2,IF(WEEKDAY(B909)=7,1,0))))))</f>
        <v>2</v>
      </c>
      <c r="G909" s="786">
        <f>VLOOKUP(C909,METADATA!$J$5:$Q$29,IF(E909="HI",2,IF(E909="LO",6,10))+IF(D909=1,2,IF(D909=7,1,(IF(WEEKDAY(B909)=1,2,IF(WEEKDAY(B909)=7,1,0))))))</f>
        <v>2</v>
      </c>
      <c r="H909" s="787">
        <v>16624.5</v>
      </c>
      <c r="I909" s="788">
        <v>1523.7320058345795</v>
      </c>
      <c r="K909" s="795">
        <v>902.26250000000005</v>
      </c>
      <c r="M909" s="798">
        <f t="shared" si="43"/>
        <v>16694.183402478979</v>
      </c>
      <c r="N909" s="303"/>
      <c r="S909" s="786">
        <v>0</v>
      </c>
      <c r="T909" s="781">
        <f>VLOOKUP(C909,METADATA!$J$5:$Q$29,IF(E909="HI",2,IF(E909="LO",6,10))+IF(S909=1,2,IF(D909=7,1,(IF(WEEKDAY(B909)=1,2,IF(WEEKDAY(B909)=7,1,0))))))</f>
        <v>2</v>
      </c>
      <c r="U909" s="781">
        <f>VLOOKUP(C909,METADATA!$A$5:$H$29,IF(E909="HI",2,IF(E909="LO",6,10))+IF(S909=1,2,IF(D909=7,1,(IF(WEEKDAY(B909)=1,2,IF(WEEKDAY(B909)=7,1,0))))))</f>
        <v>2</v>
      </c>
    </row>
    <row r="910" spans="2:21" ht="13.95" customHeight="1" x14ac:dyDescent="0.25">
      <c r="B910" s="784">
        <f t="shared" si="41"/>
        <v>45420</v>
      </c>
      <c r="C910" s="785">
        <v>18</v>
      </c>
      <c r="D910" s="786">
        <f>IFERROR((INDEX(METADATA!$T$2:$T$20,MATCH(B910,METADATA!$S$2:$S$20,0))),0)</f>
        <v>0</v>
      </c>
      <c r="E910" s="785" t="str">
        <f t="shared" si="42"/>
        <v>LO</v>
      </c>
      <c r="F910" s="786">
        <f>VLOOKUP(C910,METADATA!$A$5:$H$29,IF(E910="HI",2,IF(E910="LO",6,10))+IF(D910=1,2,IF(D910=7,1,(IF(WEEKDAY(B910)=1,2,IF(WEEKDAY(B910)=7,1,0))))))</f>
        <v>1</v>
      </c>
      <c r="G910" s="786">
        <f>VLOOKUP(C910,METADATA!$J$5:$Q$29,IF(E910="HI",2,IF(E910="LO",6,10))+IF(D910=1,2,IF(D910=7,1,(IF(WEEKDAY(B910)=1,2,IF(WEEKDAY(B910)=7,1,0))))))</f>
        <v>1</v>
      </c>
      <c r="H910" s="787">
        <v>17944.25</v>
      </c>
      <c r="I910" s="788">
        <v>1880.619556427002</v>
      </c>
      <c r="K910" s="795">
        <v>933.76250000000005</v>
      </c>
      <c r="M910" s="798">
        <f t="shared" si="43"/>
        <v>18042.528591594797</v>
      </c>
      <c r="N910" s="303"/>
      <c r="S910" s="786">
        <v>0</v>
      </c>
      <c r="T910" s="781">
        <f>VLOOKUP(C910,METADATA!$J$5:$Q$29,IF(E910="HI",2,IF(E910="LO",6,10))+IF(S910=1,2,IF(D910=7,1,(IF(WEEKDAY(B910)=1,2,IF(WEEKDAY(B910)=7,1,0))))))</f>
        <v>1</v>
      </c>
      <c r="U910" s="781">
        <f>VLOOKUP(C910,METADATA!$A$5:$H$29,IF(E910="HI",2,IF(E910="LO",6,10))+IF(S910=1,2,IF(D910=7,1,(IF(WEEKDAY(B910)=1,2,IF(WEEKDAY(B910)=7,1,0))))))</f>
        <v>1</v>
      </c>
    </row>
    <row r="911" spans="2:21" ht="13.95" customHeight="1" x14ac:dyDescent="0.25">
      <c r="B911" s="784">
        <f t="shared" si="41"/>
        <v>45420</v>
      </c>
      <c r="C911" s="785">
        <v>19</v>
      </c>
      <c r="D911" s="786">
        <f>IFERROR((INDEX(METADATA!$T$2:$T$20,MATCH(B911,METADATA!$S$2:$S$20,0))),0)</f>
        <v>0</v>
      </c>
      <c r="E911" s="785" t="str">
        <f t="shared" si="42"/>
        <v>LO</v>
      </c>
      <c r="F911" s="786">
        <f>VLOOKUP(C911,METADATA!$A$5:$H$29,IF(E911="HI",2,IF(E911="LO",6,10))+IF(D911=1,2,IF(D911=7,1,(IF(WEEKDAY(B911)=1,2,IF(WEEKDAY(B911)=7,1,0))))))</f>
        <v>1</v>
      </c>
      <c r="G911" s="786">
        <f>VLOOKUP(C911,METADATA!$J$5:$Q$29,IF(E911="HI",2,IF(E911="LO",6,10))+IF(D911=1,2,IF(D911=7,1,(IF(WEEKDAY(B911)=1,2,IF(WEEKDAY(B911)=7,1,0))))))</f>
        <v>1</v>
      </c>
      <c r="H911" s="787">
        <v>17355.75</v>
      </c>
      <c r="I911" s="788">
        <v>1896.0240116119385</v>
      </c>
      <c r="K911" s="795">
        <v>0</v>
      </c>
      <c r="M911" s="798">
        <f t="shared" si="43"/>
        <v>17459.008136635628</v>
      </c>
      <c r="N911" s="303"/>
      <c r="S911" s="786">
        <v>0</v>
      </c>
      <c r="T911" s="781">
        <f>VLOOKUP(C911,METADATA!$J$5:$Q$29,IF(E911="HI",2,IF(E911="LO",6,10))+IF(S911=1,2,IF(D911=7,1,(IF(WEEKDAY(B911)=1,2,IF(WEEKDAY(B911)=7,1,0))))))</f>
        <v>1</v>
      </c>
      <c r="U911" s="781">
        <f>VLOOKUP(C911,METADATA!$A$5:$H$29,IF(E911="HI",2,IF(E911="LO",6,10))+IF(S911=1,2,IF(D911=7,1,(IF(WEEKDAY(B911)=1,2,IF(WEEKDAY(B911)=7,1,0))))))</f>
        <v>1</v>
      </c>
    </row>
    <row r="912" spans="2:21" ht="13.95" customHeight="1" x14ac:dyDescent="0.25">
      <c r="B912" s="784">
        <f t="shared" si="41"/>
        <v>45420</v>
      </c>
      <c r="C912" s="785">
        <v>20</v>
      </c>
      <c r="D912" s="786">
        <f>IFERROR((INDEX(METADATA!$T$2:$T$20,MATCH(B912,METADATA!$S$2:$S$20,0))),0)</f>
        <v>0</v>
      </c>
      <c r="E912" s="785" t="str">
        <f t="shared" si="42"/>
        <v>LO</v>
      </c>
      <c r="F912" s="786">
        <f>VLOOKUP(C912,METADATA!$A$5:$H$29,IF(E912="HI",2,IF(E912="LO",6,10))+IF(D912=1,2,IF(D912=7,1,(IF(WEEKDAY(B912)=1,2,IF(WEEKDAY(B912)=7,1,0))))))</f>
        <v>1</v>
      </c>
      <c r="G912" s="786">
        <f>VLOOKUP(C912,METADATA!$J$5:$Q$29,IF(E912="HI",2,IF(E912="LO",6,10))+IF(D912=1,2,IF(D912=7,1,(IF(WEEKDAY(B912)=1,2,IF(WEEKDAY(B912)=7,1,0))))))</f>
        <v>2</v>
      </c>
      <c r="H912" s="787">
        <v>15837</v>
      </c>
      <c r="I912" s="788">
        <v>1901.9265480041504</v>
      </c>
      <c r="K912" s="795">
        <v>0</v>
      </c>
      <c r="M912" s="798">
        <f t="shared" si="43"/>
        <v>15950.796017566114</v>
      </c>
      <c r="N912" s="303"/>
      <c r="S912" s="786">
        <v>0</v>
      </c>
      <c r="T912" s="781">
        <f>VLOOKUP(C912,METADATA!$J$5:$Q$29,IF(E912="HI",2,IF(E912="LO",6,10))+IF(S912=1,2,IF(D912=7,1,(IF(WEEKDAY(B912)=1,2,IF(WEEKDAY(B912)=7,1,0))))))</f>
        <v>2</v>
      </c>
      <c r="U912" s="781">
        <f>VLOOKUP(C912,METADATA!$A$5:$H$29,IF(E912="HI",2,IF(E912="LO",6,10))+IF(S912=1,2,IF(D912=7,1,(IF(WEEKDAY(B912)=1,2,IF(WEEKDAY(B912)=7,1,0))))))</f>
        <v>1</v>
      </c>
    </row>
    <row r="913" spans="2:21" ht="13.95" customHeight="1" x14ac:dyDescent="0.25">
      <c r="B913" s="784">
        <f t="shared" si="41"/>
        <v>45420</v>
      </c>
      <c r="C913" s="785">
        <v>21</v>
      </c>
      <c r="D913" s="786">
        <f>IFERROR((INDEX(METADATA!$T$2:$T$20,MATCH(B913,METADATA!$S$2:$S$20,0))),0)</f>
        <v>0</v>
      </c>
      <c r="E913" s="785" t="str">
        <f t="shared" si="42"/>
        <v>LO</v>
      </c>
      <c r="F913" s="786">
        <f>VLOOKUP(C913,METADATA!$A$5:$H$29,IF(E913="HI",2,IF(E913="LO",6,10))+IF(D913=1,2,IF(D913=7,1,(IF(WEEKDAY(B913)=1,2,IF(WEEKDAY(B913)=7,1,0))))))</f>
        <v>2</v>
      </c>
      <c r="G913" s="786">
        <f>VLOOKUP(C913,METADATA!$J$5:$Q$29,IF(E913="HI",2,IF(E913="LO",6,10))+IF(D913=1,2,IF(D913=7,1,(IF(WEEKDAY(B913)=1,2,IF(WEEKDAY(B913)=7,1,0))))))</f>
        <v>2</v>
      </c>
      <c r="H913" s="787">
        <v>13889.25</v>
      </c>
      <c r="I913" s="788">
        <v>1910.0404968261719</v>
      </c>
      <c r="K913" s="795">
        <v>0</v>
      </c>
      <c r="M913" s="798">
        <f t="shared" si="43"/>
        <v>14019.968625571741</v>
      </c>
      <c r="N913" s="303"/>
      <c r="S913" s="786">
        <v>0</v>
      </c>
      <c r="T913" s="781">
        <f>VLOOKUP(C913,METADATA!$J$5:$Q$29,IF(E913="HI",2,IF(E913="LO",6,10))+IF(S913=1,2,IF(D913=7,1,(IF(WEEKDAY(B913)=1,2,IF(WEEKDAY(B913)=7,1,0))))))</f>
        <v>2</v>
      </c>
      <c r="U913" s="781">
        <f>VLOOKUP(C913,METADATA!$A$5:$H$29,IF(E913="HI",2,IF(E913="LO",6,10))+IF(S913=1,2,IF(D913=7,1,(IF(WEEKDAY(B913)=1,2,IF(WEEKDAY(B913)=7,1,0))))))</f>
        <v>2</v>
      </c>
    </row>
    <row r="914" spans="2:21" ht="13.95" customHeight="1" x14ac:dyDescent="0.25">
      <c r="B914" s="784">
        <f t="shared" si="41"/>
        <v>45420</v>
      </c>
      <c r="C914" s="785">
        <v>22</v>
      </c>
      <c r="D914" s="786">
        <f>IFERROR((INDEX(METADATA!$T$2:$T$20,MATCH(B914,METADATA!$S$2:$S$20,0))),0)</f>
        <v>0</v>
      </c>
      <c r="E914" s="785" t="str">
        <f t="shared" si="42"/>
        <v>LO</v>
      </c>
      <c r="F914" s="786">
        <f>VLOOKUP(C914,METADATA!$A$5:$H$29,IF(E914="HI",2,IF(E914="LO",6,10))+IF(D914=1,2,IF(D914=7,1,(IF(WEEKDAY(B914)=1,2,IF(WEEKDAY(B914)=7,1,0))))))</f>
        <v>3</v>
      </c>
      <c r="G914" s="786">
        <f>VLOOKUP(C914,METADATA!$J$5:$Q$29,IF(E914="HI",2,IF(E914="LO",6,10))+IF(D914=1,2,IF(D914=7,1,(IF(WEEKDAY(B914)=1,2,IF(WEEKDAY(B914)=7,1,0))))))</f>
        <v>3</v>
      </c>
      <c r="H914" s="787">
        <v>11731.5</v>
      </c>
      <c r="I914" s="788">
        <v>1962.7679290771484</v>
      </c>
      <c r="K914" s="795">
        <v>0</v>
      </c>
      <c r="M914" s="798">
        <f t="shared" si="43"/>
        <v>11894.559688925598</v>
      </c>
      <c r="N914" s="303"/>
      <c r="S914" s="786">
        <v>0</v>
      </c>
      <c r="T914" s="781">
        <f>VLOOKUP(C914,METADATA!$J$5:$Q$29,IF(E914="HI",2,IF(E914="LO",6,10))+IF(S914=1,2,IF(D914=7,1,(IF(WEEKDAY(B914)=1,2,IF(WEEKDAY(B914)=7,1,0))))))</f>
        <v>3</v>
      </c>
      <c r="U914" s="781">
        <f>VLOOKUP(C914,METADATA!$A$5:$H$29,IF(E914="HI",2,IF(E914="LO",6,10))+IF(S914=1,2,IF(D914=7,1,(IF(WEEKDAY(B914)=1,2,IF(WEEKDAY(B914)=7,1,0))))))</f>
        <v>3</v>
      </c>
    </row>
    <row r="915" spans="2:21" ht="13.95" customHeight="1" x14ac:dyDescent="0.25">
      <c r="B915" s="784">
        <f t="shared" si="41"/>
        <v>45420</v>
      </c>
      <c r="C915" s="785">
        <v>23</v>
      </c>
      <c r="D915" s="786">
        <f>IFERROR((INDEX(METADATA!$T$2:$T$20,MATCH(B915,METADATA!$S$2:$S$20,0))),0)</f>
        <v>0</v>
      </c>
      <c r="E915" s="785" t="str">
        <f t="shared" si="42"/>
        <v>LO</v>
      </c>
      <c r="F915" s="786">
        <f>VLOOKUP(C915,METADATA!$A$5:$H$29,IF(E915="HI",2,IF(E915="LO",6,10))+IF(D915=1,2,IF(D915=7,1,(IF(WEEKDAY(B915)=1,2,IF(WEEKDAY(B915)=7,1,0))))))</f>
        <v>3</v>
      </c>
      <c r="G915" s="786">
        <f>VLOOKUP(C915,METADATA!$J$5:$Q$29,IF(E915="HI",2,IF(E915="LO",6,10))+IF(D915=1,2,IF(D915=7,1,(IF(WEEKDAY(B915)=1,2,IF(WEEKDAY(B915)=7,1,0))))))</f>
        <v>3</v>
      </c>
      <c r="H915" s="787">
        <v>10606</v>
      </c>
      <c r="I915" s="788">
        <v>1949.4715232849121</v>
      </c>
      <c r="K915" s="795">
        <v>0</v>
      </c>
      <c r="M915" s="798">
        <f t="shared" si="43"/>
        <v>10783.676331386194</v>
      </c>
      <c r="N915" s="303"/>
      <c r="S915" s="786">
        <v>0</v>
      </c>
      <c r="T915" s="781">
        <f>VLOOKUP(C915,METADATA!$J$5:$Q$29,IF(E915="HI",2,IF(E915="LO",6,10))+IF(S915=1,2,IF(D915=7,1,(IF(WEEKDAY(B915)=1,2,IF(WEEKDAY(B915)=7,1,0))))))</f>
        <v>3</v>
      </c>
      <c r="U915" s="781">
        <f>VLOOKUP(C915,METADATA!$A$5:$H$29,IF(E915="HI",2,IF(E915="LO",6,10))+IF(S915=1,2,IF(D915=7,1,(IF(WEEKDAY(B915)=1,2,IF(WEEKDAY(B915)=7,1,0))))))</f>
        <v>3</v>
      </c>
    </row>
    <row r="916" spans="2:21" ht="13.95" customHeight="1" x14ac:dyDescent="0.25">
      <c r="B916" s="784">
        <f t="shared" si="41"/>
        <v>45421</v>
      </c>
      <c r="C916" s="785">
        <v>0</v>
      </c>
      <c r="D916" s="786">
        <f>IFERROR((INDEX(METADATA!$T$2:$T$20,MATCH(B916,METADATA!$S$2:$S$20,0))),0)</f>
        <v>0</v>
      </c>
      <c r="E916" s="785" t="str">
        <f t="shared" si="42"/>
        <v>LO</v>
      </c>
      <c r="F916" s="786">
        <f>VLOOKUP(C916,METADATA!$A$5:$H$29,IF(E916="HI",2,IF(E916="LO",6,10))+IF(D916=1,2,IF(D916=7,1,(IF(WEEKDAY(B916)=1,2,IF(WEEKDAY(B916)=7,1,0))))))</f>
        <v>3</v>
      </c>
      <c r="G916" s="786">
        <f>VLOOKUP(C916,METADATA!$J$5:$Q$29,IF(E916="HI",2,IF(E916="LO",6,10))+IF(D916=1,2,IF(D916=7,1,(IF(WEEKDAY(B916)=1,2,IF(WEEKDAY(B916)=7,1,0))))))</f>
        <v>3</v>
      </c>
      <c r="H916" s="787">
        <v>9827.75</v>
      </c>
      <c r="I916" s="788">
        <v>1973.950984954834</v>
      </c>
      <c r="K916" s="795">
        <v>0</v>
      </c>
      <c r="M916" s="798">
        <f t="shared" si="43"/>
        <v>10024.028758613184</v>
      </c>
      <c r="N916" s="303"/>
      <c r="S916" s="786">
        <v>0</v>
      </c>
      <c r="T916" s="781">
        <f>VLOOKUP(C916,METADATA!$J$5:$Q$29,IF(E916="HI",2,IF(E916="LO",6,10))+IF(S916=1,2,IF(D916=7,1,(IF(WEEKDAY(B916)=1,2,IF(WEEKDAY(B916)=7,1,0))))))</f>
        <v>3</v>
      </c>
      <c r="U916" s="781">
        <f>VLOOKUP(C916,METADATA!$A$5:$H$29,IF(E916="HI",2,IF(E916="LO",6,10))+IF(S916=1,2,IF(D916=7,1,(IF(WEEKDAY(B916)=1,2,IF(WEEKDAY(B916)=7,1,0))))))</f>
        <v>3</v>
      </c>
    </row>
    <row r="917" spans="2:21" ht="13.95" customHeight="1" x14ac:dyDescent="0.25">
      <c r="B917" s="784">
        <f t="shared" si="41"/>
        <v>45421</v>
      </c>
      <c r="C917" s="785">
        <v>1</v>
      </c>
      <c r="D917" s="786">
        <f>IFERROR((INDEX(METADATA!$T$2:$T$20,MATCH(B917,METADATA!$S$2:$S$20,0))),0)</f>
        <v>0</v>
      </c>
      <c r="E917" s="785" t="str">
        <f t="shared" si="42"/>
        <v>LO</v>
      </c>
      <c r="F917" s="786">
        <f>VLOOKUP(C917,METADATA!$A$5:$H$29,IF(E917="HI",2,IF(E917="LO",6,10))+IF(D917=1,2,IF(D917=7,1,(IF(WEEKDAY(B917)=1,2,IF(WEEKDAY(B917)=7,1,0))))))</f>
        <v>3</v>
      </c>
      <c r="G917" s="786">
        <f>VLOOKUP(C917,METADATA!$J$5:$Q$29,IF(E917="HI",2,IF(E917="LO",6,10))+IF(D917=1,2,IF(D917=7,1,(IF(WEEKDAY(B917)=1,2,IF(WEEKDAY(B917)=7,1,0))))))</f>
        <v>3</v>
      </c>
      <c r="H917" s="787">
        <v>9009.5</v>
      </c>
      <c r="I917" s="788">
        <v>1949.6639976501465</v>
      </c>
      <c r="K917" s="795">
        <v>0</v>
      </c>
      <c r="M917" s="798">
        <f t="shared" si="43"/>
        <v>9218.0410041251798</v>
      </c>
      <c r="N917" s="303"/>
      <c r="S917" s="786">
        <v>0</v>
      </c>
      <c r="T917" s="781">
        <f>VLOOKUP(C917,METADATA!$J$5:$Q$29,IF(E917="HI",2,IF(E917="LO",6,10))+IF(S917=1,2,IF(D917=7,1,(IF(WEEKDAY(B917)=1,2,IF(WEEKDAY(B917)=7,1,0))))))</f>
        <v>3</v>
      </c>
      <c r="U917" s="781">
        <f>VLOOKUP(C917,METADATA!$A$5:$H$29,IF(E917="HI",2,IF(E917="LO",6,10))+IF(S917=1,2,IF(D917=7,1,(IF(WEEKDAY(B917)=1,2,IF(WEEKDAY(B917)=7,1,0))))))</f>
        <v>3</v>
      </c>
    </row>
    <row r="918" spans="2:21" ht="13.95" customHeight="1" x14ac:dyDescent="0.25">
      <c r="B918" s="784">
        <f t="shared" si="41"/>
        <v>45421</v>
      </c>
      <c r="C918" s="785">
        <v>2</v>
      </c>
      <c r="D918" s="786">
        <f>IFERROR((INDEX(METADATA!$T$2:$T$20,MATCH(B918,METADATA!$S$2:$S$20,0))),0)</f>
        <v>0</v>
      </c>
      <c r="E918" s="785" t="str">
        <f t="shared" si="42"/>
        <v>LO</v>
      </c>
      <c r="F918" s="786">
        <f>VLOOKUP(C918,METADATA!$A$5:$H$29,IF(E918="HI",2,IF(E918="LO",6,10))+IF(D918=1,2,IF(D918=7,1,(IF(WEEKDAY(B918)=1,2,IF(WEEKDAY(B918)=7,1,0))))))</f>
        <v>3</v>
      </c>
      <c r="G918" s="786">
        <f>VLOOKUP(C918,METADATA!$J$5:$Q$29,IF(E918="HI",2,IF(E918="LO",6,10))+IF(D918=1,2,IF(D918=7,1,(IF(WEEKDAY(B918)=1,2,IF(WEEKDAY(B918)=7,1,0))))))</f>
        <v>3</v>
      </c>
      <c r="H918" s="787">
        <v>9220.75</v>
      </c>
      <c r="I918" s="788">
        <v>2003.1865081787109</v>
      </c>
      <c r="K918" s="795">
        <v>0</v>
      </c>
      <c r="M918" s="798">
        <f t="shared" si="43"/>
        <v>9435.8352438482743</v>
      </c>
      <c r="N918" s="303"/>
      <c r="S918" s="786">
        <v>0</v>
      </c>
      <c r="T918" s="781">
        <f>VLOOKUP(C918,METADATA!$J$5:$Q$29,IF(E918="HI",2,IF(E918="LO",6,10))+IF(S918=1,2,IF(D918=7,1,(IF(WEEKDAY(B918)=1,2,IF(WEEKDAY(B918)=7,1,0))))))</f>
        <v>3</v>
      </c>
      <c r="U918" s="781">
        <f>VLOOKUP(C918,METADATA!$A$5:$H$29,IF(E918="HI",2,IF(E918="LO",6,10))+IF(S918=1,2,IF(D918=7,1,(IF(WEEKDAY(B918)=1,2,IF(WEEKDAY(B918)=7,1,0))))))</f>
        <v>3</v>
      </c>
    </row>
    <row r="919" spans="2:21" ht="13.95" customHeight="1" x14ac:dyDescent="0.25">
      <c r="B919" s="784">
        <f t="shared" si="41"/>
        <v>45421</v>
      </c>
      <c r="C919" s="785">
        <v>3</v>
      </c>
      <c r="D919" s="786">
        <f>IFERROR((INDEX(METADATA!$T$2:$T$20,MATCH(B919,METADATA!$S$2:$S$20,0))),0)</f>
        <v>0</v>
      </c>
      <c r="E919" s="785" t="str">
        <f t="shared" si="42"/>
        <v>LO</v>
      </c>
      <c r="F919" s="786">
        <f>VLOOKUP(C919,METADATA!$A$5:$H$29,IF(E919="HI",2,IF(E919="LO",6,10))+IF(D919=1,2,IF(D919=7,1,(IF(WEEKDAY(B919)=1,2,IF(WEEKDAY(B919)=7,1,0))))))</f>
        <v>3</v>
      </c>
      <c r="G919" s="786">
        <f>VLOOKUP(C919,METADATA!$J$5:$Q$29,IF(E919="HI",2,IF(E919="LO",6,10))+IF(D919=1,2,IF(D919=7,1,(IF(WEEKDAY(B919)=1,2,IF(WEEKDAY(B919)=7,1,0))))))</f>
        <v>3</v>
      </c>
      <c r="H919" s="787">
        <v>9426.5</v>
      </c>
      <c r="I919" s="788">
        <v>1987.4335021972656</v>
      </c>
      <c r="K919" s="795">
        <v>0</v>
      </c>
      <c r="M919" s="798">
        <f t="shared" si="43"/>
        <v>9633.7321000563479</v>
      </c>
      <c r="N919" s="303"/>
      <c r="S919" s="786">
        <v>0</v>
      </c>
      <c r="T919" s="781">
        <f>VLOOKUP(C919,METADATA!$J$5:$Q$29,IF(E919="HI",2,IF(E919="LO",6,10))+IF(S919=1,2,IF(D919=7,1,(IF(WEEKDAY(B919)=1,2,IF(WEEKDAY(B919)=7,1,0))))))</f>
        <v>3</v>
      </c>
      <c r="U919" s="781">
        <f>VLOOKUP(C919,METADATA!$A$5:$H$29,IF(E919="HI",2,IF(E919="LO",6,10))+IF(S919=1,2,IF(D919=7,1,(IF(WEEKDAY(B919)=1,2,IF(WEEKDAY(B919)=7,1,0))))))</f>
        <v>3</v>
      </c>
    </row>
    <row r="920" spans="2:21" ht="13.95" customHeight="1" x14ac:dyDescent="0.25">
      <c r="B920" s="784">
        <f t="shared" si="41"/>
        <v>45421</v>
      </c>
      <c r="C920" s="785">
        <v>4</v>
      </c>
      <c r="D920" s="786">
        <f>IFERROR((INDEX(METADATA!$T$2:$T$20,MATCH(B920,METADATA!$S$2:$S$20,0))),0)</f>
        <v>0</v>
      </c>
      <c r="E920" s="785" t="str">
        <f t="shared" si="42"/>
        <v>LO</v>
      </c>
      <c r="F920" s="786">
        <f>VLOOKUP(C920,METADATA!$A$5:$H$29,IF(E920="HI",2,IF(E920="LO",6,10))+IF(D920=1,2,IF(D920=7,1,(IF(WEEKDAY(B920)=1,2,IF(WEEKDAY(B920)=7,1,0))))))</f>
        <v>3</v>
      </c>
      <c r="G920" s="786">
        <f>VLOOKUP(C920,METADATA!$J$5:$Q$29,IF(E920="HI",2,IF(E920="LO",6,10))+IF(D920=1,2,IF(D920=7,1,(IF(WEEKDAY(B920)=1,2,IF(WEEKDAY(B920)=7,1,0))))))</f>
        <v>3</v>
      </c>
      <c r="H920" s="787">
        <v>10063.5</v>
      </c>
      <c r="I920" s="788">
        <v>2034.8885669708252</v>
      </c>
      <c r="K920" s="795">
        <v>0</v>
      </c>
      <c r="M920" s="798">
        <f t="shared" si="43"/>
        <v>10267.171164930902</v>
      </c>
      <c r="N920" s="303"/>
      <c r="S920" s="786">
        <v>0</v>
      </c>
      <c r="T920" s="781">
        <f>VLOOKUP(C920,METADATA!$J$5:$Q$29,IF(E920="HI",2,IF(E920="LO",6,10))+IF(S920=1,2,IF(D920=7,1,(IF(WEEKDAY(B920)=1,2,IF(WEEKDAY(B920)=7,1,0))))))</f>
        <v>3</v>
      </c>
      <c r="U920" s="781">
        <f>VLOOKUP(C920,METADATA!$A$5:$H$29,IF(E920="HI",2,IF(E920="LO",6,10))+IF(S920=1,2,IF(D920=7,1,(IF(WEEKDAY(B920)=1,2,IF(WEEKDAY(B920)=7,1,0))))))</f>
        <v>3</v>
      </c>
    </row>
    <row r="921" spans="2:21" ht="13.95" customHeight="1" x14ac:dyDescent="0.25">
      <c r="B921" s="784">
        <f t="shared" si="41"/>
        <v>45421</v>
      </c>
      <c r="C921" s="785">
        <v>5</v>
      </c>
      <c r="D921" s="786">
        <f>IFERROR((INDEX(METADATA!$T$2:$T$20,MATCH(B921,METADATA!$S$2:$S$20,0))),0)</f>
        <v>0</v>
      </c>
      <c r="E921" s="785" t="str">
        <f t="shared" si="42"/>
        <v>LO</v>
      </c>
      <c r="F921" s="786">
        <f>VLOOKUP(C921,METADATA!$A$5:$H$29,IF(E921="HI",2,IF(E921="LO",6,10))+IF(D921=1,2,IF(D921=7,1,(IF(WEEKDAY(B921)=1,2,IF(WEEKDAY(B921)=7,1,0))))))</f>
        <v>3</v>
      </c>
      <c r="G921" s="786">
        <f>VLOOKUP(C921,METADATA!$J$5:$Q$29,IF(E921="HI",2,IF(E921="LO",6,10))+IF(D921=1,2,IF(D921=7,1,(IF(WEEKDAY(B921)=1,2,IF(WEEKDAY(B921)=7,1,0))))))</f>
        <v>3</v>
      </c>
      <c r="H921" s="787">
        <v>11923</v>
      </c>
      <c r="I921" s="788">
        <v>1903.0330142974854</v>
      </c>
      <c r="K921" s="795">
        <v>0</v>
      </c>
      <c r="M921" s="798">
        <f t="shared" si="43"/>
        <v>12073.916665834089</v>
      </c>
      <c r="N921" s="303"/>
      <c r="S921" s="786">
        <v>0</v>
      </c>
      <c r="T921" s="781">
        <f>VLOOKUP(C921,METADATA!$J$5:$Q$29,IF(E921="HI",2,IF(E921="LO",6,10))+IF(S921=1,2,IF(D921=7,1,(IF(WEEKDAY(B921)=1,2,IF(WEEKDAY(B921)=7,1,0))))))</f>
        <v>3</v>
      </c>
      <c r="U921" s="781">
        <f>VLOOKUP(C921,METADATA!$A$5:$H$29,IF(E921="HI",2,IF(E921="LO",6,10))+IF(S921=1,2,IF(D921=7,1,(IF(WEEKDAY(B921)=1,2,IF(WEEKDAY(B921)=7,1,0))))))</f>
        <v>3</v>
      </c>
    </row>
    <row r="922" spans="2:21" ht="13.95" customHeight="1" x14ac:dyDescent="0.25">
      <c r="B922" s="784">
        <f t="shared" si="41"/>
        <v>45421</v>
      </c>
      <c r="C922" s="785">
        <v>6</v>
      </c>
      <c r="D922" s="786">
        <f>IFERROR((INDEX(METADATA!$T$2:$T$20,MATCH(B922,METADATA!$S$2:$S$20,0))),0)</f>
        <v>0</v>
      </c>
      <c r="E922" s="785" t="str">
        <f t="shared" si="42"/>
        <v>LO</v>
      </c>
      <c r="F922" s="786">
        <f>VLOOKUP(C922,METADATA!$A$5:$H$29,IF(E922="HI",2,IF(E922="LO",6,10))+IF(D922=1,2,IF(D922=7,1,(IF(WEEKDAY(B922)=1,2,IF(WEEKDAY(B922)=7,1,0))))))</f>
        <v>2</v>
      </c>
      <c r="G922" s="786">
        <f>VLOOKUP(C922,METADATA!$J$5:$Q$29,IF(E922="HI",2,IF(E922="LO",6,10))+IF(D922=1,2,IF(D922=7,1,(IF(WEEKDAY(B922)=1,2,IF(WEEKDAY(B922)=7,1,0))))))</f>
        <v>2</v>
      </c>
      <c r="H922" s="787">
        <v>14857.5</v>
      </c>
      <c r="I922" s="788">
        <v>1932.3115253448486</v>
      </c>
      <c r="K922" s="795">
        <v>870.51250000000005</v>
      </c>
      <c r="M922" s="798">
        <f t="shared" si="43"/>
        <v>14982.627742855408</v>
      </c>
      <c r="N922" s="303"/>
      <c r="S922" s="786">
        <v>0</v>
      </c>
      <c r="T922" s="781">
        <f>VLOOKUP(C922,METADATA!$J$5:$Q$29,IF(E922="HI",2,IF(E922="LO",6,10))+IF(S922=1,2,IF(D922=7,1,(IF(WEEKDAY(B922)=1,2,IF(WEEKDAY(B922)=7,1,0))))))</f>
        <v>2</v>
      </c>
      <c r="U922" s="781">
        <f>VLOOKUP(C922,METADATA!$A$5:$H$29,IF(E922="HI",2,IF(E922="LO",6,10))+IF(S922=1,2,IF(D922=7,1,(IF(WEEKDAY(B922)=1,2,IF(WEEKDAY(B922)=7,1,0))))))</f>
        <v>2</v>
      </c>
    </row>
    <row r="923" spans="2:21" ht="13.95" customHeight="1" x14ac:dyDescent="0.25">
      <c r="B923" s="784">
        <f t="shared" si="41"/>
        <v>45421</v>
      </c>
      <c r="C923" s="785">
        <v>7</v>
      </c>
      <c r="D923" s="786">
        <f>IFERROR((INDEX(METADATA!$T$2:$T$20,MATCH(B923,METADATA!$S$2:$S$20,0))),0)</f>
        <v>0</v>
      </c>
      <c r="E923" s="785" t="str">
        <f t="shared" si="42"/>
        <v>LO</v>
      </c>
      <c r="F923" s="786">
        <f>VLOOKUP(C923,METADATA!$A$5:$H$29,IF(E923="HI",2,IF(E923="LO",6,10))+IF(D923=1,2,IF(D923=7,1,(IF(WEEKDAY(B923)=1,2,IF(WEEKDAY(B923)=7,1,0))))))</f>
        <v>1</v>
      </c>
      <c r="G923" s="786">
        <f>VLOOKUP(C923,METADATA!$J$5:$Q$29,IF(E923="HI",2,IF(E923="LO",6,10))+IF(D923=1,2,IF(D923=7,1,(IF(WEEKDAY(B923)=1,2,IF(WEEKDAY(B923)=7,1,0))))))</f>
        <v>1</v>
      </c>
      <c r="H923" s="787">
        <v>16207.25</v>
      </c>
      <c r="I923" s="788">
        <v>1813.8944683074951</v>
      </c>
      <c r="K923" s="795">
        <v>865.8125</v>
      </c>
      <c r="M923" s="798">
        <f t="shared" si="43"/>
        <v>16308.438481493455</v>
      </c>
      <c r="N923" s="303"/>
      <c r="S923" s="786">
        <v>0</v>
      </c>
      <c r="T923" s="781">
        <f>VLOOKUP(C923,METADATA!$J$5:$Q$29,IF(E923="HI",2,IF(E923="LO",6,10))+IF(S923=1,2,IF(D923=7,1,(IF(WEEKDAY(B923)=1,2,IF(WEEKDAY(B923)=7,1,0))))))</f>
        <v>1</v>
      </c>
      <c r="U923" s="781">
        <f>VLOOKUP(C923,METADATA!$A$5:$H$29,IF(E923="HI",2,IF(E923="LO",6,10))+IF(S923=1,2,IF(D923=7,1,(IF(WEEKDAY(B923)=1,2,IF(WEEKDAY(B923)=7,1,0))))))</f>
        <v>1</v>
      </c>
    </row>
    <row r="924" spans="2:21" ht="13.95" customHeight="1" x14ac:dyDescent="0.25">
      <c r="B924" s="784">
        <f t="shared" ref="B924:B987" si="44">B900+1</f>
        <v>45421</v>
      </c>
      <c r="C924" s="785">
        <v>8</v>
      </c>
      <c r="D924" s="786">
        <f>IFERROR((INDEX(METADATA!$T$2:$T$20,MATCH(B924,METADATA!$S$2:$S$20,0))),0)</f>
        <v>0</v>
      </c>
      <c r="E924" s="785" t="str">
        <f t="shared" si="42"/>
        <v>LO</v>
      </c>
      <c r="F924" s="786">
        <f>VLOOKUP(C924,METADATA!$A$5:$H$29,IF(E924="HI",2,IF(E924="LO",6,10))+IF(D924=1,2,IF(D924=7,1,(IF(WEEKDAY(B924)=1,2,IF(WEEKDAY(B924)=7,1,0))))))</f>
        <v>1</v>
      </c>
      <c r="G924" s="786">
        <f>VLOOKUP(C924,METADATA!$J$5:$Q$29,IF(E924="HI",2,IF(E924="LO",6,10))+IF(D924=1,2,IF(D924=7,1,(IF(WEEKDAY(B924)=1,2,IF(WEEKDAY(B924)=7,1,0))))))</f>
        <v>1</v>
      </c>
      <c r="H924" s="787">
        <v>17785.5</v>
      </c>
      <c r="I924" s="788">
        <v>1791.6749687194824</v>
      </c>
      <c r="K924" s="795">
        <v>834.63750000000005</v>
      </c>
      <c r="M924" s="798">
        <f t="shared" si="43"/>
        <v>17875.517039893868</v>
      </c>
      <c r="N924" s="303"/>
      <c r="S924" s="786">
        <v>0</v>
      </c>
      <c r="T924" s="781">
        <f>VLOOKUP(C924,METADATA!$J$5:$Q$29,IF(E924="HI",2,IF(E924="LO",6,10))+IF(S924=1,2,IF(D924=7,1,(IF(WEEKDAY(B924)=1,2,IF(WEEKDAY(B924)=7,1,0))))))</f>
        <v>1</v>
      </c>
      <c r="U924" s="781">
        <f>VLOOKUP(C924,METADATA!$A$5:$H$29,IF(E924="HI",2,IF(E924="LO",6,10))+IF(S924=1,2,IF(D924=7,1,(IF(WEEKDAY(B924)=1,2,IF(WEEKDAY(B924)=7,1,0))))))</f>
        <v>1</v>
      </c>
    </row>
    <row r="925" spans="2:21" ht="13.95" customHeight="1" x14ac:dyDescent="0.25">
      <c r="B925" s="784">
        <f t="shared" si="44"/>
        <v>45421</v>
      </c>
      <c r="C925" s="785">
        <v>9</v>
      </c>
      <c r="D925" s="786">
        <f>IFERROR((INDEX(METADATA!$T$2:$T$20,MATCH(B925,METADATA!$S$2:$S$20,0))),0)</f>
        <v>0</v>
      </c>
      <c r="E925" s="785" t="str">
        <f t="shared" si="42"/>
        <v>LO</v>
      </c>
      <c r="F925" s="786">
        <f>VLOOKUP(C925,METADATA!$A$5:$H$29,IF(E925="HI",2,IF(E925="LO",6,10))+IF(D925=1,2,IF(D925=7,1,(IF(WEEKDAY(B925)=1,2,IF(WEEKDAY(B925)=7,1,0))))))</f>
        <v>2</v>
      </c>
      <c r="G925" s="786">
        <f>VLOOKUP(C925,METADATA!$J$5:$Q$29,IF(E925="HI",2,IF(E925="LO",6,10))+IF(D925=1,2,IF(D925=7,1,(IF(WEEKDAY(B925)=1,2,IF(WEEKDAY(B925)=7,1,0))))))</f>
        <v>1</v>
      </c>
      <c r="H925" s="787">
        <v>18123.75</v>
      </c>
      <c r="I925" s="788">
        <v>1874.1840415000916</v>
      </c>
      <c r="K925" s="795">
        <v>847.33749999999998</v>
      </c>
      <c r="M925" s="798">
        <f t="shared" si="43"/>
        <v>18220.397358013728</v>
      </c>
      <c r="N925" s="303"/>
      <c r="S925" s="786">
        <v>0</v>
      </c>
      <c r="T925" s="781">
        <f>VLOOKUP(C925,METADATA!$J$5:$Q$29,IF(E925="HI",2,IF(E925="LO",6,10))+IF(S925=1,2,IF(D925=7,1,(IF(WEEKDAY(B925)=1,2,IF(WEEKDAY(B925)=7,1,0))))))</f>
        <v>1</v>
      </c>
      <c r="U925" s="781">
        <f>VLOOKUP(C925,METADATA!$A$5:$H$29,IF(E925="HI",2,IF(E925="LO",6,10))+IF(S925=1,2,IF(D925=7,1,(IF(WEEKDAY(B925)=1,2,IF(WEEKDAY(B925)=7,1,0))))))</f>
        <v>2</v>
      </c>
    </row>
    <row r="926" spans="2:21" ht="13.95" customHeight="1" x14ac:dyDescent="0.25">
      <c r="B926" s="784">
        <f t="shared" si="44"/>
        <v>45421</v>
      </c>
      <c r="C926" s="785">
        <v>10</v>
      </c>
      <c r="D926" s="786">
        <f>IFERROR((INDEX(METADATA!$T$2:$T$20,MATCH(B926,METADATA!$S$2:$S$20,0))),0)</f>
        <v>0</v>
      </c>
      <c r="E926" s="785" t="str">
        <f t="shared" si="42"/>
        <v>LO</v>
      </c>
      <c r="F926" s="786">
        <f>VLOOKUP(C926,METADATA!$A$5:$H$29,IF(E926="HI",2,IF(E926="LO",6,10))+IF(D926=1,2,IF(D926=7,1,(IF(WEEKDAY(B926)=1,2,IF(WEEKDAY(B926)=7,1,0))))))</f>
        <v>2</v>
      </c>
      <c r="G926" s="786">
        <f>VLOOKUP(C926,METADATA!$J$5:$Q$29,IF(E926="HI",2,IF(E926="LO",6,10))+IF(D926=1,2,IF(D926=7,1,(IF(WEEKDAY(B926)=1,2,IF(WEEKDAY(B926)=7,1,0))))))</f>
        <v>2</v>
      </c>
      <c r="H926" s="787">
        <v>18122.5</v>
      </c>
      <c r="I926" s="788">
        <v>1790.7330360412598</v>
      </c>
      <c r="K926" s="795">
        <v>851.61249999999995</v>
      </c>
      <c r="M926" s="798">
        <f t="shared" si="43"/>
        <v>18210.75866229547</v>
      </c>
      <c r="N926" s="303"/>
      <c r="S926" s="786">
        <v>0</v>
      </c>
      <c r="T926" s="781">
        <f>VLOOKUP(C926,METADATA!$J$5:$Q$29,IF(E926="HI",2,IF(E926="LO",6,10))+IF(S926=1,2,IF(D926=7,1,(IF(WEEKDAY(B926)=1,2,IF(WEEKDAY(B926)=7,1,0))))))</f>
        <v>2</v>
      </c>
      <c r="U926" s="781">
        <f>VLOOKUP(C926,METADATA!$A$5:$H$29,IF(E926="HI",2,IF(E926="LO",6,10))+IF(S926=1,2,IF(D926=7,1,(IF(WEEKDAY(B926)=1,2,IF(WEEKDAY(B926)=7,1,0))))))</f>
        <v>2</v>
      </c>
    </row>
    <row r="927" spans="2:21" ht="13.95" customHeight="1" x14ac:dyDescent="0.25">
      <c r="B927" s="784">
        <f t="shared" si="44"/>
        <v>45421</v>
      </c>
      <c r="C927" s="785">
        <v>11</v>
      </c>
      <c r="D927" s="786">
        <f>IFERROR((INDEX(METADATA!$T$2:$T$20,MATCH(B927,METADATA!$S$2:$S$20,0))),0)</f>
        <v>0</v>
      </c>
      <c r="E927" s="785" t="str">
        <f t="shared" si="42"/>
        <v>LO</v>
      </c>
      <c r="F927" s="786">
        <f>VLOOKUP(C927,METADATA!$A$5:$H$29,IF(E927="HI",2,IF(E927="LO",6,10))+IF(D927=1,2,IF(D927=7,1,(IF(WEEKDAY(B927)=1,2,IF(WEEKDAY(B927)=7,1,0))))))</f>
        <v>2</v>
      </c>
      <c r="G927" s="786">
        <f>VLOOKUP(C927,METADATA!$J$5:$Q$29,IF(E927="HI",2,IF(E927="LO",6,10))+IF(D927=1,2,IF(D927=7,1,(IF(WEEKDAY(B927)=1,2,IF(WEEKDAY(B927)=7,1,0))))))</f>
        <v>2</v>
      </c>
      <c r="H927" s="787">
        <v>17834.25</v>
      </c>
      <c r="I927" s="788">
        <v>2026.1759376525879</v>
      </c>
      <c r="K927" s="795">
        <v>856.5</v>
      </c>
      <c r="M927" s="798">
        <f t="shared" si="43"/>
        <v>17948.979413683173</v>
      </c>
      <c r="N927" s="303"/>
      <c r="S927" s="786">
        <v>0</v>
      </c>
      <c r="T927" s="781">
        <f>VLOOKUP(C927,METADATA!$J$5:$Q$29,IF(E927="HI",2,IF(E927="LO",6,10))+IF(S927=1,2,IF(D927=7,1,(IF(WEEKDAY(B927)=1,2,IF(WEEKDAY(B927)=7,1,0))))))</f>
        <v>2</v>
      </c>
      <c r="U927" s="781">
        <f>VLOOKUP(C927,METADATA!$A$5:$H$29,IF(E927="HI",2,IF(E927="LO",6,10))+IF(S927=1,2,IF(D927=7,1,(IF(WEEKDAY(B927)=1,2,IF(WEEKDAY(B927)=7,1,0))))))</f>
        <v>2</v>
      </c>
    </row>
    <row r="928" spans="2:21" ht="13.95" customHeight="1" x14ac:dyDescent="0.25">
      <c r="B928" s="784">
        <f t="shared" si="44"/>
        <v>45421</v>
      </c>
      <c r="C928" s="785">
        <v>12</v>
      </c>
      <c r="D928" s="786">
        <f>IFERROR((INDEX(METADATA!$T$2:$T$20,MATCH(B928,METADATA!$S$2:$S$20,0))),0)</f>
        <v>0</v>
      </c>
      <c r="E928" s="785" t="str">
        <f t="shared" si="42"/>
        <v>LO</v>
      </c>
      <c r="F928" s="786">
        <f>VLOOKUP(C928,METADATA!$A$5:$H$29,IF(E928="HI",2,IF(E928="LO",6,10))+IF(D928=1,2,IF(D928=7,1,(IF(WEEKDAY(B928)=1,2,IF(WEEKDAY(B928)=7,1,0))))))</f>
        <v>2</v>
      </c>
      <c r="G928" s="786">
        <f>VLOOKUP(C928,METADATA!$J$5:$Q$29,IF(E928="HI",2,IF(E928="LO",6,10))+IF(D928=1,2,IF(D928=7,1,(IF(WEEKDAY(B928)=1,2,IF(WEEKDAY(B928)=7,1,0))))))</f>
        <v>2</v>
      </c>
      <c r="H928" s="787">
        <v>17684.25</v>
      </c>
      <c r="I928" s="788">
        <v>2034.6734504699707</v>
      </c>
      <c r="K928" s="795">
        <v>824.32500000000005</v>
      </c>
      <c r="M928" s="798">
        <f t="shared" si="43"/>
        <v>17800.9155414138</v>
      </c>
      <c r="N928" s="303"/>
      <c r="S928" s="786">
        <v>0</v>
      </c>
      <c r="T928" s="781">
        <f>VLOOKUP(C928,METADATA!$J$5:$Q$29,IF(E928="HI",2,IF(E928="LO",6,10))+IF(S928=1,2,IF(D928=7,1,(IF(WEEKDAY(B928)=1,2,IF(WEEKDAY(B928)=7,1,0))))))</f>
        <v>2</v>
      </c>
      <c r="U928" s="781">
        <f>VLOOKUP(C928,METADATA!$A$5:$H$29,IF(E928="HI",2,IF(E928="LO",6,10))+IF(S928=1,2,IF(D928=7,1,(IF(WEEKDAY(B928)=1,2,IF(WEEKDAY(B928)=7,1,0))))))</f>
        <v>2</v>
      </c>
    </row>
    <row r="929" spans="2:21" ht="13.95" customHeight="1" x14ac:dyDescent="0.25">
      <c r="B929" s="784">
        <f t="shared" si="44"/>
        <v>45421</v>
      </c>
      <c r="C929" s="785">
        <v>13</v>
      </c>
      <c r="D929" s="786">
        <f>IFERROR((INDEX(METADATA!$T$2:$T$20,MATCH(B929,METADATA!$S$2:$S$20,0))),0)</f>
        <v>0</v>
      </c>
      <c r="E929" s="785" t="str">
        <f t="shared" si="42"/>
        <v>LO</v>
      </c>
      <c r="F929" s="786">
        <f>VLOOKUP(C929,METADATA!$A$5:$H$29,IF(E929="HI",2,IF(E929="LO",6,10))+IF(D929=1,2,IF(D929=7,1,(IF(WEEKDAY(B929)=1,2,IF(WEEKDAY(B929)=7,1,0))))))</f>
        <v>2</v>
      </c>
      <c r="G929" s="786">
        <f>VLOOKUP(C929,METADATA!$J$5:$Q$29,IF(E929="HI",2,IF(E929="LO",6,10))+IF(D929=1,2,IF(D929=7,1,(IF(WEEKDAY(B929)=1,2,IF(WEEKDAY(B929)=7,1,0))))))</f>
        <v>2</v>
      </c>
      <c r="H929" s="787">
        <v>16716.5</v>
      </c>
      <c r="I929" s="788">
        <v>2077.9419860839844</v>
      </c>
      <c r="K929" s="795">
        <v>882.73749999999995</v>
      </c>
      <c r="M929" s="798">
        <f t="shared" si="43"/>
        <v>16845.154055321982</v>
      </c>
      <c r="N929" s="303"/>
      <c r="S929" s="786">
        <v>0</v>
      </c>
      <c r="T929" s="781">
        <f>VLOOKUP(C929,METADATA!$J$5:$Q$29,IF(E929="HI",2,IF(E929="LO",6,10))+IF(S929=1,2,IF(D929=7,1,(IF(WEEKDAY(B929)=1,2,IF(WEEKDAY(B929)=7,1,0))))))</f>
        <v>2</v>
      </c>
      <c r="U929" s="781">
        <f>VLOOKUP(C929,METADATA!$A$5:$H$29,IF(E929="HI",2,IF(E929="LO",6,10))+IF(S929=1,2,IF(D929=7,1,(IF(WEEKDAY(B929)=1,2,IF(WEEKDAY(B929)=7,1,0))))))</f>
        <v>2</v>
      </c>
    </row>
    <row r="930" spans="2:21" ht="13.95" customHeight="1" x14ac:dyDescent="0.25">
      <c r="B930" s="784">
        <f t="shared" si="44"/>
        <v>45421</v>
      </c>
      <c r="C930" s="785">
        <v>14</v>
      </c>
      <c r="D930" s="786">
        <f>IFERROR((INDEX(METADATA!$T$2:$T$20,MATCH(B930,METADATA!$S$2:$S$20,0))),0)</f>
        <v>0</v>
      </c>
      <c r="E930" s="785" t="str">
        <f t="shared" si="42"/>
        <v>LO</v>
      </c>
      <c r="F930" s="786">
        <f>VLOOKUP(C930,METADATA!$A$5:$H$29,IF(E930="HI",2,IF(E930="LO",6,10))+IF(D930=1,2,IF(D930=7,1,(IF(WEEKDAY(B930)=1,2,IF(WEEKDAY(B930)=7,1,0))))))</f>
        <v>2</v>
      </c>
      <c r="G930" s="786">
        <f>VLOOKUP(C930,METADATA!$J$5:$Q$29,IF(E930="HI",2,IF(E930="LO",6,10))+IF(D930=1,2,IF(D930=7,1,(IF(WEEKDAY(B930)=1,2,IF(WEEKDAY(B930)=7,1,0))))))</f>
        <v>2</v>
      </c>
      <c r="H930" s="787">
        <v>16236.25</v>
      </c>
      <c r="I930" s="788">
        <v>2092.948034286499</v>
      </c>
      <c r="K930" s="795">
        <v>909.3125</v>
      </c>
      <c r="M930" s="798">
        <f t="shared" si="43"/>
        <v>16370.590873170209</v>
      </c>
      <c r="N930" s="303"/>
      <c r="S930" s="786">
        <v>0</v>
      </c>
      <c r="T930" s="781">
        <f>VLOOKUP(C930,METADATA!$J$5:$Q$29,IF(E930="HI",2,IF(E930="LO",6,10))+IF(S930=1,2,IF(D930=7,1,(IF(WEEKDAY(B930)=1,2,IF(WEEKDAY(B930)=7,1,0))))))</f>
        <v>2</v>
      </c>
      <c r="U930" s="781">
        <f>VLOOKUP(C930,METADATA!$A$5:$H$29,IF(E930="HI",2,IF(E930="LO",6,10))+IF(S930=1,2,IF(D930=7,1,(IF(WEEKDAY(B930)=1,2,IF(WEEKDAY(B930)=7,1,0))))))</f>
        <v>2</v>
      </c>
    </row>
    <row r="931" spans="2:21" ht="13.95" customHeight="1" x14ac:dyDescent="0.25">
      <c r="B931" s="784">
        <f t="shared" si="44"/>
        <v>45421</v>
      </c>
      <c r="C931" s="785">
        <v>15</v>
      </c>
      <c r="D931" s="786">
        <f>IFERROR((INDEX(METADATA!$T$2:$T$20,MATCH(B931,METADATA!$S$2:$S$20,0))),0)</f>
        <v>0</v>
      </c>
      <c r="E931" s="785" t="str">
        <f t="shared" si="42"/>
        <v>LO</v>
      </c>
      <c r="F931" s="786">
        <f>VLOOKUP(C931,METADATA!$A$5:$H$29,IF(E931="HI",2,IF(E931="LO",6,10))+IF(D931=1,2,IF(D931=7,1,(IF(WEEKDAY(B931)=1,2,IF(WEEKDAY(B931)=7,1,0))))))</f>
        <v>2</v>
      </c>
      <c r="G931" s="786">
        <f>VLOOKUP(C931,METADATA!$J$5:$Q$29,IF(E931="HI",2,IF(E931="LO",6,10))+IF(D931=1,2,IF(D931=7,1,(IF(WEEKDAY(B931)=1,2,IF(WEEKDAY(B931)=7,1,0))))))</f>
        <v>2</v>
      </c>
      <c r="H931" s="787">
        <v>15788.75</v>
      </c>
      <c r="I931" s="788">
        <v>2013.0209999084473</v>
      </c>
      <c r="K931" s="795">
        <v>905.6</v>
      </c>
      <c r="M931" s="798">
        <f t="shared" si="43"/>
        <v>15916.559933244758</v>
      </c>
      <c r="N931" s="303"/>
      <c r="S931" s="786">
        <v>0</v>
      </c>
      <c r="T931" s="781">
        <f>VLOOKUP(C931,METADATA!$J$5:$Q$29,IF(E931="HI",2,IF(E931="LO",6,10))+IF(S931=1,2,IF(D931=7,1,(IF(WEEKDAY(B931)=1,2,IF(WEEKDAY(B931)=7,1,0))))))</f>
        <v>2</v>
      </c>
      <c r="U931" s="781">
        <f>VLOOKUP(C931,METADATA!$A$5:$H$29,IF(E931="HI",2,IF(E931="LO",6,10))+IF(S931=1,2,IF(D931=7,1,(IF(WEEKDAY(B931)=1,2,IF(WEEKDAY(B931)=7,1,0))))))</f>
        <v>2</v>
      </c>
    </row>
    <row r="932" spans="2:21" ht="13.95" customHeight="1" x14ac:dyDescent="0.25">
      <c r="B932" s="784">
        <f t="shared" si="44"/>
        <v>45421</v>
      </c>
      <c r="C932" s="785">
        <v>16</v>
      </c>
      <c r="D932" s="786">
        <f>IFERROR((INDEX(METADATA!$T$2:$T$20,MATCH(B932,METADATA!$S$2:$S$20,0))),0)</f>
        <v>0</v>
      </c>
      <c r="E932" s="785" t="str">
        <f t="shared" si="42"/>
        <v>LO</v>
      </c>
      <c r="F932" s="786">
        <f>VLOOKUP(C932,METADATA!$A$5:$H$29,IF(E932="HI",2,IF(E932="LO",6,10))+IF(D932=1,2,IF(D932=7,1,(IF(WEEKDAY(B932)=1,2,IF(WEEKDAY(B932)=7,1,0))))))</f>
        <v>2</v>
      </c>
      <c r="G932" s="786">
        <f>VLOOKUP(C932,METADATA!$J$5:$Q$29,IF(E932="HI",2,IF(E932="LO",6,10))+IF(D932=1,2,IF(D932=7,1,(IF(WEEKDAY(B932)=1,2,IF(WEEKDAY(B932)=7,1,0))))))</f>
        <v>2</v>
      </c>
      <c r="H932" s="787">
        <v>15474</v>
      </c>
      <c r="I932" s="788">
        <v>2083.7035236358643</v>
      </c>
      <c r="K932" s="795">
        <v>913.98749999999995</v>
      </c>
      <c r="M932" s="798">
        <f t="shared" si="43"/>
        <v>15613.663771658865</v>
      </c>
      <c r="N932" s="303"/>
      <c r="S932" s="786">
        <v>0</v>
      </c>
      <c r="T932" s="781">
        <f>VLOOKUP(C932,METADATA!$J$5:$Q$29,IF(E932="HI",2,IF(E932="LO",6,10))+IF(S932=1,2,IF(D932=7,1,(IF(WEEKDAY(B932)=1,2,IF(WEEKDAY(B932)=7,1,0))))))</f>
        <v>2</v>
      </c>
      <c r="U932" s="781">
        <f>VLOOKUP(C932,METADATA!$A$5:$H$29,IF(E932="HI",2,IF(E932="LO",6,10))+IF(S932=1,2,IF(D932=7,1,(IF(WEEKDAY(B932)=1,2,IF(WEEKDAY(B932)=7,1,0))))))</f>
        <v>2</v>
      </c>
    </row>
    <row r="933" spans="2:21" ht="13.95" customHeight="1" x14ac:dyDescent="0.25">
      <c r="B933" s="784">
        <f t="shared" si="44"/>
        <v>45421</v>
      </c>
      <c r="C933" s="785">
        <v>17</v>
      </c>
      <c r="D933" s="786">
        <f>IFERROR((INDEX(METADATA!$T$2:$T$20,MATCH(B933,METADATA!$S$2:$S$20,0))),0)</f>
        <v>0</v>
      </c>
      <c r="E933" s="785" t="str">
        <f t="shared" si="42"/>
        <v>LO</v>
      </c>
      <c r="F933" s="786">
        <f>VLOOKUP(C933,METADATA!$A$5:$H$29,IF(E933="HI",2,IF(E933="LO",6,10))+IF(D933=1,2,IF(D933=7,1,(IF(WEEKDAY(B933)=1,2,IF(WEEKDAY(B933)=7,1,0))))))</f>
        <v>2</v>
      </c>
      <c r="G933" s="786">
        <f>VLOOKUP(C933,METADATA!$J$5:$Q$29,IF(E933="HI",2,IF(E933="LO",6,10))+IF(D933=1,2,IF(D933=7,1,(IF(WEEKDAY(B933)=1,2,IF(WEEKDAY(B933)=7,1,0))))))</f>
        <v>2</v>
      </c>
      <c r="H933" s="787">
        <v>14988</v>
      </c>
      <c r="I933" s="788">
        <v>1993.6094799041748</v>
      </c>
      <c r="K933" s="795">
        <v>902.26250000000005</v>
      </c>
      <c r="M933" s="798">
        <f t="shared" si="43"/>
        <v>15120.007366346214</v>
      </c>
      <c r="N933" s="303"/>
      <c r="S933" s="786">
        <v>0</v>
      </c>
      <c r="T933" s="781">
        <f>VLOOKUP(C933,METADATA!$J$5:$Q$29,IF(E933="HI",2,IF(E933="LO",6,10))+IF(S933=1,2,IF(D933=7,1,(IF(WEEKDAY(B933)=1,2,IF(WEEKDAY(B933)=7,1,0))))))</f>
        <v>2</v>
      </c>
      <c r="U933" s="781">
        <f>VLOOKUP(C933,METADATA!$A$5:$H$29,IF(E933="HI",2,IF(E933="LO",6,10))+IF(S933=1,2,IF(D933=7,1,(IF(WEEKDAY(B933)=1,2,IF(WEEKDAY(B933)=7,1,0))))))</f>
        <v>2</v>
      </c>
    </row>
    <row r="934" spans="2:21" ht="13.95" customHeight="1" x14ac:dyDescent="0.25">
      <c r="B934" s="784">
        <f t="shared" si="44"/>
        <v>45421</v>
      </c>
      <c r="C934" s="785">
        <v>18</v>
      </c>
      <c r="D934" s="786">
        <f>IFERROR((INDEX(METADATA!$T$2:$T$20,MATCH(B934,METADATA!$S$2:$S$20,0))),0)</f>
        <v>0</v>
      </c>
      <c r="E934" s="785" t="str">
        <f t="shared" si="42"/>
        <v>LO</v>
      </c>
      <c r="F934" s="786">
        <f>VLOOKUP(C934,METADATA!$A$5:$H$29,IF(E934="HI",2,IF(E934="LO",6,10))+IF(D934=1,2,IF(D934=7,1,(IF(WEEKDAY(B934)=1,2,IF(WEEKDAY(B934)=7,1,0))))))</f>
        <v>1</v>
      </c>
      <c r="G934" s="786">
        <f>VLOOKUP(C934,METADATA!$J$5:$Q$29,IF(E934="HI",2,IF(E934="LO",6,10))+IF(D934=1,2,IF(D934=7,1,(IF(WEEKDAY(B934)=1,2,IF(WEEKDAY(B934)=7,1,0))))))</f>
        <v>1</v>
      </c>
      <c r="H934" s="787">
        <v>15814.25</v>
      </c>
      <c r="I934" s="788">
        <v>1952.8555297851563</v>
      </c>
      <c r="K934" s="795">
        <v>933.76250000000005</v>
      </c>
      <c r="M934" s="798">
        <f t="shared" si="43"/>
        <v>15934.370015244169</v>
      </c>
      <c r="N934" s="303"/>
      <c r="S934" s="786">
        <v>0</v>
      </c>
      <c r="T934" s="781">
        <f>VLOOKUP(C934,METADATA!$J$5:$Q$29,IF(E934="HI",2,IF(E934="LO",6,10))+IF(S934=1,2,IF(D934=7,1,(IF(WEEKDAY(B934)=1,2,IF(WEEKDAY(B934)=7,1,0))))))</f>
        <v>1</v>
      </c>
      <c r="U934" s="781">
        <f>VLOOKUP(C934,METADATA!$A$5:$H$29,IF(E934="HI",2,IF(E934="LO",6,10))+IF(S934=1,2,IF(D934=7,1,(IF(WEEKDAY(B934)=1,2,IF(WEEKDAY(B934)=7,1,0))))))</f>
        <v>1</v>
      </c>
    </row>
    <row r="935" spans="2:21" ht="13.95" customHeight="1" x14ac:dyDescent="0.25">
      <c r="B935" s="784">
        <f t="shared" si="44"/>
        <v>45421</v>
      </c>
      <c r="C935" s="785">
        <v>19</v>
      </c>
      <c r="D935" s="786">
        <f>IFERROR((INDEX(METADATA!$T$2:$T$20,MATCH(B935,METADATA!$S$2:$S$20,0))),0)</f>
        <v>0</v>
      </c>
      <c r="E935" s="785" t="str">
        <f t="shared" si="42"/>
        <v>LO</v>
      </c>
      <c r="F935" s="786">
        <f>VLOOKUP(C935,METADATA!$A$5:$H$29,IF(E935="HI",2,IF(E935="LO",6,10))+IF(D935=1,2,IF(D935=7,1,(IF(WEEKDAY(B935)=1,2,IF(WEEKDAY(B935)=7,1,0))))))</f>
        <v>1</v>
      </c>
      <c r="G935" s="786">
        <f>VLOOKUP(C935,METADATA!$J$5:$Q$29,IF(E935="HI",2,IF(E935="LO",6,10))+IF(D935=1,2,IF(D935=7,1,(IF(WEEKDAY(B935)=1,2,IF(WEEKDAY(B935)=7,1,0))))))</f>
        <v>1</v>
      </c>
      <c r="H935" s="787">
        <v>15877.5</v>
      </c>
      <c r="I935" s="788">
        <v>1923.1435165405273</v>
      </c>
      <c r="K935" s="795">
        <v>0</v>
      </c>
      <c r="M935" s="798">
        <f t="shared" si="43"/>
        <v>15993.545174076067</v>
      </c>
      <c r="N935" s="303"/>
      <c r="S935" s="786">
        <v>0</v>
      </c>
      <c r="T935" s="781">
        <f>VLOOKUP(C935,METADATA!$J$5:$Q$29,IF(E935="HI",2,IF(E935="LO",6,10))+IF(S935=1,2,IF(D935=7,1,(IF(WEEKDAY(B935)=1,2,IF(WEEKDAY(B935)=7,1,0))))))</f>
        <v>1</v>
      </c>
      <c r="U935" s="781">
        <f>VLOOKUP(C935,METADATA!$A$5:$H$29,IF(E935="HI",2,IF(E935="LO",6,10))+IF(S935=1,2,IF(D935=7,1,(IF(WEEKDAY(B935)=1,2,IF(WEEKDAY(B935)=7,1,0))))))</f>
        <v>1</v>
      </c>
    </row>
    <row r="936" spans="2:21" ht="13.95" customHeight="1" x14ac:dyDescent="0.25">
      <c r="B936" s="784">
        <f t="shared" si="44"/>
        <v>45421</v>
      </c>
      <c r="C936" s="785">
        <v>20</v>
      </c>
      <c r="D936" s="786">
        <f>IFERROR((INDEX(METADATA!$T$2:$T$20,MATCH(B936,METADATA!$S$2:$S$20,0))),0)</f>
        <v>0</v>
      </c>
      <c r="E936" s="785" t="str">
        <f t="shared" si="42"/>
        <v>LO</v>
      </c>
      <c r="F936" s="786">
        <f>VLOOKUP(C936,METADATA!$A$5:$H$29,IF(E936="HI",2,IF(E936="LO",6,10))+IF(D936=1,2,IF(D936=7,1,(IF(WEEKDAY(B936)=1,2,IF(WEEKDAY(B936)=7,1,0))))))</f>
        <v>1</v>
      </c>
      <c r="G936" s="786">
        <f>VLOOKUP(C936,METADATA!$J$5:$Q$29,IF(E936="HI",2,IF(E936="LO",6,10))+IF(D936=1,2,IF(D936=7,1,(IF(WEEKDAY(B936)=1,2,IF(WEEKDAY(B936)=7,1,0))))))</f>
        <v>2</v>
      </c>
      <c r="H936" s="787">
        <v>14571.5</v>
      </c>
      <c r="I936" s="788">
        <v>1865.5454940795898</v>
      </c>
      <c r="K936" s="795">
        <v>0</v>
      </c>
      <c r="M936" s="798">
        <f t="shared" si="43"/>
        <v>14690.434719247782</v>
      </c>
      <c r="N936" s="303"/>
      <c r="S936" s="786">
        <v>0</v>
      </c>
      <c r="T936" s="781">
        <f>VLOOKUP(C936,METADATA!$J$5:$Q$29,IF(E936="HI",2,IF(E936="LO",6,10))+IF(S936=1,2,IF(D936=7,1,(IF(WEEKDAY(B936)=1,2,IF(WEEKDAY(B936)=7,1,0))))))</f>
        <v>2</v>
      </c>
      <c r="U936" s="781">
        <f>VLOOKUP(C936,METADATA!$A$5:$H$29,IF(E936="HI",2,IF(E936="LO",6,10))+IF(S936=1,2,IF(D936=7,1,(IF(WEEKDAY(B936)=1,2,IF(WEEKDAY(B936)=7,1,0))))))</f>
        <v>1</v>
      </c>
    </row>
    <row r="937" spans="2:21" ht="13.95" customHeight="1" x14ac:dyDescent="0.25">
      <c r="B937" s="784">
        <f t="shared" si="44"/>
        <v>45421</v>
      </c>
      <c r="C937" s="785">
        <v>21</v>
      </c>
      <c r="D937" s="786">
        <f>IFERROR((INDEX(METADATA!$T$2:$T$20,MATCH(B937,METADATA!$S$2:$S$20,0))),0)</f>
        <v>0</v>
      </c>
      <c r="E937" s="785" t="str">
        <f t="shared" si="42"/>
        <v>LO</v>
      </c>
      <c r="F937" s="786">
        <f>VLOOKUP(C937,METADATA!$A$5:$H$29,IF(E937="HI",2,IF(E937="LO",6,10))+IF(D937=1,2,IF(D937=7,1,(IF(WEEKDAY(B937)=1,2,IF(WEEKDAY(B937)=7,1,0))))))</f>
        <v>2</v>
      </c>
      <c r="G937" s="786">
        <f>VLOOKUP(C937,METADATA!$J$5:$Q$29,IF(E937="HI",2,IF(E937="LO",6,10))+IF(D937=1,2,IF(D937=7,1,(IF(WEEKDAY(B937)=1,2,IF(WEEKDAY(B937)=7,1,0))))))</f>
        <v>2</v>
      </c>
      <c r="H937" s="787">
        <v>12991</v>
      </c>
      <c r="I937" s="788">
        <v>2012.1110172271729</v>
      </c>
      <c r="K937" s="795">
        <v>0</v>
      </c>
      <c r="M937" s="798">
        <f t="shared" si="43"/>
        <v>13145.899427032255</v>
      </c>
      <c r="N937" s="303"/>
      <c r="S937" s="786">
        <v>0</v>
      </c>
      <c r="T937" s="781">
        <f>VLOOKUP(C937,METADATA!$J$5:$Q$29,IF(E937="HI",2,IF(E937="LO",6,10))+IF(S937=1,2,IF(D937=7,1,(IF(WEEKDAY(B937)=1,2,IF(WEEKDAY(B937)=7,1,0))))))</f>
        <v>2</v>
      </c>
      <c r="U937" s="781">
        <f>VLOOKUP(C937,METADATA!$A$5:$H$29,IF(E937="HI",2,IF(E937="LO",6,10))+IF(S937=1,2,IF(D937=7,1,(IF(WEEKDAY(B937)=1,2,IF(WEEKDAY(B937)=7,1,0))))))</f>
        <v>2</v>
      </c>
    </row>
    <row r="938" spans="2:21" ht="13.95" customHeight="1" x14ac:dyDescent="0.25">
      <c r="B938" s="784">
        <f t="shared" si="44"/>
        <v>45421</v>
      </c>
      <c r="C938" s="785">
        <v>22</v>
      </c>
      <c r="D938" s="786">
        <f>IFERROR((INDEX(METADATA!$T$2:$T$20,MATCH(B938,METADATA!$S$2:$S$20,0))),0)</f>
        <v>0</v>
      </c>
      <c r="E938" s="785" t="str">
        <f t="shared" si="42"/>
        <v>LO</v>
      </c>
      <c r="F938" s="786">
        <f>VLOOKUP(C938,METADATA!$A$5:$H$29,IF(E938="HI",2,IF(E938="LO",6,10))+IF(D938=1,2,IF(D938=7,1,(IF(WEEKDAY(B938)=1,2,IF(WEEKDAY(B938)=7,1,0))))))</f>
        <v>3</v>
      </c>
      <c r="G938" s="786">
        <f>VLOOKUP(C938,METADATA!$J$5:$Q$29,IF(E938="HI",2,IF(E938="LO",6,10))+IF(D938=1,2,IF(D938=7,1,(IF(WEEKDAY(B938)=1,2,IF(WEEKDAY(B938)=7,1,0))))))</f>
        <v>3</v>
      </c>
      <c r="H938" s="787">
        <v>11445</v>
      </c>
      <c r="I938" s="788">
        <v>2065.5839767456055</v>
      </c>
      <c r="K938" s="795">
        <v>0</v>
      </c>
      <c r="M938" s="798">
        <f t="shared" si="43"/>
        <v>11629.903790014267</v>
      </c>
      <c r="N938" s="303"/>
      <c r="S938" s="786">
        <v>0</v>
      </c>
      <c r="T938" s="781">
        <f>VLOOKUP(C938,METADATA!$J$5:$Q$29,IF(E938="HI",2,IF(E938="LO",6,10))+IF(S938=1,2,IF(D938=7,1,(IF(WEEKDAY(B938)=1,2,IF(WEEKDAY(B938)=7,1,0))))))</f>
        <v>3</v>
      </c>
      <c r="U938" s="781">
        <f>VLOOKUP(C938,METADATA!$A$5:$H$29,IF(E938="HI",2,IF(E938="LO",6,10))+IF(S938=1,2,IF(D938=7,1,(IF(WEEKDAY(B938)=1,2,IF(WEEKDAY(B938)=7,1,0))))))</f>
        <v>3</v>
      </c>
    </row>
    <row r="939" spans="2:21" ht="13.95" customHeight="1" x14ac:dyDescent="0.25">
      <c r="B939" s="784">
        <f t="shared" si="44"/>
        <v>45421</v>
      </c>
      <c r="C939" s="785">
        <v>23</v>
      </c>
      <c r="D939" s="786">
        <f>IFERROR((INDEX(METADATA!$T$2:$T$20,MATCH(B939,METADATA!$S$2:$S$20,0))),0)</f>
        <v>0</v>
      </c>
      <c r="E939" s="785" t="str">
        <f t="shared" si="42"/>
        <v>LO</v>
      </c>
      <c r="F939" s="786">
        <f>VLOOKUP(C939,METADATA!$A$5:$H$29,IF(E939="HI",2,IF(E939="LO",6,10))+IF(D939=1,2,IF(D939=7,1,(IF(WEEKDAY(B939)=1,2,IF(WEEKDAY(B939)=7,1,0))))))</f>
        <v>3</v>
      </c>
      <c r="G939" s="786">
        <f>VLOOKUP(C939,METADATA!$J$5:$Q$29,IF(E939="HI",2,IF(E939="LO",6,10))+IF(D939=1,2,IF(D939=7,1,(IF(WEEKDAY(B939)=1,2,IF(WEEKDAY(B939)=7,1,0))))))</f>
        <v>3</v>
      </c>
      <c r="H939" s="787">
        <v>10449.75</v>
      </c>
      <c r="I939" s="788">
        <v>1959.2415406703949</v>
      </c>
      <c r="K939" s="795">
        <v>0</v>
      </c>
      <c r="M939" s="798">
        <f t="shared" si="43"/>
        <v>10631.834389097137</v>
      </c>
      <c r="N939" s="303"/>
      <c r="S939" s="786">
        <v>0</v>
      </c>
      <c r="T939" s="781">
        <f>VLOOKUP(C939,METADATA!$J$5:$Q$29,IF(E939="HI",2,IF(E939="LO",6,10))+IF(S939=1,2,IF(D939=7,1,(IF(WEEKDAY(B939)=1,2,IF(WEEKDAY(B939)=7,1,0))))))</f>
        <v>3</v>
      </c>
      <c r="U939" s="781">
        <f>VLOOKUP(C939,METADATA!$A$5:$H$29,IF(E939="HI",2,IF(E939="LO",6,10))+IF(S939=1,2,IF(D939=7,1,(IF(WEEKDAY(B939)=1,2,IF(WEEKDAY(B939)=7,1,0))))))</f>
        <v>3</v>
      </c>
    </row>
    <row r="940" spans="2:21" ht="13.95" customHeight="1" x14ac:dyDescent="0.25">
      <c r="B940" s="784">
        <f t="shared" si="44"/>
        <v>45422</v>
      </c>
      <c r="C940" s="785">
        <v>0</v>
      </c>
      <c r="D940" s="786">
        <f>IFERROR((INDEX(METADATA!$T$2:$T$20,MATCH(B940,METADATA!$S$2:$S$20,0))),0)</f>
        <v>0</v>
      </c>
      <c r="E940" s="785" t="str">
        <f t="shared" si="42"/>
        <v>LO</v>
      </c>
      <c r="F940" s="786">
        <f>VLOOKUP(C940,METADATA!$A$5:$H$29,IF(E940="HI",2,IF(E940="LO",6,10))+IF(D940=1,2,IF(D940=7,1,(IF(WEEKDAY(B940)=1,2,IF(WEEKDAY(B940)=7,1,0))))))</f>
        <v>3</v>
      </c>
      <c r="G940" s="786">
        <f>VLOOKUP(C940,METADATA!$J$5:$Q$29,IF(E940="HI",2,IF(E940="LO",6,10))+IF(D940=1,2,IF(D940=7,1,(IF(WEEKDAY(B940)=1,2,IF(WEEKDAY(B940)=7,1,0))))))</f>
        <v>3</v>
      </c>
      <c r="H940" s="787">
        <v>9755</v>
      </c>
      <c r="I940" s="788">
        <v>2121.7434577941895</v>
      </c>
      <c r="K940" s="795">
        <v>0</v>
      </c>
      <c r="M940" s="798">
        <f t="shared" si="43"/>
        <v>9983.0766951222231</v>
      </c>
      <c r="N940" s="303"/>
      <c r="S940" s="786">
        <v>0</v>
      </c>
      <c r="T940" s="781">
        <f>VLOOKUP(C940,METADATA!$J$5:$Q$29,IF(E940="HI",2,IF(E940="LO",6,10))+IF(S940=1,2,IF(D940=7,1,(IF(WEEKDAY(B940)=1,2,IF(WEEKDAY(B940)=7,1,0))))))</f>
        <v>3</v>
      </c>
      <c r="U940" s="781">
        <f>VLOOKUP(C940,METADATA!$A$5:$H$29,IF(E940="HI",2,IF(E940="LO",6,10))+IF(S940=1,2,IF(D940=7,1,(IF(WEEKDAY(B940)=1,2,IF(WEEKDAY(B940)=7,1,0))))))</f>
        <v>3</v>
      </c>
    </row>
    <row r="941" spans="2:21" ht="13.95" customHeight="1" x14ac:dyDescent="0.25">
      <c r="B941" s="784">
        <f t="shared" si="44"/>
        <v>45422</v>
      </c>
      <c r="C941" s="785">
        <v>1</v>
      </c>
      <c r="D941" s="786">
        <f>IFERROR((INDEX(METADATA!$T$2:$T$20,MATCH(B941,METADATA!$S$2:$S$20,0))),0)</f>
        <v>0</v>
      </c>
      <c r="E941" s="785" t="str">
        <f t="shared" si="42"/>
        <v>LO</v>
      </c>
      <c r="F941" s="786">
        <f>VLOOKUP(C941,METADATA!$A$5:$H$29,IF(E941="HI",2,IF(E941="LO",6,10))+IF(D941=1,2,IF(D941=7,1,(IF(WEEKDAY(B941)=1,2,IF(WEEKDAY(B941)=7,1,0))))))</f>
        <v>3</v>
      </c>
      <c r="G941" s="786">
        <f>VLOOKUP(C941,METADATA!$J$5:$Q$29,IF(E941="HI",2,IF(E941="LO",6,10))+IF(D941=1,2,IF(D941=7,1,(IF(WEEKDAY(B941)=1,2,IF(WEEKDAY(B941)=7,1,0))))))</f>
        <v>3</v>
      </c>
      <c r="H941" s="787">
        <v>8802.75</v>
      </c>
      <c r="I941" s="788">
        <v>2104.320484161377</v>
      </c>
      <c r="K941" s="795">
        <v>0</v>
      </c>
      <c r="M941" s="798">
        <f t="shared" si="43"/>
        <v>9050.7774396767254</v>
      </c>
      <c r="N941" s="303"/>
      <c r="S941" s="786">
        <v>0</v>
      </c>
      <c r="T941" s="781">
        <f>VLOOKUP(C941,METADATA!$J$5:$Q$29,IF(E941="HI",2,IF(E941="LO",6,10))+IF(S941=1,2,IF(D941=7,1,(IF(WEEKDAY(B941)=1,2,IF(WEEKDAY(B941)=7,1,0))))))</f>
        <v>3</v>
      </c>
      <c r="U941" s="781">
        <f>VLOOKUP(C941,METADATA!$A$5:$H$29,IF(E941="HI",2,IF(E941="LO",6,10))+IF(S941=1,2,IF(D941=7,1,(IF(WEEKDAY(B941)=1,2,IF(WEEKDAY(B941)=7,1,0))))))</f>
        <v>3</v>
      </c>
    </row>
    <row r="942" spans="2:21" ht="13.95" customHeight="1" x14ac:dyDescent="0.25">
      <c r="B942" s="784">
        <f t="shared" si="44"/>
        <v>45422</v>
      </c>
      <c r="C942" s="785">
        <v>2</v>
      </c>
      <c r="D942" s="786">
        <f>IFERROR((INDEX(METADATA!$T$2:$T$20,MATCH(B942,METADATA!$S$2:$S$20,0))),0)</f>
        <v>0</v>
      </c>
      <c r="E942" s="785" t="str">
        <f t="shared" si="42"/>
        <v>LO</v>
      </c>
      <c r="F942" s="786">
        <f>VLOOKUP(C942,METADATA!$A$5:$H$29,IF(E942="HI",2,IF(E942="LO",6,10))+IF(D942=1,2,IF(D942=7,1,(IF(WEEKDAY(B942)=1,2,IF(WEEKDAY(B942)=7,1,0))))))</f>
        <v>3</v>
      </c>
      <c r="G942" s="786">
        <f>VLOOKUP(C942,METADATA!$J$5:$Q$29,IF(E942="HI",2,IF(E942="LO",6,10))+IF(D942=1,2,IF(D942=7,1,(IF(WEEKDAY(B942)=1,2,IF(WEEKDAY(B942)=7,1,0))))))</f>
        <v>3</v>
      </c>
      <c r="H942" s="787">
        <v>8821.25</v>
      </c>
      <c r="I942" s="788">
        <v>2066.6634559631348</v>
      </c>
      <c r="K942" s="795">
        <v>0</v>
      </c>
      <c r="M942" s="798">
        <f t="shared" si="43"/>
        <v>9060.1075822924686</v>
      </c>
      <c r="N942" s="303"/>
      <c r="S942" s="786">
        <v>0</v>
      </c>
      <c r="T942" s="781">
        <f>VLOOKUP(C942,METADATA!$J$5:$Q$29,IF(E942="HI",2,IF(E942="LO",6,10))+IF(S942=1,2,IF(D942=7,1,(IF(WEEKDAY(B942)=1,2,IF(WEEKDAY(B942)=7,1,0))))))</f>
        <v>3</v>
      </c>
      <c r="U942" s="781">
        <f>VLOOKUP(C942,METADATA!$A$5:$H$29,IF(E942="HI",2,IF(E942="LO",6,10))+IF(S942=1,2,IF(D942=7,1,(IF(WEEKDAY(B942)=1,2,IF(WEEKDAY(B942)=7,1,0))))))</f>
        <v>3</v>
      </c>
    </row>
    <row r="943" spans="2:21" ht="13.95" customHeight="1" x14ac:dyDescent="0.25">
      <c r="B943" s="784">
        <f t="shared" si="44"/>
        <v>45422</v>
      </c>
      <c r="C943" s="785">
        <v>3</v>
      </c>
      <c r="D943" s="786">
        <f>IFERROR((INDEX(METADATA!$T$2:$T$20,MATCH(B943,METADATA!$S$2:$S$20,0))),0)</f>
        <v>0</v>
      </c>
      <c r="E943" s="785" t="str">
        <f t="shared" si="42"/>
        <v>LO</v>
      </c>
      <c r="F943" s="786">
        <f>VLOOKUP(C943,METADATA!$A$5:$H$29,IF(E943="HI",2,IF(E943="LO",6,10))+IF(D943=1,2,IF(D943=7,1,(IF(WEEKDAY(B943)=1,2,IF(WEEKDAY(B943)=7,1,0))))))</f>
        <v>3</v>
      </c>
      <c r="G943" s="786">
        <f>VLOOKUP(C943,METADATA!$J$5:$Q$29,IF(E943="HI",2,IF(E943="LO",6,10))+IF(D943=1,2,IF(D943=7,1,(IF(WEEKDAY(B943)=1,2,IF(WEEKDAY(B943)=7,1,0))))))</f>
        <v>3</v>
      </c>
      <c r="H943" s="787">
        <v>8929.25</v>
      </c>
      <c r="I943" s="788">
        <v>2015.2785472869873</v>
      </c>
      <c r="K943" s="795">
        <v>0</v>
      </c>
      <c r="M943" s="798">
        <f t="shared" si="43"/>
        <v>9153.843629080362</v>
      </c>
      <c r="N943" s="303"/>
      <c r="S943" s="786">
        <v>0</v>
      </c>
      <c r="T943" s="781">
        <f>VLOOKUP(C943,METADATA!$J$5:$Q$29,IF(E943="HI",2,IF(E943="LO",6,10))+IF(S943=1,2,IF(D943=7,1,(IF(WEEKDAY(B943)=1,2,IF(WEEKDAY(B943)=7,1,0))))))</f>
        <v>3</v>
      </c>
      <c r="U943" s="781">
        <f>VLOOKUP(C943,METADATA!$A$5:$H$29,IF(E943="HI",2,IF(E943="LO",6,10))+IF(S943=1,2,IF(D943=7,1,(IF(WEEKDAY(B943)=1,2,IF(WEEKDAY(B943)=7,1,0))))))</f>
        <v>3</v>
      </c>
    </row>
    <row r="944" spans="2:21" ht="13.95" customHeight="1" x14ac:dyDescent="0.25">
      <c r="B944" s="784">
        <f t="shared" si="44"/>
        <v>45422</v>
      </c>
      <c r="C944" s="785">
        <v>4</v>
      </c>
      <c r="D944" s="786">
        <f>IFERROR((INDEX(METADATA!$T$2:$T$20,MATCH(B944,METADATA!$S$2:$S$20,0))),0)</f>
        <v>0</v>
      </c>
      <c r="E944" s="785" t="str">
        <f t="shared" si="42"/>
        <v>LO</v>
      </c>
      <c r="F944" s="786">
        <f>VLOOKUP(C944,METADATA!$A$5:$H$29,IF(E944="HI",2,IF(E944="LO",6,10))+IF(D944=1,2,IF(D944=7,1,(IF(WEEKDAY(B944)=1,2,IF(WEEKDAY(B944)=7,1,0))))))</f>
        <v>3</v>
      </c>
      <c r="G944" s="786">
        <f>VLOOKUP(C944,METADATA!$J$5:$Q$29,IF(E944="HI",2,IF(E944="LO",6,10))+IF(D944=1,2,IF(D944=7,1,(IF(WEEKDAY(B944)=1,2,IF(WEEKDAY(B944)=7,1,0))))))</f>
        <v>3</v>
      </c>
      <c r="H944" s="787">
        <v>9332.25</v>
      </c>
      <c r="I944" s="788">
        <v>1985.0645122528076</v>
      </c>
      <c r="K944" s="795">
        <v>0</v>
      </c>
      <c r="M944" s="798">
        <f t="shared" si="43"/>
        <v>9541.0361691121088</v>
      </c>
      <c r="N944" s="303"/>
      <c r="S944" s="786">
        <v>0</v>
      </c>
      <c r="T944" s="781">
        <f>VLOOKUP(C944,METADATA!$J$5:$Q$29,IF(E944="HI",2,IF(E944="LO",6,10))+IF(S944=1,2,IF(D944=7,1,(IF(WEEKDAY(B944)=1,2,IF(WEEKDAY(B944)=7,1,0))))))</f>
        <v>3</v>
      </c>
      <c r="U944" s="781">
        <f>VLOOKUP(C944,METADATA!$A$5:$H$29,IF(E944="HI",2,IF(E944="LO",6,10))+IF(S944=1,2,IF(D944=7,1,(IF(WEEKDAY(B944)=1,2,IF(WEEKDAY(B944)=7,1,0))))))</f>
        <v>3</v>
      </c>
    </row>
    <row r="945" spans="2:21" ht="13.95" customHeight="1" x14ac:dyDescent="0.25">
      <c r="B945" s="784">
        <f t="shared" si="44"/>
        <v>45422</v>
      </c>
      <c r="C945" s="785">
        <v>5</v>
      </c>
      <c r="D945" s="786">
        <f>IFERROR((INDEX(METADATA!$T$2:$T$20,MATCH(B945,METADATA!$S$2:$S$20,0))),0)</f>
        <v>0</v>
      </c>
      <c r="E945" s="785" t="str">
        <f t="shared" si="42"/>
        <v>LO</v>
      </c>
      <c r="F945" s="786">
        <f>VLOOKUP(C945,METADATA!$A$5:$H$29,IF(E945="HI",2,IF(E945="LO",6,10))+IF(D945=1,2,IF(D945=7,1,(IF(WEEKDAY(B945)=1,2,IF(WEEKDAY(B945)=7,1,0))))))</f>
        <v>3</v>
      </c>
      <c r="G945" s="786">
        <f>VLOOKUP(C945,METADATA!$J$5:$Q$29,IF(E945="HI",2,IF(E945="LO",6,10))+IF(D945=1,2,IF(D945=7,1,(IF(WEEKDAY(B945)=1,2,IF(WEEKDAY(B945)=7,1,0))))))</f>
        <v>3</v>
      </c>
      <c r="H945" s="787">
        <v>9742.25</v>
      </c>
      <c r="I945" s="788">
        <v>1967.0404653549194</v>
      </c>
      <c r="K945" s="795">
        <v>0</v>
      </c>
      <c r="M945" s="798">
        <f t="shared" si="43"/>
        <v>9938.8471793686258</v>
      </c>
      <c r="N945" s="303"/>
      <c r="S945" s="786">
        <v>0</v>
      </c>
      <c r="T945" s="781">
        <f>VLOOKUP(C945,METADATA!$J$5:$Q$29,IF(E945="HI",2,IF(E945="LO",6,10))+IF(S945=1,2,IF(D945=7,1,(IF(WEEKDAY(B945)=1,2,IF(WEEKDAY(B945)=7,1,0))))))</f>
        <v>3</v>
      </c>
      <c r="U945" s="781">
        <f>VLOOKUP(C945,METADATA!$A$5:$H$29,IF(E945="HI",2,IF(E945="LO",6,10))+IF(S945=1,2,IF(D945=7,1,(IF(WEEKDAY(B945)=1,2,IF(WEEKDAY(B945)=7,1,0))))))</f>
        <v>3</v>
      </c>
    </row>
    <row r="946" spans="2:21" ht="13.95" customHeight="1" x14ac:dyDescent="0.25">
      <c r="B946" s="784">
        <f t="shared" si="44"/>
        <v>45422</v>
      </c>
      <c r="C946" s="785">
        <v>6</v>
      </c>
      <c r="D946" s="786">
        <f>IFERROR((INDEX(METADATA!$T$2:$T$20,MATCH(B946,METADATA!$S$2:$S$20,0))),0)</f>
        <v>0</v>
      </c>
      <c r="E946" s="785" t="str">
        <f t="shared" si="42"/>
        <v>LO</v>
      </c>
      <c r="F946" s="786">
        <f>VLOOKUP(C946,METADATA!$A$5:$H$29,IF(E946="HI",2,IF(E946="LO",6,10))+IF(D946=1,2,IF(D946=7,1,(IF(WEEKDAY(B946)=1,2,IF(WEEKDAY(B946)=7,1,0))))))</f>
        <v>2</v>
      </c>
      <c r="G946" s="786">
        <f>VLOOKUP(C946,METADATA!$J$5:$Q$29,IF(E946="HI",2,IF(E946="LO",6,10))+IF(D946=1,2,IF(D946=7,1,(IF(WEEKDAY(B946)=1,2,IF(WEEKDAY(B946)=7,1,0))))))</f>
        <v>2</v>
      </c>
      <c r="H946" s="787">
        <v>10328.5</v>
      </c>
      <c r="I946" s="788">
        <v>1819.9910418987274</v>
      </c>
      <c r="K946" s="795">
        <v>870.51250000000005</v>
      </c>
      <c r="M946" s="798">
        <f t="shared" si="43"/>
        <v>10487.625071606613</v>
      </c>
      <c r="N946" s="303"/>
      <c r="S946" s="786">
        <v>0</v>
      </c>
      <c r="T946" s="781">
        <f>VLOOKUP(C946,METADATA!$J$5:$Q$29,IF(E946="HI",2,IF(E946="LO",6,10))+IF(S946=1,2,IF(D946=7,1,(IF(WEEKDAY(B946)=1,2,IF(WEEKDAY(B946)=7,1,0))))))</f>
        <v>2</v>
      </c>
      <c r="U946" s="781">
        <f>VLOOKUP(C946,METADATA!$A$5:$H$29,IF(E946="HI",2,IF(E946="LO",6,10))+IF(S946=1,2,IF(D946=7,1,(IF(WEEKDAY(B946)=1,2,IF(WEEKDAY(B946)=7,1,0))))))</f>
        <v>2</v>
      </c>
    </row>
    <row r="947" spans="2:21" ht="13.95" customHeight="1" x14ac:dyDescent="0.25">
      <c r="B947" s="784">
        <f t="shared" si="44"/>
        <v>45422</v>
      </c>
      <c r="C947" s="785">
        <v>7</v>
      </c>
      <c r="D947" s="786">
        <f>IFERROR((INDEX(METADATA!$T$2:$T$20,MATCH(B947,METADATA!$S$2:$S$20,0))),0)</f>
        <v>0</v>
      </c>
      <c r="E947" s="785" t="str">
        <f t="shared" si="42"/>
        <v>LO</v>
      </c>
      <c r="F947" s="786">
        <f>VLOOKUP(C947,METADATA!$A$5:$H$29,IF(E947="HI",2,IF(E947="LO",6,10))+IF(D947=1,2,IF(D947=7,1,(IF(WEEKDAY(B947)=1,2,IF(WEEKDAY(B947)=7,1,0))))))</f>
        <v>1</v>
      </c>
      <c r="G947" s="786">
        <f>VLOOKUP(C947,METADATA!$J$5:$Q$29,IF(E947="HI",2,IF(E947="LO",6,10))+IF(D947=1,2,IF(D947=7,1,(IF(WEEKDAY(B947)=1,2,IF(WEEKDAY(B947)=7,1,0))))))</f>
        <v>1</v>
      </c>
      <c r="H947" s="787">
        <v>11411</v>
      </c>
      <c r="I947" s="788">
        <v>1794.7214822769165</v>
      </c>
      <c r="K947" s="795">
        <v>865.8125</v>
      </c>
      <c r="M947" s="798">
        <f t="shared" si="43"/>
        <v>11551.274656891605</v>
      </c>
      <c r="N947" s="303"/>
      <c r="S947" s="786">
        <v>0</v>
      </c>
      <c r="T947" s="781">
        <f>VLOOKUP(C947,METADATA!$J$5:$Q$29,IF(E947="HI",2,IF(E947="LO",6,10))+IF(S947=1,2,IF(D947=7,1,(IF(WEEKDAY(B947)=1,2,IF(WEEKDAY(B947)=7,1,0))))))</f>
        <v>1</v>
      </c>
      <c r="U947" s="781">
        <f>VLOOKUP(C947,METADATA!$A$5:$H$29,IF(E947="HI",2,IF(E947="LO",6,10))+IF(S947=1,2,IF(D947=7,1,(IF(WEEKDAY(B947)=1,2,IF(WEEKDAY(B947)=7,1,0))))))</f>
        <v>1</v>
      </c>
    </row>
    <row r="948" spans="2:21" ht="13.95" customHeight="1" x14ac:dyDescent="0.25">
      <c r="B948" s="784">
        <f t="shared" si="44"/>
        <v>45422</v>
      </c>
      <c r="C948" s="785">
        <v>8</v>
      </c>
      <c r="D948" s="786">
        <f>IFERROR((INDEX(METADATA!$T$2:$T$20,MATCH(B948,METADATA!$S$2:$S$20,0))),0)</f>
        <v>0</v>
      </c>
      <c r="E948" s="785" t="str">
        <f t="shared" si="42"/>
        <v>LO</v>
      </c>
      <c r="F948" s="786">
        <f>VLOOKUP(C948,METADATA!$A$5:$H$29,IF(E948="HI",2,IF(E948="LO",6,10))+IF(D948=1,2,IF(D948=7,1,(IF(WEEKDAY(B948)=1,2,IF(WEEKDAY(B948)=7,1,0))))))</f>
        <v>1</v>
      </c>
      <c r="G948" s="786">
        <f>VLOOKUP(C948,METADATA!$J$5:$Q$29,IF(E948="HI",2,IF(E948="LO",6,10))+IF(D948=1,2,IF(D948=7,1,(IF(WEEKDAY(B948)=1,2,IF(WEEKDAY(B948)=7,1,0))))))</f>
        <v>1</v>
      </c>
      <c r="H948" s="787">
        <v>12957</v>
      </c>
      <c r="I948" s="788">
        <v>2007.5984649658203</v>
      </c>
      <c r="K948" s="795">
        <v>834.63750000000005</v>
      </c>
      <c r="M948" s="798">
        <f t="shared" si="43"/>
        <v>13111.609382395935</v>
      </c>
      <c r="N948" s="303"/>
      <c r="S948" s="786">
        <v>0</v>
      </c>
      <c r="T948" s="781">
        <f>VLOOKUP(C948,METADATA!$J$5:$Q$29,IF(E948="HI",2,IF(E948="LO",6,10))+IF(S948=1,2,IF(D948=7,1,(IF(WEEKDAY(B948)=1,2,IF(WEEKDAY(B948)=7,1,0))))))</f>
        <v>1</v>
      </c>
      <c r="U948" s="781">
        <f>VLOOKUP(C948,METADATA!$A$5:$H$29,IF(E948="HI",2,IF(E948="LO",6,10))+IF(S948=1,2,IF(D948=7,1,(IF(WEEKDAY(B948)=1,2,IF(WEEKDAY(B948)=7,1,0))))))</f>
        <v>1</v>
      </c>
    </row>
    <row r="949" spans="2:21" ht="13.95" customHeight="1" x14ac:dyDescent="0.25">
      <c r="B949" s="784">
        <f t="shared" si="44"/>
        <v>45422</v>
      </c>
      <c r="C949" s="785">
        <v>9</v>
      </c>
      <c r="D949" s="786">
        <f>IFERROR((INDEX(METADATA!$T$2:$T$20,MATCH(B949,METADATA!$S$2:$S$20,0))),0)</f>
        <v>0</v>
      </c>
      <c r="E949" s="785" t="str">
        <f t="shared" si="42"/>
        <v>LO</v>
      </c>
      <c r="F949" s="786">
        <f>VLOOKUP(C949,METADATA!$A$5:$H$29,IF(E949="HI",2,IF(E949="LO",6,10))+IF(D949=1,2,IF(D949=7,1,(IF(WEEKDAY(B949)=1,2,IF(WEEKDAY(B949)=7,1,0))))))</f>
        <v>2</v>
      </c>
      <c r="G949" s="786">
        <f>VLOOKUP(C949,METADATA!$J$5:$Q$29,IF(E949="HI",2,IF(E949="LO",6,10))+IF(D949=1,2,IF(D949=7,1,(IF(WEEKDAY(B949)=1,2,IF(WEEKDAY(B949)=7,1,0))))))</f>
        <v>1</v>
      </c>
      <c r="H949" s="787">
        <v>14229.75</v>
      </c>
      <c r="I949" s="788">
        <v>2175.5779781341553</v>
      </c>
      <c r="K949" s="795">
        <v>847.33749999999998</v>
      </c>
      <c r="M949" s="798">
        <f t="shared" si="43"/>
        <v>14395.100715223993</v>
      </c>
      <c r="N949" s="303"/>
      <c r="S949" s="786">
        <v>0</v>
      </c>
      <c r="T949" s="781">
        <f>VLOOKUP(C949,METADATA!$J$5:$Q$29,IF(E949="HI",2,IF(E949="LO",6,10))+IF(S949=1,2,IF(D949=7,1,(IF(WEEKDAY(B949)=1,2,IF(WEEKDAY(B949)=7,1,0))))))</f>
        <v>1</v>
      </c>
      <c r="U949" s="781">
        <f>VLOOKUP(C949,METADATA!$A$5:$H$29,IF(E949="HI",2,IF(E949="LO",6,10))+IF(S949=1,2,IF(D949=7,1,(IF(WEEKDAY(B949)=1,2,IF(WEEKDAY(B949)=7,1,0))))))</f>
        <v>2</v>
      </c>
    </row>
    <row r="950" spans="2:21" ht="13.95" customHeight="1" x14ac:dyDescent="0.25">
      <c r="B950" s="784">
        <f t="shared" si="44"/>
        <v>45422</v>
      </c>
      <c r="C950" s="785">
        <v>10</v>
      </c>
      <c r="D950" s="786">
        <f>IFERROR((INDEX(METADATA!$T$2:$T$20,MATCH(B950,METADATA!$S$2:$S$20,0))),0)</f>
        <v>0</v>
      </c>
      <c r="E950" s="785" t="str">
        <f t="shared" si="42"/>
        <v>LO</v>
      </c>
      <c r="F950" s="786">
        <f>VLOOKUP(C950,METADATA!$A$5:$H$29,IF(E950="HI",2,IF(E950="LO",6,10))+IF(D950=1,2,IF(D950=7,1,(IF(WEEKDAY(B950)=1,2,IF(WEEKDAY(B950)=7,1,0))))))</f>
        <v>2</v>
      </c>
      <c r="G950" s="786">
        <f>VLOOKUP(C950,METADATA!$J$5:$Q$29,IF(E950="HI",2,IF(E950="LO",6,10))+IF(D950=1,2,IF(D950=7,1,(IF(WEEKDAY(B950)=1,2,IF(WEEKDAY(B950)=7,1,0))))))</f>
        <v>2</v>
      </c>
      <c r="H950" s="787">
        <v>14611.5</v>
      </c>
      <c r="I950" s="788">
        <v>2186.0884590148926</v>
      </c>
      <c r="K950" s="795">
        <v>851.61249999999995</v>
      </c>
      <c r="M950" s="798">
        <f t="shared" si="43"/>
        <v>14774.129923641463</v>
      </c>
      <c r="N950" s="303"/>
      <c r="S950" s="786">
        <v>0</v>
      </c>
      <c r="T950" s="781">
        <f>VLOOKUP(C950,METADATA!$J$5:$Q$29,IF(E950="HI",2,IF(E950="LO",6,10))+IF(S950=1,2,IF(D950=7,1,(IF(WEEKDAY(B950)=1,2,IF(WEEKDAY(B950)=7,1,0))))))</f>
        <v>2</v>
      </c>
      <c r="U950" s="781">
        <f>VLOOKUP(C950,METADATA!$A$5:$H$29,IF(E950="HI",2,IF(E950="LO",6,10))+IF(S950=1,2,IF(D950=7,1,(IF(WEEKDAY(B950)=1,2,IF(WEEKDAY(B950)=7,1,0))))))</f>
        <v>2</v>
      </c>
    </row>
    <row r="951" spans="2:21" ht="13.95" customHeight="1" x14ac:dyDescent="0.25">
      <c r="B951" s="784">
        <f t="shared" si="44"/>
        <v>45422</v>
      </c>
      <c r="C951" s="785">
        <v>11</v>
      </c>
      <c r="D951" s="786">
        <f>IFERROR((INDEX(METADATA!$T$2:$T$20,MATCH(B951,METADATA!$S$2:$S$20,0))),0)</f>
        <v>0</v>
      </c>
      <c r="E951" s="785" t="str">
        <f t="shared" si="42"/>
        <v>LO</v>
      </c>
      <c r="F951" s="786">
        <f>VLOOKUP(C951,METADATA!$A$5:$H$29,IF(E951="HI",2,IF(E951="LO",6,10))+IF(D951=1,2,IF(D951=7,1,(IF(WEEKDAY(B951)=1,2,IF(WEEKDAY(B951)=7,1,0))))))</f>
        <v>2</v>
      </c>
      <c r="G951" s="786">
        <f>VLOOKUP(C951,METADATA!$J$5:$Q$29,IF(E951="HI",2,IF(E951="LO",6,10))+IF(D951=1,2,IF(D951=7,1,(IF(WEEKDAY(B951)=1,2,IF(WEEKDAY(B951)=7,1,0))))))</f>
        <v>2</v>
      </c>
      <c r="H951" s="787">
        <v>14419.75</v>
      </c>
      <c r="I951" s="788">
        <v>1227.9360197782516</v>
      </c>
      <c r="K951" s="795">
        <v>856.5</v>
      </c>
      <c r="M951" s="798">
        <f t="shared" si="43"/>
        <v>14471.938948571089</v>
      </c>
      <c r="N951" s="303"/>
      <c r="S951" s="786">
        <v>0</v>
      </c>
      <c r="T951" s="781">
        <f>VLOOKUP(C951,METADATA!$J$5:$Q$29,IF(E951="HI",2,IF(E951="LO",6,10))+IF(S951=1,2,IF(D951=7,1,(IF(WEEKDAY(B951)=1,2,IF(WEEKDAY(B951)=7,1,0))))))</f>
        <v>2</v>
      </c>
      <c r="U951" s="781">
        <f>VLOOKUP(C951,METADATA!$A$5:$H$29,IF(E951="HI",2,IF(E951="LO",6,10))+IF(S951=1,2,IF(D951=7,1,(IF(WEEKDAY(B951)=1,2,IF(WEEKDAY(B951)=7,1,0))))))</f>
        <v>2</v>
      </c>
    </row>
    <row r="952" spans="2:21" ht="13.95" customHeight="1" x14ac:dyDescent="0.25">
      <c r="B952" s="784">
        <f t="shared" si="44"/>
        <v>45422</v>
      </c>
      <c r="C952" s="785">
        <v>12</v>
      </c>
      <c r="D952" s="786">
        <f>IFERROR((INDEX(METADATA!$T$2:$T$20,MATCH(B952,METADATA!$S$2:$S$20,0))),0)</f>
        <v>0</v>
      </c>
      <c r="E952" s="785" t="str">
        <f t="shared" si="42"/>
        <v>LO</v>
      </c>
      <c r="F952" s="786">
        <f>VLOOKUP(C952,METADATA!$A$5:$H$29,IF(E952="HI",2,IF(E952="LO",6,10))+IF(D952=1,2,IF(D952=7,1,(IF(WEEKDAY(B952)=1,2,IF(WEEKDAY(B952)=7,1,0))))))</f>
        <v>2</v>
      </c>
      <c r="G952" s="786">
        <f>VLOOKUP(C952,METADATA!$J$5:$Q$29,IF(E952="HI",2,IF(E952="LO",6,10))+IF(D952=1,2,IF(D952=7,1,(IF(WEEKDAY(B952)=1,2,IF(WEEKDAY(B952)=7,1,0))))))</f>
        <v>2</v>
      </c>
      <c r="H952" s="787">
        <v>13911.75</v>
      </c>
      <c r="I952" s="788">
        <v>1382.9244537353516</v>
      </c>
      <c r="K952" s="795">
        <v>824.32500000000005</v>
      </c>
      <c r="M952" s="798">
        <f t="shared" si="43"/>
        <v>13980.317167619596</v>
      </c>
      <c r="N952" s="303"/>
      <c r="S952" s="786">
        <v>0</v>
      </c>
      <c r="T952" s="781">
        <f>VLOOKUP(C952,METADATA!$J$5:$Q$29,IF(E952="HI",2,IF(E952="LO",6,10))+IF(S952=1,2,IF(D952=7,1,(IF(WEEKDAY(B952)=1,2,IF(WEEKDAY(B952)=7,1,0))))))</f>
        <v>2</v>
      </c>
      <c r="U952" s="781">
        <f>VLOOKUP(C952,METADATA!$A$5:$H$29,IF(E952="HI",2,IF(E952="LO",6,10))+IF(S952=1,2,IF(D952=7,1,(IF(WEEKDAY(B952)=1,2,IF(WEEKDAY(B952)=7,1,0))))))</f>
        <v>2</v>
      </c>
    </row>
    <row r="953" spans="2:21" ht="13.95" customHeight="1" x14ac:dyDescent="0.25">
      <c r="B953" s="784">
        <f t="shared" si="44"/>
        <v>45422</v>
      </c>
      <c r="C953" s="785">
        <v>13</v>
      </c>
      <c r="D953" s="786">
        <f>IFERROR((INDEX(METADATA!$T$2:$T$20,MATCH(B953,METADATA!$S$2:$S$20,0))),0)</f>
        <v>0</v>
      </c>
      <c r="E953" s="785" t="str">
        <f t="shared" si="42"/>
        <v>LO</v>
      </c>
      <c r="F953" s="786">
        <f>VLOOKUP(C953,METADATA!$A$5:$H$29,IF(E953="HI",2,IF(E953="LO",6,10))+IF(D953=1,2,IF(D953=7,1,(IF(WEEKDAY(B953)=1,2,IF(WEEKDAY(B953)=7,1,0))))))</f>
        <v>2</v>
      </c>
      <c r="G953" s="786">
        <f>VLOOKUP(C953,METADATA!$J$5:$Q$29,IF(E953="HI",2,IF(E953="LO",6,10))+IF(D953=1,2,IF(D953=7,1,(IF(WEEKDAY(B953)=1,2,IF(WEEKDAY(B953)=7,1,0))))))</f>
        <v>2</v>
      </c>
      <c r="H953" s="787">
        <v>13295.75</v>
      </c>
      <c r="I953" s="788">
        <v>1403.7850036621094</v>
      </c>
      <c r="K953" s="795">
        <v>882.73749999999995</v>
      </c>
      <c r="M953" s="798">
        <f t="shared" si="43"/>
        <v>13369.651468868089</v>
      </c>
      <c r="N953" s="303"/>
      <c r="S953" s="786">
        <v>0</v>
      </c>
      <c r="T953" s="781">
        <f>VLOOKUP(C953,METADATA!$J$5:$Q$29,IF(E953="HI",2,IF(E953="LO",6,10))+IF(S953=1,2,IF(D953=7,1,(IF(WEEKDAY(B953)=1,2,IF(WEEKDAY(B953)=7,1,0))))))</f>
        <v>2</v>
      </c>
      <c r="U953" s="781">
        <f>VLOOKUP(C953,METADATA!$A$5:$H$29,IF(E953="HI",2,IF(E953="LO",6,10))+IF(S953=1,2,IF(D953=7,1,(IF(WEEKDAY(B953)=1,2,IF(WEEKDAY(B953)=7,1,0))))))</f>
        <v>2</v>
      </c>
    </row>
    <row r="954" spans="2:21" ht="13.95" customHeight="1" x14ac:dyDescent="0.25">
      <c r="B954" s="784">
        <f t="shared" si="44"/>
        <v>45422</v>
      </c>
      <c r="C954" s="785">
        <v>14</v>
      </c>
      <c r="D954" s="786">
        <f>IFERROR((INDEX(METADATA!$T$2:$T$20,MATCH(B954,METADATA!$S$2:$S$20,0))),0)</f>
        <v>0</v>
      </c>
      <c r="E954" s="785" t="str">
        <f t="shared" si="42"/>
        <v>LO</v>
      </c>
      <c r="F954" s="786">
        <f>VLOOKUP(C954,METADATA!$A$5:$H$29,IF(E954="HI",2,IF(E954="LO",6,10))+IF(D954=1,2,IF(D954=7,1,(IF(WEEKDAY(B954)=1,2,IF(WEEKDAY(B954)=7,1,0))))))</f>
        <v>2</v>
      </c>
      <c r="G954" s="786">
        <f>VLOOKUP(C954,METADATA!$J$5:$Q$29,IF(E954="HI",2,IF(E954="LO",6,10))+IF(D954=1,2,IF(D954=7,1,(IF(WEEKDAY(B954)=1,2,IF(WEEKDAY(B954)=7,1,0))))))</f>
        <v>2</v>
      </c>
      <c r="H954" s="787">
        <v>13174.75</v>
      </c>
      <c r="I954" s="788">
        <v>1846.9924621582031</v>
      </c>
      <c r="K954" s="795">
        <v>909.3125</v>
      </c>
      <c r="M954" s="798">
        <f t="shared" si="43"/>
        <v>13303.586686219969</v>
      </c>
      <c r="N954" s="303"/>
      <c r="S954" s="786">
        <v>0</v>
      </c>
      <c r="T954" s="781">
        <f>VLOOKUP(C954,METADATA!$J$5:$Q$29,IF(E954="HI",2,IF(E954="LO",6,10))+IF(S954=1,2,IF(D954=7,1,(IF(WEEKDAY(B954)=1,2,IF(WEEKDAY(B954)=7,1,0))))))</f>
        <v>2</v>
      </c>
      <c r="U954" s="781">
        <f>VLOOKUP(C954,METADATA!$A$5:$H$29,IF(E954="HI",2,IF(E954="LO",6,10))+IF(S954=1,2,IF(D954=7,1,(IF(WEEKDAY(B954)=1,2,IF(WEEKDAY(B954)=7,1,0))))))</f>
        <v>2</v>
      </c>
    </row>
    <row r="955" spans="2:21" ht="13.95" customHeight="1" x14ac:dyDescent="0.25">
      <c r="B955" s="784">
        <f t="shared" si="44"/>
        <v>45422</v>
      </c>
      <c r="C955" s="785">
        <v>15</v>
      </c>
      <c r="D955" s="786">
        <f>IFERROR((INDEX(METADATA!$T$2:$T$20,MATCH(B955,METADATA!$S$2:$S$20,0))),0)</f>
        <v>0</v>
      </c>
      <c r="E955" s="785" t="str">
        <f t="shared" si="42"/>
        <v>LO</v>
      </c>
      <c r="F955" s="786">
        <f>VLOOKUP(C955,METADATA!$A$5:$H$29,IF(E955="HI",2,IF(E955="LO",6,10))+IF(D955=1,2,IF(D955=7,1,(IF(WEEKDAY(B955)=1,2,IF(WEEKDAY(B955)=7,1,0))))))</f>
        <v>2</v>
      </c>
      <c r="G955" s="786">
        <f>VLOOKUP(C955,METADATA!$J$5:$Q$29,IF(E955="HI",2,IF(E955="LO",6,10))+IF(D955=1,2,IF(D955=7,1,(IF(WEEKDAY(B955)=1,2,IF(WEEKDAY(B955)=7,1,0))))))</f>
        <v>2</v>
      </c>
      <c r="H955" s="787">
        <v>12968</v>
      </c>
      <c r="I955" s="788">
        <v>1747.2224922180176</v>
      </c>
      <c r="K955" s="795">
        <v>905.6</v>
      </c>
      <c r="M955" s="798">
        <f t="shared" si="43"/>
        <v>13085.175216148715</v>
      </c>
      <c r="N955" s="303"/>
      <c r="S955" s="786">
        <v>0</v>
      </c>
      <c r="T955" s="781">
        <f>VLOOKUP(C955,METADATA!$J$5:$Q$29,IF(E955="HI",2,IF(E955="LO",6,10))+IF(S955=1,2,IF(D955=7,1,(IF(WEEKDAY(B955)=1,2,IF(WEEKDAY(B955)=7,1,0))))))</f>
        <v>2</v>
      </c>
      <c r="U955" s="781">
        <f>VLOOKUP(C955,METADATA!$A$5:$H$29,IF(E955="HI",2,IF(E955="LO",6,10))+IF(S955=1,2,IF(D955=7,1,(IF(WEEKDAY(B955)=1,2,IF(WEEKDAY(B955)=7,1,0))))))</f>
        <v>2</v>
      </c>
    </row>
    <row r="956" spans="2:21" ht="13.95" customHeight="1" x14ac:dyDescent="0.25">
      <c r="B956" s="784">
        <f t="shared" si="44"/>
        <v>45422</v>
      </c>
      <c r="C956" s="785">
        <v>16</v>
      </c>
      <c r="D956" s="786">
        <f>IFERROR((INDEX(METADATA!$T$2:$T$20,MATCH(B956,METADATA!$S$2:$S$20,0))),0)</f>
        <v>0</v>
      </c>
      <c r="E956" s="785" t="str">
        <f t="shared" si="42"/>
        <v>LO</v>
      </c>
      <c r="F956" s="786">
        <f>VLOOKUP(C956,METADATA!$A$5:$H$29,IF(E956="HI",2,IF(E956="LO",6,10))+IF(D956=1,2,IF(D956=7,1,(IF(WEEKDAY(B956)=1,2,IF(WEEKDAY(B956)=7,1,0))))))</f>
        <v>2</v>
      </c>
      <c r="G956" s="786">
        <f>VLOOKUP(C956,METADATA!$J$5:$Q$29,IF(E956="HI",2,IF(E956="LO",6,10))+IF(D956=1,2,IF(D956=7,1,(IF(WEEKDAY(B956)=1,2,IF(WEEKDAY(B956)=7,1,0))))))</f>
        <v>2</v>
      </c>
      <c r="H956" s="787">
        <v>12923.75</v>
      </c>
      <c r="I956" s="788">
        <v>1885.442008972168</v>
      </c>
      <c r="K956" s="795">
        <v>913.98749999999995</v>
      </c>
      <c r="M956" s="798">
        <f t="shared" si="43"/>
        <v>13060.559162290756</v>
      </c>
      <c r="N956" s="303"/>
      <c r="S956" s="786">
        <v>0</v>
      </c>
      <c r="T956" s="781">
        <f>VLOOKUP(C956,METADATA!$J$5:$Q$29,IF(E956="HI",2,IF(E956="LO",6,10))+IF(S956=1,2,IF(D956=7,1,(IF(WEEKDAY(B956)=1,2,IF(WEEKDAY(B956)=7,1,0))))))</f>
        <v>2</v>
      </c>
      <c r="U956" s="781">
        <f>VLOOKUP(C956,METADATA!$A$5:$H$29,IF(E956="HI",2,IF(E956="LO",6,10))+IF(S956=1,2,IF(D956=7,1,(IF(WEEKDAY(B956)=1,2,IF(WEEKDAY(B956)=7,1,0))))))</f>
        <v>2</v>
      </c>
    </row>
    <row r="957" spans="2:21" ht="13.95" customHeight="1" x14ac:dyDescent="0.25">
      <c r="B957" s="784">
        <f t="shared" si="44"/>
        <v>45422</v>
      </c>
      <c r="C957" s="785">
        <v>17</v>
      </c>
      <c r="D957" s="786">
        <f>IFERROR((INDEX(METADATA!$T$2:$T$20,MATCH(B957,METADATA!$S$2:$S$20,0))),0)</f>
        <v>0</v>
      </c>
      <c r="E957" s="785" t="str">
        <f t="shared" si="42"/>
        <v>LO</v>
      </c>
      <c r="F957" s="786">
        <f>VLOOKUP(C957,METADATA!$A$5:$H$29,IF(E957="HI",2,IF(E957="LO",6,10))+IF(D957=1,2,IF(D957=7,1,(IF(WEEKDAY(B957)=1,2,IF(WEEKDAY(B957)=7,1,0))))))</f>
        <v>2</v>
      </c>
      <c r="G957" s="786">
        <f>VLOOKUP(C957,METADATA!$J$5:$Q$29,IF(E957="HI",2,IF(E957="LO",6,10))+IF(D957=1,2,IF(D957=7,1,(IF(WEEKDAY(B957)=1,2,IF(WEEKDAY(B957)=7,1,0))))))</f>
        <v>2</v>
      </c>
      <c r="H957" s="787">
        <v>12975.75</v>
      </c>
      <c r="I957" s="788">
        <v>2012.1355209350586</v>
      </c>
      <c r="K957" s="795">
        <v>902.26250000000005</v>
      </c>
      <c r="M957" s="798">
        <f t="shared" si="43"/>
        <v>13130.833081610192</v>
      </c>
      <c r="N957" s="303"/>
      <c r="S957" s="786">
        <v>0</v>
      </c>
      <c r="T957" s="781">
        <f>VLOOKUP(C957,METADATA!$J$5:$Q$29,IF(E957="HI",2,IF(E957="LO",6,10))+IF(S957=1,2,IF(D957=7,1,(IF(WEEKDAY(B957)=1,2,IF(WEEKDAY(B957)=7,1,0))))))</f>
        <v>2</v>
      </c>
      <c r="U957" s="781">
        <f>VLOOKUP(C957,METADATA!$A$5:$H$29,IF(E957="HI",2,IF(E957="LO",6,10))+IF(S957=1,2,IF(D957=7,1,(IF(WEEKDAY(B957)=1,2,IF(WEEKDAY(B957)=7,1,0))))))</f>
        <v>2</v>
      </c>
    </row>
    <row r="958" spans="2:21" ht="13.95" customHeight="1" x14ac:dyDescent="0.25">
      <c r="B958" s="784">
        <f t="shared" si="44"/>
        <v>45422</v>
      </c>
      <c r="C958" s="785">
        <v>18</v>
      </c>
      <c r="D958" s="786">
        <f>IFERROR((INDEX(METADATA!$T$2:$T$20,MATCH(B958,METADATA!$S$2:$S$20,0))),0)</f>
        <v>0</v>
      </c>
      <c r="E958" s="785" t="str">
        <f t="shared" si="42"/>
        <v>LO</v>
      </c>
      <c r="F958" s="786">
        <f>VLOOKUP(C958,METADATA!$A$5:$H$29,IF(E958="HI",2,IF(E958="LO",6,10))+IF(D958=1,2,IF(D958=7,1,(IF(WEEKDAY(B958)=1,2,IF(WEEKDAY(B958)=7,1,0))))))</f>
        <v>1</v>
      </c>
      <c r="G958" s="786">
        <f>VLOOKUP(C958,METADATA!$J$5:$Q$29,IF(E958="HI",2,IF(E958="LO",6,10))+IF(D958=1,2,IF(D958=7,1,(IF(WEEKDAY(B958)=1,2,IF(WEEKDAY(B958)=7,1,0))))))</f>
        <v>1</v>
      </c>
      <c r="H958" s="787">
        <v>14140.5</v>
      </c>
      <c r="I958" s="788">
        <v>2032.8474769592285</v>
      </c>
      <c r="K958" s="795">
        <v>933.76250000000005</v>
      </c>
      <c r="M958" s="798">
        <f t="shared" si="43"/>
        <v>14285.874460969462</v>
      </c>
      <c r="N958" s="303"/>
      <c r="S958" s="786">
        <v>0</v>
      </c>
      <c r="T958" s="781">
        <f>VLOOKUP(C958,METADATA!$J$5:$Q$29,IF(E958="HI",2,IF(E958="LO",6,10))+IF(S958=1,2,IF(D958=7,1,(IF(WEEKDAY(B958)=1,2,IF(WEEKDAY(B958)=7,1,0))))))</f>
        <v>1</v>
      </c>
      <c r="U958" s="781">
        <f>VLOOKUP(C958,METADATA!$A$5:$H$29,IF(E958="HI",2,IF(E958="LO",6,10))+IF(S958=1,2,IF(D958=7,1,(IF(WEEKDAY(B958)=1,2,IF(WEEKDAY(B958)=7,1,0))))))</f>
        <v>1</v>
      </c>
    </row>
    <row r="959" spans="2:21" ht="13.95" customHeight="1" x14ac:dyDescent="0.25">
      <c r="B959" s="784">
        <f t="shared" si="44"/>
        <v>45422</v>
      </c>
      <c r="C959" s="785">
        <v>19</v>
      </c>
      <c r="D959" s="786">
        <f>IFERROR((INDEX(METADATA!$T$2:$T$20,MATCH(B959,METADATA!$S$2:$S$20,0))),0)</f>
        <v>0</v>
      </c>
      <c r="E959" s="785" t="str">
        <f t="shared" si="42"/>
        <v>LO</v>
      </c>
      <c r="F959" s="786">
        <f>VLOOKUP(C959,METADATA!$A$5:$H$29,IF(E959="HI",2,IF(E959="LO",6,10))+IF(D959=1,2,IF(D959=7,1,(IF(WEEKDAY(B959)=1,2,IF(WEEKDAY(B959)=7,1,0))))))</f>
        <v>1</v>
      </c>
      <c r="G959" s="786">
        <f>VLOOKUP(C959,METADATA!$J$5:$Q$29,IF(E959="HI",2,IF(E959="LO",6,10))+IF(D959=1,2,IF(D959=7,1,(IF(WEEKDAY(B959)=1,2,IF(WEEKDAY(B959)=7,1,0))))))</f>
        <v>1</v>
      </c>
      <c r="H959" s="787">
        <v>13733</v>
      </c>
      <c r="I959" s="788">
        <v>1998.3129653930664</v>
      </c>
      <c r="K959" s="795">
        <v>0</v>
      </c>
      <c r="M959" s="798">
        <f t="shared" si="43"/>
        <v>13877.62745240187</v>
      </c>
      <c r="N959" s="303"/>
      <c r="S959" s="786">
        <v>0</v>
      </c>
      <c r="T959" s="781">
        <f>VLOOKUP(C959,METADATA!$J$5:$Q$29,IF(E959="HI",2,IF(E959="LO",6,10))+IF(S959=1,2,IF(D959=7,1,(IF(WEEKDAY(B959)=1,2,IF(WEEKDAY(B959)=7,1,0))))))</f>
        <v>1</v>
      </c>
      <c r="U959" s="781">
        <f>VLOOKUP(C959,METADATA!$A$5:$H$29,IF(E959="HI",2,IF(E959="LO",6,10))+IF(S959=1,2,IF(D959=7,1,(IF(WEEKDAY(B959)=1,2,IF(WEEKDAY(B959)=7,1,0))))))</f>
        <v>1</v>
      </c>
    </row>
    <row r="960" spans="2:21" ht="13.95" customHeight="1" x14ac:dyDescent="0.25">
      <c r="B960" s="784">
        <f t="shared" si="44"/>
        <v>45422</v>
      </c>
      <c r="C960" s="785">
        <v>20</v>
      </c>
      <c r="D960" s="786">
        <f>IFERROR((INDEX(METADATA!$T$2:$T$20,MATCH(B960,METADATA!$S$2:$S$20,0))),0)</f>
        <v>0</v>
      </c>
      <c r="E960" s="785" t="str">
        <f t="shared" si="42"/>
        <v>LO</v>
      </c>
      <c r="F960" s="786">
        <f>VLOOKUP(C960,METADATA!$A$5:$H$29,IF(E960="HI",2,IF(E960="LO",6,10))+IF(D960=1,2,IF(D960=7,1,(IF(WEEKDAY(B960)=1,2,IF(WEEKDAY(B960)=7,1,0))))))</f>
        <v>1</v>
      </c>
      <c r="G960" s="786">
        <f>VLOOKUP(C960,METADATA!$J$5:$Q$29,IF(E960="HI",2,IF(E960="LO",6,10))+IF(D960=1,2,IF(D960=7,1,(IF(WEEKDAY(B960)=1,2,IF(WEEKDAY(B960)=7,1,0))))))</f>
        <v>2</v>
      </c>
      <c r="H960" s="787">
        <v>12657.5</v>
      </c>
      <c r="I960" s="788">
        <v>2002.3915100097656</v>
      </c>
      <c r="K960" s="795">
        <v>0</v>
      </c>
      <c r="M960" s="798">
        <f t="shared" si="43"/>
        <v>12814.908427661869</v>
      </c>
      <c r="N960" s="303"/>
      <c r="S960" s="786">
        <v>0</v>
      </c>
      <c r="T960" s="781">
        <f>VLOOKUP(C960,METADATA!$J$5:$Q$29,IF(E960="HI",2,IF(E960="LO",6,10))+IF(S960=1,2,IF(D960=7,1,(IF(WEEKDAY(B960)=1,2,IF(WEEKDAY(B960)=7,1,0))))))</f>
        <v>2</v>
      </c>
      <c r="U960" s="781">
        <f>VLOOKUP(C960,METADATA!$A$5:$H$29,IF(E960="HI",2,IF(E960="LO",6,10))+IF(S960=1,2,IF(D960=7,1,(IF(WEEKDAY(B960)=1,2,IF(WEEKDAY(B960)=7,1,0))))))</f>
        <v>1</v>
      </c>
    </row>
    <row r="961" spans="2:21" ht="13.95" customHeight="1" x14ac:dyDescent="0.25">
      <c r="B961" s="784">
        <f t="shared" si="44"/>
        <v>45422</v>
      </c>
      <c r="C961" s="785">
        <v>21</v>
      </c>
      <c r="D961" s="786">
        <f>IFERROR((INDEX(METADATA!$T$2:$T$20,MATCH(B961,METADATA!$S$2:$S$20,0))),0)</f>
        <v>0</v>
      </c>
      <c r="E961" s="785" t="str">
        <f t="shared" si="42"/>
        <v>LO</v>
      </c>
      <c r="F961" s="786">
        <f>VLOOKUP(C961,METADATA!$A$5:$H$29,IF(E961="HI",2,IF(E961="LO",6,10))+IF(D961=1,2,IF(D961=7,1,(IF(WEEKDAY(B961)=1,2,IF(WEEKDAY(B961)=7,1,0))))))</f>
        <v>2</v>
      </c>
      <c r="G961" s="786">
        <f>VLOOKUP(C961,METADATA!$J$5:$Q$29,IF(E961="HI",2,IF(E961="LO",6,10))+IF(D961=1,2,IF(D961=7,1,(IF(WEEKDAY(B961)=1,2,IF(WEEKDAY(B961)=7,1,0))))))</f>
        <v>2</v>
      </c>
      <c r="H961" s="787">
        <v>11634.25</v>
      </c>
      <c r="I961" s="788">
        <v>2122.2020378112793</v>
      </c>
      <c r="K961" s="795">
        <v>0</v>
      </c>
      <c r="M961" s="798">
        <f t="shared" si="43"/>
        <v>11826.221482442748</v>
      </c>
      <c r="N961" s="303"/>
      <c r="S961" s="786">
        <v>0</v>
      </c>
      <c r="T961" s="781">
        <f>VLOOKUP(C961,METADATA!$J$5:$Q$29,IF(E961="HI",2,IF(E961="LO",6,10))+IF(S961=1,2,IF(D961=7,1,(IF(WEEKDAY(B961)=1,2,IF(WEEKDAY(B961)=7,1,0))))))</f>
        <v>2</v>
      </c>
      <c r="U961" s="781">
        <f>VLOOKUP(C961,METADATA!$A$5:$H$29,IF(E961="HI",2,IF(E961="LO",6,10))+IF(S961=1,2,IF(D961=7,1,(IF(WEEKDAY(B961)=1,2,IF(WEEKDAY(B961)=7,1,0))))))</f>
        <v>2</v>
      </c>
    </row>
    <row r="962" spans="2:21" ht="13.95" customHeight="1" x14ac:dyDescent="0.25">
      <c r="B962" s="784">
        <f t="shared" si="44"/>
        <v>45422</v>
      </c>
      <c r="C962" s="785">
        <v>22</v>
      </c>
      <c r="D962" s="786">
        <f>IFERROR((INDEX(METADATA!$T$2:$T$20,MATCH(B962,METADATA!$S$2:$S$20,0))),0)</f>
        <v>0</v>
      </c>
      <c r="E962" s="785" t="str">
        <f t="shared" si="42"/>
        <v>LO</v>
      </c>
      <c r="F962" s="786">
        <f>VLOOKUP(C962,METADATA!$A$5:$H$29,IF(E962="HI",2,IF(E962="LO",6,10))+IF(D962=1,2,IF(D962=7,1,(IF(WEEKDAY(B962)=1,2,IF(WEEKDAY(B962)=7,1,0))))))</f>
        <v>3</v>
      </c>
      <c r="G962" s="786">
        <f>VLOOKUP(C962,METADATA!$J$5:$Q$29,IF(E962="HI",2,IF(E962="LO",6,10))+IF(D962=1,2,IF(D962=7,1,(IF(WEEKDAY(B962)=1,2,IF(WEEKDAY(B962)=7,1,0))))))</f>
        <v>3</v>
      </c>
      <c r="H962" s="787">
        <v>10474.75</v>
      </c>
      <c r="I962" s="788">
        <v>2091.9100036621094</v>
      </c>
      <c r="K962" s="795">
        <v>0</v>
      </c>
      <c r="M962" s="798">
        <f t="shared" si="43"/>
        <v>10681.595153623901</v>
      </c>
      <c r="N962" s="303"/>
      <c r="S962" s="786">
        <v>0</v>
      </c>
      <c r="T962" s="781">
        <f>VLOOKUP(C962,METADATA!$J$5:$Q$29,IF(E962="HI",2,IF(E962="LO",6,10))+IF(S962=1,2,IF(D962=7,1,(IF(WEEKDAY(B962)=1,2,IF(WEEKDAY(B962)=7,1,0))))))</f>
        <v>3</v>
      </c>
      <c r="U962" s="781">
        <f>VLOOKUP(C962,METADATA!$A$5:$H$29,IF(E962="HI",2,IF(E962="LO",6,10))+IF(S962=1,2,IF(D962=7,1,(IF(WEEKDAY(B962)=1,2,IF(WEEKDAY(B962)=7,1,0))))))</f>
        <v>3</v>
      </c>
    </row>
    <row r="963" spans="2:21" ht="13.95" customHeight="1" x14ac:dyDescent="0.25">
      <c r="B963" s="784">
        <f t="shared" si="44"/>
        <v>45422</v>
      </c>
      <c r="C963" s="785">
        <v>23</v>
      </c>
      <c r="D963" s="786">
        <f>IFERROR((INDEX(METADATA!$T$2:$T$20,MATCH(B963,METADATA!$S$2:$S$20,0))),0)</f>
        <v>0</v>
      </c>
      <c r="E963" s="785" t="str">
        <f t="shared" si="42"/>
        <v>LO</v>
      </c>
      <c r="F963" s="786">
        <f>VLOOKUP(C963,METADATA!$A$5:$H$29,IF(E963="HI",2,IF(E963="LO",6,10))+IF(D963=1,2,IF(D963=7,1,(IF(WEEKDAY(B963)=1,2,IF(WEEKDAY(B963)=7,1,0))))))</f>
        <v>3</v>
      </c>
      <c r="G963" s="786">
        <f>VLOOKUP(C963,METADATA!$J$5:$Q$29,IF(E963="HI",2,IF(E963="LO",6,10))+IF(D963=1,2,IF(D963=7,1,(IF(WEEKDAY(B963)=1,2,IF(WEEKDAY(B963)=7,1,0))))))</f>
        <v>3</v>
      </c>
      <c r="H963" s="787">
        <v>9443</v>
      </c>
      <c r="I963" s="788">
        <v>2139.0225524902344</v>
      </c>
      <c r="K963" s="795">
        <v>0</v>
      </c>
      <c r="M963" s="798">
        <f t="shared" si="43"/>
        <v>9682.2345809251001</v>
      </c>
      <c r="N963" s="303"/>
      <c r="S963" s="786">
        <v>0</v>
      </c>
      <c r="T963" s="781">
        <f>VLOOKUP(C963,METADATA!$J$5:$Q$29,IF(E963="HI",2,IF(E963="LO",6,10))+IF(S963=1,2,IF(D963=7,1,(IF(WEEKDAY(B963)=1,2,IF(WEEKDAY(B963)=7,1,0))))))</f>
        <v>3</v>
      </c>
      <c r="U963" s="781">
        <f>VLOOKUP(C963,METADATA!$A$5:$H$29,IF(E963="HI",2,IF(E963="LO",6,10))+IF(S963=1,2,IF(D963=7,1,(IF(WEEKDAY(B963)=1,2,IF(WEEKDAY(B963)=7,1,0))))))</f>
        <v>3</v>
      </c>
    </row>
    <row r="964" spans="2:21" ht="13.95" customHeight="1" x14ac:dyDescent="0.25">
      <c r="B964" s="784">
        <f t="shared" si="44"/>
        <v>45423</v>
      </c>
      <c r="C964" s="785">
        <v>0</v>
      </c>
      <c r="D964" s="786">
        <f>IFERROR((INDEX(METADATA!$T$2:$T$20,MATCH(B964,METADATA!$S$2:$S$20,0))),0)</f>
        <v>0</v>
      </c>
      <c r="E964" s="785" t="str">
        <f t="shared" ref="E964:E1027" si="45">IF(B964="","",IF(AND(MONTH(B964)&gt;=MONTH($AA$9),MONTH(B964)&lt;=MONTH($AA$11)),"HI","LO"))</f>
        <v>LO</v>
      </c>
      <c r="F964" s="786">
        <f>VLOOKUP(C964,METADATA!$A$5:$H$29,IF(E964="HI",2,IF(E964="LO",6,10))+IF(D964=1,2,IF(D964=7,1,(IF(WEEKDAY(B964)=1,2,IF(WEEKDAY(B964)=7,1,0))))))</f>
        <v>3</v>
      </c>
      <c r="G964" s="786">
        <f>VLOOKUP(C964,METADATA!$J$5:$Q$29,IF(E964="HI",2,IF(E964="LO",6,10))+IF(D964=1,2,IF(D964=7,1,(IF(WEEKDAY(B964)=1,2,IF(WEEKDAY(B964)=7,1,0))))))</f>
        <v>3</v>
      </c>
      <c r="H964" s="787">
        <v>8737</v>
      </c>
      <c r="I964" s="788">
        <v>2133.3850212097168</v>
      </c>
      <c r="K964" s="795">
        <v>0</v>
      </c>
      <c r="M964" s="798">
        <f t="shared" ref="M964:M1027" si="46">SQRT(H964^2+I964^2)</f>
        <v>8993.6922700702835</v>
      </c>
      <c r="N964" s="303"/>
      <c r="S964" s="786">
        <v>0</v>
      </c>
      <c r="T964" s="781">
        <f>VLOOKUP(C964,METADATA!$J$5:$Q$29,IF(E964="HI",2,IF(E964="LO",6,10))+IF(S964=1,2,IF(D964=7,1,(IF(WEEKDAY(B964)=1,2,IF(WEEKDAY(B964)=7,1,0))))))</f>
        <v>3</v>
      </c>
      <c r="U964" s="781">
        <f>VLOOKUP(C964,METADATA!$A$5:$H$29,IF(E964="HI",2,IF(E964="LO",6,10))+IF(S964=1,2,IF(D964=7,1,(IF(WEEKDAY(B964)=1,2,IF(WEEKDAY(B964)=7,1,0))))))</f>
        <v>3</v>
      </c>
    </row>
    <row r="965" spans="2:21" ht="13.95" customHeight="1" x14ac:dyDescent="0.25">
      <c r="B965" s="784">
        <f t="shared" si="44"/>
        <v>45423</v>
      </c>
      <c r="C965" s="785">
        <v>1</v>
      </c>
      <c r="D965" s="786">
        <f>IFERROR((INDEX(METADATA!$T$2:$T$20,MATCH(B965,METADATA!$S$2:$S$20,0))),0)</f>
        <v>0</v>
      </c>
      <c r="E965" s="785" t="str">
        <f t="shared" si="45"/>
        <v>LO</v>
      </c>
      <c r="F965" s="786">
        <f>VLOOKUP(C965,METADATA!$A$5:$H$29,IF(E965="HI",2,IF(E965="LO",6,10))+IF(D965=1,2,IF(D965=7,1,(IF(WEEKDAY(B965)=1,2,IF(WEEKDAY(B965)=7,1,0))))))</f>
        <v>3</v>
      </c>
      <c r="G965" s="786">
        <f>VLOOKUP(C965,METADATA!$J$5:$Q$29,IF(E965="HI",2,IF(E965="LO",6,10))+IF(D965=1,2,IF(D965=7,1,(IF(WEEKDAY(B965)=1,2,IF(WEEKDAY(B965)=7,1,0))))))</f>
        <v>3</v>
      </c>
      <c r="H965" s="787">
        <v>8218.25</v>
      </c>
      <c r="I965" s="788">
        <v>2134.4404563903809</v>
      </c>
      <c r="K965" s="795">
        <v>0</v>
      </c>
      <c r="M965" s="798">
        <f t="shared" si="46"/>
        <v>8490.9050827562533</v>
      </c>
      <c r="N965" s="303"/>
      <c r="S965" s="786">
        <v>0</v>
      </c>
      <c r="T965" s="781">
        <f>VLOOKUP(C965,METADATA!$J$5:$Q$29,IF(E965="HI",2,IF(E965="LO",6,10))+IF(S965=1,2,IF(D965=7,1,(IF(WEEKDAY(B965)=1,2,IF(WEEKDAY(B965)=7,1,0))))))</f>
        <v>3</v>
      </c>
      <c r="U965" s="781">
        <f>VLOOKUP(C965,METADATA!$A$5:$H$29,IF(E965="HI",2,IF(E965="LO",6,10))+IF(S965=1,2,IF(D965=7,1,(IF(WEEKDAY(B965)=1,2,IF(WEEKDAY(B965)=7,1,0))))))</f>
        <v>3</v>
      </c>
    </row>
    <row r="966" spans="2:21" ht="13.95" customHeight="1" x14ac:dyDescent="0.25">
      <c r="B966" s="784">
        <f t="shared" si="44"/>
        <v>45423</v>
      </c>
      <c r="C966" s="785">
        <v>2</v>
      </c>
      <c r="D966" s="786">
        <f>IFERROR((INDEX(METADATA!$T$2:$T$20,MATCH(B966,METADATA!$S$2:$S$20,0))),0)</f>
        <v>0</v>
      </c>
      <c r="E966" s="785" t="str">
        <f t="shared" si="45"/>
        <v>LO</v>
      </c>
      <c r="F966" s="786">
        <f>VLOOKUP(C966,METADATA!$A$5:$H$29,IF(E966="HI",2,IF(E966="LO",6,10))+IF(D966=1,2,IF(D966=7,1,(IF(WEEKDAY(B966)=1,2,IF(WEEKDAY(B966)=7,1,0))))))</f>
        <v>3</v>
      </c>
      <c r="G966" s="786">
        <f>VLOOKUP(C966,METADATA!$J$5:$Q$29,IF(E966="HI",2,IF(E966="LO",6,10))+IF(D966=1,2,IF(D966=7,1,(IF(WEEKDAY(B966)=1,2,IF(WEEKDAY(B966)=7,1,0))))))</f>
        <v>3</v>
      </c>
      <c r="H966" s="787">
        <v>7927.75</v>
      </c>
      <c r="I966" s="788">
        <v>2133.7425346374512</v>
      </c>
      <c r="K966" s="795">
        <v>0</v>
      </c>
      <c r="M966" s="798">
        <f t="shared" si="46"/>
        <v>8209.8768119029082</v>
      </c>
      <c r="N966" s="303"/>
      <c r="S966" s="786">
        <v>0</v>
      </c>
      <c r="T966" s="781">
        <f>VLOOKUP(C966,METADATA!$J$5:$Q$29,IF(E966="HI",2,IF(E966="LO",6,10))+IF(S966=1,2,IF(D966=7,1,(IF(WEEKDAY(B966)=1,2,IF(WEEKDAY(B966)=7,1,0))))))</f>
        <v>3</v>
      </c>
      <c r="U966" s="781">
        <f>VLOOKUP(C966,METADATA!$A$5:$H$29,IF(E966="HI",2,IF(E966="LO",6,10))+IF(S966=1,2,IF(D966=7,1,(IF(WEEKDAY(B966)=1,2,IF(WEEKDAY(B966)=7,1,0))))))</f>
        <v>3</v>
      </c>
    </row>
    <row r="967" spans="2:21" ht="13.95" customHeight="1" x14ac:dyDescent="0.25">
      <c r="B967" s="784">
        <f t="shared" si="44"/>
        <v>45423</v>
      </c>
      <c r="C967" s="785">
        <v>3</v>
      </c>
      <c r="D967" s="786">
        <f>IFERROR((INDEX(METADATA!$T$2:$T$20,MATCH(B967,METADATA!$S$2:$S$20,0))),0)</f>
        <v>0</v>
      </c>
      <c r="E967" s="785" t="str">
        <f t="shared" si="45"/>
        <v>LO</v>
      </c>
      <c r="F967" s="786">
        <f>VLOOKUP(C967,METADATA!$A$5:$H$29,IF(E967="HI",2,IF(E967="LO",6,10))+IF(D967=1,2,IF(D967=7,1,(IF(WEEKDAY(B967)=1,2,IF(WEEKDAY(B967)=7,1,0))))))</f>
        <v>3</v>
      </c>
      <c r="G967" s="786">
        <f>VLOOKUP(C967,METADATA!$J$5:$Q$29,IF(E967="HI",2,IF(E967="LO",6,10))+IF(D967=1,2,IF(D967=7,1,(IF(WEEKDAY(B967)=1,2,IF(WEEKDAY(B967)=7,1,0))))))</f>
        <v>3</v>
      </c>
      <c r="H967" s="787">
        <v>8070.75</v>
      </c>
      <c r="I967" s="788">
        <v>2084.5444984436035</v>
      </c>
      <c r="K967" s="795">
        <v>0</v>
      </c>
      <c r="M967" s="798">
        <f t="shared" si="46"/>
        <v>8335.6062364108529</v>
      </c>
      <c r="N967" s="303"/>
      <c r="S967" s="786">
        <v>0</v>
      </c>
      <c r="T967" s="781">
        <f>VLOOKUP(C967,METADATA!$J$5:$Q$29,IF(E967="HI",2,IF(E967="LO",6,10))+IF(S967=1,2,IF(D967=7,1,(IF(WEEKDAY(B967)=1,2,IF(WEEKDAY(B967)=7,1,0))))))</f>
        <v>3</v>
      </c>
      <c r="U967" s="781">
        <f>VLOOKUP(C967,METADATA!$A$5:$H$29,IF(E967="HI",2,IF(E967="LO",6,10))+IF(S967=1,2,IF(D967=7,1,(IF(WEEKDAY(B967)=1,2,IF(WEEKDAY(B967)=7,1,0))))))</f>
        <v>3</v>
      </c>
    </row>
    <row r="968" spans="2:21" ht="13.95" customHeight="1" x14ac:dyDescent="0.25">
      <c r="B968" s="784">
        <f t="shared" si="44"/>
        <v>45423</v>
      </c>
      <c r="C968" s="785">
        <v>4</v>
      </c>
      <c r="D968" s="786">
        <f>IFERROR((INDEX(METADATA!$T$2:$T$20,MATCH(B968,METADATA!$S$2:$S$20,0))),0)</f>
        <v>0</v>
      </c>
      <c r="E968" s="785" t="str">
        <f t="shared" si="45"/>
        <v>LO</v>
      </c>
      <c r="F968" s="786">
        <f>VLOOKUP(C968,METADATA!$A$5:$H$29,IF(E968="HI",2,IF(E968="LO",6,10))+IF(D968=1,2,IF(D968=7,1,(IF(WEEKDAY(B968)=1,2,IF(WEEKDAY(B968)=7,1,0))))))</f>
        <v>3</v>
      </c>
      <c r="G968" s="786">
        <f>VLOOKUP(C968,METADATA!$J$5:$Q$29,IF(E968="HI",2,IF(E968="LO",6,10))+IF(D968=1,2,IF(D968=7,1,(IF(WEEKDAY(B968)=1,2,IF(WEEKDAY(B968)=7,1,0))))))</f>
        <v>3</v>
      </c>
      <c r="H968" s="787">
        <v>8410.5</v>
      </c>
      <c r="I968" s="788">
        <v>2073.431999206543</v>
      </c>
      <c r="K968" s="795">
        <v>0</v>
      </c>
      <c r="M968" s="798">
        <f t="shared" si="46"/>
        <v>8662.3109217652564</v>
      </c>
      <c r="N968" s="303"/>
      <c r="S968" s="786">
        <v>0</v>
      </c>
      <c r="T968" s="781">
        <f>VLOOKUP(C968,METADATA!$J$5:$Q$29,IF(E968="HI",2,IF(E968="LO",6,10))+IF(S968=1,2,IF(D968=7,1,(IF(WEEKDAY(B968)=1,2,IF(WEEKDAY(B968)=7,1,0))))))</f>
        <v>3</v>
      </c>
      <c r="U968" s="781">
        <f>VLOOKUP(C968,METADATA!$A$5:$H$29,IF(E968="HI",2,IF(E968="LO",6,10))+IF(S968=1,2,IF(D968=7,1,(IF(WEEKDAY(B968)=1,2,IF(WEEKDAY(B968)=7,1,0))))))</f>
        <v>3</v>
      </c>
    </row>
    <row r="969" spans="2:21" ht="13.95" customHeight="1" x14ac:dyDescent="0.25">
      <c r="B969" s="784">
        <f t="shared" si="44"/>
        <v>45423</v>
      </c>
      <c r="C969" s="785">
        <v>5</v>
      </c>
      <c r="D969" s="786">
        <f>IFERROR((INDEX(METADATA!$T$2:$T$20,MATCH(B969,METADATA!$S$2:$S$20,0))),0)</f>
        <v>0</v>
      </c>
      <c r="E969" s="785" t="str">
        <f t="shared" si="45"/>
        <v>LO</v>
      </c>
      <c r="F969" s="786">
        <f>VLOOKUP(C969,METADATA!$A$5:$H$29,IF(E969="HI",2,IF(E969="LO",6,10))+IF(D969=1,2,IF(D969=7,1,(IF(WEEKDAY(B969)=1,2,IF(WEEKDAY(B969)=7,1,0))))))</f>
        <v>3</v>
      </c>
      <c r="G969" s="786">
        <f>VLOOKUP(C969,METADATA!$J$5:$Q$29,IF(E969="HI",2,IF(E969="LO",6,10))+IF(D969=1,2,IF(D969=7,1,(IF(WEEKDAY(B969)=1,2,IF(WEEKDAY(B969)=7,1,0))))))</f>
        <v>3</v>
      </c>
      <c r="H969" s="787">
        <v>8856.25</v>
      </c>
      <c r="I969" s="788">
        <v>2066.5459747314453</v>
      </c>
      <c r="K969" s="795">
        <v>0</v>
      </c>
      <c r="M969" s="798">
        <f t="shared" si="46"/>
        <v>9094.161661647473</v>
      </c>
      <c r="N969" s="303"/>
      <c r="S969" s="786">
        <v>0</v>
      </c>
      <c r="T969" s="781">
        <f>VLOOKUP(C969,METADATA!$J$5:$Q$29,IF(E969="HI",2,IF(E969="LO",6,10))+IF(S969=1,2,IF(D969=7,1,(IF(WEEKDAY(B969)=1,2,IF(WEEKDAY(B969)=7,1,0))))))</f>
        <v>3</v>
      </c>
      <c r="U969" s="781">
        <f>VLOOKUP(C969,METADATA!$A$5:$H$29,IF(E969="HI",2,IF(E969="LO",6,10))+IF(S969=1,2,IF(D969=7,1,(IF(WEEKDAY(B969)=1,2,IF(WEEKDAY(B969)=7,1,0))))))</f>
        <v>3</v>
      </c>
    </row>
    <row r="970" spans="2:21" ht="13.95" customHeight="1" x14ac:dyDescent="0.25">
      <c r="B970" s="784">
        <f t="shared" si="44"/>
        <v>45423</v>
      </c>
      <c r="C970" s="785">
        <v>6</v>
      </c>
      <c r="D970" s="786">
        <f>IFERROR((INDEX(METADATA!$T$2:$T$20,MATCH(B970,METADATA!$S$2:$S$20,0))),0)</f>
        <v>0</v>
      </c>
      <c r="E970" s="785" t="str">
        <f t="shared" si="45"/>
        <v>LO</v>
      </c>
      <c r="F970" s="786">
        <f>VLOOKUP(C970,METADATA!$A$5:$H$29,IF(E970="HI",2,IF(E970="LO",6,10))+IF(D970=1,2,IF(D970=7,1,(IF(WEEKDAY(B970)=1,2,IF(WEEKDAY(B970)=7,1,0))))))</f>
        <v>3</v>
      </c>
      <c r="G970" s="786">
        <f>VLOOKUP(C970,METADATA!$J$5:$Q$29,IF(E970="HI",2,IF(E970="LO",6,10))+IF(D970=1,2,IF(D970=7,1,(IF(WEEKDAY(B970)=1,2,IF(WEEKDAY(B970)=7,1,0))))))</f>
        <v>3</v>
      </c>
      <c r="H970" s="787">
        <v>9732.25</v>
      </c>
      <c r="I970" s="788">
        <v>1961.0850372314453</v>
      </c>
      <c r="K970" s="795">
        <v>870.51250000000005</v>
      </c>
      <c r="M970" s="798">
        <f t="shared" si="46"/>
        <v>9927.867071317638</v>
      </c>
      <c r="N970" s="303"/>
      <c r="S970" s="786">
        <v>0</v>
      </c>
      <c r="T970" s="781">
        <f>VLOOKUP(C970,METADATA!$J$5:$Q$29,IF(E970="HI",2,IF(E970="LO",6,10))+IF(S970=1,2,IF(D970=7,1,(IF(WEEKDAY(B970)=1,2,IF(WEEKDAY(B970)=7,1,0))))))</f>
        <v>3</v>
      </c>
      <c r="U970" s="781">
        <f>VLOOKUP(C970,METADATA!$A$5:$H$29,IF(E970="HI",2,IF(E970="LO",6,10))+IF(S970=1,2,IF(D970=7,1,(IF(WEEKDAY(B970)=1,2,IF(WEEKDAY(B970)=7,1,0))))))</f>
        <v>3</v>
      </c>
    </row>
    <row r="971" spans="2:21" ht="13.95" customHeight="1" x14ac:dyDescent="0.25">
      <c r="B971" s="784">
        <f t="shared" si="44"/>
        <v>45423</v>
      </c>
      <c r="C971" s="785">
        <v>7</v>
      </c>
      <c r="D971" s="786">
        <f>IFERROR((INDEX(METADATA!$T$2:$T$20,MATCH(B971,METADATA!$S$2:$S$20,0))),0)</f>
        <v>0</v>
      </c>
      <c r="E971" s="785" t="str">
        <f t="shared" si="45"/>
        <v>LO</v>
      </c>
      <c r="F971" s="786">
        <f>VLOOKUP(C971,METADATA!$A$5:$H$29,IF(E971="HI",2,IF(E971="LO",6,10))+IF(D971=1,2,IF(D971=7,1,(IF(WEEKDAY(B971)=1,2,IF(WEEKDAY(B971)=7,1,0))))))</f>
        <v>2</v>
      </c>
      <c r="G971" s="786">
        <f>VLOOKUP(C971,METADATA!$J$5:$Q$29,IF(E971="HI",2,IF(E971="LO",6,10))+IF(D971=1,2,IF(D971=7,1,(IF(WEEKDAY(B971)=1,2,IF(WEEKDAY(B971)=7,1,0))))))</f>
        <v>2</v>
      </c>
      <c r="H971" s="787">
        <v>10956</v>
      </c>
      <c r="I971" s="788">
        <v>1879.8979892730713</v>
      </c>
      <c r="K971" s="795">
        <v>865.8125</v>
      </c>
      <c r="M971" s="798">
        <f t="shared" si="46"/>
        <v>11116.11229027815</v>
      </c>
      <c r="N971" s="303"/>
      <c r="S971" s="786">
        <v>0</v>
      </c>
      <c r="T971" s="781">
        <f>VLOOKUP(C971,METADATA!$J$5:$Q$29,IF(E971="HI",2,IF(E971="LO",6,10))+IF(S971=1,2,IF(D971=7,1,(IF(WEEKDAY(B971)=1,2,IF(WEEKDAY(B971)=7,1,0))))))</f>
        <v>2</v>
      </c>
      <c r="U971" s="781">
        <f>VLOOKUP(C971,METADATA!$A$5:$H$29,IF(E971="HI",2,IF(E971="LO",6,10))+IF(S971=1,2,IF(D971=7,1,(IF(WEEKDAY(B971)=1,2,IF(WEEKDAY(B971)=7,1,0))))))</f>
        <v>2</v>
      </c>
    </row>
    <row r="972" spans="2:21" ht="13.95" customHeight="1" x14ac:dyDescent="0.25">
      <c r="B972" s="784">
        <f t="shared" si="44"/>
        <v>45423</v>
      </c>
      <c r="C972" s="785">
        <v>8</v>
      </c>
      <c r="D972" s="786">
        <f>IFERROR((INDEX(METADATA!$T$2:$T$20,MATCH(B972,METADATA!$S$2:$S$20,0))),0)</f>
        <v>0</v>
      </c>
      <c r="E972" s="785" t="str">
        <f t="shared" si="45"/>
        <v>LO</v>
      </c>
      <c r="F972" s="786">
        <f>VLOOKUP(C972,METADATA!$A$5:$H$29,IF(E972="HI",2,IF(E972="LO",6,10))+IF(D972=1,2,IF(D972=7,1,(IF(WEEKDAY(B972)=1,2,IF(WEEKDAY(B972)=7,1,0))))))</f>
        <v>2</v>
      </c>
      <c r="G972" s="786">
        <f>VLOOKUP(C972,METADATA!$J$5:$Q$29,IF(E972="HI",2,IF(E972="LO",6,10))+IF(D972=1,2,IF(D972=7,1,(IF(WEEKDAY(B972)=1,2,IF(WEEKDAY(B972)=7,1,0))))))</f>
        <v>2</v>
      </c>
      <c r="H972" s="787">
        <v>12809.5</v>
      </c>
      <c r="I972" s="788">
        <v>1918.5850105285645</v>
      </c>
      <c r="K972" s="795">
        <v>834.63750000000005</v>
      </c>
      <c r="M972" s="798">
        <f t="shared" si="46"/>
        <v>12952.38428601564</v>
      </c>
      <c r="N972" s="303"/>
      <c r="S972" s="786">
        <v>0</v>
      </c>
      <c r="T972" s="781">
        <f>VLOOKUP(C972,METADATA!$J$5:$Q$29,IF(E972="HI",2,IF(E972="LO",6,10))+IF(S972=1,2,IF(D972=7,1,(IF(WEEKDAY(B972)=1,2,IF(WEEKDAY(B972)=7,1,0))))))</f>
        <v>2</v>
      </c>
      <c r="U972" s="781">
        <f>VLOOKUP(C972,METADATA!$A$5:$H$29,IF(E972="HI",2,IF(E972="LO",6,10))+IF(S972=1,2,IF(D972=7,1,(IF(WEEKDAY(B972)=1,2,IF(WEEKDAY(B972)=7,1,0))))))</f>
        <v>2</v>
      </c>
    </row>
    <row r="973" spans="2:21" ht="13.95" customHeight="1" x14ac:dyDescent="0.25">
      <c r="B973" s="784">
        <f t="shared" si="44"/>
        <v>45423</v>
      </c>
      <c r="C973" s="785">
        <v>9</v>
      </c>
      <c r="D973" s="786">
        <f>IFERROR((INDEX(METADATA!$T$2:$T$20,MATCH(B973,METADATA!$S$2:$S$20,0))),0)</f>
        <v>0</v>
      </c>
      <c r="E973" s="785" t="str">
        <f t="shared" si="45"/>
        <v>LO</v>
      </c>
      <c r="F973" s="786">
        <f>VLOOKUP(C973,METADATA!$A$5:$H$29,IF(E973="HI",2,IF(E973="LO",6,10))+IF(D973=1,2,IF(D973=7,1,(IF(WEEKDAY(B973)=1,2,IF(WEEKDAY(B973)=7,1,0))))))</f>
        <v>2</v>
      </c>
      <c r="G973" s="786">
        <f>VLOOKUP(C973,METADATA!$J$5:$Q$29,IF(E973="HI",2,IF(E973="LO",6,10))+IF(D973=1,2,IF(D973=7,1,(IF(WEEKDAY(B973)=1,2,IF(WEEKDAY(B973)=7,1,0))))))</f>
        <v>2</v>
      </c>
      <c r="H973" s="787">
        <v>13804</v>
      </c>
      <c r="I973" s="788">
        <v>1988.922477722168</v>
      </c>
      <c r="K973" s="795">
        <v>847.33749999999998</v>
      </c>
      <c r="M973" s="798">
        <f t="shared" si="46"/>
        <v>13946.548986125152</v>
      </c>
      <c r="N973" s="303"/>
      <c r="S973" s="786">
        <v>0</v>
      </c>
      <c r="T973" s="781">
        <f>VLOOKUP(C973,METADATA!$J$5:$Q$29,IF(E973="HI",2,IF(E973="LO",6,10))+IF(S973=1,2,IF(D973=7,1,(IF(WEEKDAY(B973)=1,2,IF(WEEKDAY(B973)=7,1,0))))))</f>
        <v>2</v>
      </c>
      <c r="U973" s="781">
        <f>VLOOKUP(C973,METADATA!$A$5:$H$29,IF(E973="HI",2,IF(E973="LO",6,10))+IF(S973=1,2,IF(D973=7,1,(IF(WEEKDAY(B973)=1,2,IF(WEEKDAY(B973)=7,1,0))))))</f>
        <v>2</v>
      </c>
    </row>
    <row r="974" spans="2:21" ht="13.95" customHeight="1" x14ac:dyDescent="0.25">
      <c r="B974" s="784">
        <f t="shared" si="44"/>
        <v>45423</v>
      </c>
      <c r="C974" s="785">
        <v>10</v>
      </c>
      <c r="D974" s="786">
        <f>IFERROR((INDEX(METADATA!$T$2:$T$20,MATCH(B974,METADATA!$S$2:$S$20,0))),0)</f>
        <v>0</v>
      </c>
      <c r="E974" s="785" t="str">
        <f t="shared" si="45"/>
        <v>LO</v>
      </c>
      <c r="F974" s="786">
        <f>VLOOKUP(C974,METADATA!$A$5:$H$29,IF(E974="HI",2,IF(E974="LO",6,10))+IF(D974=1,2,IF(D974=7,1,(IF(WEEKDAY(B974)=1,2,IF(WEEKDAY(B974)=7,1,0))))))</f>
        <v>2</v>
      </c>
      <c r="G974" s="786">
        <f>VLOOKUP(C974,METADATA!$J$5:$Q$29,IF(E974="HI",2,IF(E974="LO",6,10))+IF(D974=1,2,IF(D974=7,1,(IF(WEEKDAY(B974)=1,2,IF(WEEKDAY(B974)=7,1,0))))))</f>
        <v>2</v>
      </c>
      <c r="H974" s="787">
        <v>14071.25</v>
      </c>
      <c r="I974" s="788">
        <v>2097.2924766540527</v>
      </c>
      <c r="K974" s="795">
        <v>851.61249999999995</v>
      </c>
      <c r="M974" s="798">
        <f t="shared" si="46"/>
        <v>14226.690138438023</v>
      </c>
      <c r="N974" s="303"/>
      <c r="S974" s="786">
        <v>0</v>
      </c>
      <c r="T974" s="781">
        <f>VLOOKUP(C974,METADATA!$J$5:$Q$29,IF(E974="HI",2,IF(E974="LO",6,10))+IF(S974=1,2,IF(D974=7,1,(IF(WEEKDAY(B974)=1,2,IF(WEEKDAY(B974)=7,1,0))))))</f>
        <v>2</v>
      </c>
      <c r="U974" s="781">
        <f>VLOOKUP(C974,METADATA!$A$5:$H$29,IF(E974="HI",2,IF(E974="LO",6,10))+IF(S974=1,2,IF(D974=7,1,(IF(WEEKDAY(B974)=1,2,IF(WEEKDAY(B974)=7,1,0))))))</f>
        <v>2</v>
      </c>
    </row>
    <row r="975" spans="2:21" ht="13.95" customHeight="1" x14ac:dyDescent="0.25">
      <c r="B975" s="784">
        <f t="shared" si="44"/>
        <v>45423</v>
      </c>
      <c r="C975" s="785">
        <v>11</v>
      </c>
      <c r="D975" s="786">
        <f>IFERROR((INDEX(METADATA!$T$2:$T$20,MATCH(B975,METADATA!$S$2:$S$20,0))),0)</f>
        <v>0</v>
      </c>
      <c r="E975" s="785" t="str">
        <f t="shared" si="45"/>
        <v>LO</v>
      </c>
      <c r="F975" s="786">
        <f>VLOOKUP(C975,METADATA!$A$5:$H$29,IF(E975="HI",2,IF(E975="LO",6,10))+IF(D975=1,2,IF(D975=7,1,(IF(WEEKDAY(B975)=1,2,IF(WEEKDAY(B975)=7,1,0))))))</f>
        <v>2</v>
      </c>
      <c r="G975" s="786">
        <f>VLOOKUP(C975,METADATA!$J$5:$Q$29,IF(E975="HI",2,IF(E975="LO",6,10))+IF(D975=1,2,IF(D975=7,1,(IF(WEEKDAY(B975)=1,2,IF(WEEKDAY(B975)=7,1,0))))))</f>
        <v>2</v>
      </c>
      <c r="H975" s="787">
        <v>13860.5</v>
      </c>
      <c r="I975" s="788">
        <v>2097.815055847168</v>
      </c>
      <c r="K975" s="795">
        <v>856.5</v>
      </c>
      <c r="M975" s="798">
        <f t="shared" si="46"/>
        <v>14018.35540491605</v>
      </c>
      <c r="N975" s="303"/>
      <c r="S975" s="786">
        <v>0</v>
      </c>
      <c r="T975" s="781">
        <f>VLOOKUP(C975,METADATA!$J$5:$Q$29,IF(E975="HI",2,IF(E975="LO",6,10))+IF(S975=1,2,IF(D975=7,1,(IF(WEEKDAY(B975)=1,2,IF(WEEKDAY(B975)=7,1,0))))))</f>
        <v>2</v>
      </c>
      <c r="U975" s="781">
        <f>VLOOKUP(C975,METADATA!$A$5:$H$29,IF(E975="HI",2,IF(E975="LO",6,10))+IF(S975=1,2,IF(D975=7,1,(IF(WEEKDAY(B975)=1,2,IF(WEEKDAY(B975)=7,1,0))))))</f>
        <v>2</v>
      </c>
    </row>
    <row r="976" spans="2:21" ht="13.95" customHeight="1" x14ac:dyDescent="0.25">
      <c r="B976" s="784">
        <f t="shared" si="44"/>
        <v>45423</v>
      </c>
      <c r="C976" s="785">
        <v>12</v>
      </c>
      <c r="D976" s="786">
        <f>IFERROR((INDEX(METADATA!$T$2:$T$20,MATCH(B976,METADATA!$S$2:$S$20,0))),0)</f>
        <v>0</v>
      </c>
      <c r="E976" s="785" t="str">
        <f t="shared" si="45"/>
        <v>LO</v>
      </c>
      <c r="F976" s="786">
        <f>VLOOKUP(C976,METADATA!$A$5:$H$29,IF(E976="HI",2,IF(E976="LO",6,10))+IF(D976=1,2,IF(D976=7,1,(IF(WEEKDAY(B976)=1,2,IF(WEEKDAY(B976)=7,1,0))))))</f>
        <v>3</v>
      </c>
      <c r="G976" s="786">
        <f>VLOOKUP(C976,METADATA!$J$5:$Q$29,IF(E976="HI",2,IF(E976="LO",6,10))+IF(D976=1,2,IF(D976=7,1,(IF(WEEKDAY(B976)=1,2,IF(WEEKDAY(B976)=7,1,0))))))</f>
        <v>3</v>
      </c>
      <c r="H976" s="787">
        <v>13277.25</v>
      </c>
      <c r="I976" s="788">
        <v>2073.6450653076172</v>
      </c>
      <c r="K976" s="795">
        <v>824.32500000000005</v>
      </c>
      <c r="M976" s="798">
        <f t="shared" si="46"/>
        <v>13438.205662192206</v>
      </c>
      <c r="N976" s="303"/>
      <c r="S976" s="786">
        <v>0</v>
      </c>
      <c r="T976" s="781">
        <f>VLOOKUP(C976,METADATA!$J$5:$Q$29,IF(E976="HI",2,IF(E976="LO",6,10))+IF(S976=1,2,IF(D976=7,1,(IF(WEEKDAY(B976)=1,2,IF(WEEKDAY(B976)=7,1,0))))))</f>
        <v>3</v>
      </c>
      <c r="U976" s="781">
        <f>VLOOKUP(C976,METADATA!$A$5:$H$29,IF(E976="HI",2,IF(E976="LO",6,10))+IF(S976=1,2,IF(D976=7,1,(IF(WEEKDAY(B976)=1,2,IF(WEEKDAY(B976)=7,1,0))))))</f>
        <v>3</v>
      </c>
    </row>
    <row r="977" spans="2:21" ht="13.95" customHeight="1" x14ac:dyDescent="0.25">
      <c r="B977" s="784">
        <f t="shared" si="44"/>
        <v>45423</v>
      </c>
      <c r="C977" s="785">
        <v>13</v>
      </c>
      <c r="D977" s="786">
        <f>IFERROR((INDEX(METADATA!$T$2:$T$20,MATCH(B977,METADATA!$S$2:$S$20,0))),0)</f>
        <v>0</v>
      </c>
      <c r="E977" s="785" t="str">
        <f t="shared" si="45"/>
        <v>LO</v>
      </c>
      <c r="F977" s="786">
        <f>VLOOKUP(C977,METADATA!$A$5:$H$29,IF(E977="HI",2,IF(E977="LO",6,10))+IF(D977=1,2,IF(D977=7,1,(IF(WEEKDAY(B977)=1,2,IF(WEEKDAY(B977)=7,1,0))))))</f>
        <v>3</v>
      </c>
      <c r="G977" s="786">
        <f>VLOOKUP(C977,METADATA!$J$5:$Q$29,IF(E977="HI",2,IF(E977="LO",6,10))+IF(D977=1,2,IF(D977=7,1,(IF(WEEKDAY(B977)=1,2,IF(WEEKDAY(B977)=7,1,0))))))</f>
        <v>3</v>
      </c>
      <c r="H977" s="787">
        <v>12533</v>
      </c>
      <c r="I977" s="788">
        <v>1971.0755081176758</v>
      </c>
      <c r="K977" s="795">
        <v>882.73749999999995</v>
      </c>
      <c r="M977" s="798">
        <f t="shared" si="46"/>
        <v>12687.04960417123</v>
      </c>
      <c r="N977" s="303"/>
      <c r="S977" s="786">
        <v>0</v>
      </c>
      <c r="T977" s="781">
        <f>VLOOKUP(C977,METADATA!$J$5:$Q$29,IF(E977="HI",2,IF(E977="LO",6,10))+IF(S977=1,2,IF(D977=7,1,(IF(WEEKDAY(B977)=1,2,IF(WEEKDAY(B977)=7,1,0))))))</f>
        <v>3</v>
      </c>
      <c r="U977" s="781">
        <f>VLOOKUP(C977,METADATA!$A$5:$H$29,IF(E977="HI",2,IF(E977="LO",6,10))+IF(S977=1,2,IF(D977=7,1,(IF(WEEKDAY(B977)=1,2,IF(WEEKDAY(B977)=7,1,0))))))</f>
        <v>3</v>
      </c>
    </row>
    <row r="978" spans="2:21" ht="13.95" customHeight="1" x14ac:dyDescent="0.25">
      <c r="B978" s="784">
        <f t="shared" si="44"/>
        <v>45423</v>
      </c>
      <c r="C978" s="785">
        <v>14</v>
      </c>
      <c r="D978" s="786">
        <f>IFERROR((INDEX(METADATA!$T$2:$T$20,MATCH(B978,METADATA!$S$2:$S$20,0))),0)</f>
        <v>0</v>
      </c>
      <c r="E978" s="785" t="str">
        <f t="shared" si="45"/>
        <v>LO</v>
      </c>
      <c r="F978" s="786">
        <f>VLOOKUP(C978,METADATA!$A$5:$H$29,IF(E978="HI",2,IF(E978="LO",6,10))+IF(D978=1,2,IF(D978=7,1,(IF(WEEKDAY(B978)=1,2,IF(WEEKDAY(B978)=7,1,0))))))</f>
        <v>3</v>
      </c>
      <c r="G978" s="786">
        <f>VLOOKUP(C978,METADATA!$J$5:$Q$29,IF(E978="HI",2,IF(E978="LO",6,10))+IF(D978=1,2,IF(D978=7,1,(IF(WEEKDAY(B978)=1,2,IF(WEEKDAY(B978)=7,1,0))))))</f>
        <v>3</v>
      </c>
      <c r="H978" s="787">
        <v>12085.75</v>
      </c>
      <c r="I978" s="788">
        <v>2110.1505323648453</v>
      </c>
      <c r="K978" s="795">
        <v>909.3125</v>
      </c>
      <c r="M978" s="798">
        <f t="shared" si="46"/>
        <v>12268.581349599457</v>
      </c>
      <c r="N978" s="303"/>
      <c r="S978" s="786">
        <v>0</v>
      </c>
      <c r="T978" s="781">
        <f>VLOOKUP(C978,METADATA!$J$5:$Q$29,IF(E978="HI",2,IF(E978="LO",6,10))+IF(S978=1,2,IF(D978=7,1,(IF(WEEKDAY(B978)=1,2,IF(WEEKDAY(B978)=7,1,0))))))</f>
        <v>3</v>
      </c>
      <c r="U978" s="781">
        <f>VLOOKUP(C978,METADATA!$A$5:$H$29,IF(E978="HI",2,IF(E978="LO",6,10))+IF(S978=1,2,IF(D978=7,1,(IF(WEEKDAY(B978)=1,2,IF(WEEKDAY(B978)=7,1,0))))))</f>
        <v>3</v>
      </c>
    </row>
    <row r="979" spans="2:21" ht="13.95" customHeight="1" x14ac:dyDescent="0.25">
      <c r="B979" s="784">
        <f t="shared" si="44"/>
        <v>45423</v>
      </c>
      <c r="C979" s="785">
        <v>15</v>
      </c>
      <c r="D979" s="786">
        <f>IFERROR((INDEX(METADATA!$T$2:$T$20,MATCH(B979,METADATA!$S$2:$S$20,0))),0)</f>
        <v>0</v>
      </c>
      <c r="E979" s="785" t="str">
        <f t="shared" si="45"/>
        <v>LO</v>
      </c>
      <c r="F979" s="786">
        <f>VLOOKUP(C979,METADATA!$A$5:$H$29,IF(E979="HI",2,IF(E979="LO",6,10))+IF(D979=1,2,IF(D979=7,1,(IF(WEEKDAY(B979)=1,2,IF(WEEKDAY(B979)=7,1,0))))))</f>
        <v>3</v>
      </c>
      <c r="G979" s="786">
        <f>VLOOKUP(C979,METADATA!$J$5:$Q$29,IF(E979="HI",2,IF(E979="LO",6,10))+IF(D979=1,2,IF(D979=7,1,(IF(WEEKDAY(B979)=1,2,IF(WEEKDAY(B979)=7,1,0))))))</f>
        <v>3</v>
      </c>
      <c r="H979" s="787">
        <v>11842</v>
      </c>
      <c r="I979" s="788">
        <v>2034.0000152587891</v>
      </c>
      <c r="K979" s="795">
        <v>905.6</v>
      </c>
      <c r="M979" s="798">
        <f t="shared" si="46"/>
        <v>12015.411772472584</v>
      </c>
      <c r="N979" s="303"/>
      <c r="S979" s="786">
        <v>0</v>
      </c>
      <c r="T979" s="781">
        <f>VLOOKUP(C979,METADATA!$J$5:$Q$29,IF(E979="HI",2,IF(E979="LO",6,10))+IF(S979=1,2,IF(D979=7,1,(IF(WEEKDAY(B979)=1,2,IF(WEEKDAY(B979)=7,1,0))))))</f>
        <v>3</v>
      </c>
      <c r="U979" s="781">
        <f>VLOOKUP(C979,METADATA!$A$5:$H$29,IF(E979="HI",2,IF(E979="LO",6,10))+IF(S979=1,2,IF(D979=7,1,(IF(WEEKDAY(B979)=1,2,IF(WEEKDAY(B979)=7,1,0))))))</f>
        <v>3</v>
      </c>
    </row>
    <row r="980" spans="2:21" ht="13.95" customHeight="1" x14ac:dyDescent="0.25">
      <c r="B980" s="784">
        <f t="shared" si="44"/>
        <v>45423</v>
      </c>
      <c r="C980" s="785">
        <v>16</v>
      </c>
      <c r="D980" s="786">
        <f>IFERROR((INDEX(METADATA!$T$2:$T$20,MATCH(B980,METADATA!$S$2:$S$20,0))),0)</f>
        <v>0</v>
      </c>
      <c r="E980" s="785" t="str">
        <f t="shared" si="45"/>
        <v>LO</v>
      </c>
      <c r="F980" s="786">
        <f>VLOOKUP(C980,METADATA!$A$5:$H$29,IF(E980="HI",2,IF(E980="LO",6,10))+IF(D980=1,2,IF(D980=7,1,(IF(WEEKDAY(B980)=1,2,IF(WEEKDAY(B980)=7,1,0))))))</f>
        <v>3</v>
      </c>
      <c r="G980" s="786">
        <f>VLOOKUP(C980,METADATA!$J$5:$Q$29,IF(E980="HI",2,IF(E980="LO",6,10))+IF(D980=1,2,IF(D980=7,1,(IF(WEEKDAY(B980)=1,2,IF(WEEKDAY(B980)=7,1,0))))))</f>
        <v>3</v>
      </c>
      <c r="H980" s="787">
        <v>12143.5</v>
      </c>
      <c r="I980" s="788">
        <v>2040.4089993834496</v>
      </c>
      <c r="K980" s="795">
        <v>913.98749999999995</v>
      </c>
      <c r="M980" s="798">
        <f t="shared" si="46"/>
        <v>12313.726533213452</v>
      </c>
      <c r="N980" s="303"/>
      <c r="S980" s="786">
        <v>0</v>
      </c>
      <c r="T980" s="781">
        <f>VLOOKUP(C980,METADATA!$J$5:$Q$29,IF(E980="HI",2,IF(E980="LO",6,10))+IF(S980=1,2,IF(D980=7,1,(IF(WEEKDAY(B980)=1,2,IF(WEEKDAY(B980)=7,1,0))))))</f>
        <v>3</v>
      </c>
      <c r="U980" s="781">
        <f>VLOOKUP(C980,METADATA!$A$5:$H$29,IF(E980="HI",2,IF(E980="LO",6,10))+IF(S980=1,2,IF(D980=7,1,(IF(WEEKDAY(B980)=1,2,IF(WEEKDAY(B980)=7,1,0))))))</f>
        <v>3</v>
      </c>
    </row>
    <row r="981" spans="2:21" ht="13.95" customHeight="1" x14ac:dyDescent="0.25">
      <c r="B981" s="784">
        <f t="shared" si="44"/>
        <v>45423</v>
      </c>
      <c r="C981" s="785">
        <v>17</v>
      </c>
      <c r="D981" s="786">
        <f>IFERROR((INDEX(METADATA!$T$2:$T$20,MATCH(B981,METADATA!$S$2:$S$20,0))),0)</f>
        <v>0</v>
      </c>
      <c r="E981" s="785" t="str">
        <f t="shared" si="45"/>
        <v>LO</v>
      </c>
      <c r="F981" s="786">
        <f>VLOOKUP(C981,METADATA!$A$5:$H$29,IF(E981="HI",2,IF(E981="LO",6,10))+IF(D981=1,2,IF(D981=7,1,(IF(WEEKDAY(B981)=1,2,IF(WEEKDAY(B981)=7,1,0))))))</f>
        <v>3</v>
      </c>
      <c r="G981" s="786">
        <f>VLOOKUP(C981,METADATA!$J$5:$Q$29,IF(E981="HI",2,IF(E981="LO",6,10))+IF(D981=1,2,IF(D981=7,1,(IF(WEEKDAY(B981)=1,2,IF(WEEKDAY(B981)=7,1,0))))))</f>
        <v>3</v>
      </c>
      <c r="H981" s="787">
        <v>12665.25</v>
      </c>
      <c r="I981" s="788">
        <v>1722.8904893188737</v>
      </c>
      <c r="K981" s="795">
        <v>902.26250000000005</v>
      </c>
      <c r="M981" s="798">
        <f t="shared" si="46"/>
        <v>12781.897715155033</v>
      </c>
      <c r="N981" s="303"/>
      <c r="S981" s="786">
        <v>0</v>
      </c>
      <c r="T981" s="781">
        <f>VLOOKUP(C981,METADATA!$J$5:$Q$29,IF(E981="HI",2,IF(E981="LO",6,10))+IF(S981=1,2,IF(D981=7,1,(IF(WEEKDAY(B981)=1,2,IF(WEEKDAY(B981)=7,1,0))))))</f>
        <v>3</v>
      </c>
      <c r="U981" s="781">
        <f>VLOOKUP(C981,METADATA!$A$5:$H$29,IF(E981="HI",2,IF(E981="LO",6,10))+IF(S981=1,2,IF(D981=7,1,(IF(WEEKDAY(B981)=1,2,IF(WEEKDAY(B981)=7,1,0))))))</f>
        <v>3</v>
      </c>
    </row>
    <row r="982" spans="2:21" ht="13.95" customHeight="1" x14ac:dyDescent="0.25">
      <c r="B982" s="784">
        <f t="shared" si="44"/>
        <v>45423</v>
      </c>
      <c r="C982" s="785">
        <v>18</v>
      </c>
      <c r="D982" s="786">
        <f>IFERROR((INDEX(METADATA!$T$2:$T$20,MATCH(B982,METADATA!$S$2:$S$20,0))),0)</f>
        <v>0</v>
      </c>
      <c r="E982" s="785" t="str">
        <f t="shared" si="45"/>
        <v>LO</v>
      </c>
      <c r="F982" s="786">
        <f>VLOOKUP(C982,METADATA!$A$5:$H$29,IF(E982="HI",2,IF(E982="LO",6,10))+IF(D982=1,2,IF(D982=7,1,(IF(WEEKDAY(B982)=1,2,IF(WEEKDAY(B982)=7,1,0))))))</f>
        <v>2</v>
      </c>
      <c r="G982" s="786">
        <f>VLOOKUP(C982,METADATA!$J$5:$Q$29,IF(E982="HI",2,IF(E982="LO",6,10))+IF(D982=1,2,IF(D982=7,1,(IF(WEEKDAY(B982)=1,2,IF(WEEKDAY(B982)=7,1,0))))))</f>
        <v>2</v>
      </c>
      <c r="H982" s="787">
        <v>13744</v>
      </c>
      <c r="I982" s="788">
        <v>1729.8934983611107</v>
      </c>
      <c r="K982" s="795">
        <v>933.76250000000005</v>
      </c>
      <c r="M982" s="798">
        <f t="shared" si="46"/>
        <v>13852.439045730251</v>
      </c>
      <c r="N982" s="303"/>
      <c r="S982" s="786">
        <v>0</v>
      </c>
      <c r="T982" s="781">
        <f>VLOOKUP(C982,METADATA!$J$5:$Q$29,IF(E982="HI",2,IF(E982="LO",6,10))+IF(S982=1,2,IF(D982=7,1,(IF(WEEKDAY(B982)=1,2,IF(WEEKDAY(B982)=7,1,0))))))</f>
        <v>2</v>
      </c>
      <c r="U982" s="781">
        <f>VLOOKUP(C982,METADATA!$A$5:$H$29,IF(E982="HI",2,IF(E982="LO",6,10))+IF(S982=1,2,IF(D982=7,1,(IF(WEEKDAY(B982)=1,2,IF(WEEKDAY(B982)=7,1,0))))))</f>
        <v>2</v>
      </c>
    </row>
    <row r="983" spans="2:21" ht="13.95" customHeight="1" x14ac:dyDescent="0.25">
      <c r="B983" s="784">
        <f t="shared" si="44"/>
        <v>45423</v>
      </c>
      <c r="C983" s="785">
        <v>19</v>
      </c>
      <c r="D983" s="786">
        <f>IFERROR((INDEX(METADATA!$T$2:$T$20,MATCH(B983,METADATA!$S$2:$S$20,0))),0)</f>
        <v>0</v>
      </c>
      <c r="E983" s="785" t="str">
        <f t="shared" si="45"/>
        <v>LO</v>
      </c>
      <c r="F983" s="786">
        <f>VLOOKUP(C983,METADATA!$A$5:$H$29,IF(E983="HI",2,IF(E983="LO",6,10))+IF(D983=1,2,IF(D983=7,1,(IF(WEEKDAY(B983)=1,2,IF(WEEKDAY(B983)=7,1,0))))))</f>
        <v>2</v>
      </c>
      <c r="G983" s="786">
        <f>VLOOKUP(C983,METADATA!$J$5:$Q$29,IF(E983="HI",2,IF(E983="LO",6,10))+IF(D983=1,2,IF(D983=7,1,(IF(WEEKDAY(B983)=1,2,IF(WEEKDAY(B983)=7,1,0))))))</f>
        <v>2</v>
      </c>
      <c r="H983" s="787">
        <v>13327.25</v>
      </c>
      <c r="I983" s="788">
        <v>1995.3124899293762</v>
      </c>
      <c r="K983" s="795">
        <v>0</v>
      </c>
      <c r="M983" s="798">
        <f t="shared" si="46"/>
        <v>13475.788084374441</v>
      </c>
      <c r="N983" s="303"/>
      <c r="S983" s="786">
        <v>0</v>
      </c>
      <c r="T983" s="781">
        <f>VLOOKUP(C983,METADATA!$J$5:$Q$29,IF(E983="HI",2,IF(E983="LO",6,10))+IF(S983=1,2,IF(D983=7,1,(IF(WEEKDAY(B983)=1,2,IF(WEEKDAY(B983)=7,1,0))))))</f>
        <v>2</v>
      </c>
      <c r="U983" s="781">
        <f>VLOOKUP(C983,METADATA!$A$5:$H$29,IF(E983="HI",2,IF(E983="LO",6,10))+IF(S983=1,2,IF(D983=7,1,(IF(WEEKDAY(B983)=1,2,IF(WEEKDAY(B983)=7,1,0))))))</f>
        <v>2</v>
      </c>
    </row>
    <row r="984" spans="2:21" ht="13.95" customHeight="1" x14ac:dyDescent="0.25">
      <c r="B984" s="784">
        <f t="shared" si="44"/>
        <v>45423</v>
      </c>
      <c r="C984" s="785">
        <v>20</v>
      </c>
      <c r="D984" s="786">
        <f>IFERROR((INDEX(METADATA!$T$2:$T$20,MATCH(B984,METADATA!$S$2:$S$20,0))),0)</f>
        <v>0</v>
      </c>
      <c r="E984" s="785" t="str">
        <f t="shared" si="45"/>
        <v>LO</v>
      </c>
      <c r="F984" s="786">
        <f>VLOOKUP(C984,METADATA!$A$5:$H$29,IF(E984="HI",2,IF(E984="LO",6,10))+IF(D984=1,2,IF(D984=7,1,(IF(WEEKDAY(B984)=1,2,IF(WEEKDAY(B984)=7,1,0))))))</f>
        <v>3</v>
      </c>
      <c r="G984" s="786">
        <f>VLOOKUP(C984,METADATA!$J$5:$Q$29,IF(E984="HI",2,IF(E984="LO",6,10))+IF(D984=1,2,IF(D984=7,1,(IF(WEEKDAY(B984)=1,2,IF(WEEKDAY(B984)=7,1,0))))))</f>
        <v>3</v>
      </c>
      <c r="H984" s="787">
        <v>12358.75</v>
      </c>
      <c r="I984" s="788">
        <v>2229.864990234375</v>
      </c>
      <c r="K984" s="795">
        <v>0</v>
      </c>
      <c r="M984" s="798">
        <f t="shared" si="46"/>
        <v>12558.30400321528</v>
      </c>
      <c r="N984" s="303"/>
      <c r="S984" s="786">
        <v>0</v>
      </c>
      <c r="T984" s="781">
        <f>VLOOKUP(C984,METADATA!$J$5:$Q$29,IF(E984="HI",2,IF(E984="LO",6,10))+IF(S984=1,2,IF(D984=7,1,(IF(WEEKDAY(B984)=1,2,IF(WEEKDAY(B984)=7,1,0))))))</f>
        <v>3</v>
      </c>
      <c r="U984" s="781">
        <f>VLOOKUP(C984,METADATA!$A$5:$H$29,IF(E984="HI",2,IF(E984="LO",6,10))+IF(S984=1,2,IF(D984=7,1,(IF(WEEKDAY(B984)=1,2,IF(WEEKDAY(B984)=7,1,0))))))</f>
        <v>3</v>
      </c>
    </row>
    <row r="985" spans="2:21" ht="13.95" customHeight="1" x14ac:dyDescent="0.25">
      <c r="B985" s="784">
        <f t="shared" si="44"/>
        <v>45423</v>
      </c>
      <c r="C985" s="785">
        <v>21</v>
      </c>
      <c r="D985" s="786">
        <f>IFERROR((INDEX(METADATA!$T$2:$T$20,MATCH(B985,METADATA!$S$2:$S$20,0))),0)</f>
        <v>0</v>
      </c>
      <c r="E985" s="785" t="str">
        <f t="shared" si="45"/>
        <v>LO</v>
      </c>
      <c r="F985" s="786">
        <f>VLOOKUP(C985,METADATA!$A$5:$H$29,IF(E985="HI",2,IF(E985="LO",6,10))+IF(D985=1,2,IF(D985=7,1,(IF(WEEKDAY(B985)=1,2,IF(WEEKDAY(B985)=7,1,0))))))</f>
        <v>3</v>
      </c>
      <c r="G985" s="786">
        <f>VLOOKUP(C985,METADATA!$J$5:$Q$29,IF(E985="HI",2,IF(E985="LO",6,10))+IF(D985=1,2,IF(D985=7,1,(IF(WEEKDAY(B985)=1,2,IF(WEEKDAY(B985)=7,1,0))))))</f>
        <v>3</v>
      </c>
      <c r="H985" s="787">
        <v>11344.5</v>
      </c>
      <c r="I985" s="788">
        <v>2252.4049987792969</v>
      </c>
      <c r="K985" s="795">
        <v>0</v>
      </c>
      <c r="M985" s="798">
        <f t="shared" si="46"/>
        <v>11565.941748449452</v>
      </c>
      <c r="N985" s="303"/>
      <c r="S985" s="786">
        <v>0</v>
      </c>
      <c r="T985" s="781">
        <f>VLOOKUP(C985,METADATA!$J$5:$Q$29,IF(E985="HI",2,IF(E985="LO",6,10))+IF(S985=1,2,IF(D985=7,1,(IF(WEEKDAY(B985)=1,2,IF(WEEKDAY(B985)=7,1,0))))))</f>
        <v>3</v>
      </c>
      <c r="U985" s="781">
        <f>VLOOKUP(C985,METADATA!$A$5:$H$29,IF(E985="HI",2,IF(E985="LO",6,10))+IF(S985=1,2,IF(D985=7,1,(IF(WEEKDAY(B985)=1,2,IF(WEEKDAY(B985)=7,1,0))))))</f>
        <v>3</v>
      </c>
    </row>
    <row r="986" spans="2:21" ht="13.95" customHeight="1" x14ac:dyDescent="0.25">
      <c r="B986" s="784">
        <f t="shared" si="44"/>
        <v>45423</v>
      </c>
      <c r="C986" s="785">
        <v>22</v>
      </c>
      <c r="D986" s="786">
        <f>IFERROR((INDEX(METADATA!$T$2:$T$20,MATCH(B986,METADATA!$S$2:$S$20,0))),0)</f>
        <v>0</v>
      </c>
      <c r="E986" s="785" t="str">
        <f t="shared" si="45"/>
        <v>LO</v>
      </c>
      <c r="F986" s="786">
        <f>VLOOKUP(C986,METADATA!$A$5:$H$29,IF(E986="HI",2,IF(E986="LO",6,10))+IF(D986=1,2,IF(D986=7,1,(IF(WEEKDAY(B986)=1,2,IF(WEEKDAY(B986)=7,1,0))))))</f>
        <v>3</v>
      </c>
      <c r="G986" s="786">
        <f>VLOOKUP(C986,METADATA!$J$5:$Q$29,IF(E986="HI",2,IF(E986="LO",6,10))+IF(D986=1,2,IF(D986=7,1,(IF(WEEKDAY(B986)=1,2,IF(WEEKDAY(B986)=7,1,0))))))</f>
        <v>3</v>
      </c>
      <c r="H986" s="787">
        <v>10328.25</v>
      </c>
      <c r="I986" s="788">
        <v>2321.3475341796875</v>
      </c>
      <c r="K986" s="795">
        <v>0</v>
      </c>
      <c r="M986" s="798">
        <f t="shared" si="46"/>
        <v>10585.905839225197</v>
      </c>
      <c r="N986" s="303"/>
      <c r="S986" s="786">
        <v>0</v>
      </c>
      <c r="T986" s="781">
        <f>VLOOKUP(C986,METADATA!$J$5:$Q$29,IF(E986="HI",2,IF(E986="LO",6,10))+IF(S986=1,2,IF(D986=7,1,(IF(WEEKDAY(B986)=1,2,IF(WEEKDAY(B986)=7,1,0))))))</f>
        <v>3</v>
      </c>
      <c r="U986" s="781">
        <f>VLOOKUP(C986,METADATA!$A$5:$H$29,IF(E986="HI",2,IF(E986="LO",6,10))+IF(S986=1,2,IF(D986=7,1,(IF(WEEKDAY(B986)=1,2,IF(WEEKDAY(B986)=7,1,0))))))</f>
        <v>3</v>
      </c>
    </row>
    <row r="987" spans="2:21" ht="13.95" customHeight="1" x14ac:dyDescent="0.25">
      <c r="B987" s="784">
        <f t="shared" si="44"/>
        <v>45423</v>
      </c>
      <c r="C987" s="785">
        <v>23</v>
      </c>
      <c r="D987" s="786">
        <f>IFERROR((INDEX(METADATA!$T$2:$T$20,MATCH(B987,METADATA!$S$2:$S$20,0))),0)</f>
        <v>0</v>
      </c>
      <c r="E987" s="785" t="str">
        <f t="shared" si="45"/>
        <v>LO</v>
      </c>
      <c r="F987" s="786">
        <f>VLOOKUP(C987,METADATA!$A$5:$H$29,IF(E987="HI",2,IF(E987="LO",6,10))+IF(D987=1,2,IF(D987=7,1,(IF(WEEKDAY(B987)=1,2,IF(WEEKDAY(B987)=7,1,0))))))</f>
        <v>3</v>
      </c>
      <c r="G987" s="786">
        <f>VLOOKUP(C987,METADATA!$J$5:$Q$29,IF(E987="HI",2,IF(E987="LO",6,10))+IF(D987=1,2,IF(D987=7,1,(IF(WEEKDAY(B987)=1,2,IF(WEEKDAY(B987)=7,1,0))))))</f>
        <v>3</v>
      </c>
      <c r="H987" s="787">
        <v>9259.5</v>
      </c>
      <c r="I987" s="788">
        <v>2137.2474975585938</v>
      </c>
      <c r="K987" s="795">
        <v>0</v>
      </c>
      <c r="M987" s="798">
        <f t="shared" si="46"/>
        <v>9502.9557041912212</v>
      </c>
      <c r="N987" s="303"/>
      <c r="S987" s="786">
        <v>0</v>
      </c>
      <c r="T987" s="781">
        <f>VLOOKUP(C987,METADATA!$J$5:$Q$29,IF(E987="HI",2,IF(E987="LO",6,10))+IF(S987=1,2,IF(D987=7,1,(IF(WEEKDAY(B987)=1,2,IF(WEEKDAY(B987)=7,1,0))))))</f>
        <v>3</v>
      </c>
      <c r="U987" s="781">
        <f>VLOOKUP(C987,METADATA!$A$5:$H$29,IF(E987="HI",2,IF(E987="LO",6,10))+IF(S987=1,2,IF(D987=7,1,(IF(WEEKDAY(B987)=1,2,IF(WEEKDAY(B987)=7,1,0))))))</f>
        <v>3</v>
      </c>
    </row>
    <row r="988" spans="2:21" ht="13.95" customHeight="1" x14ac:dyDescent="0.25">
      <c r="B988" s="784">
        <f t="shared" ref="B988:B1051" si="47">B964+1</f>
        <v>45424</v>
      </c>
      <c r="C988" s="785">
        <v>0</v>
      </c>
      <c r="D988" s="786">
        <f>IFERROR((INDEX(METADATA!$T$2:$T$20,MATCH(B988,METADATA!$S$2:$S$20,0))),0)</f>
        <v>0</v>
      </c>
      <c r="E988" s="785" t="str">
        <f t="shared" si="45"/>
        <v>LO</v>
      </c>
      <c r="F988" s="786">
        <f>VLOOKUP(C988,METADATA!$A$5:$H$29,IF(E988="HI",2,IF(E988="LO",6,10))+IF(D988=1,2,IF(D988=7,1,(IF(WEEKDAY(B988)=1,2,IF(WEEKDAY(B988)=7,1,0))))))</f>
        <v>3</v>
      </c>
      <c r="G988" s="786">
        <f>VLOOKUP(C988,METADATA!$J$5:$Q$29,IF(E988="HI",2,IF(E988="LO",6,10))+IF(D988=1,2,IF(D988=7,1,(IF(WEEKDAY(B988)=1,2,IF(WEEKDAY(B988)=7,1,0))))))</f>
        <v>3</v>
      </c>
      <c r="H988" s="787">
        <v>8521.75</v>
      </c>
      <c r="I988" s="788">
        <v>1966.7049713134766</v>
      </c>
      <c r="K988" s="795">
        <v>0</v>
      </c>
      <c r="M988" s="798">
        <f t="shared" si="46"/>
        <v>8745.750482759564</v>
      </c>
      <c r="N988" s="303"/>
      <c r="S988" s="786">
        <v>0</v>
      </c>
      <c r="T988" s="781">
        <f>VLOOKUP(C988,METADATA!$J$5:$Q$29,IF(E988="HI",2,IF(E988="LO",6,10))+IF(S988=1,2,IF(D988=7,1,(IF(WEEKDAY(B988)=1,2,IF(WEEKDAY(B988)=7,1,0))))))</f>
        <v>3</v>
      </c>
      <c r="U988" s="781">
        <f>VLOOKUP(C988,METADATA!$A$5:$H$29,IF(E988="HI",2,IF(E988="LO",6,10))+IF(S988=1,2,IF(D988=7,1,(IF(WEEKDAY(B988)=1,2,IF(WEEKDAY(B988)=7,1,0))))))</f>
        <v>3</v>
      </c>
    </row>
    <row r="989" spans="2:21" ht="13.95" customHeight="1" x14ac:dyDescent="0.25">
      <c r="B989" s="784">
        <f t="shared" si="47"/>
        <v>45424</v>
      </c>
      <c r="C989" s="785">
        <v>1</v>
      </c>
      <c r="D989" s="786">
        <f>IFERROR((INDEX(METADATA!$T$2:$T$20,MATCH(B989,METADATA!$S$2:$S$20,0))),0)</f>
        <v>0</v>
      </c>
      <c r="E989" s="785" t="str">
        <f t="shared" si="45"/>
        <v>LO</v>
      </c>
      <c r="F989" s="786">
        <f>VLOOKUP(C989,METADATA!$A$5:$H$29,IF(E989="HI",2,IF(E989="LO",6,10))+IF(D989=1,2,IF(D989=7,1,(IF(WEEKDAY(B989)=1,2,IF(WEEKDAY(B989)=7,1,0))))))</f>
        <v>3</v>
      </c>
      <c r="G989" s="786">
        <f>VLOOKUP(C989,METADATA!$J$5:$Q$29,IF(E989="HI",2,IF(E989="LO",6,10))+IF(D989=1,2,IF(D989=7,1,(IF(WEEKDAY(B989)=1,2,IF(WEEKDAY(B989)=7,1,0))))))</f>
        <v>3</v>
      </c>
      <c r="H989" s="787">
        <v>7981.5</v>
      </c>
      <c r="I989" s="788">
        <v>2142.7400054931641</v>
      </c>
      <c r="K989" s="795">
        <v>0</v>
      </c>
      <c r="M989" s="798">
        <f t="shared" si="46"/>
        <v>8264.1198552018141</v>
      </c>
      <c r="N989" s="303"/>
      <c r="S989" s="786">
        <v>0</v>
      </c>
      <c r="T989" s="781">
        <f>VLOOKUP(C989,METADATA!$J$5:$Q$29,IF(E989="HI",2,IF(E989="LO",6,10))+IF(S989=1,2,IF(D989=7,1,(IF(WEEKDAY(B989)=1,2,IF(WEEKDAY(B989)=7,1,0))))))</f>
        <v>3</v>
      </c>
      <c r="U989" s="781">
        <f>VLOOKUP(C989,METADATA!$A$5:$H$29,IF(E989="HI",2,IF(E989="LO",6,10))+IF(S989=1,2,IF(D989=7,1,(IF(WEEKDAY(B989)=1,2,IF(WEEKDAY(B989)=7,1,0))))))</f>
        <v>3</v>
      </c>
    </row>
    <row r="990" spans="2:21" ht="13.95" customHeight="1" x14ac:dyDescent="0.25">
      <c r="B990" s="784">
        <f t="shared" si="47"/>
        <v>45424</v>
      </c>
      <c r="C990" s="785">
        <v>2</v>
      </c>
      <c r="D990" s="786">
        <f>IFERROR((INDEX(METADATA!$T$2:$T$20,MATCH(B990,METADATA!$S$2:$S$20,0))),0)</f>
        <v>0</v>
      </c>
      <c r="E990" s="785" t="str">
        <f t="shared" si="45"/>
        <v>LO</v>
      </c>
      <c r="F990" s="786">
        <f>VLOOKUP(C990,METADATA!$A$5:$H$29,IF(E990="HI",2,IF(E990="LO",6,10))+IF(D990=1,2,IF(D990=7,1,(IF(WEEKDAY(B990)=1,2,IF(WEEKDAY(B990)=7,1,0))))))</f>
        <v>3</v>
      </c>
      <c r="G990" s="786">
        <f>VLOOKUP(C990,METADATA!$J$5:$Q$29,IF(E990="HI",2,IF(E990="LO",6,10))+IF(D990=1,2,IF(D990=7,1,(IF(WEEKDAY(B990)=1,2,IF(WEEKDAY(B990)=7,1,0))))))</f>
        <v>3</v>
      </c>
      <c r="H990" s="787">
        <v>7738.5</v>
      </c>
      <c r="I990" s="788">
        <v>2187.5800018310547</v>
      </c>
      <c r="K990" s="795">
        <v>0</v>
      </c>
      <c r="M990" s="798">
        <f t="shared" si="46"/>
        <v>8041.759043543344</v>
      </c>
      <c r="N990" s="303"/>
      <c r="S990" s="786">
        <v>0</v>
      </c>
      <c r="T990" s="781">
        <f>VLOOKUP(C990,METADATA!$J$5:$Q$29,IF(E990="HI",2,IF(E990="LO",6,10))+IF(S990=1,2,IF(D990=7,1,(IF(WEEKDAY(B990)=1,2,IF(WEEKDAY(B990)=7,1,0))))))</f>
        <v>3</v>
      </c>
      <c r="U990" s="781">
        <f>VLOOKUP(C990,METADATA!$A$5:$H$29,IF(E990="HI",2,IF(E990="LO",6,10))+IF(S990=1,2,IF(D990=7,1,(IF(WEEKDAY(B990)=1,2,IF(WEEKDAY(B990)=7,1,0))))))</f>
        <v>3</v>
      </c>
    </row>
    <row r="991" spans="2:21" ht="13.95" customHeight="1" x14ac:dyDescent="0.25">
      <c r="B991" s="784">
        <f t="shared" si="47"/>
        <v>45424</v>
      </c>
      <c r="C991" s="785">
        <v>3</v>
      </c>
      <c r="D991" s="786">
        <f>IFERROR((INDEX(METADATA!$T$2:$T$20,MATCH(B991,METADATA!$S$2:$S$20,0))),0)</f>
        <v>0</v>
      </c>
      <c r="E991" s="785" t="str">
        <f t="shared" si="45"/>
        <v>LO</v>
      </c>
      <c r="F991" s="786">
        <f>VLOOKUP(C991,METADATA!$A$5:$H$29,IF(E991="HI",2,IF(E991="LO",6,10))+IF(D991=1,2,IF(D991=7,1,(IF(WEEKDAY(B991)=1,2,IF(WEEKDAY(B991)=7,1,0))))))</f>
        <v>3</v>
      </c>
      <c r="G991" s="786">
        <f>VLOOKUP(C991,METADATA!$J$5:$Q$29,IF(E991="HI",2,IF(E991="LO",6,10))+IF(D991=1,2,IF(D991=7,1,(IF(WEEKDAY(B991)=1,2,IF(WEEKDAY(B991)=7,1,0))))))</f>
        <v>3</v>
      </c>
      <c r="H991" s="787">
        <v>7847.25</v>
      </c>
      <c r="I991" s="788">
        <v>2175.9099731445313</v>
      </c>
      <c r="K991" s="795">
        <v>0</v>
      </c>
      <c r="M991" s="798">
        <f t="shared" si="46"/>
        <v>8143.3357276812449</v>
      </c>
      <c r="N991" s="303"/>
      <c r="S991" s="786">
        <v>0</v>
      </c>
      <c r="T991" s="781">
        <f>VLOOKUP(C991,METADATA!$J$5:$Q$29,IF(E991="HI",2,IF(E991="LO",6,10))+IF(S991=1,2,IF(D991=7,1,(IF(WEEKDAY(B991)=1,2,IF(WEEKDAY(B991)=7,1,0))))))</f>
        <v>3</v>
      </c>
      <c r="U991" s="781">
        <f>VLOOKUP(C991,METADATA!$A$5:$H$29,IF(E991="HI",2,IF(E991="LO",6,10))+IF(S991=1,2,IF(D991=7,1,(IF(WEEKDAY(B991)=1,2,IF(WEEKDAY(B991)=7,1,0))))))</f>
        <v>3</v>
      </c>
    </row>
    <row r="992" spans="2:21" ht="13.95" customHeight="1" x14ac:dyDescent="0.25">
      <c r="B992" s="784">
        <f t="shared" si="47"/>
        <v>45424</v>
      </c>
      <c r="C992" s="785">
        <v>4</v>
      </c>
      <c r="D992" s="786">
        <f>IFERROR((INDEX(METADATA!$T$2:$T$20,MATCH(B992,METADATA!$S$2:$S$20,0))),0)</f>
        <v>0</v>
      </c>
      <c r="E992" s="785" t="str">
        <f t="shared" si="45"/>
        <v>LO</v>
      </c>
      <c r="F992" s="786">
        <f>VLOOKUP(C992,METADATA!$A$5:$H$29,IF(E992="HI",2,IF(E992="LO",6,10))+IF(D992=1,2,IF(D992=7,1,(IF(WEEKDAY(B992)=1,2,IF(WEEKDAY(B992)=7,1,0))))))</f>
        <v>3</v>
      </c>
      <c r="G992" s="786">
        <f>VLOOKUP(C992,METADATA!$J$5:$Q$29,IF(E992="HI",2,IF(E992="LO",6,10))+IF(D992=1,2,IF(D992=7,1,(IF(WEEKDAY(B992)=1,2,IF(WEEKDAY(B992)=7,1,0))))))</f>
        <v>3</v>
      </c>
      <c r="H992" s="787">
        <v>8220.25</v>
      </c>
      <c r="I992" s="788">
        <v>2096.4725189208984</v>
      </c>
      <c r="K992" s="795">
        <v>0</v>
      </c>
      <c r="M992" s="798">
        <f t="shared" si="46"/>
        <v>8483.3782825647086</v>
      </c>
      <c r="N992" s="303"/>
      <c r="S992" s="786">
        <v>0</v>
      </c>
      <c r="T992" s="781">
        <f>VLOOKUP(C992,METADATA!$J$5:$Q$29,IF(E992="HI",2,IF(E992="LO",6,10))+IF(S992=1,2,IF(D992=7,1,(IF(WEEKDAY(B992)=1,2,IF(WEEKDAY(B992)=7,1,0))))))</f>
        <v>3</v>
      </c>
      <c r="U992" s="781">
        <f>VLOOKUP(C992,METADATA!$A$5:$H$29,IF(E992="HI",2,IF(E992="LO",6,10))+IF(S992=1,2,IF(D992=7,1,(IF(WEEKDAY(B992)=1,2,IF(WEEKDAY(B992)=7,1,0))))))</f>
        <v>3</v>
      </c>
    </row>
    <row r="993" spans="2:21" ht="13.95" customHeight="1" x14ac:dyDescent="0.25">
      <c r="B993" s="784">
        <f t="shared" si="47"/>
        <v>45424</v>
      </c>
      <c r="C993" s="785">
        <v>5</v>
      </c>
      <c r="D993" s="786">
        <f>IFERROR((INDEX(METADATA!$T$2:$T$20,MATCH(B993,METADATA!$S$2:$S$20,0))),0)</f>
        <v>0</v>
      </c>
      <c r="E993" s="785" t="str">
        <f t="shared" si="45"/>
        <v>LO</v>
      </c>
      <c r="F993" s="786">
        <f>VLOOKUP(C993,METADATA!$A$5:$H$29,IF(E993="HI",2,IF(E993="LO",6,10))+IF(D993=1,2,IF(D993=7,1,(IF(WEEKDAY(B993)=1,2,IF(WEEKDAY(B993)=7,1,0))))))</f>
        <v>3</v>
      </c>
      <c r="G993" s="786">
        <f>VLOOKUP(C993,METADATA!$J$5:$Q$29,IF(E993="HI",2,IF(E993="LO",6,10))+IF(D993=1,2,IF(D993=7,1,(IF(WEEKDAY(B993)=1,2,IF(WEEKDAY(B993)=7,1,0))))))</f>
        <v>3</v>
      </c>
      <c r="H993" s="787">
        <v>8436</v>
      </c>
      <c r="I993" s="788">
        <v>2063.5200042724609</v>
      </c>
      <c r="K993" s="795">
        <v>0</v>
      </c>
      <c r="M993" s="798">
        <f t="shared" si="46"/>
        <v>8684.7113255440236</v>
      </c>
      <c r="N993" s="303"/>
      <c r="S993" s="786">
        <v>0</v>
      </c>
      <c r="T993" s="781">
        <f>VLOOKUP(C993,METADATA!$J$5:$Q$29,IF(E993="HI",2,IF(E993="LO",6,10))+IF(S993=1,2,IF(D993=7,1,(IF(WEEKDAY(B993)=1,2,IF(WEEKDAY(B993)=7,1,0))))))</f>
        <v>3</v>
      </c>
      <c r="U993" s="781">
        <f>VLOOKUP(C993,METADATA!$A$5:$H$29,IF(E993="HI",2,IF(E993="LO",6,10))+IF(S993=1,2,IF(D993=7,1,(IF(WEEKDAY(B993)=1,2,IF(WEEKDAY(B993)=7,1,0))))))</f>
        <v>3</v>
      </c>
    </row>
    <row r="994" spans="2:21" ht="13.95" customHeight="1" x14ac:dyDescent="0.25">
      <c r="B994" s="784">
        <f t="shared" si="47"/>
        <v>45424</v>
      </c>
      <c r="C994" s="785">
        <v>6</v>
      </c>
      <c r="D994" s="786">
        <f>IFERROR((INDEX(METADATA!$T$2:$T$20,MATCH(B994,METADATA!$S$2:$S$20,0))),0)</f>
        <v>0</v>
      </c>
      <c r="E994" s="785" t="str">
        <f t="shared" si="45"/>
        <v>LO</v>
      </c>
      <c r="F994" s="786">
        <f>VLOOKUP(C994,METADATA!$A$5:$H$29,IF(E994="HI",2,IF(E994="LO",6,10))+IF(D994=1,2,IF(D994=7,1,(IF(WEEKDAY(B994)=1,2,IF(WEEKDAY(B994)=7,1,0))))))</f>
        <v>3</v>
      </c>
      <c r="G994" s="786">
        <f>VLOOKUP(C994,METADATA!$J$5:$Q$29,IF(E994="HI",2,IF(E994="LO",6,10))+IF(D994=1,2,IF(D994=7,1,(IF(WEEKDAY(B994)=1,2,IF(WEEKDAY(B994)=7,1,0))))))</f>
        <v>3</v>
      </c>
      <c r="H994" s="787">
        <v>9014</v>
      </c>
      <c r="I994" s="788">
        <v>2054.85498046875</v>
      </c>
      <c r="K994" s="795">
        <v>870.51250000000005</v>
      </c>
      <c r="M994" s="798">
        <f t="shared" si="46"/>
        <v>9245.2487792788579</v>
      </c>
      <c r="N994" s="303"/>
      <c r="S994" s="786">
        <v>0</v>
      </c>
      <c r="T994" s="781">
        <f>VLOOKUP(C994,METADATA!$J$5:$Q$29,IF(E994="HI",2,IF(E994="LO",6,10))+IF(S994=1,2,IF(D994=7,1,(IF(WEEKDAY(B994)=1,2,IF(WEEKDAY(B994)=7,1,0))))))</f>
        <v>3</v>
      </c>
      <c r="U994" s="781">
        <f>VLOOKUP(C994,METADATA!$A$5:$H$29,IF(E994="HI",2,IF(E994="LO",6,10))+IF(S994=1,2,IF(D994=7,1,(IF(WEEKDAY(B994)=1,2,IF(WEEKDAY(B994)=7,1,0))))))</f>
        <v>3</v>
      </c>
    </row>
    <row r="995" spans="2:21" ht="13.95" customHeight="1" x14ac:dyDescent="0.25">
      <c r="B995" s="784">
        <f t="shared" si="47"/>
        <v>45424</v>
      </c>
      <c r="C995" s="785">
        <v>7</v>
      </c>
      <c r="D995" s="786">
        <f>IFERROR((INDEX(METADATA!$T$2:$T$20,MATCH(B995,METADATA!$S$2:$S$20,0))),0)</f>
        <v>0</v>
      </c>
      <c r="E995" s="785" t="str">
        <f t="shared" si="45"/>
        <v>LO</v>
      </c>
      <c r="F995" s="786">
        <f>VLOOKUP(C995,METADATA!$A$5:$H$29,IF(E995="HI",2,IF(E995="LO",6,10))+IF(D995=1,2,IF(D995=7,1,(IF(WEEKDAY(B995)=1,2,IF(WEEKDAY(B995)=7,1,0))))))</f>
        <v>3</v>
      </c>
      <c r="G995" s="786">
        <f>VLOOKUP(C995,METADATA!$J$5:$Q$29,IF(E995="HI",2,IF(E995="LO",6,10))+IF(D995=1,2,IF(D995=7,1,(IF(WEEKDAY(B995)=1,2,IF(WEEKDAY(B995)=7,1,0))))))</f>
        <v>3</v>
      </c>
      <c r="H995" s="787">
        <v>9955.5</v>
      </c>
      <c r="I995" s="788">
        <v>1963.032470703125</v>
      </c>
      <c r="K995" s="795">
        <v>865.8125</v>
      </c>
      <c r="M995" s="798">
        <f t="shared" si="46"/>
        <v>10147.190583163145</v>
      </c>
      <c r="N995" s="303"/>
      <c r="S995" s="786">
        <v>0</v>
      </c>
      <c r="T995" s="781">
        <f>VLOOKUP(C995,METADATA!$J$5:$Q$29,IF(E995="HI",2,IF(E995="LO",6,10))+IF(S995=1,2,IF(D995=7,1,(IF(WEEKDAY(B995)=1,2,IF(WEEKDAY(B995)=7,1,0))))))</f>
        <v>3</v>
      </c>
      <c r="U995" s="781">
        <f>VLOOKUP(C995,METADATA!$A$5:$H$29,IF(E995="HI",2,IF(E995="LO",6,10))+IF(S995=1,2,IF(D995=7,1,(IF(WEEKDAY(B995)=1,2,IF(WEEKDAY(B995)=7,1,0))))))</f>
        <v>3</v>
      </c>
    </row>
    <row r="996" spans="2:21" ht="13.95" customHeight="1" x14ac:dyDescent="0.25">
      <c r="B996" s="784">
        <f t="shared" si="47"/>
        <v>45424</v>
      </c>
      <c r="C996" s="785">
        <v>8</v>
      </c>
      <c r="D996" s="786">
        <f>IFERROR((INDEX(METADATA!$T$2:$T$20,MATCH(B996,METADATA!$S$2:$S$20,0))),0)</f>
        <v>0</v>
      </c>
      <c r="E996" s="785" t="str">
        <f t="shared" si="45"/>
        <v>LO</v>
      </c>
      <c r="F996" s="786">
        <f>VLOOKUP(C996,METADATA!$A$5:$H$29,IF(E996="HI",2,IF(E996="LO",6,10))+IF(D996=1,2,IF(D996=7,1,(IF(WEEKDAY(B996)=1,2,IF(WEEKDAY(B996)=7,1,0))))))</f>
        <v>3</v>
      </c>
      <c r="G996" s="786">
        <f>VLOOKUP(C996,METADATA!$J$5:$Q$29,IF(E996="HI",2,IF(E996="LO",6,10))+IF(D996=1,2,IF(D996=7,1,(IF(WEEKDAY(B996)=1,2,IF(WEEKDAY(B996)=7,1,0))))))</f>
        <v>3</v>
      </c>
      <c r="H996" s="787">
        <v>11292.75</v>
      </c>
      <c r="I996" s="788">
        <v>1885.4875335693359</v>
      </c>
      <c r="K996" s="795">
        <v>834.63750000000005</v>
      </c>
      <c r="M996" s="798">
        <f t="shared" si="46"/>
        <v>11449.072704885117</v>
      </c>
      <c r="N996" s="303"/>
      <c r="S996" s="786">
        <v>0</v>
      </c>
      <c r="T996" s="781">
        <f>VLOOKUP(C996,METADATA!$J$5:$Q$29,IF(E996="HI",2,IF(E996="LO",6,10))+IF(S996=1,2,IF(D996=7,1,(IF(WEEKDAY(B996)=1,2,IF(WEEKDAY(B996)=7,1,0))))))</f>
        <v>3</v>
      </c>
      <c r="U996" s="781">
        <f>VLOOKUP(C996,METADATA!$A$5:$H$29,IF(E996="HI",2,IF(E996="LO",6,10))+IF(S996=1,2,IF(D996=7,1,(IF(WEEKDAY(B996)=1,2,IF(WEEKDAY(B996)=7,1,0))))))</f>
        <v>3</v>
      </c>
    </row>
    <row r="997" spans="2:21" ht="13.95" customHeight="1" x14ac:dyDescent="0.25">
      <c r="B997" s="784">
        <f t="shared" si="47"/>
        <v>45424</v>
      </c>
      <c r="C997" s="785">
        <v>9</v>
      </c>
      <c r="D997" s="786">
        <f>IFERROR((INDEX(METADATA!$T$2:$T$20,MATCH(B997,METADATA!$S$2:$S$20,0))),0)</f>
        <v>0</v>
      </c>
      <c r="E997" s="785" t="str">
        <f t="shared" si="45"/>
        <v>LO</v>
      </c>
      <c r="F997" s="786">
        <f>VLOOKUP(C997,METADATA!$A$5:$H$29,IF(E997="HI",2,IF(E997="LO",6,10))+IF(D997=1,2,IF(D997=7,1,(IF(WEEKDAY(B997)=1,2,IF(WEEKDAY(B997)=7,1,0))))))</f>
        <v>3</v>
      </c>
      <c r="G997" s="786">
        <f>VLOOKUP(C997,METADATA!$J$5:$Q$29,IF(E997="HI",2,IF(E997="LO",6,10))+IF(D997=1,2,IF(D997=7,1,(IF(WEEKDAY(B997)=1,2,IF(WEEKDAY(B997)=7,1,0))))))</f>
        <v>3</v>
      </c>
      <c r="H997" s="787">
        <v>12546</v>
      </c>
      <c r="I997" s="788">
        <v>1846.9700164794922</v>
      </c>
      <c r="K997" s="795">
        <v>847.33749999999998</v>
      </c>
      <c r="M997" s="798">
        <f t="shared" si="46"/>
        <v>12681.222900090284</v>
      </c>
      <c r="N997" s="303"/>
      <c r="S997" s="786">
        <v>0</v>
      </c>
      <c r="T997" s="781">
        <f>VLOOKUP(C997,METADATA!$J$5:$Q$29,IF(E997="HI",2,IF(E997="LO",6,10))+IF(S997=1,2,IF(D997=7,1,(IF(WEEKDAY(B997)=1,2,IF(WEEKDAY(B997)=7,1,0))))))</f>
        <v>3</v>
      </c>
      <c r="U997" s="781">
        <f>VLOOKUP(C997,METADATA!$A$5:$H$29,IF(E997="HI",2,IF(E997="LO",6,10))+IF(S997=1,2,IF(D997=7,1,(IF(WEEKDAY(B997)=1,2,IF(WEEKDAY(B997)=7,1,0))))))</f>
        <v>3</v>
      </c>
    </row>
    <row r="998" spans="2:21" ht="13.95" customHeight="1" x14ac:dyDescent="0.25">
      <c r="B998" s="784">
        <f t="shared" si="47"/>
        <v>45424</v>
      </c>
      <c r="C998" s="785">
        <v>10</v>
      </c>
      <c r="D998" s="786">
        <f>IFERROR((INDEX(METADATA!$T$2:$T$20,MATCH(B998,METADATA!$S$2:$S$20,0))),0)</f>
        <v>0</v>
      </c>
      <c r="E998" s="785" t="str">
        <f t="shared" si="45"/>
        <v>LO</v>
      </c>
      <c r="F998" s="786">
        <f>VLOOKUP(C998,METADATA!$A$5:$H$29,IF(E998="HI",2,IF(E998="LO",6,10))+IF(D998=1,2,IF(D998=7,1,(IF(WEEKDAY(B998)=1,2,IF(WEEKDAY(B998)=7,1,0))))))</f>
        <v>3</v>
      </c>
      <c r="G998" s="786">
        <f>VLOOKUP(C998,METADATA!$J$5:$Q$29,IF(E998="HI",2,IF(E998="LO",6,10))+IF(D998=1,2,IF(D998=7,1,(IF(WEEKDAY(B998)=1,2,IF(WEEKDAY(B998)=7,1,0))))))</f>
        <v>3</v>
      </c>
      <c r="H998" s="787">
        <v>13397</v>
      </c>
      <c r="I998" s="788">
        <v>1942.8214902281761</v>
      </c>
      <c r="K998" s="795">
        <v>851.61249999999995</v>
      </c>
      <c r="M998" s="798">
        <f t="shared" si="46"/>
        <v>13537.140183321308</v>
      </c>
      <c r="N998" s="303"/>
      <c r="S998" s="786">
        <v>0</v>
      </c>
      <c r="T998" s="781">
        <f>VLOOKUP(C998,METADATA!$J$5:$Q$29,IF(E998="HI",2,IF(E998="LO",6,10))+IF(S998=1,2,IF(D998=7,1,(IF(WEEKDAY(B998)=1,2,IF(WEEKDAY(B998)=7,1,0))))))</f>
        <v>3</v>
      </c>
      <c r="U998" s="781">
        <f>VLOOKUP(C998,METADATA!$A$5:$H$29,IF(E998="HI",2,IF(E998="LO",6,10))+IF(S998=1,2,IF(D998=7,1,(IF(WEEKDAY(B998)=1,2,IF(WEEKDAY(B998)=7,1,0))))))</f>
        <v>3</v>
      </c>
    </row>
    <row r="999" spans="2:21" ht="13.95" customHeight="1" x14ac:dyDescent="0.25">
      <c r="B999" s="784">
        <f t="shared" si="47"/>
        <v>45424</v>
      </c>
      <c r="C999" s="785">
        <v>11</v>
      </c>
      <c r="D999" s="786">
        <f>IFERROR((INDEX(METADATA!$T$2:$T$20,MATCH(B999,METADATA!$S$2:$S$20,0))),0)</f>
        <v>0</v>
      </c>
      <c r="E999" s="785" t="str">
        <f t="shared" si="45"/>
        <v>LO</v>
      </c>
      <c r="F999" s="786">
        <f>VLOOKUP(C999,METADATA!$A$5:$H$29,IF(E999="HI",2,IF(E999="LO",6,10))+IF(D999=1,2,IF(D999=7,1,(IF(WEEKDAY(B999)=1,2,IF(WEEKDAY(B999)=7,1,0))))))</f>
        <v>3</v>
      </c>
      <c r="G999" s="786">
        <f>VLOOKUP(C999,METADATA!$J$5:$Q$29,IF(E999="HI",2,IF(E999="LO",6,10))+IF(D999=1,2,IF(D999=7,1,(IF(WEEKDAY(B999)=1,2,IF(WEEKDAY(B999)=7,1,0))))))</f>
        <v>3</v>
      </c>
      <c r="H999" s="787">
        <v>13789.25</v>
      </c>
      <c r="I999" s="788">
        <v>2190.650487780571</v>
      </c>
      <c r="K999" s="795">
        <v>856.5</v>
      </c>
      <c r="M999" s="798">
        <f t="shared" si="46"/>
        <v>13962.176231594889</v>
      </c>
      <c r="N999" s="303"/>
      <c r="S999" s="786">
        <v>0</v>
      </c>
      <c r="T999" s="781">
        <f>VLOOKUP(C999,METADATA!$J$5:$Q$29,IF(E999="HI",2,IF(E999="LO",6,10))+IF(S999=1,2,IF(D999=7,1,(IF(WEEKDAY(B999)=1,2,IF(WEEKDAY(B999)=7,1,0))))))</f>
        <v>3</v>
      </c>
      <c r="U999" s="781">
        <f>VLOOKUP(C999,METADATA!$A$5:$H$29,IF(E999="HI",2,IF(E999="LO",6,10))+IF(S999=1,2,IF(D999=7,1,(IF(WEEKDAY(B999)=1,2,IF(WEEKDAY(B999)=7,1,0))))))</f>
        <v>3</v>
      </c>
    </row>
    <row r="1000" spans="2:21" ht="13.95" customHeight="1" x14ac:dyDescent="0.25">
      <c r="B1000" s="784">
        <f t="shared" si="47"/>
        <v>45424</v>
      </c>
      <c r="C1000" s="785">
        <v>12</v>
      </c>
      <c r="D1000" s="786">
        <f>IFERROR((INDEX(METADATA!$T$2:$T$20,MATCH(B1000,METADATA!$S$2:$S$20,0))),0)</f>
        <v>0</v>
      </c>
      <c r="E1000" s="785" t="str">
        <f t="shared" si="45"/>
        <v>LO</v>
      </c>
      <c r="F1000" s="786">
        <f>VLOOKUP(C1000,METADATA!$A$5:$H$29,IF(E1000="HI",2,IF(E1000="LO",6,10))+IF(D1000=1,2,IF(D1000=7,1,(IF(WEEKDAY(B1000)=1,2,IF(WEEKDAY(B1000)=7,1,0))))))</f>
        <v>3</v>
      </c>
      <c r="G1000" s="786">
        <f>VLOOKUP(C1000,METADATA!$J$5:$Q$29,IF(E1000="HI",2,IF(E1000="LO",6,10))+IF(D1000=1,2,IF(D1000=7,1,(IF(WEEKDAY(B1000)=1,2,IF(WEEKDAY(B1000)=7,1,0))))))</f>
        <v>3</v>
      </c>
      <c r="H1000" s="787">
        <v>13791.25</v>
      </c>
      <c r="I1000" s="788">
        <v>2165.3285090923309</v>
      </c>
      <c r="K1000" s="795">
        <v>824.32500000000005</v>
      </c>
      <c r="M1000" s="798">
        <f t="shared" si="46"/>
        <v>13960.201435322773</v>
      </c>
      <c r="N1000" s="303"/>
      <c r="S1000" s="786">
        <v>0</v>
      </c>
      <c r="T1000" s="781">
        <f>VLOOKUP(C1000,METADATA!$J$5:$Q$29,IF(E1000="HI",2,IF(E1000="LO",6,10))+IF(S1000=1,2,IF(D1000=7,1,(IF(WEEKDAY(B1000)=1,2,IF(WEEKDAY(B1000)=7,1,0))))))</f>
        <v>3</v>
      </c>
      <c r="U1000" s="781">
        <f>VLOOKUP(C1000,METADATA!$A$5:$H$29,IF(E1000="HI",2,IF(E1000="LO",6,10))+IF(S1000=1,2,IF(D1000=7,1,(IF(WEEKDAY(B1000)=1,2,IF(WEEKDAY(B1000)=7,1,0))))))</f>
        <v>3</v>
      </c>
    </row>
    <row r="1001" spans="2:21" ht="13.95" customHeight="1" x14ac:dyDescent="0.25">
      <c r="B1001" s="784">
        <f t="shared" si="47"/>
        <v>45424</v>
      </c>
      <c r="C1001" s="785">
        <v>13</v>
      </c>
      <c r="D1001" s="786">
        <f>IFERROR((INDEX(METADATA!$T$2:$T$20,MATCH(B1001,METADATA!$S$2:$S$20,0))),0)</f>
        <v>0</v>
      </c>
      <c r="E1001" s="785" t="str">
        <f t="shared" si="45"/>
        <v>LO</v>
      </c>
      <c r="F1001" s="786">
        <f>VLOOKUP(C1001,METADATA!$A$5:$H$29,IF(E1001="HI",2,IF(E1001="LO",6,10))+IF(D1001=1,2,IF(D1001=7,1,(IF(WEEKDAY(B1001)=1,2,IF(WEEKDAY(B1001)=7,1,0))))))</f>
        <v>3</v>
      </c>
      <c r="G1001" s="786">
        <f>VLOOKUP(C1001,METADATA!$J$5:$Q$29,IF(E1001="HI",2,IF(E1001="LO",6,10))+IF(D1001=1,2,IF(D1001=7,1,(IF(WEEKDAY(B1001)=1,2,IF(WEEKDAY(B1001)=7,1,0))))))</f>
        <v>3</v>
      </c>
      <c r="H1001" s="787">
        <v>13211.75</v>
      </c>
      <c r="I1001" s="788">
        <v>2241.4039993286133</v>
      </c>
      <c r="K1001" s="795">
        <v>882.73749999999995</v>
      </c>
      <c r="M1001" s="798">
        <f t="shared" si="46"/>
        <v>13400.530957790676</v>
      </c>
      <c r="N1001" s="303"/>
      <c r="S1001" s="786">
        <v>0</v>
      </c>
      <c r="T1001" s="781">
        <f>VLOOKUP(C1001,METADATA!$J$5:$Q$29,IF(E1001="HI",2,IF(E1001="LO",6,10))+IF(S1001=1,2,IF(D1001=7,1,(IF(WEEKDAY(B1001)=1,2,IF(WEEKDAY(B1001)=7,1,0))))))</f>
        <v>3</v>
      </c>
      <c r="U1001" s="781">
        <f>VLOOKUP(C1001,METADATA!$A$5:$H$29,IF(E1001="HI",2,IF(E1001="LO",6,10))+IF(S1001=1,2,IF(D1001=7,1,(IF(WEEKDAY(B1001)=1,2,IF(WEEKDAY(B1001)=7,1,0))))))</f>
        <v>3</v>
      </c>
    </row>
    <row r="1002" spans="2:21" ht="13.95" customHeight="1" x14ac:dyDescent="0.25">
      <c r="B1002" s="784">
        <f t="shared" si="47"/>
        <v>45424</v>
      </c>
      <c r="C1002" s="785">
        <v>14</v>
      </c>
      <c r="D1002" s="786">
        <f>IFERROR((INDEX(METADATA!$T$2:$T$20,MATCH(B1002,METADATA!$S$2:$S$20,0))),0)</f>
        <v>0</v>
      </c>
      <c r="E1002" s="785" t="str">
        <f t="shared" si="45"/>
        <v>LO</v>
      </c>
      <c r="F1002" s="786">
        <f>VLOOKUP(C1002,METADATA!$A$5:$H$29,IF(E1002="HI",2,IF(E1002="LO",6,10))+IF(D1002=1,2,IF(D1002=7,1,(IF(WEEKDAY(B1002)=1,2,IF(WEEKDAY(B1002)=7,1,0))))))</f>
        <v>3</v>
      </c>
      <c r="G1002" s="786">
        <f>VLOOKUP(C1002,METADATA!$J$5:$Q$29,IF(E1002="HI",2,IF(E1002="LO",6,10))+IF(D1002=1,2,IF(D1002=7,1,(IF(WEEKDAY(B1002)=1,2,IF(WEEKDAY(B1002)=7,1,0))))))</f>
        <v>3</v>
      </c>
      <c r="H1002" s="787">
        <v>12490.25</v>
      </c>
      <c r="I1002" s="788">
        <v>2241.529016494751</v>
      </c>
      <c r="K1002" s="795">
        <v>909.3125</v>
      </c>
      <c r="M1002" s="798">
        <f t="shared" si="46"/>
        <v>12689.791069765015</v>
      </c>
      <c r="N1002" s="303"/>
      <c r="S1002" s="786">
        <v>0</v>
      </c>
      <c r="T1002" s="781">
        <f>VLOOKUP(C1002,METADATA!$J$5:$Q$29,IF(E1002="HI",2,IF(E1002="LO",6,10))+IF(S1002=1,2,IF(D1002=7,1,(IF(WEEKDAY(B1002)=1,2,IF(WEEKDAY(B1002)=7,1,0))))))</f>
        <v>3</v>
      </c>
      <c r="U1002" s="781">
        <f>VLOOKUP(C1002,METADATA!$A$5:$H$29,IF(E1002="HI",2,IF(E1002="LO",6,10))+IF(S1002=1,2,IF(D1002=7,1,(IF(WEEKDAY(B1002)=1,2,IF(WEEKDAY(B1002)=7,1,0))))))</f>
        <v>3</v>
      </c>
    </row>
    <row r="1003" spans="2:21" ht="13.95" customHeight="1" x14ac:dyDescent="0.25">
      <c r="B1003" s="784">
        <f t="shared" si="47"/>
        <v>45424</v>
      </c>
      <c r="C1003" s="785">
        <v>15</v>
      </c>
      <c r="D1003" s="786">
        <f>IFERROR((INDEX(METADATA!$T$2:$T$20,MATCH(B1003,METADATA!$S$2:$S$20,0))),0)</f>
        <v>0</v>
      </c>
      <c r="E1003" s="785" t="str">
        <f t="shared" si="45"/>
        <v>LO</v>
      </c>
      <c r="F1003" s="786">
        <f>VLOOKUP(C1003,METADATA!$A$5:$H$29,IF(E1003="HI",2,IF(E1003="LO",6,10))+IF(D1003=1,2,IF(D1003=7,1,(IF(WEEKDAY(B1003)=1,2,IF(WEEKDAY(B1003)=7,1,0))))))</f>
        <v>3</v>
      </c>
      <c r="G1003" s="786">
        <f>VLOOKUP(C1003,METADATA!$J$5:$Q$29,IF(E1003="HI",2,IF(E1003="LO",6,10))+IF(D1003=1,2,IF(D1003=7,1,(IF(WEEKDAY(B1003)=1,2,IF(WEEKDAY(B1003)=7,1,0))))))</f>
        <v>3</v>
      </c>
      <c r="H1003" s="787">
        <v>12475</v>
      </c>
      <c r="I1003" s="788">
        <v>2143.632474899292</v>
      </c>
      <c r="K1003" s="795">
        <v>905.6</v>
      </c>
      <c r="M1003" s="798">
        <f t="shared" si="46"/>
        <v>12657.834932856522</v>
      </c>
      <c r="N1003" s="303"/>
      <c r="S1003" s="786">
        <v>0</v>
      </c>
      <c r="T1003" s="781">
        <f>VLOOKUP(C1003,METADATA!$J$5:$Q$29,IF(E1003="HI",2,IF(E1003="LO",6,10))+IF(S1003=1,2,IF(D1003=7,1,(IF(WEEKDAY(B1003)=1,2,IF(WEEKDAY(B1003)=7,1,0))))))</f>
        <v>3</v>
      </c>
      <c r="U1003" s="781">
        <f>VLOOKUP(C1003,METADATA!$A$5:$H$29,IF(E1003="HI",2,IF(E1003="LO",6,10))+IF(S1003=1,2,IF(D1003=7,1,(IF(WEEKDAY(B1003)=1,2,IF(WEEKDAY(B1003)=7,1,0))))))</f>
        <v>3</v>
      </c>
    </row>
    <row r="1004" spans="2:21" ht="13.95" customHeight="1" x14ac:dyDescent="0.25">
      <c r="B1004" s="784">
        <f t="shared" si="47"/>
        <v>45424</v>
      </c>
      <c r="C1004" s="785">
        <v>16</v>
      </c>
      <c r="D1004" s="786">
        <f>IFERROR((INDEX(METADATA!$T$2:$T$20,MATCH(B1004,METADATA!$S$2:$S$20,0))),0)</f>
        <v>0</v>
      </c>
      <c r="E1004" s="785" t="str">
        <f t="shared" si="45"/>
        <v>LO</v>
      </c>
      <c r="F1004" s="786">
        <f>VLOOKUP(C1004,METADATA!$A$5:$H$29,IF(E1004="HI",2,IF(E1004="LO",6,10))+IF(D1004=1,2,IF(D1004=7,1,(IF(WEEKDAY(B1004)=1,2,IF(WEEKDAY(B1004)=7,1,0))))))</f>
        <v>3</v>
      </c>
      <c r="G1004" s="786">
        <f>VLOOKUP(C1004,METADATA!$J$5:$Q$29,IF(E1004="HI",2,IF(E1004="LO",6,10))+IF(D1004=1,2,IF(D1004=7,1,(IF(WEEKDAY(B1004)=1,2,IF(WEEKDAY(B1004)=7,1,0))))))</f>
        <v>3</v>
      </c>
      <c r="H1004" s="787">
        <v>12779.25</v>
      </c>
      <c r="I1004" s="788">
        <v>2090.9530181884766</v>
      </c>
      <c r="K1004" s="795">
        <v>913.98749999999995</v>
      </c>
      <c r="M1004" s="798">
        <f t="shared" si="46"/>
        <v>12949.1820238489</v>
      </c>
      <c r="N1004" s="303"/>
      <c r="S1004" s="786">
        <v>0</v>
      </c>
      <c r="T1004" s="781">
        <f>VLOOKUP(C1004,METADATA!$J$5:$Q$29,IF(E1004="HI",2,IF(E1004="LO",6,10))+IF(S1004=1,2,IF(D1004=7,1,(IF(WEEKDAY(B1004)=1,2,IF(WEEKDAY(B1004)=7,1,0))))))</f>
        <v>3</v>
      </c>
      <c r="U1004" s="781">
        <f>VLOOKUP(C1004,METADATA!$A$5:$H$29,IF(E1004="HI",2,IF(E1004="LO",6,10))+IF(S1004=1,2,IF(D1004=7,1,(IF(WEEKDAY(B1004)=1,2,IF(WEEKDAY(B1004)=7,1,0))))))</f>
        <v>3</v>
      </c>
    </row>
    <row r="1005" spans="2:21" ht="13.95" customHeight="1" x14ac:dyDescent="0.25">
      <c r="B1005" s="784">
        <f t="shared" si="47"/>
        <v>45424</v>
      </c>
      <c r="C1005" s="785">
        <v>17</v>
      </c>
      <c r="D1005" s="786">
        <f>IFERROR((INDEX(METADATA!$T$2:$T$20,MATCH(B1005,METADATA!$S$2:$S$20,0))),0)</f>
        <v>0</v>
      </c>
      <c r="E1005" s="785" t="str">
        <f t="shared" si="45"/>
        <v>LO</v>
      </c>
      <c r="F1005" s="786">
        <f>VLOOKUP(C1005,METADATA!$A$5:$H$29,IF(E1005="HI",2,IF(E1005="LO",6,10))+IF(D1005=1,2,IF(D1005=7,1,(IF(WEEKDAY(B1005)=1,2,IF(WEEKDAY(B1005)=7,1,0))))))</f>
        <v>3</v>
      </c>
      <c r="G1005" s="786">
        <f>VLOOKUP(C1005,METADATA!$J$5:$Q$29,IF(E1005="HI",2,IF(E1005="LO",6,10))+IF(D1005=1,2,IF(D1005=7,1,(IF(WEEKDAY(B1005)=1,2,IF(WEEKDAY(B1005)=7,1,0))))))</f>
        <v>3</v>
      </c>
      <c r="H1005" s="787">
        <v>13643.25</v>
      </c>
      <c r="I1005" s="788">
        <v>2090.3739869594574</v>
      </c>
      <c r="K1005" s="795">
        <v>902.26250000000005</v>
      </c>
      <c r="M1005" s="798">
        <f t="shared" si="46"/>
        <v>13802.461156179965</v>
      </c>
      <c r="N1005" s="303"/>
      <c r="S1005" s="786">
        <v>0</v>
      </c>
      <c r="T1005" s="781">
        <f>VLOOKUP(C1005,METADATA!$J$5:$Q$29,IF(E1005="HI",2,IF(E1005="LO",6,10))+IF(S1005=1,2,IF(D1005=7,1,(IF(WEEKDAY(B1005)=1,2,IF(WEEKDAY(B1005)=7,1,0))))))</f>
        <v>3</v>
      </c>
      <c r="U1005" s="781">
        <f>VLOOKUP(C1005,METADATA!$A$5:$H$29,IF(E1005="HI",2,IF(E1005="LO",6,10))+IF(S1005=1,2,IF(D1005=7,1,(IF(WEEKDAY(B1005)=1,2,IF(WEEKDAY(B1005)=7,1,0))))))</f>
        <v>3</v>
      </c>
    </row>
    <row r="1006" spans="2:21" ht="13.95" customHeight="1" x14ac:dyDescent="0.25">
      <c r="B1006" s="784">
        <f t="shared" si="47"/>
        <v>45424</v>
      </c>
      <c r="C1006" s="785">
        <v>18</v>
      </c>
      <c r="D1006" s="786">
        <f>IFERROR((INDEX(METADATA!$T$2:$T$20,MATCH(B1006,METADATA!$S$2:$S$20,0))),0)</f>
        <v>0</v>
      </c>
      <c r="E1006" s="785" t="str">
        <f t="shared" si="45"/>
        <v>LO</v>
      </c>
      <c r="F1006" s="786">
        <f>VLOOKUP(C1006,METADATA!$A$5:$H$29,IF(E1006="HI",2,IF(E1006="LO",6,10))+IF(D1006=1,2,IF(D1006=7,1,(IF(WEEKDAY(B1006)=1,2,IF(WEEKDAY(B1006)=7,1,0))))))</f>
        <v>2</v>
      </c>
      <c r="G1006" s="786">
        <f>VLOOKUP(C1006,METADATA!$J$5:$Q$29,IF(E1006="HI",2,IF(E1006="LO",6,10))+IF(D1006=1,2,IF(D1006=7,1,(IF(WEEKDAY(B1006)=1,2,IF(WEEKDAY(B1006)=7,1,0))))))</f>
        <v>3</v>
      </c>
      <c r="H1006" s="787">
        <v>15430.75</v>
      </c>
      <c r="I1006" s="788">
        <v>2024.5440015792847</v>
      </c>
      <c r="K1006" s="795">
        <v>933.76250000000005</v>
      </c>
      <c r="M1006" s="798">
        <f t="shared" si="46"/>
        <v>15562.995340770061</v>
      </c>
      <c r="N1006" s="303"/>
      <c r="S1006" s="786">
        <v>0</v>
      </c>
      <c r="T1006" s="781">
        <f>VLOOKUP(C1006,METADATA!$J$5:$Q$29,IF(E1006="HI",2,IF(E1006="LO",6,10))+IF(S1006=1,2,IF(D1006=7,1,(IF(WEEKDAY(B1006)=1,2,IF(WEEKDAY(B1006)=7,1,0))))))</f>
        <v>3</v>
      </c>
      <c r="U1006" s="781">
        <f>VLOOKUP(C1006,METADATA!$A$5:$H$29,IF(E1006="HI",2,IF(E1006="LO",6,10))+IF(S1006=1,2,IF(D1006=7,1,(IF(WEEKDAY(B1006)=1,2,IF(WEEKDAY(B1006)=7,1,0))))))</f>
        <v>2</v>
      </c>
    </row>
    <row r="1007" spans="2:21" ht="13.95" customHeight="1" x14ac:dyDescent="0.25">
      <c r="B1007" s="784">
        <f t="shared" si="47"/>
        <v>45424</v>
      </c>
      <c r="C1007" s="785">
        <v>19</v>
      </c>
      <c r="D1007" s="786">
        <f>IFERROR((INDEX(METADATA!$T$2:$T$20,MATCH(B1007,METADATA!$S$2:$S$20,0))),0)</f>
        <v>0</v>
      </c>
      <c r="E1007" s="785" t="str">
        <f t="shared" si="45"/>
        <v>LO</v>
      </c>
      <c r="F1007" s="786">
        <f>VLOOKUP(C1007,METADATA!$A$5:$H$29,IF(E1007="HI",2,IF(E1007="LO",6,10))+IF(D1007=1,2,IF(D1007=7,1,(IF(WEEKDAY(B1007)=1,2,IF(WEEKDAY(B1007)=7,1,0))))))</f>
        <v>2</v>
      </c>
      <c r="G1007" s="786">
        <f>VLOOKUP(C1007,METADATA!$J$5:$Q$29,IF(E1007="HI",2,IF(E1007="LO",6,10))+IF(D1007=1,2,IF(D1007=7,1,(IF(WEEKDAY(B1007)=1,2,IF(WEEKDAY(B1007)=7,1,0))))))</f>
        <v>3</v>
      </c>
      <c r="H1007" s="787">
        <v>14977.25</v>
      </c>
      <c r="I1007" s="788">
        <v>2074.5625061988831</v>
      </c>
      <c r="K1007" s="795">
        <v>0</v>
      </c>
      <c r="M1007" s="798">
        <f t="shared" si="46"/>
        <v>15120.245604970383</v>
      </c>
      <c r="N1007" s="303"/>
      <c r="S1007" s="786">
        <v>0</v>
      </c>
      <c r="T1007" s="781">
        <f>VLOOKUP(C1007,METADATA!$J$5:$Q$29,IF(E1007="HI",2,IF(E1007="LO",6,10))+IF(S1007=1,2,IF(D1007=7,1,(IF(WEEKDAY(B1007)=1,2,IF(WEEKDAY(B1007)=7,1,0))))))</f>
        <v>3</v>
      </c>
      <c r="U1007" s="781">
        <f>VLOOKUP(C1007,METADATA!$A$5:$H$29,IF(E1007="HI",2,IF(E1007="LO",6,10))+IF(S1007=1,2,IF(D1007=7,1,(IF(WEEKDAY(B1007)=1,2,IF(WEEKDAY(B1007)=7,1,0))))))</f>
        <v>2</v>
      </c>
    </row>
    <row r="1008" spans="2:21" ht="13.95" customHeight="1" x14ac:dyDescent="0.25">
      <c r="B1008" s="784">
        <f t="shared" si="47"/>
        <v>45424</v>
      </c>
      <c r="C1008" s="785">
        <v>20</v>
      </c>
      <c r="D1008" s="786">
        <f>IFERROR((INDEX(METADATA!$T$2:$T$20,MATCH(B1008,METADATA!$S$2:$S$20,0))),0)</f>
        <v>0</v>
      </c>
      <c r="E1008" s="785" t="str">
        <f t="shared" si="45"/>
        <v>LO</v>
      </c>
      <c r="F1008" s="786">
        <f>VLOOKUP(C1008,METADATA!$A$5:$H$29,IF(E1008="HI",2,IF(E1008="LO",6,10))+IF(D1008=1,2,IF(D1008=7,1,(IF(WEEKDAY(B1008)=1,2,IF(WEEKDAY(B1008)=7,1,0))))))</f>
        <v>3</v>
      </c>
      <c r="G1008" s="786">
        <f>VLOOKUP(C1008,METADATA!$J$5:$Q$29,IF(E1008="HI",2,IF(E1008="LO",6,10))+IF(D1008=1,2,IF(D1008=7,1,(IF(WEEKDAY(B1008)=1,2,IF(WEEKDAY(B1008)=7,1,0))))))</f>
        <v>3</v>
      </c>
      <c r="H1008" s="787">
        <v>13626.25</v>
      </c>
      <c r="I1008" s="788">
        <v>2123.8780031204224</v>
      </c>
      <c r="K1008" s="795">
        <v>0</v>
      </c>
      <c r="M1008" s="798">
        <f t="shared" si="46"/>
        <v>13790.777600796802</v>
      </c>
      <c r="N1008" s="303"/>
      <c r="S1008" s="786">
        <v>0</v>
      </c>
      <c r="T1008" s="781">
        <f>VLOOKUP(C1008,METADATA!$J$5:$Q$29,IF(E1008="HI",2,IF(E1008="LO",6,10))+IF(S1008=1,2,IF(D1008=7,1,(IF(WEEKDAY(B1008)=1,2,IF(WEEKDAY(B1008)=7,1,0))))))</f>
        <v>3</v>
      </c>
      <c r="U1008" s="781">
        <f>VLOOKUP(C1008,METADATA!$A$5:$H$29,IF(E1008="HI",2,IF(E1008="LO",6,10))+IF(S1008=1,2,IF(D1008=7,1,(IF(WEEKDAY(B1008)=1,2,IF(WEEKDAY(B1008)=7,1,0))))))</f>
        <v>3</v>
      </c>
    </row>
    <row r="1009" spans="2:21" ht="13.95" customHeight="1" x14ac:dyDescent="0.25">
      <c r="B1009" s="784">
        <f t="shared" si="47"/>
        <v>45424</v>
      </c>
      <c r="C1009" s="785">
        <v>21</v>
      </c>
      <c r="D1009" s="786">
        <f>IFERROR((INDEX(METADATA!$T$2:$T$20,MATCH(B1009,METADATA!$S$2:$S$20,0))),0)</f>
        <v>0</v>
      </c>
      <c r="E1009" s="785" t="str">
        <f t="shared" si="45"/>
        <v>LO</v>
      </c>
      <c r="F1009" s="786">
        <f>VLOOKUP(C1009,METADATA!$A$5:$H$29,IF(E1009="HI",2,IF(E1009="LO",6,10))+IF(D1009=1,2,IF(D1009=7,1,(IF(WEEKDAY(B1009)=1,2,IF(WEEKDAY(B1009)=7,1,0))))))</f>
        <v>3</v>
      </c>
      <c r="G1009" s="786">
        <f>VLOOKUP(C1009,METADATA!$J$5:$Q$29,IF(E1009="HI",2,IF(E1009="LO",6,10))+IF(D1009=1,2,IF(D1009=7,1,(IF(WEEKDAY(B1009)=1,2,IF(WEEKDAY(B1009)=7,1,0))))))</f>
        <v>3</v>
      </c>
      <c r="H1009" s="787">
        <v>11814.5</v>
      </c>
      <c r="I1009" s="788">
        <v>2200.6809873580933</v>
      </c>
      <c r="K1009" s="795">
        <v>0</v>
      </c>
      <c r="M1009" s="798">
        <f t="shared" si="46"/>
        <v>12017.712222304184</v>
      </c>
      <c r="N1009" s="303"/>
      <c r="S1009" s="786">
        <v>0</v>
      </c>
      <c r="T1009" s="781">
        <f>VLOOKUP(C1009,METADATA!$J$5:$Q$29,IF(E1009="HI",2,IF(E1009="LO",6,10))+IF(S1009=1,2,IF(D1009=7,1,(IF(WEEKDAY(B1009)=1,2,IF(WEEKDAY(B1009)=7,1,0))))))</f>
        <v>3</v>
      </c>
      <c r="U1009" s="781">
        <f>VLOOKUP(C1009,METADATA!$A$5:$H$29,IF(E1009="HI",2,IF(E1009="LO",6,10))+IF(S1009=1,2,IF(D1009=7,1,(IF(WEEKDAY(B1009)=1,2,IF(WEEKDAY(B1009)=7,1,0))))))</f>
        <v>3</v>
      </c>
    </row>
    <row r="1010" spans="2:21" ht="13.95" customHeight="1" x14ac:dyDescent="0.25">
      <c r="B1010" s="784">
        <f t="shared" si="47"/>
        <v>45424</v>
      </c>
      <c r="C1010" s="785">
        <v>22</v>
      </c>
      <c r="D1010" s="786">
        <f>IFERROR((INDEX(METADATA!$T$2:$T$20,MATCH(B1010,METADATA!$S$2:$S$20,0))),0)</f>
        <v>0</v>
      </c>
      <c r="E1010" s="785" t="str">
        <f t="shared" si="45"/>
        <v>LO</v>
      </c>
      <c r="F1010" s="786">
        <f>VLOOKUP(C1010,METADATA!$A$5:$H$29,IF(E1010="HI",2,IF(E1010="LO",6,10))+IF(D1010=1,2,IF(D1010=7,1,(IF(WEEKDAY(B1010)=1,2,IF(WEEKDAY(B1010)=7,1,0))))))</f>
        <v>3</v>
      </c>
      <c r="G1010" s="786">
        <f>VLOOKUP(C1010,METADATA!$J$5:$Q$29,IF(E1010="HI",2,IF(E1010="LO",6,10))+IF(D1010=1,2,IF(D1010=7,1,(IF(WEEKDAY(B1010)=1,2,IF(WEEKDAY(B1010)=7,1,0))))))</f>
        <v>3</v>
      </c>
      <c r="H1010" s="787">
        <v>10063.25</v>
      </c>
      <c r="I1010" s="788">
        <v>2297.5445137023926</v>
      </c>
      <c r="K1010" s="795">
        <v>0</v>
      </c>
      <c r="M1010" s="798">
        <f t="shared" si="46"/>
        <v>10322.195084135155</v>
      </c>
      <c r="N1010" s="303"/>
      <c r="S1010" s="786">
        <v>0</v>
      </c>
      <c r="T1010" s="781">
        <f>VLOOKUP(C1010,METADATA!$J$5:$Q$29,IF(E1010="HI",2,IF(E1010="LO",6,10))+IF(S1010=1,2,IF(D1010=7,1,(IF(WEEKDAY(B1010)=1,2,IF(WEEKDAY(B1010)=7,1,0))))))</f>
        <v>3</v>
      </c>
      <c r="U1010" s="781">
        <f>VLOOKUP(C1010,METADATA!$A$5:$H$29,IF(E1010="HI",2,IF(E1010="LO",6,10))+IF(S1010=1,2,IF(D1010=7,1,(IF(WEEKDAY(B1010)=1,2,IF(WEEKDAY(B1010)=7,1,0))))))</f>
        <v>3</v>
      </c>
    </row>
    <row r="1011" spans="2:21" ht="13.95" customHeight="1" x14ac:dyDescent="0.25">
      <c r="B1011" s="784">
        <f t="shared" si="47"/>
        <v>45424</v>
      </c>
      <c r="C1011" s="785">
        <v>23</v>
      </c>
      <c r="D1011" s="786">
        <f>IFERROR((INDEX(METADATA!$T$2:$T$20,MATCH(B1011,METADATA!$S$2:$S$20,0))),0)</f>
        <v>0</v>
      </c>
      <c r="E1011" s="785" t="str">
        <f t="shared" si="45"/>
        <v>LO</v>
      </c>
      <c r="F1011" s="786">
        <f>VLOOKUP(C1011,METADATA!$A$5:$H$29,IF(E1011="HI",2,IF(E1011="LO",6,10))+IF(D1011=1,2,IF(D1011=7,1,(IF(WEEKDAY(B1011)=1,2,IF(WEEKDAY(B1011)=7,1,0))))))</f>
        <v>3</v>
      </c>
      <c r="G1011" s="786">
        <f>VLOOKUP(C1011,METADATA!$J$5:$Q$29,IF(E1011="HI",2,IF(E1011="LO",6,10))+IF(D1011=1,2,IF(D1011=7,1,(IF(WEEKDAY(B1011)=1,2,IF(WEEKDAY(B1011)=7,1,0))))))</f>
        <v>3</v>
      </c>
      <c r="H1011" s="787">
        <v>8792.75</v>
      </c>
      <c r="I1011" s="788">
        <v>2307.1925144195557</v>
      </c>
      <c r="K1011" s="795">
        <v>0</v>
      </c>
      <c r="M1011" s="798">
        <f t="shared" si="46"/>
        <v>9090.4119742228195</v>
      </c>
      <c r="N1011" s="303"/>
      <c r="S1011" s="786">
        <v>0</v>
      </c>
      <c r="T1011" s="781">
        <f>VLOOKUP(C1011,METADATA!$J$5:$Q$29,IF(E1011="HI",2,IF(E1011="LO",6,10))+IF(S1011=1,2,IF(D1011=7,1,(IF(WEEKDAY(B1011)=1,2,IF(WEEKDAY(B1011)=7,1,0))))))</f>
        <v>3</v>
      </c>
      <c r="U1011" s="781">
        <f>VLOOKUP(C1011,METADATA!$A$5:$H$29,IF(E1011="HI",2,IF(E1011="LO",6,10))+IF(S1011=1,2,IF(D1011=7,1,(IF(WEEKDAY(B1011)=1,2,IF(WEEKDAY(B1011)=7,1,0))))))</f>
        <v>3</v>
      </c>
    </row>
    <row r="1012" spans="2:21" ht="13.95" customHeight="1" x14ac:dyDescent="0.25">
      <c r="B1012" s="784">
        <f t="shared" si="47"/>
        <v>45425</v>
      </c>
      <c r="C1012" s="785">
        <v>0</v>
      </c>
      <c r="D1012" s="786">
        <f>IFERROR((INDEX(METADATA!$T$2:$T$20,MATCH(B1012,METADATA!$S$2:$S$20,0))),0)</f>
        <v>0</v>
      </c>
      <c r="E1012" s="785" t="str">
        <f t="shared" si="45"/>
        <v>LO</v>
      </c>
      <c r="F1012" s="786">
        <f>VLOOKUP(C1012,METADATA!$A$5:$H$29,IF(E1012="HI",2,IF(E1012="LO",6,10))+IF(D1012=1,2,IF(D1012=7,1,(IF(WEEKDAY(B1012)=1,2,IF(WEEKDAY(B1012)=7,1,0))))))</f>
        <v>3</v>
      </c>
      <c r="G1012" s="786">
        <f>VLOOKUP(C1012,METADATA!$J$5:$Q$29,IF(E1012="HI",2,IF(E1012="LO",6,10))+IF(D1012=1,2,IF(D1012=7,1,(IF(WEEKDAY(B1012)=1,2,IF(WEEKDAY(B1012)=7,1,0))))))</f>
        <v>3</v>
      </c>
      <c r="H1012" s="787">
        <v>8140</v>
      </c>
      <c r="I1012" s="788">
        <v>2361.8870220184326</v>
      </c>
      <c r="K1012" s="795">
        <v>0</v>
      </c>
      <c r="M1012" s="798">
        <f t="shared" si="46"/>
        <v>8475.7365641446813</v>
      </c>
      <c r="N1012" s="303"/>
      <c r="S1012" s="786">
        <v>0</v>
      </c>
      <c r="T1012" s="781">
        <f>VLOOKUP(C1012,METADATA!$J$5:$Q$29,IF(E1012="HI",2,IF(E1012="LO",6,10))+IF(S1012=1,2,IF(D1012=7,1,(IF(WEEKDAY(B1012)=1,2,IF(WEEKDAY(B1012)=7,1,0))))))</f>
        <v>3</v>
      </c>
      <c r="U1012" s="781">
        <f>VLOOKUP(C1012,METADATA!$A$5:$H$29,IF(E1012="HI",2,IF(E1012="LO",6,10))+IF(S1012=1,2,IF(D1012=7,1,(IF(WEEKDAY(B1012)=1,2,IF(WEEKDAY(B1012)=7,1,0))))))</f>
        <v>3</v>
      </c>
    </row>
    <row r="1013" spans="2:21" ht="13.95" customHeight="1" x14ac:dyDescent="0.25">
      <c r="B1013" s="784">
        <f t="shared" si="47"/>
        <v>45425</v>
      </c>
      <c r="C1013" s="785">
        <v>1</v>
      </c>
      <c r="D1013" s="786">
        <f>IFERROR((INDEX(METADATA!$T$2:$T$20,MATCH(B1013,METADATA!$S$2:$S$20,0))),0)</f>
        <v>0</v>
      </c>
      <c r="E1013" s="785" t="str">
        <f t="shared" si="45"/>
        <v>LO</v>
      </c>
      <c r="F1013" s="786">
        <f>VLOOKUP(C1013,METADATA!$A$5:$H$29,IF(E1013="HI",2,IF(E1013="LO",6,10))+IF(D1013=1,2,IF(D1013=7,1,(IF(WEEKDAY(B1013)=1,2,IF(WEEKDAY(B1013)=7,1,0))))))</f>
        <v>3</v>
      </c>
      <c r="G1013" s="786">
        <f>VLOOKUP(C1013,METADATA!$J$5:$Q$29,IF(E1013="HI",2,IF(E1013="LO",6,10))+IF(D1013=1,2,IF(D1013=7,1,(IF(WEEKDAY(B1013)=1,2,IF(WEEKDAY(B1013)=7,1,0))))))</f>
        <v>3</v>
      </c>
      <c r="H1013" s="787">
        <v>7757</v>
      </c>
      <c r="I1013" s="788">
        <v>2387.1360282897949</v>
      </c>
      <c r="K1013" s="795">
        <v>0</v>
      </c>
      <c r="M1013" s="798">
        <f t="shared" si="46"/>
        <v>8116.0007033981447</v>
      </c>
      <c r="N1013" s="303"/>
      <c r="S1013" s="786">
        <v>0</v>
      </c>
      <c r="T1013" s="781">
        <f>VLOOKUP(C1013,METADATA!$J$5:$Q$29,IF(E1013="HI",2,IF(E1013="LO",6,10))+IF(S1013=1,2,IF(D1013=7,1,(IF(WEEKDAY(B1013)=1,2,IF(WEEKDAY(B1013)=7,1,0))))))</f>
        <v>3</v>
      </c>
      <c r="U1013" s="781">
        <f>VLOOKUP(C1013,METADATA!$A$5:$H$29,IF(E1013="HI",2,IF(E1013="LO",6,10))+IF(S1013=1,2,IF(D1013=7,1,(IF(WEEKDAY(B1013)=1,2,IF(WEEKDAY(B1013)=7,1,0))))))</f>
        <v>3</v>
      </c>
    </row>
    <row r="1014" spans="2:21" ht="13.95" customHeight="1" x14ac:dyDescent="0.25">
      <c r="B1014" s="784">
        <f t="shared" si="47"/>
        <v>45425</v>
      </c>
      <c r="C1014" s="785">
        <v>2</v>
      </c>
      <c r="D1014" s="786">
        <f>IFERROR((INDEX(METADATA!$T$2:$T$20,MATCH(B1014,METADATA!$S$2:$S$20,0))),0)</f>
        <v>0</v>
      </c>
      <c r="E1014" s="785" t="str">
        <f t="shared" si="45"/>
        <v>LO</v>
      </c>
      <c r="F1014" s="786">
        <f>VLOOKUP(C1014,METADATA!$A$5:$H$29,IF(E1014="HI",2,IF(E1014="LO",6,10))+IF(D1014=1,2,IF(D1014=7,1,(IF(WEEKDAY(B1014)=1,2,IF(WEEKDAY(B1014)=7,1,0))))))</f>
        <v>3</v>
      </c>
      <c r="G1014" s="786">
        <f>VLOOKUP(C1014,METADATA!$J$5:$Q$29,IF(E1014="HI",2,IF(E1014="LO",6,10))+IF(D1014=1,2,IF(D1014=7,1,(IF(WEEKDAY(B1014)=1,2,IF(WEEKDAY(B1014)=7,1,0))))))</f>
        <v>3</v>
      </c>
      <c r="H1014" s="787">
        <v>7740.5</v>
      </c>
      <c r="I1014" s="788">
        <v>2386.2000312805176</v>
      </c>
      <c r="K1014" s="795">
        <v>0</v>
      </c>
      <c r="M1014" s="798">
        <f t="shared" si="46"/>
        <v>8099.956224528818</v>
      </c>
      <c r="N1014" s="303"/>
      <c r="S1014" s="786">
        <v>0</v>
      </c>
      <c r="T1014" s="781">
        <f>VLOOKUP(C1014,METADATA!$J$5:$Q$29,IF(E1014="HI",2,IF(E1014="LO",6,10))+IF(S1014=1,2,IF(D1014=7,1,(IF(WEEKDAY(B1014)=1,2,IF(WEEKDAY(B1014)=7,1,0))))))</f>
        <v>3</v>
      </c>
      <c r="U1014" s="781">
        <f>VLOOKUP(C1014,METADATA!$A$5:$H$29,IF(E1014="HI",2,IF(E1014="LO",6,10))+IF(S1014=1,2,IF(D1014=7,1,(IF(WEEKDAY(B1014)=1,2,IF(WEEKDAY(B1014)=7,1,0))))))</f>
        <v>3</v>
      </c>
    </row>
    <row r="1015" spans="2:21" ht="13.95" customHeight="1" x14ac:dyDescent="0.25">
      <c r="B1015" s="784">
        <f t="shared" si="47"/>
        <v>45425</v>
      </c>
      <c r="C1015" s="785">
        <v>3</v>
      </c>
      <c r="D1015" s="786">
        <f>IFERROR((INDEX(METADATA!$T$2:$T$20,MATCH(B1015,METADATA!$S$2:$S$20,0))),0)</f>
        <v>0</v>
      </c>
      <c r="E1015" s="785" t="str">
        <f t="shared" si="45"/>
        <v>LO</v>
      </c>
      <c r="F1015" s="786">
        <f>VLOOKUP(C1015,METADATA!$A$5:$H$29,IF(E1015="HI",2,IF(E1015="LO",6,10))+IF(D1015=1,2,IF(D1015=7,1,(IF(WEEKDAY(B1015)=1,2,IF(WEEKDAY(B1015)=7,1,0))))))</f>
        <v>3</v>
      </c>
      <c r="G1015" s="786">
        <f>VLOOKUP(C1015,METADATA!$J$5:$Q$29,IF(E1015="HI",2,IF(E1015="LO",6,10))+IF(D1015=1,2,IF(D1015=7,1,(IF(WEEKDAY(B1015)=1,2,IF(WEEKDAY(B1015)=7,1,0))))))</f>
        <v>3</v>
      </c>
      <c r="H1015" s="787">
        <v>8093.75</v>
      </c>
      <c r="I1015" s="788">
        <v>2151.2150230407715</v>
      </c>
      <c r="K1015" s="795">
        <v>0</v>
      </c>
      <c r="M1015" s="798">
        <f t="shared" si="46"/>
        <v>8374.7546315015279</v>
      </c>
      <c r="N1015" s="303"/>
      <c r="S1015" s="786">
        <v>0</v>
      </c>
      <c r="T1015" s="781">
        <f>VLOOKUP(C1015,METADATA!$J$5:$Q$29,IF(E1015="HI",2,IF(E1015="LO",6,10))+IF(S1015=1,2,IF(D1015=7,1,(IF(WEEKDAY(B1015)=1,2,IF(WEEKDAY(B1015)=7,1,0))))))</f>
        <v>3</v>
      </c>
      <c r="U1015" s="781">
        <f>VLOOKUP(C1015,METADATA!$A$5:$H$29,IF(E1015="HI",2,IF(E1015="LO",6,10))+IF(S1015=1,2,IF(D1015=7,1,(IF(WEEKDAY(B1015)=1,2,IF(WEEKDAY(B1015)=7,1,0))))))</f>
        <v>3</v>
      </c>
    </row>
    <row r="1016" spans="2:21" ht="13.95" customHeight="1" x14ac:dyDescent="0.25">
      <c r="B1016" s="784">
        <f t="shared" si="47"/>
        <v>45425</v>
      </c>
      <c r="C1016" s="785">
        <v>4</v>
      </c>
      <c r="D1016" s="786">
        <f>IFERROR((INDEX(METADATA!$T$2:$T$20,MATCH(B1016,METADATA!$S$2:$S$20,0))),0)</f>
        <v>0</v>
      </c>
      <c r="E1016" s="785" t="str">
        <f t="shared" si="45"/>
        <v>LO</v>
      </c>
      <c r="F1016" s="786">
        <f>VLOOKUP(C1016,METADATA!$A$5:$H$29,IF(E1016="HI",2,IF(E1016="LO",6,10))+IF(D1016=1,2,IF(D1016=7,1,(IF(WEEKDAY(B1016)=1,2,IF(WEEKDAY(B1016)=7,1,0))))))</f>
        <v>3</v>
      </c>
      <c r="G1016" s="786">
        <f>VLOOKUP(C1016,METADATA!$J$5:$Q$29,IF(E1016="HI",2,IF(E1016="LO",6,10))+IF(D1016=1,2,IF(D1016=7,1,(IF(WEEKDAY(B1016)=1,2,IF(WEEKDAY(B1016)=7,1,0))))))</f>
        <v>3</v>
      </c>
      <c r="H1016" s="787">
        <v>8944.75</v>
      </c>
      <c r="I1016" s="788">
        <v>2133.2874898910522</v>
      </c>
      <c r="K1016" s="795">
        <v>0</v>
      </c>
      <c r="M1016" s="798">
        <f t="shared" si="46"/>
        <v>9195.6222234836114</v>
      </c>
      <c r="N1016" s="303"/>
      <c r="S1016" s="786">
        <v>0</v>
      </c>
      <c r="T1016" s="781">
        <f>VLOOKUP(C1016,METADATA!$J$5:$Q$29,IF(E1016="HI",2,IF(E1016="LO",6,10))+IF(S1016=1,2,IF(D1016=7,1,(IF(WEEKDAY(B1016)=1,2,IF(WEEKDAY(B1016)=7,1,0))))))</f>
        <v>3</v>
      </c>
      <c r="U1016" s="781">
        <f>VLOOKUP(C1016,METADATA!$A$5:$H$29,IF(E1016="HI",2,IF(E1016="LO",6,10))+IF(S1016=1,2,IF(D1016=7,1,(IF(WEEKDAY(B1016)=1,2,IF(WEEKDAY(B1016)=7,1,0))))))</f>
        <v>3</v>
      </c>
    </row>
    <row r="1017" spans="2:21" ht="13.95" customHeight="1" x14ac:dyDescent="0.25">
      <c r="B1017" s="784">
        <f t="shared" si="47"/>
        <v>45425</v>
      </c>
      <c r="C1017" s="785">
        <v>5</v>
      </c>
      <c r="D1017" s="786">
        <f>IFERROR((INDEX(METADATA!$T$2:$T$20,MATCH(B1017,METADATA!$S$2:$S$20,0))),0)</f>
        <v>0</v>
      </c>
      <c r="E1017" s="785" t="str">
        <f t="shared" si="45"/>
        <v>LO</v>
      </c>
      <c r="F1017" s="786">
        <f>VLOOKUP(C1017,METADATA!$A$5:$H$29,IF(E1017="HI",2,IF(E1017="LO",6,10))+IF(D1017=1,2,IF(D1017=7,1,(IF(WEEKDAY(B1017)=1,2,IF(WEEKDAY(B1017)=7,1,0))))))</f>
        <v>3</v>
      </c>
      <c r="G1017" s="786">
        <f>VLOOKUP(C1017,METADATA!$J$5:$Q$29,IF(E1017="HI",2,IF(E1017="LO",6,10))+IF(D1017=1,2,IF(D1017=7,1,(IF(WEEKDAY(B1017)=1,2,IF(WEEKDAY(B1017)=7,1,0))))))</f>
        <v>3</v>
      </c>
      <c r="H1017" s="787">
        <v>11018.25</v>
      </c>
      <c r="I1017" s="788">
        <v>2053.3419647216797</v>
      </c>
      <c r="K1017" s="795">
        <v>0</v>
      </c>
      <c r="M1017" s="798">
        <f t="shared" si="46"/>
        <v>11207.945676464848</v>
      </c>
      <c r="N1017" s="303"/>
      <c r="S1017" s="786">
        <v>0</v>
      </c>
      <c r="T1017" s="781">
        <f>VLOOKUP(C1017,METADATA!$J$5:$Q$29,IF(E1017="HI",2,IF(E1017="LO",6,10))+IF(S1017=1,2,IF(D1017=7,1,(IF(WEEKDAY(B1017)=1,2,IF(WEEKDAY(B1017)=7,1,0))))))</f>
        <v>3</v>
      </c>
      <c r="U1017" s="781">
        <f>VLOOKUP(C1017,METADATA!$A$5:$H$29,IF(E1017="HI",2,IF(E1017="LO",6,10))+IF(S1017=1,2,IF(D1017=7,1,(IF(WEEKDAY(B1017)=1,2,IF(WEEKDAY(B1017)=7,1,0))))))</f>
        <v>3</v>
      </c>
    </row>
    <row r="1018" spans="2:21" ht="13.95" customHeight="1" x14ac:dyDescent="0.25">
      <c r="B1018" s="784">
        <f t="shared" si="47"/>
        <v>45425</v>
      </c>
      <c r="C1018" s="785">
        <v>6</v>
      </c>
      <c r="D1018" s="786">
        <f>IFERROR((INDEX(METADATA!$T$2:$T$20,MATCH(B1018,METADATA!$S$2:$S$20,0))),0)</f>
        <v>0</v>
      </c>
      <c r="E1018" s="785" t="str">
        <f t="shared" si="45"/>
        <v>LO</v>
      </c>
      <c r="F1018" s="786">
        <f>VLOOKUP(C1018,METADATA!$A$5:$H$29,IF(E1018="HI",2,IF(E1018="LO",6,10))+IF(D1018=1,2,IF(D1018=7,1,(IF(WEEKDAY(B1018)=1,2,IF(WEEKDAY(B1018)=7,1,0))))))</f>
        <v>2</v>
      </c>
      <c r="G1018" s="786">
        <f>VLOOKUP(C1018,METADATA!$J$5:$Q$29,IF(E1018="HI",2,IF(E1018="LO",6,10))+IF(D1018=1,2,IF(D1018=7,1,(IF(WEEKDAY(B1018)=1,2,IF(WEEKDAY(B1018)=7,1,0))))))</f>
        <v>2</v>
      </c>
      <c r="H1018" s="787">
        <v>13796</v>
      </c>
      <c r="I1018" s="788">
        <v>2049.9150218963623</v>
      </c>
      <c r="K1018" s="795">
        <v>870.51250000000005</v>
      </c>
      <c r="M1018" s="798">
        <f t="shared" si="46"/>
        <v>13947.464558011838</v>
      </c>
      <c r="N1018" s="303"/>
      <c r="S1018" s="786">
        <v>0</v>
      </c>
      <c r="T1018" s="781">
        <f>VLOOKUP(C1018,METADATA!$J$5:$Q$29,IF(E1018="HI",2,IF(E1018="LO",6,10))+IF(S1018=1,2,IF(D1018=7,1,(IF(WEEKDAY(B1018)=1,2,IF(WEEKDAY(B1018)=7,1,0))))))</f>
        <v>2</v>
      </c>
      <c r="U1018" s="781">
        <f>VLOOKUP(C1018,METADATA!$A$5:$H$29,IF(E1018="HI",2,IF(E1018="LO",6,10))+IF(S1018=1,2,IF(D1018=7,1,(IF(WEEKDAY(B1018)=1,2,IF(WEEKDAY(B1018)=7,1,0))))))</f>
        <v>2</v>
      </c>
    </row>
    <row r="1019" spans="2:21" ht="13.95" customHeight="1" x14ac:dyDescent="0.25">
      <c r="B1019" s="784">
        <f t="shared" si="47"/>
        <v>45425</v>
      </c>
      <c r="C1019" s="785">
        <v>7</v>
      </c>
      <c r="D1019" s="786">
        <f>IFERROR((INDEX(METADATA!$T$2:$T$20,MATCH(B1019,METADATA!$S$2:$S$20,0))),0)</f>
        <v>0</v>
      </c>
      <c r="E1019" s="785" t="str">
        <f t="shared" si="45"/>
        <v>LO</v>
      </c>
      <c r="F1019" s="786">
        <f>VLOOKUP(C1019,METADATA!$A$5:$H$29,IF(E1019="HI",2,IF(E1019="LO",6,10))+IF(D1019=1,2,IF(D1019=7,1,(IF(WEEKDAY(B1019)=1,2,IF(WEEKDAY(B1019)=7,1,0))))))</f>
        <v>1</v>
      </c>
      <c r="G1019" s="786">
        <f>VLOOKUP(C1019,METADATA!$J$5:$Q$29,IF(E1019="HI",2,IF(E1019="LO",6,10))+IF(D1019=1,2,IF(D1019=7,1,(IF(WEEKDAY(B1019)=1,2,IF(WEEKDAY(B1019)=7,1,0))))))</f>
        <v>1</v>
      </c>
      <c r="H1019" s="787">
        <v>15426.75</v>
      </c>
      <c r="I1019" s="788">
        <v>2175.6220016479492</v>
      </c>
      <c r="K1019" s="795">
        <v>865.8125</v>
      </c>
      <c r="M1019" s="798">
        <f t="shared" si="46"/>
        <v>15579.407776181823</v>
      </c>
      <c r="N1019" s="303"/>
      <c r="S1019" s="786">
        <v>0</v>
      </c>
      <c r="T1019" s="781">
        <f>VLOOKUP(C1019,METADATA!$J$5:$Q$29,IF(E1019="HI",2,IF(E1019="LO",6,10))+IF(S1019=1,2,IF(D1019=7,1,(IF(WEEKDAY(B1019)=1,2,IF(WEEKDAY(B1019)=7,1,0))))))</f>
        <v>1</v>
      </c>
      <c r="U1019" s="781">
        <f>VLOOKUP(C1019,METADATA!$A$5:$H$29,IF(E1019="HI",2,IF(E1019="LO",6,10))+IF(S1019=1,2,IF(D1019=7,1,(IF(WEEKDAY(B1019)=1,2,IF(WEEKDAY(B1019)=7,1,0))))))</f>
        <v>1</v>
      </c>
    </row>
    <row r="1020" spans="2:21" ht="13.95" customHeight="1" x14ac:dyDescent="0.25">
      <c r="B1020" s="784">
        <f t="shared" si="47"/>
        <v>45425</v>
      </c>
      <c r="C1020" s="785">
        <v>8</v>
      </c>
      <c r="D1020" s="786">
        <f>IFERROR((INDEX(METADATA!$T$2:$T$20,MATCH(B1020,METADATA!$S$2:$S$20,0))),0)</f>
        <v>0</v>
      </c>
      <c r="E1020" s="785" t="str">
        <f t="shared" si="45"/>
        <v>LO</v>
      </c>
      <c r="F1020" s="786">
        <f>VLOOKUP(C1020,METADATA!$A$5:$H$29,IF(E1020="HI",2,IF(E1020="LO",6,10))+IF(D1020=1,2,IF(D1020=7,1,(IF(WEEKDAY(B1020)=1,2,IF(WEEKDAY(B1020)=7,1,0))))))</f>
        <v>1</v>
      </c>
      <c r="G1020" s="786">
        <f>VLOOKUP(C1020,METADATA!$J$5:$Q$29,IF(E1020="HI",2,IF(E1020="LO",6,10))+IF(D1020=1,2,IF(D1020=7,1,(IF(WEEKDAY(B1020)=1,2,IF(WEEKDAY(B1020)=7,1,0))))))</f>
        <v>1</v>
      </c>
      <c r="H1020" s="787">
        <v>16672.5</v>
      </c>
      <c r="I1020" s="788">
        <v>2168.5949897766113</v>
      </c>
      <c r="K1020" s="795">
        <v>834.63750000000005</v>
      </c>
      <c r="M1020" s="798">
        <f t="shared" si="46"/>
        <v>16812.943242623649</v>
      </c>
      <c r="N1020" s="303"/>
      <c r="S1020" s="786">
        <v>0</v>
      </c>
      <c r="T1020" s="781">
        <f>VLOOKUP(C1020,METADATA!$J$5:$Q$29,IF(E1020="HI",2,IF(E1020="LO",6,10))+IF(S1020=1,2,IF(D1020=7,1,(IF(WEEKDAY(B1020)=1,2,IF(WEEKDAY(B1020)=7,1,0))))))</f>
        <v>1</v>
      </c>
      <c r="U1020" s="781">
        <f>VLOOKUP(C1020,METADATA!$A$5:$H$29,IF(E1020="HI",2,IF(E1020="LO",6,10))+IF(S1020=1,2,IF(D1020=7,1,(IF(WEEKDAY(B1020)=1,2,IF(WEEKDAY(B1020)=7,1,0))))))</f>
        <v>1</v>
      </c>
    </row>
    <row r="1021" spans="2:21" ht="13.95" customHeight="1" x14ac:dyDescent="0.25">
      <c r="B1021" s="784">
        <f t="shared" si="47"/>
        <v>45425</v>
      </c>
      <c r="C1021" s="785">
        <v>9</v>
      </c>
      <c r="D1021" s="786">
        <f>IFERROR((INDEX(METADATA!$T$2:$T$20,MATCH(B1021,METADATA!$S$2:$S$20,0))),0)</f>
        <v>0</v>
      </c>
      <c r="E1021" s="785" t="str">
        <f t="shared" si="45"/>
        <v>LO</v>
      </c>
      <c r="F1021" s="786">
        <f>VLOOKUP(C1021,METADATA!$A$5:$H$29,IF(E1021="HI",2,IF(E1021="LO",6,10))+IF(D1021=1,2,IF(D1021=7,1,(IF(WEEKDAY(B1021)=1,2,IF(WEEKDAY(B1021)=7,1,0))))))</f>
        <v>2</v>
      </c>
      <c r="G1021" s="786">
        <f>VLOOKUP(C1021,METADATA!$J$5:$Q$29,IF(E1021="HI",2,IF(E1021="LO",6,10))+IF(D1021=1,2,IF(D1021=7,1,(IF(WEEKDAY(B1021)=1,2,IF(WEEKDAY(B1021)=7,1,0))))))</f>
        <v>1</v>
      </c>
      <c r="H1021" s="787">
        <v>17182.5</v>
      </c>
      <c r="I1021" s="788">
        <v>2237.6629638671875</v>
      </c>
      <c r="K1021" s="795">
        <v>847.33749999999998</v>
      </c>
      <c r="M1021" s="798">
        <f t="shared" si="46"/>
        <v>17327.591921264273</v>
      </c>
      <c r="N1021" s="303"/>
      <c r="S1021" s="786">
        <v>0</v>
      </c>
      <c r="T1021" s="781">
        <f>VLOOKUP(C1021,METADATA!$J$5:$Q$29,IF(E1021="HI",2,IF(E1021="LO",6,10))+IF(S1021=1,2,IF(D1021=7,1,(IF(WEEKDAY(B1021)=1,2,IF(WEEKDAY(B1021)=7,1,0))))))</f>
        <v>1</v>
      </c>
      <c r="U1021" s="781">
        <f>VLOOKUP(C1021,METADATA!$A$5:$H$29,IF(E1021="HI",2,IF(E1021="LO",6,10))+IF(S1021=1,2,IF(D1021=7,1,(IF(WEEKDAY(B1021)=1,2,IF(WEEKDAY(B1021)=7,1,0))))))</f>
        <v>2</v>
      </c>
    </row>
    <row r="1022" spans="2:21" ht="13.95" customHeight="1" x14ac:dyDescent="0.25">
      <c r="B1022" s="784">
        <f t="shared" si="47"/>
        <v>45425</v>
      </c>
      <c r="C1022" s="785">
        <v>10</v>
      </c>
      <c r="D1022" s="786">
        <f>IFERROR((INDEX(METADATA!$T$2:$T$20,MATCH(B1022,METADATA!$S$2:$S$20,0))),0)</f>
        <v>0</v>
      </c>
      <c r="E1022" s="785" t="str">
        <f t="shared" si="45"/>
        <v>LO</v>
      </c>
      <c r="F1022" s="786">
        <f>VLOOKUP(C1022,METADATA!$A$5:$H$29,IF(E1022="HI",2,IF(E1022="LO",6,10))+IF(D1022=1,2,IF(D1022=7,1,(IF(WEEKDAY(B1022)=1,2,IF(WEEKDAY(B1022)=7,1,0))))))</f>
        <v>2</v>
      </c>
      <c r="G1022" s="786">
        <f>VLOOKUP(C1022,METADATA!$J$5:$Q$29,IF(E1022="HI",2,IF(E1022="LO",6,10))+IF(D1022=1,2,IF(D1022=7,1,(IF(WEEKDAY(B1022)=1,2,IF(WEEKDAY(B1022)=7,1,0))))))</f>
        <v>2</v>
      </c>
      <c r="H1022" s="787">
        <v>16736.25</v>
      </c>
      <c r="I1022" s="788">
        <v>2197.2680130004883</v>
      </c>
      <c r="K1022" s="795">
        <v>851.61249999999995</v>
      </c>
      <c r="M1022" s="798">
        <f t="shared" si="46"/>
        <v>16879.871172004103</v>
      </c>
      <c r="N1022" s="303"/>
      <c r="S1022" s="786">
        <v>0</v>
      </c>
      <c r="T1022" s="781">
        <f>VLOOKUP(C1022,METADATA!$J$5:$Q$29,IF(E1022="HI",2,IF(E1022="LO",6,10))+IF(S1022=1,2,IF(D1022=7,1,(IF(WEEKDAY(B1022)=1,2,IF(WEEKDAY(B1022)=7,1,0))))))</f>
        <v>2</v>
      </c>
      <c r="U1022" s="781">
        <f>VLOOKUP(C1022,METADATA!$A$5:$H$29,IF(E1022="HI",2,IF(E1022="LO",6,10))+IF(S1022=1,2,IF(D1022=7,1,(IF(WEEKDAY(B1022)=1,2,IF(WEEKDAY(B1022)=7,1,0))))))</f>
        <v>2</v>
      </c>
    </row>
    <row r="1023" spans="2:21" ht="13.95" customHeight="1" x14ac:dyDescent="0.25">
      <c r="B1023" s="784">
        <f t="shared" si="47"/>
        <v>45425</v>
      </c>
      <c r="C1023" s="785">
        <v>11</v>
      </c>
      <c r="D1023" s="786">
        <f>IFERROR((INDEX(METADATA!$T$2:$T$20,MATCH(B1023,METADATA!$S$2:$S$20,0))),0)</f>
        <v>0</v>
      </c>
      <c r="E1023" s="785" t="str">
        <f t="shared" si="45"/>
        <v>LO</v>
      </c>
      <c r="F1023" s="786">
        <f>VLOOKUP(C1023,METADATA!$A$5:$H$29,IF(E1023="HI",2,IF(E1023="LO",6,10))+IF(D1023=1,2,IF(D1023=7,1,(IF(WEEKDAY(B1023)=1,2,IF(WEEKDAY(B1023)=7,1,0))))))</f>
        <v>2</v>
      </c>
      <c r="G1023" s="786">
        <f>VLOOKUP(C1023,METADATA!$J$5:$Q$29,IF(E1023="HI",2,IF(E1023="LO",6,10))+IF(D1023=1,2,IF(D1023=7,1,(IF(WEEKDAY(B1023)=1,2,IF(WEEKDAY(B1023)=7,1,0))))))</f>
        <v>2</v>
      </c>
      <c r="H1023" s="787">
        <v>16902.75</v>
      </c>
      <c r="I1023" s="788">
        <v>2197.1305274963379</v>
      </c>
      <c r="K1023" s="795">
        <v>856.5</v>
      </c>
      <c r="M1023" s="798">
        <f t="shared" si="46"/>
        <v>17044.950575386141</v>
      </c>
      <c r="N1023" s="303"/>
      <c r="S1023" s="786">
        <v>0</v>
      </c>
      <c r="T1023" s="781">
        <f>VLOOKUP(C1023,METADATA!$J$5:$Q$29,IF(E1023="HI",2,IF(E1023="LO",6,10))+IF(S1023=1,2,IF(D1023=7,1,(IF(WEEKDAY(B1023)=1,2,IF(WEEKDAY(B1023)=7,1,0))))))</f>
        <v>2</v>
      </c>
      <c r="U1023" s="781">
        <f>VLOOKUP(C1023,METADATA!$A$5:$H$29,IF(E1023="HI",2,IF(E1023="LO",6,10))+IF(S1023=1,2,IF(D1023=7,1,(IF(WEEKDAY(B1023)=1,2,IF(WEEKDAY(B1023)=7,1,0))))))</f>
        <v>2</v>
      </c>
    </row>
    <row r="1024" spans="2:21" ht="13.95" customHeight="1" x14ac:dyDescent="0.25">
      <c r="B1024" s="784">
        <f t="shared" si="47"/>
        <v>45425</v>
      </c>
      <c r="C1024" s="785">
        <v>12</v>
      </c>
      <c r="D1024" s="786">
        <f>IFERROR((INDEX(METADATA!$T$2:$T$20,MATCH(B1024,METADATA!$S$2:$S$20,0))),0)</f>
        <v>0</v>
      </c>
      <c r="E1024" s="785" t="str">
        <f t="shared" si="45"/>
        <v>LO</v>
      </c>
      <c r="F1024" s="786">
        <f>VLOOKUP(C1024,METADATA!$A$5:$H$29,IF(E1024="HI",2,IF(E1024="LO",6,10))+IF(D1024=1,2,IF(D1024=7,1,(IF(WEEKDAY(B1024)=1,2,IF(WEEKDAY(B1024)=7,1,0))))))</f>
        <v>2</v>
      </c>
      <c r="G1024" s="786">
        <f>VLOOKUP(C1024,METADATA!$J$5:$Q$29,IF(E1024="HI",2,IF(E1024="LO",6,10))+IF(D1024=1,2,IF(D1024=7,1,(IF(WEEKDAY(B1024)=1,2,IF(WEEKDAY(B1024)=7,1,0))))))</f>
        <v>2</v>
      </c>
      <c r="H1024" s="787">
        <v>16565.75</v>
      </c>
      <c r="I1024" s="788">
        <v>2055.5039615631104</v>
      </c>
      <c r="K1024" s="795">
        <v>824.32500000000005</v>
      </c>
      <c r="M1024" s="798">
        <f t="shared" si="46"/>
        <v>16692.78795164252</v>
      </c>
      <c r="N1024" s="303"/>
      <c r="S1024" s="786">
        <v>0</v>
      </c>
      <c r="T1024" s="781">
        <f>VLOOKUP(C1024,METADATA!$J$5:$Q$29,IF(E1024="HI",2,IF(E1024="LO",6,10))+IF(S1024=1,2,IF(D1024=7,1,(IF(WEEKDAY(B1024)=1,2,IF(WEEKDAY(B1024)=7,1,0))))))</f>
        <v>2</v>
      </c>
      <c r="U1024" s="781">
        <f>VLOOKUP(C1024,METADATA!$A$5:$H$29,IF(E1024="HI",2,IF(E1024="LO",6,10))+IF(S1024=1,2,IF(D1024=7,1,(IF(WEEKDAY(B1024)=1,2,IF(WEEKDAY(B1024)=7,1,0))))))</f>
        <v>2</v>
      </c>
    </row>
    <row r="1025" spans="2:21" ht="13.95" customHeight="1" x14ac:dyDescent="0.25">
      <c r="B1025" s="784">
        <f t="shared" si="47"/>
        <v>45425</v>
      </c>
      <c r="C1025" s="785">
        <v>13</v>
      </c>
      <c r="D1025" s="786">
        <f>IFERROR((INDEX(METADATA!$T$2:$T$20,MATCH(B1025,METADATA!$S$2:$S$20,0))),0)</f>
        <v>0</v>
      </c>
      <c r="E1025" s="785" t="str">
        <f t="shared" si="45"/>
        <v>LO</v>
      </c>
      <c r="F1025" s="786">
        <f>VLOOKUP(C1025,METADATA!$A$5:$H$29,IF(E1025="HI",2,IF(E1025="LO",6,10))+IF(D1025=1,2,IF(D1025=7,1,(IF(WEEKDAY(B1025)=1,2,IF(WEEKDAY(B1025)=7,1,0))))))</f>
        <v>2</v>
      </c>
      <c r="G1025" s="786">
        <f>VLOOKUP(C1025,METADATA!$J$5:$Q$29,IF(E1025="HI",2,IF(E1025="LO",6,10))+IF(D1025=1,2,IF(D1025=7,1,(IF(WEEKDAY(B1025)=1,2,IF(WEEKDAY(B1025)=7,1,0))))))</f>
        <v>2</v>
      </c>
      <c r="H1025" s="787">
        <v>15838.5</v>
      </c>
      <c r="I1025" s="788">
        <v>2159.1590166091919</v>
      </c>
      <c r="K1025" s="795">
        <v>882.73749999999995</v>
      </c>
      <c r="M1025" s="798">
        <f t="shared" si="46"/>
        <v>15984.994523271029</v>
      </c>
      <c r="N1025" s="303"/>
      <c r="S1025" s="786">
        <v>0</v>
      </c>
      <c r="T1025" s="781">
        <f>VLOOKUP(C1025,METADATA!$J$5:$Q$29,IF(E1025="HI",2,IF(E1025="LO",6,10))+IF(S1025=1,2,IF(D1025=7,1,(IF(WEEKDAY(B1025)=1,2,IF(WEEKDAY(B1025)=7,1,0))))))</f>
        <v>2</v>
      </c>
      <c r="U1025" s="781">
        <f>VLOOKUP(C1025,METADATA!$A$5:$H$29,IF(E1025="HI",2,IF(E1025="LO",6,10))+IF(S1025=1,2,IF(D1025=7,1,(IF(WEEKDAY(B1025)=1,2,IF(WEEKDAY(B1025)=7,1,0))))))</f>
        <v>2</v>
      </c>
    </row>
    <row r="1026" spans="2:21" ht="13.95" customHeight="1" x14ac:dyDescent="0.25">
      <c r="B1026" s="784">
        <f t="shared" si="47"/>
        <v>45425</v>
      </c>
      <c r="C1026" s="785">
        <v>14</v>
      </c>
      <c r="D1026" s="786">
        <f>IFERROR((INDEX(METADATA!$T$2:$T$20,MATCH(B1026,METADATA!$S$2:$S$20,0))),0)</f>
        <v>0</v>
      </c>
      <c r="E1026" s="785" t="str">
        <f t="shared" si="45"/>
        <v>LO</v>
      </c>
      <c r="F1026" s="786">
        <f>VLOOKUP(C1026,METADATA!$A$5:$H$29,IF(E1026="HI",2,IF(E1026="LO",6,10))+IF(D1026=1,2,IF(D1026=7,1,(IF(WEEKDAY(B1026)=1,2,IF(WEEKDAY(B1026)=7,1,0))))))</f>
        <v>2</v>
      </c>
      <c r="G1026" s="786">
        <f>VLOOKUP(C1026,METADATA!$J$5:$Q$29,IF(E1026="HI",2,IF(E1026="LO",6,10))+IF(D1026=1,2,IF(D1026=7,1,(IF(WEEKDAY(B1026)=1,2,IF(WEEKDAY(B1026)=7,1,0))))))</f>
        <v>2</v>
      </c>
      <c r="H1026" s="787">
        <v>16023.75</v>
      </c>
      <c r="I1026" s="788">
        <v>2243.1114959716797</v>
      </c>
      <c r="K1026" s="795">
        <v>909.3125</v>
      </c>
      <c r="M1026" s="798">
        <f t="shared" si="46"/>
        <v>16179.991138621192</v>
      </c>
      <c r="N1026" s="303"/>
      <c r="S1026" s="786">
        <v>0</v>
      </c>
      <c r="T1026" s="781">
        <f>VLOOKUP(C1026,METADATA!$J$5:$Q$29,IF(E1026="HI",2,IF(E1026="LO",6,10))+IF(S1026=1,2,IF(D1026=7,1,(IF(WEEKDAY(B1026)=1,2,IF(WEEKDAY(B1026)=7,1,0))))))</f>
        <v>2</v>
      </c>
      <c r="U1026" s="781">
        <f>VLOOKUP(C1026,METADATA!$A$5:$H$29,IF(E1026="HI",2,IF(E1026="LO",6,10))+IF(S1026=1,2,IF(D1026=7,1,(IF(WEEKDAY(B1026)=1,2,IF(WEEKDAY(B1026)=7,1,0))))))</f>
        <v>2</v>
      </c>
    </row>
    <row r="1027" spans="2:21" ht="13.95" customHeight="1" x14ac:dyDescent="0.25">
      <c r="B1027" s="784">
        <f t="shared" si="47"/>
        <v>45425</v>
      </c>
      <c r="C1027" s="785">
        <v>15</v>
      </c>
      <c r="D1027" s="786">
        <f>IFERROR((INDEX(METADATA!$T$2:$T$20,MATCH(B1027,METADATA!$S$2:$S$20,0))),0)</f>
        <v>0</v>
      </c>
      <c r="E1027" s="785" t="str">
        <f t="shared" si="45"/>
        <v>LO</v>
      </c>
      <c r="F1027" s="786">
        <f>VLOOKUP(C1027,METADATA!$A$5:$H$29,IF(E1027="HI",2,IF(E1027="LO",6,10))+IF(D1027=1,2,IF(D1027=7,1,(IF(WEEKDAY(B1027)=1,2,IF(WEEKDAY(B1027)=7,1,0))))))</f>
        <v>2</v>
      </c>
      <c r="G1027" s="786">
        <f>VLOOKUP(C1027,METADATA!$J$5:$Q$29,IF(E1027="HI",2,IF(E1027="LO",6,10))+IF(D1027=1,2,IF(D1027=7,1,(IF(WEEKDAY(B1027)=1,2,IF(WEEKDAY(B1027)=7,1,0))))))</f>
        <v>2</v>
      </c>
      <c r="H1027" s="787">
        <v>16198</v>
      </c>
      <c r="I1027" s="788">
        <v>2243.8094444274902</v>
      </c>
      <c r="K1027" s="795">
        <v>905.6</v>
      </c>
      <c r="M1027" s="798">
        <f t="shared" si="46"/>
        <v>16352.672100390871</v>
      </c>
      <c r="N1027" s="303"/>
      <c r="S1027" s="786">
        <v>0</v>
      </c>
      <c r="T1027" s="781">
        <f>VLOOKUP(C1027,METADATA!$J$5:$Q$29,IF(E1027="HI",2,IF(E1027="LO",6,10))+IF(S1027=1,2,IF(D1027=7,1,(IF(WEEKDAY(B1027)=1,2,IF(WEEKDAY(B1027)=7,1,0))))))</f>
        <v>2</v>
      </c>
      <c r="U1027" s="781">
        <f>VLOOKUP(C1027,METADATA!$A$5:$H$29,IF(E1027="HI",2,IF(E1027="LO",6,10))+IF(S1027=1,2,IF(D1027=7,1,(IF(WEEKDAY(B1027)=1,2,IF(WEEKDAY(B1027)=7,1,0))))))</f>
        <v>2</v>
      </c>
    </row>
    <row r="1028" spans="2:21" ht="13.95" customHeight="1" x14ac:dyDescent="0.25">
      <c r="B1028" s="784">
        <f t="shared" si="47"/>
        <v>45425</v>
      </c>
      <c r="C1028" s="785">
        <v>16</v>
      </c>
      <c r="D1028" s="786">
        <f>IFERROR((INDEX(METADATA!$T$2:$T$20,MATCH(B1028,METADATA!$S$2:$S$20,0))),0)</f>
        <v>0</v>
      </c>
      <c r="E1028" s="785" t="str">
        <f t="shared" ref="E1028:E1091" si="48">IF(B1028="","",IF(AND(MONTH(B1028)&gt;=MONTH($AA$9),MONTH(B1028)&lt;=MONTH($AA$11)),"HI","LO"))</f>
        <v>LO</v>
      </c>
      <c r="F1028" s="786">
        <f>VLOOKUP(C1028,METADATA!$A$5:$H$29,IF(E1028="HI",2,IF(E1028="LO",6,10))+IF(D1028=1,2,IF(D1028=7,1,(IF(WEEKDAY(B1028)=1,2,IF(WEEKDAY(B1028)=7,1,0))))))</f>
        <v>2</v>
      </c>
      <c r="G1028" s="786">
        <f>VLOOKUP(C1028,METADATA!$J$5:$Q$29,IF(E1028="HI",2,IF(E1028="LO",6,10))+IF(D1028=1,2,IF(D1028=7,1,(IF(WEEKDAY(B1028)=1,2,IF(WEEKDAY(B1028)=7,1,0))))))</f>
        <v>2</v>
      </c>
      <c r="H1028" s="787">
        <v>16026.25</v>
      </c>
      <c r="I1028" s="788">
        <v>2204.9039726257324</v>
      </c>
      <c r="K1028" s="795">
        <v>913.98749999999995</v>
      </c>
      <c r="M1028" s="798">
        <f t="shared" ref="M1028:M1091" si="49">SQRT(H1028^2+I1028^2)</f>
        <v>16177.215167976246</v>
      </c>
      <c r="N1028" s="303"/>
      <c r="S1028" s="786">
        <v>0</v>
      </c>
      <c r="T1028" s="781">
        <f>VLOOKUP(C1028,METADATA!$J$5:$Q$29,IF(E1028="HI",2,IF(E1028="LO",6,10))+IF(S1028=1,2,IF(D1028=7,1,(IF(WEEKDAY(B1028)=1,2,IF(WEEKDAY(B1028)=7,1,0))))))</f>
        <v>2</v>
      </c>
      <c r="U1028" s="781">
        <f>VLOOKUP(C1028,METADATA!$A$5:$H$29,IF(E1028="HI",2,IF(E1028="LO",6,10))+IF(S1028=1,2,IF(D1028=7,1,(IF(WEEKDAY(B1028)=1,2,IF(WEEKDAY(B1028)=7,1,0))))))</f>
        <v>2</v>
      </c>
    </row>
    <row r="1029" spans="2:21" ht="13.95" customHeight="1" x14ac:dyDescent="0.25">
      <c r="B1029" s="784">
        <f t="shared" si="47"/>
        <v>45425</v>
      </c>
      <c r="C1029" s="785">
        <v>17</v>
      </c>
      <c r="D1029" s="786">
        <f>IFERROR((INDEX(METADATA!$T$2:$T$20,MATCH(B1029,METADATA!$S$2:$S$20,0))),0)</f>
        <v>0</v>
      </c>
      <c r="E1029" s="785" t="str">
        <f t="shared" si="48"/>
        <v>LO</v>
      </c>
      <c r="F1029" s="786">
        <f>VLOOKUP(C1029,METADATA!$A$5:$H$29,IF(E1029="HI",2,IF(E1029="LO",6,10))+IF(D1029=1,2,IF(D1029=7,1,(IF(WEEKDAY(B1029)=1,2,IF(WEEKDAY(B1029)=7,1,0))))))</f>
        <v>2</v>
      </c>
      <c r="G1029" s="786">
        <f>VLOOKUP(C1029,METADATA!$J$5:$Q$29,IF(E1029="HI",2,IF(E1029="LO",6,10))+IF(D1029=1,2,IF(D1029=7,1,(IF(WEEKDAY(B1029)=1,2,IF(WEEKDAY(B1029)=7,1,0))))))</f>
        <v>2</v>
      </c>
      <c r="H1029" s="787">
        <v>15408.75</v>
      </c>
      <c r="I1029" s="788">
        <v>2184.2400054931641</v>
      </c>
      <c r="K1029" s="795">
        <v>902.26250000000005</v>
      </c>
      <c r="M1029" s="798">
        <f t="shared" si="49"/>
        <v>15562.791554348365</v>
      </c>
      <c r="N1029" s="303"/>
      <c r="S1029" s="786">
        <v>0</v>
      </c>
      <c r="T1029" s="781">
        <f>VLOOKUP(C1029,METADATA!$J$5:$Q$29,IF(E1029="HI",2,IF(E1029="LO",6,10))+IF(S1029=1,2,IF(D1029=7,1,(IF(WEEKDAY(B1029)=1,2,IF(WEEKDAY(B1029)=7,1,0))))))</f>
        <v>2</v>
      </c>
      <c r="U1029" s="781">
        <f>VLOOKUP(C1029,METADATA!$A$5:$H$29,IF(E1029="HI",2,IF(E1029="LO",6,10))+IF(S1029=1,2,IF(D1029=7,1,(IF(WEEKDAY(B1029)=1,2,IF(WEEKDAY(B1029)=7,1,0))))))</f>
        <v>2</v>
      </c>
    </row>
    <row r="1030" spans="2:21" ht="13.95" customHeight="1" x14ac:dyDescent="0.25">
      <c r="B1030" s="784">
        <f t="shared" si="47"/>
        <v>45425</v>
      </c>
      <c r="C1030" s="785">
        <v>18</v>
      </c>
      <c r="D1030" s="786">
        <f>IFERROR((INDEX(METADATA!$T$2:$T$20,MATCH(B1030,METADATA!$S$2:$S$20,0))),0)</f>
        <v>0</v>
      </c>
      <c r="E1030" s="785" t="str">
        <f t="shared" si="48"/>
        <v>LO</v>
      </c>
      <c r="F1030" s="786">
        <f>VLOOKUP(C1030,METADATA!$A$5:$H$29,IF(E1030="HI",2,IF(E1030="LO",6,10))+IF(D1030=1,2,IF(D1030=7,1,(IF(WEEKDAY(B1030)=1,2,IF(WEEKDAY(B1030)=7,1,0))))))</f>
        <v>1</v>
      </c>
      <c r="G1030" s="786">
        <f>VLOOKUP(C1030,METADATA!$J$5:$Q$29,IF(E1030="HI",2,IF(E1030="LO",6,10))+IF(D1030=1,2,IF(D1030=7,1,(IF(WEEKDAY(B1030)=1,2,IF(WEEKDAY(B1030)=7,1,0))))))</f>
        <v>1</v>
      </c>
      <c r="H1030" s="787">
        <v>16869.75</v>
      </c>
      <c r="I1030" s="788">
        <v>2066.3284683227539</v>
      </c>
      <c r="K1030" s="795">
        <v>933.76250000000005</v>
      </c>
      <c r="M1030" s="798">
        <f t="shared" si="49"/>
        <v>16995.828264650743</v>
      </c>
      <c r="N1030" s="303"/>
      <c r="S1030" s="786">
        <v>0</v>
      </c>
      <c r="T1030" s="781">
        <f>VLOOKUP(C1030,METADATA!$J$5:$Q$29,IF(E1030="HI",2,IF(E1030="LO",6,10))+IF(S1030=1,2,IF(D1030=7,1,(IF(WEEKDAY(B1030)=1,2,IF(WEEKDAY(B1030)=7,1,0))))))</f>
        <v>1</v>
      </c>
      <c r="U1030" s="781">
        <f>VLOOKUP(C1030,METADATA!$A$5:$H$29,IF(E1030="HI",2,IF(E1030="LO",6,10))+IF(S1030=1,2,IF(D1030=7,1,(IF(WEEKDAY(B1030)=1,2,IF(WEEKDAY(B1030)=7,1,0))))))</f>
        <v>1</v>
      </c>
    </row>
    <row r="1031" spans="2:21" ht="13.95" customHeight="1" x14ac:dyDescent="0.25">
      <c r="B1031" s="784">
        <f t="shared" si="47"/>
        <v>45425</v>
      </c>
      <c r="C1031" s="785">
        <v>19</v>
      </c>
      <c r="D1031" s="786">
        <f>IFERROR((INDEX(METADATA!$T$2:$T$20,MATCH(B1031,METADATA!$S$2:$S$20,0))),0)</f>
        <v>0</v>
      </c>
      <c r="E1031" s="785" t="str">
        <f t="shared" si="48"/>
        <v>LO</v>
      </c>
      <c r="F1031" s="786">
        <f>VLOOKUP(C1031,METADATA!$A$5:$H$29,IF(E1031="HI",2,IF(E1031="LO",6,10))+IF(D1031=1,2,IF(D1031=7,1,(IF(WEEKDAY(B1031)=1,2,IF(WEEKDAY(B1031)=7,1,0))))))</f>
        <v>1</v>
      </c>
      <c r="G1031" s="786">
        <f>VLOOKUP(C1031,METADATA!$J$5:$Q$29,IF(E1031="HI",2,IF(E1031="LO",6,10))+IF(D1031=1,2,IF(D1031=7,1,(IF(WEEKDAY(B1031)=1,2,IF(WEEKDAY(B1031)=7,1,0))))))</f>
        <v>1</v>
      </c>
      <c r="H1031" s="787">
        <v>16746</v>
      </c>
      <c r="I1031" s="788">
        <v>1985.7364778518677</v>
      </c>
      <c r="K1031" s="795">
        <v>0</v>
      </c>
      <c r="M1031" s="798">
        <f t="shared" si="49"/>
        <v>16863.323081749681</v>
      </c>
      <c r="N1031" s="303"/>
      <c r="S1031" s="786">
        <v>0</v>
      </c>
      <c r="T1031" s="781">
        <f>VLOOKUP(C1031,METADATA!$J$5:$Q$29,IF(E1031="HI",2,IF(E1031="LO",6,10))+IF(S1031=1,2,IF(D1031=7,1,(IF(WEEKDAY(B1031)=1,2,IF(WEEKDAY(B1031)=7,1,0))))))</f>
        <v>1</v>
      </c>
      <c r="U1031" s="781">
        <f>VLOOKUP(C1031,METADATA!$A$5:$H$29,IF(E1031="HI",2,IF(E1031="LO",6,10))+IF(S1031=1,2,IF(D1031=7,1,(IF(WEEKDAY(B1031)=1,2,IF(WEEKDAY(B1031)=7,1,0))))))</f>
        <v>1</v>
      </c>
    </row>
    <row r="1032" spans="2:21" ht="13.95" customHeight="1" x14ac:dyDescent="0.25">
      <c r="B1032" s="784">
        <f t="shared" si="47"/>
        <v>45425</v>
      </c>
      <c r="C1032" s="785">
        <v>20</v>
      </c>
      <c r="D1032" s="786">
        <f>IFERROR((INDEX(METADATA!$T$2:$T$20,MATCH(B1032,METADATA!$S$2:$S$20,0))),0)</f>
        <v>0</v>
      </c>
      <c r="E1032" s="785" t="str">
        <f t="shared" si="48"/>
        <v>LO</v>
      </c>
      <c r="F1032" s="786">
        <f>VLOOKUP(C1032,METADATA!$A$5:$H$29,IF(E1032="HI",2,IF(E1032="LO",6,10))+IF(D1032=1,2,IF(D1032=7,1,(IF(WEEKDAY(B1032)=1,2,IF(WEEKDAY(B1032)=7,1,0))))))</f>
        <v>1</v>
      </c>
      <c r="G1032" s="786">
        <f>VLOOKUP(C1032,METADATA!$J$5:$Q$29,IF(E1032="HI",2,IF(E1032="LO",6,10))+IF(D1032=1,2,IF(D1032=7,1,(IF(WEEKDAY(B1032)=1,2,IF(WEEKDAY(B1032)=7,1,0))))))</f>
        <v>2</v>
      </c>
      <c r="H1032" s="787">
        <v>15074.25</v>
      </c>
      <c r="I1032" s="788">
        <v>1986.5999571681023</v>
      </c>
      <c r="K1032" s="795">
        <v>0</v>
      </c>
      <c r="M1032" s="798">
        <f t="shared" si="49"/>
        <v>15204.591163603192</v>
      </c>
      <c r="N1032" s="303"/>
      <c r="S1032" s="786">
        <v>0</v>
      </c>
      <c r="T1032" s="781">
        <f>VLOOKUP(C1032,METADATA!$J$5:$Q$29,IF(E1032="HI",2,IF(E1032="LO",6,10))+IF(S1032=1,2,IF(D1032=7,1,(IF(WEEKDAY(B1032)=1,2,IF(WEEKDAY(B1032)=7,1,0))))))</f>
        <v>2</v>
      </c>
      <c r="U1032" s="781">
        <f>VLOOKUP(C1032,METADATA!$A$5:$H$29,IF(E1032="HI",2,IF(E1032="LO",6,10))+IF(S1032=1,2,IF(D1032=7,1,(IF(WEEKDAY(B1032)=1,2,IF(WEEKDAY(B1032)=7,1,0))))))</f>
        <v>1</v>
      </c>
    </row>
    <row r="1033" spans="2:21" ht="13.95" customHeight="1" x14ac:dyDescent="0.25">
      <c r="B1033" s="784">
        <f t="shared" si="47"/>
        <v>45425</v>
      </c>
      <c r="C1033" s="785">
        <v>21</v>
      </c>
      <c r="D1033" s="786">
        <f>IFERROR((INDEX(METADATA!$T$2:$T$20,MATCH(B1033,METADATA!$S$2:$S$20,0))),0)</f>
        <v>0</v>
      </c>
      <c r="E1033" s="785" t="str">
        <f t="shared" si="48"/>
        <v>LO</v>
      </c>
      <c r="F1033" s="786">
        <f>VLOOKUP(C1033,METADATA!$A$5:$H$29,IF(E1033="HI",2,IF(E1033="LO",6,10))+IF(D1033=1,2,IF(D1033=7,1,(IF(WEEKDAY(B1033)=1,2,IF(WEEKDAY(B1033)=7,1,0))))))</f>
        <v>2</v>
      </c>
      <c r="G1033" s="786">
        <f>VLOOKUP(C1033,METADATA!$J$5:$Q$29,IF(E1033="HI",2,IF(E1033="LO",6,10))+IF(D1033=1,2,IF(D1033=7,1,(IF(WEEKDAY(B1033)=1,2,IF(WEEKDAY(B1033)=7,1,0))))))</f>
        <v>2</v>
      </c>
      <c r="H1033" s="787">
        <v>13307.75</v>
      </c>
      <c r="I1033" s="788">
        <v>1935.8875198364258</v>
      </c>
      <c r="K1033" s="795">
        <v>0</v>
      </c>
      <c r="M1033" s="798">
        <f t="shared" si="49"/>
        <v>13447.820289993409</v>
      </c>
      <c r="N1033" s="303"/>
      <c r="S1033" s="786">
        <v>0</v>
      </c>
      <c r="T1033" s="781">
        <f>VLOOKUP(C1033,METADATA!$J$5:$Q$29,IF(E1033="HI",2,IF(E1033="LO",6,10))+IF(S1033=1,2,IF(D1033=7,1,(IF(WEEKDAY(B1033)=1,2,IF(WEEKDAY(B1033)=7,1,0))))))</f>
        <v>2</v>
      </c>
      <c r="U1033" s="781">
        <f>VLOOKUP(C1033,METADATA!$A$5:$H$29,IF(E1033="HI",2,IF(E1033="LO",6,10))+IF(S1033=1,2,IF(D1033=7,1,(IF(WEEKDAY(B1033)=1,2,IF(WEEKDAY(B1033)=7,1,0))))))</f>
        <v>2</v>
      </c>
    </row>
    <row r="1034" spans="2:21" ht="13.95" customHeight="1" x14ac:dyDescent="0.25">
      <c r="B1034" s="784">
        <f t="shared" si="47"/>
        <v>45425</v>
      </c>
      <c r="C1034" s="785">
        <v>22</v>
      </c>
      <c r="D1034" s="786">
        <f>IFERROR((INDEX(METADATA!$T$2:$T$20,MATCH(B1034,METADATA!$S$2:$S$20,0))),0)</f>
        <v>0</v>
      </c>
      <c r="E1034" s="785" t="str">
        <f t="shared" si="48"/>
        <v>LO</v>
      </c>
      <c r="F1034" s="786">
        <f>VLOOKUP(C1034,METADATA!$A$5:$H$29,IF(E1034="HI",2,IF(E1034="LO",6,10))+IF(D1034=1,2,IF(D1034=7,1,(IF(WEEKDAY(B1034)=1,2,IF(WEEKDAY(B1034)=7,1,0))))))</f>
        <v>3</v>
      </c>
      <c r="G1034" s="786">
        <f>VLOOKUP(C1034,METADATA!$J$5:$Q$29,IF(E1034="HI",2,IF(E1034="LO",6,10))+IF(D1034=1,2,IF(D1034=7,1,(IF(WEEKDAY(B1034)=1,2,IF(WEEKDAY(B1034)=7,1,0))))))</f>
        <v>3</v>
      </c>
      <c r="H1034" s="787">
        <v>11115</v>
      </c>
      <c r="I1034" s="788">
        <v>1847.3775100708008</v>
      </c>
      <c r="K1034" s="795">
        <v>0</v>
      </c>
      <c r="M1034" s="798">
        <f t="shared" si="49"/>
        <v>11267.476588159187</v>
      </c>
      <c r="N1034" s="303"/>
      <c r="S1034" s="786">
        <v>0</v>
      </c>
      <c r="T1034" s="781">
        <f>VLOOKUP(C1034,METADATA!$J$5:$Q$29,IF(E1034="HI",2,IF(E1034="LO",6,10))+IF(S1034=1,2,IF(D1034=7,1,(IF(WEEKDAY(B1034)=1,2,IF(WEEKDAY(B1034)=7,1,0))))))</f>
        <v>3</v>
      </c>
      <c r="U1034" s="781">
        <f>VLOOKUP(C1034,METADATA!$A$5:$H$29,IF(E1034="HI",2,IF(E1034="LO",6,10))+IF(S1034=1,2,IF(D1034=7,1,(IF(WEEKDAY(B1034)=1,2,IF(WEEKDAY(B1034)=7,1,0))))))</f>
        <v>3</v>
      </c>
    </row>
    <row r="1035" spans="2:21" ht="13.95" customHeight="1" x14ac:dyDescent="0.25">
      <c r="B1035" s="784">
        <f t="shared" si="47"/>
        <v>45425</v>
      </c>
      <c r="C1035" s="785">
        <v>23</v>
      </c>
      <c r="D1035" s="786">
        <f>IFERROR((INDEX(METADATA!$T$2:$T$20,MATCH(B1035,METADATA!$S$2:$S$20,0))),0)</f>
        <v>0</v>
      </c>
      <c r="E1035" s="785" t="str">
        <f t="shared" si="48"/>
        <v>LO</v>
      </c>
      <c r="F1035" s="786">
        <f>VLOOKUP(C1035,METADATA!$A$5:$H$29,IF(E1035="HI",2,IF(E1035="LO",6,10))+IF(D1035=1,2,IF(D1035=7,1,(IF(WEEKDAY(B1035)=1,2,IF(WEEKDAY(B1035)=7,1,0))))))</f>
        <v>3</v>
      </c>
      <c r="G1035" s="786">
        <f>VLOOKUP(C1035,METADATA!$J$5:$Q$29,IF(E1035="HI",2,IF(E1035="LO",6,10))+IF(D1035=1,2,IF(D1035=7,1,(IF(WEEKDAY(B1035)=1,2,IF(WEEKDAY(B1035)=7,1,0))))))</f>
        <v>3</v>
      </c>
      <c r="H1035" s="787">
        <v>10232.75</v>
      </c>
      <c r="I1035" s="788">
        <v>1883.9025057554245</v>
      </c>
      <c r="K1035" s="795">
        <v>0</v>
      </c>
      <c r="M1035" s="798">
        <f t="shared" si="49"/>
        <v>10404.723024362136</v>
      </c>
      <c r="N1035" s="303"/>
      <c r="S1035" s="786">
        <v>0</v>
      </c>
      <c r="T1035" s="781">
        <f>VLOOKUP(C1035,METADATA!$J$5:$Q$29,IF(E1035="HI",2,IF(E1035="LO",6,10))+IF(S1035=1,2,IF(D1035=7,1,(IF(WEEKDAY(B1035)=1,2,IF(WEEKDAY(B1035)=7,1,0))))))</f>
        <v>3</v>
      </c>
      <c r="U1035" s="781">
        <f>VLOOKUP(C1035,METADATA!$A$5:$H$29,IF(E1035="HI",2,IF(E1035="LO",6,10))+IF(S1035=1,2,IF(D1035=7,1,(IF(WEEKDAY(B1035)=1,2,IF(WEEKDAY(B1035)=7,1,0))))))</f>
        <v>3</v>
      </c>
    </row>
    <row r="1036" spans="2:21" ht="13.95" customHeight="1" x14ac:dyDescent="0.25">
      <c r="B1036" s="784">
        <f t="shared" si="47"/>
        <v>45426</v>
      </c>
      <c r="C1036" s="785">
        <v>0</v>
      </c>
      <c r="D1036" s="786">
        <f>IFERROR((INDEX(METADATA!$T$2:$T$20,MATCH(B1036,METADATA!$S$2:$S$20,0))),0)</f>
        <v>0</v>
      </c>
      <c r="E1036" s="785" t="str">
        <f t="shared" si="48"/>
        <v>LO</v>
      </c>
      <c r="F1036" s="786">
        <f>VLOOKUP(C1036,METADATA!$A$5:$H$29,IF(E1036="HI",2,IF(E1036="LO",6,10))+IF(D1036=1,2,IF(D1036=7,1,(IF(WEEKDAY(B1036)=1,2,IF(WEEKDAY(B1036)=7,1,0))))))</f>
        <v>3</v>
      </c>
      <c r="G1036" s="786">
        <f>VLOOKUP(C1036,METADATA!$J$5:$Q$29,IF(E1036="HI",2,IF(E1036="LO",6,10))+IF(D1036=1,2,IF(D1036=7,1,(IF(WEEKDAY(B1036)=1,2,IF(WEEKDAY(B1036)=7,1,0))))))</f>
        <v>3</v>
      </c>
      <c r="H1036" s="787">
        <v>9606.75</v>
      </c>
      <c r="I1036" s="788">
        <v>1949.4699783325195</v>
      </c>
      <c r="K1036" s="795">
        <v>0</v>
      </c>
      <c r="M1036" s="798">
        <f t="shared" si="49"/>
        <v>9802.5547057346121</v>
      </c>
      <c r="N1036" s="303"/>
      <c r="S1036" s="786">
        <v>0</v>
      </c>
      <c r="T1036" s="781">
        <f>VLOOKUP(C1036,METADATA!$J$5:$Q$29,IF(E1036="HI",2,IF(E1036="LO",6,10))+IF(S1036=1,2,IF(D1036=7,1,(IF(WEEKDAY(B1036)=1,2,IF(WEEKDAY(B1036)=7,1,0))))))</f>
        <v>3</v>
      </c>
      <c r="U1036" s="781">
        <f>VLOOKUP(C1036,METADATA!$A$5:$H$29,IF(E1036="HI",2,IF(E1036="LO",6,10))+IF(S1036=1,2,IF(D1036=7,1,(IF(WEEKDAY(B1036)=1,2,IF(WEEKDAY(B1036)=7,1,0))))))</f>
        <v>3</v>
      </c>
    </row>
    <row r="1037" spans="2:21" ht="13.95" customHeight="1" x14ac:dyDescent="0.25">
      <c r="B1037" s="784">
        <f t="shared" si="47"/>
        <v>45426</v>
      </c>
      <c r="C1037" s="785">
        <v>1</v>
      </c>
      <c r="D1037" s="786">
        <f>IFERROR((INDEX(METADATA!$T$2:$T$20,MATCH(B1037,METADATA!$S$2:$S$20,0))),0)</f>
        <v>0</v>
      </c>
      <c r="E1037" s="785" t="str">
        <f t="shared" si="48"/>
        <v>LO</v>
      </c>
      <c r="F1037" s="786">
        <f>VLOOKUP(C1037,METADATA!$A$5:$H$29,IF(E1037="HI",2,IF(E1037="LO",6,10))+IF(D1037=1,2,IF(D1037=7,1,(IF(WEEKDAY(B1037)=1,2,IF(WEEKDAY(B1037)=7,1,0))))))</f>
        <v>3</v>
      </c>
      <c r="G1037" s="786">
        <f>VLOOKUP(C1037,METADATA!$J$5:$Q$29,IF(E1037="HI",2,IF(E1037="LO",6,10))+IF(D1037=1,2,IF(D1037=7,1,(IF(WEEKDAY(B1037)=1,2,IF(WEEKDAY(B1037)=7,1,0))))))</f>
        <v>3</v>
      </c>
      <c r="H1037" s="787">
        <v>8662.75</v>
      </c>
      <c r="I1037" s="788">
        <v>1857.8194798827171</v>
      </c>
      <c r="K1037" s="795">
        <v>0</v>
      </c>
      <c r="M1037" s="798">
        <f t="shared" si="49"/>
        <v>8859.7252091885839</v>
      </c>
      <c r="N1037" s="303"/>
      <c r="S1037" s="786">
        <v>0</v>
      </c>
      <c r="T1037" s="781">
        <f>VLOOKUP(C1037,METADATA!$J$5:$Q$29,IF(E1037="HI",2,IF(E1037="LO",6,10))+IF(S1037=1,2,IF(D1037=7,1,(IF(WEEKDAY(B1037)=1,2,IF(WEEKDAY(B1037)=7,1,0))))))</f>
        <v>3</v>
      </c>
      <c r="U1037" s="781">
        <f>VLOOKUP(C1037,METADATA!$A$5:$H$29,IF(E1037="HI",2,IF(E1037="LO",6,10))+IF(S1037=1,2,IF(D1037=7,1,(IF(WEEKDAY(B1037)=1,2,IF(WEEKDAY(B1037)=7,1,0))))))</f>
        <v>3</v>
      </c>
    </row>
    <row r="1038" spans="2:21" ht="13.95" customHeight="1" x14ac:dyDescent="0.25">
      <c r="B1038" s="784">
        <f t="shared" si="47"/>
        <v>45426</v>
      </c>
      <c r="C1038" s="785">
        <v>2</v>
      </c>
      <c r="D1038" s="786">
        <f>IFERROR((INDEX(METADATA!$T$2:$T$20,MATCH(B1038,METADATA!$S$2:$S$20,0))),0)</f>
        <v>0</v>
      </c>
      <c r="E1038" s="785" t="str">
        <f t="shared" si="48"/>
        <v>LO</v>
      </c>
      <c r="F1038" s="786">
        <f>VLOOKUP(C1038,METADATA!$A$5:$H$29,IF(E1038="HI",2,IF(E1038="LO",6,10))+IF(D1038=1,2,IF(D1038=7,1,(IF(WEEKDAY(B1038)=1,2,IF(WEEKDAY(B1038)=7,1,0))))))</f>
        <v>3</v>
      </c>
      <c r="G1038" s="786">
        <f>VLOOKUP(C1038,METADATA!$J$5:$Q$29,IF(E1038="HI",2,IF(E1038="LO",6,10))+IF(D1038=1,2,IF(D1038=7,1,(IF(WEEKDAY(B1038)=1,2,IF(WEEKDAY(B1038)=7,1,0))))))</f>
        <v>3</v>
      </c>
      <c r="H1038" s="787">
        <v>8831.5</v>
      </c>
      <c r="I1038" s="788">
        <v>2020.1250305175781</v>
      </c>
      <c r="K1038" s="795">
        <v>0</v>
      </c>
      <c r="M1038" s="798">
        <f t="shared" si="49"/>
        <v>9059.5969771797045</v>
      </c>
      <c r="N1038" s="303"/>
      <c r="S1038" s="786">
        <v>0</v>
      </c>
      <c r="T1038" s="781">
        <f>VLOOKUP(C1038,METADATA!$J$5:$Q$29,IF(E1038="HI",2,IF(E1038="LO",6,10))+IF(S1038=1,2,IF(D1038=7,1,(IF(WEEKDAY(B1038)=1,2,IF(WEEKDAY(B1038)=7,1,0))))))</f>
        <v>3</v>
      </c>
      <c r="U1038" s="781">
        <f>VLOOKUP(C1038,METADATA!$A$5:$H$29,IF(E1038="HI",2,IF(E1038="LO",6,10))+IF(S1038=1,2,IF(D1038=7,1,(IF(WEEKDAY(B1038)=1,2,IF(WEEKDAY(B1038)=7,1,0))))))</f>
        <v>3</v>
      </c>
    </row>
    <row r="1039" spans="2:21" ht="13.95" customHeight="1" x14ac:dyDescent="0.25">
      <c r="B1039" s="784">
        <f t="shared" si="47"/>
        <v>45426</v>
      </c>
      <c r="C1039" s="785">
        <v>3</v>
      </c>
      <c r="D1039" s="786">
        <f>IFERROR((INDEX(METADATA!$T$2:$T$20,MATCH(B1039,METADATA!$S$2:$S$20,0))),0)</f>
        <v>0</v>
      </c>
      <c r="E1039" s="785" t="str">
        <f t="shared" si="48"/>
        <v>LO</v>
      </c>
      <c r="F1039" s="786">
        <f>VLOOKUP(C1039,METADATA!$A$5:$H$29,IF(E1039="HI",2,IF(E1039="LO",6,10))+IF(D1039=1,2,IF(D1039=7,1,(IF(WEEKDAY(B1039)=1,2,IF(WEEKDAY(B1039)=7,1,0))))))</f>
        <v>3</v>
      </c>
      <c r="G1039" s="786">
        <f>VLOOKUP(C1039,METADATA!$J$5:$Q$29,IF(E1039="HI",2,IF(E1039="LO",6,10))+IF(D1039=1,2,IF(D1039=7,1,(IF(WEEKDAY(B1039)=1,2,IF(WEEKDAY(B1039)=7,1,0))))))</f>
        <v>3</v>
      </c>
      <c r="H1039" s="787">
        <v>9040</v>
      </c>
      <c r="I1039" s="788">
        <v>1984.3225250244141</v>
      </c>
      <c r="K1039" s="795">
        <v>0</v>
      </c>
      <c r="M1039" s="798">
        <f t="shared" si="49"/>
        <v>9255.2220871959235</v>
      </c>
      <c r="N1039" s="303"/>
      <c r="S1039" s="786">
        <v>0</v>
      </c>
      <c r="T1039" s="781">
        <f>VLOOKUP(C1039,METADATA!$J$5:$Q$29,IF(E1039="HI",2,IF(E1039="LO",6,10))+IF(S1039=1,2,IF(D1039=7,1,(IF(WEEKDAY(B1039)=1,2,IF(WEEKDAY(B1039)=7,1,0))))))</f>
        <v>3</v>
      </c>
      <c r="U1039" s="781">
        <f>VLOOKUP(C1039,METADATA!$A$5:$H$29,IF(E1039="HI",2,IF(E1039="LO",6,10))+IF(S1039=1,2,IF(D1039=7,1,(IF(WEEKDAY(B1039)=1,2,IF(WEEKDAY(B1039)=7,1,0))))))</f>
        <v>3</v>
      </c>
    </row>
    <row r="1040" spans="2:21" ht="13.95" customHeight="1" x14ac:dyDescent="0.25">
      <c r="B1040" s="784">
        <f t="shared" si="47"/>
        <v>45426</v>
      </c>
      <c r="C1040" s="785">
        <v>4</v>
      </c>
      <c r="D1040" s="786">
        <f>IFERROR((INDEX(METADATA!$T$2:$T$20,MATCH(B1040,METADATA!$S$2:$S$20,0))),0)</f>
        <v>0</v>
      </c>
      <c r="E1040" s="785" t="str">
        <f t="shared" si="48"/>
        <v>LO</v>
      </c>
      <c r="F1040" s="786">
        <f>VLOOKUP(C1040,METADATA!$A$5:$H$29,IF(E1040="HI",2,IF(E1040="LO",6,10))+IF(D1040=1,2,IF(D1040=7,1,(IF(WEEKDAY(B1040)=1,2,IF(WEEKDAY(B1040)=7,1,0))))))</f>
        <v>3</v>
      </c>
      <c r="G1040" s="786">
        <f>VLOOKUP(C1040,METADATA!$J$5:$Q$29,IF(E1040="HI",2,IF(E1040="LO",6,10))+IF(D1040=1,2,IF(D1040=7,1,(IF(WEEKDAY(B1040)=1,2,IF(WEEKDAY(B1040)=7,1,0))))))</f>
        <v>3</v>
      </c>
      <c r="H1040" s="787">
        <v>9869.75</v>
      </c>
      <c r="I1040" s="788">
        <v>1859.6170471608639</v>
      </c>
      <c r="K1040" s="795">
        <v>0</v>
      </c>
      <c r="M1040" s="798">
        <f t="shared" si="49"/>
        <v>10043.412797679446</v>
      </c>
      <c r="N1040" s="303"/>
      <c r="S1040" s="786">
        <v>0</v>
      </c>
      <c r="T1040" s="781">
        <f>VLOOKUP(C1040,METADATA!$J$5:$Q$29,IF(E1040="HI",2,IF(E1040="LO",6,10))+IF(S1040=1,2,IF(D1040=7,1,(IF(WEEKDAY(B1040)=1,2,IF(WEEKDAY(B1040)=7,1,0))))))</f>
        <v>3</v>
      </c>
      <c r="U1040" s="781">
        <f>VLOOKUP(C1040,METADATA!$A$5:$H$29,IF(E1040="HI",2,IF(E1040="LO",6,10))+IF(S1040=1,2,IF(D1040=7,1,(IF(WEEKDAY(B1040)=1,2,IF(WEEKDAY(B1040)=7,1,0))))))</f>
        <v>3</v>
      </c>
    </row>
    <row r="1041" spans="2:21" ht="13.95" customHeight="1" x14ac:dyDescent="0.25">
      <c r="B1041" s="784">
        <f t="shared" si="47"/>
        <v>45426</v>
      </c>
      <c r="C1041" s="785">
        <v>5</v>
      </c>
      <c r="D1041" s="786">
        <f>IFERROR((INDEX(METADATA!$T$2:$T$20,MATCH(B1041,METADATA!$S$2:$S$20,0))),0)</f>
        <v>0</v>
      </c>
      <c r="E1041" s="785" t="str">
        <f t="shared" si="48"/>
        <v>LO</v>
      </c>
      <c r="F1041" s="786">
        <f>VLOOKUP(C1041,METADATA!$A$5:$H$29,IF(E1041="HI",2,IF(E1041="LO",6,10))+IF(D1041=1,2,IF(D1041=7,1,(IF(WEEKDAY(B1041)=1,2,IF(WEEKDAY(B1041)=7,1,0))))))</f>
        <v>3</v>
      </c>
      <c r="G1041" s="786">
        <f>VLOOKUP(C1041,METADATA!$J$5:$Q$29,IF(E1041="HI",2,IF(E1041="LO",6,10))+IF(D1041=1,2,IF(D1041=7,1,(IF(WEEKDAY(B1041)=1,2,IF(WEEKDAY(B1041)=7,1,0))))))</f>
        <v>3</v>
      </c>
      <c r="H1041" s="787">
        <v>11873.75</v>
      </c>
      <c r="I1041" s="788">
        <v>1832.1799850463867</v>
      </c>
      <c r="K1041" s="795">
        <v>0</v>
      </c>
      <c r="M1041" s="798">
        <f t="shared" si="49"/>
        <v>12014.27578175666</v>
      </c>
      <c r="N1041" s="303"/>
      <c r="S1041" s="786">
        <v>0</v>
      </c>
      <c r="T1041" s="781">
        <f>VLOOKUP(C1041,METADATA!$J$5:$Q$29,IF(E1041="HI",2,IF(E1041="LO",6,10))+IF(S1041=1,2,IF(D1041=7,1,(IF(WEEKDAY(B1041)=1,2,IF(WEEKDAY(B1041)=7,1,0))))))</f>
        <v>3</v>
      </c>
      <c r="U1041" s="781">
        <f>VLOOKUP(C1041,METADATA!$A$5:$H$29,IF(E1041="HI",2,IF(E1041="LO",6,10))+IF(S1041=1,2,IF(D1041=7,1,(IF(WEEKDAY(B1041)=1,2,IF(WEEKDAY(B1041)=7,1,0))))))</f>
        <v>3</v>
      </c>
    </row>
    <row r="1042" spans="2:21" ht="13.95" customHeight="1" x14ac:dyDescent="0.25">
      <c r="B1042" s="784">
        <f t="shared" si="47"/>
        <v>45426</v>
      </c>
      <c r="C1042" s="785">
        <v>6</v>
      </c>
      <c r="D1042" s="786">
        <f>IFERROR((INDEX(METADATA!$T$2:$T$20,MATCH(B1042,METADATA!$S$2:$S$20,0))),0)</f>
        <v>0</v>
      </c>
      <c r="E1042" s="785" t="str">
        <f t="shared" si="48"/>
        <v>LO</v>
      </c>
      <c r="F1042" s="786">
        <f>VLOOKUP(C1042,METADATA!$A$5:$H$29,IF(E1042="HI",2,IF(E1042="LO",6,10))+IF(D1042=1,2,IF(D1042=7,1,(IF(WEEKDAY(B1042)=1,2,IF(WEEKDAY(B1042)=7,1,0))))))</f>
        <v>2</v>
      </c>
      <c r="G1042" s="786">
        <f>VLOOKUP(C1042,METADATA!$J$5:$Q$29,IF(E1042="HI",2,IF(E1042="LO",6,10))+IF(D1042=1,2,IF(D1042=7,1,(IF(WEEKDAY(B1042)=1,2,IF(WEEKDAY(B1042)=7,1,0))))))</f>
        <v>2</v>
      </c>
      <c r="H1042" s="787">
        <v>14626</v>
      </c>
      <c r="I1042" s="788">
        <v>1751.3519849181175</v>
      </c>
      <c r="K1042" s="795">
        <v>870.51250000000005</v>
      </c>
      <c r="M1042" s="798">
        <f t="shared" si="49"/>
        <v>14730.482333415855</v>
      </c>
      <c r="N1042" s="303"/>
      <c r="S1042" s="786">
        <v>0</v>
      </c>
      <c r="T1042" s="781">
        <f>VLOOKUP(C1042,METADATA!$J$5:$Q$29,IF(E1042="HI",2,IF(E1042="LO",6,10))+IF(S1042=1,2,IF(D1042=7,1,(IF(WEEKDAY(B1042)=1,2,IF(WEEKDAY(B1042)=7,1,0))))))</f>
        <v>2</v>
      </c>
      <c r="U1042" s="781">
        <f>VLOOKUP(C1042,METADATA!$A$5:$H$29,IF(E1042="HI",2,IF(E1042="LO",6,10))+IF(S1042=1,2,IF(D1042=7,1,(IF(WEEKDAY(B1042)=1,2,IF(WEEKDAY(B1042)=7,1,0))))))</f>
        <v>2</v>
      </c>
    </row>
    <row r="1043" spans="2:21" ht="13.95" customHeight="1" x14ac:dyDescent="0.25">
      <c r="B1043" s="784">
        <f t="shared" si="47"/>
        <v>45426</v>
      </c>
      <c r="C1043" s="785">
        <v>7</v>
      </c>
      <c r="D1043" s="786">
        <f>IFERROR((INDEX(METADATA!$T$2:$T$20,MATCH(B1043,METADATA!$S$2:$S$20,0))),0)</f>
        <v>0</v>
      </c>
      <c r="E1043" s="785" t="str">
        <f t="shared" si="48"/>
        <v>LO</v>
      </c>
      <c r="F1043" s="786">
        <f>VLOOKUP(C1043,METADATA!$A$5:$H$29,IF(E1043="HI",2,IF(E1043="LO",6,10))+IF(D1043=1,2,IF(D1043=7,1,(IF(WEEKDAY(B1043)=1,2,IF(WEEKDAY(B1043)=7,1,0))))))</f>
        <v>1</v>
      </c>
      <c r="G1043" s="786">
        <f>VLOOKUP(C1043,METADATA!$J$5:$Q$29,IF(E1043="HI",2,IF(E1043="LO",6,10))+IF(D1043=1,2,IF(D1043=7,1,(IF(WEEKDAY(B1043)=1,2,IF(WEEKDAY(B1043)=7,1,0))))))</f>
        <v>1</v>
      </c>
      <c r="H1043" s="787">
        <v>15813.25</v>
      </c>
      <c r="I1043" s="788">
        <v>1737.406550347805</v>
      </c>
      <c r="K1043" s="795">
        <v>865.8125</v>
      </c>
      <c r="M1043" s="798">
        <f t="shared" si="49"/>
        <v>15908.408376820462</v>
      </c>
      <c r="N1043" s="303"/>
      <c r="S1043" s="786">
        <v>0</v>
      </c>
      <c r="T1043" s="781">
        <f>VLOOKUP(C1043,METADATA!$J$5:$Q$29,IF(E1043="HI",2,IF(E1043="LO",6,10))+IF(S1043=1,2,IF(D1043=7,1,(IF(WEEKDAY(B1043)=1,2,IF(WEEKDAY(B1043)=7,1,0))))))</f>
        <v>1</v>
      </c>
      <c r="U1043" s="781">
        <f>VLOOKUP(C1043,METADATA!$A$5:$H$29,IF(E1043="HI",2,IF(E1043="LO",6,10))+IF(S1043=1,2,IF(D1043=7,1,(IF(WEEKDAY(B1043)=1,2,IF(WEEKDAY(B1043)=7,1,0))))))</f>
        <v>1</v>
      </c>
    </row>
    <row r="1044" spans="2:21" ht="13.95" customHeight="1" x14ac:dyDescent="0.25">
      <c r="B1044" s="784">
        <f t="shared" si="47"/>
        <v>45426</v>
      </c>
      <c r="C1044" s="785">
        <v>8</v>
      </c>
      <c r="D1044" s="786">
        <f>IFERROR((INDEX(METADATA!$T$2:$T$20,MATCH(B1044,METADATA!$S$2:$S$20,0))),0)</f>
        <v>0</v>
      </c>
      <c r="E1044" s="785" t="str">
        <f t="shared" si="48"/>
        <v>LO</v>
      </c>
      <c r="F1044" s="786">
        <f>VLOOKUP(C1044,METADATA!$A$5:$H$29,IF(E1044="HI",2,IF(E1044="LO",6,10))+IF(D1044=1,2,IF(D1044=7,1,(IF(WEEKDAY(B1044)=1,2,IF(WEEKDAY(B1044)=7,1,0))))))</f>
        <v>1</v>
      </c>
      <c r="G1044" s="786">
        <f>VLOOKUP(C1044,METADATA!$J$5:$Q$29,IF(E1044="HI",2,IF(E1044="LO",6,10))+IF(D1044=1,2,IF(D1044=7,1,(IF(WEEKDAY(B1044)=1,2,IF(WEEKDAY(B1044)=7,1,0))))))</f>
        <v>1</v>
      </c>
      <c r="H1044" s="787">
        <v>17119.25</v>
      </c>
      <c r="I1044" s="788">
        <v>1971.8654670715332</v>
      </c>
      <c r="K1044" s="795">
        <v>834.63750000000005</v>
      </c>
      <c r="M1044" s="798">
        <f t="shared" si="49"/>
        <v>17232.43958302855</v>
      </c>
      <c r="N1044" s="303"/>
      <c r="S1044" s="786">
        <v>0</v>
      </c>
      <c r="T1044" s="781">
        <f>VLOOKUP(C1044,METADATA!$J$5:$Q$29,IF(E1044="HI",2,IF(E1044="LO",6,10))+IF(S1044=1,2,IF(D1044=7,1,(IF(WEEKDAY(B1044)=1,2,IF(WEEKDAY(B1044)=7,1,0))))))</f>
        <v>1</v>
      </c>
      <c r="U1044" s="781">
        <f>VLOOKUP(C1044,METADATA!$A$5:$H$29,IF(E1044="HI",2,IF(E1044="LO",6,10))+IF(S1044=1,2,IF(D1044=7,1,(IF(WEEKDAY(B1044)=1,2,IF(WEEKDAY(B1044)=7,1,0))))))</f>
        <v>1</v>
      </c>
    </row>
    <row r="1045" spans="2:21" ht="13.95" customHeight="1" x14ac:dyDescent="0.25">
      <c r="B1045" s="784">
        <f t="shared" si="47"/>
        <v>45426</v>
      </c>
      <c r="C1045" s="785">
        <v>9</v>
      </c>
      <c r="D1045" s="786">
        <f>IFERROR((INDEX(METADATA!$T$2:$T$20,MATCH(B1045,METADATA!$S$2:$S$20,0))),0)</f>
        <v>0</v>
      </c>
      <c r="E1045" s="785" t="str">
        <f t="shared" si="48"/>
        <v>LO</v>
      </c>
      <c r="F1045" s="786">
        <f>VLOOKUP(C1045,METADATA!$A$5:$H$29,IF(E1045="HI",2,IF(E1045="LO",6,10))+IF(D1045=1,2,IF(D1045=7,1,(IF(WEEKDAY(B1045)=1,2,IF(WEEKDAY(B1045)=7,1,0))))))</f>
        <v>2</v>
      </c>
      <c r="G1045" s="786">
        <f>VLOOKUP(C1045,METADATA!$J$5:$Q$29,IF(E1045="HI",2,IF(E1045="LO",6,10))+IF(D1045=1,2,IF(D1045=7,1,(IF(WEEKDAY(B1045)=1,2,IF(WEEKDAY(B1045)=7,1,0))))))</f>
        <v>1</v>
      </c>
      <c r="H1045" s="787">
        <v>17399.25</v>
      </c>
      <c r="I1045" s="788">
        <v>2056.4634742736816</v>
      </c>
      <c r="K1045" s="795">
        <v>847.33749999999998</v>
      </c>
      <c r="M1045" s="798">
        <f t="shared" si="49"/>
        <v>17520.357946786411</v>
      </c>
      <c r="N1045" s="303"/>
      <c r="S1045" s="786">
        <v>0</v>
      </c>
      <c r="T1045" s="781">
        <f>VLOOKUP(C1045,METADATA!$J$5:$Q$29,IF(E1045="HI",2,IF(E1045="LO",6,10))+IF(S1045=1,2,IF(D1045=7,1,(IF(WEEKDAY(B1045)=1,2,IF(WEEKDAY(B1045)=7,1,0))))))</f>
        <v>1</v>
      </c>
      <c r="U1045" s="781">
        <f>VLOOKUP(C1045,METADATA!$A$5:$H$29,IF(E1045="HI",2,IF(E1045="LO",6,10))+IF(S1045=1,2,IF(D1045=7,1,(IF(WEEKDAY(B1045)=1,2,IF(WEEKDAY(B1045)=7,1,0))))))</f>
        <v>2</v>
      </c>
    </row>
    <row r="1046" spans="2:21" ht="13.95" customHeight="1" x14ac:dyDescent="0.25">
      <c r="B1046" s="784">
        <f t="shared" si="47"/>
        <v>45426</v>
      </c>
      <c r="C1046" s="785">
        <v>10</v>
      </c>
      <c r="D1046" s="786">
        <f>IFERROR((INDEX(METADATA!$T$2:$T$20,MATCH(B1046,METADATA!$S$2:$S$20,0))),0)</f>
        <v>0</v>
      </c>
      <c r="E1046" s="785" t="str">
        <f t="shared" si="48"/>
        <v>LO</v>
      </c>
      <c r="F1046" s="786">
        <f>VLOOKUP(C1046,METADATA!$A$5:$H$29,IF(E1046="HI",2,IF(E1046="LO",6,10))+IF(D1046=1,2,IF(D1046=7,1,(IF(WEEKDAY(B1046)=1,2,IF(WEEKDAY(B1046)=7,1,0))))))</f>
        <v>2</v>
      </c>
      <c r="G1046" s="786">
        <f>VLOOKUP(C1046,METADATA!$J$5:$Q$29,IF(E1046="HI",2,IF(E1046="LO",6,10))+IF(D1046=1,2,IF(D1046=7,1,(IF(WEEKDAY(B1046)=1,2,IF(WEEKDAY(B1046)=7,1,0))))))</f>
        <v>2</v>
      </c>
      <c r="H1046" s="787">
        <v>16638.25</v>
      </c>
      <c r="I1046" s="788">
        <v>2006.2329959869385</v>
      </c>
      <c r="K1046" s="795">
        <v>851.61249999999995</v>
      </c>
      <c r="M1046" s="798">
        <f t="shared" si="49"/>
        <v>16758.768865781483</v>
      </c>
      <c r="N1046" s="303"/>
      <c r="S1046" s="786">
        <v>0</v>
      </c>
      <c r="T1046" s="781">
        <f>VLOOKUP(C1046,METADATA!$J$5:$Q$29,IF(E1046="HI",2,IF(E1046="LO",6,10))+IF(S1046=1,2,IF(D1046=7,1,(IF(WEEKDAY(B1046)=1,2,IF(WEEKDAY(B1046)=7,1,0))))))</f>
        <v>2</v>
      </c>
      <c r="U1046" s="781">
        <f>VLOOKUP(C1046,METADATA!$A$5:$H$29,IF(E1046="HI",2,IF(E1046="LO",6,10))+IF(S1046=1,2,IF(D1046=7,1,(IF(WEEKDAY(B1046)=1,2,IF(WEEKDAY(B1046)=7,1,0))))))</f>
        <v>2</v>
      </c>
    </row>
    <row r="1047" spans="2:21" ht="13.95" customHeight="1" x14ac:dyDescent="0.25">
      <c r="B1047" s="784">
        <f t="shared" si="47"/>
        <v>45426</v>
      </c>
      <c r="C1047" s="785">
        <v>11</v>
      </c>
      <c r="D1047" s="786">
        <f>IFERROR((INDEX(METADATA!$T$2:$T$20,MATCH(B1047,METADATA!$S$2:$S$20,0))),0)</f>
        <v>0</v>
      </c>
      <c r="E1047" s="785" t="str">
        <f t="shared" si="48"/>
        <v>LO</v>
      </c>
      <c r="F1047" s="786">
        <f>VLOOKUP(C1047,METADATA!$A$5:$H$29,IF(E1047="HI",2,IF(E1047="LO",6,10))+IF(D1047=1,2,IF(D1047=7,1,(IF(WEEKDAY(B1047)=1,2,IF(WEEKDAY(B1047)=7,1,0))))))</f>
        <v>2</v>
      </c>
      <c r="G1047" s="786">
        <f>VLOOKUP(C1047,METADATA!$J$5:$Q$29,IF(E1047="HI",2,IF(E1047="LO",6,10))+IF(D1047=1,2,IF(D1047=7,1,(IF(WEEKDAY(B1047)=1,2,IF(WEEKDAY(B1047)=7,1,0))))))</f>
        <v>2</v>
      </c>
      <c r="H1047" s="787">
        <v>16637.25</v>
      </c>
      <c r="I1047" s="788">
        <v>2007.4294929504395</v>
      </c>
      <c r="K1047" s="795">
        <v>856.5</v>
      </c>
      <c r="M1047" s="798">
        <f t="shared" si="49"/>
        <v>16757.919343751098</v>
      </c>
      <c r="N1047" s="303"/>
      <c r="S1047" s="786">
        <v>0</v>
      </c>
      <c r="T1047" s="781">
        <f>VLOOKUP(C1047,METADATA!$J$5:$Q$29,IF(E1047="HI",2,IF(E1047="LO",6,10))+IF(S1047=1,2,IF(D1047=7,1,(IF(WEEKDAY(B1047)=1,2,IF(WEEKDAY(B1047)=7,1,0))))))</f>
        <v>2</v>
      </c>
      <c r="U1047" s="781">
        <f>VLOOKUP(C1047,METADATA!$A$5:$H$29,IF(E1047="HI",2,IF(E1047="LO",6,10))+IF(S1047=1,2,IF(D1047=7,1,(IF(WEEKDAY(B1047)=1,2,IF(WEEKDAY(B1047)=7,1,0))))))</f>
        <v>2</v>
      </c>
    </row>
    <row r="1048" spans="2:21" ht="13.95" customHeight="1" x14ac:dyDescent="0.25">
      <c r="B1048" s="784">
        <f t="shared" si="47"/>
        <v>45426</v>
      </c>
      <c r="C1048" s="785">
        <v>12</v>
      </c>
      <c r="D1048" s="786">
        <f>IFERROR((INDEX(METADATA!$T$2:$T$20,MATCH(B1048,METADATA!$S$2:$S$20,0))),0)</f>
        <v>0</v>
      </c>
      <c r="E1048" s="785" t="str">
        <f t="shared" si="48"/>
        <v>LO</v>
      </c>
      <c r="F1048" s="786">
        <f>VLOOKUP(C1048,METADATA!$A$5:$H$29,IF(E1048="HI",2,IF(E1048="LO",6,10))+IF(D1048=1,2,IF(D1048=7,1,(IF(WEEKDAY(B1048)=1,2,IF(WEEKDAY(B1048)=7,1,0))))))</f>
        <v>2</v>
      </c>
      <c r="G1048" s="786">
        <f>VLOOKUP(C1048,METADATA!$J$5:$Q$29,IF(E1048="HI",2,IF(E1048="LO",6,10))+IF(D1048=1,2,IF(D1048=7,1,(IF(WEEKDAY(B1048)=1,2,IF(WEEKDAY(B1048)=7,1,0))))))</f>
        <v>2</v>
      </c>
      <c r="H1048" s="787">
        <v>16733.75</v>
      </c>
      <c r="I1048" s="788">
        <v>1775.4265117645264</v>
      </c>
      <c r="K1048" s="795">
        <v>824.32500000000005</v>
      </c>
      <c r="M1048" s="798">
        <f t="shared" si="49"/>
        <v>16827.671507406376</v>
      </c>
      <c r="N1048" s="303"/>
      <c r="S1048" s="786">
        <v>0</v>
      </c>
      <c r="T1048" s="781">
        <f>VLOOKUP(C1048,METADATA!$J$5:$Q$29,IF(E1048="HI",2,IF(E1048="LO",6,10))+IF(S1048=1,2,IF(D1048=7,1,(IF(WEEKDAY(B1048)=1,2,IF(WEEKDAY(B1048)=7,1,0))))))</f>
        <v>2</v>
      </c>
      <c r="U1048" s="781">
        <f>VLOOKUP(C1048,METADATA!$A$5:$H$29,IF(E1048="HI",2,IF(E1048="LO",6,10))+IF(S1048=1,2,IF(D1048=7,1,(IF(WEEKDAY(B1048)=1,2,IF(WEEKDAY(B1048)=7,1,0))))))</f>
        <v>2</v>
      </c>
    </row>
    <row r="1049" spans="2:21" ht="13.95" customHeight="1" x14ac:dyDescent="0.25">
      <c r="B1049" s="784">
        <f t="shared" si="47"/>
        <v>45426</v>
      </c>
      <c r="C1049" s="785">
        <v>13</v>
      </c>
      <c r="D1049" s="786">
        <f>IFERROR((INDEX(METADATA!$T$2:$T$20,MATCH(B1049,METADATA!$S$2:$S$20,0))),0)</f>
        <v>0</v>
      </c>
      <c r="E1049" s="785" t="str">
        <f t="shared" si="48"/>
        <v>LO</v>
      </c>
      <c r="F1049" s="786">
        <f>VLOOKUP(C1049,METADATA!$A$5:$H$29,IF(E1049="HI",2,IF(E1049="LO",6,10))+IF(D1049=1,2,IF(D1049=7,1,(IF(WEEKDAY(B1049)=1,2,IF(WEEKDAY(B1049)=7,1,0))))))</f>
        <v>2</v>
      </c>
      <c r="G1049" s="786">
        <f>VLOOKUP(C1049,METADATA!$J$5:$Q$29,IF(E1049="HI",2,IF(E1049="LO",6,10))+IF(D1049=1,2,IF(D1049=7,1,(IF(WEEKDAY(B1049)=1,2,IF(WEEKDAY(B1049)=7,1,0))))))</f>
        <v>2</v>
      </c>
      <c r="H1049" s="787">
        <v>16006.25</v>
      </c>
      <c r="I1049" s="788">
        <v>2132.2064723968506</v>
      </c>
      <c r="K1049" s="795">
        <v>882.73749999999995</v>
      </c>
      <c r="M1049" s="798">
        <f t="shared" si="49"/>
        <v>16147.642041593288</v>
      </c>
      <c r="N1049" s="303"/>
      <c r="S1049" s="786">
        <v>0</v>
      </c>
      <c r="T1049" s="781">
        <f>VLOOKUP(C1049,METADATA!$J$5:$Q$29,IF(E1049="HI",2,IF(E1049="LO",6,10))+IF(S1049=1,2,IF(D1049=7,1,(IF(WEEKDAY(B1049)=1,2,IF(WEEKDAY(B1049)=7,1,0))))))</f>
        <v>2</v>
      </c>
      <c r="U1049" s="781">
        <f>VLOOKUP(C1049,METADATA!$A$5:$H$29,IF(E1049="HI",2,IF(E1049="LO",6,10))+IF(S1049=1,2,IF(D1049=7,1,(IF(WEEKDAY(B1049)=1,2,IF(WEEKDAY(B1049)=7,1,0))))))</f>
        <v>2</v>
      </c>
    </row>
    <row r="1050" spans="2:21" ht="13.95" customHeight="1" x14ac:dyDescent="0.25">
      <c r="B1050" s="784">
        <f t="shared" si="47"/>
        <v>45426</v>
      </c>
      <c r="C1050" s="785">
        <v>14</v>
      </c>
      <c r="D1050" s="786">
        <f>IFERROR((INDEX(METADATA!$T$2:$T$20,MATCH(B1050,METADATA!$S$2:$S$20,0))),0)</f>
        <v>0</v>
      </c>
      <c r="E1050" s="785" t="str">
        <f t="shared" si="48"/>
        <v>LO</v>
      </c>
      <c r="F1050" s="786">
        <f>VLOOKUP(C1050,METADATA!$A$5:$H$29,IF(E1050="HI",2,IF(E1050="LO",6,10))+IF(D1050=1,2,IF(D1050=7,1,(IF(WEEKDAY(B1050)=1,2,IF(WEEKDAY(B1050)=7,1,0))))))</f>
        <v>2</v>
      </c>
      <c r="G1050" s="786">
        <f>VLOOKUP(C1050,METADATA!$J$5:$Q$29,IF(E1050="HI",2,IF(E1050="LO",6,10))+IF(D1050=1,2,IF(D1050=7,1,(IF(WEEKDAY(B1050)=1,2,IF(WEEKDAY(B1050)=7,1,0))))))</f>
        <v>2</v>
      </c>
      <c r="H1050" s="787">
        <v>16207</v>
      </c>
      <c r="I1050" s="788">
        <v>2247.5274715423584</v>
      </c>
      <c r="K1050" s="795">
        <v>909.3125</v>
      </c>
      <c r="M1050" s="798">
        <f t="shared" si="49"/>
        <v>16362.097320800216</v>
      </c>
      <c r="N1050" s="303"/>
      <c r="S1050" s="786">
        <v>0</v>
      </c>
      <c r="T1050" s="781">
        <f>VLOOKUP(C1050,METADATA!$J$5:$Q$29,IF(E1050="HI",2,IF(E1050="LO",6,10))+IF(S1050=1,2,IF(D1050=7,1,(IF(WEEKDAY(B1050)=1,2,IF(WEEKDAY(B1050)=7,1,0))))))</f>
        <v>2</v>
      </c>
      <c r="U1050" s="781">
        <f>VLOOKUP(C1050,METADATA!$A$5:$H$29,IF(E1050="HI",2,IF(E1050="LO",6,10))+IF(S1050=1,2,IF(D1050=7,1,(IF(WEEKDAY(B1050)=1,2,IF(WEEKDAY(B1050)=7,1,0))))))</f>
        <v>2</v>
      </c>
    </row>
    <row r="1051" spans="2:21" ht="13.95" customHeight="1" x14ac:dyDescent="0.25">
      <c r="B1051" s="784">
        <f t="shared" si="47"/>
        <v>45426</v>
      </c>
      <c r="C1051" s="785">
        <v>15</v>
      </c>
      <c r="D1051" s="786">
        <f>IFERROR((INDEX(METADATA!$T$2:$T$20,MATCH(B1051,METADATA!$S$2:$S$20,0))),0)</f>
        <v>0</v>
      </c>
      <c r="E1051" s="785" t="str">
        <f t="shared" si="48"/>
        <v>LO</v>
      </c>
      <c r="F1051" s="786">
        <f>VLOOKUP(C1051,METADATA!$A$5:$H$29,IF(E1051="HI",2,IF(E1051="LO",6,10))+IF(D1051=1,2,IF(D1051=7,1,(IF(WEEKDAY(B1051)=1,2,IF(WEEKDAY(B1051)=7,1,0))))))</f>
        <v>2</v>
      </c>
      <c r="G1051" s="786">
        <f>VLOOKUP(C1051,METADATA!$J$5:$Q$29,IF(E1051="HI",2,IF(E1051="LO",6,10))+IF(D1051=1,2,IF(D1051=7,1,(IF(WEEKDAY(B1051)=1,2,IF(WEEKDAY(B1051)=7,1,0))))))</f>
        <v>2</v>
      </c>
      <c r="H1051" s="787">
        <v>16132.25</v>
      </c>
      <c r="I1051" s="788">
        <v>2330.9754524230957</v>
      </c>
      <c r="K1051" s="795">
        <v>905.6</v>
      </c>
      <c r="M1051" s="798">
        <f t="shared" si="49"/>
        <v>16299.783330532313</v>
      </c>
      <c r="N1051" s="303"/>
      <c r="S1051" s="786">
        <v>0</v>
      </c>
      <c r="T1051" s="781">
        <f>VLOOKUP(C1051,METADATA!$J$5:$Q$29,IF(E1051="HI",2,IF(E1051="LO",6,10))+IF(S1051=1,2,IF(D1051=7,1,(IF(WEEKDAY(B1051)=1,2,IF(WEEKDAY(B1051)=7,1,0))))))</f>
        <v>2</v>
      </c>
      <c r="U1051" s="781">
        <f>VLOOKUP(C1051,METADATA!$A$5:$H$29,IF(E1051="HI",2,IF(E1051="LO",6,10))+IF(S1051=1,2,IF(D1051=7,1,(IF(WEEKDAY(B1051)=1,2,IF(WEEKDAY(B1051)=7,1,0))))))</f>
        <v>2</v>
      </c>
    </row>
    <row r="1052" spans="2:21" ht="13.95" customHeight="1" x14ac:dyDescent="0.25">
      <c r="B1052" s="784">
        <f t="shared" ref="B1052:B1115" si="50">B1028+1</f>
        <v>45426</v>
      </c>
      <c r="C1052" s="785">
        <v>16</v>
      </c>
      <c r="D1052" s="786">
        <f>IFERROR((INDEX(METADATA!$T$2:$T$20,MATCH(B1052,METADATA!$S$2:$S$20,0))),0)</f>
        <v>0</v>
      </c>
      <c r="E1052" s="785" t="str">
        <f t="shared" si="48"/>
        <v>LO</v>
      </c>
      <c r="F1052" s="786">
        <f>VLOOKUP(C1052,METADATA!$A$5:$H$29,IF(E1052="HI",2,IF(E1052="LO",6,10))+IF(D1052=1,2,IF(D1052=7,1,(IF(WEEKDAY(B1052)=1,2,IF(WEEKDAY(B1052)=7,1,0))))))</f>
        <v>2</v>
      </c>
      <c r="G1052" s="786">
        <f>VLOOKUP(C1052,METADATA!$J$5:$Q$29,IF(E1052="HI",2,IF(E1052="LO",6,10))+IF(D1052=1,2,IF(D1052=7,1,(IF(WEEKDAY(B1052)=1,2,IF(WEEKDAY(B1052)=7,1,0))))))</f>
        <v>2</v>
      </c>
      <c r="H1052" s="787">
        <v>16587.25</v>
      </c>
      <c r="I1052" s="788">
        <v>2404.1279907226563</v>
      </c>
      <c r="K1052" s="795">
        <v>913.98749999999995</v>
      </c>
      <c r="M1052" s="798">
        <f t="shared" si="49"/>
        <v>16760.569619147082</v>
      </c>
      <c r="N1052" s="303"/>
      <c r="S1052" s="786">
        <v>0</v>
      </c>
      <c r="T1052" s="781">
        <f>VLOOKUP(C1052,METADATA!$J$5:$Q$29,IF(E1052="HI",2,IF(E1052="LO",6,10))+IF(S1052=1,2,IF(D1052=7,1,(IF(WEEKDAY(B1052)=1,2,IF(WEEKDAY(B1052)=7,1,0))))))</f>
        <v>2</v>
      </c>
      <c r="U1052" s="781">
        <f>VLOOKUP(C1052,METADATA!$A$5:$H$29,IF(E1052="HI",2,IF(E1052="LO",6,10))+IF(S1052=1,2,IF(D1052=7,1,(IF(WEEKDAY(B1052)=1,2,IF(WEEKDAY(B1052)=7,1,0))))))</f>
        <v>2</v>
      </c>
    </row>
    <row r="1053" spans="2:21" ht="13.95" customHeight="1" x14ac:dyDescent="0.25">
      <c r="B1053" s="784">
        <f t="shared" si="50"/>
        <v>45426</v>
      </c>
      <c r="C1053" s="785">
        <v>17</v>
      </c>
      <c r="D1053" s="786">
        <f>IFERROR((INDEX(METADATA!$T$2:$T$20,MATCH(B1053,METADATA!$S$2:$S$20,0))),0)</f>
        <v>0</v>
      </c>
      <c r="E1053" s="785" t="str">
        <f t="shared" si="48"/>
        <v>LO</v>
      </c>
      <c r="F1053" s="786">
        <f>VLOOKUP(C1053,METADATA!$A$5:$H$29,IF(E1053="HI",2,IF(E1053="LO",6,10))+IF(D1053=1,2,IF(D1053=7,1,(IF(WEEKDAY(B1053)=1,2,IF(WEEKDAY(B1053)=7,1,0))))))</f>
        <v>2</v>
      </c>
      <c r="G1053" s="786">
        <f>VLOOKUP(C1053,METADATA!$J$5:$Q$29,IF(E1053="HI",2,IF(E1053="LO",6,10))+IF(D1053=1,2,IF(D1053=7,1,(IF(WEEKDAY(B1053)=1,2,IF(WEEKDAY(B1053)=7,1,0))))))</f>
        <v>2</v>
      </c>
      <c r="H1053" s="787">
        <v>16422.5</v>
      </c>
      <c r="I1053" s="788">
        <v>2288.8550090789795</v>
      </c>
      <c r="K1053" s="795">
        <v>902.26250000000005</v>
      </c>
      <c r="M1053" s="798">
        <f t="shared" si="49"/>
        <v>16581.235282770278</v>
      </c>
      <c r="N1053" s="303"/>
      <c r="S1053" s="786">
        <v>0</v>
      </c>
      <c r="T1053" s="781">
        <f>VLOOKUP(C1053,METADATA!$J$5:$Q$29,IF(E1053="HI",2,IF(E1053="LO",6,10))+IF(S1053=1,2,IF(D1053=7,1,(IF(WEEKDAY(B1053)=1,2,IF(WEEKDAY(B1053)=7,1,0))))))</f>
        <v>2</v>
      </c>
      <c r="U1053" s="781">
        <f>VLOOKUP(C1053,METADATA!$A$5:$H$29,IF(E1053="HI",2,IF(E1053="LO",6,10))+IF(S1053=1,2,IF(D1053=7,1,(IF(WEEKDAY(B1053)=1,2,IF(WEEKDAY(B1053)=7,1,0))))))</f>
        <v>2</v>
      </c>
    </row>
    <row r="1054" spans="2:21" ht="13.95" customHeight="1" x14ac:dyDescent="0.25">
      <c r="B1054" s="784">
        <f t="shared" si="50"/>
        <v>45426</v>
      </c>
      <c r="C1054" s="785">
        <v>18</v>
      </c>
      <c r="D1054" s="786">
        <f>IFERROR((INDEX(METADATA!$T$2:$T$20,MATCH(B1054,METADATA!$S$2:$S$20,0))),0)</f>
        <v>0</v>
      </c>
      <c r="E1054" s="785" t="str">
        <f t="shared" si="48"/>
        <v>LO</v>
      </c>
      <c r="F1054" s="786">
        <f>VLOOKUP(C1054,METADATA!$A$5:$H$29,IF(E1054="HI",2,IF(E1054="LO",6,10))+IF(D1054=1,2,IF(D1054=7,1,(IF(WEEKDAY(B1054)=1,2,IF(WEEKDAY(B1054)=7,1,0))))))</f>
        <v>1</v>
      </c>
      <c r="G1054" s="786">
        <f>VLOOKUP(C1054,METADATA!$J$5:$Q$29,IF(E1054="HI",2,IF(E1054="LO",6,10))+IF(D1054=1,2,IF(D1054=7,1,(IF(WEEKDAY(B1054)=1,2,IF(WEEKDAY(B1054)=7,1,0))))))</f>
        <v>1</v>
      </c>
      <c r="H1054" s="787">
        <v>17536.5</v>
      </c>
      <c r="I1054" s="788">
        <v>2258.8324794769287</v>
      </c>
      <c r="K1054" s="795">
        <v>933.76250000000005</v>
      </c>
      <c r="M1054" s="798">
        <f t="shared" si="49"/>
        <v>17681.378804277112</v>
      </c>
      <c r="N1054" s="303"/>
      <c r="S1054" s="786">
        <v>0</v>
      </c>
      <c r="T1054" s="781">
        <f>VLOOKUP(C1054,METADATA!$J$5:$Q$29,IF(E1054="HI",2,IF(E1054="LO",6,10))+IF(S1054=1,2,IF(D1054=7,1,(IF(WEEKDAY(B1054)=1,2,IF(WEEKDAY(B1054)=7,1,0))))))</f>
        <v>1</v>
      </c>
      <c r="U1054" s="781">
        <f>VLOOKUP(C1054,METADATA!$A$5:$H$29,IF(E1054="HI",2,IF(E1054="LO",6,10))+IF(S1054=1,2,IF(D1054=7,1,(IF(WEEKDAY(B1054)=1,2,IF(WEEKDAY(B1054)=7,1,0))))))</f>
        <v>1</v>
      </c>
    </row>
    <row r="1055" spans="2:21" ht="13.95" customHeight="1" x14ac:dyDescent="0.25">
      <c r="B1055" s="784">
        <f t="shared" si="50"/>
        <v>45426</v>
      </c>
      <c r="C1055" s="785">
        <v>19</v>
      </c>
      <c r="D1055" s="786">
        <f>IFERROR((INDEX(METADATA!$T$2:$T$20,MATCH(B1055,METADATA!$S$2:$S$20,0))),0)</f>
        <v>0</v>
      </c>
      <c r="E1055" s="785" t="str">
        <f t="shared" si="48"/>
        <v>LO</v>
      </c>
      <c r="F1055" s="786">
        <f>VLOOKUP(C1055,METADATA!$A$5:$H$29,IF(E1055="HI",2,IF(E1055="LO",6,10))+IF(D1055=1,2,IF(D1055=7,1,(IF(WEEKDAY(B1055)=1,2,IF(WEEKDAY(B1055)=7,1,0))))))</f>
        <v>1</v>
      </c>
      <c r="G1055" s="786">
        <f>VLOOKUP(C1055,METADATA!$J$5:$Q$29,IF(E1055="HI",2,IF(E1055="LO",6,10))+IF(D1055=1,2,IF(D1055=7,1,(IF(WEEKDAY(B1055)=1,2,IF(WEEKDAY(B1055)=7,1,0))))))</f>
        <v>1</v>
      </c>
      <c r="H1055" s="787">
        <v>17018.25</v>
      </c>
      <c r="I1055" s="788">
        <v>2341.2494640350342</v>
      </c>
      <c r="K1055" s="795">
        <v>0</v>
      </c>
      <c r="M1055" s="798">
        <f t="shared" si="49"/>
        <v>17178.541326764167</v>
      </c>
      <c r="N1055" s="303"/>
      <c r="S1055" s="786">
        <v>0</v>
      </c>
      <c r="T1055" s="781">
        <f>VLOOKUP(C1055,METADATA!$J$5:$Q$29,IF(E1055="HI",2,IF(E1055="LO",6,10))+IF(S1055=1,2,IF(D1055=7,1,(IF(WEEKDAY(B1055)=1,2,IF(WEEKDAY(B1055)=7,1,0))))))</f>
        <v>1</v>
      </c>
      <c r="U1055" s="781">
        <f>VLOOKUP(C1055,METADATA!$A$5:$H$29,IF(E1055="HI",2,IF(E1055="LO",6,10))+IF(S1055=1,2,IF(D1055=7,1,(IF(WEEKDAY(B1055)=1,2,IF(WEEKDAY(B1055)=7,1,0))))))</f>
        <v>1</v>
      </c>
    </row>
    <row r="1056" spans="2:21" ht="13.95" customHeight="1" x14ac:dyDescent="0.25">
      <c r="B1056" s="784">
        <f t="shared" si="50"/>
        <v>45426</v>
      </c>
      <c r="C1056" s="785">
        <v>20</v>
      </c>
      <c r="D1056" s="786">
        <f>IFERROR((INDEX(METADATA!$T$2:$T$20,MATCH(B1056,METADATA!$S$2:$S$20,0))),0)</f>
        <v>0</v>
      </c>
      <c r="E1056" s="785" t="str">
        <f t="shared" si="48"/>
        <v>LO</v>
      </c>
      <c r="F1056" s="786">
        <f>VLOOKUP(C1056,METADATA!$A$5:$H$29,IF(E1056="HI",2,IF(E1056="LO",6,10))+IF(D1056=1,2,IF(D1056=7,1,(IF(WEEKDAY(B1056)=1,2,IF(WEEKDAY(B1056)=7,1,0))))))</f>
        <v>1</v>
      </c>
      <c r="G1056" s="786">
        <f>VLOOKUP(C1056,METADATA!$J$5:$Q$29,IF(E1056="HI",2,IF(E1056="LO",6,10))+IF(D1056=1,2,IF(D1056=7,1,(IF(WEEKDAY(B1056)=1,2,IF(WEEKDAY(B1056)=7,1,0))))))</f>
        <v>2</v>
      </c>
      <c r="H1056" s="787">
        <v>15137</v>
      </c>
      <c r="I1056" s="788">
        <v>2296.7049741744995</v>
      </c>
      <c r="K1056" s="795">
        <v>0</v>
      </c>
      <c r="M1056" s="798">
        <f t="shared" si="49"/>
        <v>15310.245678577397</v>
      </c>
      <c r="N1056" s="303"/>
      <c r="S1056" s="786">
        <v>0</v>
      </c>
      <c r="T1056" s="781">
        <f>VLOOKUP(C1056,METADATA!$J$5:$Q$29,IF(E1056="HI",2,IF(E1056="LO",6,10))+IF(S1056=1,2,IF(D1056=7,1,(IF(WEEKDAY(B1056)=1,2,IF(WEEKDAY(B1056)=7,1,0))))))</f>
        <v>2</v>
      </c>
      <c r="U1056" s="781">
        <f>VLOOKUP(C1056,METADATA!$A$5:$H$29,IF(E1056="HI",2,IF(E1056="LO",6,10))+IF(S1056=1,2,IF(D1056=7,1,(IF(WEEKDAY(B1056)=1,2,IF(WEEKDAY(B1056)=7,1,0))))))</f>
        <v>1</v>
      </c>
    </row>
    <row r="1057" spans="2:21" ht="13.95" customHeight="1" x14ac:dyDescent="0.25">
      <c r="B1057" s="784">
        <f t="shared" si="50"/>
        <v>45426</v>
      </c>
      <c r="C1057" s="785">
        <v>21</v>
      </c>
      <c r="D1057" s="786">
        <f>IFERROR((INDEX(METADATA!$T$2:$T$20,MATCH(B1057,METADATA!$S$2:$S$20,0))),0)</f>
        <v>0</v>
      </c>
      <c r="E1057" s="785" t="str">
        <f t="shared" si="48"/>
        <v>LO</v>
      </c>
      <c r="F1057" s="786">
        <f>VLOOKUP(C1057,METADATA!$A$5:$H$29,IF(E1057="HI",2,IF(E1057="LO",6,10))+IF(D1057=1,2,IF(D1057=7,1,(IF(WEEKDAY(B1057)=1,2,IF(WEEKDAY(B1057)=7,1,0))))))</f>
        <v>2</v>
      </c>
      <c r="G1057" s="786">
        <f>VLOOKUP(C1057,METADATA!$J$5:$Q$29,IF(E1057="HI",2,IF(E1057="LO",6,10))+IF(D1057=1,2,IF(D1057=7,1,(IF(WEEKDAY(B1057)=1,2,IF(WEEKDAY(B1057)=7,1,0))))))</f>
        <v>2</v>
      </c>
      <c r="H1057" s="787">
        <v>13348</v>
      </c>
      <c r="I1057" s="788">
        <v>2226.862494468689</v>
      </c>
      <c r="K1057" s="795">
        <v>0</v>
      </c>
      <c r="M1057" s="798">
        <f t="shared" si="49"/>
        <v>13532.480207606857</v>
      </c>
      <c r="N1057" s="303"/>
      <c r="S1057" s="786">
        <v>0</v>
      </c>
      <c r="T1057" s="781">
        <f>VLOOKUP(C1057,METADATA!$J$5:$Q$29,IF(E1057="HI",2,IF(E1057="LO",6,10))+IF(S1057=1,2,IF(D1057=7,1,(IF(WEEKDAY(B1057)=1,2,IF(WEEKDAY(B1057)=7,1,0))))))</f>
        <v>2</v>
      </c>
      <c r="U1057" s="781">
        <f>VLOOKUP(C1057,METADATA!$A$5:$H$29,IF(E1057="HI",2,IF(E1057="LO",6,10))+IF(S1057=1,2,IF(D1057=7,1,(IF(WEEKDAY(B1057)=1,2,IF(WEEKDAY(B1057)=7,1,0))))))</f>
        <v>2</v>
      </c>
    </row>
    <row r="1058" spans="2:21" ht="13.95" customHeight="1" x14ac:dyDescent="0.25">
      <c r="B1058" s="784">
        <f t="shared" si="50"/>
        <v>45426</v>
      </c>
      <c r="C1058" s="785">
        <v>22</v>
      </c>
      <c r="D1058" s="786">
        <f>IFERROR((INDEX(METADATA!$T$2:$T$20,MATCH(B1058,METADATA!$S$2:$S$20,0))),0)</f>
        <v>0</v>
      </c>
      <c r="E1058" s="785" t="str">
        <f t="shared" si="48"/>
        <v>LO</v>
      </c>
      <c r="F1058" s="786">
        <f>VLOOKUP(C1058,METADATA!$A$5:$H$29,IF(E1058="HI",2,IF(E1058="LO",6,10))+IF(D1058=1,2,IF(D1058=7,1,(IF(WEEKDAY(B1058)=1,2,IF(WEEKDAY(B1058)=7,1,0))))))</f>
        <v>3</v>
      </c>
      <c r="G1058" s="786">
        <f>VLOOKUP(C1058,METADATA!$J$5:$Q$29,IF(E1058="HI",2,IF(E1058="LO",6,10))+IF(D1058=1,2,IF(D1058=7,1,(IF(WEEKDAY(B1058)=1,2,IF(WEEKDAY(B1058)=7,1,0))))))</f>
        <v>3</v>
      </c>
      <c r="H1058" s="787">
        <v>11477</v>
      </c>
      <c r="I1058" s="788">
        <v>2241.1695175170898</v>
      </c>
      <c r="K1058" s="795">
        <v>0</v>
      </c>
      <c r="M1058" s="798">
        <f t="shared" si="49"/>
        <v>11693.774831347137</v>
      </c>
      <c r="N1058" s="303"/>
      <c r="S1058" s="786">
        <v>0</v>
      </c>
      <c r="T1058" s="781">
        <f>VLOOKUP(C1058,METADATA!$J$5:$Q$29,IF(E1058="HI",2,IF(E1058="LO",6,10))+IF(S1058=1,2,IF(D1058=7,1,(IF(WEEKDAY(B1058)=1,2,IF(WEEKDAY(B1058)=7,1,0))))))</f>
        <v>3</v>
      </c>
      <c r="U1058" s="781">
        <f>VLOOKUP(C1058,METADATA!$A$5:$H$29,IF(E1058="HI",2,IF(E1058="LO",6,10))+IF(S1058=1,2,IF(D1058=7,1,(IF(WEEKDAY(B1058)=1,2,IF(WEEKDAY(B1058)=7,1,0))))))</f>
        <v>3</v>
      </c>
    </row>
    <row r="1059" spans="2:21" ht="13.95" customHeight="1" x14ac:dyDescent="0.25">
      <c r="B1059" s="784">
        <f t="shared" si="50"/>
        <v>45426</v>
      </c>
      <c r="C1059" s="785">
        <v>23</v>
      </c>
      <c r="D1059" s="786">
        <f>IFERROR((INDEX(METADATA!$T$2:$T$20,MATCH(B1059,METADATA!$S$2:$S$20,0))),0)</f>
        <v>0</v>
      </c>
      <c r="E1059" s="785" t="str">
        <f t="shared" si="48"/>
        <v>LO</v>
      </c>
      <c r="F1059" s="786">
        <f>VLOOKUP(C1059,METADATA!$A$5:$H$29,IF(E1059="HI",2,IF(E1059="LO",6,10))+IF(D1059=1,2,IF(D1059=7,1,(IF(WEEKDAY(B1059)=1,2,IF(WEEKDAY(B1059)=7,1,0))))))</f>
        <v>3</v>
      </c>
      <c r="G1059" s="786">
        <f>VLOOKUP(C1059,METADATA!$J$5:$Q$29,IF(E1059="HI",2,IF(E1059="LO",6,10))+IF(D1059=1,2,IF(D1059=7,1,(IF(WEEKDAY(B1059)=1,2,IF(WEEKDAY(B1059)=7,1,0))))))</f>
        <v>3</v>
      </c>
      <c r="H1059" s="787">
        <v>10322</v>
      </c>
      <c r="I1059" s="788">
        <v>2337.4250574111938</v>
      </c>
      <c r="K1059" s="795">
        <v>0</v>
      </c>
      <c r="M1059" s="798">
        <f t="shared" si="49"/>
        <v>10583.347291807717</v>
      </c>
      <c r="N1059" s="303"/>
      <c r="S1059" s="786">
        <v>0</v>
      </c>
      <c r="T1059" s="781">
        <f>VLOOKUP(C1059,METADATA!$J$5:$Q$29,IF(E1059="HI",2,IF(E1059="LO",6,10))+IF(S1059=1,2,IF(D1059=7,1,(IF(WEEKDAY(B1059)=1,2,IF(WEEKDAY(B1059)=7,1,0))))))</f>
        <v>3</v>
      </c>
      <c r="U1059" s="781">
        <f>VLOOKUP(C1059,METADATA!$A$5:$H$29,IF(E1059="HI",2,IF(E1059="LO",6,10))+IF(S1059=1,2,IF(D1059=7,1,(IF(WEEKDAY(B1059)=1,2,IF(WEEKDAY(B1059)=7,1,0))))))</f>
        <v>3</v>
      </c>
    </row>
    <row r="1060" spans="2:21" ht="13.95" customHeight="1" x14ac:dyDescent="0.25">
      <c r="B1060" s="784">
        <f t="shared" si="50"/>
        <v>45427</v>
      </c>
      <c r="C1060" s="785">
        <v>0</v>
      </c>
      <c r="D1060" s="786">
        <f>IFERROR((INDEX(METADATA!$T$2:$T$20,MATCH(B1060,METADATA!$S$2:$S$20,0))),0)</f>
        <v>0</v>
      </c>
      <c r="E1060" s="785" t="str">
        <f t="shared" si="48"/>
        <v>LO</v>
      </c>
      <c r="F1060" s="786">
        <f>VLOOKUP(C1060,METADATA!$A$5:$H$29,IF(E1060="HI",2,IF(E1060="LO",6,10))+IF(D1060=1,2,IF(D1060=7,1,(IF(WEEKDAY(B1060)=1,2,IF(WEEKDAY(B1060)=7,1,0))))))</f>
        <v>3</v>
      </c>
      <c r="G1060" s="786">
        <f>VLOOKUP(C1060,METADATA!$J$5:$Q$29,IF(E1060="HI",2,IF(E1060="LO",6,10))+IF(D1060=1,2,IF(D1060=7,1,(IF(WEEKDAY(B1060)=1,2,IF(WEEKDAY(B1060)=7,1,0))))))</f>
        <v>3</v>
      </c>
      <c r="H1060" s="787">
        <v>9454.75</v>
      </c>
      <c r="I1060" s="788">
        <v>2387.3579936027527</v>
      </c>
      <c r="K1060" s="795">
        <v>0</v>
      </c>
      <c r="M1060" s="798">
        <f t="shared" si="49"/>
        <v>9751.5012050514033</v>
      </c>
      <c r="N1060" s="303"/>
      <c r="S1060" s="786">
        <v>0</v>
      </c>
      <c r="T1060" s="781">
        <f>VLOOKUP(C1060,METADATA!$J$5:$Q$29,IF(E1060="HI",2,IF(E1060="LO",6,10))+IF(S1060=1,2,IF(D1060=7,1,(IF(WEEKDAY(B1060)=1,2,IF(WEEKDAY(B1060)=7,1,0))))))</f>
        <v>3</v>
      </c>
      <c r="U1060" s="781">
        <f>VLOOKUP(C1060,METADATA!$A$5:$H$29,IF(E1060="HI",2,IF(E1060="LO",6,10))+IF(S1060=1,2,IF(D1060=7,1,(IF(WEEKDAY(B1060)=1,2,IF(WEEKDAY(B1060)=7,1,0))))))</f>
        <v>3</v>
      </c>
    </row>
    <row r="1061" spans="2:21" ht="13.95" customHeight="1" x14ac:dyDescent="0.25">
      <c r="B1061" s="784">
        <f t="shared" si="50"/>
        <v>45427</v>
      </c>
      <c r="C1061" s="785">
        <v>1</v>
      </c>
      <c r="D1061" s="786">
        <f>IFERROR((INDEX(METADATA!$T$2:$T$20,MATCH(B1061,METADATA!$S$2:$S$20,0))),0)</f>
        <v>0</v>
      </c>
      <c r="E1061" s="785" t="str">
        <f t="shared" si="48"/>
        <v>LO</v>
      </c>
      <c r="F1061" s="786">
        <f>VLOOKUP(C1061,METADATA!$A$5:$H$29,IF(E1061="HI",2,IF(E1061="LO",6,10))+IF(D1061=1,2,IF(D1061=7,1,(IF(WEEKDAY(B1061)=1,2,IF(WEEKDAY(B1061)=7,1,0))))))</f>
        <v>3</v>
      </c>
      <c r="G1061" s="786">
        <f>VLOOKUP(C1061,METADATA!$J$5:$Q$29,IF(E1061="HI",2,IF(E1061="LO",6,10))+IF(D1061=1,2,IF(D1061=7,1,(IF(WEEKDAY(B1061)=1,2,IF(WEEKDAY(B1061)=7,1,0))))))</f>
        <v>3</v>
      </c>
      <c r="H1061" s="787">
        <v>8853.75</v>
      </c>
      <c r="I1061" s="788">
        <v>2140.9205207824707</v>
      </c>
      <c r="K1061" s="795">
        <v>0</v>
      </c>
      <c r="M1061" s="798">
        <f t="shared" si="49"/>
        <v>9108.9203388111528</v>
      </c>
      <c r="N1061" s="303"/>
      <c r="S1061" s="786">
        <v>0</v>
      </c>
      <c r="T1061" s="781">
        <f>VLOOKUP(C1061,METADATA!$J$5:$Q$29,IF(E1061="HI",2,IF(E1061="LO",6,10))+IF(S1061=1,2,IF(D1061=7,1,(IF(WEEKDAY(B1061)=1,2,IF(WEEKDAY(B1061)=7,1,0))))))</f>
        <v>3</v>
      </c>
      <c r="U1061" s="781">
        <f>VLOOKUP(C1061,METADATA!$A$5:$H$29,IF(E1061="HI",2,IF(E1061="LO",6,10))+IF(S1061=1,2,IF(D1061=7,1,(IF(WEEKDAY(B1061)=1,2,IF(WEEKDAY(B1061)=7,1,0))))))</f>
        <v>3</v>
      </c>
    </row>
    <row r="1062" spans="2:21" ht="13.95" customHeight="1" x14ac:dyDescent="0.25">
      <c r="B1062" s="784">
        <f t="shared" si="50"/>
        <v>45427</v>
      </c>
      <c r="C1062" s="785">
        <v>2</v>
      </c>
      <c r="D1062" s="786">
        <f>IFERROR((INDEX(METADATA!$T$2:$T$20,MATCH(B1062,METADATA!$S$2:$S$20,0))),0)</f>
        <v>0</v>
      </c>
      <c r="E1062" s="785" t="str">
        <f t="shared" si="48"/>
        <v>LO</v>
      </c>
      <c r="F1062" s="786">
        <f>VLOOKUP(C1062,METADATA!$A$5:$H$29,IF(E1062="HI",2,IF(E1062="LO",6,10))+IF(D1062=1,2,IF(D1062=7,1,(IF(WEEKDAY(B1062)=1,2,IF(WEEKDAY(B1062)=7,1,0))))))</f>
        <v>3</v>
      </c>
      <c r="G1062" s="786">
        <f>VLOOKUP(C1062,METADATA!$J$5:$Q$29,IF(E1062="HI",2,IF(E1062="LO",6,10))+IF(D1062=1,2,IF(D1062=7,1,(IF(WEEKDAY(B1062)=1,2,IF(WEEKDAY(B1062)=7,1,0))))))</f>
        <v>3</v>
      </c>
      <c r="H1062" s="787">
        <v>9061.5</v>
      </c>
      <c r="I1062" s="788">
        <v>2122.3924803733826</v>
      </c>
      <c r="K1062" s="795">
        <v>0</v>
      </c>
      <c r="M1062" s="798">
        <f t="shared" si="49"/>
        <v>9306.735845114843</v>
      </c>
      <c r="N1062" s="303"/>
      <c r="S1062" s="786">
        <v>0</v>
      </c>
      <c r="T1062" s="781">
        <f>VLOOKUP(C1062,METADATA!$J$5:$Q$29,IF(E1062="HI",2,IF(E1062="LO",6,10))+IF(S1062=1,2,IF(D1062=7,1,(IF(WEEKDAY(B1062)=1,2,IF(WEEKDAY(B1062)=7,1,0))))))</f>
        <v>3</v>
      </c>
      <c r="U1062" s="781">
        <f>VLOOKUP(C1062,METADATA!$A$5:$H$29,IF(E1062="HI",2,IF(E1062="LO",6,10))+IF(S1062=1,2,IF(D1062=7,1,(IF(WEEKDAY(B1062)=1,2,IF(WEEKDAY(B1062)=7,1,0))))))</f>
        <v>3</v>
      </c>
    </row>
    <row r="1063" spans="2:21" ht="13.95" customHeight="1" x14ac:dyDescent="0.25">
      <c r="B1063" s="784">
        <f t="shared" si="50"/>
        <v>45427</v>
      </c>
      <c r="C1063" s="785">
        <v>3</v>
      </c>
      <c r="D1063" s="786">
        <f>IFERROR((INDEX(METADATA!$T$2:$T$20,MATCH(B1063,METADATA!$S$2:$S$20,0))),0)</f>
        <v>0</v>
      </c>
      <c r="E1063" s="785" t="str">
        <f t="shared" si="48"/>
        <v>LO</v>
      </c>
      <c r="F1063" s="786">
        <f>VLOOKUP(C1063,METADATA!$A$5:$H$29,IF(E1063="HI",2,IF(E1063="LO",6,10))+IF(D1063=1,2,IF(D1063=7,1,(IF(WEEKDAY(B1063)=1,2,IF(WEEKDAY(B1063)=7,1,0))))))</f>
        <v>3</v>
      </c>
      <c r="G1063" s="786">
        <f>VLOOKUP(C1063,METADATA!$J$5:$Q$29,IF(E1063="HI",2,IF(E1063="LO",6,10))+IF(D1063=1,2,IF(D1063=7,1,(IF(WEEKDAY(B1063)=1,2,IF(WEEKDAY(B1063)=7,1,0))))))</f>
        <v>3</v>
      </c>
      <c r="H1063" s="787">
        <v>9212.75</v>
      </c>
      <c r="I1063" s="788">
        <v>1858.918484210968</v>
      </c>
      <c r="K1063" s="795">
        <v>0</v>
      </c>
      <c r="M1063" s="798">
        <f t="shared" si="49"/>
        <v>9398.4222342604517</v>
      </c>
      <c r="N1063" s="303"/>
      <c r="S1063" s="786">
        <v>0</v>
      </c>
      <c r="T1063" s="781">
        <f>VLOOKUP(C1063,METADATA!$J$5:$Q$29,IF(E1063="HI",2,IF(E1063="LO",6,10))+IF(S1063=1,2,IF(D1063=7,1,(IF(WEEKDAY(B1063)=1,2,IF(WEEKDAY(B1063)=7,1,0))))))</f>
        <v>3</v>
      </c>
      <c r="U1063" s="781">
        <f>VLOOKUP(C1063,METADATA!$A$5:$H$29,IF(E1063="HI",2,IF(E1063="LO",6,10))+IF(S1063=1,2,IF(D1063=7,1,(IF(WEEKDAY(B1063)=1,2,IF(WEEKDAY(B1063)=7,1,0))))))</f>
        <v>3</v>
      </c>
    </row>
    <row r="1064" spans="2:21" ht="13.95" customHeight="1" x14ac:dyDescent="0.25">
      <c r="B1064" s="784">
        <f t="shared" si="50"/>
        <v>45427</v>
      </c>
      <c r="C1064" s="785">
        <v>4</v>
      </c>
      <c r="D1064" s="786">
        <f>IFERROR((INDEX(METADATA!$T$2:$T$20,MATCH(B1064,METADATA!$S$2:$S$20,0))),0)</f>
        <v>0</v>
      </c>
      <c r="E1064" s="785" t="str">
        <f t="shared" si="48"/>
        <v>LO</v>
      </c>
      <c r="F1064" s="786">
        <f>VLOOKUP(C1064,METADATA!$A$5:$H$29,IF(E1064="HI",2,IF(E1064="LO",6,10))+IF(D1064=1,2,IF(D1064=7,1,(IF(WEEKDAY(B1064)=1,2,IF(WEEKDAY(B1064)=7,1,0))))))</f>
        <v>3</v>
      </c>
      <c r="G1064" s="786">
        <f>VLOOKUP(C1064,METADATA!$J$5:$Q$29,IF(E1064="HI",2,IF(E1064="LO",6,10))+IF(D1064=1,2,IF(D1064=7,1,(IF(WEEKDAY(B1064)=1,2,IF(WEEKDAY(B1064)=7,1,0))))))</f>
        <v>3</v>
      </c>
      <c r="H1064" s="787">
        <v>10105.75</v>
      </c>
      <c r="I1064" s="788">
        <v>1875.6489659547806</v>
      </c>
      <c r="K1064" s="795">
        <v>0</v>
      </c>
      <c r="M1064" s="798">
        <f t="shared" si="49"/>
        <v>10278.338489560812</v>
      </c>
      <c r="N1064" s="303"/>
      <c r="S1064" s="786">
        <v>0</v>
      </c>
      <c r="T1064" s="781">
        <f>VLOOKUP(C1064,METADATA!$J$5:$Q$29,IF(E1064="HI",2,IF(E1064="LO",6,10))+IF(S1064=1,2,IF(D1064=7,1,(IF(WEEKDAY(B1064)=1,2,IF(WEEKDAY(B1064)=7,1,0))))))</f>
        <v>3</v>
      </c>
      <c r="U1064" s="781">
        <f>VLOOKUP(C1064,METADATA!$A$5:$H$29,IF(E1064="HI",2,IF(E1064="LO",6,10))+IF(S1064=1,2,IF(D1064=7,1,(IF(WEEKDAY(B1064)=1,2,IF(WEEKDAY(B1064)=7,1,0))))))</f>
        <v>3</v>
      </c>
    </row>
    <row r="1065" spans="2:21" ht="13.95" customHeight="1" x14ac:dyDescent="0.25">
      <c r="B1065" s="784">
        <f t="shared" si="50"/>
        <v>45427</v>
      </c>
      <c r="C1065" s="785">
        <v>5</v>
      </c>
      <c r="D1065" s="786">
        <f>IFERROR((INDEX(METADATA!$T$2:$T$20,MATCH(B1065,METADATA!$S$2:$S$20,0))),0)</f>
        <v>0</v>
      </c>
      <c r="E1065" s="785" t="str">
        <f t="shared" si="48"/>
        <v>LO</v>
      </c>
      <c r="F1065" s="786">
        <f>VLOOKUP(C1065,METADATA!$A$5:$H$29,IF(E1065="HI",2,IF(E1065="LO",6,10))+IF(D1065=1,2,IF(D1065=7,1,(IF(WEEKDAY(B1065)=1,2,IF(WEEKDAY(B1065)=7,1,0))))))</f>
        <v>3</v>
      </c>
      <c r="G1065" s="786">
        <f>VLOOKUP(C1065,METADATA!$J$5:$Q$29,IF(E1065="HI",2,IF(E1065="LO",6,10))+IF(D1065=1,2,IF(D1065=7,1,(IF(WEEKDAY(B1065)=1,2,IF(WEEKDAY(B1065)=7,1,0))))))</f>
        <v>3</v>
      </c>
      <c r="H1065" s="787">
        <v>11966.25</v>
      </c>
      <c r="I1065" s="788">
        <v>2059.2239873409271</v>
      </c>
      <c r="K1065" s="795">
        <v>0</v>
      </c>
      <c r="M1065" s="798">
        <f t="shared" si="49"/>
        <v>12142.13912342221</v>
      </c>
      <c r="N1065" s="303"/>
      <c r="S1065" s="786">
        <v>0</v>
      </c>
      <c r="T1065" s="781">
        <f>VLOOKUP(C1065,METADATA!$J$5:$Q$29,IF(E1065="HI",2,IF(E1065="LO",6,10))+IF(S1065=1,2,IF(D1065=7,1,(IF(WEEKDAY(B1065)=1,2,IF(WEEKDAY(B1065)=7,1,0))))))</f>
        <v>3</v>
      </c>
      <c r="U1065" s="781">
        <f>VLOOKUP(C1065,METADATA!$A$5:$H$29,IF(E1065="HI",2,IF(E1065="LO",6,10))+IF(S1065=1,2,IF(D1065=7,1,(IF(WEEKDAY(B1065)=1,2,IF(WEEKDAY(B1065)=7,1,0))))))</f>
        <v>3</v>
      </c>
    </row>
    <row r="1066" spans="2:21" ht="13.95" customHeight="1" x14ac:dyDescent="0.25">
      <c r="B1066" s="784">
        <f t="shared" si="50"/>
        <v>45427</v>
      </c>
      <c r="C1066" s="785">
        <v>6</v>
      </c>
      <c r="D1066" s="786">
        <f>IFERROR((INDEX(METADATA!$T$2:$T$20,MATCH(B1066,METADATA!$S$2:$S$20,0))),0)</f>
        <v>0</v>
      </c>
      <c r="E1066" s="785" t="str">
        <f t="shared" si="48"/>
        <v>LO</v>
      </c>
      <c r="F1066" s="786">
        <f>VLOOKUP(C1066,METADATA!$A$5:$H$29,IF(E1066="HI",2,IF(E1066="LO",6,10))+IF(D1066=1,2,IF(D1066=7,1,(IF(WEEKDAY(B1066)=1,2,IF(WEEKDAY(B1066)=7,1,0))))))</f>
        <v>2</v>
      </c>
      <c r="G1066" s="786">
        <f>VLOOKUP(C1066,METADATA!$J$5:$Q$29,IF(E1066="HI",2,IF(E1066="LO",6,10))+IF(D1066=1,2,IF(D1066=7,1,(IF(WEEKDAY(B1066)=1,2,IF(WEEKDAY(B1066)=7,1,0))))))</f>
        <v>2</v>
      </c>
      <c r="H1066" s="787">
        <v>14409.25</v>
      </c>
      <c r="I1066" s="788">
        <v>2071.4635391235352</v>
      </c>
      <c r="K1066" s="795">
        <v>655.27499999999998</v>
      </c>
      <c r="M1066" s="798">
        <f t="shared" si="49"/>
        <v>14557.384612505715</v>
      </c>
      <c r="N1066" s="303"/>
      <c r="S1066" s="786">
        <v>0</v>
      </c>
      <c r="T1066" s="781">
        <f>VLOOKUP(C1066,METADATA!$J$5:$Q$29,IF(E1066="HI",2,IF(E1066="LO",6,10))+IF(S1066=1,2,IF(D1066=7,1,(IF(WEEKDAY(B1066)=1,2,IF(WEEKDAY(B1066)=7,1,0))))))</f>
        <v>2</v>
      </c>
      <c r="U1066" s="781">
        <f>VLOOKUP(C1066,METADATA!$A$5:$H$29,IF(E1066="HI",2,IF(E1066="LO",6,10))+IF(S1066=1,2,IF(D1066=7,1,(IF(WEEKDAY(B1066)=1,2,IF(WEEKDAY(B1066)=7,1,0))))))</f>
        <v>2</v>
      </c>
    </row>
    <row r="1067" spans="2:21" ht="13.95" customHeight="1" x14ac:dyDescent="0.25">
      <c r="B1067" s="784">
        <f t="shared" si="50"/>
        <v>45427</v>
      </c>
      <c r="C1067" s="785">
        <v>7</v>
      </c>
      <c r="D1067" s="786">
        <f>IFERROR((INDEX(METADATA!$T$2:$T$20,MATCH(B1067,METADATA!$S$2:$S$20,0))),0)</f>
        <v>0</v>
      </c>
      <c r="E1067" s="785" t="str">
        <f t="shared" si="48"/>
        <v>LO</v>
      </c>
      <c r="F1067" s="786">
        <f>VLOOKUP(C1067,METADATA!$A$5:$H$29,IF(E1067="HI",2,IF(E1067="LO",6,10))+IF(D1067=1,2,IF(D1067=7,1,(IF(WEEKDAY(B1067)=1,2,IF(WEEKDAY(B1067)=7,1,0))))))</f>
        <v>1</v>
      </c>
      <c r="G1067" s="786">
        <f>VLOOKUP(C1067,METADATA!$J$5:$Q$29,IF(E1067="HI",2,IF(E1067="LO",6,10))+IF(D1067=1,2,IF(D1067=7,1,(IF(WEEKDAY(B1067)=1,2,IF(WEEKDAY(B1067)=7,1,0))))))</f>
        <v>1</v>
      </c>
      <c r="H1067" s="787">
        <v>15574</v>
      </c>
      <c r="I1067" s="788">
        <v>2215.7040023803711</v>
      </c>
      <c r="K1067" s="795">
        <v>779.6875</v>
      </c>
      <c r="M1067" s="798">
        <f t="shared" si="49"/>
        <v>15730.823888981924</v>
      </c>
      <c r="N1067" s="303"/>
      <c r="S1067" s="786">
        <v>0</v>
      </c>
      <c r="T1067" s="781">
        <f>VLOOKUP(C1067,METADATA!$J$5:$Q$29,IF(E1067="HI",2,IF(E1067="LO",6,10))+IF(S1067=1,2,IF(D1067=7,1,(IF(WEEKDAY(B1067)=1,2,IF(WEEKDAY(B1067)=7,1,0))))))</f>
        <v>1</v>
      </c>
      <c r="U1067" s="781">
        <f>VLOOKUP(C1067,METADATA!$A$5:$H$29,IF(E1067="HI",2,IF(E1067="LO",6,10))+IF(S1067=1,2,IF(D1067=7,1,(IF(WEEKDAY(B1067)=1,2,IF(WEEKDAY(B1067)=7,1,0))))))</f>
        <v>1</v>
      </c>
    </row>
    <row r="1068" spans="2:21" ht="13.95" customHeight="1" x14ac:dyDescent="0.25">
      <c r="B1068" s="784">
        <f t="shared" si="50"/>
        <v>45427</v>
      </c>
      <c r="C1068" s="785">
        <v>8</v>
      </c>
      <c r="D1068" s="786">
        <f>IFERROR((INDEX(METADATA!$T$2:$T$20,MATCH(B1068,METADATA!$S$2:$S$20,0))),0)</f>
        <v>0</v>
      </c>
      <c r="E1068" s="785" t="str">
        <f t="shared" si="48"/>
        <v>LO</v>
      </c>
      <c r="F1068" s="786">
        <f>VLOOKUP(C1068,METADATA!$A$5:$H$29,IF(E1068="HI",2,IF(E1068="LO",6,10))+IF(D1068=1,2,IF(D1068=7,1,(IF(WEEKDAY(B1068)=1,2,IF(WEEKDAY(B1068)=7,1,0))))))</f>
        <v>1</v>
      </c>
      <c r="G1068" s="786">
        <f>VLOOKUP(C1068,METADATA!$J$5:$Q$29,IF(E1068="HI",2,IF(E1068="LO",6,10))+IF(D1068=1,2,IF(D1068=7,1,(IF(WEEKDAY(B1068)=1,2,IF(WEEKDAY(B1068)=7,1,0))))))</f>
        <v>1</v>
      </c>
      <c r="H1068" s="787">
        <v>16697</v>
      </c>
      <c r="I1068" s="788">
        <v>2133.5990123748779</v>
      </c>
      <c r="K1068" s="795">
        <v>844.33749999999998</v>
      </c>
      <c r="M1068" s="798">
        <f t="shared" si="49"/>
        <v>16832.767263453952</v>
      </c>
      <c r="N1068" s="303"/>
      <c r="S1068" s="786">
        <v>0</v>
      </c>
      <c r="T1068" s="781">
        <f>VLOOKUP(C1068,METADATA!$J$5:$Q$29,IF(E1068="HI",2,IF(E1068="LO",6,10))+IF(S1068=1,2,IF(D1068=7,1,(IF(WEEKDAY(B1068)=1,2,IF(WEEKDAY(B1068)=7,1,0))))))</f>
        <v>1</v>
      </c>
      <c r="U1068" s="781">
        <f>VLOOKUP(C1068,METADATA!$A$5:$H$29,IF(E1068="HI",2,IF(E1068="LO",6,10))+IF(S1068=1,2,IF(D1068=7,1,(IF(WEEKDAY(B1068)=1,2,IF(WEEKDAY(B1068)=7,1,0))))))</f>
        <v>1</v>
      </c>
    </row>
    <row r="1069" spans="2:21" ht="13.95" customHeight="1" x14ac:dyDescent="0.25">
      <c r="B1069" s="784">
        <f t="shared" si="50"/>
        <v>45427</v>
      </c>
      <c r="C1069" s="785">
        <v>9</v>
      </c>
      <c r="D1069" s="786">
        <f>IFERROR((INDEX(METADATA!$T$2:$T$20,MATCH(B1069,METADATA!$S$2:$S$20,0))),0)</f>
        <v>0</v>
      </c>
      <c r="E1069" s="785" t="str">
        <f t="shared" si="48"/>
        <v>LO</v>
      </c>
      <c r="F1069" s="786">
        <f>VLOOKUP(C1069,METADATA!$A$5:$H$29,IF(E1069="HI",2,IF(E1069="LO",6,10))+IF(D1069=1,2,IF(D1069=7,1,(IF(WEEKDAY(B1069)=1,2,IF(WEEKDAY(B1069)=7,1,0))))))</f>
        <v>2</v>
      </c>
      <c r="G1069" s="786">
        <f>VLOOKUP(C1069,METADATA!$J$5:$Q$29,IF(E1069="HI",2,IF(E1069="LO",6,10))+IF(D1069=1,2,IF(D1069=7,1,(IF(WEEKDAY(B1069)=1,2,IF(WEEKDAY(B1069)=7,1,0))))))</f>
        <v>1</v>
      </c>
      <c r="H1069" s="787">
        <v>16957.25</v>
      </c>
      <c r="I1069" s="788">
        <v>2096.016040802002</v>
      </c>
      <c r="K1069" s="795">
        <v>882.38750000000005</v>
      </c>
      <c r="M1069" s="798">
        <f t="shared" si="49"/>
        <v>17086.298920649824</v>
      </c>
      <c r="N1069" s="303"/>
      <c r="S1069" s="786">
        <v>0</v>
      </c>
      <c r="T1069" s="781">
        <f>VLOOKUP(C1069,METADATA!$J$5:$Q$29,IF(E1069="HI",2,IF(E1069="LO",6,10))+IF(S1069=1,2,IF(D1069=7,1,(IF(WEEKDAY(B1069)=1,2,IF(WEEKDAY(B1069)=7,1,0))))))</f>
        <v>1</v>
      </c>
      <c r="U1069" s="781">
        <f>VLOOKUP(C1069,METADATA!$A$5:$H$29,IF(E1069="HI",2,IF(E1069="LO",6,10))+IF(S1069=1,2,IF(D1069=7,1,(IF(WEEKDAY(B1069)=1,2,IF(WEEKDAY(B1069)=7,1,0))))))</f>
        <v>2</v>
      </c>
    </row>
    <row r="1070" spans="2:21" ht="13.95" customHeight="1" x14ac:dyDescent="0.25">
      <c r="B1070" s="784">
        <f t="shared" si="50"/>
        <v>45427</v>
      </c>
      <c r="C1070" s="785">
        <v>10</v>
      </c>
      <c r="D1070" s="786">
        <f>IFERROR((INDEX(METADATA!$T$2:$T$20,MATCH(B1070,METADATA!$S$2:$S$20,0))),0)</f>
        <v>0</v>
      </c>
      <c r="E1070" s="785" t="str">
        <f t="shared" si="48"/>
        <v>LO</v>
      </c>
      <c r="F1070" s="786">
        <f>VLOOKUP(C1070,METADATA!$A$5:$H$29,IF(E1070="HI",2,IF(E1070="LO",6,10))+IF(D1070=1,2,IF(D1070=7,1,(IF(WEEKDAY(B1070)=1,2,IF(WEEKDAY(B1070)=7,1,0))))))</f>
        <v>2</v>
      </c>
      <c r="G1070" s="786">
        <f>VLOOKUP(C1070,METADATA!$J$5:$Q$29,IF(E1070="HI",2,IF(E1070="LO",6,10))+IF(D1070=1,2,IF(D1070=7,1,(IF(WEEKDAY(B1070)=1,2,IF(WEEKDAY(B1070)=7,1,0))))))</f>
        <v>2</v>
      </c>
      <c r="H1070" s="787">
        <v>16642.75</v>
      </c>
      <c r="I1070" s="788">
        <v>2165.1624965667725</v>
      </c>
      <c r="K1070" s="795">
        <v>877.73749999999995</v>
      </c>
      <c r="M1070" s="798">
        <f t="shared" si="49"/>
        <v>16782.999022792061</v>
      </c>
      <c r="N1070" s="303"/>
      <c r="S1070" s="786">
        <v>0</v>
      </c>
      <c r="T1070" s="781">
        <f>VLOOKUP(C1070,METADATA!$J$5:$Q$29,IF(E1070="HI",2,IF(E1070="LO",6,10))+IF(S1070=1,2,IF(D1070=7,1,(IF(WEEKDAY(B1070)=1,2,IF(WEEKDAY(B1070)=7,1,0))))))</f>
        <v>2</v>
      </c>
      <c r="U1070" s="781">
        <f>VLOOKUP(C1070,METADATA!$A$5:$H$29,IF(E1070="HI",2,IF(E1070="LO",6,10))+IF(S1070=1,2,IF(D1070=7,1,(IF(WEEKDAY(B1070)=1,2,IF(WEEKDAY(B1070)=7,1,0))))))</f>
        <v>2</v>
      </c>
    </row>
    <row r="1071" spans="2:21" ht="13.95" customHeight="1" x14ac:dyDescent="0.25">
      <c r="B1071" s="784">
        <f t="shared" si="50"/>
        <v>45427</v>
      </c>
      <c r="C1071" s="785">
        <v>11</v>
      </c>
      <c r="D1071" s="786">
        <f>IFERROR((INDEX(METADATA!$T$2:$T$20,MATCH(B1071,METADATA!$S$2:$S$20,0))),0)</f>
        <v>0</v>
      </c>
      <c r="E1071" s="785" t="str">
        <f t="shared" si="48"/>
        <v>LO</v>
      </c>
      <c r="F1071" s="786">
        <f>VLOOKUP(C1071,METADATA!$A$5:$H$29,IF(E1071="HI",2,IF(E1071="LO",6,10))+IF(D1071=1,2,IF(D1071=7,1,(IF(WEEKDAY(B1071)=1,2,IF(WEEKDAY(B1071)=7,1,0))))))</f>
        <v>2</v>
      </c>
      <c r="G1071" s="786">
        <f>VLOOKUP(C1071,METADATA!$J$5:$Q$29,IF(E1071="HI",2,IF(E1071="LO",6,10))+IF(D1071=1,2,IF(D1071=7,1,(IF(WEEKDAY(B1071)=1,2,IF(WEEKDAY(B1071)=7,1,0))))))</f>
        <v>2</v>
      </c>
      <c r="H1071" s="787">
        <v>16607.5</v>
      </c>
      <c r="I1071" s="788">
        <v>2005.0064630508423</v>
      </c>
      <c r="K1071" s="795">
        <v>870.51250000000005</v>
      </c>
      <c r="M1071" s="798">
        <f t="shared" si="49"/>
        <v>16728.093351212374</v>
      </c>
      <c r="N1071" s="303"/>
      <c r="S1071" s="786">
        <v>0</v>
      </c>
      <c r="T1071" s="781">
        <f>VLOOKUP(C1071,METADATA!$J$5:$Q$29,IF(E1071="HI",2,IF(E1071="LO",6,10))+IF(S1071=1,2,IF(D1071=7,1,(IF(WEEKDAY(B1071)=1,2,IF(WEEKDAY(B1071)=7,1,0))))))</f>
        <v>2</v>
      </c>
      <c r="U1071" s="781">
        <f>VLOOKUP(C1071,METADATA!$A$5:$H$29,IF(E1071="HI",2,IF(E1071="LO",6,10))+IF(S1071=1,2,IF(D1071=7,1,(IF(WEEKDAY(B1071)=1,2,IF(WEEKDAY(B1071)=7,1,0))))))</f>
        <v>2</v>
      </c>
    </row>
    <row r="1072" spans="2:21" ht="13.95" customHeight="1" x14ac:dyDescent="0.25">
      <c r="B1072" s="784">
        <f t="shared" si="50"/>
        <v>45427</v>
      </c>
      <c r="C1072" s="785">
        <v>12</v>
      </c>
      <c r="D1072" s="786">
        <f>IFERROR((INDEX(METADATA!$T$2:$T$20,MATCH(B1072,METADATA!$S$2:$S$20,0))),0)</f>
        <v>0</v>
      </c>
      <c r="E1072" s="785" t="str">
        <f t="shared" si="48"/>
        <v>LO</v>
      </c>
      <c r="F1072" s="786">
        <f>VLOOKUP(C1072,METADATA!$A$5:$H$29,IF(E1072="HI",2,IF(E1072="LO",6,10))+IF(D1072=1,2,IF(D1072=7,1,(IF(WEEKDAY(B1072)=1,2,IF(WEEKDAY(B1072)=7,1,0))))))</f>
        <v>2</v>
      </c>
      <c r="G1072" s="786">
        <f>VLOOKUP(C1072,METADATA!$J$5:$Q$29,IF(E1072="HI",2,IF(E1072="LO",6,10))+IF(D1072=1,2,IF(D1072=7,1,(IF(WEEKDAY(B1072)=1,2,IF(WEEKDAY(B1072)=7,1,0))))))</f>
        <v>2</v>
      </c>
      <c r="H1072" s="787">
        <v>16229.5</v>
      </c>
      <c r="I1072" s="788">
        <v>2015.1115036010742</v>
      </c>
      <c r="K1072" s="795">
        <v>865.8125</v>
      </c>
      <c r="M1072" s="798">
        <f t="shared" si="49"/>
        <v>16354.123168850887</v>
      </c>
      <c r="N1072" s="303"/>
      <c r="S1072" s="786">
        <v>0</v>
      </c>
      <c r="T1072" s="781">
        <f>VLOOKUP(C1072,METADATA!$J$5:$Q$29,IF(E1072="HI",2,IF(E1072="LO",6,10))+IF(S1072=1,2,IF(D1072=7,1,(IF(WEEKDAY(B1072)=1,2,IF(WEEKDAY(B1072)=7,1,0))))))</f>
        <v>2</v>
      </c>
      <c r="U1072" s="781">
        <f>VLOOKUP(C1072,METADATA!$A$5:$H$29,IF(E1072="HI",2,IF(E1072="LO",6,10))+IF(S1072=1,2,IF(D1072=7,1,(IF(WEEKDAY(B1072)=1,2,IF(WEEKDAY(B1072)=7,1,0))))))</f>
        <v>2</v>
      </c>
    </row>
    <row r="1073" spans="2:21" ht="13.95" customHeight="1" x14ac:dyDescent="0.25">
      <c r="B1073" s="784">
        <f t="shared" si="50"/>
        <v>45427</v>
      </c>
      <c r="C1073" s="785">
        <v>13</v>
      </c>
      <c r="D1073" s="786">
        <f>IFERROR((INDEX(METADATA!$T$2:$T$20,MATCH(B1073,METADATA!$S$2:$S$20,0))),0)</f>
        <v>0</v>
      </c>
      <c r="E1073" s="785" t="str">
        <f t="shared" si="48"/>
        <v>LO</v>
      </c>
      <c r="F1073" s="786">
        <f>VLOOKUP(C1073,METADATA!$A$5:$H$29,IF(E1073="HI",2,IF(E1073="LO",6,10))+IF(D1073=1,2,IF(D1073=7,1,(IF(WEEKDAY(B1073)=1,2,IF(WEEKDAY(B1073)=7,1,0))))))</f>
        <v>2</v>
      </c>
      <c r="G1073" s="786">
        <f>VLOOKUP(C1073,METADATA!$J$5:$Q$29,IF(E1073="HI",2,IF(E1073="LO",6,10))+IF(D1073=1,2,IF(D1073=7,1,(IF(WEEKDAY(B1073)=1,2,IF(WEEKDAY(B1073)=7,1,0))))))</f>
        <v>2</v>
      </c>
      <c r="H1073" s="787">
        <v>15387.75</v>
      </c>
      <c r="I1073" s="788">
        <v>1987.3700714111328</v>
      </c>
      <c r="K1073" s="795">
        <v>834.63750000000005</v>
      </c>
      <c r="M1073" s="798">
        <f t="shared" si="49"/>
        <v>15515.556382651597</v>
      </c>
      <c r="N1073" s="303"/>
      <c r="S1073" s="786">
        <v>0</v>
      </c>
      <c r="T1073" s="781">
        <f>VLOOKUP(C1073,METADATA!$J$5:$Q$29,IF(E1073="HI",2,IF(E1073="LO",6,10))+IF(S1073=1,2,IF(D1073=7,1,(IF(WEEKDAY(B1073)=1,2,IF(WEEKDAY(B1073)=7,1,0))))))</f>
        <v>2</v>
      </c>
      <c r="U1073" s="781">
        <f>VLOOKUP(C1073,METADATA!$A$5:$H$29,IF(E1073="HI",2,IF(E1073="LO",6,10))+IF(S1073=1,2,IF(D1073=7,1,(IF(WEEKDAY(B1073)=1,2,IF(WEEKDAY(B1073)=7,1,0))))))</f>
        <v>2</v>
      </c>
    </row>
    <row r="1074" spans="2:21" ht="13.95" customHeight="1" x14ac:dyDescent="0.25">
      <c r="B1074" s="784">
        <f t="shared" si="50"/>
        <v>45427</v>
      </c>
      <c r="C1074" s="785">
        <v>14</v>
      </c>
      <c r="D1074" s="786">
        <f>IFERROR((INDEX(METADATA!$T$2:$T$20,MATCH(B1074,METADATA!$S$2:$S$20,0))),0)</f>
        <v>0</v>
      </c>
      <c r="E1074" s="785" t="str">
        <f t="shared" si="48"/>
        <v>LO</v>
      </c>
      <c r="F1074" s="786">
        <f>VLOOKUP(C1074,METADATA!$A$5:$H$29,IF(E1074="HI",2,IF(E1074="LO",6,10))+IF(D1074=1,2,IF(D1074=7,1,(IF(WEEKDAY(B1074)=1,2,IF(WEEKDAY(B1074)=7,1,0))))))</f>
        <v>2</v>
      </c>
      <c r="G1074" s="786">
        <f>VLOOKUP(C1074,METADATA!$J$5:$Q$29,IF(E1074="HI",2,IF(E1074="LO",6,10))+IF(D1074=1,2,IF(D1074=7,1,(IF(WEEKDAY(B1074)=1,2,IF(WEEKDAY(B1074)=7,1,0))))))</f>
        <v>2</v>
      </c>
      <c r="H1074" s="787">
        <v>15409.25</v>
      </c>
      <c r="I1074" s="788">
        <v>1993.75</v>
      </c>
      <c r="K1074" s="795">
        <v>847.33749999999998</v>
      </c>
      <c r="M1074" s="798">
        <f t="shared" si="49"/>
        <v>15537.69688933981</v>
      </c>
      <c r="N1074" s="303"/>
      <c r="S1074" s="786">
        <v>0</v>
      </c>
      <c r="T1074" s="781">
        <f>VLOOKUP(C1074,METADATA!$J$5:$Q$29,IF(E1074="HI",2,IF(E1074="LO",6,10))+IF(S1074=1,2,IF(D1074=7,1,(IF(WEEKDAY(B1074)=1,2,IF(WEEKDAY(B1074)=7,1,0))))))</f>
        <v>2</v>
      </c>
      <c r="U1074" s="781">
        <f>VLOOKUP(C1074,METADATA!$A$5:$H$29,IF(E1074="HI",2,IF(E1074="LO",6,10))+IF(S1074=1,2,IF(D1074=7,1,(IF(WEEKDAY(B1074)=1,2,IF(WEEKDAY(B1074)=7,1,0))))))</f>
        <v>2</v>
      </c>
    </row>
    <row r="1075" spans="2:21" ht="13.95" customHeight="1" x14ac:dyDescent="0.25">
      <c r="B1075" s="784">
        <f t="shared" si="50"/>
        <v>45427</v>
      </c>
      <c r="C1075" s="785">
        <v>15</v>
      </c>
      <c r="D1075" s="786">
        <f>IFERROR((INDEX(METADATA!$T$2:$T$20,MATCH(B1075,METADATA!$S$2:$S$20,0))),0)</f>
        <v>0</v>
      </c>
      <c r="E1075" s="785" t="str">
        <f t="shared" si="48"/>
        <v>LO</v>
      </c>
      <c r="F1075" s="786">
        <f>VLOOKUP(C1075,METADATA!$A$5:$H$29,IF(E1075="HI",2,IF(E1075="LO",6,10))+IF(D1075=1,2,IF(D1075=7,1,(IF(WEEKDAY(B1075)=1,2,IF(WEEKDAY(B1075)=7,1,0))))))</f>
        <v>2</v>
      </c>
      <c r="G1075" s="786">
        <f>VLOOKUP(C1075,METADATA!$J$5:$Q$29,IF(E1075="HI",2,IF(E1075="LO",6,10))+IF(D1075=1,2,IF(D1075=7,1,(IF(WEEKDAY(B1075)=1,2,IF(WEEKDAY(B1075)=7,1,0))))))</f>
        <v>2</v>
      </c>
      <c r="H1075" s="787">
        <v>15483</v>
      </c>
      <c r="I1075" s="788">
        <v>1834.1304896240472</v>
      </c>
      <c r="K1075" s="795">
        <v>851.61249999999995</v>
      </c>
      <c r="M1075" s="798">
        <f t="shared" si="49"/>
        <v>15591.257924008843</v>
      </c>
      <c r="N1075" s="303"/>
      <c r="S1075" s="786">
        <v>0</v>
      </c>
      <c r="T1075" s="781">
        <f>VLOOKUP(C1075,METADATA!$J$5:$Q$29,IF(E1075="HI",2,IF(E1075="LO",6,10))+IF(S1075=1,2,IF(D1075=7,1,(IF(WEEKDAY(B1075)=1,2,IF(WEEKDAY(B1075)=7,1,0))))))</f>
        <v>2</v>
      </c>
      <c r="U1075" s="781">
        <f>VLOOKUP(C1075,METADATA!$A$5:$H$29,IF(E1075="HI",2,IF(E1075="LO",6,10))+IF(S1075=1,2,IF(D1075=7,1,(IF(WEEKDAY(B1075)=1,2,IF(WEEKDAY(B1075)=7,1,0))))))</f>
        <v>2</v>
      </c>
    </row>
    <row r="1076" spans="2:21" ht="13.95" customHeight="1" x14ac:dyDescent="0.25">
      <c r="B1076" s="784">
        <f t="shared" si="50"/>
        <v>45427</v>
      </c>
      <c r="C1076" s="785">
        <v>16</v>
      </c>
      <c r="D1076" s="786">
        <f>IFERROR((INDEX(METADATA!$T$2:$T$20,MATCH(B1076,METADATA!$S$2:$S$20,0))),0)</f>
        <v>0</v>
      </c>
      <c r="E1076" s="785" t="str">
        <f t="shared" si="48"/>
        <v>LO</v>
      </c>
      <c r="F1076" s="786">
        <f>VLOOKUP(C1076,METADATA!$A$5:$H$29,IF(E1076="HI",2,IF(E1076="LO",6,10))+IF(D1076=1,2,IF(D1076=7,1,(IF(WEEKDAY(B1076)=1,2,IF(WEEKDAY(B1076)=7,1,0))))))</f>
        <v>2</v>
      </c>
      <c r="G1076" s="786">
        <f>VLOOKUP(C1076,METADATA!$J$5:$Q$29,IF(E1076="HI",2,IF(E1076="LO",6,10))+IF(D1076=1,2,IF(D1076=7,1,(IF(WEEKDAY(B1076)=1,2,IF(WEEKDAY(B1076)=7,1,0))))))</f>
        <v>2</v>
      </c>
      <c r="H1076" s="787">
        <v>15623.5</v>
      </c>
      <c r="I1076" s="788">
        <v>1865.1359891295433</v>
      </c>
      <c r="K1076" s="795">
        <v>856.5</v>
      </c>
      <c r="M1076" s="798">
        <f t="shared" si="49"/>
        <v>15734.436262794618</v>
      </c>
      <c r="N1076" s="303"/>
      <c r="S1076" s="786">
        <v>0</v>
      </c>
      <c r="T1076" s="781">
        <f>VLOOKUP(C1076,METADATA!$J$5:$Q$29,IF(E1076="HI",2,IF(E1076="LO",6,10))+IF(S1076=1,2,IF(D1076=7,1,(IF(WEEKDAY(B1076)=1,2,IF(WEEKDAY(B1076)=7,1,0))))))</f>
        <v>2</v>
      </c>
      <c r="U1076" s="781">
        <f>VLOOKUP(C1076,METADATA!$A$5:$H$29,IF(E1076="HI",2,IF(E1076="LO",6,10))+IF(S1076=1,2,IF(D1076=7,1,(IF(WEEKDAY(B1076)=1,2,IF(WEEKDAY(B1076)=7,1,0))))))</f>
        <v>2</v>
      </c>
    </row>
    <row r="1077" spans="2:21" ht="13.95" customHeight="1" x14ac:dyDescent="0.25">
      <c r="B1077" s="784">
        <f t="shared" si="50"/>
        <v>45427</v>
      </c>
      <c r="C1077" s="785">
        <v>17</v>
      </c>
      <c r="D1077" s="786">
        <f>IFERROR((INDEX(METADATA!$T$2:$T$20,MATCH(B1077,METADATA!$S$2:$S$20,0))),0)</f>
        <v>0</v>
      </c>
      <c r="E1077" s="785" t="str">
        <f t="shared" si="48"/>
        <v>LO</v>
      </c>
      <c r="F1077" s="786">
        <f>VLOOKUP(C1077,METADATA!$A$5:$H$29,IF(E1077="HI",2,IF(E1077="LO",6,10))+IF(D1077=1,2,IF(D1077=7,1,(IF(WEEKDAY(B1077)=1,2,IF(WEEKDAY(B1077)=7,1,0))))))</f>
        <v>2</v>
      </c>
      <c r="G1077" s="786">
        <f>VLOOKUP(C1077,METADATA!$J$5:$Q$29,IF(E1077="HI",2,IF(E1077="LO",6,10))+IF(D1077=1,2,IF(D1077=7,1,(IF(WEEKDAY(B1077)=1,2,IF(WEEKDAY(B1077)=7,1,0))))))</f>
        <v>2</v>
      </c>
      <c r="H1077" s="787">
        <v>15042.75</v>
      </c>
      <c r="I1077" s="788">
        <v>2082.1399993896484</v>
      </c>
      <c r="K1077" s="795">
        <v>824.32500000000005</v>
      </c>
      <c r="M1077" s="798">
        <f t="shared" si="49"/>
        <v>15186.16589332404</v>
      </c>
      <c r="N1077" s="303"/>
      <c r="S1077" s="786">
        <v>0</v>
      </c>
      <c r="T1077" s="781">
        <f>VLOOKUP(C1077,METADATA!$J$5:$Q$29,IF(E1077="HI",2,IF(E1077="LO",6,10))+IF(S1077=1,2,IF(D1077=7,1,(IF(WEEKDAY(B1077)=1,2,IF(WEEKDAY(B1077)=7,1,0))))))</f>
        <v>2</v>
      </c>
      <c r="U1077" s="781">
        <f>VLOOKUP(C1077,METADATA!$A$5:$H$29,IF(E1077="HI",2,IF(E1077="LO",6,10))+IF(S1077=1,2,IF(D1077=7,1,(IF(WEEKDAY(B1077)=1,2,IF(WEEKDAY(B1077)=7,1,0))))))</f>
        <v>2</v>
      </c>
    </row>
    <row r="1078" spans="2:21" ht="13.95" customHeight="1" x14ac:dyDescent="0.25">
      <c r="B1078" s="784">
        <f t="shared" si="50"/>
        <v>45427</v>
      </c>
      <c r="C1078" s="785">
        <v>18</v>
      </c>
      <c r="D1078" s="786">
        <f>IFERROR((INDEX(METADATA!$T$2:$T$20,MATCH(B1078,METADATA!$S$2:$S$20,0))),0)</f>
        <v>0</v>
      </c>
      <c r="E1078" s="785" t="str">
        <f t="shared" si="48"/>
        <v>LO</v>
      </c>
      <c r="F1078" s="786">
        <f>VLOOKUP(C1078,METADATA!$A$5:$H$29,IF(E1078="HI",2,IF(E1078="LO",6,10))+IF(D1078=1,2,IF(D1078=7,1,(IF(WEEKDAY(B1078)=1,2,IF(WEEKDAY(B1078)=7,1,0))))))</f>
        <v>1</v>
      </c>
      <c r="G1078" s="786">
        <f>VLOOKUP(C1078,METADATA!$J$5:$Q$29,IF(E1078="HI",2,IF(E1078="LO",6,10))+IF(D1078=1,2,IF(D1078=7,1,(IF(WEEKDAY(B1078)=1,2,IF(WEEKDAY(B1078)=7,1,0))))))</f>
        <v>1</v>
      </c>
      <c r="H1078" s="787">
        <v>16388.25</v>
      </c>
      <c r="I1078" s="788">
        <v>2047.0800018310547</v>
      </c>
      <c r="K1078" s="795">
        <v>882.73749999999995</v>
      </c>
      <c r="M1078" s="798">
        <f t="shared" si="49"/>
        <v>16515.607000543354</v>
      </c>
      <c r="N1078" s="303"/>
      <c r="S1078" s="786">
        <v>0</v>
      </c>
      <c r="T1078" s="781">
        <f>VLOOKUP(C1078,METADATA!$J$5:$Q$29,IF(E1078="HI",2,IF(E1078="LO",6,10))+IF(S1078=1,2,IF(D1078=7,1,(IF(WEEKDAY(B1078)=1,2,IF(WEEKDAY(B1078)=7,1,0))))))</f>
        <v>1</v>
      </c>
      <c r="U1078" s="781">
        <f>VLOOKUP(C1078,METADATA!$A$5:$H$29,IF(E1078="HI",2,IF(E1078="LO",6,10))+IF(S1078=1,2,IF(D1078=7,1,(IF(WEEKDAY(B1078)=1,2,IF(WEEKDAY(B1078)=7,1,0))))))</f>
        <v>1</v>
      </c>
    </row>
    <row r="1079" spans="2:21" ht="13.95" customHeight="1" x14ac:dyDescent="0.25">
      <c r="B1079" s="784">
        <f t="shared" si="50"/>
        <v>45427</v>
      </c>
      <c r="C1079" s="785">
        <v>19</v>
      </c>
      <c r="D1079" s="786">
        <f>IFERROR((INDEX(METADATA!$T$2:$T$20,MATCH(B1079,METADATA!$S$2:$S$20,0))),0)</f>
        <v>0</v>
      </c>
      <c r="E1079" s="785" t="str">
        <f t="shared" si="48"/>
        <v>LO</v>
      </c>
      <c r="F1079" s="786">
        <f>VLOOKUP(C1079,METADATA!$A$5:$H$29,IF(E1079="HI",2,IF(E1079="LO",6,10))+IF(D1079=1,2,IF(D1079=7,1,(IF(WEEKDAY(B1079)=1,2,IF(WEEKDAY(B1079)=7,1,0))))))</f>
        <v>1</v>
      </c>
      <c r="G1079" s="786">
        <f>VLOOKUP(C1079,METADATA!$J$5:$Q$29,IF(E1079="HI",2,IF(E1079="LO",6,10))+IF(D1079=1,2,IF(D1079=7,1,(IF(WEEKDAY(B1079)=1,2,IF(WEEKDAY(B1079)=7,1,0))))))</f>
        <v>1</v>
      </c>
      <c r="H1079" s="787">
        <v>16187</v>
      </c>
      <c r="I1079" s="788">
        <v>2099.0899810791016</v>
      </c>
      <c r="K1079" s="795">
        <v>0</v>
      </c>
      <c r="M1079" s="798">
        <f t="shared" si="49"/>
        <v>16322.534966991698</v>
      </c>
      <c r="N1079" s="303"/>
      <c r="S1079" s="786">
        <v>0</v>
      </c>
      <c r="T1079" s="781">
        <f>VLOOKUP(C1079,METADATA!$J$5:$Q$29,IF(E1079="HI",2,IF(E1079="LO",6,10))+IF(S1079=1,2,IF(D1079=7,1,(IF(WEEKDAY(B1079)=1,2,IF(WEEKDAY(B1079)=7,1,0))))))</f>
        <v>1</v>
      </c>
      <c r="U1079" s="781">
        <f>VLOOKUP(C1079,METADATA!$A$5:$H$29,IF(E1079="HI",2,IF(E1079="LO",6,10))+IF(S1079=1,2,IF(D1079=7,1,(IF(WEEKDAY(B1079)=1,2,IF(WEEKDAY(B1079)=7,1,0))))))</f>
        <v>1</v>
      </c>
    </row>
    <row r="1080" spans="2:21" ht="13.95" customHeight="1" x14ac:dyDescent="0.25">
      <c r="B1080" s="784">
        <f t="shared" si="50"/>
        <v>45427</v>
      </c>
      <c r="C1080" s="785">
        <v>20</v>
      </c>
      <c r="D1080" s="786">
        <f>IFERROR((INDEX(METADATA!$T$2:$T$20,MATCH(B1080,METADATA!$S$2:$S$20,0))),0)</f>
        <v>0</v>
      </c>
      <c r="E1080" s="785" t="str">
        <f t="shared" si="48"/>
        <v>LO</v>
      </c>
      <c r="F1080" s="786">
        <f>VLOOKUP(C1080,METADATA!$A$5:$H$29,IF(E1080="HI",2,IF(E1080="LO",6,10))+IF(D1080=1,2,IF(D1080=7,1,(IF(WEEKDAY(B1080)=1,2,IF(WEEKDAY(B1080)=7,1,0))))))</f>
        <v>1</v>
      </c>
      <c r="G1080" s="786">
        <f>VLOOKUP(C1080,METADATA!$J$5:$Q$29,IF(E1080="HI",2,IF(E1080="LO",6,10))+IF(D1080=1,2,IF(D1080=7,1,(IF(WEEKDAY(B1080)=1,2,IF(WEEKDAY(B1080)=7,1,0))))))</f>
        <v>2</v>
      </c>
      <c r="H1080" s="787">
        <v>14523.25</v>
      </c>
      <c r="I1080" s="788">
        <v>2129.3750305175781</v>
      </c>
      <c r="K1080" s="795">
        <v>0</v>
      </c>
      <c r="M1080" s="798">
        <f t="shared" si="49"/>
        <v>14678.522697570479</v>
      </c>
      <c r="N1080" s="303"/>
      <c r="S1080" s="786">
        <v>0</v>
      </c>
      <c r="T1080" s="781">
        <f>VLOOKUP(C1080,METADATA!$J$5:$Q$29,IF(E1080="HI",2,IF(E1080="LO",6,10))+IF(S1080=1,2,IF(D1080=7,1,(IF(WEEKDAY(B1080)=1,2,IF(WEEKDAY(B1080)=7,1,0))))))</f>
        <v>2</v>
      </c>
      <c r="U1080" s="781">
        <f>VLOOKUP(C1080,METADATA!$A$5:$H$29,IF(E1080="HI",2,IF(E1080="LO",6,10))+IF(S1080=1,2,IF(D1080=7,1,(IF(WEEKDAY(B1080)=1,2,IF(WEEKDAY(B1080)=7,1,0))))))</f>
        <v>1</v>
      </c>
    </row>
    <row r="1081" spans="2:21" ht="13.95" customHeight="1" x14ac:dyDescent="0.25">
      <c r="B1081" s="784">
        <f t="shared" si="50"/>
        <v>45427</v>
      </c>
      <c r="C1081" s="785">
        <v>21</v>
      </c>
      <c r="D1081" s="786">
        <f>IFERROR((INDEX(METADATA!$T$2:$T$20,MATCH(B1081,METADATA!$S$2:$S$20,0))),0)</f>
        <v>0</v>
      </c>
      <c r="E1081" s="785" t="str">
        <f t="shared" si="48"/>
        <v>LO</v>
      </c>
      <c r="F1081" s="786">
        <f>VLOOKUP(C1081,METADATA!$A$5:$H$29,IF(E1081="HI",2,IF(E1081="LO",6,10))+IF(D1081=1,2,IF(D1081=7,1,(IF(WEEKDAY(B1081)=1,2,IF(WEEKDAY(B1081)=7,1,0))))))</f>
        <v>2</v>
      </c>
      <c r="G1081" s="786">
        <f>VLOOKUP(C1081,METADATA!$J$5:$Q$29,IF(E1081="HI",2,IF(E1081="LO",6,10))+IF(D1081=1,2,IF(D1081=7,1,(IF(WEEKDAY(B1081)=1,2,IF(WEEKDAY(B1081)=7,1,0))))))</f>
        <v>2</v>
      </c>
      <c r="H1081" s="787">
        <v>12848</v>
      </c>
      <c r="I1081" s="788">
        <v>2137.6799926757813</v>
      </c>
      <c r="K1081" s="795">
        <v>0</v>
      </c>
      <c r="M1081" s="798">
        <f t="shared" si="49"/>
        <v>13024.622057898123</v>
      </c>
      <c r="N1081" s="303"/>
      <c r="S1081" s="786">
        <v>0</v>
      </c>
      <c r="T1081" s="781">
        <f>VLOOKUP(C1081,METADATA!$J$5:$Q$29,IF(E1081="HI",2,IF(E1081="LO",6,10))+IF(S1081=1,2,IF(D1081=7,1,(IF(WEEKDAY(B1081)=1,2,IF(WEEKDAY(B1081)=7,1,0))))))</f>
        <v>2</v>
      </c>
      <c r="U1081" s="781">
        <f>VLOOKUP(C1081,METADATA!$A$5:$H$29,IF(E1081="HI",2,IF(E1081="LO",6,10))+IF(S1081=1,2,IF(D1081=7,1,(IF(WEEKDAY(B1081)=1,2,IF(WEEKDAY(B1081)=7,1,0))))))</f>
        <v>2</v>
      </c>
    </row>
    <row r="1082" spans="2:21" ht="13.95" customHeight="1" x14ac:dyDescent="0.25">
      <c r="B1082" s="784">
        <f t="shared" si="50"/>
        <v>45427</v>
      </c>
      <c r="C1082" s="785">
        <v>22</v>
      </c>
      <c r="D1082" s="786">
        <f>IFERROR((INDEX(METADATA!$T$2:$T$20,MATCH(B1082,METADATA!$S$2:$S$20,0))),0)</f>
        <v>0</v>
      </c>
      <c r="E1082" s="785" t="str">
        <f t="shared" si="48"/>
        <v>LO</v>
      </c>
      <c r="F1082" s="786">
        <f>VLOOKUP(C1082,METADATA!$A$5:$H$29,IF(E1082="HI",2,IF(E1082="LO",6,10))+IF(D1082=1,2,IF(D1082=7,1,(IF(WEEKDAY(B1082)=1,2,IF(WEEKDAY(B1082)=7,1,0))))))</f>
        <v>3</v>
      </c>
      <c r="G1082" s="786">
        <f>VLOOKUP(C1082,METADATA!$J$5:$Q$29,IF(E1082="HI",2,IF(E1082="LO",6,10))+IF(D1082=1,2,IF(D1082=7,1,(IF(WEEKDAY(B1082)=1,2,IF(WEEKDAY(B1082)=7,1,0))))))</f>
        <v>3</v>
      </c>
      <c r="H1082" s="787">
        <v>11039</v>
      </c>
      <c r="I1082" s="788">
        <v>2027.6150283813477</v>
      </c>
      <c r="K1082" s="795">
        <v>0</v>
      </c>
      <c r="M1082" s="798">
        <f t="shared" si="49"/>
        <v>11223.668905634997</v>
      </c>
      <c r="N1082" s="303"/>
      <c r="S1082" s="786">
        <v>0</v>
      </c>
      <c r="T1082" s="781">
        <f>VLOOKUP(C1082,METADATA!$J$5:$Q$29,IF(E1082="HI",2,IF(E1082="LO",6,10))+IF(S1082=1,2,IF(D1082=7,1,(IF(WEEKDAY(B1082)=1,2,IF(WEEKDAY(B1082)=7,1,0))))))</f>
        <v>3</v>
      </c>
      <c r="U1082" s="781">
        <f>VLOOKUP(C1082,METADATA!$A$5:$H$29,IF(E1082="HI",2,IF(E1082="LO",6,10))+IF(S1082=1,2,IF(D1082=7,1,(IF(WEEKDAY(B1082)=1,2,IF(WEEKDAY(B1082)=7,1,0))))))</f>
        <v>3</v>
      </c>
    </row>
    <row r="1083" spans="2:21" ht="13.95" customHeight="1" x14ac:dyDescent="0.25">
      <c r="B1083" s="784">
        <f t="shared" si="50"/>
        <v>45427</v>
      </c>
      <c r="C1083" s="785">
        <v>23</v>
      </c>
      <c r="D1083" s="786">
        <f>IFERROR((INDEX(METADATA!$T$2:$T$20,MATCH(B1083,METADATA!$S$2:$S$20,0))),0)</f>
        <v>0</v>
      </c>
      <c r="E1083" s="785" t="str">
        <f t="shared" si="48"/>
        <v>LO</v>
      </c>
      <c r="F1083" s="786">
        <f>VLOOKUP(C1083,METADATA!$A$5:$H$29,IF(E1083="HI",2,IF(E1083="LO",6,10))+IF(D1083=1,2,IF(D1083=7,1,(IF(WEEKDAY(B1083)=1,2,IF(WEEKDAY(B1083)=7,1,0))))))</f>
        <v>3</v>
      </c>
      <c r="G1083" s="786">
        <f>VLOOKUP(C1083,METADATA!$J$5:$Q$29,IF(E1083="HI",2,IF(E1083="LO",6,10))+IF(D1083=1,2,IF(D1083=7,1,(IF(WEEKDAY(B1083)=1,2,IF(WEEKDAY(B1083)=7,1,0))))))</f>
        <v>3</v>
      </c>
      <c r="H1083" s="787">
        <v>9699.25</v>
      </c>
      <c r="I1083" s="788">
        <v>1876.5160202383995</v>
      </c>
      <c r="K1083" s="795">
        <v>0</v>
      </c>
      <c r="M1083" s="798">
        <f t="shared" si="49"/>
        <v>9879.10739574742</v>
      </c>
      <c r="N1083" s="303"/>
      <c r="S1083" s="786">
        <v>0</v>
      </c>
      <c r="T1083" s="781">
        <f>VLOOKUP(C1083,METADATA!$J$5:$Q$29,IF(E1083="HI",2,IF(E1083="LO",6,10))+IF(S1083=1,2,IF(D1083=7,1,(IF(WEEKDAY(B1083)=1,2,IF(WEEKDAY(B1083)=7,1,0))))))</f>
        <v>3</v>
      </c>
      <c r="U1083" s="781">
        <f>VLOOKUP(C1083,METADATA!$A$5:$H$29,IF(E1083="HI",2,IF(E1083="LO",6,10))+IF(S1083=1,2,IF(D1083=7,1,(IF(WEEKDAY(B1083)=1,2,IF(WEEKDAY(B1083)=7,1,0))))))</f>
        <v>3</v>
      </c>
    </row>
    <row r="1084" spans="2:21" ht="13.95" customHeight="1" x14ac:dyDescent="0.25">
      <c r="B1084" s="784">
        <f t="shared" si="50"/>
        <v>45428</v>
      </c>
      <c r="C1084" s="785">
        <v>0</v>
      </c>
      <c r="D1084" s="786">
        <f>IFERROR((INDEX(METADATA!$T$2:$T$20,MATCH(B1084,METADATA!$S$2:$S$20,0))),0)</f>
        <v>0</v>
      </c>
      <c r="E1084" s="785" t="str">
        <f t="shared" si="48"/>
        <v>LO</v>
      </c>
      <c r="F1084" s="786">
        <f>VLOOKUP(C1084,METADATA!$A$5:$H$29,IF(E1084="HI",2,IF(E1084="LO",6,10))+IF(D1084=1,2,IF(D1084=7,1,(IF(WEEKDAY(B1084)=1,2,IF(WEEKDAY(B1084)=7,1,0))))))</f>
        <v>3</v>
      </c>
      <c r="G1084" s="786">
        <f>VLOOKUP(C1084,METADATA!$J$5:$Q$29,IF(E1084="HI",2,IF(E1084="LO",6,10))+IF(D1084=1,2,IF(D1084=7,1,(IF(WEEKDAY(B1084)=1,2,IF(WEEKDAY(B1084)=7,1,0))))))</f>
        <v>3</v>
      </c>
      <c r="H1084" s="787">
        <v>9165.5</v>
      </c>
      <c r="I1084" s="788">
        <v>331.32000732421875</v>
      </c>
      <c r="K1084" s="795">
        <v>0</v>
      </c>
      <c r="M1084" s="798">
        <f t="shared" si="49"/>
        <v>9171.4864224537414</v>
      </c>
      <c r="N1084" s="303"/>
      <c r="S1084" s="786">
        <v>0</v>
      </c>
      <c r="T1084" s="781">
        <f>VLOOKUP(C1084,METADATA!$J$5:$Q$29,IF(E1084="HI",2,IF(E1084="LO",6,10))+IF(S1084=1,2,IF(D1084=7,1,(IF(WEEKDAY(B1084)=1,2,IF(WEEKDAY(B1084)=7,1,0))))))</f>
        <v>3</v>
      </c>
      <c r="U1084" s="781">
        <f>VLOOKUP(C1084,METADATA!$A$5:$H$29,IF(E1084="HI",2,IF(E1084="LO",6,10))+IF(S1084=1,2,IF(D1084=7,1,(IF(WEEKDAY(B1084)=1,2,IF(WEEKDAY(B1084)=7,1,0))))))</f>
        <v>3</v>
      </c>
    </row>
    <row r="1085" spans="2:21" ht="13.95" customHeight="1" x14ac:dyDescent="0.25">
      <c r="B1085" s="784">
        <f t="shared" si="50"/>
        <v>45428</v>
      </c>
      <c r="C1085" s="785">
        <v>1</v>
      </c>
      <c r="D1085" s="786">
        <f>IFERROR((INDEX(METADATA!$T$2:$T$20,MATCH(B1085,METADATA!$S$2:$S$20,0))),0)</f>
        <v>0</v>
      </c>
      <c r="E1085" s="785" t="str">
        <f t="shared" si="48"/>
        <v>LO</v>
      </c>
      <c r="F1085" s="786">
        <f>VLOOKUP(C1085,METADATA!$A$5:$H$29,IF(E1085="HI",2,IF(E1085="LO",6,10))+IF(D1085=1,2,IF(D1085=7,1,(IF(WEEKDAY(B1085)=1,2,IF(WEEKDAY(B1085)=7,1,0))))))</f>
        <v>3</v>
      </c>
      <c r="G1085" s="786">
        <f>VLOOKUP(C1085,METADATA!$J$5:$Q$29,IF(E1085="HI",2,IF(E1085="LO",6,10))+IF(D1085=1,2,IF(D1085=7,1,(IF(WEEKDAY(B1085)=1,2,IF(WEEKDAY(B1085)=7,1,0))))))</f>
        <v>3</v>
      </c>
      <c r="H1085" s="787">
        <v>8433.5</v>
      </c>
      <c r="I1085" s="788">
        <v>0</v>
      </c>
      <c r="K1085" s="795">
        <v>0</v>
      </c>
      <c r="M1085" s="798">
        <f t="shared" si="49"/>
        <v>8433.5</v>
      </c>
      <c r="N1085" s="303"/>
      <c r="S1085" s="786">
        <v>0</v>
      </c>
      <c r="T1085" s="781">
        <f>VLOOKUP(C1085,METADATA!$J$5:$Q$29,IF(E1085="HI",2,IF(E1085="LO",6,10))+IF(S1085=1,2,IF(D1085=7,1,(IF(WEEKDAY(B1085)=1,2,IF(WEEKDAY(B1085)=7,1,0))))))</f>
        <v>3</v>
      </c>
      <c r="U1085" s="781">
        <f>VLOOKUP(C1085,METADATA!$A$5:$H$29,IF(E1085="HI",2,IF(E1085="LO",6,10))+IF(S1085=1,2,IF(D1085=7,1,(IF(WEEKDAY(B1085)=1,2,IF(WEEKDAY(B1085)=7,1,0))))))</f>
        <v>3</v>
      </c>
    </row>
    <row r="1086" spans="2:21" ht="13.95" customHeight="1" x14ac:dyDescent="0.25">
      <c r="B1086" s="784">
        <f t="shared" si="50"/>
        <v>45428</v>
      </c>
      <c r="C1086" s="785">
        <v>2</v>
      </c>
      <c r="D1086" s="786">
        <f>IFERROR((INDEX(METADATA!$T$2:$T$20,MATCH(B1086,METADATA!$S$2:$S$20,0))),0)</f>
        <v>0</v>
      </c>
      <c r="E1086" s="785" t="str">
        <f t="shared" si="48"/>
        <v>LO</v>
      </c>
      <c r="F1086" s="786">
        <f>VLOOKUP(C1086,METADATA!$A$5:$H$29,IF(E1086="HI",2,IF(E1086="LO",6,10))+IF(D1086=1,2,IF(D1086=7,1,(IF(WEEKDAY(B1086)=1,2,IF(WEEKDAY(B1086)=7,1,0))))))</f>
        <v>3</v>
      </c>
      <c r="G1086" s="786">
        <f>VLOOKUP(C1086,METADATA!$J$5:$Q$29,IF(E1086="HI",2,IF(E1086="LO",6,10))+IF(D1086=1,2,IF(D1086=7,1,(IF(WEEKDAY(B1086)=1,2,IF(WEEKDAY(B1086)=7,1,0))))))</f>
        <v>3</v>
      </c>
      <c r="H1086" s="787">
        <v>8848</v>
      </c>
      <c r="I1086" s="788">
        <v>0</v>
      </c>
      <c r="K1086" s="795">
        <v>0</v>
      </c>
      <c r="M1086" s="798">
        <f t="shared" si="49"/>
        <v>8848</v>
      </c>
      <c r="N1086" s="303"/>
      <c r="S1086" s="786">
        <v>0</v>
      </c>
      <c r="T1086" s="781">
        <f>VLOOKUP(C1086,METADATA!$J$5:$Q$29,IF(E1086="HI",2,IF(E1086="LO",6,10))+IF(S1086=1,2,IF(D1086=7,1,(IF(WEEKDAY(B1086)=1,2,IF(WEEKDAY(B1086)=7,1,0))))))</f>
        <v>3</v>
      </c>
      <c r="U1086" s="781">
        <f>VLOOKUP(C1086,METADATA!$A$5:$H$29,IF(E1086="HI",2,IF(E1086="LO",6,10))+IF(S1086=1,2,IF(D1086=7,1,(IF(WEEKDAY(B1086)=1,2,IF(WEEKDAY(B1086)=7,1,0))))))</f>
        <v>3</v>
      </c>
    </row>
    <row r="1087" spans="2:21" ht="13.95" customHeight="1" x14ac:dyDescent="0.25">
      <c r="B1087" s="784">
        <f t="shared" si="50"/>
        <v>45428</v>
      </c>
      <c r="C1087" s="785">
        <v>3</v>
      </c>
      <c r="D1087" s="786">
        <f>IFERROR((INDEX(METADATA!$T$2:$T$20,MATCH(B1087,METADATA!$S$2:$S$20,0))),0)</f>
        <v>0</v>
      </c>
      <c r="E1087" s="785" t="str">
        <f t="shared" si="48"/>
        <v>LO</v>
      </c>
      <c r="F1087" s="786">
        <f>VLOOKUP(C1087,METADATA!$A$5:$H$29,IF(E1087="HI",2,IF(E1087="LO",6,10))+IF(D1087=1,2,IF(D1087=7,1,(IF(WEEKDAY(B1087)=1,2,IF(WEEKDAY(B1087)=7,1,0))))))</f>
        <v>3</v>
      </c>
      <c r="G1087" s="786">
        <f>VLOOKUP(C1087,METADATA!$J$5:$Q$29,IF(E1087="HI",2,IF(E1087="LO",6,10))+IF(D1087=1,2,IF(D1087=7,1,(IF(WEEKDAY(B1087)=1,2,IF(WEEKDAY(B1087)=7,1,0))))))</f>
        <v>3</v>
      </c>
      <c r="H1087" s="787">
        <v>9022.5</v>
      </c>
      <c r="I1087" s="788">
        <v>161.42049789428711</v>
      </c>
      <c r="K1087" s="795">
        <v>0</v>
      </c>
      <c r="M1087" s="798">
        <f t="shared" si="49"/>
        <v>9023.9438621447789</v>
      </c>
      <c r="N1087" s="303"/>
      <c r="S1087" s="786">
        <v>0</v>
      </c>
      <c r="T1087" s="781">
        <f>VLOOKUP(C1087,METADATA!$J$5:$Q$29,IF(E1087="HI",2,IF(E1087="LO",6,10))+IF(S1087=1,2,IF(D1087=7,1,(IF(WEEKDAY(B1087)=1,2,IF(WEEKDAY(B1087)=7,1,0))))))</f>
        <v>3</v>
      </c>
      <c r="U1087" s="781">
        <f>VLOOKUP(C1087,METADATA!$A$5:$H$29,IF(E1087="HI",2,IF(E1087="LO",6,10))+IF(S1087=1,2,IF(D1087=7,1,(IF(WEEKDAY(B1087)=1,2,IF(WEEKDAY(B1087)=7,1,0))))))</f>
        <v>3</v>
      </c>
    </row>
    <row r="1088" spans="2:21" ht="13.95" customHeight="1" x14ac:dyDescent="0.25">
      <c r="B1088" s="784">
        <f t="shared" si="50"/>
        <v>45428</v>
      </c>
      <c r="C1088" s="785">
        <v>4</v>
      </c>
      <c r="D1088" s="786">
        <f>IFERROR((INDEX(METADATA!$T$2:$T$20,MATCH(B1088,METADATA!$S$2:$S$20,0))),0)</f>
        <v>0</v>
      </c>
      <c r="E1088" s="785" t="str">
        <f t="shared" si="48"/>
        <v>LO</v>
      </c>
      <c r="F1088" s="786">
        <f>VLOOKUP(C1088,METADATA!$A$5:$H$29,IF(E1088="HI",2,IF(E1088="LO",6,10))+IF(D1088=1,2,IF(D1088=7,1,(IF(WEEKDAY(B1088)=1,2,IF(WEEKDAY(B1088)=7,1,0))))))</f>
        <v>3</v>
      </c>
      <c r="G1088" s="786">
        <f>VLOOKUP(C1088,METADATA!$J$5:$Q$29,IF(E1088="HI",2,IF(E1088="LO",6,10))+IF(D1088=1,2,IF(D1088=7,1,(IF(WEEKDAY(B1088)=1,2,IF(WEEKDAY(B1088)=7,1,0))))))</f>
        <v>3</v>
      </c>
      <c r="H1088" s="787">
        <v>9709</v>
      </c>
      <c r="I1088" s="788">
        <v>848.95248413085938</v>
      </c>
      <c r="K1088" s="795">
        <v>0</v>
      </c>
      <c r="M1088" s="798">
        <f t="shared" si="49"/>
        <v>9746.0454195695165</v>
      </c>
      <c r="N1088" s="303"/>
      <c r="S1088" s="786">
        <v>0</v>
      </c>
      <c r="T1088" s="781">
        <f>VLOOKUP(C1088,METADATA!$J$5:$Q$29,IF(E1088="HI",2,IF(E1088="LO",6,10))+IF(S1088=1,2,IF(D1088=7,1,(IF(WEEKDAY(B1088)=1,2,IF(WEEKDAY(B1088)=7,1,0))))))</f>
        <v>3</v>
      </c>
      <c r="U1088" s="781">
        <f>VLOOKUP(C1088,METADATA!$A$5:$H$29,IF(E1088="HI",2,IF(E1088="LO",6,10))+IF(S1088=1,2,IF(D1088=7,1,(IF(WEEKDAY(B1088)=1,2,IF(WEEKDAY(B1088)=7,1,0))))))</f>
        <v>3</v>
      </c>
    </row>
    <row r="1089" spans="2:21" ht="13.95" customHeight="1" x14ac:dyDescent="0.25">
      <c r="B1089" s="784">
        <f t="shared" si="50"/>
        <v>45428</v>
      </c>
      <c r="C1089" s="785">
        <v>5</v>
      </c>
      <c r="D1089" s="786">
        <f>IFERROR((INDEX(METADATA!$T$2:$T$20,MATCH(B1089,METADATA!$S$2:$S$20,0))),0)</f>
        <v>0</v>
      </c>
      <c r="E1089" s="785" t="str">
        <f t="shared" si="48"/>
        <v>LO</v>
      </c>
      <c r="F1089" s="786">
        <f>VLOOKUP(C1089,METADATA!$A$5:$H$29,IF(E1089="HI",2,IF(E1089="LO",6,10))+IF(D1089=1,2,IF(D1089=7,1,(IF(WEEKDAY(B1089)=1,2,IF(WEEKDAY(B1089)=7,1,0))))))</f>
        <v>3</v>
      </c>
      <c r="G1089" s="786">
        <f>VLOOKUP(C1089,METADATA!$J$5:$Q$29,IF(E1089="HI",2,IF(E1089="LO",6,10))+IF(D1089=1,2,IF(D1089=7,1,(IF(WEEKDAY(B1089)=1,2,IF(WEEKDAY(B1089)=7,1,0))))))</f>
        <v>3</v>
      </c>
      <c r="H1089" s="787">
        <v>11578.75</v>
      </c>
      <c r="I1089" s="788">
        <v>1619.2095184326172</v>
      </c>
      <c r="K1089" s="795">
        <v>0</v>
      </c>
      <c r="M1089" s="798">
        <f t="shared" si="49"/>
        <v>11691.419547132966</v>
      </c>
      <c r="N1089" s="303"/>
      <c r="S1089" s="786">
        <v>0</v>
      </c>
      <c r="T1089" s="781">
        <f>VLOOKUP(C1089,METADATA!$J$5:$Q$29,IF(E1089="HI",2,IF(E1089="LO",6,10))+IF(S1089=1,2,IF(D1089=7,1,(IF(WEEKDAY(B1089)=1,2,IF(WEEKDAY(B1089)=7,1,0))))))</f>
        <v>3</v>
      </c>
      <c r="U1089" s="781">
        <f>VLOOKUP(C1089,METADATA!$A$5:$H$29,IF(E1089="HI",2,IF(E1089="LO",6,10))+IF(S1089=1,2,IF(D1089=7,1,(IF(WEEKDAY(B1089)=1,2,IF(WEEKDAY(B1089)=7,1,0))))))</f>
        <v>3</v>
      </c>
    </row>
    <row r="1090" spans="2:21" ht="13.95" customHeight="1" x14ac:dyDescent="0.25">
      <c r="B1090" s="784">
        <f t="shared" si="50"/>
        <v>45428</v>
      </c>
      <c r="C1090" s="785">
        <v>6</v>
      </c>
      <c r="D1090" s="786">
        <f>IFERROR((INDEX(METADATA!$T$2:$T$20,MATCH(B1090,METADATA!$S$2:$S$20,0))),0)</f>
        <v>0</v>
      </c>
      <c r="E1090" s="785" t="str">
        <f t="shared" si="48"/>
        <v>LO</v>
      </c>
      <c r="F1090" s="786">
        <f>VLOOKUP(C1090,METADATA!$A$5:$H$29,IF(E1090="HI",2,IF(E1090="LO",6,10))+IF(D1090=1,2,IF(D1090=7,1,(IF(WEEKDAY(B1090)=1,2,IF(WEEKDAY(B1090)=7,1,0))))))</f>
        <v>2</v>
      </c>
      <c r="G1090" s="786">
        <f>VLOOKUP(C1090,METADATA!$J$5:$Q$29,IF(E1090="HI",2,IF(E1090="LO",6,10))+IF(D1090=1,2,IF(D1090=7,1,(IF(WEEKDAY(B1090)=1,2,IF(WEEKDAY(B1090)=7,1,0))))))</f>
        <v>2</v>
      </c>
      <c r="H1090" s="787">
        <v>14238.75</v>
      </c>
      <c r="I1090" s="788">
        <v>1136.7350082397461</v>
      </c>
      <c r="K1090" s="795">
        <v>870.51250000000005</v>
      </c>
      <c r="M1090" s="798">
        <f t="shared" si="49"/>
        <v>14284.052927704301</v>
      </c>
      <c r="N1090" s="303"/>
      <c r="S1090" s="786">
        <v>0</v>
      </c>
      <c r="T1090" s="781">
        <f>VLOOKUP(C1090,METADATA!$J$5:$Q$29,IF(E1090="HI",2,IF(E1090="LO",6,10))+IF(S1090=1,2,IF(D1090=7,1,(IF(WEEKDAY(B1090)=1,2,IF(WEEKDAY(B1090)=7,1,0))))))</f>
        <v>2</v>
      </c>
      <c r="U1090" s="781">
        <f>VLOOKUP(C1090,METADATA!$A$5:$H$29,IF(E1090="HI",2,IF(E1090="LO",6,10))+IF(S1090=1,2,IF(D1090=7,1,(IF(WEEKDAY(B1090)=1,2,IF(WEEKDAY(B1090)=7,1,0))))))</f>
        <v>2</v>
      </c>
    </row>
    <row r="1091" spans="2:21" ht="13.95" customHeight="1" x14ac:dyDescent="0.25">
      <c r="B1091" s="784">
        <f t="shared" si="50"/>
        <v>45428</v>
      </c>
      <c r="C1091" s="785">
        <v>7</v>
      </c>
      <c r="D1091" s="786">
        <f>IFERROR((INDEX(METADATA!$T$2:$T$20,MATCH(B1091,METADATA!$S$2:$S$20,0))),0)</f>
        <v>0</v>
      </c>
      <c r="E1091" s="785" t="str">
        <f t="shared" si="48"/>
        <v>LO</v>
      </c>
      <c r="F1091" s="786">
        <f>VLOOKUP(C1091,METADATA!$A$5:$H$29,IF(E1091="HI",2,IF(E1091="LO",6,10))+IF(D1091=1,2,IF(D1091=7,1,(IF(WEEKDAY(B1091)=1,2,IF(WEEKDAY(B1091)=7,1,0))))))</f>
        <v>1</v>
      </c>
      <c r="G1091" s="786">
        <f>VLOOKUP(C1091,METADATA!$J$5:$Q$29,IF(E1091="HI",2,IF(E1091="LO",6,10))+IF(D1091=1,2,IF(D1091=7,1,(IF(WEEKDAY(B1091)=1,2,IF(WEEKDAY(B1091)=7,1,0))))))</f>
        <v>1</v>
      </c>
      <c r="H1091" s="787">
        <v>15385</v>
      </c>
      <c r="I1091" s="788">
        <v>98.712997913360596</v>
      </c>
      <c r="K1091" s="795">
        <v>865.8125</v>
      </c>
      <c r="M1091" s="798">
        <f t="shared" si="49"/>
        <v>15385.316677142431</v>
      </c>
      <c r="N1091" s="303"/>
      <c r="S1091" s="786">
        <v>0</v>
      </c>
      <c r="T1091" s="781">
        <f>VLOOKUP(C1091,METADATA!$J$5:$Q$29,IF(E1091="HI",2,IF(E1091="LO",6,10))+IF(S1091=1,2,IF(D1091=7,1,(IF(WEEKDAY(B1091)=1,2,IF(WEEKDAY(B1091)=7,1,0))))))</f>
        <v>1</v>
      </c>
      <c r="U1091" s="781">
        <f>VLOOKUP(C1091,METADATA!$A$5:$H$29,IF(E1091="HI",2,IF(E1091="LO",6,10))+IF(S1091=1,2,IF(D1091=7,1,(IF(WEEKDAY(B1091)=1,2,IF(WEEKDAY(B1091)=7,1,0))))))</f>
        <v>1</v>
      </c>
    </row>
    <row r="1092" spans="2:21" ht="13.95" customHeight="1" x14ac:dyDescent="0.25">
      <c r="B1092" s="784">
        <f t="shared" si="50"/>
        <v>45428</v>
      </c>
      <c r="C1092" s="785">
        <v>8</v>
      </c>
      <c r="D1092" s="786">
        <f>IFERROR((INDEX(METADATA!$T$2:$T$20,MATCH(B1092,METADATA!$S$2:$S$20,0))),0)</f>
        <v>0</v>
      </c>
      <c r="E1092" s="785" t="str">
        <f t="shared" ref="E1092:E1155" si="51">IF(B1092="","",IF(AND(MONTH(B1092)&gt;=MONTH($AA$9),MONTH(B1092)&lt;=MONTH($AA$11)),"HI","LO"))</f>
        <v>LO</v>
      </c>
      <c r="F1092" s="786">
        <f>VLOOKUP(C1092,METADATA!$A$5:$H$29,IF(E1092="HI",2,IF(E1092="LO",6,10))+IF(D1092=1,2,IF(D1092=7,1,(IF(WEEKDAY(B1092)=1,2,IF(WEEKDAY(B1092)=7,1,0))))))</f>
        <v>1</v>
      </c>
      <c r="G1092" s="786">
        <f>VLOOKUP(C1092,METADATA!$J$5:$Q$29,IF(E1092="HI",2,IF(E1092="LO",6,10))+IF(D1092=1,2,IF(D1092=7,1,(IF(WEEKDAY(B1092)=1,2,IF(WEEKDAY(B1092)=7,1,0))))))</f>
        <v>1</v>
      </c>
      <c r="H1092" s="787">
        <v>16572.25</v>
      </c>
      <c r="I1092" s="788">
        <v>184.19999694824219</v>
      </c>
      <c r="K1092" s="795">
        <v>834.63750000000005</v>
      </c>
      <c r="M1092" s="798">
        <f t="shared" ref="M1092:M1155" si="52">SQRT(H1092^2+I1092^2)</f>
        <v>16573.273656745539</v>
      </c>
      <c r="N1092" s="303"/>
      <c r="S1092" s="786">
        <v>0</v>
      </c>
      <c r="T1092" s="781">
        <f>VLOOKUP(C1092,METADATA!$J$5:$Q$29,IF(E1092="HI",2,IF(E1092="LO",6,10))+IF(S1092=1,2,IF(D1092=7,1,(IF(WEEKDAY(B1092)=1,2,IF(WEEKDAY(B1092)=7,1,0))))))</f>
        <v>1</v>
      </c>
      <c r="U1092" s="781">
        <f>VLOOKUP(C1092,METADATA!$A$5:$H$29,IF(E1092="HI",2,IF(E1092="LO",6,10))+IF(S1092=1,2,IF(D1092=7,1,(IF(WEEKDAY(B1092)=1,2,IF(WEEKDAY(B1092)=7,1,0))))))</f>
        <v>1</v>
      </c>
    </row>
    <row r="1093" spans="2:21" ht="13.95" customHeight="1" x14ac:dyDescent="0.25">
      <c r="B1093" s="784">
        <f t="shared" si="50"/>
        <v>45428</v>
      </c>
      <c r="C1093" s="785">
        <v>9</v>
      </c>
      <c r="D1093" s="786">
        <f>IFERROR((INDEX(METADATA!$T$2:$T$20,MATCH(B1093,METADATA!$S$2:$S$20,0))),0)</f>
        <v>0</v>
      </c>
      <c r="E1093" s="785" t="str">
        <f t="shared" si="51"/>
        <v>LO</v>
      </c>
      <c r="F1093" s="786">
        <f>VLOOKUP(C1093,METADATA!$A$5:$H$29,IF(E1093="HI",2,IF(E1093="LO",6,10))+IF(D1093=1,2,IF(D1093=7,1,(IF(WEEKDAY(B1093)=1,2,IF(WEEKDAY(B1093)=7,1,0))))))</f>
        <v>2</v>
      </c>
      <c r="G1093" s="786">
        <f>VLOOKUP(C1093,METADATA!$J$5:$Q$29,IF(E1093="HI",2,IF(E1093="LO",6,10))+IF(D1093=1,2,IF(D1093=7,1,(IF(WEEKDAY(B1093)=1,2,IF(WEEKDAY(B1093)=7,1,0))))))</f>
        <v>1</v>
      </c>
      <c r="H1093" s="787">
        <v>16622.75</v>
      </c>
      <c r="I1093" s="788">
        <v>1282.3200378417969</v>
      </c>
      <c r="K1093" s="795">
        <v>847.33749999999998</v>
      </c>
      <c r="M1093" s="798">
        <f t="shared" si="52"/>
        <v>16672.137302756073</v>
      </c>
      <c r="N1093" s="303"/>
      <c r="S1093" s="786">
        <v>0</v>
      </c>
      <c r="T1093" s="781">
        <f>VLOOKUP(C1093,METADATA!$J$5:$Q$29,IF(E1093="HI",2,IF(E1093="LO",6,10))+IF(S1093=1,2,IF(D1093=7,1,(IF(WEEKDAY(B1093)=1,2,IF(WEEKDAY(B1093)=7,1,0))))))</f>
        <v>1</v>
      </c>
      <c r="U1093" s="781">
        <f>VLOOKUP(C1093,METADATA!$A$5:$H$29,IF(E1093="HI",2,IF(E1093="LO",6,10))+IF(S1093=1,2,IF(D1093=7,1,(IF(WEEKDAY(B1093)=1,2,IF(WEEKDAY(B1093)=7,1,0))))))</f>
        <v>2</v>
      </c>
    </row>
    <row r="1094" spans="2:21" ht="13.95" customHeight="1" x14ac:dyDescent="0.25">
      <c r="B1094" s="784">
        <f t="shared" si="50"/>
        <v>45428</v>
      </c>
      <c r="C1094" s="785">
        <v>10</v>
      </c>
      <c r="D1094" s="786">
        <f>IFERROR((INDEX(METADATA!$T$2:$T$20,MATCH(B1094,METADATA!$S$2:$S$20,0))),0)</f>
        <v>0</v>
      </c>
      <c r="E1094" s="785" t="str">
        <f t="shared" si="51"/>
        <v>LO</v>
      </c>
      <c r="F1094" s="786">
        <f>VLOOKUP(C1094,METADATA!$A$5:$H$29,IF(E1094="HI",2,IF(E1094="LO",6,10))+IF(D1094=1,2,IF(D1094=7,1,(IF(WEEKDAY(B1094)=1,2,IF(WEEKDAY(B1094)=7,1,0))))))</f>
        <v>2</v>
      </c>
      <c r="G1094" s="786">
        <f>VLOOKUP(C1094,METADATA!$J$5:$Q$29,IF(E1094="HI",2,IF(E1094="LO",6,10))+IF(D1094=1,2,IF(D1094=7,1,(IF(WEEKDAY(B1094)=1,2,IF(WEEKDAY(B1094)=7,1,0))))))</f>
        <v>2</v>
      </c>
      <c r="H1094" s="787">
        <v>16220.5</v>
      </c>
      <c r="I1094" s="788">
        <v>929.10897344350815</v>
      </c>
      <c r="K1094" s="795">
        <v>851.61249999999995</v>
      </c>
      <c r="M1094" s="798">
        <f t="shared" si="52"/>
        <v>16247.087853967345</v>
      </c>
      <c r="N1094" s="303"/>
      <c r="S1094" s="786">
        <v>0</v>
      </c>
      <c r="T1094" s="781">
        <f>VLOOKUP(C1094,METADATA!$J$5:$Q$29,IF(E1094="HI",2,IF(E1094="LO",6,10))+IF(S1094=1,2,IF(D1094=7,1,(IF(WEEKDAY(B1094)=1,2,IF(WEEKDAY(B1094)=7,1,0))))))</f>
        <v>2</v>
      </c>
      <c r="U1094" s="781">
        <f>VLOOKUP(C1094,METADATA!$A$5:$H$29,IF(E1094="HI",2,IF(E1094="LO",6,10))+IF(S1094=1,2,IF(D1094=7,1,(IF(WEEKDAY(B1094)=1,2,IF(WEEKDAY(B1094)=7,1,0))))))</f>
        <v>2</v>
      </c>
    </row>
    <row r="1095" spans="2:21" ht="13.95" customHeight="1" x14ac:dyDescent="0.25">
      <c r="B1095" s="784">
        <f t="shared" si="50"/>
        <v>45428</v>
      </c>
      <c r="C1095" s="785">
        <v>11</v>
      </c>
      <c r="D1095" s="786">
        <f>IFERROR((INDEX(METADATA!$T$2:$T$20,MATCH(B1095,METADATA!$S$2:$S$20,0))),0)</f>
        <v>0</v>
      </c>
      <c r="E1095" s="785" t="str">
        <f t="shared" si="51"/>
        <v>LO</v>
      </c>
      <c r="F1095" s="786">
        <f>VLOOKUP(C1095,METADATA!$A$5:$H$29,IF(E1095="HI",2,IF(E1095="LO",6,10))+IF(D1095=1,2,IF(D1095=7,1,(IF(WEEKDAY(B1095)=1,2,IF(WEEKDAY(B1095)=7,1,0))))))</f>
        <v>2</v>
      </c>
      <c r="G1095" s="786">
        <f>VLOOKUP(C1095,METADATA!$J$5:$Q$29,IF(E1095="HI",2,IF(E1095="LO",6,10))+IF(D1095=1,2,IF(D1095=7,1,(IF(WEEKDAY(B1095)=1,2,IF(WEEKDAY(B1095)=7,1,0))))))</f>
        <v>2</v>
      </c>
      <c r="H1095" s="787">
        <v>16152.75</v>
      </c>
      <c r="I1095" s="788">
        <v>1001.9774932861328</v>
      </c>
      <c r="K1095" s="795">
        <v>856.5</v>
      </c>
      <c r="M1095" s="798">
        <f t="shared" si="52"/>
        <v>16183.797189150388</v>
      </c>
      <c r="N1095" s="303"/>
      <c r="S1095" s="786">
        <v>0</v>
      </c>
      <c r="T1095" s="781">
        <f>VLOOKUP(C1095,METADATA!$J$5:$Q$29,IF(E1095="HI",2,IF(E1095="LO",6,10))+IF(S1095=1,2,IF(D1095=7,1,(IF(WEEKDAY(B1095)=1,2,IF(WEEKDAY(B1095)=7,1,0))))))</f>
        <v>2</v>
      </c>
      <c r="U1095" s="781">
        <f>VLOOKUP(C1095,METADATA!$A$5:$H$29,IF(E1095="HI",2,IF(E1095="LO",6,10))+IF(S1095=1,2,IF(D1095=7,1,(IF(WEEKDAY(B1095)=1,2,IF(WEEKDAY(B1095)=7,1,0))))))</f>
        <v>2</v>
      </c>
    </row>
    <row r="1096" spans="2:21" ht="13.95" customHeight="1" x14ac:dyDescent="0.25">
      <c r="B1096" s="784">
        <f t="shared" si="50"/>
        <v>45428</v>
      </c>
      <c r="C1096" s="785">
        <v>12</v>
      </c>
      <c r="D1096" s="786">
        <f>IFERROR((INDEX(METADATA!$T$2:$T$20,MATCH(B1096,METADATA!$S$2:$S$20,0))),0)</f>
        <v>0</v>
      </c>
      <c r="E1096" s="785" t="str">
        <f t="shared" si="51"/>
        <v>LO</v>
      </c>
      <c r="F1096" s="786">
        <f>VLOOKUP(C1096,METADATA!$A$5:$H$29,IF(E1096="HI",2,IF(E1096="LO",6,10))+IF(D1096=1,2,IF(D1096=7,1,(IF(WEEKDAY(B1096)=1,2,IF(WEEKDAY(B1096)=7,1,0))))))</f>
        <v>2</v>
      </c>
      <c r="G1096" s="786">
        <f>VLOOKUP(C1096,METADATA!$J$5:$Q$29,IF(E1096="HI",2,IF(E1096="LO",6,10))+IF(D1096=1,2,IF(D1096=7,1,(IF(WEEKDAY(B1096)=1,2,IF(WEEKDAY(B1096)=7,1,0))))))</f>
        <v>2</v>
      </c>
      <c r="H1096" s="787">
        <v>15809</v>
      </c>
      <c r="I1096" s="788">
        <v>1049.5924835205078</v>
      </c>
      <c r="K1096" s="795">
        <v>824.32500000000005</v>
      </c>
      <c r="M1096" s="798">
        <f t="shared" si="52"/>
        <v>15843.804006029068</v>
      </c>
      <c r="N1096" s="303"/>
      <c r="S1096" s="786">
        <v>0</v>
      </c>
      <c r="T1096" s="781">
        <f>VLOOKUP(C1096,METADATA!$J$5:$Q$29,IF(E1096="HI",2,IF(E1096="LO",6,10))+IF(S1096=1,2,IF(D1096=7,1,(IF(WEEKDAY(B1096)=1,2,IF(WEEKDAY(B1096)=7,1,0))))))</f>
        <v>2</v>
      </c>
      <c r="U1096" s="781">
        <f>VLOOKUP(C1096,METADATA!$A$5:$H$29,IF(E1096="HI",2,IF(E1096="LO",6,10))+IF(S1096=1,2,IF(D1096=7,1,(IF(WEEKDAY(B1096)=1,2,IF(WEEKDAY(B1096)=7,1,0))))))</f>
        <v>2</v>
      </c>
    </row>
    <row r="1097" spans="2:21" ht="13.95" customHeight="1" x14ac:dyDescent="0.25">
      <c r="B1097" s="784">
        <f t="shared" si="50"/>
        <v>45428</v>
      </c>
      <c r="C1097" s="785">
        <v>13</v>
      </c>
      <c r="D1097" s="786">
        <f>IFERROR((INDEX(METADATA!$T$2:$T$20,MATCH(B1097,METADATA!$S$2:$S$20,0))),0)</f>
        <v>0</v>
      </c>
      <c r="E1097" s="785" t="str">
        <f t="shared" si="51"/>
        <v>LO</v>
      </c>
      <c r="F1097" s="786">
        <f>VLOOKUP(C1097,METADATA!$A$5:$H$29,IF(E1097="HI",2,IF(E1097="LO",6,10))+IF(D1097=1,2,IF(D1097=7,1,(IF(WEEKDAY(B1097)=1,2,IF(WEEKDAY(B1097)=7,1,0))))))</f>
        <v>2</v>
      </c>
      <c r="G1097" s="786">
        <f>VLOOKUP(C1097,METADATA!$J$5:$Q$29,IF(E1097="HI",2,IF(E1097="LO",6,10))+IF(D1097=1,2,IF(D1097=7,1,(IF(WEEKDAY(B1097)=1,2,IF(WEEKDAY(B1097)=7,1,0))))))</f>
        <v>2</v>
      </c>
      <c r="H1097" s="787">
        <v>14943</v>
      </c>
      <c r="I1097" s="788">
        <v>1005.5275268554688</v>
      </c>
      <c r="K1097" s="795">
        <v>882.73749999999995</v>
      </c>
      <c r="M1097" s="798">
        <f t="shared" si="52"/>
        <v>14976.793201725932</v>
      </c>
      <c r="N1097" s="303"/>
      <c r="S1097" s="786">
        <v>0</v>
      </c>
      <c r="T1097" s="781">
        <f>VLOOKUP(C1097,METADATA!$J$5:$Q$29,IF(E1097="HI",2,IF(E1097="LO",6,10))+IF(S1097=1,2,IF(D1097=7,1,(IF(WEEKDAY(B1097)=1,2,IF(WEEKDAY(B1097)=7,1,0))))))</f>
        <v>2</v>
      </c>
      <c r="U1097" s="781">
        <f>VLOOKUP(C1097,METADATA!$A$5:$H$29,IF(E1097="HI",2,IF(E1097="LO",6,10))+IF(S1097=1,2,IF(D1097=7,1,(IF(WEEKDAY(B1097)=1,2,IF(WEEKDAY(B1097)=7,1,0))))))</f>
        <v>2</v>
      </c>
    </row>
    <row r="1098" spans="2:21" ht="13.95" customHeight="1" x14ac:dyDescent="0.25">
      <c r="B1098" s="784">
        <f t="shared" si="50"/>
        <v>45428</v>
      </c>
      <c r="C1098" s="785">
        <v>14</v>
      </c>
      <c r="D1098" s="786">
        <f>IFERROR((INDEX(METADATA!$T$2:$T$20,MATCH(B1098,METADATA!$S$2:$S$20,0))),0)</f>
        <v>0</v>
      </c>
      <c r="E1098" s="785" t="str">
        <f t="shared" si="51"/>
        <v>LO</v>
      </c>
      <c r="F1098" s="786">
        <f>VLOOKUP(C1098,METADATA!$A$5:$H$29,IF(E1098="HI",2,IF(E1098="LO",6,10))+IF(D1098=1,2,IF(D1098=7,1,(IF(WEEKDAY(B1098)=1,2,IF(WEEKDAY(B1098)=7,1,0))))))</f>
        <v>2</v>
      </c>
      <c r="G1098" s="786">
        <f>VLOOKUP(C1098,METADATA!$J$5:$Q$29,IF(E1098="HI",2,IF(E1098="LO",6,10))+IF(D1098=1,2,IF(D1098=7,1,(IF(WEEKDAY(B1098)=1,2,IF(WEEKDAY(B1098)=7,1,0))))))</f>
        <v>2</v>
      </c>
      <c r="H1098" s="787">
        <v>15026.75</v>
      </c>
      <c r="I1098" s="788">
        <v>1005.6475219726563</v>
      </c>
      <c r="K1098" s="795">
        <v>909.3125</v>
      </c>
      <c r="M1098" s="798">
        <f t="shared" si="52"/>
        <v>15060.363292462427</v>
      </c>
      <c r="N1098" s="303"/>
      <c r="S1098" s="786">
        <v>0</v>
      </c>
      <c r="T1098" s="781">
        <f>VLOOKUP(C1098,METADATA!$J$5:$Q$29,IF(E1098="HI",2,IF(E1098="LO",6,10))+IF(S1098=1,2,IF(D1098=7,1,(IF(WEEKDAY(B1098)=1,2,IF(WEEKDAY(B1098)=7,1,0))))))</f>
        <v>2</v>
      </c>
      <c r="U1098" s="781">
        <f>VLOOKUP(C1098,METADATA!$A$5:$H$29,IF(E1098="HI",2,IF(E1098="LO",6,10))+IF(S1098=1,2,IF(D1098=7,1,(IF(WEEKDAY(B1098)=1,2,IF(WEEKDAY(B1098)=7,1,0))))))</f>
        <v>2</v>
      </c>
    </row>
    <row r="1099" spans="2:21" ht="13.95" customHeight="1" x14ac:dyDescent="0.25">
      <c r="B1099" s="784">
        <f t="shared" si="50"/>
        <v>45428</v>
      </c>
      <c r="C1099" s="785">
        <v>15</v>
      </c>
      <c r="D1099" s="786">
        <f>IFERROR((INDEX(METADATA!$T$2:$T$20,MATCH(B1099,METADATA!$S$2:$S$20,0))),0)</f>
        <v>0</v>
      </c>
      <c r="E1099" s="785" t="str">
        <f t="shared" si="51"/>
        <v>LO</v>
      </c>
      <c r="F1099" s="786">
        <f>VLOOKUP(C1099,METADATA!$A$5:$H$29,IF(E1099="HI",2,IF(E1099="LO",6,10))+IF(D1099=1,2,IF(D1099=7,1,(IF(WEEKDAY(B1099)=1,2,IF(WEEKDAY(B1099)=7,1,0))))))</f>
        <v>2</v>
      </c>
      <c r="G1099" s="786">
        <f>VLOOKUP(C1099,METADATA!$J$5:$Q$29,IF(E1099="HI",2,IF(E1099="LO",6,10))+IF(D1099=1,2,IF(D1099=7,1,(IF(WEEKDAY(B1099)=1,2,IF(WEEKDAY(B1099)=7,1,0))))))</f>
        <v>2</v>
      </c>
      <c r="H1099" s="787">
        <v>15045.25</v>
      </c>
      <c r="I1099" s="788">
        <v>1004.8800048828125</v>
      </c>
      <c r="K1099" s="795">
        <v>905.6</v>
      </c>
      <c r="M1099" s="798">
        <f t="shared" si="52"/>
        <v>15078.770884482372</v>
      </c>
      <c r="N1099" s="303"/>
      <c r="S1099" s="786">
        <v>0</v>
      </c>
      <c r="T1099" s="781">
        <f>VLOOKUP(C1099,METADATA!$J$5:$Q$29,IF(E1099="HI",2,IF(E1099="LO",6,10))+IF(S1099=1,2,IF(D1099=7,1,(IF(WEEKDAY(B1099)=1,2,IF(WEEKDAY(B1099)=7,1,0))))))</f>
        <v>2</v>
      </c>
      <c r="U1099" s="781">
        <f>VLOOKUP(C1099,METADATA!$A$5:$H$29,IF(E1099="HI",2,IF(E1099="LO",6,10))+IF(S1099=1,2,IF(D1099=7,1,(IF(WEEKDAY(B1099)=1,2,IF(WEEKDAY(B1099)=7,1,0))))))</f>
        <v>2</v>
      </c>
    </row>
    <row r="1100" spans="2:21" ht="13.95" customHeight="1" x14ac:dyDescent="0.25">
      <c r="B1100" s="784">
        <f t="shared" si="50"/>
        <v>45428</v>
      </c>
      <c r="C1100" s="785">
        <v>16</v>
      </c>
      <c r="D1100" s="786">
        <f>IFERROR((INDEX(METADATA!$T$2:$T$20,MATCH(B1100,METADATA!$S$2:$S$20,0))),0)</f>
        <v>0</v>
      </c>
      <c r="E1100" s="785" t="str">
        <f t="shared" si="51"/>
        <v>LO</v>
      </c>
      <c r="F1100" s="786">
        <f>VLOOKUP(C1100,METADATA!$A$5:$H$29,IF(E1100="HI",2,IF(E1100="LO",6,10))+IF(D1100=1,2,IF(D1100=7,1,(IF(WEEKDAY(B1100)=1,2,IF(WEEKDAY(B1100)=7,1,0))))))</f>
        <v>2</v>
      </c>
      <c r="G1100" s="786">
        <f>VLOOKUP(C1100,METADATA!$J$5:$Q$29,IF(E1100="HI",2,IF(E1100="LO",6,10))+IF(D1100=1,2,IF(D1100=7,1,(IF(WEEKDAY(B1100)=1,2,IF(WEEKDAY(B1100)=7,1,0))))))</f>
        <v>2</v>
      </c>
      <c r="H1100" s="787">
        <v>15102</v>
      </c>
      <c r="I1100" s="788">
        <v>1029.5774917602539</v>
      </c>
      <c r="K1100" s="795">
        <v>913.98749999999995</v>
      </c>
      <c r="M1100" s="798">
        <f t="shared" si="52"/>
        <v>15137.054991362729</v>
      </c>
      <c r="N1100" s="303"/>
      <c r="S1100" s="786">
        <v>0</v>
      </c>
      <c r="T1100" s="781">
        <f>VLOOKUP(C1100,METADATA!$J$5:$Q$29,IF(E1100="HI",2,IF(E1100="LO",6,10))+IF(S1100=1,2,IF(D1100=7,1,(IF(WEEKDAY(B1100)=1,2,IF(WEEKDAY(B1100)=7,1,0))))))</f>
        <v>2</v>
      </c>
      <c r="U1100" s="781">
        <f>VLOOKUP(C1100,METADATA!$A$5:$H$29,IF(E1100="HI",2,IF(E1100="LO",6,10))+IF(S1100=1,2,IF(D1100=7,1,(IF(WEEKDAY(B1100)=1,2,IF(WEEKDAY(B1100)=7,1,0))))))</f>
        <v>2</v>
      </c>
    </row>
    <row r="1101" spans="2:21" ht="13.95" customHeight="1" x14ac:dyDescent="0.25">
      <c r="B1101" s="784">
        <f t="shared" si="50"/>
        <v>45428</v>
      </c>
      <c r="C1101" s="785">
        <v>17</v>
      </c>
      <c r="D1101" s="786">
        <f>IFERROR((INDEX(METADATA!$T$2:$T$20,MATCH(B1101,METADATA!$S$2:$S$20,0))),0)</f>
        <v>0</v>
      </c>
      <c r="E1101" s="785" t="str">
        <f t="shared" si="51"/>
        <v>LO</v>
      </c>
      <c r="F1101" s="786">
        <f>VLOOKUP(C1101,METADATA!$A$5:$H$29,IF(E1101="HI",2,IF(E1101="LO",6,10))+IF(D1101=1,2,IF(D1101=7,1,(IF(WEEKDAY(B1101)=1,2,IF(WEEKDAY(B1101)=7,1,0))))))</f>
        <v>2</v>
      </c>
      <c r="G1101" s="786">
        <f>VLOOKUP(C1101,METADATA!$J$5:$Q$29,IF(E1101="HI",2,IF(E1101="LO",6,10))+IF(D1101=1,2,IF(D1101=7,1,(IF(WEEKDAY(B1101)=1,2,IF(WEEKDAY(B1101)=7,1,0))))))</f>
        <v>2</v>
      </c>
      <c r="H1101" s="787">
        <v>15038.5</v>
      </c>
      <c r="I1101" s="788">
        <v>1594.9924621582031</v>
      </c>
      <c r="K1101" s="795">
        <v>902.26250000000005</v>
      </c>
      <c r="M1101" s="798">
        <f t="shared" si="52"/>
        <v>15122.846398887397</v>
      </c>
      <c r="N1101" s="303"/>
      <c r="S1101" s="786">
        <v>0</v>
      </c>
      <c r="T1101" s="781">
        <f>VLOOKUP(C1101,METADATA!$J$5:$Q$29,IF(E1101="HI",2,IF(E1101="LO",6,10))+IF(S1101=1,2,IF(D1101=7,1,(IF(WEEKDAY(B1101)=1,2,IF(WEEKDAY(B1101)=7,1,0))))))</f>
        <v>2</v>
      </c>
      <c r="U1101" s="781">
        <f>VLOOKUP(C1101,METADATA!$A$5:$H$29,IF(E1101="HI",2,IF(E1101="LO",6,10))+IF(S1101=1,2,IF(D1101=7,1,(IF(WEEKDAY(B1101)=1,2,IF(WEEKDAY(B1101)=7,1,0))))))</f>
        <v>2</v>
      </c>
    </row>
    <row r="1102" spans="2:21" ht="13.95" customHeight="1" x14ac:dyDescent="0.25">
      <c r="B1102" s="784">
        <f t="shared" si="50"/>
        <v>45428</v>
      </c>
      <c r="C1102" s="785">
        <v>18</v>
      </c>
      <c r="D1102" s="786">
        <f>IFERROR((INDEX(METADATA!$T$2:$T$20,MATCH(B1102,METADATA!$S$2:$S$20,0))),0)</f>
        <v>0</v>
      </c>
      <c r="E1102" s="785" t="str">
        <f t="shared" si="51"/>
        <v>LO</v>
      </c>
      <c r="F1102" s="786">
        <f>VLOOKUP(C1102,METADATA!$A$5:$H$29,IF(E1102="HI",2,IF(E1102="LO",6,10))+IF(D1102=1,2,IF(D1102=7,1,(IF(WEEKDAY(B1102)=1,2,IF(WEEKDAY(B1102)=7,1,0))))))</f>
        <v>1</v>
      </c>
      <c r="G1102" s="786">
        <f>VLOOKUP(C1102,METADATA!$J$5:$Q$29,IF(E1102="HI",2,IF(E1102="LO",6,10))+IF(D1102=1,2,IF(D1102=7,1,(IF(WEEKDAY(B1102)=1,2,IF(WEEKDAY(B1102)=7,1,0))))))</f>
        <v>1</v>
      </c>
      <c r="H1102" s="787">
        <v>16420.75</v>
      </c>
      <c r="I1102" s="788">
        <v>1778.6139935851097</v>
      </c>
      <c r="K1102" s="795">
        <v>933.76250000000005</v>
      </c>
      <c r="M1102" s="798">
        <f t="shared" si="52"/>
        <v>16516.794431749666</v>
      </c>
      <c r="N1102" s="303"/>
      <c r="S1102" s="786">
        <v>0</v>
      </c>
      <c r="T1102" s="781">
        <f>VLOOKUP(C1102,METADATA!$J$5:$Q$29,IF(E1102="HI",2,IF(E1102="LO",6,10))+IF(S1102=1,2,IF(D1102=7,1,(IF(WEEKDAY(B1102)=1,2,IF(WEEKDAY(B1102)=7,1,0))))))</f>
        <v>1</v>
      </c>
      <c r="U1102" s="781">
        <f>VLOOKUP(C1102,METADATA!$A$5:$H$29,IF(E1102="HI",2,IF(E1102="LO",6,10))+IF(S1102=1,2,IF(D1102=7,1,(IF(WEEKDAY(B1102)=1,2,IF(WEEKDAY(B1102)=7,1,0))))))</f>
        <v>1</v>
      </c>
    </row>
    <row r="1103" spans="2:21" ht="13.95" customHeight="1" x14ac:dyDescent="0.25">
      <c r="B1103" s="784">
        <f t="shared" si="50"/>
        <v>45428</v>
      </c>
      <c r="C1103" s="785">
        <v>19</v>
      </c>
      <c r="D1103" s="786">
        <f>IFERROR((INDEX(METADATA!$T$2:$T$20,MATCH(B1103,METADATA!$S$2:$S$20,0))),0)</f>
        <v>0</v>
      </c>
      <c r="E1103" s="785" t="str">
        <f t="shared" si="51"/>
        <v>LO</v>
      </c>
      <c r="F1103" s="786">
        <f>VLOOKUP(C1103,METADATA!$A$5:$H$29,IF(E1103="HI",2,IF(E1103="LO",6,10))+IF(D1103=1,2,IF(D1103=7,1,(IF(WEEKDAY(B1103)=1,2,IF(WEEKDAY(B1103)=7,1,0))))))</f>
        <v>1</v>
      </c>
      <c r="G1103" s="786">
        <f>VLOOKUP(C1103,METADATA!$J$5:$Q$29,IF(E1103="HI",2,IF(E1103="LO",6,10))+IF(D1103=1,2,IF(D1103=7,1,(IF(WEEKDAY(B1103)=1,2,IF(WEEKDAY(B1103)=7,1,0))))))</f>
        <v>1</v>
      </c>
      <c r="H1103" s="787">
        <v>16432.25</v>
      </c>
      <c r="I1103" s="788">
        <v>1919.9775009155273</v>
      </c>
      <c r="K1103" s="795">
        <v>0</v>
      </c>
      <c r="M1103" s="798">
        <f t="shared" si="52"/>
        <v>16544.036800808979</v>
      </c>
      <c r="N1103" s="303"/>
      <c r="S1103" s="786">
        <v>0</v>
      </c>
      <c r="T1103" s="781">
        <f>VLOOKUP(C1103,METADATA!$J$5:$Q$29,IF(E1103="HI",2,IF(E1103="LO",6,10))+IF(S1103=1,2,IF(D1103=7,1,(IF(WEEKDAY(B1103)=1,2,IF(WEEKDAY(B1103)=7,1,0))))))</f>
        <v>1</v>
      </c>
      <c r="U1103" s="781">
        <f>VLOOKUP(C1103,METADATA!$A$5:$H$29,IF(E1103="HI",2,IF(E1103="LO",6,10))+IF(S1103=1,2,IF(D1103=7,1,(IF(WEEKDAY(B1103)=1,2,IF(WEEKDAY(B1103)=7,1,0))))))</f>
        <v>1</v>
      </c>
    </row>
    <row r="1104" spans="2:21" ht="13.95" customHeight="1" x14ac:dyDescent="0.25">
      <c r="B1104" s="784">
        <f t="shared" si="50"/>
        <v>45428</v>
      </c>
      <c r="C1104" s="785">
        <v>20</v>
      </c>
      <c r="D1104" s="786">
        <f>IFERROR((INDEX(METADATA!$T$2:$T$20,MATCH(B1104,METADATA!$S$2:$S$20,0))),0)</f>
        <v>0</v>
      </c>
      <c r="E1104" s="785" t="str">
        <f t="shared" si="51"/>
        <v>LO</v>
      </c>
      <c r="F1104" s="786">
        <f>VLOOKUP(C1104,METADATA!$A$5:$H$29,IF(E1104="HI",2,IF(E1104="LO",6,10))+IF(D1104=1,2,IF(D1104=7,1,(IF(WEEKDAY(B1104)=1,2,IF(WEEKDAY(B1104)=7,1,0))))))</f>
        <v>1</v>
      </c>
      <c r="G1104" s="786">
        <f>VLOOKUP(C1104,METADATA!$J$5:$Q$29,IF(E1104="HI",2,IF(E1104="LO",6,10))+IF(D1104=1,2,IF(D1104=7,1,(IF(WEEKDAY(B1104)=1,2,IF(WEEKDAY(B1104)=7,1,0))))))</f>
        <v>2</v>
      </c>
      <c r="H1104" s="787">
        <v>14844.5</v>
      </c>
      <c r="I1104" s="788">
        <v>1886.9499816894531</v>
      </c>
      <c r="K1104" s="795">
        <v>0</v>
      </c>
      <c r="M1104" s="798">
        <f t="shared" si="52"/>
        <v>14963.948692888447</v>
      </c>
      <c r="N1104" s="303"/>
      <c r="S1104" s="786">
        <v>0</v>
      </c>
      <c r="T1104" s="781">
        <f>VLOOKUP(C1104,METADATA!$J$5:$Q$29,IF(E1104="HI",2,IF(E1104="LO",6,10))+IF(S1104=1,2,IF(D1104=7,1,(IF(WEEKDAY(B1104)=1,2,IF(WEEKDAY(B1104)=7,1,0))))))</f>
        <v>2</v>
      </c>
      <c r="U1104" s="781">
        <f>VLOOKUP(C1104,METADATA!$A$5:$H$29,IF(E1104="HI",2,IF(E1104="LO",6,10))+IF(S1104=1,2,IF(D1104=7,1,(IF(WEEKDAY(B1104)=1,2,IF(WEEKDAY(B1104)=7,1,0))))))</f>
        <v>1</v>
      </c>
    </row>
    <row r="1105" spans="2:21" ht="13.95" customHeight="1" x14ac:dyDescent="0.25">
      <c r="B1105" s="784">
        <f t="shared" si="50"/>
        <v>45428</v>
      </c>
      <c r="C1105" s="785">
        <v>21</v>
      </c>
      <c r="D1105" s="786">
        <f>IFERROR((INDEX(METADATA!$T$2:$T$20,MATCH(B1105,METADATA!$S$2:$S$20,0))),0)</f>
        <v>0</v>
      </c>
      <c r="E1105" s="785" t="str">
        <f t="shared" si="51"/>
        <v>LO</v>
      </c>
      <c r="F1105" s="786">
        <f>VLOOKUP(C1105,METADATA!$A$5:$H$29,IF(E1105="HI",2,IF(E1105="LO",6,10))+IF(D1105=1,2,IF(D1105=7,1,(IF(WEEKDAY(B1105)=1,2,IF(WEEKDAY(B1105)=7,1,0))))))</f>
        <v>2</v>
      </c>
      <c r="G1105" s="786">
        <f>VLOOKUP(C1105,METADATA!$J$5:$Q$29,IF(E1105="HI",2,IF(E1105="LO",6,10))+IF(D1105=1,2,IF(D1105=7,1,(IF(WEEKDAY(B1105)=1,2,IF(WEEKDAY(B1105)=7,1,0))))))</f>
        <v>2</v>
      </c>
      <c r="H1105" s="787">
        <v>13199.75</v>
      </c>
      <c r="I1105" s="788">
        <v>1964.1864652037621</v>
      </c>
      <c r="K1105" s="795">
        <v>0</v>
      </c>
      <c r="M1105" s="798">
        <f t="shared" si="52"/>
        <v>13345.090053371301</v>
      </c>
      <c r="N1105" s="303"/>
      <c r="S1105" s="786">
        <v>0</v>
      </c>
      <c r="T1105" s="781">
        <f>VLOOKUP(C1105,METADATA!$J$5:$Q$29,IF(E1105="HI",2,IF(E1105="LO",6,10))+IF(S1105=1,2,IF(D1105=7,1,(IF(WEEKDAY(B1105)=1,2,IF(WEEKDAY(B1105)=7,1,0))))))</f>
        <v>2</v>
      </c>
      <c r="U1105" s="781">
        <f>VLOOKUP(C1105,METADATA!$A$5:$H$29,IF(E1105="HI",2,IF(E1105="LO",6,10))+IF(S1105=1,2,IF(D1105=7,1,(IF(WEEKDAY(B1105)=1,2,IF(WEEKDAY(B1105)=7,1,0))))))</f>
        <v>2</v>
      </c>
    </row>
    <row r="1106" spans="2:21" ht="13.95" customHeight="1" x14ac:dyDescent="0.25">
      <c r="B1106" s="784">
        <f t="shared" si="50"/>
        <v>45428</v>
      </c>
      <c r="C1106" s="785">
        <v>22</v>
      </c>
      <c r="D1106" s="786">
        <f>IFERROR((INDEX(METADATA!$T$2:$T$20,MATCH(B1106,METADATA!$S$2:$S$20,0))),0)</f>
        <v>0</v>
      </c>
      <c r="E1106" s="785" t="str">
        <f t="shared" si="51"/>
        <v>LO</v>
      </c>
      <c r="F1106" s="786">
        <f>VLOOKUP(C1106,METADATA!$A$5:$H$29,IF(E1106="HI",2,IF(E1106="LO",6,10))+IF(D1106=1,2,IF(D1106=7,1,(IF(WEEKDAY(B1106)=1,2,IF(WEEKDAY(B1106)=7,1,0))))))</f>
        <v>3</v>
      </c>
      <c r="G1106" s="786">
        <f>VLOOKUP(C1106,METADATA!$J$5:$Q$29,IF(E1106="HI",2,IF(E1106="LO",6,10))+IF(D1106=1,2,IF(D1106=7,1,(IF(WEEKDAY(B1106)=1,2,IF(WEEKDAY(B1106)=7,1,0))))))</f>
        <v>3</v>
      </c>
      <c r="H1106" s="787">
        <v>11165.5</v>
      </c>
      <c r="I1106" s="788">
        <v>1917.5000076293945</v>
      </c>
      <c r="K1106" s="795">
        <v>0</v>
      </c>
      <c r="M1106" s="798">
        <f t="shared" si="52"/>
        <v>11328.953902689283</v>
      </c>
      <c r="N1106" s="303"/>
      <c r="S1106" s="786">
        <v>0</v>
      </c>
      <c r="T1106" s="781">
        <f>VLOOKUP(C1106,METADATA!$J$5:$Q$29,IF(E1106="HI",2,IF(E1106="LO",6,10))+IF(S1106=1,2,IF(D1106=7,1,(IF(WEEKDAY(B1106)=1,2,IF(WEEKDAY(B1106)=7,1,0))))))</f>
        <v>3</v>
      </c>
      <c r="U1106" s="781">
        <f>VLOOKUP(C1106,METADATA!$A$5:$H$29,IF(E1106="HI",2,IF(E1106="LO",6,10))+IF(S1106=1,2,IF(D1106=7,1,(IF(WEEKDAY(B1106)=1,2,IF(WEEKDAY(B1106)=7,1,0))))))</f>
        <v>3</v>
      </c>
    </row>
    <row r="1107" spans="2:21" ht="13.95" customHeight="1" x14ac:dyDescent="0.25">
      <c r="B1107" s="784">
        <f t="shared" si="50"/>
        <v>45428</v>
      </c>
      <c r="C1107" s="785">
        <v>23</v>
      </c>
      <c r="D1107" s="786">
        <f>IFERROR((INDEX(METADATA!$T$2:$T$20,MATCH(B1107,METADATA!$S$2:$S$20,0))),0)</f>
        <v>0</v>
      </c>
      <c r="E1107" s="785" t="str">
        <f t="shared" si="51"/>
        <v>LO</v>
      </c>
      <c r="F1107" s="786">
        <f>VLOOKUP(C1107,METADATA!$A$5:$H$29,IF(E1107="HI",2,IF(E1107="LO",6,10))+IF(D1107=1,2,IF(D1107=7,1,(IF(WEEKDAY(B1107)=1,2,IF(WEEKDAY(B1107)=7,1,0))))))</f>
        <v>3</v>
      </c>
      <c r="G1107" s="786">
        <f>VLOOKUP(C1107,METADATA!$J$5:$Q$29,IF(E1107="HI",2,IF(E1107="LO",6,10))+IF(D1107=1,2,IF(D1107=7,1,(IF(WEEKDAY(B1107)=1,2,IF(WEEKDAY(B1107)=7,1,0))))))</f>
        <v>3</v>
      </c>
      <c r="H1107" s="787">
        <v>10066</v>
      </c>
      <c r="I1107" s="788">
        <v>1956.6750183105469</v>
      </c>
      <c r="K1107" s="795">
        <v>0</v>
      </c>
      <c r="M1107" s="798">
        <f t="shared" si="52"/>
        <v>10254.410423192578</v>
      </c>
      <c r="N1107" s="303"/>
      <c r="S1107" s="786">
        <v>0</v>
      </c>
      <c r="T1107" s="781">
        <f>VLOOKUP(C1107,METADATA!$J$5:$Q$29,IF(E1107="HI",2,IF(E1107="LO",6,10))+IF(S1107=1,2,IF(D1107=7,1,(IF(WEEKDAY(B1107)=1,2,IF(WEEKDAY(B1107)=7,1,0))))))</f>
        <v>3</v>
      </c>
      <c r="U1107" s="781">
        <f>VLOOKUP(C1107,METADATA!$A$5:$H$29,IF(E1107="HI",2,IF(E1107="LO",6,10))+IF(S1107=1,2,IF(D1107=7,1,(IF(WEEKDAY(B1107)=1,2,IF(WEEKDAY(B1107)=7,1,0))))))</f>
        <v>3</v>
      </c>
    </row>
    <row r="1108" spans="2:21" ht="13.95" customHeight="1" x14ac:dyDescent="0.25">
      <c r="B1108" s="784">
        <f t="shared" si="50"/>
        <v>45429</v>
      </c>
      <c r="C1108" s="785">
        <v>0</v>
      </c>
      <c r="D1108" s="786">
        <f>IFERROR((INDEX(METADATA!$T$2:$T$20,MATCH(B1108,METADATA!$S$2:$S$20,0))),0)</f>
        <v>0</v>
      </c>
      <c r="E1108" s="785" t="str">
        <f t="shared" si="51"/>
        <v>LO</v>
      </c>
      <c r="F1108" s="786">
        <f>VLOOKUP(C1108,METADATA!$A$5:$H$29,IF(E1108="HI",2,IF(E1108="LO",6,10))+IF(D1108=1,2,IF(D1108=7,1,(IF(WEEKDAY(B1108)=1,2,IF(WEEKDAY(B1108)=7,1,0))))))</f>
        <v>3</v>
      </c>
      <c r="G1108" s="786">
        <f>VLOOKUP(C1108,METADATA!$J$5:$Q$29,IF(E1108="HI",2,IF(E1108="LO",6,10))+IF(D1108=1,2,IF(D1108=7,1,(IF(WEEKDAY(B1108)=1,2,IF(WEEKDAY(B1108)=7,1,0))))))</f>
        <v>3</v>
      </c>
      <c r="H1108" s="787">
        <v>9314.5</v>
      </c>
      <c r="I1108" s="788">
        <v>1729.4850006103516</v>
      </c>
      <c r="K1108" s="795">
        <v>0</v>
      </c>
      <c r="M1108" s="798">
        <f t="shared" si="52"/>
        <v>9473.7019489392951</v>
      </c>
      <c r="N1108" s="303"/>
      <c r="S1108" s="786">
        <v>0</v>
      </c>
      <c r="T1108" s="781">
        <f>VLOOKUP(C1108,METADATA!$J$5:$Q$29,IF(E1108="HI",2,IF(E1108="LO",6,10))+IF(S1108=1,2,IF(D1108=7,1,(IF(WEEKDAY(B1108)=1,2,IF(WEEKDAY(B1108)=7,1,0))))))</f>
        <v>3</v>
      </c>
      <c r="U1108" s="781">
        <f>VLOOKUP(C1108,METADATA!$A$5:$H$29,IF(E1108="HI",2,IF(E1108="LO",6,10))+IF(S1108=1,2,IF(D1108=7,1,(IF(WEEKDAY(B1108)=1,2,IF(WEEKDAY(B1108)=7,1,0))))))</f>
        <v>3</v>
      </c>
    </row>
    <row r="1109" spans="2:21" ht="13.95" customHeight="1" x14ac:dyDescent="0.25">
      <c r="B1109" s="784">
        <f t="shared" si="50"/>
        <v>45429</v>
      </c>
      <c r="C1109" s="785">
        <v>1</v>
      </c>
      <c r="D1109" s="786">
        <f>IFERROR((INDEX(METADATA!$T$2:$T$20,MATCH(B1109,METADATA!$S$2:$S$20,0))),0)</f>
        <v>0</v>
      </c>
      <c r="E1109" s="785" t="str">
        <f t="shared" si="51"/>
        <v>LO</v>
      </c>
      <c r="F1109" s="786">
        <f>VLOOKUP(C1109,METADATA!$A$5:$H$29,IF(E1109="HI",2,IF(E1109="LO",6,10))+IF(D1109=1,2,IF(D1109=7,1,(IF(WEEKDAY(B1109)=1,2,IF(WEEKDAY(B1109)=7,1,0))))))</f>
        <v>3</v>
      </c>
      <c r="G1109" s="786">
        <f>VLOOKUP(C1109,METADATA!$J$5:$Q$29,IF(E1109="HI",2,IF(E1109="LO",6,10))+IF(D1109=1,2,IF(D1109=7,1,(IF(WEEKDAY(B1109)=1,2,IF(WEEKDAY(B1109)=7,1,0))))))</f>
        <v>3</v>
      </c>
      <c r="H1109" s="787">
        <v>8773.75</v>
      </c>
      <c r="I1109" s="788">
        <v>1932.4575347900391</v>
      </c>
      <c r="K1109" s="795">
        <v>0</v>
      </c>
      <c r="M1109" s="798">
        <f t="shared" si="52"/>
        <v>8984.0459252091314</v>
      </c>
      <c r="N1109" s="303"/>
      <c r="S1109" s="786">
        <v>0</v>
      </c>
      <c r="T1109" s="781">
        <f>VLOOKUP(C1109,METADATA!$J$5:$Q$29,IF(E1109="HI",2,IF(E1109="LO",6,10))+IF(S1109=1,2,IF(D1109=7,1,(IF(WEEKDAY(B1109)=1,2,IF(WEEKDAY(B1109)=7,1,0))))))</f>
        <v>3</v>
      </c>
      <c r="U1109" s="781">
        <f>VLOOKUP(C1109,METADATA!$A$5:$H$29,IF(E1109="HI",2,IF(E1109="LO",6,10))+IF(S1109=1,2,IF(D1109=7,1,(IF(WEEKDAY(B1109)=1,2,IF(WEEKDAY(B1109)=7,1,0))))))</f>
        <v>3</v>
      </c>
    </row>
    <row r="1110" spans="2:21" ht="13.95" customHeight="1" x14ac:dyDescent="0.25">
      <c r="B1110" s="784">
        <f t="shared" si="50"/>
        <v>45429</v>
      </c>
      <c r="C1110" s="785">
        <v>2</v>
      </c>
      <c r="D1110" s="786">
        <f>IFERROR((INDEX(METADATA!$T$2:$T$20,MATCH(B1110,METADATA!$S$2:$S$20,0))),0)</f>
        <v>0</v>
      </c>
      <c r="E1110" s="785" t="str">
        <f t="shared" si="51"/>
        <v>LO</v>
      </c>
      <c r="F1110" s="786">
        <f>VLOOKUP(C1110,METADATA!$A$5:$H$29,IF(E1110="HI",2,IF(E1110="LO",6,10))+IF(D1110=1,2,IF(D1110=7,1,(IF(WEEKDAY(B1110)=1,2,IF(WEEKDAY(B1110)=7,1,0))))))</f>
        <v>3</v>
      </c>
      <c r="G1110" s="786">
        <f>VLOOKUP(C1110,METADATA!$J$5:$Q$29,IF(E1110="HI",2,IF(E1110="LO",6,10))+IF(D1110=1,2,IF(D1110=7,1,(IF(WEEKDAY(B1110)=1,2,IF(WEEKDAY(B1110)=7,1,0))))))</f>
        <v>3</v>
      </c>
      <c r="H1110" s="787">
        <v>8712</v>
      </c>
      <c r="I1110" s="788">
        <v>1986.4049682617188</v>
      </c>
      <c r="K1110" s="795">
        <v>0</v>
      </c>
      <c r="M1110" s="798">
        <f t="shared" si="52"/>
        <v>8935.5888836682079</v>
      </c>
      <c r="N1110" s="303"/>
      <c r="S1110" s="786">
        <v>0</v>
      </c>
      <c r="T1110" s="781">
        <f>VLOOKUP(C1110,METADATA!$J$5:$Q$29,IF(E1110="HI",2,IF(E1110="LO",6,10))+IF(S1110=1,2,IF(D1110=7,1,(IF(WEEKDAY(B1110)=1,2,IF(WEEKDAY(B1110)=7,1,0))))))</f>
        <v>3</v>
      </c>
      <c r="U1110" s="781">
        <f>VLOOKUP(C1110,METADATA!$A$5:$H$29,IF(E1110="HI",2,IF(E1110="LO",6,10))+IF(S1110=1,2,IF(D1110=7,1,(IF(WEEKDAY(B1110)=1,2,IF(WEEKDAY(B1110)=7,1,0))))))</f>
        <v>3</v>
      </c>
    </row>
    <row r="1111" spans="2:21" ht="13.95" customHeight="1" x14ac:dyDescent="0.25">
      <c r="B1111" s="784">
        <f t="shared" si="50"/>
        <v>45429</v>
      </c>
      <c r="C1111" s="785">
        <v>3</v>
      </c>
      <c r="D1111" s="786">
        <f>IFERROR((INDEX(METADATA!$T$2:$T$20,MATCH(B1111,METADATA!$S$2:$S$20,0))),0)</f>
        <v>0</v>
      </c>
      <c r="E1111" s="785" t="str">
        <f t="shared" si="51"/>
        <v>LO</v>
      </c>
      <c r="F1111" s="786">
        <f>VLOOKUP(C1111,METADATA!$A$5:$H$29,IF(E1111="HI",2,IF(E1111="LO",6,10))+IF(D1111=1,2,IF(D1111=7,1,(IF(WEEKDAY(B1111)=1,2,IF(WEEKDAY(B1111)=7,1,0))))))</f>
        <v>3</v>
      </c>
      <c r="G1111" s="786">
        <f>VLOOKUP(C1111,METADATA!$J$5:$Q$29,IF(E1111="HI",2,IF(E1111="LO",6,10))+IF(D1111=1,2,IF(D1111=7,1,(IF(WEEKDAY(B1111)=1,2,IF(WEEKDAY(B1111)=7,1,0))))))</f>
        <v>3</v>
      </c>
      <c r="H1111" s="787">
        <v>9043</v>
      </c>
      <c r="I1111" s="788">
        <v>2049.0025024414063</v>
      </c>
      <c r="K1111" s="795">
        <v>0</v>
      </c>
      <c r="M1111" s="798">
        <f t="shared" si="52"/>
        <v>9272.2305975968447</v>
      </c>
      <c r="N1111" s="303"/>
      <c r="S1111" s="786">
        <v>0</v>
      </c>
      <c r="T1111" s="781">
        <f>VLOOKUP(C1111,METADATA!$J$5:$Q$29,IF(E1111="HI",2,IF(E1111="LO",6,10))+IF(S1111=1,2,IF(D1111=7,1,(IF(WEEKDAY(B1111)=1,2,IF(WEEKDAY(B1111)=7,1,0))))))</f>
        <v>3</v>
      </c>
      <c r="U1111" s="781">
        <f>VLOOKUP(C1111,METADATA!$A$5:$H$29,IF(E1111="HI",2,IF(E1111="LO",6,10))+IF(S1111=1,2,IF(D1111=7,1,(IF(WEEKDAY(B1111)=1,2,IF(WEEKDAY(B1111)=7,1,0))))))</f>
        <v>3</v>
      </c>
    </row>
    <row r="1112" spans="2:21" ht="13.95" customHeight="1" x14ac:dyDescent="0.25">
      <c r="B1112" s="784">
        <f t="shared" si="50"/>
        <v>45429</v>
      </c>
      <c r="C1112" s="785">
        <v>4</v>
      </c>
      <c r="D1112" s="786">
        <f>IFERROR((INDEX(METADATA!$T$2:$T$20,MATCH(B1112,METADATA!$S$2:$S$20,0))),0)</f>
        <v>0</v>
      </c>
      <c r="E1112" s="785" t="str">
        <f t="shared" si="51"/>
        <v>LO</v>
      </c>
      <c r="F1112" s="786">
        <f>VLOOKUP(C1112,METADATA!$A$5:$H$29,IF(E1112="HI",2,IF(E1112="LO",6,10))+IF(D1112=1,2,IF(D1112=7,1,(IF(WEEKDAY(B1112)=1,2,IF(WEEKDAY(B1112)=7,1,0))))))</f>
        <v>3</v>
      </c>
      <c r="G1112" s="786">
        <f>VLOOKUP(C1112,METADATA!$J$5:$Q$29,IF(E1112="HI",2,IF(E1112="LO",6,10))+IF(D1112=1,2,IF(D1112=7,1,(IF(WEEKDAY(B1112)=1,2,IF(WEEKDAY(B1112)=7,1,0))))))</f>
        <v>3</v>
      </c>
      <c r="H1112" s="787">
        <v>9925</v>
      </c>
      <c r="I1112" s="788">
        <v>2118.6725616455078</v>
      </c>
      <c r="K1112" s="795">
        <v>0</v>
      </c>
      <c r="M1112" s="798">
        <f t="shared" si="52"/>
        <v>10148.615591472048</v>
      </c>
      <c r="N1112" s="303"/>
      <c r="S1112" s="786">
        <v>0</v>
      </c>
      <c r="T1112" s="781">
        <f>VLOOKUP(C1112,METADATA!$J$5:$Q$29,IF(E1112="HI",2,IF(E1112="LO",6,10))+IF(S1112=1,2,IF(D1112=7,1,(IF(WEEKDAY(B1112)=1,2,IF(WEEKDAY(B1112)=7,1,0))))))</f>
        <v>3</v>
      </c>
      <c r="U1112" s="781">
        <f>VLOOKUP(C1112,METADATA!$A$5:$H$29,IF(E1112="HI",2,IF(E1112="LO",6,10))+IF(S1112=1,2,IF(D1112=7,1,(IF(WEEKDAY(B1112)=1,2,IF(WEEKDAY(B1112)=7,1,0))))))</f>
        <v>3</v>
      </c>
    </row>
    <row r="1113" spans="2:21" ht="13.95" customHeight="1" x14ac:dyDescent="0.25">
      <c r="B1113" s="784">
        <f t="shared" si="50"/>
        <v>45429</v>
      </c>
      <c r="C1113" s="785">
        <v>5</v>
      </c>
      <c r="D1113" s="786">
        <f>IFERROR((INDEX(METADATA!$T$2:$T$20,MATCH(B1113,METADATA!$S$2:$S$20,0))),0)</f>
        <v>0</v>
      </c>
      <c r="E1113" s="785" t="str">
        <f t="shared" si="51"/>
        <v>LO</v>
      </c>
      <c r="F1113" s="786">
        <f>VLOOKUP(C1113,METADATA!$A$5:$H$29,IF(E1113="HI",2,IF(E1113="LO",6,10))+IF(D1113=1,2,IF(D1113=7,1,(IF(WEEKDAY(B1113)=1,2,IF(WEEKDAY(B1113)=7,1,0))))))</f>
        <v>3</v>
      </c>
      <c r="G1113" s="786">
        <f>VLOOKUP(C1113,METADATA!$J$5:$Q$29,IF(E1113="HI",2,IF(E1113="LO",6,10))+IF(D1113=1,2,IF(D1113=7,1,(IF(WEEKDAY(B1113)=1,2,IF(WEEKDAY(B1113)=7,1,0))))))</f>
        <v>3</v>
      </c>
      <c r="H1113" s="787">
        <v>12004.75</v>
      </c>
      <c r="I1113" s="788">
        <v>2078.4950256347656</v>
      </c>
      <c r="K1113" s="795">
        <v>0</v>
      </c>
      <c r="M1113" s="798">
        <f t="shared" si="52"/>
        <v>12183.356029193617</v>
      </c>
      <c r="N1113" s="303"/>
      <c r="S1113" s="786">
        <v>0</v>
      </c>
      <c r="T1113" s="781">
        <f>VLOOKUP(C1113,METADATA!$J$5:$Q$29,IF(E1113="HI",2,IF(E1113="LO",6,10))+IF(S1113=1,2,IF(D1113=7,1,(IF(WEEKDAY(B1113)=1,2,IF(WEEKDAY(B1113)=7,1,0))))))</f>
        <v>3</v>
      </c>
      <c r="U1113" s="781">
        <f>VLOOKUP(C1113,METADATA!$A$5:$H$29,IF(E1113="HI",2,IF(E1113="LO",6,10))+IF(S1113=1,2,IF(D1113=7,1,(IF(WEEKDAY(B1113)=1,2,IF(WEEKDAY(B1113)=7,1,0))))))</f>
        <v>3</v>
      </c>
    </row>
    <row r="1114" spans="2:21" ht="13.95" customHeight="1" x14ac:dyDescent="0.25">
      <c r="B1114" s="784">
        <f t="shared" si="50"/>
        <v>45429</v>
      </c>
      <c r="C1114" s="785">
        <v>6</v>
      </c>
      <c r="D1114" s="786">
        <f>IFERROR((INDEX(METADATA!$T$2:$T$20,MATCH(B1114,METADATA!$S$2:$S$20,0))),0)</f>
        <v>0</v>
      </c>
      <c r="E1114" s="785" t="str">
        <f t="shared" si="51"/>
        <v>LO</v>
      </c>
      <c r="F1114" s="786">
        <f>VLOOKUP(C1114,METADATA!$A$5:$H$29,IF(E1114="HI",2,IF(E1114="LO",6,10))+IF(D1114=1,2,IF(D1114=7,1,(IF(WEEKDAY(B1114)=1,2,IF(WEEKDAY(B1114)=7,1,0))))))</f>
        <v>2</v>
      </c>
      <c r="G1114" s="786">
        <f>VLOOKUP(C1114,METADATA!$J$5:$Q$29,IF(E1114="HI",2,IF(E1114="LO",6,10))+IF(D1114=1,2,IF(D1114=7,1,(IF(WEEKDAY(B1114)=1,2,IF(WEEKDAY(B1114)=7,1,0))))))</f>
        <v>2</v>
      </c>
      <c r="H1114" s="787">
        <v>14427.25</v>
      </c>
      <c r="I1114" s="788">
        <v>2014.125</v>
      </c>
      <c r="K1114" s="795">
        <v>870.51250000000005</v>
      </c>
      <c r="M1114" s="798">
        <f t="shared" si="52"/>
        <v>14567.163144487846</v>
      </c>
      <c r="N1114" s="303"/>
      <c r="S1114" s="786">
        <v>0</v>
      </c>
      <c r="T1114" s="781">
        <f>VLOOKUP(C1114,METADATA!$J$5:$Q$29,IF(E1114="HI",2,IF(E1114="LO",6,10))+IF(S1114=1,2,IF(D1114=7,1,(IF(WEEKDAY(B1114)=1,2,IF(WEEKDAY(B1114)=7,1,0))))))</f>
        <v>2</v>
      </c>
      <c r="U1114" s="781">
        <f>VLOOKUP(C1114,METADATA!$A$5:$H$29,IF(E1114="HI",2,IF(E1114="LO",6,10))+IF(S1114=1,2,IF(D1114=7,1,(IF(WEEKDAY(B1114)=1,2,IF(WEEKDAY(B1114)=7,1,0))))))</f>
        <v>2</v>
      </c>
    </row>
    <row r="1115" spans="2:21" ht="13.95" customHeight="1" x14ac:dyDescent="0.25">
      <c r="B1115" s="784">
        <f t="shared" si="50"/>
        <v>45429</v>
      </c>
      <c r="C1115" s="785">
        <v>7</v>
      </c>
      <c r="D1115" s="786">
        <f>IFERROR((INDEX(METADATA!$T$2:$T$20,MATCH(B1115,METADATA!$S$2:$S$20,0))),0)</f>
        <v>0</v>
      </c>
      <c r="E1115" s="785" t="str">
        <f t="shared" si="51"/>
        <v>LO</v>
      </c>
      <c r="F1115" s="786">
        <f>VLOOKUP(C1115,METADATA!$A$5:$H$29,IF(E1115="HI",2,IF(E1115="LO",6,10))+IF(D1115=1,2,IF(D1115=7,1,(IF(WEEKDAY(B1115)=1,2,IF(WEEKDAY(B1115)=7,1,0))))))</f>
        <v>1</v>
      </c>
      <c r="G1115" s="786">
        <f>VLOOKUP(C1115,METADATA!$J$5:$Q$29,IF(E1115="HI",2,IF(E1115="LO",6,10))+IF(D1115=1,2,IF(D1115=7,1,(IF(WEEKDAY(B1115)=1,2,IF(WEEKDAY(B1115)=7,1,0))))))</f>
        <v>1</v>
      </c>
      <c r="H1115" s="787">
        <v>15556.75</v>
      </c>
      <c r="I1115" s="788">
        <v>1993.4409780502319</v>
      </c>
      <c r="K1115" s="795">
        <v>865.8125</v>
      </c>
      <c r="M1115" s="798">
        <f t="shared" si="52"/>
        <v>15683.949677790664</v>
      </c>
      <c r="N1115" s="303"/>
      <c r="S1115" s="786">
        <v>0</v>
      </c>
      <c r="T1115" s="781">
        <f>VLOOKUP(C1115,METADATA!$J$5:$Q$29,IF(E1115="HI",2,IF(E1115="LO",6,10))+IF(S1115=1,2,IF(D1115=7,1,(IF(WEEKDAY(B1115)=1,2,IF(WEEKDAY(B1115)=7,1,0))))))</f>
        <v>1</v>
      </c>
      <c r="U1115" s="781">
        <f>VLOOKUP(C1115,METADATA!$A$5:$H$29,IF(E1115="HI",2,IF(E1115="LO",6,10))+IF(S1115=1,2,IF(D1115=7,1,(IF(WEEKDAY(B1115)=1,2,IF(WEEKDAY(B1115)=7,1,0))))))</f>
        <v>1</v>
      </c>
    </row>
    <row r="1116" spans="2:21" ht="13.95" customHeight="1" x14ac:dyDescent="0.25">
      <c r="B1116" s="784">
        <f t="shared" ref="B1116:B1179" si="53">B1092+1</f>
        <v>45429</v>
      </c>
      <c r="C1116" s="785">
        <v>8</v>
      </c>
      <c r="D1116" s="786">
        <f>IFERROR((INDEX(METADATA!$T$2:$T$20,MATCH(B1116,METADATA!$S$2:$S$20,0))),0)</f>
        <v>0</v>
      </c>
      <c r="E1116" s="785" t="str">
        <f t="shared" si="51"/>
        <v>LO</v>
      </c>
      <c r="F1116" s="786">
        <f>VLOOKUP(C1116,METADATA!$A$5:$H$29,IF(E1116="HI",2,IF(E1116="LO",6,10))+IF(D1116=1,2,IF(D1116=7,1,(IF(WEEKDAY(B1116)=1,2,IF(WEEKDAY(B1116)=7,1,0))))))</f>
        <v>1</v>
      </c>
      <c r="G1116" s="786">
        <f>VLOOKUP(C1116,METADATA!$J$5:$Q$29,IF(E1116="HI",2,IF(E1116="LO",6,10))+IF(D1116=1,2,IF(D1116=7,1,(IF(WEEKDAY(B1116)=1,2,IF(WEEKDAY(B1116)=7,1,0))))))</f>
        <v>1</v>
      </c>
      <c r="H1116" s="787">
        <v>16412</v>
      </c>
      <c r="I1116" s="788">
        <v>1386.890483379364</v>
      </c>
      <c r="K1116" s="795">
        <v>834.63750000000005</v>
      </c>
      <c r="M1116" s="798">
        <f t="shared" si="52"/>
        <v>16470.495111346478</v>
      </c>
      <c r="N1116" s="303"/>
      <c r="S1116" s="786">
        <v>0</v>
      </c>
      <c r="T1116" s="781">
        <f>VLOOKUP(C1116,METADATA!$J$5:$Q$29,IF(E1116="HI",2,IF(E1116="LO",6,10))+IF(S1116=1,2,IF(D1116=7,1,(IF(WEEKDAY(B1116)=1,2,IF(WEEKDAY(B1116)=7,1,0))))))</f>
        <v>1</v>
      </c>
      <c r="U1116" s="781">
        <f>VLOOKUP(C1116,METADATA!$A$5:$H$29,IF(E1116="HI",2,IF(E1116="LO",6,10))+IF(S1116=1,2,IF(D1116=7,1,(IF(WEEKDAY(B1116)=1,2,IF(WEEKDAY(B1116)=7,1,0))))))</f>
        <v>1</v>
      </c>
    </row>
    <row r="1117" spans="2:21" ht="13.95" customHeight="1" x14ac:dyDescent="0.25">
      <c r="B1117" s="784">
        <f t="shared" si="53"/>
        <v>45429</v>
      </c>
      <c r="C1117" s="785">
        <v>9</v>
      </c>
      <c r="D1117" s="786">
        <f>IFERROR((INDEX(METADATA!$T$2:$T$20,MATCH(B1117,METADATA!$S$2:$S$20,0))),0)</f>
        <v>0</v>
      </c>
      <c r="E1117" s="785" t="str">
        <f t="shared" si="51"/>
        <v>LO</v>
      </c>
      <c r="F1117" s="786">
        <f>VLOOKUP(C1117,METADATA!$A$5:$H$29,IF(E1117="HI",2,IF(E1117="LO",6,10))+IF(D1117=1,2,IF(D1117=7,1,(IF(WEEKDAY(B1117)=1,2,IF(WEEKDAY(B1117)=7,1,0))))))</f>
        <v>2</v>
      </c>
      <c r="G1117" s="786">
        <f>VLOOKUP(C1117,METADATA!$J$5:$Q$29,IF(E1117="HI",2,IF(E1117="LO",6,10))+IF(D1117=1,2,IF(D1117=7,1,(IF(WEEKDAY(B1117)=1,2,IF(WEEKDAY(B1117)=7,1,0))))))</f>
        <v>1</v>
      </c>
      <c r="H1117" s="787">
        <v>16703.25</v>
      </c>
      <c r="I1117" s="788">
        <v>5.0000002374872565E-4</v>
      </c>
      <c r="K1117" s="795">
        <v>847.33749999999998</v>
      </c>
      <c r="M1117" s="798">
        <f t="shared" si="52"/>
        <v>16703.250000000007</v>
      </c>
      <c r="N1117" s="303"/>
      <c r="S1117" s="786">
        <v>0</v>
      </c>
      <c r="T1117" s="781">
        <f>VLOOKUP(C1117,METADATA!$J$5:$Q$29,IF(E1117="HI",2,IF(E1117="LO",6,10))+IF(S1117=1,2,IF(D1117=7,1,(IF(WEEKDAY(B1117)=1,2,IF(WEEKDAY(B1117)=7,1,0))))))</f>
        <v>1</v>
      </c>
      <c r="U1117" s="781">
        <f>VLOOKUP(C1117,METADATA!$A$5:$H$29,IF(E1117="HI",2,IF(E1117="LO",6,10))+IF(S1117=1,2,IF(D1117=7,1,(IF(WEEKDAY(B1117)=1,2,IF(WEEKDAY(B1117)=7,1,0))))))</f>
        <v>2</v>
      </c>
    </row>
    <row r="1118" spans="2:21" ht="13.95" customHeight="1" x14ac:dyDescent="0.25">
      <c r="B1118" s="784">
        <f t="shared" si="53"/>
        <v>45429</v>
      </c>
      <c r="C1118" s="785">
        <v>10</v>
      </c>
      <c r="D1118" s="786">
        <f>IFERROR((INDEX(METADATA!$T$2:$T$20,MATCH(B1118,METADATA!$S$2:$S$20,0))),0)</f>
        <v>0</v>
      </c>
      <c r="E1118" s="785" t="str">
        <f t="shared" si="51"/>
        <v>LO</v>
      </c>
      <c r="F1118" s="786">
        <f>VLOOKUP(C1118,METADATA!$A$5:$H$29,IF(E1118="HI",2,IF(E1118="LO",6,10))+IF(D1118=1,2,IF(D1118=7,1,(IF(WEEKDAY(B1118)=1,2,IF(WEEKDAY(B1118)=7,1,0))))))</f>
        <v>2</v>
      </c>
      <c r="G1118" s="786">
        <f>VLOOKUP(C1118,METADATA!$J$5:$Q$29,IF(E1118="HI",2,IF(E1118="LO",6,10))+IF(D1118=1,2,IF(D1118=7,1,(IF(WEEKDAY(B1118)=1,2,IF(WEEKDAY(B1118)=7,1,0))))))</f>
        <v>2</v>
      </c>
      <c r="H1118" s="787">
        <v>16172.5</v>
      </c>
      <c r="I1118" s="788">
        <v>0</v>
      </c>
      <c r="K1118" s="795">
        <v>851.61249999999995</v>
      </c>
      <c r="M1118" s="798">
        <f t="shared" si="52"/>
        <v>16172.5</v>
      </c>
      <c r="N1118" s="303"/>
      <c r="S1118" s="786">
        <v>0</v>
      </c>
      <c r="T1118" s="781">
        <f>VLOOKUP(C1118,METADATA!$J$5:$Q$29,IF(E1118="HI",2,IF(E1118="LO",6,10))+IF(S1118=1,2,IF(D1118=7,1,(IF(WEEKDAY(B1118)=1,2,IF(WEEKDAY(B1118)=7,1,0))))))</f>
        <v>2</v>
      </c>
      <c r="U1118" s="781">
        <f>VLOOKUP(C1118,METADATA!$A$5:$H$29,IF(E1118="HI",2,IF(E1118="LO",6,10))+IF(S1118=1,2,IF(D1118=7,1,(IF(WEEKDAY(B1118)=1,2,IF(WEEKDAY(B1118)=7,1,0))))))</f>
        <v>2</v>
      </c>
    </row>
    <row r="1119" spans="2:21" ht="13.95" customHeight="1" x14ac:dyDescent="0.25">
      <c r="B1119" s="784">
        <f t="shared" si="53"/>
        <v>45429</v>
      </c>
      <c r="C1119" s="785">
        <v>11</v>
      </c>
      <c r="D1119" s="786">
        <f>IFERROR((INDEX(METADATA!$T$2:$T$20,MATCH(B1119,METADATA!$S$2:$S$20,0))),0)</f>
        <v>0</v>
      </c>
      <c r="E1119" s="785" t="str">
        <f t="shared" si="51"/>
        <v>LO</v>
      </c>
      <c r="F1119" s="786">
        <f>VLOOKUP(C1119,METADATA!$A$5:$H$29,IF(E1119="HI",2,IF(E1119="LO",6,10))+IF(D1119=1,2,IF(D1119=7,1,(IF(WEEKDAY(B1119)=1,2,IF(WEEKDAY(B1119)=7,1,0))))))</f>
        <v>2</v>
      </c>
      <c r="G1119" s="786">
        <f>VLOOKUP(C1119,METADATA!$J$5:$Q$29,IF(E1119="HI",2,IF(E1119="LO",6,10))+IF(D1119=1,2,IF(D1119=7,1,(IF(WEEKDAY(B1119)=1,2,IF(WEEKDAY(B1119)=7,1,0))))))</f>
        <v>2</v>
      </c>
      <c r="H1119" s="787">
        <v>16149.5</v>
      </c>
      <c r="I1119" s="788">
        <v>0</v>
      </c>
      <c r="K1119" s="795">
        <v>856.5</v>
      </c>
      <c r="M1119" s="798">
        <f t="shared" si="52"/>
        <v>16149.5</v>
      </c>
      <c r="N1119" s="303"/>
      <c r="S1119" s="786">
        <v>0</v>
      </c>
      <c r="T1119" s="781">
        <f>VLOOKUP(C1119,METADATA!$J$5:$Q$29,IF(E1119="HI",2,IF(E1119="LO",6,10))+IF(S1119=1,2,IF(D1119=7,1,(IF(WEEKDAY(B1119)=1,2,IF(WEEKDAY(B1119)=7,1,0))))))</f>
        <v>2</v>
      </c>
      <c r="U1119" s="781">
        <f>VLOOKUP(C1119,METADATA!$A$5:$H$29,IF(E1119="HI",2,IF(E1119="LO",6,10))+IF(S1119=1,2,IF(D1119=7,1,(IF(WEEKDAY(B1119)=1,2,IF(WEEKDAY(B1119)=7,1,0))))))</f>
        <v>2</v>
      </c>
    </row>
    <row r="1120" spans="2:21" ht="13.95" customHeight="1" x14ac:dyDescent="0.25">
      <c r="B1120" s="784">
        <f t="shared" si="53"/>
        <v>45429</v>
      </c>
      <c r="C1120" s="785">
        <v>12</v>
      </c>
      <c r="D1120" s="786">
        <f>IFERROR((INDEX(METADATA!$T$2:$T$20,MATCH(B1120,METADATA!$S$2:$S$20,0))),0)</f>
        <v>0</v>
      </c>
      <c r="E1120" s="785" t="str">
        <f t="shared" si="51"/>
        <v>LO</v>
      </c>
      <c r="F1120" s="786">
        <f>VLOOKUP(C1120,METADATA!$A$5:$H$29,IF(E1120="HI",2,IF(E1120="LO",6,10))+IF(D1120=1,2,IF(D1120=7,1,(IF(WEEKDAY(B1120)=1,2,IF(WEEKDAY(B1120)=7,1,0))))))</f>
        <v>2</v>
      </c>
      <c r="G1120" s="786">
        <f>VLOOKUP(C1120,METADATA!$J$5:$Q$29,IF(E1120="HI",2,IF(E1120="LO",6,10))+IF(D1120=1,2,IF(D1120=7,1,(IF(WEEKDAY(B1120)=1,2,IF(WEEKDAY(B1120)=7,1,0))))))</f>
        <v>2</v>
      </c>
      <c r="H1120" s="787">
        <v>15583</v>
      </c>
      <c r="I1120" s="788">
        <v>0</v>
      </c>
      <c r="K1120" s="795">
        <v>824.32500000000005</v>
      </c>
      <c r="M1120" s="798">
        <f t="shared" si="52"/>
        <v>15583</v>
      </c>
      <c r="N1120" s="303"/>
      <c r="S1120" s="786">
        <v>0</v>
      </c>
      <c r="T1120" s="781">
        <f>VLOOKUP(C1120,METADATA!$J$5:$Q$29,IF(E1120="HI",2,IF(E1120="LO",6,10))+IF(S1120=1,2,IF(D1120=7,1,(IF(WEEKDAY(B1120)=1,2,IF(WEEKDAY(B1120)=7,1,0))))))</f>
        <v>2</v>
      </c>
      <c r="U1120" s="781">
        <f>VLOOKUP(C1120,METADATA!$A$5:$H$29,IF(E1120="HI",2,IF(E1120="LO",6,10))+IF(S1120=1,2,IF(D1120=7,1,(IF(WEEKDAY(B1120)=1,2,IF(WEEKDAY(B1120)=7,1,0))))))</f>
        <v>2</v>
      </c>
    </row>
    <row r="1121" spans="2:21" ht="13.95" customHeight="1" x14ac:dyDescent="0.25">
      <c r="B1121" s="784">
        <f t="shared" si="53"/>
        <v>45429</v>
      </c>
      <c r="C1121" s="785">
        <v>13</v>
      </c>
      <c r="D1121" s="786">
        <f>IFERROR((INDEX(METADATA!$T$2:$T$20,MATCH(B1121,METADATA!$S$2:$S$20,0))),0)</f>
        <v>0</v>
      </c>
      <c r="E1121" s="785" t="str">
        <f t="shared" si="51"/>
        <v>LO</v>
      </c>
      <c r="F1121" s="786">
        <f>VLOOKUP(C1121,METADATA!$A$5:$H$29,IF(E1121="HI",2,IF(E1121="LO",6,10))+IF(D1121=1,2,IF(D1121=7,1,(IF(WEEKDAY(B1121)=1,2,IF(WEEKDAY(B1121)=7,1,0))))))</f>
        <v>2</v>
      </c>
      <c r="G1121" s="786">
        <f>VLOOKUP(C1121,METADATA!$J$5:$Q$29,IF(E1121="HI",2,IF(E1121="LO",6,10))+IF(D1121=1,2,IF(D1121=7,1,(IF(WEEKDAY(B1121)=1,2,IF(WEEKDAY(B1121)=7,1,0))))))</f>
        <v>2</v>
      </c>
      <c r="H1121" s="787">
        <v>14567.75</v>
      </c>
      <c r="I1121" s="788">
        <v>0</v>
      </c>
      <c r="K1121" s="795">
        <v>882.73749999999995</v>
      </c>
      <c r="M1121" s="798">
        <f t="shared" si="52"/>
        <v>14567.75</v>
      </c>
      <c r="N1121" s="303"/>
      <c r="S1121" s="786">
        <v>0</v>
      </c>
      <c r="T1121" s="781">
        <f>VLOOKUP(C1121,METADATA!$J$5:$Q$29,IF(E1121="HI",2,IF(E1121="LO",6,10))+IF(S1121=1,2,IF(D1121=7,1,(IF(WEEKDAY(B1121)=1,2,IF(WEEKDAY(B1121)=7,1,0))))))</f>
        <v>2</v>
      </c>
      <c r="U1121" s="781">
        <f>VLOOKUP(C1121,METADATA!$A$5:$H$29,IF(E1121="HI",2,IF(E1121="LO",6,10))+IF(S1121=1,2,IF(D1121=7,1,(IF(WEEKDAY(B1121)=1,2,IF(WEEKDAY(B1121)=7,1,0))))))</f>
        <v>2</v>
      </c>
    </row>
    <row r="1122" spans="2:21" ht="13.95" customHeight="1" x14ac:dyDescent="0.25">
      <c r="B1122" s="784">
        <f t="shared" si="53"/>
        <v>45429</v>
      </c>
      <c r="C1122" s="785">
        <v>14</v>
      </c>
      <c r="D1122" s="786">
        <f>IFERROR((INDEX(METADATA!$T$2:$T$20,MATCH(B1122,METADATA!$S$2:$S$20,0))),0)</f>
        <v>0</v>
      </c>
      <c r="E1122" s="785" t="str">
        <f t="shared" si="51"/>
        <v>LO</v>
      </c>
      <c r="F1122" s="786">
        <f>VLOOKUP(C1122,METADATA!$A$5:$H$29,IF(E1122="HI",2,IF(E1122="LO",6,10))+IF(D1122=1,2,IF(D1122=7,1,(IF(WEEKDAY(B1122)=1,2,IF(WEEKDAY(B1122)=7,1,0))))))</f>
        <v>2</v>
      </c>
      <c r="G1122" s="786">
        <f>VLOOKUP(C1122,METADATA!$J$5:$Q$29,IF(E1122="HI",2,IF(E1122="LO",6,10))+IF(D1122=1,2,IF(D1122=7,1,(IF(WEEKDAY(B1122)=1,2,IF(WEEKDAY(B1122)=7,1,0))))))</f>
        <v>2</v>
      </c>
      <c r="H1122" s="787">
        <v>14274.5</v>
      </c>
      <c r="I1122" s="788">
        <v>0</v>
      </c>
      <c r="K1122" s="795">
        <v>909.3125</v>
      </c>
      <c r="M1122" s="798">
        <f t="shared" si="52"/>
        <v>14274.5</v>
      </c>
      <c r="N1122" s="303"/>
      <c r="S1122" s="786">
        <v>0</v>
      </c>
      <c r="T1122" s="781">
        <f>VLOOKUP(C1122,METADATA!$J$5:$Q$29,IF(E1122="HI",2,IF(E1122="LO",6,10))+IF(S1122=1,2,IF(D1122=7,1,(IF(WEEKDAY(B1122)=1,2,IF(WEEKDAY(B1122)=7,1,0))))))</f>
        <v>2</v>
      </c>
      <c r="U1122" s="781">
        <f>VLOOKUP(C1122,METADATA!$A$5:$H$29,IF(E1122="HI",2,IF(E1122="LO",6,10))+IF(S1122=1,2,IF(D1122=7,1,(IF(WEEKDAY(B1122)=1,2,IF(WEEKDAY(B1122)=7,1,0))))))</f>
        <v>2</v>
      </c>
    </row>
    <row r="1123" spans="2:21" ht="13.95" customHeight="1" x14ac:dyDescent="0.25">
      <c r="B1123" s="784">
        <f t="shared" si="53"/>
        <v>45429</v>
      </c>
      <c r="C1123" s="785">
        <v>15</v>
      </c>
      <c r="D1123" s="786">
        <f>IFERROR((INDEX(METADATA!$T$2:$T$20,MATCH(B1123,METADATA!$S$2:$S$20,0))),0)</f>
        <v>0</v>
      </c>
      <c r="E1123" s="785" t="str">
        <f t="shared" si="51"/>
        <v>LO</v>
      </c>
      <c r="F1123" s="786">
        <f>VLOOKUP(C1123,METADATA!$A$5:$H$29,IF(E1123="HI",2,IF(E1123="LO",6,10))+IF(D1123=1,2,IF(D1123=7,1,(IF(WEEKDAY(B1123)=1,2,IF(WEEKDAY(B1123)=7,1,0))))))</f>
        <v>2</v>
      </c>
      <c r="G1123" s="786">
        <f>VLOOKUP(C1123,METADATA!$J$5:$Q$29,IF(E1123="HI",2,IF(E1123="LO",6,10))+IF(D1123=1,2,IF(D1123=7,1,(IF(WEEKDAY(B1123)=1,2,IF(WEEKDAY(B1123)=7,1,0))))))</f>
        <v>2</v>
      </c>
      <c r="H1123" s="787">
        <v>13809</v>
      </c>
      <c r="I1123" s="788">
        <v>0.23999999463558197</v>
      </c>
      <c r="K1123" s="795">
        <v>905.6</v>
      </c>
      <c r="M1123" s="798">
        <f t="shared" si="52"/>
        <v>13809.000002085597</v>
      </c>
      <c r="N1123" s="303"/>
      <c r="S1123" s="786">
        <v>0</v>
      </c>
      <c r="T1123" s="781">
        <f>VLOOKUP(C1123,METADATA!$J$5:$Q$29,IF(E1123="HI",2,IF(E1123="LO",6,10))+IF(S1123=1,2,IF(D1123=7,1,(IF(WEEKDAY(B1123)=1,2,IF(WEEKDAY(B1123)=7,1,0))))))</f>
        <v>2</v>
      </c>
      <c r="U1123" s="781">
        <f>VLOOKUP(C1123,METADATA!$A$5:$H$29,IF(E1123="HI",2,IF(E1123="LO",6,10))+IF(S1123=1,2,IF(D1123=7,1,(IF(WEEKDAY(B1123)=1,2,IF(WEEKDAY(B1123)=7,1,0))))))</f>
        <v>2</v>
      </c>
    </row>
    <row r="1124" spans="2:21" ht="13.95" customHeight="1" x14ac:dyDescent="0.25">
      <c r="B1124" s="784">
        <f t="shared" si="53"/>
        <v>45429</v>
      </c>
      <c r="C1124" s="785">
        <v>16</v>
      </c>
      <c r="D1124" s="786">
        <f>IFERROR((INDEX(METADATA!$T$2:$T$20,MATCH(B1124,METADATA!$S$2:$S$20,0))),0)</f>
        <v>0</v>
      </c>
      <c r="E1124" s="785" t="str">
        <f t="shared" si="51"/>
        <v>LO</v>
      </c>
      <c r="F1124" s="786">
        <f>VLOOKUP(C1124,METADATA!$A$5:$H$29,IF(E1124="HI",2,IF(E1124="LO",6,10))+IF(D1124=1,2,IF(D1124=7,1,(IF(WEEKDAY(B1124)=1,2,IF(WEEKDAY(B1124)=7,1,0))))))</f>
        <v>2</v>
      </c>
      <c r="G1124" s="786">
        <f>VLOOKUP(C1124,METADATA!$J$5:$Q$29,IF(E1124="HI",2,IF(E1124="LO",6,10))+IF(D1124=1,2,IF(D1124=7,1,(IF(WEEKDAY(B1124)=1,2,IF(WEEKDAY(B1124)=7,1,0))))))</f>
        <v>2</v>
      </c>
      <c r="H1124" s="787">
        <v>13656.25</v>
      </c>
      <c r="I1124" s="788">
        <v>0</v>
      </c>
      <c r="K1124" s="795">
        <v>913.98749999999995</v>
      </c>
      <c r="M1124" s="798">
        <f t="shared" si="52"/>
        <v>13656.25</v>
      </c>
      <c r="N1124" s="303"/>
      <c r="S1124" s="786">
        <v>0</v>
      </c>
      <c r="T1124" s="781">
        <f>VLOOKUP(C1124,METADATA!$J$5:$Q$29,IF(E1124="HI",2,IF(E1124="LO",6,10))+IF(S1124=1,2,IF(D1124=7,1,(IF(WEEKDAY(B1124)=1,2,IF(WEEKDAY(B1124)=7,1,0))))))</f>
        <v>2</v>
      </c>
      <c r="U1124" s="781">
        <f>VLOOKUP(C1124,METADATA!$A$5:$H$29,IF(E1124="HI",2,IF(E1124="LO",6,10))+IF(S1124=1,2,IF(D1124=7,1,(IF(WEEKDAY(B1124)=1,2,IF(WEEKDAY(B1124)=7,1,0))))))</f>
        <v>2</v>
      </c>
    </row>
    <row r="1125" spans="2:21" ht="13.95" customHeight="1" x14ac:dyDescent="0.25">
      <c r="B1125" s="784">
        <f t="shared" si="53"/>
        <v>45429</v>
      </c>
      <c r="C1125" s="785">
        <v>17</v>
      </c>
      <c r="D1125" s="786">
        <f>IFERROR((INDEX(METADATA!$T$2:$T$20,MATCH(B1125,METADATA!$S$2:$S$20,0))),0)</f>
        <v>0</v>
      </c>
      <c r="E1125" s="785" t="str">
        <f t="shared" si="51"/>
        <v>LO</v>
      </c>
      <c r="F1125" s="786">
        <f>VLOOKUP(C1125,METADATA!$A$5:$H$29,IF(E1125="HI",2,IF(E1125="LO",6,10))+IF(D1125=1,2,IF(D1125=7,1,(IF(WEEKDAY(B1125)=1,2,IF(WEEKDAY(B1125)=7,1,0))))))</f>
        <v>2</v>
      </c>
      <c r="G1125" s="786">
        <f>VLOOKUP(C1125,METADATA!$J$5:$Q$29,IF(E1125="HI",2,IF(E1125="LO",6,10))+IF(D1125=1,2,IF(D1125=7,1,(IF(WEEKDAY(B1125)=1,2,IF(WEEKDAY(B1125)=7,1,0))))))</f>
        <v>2</v>
      </c>
      <c r="H1125" s="787">
        <v>13789.75</v>
      </c>
      <c r="I1125" s="788">
        <v>882.35999298095703</v>
      </c>
      <c r="K1125" s="795">
        <v>902.26250000000005</v>
      </c>
      <c r="M1125" s="798">
        <f t="shared" si="52"/>
        <v>13817.950796688827</v>
      </c>
      <c r="N1125" s="303"/>
      <c r="S1125" s="786">
        <v>0</v>
      </c>
      <c r="T1125" s="781">
        <f>VLOOKUP(C1125,METADATA!$J$5:$Q$29,IF(E1125="HI",2,IF(E1125="LO",6,10))+IF(S1125=1,2,IF(D1125=7,1,(IF(WEEKDAY(B1125)=1,2,IF(WEEKDAY(B1125)=7,1,0))))))</f>
        <v>2</v>
      </c>
      <c r="U1125" s="781">
        <f>VLOOKUP(C1125,METADATA!$A$5:$H$29,IF(E1125="HI",2,IF(E1125="LO",6,10))+IF(S1125=1,2,IF(D1125=7,1,(IF(WEEKDAY(B1125)=1,2,IF(WEEKDAY(B1125)=7,1,0))))))</f>
        <v>2</v>
      </c>
    </row>
    <row r="1126" spans="2:21" ht="13.95" customHeight="1" x14ac:dyDescent="0.25">
      <c r="B1126" s="784">
        <f t="shared" si="53"/>
        <v>45429</v>
      </c>
      <c r="C1126" s="785">
        <v>18</v>
      </c>
      <c r="D1126" s="786">
        <f>IFERROR((INDEX(METADATA!$T$2:$T$20,MATCH(B1126,METADATA!$S$2:$S$20,0))),0)</f>
        <v>0</v>
      </c>
      <c r="E1126" s="785" t="str">
        <f t="shared" si="51"/>
        <v>LO</v>
      </c>
      <c r="F1126" s="786">
        <f>VLOOKUP(C1126,METADATA!$A$5:$H$29,IF(E1126="HI",2,IF(E1126="LO",6,10))+IF(D1126=1,2,IF(D1126=7,1,(IF(WEEKDAY(B1126)=1,2,IF(WEEKDAY(B1126)=7,1,0))))))</f>
        <v>1</v>
      </c>
      <c r="G1126" s="786">
        <f>VLOOKUP(C1126,METADATA!$J$5:$Q$29,IF(E1126="HI",2,IF(E1126="LO",6,10))+IF(D1126=1,2,IF(D1126=7,1,(IF(WEEKDAY(B1126)=1,2,IF(WEEKDAY(B1126)=7,1,0))))))</f>
        <v>1</v>
      </c>
      <c r="H1126" s="787">
        <v>14533.75</v>
      </c>
      <c r="I1126" s="788">
        <v>1437.2639712095261</v>
      </c>
      <c r="K1126" s="795">
        <v>933.76250000000005</v>
      </c>
      <c r="M1126" s="798">
        <f t="shared" si="52"/>
        <v>14604.643671977656</v>
      </c>
      <c r="N1126" s="303"/>
      <c r="S1126" s="786">
        <v>0</v>
      </c>
      <c r="T1126" s="781">
        <f>VLOOKUP(C1126,METADATA!$J$5:$Q$29,IF(E1126="HI",2,IF(E1126="LO",6,10))+IF(S1126=1,2,IF(D1126=7,1,(IF(WEEKDAY(B1126)=1,2,IF(WEEKDAY(B1126)=7,1,0))))))</f>
        <v>1</v>
      </c>
      <c r="U1126" s="781">
        <f>VLOOKUP(C1126,METADATA!$A$5:$H$29,IF(E1126="HI",2,IF(E1126="LO",6,10))+IF(S1126=1,2,IF(D1126=7,1,(IF(WEEKDAY(B1126)=1,2,IF(WEEKDAY(B1126)=7,1,0))))))</f>
        <v>1</v>
      </c>
    </row>
    <row r="1127" spans="2:21" ht="13.95" customHeight="1" x14ac:dyDescent="0.25">
      <c r="B1127" s="784">
        <f t="shared" si="53"/>
        <v>45429</v>
      </c>
      <c r="C1127" s="785">
        <v>19</v>
      </c>
      <c r="D1127" s="786">
        <f>IFERROR((INDEX(METADATA!$T$2:$T$20,MATCH(B1127,METADATA!$S$2:$S$20,0))),0)</f>
        <v>0</v>
      </c>
      <c r="E1127" s="785" t="str">
        <f t="shared" si="51"/>
        <v>LO</v>
      </c>
      <c r="F1127" s="786">
        <f>VLOOKUP(C1127,METADATA!$A$5:$H$29,IF(E1127="HI",2,IF(E1127="LO",6,10))+IF(D1127=1,2,IF(D1127=7,1,(IF(WEEKDAY(B1127)=1,2,IF(WEEKDAY(B1127)=7,1,0))))))</f>
        <v>1</v>
      </c>
      <c r="G1127" s="786">
        <f>VLOOKUP(C1127,METADATA!$J$5:$Q$29,IF(E1127="HI",2,IF(E1127="LO",6,10))+IF(D1127=1,2,IF(D1127=7,1,(IF(WEEKDAY(B1127)=1,2,IF(WEEKDAY(B1127)=7,1,0))))))</f>
        <v>1</v>
      </c>
      <c r="H1127" s="787">
        <v>14394</v>
      </c>
      <c r="I1127" s="788">
        <v>1955.5679893493652</v>
      </c>
      <c r="K1127" s="795">
        <v>0</v>
      </c>
      <c r="M1127" s="798">
        <f t="shared" si="52"/>
        <v>14526.234273237091</v>
      </c>
      <c r="N1127" s="303"/>
      <c r="S1127" s="786">
        <v>0</v>
      </c>
      <c r="T1127" s="781">
        <f>VLOOKUP(C1127,METADATA!$J$5:$Q$29,IF(E1127="HI",2,IF(E1127="LO",6,10))+IF(S1127=1,2,IF(D1127=7,1,(IF(WEEKDAY(B1127)=1,2,IF(WEEKDAY(B1127)=7,1,0))))))</f>
        <v>1</v>
      </c>
      <c r="U1127" s="781">
        <f>VLOOKUP(C1127,METADATA!$A$5:$H$29,IF(E1127="HI",2,IF(E1127="LO",6,10))+IF(S1127=1,2,IF(D1127=7,1,(IF(WEEKDAY(B1127)=1,2,IF(WEEKDAY(B1127)=7,1,0))))))</f>
        <v>1</v>
      </c>
    </row>
    <row r="1128" spans="2:21" ht="13.95" customHeight="1" x14ac:dyDescent="0.25">
      <c r="B1128" s="784">
        <f t="shared" si="53"/>
        <v>45429</v>
      </c>
      <c r="C1128" s="785">
        <v>20</v>
      </c>
      <c r="D1128" s="786">
        <f>IFERROR((INDEX(METADATA!$T$2:$T$20,MATCH(B1128,METADATA!$S$2:$S$20,0))),0)</f>
        <v>0</v>
      </c>
      <c r="E1128" s="785" t="str">
        <f t="shared" si="51"/>
        <v>LO</v>
      </c>
      <c r="F1128" s="786">
        <f>VLOOKUP(C1128,METADATA!$A$5:$H$29,IF(E1128="HI",2,IF(E1128="LO",6,10))+IF(D1128=1,2,IF(D1128=7,1,(IF(WEEKDAY(B1128)=1,2,IF(WEEKDAY(B1128)=7,1,0))))))</f>
        <v>1</v>
      </c>
      <c r="G1128" s="786">
        <f>VLOOKUP(C1128,METADATA!$J$5:$Q$29,IF(E1128="HI",2,IF(E1128="LO",6,10))+IF(D1128=1,2,IF(D1128=7,1,(IF(WEEKDAY(B1128)=1,2,IF(WEEKDAY(B1128)=7,1,0))))))</f>
        <v>2</v>
      </c>
      <c r="H1128" s="787">
        <v>12868.25</v>
      </c>
      <c r="I1128" s="788">
        <v>2068.6999130249023</v>
      </c>
      <c r="K1128" s="795">
        <v>0</v>
      </c>
      <c r="M1128" s="798">
        <f t="shared" si="52"/>
        <v>13033.471425243899</v>
      </c>
      <c r="N1128" s="303"/>
      <c r="S1128" s="786">
        <v>0</v>
      </c>
      <c r="T1128" s="781">
        <f>VLOOKUP(C1128,METADATA!$J$5:$Q$29,IF(E1128="HI",2,IF(E1128="LO",6,10))+IF(S1128=1,2,IF(D1128=7,1,(IF(WEEKDAY(B1128)=1,2,IF(WEEKDAY(B1128)=7,1,0))))))</f>
        <v>2</v>
      </c>
      <c r="U1128" s="781">
        <f>VLOOKUP(C1128,METADATA!$A$5:$H$29,IF(E1128="HI",2,IF(E1128="LO",6,10))+IF(S1128=1,2,IF(D1128=7,1,(IF(WEEKDAY(B1128)=1,2,IF(WEEKDAY(B1128)=7,1,0))))))</f>
        <v>1</v>
      </c>
    </row>
    <row r="1129" spans="2:21" ht="13.95" customHeight="1" x14ac:dyDescent="0.25">
      <c r="B1129" s="784">
        <f t="shared" si="53"/>
        <v>45429</v>
      </c>
      <c r="C1129" s="785">
        <v>21</v>
      </c>
      <c r="D1129" s="786">
        <f>IFERROR((INDEX(METADATA!$T$2:$T$20,MATCH(B1129,METADATA!$S$2:$S$20,0))),0)</f>
        <v>0</v>
      </c>
      <c r="E1129" s="785" t="str">
        <f t="shared" si="51"/>
        <v>LO</v>
      </c>
      <c r="F1129" s="786">
        <f>VLOOKUP(C1129,METADATA!$A$5:$H$29,IF(E1129="HI",2,IF(E1129="LO",6,10))+IF(D1129=1,2,IF(D1129=7,1,(IF(WEEKDAY(B1129)=1,2,IF(WEEKDAY(B1129)=7,1,0))))))</f>
        <v>2</v>
      </c>
      <c r="G1129" s="786">
        <f>VLOOKUP(C1129,METADATA!$J$5:$Q$29,IF(E1129="HI",2,IF(E1129="LO",6,10))+IF(D1129=1,2,IF(D1129=7,1,(IF(WEEKDAY(B1129)=1,2,IF(WEEKDAY(B1129)=7,1,0))))))</f>
        <v>2</v>
      </c>
      <c r="H1129" s="787">
        <v>11683.5</v>
      </c>
      <c r="I1129" s="788">
        <v>2016.7705459594727</v>
      </c>
      <c r="K1129" s="795">
        <v>0</v>
      </c>
      <c r="M1129" s="798">
        <f t="shared" si="52"/>
        <v>11856.286757878694</v>
      </c>
      <c r="N1129" s="303"/>
      <c r="S1129" s="786">
        <v>0</v>
      </c>
      <c r="T1129" s="781">
        <f>VLOOKUP(C1129,METADATA!$J$5:$Q$29,IF(E1129="HI",2,IF(E1129="LO",6,10))+IF(S1129=1,2,IF(D1129=7,1,(IF(WEEKDAY(B1129)=1,2,IF(WEEKDAY(B1129)=7,1,0))))))</f>
        <v>2</v>
      </c>
      <c r="U1129" s="781">
        <f>VLOOKUP(C1129,METADATA!$A$5:$H$29,IF(E1129="HI",2,IF(E1129="LO",6,10))+IF(S1129=1,2,IF(D1129=7,1,(IF(WEEKDAY(B1129)=1,2,IF(WEEKDAY(B1129)=7,1,0))))))</f>
        <v>2</v>
      </c>
    </row>
    <row r="1130" spans="2:21" ht="13.95" customHeight="1" x14ac:dyDescent="0.25">
      <c r="B1130" s="784">
        <f t="shared" si="53"/>
        <v>45429</v>
      </c>
      <c r="C1130" s="785">
        <v>22</v>
      </c>
      <c r="D1130" s="786">
        <f>IFERROR((INDEX(METADATA!$T$2:$T$20,MATCH(B1130,METADATA!$S$2:$S$20,0))),0)</f>
        <v>0</v>
      </c>
      <c r="E1130" s="785" t="str">
        <f t="shared" si="51"/>
        <v>LO</v>
      </c>
      <c r="F1130" s="786">
        <f>VLOOKUP(C1130,METADATA!$A$5:$H$29,IF(E1130="HI",2,IF(E1130="LO",6,10))+IF(D1130=1,2,IF(D1130=7,1,(IF(WEEKDAY(B1130)=1,2,IF(WEEKDAY(B1130)=7,1,0))))))</f>
        <v>3</v>
      </c>
      <c r="G1130" s="786">
        <f>VLOOKUP(C1130,METADATA!$J$5:$Q$29,IF(E1130="HI",2,IF(E1130="LO",6,10))+IF(D1130=1,2,IF(D1130=7,1,(IF(WEEKDAY(B1130)=1,2,IF(WEEKDAY(B1130)=7,1,0))))))</f>
        <v>3</v>
      </c>
      <c r="H1130" s="787">
        <v>10557.25</v>
      </c>
      <c r="I1130" s="788">
        <v>1877.231502532959</v>
      </c>
      <c r="K1130" s="795">
        <v>0</v>
      </c>
      <c r="M1130" s="798">
        <f t="shared" si="52"/>
        <v>10722.850632019554</v>
      </c>
      <c r="N1130" s="303"/>
      <c r="S1130" s="786">
        <v>0</v>
      </c>
      <c r="T1130" s="781">
        <f>VLOOKUP(C1130,METADATA!$J$5:$Q$29,IF(E1130="HI",2,IF(E1130="LO",6,10))+IF(S1130=1,2,IF(D1130=7,1,(IF(WEEKDAY(B1130)=1,2,IF(WEEKDAY(B1130)=7,1,0))))))</f>
        <v>3</v>
      </c>
      <c r="U1130" s="781">
        <f>VLOOKUP(C1130,METADATA!$A$5:$H$29,IF(E1130="HI",2,IF(E1130="LO",6,10))+IF(S1130=1,2,IF(D1130=7,1,(IF(WEEKDAY(B1130)=1,2,IF(WEEKDAY(B1130)=7,1,0))))))</f>
        <v>3</v>
      </c>
    </row>
    <row r="1131" spans="2:21" ht="13.95" customHeight="1" x14ac:dyDescent="0.25">
      <c r="B1131" s="784">
        <f t="shared" si="53"/>
        <v>45429</v>
      </c>
      <c r="C1131" s="785">
        <v>23</v>
      </c>
      <c r="D1131" s="786">
        <f>IFERROR((INDEX(METADATA!$T$2:$T$20,MATCH(B1131,METADATA!$S$2:$S$20,0))),0)</f>
        <v>0</v>
      </c>
      <c r="E1131" s="785" t="str">
        <f t="shared" si="51"/>
        <v>LO</v>
      </c>
      <c r="F1131" s="786">
        <f>VLOOKUP(C1131,METADATA!$A$5:$H$29,IF(E1131="HI",2,IF(E1131="LO",6,10))+IF(D1131=1,2,IF(D1131=7,1,(IF(WEEKDAY(B1131)=1,2,IF(WEEKDAY(B1131)=7,1,0))))))</f>
        <v>3</v>
      </c>
      <c r="G1131" s="786">
        <f>VLOOKUP(C1131,METADATA!$J$5:$Q$29,IF(E1131="HI",2,IF(E1131="LO",6,10))+IF(D1131=1,2,IF(D1131=7,1,(IF(WEEKDAY(B1131)=1,2,IF(WEEKDAY(B1131)=7,1,0))))))</f>
        <v>3</v>
      </c>
      <c r="H1131" s="787">
        <v>9504</v>
      </c>
      <c r="I1131" s="788">
        <v>1425.6499644776341</v>
      </c>
      <c r="K1131" s="795">
        <v>0</v>
      </c>
      <c r="M1131" s="798">
        <f t="shared" si="52"/>
        <v>9610.3326592379253</v>
      </c>
      <c r="N1131" s="303"/>
      <c r="S1131" s="786">
        <v>0</v>
      </c>
      <c r="T1131" s="781">
        <f>VLOOKUP(C1131,METADATA!$J$5:$Q$29,IF(E1131="HI",2,IF(E1131="LO",6,10))+IF(S1131=1,2,IF(D1131=7,1,(IF(WEEKDAY(B1131)=1,2,IF(WEEKDAY(B1131)=7,1,0))))))</f>
        <v>3</v>
      </c>
      <c r="U1131" s="781">
        <f>VLOOKUP(C1131,METADATA!$A$5:$H$29,IF(E1131="HI",2,IF(E1131="LO",6,10))+IF(S1131=1,2,IF(D1131=7,1,(IF(WEEKDAY(B1131)=1,2,IF(WEEKDAY(B1131)=7,1,0))))))</f>
        <v>3</v>
      </c>
    </row>
    <row r="1132" spans="2:21" ht="13.95" customHeight="1" x14ac:dyDescent="0.25">
      <c r="B1132" s="784">
        <f t="shared" si="53"/>
        <v>45430</v>
      </c>
      <c r="C1132" s="785">
        <v>0</v>
      </c>
      <c r="D1132" s="786">
        <f>IFERROR((INDEX(METADATA!$T$2:$T$20,MATCH(B1132,METADATA!$S$2:$S$20,0))),0)</f>
        <v>0</v>
      </c>
      <c r="E1132" s="785" t="str">
        <f t="shared" si="51"/>
        <v>LO</v>
      </c>
      <c r="F1132" s="786">
        <f>VLOOKUP(C1132,METADATA!$A$5:$H$29,IF(E1132="HI",2,IF(E1132="LO",6,10))+IF(D1132=1,2,IF(D1132=7,1,(IF(WEEKDAY(B1132)=1,2,IF(WEEKDAY(B1132)=7,1,0))))))</f>
        <v>3</v>
      </c>
      <c r="G1132" s="786">
        <f>VLOOKUP(C1132,METADATA!$J$5:$Q$29,IF(E1132="HI",2,IF(E1132="LO",6,10))+IF(D1132=1,2,IF(D1132=7,1,(IF(WEEKDAY(B1132)=1,2,IF(WEEKDAY(B1132)=7,1,0))))))</f>
        <v>3</v>
      </c>
      <c r="H1132" s="787">
        <v>8699.5</v>
      </c>
      <c r="I1132" s="788">
        <v>1281.6000061035156</v>
      </c>
      <c r="K1132" s="795">
        <v>0</v>
      </c>
      <c r="M1132" s="798">
        <f t="shared" si="52"/>
        <v>8793.395181933116</v>
      </c>
      <c r="N1132" s="303"/>
      <c r="S1132" s="786">
        <v>0</v>
      </c>
      <c r="T1132" s="781">
        <f>VLOOKUP(C1132,METADATA!$J$5:$Q$29,IF(E1132="HI",2,IF(E1132="LO",6,10))+IF(S1132=1,2,IF(D1132=7,1,(IF(WEEKDAY(B1132)=1,2,IF(WEEKDAY(B1132)=7,1,0))))))</f>
        <v>3</v>
      </c>
      <c r="U1132" s="781">
        <f>VLOOKUP(C1132,METADATA!$A$5:$H$29,IF(E1132="HI",2,IF(E1132="LO",6,10))+IF(S1132=1,2,IF(D1132=7,1,(IF(WEEKDAY(B1132)=1,2,IF(WEEKDAY(B1132)=7,1,0))))))</f>
        <v>3</v>
      </c>
    </row>
    <row r="1133" spans="2:21" ht="13.95" customHeight="1" x14ac:dyDescent="0.25">
      <c r="B1133" s="784">
        <f t="shared" si="53"/>
        <v>45430</v>
      </c>
      <c r="C1133" s="785">
        <v>1</v>
      </c>
      <c r="D1133" s="786">
        <f>IFERROR((INDEX(METADATA!$T$2:$T$20,MATCH(B1133,METADATA!$S$2:$S$20,0))),0)</f>
        <v>0</v>
      </c>
      <c r="E1133" s="785" t="str">
        <f t="shared" si="51"/>
        <v>LO</v>
      </c>
      <c r="F1133" s="786">
        <f>VLOOKUP(C1133,METADATA!$A$5:$H$29,IF(E1133="HI",2,IF(E1133="LO",6,10))+IF(D1133=1,2,IF(D1133=7,1,(IF(WEEKDAY(B1133)=1,2,IF(WEEKDAY(B1133)=7,1,0))))))</f>
        <v>3</v>
      </c>
      <c r="G1133" s="786">
        <f>VLOOKUP(C1133,METADATA!$J$5:$Q$29,IF(E1133="HI",2,IF(E1133="LO",6,10))+IF(D1133=1,2,IF(D1133=7,1,(IF(WEEKDAY(B1133)=1,2,IF(WEEKDAY(B1133)=7,1,0))))))</f>
        <v>3</v>
      </c>
      <c r="H1133" s="787">
        <v>8237.5</v>
      </c>
      <c r="I1133" s="788">
        <v>1311.9599609375</v>
      </c>
      <c r="K1133" s="795">
        <v>0</v>
      </c>
      <c r="M1133" s="798">
        <f t="shared" si="52"/>
        <v>8341.3215493171774</v>
      </c>
      <c r="N1133" s="303"/>
      <c r="S1133" s="786">
        <v>0</v>
      </c>
      <c r="T1133" s="781">
        <f>VLOOKUP(C1133,METADATA!$J$5:$Q$29,IF(E1133="HI",2,IF(E1133="LO",6,10))+IF(S1133=1,2,IF(D1133=7,1,(IF(WEEKDAY(B1133)=1,2,IF(WEEKDAY(B1133)=7,1,0))))))</f>
        <v>3</v>
      </c>
      <c r="U1133" s="781">
        <f>VLOOKUP(C1133,METADATA!$A$5:$H$29,IF(E1133="HI",2,IF(E1133="LO",6,10))+IF(S1133=1,2,IF(D1133=7,1,(IF(WEEKDAY(B1133)=1,2,IF(WEEKDAY(B1133)=7,1,0))))))</f>
        <v>3</v>
      </c>
    </row>
    <row r="1134" spans="2:21" ht="13.95" customHeight="1" x14ac:dyDescent="0.25">
      <c r="B1134" s="784">
        <f t="shared" si="53"/>
        <v>45430</v>
      </c>
      <c r="C1134" s="785">
        <v>2</v>
      </c>
      <c r="D1134" s="786">
        <f>IFERROR((INDEX(METADATA!$T$2:$T$20,MATCH(B1134,METADATA!$S$2:$S$20,0))),0)</f>
        <v>0</v>
      </c>
      <c r="E1134" s="785" t="str">
        <f t="shared" si="51"/>
        <v>LO</v>
      </c>
      <c r="F1134" s="786">
        <f>VLOOKUP(C1134,METADATA!$A$5:$H$29,IF(E1134="HI",2,IF(E1134="LO",6,10))+IF(D1134=1,2,IF(D1134=7,1,(IF(WEEKDAY(B1134)=1,2,IF(WEEKDAY(B1134)=7,1,0))))))</f>
        <v>3</v>
      </c>
      <c r="G1134" s="786">
        <f>VLOOKUP(C1134,METADATA!$J$5:$Q$29,IF(E1134="HI",2,IF(E1134="LO",6,10))+IF(D1134=1,2,IF(D1134=7,1,(IF(WEEKDAY(B1134)=1,2,IF(WEEKDAY(B1134)=7,1,0))))))</f>
        <v>3</v>
      </c>
      <c r="H1134" s="787">
        <v>8108.75</v>
      </c>
      <c r="I1134" s="788">
        <v>1289.280029296875</v>
      </c>
      <c r="K1134" s="795">
        <v>0</v>
      </c>
      <c r="M1134" s="798">
        <f t="shared" si="52"/>
        <v>8210.6071368957691</v>
      </c>
      <c r="N1134" s="303"/>
      <c r="S1134" s="786">
        <v>0</v>
      </c>
      <c r="T1134" s="781">
        <f>VLOOKUP(C1134,METADATA!$J$5:$Q$29,IF(E1134="HI",2,IF(E1134="LO",6,10))+IF(S1134=1,2,IF(D1134=7,1,(IF(WEEKDAY(B1134)=1,2,IF(WEEKDAY(B1134)=7,1,0))))))</f>
        <v>3</v>
      </c>
      <c r="U1134" s="781">
        <f>VLOOKUP(C1134,METADATA!$A$5:$H$29,IF(E1134="HI",2,IF(E1134="LO",6,10))+IF(S1134=1,2,IF(D1134=7,1,(IF(WEEKDAY(B1134)=1,2,IF(WEEKDAY(B1134)=7,1,0))))))</f>
        <v>3</v>
      </c>
    </row>
    <row r="1135" spans="2:21" ht="13.95" customHeight="1" x14ac:dyDescent="0.25">
      <c r="B1135" s="784">
        <f t="shared" si="53"/>
        <v>45430</v>
      </c>
      <c r="C1135" s="785">
        <v>3</v>
      </c>
      <c r="D1135" s="786">
        <f>IFERROR((INDEX(METADATA!$T$2:$T$20,MATCH(B1135,METADATA!$S$2:$S$20,0))),0)</f>
        <v>0</v>
      </c>
      <c r="E1135" s="785" t="str">
        <f t="shared" si="51"/>
        <v>LO</v>
      </c>
      <c r="F1135" s="786">
        <f>VLOOKUP(C1135,METADATA!$A$5:$H$29,IF(E1135="HI",2,IF(E1135="LO",6,10))+IF(D1135=1,2,IF(D1135=7,1,(IF(WEEKDAY(B1135)=1,2,IF(WEEKDAY(B1135)=7,1,0))))))</f>
        <v>3</v>
      </c>
      <c r="G1135" s="786">
        <f>VLOOKUP(C1135,METADATA!$J$5:$Q$29,IF(E1135="HI",2,IF(E1135="LO",6,10))+IF(D1135=1,2,IF(D1135=7,1,(IF(WEEKDAY(B1135)=1,2,IF(WEEKDAY(B1135)=7,1,0))))))</f>
        <v>3</v>
      </c>
      <c r="H1135" s="787">
        <v>8242.5</v>
      </c>
      <c r="I1135" s="788">
        <v>1664.2034502029419</v>
      </c>
      <c r="K1135" s="795">
        <v>0</v>
      </c>
      <c r="M1135" s="798">
        <f t="shared" si="52"/>
        <v>8408.8274672315274</v>
      </c>
      <c r="N1135" s="303"/>
      <c r="S1135" s="786">
        <v>0</v>
      </c>
      <c r="T1135" s="781">
        <f>VLOOKUP(C1135,METADATA!$J$5:$Q$29,IF(E1135="HI",2,IF(E1135="LO",6,10))+IF(S1135=1,2,IF(D1135=7,1,(IF(WEEKDAY(B1135)=1,2,IF(WEEKDAY(B1135)=7,1,0))))))</f>
        <v>3</v>
      </c>
      <c r="U1135" s="781">
        <f>VLOOKUP(C1135,METADATA!$A$5:$H$29,IF(E1135="HI",2,IF(E1135="LO",6,10))+IF(S1135=1,2,IF(D1135=7,1,(IF(WEEKDAY(B1135)=1,2,IF(WEEKDAY(B1135)=7,1,0))))))</f>
        <v>3</v>
      </c>
    </row>
    <row r="1136" spans="2:21" ht="13.95" customHeight="1" x14ac:dyDescent="0.25">
      <c r="B1136" s="784">
        <f t="shared" si="53"/>
        <v>45430</v>
      </c>
      <c r="C1136" s="785">
        <v>4</v>
      </c>
      <c r="D1136" s="786">
        <f>IFERROR((INDEX(METADATA!$T$2:$T$20,MATCH(B1136,METADATA!$S$2:$S$20,0))),0)</f>
        <v>0</v>
      </c>
      <c r="E1136" s="785" t="str">
        <f t="shared" si="51"/>
        <v>LO</v>
      </c>
      <c r="F1136" s="786">
        <f>VLOOKUP(C1136,METADATA!$A$5:$H$29,IF(E1136="HI",2,IF(E1136="LO",6,10))+IF(D1136=1,2,IF(D1136=7,1,(IF(WEEKDAY(B1136)=1,2,IF(WEEKDAY(B1136)=7,1,0))))))</f>
        <v>3</v>
      </c>
      <c r="G1136" s="786">
        <f>VLOOKUP(C1136,METADATA!$J$5:$Q$29,IF(E1136="HI",2,IF(E1136="LO",6,10))+IF(D1136=1,2,IF(D1136=7,1,(IF(WEEKDAY(B1136)=1,2,IF(WEEKDAY(B1136)=7,1,0))))))</f>
        <v>3</v>
      </c>
      <c r="H1136" s="787">
        <v>8623</v>
      </c>
      <c r="I1136" s="788">
        <v>1798.9924926757813</v>
      </c>
      <c r="K1136" s="795">
        <v>0</v>
      </c>
      <c r="M1136" s="798">
        <f t="shared" si="52"/>
        <v>8808.6606807564003</v>
      </c>
      <c r="N1136" s="303"/>
      <c r="S1136" s="786">
        <v>0</v>
      </c>
      <c r="T1136" s="781">
        <f>VLOOKUP(C1136,METADATA!$J$5:$Q$29,IF(E1136="HI",2,IF(E1136="LO",6,10))+IF(S1136=1,2,IF(D1136=7,1,(IF(WEEKDAY(B1136)=1,2,IF(WEEKDAY(B1136)=7,1,0))))))</f>
        <v>3</v>
      </c>
      <c r="U1136" s="781">
        <f>VLOOKUP(C1136,METADATA!$A$5:$H$29,IF(E1136="HI",2,IF(E1136="LO",6,10))+IF(S1136=1,2,IF(D1136=7,1,(IF(WEEKDAY(B1136)=1,2,IF(WEEKDAY(B1136)=7,1,0))))))</f>
        <v>3</v>
      </c>
    </row>
    <row r="1137" spans="2:21" ht="13.95" customHeight="1" x14ac:dyDescent="0.25">
      <c r="B1137" s="784">
        <f t="shared" si="53"/>
        <v>45430</v>
      </c>
      <c r="C1137" s="785">
        <v>5</v>
      </c>
      <c r="D1137" s="786">
        <f>IFERROR((INDEX(METADATA!$T$2:$T$20,MATCH(B1137,METADATA!$S$2:$S$20,0))),0)</f>
        <v>0</v>
      </c>
      <c r="E1137" s="785" t="str">
        <f t="shared" si="51"/>
        <v>LO</v>
      </c>
      <c r="F1137" s="786">
        <f>VLOOKUP(C1137,METADATA!$A$5:$H$29,IF(E1137="HI",2,IF(E1137="LO",6,10))+IF(D1137=1,2,IF(D1137=7,1,(IF(WEEKDAY(B1137)=1,2,IF(WEEKDAY(B1137)=7,1,0))))))</f>
        <v>3</v>
      </c>
      <c r="G1137" s="786">
        <f>VLOOKUP(C1137,METADATA!$J$5:$Q$29,IF(E1137="HI",2,IF(E1137="LO",6,10))+IF(D1137=1,2,IF(D1137=7,1,(IF(WEEKDAY(B1137)=1,2,IF(WEEKDAY(B1137)=7,1,0))))))</f>
        <v>3</v>
      </c>
      <c r="H1137" s="787">
        <v>9265.25</v>
      </c>
      <c r="I1137" s="788">
        <v>1777.7659950256348</v>
      </c>
      <c r="K1137" s="795">
        <v>0</v>
      </c>
      <c r="M1137" s="798">
        <f t="shared" si="52"/>
        <v>9434.2625305621787</v>
      </c>
      <c r="N1137" s="303"/>
      <c r="S1137" s="786">
        <v>0</v>
      </c>
      <c r="T1137" s="781">
        <f>VLOOKUP(C1137,METADATA!$J$5:$Q$29,IF(E1137="HI",2,IF(E1137="LO",6,10))+IF(S1137=1,2,IF(D1137=7,1,(IF(WEEKDAY(B1137)=1,2,IF(WEEKDAY(B1137)=7,1,0))))))</f>
        <v>3</v>
      </c>
      <c r="U1137" s="781">
        <f>VLOOKUP(C1137,METADATA!$A$5:$H$29,IF(E1137="HI",2,IF(E1137="LO",6,10))+IF(S1137=1,2,IF(D1137=7,1,(IF(WEEKDAY(B1137)=1,2,IF(WEEKDAY(B1137)=7,1,0))))))</f>
        <v>3</v>
      </c>
    </row>
    <row r="1138" spans="2:21" ht="13.95" customHeight="1" x14ac:dyDescent="0.25">
      <c r="B1138" s="784">
        <f t="shared" si="53"/>
        <v>45430</v>
      </c>
      <c r="C1138" s="785">
        <v>6</v>
      </c>
      <c r="D1138" s="786">
        <f>IFERROR((INDEX(METADATA!$T$2:$T$20,MATCH(B1138,METADATA!$S$2:$S$20,0))),0)</f>
        <v>0</v>
      </c>
      <c r="E1138" s="785" t="str">
        <f t="shared" si="51"/>
        <v>LO</v>
      </c>
      <c r="F1138" s="786">
        <f>VLOOKUP(C1138,METADATA!$A$5:$H$29,IF(E1138="HI",2,IF(E1138="LO",6,10))+IF(D1138=1,2,IF(D1138=7,1,(IF(WEEKDAY(B1138)=1,2,IF(WEEKDAY(B1138)=7,1,0))))))</f>
        <v>3</v>
      </c>
      <c r="G1138" s="786">
        <f>VLOOKUP(C1138,METADATA!$J$5:$Q$29,IF(E1138="HI",2,IF(E1138="LO",6,10))+IF(D1138=1,2,IF(D1138=7,1,(IF(WEEKDAY(B1138)=1,2,IF(WEEKDAY(B1138)=7,1,0))))))</f>
        <v>3</v>
      </c>
      <c r="H1138" s="787">
        <v>10296.75</v>
      </c>
      <c r="I1138" s="788">
        <v>1732.4675025939941</v>
      </c>
      <c r="K1138" s="795">
        <v>870.51250000000005</v>
      </c>
      <c r="M1138" s="798">
        <f t="shared" si="52"/>
        <v>10441.479981786311</v>
      </c>
      <c r="N1138" s="303"/>
      <c r="S1138" s="786">
        <v>0</v>
      </c>
      <c r="T1138" s="781">
        <f>VLOOKUP(C1138,METADATA!$J$5:$Q$29,IF(E1138="HI",2,IF(E1138="LO",6,10))+IF(S1138=1,2,IF(D1138=7,1,(IF(WEEKDAY(B1138)=1,2,IF(WEEKDAY(B1138)=7,1,0))))))</f>
        <v>3</v>
      </c>
      <c r="U1138" s="781">
        <f>VLOOKUP(C1138,METADATA!$A$5:$H$29,IF(E1138="HI",2,IF(E1138="LO",6,10))+IF(S1138=1,2,IF(D1138=7,1,(IF(WEEKDAY(B1138)=1,2,IF(WEEKDAY(B1138)=7,1,0))))))</f>
        <v>3</v>
      </c>
    </row>
    <row r="1139" spans="2:21" ht="13.95" customHeight="1" x14ac:dyDescent="0.25">
      <c r="B1139" s="784">
        <f t="shared" si="53"/>
        <v>45430</v>
      </c>
      <c r="C1139" s="785">
        <v>7</v>
      </c>
      <c r="D1139" s="786">
        <f>IFERROR((INDEX(METADATA!$T$2:$T$20,MATCH(B1139,METADATA!$S$2:$S$20,0))),0)</f>
        <v>0</v>
      </c>
      <c r="E1139" s="785" t="str">
        <f t="shared" si="51"/>
        <v>LO</v>
      </c>
      <c r="F1139" s="786">
        <f>VLOOKUP(C1139,METADATA!$A$5:$H$29,IF(E1139="HI",2,IF(E1139="LO",6,10))+IF(D1139=1,2,IF(D1139=7,1,(IF(WEEKDAY(B1139)=1,2,IF(WEEKDAY(B1139)=7,1,0))))))</f>
        <v>2</v>
      </c>
      <c r="G1139" s="786">
        <f>VLOOKUP(C1139,METADATA!$J$5:$Q$29,IF(E1139="HI",2,IF(E1139="LO",6,10))+IF(D1139=1,2,IF(D1139=7,1,(IF(WEEKDAY(B1139)=1,2,IF(WEEKDAY(B1139)=7,1,0))))))</f>
        <v>2</v>
      </c>
      <c r="H1139" s="787">
        <v>11918</v>
      </c>
      <c r="I1139" s="788">
        <v>1863.6474761962891</v>
      </c>
      <c r="K1139" s="795">
        <v>865.8125</v>
      </c>
      <c r="M1139" s="798">
        <f t="shared" si="52"/>
        <v>12062.83158779616</v>
      </c>
      <c r="N1139" s="303"/>
      <c r="S1139" s="786">
        <v>0</v>
      </c>
      <c r="T1139" s="781">
        <f>VLOOKUP(C1139,METADATA!$J$5:$Q$29,IF(E1139="HI",2,IF(E1139="LO",6,10))+IF(S1139=1,2,IF(D1139=7,1,(IF(WEEKDAY(B1139)=1,2,IF(WEEKDAY(B1139)=7,1,0))))))</f>
        <v>2</v>
      </c>
      <c r="U1139" s="781">
        <f>VLOOKUP(C1139,METADATA!$A$5:$H$29,IF(E1139="HI",2,IF(E1139="LO",6,10))+IF(S1139=1,2,IF(D1139=7,1,(IF(WEEKDAY(B1139)=1,2,IF(WEEKDAY(B1139)=7,1,0))))))</f>
        <v>2</v>
      </c>
    </row>
    <row r="1140" spans="2:21" ht="13.95" customHeight="1" x14ac:dyDescent="0.25">
      <c r="B1140" s="784">
        <f t="shared" si="53"/>
        <v>45430</v>
      </c>
      <c r="C1140" s="785">
        <v>8</v>
      </c>
      <c r="D1140" s="786">
        <f>IFERROR((INDEX(METADATA!$T$2:$T$20,MATCH(B1140,METADATA!$S$2:$S$20,0))),0)</f>
        <v>0</v>
      </c>
      <c r="E1140" s="785" t="str">
        <f t="shared" si="51"/>
        <v>LO</v>
      </c>
      <c r="F1140" s="786">
        <f>VLOOKUP(C1140,METADATA!$A$5:$H$29,IF(E1140="HI",2,IF(E1140="LO",6,10))+IF(D1140=1,2,IF(D1140=7,1,(IF(WEEKDAY(B1140)=1,2,IF(WEEKDAY(B1140)=7,1,0))))))</f>
        <v>2</v>
      </c>
      <c r="G1140" s="786">
        <f>VLOOKUP(C1140,METADATA!$J$5:$Q$29,IF(E1140="HI",2,IF(E1140="LO",6,10))+IF(D1140=1,2,IF(D1140=7,1,(IF(WEEKDAY(B1140)=1,2,IF(WEEKDAY(B1140)=7,1,0))))))</f>
        <v>2</v>
      </c>
      <c r="H1140" s="787">
        <v>13667.75</v>
      </c>
      <c r="I1140" s="788">
        <v>1934.8799858093262</v>
      </c>
      <c r="K1140" s="795">
        <v>834.63750000000005</v>
      </c>
      <c r="M1140" s="798">
        <f t="shared" si="52"/>
        <v>13804.026609000197</v>
      </c>
      <c r="N1140" s="303"/>
      <c r="S1140" s="786">
        <v>0</v>
      </c>
      <c r="T1140" s="781">
        <f>VLOOKUP(C1140,METADATA!$J$5:$Q$29,IF(E1140="HI",2,IF(E1140="LO",6,10))+IF(S1140=1,2,IF(D1140=7,1,(IF(WEEKDAY(B1140)=1,2,IF(WEEKDAY(B1140)=7,1,0))))))</f>
        <v>2</v>
      </c>
      <c r="U1140" s="781">
        <f>VLOOKUP(C1140,METADATA!$A$5:$H$29,IF(E1140="HI",2,IF(E1140="LO",6,10))+IF(S1140=1,2,IF(D1140=7,1,(IF(WEEKDAY(B1140)=1,2,IF(WEEKDAY(B1140)=7,1,0))))))</f>
        <v>2</v>
      </c>
    </row>
    <row r="1141" spans="2:21" ht="13.95" customHeight="1" x14ac:dyDescent="0.25">
      <c r="B1141" s="784">
        <f t="shared" si="53"/>
        <v>45430</v>
      </c>
      <c r="C1141" s="785">
        <v>9</v>
      </c>
      <c r="D1141" s="786">
        <f>IFERROR((INDEX(METADATA!$T$2:$T$20,MATCH(B1141,METADATA!$S$2:$S$20,0))),0)</f>
        <v>0</v>
      </c>
      <c r="E1141" s="785" t="str">
        <f t="shared" si="51"/>
        <v>LO</v>
      </c>
      <c r="F1141" s="786">
        <f>VLOOKUP(C1141,METADATA!$A$5:$H$29,IF(E1141="HI",2,IF(E1141="LO",6,10))+IF(D1141=1,2,IF(D1141=7,1,(IF(WEEKDAY(B1141)=1,2,IF(WEEKDAY(B1141)=7,1,0))))))</f>
        <v>2</v>
      </c>
      <c r="G1141" s="786">
        <f>VLOOKUP(C1141,METADATA!$J$5:$Q$29,IF(E1141="HI",2,IF(E1141="LO",6,10))+IF(D1141=1,2,IF(D1141=7,1,(IF(WEEKDAY(B1141)=1,2,IF(WEEKDAY(B1141)=7,1,0))))))</f>
        <v>2</v>
      </c>
      <c r="H1141" s="787">
        <v>14375.5</v>
      </c>
      <c r="I1141" s="788">
        <v>1924.4624214172363</v>
      </c>
      <c r="K1141" s="795">
        <v>847.33749999999998</v>
      </c>
      <c r="M1141" s="798">
        <f t="shared" si="52"/>
        <v>14503.74282250782</v>
      </c>
      <c r="N1141" s="303"/>
      <c r="S1141" s="786">
        <v>0</v>
      </c>
      <c r="T1141" s="781">
        <f>VLOOKUP(C1141,METADATA!$J$5:$Q$29,IF(E1141="HI",2,IF(E1141="LO",6,10))+IF(S1141=1,2,IF(D1141=7,1,(IF(WEEKDAY(B1141)=1,2,IF(WEEKDAY(B1141)=7,1,0))))))</f>
        <v>2</v>
      </c>
      <c r="U1141" s="781">
        <f>VLOOKUP(C1141,METADATA!$A$5:$H$29,IF(E1141="HI",2,IF(E1141="LO",6,10))+IF(S1141=1,2,IF(D1141=7,1,(IF(WEEKDAY(B1141)=1,2,IF(WEEKDAY(B1141)=7,1,0))))))</f>
        <v>2</v>
      </c>
    </row>
    <row r="1142" spans="2:21" ht="13.95" customHeight="1" x14ac:dyDescent="0.25">
      <c r="B1142" s="784">
        <f t="shared" si="53"/>
        <v>45430</v>
      </c>
      <c r="C1142" s="785">
        <v>10</v>
      </c>
      <c r="D1142" s="786">
        <f>IFERROR((INDEX(METADATA!$T$2:$T$20,MATCH(B1142,METADATA!$S$2:$S$20,0))),0)</f>
        <v>0</v>
      </c>
      <c r="E1142" s="785" t="str">
        <f t="shared" si="51"/>
        <v>LO</v>
      </c>
      <c r="F1142" s="786">
        <f>VLOOKUP(C1142,METADATA!$A$5:$H$29,IF(E1142="HI",2,IF(E1142="LO",6,10))+IF(D1142=1,2,IF(D1142=7,1,(IF(WEEKDAY(B1142)=1,2,IF(WEEKDAY(B1142)=7,1,0))))))</f>
        <v>2</v>
      </c>
      <c r="G1142" s="786">
        <f>VLOOKUP(C1142,METADATA!$J$5:$Q$29,IF(E1142="HI",2,IF(E1142="LO",6,10))+IF(D1142=1,2,IF(D1142=7,1,(IF(WEEKDAY(B1142)=1,2,IF(WEEKDAY(B1142)=7,1,0))))))</f>
        <v>2</v>
      </c>
      <c r="H1142" s="787">
        <v>14200.5</v>
      </c>
      <c r="I1142" s="788">
        <v>1889.9549789428711</v>
      </c>
      <c r="K1142" s="795">
        <v>851.61249999999995</v>
      </c>
      <c r="M1142" s="798">
        <f t="shared" si="52"/>
        <v>14325.71569145608</v>
      </c>
      <c r="N1142" s="303"/>
      <c r="S1142" s="786">
        <v>0</v>
      </c>
      <c r="T1142" s="781">
        <f>VLOOKUP(C1142,METADATA!$J$5:$Q$29,IF(E1142="HI",2,IF(E1142="LO",6,10))+IF(S1142=1,2,IF(D1142=7,1,(IF(WEEKDAY(B1142)=1,2,IF(WEEKDAY(B1142)=7,1,0))))))</f>
        <v>2</v>
      </c>
      <c r="U1142" s="781">
        <f>VLOOKUP(C1142,METADATA!$A$5:$H$29,IF(E1142="HI",2,IF(E1142="LO",6,10))+IF(S1142=1,2,IF(D1142=7,1,(IF(WEEKDAY(B1142)=1,2,IF(WEEKDAY(B1142)=7,1,0))))))</f>
        <v>2</v>
      </c>
    </row>
    <row r="1143" spans="2:21" ht="13.95" customHeight="1" x14ac:dyDescent="0.25">
      <c r="B1143" s="784">
        <f t="shared" si="53"/>
        <v>45430</v>
      </c>
      <c r="C1143" s="785">
        <v>11</v>
      </c>
      <c r="D1143" s="786">
        <f>IFERROR((INDEX(METADATA!$T$2:$T$20,MATCH(B1143,METADATA!$S$2:$S$20,0))),0)</f>
        <v>0</v>
      </c>
      <c r="E1143" s="785" t="str">
        <f t="shared" si="51"/>
        <v>LO</v>
      </c>
      <c r="F1143" s="786">
        <f>VLOOKUP(C1143,METADATA!$A$5:$H$29,IF(E1143="HI",2,IF(E1143="LO",6,10))+IF(D1143=1,2,IF(D1143=7,1,(IF(WEEKDAY(B1143)=1,2,IF(WEEKDAY(B1143)=7,1,0))))))</f>
        <v>2</v>
      </c>
      <c r="G1143" s="786">
        <f>VLOOKUP(C1143,METADATA!$J$5:$Q$29,IF(E1143="HI",2,IF(E1143="LO",6,10))+IF(D1143=1,2,IF(D1143=7,1,(IF(WEEKDAY(B1143)=1,2,IF(WEEKDAY(B1143)=7,1,0))))))</f>
        <v>2</v>
      </c>
      <c r="H1143" s="787">
        <v>13797.25</v>
      </c>
      <c r="I1143" s="788">
        <v>1406.7140050659655</v>
      </c>
      <c r="K1143" s="795">
        <v>856.5</v>
      </c>
      <c r="M1143" s="798">
        <f t="shared" si="52"/>
        <v>13868.776148404326</v>
      </c>
      <c r="N1143" s="303"/>
      <c r="S1143" s="786">
        <v>0</v>
      </c>
      <c r="T1143" s="781">
        <f>VLOOKUP(C1143,METADATA!$J$5:$Q$29,IF(E1143="HI",2,IF(E1143="LO",6,10))+IF(S1143=1,2,IF(D1143=7,1,(IF(WEEKDAY(B1143)=1,2,IF(WEEKDAY(B1143)=7,1,0))))))</f>
        <v>2</v>
      </c>
      <c r="U1143" s="781">
        <f>VLOOKUP(C1143,METADATA!$A$5:$H$29,IF(E1143="HI",2,IF(E1143="LO",6,10))+IF(S1143=1,2,IF(D1143=7,1,(IF(WEEKDAY(B1143)=1,2,IF(WEEKDAY(B1143)=7,1,0))))))</f>
        <v>2</v>
      </c>
    </row>
    <row r="1144" spans="2:21" ht="13.95" customHeight="1" x14ac:dyDescent="0.25">
      <c r="B1144" s="784">
        <f t="shared" si="53"/>
        <v>45430</v>
      </c>
      <c r="C1144" s="785">
        <v>12</v>
      </c>
      <c r="D1144" s="786">
        <f>IFERROR((INDEX(METADATA!$T$2:$T$20,MATCH(B1144,METADATA!$S$2:$S$20,0))),0)</f>
        <v>0</v>
      </c>
      <c r="E1144" s="785" t="str">
        <f t="shared" si="51"/>
        <v>LO</v>
      </c>
      <c r="F1144" s="786">
        <f>VLOOKUP(C1144,METADATA!$A$5:$H$29,IF(E1144="HI",2,IF(E1144="LO",6,10))+IF(D1144=1,2,IF(D1144=7,1,(IF(WEEKDAY(B1144)=1,2,IF(WEEKDAY(B1144)=7,1,0))))))</f>
        <v>3</v>
      </c>
      <c r="G1144" s="786">
        <f>VLOOKUP(C1144,METADATA!$J$5:$Q$29,IF(E1144="HI",2,IF(E1144="LO",6,10))+IF(D1144=1,2,IF(D1144=7,1,(IF(WEEKDAY(B1144)=1,2,IF(WEEKDAY(B1144)=7,1,0))))))</f>
        <v>3</v>
      </c>
      <c r="H1144" s="787">
        <v>13334.75</v>
      </c>
      <c r="I1144" s="788">
        <v>1428.6720333099365</v>
      </c>
      <c r="K1144" s="795">
        <v>824.32500000000005</v>
      </c>
      <c r="M1144" s="798">
        <f t="shared" si="52"/>
        <v>13411.064884686151</v>
      </c>
      <c r="N1144" s="303"/>
      <c r="S1144" s="786">
        <v>0</v>
      </c>
      <c r="T1144" s="781">
        <f>VLOOKUP(C1144,METADATA!$J$5:$Q$29,IF(E1144="HI",2,IF(E1144="LO",6,10))+IF(S1144=1,2,IF(D1144=7,1,(IF(WEEKDAY(B1144)=1,2,IF(WEEKDAY(B1144)=7,1,0))))))</f>
        <v>3</v>
      </c>
      <c r="U1144" s="781">
        <f>VLOOKUP(C1144,METADATA!$A$5:$H$29,IF(E1144="HI",2,IF(E1144="LO",6,10))+IF(S1144=1,2,IF(D1144=7,1,(IF(WEEKDAY(B1144)=1,2,IF(WEEKDAY(B1144)=7,1,0))))))</f>
        <v>3</v>
      </c>
    </row>
    <row r="1145" spans="2:21" ht="13.95" customHeight="1" x14ac:dyDescent="0.25">
      <c r="B1145" s="784">
        <f t="shared" si="53"/>
        <v>45430</v>
      </c>
      <c r="C1145" s="785">
        <v>13</v>
      </c>
      <c r="D1145" s="786">
        <f>IFERROR((INDEX(METADATA!$T$2:$T$20,MATCH(B1145,METADATA!$S$2:$S$20,0))),0)</f>
        <v>0</v>
      </c>
      <c r="E1145" s="785" t="str">
        <f t="shared" si="51"/>
        <v>LO</v>
      </c>
      <c r="F1145" s="786">
        <f>VLOOKUP(C1145,METADATA!$A$5:$H$29,IF(E1145="HI",2,IF(E1145="LO",6,10))+IF(D1145=1,2,IF(D1145=7,1,(IF(WEEKDAY(B1145)=1,2,IF(WEEKDAY(B1145)=7,1,0))))))</f>
        <v>3</v>
      </c>
      <c r="G1145" s="786">
        <f>VLOOKUP(C1145,METADATA!$J$5:$Q$29,IF(E1145="HI",2,IF(E1145="LO",6,10))+IF(D1145=1,2,IF(D1145=7,1,(IF(WEEKDAY(B1145)=1,2,IF(WEEKDAY(B1145)=7,1,0))))))</f>
        <v>3</v>
      </c>
      <c r="H1145" s="787">
        <v>12638.25</v>
      </c>
      <c r="I1145" s="788">
        <v>1924.1025199890137</v>
      </c>
      <c r="K1145" s="795">
        <v>882.73749999999995</v>
      </c>
      <c r="M1145" s="798">
        <f t="shared" si="52"/>
        <v>12783.877876838784</v>
      </c>
      <c r="N1145" s="303"/>
      <c r="S1145" s="786">
        <v>0</v>
      </c>
      <c r="T1145" s="781">
        <f>VLOOKUP(C1145,METADATA!$J$5:$Q$29,IF(E1145="HI",2,IF(E1145="LO",6,10))+IF(S1145=1,2,IF(D1145=7,1,(IF(WEEKDAY(B1145)=1,2,IF(WEEKDAY(B1145)=7,1,0))))))</f>
        <v>3</v>
      </c>
      <c r="U1145" s="781">
        <f>VLOOKUP(C1145,METADATA!$A$5:$H$29,IF(E1145="HI",2,IF(E1145="LO",6,10))+IF(S1145=1,2,IF(D1145=7,1,(IF(WEEKDAY(B1145)=1,2,IF(WEEKDAY(B1145)=7,1,0))))))</f>
        <v>3</v>
      </c>
    </row>
    <row r="1146" spans="2:21" ht="13.95" customHeight="1" x14ac:dyDescent="0.25">
      <c r="B1146" s="784">
        <f t="shared" si="53"/>
        <v>45430</v>
      </c>
      <c r="C1146" s="785">
        <v>14</v>
      </c>
      <c r="D1146" s="786">
        <f>IFERROR((INDEX(METADATA!$T$2:$T$20,MATCH(B1146,METADATA!$S$2:$S$20,0))),0)</f>
        <v>0</v>
      </c>
      <c r="E1146" s="785" t="str">
        <f t="shared" si="51"/>
        <v>LO</v>
      </c>
      <c r="F1146" s="786">
        <f>VLOOKUP(C1146,METADATA!$A$5:$H$29,IF(E1146="HI",2,IF(E1146="LO",6,10))+IF(D1146=1,2,IF(D1146=7,1,(IF(WEEKDAY(B1146)=1,2,IF(WEEKDAY(B1146)=7,1,0))))))</f>
        <v>3</v>
      </c>
      <c r="G1146" s="786">
        <f>VLOOKUP(C1146,METADATA!$J$5:$Q$29,IF(E1146="HI",2,IF(E1146="LO",6,10))+IF(D1146=1,2,IF(D1146=7,1,(IF(WEEKDAY(B1146)=1,2,IF(WEEKDAY(B1146)=7,1,0))))))</f>
        <v>3</v>
      </c>
      <c r="H1146" s="787">
        <v>12091.75</v>
      </c>
      <c r="I1146" s="788">
        <v>1927.1050109863281</v>
      </c>
      <c r="K1146" s="795">
        <v>909.3125</v>
      </c>
      <c r="M1146" s="798">
        <f t="shared" si="52"/>
        <v>12244.351832002731</v>
      </c>
      <c r="N1146" s="303"/>
      <c r="S1146" s="786">
        <v>0</v>
      </c>
      <c r="T1146" s="781">
        <f>VLOOKUP(C1146,METADATA!$J$5:$Q$29,IF(E1146="HI",2,IF(E1146="LO",6,10))+IF(S1146=1,2,IF(D1146=7,1,(IF(WEEKDAY(B1146)=1,2,IF(WEEKDAY(B1146)=7,1,0))))))</f>
        <v>3</v>
      </c>
      <c r="U1146" s="781">
        <f>VLOOKUP(C1146,METADATA!$A$5:$H$29,IF(E1146="HI",2,IF(E1146="LO",6,10))+IF(S1146=1,2,IF(D1146=7,1,(IF(WEEKDAY(B1146)=1,2,IF(WEEKDAY(B1146)=7,1,0))))))</f>
        <v>3</v>
      </c>
    </row>
    <row r="1147" spans="2:21" ht="13.95" customHeight="1" x14ac:dyDescent="0.25">
      <c r="B1147" s="784">
        <f t="shared" si="53"/>
        <v>45430</v>
      </c>
      <c r="C1147" s="785">
        <v>15</v>
      </c>
      <c r="D1147" s="786">
        <f>IFERROR((INDEX(METADATA!$T$2:$T$20,MATCH(B1147,METADATA!$S$2:$S$20,0))),0)</f>
        <v>0</v>
      </c>
      <c r="E1147" s="785" t="str">
        <f t="shared" si="51"/>
        <v>LO</v>
      </c>
      <c r="F1147" s="786">
        <f>VLOOKUP(C1147,METADATA!$A$5:$H$29,IF(E1147="HI",2,IF(E1147="LO",6,10))+IF(D1147=1,2,IF(D1147=7,1,(IF(WEEKDAY(B1147)=1,2,IF(WEEKDAY(B1147)=7,1,0))))))</f>
        <v>3</v>
      </c>
      <c r="G1147" s="786">
        <f>VLOOKUP(C1147,METADATA!$J$5:$Q$29,IF(E1147="HI",2,IF(E1147="LO",6,10))+IF(D1147=1,2,IF(D1147=7,1,(IF(WEEKDAY(B1147)=1,2,IF(WEEKDAY(B1147)=7,1,0))))))</f>
        <v>3</v>
      </c>
      <c r="H1147" s="787">
        <v>11931.5</v>
      </c>
      <c r="I1147" s="788">
        <v>1875.3799629211426</v>
      </c>
      <c r="K1147" s="795">
        <v>905.6</v>
      </c>
      <c r="M1147" s="798">
        <f t="shared" si="52"/>
        <v>12077.985852588423</v>
      </c>
      <c r="N1147" s="303"/>
      <c r="S1147" s="786">
        <v>0</v>
      </c>
      <c r="T1147" s="781">
        <f>VLOOKUP(C1147,METADATA!$J$5:$Q$29,IF(E1147="HI",2,IF(E1147="LO",6,10))+IF(S1147=1,2,IF(D1147=7,1,(IF(WEEKDAY(B1147)=1,2,IF(WEEKDAY(B1147)=7,1,0))))))</f>
        <v>3</v>
      </c>
      <c r="U1147" s="781">
        <f>VLOOKUP(C1147,METADATA!$A$5:$H$29,IF(E1147="HI",2,IF(E1147="LO",6,10))+IF(S1147=1,2,IF(D1147=7,1,(IF(WEEKDAY(B1147)=1,2,IF(WEEKDAY(B1147)=7,1,0))))))</f>
        <v>3</v>
      </c>
    </row>
    <row r="1148" spans="2:21" ht="13.95" customHeight="1" x14ac:dyDescent="0.25">
      <c r="B1148" s="784">
        <f t="shared" si="53"/>
        <v>45430</v>
      </c>
      <c r="C1148" s="785">
        <v>16</v>
      </c>
      <c r="D1148" s="786">
        <f>IFERROR((INDEX(METADATA!$T$2:$T$20,MATCH(B1148,METADATA!$S$2:$S$20,0))),0)</f>
        <v>0</v>
      </c>
      <c r="E1148" s="785" t="str">
        <f t="shared" si="51"/>
        <v>LO</v>
      </c>
      <c r="F1148" s="786">
        <f>VLOOKUP(C1148,METADATA!$A$5:$H$29,IF(E1148="HI",2,IF(E1148="LO",6,10))+IF(D1148=1,2,IF(D1148=7,1,(IF(WEEKDAY(B1148)=1,2,IF(WEEKDAY(B1148)=7,1,0))))))</f>
        <v>3</v>
      </c>
      <c r="G1148" s="786">
        <f>VLOOKUP(C1148,METADATA!$J$5:$Q$29,IF(E1148="HI",2,IF(E1148="LO",6,10))+IF(D1148=1,2,IF(D1148=7,1,(IF(WEEKDAY(B1148)=1,2,IF(WEEKDAY(B1148)=7,1,0))))))</f>
        <v>3</v>
      </c>
      <c r="H1148" s="787">
        <v>12037</v>
      </c>
      <c r="I1148" s="788">
        <v>1772.0664558410645</v>
      </c>
      <c r="K1148" s="795">
        <v>913.98749999999995</v>
      </c>
      <c r="M1148" s="798">
        <f t="shared" si="52"/>
        <v>12166.741080664004</v>
      </c>
      <c r="N1148" s="303"/>
      <c r="S1148" s="786">
        <v>0</v>
      </c>
      <c r="T1148" s="781">
        <f>VLOOKUP(C1148,METADATA!$J$5:$Q$29,IF(E1148="HI",2,IF(E1148="LO",6,10))+IF(S1148=1,2,IF(D1148=7,1,(IF(WEEKDAY(B1148)=1,2,IF(WEEKDAY(B1148)=7,1,0))))))</f>
        <v>3</v>
      </c>
      <c r="U1148" s="781">
        <f>VLOOKUP(C1148,METADATA!$A$5:$H$29,IF(E1148="HI",2,IF(E1148="LO",6,10))+IF(S1148=1,2,IF(D1148=7,1,(IF(WEEKDAY(B1148)=1,2,IF(WEEKDAY(B1148)=7,1,0))))))</f>
        <v>3</v>
      </c>
    </row>
    <row r="1149" spans="2:21" ht="13.95" customHeight="1" x14ac:dyDescent="0.25">
      <c r="B1149" s="784">
        <f t="shared" si="53"/>
        <v>45430</v>
      </c>
      <c r="C1149" s="785">
        <v>17</v>
      </c>
      <c r="D1149" s="786">
        <f>IFERROR((INDEX(METADATA!$T$2:$T$20,MATCH(B1149,METADATA!$S$2:$S$20,0))),0)</f>
        <v>0</v>
      </c>
      <c r="E1149" s="785" t="str">
        <f t="shared" si="51"/>
        <v>LO</v>
      </c>
      <c r="F1149" s="786">
        <f>VLOOKUP(C1149,METADATA!$A$5:$H$29,IF(E1149="HI",2,IF(E1149="LO",6,10))+IF(D1149=1,2,IF(D1149=7,1,(IF(WEEKDAY(B1149)=1,2,IF(WEEKDAY(B1149)=7,1,0))))))</f>
        <v>3</v>
      </c>
      <c r="G1149" s="786">
        <f>VLOOKUP(C1149,METADATA!$J$5:$Q$29,IF(E1149="HI",2,IF(E1149="LO",6,10))+IF(D1149=1,2,IF(D1149=7,1,(IF(WEEKDAY(B1149)=1,2,IF(WEEKDAY(B1149)=7,1,0))))))</f>
        <v>3</v>
      </c>
      <c r="H1149" s="787">
        <v>12196.5</v>
      </c>
      <c r="I1149" s="788">
        <v>1837.6074523925781</v>
      </c>
      <c r="K1149" s="795">
        <v>902.26250000000005</v>
      </c>
      <c r="M1149" s="798">
        <f t="shared" si="52"/>
        <v>12334.156371600318</v>
      </c>
      <c r="N1149" s="303"/>
      <c r="S1149" s="786">
        <v>0</v>
      </c>
      <c r="T1149" s="781">
        <f>VLOOKUP(C1149,METADATA!$J$5:$Q$29,IF(E1149="HI",2,IF(E1149="LO",6,10))+IF(S1149=1,2,IF(D1149=7,1,(IF(WEEKDAY(B1149)=1,2,IF(WEEKDAY(B1149)=7,1,0))))))</f>
        <v>3</v>
      </c>
      <c r="U1149" s="781">
        <f>VLOOKUP(C1149,METADATA!$A$5:$H$29,IF(E1149="HI",2,IF(E1149="LO",6,10))+IF(S1149=1,2,IF(D1149=7,1,(IF(WEEKDAY(B1149)=1,2,IF(WEEKDAY(B1149)=7,1,0))))))</f>
        <v>3</v>
      </c>
    </row>
    <row r="1150" spans="2:21" ht="13.95" customHeight="1" x14ac:dyDescent="0.25">
      <c r="B1150" s="784">
        <f t="shared" si="53"/>
        <v>45430</v>
      </c>
      <c r="C1150" s="785">
        <v>18</v>
      </c>
      <c r="D1150" s="786">
        <f>IFERROR((INDEX(METADATA!$T$2:$T$20,MATCH(B1150,METADATA!$S$2:$S$20,0))),0)</f>
        <v>0</v>
      </c>
      <c r="E1150" s="785" t="str">
        <f t="shared" si="51"/>
        <v>LO</v>
      </c>
      <c r="F1150" s="786">
        <f>VLOOKUP(C1150,METADATA!$A$5:$H$29,IF(E1150="HI",2,IF(E1150="LO",6,10))+IF(D1150=1,2,IF(D1150=7,1,(IF(WEEKDAY(B1150)=1,2,IF(WEEKDAY(B1150)=7,1,0))))))</f>
        <v>2</v>
      </c>
      <c r="G1150" s="786">
        <f>VLOOKUP(C1150,METADATA!$J$5:$Q$29,IF(E1150="HI",2,IF(E1150="LO",6,10))+IF(D1150=1,2,IF(D1150=7,1,(IF(WEEKDAY(B1150)=1,2,IF(WEEKDAY(B1150)=7,1,0))))))</f>
        <v>2</v>
      </c>
      <c r="H1150" s="787">
        <v>12906.75</v>
      </c>
      <c r="I1150" s="788">
        <v>1534.6585001945496</v>
      </c>
      <c r="K1150" s="795">
        <v>933.76250000000005</v>
      </c>
      <c r="M1150" s="798">
        <f t="shared" si="52"/>
        <v>12997.667955241794</v>
      </c>
      <c r="N1150" s="303"/>
      <c r="S1150" s="786">
        <v>0</v>
      </c>
      <c r="T1150" s="781">
        <f>VLOOKUP(C1150,METADATA!$J$5:$Q$29,IF(E1150="HI",2,IF(E1150="LO",6,10))+IF(S1150=1,2,IF(D1150=7,1,(IF(WEEKDAY(B1150)=1,2,IF(WEEKDAY(B1150)=7,1,0))))))</f>
        <v>2</v>
      </c>
      <c r="U1150" s="781">
        <f>VLOOKUP(C1150,METADATA!$A$5:$H$29,IF(E1150="HI",2,IF(E1150="LO",6,10))+IF(S1150=1,2,IF(D1150=7,1,(IF(WEEKDAY(B1150)=1,2,IF(WEEKDAY(B1150)=7,1,0))))))</f>
        <v>2</v>
      </c>
    </row>
    <row r="1151" spans="2:21" ht="13.95" customHeight="1" x14ac:dyDescent="0.25">
      <c r="B1151" s="784">
        <f t="shared" si="53"/>
        <v>45430</v>
      </c>
      <c r="C1151" s="785">
        <v>19</v>
      </c>
      <c r="D1151" s="786">
        <f>IFERROR((INDEX(METADATA!$T$2:$T$20,MATCH(B1151,METADATA!$S$2:$S$20,0))),0)</f>
        <v>0</v>
      </c>
      <c r="E1151" s="785" t="str">
        <f t="shared" si="51"/>
        <v>LO</v>
      </c>
      <c r="F1151" s="786">
        <f>VLOOKUP(C1151,METADATA!$A$5:$H$29,IF(E1151="HI",2,IF(E1151="LO",6,10))+IF(D1151=1,2,IF(D1151=7,1,(IF(WEEKDAY(B1151)=1,2,IF(WEEKDAY(B1151)=7,1,0))))))</f>
        <v>2</v>
      </c>
      <c r="G1151" s="786">
        <f>VLOOKUP(C1151,METADATA!$J$5:$Q$29,IF(E1151="HI",2,IF(E1151="LO",6,10))+IF(D1151=1,2,IF(D1151=7,1,(IF(WEEKDAY(B1151)=1,2,IF(WEEKDAY(B1151)=7,1,0))))))</f>
        <v>2</v>
      </c>
      <c r="H1151" s="787">
        <v>12694.5</v>
      </c>
      <c r="I1151" s="788">
        <v>1176.8399658203125</v>
      </c>
      <c r="K1151" s="795">
        <v>0</v>
      </c>
      <c r="M1151" s="798">
        <f t="shared" si="52"/>
        <v>12748.932604541917</v>
      </c>
      <c r="N1151" s="303"/>
      <c r="S1151" s="786">
        <v>0</v>
      </c>
      <c r="T1151" s="781">
        <f>VLOOKUP(C1151,METADATA!$J$5:$Q$29,IF(E1151="HI",2,IF(E1151="LO",6,10))+IF(S1151=1,2,IF(D1151=7,1,(IF(WEEKDAY(B1151)=1,2,IF(WEEKDAY(B1151)=7,1,0))))))</f>
        <v>2</v>
      </c>
      <c r="U1151" s="781">
        <f>VLOOKUP(C1151,METADATA!$A$5:$H$29,IF(E1151="HI",2,IF(E1151="LO",6,10))+IF(S1151=1,2,IF(D1151=7,1,(IF(WEEKDAY(B1151)=1,2,IF(WEEKDAY(B1151)=7,1,0))))))</f>
        <v>2</v>
      </c>
    </row>
    <row r="1152" spans="2:21" ht="13.95" customHeight="1" x14ac:dyDescent="0.25">
      <c r="B1152" s="784">
        <f t="shared" si="53"/>
        <v>45430</v>
      </c>
      <c r="C1152" s="785">
        <v>20</v>
      </c>
      <c r="D1152" s="786">
        <f>IFERROR((INDEX(METADATA!$T$2:$T$20,MATCH(B1152,METADATA!$S$2:$S$20,0))),0)</f>
        <v>0</v>
      </c>
      <c r="E1152" s="785" t="str">
        <f t="shared" si="51"/>
        <v>LO</v>
      </c>
      <c r="F1152" s="786">
        <f>VLOOKUP(C1152,METADATA!$A$5:$H$29,IF(E1152="HI",2,IF(E1152="LO",6,10))+IF(D1152=1,2,IF(D1152=7,1,(IF(WEEKDAY(B1152)=1,2,IF(WEEKDAY(B1152)=7,1,0))))))</f>
        <v>3</v>
      </c>
      <c r="G1152" s="786">
        <f>VLOOKUP(C1152,METADATA!$J$5:$Q$29,IF(E1152="HI",2,IF(E1152="LO",6,10))+IF(D1152=1,2,IF(D1152=7,1,(IF(WEEKDAY(B1152)=1,2,IF(WEEKDAY(B1152)=7,1,0))))))</f>
        <v>3</v>
      </c>
      <c r="H1152" s="787">
        <v>11858.5</v>
      </c>
      <c r="I1152" s="788">
        <v>1383.8399658203125</v>
      </c>
      <c r="K1152" s="795">
        <v>0</v>
      </c>
      <c r="M1152" s="798">
        <f t="shared" si="52"/>
        <v>11938.971283196955</v>
      </c>
      <c r="N1152" s="303"/>
      <c r="S1152" s="786">
        <v>0</v>
      </c>
      <c r="T1152" s="781">
        <f>VLOOKUP(C1152,METADATA!$J$5:$Q$29,IF(E1152="HI",2,IF(E1152="LO",6,10))+IF(S1152=1,2,IF(D1152=7,1,(IF(WEEKDAY(B1152)=1,2,IF(WEEKDAY(B1152)=7,1,0))))))</f>
        <v>3</v>
      </c>
      <c r="U1152" s="781">
        <f>VLOOKUP(C1152,METADATA!$A$5:$H$29,IF(E1152="HI",2,IF(E1152="LO",6,10))+IF(S1152=1,2,IF(D1152=7,1,(IF(WEEKDAY(B1152)=1,2,IF(WEEKDAY(B1152)=7,1,0))))))</f>
        <v>3</v>
      </c>
    </row>
    <row r="1153" spans="2:21" ht="13.95" customHeight="1" x14ac:dyDescent="0.25">
      <c r="B1153" s="784">
        <f t="shared" si="53"/>
        <v>45430</v>
      </c>
      <c r="C1153" s="785">
        <v>21</v>
      </c>
      <c r="D1153" s="786">
        <f>IFERROR((INDEX(METADATA!$T$2:$T$20,MATCH(B1153,METADATA!$S$2:$S$20,0))),0)</f>
        <v>0</v>
      </c>
      <c r="E1153" s="785" t="str">
        <f t="shared" si="51"/>
        <v>LO</v>
      </c>
      <c r="F1153" s="786">
        <f>VLOOKUP(C1153,METADATA!$A$5:$H$29,IF(E1153="HI",2,IF(E1153="LO",6,10))+IF(D1153=1,2,IF(D1153=7,1,(IF(WEEKDAY(B1153)=1,2,IF(WEEKDAY(B1153)=7,1,0))))))</f>
        <v>3</v>
      </c>
      <c r="G1153" s="786">
        <f>VLOOKUP(C1153,METADATA!$J$5:$Q$29,IF(E1153="HI",2,IF(E1153="LO",6,10))+IF(D1153=1,2,IF(D1153=7,1,(IF(WEEKDAY(B1153)=1,2,IF(WEEKDAY(B1153)=7,1,0))))))</f>
        <v>3</v>
      </c>
      <c r="H1153" s="787">
        <v>10874.75</v>
      </c>
      <c r="I1153" s="788">
        <v>1642.295970916748</v>
      </c>
      <c r="K1153" s="795">
        <v>0</v>
      </c>
      <c r="M1153" s="798">
        <f t="shared" si="52"/>
        <v>10998.059993407445</v>
      </c>
      <c r="N1153" s="303"/>
      <c r="S1153" s="786">
        <v>0</v>
      </c>
      <c r="T1153" s="781">
        <f>VLOOKUP(C1153,METADATA!$J$5:$Q$29,IF(E1153="HI",2,IF(E1153="LO",6,10))+IF(S1153=1,2,IF(D1153=7,1,(IF(WEEKDAY(B1153)=1,2,IF(WEEKDAY(B1153)=7,1,0))))))</f>
        <v>3</v>
      </c>
      <c r="U1153" s="781">
        <f>VLOOKUP(C1153,METADATA!$A$5:$H$29,IF(E1153="HI",2,IF(E1153="LO",6,10))+IF(S1153=1,2,IF(D1153=7,1,(IF(WEEKDAY(B1153)=1,2,IF(WEEKDAY(B1153)=7,1,0))))))</f>
        <v>3</v>
      </c>
    </row>
    <row r="1154" spans="2:21" ht="13.95" customHeight="1" x14ac:dyDescent="0.25">
      <c r="B1154" s="784">
        <f t="shared" si="53"/>
        <v>45430</v>
      </c>
      <c r="C1154" s="785">
        <v>22</v>
      </c>
      <c r="D1154" s="786">
        <f>IFERROR((INDEX(METADATA!$T$2:$T$20,MATCH(B1154,METADATA!$S$2:$S$20,0))),0)</f>
        <v>0</v>
      </c>
      <c r="E1154" s="785" t="str">
        <f t="shared" si="51"/>
        <v>LO</v>
      </c>
      <c r="F1154" s="786">
        <f>VLOOKUP(C1154,METADATA!$A$5:$H$29,IF(E1154="HI",2,IF(E1154="LO",6,10))+IF(D1154=1,2,IF(D1154=7,1,(IF(WEEKDAY(B1154)=1,2,IF(WEEKDAY(B1154)=7,1,0))))))</f>
        <v>3</v>
      </c>
      <c r="G1154" s="786">
        <f>VLOOKUP(C1154,METADATA!$J$5:$Q$29,IF(E1154="HI",2,IF(E1154="LO",6,10))+IF(D1154=1,2,IF(D1154=7,1,(IF(WEEKDAY(B1154)=1,2,IF(WEEKDAY(B1154)=7,1,0))))))</f>
        <v>3</v>
      </c>
      <c r="H1154" s="787">
        <v>9734</v>
      </c>
      <c r="I1154" s="788">
        <v>1932.9835357666016</v>
      </c>
      <c r="K1154" s="795">
        <v>0</v>
      </c>
      <c r="M1154" s="798">
        <f t="shared" si="52"/>
        <v>9924.0708053472063</v>
      </c>
      <c r="N1154" s="303"/>
      <c r="S1154" s="786">
        <v>0</v>
      </c>
      <c r="T1154" s="781">
        <f>VLOOKUP(C1154,METADATA!$J$5:$Q$29,IF(E1154="HI",2,IF(E1154="LO",6,10))+IF(S1154=1,2,IF(D1154=7,1,(IF(WEEKDAY(B1154)=1,2,IF(WEEKDAY(B1154)=7,1,0))))))</f>
        <v>3</v>
      </c>
      <c r="U1154" s="781">
        <f>VLOOKUP(C1154,METADATA!$A$5:$H$29,IF(E1154="HI",2,IF(E1154="LO",6,10))+IF(S1154=1,2,IF(D1154=7,1,(IF(WEEKDAY(B1154)=1,2,IF(WEEKDAY(B1154)=7,1,0))))))</f>
        <v>3</v>
      </c>
    </row>
    <row r="1155" spans="2:21" ht="13.95" customHeight="1" x14ac:dyDescent="0.25">
      <c r="B1155" s="784">
        <f t="shared" si="53"/>
        <v>45430</v>
      </c>
      <c r="C1155" s="785">
        <v>23</v>
      </c>
      <c r="D1155" s="786">
        <f>IFERROR((INDEX(METADATA!$T$2:$T$20,MATCH(B1155,METADATA!$S$2:$S$20,0))),0)</f>
        <v>0</v>
      </c>
      <c r="E1155" s="785" t="str">
        <f t="shared" si="51"/>
        <v>LO</v>
      </c>
      <c r="F1155" s="786">
        <f>VLOOKUP(C1155,METADATA!$A$5:$H$29,IF(E1155="HI",2,IF(E1155="LO",6,10))+IF(D1155=1,2,IF(D1155=7,1,(IF(WEEKDAY(B1155)=1,2,IF(WEEKDAY(B1155)=7,1,0))))))</f>
        <v>3</v>
      </c>
      <c r="G1155" s="786">
        <f>VLOOKUP(C1155,METADATA!$J$5:$Q$29,IF(E1155="HI",2,IF(E1155="LO",6,10))+IF(D1155=1,2,IF(D1155=7,1,(IF(WEEKDAY(B1155)=1,2,IF(WEEKDAY(B1155)=7,1,0))))))</f>
        <v>3</v>
      </c>
      <c r="H1155" s="787">
        <v>8780.75</v>
      </c>
      <c r="I1155" s="788">
        <v>1863.0944480895996</v>
      </c>
      <c r="K1155" s="795">
        <v>0</v>
      </c>
      <c r="M1155" s="798">
        <f t="shared" si="52"/>
        <v>8976.2292464599122</v>
      </c>
      <c r="N1155" s="303"/>
      <c r="S1155" s="786">
        <v>0</v>
      </c>
      <c r="T1155" s="781">
        <f>VLOOKUP(C1155,METADATA!$J$5:$Q$29,IF(E1155="HI",2,IF(E1155="LO",6,10))+IF(S1155=1,2,IF(D1155=7,1,(IF(WEEKDAY(B1155)=1,2,IF(WEEKDAY(B1155)=7,1,0))))))</f>
        <v>3</v>
      </c>
      <c r="U1155" s="781">
        <f>VLOOKUP(C1155,METADATA!$A$5:$H$29,IF(E1155="HI",2,IF(E1155="LO",6,10))+IF(S1155=1,2,IF(D1155=7,1,(IF(WEEKDAY(B1155)=1,2,IF(WEEKDAY(B1155)=7,1,0))))))</f>
        <v>3</v>
      </c>
    </row>
    <row r="1156" spans="2:21" ht="13.95" customHeight="1" x14ac:dyDescent="0.25">
      <c r="B1156" s="784">
        <f t="shared" si="53"/>
        <v>45431</v>
      </c>
      <c r="C1156" s="785">
        <v>0</v>
      </c>
      <c r="D1156" s="786">
        <f>IFERROR((INDEX(METADATA!$T$2:$T$20,MATCH(B1156,METADATA!$S$2:$S$20,0))),0)</f>
        <v>0</v>
      </c>
      <c r="E1156" s="785" t="str">
        <f t="shared" ref="E1156:E1219" si="54">IF(B1156="","",IF(AND(MONTH(B1156)&gt;=MONTH($AA$9),MONTH(B1156)&lt;=MONTH($AA$11)),"HI","LO"))</f>
        <v>LO</v>
      </c>
      <c r="F1156" s="786">
        <f>VLOOKUP(C1156,METADATA!$A$5:$H$29,IF(E1156="HI",2,IF(E1156="LO",6,10))+IF(D1156=1,2,IF(D1156=7,1,(IF(WEEKDAY(B1156)=1,2,IF(WEEKDAY(B1156)=7,1,0))))))</f>
        <v>3</v>
      </c>
      <c r="G1156" s="786">
        <f>VLOOKUP(C1156,METADATA!$J$5:$Q$29,IF(E1156="HI",2,IF(E1156="LO",6,10))+IF(D1156=1,2,IF(D1156=7,1,(IF(WEEKDAY(B1156)=1,2,IF(WEEKDAY(B1156)=7,1,0))))))</f>
        <v>3</v>
      </c>
      <c r="H1156" s="787">
        <v>8182.75</v>
      </c>
      <c r="I1156" s="788">
        <v>1557.6260414978024</v>
      </c>
      <c r="K1156" s="795">
        <v>0</v>
      </c>
      <c r="M1156" s="798">
        <f t="shared" ref="M1156:M1219" si="55">SQRT(H1156^2+I1156^2)</f>
        <v>8329.6816534398313</v>
      </c>
      <c r="N1156" s="303"/>
      <c r="S1156" s="786">
        <v>0</v>
      </c>
      <c r="T1156" s="781">
        <f>VLOOKUP(C1156,METADATA!$J$5:$Q$29,IF(E1156="HI",2,IF(E1156="LO",6,10))+IF(S1156=1,2,IF(D1156=7,1,(IF(WEEKDAY(B1156)=1,2,IF(WEEKDAY(B1156)=7,1,0))))))</f>
        <v>3</v>
      </c>
      <c r="U1156" s="781">
        <f>VLOOKUP(C1156,METADATA!$A$5:$H$29,IF(E1156="HI",2,IF(E1156="LO",6,10))+IF(S1156=1,2,IF(D1156=7,1,(IF(WEEKDAY(B1156)=1,2,IF(WEEKDAY(B1156)=7,1,0))))))</f>
        <v>3</v>
      </c>
    </row>
    <row r="1157" spans="2:21" ht="13.95" customHeight="1" x14ac:dyDescent="0.25">
      <c r="B1157" s="784">
        <f t="shared" si="53"/>
        <v>45431</v>
      </c>
      <c r="C1157" s="785">
        <v>1</v>
      </c>
      <c r="D1157" s="786">
        <f>IFERROR((INDEX(METADATA!$T$2:$T$20,MATCH(B1157,METADATA!$S$2:$S$20,0))),0)</f>
        <v>0</v>
      </c>
      <c r="E1157" s="785" t="str">
        <f t="shared" si="54"/>
        <v>LO</v>
      </c>
      <c r="F1157" s="786">
        <f>VLOOKUP(C1157,METADATA!$A$5:$H$29,IF(E1157="HI",2,IF(E1157="LO",6,10))+IF(D1157=1,2,IF(D1157=7,1,(IF(WEEKDAY(B1157)=1,2,IF(WEEKDAY(B1157)=7,1,0))))))</f>
        <v>3</v>
      </c>
      <c r="G1157" s="786">
        <f>VLOOKUP(C1157,METADATA!$J$5:$Q$29,IF(E1157="HI",2,IF(E1157="LO",6,10))+IF(D1157=1,2,IF(D1157=7,1,(IF(WEEKDAY(B1157)=1,2,IF(WEEKDAY(B1157)=7,1,0))))))</f>
        <v>3</v>
      </c>
      <c r="H1157" s="787">
        <v>7745.25</v>
      </c>
      <c r="I1157" s="788">
        <v>1236.3600158691406</v>
      </c>
      <c r="K1157" s="795">
        <v>0</v>
      </c>
      <c r="M1157" s="798">
        <f t="shared" si="55"/>
        <v>7843.3082083608024</v>
      </c>
      <c r="N1157" s="303"/>
      <c r="S1157" s="786">
        <v>0</v>
      </c>
      <c r="T1157" s="781">
        <f>VLOOKUP(C1157,METADATA!$J$5:$Q$29,IF(E1157="HI",2,IF(E1157="LO",6,10))+IF(S1157=1,2,IF(D1157=7,1,(IF(WEEKDAY(B1157)=1,2,IF(WEEKDAY(B1157)=7,1,0))))))</f>
        <v>3</v>
      </c>
      <c r="U1157" s="781">
        <f>VLOOKUP(C1157,METADATA!$A$5:$H$29,IF(E1157="HI",2,IF(E1157="LO",6,10))+IF(S1157=1,2,IF(D1157=7,1,(IF(WEEKDAY(B1157)=1,2,IF(WEEKDAY(B1157)=7,1,0))))))</f>
        <v>3</v>
      </c>
    </row>
    <row r="1158" spans="2:21" ht="13.95" customHeight="1" x14ac:dyDescent="0.25">
      <c r="B1158" s="784">
        <f t="shared" si="53"/>
        <v>45431</v>
      </c>
      <c r="C1158" s="785">
        <v>2</v>
      </c>
      <c r="D1158" s="786">
        <f>IFERROR((INDEX(METADATA!$T$2:$T$20,MATCH(B1158,METADATA!$S$2:$S$20,0))),0)</f>
        <v>0</v>
      </c>
      <c r="E1158" s="785" t="str">
        <f t="shared" si="54"/>
        <v>LO</v>
      </c>
      <c r="F1158" s="786">
        <f>VLOOKUP(C1158,METADATA!$A$5:$H$29,IF(E1158="HI",2,IF(E1158="LO",6,10))+IF(D1158=1,2,IF(D1158=7,1,(IF(WEEKDAY(B1158)=1,2,IF(WEEKDAY(B1158)=7,1,0))))))</f>
        <v>3</v>
      </c>
      <c r="G1158" s="786">
        <f>VLOOKUP(C1158,METADATA!$J$5:$Q$29,IF(E1158="HI",2,IF(E1158="LO",6,10))+IF(D1158=1,2,IF(D1158=7,1,(IF(WEEKDAY(B1158)=1,2,IF(WEEKDAY(B1158)=7,1,0))))))</f>
        <v>3</v>
      </c>
      <c r="H1158" s="787">
        <v>7548.75</v>
      </c>
      <c r="I1158" s="788">
        <v>1227.1919951140881</v>
      </c>
      <c r="K1158" s="795">
        <v>0</v>
      </c>
      <c r="M1158" s="798">
        <f t="shared" si="55"/>
        <v>7647.851120110282</v>
      </c>
      <c r="N1158" s="303"/>
      <c r="S1158" s="786">
        <v>0</v>
      </c>
      <c r="T1158" s="781">
        <f>VLOOKUP(C1158,METADATA!$J$5:$Q$29,IF(E1158="HI",2,IF(E1158="LO",6,10))+IF(S1158=1,2,IF(D1158=7,1,(IF(WEEKDAY(B1158)=1,2,IF(WEEKDAY(B1158)=7,1,0))))))</f>
        <v>3</v>
      </c>
      <c r="U1158" s="781">
        <f>VLOOKUP(C1158,METADATA!$A$5:$H$29,IF(E1158="HI",2,IF(E1158="LO",6,10))+IF(S1158=1,2,IF(D1158=7,1,(IF(WEEKDAY(B1158)=1,2,IF(WEEKDAY(B1158)=7,1,0))))))</f>
        <v>3</v>
      </c>
    </row>
    <row r="1159" spans="2:21" ht="13.95" customHeight="1" x14ac:dyDescent="0.25">
      <c r="B1159" s="784">
        <f t="shared" si="53"/>
        <v>45431</v>
      </c>
      <c r="C1159" s="785">
        <v>3</v>
      </c>
      <c r="D1159" s="786">
        <f>IFERROR((INDEX(METADATA!$T$2:$T$20,MATCH(B1159,METADATA!$S$2:$S$20,0))),0)</f>
        <v>0</v>
      </c>
      <c r="E1159" s="785" t="str">
        <f t="shared" si="54"/>
        <v>LO</v>
      </c>
      <c r="F1159" s="786">
        <f>VLOOKUP(C1159,METADATA!$A$5:$H$29,IF(E1159="HI",2,IF(E1159="LO",6,10))+IF(D1159=1,2,IF(D1159=7,1,(IF(WEEKDAY(B1159)=1,2,IF(WEEKDAY(B1159)=7,1,0))))))</f>
        <v>3</v>
      </c>
      <c r="G1159" s="786">
        <f>VLOOKUP(C1159,METADATA!$J$5:$Q$29,IF(E1159="HI",2,IF(E1159="LO",6,10))+IF(D1159=1,2,IF(D1159=7,1,(IF(WEEKDAY(B1159)=1,2,IF(WEEKDAY(B1159)=7,1,0))))))</f>
        <v>3</v>
      </c>
      <c r="H1159" s="787">
        <v>7629.5</v>
      </c>
      <c r="I1159" s="788">
        <v>1718.0124835968018</v>
      </c>
      <c r="K1159" s="795">
        <v>0</v>
      </c>
      <c r="M1159" s="798">
        <f t="shared" si="55"/>
        <v>7820.5394407159947</v>
      </c>
      <c r="N1159" s="303"/>
      <c r="S1159" s="786">
        <v>0</v>
      </c>
      <c r="T1159" s="781">
        <f>VLOOKUP(C1159,METADATA!$J$5:$Q$29,IF(E1159="HI",2,IF(E1159="LO",6,10))+IF(S1159=1,2,IF(D1159=7,1,(IF(WEEKDAY(B1159)=1,2,IF(WEEKDAY(B1159)=7,1,0))))))</f>
        <v>3</v>
      </c>
      <c r="U1159" s="781">
        <f>VLOOKUP(C1159,METADATA!$A$5:$H$29,IF(E1159="HI",2,IF(E1159="LO",6,10))+IF(S1159=1,2,IF(D1159=7,1,(IF(WEEKDAY(B1159)=1,2,IF(WEEKDAY(B1159)=7,1,0))))))</f>
        <v>3</v>
      </c>
    </row>
    <row r="1160" spans="2:21" ht="13.95" customHeight="1" x14ac:dyDescent="0.25">
      <c r="B1160" s="784">
        <f t="shared" si="53"/>
        <v>45431</v>
      </c>
      <c r="C1160" s="785">
        <v>4</v>
      </c>
      <c r="D1160" s="786">
        <f>IFERROR((INDEX(METADATA!$T$2:$T$20,MATCH(B1160,METADATA!$S$2:$S$20,0))),0)</f>
        <v>0</v>
      </c>
      <c r="E1160" s="785" t="str">
        <f t="shared" si="54"/>
        <v>LO</v>
      </c>
      <c r="F1160" s="786">
        <f>VLOOKUP(C1160,METADATA!$A$5:$H$29,IF(E1160="HI",2,IF(E1160="LO",6,10))+IF(D1160=1,2,IF(D1160=7,1,(IF(WEEKDAY(B1160)=1,2,IF(WEEKDAY(B1160)=7,1,0))))))</f>
        <v>3</v>
      </c>
      <c r="G1160" s="786">
        <f>VLOOKUP(C1160,METADATA!$J$5:$Q$29,IF(E1160="HI",2,IF(E1160="LO",6,10))+IF(D1160=1,2,IF(D1160=7,1,(IF(WEEKDAY(B1160)=1,2,IF(WEEKDAY(B1160)=7,1,0))))))</f>
        <v>3</v>
      </c>
      <c r="H1160" s="787">
        <v>7937.5</v>
      </c>
      <c r="I1160" s="788">
        <v>1635.1929779052734</v>
      </c>
      <c r="K1160" s="795">
        <v>0</v>
      </c>
      <c r="M1160" s="798">
        <f t="shared" si="55"/>
        <v>8104.1817801053003</v>
      </c>
      <c r="N1160" s="303"/>
      <c r="S1160" s="786">
        <v>0</v>
      </c>
      <c r="T1160" s="781">
        <f>VLOOKUP(C1160,METADATA!$J$5:$Q$29,IF(E1160="HI",2,IF(E1160="LO",6,10))+IF(S1160=1,2,IF(D1160=7,1,(IF(WEEKDAY(B1160)=1,2,IF(WEEKDAY(B1160)=7,1,0))))))</f>
        <v>3</v>
      </c>
      <c r="U1160" s="781">
        <f>VLOOKUP(C1160,METADATA!$A$5:$H$29,IF(E1160="HI",2,IF(E1160="LO",6,10))+IF(S1160=1,2,IF(D1160=7,1,(IF(WEEKDAY(B1160)=1,2,IF(WEEKDAY(B1160)=7,1,0))))))</f>
        <v>3</v>
      </c>
    </row>
    <row r="1161" spans="2:21" ht="13.95" customHeight="1" x14ac:dyDescent="0.25">
      <c r="B1161" s="784">
        <f t="shared" si="53"/>
        <v>45431</v>
      </c>
      <c r="C1161" s="785">
        <v>5</v>
      </c>
      <c r="D1161" s="786">
        <f>IFERROR((INDEX(METADATA!$T$2:$T$20,MATCH(B1161,METADATA!$S$2:$S$20,0))),0)</f>
        <v>0</v>
      </c>
      <c r="E1161" s="785" t="str">
        <f t="shared" si="54"/>
        <v>LO</v>
      </c>
      <c r="F1161" s="786">
        <f>VLOOKUP(C1161,METADATA!$A$5:$H$29,IF(E1161="HI",2,IF(E1161="LO",6,10))+IF(D1161=1,2,IF(D1161=7,1,(IF(WEEKDAY(B1161)=1,2,IF(WEEKDAY(B1161)=7,1,0))))))</f>
        <v>3</v>
      </c>
      <c r="G1161" s="786">
        <f>VLOOKUP(C1161,METADATA!$J$5:$Q$29,IF(E1161="HI",2,IF(E1161="LO",6,10))+IF(D1161=1,2,IF(D1161=7,1,(IF(WEEKDAY(B1161)=1,2,IF(WEEKDAY(B1161)=7,1,0))))))</f>
        <v>3</v>
      </c>
      <c r="H1161" s="787">
        <v>8131.25</v>
      </c>
      <c r="I1161" s="788">
        <v>1585.6084728240967</v>
      </c>
      <c r="K1161" s="795">
        <v>0</v>
      </c>
      <c r="M1161" s="798">
        <f t="shared" si="55"/>
        <v>8284.4058804232645</v>
      </c>
      <c r="N1161" s="303"/>
      <c r="S1161" s="786">
        <v>0</v>
      </c>
      <c r="T1161" s="781">
        <f>VLOOKUP(C1161,METADATA!$J$5:$Q$29,IF(E1161="HI",2,IF(E1161="LO",6,10))+IF(S1161=1,2,IF(D1161=7,1,(IF(WEEKDAY(B1161)=1,2,IF(WEEKDAY(B1161)=7,1,0))))))</f>
        <v>3</v>
      </c>
      <c r="U1161" s="781">
        <f>VLOOKUP(C1161,METADATA!$A$5:$H$29,IF(E1161="HI",2,IF(E1161="LO",6,10))+IF(S1161=1,2,IF(D1161=7,1,(IF(WEEKDAY(B1161)=1,2,IF(WEEKDAY(B1161)=7,1,0))))))</f>
        <v>3</v>
      </c>
    </row>
    <row r="1162" spans="2:21" ht="13.95" customHeight="1" x14ac:dyDescent="0.25">
      <c r="B1162" s="784">
        <f t="shared" si="53"/>
        <v>45431</v>
      </c>
      <c r="C1162" s="785">
        <v>6</v>
      </c>
      <c r="D1162" s="786">
        <f>IFERROR((INDEX(METADATA!$T$2:$T$20,MATCH(B1162,METADATA!$S$2:$S$20,0))),0)</f>
        <v>0</v>
      </c>
      <c r="E1162" s="785" t="str">
        <f t="shared" si="54"/>
        <v>LO</v>
      </c>
      <c r="F1162" s="786">
        <f>VLOOKUP(C1162,METADATA!$A$5:$H$29,IF(E1162="HI",2,IF(E1162="LO",6,10))+IF(D1162=1,2,IF(D1162=7,1,(IF(WEEKDAY(B1162)=1,2,IF(WEEKDAY(B1162)=7,1,0))))))</f>
        <v>3</v>
      </c>
      <c r="G1162" s="786">
        <f>VLOOKUP(C1162,METADATA!$J$5:$Q$29,IF(E1162="HI",2,IF(E1162="LO",6,10))+IF(D1162=1,2,IF(D1162=7,1,(IF(WEEKDAY(B1162)=1,2,IF(WEEKDAY(B1162)=7,1,0))))))</f>
        <v>3</v>
      </c>
      <c r="H1162" s="787">
        <v>8938.75</v>
      </c>
      <c r="I1162" s="788">
        <v>1770.9614810943604</v>
      </c>
      <c r="K1162" s="795">
        <v>870.51250000000005</v>
      </c>
      <c r="M1162" s="798">
        <f t="shared" si="55"/>
        <v>9112.4945064466265</v>
      </c>
      <c r="N1162" s="303"/>
      <c r="S1162" s="786">
        <v>0</v>
      </c>
      <c r="T1162" s="781">
        <f>VLOOKUP(C1162,METADATA!$J$5:$Q$29,IF(E1162="HI",2,IF(E1162="LO",6,10))+IF(S1162=1,2,IF(D1162=7,1,(IF(WEEKDAY(B1162)=1,2,IF(WEEKDAY(B1162)=7,1,0))))))</f>
        <v>3</v>
      </c>
      <c r="U1162" s="781">
        <f>VLOOKUP(C1162,METADATA!$A$5:$H$29,IF(E1162="HI",2,IF(E1162="LO",6,10))+IF(S1162=1,2,IF(D1162=7,1,(IF(WEEKDAY(B1162)=1,2,IF(WEEKDAY(B1162)=7,1,0))))))</f>
        <v>3</v>
      </c>
    </row>
    <row r="1163" spans="2:21" ht="13.95" customHeight="1" x14ac:dyDescent="0.25">
      <c r="B1163" s="784">
        <f t="shared" si="53"/>
        <v>45431</v>
      </c>
      <c r="C1163" s="785">
        <v>7</v>
      </c>
      <c r="D1163" s="786">
        <f>IFERROR((INDEX(METADATA!$T$2:$T$20,MATCH(B1163,METADATA!$S$2:$S$20,0))),0)</f>
        <v>0</v>
      </c>
      <c r="E1163" s="785" t="str">
        <f t="shared" si="54"/>
        <v>LO</v>
      </c>
      <c r="F1163" s="786">
        <f>VLOOKUP(C1163,METADATA!$A$5:$H$29,IF(E1163="HI",2,IF(E1163="LO",6,10))+IF(D1163=1,2,IF(D1163=7,1,(IF(WEEKDAY(B1163)=1,2,IF(WEEKDAY(B1163)=7,1,0))))))</f>
        <v>3</v>
      </c>
      <c r="G1163" s="786">
        <f>VLOOKUP(C1163,METADATA!$J$5:$Q$29,IF(E1163="HI",2,IF(E1163="LO",6,10))+IF(D1163=1,2,IF(D1163=7,1,(IF(WEEKDAY(B1163)=1,2,IF(WEEKDAY(B1163)=7,1,0))))))</f>
        <v>3</v>
      </c>
      <c r="H1163" s="787">
        <v>10100.25</v>
      </c>
      <c r="I1163" s="788">
        <v>1660.4624710083008</v>
      </c>
      <c r="K1163" s="795">
        <v>865.8125</v>
      </c>
      <c r="M1163" s="798">
        <f t="shared" si="55"/>
        <v>10235.828529246033</v>
      </c>
      <c r="N1163" s="303"/>
      <c r="S1163" s="786">
        <v>0</v>
      </c>
      <c r="T1163" s="781">
        <f>VLOOKUP(C1163,METADATA!$J$5:$Q$29,IF(E1163="HI",2,IF(E1163="LO",6,10))+IF(S1163=1,2,IF(D1163=7,1,(IF(WEEKDAY(B1163)=1,2,IF(WEEKDAY(B1163)=7,1,0))))))</f>
        <v>3</v>
      </c>
      <c r="U1163" s="781">
        <f>VLOOKUP(C1163,METADATA!$A$5:$H$29,IF(E1163="HI",2,IF(E1163="LO",6,10))+IF(S1163=1,2,IF(D1163=7,1,(IF(WEEKDAY(B1163)=1,2,IF(WEEKDAY(B1163)=7,1,0))))))</f>
        <v>3</v>
      </c>
    </row>
    <row r="1164" spans="2:21" ht="13.95" customHeight="1" x14ac:dyDescent="0.25">
      <c r="B1164" s="784">
        <f t="shared" si="53"/>
        <v>45431</v>
      </c>
      <c r="C1164" s="785">
        <v>8</v>
      </c>
      <c r="D1164" s="786">
        <f>IFERROR((INDEX(METADATA!$T$2:$T$20,MATCH(B1164,METADATA!$S$2:$S$20,0))),0)</f>
        <v>0</v>
      </c>
      <c r="E1164" s="785" t="str">
        <f t="shared" si="54"/>
        <v>LO</v>
      </c>
      <c r="F1164" s="786">
        <f>VLOOKUP(C1164,METADATA!$A$5:$H$29,IF(E1164="HI",2,IF(E1164="LO",6,10))+IF(D1164=1,2,IF(D1164=7,1,(IF(WEEKDAY(B1164)=1,2,IF(WEEKDAY(B1164)=7,1,0))))))</f>
        <v>3</v>
      </c>
      <c r="G1164" s="786">
        <f>VLOOKUP(C1164,METADATA!$J$5:$Q$29,IF(E1164="HI",2,IF(E1164="LO",6,10))+IF(D1164=1,2,IF(D1164=7,1,(IF(WEEKDAY(B1164)=1,2,IF(WEEKDAY(B1164)=7,1,0))))))</f>
        <v>3</v>
      </c>
      <c r="H1164" s="787">
        <v>11521</v>
      </c>
      <c r="I1164" s="788">
        <v>1724.0390205383301</v>
      </c>
      <c r="K1164" s="795">
        <v>834.63750000000005</v>
      </c>
      <c r="M1164" s="798">
        <f t="shared" si="55"/>
        <v>11649.281159983168</v>
      </c>
      <c r="N1164" s="303"/>
      <c r="S1164" s="786">
        <v>0</v>
      </c>
      <c r="T1164" s="781">
        <f>VLOOKUP(C1164,METADATA!$J$5:$Q$29,IF(E1164="HI",2,IF(E1164="LO",6,10))+IF(S1164=1,2,IF(D1164=7,1,(IF(WEEKDAY(B1164)=1,2,IF(WEEKDAY(B1164)=7,1,0))))))</f>
        <v>3</v>
      </c>
      <c r="U1164" s="781">
        <f>VLOOKUP(C1164,METADATA!$A$5:$H$29,IF(E1164="HI",2,IF(E1164="LO",6,10))+IF(S1164=1,2,IF(D1164=7,1,(IF(WEEKDAY(B1164)=1,2,IF(WEEKDAY(B1164)=7,1,0))))))</f>
        <v>3</v>
      </c>
    </row>
    <row r="1165" spans="2:21" ht="13.95" customHeight="1" x14ac:dyDescent="0.25">
      <c r="B1165" s="784">
        <f t="shared" si="53"/>
        <v>45431</v>
      </c>
      <c r="C1165" s="785">
        <v>9</v>
      </c>
      <c r="D1165" s="786">
        <f>IFERROR((INDEX(METADATA!$T$2:$T$20,MATCH(B1165,METADATA!$S$2:$S$20,0))),0)</f>
        <v>0</v>
      </c>
      <c r="E1165" s="785" t="str">
        <f t="shared" si="54"/>
        <v>LO</v>
      </c>
      <c r="F1165" s="786">
        <f>VLOOKUP(C1165,METADATA!$A$5:$H$29,IF(E1165="HI",2,IF(E1165="LO",6,10))+IF(D1165=1,2,IF(D1165=7,1,(IF(WEEKDAY(B1165)=1,2,IF(WEEKDAY(B1165)=7,1,0))))))</f>
        <v>3</v>
      </c>
      <c r="G1165" s="786">
        <f>VLOOKUP(C1165,METADATA!$J$5:$Q$29,IF(E1165="HI",2,IF(E1165="LO",6,10))+IF(D1165=1,2,IF(D1165=7,1,(IF(WEEKDAY(B1165)=1,2,IF(WEEKDAY(B1165)=7,1,0))))))</f>
        <v>3</v>
      </c>
      <c r="H1165" s="787">
        <v>12460</v>
      </c>
      <c r="I1165" s="788">
        <v>1641.3345031738281</v>
      </c>
      <c r="K1165" s="795">
        <v>847.33749999999998</v>
      </c>
      <c r="M1165" s="798">
        <f t="shared" si="55"/>
        <v>12567.640150454215</v>
      </c>
      <c r="N1165" s="303"/>
      <c r="S1165" s="786">
        <v>0</v>
      </c>
      <c r="T1165" s="781">
        <f>VLOOKUP(C1165,METADATA!$J$5:$Q$29,IF(E1165="HI",2,IF(E1165="LO",6,10))+IF(S1165=1,2,IF(D1165=7,1,(IF(WEEKDAY(B1165)=1,2,IF(WEEKDAY(B1165)=7,1,0))))))</f>
        <v>3</v>
      </c>
      <c r="U1165" s="781">
        <f>VLOOKUP(C1165,METADATA!$A$5:$H$29,IF(E1165="HI",2,IF(E1165="LO",6,10))+IF(S1165=1,2,IF(D1165=7,1,(IF(WEEKDAY(B1165)=1,2,IF(WEEKDAY(B1165)=7,1,0))))))</f>
        <v>3</v>
      </c>
    </row>
    <row r="1166" spans="2:21" ht="13.95" customHeight="1" x14ac:dyDescent="0.25">
      <c r="B1166" s="784">
        <f t="shared" si="53"/>
        <v>45431</v>
      </c>
      <c r="C1166" s="785">
        <v>10</v>
      </c>
      <c r="D1166" s="786">
        <f>IFERROR((INDEX(METADATA!$T$2:$T$20,MATCH(B1166,METADATA!$S$2:$S$20,0))),0)</f>
        <v>0</v>
      </c>
      <c r="E1166" s="785" t="str">
        <f t="shared" si="54"/>
        <v>LO</v>
      </c>
      <c r="F1166" s="786">
        <f>VLOOKUP(C1166,METADATA!$A$5:$H$29,IF(E1166="HI",2,IF(E1166="LO",6,10))+IF(D1166=1,2,IF(D1166=7,1,(IF(WEEKDAY(B1166)=1,2,IF(WEEKDAY(B1166)=7,1,0))))))</f>
        <v>3</v>
      </c>
      <c r="G1166" s="786">
        <f>VLOOKUP(C1166,METADATA!$J$5:$Q$29,IF(E1166="HI",2,IF(E1166="LO",6,10))+IF(D1166=1,2,IF(D1166=7,1,(IF(WEEKDAY(B1166)=1,2,IF(WEEKDAY(B1166)=7,1,0))))))</f>
        <v>3</v>
      </c>
      <c r="H1166" s="787">
        <v>12614</v>
      </c>
      <c r="I1166" s="788">
        <v>1441.3479642868042</v>
      </c>
      <c r="K1166" s="795">
        <v>851.61249999999995</v>
      </c>
      <c r="M1166" s="798">
        <f t="shared" si="55"/>
        <v>12696.081283378495</v>
      </c>
      <c r="N1166" s="303"/>
      <c r="S1166" s="786">
        <v>0</v>
      </c>
      <c r="T1166" s="781">
        <f>VLOOKUP(C1166,METADATA!$J$5:$Q$29,IF(E1166="HI",2,IF(E1166="LO",6,10))+IF(S1166=1,2,IF(D1166=7,1,(IF(WEEKDAY(B1166)=1,2,IF(WEEKDAY(B1166)=7,1,0))))))</f>
        <v>3</v>
      </c>
      <c r="U1166" s="781">
        <f>VLOOKUP(C1166,METADATA!$A$5:$H$29,IF(E1166="HI",2,IF(E1166="LO",6,10))+IF(S1166=1,2,IF(D1166=7,1,(IF(WEEKDAY(B1166)=1,2,IF(WEEKDAY(B1166)=7,1,0))))))</f>
        <v>3</v>
      </c>
    </row>
    <row r="1167" spans="2:21" ht="13.95" customHeight="1" x14ac:dyDescent="0.25">
      <c r="B1167" s="784">
        <f t="shared" si="53"/>
        <v>45431</v>
      </c>
      <c r="C1167" s="785">
        <v>11</v>
      </c>
      <c r="D1167" s="786">
        <f>IFERROR((INDEX(METADATA!$T$2:$T$20,MATCH(B1167,METADATA!$S$2:$S$20,0))),0)</f>
        <v>0</v>
      </c>
      <c r="E1167" s="785" t="str">
        <f t="shared" si="54"/>
        <v>LO</v>
      </c>
      <c r="F1167" s="786">
        <f>VLOOKUP(C1167,METADATA!$A$5:$H$29,IF(E1167="HI",2,IF(E1167="LO",6,10))+IF(D1167=1,2,IF(D1167=7,1,(IF(WEEKDAY(B1167)=1,2,IF(WEEKDAY(B1167)=7,1,0))))))</f>
        <v>3</v>
      </c>
      <c r="G1167" s="786">
        <f>VLOOKUP(C1167,METADATA!$J$5:$Q$29,IF(E1167="HI",2,IF(E1167="LO",6,10))+IF(D1167=1,2,IF(D1167=7,1,(IF(WEEKDAY(B1167)=1,2,IF(WEEKDAY(B1167)=7,1,0))))))</f>
        <v>3</v>
      </c>
      <c r="H1167" s="787">
        <v>12832.5</v>
      </c>
      <c r="I1167" s="788">
        <v>264.71999740600586</v>
      </c>
      <c r="K1167" s="795">
        <v>856.5</v>
      </c>
      <c r="M1167" s="798">
        <f t="shared" si="55"/>
        <v>12835.230147022165</v>
      </c>
      <c r="N1167" s="303"/>
      <c r="S1167" s="786">
        <v>0</v>
      </c>
      <c r="T1167" s="781">
        <f>VLOOKUP(C1167,METADATA!$J$5:$Q$29,IF(E1167="HI",2,IF(E1167="LO",6,10))+IF(S1167=1,2,IF(D1167=7,1,(IF(WEEKDAY(B1167)=1,2,IF(WEEKDAY(B1167)=7,1,0))))))</f>
        <v>3</v>
      </c>
      <c r="U1167" s="781">
        <f>VLOOKUP(C1167,METADATA!$A$5:$H$29,IF(E1167="HI",2,IF(E1167="LO",6,10))+IF(S1167=1,2,IF(D1167=7,1,(IF(WEEKDAY(B1167)=1,2,IF(WEEKDAY(B1167)=7,1,0))))))</f>
        <v>3</v>
      </c>
    </row>
    <row r="1168" spans="2:21" ht="13.95" customHeight="1" x14ac:dyDescent="0.25">
      <c r="B1168" s="784">
        <f t="shared" si="53"/>
        <v>45431</v>
      </c>
      <c r="C1168" s="785">
        <v>12</v>
      </c>
      <c r="D1168" s="786">
        <f>IFERROR((INDEX(METADATA!$T$2:$T$20,MATCH(B1168,METADATA!$S$2:$S$20,0))),0)</f>
        <v>0</v>
      </c>
      <c r="E1168" s="785" t="str">
        <f t="shared" si="54"/>
        <v>LO</v>
      </c>
      <c r="F1168" s="786">
        <f>VLOOKUP(C1168,METADATA!$A$5:$H$29,IF(E1168="HI",2,IF(E1168="LO",6,10))+IF(D1168=1,2,IF(D1168=7,1,(IF(WEEKDAY(B1168)=1,2,IF(WEEKDAY(B1168)=7,1,0))))))</f>
        <v>3</v>
      </c>
      <c r="G1168" s="786">
        <f>VLOOKUP(C1168,METADATA!$J$5:$Q$29,IF(E1168="HI",2,IF(E1168="LO",6,10))+IF(D1168=1,2,IF(D1168=7,1,(IF(WEEKDAY(B1168)=1,2,IF(WEEKDAY(B1168)=7,1,0))))))</f>
        <v>3</v>
      </c>
      <c r="H1168" s="787">
        <v>12615</v>
      </c>
      <c r="I1168" s="788">
        <v>183.59999465942383</v>
      </c>
      <c r="K1168" s="795">
        <v>824.32500000000005</v>
      </c>
      <c r="M1168" s="798">
        <f t="shared" si="55"/>
        <v>12616.33599576513</v>
      </c>
      <c r="N1168" s="303"/>
      <c r="S1168" s="786">
        <v>0</v>
      </c>
      <c r="T1168" s="781">
        <f>VLOOKUP(C1168,METADATA!$J$5:$Q$29,IF(E1168="HI",2,IF(E1168="LO",6,10))+IF(S1168=1,2,IF(D1168=7,1,(IF(WEEKDAY(B1168)=1,2,IF(WEEKDAY(B1168)=7,1,0))))))</f>
        <v>3</v>
      </c>
      <c r="U1168" s="781">
        <f>VLOOKUP(C1168,METADATA!$A$5:$H$29,IF(E1168="HI",2,IF(E1168="LO",6,10))+IF(S1168=1,2,IF(D1168=7,1,(IF(WEEKDAY(B1168)=1,2,IF(WEEKDAY(B1168)=7,1,0))))))</f>
        <v>3</v>
      </c>
    </row>
    <row r="1169" spans="2:21" ht="13.95" customHeight="1" x14ac:dyDescent="0.25">
      <c r="B1169" s="784">
        <f t="shared" si="53"/>
        <v>45431</v>
      </c>
      <c r="C1169" s="785">
        <v>13</v>
      </c>
      <c r="D1169" s="786">
        <f>IFERROR((INDEX(METADATA!$T$2:$T$20,MATCH(B1169,METADATA!$S$2:$S$20,0))),0)</f>
        <v>0</v>
      </c>
      <c r="E1169" s="785" t="str">
        <f t="shared" si="54"/>
        <v>LO</v>
      </c>
      <c r="F1169" s="786">
        <f>VLOOKUP(C1169,METADATA!$A$5:$H$29,IF(E1169="HI",2,IF(E1169="LO",6,10))+IF(D1169=1,2,IF(D1169=7,1,(IF(WEEKDAY(B1169)=1,2,IF(WEEKDAY(B1169)=7,1,0))))))</f>
        <v>3</v>
      </c>
      <c r="G1169" s="786">
        <f>VLOOKUP(C1169,METADATA!$J$5:$Q$29,IF(E1169="HI",2,IF(E1169="LO",6,10))+IF(D1169=1,2,IF(D1169=7,1,(IF(WEEKDAY(B1169)=1,2,IF(WEEKDAY(B1169)=7,1,0))))))</f>
        <v>3</v>
      </c>
      <c r="H1169" s="787">
        <v>12214.25</v>
      </c>
      <c r="I1169" s="788">
        <v>157.56000137329102</v>
      </c>
      <c r="K1169" s="795">
        <v>882.73749999999995</v>
      </c>
      <c r="M1169" s="798">
        <f t="shared" si="55"/>
        <v>12215.266195074619</v>
      </c>
      <c r="N1169" s="303"/>
      <c r="S1169" s="786">
        <v>0</v>
      </c>
      <c r="T1169" s="781">
        <f>VLOOKUP(C1169,METADATA!$J$5:$Q$29,IF(E1169="HI",2,IF(E1169="LO",6,10))+IF(S1169=1,2,IF(D1169=7,1,(IF(WEEKDAY(B1169)=1,2,IF(WEEKDAY(B1169)=7,1,0))))))</f>
        <v>3</v>
      </c>
      <c r="U1169" s="781">
        <f>VLOOKUP(C1169,METADATA!$A$5:$H$29,IF(E1169="HI",2,IF(E1169="LO",6,10))+IF(S1169=1,2,IF(D1169=7,1,(IF(WEEKDAY(B1169)=1,2,IF(WEEKDAY(B1169)=7,1,0))))))</f>
        <v>3</v>
      </c>
    </row>
    <row r="1170" spans="2:21" ht="13.95" customHeight="1" x14ac:dyDescent="0.25">
      <c r="B1170" s="784">
        <f t="shared" si="53"/>
        <v>45431</v>
      </c>
      <c r="C1170" s="785">
        <v>14</v>
      </c>
      <c r="D1170" s="786">
        <f>IFERROR((INDEX(METADATA!$T$2:$T$20,MATCH(B1170,METADATA!$S$2:$S$20,0))),0)</f>
        <v>0</v>
      </c>
      <c r="E1170" s="785" t="str">
        <f t="shared" si="54"/>
        <v>LO</v>
      </c>
      <c r="F1170" s="786">
        <f>VLOOKUP(C1170,METADATA!$A$5:$H$29,IF(E1170="HI",2,IF(E1170="LO",6,10))+IF(D1170=1,2,IF(D1170=7,1,(IF(WEEKDAY(B1170)=1,2,IF(WEEKDAY(B1170)=7,1,0))))))</f>
        <v>3</v>
      </c>
      <c r="G1170" s="786">
        <f>VLOOKUP(C1170,METADATA!$J$5:$Q$29,IF(E1170="HI",2,IF(E1170="LO",6,10))+IF(D1170=1,2,IF(D1170=7,1,(IF(WEEKDAY(B1170)=1,2,IF(WEEKDAY(B1170)=7,1,0))))))</f>
        <v>3</v>
      </c>
      <c r="H1170" s="787">
        <v>11569.75</v>
      </c>
      <c r="I1170" s="788">
        <v>177.57600426673889</v>
      </c>
      <c r="K1170" s="795">
        <v>909.3125</v>
      </c>
      <c r="M1170" s="798">
        <f t="shared" si="55"/>
        <v>11571.112664726385</v>
      </c>
      <c r="N1170" s="303"/>
      <c r="S1170" s="786">
        <v>0</v>
      </c>
      <c r="T1170" s="781">
        <f>VLOOKUP(C1170,METADATA!$J$5:$Q$29,IF(E1170="HI",2,IF(E1170="LO",6,10))+IF(S1170=1,2,IF(D1170=7,1,(IF(WEEKDAY(B1170)=1,2,IF(WEEKDAY(B1170)=7,1,0))))))</f>
        <v>3</v>
      </c>
      <c r="U1170" s="781">
        <f>VLOOKUP(C1170,METADATA!$A$5:$H$29,IF(E1170="HI",2,IF(E1170="LO",6,10))+IF(S1170=1,2,IF(D1170=7,1,(IF(WEEKDAY(B1170)=1,2,IF(WEEKDAY(B1170)=7,1,0))))))</f>
        <v>3</v>
      </c>
    </row>
    <row r="1171" spans="2:21" ht="13.95" customHeight="1" x14ac:dyDescent="0.25">
      <c r="B1171" s="784">
        <f t="shared" si="53"/>
        <v>45431</v>
      </c>
      <c r="C1171" s="785">
        <v>15</v>
      </c>
      <c r="D1171" s="786">
        <f>IFERROR((INDEX(METADATA!$T$2:$T$20,MATCH(B1171,METADATA!$S$2:$S$20,0))),0)</f>
        <v>0</v>
      </c>
      <c r="E1171" s="785" t="str">
        <f t="shared" si="54"/>
        <v>LO</v>
      </c>
      <c r="F1171" s="786">
        <f>VLOOKUP(C1171,METADATA!$A$5:$H$29,IF(E1171="HI",2,IF(E1171="LO",6,10))+IF(D1171=1,2,IF(D1171=7,1,(IF(WEEKDAY(B1171)=1,2,IF(WEEKDAY(B1171)=7,1,0))))))</f>
        <v>3</v>
      </c>
      <c r="G1171" s="786">
        <f>VLOOKUP(C1171,METADATA!$J$5:$Q$29,IF(E1171="HI",2,IF(E1171="LO",6,10))+IF(D1171=1,2,IF(D1171=7,1,(IF(WEEKDAY(B1171)=1,2,IF(WEEKDAY(B1171)=7,1,0))))))</f>
        <v>3</v>
      </c>
      <c r="H1171" s="787">
        <v>11477</v>
      </c>
      <c r="I1171" s="788">
        <v>1626.575511932373</v>
      </c>
      <c r="K1171" s="795">
        <v>905.6</v>
      </c>
      <c r="M1171" s="798">
        <f t="shared" si="55"/>
        <v>11591.689993094969</v>
      </c>
      <c r="N1171" s="303"/>
      <c r="S1171" s="786">
        <v>0</v>
      </c>
      <c r="T1171" s="781">
        <f>VLOOKUP(C1171,METADATA!$J$5:$Q$29,IF(E1171="HI",2,IF(E1171="LO",6,10))+IF(S1171=1,2,IF(D1171=7,1,(IF(WEEKDAY(B1171)=1,2,IF(WEEKDAY(B1171)=7,1,0))))))</f>
        <v>3</v>
      </c>
      <c r="U1171" s="781">
        <f>VLOOKUP(C1171,METADATA!$A$5:$H$29,IF(E1171="HI",2,IF(E1171="LO",6,10))+IF(S1171=1,2,IF(D1171=7,1,(IF(WEEKDAY(B1171)=1,2,IF(WEEKDAY(B1171)=7,1,0))))))</f>
        <v>3</v>
      </c>
    </row>
    <row r="1172" spans="2:21" ht="13.95" customHeight="1" x14ac:dyDescent="0.25">
      <c r="B1172" s="784">
        <f t="shared" si="53"/>
        <v>45431</v>
      </c>
      <c r="C1172" s="785">
        <v>16</v>
      </c>
      <c r="D1172" s="786">
        <f>IFERROR((INDEX(METADATA!$T$2:$T$20,MATCH(B1172,METADATA!$S$2:$S$20,0))),0)</f>
        <v>0</v>
      </c>
      <c r="E1172" s="785" t="str">
        <f t="shared" si="54"/>
        <v>LO</v>
      </c>
      <c r="F1172" s="786">
        <f>VLOOKUP(C1172,METADATA!$A$5:$H$29,IF(E1172="HI",2,IF(E1172="LO",6,10))+IF(D1172=1,2,IF(D1172=7,1,(IF(WEEKDAY(B1172)=1,2,IF(WEEKDAY(B1172)=7,1,0))))))</f>
        <v>3</v>
      </c>
      <c r="G1172" s="786">
        <f>VLOOKUP(C1172,METADATA!$J$5:$Q$29,IF(E1172="HI",2,IF(E1172="LO",6,10))+IF(D1172=1,2,IF(D1172=7,1,(IF(WEEKDAY(B1172)=1,2,IF(WEEKDAY(B1172)=7,1,0))))))</f>
        <v>3</v>
      </c>
      <c r="H1172" s="787">
        <v>11982.5</v>
      </c>
      <c r="I1172" s="788">
        <v>1698.3585433959961</v>
      </c>
      <c r="K1172" s="795">
        <v>913.98749999999995</v>
      </c>
      <c r="M1172" s="798">
        <f t="shared" si="55"/>
        <v>12102.261275973435</v>
      </c>
      <c r="N1172" s="303"/>
      <c r="S1172" s="786">
        <v>0</v>
      </c>
      <c r="T1172" s="781">
        <f>VLOOKUP(C1172,METADATA!$J$5:$Q$29,IF(E1172="HI",2,IF(E1172="LO",6,10))+IF(S1172=1,2,IF(D1172=7,1,(IF(WEEKDAY(B1172)=1,2,IF(WEEKDAY(B1172)=7,1,0))))))</f>
        <v>3</v>
      </c>
      <c r="U1172" s="781">
        <f>VLOOKUP(C1172,METADATA!$A$5:$H$29,IF(E1172="HI",2,IF(E1172="LO",6,10))+IF(S1172=1,2,IF(D1172=7,1,(IF(WEEKDAY(B1172)=1,2,IF(WEEKDAY(B1172)=7,1,0))))))</f>
        <v>3</v>
      </c>
    </row>
    <row r="1173" spans="2:21" ht="13.95" customHeight="1" x14ac:dyDescent="0.25">
      <c r="B1173" s="784">
        <f t="shared" si="53"/>
        <v>45431</v>
      </c>
      <c r="C1173" s="785">
        <v>17</v>
      </c>
      <c r="D1173" s="786">
        <f>IFERROR((INDEX(METADATA!$T$2:$T$20,MATCH(B1173,METADATA!$S$2:$S$20,0))),0)</f>
        <v>0</v>
      </c>
      <c r="E1173" s="785" t="str">
        <f t="shared" si="54"/>
        <v>LO</v>
      </c>
      <c r="F1173" s="786">
        <f>VLOOKUP(C1173,METADATA!$A$5:$H$29,IF(E1173="HI",2,IF(E1173="LO",6,10))+IF(D1173=1,2,IF(D1173=7,1,(IF(WEEKDAY(B1173)=1,2,IF(WEEKDAY(B1173)=7,1,0))))))</f>
        <v>3</v>
      </c>
      <c r="G1173" s="786">
        <f>VLOOKUP(C1173,METADATA!$J$5:$Q$29,IF(E1173="HI",2,IF(E1173="LO",6,10))+IF(D1173=1,2,IF(D1173=7,1,(IF(WEEKDAY(B1173)=1,2,IF(WEEKDAY(B1173)=7,1,0))))))</f>
        <v>3</v>
      </c>
      <c r="H1173" s="787">
        <v>12607.5</v>
      </c>
      <c r="I1173" s="788">
        <v>1683.6240139007568</v>
      </c>
      <c r="K1173" s="795">
        <v>902.26250000000005</v>
      </c>
      <c r="M1173" s="798">
        <f t="shared" si="55"/>
        <v>12719.420036706992</v>
      </c>
      <c r="N1173" s="303"/>
      <c r="S1173" s="786">
        <v>0</v>
      </c>
      <c r="T1173" s="781">
        <f>VLOOKUP(C1173,METADATA!$J$5:$Q$29,IF(E1173="HI",2,IF(E1173="LO",6,10))+IF(S1173=1,2,IF(D1173=7,1,(IF(WEEKDAY(B1173)=1,2,IF(WEEKDAY(B1173)=7,1,0))))))</f>
        <v>3</v>
      </c>
      <c r="U1173" s="781">
        <f>VLOOKUP(C1173,METADATA!$A$5:$H$29,IF(E1173="HI",2,IF(E1173="LO",6,10))+IF(S1173=1,2,IF(D1173=7,1,(IF(WEEKDAY(B1173)=1,2,IF(WEEKDAY(B1173)=7,1,0))))))</f>
        <v>3</v>
      </c>
    </row>
    <row r="1174" spans="2:21" ht="13.95" customHeight="1" x14ac:dyDescent="0.25">
      <c r="B1174" s="784">
        <f t="shared" si="53"/>
        <v>45431</v>
      </c>
      <c r="C1174" s="785">
        <v>18</v>
      </c>
      <c r="D1174" s="786">
        <f>IFERROR((INDEX(METADATA!$T$2:$T$20,MATCH(B1174,METADATA!$S$2:$S$20,0))),0)</f>
        <v>0</v>
      </c>
      <c r="E1174" s="785" t="str">
        <f t="shared" si="54"/>
        <v>LO</v>
      </c>
      <c r="F1174" s="786">
        <f>VLOOKUP(C1174,METADATA!$A$5:$H$29,IF(E1174="HI",2,IF(E1174="LO",6,10))+IF(D1174=1,2,IF(D1174=7,1,(IF(WEEKDAY(B1174)=1,2,IF(WEEKDAY(B1174)=7,1,0))))))</f>
        <v>2</v>
      </c>
      <c r="G1174" s="786">
        <f>VLOOKUP(C1174,METADATA!$J$5:$Q$29,IF(E1174="HI",2,IF(E1174="LO",6,10))+IF(D1174=1,2,IF(D1174=7,1,(IF(WEEKDAY(B1174)=1,2,IF(WEEKDAY(B1174)=7,1,0))))))</f>
        <v>3</v>
      </c>
      <c r="H1174" s="787">
        <v>13828</v>
      </c>
      <c r="I1174" s="788">
        <v>1697.4740228652954</v>
      </c>
      <c r="K1174" s="795">
        <v>933.76250000000005</v>
      </c>
      <c r="M1174" s="798">
        <f t="shared" si="55"/>
        <v>13931.798234912192</v>
      </c>
      <c r="N1174" s="303"/>
      <c r="S1174" s="786">
        <v>0</v>
      </c>
      <c r="T1174" s="781">
        <f>VLOOKUP(C1174,METADATA!$J$5:$Q$29,IF(E1174="HI",2,IF(E1174="LO",6,10))+IF(S1174=1,2,IF(D1174=7,1,(IF(WEEKDAY(B1174)=1,2,IF(WEEKDAY(B1174)=7,1,0))))))</f>
        <v>3</v>
      </c>
      <c r="U1174" s="781">
        <f>VLOOKUP(C1174,METADATA!$A$5:$H$29,IF(E1174="HI",2,IF(E1174="LO",6,10))+IF(S1174=1,2,IF(D1174=7,1,(IF(WEEKDAY(B1174)=1,2,IF(WEEKDAY(B1174)=7,1,0))))))</f>
        <v>2</v>
      </c>
    </row>
    <row r="1175" spans="2:21" ht="13.95" customHeight="1" x14ac:dyDescent="0.25">
      <c r="B1175" s="784">
        <f t="shared" si="53"/>
        <v>45431</v>
      </c>
      <c r="C1175" s="785">
        <v>19</v>
      </c>
      <c r="D1175" s="786">
        <f>IFERROR((INDEX(METADATA!$T$2:$T$20,MATCH(B1175,METADATA!$S$2:$S$20,0))),0)</f>
        <v>0</v>
      </c>
      <c r="E1175" s="785" t="str">
        <f t="shared" si="54"/>
        <v>LO</v>
      </c>
      <c r="F1175" s="786">
        <f>VLOOKUP(C1175,METADATA!$A$5:$H$29,IF(E1175="HI",2,IF(E1175="LO",6,10))+IF(D1175=1,2,IF(D1175=7,1,(IF(WEEKDAY(B1175)=1,2,IF(WEEKDAY(B1175)=7,1,0))))))</f>
        <v>2</v>
      </c>
      <c r="G1175" s="786">
        <f>VLOOKUP(C1175,METADATA!$J$5:$Q$29,IF(E1175="HI",2,IF(E1175="LO",6,10))+IF(D1175=1,2,IF(D1175=7,1,(IF(WEEKDAY(B1175)=1,2,IF(WEEKDAY(B1175)=7,1,0))))))</f>
        <v>3</v>
      </c>
      <c r="H1175" s="787">
        <v>13905.25</v>
      </c>
      <c r="I1175" s="788">
        <v>1557.5980281829834</v>
      </c>
      <c r="K1175" s="795">
        <v>0</v>
      </c>
      <c r="M1175" s="798">
        <f t="shared" si="55"/>
        <v>13992.215306373024</v>
      </c>
      <c r="N1175" s="303"/>
      <c r="S1175" s="786">
        <v>0</v>
      </c>
      <c r="T1175" s="781">
        <f>VLOOKUP(C1175,METADATA!$J$5:$Q$29,IF(E1175="HI",2,IF(E1175="LO",6,10))+IF(S1175=1,2,IF(D1175=7,1,(IF(WEEKDAY(B1175)=1,2,IF(WEEKDAY(B1175)=7,1,0))))))</f>
        <v>3</v>
      </c>
      <c r="U1175" s="781">
        <f>VLOOKUP(C1175,METADATA!$A$5:$H$29,IF(E1175="HI",2,IF(E1175="LO",6,10))+IF(S1175=1,2,IF(D1175=7,1,(IF(WEEKDAY(B1175)=1,2,IF(WEEKDAY(B1175)=7,1,0))))))</f>
        <v>2</v>
      </c>
    </row>
    <row r="1176" spans="2:21" ht="13.95" customHeight="1" x14ac:dyDescent="0.25">
      <c r="B1176" s="784">
        <f t="shared" si="53"/>
        <v>45431</v>
      </c>
      <c r="C1176" s="785">
        <v>20</v>
      </c>
      <c r="D1176" s="786">
        <f>IFERROR((INDEX(METADATA!$T$2:$T$20,MATCH(B1176,METADATA!$S$2:$S$20,0))),0)</f>
        <v>0</v>
      </c>
      <c r="E1176" s="785" t="str">
        <f t="shared" si="54"/>
        <v>LO</v>
      </c>
      <c r="F1176" s="786">
        <f>VLOOKUP(C1176,METADATA!$A$5:$H$29,IF(E1176="HI",2,IF(E1176="LO",6,10))+IF(D1176=1,2,IF(D1176=7,1,(IF(WEEKDAY(B1176)=1,2,IF(WEEKDAY(B1176)=7,1,0))))))</f>
        <v>3</v>
      </c>
      <c r="G1176" s="786">
        <f>VLOOKUP(C1176,METADATA!$J$5:$Q$29,IF(E1176="HI",2,IF(E1176="LO",6,10))+IF(D1176=1,2,IF(D1176=7,1,(IF(WEEKDAY(B1176)=1,2,IF(WEEKDAY(B1176)=7,1,0))))))</f>
        <v>3</v>
      </c>
      <c r="H1176" s="787">
        <v>12562.75</v>
      </c>
      <c r="I1176" s="788">
        <v>1657.7534847259521</v>
      </c>
      <c r="K1176" s="795">
        <v>0</v>
      </c>
      <c r="M1176" s="798">
        <f t="shared" si="55"/>
        <v>12671.65475297607</v>
      </c>
      <c r="N1176" s="303"/>
      <c r="S1176" s="786">
        <v>0</v>
      </c>
      <c r="T1176" s="781">
        <f>VLOOKUP(C1176,METADATA!$J$5:$Q$29,IF(E1176="HI",2,IF(E1176="LO",6,10))+IF(S1176=1,2,IF(D1176=7,1,(IF(WEEKDAY(B1176)=1,2,IF(WEEKDAY(B1176)=7,1,0))))))</f>
        <v>3</v>
      </c>
      <c r="U1176" s="781">
        <f>VLOOKUP(C1176,METADATA!$A$5:$H$29,IF(E1176="HI",2,IF(E1176="LO",6,10))+IF(S1176=1,2,IF(D1176=7,1,(IF(WEEKDAY(B1176)=1,2,IF(WEEKDAY(B1176)=7,1,0))))))</f>
        <v>3</v>
      </c>
    </row>
    <row r="1177" spans="2:21" ht="13.95" customHeight="1" x14ac:dyDescent="0.25">
      <c r="B1177" s="784">
        <f t="shared" si="53"/>
        <v>45431</v>
      </c>
      <c r="C1177" s="785">
        <v>21</v>
      </c>
      <c r="D1177" s="786">
        <f>IFERROR((INDEX(METADATA!$T$2:$T$20,MATCH(B1177,METADATA!$S$2:$S$20,0))),0)</f>
        <v>0</v>
      </c>
      <c r="E1177" s="785" t="str">
        <f t="shared" si="54"/>
        <v>LO</v>
      </c>
      <c r="F1177" s="786">
        <f>VLOOKUP(C1177,METADATA!$A$5:$H$29,IF(E1177="HI",2,IF(E1177="LO",6,10))+IF(D1177=1,2,IF(D1177=7,1,(IF(WEEKDAY(B1177)=1,2,IF(WEEKDAY(B1177)=7,1,0))))))</f>
        <v>3</v>
      </c>
      <c r="G1177" s="786">
        <f>VLOOKUP(C1177,METADATA!$J$5:$Q$29,IF(E1177="HI",2,IF(E1177="LO",6,10))+IF(D1177=1,2,IF(D1177=7,1,(IF(WEEKDAY(B1177)=1,2,IF(WEEKDAY(B1177)=7,1,0))))))</f>
        <v>3</v>
      </c>
      <c r="H1177" s="787">
        <v>10914.75</v>
      </c>
      <c r="I1177" s="788">
        <v>1708.583514213562</v>
      </c>
      <c r="K1177" s="795">
        <v>0</v>
      </c>
      <c r="M1177" s="798">
        <f t="shared" si="55"/>
        <v>11047.670577435876</v>
      </c>
      <c r="N1177" s="303"/>
      <c r="S1177" s="786">
        <v>0</v>
      </c>
      <c r="T1177" s="781">
        <f>VLOOKUP(C1177,METADATA!$J$5:$Q$29,IF(E1177="HI",2,IF(E1177="LO",6,10))+IF(S1177=1,2,IF(D1177=7,1,(IF(WEEKDAY(B1177)=1,2,IF(WEEKDAY(B1177)=7,1,0))))))</f>
        <v>3</v>
      </c>
      <c r="U1177" s="781">
        <f>VLOOKUP(C1177,METADATA!$A$5:$H$29,IF(E1177="HI",2,IF(E1177="LO",6,10))+IF(S1177=1,2,IF(D1177=7,1,(IF(WEEKDAY(B1177)=1,2,IF(WEEKDAY(B1177)=7,1,0))))))</f>
        <v>3</v>
      </c>
    </row>
    <row r="1178" spans="2:21" ht="13.95" customHeight="1" x14ac:dyDescent="0.25">
      <c r="B1178" s="784">
        <f t="shared" si="53"/>
        <v>45431</v>
      </c>
      <c r="C1178" s="785">
        <v>22</v>
      </c>
      <c r="D1178" s="786">
        <f>IFERROR((INDEX(METADATA!$T$2:$T$20,MATCH(B1178,METADATA!$S$2:$S$20,0))),0)</f>
        <v>0</v>
      </c>
      <c r="E1178" s="785" t="str">
        <f t="shared" si="54"/>
        <v>LO</v>
      </c>
      <c r="F1178" s="786">
        <f>VLOOKUP(C1178,METADATA!$A$5:$H$29,IF(E1178="HI",2,IF(E1178="LO",6,10))+IF(D1178=1,2,IF(D1178=7,1,(IF(WEEKDAY(B1178)=1,2,IF(WEEKDAY(B1178)=7,1,0))))))</f>
        <v>3</v>
      </c>
      <c r="G1178" s="786">
        <f>VLOOKUP(C1178,METADATA!$J$5:$Q$29,IF(E1178="HI",2,IF(E1178="LO",6,10))+IF(D1178=1,2,IF(D1178=7,1,(IF(WEEKDAY(B1178)=1,2,IF(WEEKDAY(B1178)=7,1,0))))))</f>
        <v>3</v>
      </c>
      <c r="H1178" s="787">
        <v>9430.25</v>
      </c>
      <c r="I1178" s="788">
        <v>2003.0629940032959</v>
      </c>
      <c r="K1178" s="795">
        <v>0</v>
      </c>
      <c r="M1178" s="798">
        <f t="shared" si="55"/>
        <v>9640.6367227712417</v>
      </c>
      <c r="N1178" s="303"/>
      <c r="S1178" s="786">
        <v>0</v>
      </c>
      <c r="T1178" s="781">
        <f>VLOOKUP(C1178,METADATA!$J$5:$Q$29,IF(E1178="HI",2,IF(E1178="LO",6,10))+IF(S1178=1,2,IF(D1178=7,1,(IF(WEEKDAY(B1178)=1,2,IF(WEEKDAY(B1178)=7,1,0))))))</f>
        <v>3</v>
      </c>
      <c r="U1178" s="781">
        <f>VLOOKUP(C1178,METADATA!$A$5:$H$29,IF(E1178="HI",2,IF(E1178="LO",6,10))+IF(S1178=1,2,IF(D1178=7,1,(IF(WEEKDAY(B1178)=1,2,IF(WEEKDAY(B1178)=7,1,0))))))</f>
        <v>3</v>
      </c>
    </row>
    <row r="1179" spans="2:21" ht="13.95" customHeight="1" x14ac:dyDescent="0.25">
      <c r="B1179" s="784">
        <f t="shared" si="53"/>
        <v>45431</v>
      </c>
      <c r="C1179" s="785">
        <v>23</v>
      </c>
      <c r="D1179" s="786">
        <f>IFERROR((INDEX(METADATA!$T$2:$T$20,MATCH(B1179,METADATA!$S$2:$S$20,0))),0)</f>
        <v>0</v>
      </c>
      <c r="E1179" s="785" t="str">
        <f t="shared" si="54"/>
        <v>LO</v>
      </c>
      <c r="F1179" s="786">
        <f>VLOOKUP(C1179,METADATA!$A$5:$H$29,IF(E1179="HI",2,IF(E1179="LO",6,10))+IF(D1179=1,2,IF(D1179=7,1,(IF(WEEKDAY(B1179)=1,2,IF(WEEKDAY(B1179)=7,1,0))))))</f>
        <v>3</v>
      </c>
      <c r="G1179" s="786">
        <f>VLOOKUP(C1179,METADATA!$J$5:$Q$29,IF(E1179="HI",2,IF(E1179="LO",6,10))+IF(D1179=1,2,IF(D1179=7,1,(IF(WEEKDAY(B1179)=1,2,IF(WEEKDAY(B1179)=7,1,0))))))</f>
        <v>3</v>
      </c>
      <c r="H1179" s="787">
        <v>8360</v>
      </c>
      <c r="I1179" s="788">
        <v>1818.7439727783203</v>
      </c>
      <c r="K1179" s="795">
        <v>0</v>
      </c>
      <c r="M1179" s="798">
        <f t="shared" si="55"/>
        <v>8555.549639767014</v>
      </c>
      <c r="N1179" s="303"/>
      <c r="S1179" s="786">
        <v>0</v>
      </c>
      <c r="T1179" s="781">
        <f>VLOOKUP(C1179,METADATA!$J$5:$Q$29,IF(E1179="HI",2,IF(E1179="LO",6,10))+IF(S1179=1,2,IF(D1179=7,1,(IF(WEEKDAY(B1179)=1,2,IF(WEEKDAY(B1179)=7,1,0))))))</f>
        <v>3</v>
      </c>
      <c r="U1179" s="781">
        <f>VLOOKUP(C1179,METADATA!$A$5:$H$29,IF(E1179="HI",2,IF(E1179="LO",6,10))+IF(S1179=1,2,IF(D1179=7,1,(IF(WEEKDAY(B1179)=1,2,IF(WEEKDAY(B1179)=7,1,0))))))</f>
        <v>3</v>
      </c>
    </row>
    <row r="1180" spans="2:21" ht="13.95" customHeight="1" x14ac:dyDescent="0.25">
      <c r="B1180" s="784">
        <f t="shared" ref="B1180:B1243" si="56">B1156+1</f>
        <v>45432</v>
      </c>
      <c r="C1180" s="785">
        <v>0</v>
      </c>
      <c r="D1180" s="786">
        <f>IFERROR((INDEX(METADATA!$T$2:$T$20,MATCH(B1180,METADATA!$S$2:$S$20,0))),0)</f>
        <v>0</v>
      </c>
      <c r="E1180" s="785" t="str">
        <f t="shared" si="54"/>
        <v>LO</v>
      </c>
      <c r="F1180" s="786">
        <f>VLOOKUP(C1180,METADATA!$A$5:$H$29,IF(E1180="HI",2,IF(E1180="LO",6,10))+IF(D1180=1,2,IF(D1180=7,1,(IF(WEEKDAY(B1180)=1,2,IF(WEEKDAY(B1180)=7,1,0))))))</f>
        <v>3</v>
      </c>
      <c r="G1180" s="786">
        <f>VLOOKUP(C1180,METADATA!$J$5:$Q$29,IF(E1180="HI",2,IF(E1180="LO",6,10))+IF(D1180=1,2,IF(D1180=7,1,(IF(WEEKDAY(B1180)=1,2,IF(WEEKDAY(B1180)=7,1,0))))))</f>
        <v>3</v>
      </c>
      <c r="H1180" s="787">
        <v>7935</v>
      </c>
      <c r="I1180" s="788">
        <v>1866.3609619140625</v>
      </c>
      <c r="K1180" s="795">
        <v>0</v>
      </c>
      <c r="M1180" s="798">
        <f t="shared" si="55"/>
        <v>8151.5353302403582</v>
      </c>
      <c r="N1180" s="303"/>
      <c r="S1180" s="786">
        <v>0</v>
      </c>
      <c r="T1180" s="781">
        <f>VLOOKUP(C1180,METADATA!$J$5:$Q$29,IF(E1180="HI",2,IF(E1180="LO",6,10))+IF(S1180=1,2,IF(D1180=7,1,(IF(WEEKDAY(B1180)=1,2,IF(WEEKDAY(B1180)=7,1,0))))))</f>
        <v>3</v>
      </c>
      <c r="U1180" s="781">
        <f>VLOOKUP(C1180,METADATA!$A$5:$H$29,IF(E1180="HI",2,IF(E1180="LO",6,10))+IF(S1180=1,2,IF(D1180=7,1,(IF(WEEKDAY(B1180)=1,2,IF(WEEKDAY(B1180)=7,1,0))))))</f>
        <v>3</v>
      </c>
    </row>
    <row r="1181" spans="2:21" ht="13.95" customHeight="1" x14ac:dyDescent="0.25">
      <c r="B1181" s="784">
        <f t="shared" si="56"/>
        <v>45432</v>
      </c>
      <c r="C1181" s="785">
        <v>1</v>
      </c>
      <c r="D1181" s="786">
        <f>IFERROR((INDEX(METADATA!$T$2:$T$20,MATCH(B1181,METADATA!$S$2:$S$20,0))),0)</f>
        <v>0</v>
      </c>
      <c r="E1181" s="785" t="str">
        <f t="shared" si="54"/>
        <v>LO</v>
      </c>
      <c r="F1181" s="786">
        <f>VLOOKUP(C1181,METADATA!$A$5:$H$29,IF(E1181="HI",2,IF(E1181="LO",6,10))+IF(D1181=1,2,IF(D1181=7,1,(IF(WEEKDAY(B1181)=1,2,IF(WEEKDAY(B1181)=7,1,0))))))</f>
        <v>3</v>
      </c>
      <c r="G1181" s="786">
        <f>VLOOKUP(C1181,METADATA!$J$5:$Q$29,IF(E1181="HI",2,IF(E1181="LO",6,10))+IF(D1181=1,2,IF(D1181=7,1,(IF(WEEKDAY(B1181)=1,2,IF(WEEKDAY(B1181)=7,1,0))))))</f>
        <v>3</v>
      </c>
      <c r="H1181" s="787">
        <v>7514.75</v>
      </c>
      <c r="I1181" s="788">
        <v>1829.7105264663696</v>
      </c>
      <c r="K1181" s="795">
        <v>0</v>
      </c>
      <c r="M1181" s="798">
        <f t="shared" si="55"/>
        <v>7734.2942905711725</v>
      </c>
      <c r="N1181" s="303"/>
      <c r="S1181" s="786">
        <v>0</v>
      </c>
      <c r="T1181" s="781">
        <f>VLOOKUP(C1181,METADATA!$J$5:$Q$29,IF(E1181="HI",2,IF(E1181="LO",6,10))+IF(S1181=1,2,IF(D1181=7,1,(IF(WEEKDAY(B1181)=1,2,IF(WEEKDAY(B1181)=7,1,0))))))</f>
        <v>3</v>
      </c>
      <c r="U1181" s="781">
        <f>VLOOKUP(C1181,METADATA!$A$5:$H$29,IF(E1181="HI",2,IF(E1181="LO",6,10))+IF(S1181=1,2,IF(D1181=7,1,(IF(WEEKDAY(B1181)=1,2,IF(WEEKDAY(B1181)=7,1,0))))))</f>
        <v>3</v>
      </c>
    </row>
    <row r="1182" spans="2:21" ht="13.95" customHeight="1" x14ac:dyDescent="0.25">
      <c r="B1182" s="784">
        <f t="shared" si="56"/>
        <v>45432</v>
      </c>
      <c r="C1182" s="785">
        <v>2</v>
      </c>
      <c r="D1182" s="786">
        <f>IFERROR((INDEX(METADATA!$T$2:$T$20,MATCH(B1182,METADATA!$S$2:$S$20,0))),0)</f>
        <v>0</v>
      </c>
      <c r="E1182" s="785" t="str">
        <f t="shared" si="54"/>
        <v>LO</v>
      </c>
      <c r="F1182" s="786">
        <f>VLOOKUP(C1182,METADATA!$A$5:$H$29,IF(E1182="HI",2,IF(E1182="LO",6,10))+IF(D1182=1,2,IF(D1182=7,1,(IF(WEEKDAY(B1182)=1,2,IF(WEEKDAY(B1182)=7,1,0))))))</f>
        <v>3</v>
      </c>
      <c r="G1182" s="786">
        <f>VLOOKUP(C1182,METADATA!$J$5:$Q$29,IF(E1182="HI",2,IF(E1182="LO",6,10))+IF(D1182=1,2,IF(D1182=7,1,(IF(WEEKDAY(B1182)=1,2,IF(WEEKDAY(B1182)=7,1,0))))))</f>
        <v>3</v>
      </c>
      <c r="H1182" s="787">
        <v>7475.25</v>
      </c>
      <c r="I1182" s="788">
        <v>1813.5840177536011</v>
      </c>
      <c r="K1182" s="795">
        <v>0</v>
      </c>
      <c r="M1182" s="798">
        <f t="shared" si="55"/>
        <v>7692.1030643089607</v>
      </c>
      <c r="N1182" s="303"/>
      <c r="S1182" s="786">
        <v>0</v>
      </c>
      <c r="T1182" s="781">
        <f>VLOOKUP(C1182,METADATA!$J$5:$Q$29,IF(E1182="HI",2,IF(E1182="LO",6,10))+IF(S1182=1,2,IF(D1182=7,1,(IF(WEEKDAY(B1182)=1,2,IF(WEEKDAY(B1182)=7,1,0))))))</f>
        <v>3</v>
      </c>
      <c r="U1182" s="781">
        <f>VLOOKUP(C1182,METADATA!$A$5:$H$29,IF(E1182="HI",2,IF(E1182="LO",6,10))+IF(S1182=1,2,IF(D1182=7,1,(IF(WEEKDAY(B1182)=1,2,IF(WEEKDAY(B1182)=7,1,0))))))</f>
        <v>3</v>
      </c>
    </row>
    <row r="1183" spans="2:21" ht="13.95" customHeight="1" x14ac:dyDescent="0.25">
      <c r="B1183" s="784">
        <f t="shared" si="56"/>
        <v>45432</v>
      </c>
      <c r="C1183" s="785">
        <v>3</v>
      </c>
      <c r="D1183" s="786">
        <f>IFERROR((INDEX(METADATA!$T$2:$T$20,MATCH(B1183,METADATA!$S$2:$S$20,0))),0)</f>
        <v>0</v>
      </c>
      <c r="E1183" s="785" t="str">
        <f t="shared" si="54"/>
        <v>LO</v>
      </c>
      <c r="F1183" s="786">
        <f>VLOOKUP(C1183,METADATA!$A$5:$H$29,IF(E1183="HI",2,IF(E1183="LO",6,10))+IF(D1183=1,2,IF(D1183=7,1,(IF(WEEKDAY(B1183)=1,2,IF(WEEKDAY(B1183)=7,1,0))))))</f>
        <v>3</v>
      </c>
      <c r="G1183" s="786">
        <f>VLOOKUP(C1183,METADATA!$J$5:$Q$29,IF(E1183="HI",2,IF(E1183="LO",6,10))+IF(D1183=1,2,IF(D1183=7,1,(IF(WEEKDAY(B1183)=1,2,IF(WEEKDAY(B1183)=7,1,0))))))</f>
        <v>3</v>
      </c>
      <c r="H1183" s="787">
        <v>7830.75</v>
      </c>
      <c r="I1183" s="788">
        <v>1752.7690262794495</v>
      </c>
      <c r="K1183" s="795">
        <v>0</v>
      </c>
      <c r="M1183" s="798">
        <f t="shared" si="55"/>
        <v>8024.5152390648873</v>
      </c>
      <c r="N1183" s="303"/>
      <c r="S1183" s="786">
        <v>0</v>
      </c>
      <c r="T1183" s="781">
        <f>VLOOKUP(C1183,METADATA!$J$5:$Q$29,IF(E1183="HI",2,IF(E1183="LO",6,10))+IF(S1183=1,2,IF(D1183=7,1,(IF(WEEKDAY(B1183)=1,2,IF(WEEKDAY(B1183)=7,1,0))))))</f>
        <v>3</v>
      </c>
      <c r="U1183" s="781">
        <f>VLOOKUP(C1183,METADATA!$A$5:$H$29,IF(E1183="HI",2,IF(E1183="LO",6,10))+IF(S1183=1,2,IF(D1183=7,1,(IF(WEEKDAY(B1183)=1,2,IF(WEEKDAY(B1183)=7,1,0))))))</f>
        <v>3</v>
      </c>
    </row>
    <row r="1184" spans="2:21" ht="13.95" customHeight="1" x14ac:dyDescent="0.25">
      <c r="B1184" s="784">
        <f t="shared" si="56"/>
        <v>45432</v>
      </c>
      <c r="C1184" s="785">
        <v>4</v>
      </c>
      <c r="D1184" s="786">
        <f>IFERROR((INDEX(METADATA!$T$2:$T$20,MATCH(B1184,METADATA!$S$2:$S$20,0))),0)</f>
        <v>0</v>
      </c>
      <c r="E1184" s="785" t="str">
        <f t="shared" si="54"/>
        <v>LO</v>
      </c>
      <c r="F1184" s="786">
        <f>VLOOKUP(C1184,METADATA!$A$5:$H$29,IF(E1184="HI",2,IF(E1184="LO",6,10))+IF(D1184=1,2,IF(D1184=7,1,(IF(WEEKDAY(B1184)=1,2,IF(WEEKDAY(B1184)=7,1,0))))))</f>
        <v>3</v>
      </c>
      <c r="G1184" s="786">
        <f>VLOOKUP(C1184,METADATA!$J$5:$Q$29,IF(E1184="HI",2,IF(E1184="LO",6,10))+IF(D1184=1,2,IF(D1184=7,1,(IF(WEEKDAY(B1184)=1,2,IF(WEEKDAY(B1184)=7,1,0))))))</f>
        <v>3</v>
      </c>
      <c r="H1184" s="787">
        <v>8660.75</v>
      </c>
      <c r="I1184" s="788">
        <v>1716.5989952087402</v>
      </c>
      <c r="K1184" s="795">
        <v>0</v>
      </c>
      <c r="M1184" s="798">
        <f t="shared" si="55"/>
        <v>8829.2300158536837</v>
      </c>
      <c r="N1184" s="303"/>
      <c r="S1184" s="786">
        <v>0</v>
      </c>
      <c r="T1184" s="781">
        <f>VLOOKUP(C1184,METADATA!$J$5:$Q$29,IF(E1184="HI",2,IF(E1184="LO",6,10))+IF(S1184=1,2,IF(D1184=7,1,(IF(WEEKDAY(B1184)=1,2,IF(WEEKDAY(B1184)=7,1,0))))))</f>
        <v>3</v>
      </c>
      <c r="U1184" s="781">
        <f>VLOOKUP(C1184,METADATA!$A$5:$H$29,IF(E1184="HI",2,IF(E1184="LO",6,10))+IF(S1184=1,2,IF(D1184=7,1,(IF(WEEKDAY(B1184)=1,2,IF(WEEKDAY(B1184)=7,1,0))))))</f>
        <v>3</v>
      </c>
    </row>
    <row r="1185" spans="2:21" ht="13.95" customHeight="1" x14ac:dyDescent="0.25">
      <c r="B1185" s="784">
        <f t="shared" si="56"/>
        <v>45432</v>
      </c>
      <c r="C1185" s="785">
        <v>5</v>
      </c>
      <c r="D1185" s="786">
        <f>IFERROR((INDEX(METADATA!$T$2:$T$20,MATCH(B1185,METADATA!$S$2:$S$20,0))),0)</f>
        <v>0</v>
      </c>
      <c r="E1185" s="785" t="str">
        <f t="shared" si="54"/>
        <v>LO</v>
      </c>
      <c r="F1185" s="786">
        <f>VLOOKUP(C1185,METADATA!$A$5:$H$29,IF(E1185="HI",2,IF(E1185="LO",6,10))+IF(D1185=1,2,IF(D1185=7,1,(IF(WEEKDAY(B1185)=1,2,IF(WEEKDAY(B1185)=7,1,0))))))</f>
        <v>3</v>
      </c>
      <c r="G1185" s="786">
        <f>VLOOKUP(C1185,METADATA!$J$5:$Q$29,IF(E1185="HI",2,IF(E1185="LO",6,10))+IF(D1185=1,2,IF(D1185=7,1,(IF(WEEKDAY(B1185)=1,2,IF(WEEKDAY(B1185)=7,1,0))))))</f>
        <v>3</v>
      </c>
      <c r="H1185" s="787">
        <v>10619.75</v>
      </c>
      <c r="I1185" s="788">
        <v>1287.2665135860443</v>
      </c>
      <c r="K1185" s="795">
        <v>0</v>
      </c>
      <c r="M1185" s="798">
        <f t="shared" si="55"/>
        <v>10697.483121720734</v>
      </c>
      <c r="N1185" s="303"/>
      <c r="S1185" s="786">
        <v>0</v>
      </c>
      <c r="T1185" s="781">
        <f>VLOOKUP(C1185,METADATA!$J$5:$Q$29,IF(E1185="HI",2,IF(E1185="LO",6,10))+IF(S1185=1,2,IF(D1185=7,1,(IF(WEEKDAY(B1185)=1,2,IF(WEEKDAY(B1185)=7,1,0))))))</f>
        <v>3</v>
      </c>
      <c r="U1185" s="781">
        <f>VLOOKUP(C1185,METADATA!$A$5:$H$29,IF(E1185="HI",2,IF(E1185="LO",6,10))+IF(S1185=1,2,IF(D1185=7,1,(IF(WEEKDAY(B1185)=1,2,IF(WEEKDAY(B1185)=7,1,0))))))</f>
        <v>3</v>
      </c>
    </row>
    <row r="1186" spans="2:21" ht="13.95" customHeight="1" x14ac:dyDescent="0.25">
      <c r="B1186" s="784">
        <f t="shared" si="56"/>
        <v>45432</v>
      </c>
      <c r="C1186" s="785">
        <v>6</v>
      </c>
      <c r="D1186" s="786">
        <f>IFERROR((INDEX(METADATA!$T$2:$T$20,MATCH(B1186,METADATA!$S$2:$S$20,0))),0)</f>
        <v>0</v>
      </c>
      <c r="E1186" s="785" t="str">
        <f t="shared" si="54"/>
        <v>LO</v>
      </c>
      <c r="F1186" s="786">
        <f>VLOOKUP(C1186,METADATA!$A$5:$H$29,IF(E1186="HI",2,IF(E1186="LO",6,10))+IF(D1186=1,2,IF(D1186=7,1,(IF(WEEKDAY(B1186)=1,2,IF(WEEKDAY(B1186)=7,1,0))))))</f>
        <v>2</v>
      </c>
      <c r="G1186" s="786">
        <f>VLOOKUP(C1186,METADATA!$J$5:$Q$29,IF(E1186="HI",2,IF(E1186="LO",6,10))+IF(D1186=1,2,IF(D1186=7,1,(IF(WEEKDAY(B1186)=1,2,IF(WEEKDAY(B1186)=7,1,0))))))</f>
        <v>2</v>
      </c>
      <c r="H1186" s="787">
        <v>13443.75</v>
      </c>
      <c r="I1186" s="788">
        <v>1208.8040256500244</v>
      </c>
      <c r="K1186" s="795">
        <v>870.51250000000005</v>
      </c>
      <c r="M1186" s="798">
        <f t="shared" si="55"/>
        <v>13497.985821407863</v>
      </c>
      <c r="N1186" s="303"/>
      <c r="S1186" s="786">
        <v>0</v>
      </c>
      <c r="T1186" s="781">
        <f>VLOOKUP(C1186,METADATA!$J$5:$Q$29,IF(E1186="HI",2,IF(E1186="LO",6,10))+IF(S1186=1,2,IF(D1186=7,1,(IF(WEEKDAY(B1186)=1,2,IF(WEEKDAY(B1186)=7,1,0))))))</f>
        <v>2</v>
      </c>
      <c r="U1186" s="781">
        <f>VLOOKUP(C1186,METADATA!$A$5:$H$29,IF(E1186="HI",2,IF(E1186="LO",6,10))+IF(S1186=1,2,IF(D1186=7,1,(IF(WEEKDAY(B1186)=1,2,IF(WEEKDAY(B1186)=7,1,0))))))</f>
        <v>2</v>
      </c>
    </row>
    <row r="1187" spans="2:21" ht="13.95" customHeight="1" x14ac:dyDescent="0.25">
      <c r="B1187" s="784">
        <f t="shared" si="56"/>
        <v>45432</v>
      </c>
      <c r="C1187" s="785">
        <v>7</v>
      </c>
      <c r="D1187" s="786">
        <f>IFERROR((INDEX(METADATA!$T$2:$T$20,MATCH(B1187,METADATA!$S$2:$S$20,0))),0)</f>
        <v>0</v>
      </c>
      <c r="E1187" s="785" t="str">
        <f t="shared" si="54"/>
        <v>LO</v>
      </c>
      <c r="F1187" s="786">
        <f>VLOOKUP(C1187,METADATA!$A$5:$H$29,IF(E1187="HI",2,IF(E1187="LO",6,10))+IF(D1187=1,2,IF(D1187=7,1,(IF(WEEKDAY(B1187)=1,2,IF(WEEKDAY(B1187)=7,1,0))))))</f>
        <v>1</v>
      </c>
      <c r="G1187" s="786">
        <f>VLOOKUP(C1187,METADATA!$J$5:$Q$29,IF(E1187="HI",2,IF(E1187="LO",6,10))+IF(D1187=1,2,IF(D1187=7,1,(IF(WEEKDAY(B1187)=1,2,IF(WEEKDAY(B1187)=7,1,0))))))</f>
        <v>1</v>
      </c>
      <c r="H1187" s="787">
        <v>14525.25</v>
      </c>
      <c r="I1187" s="788">
        <v>1574.2830047607422</v>
      </c>
      <c r="K1187" s="795">
        <v>865.8125</v>
      </c>
      <c r="M1187" s="798">
        <f t="shared" si="55"/>
        <v>14610.313293751729</v>
      </c>
      <c r="N1187" s="303"/>
      <c r="S1187" s="786">
        <v>0</v>
      </c>
      <c r="T1187" s="781">
        <f>VLOOKUP(C1187,METADATA!$J$5:$Q$29,IF(E1187="HI",2,IF(E1187="LO",6,10))+IF(S1187=1,2,IF(D1187=7,1,(IF(WEEKDAY(B1187)=1,2,IF(WEEKDAY(B1187)=7,1,0))))))</f>
        <v>1</v>
      </c>
      <c r="U1187" s="781">
        <f>VLOOKUP(C1187,METADATA!$A$5:$H$29,IF(E1187="HI",2,IF(E1187="LO",6,10))+IF(S1187=1,2,IF(D1187=7,1,(IF(WEEKDAY(B1187)=1,2,IF(WEEKDAY(B1187)=7,1,0))))))</f>
        <v>1</v>
      </c>
    </row>
    <row r="1188" spans="2:21" ht="13.95" customHeight="1" x14ac:dyDescent="0.25">
      <c r="B1188" s="784">
        <f t="shared" si="56"/>
        <v>45432</v>
      </c>
      <c r="C1188" s="785">
        <v>8</v>
      </c>
      <c r="D1188" s="786">
        <f>IFERROR((INDEX(METADATA!$T$2:$T$20,MATCH(B1188,METADATA!$S$2:$S$20,0))),0)</f>
        <v>0</v>
      </c>
      <c r="E1188" s="785" t="str">
        <f t="shared" si="54"/>
        <v>LO</v>
      </c>
      <c r="F1188" s="786">
        <f>VLOOKUP(C1188,METADATA!$A$5:$H$29,IF(E1188="HI",2,IF(E1188="LO",6,10))+IF(D1188=1,2,IF(D1188=7,1,(IF(WEEKDAY(B1188)=1,2,IF(WEEKDAY(B1188)=7,1,0))))))</f>
        <v>1</v>
      </c>
      <c r="G1188" s="786">
        <f>VLOOKUP(C1188,METADATA!$J$5:$Q$29,IF(E1188="HI",2,IF(E1188="LO",6,10))+IF(D1188=1,2,IF(D1188=7,1,(IF(WEEKDAY(B1188)=1,2,IF(WEEKDAY(B1188)=7,1,0))))))</f>
        <v>1</v>
      </c>
      <c r="H1188" s="787">
        <v>15619</v>
      </c>
      <c r="I1188" s="788">
        <v>1707.5249977111816</v>
      </c>
      <c r="K1188" s="795">
        <v>834.63750000000005</v>
      </c>
      <c r="M1188" s="798">
        <f t="shared" si="55"/>
        <v>15712.059146331158</v>
      </c>
      <c r="N1188" s="303"/>
      <c r="S1188" s="786">
        <v>0</v>
      </c>
      <c r="T1188" s="781">
        <f>VLOOKUP(C1188,METADATA!$J$5:$Q$29,IF(E1188="HI",2,IF(E1188="LO",6,10))+IF(S1188=1,2,IF(D1188=7,1,(IF(WEEKDAY(B1188)=1,2,IF(WEEKDAY(B1188)=7,1,0))))))</f>
        <v>1</v>
      </c>
      <c r="U1188" s="781">
        <f>VLOOKUP(C1188,METADATA!$A$5:$H$29,IF(E1188="HI",2,IF(E1188="LO",6,10))+IF(S1188=1,2,IF(D1188=7,1,(IF(WEEKDAY(B1188)=1,2,IF(WEEKDAY(B1188)=7,1,0))))))</f>
        <v>1</v>
      </c>
    </row>
    <row r="1189" spans="2:21" ht="13.95" customHeight="1" x14ac:dyDescent="0.25">
      <c r="B1189" s="784">
        <f t="shared" si="56"/>
        <v>45432</v>
      </c>
      <c r="C1189" s="785">
        <v>9</v>
      </c>
      <c r="D1189" s="786">
        <f>IFERROR((INDEX(METADATA!$T$2:$T$20,MATCH(B1189,METADATA!$S$2:$S$20,0))),0)</f>
        <v>0</v>
      </c>
      <c r="E1189" s="785" t="str">
        <f t="shared" si="54"/>
        <v>LO</v>
      </c>
      <c r="F1189" s="786">
        <f>VLOOKUP(C1189,METADATA!$A$5:$H$29,IF(E1189="HI",2,IF(E1189="LO",6,10))+IF(D1189=1,2,IF(D1189=7,1,(IF(WEEKDAY(B1189)=1,2,IF(WEEKDAY(B1189)=7,1,0))))))</f>
        <v>2</v>
      </c>
      <c r="G1189" s="786">
        <f>VLOOKUP(C1189,METADATA!$J$5:$Q$29,IF(E1189="HI",2,IF(E1189="LO",6,10))+IF(D1189=1,2,IF(D1189=7,1,(IF(WEEKDAY(B1189)=1,2,IF(WEEKDAY(B1189)=7,1,0))))))</f>
        <v>1</v>
      </c>
      <c r="H1189" s="787">
        <v>16105.75</v>
      </c>
      <c r="I1189" s="788">
        <v>1805.0909576416016</v>
      </c>
      <c r="K1189" s="795">
        <v>847.33749999999998</v>
      </c>
      <c r="M1189" s="798">
        <f t="shared" si="55"/>
        <v>16206.589290404674</v>
      </c>
      <c r="N1189" s="303"/>
      <c r="S1189" s="786">
        <v>0</v>
      </c>
      <c r="T1189" s="781">
        <f>VLOOKUP(C1189,METADATA!$J$5:$Q$29,IF(E1189="HI",2,IF(E1189="LO",6,10))+IF(S1189=1,2,IF(D1189=7,1,(IF(WEEKDAY(B1189)=1,2,IF(WEEKDAY(B1189)=7,1,0))))))</f>
        <v>1</v>
      </c>
      <c r="U1189" s="781">
        <f>VLOOKUP(C1189,METADATA!$A$5:$H$29,IF(E1189="HI",2,IF(E1189="LO",6,10))+IF(S1189=1,2,IF(D1189=7,1,(IF(WEEKDAY(B1189)=1,2,IF(WEEKDAY(B1189)=7,1,0))))))</f>
        <v>2</v>
      </c>
    </row>
    <row r="1190" spans="2:21" ht="13.95" customHeight="1" x14ac:dyDescent="0.25">
      <c r="B1190" s="784">
        <f t="shared" si="56"/>
        <v>45432</v>
      </c>
      <c r="C1190" s="785">
        <v>10</v>
      </c>
      <c r="D1190" s="786">
        <f>IFERROR((INDEX(METADATA!$T$2:$T$20,MATCH(B1190,METADATA!$S$2:$S$20,0))),0)</f>
        <v>0</v>
      </c>
      <c r="E1190" s="785" t="str">
        <f t="shared" si="54"/>
        <v>LO</v>
      </c>
      <c r="F1190" s="786">
        <f>VLOOKUP(C1190,METADATA!$A$5:$H$29,IF(E1190="HI",2,IF(E1190="LO",6,10))+IF(D1190=1,2,IF(D1190=7,1,(IF(WEEKDAY(B1190)=1,2,IF(WEEKDAY(B1190)=7,1,0))))))</f>
        <v>2</v>
      </c>
      <c r="G1190" s="786">
        <f>VLOOKUP(C1190,METADATA!$J$5:$Q$29,IF(E1190="HI",2,IF(E1190="LO",6,10))+IF(D1190=1,2,IF(D1190=7,1,(IF(WEEKDAY(B1190)=1,2,IF(WEEKDAY(B1190)=7,1,0))))))</f>
        <v>2</v>
      </c>
      <c r="H1190" s="787">
        <v>15760.5</v>
      </c>
      <c r="I1190" s="788">
        <v>1573.4389991760254</v>
      </c>
      <c r="K1190" s="795">
        <v>851.61249999999995</v>
      </c>
      <c r="M1190" s="798">
        <f t="shared" si="55"/>
        <v>15838.846881453461</v>
      </c>
      <c r="N1190" s="303"/>
      <c r="S1190" s="786">
        <v>0</v>
      </c>
      <c r="T1190" s="781">
        <f>VLOOKUP(C1190,METADATA!$J$5:$Q$29,IF(E1190="HI",2,IF(E1190="LO",6,10))+IF(S1190=1,2,IF(D1190=7,1,(IF(WEEKDAY(B1190)=1,2,IF(WEEKDAY(B1190)=7,1,0))))))</f>
        <v>2</v>
      </c>
      <c r="U1190" s="781">
        <f>VLOOKUP(C1190,METADATA!$A$5:$H$29,IF(E1190="HI",2,IF(E1190="LO",6,10))+IF(S1190=1,2,IF(D1190=7,1,(IF(WEEKDAY(B1190)=1,2,IF(WEEKDAY(B1190)=7,1,0))))))</f>
        <v>2</v>
      </c>
    </row>
    <row r="1191" spans="2:21" ht="13.95" customHeight="1" x14ac:dyDescent="0.25">
      <c r="B1191" s="784">
        <f t="shared" si="56"/>
        <v>45432</v>
      </c>
      <c r="C1191" s="785">
        <v>11</v>
      </c>
      <c r="D1191" s="786">
        <f>IFERROR((INDEX(METADATA!$T$2:$T$20,MATCH(B1191,METADATA!$S$2:$S$20,0))),0)</f>
        <v>0</v>
      </c>
      <c r="E1191" s="785" t="str">
        <f t="shared" si="54"/>
        <v>LO</v>
      </c>
      <c r="F1191" s="786">
        <f>VLOOKUP(C1191,METADATA!$A$5:$H$29,IF(E1191="HI",2,IF(E1191="LO",6,10))+IF(D1191=1,2,IF(D1191=7,1,(IF(WEEKDAY(B1191)=1,2,IF(WEEKDAY(B1191)=7,1,0))))))</f>
        <v>2</v>
      </c>
      <c r="G1191" s="786">
        <f>VLOOKUP(C1191,METADATA!$J$5:$Q$29,IF(E1191="HI",2,IF(E1191="LO",6,10))+IF(D1191=1,2,IF(D1191=7,1,(IF(WEEKDAY(B1191)=1,2,IF(WEEKDAY(B1191)=7,1,0))))))</f>
        <v>2</v>
      </c>
      <c r="H1191" s="787">
        <v>15833.75</v>
      </c>
      <c r="I1191" s="788">
        <v>1614.6479759216309</v>
      </c>
      <c r="K1191" s="795">
        <v>856.5</v>
      </c>
      <c r="M1191" s="798">
        <f t="shared" si="55"/>
        <v>15915.864008863855</v>
      </c>
      <c r="N1191" s="303"/>
      <c r="S1191" s="786">
        <v>0</v>
      </c>
      <c r="T1191" s="781">
        <f>VLOOKUP(C1191,METADATA!$J$5:$Q$29,IF(E1191="HI",2,IF(E1191="LO",6,10))+IF(S1191=1,2,IF(D1191=7,1,(IF(WEEKDAY(B1191)=1,2,IF(WEEKDAY(B1191)=7,1,0))))))</f>
        <v>2</v>
      </c>
      <c r="U1191" s="781">
        <f>VLOOKUP(C1191,METADATA!$A$5:$H$29,IF(E1191="HI",2,IF(E1191="LO",6,10))+IF(S1191=1,2,IF(D1191=7,1,(IF(WEEKDAY(B1191)=1,2,IF(WEEKDAY(B1191)=7,1,0))))))</f>
        <v>2</v>
      </c>
    </row>
    <row r="1192" spans="2:21" ht="13.95" customHeight="1" x14ac:dyDescent="0.25">
      <c r="B1192" s="784">
        <f t="shared" si="56"/>
        <v>45432</v>
      </c>
      <c r="C1192" s="785">
        <v>12</v>
      </c>
      <c r="D1192" s="786">
        <f>IFERROR((INDEX(METADATA!$T$2:$T$20,MATCH(B1192,METADATA!$S$2:$S$20,0))),0)</f>
        <v>0</v>
      </c>
      <c r="E1192" s="785" t="str">
        <f t="shared" si="54"/>
        <v>LO</v>
      </c>
      <c r="F1192" s="786">
        <f>VLOOKUP(C1192,METADATA!$A$5:$H$29,IF(E1192="HI",2,IF(E1192="LO",6,10))+IF(D1192=1,2,IF(D1192=7,1,(IF(WEEKDAY(B1192)=1,2,IF(WEEKDAY(B1192)=7,1,0))))))</f>
        <v>2</v>
      </c>
      <c r="G1192" s="786">
        <f>VLOOKUP(C1192,METADATA!$J$5:$Q$29,IF(E1192="HI",2,IF(E1192="LO",6,10))+IF(D1192=1,2,IF(D1192=7,1,(IF(WEEKDAY(B1192)=1,2,IF(WEEKDAY(B1192)=7,1,0))))))</f>
        <v>2</v>
      </c>
      <c r="H1192" s="787">
        <v>15618.75</v>
      </c>
      <c r="I1192" s="788">
        <v>1583.7600326538086</v>
      </c>
      <c r="K1192" s="795">
        <v>824.32500000000005</v>
      </c>
      <c r="M1192" s="798">
        <f t="shared" si="55"/>
        <v>15698.84223130902</v>
      </c>
      <c r="N1192" s="303"/>
      <c r="S1192" s="786">
        <v>0</v>
      </c>
      <c r="T1192" s="781">
        <f>VLOOKUP(C1192,METADATA!$J$5:$Q$29,IF(E1192="HI",2,IF(E1192="LO",6,10))+IF(S1192=1,2,IF(D1192=7,1,(IF(WEEKDAY(B1192)=1,2,IF(WEEKDAY(B1192)=7,1,0))))))</f>
        <v>2</v>
      </c>
      <c r="U1192" s="781">
        <f>VLOOKUP(C1192,METADATA!$A$5:$H$29,IF(E1192="HI",2,IF(E1192="LO",6,10))+IF(S1192=1,2,IF(D1192=7,1,(IF(WEEKDAY(B1192)=1,2,IF(WEEKDAY(B1192)=7,1,0))))))</f>
        <v>2</v>
      </c>
    </row>
    <row r="1193" spans="2:21" ht="13.95" customHeight="1" x14ac:dyDescent="0.25">
      <c r="B1193" s="784">
        <f t="shared" si="56"/>
        <v>45432</v>
      </c>
      <c r="C1193" s="785">
        <v>13</v>
      </c>
      <c r="D1193" s="786">
        <f>IFERROR((INDEX(METADATA!$T$2:$T$20,MATCH(B1193,METADATA!$S$2:$S$20,0))),0)</f>
        <v>0</v>
      </c>
      <c r="E1193" s="785" t="str">
        <f t="shared" si="54"/>
        <v>LO</v>
      </c>
      <c r="F1193" s="786">
        <f>VLOOKUP(C1193,METADATA!$A$5:$H$29,IF(E1193="HI",2,IF(E1193="LO",6,10))+IF(D1193=1,2,IF(D1193=7,1,(IF(WEEKDAY(B1193)=1,2,IF(WEEKDAY(B1193)=7,1,0))))))</f>
        <v>2</v>
      </c>
      <c r="G1193" s="786">
        <f>VLOOKUP(C1193,METADATA!$J$5:$Q$29,IF(E1193="HI",2,IF(E1193="LO",6,10))+IF(D1193=1,2,IF(D1193=7,1,(IF(WEEKDAY(B1193)=1,2,IF(WEEKDAY(B1193)=7,1,0))))))</f>
        <v>2</v>
      </c>
      <c r="H1193" s="787">
        <v>14949.25</v>
      </c>
      <c r="I1193" s="788">
        <v>1668.9599761962891</v>
      </c>
      <c r="K1193" s="795">
        <v>882.73749999999995</v>
      </c>
      <c r="M1193" s="798">
        <f t="shared" si="55"/>
        <v>15042.124283645748</v>
      </c>
      <c r="N1193" s="303"/>
      <c r="S1193" s="786">
        <v>0</v>
      </c>
      <c r="T1193" s="781">
        <f>VLOOKUP(C1193,METADATA!$J$5:$Q$29,IF(E1193="HI",2,IF(E1193="LO",6,10))+IF(S1193=1,2,IF(D1193=7,1,(IF(WEEKDAY(B1193)=1,2,IF(WEEKDAY(B1193)=7,1,0))))))</f>
        <v>2</v>
      </c>
      <c r="U1193" s="781">
        <f>VLOOKUP(C1193,METADATA!$A$5:$H$29,IF(E1193="HI",2,IF(E1193="LO",6,10))+IF(S1193=1,2,IF(D1193=7,1,(IF(WEEKDAY(B1193)=1,2,IF(WEEKDAY(B1193)=7,1,0))))))</f>
        <v>2</v>
      </c>
    </row>
    <row r="1194" spans="2:21" ht="13.95" customHeight="1" x14ac:dyDescent="0.25">
      <c r="B1194" s="784">
        <f t="shared" si="56"/>
        <v>45432</v>
      </c>
      <c r="C1194" s="785">
        <v>14</v>
      </c>
      <c r="D1194" s="786">
        <f>IFERROR((INDEX(METADATA!$T$2:$T$20,MATCH(B1194,METADATA!$S$2:$S$20,0))),0)</f>
        <v>0</v>
      </c>
      <c r="E1194" s="785" t="str">
        <f t="shared" si="54"/>
        <v>LO</v>
      </c>
      <c r="F1194" s="786">
        <f>VLOOKUP(C1194,METADATA!$A$5:$H$29,IF(E1194="HI",2,IF(E1194="LO",6,10))+IF(D1194=1,2,IF(D1194=7,1,(IF(WEEKDAY(B1194)=1,2,IF(WEEKDAY(B1194)=7,1,0))))))</f>
        <v>2</v>
      </c>
      <c r="G1194" s="786">
        <f>VLOOKUP(C1194,METADATA!$J$5:$Q$29,IF(E1194="HI",2,IF(E1194="LO",6,10))+IF(D1194=1,2,IF(D1194=7,1,(IF(WEEKDAY(B1194)=1,2,IF(WEEKDAY(B1194)=7,1,0))))))</f>
        <v>2</v>
      </c>
      <c r="H1194" s="787">
        <v>15050.5</v>
      </c>
      <c r="I1194" s="788">
        <v>1735.3925399780273</v>
      </c>
      <c r="K1194" s="795">
        <v>909.3125</v>
      </c>
      <c r="M1194" s="798">
        <f t="shared" si="55"/>
        <v>15150.219058410059</v>
      </c>
      <c r="N1194" s="303"/>
      <c r="S1194" s="786">
        <v>0</v>
      </c>
      <c r="T1194" s="781">
        <f>VLOOKUP(C1194,METADATA!$J$5:$Q$29,IF(E1194="HI",2,IF(E1194="LO",6,10))+IF(S1194=1,2,IF(D1194=7,1,(IF(WEEKDAY(B1194)=1,2,IF(WEEKDAY(B1194)=7,1,0))))))</f>
        <v>2</v>
      </c>
      <c r="U1194" s="781">
        <f>VLOOKUP(C1194,METADATA!$A$5:$H$29,IF(E1194="HI",2,IF(E1194="LO",6,10))+IF(S1194=1,2,IF(D1194=7,1,(IF(WEEKDAY(B1194)=1,2,IF(WEEKDAY(B1194)=7,1,0))))))</f>
        <v>2</v>
      </c>
    </row>
    <row r="1195" spans="2:21" ht="13.95" customHeight="1" x14ac:dyDescent="0.25">
      <c r="B1195" s="784">
        <f t="shared" si="56"/>
        <v>45432</v>
      </c>
      <c r="C1195" s="785">
        <v>15</v>
      </c>
      <c r="D1195" s="786">
        <f>IFERROR((INDEX(METADATA!$T$2:$T$20,MATCH(B1195,METADATA!$S$2:$S$20,0))),0)</f>
        <v>0</v>
      </c>
      <c r="E1195" s="785" t="str">
        <f t="shared" si="54"/>
        <v>LO</v>
      </c>
      <c r="F1195" s="786">
        <f>VLOOKUP(C1195,METADATA!$A$5:$H$29,IF(E1195="HI",2,IF(E1195="LO",6,10))+IF(D1195=1,2,IF(D1195=7,1,(IF(WEEKDAY(B1195)=1,2,IF(WEEKDAY(B1195)=7,1,0))))))</f>
        <v>2</v>
      </c>
      <c r="G1195" s="786">
        <f>VLOOKUP(C1195,METADATA!$J$5:$Q$29,IF(E1195="HI",2,IF(E1195="LO",6,10))+IF(D1195=1,2,IF(D1195=7,1,(IF(WEEKDAY(B1195)=1,2,IF(WEEKDAY(B1195)=7,1,0))))))</f>
        <v>2</v>
      </c>
      <c r="H1195" s="787">
        <v>15218</v>
      </c>
      <c r="I1195" s="788">
        <v>1716.4799194335938</v>
      </c>
      <c r="K1195" s="795">
        <v>905.6</v>
      </c>
      <c r="M1195" s="798">
        <f t="shared" si="55"/>
        <v>15314.497292233224</v>
      </c>
      <c r="N1195" s="303"/>
      <c r="S1195" s="786">
        <v>0</v>
      </c>
      <c r="T1195" s="781">
        <f>VLOOKUP(C1195,METADATA!$J$5:$Q$29,IF(E1195="HI",2,IF(E1195="LO",6,10))+IF(S1195=1,2,IF(D1195=7,1,(IF(WEEKDAY(B1195)=1,2,IF(WEEKDAY(B1195)=7,1,0))))))</f>
        <v>2</v>
      </c>
      <c r="U1195" s="781">
        <f>VLOOKUP(C1195,METADATA!$A$5:$H$29,IF(E1195="HI",2,IF(E1195="LO",6,10))+IF(S1195=1,2,IF(D1195=7,1,(IF(WEEKDAY(B1195)=1,2,IF(WEEKDAY(B1195)=7,1,0))))))</f>
        <v>2</v>
      </c>
    </row>
    <row r="1196" spans="2:21" ht="13.95" customHeight="1" x14ac:dyDescent="0.25">
      <c r="B1196" s="784">
        <f t="shared" si="56"/>
        <v>45432</v>
      </c>
      <c r="C1196" s="785">
        <v>16</v>
      </c>
      <c r="D1196" s="786">
        <f>IFERROR((INDEX(METADATA!$T$2:$T$20,MATCH(B1196,METADATA!$S$2:$S$20,0))),0)</f>
        <v>0</v>
      </c>
      <c r="E1196" s="785" t="str">
        <f t="shared" si="54"/>
        <v>LO</v>
      </c>
      <c r="F1196" s="786">
        <f>VLOOKUP(C1196,METADATA!$A$5:$H$29,IF(E1196="HI",2,IF(E1196="LO",6,10))+IF(D1196=1,2,IF(D1196=7,1,(IF(WEEKDAY(B1196)=1,2,IF(WEEKDAY(B1196)=7,1,0))))))</f>
        <v>2</v>
      </c>
      <c r="G1196" s="786">
        <f>VLOOKUP(C1196,METADATA!$J$5:$Q$29,IF(E1196="HI",2,IF(E1196="LO",6,10))+IF(D1196=1,2,IF(D1196=7,1,(IF(WEEKDAY(B1196)=1,2,IF(WEEKDAY(B1196)=7,1,0))))))</f>
        <v>2</v>
      </c>
      <c r="H1196" s="787">
        <v>15080</v>
      </c>
      <c r="I1196" s="788">
        <v>1669.4874801635742</v>
      </c>
      <c r="K1196" s="795">
        <v>913.98749999999995</v>
      </c>
      <c r="M1196" s="798">
        <f t="shared" si="55"/>
        <v>15172.131967736866</v>
      </c>
      <c r="N1196" s="303"/>
      <c r="S1196" s="786">
        <v>0</v>
      </c>
      <c r="T1196" s="781">
        <f>VLOOKUP(C1196,METADATA!$J$5:$Q$29,IF(E1196="HI",2,IF(E1196="LO",6,10))+IF(S1196=1,2,IF(D1196=7,1,(IF(WEEKDAY(B1196)=1,2,IF(WEEKDAY(B1196)=7,1,0))))))</f>
        <v>2</v>
      </c>
      <c r="U1196" s="781">
        <f>VLOOKUP(C1196,METADATA!$A$5:$H$29,IF(E1196="HI",2,IF(E1196="LO",6,10))+IF(S1196=1,2,IF(D1196=7,1,(IF(WEEKDAY(B1196)=1,2,IF(WEEKDAY(B1196)=7,1,0))))))</f>
        <v>2</v>
      </c>
    </row>
    <row r="1197" spans="2:21" ht="13.95" customHeight="1" x14ac:dyDescent="0.25">
      <c r="B1197" s="784">
        <f t="shared" si="56"/>
        <v>45432</v>
      </c>
      <c r="C1197" s="785">
        <v>17</v>
      </c>
      <c r="D1197" s="786">
        <f>IFERROR((INDEX(METADATA!$T$2:$T$20,MATCH(B1197,METADATA!$S$2:$S$20,0))),0)</f>
        <v>0</v>
      </c>
      <c r="E1197" s="785" t="str">
        <f t="shared" si="54"/>
        <v>LO</v>
      </c>
      <c r="F1197" s="786">
        <f>VLOOKUP(C1197,METADATA!$A$5:$H$29,IF(E1197="HI",2,IF(E1197="LO",6,10))+IF(D1197=1,2,IF(D1197=7,1,(IF(WEEKDAY(B1197)=1,2,IF(WEEKDAY(B1197)=7,1,0))))))</f>
        <v>2</v>
      </c>
      <c r="G1197" s="786">
        <f>VLOOKUP(C1197,METADATA!$J$5:$Q$29,IF(E1197="HI",2,IF(E1197="LO",6,10))+IF(D1197=1,2,IF(D1197=7,1,(IF(WEEKDAY(B1197)=1,2,IF(WEEKDAY(B1197)=7,1,0))))))</f>
        <v>2</v>
      </c>
      <c r="H1197" s="787">
        <v>14744</v>
      </c>
      <c r="I1197" s="788">
        <v>1500.4820415040012</v>
      </c>
      <c r="K1197" s="795">
        <v>902.26250000000005</v>
      </c>
      <c r="M1197" s="798">
        <f t="shared" si="55"/>
        <v>14820.154599628035</v>
      </c>
      <c r="N1197" s="303"/>
      <c r="S1197" s="786">
        <v>0</v>
      </c>
      <c r="T1197" s="781">
        <f>VLOOKUP(C1197,METADATA!$J$5:$Q$29,IF(E1197="HI",2,IF(E1197="LO",6,10))+IF(S1197=1,2,IF(D1197=7,1,(IF(WEEKDAY(B1197)=1,2,IF(WEEKDAY(B1197)=7,1,0))))))</f>
        <v>2</v>
      </c>
      <c r="U1197" s="781">
        <f>VLOOKUP(C1197,METADATA!$A$5:$H$29,IF(E1197="HI",2,IF(E1197="LO",6,10))+IF(S1197=1,2,IF(D1197=7,1,(IF(WEEKDAY(B1197)=1,2,IF(WEEKDAY(B1197)=7,1,0))))))</f>
        <v>2</v>
      </c>
    </row>
    <row r="1198" spans="2:21" ht="13.95" customHeight="1" x14ac:dyDescent="0.25">
      <c r="B1198" s="784">
        <f t="shared" si="56"/>
        <v>45432</v>
      </c>
      <c r="C1198" s="785">
        <v>18</v>
      </c>
      <c r="D1198" s="786">
        <f>IFERROR((INDEX(METADATA!$T$2:$T$20,MATCH(B1198,METADATA!$S$2:$S$20,0))),0)</f>
        <v>0</v>
      </c>
      <c r="E1198" s="785" t="str">
        <f t="shared" si="54"/>
        <v>LO</v>
      </c>
      <c r="F1198" s="786">
        <f>VLOOKUP(C1198,METADATA!$A$5:$H$29,IF(E1198="HI",2,IF(E1198="LO",6,10))+IF(D1198=1,2,IF(D1198=7,1,(IF(WEEKDAY(B1198)=1,2,IF(WEEKDAY(B1198)=7,1,0))))))</f>
        <v>1</v>
      </c>
      <c r="G1198" s="786">
        <f>VLOOKUP(C1198,METADATA!$J$5:$Q$29,IF(E1198="HI",2,IF(E1198="LO",6,10))+IF(D1198=1,2,IF(D1198=7,1,(IF(WEEKDAY(B1198)=1,2,IF(WEEKDAY(B1198)=7,1,0))))))</f>
        <v>1</v>
      </c>
      <c r="H1198" s="787">
        <v>16072.75</v>
      </c>
      <c r="I1198" s="788">
        <v>1485.7180346250534</v>
      </c>
      <c r="K1198" s="795">
        <v>933.76250000000005</v>
      </c>
      <c r="M1198" s="798">
        <f t="shared" si="55"/>
        <v>16141.271655012504</v>
      </c>
      <c r="N1198" s="303"/>
      <c r="S1198" s="786">
        <v>0</v>
      </c>
      <c r="T1198" s="781">
        <f>VLOOKUP(C1198,METADATA!$J$5:$Q$29,IF(E1198="HI",2,IF(E1198="LO",6,10))+IF(S1198=1,2,IF(D1198=7,1,(IF(WEEKDAY(B1198)=1,2,IF(WEEKDAY(B1198)=7,1,0))))))</f>
        <v>1</v>
      </c>
      <c r="U1198" s="781">
        <f>VLOOKUP(C1198,METADATA!$A$5:$H$29,IF(E1198="HI",2,IF(E1198="LO",6,10))+IF(S1198=1,2,IF(D1198=7,1,(IF(WEEKDAY(B1198)=1,2,IF(WEEKDAY(B1198)=7,1,0))))))</f>
        <v>1</v>
      </c>
    </row>
    <row r="1199" spans="2:21" ht="13.95" customHeight="1" x14ac:dyDescent="0.25">
      <c r="B1199" s="784">
        <f t="shared" si="56"/>
        <v>45432</v>
      </c>
      <c r="C1199" s="785">
        <v>19</v>
      </c>
      <c r="D1199" s="786">
        <f>IFERROR((INDEX(METADATA!$T$2:$T$20,MATCH(B1199,METADATA!$S$2:$S$20,0))),0)</f>
        <v>0</v>
      </c>
      <c r="E1199" s="785" t="str">
        <f t="shared" si="54"/>
        <v>LO</v>
      </c>
      <c r="F1199" s="786">
        <f>VLOOKUP(C1199,METADATA!$A$5:$H$29,IF(E1199="HI",2,IF(E1199="LO",6,10))+IF(D1199=1,2,IF(D1199=7,1,(IF(WEEKDAY(B1199)=1,2,IF(WEEKDAY(B1199)=7,1,0))))))</f>
        <v>1</v>
      </c>
      <c r="G1199" s="786">
        <f>VLOOKUP(C1199,METADATA!$J$5:$Q$29,IF(E1199="HI",2,IF(E1199="LO",6,10))+IF(D1199=1,2,IF(D1199=7,1,(IF(WEEKDAY(B1199)=1,2,IF(WEEKDAY(B1199)=7,1,0))))))</f>
        <v>1</v>
      </c>
      <c r="H1199" s="787">
        <v>16040.25</v>
      </c>
      <c r="I1199" s="788">
        <v>1708.8974990844727</v>
      </c>
      <c r="K1199" s="795">
        <v>0</v>
      </c>
      <c r="M1199" s="798">
        <f t="shared" si="55"/>
        <v>16131.024478466245</v>
      </c>
      <c r="N1199" s="303"/>
      <c r="S1199" s="786">
        <v>0</v>
      </c>
      <c r="T1199" s="781">
        <f>VLOOKUP(C1199,METADATA!$J$5:$Q$29,IF(E1199="HI",2,IF(E1199="LO",6,10))+IF(S1199=1,2,IF(D1199=7,1,(IF(WEEKDAY(B1199)=1,2,IF(WEEKDAY(B1199)=7,1,0))))))</f>
        <v>1</v>
      </c>
      <c r="U1199" s="781">
        <f>VLOOKUP(C1199,METADATA!$A$5:$H$29,IF(E1199="HI",2,IF(E1199="LO",6,10))+IF(S1199=1,2,IF(D1199=7,1,(IF(WEEKDAY(B1199)=1,2,IF(WEEKDAY(B1199)=7,1,0))))))</f>
        <v>1</v>
      </c>
    </row>
    <row r="1200" spans="2:21" ht="13.95" customHeight="1" x14ac:dyDescent="0.25">
      <c r="B1200" s="784">
        <f t="shared" si="56"/>
        <v>45432</v>
      </c>
      <c r="C1200" s="785">
        <v>20</v>
      </c>
      <c r="D1200" s="786">
        <f>IFERROR((INDEX(METADATA!$T$2:$T$20,MATCH(B1200,METADATA!$S$2:$S$20,0))),0)</f>
        <v>0</v>
      </c>
      <c r="E1200" s="785" t="str">
        <f t="shared" si="54"/>
        <v>LO</v>
      </c>
      <c r="F1200" s="786">
        <f>VLOOKUP(C1200,METADATA!$A$5:$H$29,IF(E1200="HI",2,IF(E1200="LO",6,10))+IF(D1200=1,2,IF(D1200=7,1,(IF(WEEKDAY(B1200)=1,2,IF(WEEKDAY(B1200)=7,1,0))))))</f>
        <v>1</v>
      </c>
      <c r="G1200" s="786">
        <f>VLOOKUP(C1200,METADATA!$J$5:$Q$29,IF(E1200="HI",2,IF(E1200="LO",6,10))+IF(D1200=1,2,IF(D1200=7,1,(IF(WEEKDAY(B1200)=1,2,IF(WEEKDAY(B1200)=7,1,0))))))</f>
        <v>2</v>
      </c>
      <c r="H1200" s="787">
        <v>14385.75</v>
      </c>
      <c r="I1200" s="788">
        <v>1732.6799926757813</v>
      </c>
      <c r="K1200" s="795">
        <v>0</v>
      </c>
      <c r="M1200" s="798">
        <f t="shared" si="55"/>
        <v>14489.719908249397</v>
      </c>
      <c r="N1200" s="303"/>
      <c r="S1200" s="786">
        <v>0</v>
      </c>
      <c r="T1200" s="781">
        <f>VLOOKUP(C1200,METADATA!$J$5:$Q$29,IF(E1200="HI",2,IF(E1200="LO",6,10))+IF(S1200=1,2,IF(D1200=7,1,(IF(WEEKDAY(B1200)=1,2,IF(WEEKDAY(B1200)=7,1,0))))))</f>
        <v>2</v>
      </c>
      <c r="U1200" s="781">
        <f>VLOOKUP(C1200,METADATA!$A$5:$H$29,IF(E1200="HI",2,IF(E1200="LO",6,10))+IF(S1200=1,2,IF(D1200=7,1,(IF(WEEKDAY(B1200)=1,2,IF(WEEKDAY(B1200)=7,1,0))))))</f>
        <v>1</v>
      </c>
    </row>
    <row r="1201" spans="2:21" ht="13.95" customHeight="1" x14ac:dyDescent="0.25">
      <c r="B1201" s="784">
        <f t="shared" si="56"/>
        <v>45432</v>
      </c>
      <c r="C1201" s="785">
        <v>21</v>
      </c>
      <c r="D1201" s="786">
        <f>IFERROR((INDEX(METADATA!$T$2:$T$20,MATCH(B1201,METADATA!$S$2:$S$20,0))),0)</f>
        <v>0</v>
      </c>
      <c r="E1201" s="785" t="str">
        <f t="shared" si="54"/>
        <v>LO</v>
      </c>
      <c r="F1201" s="786">
        <f>VLOOKUP(C1201,METADATA!$A$5:$H$29,IF(E1201="HI",2,IF(E1201="LO",6,10))+IF(D1201=1,2,IF(D1201=7,1,(IF(WEEKDAY(B1201)=1,2,IF(WEEKDAY(B1201)=7,1,0))))))</f>
        <v>2</v>
      </c>
      <c r="G1201" s="786">
        <f>VLOOKUP(C1201,METADATA!$J$5:$Q$29,IF(E1201="HI",2,IF(E1201="LO",6,10))+IF(D1201=1,2,IF(D1201=7,1,(IF(WEEKDAY(B1201)=1,2,IF(WEEKDAY(B1201)=7,1,0))))))</f>
        <v>2</v>
      </c>
      <c r="H1201" s="787">
        <v>12311.25</v>
      </c>
      <c r="I1201" s="788">
        <v>1729.6550369262695</v>
      </c>
      <c r="K1201" s="795">
        <v>0</v>
      </c>
      <c r="M1201" s="798">
        <f t="shared" si="55"/>
        <v>12432.159229565248</v>
      </c>
      <c r="N1201" s="303"/>
      <c r="S1201" s="786">
        <v>0</v>
      </c>
      <c r="T1201" s="781">
        <f>VLOOKUP(C1201,METADATA!$J$5:$Q$29,IF(E1201="HI",2,IF(E1201="LO",6,10))+IF(S1201=1,2,IF(D1201=7,1,(IF(WEEKDAY(B1201)=1,2,IF(WEEKDAY(B1201)=7,1,0))))))</f>
        <v>2</v>
      </c>
      <c r="U1201" s="781">
        <f>VLOOKUP(C1201,METADATA!$A$5:$H$29,IF(E1201="HI",2,IF(E1201="LO",6,10))+IF(S1201=1,2,IF(D1201=7,1,(IF(WEEKDAY(B1201)=1,2,IF(WEEKDAY(B1201)=7,1,0))))))</f>
        <v>2</v>
      </c>
    </row>
    <row r="1202" spans="2:21" ht="13.95" customHeight="1" x14ac:dyDescent="0.25">
      <c r="B1202" s="784">
        <f t="shared" si="56"/>
        <v>45432</v>
      </c>
      <c r="C1202" s="785">
        <v>22</v>
      </c>
      <c r="D1202" s="786">
        <f>IFERROR((INDEX(METADATA!$T$2:$T$20,MATCH(B1202,METADATA!$S$2:$S$20,0))),0)</f>
        <v>0</v>
      </c>
      <c r="E1202" s="785" t="str">
        <f t="shared" si="54"/>
        <v>LO</v>
      </c>
      <c r="F1202" s="786">
        <f>VLOOKUP(C1202,METADATA!$A$5:$H$29,IF(E1202="HI",2,IF(E1202="LO",6,10))+IF(D1202=1,2,IF(D1202=7,1,(IF(WEEKDAY(B1202)=1,2,IF(WEEKDAY(B1202)=7,1,0))))))</f>
        <v>3</v>
      </c>
      <c r="G1202" s="786">
        <f>VLOOKUP(C1202,METADATA!$J$5:$Q$29,IF(E1202="HI",2,IF(E1202="LO",6,10))+IF(D1202=1,2,IF(D1202=7,1,(IF(WEEKDAY(B1202)=1,2,IF(WEEKDAY(B1202)=7,1,0))))))</f>
        <v>3</v>
      </c>
      <c r="H1202" s="787">
        <v>10832</v>
      </c>
      <c r="I1202" s="788">
        <v>1547.2335274219513</v>
      </c>
      <c r="K1202" s="795">
        <v>0</v>
      </c>
      <c r="M1202" s="798">
        <f t="shared" si="55"/>
        <v>10941.944780905202</v>
      </c>
      <c r="N1202" s="303"/>
      <c r="S1202" s="786">
        <v>0</v>
      </c>
      <c r="T1202" s="781">
        <f>VLOOKUP(C1202,METADATA!$J$5:$Q$29,IF(E1202="HI",2,IF(E1202="LO",6,10))+IF(S1202=1,2,IF(D1202=7,1,(IF(WEEKDAY(B1202)=1,2,IF(WEEKDAY(B1202)=7,1,0))))))</f>
        <v>3</v>
      </c>
      <c r="U1202" s="781">
        <f>VLOOKUP(C1202,METADATA!$A$5:$H$29,IF(E1202="HI",2,IF(E1202="LO",6,10))+IF(S1202=1,2,IF(D1202=7,1,(IF(WEEKDAY(B1202)=1,2,IF(WEEKDAY(B1202)=7,1,0))))))</f>
        <v>3</v>
      </c>
    </row>
    <row r="1203" spans="2:21" ht="13.95" customHeight="1" x14ac:dyDescent="0.25">
      <c r="B1203" s="784">
        <f t="shared" si="56"/>
        <v>45432</v>
      </c>
      <c r="C1203" s="785">
        <v>23</v>
      </c>
      <c r="D1203" s="786">
        <f>IFERROR((INDEX(METADATA!$T$2:$T$20,MATCH(B1203,METADATA!$S$2:$S$20,0))),0)</f>
        <v>0</v>
      </c>
      <c r="E1203" s="785" t="str">
        <f t="shared" si="54"/>
        <v>LO</v>
      </c>
      <c r="F1203" s="786">
        <f>VLOOKUP(C1203,METADATA!$A$5:$H$29,IF(E1203="HI",2,IF(E1203="LO",6,10))+IF(D1203=1,2,IF(D1203=7,1,(IF(WEEKDAY(B1203)=1,2,IF(WEEKDAY(B1203)=7,1,0))))))</f>
        <v>3</v>
      </c>
      <c r="G1203" s="786">
        <f>VLOOKUP(C1203,METADATA!$J$5:$Q$29,IF(E1203="HI",2,IF(E1203="LO",6,10))+IF(D1203=1,2,IF(D1203=7,1,(IF(WEEKDAY(B1203)=1,2,IF(WEEKDAY(B1203)=7,1,0))))))</f>
        <v>3</v>
      </c>
      <c r="H1203" s="787">
        <v>9825.75</v>
      </c>
      <c r="I1203" s="788">
        <v>1555.2199646830559</v>
      </c>
      <c r="K1203" s="795">
        <v>0</v>
      </c>
      <c r="M1203" s="798">
        <f t="shared" si="55"/>
        <v>9948.0687674065048</v>
      </c>
      <c r="N1203" s="303"/>
      <c r="S1203" s="786">
        <v>0</v>
      </c>
      <c r="T1203" s="781">
        <f>VLOOKUP(C1203,METADATA!$J$5:$Q$29,IF(E1203="HI",2,IF(E1203="LO",6,10))+IF(S1203=1,2,IF(D1203=7,1,(IF(WEEKDAY(B1203)=1,2,IF(WEEKDAY(B1203)=7,1,0))))))</f>
        <v>3</v>
      </c>
      <c r="U1203" s="781">
        <f>VLOOKUP(C1203,METADATA!$A$5:$H$29,IF(E1203="HI",2,IF(E1203="LO",6,10))+IF(S1203=1,2,IF(D1203=7,1,(IF(WEEKDAY(B1203)=1,2,IF(WEEKDAY(B1203)=7,1,0))))))</f>
        <v>3</v>
      </c>
    </row>
    <row r="1204" spans="2:21" ht="13.95" customHeight="1" x14ac:dyDescent="0.25">
      <c r="B1204" s="784">
        <f t="shared" si="56"/>
        <v>45433</v>
      </c>
      <c r="C1204" s="785">
        <v>0</v>
      </c>
      <c r="D1204" s="786">
        <f>IFERROR((INDEX(METADATA!$T$2:$T$20,MATCH(B1204,METADATA!$S$2:$S$20,0))),0)</f>
        <v>0</v>
      </c>
      <c r="E1204" s="785" t="str">
        <f t="shared" si="54"/>
        <v>LO</v>
      </c>
      <c r="F1204" s="786">
        <f>VLOOKUP(C1204,METADATA!$A$5:$H$29,IF(E1204="HI",2,IF(E1204="LO",6,10))+IF(D1204=1,2,IF(D1204=7,1,(IF(WEEKDAY(B1204)=1,2,IF(WEEKDAY(B1204)=7,1,0))))))</f>
        <v>3</v>
      </c>
      <c r="G1204" s="786">
        <f>VLOOKUP(C1204,METADATA!$J$5:$Q$29,IF(E1204="HI",2,IF(E1204="LO",6,10))+IF(D1204=1,2,IF(D1204=7,1,(IF(WEEKDAY(B1204)=1,2,IF(WEEKDAY(B1204)=7,1,0))))))</f>
        <v>3</v>
      </c>
      <c r="H1204" s="787">
        <v>9231</v>
      </c>
      <c r="I1204" s="788">
        <v>1783.5125122070313</v>
      </c>
      <c r="K1204" s="795">
        <v>0</v>
      </c>
      <c r="M1204" s="798">
        <f t="shared" si="55"/>
        <v>9401.7167518065035</v>
      </c>
      <c r="N1204" s="303"/>
      <c r="S1204" s="786">
        <v>0</v>
      </c>
      <c r="T1204" s="781">
        <f>VLOOKUP(C1204,METADATA!$J$5:$Q$29,IF(E1204="HI",2,IF(E1204="LO",6,10))+IF(S1204=1,2,IF(D1204=7,1,(IF(WEEKDAY(B1204)=1,2,IF(WEEKDAY(B1204)=7,1,0))))))</f>
        <v>3</v>
      </c>
      <c r="U1204" s="781">
        <f>VLOOKUP(C1204,METADATA!$A$5:$H$29,IF(E1204="HI",2,IF(E1204="LO",6,10))+IF(S1204=1,2,IF(D1204=7,1,(IF(WEEKDAY(B1204)=1,2,IF(WEEKDAY(B1204)=7,1,0))))))</f>
        <v>3</v>
      </c>
    </row>
    <row r="1205" spans="2:21" ht="13.95" customHeight="1" x14ac:dyDescent="0.25">
      <c r="B1205" s="784">
        <f t="shared" si="56"/>
        <v>45433</v>
      </c>
      <c r="C1205" s="785">
        <v>1</v>
      </c>
      <c r="D1205" s="786">
        <f>IFERROR((INDEX(METADATA!$T$2:$T$20,MATCH(B1205,METADATA!$S$2:$S$20,0))),0)</f>
        <v>0</v>
      </c>
      <c r="E1205" s="785" t="str">
        <f t="shared" si="54"/>
        <v>LO</v>
      </c>
      <c r="F1205" s="786">
        <f>VLOOKUP(C1205,METADATA!$A$5:$H$29,IF(E1205="HI",2,IF(E1205="LO",6,10))+IF(D1205=1,2,IF(D1205=7,1,(IF(WEEKDAY(B1205)=1,2,IF(WEEKDAY(B1205)=7,1,0))))))</f>
        <v>3</v>
      </c>
      <c r="G1205" s="786">
        <f>VLOOKUP(C1205,METADATA!$J$5:$Q$29,IF(E1205="HI",2,IF(E1205="LO",6,10))+IF(D1205=1,2,IF(D1205=7,1,(IF(WEEKDAY(B1205)=1,2,IF(WEEKDAY(B1205)=7,1,0))))))</f>
        <v>3</v>
      </c>
      <c r="H1205" s="787">
        <v>8378.5</v>
      </c>
      <c r="I1205" s="788">
        <v>1824.0475234985352</v>
      </c>
      <c r="K1205" s="795">
        <v>0</v>
      </c>
      <c r="M1205" s="798">
        <f t="shared" si="55"/>
        <v>8574.7543182286645</v>
      </c>
      <c r="N1205" s="303"/>
      <c r="S1205" s="786">
        <v>0</v>
      </c>
      <c r="T1205" s="781">
        <f>VLOOKUP(C1205,METADATA!$J$5:$Q$29,IF(E1205="HI",2,IF(E1205="LO",6,10))+IF(S1205=1,2,IF(D1205=7,1,(IF(WEEKDAY(B1205)=1,2,IF(WEEKDAY(B1205)=7,1,0))))))</f>
        <v>3</v>
      </c>
      <c r="U1205" s="781">
        <f>VLOOKUP(C1205,METADATA!$A$5:$H$29,IF(E1205="HI",2,IF(E1205="LO",6,10))+IF(S1205=1,2,IF(D1205=7,1,(IF(WEEKDAY(B1205)=1,2,IF(WEEKDAY(B1205)=7,1,0))))))</f>
        <v>3</v>
      </c>
    </row>
    <row r="1206" spans="2:21" ht="13.95" customHeight="1" x14ac:dyDescent="0.25">
      <c r="B1206" s="784">
        <f t="shared" si="56"/>
        <v>45433</v>
      </c>
      <c r="C1206" s="785">
        <v>2</v>
      </c>
      <c r="D1206" s="786">
        <f>IFERROR((INDEX(METADATA!$T$2:$T$20,MATCH(B1206,METADATA!$S$2:$S$20,0))),0)</f>
        <v>0</v>
      </c>
      <c r="E1206" s="785" t="str">
        <f t="shared" si="54"/>
        <v>LO</v>
      </c>
      <c r="F1206" s="786">
        <f>VLOOKUP(C1206,METADATA!$A$5:$H$29,IF(E1206="HI",2,IF(E1206="LO",6,10))+IF(D1206=1,2,IF(D1206=7,1,(IF(WEEKDAY(B1206)=1,2,IF(WEEKDAY(B1206)=7,1,0))))))</f>
        <v>3</v>
      </c>
      <c r="G1206" s="786">
        <f>VLOOKUP(C1206,METADATA!$J$5:$Q$29,IF(E1206="HI",2,IF(E1206="LO",6,10))+IF(D1206=1,2,IF(D1206=7,1,(IF(WEEKDAY(B1206)=1,2,IF(WEEKDAY(B1206)=7,1,0))))))</f>
        <v>3</v>
      </c>
      <c r="H1206" s="787">
        <v>8514.25</v>
      </c>
      <c r="I1206" s="788">
        <v>1823.18505859375</v>
      </c>
      <c r="K1206" s="795">
        <v>0</v>
      </c>
      <c r="M1206" s="798">
        <f t="shared" si="55"/>
        <v>8707.2646003426071</v>
      </c>
      <c r="N1206" s="303"/>
      <c r="S1206" s="786">
        <v>0</v>
      </c>
      <c r="T1206" s="781">
        <f>VLOOKUP(C1206,METADATA!$J$5:$Q$29,IF(E1206="HI",2,IF(E1206="LO",6,10))+IF(S1206=1,2,IF(D1206=7,1,(IF(WEEKDAY(B1206)=1,2,IF(WEEKDAY(B1206)=7,1,0))))))</f>
        <v>3</v>
      </c>
      <c r="U1206" s="781">
        <f>VLOOKUP(C1206,METADATA!$A$5:$H$29,IF(E1206="HI",2,IF(E1206="LO",6,10))+IF(S1206=1,2,IF(D1206=7,1,(IF(WEEKDAY(B1206)=1,2,IF(WEEKDAY(B1206)=7,1,0))))))</f>
        <v>3</v>
      </c>
    </row>
    <row r="1207" spans="2:21" ht="13.95" customHeight="1" x14ac:dyDescent="0.25">
      <c r="B1207" s="784">
        <f t="shared" si="56"/>
        <v>45433</v>
      </c>
      <c r="C1207" s="785">
        <v>3</v>
      </c>
      <c r="D1207" s="786">
        <f>IFERROR((INDEX(METADATA!$T$2:$T$20,MATCH(B1207,METADATA!$S$2:$S$20,0))),0)</f>
        <v>0</v>
      </c>
      <c r="E1207" s="785" t="str">
        <f t="shared" si="54"/>
        <v>LO</v>
      </c>
      <c r="F1207" s="786">
        <f>VLOOKUP(C1207,METADATA!$A$5:$H$29,IF(E1207="HI",2,IF(E1207="LO",6,10))+IF(D1207=1,2,IF(D1207=7,1,(IF(WEEKDAY(B1207)=1,2,IF(WEEKDAY(B1207)=7,1,0))))))</f>
        <v>3</v>
      </c>
      <c r="G1207" s="786">
        <f>VLOOKUP(C1207,METADATA!$J$5:$Q$29,IF(E1207="HI",2,IF(E1207="LO",6,10))+IF(D1207=1,2,IF(D1207=7,1,(IF(WEEKDAY(B1207)=1,2,IF(WEEKDAY(B1207)=7,1,0))))))</f>
        <v>3</v>
      </c>
      <c r="H1207" s="787">
        <v>8718.25</v>
      </c>
      <c r="I1207" s="788">
        <v>1824.3600082397461</v>
      </c>
      <c r="K1207" s="795">
        <v>0</v>
      </c>
      <c r="M1207" s="798">
        <f t="shared" si="55"/>
        <v>8907.0855223335839</v>
      </c>
      <c r="N1207" s="303"/>
      <c r="S1207" s="786">
        <v>0</v>
      </c>
      <c r="T1207" s="781">
        <f>VLOOKUP(C1207,METADATA!$J$5:$Q$29,IF(E1207="HI",2,IF(E1207="LO",6,10))+IF(S1207=1,2,IF(D1207=7,1,(IF(WEEKDAY(B1207)=1,2,IF(WEEKDAY(B1207)=7,1,0))))))</f>
        <v>3</v>
      </c>
      <c r="U1207" s="781">
        <f>VLOOKUP(C1207,METADATA!$A$5:$H$29,IF(E1207="HI",2,IF(E1207="LO",6,10))+IF(S1207=1,2,IF(D1207=7,1,(IF(WEEKDAY(B1207)=1,2,IF(WEEKDAY(B1207)=7,1,0))))))</f>
        <v>3</v>
      </c>
    </row>
    <row r="1208" spans="2:21" ht="13.95" customHeight="1" x14ac:dyDescent="0.25">
      <c r="B1208" s="784">
        <f t="shared" si="56"/>
        <v>45433</v>
      </c>
      <c r="C1208" s="785">
        <v>4</v>
      </c>
      <c r="D1208" s="786">
        <f>IFERROR((INDEX(METADATA!$T$2:$T$20,MATCH(B1208,METADATA!$S$2:$S$20,0))),0)</f>
        <v>0</v>
      </c>
      <c r="E1208" s="785" t="str">
        <f t="shared" si="54"/>
        <v>LO</v>
      </c>
      <c r="F1208" s="786">
        <f>VLOOKUP(C1208,METADATA!$A$5:$H$29,IF(E1208="HI",2,IF(E1208="LO",6,10))+IF(D1208=1,2,IF(D1208=7,1,(IF(WEEKDAY(B1208)=1,2,IF(WEEKDAY(B1208)=7,1,0))))))</f>
        <v>3</v>
      </c>
      <c r="G1208" s="786">
        <f>VLOOKUP(C1208,METADATA!$J$5:$Q$29,IF(E1208="HI",2,IF(E1208="LO",6,10))+IF(D1208=1,2,IF(D1208=7,1,(IF(WEEKDAY(B1208)=1,2,IF(WEEKDAY(B1208)=7,1,0))))))</f>
        <v>3</v>
      </c>
      <c r="H1208" s="787">
        <v>9616.25</v>
      </c>
      <c r="I1208" s="788">
        <v>1639.9224853515625</v>
      </c>
      <c r="K1208" s="795">
        <v>0</v>
      </c>
      <c r="M1208" s="798">
        <f t="shared" si="55"/>
        <v>9755.0812308489585</v>
      </c>
      <c r="N1208" s="303"/>
      <c r="S1208" s="786">
        <v>0</v>
      </c>
      <c r="T1208" s="781">
        <f>VLOOKUP(C1208,METADATA!$J$5:$Q$29,IF(E1208="HI",2,IF(E1208="LO",6,10))+IF(S1208=1,2,IF(D1208=7,1,(IF(WEEKDAY(B1208)=1,2,IF(WEEKDAY(B1208)=7,1,0))))))</f>
        <v>3</v>
      </c>
      <c r="U1208" s="781">
        <f>VLOOKUP(C1208,METADATA!$A$5:$H$29,IF(E1208="HI",2,IF(E1208="LO",6,10))+IF(S1208=1,2,IF(D1208=7,1,(IF(WEEKDAY(B1208)=1,2,IF(WEEKDAY(B1208)=7,1,0))))))</f>
        <v>3</v>
      </c>
    </row>
    <row r="1209" spans="2:21" ht="13.95" customHeight="1" x14ac:dyDescent="0.25">
      <c r="B1209" s="784">
        <f t="shared" si="56"/>
        <v>45433</v>
      </c>
      <c r="C1209" s="785">
        <v>5</v>
      </c>
      <c r="D1209" s="786">
        <f>IFERROR((INDEX(METADATA!$T$2:$T$20,MATCH(B1209,METADATA!$S$2:$S$20,0))),0)</f>
        <v>0</v>
      </c>
      <c r="E1209" s="785" t="str">
        <f t="shared" si="54"/>
        <v>LO</v>
      </c>
      <c r="F1209" s="786">
        <f>VLOOKUP(C1209,METADATA!$A$5:$H$29,IF(E1209="HI",2,IF(E1209="LO",6,10))+IF(D1209=1,2,IF(D1209=7,1,(IF(WEEKDAY(B1209)=1,2,IF(WEEKDAY(B1209)=7,1,0))))))</f>
        <v>3</v>
      </c>
      <c r="G1209" s="786">
        <f>VLOOKUP(C1209,METADATA!$J$5:$Q$29,IF(E1209="HI",2,IF(E1209="LO",6,10))+IF(D1209=1,2,IF(D1209=7,1,(IF(WEEKDAY(B1209)=1,2,IF(WEEKDAY(B1209)=7,1,0))))))</f>
        <v>3</v>
      </c>
      <c r="H1209" s="787">
        <v>11832.75</v>
      </c>
      <c r="I1209" s="788">
        <v>1502.9499969482422</v>
      </c>
      <c r="K1209" s="795">
        <v>0</v>
      </c>
      <c r="M1209" s="798">
        <f t="shared" si="55"/>
        <v>11927.817539509342</v>
      </c>
      <c r="N1209" s="303"/>
      <c r="S1209" s="786">
        <v>0</v>
      </c>
      <c r="T1209" s="781">
        <f>VLOOKUP(C1209,METADATA!$J$5:$Q$29,IF(E1209="HI",2,IF(E1209="LO",6,10))+IF(S1209=1,2,IF(D1209=7,1,(IF(WEEKDAY(B1209)=1,2,IF(WEEKDAY(B1209)=7,1,0))))))</f>
        <v>3</v>
      </c>
      <c r="U1209" s="781">
        <f>VLOOKUP(C1209,METADATA!$A$5:$H$29,IF(E1209="HI",2,IF(E1209="LO",6,10))+IF(S1209=1,2,IF(D1209=7,1,(IF(WEEKDAY(B1209)=1,2,IF(WEEKDAY(B1209)=7,1,0))))))</f>
        <v>3</v>
      </c>
    </row>
    <row r="1210" spans="2:21" ht="13.95" customHeight="1" x14ac:dyDescent="0.25">
      <c r="B1210" s="784">
        <f t="shared" si="56"/>
        <v>45433</v>
      </c>
      <c r="C1210" s="785">
        <v>6</v>
      </c>
      <c r="D1210" s="786">
        <f>IFERROR((INDEX(METADATA!$T$2:$T$20,MATCH(B1210,METADATA!$S$2:$S$20,0))),0)</f>
        <v>0</v>
      </c>
      <c r="E1210" s="785" t="str">
        <f t="shared" si="54"/>
        <v>LO</v>
      </c>
      <c r="F1210" s="786">
        <f>VLOOKUP(C1210,METADATA!$A$5:$H$29,IF(E1210="HI",2,IF(E1210="LO",6,10))+IF(D1210=1,2,IF(D1210=7,1,(IF(WEEKDAY(B1210)=1,2,IF(WEEKDAY(B1210)=7,1,0))))))</f>
        <v>2</v>
      </c>
      <c r="G1210" s="786">
        <f>VLOOKUP(C1210,METADATA!$J$5:$Q$29,IF(E1210="HI",2,IF(E1210="LO",6,10))+IF(D1210=1,2,IF(D1210=7,1,(IF(WEEKDAY(B1210)=1,2,IF(WEEKDAY(B1210)=7,1,0))))))</f>
        <v>2</v>
      </c>
      <c r="H1210" s="787">
        <v>13914</v>
      </c>
      <c r="I1210" s="788">
        <v>1496.8074951171875</v>
      </c>
      <c r="K1210" s="795">
        <v>870.51250000000005</v>
      </c>
      <c r="M1210" s="798">
        <f t="shared" si="55"/>
        <v>13994.278426465546</v>
      </c>
      <c r="N1210" s="303"/>
      <c r="S1210" s="786">
        <v>0</v>
      </c>
      <c r="T1210" s="781">
        <f>VLOOKUP(C1210,METADATA!$J$5:$Q$29,IF(E1210="HI",2,IF(E1210="LO",6,10))+IF(S1210=1,2,IF(D1210=7,1,(IF(WEEKDAY(B1210)=1,2,IF(WEEKDAY(B1210)=7,1,0))))))</f>
        <v>2</v>
      </c>
      <c r="U1210" s="781">
        <f>VLOOKUP(C1210,METADATA!$A$5:$H$29,IF(E1210="HI",2,IF(E1210="LO",6,10))+IF(S1210=1,2,IF(D1210=7,1,(IF(WEEKDAY(B1210)=1,2,IF(WEEKDAY(B1210)=7,1,0))))))</f>
        <v>2</v>
      </c>
    </row>
    <row r="1211" spans="2:21" ht="13.95" customHeight="1" x14ac:dyDescent="0.25">
      <c r="B1211" s="784">
        <f t="shared" si="56"/>
        <v>45433</v>
      </c>
      <c r="C1211" s="785">
        <v>7</v>
      </c>
      <c r="D1211" s="786">
        <f>IFERROR((INDEX(METADATA!$T$2:$T$20,MATCH(B1211,METADATA!$S$2:$S$20,0))),0)</f>
        <v>0</v>
      </c>
      <c r="E1211" s="785" t="str">
        <f t="shared" si="54"/>
        <v>LO</v>
      </c>
      <c r="F1211" s="786">
        <f>VLOOKUP(C1211,METADATA!$A$5:$H$29,IF(E1211="HI",2,IF(E1211="LO",6,10))+IF(D1211=1,2,IF(D1211=7,1,(IF(WEEKDAY(B1211)=1,2,IF(WEEKDAY(B1211)=7,1,0))))))</f>
        <v>1</v>
      </c>
      <c r="G1211" s="786">
        <f>VLOOKUP(C1211,METADATA!$J$5:$Q$29,IF(E1211="HI",2,IF(E1211="LO",6,10))+IF(D1211=1,2,IF(D1211=7,1,(IF(WEEKDAY(B1211)=1,2,IF(WEEKDAY(B1211)=7,1,0))))))</f>
        <v>1</v>
      </c>
      <c r="H1211" s="787">
        <v>14948.75</v>
      </c>
      <c r="I1211" s="788">
        <v>1592.449951171875</v>
      </c>
      <c r="K1211" s="795">
        <v>865.8125</v>
      </c>
      <c r="M1211" s="798">
        <f t="shared" si="55"/>
        <v>15033.330416427601</v>
      </c>
      <c r="N1211" s="303"/>
      <c r="S1211" s="786">
        <v>0</v>
      </c>
      <c r="T1211" s="781">
        <f>VLOOKUP(C1211,METADATA!$J$5:$Q$29,IF(E1211="HI",2,IF(E1211="LO",6,10))+IF(S1211=1,2,IF(D1211=7,1,(IF(WEEKDAY(B1211)=1,2,IF(WEEKDAY(B1211)=7,1,0))))))</f>
        <v>1</v>
      </c>
      <c r="U1211" s="781">
        <f>VLOOKUP(C1211,METADATA!$A$5:$H$29,IF(E1211="HI",2,IF(E1211="LO",6,10))+IF(S1211=1,2,IF(D1211=7,1,(IF(WEEKDAY(B1211)=1,2,IF(WEEKDAY(B1211)=7,1,0))))))</f>
        <v>1</v>
      </c>
    </row>
    <row r="1212" spans="2:21" ht="13.95" customHeight="1" x14ac:dyDescent="0.25">
      <c r="B1212" s="784">
        <f t="shared" si="56"/>
        <v>45433</v>
      </c>
      <c r="C1212" s="785">
        <v>8</v>
      </c>
      <c r="D1212" s="786">
        <f>IFERROR((INDEX(METADATA!$T$2:$T$20,MATCH(B1212,METADATA!$S$2:$S$20,0))),0)</f>
        <v>0</v>
      </c>
      <c r="E1212" s="785" t="str">
        <f t="shared" si="54"/>
        <v>LO</v>
      </c>
      <c r="F1212" s="786">
        <f>VLOOKUP(C1212,METADATA!$A$5:$H$29,IF(E1212="HI",2,IF(E1212="LO",6,10))+IF(D1212=1,2,IF(D1212=7,1,(IF(WEEKDAY(B1212)=1,2,IF(WEEKDAY(B1212)=7,1,0))))))</f>
        <v>1</v>
      </c>
      <c r="G1212" s="786">
        <f>VLOOKUP(C1212,METADATA!$J$5:$Q$29,IF(E1212="HI",2,IF(E1212="LO",6,10))+IF(D1212=1,2,IF(D1212=7,1,(IF(WEEKDAY(B1212)=1,2,IF(WEEKDAY(B1212)=7,1,0))))))</f>
        <v>1</v>
      </c>
      <c r="H1212" s="787">
        <v>15929.5</v>
      </c>
      <c r="I1212" s="788">
        <v>1911.5760173797607</v>
      </c>
      <c r="K1212" s="795">
        <v>834.63750000000005</v>
      </c>
      <c r="M1212" s="798">
        <f t="shared" si="55"/>
        <v>16043.786745036892</v>
      </c>
      <c r="N1212" s="303"/>
      <c r="S1212" s="786">
        <v>0</v>
      </c>
      <c r="T1212" s="781">
        <f>VLOOKUP(C1212,METADATA!$J$5:$Q$29,IF(E1212="HI",2,IF(E1212="LO",6,10))+IF(S1212=1,2,IF(D1212=7,1,(IF(WEEKDAY(B1212)=1,2,IF(WEEKDAY(B1212)=7,1,0))))))</f>
        <v>1</v>
      </c>
      <c r="U1212" s="781">
        <f>VLOOKUP(C1212,METADATA!$A$5:$H$29,IF(E1212="HI",2,IF(E1212="LO",6,10))+IF(S1212=1,2,IF(D1212=7,1,(IF(WEEKDAY(B1212)=1,2,IF(WEEKDAY(B1212)=7,1,0))))))</f>
        <v>1</v>
      </c>
    </row>
    <row r="1213" spans="2:21" ht="13.95" customHeight="1" x14ac:dyDescent="0.25">
      <c r="B1213" s="784">
        <f t="shared" si="56"/>
        <v>45433</v>
      </c>
      <c r="C1213" s="785">
        <v>9</v>
      </c>
      <c r="D1213" s="786">
        <f>IFERROR((INDEX(METADATA!$T$2:$T$20,MATCH(B1213,METADATA!$S$2:$S$20,0))),0)</f>
        <v>0</v>
      </c>
      <c r="E1213" s="785" t="str">
        <f t="shared" si="54"/>
        <v>LO</v>
      </c>
      <c r="F1213" s="786">
        <f>VLOOKUP(C1213,METADATA!$A$5:$H$29,IF(E1213="HI",2,IF(E1213="LO",6,10))+IF(D1213=1,2,IF(D1213=7,1,(IF(WEEKDAY(B1213)=1,2,IF(WEEKDAY(B1213)=7,1,0))))))</f>
        <v>2</v>
      </c>
      <c r="G1213" s="786">
        <f>VLOOKUP(C1213,METADATA!$J$5:$Q$29,IF(E1213="HI",2,IF(E1213="LO",6,10))+IF(D1213=1,2,IF(D1213=7,1,(IF(WEEKDAY(B1213)=1,2,IF(WEEKDAY(B1213)=7,1,0))))))</f>
        <v>1</v>
      </c>
      <c r="H1213" s="787">
        <v>16206.75</v>
      </c>
      <c r="I1213" s="788">
        <v>1150.775025844574</v>
      </c>
      <c r="K1213" s="795">
        <v>847.33749999999998</v>
      </c>
      <c r="M1213" s="798">
        <f t="shared" si="55"/>
        <v>16247.554545918829</v>
      </c>
      <c r="N1213" s="303"/>
      <c r="S1213" s="786">
        <v>0</v>
      </c>
      <c r="T1213" s="781">
        <f>VLOOKUP(C1213,METADATA!$J$5:$Q$29,IF(E1213="HI",2,IF(E1213="LO",6,10))+IF(S1213=1,2,IF(D1213=7,1,(IF(WEEKDAY(B1213)=1,2,IF(WEEKDAY(B1213)=7,1,0))))))</f>
        <v>1</v>
      </c>
      <c r="U1213" s="781">
        <f>VLOOKUP(C1213,METADATA!$A$5:$H$29,IF(E1213="HI",2,IF(E1213="LO",6,10))+IF(S1213=1,2,IF(D1213=7,1,(IF(WEEKDAY(B1213)=1,2,IF(WEEKDAY(B1213)=7,1,0))))))</f>
        <v>2</v>
      </c>
    </row>
    <row r="1214" spans="2:21" ht="13.95" customHeight="1" x14ac:dyDescent="0.25">
      <c r="B1214" s="784">
        <f t="shared" si="56"/>
        <v>45433</v>
      </c>
      <c r="C1214" s="785">
        <v>10</v>
      </c>
      <c r="D1214" s="786">
        <f>IFERROR((INDEX(METADATA!$T$2:$T$20,MATCH(B1214,METADATA!$S$2:$S$20,0))),0)</f>
        <v>0</v>
      </c>
      <c r="E1214" s="785" t="str">
        <f t="shared" si="54"/>
        <v>LO</v>
      </c>
      <c r="F1214" s="786">
        <f>VLOOKUP(C1214,METADATA!$A$5:$H$29,IF(E1214="HI",2,IF(E1214="LO",6,10))+IF(D1214=1,2,IF(D1214=7,1,(IF(WEEKDAY(B1214)=1,2,IF(WEEKDAY(B1214)=7,1,0))))))</f>
        <v>2</v>
      </c>
      <c r="G1214" s="786">
        <f>VLOOKUP(C1214,METADATA!$J$5:$Q$29,IF(E1214="HI",2,IF(E1214="LO",6,10))+IF(D1214=1,2,IF(D1214=7,1,(IF(WEEKDAY(B1214)=1,2,IF(WEEKDAY(B1214)=7,1,0))))))</f>
        <v>2</v>
      </c>
      <c r="H1214" s="787">
        <v>15640</v>
      </c>
      <c r="I1214" s="788">
        <v>235.58199548721313</v>
      </c>
      <c r="K1214" s="795">
        <v>851.61249999999995</v>
      </c>
      <c r="M1214" s="798">
        <f t="shared" si="55"/>
        <v>15641.774160132787</v>
      </c>
      <c r="N1214" s="303"/>
      <c r="S1214" s="786">
        <v>0</v>
      </c>
      <c r="T1214" s="781">
        <f>VLOOKUP(C1214,METADATA!$J$5:$Q$29,IF(E1214="HI",2,IF(E1214="LO",6,10))+IF(S1214=1,2,IF(D1214=7,1,(IF(WEEKDAY(B1214)=1,2,IF(WEEKDAY(B1214)=7,1,0))))))</f>
        <v>2</v>
      </c>
      <c r="U1214" s="781">
        <f>VLOOKUP(C1214,METADATA!$A$5:$H$29,IF(E1214="HI",2,IF(E1214="LO",6,10))+IF(S1214=1,2,IF(D1214=7,1,(IF(WEEKDAY(B1214)=1,2,IF(WEEKDAY(B1214)=7,1,0))))))</f>
        <v>2</v>
      </c>
    </row>
    <row r="1215" spans="2:21" ht="13.95" customHeight="1" x14ac:dyDescent="0.25">
      <c r="B1215" s="784">
        <f t="shared" si="56"/>
        <v>45433</v>
      </c>
      <c r="C1215" s="785">
        <v>11</v>
      </c>
      <c r="D1215" s="786">
        <f>IFERROR((INDEX(METADATA!$T$2:$T$20,MATCH(B1215,METADATA!$S$2:$S$20,0))),0)</f>
        <v>0</v>
      </c>
      <c r="E1215" s="785" t="str">
        <f t="shared" si="54"/>
        <v>LO</v>
      </c>
      <c r="F1215" s="786">
        <f>VLOOKUP(C1215,METADATA!$A$5:$H$29,IF(E1215="HI",2,IF(E1215="LO",6,10))+IF(D1215=1,2,IF(D1215=7,1,(IF(WEEKDAY(B1215)=1,2,IF(WEEKDAY(B1215)=7,1,0))))))</f>
        <v>2</v>
      </c>
      <c r="G1215" s="786">
        <f>VLOOKUP(C1215,METADATA!$J$5:$Q$29,IF(E1215="HI",2,IF(E1215="LO",6,10))+IF(D1215=1,2,IF(D1215=7,1,(IF(WEEKDAY(B1215)=1,2,IF(WEEKDAY(B1215)=7,1,0))))))</f>
        <v>2</v>
      </c>
      <c r="H1215" s="787">
        <v>15585.75</v>
      </c>
      <c r="I1215" s="788">
        <v>4.0000001899898052E-3</v>
      </c>
      <c r="K1215" s="795">
        <v>856.5</v>
      </c>
      <c r="M1215" s="798">
        <f t="shared" si="55"/>
        <v>15585.750000000513</v>
      </c>
      <c r="N1215" s="303"/>
      <c r="S1215" s="786">
        <v>0</v>
      </c>
      <c r="T1215" s="781">
        <f>VLOOKUP(C1215,METADATA!$J$5:$Q$29,IF(E1215="HI",2,IF(E1215="LO",6,10))+IF(S1215=1,2,IF(D1215=7,1,(IF(WEEKDAY(B1215)=1,2,IF(WEEKDAY(B1215)=7,1,0))))))</f>
        <v>2</v>
      </c>
      <c r="U1215" s="781">
        <f>VLOOKUP(C1215,METADATA!$A$5:$H$29,IF(E1215="HI",2,IF(E1215="LO",6,10))+IF(S1215=1,2,IF(D1215=7,1,(IF(WEEKDAY(B1215)=1,2,IF(WEEKDAY(B1215)=7,1,0))))))</f>
        <v>2</v>
      </c>
    </row>
    <row r="1216" spans="2:21" ht="13.95" customHeight="1" x14ac:dyDescent="0.25">
      <c r="B1216" s="784">
        <f t="shared" si="56"/>
        <v>45433</v>
      </c>
      <c r="C1216" s="785">
        <v>12</v>
      </c>
      <c r="D1216" s="786">
        <f>IFERROR((INDEX(METADATA!$T$2:$T$20,MATCH(B1216,METADATA!$S$2:$S$20,0))),0)</f>
        <v>0</v>
      </c>
      <c r="E1216" s="785" t="str">
        <f t="shared" si="54"/>
        <v>LO</v>
      </c>
      <c r="F1216" s="786">
        <f>VLOOKUP(C1216,METADATA!$A$5:$H$29,IF(E1216="HI",2,IF(E1216="LO",6,10))+IF(D1216=1,2,IF(D1216=7,1,(IF(WEEKDAY(B1216)=1,2,IF(WEEKDAY(B1216)=7,1,0))))))</f>
        <v>2</v>
      </c>
      <c r="G1216" s="786">
        <f>VLOOKUP(C1216,METADATA!$J$5:$Q$29,IF(E1216="HI",2,IF(E1216="LO",6,10))+IF(D1216=1,2,IF(D1216=7,1,(IF(WEEKDAY(B1216)=1,2,IF(WEEKDAY(B1216)=7,1,0))))))</f>
        <v>2</v>
      </c>
      <c r="H1216" s="787">
        <v>15358.5</v>
      </c>
      <c r="I1216" s="788">
        <v>0</v>
      </c>
      <c r="K1216" s="795">
        <v>824.32500000000005</v>
      </c>
      <c r="M1216" s="798">
        <f t="shared" si="55"/>
        <v>15358.5</v>
      </c>
      <c r="N1216" s="303"/>
      <c r="S1216" s="786">
        <v>0</v>
      </c>
      <c r="T1216" s="781">
        <f>VLOOKUP(C1216,METADATA!$J$5:$Q$29,IF(E1216="HI",2,IF(E1216="LO",6,10))+IF(S1216=1,2,IF(D1216=7,1,(IF(WEEKDAY(B1216)=1,2,IF(WEEKDAY(B1216)=7,1,0))))))</f>
        <v>2</v>
      </c>
      <c r="U1216" s="781">
        <f>VLOOKUP(C1216,METADATA!$A$5:$H$29,IF(E1216="HI",2,IF(E1216="LO",6,10))+IF(S1216=1,2,IF(D1216=7,1,(IF(WEEKDAY(B1216)=1,2,IF(WEEKDAY(B1216)=7,1,0))))))</f>
        <v>2</v>
      </c>
    </row>
    <row r="1217" spans="2:21" ht="13.95" customHeight="1" x14ac:dyDescent="0.25">
      <c r="B1217" s="784">
        <f t="shared" si="56"/>
        <v>45433</v>
      </c>
      <c r="C1217" s="785">
        <v>13</v>
      </c>
      <c r="D1217" s="786">
        <f>IFERROR((INDEX(METADATA!$T$2:$T$20,MATCH(B1217,METADATA!$S$2:$S$20,0))),0)</f>
        <v>0</v>
      </c>
      <c r="E1217" s="785" t="str">
        <f t="shared" si="54"/>
        <v>LO</v>
      </c>
      <c r="F1217" s="786">
        <f>VLOOKUP(C1217,METADATA!$A$5:$H$29,IF(E1217="HI",2,IF(E1217="LO",6,10))+IF(D1217=1,2,IF(D1217=7,1,(IF(WEEKDAY(B1217)=1,2,IF(WEEKDAY(B1217)=7,1,0))))))</f>
        <v>2</v>
      </c>
      <c r="G1217" s="786">
        <f>VLOOKUP(C1217,METADATA!$J$5:$Q$29,IF(E1217="HI",2,IF(E1217="LO",6,10))+IF(D1217=1,2,IF(D1217=7,1,(IF(WEEKDAY(B1217)=1,2,IF(WEEKDAY(B1217)=7,1,0))))))</f>
        <v>2</v>
      </c>
      <c r="H1217" s="787">
        <v>14696.75</v>
      </c>
      <c r="I1217" s="788">
        <v>0</v>
      </c>
      <c r="K1217" s="795">
        <v>882.73749999999995</v>
      </c>
      <c r="M1217" s="798">
        <f t="shared" si="55"/>
        <v>14696.75</v>
      </c>
      <c r="N1217" s="303"/>
      <c r="S1217" s="786">
        <v>0</v>
      </c>
      <c r="T1217" s="781">
        <f>VLOOKUP(C1217,METADATA!$J$5:$Q$29,IF(E1217="HI",2,IF(E1217="LO",6,10))+IF(S1217=1,2,IF(D1217=7,1,(IF(WEEKDAY(B1217)=1,2,IF(WEEKDAY(B1217)=7,1,0))))))</f>
        <v>2</v>
      </c>
      <c r="U1217" s="781">
        <f>VLOOKUP(C1217,METADATA!$A$5:$H$29,IF(E1217="HI",2,IF(E1217="LO",6,10))+IF(S1217=1,2,IF(D1217=7,1,(IF(WEEKDAY(B1217)=1,2,IF(WEEKDAY(B1217)=7,1,0))))))</f>
        <v>2</v>
      </c>
    </row>
    <row r="1218" spans="2:21" ht="13.95" customHeight="1" x14ac:dyDescent="0.25">
      <c r="B1218" s="784">
        <f t="shared" si="56"/>
        <v>45433</v>
      </c>
      <c r="C1218" s="785">
        <v>14</v>
      </c>
      <c r="D1218" s="786">
        <f>IFERROR((INDEX(METADATA!$T$2:$T$20,MATCH(B1218,METADATA!$S$2:$S$20,0))),0)</f>
        <v>0</v>
      </c>
      <c r="E1218" s="785" t="str">
        <f t="shared" si="54"/>
        <v>LO</v>
      </c>
      <c r="F1218" s="786">
        <f>VLOOKUP(C1218,METADATA!$A$5:$H$29,IF(E1218="HI",2,IF(E1218="LO",6,10))+IF(D1218=1,2,IF(D1218=7,1,(IF(WEEKDAY(B1218)=1,2,IF(WEEKDAY(B1218)=7,1,0))))))</f>
        <v>2</v>
      </c>
      <c r="G1218" s="786">
        <f>VLOOKUP(C1218,METADATA!$J$5:$Q$29,IF(E1218="HI",2,IF(E1218="LO",6,10))+IF(D1218=1,2,IF(D1218=7,1,(IF(WEEKDAY(B1218)=1,2,IF(WEEKDAY(B1218)=7,1,0))))))</f>
        <v>2</v>
      </c>
      <c r="H1218" s="787">
        <v>15076.75</v>
      </c>
      <c r="I1218" s="788">
        <v>0</v>
      </c>
      <c r="K1218" s="795">
        <v>909.3125</v>
      </c>
      <c r="M1218" s="798">
        <f t="shared" si="55"/>
        <v>15076.75</v>
      </c>
      <c r="N1218" s="303"/>
      <c r="S1218" s="786">
        <v>0</v>
      </c>
      <c r="T1218" s="781">
        <f>VLOOKUP(C1218,METADATA!$J$5:$Q$29,IF(E1218="HI",2,IF(E1218="LO",6,10))+IF(S1218=1,2,IF(D1218=7,1,(IF(WEEKDAY(B1218)=1,2,IF(WEEKDAY(B1218)=7,1,0))))))</f>
        <v>2</v>
      </c>
      <c r="U1218" s="781">
        <f>VLOOKUP(C1218,METADATA!$A$5:$H$29,IF(E1218="HI",2,IF(E1218="LO",6,10))+IF(S1218=1,2,IF(D1218=7,1,(IF(WEEKDAY(B1218)=1,2,IF(WEEKDAY(B1218)=7,1,0))))))</f>
        <v>2</v>
      </c>
    </row>
    <row r="1219" spans="2:21" ht="13.95" customHeight="1" x14ac:dyDescent="0.25">
      <c r="B1219" s="784">
        <f t="shared" si="56"/>
        <v>45433</v>
      </c>
      <c r="C1219" s="785">
        <v>15</v>
      </c>
      <c r="D1219" s="786">
        <f>IFERROR((INDEX(METADATA!$T$2:$T$20,MATCH(B1219,METADATA!$S$2:$S$20,0))),0)</f>
        <v>0</v>
      </c>
      <c r="E1219" s="785" t="str">
        <f t="shared" si="54"/>
        <v>LO</v>
      </c>
      <c r="F1219" s="786">
        <f>VLOOKUP(C1219,METADATA!$A$5:$H$29,IF(E1219="HI",2,IF(E1219="LO",6,10))+IF(D1219=1,2,IF(D1219=7,1,(IF(WEEKDAY(B1219)=1,2,IF(WEEKDAY(B1219)=7,1,0))))))</f>
        <v>2</v>
      </c>
      <c r="G1219" s="786">
        <f>VLOOKUP(C1219,METADATA!$J$5:$Q$29,IF(E1219="HI",2,IF(E1219="LO",6,10))+IF(D1219=1,2,IF(D1219=7,1,(IF(WEEKDAY(B1219)=1,2,IF(WEEKDAY(B1219)=7,1,0))))))</f>
        <v>2</v>
      </c>
      <c r="H1219" s="787">
        <v>15209.25</v>
      </c>
      <c r="I1219" s="788">
        <v>0</v>
      </c>
      <c r="K1219" s="795">
        <v>905.6</v>
      </c>
      <c r="M1219" s="798">
        <f t="shared" si="55"/>
        <v>15209.25</v>
      </c>
      <c r="N1219" s="303"/>
      <c r="S1219" s="786">
        <v>0</v>
      </c>
      <c r="T1219" s="781">
        <f>VLOOKUP(C1219,METADATA!$J$5:$Q$29,IF(E1219="HI",2,IF(E1219="LO",6,10))+IF(S1219=1,2,IF(D1219=7,1,(IF(WEEKDAY(B1219)=1,2,IF(WEEKDAY(B1219)=7,1,0))))))</f>
        <v>2</v>
      </c>
      <c r="U1219" s="781">
        <f>VLOOKUP(C1219,METADATA!$A$5:$H$29,IF(E1219="HI",2,IF(E1219="LO",6,10))+IF(S1219=1,2,IF(D1219=7,1,(IF(WEEKDAY(B1219)=1,2,IF(WEEKDAY(B1219)=7,1,0))))))</f>
        <v>2</v>
      </c>
    </row>
    <row r="1220" spans="2:21" ht="13.95" customHeight="1" x14ac:dyDescent="0.25">
      <c r="B1220" s="784">
        <f t="shared" si="56"/>
        <v>45433</v>
      </c>
      <c r="C1220" s="785">
        <v>16</v>
      </c>
      <c r="D1220" s="786">
        <f>IFERROR((INDEX(METADATA!$T$2:$T$20,MATCH(B1220,METADATA!$S$2:$S$20,0))),0)</f>
        <v>0</v>
      </c>
      <c r="E1220" s="785" t="str">
        <f t="shared" ref="E1220:E1283" si="57">IF(B1220="","",IF(AND(MONTH(B1220)&gt;=MONTH($AA$9),MONTH(B1220)&lt;=MONTH($AA$11)),"HI","LO"))</f>
        <v>LO</v>
      </c>
      <c r="F1220" s="786">
        <f>VLOOKUP(C1220,METADATA!$A$5:$H$29,IF(E1220="HI",2,IF(E1220="LO",6,10))+IF(D1220=1,2,IF(D1220=7,1,(IF(WEEKDAY(B1220)=1,2,IF(WEEKDAY(B1220)=7,1,0))))))</f>
        <v>2</v>
      </c>
      <c r="G1220" s="786">
        <f>VLOOKUP(C1220,METADATA!$J$5:$Q$29,IF(E1220="HI",2,IF(E1220="LO",6,10))+IF(D1220=1,2,IF(D1220=7,1,(IF(WEEKDAY(B1220)=1,2,IF(WEEKDAY(B1220)=7,1,0))))))</f>
        <v>2</v>
      </c>
      <c r="H1220" s="787">
        <v>15123.75</v>
      </c>
      <c r="I1220" s="788">
        <v>80.999996185302734</v>
      </c>
      <c r="K1220" s="795">
        <v>913.98749999999995</v>
      </c>
      <c r="M1220" s="798">
        <f t="shared" ref="M1220:M1283" si="58">SQRT(H1220^2+I1220^2)</f>
        <v>15123.966908912556</v>
      </c>
      <c r="N1220" s="303"/>
      <c r="S1220" s="786">
        <v>0</v>
      </c>
      <c r="T1220" s="781">
        <f>VLOOKUP(C1220,METADATA!$J$5:$Q$29,IF(E1220="HI",2,IF(E1220="LO",6,10))+IF(S1220=1,2,IF(D1220=7,1,(IF(WEEKDAY(B1220)=1,2,IF(WEEKDAY(B1220)=7,1,0))))))</f>
        <v>2</v>
      </c>
      <c r="U1220" s="781">
        <f>VLOOKUP(C1220,METADATA!$A$5:$H$29,IF(E1220="HI",2,IF(E1220="LO",6,10))+IF(S1220=1,2,IF(D1220=7,1,(IF(WEEKDAY(B1220)=1,2,IF(WEEKDAY(B1220)=7,1,0))))))</f>
        <v>2</v>
      </c>
    </row>
    <row r="1221" spans="2:21" ht="13.95" customHeight="1" x14ac:dyDescent="0.25">
      <c r="B1221" s="784">
        <f t="shared" si="56"/>
        <v>45433</v>
      </c>
      <c r="C1221" s="785">
        <v>17</v>
      </c>
      <c r="D1221" s="786">
        <f>IFERROR((INDEX(METADATA!$T$2:$T$20,MATCH(B1221,METADATA!$S$2:$S$20,0))),0)</f>
        <v>0</v>
      </c>
      <c r="E1221" s="785" t="str">
        <f t="shared" si="57"/>
        <v>LO</v>
      </c>
      <c r="F1221" s="786">
        <f>VLOOKUP(C1221,METADATA!$A$5:$H$29,IF(E1221="HI",2,IF(E1221="LO",6,10))+IF(D1221=1,2,IF(D1221=7,1,(IF(WEEKDAY(B1221)=1,2,IF(WEEKDAY(B1221)=7,1,0))))))</f>
        <v>2</v>
      </c>
      <c r="G1221" s="786">
        <f>VLOOKUP(C1221,METADATA!$J$5:$Q$29,IF(E1221="HI",2,IF(E1221="LO",6,10))+IF(D1221=1,2,IF(D1221=7,1,(IF(WEEKDAY(B1221)=1,2,IF(WEEKDAY(B1221)=7,1,0))))))</f>
        <v>2</v>
      </c>
      <c r="H1221" s="787">
        <v>14973.5</v>
      </c>
      <c r="I1221" s="788">
        <v>1469.2080268859863</v>
      </c>
      <c r="K1221" s="795">
        <v>902.26250000000005</v>
      </c>
      <c r="M1221" s="798">
        <f t="shared" si="58"/>
        <v>15045.407089084236</v>
      </c>
      <c r="N1221" s="303"/>
      <c r="S1221" s="786">
        <v>0</v>
      </c>
      <c r="T1221" s="781">
        <f>VLOOKUP(C1221,METADATA!$J$5:$Q$29,IF(E1221="HI",2,IF(E1221="LO",6,10))+IF(S1221=1,2,IF(D1221=7,1,(IF(WEEKDAY(B1221)=1,2,IF(WEEKDAY(B1221)=7,1,0))))))</f>
        <v>2</v>
      </c>
      <c r="U1221" s="781">
        <f>VLOOKUP(C1221,METADATA!$A$5:$H$29,IF(E1221="HI",2,IF(E1221="LO",6,10))+IF(S1221=1,2,IF(D1221=7,1,(IF(WEEKDAY(B1221)=1,2,IF(WEEKDAY(B1221)=7,1,0))))))</f>
        <v>2</v>
      </c>
    </row>
    <row r="1222" spans="2:21" ht="13.95" customHeight="1" x14ac:dyDescent="0.25">
      <c r="B1222" s="784">
        <f t="shared" si="56"/>
        <v>45433</v>
      </c>
      <c r="C1222" s="785">
        <v>18</v>
      </c>
      <c r="D1222" s="786">
        <f>IFERROR((INDEX(METADATA!$T$2:$T$20,MATCH(B1222,METADATA!$S$2:$S$20,0))),0)</f>
        <v>0</v>
      </c>
      <c r="E1222" s="785" t="str">
        <f t="shared" si="57"/>
        <v>LO</v>
      </c>
      <c r="F1222" s="786">
        <f>VLOOKUP(C1222,METADATA!$A$5:$H$29,IF(E1222="HI",2,IF(E1222="LO",6,10))+IF(D1222=1,2,IF(D1222=7,1,(IF(WEEKDAY(B1222)=1,2,IF(WEEKDAY(B1222)=7,1,0))))))</f>
        <v>1</v>
      </c>
      <c r="G1222" s="786">
        <f>VLOOKUP(C1222,METADATA!$J$5:$Q$29,IF(E1222="HI",2,IF(E1222="LO",6,10))+IF(D1222=1,2,IF(D1222=7,1,(IF(WEEKDAY(B1222)=1,2,IF(WEEKDAY(B1222)=7,1,0))))))</f>
        <v>1</v>
      </c>
      <c r="H1222" s="787">
        <v>16348.25</v>
      </c>
      <c r="I1222" s="788">
        <v>768.73999664187431</v>
      </c>
      <c r="K1222" s="795">
        <v>933.76250000000005</v>
      </c>
      <c r="M1222" s="798">
        <f t="shared" si="58"/>
        <v>16366.314161867263</v>
      </c>
      <c r="N1222" s="303"/>
      <c r="S1222" s="786">
        <v>0</v>
      </c>
      <c r="T1222" s="781">
        <f>VLOOKUP(C1222,METADATA!$J$5:$Q$29,IF(E1222="HI",2,IF(E1222="LO",6,10))+IF(S1222=1,2,IF(D1222=7,1,(IF(WEEKDAY(B1222)=1,2,IF(WEEKDAY(B1222)=7,1,0))))))</f>
        <v>1</v>
      </c>
      <c r="U1222" s="781">
        <f>VLOOKUP(C1222,METADATA!$A$5:$H$29,IF(E1222="HI",2,IF(E1222="LO",6,10))+IF(S1222=1,2,IF(D1222=7,1,(IF(WEEKDAY(B1222)=1,2,IF(WEEKDAY(B1222)=7,1,0))))))</f>
        <v>1</v>
      </c>
    </row>
    <row r="1223" spans="2:21" ht="13.95" customHeight="1" x14ac:dyDescent="0.25">
      <c r="B1223" s="784">
        <f t="shared" si="56"/>
        <v>45433</v>
      </c>
      <c r="C1223" s="785">
        <v>19</v>
      </c>
      <c r="D1223" s="786">
        <f>IFERROR((INDEX(METADATA!$T$2:$T$20,MATCH(B1223,METADATA!$S$2:$S$20,0))),0)</f>
        <v>0</v>
      </c>
      <c r="E1223" s="785" t="str">
        <f t="shared" si="57"/>
        <v>LO</v>
      </c>
      <c r="F1223" s="786">
        <f>VLOOKUP(C1223,METADATA!$A$5:$H$29,IF(E1223="HI",2,IF(E1223="LO",6,10))+IF(D1223=1,2,IF(D1223=7,1,(IF(WEEKDAY(B1223)=1,2,IF(WEEKDAY(B1223)=7,1,0))))))</f>
        <v>1</v>
      </c>
      <c r="G1223" s="786">
        <f>VLOOKUP(C1223,METADATA!$J$5:$Q$29,IF(E1223="HI",2,IF(E1223="LO",6,10))+IF(D1223=1,2,IF(D1223=7,1,(IF(WEEKDAY(B1223)=1,2,IF(WEEKDAY(B1223)=7,1,0))))))</f>
        <v>1</v>
      </c>
      <c r="H1223" s="787">
        <v>16268</v>
      </c>
      <c r="I1223" s="788">
        <v>1795.2479547858238</v>
      </c>
      <c r="K1223" s="795">
        <v>0</v>
      </c>
      <c r="M1223" s="798">
        <f t="shared" si="58"/>
        <v>16366.757138149349</v>
      </c>
      <c r="N1223" s="303"/>
      <c r="S1223" s="786">
        <v>0</v>
      </c>
      <c r="T1223" s="781">
        <f>VLOOKUP(C1223,METADATA!$J$5:$Q$29,IF(E1223="HI",2,IF(E1223="LO",6,10))+IF(S1223=1,2,IF(D1223=7,1,(IF(WEEKDAY(B1223)=1,2,IF(WEEKDAY(B1223)=7,1,0))))))</f>
        <v>1</v>
      </c>
      <c r="U1223" s="781">
        <f>VLOOKUP(C1223,METADATA!$A$5:$H$29,IF(E1223="HI",2,IF(E1223="LO",6,10))+IF(S1223=1,2,IF(D1223=7,1,(IF(WEEKDAY(B1223)=1,2,IF(WEEKDAY(B1223)=7,1,0))))))</f>
        <v>1</v>
      </c>
    </row>
    <row r="1224" spans="2:21" ht="13.95" customHeight="1" x14ac:dyDescent="0.25">
      <c r="B1224" s="784">
        <f t="shared" si="56"/>
        <v>45433</v>
      </c>
      <c r="C1224" s="785">
        <v>20</v>
      </c>
      <c r="D1224" s="786">
        <f>IFERROR((INDEX(METADATA!$T$2:$T$20,MATCH(B1224,METADATA!$S$2:$S$20,0))),0)</f>
        <v>0</v>
      </c>
      <c r="E1224" s="785" t="str">
        <f t="shared" si="57"/>
        <v>LO</v>
      </c>
      <c r="F1224" s="786">
        <f>VLOOKUP(C1224,METADATA!$A$5:$H$29,IF(E1224="HI",2,IF(E1224="LO",6,10))+IF(D1224=1,2,IF(D1224=7,1,(IF(WEEKDAY(B1224)=1,2,IF(WEEKDAY(B1224)=7,1,0))))))</f>
        <v>1</v>
      </c>
      <c r="G1224" s="786">
        <f>VLOOKUP(C1224,METADATA!$J$5:$Q$29,IF(E1224="HI",2,IF(E1224="LO",6,10))+IF(D1224=1,2,IF(D1224=7,1,(IF(WEEKDAY(B1224)=1,2,IF(WEEKDAY(B1224)=7,1,0))))))</f>
        <v>2</v>
      </c>
      <c r="H1224" s="787">
        <v>14479</v>
      </c>
      <c r="I1224" s="788">
        <v>1770.7469573020935</v>
      </c>
      <c r="K1224" s="795">
        <v>0</v>
      </c>
      <c r="M1224" s="798">
        <f t="shared" si="58"/>
        <v>14586.877177339727</v>
      </c>
      <c r="N1224" s="303"/>
      <c r="S1224" s="786">
        <v>0</v>
      </c>
      <c r="T1224" s="781">
        <f>VLOOKUP(C1224,METADATA!$J$5:$Q$29,IF(E1224="HI",2,IF(E1224="LO",6,10))+IF(S1224=1,2,IF(D1224=7,1,(IF(WEEKDAY(B1224)=1,2,IF(WEEKDAY(B1224)=7,1,0))))))</f>
        <v>2</v>
      </c>
      <c r="U1224" s="781">
        <f>VLOOKUP(C1224,METADATA!$A$5:$H$29,IF(E1224="HI",2,IF(E1224="LO",6,10))+IF(S1224=1,2,IF(D1224=7,1,(IF(WEEKDAY(B1224)=1,2,IF(WEEKDAY(B1224)=7,1,0))))))</f>
        <v>1</v>
      </c>
    </row>
    <row r="1225" spans="2:21" ht="13.95" customHeight="1" x14ac:dyDescent="0.25">
      <c r="B1225" s="784">
        <f t="shared" si="56"/>
        <v>45433</v>
      </c>
      <c r="C1225" s="785">
        <v>21</v>
      </c>
      <c r="D1225" s="786">
        <f>IFERROR((INDEX(METADATA!$T$2:$T$20,MATCH(B1225,METADATA!$S$2:$S$20,0))),0)</f>
        <v>0</v>
      </c>
      <c r="E1225" s="785" t="str">
        <f t="shared" si="57"/>
        <v>LO</v>
      </c>
      <c r="F1225" s="786">
        <f>VLOOKUP(C1225,METADATA!$A$5:$H$29,IF(E1225="HI",2,IF(E1225="LO",6,10))+IF(D1225=1,2,IF(D1225=7,1,(IF(WEEKDAY(B1225)=1,2,IF(WEEKDAY(B1225)=7,1,0))))))</f>
        <v>2</v>
      </c>
      <c r="G1225" s="786">
        <f>VLOOKUP(C1225,METADATA!$J$5:$Q$29,IF(E1225="HI",2,IF(E1225="LO",6,10))+IF(D1225=1,2,IF(D1225=7,1,(IF(WEEKDAY(B1225)=1,2,IF(WEEKDAY(B1225)=7,1,0))))))</f>
        <v>2</v>
      </c>
      <c r="H1225" s="787">
        <v>12839.75</v>
      </c>
      <c r="I1225" s="788">
        <v>1701.862991809845</v>
      </c>
      <c r="K1225" s="795">
        <v>0</v>
      </c>
      <c r="M1225" s="798">
        <f t="shared" si="58"/>
        <v>12952.046853891161</v>
      </c>
      <c r="N1225" s="303"/>
      <c r="S1225" s="786">
        <v>0</v>
      </c>
      <c r="T1225" s="781">
        <f>VLOOKUP(C1225,METADATA!$J$5:$Q$29,IF(E1225="HI",2,IF(E1225="LO",6,10))+IF(S1225=1,2,IF(D1225=7,1,(IF(WEEKDAY(B1225)=1,2,IF(WEEKDAY(B1225)=7,1,0))))))</f>
        <v>2</v>
      </c>
      <c r="U1225" s="781">
        <f>VLOOKUP(C1225,METADATA!$A$5:$H$29,IF(E1225="HI",2,IF(E1225="LO",6,10))+IF(S1225=1,2,IF(D1225=7,1,(IF(WEEKDAY(B1225)=1,2,IF(WEEKDAY(B1225)=7,1,0))))))</f>
        <v>2</v>
      </c>
    </row>
    <row r="1226" spans="2:21" ht="13.95" customHeight="1" x14ac:dyDescent="0.25">
      <c r="B1226" s="784">
        <f t="shared" si="56"/>
        <v>45433</v>
      </c>
      <c r="C1226" s="785">
        <v>22</v>
      </c>
      <c r="D1226" s="786">
        <f>IFERROR((INDEX(METADATA!$T$2:$T$20,MATCH(B1226,METADATA!$S$2:$S$20,0))),0)</f>
        <v>0</v>
      </c>
      <c r="E1226" s="785" t="str">
        <f t="shared" si="57"/>
        <v>LO</v>
      </c>
      <c r="F1226" s="786">
        <f>VLOOKUP(C1226,METADATA!$A$5:$H$29,IF(E1226="HI",2,IF(E1226="LO",6,10))+IF(D1226=1,2,IF(D1226=7,1,(IF(WEEKDAY(B1226)=1,2,IF(WEEKDAY(B1226)=7,1,0))))))</f>
        <v>3</v>
      </c>
      <c r="G1226" s="786">
        <f>VLOOKUP(C1226,METADATA!$J$5:$Q$29,IF(E1226="HI",2,IF(E1226="LO",6,10))+IF(D1226=1,2,IF(D1226=7,1,(IF(WEEKDAY(B1226)=1,2,IF(WEEKDAY(B1226)=7,1,0))))))</f>
        <v>3</v>
      </c>
      <c r="H1226" s="787">
        <v>11029.5</v>
      </c>
      <c r="I1226" s="788">
        <v>1837.1039752960205</v>
      </c>
      <c r="K1226" s="795">
        <v>0</v>
      </c>
      <c r="M1226" s="798">
        <f t="shared" si="58"/>
        <v>11181.449873162623</v>
      </c>
      <c r="N1226" s="303"/>
      <c r="S1226" s="786">
        <v>0</v>
      </c>
      <c r="T1226" s="781">
        <f>VLOOKUP(C1226,METADATA!$J$5:$Q$29,IF(E1226="HI",2,IF(E1226="LO",6,10))+IF(S1226=1,2,IF(D1226=7,1,(IF(WEEKDAY(B1226)=1,2,IF(WEEKDAY(B1226)=7,1,0))))))</f>
        <v>3</v>
      </c>
      <c r="U1226" s="781">
        <f>VLOOKUP(C1226,METADATA!$A$5:$H$29,IF(E1226="HI",2,IF(E1226="LO",6,10))+IF(S1226=1,2,IF(D1226=7,1,(IF(WEEKDAY(B1226)=1,2,IF(WEEKDAY(B1226)=7,1,0))))))</f>
        <v>3</v>
      </c>
    </row>
    <row r="1227" spans="2:21" ht="13.95" customHeight="1" x14ac:dyDescent="0.25">
      <c r="B1227" s="784">
        <f t="shared" si="56"/>
        <v>45433</v>
      </c>
      <c r="C1227" s="785">
        <v>23</v>
      </c>
      <c r="D1227" s="786">
        <f>IFERROR((INDEX(METADATA!$T$2:$T$20,MATCH(B1227,METADATA!$S$2:$S$20,0))),0)</f>
        <v>0</v>
      </c>
      <c r="E1227" s="785" t="str">
        <f t="shared" si="57"/>
        <v>LO</v>
      </c>
      <c r="F1227" s="786">
        <f>VLOOKUP(C1227,METADATA!$A$5:$H$29,IF(E1227="HI",2,IF(E1227="LO",6,10))+IF(D1227=1,2,IF(D1227=7,1,(IF(WEEKDAY(B1227)=1,2,IF(WEEKDAY(B1227)=7,1,0))))))</f>
        <v>3</v>
      </c>
      <c r="G1227" s="786">
        <f>VLOOKUP(C1227,METADATA!$J$5:$Q$29,IF(E1227="HI",2,IF(E1227="LO",6,10))+IF(D1227=1,2,IF(D1227=7,1,(IF(WEEKDAY(B1227)=1,2,IF(WEEKDAY(B1227)=7,1,0))))))</f>
        <v>3</v>
      </c>
      <c r="H1227" s="787">
        <v>9984</v>
      </c>
      <c r="I1227" s="788">
        <v>2006.1840281486511</v>
      </c>
      <c r="K1227" s="795">
        <v>0</v>
      </c>
      <c r="M1227" s="798">
        <f t="shared" si="58"/>
        <v>10183.566681413677</v>
      </c>
      <c r="N1227" s="303"/>
      <c r="S1227" s="786">
        <v>0</v>
      </c>
      <c r="T1227" s="781">
        <f>VLOOKUP(C1227,METADATA!$J$5:$Q$29,IF(E1227="HI",2,IF(E1227="LO",6,10))+IF(S1227=1,2,IF(D1227=7,1,(IF(WEEKDAY(B1227)=1,2,IF(WEEKDAY(B1227)=7,1,0))))))</f>
        <v>3</v>
      </c>
      <c r="U1227" s="781">
        <f>VLOOKUP(C1227,METADATA!$A$5:$H$29,IF(E1227="HI",2,IF(E1227="LO",6,10))+IF(S1227=1,2,IF(D1227=7,1,(IF(WEEKDAY(B1227)=1,2,IF(WEEKDAY(B1227)=7,1,0))))))</f>
        <v>3</v>
      </c>
    </row>
    <row r="1228" spans="2:21" ht="13.95" customHeight="1" x14ac:dyDescent="0.25">
      <c r="B1228" s="784">
        <f t="shared" si="56"/>
        <v>45434</v>
      </c>
      <c r="C1228" s="785">
        <v>0</v>
      </c>
      <c r="D1228" s="786">
        <f>IFERROR((INDEX(METADATA!$T$2:$T$20,MATCH(B1228,METADATA!$S$2:$S$20,0))),0)</f>
        <v>0</v>
      </c>
      <c r="E1228" s="785" t="str">
        <f t="shared" si="57"/>
        <v>LO</v>
      </c>
      <c r="F1228" s="786">
        <f>VLOOKUP(C1228,METADATA!$A$5:$H$29,IF(E1228="HI",2,IF(E1228="LO",6,10))+IF(D1228=1,2,IF(D1228=7,1,(IF(WEEKDAY(B1228)=1,2,IF(WEEKDAY(B1228)=7,1,0))))))</f>
        <v>3</v>
      </c>
      <c r="G1228" s="786">
        <f>VLOOKUP(C1228,METADATA!$J$5:$Q$29,IF(E1228="HI",2,IF(E1228="LO",6,10))+IF(D1228=1,2,IF(D1228=7,1,(IF(WEEKDAY(B1228)=1,2,IF(WEEKDAY(B1228)=7,1,0))))))</f>
        <v>3</v>
      </c>
      <c r="H1228" s="787">
        <v>9085.25</v>
      </c>
      <c r="I1228" s="788">
        <v>2101.9185609817505</v>
      </c>
      <c r="K1228" s="795">
        <v>0</v>
      </c>
      <c r="M1228" s="798">
        <f t="shared" si="58"/>
        <v>9325.2254235219207</v>
      </c>
      <c r="N1228" s="303"/>
      <c r="S1228" s="786">
        <v>0</v>
      </c>
      <c r="T1228" s="781">
        <f>VLOOKUP(C1228,METADATA!$J$5:$Q$29,IF(E1228="HI",2,IF(E1228="LO",6,10))+IF(S1228=1,2,IF(D1228=7,1,(IF(WEEKDAY(B1228)=1,2,IF(WEEKDAY(B1228)=7,1,0))))))</f>
        <v>3</v>
      </c>
      <c r="U1228" s="781">
        <f>VLOOKUP(C1228,METADATA!$A$5:$H$29,IF(E1228="HI",2,IF(E1228="LO",6,10))+IF(S1228=1,2,IF(D1228=7,1,(IF(WEEKDAY(B1228)=1,2,IF(WEEKDAY(B1228)=7,1,0))))))</f>
        <v>3</v>
      </c>
    </row>
    <row r="1229" spans="2:21" ht="13.95" customHeight="1" x14ac:dyDescent="0.25">
      <c r="B1229" s="784">
        <f t="shared" si="56"/>
        <v>45434</v>
      </c>
      <c r="C1229" s="785">
        <v>1</v>
      </c>
      <c r="D1229" s="786">
        <f>IFERROR((INDEX(METADATA!$T$2:$T$20,MATCH(B1229,METADATA!$S$2:$S$20,0))),0)</f>
        <v>0</v>
      </c>
      <c r="E1229" s="785" t="str">
        <f t="shared" si="57"/>
        <v>LO</v>
      </c>
      <c r="F1229" s="786">
        <f>VLOOKUP(C1229,METADATA!$A$5:$H$29,IF(E1229="HI",2,IF(E1229="LO",6,10))+IF(D1229=1,2,IF(D1229=7,1,(IF(WEEKDAY(B1229)=1,2,IF(WEEKDAY(B1229)=7,1,0))))))</f>
        <v>3</v>
      </c>
      <c r="G1229" s="786">
        <f>VLOOKUP(C1229,METADATA!$J$5:$Q$29,IF(E1229="HI",2,IF(E1229="LO",6,10))+IF(D1229=1,2,IF(D1229=7,1,(IF(WEEKDAY(B1229)=1,2,IF(WEEKDAY(B1229)=7,1,0))))))</f>
        <v>3</v>
      </c>
      <c r="H1229" s="787">
        <v>8606</v>
      </c>
      <c r="I1229" s="788">
        <v>1958.4255018234253</v>
      </c>
      <c r="K1229" s="795">
        <v>0</v>
      </c>
      <c r="M1229" s="798">
        <f t="shared" si="58"/>
        <v>8826.022119063171</v>
      </c>
      <c r="N1229" s="303"/>
      <c r="S1229" s="786">
        <v>0</v>
      </c>
      <c r="T1229" s="781">
        <f>VLOOKUP(C1229,METADATA!$J$5:$Q$29,IF(E1229="HI",2,IF(E1229="LO",6,10))+IF(S1229=1,2,IF(D1229=7,1,(IF(WEEKDAY(B1229)=1,2,IF(WEEKDAY(B1229)=7,1,0))))))</f>
        <v>3</v>
      </c>
      <c r="U1229" s="781">
        <f>VLOOKUP(C1229,METADATA!$A$5:$H$29,IF(E1229="HI",2,IF(E1229="LO",6,10))+IF(S1229=1,2,IF(D1229=7,1,(IF(WEEKDAY(B1229)=1,2,IF(WEEKDAY(B1229)=7,1,0))))))</f>
        <v>3</v>
      </c>
    </row>
    <row r="1230" spans="2:21" ht="13.95" customHeight="1" x14ac:dyDescent="0.25">
      <c r="B1230" s="784">
        <f t="shared" si="56"/>
        <v>45434</v>
      </c>
      <c r="C1230" s="785">
        <v>2</v>
      </c>
      <c r="D1230" s="786">
        <f>IFERROR((INDEX(METADATA!$T$2:$T$20,MATCH(B1230,METADATA!$S$2:$S$20,0))),0)</f>
        <v>0</v>
      </c>
      <c r="E1230" s="785" t="str">
        <f t="shared" si="57"/>
        <v>LO</v>
      </c>
      <c r="F1230" s="786">
        <f>VLOOKUP(C1230,METADATA!$A$5:$H$29,IF(E1230="HI",2,IF(E1230="LO",6,10))+IF(D1230=1,2,IF(D1230=7,1,(IF(WEEKDAY(B1230)=1,2,IF(WEEKDAY(B1230)=7,1,0))))))</f>
        <v>3</v>
      </c>
      <c r="G1230" s="786">
        <f>VLOOKUP(C1230,METADATA!$J$5:$Q$29,IF(E1230="HI",2,IF(E1230="LO",6,10))+IF(D1230=1,2,IF(D1230=7,1,(IF(WEEKDAY(B1230)=1,2,IF(WEEKDAY(B1230)=7,1,0))))))</f>
        <v>3</v>
      </c>
      <c r="H1230" s="787">
        <v>8776</v>
      </c>
      <c r="I1230" s="788">
        <v>1892.3044366836548</v>
      </c>
      <c r="K1230" s="795">
        <v>0</v>
      </c>
      <c r="M1230" s="798">
        <f t="shared" si="58"/>
        <v>8977.6941405403559</v>
      </c>
      <c r="N1230" s="303"/>
      <c r="S1230" s="786">
        <v>0</v>
      </c>
      <c r="T1230" s="781">
        <f>VLOOKUP(C1230,METADATA!$J$5:$Q$29,IF(E1230="HI",2,IF(E1230="LO",6,10))+IF(S1230=1,2,IF(D1230=7,1,(IF(WEEKDAY(B1230)=1,2,IF(WEEKDAY(B1230)=7,1,0))))))</f>
        <v>3</v>
      </c>
      <c r="U1230" s="781">
        <f>VLOOKUP(C1230,METADATA!$A$5:$H$29,IF(E1230="HI",2,IF(E1230="LO",6,10))+IF(S1230=1,2,IF(D1230=7,1,(IF(WEEKDAY(B1230)=1,2,IF(WEEKDAY(B1230)=7,1,0))))))</f>
        <v>3</v>
      </c>
    </row>
    <row r="1231" spans="2:21" ht="13.95" customHeight="1" x14ac:dyDescent="0.25">
      <c r="B1231" s="784">
        <f t="shared" si="56"/>
        <v>45434</v>
      </c>
      <c r="C1231" s="785">
        <v>3</v>
      </c>
      <c r="D1231" s="786">
        <f>IFERROR((INDEX(METADATA!$T$2:$T$20,MATCH(B1231,METADATA!$S$2:$S$20,0))),0)</f>
        <v>0</v>
      </c>
      <c r="E1231" s="785" t="str">
        <f t="shared" si="57"/>
        <v>LO</v>
      </c>
      <c r="F1231" s="786">
        <f>VLOOKUP(C1231,METADATA!$A$5:$H$29,IF(E1231="HI",2,IF(E1231="LO",6,10))+IF(D1231=1,2,IF(D1231=7,1,(IF(WEEKDAY(B1231)=1,2,IF(WEEKDAY(B1231)=7,1,0))))))</f>
        <v>3</v>
      </c>
      <c r="G1231" s="786">
        <f>VLOOKUP(C1231,METADATA!$J$5:$Q$29,IF(E1231="HI",2,IF(E1231="LO",6,10))+IF(D1231=1,2,IF(D1231=7,1,(IF(WEEKDAY(B1231)=1,2,IF(WEEKDAY(B1231)=7,1,0))))))</f>
        <v>3</v>
      </c>
      <c r="H1231" s="787">
        <v>9272</v>
      </c>
      <c r="I1231" s="788">
        <v>2119.7010498046875</v>
      </c>
      <c r="K1231" s="795">
        <v>0</v>
      </c>
      <c r="M1231" s="798">
        <f t="shared" si="58"/>
        <v>9511.2100460742167</v>
      </c>
      <c r="N1231" s="303"/>
      <c r="S1231" s="786">
        <v>0</v>
      </c>
      <c r="T1231" s="781">
        <f>VLOOKUP(C1231,METADATA!$J$5:$Q$29,IF(E1231="HI",2,IF(E1231="LO",6,10))+IF(S1231=1,2,IF(D1231=7,1,(IF(WEEKDAY(B1231)=1,2,IF(WEEKDAY(B1231)=7,1,0))))))</f>
        <v>3</v>
      </c>
      <c r="U1231" s="781">
        <f>VLOOKUP(C1231,METADATA!$A$5:$H$29,IF(E1231="HI",2,IF(E1231="LO",6,10))+IF(S1231=1,2,IF(D1231=7,1,(IF(WEEKDAY(B1231)=1,2,IF(WEEKDAY(B1231)=7,1,0))))))</f>
        <v>3</v>
      </c>
    </row>
    <row r="1232" spans="2:21" ht="13.95" customHeight="1" x14ac:dyDescent="0.25">
      <c r="B1232" s="784">
        <f t="shared" si="56"/>
        <v>45434</v>
      </c>
      <c r="C1232" s="785">
        <v>4</v>
      </c>
      <c r="D1232" s="786">
        <f>IFERROR((INDEX(METADATA!$T$2:$T$20,MATCH(B1232,METADATA!$S$2:$S$20,0))),0)</f>
        <v>0</v>
      </c>
      <c r="E1232" s="785" t="str">
        <f t="shared" si="57"/>
        <v>LO</v>
      </c>
      <c r="F1232" s="786">
        <f>VLOOKUP(C1232,METADATA!$A$5:$H$29,IF(E1232="HI",2,IF(E1232="LO",6,10))+IF(D1232=1,2,IF(D1232=7,1,(IF(WEEKDAY(B1232)=1,2,IF(WEEKDAY(B1232)=7,1,0))))))</f>
        <v>3</v>
      </c>
      <c r="G1232" s="786">
        <f>VLOOKUP(C1232,METADATA!$J$5:$Q$29,IF(E1232="HI",2,IF(E1232="LO",6,10))+IF(D1232=1,2,IF(D1232=7,1,(IF(WEEKDAY(B1232)=1,2,IF(WEEKDAY(B1232)=7,1,0))))))</f>
        <v>3</v>
      </c>
      <c r="H1232" s="787">
        <v>9987.5</v>
      </c>
      <c r="I1232" s="788">
        <v>1929.7684810161591</v>
      </c>
      <c r="K1232" s="795">
        <v>0</v>
      </c>
      <c r="M1232" s="798">
        <f t="shared" si="58"/>
        <v>10172.225058477787</v>
      </c>
      <c r="N1232" s="303"/>
      <c r="S1232" s="786">
        <v>0</v>
      </c>
      <c r="T1232" s="781">
        <f>VLOOKUP(C1232,METADATA!$J$5:$Q$29,IF(E1232="HI",2,IF(E1232="LO",6,10))+IF(S1232=1,2,IF(D1232=7,1,(IF(WEEKDAY(B1232)=1,2,IF(WEEKDAY(B1232)=7,1,0))))))</f>
        <v>3</v>
      </c>
      <c r="U1232" s="781">
        <f>VLOOKUP(C1232,METADATA!$A$5:$H$29,IF(E1232="HI",2,IF(E1232="LO",6,10))+IF(S1232=1,2,IF(D1232=7,1,(IF(WEEKDAY(B1232)=1,2,IF(WEEKDAY(B1232)=7,1,0))))))</f>
        <v>3</v>
      </c>
    </row>
    <row r="1233" spans="2:21" ht="13.95" customHeight="1" x14ac:dyDescent="0.25">
      <c r="B1233" s="784">
        <f t="shared" si="56"/>
        <v>45434</v>
      </c>
      <c r="C1233" s="785">
        <v>5</v>
      </c>
      <c r="D1233" s="786">
        <f>IFERROR((INDEX(METADATA!$T$2:$T$20,MATCH(B1233,METADATA!$S$2:$S$20,0))),0)</f>
        <v>0</v>
      </c>
      <c r="E1233" s="785" t="str">
        <f t="shared" si="57"/>
        <v>LO</v>
      </c>
      <c r="F1233" s="786">
        <f>VLOOKUP(C1233,METADATA!$A$5:$H$29,IF(E1233="HI",2,IF(E1233="LO",6,10))+IF(D1233=1,2,IF(D1233=7,1,(IF(WEEKDAY(B1233)=1,2,IF(WEEKDAY(B1233)=7,1,0))))))</f>
        <v>3</v>
      </c>
      <c r="G1233" s="786">
        <f>VLOOKUP(C1233,METADATA!$J$5:$Q$29,IF(E1233="HI",2,IF(E1233="LO",6,10))+IF(D1233=1,2,IF(D1233=7,1,(IF(WEEKDAY(B1233)=1,2,IF(WEEKDAY(B1233)=7,1,0))))))</f>
        <v>3</v>
      </c>
      <c r="H1233" s="787">
        <v>11922</v>
      </c>
      <c r="I1233" s="788">
        <v>1809.769021987915</v>
      </c>
      <c r="K1233" s="795">
        <v>0</v>
      </c>
      <c r="M1233" s="798">
        <f t="shared" si="58"/>
        <v>12058.579846439094</v>
      </c>
      <c r="N1233" s="303"/>
      <c r="S1233" s="786">
        <v>0</v>
      </c>
      <c r="T1233" s="781">
        <f>VLOOKUP(C1233,METADATA!$J$5:$Q$29,IF(E1233="HI",2,IF(E1233="LO",6,10))+IF(S1233=1,2,IF(D1233=7,1,(IF(WEEKDAY(B1233)=1,2,IF(WEEKDAY(B1233)=7,1,0))))))</f>
        <v>3</v>
      </c>
      <c r="U1233" s="781">
        <f>VLOOKUP(C1233,METADATA!$A$5:$H$29,IF(E1233="HI",2,IF(E1233="LO",6,10))+IF(S1233=1,2,IF(D1233=7,1,(IF(WEEKDAY(B1233)=1,2,IF(WEEKDAY(B1233)=7,1,0))))))</f>
        <v>3</v>
      </c>
    </row>
    <row r="1234" spans="2:21" ht="13.95" customHeight="1" x14ac:dyDescent="0.25">
      <c r="B1234" s="784">
        <f t="shared" si="56"/>
        <v>45434</v>
      </c>
      <c r="C1234" s="785">
        <v>6</v>
      </c>
      <c r="D1234" s="786">
        <f>IFERROR((INDEX(METADATA!$T$2:$T$20,MATCH(B1234,METADATA!$S$2:$S$20,0))),0)</f>
        <v>0</v>
      </c>
      <c r="E1234" s="785" t="str">
        <f t="shared" si="57"/>
        <v>LO</v>
      </c>
      <c r="F1234" s="786">
        <f>VLOOKUP(C1234,METADATA!$A$5:$H$29,IF(E1234="HI",2,IF(E1234="LO",6,10))+IF(D1234=1,2,IF(D1234=7,1,(IF(WEEKDAY(B1234)=1,2,IF(WEEKDAY(B1234)=7,1,0))))))</f>
        <v>2</v>
      </c>
      <c r="G1234" s="786">
        <f>VLOOKUP(C1234,METADATA!$J$5:$Q$29,IF(E1234="HI",2,IF(E1234="LO",6,10))+IF(D1234=1,2,IF(D1234=7,1,(IF(WEEKDAY(B1234)=1,2,IF(WEEKDAY(B1234)=7,1,0))))))</f>
        <v>2</v>
      </c>
      <c r="H1234" s="787">
        <v>14277.25</v>
      </c>
      <c r="I1234" s="788">
        <v>1840.3199877738953</v>
      </c>
      <c r="K1234" s="795">
        <v>870.51250000000005</v>
      </c>
      <c r="M1234" s="798">
        <f t="shared" si="58"/>
        <v>14395.368880994336</v>
      </c>
      <c r="N1234" s="303"/>
      <c r="S1234" s="786">
        <v>0</v>
      </c>
      <c r="T1234" s="781">
        <f>VLOOKUP(C1234,METADATA!$J$5:$Q$29,IF(E1234="HI",2,IF(E1234="LO",6,10))+IF(S1234=1,2,IF(D1234=7,1,(IF(WEEKDAY(B1234)=1,2,IF(WEEKDAY(B1234)=7,1,0))))))</f>
        <v>2</v>
      </c>
      <c r="U1234" s="781">
        <f>VLOOKUP(C1234,METADATA!$A$5:$H$29,IF(E1234="HI",2,IF(E1234="LO",6,10))+IF(S1234=1,2,IF(D1234=7,1,(IF(WEEKDAY(B1234)=1,2,IF(WEEKDAY(B1234)=7,1,0))))))</f>
        <v>2</v>
      </c>
    </row>
    <row r="1235" spans="2:21" ht="13.95" customHeight="1" x14ac:dyDescent="0.25">
      <c r="B1235" s="784">
        <f t="shared" si="56"/>
        <v>45434</v>
      </c>
      <c r="C1235" s="785">
        <v>7</v>
      </c>
      <c r="D1235" s="786">
        <f>IFERROR((INDEX(METADATA!$T$2:$T$20,MATCH(B1235,METADATA!$S$2:$S$20,0))),0)</f>
        <v>0</v>
      </c>
      <c r="E1235" s="785" t="str">
        <f t="shared" si="57"/>
        <v>LO</v>
      </c>
      <c r="F1235" s="786">
        <f>VLOOKUP(C1235,METADATA!$A$5:$H$29,IF(E1235="HI",2,IF(E1235="LO",6,10))+IF(D1235=1,2,IF(D1235=7,1,(IF(WEEKDAY(B1235)=1,2,IF(WEEKDAY(B1235)=7,1,0))))))</f>
        <v>1</v>
      </c>
      <c r="G1235" s="786">
        <f>VLOOKUP(C1235,METADATA!$J$5:$Q$29,IF(E1235="HI",2,IF(E1235="LO",6,10))+IF(D1235=1,2,IF(D1235=7,1,(IF(WEEKDAY(B1235)=1,2,IF(WEEKDAY(B1235)=7,1,0))))))</f>
        <v>1</v>
      </c>
      <c r="H1235" s="787">
        <v>15160.25</v>
      </c>
      <c r="I1235" s="788">
        <v>1923.0249881744385</v>
      </c>
      <c r="K1235" s="795">
        <v>865.8125</v>
      </c>
      <c r="M1235" s="798">
        <f t="shared" si="58"/>
        <v>15281.727820100818</v>
      </c>
      <c r="N1235" s="303"/>
      <c r="S1235" s="786">
        <v>0</v>
      </c>
      <c r="T1235" s="781">
        <f>VLOOKUP(C1235,METADATA!$J$5:$Q$29,IF(E1235="HI",2,IF(E1235="LO",6,10))+IF(S1235=1,2,IF(D1235=7,1,(IF(WEEKDAY(B1235)=1,2,IF(WEEKDAY(B1235)=7,1,0))))))</f>
        <v>1</v>
      </c>
      <c r="U1235" s="781">
        <f>VLOOKUP(C1235,METADATA!$A$5:$H$29,IF(E1235="HI",2,IF(E1235="LO",6,10))+IF(S1235=1,2,IF(D1235=7,1,(IF(WEEKDAY(B1235)=1,2,IF(WEEKDAY(B1235)=7,1,0))))))</f>
        <v>1</v>
      </c>
    </row>
    <row r="1236" spans="2:21" ht="13.95" customHeight="1" x14ac:dyDescent="0.25">
      <c r="B1236" s="784">
        <f t="shared" si="56"/>
        <v>45434</v>
      </c>
      <c r="C1236" s="785">
        <v>8</v>
      </c>
      <c r="D1236" s="786">
        <f>IFERROR((INDEX(METADATA!$T$2:$T$20,MATCH(B1236,METADATA!$S$2:$S$20,0))),0)</f>
        <v>0</v>
      </c>
      <c r="E1236" s="785" t="str">
        <f t="shared" si="57"/>
        <v>LO</v>
      </c>
      <c r="F1236" s="786">
        <f>VLOOKUP(C1236,METADATA!$A$5:$H$29,IF(E1236="HI",2,IF(E1236="LO",6,10))+IF(D1236=1,2,IF(D1236=7,1,(IF(WEEKDAY(B1236)=1,2,IF(WEEKDAY(B1236)=7,1,0))))))</f>
        <v>1</v>
      </c>
      <c r="G1236" s="786">
        <f>VLOOKUP(C1236,METADATA!$J$5:$Q$29,IF(E1236="HI",2,IF(E1236="LO",6,10))+IF(D1236=1,2,IF(D1236=7,1,(IF(WEEKDAY(B1236)=1,2,IF(WEEKDAY(B1236)=7,1,0))))))</f>
        <v>1</v>
      </c>
      <c r="H1236" s="787">
        <v>15967</v>
      </c>
      <c r="I1236" s="788">
        <v>1936.0559825897217</v>
      </c>
      <c r="K1236" s="795">
        <v>834.63750000000005</v>
      </c>
      <c r="M1236" s="798">
        <f t="shared" si="58"/>
        <v>16083.948575139173</v>
      </c>
      <c r="N1236" s="303"/>
      <c r="S1236" s="786">
        <v>0</v>
      </c>
      <c r="T1236" s="781">
        <f>VLOOKUP(C1236,METADATA!$J$5:$Q$29,IF(E1236="HI",2,IF(E1236="LO",6,10))+IF(S1236=1,2,IF(D1236=7,1,(IF(WEEKDAY(B1236)=1,2,IF(WEEKDAY(B1236)=7,1,0))))))</f>
        <v>1</v>
      </c>
      <c r="U1236" s="781">
        <f>VLOOKUP(C1236,METADATA!$A$5:$H$29,IF(E1236="HI",2,IF(E1236="LO",6,10))+IF(S1236=1,2,IF(D1236=7,1,(IF(WEEKDAY(B1236)=1,2,IF(WEEKDAY(B1236)=7,1,0))))))</f>
        <v>1</v>
      </c>
    </row>
    <row r="1237" spans="2:21" ht="13.95" customHeight="1" x14ac:dyDescent="0.25">
      <c r="B1237" s="784">
        <f t="shared" si="56"/>
        <v>45434</v>
      </c>
      <c r="C1237" s="785">
        <v>9</v>
      </c>
      <c r="D1237" s="786">
        <f>IFERROR((INDEX(METADATA!$T$2:$T$20,MATCH(B1237,METADATA!$S$2:$S$20,0))),0)</f>
        <v>0</v>
      </c>
      <c r="E1237" s="785" t="str">
        <f t="shared" si="57"/>
        <v>LO</v>
      </c>
      <c r="F1237" s="786">
        <f>VLOOKUP(C1237,METADATA!$A$5:$H$29,IF(E1237="HI",2,IF(E1237="LO",6,10))+IF(D1237=1,2,IF(D1237=7,1,(IF(WEEKDAY(B1237)=1,2,IF(WEEKDAY(B1237)=7,1,0))))))</f>
        <v>2</v>
      </c>
      <c r="G1237" s="786">
        <f>VLOOKUP(C1237,METADATA!$J$5:$Q$29,IF(E1237="HI",2,IF(E1237="LO",6,10))+IF(D1237=1,2,IF(D1237=7,1,(IF(WEEKDAY(B1237)=1,2,IF(WEEKDAY(B1237)=7,1,0))))))</f>
        <v>1</v>
      </c>
      <c r="H1237" s="787">
        <v>16216.25</v>
      </c>
      <c r="I1237" s="788">
        <v>1835.6875228881836</v>
      </c>
      <c r="K1237" s="795">
        <v>847.33749999999998</v>
      </c>
      <c r="M1237" s="798">
        <f t="shared" si="58"/>
        <v>16319.819629646259</v>
      </c>
      <c r="N1237" s="303"/>
      <c r="S1237" s="786">
        <v>0</v>
      </c>
      <c r="T1237" s="781">
        <f>VLOOKUP(C1237,METADATA!$J$5:$Q$29,IF(E1237="HI",2,IF(E1237="LO",6,10))+IF(S1237=1,2,IF(D1237=7,1,(IF(WEEKDAY(B1237)=1,2,IF(WEEKDAY(B1237)=7,1,0))))))</f>
        <v>1</v>
      </c>
      <c r="U1237" s="781">
        <f>VLOOKUP(C1237,METADATA!$A$5:$H$29,IF(E1237="HI",2,IF(E1237="LO",6,10))+IF(S1237=1,2,IF(D1237=7,1,(IF(WEEKDAY(B1237)=1,2,IF(WEEKDAY(B1237)=7,1,0))))))</f>
        <v>2</v>
      </c>
    </row>
    <row r="1238" spans="2:21" ht="13.95" customHeight="1" x14ac:dyDescent="0.25">
      <c r="B1238" s="784">
        <f t="shared" si="56"/>
        <v>45434</v>
      </c>
      <c r="C1238" s="785">
        <v>10</v>
      </c>
      <c r="D1238" s="786">
        <f>IFERROR((INDEX(METADATA!$T$2:$T$20,MATCH(B1238,METADATA!$S$2:$S$20,0))),0)</f>
        <v>0</v>
      </c>
      <c r="E1238" s="785" t="str">
        <f t="shared" si="57"/>
        <v>LO</v>
      </c>
      <c r="F1238" s="786">
        <f>VLOOKUP(C1238,METADATA!$A$5:$H$29,IF(E1238="HI",2,IF(E1238="LO",6,10))+IF(D1238=1,2,IF(D1238=7,1,(IF(WEEKDAY(B1238)=1,2,IF(WEEKDAY(B1238)=7,1,0))))))</f>
        <v>2</v>
      </c>
      <c r="G1238" s="786">
        <f>VLOOKUP(C1238,METADATA!$J$5:$Q$29,IF(E1238="HI",2,IF(E1238="LO",6,10))+IF(D1238=1,2,IF(D1238=7,1,(IF(WEEKDAY(B1238)=1,2,IF(WEEKDAY(B1238)=7,1,0))))))</f>
        <v>2</v>
      </c>
      <c r="H1238" s="787">
        <v>15645.25</v>
      </c>
      <c r="I1238" s="788">
        <v>1815.4084987640381</v>
      </c>
      <c r="K1238" s="795">
        <v>851.61249999999995</v>
      </c>
      <c r="M1238" s="798">
        <f t="shared" si="58"/>
        <v>15750.22398507033</v>
      </c>
      <c r="N1238" s="303"/>
      <c r="S1238" s="786">
        <v>0</v>
      </c>
      <c r="T1238" s="781">
        <f>VLOOKUP(C1238,METADATA!$J$5:$Q$29,IF(E1238="HI",2,IF(E1238="LO",6,10))+IF(S1238=1,2,IF(D1238=7,1,(IF(WEEKDAY(B1238)=1,2,IF(WEEKDAY(B1238)=7,1,0))))))</f>
        <v>2</v>
      </c>
      <c r="U1238" s="781">
        <f>VLOOKUP(C1238,METADATA!$A$5:$H$29,IF(E1238="HI",2,IF(E1238="LO",6,10))+IF(S1238=1,2,IF(D1238=7,1,(IF(WEEKDAY(B1238)=1,2,IF(WEEKDAY(B1238)=7,1,0))))))</f>
        <v>2</v>
      </c>
    </row>
    <row r="1239" spans="2:21" ht="13.95" customHeight="1" x14ac:dyDescent="0.25">
      <c r="B1239" s="784">
        <f t="shared" si="56"/>
        <v>45434</v>
      </c>
      <c r="C1239" s="785">
        <v>11</v>
      </c>
      <c r="D1239" s="786">
        <f>IFERROR((INDEX(METADATA!$T$2:$T$20,MATCH(B1239,METADATA!$S$2:$S$20,0))),0)</f>
        <v>0</v>
      </c>
      <c r="E1239" s="785" t="str">
        <f t="shared" si="57"/>
        <v>LO</v>
      </c>
      <c r="F1239" s="786">
        <f>VLOOKUP(C1239,METADATA!$A$5:$H$29,IF(E1239="HI",2,IF(E1239="LO",6,10))+IF(D1239=1,2,IF(D1239=7,1,(IF(WEEKDAY(B1239)=1,2,IF(WEEKDAY(B1239)=7,1,0))))))</f>
        <v>2</v>
      </c>
      <c r="G1239" s="786">
        <f>VLOOKUP(C1239,METADATA!$J$5:$Q$29,IF(E1239="HI",2,IF(E1239="LO",6,10))+IF(D1239=1,2,IF(D1239=7,1,(IF(WEEKDAY(B1239)=1,2,IF(WEEKDAY(B1239)=7,1,0))))))</f>
        <v>2</v>
      </c>
      <c r="H1239" s="787">
        <v>15358.25</v>
      </c>
      <c r="I1239" s="788">
        <v>1866.6709728240967</v>
      </c>
      <c r="K1239" s="795">
        <v>856.5</v>
      </c>
      <c r="M1239" s="798">
        <f t="shared" si="58"/>
        <v>15471.273495846553</v>
      </c>
      <c r="N1239" s="303"/>
      <c r="S1239" s="786">
        <v>0</v>
      </c>
      <c r="T1239" s="781">
        <f>VLOOKUP(C1239,METADATA!$J$5:$Q$29,IF(E1239="HI",2,IF(E1239="LO",6,10))+IF(S1239=1,2,IF(D1239=7,1,(IF(WEEKDAY(B1239)=1,2,IF(WEEKDAY(B1239)=7,1,0))))))</f>
        <v>2</v>
      </c>
      <c r="U1239" s="781">
        <f>VLOOKUP(C1239,METADATA!$A$5:$H$29,IF(E1239="HI",2,IF(E1239="LO",6,10))+IF(S1239=1,2,IF(D1239=7,1,(IF(WEEKDAY(B1239)=1,2,IF(WEEKDAY(B1239)=7,1,0))))))</f>
        <v>2</v>
      </c>
    </row>
    <row r="1240" spans="2:21" ht="13.95" customHeight="1" x14ac:dyDescent="0.25">
      <c r="B1240" s="784">
        <f t="shared" si="56"/>
        <v>45434</v>
      </c>
      <c r="C1240" s="785">
        <v>12</v>
      </c>
      <c r="D1240" s="786">
        <f>IFERROR((INDEX(METADATA!$T$2:$T$20,MATCH(B1240,METADATA!$S$2:$S$20,0))),0)</f>
        <v>0</v>
      </c>
      <c r="E1240" s="785" t="str">
        <f t="shared" si="57"/>
        <v>LO</v>
      </c>
      <c r="F1240" s="786">
        <f>VLOOKUP(C1240,METADATA!$A$5:$H$29,IF(E1240="HI",2,IF(E1240="LO",6,10))+IF(D1240=1,2,IF(D1240=7,1,(IF(WEEKDAY(B1240)=1,2,IF(WEEKDAY(B1240)=7,1,0))))))</f>
        <v>2</v>
      </c>
      <c r="G1240" s="786">
        <f>VLOOKUP(C1240,METADATA!$J$5:$Q$29,IF(E1240="HI",2,IF(E1240="LO",6,10))+IF(D1240=1,2,IF(D1240=7,1,(IF(WEEKDAY(B1240)=1,2,IF(WEEKDAY(B1240)=7,1,0))))))</f>
        <v>2</v>
      </c>
      <c r="H1240" s="787">
        <v>15281</v>
      </c>
      <c r="I1240" s="788">
        <v>1953.6960334777832</v>
      </c>
      <c r="K1240" s="795">
        <v>824.32500000000005</v>
      </c>
      <c r="M1240" s="798">
        <f t="shared" si="58"/>
        <v>15405.385071176468</v>
      </c>
      <c r="N1240" s="303"/>
      <c r="S1240" s="786">
        <v>0</v>
      </c>
      <c r="T1240" s="781">
        <f>VLOOKUP(C1240,METADATA!$J$5:$Q$29,IF(E1240="HI",2,IF(E1240="LO",6,10))+IF(S1240=1,2,IF(D1240=7,1,(IF(WEEKDAY(B1240)=1,2,IF(WEEKDAY(B1240)=7,1,0))))))</f>
        <v>2</v>
      </c>
      <c r="U1240" s="781">
        <f>VLOOKUP(C1240,METADATA!$A$5:$H$29,IF(E1240="HI",2,IF(E1240="LO",6,10))+IF(S1240=1,2,IF(D1240=7,1,(IF(WEEKDAY(B1240)=1,2,IF(WEEKDAY(B1240)=7,1,0))))))</f>
        <v>2</v>
      </c>
    </row>
    <row r="1241" spans="2:21" ht="13.95" customHeight="1" x14ac:dyDescent="0.25">
      <c r="B1241" s="784">
        <f t="shared" si="56"/>
        <v>45434</v>
      </c>
      <c r="C1241" s="785">
        <v>13</v>
      </c>
      <c r="D1241" s="786">
        <f>IFERROR((INDEX(METADATA!$T$2:$T$20,MATCH(B1241,METADATA!$S$2:$S$20,0))),0)</f>
        <v>0</v>
      </c>
      <c r="E1241" s="785" t="str">
        <f t="shared" si="57"/>
        <v>LO</v>
      </c>
      <c r="F1241" s="786">
        <f>VLOOKUP(C1241,METADATA!$A$5:$H$29,IF(E1241="HI",2,IF(E1241="LO",6,10))+IF(D1241=1,2,IF(D1241=7,1,(IF(WEEKDAY(B1241)=1,2,IF(WEEKDAY(B1241)=7,1,0))))))</f>
        <v>2</v>
      </c>
      <c r="G1241" s="786">
        <f>VLOOKUP(C1241,METADATA!$J$5:$Q$29,IF(E1241="HI",2,IF(E1241="LO",6,10))+IF(D1241=1,2,IF(D1241=7,1,(IF(WEEKDAY(B1241)=1,2,IF(WEEKDAY(B1241)=7,1,0))))))</f>
        <v>2</v>
      </c>
      <c r="H1241" s="787">
        <v>14823.75</v>
      </c>
      <c r="I1241" s="788">
        <v>1890.5259881019592</v>
      </c>
      <c r="K1241" s="795">
        <v>882.73749999999995</v>
      </c>
      <c r="M1241" s="798">
        <f t="shared" si="58"/>
        <v>14943.816533074438</v>
      </c>
      <c r="N1241" s="303"/>
      <c r="S1241" s="786">
        <v>0</v>
      </c>
      <c r="T1241" s="781">
        <f>VLOOKUP(C1241,METADATA!$J$5:$Q$29,IF(E1241="HI",2,IF(E1241="LO",6,10))+IF(S1241=1,2,IF(D1241=7,1,(IF(WEEKDAY(B1241)=1,2,IF(WEEKDAY(B1241)=7,1,0))))))</f>
        <v>2</v>
      </c>
      <c r="U1241" s="781">
        <f>VLOOKUP(C1241,METADATA!$A$5:$H$29,IF(E1241="HI",2,IF(E1241="LO",6,10))+IF(S1241=1,2,IF(D1241=7,1,(IF(WEEKDAY(B1241)=1,2,IF(WEEKDAY(B1241)=7,1,0))))))</f>
        <v>2</v>
      </c>
    </row>
    <row r="1242" spans="2:21" ht="13.95" customHeight="1" x14ac:dyDescent="0.25">
      <c r="B1242" s="784">
        <f t="shared" si="56"/>
        <v>45434</v>
      </c>
      <c r="C1242" s="785">
        <v>14</v>
      </c>
      <c r="D1242" s="786">
        <f>IFERROR((INDEX(METADATA!$T$2:$T$20,MATCH(B1242,METADATA!$S$2:$S$20,0))),0)</f>
        <v>0</v>
      </c>
      <c r="E1242" s="785" t="str">
        <f t="shared" si="57"/>
        <v>LO</v>
      </c>
      <c r="F1242" s="786">
        <f>VLOOKUP(C1242,METADATA!$A$5:$H$29,IF(E1242="HI",2,IF(E1242="LO",6,10))+IF(D1242=1,2,IF(D1242=7,1,(IF(WEEKDAY(B1242)=1,2,IF(WEEKDAY(B1242)=7,1,0))))))</f>
        <v>2</v>
      </c>
      <c r="G1242" s="786">
        <f>VLOOKUP(C1242,METADATA!$J$5:$Q$29,IF(E1242="HI",2,IF(E1242="LO",6,10))+IF(D1242=1,2,IF(D1242=7,1,(IF(WEEKDAY(B1242)=1,2,IF(WEEKDAY(B1242)=7,1,0))))))</f>
        <v>2</v>
      </c>
      <c r="H1242" s="787">
        <v>15114.25</v>
      </c>
      <c r="I1242" s="788">
        <v>1952.6679420471191</v>
      </c>
      <c r="K1242" s="795">
        <v>909.3125</v>
      </c>
      <c r="M1242" s="798">
        <f t="shared" si="58"/>
        <v>15239.864341732131</v>
      </c>
      <c r="N1242" s="303"/>
      <c r="S1242" s="786">
        <v>0</v>
      </c>
      <c r="T1242" s="781">
        <f>VLOOKUP(C1242,METADATA!$J$5:$Q$29,IF(E1242="HI",2,IF(E1242="LO",6,10))+IF(S1242=1,2,IF(D1242=7,1,(IF(WEEKDAY(B1242)=1,2,IF(WEEKDAY(B1242)=7,1,0))))))</f>
        <v>2</v>
      </c>
      <c r="U1242" s="781">
        <f>VLOOKUP(C1242,METADATA!$A$5:$H$29,IF(E1242="HI",2,IF(E1242="LO",6,10))+IF(S1242=1,2,IF(D1242=7,1,(IF(WEEKDAY(B1242)=1,2,IF(WEEKDAY(B1242)=7,1,0))))))</f>
        <v>2</v>
      </c>
    </row>
    <row r="1243" spans="2:21" ht="13.95" customHeight="1" x14ac:dyDescent="0.25">
      <c r="B1243" s="784">
        <f t="shared" si="56"/>
        <v>45434</v>
      </c>
      <c r="C1243" s="785">
        <v>15</v>
      </c>
      <c r="D1243" s="786">
        <f>IFERROR((INDEX(METADATA!$T$2:$T$20,MATCH(B1243,METADATA!$S$2:$S$20,0))),0)</f>
        <v>0</v>
      </c>
      <c r="E1243" s="785" t="str">
        <f t="shared" si="57"/>
        <v>LO</v>
      </c>
      <c r="F1243" s="786">
        <f>VLOOKUP(C1243,METADATA!$A$5:$H$29,IF(E1243="HI",2,IF(E1243="LO",6,10))+IF(D1243=1,2,IF(D1243=7,1,(IF(WEEKDAY(B1243)=1,2,IF(WEEKDAY(B1243)=7,1,0))))))</f>
        <v>2</v>
      </c>
      <c r="G1243" s="786">
        <f>VLOOKUP(C1243,METADATA!$J$5:$Q$29,IF(E1243="HI",2,IF(E1243="LO",6,10))+IF(D1243=1,2,IF(D1243=7,1,(IF(WEEKDAY(B1243)=1,2,IF(WEEKDAY(B1243)=7,1,0))))))</f>
        <v>2</v>
      </c>
      <c r="H1243" s="787">
        <v>15143.5</v>
      </c>
      <c r="I1243" s="788">
        <v>2165.828489780426</v>
      </c>
      <c r="K1243" s="795">
        <v>905.6</v>
      </c>
      <c r="M1243" s="798">
        <f t="shared" si="58"/>
        <v>15297.594755292237</v>
      </c>
      <c r="N1243" s="303"/>
      <c r="S1243" s="786">
        <v>0</v>
      </c>
      <c r="T1243" s="781">
        <f>VLOOKUP(C1243,METADATA!$J$5:$Q$29,IF(E1243="HI",2,IF(E1243="LO",6,10))+IF(S1243=1,2,IF(D1243=7,1,(IF(WEEKDAY(B1243)=1,2,IF(WEEKDAY(B1243)=7,1,0))))))</f>
        <v>2</v>
      </c>
      <c r="U1243" s="781">
        <f>VLOOKUP(C1243,METADATA!$A$5:$H$29,IF(E1243="HI",2,IF(E1243="LO",6,10))+IF(S1243=1,2,IF(D1243=7,1,(IF(WEEKDAY(B1243)=1,2,IF(WEEKDAY(B1243)=7,1,0))))))</f>
        <v>2</v>
      </c>
    </row>
    <row r="1244" spans="2:21" ht="13.95" customHeight="1" x14ac:dyDescent="0.25">
      <c r="B1244" s="784">
        <f t="shared" ref="B1244:B1307" si="59">B1220+1</f>
        <v>45434</v>
      </c>
      <c r="C1244" s="785">
        <v>16</v>
      </c>
      <c r="D1244" s="786">
        <f>IFERROR((INDEX(METADATA!$T$2:$T$20,MATCH(B1244,METADATA!$S$2:$S$20,0))),0)</f>
        <v>0</v>
      </c>
      <c r="E1244" s="785" t="str">
        <f t="shared" si="57"/>
        <v>LO</v>
      </c>
      <c r="F1244" s="786">
        <f>VLOOKUP(C1244,METADATA!$A$5:$H$29,IF(E1244="HI",2,IF(E1244="LO",6,10))+IF(D1244=1,2,IF(D1244=7,1,(IF(WEEKDAY(B1244)=1,2,IF(WEEKDAY(B1244)=7,1,0))))))</f>
        <v>2</v>
      </c>
      <c r="G1244" s="786">
        <f>VLOOKUP(C1244,METADATA!$J$5:$Q$29,IF(E1244="HI",2,IF(E1244="LO",6,10))+IF(D1244=1,2,IF(D1244=7,1,(IF(WEEKDAY(B1244)=1,2,IF(WEEKDAY(B1244)=7,1,0))))))</f>
        <v>2</v>
      </c>
      <c r="H1244" s="787">
        <v>15155.25</v>
      </c>
      <c r="I1244" s="788">
        <v>2184.3595440387726</v>
      </c>
      <c r="K1244" s="795">
        <v>913.98749999999995</v>
      </c>
      <c r="M1244" s="798">
        <f t="shared" si="58"/>
        <v>15311.859102673759</v>
      </c>
      <c r="N1244" s="303"/>
      <c r="S1244" s="786">
        <v>0</v>
      </c>
      <c r="T1244" s="781">
        <f>VLOOKUP(C1244,METADATA!$J$5:$Q$29,IF(E1244="HI",2,IF(E1244="LO",6,10))+IF(S1244=1,2,IF(D1244=7,1,(IF(WEEKDAY(B1244)=1,2,IF(WEEKDAY(B1244)=7,1,0))))))</f>
        <v>2</v>
      </c>
      <c r="U1244" s="781">
        <f>VLOOKUP(C1244,METADATA!$A$5:$H$29,IF(E1244="HI",2,IF(E1244="LO",6,10))+IF(S1244=1,2,IF(D1244=7,1,(IF(WEEKDAY(B1244)=1,2,IF(WEEKDAY(B1244)=7,1,0))))))</f>
        <v>2</v>
      </c>
    </row>
    <row r="1245" spans="2:21" ht="13.95" customHeight="1" x14ac:dyDescent="0.25">
      <c r="B1245" s="784">
        <f t="shared" si="59"/>
        <v>45434</v>
      </c>
      <c r="C1245" s="785">
        <v>17</v>
      </c>
      <c r="D1245" s="786">
        <f>IFERROR((INDEX(METADATA!$T$2:$T$20,MATCH(B1245,METADATA!$S$2:$S$20,0))),0)</f>
        <v>0</v>
      </c>
      <c r="E1245" s="785" t="str">
        <f t="shared" si="57"/>
        <v>LO</v>
      </c>
      <c r="F1245" s="786">
        <f>VLOOKUP(C1245,METADATA!$A$5:$H$29,IF(E1245="HI",2,IF(E1245="LO",6,10))+IF(D1245=1,2,IF(D1245=7,1,(IF(WEEKDAY(B1245)=1,2,IF(WEEKDAY(B1245)=7,1,0))))))</f>
        <v>2</v>
      </c>
      <c r="G1245" s="786">
        <f>VLOOKUP(C1245,METADATA!$J$5:$Q$29,IF(E1245="HI",2,IF(E1245="LO",6,10))+IF(D1245=1,2,IF(D1245=7,1,(IF(WEEKDAY(B1245)=1,2,IF(WEEKDAY(B1245)=7,1,0))))))</f>
        <v>2</v>
      </c>
      <c r="H1245" s="787">
        <v>14618.5</v>
      </c>
      <c r="I1245" s="788">
        <v>2090.7615368366241</v>
      </c>
      <c r="K1245" s="795">
        <v>902.26250000000005</v>
      </c>
      <c r="M1245" s="798">
        <f t="shared" si="58"/>
        <v>14767.255197020042</v>
      </c>
      <c r="N1245" s="303"/>
      <c r="S1245" s="786">
        <v>0</v>
      </c>
      <c r="T1245" s="781">
        <f>VLOOKUP(C1245,METADATA!$J$5:$Q$29,IF(E1245="HI",2,IF(E1245="LO",6,10))+IF(S1245=1,2,IF(D1245=7,1,(IF(WEEKDAY(B1245)=1,2,IF(WEEKDAY(B1245)=7,1,0))))))</f>
        <v>2</v>
      </c>
      <c r="U1245" s="781">
        <f>VLOOKUP(C1245,METADATA!$A$5:$H$29,IF(E1245="HI",2,IF(E1245="LO",6,10))+IF(S1245=1,2,IF(D1245=7,1,(IF(WEEKDAY(B1245)=1,2,IF(WEEKDAY(B1245)=7,1,0))))))</f>
        <v>2</v>
      </c>
    </row>
    <row r="1246" spans="2:21" ht="13.95" customHeight="1" x14ac:dyDescent="0.25">
      <c r="B1246" s="784">
        <f t="shared" si="59"/>
        <v>45434</v>
      </c>
      <c r="C1246" s="785">
        <v>18</v>
      </c>
      <c r="D1246" s="786">
        <f>IFERROR((INDEX(METADATA!$T$2:$T$20,MATCH(B1246,METADATA!$S$2:$S$20,0))),0)</f>
        <v>0</v>
      </c>
      <c r="E1246" s="785" t="str">
        <f t="shared" si="57"/>
        <v>LO</v>
      </c>
      <c r="F1246" s="786">
        <f>VLOOKUP(C1246,METADATA!$A$5:$H$29,IF(E1246="HI",2,IF(E1246="LO",6,10))+IF(D1246=1,2,IF(D1246=7,1,(IF(WEEKDAY(B1246)=1,2,IF(WEEKDAY(B1246)=7,1,0))))))</f>
        <v>1</v>
      </c>
      <c r="G1246" s="786">
        <f>VLOOKUP(C1246,METADATA!$J$5:$Q$29,IF(E1246="HI",2,IF(E1246="LO",6,10))+IF(D1246=1,2,IF(D1246=7,1,(IF(WEEKDAY(B1246)=1,2,IF(WEEKDAY(B1246)=7,1,0))))))</f>
        <v>1</v>
      </c>
      <c r="H1246" s="787">
        <v>15558.75</v>
      </c>
      <c r="I1246" s="788">
        <v>1974.337987780571</v>
      </c>
      <c r="K1246" s="795">
        <v>933.76250000000005</v>
      </c>
      <c r="M1246" s="798">
        <f t="shared" si="58"/>
        <v>15683.517209238922</v>
      </c>
      <c r="N1246" s="303"/>
      <c r="S1246" s="786">
        <v>0</v>
      </c>
      <c r="T1246" s="781">
        <f>VLOOKUP(C1246,METADATA!$J$5:$Q$29,IF(E1246="HI",2,IF(E1246="LO",6,10))+IF(S1246=1,2,IF(D1246=7,1,(IF(WEEKDAY(B1246)=1,2,IF(WEEKDAY(B1246)=7,1,0))))))</f>
        <v>1</v>
      </c>
      <c r="U1246" s="781">
        <f>VLOOKUP(C1246,METADATA!$A$5:$H$29,IF(E1246="HI",2,IF(E1246="LO",6,10))+IF(S1246=1,2,IF(D1246=7,1,(IF(WEEKDAY(B1246)=1,2,IF(WEEKDAY(B1246)=7,1,0))))))</f>
        <v>1</v>
      </c>
    </row>
    <row r="1247" spans="2:21" ht="13.95" customHeight="1" x14ac:dyDescent="0.25">
      <c r="B1247" s="784">
        <f t="shared" si="59"/>
        <v>45434</v>
      </c>
      <c r="C1247" s="785">
        <v>19</v>
      </c>
      <c r="D1247" s="786">
        <f>IFERROR((INDEX(METADATA!$T$2:$T$20,MATCH(B1247,METADATA!$S$2:$S$20,0))),0)</f>
        <v>0</v>
      </c>
      <c r="E1247" s="785" t="str">
        <f t="shared" si="57"/>
        <v>LO</v>
      </c>
      <c r="F1247" s="786">
        <f>VLOOKUP(C1247,METADATA!$A$5:$H$29,IF(E1247="HI",2,IF(E1247="LO",6,10))+IF(D1247=1,2,IF(D1247=7,1,(IF(WEEKDAY(B1247)=1,2,IF(WEEKDAY(B1247)=7,1,0))))))</f>
        <v>1</v>
      </c>
      <c r="G1247" s="786">
        <f>VLOOKUP(C1247,METADATA!$J$5:$Q$29,IF(E1247="HI",2,IF(E1247="LO",6,10))+IF(D1247=1,2,IF(D1247=7,1,(IF(WEEKDAY(B1247)=1,2,IF(WEEKDAY(B1247)=7,1,0))))))</f>
        <v>1</v>
      </c>
      <c r="H1247" s="787">
        <v>15722</v>
      </c>
      <c r="I1247" s="788">
        <v>1983.4069883823395</v>
      </c>
      <c r="K1247" s="795">
        <v>0</v>
      </c>
      <c r="M1247" s="798">
        <f t="shared" si="58"/>
        <v>15846.614379152536</v>
      </c>
      <c r="N1247" s="303"/>
      <c r="S1247" s="786">
        <v>0</v>
      </c>
      <c r="T1247" s="781">
        <f>VLOOKUP(C1247,METADATA!$J$5:$Q$29,IF(E1247="HI",2,IF(E1247="LO",6,10))+IF(S1247=1,2,IF(D1247=7,1,(IF(WEEKDAY(B1247)=1,2,IF(WEEKDAY(B1247)=7,1,0))))))</f>
        <v>1</v>
      </c>
      <c r="U1247" s="781">
        <f>VLOOKUP(C1247,METADATA!$A$5:$H$29,IF(E1247="HI",2,IF(E1247="LO",6,10))+IF(S1247=1,2,IF(D1247=7,1,(IF(WEEKDAY(B1247)=1,2,IF(WEEKDAY(B1247)=7,1,0))))))</f>
        <v>1</v>
      </c>
    </row>
    <row r="1248" spans="2:21" ht="13.95" customHeight="1" x14ac:dyDescent="0.25">
      <c r="B1248" s="784">
        <f t="shared" si="59"/>
        <v>45434</v>
      </c>
      <c r="C1248" s="785">
        <v>20</v>
      </c>
      <c r="D1248" s="786">
        <f>IFERROR((INDEX(METADATA!$T$2:$T$20,MATCH(B1248,METADATA!$S$2:$S$20,0))),0)</f>
        <v>0</v>
      </c>
      <c r="E1248" s="785" t="str">
        <f t="shared" si="57"/>
        <v>LO</v>
      </c>
      <c r="F1248" s="786">
        <f>VLOOKUP(C1248,METADATA!$A$5:$H$29,IF(E1248="HI",2,IF(E1248="LO",6,10))+IF(D1248=1,2,IF(D1248=7,1,(IF(WEEKDAY(B1248)=1,2,IF(WEEKDAY(B1248)=7,1,0))))))</f>
        <v>1</v>
      </c>
      <c r="G1248" s="786">
        <f>VLOOKUP(C1248,METADATA!$J$5:$Q$29,IF(E1248="HI",2,IF(E1248="LO",6,10))+IF(D1248=1,2,IF(D1248=7,1,(IF(WEEKDAY(B1248)=1,2,IF(WEEKDAY(B1248)=7,1,0))))))</f>
        <v>2</v>
      </c>
      <c r="H1248" s="787">
        <v>14189.75</v>
      </c>
      <c r="I1248" s="788">
        <v>2049.1920456886292</v>
      </c>
      <c r="K1248" s="795">
        <v>0</v>
      </c>
      <c r="M1248" s="798">
        <f t="shared" si="58"/>
        <v>14336.952015774257</v>
      </c>
      <c r="N1248" s="303"/>
      <c r="S1248" s="786">
        <v>0</v>
      </c>
      <c r="T1248" s="781">
        <f>VLOOKUP(C1248,METADATA!$J$5:$Q$29,IF(E1248="HI",2,IF(E1248="LO",6,10))+IF(S1248=1,2,IF(D1248=7,1,(IF(WEEKDAY(B1248)=1,2,IF(WEEKDAY(B1248)=7,1,0))))))</f>
        <v>2</v>
      </c>
      <c r="U1248" s="781">
        <f>VLOOKUP(C1248,METADATA!$A$5:$H$29,IF(E1248="HI",2,IF(E1248="LO",6,10))+IF(S1248=1,2,IF(D1248=7,1,(IF(WEEKDAY(B1248)=1,2,IF(WEEKDAY(B1248)=7,1,0))))))</f>
        <v>1</v>
      </c>
    </row>
    <row r="1249" spans="2:21" ht="13.95" customHeight="1" x14ac:dyDescent="0.25">
      <c r="B1249" s="784">
        <f t="shared" si="59"/>
        <v>45434</v>
      </c>
      <c r="C1249" s="785">
        <v>21</v>
      </c>
      <c r="D1249" s="786">
        <f>IFERROR((INDEX(METADATA!$T$2:$T$20,MATCH(B1249,METADATA!$S$2:$S$20,0))),0)</f>
        <v>0</v>
      </c>
      <c r="E1249" s="785" t="str">
        <f t="shared" si="57"/>
        <v>LO</v>
      </c>
      <c r="F1249" s="786">
        <f>VLOOKUP(C1249,METADATA!$A$5:$H$29,IF(E1249="HI",2,IF(E1249="LO",6,10))+IF(D1249=1,2,IF(D1249=7,1,(IF(WEEKDAY(B1249)=1,2,IF(WEEKDAY(B1249)=7,1,0))))))</f>
        <v>2</v>
      </c>
      <c r="G1249" s="786">
        <f>VLOOKUP(C1249,METADATA!$J$5:$Q$29,IF(E1249="HI",2,IF(E1249="LO",6,10))+IF(D1249=1,2,IF(D1249=7,1,(IF(WEEKDAY(B1249)=1,2,IF(WEEKDAY(B1249)=7,1,0))))))</f>
        <v>2</v>
      </c>
      <c r="H1249" s="787">
        <v>12336.5</v>
      </c>
      <c r="I1249" s="788">
        <v>1987.704489082098</v>
      </c>
      <c r="K1249" s="795">
        <v>0</v>
      </c>
      <c r="M1249" s="798">
        <f t="shared" si="58"/>
        <v>12495.60728359839</v>
      </c>
      <c r="N1249" s="303"/>
      <c r="S1249" s="786">
        <v>0</v>
      </c>
      <c r="T1249" s="781">
        <f>VLOOKUP(C1249,METADATA!$J$5:$Q$29,IF(E1249="HI",2,IF(E1249="LO",6,10))+IF(S1249=1,2,IF(D1249=7,1,(IF(WEEKDAY(B1249)=1,2,IF(WEEKDAY(B1249)=7,1,0))))))</f>
        <v>2</v>
      </c>
      <c r="U1249" s="781">
        <f>VLOOKUP(C1249,METADATA!$A$5:$H$29,IF(E1249="HI",2,IF(E1249="LO",6,10))+IF(S1249=1,2,IF(D1249=7,1,(IF(WEEKDAY(B1249)=1,2,IF(WEEKDAY(B1249)=7,1,0))))))</f>
        <v>2</v>
      </c>
    </row>
    <row r="1250" spans="2:21" ht="13.95" customHeight="1" x14ac:dyDescent="0.25">
      <c r="B1250" s="784">
        <f t="shared" si="59"/>
        <v>45434</v>
      </c>
      <c r="C1250" s="785">
        <v>22</v>
      </c>
      <c r="D1250" s="786">
        <f>IFERROR((INDEX(METADATA!$T$2:$T$20,MATCH(B1250,METADATA!$S$2:$S$20,0))),0)</f>
        <v>0</v>
      </c>
      <c r="E1250" s="785" t="str">
        <f t="shared" si="57"/>
        <v>LO</v>
      </c>
      <c r="F1250" s="786">
        <f>VLOOKUP(C1250,METADATA!$A$5:$H$29,IF(E1250="HI",2,IF(E1250="LO",6,10))+IF(D1250=1,2,IF(D1250=7,1,(IF(WEEKDAY(B1250)=1,2,IF(WEEKDAY(B1250)=7,1,0))))))</f>
        <v>3</v>
      </c>
      <c r="G1250" s="786">
        <f>VLOOKUP(C1250,METADATA!$J$5:$Q$29,IF(E1250="HI",2,IF(E1250="LO",6,10))+IF(D1250=1,2,IF(D1250=7,1,(IF(WEEKDAY(B1250)=1,2,IF(WEEKDAY(B1250)=7,1,0))))))</f>
        <v>3</v>
      </c>
      <c r="H1250" s="787">
        <v>10861.25</v>
      </c>
      <c r="I1250" s="788">
        <v>1867.0779908895493</v>
      </c>
      <c r="K1250" s="795">
        <v>0</v>
      </c>
      <c r="M1250" s="798">
        <f t="shared" si="58"/>
        <v>11020.559504243156</v>
      </c>
      <c r="N1250" s="303"/>
      <c r="S1250" s="786">
        <v>0</v>
      </c>
      <c r="T1250" s="781">
        <f>VLOOKUP(C1250,METADATA!$J$5:$Q$29,IF(E1250="HI",2,IF(E1250="LO",6,10))+IF(S1250=1,2,IF(D1250=7,1,(IF(WEEKDAY(B1250)=1,2,IF(WEEKDAY(B1250)=7,1,0))))))</f>
        <v>3</v>
      </c>
      <c r="U1250" s="781">
        <f>VLOOKUP(C1250,METADATA!$A$5:$H$29,IF(E1250="HI",2,IF(E1250="LO",6,10))+IF(S1250=1,2,IF(D1250=7,1,(IF(WEEKDAY(B1250)=1,2,IF(WEEKDAY(B1250)=7,1,0))))))</f>
        <v>3</v>
      </c>
    </row>
    <row r="1251" spans="2:21" ht="13.95" customHeight="1" x14ac:dyDescent="0.25">
      <c r="B1251" s="784">
        <f t="shared" si="59"/>
        <v>45434</v>
      </c>
      <c r="C1251" s="785">
        <v>23</v>
      </c>
      <c r="D1251" s="786">
        <f>IFERROR((INDEX(METADATA!$T$2:$T$20,MATCH(B1251,METADATA!$S$2:$S$20,0))),0)</f>
        <v>0</v>
      </c>
      <c r="E1251" s="785" t="str">
        <f t="shared" si="57"/>
        <v>LO</v>
      </c>
      <c r="F1251" s="786">
        <f>VLOOKUP(C1251,METADATA!$A$5:$H$29,IF(E1251="HI",2,IF(E1251="LO",6,10))+IF(D1251=1,2,IF(D1251=7,1,(IF(WEEKDAY(B1251)=1,2,IF(WEEKDAY(B1251)=7,1,0))))))</f>
        <v>3</v>
      </c>
      <c r="G1251" s="786">
        <f>VLOOKUP(C1251,METADATA!$J$5:$Q$29,IF(E1251="HI",2,IF(E1251="LO",6,10))+IF(D1251=1,2,IF(D1251=7,1,(IF(WEEKDAY(B1251)=1,2,IF(WEEKDAY(B1251)=7,1,0))))))</f>
        <v>3</v>
      </c>
      <c r="H1251" s="787">
        <v>9840.75</v>
      </c>
      <c r="I1251" s="788">
        <v>1912.1780354976654</v>
      </c>
      <c r="K1251" s="795">
        <v>0</v>
      </c>
      <c r="M1251" s="798">
        <f t="shared" si="58"/>
        <v>10024.808497020764</v>
      </c>
      <c r="N1251" s="303"/>
      <c r="S1251" s="786">
        <v>0</v>
      </c>
      <c r="T1251" s="781">
        <f>VLOOKUP(C1251,METADATA!$J$5:$Q$29,IF(E1251="HI",2,IF(E1251="LO",6,10))+IF(S1251=1,2,IF(D1251=7,1,(IF(WEEKDAY(B1251)=1,2,IF(WEEKDAY(B1251)=7,1,0))))))</f>
        <v>3</v>
      </c>
      <c r="U1251" s="781">
        <f>VLOOKUP(C1251,METADATA!$A$5:$H$29,IF(E1251="HI",2,IF(E1251="LO",6,10))+IF(S1251=1,2,IF(D1251=7,1,(IF(WEEKDAY(B1251)=1,2,IF(WEEKDAY(B1251)=7,1,0))))))</f>
        <v>3</v>
      </c>
    </row>
    <row r="1252" spans="2:21" ht="13.95" customHeight="1" x14ac:dyDescent="0.25">
      <c r="B1252" s="784">
        <f t="shared" si="59"/>
        <v>45435</v>
      </c>
      <c r="C1252" s="785">
        <v>0</v>
      </c>
      <c r="D1252" s="786">
        <f>IFERROR((INDEX(METADATA!$T$2:$T$20,MATCH(B1252,METADATA!$S$2:$S$20,0))),0)</f>
        <v>0</v>
      </c>
      <c r="E1252" s="785" t="str">
        <f t="shared" si="57"/>
        <v>LO</v>
      </c>
      <c r="F1252" s="786">
        <f>VLOOKUP(C1252,METADATA!$A$5:$H$29,IF(E1252="HI",2,IF(E1252="LO",6,10))+IF(D1252=1,2,IF(D1252=7,1,(IF(WEEKDAY(B1252)=1,2,IF(WEEKDAY(B1252)=7,1,0))))))</f>
        <v>3</v>
      </c>
      <c r="G1252" s="786">
        <f>VLOOKUP(C1252,METADATA!$J$5:$Q$29,IF(E1252="HI",2,IF(E1252="LO",6,10))+IF(D1252=1,2,IF(D1252=7,1,(IF(WEEKDAY(B1252)=1,2,IF(WEEKDAY(B1252)=7,1,0))))))</f>
        <v>3</v>
      </c>
      <c r="H1252" s="787">
        <v>9257.75</v>
      </c>
      <c r="I1252" s="788">
        <v>2143.1275043487549</v>
      </c>
      <c r="K1252" s="795">
        <v>0</v>
      </c>
      <c r="M1252" s="798">
        <f t="shared" si="58"/>
        <v>9502.5749437926625</v>
      </c>
      <c r="N1252" s="303"/>
      <c r="S1252" s="786">
        <v>0</v>
      </c>
      <c r="T1252" s="781">
        <f>VLOOKUP(C1252,METADATA!$J$5:$Q$29,IF(E1252="HI",2,IF(E1252="LO",6,10))+IF(S1252=1,2,IF(D1252=7,1,(IF(WEEKDAY(B1252)=1,2,IF(WEEKDAY(B1252)=7,1,0))))))</f>
        <v>3</v>
      </c>
      <c r="U1252" s="781">
        <f>VLOOKUP(C1252,METADATA!$A$5:$H$29,IF(E1252="HI",2,IF(E1252="LO",6,10))+IF(S1252=1,2,IF(D1252=7,1,(IF(WEEKDAY(B1252)=1,2,IF(WEEKDAY(B1252)=7,1,0))))))</f>
        <v>3</v>
      </c>
    </row>
    <row r="1253" spans="2:21" ht="13.95" customHeight="1" x14ac:dyDescent="0.25">
      <c r="B1253" s="784">
        <f t="shared" si="59"/>
        <v>45435</v>
      </c>
      <c r="C1253" s="785">
        <v>1</v>
      </c>
      <c r="D1253" s="786">
        <f>IFERROR((INDEX(METADATA!$T$2:$T$20,MATCH(B1253,METADATA!$S$2:$S$20,0))),0)</f>
        <v>0</v>
      </c>
      <c r="E1253" s="785" t="str">
        <f t="shared" si="57"/>
        <v>LO</v>
      </c>
      <c r="F1253" s="786">
        <f>VLOOKUP(C1253,METADATA!$A$5:$H$29,IF(E1253="HI",2,IF(E1253="LO",6,10))+IF(D1253=1,2,IF(D1253=7,1,(IF(WEEKDAY(B1253)=1,2,IF(WEEKDAY(B1253)=7,1,0))))))</f>
        <v>3</v>
      </c>
      <c r="G1253" s="786">
        <f>VLOOKUP(C1253,METADATA!$J$5:$Q$29,IF(E1253="HI",2,IF(E1253="LO",6,10))+IF(D1253=1,2,IF(D1253=7,1,(IF(WEEKDAY(B1253)=1,2,IF(WEEKDAY(B1253)=7,1,0))))))</f>
        <v>3</v>
      </c>
      <c r="H1253" s="787">
        <v>8554</v>
      </c>
      <c r="I1253" s="788">
        <v>2270.3285056948662</v>
      </c>
      <c r="K1253" s="795">
        <v>0</v>
      </c>
      <c r="M1253" s="798">
        <f t="shared" si="58"/>
        <v>8850.1586157407764</v>
      </c>
      <c r="N1253" s="303"/>
      <c r="S1253" s="786">
        <v>0</v>
      </c>
      <c r="T1253" s="781">
        <f>VLOOKUP(C1253,METADATA!$J$5:$Q$29,IF(E1253="HI",2,IF(E1253="LO",6,10))+IF(S1253=1,2,IF(D1253=7,1,(IF(WEEKDAY(B1253)=1,2,IF(WEEKDAY(B1253)=7,1,0))))))</f>
        <v>3</v>
      </c>
      <c r="U1253" s="781">
        <f>VLOOKUP(C1253,METADATA!$A$5:$H$29,IF(E1253="HI",2,IF(E1253="LO",6,10))+IF(S1253=1,2,IF(D1253=7,1,(IF(WEEKDAY(B1253)=1,2,IF(WEEKDAY(B1253)=7,1,0))))))</f>
        <v>3</v>
      </c>
    </row>
    <row r="1254" spans="2:21" ht="13.95" customHeight="1" x14ac:dyDescent="0.25">
      <c r="B1254" s="784">
        <f t="shared" si="59"/>
        <v>45435</v>
      </c>
      <c r="C1254" s="785">
        <v>2</v>
      </c>
      <c r="D1254" s="786">
        <f>IFERROR((INDEX(METADATA!$T$2:$T$20,MATCH(B1254,METADATA!$S$2:$S$20,0))),0)</f>
        <v>0</v>
      </c>
      <c r="E1254" s="785" t="str">
        <f t="shared" si="57"/>
        <v>LO</v>
      </c>
      <c r="F1254" s="786">
        <f>VLOOKUP(C1254,METADATA!$A$5:$H$29,IF(E1254="HI",2,IF(E1254="LO",6,10))+IF(D1254=1,2,IF(D1254=7,1,(IF(WEEKDAY(B1254)=1,2,IF(WEEKDAY(B1254)=7,1,0))))))</f>
        <v>3</v>
      </c>
      <c r="G1254" s="786">
        <f>VLOOKUP(C1254,METADATA!$J$5:$Q$29,IF(E1254="HI",2,IF(E1254="LO",6,10))+IF(D1254=1,2,IF(D1254=7,1,(IF(WEEKDAY(B1254)=1,2,IF(WEEKDAY(B1254)=7,1,0))))))</f>
        <v>3</v>
      </c>
      <c r="H1254" s="787">
        <v>8573</v>
      </c>
      <c r="I1254" s="788">
        <v>2147.3020042181015</v>
      </c>
      <c r="K1254" s="795">
        <v>0</v>
      </c>
      <c r="M1254" s="798">
        <f t="shared" si="58"/>
        <v>8837.8297617299177</v>
      </c>
      <c r="N1254" s="303"/>
      <c r="S1254" s="786">
        <v>0</v>
      </c>
      <c r="T1254" s="781">
        <f>VLOOKUP(C1254,METADATA!$J$5:$Q$29,IF(E1254="HI",2,IF(E1254="LO",6,10))+IF(S1254=1,2,IF(D1254=7,1,(IF(WEEKDAY(B1254)=1,2,IF(WEEKDAY(B1254)=7,1,0))))))</f>
        <v>3</v>
      </c>
      <c r="U1254" s="781">
        <f>VLOOKUP(C1254,METADATA!$A$5:$H$29,IF(E1254="HI",2,IF(E1254="LO",6,10))+IF(S1254=1,2,IF(D1254=7,1,(IF(WEEKDAY(B1254)=1,2,IF(WEEKDAY(B1254)=7,1,0))))))</f>
        <v>3</v>
      </c>
    </row>
    <row r="1255" spans="2:21" ht="13.95" customHeight="1" x14ac:dyDescent="0.25">
      <c r="B1255" s="784">
        <f t="shared" si="59"/>
        <v>45435</v>
      </c>
      <c r="C1255" s="785">
        <v>3</v>
      </c>
      <c r="D1255" s="786">
        <f>IFERROR((INDEX(METADATA!$T$2:$T$20,MATCH(B1255,METADATA!$S$2:$S$20,0))),0)</f>
        <v>0</v>
      </c>
      <c r="E1255" s="785" t="str">
        <f t="shared" si="57"/>
        <v>LO</v>
      </c>
      <c r="F1255" s="786">
        <f>VLOOKUP(C1255,METADATA!$A$5:$H$29,IF(E1255="HI",2,IF(E1255="LO",6,10))+IF(D1255=1,2,IF(D1255=7,1,(IF(WEEKDAY(B1255)=1,2,IF(WEEKDAY(B1255)=7,1,0))))))</f>
        <v>3</v>
      </c>
      <c r="G1255" s="786">
        <f>VLOOKUP(C1255,METADATA!$J$5:$Q$29,IF(E1255="HI",2,IF(E1255="LO",6,10))+IF(D1255=1,2,IF(D1255=7,1,(IF(WEEKDAY(B1255)=1,2,IF(WEEKDAY(B1255)=7,1,0))))))</f>
        <v>3</v>
      </c>
      <c r="H1255" s="787">
        <v>8892.5</v>
      </c>
      <c r="I1255" s="788">
        <v>2064.6480110883713</v>
      </c>
      <c r="K1255" s="795">
        <v>0</v>
      </c>
      <c r="M1255" s="798">
        <f t="shared" si="58"/>
        <v>9129.0376086250835</v>
      </c>
      <c r="N1255" s="303"/>
      <c r="S1255" s="786">
        <v>0</v>
      </c>
      <c r="T1255" s="781">
        <f>VLOOKUP(C1255,METADATA!$J$5:$Q$29,IF(E1255="HI",2,IF(E1255="LO",6,10))+IF(S1255=1,2,IF(D1255=7,1,(IF(WEEKDAY(B1255)=1,2,IF(WEEKDAY(B1255)=7,1,0))))))</f>
        <v>3</v>
      </c>
      <c r="U1255" s="781">
        <f>VLOOKUP(C1255,METADATA!$A$5:$H$29,IF(E1255="HI",2,IF(E1255="LO",6,10))+IF(S1255=1,2,IF(D1255=7,1,(IF(WEEKDAY(B1255)=1,2,IF(WEEKDAY(B1255)=7,1,0))))))</f>
        <v>3</v>
      </c>
    </row>
    <row r="1256" spans="2:21" ht="13.95" customHeight="1" x14ac:dyDescent="0.25">
      <c r="B1256" s="784">
        <f t="shared" si="59"/>
        <v>45435</v>
      </c>
      <c r="C1256" s="785">
        <v>4</v>
      </c>
      <c r="D1256" s="786">
        <f>IFERROR((INDEX(METADATA!$T$2:$T$20,MATCH(B1256,METADATA!$S$2:$S$20,0))),0)</f>
        <v>0</v>
      </c>
      <c r="E1256" s="785" t="str">
        <f t="shared" si="57"/>
        <v>LO</v>
      </c>
      <c r="F1256" s="786">
        <f>VLOOKUP(C1256,METADATA!$A$5:$H$29,IF(E1256="HI",2,IF(E1256="LO",6,10))+IF(D1256=1,2,IF(D1256=7,1,(IF(WEEKDAY(B1256)=1,2,IF(WEEKDAY(B1256)=7,1,0))))))</f>
        <v>3</v>
      </c>
      <c r="G1256" s="786">
        <f>VLOOKUP(C1256,METADATA!$J$5:$Q$29,IF(E1256="HI",2,IF(E1256="LO",6,10))+IF(D1256=1,2,IF(D1256=7,1,(IF(WEEKDAY(B1256)=1,2,IF(WEEKDAY(B1256)=7,1,0))))))</f>
        <v>3</v>
      </c>
      <c r="H1256" s="787">
        <v>9700.5</v>
      </c>
      <c r="I1256" s="788">
        <v>2090.5920205116272</v>
      </c>
      <c r="K1256" s="795">
        <v>0</v>
      </c>
      <c r="M1256" s="798">
        <f t="shared" si="58"/>
        <v>9923.218996183994</v>
      </c>
      <c r="N1256" s="303"/>
      <c r="S1256" s="786">
        <v>0</v>
      </c>
      <c r="T1256" s="781">
        <f>VLOOKUP(C1256,METADATA!$J$5:$Q$29,IF(E1256="HI",2,IF(E1256="LO",6,10))+IF(S1256=1,2,IF(D1256=7,1,(IF(WEEKDAY(B1256)=1,2,IF(WEEKDAY(B1256)=7,1,0))))))</f>
        <v>3</v>
      </c>
      <c r="U1256" s="781">
        <f>VLOOKUP(C1256,METADATA!$A$5:$H$29,IF(E1256="HI",2,IF(E1256="LO",6,10))+IF(S1256=1,2,IF(D1256=7,1,(IF(WEEKDAY(B1256)=1,2,IF(WEEKDAY(B1256)=7,1,0))))))</f>
        <v>3</v>
      </c>
    </row>
    <row r="1257" spans="2:21" ht="13.95" customHeight="1" x14ac:dyDescent="0.25">
      <c r="B1257" s="784">
        <f t="shared" si="59"/>
        <v>45435</v>
      </c>
      <c r="C1257" s="785">
        <v>5</v>
      </c>
      <c r="D1257" s="786">
        <f>IFERROR((INDEX(METADATA!$T$2:$T$20,MATCH(B1257,METADATA!$S$2:$S$20,0))),0)</f>
        <v>0</v>
      </c>
      <c r="E1257" s="785" t="str">
        <f t="shared" si="57"/>
        <v>LO</v>
      </c>
      <c r="F1257" s="786">
        <f>VLOOKUP(C1257,METADATA!$A$5:$H$29,IF(E1257="HI",2,IF(E1257="LO",6,10))+IF(D1257=1,2,IF(D1257=7,1,(IF(WEEKDAY(B1257)=1,2,IF(WEEKDAY(B1257)=7,1,0))))))</f>
        <v>3</v>
      </c>
      <c r="G1257" s="786">
        <f>VLOOKUP(C1257,METADATA!$J$5:$Q$29,IF(E1257="HI",2,IF(E1257="LO",6,10))+IF(D1257=1,2,IF(D1257=7,1,(IF(WEEKDAY(B1257)=1,2,IF(WEEKDAY(B1257)=7,1,0))))))</f>
        <v>3</v>
      </c>
      <c r="H1257" s="787">
        <v>11550.5</v>
      </c>
      <c r="I1257" s="788">
        <v>2122.416962146759</v>
      </c>
      <c r="K1257" s="795">
        <v>0</v>
      </c>
      <c r="M1257" s="798">
        <f t="shared" si="58"/>
        <v>11743.879427651165</v>
      </c>
      <c r="N1257" s="303"/>
      <c r="S1257" s="786">
        <v>0</v>
      </c>
      <c r="T1257" s="781">
        <f>VLOOKUP(C1257,METADATA!$J$5:$Q$29,IF(E1257="HI",2,IF(E1257="LO",6,10))+IF(S1257=1,2,IF(D1257=7,1,(IF(WEEKDAY(B1257)=1,2,IF(WEEKDAY(B1257)=7,1,0))))))</f>
        <v>3</v>
      </c>
      <c r="U1257" s="781">
        <f>VLOOKUP(C1257,METADATA!$A$5:$H$29,IF(E1257="HI",2,IF(E1257="LO",6,10))+IF(S1257=1,2,IF(D1257=7,1,(IF(WEEKDAY(B1257)=1,2,IF(WEEKDAY(B1257)=7,1,0))))))</f>
        <v>3</v>
      </c>
    </row>
    <row r="1258" spans="2:21" ht="13.95" customHeight="1" x14ac:dyDescent="0.25">
      <c r="B1258" s="784">
        <f t="shared" si="59"/>
        <v>45435</v>
      </c>
      <c r="C1258" s="785">
        <v>6</v>
      </c>
      <c r="D1258" s="786">
        <f>IFERROR((INDEX(METADATA!$T$2:$T$20,MATCH(B1258,METADATA!$S$2:$S$20,0))),0)</f>
        <v>0</v>
      </c>
      <c r="E1258" s="785" t="str">
        <f t="shared" si="57"/>
        <v>LO</v>
      </c>
      <c r="F1258" s="786">
        <f>VLOOKUP(C1258,METADATA!$A$5:$H$29,IF(E1258="HI",2,IF(E1258="LO",6,10))+IF(D1258=1,2,IF(D1258=7,1,(IF(WEEKDAY(B1258)=1,2,IF(WEEKDAY(B1258)=7,1,0))))))</f>
        <v>2</v>
      </c>
      <c r="G1258" s="786">
        <f>VLOOKUP(C1258,METADATA!$J$5:$Q$29,IF(E1258="HI",2,IF(E1258="LO",6,10))+IF(D1258=1,2,IF(D1258=7,1,(IF(WEEKDAY(B1258)=1,2,IF(WEEKDAY(B1258)=7,1,0))))))</f>
        <v>2</v>
      </c>
      <c r="H1258" s="787">
        <v>13991.25</v>
      </c>
      <c r="I1258" s="788">
        <v>2150.8549900054932</v>
      </c>
      <c r="K1258" s="795">
        <v>870.51250000000005</v>
      </c>
      <c r="M1258" s="798">
        <f t="shared" si="58"/>
        <v>14155.608561645506</v>
      </c>
      <c r="N1258" s="303"/>
      <c r="S1258" s="786">
        <v>0</v>
      </c>
      <c r="T1258" s="781">
        <f>VLOOKUP(C1258,METADATA!$J$5:$Q$29,IF(E1258="HI",2,IF(E1258="LO",6,10))+IF(S1258=1,2,IF(D1258=7,1,(IF(WEEKDAY(B1258)=1,2,IF(WEEKDAY(B1258)=7,1,0))))))</f>
        <v>2</v>
      </c>
      <c r="U1258" s="781">
        <f>VLOOKUP(C1258,METADATA!$A$5:$H$29,IF(E1258="HI",2,IF(E1258="LO",6,10))+IF(S1258=1,2,IF(D1258=7,1,(IF(WEEKDAY(B1258)=1,2,IF(WEEKDAY(B1258)=7,1,0))))))</f>
        <v>2</v>
      </c>
    </row>
    <row r="1259" spans="2:21" ht="13.95" customHeight="1" x14ac:dyDescent="0.25">
      <c r="B1259" s="784">
        <f t="shared" si="59"/>
        <v>45435</v>
      </c>
      <c r="C1259" s="785">
        <v>7</v>
      </c>
      <c r="D1259" s="786">
        <f>IFERROR((INDEX(METADATA!$T$2:$T$20,MATCH(B1259,METADATA!$S$2:$S$20,0))),0)</f>
        <v>0</v>
      </c>
      <c r="E1259" s="785" t="str">
        <f t="shared" si="57"/>
        <v>LO</v>
      </c>
      <c r="F1259" s="786">
        <f>VLOOKUP(C1259,METADATA!$A$5:$H$29,IF(E1259="HI",2,IF(E1259="LO",6,10))+IF(D1259=1,2,IF(D1259=7,1,(IF(WEEKDAY(B1259)=1,2,IF(WEEKDAY(B1259)=7,1,0))))))</f>
        <v>1</v>
      </c>
      <c r="G1259" s="786">
        <f>VLOOKUP(C1259,METADATA!$J$5:$Q$29,IF(E1259="HI",2,IF(E1259="LO",6,10))+IF(D1259=1,2,IF(D1259=7,1,(IF(WEEKDAY(B1259)=1,2,IF(WEEKDAY(B1259)=7,1,0))))))</f>
        <v>1</v>
      </c>
      <c r="H1259" s="787">
        <v>14813.75</v>
      </c>
      <c r="I1259" s="788">
        <v>2099.712456703186</v>
      </c>
      <c r="K1259" s="795">
        <v>865.8125</v>
      </c>
      <c r="M1259" s="798">
        <f t="shared" si="58"/>
        <v>14961.817451878449</v>
      </c>
      <c r="N1259" s="303"/>
      <c r="S1259" s="786">
        <v>0</v>
      </c>
      <c r="T1259" s="781">
        <f>VLOOKUP(C1259,METADATA!$J$5:$Q$29,IF(E1259="HI",2,IF(E1259="LO",6,10))+IF(S1259=1,2,IF(D1259=7,1,(IF(WEEKDAY(B1259)=1,2,IF(WEEKDAY(B1259)=7,1,0))))))</f>
        <v>1</v>
      </c>
      <c r="U1259" s="781">
        <f>VLOOKUP(C1259,METADATA!$A$5:$H$29,IF(E1259="HI",2,IF(E1259="LO",6,10))+IF(S1259=1,2,IF(D1259=7,1,(IF(WEEKDAY(B1259)=1,2,IF(WEEKDAY(B1259)=7,1,0))))))</f>
        <v>1</v>
      </c>
    </row>
    <row r="1260" spans="2:21" ht="13.95" customHeight="1" x14ac:dyDescent="0.25">
      <c r="B1260" s="784">
        <f t="shared" si="59"/>
        <v>45435</v>
      </c>
      <c r="C1260" s="785">
        <v>8</v>
      </c>
      <c r="D1260" s="786">
        <f>IFERROR((INDEX(METADATA!$T$2:$T$20,MATCH(B1260,METADATA!$S$2:$S$20,0))),0)</f>
        <v>0</v>
      </c>
      <c r="E1260" s="785" t="str">
        <f t="shared" si="57"/>
        <v>LO</v>
      </c>
      <c r="F1260" s="786">
        <f>VLOOKUP(C1260,METADATA!$A$5:$H$29,IF(E1260="HI",2,IF(E1260="LO",6,10))+IF(D1260=1,2,IF(D1260=7,1,(IF(WEEKDAY(B1260)=1,2,IF(WEEKDAY(B1260)=7,1,0))))))</f>
        <v>1</v>
      </c>
      <c r="G1260" s="786">
        <f>VLOOKUP(C1260,METADATA!$J$5:$Q$29,IF(E1260="HI",2,IF(E1260="LO",6,10))+IF(D1260=1,2,IF(D1260=7,1,(IF(WEEKDAY(B1260)=1,2,IF(WEEKDAY(B1260)=7,1,0))))))</f>
        <v>1</v>
      </c>
      <c r="H1260" s="787">
        <v>15584.25</v>
      </c>
      <c r="I1260" s="788">
        <v>2010.2410230636597</v>
      </c>
      <c r="K1260" s="795">
        <v>834.63750000000005</v>
      </c>
      <c r="M1260" s="798">
        <f t="shared" si="58"/>
        <v>15713.367463192224</v>
      </c>
      <c r="N1260" s="303"/>
      <c r="S1260" s="786">
        <v>0</v>
      </c>
      <c r="T1260" s="781">
        <f>VLOOKUP(C1260,METADATA!$J$5:$Q$29,IF(E1260="HI",2,IF(E1260="LO",6,10))+IF(S1260=1,2,IF(D1260=7,1,(IF(WEEKDAY(B1260)=1,2,IF(WEEKDAY(B1260)=7,1,0))))))</f>
        <v>1</v>
      </c>
      <c r="U1260" s="781">
        <f>VLOOKUP(C1260,METADATA!$A$5:$H$29,IF(E1260="HI",2,IF(E1260="LO",6,10))+IF(S1260=1,2,IF(D1260=7,1,(IF(WEEKDAY(B1260)=1,2,IF(WEEKDAY(B1260)=7,1,0))))))</f>
        <v>1</v>
      </c>
    </row>
    <row r="1261" spans="2:21" ht="13.95" customHeight="1" x14ac:dyDescent="0.25">
      <c r="B1261" s="784">
        <f t="shared" si="59"/>
        <v>45435</v>
      </c>
      <c r="C1261" s="785">
        <v>9</v>
      </c>
      <c r="D1261" s="786">
        <f>IFERROR((INDEX(METADATA!$T$2:$T$20,MATCH(B1261,METADATA!$S$2:$S$20,0))),0)</f>
        <v>0</v>
      </c>
      <c r="E1261" s="785" t="str">
        <f t="shared" si="57"/>
        <v>LO</v>
      </c>
      <c r="F1261" s="786">
        <f>VLOOKUP(C1261,METADATA!$A$5:$H$29,IF(E1261="HI",2,IF(E1261="LO",6,10))+IF(D1261=1,2,IF(D1261=7,1,(IF(WEEKDAY(B1261)=1,2,IF(WEEKDAY(B1261)=7,1,0))))))</f>
        <v>2</v>
      </c>
      <c r="G1261" s="786">
        <f>VLOOKUP(C1261,METADATA!$J$5:$Q$29,IF(E1261="HI",2,IF(E1261="LO",6,10))+IF(D1261=1,2,IF(D1261=7,1,(IF(WEEKDAY(B1261)=1,2,IF(WEEKDAY(B1261)=7,1,0))))))</f>
        <v>1</v>
      </c>
      <c r="H1261" s="787">
        <v>15843.25</v>
      </c>
      <c r="I1261" s="788">
        <v>1927.4389925003052</v>
      </c>
      <c r="K1261" s="795">
        <v>847.33749999999998</v>
      </c>
      <c r="M1261" s="798">
        <f t="shared" si="58"/>
        <v>15960.062394373983</v>
      </c>
      <c r="N1261" s="303"/>
      <c r="S1261" s="786">
        <v>0</v>
      </c>
      <c r="T1261" s="781">
        <f>VLOOKUP(C1261,METADATA!$J$5:$Q$29,IF(E1261="HI",2,IF(E1261="LO",6,10))+IF(S1261=1,2,IF(D1261=7,1,(IF(WEEKDAY(B1261)=1,2,IF(WEEKDAY(B1261)=7,1,0))))))</f>
        <v>1</v>
      </c>
      <c r="U1261" s="781">
        <f>VLOOKUP(C1261,METADATA!$A$5:$H$29,IF(E1261="HI",2,IF(E1261="LO",6,10))+IF(S1261=1,2,IF(D1261=7,1,(IF(WEEKDAY(B1261)=1,2,IF(WEEKDAY(B1261)=7,1,0))))))</f>
        <v>2</v>
      </c>
    </row>
    <row r="1262" spans="2:21" ht="13.95" customHeight="1" x14ac:dyDescent="0.25">
      <c r="B1262" s="784">
        <f t="shared" si="59"/>
        <v>45435</v>
      </c>
      <c r="C1262" s="785">
        <v>10</v>
      </c>
      <c r="D1262" s="786">
        <f>IFERROR((INDEX(METADATA!$T$2:$T$20,MATCH(B1262,METADATA!$S$2:$S$20,0))),0)</f>
        <v>0</v>
      </c>
      <c r="E1262" s="785" t="str">
        <f t="shared" si="57"/>
        <v>LO</v>
      </c>
      <c r="F1262" s="786">
        <f>VLOOKUP(C1262,METADATA!$A$5:$H$29,IF(E1262="HI",2,IF(E1262="LO",6,10))+IF(D1262=1,2,IF(D1262=7,1,(IF(WEEKDAY(B1262)=1,2,IF(WEEKDAY(B1262)=7,1,0))))))</f>
        <v>2</v>
      </c>
      <c r="G1262" s="786">
        <f>VLOOKUP(C1262,METADATA!$J$5:$Q$29,IF(E1262="HI",2,IF(E1262="LO",6,10))+IF(D1262=1,2,IF(D1262=7,1,(IF(WEEKDAY(B1262)=1,2,IF(WEEKDAY(B1262)=7,1,0))))))</f>
        <v>2</v>
      </c>
      <c r="H1262" s="787">
        <v>15532</v>
      </c>
      <c r="I1262" s="788">
        <v>1911.5289800167084</v>
      </c>
      <c r="K1262" s="795">
        <v>851.61249999999995</v>
      </c>
      <c r="M1262" s="798">
        <f t="shared" si="58"/>
        <v>15649.184229263956</v>
      </c>
      <c r="N1262" s="303"/>
      <c r="S1262" s="786">
        <v>0</v>
      </c>
      <c r="T1262" s="781">
        <f>VLOOKUP(C1262,METADATA!$J$5:$Q$29,IF(E1262="HI",2,IF(E1262="LO",6,10))+IF(S1262=1,2,IF(D1262=7,1,(IF(WEEKDAY(B1262)=1,2,IF(WEEKDAY(B1262)=7,1,0))))))</f>
        <v>2</v>
      </c>
      <c r="U1262" s="781">
        <f>VLOOKUP(C1262,METADATA!$A$5:$H$29,IF(E1262="HI",2,IF(E1262="LO",6,10))+IF(S1262=1,2,IF(D1262=7,1,(IF(WEEKDAY(B1262)=1,2,IF(WEEKDAY(B1262)=7,1,0))))))</f>
        <v>2</v>
      </c>
    </row>
    <row r="1263" spans="2:21" ht="13.95" customHeight="1" x14ac:dyDescent="0.25">
      <c r="B1263" s="784">
        <f t="shared" si="59"/>
        <v>45435</v>
      </c>
      <c r="C1263" s="785">
        <v>11</v>
      </c>
      <c r="D1263" s="786">
        <f>IFERROR((INDEX(METADATA!$T$2:$T$20,MATCH(B1263,METADATA!$S$2:$S$20,0))),0)</f>
        <v>0</v>
      </c>
      <c r="E1263" s="785" t="str">
        <f t="shared" si="57"/>
        <v>LO</v>
      </c>
      <c r="F1263" s="786">
        <f>VLOOKUP(C1263,METADATA!$A$5:$H$29,IF(E1263="HI",2,IF(E1263="LO",6,10))+IF(D1263=1,2,IF(D1263=7,1,(IF(WEEKDAY(B1263)=1,2,IF(WEEKDAY(B1263)=7,1,0))))))</f>
        <v>2</v>
      </c>
      <c r="G1263" s="786">
        <f>VLOOKUP(C1263,METADATA!$J$5:$Q$29,IF(E1263="HI",2,IF(E1263="LO",6,10))+IF(D1263=1,2,IF(D1263=7,1,(IF(WEEKDAY(B1263)=1,2,IF(WEEKDAY(B1263)=7,1,0))))))</f>
        <v>2</v>
      </c>
      <c r="H1263" s="787">
        <v>15432</v>
      </c>
      <c r="I1263" s="788">
        <v>1956.8624768257141</v>
      </c>
      <c r="K1263" s="795">
        <v>856.5</v>
      </c>
      <c r="M1263" s="798">
        <f t="shared" si="58"/>
        <v>15555.575680546461</v>
      </c>
      <c r="N1263" s="303"/>
      <c r="S1263" s="786">
        <v>0</v>
      </c>
      <c r="T1263" s="781">
        <f>VLOOKUP(C1263,METADATA!$J$5:$Q$29,IF(E1263="HI",2,IF(E1263="LO",6,10))+IF(S1263=1,2,IF(D1263=7,1,(IF(WEEKDAY(B1263)=1,2,IF(WEEKDAY(B1263)=7,1,0))))))</f>
        <v>2</v>
      </c>
      <c r="U1263" s="781">
        <f>VLOOKUP(C1263,METADATA!$A$5:$H$29,IF(E1263="HI",2,IF(E1263="LO",6,10))+IF(S1263=1,2,IF(D1263=7,1,(IF(WEEKDAY(B1263)=1,2,IF(WEEKDAY(B1263)=7,1,0))))))</f>
        <v>2</v>
      </c>
    </row>
    <row r="1264" spans="2:21" ht="13.95" customHeight="1" x14ac:dyDescent="0.25">
      <c r="B1264" s="784">
        <f t="shared" si="59"/>
        <v>45435</v>
      </c>
      <c r="C1264" s="785">
        <v>12</v>
      </c>
      <c r="D1264" s="786">
        <f>IFERROR((INDEX(METADATA!$T$2:$T$20,MATCH(B1264,METADATA!$S$2:$S$20,0))),0)</f>
        <v>0</v>
      </c>
      <c r="E1264" s="785" t="str">
        <f t="shared" si="57"/>
        <v>LO</v>
      </c>
      <c r="F1264" s="786">
        <f>VLOOKUP(C1264,METADATA!$A$5:$H$29,IF(E1264="HI",2,IF(E1264="LO",6,10))+IF(D1264=1,2,IF(D1264=7,1,(IF(WEEKDAY(B1264)=1,2,IF(WEEKDAY(B1264)=7,1,0))))))</f>
        <v>2</v>
      </c>
      <c r="G1264" s="786">
        <f>VLOOKUP(C1264,METADATA!$J$5:$Q$29,IF(E1264="HI",2,IF(E1264="LO",6,10))+IF(D1264=1,2,IF(D1264=7,1,(IF(WEEKDAY(B1264)=1,2,IF(WEEKDAY(B1264)=7,1,0))))))</f>
        <v>2</v>
      </c>
      <c r="H1264" s="787">
        <v>15228</v>
      </c>
      <c r="I1264" s="788">
        <v>1956.8639945983887</v>
      </c>
      <c r="K1264" s="795">
        <v>824.32500000000005</v>
      </c>
      <c r="M1264" s="798">
        <f t="shared" si="58"/>
        <v>15353.217926329176</v>
      </c>
      <c r="N1264" s="303"/>
      <c r="S1264" s="786">
        <v>0</v>
      </c>
      <c r="T1264" s="781">
        <f>VLOOKUP(C1264,METADATA!$J$5:$Q$29,IF(E1264="HI",2,IF(E1264="LO",6,10))+IF(S1264=1,2,IF(D1264=7,1,(IF(WEEKDAY(B1264)=1,2,IF(WEEKDAY(B1264)=7,1,0))))))</f>
        <v>2</v>
      </c>
      <c r="U1264" s="781">
        <f>VLOOKUP(C1264,METADATA!$A$5:$H$29,IF(E1264="HI",2,IF(E1264="LO",6,10))+IF(S1264=1,2,IF(D1264=7,1,(IF(WEEKDAY(B1264)=1,2,IF(WEEKDAY(B1264)=7,1,0))))))</f>
        <v>2</v>
      </c>
    </row>
    <row r="1265" spans="2:21" ht="13.95" customHeight="1" x14ac:dyDescent="0.25">
      <c r="B1265" s="784">
        <f t="shared" si="59"/>
        <v>45435</v>
      </c>
      <c r="C1265" s="785">
        <v>13</v>
      </c>
      <c r="D1265" s="786">
        <f>IFERROR((INDEX(METADATA!$T$2:$T$20,MATCH(B1265,METADATA!$S$2:$S$20,0))),0)</f>
        <v>0</v>
      </c>
      <c r="E1265" s="785" t="str">
        <f t="shared" si="57"/>
        <v>LO</v>
      </c>
      <c r="F1265" s="786">
        <f>VLOOKUP(C1265,METADATA!$A$5:$H$29,IF(E1265="HI",2,IF(E1265="LO",6,10))+IF(D1265=1,2,IF(D1265=7,1,(IF(WEEKDAY(B1265)=1,2,IF(WEEKDAY(B1265)=7,1,0))))))</f>
        <v>2</v>
      </c>
      <c r="G1265" s="786">
        <f>VLOOKUP(C1265,METADATA!$J$5:$Q$29,IF(E1265="HI",2,IF(E1265="LO",6,10))+IF(D1265=1,2,IF(D1265=7,1,(IF(WEEKDAY(B1265)=1,2,IF(WEEKDAY(B1265)=7,1,0))))))</f>
        <v>2</v>
      </c>
      <c r="H1265" s="787">
        <v>14817.75</v>
      </c>
      <c r="I1265" s="788">
        <v>1995.6015048027039</v>
      </c>
      <c r="K1265" s="795">
        <v>882.73749999999995</v>
      </c>
      <c r="M1265" s="798">
        <f t="shared" si="58"/>
        <v>14951.526357816141</v>
      </c>
      <c r="N1265" s="303"/>
      <c r="S1265" s="786">
        <v>0</v>
      </c>
      <c r="T1265" s="781">
        <f>VLOOKUP(C1265,METADATA!$J$5:$Q$29,IF(E1265="HI",2,IF(E1265="LO",6,10))+IF(S1265=1,2,IF(D1265=7,1,(IF(WEEKDAY(B1265)=1,2,IF(WEEKDAY(B1265)=7,1,0))))))</f>
        <v>2</v>
      </c>
      <c r="U1265" s="781">
        <f>VLOOKUP(C1265,METADATA!$A$5:$H$29,IF(E1265="HI",2,IF(E1265="LO",6,10))+IF(S1265=1,2,IF(D1265=7,1,(IF(WEEKDAY(B1265)=1,2,IF(WEEKDAY(B1265)=7,1,0))))))</f>
        <v>2</v>
      </c>
    </row>
    <row r="1266" spans="2:21" ht="13.95" customHeight="1" x14ac:dyDescent="0.25">
      <c r="B1266" s="784">
        <f t="shared" si="59"/>
        <v>45435</v>
      </c>
      <c r="C1266" s="785">
        <v>14</v>
      </c>
      <c r="D1266" s="786">
        <f>IFERROR((INDEX(METADATA!$T$2:$T$20,MATCH(B1266,METADATA!$S$2:$S$20,0))),0)</f>
        <v>0</v>
      </c>
      <c r="E1266" s="785" t="str">
        <f t="shared" si="57"/>
        <v>LO</v>
      </c>
      <c r="F1266" s="786">
        <f>VLOOKUP(C1266,METADATA!$A$5:$H$29,IF(E1266="HI",2,IF(E1266="LO",6,10))+IF(D1266=1,2,IF(D1266=7,1,(IF(WEEKDAY(B1266)=1,2,IF(WEEKDAY(B1266)=7,1,0))))))</f>
        <v>2</v>
      </c>
      <c r="G1266" s="786">
        <f>VLOOKUP(C1266,METADATA!$J$5:$Q$29,IF(E1266="HI",2,IF(E1266="LO",6,10))+IF(D1266=1,2,IF(D1266=7,1,(IF(WEEKDAY(B1266)=1,2,IF(WEEKDAY(B1266)=7,1,0))))))</f>
        <v>2</v>
      </c>
      <c r="H1266" s="787">
        <v>15132.75</v>
      </c>
      <c r="I1266" s="788">
        <v>1992.6240015029907</v>
      </c>
      <c r="K1266" s="795">
        <v>909.3125</v>
      </c>
      <c r="M1266" s="798">
        <f t="shared" si="58"/>
        <v>15263.376853562444</v>
      </c>
      <c r="N1266" s="303"/>
      <c r="S1266" s="786">
        <v>0</v>
      </c>
      <c r="T1266" s="781">
        <f>VLOOKUP(C1266,METADATA!$J$5:$Q$29,IF(E1266="HI",2,IF(E1266="LO",6,10))+IF(S1266=1,2,IF(D1266=7,1,(IF(WEEKDAY(B1266)=1,2,IF(WEEKDAY(B1266)=7,1,0))))))</f>
        <v>2</v>
      </c>
      <c r="U1266" s="781">
        <f>VLOOKUP(C1266,METADATA!$A$5:$H$29,IF(E1266="HI",2,IF(E1266="LO",6,10))+IF(S1266=1,2,IF(D1266=7,1,(IF(WEEKDAY(B1266)=1,2,IF(WEEKDAY(B1266)=7,1,0))))))</f>
        <v>2</v>
      </c>
    </row>
    <row r="1267" spans="2:21" ht="13.95" customHeight="1" x14ac:dyDescent="0.25">
      <c r="B1267" s="784">
        <f t="shared" si="59"/>
        <v>45435</v>
      </c>
      <c r="C1267" s="785">
        <v>15</v>
      </c>
      <c r="D1267" s="786">
        <f>IFERROR((INDEX(METADATA!$T$2:$T$20,MATCH(B1267,METADATA!$S$2:$S$20,0))),0)</f>
        <v>0</v>
      </c>
      <c r="E1267" s="785" t="str">
        <f t="shared" si="57"/>
        <v>LO</v>
      </c>
      <c r="F1267" s="786">
        <f>VLOOKUP(C1267,METADATA!$A$5:$H$29,IF(E1267="HI",2,IF(E1267="LO",6,10))+IF(D1267=1,2,IF(D1267=7,1,(IF(WEEKDAY(B1267)=1,2,IF(WEEKDAY(B1267)=7,1,0))))))</f>
        <v>2</v>
      </c>
      <c r="G1267" s="786">
        <f>VLOOKUP(C1267,METADATA!$J$5:$Q$29,IF(E1267="HI",2,IF(E1267="LO",6,10))+IF(D1267=1,2,IF(D1267=7,1,(IF(WEEKDAY(B1267)=1,2,IF(WEEKDAY(B1267)=7,1,0))))))</f>
        <v>2</v>
      </c>
      <c r="H1267" s="787">
        <v>14890.25</v>
      </c>
      <c r="I1267" s="788">
        <v>2081.8550148010254</v>
      </c>
      <c r="K1267" s="795">
        <v>905.6</v>
      </c>
      <c r="M1267" s="798">
        <f t="shared" si="58"/>
        <v>15035.081155921713</v>
      </c>
      <c r="N1267" s="303"/>
      <c r="S1267" s="786">
        <v>0</v>
      </c>
      <c r="T1267" s="781">
        <f>VLOOKUP(C1267,METADATA!$J$5:$Q$29,IF(E1267="HI",2,IF(E1267="LO",6,10))+IF(S1267=1,2,IF(D1267=7,1,(IF(WEEKDAY(B1267)=1,2,IF(WEEKDAY(B1267)=7,1,0))))))</f>
        <v>2</v>
      </c>
      <c r="U1267" s="781">
        <f>VLOOKUP(C1267,METADATA!$A$5:$H$29,IF(E1267="HI",2,IF(E1267="LO",6,10))+IF(S1267=1,2,IF(D1267=7,1,(IF(WEEKDAY(B1267)=1,2,IF(WEEKDAY(B1267)=7,1,0))))))</f>
        <v>2</v>
      </c>
    </row>
    <row r="1268" spans="2:21" ht="13.95" customHeight="1" x14ac:dyDescent="0.25">
      <c r="B1268" s="784">
        <f t="shared" si="59"/>
        <v>45435</v>
      </c>
      <c r="C1268" s="785">
        <v>16</v>
      </c>
      <c r="D1268" s="786">
        <f>IFERROR((INDEX(METADATA!$T$2:$T$20,MATCH(B1268,METADATA!$S$2:$S$20,0))),0)</f>
        <v>0</v>
      </c>
      <c r="E1268" s="785" t="str">
        <f t="shared" si="57"/>
        <v>LO</v>
      </c>
      <c r="F1268" s="786">
        <f>VLOOKUP(C1268,METADATA!$A$5:$H$29,IF(E1268="HI",2,IF(E1268="LO",6,10))+IF(D1268=1,2,IF(D1268=7,1,(IF(WEEKDAY(B1268)=1,2,IF(WEEKDAY(B1268)=7,1,0))))))</f>
        <v>2</v>
      </c>
      <c r="G1268" s="786">
        <f>VLOOKUP(C1268,METADATA!$J$5:$Q$29,IF(E1268="HI",2,IF(E1268="LO",6,10))+IF(D1268=1,2,IF(D1268=7,1,(IF(WEEKDAY(B1268)=1,2,IF(WEEKDAY(B1268)=7,1,0))))))</f>
        <v>2</v>
      </c>
      <c r="H1268" s="787">
        <v>14920.5</v>
      </c>
      <c r="I1268" s="788">
        <v>1972.3685264587402</v>
      </c>
      <c r="K1268" s="795">
        <v>913.98749999999995</v>
      </c>
      <c r="M1268" s="798">
        <f t="shared" si="58"/>
        <v>15050.300922379094</v>
      </c>
      <c r="N1268" s="303"/>
      <c r="S1268" s="786">
        <v>0</v>
      </c>
      <c r="T1268" s="781">
        <f>VLOOKUP(C1268,METADATA!$J$5:$Q$29,IF(E1268="HI",2,IF(E1268="LO",6,10))+IF(S1268=1,2,IF(D1268=7,1,(IF(WEEKDAY(B1268)=1,2,IF(WEEKDAY(B1268)=7,1,0))))))</f>
        <v>2</v>
      </c>
      <c r="U1268" s="781">
        <f>VLOOKUP(C1268,METADATA!$A$5:$H$29,IF(E1268="HI",2,IF(E1268="LO",6,10))+IF(S1268=1,2,IF(D1268=7,1,(IF(WEEKDAY(B1268)=1,2,IF(WEEKDAY(B1268)=7,1,0))))))</f>
        <v>2</v>
      </c>
    </row>
    <row r="1269" spans="2:21" ht="13.95" customHeight="1" x14ac:dyDescent="0.25">
      <c r="B1269" s="784">
        <f t="shared" si="59"/>
        <v>45435</v>
      </c>
      <c r="C1269" s="785">
        <v>17</v>
      </c>
      <c r="D1269" s="786">
        <f>IFERROR((INDEX(METADATA!$T$2:$T$20,MATCH(B1269,METADATA!$S$2:$S$20,0))),0)</f>
        <v>0</v>
      </c>
      <c r="E1269" s="785" t="str">
        <f t="shared" si="57"/>
        <v>LO</v>
      </c>
      <c r="F1269" s="786">
        <f>VLOOKUP(C1269,METADATA!$A$5:$H$29,IF(E1269="HI",2,IF(E1269="LO",6,10))+IF(D1269=1,2,IF(D1269=7,1,(IF(WEEKDAY(B1269)=1,2,IF(WEEKDAY(B1269)=7,1,0))))))</f>
        <v>2</v>
      </c>
      <c r="G1269" s="786">
        <f>VLOOKUP(C1269,METADATA!$J$5:$Q$29,IF(E1269="HI",2,IF(E1269="LO",6,10))+IF(D1269=1,2,IF(D1269=7,1,(IF(WEEKDAY(B1269)=1,2,IF(WEEKDAY(B1269)=7,1,0))))))</f>
        <v>2</v>
      </c>
      <c r="H1269" s="787">
        <v>14678.75</v>
      </c>
      <c r="I1269" s="788">
        <v>1841.591992855072</v>
      </c>
      <c r="K1269" s="795">
        <v>902.26250000000005</v>
      </c>
      <c r="M1269" s="798">
        <f t="shared" si="58"/>
        <v>14793.821772302379</v>
      </c>
      <c r="N1269" s="303"/>
      <c r="S1269" s="786">
        <v>0</v>
      </c>
      <c r="T1269" s="781">
        <f>VLOOKUP(C1269,METADATA!$J$5:$Q$29,IF(E1269="HI",2,IF(E1269="LO",6,10))+IF(S1269=1,2,IF(D1269=7,1,(IF(WEEKDAY(B1269)=1,2,IF(WEEKDAY(B1269)=7,1,0))))))</f>
        <v>2</v>
      </c>
      <c r="U1269" s="781">
        <f>VLOOKUP(C1269,METADATA!$A$5:$H$29,IF(E1269="HI",2,IF(E1269="LO",6,10))+IF(S1269=1,2,IF(D1269=7,1,(IF(WEEKDAY(B1269)=1,2,IF(WEEKDAY(B1269)=7,1,0))))))</f>
        <v>2</v>
      </c>
    </row>
    <row r="1270" spans="2:21" ht="13.95" customHeight="1" x14ac:dyDescent="0.25">
      <c r="B1270" s="784">
        <f t="shared" si="59"/>
        <v>45435</v>
      </c>
      <c r="C1270" s="785">
        <v>18</v>
      </c>
      <c r="D1270" s="786">
        <f>IFERROR((INDEX(METADATA!$T$2:$T$20,MATCH(B1270,METADATA!$S$2:$S$20,0))),0)</f>
        <v>0</v>
      </c>
      <c r="E1270" s="785" t="str">
        <f t="shared" si="57"/>
        <v>LO</v>
      </c>
      <c r="F1270" s="786">
        <f>VLOOKUP(C1270,METADATA!$A$5:$H$29,IF(E1270="HI",2,IF(E1270="LO",6,10))+IF(D1270=1,2,IF(D1270=7,1,(IF(WEEKDAY(B1270)=1,2,IF(WEEKDAY(B1270)=7,1,0))))))</f>
        <v>1</v>
      </c>
      <c r="G1270" s="786">
        <f>VLOOKUP(C1270,METADATA!$J$5:$Q$29,IF(E1270="HI",2,IF(E1270="LO",6,10))+IF(D1270=1,2,IF(D1270=7,1,(IF(WEEKDAY(B1270)=1,2,IF(WEEKDAY(B1270)=7,1,0))))))</f>
        <v>1</v>
      </c>
      <c r="H1270" s="787">
        <v>15786.5</v>
      </c>
      <c r="I1270" s="788">
        <v>1959.7660264968872</v>
      </c>
      <c r="K1270" s="795">
        <v>933.76250000000005</v>
      </c>
      <c r="M1270" s="798">
        <f t="shared" si="58"/>
        <v>15907.679438831152</v>
      </c>
      <c r="N1270" s="303"/>
      <c r="S1270" s="786">
        <v>0</v>
      </c>
      <c r="T1270" s="781">
        <f>VLOOKUP(C1270,METADATA!$J$5:$Q$29,IF(E1270="HI",2,IF(E1270="LO",6,10))+IF(S1270=1,2,IF(D1270=7,1,(IF(WEEKDAY(B1270)=1,2,IF(WEEKDAY(B1270)=7,1,0))))))</f>
        <v>1</v>
      </c>
      <c r="U1270" s="781">
        <f>VLOOKUP(C1270,METADATA!$A$5:$H$29,IF(E1270="HI",2,IF(E1270="LO",6,10))+IF(S1270=1,2,IF(D1270=7,1,(IF(WEEKDAY(B1270)=1,2,IF(WEEKDAY(B1270)=7,1,0))))))</f>
        <v>1</v>
      </c>
    </row>
    <row r="1271" spans="2:21" ht="13.95" customHeight="1" x14ac:dyDescent="0.25">
      <c r="B1271" s="784">
        <f t="shared" si="59"/>
        <v>45435</v>
      </c>
      <c r="C1271" s="785">
        <v>19</v>
      </c>
      <c r="D1271" s="786">
        <f>IFERROR((INDEX(METADATA!$T$2:$T$20,MATCH(B1271,METADATA!$S$2:$S$20,0))),0)</f>
        <v>0</v>
      </c>
      <c r="E1271" s="785" t="str">
        <f t="shared" si="57"/>
        <v>LO</v>
      </c>
      <c r="F1271" s="786">
        <f>VLOOKUP(C1271,METADATA!$A$5:$H$29,IF(E1271="HI",2,IF(E1271="LO",6,10))+IF(D1271=1,2,IF(D1271=7,1,(IF(WEEKDAY(B1271)=1,2,IF(WEEKDAY(B1271)=7,1,0))))))</f>
        <v>1</v>
      </c>
      <c r="G1271" s="786">
        <f>VLOOKUP(C1271,METADATA!$J$5:$Q$29,IF(E1271="HI",2,IF(E1271="LO",6,10))+IF(D1271=1,2,IF(D1271=7,1,(IF(WEEKDAY(B1271)=1,2,IF(WEEKDAY(B1271)=7,1,0))))))</f>
        <v>1</v>
      </c>
      <c r="H1271" s="787">
        <v>15668</v>
      </c>
      <c r="I1271" s="788">
        <v>2126.6669697761536</v>
      </c>
      <c r="K1271" s="795">
        <v>0</v>
      </c>
      <c r="M1271" s="798">
        <f t="shared" si="58"/>
        <v>15811.670892108048</v>
      </c>
      <c r="N1271" s="303"/>
      <c r="S1271" s="786">
        <v>0</v>
      </c>
      <c r="T1271" s="781">
        <f>VLOOKUP(C1271,METADATA!$J$5:$Q$29,IF(E1271="HI",2,IF(E1271="LO",6,10))+IF(S1271=1,2,IF(D1271=7,1,(IF(WEEKDAY(B1271)=1,2,IF(WEEKDAY(B1271)=7,1,0))))))</f>
        <v>1</v>
      </c>
      <c r="U1271" s="781">
        <f>VLOOKUP(C1271,METADATA!$A$5:$H$29,IF(E1271="HI",2,IF(E1271="LO",6,10))+IF(S1271=1,2,IF(D1271=7,1,(IF(WEEKDAY(B1271)=1,2,IF(WEEKDAY(B1271)=7,1,0))))))</f>
        <v>1</v>
      </c>
    </row>
    <row r="1272" spans="2:21" ht="13.95" customHeight="1" x14ac:dyDescent="0.25">
      <c r="B1272" s="784">
        <f t="shared" si="59"/>
        <v>45435</v>
      </c>
      <c r="C1272" s="785">
        <v>20</v>
      </c>
      <c r="D1272" s="786">
        <f>IFERROR((INDEX(METADATA!$T$2:$T$20,MATCH(B1272,METADATA!$S$2:$S$20,0))),0)</f>
        <v>0</v>
      </c>
      <c r="E1272" s="785" t="str">
        <f t="shared" si="57"/>
        <v>LO</v>
      </c>
      <c r="F1272" s="786">
        <f>VLOOKUP(C1272,METADATA!$A$5:$H$29,IF(E1272="HI",2,IF(E1272="LO",6,10))+IF(D1272=1,2,IF(D1272=7,1,(IF(WEEKDAY(B1272)=1,2,IF(WEEKDAY(B1272)=7,1,0))))))</f>
        <v>1</v>
      </c>
      <c r="G1272" s="786">
        <f>VLOOKUP(C1272,METADATA!$J$5:$Q$29,IF(E1272="HI",2,IF(E1272="LO",6,10))+IF(D1272=1,2,IF(D1272=7,1,(IF(WEEKDAY(B1272)=1,2,IF(WEEKDAY(B1272)=7,1,0))))))</f>
        <v>2</v>
      </c>
      <c r="H1272" s="787">
        <v>14084.75</v>
      </c>
      <c r="I1272" s="788">
        <v>2176.3200023174286</v>
      </c>
      <c r="K1272" s="795">
        <v>0</v>
      </c>
      <c r="M1272" s="798">
        <f t="shared" si="58"/>
        <v>14251.896411179354</v>
      </c>
      <c r="N1272" s="303"/>
      <c r="S1272" s="786">
        <v>0</v>
      </c>
      <c r="T1272" s="781">
        <f>VLOOKUP(C1272,METADATA!$J$5:$Q$29,IF(E1272="HI",2,IF(E1272="LO",6,10))+IF(S1272=1,2,IF(D1272=7,1,(IF(WEEKDAY(B1272)=1,2,IF(WEEKDAY(B1272)=7,1,0))))))</f>
        <v>2</v>
      </c>
      <c r="U1272" s="781">
        <f>VLOOKUP(C1272,METADATA!$A$5:$H$29,IF(E1272="HI",2,IF(E1272="LO",6,10))+IF(S1272=1,2,IF(D1272=7,1,(IF(WEEKDAY(B1272)=1,2,IF(WEEKDAY(B1272)=7,1,0))))))</f>
        <v>1</v>
      </c>
    </row>
    <row r="1273" spans="2:21" ht="13.95" customHeight="1" x14ac:dyDescent="0.25">
      <c r="B1273" s="784">
        <f t="shared" si="59"/>
        <v>45435</v>
      </c>
      <c r="C1273" s="785">
        <v>21</v>
      </c>
      <c r="D1273" s="786">
        <f>IFERROR((INDEX(METADATA!$T$2:$T$20,MATCH(B1273,METADATA!$S$2:$S$20,0))),0)</f>
        <v>0</v>
      </c>
      <c r="E1273" s="785" t="str">
        <f t="shared" si="57"/>
        <v>LO</v>
      </c>
      <c r="F1273" s="786">
        <f>VLOOKUP(C1273,METADATA!$A$5:$H$29,IF(E1273="HI",2,IF(E1273="LO",6,10))+IF(D1273=1,2,IF(D1273=7,1,(IF(WEEKDAY(B1273)=1,2,IF(WEEKDAY(B1273)=7,1,0))))))</f>
        <v>2</v>
      </c>
      <c r="G1273" s="786">
        <f>VLOOKUP(C1273,METADATA!$J$5:$Q$29,IF(E1273="HI",2,IF(E1273="LO",6,10))+IF(D1273=1,2,IF(D1273=7,1,(IF(WEEKDAY(B1273)=1,2,IF(WEEKDAY(B1273)=7,1,0))))))</f>
        <v>2</v>
      </c>
      <c r="H1273" s="787">
        <v>12616.25</v>
      </c>
      <c r="I1273" s="788">
        <v>2155.390017747879</v>
      </c>
      <c r="K1273" s="795">
        <v>0</v>
      </c>
      <c r="M1273" s="798">
        <f t="shared" si="58"/>
        <v>12799.041768472638</v>
      </c>
      <c r="N1273" s="303"/>
      <c r="S1273" s="786">
        <v>0</v>
      </c>
      <c r="T1273" s="781">
        <f>VLOOKUP(C1273,METADATA!$J$5:$Q$29,IF(E1273="HI",2,IF(E1273="LO",6,10))+IF(S1273=1,2,IF(D1273=7,1,(IF(WEEKDAY(B1273)=1,2,IF(WEEKDAY(B1273)=7,1,0))))))</f>
        <v>2</v>
      </c>
      <c r="U1273" s="781">
        <f>VLOOKUP(C1273,METADATA!$A$5:$H$29,IF(E1273="HI",2,IF(E1273="LO",6,10))+IF(S1273=1,2,IF(D1273=7,1,(IF(WEEKDAY(B1273)=1,2,IF(WEEKDAY(B1273)=7,1,0))))))</f>
        <v>2</v>
      </c>
    </row>
    <row r="1274" spans="2:21" ht="13.95" customHeight="1" x14ac:dyDescent="0.25">
      <c r="B1274" s="784">
        <f t="shared" si="59"/>
        <v>45435</v>
      </c>
      <c r="C1274" s="785">
        <v>22</v>
      </c>
      <c r="D1274" s="786">
        <f>IFERROR((INDEX(METADATA!$T$2:$T$20,MATCH(B1274,METADATA!$S$2:$S$20,0))),0)</f>
        <v>0</v>
      </c>
      <c r="E1274" s="785" t="str">
        <f t="shared" si="57"/>
        <v>LO</v>
      </c>
      <c r="F1274" s="786">
        <f>VLOOKUP(C1274,METADATA!$A$5:$H$29,IF(E1274="HI",2,IF(E1274="LO",6,10))+IF(D1274=1,2,IF(D1274=7,1,(IF(WEEKDAY(B1274)=1,2,IF(WEEKDAY(B1274)=7,1,0))))))</f>
        <v>3</v>
      </c>
      <c r="G1274" s="786">
        <f>VLOOKUP(C1274,METADATA!$J$5:$Q$29,IF(E1274="HI",2,IF(E1274="LO",6,10))+IF(D1274=1,2,IF(D1274=7,1,(IF(WEEKDAY(B1274)=1,2,IF(WEEKDAY(B1274)=7,1,0))))))</f>
        <v>3</v>
      </c>
      <c r="H1274" s="787">
        <v>10768.75</v>
      </c>
      <c r="I1274" s="788">
        <v>2027.999018907547</v>
      </c>
      <c r="K1274" s="795">
        <v>0</v>
      </c>
      <c r="M1274" s="798">
        <f t="shared" si="58"/>
        <v>10958.045290250902</v>
      </c>
      <c r="N1274" s="303"/>
      <c r="S1274" s="786">
        <v>0</v>
      </c>
      <c r="T1274" s="781">
        <f>VLOOKUP(C1274,METADATA!$J$5:$Q$29,IF(E1274="HI",2,IF(E1274="LO",6,10))+IF(S1274=1,2,IF(D1274=7,1,(IF(WEEKDAY(B1274)=1,2,IF(WEEKDAY(B1274)=7,1,0))))))</f>
        <v>3</v>
      </c>
      <c r="U1274" s="781">
        <f>VLOOKUP(C1274,METADATA!$A$5:$H$29,IF(E1274="HI",2,IF(E1274="LO",6,10))+IF(S1274=1,2,IF(D1274=7,1,(IF(WEEKDAY(B1274)=1,2,IF(WEEKDAY(B1274)=7,1,0))))))</f>
        <v>3</v>
      </c>
    </row>
    <row r="1275" spans="2:21" ht="13.95" customHeight="1" x14ac:dyDescent="0.25">
      <c r="B1275" s="784">
        <f t="shared" si="59"/>
        <v>45435</v>
      </c>
      <c r="C1275" s="785">
        <v>23</v>
      </c>
      <c r="D1275" s="786">
        <f>IFERROR((INDEX(METADATA!$T$2:$T$20,MATCH(B1275,METADATA!$S$2:$S$20,0))),0)</f>
        <v>0</v>
      </c>
      <c r="E1275" s="785" t="str">
        <f t="shared" si="57"/>
        <v>LO</v>
      </c>
      <c r="F1275" s="786">
        <f>VLOOKUP(C1275,METADATA!$A$5:$H$29,IF(E1275="HI",2,IF(E1275="LO",6,10))+IF(D1275=1,2,IF(D1275=7,1,(IF(WEEKDAY(B1275)=1,2,IF(WEEKDAY(B1275)=7,1,0))))))</f>
        <v>3</v>
      </c>
      <c r="G1275" s="786">
        <f>VLOOKUP(C1275,METADATA!$J$5:$Q$29,IF(E1275="HI",2,IF(E1275="LO",6,10))+IF(D1275=1,2,IF(D1275=7,1,(IF(WEEKDAY(B1275)=1,2,IF(WEEKDAY(B1275)=7,1,0))))))</f>
        <v>3</v>
      </c>
      <c r="H1275" s="787">
        <v>10057</v>
      </c>
      <c r="I1275" s="788">
        <v>2122.8729890584946</v>
      </c>
      <c r="K1275" s="795">
        <v>0</v>
      </c>
      <c r="M1275" s="798">
        <f t="shared" si="58"/>
        <v>10278.610739184267</v>
      </c>
      <c r="N1275" s="303"/>
      <c r="S1275" s="786">
        <v>0</v>
      </c>
      <c r="T1275" s="781">
        <f>VLOOKUP(C1275,METADATA!$J$5:$Q$29,IF(E1275="HI",2,IF(E1275="LO",6,10))+IF(S1275=1,2,IF(D1275=7,1,(IF(WEEKDAY(B1275)=1,2,IF(WEEKDAY(B1275)=7,1,0))))))</f>
        <v>3</v>
      </c>
      <c r="U1275" s="781">
        <f>VLOOKUP(C1275,METADATA!$A$5:$H$29,IF(E1275="HI",2,IF(E1275="LO",6,10))+IF(S1275=1,2,IF(D1275=7,1,(IF(WEEKDAY(B1275)=1,2,IF(WEEKDAY(B1275)=7,1,0))))))</f>
        <v>3</v>
      </c>
    </row>
    <row r="1276" spans="2:21" ht="13.95" customHeight="1" x14ac:dyDescent="0.25">
      <c r="B1276" s="784">
        <f t="shared" si="59"/>
        <v>45436</v>
      </c>
      <c r="C1276" s="785">
        <v>0</v>
      </c>
      <c r="D1276" s="786">
        <f>IFERROR((INDEX(METADATA!$T$2:$T$20,MATCH(B1276,METADATA!$S$2:$S$20,0))),0)</f>
        <v>0</v>
      </c>
      <c r="E1276" s="785" t="str">
        <f t="shared" si="57"/>
        <v>LO</v>
      </c>
      <c r="F1276" s="786">
        <f>VLOOKUP(C1276,METADATA!$A$5:$H$29,IF(E1276="HI",2,IF(E1276="LO",6,10))+IF(D1276=1,2,IF(D1276=7,1,(IF(WEEKDAY(B1276)=1,2,IF(WEEKDAY(B1276)=7,1,0))))))</f>
        <v>3</v>
      </c>
      <c r="G1276" s="786">
        <f>VLOOKUP(C1276,METADATA!$J$5:$Q$29,IF(E1276="HI",2,IF(E1276="LO",6,10))+IF(D1276=1,2,IF(D1276=7,1,(IF(WEEKDAY(B1276)=1,2,IF(WEEKDAY(B1276)=7,1,0))))))</f>
        <v>3</v>
      </c>
      <c r="H1276" s="787">
        <v>9294.75</v>
      </c>
      <c r="I1276" s="788">
        <v>2186.7359811067581</v>
      </c>
      <c r="K1276" s="795">
        <v>0</v>
      </c>
      <c r="M1276" s="798">
        <f t="shared" si="58"/>
        <v>9548.5177809734923</v>
      </c>
      <c r="N1276" s="303"/>
      <c r="S1276" s="786">
        <v>0</v>
      </c>
      <c r="T1276" s="781">
        <f>VLOOKUP(C1276,METADATA!$J$5:$Q$29,IF(E1276="HI",2,IF(E1276="LO",6,10))+IF(S1276=1,2,IF(D1276=7,1,(IF(WEEKDAY(B1276)=1,2,IF(WEEKDAY(B1276)=7,1,0))))))</f>
        <v>3</v>
      </c>
      <c r="U1276" s="781">
        <f>VLOOKUP(C1276,METADATA!$A$5:$H$29,IF(E1276="HI",2,IF(E1276="LO",6,10))+IF(S1276=1,2,IF(D1276=7,1,(IF(WEEKDAY(B1276)=1,2,IF(WEEKDAY(B1276)=7,1,0))))))</f>
        <v>3</v>
      </c>
    </row>
    <row r="1277" spans="2:21" ht="13.95" customHeight="1" x14ac:dyDescent="0.25">
      <c r="B1277" s="784">
        <f t="shared" si="59"/>
        <v>45436</v>
      </c>
      <c r="C1277" s="785">
        <v>1</v>
      </c>
      <c r="D1277" s="786">
        <f>IFERROR((INDEX(METADATA!$T$2:$T$20,MATCH(B1277,METADATA!$S$2:$S$20,0))),0)</f>
        <v>0</v>
      </c>
      <c r="E1277" s="785" t="str">
        <f t="shared" si="57"/>
        <v>LO</v>
      </c>
      <c r="F1277" s="786">
        <f>VLOOKUP(C1277,METADATA!$A$5:$H$29,IF(E1277="HI",2,IF(E1277="LO",6,10))+IF(D1277=1,2,IF(D1277=7,1,(IF(WEEKDAY(B1277)=1,2,IF(WEEKDAY(B1277)=7,1,0))))))</f>
        <v>3</v>
      </c>
      <c r="G1277" s="786">
        <f>VLOOKUP(C1277,METADATA!$J$5:$Q$29,IF(E1277="HI",2,IF(E1277="LO",6,10))+IF(D1277=1,2,IF(D1277=7,1,(IF(WEEKDAY(B1277)=1,2,IF(WEEKDAY(B1277)=7,1,0))))))</f>
        <v>3</v>
      </c>
      <c r="H1277" s="787">
        <v>8648.75</v>
      </c>
      <c r="I1277" s="788">
        <v>2115.1425146460533</v>
      </c>
      <c r="K1277" s="795">
        <v>0</v>
      </c>
      <c r="M1277" s="798">
        <f t="shared" si="58"/>
        <v>8903.6343377164376</v>
      </c>
      <c r="N1277" s="303"/>
      <c r="S1277" s="786">
        <v>0</v>
      </c>
      <c r="T1277" s="781">
        <f>VLOOKUP(C1277,METADATA!$J$5:$Q$29,IF(E1277="HI",2,IF(E1277="LO",6,10))+IF(S1277=1,2,IF(D1277=7,1,(IF(WEEKDAY(B1277)=1,2,IF(WEEKDAY(B1277)=7,1,0))))))</f>
        <v>3</v>
      </c>
      <c r="U1277" s="781">
        <f>VLOOKUP(C1277,METADATA!$A$5:$H$29,IF(E1277="HI",2,IF(E1277="LO",6,10))+IF(S1277=1,2,IF(D1277=7,1,(IF(WEEKDAY(B1277)=1,2,IF(WEEKDAY(B1277)=7,1,0))))))</f>
        <v>3</v>
      </c>
    </row>
    <row r="1278" spans="2:21" ht="13.95" customHeight="1" x14ac:dyDescent="0.25">
      <c r="B1278" s="784">
        <f t="shared" si="59"/>
        <v>45436</v>
      </c>
      <c r="C1278" s="785">
        <v>2</v>
      </c>
      <c r="D1278" s="786">
        <f>IFERROR((INDEX(METADATA!$T$2:$T$20,MATCH(B1278,METADATA!$S$2:$S$20,0))),0)</f>
        <v>0</v>
      </c>
      <c r="E1278" s="785" t="str">
        <f t="shared" si="57"/>
        <v>LO</v>
      </c>
      <c r="F1278" s="786">
        <f>VLOOKUP(C1278,METADATA!$A$5:$H$29,IF(E1278="HI",2,IF(E1278="LO",6,10))+IF(D1278=1,2,IF(D1278=7,1,(IF(WEEKDAY(B1278)=1,2,IF(WEEKDAY(B1278)=7,1,0))))))</f>
        <v>3</v>
      </c>
      <c r="G1278" s="786">
        <f>VLOOKUP(C1278,METADATA!$J$5:$Q$29,IF(E1278="HI",2,IF(E1278="LO",6,10))+IF(D1278=1,2,IF(D1278=7,1,(IF(WEEKDAY(B1278)=1,2,IF(WEEKDAY(B1278)=7,1,0))))))</f>
        <v>3</v>
      </c>
      <c r="H1278" s="787">
        <v>8655.5</v>
      </c>
      <c r="I1278" s="788">
        <v>2035.1775360107422</v>
      </c>
      <c r="K1278" s="795">
        <v>0</v>
      </c>
      <c r="M1278" s="798">
        <f t="shared" si="58"/>
        <v>8891.5481134098773</v>
      </c>
      <c r="N1278" s="303"/>
      <c r="S1278" s="786">
        <v>0</v>
      </c>
      <c r="T1278" s="781">
        <f>VLOOKUP(C1278,METADATA!$J$5:$Q$29,IF(E1278="HI",2,IF(E1278="LO",6,10))+IF(S1278=1,2,IF(D1278=7,1,(IF(WEEKDAY(B1278)=1,2,IF(WEEKDAY(B1278)=7,1,0))))))</f>
        <v>3</v>
      </c>
      <c r="U1278" s="781">
        <f>VLOOKUP(C1278,METADATA!$A$5:$H$29,IF(E1278="HI",2,IF(E1278="LO",6,10))+IF(S1278=1,2,IF(D1278=7,1,(IF(WEEKDAY(B1278)=1,2,IF(WEEKDAY(B1278)=7,1,0))))))</f>
        <v>3</v>
      </c>
    </row>
    <row r="1279" spans="2:21" ht="13.95" customHeight="1" x14ac:dyDescent="0.25">
      <c r="B1279" s="784">
        <f t="shared" si="59"/>
        <v>45436</v>
      </c>
      <c r="C1279" s="785">
        <v>3</v>
      </c>
      <c r="D1279" s="786">
        <f>IFERROR((INDEX(METADATA!$T$2:$T$20,MATCH(B1279,METADATA!$S$2:$S$20,0))),0)</f>
        <v>0</v>
      </c>
      <c r="E1279" s="785" t="str">
        <f t="shared" si="57"/>
        <v>LO</v>
      </c>
      <c r="F1279" s="786">
        <f>VLOOKUP(C1279,METADATA!$A$5:$H$29,IF(E1279="HI",2,IF(E1279="LO",6,10))+IF(D1279=1,2,IF(D1279=7,1,(IF(WEEKDAY(B1279)=1,2,IF(WEEKDAY(B1279)=7,1,0))))))</f>
        <v>3</v>
      </c>
      <c r="G1279" s="786">
        <f>VLOOKUP(C1279,METADATA!$J$5:$Q$29,IF(E1279="HI",2,IF(E1279="LO",6,10))+IF(D1279=1,2,IF(D1279=7,1,(IF(WEEKDAY(B1279)=1,2,IF(WEEKDAY(B1279)=7,1,0))))))</f>
        <v>3</v>
      </c>
      <c r="H1279" s="787">
        <v>8750.5</v>
      </c>
      <c r="I1279" s="788">
        <v>1887.0255198478699</v>
      </c>
      <c r="K1279" s="795">
        <v>0</v>
      </c>
      <c r="M1279" s="798">
        <f t="shared" si="58"/>
        <v>8951.6543478039366</v>
      </c>
      <c r="N1279" s="303"/>
      <c r="S1279" s="786">
        <v>0</v>
      </c>
      <c r="T1279" s="781">
        <f>VLOOKUP(C1279,METADATA!$J$5:$Q$29,IF(E1279="HI",2,IF(E1279="LO",6,10))+IF(S1279=1,2,IF(D1279=7,1,(IF(WEEKDAY(B1279)=1,2,IF(WEEKDAY(B1279)=7,1,0))))))</f>
        <v>3</v>
      </c>
      <c r="U1279" s="781">
        <f>VLOOKUP(C1279,METADATA!$A$5:$H$29,IF(E1279="HI",2,IF(E1279="LO",6,10))+IF(S1279=1,2,IF(D1279=7,1,(IF(WEEKDAY(B1279)=1,2,IF(WEEKDAY(B1279)=7,1,0))))))</f>
        <v>3</v>
      </c>
    </row>
    <row r="1280" spans="2:21" ht="13.95" customHeight="1" x14ac:dyDescent="0.25">
      <c r="B1280" s="784">
        <f t="shared" si="59"/>
        <v>45436</v>
      </c>
      <c r="C1280" s="785">
        <v>4</v>
      </c>
      <c r="D1280" s="786">
        <f>IFERROR((INDEX(METADATA!$T$2:$T$20,MATCH(B1280,METADATA!$S$2:$S$20,0))),0)</f>
        <v>0</v>
      </c>
      <c r="E1280" s="785" t="str">
        <f t="shared" si="57"/>
        <v>LO</v>
      </c>
      <c r="F1280" s="786">
        <f>VLOOKUP(C1280,METADATA!$A$5:$H$29,IF(E1280="HI",2,IF(E1280="LO",6,10))+IF(D1280=1,2,IF(D1280=7,1,(IF(WEEKDAY(B1280)=1,2,IF(WEEKDAY(B1280)=7,1,0))))))</f>
        <v>3</v>
      </c>
      <c r="G1280" s="786">
        <f>VLOOKUP(C1280,METADATA!$J$5:$Q$29,IF(E1280="HI",2,IF(E1280="LO",6,10))+IF(D1280=1,2,IF(D1280=7,1,(IF(WEEKDAY(B1280)=1,2,IF(WEEKDAY(B1280)=7,1,0))))))</f>
        <v>3</v>
      </c>
      <c r="H1280" s="787">
        <v>9739.75</v>
      </c>
      <c r="I1280" s="788">
        <v>1837.1995006501675</v>
      </c>
      <c r="K1280" s="795">
        <v>0</v>
      </c>
      <c r="M1280" s="798">
        <f t="shared" si="58"/>
        <v>9911.510080088161</v>
      </c>
      <c r="N1280" s="303"/>
      <c r="S1280" s="786">
        <v>0</v>
      </c>
      <c r="T1280" s="781">
        <f>VLOOKUP(C1280,METADATA!$J$5:$Q$29,IF(E1280="HI",2,IF(E1280="LO",6,10))+IF(S1280=1,2,IF(D1280=7,1,(IF(WEEKDAY(B1280)=1,2,IF(WEEKDAY(B1280)=7,1,0))))))</f>
        <v>3</v>
      </c>
      <c r="U1280" s="781">
        <f>VLOOKUP(C1280,METADATA!$A$5:$H$29,IF(E1280="HI",2,IF(E1280="LO",6,10))+IF(S1280=1,2,IF(D1280=7,1,(IF(WEEKDAY(B1280)=1,2,IF(WEEKDAY(B1280)=7,1,0))))))</f>
        <v>3</v>
      </c>
    </row>
    <row r="1281" spans="2:21" ht="13.95" customHeight="1" x14ac:dyDescent="0.25">
      <c r="B1281" s="784">
        <f t="shared" si="59"/>
        <v>45436</v>
      </c>
      <c r="C1281" s="785">
        <v>5</v>
      </c>
      <c r="D1281" s="786">
        <f>IFERROR((INDEX(METADATA!$T$2:$T$20,MATCH(B1281,METADATA!$S$2:$S$20,0))),0)</f>
        <v>0</v>
      </c>
      <c r="E1281" s="785" t="str">
        <f t="shared" si="57"/>
        <v>LO</v>
      </c>
      <c r="F1281" s="786">
        <f>VLOOKUP(C1281,METADATA!$A$5:$H$29,IF(E1281="HI",2,IF(E1281="LO",6,10))+IF(D1281=1,2,IF(D1281=7,1,(IF(WEEKDAY(B1281)=1,2,IF(WEEKDAY(B1281)=7,1,0))))))</f>
        <v>3</v>
      </c>
      <c r="G1281" s="786">
        <f>VLOOKUP(C1281,METADATA!$J$5:$Q$29,IF(E1281="HI",2,IF(E1281="LO",6,10))+IF(D1281=1,2,IF(D1281=7,1,(IF(WEEKDAY(B1281)=1,2,IF(WEEKDAY(B1281)=7,1,0))))))</f>
        <v>3</v>
      </c>
      <c r="H1281" s="787">
        <v>11637.5</v>
      </c>
      <c r="I1281" s="788">
        <v>1874.3024852275848</v>
      </c>
      <c r="K1281" s="795">
        <v>0</v>
      </c>
      <c r="M1281" s="798">
        <f t="shared" si="58"/>
        <v>11787.468602551198</v>
      </c>
      <c r="N1281" s="303"/>
      <c r="S1281" s="786">
        <v>0</v>
      </c>
      <c r="T1281" s="781">
        <f>VLOOKUP(C1281,METADATA!$J$5:$Q$29,IF(E1281="HI",2,IF(E1281="LO",6,10))+IF(S1281=1,2,IF(D1281=7,1,(IF(WEEKDAY(B1281)=1,2,IF(WEEKDAY(B1281)=7,1,0))))))</f>
        <v>3</v>
      </c>
      <c r="U1281" s="781">
        <f>VLOOKUP(C1281,METADATA!$A$5:$H$29,IF(E1281="HI",2,IF(E1281="LO",6,10))+IF(S1281=1,2,IF(D1281=7,1,(IF(WEEKDAY(B1281)=1,2,IF(WEEKDAY(B1281)=7,1,0))))))</f>
        <v>3</v>
      </c>
    </row>
    <row r="1282" spans="2:21" ht="13.95" customHeight="1" x14ac:dyDescent="0.25">
      <c r="B1282" s="784">
        <f t="shared" si="59"/>
        <v>45436</v>
      </c>
      <c r="C1282" s="785">
        <v>6</v>
      </c>
      <c r="D1282" s="786">
        <f>IFERROR((INDEX(METADATA!$T$2:$T$20,MATCH(B1282,METADATA!$S$2:$S$20,0))),0)</f>
        <v>0</v>
      </c>
      <c r="E1282" s="785" t="str">
        <f t="shared" si="57"/>
        <v>LO</v>
      </c>
      <c r="F1282" s="786">
        <f>VLOOKUP(C1282,METADATA!$A$5:$H$29,IF(E1282="HI",2,IF(E1282="LO",6,10))+IF(D1282=1,2,IF(D1282=7,1,(IF(WEEKDAY(B1282)=1,2,IF(WEEKDAY(B1282)=7,1,0))))))</f>
        <v>2</v>
      </c>
      <c r="G1282" s="786">
        <f>VLOOKUP(C1282,METADATA!$J$5:$Q$29,IF(E1282="HI",2,IF(E1282="LO",6,10))+IF(D1282=1,2,IF(D1282=7,1,(IF(WEEKDAY(B1282)=1,2,IF(WEEKDAY(B1282)=7,1,0))))))</f>
        <v>2</v>
      </c>
      <c r="H1282" s="787">
        <v>13822.25</v>
      </c>
      <c r="I1282" s="788">
        <v>1988.1339243650436</v>
      </c>
      <c r="K1282" s="795">
        <v>870.51250000000005</v>
      </c>
      <c r="M1282" s="798">
        <f t="shared" si="58"/>
        <v>13964.500405088294</v>
      </c>
      <c r="N1282" s="303"/>
      <c r="S1282" s="786">
        <v>0</v>
      </c>
      <c r="T1282" s="781">
        <f>VLOOKUP(C1282,METADATA!$J$5:$Q$29,IF(E1282="HI",2,IF(E1282="LO",6,10))+IF(S1282=1,2,IF(D1282=7,1,(IF(WEEKDAY(B1282)=1,2,IF(WEEKDAY(B1282)=7,1,0))))))</f>
        <v>2</v>
      </c>
      <c r="U1282" s="781">
        <f>VLOOKUP(C1282,METADATA!$A$5:$H$29,IF(E1282="HI",2,IF(E1282="LO",6,10))+IF(S1282=1,2,IF(D1282=7,1,(IF(WEEKDAY(B1282)=1,2,IF(WEEKDAY(B1282)=7,1,0))))))</f>
        <v>2</v>
      </c>
    </row>
    <row r="1283" spans="2:21" ht="13.95" customHeight="1" x14ac:dyDescent="0.25">
      <c r="B1283" s="784">
        <f t="shared" si="59"/>
        <v>45436</v>
      </c>
      <c r="C1283" s="785">
        <v>7</v>
      </c>
      <c r="D1283" s="786">
        <f>IFERROR((INDEX(METADATA!$T$2:$T$20,MATCH(B1283,METADATA!$S$2:$S$20,0))),0)</f>
        <v>0</v>
      </c>
      <c r="E1283" s="785" t="str">
        <f t="shared" si="57"/>
        <v>LO</v>
      </c>
      <c r="F1283" s="786">
        <f>VLOOKUP(C1283,METADATA!$A$5:$H$29,IF(E1283="HI",2,IF(E1283="LO",6,10))+IF(D1283=1,2,IF(D1283=7,1,(IF(WEEKDAY(B1283)=1,2,IF(WEEKDAY(B1283)=7,1,0))))))</f>
        <v>1</v>
      </c>
      <c r="G1283" s="786">
        <f>VLOOKUP(C1283,METADATA!$J$5:$Q$29,IF(E1283="HI",2,IF(E1283="LO",6,10))+IF(D1283=1,2,IF(D1283=7,1,(IF(WEEKDAY(B1283)=1,2,IF(WEEKDAY(B1283)=7,1,0))))))</f>
        <v>1</v>
      </c>
      <c r="H1283" s="787">
        <v>14746.5</v>
      </c>
      <c r="I1283" s="788">
        <v>2046.8179578781128</v>
      </c>
      <c r="K1283" s="795">
        <v>865.8125</v>
      </c>
      <c r="M1283" s="798">
        <f t="shared" si="58"/>
        <v>14887.871775465166</v>
      </c>
      <c r="N1283" s="303"/>
      <c r="S1283" s="786">
        <v>0</v>
      </c>
      <c r="T1283" s="781">
        <f>VLOOKUP(C1283,METADATA!$J$5:$Q$29,IF(E1283="HI",2,IF(E1283="LO",6,10))+IF(S1283=1,2,IF(D1283=7,1,(IF(WEEKDAY(B1283)=1,2,IF(WEEKDAY(B1283)=7,1,0))))))</f>
        <v>1</v>
      </c>
      <c r="U1283" s="781">
        <f>VLOOKUP(C1283,METADATA!$A$5:$H$29,IF(E1283="HI",2,IF(E1283="LO",6,10))+IF(S1283=1,2,IF(D1283=7,1,(IF(WEEKDAY(B1283)=1,2,IF(WEEKDAY(B1283)=7,1,0))))))</f>
        <v>1</v>
      </c>
    </row>
    <row r="1284" spans="2:21" ht="13.95" customHeight="1" x14ac:dyDescent="0.25">
      <c r="B1284" s="784">
        <f t="shared" si="59"/>
        <v>45436</v>
      </c>
      <c r="C1284" s="785">
        <v>8</v>
      </c>
      <c r="D1284" s="786">
        <f>IFERROR((INDEX(METADATA!$T$2:$T$20,MATCH(B1284,METADATA!$S$2:$S$20,0))),0)</f>
        <v>0</v>
      </c>
      <c r="E1284" s="785" t="str">
        <f t="shared" ref="E1284:E1347" si="60">IF(B1284="","",IF(AND(MONTH(B1284)&gt;=MONTH($AA$9),MONTH(B1284)&lt;=MONTH($AA$11)),"HI","LO"))</f>
        <v>LO</v>
      </c>
      <c r="F1284" s="786">
        <f>VLOOKUP(C1284,METADATA!$A$5:$H$29,IF(E1284="HI",2,IF(E1284="LO",6,10))+IF(D1284=1,2,IF(D1284=7,1,(IF(WEEKDAY(B1284)=1,2,IF(WEEKDAY(B1284)=7,1,0))))))</f>
        <v>1</v>
      </c>
      <c r="G1284" s="786">
        <f>VLOOKUP(C1284,METADATA!$J$5:$Q$29,IF(E1284="HI",2,IF(E1284="LO",6,10))+IF(D1284=1,2,IF(D1284=7,1,(IF(WEEKDAY(B1284)=1,2,IF(WEEKDAY(B1284)=7,1,0))))))</f>
        <v>1</v>
      </c>
      <c r="H1284" s="787">
        <v>15976.5</v>
      </c>
      <c r="I1284" s="788">
        <v>1993.3190269470215</v>
      </c>
      <c r="K1284" s="795">
        <v>834.63750000000005</v>
      </c>
      <c r="M1284" s="798">
        <f t="shared" ref="M1284:M1347" si="61">SQRT(H1284^2+I1284^2)</f>
        <v>16100.368722274314</v>
      </c>
      <c r="N1284" s="303"/>
      <c r="S1284" s="786">
        <v>0</v>
      </c>
      <c r="T1284" s="781">
        <f>VLOOKUP(C1284,METADATA!$J$5:$Q$29,IF(E1284="HI",2,IF(E1284="LO",6,10))+IF(S1284=1,2,IF(D1284=7,1,(IF(WEEKDAY(B1284)=1,2,IF(WEEKDAY(B1284)=7,1,0))))))</f>
        <v>1</v>
      </c>
      <c r="U1284" s="781">
        <f>VLOOKUP(C1284,METADATA!$A$5:$H$29,IF(E1284="HI",2,IF(E1284="LO",6,10))+IF(S1284=1,2,IF(D1284=7,1,(IF(WEEKDAY(B1284)=1,2,IF(WEEKDAY(B1284)=7,1,0))))))</f>
        <v>1</v>
      </c>
    </row>
    <row r="1285" spans="2:21" ht="13.95" customHeight="1" x14ac:dyDescent="0.25">
      <c r="B1285" s="784">
        <f t="shared" si="59"/>
        <v>45436</v>
      </c>
      <c r="C1285" s="785">
        <v>9</v>
      </c>
      <c r="D1285" s="786">
        <f>IFERROR((INDEX(METADATA!$T$2:$T$20,MATCH(B1285,METADATA!$S$2:$S$20,0))),0)</f>
        <v>0</v>
      </c>
      <c r="E1285" s="785" t="str">
        <f t="shared" si="60"/>
        <v>LO</v>
      </c>
      <c r="F1285" s="786">
        <f>VLOOKUP(C1285,METADATA!$A$5:$H$29,IF(E1285="HI",2,IF(E1285="LO",6,10))+IF(D1285=1,2,IF(D1285=7,1,(IF(WEEKDAY(B1285)=1,2,IF(WEEKDAY(B1285)=7,1,0))))))</f>
        <v>2</v>
      </c>
      <c r="G1285" s="786">
        <f>VLOOKUP(C1285,METADATA!$J$5:$Q$29,IF(E1285="HI",2,IF(E1285="LO",6,10))+IF(D1285=1,2,IF(D1285=7,1,(IF(WEEKDAY(B1285)=1,2,IF(WEEKDAY(B1285)=7,1,0))))))</f>
        <v>1</v>
      </c>
      <c r="H1285" s="787">
        <v>16193.75</v>
      </c>
      <c r="I1285" s="788">
        <v>1375.587002441287</v>
      </c>
      <c r="K1285" s="795">
        <v>847.33749999999998</v>
      </c>
      <c r="M1285" s="798">
        <f t="shared" si="61"/>
        <v>16252.069980891216</v>
      </c>
      <c r="N1285" s="303"/>
      <c r="S1285" s="786">
        <v>0</v>
      </c>
      <c r="T1285" s="781">
        <f>VLOOKUP(C1285,METADATA!$J$5:$Q$29,IF(E1285="HI",2,IF(E1285="LO",6,10))+IF(S1285=1,2,IF(D1285=7,1,(IF(WEEKDAY(B1285)=1,2,IF(WEEKDAY(B1285)=7,1,0))))))</f>
        <v>1</v>
      </c>
      <c r="U1285" s="781">
        <f>VLOOKUP(C1285,METADATA!$A$5:$H$29,IF(E1285="HI",2,IF(E1285="LO",6,10))+IF(S1285=1,2,IF(D1285=7,1,(IF(WEEKDAY(B1285)=1,2,IF(WEEKDAY(B1285)=7,1,0))))))</f>
        <v>2</v>
      </c>
    </row>
    <row r="1286" spans="2:21" ht="13.95" customHeight="1" x14ac:dyDescent="0.25">
      <c r="B1286" s="784">
        <f t="shared" si="59"/>
        <v>45436</v>
      </c>
      <c r="C1286" s="785">
        <v>10</v>
      </c>
      <c r="D1286" s="786">
        <f>IFERROR((INDEX(METADATA!$T$2:$T$20,MATCH(B1286,METADATA!$S$2:$S$20,0))),0)</f>
        <v>0</v>
      </c>
      <c r="E1286" s="785" t="str">
        <f t="shared" si="60"/>
        <v>LO</v>
      </c>
      <c r="F1286" s="786">
        <f>VLOOKUP(C1286,METADATA!$A$5:$H$29,IF(E1286="HI",2,IF(E1286="LO",6,10))+IF(D1286=1,2,IF(D1286=7,1,(IF(WEEKDAY(B1286)=1,2,IF(WEEKDAY(B1286)=7,1,0))))))</f>
        <v>2</v>
      </c>
      <c r="G1286" s="786">
        <f>VLOOKUP(C1286,METADATA!$J$5:$Q$29,IF(E1286="HI",2,IF(E1286="LO",6,10))+IF(D1286=1,2,IF(D1286=7,1,(IF(WEEKDAY(B1286)=1,2,IF(WEEKDAY(B1286)=7,1,0))))))</f>
        <v>2</v>
      </c>
      <c r="H1286" s="787">
        <v>15418.5</v>
      </c>
      <c r="I1286" s="788">
        <v>1363.823993563652</v>
      </c>
      <c r="K1286" s="795">
        <v>851.61249999999995</v>
      </c>
      <c r="M1286" s="798">
        <f t="shared" si="61"/>
        <v>15478.700143597973</v>
      </c>
      <c r="N1286" s="303"/>
      <c r="S1286" s="786">
        <v>0</v>
      </c>
      <c r="T1286" s="781">
        <f>VLOOKUP(C1286,METADATA!$J$5:$Q$29,IF(E1286="HI",2,IF(E1286="LO",6,10))+IF(S1286=1,2,IF(D1286=7,1,(IF(WEEKDAY(B1286)=1,2,IF(WEEKDAY(B1286)=7,1,0))))))</f>
        <v>2</v>
      </c>
      <c r="U1286" s="781">
        <f>VLOOKUP(C1286,METADATA!$A$5:$H$29,IF(E1286="HI",2,IF(E1286="LO",6,10))+IF(S1286=1,2,IF(D1286=7,1,(IF(WEEKDAY(B1286)=1,2,IF(WEEKDAY(B1286)=7,1,0))))))</f>
        <v>2</v>
      </c>
    </row>
    <row r="1287" spans="2:21" ht="13.95" customHeight="1" x14ac:dyDescent="0.25">
      <c r="B1287" s="784">
        <f t="shared" si="59"/>
        <v>45436</v>
      </c>
      <c r="C1287" s="785">
        <v>11</v>
      </c>
      <c r="D1287" s="786">
        <f>IFERROR((INDEX(METADATA!$T$2:$T$20,MATCH(B1287,METADATA!$S$2:$S$20,0))),0)</f>
        <v>0</v>
      </c>
      <c r="E1287" s="785" t="str">
        <f t="shared" si="60"/>
        <v>LO</v>
      </c>
      <c r="F1287" s="786">
        <f>VLOOKUP(C1287,METADATA!$A$5:$H$29,IF(E1287="HI",2,IF(E1287="LO",6,10))+IF(D1287=1,2,IF(D1287=7,1,(IF(WEEKDAY(B1287)=1,2,IF(WEEKDAY(B1287)=7,1,0))))))</f>
        <v>2</v>
      </c>
      <c r="G1287" s="786">
        <f>VLOOKUP(C1287,METADATA!$J$5:$Q$29,IF(E1287="HI",2,IF(E1287="LO",6,10))+IF(D1287=1,2,IF(D1287=7,1,(IF(WEEKDAY(B1287)=1,2,IF(WEEKDAY(B1287)=7,1,0))))))</f>
        <v>2</v>
      </c>
      <c r="H1287" s="787">
        <v>15520.25</v>
      </c>
      <c r="I1287" s="788">
        <v>1791.0945224761963</v>
      </c>
      <c r="K1287" s="795">
        <v>856.5</v>
      </c>
      <c r="M1287" s="798">
        <f t="shared" si="61"/>
        <v>15623.257651685331</v>
      </c>
      <c r="N1287" s="303"/>
      <c r="S1287" s="786">
        <v>0</v>
      </c>
      <c r="T1287" s="781">
        <f>VLOOKUP(C1287,METADATA!$J$5:$Q$29,IF(E1287="HI",2,IF(E1287="LO",6,10))+IF(S1287=1,2,IF(D1287=7,1,(IF(WEEKDAY(B1287)=1,2,IF(WEEKDAY(B1287)=7,1,0))))))</f>
        <v>2</v>
      </c>
      <c r="U1287" s="781">
        <f>VLOOKUP(C1287,METADATA!$A$5:$H$29,IF(E1287="HI",2,IF(E1287="LO",6,10))+IF(S1287=1,2,IF(D1287=7,1,(IF(WEEKDAY(B1287)=1,2,IF(WEEKDAY(B1287)=7,1,0))))))</f>
        <v>2</v>
      </c>
    </row>
    <row r="1288" spans="2:21" ht="13.95" customHeight="1" x14ac:dyDescent="0.25">
      <c r="B1288" s="784">
        <f t="shared" si="59"/>
        <v>45436</v>
      </c>
      <c r="C1288" s="785">
        <v>12</v>
      </c>
      <c r="D1288" s="786">
        <f>IFERROR((INDEX(METADATA!$T$2:$T$20,MATCH(B1288,METADATA!$S$2:$S$20,0))),0)</f>
        <v>0</v>
      </c>
      <c r="E1288" s="785" t="str">
        <f t="shared" si="60"/>
        <v>LO</v>
      </c>
      <c r="F1288" s="786">
        <f>VLOOKUP(C1288,METADATA!$A$5:$H$29,IF(E1288="HI",2,IF(E1288="LO",6,10))+IF(D1288=1,2,IF(D1288=7,1,(IF(WEEKDAY(B1288)=1,2,IF(WEEKDAY(B1288)=7,1,0))))))</f>
        <v>2</v>
      </c>
      <c r="G1288" s="786">
        <f>VLOOKUP(C1288,METADATA!$J$5:$Q$29,IF(E1288="HI",2,IF(E1288="LO",6,10))+IF(D1288=1,2,IF(D1288=7,1,(IF(WEEKDAY(B1288)=1,2,IF(WEEKDAY(B1288)=7,1,0))))))</f>
        <v>2</v>
      </c>
      <c r="H1288" s="787">
        <v>15147.75</v>
      </c>
      <c r="I1288" s="788">
        <v>1833.2894954681396</v>
      </c>
      <c r="K1288" s="795">
        <v>824.32500000000005</v>
      </c>
      <c r="M1288" s="798">
        <f t="shared" si="61"/>
        <v>15258.285632294797</v>
      </c>
      <c r="N1288" s="303"/>
      <c r="S1288" s="786">
        <v>0</v>
      </c>
      <c r="T1288" s="781">
        <f>VLOOKUP(C1288,METADATA!$J$5:$Q$29,IF(E1288="HI",2,IF(E1288="LO",6,10))+IF(S1288=1,2,IF(D1288=7,1,(IF(WEEKDAY(B1288)=1,2,IF(WEEKDAY(B1288)=7,1,0))))))</f>
        <v>2</v>
      </c>
      <c r="U1288" s="781">
        <f>VLOOKUP(C1288,METADATA!$A$5:$H$29,IF(E1288="HI",2,IF(E1288="LO",6,10))+IF(S1288=1,2,IF(D1288=7,1,(IF(WEEKDAY(B1288)=1,2,IF(WEEKDAY(B1288)=7,1,0))))))</f>
        <v>2</v>
      </c>
    </row>
    <row r="1289" spans="2:21" ht="13.95" customHeight="1" x14ac:dyDescent="0.25">
      <c r="B1289" s="784">
        <f t="shared" si="59"/>
        <v>45436</v>
      </c>
      <c r="C1289" s="785">
        <v>13</v>
      </c>
      <c r="D1289" s="786">
        <f>IFERROR((INDEX(METADATA!$T$2:$T$20,MATCH(B1289,METADATA!$S$2:$S$20,0))),0)</f>
        <v>0</v>
      </c>
      <c r="E1289" s="785" t="str">
        <f t="shared" si="60"/>
        <v>LO</v>
      </c>
      <c r="F1289" s="786">
        <f>VLOOKUP(C1289,METADATA!$A$5:$H$29,IF(E1289="HI",2,IF(E1289="LO",6,10))+IF(D1289=1,2,IF(D1289=7,1,(IF(WEEKDAY(B1289)=1,2,IF(WEEKDAY(B1289)=7,1,0))))))</f>
        <v>2</v>
      </c>
      <c r="G1289" s="786">
        <f>VLOOKUP(C1289,METADATA!$J$5:$Q$29,IF(E1289="HI",2,IF(E1289="LO",6,10))+IF(D1289=1,2,IF(D1289=7,1,(IF(WEEKDAY(B1289)=1,2,IF(WEEKDAY(B1289)=7,1,0))))))</f>
        <v>2</v>
      </c>
      <c r="H1289" s="787">
        <v>14273.75</v>
      </c>
      <c r="I1289" s="788">
        <v>1923.5260353088379</v>
      </c>
      <c r="K1289" s="795">
        <v>882.73749999999995</v>
      </c>
      <c r="M1289" s="798">
        <f t="shared" si="61"/>
        <v>14402.77374226961</v>
      </c>
      <c r="N1289" s="303"/>
      <c r="S1289" s="786">
        <v>0</v>
      </c>
      <c r="T1289" s="781">
        <f>VLOOKUP(C1289,METADATA!$J$5:$Q$29,IF(E1289="HI",2,IF(E1289="LO",6,10))+IF(S1289=1,2,IF(D1289=7,1,(IF(WEEKDAY(B1289)=1,2,IF(WEEKDAY(B1289)=7,1,0))))))</f>
        <v>2</v>
      </c>
      <c r="U1289" s="781">
        <f>VLOOKUP(C1289,METADATA!$A$5:$H$29,IF(E1289="HI",2,IF(E1289="LO",6,10))+IF(S1289=1,2,IF(D1289=7,1,(IF(WEEKDAY(B1289)=1,2,IF(WEEKDAY(B1289)=7,1,0))))))</f>
        <v>2</v>
      </c>
    </row>
    <row r="1290" spans="2:21" ht="13.95" customHeight="1" x14ac:dyDescent="0.25">
      <c r="B1290" s="784">
        <f t="shared" si="59"/>
        <v>45436</v>
      </c>
      <c r="C1290" s="785">
        <v>14</v>
      </c>
      <c r="D1290" s="786">
        <f>IFERROR((INDEX(METADATA!$T$2:$T$20,MATCH(B1290,METADATA!$S$2:$S$20,0))),0)</f>
        <v>0</v>
      </c>
      <c r="E1290" s="785" t="str">
        <f t="shared" si="60"/>
        <v>LO</v>
      </c>
      <c r="F1290" s="786">
        <f>VLOOKUP(C1290,METADATA!$A$5:$H$29,IF(E1290="HI",2,IF(E1290="LO",6,10))+IF(D1290=1,2,IF(D1290=7,1,(IF(WEEKDAY(B1290)=1,2,IF(WEEKDAY(B1290)=7,1,0))))))</f>
        <v>2</v>
      </c>
      <c r="G1290" s="786">
        <f>VLOOKUP(C1290,METADATA!$J$5:$Q$29,IF(E1290="HI",2,IF(E1290="LO",6,10))+IF(D1290=1,2,IF(D1290=7,1,(IF(WEEKDAY(B1290)=1,2,IF(WEEKDAY(B1290)=7,1,0))))))</f>
        <v>2</v>
      </c>
      <c r="H1290" s="787">
        <v>14073.25</v>
      </c>
      <c r="I1290" s="788">
        <v>1999.7540159225464</v>
      </c>
      <c r="K1290" s="795">
        <v>909.3125</v>
      </c>
      <c r="M1290" s="798">
        <f t="shared" si="61"/>
        <v>14214.618590968184</v>
      </c>
      <c r="N1290" s="303"/>
      <c r="S1290" s="786">
        <v>0</v>
      </c>
      <c r="T1290" s="781">
        <f>VLOOKUP(C1290,METADATA!$J$5:$Q$29,IF(E1290="HI",2,IF(E1290="LO",6,10))+IF(S1290=1,2,IF(D1290=7,1,(IF(WEEKDAY(B1290)=1,2,IF(WEEKDAY(B1290)=7,1,0))))))</f>
        <v>2</v>
      </c>
      <c r="U1290" s="781">
        <f>VLOOKUP(C1290,METADATA!$A$5:$H$29,IF(E1290="HI",2,IF(E1290="LO",6,10))+IF(S1290=1,2,IF(D1290=7,1,(IF(WEEKDAY(B1290)=1,2,IF(WEEKDAY(B1290)=7,1,0))))))</f>
        <v>2</v>
      </c>
    </row>
    <row r="1291" spans="2:21" ht="13.95" customHeight="1" x14ac:dyDescent="0.25">
      <c r="B1291" s="784">
        <f t="shared" si="59"/>
        <v>45436</v>
      </c>
      <c r="C1291" s="785">
        <v>15</v>
      </c>
      <c r="D1291" s="786">
        <f>IFERROR((INDEX(METADATA!$T$2:$T$20,MATCH(B1291,METADATA!$S$2:$S$20,0))),0)</f>
        <v>0</v>
      </c>
      <c r="E1291" s="785" t="str">
        <f t="shared" si="60"/>
        <v>LO</v>
      </c>
      <c r="F1291" s="786">
        <f>VLOOKUP(C1291,METADATA!$A$5:$H$29,IF(E1291="HI",2,IF(E1291="LO",6,10))+IF(D1291=1,2,IF(D1291=7,1,(IF(WEEKDAY(B1291)=1,2,IF(WEEKDAY(B1291)=7,1,0))))))</f>
        <v>2</v>
      </c>
      <c r="G1291" s="786">
        <f>VLOOKUP(C1291,METADATA!$J$5:$Q$29,IF(E1291="HI",2,IF(E1291="LO",6,10))+IF(D1291=1,2,IF(D1291=7,1,(IF(WEEKDAY(B1291)=1,2,IF(WEEKDAY(B1291)=7,1,0))))))</f>
        <v>2</v>
      </c>
      <c r="H1291" s="787">
        <v>13683.75</v>
      </c>
      <c r="I1291" s="788">
        <v>1983.3580017089844</v>
      </c>
      <c r="K1291" s="795">
        <v>905.6</v>
      </c>
      <c r="M1291" s="798">
        <f t="shared" si="61"/>
        <v>13826.739421332964</v>
      </c>
      <c r="N1291" s="303"/>
      <c r="S1291" s="786">
        <v>0</v>
      </c>
      <c r="T1291" s="781">
        <f>VLOOKUP(C1291,METADATA!$J$5:$Q$29,IF(E1291="HI",2,IF(E1291="LO",6,10))+IF(S1291=1,2,IF(D1291=7,1,(IF(WEEKDAY(B1291)=1,2,IF(WEEKDAY(B1291)=7,1,0))))))</f>
        <v>2</v>
      </c>
      <c r="U1291" s="781">
        <f>VLOOKUP(C1291,METADATA!$A$5:$H$29,IF(E1291="HI",2,IF(E1291="LO",6,10))+IF(S1291=1,2,IF(D1291=7,1,(IF(WEEKDAY(B1291)=1,2,IF(WEEKDAY(B1291)=7,1,0))))))</f>
        <v>2</v>
      </c>
    </row>
    <row r="1292" spans="2:21" ht="13.95" customHeight="1" x14ac:dyDescent="0.25">
      <c r="B1292" s="784">
        <f t="shared" si="59"/>
        <v>45436</v>
      </c>
      <c r="C1292" s="785">
        <v>16</v>
      </c>
      <c r="D1292" s="786">
        <f>IFERROR((INDEX(METADATA!$T$2:$T$20,MATCH(B1292,METADATA!$S$2:$S$20,0))),0)</f>
        <v>0</v>
      </c>
      <c r="E1292" s="785" t="str">
        <f t="shared" si="60"/>
        <v>LO</v>
      </c>
      <c r="F1292" s="786">
        <f>VLOOKUP(C1292,METADATA!$A$5:$H$29,IF(E1292="HI",2,IF(E1292="LO",6,10))+IF(D1292=1,2,IF(D1292=7,1,(IF(WEEKDAY(B1292)=1,2,IF(WEEKDAY(B1292)=7,1,0))))))</f>
        <v>2</v>
      </c>
      <c r="G1292" s="786">
        <f>VLOOKUP(C1292,METADATA!$J$5:$Q$29,IF(E1292="HI",2,IF(E1292="LO",6,10))+IF(D1292=1,2,IF(D1292=7,1,(IF(WEEKDAY(B1292)=1,2,IF(WEEKDAY(B1292)=7,1,0))))))</f>
        <v>2</v>
      </c>
      <c r="H1292" s="787">
        <v>13496.75</v>
      </c>
      <c r="I1292" s="788">
        <v>1929.6470003128052</v>
      </c>
      <c r="K1292" s="795">
        <v>913.98749999999995</v>
      </c>
      <c r="M1292" s="798">
        <f t="shared" si="61"/>
        <v>13633.994209633369</v>
      </c>
      <c r="N1292" s="303"/>
      <c r="S1292" s="786">
        <v>0</v>
      </c>
      <c r="T1292" s="781">
        <f>VLOOKUP(C1292,METADATA!$J$5:$Q$29,IF(E1292="HI",2,IF(E1292="LO",6,10))+IF(S1292=1,2,IF(D1292=7,1,(IF(WEEKDAY(B1292)=1,2,IF(WEEKDAY(B1292)=7,1,0))))))</f>
        <v>2</v>
      </c>
      <c r="U1292" s="781">
        <f>VLOOKUP(C1292,METADATA!$A$5:$H$29,IF(E1292="HI",2,IF(E1292="LO",6,10))+IF(S1292=1,2,IF(D1292=7,1,(IF(WEEKDAY(B1292)=1,2,IF(WEEKDAY(B1292)=7,1,0))))))</f>
        <v>2</v>
      </c>
    </row>
    <row r="1293" spans="2:21" ht="13.95" customHeight="1" x14ac:dyDescent="0.25">
      <c r="B1293" s="784">
        <f t="shared" si="59"/>
        <v>45436</v>
      </c>
      <c r="C1293" s="785">
        <v>17</v>
      </c>
      <c r="D1293" s="786">
        <f>IFERROR((INDEX(METADATA!$T$2:$T$20,MATCH(B1293,METADATA!$S$2:$S$20,0))),0)</f>
        <v>0</v>
      </c>
      <c r="E1293" s="785" t="str">
        <f t="shared" si="60"/>
        <v>LO</v>
      </c>
      <c r="F1293" s="786">
        <f>VLOOKUP(C1293,METADATA!$A$5:$H$29,IF(E1293="HI",2,IF(E1293="LO",6,10))+IF(D1293=1,2,IF(D1293=7,1,(IF(WEEKDAY(B1293)=1,2,IF(WEEKDAY(B1293)=7,1,0))))))</f>
        <v>2</v>
      </c>
      <c r="G1293" s="786">
        <f>VLOOKUP(C1293,METADATA!$J$5:$Q$29,IF(E1293="HI",2,IF(E1293="LO",6,10))+IF(D1293=1,2,IF(D1293=7,1,(IF(WEEKDAY(B1293)=1,2,IF(WEEKDAY(B1293)=7,1,0))))))</f>
        <v>2</v>
      </c>
      <c r="H1293" s="787">
        <v>13322.5</v>
      </c>
      <c r="I1293" s="788">
        <v>1775.4960179328918</v>
      </c>
      <c r="K1293" s="795">
        <v>902.26250000000005</v>
      </c>
      <c r="M1293" s="798">
        <f t="shared" si="61"/>
        <v>13440.289891207538</v>
      </c>
      <c r="N1293" s="303"/>
      <c r="S1293" s="786">
        <v>0</v>
      </c>
      <c r="T1293" s="781">
        <f>VLOOKUP(C1293,METADATA!$J$5:$Q$29,IF(E1293="HI",2,IF(E1293="LO",6,10))+IF(S1293=1,2,IF(D1293=7,1,(IF(WEEKDAY(B1293)=1,2,IF(WEEKDAY(B1293)=7,1,0))))))</f>
        <v>2</v>
      </c>
      <c r="U1293" s="781">
        <f>VLOOKUP(C1293,METADATA!$A$5:$H$29,IF(E1293="HI",2,IF(E1293="LO",6,10))+IF(S1293=1,2,IF(D1293=7,1,(IF(WEEKDAY(B1293)=1,2,IF(WEEKDAY(B1293)=7,1,0))))))</f>
        <v>2</v>
      </c>
    </row>
    <row r="1294" spans="2:21" ht="13.95" customHeight="1" x14ac:dyDescent="0.25">
      <c r="B1294" s="784">
        <f t="shared" si="59"/>
        <v>45436</v>
      </c>
      <c r="C1294" s="785">
        <v>18</v>
      </c>
      <c r="D1294" s="786">
        <f>IFERROR((INDEX(METADATA!$T$2:$T$20,MATCH(B1294,METADATA!$S$2:$S$20,0))),0)</f>
        <v>0</v>
      </c>
      <c r="E1294" s="785" t="str">
        <f t="shared" si="60"/>
        <v>LO</v>
      </c>
      <c r="F1294" s="786">
        <f>VLOOKUP(C1294,METADATA!$A$5:$H$29,IF(E1294="HI",2,IF(E1294="LO",6,10))+IF(D1294=1,2,IF(D1294=7,1,(IF(WEEKDAY(B1294)=1,2,IF(WEEKDAY(B1294)=7,1,0))))))</f>
        <v>1</v>
      </c>
      <c r="G1294" s="786">
        <f>VLOOKUP(C1294,METADATA!$J$5:$Q$29,IF(E1294="HI",2,IF(E1294="LO",6,10))+IF(D1294=1,2,IF(D1294=7,1,(IF(WEEKDAY(B1294)=1,2,IF(WEEKDAY(B1294)=7,1,0))))))</f>
        <v>1</v>
      </c>
      <c r="H1294" s="787">
        <v>14051</v>
      </c>
      <c r="I1294" s="788">
        <v>1671.2630316615105</v>
      </c>
      <c r="K1294" s="795">
        <v>933.76250000000005</v>
      </c>
      <c r="M1294" s="798">
        <f t="shared" si="61"/>
        <v>14150.043149086097</v>
      </c>
      <c r="N1294" s="303"/>
      <c r="S1294" s="786">
        <v>0</v>
      </c>
      <c r="T1294" s="781">
        <f>VLOOKUP(C1294,METADATA!$J$5:$Q$29,IF(E1294="HI",2,IF(E1294="LO",6,10))+IF(S1294=1,2,IF(D1294=7,1,(IF(WEEKDAY(B1294)=1,2,IF(WEEKDAY(B1294)=7,1,0))))))</f>
        <v>1</v>
      </c>
      <c r="U1294" s="781">
        <f>VLOOKUP(C1294,METADATA!$A$5:$H$29,IF(E1294="HI",2,IF(E1294="LO",6,10))+IF(S1294=1,2,IF(D1294=7,1,(IF(WEEKDAY(B1294)=1,2,IF(WEEKDAY(B1294)=7,1,0))))))</f>
        <v>1</v>
      </c>
    </row>
    <row r="1295" spans="2:21" ht="13.95" customHeight="1" x14ac:dyDescent="0.25">
      <c r="B1295" s="784">
        <f t="shared" si="59"/>
        <v>45436</v>
      </c>
      <c r="C1295" s="785">
        <v>19</v>
      </c>
      <c r="D1295" s="786">
        <f>IFERROR((INDEX(METADATA!$T$2:$T$20,MATCH(B1295,METADATA!$S$2:$S$20,0))),0)</f>
        <v>0</v>
      </c>
      <c r="E1295" s="785" t="str">
        <f t="shared" si="60"/>
        <v>LO</v>
      </c>
      <c r="F1295" s="786">
        <f>VLOOKUP(C1295,METADATA!$A$5:$H$29,IF(E1295="HI",2,IF(E1295="LO",6,10))+IF(D1295=1,2,IF(D1295=7,1,(IF(WEEKDAY(B1295)=1,2,IF(WEEKDAY(B1295)=7,1,0))))))</f>
        <v>1</v>
      </c>
      <c r="G1295" s="786">
        <f>VLOOKUP(C1295,METADATA!$J$5:$Q$29,IF(E1295="HI",2,IF(E1295="LO",6,10))+IF(D1295=1,2,IF(D1295=7,1,(IF(WEEKDAY(B1295)=1,2,IF(WEEKDAY(B1295)=7,1,0))))))</f>
        <v>1</v>
      </c>
      <c r="H1295" s="787">
        <v>14232.75</v>
      </c>
      <c r="I1295" s="788">
        <v>1734.240050047636</v>
      </c>
      <c r="K1295" s="795">
        <v>0</v>
      </c>
      <c r="M1295" s="798">
        <f t="shared" si="61"/>
        <v>14338.018032967082</v>
      </c>
      <c r="N1295" s="303"/>
      <c r="S1295" s="786">
        <v>0</v>
      </c>
      <c r="T1295" s="781">
        <f>VLOOKUP(C1295,METADATA!$J$5:$Q$29,IF(E1295="HI",2,IF(E1295="LO",6,10))+IF(S1295=1,2,IF(D1295=7,1,(IF(WEEKDAY(B1295)=1,2,IF(WEEKDAY(B1295)=7,1,0))))))</f>
        <v>1</v>
      </c>
      <c r="U1295" s="781">
        <f>VLOOKUP(C1295,METADATA!$A$5:$H$29,IF(E1295="HI",2,IF(E1295="LO",6,10))+IF(S1295=1,2,IF(D1295=7,1,(IF(WEEKDAY(B1295)=1,2,IF(WEEKDAY(B1295)=7,1,0))))))</f>
        <v>1</v>
      </c>
    </row>
    <row r="1296" spans="2:21" ht="13.95" customHeight="1" x14ac:dyDescent="0.25">
      <c r="B1296" s="784">
        <f t="shared" si="59"/>
        <v>45436</v>
      </c>
      <c r="C1296" s="785">
        <v>20</v>
      </c>
      <c r="D1296" s="786">
        <f>IFERROR((INDEX(METADATA!$T$2:$T$20,MATCH(B1296,METADATA!$S$2:$S$20,0))),0)</f>
        <v>0</v>
      </c>
      <c r="E1296" s="785" t="str">
        <f t="shared" si="60"/>
        <v>LO</v>
      </c>
      <c r="F1296" s="786">
        <f>VLOOKUP(C1296,METADATA!$A$5:$H$29,IF(E1296="HI",2,IF(E1296="LO",6,10))+IF(D1296=1,2,IF(D1296=7,1,(IF(WEEKDAY(B1296)=1,2,IF(WEEKDAY(B1296)=7,1,0))))))</f>
        <v>1</v>
      </c>
      <c r="G1296" s="786">
        <f>VLOOKUP(C1296,METADATA!$J$5:$Q$29,IF(E1296="HI",2,IF(E1296="LO",6,10))+IF(D1296=1,2,IF(D1296=7,1,(IF(WEEKDAY(B1296)=1,2,IF(WEEKDAY(B1296)=7,1,0))))))</f>
        <v>2</v>
      </c>
      <c r="H1296" s="787">
        <v>12719.25</v>
      </c>
      <c r="I1296" s="788">
        <v>1637.4999987483025</v>
      </c>
      <c r="K1296" s="795">
        <v>0</v>
      </c>
      <c r="M1296" s="798">
        <f t="shared" si="61"/>
        <v>12824.224218579488</v>
      </c>
      <c r="N1296" s="303"/>
      <c r="S1296" s="786">
        <v>0</v>
      </c>
      <c r="T1296" s="781">
        <f>VLOOKUP(C1296,METADATA!$J$5:$Q$29,IF(E1296="HI",2,IF(E1296="LO",6,10))+IF(S1296=1,2,IF(D1296=7,1,(IF(WEEKDAY(B1296)=1,2,IF(WEEKDAY(B1296)=7,1,0))))))</f>
        <v>2</v>
      </c>
      <c r="U1296" s="781">
        <f>VLOOKUP(C1296,METADATA!$A$5:$H$29,IF(E1296="HI",2,IF(E1296="LO",6,10))+IF(S1296=1,2,IF(D1296=7,1,(IF(WEEKDAY(B1296)=1,2,IF(WEEKDAY(B1296)=7,1,0))))))</f>
        <v>1</v>
      </c>
    </row>
    <row r="1297" spans="2:21" ht="13.95" customHeight="1" x14ac:dyDescent="0.25">
      <c r="B1297" s="784">
        <f t="shared" si="59"/>
        <v>45436</v>
      </c>
      <c r="C1297" s="785">
        <v>21</v>
      </c>
      <c r="D1297" s="786">
        <f>IFERROR((INDEX(METADATA!$T$2:$T$20,MATCH(B1297,METADATA!$S$2:$S$20,0))),0)</f>
        <v>0</v>
      </c>
      <c r="E1297" s="785" t="str">
        <f t="shared" si="60"/>
        <v>LO</v>
      </c>
      <c r="F1297" s="786">
        <f>VLOOKUP(C1297,METADATA!$A$5:$H$29,IF(E1297="HI",2,IF(E1297="LO",6,10))+IF(D1297=1,2,IF(D1297=7,1,(IF(WEEKDAY(B1297)=1,2,IF(WEEKDAY(B1297)=7,1,0))))))</f>
        <v>2</v>
      </c>
      <c r="G1297" s="786">
        <f>VLOOKUP(C1297,METADATA!$J$5:$Q$29,IF(E1297="HI",2,IF(E1297="LO",6,10))+IF(D1297=1,2,IF(D1297=7,1,(IF(WEEKDAY(B1297)=1,2,IF(WEEKDAY(B1297)=7,1,0))))))</f>
        <v>2</v>
      </c>
      <c r="H1297" s="787">
        <v>11738.25</v>
      </c>
      <c r="I1297" s="788">
        <v>1545.0220192074776</v>
      </c>
      <c r="K1297" s="795">
        <v>0</v>
      </c>
      <c r="M1297" s="798">
        <f t="shared" si="61"/>
        <v>11839.493490109109</v>
      </c>
      <c r="N1297" s="303"/>
      <c r="S1297" s="786">
        <v>0</v>
      </c>
      <c r="T1297" s="781">
        <f>VLOOKUP(C1297,METADATA!$J$5:$Q$29,IF(E1297="HI",2,IF(E1297="LO",6,10))+IF(S1297=1,2,IF(D1297=7,1,(IF(WEEKDAY(B1297)=1,2,IF(WEEKDAY(B1297)=7,1,0))))))</f>
        <v>2</v>
      </c>
      <c r="U1297" s="781">
        <f>VLOOKUP(C1297,METADATA!$A$5:$H$29,IF(E1297="HI",2,IF(E1297="LO",6,10))+IF(S1297=1,2,IF(D1297=7,1,(IF(WEEKDAY(B1297)=1,2,IF(WEEKDAY(B1297)=7,1,0))))))</f>
        <v>2</v>
      </c>
    </row>
    <row r="1298" spans="2:21" ht="13.95" customHeight="1" x14ac:dyDescent="0.25">
      <c r="B1298" s="784">
        <f t="shared" si="59"/>
        <v>45436</v>
      </c>
      <c r="C1298" s="785">
        <v>22</v>
      </c>
      <c r="D1298" s="786">
        <f>IFERROR((INDEX(METADATA!$T$2:$T$20,MATCH(B1298,METADATA!$S$2:$S$20,0))),0)</f>
        <v>0</v>
      </c>
      <c r="E1298" s="785" t="str">
        <f t="shared" si="60"/>
        <v>LO</v>
      </c>
      <c r="F1298" s="786">
        <f>VLOOKUP(C1298,METADATA!$A$5:$H$29,IF(E1298="HI",2,IF(E1298="LO",6,10))+IF(D1298=1,2,IF(D1298=7,1,(IF(WEEKDAY(B1298)=1,2,IF(WEEKDAY(B1298)=7,1,0))))))</f>
        <v>3</v>
      </c>
      <c r="G1298" s="786">
        <f>VLOOKUP(C1298,METADATA!$J$5:$Q$29,IF(E1298="HI",2,IF(E1298="LO",6,10))+IF(D1298=1,2,IF(D1298=7,1,(IF(WEEKDAY(B1298)=1,2,IF(WEEKDAY(B1298)=7,1,0))))))</f>
        <v>3</v>
      </c>
      <c r="H1298" s="787">
        <v>10606</v>
      </c>
      <c r="I1298" s="788">
        <v>1619.9999634027481</v>
      </c>
      <c r="K1298" s="795">
        <v>0</v>
      </c>
      <c r="M1298" s="798">
        <f t="shared" si="61"/>
        <v>10729.009081990047</v>
      </c>
      <c r="N1298" s="303"/>
      <c r="S1298" s="786">
        <v>0</v>
      </c>
      <c r="T1298" s="781">
        <f>VLOOKUP(C1298,METADATA!$J$5:$Q$29,IF(E1298="HI",2,IF(E1298="LO",6,10))+IF(S1298=1,2,IF(D1298=7,1,(IF(WEEKDAY(B1298)=1,2,IF(WEEKDAY(B1298)=7,1,0))))))</f>
        <v>3</v>
      </c>
      <c r="U1298" s="781">
        <f>VLOOKUP(C1298,METADATA!$A$5:$H$29,IF(E1298="HI",2,IF(E1298="LO",6,10))+IF(S1298=1,2,IF(D1298=7,1,(IF(WEEKDAY(B1298)=1,2,IF(WEEKDAY(B1298)=7,1,0))))))</f>
        <v>3</v>
      </c>
    </row>
    <row r="1299" spans="2:21" ht="13.95" customHeight="1" x14ac:dyDescent="0.25">
      <c r="B1299" s="784">
        <f t="shared" si="59"/>
        <v>45436</v>
      </c>
      <c r="C1299" s="785">
        <v>23</v>
      </c>
      <c r="D1299" s="786">
        <f>IFERROR((INDEX(METADATA!$T$2:$T$20,MATCH(B1299,METADATA!$S$2:$S$20,0))),0)</f>
        <v>0</v>
      </c>
      <c r="E1299" s="785" t="str">
        <f t="shared" si="60"/>
        <v>LO</v>
      </c>
      <c r="F1299" s="786">
        <f>VLOOKUP(C1299,METADATA!$A$5:$H$29,IF(E1299="HI",2,IF(E1299="LO",6,10))+IF(D1299=1,2,IF(D1299=7,1,(IF(WEEKDAY(B1299)=1,2,IF(WEEKDAY(B1299)=7,1,0))))))</f>
        <v>3</v>
      </c>
      <c r="G1299" s="786">
        <f>VLOOKUP(C1299,METADATA!$J$5:$Q$29,IF(E1299="HI",2,IF(E1299="LO",6,10))+IF(D1299=1,2,IF(D1299=7,1,(IF(WEEKDAY(B1299)=1,2,IF(WEEKDAY(B1299)=7,1,0))))))</f>
        <v>3</v>
      </c>
      <c r="H1299" s="787">
        <v>9822.75</v>
      </c>
      <c r="I1299" s="788">
        <v>1739.4470329284668</v>
      </c>
      <c r="K1299" s="795">
        <v>0</v>
      </c>
      <c r="M1299" s="798">
        <f t="shared" si="61"/>
        <v>9975.5748477400357</v>
      </c>
      <c r="N1299" s="303"/>
      <c r="S1299" s="786">
        <v>0</v>
      </c>
      <c r="T1299" s="781">
        <f>VLOOKUP(C1299,METADATA!$J$5:$Q$29,IF(E1299="HI",2,IF(E1299="LO",6,10))+IF(S1299=1,2,IF(D1299=7,1,(IF(WEEKDAY(B1299)=1,2,IF(WEEKDAY(B1299)=7,1,0))))))</f>
        <v>3</v>
      </c>
      <c r="U1299" s="781">
        <f>VLOOKUP(C1299,METADATA!$A$5:$H$29,IF(E1299="HI",2,IF(E1299="LO",6,10))+IF(S1299=1,2,IF(D1299=7,1,(IF(WEEKDAY(B1299)=1,2,IF(WEEKDAY(B1299)=7,1,0))))))</f>
        <v>3</v>
      </c>
    </row>
    <row r="1300" spans="2:21" ht="13.95" customHeight="1" x14ac:dyDescent="0.25">
      <c r="B1300" s="784">
        <f t="shared" si="59"/>
        <v>45437</v>
      </c>
      <c r="C1300" s="785">
        <v>0</v>
      </c>
      <c r="D1300" s="786">
        <f>IFERROR((INDEX(METADATA!$T$2:$T$20,MATCH(B1300,METADATA!$S$2:$S$20,0))),0)</f>
        <v>0</v>
      </c>
      <c r="E1300" s="785" t="str">
        <f t="shared" si="60"/>
        <v>LO</v>
      </c>
      <c r="F1300" s="786">
        <f>VLOOKUP(C1300,METADATA!$A$5:$H$29,IF(E1300="HI",2,IF(E1300="LO",6,10))+IF(D1300=1,2,IF(D1300=7,1,(IF(WEEKDAY(B1300)=1,2,IF(WEEKDAY(B1300)=7,1,0))))))</f>
        <v>3</v>
      </c>
      <c r="G1300" s="786">
        <f>VLOOKUP(C1300,METADATA!$J$5:$Q$29,IF(E1300="HI",2,IF(E1300="LO",6,10))+IF(D1300=1,2,IF(D1300=7,1,(IF(WEEKDAY(B1300)=1,2,IF(WEEKDAY(B1300)=7,1,0))))))</f>
        <v>3</v>
      </c>
      <c r="H1300" s="787">
        <v>8872.75</v>
      </c>
      <c r="I1300" s="788">
        <v>1768.1770162582397</v>
      </c>
      <c r="K1300" s="795">
        <v>0</v>
      </c>
      <c r="M1300" s="798">
        <f t="shared" si="61"/>
        <v>9047.2173911829868</v>
      </c>
      <c r="N1300" s="303"/>
      <c r="S1300" s="786">
        <v>0</v>
      </c>
      <c r="T1300" s="781">
        <f>VLOOKUP(C1300,METADATA!$J$5:$Q$29,IF(E1300="HI",2,IF(E1300="LO",6,10))+IF(S1300=1,2,IF(D1300=7,1,(IF(WEEKDAY(B1300)=1,2,IF(WEEKDAY(B1300)=7,1,0))))))</f>
        <v>3</v>
      </c>
      <c r="U1300" s="781">
        <f>VLOOKUP(C1300,METADATA!$A$5:$H$29,IF(E1300="HI",2,IF(E1300="LO",6,10))+IF(S1300=1,2,IF(D1300=7,1,(IF(WEEKDAY(B1300)=1,2,IF(WEEKDAY(B1300)=7,1,0))))))</f>
        <v>3</v>
      </c>
    </row>
    <row r="1301" spans="2:21" ht="13.95" customHeight="1" x14ac:dyDescent="0.25">
      <c r="B1301" s="784">
        <f t="shared" si="59"/>
        <v>45437</v>
      </c>
      <c r="C1301" s="785">
        <v>1</v>
      </c>
      <c r="D1301" s="786">
        <f>IFERROR((INDEX(METADATA!$T$2:$T$20,MATCH(B1301,METADATA!$S$2:$S$20,0))),0)</f>
        <v>0</v>
      </c>
      <c r="E1301" s="785" t="str">
        <f t="shared" si="60"/>
        <v>LO</v>
      </c>
      <c r="F1301" s="786">
        <f>VLOOKUP(C1301,METADATA!$A$5:$H$29,IF(E1301="HI",2,IF(E1301="LO",6,10))+IF(D1301=1,2,IF(D1301=7,1,(IF(WEEKDAY(B1301)=1,2,IF(WEEKDAY(B1301)=7,1,0))))))</f>
        <v>3</v>
      </c>
      <c r="G1301" s="786">
        <f>VLOOKUP(C1301,METADATA!$J$5:$Q$29,IF(E1301="HI",2,IF(E1301="LO",6,10))+IF(D1301=1,2,IF(D1301=7,1,(IF(WEEKDAY(B1301)=1,2,IF(WEEKDAY(B1301)=7,1,0))))))</f>
        <v>3</v>
      </c>
      <c r="H1301" s="787">
        <v>8352.5</v>
      </c>
      <c r="I1301" s="788">
        <v>1763.7860107421875</v>
      </c>
      <c r="K1301" s="795">
        <v>0</v>
      </c>
      <c r="M1301" s="798">
        <f t="shared" si="61"/>
        <v>8536.6970979231683</v>
      </c>
      <c r="N1301" s="303"/>
      <c r="S1301" s="786">
        <v>0</v>
      </c>
      <c r="T1301" s="781">
        <f>VLOOKUP(C1301,METADATA!$J$5:$Q$29,IF(E1301="HI",2,IF(E1301="LO",6,10))+IF(S1301=1,2,IF(D1301=7,1,(IF(WEEKDAY(B1301)=1,2,IF(WEEKDAY(B1301)=7,1,0))))))</f>
        <v>3</v>
      </c>
      <c r="U1301" s="781">
        <f>VLOOKUP(C1301,METADATA!$A$5:$H$29,IF(E1301="HI",2,IF(E1301="LO",6,10))+IF(S1301=1,2,IF(D1301=7,1,(IF(WEEKDAY(B1301)=1,2,IF(WEEKDAY(B1301)=7,1,0))))))</f>
        <v>3</v>
      </c>
    </row>
    <row r="1302" spans="2:21" ht="13.95" customHeight="1" x14ac:dyDescent="0.25">
      <c r="B1302" s="784">
        <f t="shared" si="59"/>
        <v>45437</v>
      </c>
      <c r="C1302" s="785">
        <v>2</v>
      </c>
      <c r="D1302" s="786">
        <f>IFERROR((INDEX(METADATA!$T$2:$T$20,MATCH(B1302,METADATA!$S$2:$S$20,0))),0)</f>
        <v>0</v>
      </c>
      <c r="E1302" s="785" t="str">
        <f t="shared" si="60"/>
        <v>LO</v>
      </c>
      <c r="F1302" s="786">
        <f>VLOOKUP(C1302,METADATA!$A$5:$H$29,IF(E1302="HI",2,IF(E1302="LO",6,10))+IF(D1302=1,2,IF(D1302=7,1,(IF(WEEKDAY(B1302)=1,2,IF(WEEKDAY(B1302)=7,1,0))))))</f>
        <v>3</v>
      </c>
      <c r="G1302" s="786">
        <f>VLOOKUP(C1302,METADATA!$J$5:$Q$29,IF(E1302="HI",2,IF(E1302="LO",6,10))+IF(D1302=1,2,IF(D1302=7,1,(IF(WEEKDAY(B1302)=1,2,IF(WEEKDAY(B1302)=7,1,0))))))</f>
        <v>3</v>
      </c>
      <c r="H1302" s="787">
        <v>8156.25</v>
      </c>
      <c r="I1302" s="788">
        <v>1736.2764434814453</v>
      </c>
      <c r="K1302" s="795">
        <v>0</v>
      </c>
      <c r="M1302" s="798">
        <f t="shared" si="61"/>
        <v>8339.0089309634732</v>
      </c>
      <c r="N1302" s="303"/>
      <c r="S1302" s="786">
        <v>0</v>
      </c>
      <c r="T1302" s="781">
        <f>VLOOKUP(C1302,METADATA!$J$5:$Q$29,IF(E1302="HI",2,IF(E1302="LO",6,10))+IF(S1302=1,2,IF(D1302=7,1,(IF(WEEKDAY(B1302)=1,2,IF(WEEKDAY(B1302)=7,1,0))))))</f>
        <v>3</v>
      </c>
      <c r="U1302" s="781">
        <f>VLOOKUP(C1302,METADATA!$A$5:$H$29,IF(E1302="HI",2,IF(E1302="LO",6,10))+IF(S1302=1,2,IF(D1302=7,1,(IF(WEEKDAY(B1302)=1,2,IF(WEEKDAY(B1302)=7,1,0))))))</f>
        <v>3</v>
      </c>
    </row>
    <row r="1303" spans="2:21" ht="13.95" customHeight="1" x14ac:dyDescent="0.25">
      <c r="B1303" s="784">
        <f t="shared" si="59"/>
        <v>45437</v>
      </c>
      <c r="C1303" s="785">
        <v>3</v>
      </c>
      <c r="D1303" s="786">
        <f>IFERROR((INDEX(METADATA!$T$2:$T$20,MATCH(B1303,METADATA!$S$2:$S$20,0))),0)</f>
        <v>0</v>
      </c>
      <c r="E1303" s="785" t="str">
        <f t="shared" si="60"/>
        <v>LO</v>
      </c>
      <c r="F1303" s="786">
        <f>VLOOKUP(C1303,METADATA!$A$5:$H$29,IF(E1303="HI",2,IF(E1303="LO",6,10))+IF(D1303=1,2,IF(D1303=7,1,(IF(WEEKDAY(B1303)=1,2,IF(WEEKDAY(B1303)=7,1,0))))))</f>
        <v>3</v>
      </c>
      <c r="G1303" s="786">
        <f>VLOOKUP(C1303,METADATA!$J$5:$Q$29,IF(E1303="HI",2,IF(E1303="LO",6,10))+IF(D1303=1,2,IF(D1303=7,1,(IF(WEEKDAY(B1303)=1,2,IF(WEEKDAY(B1303)=7,1,0))))))</f>
        <v>3</v>
      </c>
      <c r="H1303" s="787">
        <v>8348.25</v>
      </c>
      <c r="I1303" s="788">
        <v>1663.0554785728455</v>
      </c>
      <c r="K1303" s="795">
        <v>0</v>
      </c>
      <c r="M1303" s="798">
        <f t="shared" si="61"/>
        <v>8512.2870949769513</v>
      </c>
      <c r="N1303" s="303"/>
      <c r="S1303" s="786">
        <v>0</v>
      </c>
      <c r="T1303" s="781">
        <f>VLOOKUP(C1303,METADATA!$J$5:$Q$29,IF(E1303="HI",2,IF(E1303="LO",6,10))+IF(S1303=1,2,IF(D1303=7,1,(IF(WEEKDAY(B1303)=1,2,IF(WEEKDAY(B1303)=7,1,0))))))</f>
        <v>3</v>
      </c>
      <c r="U1303" s="781">
        <f>VLOOKUP(C1303,METADATA!$A$5:$H$29,IF(E1303="HI",2,IF(E1303="LO",6,10))+IF(S1303=1,2,IF(D1303=7,1,(IF(WEEKDAY(B1303)=1,2,IF(WEEKDAY(B1303)=7,1,0))))))</f>
        <v>3</v>
      </c>
    </row>
    <row r="1304" spans="2:21" ht="13.95" customHeight="1" x14ac:dyDescent="0.25">
      <c r="B1304" s="784">
        <f t="shared" si="59"/>
        <v>45437</v>
      </c>
      <c r="C1304" s="785">
        <v>4</v>
      </c>
      <c r="D1304" s="786">
        <f>IFERROR((INDEX(METADATA!$T$2:$T$20,MATCH(B1304,METADATA!$S$2:$S$20,0))),0)</f>
        <v>0</v>
      </c>
      <c r="E1304" s="785" t="str">
        <f t="shared" si="60"/>
        <v>LO</v>
      </c>
      <c r="F1304" s="786">
        <f>VLOOKUP(C1304,METADATA!$A$5:$H$29,IF(E1304="HI",2,IF(E1304="LO",6,10))+IF(D1304=1,2,IF(D1304=7,1,(IF(WEEKDAY(B1304)=1,2,IF(WEEKDAY(B1304)=7,1,0))))))</f>
        <v>3</v>
      </c>
      <c r="G1304" s="786">
        <f>VLOOKUP(C1304,METADATA!$J$5:$Q$29,IF(E1304="HI",2,IF(E1304="LO",6,10))+IF(D1304=1,2,IF(D1304=7,1,(IF(WEEKDAY(B1304)=1,2,IF(WEEKDAY(B1304)=7,1,0))))))</f>
        <v>3</v>
      </c>
      <c r="H1304" s="787">
        <v>8702</v>
      </c>
      <c r="I1304" s="788">
        <v>1676.9760117530823</v>
      </c>
      <c r="K1304" s="795">
        <v>0</v>
      </c>
      <c r="M1304" s="798">
        <f t="shared" si="61"/>
        <v>8862.1133226784732</v>
      </c>
      <c r="N1304" s="303"/>
      <c r="S1304" s="786">
        <v>0</v>
      </c>
      <c r="T1304" s="781">
        <f>VLOOKUP(C1304,METADATA!$J$5:$Q$29,IF(E1304="HI",2,IF(E1304="LO",6,10))+IF(S1304=1,2,IF(D1304=7,1,(IF(WEEKDAY(B1304)=1,2,IF(WEEKDAY(B1304)=7,1,0))))))</f>
        <v>3</v>
      </c>
      <c r="U1304" s="781">
        <f>VLOOKUP(C1304,METADATA!$A$5:$H$29,IF(E1304="HI",2,IF(E1304="LO",6,10))+IF(S1304=1,2,IF(D1304=7,1,(IF(WEEKDAY(B1304)=1,2,IF(WEEKDAY(B1304)=7,1,0))))))</f>
        <v>3</v>
      </c>
    </row>
    <row r="1305" spans="2:21" ht="13.95" customHeight="1" x14ac:dyDescent="0.25">
      <c r="B1305" s="784">
        <f t="shared" si="59"/>
        <v>45437</v>
      </c>
      <c r="C1305" s="785">
        <v>5</v>
      </c>
      <c r="D1305" s="786">
        <f>IFERROR((INDEX(METADATA!$T$2:$T$20,MATCH(B1305,METADATA!$S$2:$S$20,0))),0)</f>
        <v>0</v>
      </c>
      <c r="E1305" s="785" t="str">
        <f t="shared" si="60"/>
        <v>LO</v>
      </c>
      <c r="F1305" s="786">
        <f>VLOOKUP(C1305,METADATA!$A$5:$H$29,IF(E1305="HI",2,IF(E1305="LO",6,10))+IF(D1305=1,2,IF(D1305=7,1,(IF(WEEKDAY(B1305)=1,2,IF(WEEKDAY(B1305)=7,1,0))))))</f>
        <v>3</v>
      </c>
      <c r="G1305" s="786">
        <f>VLOOKUP(C1305,METADATA!$J$5:$Q$29,IF(E1305="HI",2,IF(E1305="LO",6,10))+IF(D1305=1,2,IF(D1305=7,1,(IF(WEEKDAY(B1305)=1,2,IF(WEEKDAY(B1305)=7,1,0))))))</f>
        <v>3</v>
      </c>
      <c r="H1305" s="787">
        <v>9119.75</v>
      </c>
      <c r="I1305" s="788">
        <v>1644.0734829902649</v>
      </c>
      <c r="K1305" s="795">
        <v>0</v>
      </c>
      <c r="M1305" s="798">
        <f t="shared" si="61"/>
        <v>9266.7587472628074</v>
      </c>
      <c r="N1305" s="303"/>
      <c r="S1305" s="786">
        <v>0</v>
      </c>
      <c r="T1305" s="781">
        <f>VLOOKUP(C1305,METADATA!$J$5:$Q$29,IF(E1305="HI",2,IF(E1305="LO",6,10))+IF(S1305=1,2,IF(D1305=7,1,(IF(WEEKDAY(B1305)=1,2,IF(WEEKDAY(B1305)=7,1,0))))))</f>
        <v>3</v>
      </c>
      <c r="U1305" s="781">
        <f>VLOOKUP(C1305,METADATA!$A$5:$H$29,IF(E1305="HI",2,IF(E1305="LO",6,10))+IF(S1305=1,2,IF(D1305=7,1,(IF(WEEKDAY(B1305)=1,2,IF(WEEKDAY(B1305)=7,1,0))))))</f>
        <v>3</v>
      </c>
    </row>
    <row r="1306" spans="2:21" ht="13.95" customHeight="1" x14ac:dyDescent="0.25">
      <c r="B1306" s="784">
        <f t="shared" si="59"/>
        <v>45437</v>
      </c>
      <c r="C1306" s="785">
        <v>6</v>
      </c>
      <c r="D1306" s="786">
        <f>IFERROR((INDEX(METADATA!$T$2:$T$20,MATCH(B1306,METADATA!$S$2:$S$20,0))),0)</f>
        <v>0</v>
      </c>
      <c r="E1306" s="785" t="str">
        <f t="shared" si="60"/>
        <v>LO</v>
      </c>
      <c r="F1306" s="786">
        <f>VLOOKUP(C1306,METADATA!$A$5:$H$29,IF(E1306="HI",2,IF(E1306="LO",6,10))+IF(D1306=1,2,IF(D1306=7,1,(IF(WEEKDAY(B1306)=1,2,IF(WEEKDAY(B1306)=7,1,0))))))</f>
        <v>3</v>
      </c>
      <c r="G1306" s="786">
        <f>VLOOKUP(C1306,METADATA!$J$5:$Q$29,IF(E1306="HI",2,IF(E1306="LO",6,10))+IF(D1306=1,2,IF(D1306=7,1,(IF(WEEKDAY(B1306)=1,2,IF(WEEKDAY(B1306)=7,1,0))))))</f>
        <v>3</v>
      </c>
      <c r="H1306" s="787">
        <v>10112.75</v>
      </c>
      <c r="I1306" s="788">
        <v>1630.0544986724854</v>
      </c>
      <c r="K1306" s="795">
        <v>870.51250000000005</v>
      </c>
      <c r="M1306" s="798">
        <f t="shared" si="61"/>
        <v>10243.280247613184</v>
      </c>
      <c r="N1306" s="303"/>
      <c r="S1306" s="786">
        <v>0</v>
      </c>
      <c r="T1306" s="781">
        <f>VLOOKUP(C1306,METADATA!$J$5:$Q$29,IF(E1306="HI",2,IF(E1306="LO",6,10))+IF(S1306=1,2,IF(D1306=7,1,(IF(WEEKDAY(B1306)=1,2,IF(WEEKDAY(B1306)=7,1,0))))))</f>
        <v>3</v>
      </c>
      <c r="U1306" s="781">
        <f>VLOOKUP(C1306,METADATA!$A$5:$H$29,IF(E1306="HI",2,IF(E1306="LO",6,10))+IF(S1306=1,2,IF(D1306=7,1,(IF(WEEKDAY(B1306)=1,2,IF(WEEKDAY(B1306)=7,1,0))))))</f>
        <v>3</v>
      </c>
    </row>
    <row r="1307" spans="2:21" ht="13.95" customHeight="1" x14ac:dyDescent="0.25">
      <c r="B1307" s="784">
        <f t="shared" si="59"/>
        <v>45437</v>
      </c>
      <c r="C1307" s="785">
        <v>7</v>
      </c>
      <c r="D1307" s="786">
        <f>IFERROR((INDEX(METADATA!$T$2:$T$20,MATCH(B1307,METADATA!$S$2:$S$20,0))),0)</f>
        <v>0</v>
      </c>
      <c r="E1307" s="785" t="str">
        <f t="shared" si="60"/>
        <v>LO</v>
      </c>
      <c r="F1307" s="786">
        <f>VLOOKUP(C1307,METADATA!$A$5:$H$29,IF(E1307="HI",2,IF(E1307="LO",6,10))+IF(D1307=1,2,IF(D1307=7,1,(IF(WEEKDAY(B1307)=1,2,IF(WEEKDAY(B1307)=7,1,0))))))</f>
        <v>2</v>
      </c>
      <c r="G1307" s="786">
        <f>VLOOKUP(C1307,METADATA!$J$5:$Q$29,IF(E1307="HI",2,IF(E1307="LO",6,10))+IF(D1307=1,2,IF(D1307=7,1,(IF(WEEKDAY(B1307)=1,2,IF(WEEKDAY(B1307)=7,1,0))))))</f>
        <v>2</v>
      </c>
      <c r="H1307" s="787">
        <v>11578.75</v>
      </c>
      <c r="I1307" s="788">
        <v>1629.8885164260864</v>
      </c>
      <c r="K1307" s="795">
        <v>865.8125</v>
      </c>
      <c r="M1307" s="798">
        <f t="shared" si="61"/>
        <v>11692.903323746315</v>
      </c>
      <c r="N1307" s="303"/>
      <c r="S1307" s="786">
        <v>0</v>
      </c>
      <c r="T1307" s="781">
        <f>VLOOKUP(C1307,METADATA!$J$5:$Q$29,IF(E1307="HI",2,IF(E1307="LO",6,10))+IF(S1307=1,2,IF(D1307=7,1,(IF(WEEKDAY(B1307)=1,2,IF(WEEKDAY(B1307)=7,1,0))))))</f>
        <v>2</v>
      </c>
      <c r="U1307" s="781">
        <f>VLOOKUP(C1307,METADATA!$A$5:$H$29,IF(E1307="HI",2,IF(E1307="LO",6,10))+IF(S1307=1,2,IF(D1307=7,1,(IF(WEEKDAY(B1307)=1,2,IF(WEEKDAY(B1307)=7,1,0))))))</f>
        <v>2</v>
      </c>
    </row>
    <row r="1308" spans="2:21" ht="13.95" customHeight="1" x14ac:dyDescent="0.25">
      <c r="B1308" s="784">
        <f t="shared" ref="B1308:B1371" si="62">B1284+1</f>
        <v>45437</v>
      </c>
      <c r="C1308" s="785">
        <v>8</v>
      </c>
      <c r="D1308" s="786">
        <f>IFERROR((INDEX(METADATA!$T$2:$T$20,MATCH(B1308,METADATA!$S$2:$S$20,0))),0)</f>
        <v>0</v>
      </c>
      <c r="E1308" s="785" t="str">
        <f t="shared" si="60"/>
        <v>LO</v>
      </c>
      <c r="F1308" s="786">
        <f>VLOOKUP(C1308,METADATA!$A$5:$H$29,IF(E1308="HI",2,IF(E1308="LO",6,10))+IF(D1308=1,2,IF(D1308=7,1,(IF(WEEKDAY(B1308)=1,2,IF(WEEKDAY(B1308)=7,1,0))))))</f>
        <v>2</v>
      </c>
      <c r="G1308" s="786">
        <f>VLOOKUP(C1308,METADATA!$J$5:$Q$29,IF(E1308="HI",2,IF(E1308="LO",6,10))+IF(D1308=1,2,IF(D1308=7,1,(IF(WEEKDAY(B1308)=1,2,IF(WEEKDAY(B1308)=7,1,0))))))</f>
        <v>2</v>
      </c>
      <c r="H1308" s="787">
        <v>13452.75</v>
      </c>
      <c r="I1308" s="788">
        <v>1754.0404930114746</v>
      </c>
      <c r="K1308" s="795">
        <v>834.63750000000005</v>
      </c>
      <c r="M1308" s="798">
        <f t="shared" si="61"/>
        <v>13566.618613848623</v>
      </c>
      <c r="N1308" s="303"/>
      <c r="S1308" s="786">
        <v>0</v>
      </c>
      <c r="T1308" s="781">
        <f>VLOOKUP(C1308,METADATA!$J$5:$Q$29,IF(E1308="HI",2,IF(E1308="LO",6,10))+IF(S1308=1,2,IF(D1308=7,1,(IF(WEEKDAY(B1308)=1,2,IF(WEEKDAY(B1308)=7,1,0))))))</f>
        <v>2</v>
      </c>
      <c r="U1308" s="781">
        <f>VLOOKUP(C1308,METADATA!$A$5:$H$29,IF(E1308="HI",2,IF(E1308="LO",6,10))+IF(S1308=1,2,IF(D1308=7,1,(IF(WEEKDAY(B1308)=1,2,IF(WEEKDAY(B1308)=7,1,0))))))</f>
        <v>2</v>
      </c>
    </row>
    <row r="1309" spans="2:21" ht="13.95" customHeight="1" x14ac:dyDescent="0.25">
      <c r="B1309" s="784">
        <f t="shared" si="62"/>
        <v>45437</v>
      </c>
      <c r="C1309" s="785">
        <v>9</v>
      </c>
      <c r="D1309" s="786">
        <f>IFERROR((INDEX(METADATA!$T$2:$T$20,MATCH(B1309,METADATA!$S$2:$S$20,0))),0)</f>
        <v>0</v>
      </c>
      <c r="E1309" s="785" t="str">
        <f t="shared" si="60"/>
        <v>LO</v>
      </c>
      <c r="F1309" s="786">
        <f>VLOOKUP(C1309,METADATA!$A$5:$H$29,IF(E1309="HI",2,IF(E1309="LO",6,10))+IF(D1309=1,2,IF(D1309=7,1,(IF(WEEKDAY(B1309)=1,2,IF(WEEKDAY(B1309)=7,1,0))))))</f>
        <v>2</v>
      </c>
      <c r="G1309" s="786">
        <f>VLOOKUP(C1309,METADATA!$J$5:$Q$29,IF(E1309="HI",2,IF(E1309="LO",6,10))+IF(D1309=1,2,IF(D1309=7,1,(IF(WEEKDAY(B1309)=1,2,IF(WEEKDAY(B1309)=7,1,0))))))</f>
        <v>2</v>
      </c>
      <c r="H1309" s="787">
        <v>13932.5</v>
      </c>
      <c r="I1309" s="788">
        <v>1771.3669967651367</v>
      </c>
      <c r="K1309" s="795">
        <v>847.33749999999998</v>
      </c>
      <c r="M1309" s="798">
        <f t="shared" si="61"/>
        <v>14044.653690541065</v>
      </c>
      <c r="N1309" s="303"/>
      <c r="S1309" s="786">
        <v>0</v>
      </c>
      <c r="T1309" s="781">
        <f>VLOOKUP(C1309,METADATA!$J$5:$Q$29,IF(E1309="HI",2,IF(E1309="LO",6,10))+IF(S1309=1,2,IF(D1309=7,1,(IF(WEEKDAY(B1309)=1,2,IF(WEEKDAY(B1309)=7,1,0))))))</f>
        <v>2</v>
      </c>
      <c r="U1309" s="781">
        <f>VLOOKUP(C1309,METADATA!$A$5:$H$29,IF(E1309="HI",2,IF(E1309="LO",6,10))+IF(S1309=1,2,IF(D1309=7,1,(IF(WEEKDAY(B1309)=1,2,IF(WEEKDAY(B1309)=7,1,0))))))</f>
        <v>2</v>
      </c>
    </row>
    <row r="1310" spans="2:21" ht="13.95" customHeight="1" x14ac:dyDescent="0.25">
      <c r="B1310" s="784">
        <f t="shared" si="62"/>
        <v>45437</v>
      </c>
      <c r="C1310" s="785">
        <v>10</v>
      </c>
      <c r="D1310" s="786">
        <f>IFERROR((INDEX(METADATA!$T$2:$T$20,MATCH(B1310,METADATA!$S$2:$S$20,0))),0)</f>
        <v>0</v>
      </c>
      <c r="E1310" s="785" t="str">
        <f t="shared" si="60"/>
        <v>LO</v>
      </c>
      <c r="F1310" s="786">
        <f>VLOOKUP(C1310,METADATA!$A$5:$H$29,IF(E1310="HI",2,IF(E1310="LO",6,10))+IF(D1310=1,2,IF(D1310=7,1,(IF(WEEKDAY(B1310)=1,2,IF(WEEKDAY(B1310)=7,1,0))))))</f>
        <v>2</v>
      </c>
      <c r="G1310" s="786">
        <f>VLOOKUP(C1310,METADATA!$J$5:$Q$29,IF(E1310="HI",2,IF(E1310="LO",6,10))+IF(D1310=1,2,IF(D1310=7,1,(IF(WEEKDAY(B1310)=1,2,IF(WEEKDAY(B1310)=7,1,0))))))</f>
        <v>2</v>
      </c>
      <c r="H1310" s="787">
        <v>13889.25</v>
      </c>
      <c r="I1310" s="788">
        <v>1823.8540229797363</v>
      </c>
      <c r="K1310" s="795">
        <v>851.61249999999995</v>
      </c>
      <c r="M1310" s="798">
        <f t="shared" si="61"/>
        <v>14008.487036780216</v>
      </c>
      <c r="N1310" s="303"/>
      <c r="S1310" s="786">
        <v>0</v>
      </c>
      <c r="T1310" s="781">
        <f>VLOOKUP(C1310,METADATA!$J$5:$Q$29,IF(E1310="HI",2,IF(E1310="LO",6,10))+IF(S1310=1,2,IF(D1310=7,1,(IF(WEEKDAY(B1310)=1,2,IF(WEEKDAY(B1310)=7,1,0))))))</f>
        <v>2</v>
      </c>
      <c r="U1310" s="781">
        <f>VLOOKUP(C1310,METADATA!$A$5:$H$29,IF(E1310="HI",2,IF(E1310="LO",6,10))+IF(S1310=1,2,IF(D1310=7,1,(IF(WEEKDAY(B1310)=1,2,IF(WEEKDAY(B1310)=7,1,0))))))</f>
        <v>2</v>
      </c>
    </row>
    <row r="1311" spans="2:21" ht="13.95" customHeight="1" x14ac:dyDescent="0.25">
      <c r="B1311" s="784">
        <f t="shared" si="62"/>
        <v>45437</v>
      </c>
      <c r="C1311" s="785">
        <v>11</v>
      </c>
      <c r="D1311" s="786">
        <f>IFERROR((INDEX(METADATA!$T$2:$T$20,MATCH(B1311,METADATA!$S$2:$S$20,0))),0)</f>
        <v>0</v>
      </c>
      <c r="E1311" s="785" t="str">
        <f t="shared" si="60"/>
        <v>LO</v>
      </c>
      <c r="F1311" s="786">
        <f>VLOOKUP(C1311,METADATA!$A$5:$H$29,IF(E1311="HI",2,IF(E1311="LO",6,10))+IF(D1311=1,2,IF(D1311=7,1,(IF(WEEKDAY(B1311)=1,2,IF(WEEKDAY(B1311)=7,1,0))))))</f>
        <v>2</v>
      </c>
      <c r="G1311" s="786">
        <f>VLOOKUP(C1311,METADATA!$J$5:$Q$29,IF(E1311="HI",2,IF(E1311="LO",6,10))+IF(D1311=1,2,IF(D1311=7,1,(IF(WEEKDAY(B1311)=1,2,IF(WEEKDAY(B1311)=7,1,0))))))</f>
        <v>2</v>
      </c>
      <c r="H1311" s="787">
        <v>13452</v>
      </c>
      <c r="I1311" s="788">
        <v>1821.1689910888672</v>
      </c>
      <c r="K1311" s="795">
        <v>856.5</v>
      </c>
      <c r="M1311" s="798">
        <f t="shared" si="61"/>
        <v>13574.717694821637</v>
      </c>
      <c r="N1311" s="303"/>
      <c r="S1311" s="786">
        <v>0</v>
      </c>
      <c r="T1311" s="781">
        <f>VLOOKUP(C1311,METADATA!$J$5:$Q$29,IF(E1311="HI",2,IF(E1311="LO",6,10))+IF(S1311=1,2,IF(D1311=7,1,(IF(WEEKDAY(B1311)=1,2,IF(WEEKDAY(B1311)=7,1,0))))))</f>
        <v>2</v>
      </c>
      <c r="U1311" s="781">
        <f>VLOOKUP(C1311,METADATA!$A$5:$H$29,IF(E1311="HI",2,IF(E1311="LO",6,10))+IF(S1311=1,2,IF(D1311=7,1,(IF(WEEKDAY(B1311)=1,2,IF(WEEKDAY(B1311)=7,1,0))))))</f>
        <v>2</v>
      </c>
    </row>
    <row r="1312" spans="2:21" ht="13.95" customHeight="1" x14ac:dyDescent="0.25">
      <c r="B1312" s="784">
        <f t="shared" si="62"/>
        <v>45437</v>
      </c>
      <c r="C1312" s="785">
        <v>12</v>
      </c>
      <c r="D1312" s="786">
        <f>IFERROR((INDEX(METADATA!$T$2:$T$20,MATCH(B1312,METADATA!$S$2:$S$20,0))),0)</f>
        <v>0</v>
      </c>
      <c r="E1312" s="785" t="str">
        <f t="shared" si="60"/>
        <v>LO</v>
      </c>
      <c r="F1312" s="786">
        <f>VLOOKUP(C1312,METADATA!$A$5:$H$29,IF(E1312="HI",2,IF(E1312="LO",6,10))+IF(D1312=1,2,IF(D1312=7,1,(IF(WEEKDAY(B1312)=1,2,IF(WEEKDAY(B1312)=7,1,0))))))</f>
        <v>3</v>
      </c>
      <c r="G1312" s="786">
        <f>VLOOKUP(C1312,METADATA!$J$5:$Q$29,IF(E1312="HI",2,IF(E1312="LO",6,10))+IF(D1312=1,2,IF(D1312=7,1,(IF(WEEKDAY(B1312)=1,2,IF(WEEKDAY(B1312)=7,1,0))))))</f>
        <v>3</v>
      </c>
      <c r="H1312" s="787">
        <v>12924.75</v>
      </c>
      <c r="I1312" s="788">
        <v>1876.7049751281738</v>
      </c>
      <c r="K1312" s="795">
        <v>824.32500000000005</v>
      </c>
      <c r="M1312" s="798">
        <f t="shared" si="61"/>
        <v>13060.290353823335</v>
      </c>
      <c r="N1312" s="303"/>
      <c r="S1312" s="786">
        <v>0</v>
      </c>
      <c r="T1312" s="781">
        <f>VLOOKUP(C1312,METADATA!$J$5:$Q$29,IF(E1312="HI",2,IF(E1312="LO",6,10))+IF(S1312=1,2,IF(D1312=7,1,(IF(WEEKDAY(B1312)=1,2,IF(WEEKDAY(B1312)=7,1,0))))))</f>
        <v>3</v>
      </c>
      <c r="U1312" s="781">
        <f>VLOOKUP(C1312,METADATA!$A$5:$H$29,IF(E1312="HI",2,IF(E1312="LO",6,10))+IF(S1312=1,2,IF(D1312=7,1,(IF(WEEKDAY(B1312)=1,2,IF(WEEKDAY(B1312)=7,1,0))))))</f>
        <v>3</v>
      </c>
    </row>
    <row r="1313" spans="2:21" ht="13.95" customHeight="1" x14ac:dyDescent="0.25">
      <c r="B1313" s="784">
        <f t="shared" si="62"/>
        <v>45437</v>
      </c>
      <c r="C1313" s="785">
        <v>13</v>
      </c>
      <c r="D1313" s="786">
        <f>IFERROR((INDEX(METADATA!$T$2:$T$20,MATCH(B1313,METADATA!$S$2:$S$20,0))),0)</f>
        <v>0</v>
      </c>
      <c r="E1313" s="785" t="str">
        <f t="shared" si="60"/>
        <v>LO</v>
      </c>
      <c r="F1313" s="786">
        <f>VLOOKUP(C1313,METADATA!$A$5:$H$29,IF(E1313="HI",2,IF(E1313="LO",6,10))+IF(D1313=1,2,IF(D1313=7,1,(IF(WEEKDAY(B1313)=1,2,IF(WEEKDAY(B1313)=7,1,0))))))</f>
        <v>3</v>
      </c>
      <c r="G1313" s="786">
        <f>VLOOKUP(C1313,METADATA!$J$5:$Q$29,IF(E1313="HI",2,IF(E1313="LO",6,10))+IF(D1313=1,2,IF(D1313=7,1,(IF(WEEKDAY(B1313)=1,2,IF(WEEKDAY(B1313)=7,1,0))))))</f>
        <v>3</v>
      </c>
      <c r="H1313" s="787">
        <v>12360.75</v>
      </c>
      <c r="I1313" s="788">
        <v>1955.5925006866455</v>
      </c>
      <c r="K1313" s="795">
        <v>882.73749999999995</v>
      </c>
      <c r="M1313" s="798">
        <f t="shared" si="61"/>
        <v>12514.490904197495</v>
      </c>
      <c r="N1313" s="303"/>
      <c r="S1313" s="786">
        <v>0</v>
      </c>
      <c r="T1313" s="781">
        <f>VLOOKUP(C1313,METADATA!$J$5:$Q$29,IF(E1313="HI",2,IF(E1313="LO",6,10))+IF(S1313=1,2,IF(D1313=7,1,(IF(WEEKDAY(B1313)=1,2,IF(WEEKDAY(B1313)=7,1,0))))))</f>
        <v>3</v>
      </c>
      <c r="U1313" s="781">
        <f>VLOOKUP(C1313,METADATA!$A$5:$H$29,IF(E1313="HI",2,IF(E1313="LO",6,10))+IF(S1313=1,2,IF(D1313=7,1,(IF(WEEKDAY(B1313)=1,2,IF(WEEKDAY(B1313)=7,1,0))))))</f>
        <v>3</v>
      </c>
    </row>
    <row r="1314" spans="2:21" ht="13.95" customHeight="1" x14ac:dyDescent="0.25">
      <c r="B1314" s="784">
        <f t="shared" si="62"/>
        <v>45437</v>
      </c>
      <c r="C1314" s="785">
        <v>14</v>
      </c>
      <c r="D1314" s="786">
        <f>IFERROR((INDEX(METADATA!$T$2:$T$20,MATCH(B1314,METADATA!$S$2:$S$20,0))),0)</f>
        <v>0</v>
      </c>
      <c r="E1314" s="785" t="str">
        <f t="shared" si="60"/>
        <v>LO</v>
      </c>
      <c r="F1314" s="786">
        <f>VLOOKUP(C1314,METADATA!$A$5:$H$29,IF(E1314="HI",2,IF(E1314="LO",6,10))+IF(D1314=1,2,IF(D1314=7,1,(IF(WEEKDAY(B1314)=1,2,IF(WEEKDAY(B1314)=7,1,0))))))</f>
        <v>3</v>
      </c>
      <c r="G1314" s="786">
        <f>VLOOKUP(C1314,METADATA!$J$5:$Q$29,IF(E1314="HI",2,IF(E1314="LO",6,10))+IF(D1314=1,2,IF(D1314=7,1,(IF(WEEKDAY(B1314)=1,2,IF(WEEKDAY(B1314)=7,1,0))))))</f>
        <v>3</v>
      </c>
      <c r="H1314" s="787">
        <v>11670.5</v>
      </c>
      <c r="I1314" s="788">
        <v>1961.9735107421875</v>
      </c>
      <c r="K1314" s="795">
        <v>909.3125</v>
      </c>
      <c r="M1314" s="798">
        <f t="shared" si="61"/>
        <v>11834.268473668071</v>
      </c>
      <c r="N1314" s="303"/>
      <c r="S1314" s="786">
        <v>0</v>
      </c>
      <c r="T1314" s="781">
        <f>VLOOKUP(C1314,METADATA!$J$5:$Q$29,IF(E1314="HI",2,IF(E1314="LO",6,10))+IF(S1314=1,2,IF(D1314=7,1,(IF(WEEKDAY(B1314)=1,2,IF(WEEKDAY(B1314)=7,1,0))))))</f>
        <v>3</v>
      </c>
      <c r="U1314" s="781">
        <f>VLOOKUP(C1314,METADATA!$A$5:$H$29,IF(E1314="HI",2,IF(E1314="LO",6,10))+IF(S1314=1,2,IF(D1314=7,1,(IF(WEEKDAY(B1314)=1,2,IF(WEEKDAY(B1314)=7,1,0))))))</f>
        <v>3</v>
      </c>
    </row>
    <row r="1315" spans="2:21" ht="13.95" customHeight="1" x14ac:dyDescent="0.25">
      <c r="B1315" s="784">
        <f t="shared" si="62"/>
        <v>45437</v>
      </c>
      <c r="C1315" s="785">
        <v>15</v>
      </c>
      <c r="D1315" s="786">
        <f>IFERROR((INDEX(METADATA!$T$2:$T$20,MATCH(B1315,METADATA!$S$2:$S$20,0))),0)</f>
        <v>0</v>
      </c>
      <c r="E1315" s="785" t="str">
        <f t="shared" si="60"/>
        <v>LO</v>
      </c>
      <c r="F1315" s="786">
        <f>VLOOKUP(C1315,METADATA!$A$5:$H$29,IF(E1315="HI",2,IF(E1315="LO",6,10))+IF(D1315=1,2,IF(D1315=7,1,(IF(WEEKDAY(B1315)=1,2,IF(WEEKDAY(B1315)=7,1,0))))))</f>
        <v>3</v>
      </c>
      <c r="G1315" s="786">
        <f>VLOOKUP(C1315,METADATA!$J$5:$Q$29,IF(E1315="HI",2,IF(E1315="LO",6,10))+IF(D1315=1,2,IF(D1315=7,1,(IF(WEEKDAY(B1315)=1,2,IF(WEEKDAY(B1315)=7,1,0))))))</f>
        <v>3</v>
      </c>
      <c r="H1315" s="787">
        <v>11529.75</v>
      </c>
      <c r="I1315" s="788">
        <v>1916.7604522705078</v>
      </c>
      <c r="K1315" s="795">
        <v>905.6</v>
      </c>
      <c r="M1315" s="798">
        <f t="shared" si="61"/>
        <v>11687.989805517809</v>
      </c>
      <c r="N1315" s="303"/>
      <c r="S1315" s="786">
        <v>0</v>
      </c>
      <c r="T1315" s="781">
        <f>VLOOKUP(C1315,METADATA!$J$5:$Q$29,IF(E1315="HI",2,IF(E1315="LO",6,10))+IF(S1315=1,2,IF(D1315=7,1,(IF(WEEKDAY(B1315)=1,2,IF(WEEKDAY(B1315)=7,1,0))))))</f>
        <v>3</v>
      </c>
      <c r="U1315" s="781">
        <f>VLOOKUP(C1315,METADATA!$A$5:$H$29,IF(E1315="HI",2,IF(E1315="LO",6,10))+IF(S1315=1,2,IF(D1315=7,1,(IF(WEEKDAY(B1315)=1,2,IF(WEEKDAY(B1315)=7,1,0))))))</f>
        <v>3</v>
      </c>
    </row>
    <row r="1316" spans="2:21" ht="13.95" customHeight="1" x14ac:dyDescent="0.25">
      <c r="B1316" s="784">
        <f t="shared" si="62"/>
        <v>45437</v>
      </c>
      <c r="C1316" s="785">
        <v>16</v>
      </c>
      <c r="D1316" s="786">
        <f>IFERROR((INDEX(METADATA!$T$2:$T$20,MATCH(B1316,METADATA!$S$2:$S$20,0))),0)</f>
        <v>0</v>
      </c>
      <c r="E1316" s="785" t="str">
        <f t="shared" si="60"/>
        <v>LO</v>
      </c>
      <c r="F1316" s="786">
        <f>VLOOKUP(C1316,METADATA!$A$5:$H$29,IF(E1316="HI",2,IF(E1316="LO",6,10))+IF(D1316=1,2,IF(D1316=7,1,(IF(WEEKDAY(B1316)=1,2,IF(WEEKDAY(B1316)=7,1,0))))))</f>
        <v>3</v>
      </c>
      <c r="G1316" s="786">
        <f>VLOOKUP(C1316,METADATA!$J$5:$Q$29,IF(E1316="HI",2,IF(E1316="LO",6,10))+IF(D1316=1,2,IF(D1316=7,1,(IF(WEEKDAY(B1316)=1,2,IF(WEEKDAY(B1316)=7,1,0))))))</f>
        <v>3</v>
      </c>
      <c r="H1316" s="787">
        <v>11904.75</v>
      </c>
      <c r="I1316" s="788">
        <v>1913.4479904174805</v>
      </c>
      <c r="K1316" s="795">
        <v>913.98749999999995</v>
      </c>
      <c r="M1316" s="798">
        <f t="shared" si="61"/>
        <v>12057.543521569089</v>
      </c>
      <c r="N1316" s="303"/>
      <c r="S1316" s="786">
        <v>0</v>
      </c>
      <c r="T1316" s="781">
        <f>VLOOKUP(C1316,METADATA!$J$5:$Q$29,IF(E1316="HI",2,IF(E1316="LO",6,10))+IF(S1316=1,2,IF(D1316=7,1,(IF(WEEKDAY(B1316)=1,2,IF(WEEKDAY(B1316)=7,1,0))))))</f>
        <v>3</v>
      </c>
      <c r="U1316" s="781">
        <f>VLOOKUP(C1316,METADATA!$A$5:$H$29,IF(E1316="HI",2,IF(E1316="LO",6,10))+IF(S1316=1,2,IF(D1316=7,1,(IF(WEEKDAY(B1316)=1,2,IF(WEEKDAY(B1316)=7,1,0))))))</f>
        <v>3</v>
      </c>
    </row>
    <row r="1317" spans="2:21" ht="13.95" customHeight="1" x14ac:dyDescent="0.25">
      <c r="B1317" s="784">
        <f t="shared" si="62"/>
        <v>45437</v>
      </c>
      <c r="C1317" s="785">
        <v>17</v>
      </c>
      <c r="D1317" s="786">
        <f>IFERROR((INDEX(METADATA!$T$2:$T$20,MATCH(B1317,METADATA!$S$2:$S$20,0))),0)</f>
        <v>0</v>
      </c>
      <c r="E1317" s="785" t="str">
        <f t="shared" si="60"/>
        <v>LO</v>
      </c>
      <c r="F1317" s="786">
        <f>VLOOKUP(C1317,METADATA!$A$5:$H$29,IF(E1317="HI",2,IF(E1317="LO",6,10))+IF(D1317=1,2,IF(D1317=7,1,(IF(WEEKDAY(B1317)=1,2,IF(WEEKDAY(B1317)=7,1,0))))))</f>
        <v>3</v>
      </c>
      <c r="G1317" s="786">
        <f>VLOOKUP(C1317,METADATA!$J$5:$Q$29,IF(E1317="HI",2,IF(E1317="LO",6,10))+IF(D1317=1,2,IF(D1317=7,1,(IF(WEEKDAY(B1317)=1,2,IF(WEEKDAY(B1317)=7,1,0))))))</f>
        <v>3</v>
      </c>
      <c r="H1317" s="787">
        <v>12024</v>
      </c>
      <c r="I1317" s="788">
        <v>1723.4420833587646</v>
      </c>
      <c r="K1317" s="795">
        <v>902.26250000000005</v>
      </c>
      <c r="M1317" s="798">
        <f t="shared" si="61"/>
        <v>12146.885552053745</v>
      </c>
      <c r="N1317" s="303"/>
      <c r="S1317" s="786">
        <v>0</v>
      </c>
      <c r="T1317" s="781">
        <f>VLOOKUP(C1317,METADATA!$J$5:$Q$29,IF(E1317="HI",2,IF(E1317="LO",6,10))+IF(S1317=1,2,IF(D1317=7,1,(IF(WEEKDAY(B1317)=1,2,IF(WEEKDAY(B1317)=7,1,0))))))</f>
        <v>3</v>
      </c>
      <c r="U1317" s="781">
        <f>VLOOKUP(C1317,METADATA!$A$5:$H$29,IF(E1317="HI",2,IF(E1317="LO",6,10))+IF(S1317=1,2,IF(D1317=7,1,(IF(WEEKDAY(B1317)=1,2,IF(WEEKDAY(B1317)=7,1,0))))))</f>
        <v>3</v>
      </c>
    </row>
    <row r="1318" spans="2:21" ht="13.95" customHeight="1" x14ac:dyDescent="0.25">
      <c r="B1318" s="784">
        <f t="shared" si="62"/>
        <v>45437</v>
      </c>
      <c r="C1318" s="785">
        <v>18</v>
      </c>
      <c r="D1318" s="786">
        <f>IFERROR((INDEX(METADATA!$T$2:$T$20,MATCH(B1318,METADATA!$S$2:$S$20,0))),0)</f>
        <v>0</v>
      </c>
      <c r="E1318" s="785" t="str">
        <f t="shared" si="60"/>
        <v>LO</v>
      </c>
      <c r="F1318" s="786">
        <f>VLOOKUP(C1318,METADATA!$A$5:$H$29,IF(E1318="HI",2,IF(E1318="LO",6,10))+IF(D1318=1,2,IF(D1318=7,1,(IF(WEEKDAY(B1318)=1,2,IF(WEEKDAY(B1318)=7,1,0))))))</f>
        <v>2</v>
      </c>
      <c r="G1318" s="786">
        <f>VLOOKUP(C1318,METADATA!$J$5:$Q$29,IF(E1318="HI",2,IF(E1318="LO",6,10))+IF(D1318=1,2,IF(D1318=7,1,(IF(WEEKDAY(B1318)=1,2,IF(WEEKDAY(B1318)=7,1,0))))))</f>
        <v>2</v>
      </c>
      <c r="H1318" s="787">
        <v>12850</v>
      </c>
      <c r="I1318" s="788">
        <v>1579.7515106201172</v>
      </c>
      <c r="K1318" s="795">
        <v>933.76250000000005</v>
      </c>
      <c r="M1318" s="798">
        <f t="shared" si="61"/>
        <v>12946.741475572398</v>
      </c>
      <c r="N1318" s="303"/>
      <c r="S1318" s="786">
        <v>0</v>
      </c>
      <c r="T1318" s="781">
        <f>VLOOKUP(C1318,METADATA!$J$5:$Q$29,IF(E1318="HI",2,IF(E1318="LO",6,10))+IF(S1318=1,2,IF(D1318=7,1,(IF(WEEKDAY(B1318)=1,2,IF(WEEKDAY(B1318)=7,1,0))))))</f>
        <v>2</v>
      </c>
      <c r="U1318" s="781">
        <f>VLOOKUP(C1318,METADATA!$A$5:$H$29,IF(E1318="HI",2,IF(E1318="LO",6,10))+IF(S1318=1,2,IF(D1318=7,1,(IF(WEEKDAY(B1318)=1,2,IF(WEEKDAY(B1318)=7,1,0))))))</f>
        <v>2</v>
      </c>
    </row>
    <row r="1319" spans="2:21" ht="13.95" customHeight="1" x14ac:dyDescent="0.25">
      <c r="B1319" s="784">
        <f t="shared" si="62"/>
        <v>45437</v>
      </c>
      <c r="C1319" s="785">
        <v>19</v>
      </c>
      <c r="D1319" s="786">
        <f>IFERROR((INDEX(METADATA!$T$2:$T$20,MATCH(B1319,METADATA!$S$2:$S$20,0))),0)</f>
        <v>0</v>
      </c>
      <c r="E1319" s="785" t="str">
        <f t="shared" si="60"/>
        <v>LO</v>
      </c>
      <c r="F1319" s="786">
        <f>VLOOKUP(C1319,METADATA!$A$5:$H$29,IF(E1319="HI",2,IF(E1319="LO",6,10))+IF(D1319=1,2,IF(D1319=7,1,(IF(WEEKDAY(B1319)=1,2,IF(WEEKDAY(B1319)=7,1,0))))))</f>
        <v>2</v>
      </c>
      <c r="G1319" s="786">
        <f>VLOOKUP(C1319,METADATA!$J$5:$Q$29,IF(E1319="HI",2,IF(E1319="LO",6,10))+IF(D1319=1,2,IF(D1319=7,1,(IF(WEEKDAY(B1319)=1,2,IF(WEEKDAY(B1319)=7,1,0))))))</f>
        <v>2</v>
      </c>
      <c r="H1319" s="787">
        <v>12698.25</v>
      </c>
      <c r="I1319" s="788">
        <v>1708.9195337295532</v>
      </c>
      <c r="K1319" s="795">
        <v>0</v>
      </c>
      <c r="M1319" s="798">
        <f t="shared" si="61"/>
        <v>12812.726448155459</v>
      </c>
      <c r="N1319" s="303"/>
      <c r="S1319" s="786">
        <v>0</v>
      </c>
      <c r="T1319" s="781">
        <f>VLOOKUP(C1319,METADATA!$J$5:$Q$29,IF(E1319="HI",2,IF(E1319="LO",6,10))+IF(S1319=1,2,IF(D1319=7,1,(IF(WEEKDAY(B1319)=1,2,IF(WEEKDAY(B1319)=7,1,0))))))</f>
        <v>2</v>
      </c>
      <c r="U1319" s="781">
        <f>VLOOKUP(C1319,METADATA!$A$5:$H$29,IF(E1319="HI",2,IF(E1319="LO",6,10))+IF(S1319=1,2,IF(D1319=7,1,(IF(WEEKDAY(B1319)=1,2,IF(WEEKDAY(B1319)=7,1,0))))))</f>
        <v>2</v>
      </c>
    </row>
    <row r="1320" spans="2:21" ht="13.95" customHeight="1" x14ac:dyDescent="0.25">
      <c r="B1320" s="784">
        <f t="shared" si="62"/>
        <v>45437</v>
      </c>
      <c r="C1320" s="785">
        <v>20</v>
      </c>
      <c r="D1320" s="786">
        <f>IFERROR((INDEX(METADATA!$T$2:$T$20,MATCH(B1320,METADATA!$S$2:$S$20,0))),0)</f>
        <v>0</v>
      </c>
      <c r="E1320" s="785" t="str">
        <f t="shared" si="60"/>
        <v>LO</v>
      </c>
      <c r="F1320" s="786">
        <f>VLOOKUP(C1320,METADATA!$A$5:$H$29,IF(E1320="HI",2,IF(E1320="LO",6,10))+IF(D1320=1,2,IF(D1320=7,1,(IF(WEEKDAY(B1320)=1,2,IF(WEEKDAY(B1320)=7,1,0))))))</f>
        <v>3</v>
      </c>
      <c r="G1320" s="786">
        <f>VLOOKUP(C1320,METADATA!$J$5:$Q$29,IF(E1320="HI",2,IF(E1320="LO",6,10))+IF(D1320=1,2,IF(D1320=7,1,(IF(WEEKDAY(B1320)=1,2,IF(WEEKDAY(B1320)=7,1,0))))))</f>
        <v>3</v>
      </c>
      <c r="H1320" s="787">
        <v>11577.25</v>
      </c>
      <c r="I1320" s="788">
        <v>1813.9930286407471</v>
      </c>
      <c r="K1320" s="795">
        <v>0</v>
      </c>
      <c r="M1320" s="798">
        <f t="shared" si="61"/>
        <v>11718.501963581233</v>
      </c>
      <c r="N1320" s="303"/>
      <c r="S1320" s="786">
        <v>0</v>
      </c>
      <c r="T1320" s="781">
        <f>VLOOKUP(C1320,METADATA!$J$5:$Q$29,IF(E1320="HI",2,IF(E1320="LO",6,10))+IF(S1320=1,2,IF(D1320=7,1,(IF(WEEKDAY(B1320)=1,2,IF(WEEKDAY(B1320)=7,1,0))))))</f>
        <v>3</v>
      </c>
      <c r="U1320" s="781">
        <f>VLOOKUP(C1320,METADATA!$A$5:$H$29,IF(E1320="HI",2,IF(E1320="LO",6,10))+IF(S1320=1,2,IF(D1320=7,1,(IF(WEEKDAY(B1320)=1,2,IF(WEEKDAY(B1320)=7,1,0))))))</f>
        <v>3</v>
      </c>
    </row>
    <row r="1321" spans="2:21" ht="13.95" customHeight="1" x14ac:dyDescent="0.25">
      <c r="B1321" s="784">
        <f t="shared" si="62"/>
        <v>45437</v>
      </c>
      <c r="C1321" s="785">
        <v>21</v>
      </c>
      <c r="D1321" s="786">
        <f>IFERROR((INDEX(METADATA!$T$2:$T$20,MATCH(B1321,METADATA!$S$2:$S$20,0))),0)</f>
        <v>0</v>
      </c>
      <c r="E1321" s="785" t="str">
        <f t="shared" si="60"/>
        <v>LO</v>
      </c>
      <c r="F1321" s="786">
        <f>VLOOKUP(C1321,METADATA!$A$5:$H$29,IF(E1321="HI",2,IF(E1321="LO",6,10))+IF(D1321=1,2,IF(D1321=7,1,(IF(WEEKDAY(B1321)=1,2,IF(WEEKDAY(B1321)=7,1,0))))))</f>
        <v>3</v>
      </c>
      <c r="G1321" s="786">
        <f>VLOOKUP(C1321,METADATA!$J$5:$Q$29,IF(E1321="HI",2,IF(E1321="LO",6,10))+IF(D1321=1,2,IF(D1321=7,1,(IF(WEEKDAY(B1321)=1,2,IF(WEEKDAY(B1321)=7,1,0))))))</f>
        <v>3</v>
      </c>
      <c r="H1321" s="787">
        <v>10725.5</v>
      </c>
      <c r="I1321" s="788">
        <v>1854.6239452362061</v>
      </c>
      <c r="K1321" s="795">
        <v>0</v>
      </c>
      <c r="M1321" s="798">
        <f t="shared" si="61"/>
        <v>10884.66720796936</v>
      </c>
      <c r="N1321" s="303"/>
      <c r="S1321" s="786">
        <v>0</v>
      </c>
      <c r="T1321" s="781">
        <f>VLOOKUP(C1321,METADATA!$J$5:$Q$29,IF(E1321="HI",2,IF(E1321="LO",6,10))+IF(S1321=1,2,IF(D1321=7,1,(IF(WEEKDAY(B1321)=1,2,IF(WEEKDAY(B1321)=7,1,0))))))</f>
        <v>3</v>
      </c>
      <c r="U1321" s="781">
        <f>VLOOKUP(C1321,METADATA!$A$5:$H$29,IF(E1321="HI",2,IF(E1321="LO",6,10))+IF(S1321=1,2,IF(D1321=7,1,(IF(WEEKDAY(B1321)=1,2,IF(WEEKDAY(B1321)=7,1,0))))))</f>
        <v>3</v>
      </c>
    </row>
    <row r="1322" spans="2:21" ht="13.95" customHeight="1" x14ac:dyDescent="0.25">
      <c r="B1322" s="784">
        <f t="shared" si="62"/>
        <v>45437</v>
      </c>
      <c r="C1322" s="785">
        <v>22</v>
      </c>
      <c r="D1322" s="786">
        <f>IFERROR((INDEX(METADATA!$T$2:$T$20,MATCH(B1322,METADATA!$S$2:$S$20,0))),0)</f>
        <v>0</v>
      </c>
      <c r="E1322" s="785" t="str">
        <f t="shared" si="60"/>
        <v>LO</v>
      </c>
      <c r="F1322" s="786">
        <f>VLOOKUP(C1322,METADATA!$A$5:$H$29,IF(E1322="HI",2,IF(E1322="LO",6,10))+IF(D1322=1,2,IF(D1322=7,1,(IF(WEEKDAY(B1322)=1,2,IF(WEEKDAY(B1322)=7,1,0))))))</f>
        <v>3</v>
      </c>
      <c r="G1322" s="786">
        <f>VLOOKUP(C1322,METADATA!$J$5:$Q$29,IF(E1322="HI",2,IF(E1322="LO",6,10))+IF(D1322=1,2,IF(D1322=7,1,(IF(WEEKDAY(B1322)=1,2,IF(WEEKDAY(B1322)=7,1,0))))))</f>
        <v>3</v>
      </c>
      <c r="H1322" s="787">
        <v>9801</v>
      </c>
      <c r="I1322" s="788">
        <v>1995.5509424209595</v>
      </c>
      <c r="K1322" s="795">
        <v>0</v>
      </c>
      <c r="M1322" s="798">
        <f t="shared" si="61"/>
        <v>10002.091009573807</v>
      </c>
      <c r="N1322" s="303"/>
      <c r="S1322" s="786">
        <v>0</v>
      </c>
      <c r="T1322" s="781">
        <f>VLOOKUP(C1322,METADATA!$J$5:$Q$29,IF(E1322="HI",2,IF(E1322="LO",6,10))+IF(S1322=1,2,IF(D1322=7,1,(IF(WEEKDAY(B1322)=1,2,IF(WEEKDAY(B1322)=7,1,0))))))</f>
        <v>3</v>
      </c>
      <c r="U1322" s="781">
        <f>VLOOKUP(C1322,METADATA!$A$5:$H$29,IF(E1322="HI",2,IF(E1322="LO",6,10))+IF(S1322=1,2,IF(D1322=7,1,(IF(WEEKDAY(B1322)=1,2,IF(WEEKDAY(B1322)=7,1,0))))))</f>
        <v>3</v>
      </c>
    </row>
    <row r="1323" spans="2:21" ht="13.95" customHeight="1" x14ac:dyDescent="0.25">
      <c r="B1323" s="784">
        <f t="shared" si="62"/>
        <v>45437</v>
      </c>
      <c r="C1323" s="785">
        <v>23</v>
      </c>
      <c r="D1323" s="786">
        <f>IFERROR((INDEX(METADATA!$T$2:$T$20,MATCH(B1323,METADATA!$S$2:$S$20,0))),0)</f>
        <v>0</v>
      </c>
      <c r="E1323" s="785" t="str">
        <f t="shared" si="60"/>
        <v>LO</v>
      </c>
      <c r="F1323" s="786">
        <f>VLOOKUP(C1323,METADATA!$A$5:$H$29,IF(E1323="HI",2,IF(E1323="LO",6,10))+IF(D1323=1,2,IF(D1323=7,1,(IF(WEEKDAY(B1323)=1,2,IF(WEEKDAY(B1323)=7,1,0))))))</f>
        <v>3</v>
      </c>
      <c r="G1323" s="786">
        <f>VLOOKUP(C1323,METADATA!$J$5:$Q$29,IF(E1323="HI",2,IF(E1323="LO",6,10))+IF(D1323=1,2,IF(D1323=7,1,(IF(WEEKDAY(B1323)=1,2,IF(WEEKDAY(B1323)=7,1,0))))))</f>
        <v>3</v>
      </c>
      <c r="H1323" s="787">
        <v>8952.75</v>
      </c>
      <c r="I1323" s="788">
        <v>2047.1520056724548</v>
      </c>
      <c r="K1323" s="795">
        <v>0</v>
      </c>
      <c r="M1323" s="798">
        <f t="shared" si="61"/>
        <v>9183.8207678955041</v>
      </c>
      <c r="N1323" s="303"/>
      <c r="S1323" s="786">
        <v>0</v>
      </c>
      <c r="T1323" s="781">
        <f>VLOOKUP(C1323,METADATA!$J$5:$Q$29,IF(E1323="HI",2,IF(E1323="LO",6,10))+IF(S1323=1,2,IF(D1323=7,1,(IF(WEEKDAY(B1323)=1,2,IF(WEEKDAY(B1323)=7,1,0))))))</f>
        <v>3</v>
      </c>
      <c r="U1323" s="781">
        <f>VLOOKUP(C1323,METADATA!$A$5:$H$29,IF(E1323="HI",2,IF(E1323="LO",6,10))+IF(S1323=1,2,IF(D1323=7,1,(IF(WEEKDAY(B1323)=1,2,IF(WEEKDAY(B1323)=7,1,0))))))</f>
        <v>3</v>
      </c>
    </row>
    <row r="1324" spans="2:21" ht="13.95" customHeight="1" x14ac:dyDescent="0.25">
      <c r="B1324" s="784">
        <f t="shared" si="62"/>
        <v>45438</v>
      </c>
      <c r="C1324" s="785">
        <v>0</v>
      </c>
      <c r="D1324" s="786">
        <f>IFERROR((INDEX(METADATA!$T$2:$T$20,MATCH(B1324,METADATA!$S$2:$S$20,0))),0)</f>
        <v>0</v>
      </c>
      <c r="E1324" s="785" t="str">
        <f t="shared" si="60"/>
        <v>LO</v>
      </c>
      <c r="F1324" s="786">
        <f>VLOOKUP(C1324,METADATA!$A$5:$H$29,IF(E1324="HI",2,IF(E1324="LO",6,10))+IF(D1324=1,2,IF(D1324=7,1,(IF(WEEKDAY(B1324)=1,2,IF(WEEKDAY(B1324)=7,1,0))))))</f>
        <v>3</v>
      </c>
      <c r="G1324" s="786">
        <f>VLOOKUP(C1324,METADATA!$J$5:$Q$29,IF(E1324="HI",2,IF(E1324="LO",6,10))+IF(D1324=1,2,IF(D1324=7,1,(IF(WEEKDAY(B1324)=1,2,IF(WEEKDAY(B1324)=7,1,0))))))</f>
        <v>3</v>
      </c>
      <c r="H1324" s="787">
        <v>8256.5</v>
      </c>
      <c r="I1324" s="788">
        <v>1952.6889762878418</v>
      </c>
      <c r="K1324" s="795">
        <v>0</v>
      </c>
      <c r="M1324" s="798">
        <f t="shared" si="61"/>
        <v>8484.2669976914367</v>
      </c>
      <c r="N1324" s="303"/>
      <c r="S1324" s="786">
        <v>0</v>
      </c>
      <c r="T1324" s="781">
        <f>VLOOKUP(C1324,METADATA!$J$5:$Q$29,IF(E1324="HI",2,IF(E1324="LO",6,10))+IF(S1324=1,2,IF(D1324=7,1,(IF(WEEKDAY(B1324)=1,2,IF(WEEKDAY(B1324)=7,1,0))))))</f>
        <v>3</v>
      </c>
      <c r="U1324" s="781">
        <f>VLOOKUP(C1324,METADATA!$A$5:$H$29,IF(E1324="HI",2,IF(E1324="LO",6,10))+IF(S1324=1,2,IF(D1324=7,1,(IF(WEEKDAY(B1324)=1,2,IF(WEEKDAY(B1324)=7,1,0))))))</f>
        <v>3</v>
      </c>
    </row>
    <row r="1325" spans="2:21" ht="13.95" customHeight="1" x14ac:dyDescent="0.25">
      <c r="B1325" s="784">
        <f t="shared" si="62"/>
        <v>45438</v>
      </c>
      <c r="C1325" s="785">
        <v>1</v>
      </c>
      <c r="D1325" s="786">
        <f>IFERROR((INDEX(METADATA!$T$2:$T$20,MATCH(B1325,METADATA!$S$2:$S$20,0))),0)</f>
        <v>0</v>
      </c>
      <c r="E1325" s="785" t="str">
        <f t="shared" si="60"/>
        <v>LO</v>
      </c>
      <c r="F1325" s="786">
        <f>VLOOKUP(C1325,METADATA!$A$5:$H$29,IF(E1325="HI",2,IF(E1325="LO",6,10))+IF(D1325=1,2,IF(D1325=7,1,(IF(WEEKDAY(B1325)=1,2,IF(WEEKDAY(B1325)=7,1,0))))))</f>
        <v>3</v>
      </c>
      <c r="G1325" s="786">
        <f>VLOOKUP(C1325,METADATA!$J$5:$Q$29,IF(E1325="HI",2,IF(E1325="LO",6,10))+IF(D1325=1,2,IF(D1325=7,1,(IF(WEEKDAY(B1325)=1,2,IF(WEEKDAY(B1325)=7,1,0))))))</f>
        <v>3</v>
      </c>
      <c r="H1325" s="787">
        <v>7803</v>
      </c>
      <c r="I1325" s="788">
        <v>1823.0889854431152</v>
      </c>
      <c r="K1325" s="795">
        <v>0</v>
      </c>
      <c r="M1325" s="798">
        <f t="shared" si="61"/>
        <v>8013.1431067243529</v>
      </c>
      <c r="N1325" s="303"/>
      <c r="S1325" s="786">
        <v>0</v>
      </c>
      <c r="T1325" s="781">
        <f>VLOOKUP(C1325,METADATA!$J$5:$Q$29,IF(E1325="HI",2,IF(E1325="LO",6,10))+IF(S1325=1,2,IF(D1325=7,1,(IF(WEEKDAY(B1325)=1,2,IF(WEEKDAY(B1325)=7,1,0))))))</f>
        <v>3</v>
      </c>
      <c r="U1325" s="781">
        <f>VLOOKUP(C1325,METADATA!$A$5:$H$29,IF(E1325="HI",2,IF(E1325="LO",6,10))+IF(S1325=1,2,IF(D1325=7,1,(IF(WEEKDAY(B1325)=1,2,IF(WEEKDAY(B1325)=7,1,0))))))</f>
        <v>3</v>
      </c>
    </row>
    <row r="1326" spans="2:21" ht="13.95" customHeight="1" x14ac:dyDescent="0.25">
      <c r="B1326" s="784">
        <f t="shared" si="62"/>
        <v>45438</v>
      </c>
      <c r="C1326" s="785">
        <v>2</v>
      </c>
      <c r="D1326" s="786">
        <f>IFERROR((INDEX(METADATA!$T$2:$T$20,MATCH(B1326,METADATA!$S$2:$S$20,0))),0)</f>
        <v>0</v>
      </c>
      <c r="E1326" s="785" t="str">
        <f t="shared" si="60"/>
        <v>LO</v>
      </c>
      <c r="F1326" s="786">
        <f>VLOOKUP(C1326,METADATA!$A$5:$H$29,IF(E1326="HI",2,IF(E1326="LO",6,10))+IF(D1326=1,2,IF(D1326=7,1,(IF(WEEKDAY(B1326)=1,2,IF(WEEKDAY(B1326)=7,1,0))))))</f>
        <v>3</v>
      </c>
      <c r="G1326" s="786">
        <f>VLOOKUP(C1326,METADATA!$J$5:$Q$29,IF(E1326="HI",2,IF(E1326="LO",6,10))+IF(D1326=1,2,IF(D1326=7,1,(IF(WEEKDAY(B1326)=1,2,IF(WEEKDAY(B1326)=7,1,0))))))</f>
        <v>3</v>
      </c>
      <c r="H1326" s="787">
        <v>7634</v>
      </c>
      <c r="I1326" s="788">
        <v>2046.4064960479736</v>
      </c>
      <c r="K1326" s="795">
        <v>0</v>
      </c>
      <c r="M1326" s="798">
        <f t="shared" si="61"/>
        <v>7903.5267790441085</v>
      </c>
      <c r="N1326" s="303"/>
      <c r="S1326" s="786">
        <v>0</v>
      </c>
      <c r="T1326" s="781">
        <f>VLOOKUP(C1326,METADATA!$J$5:$Q$29,IF(E1326="HI",2,IF(E1326="LO",6,10))+IF(S1326=1,2,IF(D1326=7,1,(IF(WEEKDAY(B1326)=1,2,IF(WEEKDAY(B1326)=7,1,0))))))</f>
        <v>3</v>
      </c>
      <c r="U1326" s="781">
        <f>VLOOKUP(C1326,METADATA!$A$5:$H$29,IF(E1326="HI",2,IF(E1326="LO",6,10))+IF(S1326=1,2,IF(D1326=7,1,(IF(WEEKDAY(B1326)=1,2,IF(WEEKDAY(B1326)=7,1,0))))))</f>
        <v>3</v>
      </c>
    </row>
    <row r="1327" spans="2:21" ht="13.95" customHeight="1" x14ac:dyDescent="0.25">
      <c r="B1327" s="784">
        <f t="shared" si="62"/>
        <v>45438</v>
      </c>
      <c r="C1327" s="785">
        <v>3</v>
      </c>
      <c r="D1327" s="786">
        <f>IFERROR((INDEX(METADATA!$T$2:$T$20,MATCH(B1327,METADATA!$S$2:$S$20,0))),0)</f>
        <v>0</v>
      </c>
      <c r="E1327" s="785" t="str">
        <f t="shared" si="60"/>
        <v>LO</v>
      </c>
      <c r="F1327" s="786">
        <f>VLOOKUP(C1327,METADATA!$A$5:$H$29,IF(E1327="HI",2,IF(E1327="LO",6,10))+IF(D1327=1,2,IF(D1327=7,1,(IF(WEEKDAY(B1327)=1,2,IF(WEEKDAY(B1327)=7,1,0))))))</f>
        <v>3</v>
      </c>
      <c r="G1327" s="786">
        <f>VLOOKUP(C1327,METADATA!$J$5:$Q$29,IF(E1327="HI",2,IF(E1327="LO",6,10))+IF(D1327=1,2,IF(D1327=7,1,(IF(WEEKDAY(B1327)=1,2,IF(WEEKDAY(B1327)=7,1,0))))))</f>
        <v>3</v>
      </c>
      <c r="H1327" s="787">
        <v>7772.25</v>
      </c>
      <c r="I1327" s="788">
        <v>1799.6874563694</v>
      </c>
      <c r="K1327" s="795">
        <v>0</v>
      </c>
      <c r="M1327" s="798">
        <f t="shared" si="61"/>
        <v>7977.8910122358375</v>
      </c>
      <c r="N1327" s="303"/>
      <c r="S1327" s="786">
        <v>0</v>
      </c>
      <c r="T1327" s="781">
        <f>VLOOKUP(C1327,METADATA!$J$5:$Q$29,IF(E1327="HI",2,IF(E1327="LO",6,10))+IF(S1327=1,2,IF(D1327=7,1,(IF(WEEKDAY(B1327)=1,2,IF(WEEKDAY(B1327)=7,1,0))))))</f>
        <v>3</v>
      </c>
      <c r="U1327" s="781">
        <f>VLOOKUP(C1327,METADATA!$A$5:$H$29,IF(E1327="HI",2,IF(E1327="LO",6,10))+IF(S1327=1,2,IF(D1327=7,1,(IF(WEEKDAY(B1327)=1,2,IF(WEEKDAY(B1327)=7,1,0))))))</f>
        <v>3</v>
      </c>
    </row>
    <row r="1328" spans="2:21" ht="13.95" customHeight="1" x14ac:dyDescent="0.25">
      <c r="B1328" s="784">
        <f t="shared" si="62"/>
        <v>45438</v>
      </c>
      <c r="C1328" s="785">
        <v>4</v>
      </c>
      <c r="D1328" s="786">
        <f>IFERROR((INDEX(METADATA!$T$2:$T$20,MATCH(B1328,METADATA!$S$2:$S$20,0))),0)</f>
        <v>0</v>
      </c>
      <c r="E1328" s="785" t="str">
        <f t="shared" si="60"/>
        <v>LO</v>
      </c>
      <c r="F1328" s="786">
        <f>VLOOKUP(C1328,METADATA!$A$5:$H$29,IF(E1328="HI",2,IF(E1328="LO",6,10))+IF(D1328=1,2,IF(D1328=7,1,(IF(WEEKDAY(B1328)=1,2,IF(WEEKDAY(B1328)=7,1,0))))))</f>
        <v>3</v>
      </c>
      <c r="G1328" s="786">
        <f>VLOOKUP(C1328,METADATA!$J$5:$Q$29,IF(E1328="HI",2,IF(E1328="LO",6,10))+IF(D1328=1,2,IF(D1328=7,1,(IF(WEEKDAY(B1328)=1,2,IF(WEEKDAY(B1328)=7,1,0))))))</f>
        <v>3</v>
      </c>
      <c r="H1328" s="787">
        <v>8154.25</v>
      </c>
      <c r="I1328" s="788">
        <v>1660.9925098419189</v>
      </c>
      <c r="K1328" s="795">
        <v>0</v>
      </c>
      <c r="M1328" s="798">
        <f t="shared" si="61"/>
        <v>8321.6998972716483</v>
      </c>
      <c r="N1328" s="303"/>
      <c r="S1328" s="786">
        <v>0</v>
      </c>
      <c r="T1328" s="781">
        <f>VLOOKUP(C1328,METADATA!$J$5:$Q$29,IF(E1328="HI",2,IF(E1328="LO",6,10))+IF(S1328=1,2,IF(D1328=7,1,(IF(WEEKDAY(B1328)=1,2,IF(WEEKDAY(B1328)=7,1,0))))))</f>
        <v>3</v>
      </c>
      <c r="U1328" s="781">
        <f>VLOOKUP(C1328,METADATA!$A$5:$H$29,IF(E1328="HI",2,IF(E1328="LO",6,10))+IF(S1328=1,2,IF(D1328=7,1,(IF(WEEKDAY(B1328)=1,2,IF(WEEKDAY(B1328)=7,1,0))))))</f>
        <v>3</v>
      </c>
    </row>
    <row r="1329" spans="2:21" ht="13.95" customHeight="1" x14ac:dyDescent="0.25">
      <c r="B1329" s="784">
        <f t="shared" si="62"/>
        <v>45438</v>
      </c>
      <c r="C1329" s="785">
        <v>5</v>
      </c>
      <c r="D1329" s="786">
        <f>IFERROR((INDEX(METADATA!$T$2:$T$20,MATCH(B1329,METADATA!$S$2:$S$20,0))),0)</f>
        <v>0</v>
      </c>
      <c r="E1329" s="785" t="str">
        <f t="shared" si="60"/>
        <v>LO</v>
      </c>
      <c r="F1329" s="786">
        <f>VLOOKUP(C1329,METADATA!$A$5:$H$29,IF(E1329="HI",2,IF(E1329="LO",6,10))+IF(D1329=1,2,IF(D1329=7,1,(IF(WEEKDAY(B1329)=1,2,IF(WEEKDAY(B1329)=7,1,0))))))</f>
        <v>3</v>
      </c>
      <c r="G1329" s="786">
        <f>VLOOKUP(C1329,METADATA!$J$5:$Q$29,IF(E1329="HI",2,IF(E1329="LO",6,10))+IF(D1329=1,2,IF(D1329=7,1,(IF(WEEKDAY(B1329)=1,2,IF(WEEKDAY(B1329)=7,1,0))))))</f>
        <v>3</v>
      </c>
      <c r="H1329" s="787">
        <v>8402.25</v>
      </c>
      <c r="I1329" s="788">
        <v>1150.3194999694824</v>
      </c>
      <c r="K1329" s="795">
        <v>0</v>
      </c>
      <c r="M1329" s="798">
        <f t="shared" si="61"/>
        <v>8480.6273361414733</v>
      </c>
      <c r="N1329" s="303"/>
      <c r="S1329" s="786">
        <v>0</v>
      </c>
      <c r="T1329" s="781">
        <f>VLOOKUP(C1329,METADATA!$J$5:$Q$29,IF(E1329="HI",2,IF(E1329="LO",6,10))+IF(S1329=1,2,IF(D1329=7,1,(IF(WEEKDAY(B1329)=1,2,IF(WEEKDAY(B1329)=7,1,0))))))</f>
        <v>3</v>
      </c>
      <c r="U1329" s="781">
        <f>VLOOKUP(C1329,METADATA!$A$5:$H$29,IF(E1329="HI",2,IF(E1329="LO",6,10))+IF(S1329=1,2,IF(D1329=7,1,(IF(WEEKDAY(B1329)=1,2,IF(WEEKDAY(B1329)=7,1,0))))))</f>
        <v>3</v>
      </c>
    </row>
    <row r="1330" spans="2:21" ht="13.95" customHeight="1" x14ac:dyDescent="0.25">
      <c r="B1330" s="784">
        <f t="shared" si="62"/>
        <v>45438</v>
      </c>
      <c r="C1330" s="785">
        <v>6</v>
      </c>
      <c r="D1330" s="786">
        <f>IFERROR((INDEX(METADATA!$T$2:$T$20,MATCH(B1330,METADATA!$S$2:$S$20,0))),0)</f>
        <v>0</v>
      </c>
      <c r="E1330" s="785" t="str">
        <f t="shared" si="60"/>
        <v>LO</v>
      </c>
      <c r="F1330" s="786">
        <f>VLOOKUP(C1330,METADATA!$A$5:$H$29,IF(E1330="HI",2,IF(E1330="LO",6,10))+IF(D1330=1,2,IF(D1330=7,1,(IF(WEEKDAY(B1330)=1,2,IF(WEEKDAY(B1330)=7,1,0))))))</f>
        <v>3</v>
      </c>
      <c r="G1330" s="786">
        <f>VLOOKUP(C1330,METADATA!$J$5:$Q$29,IF(E1330="HI",2,IF(E1330="LO",6,10))+IF(D1330=1,2,IF(D1330=7,1,(IF(WEEKDAY(B1330)=1,2,IF(WEEKDAY(B1330)=7,1,0))))))</f>
        <v>3</v>
      </c>
      <c r="H1330" s="787">
        <v>9108.25</v>
      </c>
      <c r="I1330" s="788">
        <v>819.45550060272217</v>
      </c>
      <c r="K1330" s="795">
        <v>870.51250000000005</v>
      </c>
      <c r="M1330" s="798">
        <f t="shared" si="61"/>
        <v>9145.0382929743955</v>
      </c>
      <c r="N1330" s="303"/>
      <c r="S1330" s="786">
        <v>0</v>
      </c>
      <c r="T1330" s="781">
        <f>VLOOKUP(C1330,METADATA!$J$5:$Q$29,IF(E1330="HI",2,IF(E1330="LO",6,10))+IF(S1330=1,2,IF(D1330=7,1,(IF(WEEKDAY(B1330)=1,2,IF(WEEKDAY(B1330)=7,1,0))))))</f>
        <v>3</v>
      </c>
      <c r="U1330" s="781">
        <f>VLOOKUP(C1330,METADATA!$A$5:$H$29,IF(E1330="HI",2,IF(E1330="LO",6,10))+IF(S1330=1,2,IF(D1330=7,1,(IF(WEEKDAY(B1330)=1,2,IF(WEEKDAY(B1330)=7,1,0))))))</f>
        <v>3</v>
      </c>
    </row>
    <row r="1331" spans="2:21" ht="13.95" customHeight="1" x14ac:dyDescent="0.25">
      <c r="B1331" s="784">
        <f t="shared" si="62"/>
        <v>45438</v>
      </c>
      <c r="C1331" s="785">
        <v>7</v>
      </c>
      <c r="D1331" s="786">
        <f>IFERROR((INDEX(METADATA!$T$2:$T$20,MATCH(B1331,METADATA!$S$2:$S$20,0))),0)</f>
        <v>0</v>
      </c>
      <c r="E1331" s="785" t="str">
        <f t="shared" si="60"/>
        <v>LO</v>
      </c>
      <c r="F1331" s="786">
        <f>VLOOKUP(C1331,METADATA!$A$5:$H$29,IF(E1331="HI",2,IF(E1331="LO",6,10))+IF(D1331=1,2,IF(D1331=7,1,(IF(WEEKDAY(B1331)=1,2,IF(WEEKDAY(B1331)=7,1,0))))))</f>
        <v>3</v>
      </c>
      <c r="G1331" s="786">
        <f>VLOOKUP(C1331,METADATA!$J$5:$Q$29,IF(E1331="HI",2,IF(E1331="LO",6,10))+IF(D1331=1,2,IF(D1331=7,1,(IF(WEEKDAY(B1331)=1,2,IF(WEEKDAY(B1331)=7,1,0))))))</f>
        <v>3</v>
      </c>
      <c r="H1331" s="787">
        <v>10186</v>
      </c>
      <c r="I1331" s="788">
        <v>646.22500610351563</v>
      </c>
      <c r="K1331" s="795">
        <v>865.8125</v>
      </c>
      <c r="M1331" s="798">
        <f t="shared" si="61"/>
        <v>10206.478469997059</v>
      </c>
      <c r="N1331" s="303"/>
      <c r="S1331" s="786">
        <v>0</v>
      </c>
      <c r="T1331" s="781">
        <f>VLOOKUP(C1331,METADATA!$J$5:$Q$29,IF(E1331="HI",2,IF(E1331="LO",6,10))+IF(S1331=1,2,IF(D1331=7,1,(IF(WEEKDAY(B1331)=1,2,IF(WEEKDAY(B1331)=7,1,0))))))</f>
        <v>3</v>
      </c>
      <c r="U1331" s="781">
        <f>VLOOKUP(C1331,METADATA!$A$5:$H$29,IF(E1331="HI",2,IF(E1331="LO",6,10))+IF(S1331=1,2,IF(D1331=7,1,(IF(WEEKDAY(B1331)=1,2,IF(WEEKDAY(B1331)=7,1,0))))))</f>
        <v>3</v>
      </c>
    </row>
    <row r="1332" spans="2:21" ht="13.95" customHeight="1" x14ac:dyDescent="0.25">
      <c r="B1332" s="784">
        <f t="shared" si="62"/>
        <v>45438</v>
      </c>
      <c r="C1332" s="785">
        <v>8</v>
      </c>
      <c r="D1332" s="786">
        <f>IFERROR((INDEX(METADATA!$T$2:$T$20,MATCH(B1332,METADATA!$S$2:$S$20,0))),0)</f>
        <v>0</v>
      </c>
      <c r="E1332" s="785" t="str">
        <f t="shared" si="60"/>
        <v>LO</v>
      </c>
      <c r="F1332" s="786">
        <f>VLOOKUP(C1332,METADATA!$A$5:$H$29,IF(E1332="HI",2,IF(E1332="LO",6,10))+IF(D1332=1,2,IF(D1332=7,1,(IF(WEEKDAY(B1332)=1,2,IF(WEEKDAY(B1332)=7,1,0))))))</f>
        <v>3</v>
      </c>
      <c r="G1332" s="786">
        <f>VLOOKUP(C1332,METADATA!$J$5:$Q$29,IF(E1332="HI",2,IF(E1332="LO",6,10))+IF(D1332=1,2,IF(D1332=7,1,(IF(WEEKDAY(B1332)=1,2,IF(WEEKDAY(B1332)=7,1,0))))))</f>
        <v>3</v>
      </c>
      <c r="H1332" s="787">
        <v>11529.75</v>
      </c>
      <c r="I1332" s="788">
        <v>676.75249290466309</v>
      </c>
      <c r="K1332" s="795">
        <v>834.63750000000005</v>
      </c>
      <c r="M1332" s="798">
        <f t="shared" si="61"/>
        <v>11549.5943218432</v>
      </c>
      <c r="N1332" s="303"/>
      <c r="S1332" s="786">
        <v>0</v>
      </c>
      <c r="T1332" s="781">
        <f>VLOOKUP(C1332,METADATA!$J$5:$Q$29,IF(E1332="HI",2,IF(E1332="LO",6,10))+IF(S1332=1,2,IF(D1332=7,1,(IF(WEEKDAY(B1332)=1,2,IF(WEEKDAY(B1332)=7,1,0))))))</f>
        <v>3</v>
      </c>
      <c r="U1332" s="781">
        <f>VLOOKUP(C1332,METADATA!$A$5:$H$29,IF(E1332="HI",2,IF(E1332="LO",6,10))+IF(S1332=1,2,IF(D1332=7,1,(IF(WEEKDAY(B1332)=1,2,IF(WEEKDAY(B1332)=7,1,0))))))</f>
        <v>3</v>
      </c>
    </row>
    <row r="1333" spans="2:21" ht="13.95" customHeight="1" x14ac:dyDescent="0.25">
      <c r="B1333" s="784">
        <f t="shared" si="62"/>
        <v>45438</v>
      </c>
      <c r="C1333" s="785">
        <v>9</v>
      </c>
      <c r="D1333" s="786">
        <f>IFERROR((INDEX(METADATA!$T$2:$T$20,MATCH(B1333,METADATA!$S$2:$S$20,0))),0)</f>
        <v>0</v>
      </c>
      <c r="E1333" s="785" t="str">
        <f t="shared" si="60"/>
        <v>LO</v>
      </c>
      <c r="F1333" s="786">
        <f>VLOOKUP(C1333,METADATA!$A$5:$H$29,IF(E1333="HI",2,IF(E1333="LO",6,10))+IF(D1333=1,2,IF(D1333=7,1,(IF(WEEKDAY(B1333)=1,2,IF(WEEKDAY(B1333)=7,1,0))))))</f>
        <v>3</v>
      </c>
      <c r="G1333" s="786">
        <f>VLOOKUP(C1333,METADATA!$J$5:$Q$29,IF(E1333="HI",2,IF(E1333="LO",6,10))+IF(D1333=1,2,IF(D1333=7,1,(IF(WEEKDAY(B1333)=1,2,IF(WEEKDAY(B1333)=7,1,0))))))</f>
        <v>3</v>
      </c>
      <c r="H1333" s="787">
        <v>12223.5</v>
      </c>
      <c r="I1333" s="788">
        <v>382.79749226570129</v>
      </c>
      <c r="K1333" s="795">
        <v>847.33749999999998</v>
      </c>
      <c r="M1333" s="798">
        <f t="shared" si="61"/>
        <v>12229.492473937131</v>
      </c>
      <c r="N1333" s="303"/>
      <c r="S1333" s="786">
        <v>0</v>
      </c>
      <c r="T1333" s="781">
        <f>VLOOKUP(C1333,METADATA!$J$5:$Q$29,IF(E1333="HI",2,IF(E1333="LO",6,10))+IF(S1333=1,2,IF(D1333=7,1,(IF(WEEKDAY(B1333)=1,2,IF(WEEKDAY(B1333)=7,1,0))))))</f>
        <v>3</v>
      </c>
      <c r="U1333" s="781">
        <f>VLOOKUP(C1333,METADATA!$A$5:$H$29,IF(E1333="HI",2,IF(E1333="LO",6,10))+IF(S1333=1,2,IF(D1333=7,1,(IF(WEEKDAY(B1333)=1,2,IF(WEEKDAY(B1333)=7,1,0))))))</f>
        <v>3</v>
      </c>
    </row>
    <row r="1334" spans="2:21" ht="13.95" customHeight="1" x14ac:dyDescent="0.25">
      <c r="B1334" s="784">
        <f t="shared" si="62"/>
        <v>45438</v>
      </c>
      <c r="C1334" s="785">
        <v>10</v>
      </c>
      <c r="D1334" s="786">
        <f>IFERROR((INDEX(METADATA!$T$2:$T$20,MATCH(B1334,METADATA!$S$2:$S$20,0))),0)</f>
        <v>0</v>
      </c>
      <c r="E1334" s="785" t="str">
        <f t="shared" si="60"/>
        <v>LO</v>
      </c>
      <c r="F1334" s="786">
        <f>VLOOKUP(C1334,METADATA!$A$5:$H$29,IF(E1334="HI",2,IF(E1334="LO",6,10))+IF(D1334=1,2,IF(D1334=7,1,(IF(WEEKDAY(B1334)=1,2,IF(WEEKDAY(B1334)=7,1,0))))))</f>
        <v>3</v>
      </c>
      <c r="G1334" s="786">
        <f>VLOOKUP(C1334,METADATA!$J$5:$Q$29,IF(E1334="HI",2,IF(E1334="LO",6,10))+IF(D1334=1,2,IF(D1334=7,1,(IF(WEEKDAY(B1334)=1,2,IF(WEEKDAY(B1334)=7,1,0))))))</f>
        <v>3</v>
      </c>
      <c r="H1334" s="787">
        <v>12460</v>
      </c>
      <c r="I1334" s="788">
        <v>0.72199998400174081</v>
      </c>
      <c r="K1334" s="795">
        <v>851.61249999999995</v>
      </c>
      <c r="M1334" s="798">
        <f t="shared" si="61"/>
        <v>12460.000020918298</v>
      </c>
      <c r="N1334" s="303"/>
      <c r="S1334" s="786">
        <v>0</v>
      </c>
      <c r="T1334" s="781">
        <f>VLOOKUP(C1334,METADATA!$J$5:$Q$29,IF(E1334="HI",2,IF(E1334="LO",6,10))+IF(S1334=1,2,IF(D1334=7,1,(IF(WEEKDAY(B1334)=1,2,IF(WEEKDAY(B1334)=7,1,0))))))</f>
        <v>3</v>
      </c>
      <c r="U1334" s="781">
        <f>VLOOKUP(C1334,METADATA!$A$5:$H$29,IF(E1334="HI",2,IF(E1334="LO",6,10))+IF(S1334=1,2,IF(D1334=7,1,(IF(WEEKDAY(B1334)=1,2,IF(WEEKDAY(B1334)=7,1,0))))))</f>
        <v>3</v>
      </c>
    </row>
    <row r="1335" spans="2:21" ht="13.95" customHeight="1" x14ac:dyDescent="0.25">
      <c r="B1335" s="784">
        <f t="shared" si="62"/>
        <v>45438</v>
      </c>
      <c r="C1335" s="785">
        <v>11</v>
      </c>
      <c r="D1335" s="786">
        <f>IFERROR((INDEX(METADATA!$T$2:$T$20,MATCH(B1335,METADATA!$S$2:$S$20,0))),0)</f>
        <v>0</v>
      </c>
      <c r="E1335" s="785" t="str">
        <f t="shared" si="60"/>
        <v>LO</v>
      </c>
      <c r="F1335" s="786">
        <f>VLOOKUP(C1335,METADATA!$A$5:$H$29,IF(E1335="HI",2,IF(E1335="LO",6,10))+IF(D1335=1,2,IF(D1335=7,1,(IF(WEEKDAY(B1335)=1,2,IF(WEEKDAY(B1335)=7,1,0))))))</f>
        <v>3</v>
      </c>
      <c r="G1335" s="786">
        <f>VLOOKUP(C1335,METADATA!$J$5:$Q$29,IF(E1335="HI",2,IF(E1335="LO",6,10))+IF(D1335=1,2,IF(D1335=7,1,(IF(WEEKDAY(B1335)=1,2,IF(WEEKDAY(B1335)=7,1,0))))))</f>
        <v>3</v>
      </c>
      <c r="H1335" s="787">
        <v>12565.25</v>
      </c>
      <c r="I1335" s="788">
        <v>318.40599744021893</v>
      </c>
      <c r="K1335" s="795">
        <v>856.5</v>
      </c>
      <c r="M1335" s="798">
        <f t="shared" si="61"/>
        <v>12569.283589039827</v>
      </c>
      <c r="N1335" s="303"/>
      <c r="S1335" s="786">
        <v>0</v>
      </c>
      <c r="T1335" s="781">
        <f>VLOOKUP(C1335,METADATA!$J$5:$Q$29,IF(E1335="HI",2,IF(E1335="LO",6,10))+IF(S1335=1,2,IF(D1335=7,1,(IF(WEEKDAY(B1335)=1,2,IF(WEEKDAY(B1335)=7,1,0))))))</f>
        <v>3</v>
      </c>
      <c r="U1335" s="781">
        <f>VLOOKUP(C1335,METADATA!$A$5:$H$29,IF(E1335="HI",2,IF(E1335="LO",6,10))+IF(S1335=1,2,IF(D1335=7,1,(IF(WEEKDAY(B1335)=1,2,IF(WEEKDAY(B1335)=7,1,0))))))</f>
        <v>3</v>
      </c>
    </row>
    <row r="1336" spans="2:21" ht="13.95" customHeight="1" x14ac:dyDescent="0.25">
      <c r="B1336" s="784">
        <f t="shared" si="62"/>
        <v>45438</v>
      </c>
      <c r="C1336" s="785">
        <v>12</v>
      </c>
      <c r="D1336" s="786">
        <f>IFERROR((INDEX(METADATA!$T$2:$T$20,MATCH(B1336,METADATA!$S$2:$S$20,0))),0)</f>
        <v>0</v>
      </c>
      <c r="E1336" s="785" t="str">
        <f t="shared" si="60"/>
        <v>LO</v>
      </c>
      <c r="F1336" s="786">
        <f>VLOOKUP(C1336,METADATA!$A$5:$H$29,IF(E1336="HI",2,IF(E1336="LO",6,10))+IF(D1336=1,2,IF(D1336=7,1,(IF(WEEKDAY(B1336)=1,2,IF(WEEKDAY(B1336)=7,1,0))))))</f>
        <v>3</v>
      </c>
      <c r="G1336" s="786">
        <f>VLOOKUP(C1336,METADATA!$J$5:$Q$29,IF(E1336="HI",2,IF(E1336="LO",6,10))+IF(D1336=1,2,IF(D1336=7,1,(IF(WEEKDAY(B1336)=1,2,IF(WEEKDAY(B1336)=7,1,0))))))</f>
        <v>3</v>
      </c>
      <c r="H1336" s="787">
        <v>12665.75</v>
      </c>
      <c r="I1336" s="788">
        <v>473.3285083770752</v>
      </c>
      <c r="K1336" s="795">
        <v>824.32500000000005</v>
      </c>
      <c r="M1336" s="798">
        <f t="shared" si="61"/>
        <v>12674.591233619429</v>
      </c>
      <c r="N1336" s="303"/>
      <c r="S1336" s="786">
        <v>0</v>
      </c>
      <c r="T1336" s="781">
        <f>VLOOKUP(C1336,METADATA!$J$5:$Q$29,IF(E1336="HI",2,IF(E1336="LO",6,10))+IF(S1336=1,2,IF(D1336=7,1,(IF(WEEKDAY(B1336)=1,2,IF(WEEKDAY(B1336)=7,1,0))))))</f>
        <v>3</v>
      </c>
      <c r="U1336" s="781">
        <f>VLOOKUP(C1336,METADATA!$A$5:$H$29,IF(E1336="HI",2,IF(E1336="LO",6,10))+IF(S1336=1,2,IF(D1336=7,1,(IF(WEEKDAY(B1336)=1,2,IF(WEEKDAY(B1336)=7,1,0))))))</f>
        <v>3</v>
      </c>
    </row>
    <row r="1337" spans="2:21" ht="13.95" customHeight="1" x14ac:dyDescent="0.25">
      <c r="B1337" s="784">
        <f t="shared" si="62"/>
        <v>45438</v>
      </c>
      <c r="C1337" s="785">
        <v>13</v>
      </c>
      <c r="D1337" s="786">
        <f>IFERROR((INDEX(METADATA!$T$2:$T$20,MATCH(B1337,METADATA!$S$2:$S$20,0))),0)</f>
        <v>0</v>
      </c>
      <c r="E1337" s="785" t="str">
        <f t="shared" si="60"/>
        <v>LO</v>
      </c>
      <c r="F1337" s="786">
        <f>VLOOKUP(C1337,METADATA!$A$5:$H$29,IF(E1337="HI",2,IF(E1337="LO",6,10))+IF(D1337=1,2,IF(D1337=7,1,(IF(WEEKDAY(B1337)=1,2,IF(WEEKDAY(B1337)=7,1,0))))))</f>
        <v>3</v>
      </c>
      <c r="G1337" s="786">
        <f>VLOOKUP(C1337,METADATA!$J$5:$Q$29,IF(E1337="HI",2,IF(E1337="LO",6,10))+IF(D1337=1,2,IF(D1337=7,1,(IF(WEEKDAY(B1337)=1,2,IF(WEEKDAY(B1337)=7,1,0))))))</f>
        <v>3</v>
      </c>
      <c r="H1337" s="787">
        <v>12229</v>
      </c>
      <c r="I1337" s="788">
        <v>515.56799113750458</v>
      </c>
      <c r="K1337" s="795">
        <v>882.73749999999995</v>
      </c>
      <c r="M1337" s="798">
        <f t="shared" si="61"/>
        <v>12239.863208119834</v>
      </c>
      <c r="N1337" s="303"/>
      <c r="S1337" s="786">
        <v>0</v>
      </c>
      <c r="T1337" s="781">
        <f>VLOOKUP(C1337,METADATA!$J$5:$Q$29,IF(E1337="HI",2,IF(E1337="LO",6,10))+IF(S1337=1,2,IF(D1337=7,1,(IF(WEEKDAY(B1337)=1,2,IF(WEEKDAY(B1337)=7,1,0))))))</f>
        <v>3</v>
      </c>
      <c r="U1337" s="781">
        <f>VLOOKUP(C1337,METADATA!$A$5:$H$29,IF(E1337="HI",2,IF(E1337="LO",6,10))+IF(S1337=1,2,IF(D1337=7,1,(IF(WEEKDAY(B1337)=1,2,IF(WEEKDAY(B1337)=7,1,0))))))</f>
        <v>3</v>
      </c>
    </row>
    <row r="1338" spans="2:21" ht="13.95" customHeight="1" x14ac:dyDescent="0.25">
      <c r="B1338" s="784">
        <f t="shared" si="62"/>
        <v>45438</v>
      </c>
      <c r="C1338" s="785">
        <v>14</v>
      </c>
      <c r="D1338" s="786">
        <f>IFERROR((INDEX(METADATA!$T$2:$T$20,MATCH(B1338,METADATA!$S$2:$S$20,0))),0)</f>
        <v>0</v>
      </c>
      <c r="E1338" s="785" t="str">
        <f t="shared" si="60"/>
        <v>LO</v>
      </c>
      <c r="F1338" s="786">
        <f>VLOOKUP(C1338,METADATA!$A$5:$H$29,IF(E1338="HI",2,IF(E1338="LO",6,10))+IF(D1338=1,2,IF(D1338=7,1,(IF(WEEKDAY(B1338)=1,2,IF(WEEKDAY(B1338)=7,1,0))))))</f>
        <v>3</v>
      </c>
      <c r="G1338" s="786">
        <f>VLOOKUP(C1338,METADATA!$J$5:$Q$29,IF(E1338="HI",2,IF(E1338="LO",6,10))+IF(D1338=1,2,IF(D1338=7,1,(IF(WEEKDAY(B1338)=1,2,IF(WEEKDAY(B1338)=7,1,0))))))</f>
        <v>3</v>
      </c>
      <c r="H1338" s="787">
        <v>11632</v>
      </c>
      <c r="I1338" s="788">
        <v>510.19099283218384</v>
      </c>
      <c r="K1338" s="795">
        <v>909.3125</v>
      </c>
      <c r="M1338" s="798">
        <f t="shared" si="61"/>
        <v>11643.18336406187</v>
      </c>
      <c r="N1338" s="303"/>
      <c r="S1338" s="786">
        <v>0</v>
      </c>
      <c r="T1338" s="781">
        <f>VLOOKUP(C1338,METADATA!$J$5:$Q$29,IF(E1338="HI",2,IF(E1338="LO",6,10))+IF(S1338=1,2,IF(D1338=7,1,(IF(WEEKDAY(B1338)=1,2,IF(WEEKDAY(B1338)=7,1,0))))))</f>
        <v>3</v>
      </c>
      <c r="U1338" s="781">
        <f>VLOOKUP(C1338,METADATA!$A$5:$H$29,IF(E1338="HI",2,IF(E1338="LO",6,10))+IF(S1338=1,2,IF(D1338=7,1,(IF(WEEKDAY(B1338)=1,2,IF(WEEKDAY(B1338)=7,1,0))))))</f>
        <v>3</v>
      </c>
    </row>
    <row r="1339" spans="2:21" ht="13.95" customHeight="1" x14ac:dyDescent="0.25">
      <c r="B1339" s="784">
        <f t="shared" si="62"/>
        <v>45438</v>
      </c>
      <c r="C1339" s="785">
        <v>15</v>
      </c>
      <c r="D1339" s="786">
        <f>IFERROR((INDEX(METADATA!$T$2:$T$20,MATCH(B1339,METADATA!$S$2:$S$20,0))),0)</f>
        <v>0</v>
      </c>
      <c r="E1339" s="785" t="str">
        <f t="shared" si="60"/>
        <v>LO</v>
      </c>
      <c r="F1339" s="786">
        <f>VLOOKUP(C1339,METADATA!$A$5:$H$29,IF(E1339="HI",2,IF(E1339="LO",6,10))+IF(D1339=1,2,IF(D1339=7,1,(IF(WEEKDAY(B1339)=1,2,IF(WEEKDAY(B1339)=7,1,0))))))</f>
        <v>3</v>
      </c>
      <c r="G1339" s="786">
        <f>VLOOKUP(C1339,METADATA!$J$5:$Q$29,IF(E1339="HI",2,IF(E1339="LO",6,10))+IF(D1339=1,2,IF(D1339=7,1,(IF(WEEKDAY(B1339)=1,2,IF(WEEKDAY(B1339)=7,1,0))))))</f>
        <v>3</v>
      </c>
      <c r="H1339" s="787">
        <v>11606.25</v>
      </c>
      <c r="I1339" s="788">
        <v>91.322500648442656</v>
      </c>
      <c r="K1339" s="795">
        <v>905.6</v>
      </c>
      <c r="M1339" s="798">
        <f t="shared" si="61"/>
        <v>11606.609274961602</v>
      </c>
      <c r="N1339" s="303"/>
      <c r="S1339" s="786">
        <v>0</v>
      </c>
      <c r="T1339" s="781">
        <f>VLOOKUP(C1339,METADATA!$J$5:$Q$29,IF(E1339="HI",2,IF(E1339="LO",6,10))+IF(S1339=1,2,IF(D1339=7,1,(IF(WEEKDAY(B1339)=1,2,IF(WEEKDAY(B1339)=7,1,0))))))</f>
        <v>3</v>
      </c>
      <c r="U1339" s="781">
        <f>VLOOKUP(C1339,METADATA!$A$5:$H$29,IF(E1339="HI",2,IF(E1339="LO",6,10))+IF(S1339=1,2,IF(D1339=7,1,(IF(WEEKDAY(B1339)=1,2,IF(WEEKDAY(B1339)=7,1,0))))))</f>
        <v>3</v>
      </c>
    </row>
    <row r="1340" spans="2:21" ht="13.95" customHeight="1" x14ac:dyDescent="0.25">
      <c r="B1340" s="784">
        <f t="shared" si="62"/>
        <v>45438</v>
      </c>
      <c r="C1340" s="785">
        <v>16</v>
      </c>
      <c r="D1340" s="786">
        <f>IFERROR((INDEX(METADATA!$T$2:$T$20,MATCH(B1340,METADATA!$S$2:$S$20,0))),0)</f>
        <v>0</v>
      </c>
      <c r="E1340" s="785" t="str">
        <f t="shared" si="60"/>
        <v>LO</v>
      </c>
      <c r="F1340" s="786">
        <f>VLOOKUP(C1340,METADATA!$A$5:$H$29,IF(E1340="HI",2,IF(E1340="LO",6,10))+IF(D1340=1,2,IF(D1340=7,1,(IF(WEEKDAY(B1340)=1,2,IF(WEEKDAY(B1340)=7,1,0))))))</f>
        <v>3</v>
      </c>
      <c r="G1340" s="786">
        <f>VLOOKUP(C1340,METADATA!$J$5:$Q$29,IF(E1340="HI",2,IF(E1340="LO",6,10))+IF(D1340=1,2,IF(D1340=7,1,(IF(WEEKDAY(B1340)=1,2,IF(WEEKDAY(B1340)=7,1,0))))))</f>
        <v>3</v>
      </c>
      <c r="H1340" s="787">
        <v>12311</v>
      </c>
      <c r="I1340" s="788">
        <v>8.880000114440918</v>
      </c>
      <c r="K1340" s="795">
        <v>913.98749999999995</v>
      </c>
      <c r="M1340" s="798">
        <f t="shared" si="61"/>
        <v>12311.003202598968</v>
      </c>
      <c r="N1340" s="303"/>
      <c r="S1340" s="786">
        <v>0</v>
      </c>
      <c r="T1340" s="781">
        <f>VLOOKUP(C1340,METADATA!$J$5:$Q$29,IF(E1340="HI",2,IF(E1340="LO",6,10))+IF(S1340=1,2,IF(D1340=7,1,(IF(WEEKDAY(B1340)=1,2,IF(WEEKDAY(B1340)=7,1,0))))))</f>
        <v>3</v>
      </c>
      <c r="U1340" s="781">
        <f>VLOOKUP(C1340,METADATA!$A$5:$H$29,IF(E1340="HI",2,IF(E1340="LO",6,10))+IF(S1340=1,2,IF(D1340=7,1,(IF(WEEKDAY(B1340)=1,2,IF(WEEKDAY(B1340)=7,1,0))))))</f>
        <v>3</v>
      </c>
    </row>
    <row r="1341" spans="2:21" ht="13.95" customHeight="1" x14ac:dyDescent="0.25">
      <c r="B1341" s="784">
        <f t="shared" si="62"/>
        <v>45438</v>
      </c>
      <c r="C1341" s="785">
        <v>17</v>
      </c>
      <c r="D1341" s="786">
        <f>IFERROR((INDEX(METADATA!$T$2:$T$20,MATCH(B1341,METADATA!$S$2:$S$20,0))),0)</f>
        <v>0</v>
      </c>
      <c r="E1341" s="785" t="str">
        <f t="shared" si="60"/>
        <v>LO</v>
      </c>
      <c r="F1341" s="786">
        <f>VLOOKUP(C1341,METADATA!$A$5:$H$29,IF(E1341="HI",2,IF(E1341="LO",6,10))+IF(D1341=1,2,IF(D1341=7,1,(IF(WEEKDAY(B1341)=1,2,IF(WEEKDAY(B1341)=7,1,0))))))</f>
        <v>3</v>
      </c>
      <c r="G1341" s="786">
        <f>VLOOKUP(C1341,METADATA!$J$5:$Q$29,IF(E1341="HI",2,IF(E1341="LO",6,10))+IF(D1341=1,2,IF(D1341=7,1,(IF(WEEKDAY(B1341)=1,2,IF(WEEKDAY(B1341)=7,1,0))))))</f>
        <v>3</v>
      </c>
      <c r="H1341" s="787">
        <v>13044.5</v>
      </c>
      <c r="I1341" s="788">
        <v>0</v>
      </c>
      <c r="K1341" s="795">
        <v>902.26250000000005</v>
      </c>
      <c r="M1341" s="798">
        <f t="shared" si="61"/>
        <v>13044.5</v>
      </c>
      <c r="N1341" s="303"/>
      <c r="S1341" s="786">
        <v>0</v>
      </c>
      <c r="T1341" s="781">
        <f>VLOOKUP(C1341,METADATA!$J$5:$Q$29,IF(E1341="HI",2,IF(E1341="LO",6,10))+IF(S1341=1,2,IF(D1341=7,1,(IF(WEEKDAY(B1341)=1,2,IF(WEEKDAY(B1341)=7,1,0))))))</f>
        <v>3</v>
      </c>
      <c r="U1341" s="781">
        <f>VLOOKUP(C1341,METADATA!$A$5:$H$29,IF(E1341="HI",2,IF(E1341="LO",6,10))+IF(S1341=1,2,IF(D1341=7,1,(IF(WEEKDAY(B1341)=1,2,IF(WEEKDAY(B1341)=7,1,0))))))</f>
        <v>3</v>
      </c>
    </row>
    <row r="1342" spans="2:21" ht="13.95" customHeight="1" x14ac:dyDescent="0.25">
      <c r="B1342" s="784">
        <f t="shared" si="62"/>
        <v>45438</v>
      </c>
      <c r="C1342" s="785">
        <v>18</v>
      </c>
      <c r="D1342" s="786">
        <f>IFERROR((INDEX(METADATA!$T$2:$T$20,MATCH(B1342,METADATA!$S$2:$S$20,0))),0)</f>
        <v>0</v>
      </c>
      <c r="E1342" s="785" t="str">
        <f t="shared" si="60"/>
        <v>LO</v>
      </c>
      <c r="F1342" s="786">
        <f>VLOOKUP(C1342,METADATA!$A$5:$H$29,IF(E1342="HI",2,IF(E1342="LO",6,10))+IF(D1342=1,2,IF(D1342=7,1,(IF(WEEKDAY(B1342)=1,2,IF(WEEKDAY(B1342)=7,1,0))))))</f>
        <v>2</v>
      </c>
      <c r="G1342" s="786">
        <f>VLOOKUP(C1342,METADATA!$J$5:$Q$29,IF(E1342="HI",2,IF(E1342="LO",6,10))+IF(D1342=1,2,IF(D1342=7,1,(IF(WEEKDAY(B1342)=1,2,IF(WEEKDAY(B1342)=7,1,0))))))</f>
        <v>3</v>
      </c>
      <c r="H1342" s="787">
        <v>14126.75</v>
      </c>
      <c r="I1342" s="788">
        <v>192.74000427126884</v>
      </c>
      <c r="K1342" s="795">
        <v>933.76250000000005</v>
      </c>
      <c r="M1342" s="798">
        <f t="shared" si="61"/>
        <v>14128.064774474475</v>
      </c>
      <c r="N1342" s="303"/>
      <c r="S1342" s="786">
        <v>0</v>
      </c>
      <c r="T1342" s="781">
        <f>VLOOKUP(C1342,METADATA!$J$5:$Q$29,IF(E1342="HI",2,IF(E1342="LO",6,10))+IF(S1342=1,2,IF(D1342=7,1,(IF(WEEKDAY(B1342)=1,2,IF(WEEKDAY(B1342)=7,1,0))))))</f>
        <v>3</v>
      </c>
      <c r="U1342" s="781">
        <f>VLOOKUP(C1342,METADATA!$A$5:$H$29,IF(E1342="HI",2,IF(E1342="LO",6,10))+IF(S1342=1,2,IF(D1342=7,1,(IF(WEEKDAY(B1342)=1,2,IF(WEEKDAY(B1342)=7,1,0))))))</f>
        <v>2</v>
      </c>
    </row>
    <row r="1343" spans="2:21" ht="13.95" customHeight="1" x14ac:dyDescent="0.25">
      <c r="B1343" s="784">
        <f t="shared" si="62"/>
        <v>45438</v>
      </c>
      <c r="C1343" s="785">
        <v>19</v>
      </c>
      <c r="D1343" s="786">
        <f>IFERROR((INDEX(METADATA!$T$2:$T$20,MATCH(B1343,METADATA!$S$2:$S$20,0))),0)</f>
        <v>0</v>
      </c>
      <c r="E1343" s="785" t="str">
        <f t="shared" si="60"/>
        <v>LO</v>
      </c>
      <c r="F1343" s="786">
        <f>VLOOKUP(C1343,METADATA!$A$5:$H$29,IF(E1343="HI",2,IF(E1343="LO",6,10))+IF(D1343=1,2,IF(D1343=7,1,(IF(WEEKDAY(B1343)=1,2,IF(WEEKDAY(B1343)=7,1,0))))))</f>
        <v>2</v>
      </c>
      <c r="G1343" s="786">
        <f>VLOOKUP(C1343,METADATA!$J$5:$Q$29,IF(E1343="HI",2,IF(E1343="LO",6,10))+IF(D1343=1,2,IF(D1343=7,1,(IF(WEEKDAY(B1343)=1,2,IF(WEEKDAY(B1343)=7,1,0))))))</f>
        <v>3</v>
      </c>
      <c r="H1343" s="787">
        <v>13867.5</v>
      </c>
      <c r="I1343" s="788">
        <v>316.6580103635788</v>
      </c>
      <c r="K1343" s="795">
        <v>0</v>
      </c>
      <c r="M1343" s="798">
        <f t="shared" si="61"/>
        <v>13871.114899153832</v>
      </c>
      <c r="N1343" s="303"/>
      <c r="S1343" s="786">
        <v>0</v>
      </c>
      <c r="T1343" s="781">
        <f>VLOOKUP(C1343,METADATA!$J$5:$Q$29,IF(E1343="HI",2,IF(E1343="LO",6,10))+IF(S1343=1,2,IF(D1343=7,1,(IF(WEEKDAY(B1343)=1,2,IF(WEEKDAY(B1343)=7,1,0))))))</f>
        <v>3</v>
      </c>
      <c r="U1343" s="781">
        <f>VLOOKUP(C1343,METADATA!$A$5:$H$29,IF(E1343="HI",2,IF(E1343="LO",6,10))+IF(S1343=1,2,IF(D1343=7,1,(IF(WEEKDAY(B1343)=1,2,IF(WEEKDAY(B1343)=7,1,0))))))</f>
        <v>2</v>
      </c>
    </row>
    <row r="1344" spans="2:21" ht="13.95" customHeight="1" x14ac:dyDescent="0.25">
      <c r="B1344" s="784">
        <f t="shared" si="62"/>
        <v>45438</v>
      </c>
      <c r="C1344" s="785">
        <v>20</v>
      </c>
      <c r="D1344" s="786">
        <f>IFERROR((INDEX(METADATA!$T$2:$T$20,MATCH(B1344,METADATA!$S$2:$S$20,0))),0)</f>
        <v>0</v>
      </c>
      <c r="E1344" s="785" t="str">
        <f t="shared" si="60"/>
        <v>LO</v>
      </c>
      <c r="F1344" s="786">
        <f>VLOOKUP(C1344,METADATA!$A$5:$H$29,IF(E1344="HI",2,IF(E1344="LO",6,10))+IF(D1344=1,2,IF(D1344=7,1,(IF(WEEKDAY(B1344)=1,2,IF(WEEKDAY(B1344)=7,1,0))))))</f>
        <v>3</v>
      </c>
      <c r="G1344" s="786">
        <f>VLOOKUP(C1344,METADATA!$J$5:$Q$29,IF(E1344="HI",2,IF(E1344="LO",6,10))+IF(D1344=1,2,IF(D1344=7,1,(IF(WEEKDAY(B1344)=1,2,IF(WEEKDAY(B1344)=7,1,0))))))</f>
        <v>3</v>
      </c>
      <c r="H1344" s="787">
        <v>12419.5</v>
      </c>
      <c r="I1344" s="788">
        <v>404.1590022444725</v>
      </c>
      <c r="K1344" s="795">
        <v>0</v>
      </c>
      <c r="M1344" s="798">
        <f t="shared" si="61"/>
        <v>12426.074390132037</v>
      </c>
      <c r="N1344" s="303"/>
      <c r="S1344" s="786">
        <v>0</v>
      </c>
      <c r="T1344" s="781">
        <f>VLOOKUP(C1344,METADATA!$J$5:$Q$29,IF(E1344="HI",2,IF(E1344="LO",6,10))+IF(S1344=1,2,IF(D1344=7,1,(IF(WEEKDAY(B1344)=1,2,IF(WEEKDAY(B1344)=7,1,0))))))</f>
        <v>3</v>
      </c>
      <c r="U1344" s="781">
        <f>VLOOKUP(C1344,METADATA!$A$5:$H$29,IF(E1344="HI",2,IF(E1344="LO",6,10))+IF(S1344=1,2,IF(D1344=7,1,(IF(WEEKDAY(B1344)=1,2,IF(WEEKDAY(B1344)=7,1,0))))))</f>
        <v>3</v>
      </c>
    </row>
    <row r="1345" spans="2:21" ht="13.95" customHeight="1" x14ac:dyDescent="0.25">
      <c r="B1345" s="784">
        <f t="shared" si="62"/>
        <v>45438</v>
      </c>
      <c r="C1345" s="785">
        <v>21</v>
      </c>
      <c r="D1345" s="786">
        <f>IFERROR((INDEX(METADATA!$T$2:$T$20,MATCH(B1345,METADATA!$S$2:$S$20,0))),0)</f>
        <v>0</v>
      </c>
      <c r="E1345" s="785" t="str">
        <f t="shared" si="60"/>
        <v>LO</v>
      </c>
      <c r="F1345" s="786">
        <f>VLOOKUP(C1345,METADATA!$A$5:$H$29,IF(E1345="HI",2,IF(E1345="LO",6,10))+IF(D1345=1,2,IF(D1345=7,1,(IF(WEEKDAY(B1345)=1,2,IF(WEEKDAY(B1345)=7,1,0))))))</f>
        <v>3</v>
      </c>
      <c r="G1345" s="786">
        <f>VLOOKUP(C1345,METADATA!$J$5:$Q$29,IF(E1345="HI",2,IF(E1345="LO",6,10))+IF(D1345=1,2,IF(D1345=7,1,(IF(WEEKDAY(B1345)=1,2,IF(WEEKDAY(B1345)=7,1,0))))))</f>
        <v>3</v>
      </c>
      <c r="H1345" s="787">
        <v>10753.5</v>
      </c>
      <c r="I1345" s="788">
        <v>627.60100507736206</v>
      </c>
      <c r="K1345" s="795">
        <v>0</v>
      </c>
      <c r="M1345" s="798">
        <f t="shared" si="61"/>
        <v>10771.798608940575</v>
      </c>
      <c r="N1345" s="303"/>
      <c r="S1345" s="786">
        <v>0</v>
      </c>
      <c r="T1345" s="781">
        <f>VLOOKUP(C1345,METADATA!$J$5:$Q$29,IF(E1345="HI",2,IF(E1345="LO",6,10))+IF(S1345=1,2,IF(D1345=7,1,(IF(WEEKDAY(B1345)=1,2,IF(WEEKDAY(B1345)=7,1,0))))))</f>
        <v>3</v>
      </c>
      <c r="U1345" s="781">
        <f>VLOOKUP(C1345,METADATA!$A$5:$H$29,IF(E1345="HI",2,IF(E1345="LO",6,10))+IF(S1345=1,2,IF(D1345=7,1,(IF(WEEKDAY(B1345)=1,2,IF(WEEKDAY(B1345)=7,1,0))))))</f>
        <v>3</v>
      </c>
    </row>
    <row r="1346" spans="2:21" ht="13.95" customHeight="1" x14ac:dyDescent="0.25">
      <c r="B1346" s="784">
        <f t="shared" si="62"/>
        <v>45438</v>
      </c>
      <c r="C1346" s="785">
        <v>22</v>
      </c>
      <c r="D1346" s="786">
        <f>IFERROR((INDEX(METADATA!$T$2:$T$20,MATCH(B1346,METADATA!$S$2:$S$20,0))),0)</f>
        <v>0</v>
      </c>
      <c r="E1346" s="785" t="str">
        <f t="shared" si="60"/>
        <v>LO</v>
      </c>
      <c r="F1346" s="786">
        <f>VLOOKUP(C1346,METADATA!$A$5:$H$29,IF(E1346="HI",2,IF(E1346="LO",6,10))+IF(D1346=1,2,IF(D1346=7,1,(IF(WEEKDAY(B1346)=1,2,IF(WEEKDAY(B1346)=7,1,0))))))</f>
        <v>3</v>
      </c>
      <c r="G1346" s="786">
        <f>VLOOKUP(C1346,METADATA!$J$5:$Q$29,IF(E1346="HI",2,IF(E1346="LO",6,10))+IF(D1346=1,2,IF(D1346=7,1,(IF(WEEKDAY(B1346)=1,2,IF(WEEKDAY(B1346)=7,1,0))))))</f>
        <v>3</v>
      </c>
      <c r="H1346" s="787">
        <v>9445.5</v>
      </c>
      <c r="I1346" s="788">
        <v>748.84601402282715</v>
      </c>
      <c r="K1346" s="795">
        <v>0</v>
      </c>
      <c r="M1346" s="798">
        <f t="shared" si="61"/>
        <v>9475.1380255233162</v>
      </c>
      <c r="N1346" s="303"/>
      <c r="S1346" s="786">
        <v>0</v>
      </c>
      <c r="T1346" s="781">
        <f>VLOOKUP(C1346,METADATA!$J$5:$Q$29,IF(E1346="HI",2,IF(E1346="LO",6,10))+IF(S1346=1,2,IF(D1346=7,1,(IF(WEEKDAY(B1346)=1,2,IF(WEEKDAY(B1346)=7,1,0))))))</f>
        <v>3</v>
      </c>
      <c r="U1346" s="781">
        <f>VLOOKUP(C1346,METADATA!$A$5:$H$29,IF(E1346="HI",2,IF(E1346="LO",6,10))+IF(S1346=1,2,IF(D1346=7,1,(IF(WEEKDAY(B1346)=1,2,IF(WEEKDAY(B1346)=7,1,0))))))</f>
        <v>3</v>
      </c>
    </row>
    <row r="1347" spans="2:21" ht="13.95" customHeight="1" x14ac:dyDescent="0.25">
      <c r="B1347" s="784">
        <f t="shared" si="62"/>
        <v>45438</v>
      </c>
      <c r="C1347" s="785">
        <v>23</v>
      </c>
      <c r="D1347" s="786">
        <f>IFERROR((INDEX(METADATA!$T$2:$T$20,MATCH(B1347,METADATA!$S$2:$S$20,0))),0)</f>
        <v>0</v>
      </c>
      <c r="E1347" s="785" t="str">
        <f t="shared" si="60"/>
        <v>LO</v>
      </c>
      <c r="F1347" s="786">
        <f>VLOOKUP(C1347,METADATA!$A$5:$H$29,IF(E1347="HI",2,IF(E1347="LO",6,10))+IF(D1347=1,2,IF(D1347=7,1,(IF(WEEKDAY(B1347)=1,2,IF(WEEKDAY(B1347)=7,1,0))))))</f>
        <v>3</v>
      </c>
      <c r="G1347" s="786">
        <f>VLOOKUP(C1347,METADATA!$J$5:$Q$29,IF(E1347="HI",2,IF(E1347="LO",6,10))+IF(D1347=1,2,IF(D1347=7,1,(IF(WEEKDAY(B1347)=1,2,IF(WEEKDAY(B1347)=7,1,0))))))</f>
        <v>3</v>
      </c>
      <c r="H1347" s="787">
        <v>8419.75</v>
      </c>
      <c r="I1347" s="788">
        <v>725.06499671936035</v>
      </c>
      <c r="K1347" s="795">
        <v>0</v>
      </c>
      <c r="M1347" s="798">
        <f t="shared" si="61"/>
        <v>8450.9117444195126</v>
      </c>
      <c r="N1347" s="303"/>
      <c r="S1347" s="786">
        <v>0</v>
      </c>
      <c r="T1347" s="781">
        <f>VLOOKUP(C1347,METADATA!$J$5:$Q$29,IF(E1347="HI",2,IF(E1347="LO",6,10))+IF(S1347=1,2,IF(D1347=7,1,(IF(WEEKDAY(B1347)=1,2,IF(WEEKDAY(B1347)=7,1,0))))))</f>
        <v>3</v>
      </c>
      <c r="U1347" s="781">
        <f>VLOOKUP(C1347,METADATA!$A$5:$H$29,IF(E1347="HI",2,IF(E1347="LO",6,10))+IF(S1347=1,2,IF(D1347=7,1,(IF(WEEKDAY(B1347)=1,2,IF(WEEKDAY(B1347)=7,1,0))))))</f>
        <v>3</v>
      </c>
    </row>
    <row r="1348" spans="2:21" ht="13.95" customHeight="1" x14ac:dyDescent="0.25">
      <c r="B1348" s="784">
        <f t="shared" si="62"/>
        <v>45439</v>
      </c>
      <c r="C1348" s="785">
        <v>0</v>
      </c>
      <c r="D1348" s="786">
        <f>IFERROR((INDEX(METADATA!$T$2:$T$20,MATCH(B1348,METADATA!$S$2:$S$20,0))),0)</f>
        <v>0</v>
      </c>
      <c r="E1348" s="785" t="str">
        <f t="shared" ref="E1348:E1411" si="63">IF(B1348="","",IF(AND(MONTH(B1348)&gt;=MONTH($AA$9),MONTH(B1348)&lt;=MONTH($AA$11)),"HI","LO"))</f>
        <v>LO</v>
      </c>
      <c r="F1348" s="786">
        <f>VLOOKUP(C1348,METADATA!$A$5:$H$29,IF(E1348="HI",2,IF(E1348="LO",6,10))+IF(D1348=1,2,IF(D1348=7,1,(IF(WEEKDAY(B1348)=1,2,IF(WEEKDAY(B1348)=7,1,0))))))</f>
        <v>3</v>
      </c>
      <c r="G1348" s="786">
        <f>VLOOKUP(C1348,METADATA!$J$5:$Q$29,IF(E1348="HI",2,IF(E1348="LO",6,10))+IF(D1348=1,2,IF(D1348=7,1,(IF(WEEKDAY(B1348)=1,2,IF(WEEKDAY(B1348)=7,1,0))))))</f>
        <v>3</v>
      </c>
      <c r="H1348" s="787">
        <v>7923.75</v>
      </c>
      <c r="I1348" s="788">
        <v>651.72100162506104</v>
      </c>
      <c r="K1348" s="795">
        <v>0</v>
      </c>
      <c r="M1348" s="798">
        <f t="shared" ref="M1348:M1411" si="64">SQRT(H1348^2+I1348^2)</f>
        <v>7950.5065452749086</v>
      </c>
      <c r="N1348" s="303"/>
      <c r="S1348" s="786">
        <v>0</v>
      </c>
      <c r="T1348" s="781">
        <f>VLOOKUP(C1348,METADATA!$J$5:$Q$29,IF(E1348="HI",2,IF(E1348="LO",6,10))+IF(S1348=1,2,IF(D1348=7,1,(IF(WEEKDAY(B1348)=1,2,IF(WEEKDAY(B1348)=7,1,0))))))</f>
        <v>3</v>
      </c>
      <c r="U1348" s="781">
        <f>VLOOKUP(C1348,METADATA!$A$5:$H$29,IF(E1348="HI",2,IF(E1348="LO",6,10))+IF(S1348=1,2,IF(D1348=7,1,(IF(WEEKDAY(B1348)=1,2,IF(WEEKDAY(B1348)=7,1,0))))))</f>
        <v>3</v>
      </c>
    </row>
    <row r="1349" spans="2:21" ht="13.95" customHeight="1" x14ac:dyDescent="0.25">
      <c r="B1349" s="784">
        <f t="shared" si="62"/>
        <v>45439</v>
      </c>
      <c r="C1349" s="785">
        <v>1</v>
      </c>
      <c r="D1349" s="786">
        <f>IFERROR((INDEX(METADATA!$T$2:$T$20,MATCH(B1349,METADATA!$S$2:$S$20,0))),0)</f>
        <v>0</v>
      </c>
      <c r="E1349" s="785" t="str">
        <f t="shared" si="63"/>
        <v>LO</v>
      </c>
      <c r="F1349" s="786">
        <f>VLOOKUP(C1349,METADATA!$A$5:$H$29,IF(E1349="HI",2,IF(E1349="LO",6,10))+IF(D1349=1,2,IF(D1349=7,1,(IF(WEEKDAY(B1349)=1,2,IF(WEEKDAY(B1349)=7,1,0))))))</f>
        <v>3</v>
      </c>
      <c r="G1349" s="786">
        <f>VLOOKUP(C1349,METADATA!$J$5:$Q$29,IF(E1349="HI",2,IF(E1349="LO",6,10))+IF(D1349=1,2,IF(D1349=7,1,(IF(WEEKDAY(B1349)=1,2,IF(WEEKDAY(B1349)=7,1,0))))))</f>
        <v>3</v>
      </c>
      <c r="H1349" s="787">
        <v>7668.25</v>
      </c>
      <c r="I1349" s="788">
        <v>1002.6019802093506</v>
      </c>
      <c r="K1349" s="795">
        <v>0</v>
      </c>
      <c r="M1349" s="798">
        <f t="shared" si="64"/>
        <v>7733.5159399344166</v>
      </c>
      <c r="N1349" s="303"/>
      <c r="S1349" s="786">
        <v>0</v>
      </c>
      <c r="T1349" s="781">
        <f>VLOOKUP(C1349,METADATA!$J$5:$Q$29,IF(E1349="HI",2,IF(E1349="LO",6,10))+IF(S1349=1,2,IF(D1349=7,1,(IF(WEEKDAY(B1349)=1,2,IF(WEEKDAY(B1349)=7,1,0))))))</f>
        <v>3</v>
      </c>
      <c r="U1349" s="781">
        <f>VLOOKUP(C1349,METADATA!$A$5:$H$29,IF(E1349="HI",2,IF(E1349="LO",6,10))+IF(S1349=1,2,IF(D1349=7,1,(IF(WEEKDAY(B1349)=1,2,IF(WEEKDAY(B1349)=7,1,0))))))</f>
        <v>3</v>
      </c>
    </row>
    <row r="1350" spans="2:21" ht="13.95" customHeight="1" x14ac:dyDescent="0.25">
      <c r="B1350" s="784">
        <f t="shared" si="62"/>
        <v>45439</v>
      </c>
      <c r="C1350" s="785">
        <v>2</v>
      </c>
      <c r="D1350" s="786">
        <f>IFERROR((INDEX(METADATA!$T$2:$T$20,MATCH(B1350,METADATA!$S$2:$S$20,0))),0)</f>
        <v>0</v>
      </c>
      <c r="E1350" s="785" t="str">
        <f t="shared" si="63"/>
        <v>LO</v>
      </c>
      <c r="F1350" s="786">
        <f>VLOOKUP(C1350,METADATA!$A$5:$H$29,IF(E1350="HI",2,IF(E1350="LO",6,10))+IF(D1350=1,2,IF(D1350=7,1,(IF(WEEKDAY(B1350)=1,2,IF(WEEKDAY(B1350)=7,1,0))))))</f>
        <v>3</v>
      </c>
      <c r="G1350" s="786">
        <f>VLOOKUP(C1350,METADATA!$J$5:$Q$29,IF(E1350="HI",2,IF(E1350="LO",6,10))+IF(D1350=1,2,IF(D1350=7,1,(IF(WEEKDAY(B1350)=1,2,IF(WEEKDAY(B1350)=7,1,0))))))</f>
        <v>3</v>
      </c>
      <c r="H1350" s="787">
        <v>7678.25</v>
      </c>
      <c r="I1350" s="788">
        <v>1571.1100025177002</v>
      </c>
      <c r="K1350" s="795">
        <v>0</v>
      </c>
      <c r="M1350" s="798">
        <f t="shared" si="64"/>
        <v>7837.340729004397</v>
      </c>
      <c r="N1350" s="303"/>
      <c r="S1350" s="786">
        <v>0</v>
      </c>
      <c r="T1350" s="781">
        <f>VLOOKUP(C1350,METADATA!$J$5:$Q$29,IF(E1350="HI",2,IF(E1350="LO",6,10))+IF(S1350=1,2,IF(D1350=7,1,(IF(WEEKDAY(B1350)=1,2,IF(WEEKDAY(B1350)=7,1,0))))))</f>
        <v>3</v>
      </c>
      <c r="U1350" s="781">
        <f>VLOOKUP(C1350,METADATA!$A$5:$H$29,IF(E1350="HI",2,IF(E1350="LO",6,10))+IF(S1350=1,2,IF(D1350=7,1,(IF(WEEKDAY(B1350)=1,2,IF(WEEKDAY(B1350)=7,1,0))))))</f>
        <v>3</v>
      </c>
    </row>
    <row r="1351" spans="2:21" ht="13.95" customHeight="1" x14ac:dyDescent="0.25">
      <c r="B1351" s="784">
        <f t="shared" si="62"/>
        <v>45439</v>
      </c>
      <c r="C1351" s="785">
        <v>3</v>
      </c>
      <c r="D1351" s="786">
        <f>IFERROR((INDEX(METADATA!$T$2:$T$20,MATCH(B1351,METADATA!$S$2:$S$20,0))),0)</f>
        <v>0</v>
      </c>
      <c r="E1351" s="785" t="str">
        <f t="shared" si="63"/>
        <v>LO</v>
      </c>
      <c r="F1351" s="786">
        <f>VLOOKUP(C1351,METADATA!$A$5:$H$29,IF(E1351="HI",2,IF(E1351="LO",6,10))+IF(D1351=1,2,IF(D1351=7,1,(IF(WEEKDAY(B1351)=1,2,IF(WEEKDAY(B1351)=7,1,0))))))</f>
        <v>3</v>
      </c>
      <c r="G1351" s="786">
        <f>VLOOKUP(C1351,METADATA!$J$5:$Q$29,IF(E1351="HI",2,IF(E1351="LO",6,10))+IF(D1351=1,2,IF(D1351=7,1,(IF(WEEKDAY(B1351)=1,2,IF(WEEKDAY(B1351)=7,1,0))))))</f>
        <v>3</v>
      </c>
      <c r="H1351" s="787">
        <v>7983.5</v>
      </c>
      <c r="I1351" s="788">
        <v>1329.8379917144775</v>
      </c>
      <c r="K1351" s="795">
        <v>0</v>
      </c>
      <c r="M1351" s="798">
        <f t="shared" si="64"/>
        <v>8093.499943424179</v>
      </c>
      <c r="N1351" s="303"/>
      <c r="S1351" s="786">
        <v>0</v>
      </c>
      <c r="T1351" s="781">
        <f>VLOOKUP(C1351,METADATA!$J$5:$Q$29,IF(E1351="HI",2,IF(E1351="LO",6,10))+IF(S1351=1,2,IF(D1351=7,1,(IF(WEEKDAY(B1351)=1,2,IF(WEEKDAY(B1351)=7,1,0))))))</f>
        <v>3</v>
      </c>
      <c r="U1351" s="781">
        <f>VLOOKUP(C1351,METADATA!$A$5:$H$29,IF(E1351="HI",2,IF(E1351="LO",6,10))+IF(S1351=1,2,IF(D1351=7,1,(IF(WEEKDAY(B1351)=1,2,IF(WEEKDAY(B1351)=7,1,0))))))</f>
        <v>3</v>
      </c>
    </row>
    <row r="1352" spans="2:21" ht="13.95" customHeight="1" x14ac:dyDescent="0.25">
      <c r="B1352" s="784">
        <f t="shared" si="62"/>
        <v>45439</v>
      </c>
      <c r="C1352" s="785">
        <v>4</v>
      </c>
      <c r="D1352" s="786">
        <f>IFERROR((INDEX(METADATA!$T$2:$T$20,MATCH(B1352,METADATA!$S$2:$S$20,0))),0)</f>
        <v>0</v>
      </c>
      <c r="E1352" s="785" t="str">
        <f t="shared" si="63"/>
        <v>LO</v>
      </c>
      <c r="F1352" s="786">
        <f>VLOOKUP(C1352,METADATA!$A$5:$H$29,IF(E1352="HI",2,IF(E1352="LO",6,10))+IF(D1352=1,2,IF(D1352=7,1,(IF(WEEKDAY(B1352)=1,2,IF(WEEKDAY(B1352)=7,1,0))))))</f>
        <v>3</v>
      </c>
      <c r="G1352" s="786">
        <f>VLOOKUP(C1352,METADATA!$J$5:$Q$29,IF(E1352="HI",2,IF(E1352="LO",6,10))+IF(D1352=1,2,IF(D1352=7,1,(IF(WEEKDAY(B1352)=1,2,IF(WEEKDAY(B1352)=7,1,0))))))</f>
        <v>3</v>
      </c>
      <c r="H1352" s="787">
        <v>8912.5</v>
      </c>
      <c r="I1352" s="788">
        <v>772.36799335479736</v>
      </c>
      <c r="K1352" s="795">
        <v>0</v>
      </c>
      <c r="M1352" s="798">
        <f t="shared" si="64"/>
        <v>8945.9045695311834</v>
      </c>
      <c r="N1352" s="303"/>
      <c r="S1352" s="786">
        <v>0</v>
      </c>
      <c r="T1352" s="781">
        <f>VLOOKUP(C1352,METADATA!$J$5:$Q$29,IF(E1352="HI",2,IF(E1352="LO",6,10))+IF(S1352=1,2,IF(D1352=7,1,(IF(WEEKDAY(B1352)=1,2,IF(WEEKDAY(B1352)=7,1,0))))))</f>
        <v>3</v>
      </c>
      <c r="U1352" s="781">
        <f>VLOOKUP(C1352,METADATA!$A$5:$H$29,IF(E1352="HI",2,IF(E1352="LO",6,10))+IF(S1352=1,2,IF(D1352=7,1,(IF(WEEKDAY(B1352)=1,2,IF(WEEKDAY(B1352)=7,1,0))))))</f>
        <v>3</v>
      </c>
    </row>
    <row r="1353" spans="2:21" ht="13.95" customHeight="1" x14ac:dyDescent="0.25">
      <c r="B1353" s="784">
        <f t="shared" si="62"/>
        <v>45439</v>
      </c>
      <c r="C1353" s="785">
        <v>5</v>
      </c>
      <c r="D1353" s="786">
        <f>IFERROR((INDEX(METADATA!$T$2:$T$20,MATCH(B1353,METADATA!$S$2:$S$20,0))),0)</f>
        <v>0</v>
      </c>
      <c r="E1353" s="785" t="str">
        <f t="shared" si="63"/>
        <v>LO</v>
      </c>
      <c r="F1353" s="786">
        <f>VLOOKUP(C1353,METADATA!$A$5:$H$29,IF(E1353="HI",2,IF(E1353="LO",6,10))+IF(D1353=1,2,IF(D1353=7,1,(IF(WEEKDAY(B1353)=1,2,IF(WEEKDAY(B1353)=7,1,0))))))</f>
        <v>3</v>
      </c>
      <c r="G1353" s="786">
        <f>VLOOKUP(C1353,METADATA!$J$5:$Q$29,IF(E1353="HI",2,IF(E1353="LO",6,10))+IF(D1353=1,2,IF(D1353=7,1,(IF(WEEKDAY(B1353)=1,2,IF(WEEKDAY(B1353)=7,1,0))))))</f>
        <v>3</v>
      </c>
      <c r="H1353" s="787">
        <v>10777.25</v>
      </c>
      <c r="I1353" s="788">
        <v>1390.3429765701294</v>
      </c>
      <c r="K1353" s="795">
        <v>0</v>
      </c>
      <c r="M1353" s="798">
        <f t="shared" si="64"/>
        <v>10866.562066955577</v>
      </c>
      <c r="N1353" s="303"/>
      <c r="S1353" s="786">
        <v>0</v>
      </c>
      <c r="T1353" s="781">
        <f>VLOOKUP(C1353,METADATA!$J$5:$Q$29,IF(E1353="HI",2,IF(E1353="LO",6,10))+IF(S1353=1,2,IF(D1353=7,1,(IF(WEEKDAY(B1353)=1,2,IF(WEEKDAY(B1353)=7,1,0))))))</f>
        <v>3</v>
      </c>
      <c r="U1353" s="781">
        <f>VLOOKUP(C1353,METADATA!$A$5:$H$29,IF(E1353="HI",2,IF(E1353="LO",6,10))+IF(S1353=1,2,IF(D1353=7,1,(IF(WEEKDAY(B1353)=1,2,IF(WEEKDAY(B1353)=7,1,0))))))</f>
        <v>3</v>
      </c>
    </row>
    <row r="1354" spans="2:21" ht="13.95" customHeight="1" x14ac:dyDescent="0.25">
      <c r="B1354" s="784">
        <f t="shared" si="62"/>
        <v>45439</v>
      </c>
      <c r="C1354" s="785">
        <v>6</v>
      </c>
      <c r="D1354" s="786">
        <f>IFERROR((INDEX(METADATA!$T$2:$T$20,MATCH(B1354,METADATA!$S$2:$S$20,0))),0)</f>
        <v>0</v>
      </c>
      <c r="E1354" s="785" t="str">
        <f t="shared" si="63"/>
        <v>LO</v>
      </c>
      <c r="F1354" s="786">
        <f>VLOOKUP(C1354,METADATA!$A$5:$H$29,IF(E1354="HI",2,IF(E1354="LO",6,10))+IF(D1354=1,2,IF(D1354=7,1,(IF(WEEKDAY(B1354)=1,2,IF(WEEKDAY(B1354)=7,1,0))))))</f>
        <v>2</v>
      </c>
      <c r="G1354" s="786">
        <f>VLOOKUP(C1354,METADATA!$J$5:$Q$29,IF(E1354="HI",2,IF(E1354="LO",6,10))+IF(D1354=1,2,IF(D1354=7,1,(IF(WEEKDAY(B1354)=1,2,IF(WEEKDAY(B1354)=7,1,0))))))</f>
        <v>2</v>
      </c>
      <c r="H1354" s="787">
        <v>13426</v>
      </c>
      <c r="I1354" s="788">
        <v>1522.6314754486084</v>
      </c>
      <c r="K1354" s="795">
        <v>870.51250000000005</v>
      </c>
      <c r="M1354" s="798">
        <f t="shared" si="64"/>
        <v>13512.064335623436</v>
      </c>
      <c r="N1354" s="303"/>
      <c r="S1354" s="786">
        <v>0</v>
      </c>
      <c r="T1354" s="781">
        <f>VLOOKUP(C1354,METADATA!$J$5:$Q$29,IF(E1354="HI",2,IF(E1354="LO",6,10))+IF(S1354=1,2,IF(D1354=7,1,(IF(WEEKDAY(B1354)=1,2,IF(WEEKDAY(B1354)=7,1,0))))))</f>
        <v>2</v>
      </c>
      <c r="U1354" s="781">
        <f>VLOOKUP(C1354,METADATA!$A$5:$H$29,IF(E1354="HI",2,IF(E1354="LO",6,10))+IF(S1354=1,2,IF(D1354=7,1,(IF(WEEKDAY(B1354)=1,2,IF(WEEKDAY(B1354)=7,1,0))))))</f>
        <v>2</v>
      </c>
    </row>
    <row r="1355" spans="2:21" ht="13.95" customHeight="1" x14ac:dyDescent="0.25">
      <c r="B1355" s="784">
        <f t="shared" si="62"/>
        <v>45439</v>
      </c>
      <c r="C1355" s="785">
        <v>7</v>
      </c>
      <c r="D1355" s="786">
        <f>IFERROR((INDEX(METADATA!$T$2:$T$20,MATCH(B1355,METADATA!$S$2:$S$20,0))),0)</f>
        <v>0</v>
      </c>
      <c r="E1355" s="785" t="str">
        <f t="shared" si="63"/>
        <v>LO</v>
      </c>
      <c r="F1355" s="786">
        <f>VLOOKUP(C1355,METADATA!$A$5:$H$29,IF(E1355="HI",2,IF(E1355="LO",6,10))+IF(D1355=1,2,IF(D1355=7,1,(IF(WEEKDAY(B1355)=1,2,IF(WEEKDAY(B1355)=7,1,0))))))</f>
        <v>1</v>
      </c>
      <c r="G1355" s="786">
        <f>VLOOKUP(C1355,METADATA!$J$5:$Q$29,IF(E1355="HI",2,IF(E1355="LO",6,10))+IF(D1355=1,2,IF(D1355=7,1,(IF(WEEKDAY(B1355)=1,2,IF(WEEKDAY(B1355)=7,1,0))))))</f>
        <v>1</v>
      </c>
      <c r="H1355" s="787">
        <v>14642.5</v>
      </c>
      <c r="I1355" s="788">
        <v>1647.4805202484131</v>
      </c>
      <c r="K1355" s="795">
        <v>865.8125</v>
      </c>
      <c r="M1355" s="798">
        <f t="shared" si="64"/>
        <v>14734.890509080751</v>
      </c>
      <c r="N1355" s="303"/>
      <c r="S1355" s="786">
        <v>0</v>
      </c>
      <c r="T1355" s="781">
        <f>VLOOKUP(C1355,METADATA!$J$5:$Q$29,IF(E1355="HI",2,IF(E1355="LO",6,10))+IF(S1355=1,2,IF(D1355=7,1,(IF(WEEKDAY(B1355)=1,2,IF(WEEKDAY(B1355)=7,1,0))))))</f>
        <v>1</v>
      </c>
      <c r="U1355" s="781">
        <f>VLOOKUP(C1355,METADATA!$A$5:$H$29,IF(E1355="HI",2,IF(E1355="LO",6,10))+IF(S1355=1,2,IF(D1355=7,1,(IF(WEEKDAY(B1355)=1,2,IF(WEEKDAY(B1355)=7,1,0))))))</f>
        <v>1</v>
      </c>
    </row>
    <row r="1356" spans="2:21" ht="13.95" customHeight="1" x14ac:dyDescent="0.25">
      <c r="B1356" s="784">
        <f t="shared" si="62"/>
        <v>45439</v>
      </c>
      <c r="C1356" s="785">
        <v>8</v>
      </c>
      <c r="D1356" s="786">
        <f>IFERROR((INDEX(METADATA!$T$2:$T$20,MATCH(B1356,METADATA!$S$2:$S$20,0))),0)</f>
        <v>0</v>
      </c>
      <c r="E1356" s="785" t="str">
        <f t="shared" si="63"/>
        <v>LO</v>
      </c>
      <c r="F1356" s="786">
        <f>VLOOKUP(C1356,METADATA!$A$5:$H$29,IF(E1356="HI",2,IF(E1356="LO",6,10))+IF(D1356=1,2,IF(D1356=7,1,(IF(WEEKDAY(B1356)=1,2,IF(WEEKDAY(B1356)=7,1,0))))))</f>
        <v>1</v>
      </c>
      <c r="G1356" s="786">
        <f>VLOOKUP(C1356,METADATA!$J$5:$Q$29,IF(E1356="HI",2,IF(E1356="LO",6,10))+IF(D1356=1,2,IF(D1356=7,1,(IF(WEEKDAY(B1356)=1,2,IF(WEEKDAY(B1356)=7,1,0))))))</f>
        <v>1</v>
      </c>
      <c r="H1356" s="787">
        <v>15326.25</v>
      </c>
      <c r="I1356" s="788">
        <v>1702.6325149536133</v>
      </c>
      <c r="K1356" s="795">
        <v>834.63750000000005</v>
      </c>
      <c r="M1356" s="798">
        <f t="shared" si="64"/>
        <v>15420.534898098615</v>
      </c>
      <c r="N1356" s="303"/>
      <c r="S1356" s="786">
        <v>0</v>
      </c>
      <c r="T1356" s="781">
        <f>VLOOKUP(C1356,METADATA!$J$5:$Q$29,IF(E1356="HI",2,IF(E1356="LO",6,10))+IF(S1356=1,2,IF(D1356=7,1,(IF(WEEKDAY(B1356)=1,2,IF(WEEKDAY(B1356)=7,1,0))))))</f>
        <v>1</v>
      </c>
      <c r="U1356" s="781">
        <f>VLOOKUP(C1356,METADATA!$A$5:$H$29,IF(E1356="HI",2,IF(E1356="LO",6,10))+IF(S1356=1,2,IF(D1356=7,1,(IF(WEEKDAY(B1356)=1,2,IF(WEEKDAY(B1356)=7,1,0))))))</f>
        <v>1</v>
      </c>
    </row>
    <row r="1357" spans="2:21" ht="13.95" customHeight="1" x14ac:dyDescent="0.25">
      <c r="B1357" s="784">
        <f t="shared" si="62"/>
        <v>45439</v>
      </c>
      <c r="C1357" s="785">
        <v>9</v>
      </c>
      <c r="D1357" s="786">
        <f>IFERROR((INDEX(METADATA!$T$2:$T$20,MATCH(B1357,METADATA!$S$2:$S$20,0))),0)</f>
        <v>0</v>
      </c>
      <c r="E1357" s="785" t="str">
        <f t="shared" si="63"/>
        <v>LO</v>
      </c>
      <c r="F1357" s="786">
        <f>VLOOKUP(C1357,METADATA!$A$5:$H$29,IF(E1357="HI",2,IF(E1357="LO",6,10))+IF(D1357=1,2,IF(D1357=7,1,(IF(WEEKDAY(B1357)=1,2,IF(WEEKDAY(B1357)=7,1,0))))))</f>
        <v>2</v>
      </c>
      <c r="G1357" s="786">
        <f>VLOOKUP(C1357,METADATA!$J$5:$Q$29,IF(E1357="HI",2,IF(E1357="LO",6,10))+IF(D1357=1,2,IF(D1357=7,1,(IF(WEEKDAY(B1357)=1,2,IF(WEEKDAY(B1357)=7,1,0))))))</f>
        <v>1</v>
      </c>
      <c r="H1357" s="787">
        <v>16273</v>
      </c>
      <c r="I1357" s="788">
        <v>1687.6080207824707</v>
      </c>
      <c r="K1357" s="795">
        <v>847.33749999999998</v>
      </c>
      <c r="M1357" s="798">
        <f t="shared" si="64"/>
        <v>16360.273525580473</v>
      </c>
      <c r="N1357" s="303"/>
      <c r="S1357" s="786">
        <v>0</v>
      </c>
      <c r="T1357" s="781">
        <f>VLOOKUP(C1357,METADATA!$J$5:$Q$29,IF(E1357="HI",2,IF(E1357="LO",6,10))+IF(S1357=1,2,IF(D1357=7,1,(IF(WEEKDAY(B1357)=1,2,IF(WEEKDAY(B1357)=7,1,0))))))</f>
        <v>1</v>
      </c>
      <c r="U1357" s="781">
        <f>VLOOKUP(C1357,METADATA!$A$5:$H$29,IF(E1357="HI",2,IF(E1357="LO",6,10))+IF(S1357=1,2,IF(D1357=7,1,(IF(WEEKDAY(B1357)=1,2,IF(WEEKDAY(B1357)=7,1,0))))))</f>
        <v>2</v>
      </c>
    </row>
    <row r="1358" spans="2:21" ht="13.95" customHeight="1" x14ac:dyDescent="0.25">
      <c r="B1358" s="784">
        <f t="shared" si="62"/>
        <v>45439</v>
      </c>
      <c r="C1358" s="785">
        <v>10</v>
      </c>
      <c r="D1358" s="786">
        <f>IFERROR((INDEX(METADATA!$T$2:$T$20,MATCH(B1358,METADATA!$S$2:$S$20,0))),0)</f>
        <v>0</v>
      </c>
      <c r="E1358" s="785" t="str">
        <f t="shared" si="63"/>
        <v>LO</v>
      </c>
      <c r="F1358" s="786">
        <f>VLOOKUP(C1358,METADATA!$A$5:$H$29,IF(E1358="HI",2,IF(E1358="LO",6,10))+IF(D1358=1,2,IF(D1358=7,1,(IF(WEEKDAY(B1358)=1,2,IF(WEEKDAY(B1358)=7,1,0))))))</f>
        <v>2</v>
      </c>
      <c r="G1358" s="786">
        <f>VLOOKUP(C1358,METADATA!$J$5:$Q$29,IF(E1358="HI",2,IF(E1358="LO",6,10))+IF(D1358=1,2,IF(D1358=7,1,(IF(WEEKDAY(B1358)=1,2,IF(WEEKDAY(B1358)=7,1,0))))))</f>
        <v>2</v>
      </c>
      <c r="H1358" s="787">
        <v>16168.75</v>
      </c>
      <c r="I1358" s="788">
        <v>1832.0869522094727</v>
      </c>
      <c r="K1358" s="795">
        <v>851.61249999999995</v>
      </c>
      <c r="M1358" s="798">
        <f t="shared" si="64"/>
        <v>16272.216172450395</v>
      </c>
      <c r="N1358" s="303"/>
      <c r="S1358" s="786">
        <v>0</v>
      </c>
      <c r="T1358" s="781">
        <f>VLOOKUP(C1358,METADATA!$J$5:$Q$29,IF(E1358="HI",2,IF(E1358="LO",6,10))+IF(S1358=1,2,IF(D1358=7,1,(IF(WEEKDAY(B1358)=1,2,IF(WEEKDAY(B1358)=7,1,0))))))</f>
        <v>2</v>
      </c>
      <c r="U1358" s="781">
        <f>VLOOKUP(C1358,METADATA!$A$5:$H$29,IF(E1358="HI",2,IF(E1358="LO",6,10))+IF(S1358=1,2,IF(D1358=7,1,(IF(WEEKDAY(B1358)=1,2,IF(WEEKDAY(B1358)=7,1,0))))))</f>
        <v>2</v>
      </c>
    </row>
    <row r="1359" spans="2:21" ht="13.95" customHeight="1" x14ac:dyDescent="0.25">
      <c r="B1359" s="784">
        <f t="shared" si="62"/>
        <v>45439</v>
      </c>
      <c r="C1359" s="785">
        <v>11</v>
      </c>
      <c r="D1359" s="786">
        <f>IFERROR((INDEX(METADATA!$T$2:$T$20,MATCH(B1359,METADATA!$S$2:$S$20,0))),0)</f>
        <v>0</v>
      </c>
      <c r="E1359" s="785" t="str">
        <f t="shared" si="63"/>
        <v>LO</v>
      </c>
      <c r="F1359" s="786">
        <f>VLOOKUP(C1359,METADATA!$A$5:$H$29,IF(E1359="HI",2,IF(E1359="LO",6,10))+IF(D1359=1,2,IF(D1359=7,1,(IF(WEEKDAY(B1359)=1,2,IF(WEEKDAY(B1359)=7,1,0))))))</f>
        <v>2</v>
      </c>
      <c r="G1359" s="786">
        <f>VLOOKUP(C1359,METADATA!$J$5:$Q$29,IF(E1359="HI",2,IF(E1359="LO",6,10))+IF(D1359=1,2,IF(D1359=7,1,(IF(WEEKDAY(B1359)=1,2,IF(WEEKDAY(B1359)=7,1,0))))))</f>
        <v>2</v>
      </c>
      <c r="H1359" s="787">
        <v>16394.5</v>
      </c>
      <c r="I1359" s="788">
        <v>1855.4399261474609</v>
      </c>
      <c r="K1359" s="795">
        <v>856.5</v>
      </c>
      <c r="M1359" s="798">
        <f t="shared" si="64"/>
        <v>16499.160208008834</v>
      </c>
      <c r="N1359" s="303"/>
      <c r="S1359" s="786">
        <v>0</v>
      </c>
      <c r="T1359" s="781">
        <f>VLOOKUP(C1359,METADATA!$J$5:$Q$29,IF(E1359="HI",2,IF(E1359="LO",6,10))+IF(S1359=1,2,IF(D1359=7,1,(IF(WEEKDAY(B1359)=1,2,IF(WEEKDAY(B1359)=7,1,0))))))</f>
        <v>2</v>
      </c>
      <c r="U1359" s="781">
        <f>VLOOKUP(C1359,METADATA!$A$5:$H$29,IF(E1359="HI",2,IF(E1359="LO",6,10))+IF(S1359=1,2,IF(D1359=7,1,(IF(WEEKDAY(B1359)=1,2,IF(WEEKDAY(B1359)=7,1,0))))))</f>
        <v>2</v>
      </c>
    </row>
    <row r="1360" spans="2:21" ht="13.95" customHeight="1" x14ac:dyDescent="0.25">
      <c r="B1360" s="784">
        <f t="shared" si="62"/>
        <v>45439</v>
      </c>
      <c r="C1360" s="785">
        <v>12</v>
      </c>
      <c r="D1360" s="786">
        <f>IFERROR((INDEX(METADATA!$T$2:$T$20,MATCH(B1360,METADATA!$S$2:$S$20,0))),0)</f>
        <v>0</v>
      </c>
      <c r="E1360" s="785" t="str">
        <f t="shared" si="63"/>
        <v>LO</v>
      </c>
      <c r="F1360" s="786">
        <f>VLOOKUP(C1360,METADATA!$A$5:$H$29,IF(E1360="HI",2,IF(E1360="LO",6,10))+IF(D1360=1,2,IF(D1360=7,1,(IF(WEEKDAY(B1360)=1,2,IF(WEEKDAY(B1360)=7,1,0))))))</f>
        <v>2</v>
      </c>
      <c r="G1360" s="786">
        <f>VLOOKUP(C1360,METADATA!$J$5:$Q$29,IF(E1360="HI",2,IF(E1360="LO",6,10))+IF(D1360=1,2,IF(D1360=7,1,(IF(WEEKDAY(B1360)=1,2,IF(WEEKDAY(B1360)=7,1,0))))))</f>
        <v>2</v>
      </c>
      <c r="H1360" s="787">
        <v>16288.5</v>
      </c>
      <c r="I1360" s="788">
        <v>1801.3930320739746</v>
      </c>
      <c r="K1360" s="795">
        <v>824.32500000000005</v>
      </c>
      <c r="M1360" s="798">
        <f t="shared" si="64"/>
        <v>16387.807940844457</v>
      </c>
      <c r="N1360" s="303"/>
      <c r="S1360" s="786">
        <v>0</v>
      </c>
      <c r="T1360" s="781">
        <f>VLOOKUP(C1360,METADATA!$J$5:$Q$29,IF(E1360="HI",2,IF(E1360="LO",6,10))+IF(S1360=1,2,IF(D1360=7,1,(IF(WEEKDAY(B1360)=1,2,IF(WEEKDAY(B1360)=7,1,0))))))</f>
        <v>2</v>
      </c>
      <c r="U1360" s="781">
        <f>VLOOKUP(C1360,METADATA!$A$5:$H$29,IF(E1360="HI",2,IF(E1360="LO",6,10))+IF(S1360=1,2,IF(D1360=7,1,(IF(WEEKDAY(B1360)=1,2,IF(WEEKDAY(B1360)=7,1,0))))))</f>
        <v>2</v>
      </c>
    </row>
    <row r="1361" spans="2:21" ht="13.95" customHeight="1" x14ac:dyDescent="0.25">
      <c r="B1361" s="784">
        <f t="shared" si="62"/>
        <v>45439</v>
      </c>
      <c r="C1361" s="785">
        <v>13</v>
      </c>
      <c r="D1361" s="786">
        <f>IFERROR((INDEX(METADATA!$T$2:$T$20,MATCH(B1361,METADATA!$S$2:$S$20,0))),0)</f>
        <v>0</v>
      </c>
      <c r="E1361" s="785" t="str">
        <f t="shared" si="63"/>
        <v>LO</v>
      </c>
      <c r="F1361" s="786">
        <f>VLOOKUP(C1361,METADATA!$A$5:$H$29,IF(E1361="HI",2,IF(E1361="LO",6,10))+IF(D1361=1,2,IF(D1361=7,1,(IF(WEEKDAY(B1361)=1,2,IF(WEEKDAY(B1361)=7,1,0))))))</f>
        <v>2</v>
      </c>
      <c r="G1361" s="786">
        <f>VLOOKUP(C1361,METADATA!$J$5:$Q$29,IF(E1361="HI",2,IF(E1361="LO",6,10))+IF(D1361=1,2,IF(D1361=7,1,(IF(WEEKDAY(B1361)=1,2,IF(WEEKDAY(B1361)=7,1,0))))))</f>
        <v>2</v>
      </c>
      <c r="H1361" s="787">
        <v>15493.75</v>
      </c>
      <c r="I1361" s="788">
        <v>1868.2085037231445</v>
      </c>
      <c r="K1361" s="795">
        <v>882.73749999999995</v>
      </c>
      <c r="M1361" s="798">
        <f t="shared" si="64"/>
        <v>15605.976165427252</v>
      </c>
      <c r="N1361" s="303"/>
      <c r="S1361" s="786">
        <v>0</v>
      </c>
      <c r="T1361" s="781">
        <f>VLOOKUP(C1361,METADATA!$J$5:$Q$29,IF(E1361="HI",2,IF(E1361="LO",6,10))+IF(S1361=1,2,IF(D1361=7,1,(IF(WEEKDAY(B1361)=1,2,IF(WEEKDAY(B1361)=7,1,0))))))</f>
        <v>2</v>
      </c>
      <c r="U1361" s="781">
        <f>VLOOKUP(C1361,METADATA!$A$5:$H$29,IF(E1361="HI",2,IF(E1361="LO",6,10))+IF(S1361=1,2,IF(D1361=7,1,(IF(WEEKDAY(B1361)=1,2,IF(WEEKDAY(B1361)=7,1,0))))))</f>
        <v>2</v>
      </c>
    </row>
    <row r="1362" spans="2:21" ht="13.95" customHeight="1" x14ac:dyDescent="0.25">
      <c r="B1362" s="784">
        <f t="shared" si="62"/>
        <v>45439</v>
      </c>
      <c r="C1362" s="785">
        <v>14</v>
      </c>
      <c r="D1362" s="786">
        <f>IFERROR((INDEX(METADATA!$T$2:$T$20,MATCH(B1362,METADATA!$S$2:$S$20,0))),0)</f>
        <v>0</v>
      </c>
      <c r="E1362" s="785" t="str">
        <f t="shared" si="63"/>
        <v>LO</v>
      </c>
      <c r="F1362" s="786">
        <f>VLOOKUP(C1362,METADATA!$A$5:$H$29,IF(E1362="HI",2,IF(E1362="LO",6,10))+IF(D1362=1,2,IF(D1362=7,1,(IF(WEEKDAY(B1362)=1,2,IF(WEEKDAY(B1362)=7,1,0))))))</f>
        <v>2</v>
      </c>
      <c r="G1362" s="786">
        <f>VLOOKUP(C1362,METADATA!$J$5:$Q$29,IF(E1362="HI",2,IF(E1362="LO",6,10))+IF(D1362=1,2,IF(D1362=7,1,(IF(WEEKDAY(B1362)=1,2,IF(WEEKDAY(B1362)=7,1,0))))))</f>
        <v>2</v>
      </c>
      <c r="H1362" s="787">
        <v>15852.5</v>
      </c>
      <c r="I1362" s="788">
        <v>1752.7194595336914</v>
      </c>
      <c r="K1362" s="795">
        <v>909.3125</v>
      </c>
      <c r="M1362" s="798">
        <f t="shared" si="64"/>
        <v>15949.099716091441</v>
      </c>
      <c r="N1362" s="303"/>
      <c r="S1362" s="786">
        <v>0</v>
      </c>
      <c r="T1362" s="781">
        <f>VLOOKUP(C1362,METADATA!$J$5:$Q$29,IF(E1362="HI",2,IF(E1362="LO",6,10))+IF(S1362=1,2,IF(D1362=7,1,(IF(WEEKDAY(B1362)=1,2,IF(WEEKDAY(B1362)=7,1,0))))))</f>
        <v>2</v>
      </c>
      <c r="U1362" s="781">
        <f>VLOOKUP(C1362,METADATA!$A$5:$H$29,IF(E1362="HI",2,IF(E1362="LO",6,10))+IF(S1362=1,2,IF(D1362=7,1,(IF(WEEKDAY(B1362)=1,2,IF(WEEKDAY(B1362)=7,1,0))))))</f>
        <v>2</v>
      </c>
    </row>
    <row r="1363" spans="2:21" ht="13.95" customHeight="1" x14ac:dyDescent="0.25">
      <c r="B1363" s="784">
        <f t="shared" si="62"/>
        <v>45439</v>
      </c>
      <c r="C1363" s="785">
        <v>15</v>
      </c>
      <c r="D1363" s="786">
        <f>IFERROR((INDEX(METADATA!$T$2:$T$20,MATCH(B1363,METADATA!$S$2:$S$20,0))),0)</f>
        <v>0</v>
      </c>
      <c r="E1363" s="785" t="str">
        <f t="shared" si="63"/>
        <v>LO</v>
      </c>
      <c r="F1363" s="786">
        <f>VLOOKUP(C1363,METADATA!$A$5:$H$29,IF(E1363="HI",2,IF(E1363="LO",6,10))+IF(D1363=1,2,IF(D1363=7,1,(IF(WEEKDAY(B1363)=1,2,IF(WEEKDAY(B1363)=7,1,0))))))</f>
        <v>2</v>
      </c>
      <c r="G1363" s="786">
        <f>VLOOKUP(C1363,METADATA!$J$5:$Q$29,IF(E1363="HI",2,IF(E1363="LO",6,10))+IF(D1363=1,2,IF(D1363=7,1,(IF(WEEKDAY(B1363)=1,2,IF(WEEKDAY(B1363)=7,1,0))))))</f>
        <v>2</v>
      </c>
      <c r="H1363" s="787">
        <v>15543.25</v>
      </c>
      <c r="I1363" s="788">
        <v>1779.5049591064453</v>
      </c>
      <c r="K1363" s="795">
        <v>905.6</v>
      </c>
      <c r="M1363" s="798">
        <f t="shared" si="64"/>
        <v>15644.783746092</v>
      </c>
      <c r="N1363" s="303"/>
      <c r="S1363" s="786">
        <v>0</v>
      </c>
      <c r="T1363" s="781">
        <f>VLOOKUP(C1363,METADATA!$J$5:$Q$29,IF(E1363="HI",2,IF(E1363="LO",6,10))+IF(S1363=1,2,IF(D1363=7,1,(IF(WEEKDAY(B1363)=1,2,IF(WEEKDAY(B1363)=7,1,0))))))</f>
        <v>2</v>
      </c>
      <c r="U1363" s="781">
        <f>VLOOKUP(C1363,METADATA!$A$5:$H$29,IF(E1363="HI",2,IF(E1363="LO",6,10))+IF(S1363=1,2,IF(D1363=7,1,(IF(WEEKDAY(B1363)=1,2,IF(WEEKDAY(B1363)=7,1,0))))))</f>
        <v>2</v>
      </c>
    </row>
    <row r="1364" spans="2:21" ht="13.95" customHeight="1" x14ac:dyDescent="0.25">
      <c r="B1364" s="784">
        <f t="shared" si="62"/>
        <v>45439</v>
      </c>
      <c r="C1364" s="785">
        <v>16</v>
      </c>
      <c r="D1364" s="786">
        <f>IFERROR((INDEX(METADATA!$T$2:$T$20,MATCH(B1364,METADATA!$S$2:$S$20,0))),0)</f>
        <v>0</v>
      </c>
      <c r="E1364" s="785" t="str">
        <f t="shared" si="63"/>
        <v>LO</v>
      </c>
      <c r="F1364" s="786">
        <f>VLOOKUP(C1364,METADATA!$A$5:$H$29,IF(E1364="HI",2,IF(E1364="LO",6,10))+IF(D1364=1,2,IF(D1364=7,1,(IF(WEEKDAY(B1364)=1,2,IF(WEEKDAY(B1364)=7,1,0))))))</f>
        <v>2</v>
      </c>
      <c r="G1364" s="786">
        <f>VLOOKUP(C1364,METADATA!$J$5:$Q$29,IF(E1364="HI",2,IF(E1364="LO",6,10))+IF(D1364=1,2,IF(D1364=7,1,(IF(WEEKDAY(B1364)=1,2,IF(WEEKDAY(B1364)=7,1,0))))))</f>
        <v>2</v>
      </c>
      <c r="H1364" s="787">
        <v>15848.75</v>
      </c>
      <c r="I1364" s="788">
        <v>1726.175537109375</v>
      </c>
      <c r="K1364" s="795">
        <v>913.98749999999995</v>
      </c>
      <c r="M1364" s="798">
        <f t="shared" si="64"/>
        <v>15942.476550003605</v>
      </c>
      <c r="N1364" s="303"/>
      <c r="S1364" s="786">
        <v>0</v>
      </c>
      <c r="T1364" s="781">
        <f>VLOOKUP(C1364,METADATA!$J$5:$Q$29,IF(E1364="HI",2,IF(E1364="LO",6,10))+IF(S1364=1,2,IF(D1364=7,1,(IF(WEEKDAY(B1364)=1,2,IF(WEEKDAY(B1364)=7,1,0))))))</f>
        <v>2</v>
      </c>
      <c r="U1364" s="781">
        <f>VLOOKUP(C1364,METADATA!$A$5:$H$29,IF(E1364="HI",2,IF(E1364="LO",6,10))+IF(S1364=1,2,IF(D1364=7,1,(IF(WEEKDAY(B1364)=1,2,IF(WEEKDAY(B1364)=7,1,0))))))</f>
        <v>2</v>
      </c>
    </row>
    <row r="1365" spans="2:21" ht="13.95" customHeight="1" x14ac:dyDescent="0.25">
      <c r="B1365" s="784">
        <f t="shared" si="62"/>
        <v>45439</v>
      </c>
      <c r="C1365" s="785">
        <v>17</v>
      </c>
      <c r="D1365" s="786">
        <f>IFERROR((INDEX(METADATA!$T$2:$T$20,MATCH(B1365,METADATA!$S$2:$S$20,0))),0)</f>
        <v>0</v>
      </c>
      <c r="E1365" s="785" t="str">
        <f t="shared" si="63"/>
        <v>LO</v>
      </c>
      <c r="F1365" s="786">
        <f>VLOOKUP(C1365,METADATA!$A$5:$H$29,IF(E1365="HI",2,IF(E1365="LO",6,10))+IF(D1365=1,2,IF(D1365=7,1,(IF(WEEKDAY(B1365)=1,2,IF(WEEKDAY(B1365)=7,1,0))))))</f>
        <v>2</v>
      </c>
      <c r="G1365" s="786">
        <f>VLOOKUP(C1365,METADATA!$J$5:$Q$29,IF(E1365="HI",2,IF(E1365="LO",6,10))+IF(D1365=1,2,IF(D1365=7,1,(IF(WEEKDAY(B1365)=1,2,IF(WEEKDAY(B1365)=7,1,0))))))</f>
        <v>2</v>
      </c>
      <c r="H1365" s="787">
        <v>15163.75</v>
      </c>
      <c r="I1365" s="788">
        <v>1028.4475154876709</v>
      </c>
      <c r="K1365" s="795">
        <v>902.26250000000005</v>
      </c>
      <c r="M1365" s="798">
        <f t="shared" si="64"/>
        <v>15198.586064322324</v>
      </c>
      <c r="N1365" s="303"/>
      <c r="S1365" s="786">
        <v>0</v>
      </c>
      <c r="T1365" s="781">
        <f>VLOOKUP(C1365,METADATA!$J$5:$Q$29,IF(E1365="HI",2,IF(E1365="LO",6,10))+IF(S1365=1,2,IF(D1365=7,1,(IF(WEEKDAY(B1365)=1,2,IF(WEEKDAY(B1365)=7,1,0))))))</f>
        <v>2</v>
      </c>
      <c r="U1365" s="781">
        <f>VLOOKUP(C1365,METADATA!$A$5:$H$29,IF(E1365="HI",2,IF(E1365="LO",6,10))+IF(S1365=1,2,IF(D1365=7,1,(IF(WEEKDAY(B1365)=1,2,IF(WEEKDAY(B1365)=7,1,0))))))</f>
        <v>2</v>
      </c>
    </row>
    <row r="1366" spans="2:21" ht="13.95" customHeight="1" x14ac:dyDescent="0.25">
      <c r="B1366" s="784">
        <f t="shared" si="62"/>
        <v>45439</v>
      </c>
      <c r="C1366" s="785">
        <v>18</v>
      </c>
      <c r="D1366" s="786">
        <f>IFERROR((INDEX(METADATA!$T$2:$T$20,MATCH(B1366,METADATA!$S$2:$S$20,0))),0)</f>
        <v>0</v>
      </c>
      <c r="E1366" s="785" t="str">
        <f t="shared" si="63"/>
        <v>LO</v>
      </c>
      <c r="F1366" s="786">
        <f>VLOOKUP(C1366,METADATA!$A$5:$H$29,IF(E1366="HI",2,IF(E1366="LO",6,10))+IF(D1366=1,2,IF(D1366=7,1,(IF(WEEKDAY(B1366)=1,2,IF(WEEKDAY(B1366)=7,1,0))))))</f>
        <v>1</v>
      </c>
      <c r="G1366" s="786">
        <f>VLOOKUP(C1366,METADATA!$J$5:$Q$29,IF(E1366="HI",2,IF(E1366="LO",6,10))+IF(D1366=1,2,IF(D1366=7,1,(IF(WEEKDAY(B1366)=1,2,IF(WEEKDAY(B1366)=7,1,0))))))</f>
        <v>1</v>
      </c>
      <c r="H1366" s="787">
        <v>16115.25</v>
      </c>
      <c r="I1366" s="788">
        <v>692.56950378417969</v>
      </c>
      <c r="K1366" s="795">
        <v>933.76250000000005</v>
      </c>
      <c r="M1366" s="798">
        <f t="shared" si="64"/>
        <v>16130.125079492467</v>
      </c>
      <c r="N1366" s="303"/>
      <c r="S1366" s="786">
        <v>0</v>
      </c>
      <c r="T1366" s="781">
        <f>VLOOKUP(C1366,METADATA!$J$5:$Q$29,IF(E1366="HI",2,IF(E1366="LO",6,10))+IF(S1366=1,2,IF(D1366=7,1,(IF(WEEKDAY(B1366)=1,2,IF(WEEKDAY(B1366)=7,1,0))))))</f>
        <v>1</v>
      </c>
      <c r="U1366" s="781">
        <f>VLOOKUP(C1366,METADATA!$A$5:$H$29,IF(E1366="HI",2,IF(E1366="LO",6,10))+IF(S1366=1,2,IF(D1366=7,1,(IF(WEEKDAY(B1366)=1,2,IF(WEEKDAY(B1366)=7,1,0))))))</f>
        <v>1</v>
      </c>
    </row>
    <row r="1367" spans="2:21" ht="13.95" customHeight="1" x14ac:dyDescent="0.25">
      <c r="B1367" s="784">
        <f t="shared" si="62"/>
        <v>45439</v>
      </c>
      <c r="C1367" s="785">
        <v>19</v>
      </c>
      <c r="D1367" s="786">
        <f>IFERROR((INDEX(METADATA!$T$2:$T$20,MATCH(B1367,METADATA!$S$2:$S$20,0))),0)</f>
        <v>0</v>
      </c>
      <c r="E1367" s="785" t="str">
        <f t="shared" si="63"/>
        <v>LO</v>
      </c>
      <c r="F1367" s="786">
        <f>VLOOKUP(C1367,METADATA!$A$5:$H$29,IF(E1367="HI",2,IF(E1367="LO",6,10))+IF(D1367=1,2,IF(D1367=7,1,(IF(WEEKDAY(B1367)=1,2,IF(WEEKDAY(B1367)=7,1,0))))))</f>
        <v>1</v>
      </c>
      <c r="G1367" s="786">
        <f>VLOOKUP(C1367,METADATA!$J$5:$Q$29,IF(E1367="HI",2,IF(E1367="LO",6,10))+IF(D1367=1,2,IF(D1367=7,1,(IF(WEEKDAY(B1367)=1,2,IF(WEEKDAY(B1367)=7,1,0))))))</f>
        <v>1</v>
      </c>
      <c r="H1367" s="787">
        <v>16124.5</v>
      </c>
      <c r="I1367" s="788">
        <v>727.84599113464355</v>
      </c>
      <c r="K1367" s="795">
        <v>0</v>
      </c>
      <c r="M1367" s="798">
        <f t="shared" si="64"/>
        <v>16140.918810179635</v>
      </c>
      <c r="N1367" s="303"/>
      <c r="S1367" s="786">
        <v>0</v>
      </c>
      <c r="T1367" s="781">
        <f>VLOOKUP(C1367,METADATA!$J$5:$Q$29,IF(E1367="HI",2,IF(E1367="LO",6,10))+IF(S1367=1,2,IF(D1367=7,1,(IF(WEEKDAY(B1367)=1,2,IF(WEEKDAY(B1367)=7,1,0))))))</f>
        <v>1</v>
      </c>
      <c r="U1367" s="781">
        <f>VLOOKUP(C1367,METADATA!$A$5:$H$29,IF(E1367="HI",2,IF(E1367="LO",6,10))+IF(S1367=1,2,IF(D1367=7,1,(IF(WEEKDAY(B1367)=1,2,IF(WEEKDAY(B1367)=7,1,0))))))</f>
        <v>1</v>
      </c>
    </row>
    <row r="1368" spans="2:21" ht="13.95" customHeight="1" x14ac:dyDescent="0.25">
      <c r="B1368" s="784">
        <f t="shared" si="62"/>
        <v>45439</v>
      </c>
      <c r="C1368" s="785">
        <v>20</v>
      </c>
      <c r="D1368" s="786">
        <f>IFERROR((INDEX(METADATA!$T$2:$T$20,MATCH(B1368,METADATA!$S$2:$S$20,0))),0)</f>
        <v>0</v>
      </c>
      <c r="E1368" s="785" t="str">
        <f t="shared" si="63"/>
        <v>LO</v>
      </c>
      <c r="F1368" s="786">
        <f>VLOOKUP(C1368,METADATA!$A$5:$H$29,IF(E1368="HI",2,IF(E1368="LO",6,10))+IF(D1368=1,2,IF(D1368=7,1,(IF(WEEKDAY(B1368)=1,2,IF(WEEKDAY(B1368)=7,1,0))))))</f>
        <v>1</v>
      </c>
      <c r="G1368" s="786">
        <f>VLOOKUP(C1368,METADATA!$J$5:$Q$29,IF(E1368="HI",2,IF(E1368="LO",6,10))+IF(D1368=1,2,IF(D1368=7,1,(IF(WEEKDAY(B1368)=1,2,IF(WEEKDAY(B1368)=7,1,0))))))</f>
        <v>2</v>
      </c>
      <c r="H1368" s="787">
        <v>14632</v>
      </c>
      <c r="I1368" s="788">
        <v>853.05751395225525</v>
      </c>
      <c r="K1368" s="795">
        <v>0</v>
      </c>
      <c r="M1368" s="798">
        <f t="shared" si="64"/>
        <v>14656.845879046092</v>
      </c>
      <c r="N1368" s="303"/>
      <c r="S1368" s="786">
        <v>0</v>
      </c>
      <c r="T1368" s="781">
        <f>VLOOKUP(C1368,METADATA!$J$5:$Q$29,IF(E1368="HI",2,IF(E1368="LO",6,10))+IF(S1368=1,2,IF(D1368=7,1,(IF(WEEKDAY(B1368)=1,2,IF(WEEKDAY(B1368)=7,1,0))))))</f>
        <v>2</v>
      </c>
      <c r="U1368" s="781">
        <f>VLOOKUP(C1368,METADATA!$A$5:$H$29,IF(E1368="HI",2,IF(E1368="LO",6,10))+IF(S1368=1,2,IF(D1368=7,1,(IF(WEEKDAY(B1368)=1,2,IF(WEEKDAY(B1368)=7,1,0))))))</f>
        <v>1</v>
      </c>
    </row>
    <row r="1369" spans="2:21" ht="13.95" customHeight="1" x14ac:dyDescent="0.25">
      <c r="B1369" s="784">
        <f t="shared" si="62"/>
        <v>45439</v>
      </c>
      <c r="C1369" s="785">
        <v>21</v>
      </c>
      <c r="D1369" s="786">
        <f>IFERROR((INDEX(METADATA!$T$2:$T$20,MATCH(B1369,METADATA!$S$2:$S$20,0))),0)</f>
        <v>0</v>
      </c>
      <c r="E1369" s="785" t="str">
        <f t="shared" si="63"/>
        <v>LO</v>
      </c>
      <c r="F1369" s="786">
        <f>VLOOKUP(C1369,METADATA!$A$5:$H$29,IF(E1369="HI",2,IF(E1369="LO",6,10))+IF(D1369=1,2,IF(D1369=7,1,(IF(WEEKDAY(B1369)=1,2,IF(WEEKDAY(B1369)=7,1,0))))))</f>
        <v>2</v>
      </c>
      <c r="G1369" s="786">
        <f>VLOOKUP(C1369,METADATA!$J$5:$Q$29,IF(E1369="HI",2,IF(E1369="LO",6,10))+IF(D1369=1,2,IF(D1369=7,1,(IF(WEEKDAY(B1369)=1,2,IF(WEEKDAY(B1369)=7,1,0))))))</f>
        <v>2</v>
      </c>
      <c r="H1369" s="787">
        <v>12787</v>
      </c>
      <c r="I1369" s="788">
        <v>1657.1254887580872</v>
      </c>
      <c r="K1369" s="795">
        <v>0</v>
      </c>
      <c r="M1369" s="798">
        <f t="shared" si="64"/>
        <v>12893.930117907872</v>
      </c>
      <c r="N1369" s="303"/>
      <c r="S1369" s="786">
        <v>0</v>
      </c>
      <c r="T1369" s="781">
        <f>VLOOKUP(C1369,METADATA!$J$5:$Q$29,IF(E1369="HI",2,IF(E1369="LO",6,10))+IF(S1369=1,2,IF(D1369=7,1,(IF(WEEKDAY(B1369)=1,2,IF(WEEKDAY(B1369)=7,1,0))))))</f>
        <v>2</v>
      </c>
      <c r="U1369" s="781">
        <f>VLOOKUP(C1369,METADATA!$A$5:$H$29,IF(E1369="HI",2,IF(E1369="LO",6,10))+IF(S1369=1,2,IF(D1369=7,1,(IF(WEEKDAY(B1369)=1,2,IF(WEEKDAY(B1369)=7,1,0))))))</f>
        <v>2</v>
      </c>
    </row>
    <row r="1370" spans="2:21" ht="13.95" customHeight="1" x14ac:dyDescent="0.25">
      <c r="B1370" s="784">
        <f t="shared" si="62"/>
        <v>45439</v>
      </c>
      <c r="C1370" s="785">
        <v>22</v>
      </c>
      <c r="D1370" s="786">
        <f>IFERROR((INDEX(METADATA!$T$2:$T$20,MATCH(B1370,METADATA!$S$2:$S$20,0))),0)</f>
        <v>0</v>
      </c>
      <c r="E1370" s="785" t="str">
        <f t="shared" si="63"/>
        <v>LO</v>
      </c>
      <c r="F1370" s="786">
        <f>VLOOKUP(C1370,METADATA!$A$5:$H$29,IF(E1370="HI",2,IF(E1370="LO",6,10))+IF(D1370=1,2,IF(D1370=7,1,(IF(WEEKDAY(B1370)=1,2,IF(WEEKDAY(B1370)=7,1,0))))))</f>
        <v>3</v>
      </c>
      <c r="G1370" s="786">
        <f>VLOOKUP(C1370,METADATA!$J$5:$Q$29,IF(E1370="HI",2,IF(E1370="LO",6,10))+IF(D1370=1,2,IF(D1370=7,1,(IF(WEEKDAY(B1370)=1,2,IF(WEEKDAY(B1370)=7,1,0))))))</f>
        <v>3</v>
      </c>
      <c r="H1370" s="787">
        <v>10866.5</v>
      </c>
      <c r="I1370" s="788">
        <v>1755.5759983062744</v>
      </c>
      <c r="K1370" s="795">
        <v>0</v>
      </c>
      <c r="M1370" s="798">
        <f t="shared" si="64"/>
        <v>11007.400662092257</v>
      </c>
      <c r="N1370" s="303"/>
      <c r="S1370" s="786">
        <v>0</v>
      </c>
      <c r="T1370" s="781">
        <f>VLOOKUP(C1370,METADATA!$J$5:$Q$29,IF(E1370="HI",2,IF(E1370="LO",6,10))+IF(S1370=1,2,IF(D1370=7,1,(IF(WEEKDAY(B1370)=1,2,IF(WEEKDAY(B1370)=7,1,0))))))</f>
        <v>3</v>
      </c>
      <c r="U1370" s="781">
        <f>VLOOKUP(C1370,METADATA!$A$5:$H$29,IF(E1370="HI",2,IF(E1370="LO",6,10))+IF(S1370=1,2,IF(D1370=7,1,(IF(WEEKDAY(B1370)=1,2,IF(WEEKDAY(B1370)=7,1,0))))))</f>
        <v>3</v>
      </c>
    </row>
    <row r="1371" spans="2:21" ht="13.95" customHeight="1" x14ac:dyDescent="0.25">
      <c r="B1371" s="784">
        <f t="shared" si="62"/>
        <v>45439</v>
      </c>
      <c r="C1371" s="785">
        <v>23</v>
      </c>
      <c r="D1371" s="786">
        <f>IFERROR((INDEX(METADATA!$T$2:$T$20,MATCH(B1371,METADATA!$S$2:$S$20,0))),0)</f>
        <v>0</v>
      </c>
      <c r="E1371" s="785" t="str">
        <f t="shared" si="63"/>
        <v>LO</v>
      </c>
      <c r="F1371" s="786">
        <f>VLOOKUP(C1371,METADATA!$A$5:$H$29,IF(E1371="HI",2,IF(E1371="LO",6,10))+IF(D1371=1,2,IF(D1371=7,1,(IF(WEEKDAY(B1371)=1,2,IF(WEEKDAY(B1371)=7,1,0))))))</f>
        <v>3</v>
      </c>
      <c r="G1371" s="786">
        <f>VLOOKUP(C1371,METADATA!$J$5:$Q$29,IF(E1371="HI",2,IF(E1371="LO",6,10))+IF(D1371=1,2,IF(D1371=7,1,(IF(WEEKDAY(B1371)=1,2,IF(WEEKDAY(B1371)=7,1,0))))))</f>
        <v>3</v>
      </c>
      <c r="H1371" s="787">
        <v>9647.5</v>
      </c>
      <c r="I1371" s="788">
        <v>2002.560037612915</v>
      </c>
      <c r="K1371" s="795">
        <v>0</v>
      </c>
      <c r="M1371" s="798">
        <f t="shared" si="64"/>
        <v>9853.1468554083895</v>
      </c>
      <c r="N1371" s="303"/>
      <c r="S1371" s="786">
        <v>0</v>
      </c>
      <c r="T1371" s="781">
        <f>VLOOKUP(C1371,METADATA!$J$5:$Q$29,IF(E1371="HI",2,IF(E1371="LO",6,10))+IF(S1371=1,2,IF(D1371=7,1,(IF(WEEKDAY(B1371)=1,2,IF(WEEKDAY(B1371)=7,1,0))))))</f>
        <v>3</v>
      </c>
      <c r="U1371" s="781">
        <f>VLOOKUP(C1371,METADATA!$A$5:$H$29,IF(E1371="HI",2,IF(E1371="LO",6,10))+IF(S1371=1,2,IF(D1371=7,1,(IF(WEEKDAY(B1371)=1,2,IF(WEEKDAY(B1371)=7,1,0))))))</f>
        <v>3</v>
      </c>
    </row>
    <row r="1372" spans="2:21" ht="13.95" customHeight="1" x14ac:dyDescent="0.25">
      <c r="B1372" s="784">
        <f t="shared" ref="B1372:B1435" si="65">B1348+1</f>
        <v>45440</v>
      </c>
      <c r="C1372" s="785">
        <v>0</v>
      </c>
      <c r="D1372" s="786">
        <f>IFERROR((INDEX(METADATA!$T$2:$T$20,MATCH(B1372,METADATA!$S$2:$S$20,0))),0)</f>
        <v>0</v>
      </c>
      <c r="E1372" s="785" t="str">
        <f t="shared" si="63"/>
        <v>LO</v>
      </c>
      <c r="F1372" s="786">
        <f>VLOOKUP(C1372,METADATA!$A$5:$H$29,IF(E1372="HI",2,IF(E1372="LO",6,10))+IF(D1372=1,2,IF(D1372=7,1,(IF(WEEKDAY(B1372)=1,2,IF(WEEKDAY(B1372)=7,1,0))))))</f>
        <v>3</v>
      </c>
      <c r="G1372" s="786">
        <f>VLOOKUP(C1372,METADATA!$J$5:$Q$29,IF(E1372="HI",2,IF(E1372="LO",6,10))+IF(D1372=1,2,IF(D1372=7,1,(IF(WEEKDAY(B1372)=1,2,IF(WEEKDAY(B1372)=7,1,0))))))</f>
        <v>3</v>
      </c>
      <c r="H1372" s="787">
        <v>9030</v>
      </c>
      <c r="I1372" s="788">
        <v>2037.6479930877686</v>
      </c>
      <c r="K1372" s="795">
        <v>0</v>
      </c>
      <c r="M1372" s="798">
        <f t="shared" si="64"/>
        <v>9257.0464697836869</v>
      </c>
      <c r="N1372" s="303"/>
      <c r="S1372" s="786">
        <v>0</v>
      </c>
      <c r="T1372" s="781">
        <f>VLOOKUP(C1372,METADATA!$J$5:$Q$29,IF(E1372="HI",2,IF(E1372="LO",6,10))+IF(S1372=1,2,IF(D1372=7,1,(IF(WEEKDAY(B1372)=1,2,IF(WEEKDAY(B1372)=7,1,0))))))</f>
        <v>3</v>
      </c>
      <c r="U1372" s="781">
        <f>VLOOKUP(C1372,METADATA!$A$5:$H$29,IF(E1372="HI",2,IF(E1372="LO",6,10))+IF(S1372=1,2,IF(D1372=7,1,(IF(WEEKDAY(B1372)=1,2,IF(WEEKDAY(B1372)=7,1,0))))))</f>
        <v>3</v>
      </c>
    </row>
    <row r="1373" spans="2:21" ht="13.95" customHeight="1" x14ac:dyDescent="0.25">
      <c r="B1373" s="784">
        <f t="shared" si="65"/>
        <v>45440</v>
      </c>
      <c r="C1373" s="785">
        <v>1</v>
      </c>
      <c r="D1373" s="786">
        <f>IFERROR((INDEX(METADATA!$T$2:$T$20,MATCH(B1373,METADATA!$S$2:$S$20,0))),0)</f>
        <v>0</v>
      </c>
      <c r="E1373" s="785" t="str">
        <f t="shared" si="63"/>
        <v>LO</v>
      </c>
      <c r="F1373" s="786">
        <f>VLOOKUP(C1373,METADATA!$A$5:$H$29,IF(E1373="HI",2,IF(E1373="LO",6,10))+IF(D1373=1,2,IF(D1373=7,1,(IF(WEEKDAY(B1373)=1,2,IF(WEEKDAY(B1373)=7,1,0))))))</f>
        <v>3</v>
      </c>
      <c r="G1373" s="786">
        <f>VLOOKUP(C1373,METADATA!$J$5:$Q$29,IF(E1373="HI",2,IF(E1373="LO",6,10))+IF(D1373=1,2,IF(D1373=7,1,(IF(WEEKDAY(B1373)=1,2,IF(WEEKDAY(B1373)=7,1,0))))))</f>
        <v>3</v>
      </c>
      <c r="H1373" s="787">
        <v>8507</v>
      </c>
      <c r="I1373" s="788">
        <v>1714.2755374908447</v>
      </c>
      <c r="K1373" s="795">
        <v>0</v>
      </c>
      <c r="M1373" s="798">
        <f t="shared" si="64"/>
        <v>8678.0060854115291</v>
      </c>
      <c r="N1373" s="303"/>
      <c r="S1373" s="786">
        <v>0</v>
      </c>
      <c r="T1373" s="781">
        <f>VLOOKUP(C1373,METADATA!$J$5:$Q$29,IF(E1373="HI",2,IF(E1373="LO",6,10))+IF(S1373=1,2,IF(D1373=7,1,(IF(WEEKDAY(B1373)=1,2,IF(WEEKDAY(B1373)=7,1,0))))))</f>
        <v>3</v>
      </c>
      <c r="U1373" s="781">
        <f>VLOOKUP(C1373,METADATA!$A$5:$H$29,IF(E1373="HI",2,IF(E1373="LO",6,10))+IF(S1373=1,2,IF(D1373=7,1,(IF(WEEKDAY(B1373)=1,2,IF(WEEKDAY(B1373)=7,1,0))))))</f>
        <v>3</v>
      </c>
    </row>
    <row r="1374" spans="2:21" ht="13.95" customHeight="1" x14ac:dyDescent="0.25">
      <c r="B1374" s="784">
        <f t="shared" si="65"/>
        <v>45440</v>
      </c>
      <c r="C1374" s="785">
        <v>2</v>
      </c>
      <c r="D1374" s="786">
        <f>IFERROR((INDEX(METADATA!$T$2:$T$20,MATCH(B1374,METADATA!$S$2:$S$20,0))),0)</f>
        <v>0</v>
      </c>
      <c r="E1374" s="785" t="str">
        <f t="shared" si="63"/>
        <v>LO</v>
      </c>
      <c r="F1374" s="786">
        <f>VLOOKUP(C1374,METADATA!$A$5:$H$29,IF(E1374="HI",2,IF(E1374="LO",6,10))+IF(D1374=1,2,IF(D1374=7,1,(IF(WEEKDAY(B1374)=1,2,IF(WEEKDAY(B1374)=7,1,0))))))</f>
        <v>3</v>
      </c>
      <c r="G1374" s="786">
        <f>VLOOKUP(C1374,METADATA!$J$5:$Q$29,IF(E1374="HI",2,IF(E1374="LO",6,10))+IF(D1374=1,2,IF(D1374=7,1,(IF(WEEKDAY(B1374)=1,2,IF(WEEKDAY(B1374)=7,1,0))))))</f>
        <v>3</v>
      </c>
      <c r="H1374" s="787">
        <v>8608</v>
      </c>
      <c r="I1374" s="788">
        <v>1843.0545172691345</v>
      </c>
      <c r="K1374" s="795">
        <v>0</v>
      </c>
      <c r="M1374" s="798">
        <f t="shared" si="64"/>
        <v>8803.0968388190613</v>
      </c>
      <c r="N1374" s="303"/>
      <c r="S1374" s="786">
        <v>0</v>
      </c>
      <c r="T1374" s="781">
        <f>VLOOKUP(C1374,METADATA!$J$5:$Q$29,IF(E1374="HI",2,IF(E1374="LO",6,10))+IF(S1374=1,2,IF(D1374=7,1,(IF(WEEKDAY(B1374)=1,2,IF(WEEKDAY(B1374)=7,1,0))))))</f>
        <v>3</v>
      </c>
      <c r="U1374" s="781">
        <f>VLOOKUP(C1374,METADATA!$A$5:$H$29,IF(E1374="HI",2,IF(E1374="LO",6,10))+IF(S1374=1,2,IF(D1374=7,1,(IF(WEEKDAY(B1374)=1,2,IF(WEEKDAY(B1374)=7,1,0))))))</f>
        <v>3</v>
      </c>
    </row>
    <row r="1375" spans="2:21" ht="13.95" customHeight="1" x14ac:dyDescent="0.25">
      <c r="B1375" s="784">
        <f t="shared" si="65"/>
        <v>45440</v>
      </c>
      <c r="C1375" s="785">
        <v>3</v>
      </c>
      <c r="D1375" s="786">
        <f>IFERROR((INDEX(METADATA!$T$2:$T$20,MATCH(B1375,METADATA!$S$2:$S$20,0))),0)</f>
        <v>0</v>
      </c>
      <c r="E1375" s="785" t="str">
        <f t="shared" si="63"/>
        <v>LO</v>
      </c>
      <c r="F1375" s="786">
        <f>VLOOKUP(C1375,METADATA!$A$5:$H$29,IF(E1375="HI",2,IF(E1375="LO",6,10))+IF(D1375=1,2,IF(D1375=7,1,(IF(WEEKDAY(B1375)=1,2,IF(WEEKDAY(B1375)=7,1,0))))))</f>
        <v>3</v>
      </c>
      <c r="G1375" s="786">
        <f>VLOOKUP(C1375,METADATA!$J$5:$Q$29,IF(E1375="HI",2,IF(E1375="LO",6,10))+IF(D1375=1,2,IF(D1375=7,1,(IF(WEEKDAY(B1375)=1,2,IF(WEEKDAY(B1375)=7,1,0))))))</f>
        <v>3</v>
      </c>
      <c r="H1375" s="787">
        <v>8812.75</v>
      </c>
      <c r="I1375" s="788">
        <v>1916.854024887085</v>
      </c>
      <c r="K1375" s="795">
        <v>0</v>
      </c>
      <c r="M1375" s="798">
        <f t="shared" si="64"/>
        <v>9018.8076770283678</v>
      </c>
      <c r="N1375" s="303"/>
      <c r="S1375" s="786">
        <v>0</v>
      </c>
      <c r="T1375" s="781">
        <f>VLOOKUP(C1375,METADATA!$J$5:$Q$29,IF(E1375="HI",2,IF(E1375="LO",6,10))+IF(S1375=1,2,IF(D1375=7,1,(IF(WEEKDAY(B1375)=1,2,IF(WEEKDAY(B1375)=7,1,0))))))</f>
        <v>3</v>
      </c>
      <c r="U1375" s="781">
        <f>VLOOKUP(C1375,METADATA!$A$5:$H$29,IF(E1375="HI",2,IF(E1375="LO",6,10))+IF(S1375=1,2,IF(D1375=7,1,(IF(WEEKDAY(B1375)=1,2,IF(WEEKDAY(B1375)=7,1,0))))))</f>
        <v>3</v>
      </c>
    </row>
    <row r="1376" spans="2:21" ht="13.95" customHeight="1" x14ac:dyDescent="0.25">
      <c r="B1376" s="784">
        <f t="shared" si="65"/>
        <v>45440</v>
      </c>
      <c r="C1376" s="785">
        <v>4</v>
      </c>
      <c r="D1376" s="786">
        <f>IFERROR((INDEX(METADATA!$T$2:$T$20,MATCH(B1376,METADATA!$S$2:$S$20,0))),0)</f>
        <v>0</v>
      </c>
      <c r="E1376" s="785" t="str">
        <f t="shared" si="63"/>
        <v>LO</v>
      </c>
      <c r="F1376" s="786">
        <f>VLOOKUP(C1376,METADATA!$A$5:$H$29,IF(E1376="HI",2,IF(E1376="LO",6,10))+IF(D1376=1,2,IF(D1376=7,1,(IF(WEEKDAY(B1376)=1,2,IF(WEEKDAY(B1376)=7,1,0))))))</f>
        <v>3</v>
      </c>
      <c r="G1376" s="786">
        <f>VLOOKUP(C1376,METADATA!$J$5:$Q$29,IF(E1376="HI",2,IF(E1376="LO",6,10))+IF(D1376=1,2,IF(D1376=7,1,(IF(WEEKDAY(B1376)=1,2,IF(WEEKDAY(B1376)=7,1,0))))))</f>
        <v>3</v>
      </c>
      <c r="H1376" s="787">
        <v>9729.25</v>
      </c>
      <c r="I1376" s="788">
        <v>1915.6595211029053</v>
      </c>
      <c r="K1376" s="795">
        <v>0</v>
      </c>
      <c r="M1376" s="798">
        <f t="shared" si="64"/>
        <v>9916.0504720020563</v>
      </c>
      <c r="N1376" s="303"/>
      <c r="S1376" s="786">
        <v>0</v>
      </c>
      <c r="T1376" s="781">
        <f>VLOOKUP(C1376,METADATA!$J$5:$Q$29,IF(E1376="HI",2,IF(E1376="LO",6,10))+IF(S1376=1,2,IF(D1376=7,1,(IF(WEEKDAY(B1376)=1,2,IF(WEEKDAY(B1376)=7,1,0))))))</f>
        <v>3</v>
      </c>
      <c r="U1376" s="781">
        <f>VLOOKUP(C1376,METADATA!$A$5:$H$29,IF(E1376="HI",2,IF(E1376="LO",6,10))+IF(S1376=1,2,IF(D1376=7,1,(IF(WEEKDAY(B1376)=1,2,IF(WEEKDAY(B1376)=7,1,0))))))</f>
        <v>3</v>
      </c>
    </row>
    <row r="1377" spans="2:21" ht="13.95" customHeight="1" x14ac:dyDescent="0.25">
      <c r="B1377" s="784">
        <f t="shared" si="65"/>
        <v>45440</v>
      </c>
      <c r="C1377" s="785">
        <v>5</v>
      </c>
      <c r="D1377" s="786">
        <f>IFERROR((INDEX(METADATA!$T$2:$T$20,MATCH(B1377,METADATA!$S$2:$S$20,0))),0)</f>
        <v>0</v>
      </c>
      <c r="E1377" s="785" t="str">
        <f t="shared" si="63"/>
        <v>LO</v>
      </c>
      <c r="F1377" s="786">
        <f>VLOOKUP(C1377,METADATA!$A$5:$H$29,IF(E1377="HI",2,IF(E1377="LO",6,10))+IF(D1377=1,2,IF(D1377=7,1,(IF(WEEKDAY(B1377)=1,2,IF(WEEKDAY(B1377)=7,1,0))))))</f>
        <v>3</v>
      </c>
      <c r="G1377" s="786">
        <f>VLOOKUP(C1377,METADATA!$J$5:$Q$29,IF(E1377="HI",2,IF(E1377="LO",6,10))+IF(D1377=1,2,IF(D1377=7,1,(IF(WEEKDAY(B1377)=1,2,IF(WEEKDAY(B1377)=7,1,0))))))</f>
        <v>3</v>
      </c>
      <c r="H1377" s="787">
        <v>11669.5</v>
      </c>
      <c r="I1377" s="788">
        <v>1816.8699951171875</v>
      </c>
      <c r="K1377" s="795">
        <v>0</v>
      </c>
      <c r="M1377" s="798">
        <f t="shared" si="64"/>
        <v>11810.090889961733</v>
      </c>
      <c r="N1377" s="303"/>
      <c r="S1377" s="786">
        <v>0</v>
      </c>
      <c r="T1377" s="781">
        <f>VLOOKUP(C1377,METADATA!$J$5:$Q$29,IF(E1377="HI",2,IF(E1377="LO",6,10))+IF(S1377=1,2,IF(D1377=7,1,(IF(WEEKDAY(B1377)=1,2,IF(WEEKDAY(B1377)=7,1,0))))))</f>
        <v>3</v>
      </c>
      <c r="U1377" s="781">
        <f>VLOOKUP(C1377,METADATA!$A$5:$H$29,IF(E1377="HI",2,IF(E1377="LO",6,10))+IF(S1377=1,2,IF(D1377=7,1,(IF(WEEKDAY(B1377)=1,2,IF(WEEKDAY(B1377)=7,1,0))))))</f>
        <v>3</v>
      </c>
    </row>
    <row r="1378" spans="2:21" ht="13.95" customHeight="1" x14ac:dyDescent="0.25">
      <c r="B1378" s="784">
        <f t="shared" si="65"/>
        <v>45440</v>
      </c>
      <c r="C1378" s="785">
        <v>6</v>
      </c>
      <c r="D1378" s="786">
        <f>IFERROR((INDEX(METADATA!$T$2:$T$20,MATCH(B1378,METADATA!$S$2:$S$20,0))),0)</f>
        <v>0</v>
      </c>
      <c r="E1378" s="785" t="str">
        <f t="shared" si="63"/>
        <v>LO</v>
      </c>
      <c r="F1378" s="786">
        <f>VLOOKUP(C1378,METADATA!$A$5:$H$29,IF(E1378="HI",2,IF(E1378="LO",6,10))+IF(D1378=1,2,IF(D1378=7,1,(IF(WEEKDAY(B1378)=1,2,IF(WEEKDAY(B1378)=7,1,0))))))</f>
        <v>2</v>
      </c>
      <c r="G1378" s="786">
        <f>VLOOKUP(C1378,METADATA!$J$5:$Q$29,IF(E1378="HI",2,IF(E1378="LO",6,10))+IF(D1378=1,2,IF(D1378=7,1,(IF(WEEKDAY(B1378)=1,2,IF(WEEKDAY(B1378)=7,1,0))))))</f>
        <v>2</v>
      </c>
      <c r="H1378" s="787">
        <v>14085.25</v>
      </c>
      <c r="I1378" s="788">
        <v>1724.1590251922607</v>
      </c>
      <c r="K1378" s="795">
        <v>870.51250000000005</v>
      </c>
      <c r="M1378" s="798">
        <f t="shared" si="64"/>
        <v>14190.383782923276</v>
      </c>
      <c r="N1378" s="303"/>
      <c r="S1378" s="786">
        <v>0</v>
      </c>
      <c r="T1378" s="781">
        <f>VLOOKUP(C1378,METADATA!$J$5:$Q$29,IF(E1378="HI",2,IF(E1378="LO",6,10))+IF(S1378=1,2,IF(D1378=7,1,(IF(WEEKDAY(B1378)=1,2,IF(WEEKDAY(B1378)=7,1,0))))))</f>
        <v>2</v>
      </c>
      <c r="U1378" s="781">
        <f>VLOOKUP(C1378,METADATA!$A$5:$H$29,IF(E1378="HI",2,IF(E1378="LO",6,10))+IF(S1378=1,2,IF(D1378=7,1,(IF(WEEKDAY(B1378)=1,2,IF(WEEKDAY(B1378)=7,1,0))))))</f>
        <v>2</v>
      </c>
    </row>
    <row r="1379" spans="2:21" ht="13.95" customHeight="1" x14ac:dyDescent="0.25">
      <c r="B1379" s="784">
        <f t="shared" si="65"/>
        <v>45440</v>
      </c>
      <c r="C1379" s="785">
        <v>7</v>
      </c>
      <c r="D1379" s="786">
        <f>IFERROR((INDEX(METADATA!$T$2:$T$20,MATCH(B1379,METADATA!$S$2:$S$20,0))),0)</f>
        <v>0</v>
      </c>
      <c r="E1379" s="785" t="str">
        <f t="shared" si="63"/>
        <v>LO</v>
      </c>
      <c r="F1379" s="786">
        <f>VLOOKUP(C1379,METADATA!$A$5:$H$29,IF(E1379="HI",2,IF(E1379="LO",6,10))+IF(D1379=1,2,IF(D1379=7,1,(IF(WEEKDAY(B1379)=1,2,IF(WEEKDAY(B1379)=7,1,0))))))</f>
        <v>1</v>
      </c>
      <c r="G1379" s="786">
        <f>VLOOKUP(C1379,METADATA!$J$5:$Q$29,IF(E1379="HI",2,IF(E1379="LO",6,10))+IF(D1379=1,2,IF(D1379=7,1,(IF(WEEKDAY(B1379)=1,2,IF(WEEKDAY(B1379)=7,1,0))))))</f>
        <v>1</v>
      </c>
      <c r="H1379" s="787">
        <v>14956.75</v>
      </c>
      <c r="I1379" s="788">
        <v>1720.2969722747803</v>
      </c>
      <c r="K1379" s="795">
        <v>865.8125</v>
      </c>
      <c r="M1379" s="798">
        <f t="shared" si="64"/>
        <v>15055.357592409347</v>
      </c>
      <c r="N1379" s="303"/>
      <c r="S1379" s="786">
        <v>0</v>
      </c>
      <c r="T1379" s="781">
        <f>VLOOKUP(C1379,METADATA!$J$5:$Q$29,IF(E1379="HI",2,IF(E1379="LO",6,10))+IF(S1379=1,2,IF(D1379=7,1,(IF(WEEKDAY(B1379)=1,2,IF(WEEKDAY(B1379)=7,1,0))))))</f>
        <v>1</v>
      </c>
      <c r="U1379" s="781">
        <f>VLOOKUP(C1379,METADATA!$A$5:$H$29,IF(E1379="HI",2,IF(E1379="LO",6,10))+IF(S1379=1,2,IF(D1379=7,1,(IF(WEEKDAY(B1379)=1,2,IF(WEEKDAY(B1379)=7,1,0))))))</f>
        <v>1</v>
      </c>
    </row>
    <row r="1380" spans="2:21" ht="13.95" customHeight="1" x14ac:dyDescent="0.25">
      <c r="B1380" s="784">
        <f t="shared" si="65"/>
        <v>45440</v>
      </c>
      <c r="C1380" s="785">
        <v>8</v>
      </c>
      <c r="D1380" s="786">
        <f>IFERROR((INDEX(METADATA!$T$2:$T$20,MATCH(B1380,METADATA!$S$2:$S$20,0))),0)</f>
        <v>0</v>
      </c>
      <c r="E1380" s="785" t="str">
        <f t="shared" si="63"/>
        <v>LO</v>
      </c>
      <c r="F1380" s="786">
        <f>VLOOKUP(C1380,METADATA!$A$5:$H$29,IF(E1380="HI",2,IF(E1380="LO",6,10))+IF(D1380=1,2,IF(D1380=7,1,(IF(WEEKDAY(B1380)=1,2,IF(WEEKDAY(B1380)=7,1,0))))))</f>
        <v>1</v>
      </c>
      <c r="G1380" s="786">
        <f>VLOOKUP(C1380,METADATA!$J$5:$Q$29,IF(E1380="HI",2,IF(E1380="LO",6,10))+IF(D1380=1,2,IF(D1380=7,1,(IF(WEEKDAY(B1380)=1,2,IF(WEEKDAY(B1380)=7,1,0))))))</f>
        <v>1</v>
      </c>
      <c r="H1380" s="787">
        <v>16213.75</v>
      </c>
      <c r="I1380" s="788">
        <v>1692.1914691925049</v>
      </c>
      <c r="K1380" s="795">
        <v>834.63750000000005</v>
      </c>
      <c r="M1380" s="798">
        <f t="shared" si="64"/>
        <v>16301.815881395174</v>
      </c>
      <c r="N1380" s="303"/>
      <c r="S1380" s="786">
        <v>0</v>
      </c>
      <c r="T1380" s="781">
        <f>VLOOKUP(C1380,METADATA!$J$5:$Q$29,IF(E1380="HI",2,IF(E1380="LO",6,10))+IF(S1380=1,2,IF(D1380=7,1,(IF(WEEKDAY(B1380)=1,2,IF(WEEKDAY(B1380)=7,1,0))))))</f>
        <v>1</v>
      </c>
      <c r="U1380" s="781">
        <f>VLOOKUP(C1380,METADATA!$A$5:$H$29,IF(E1380="HI",2,IF(E1380="LO",6,10))+IF(S1380=1,2,IF(D1380=7,1,(IF(WEEKDAY(B1380)=1,2,IF(WEEKDAY(B1380)=7,1,0))))))</f>
        <v>1</v>
      </c>
    </row>
    <row r="1381" spans="2:21" ht="13.95" customHeight="1" x14ac:dyDescent="0.25">
      <c r="B1381" s="784">
        <f t="shared" si="65"/>
        <v>45440</v>
      </c>
      <c r="C1381" s="785">
        <v>9</v>
      </c>
      <c r="D1381" s="786">
        <f>IFERROR((INDEX(METADATA!$T$2:$T$20,MATCH(B1381,METADATA!$S$2:$S$20,0))),0)</f>
        <v>0</v>
      </c>
      <c r="E1381" s="785" t="str">
        <f t="shared" si="63"/>
        <v>LO</v>
      </c>
      <c r="F1381" s="786">
        <f>VLOOKUP(C1381,METADATA!$A$5:$H$29,IF(E1381="HI",2,IF(E1381="LO",6,10))+IF(D1381=1,2,IF(D1381=7,1,(IF(WEEKDAY(B1381)=1,2,IF(WEEKDAY(B1381)=7,1,0))))))</f>
        <v>2</v>
      </c>
      <c r="G1381" s="786">
        <f>VLOOKUP(C1381,METADATA!$J$5:$Q$29,IF(E1381="HI",2,IF(E1381="LO",6,10))+IF(D1381=1,2,IF(D1381=7,1,(IF(WEEKDAY(B1381)=1,2,IF(WEEKDAY(B1381)=7,1,0))))))</f>
        <v>1</v>
      </c>
      <c r="H1381" s="787">
        <v>16637.75</v>
      </c>
      <c r="I1381" s="788">
        <v>1679.6145362854004</v>
      </c>
      <c r="K1381" s="795">
        <v>847.33749999999998</v>
      </c>
      <c r="M1381" s="798">
        <f t="shared" si="64"/>
        <v>16722.315331705751</v>
      </c>
      <c r="N1381" s="303"/>
      <c r="S1381" s="786">
        <v>0</v>
      </c>
      <c r="T1381" s="781">
        <f>VLOOKUP(C1381,METADATA!$J$5:$Q$29,IF(E1381="HI",2,IF(E1381="LO",6,10))+IF(S1381=1,2,IF(D1381=7,1,(IF(WEEKDAY(B1381)=1,2,IF(WEEKDAY(B1381)=7,1,0))))))</f>
        <v>1</v>
      </c>
      <c r="U1381" s="781">
        <f>VLOOKUP(C1381,METADATA!$A$5:$H$29,IF(E1381="HI",2,IF(E1381="LO",6,10))+IF(S1381=1,2,IF(D1381=7,1,(IF(WEEKDAY(B1381)=1,2,IF(WEEKDAY(B1381)=7,1,0))))))</f>
        <v>2</v>
      </c>
    </row>
    <row r="1382" spans="2:21" ht="13.95" customHeight="1" x14ac:dyDescent="0.25">
      <c r="B1382" s="784">
        <f t="shared" si="65"/>
        <v>45440</v>
      </c>
      <c r="C1382" s="785">
        <v>10</v>
      </c>
      <c r="D1382" s="786">
        <f>IFERROR((INDEX(METADATA!$T$2:$T$20,MATCH(B1382,METADATA!$S$2:$S$20,0))),0)</f>
        <v>0</v>
      </c>
      <c r="E1382" s="785" t="str">
        <f t="shared" si="63"/>
        <v>LO</v>
      </c>
      <c r="F1382" s="786">
        <f>VLOOKUP(C1382,METADATA!$A$5:$H$29,IF(E1382="HI",2,IF(E1382="LO",6,10))+IF(D1382=1,2,IF(D1382=7,1,(IF(WEEKDAY(B1382)=1,2,IF(WEEKDAY(B1382)=7,1,0))))))</f>
        <v>2</v>
      </c>
      <c r="G1382" s="786">
        <f>VLOOKUP(C1382,METADATA!$J$5:$Q$29,IF(E1382="HI",2,IF(E1382="LO",6,10))+IF(D1382=1,2,IF(D1382=7,1,(IF(WEEKDAY(B1382)=1,2,IF(WEEKDAY(B1382)=7,1,0))))))</f>
        <v>2</v>
      </c>
      <c r="H1382" s="787">
        <v>16189.25</v>
      </c>
      <c r="I1382" s="788">
        <v>1737.6479768753052</v>
      </c>
      <c r="K1382" s="795">
        <v>851.61249999999995</v>
      </c>
      <c r="M1382" s="798">
        <f t="shared" si="64"/>
        <v>16282.236825879878</v>
      </c>
      <c r="N1382" s="303"/>
      <c r="S1382" s="786">
        <v>0</v>
      </c>
      <c r="T1382" s="781">
        <f>VLOOKUP(C1382,METADATA!$J$5:$Q$29,IF(E1382="HI",2,IF(E1382="LO",6,10))+IF(S1382=1,2,IF(D1382=7,1,(IF(WEEKDAY(B1382)=1,2,IF(WEEKDAY(B1382)=7,1,0))))))</f>
        <v>2</v>
      </c>
      <c r="U1382" s="781">
        <f>VLOOKUP(C1382,METADATA!$A$5:$H$29,IF(E1382="HI",2,IF(E1382="LO",6,10))+IF(S1382=1,2,IF(D1382=7,1,(IF(WEEKDAY(B1382)=1,2,IF(WEEKDAY(B1382)=7,1,0))))))</f>
        <v>2</v>
      </c>
    </row>
    <row r="1383" spans="2:21" ht="13.95" customHeight="1" x14ac:dyDescent="0.25">
      <c r="B1383" s="784">
        <f t="shared" si="65"/>
        <v>45440</v>
      </c>
      <c r="C1383" s="785">
        <v>11</v>
      </c>
      <c r="D1383" s="786">
        <f>IFERROR((INDEX(METADATA!$T$2:$T$20,MATCH(B1383,METADATA!$S$2:$S$20,0))),0)</f>
        <v>0</v>
      </c>
      <c r="E1383" s="785" t="str">
        <f t="shared" si="63"/>
        <v>LO</v>
      </c>
      <c r="F1383" s="786">
        <f>VLOOKUP(C1383,METADATA!$A$5:$H$29,IF(E1383="HI",2,IF(E1383="LO",6,10))+IF(D1383=1,2,IF(D1383=7,1,(IF(WEEKDAY(B1383)=1,2,IF(WEEKDAY(B1383)=7,1,0))))))</f>
        <v>2</v>
      </c>
      <c r="G1383" s="786">
        <f>VLOOKUP(C1383,METADATA!$J$5:$Q$29,IF(E1383="HI",2,IF(E1383="LO",6,10))+IF(D1383=1,2,IF(D1383=7,1,(IF(WEEKDAY(B1383)=1,2,IF(WEEKDAY(B1383)=7,1,0))))))</f>
        <v>2</v>
      </c>
      <c r="H1383" s="787">
        <v>16417.5</v>
      </c>
      <c r="I1383" s="788">
        <v>1259.2825164794922</v>
      </c>
      <c r="K1383" s="795">
        <v>856.5</v>
      </c>
      <c r="M1383" s="798">
        <f t="shared" si="64"/>
        <v>16465.724967529091</v>
      </c>
      <c r="N1383" s="303"/>
      <c r="S1383" s="786">
        <v>0</v>
      </c>
      <c r="T1383" s="781">
        <f>VLOOKUP(C1383,METADATA!$J$5:$Q$29,IF(E1383="HI",2,IF(E1383="LO",6,10))+IF(S1383=1,2,IF(D1383=7,1,(IF(WEEKDAY(B1383)=1,2,IF(WEEKDAY(B1383)=7,1,0))))))</f>
        <v>2</v>
      </c>
      <c r="U1383" s="781">
        <f>VLOOKUP(C1383,METADATA!$A$5:$H$29,IF(E1383="HI",2,IF(E1383="LO",6,10))+IF(S1383=1,2,IF(D1383=7,1,(IF(WEEKDAY(B1383)=1,2,IF(WEEKDAY(B1383)=7,1,0))))))</f>
        <v>2</v>
      </c>
    </row>
    <row r="1384" spans="2:21" ht="13.95" customHeight="1" x14ac:dyDescent="0.25">
      <c r="B1384" s="784">
        <f t="shared" si="65"/>
        <v>45440</v>
      </c>
      <c r="C1384" s="785">
        <v>12</v>
      </c>
      <c r="D1384" s="786">
        <f>IFERROR((INDEX(METADATA!$T$2:$T$20,MATCH(B1384,METADATA!$S$2:$S$20,0))),0)</f>
        <v>0</v>
      </c>
      <c r="E1384" s="785" t="str">
        <f t="shared" si="63"/>
        <v>LO</v>
      </c>
      <c r="F1384" s="786">
        <f>VLOOKUP(C1384,METADATA!$A$5:$H$29,IF(E1384="HI",2,IF(E1384="LO",6,10))+IF(D1384=1,2,IF(D1384=7,1,(IF(WEEKDAY(B1384)=1,2,IF(WEEKDAY(B1384)=7,1,0))))))</f>
        <v>2</v>
      </c>
      <c r="G1384" s="786">
        <f>VLOOKUP(C1384,METADATA!$J$5:$Q$29,IF(E1384="HI",2,IF(E1384="LO",6,10))+IF(D1384=1,2,IF(D1384=7,1,(IF(WEEKDAY(B1384)=1,2,IF(WEEKDAY(B1384)=7,1,0))))))</f>
        <v>2</v>
      </c>
      <c r="H1384" s="787">
        <v>16113.5</v>
      </c>
      <c r="I1384" s="788">
        <v>1712.3750457763672</v>
      </c>
      <c r="K1384" s="795">
        <v>824.32500000000005</v>
      </c>
      <c r="M1384" s="798">
        <f t="shared" si="64"/>
        <v>16204.231254440849</v>
      </c>
      <c r="N1384" s="303"/>
      <c r="S1384" s="786">
        <v>0</v>
      </c>
      <c r="T1384" s="781">
        <f>VLOOKUP(C1384,METADATA!$J$5:$Q$29,IF(E1384="HI",2,IF(E1384="LO",6,10))+IF(S1384=1,2,IF(D1384=7,1,(IF(WEEKDAY(B1384)=1,2,IF(WEEKDAY(B1384)=7,1,0))))))</f>
        <v>2</v>
      </c>
      <c r="U1384" s="781">
        <f>VLOOKUP(C1384,METADATA!$A$5:$H$29,IF(E1384="HI",2,IF(E1384="LO",6,10))+IF(S1384=1,2,IF(D1384=7,1,(IF(WEEKDAY(B1384)=1,2,IF(WEEKDAY(B1384)=7,1,0))))))</f>
        <v>2</v>
      </c>
    </row>
    <row r="1385" spans="2:21" ht="13.95" customHeight="1" x14ac:dyDescent="0.25">
      <c r="B1385" s="784">
        <f t="shared" si="65"/>
        <v>45440</v>
      </c>
      <c r="C1385" s="785">
        <v>13</v>
      </c>
      <c r="D1385" s="786">
        <f>IFERROR((INDEX(METADATA!$T$2:$T$20,MATCH(B1385,METADATA!$S$2:$S$20,0))),0)</f>
        <v>0</v>
      </c>
      <c r="E1385" s="785" t="str">
        <f t="shared" si="63"/>
        <v>LO</v>
      </c>
      <c r="F1385" s="786">
        <f>VLOOKUP(C1385,METADATA!$A$5:$H$29,IF(E1385="HI",2,IF(E1385="LO",6,10))+IF(D1385=1,2,IF(D1385=7,1,(IF(WEEKDAY(B1385)=1,2,IF(WEEKDAY(B1385)=7,1,0))))))</f>
        <v>2</v>
      </c>
      <c r="G1385" s="786">
        <f>VLOOKUP(C1385,METADATA!$J$5:$Q$29,IF(E1385="HI",2,IF(E1385="LO",6,10))+IF(D1385=1,2,IF(D1385=7,1,(IF(WEEKDAY(B1385)=1,2,IF(WEEKDAY(B1385)=7,1,0))))))</f>
        <v>2</v>
      </c>
      <c r="H1385" s="787">
        <v>15352.75</v>
      </c>
      <c r="I1385" s="788">
        <v>1788.2624969482422</v>
      </c>
      <c r="K1385" s="795">
        <v>882.73749999999995</v>
      </c>
      <c r="M1385" s="798">
        <f t="shared" si="64"/>
        <v>15456.546034625315</v>
      </c>
      <c r="N1385" s="303"/>
      <c r="S1385" s="786">
        <v>0</v>
      </c>
      <c r="T1385" s="781">
        <f>VLOOKUP(C1385,METADATA!$J$5:$Q$29,IF(E1385="HI",2,IF(E1385="LO",6,10))+IF(S1385=1,2,IF(D1385=7,1,(IF(WEEKDAY(B1385)=1,2,IF(WEEKDAY(B1385)=7,1,0))))))</f>
        <v>2</v>
      </c>
      <c r="U1385" s="781">
        <f>VLOOKUP(C1385,METADATA!$A$5:$H$29,IF(E1385="HI",2,IF(E1385="LO",6,10))+IF(S1385=1,2,IF(D1385=7,1,(IF(WEEKDAY(B1385)=1,2,IF(WEEKDAY(B1385)=7,1,0))))))</f>
        <v>2</v>
      </c>
    </row>
    <row r="1386" spans="2:21" ht="13.95" customHeight="1" x14ac:dyDescent="0.25">
      <c r="B1386" s="784">
        <f t="shared" si="65"/>
        <v>45440</v>
      </c>
      <c r="C1386" s="785">
        <v>14</v>
      </c>
      <c r="D1386" s="786">
        <f>IFERROR((INDEX(METADATA!$T$2:$T$20,MATCH(B1386,METADATA!$S$2:$S$20,0))),0)</f>
        <v>0</v>
      </c>
      <c r="E1386" s="785" t="str">
        <f t="shared" si="63"/>
        <v>LO</v>
      </c>
      <c r="F1386" s="786">
        <f>VLOOKUP(C1386,METADATA!$A$5:$H$29,IF(E1386="HI",2,IF(E1386="LO",6,10))+IF(D1386=1,2,IF(D1386=7,1,(IF(WEEKDAY(B1386)=1,2,IF(WEEKDAY(B1386)=7,1,0))))))</f>
        <v>2</v>
      </c>
      <c r="G1386" s="786">
        <f>VLOOKUP(C1386,METADATA!$J$5:$Q$29,IF(E1386="HI",2,IF(E1386="LO",6,10))+IF(D1386=1,2,IF(D1386=7,1,(IF(WEEKDAY(B1386)=1,2,IF(WEEKDAY(B1386)=7,1,0))))))</f>
        <v>2</v>
      </c>
      <c r="H1386" s="787">
        <v>15509.25</v>
      </c>
      <c r="I1386" s="788">
        <v>1825.10498046875</v>
      </c>
      <c r="K1386" s="795">
        <v>909.3125</v>
      </c>
      <c r="M1386" s="798">
        <f t="shared" si="64"/>
        <v>15616.268560454249</v>
      </c>
      <c r="N1386" s="303"/>
      <c r="S1386" s="786">
        <v>0</v>
      </c>
      <c r="T1386" s="781">
        <f>VLOOKUP(C1386,METADATA!$J$5:$Q$29,IF(E1386="HI",2,IF(E1386="LO",6,10))+IF(S1386=1,2,IF(D1386=7,1,(IF(WEEKDAY(B1386)=1,2,IF(WEEKDAY(B1386)=7,1,0))))))</f>
        <v>2</v>
      </c>
      <c r="U1386" s="781">
        <f>VLOOKUP(C1386,METADATA!$A$5:$H$29,IF(E1386="HI",2,IF(E1386="LO",6,10))+IF(S1386=1,2,IF(D1386=7,1,(IF(WEEKDAY(B1386)=1,2,IF(WEEKDAY(B1386)=7,1,0))))))</f>
        <v>2</v>
      </c>
    </row>
    <row r="1387" spans="2:21" ht="13.95" customHeight="1" x14ac:dyDescent="0.25">
      <c r="B1387" s="784">
        <f t="shared" si="65"/>
        <v>45440</v>
      </c>
      <c r="C1387" s="785">
        <v>15</v>
      </c>
      <c r="D1387" s="786">
        <f>IFERROR((INDEX(METADATA!$T$2:$T$20,MATCH(B1387,METADATA!$S$2:$S$20,0))),0)</f>
        <v>0</v>
      </c>
      <c r="E1387" s="785" t="str">
        <f t="shared" si="63"/>
        <v>LO</v>
      </c>
      <c r="F1387" s="786">
        <f>VLOOKUP(C1387,METADATA!$A$5:$H$29,IF(E1387="HI",2,IF(E1387="LO",6,10))+IF(D1387=1,2,IF(D1387=7,1,(IF(WEEKDAY(B1387)=1,2,IF(WEEKDAY(B1387)=7,1,0))))))</f>
        <v>2</v>
      </c>
      <c r="G1387" s="786">
        <f>VLOOKUP(C1387,METADATA!$J$5:$Q$29,IF(E1387="HI",2,IF(E1387="LO",6,10))+IF(D1387=1,2,IF(D1387=7,1,(IF(WEEKDAY(B1387)=1,2,IF(WEEKDAY(B1387)=7,1,0))))))</f>
        <v>2</v>
      </c>
      <c r="H1387" s="787">
        <v>15324.5</v>
      </c>
      <c r="I1387" s="788">
        <v>1913.0649719238281</v>
      </c>
      <c r="K1387" s="795">
        <v>905.6</v>
      </c>
      <c r="M1387" s="798">
        <f t="shared" si="64"/>
        <v>15443.449026587356</v>
      </c>
      <c r="N1387" s="303"/>
      <c r="S1387" s="786">
        <v>0</v>
      </c>
      <c r="T1387" s="781">
        <f>VLOOKUP(C1387,METADATA!$J$5:$Q$29,IF(E1387="HI",2,IF(E1387="LO",6,10))+IF(S1387=1,2,IF(D1387=7,1,(IF(WEEKDAY(B1387)=1,2,IF(WEEKDAY(B1387)=7,1,0))))))</f>
        <v>2</v>
      </c>
      <c r="U1387" s="781">
        <f>VLOOKUP(C1387,METADATA!$A$5:$H$29,IF(E1387="HI",2,IF(E1387="LO",6,10))+IF(S1387=1,2,IF(D1387=7,1,(IF(WEEKDAY(B1387)=1,2,IF(WEEKDAY(B1387)=7,1,0))))))</f>
        <v>2</v>
      </c>
    </row>
    <row r="1388" spans="2:21" ht="13.95" customHeight="1" x14ac:dyDescent="0.25">
      <c r="B1388" s="784">
        <f t="shared" si="65"/>
        <v>45440</v>
      </c>
      <c r="C1388" s="785">
        <v>16</v>
      </c>
      <c r="D1388" s="786">
        <f>IFERROR((INDEX(METADATA!$T$2:$T$20,MATCH(B1388,METADATA!$S$2:$S$20,0))),0)</f>
        <v>0</v>
      </c>
      <c r="E1388" s="785" t="str">
        <f t="shared" si="63"/>
        <v>LO</v>
      </c>
      <c r="F1388" s="786">
        <f>VLOOKUP(C1388,METADATA!$A$5:$H$29,IF(E1388="HI",2,IF(E1388="LO",6,10))+IF(D1388=1,2,IF(D1388=7,1,(IF(WEEKDAY(B1388)=1,2,IF(WEEKDAY(B1388)=7,1,0))))))</f>
        <v>2</v>
      </c>
      <c r="G1388" s="786">
        <f>VLOOKUP(C1388,METADATA!$J$5:$Q$29,IF(E1388="HI",2,IF(E1388="LO",6,10))+IF(D1388=1,2,IF(D1388=7,1,(IF(WEEKDAY(B1388)=1,2,IF(WEEKDAY(B1388)=7,1,0))))))</f>
        <v>2</v>
      </c>
      <c r="H1388" s="787">
        <v>15523.25</v>
      </c>
      <c r="I1388" s="788">
        <v>1868.3274993896484</v>
      </c>
      <c r="K1388" s="795">
        <v>913.98749999999995</v>
      </c>
      <c r="M1388" s="798">
        <f t="shared" si="64"/>
        <v>15635.27864182393</v>
      </c>
      <c r="N1388" s="303"/>
      <c r="S1388" s="786">
        <v>0</v>
      </c>
      <c r="T1388" s="781">
        <f>VLOOKUP(C1388,METADATA!$J$5:$Q$29,IF(E1388="HI",2,IF(E1388="LO",6,10))+IF(S1388=1,2,IF(D1388=7,1,(IF(WEEKDAY(B1388)=1,2,IF(WEEKDAY(B1388)=7,1,0))))))</f>
        <v>2</v>
      </c>
      <c r="U1388" s="781">
        <f>VLOOKUP(C1388,METADATA!$A$5:$H$29,IF(E1388="HI",2,IF(E1388="LO",6,10))+IF(S1388=1,2,IF(D1388=7,1,(IF(WEEKDAY(B1388)=1,2,IF(WEEKDAY(B1388)=7,1,0))))))</f>
        <v>2</v>
      </c>
    </row>
    <row r="1389" spans="2:21" ht="13.95" customHeight="1" x14ac:dyDescent="0.25">
      <c r="B1389" s="784">
        <f t="shared" si="65"/>
        <v>45440</v>
      </c>
      <c r="C1389" s="785">
        <v>17</v>
      </c>
      <c r="D1389" s="786">
        <f>IFERROR((INDEX(METADATA!$T$2:$T$20,MATCH(B1389,METADATA!$S$2:$S$20,0))),0)</f>
        <v>0</v>
      </c>
      <c r="E1389" s="785" t="str">
        <f t="shared" si="63"/>
        <v>LO</v>
      </c>
      <c r="F1389" s="786">
        <f>VLOOKUP(C1389,METADATA!$A$5:$H$29,IF(E1389="HI",2,IF(E1389="LO",6,10))+IF(D1389=1,2,IF(D1389=7,1,(IF(WEEKDAY(B1389)=1,2,IF(WEEKDAY(B1389)=7,1,0))))))</f>
        <v>2</v>
      </c>
      <c r="G1389" s="786">
        <f>VLOOKUP(C1389,METADATA!$J$5:$Q$29,IF(E1389="HI",2,IF(E1389="LO",6,10))+IF(D1389=1,2,IF(D1389=7,1,(IF(WEEKDAY(B1389)=1,2,IF(WEEKDAY(B1389)=7,1,0))))))</f>
        <v>2</v>
      </c>
      <c r="H1389" s="787">
        <v>15381.75</v>
      </c>
      <c r="I1389" s="788">
        <v>1777.6575393676758</v>
      </c>
      <c r="K1389" s="795">
        <v>902.26250000000005</v>
      </c>
      <c r="M1389" s="798">
        <f t="shared" si="64"/>
        <v>15484.130566156136</v>
      </c>
      <c r="N1389" s="303"/>
      <c r="S1389" s="786">
        <v>0</v>
      </c>
      <c r="T1389" s="781">
        <f>VLOOKUP(C1389,METADATA!$J$5:$Q$29,IF(E1389="HI",2,IF(E1389="LO",6,10))+IF(S1389=1,2,IF(D1389=7,1,(IF(WEEKDAY(B1389)=1,2,IF(WEEKDAY(B1389)=7,1,0))))))</f>
        <v>2</v>
      </c>
      <c r="U1389" s="781">
        <f>VLOOKUP(C1389,METADATA!$A$5:$H$29,IF(E1389="HI",2,IF(E1389="LO",6,10))+IF(S1389=1,2,IF(D1389=7,1,(IF(WEEKDAY(B1389)=1,2,IF(WEEKDAY(B1389)=7,1,0))))))</f>
        <v>2</v>
      </c>
    </row>
    <row r="1390" spans="2:21" ht="13.95" customHeight="1" x14ac:dyDescent="0.25">
      <c r="B1390" s="784">
        <f t="shared" si="65"/>
        <v>45440</v>
      </c>
      <c r="C1390" s="785">
        <v>18</v>
      </c>
      <c r="D1390" s="786">
        <f>IFERROR((INDEX(METADATA!$T$2:$T$20,MATCH(B1390,METADATA!$S$2:$S$20,0))),0)</f>
        <v>0</v>
      </c>
      <c r="E1390" s="785" t="str">
        <f t="shared" si="63"/>
        <v>LO</v>
      </c>
      <c r="F1390" s="786">
        <f>VLOOKUP(C1390,METADATA!$A$5:$H$29,IF(E1390="HI",2,IF(E1390="LO",6,10))+IF(D1390=1,2,IF(D1390=7,1,(IF(WEEKDAY(B1390)=1,2,IF(WEEKDAY(B1390)=7,1,0))))))</f>
        <v>1</v>
      </c>
      <c r="G1390" s="786">
        <f>VLOOKUP(C1390,METADATA!$J$5:$Q$29,IF(E1390="HI",2,IF(E1390="LO",6,10))+IF(D1390=1,2,IF(D1390=7,1,(IF(WEEKDAY(B1390)=1,2,IF(WEEKDAY(B1390)=7,1,0))))))</f>
        <v>1</v>
      </c>
      <c r="H1390" s="787">
        <v>16389.5</v>
      </c>
      <c r="I1390" s="788">
        <v>1684.8950119018555</v>
      </c>
      <c r="K1390" s="795">
        <v>933.76250000000005</v>
      </c>
      <c r="M1390" s="798">
        <f t="shared" si="64"/>
        <v>16475.878776293899</v>
      </c>
      <c r="N1390" s="303"/>
      <c r="S1390" s="786">
        <v>0</v>
      </c>
      <c r="T1390" s="781">
        <f>VLOOKUP(C1390,METADATA!$J$5:$Q$29,IF(E1390="HI",2,IF(E1390="LO",6,10))+IF(S1390=1,2,IF(D1390=7,1,(IF(WEEKDAY(B1390)=1,2,IF(WEEKDAY(B1390)=7,1,0))))))</f>
        <v>1</v>
      </c>
      <c r="U1390" s="781">
        <f>VLOOKUP(C1390,METADATA!$A$5:$H$29,IF(E1390="HI",2,IF(E1390="LO",6,10))+IF(S1390=1,2,IF(D1390=7,1,(IF(WEEKDAY(B1390)=1,2,IF(WEEKDAY(B1390)=7,1,0))))))</f>
        <v>1</v>
      </c>
    </row>
    <row r="1391" spans="2:21" ht="13.95" customHeight="1" x14ac:dyDescent="0.25">
      <c r="B1391" s="784">
        <f t="shared" si="65"/>
        <v>45440</v>
      </c>
      <c r="C1391" s="785">
        <v>19</v>
      </c>
      <c r="D1391" s="786">
        <f>IFERROR((INDEX(METADATA!$T$2:$T$20,MATCH(B1391,METADATA!$S$2:$S$20,0))),0)</f>
        <v>0</v>
      </c>
      <c r="E1391" s="785" t="str">
        <f t="shared" si="63"/>
        <v>LO</v>
      </c>
      <c r="F1391" s="786">
        <f>VLOOKUP(C1391,METADATA!$A$5:$H$29,IF(E1391="HI",2,IF(E1391="LO",6,10))+IF(D1391=1,2,IF(D1391=7,1,(IF(WEEKDAY(B1391)=1,2,IF(WEEKDAY(B1391)=7,1,0))))))</f>
        <v>1</v>
      </c>
      <c r="G1391" s="786">
        <f>VLOOKUP(C1391,METADATA!$J$5:$Q$29,IF(E1391="HI",2,IF(E1391="LO",6,10))+IF(D1391=1,2,IF(D1391=7,1,(IF(WEEKDAY(B1391)=1,2,IF(WEEKDAY(B1391)=7,1,0))))))</f>
        <v>1</v>
      </c>
      <c r="H1391" s="787">
        <v>16315.25</v>
      </c>
      <c r="I1391" s="788">
        <v>1658.614990234375</v>
      </c>
      <c r="K1391" s="795">
        <v>0</v>
      </c>
      <c r="M1391" s="798">
        <f t="shared" si="64"/>
        <v>16399.341030917374</v>
      </c>
      <c r="N1391" s="303"/>
      <c r="S1391" s="786">
        <v>0</v>
      </c>
      <c r="T1391" s="781">
        <f>VLOOKUP(C1391,METADATA!$J$5:$Q$29,IF(E1391="HI",2,IF(E1391="LO",6,10))+IF(S1391=1,2,IF(D1391=7,1,(IF(WEEKDAY(B1391)=1,2,IF(WEEKDAY(B1391)=7,1,0))))))</f>
        <v>1</v>
      </c>
      <c r="U1391" s="781">
        <f>VLOOKUP(C1391,METADATA!$A$5:$H$29,IF(E1391="HI",2,IF(E1391="LO",6,10))+IF(S1391=1,2,IF(D1391=7,1,(IF(WEEKDAY(B1391)=1,2,IF(WEEKDAY(B1391)=7,1,0))))))</f>
        <v>1</v>
      </c>
    </row>
    <row r="1392" spans="2:21" ht="13.95" customHeight="1" x14ac:dyDescent="0.25">
      <c r="B1392" s="784">
        <f t="shared" si="65"/>
        <v>45440</v>
      </c>
      <c r="C1392" s="785">
        <v>20</v>
      </c>
      <c r="D1392" s="786">
        <f>IFERROR((INDEX(METADATA!$T$2:$T$20,MATCH(B1392,METADATA!$S$2:$S$20,0))),0)</f>
        <v>0</v>
      </c>
      <c r="E1392" s="785" t="str">
        <f t="shared" si="63"/>
        <v>LO</v>
      </c>
      <c r="F1392" s="786">
        <f>VLOOKUP(C1392,METADATA!$A$5:$H$29,IF(E1392="HI",2,IF(E1392="LO",6,10))+IF(D1392=1,2,IF(D1392=7,1,(IF(WEEKDAY(B1392)=1,2,IF(WEEKDAY(B1392)=7,1,0))))))</f>
        <v>1</v>
      </c>
      <c r="G1392" s="786">
        <f>VLOOKUP(C1392,METADATA!$J$5:$Q$29,IF(E1392="HI",2,IF(E1392="LO",6,10))+IF(D1392=1,2,IF(D1392=7,1,(IF(WEEKDAY(B1392)=1,2,IF(WEEKDAY(B1392)=7,1,0))))))</f>
        <v>2</v>
      </c>
      <c r="H1392" s="787">
        <v>14707.25</v>
      </c>
      <c r="I1392" s="788">
        <v>1854.0950393676758</v>
      </c>
      <c r="K1392" s="795">
        <v>0</v>
      </c>
      <c r="M1392" s="798">
        <f t="shared" si="64"/>
        <v>14823.659162889162</v>
      </c>
      <c r="N1392" s="303"/>
      <c r="S1392" s="786">
        <v>0</v>
      </c>
      <c r="T1392" s="781">
        <f>VLOOKUP(C1392,METADATA!$J$5:$Q$29,IF(E1392="HI",2,IF(E1392="LO",6,10))+IF(S1392=1,2,IF(D1392=7,1,(IF(WEEKDAY(B1392)=1,2,IF(WEEKDAY(B1392)=7,1,0))))))</f>
        <v>2</v>
      </c>
      <c r="U1392" s="781">
        <f>VLOOKUP(C1392,METADATA!$A$5:$H$29,IF(E1392="HI",2,IF(E1392="LO",6,10))+IF(S1392=1,2,IF(D1392=7,1,(IF(WEEKDAY(B1392)=1,2,IF(WEEKDAY(B1392)=7,1,0))))))</f>
        <v>1</v>
      </c>
    </row>
    <row r="1393" spans="2:21" ht="13.95" customHeight="1" x14ac:dyDescent="0.25">
      <c r="B1393" s="784">
        <f t="shared" si="65"/>
        <v>45440</v>
      </c>
      <c r="C1393" s="785">
        <v>21</v>
      </c>
      <c r="D1393" s="786">
        <f>IFERROR((INDEX(METADATA!$T$2:$T$20,MATCH(B1393,METADATA!$S$2:$S$20,0))),0)</f>
        <v>0</v>
      </c>
      <c r="E1393" s="785" t="str">
        <f t="shared" si="63"/>
        <v>LO</v>
      </c>
      <c r="F1393" s="786">
        <f>VLOOKUP(C1393,METADATA!$A$5:$H$29,IF(E1393="HI",2,IF(E1393="LO",6,10))+IF(D1393=1,2,IF(D1393=7,1,(IF(WEEKDAY(B1393)=1,2,IF(WEEKDAY(B1393)=7,1,0))))))</f>
        <v>2</v>
      </c>
      <c r="G1393" s="786">
        <f>VLOOKUP(C1393,METADATA!$J$5:$Q$29,IF(E1393="HI",2,IF(E1393="LO",6,10))+IF(D1393=1,2,IF(D1393=7,1,(IF(WEEKDAY(B1393)=1,2,IF(WEEKDAY(B1393)=7,1,0))))))</f>
        <v>2</v>
      </c>
      <c r="H1393" s="787">
        <v>12883.5</v>
      </c>
      <c r="I1393" s="788">
        <v>1824.9625091552734</v>
      </c>
      <c r="K1393" s="795">
        <v>0</v>
      </c>
      <c r="M1393" s="798">
        <f t="shared" si="64"/>
        <v>13012.11206568028</v>
      </c>
      <c r="N1393" s="303"/>
      <c r="S1393" s="786">
        <v>0</v>
      </c>
      <c r="T1393" s="781">
        <f>VLOOKUP(C1393,METADATA!$J$5:$Q$29,IF(E1393="HI",2,IF(E1393="LO",6,10))+IF(S1393=1,2,IF(D1393=7,1,(IF(WEEKDAY(B1393)=1,2,IF(WEEKDAY(B1393)=7,1,0))))))</f>
        <v>2</v>
      </c>
      <c r="U1393" s="781">
        <f>VLOOKUP(C1393,METADATA!$A$5:$H$29,IF(E1393="HI",2,IF(E1393="LO",6,10))+IF(S1393=1,2,IF(D1393=7,1,(IF(WEEKDAY(B1393)=1,2,IF(WEEKDAY(B1393)=7,1,0))))))</f>
        <v>2</v>
      </c>
    </row>
    <row r="1394" spans="2:21" ht="13.95" customHeight="1" x14ac:dyDescent="0.25">
      <c r="B1394" s="784">
        <f t="shared" si="65"/>
        <v>45440</v>
      </c>
      <c r="C1394" s="785">
        <v>22</v>
      </c>
      <c r="D1394" s="786">
        <f>IFERROR((INDEX(METADATA!$T$2:$T$20,MATCH(B1394,METADATA!$S$2:$S$20,0))),0)</f>
        <v>0</v>
      </c>
      <c r="E1394" s="785" t="str">
        <f t="shared" si="63"/>
        <v>LO</v>
      </c>
      <c r="F1394" s="786">
        <f>VLOOKUP(C1394,METADATA!$A$5:$H$29,IF(E1394="HI",2,IF(E1394="LO",6,10))+IF(D1394=1,2,IF(D1394=7,1,(IF(WEEKDAY(B1394)=1,2,IF(WEEKDAY(B1394)=7,1,0))))))</f>
        <v>3</v>
      </c>
      <c r="G1394" s="786">
        <f>VLOOKUP(C1394,METADATA!$J$5:$Q$29,IF(E1394="HI",2,IF(E1394="LO",6,10))+IF(D1394=1,2,IF(D1394=7,1,(IF(WEEKDAY(B1394)=1,2,IF(WEEKDAY(B1394)=7,1,0))))))</f>
        <v>3</v>
      </c>
      <c r="H1394" s="787">
        <v>11001</v>
      </c>
      <c r="I1394" s="788">
        <v>1876.2949676513672</v>
      </c>
      <c r="K1394" s="795">
        <v>0</v>
      </c>
      <c r="M1394" s="798">
        <f t="shared" si="64"/>
        <v>11159.860384683754</v>
      </c>
      <c r="N1394" s="303"/>
      <c r="S1394" s="786">
        <v>0</v>
      </c>
      <c r="T1394" s="781">
        <f>VLOOKUP(C1394,METADATA!$J$5:$Q$29,IF(E1394="HI",2,IF(E1394="LO",6,10))+IF(S1394=1,2,IF(D1394=7,1,(IF(WEEKDAY(B1394)=1,2,IF(WEEKDAY(B1394)=7,1,0))))))</f>
        <v>3</v>
      </c>
      <c r="U1394" s="781">
        <f>VLOOKUP(C1394,METADATA!$A$5:$H$29,IF(E1394="HI",2,IF(E1394="LO",6,10))+IF(S1394=1,2,IF(D1394=7,1,(IF(WEEKDAY(B1394)=1,2,IF(WEEKDAY(B1394)=7,1,0))))))</f>
        <v>3</v>
      </c>
    </row>
    <row r="1395" spans="2:21" ht="13.95" customHeight="1" x14ac:dyDescent="0.25">
      <c r="B1395" s="784">
        <f t="shared" si="65"/>
        <v>45440</v>
      </c>
      <c r="C1395" s="785">
        <v>23</v>
      </c>
      <c r="D1395" s="786">
        <f>IFERROR((INDEX(METADATA!$T$2:$T$20,MATCH(B1395,METADATA!$S$2:$S$20,0))),0)</f>
        <v>0</v>
      </c>
      <c r="E1395" s="785" t="str">
        <f t="shared" si="63"/>
        <v>LO</v>
      </c>
      <c r="F1395" s="786">
        <f>VLOOKUP(C1395,METADATA!$A$5:$H$29,IF(E1395="HI",2,IF(E1395="LO",6,10))+IF(D1395=1,2,IF(D1395=7,1,(IF(WEEKDAY(B1395)=1,2,IF(WEEKDAY(B1395)=7,1,0))))))</f>
        <v>3</v>
      </c>
      <c r="G1395" s="786">
        <f>VLOOKUP(C1395,METADATA!$J$5:$Q$29,IF(E1395="HI",2,IF(E1395="LO",6,10))+IF(D1395=1,2,IF(D1395=7,1,(IF(WEEKDAY(B1395)=1,2,IF(WEEKDAY(B1395)=7,1,0))))))</f>
        <v>3</v>
      </c>
      <c r="H1395" s="787">
        <v>9716.5</v>
      </c>
      <c r="I1395" s="788">
        <v>1834.2224731445313</v>
      </c>
      <c r="K1395" s="795">
        <v>0</v>
      </c>
      <c r="M1395" s="798">
        <f t="shared" si="64"/>
        <v>9888.1112620655949</v>
      </c>
      <c r="N1395" s="303"/>
      <c r="S1395" s="786">
        <v>0</v>
      </c>
      <c r="T1395" s="781">
        <f>VLOOKUP(C1395,METADATA!$J$5:$Q$29,IF(E1395="HI",2,IF(E1395="LO",6,10))+IF(S1395=1,2,IF(D1395=7,1,(IF(WEEKDAY(B1395)=1,2,IF(WEEKDAY(B1395)=7,1,0))))))</f>
        <v>3</v>
      </c>
      <c r="U1395" s="781">
        <f>VLOOKUP(C1395,METADATA!$A$5:$H$29,IF(E1395="HI",2,IF(E1395="LO",6,10))+IF(S1395=1,2,IF(D1395=7,1,(IF(WEEKDAY(B1395)=1,2,IF(WEEKDAY(B1395)=7,1,0))))))</f>
        <v>3</v>
      </c>
    </row>
    <row r="1396" spans="2:21" ht="13.95" customHeight="1" x14ac:dyDescent="0.25">
      <c r="B1396" s="784">
        <f t="shared" si="65"/>
        <v>45441</v>
      </c>
      <c r="C1396" s="785">
        <v>0</v>
      </c>
      <c r="D1396" s="786">
        <f>IFERROR((INDEX(METADATA!$T$2:$T$20,MATCH(B1396,METADATA!$S$2:$S$20,0))),0)</f>
        <v>0</v>
      </c>
      <c r="E1396" s="785" t="str">
        <f t="shared" si="63"/>
        <v>LO</v>
      </c>
      <c r="F1396" s="786">
        <f>VLOOKUP(C1396,METADATA!$A$5:$H$29,IF(E1396="HI",2,IF(E1396="LO",6,10))+IF(D1396=1,2,IF(D1396=7,1,(IF(WEEKDAY(B1396)=1,2,IF(WEEKDAY(B1396)=7,1,0))))))</f>
        <v>3</v>
      </c>
      <c r="G1396" s="786">
        <f>VLOOKUP(C1396,METADATA!$J$5:$Q$29,IF(E1396="HI",2,IF(E1396="LO",6,10))+IF(D1396=1,2,IF(D1396=7,1,(IF(WEEKDAY(B1396)=1,2,IF(WEEKDAY(B1396)=7,1,0))))))</f>
        <v>3</v>
      </c>
      <c r="H1396" s="787">
        <v>9238.75</v>
      </c>
      <c r="I1396" s="788">
        <v>1875.9599838256836</v>
      </c>
      <c r="K1396" s="795">
        <v>0</v>
      </c>
      <c r="M1396" s="798">
        <f t="shared" si="64"/>
        <v>9427.2863234026827</v>
      </c>
      <c r="N1396" s="303"/>
      <c r="S1396" s="786">
        <v>0</v>
      </c>
      <c r="T1396" s="781">
        <f>VLOOKUP(C1396,METADATA!$J$5:$Q$29,IF(E1396="HI",2,IF(E1396="LO",6,10))+IF(S1396=1,2,IF(D1396=7,1,(IF(WEEKDAY(B1396)=1,2,IF(WEEKDAY(B1396)=7,1,0))))))</f>
        <v>3</v>
      </c>
      <c r="U1396" s="781">
        <f>VLOOKUP(C1396,METADATA!$A$5:$H$29,IF(E1396="HI",2,IF(E1396="LO",6,10))+IF(S1396=1,2,IF(D1396=7,1,(IF(WEEKDAY(B1396)=1,2,IF(WEEKDAY(B1396)=7,1,0))))))</f>
        <v>3</v>
      </c>
    </row>
    <row r="1397" spans="2:21" ht="13.95" customHeight="1" x14ac:dyDescent="0.25">
      <c r="B1397" s="784">
        <f t="shared" si="65"/>
        <v>45441</v>
      </c>
      <c r="C1397" s="785">
        <v>1</v>
      </c>
      <c r="D1397" s="786">
        <f>IFERROR((INDEX(METADATA!$T$2:$T$20,MATCH(B1397,METADATA!$S$2:$S$20,0))),0)</f>
        <v>0</v>
      </c>
      <c r="E1397" s="785" t="str">
        <f t="shared" si="63"/>
        <v>LO</v>
      </c>
      <c r="F1397" s="786">
        <f>VLOOKUP(C1397,METADATA!$A$5:$H$29,IF(E1397="HI",2,IF(E1397="LO",6,10))+IF(D1397=1,2,IF(D1397=7,1,(IF(WEEKDAY(B1397)=1,2,IF(WEEKDAY(B1397)=7,1,0))))))</f>
        <v>3</v>
      </c>
      <c r="G1397" s="786">
        <f>VLOOKUP(C1397,METADATA!$J$5:$Q$29,IF(E1397="HI",2,IF(E1397="LO",6,10))+IF(D1397=1,2,IF(D1397=7,1,(IF(WEEKDAY(B1397)=1,2,IF(WEEKDAY(B1397)=7,1,0))))))</f>
        <v>3</v>
      </c>
      <c r="H1397" s="787">
        <v>8687.25</v>
      </c>
      <c r="I1397" s="788">
        <v>1861.10498046875</v>
      </c>
      <c r="K1397" s="795">
        <v>0</v>
      </c>
      <c r="M1397" s="798">
        <f t="shared" si="64"/>
        <v>8884.369663112042</v>
      </c>
      <c r="N1397" s="303"/>
      <c r="S1397" s="786">
        <v>0</v>
      </c>
      <c r="T1397" s="781">
        <f>VLOOKUP(C1397,METADATA!$J$5:$Q$29,IF(E1397="HI",2,IF(E1397="LO",6,10))+IF(S1397=1,2,IF(D1397=7,1,(IF(WEEKDAY(B1397)=1,2,IF(WEEKDAY(B1397)=7,1,0))))))</f>
        <v>3</v>
      </c>
      <c r="U1397" s="781">
        <f>VLOOKUP(C1397,METADATA!$A$5:$H$29,IF(E1397="HI",2,IF(E1397="LO",6,10))+IF(S1397=1,2,IF(D1397=7,1,(IF(WEEKDAY(B1397)=1,2,IF(WEEKDAY(B1397)=7,1,0))))))</f>
        <v>3</v>
      </c>
    </row>
    <row r="1398" spans="2:21" ht="13.95" customHeight="1" x14ac:dyDescent="0.25">
      <c r="B1398" s="784">
        <f t="shared" si="65"/>
        <v>45441</v>
      </c>
      <c r="C1398" s="785">
        <v>2</v>
      </c>
      <c r="D1398" s="786">
        <f>IFERROR((INDEX(METADATA!$T$2:$T$20,MATCH(B1398,METADATA!$S$2:$S$20,0))),0)</f>
        <v>0</v>
      </c>
      <c r="E1398" s="785" t="str">
        <f t="shared" si="63"/>
        <v>LO</v>
      </c>
      <c r="F1398" s="786">
        <f>VLOOKUP(C1398,METADATA!$A$5:$H$29,IF(E1398="HI",2,IF(E1398="LO",6,10))+IF(D1398=1,2,IF(D1398=7,1,(IF(WEEKDAY(B1398)=1,2,IF(WEEKDAY(B1398)=7,1,0))))))</f>
        <v>3</v>
      </c>
      <c r="G1398" s="786">
        <f>VLOOKUP(C1398,METADATA!$J$5:$Q$29,IF(E1398="HI",2,IF(E1398="LO",6,10))+IF(D1398=1,2,IF(D1398=7,1,(IF(WEEKDAY(B1398)=1,2,IF(WEEKDAY(B1398)=7,1,0))))))</f>
        <v>3</v>
      </c>
      <c r="H1398" s="787">
        <v>8471.25</v>
      </c>
      <c r="I1398" s="788">
        <v>1888.2249603271484</v>
      </c>
      <c r="K1398" s="795">
        <v>0</v>
      </c>
      <c r="M1398" s="798">
        <f t="shared" si="64"/>
        <v>8679.1399379951508</v>
      </c>
      <c r="N1398" s="303"/>
      <c r="S1398" s="786">
        <v>0</v>
      </c>
      <c r="T1398" s="781">
        <f>VLOOKUP(C1398,METADATA!$J$5:$Q$29,IF(E1398="HI",2,IF(E1398="LO",6,10))+IF(S1398=1,2,IF(D1398=7,1,(IF(WEEKDAY(B1398)=1,2,IF(WEEKDAY(B1398)=7,1,0))))))</f>
        <v>3</v>
      </c>
      <c r="U1398" s="781">
        <f>VLOOKUP(C1398,METADATA!$A$5:$H$29,IF(E1398="HI",2,IF(E1398="LO",6,10))+IF(S1398=1,2,IF(D1398=7,1,(IF(WEEKDAY(B1398)=1,2,IF(WEEKDAY(B1398)=7,1,0))))))</f>
        <v>3</v>
      </c>
    </row>
    <row r="1399" spans="2:21" ht="13.95" customHeight="1" x14ac:dyDescent="0.25">
      <c r="B1399" s="784">
        <f t="shared" si="65"/>
        <v>45441</v>
      </c>
      <c r="C1399" s="785">
        <v>3</v>
      </c>
      <c r="D1399" s="786">
        <f>IFERROR((INDEX(METADATA!$T$2:$T$20,MATCH(B1399,METADATA!$S$2:$S$20,0))),0)</f>
        <v>0</v>
      </c>
      <c r="E1399" s="785" t="str">
        <f t="shared" si="63"/>
        <v>LO</v>
      </c>
      <c r="F1399" s="786">
        <f>VLOOKUP(C1399,METADATA!$A$5:$H$29,IF(E1399="HI",2,IF(E1399="LO",6,10))+IF(D1399=1,2,IF(D1399=7,1,(IF(WEEKDAY(B1399)=1,2,IF(WEEKDAY(B1399)=7,1,0))))))</f>
        <v>3</v>
      </c>
      <c r="G1399" s="786">
        <f>VLOOKUP(C1399,METADATA!$J$5:$Q$29,IF(E1399="HI",2,IF(E1399="LO",6,10))+IF(D1399=1,2,IF(D1399=7,1,(IF(WEEKDAY(B1399)=1,2,IF(WEEKDAY(B1399)=7,1,0))))))</f>
        <v>3</v>
      </c>
      <c r="H1399" s="787">
        <v>8756.75</v>
      </c>
      <c r="I1399" s="788">
        <v>1902.385009765625</v>
      </c>
      <c r="K1399" s="795">
        <v>0</v>
      </c>
      <c r="M1399" s="798">
        <f t="shared" si="64"/>
        <v>8961.0121798757173</v>
      </c>
      <c r="N1399" s="303"/>
      <c r="S1399" s="786">
        <v>0</v>
      </c>
      <c r="T1399" s="781">
        <f>VLOOKUP(C1399,METADATA!$J$5:$Q$29,IF(E1399="HI",2,IF(E1399="LO",6,10))+IF(S1399=1,2,IF(D1399=7,1,(IF(WEEKDAY(B1399)=1,2,IF(WEEKDAY(B1399)=7,1,0))))))</f>
        <v>3</v>
      </c>
      <c r="U1399" s="781">
        <f>VLOOKUP(C1399,METADATA!$A$5:$H$29,IF(E1399="HI",2,IF(E1399="LO",6,10))+IF(S1399=1,2,IF(D1399=7,1,(IF(WEEKDAY(B1399)=1,2,IF(WEEKDAY(B1399)=7,1,0))))))</f>
        <v>3</v>
      </c>
    </row>
    <row r="1400" spans="2:21" ht="13.95" customHeight="1" x14ac:dyDescent="0.25">
      <c r="B1400" s="784">
        <f t="shared" si="65"/>
        <v>45441</v>
      </c>
      <c r="C1400" s="785">
        <v>4</v>
      </c>
      <c r="D1400" s="786">
        <f>IFERROR((INDEX(METADATA!$T$2:$T$20,MATCH(B1400,METADATA!$S$2:$S$20,0))),0)</f>
        <v>0</v>
      </c>
      <c r="E1400" s="785" t="str">
        <f t="shared" si="63"/>
        <v>LO</v>
      </c>
      <c r="F1400" s="786">
        <f>VLOOKUP(C1400,METADATA!$A$5:$H$29,IF(E1400="HI",2,IF(E1400="LO",6,10))+IF(D1400=1,2,IF(D1400=7,1,(IF(WEEKDAY(B1400)=1,2,IF(WEEKDAY(B1400)=7,1,0))))))</f>
        <v>3</v>
      </c>
      <c r="G1400" s="786">
        <f>VLOOKUP(C1400,METADATA!$J$5:$Q$29,IF(E1400="HI",2,IF(E1400="LO",6,10))+IF(D1400=1,2,IF(D1400=7,1,(IF(WEEKDAY(B1400)=1,2,IF(WEEKDAY(B1400)=7,1,0))))))</f>
        <v>3</v>
      </c>
      <c r="H1400" s="787">
        <v>9849.25</v>
      </c>
      <c r="I1400" s="788">
        <v>1933.9199752807617</v>
      </c>
      <c r="K1400" s="795">
        <v>0</v>
      </c>
      <c r="M1400" s="798">
        <f t="shared" si="64"/>
        <v>10037.318966401832</v>
      </c>
      <c r="N1400" s="303"/>
      <c r="S1400" s="786">
        <v>0</v>
      </c>
      <c r="T1400" s="781">
        <f>VLOOKUP(C1400,METADATA!$J$5:$Q$29,IF(E1400="HI",2,IF(E1400="LO",6,10))+IF(S1400=1,2,IF(D1400=7,1,(IF(WEEKDAY(B1400)=1,2,IF(WEEKDAY(B1400)=7,1,0))))))</f>
        <v>3</v>
      </c>
      <c r="U1400" s="781">
        <f>VLOOKUP(C1400,METADATA!$A$5:$H$29,IF(E1400="HI",2,IF(E1400="LO",6,10))+IF(S1400=1,2,IF(D1400=7,1,(IF(WEEKDAY(B1400)=1,2,IF(WEEKDAY(B1400)=7,1,0))))))</f>
        <v>3</v>
      </c>
    </row>
    <row r="1401" spans="2:21" ht="13.95" customHeight="1" x14ac:dyDescent="0.25">
      <c r="B1401" s="784">
        <f t="shared" si="65"/>
        <v>45441</v>
      </c>
      <c r="C1401" s="785">
        <v>5</v>
      </c>
      <c r="D1401" s="786">
        <f>IFERROR((INDEX(METADATA!$T$2:$T$20,MATCH(B1401,METADATA!$S$2:$S$20,0))),0)</f>
        <v>0</v>
      </c>
      <c r="E1401" s="785" t="str">
        <f t="shared" si="63"/>
        <v>LO</v>
      </c>
      <c r="F1401" s="786">
        <f>VLOOKUP(C1401,METADATA!$A$5:$H$29,IF(E1401="HI",2,IF(E1401="LO",6,10))+IF(D1401=1,2,IF(D1401=7,1,(IF(WEEKDAY(B1401)=1,2,IF(WEEKDAY(B1401)=7,1,0))))))</f>
        <v>3</v>
      </c>
      <c r="G1401" s="786">
        <f>VLOOKUP(C1401,METADATA!$J$5:$Q$29,IF(E1401="HI",2,IF(E1401="LO",6,10))+IF(D1401=1,2,IF(D1401=7,1,(IF(WEEKDAY(B1401)=1,2,IF(WEEKDAY(B1401)=7,1,0))))))</f>
        <v>3</v>
      </c>
      <c r="H1401" s="787">
        <v>11738.5</v>
      </c>
      <c r="I1401" s="788">
        <v>1733.2325325012207</v>
      </c>
      <c r="K1401" s="795">
        <v>0</v>
      </c>
      <c r="M1401" s="798">
        <f t="shared" si="64"/>
        <v>11865.769139070615</v>
      </c>
      <c r="N1401" s="303"/>
      <c r="S1401" s="786">
        <v>0</v>
      </c>
      <c r="T1401" s="781">
        <f>VLOOKUP(C1401,METADATA!$J$5:$Q$29,IF(E1401="HI",2,IF(E1401="LO",6,10))+IF(S1401=1,2,IF(D1401=7,1,(IF(WEEKDAY(B1401)=1,2,IF(WEEKDAY(B1401)=7,1,0))))))</f>
        <v>3</v>
      </c>
      <c r="U1401" s="781">
        <f>VLOOKUP(C1401,METADATA!$A$5:$H$29,IF(E1401="HI",2,IF(E1401="LO",6,10))+IF(S1401=1,2,IF(D1401=7,1,(IF(WEEKDAY(B1401)=1,2,IF(WEEKDAY(B1401)=7,1,0))))))</f>
        <v>3</v>
      </c>
    </row>
    <row r="1402" spans="2:21" ht="13.95" customHeight="1" x14ac:dyDescent="0.25">
      <c r="B1402" s="784">
        <f t="shared" si="65"/>
        <v>45441</v>
      </c>
      <c r="C1402" s="785">
        <v>6</v>
      </c>
      <c r="D1402" s="786">
        <f>IFERROR((INDEX(METADATA!$T$2:$T$20,MATCH(B1402,METADATA!$S$2:$S$20,0))),0)</f>
        <v>0</v>
      </c>
      <c r="E1402" s="785" t="str">
        <f t="shared" si="63"/>
        <v>LO</v>
      </c>
      <c r="F1402" s="786">
        <f>VLOOKUP(C1402,METADATA!$A$5:$H$29,IF(E1402="HI",2,IF(E1402="LO",6,10))+IF(D1402=1,2,IF(D1402=7,1,(IF(WEEKDAY(B1402)=1,2,IF(WEEKDAY(B1402)=7,1,0))))))</f>
        <v>2</v>
      </c>
      <c r="G1402" s="786">
        <f>VLOOKUP(C1402,METADATA!$J$5:$Q$29,IF(E1402="HI",2,IF(E1402="LO",6,10))+IF(D1402=1,2,IF(D1402=7,1,(IF(WEEKDAY(B1402)=1,2,IF(WEEKDAY(B1402)=7,1,0))))))</f>
        <v>2</v>
      </c>
      <c r="H1402" s="787">
        <v>14541.25</v>
      </c>
      <c r="I1402" s="788">
        <v>1662.719970703125</v>
      </c>
      <c r="K1402" s="795">
        <v>870.51250000000005</v>
      </c>
      <c r="M1402" s="798">
        <f t="shared" si="64"/>
        <v>14636.003186098143</v>
      </c>
      <c r="N1402" s="303"/>
      <c r="S1402" s="786">
        <v>0</v>
      </c>
      <c r="T1402" s="781">
        <f>VLOOKUP(C1402,METADATA!$J$5:$Q$29,IF(E1402="HI",2,IF(E1402="LO",6,10))+IF(S1402=1,2,IF(D1402=7,1,(IF(WEEKDAY(B1402)=1,2,IF(WEEKDAY(B1402)=7,1,0))))))</f>
        <v>2</v>
      </c>
      <c r="U1402" s="781">
        <f>VLOOKUP(C1402,METADATA!$A$5:$H$29,IF(E1402="HI",2,IF(E1402="LO",6,10))+IF(S1402=1,2,IF(D1402=7,1,(IF(WEEKDAY(B1402)=1,2,IF(WEEKDAY(B1402)=7,1,0))))))</f>
        <v>2</v>
      </c>
    </row>
    <row r="1403" spans="2:21" ht="13.95" customHeight="1" x14ac:dyDescent="0.25">
      <c r="B1403" s="784">
        <f t="shared" si="65"/>
        <v>45441</v>
      </c>
      <c r="C1403" s="785">
        <v>7</v>
      </c>
      <c r="D1403" s="786">
        <f>IFERROR((INDEX(METADATA!$T$2:$T$20,MATCH(B1403,METADATA!$S$2:$S$20,0))),0)</f>
        <v>0</v>
      </c>
      <c r="E1403" s="785" t="str">
        <f t="shared" si="63"/>
        <v>LO</v>
      </c>
      <c r="F1403" s="786">
        <f>VLOOKUP(C1403,METADATA!$A$5:$H$29,IF(E1403="HI",2,IF(E1403="LO",6,10))+IF(D1403=1,2,IF(D1403=7,1,(IF(WEEKDAY(B1403)=1,2,IF(WEEKDAY(B1403)=7,1,0))))))</f>
        <v>1</v>
      </c>
      <c r="G1403" s="786">
        <f>VLOOKUP(C1403,METADATA!$J$5:$Q$29,IF(E1403="HI",2,IF(E1403="LO",6,10))+IF(D1403=1,2,IF(D1403=7,1,(IF(WEEKDAY(B1403)=1,2,IF(WEEKDAY(B1403)=7,1,0))))))</f>
        <v>1</v>
      </c>
      <c r="H1403" s="787">
        <v>15390</v>
      </c>
      <c r="I1403" s="788">
        <v>1794.1914777159691</v>
      </c>
      <c r="K1403" s="795">
        <v>865.8125</v>
      </c>
      <c r="M1403" s="798">
        <f t="shared" si="64"/>
        <v>15494.231928647145</v>
      </c>
      <c r="N1403" s="303"/>
      <c r="S1403" s="786">
        <v>0</v>
      </c>
      <c r="T1403" s="781">
        <f>VLOOKUP(C1403,METADATA!$J$5:$Q$29,IF(E1403="HI",2,IF(E1403="LO",6,10))+IF(S1403=1,2,IF(D1403=7,1,(IF(WEEKDAY(B1403)=1,2,IF(WEEKDAY(B1403)=7,1,0))))))</f>
        <v>1</v>
      </c>
      <c r="U1403" s="781">
        <f>VLOOKUP(C1403,METADATA!$A$5:$H$29,IF(E1403="HI",2,IF(E1403="LO",6,10))+IF(S1403=1,2,IF(D1403=7,1,(IF(WEEKDAY(B1403)=1,2,IF(WEEKDAY(B1403)=7,1,0))))))</f>
        <v>1</v>
      </c>
    </row>
    <row r="1404" spans="2:21" ht="13.95" customHeight="1" x14ac:dyDescent="0.25">
      <c r="B1404" s="784">
        <f t="shared" si="65"/>
        <v>45441</v>
      </c>
      <c r="C1404" s="785">
        <v>8</v>
      </c>
      <c r="D1404" s="786">
        <f>IFERROR((INDEX(METADATA!$T$2:$T$20,MATCH(B1404,METADATA!$S$2:$S$20,0))),0)</f>
        <v>0</v>
      </c>
      <c r="E1404" s="785" t="str">
        <f t="shared" si="63"/>
        <v>LO</v>
      </c>
      <c r="F1404" s="786">
        <f>VLOOKUP(C1404,METADATA!$A$5:$H$29,IF(E1404="HI",2,IF(E1404="LO",6,10))+IF(D1404=1,2,IF(D1404=7,1,(IF(WEEKDAY(B1404)=1,2,IF(WEEKDAY(B1404)=7,1,0))))))</f>
        <v>1</v>
      </c>
      <c r="G1404" s="786">
        <f>VLOOKUP(C1404,METADATA!$J$5:$Q$29,IF(E1404="HI",2,IF(E1404="LO",6,10))+IF(D1404=1,2,IF(D1404=7,1,(IF(WEEKDAY(B1404)=1,2,IF(WEEKDAY(B1404)=7,1,0))))))</f>
        <v>1</v>
      </c>
      <c r="H1404" s="787">
        <v>16923</v>
      </c>
      <c r="I1404" s="788">
        <v>1738.8000183105469</v>
      </c>
      <c r="K1404" s="795">
        <v>834.63750000000005</v>
      </c>
      <c r="M1404" s="798">
        <f t="shared" si="64"/>
        <v>17012.094359709998</v>
      </c>
      <c r="N1404" s="303"/>
      <c r="S1404" s="786">
        <v>0</v>
      </c>
      <c r="T1404" s="781">
        <f>VLOOKUP(C1404,METADATA!$J$5:$Q$29,IF(E1404="HI",2,IF(E1404="LO",6,10))+IF(S1404=1,2,IF(D1404=7,1,(IF(WEEKDAY(B1404)=1,2,IF(WEEKDAY(B1404)=7,1,0))))))</f>
        <v>1</v>
      </c>
      <c r="U1404" s="781">
        <f>VLOOKUP(C1404,METADATA!$A$5:$H$29,IF(E1404="HI",2,IF(E1404="LO",6,10))+IF(S1404=1,2,IF(D1404=7,1,(IF(WEEKDAY(B1404)=1,2,IF(WEEKDAY(B1404)=7,1,0))))))</f>
        <v>1</v>
      </c>
    </row>
    <row r="1405" spans="2:21" ht="13.95" customHeight="1" x14ac:dyDescent="0.25">
      <c r="B1405" s="784">
        <f t="shared" si="65"/>
        <v>45441</v>
      </c>
      <c r="C1405" s="785">
        <v>9</v>
      </c>
      <c r="D1405" s="786">
        <f>IFERROR((INDEX(METADATA!$T$2:$T$20,MATCH(B1405,METADATA!$S$2:$S$20,0))),0)</f>
        <v>0</v>
      </c>
      <c r="E1405" s="785" t="str">
        <f t="shared" si="63"/>
        <v>LO</v>
      </c>
      <c r="F1405" s="786">
        <f>VLOOKUP(C1405,METADATA!$A$5:$H$29,IF(E1405="HI",2,IF(E1405="LO",6,10))+IF(D1405=1,2,IF(D1405=7,1,(IF(WEEKDAY(B1405)=1,2,IF(WEEKDAY(B1405)=7,1,0))))))</f>
        <v>2</v>
      </c>
      <c r="G1405" s="786">
        <f>VLOOKUP(C1405,METADATA!$J$5:$Q$29,IF(E1405="HI",2,IF(E1405="LO",6,10))+IF(D1405=1,2,IF(D1405=7,1,(IF(WEEKDAY(B1405)=1,2,IF(WEEKDAY(B1405)=7,1,0))))))</f>
        <v>1</v>
      </c>
      <c r="H1405" s="787">
        <v>16713</v>
      </c>
      <c r="I1405" s="788">
        <v>1749.5524826049805</v>
      </c>
      <c r="K1405" s="795">
        <v>847.33749999999998</v>
      </c>
      <c r="M1405" s="798">
        <f t="shared" si="64"/>
        <v>16804.323934314922</v>
      </c>
      <c r="N1405" s="303"/>
      <c r="S1405" s="786">
        <v>0</v>
      </c>
      <c r="T1405" s="781">
        <f>VLOOKUP(C1405,METADATA!$J$5:$Q$29,IF(E1405="HI",2,IF(E1405="LO",6,10))+IF(S1405=1,2,IF(D1405=7,1,(IF(WEEKDAY(B1405)=1,2,IF(WEEKDAY(B1405)=7,1,0))))))</f>
        <v>1</v>
      </c>
      <c r="U1405" s="781">
        <f>VLOOKUP(C1405,METADATA!$A$5:$H$29,IF(E1405="HI",2,IF(E1405="LO",6,10))+IF(S1405=1,2,IF(D1405=7,1,(IF(WEEKDAY(B1405)=1,2,IF(WEEKDAY(B1405)=7,1,0))))))</f>
        <v>2</v>
      </c>
    </row>
    <row r="1406" spans="2:21" ht="13.95" customHeight="1" x14ac:dyDescent="0.25">
      <c r="B1406" s="784">
        <f t="shared" si="65"/>
        <v>45441</v>
      </c>
      <c r="C1406" s="785">
        <v>10</v>
      </c>
      <c r="D1406" s="786">
        <f>IFERROR((INDEX(METADATA!$T$2:$T$20,MATCH(B1406,METADATA!$S$2:$S$20,0))),0)</f>
        <v>0</v>
      </c>
      <c r="E1406" s="785" t="str">
        <f t="shared" si="63"/>
        <v>LO</v>
      </c>
      <c r="F1406" s="786">
        <f>VLOOKUP(C1406,METADATA!$A$5:$H$29,IF(E1406="HI",2,IF(E1406="LO",6,10))+IF(D1406=1,2,IF(D1406=7,1,(IF(WEEKDAY(B1406)=1,2,IF(WEEKDAY(B1406)=7,1,0))))))</f>
        <v>2</v>
      </c>
      <c r="G1406" s="786">
        <f>VLOOKUP(C1406,METADATA!$J$5:$Q$29,IF(E1406="HI",2,IF(E1406="LO",6,10))+IF(D1406=1,2,IF(D1406=7,1,(IF(WEEKDAY(B1406)=1,2,IF(WEEKDAY(B1406)=7,1,0))))))</f>
        <v>2</v>
      </c>
      <c r="H1406" s="787">
        <v>16246</v>
      </c>
      <c r="I1406" s="788">
        <v>1804.5324859619141</v>
      </c>
      <c r="K1406" s="795">
        <v>851.61249999999995</v>
      </c>
      <c r="M1406" s="798">
        <f t="shared" si="64"/>
        <v>16345.912439900438</v>
      </c>
      <c r="N1406" s="303"/>
      <c r="S1406" s="786">
        <v>0</v>
      </c>
      <c r="T1406" s="781">
        <f>VLOOKUP(C1406,METADATA!$J$5:$Q$29,IF(E1406="HI",2,IF(E1406="LO",6,10))+IF(S1406=1,2,IF(D1406=7,1,(IF(WEEKDAY(B1406)=1,2,IF(WEEKDAY(B1406)=7,1,0))))))</f>
        <v>2</v>
      </c>
      <c r="U1406" s="781">
        <f>VLOOKUP(C1406,METADATA!$A$5:$H$29,IF(E1406="HI",2,IF(E1406="LO",6,10))+IF(S1406=1,2,IF(D1406=7,1,(IF(WEEKDAY(B1406)=1,2,IF(WEEKDAY(B1406)=7,1,0))))))</f>
        <v>2</v>
      </c>
    </row>
    <row r="1407" spans="2:21" ht="13.95" customHeight="1" x14ac:dyDescent="0.25">
      <c r="B1407" s="784">
        <f t="shared" si="65"/>
        <v>45441</v>
      </c>
      <c r="C1407" s="785">
        <v>11</v>
      </c>
      <c r="D1407" s="786">
        <f>IFERROR((INDEX(METADATA!$T$2:$T$20,MATCH(B1407,METADATA!$S$2:$S$20,0))),0)</f>
        <v>0</v>
      </c>
      <c r="E1407" s="785" t="str">
        <f t="shared" si="63"/>
        <v>LO</v>
      </c>
      <c r="F1407" s="786">
        <f>VLOOKUP(C1407,METADATA!$A$5:$H$29,IF(E1407="HI",2,IF(E1407="LO",6,10))+IF(D1407=1,2,IF(D1407=7,1,(IF(WEEKDAY(B1407)=1,2,IF(WEEKDAY(B1407)=7,1,0))))))</f>
        <v>2</v>
      </c>
      <c r="G1407" s="786">
        <f>VLOOKUP(C1407,METADATA!$J$5:$Q$29,IF(E1407="HI",2,IF(E1407="LO",6,10))+IF(D1407=1,2,IF(D1407=7,1,(IF(WEEKDAY(B1407)=1,2,IF(WEEKDAY(B1407)=7,1,0))))))</f>
        <v>2</v>
      </c>
      <c r="H1407" s="787">
        <v>16339.75</v>
      </c>
      <c r="I1407" s="788">
        <v>1827.5775299072266</v>
      </c>
      <c r="K1407" s="795">
        <v>856.5</v>
      </c>
      <c r="M1407" s="798">
        <f t="shared" si="64"/>
        <v>16441.638290946612</v>
      </c>
      <c r="N1407" s="303"/>
      <c r="S1407" s="786">
        <v>0</v>
      </c>
      <c r="T1407" s="781">
        <f>VLOOKUP(C1407,METADATA!$J$5:$Q$29,IF(E1407="HI",2,IF(E1407="LO",6,10))+IF(S1407=1,2,IF(D1407=7,1,(IF(WEEKDAY(B1407)=1,2,IF(WEEKDAY(B1407)=7,1,0))))))</f>
        <v>2</v>
      </c>
      <c r="U1407" s="781">
        <f>VLOOKUP(C1407,METADATA!$A$5:$H$29,IF(E1407="HI",2,IF(E1407="LO",6,10))+IF(S1407=1,2,IF(D1407=7,1,(IF(WEEKDAY(B1407)=1,2,IF(WEEKDAY(B1407)=7,1,0))))))</f>
        <v>2</v>
      </c>
    </row>
    <row r="1408" spans="2:21" ht="13.95" customHeight="1" x14ac:dyDescent="0.25">
      <c r="B1408" s="784">
        <f t="shared" si="65"/>
        <v>45441</v>
      </c>
      <c r="C1408" s="785">
        <v>12</v>
      </c>
      <c r="D1408" s="786">
        <f>IFERROR((INDEX(METADATA!$T$2:$T$20,MATCH(B1408,METADATA!$S$2:$S$20,0))),0)</f>
        <v>0</v>
      </c>
      <c r="E1408" s="785" t="str">
        <f t="shared" si="63"/>
        <v>LO</v>
      </c>
      <c r="F1408" s="786">
        <f>VLOOKUP(C1408,METADATA!$A$5:$H$29,IF(E1408="HI",2,IF(E1408="LO",6,10))+IF(D1408=1,2,IF(D1408=7,1,(IF(WEEKDAY(B1408)=1,2,IF(WEEKDAY(B1408)=7,1,0))))))</f>
        <v>2</v>
      </c>
      <c r="G1408" s="786">
        <f>VLOOKUP(C1408,METADATA!$J$5:$Q$29,IF(E1408="HI",2,IF(E1408="LO",6,10))+IF(D1408=1,2,IF(D1408=7,1,(IF(WEEKDAY(B1408)=1,2,IF(WEEKDAY(B1408)=7,1,0))))))</f>
        <v>2</v>
      </c>
      <c r="H1408" s="787">
        <v>16275.5</v>
      </c>
      <c r="I1408" s="788">
        <v>1829.6864575743675</v>
      </c>
      <c r="K1408" s="795">
        <v>824.32500000000005</v>
      </c>
      <c r="M1408" s="798">
        <f t="shared" si="64"/>
        <v>16378.023469974361</v>
      </c>
      <c r="N1408" s="303"/>
      <c r="S1408" s="786">
        <v>0</v>
      </c>
      <c r="T1408" s="781">
        <f>VLOOKUP(C1408,METADATA!$J$5:$Q$29,IF(E1408="HI",2,IF(E1408="LO",6,10))+IF(S1408=1,2,IF(D1408=7,1,(IF(WEEKDAY(B1408)=1,2,IF(WEEKDAY(B1408)=7,1,0))))))</f>
        <v>2</v>
      </c>
      <c r="U1408" s="781">
        <f>VLOOKUP(C1408,METADATA!$A$5:$H$29,IF(E1408="HI",2,IF(E1408="LO",6,10))+IF(S1408=1,2,IF(D1408=7,1,(IF(WEEKDAY(B1408)=1,2,IF(WEEKDAY(B1408)=7,1,0))))))</f>
        <v>2</v>
      </c>
    </row>
    <row r="1409" spans="2:21" ht="13.95" customHeight="1" x14ac:dyDescent="0.25">
      <c r="B1409" s="784">
        <f t="shared" si="65"/>
        <v>45441</v>
      </c>
      <c r="C1409" s="785">
        <v>13</v>
      </c>
      <c r="D1409" s="786">
        <f>IFERROR((INDEX(METADATA!$T$2:$T$20,MATCH(B1409,METADATA!$S$2:$S$20,0))),0)</f>
        <v>0</v>
      </c>
      <c r="E1409" s="785" t="str">
        <f t="shared" si="63"/>
        <v>LO</v>
      </c>
      <c r="F1409" s="786">
        <f>VLOOKUP(C1409,METADATA!$A$5:$H$29,IF(E1409="HI",2,IF(E1409="LO",6,10))+IF(D1409=1,2,IF(D1409=7,1,(IF(WEEKDAY(B1409)=1,2,IF(WEEKDAY(B1409)=7,1,0))))))</f>
        <v>2</v>
      </c>
      <c r="G1409" s="786">
        <f>VLOOKUP(C1409,METADATA!$J$5:$Q$29,IF(E1409="HI",2,IF(E1409="LO",6,10))+IF(D1409=1,2,IF(D1409=7,1,(IF(WEEKDAY(B1409)=1,2,IF(WEEKDAY(B1409)=7,1,0))))))</f>
        <v>2</v>
      </c>
      <c r="H1409" s="787">
        <v>15367.5</v>
      </c>
      <c r="I1409" s="788">
        <v>1918.3924713134766</v>
      </c>
      <c r="K1409" s="795">
        <v>882.73749999999995</v>
      </c>
      <c r="M1409" s="798">
        <f t="shared" si="64"/>
        <v>15486.77777731676</v>
      </c>
      <c r="N1409" s="303"/>
      <c r="S1409" s="786">
        <v>0</v>
      </c>
      <c r="T1409" s="781">
        <f>VLOOKUP(C1409,METADATA!$J$5:$Q$29,IF(E1409="HI",2,IF(E1409="LO",6,10))+IF(S1409=1,2,IF(D1409=7,1,(IF(WEEKDAY(B1409)=1,2,IF(WEEKDAY(B1409)=7,1,0))))))</f>
        <v>2</v>
      </c>
      <c r="U1409" s="781">
        <f>VLOOKUP(C1409,METADATA!$A$5:$H$29,IF(E1409="HI",2,IF(E1409="LO",6,10))+IF(S1409=1,2,IF(D1409=7,1,(IF(WEEKDAY(B1409)=1,2,IF(WEEKDAY(B1409)=7,1,0))))))</f>
        <v>2</v>
      </c>
    </row>
    <row r="1410" spans="2:21" ht="13.95" customHeight="1" x14ac:dyDescent="0.25">
      <c r="B1410" s="784">
        <f t="shared" si="65"/>
        <v>45441</v>
      </c>
      <c r="C1410" s="785">
        <v>14</v>
      </c>
      <c r="D1410" s="786">
        <f>IFERROR((INDEX(METADATA!$T$2:$T$20,MATCH(B1410,METADATA!$S$2:$S$20,0))),0)</f>
        <v>0</v>
      </c>
      <c r="E1410" s="785" t="str">
        <f t="shared" si="63"/>
        <v>LO</v>
      </c>
      <c r="F1410" s="786">
        <f>VLOOKUP(C1410,METADATA!$A$5:$H$29,IF(E1410="HI",2,IF(E1410="LO",6,10))+IF(D1410=1,2,IF(D1410=7,1,(IF(WEEKDAY(B1410)=1,2,IF(WEEKDAY(B1410)=7,1,0))))))</f>
        <v>2</v>
      </c>
      <c r="G1410" s="786">
        <f>VLOOKUP(C1410,METADATA!$J$5:$Q$29,IF(E1410="HI",2,IF(E1410="LO",6,10))+IF(D1410=1,2,IF(D1410=7,1,(IF(WEEKDAY(B1410)=1,2,IF(WEEKDAY(B1410)=7,1,0))))))</f>
        <v>2</v>
      </c>
      <c r="H1410" s="787">
        <v>15480.5</v>
      </c>
      <c r="I1410" s="788">
        <v>1889.446459710598</v>
      </c>
      <c r="K1410" s="795">
        <v>909.3125</v>
      </c>
      <c r="M1410" s="798">
        <f t="shared" si="64"/>
        <v>15595.380347209006</v>
      </c>
      <c r="N1410" s="303"/>
      <c r="S1410" s="786">
        <v>0</v>
      </c>
      <c r="T1410" s="781">
        <f>VLOOKUP(C1410,METADATA!$J$5:$Q$29,IF(E1410="HI",2,IF(E1410="LO",6,10))+IF(S1410=1,2,IF(D1410=7,1,(IF(WEEKDAY(B1410)=1,2,IF(WEEKDAY(B1410)=7,1,0))))))</f>
        <v>2</v>
      </c>
      <c r="U1410" s="781">
        <f>VLOOKUP(C1410,METADATA!$A$5:$H$29,IF(E1410="HI",2,IF(E1410="LO",6,10))+IF(S1410=1,2,IF(D1410=7,1,(IF(WEEKDAY(B1410)=1,2,IF(WEEKDAY(B1410)=7,1,0))))))</f>
        <v>2</v>
      </c>
    </row>
    <row r="1411" spans="2:21" ht="13.95" customHeight="1" x14ac:dyDescent="0.25">
      <c r="B1411" s="784">
        <f t="shared" si="65"/>
        <v>45441</v>
      </c>
      <c r="C1411" s="785">
        <v>15</v>
      </c>
      <c r="D1411" s="786">
        <f>IFERROR((INDEX(METADATA!$T$2:$T$20,MATCH(B1411,METADATA!$S$2:$S$20,0))),0)</f>
        <v>0</v>
      </c>
      <c r="E1411" s="785" t="str">
        <f t="shared" si="63"/>
        <v>LO</v>
      </c>
      <c r="F1411" s="786">
        <f>VLOOKUP(C1411,METADATA!$A$5:$H$29,IF(E1411="HI",2,IF(E1411="LO",6,10))+IF(D1411=1,2,IF(D1411=7,1,(IF(WEEKDAY(B1411)=1,2,IF(WEEKDAY(B1411)=7,1,0))))))</f>
        <v>2</v>
      </c>
      <c r="G1411" s="786">
        <f>VLOOKUP(C1411,METADATA!$J$5:$Q$29,IF(E1411="HI",2,IF(E1411="LO",6,10))+IF(D1411=1,2,IF(D1411=7,1,(IF(WEEKDAY(B1411)=1,2,IF(WEEKDAY(B1411)=7,1,0))))))</f>
        <v>2</v>
      </c>
      <c r="H1411" s="787">
        <v>15418.5</v>
      </c>
      <c r="I1411" s="788">
        <v>1712.0654810667038</v>
      </c>
      <c r="K1411" s="795">
        <v>905.6</v>
      </c>
      <c r="M1411" s="798">
        <f t="shared" si="64"/>
        <v>15513.262405485835</v>
      </c>
      <c r="N1411" s="303"/>
      <c r="S1411" s="786">
        <v>0</v>
      </c>
      <c r="T1411" s="781">
        <f>VLOOKUP(C1411,METADATA!$J$5:$Q$29,IF(E1411="HI",2,IF(E1411="LO",6,10))+IF(S1411=1,2,IF(D1411=7,1,(IF(WEEKDAY(B1411)=1,2,IF(WEEKDAY(B1411)=7,1,0))))))</f>
        <v>2</v>
      </c>
      <c r="U1411" s="781">
        <f>VLOOKUP(C1411,METADATA!$A$5:$H$29,IF(E1411="HI",2,IF(E1411="LO",6,10))+IF(S1411=1,2,IF(D1411=7,1,(IF(WEEKDAY(B1411)=1,2,IF(WEEKDAY(B1411)=7,1,0))))))</f>
        <v>2</v>
      </c>
    </row>
    <row r="1412" spans="2:21" ht="13.95" customHeight="1" x14ac:dyDescent="0.25">
      <c r="B1412" s="784">
        <f t="shared" si="65"/>
        <v>45441</v>
      </c>
      <c r="C1412" s="785">
        <v>16</v>
      </c>
      <c r="D1412" s="786">
        <f>IFERROR((INDEX(METADATA!$T$2:$T$20,MATCH(B1412,METADATA!$S$2:$S$20,0))),0)</f>
        <v>0</v>
      </c>
      <c r="E1412" s="785" t="str">
        <f t="shared" ref="E1412:E1475" si="66">IF(B1412="","",IF(AND(MONTH(B1412)&gt;=MONTH($AA$9),MONTH(B1412)&lt;=MONTH($AA$11)),"HI","LO"))</f>
        <v>LO</v>
      </c>
      <c r="F1412" s="786">
        <f>VLOOKUP(C1412,METADATA!$A$5:$H$29,IF(E1412="HI",2,IF(E1412="LO",6,10))+IF(D1412=1,2,IF(D1412=7,1,(IF(WEEKDAY(B1412)=1,2,IF(WEEKDAY(B1412)=7,1,0))))))</f>
        <v>2</v>
      </c>
      <c r="G1412" s="786">
        <f>VLOOKUP(C1412,METADATA!$J$5:$Q$29,IF(E1412="HI",2,IF(E1412="LO",6,10))+IF(D1412=1,2,IF(D1412=7,1,(IF(WEEKDAY(B1412)=1,2,IF(WEEKDAY(B1412)=7,1,0))))))</f>
        <v>2</v>
      </c>
      <c r="H1412" s="787">
        <v>15356.75</v>
      </c>
      <c r="I1412" s="788">
        <v>1781.4949798583984</v>
      </c>
      <c r="K1412" s="795">
        <v>913.98749999999995</v>
      </c>
      <c r="M1412" s="798">
        <f t="shared" ref="M1412:M1475" si="67">SQRT(H1412^2+I1412^2)</f>
        <v>15459.73786730424</v>
      </c>
      <c r="N1412" s="303"/>
      <c r="S1412" s="786">
        <v>0</v>
      </c>
      <c r="T1412" s="781">
        <f>VLOOKUP(C1412,METADATA!$J$5:$Q$29,IF(E1412="HI",2,IF(E1412="LO",6,10))+IF(S1412=1,2,IF(D1412=7,1,(IF(WEEKDAY(B1412)=1,2,IF(WEEKDAY(B1412)=7,1,0))))))</f>
        <v>2</v>
      </c>
      <c r="U1412" s="781">
        <f>VLOOKUP(C1412,METADATA!$A$5:$H$29,IF(E1412="HI",2,IF(E1412="LO",6,10))+IF(S1412=1,2,IF(D1412=7,1,(IF(WEEKDAY(B1412)=1,2,IF(WEEKDAY(B1412)=7,1,0))))))</f>
        <v>2</v>
      </c>
    </row>
    <row r="1413" spans="2:21" ht="13.95" customHeight="1" x14ac:dyDescent="0.25">
      <c r="B1413" s="784">
        <f t="shared" si="65"/>
        <v>45441</v>
      </c>
      <c r="C1413" s="785">
        <v>17</v>
      </c>
      <c r="D1413" s="786">
        <f>IFERROR((INDEX(METADATA!$T$2:$T$20,MATCH(B1413,METADATA!$S$2:$S$20,0))),0)</f>
        <v>0</v>
      </c>
      <c r="E1413" s="785" t="str">
        <f t="shared" si="66"/>
        <v>LO</v>
      </c>
      <c r="F1413" s="786">
        <f>VLOOKUP(C1413,METADATA!$A$5:$H$29,IF(E1413="HI",2,IF(E1413="LO",6,10))+IF(D1413=1,2,IF(D1413=7,1,(IF(WEEKDAY(B1413)=1,2,IF(WEEKDAY(B1413)=7,1,0))))))</f>
        <v>2</v>
      </c>
      <c r="G1413" s="786">
        <f>VLOOKUP(C1413,METADATA!$J$5:$Q$29,IF(E1413="HI",2,IF(E1413="LO",6,10))+IF(D1413=1,2,IF(D1413=7,1,(IF(WEEKDAY(B1413)=1,2,IF(WEEKDAY(B1413)=7,1,0))))))</f>
        <v>2</v>
      </c>
      <c r="H1413" s="787">
        <v>14957.75</v>
      </c>
      <c r="I1413" s="788">
        <v>1536.7199859619141</v>
      </c>
      <c r="K1413" s="795">
        <v>902.26250000000005</v>
      </c>
      <c r="M1413" s="798">
        <f t="shared" si="67"/>
        <v>15036.482081183576</v>
      </c>
      <c r="N1413" s="303"/>
      <c r="S1413" s="786">
        <v>0</v>
      </c>
      <c r="T1413" s="781">
        <f>VLOOKUP(C1413,METADATA!$J$5:$Q$29,IF(E1413="HI",2,IF(E1413="LO",6,10))+IF(S1413=1,2,IF(D1413=7,1,(IF(WEEKDAY(B1413)=1,2,IF(WEEKDAY(B1413)=7,1,0))))))</f>
        <v>2</v>
      </c>
      <c r="U1413" s="781">
        <f>VLOOKUP(C1413,METADATA!$A$5:$H$29,IF(E1413="HI",2,IF(E1413="LO",6,10))+IF(S1413=1,2,IF(D1413=7,1,(IF(WEEKDAY(B1413)=1,2,IF(WEEKDAY(B1413)=7,1,0))))))</f>
        <v>2</v>
      </c>
    </row>
    <row r="1414" spans="2:21" ht="13.95" customHeight="1" x14ac:dyDescent="0.25">
      <c r="B1414" s="784">
        <f t="shared" si="65"/>
        <v>45441</v>
      </c>
      <c r="C1414" s="785">
        <v>18</v>
      </c>
      <c r="D1414" s="786">
        <f>IFERROR((INDEX(METADATA!$T$2:$T$20,MATCH(B1414,METADATA!$S$2:$S$20,0))),0)</f>
        <v>0</v>
      </c>
      <c r="E1414" s="785" t="str">
        <f t="shared" si="66"/>
        <v>LO</v>
      </c>
      <c r="F1414" s="786">
        <f>VLOOKUP(C1414,METADATA!$A$5:$H$29,IF(E1414="HI",2,IF(E1414="LO",6,10))+IF(D1414=1,2,IF(D1414=7,1,(IF(WEEKDAY(B1414)=1,2,IF(WEEKDAY(B1414)=7,1,0))))))</f>
        <v>1</v>
      </c>
      <c r="G1414" s="786">
        <f>VLOOKUP(C1414,METADATA!$J$5:$Q$29,IF(E1414="HI",2,IF(E1414="LO",6,10))+IF(D1414=1,2,IF(D1414=7,1,(IF(WEEKDAY(B1414)=1,2,IF(WEEKDAY(B1414)=7,1,0))))))</f>
        <v>1</v>
      </c>
      <c r="H1414" s="787">
        <v>16240.5</v>
      </c>
      <c r="I1414" s="788">
        <v>1664.4974822998047</v>
      </c>
      <c r="K1414" s="795">
        <v>933.76250000000005</v>
      </c>
      <c r="M1414" s="798">
        <f t="shared" si="67"/>
        <v>16325.574786774963</v>
      </c>
      <c r="N1414" s="303"/>
      <c r="S1414" s="786">
        <v>0</v>
      </c>
      <c r="T1414" s="781">
        <f>VLOOKUP(C1414,METADATA!$J$5:$Q$29,IF(E1414="HI",2,IF(E1414="LO",6,10))+IF(S1414=1,2,IF(D1414=7,1,(IF(WEEKDAY(B1414)=1,2,IF(WEEKDAY(B1414)=7,1,0))))))</f>
        <v>1</v>
      </c>
      <c r="U1414" s="781">
        <f>VLOOKUP(C1414,METADATA!$A$5:$H$29,IF(E1414="HI",2,IF(E1414="LO",6,10))+IF(S1414=1,2,IF(D1414=7,1,(IF(WEEKDAY(B1414)=1,2,IF(WEEKDAY(B1414)=7,1,0))))))</f>
        <v>1</v>
      </c>
    </row>
    <row r="1415" spans="2:21" ht="13.95" customHeight="1" x14ac:dyDescent="0.25">
      <c r="B1415" s="784">
        <f t="shared" si="65"/>
        <v>45441</v>
      </c>
      <c r="C1415" s="785">
        <v>19</v>
      </c>
      <c r="D1415" s="786">
        <f>IFERROR((INDEX(METADATA!$T$2:$T$20,MATCH(B1415,METADATA!$S$2:$S$20,0))),0)</f>
        <v>0</v>
      </c>
      <c r="E1415" s="785" t="str">
        <f t="shared" si="66"/>
        <v>LO</v>
      </c>
      <c r="F1415" s="786">
        <f>VLOOKUP(C1415,METADATA!$A$5:$H$29,IF(E1415="HI",2,IF(E1415="LO",6,10))+IF(D1415=1,2,IF(D1415=7,1,(IF(WEEKDAY(B1415)=1,2,IF(WEEKDAY(B1415)=7,1,0))))))</f>
        <v>1</v>
      </c>
      <c r="G1415" s="786">
        <f>VLOOKUP(C1415,METADATA!$J$5:$Q$29,IF(E1415="HI",2,IF(E1415="LO",6,10))+IF(D1415=1,2,IF(D1415=7,1,(IF(WEEKDAY(B1415)=1,2,IF(WEEKDAY(B1415)=7,1,0))))))</f>
        <v>1</v>
      </c>
      <c r="H1415" s="787">
        <v>16170.5</v>
      </c>
      <c r="I1415" s="788">
        <v>1723.7274627685547</v>
      </c>
      <c r="K1415" s="795">
        <v>0</v>
      </c>
      <c r="M1415" s="798">
        <f t="shared" si="67"/>
        <v>16262.112612323852</v>
      </c>
      <c r="N1415" s="303"/>
      <c r="S1415" s="786">
        <v>0</v>
      </c>
      <c r="T1415" s="781">
        <f>VLOOKUP(C1415,METADATA!$J$5:$Q$29,IF(E1415="HI",2,IF(E1415="LO",6,10))+IF(S1415=1,2,IF(D1415=7,1,(IF(WEEKDAY(B1415)=1,2,IF(WEEKDAY(B1415)=7,1,0))))))</f>
        <v>1</v>
      </c>
      <c r="U1415" s="781">
        <f>VLOOKUP(C1415,METADATA!$A$5:$H$29,IF(E1415="HI",2,IF(E1415="LO",6,10))+IF(S1415=1,2,IF(D1415=7,1,(IF(WEEKDAY(B1415)=1,2,IF(WEEKDAY(B1415)=7,1,0))))))</f>
        <v>1</v>
      </c>
    </row>
    <row r="1416" spans="2:21" ht="13.95" customHeight="1" x14ac:dyDescent="0.25">
      <c r="B1416" s="784">
        <f t="shared" si="65"/>
        <v>45441</v>
      </c>
      <c r="C1416" s="785">
        <v>20</v>
      </c>
      <c r="D1416" s="786">
        <f>IFERROR((INDEX(METADATA!$T$2:$T$20,MATCH(B1416,METADATA!$S$2:$S$20,0))),0)</f>
        <v>0</v>
      </c>
      <c r="E1416" s="785" t="str">
        <f t="shared" si="66"/>
        <v>LO</v>
      </c>
      <c r="F1416" s="786">
        <f>VLOOKUP(C1416,METADATA!$A$5:$H$29,IF(E1416="HI",2,IF(E1416="LO",6,10))+IF(D1416=1,2,IF(D1416=7,1,(IF(WEEKDAY(B1416)=1,2,IF(WEEKDAY(B1416)=7,1,0))))))</f>
        <v>1</v>
      </c>
      <c r="G1416" s="786">
        <f>VLOOKUP(C1416,METADATA!$J$5:$Q$29,IF(E1416="HI",2,IF(E1416="LO",6,10))+IF(D1416=1,2,IF(D1416=7,1,(IF(WEEKDAY(B1416)=1,2,IF(WEEKDAY(B1416)=7,1,0))))))</f>
        <v>2</v>
      </c>
      <c r="H1416" s="787">
        <v>14624.5</v>
      </c>
      <c r="I1416" s="788">
        <v>1754.2325286865234</v>
      </c>
      <c r="K1416" s="795">
        <v>0</v>
      </c>
      <c r="M1416" s="798">
        <f t="shared" si="67"/>
        <v>14729.335762847621</v>
      </c>
      <c r="N1416" s="303"/>
      <c r="S1416" s="786">
        <v>0</v>
      </c>
      <c r="T1416" s="781">
        <f>VLOOKUP(C1416,METADATA!$J$5:$Q$29,IF(E1416="HI",2,IF(E1416="LO",6,10))+IF(S1416=1,2,IF(D1416=7,1,(IF(WEEKDAY(B1416)=1,2,IF(WEEKDAY(B1416)=7,1,0))))))</f>
        <v>2</v>
      </c>
      <c r="U1416" s="781">
        <f>VLOOKUP(C1416,METADATA!$A$5:$H$29,IF(E1416="HI",2,IF(E1416="LO",6,10))+IF(S1416=1,2,IF(D1416=7,1,(IF(WEEKDAY(B1416)=1,2,IF(WEEKDAY(B1416)=7,1,0))))))</f>
        <v>1</v>
      </c>
    </row>
    <row r="1417" spans="2:21" ht="13.95" customHeight="1" x14ac:dyDescent="0.25">
      <c r="B1417" s="784">
        <f t="shared" si="65"/>
        <v>45441</v>
      </c>
      <c r="C1417" s="785">
        <v>21</v>
      </c>
      <c r="D1417" s="786">
        <f>IFERROR((INDEX(METADATA!$T$2:$T$20,MATCH(B1417,METADATA!$S$2:$S$20,0))),0)</f>
        <v>0</v>
      </c>
      <c r="E1417" s="785" t="str">
        <f t="shared" si="66"/>
        <v>LO</v>
      </c>
      <c r="F1417" s="786">
        <f>VLOOKUP(C1417,METADATA!$A$5:$H$29,IF(E1417="HI",2,IF(E1417="LO",6,10))+IF(D1417=1,2,IF(D1417=7,1,(IF(WEEKDAY(B1417)=1,2,IF(WEEKDAY(B1417)=7,1,0))))))</f>
        <v>2</v>
      </c>
      <c r="G1417" s="786">
        <f>VLOOKUP(C1417,METADATA!$J$5:$Q$29,IF(E1417="HI",2,IF(E1417="LO",6,10))+IF(D1417=1,2,IF(D1417=7,1,(IF(WEEKDAY(B1417)=1,2,IF(WEEKDAY(B1417)=7,1,0))))))</f>
        <v>2</v>
      </c>
      <c r="H1417" s="787">
        <v>12922</v>
      </c>
      <c r="I1417" s="788">
        <v>1725.2625274658203</v>
      </c>
      <c r="K1417" s="795">
        <v>0</v>
      </c>
      <c r="M1417" s="798">
        <f t="shared" si="67"/>
        <v>13036.664250822669</v>
      </c>
      <c r="N1417" s="303"/>
      <c r="S1417" s="786">
        <v>0</v>
      </c>
      <c r="T1417" s="781">
        <f>VLOOKUP(C1417,METADATA!$J$5:$Q$29,IF(E1417="HI",2,IF(E1417="LO",6,10))+IF(S1417=1,2,IF(D1417=7,1,(IF(WEEKDAY(B1417)=1,2,IF(WEEKDAY(B1417)=7,1,0))))))</f>
        <v>2</v>
      </c>
      <c r="U1417" s="781">
        <f>VLOOKUP(C1417,METADATA!$A$5:$H$29,IF(E1417="HI",2,IF(E1417="LO",6,10))+IF(S1417=1,2,IF(D1417=7,1,(IF(WEEKDAY(B1417)=1,2,IF(WEEKDAY(B1417)=7,1,0))))))</f>
        <v>2</v>
      </c>
    </row>
    <row r="1418" spans="2:21" ht="13.95" customHeight="1" x14ac:dyDescent="0.25">
      <c r="B1418" s="784">
        <f t="shared" si="65"/>
        <v>45441</v>
      </c>
      <c r="C1418" s="785">
        <v>22</v>
      </c>
      <c r="D1418" s="786">
        <f>IFERROR((INDEX(METADATA!$T$2:$T$20,MATCH(B1418,METADATA!$S$2:$S$20,0))),0)</f>
        <v>0</v>
      </c>
      <c r="E1418" s="785" t="str">
        <f t="shared" si="66"/>
        <v>LO</v>
      </c>
      <c r="F1418" s="786">
        <f>VLOOKUP(C1418,METADATA!$A$5:$H$29,IF(E1418="HI",2,IF(E1418="LO",6,10))+IF(D1418=1,2,IF(D1418=7,1,(IF(WEEKDAY(B1418)=1,2,IF(WEEKDAY(B1418)=7,1,0))))))</f>
        <v>3</v>
      </c>
      <c r="G1418" s="786">
        <f>VLOOKUP(C1418,METADATA!$J$5:$Q$29,IF(E1418="HI",2,IF(E1418="LO",6,10))+IF(D1418=1,2,IF(D1418=7,1,(IF(WEEKDAY(B1418)=1,2,IF(WEEKDAY(B1418)=7,1,0))))))</f>
        <v>3</v>
      </c>
      <c r="H1418" s="787">
        <v>11191.25</v>
      </c>
      <c r="I1418" s="788">
        <v>1663.6074676513672</v>
      </c>
      <c r="K1418" s="795">
        <v>0</v>
      </c>
      <c r="M1418" s="798">
        <f t="shared" si="67"/>
        <v>11314.224072773413</v>
      </c>
      <c r="N1418" s="303"/>
      <c r="S1418" s="786">
        <v>0</v>
      </c>
      <c r="T1418" s="781">
        <f>VLOOKUP(C1418,METADATA!$J$5:$Q$29,IF(E1418="HI",2,IF(E1418="LO",6,10))+IF(S1418=1,2,IF(D1418=7,1,(IF(WEEKDAY(B1418)=1,2,IF(WEEKDAY(B1418)=7,1,0))))))</f>
        <v>3</v>
      </c>
      <c r="U1418" s="781">
        <f>VLOOKUP(C1418,METADATA!$A$5:$H$29,IF(E1418="HI",2,IF(E1418="LO",6,10))+IF(S1418=1,2,IF(D1418=7,1,(IF(WEEKDAY(B1418)=1,2,IF(WEEKDAY(B1418)=7,1,0))))))</f>
        <v>3</v>
      </c>
    </row>
    <row r="1419" spans="2:21" ht="13.95" customHeight="1" x14ac:dyDescent="0.25">
      <c r="B1419" s="784">
        <f t="shared" si="65"/>
        <v>45441</v>
      </c>
      <c r="C1419" s="785">
        <v>23</v>
      </c>
      <c r="D1419" s="786">
        <f>IFERROR((INDEX(METADATA!$T$2:$T$20,MATCH(B1419,METADATA!$S$2:$S$20,0))),0)</f>
        <v>0</v>
      </c>
      <c r="E1419" s="785" t="str">
        <f t="shared" si="66"/>
        <v>LO</v>
      </c>
      <c r="F1419" s="786">
        <f>VLOOKUP(C1419,METADATA!$A$5:$H$29,IF(E1419="HI",2,IF(E1419="LO",6,10))+IF(D1419=1,2,IF(D1419=7,1,(IF(WEEKDAY(B1419)=1,2,IF(WEEKDAY(B1419)=7,1,0))))))</f>
        <v>3</v>
      </c>
      <c r="G1419" s="786">
        <f>VLOOKUP(C1419,METADATA!$J$5:$Q$29,IF(E1419="HI",2,IF(E1419="LO",6,10))+IF(D1419=1,2,IF(D1419=7,1,(IF(WEEKDAY(B1419)=1,2,IF(WEEKDAY(B1419)=7,1,0))))))</f>
        <v>3</v>
      </c>
      <c r="H1419" s="787">
        <v>10112</v>
      </c>
      <c r="I1419" s="788">
        <v>1787.9299774169922</v>
      </c>
      <c r="K1419" s="795">
        <v>0</v>
      </c>
      <c r="M1419" s="798">
        <f t="shared" si="67"/>
        <v>10268.847920002825</v>
      </c>
      <c r="N1419" s="303"/>
      <c r="S1419" s="786">
        <v>0</v>
      </c>
      <c r="T1419" s="781">
        <f>VLOOKUP(C1419,METADATA!$J$5:$Q$29,IF(E1419="HI",2,IF(E1419="LO",6,10))+IF(S1419=1,2,IF(D1419=7,1,(IF(WEEKDAY(B1419)=1,2,IF(WEEKDAY(B1419)=7,1,0))))))</f>
        <v>3</v>
      </c>
      <c r="U1419" s="781">
        <f>VLOOKUP(C1419,METADATA!$A$5:$H$29,IF(E1419="HI",2,IF(E1419="LO",6,10))+IF(S1419=1,2,IF(D1419=7,1,(IF(WEEKDAY(B1419)=1,2,IF(WEEKDAY(B1419)=7,1,0))))))</f>
        <v>3</v>
      </c>
    </row>
    <row r="1420" spans="2:21" ht="13.95" customHeight="1" x14ac:dyDescent="0.25">
      <c r="B1420" s="784">
        <f t="shared" si="65"/>
        <v>45442</v>
      </c>
      <c r="C1420" s="785">
        <v>0</v>
      </c>
      <c r="D1420" s="786">
        <f>IFERROR((INDEX(METADATA!$T$2:$T$20,MATCH(B1420,METADATA!$S$2:$S$20,0))),0)</f>
        <v>0</v>
      </c>
      <c r="E1420" s="785" t="str">
        <f t="shared" si="66"/>
        <v>LO</v>
      </c>
      <c r="F1420" s="786">
        <f>VLOOKUP(C1420,METADATA!$A$5:$H$29,IF(E1420="HI",2,IF(E1420="LO",6,10))+IF(D1420=1,2,IF(D1420=7,1,(IF(WEEKDAY(B1420)=1,2,IF(WEEKDAY(B1420)=7,1,0))))))</f>
        <v>3</v>
      </c>
      <c r="G1420" s="786">
        <f>VLOOKUP(C1420,METADATA!$J$5:$Q$29,IF(E1420="HI",2,IF(E1420="LO",6,10))+IF(D1420=1,2,IF(D1420=7,1,(IF(WEEKDAY(B1420)=1,2,IF(WEEKDAY(B1420)=7,1,0))))))</f>
        <v>3</v>
      </c>
      <c r="H1420" s="787">
        <v>9348.75</v>
      </c>
      <c r="I1420" s="788">
        <v>1769.2549896240234</v>
      </c>
      <c r="K1420" s="795">
        <v>0</v>
      </c>
      <c r="M1420" s="798">
        <f t="shared" si="67"/>
        <v>9514.6933624163375</v>
      </c>
      <c r="N1420" s="303"/>
      <c r="S1420" s="786">
        <v>0</v>
      </c>
      <c r="T1420" s="781">
        <f>VLOOKUP(C1420,METADATA!$J$5:$Q$29,IF(E1420="HI",2,IF(E1420="LO",6,10))+IF(S1420=1,2,IF(D1420=7,1,(IF(WEEKDAY(B1420)=1,2,IF(WEEKDAY(B1420)=7,1,0))))))</f>
        <v>3</v>
      </c>
      <c r="U1420" s="781">
        <f>VLOOKUP(C1420,METADATA!$A$5:$H$29,IF(E1420="HI",2,IF(E1420="LO",6,10))+IF(S1420=1,2,IF(D1420=7,1,(IF(WEEKDAY(B1420)=1,2,IF(WEEKDAY(B1420)=7,1,0))))))</f>
        <v>3</v>
      </c>
    </row>
    <row r="1421" spans="2:21" ht="13.95" customHeight="1" x14ac:dyDescent="0.25">
      <c r="B1421" s="784">
        <f t="shared" si="65"/>
        <v>45442</v>
      </c>
      <c r="C1421" s="785">
        <v>1</v>
      </c>
      <c r="D1421" s="786">
        <f>IFERROR((INDEX(METADATA!$T$2:$T$20,MATCH(B1421,METADATA!$S$2:$S$20,0))),0)</f>
        <v>0</v>
      </c>
      <c r="E1421" s="785" t="str">
        <f t="shared" si="66"/>
        <v>LO</v>
      </c>
      <c r="F1421" s="786">
        <f>VLOOKUP(C1421,METADATA!$A$5:$H$29,IF(E1421="HI",2,IF(E1421="LO",6,10))+IF(D1421=1,2,IF(D1421=7,1,(IF(WEEKDAY(B1421)=1,2,IF(WEEKDAY(B1421)=7,1,0))))))</f>
        <v>3</v>
      </c>
      <c r="G1421" s="786">
        <f>VLOOKUP(C1421,METADATA!$J$5:$Q$29,IF(E1421="HI",2,IF(E1421="LO",6,10))+IF(D1421=1,2,IF(D1421=7,1,(IF(WEEKDAY(B1421)=1,2,IF(WEEKDAY(B1421)=7,1,0))))))</f>
        <v>3</v>
      </c>
      <c r="H1421" s="787">
        <v>8619.5</v>
      </c>
      <c r="I1421" s="788">
        <v>1890.16748046875</v>
      </c>
      <c r="K1421" s="795">
        <v>0</v>
      </c>
      <c r="M1421" s="798">
        <f t="shared" si="67"/>
        <v>8824.3137610933572</v>
      </c>
      <c r="N1421" s="303"/>
      <c r="S1421" s="786">
        <v>0</v>
      </c>
      <c r="T1421" s="781">
        <f>VLOOKUP(C1421,METADATA!$J$5:$Q$29,IF(E1421="HI",2,IF(E1421="LO",6,10))+IF(S1421=1,2,IF(D1421=7,1,(IF(WEEKDAY(B1421)=1,2,IF(WEEKDAY(B1421)=7,1,0))))))</f>
        <v>3</v>
      </c>
      <c r="U1421" s="781">
        <f>VLOOKUP(C1421,METADATA!$A$5:$H$29,IF(E1421="HI",2,IF(E1421="LO",6,10))+IF(S1421=1,2,IF(D1421=7,1,(IF(WEEKDAY(B1421)=1,2,IF(WEEKDAY(B1421)=7,1,0))))))</f>
        <v>3</v>
      </c>
    </row>
    <row r="1422" spans="2:21" ht="13.95" customHeight="1" x14ac:dyDescent="0.25">
      <c r="B1422" s="784">
        <f t="shared" si="65"/>
        <v>45442</v>
      </c>
      <c r="C1422" s="785">
        <v>2</v>
      </c>
      <c r="D1422" s="786">
        <f>IFERROR((INDEX(METADATA!$T$2:$T$20,MATCH(B1422,METADATA!$S$2:$S$20,0))),0)</f>
        <v>0</v>
      </c>
      <c r="E1422" s="785" t="str">
        <f t="shared" si="66"/>
        <v>LO</v>
      </c>
      <c r="F1422" s="786">
        <f>VLOOKUP(C1422,METADATA!$A$5:$H$29,IF(E1422="HI",2,IF(E1422="LO",6,10))+IF(D1422=1,2,IF(D1422=7,1,(IF(WEEKDAY(B1422)=1,2,IF(WEEKDAY(B1422)=7,1,0))))))</f>
        <v>3</v>
      </c>
      <c r="G1422" s="786">
        <f>VLOOKUP(C1422,METADATA!$J$5:$Q$29,IF(E1422="HI",2,IF(E1422="LO",6,10))+IF(D1422=1,2,IF(D1422=7,1,(IF(WEEKDAY(B1422)=1,2,IF(WEEKDAY(B1422)=7,1,0))))))</f>
        <v>3</v>
      </c>
      <c r="H1422" s="787">
        <v>8653.75</v>
      </c>
      <c r="I1422" s="788">
        <v>1956.3620300292969</v>
      </c>
      <c r="K1422" s="795">
        <v>0</v>
      </c>
      <c r="M1422" s="798">
        <f t="shared" si="67"/>
        <v>8872.1328582838723</v>
      </c>
      <c r="N1422" s="303"/>
      <c r="S1422" s="786">
        <v>0</v>
      </c>
      <c r="T1422" s="781">
        <f>VLOOKUP(C1422,METADATA!$J$5:$Q$29,IF(E1422="HI",2,IF(E1422="LO",6,10))+IF(S1422=1,2,IF(D1422=7,1,(IF(WEEKDAY(B1422)=1,2,IF(WEEKDAY(B1422)=7,1,0))))))</f>
        <v>3</v>
      </c>
      <c r="U1422" s="781">
        <f>VLOOKUP(C1422,METADATA!$A$5:$H$29,IF(E1422="HI",2,IF(E1422="LO",6,10))+IF(S1422=1,2,IF(D1422=7,1,(IF(WEEKDAY(B1422)=1,2,IF(WEEKDAY(B1422)=7,1,0))))))</f>
        <v>3</v>
      </c>
    </row>
    <row r="1423" spans="2:21" ht="13.95" customHeight="1" x14ac:dyDescent="0.25">
      <c r="B1423" s="784">
        <f t="shared" si="65"/>
        <v>45442</v>
      </c>
      <c r="C1423" s="785">
        <v>3</v>
      </c>
      <c r="D1423" s="786">
        <f>IFERROR((INDEX(METADATA!$T$2:$T$20,MATCH(B1423,METADATA!$S$2:$S$20,0))),0)</f>
        <v>0</v>
      </c>
      <c r="E1423" s="785" t="str">
        <f t="shared" si="66"/>
        <v>LO</v>
      </c>
      <c r="F1423" s="786">
        <f>VLOOKUP(C1423,METADATA!$A$5:$H$29,IF(E1423="HI",2,IF(E1423="LO",6,10))+IF(D1423=1,2,IF(D1423=7,1,(IF(WEEKDAY(B1423)=1,2,IF(WEEKDAY(B1423)=7,1,0))))))</f>
        <v>3</v>
      </c>
      <c r="G1423" s="786">
        <f>VLOOKUP(C1423,METADATA!$J$5:$Q$29,IF(E1423="HI",2,IF(E1423="LO",6,10))+IF(D1423=1,2,IF(D1423=7,1,(IF(WEEKDAY(B1423)=1,2,IF(WEEKDAY(B1423)=7,1,0))))))</f>
        <v>3</v>
      </c>
      <c r="H1423" s="787">
        <v>8801.25</v>
      </c>
      <c r="I1423" s="788">
        <v>2060.8999786376953</v>
      </c>
      <c r="K1423" s="795">
        <v>0</v>
      </c>
      <c r="M1423" s="798">
        <f t="shared" si="67"/>
        <v>9039.3202335379647</v>
      </c>
      <c r="N1423" s="303"/>
      <c r="S1423" s="786">
        <v>0</v>
      </c>
      <c r="T1423" s="781">
        <f>VLOOKUP(C1423,METADATA!$J$5:$Q$29,IF(E1423="HI",2,IF(E1423="LO",6,10))+IF(S1423=1,2,IF(D1423=7,1,(IF(WEEKDAY(B1423)=1,2,IF(WEEKDAY(B1423)=7,1,0))))))</f>
        <v>3</v>
      </c>
      <c r="U1423" s="781">
        <f>VLOOKUP(C1423,METADATA!$A$5:$H$29,IF(E1423="HI",2,IF(E1423="LO",6,10))+IF(S1423=1,2,IF(D1423=7,1,(IF(WEEKDAY(B1423)=1,2,IF(WEEKDAY(B1423)=7,1,0))))))</f>
        <v>3</v>
      </c>
    </row>
    <row r="1424" spans="2:21" ht="13.95" customHeight="1" x14ac:dyDescent="0.25">
      <c r="B1424" s="784">
        <f t="shared" si="65"/>
        <v>45442</v>
      </c>
      <c r="C1424" s="785">
        <v>4</v>
      </c>
      <c r="D1424" s="786">
        <f>IFERROR((INDEX(METADATA!$T$2:$T$20,MATCH(B1424,METADATA!$S$2:$S$20,0))),0)</f>
        <v>0</v>
      </c>
      <c r="E1424" s="785" t="str">
        <f t="shared" si="66"/>
        <v>LO</v>
      </c>
      <c r="F1424" s="786">
        <f>VLOOKUP(C1424,METADATA!$A$5:$H$29,IF(E1424="HI",2,IF(E1424="LO",6,10))+IF(D1424=1,2,IF(D1424=7,1,(IF(WEEKDAY(B1424)=1,2,IF(WEEKDAY(B1424)=7,1,0))))))</f>
        <v>3</v>
      </c>
      <c r="G1424" s="786">
        <f>VLOOKUP(C1424,METADATA!$J$5:$Q$29,IF(E1424="HI",2,IF(E1424="LO",6,10))+IF(D1424=1,2,IF(D1424=7,1,(IF(WEEKDAY(B1424)=1,2,IF(WEEKDAY(B1424)=7,1,0))))))</f>
        <v>3</v>
      </c>
      <c r="H1424" s="787">
        <v>10015.75</v>
      </c>
      <c r="I1424" s="788">
        <v>1906.39501953125</v>
      </c>
      <c r="K1424" s="795">
        <v>0</v>
      </c>
      <c r="M1424" s="798">
        <f t="shared" si="67"/>
        <v>10195.567175640283</v>
      </c>
      <c r="N1424" s="303"/>
      <c r="S1424" s="786">
        <v>0</v>
      </c>
      <c r="T1424" s="781">
        <f>VLOOKUP(C1424,METADATA!$J$5:$Q$29,IF(E1424="HI",2,IF(E1424="LO",6,10))+IF(S1424=1,2,IF(D1424=7,1,(IF(WEEKDAY(B1424)=1,2,IF(WEEKDAY(B1424)=7,1,0))))))</f>
        <v>3</v>
      </c>
      <c r="U1424" s="781">
        <f>VLOOKUP(C1424,METADATA!$A$5:$H$29,IF(E1424="HI",2,IF(E1424="LO",6,10))+IF(S1424=1,2,IF(D1424=7,1,(IF(WEEKDAY(B1424)=1,2,IF(WEEKDAY(B1424)=7,1,0))))))</f>
        <v>3</v>
      </c>
    </row>
    <row r="1425" spans="2:21" ht="13.95" customHeight="1" x14ac:dyDescent="0.25">
      <c r="B1425" s="784">
        <f t="shared" si="65"/>
        <v>45442</v>
      </c>
      <c r="C1425" s="785">
        <v>5</v>
      </c>
      <c r="D1425" s="786">
        <f>IFERROR((INDEX(METADATA!$T$2:$T$20,MATCH(B1425,METADATA!$S$2:$S$20,0))),0)</f>
        <v>0</v>
      </c>
      <c r="E1425" s="785" t="str">
        <f t="shared" si="66"/>
        <v>LO</v>
      </c>
      <c r="F1425" s="786">
        <f>VLOOKUP(C1425,METADATA!$A$5:$H$29,IF(E1425="HI",2,IF(E1425="LO",6,10))+IF(D1425=1,2,IF(D1425=7,1,(IF(WEEKDAY(B1425)=1,2,IF(WEEKDAY(B1425)=7,1,0))))))</f>
        <v>3</v>
      </c>
      <c r="G1425" s="786">
        <f>VLOOKUP(C1425,METADATA!$J$5:$Q$29,IF(E1425="HI",2,IF(E1425="LO",6,10))+IF(D1425=1,2,IF(D1425=7,1,(IF(WEEKDAY(B1425)=1,2,IF(WEEKDAY(B1425)=7,1,0))))))</f>
        <v>3</v>
      </c>
      <c r="H1425" s="787">
        <v>11961.75</v>
      </c>
      <c r="I1425" s="788">
        <v>2011.2250366210938</v>
      </c>
      <c r="K1425" s="795">
        <v>0</v>
      </c>
      <c r="M1425" s="798">
        <f t="shared" si="67"/>
        <v>12129.653301328588</v>
      </c>
      <c r="N1425" s="303"/>
      <c r="S1425" s="786">
        <v>0</v>
      </c>
      <c r="T1425" s="781">
        <f>VLOOKUP(C1425,METADATA!$J$5:$Q$29,IF(E1425="HI",2,IF(E1425="LO",6,10))+IF(S1425=1,2,IF(D1425=7,1,(IF(WEEKDAY(B1425)=1,2,IF(WEEKDAY(B1425)=7,1,0))))))</f>
        <v>3</v>
      </c>
      <c r="U1425" s="781">
        <f>VLOOKUP(C1425,METADATA!$A$5:$H$29,IF(E1425="HI",2,IF(E1425="LO",6,10))+IF(S1425=1,2,IF(D1425=7,1,(IF(WEEKDAY(B1425)=1,2,IF(WEEKDAY(B1425)=7,1,0))))))</f>
        <v>3</v>
      </c>
    </row>
    <row r="1426" spans="2:21" ht="13.95" customHeight="1" x14ac:dyDescent="0.25">
      <c r="B1426" s="784">
        <f t="shared" si="65"/>
        <v>45442</v>
      </c>
      <c r="C1426" s="785">
        <v>6</v>
      </c>
      <c r="D1426" s="786">
        <f>IFERROR((INDEX(METADATA!$T$2:$T$20,MATCH(B1426,METADATA!$S$2:$S$20,0))),0)</f>
        <v>0</v>
      </c>
      <c r="E1426" s="785" t="str">
        <f t="shared" si="66"/>
        <v>LO</v>
      </c>
      <c r="F1426" s="786">
        <f>VLOOKUP(C1426,METADATA!$A$5:$H$29,IF(E1426="HI",2,IF(E1426="LO",6,10))+IF(D1426=1,2,IF(D1426=7,1,(IF(WEEKDAY(B1426)=1,2,IF(WEEKDAY(B1426)=7,1,0))))))</f>
        <v>2</v>
      </c>
      <c r="G1426" s="786">
        <f>VLOOKUP(C1426,METADATA!$J$5:$Q$29,IF(E1426="HI",2,IF(E1426="LO",6,10))+IF(D1426=1,2,IF(D1426=7,1,(IF(WEEKDAY(B1426)=1,2,IF(WEEKDAY(B1426)=7,1,0))))))</f>
        <v>2</v>
      </c>
      <c r="H1426" s="787">
        <v>14583.75</v>
      </c>
      <c r="I1426" s="788">
        <v>1876.8949584960938</v>
      </c>
      <c r="K1426" s="795">
        <v>870.51250000000005</v>
      </c>
      <c r="M1426" s="798">
        <f t="shared" si="67"/>
        <v>14704.030017234325</v>
      </c>
      <c r="N1426" s="303"/>
      <c r="S1426" s="786">
        <v>0</v>
      </c>
      <c r="T1426" s="781">
        <f>VLOOKUP(C1426,METADATA!$J$5:$Q$29,IF(E1426="HI",2,IF(E1426="LO",6,10))+IF(S1426=1,2,IF(D1426=7,1,(IF(WEEKDAY(B1426)=1,2,IF(WEEKDAY(B1426)=7,1,0))))))</f>
        <v>2</v>
      </c>
      <c r="U1426" s="781">
        <f>VLOOKUP(C1426,METADATA!$A$5:$H$29,IF(E1426="HI",2,IF(E1426="LO",6,10))+IF(S1426=1,2,IF(D1426=7,1,(IF(WEEKDAY(B1426)=1,2,IF(WEEKDAY(B1426)=7,1,0))))))</f>
        <v>2</v>
      </c>
    </row>
    <row r="1427" spans="2:21" ht="13.95" customHeight="1" x14ac:dyDescent="0.25">
      <c r="B1427" s="784">
        <f t="shared" si="65"/>
        <v>45442</v>
      </c>
      <c r="C1427" s="785">
        <v>7</v>
      </c>
      <c r="D1427" s="786">
        <f>IFERROR((INDEX(METADATA!$T$2:$T$20,MATCH(B1427,METADATA!$S$2:$S$20,0))),0)</f>
        <v>0</v>
      </c>
      <c r="E1427" s="785" t="str">
        <f t="shared" si="66"/>
        <v>LO</v>
      </c>
      <c r="F1427" s="786">
        <f>VLOOKUP(C1427,METADATA!$A$5:$H$29,IF(E1427="HI",2,IF(E1427="LO",6,10))+IF(D1427=1,2,IF(D1427=7,1,(IF(WEEKDAY(B1427)=1,2,IF(WEEKDAY(B1427)=7,1,0))))))</f>
        <v>1</v>
      </c>
      <c r="G1427" s="786">
        <f>VLOOKUP(C1427,METADATA!$J$5:$Q$29,IF(E1427="HI",2,IF(E1427="LO",6,10))+IF(D1427=1,2,IF(D1427=7,1,(IF(WEEKDAY(B1427)=1,2,IF(WEEKDAY(B1427)=7,1,0))))))</f>
        <v>1</v>
      </c>
      <c r="H1427" s="787">
        <v>15519.5</v>
      </c>
      <c r="I1427" s="788">
        <v>1866.0949554443359</v>
      </c>
      <c r="K1427" s="795">
        <v>865.8125</v>
      </c>
      <c r="M1427" s="798">
        <f t="shared" si="67"/>
        <v>15631.288834665387</v>
      </c>
      <c r="N1427" s="303"/>
      <c r="S1427" s="786">
        <v>0</v>
      </c>
      <c r="T1427" s="781">
        <f>VLOOKUP(C1427,METADATA!$J$5:$Q$29,IF(E1427="HI",2,IF(E1427="LO",6,10))+IF(S1427=1,2,IF(D1427=7,1,(IF(WEEKDAY(B1427)=1,2,IF(WEEKDAY(B1427)=7,1,0))))))</f>
        <v>1</v>
      </c>
      <c r="U1427" s="781">
        <f>VLOOKUP(C1427,METADATA!$A$5:$H$29,IF(E1427="HI",2,IF(E1427="LO",6,10))+IF(S1427=1,2,IF(D1427=7,1,(IF(WEEKDAY(B1427)=1,2,IF(WEEKDAY(B1427)=7,1,0))))))</f>
        <v>1</v>
      </c>
    </row>
    <row r="1428" spans="2:21" ht="13.95" customHeight="1" x14ac:dyDescent="0.25">
      <c r="B1428" s="784">
        <f t="shared" si="65"/>
        <v>45442</v>
      </c>
      <c r="C1428" s="785">
        <v>8</v>
      </c>
      <c r="D1428" s="786">
        <f>IFERROR((INDEX(METADATA!$T$2:$T$20,MATCH(B1428,METADATA!$S$2:$S$20,0))),0)</f>
        <v>0</v>
      </c>
      <c r="E1428" s="785" t="str">
        <f t="shared" si="66"/>
        <v>LO</v>
      </c>
      <c r="F1428" s="786">
        <f>VLOOKUP(C1428,METADATA!$A$5:$H$29,IF(E1428="HI",2,IF(E1428="LO",6,10))+IF(D1428=1,2,IF(D1428=7,1,(IF(WEEKDAY(B1428)=1,2,IF(WEEKDAY(B1428)=7,1,0))))))</f>
        <v>1</v>
      </c>
      <c r="G1428" s="786">
        <f>VLOOKUP(C1428,METADATA!$J$5:$Q$29,IF(E1428="HI",2,IF(E1428="LO",6,10))+IF(D1428=1,2,IF(D1428=7,1,(IF(WEEKDAY(B1428)=1,2,IF(WEEKDAY(B1428)=7,1,0))))))</f>
        <v>1</v>
      </c>
      <c r="H1428" s="787">
        <v>16694.5</v>
      </c>
      <c r="I1428" s="788">
        <v>1774.4400024414063</v>
      </c>
      <c r="K1428" s="795">
        <v>834.63750000000005</v>
      </c>
      <c r="M1428" s="798">
        <f t="shared" si="67"/>
        <v>16788.536790687394</v>
      </c>
      <c r="N1428" s="303"/>
      <c r="S1428" s="786">
        <v>0</v>
      </c>
      <c r="T1428" s="781">
        <f>VLOOKUP(C1428,METADATA!$J$5:$Q$29,IF(E1428="HI",2,IF(E1428="LO",6,10))+IF(S1428=1,2,IF(D1428=7,1,(IF(WEEKDAY(B1428)=1,2,IF(WEEKDAY(B1428)=7,1,0))))))</f>
        <v>1</v>
      </c>
      <c r="U1428" s="781">
        <f>VLOOKUP(C1428,METADATA!$A$5:$H$29,IF(E1428="HI",2,IF(E1428="LO",6,10))+IF(S1428=1,2,IF(D1428=7,1,(IF(WEEKDAY(B1428)=1,2,IF(WEEKDAY(B1428)=7,1,0))))))</f>
        <v>1</v>
      </c>
    </row>
    <row r="1429" spans="2:21" ht="13.95" customHeight="1" x14ac:dyDescent="0.25">
      <c r="B1429" s="784">
        <f t="shared" si="65"/>
        <v>45442</v>
      </c>
      <c r="C1429" s="785">
        <v>9</v>
      </c>
      <c r="D1429" s="786">
        <f>IFERROR((INDEX(METADATA!$T$2:$T$20,MATCH(B1429,METADATA!$S$2:$S$20,0))),0)</f>
        <v>0</v>
      </c>
      <c r="E1429" s="785" t="str">
        <f t="shared" si="66"/>
        <v>LO</v>
      </c>
      <c r="F1429" s="786">
        <f>VLOOKUP(C1429,METADATA!$A$5:$H$29,IF(E1429="HI",2,IF(E1429="LO",6,10))+IF(D1429=1,2,IF(D1429=7,1,(IF(WEEKDAY(B1429)=1,2,IF(WEEKDAY(B1429)=7,1,0))))))</f>
        <v>2</v>
      </c>
      <c r="G1429" s="786">
        <f>VLOOKUP(C1429,METADATA!$J$5:$Q$29,IF(E1429="HI",2,IF(E1429="LO",6,10))+IF(D1429=1,2,IF(D1429=7,1,(IF(WEEKDAY(B1429)=1,2,IF(WEEKDAY(B1429)=7,1,0))))))</f>
        <v>1</v>
      </c>
      <c r="H1429" s="787">
        <v>17020.75</v>
      </c>
      <c r="I1429" s="788">
        <v>1835.4699859619141</v>
      </c>
      <c r="K1429" s="795">
        <v>847.33749999999998</v>
      </c>
      <c r="M1429" s="798">
        <f t="shared" si="67"/>
        <v>17119.429915504403</v>
      </c>
      <c r="N1429" s="303"/>
      <c r="S1429" s="786">
        <v>0</v>
      </c>
      <c r="T1429" s="781">
        <f>VLOOKUP(C1429,METADATA!$J$5:$Q$29,IF(E1429="HI",2,IF(E1429="LO",6,10))+IF(S1429=1,2,IF(D1429=7,1,(IF(WEEKDAY(B1429)=1,2,IF(WEEKDAY(B1429)=7,1,0))))))</f>
        <v>1</v>
      </c>
      <c r="U1429" s="781">
        <f>VLOOKUP(C1429,METADATA!$A$5:$H$29,IF(E1429="HI",2,IF(E1429="LO",6,10))+IF(S1429=1,2,IF(D1429=7,1,(IF(WEEKDAY(B1429)=1,2,IF(WEEKDAY(B1429)=7,1,0))))))</f>
        <v>2</v>
      </c>
    </row>
    <row r="1430" spans="2:21" ht="13.95" customHeight="1" x14ac:dyDescent="0.25">
      <c r="B1430" s="784">
        <f t="shared" si="65"/>
        <v>45442</v>
      </c>
      <c r="C1430" s="785">
        <v>10</v>
      </c>
      <c r="D1430" s="786">
        <f>IFERROR((INDEX(METADATA!$T$2:$T$20,MATCH(B1430,METADATA!$S$2:$S$20,0))),0)</f>
        <v>0</v>
      </c>
      <c r="E1430" s="785" t="str">
        <f t="shared" si="66"/>
        <v>LO</v>
      </c>
      <c r="F1430" s="786">
        <f>VLOOKUP(C1430,METADATA!$A$5:$H$29,IF(E1430="HI",2,IF(E1430="LO",6,10))+IF(D1430=1,2,IF(D1430=7,1,(IF(WEEKDAY(B1430)=1,2,IF(WEEKDAY(B1430)=7,1,0))))))</f>
        <v>2</v>
      </c>
      <c r="G1430" s="786">
        <f>VLOOKUP(C1430,METADATA!$J$5:$Q$29,IF(E1430="HI",2,IF(E1430="LO",6,10))+IF(D1430=1,2,IF(D1430=7,1,(IF(WEEKDAY(B1430)=1,2,IF(WEEKDAY(B1430)=7,1,0))))))</f>
        <v>2</v>
      </c>
      <c r="H1430" s="787">
        <v>16437.5</v>
      </c>
      <c r="I1430" s="788">
        <v>1946.7875213623047</v>
      </c>
      <c r="K1430" s="795">
        <v>851.61249999999995</v>
      </c>
      <c r="M1430" s="798">
        <f t="shared" si="67"/>
        <v>16552.383148759334</v>
      </c>
      <c r="N1430" s="303"/>
      <c r="S1430" s="786">
        <v>0</v>
      </c>
      <c r="T1430" s="781">
        <f>VLOOKUP(C1430,METADATA!$J$5:$Q$29,IF(E1430="HI",2,IF(E1430="LO",6,10))+IF(S1430=1,2,IF(D1430=7,1,(IF(WEEKDAY(B1430)=1,2,IF(WEEKDAY(B1430)=7,1,0))))))</f>
        <v>2</v>
      </c>
      <c r="U1430" s="781">
        <f>VLOOKUP(C1430,METADATA!$A$5:$H$29,IF(E1430="HI",2,IF(E1430="LO",6,10))+IF(S1430=1,2,IF(D1430=7,1,(IF(WEEKDAY(B1430)=1,2,IF(WEEKDAY(B1430)=7,1,0))))))</f>
        <v>2</v>
      </c>
    </row>
    <row r="1431" spans="2:21" ht="13.95" customHeight="1" x14ac:dyDescent="0.25">
      <c r="B1431" s="784">
        <f t="shared" si="65"/>
        <v>45442</v>
      </c>
      <c r="C1431" s="785">
        <v>11</v>
      </c>
      <c r="D1431" s="786">
        <f>IFERROR((INDEX(METADATA!$T$2:$T$20,MATCH(B1431,METADATA!$S$2:$S$20,0))),0)</f>
        <v>0</v>
      </c>
      <c r="E1431" s="785" t="str">
        <f t="shared" si="66"/>
        <v>LO</v>
      </c>
      <c r="F1431" s="786">
        <f>VLOOKUP(C1431,METADATA!$A$5:$H$29,IF(E1431="HI",2,IF(E1431="LO",6,10))+IF(D1431=1,2,IF(D1431=7,1,(IF(WEEKDAY(B1431)=1,2,IF(WEEKDAY(B1431)=7,1,0))))))</f>
        <v>2</v>
      </c>
      <c r="G1431" s="786">
        <f>VLOOKUP(C1431,METADATA!$J$5:$Q$29,IF(E1431="HI",2,IF(E1431="LO",6,10))+IF(D1431=1,2,IF(D1431=7,1,(IF(WEEKDAY(B1431)=1,2,IF(WEEKDAY(B1431)=7,1,0))))))</f>
        <v>2</v>
      </c>
      <c r="H1431" s="787">
        <v>16222</v>
      </c>
      <c r="I1431" s="788">
        <v>1851.1675415039063</v>
      </c>
      <c r="K1431" s="795">
        <v>856.5</v>
      </c>
      <c r="M1431" s="798">
        <f t="shared" si="67"/>
        <v>16327.281012670714</v>
      </c>
      <c r="N1431" s="303"/>
      <c r="S1431" s="786">
        <v>0</v>
      </c>
      <c r="T1431" s="781">
        <f>VLOOKUP(C1431,METADATA!$J$5:$Q$29,IF(E1431="HI",2,IF(E1431="LO",6,10))+IF(S1431=1,2,IF(D1431=7,1,(IF(WEEKDAY(B1431)=1,2,IF(WEEKDAY(B1431)=7,1,0))))))</f>
        <v>2</v>
      </c>
      <c r="U1431" s="781">
        <f>VLOOKUP(C1431,METADATA!$A$5:$H$29,IF(E1431="HI",2,IF(E1431="LO",6,10))+IF(S1431=1,2,IF(D1431=7,1,(IF(WEEKDAY(B1431)=1,2,IF(WEEKDAY(B1431)=7,1,0))))))</f>
        <v>2</v>
      </c>
    </row>
    <row r="1432" spans="2:21" ht="13.95" customHeight="1" x14ac:dyDescent="0.25">
      <c r="B1432" s="784">
        <f t="shared" si="65"/>
        <v>45442</v>
      </c>
      <c r="C1432" s="785">
        <v>12</v>
      </c>
      <c r="D1432" s="786">
        <f>IFERROR((INDEX(METADATA!$T$2:$T$20,MATCH(B1432,METADATA!$S$2:$S$20,0))),0)</f>
        <v>0</v>
      </c>
      <c r="E1432" s="785" t="str">
        <f t="shared" si="66"/>
        <v>LO</v>
      </c>
      <c r="F1432" s="786">
        <f>VLOOKUP(C1432,METADATA!$A$5:$H$29,IF(E1432="HI",2,IF(E1432="LO",6,10))+IF(D1432=1,2,IF(D1432=7,1,(IF(WEEKDAY(B1432)=1,2,IF(WEEKDAY(B1432)=7,1,0))))))</f>
        <v>2</v>
      </c>
      <c r="G1432" s="786">
        <f>VLOOKUP(C1432,METADATA!$J$5:$Q$29,IF(E1432="HI",2,IF(E1432="LO",6,10))+IF(D1432=1,2,IF(D1432=7,1,(IF(WEEKDAY(B1432)=1,2,IF(WEEKDAY(B1432)=7,1,0))))))</f>
        <v>2</v>
      </c>
      <c r="H1432" s="787">
        <v>16445.75</v>
      </c>
      <c r="I1432" s="788">
        <v>1916.8775177001953</v>
      </c>
      <c r="K1432" s="795">
        <v>824.32500000000005</v>
      </c>
      <c r="M1432" s="798">
        <f t="shared" si="67"/>
        <v>16557.08647318013</v>
      </c>
      <c r="N1432" s="303"/>
      <c r="S1432" s="786">
        <v>0</v>
      </c>
      <c r="T1432" s="781">
        <f>VLOOKUP(C1432,METADATA!$J$5:$Q$29,IF(E1432="HI",2,IF(E1432="LO",6,10))+IF(S1432=1,2,IF(D1432=7,1,(IF(WEEKDAY(B1432)=1,2,IF(WEEKDAY(B1432)=7,1,0))))))</f>
        <v>2</v>
      </c>
      <c r="U1432" s="781">
        <f>VLOOKUP(C1432,METADATA!$A$5:$H$29,IF(E1432="HI",2,IF(E1432="LO",6,10))+IF(S1432=1,2,IF(D1432=7,1,(IF(WEEKDAY(B1432)=1,2,IF(WEEKDAY(B1432)=7,1,0))))))</f>
        <v>2</v>
      </c>
    </row>
    <row r="1433" spans="2:21" ht="13.95" customHeight="1" x14ac:dyDescent="0.25">
      <c r="B1433" s="784">
        <f t="shared" si="65"/>
        <v>45442</v>
      </c>
      <c r="C1433" s="785">
        <v>13</v>
      </c>
      <c r="D1433" s="786">
        <f>IFERROR((INDEX(METADATA!$T$2:$T$20,MATCH(B1433,METADATA!$S$2:$S$20,0))),0)</f>
        <v>0</v>
      </c>
      <c r="E1433" s="785" t="str">
        <f t="shared" si="66"/>
        <v>LO</v>
      </c>
      <c r="F1433" s="786">
        <f>VLOOKUP(C1433,METADATA!$A$5:$H$29,IF(E1433="HI",2,IF(E1433="LO",6,10))+IF(D1433=1,2,IF(D1433=7,1,(IF(WEEKDAY(B1433)=1,2,IF(WEEKDAY(B1433)=7,1,0))))))</f>
        <v>2</v>
      </c>
      <c r="G1433" s="786">
        <f>VLOOKUP(C1433,METADATA!$J$5:$Q$29,IF(E1433="HI",2,IF(E1433="LO",6,10))+IF(D1433=1,2,IF(D1433=7,1,(IF(WEEKDAY(B1433)=1,2,IF(WEEKDAY(B1433)=7,1,0))))))</f>
        <v>2</v>
      </c>
      <c r="H1433" s="787">
        <v>15690.25</v>
      </c>
      <c r="I1433" s="788">
        <v>1986.0499725341797</v>
      </c>
      <c r="K1433" s="795">
        <v>882.73749999999995</v>
      </c>
      <c r="M1433" s="798">
        <f t="shared" si="67"/>
        <v>15815.446233220959</v>
      </c>
      <c r="N1433" s="303"/>
      <c r="S1433" s="786">
        <v>0</v>
      </c>
      <c r="T1433" s="781">
        <f>VLOOKUP(C1433,METADATA!$J$5:$Q$29,IF(E1433="HI",2,IF(E1433="LO",6,10))+IF(S1433=1,2,IF(D1433=7,1,(IF(WEEKDAY(B1433)=1,2,IF(WEEKDAY(B1433)=7,1,0))))))</f>
        <v>2</v>
      </c>
      <c r="U1433" s="781">
        <f>VLOOKUP(C1433,METADATA!$A$5:$H$29,IF(E1433="HI",2,IF(E1433="LO",6,10))+IF(S1433=1,2,IF(D1433=7,1,(IF(WEEKDAY(B1433)=1,2,IF(WEEKDAY(B1433)=7,1,0))))))</f>
        <v>2</v>
      </c>
    </row>
    <row r="1434" spans="2:21" ht="13.95" customHeight="1" x14ac:dyDescent="0.25">
      <c r="B1434" s="784">
        <f t="shared" si="65"/>
        <v>45442</v>
      </c>
      <c r="C1434" s="785">
        <v>14</v>
      </c>
      <c r="D1434" s="786">
        <f>IFERROR((INDEX(METADATA!$T$2:$T$20,MATCH(B1434,METADATA!$S$2:$S$20,0))),0)</f>
        <v>0</v>
      </c>
      <c r="E1434" s="785" t="str">
        <f t="shared" si="66"/>
        <v>LO</v>
      </c>
      <c r="F1434" s="786">
        <f>VLOOKUP(C1434,METADATA!$A$5:$H$29,IF(E1434="HI",2,IF(E1434="LO",6,10))+IF(D1434=1,2,IF(D1434=7,1,(IF(WEEKDAY(B1434)=1,2,IF(WEEKDAY(B1434)=7,1,0))))))</f>
        <v>2</v>
      </c>
      <c r="G1434" s="786">
        <f>VLOOKUP(C1434,METADATA!$J$5:$Q$29,IF(E1434="HI",2,IF(E1434="LO",6,10))+IF(D1434=1,2,IF(D1434=7,1,(IF(WEEKDAY(B1434)=1,2,IF(WEEKDAY(B1434)=7,1,0))))))</f>
        <v>2</v>
      </c>
      <c r="H1434" s="787">
        <v>16001.75</v>
      </c>
      <c r="I1434" s="788">
        <v>1900.6800231933594</v>
      </c>
      <c r="K1434" s="795">
        <v>909.3125</v>
      </c>
      <c r="M1434" s="798">
        <f t="shared" si="67"/>
        <v>16114.235557824837</v>
      </c>
      <c r="N1434" s="303"/>
      <c r="S1434" s="786">
        <v>0</v>
      </c>
      <c r="T1434" s="781">
        <f>VLOOKUP(C1434,METADATA!$J$5:$Q$29,IF(E1434="HI",2,IF(E1434="LO",6,10))+IF(S1434=1,2,IF(D1434=7,1,(IF(WEEKDAY(B1434)=1,2,IF(WEEKDAY(B1434)=7,1,0))))))</f>
        <v>2</v>
      </c>
      <c r="U1434" s="781">
        <f>VLOOKUP(C1434,METADATA!$A$5:$H$29,IF(E1434="HI",2,IF(E1434="LO",6,10))+IF(S1434=1,2,IF(D1434=7,1,(IF(WEEKDAY(B1434)=1,2,IF(WEEKDAY(B1434)=7,1,0))))))</f>
        <v>2</v>
      </c>
    </row>
    <row r="1435" spans="2:21" ht="13.95" customHeight="1" x14ac:dyDescent="0.25">
      <c r="B1435" s="784">
        <f t="shared" si="65"/>
        <v>45442</v>
      </c>
      <c r="C1435" s="785">
        <v>15</v>
      </c>
      <c r="D1435" s="786">
        <f>IFERROR((INDEX(METADATA!$T$2:$T$20,MATCH(B1435,METADATA!$S$2:$S$20,0))),0)</f>
        <v>0</v>
      </c>
      <c r="E1435" s="785" t="str">
        <f t="shared" si="66"/>
        <v>LO</v>
      </c>
      <c r="F1435" s="786">
        <f>VLOOKUP(C1435,METADATA!$A$5:$H$29,IF(E1435="HI",2,IF(E1435="LO",6,10))+IF(D1435=1,2,IF(D1435=7,1,(IF(WEEKDAY(B1435)=1,2,IF(WEEKDAY(B1435)=7,1,0))))))</f>
        <v>2</v>
      </c>
      <c r="G1435" s="786">
        <f>VLOOKUP(C1435,METADATA!$J$5:$Q$29,IF(E1435="HI",2,IF(E1435="LO",6,10))+IF(D1435=1,2,IF(D1435=7,1,(IF(WEEKDAY(B1435)=1,2,IF(WEEKDAY(B1435)=7,1,0))))))</f>
        <v>2</v>
      </c>
      <c r="H1435" s="787">
        <v>15615.75</v>
      </c>
      <c r="I1435" s="788">
        <v>1991.1374816894531</v>
      </c>
      <c r="K1435" s="795">
        <v>905.6</v>
      </c>
      <c r="M1435" s="798">
        <f t="shared" si="67"/>
        <v>15742.181441385073</v>
      </c>
      <c r="N1435" s="303"/>
      <c r="S1435" s="786">
        <v>0</v>
      </c>
      <c r="T1435" s="781">
        <f>VLOOKUP(C1435,METADATA!$J$5:$Q$29,IF(E1435="HI",2,IF(E1435="LO",6,10))+IF(S1435=1,2,IF(D1435=7,1,(IF(WEEKDAY(B1435)=1,2,IF(WEEKDAY(B1435)=7,1,0))))))</f>
        <v>2</v>
      </c>
      <c r="U1435" s="781">
        <f>VLOOKUP(C1435,METADATA!$A$5:$H$29,IF(E1435="HI",2,IF(E1435="LO",6,10))+IF(S1435=1,2,IF(D1435=7,1,(IF(WEEKDAY(B1435)=1,2,IF(WEEKDAY(B1435)=7,1,0))))))</f>
        <v>2</v>
      </c>
    </row>
    <row r="1436" spans="2:21" ht="13.95" customHeight="1" x14ac:dyDescent="0.25">
      <c r="B1436" s="784">
        <f t="shared" ref="B1436:B1499" si="68">B1412+1</f>
        <v>45442</v>
      </c>
      <c r="C1436" s="785">
        <v>16</v>
      </c>
      <c r="D1436" s="786">
        <f>IFERROR((INDEX(METADATA!$T$2:$T$20,MATCH(B1436,METADATA!$S$2:$S$20,0))),0)</f>
        <v>0</v>
      </c>
      <c r="E1436" s="785" t="str">
        <f t="shared" si="66"/>
        <v>LO</v>
      </c>
      <c r="F1436" s="786">
        <f>VLOOKUP(C1436,METADATA!$A$5:$H$29,IF(E1436="HI",2,IF(E1436="LO",6,10))+IF(D1436=1,2,IF(D1436=7,1,(IF(WEEKDAY(B1436)=1,2,IF(WEEKDAY(B1436)=7,1,0))))))</f>
        <v>2</v>
      </c>
      <c r="G1436" s="786">
        <f>VLOOKUP(C1436,METADATA!$J$5:$Q$29,IF(E1436="HI",2,IF(E1436="LO",6,10))+IF(D1436=1,2,IF(D1436=7,1,(IF(WEEKDAY(B1436)=1,2,IF(WEEKDAY(B1436)=7,1,0))))))</f>
        <v>2</v>
      </c>
      <c r="H1436" s="787">
        <v>15743</v>
      </c>
      <c r="I1436" s="788">
        <v>1941.9800262451172</v>
      </c>
      <c r="K1436" s="795">
        <v>913.98749999999995</v>
      </c>
      <c r="M1436" s="798">
        <f t="shared" si="67"/>
        <v>15862.324401623331</v>
      </c>
      <c r="N1436" s="303"/>
      <c r="S1436" s="786">
        <v>0</v>
      </c>
      <c r="T1436" s="781">
        <f>VLOOKUP(C1436,METADATA!$J$5:$Q$29,IF(E1436="HI",2,IF(E1436="LO",6,10))+IF(S1436=1,2,IF(D1436=7,1,(IF(WEEKDAY(B1436)=1,2,IF(WEEKDAY(B1436)=7,1,0))))))</f>
        <v>2</v>
      </c>
      <c r="U1436" s="781">
        <f>VLOOKUP(C1436,METADATA!$A$5:$H$29,IF(E1436="HI",2,IF(E1436="LO",6,10))+IF(S1436=1,2,IF(D1436=7,1,(IF(WEEKDAY(B1436)=1,2,IF(WEEKDAY(B1436)=7,1,0))))))</f>
        <v>2</v>
      </c>
    </row>
    <row r="1437" spans="2:21" ht="13.95" customHeight="1" x14ac:dyDescent="0.25">
      <c r="B1437" s="784">
        <f t="shared" si="68"/>
        <v>45442</v>
      </c>
      <c r="C1437" s="785">
        <v>17</v>
      </c>
      <c r="D1437" s="786">
        <f>IFERROR((INDEX(METADATA!$T$2:$T$20,MATCH(B1437,METADATA!$S$2:$S$20,0))),0)</f>
        <v>0</v>
      </c>
      <c r="E1437" s="785" t="str">
        <f t="shared" si="66"/>
        <v>LO</v>
      </c>
      <c r="F1437" s="786">
        <f>VLOOKUP(C1437,METADATA!$A$5:$H$29,IF(E1437="HI",2,IF(E1437="LO",6,10))+IF(D1437=1,2,IF(D1437=7,1,(IF(WEEKDAY(B1437)=1,2,IF(WEEKDAY(B1437)=7,1,0))))))</f>
        <v>2</v>
      </c>
      <c r="G1437" s="786">
        <f>VLOOKUP(C1437,METADATA!$J$5:$Q$29,IF(E1437="HI",2,IF(E1437="LO",6,10))+IF(D1437=1,2,IF(D1437=7,1,(IF(WEEKDAY(B1437)=1,2,IF(WEEKDAY(B1437)=7,1,0))))))</f>
        <v>2</v>
      </c>
      <c r="H1437" s="787">
        <v>15127.5</v>
      </c>
      <c r="I1437" s="788">
        <v>1941.6724395751953</v>
      </c>
      <c r="K1437" s="795">
        <v>902.26250000000005</v>
      </c>
      <c r="M1437" s="798">
        <f t="shared" si="67"/>
        <v>15251.601493371307</v>
      </c>
      <c r="N1437" s="303"/>
      <c r="S1437" s="786">
        <v>0</v>
      </c>
      <c r="T1437" s="781">
        <f>VLOOKUP(C1437,METADATA!$J$5:$Q$29,IF(E1437="HI",2,IF(E1437="LO",6,10))+IF(S1437=1,2,IF(D1437=7,1,(IF(WEEKDAY(B1437)=1,2,IF(WEEKDAY(B1437)=7,1,0))))))</f>
        <v>2</v>
      </c>
      <c r="U1437" s="781">
        <f>VLOOKUP(C1437,METADATA!$A$5:$H$29,IF(E1437="HI",2,IF(E1437="LO",6,10))+IF(S1437=1,2,IF(D1437=7,1,(IF(WEEKDAY(B1437)=1,2,IF(WEEKDAY(B1437)=7,1,0))))))</f>
        <v>2</v>
      </c>
    </row>
    <row r="1438" spans="2:21" ht="13.95" customHeight="1" x14ac:dyDescent="0.25">
      <c r="B1438" s="784">
        <f t="shared" si="68"/>
        <v>45442</v>
      </c>
      <c r="C1438" s="785">
        <v>18</v>
      </c>
      <c r="D1438" s="786">
        <f>IFERROR((INDEX(METADATA!$T$2:$T$20,MATCH(B1438,METADATA!$S$2:$S$20,0))),0)</f>
        <v>0</v>
      </c>
      <c r="E1438" s="785" t="str">
        <f t="shared" si="66"/>
        <v>LO</v>
      </c>
      <c r="F1438" s="786">
        <f>VLOOKUP(C1438,METADATA!$A$5:$H$29,IF(E1438="HI",2,IF(E1438="LO",6,10))+IF(D1438=1,2,IF(D1438=7,1,(IF(WEEKDAY(B1438)=1,2,IF(WEEKDAY(B1438)=7,1,0))))))</f>
        <v>1</v>
      </c>
      <c r="G1438" s="786">
        <f>VLOOKUP(C1438,METADATA!$J$5:$Q$29,IF(E1438="HI",2,IF(E1438="LO",6,10))+IF(D1438=1,2,IF(D1438=7,1,(IF(WEEKDAY(B1438)=1,2,IF(WEEKDAY(B1438)=7,1,0))))))</f>
        <v>1</v>
      </c>
      <c r="H1438" s="787">
        <v>16335</v>
      </c>
      <c r="I1438" s="788">
        <v>1960.7275161743164</v>
      </c>
      <c r="K1438" s="795">
        <v>933.76250000000005</v>
      </c>
      <c r="M1438" s="798">
        <f t="shared" si="67"/>
        <v>16452.254477508031</v>
      </c>
      <c r="N1438" s="303"/>
      <c r="S1438" s="786">
        <v>0</v>
      </c>
      <c r="T1438" s="781">
        <f>VLOOKUP(C1438,METADATA!$J$5:$Q$29,IF(E1438="HI",2,IF(E1438="LO",6,10))+IF(S1438=1,2,IF(D1438=7,1,(IF(WEEKDAY(B1438)=1,2,IF(WEEKDAY(B1438)=7,1,0))))))</f>
        <v>1</v>
      </c>
      <c r="U1438" s="781">
        <f>VLOOKUP(C1438,METADATA!$A$5:$H$29,IF(E1438="HI",2,IF(E1438="LO",6,10))+IF(S1438=1,2,IF(D1438=7,1,(IF(WEEKDAY(B1438)=1,2,IF(WEEKDAY(B1438)=7,1,0))))))</f>
        <v>1</v>
      </c>
    </row>
    <row r="1439" spans="2:21" ht="13.95" customHeight="1" x14ac:dyDescent="0.25">
      <c r="B1439" s="784">
        <f t="shared" si="68"/>
        <v>45442</v>
      </c>
      <c r="C1439" s="785">
        <v>19</v>
      </c>
      <c r="D1439" s="786">
        <f>IFERROR((INDEX(METADATA!$T$2:$T$20,MATCH(B1439,METADATA!$S$2:$S$20,0))),0)</f>
        <v>0</v>
      </c>
      <c r="E1439" s="785" t="str">
        <f t="shared" si="66"/>
        <v>LO</v>
      </c>
      <c r="F1439" s="786">
        <f>VLOOKUP(C1439,METADATA!$A$5:$H$29,IF(E1439="HI",2,IF(E1439="LO",6,10))+IF(D1439=1,2,IF(D1439=7,1,(IF(WEEKDAY(B1439)=1,2,IF(WEEKDAY(B1439)=7,1,0))))))</f>
        <v>1</v>
      </c>
      <c r="G1439" s="786">
        <f>VLOOKUP(C1439,METADATA!$J$5:$Q$29,IF(E1439="HI",2,IF(E1439="LO",6,10))+IF(D1439=1,2,IF(D1439=7,1,(IF(WEEKDAY(B1439)=1,2,IF(WEEKDAY(B1439)=7,1,0))))))</f>
        <v>1</v>
      </c>
      <c r="H1439" s="787">
        <v>16305</v>
      </c>
      <c r="I1439" s="788">
        <v>1947.6000137329102</v>
      </c>
      <c r="K1439" s="795">
        <v>0</v>
      </c>
      <c r="M1439" s="798">
        <f t="shared" si="67"/>
        <v>16420.906516191255</v>
      </c>
      <c r="N1439" s="303"/>
      <c r="S1439" s="786">
        <v>0</v>
      </c>
      <c r="T1439" s="781">
        <f>VLOOKUP(C1439,METADATA!$J$5:$Q$29,IF(E1439="HI",2,IF(E1439="LO",6,10))+IF(S1439=1,2,IF(D1439=7,1,(IF(WEEKDAY(B1439)=1,2,IF(WEEKDAY(B1439)=7,1,0))))))</f>
        <v>1</v>
      </c>
      <c r="U1439" s="781">
        <f>VLOOKUP(C1439,METADATA!$A$5:$H$29,IF(E1439="HI",2,IF(E1439="LO",6,10))+IF(S1439=1,2,IF(D1439=7,1,(IF(WEEKDAY(B1439)=1,2,IF(WEEKDAY(B1439)=7,1,0))))))</f>
        <v>1</v>
      </c>
    </row>
    <row r="1440" spans="2:21" ht="13.95" customHeight="1" x14ac:dyDescent="0.25">
      <c r="B1440" s="784">
        <f t="shared" si="68"/>
        <v>45442</v>
      </c>
      <c r="C1440" s="785">
        <v>20</v>
      </c>
      <c r="D1440" s="786">
        <f>IFERROR((INDEX(METADATA!$T$2:$T$20,MATCH(B1440,METADATA!$S$2:$S$20,0))),0)</f>
        <v>0</v>
      </c>
      <c r="E1440" s="785" t="str">
        <f t="shared" si="66"/>
        <v>LO</v>
      </c>
      <c r="F1440" s="786">
        <f>VLOOKUP(C1440,METADATA!$A$5:$H$29,IF(E1440="HI",2,IF(E1440="LO",6,10))+IF(D1440=1,2,IF(D1440=7,1,(IF(WEEKDAY(B1440)=1,2,IF(WEEKDAY(B1440)=7,1,0))))))</f>
        <v>1</v>
      </c>
      <c r="G1440" s="786">
        <f>VLOOKUP(C1440,METADATA!$J$5:$Q$29,IF(E1440="HI",2,IF(E1440="LO",6,10))+IF(D1440=1,2,IF(D1440=7,1,(IF(WEEKDAY(B1440)=1,2,IF(WEEKDAY(B1440)=7,1,0))))))</f>
        <v>2</v>
      </c>
      <c r="H1440" s="787">
        <v>14793.75</v>
      </c>
      <c r="I1440" s="788">
        <v>2126.1125259399414</v>
      </c>
      <c r="K1440" s="795">
        <v>0</v>
      </c>
      <c r="M1440" s="798">
        <f t="shared" si="67"/>
        <v>14945.748343106099</v>
      </c>
      <c r="N1440" s="303"/>
      <c r="S1440" s="786">
        <v>0</v>
      </c>
      <c r="T1440" s="781">
        <f>VLOOKUP(C1440,METADATA!$J$5:$Q$29,IF(E1440="HI",2,IF(E1440="LO",6,10))+IF(S1440=1,2,IF(D1440=7,1,(IF(WEEKDAY(B1440)=1,2,IF(WEEKDAY(B1440)=7,1,0))))))</f>
        <v>2</v>
      </c>
      <c r="U1440" s="781">
        <f>VLOOKUP(C1440,METADATA!$A$5:$H$29,IF(E1440="HI",2,IF(E1440="LO",6,10))+IF(S1440=1,2,IF(D1440=7,1,(IF(WEEKDAY(B1440)=1,2,IF(WEEKDAY(B1440)=7,1,0))))))</f>
        <v>1</v>
      </c>
    </row>
    <row r="1441" spans="2:21" ht="13.95" customHeight="1" x14ac:dyDescent="0.25">
      <c r="B1441" s="784">
        <f t="shared" si="68"/>
        <v>45442</v>
      </c>
      <c r="C1441" s="785">
        <v>21</v>
      </c>
      <c r="D1441" s="786">
        <f>IFERROR((INDEX(METADATA!$T$2:$T$20,MATCH(B1441,METADATA!$S$2:$S$20,0))),0)</f>
        <v>0</v>
      </c>
      <c r="E1441" s="785" t="str">
        <f t="shared" si="66"/>
        <v>LO</v>
      </c>
      <c r="F1441" s="786">
        <f>VLOOKUP(C1441,METADATA!$A$5:$H$29,IF(E1441="HI",2,IF(E1441="LO",6,10))+IF(D1441=1,2,IF(D1441=7,1,(IF(WEEKDAY(B1441)=1,2,IF(WEEKDAY(B1441)=7,1,0))))))</f>
        <v>2</v>
      </c>
      <c r="G1441" s="786">
        <f>VLOOKUP(C1441,METADATA!$J$5:$Q$29,IF(E1441="HI",2,IF(E1441="LO",6,10))+IF(D1441=1,2,IF(D1441=7,1,(IF(WEEKDAY(B1441)=1,2,IF(WEEKDAY(B1441)=7,1,0))))))</f>
        <v>2</v>
      </c>
      <c r="H1441" s="787">
        <v>13129</v>
      </c>
      <c r="I1441" s="788">
        <v>2161.24755859375</v>
      </c>
      <c r="K1441" s="795">
        <v>0</v>
      </c>
      <c r="M1441" s="798">
        <f t="shared" si="67"/>
        <v>13305.699230387234</v>
      </c>
      <c r="N1441" s="303"/>
      <c r="S1441" s="786">
        <v>0</v>
      </c>
      <c r="T1441" s="781">
        <f>VLOOKUP(C1441,METADATA!$J$5:$Q$29,IF(E1441="HI",2,IF(E1441="LO",6,10))+IF(S1441=1,2,IF(D1441=7,1,(IF(WEEKDAY(B1441)=1,2,IF(WEEKDAY(B1441)=7,1,0))))))</f>
        <v>2</v>
      </c>
      <c r="U1441" s="781">
        <f>VLOOKUP(C1441,METADATA!$A$5:$H$29,IF(E1441="HI",2,IF(E1441="LO",6,10))+IF(S1441=1,2,IF(D1441=7,1,(IF(WEEKDAY(B1441)=1,2,IF(WEEKDAY(B1441)=7,1,0))))))</f>
        <v>2</v>
      </c>
    </row>
    <row r="1442" spans="2:21" ht="13.95" customHeight="1" x14ac:dyDescent="0.25">
      <c r="B1442" s="784">
        <f t="shared" si="68"/>
        <v>45442</v>
      </c>
      <c r="C1442" s="785">
        <v>22</v>
      </c>
      <c r="D1442" s="786">
        <f>IFERROR((INDEX(METADATA!$T$2:$T$20,MATCH(B1442,METADATA!$S$2:$S$20,0))),0)</f>
        <v>0</v>
      </c>
      <c r="E1442" s="785" t="str">
        <f t="shared" si="66"/>
        <v>LO</v>
      </c>
      <c r="F1442" s="786">
        <f>VLOOKUP(C1442,METADATA!$A$5:$H$29,IF(E1442="HI",2,IF(E1442="LO",6,10))+IF(D1442=1,2,IF(D1442=7,1,(IF(WEEKDAY(B1442)=1,2,IF(WEEKDAY(B1442)=7,1,0))))))</f>
        <v>3</v>
      </c>
      <c r="G1442" s="786">
        <f>VLOOKUP(C1442,METADATA!$J$5:$Q$29,IF(E1442="HI",2,IF(E1442="LO",6,10))+IF(D1442=1,2,IF(D1442=7,1,(IF(WEEKDAY(B1442)=1,2,IF(WEEKDAY(B1442)=7,1,0))))))</f>
        <v>3</v>
      </c>
      <c r="H1442" s="787">
        <v>11295.5</v>
      </c>
      <c r="I1442" s="788">
        <v>2009.5450134277344</v>
      </c>
      <c r="K1442" s="795">
        <v>0</v>
      </c>
      <c r="M1442" s="798">
        <f t="shared" si="67"/>
        <v>11472.863261234847</v>
      </c>
      <c r="N1442" s="303"/>
      <c r="S1442" s="786">
        <v>0</v>
      </c>
      <c r="T1442" s="781">
        <f>VLOOKUP(C1442,METADATA!$J$5:$Q$29,IF(E1442="HI",2,IF(E1442="LO",6,10))+IF(S1442=1,2,IF(D1442=7,1,(IF(WEEKDAY(B1442)=1,2,IF(WEEKDAY(B1442)=7,1,0))))))</f>
        <v>3</v>
      </c>
      <c r="U1442" s="781">
        <f>VLOOKUP(C1442,METADATA!$A$5:$H$29,IF(E1442="HI",2,IF(E1442="LO",6,10))+IF(S1442=1,2,IF(D1442=7,1,(IF(WEEKDAY(B1442)=1,2,IF(WEEKDAY(B1442)=7,1,0))))))</f>
        <v>3</v>
      </c>
    </row>
    <row r="1443" spans="2:21" ht="13.95" customHeight="1" x14ac:dyDescent="0.25">
      <c r="B1443" s="784">
        <f t="shared" si="68"/>
        <v>45442</v>
      </c>
      <c r="C1443" s="785">
        <v>23</v>
      </c>
      <c r="D1443" s="786">
        <f>IFERROR((INDEX(METADATA!$T$2:$T$20,MATCH(B1443,METADATA!$S$2:$S$20,0))),0)</f>
        <v>0</v>
      </c>
      <c r="E1443" s="785" t="str">
        <f t="shared" si="66"/>
        <v>LO</v>
      </c>
      <c r="F1443" s="786">
        <f>VLOOKUP(C1443,METADATA!$A$5:$H$29,IF(E1443="HI",2,IF(E1443="LO",6,10))+IF(D1443=1,2,IF(D1443=7,1,(IF(WEEKDAY(B1443)=1,2,IF(WEEKDAY(B1443)=7,1,0))))))</f>
        <v>3</v>
      </c>
      <c r="G1443" s="786">
        <f>VLOOKUP(C1443,METADATA!$J$5:$Q$29,IF(E1443="HI",2,IF(E1443="LO",6,10))+IF(D1443=1,2,IF(D1443=7,1,(IF(WEEKDAY(B1443)=1,2,IF(WEEKDAY(B1443)=7,1,0))))))</f>
        <v>3</v>
      </c>
      <c r="H1443" s="787">
        <v>10037.25</v>
      </c>
      <c r="I1443" s="788">
        <v>1915.0349884033203</v>
      </c>
      <c r="K1443" s="795">
        <v>0</v>
      </c>
      <c r="M1443" s="798">
        <f t="shared" si="67"/>
        <v>10218.304486034311</v>
      </c>
      <c r="N1443" s="303"/>
      <c r="S1443" s="786">
        <v>0</v>
      </c>
      <c r="T1443" s="781">
        <f>VLOOKUP(C1443,METADATA!$J$5:$Q$29,IF(E1443="HI",2,IF(E1443="LO",6,10))+IF(S1443=1,2,IF(D1443=7,1,(IF(WEEKDAY(B1443)=1,2,IF(WEEKDAY(B1443)=7,1,0))))))</f>
        <v>3</v>
      </c>
      <c r="U1443" s="781">
        <f>VLOOKUP(C1443,METADATA!$A$5:$H$29,IF(E1443="HI",2,IF(E1443="LO",6,10))+IF(S1443=1,2,IF(D1443=7,1,(IF(WEEKDAY(B1443)=1,2,IF(WEEKDAY(B1443)=7,1,0))))))</f>
        <v>3</v>
      </c>
    </row>
    <row r="1444" spans="2:21" ht="13.95" customHeight="1" x14ac:dyDescent="0.25">
      <c r="B1444" s="784">
        <f t="shared" si="68"/>
        <v>45443</v>
      </c>
      <c r="C1444" s="785">
        <v>0</v>
      </c>
      <c r="D1444" s="786">
        <f>IFERROR((INDEX(METADATA!$T$2:$T$20,MATCH(B1444,METADATA!$S$2:$S$20,0))),0)</f>
        <v>0</v>
      </c>
      <c r="E1444" s="785" t="str">
        <f t="shared" si="66"/>
        <v>LO</v>
      </c>
      <c r="F1444" s="786">
        <f>VLOOKUP(C1444,METADATA!$A$5:$H$29,IF(E1444="HI",2,IF(E1444="LO",6,10))+IF(D1444=1,2,IF(D1444=7,1,(IF(WEEKDAY(B1444)=1,2,IF(WEEKDAY(B1444)=7,1,0))))))</f>
        <v>3</v>
      </c>
      <c r="G1444" s="786">
        <f>VLOOKUP(C1444,METADATA!$J$5:$Q$29,IF(E1444="HI",2,IF(E1444="LO",6,10))+IF(D1444=1,2,IF(D1444=7,1,(IF(WEEKDAY(B1444)=1,2,IF(WEEKDAY(B1444)=7,1,0))))))</f>
        <v>3</v>
      </c>
      <c r="H1444" s="787">
        <v>9180.75</v>
      </c>
      <c r="I1444" s="788">
        <v>1891.9175491333008</v>
      </c>
      <c r="K1444" s="795">
        <v>0</v>
      </c>
      <c r="M1444" s="798">
        <f t="shared" si="67"/>
        <v>9373.6611084046854</v>
      </c>
      <c r="N1444" s="303"/>
      <c r="S1444" s="786">
        <v>0</v>
      </c>
      <c r="T1444" s="781">
        <f>VLOOKUP(C1444,METADATA!$J$5:$Q$29,IF(E1444="HI",2,IF(E1444="LO",6,10))+IF(S1444=1,2,IF(D1444=7,1,(IF(WEEKDAY(B1444)=1,2,IF(WEEKDAY(B1444)=7,1,0))))))</f>
        <v>3</v>
      </c>
      <c r="U1444" s="781">
        <f>VLOOKUP(C1444,METADATA!$A$5:$H$29,IF(E1444="HI",2,IF(E1444="LO",6,10))+IF(S1444=1,2,IF(D1444=7,1,(IF(WEEKDAY(B1444)=1,2,IF(WEEKDAY(B1444)=7,1,0))))))</f>
        <v>3</v>
      </c>
    </row>
    <row r="1445" spans="2:21" ht="13.95" customHeight="1" x14ac:dyDescent="0.25">
      <c r="B1445" s="784">
        <f t="shared" si="68"/>
        <v>45443</v>
      </c>
      <c r="C1445" s="785">
        <v>1</v>
      </c>
      <c r="D1445" s="786">
        <f>IFERROR((INDEX(METADATA!$T$2:$T$20,MATCH(B1445,METADATA!$S$2:$S$20,0))),0)</f>
        <v>0</v>
      </c>
      <c r="E1445" s="785" t="str">
        <f t="shared" si="66"/>
        <v>LO</v>
      </c>
      <c r="F1445" s="786">
        <f>VLOOKUP(C1445,METADATA!$A$5:$H$29,IF(E1445="HI",2,IF(E1445="LO",6,10))+IF(D1445=1,2,IF(D1445=7,1,(IF(WEEKDAY(B1445)=1,2,IF(WEEKDAY(B1445)=7,1,0))))))</f>
        <v>3</v>
      </c>
      <c r="G1445" s="786">
        <f>VLOOKUP(C1445,METADATA!$J$5:$Q$29,IF(E1445="HI",2,IF(E1445="LO",6,10))+IF(D1445=1,2,IF(D1445=7,1,(IF(WEEKDAY(B1445)=1,2,IF(WEEKDAY(B1445)=7,1,0))))))</f>
        <v>3</v>
      </c>
      <c r="H1445" s="787">
        <v>8730.25</v>
      </c>
      <c r="I1445" s="788">
        <v>1753.7290181517601</v>
      </c>
      <c r="K1445" s="795">
        <v>0</v>
      </c>
      <c r="M1445" s="798">
        <f t="shared" si="67"/>
        <v>8904.652184763172</v>
      </c>
      <c r="N1445" s="303"/>
      <c r="S1445" s="786">
        <v>0</v>
      </c>
      <c r="T1445" s="781">
        <f>VLOOKUP(C1445,METADATA!$J$5:$Q$29,IF(E1445="HI",2,IF(E1445="LO",6,10))+IF(S1445=1,2,IF(D1445=7,1,(IF(WEEKDAY(B1445)=1,2,IF(WEEKDAY(B1445)=7,1,0))))))</f>
        <v>3</v>
      </c>
      <c r="U1445" s="781">
        <f>VLOOKUP(C1445,METADATA!$A$5:$H$29,IF(E1445="HI",2,IF(E1445="LO",6,10))+IF(S1445=1,2,IF(D1445=7,1,(IF(WEEKDAY(B1445)=1,2,IF(WEEKDAY(B1445)=7,1,0))))))</f>
        <v>3</v>
      </c>
    </row>
    <row r="1446" spans="2:21" ht="13.95" customHeight="1" x14ac:dyDescent="0.25">
      <c r="B1446" s="784">
        <f t="shared" si="68"/>
        <v>45443</v>
      </c>
      <c r="C1446" s="785">
        <v>2</v>
      </c>
      <c r="D1446" s="786">
        <f>IFERROR((INDEX(METADATA!$T$2:$T$20,MATCH(B1446,METADATA!$S$2:$S$20,0))),0)</f>
        <v>0</v>
      </c>
      <c r="E1446" s="785" t="str">
        <f t="shared" si="66"/>
        <v>LO</v>
      </c>
      <c r="F1446" s="786">
        <f>VLOOKUP(C1446,METADATA!$A$5:$H$29,IF(E1446="HI",2,IF(E1446="LO",6,10))+IF(D1446=1,2,IF(D1446=7,1,(IF(WEEKDAY(B1446)=1,2,IF(WEEKDAY(B1446)=7,1,0))))))</f>
        <v>3</v>
      </c>
      <c r="G1446" s="786">
        <f>VLOOKUP(C1446,METADATA!$J$5:$Q$29,IF(E1446="HI",2,IF(E1446="LO",6,10))+IF(D1446=1,2,IF(D1446=7,1,(IF(WEEKDAY(B1446)=1,2,IF(WEEKDAY(B1446)=7,1,0))))))</f>
        <v>3</v>
      </c>
      <c r="H1446" s="787">
        <v>8909.25</v>
      </c>
      <c r="I1446" s="788">
        <v>1900.9425277709961</v>
      </c>
      <c r="K1446" s="795">
        <v>0</v>
      </c>
      <c r="M1446" s="798">
        <f t="shared" si="67"/>
        <v>9109.7924266356567</v>
      </c>
      <c r="N1446" s="303"/>
      <c r="S1446" s="786">
        <v>0</v>
      </c>
      <c r="T1446" s="781">
        <f>VLOOKUP(C1446,METADATA!$J$5:$Q$29,IF(E1446="HI",2,IF(E1446="LO",6,10))+IF(S1446=1,2,IF(D1446=7,1,(IF(WEEKDAY(B1446)=1,2,IF(WEEKDAY(B1446)=7,1,0))))))</f>
        <v>3</v>
      </c>
      <c r="U1446" s="781">
        <f>VLOOKUP(C1446,METADATA!$A$5:$H$29,IF(E1446="HI",2,IF(E1446="LO",6,10))+IF(S1446=1,2,IF(D1446=7,1,(IF(WEEKDAY(B1446)=1,2,IF(WEEKDAY(B1446)=7,1,0))))))</f>
        <v>3</v>
      </c>
    </row>
    <row r="1447" spans="2:21" ht="13.95" customHeight="1" x14ac:dyDescent="0.25">
      <c r="B1447" s="784">
        <f t="shared" si="68"/>
        <v>45443</v>
      </c>
      <c r="C1447" s="785">
        <v>3</v>
      </c>
      <c r="D1447" s="786">
        <f>IFERROR((INDEX(METADATA!$T$2:$T$20,MATCH(B1447,METADATA!$S$2:$S$20,0))),0)</f>
        <v>0</v>
      </c>
      <c r="E1447" s="785" t="str">
        <f t="shared" si="66"/>
        <v>LO</v>
      </c>
      <c r="F1447" s="786">
        <f>VLOOKUP(C1447,METADATA!$A$5:$H$29,IF(E1447="HI",2,IF(E1447="LO",6,10))+IF(D1447=1,2,IF(D1447=7,1,(IF(WEEKDAY(B1447)=1,2,IF(WEEKDAY(B1447)=7,1,0))))))</f>
        <v>3</v>
      </c>
      <c r="G1447" s="786">
        <f>VLOOKUP(C1447,METADATA!$J$5:$Q$29,IF(E1447="HI",2,IF(E1447="LO",6,10))+IF(D1447=1,2,IF(D1447=7,1,(IF(WEEKDAY(B1447)=1,2,IF(WEEKDAY(B1447)=7,1,0))))))</f>
        <v>3</v>
      </c>
      <c r="H1447" s="787">
        <v>9234.75</v>
      </c>
      <c r="I1447" s="788">
        <v>1916.2075042724609</v>
      </c>
      <c r="K1447" s="795">
        <v>0</v>
      </c>
      <c r="M1447" s="798">
        <f t="shared" si="67"/>
        <v>9431.4611149031462</v>
      </c>
      <c r="N1447" s="303"/>
      <c r="S1447" s="786">
        <v>0</v>
      </c>
      <c r="T1447" s="781">
        <f>VLOOKUP(C1447,METADATA!$J$5:$Q$29,IF(E1447="HI",2,IF(E1447="LO",6,10))+IF(S1447=1,2,IF(D1447=7,1,(IF(WEEKDAY(B1447)=1,2,IF(WEEKDAY(B1447)=7,1,0))))))</f>
        <v>3</v>
      </c>
      <c r="U1447" s="781">
        <f>VLOOKUP(C1447,METADATA!$A$5:$H$29,IF(E1447="HI",2,IF(E1447="LO",6,10))+IF(S1447=1,2,IF(D1447=7,1,(IF(WEEKDAY(B1447)=1,2,IF(WEEKDAY(B1447)=7,1,0))))))</f>
        <v>3</v>
      </c>
    </row>
    <row r="1448" spans="2:21" ht="13.95" customHeight="1" x14ac:dyDescent="0.25">
      <c r="B1448" s="784">
        <f t="shared" si="68"/>
        <v>45443</v>
      </c>
      <c r="C1448" s="785">
        <v>4</v>
      </c>
      <c r="D1448" s="786">
        <f>IFERROR((INDEX(METADATA!$T$2:$T$20,MATCH(B1448,METADATA!$S$2:$S$20,0))),0)</f>
        <v>0</v>
      </c>
      <c r="E1448" s="785" t="str">
        <f t="shared" si="66"/>
        <v>LO</v>
      </c>
      <c r="F1448" s="786">
        <f>VLOOKUP(C1448,METADATA!$A$5:$H$29,IF(E1448="HI",2,IF(E1448="LO",6,10))+IF(D1448=1,2,IF(D1448=7,1,(IF(WEEKDAY(B1448)=1,2,IF(WEEKDAY(B1448)=7,1,0))))))</f>
        <v>3</v>
      </c>
      <c r="G1448" s="786">
        <f>VLOOKUP(C1448,METADATA!$J$5:$Q$29,IF(E1448="HI",2,IF(E1448="LO",6,10))+IF(D1448=1,2,IF(D1448=7,1,(IF(WEEKDAY(B1448)=1,2,IF(WEEKDAY(B1448)=7,1,0))))))</f>
        <v>3</v>
      </c>
      <c r="H1448" s="787">
        <v>10246.75</v>
      </c>
      <c r="I1448" s="788">
        <v>1922.7125091552734</v>
      </c>
      <c r="K1448" s="795">
        <v>0</v>
      </c>
      <c r="M1448" s="798">
        <f t="shared" si="67"/>
        <v>10425.57955009515</v>
      </c>
      <c r="N1448" s="303"/>
      <c r="S1448" s="786">
        <v>0</v>
      </c>
      <c r="T1448" s="781">
        <f>VLOOKUP(C1448,METADATA!$J$5:$Q$29,IF(E1448="HI",2,IF(E1448="LO",6,10))+IF(S1448=1,2,IF(D1448=7,1,(IF(WEEKDAY(B1448)=1,2,IF(WEEKDAY(B1448)=7,1,0))))))</f>
        <v>3</v>
      </c>
      <c r="U1448" s="781">
        <f>VLOOKUP(C1448,METADATA!$A$5:$H$29,IF(E1448="HI",2,IF(E1448="LO",6,10))+IF(S1448=1,2,IF(D1448=7,1,(IF(WEEKDAY(B1448)=1,2,IF(WEEKDAY(B1448)=7,1,0))))))</f>
        <v>3</v>
      </c>
    </row>
    <row r="1449" spans="2:21" ht="13.95" customHeight="1" x14ac:dyDescent="0.25">
      <c r="B1449" s="784">
        <f t="shared" si="68"/>
        <v>45443</v>
      </c>
      <c r="C1449" s="785">
        <v>5</v>
      </c>
      <c r="D1449" s="786">
        <f>IFERROR((INDEX(METADATA!$T$2:$T$20,MATCH(B1449,METADATA!$S$2:$S$20,0))),0)</f>
        <v>0</v>
      </c>
      <c r="E1449" s="785" t="str">
        <f t="shared" si="66"/>
        <v>LO</v>
      </c>
      <c r="F1449" s="786">
        <f>VLOOKUP(C1449,METADATA!$A$5:$H$29,IF(E1449="HI",2,IF(E1449="LO",6,10))+IF(D1449=1,2,IF(D1449=7,1,(IF(WEEKDAY(B1449)=1,2,IF(WEEKDAY(B1449)=7,1,0))))))</f>
        <v>3</v>
      </c>
      <c r="G1449" s="786">
        <f>VLOOKUP(C1449,METADATA!$J$5:$Q$29,IF(E1449="HI",2,IF(E1449="LO",6,10))+IF(D1449=1,2,IF(D1449=7,1,(IF(WEEKDAY(B1449)=1,2,IF(WEEKDAY(B1449)=7,1,0))))))</f>
        <v>3</v>
      </c>
      <c r="H1449" s="787">
        <v>11996.75</v>
      </c>
      <c r="I1449" s="788">
        <v>1950.9849700927734</v>
      </c>
      <c r="K1449" s="795">
        <v>0</v>
      </c>
      <c r="M1449" s="798">
        <f t="shared" si="67"/>
        <v>12154.355306474627</v>
      </c>
      <c r="N1449" s="303"/>
      <c r="S1449" s="786">
        <v>0</v>
      </c>
      <c r="T1449" s="781">
        <f>VLOOKUP(C1449,METADATA!$J$5:$Q$29,IF(E1449="HI",2,IF(E1449="LO",6,10))+IF(S1449=1,2,IF(D1449=7,1,(IF(WEEKDAY(B1449)=1,2,IF(WEEKDAY(B1449)=7,1,0))))))</f>
        <v>3</v>
      </c>
      <c r="U1449" s="781">
        <f>VLOOKUP(C1449,METADATA!$A$5:$H$29,IF(E1449="HI",2,IF(E1449="LO",6,10))+IF(S1449=1,2,IF(D1449=7,1,(IF(WEEKDAY(B1449)=1,2,IF(WEEKDAY(B1449)=7,1,0))))))</f>
        <v>3</v>
      </c>
    </row>
    <row r="1450" spans="2:21" ht="13.95" customHeight="1" x14ac:dyDescent="0.25">
      <c r="B1450" s="784">
        <f t="shared" si="68"/>
        <v>45443</v>
      </c>
      <c r="C1450" s="785">
        <v>6</v>
      </c>
      <c r="D1450" s="786">
        <f>IFERROR((INDEX(METADATA!$T$2:$T$20,MATCH(B1450,METADATA!$S$2:$S$20,0))),0)</f>
        <v>0</v>
      </c>
      <c r="E1450" s="785" t="str">
        <f t="shared" si="66"/>
        <v>LO</v>
      </c>
      <c r="F1450" s="786">
        <f>VLOOKUP(C1450,METADATA!$A$5:$H$29,IF(E1450="HI",2,IF(E1450="LO",6,10))+IF(D1450=1,2,IF(D1450=7,1,(IF(WEEKDAY(B1450)=1,2,IF(WEEKDAY(B1450)=7,1,0))))))</f>
        <v>2</v>
      </c>
      <c r="G1450" s="786">
        <f>VLOOKUP(C1450,METADATA!$J$5:$Q$29,IF(E1450="HI",2,IF(E1450="LO",6,10))+IF(D1450=1,2,IF(D1450=7,1,(IF(WEEKDAY(B1450)=1,2,IF(WEEKDAY(B1450)=7,1,0))))))</f>
        <v>2</v>
      </c>
      <c r="H1450" s="787">
        <v>14548.75</v>
      </c>
      <c r="I1450" s="788">
        <v>1858.822509765625</v>
      </c>
      <c r="K1450" s="795">
        <v>870.51250000000005</v>
      </c>
      <c r="M1450" s="798">
        <f t="shared" si="67"/>
        <v>14667.015636635539</v>
      </c>
      <c r="N1450" s="303"/>
      <c r="S1450" s="786">
        <v>0</v>
      </c>
      <c r="T1450" s="781">
        <f>VLOOKUP(C1450,METADATA!$J$5:$Q$29,IF(E1450="HI",2,IF(E1450="LO",6,10))+IF(S1450=1,2,IF(D1450=7,1,(IF(WEEKDAY(B1450)=1,2,IF(WEEKDAY(B1450)=7,1,0))))))</f>
        <v>2</v>
      </c>
      <c r="U1450" s="781">
        <f>VLOOKUP(C1450,METADATA!$A$5:$H$29,IF(E1450="HI",2,IF(E1450="LO",6,10))+IF(S1450=1,2,IF(D1450=7,1,(IF(WEEKDAY(B1450)=1,2,IF(WEEKDAY(B1450)=7,1,0))))))</f>
        <v>2</v>
      </c>
    </row>
    <row r="1451" spans="2:21" ht="13.95" customHeight="1" x14ac:dyDescent="0.25">
      <c r="B1451" s="784">
        <f t="shared" si="68"/>
        <v>45443</v>
      </c>
      <c r="C1451" s="785">
        <v>7</v>
      </c>
      <c r="D1451" s="786">
        <f>IFERROR((INDEX(METADATA!$T$2:$T$20,MATCH(B1451,METADATA!$S$2:$S$20,0))),0)</f>
        <v>0</v>
      </c>
      <c r="E1451" s="785" t="str">
        <f t="shared" si="66"/>
        <v>LO</v>
      </c>
      <c r="F1451" s="786">
        <f>VLOOKUP(C1451,METADATA!$A$5:$H$29,IF(E1451="HI",2,IF(E1451="LO",6,10))+IF(D1451=1,2,IF(D1451=7,1,(IF(WEEKDAY(B1451)=1,2,IF(WEEKDAY(B1451)=7,1,0))))))</f>
        <v>1</v>
      </c>
      <c r="G1451" s="786">
        <f>VLOOKUP(C1451,METADATA!$J$5:$Q$29,IF(E1451="HI",2,IF(E1451="LO",6,10))+IF(D1451=1,2,IF(D1451=7,1,(IF(WEEKDAY(B1451)=1,2,IF(WEEKDAY(B1451)=7,1,0))))))</f>
        <v>1</v>
      </c>
      <c r="H1451" s="787">
        <v>15441.75</v>
      </c>
      <c r="I1451" s="788">
        <v>1803.8875122070313</v>
      </c>
      <c r="K1451" s="795">
        <v>865.8125</v>
      </c>
      <c r="M1451" s="798">
        <f t="shared" si="67"/>
        <v>15546.757000069065</v>
      </c>
      <c r="N1451" s="303"/>
      <c r="S1451" s="786">
        <v>0</v>
      </c>
      <c r="T1451" s="781">
        <f>VLOOKUP(C1451,METADATA!$J$5:$Q$29,IF(E1451="HI",2,IF(E1451="LO",6,10))+IF(S1451=1,2,IF(D1451=7,1,(IF(WEEKDAY(B1451)=1,2,IF(WEEKDAY(B1451)=7,1,0))))))</f>
        <v>1</v>
      </c>
      <c r="U1451" s="781">
        <f>VLOOKUP(C1451,METADATA!$A$5:$H$29,IF(E1451="HI",2,IF(E1451="LO",6,10))+IF(S1451=1,2,IF(D1451=7,1,(IF(WEEKDAY(B1451)=1,2,IF(WEEKDAY(B1451)=7,1,0))))))</f>
        <v>1</v>
      </c>
    </row>
    <row r="1452" spans="2:21" ht="13.95" customHeight="1" x14ac:dyDescent="0.25">
      <c r="B1452" s="784">
        <f t="shared" si="68"/>
        <v>45443</v>
      </c>
      <c r="C1452" s="785">
        <v>8</v>
      </c>
      <c r="D1452" s="786">
        <f>IFERROR((INDEX(METADATA!$T$2:$T$20,MATCH(B1452,METADATA!$S$2:$S$20,0))),0)</f>
        <v>0</v>
      </c>
      <c r="E1452" s="785" t="str">
        <f t="shared" si="66"/>
        <v>LO</v>
      </c>
      <c r="F1452" s="786">
        <f>VLOOKUP(C1452,METADATA!$A$5:$H$29,IF(E1452="HI",2,IF(E1452="LO",6,10))+IF(D1452=1,2,IF(D1452=7,1,(IF(WEEKDAY(B1452)=1,2,IF(WEEKDAY(B1452)=7,1,0))))))</f>
        <v>1</v>
      </c>
      <c r="G1452" s="786">
        <f>VLOOKUP(C1452,METADATA!$J$5:$Q$29,IF(E1452="HI",2,IF(E1452="LO",6,10))+IF(D1452=1,2,IF(D1452=7,1,(IF(WEEKDAY(B1452)=1,2,IF(WEEKDAY(B1452)=7,1,0))))))</f>
        <v>1</v>
      </c>
      <c r="H1452" s="787">
        <v>16909</v>
      </c>
      <c r="I1452" s="788">
        <v>1578.8424963378347</v>
      </c>
      <c r="K1452" s="795">
        <v>834.63750000000005</v>
      </c>
      <c r="M1452" s="798">
        <f t="shared" si="67"/>
        <v>16982.550592541815</v>
      </c>
      <c r="N1452" s="303"/>
      <c r="S1452" s="786">
        <v>0</v>
      </c>
      <c r="T1452" s="781">
        <f>VLOOKUP(C1452,METADATA!$J$5:$Q$29,IF(E1452="HI",2,IF(E1452="LO",6,10))+IF(S1452=1,2,IF(D1452=7,1,(IF(WEEKDAY(B1452)=1,2,IF(WEEKDAY(B1452)=7,1,0))))))</f>
        <v>1</v>
      </c>
      <c r="U1452" s="781">
        <f>VLOOKUP(C1452,METADATA!$A$5:$H$29,IF(E1452="HI",2,IF(E1452="LO",6,10))+IF(S1452=1,2,IF(D1452=7,1,(IF(WEEKDAY(B1452)=1,2,IF(WEEKDAY(B1452)=7,1,0))))))</f>
        <v>1</v>
      </c>
    </row>
    <row r="1453" spans="2:21" ht="13.95" customHeight="1" x14ac:dyDescent="0.25">
      <c r="B1453" s="784">
        <f t="shared" si="68"/>
        <v>45443</v>
      </c>
      <c r="C1453" s="785">
        <v>9</v>
      </c>
      <c r="D1453" s="786">
        <f>IFERROR((INDEX(METADATA!$T$2:$T$20,MATCH(B1453,METADATA!$S$2:$S$20,0))),0)</f>
        <v>0</v>
      </c>
      <c r="E1453" s="785" t="str">
        <f t="shared" si="66"/>
        <v>LO</v>
      </c>
      <c r="F1453" s="786">
        <f>VLOOKUP(C1453,METADATA!$A$5:$H$29,IF(E1453="HI",2,IF(E1453="LO",6,10))+IF(D1453=1,2,IF(D1453=7,1,(IF(WEEKDAY(B1453)=1,2,IF(WEEKDAY(B1453)=7,1,0))))))</f>
        <v>2</v>
      </c>
      <c r="G1453" s="786">
        <f>VLOOKUP(C1453,METADATA!$J$5:$Q$29,IF(E1453="HI",2,IF(E1453="LO",6,10))+IF(D1453=1,2,IF(D1453=7,1,(IF(WEEKDAY(B1453)=1,2,IF(WEEKDAY(B1453)=7,1,0))))))</f>
        <v>1</v>
      </c>
      <c r="H1453" s="787">
        <v>17628.5</v>
      </c>
      <c r="I1453" s="788">
        <v>1442.5999946594238</v>
      </c>
      <c r="K1453" s="795">
        <v>847.33749999999998</v>
      </c>
      <c r="M1453" s="798">
        <f t="shared" si="67"/>
        <v>17687.427936096061</v>
      </c>
      <c r="N1453" s="303"/>
      <c r="S1453" s="786">
        <v>0</v>
      </c>
      <c r="T1453" s="781">
        <f>VLOOKUP(C1453,METADATA!$J$5:$Q$29,IF(E1453="HI",2,IF(E1453="LO",6,10))+IF(S1453=1,2,IF(D1453=7,1,(IF(WEEKDAY(B1453)=1,2,IF(WEEKDAY(B1453)=7,1,0))))))</f>
        <v>1</v>
      </c>
      <c r="U1453" s="781">
        <f>VLOOKUP(C1453,METADATA!$A$5:$H$29,IF(E1453="HI",2,IF(E1453="LO",6,10))+IF(S1453=1,2,IF(D1453=7,1,(IF(WEEKDAY(B1453)=1,2,IF(WEEKDAY(B1453)=7,1,0))))))</f>
        <v>2</v>
      </c>
    </row>
    <row r="1454" spans="2:21" ht="13.95" customHeight="1" x14ac:dyDescent="0.25">
      <c r="B1454" s="784">
        <f t="shared" si="68"/>
        <v>45443</v>
      </c>
      <c r="C1454" s="785">
        <v>10</v>
      </c>
      <c r="D1454" s="786">
        <f>IFERROR((INDEX(METADATA!$T$2:$T$20,MATCH(B1454,METADATA!$S$2:$S$20,0))),0)</f>
        <v>0</v>
      </c>
      <c r="E1454" s="785" t="str">
        <f t="shared" si="66"/>
        <v>LO</v>
      </c>
      <c r="F1454" s="786">
        <f>VLOOKUP(C1454,METADATA!$A$5:$H$29,IF(E1454="HI",2,IF(E1454="LO",6,10))+IF(D1454=1,2,IF(D1454=7,1,(IF(WEEKDAY(B1454)=1,2,IF(WEEKDAY(B1454)=7,1,0))))))</f>
        <v>2</v>
      </c>
      <c r="G1454" s="786">
        <f>VLOOKUP(C1454,METADATA!$J$5:$Q$29,IF(E1454="HI",2,IF(E1454="LO",6,10))+IF(D1454=1,2,IF(D1454=7,1,(IF(WEEKDAY(B1454)=1,2,IF(WEEKDAY(B1454)=7,1,0))))))</f>
        <v>2</v>
      </c>
      <c r="H1454" s="787">
        <v>17339.75</v>
      </c>
      <c r="I1454" s="788">
        <v>1495.5664929747581</v>
      </c>
      <c r="K1454" s="795">
        <v>851.61249999999995</v>
      </c>
      <c r="M1454" s="798">
        <f t="shared" si="67"/>
        <v>17404.127360985636</v>
      </c>
      <c r="N1454" s="303"/>
      <c r="S1454" s="786">
        <v>0</v>
      </c>
      <c r="T1454" s="781">
        <f>VLOOKUP(C1454,METADATA!$J$5:$Q$29,IF(E1454="HI",2,IF(E1454="LO",6,10))+IF(S1454=1,2,IF(D1454=7,1,(IF(WEEKDAY(B1454)=1,2,IF(WEEKDAY(B1454)=7,1,0))))))</f>
        <v>2</v>
      </c>
      <c r="U1454" s="781">
        <f>VLOOKUP(C1454,METADATA!$A$5:$H$29,IF(E1454="HI",2,IF(E1454="LO",6,10))+IF(S1454=1,2,IF(D1454=7,1,(IF(WEEKDAY(B1454)=1,2,IF(WEEKDAY(B1454)=7,1,0))))))</f>
        <v>2</v>
      </c>
    </row>
    <row r="1455" spans="2:21" ht="13.95" customHeight="1" x14ac:dyDescent="0.25">
      <c r="B1455" s="784">
        <f t="shared" si="68"/>
        <v>45443</v>
      </c>
      <c r="C1455" s="785">
        <v>11</v>
      </c>
      <c r="D1455" s="786">
        <f>IFERROR((INDEX(METADATA!$T$2:$T$20,MATCH(B1455,METADATA!$S$2:$S$20,0))),0)</f>
        <v>0</v>
      </c>
      <c r="E1455" s="785" t="str">
        <f t="shared" si="66"/>
        <v>LO</v>
      </c>
      <c r="F1455" s="786">
        <f>VLOOKUP(C1455,METADATA!$A$5:$H$29,IF(E1455="HI",2,IF(E1455="LO",6,10))+IF(D1455=1,2,IF(D1455=7,1,(IF(WEEKDAY(B1455)=1,2,IF(WEEKDAY(B1455)=7,1,0))))))</f>
        <v>2</v>
      </c>
      <c r="G1455" s="786">
        <f>VLOOKUP(C1455,METADATA!$J$5:$Q$29,IF(E1455="HI",2,IF(E1455="LO",6,10))+IF(D1455=1,2,IF(D1455=7,1,(IF(WEEKDAY(B1455)=1,2,IF(WEEKDAY(B1455)=7,1,0))))))</f>
        <v>2</v>
      </c>
      <c r="H1455" s="787">
        <v>17367.5</v>
      </c>
      <c r="I1455" s="788">
        <v>1157.5500030517578</v>
      </c>
      <c r="K1455" s="795">
        <v>856.5</v>
      </c>
      <c r="M1455" s="798">
        <f t="shared" si="67"/>
        <v>17406.032812205231</v>
      </c>
      <c r="N1455" s="303"/>
      <c r="S1455" s="786">
        <v>0</v>
      </c>
      <c r="T1455" s="781">
        <f>VLOOKUP(C1455,METADATA!$J$5:$Q$29,IF(E1455="HI",2,IF(E1455="LO",6,10))+IF(S1455=1,2,IF(D1455=7,1,(IF(WEEKDAY(B1455)=1,2,IF(WEEKDAY(B1455)=7,1,0))))))</f>
        <v>2</v>
      </c>
      <c r="U1455" s="781">
        <f>VLOOKUP(C1455,METADATA!$A$5:$H$29,IF(E1455="HI",2,IF(E1455="LO",6,10))+IF(S1455=1,2,IF(D1455=7,1,(IF(WEEKDAY(B1455)=1,2,IF(WEEKDAY(B1455)=7,1,0))))))</f>
        <v>2</v>
      </c>
    </row>
    <row r="1456" spans="2:21" ht="13.95" customHeight="1" x14ac:dyDescent="0.25">
      <c r="B1456" s="784">
        <f t="shared" si="68"/>
        <v>45443</v>
      </c>
      <c r="C1456" s="785">
        <v>12</v>
      </c>
      <c r="D1456" s="786">
        <f>IFERROR((INDEX(METADATA!$T$2:$T$20,MATCH(B1456,METADATA!$S$2:$S$20,0))),0)</f>
        <v>0</v>
      </c>
      <c r="E1456" s="785" t="str">
        <f t="shared" si="66"/>
        <v>LO</v>
      </c>
      <c r="F1456" s="786">
        <f>VLOOKUP(C1456,METADATA!$A$5:$H$29,IF(E1456="HI",2,IF(E1456="LO",6,10))+IF(D1456=1,2,IF(D1456=7,1,(IF(WEEKDAY(B1456)=1,2,IF(WEEKDAY(B1456)=7,1,0))))))</f>
        <v>2</v>
      </c>
      <c r="G1456" s="786">
        <f>VLOOKUP(C1456,METADATA!$J$5:$Q$29,IF(E1456="HI",2,IF(E1456="LO",6,10))+IF(D1456=1,2,IF(D1456=7,1,(IF(WEEKDAY(B1456)=1,2,IF(WEEKDAY(B1456)=7,1,0))))))</f>
        <v>2</v>
      </c>
      <c r="H1456" s="787">
        <v>16407</v>
      </c>
      <c r="I1456" s="788">
        <v>739.89749145507813</v>
      </c>
      <c r="K1456" s="795">
        <v>824.32500000000005</v>
      </c>
      <c r="M1456" s="798">
        <f t="shared" si="67"/>
        <v>16423.674902343311</v>
      </c>
      <c r="N1456" s="303"/>
      <c r="S1456" s="786">
        <v>0</v>
      </c>
      <c r="T1456" s="781">
        <f>VLOOKUP(C1456,METADATA!$J$5:$Q$29,IF(E1456="HI",2,IF(E1456="LO",6,10))+IF(S1456=1,2,IF(D1456=7,1,(IF(WEEKDAY(B1456)=1,2,IF(WEEKDAY(B1456)=7,1,0))))))</f>
        <v>2</v>
      </c>
      <c r="U1456" s="781">
        <f>VLOOKUP(C1456,METADATA!$A$5:$H$29,IF(E1456="HI",2,IF(E1456="LO",6,10))+IF(S1456=1,2,IF(D1456=7,1,(IF(WEEKDAY(B1456)=1,2,IF(WEEKDAY(B1456)=7,1,0))))))</f>
        <v>2</v>
      </c>
    </row>
    <row r="1457" spans="2:21" ht="13.95" customHeight="1" x14ac:dyDescent="0.25">
      <c r="B1457" s="784">
        <f t="shared" si="68"/>
        <v>45443</v>
      </c>
      <c r="C1457" s="785">
        <v>13</v>
      </c>
      <c r="D1457" s="786">
        <f>IFERROR((INDEX(METADATA!$T$2:$T$20,MATCH(B1457,METADATA!$S$2:$S$20,0))),0)</f>
        <v>0</v>
      </c>
      <c r="E1457" s="785" t="str">
        <f t="shared" si="66"/>
        <v>LO</v>
      </c>
      <c r="F1457" s="786">
        <f>VLOOKUP(C1457,METADATA!$A$5:$H$29,IF(E1457="HI",2,IF(E1457="LO",6,10))+IF(D1457=1,2,IF(D1457=7,1,(IF(WEEKDAY(B1457)=1,2,IF(WEEKDAY(B1457)=7,1,0))))))</f>
        <v>2</v>
      </c>
      <c r="G1457" s="786">
        <f>VLOOKUP(C1457,METADATA!$J$5:$Q$29,IF(E1457="HI",2,IF(E1457="LO",6,10))+IF(D1457=1,2,IF(D1457=7,1,(IF(WEEKDAY(B1457)=1,2,IF(WEEKDAY(B1457)=7,1,0))))))</f>
        <v>2</v>
      </c>
      <c r="H1457" s="787">
        <v>15660.5</v>
      </c>
      <c r="I1457" s="788">
        <v>157.55999730527401</v>
      </c>
      <c r="K1457" s="795">
        <v>882.73749999999995</v>
      </c>
      <c r="M1457" s="798">
        <f t="shared" si="67"/>
        <v>15661.292584035036</v>
      </c>
      <c r="N1457" s="303"/>
      <c r="S1457" s="786">
        <v>0</v>
      </c>
      <c r="T1457" s="781">
        <f>VLOOKUP(C1457,METADATA!$J$5:$Q$29,IF(E1457="HI",2,IF(E1457="LO",6,10))+IF(S1457=1,2,IF(D1457=7,1,(IF(WEEKDAY(B1457)=1,2,IF(WEEKDAY(B1457)=7,1,0))))))</f>
        <v>2</v>
      </c>
      <c r="U1457" s="781">
        <f>VLOOKUP(C1457,METADATA!$A$5:$H$29,IF(E1457="HI",2,IF(E1457="LO",6,10))+IF(S1457=1,2,IF(D1457=7,1,(IF(WEEKDAY(B1457)=1,2,IF(WEEKDAY(B1457)=7,1,0))))))</f>
        <v>2</v>
      </c>
    </row>
    <row r="1458" spans="2:21" ht="13.95" customHeight="1" x14ac:dyDescent="0.25">
      <c r="B1458" s="784">
        <f t="shared" si="68"/>
        <v>45443</v>
      </c>
      <c r="C1458" s="785">
        <v>14</v>
      </c>
      <c r="D1458" s="786">
        <f>IFERROR((INDEX(METADATA!$T$2:$T$20,MATCH(B1458,METADATA!$S$2:$S$20,0))),0)</f>
        <v>0</v>
      </c>
      <c r="E1458" s="785" t="str">
        <f t="shared" si="66"/>
        <v>LO</v>
      </c>
      <c r="F1458" s="786">
        <f>VLOOKUP(C1458,METADATA!$A$5:$H$29,IF(E1458="HI",2,IF(E1458="LO",6,10))+IF(D1458=1,2,IF(D1458=7,1,(IF(WEEKDAY(B1458)=1,2,IF(WEEKDAY(B1458)=7,1,0))))))</f>
        <v>2</v>
      </c>
      <c r="G1458" s="786">
        <f>VLOOKUP(C1458,METADATA!$J$5:$Q$29,IF(E1458="HI",2,IF(E1458="LO",6,10))+IF(D1458=1,2,IF(D1458=7,1,(IF(WEEKDAY(B1458)=1,2,IF(WEEKDAY(B1458)=7,1,0))))))</f>
        <v>2</v>
      </c>
      <c r="H1458" s="787">
        <v>15328.5</v>
      </c>
      <c r="I1458" s="788">
        <v>262.80200495920144</v>
      </c>
      <c r="K1458" s="795">
        <v>909.3125</v>
      </c>
      <c r="M1458" s="798">
        <f t="shared" si="67"/>
        <v>15330.752660708167</v>
      </c>
      <c r="N1458" s="303"/>
      <c r="S1458" s="786">
        <v>0</v>
      </c>
      <c r="T1458" s="781">
        <f>VLOOKUP(C1458,METADATA!$J$5:$Q$29,IF(E1458="HI",2,IF(E1458="LO",6,10))+IF(S1458=1,2,IF(D1458=7,1,(IF(WEEKDAY(B1458)=1,2,IF(WEEKDAY(B1458)=7,1,0))))))</f>
        <v>2</v>
      </c>
      <c r="U1458" s="781">
        <f>VLOOKUP(C1458,METADATA!$A$5:$H$29,IF(E1458="HI",2,IF(E1458="LO",6,10))+IF(S1458=1,2,IF(D1458=7,1,(IF(WEEKDAY(B1458)=1,2,IF(WEEKDAY(B1458)=7,1,0))))))</f>
        <v>2</v>
      </c>
    </row>
    <row r="1459" spans="2:21" ht="13.95" customHeight="1" x14ac:dyDescent="0.25">
      <c r="B1459" s="784">
        <f t="shared" si="68"/>
        <v>45443</v>
      </c>
      <c r="C1459" s="785">
        <v>15</v>
      </c>
      <c r="D1459" s="786">
        <f>IFERROR((INDEX(METADATA!$T$2:$T$20,MATCH(B1459,METADATA!$S$2:$S$20,0))),0)</f>
        <v>0</v>
      </c>
      <c r="E1459" s="785" t="str">
        <f t="shared" si="66"/>
        <v>LO</v>
      </c>
      <c r="F1459" s="786">
        <f>VLOOKUP(C1459,METADATA!$A$5:$H$29,IF(E1459="HI",2,IF(E1459="LO",6,10))+IF(D1459=1,2,IF(D1459=7,1,(IF(WEEKDAY(B1459)=1,2,IF(WEEKDAY(B1459)=7,1,0))))))</f>
        <v>2</v>
      </c>
      <c r="G1459" s="786">
        <f>VLOOKUP(C1459,METADATA!$J$5:$Q$29,IF(E1459="HI",2,IF(E1459="LO",6,10))+IF(D1459=1,2,IF(D1459=7,1,(IF(WEEKDAY(B1459)=1,2,IF(WEEKDAY(B1459)=7,1,0))))))</f>
        <v>2</v>
      </c>
      <c r="H1459" s="787">
        <v>14531.5</v>
      </c>
      <c r="I1459" s="788">
        <v>329.06399816274643</v>
      </c>
      <c r="K1459" s="795">
        <v>905.6</v>
      </c>
      <c r="M1459" s="798">
        <f t="shared" si="67"/>
        <v>14535.225329002878</v>
      </c>
      <c r="N1459" s="303"/>
      <c r="S1459" s="786">
        <v>0</v>
      </c>
      <c r="T1459" s="781">
        <f>VLOOKUP(C1459,METADATA!$J$5:$Q$29,IF(E1459="HI",2,IF(E1459="LO",6,10))+IF(S1459=1,2,IF(D1459=7,1,(IF(WEEKDAY(B1459)=1,2,IF(WEEKDAY(B1459)=7,1,0))))))</f>
        <v>2</v>
      </c>
      <c r="U1459" s="781">
        <f>VLOOKUP(C1459,METADATA!$A$5:$H$29,IF(E1459="HI",2,IF(E1459="LO",6,10))+IF(S1459=1,2,IF(D1459=7,1,(IF(WEEKDAY(B1459)=1,2,IF(WEEKDAY(B1459)=7,1,0))))))</f>
        <v>2</v>
      </c>
    </row>
    <row r="1460" spans="2:21" ht="13.95" customHeight="1" x14ac:dyDescent="0.25">
      <c r="B1460" s="784">
        <f t="shared" si="68"/>
        <v>45443</v>
      </c>
      <c r="C1460" s="785">
        <v>16</v>
      </c>
      <c r="D1460" s="786">
        <f>IFERROR((INDEX(METADATA!$T$2:$T$20,MATCH(B1460,METADATA!$S$2:$S$20,0))),0)</f>
        <v>0</v>
      </c>
      <c r="E1460" s="785" t="str">
        <f t="shared" si="66"/>
        <v>LO</v>
      </c>
      <c r="F1460" s="786">
        <f>VLOOKUP(C1460,METADATA!$A$5:$H$29,IF(E1460="HI",2,IF(E1460="LO",6,10))+IF(D1460=1,2,IF(D1460=7,1,(IF(WEEKDAY(B1460)=1,2,IF(WEEKDAY(B1460)=7,1,0))))))</f>
        <v>2</v>
      </c>
      <c r="G1460" s="786">
        <f>VLOOKUP(C1460,METADATA!$J$5:$Q$29,IF(E1460="HI",2,IF(E1460="LO",6,10))+IF(D1460=1,2,IF(D1460=7,1,(IF(WEEKDAY(B1460)=1,2,IF(WEEKDAY(B1460)=7,1,0))))))</f>
        <v>2</v>
      </c>
      <c r="H1460" s="787">
        <v>14375</v>
      </c>
      <c r="I1460" s="788">
        <v>648.67148870229721</v>
      </c>
      <c r="K1460" s="795">
        <v>913.98749999999995</v>
      </c>
      <c r="M1460" s="798">
        <f t="shared" si="67"/>
        <v>14389.62819881929</v>
      </c>
      <c r="N1460" s="303"/>
      <c r="S1460" s="786">
        <v>0</v>
      </c>
      <c r="T1460" s="781">
        <f>VLOOKUP(C1460,METADATA!$J$5:$Q$29,IF(E1460="HI",2,IF(E1460="LO",6,10))+IF(S1460=1,2,IF(D1460=7,1,(IF(WEEKDAY(B1460)=1,2,IF(WEEKDAY(B1460)=7,1,0))))))</f>
        <v>2</v>
      </c>
      <c r="U1460" s="781">
        <f>VLOOKUP(C1460,METADATA!$A$5:$H$29,IF(E1460="HI",2,IF(E1460="LO",6,10))+IF(S1460=1,2,IF(D1460=7,1,(IF(WEEKDAY(B1460)=1,2,IF(WEEKDAY(B1460)=7,1,0))))))</f>
        <v>2</v>
      </c>
    </row>
    <row r="1461" spans="2:21" ht="13.95" customHeight="1" x14ac:dyDescent="0.25">
      <c r="B1461" s="784">
        <f t="shared" si="68"/>
        <v>45443</v>
      </c>
      <c r="C1461" s="785">
        <v>17</v>
      </c>
      <c r="D1461" s="786">
        <f>IFERROR((INDEX(METADATA!$T$2:$T$20,MATCH(B1461,METADATA!$S$2:$S$20,0))),0)</f>
        <v>0</v>
      </c>
      <c r="E1461" s="785" t="str">
        <f t="shared" si="66"/>
        <v>LO</v>
      </c>
      <c r="F1461" s="786">
        <f>VLOOKUP(C1461,METADATA!$A$5:$H$29,IF(E1461="HI",2,IF(E1461="LO",6,10))+IF(D1461=1,2,IF(D1461=7,1,(IF(WEEKDAY(B1461)=1,2,IF(WEEKDAY(B1461)=7,1,0))))))</f>
        <v>2</v>
      </c>
      <c r="G1461" s="786">
        <f>VLOOKUP(C1461,METADATA!$J$5:$Q$29,IF(E1461="HI",2,IF(E1461="LO",6,10))+IF(D1461=1,2,IF(D1461=7,1,(IF(WEEKDAY(B1461)=1,2,IF(WEEKDAY(B1461)=7,1,0))))))</f>
        <v>2</v>
      </c>
      <c r="H1461" s="787">
        <v>14395.25</v>
      </c>
      <c r="I1461" s="788">
        <v>714.09498596191406</v>
      </c>
      <c r="K1461" s="795">
        <v>902.26250000000005</v>
      </c>
      <c r="M1461" s="798">
        <f t="shared" si="67"/>
        <v>14412.950919623501</v>
      </c>
      <c r="N1461" s="303"/>
      <c r="S1461" s="786">
        <v>0</v>
      </c>
      <c r="T1461" s="781">
        <f>VLOOKUP(C1461,METADATA!$J$5:$Q$29,IF(E1461="HI",2,IF(E1461="LO",6,10))+IF(S1461=1,2,IF(D1461=7,1,(IF(WEEKDAY(B1461)=1,2,IF(WEEKDAY(B1461)=7,1,0))))))</f>
        <v>2</v>
      </c>
      <c r="U1461" s="781">
        <f>VLOOKUP(C1461,METADATA!$A$5:$H$29,IF(E1461="HI",2,IF(E1461="LO",6,10))+IF(S1461=1,2,IF(D1461=7,1,(IF(WEEKDAY(B1461)=1,2,IF(WEEKDAY(B1461)=7,1,0))))))</f>
        <v>2</v>
      </c>
    </row>
    <row r="1462" spans="2:21" ht="13.95" customHeight="1" x14ac:dyDescent="0.25">
      <c r="B1462" s="784">
        <f t="shared" si="68"/>
        <v>45443</v>
      </c>
      <c r="C1462" s="785">
        <v>18</v>
      </c>
      <c r="D1462" s="786">
        <f>IFERROR((INDEX(METADATA!$T$2:$T$20,MATCH(B1462,METADATA!$S$2:$S$20,0))),0)</f>
        <v>0</v>
      </c>
      <c r="E1462" s="785" t="str">
        <f t="shared" si="66"/>
        <v>LO</v>
      </c>
      <c r="F1462" s="786">
        <f>VLOOKUP(C1462,METADATA!$A$5:$H$29,IF(E1462="HI",2,IF(E1462="LO",6,10))+IF(D1462=1,2,IF(D1462=7,1,(IF(WEEKDAY(B1462)=1,2,IF(WEEKDAY(B1462)=7,1,0))))))</f>
        <v>1</v>
      </c>
      <c r="G1462" s="786">
        <f>VLOOKUP(C1462,METADATA!$J$5:$Q$29,IF(E1462="HI",2,IF(E1462="LO",6,10))+IF(D1462=1,2,IF(D1462=7,1,(IF(WEEKDAY(B1462)=1,2,IF(WEEKDAY(B1462)=7,1,0))))))</f>
        <v>1</v>
      </c>
      <c r="H1462" s="787">
        <v>14965</v>
      </c>
      <c r="I1462" s="788">
        <v>652.65501403808594</v>
      </c>
      <c r="K1462" s="795">
        <v>933.76250000000005</v>
      </c>
      <c r="M1462" s="798">
        <f t="shared" si="67"/>
        <v>14979.22506564839</v>
      </c>
      <c r="N1462" s="303"/>
      <c r="S1462" s="786">
        <v>0</v>
      </c>
      <c r="T1462" s="781">
        <f>VLOOKUP(C1462,METADATA!$J$5:$Q$29,IF(E1462="HI",2,IF(E1462="LO",6,10))+IF(S1462=1,2,IF(D1462=7,1,(IF(WEEKDAY(B1462)=1,2,IF(WEEKDAY(B1462)=7,1,0))))))</f>
        <v>1</v>
      </c>
      <c r="U1462" s="781">
        <f>VLOOKUP(C1462,METADATA!$A$5:$H$29,IF(E1462="HI",2,IF(E1462="LO",6,10))+IF(S1462=1,2,IF(D1462=7,1,(IF(WEEKDAY(B1462)=1,2,IF(WEEKDAY(B1462)=7,1,0))))))</f>
        <v>1</v>
      </c>
    </row>
    <row r="1463" spans="2:21" ht="13.95" customHeight="1" x14ac:dyDescent="0.25">
      <c r="B1463" s="784">
        <f t="shared" si="68"/>
        <v>45443</v>
      </c>
      <c r="C1463" s="785">
        <v>19</v>
      </c>
      <c r="D1463" s="786">
        <f>IFERROR((INDEX(METADATA!$T$2:$T$20,MATCH(B1463,METADATA!$S$2:$S$20,0))),0)</f>
        <v>0</v>
      </c>
      <c r="E1463" s="785" t="str">
        <f t="shared" si="66"/>
        <v>LO</v>
      </c>
      <c r="F1463" s="786">
        <f>VLOOKUP(C1463,METADATA!$A$5:$H$29,IF(E1463="HI",2,IF(E1463="LO",6,10))+IF(D1463=1,2,IF(D1463=7,1,(IF(WEEKDAY(B1463)=1,2,IF(WEEKDAY(B1463)=7,1,0))))))</f>
        <v>1</v>
      </c>
      <c r="G1463" s="786">
        <f>VLOOKUP(C1463,METADATA!$J$5:$Q$29,IF(E1463="HI",2,IF(E1463="LO",6,10))+IF(D1463=1,2,IF(D1463=7,1,(IF(WEEKDAY(B1463)=1,2,IF(WEEKDAY(B1463)=7,1,0))))))</f>
        <v>1</v>
      </c>
      <c r="H1463" s="787">
        <v>15118.5</v>
      </c>
      <c r="I1463" s="788">
        <v>682.03250885009766</v>
      </c>
      <c r="K1463" s="795">
        <v>0</v>
      </c>
      <c r="M1463" s="798">
        <f t="shared" si="67"/>
        <v>15133.87625802221</v>
      </c>
      <c r="N1463" s="303"/>
      <c r="S1463" s="786">
        <v>0</v>
      </c>
      <c r="T1463" s="781">
        <f>VLOOKUP(C1463,METADATA!$J$5:$Q$29,IF(E1463="HI",2,IF(E1463="LO",6,10))+IF(S1463=1,2,IF(D1463=7,1,(IF(WEEKDAY(B1463)=1,2,IF(WEEKDAY(B1463)=7,1,0))))))</f>
        <v>1</v>
      </c>
      <c r="U1463" s="781">
        <f>VLOOKUP(C1463,METADATA!$A$5:$H$29,IF(E1463="HI",2,IF(E1463="LO",6,10))+IF(S1463=1,2,IF(D1463=7,1,(IF(WEEKDAY(B1463)=1,2,IF(WEEKDAY(B1463)=7,1,0))))))</f>
        <v>1</v>
      </c>
    </row>
    <row r="1464" spans="2:21" ht="13.95" customHeight="1" x14ac:dyDescent="0.25">
      <c r="B1464" s="784">
        <f t="shared" si="68"/>
        <v>45443</v>
      </c>
      <c r="C1464" s="785">
        <v>20</v>
      </c>
      <c r="D1464" s="786">
        <f>IFERROR((INDEX(METADATA!$T$2:$T$20,MATCH(B1464,METADATA!$S$2:$S$20,0))),0)</f>
        <v>0</v>
      </c>
      <c r="E1464" s="785" t="str">
        <f t="shared" si="66"/>
        <v>LO</v>
      </c>
      <c r="F1464" s="786">
        <f>VLOOKUP(C1464,METADATA!$A$5:$H$29,IF(E1464="HI",2,IF(E1464="LO",6,10))+IF(D1464=1,2,IF(D1464=7,1,(IF(WEEKDAY(B1464)=1,2,IF(WEEKDAY(B1464)=7,1,0))))))</f>
        <v>1</v>
      </c>
      <c r="G1464" s="786">
        <f>VLOOKUP(C1464,METADATA!$J$5:$Q$29,IF(E1464="HI",2,IF(E1464="LO",6,10))+IF(D1464=1,2,IF(D1464=7,1,(IF(WEEKDAY(B1464)=1,2,IF(WEEKDAY(B1464)=7,1,0))))))</f>
        <v>2</v>
      </c>
      <c r="H1464" s="787">
        <v>13808.5</v>
      </c>
      <c r="I1464" s="788">
        <v>532.17801284790039</v>
      </c>
      <c r="K1464" s="795">
        <v>0</v>
      </c>
      <c r="M1464" s="798">
        <f t="shared" si="67"/>
        <v>13818.751234730247</v>
      </c>
      <c r="N1464" s="303"/>
      <c r="S1464" s="786">
        <v>0</v>
      </c>
      <c r="T1464" s="781">
        <f>VLOOKUP(C1464,METADATA!$J$5:$Q$29,IF(E1464="HI",2,IF(E1464="LO",6,10))+IF(S1464=1,2,IF(D1464=7,1,(IF(WEEKDAY(B1464)=1,2,IF(WEEKDAY(B1464)=7,1,0))))))</f>
        <v>2</v>
      </c>
      <c r="U1464" s="781">
        <f>VLOOKUP(C1464,METADATA!$A$5:$H$29,IF(E1464="HI",2,IF(E1464="LO",6,10))+IF(S1464=1,2,IF(D1464=7,1,(IF(WEEKDAY(B1464)=1,2,IF(WEEKDAY(B1464)=7,1,0))))))</f>
        <v>1</v>
      </c>
    </row>
    <row r="1465" spans="2:21" ht="13.95" customHeight="1" x14ac:dyDescent="0.25">
      <c r="B1465" s="784">
        <f t="shared" si="68"/>
        <v>45443</v>
      </c>
      <c r="C1465" s="785">
        <v>21</v>
      </c>
      <c r="D1465" s="786">
        <f>IFERROR((INDEX(METADATA!$T$2:$T$20,MATCH(B1465,METADATA!$S$2:$S$20,0))),0)</f>
        <v>0</v>
      </c>
      <c r="E1465" s="785" t="str">
        <f t="shared" si="66"/>
        <v>LO</v>
      </c>
      <c r="F1465" s="786">
        <f>VLOOKUP(C1465,METADATA!$A$5:$H$29,IF(E1465="HI",2,IF(E1465="LO",6,10))+IF(D1465=1,2,IF(D1465=7,1,(IF(WEEKDAY(B1465)=1,2,IF(WEEKDAY(B1465)=7,1,0))))))</f>
        <v>2</v>
      </c>
      <c r="G1465" s="786">
        <f>VLOOKUP(C1465,METADATA!$J$5:$Q$29,IF(E1465="HI",2,IF(E1465="LO",6,10))+IF(D1465=1,2,IF(D1465=7,1,(IF(WEEKDAY(B1465)=1,2,IF(WEEKDAY(B1465)=7,1,0))))))</f>
        <v>2</v>
      </c>
      <c r="H1465" s="787">
        <v>12556.75</v>
      </c>
      <c r="I1465" s="788">
        <v>738.16799545288086</v>
      </c>
      <c r="K1465" s="795">
        <v>0</v>
      </c>
      <c r="M1465" s="798">
        <f t="shared" si="67"/>
        <v>12578.428461139767</v>
      </c>
      <c r="N1465" s="303"/>
      <c r="S1465" s="786">
        <v>0</v>
      </c>
      <c r="T1465" s="781">
        <f>VLOOKUP(C1465,METADATA!$J$5:$Q$29,IF(E1465="HI",2,IF(E1465="LO",6,10))+IF(S1465=1,2,IF(D1465=7,1,(IF(WEEKDAY(B1465)=1,2,IF(WEEKDAY(B1465)=7,1,0))))))</f>
        <v>2</v>
      </c>
      <c r="U1465" s="781">
        <f>VLOOKUP(C1465,METADATA!$A$5:$H$29,IF(E1465="HI",2,IF(E1465="LO",6,10))+IF(S1465=1,2,IF(D1465=7,1,(IF(WEEKDAY(B1465)=1,2,IF(WEEKDAY(B1465)=7,1,0))))))</f>
        <v>2</v>
      </c>
    </row>
    <row r="1466" spans="2:21" ht="13.95" customHeight="1" x14ac:dyDescent="0.25">
      <c r="B1466" s="784">
        <f t="shared" si="68"/>
        <v>45443</v>
      </c>
      <c r="C1466" s="785">
        <v>22</v>
      </c>
      <c r="D1466" s="786">
        <f>IFERROR((INDEX(METADATA!$T$2:$T$20,MATCH(B1466,METADATA!$S$2:$S$20,0))),0)</f>
        <v>0</v>
      </c>
      <c r="E1466" s="785" t="str">
        <f t="shared" si="66"/>
        <v>LO</v>
      </c>
      <c r="F1466" s="786">
        <f>VLOOKUP(C1466,METADATA!$A$5:$H$29,IF(E1466="HI",2,IF(E1466="LO",6,10))+IF(D1466=1,2,IF(D1466=7,1,(IF(WEEKDAY(B1466)=1,2,IF(WEEKDAY(B1466)=7,1,0))))))</f>
        <v>3</v>
      </c>
      <c r="G1466" s="786">
        <f>VLOOKUP(C1466,METADATA!$J$5:$Q$29,IF(E1466="HI",2,IF(E1466="LO",6,10))+IF(D1466=1,2,IF(D1466=7,1,(IF(WEEKDAY(B1466)=1,2,IF(WEEKDAY(B1466)=7,1,0))))))</f>
        <v>3</v>
      </c>
      <c r="H1466" s="787">
        <v>11229.75</v>
      </c>
      <c r="I1466" s="788">
        <v>833.27999877929688</v>
      </c>
      <c r="K1466" s="795">
        <v>0</v>
      </c>
      <c r="M1466" s="798">
        <f t="shared" si="67"/>
        <v>11260.623456046544</v>
      </c>
      <c r="N1466" s="303"/>
      <c r="S1466" s="786">
        <v>0</v>
      </c>
      <c r="T1466" s="781">
        <f>VLOOKUP(C1466,METADATA!$J$5:$Q$29,IF(E1466="HI",2,IF(E1466="LO",6,10))+IF(S1466=1,2,IF(D1466=7,1,(IF(WEEKDAY(B1466)=1,2,IF(WEEKDAY(B1466)=7,1,0))))))</f>
        <v>3</v>
      </c>
      <c r="U1466" s="781">
        <f>VLOOKUP(C1466,METADATA!$A$5:$H$29,IF(E1466="HI",2,IF(E1466="LO",6,10))+IF(S1466=1,2,IF(D1466=7,1,(IF(WEEKDAY(B1466)=1,2,IF(WEEKDAY(B1466)=7,1,0))))))</f>
        <v>3</v>
      </c>
    </row>
    <row r="1467" spans="2:21" ht="13.95" customHeight="1" x14ac:dyDescent="0.25">
      <c r="B1467" s="784">
        <f t="shared" si="68"/>
        <v>45443</v>
      </c>
      <c r="C1467" s="785">
        <v>23</v>
      </c>
      <c r="D1467" s="786">
        <f>IFERROR((INDEX(METADATA!$T$2:$T$20,MATCH(B1467,METADATA!$S$2:$S$20,0))),0)</f>
        <v>0</v>
      </c>
      <c r="E1467" s="785" t="str">
        <f t="shared" si="66"/>
        <v>LO</v>
      </c>
      <c r="F1467" s="786">
        <f>VLOOKUP(C1467,METADATA!$A$5:$H$29,IF(E1467="HI",2,IF(E1467="LO",6,10))+IF(D1467=1,2,IF(D1467=7,1,(IF(WEEKDAY(B1467)=1,2,IF(WEEKDAY(B1467)=7,1,0))))))</f>
        <v>3</v>
      </c>
      <c r="G1467" s="786">
        <f>VLOOKUP(C1467,METADATA!$J$5:$Q$29,IF(E1467="HI",2,IF(E1467="LO",6,10))+IF(D1467=1,2,IF(D1467=7,1,(IF(WEEKDAY(B1467)=1,2,IF(WEEKDAY(B1467)=7,1,0))))))</f>
        <v>3</v>
      </c>
      <c r="H1467" s="787">
        <v>10339.25</v>
      </c>
      <c r="I1467" s="788">
        <v>611.8800048828125</v>
      </c>
      <c r="K1467" s="795">
        <v>0</v>
      </c>
      <c r="M1467" s="798">
        <f t="shared" si="67"/>
        <v>10357.339798561954</v>
      </c>
      <c r="N1467" s="303"/>
      <c r="S1467" s="786">
        <v>0</v>
      </c>
      <c r="T1467" s="781">
        <f>VLOOKUP(C1467,METADATA!$J$5:$Q$29,IF(E1467="HI",2,IF(E1467="LO",6,10))+IF(S1467=1,2,IF(D1467=7,1,(IF(WEEKDAY(B1467)=1,2,IF(WEEKDAY(B1467)=7,1,0))))))</f>
        <v>3</v>
      </c>
      <c r="U1467" s="781">
        <f>VLOOKUP(C1467,METADATA!$A$5:$H$29,IF(E1467="HI",2,IF(E1467="LO",6,10))+IF(S1467=1,2,IF(D1467=7,1,(IF(WEEKDAY(B1467)=1,2,IF(WEEKDAY(B1467)=7,1,0))))))</f>
        <v>3</v>
      </c>
    </row>
    <row r="1468" spans="2:21" ht="13.95" customHeight="1" x14ac:dyDescent="0.25">
      <c r="B1468" s="784">
        <f t="shared" si="68"/>
        <v>45444</v>
      </c>
      <c r="C1468" s="785">
        <v>0</v>
      </c>
      <c r="D1468" s="786">
        <f>IFERROR((INDEX(METADATA!$T$2:$T$20,MATCH(B1468,METADATA!$S$2:$S$20,0))),0)</f>
        <v>0</v>
      </c>
      <c r="E1468" s="785" t="str">
        <f t="shared" si="66"/>
        <v>HI</v>
      </c>
      <c r="F1468" s="786">
        <f>VLOOKUP(C1468,METADATA!$A$5:$H$29,IF(E1468="HI",2,IF(E1468="LO",6,10))+IF(D1468=1,2,IF(D1468=7,1,(IF(WEEKDAY(B1468)=1,2,IF(WEEKDAY(B1468)=7,1,0))))))</f>
        <v>3</v>
      </c>
      <c r="G1468" s="786">
        <f>VLOOKUP(C1468,METADATA!$J$5:$Q$29,IF(E1468="HI",2,IF(E1468="LO",6,10))+IF(D1468=1,2,IF(D1468=7,1,(IF(WEEKDAY(B1468)=1,2,IF(WEEKDAY(B1468)=7,1,0))))))</f>
        <v>3</v>
      </c>
      <c r="H1468" s="787">
        <v>9262.5</v>
      </c>
      <c r="I1468" s="788">
        <v>610.96499633789063</v>
      </c>
      <c r="K1468" s="795">
        <v>0</v>
      </c>
      <c r="M1468" s="798">
        <f t="shared" si="67"/>
        <v>9282.6281018227892</v>
      </c>
      <c r="N1468" s="303"/>
      <c r="S1468" s="786">
        <v>0</v>
      </c>
      <c r="T1468" s="781">
        <f>VLOOKUP(C1468,METADATA!$J$5:$Q$29,IF(E1468="HI",2,IF(E1468="LO",6,10))+IF(S1468=1,2,IF(D1468=7,1,(IF(WEEKDAY(B1468)=1,2,IF(WEEKDAY(B1468)=7,1,0))))))</f>
        <v>3</v>
      </c>
      <c r="U1468" s="781">
        <f>VLOOKUP(C1468,METADATA!$A$5:$H$29,IF(E1468="HI",2,IF(E1468="LO",6,10))+IF(S1468=1,2,IF(D1468=7,1,(IF(WEEKDAY(B1468)=1,2,IF(WEEKDAY(B1468)=7,1,0))))))</f>
        <v>3</v>
      </c>
    </row>
    <row r="1469" spans="2:21" ht="13.95" customHeight="1" x14ac:dyDescent="0.25">
      <c r="B1469" s="784">
        <f t="shared" si="68"/>
        <v>45444</v>
      </c>
      <c r="C1469" s="785">
        <v>1</v>
      </c>
      <c r="D1469" s="786">
        <f>IFERROR((INDEX(METADATA!$T$2:$T$20,MATCH(B1469,METADATA!$S$2:$S$20,0))),0)</f>
        <v>0</v>
      </c>
      <c r="E1469" s="785" t="str">
        <f t="shared" si="66"/>
        <v>HI</v>
      </c>
      <c r="F1469" s="786">
        <f>VLOOKUP(C1469,METADATA!$A$5:$H$29,IF(E1469="HI",2,IF(E1469="LO",6,10))+IF(D1469=1,2,IF(D1469=7,1,(IF(WEEKDAY(B1469)=1,2,IF(WEEKDAY(B1469)=7,1,0))))))</f>
        <v>3</v>
      </c>
      <c r="G1469" s="786">
        <f>VLOOKUP(C1469,METADATA!$J$5:$Q$29,IF(E1469="HI",2,IF(E1469="LO",6,10))+IF(D1469=1,2,IF(D1469=7,1,(IF(WEEKDAY(B1469)=1,2,IF(WEEKDAY(B1469)=7,1,0))))))</f>
        <v>3</v>
      </c>
      <c r="H1469" s="787">
        <v>8393.25</v>
      </c>
      <c r="I1469" s="788">
        <v>591.59999847412109</v>
      </c>
      <c r="K1469" s="795">
        <v>0</v>
      </c>
      <c r="M1469" s="798">
        <f t="shared" si="67"/>
        <v>8414.073693562148</v>
      </c>
      <c r="N1469" s="303"/>
      <c r="S1469" s="786">
        <v>0</v>
      </c>
      <c r="T1469" s="781">
        <f>VLOOKUP(C1469,METADATA!$J$5:$Q$29,IF(E1469="HI",2,IF(E1469="LO",6,10))+IF(S1469=1,2,IF(D1469=7,1,(IF(WEEKDAY(B1469)=1,2,IF(WEEKDAY(B1469)=7,1,0))))))</f>
        <v>3</v>
      </c>
      <c r="U1469" s="781">
        <f>VLOOKUP(C1469,METADATA!$A$5:$H$29,IF(E1469="HI",2,IF(E1469="LO",6,10))+IF(S1469=1,2,IF(D1469=7,1,(IF(WEEKDAY(B1469)=1,2,IF(WEEKDAY(B1469)=7,1,0))))))</f>
        <v>3</v>
      </c>
    </row>
    <row r="1470" spans="2:21" ht="13.95" customHeight="1" x14ac:dyDescent="0.25">
      <c r="B1470" s="784">
        <f t="shared" si="68"/>
        <v>45444</v>
      </c>
      <c r="C1470" s="785">
        <v>2</v>
      </c>
      <c r="D1470" s="786">
        <f>IFERROR((INDEX(METADATA!$T$2:$T$20,MATCH(B1470,METADATA!$S$2:$S$20,0))),0)</f>
        <v>0</v>
      </c>
      <c r="E1470" s="785" t="str">
        <f t="shared" si="66"/>
        <v>HI</v>
      </c>
      <c r="F1470" s="786">
        <f>VLOOKUP(C1470,METADATA!$A$5:$H$29,IF(E1470="HI",2,IF(E1470="LO",6,10))+IF(D1470=1,2,IF(D1470=7,1,(IF(WEEKDAY(B1470)=1,2,IF(WEEKDAY(B1470)=7,1,0))))))</f>
        <v>3</v>
      </c>
      <c r="G1470" s="786">
        <f>VLOOKUP(C1470,METADATA!$J$5:$Q$29,IF(E1470="HI",2,IF(E1470="LO",6,10))+IF(D1470=1,2,IF(D1470=7,1,(IF(WEEKDAY(B1470)=1,2,IF(WEEKDAY(B1470)=7,1,0))))))</f>
        <v>3</v>
      </c>
      <c r="H1470" s="787">
        <v>8474.75</v>
      </c>
      <c r="I1470" s="788">
        <v>566.52249908447266</v>
      </c>
      <c r="K1470" s="795">
        <v>0</v>
      </c>
      <c r="M1470" s="798">
        <f t="shared" si="67"/>
        <v>8493.6644214655025</v>
      </c>
      <c r="N1470" s="303"/>
      <c r="S1470" s="786">
        <v>0</v>
      </c>
      <c r="T1470" s="781">
        <f>VLOOKUP(C1470,METADATA!$J$5:$Q$29,IF(E1470="HI",2,IF(E1470="LO",6,10))+IF(S1470=1,2,IF(D1470=7,1,(IF(WEEKDAY(B1470)=1,2,IF(WEEKDAY(B1470)=7,1,0))))))</f>
        <v>3</v>
      </c>
      <c r="U1470" s="781">
        <f>VLOOKUP(C1470,METADATA!$A$5:$H$29,IF(E1470="HI",2,IF(E1470="LO",6,10))+IF(S1470=1,2,IF(D1470=7,1,(IF(WEEKDAY(B1470)=1,2,IF(WEEKDAY(B1470)=7,1,0))))))</f>
        <v>3</v>
      </c>
    </row>
    <row r="1471" spans="2:21" ht="13.95" customHeight="1" x14ac:dyDescent="0.25">
      <c r="B1471" s="784">
        <f t="shared" si="68"/>
        <v>45444</v>
      </c>
      <c r="C1471" s="785">
        <v>3</v>
      </c>
      <c r="D1471" s="786">
        <f>IFERROR((INDEX(METADATA!$T$2:$T$20,MATCH(B1471,METADATA!$S$2:$S$20,0))),0)</f>
        <v>0</v>
      </c>
      <c r="E1471" s="785" t="str">
        <f t="shared" si="66"/>
        <v>HI</v>
      </c>
      <c r="F1471" s="786">
        <f>VLOOKUP(C1471,METADATA!$A$5:$H$29,IF(E1471="HI",2,IF(E1471="LO",6,10))+IF(D1471=1,2,IF(D1471=7,1,(IF(WEEKDAY(B1471)=1,2,IF(WEEKDAY(B1471)=7,1,0))))))</f>
        <v>3</v>
      </c>
      <c r="G1471" s="786">
        <f>VLOOKUP(C1471,METADATA!$J$5:$Q$29,IF(E1471="HI",2,IF(E1471="LO",6,10))+IF(D1471=1,2,IF(D1471=7,1,(IF(WEEKDAY(B1471)=1,2,IF(WEEKDAY(B1471)=7,1,0))))))</f>
        <v>3</v>
      </c>
      <c r="H1471" s="787">
        <v>8631.5</v>
      </c>
      <c r="I1471" s="788">
        <v>558.95999908447266</v>
      </c>
      <c r="K1471" s="795">
        <v>0</v>
      </c>
      <c r="M1471" s="798">
        <f t="shared" si="67"/>
        <v>8649.579673635968</v>
      </c>
      <c r="N1471" s="303"/>
      <c r="S1471" s="786">
        <v>0</v>
      </c>
      <c r="T1471" s="781">
        <f>VLOOKUP(C1471,METADATA!$J$5:$Q$29,IF(E1471="HI",2,IF(E1471="LO",6,10))+IF(S1471=1,2,IF(D1471=7,1,(IF(WEEKDAY(B1471)=1,2,IF(WEEKDAY(B1471)=7,1,0))))))</f>
        <v>3</v>
      </c>
      <c r="U1471" s="781">
        <f>VLOOKUP(C1471,METADATA!$A$5:$H$29,IF(E1471="HI",2,IF(E1471="LO",6,10))+IF(S1471=1,2,IF(D1471=7,1,(IF(WEEKDAY(B1471)=1,2,IF(WEEKDAY(B1471)=7,1,0))))))</f>
        <v>3</v>
      </c>
    </row>
    <row r="1472" spans="2:21" ht="13.95" customHeight="1" x14ac:dyDescent="0.25">
      <c r="B1472" s="784">
        <f t="shared" si="68"/>
        <v>45444</v>
      </c>
      <c r="C1472" s="785">
        <v>4</v>
      </c>
      <c r="D1472" s="786">
        <f>IFERROR((INDEX(METADATA!$T$2:$T$20,MATCH(B1472,METADATA!$S$2:$S$20,0))),0)</f>
        <v>0</v>
      </c>
      <c r="E1472" s="785" t="str">
        <f t="shared" si="66"/>
        <v>HI</v>
      </c>
      <c r="F1472" s="786">
        <f>VLOOKUP(C1472,METADATA!$A$5:$H$29,IF(E1472="HI",2,IF(E1472="LO",6,10))+IF(D1472=1,2,IF(D1472=7,1,(IF(WEEKDAY(B1472)=1,2,IF(WEEKDAY(B1472)=7,1,0))))))</f>
        <v>3</v>
      </c>
      <c r="G1472" s="786">
        <f>VLOOKUP(C1472,METADATA!$J$5:$Q$29,IF(E1472="HI",2,IF(E1472="LO",6,10))+IF(D1472=1,2,IF(D1472=7,1,(IF(WEEKDAY(B1472)=1,2,IF(WEEKDAY(B1472)=7,1,0))))))</f>
        <v>3</v>
      </c>
      <c r="H1472" s="787">
        <v>8729.5</v>
      </c>
      <c r="I1472" s="788">
        <v>553.39249420166016</v>
      </c>
      <c r="K1472" s="795">
        <v>0</v>
      </c>
      <c r="M1472" s="798">
        <f t="shared" si="67"/>
        <v>8747.023122333605</v>
      </c>
      <c r="N1472" s="303"/>
      <c r="S1472" s="786">
        <v>0</v>
      </c>
      <c r="T1472" s="781">
        <f>VLOOKUP(C1472,METADATA!$J$5:$Q$29,IF(E1472="HI",2,IF(E1472="LO",6,10))+IF(S1472=1,2,IF(D1472=7,1,(IF(WEEKDAY(B1472)=1,2,IF(WEEKDAY(B1472)=7,1,0))))))</f>
        <v>3</v>
      </c>
      <c r="U1472" s="781">
        <f>VLOOKUP(C1472,METADATA!$A$5:$H$29,IF(E1472="HI",2,IF(E1472="LO",6,10))+IF(S1472=1,2,IF(D1472=7,1,(IF(WEEKDAY(B1472)=1,2,IF(WEEKDAY(B1472)=7,1,0))))))</f>
        <v>3</v>
      </c>
    </row>
    <row r="1473" spans="2:21" ht="13.95" customHeight="1" x14ac:dyDescent="0.25">
      <c r="B1473" s="784">
        <f t="shared" si="68"/>
        <v>45444</v>
      </c>
      <c r="C1473" s="785">
        <v>5</v>
      </c>
      <c r="D1473" s="786">
        <f>IFERROR((INDEX(METADATA!$T$2:$T$20,MATCH(B1473,METADATA!$S$2:$S$20,0))),0)</f>
        <v>0</v>
      </c>
      <c r="E1473" s="785" t="str">
        <f t="shared" si="66"/>
        <v>HI</v>
      </c>
      <c r="F1473" s="786">
        <f>VLOOKUP(C1473,METADATA!$A$5:$H$29,IF(E1473="HI",2,IF(E1473="LO",6,10))+IF(D1473=1,2,IF(D1473=7,1,(IF(WEEKDAY(B1473)=1,2,IF(WEEKDAY(B1473)=7,1,0))))))</f>
        <v>3</v>
      </c>
      <c r="G1473" s="786">
        <f>VLOOKUP(C1473,METADATA!$J$5:$Q$29,IF(E1473="HI",2,IF(E1473="LO",6,10))+IF(D1473=1,2,IF(D1473=7,1,(IF(WEEKDAY(B1473)=1,2,IF(WEEKDAY(B1473)=7,1,0))))))</f>
        <v>3</v>
      </c>
      <c r="H1473" s="787">
        <v>9539.75</v>
      </c>
      <c r="I1473" s="788">
        <v>530.90000915527344</v>
      </c>
      <c r="K1473" s="795">
        <v>0</v>
      </c>
      <c r="M1473" s="798">
        <f t="shared" si="67"/>
        <v>9554.5112319898963</v>
      </c>
      <c r="N1473" s="303"/>
      <c r="S1473" s="786">
        <v>0</v>
      </c>
      <c r="T1473" s="781">
        <f>VLOOKUP(C1473,METADATA!$J$5:$Q$29,IF(E1473="HI",2,IF(E1473="LO",6,10))+IF(S1473=1,2,IF(D1473=7,1,(IF(WEEKDAY(B1473)=1,2,IF(WEEKDAY(B1473)=7,1,0))))))</f>
        <v>3</v>
      </c>
      <c r="U1473" s="781">
        <f>VLOOKUP(C1473,METADATA!$A$5:$H$29,IF(E1473="HI",2,IF(E1473="LO",6,10))+IF(S1473=1,2,IF(D1473=7,1,(IF(WEEKDAY(B1473)=1,2,IF(WEEKDAY(B1473)=7,1,0))))))</f>
        <v>3</v>
      </c>
    </row>
    <row r="1474" spans="2:21" ht="13.95" customHeight="1" x14ac:dyDescent="0.25">
      <c r="B1474" s="784">
        <f t="shared" si="68"/>
        <v>45444</v>
      </c>
      <c r="C1474" s="785">
        <v>6</v>
      </c>
      <c r="D1474" s="786">
        <f>IFERROR((INDEX(METADATA!$T$2:$T$20,MATCH(B1474,METADATA!$S$2:$S$20,0))),0)</f>
        <v>0</v>
      </c>
      <c r="E1474" s="785" t="str">
        <f t="shared" si="66"/>
        <v>HI</v>
      </c>
      <c r="F1474" s="786">
        <f>VLOOKUP(C1474,METADATA!$A$5:$H$29,IF(E1474="HI",2,IF(E1474="LO",6,10))+IF(D1474=1,2,IF(D1474=7,1,(IF(WEEKDAY(B1474)=1,2,IF(WEEKDAY(B1474)=7,1,0))))))</f>
        <v>3</v>
      </c>
      <c r="G1474" s="786">
        <f>VLOOKUP(C1474,METADATA!$J$5:$Q$29,IF(E1474="HI",2,IF(E1474="LO",6,10))+IF(D1474=1,2,IF(D1474=7,1,(IF(WEEKDAY(B1474)=1,2,IF(WEEKDAY(B1474)=7,1,0))))))</f>
        <v>3</v>
      </c>
      <c r="H1474" s="787">
        <v>10481.5</v>
      </c>
      <c r="I1474" s="788">
        <v>398.04249572753906</v>
      </c>
      <c r="K1474" s="795">
        <v>870.51250000000005</v>
      </c>
      <c r="M1474" s="798">
        <f t="shared" si="67"/>
        <v>10489.055251947384</v>
      </c>
      <c r="N1474" s="303"/>
      <c r="S1474" s="786">
        <v>0</v>
      </c>
      <c r="T1474" s="781">
        <f>VLOOKUP(C1474,METADATA!$J$5:$Q$29,IF(E1474="HI",2,IF(E1474="LO",6,10))+IF(S1474=1,2,IF(D1474=7,1,(IF(WEEKDAY(B1474)=1,2,IF(WEEKDAY(B1474)=7,1,0))))))</f>
        <v>3</v>
      </c>
      <c r="U1474" s="781">
        <f>VLOOKUP(C1474,METADATA!$A$5:$H$29,IF(E1474="HI",2,IF(E1474="LO",6,10))+IF(S1474=1,2,IF(D1474=7,1,(IF(WEEKDAY(B1474)=1,2,IF(WEEKDAY(B1474)=7,1,0))))))</f>
        <v>3</v>
      </c>
    </row>
    <row r="1475" spans="2:21" ht="13.95" customHeight="1" x14ac:dyDescent="0.25">
      <c r="B1475" s="784">
        <f t="shared" si="68"/>
        <v>45444</v>
      </c>
      <c r="C1475" s="785">
        <v>7</v>
      </c>
      <c r="D1475" s="786">
        <f>IFERROR((INDEX(METADATA!$T$2:$T$20,MATCH(B1475,METADATA!$S$2:$S$20,0))),0)</f>
        <v>0</v>
      </c>
      <c r="E1475" s="785" t="str">
        <f t="shared" si="66"/>
        <v>HI</v>
      </c>
      <c r="F1475" s="786">
        <f>VLOOKUP(C1475,METADATA!$A$5:$H$29,IF(E1475="HI",2,IF(E1475="LO",6,10))+IF(D1475=1,2,IF(D1475=7,1,(IF(WEEKDAY(B1475)=1,2,IF(WEEKDAY(B1475)=7,1,0))))))</f>
        <v>2</v>
      </c>
      <c r="G1475" s="786">
        <f>VLOOKUP(C1475,METADATA!$J$5:$Q$29,IF(E1475="HI",2,IF(E1475="LO",6,10))+IF(D1475=1,2,IF(D1475=7,1,(IF(WEEKDAY(B1475)=1,2,IF(WEEKDAY(B1475)=7,1,0))))))</f>
        <v>2</v>
      </c>
      <c r="H1475" s="787">
        <v>11640.25</v>
      </c>
      <c r="I1475" s="788">
        <v>56.18549919128418</v>
      </c>
      <c r="K1475" s="795">
        <v>865.8125</v>
      </c>
      <c r="M1475" s="798">
        <f t="shared" si="67"/>
        <v>11640.385598115698</v>
      </c>
      <c r="N1475" s="303"/>
      <c r="S1475" s="786">
        <v>0</v>
      </c>
      <c r="T1475" s="781">
        <f>VLOOKUP(C1475,METADATA!$J$5:$Q$29,IF(E1475="HI",2,IF(E1475="LO",6,10))+IF(S1475=1,2,IF(D1475=7,1,(IF(WEEKDAY(B1475)=1,2,IF(WEEKDAY(B1475)=7,1,0))))))</f>
        <v>2</v>
      </c>
      <c r="U1475" s="781">
        <f>VLOOKUP(C1475,METADATA!$A$5:$H$29,IF(E1475="HI",2,IF(E1475="LO",6,10))+IF(S1475=1,2,IF(D1475=7,1,(IF(WEEKDAY(B1475)=1,2,IF(WEEKDAY(B1475)=7,1,0))))))</f>
        <v>2</v>
      </c>
    </row>
    <row r="1476" spans="2:21" ht="13.95" customHeight="1" x14ac:dyDescent="0.25">
      <c r="B1476" s="784">
        <f t="shared" si="68"/>
        <v>45444</v>
      </c>
      <c r="C1476" s="785">
        <v>8</v>
      </c>
      <c r="D1476" s="786">
        <f>IFERROR((INDEX(METADATA!$T$2:$T$20,MATCH(B1476,METADATA!$S$2:$S$20,0))),0)</f>
        <v>0</v>
      </c>
      <c r="E1476" s="785" t="str">
        <f t="shared" ref="E1476:E1539" si="69">IF(B1476="","",IF(AND(MONTH(B1476)&gt;=MONTH($AA$9),MONTH(B1476)&lt;=MONTH($AA$11)),"HI","LO"))</f>
        <v>HI</v>
      </c>
      <c r="F1476" s="786">
        <f>VLOOKUP(C1476,METADATA!$A$5:$H$29,IF(E1476="HI",2,IF(E1476="LO",6,10))+IF(D1476=1,2,IF(D1476=7,1,(IF(WEEKDAY(B1476)=1,2,IF(WEEKDAY(B1476)=7,1,0))))))</f>
        <v>2</v>
      </c>
      <c r="G1476" s="786">
        <f>VLOOKUP(C1476,METADATA!$J$5:$Q$29,IF(E1476="HI",2,IF(E1476="LO",6,10))+IF(D1476=1,2,IF(D1476=7,1,(IF(WEEKDAY(B1476)=1,2,IF(WEEKDAY(B1476)=7,1,0))))))</f>
        <v>2</v>
      </c>
      <c r="H1476" s="787">
        <v>13672.25</v>
      </c>
      <c r="I1476" s="788">
        <v>0</v>
      </c>
      <c r="K1476" s="795">
        <v>834.63750000000005</v>
      </c>
      <c r="M1476" s="798">
        <f t="shared" ref="M1476:M1539" si="70">SQRT(H1476^2+I1476^2)</f>
        <v>13672.25</v>
      </c>
      <c r="N1476" s="303"/>
      <c r="S1476" s="786">
        <v>0</v>
      </c>
      <c r="T1476" s="781">
        <f>VLOOKUP(C1476,METADATA!$J$5:$Q$29,IF(E1476="HI",2,IF(E1476="LO",6,10))+IF(S1476=1,2,IF(D1476=7,1,(IF(WEEKDAY(B1476)=1,2,IF(WEEKDAY(B1476)=7,1,0))))))</f>
        <v>2</v>
      </c>
      <c r="U1476" s="781">
        <f>VLOOKUP(C1476,METADATA!$A$5:$H$29,IF(E1476="HI",2,IF(E1476="LO",6,10))+IF(S1476=1,2,IF(D1476=7,1,(IF(WEEKDAY(B1476)=1,2,IF(WEEKDAY(B1476)=7,1,0))))))</f>
        <v>2</v>
      </c>
    </row>
    <row r="1477" spans="2:21" ht="13.95" customHeight="1" x14ac:dyDescent="0.25">
      <c r="B1477" s="784">
        <f t="shared" si="68"/>
        <v>45444</v>
      </c>
      <c r="C1477" s="785">
        <v>9</v>
      </c>
      <c r="D1477" s="786">
        <f>IFERROR((INDEX(METADATA!$T$2:$T$20,MATCH(B1477,METADATA!$S$2:$S$20,0))),0)</f>
        <v>0</v>
      </c>
      <c r="E1477" s="785" t="str">
        <f t="shared" si="69"/>
        <v>HI</v>
      </c>
      <c r="F1477" s="786">
        <f>VLOOKUP(C1477,METADATA!$A$5:$H$29,IF(E1477="HI",2,IF(E1477="LO",6,10))+IF(D1477=1,2,IF(D1477=7,1,(IF(WEEKDAY(B1477)=1,2,IF(WEEKDAY(B1477)=7,1,0))))))</f>
        <v>2</v>
      </c>
      <c r="G1477" s="786">
        <f>VLOOKUP(C1477,METADATA!$J$5:$Q$29,IF(E1477="HI",2,IF(E1477="LO",6,10))+IF(D1477=1,2,IF(D1477=7,1,(IF(WEEKDAY(B1477)=1,2,IF(WEEKDAY(B1477)=7,1,0))))))</f>
        <v>2</v>
      </c>
      <c r="H1477" s="787">
        <v>14280</v>
      </c>
      <c r="I1477" s="788">
        <v>0</v>
      </c>
      <c r="K1477" s="795">
        <v>847.33749999999998</v>
      </c>
      <c r="M1477" s="798">
        <f t="shared" si="70"/>
        <v>14280</v>
      </c>
      <c r="N1477" s="303"/>
      <c r="S1477" s="786">
        <v>0</v>
      </c>
      <c r="T1477" s="781">
        <f>VLOOKUP(C1477,METADATA!$J$5:$Q$29,IF(E1477="HI",2,IF(E1477="LO",6,10))+IF(S1477=1,2,IF(D1477=7,1,(IF(WEEKDAY(B1477)=1,2,IF(WEEKDAY(B1477)=7,1,0))))))</f>
        <v>2</v>
      </c>
      <c r="U1477" s="781">
        <f>VLOOKUP(C1477,METADATA!$A$5:$H$29,IF(E1477="HI",2,IF(E1477="LO",6,10))+IF(S1477=1,2,IF(D1477=7,1,(IF(WEEKDAY(B1477)=1,2,IF(WEEKDAY(B1477)=7,1,0))))))</f>
        <v>2</v>
      </c>
    </row>
    <row r="1478" spans="2:21" ht="13.95" customHeight="1" x14ac:dyDescent="0.25">
      <c r="B1478" s="784">
        <f t="shared" si="68"/>
        <v>45444</v>
      </c>
      <c r="C1478" s="785">
        <v>10</v>
      </c>
      <c r="D1478" s="786">
        <f>IFERROR((INDEX(METADATA!$T$2:$T$20,MATCH(B1478,METADATA!$S$2:$S$20,0))),0)</f>
        <v>0</v>
      </c>
      <c r="E1478" s="785" t="str">
        <f t="shared" si="69"/>
        <v>HI</v>
      </c>
      <c r="F1478" s="786">
        <f>VLOOKUP(C1478,METADATA!$A$5:$H$29,IF(E1478="HI",2,IF(E1478="LO",6,10))+IF(D1478=1,2,IF(D1478=7,1,(IF(WEEKDAY(B1478)=1,2,IF(WEEKDAY(B1478)=7,1,0))))))</f>
        <v>2</v>
      </c>
      <c r="G1478" s="786">
        <f>VLOOKUP(C1478,METADATA!$J$5:$Q$29,IF(E1478="HI",2,IF(E1478="LO",6,10))+IF(D1478=1,2,IF(D1478=7,1,(IF(WEEKDAY(B1478)=1,2,IF(WEEKDAY(B1478)=7,1,0))))))</f>
        <v>2</v>
      </c>
      <c r="H1478" s="787">
        <v>14940</v>
      </c>
      <c r="I1478" s="788">
        <v>0</v>
      </c>
      <c r="K1478" s="795">
        <v>851.61249999999995</v>
      </c>
      <c r="M1478" s="798">
        <f t="shared" si="70"/>
        <v>14940</v>
      </c>
      <c r="N1478" s="303"/>
      <c r="S1478" s="786">
        <v>0</v>
      </c>
      <c r="T1478" s="781">
        <f>VLOOKUP(C1478,METADATA!$J$5:$Q$29,IF(E1478="HI",2,IF(E1478="LO",6,10))+IF(S1478=1,2,IF(D1478=7,1,(IF(WEEKDAY(B1478)=1,2,IF(WEEKDAY(B1478)=7,1,0))))))</f>
        <v>2</v>
      </c>
      <c r="U1478" s="781">
        <f>VLOOKUP(C1478,METADATA!$A$5:$H$29,IF(E1478="HI",2,IF(E1478="LO",6,10))+IF(S1478=1,2,IF(D1478=7,1,(IF(WEEKDAY(B1478)=1,2,IF(WEEKDAY(B1478)=7,1,0))))))</f>
        <v>2</v>
      </c>
    </row>
    <row r="1479" spans="2:21" ht="13.95" customHeight="1" x14ac:dyDescent="0.25">
      <c r="B1479" s="784">
        <f t="shared" si="68"/>
        <v>45444</v>
      </c>
      <c r="C1479" s="785">
        <v>11</v>
      </c>
      <c r="D1479" s="786">
        <f>IFERROR((INDEX(METADATA!$T$2:$T$20,MATCH(B1479,METADATA!$S$2:$S$20,0))),0)</f>
        <v>0</v>
      </c>
      <c r="E1479" s="785" t="str">
        <f t="shared" si="69"/>
        <v>HI</v>
      </c>
      <c r="F1479" s="786">
        <f>VLOOKUP(C1479,METADATA!$A$5:$H$29,IF(E1479="HI",2,IF(E1479="LO",6,10))+IF(D1479=1,2,IF(D1479=7,1,(IF(WEEKDAY(B1479)=1,2,IF(WEEKDAY(B1479)=7,1,0))))))</f>
        <v>2</v>
      </c>
      <c r="G1479" s="786">
        <f>VLOOKUP(C1479,METADATA!$J$5:$Q$29,IF(E1479="HI",2,IF(E1479="LO",6,10))+IF(D1479=1,2,IF(D1479=7,1,(IF(WEEKDAY(B1479)=1,2,IF(WEEKDAY(B1479)=7,1,0))))))</f>
        <v>2</v>
      </c>
      <c r="H1479" s="787">
        <v>14540.25</v>
      </c>
      <c r="I1479" s="788">
        <v>0</v>
      </c>
      <c r="K1479" s="795">
        <v>856.5</v>
      </c>
      <c r="M1479" s="798">
        <f t="shared" si="70"/>
        <v>14540.25</v>
      </c>
      <c r="N1479" s="303"/>
      <c r="S1479" s="786">
        <v>0</v>
      </c>
      <c r="T1479" s="781">
        <f>VLOOKUP(C1479,METADATA!$J$5:$Q$29,IF(E1479="HI",2,IF(E1479="LO",6,10))+IF(S1479=1,2,IF(D1479=7,1,(IF(WEEKDAY(B1479)=1,2,IF(WEEKDAY(B1479)=7,1,0))))))</f>
        <v>2</v>
      </c>
      <c r="U1479" s="781">
        <f>VLOOKUP(C1479,METADATA!$A$5:$H$29,IF(E1479="HI",2,IF(E1479="LO",6,10))+IF(S1479=1,2,IF(D1479=7,1,(IF(WEEKDAY(B1479)=1,2,IF(WEEKDAY(B1479)=7,1,0))))))</f>
        <v>2</v>
      </c>
    </row>
    <row r="1480" spans="2:21" ht="13.95" customHeight="1" x14ac:dyDescent="0.25">
      <c r="B1480" s="784">
        <f t="shared" si="68"/>
        <v>45444</v>
      </c>
      <c r="C1480" s="785">
        <v>12</v>
      </c>
      <c r="D1480" s="786">
        <f>IFERROR((INDEX(METADATA!$T$2:$T$20,MATCH(B1480,METADATA!$S$2:$S$20,0))),0)</f>
        <v>0</v>
      </c>
      <c r="E1480" s="785" t="str">
        <f t="shared" si="69"/>
        <v>HI</v>
      </c>
      <c r="F1480" s="786">
        <f>VLOOKUP(C1480,METADATA!$A$5:$H$29,IF(E1480="HI",2,IF(E1480="LO",6,10))+IF(D1480=1,2,IF(D1480=7,1,(IF(WEEKDAY(B1480)=1,2,IF(WEEKDAY(B1480)=7,1,0))))))</f>
        <v>3</v>
      </c>
      <c r="G1480" s="786">
        <f>VLOOKUP(C1480,METADATA!$J$5:$Q$29,IF(E1480="HI",2,IF(E1480="LO",6,10))+IF(D1480=1,2,IF(D1480=7,1,(IF(WEEKDAY(B1480)=1,2,IF(WEEKDAY(B1480)=7,1,0))))))</f>
        <v>3</v>
      </c>
      <c r="H1480" s="787">
        <v>13582.5</v>
      </c>
      <c r="I1480" s="788">
        <v>0</v>
      </c>
      <c r="K1480" s="795">
        <v>824.32500000000005</v>
      </c>
      <c r="M1480" s="798">
        <f t="shared" si="70"/>
        <v>13582.5</v>
      </c>
      <c r="N1480" s="303"/>
      <c r="S1480" s="786">
        <v>0</v>
      </c>
      <c r="T1480" s="781">
        <f>VLOOKUP(C1480,METADATA!$J$5:$Q$29,IF(E1480="HI",2,IF(E1480="LO",6,10))+IF(S1480=1,2,IF(D1480=7,1,(IF(WEEKDAY(B1480)=1,2,IF(WEEKDAY(B1480)=7,1,0))))))</f>
        <v>3</v>
      </c>
      <c r="U1480" s="781">
        <f>VLOOKUP(C1480,METADATA!$A$5:$H$29,IF(E1480="HI",2,IF(E1480="LO",6,10))+IF(S1480=1,2,IF(D1480=7,1,(IF(WEEKDAY(B1480)=1,2,IF(WEEKDAY(B1480)=7,1,0))))))</f>
        <v>3</v>
      </c>
    </row>
    <row r="1481" spans="2:21" ht="13.95" customHeight="1" x14ac:dyDescent="0.25">
      <c r="B1481" s="784">
        <f t="shared" si="68"/>
        <v>45444</v>
      </c>
      <c r="C1481" s="785">
        <v>13</v>
      </c>
      <c r="D1481" s="786">
        <f>IFERROR((INDEX(METADATA!$T$2:$T$20,MATCH(B1481,METADATA!$S$2:$S$20,0))),0)</f>
        <v>0</v>
      </c>
      <c r="E1481" s="785" t="str">
        <f t="shared" si="69"/>
        <v>HI</v>
      </c>
      <c r="F1481" s="786">
        <f>VLOOKUP(C1481,METADATA!$A$5:$H$29,IF(E1481="HI",2,IF(E1481="LO",6,10))+IF(D1481=1,2,IF(D1481=7,1,(IF(WEEKDAY(B1481)=1,2,IF(WEEKDAY(B1481)=7,1,0))))))</f>
        <v>3</v>
      </c>
      <c r="G1481" s="786">
        <f>VLOOKUP(C1481,METADATA!$J$5:$Q$29,IF(E1481="HI",2,IF(E1481="LO",6,10))+IF(D1481=1,2,IF(D1481=7,1,(IF(WEEKDAY(B1481)=1,2,IF(WEEKDAY(B1481)=7,1,0))))))</f>
        <v>3</v>
      </c>
      <c r="H1481" s="787">
        <v>12806</v>
      </c>
      <c r="I1481" s="788">
        <v>0</v>
      </c>
      <c r="K1481" s="795">
        <v>882.73749999999995</v>
      </c>
      <c r="M1481" s="798">
        <f t="shared" si="70"/>
        <v>12806</v>
      </c>
      <c r="N1481" s="303"/>
      <c r="S1481" s="786">
        <v>0</v>
      </c>
      <c r="T1481" s="781">
        <f>VLOOKUP(C1481,METADATA!$J$5:$Q$29,IF(E1481="HI",2,IF(E1481="LO",6,10))+IF(S1481=1,2,IF(D1481=7,1,(IF(WEEKDAY(B1481)=1,2,IF(WEEKDAY(B1481)=7,1,0))))))</f>
        <v>3</v>
      </c>
      <c r="U1481" s="781">
        <f>VLOOKUP(C1481,METADATA!$A$5:$H$29,IF(E1481="HI",2,IF(E1481="LO",6,10))+IF(S1481=1,2,IF(D1481=7,1,(IF(WEEKDAY(B1481)=1,2,IF(WEEKDAY(B1481)=7,1,0))))))</f>
        <v>3</v>
      </c>
    </row>
    <row r="1482" spans="2:21" ht="13.95" customHeight="1" x14ac:dyDescent="0.25">
      <c r="B1482" s="784">
        <f t="shared" si="68"/>
        <v>45444</v>
      </c>
      <c r="C1482" s="785">
        <v>14</v>
      </c>
      <c r="D1482" s="786">
        <f>IFERROR((INDEX(METADATA!$T$2:$T$20,MATCH(B1482,METADATA!$S$2:$S$20,0))),0)</f>
        <v>0</v>
      </c>
      <c r="E1482" s="785" t="str">
        <f t="shared" si="69"/>
        <v>HI</v>
      </c>
      <c r="F1482" s="786">
        <f>VLOOKUP(C1482,METADATA!$A$5:$H$29,IF(E1482="HI",2,IF(E1482="LO",6,10))+IF(D1482=1,2,IF(D1482=7,1,(IF(WEEKDAY(B1482)=1,2,IF(WEEKDAY(B1482)=7,1,0))))))</f>
        <v>3</v>
      </c>
      <c r="G1482" s="786">
        <f>VLOOKUP(C1482,METADATA!$J$5:$Q$29,IF(E1482="HI",2,IF(E1482="LO",6,10))+IF(D1482=1,2,IF(D1482=7,1,(IF(WEEKDAY(B1482)=1,2,IF(WEEKDAY(B1482)=7,1,0))))))</f>
        <v>3</v>
      </c>
      <c r="H1482" s="787">
        <v>12184</v>
      </c>
      <c r="I1482" s="788">
        <v>0</v>
      </c>
      <c r="K1482" s="795">
        <v>909.3125</v>
      </c>
      <c r="M1482" s="798">
        <f t="shared" si="70"/>
        <v>12184</v>
      </c>
      <c r="N1482" s="303"/>
      <c r="S1482" s="786">
        <v>0</v>
      </c>
      <c r="T1482" s="781">
        <f>VLOOKUP(C1482,METADATA!$J$5:$Q$29,IF(E1482="HI",2,IF(E1482="LO",6,10))+IF(S1482=1,2,IF(D1482=7,1,(IF(WEEKDAY(B1482)=1,2,IF(WEEKDAY(B1482)=7,1,0))))))</f>
        <v>3</v>
      </c>
      <c r="U1482" s="781">
        <f>VLOOKUP(C1482,METADATA!$A$5:$H$29,IF(E1482="HI",2,IF(E1482="LO",6,10))+IF(S1482=1,2,IF(D1482=7,1,(IF(WEEKDAY(B1482)=1,2,IF(WEEKDAY(B1482)=7,1,0))))))</f>
        <v>3</v>
      </c>
    </row>
    <row r="1483" spans="2:21" ht="13.95" customHeight="1" x14ac:dyDescent="0.25">
      <c r="B1483" s="784">
        <f t="shared" si="68"/>
        <v>45444</v>
      </c>
      <c r="C1483" s="785">
        <v>15</v>
      </c>
      <c r="D1483" s="786">
        <f>IFERROR((INDEX(METADATA!$T$2:$T$20,MATCH(B1483,METADATA!$S$2:$S$20,0))),0)</f>
        <v>0</v>
      </c>
      <c r="E1483" s="785" t="str">
        <f t="shared" si="69"/>
        <v>HI</v>
      </c>
      <c r="F1483" s="786">
        <f>VLOOKUP(C1483,METADATA!$A$5:$H$29,IF(E1483="HI",2,IF(E1483="LO",6,10))+IF(D1483=1,2,IF(D1483=7,1,(IF(WEEKDAY(B1483)=1,2,IF(WEEKDAY(B1483)=7,1,0))))))</f>
        <v>3</v>
      </c>
      <c r="G1483" s="786">
        <f>VLOOKUP(C1483,METADATA!$J$5:$Q$29,IF(E1483="HI",2,IF(E1483="LO",6,10))+IF(D1483=1,2,IF(D1483=7,1,(IF(WEEKDAY(B1483)=1,2,IF(WEEKDAY(B1483)=7,1,0))))))</f>
        <v>3</v>
      </c>
      <c r="H1483" s="787">
        <v>11950</v>
      </c>
      <c r="I1483" s="788">
        <v>0</v>
      </c>
      <c r="K1483" s="795">
        <v>905.6</v>
      </c>
      <c r="M1483" s="798">
        <f t="shared" si="70"/>
        <v>11950</v>
      </c>
      <c r="N1483" s="303"/>
      <c r="S1483" s="786">
        <v>0</v>
      </c>
      <c r="T1483" s="781">
        <f>VLOOKUP(C1483,METADATA!$J$5:$Q$29,IF(E1483="HI",2,IF(E1483="LO",6,10))+IF(S1483=1,2,IF(D1483=7,1,(IF(WEEKDAY(B1483)=1,2,IF(WEEKDAY(B1483)=7,1,0))))))</f>
        <v>3</v>
      </c>
      <c r="U1483" s="781">
        <f>VLOOKUP(C1483,METADATA!$A$5:$H$29,IF(E1483="HI",2,IF(E1483="LO",6,10))+IF(S1483=1,2,IF(D1483=7,1,(IF(WEEKDAY(B1483)=1,2,IF(WEEKDAY(B1483)=7,1,0))))))</f>
        <v>3</v>
      </c>
    </row>
    <row r="1484" spans="2:21" ht="13.95" customHeight="1" x14ac:dyDescent="0.25">
      <c r="B1484" s="784">
        <f t="shared" si="68"/>
        <v>45444</v>
      </c>
      <c r="C1484" s="785">
        <v>16</v>
      </c>
      <c r="D1484" s="786">
        <f>IFERROR((INDEX(METADATA!$T$2:$T$20,MATCH(B1484,METADATA!$S$2:$S$20,0))),0)</f>
        <v>0</v>
      </c>
      <c r="E1484" s="785" t="str">
        <f t="shared" si="69"/>
        <v>HI</v>
      </c>
      <c r="F1484" s="786">
        <f>VLOOKUP(C1484,METADATA!$A$5:$H$29,IF(E1484="HI",2,IF(E1484="LO",6,10))+IF(D1484=1,2,IF(D1484=7,1,(IF(WEEKDAY(B1484)=1,2,IF(WEEKDAY(B1484)=7,1,0))))))</f>
        <v>3</v>
      </c>
      <c r="G1484" s="786">
        <f>VLOOKUP(C1484,METADATA!$J$5:$Q$29,IF(E1484="HI",2,IF(E1484="LO",6,10))+IF(D1484=1,2,IF(D1484=7,1,(IF(WEEKDAY(B1484)=1,2,IF(WEEKDAY(B1484)=7,1,0))))))</f>
        <v>3</v>
      </c>
      <c r="H1484" s="787">
        <v>12224.75</v>
      </c>
      <c r="I1484" s="788">
        <v>0</v>
      </c>
      <c r="K1484" s="795">
        <v>913.98749999999995</v>
      </c>
      <c r="M1484" s="798">
        <f t="shared" si="70"/>
        <v>12224.75</v>
      </c>
      <c r="N1484" s="303"/>
      <c r="S1484" s="786">
        <v>0</v>
      </c>
      <c r="T1484" s="781">
        <f>VLOOKUP(C1484,METADATA!$J$5:$Q$29,IF(E1484="HI",2,IF(E1484="LO",6,10))+IF(S1484=1,2,IF(D1484=7,1,(IF(WEEKDAY(B1484)=1,2,IF(WEEKDAY(B1484)=7,1,0))))))</f>
        <v>3</v>
      </c>
      <c r="U1484" s="781">
        <f>VLOOKUP(C1484,METADATA!$A$5:$H$29,IF(E1484="HI",2,IF(E1484="LO",6,10))+IF(S1484=1,2,IF(D1484=7,1,(IF(WEEKDAY(B1484)=1,2,IF(WEEKDAY(B1484)=7,1,0))))))</f>
        <v>3</v>
      </c>
    </row>
    <row r="1485" spans="2:21" ht="13.95" customHeight="1" x14ac:dyDescent="0.25">
      <c r="B1485" s="784">
        <f t="shared" si="68"/>
        <v>45444</v>
      </c>
      <c r="C1485" s="785">
        <v>17</v>
      </c>
      <c r="D1485" s="786">
        <f>IFERROR((INDEX(METADATA!$T$2:$T$20,MATCH(B1485,METADATA!$S$2:$S$20,0))),0)</f>
        <v>0</v>
      </c>
      <c r="E1485" s="785" t="str">
        <f t="shared" si="69"/>
        <v>HI</v>
      </c>
      <c r="F1485" s="786">
        <f>VLOOKUP(C1485,METADATA!$A$5:$H$29,IF(E1485="HI",2,IF(E1485="LO",6,10))+IF(D1485=1,2,IF(D1485=7,1,(IF(WEEKDAY(B1485)=1,2,IF(WEEKDAY(B1485)=7,1,0))))))</f>
        <v>2</v>
      </c>
      <c r="G1485" s="786">
        <f>VLOOKUP(C1485,METADATA!$J$5:$Q$29,IF(E1485="HI",2,IF(E1485="LO",6,10))+IF(D1485=1,2,IF(D1485=7,1,(IF(WEEKDAY(B1485)=1,2,IF(WEEKDAY(B1485)=7,1,0))))))</f>
        <v>3</v>
      </c>
      <c r="H1485" s="787">
        <v>12564.25</v>
      </c>
      <c r="I1485" s="788">
        <v>0</v>
      </c>
      <c r="K1485" s="795">
        <v>902.26250000000005</v>
      </c>
      <c r="M1485" s="798">
        <f t="shared" si="70"/>
        <v>12564.25</v>
      </c>
      <c r="N1485" s="303"/>
      <c r="S1485" s="786">
        <v>0</v>
      </c>
      <c r="T1485" s="781">
        <f>VLOOKUP(C1485,METADATA!$J$5:$Q$29,IF(E1485="HI",2,IF(E1485="LO",6,10))+IF(S1485=1,2,IF(D1485=7,1,(IF(WEEKDAY(B1485)=1,2,IF(WEEKDAY(B1485)=7,1,0))))))</f>
        <v>3</v>
      </c>
      <c r="U1485" s="781">
        <f>VLOOKUP(C1485,METADATA!$A$5:$H$29,IF(E1485="HI",2,IF(E1485="LO",6,10))+IF(S1485=1,2,IF(D1485=7,1,(IF(WEEKDAY(B1485)=1,2,IF(WEEKDAY(B1485)=7,1,0))))))</f>
        <v>2</v>
      </c>
    </row>
    <row r="1486" spans="2:21" ht="13.95" customHeight="1" x14ac:dyDescent="0.25">
      <c r="B1486" s="784">
        <f t="shared" si="68"/>
        <v>45444</v>
      </c>
      <c r="C1486" s="785">
        <v>18</v>
      </c>
      <c r="D1486" s="786">
        <f>IFERROR((INDEX(METADATA!$T$2:$T$20,MATCH(B1486,METADATA!$S$2:$S$20,0))),0)</f>
        <v>0</v>
      </c>
      <c r="E1486" s="785" t="str">
        <f t="shared" si="69"/>
        <v>HI</v>
      </c>
      <c r="F1486" s="786">
        <f>VLOOKUP(C1486,METADATA!$A$5:$H$29,IF(E1486="HI",2,IF(E1486="LO",6,10))+IF(D1486=1,2,IF(D1486=7,1,(IF(WEEKDAY(B1486)=1,2,IF(WEEKDAY(B1486)=7,1,0))))))</f>
        <v>2</v>
      </c>
      <c r="G1486" s="786">
        <f>VLOOKUP(C1486,METADATA!$J$5:$Q$29,IF(E1486="HI",2,IF(E1486="LO",6,10))+IF(D1486=1,2,IF(D1486=7,1,(IF(WEEKDAY(B1486)=1,2,IF(WEEKDAY(B1486)=7,1,0))))))</f>
        <v>2</v>
      </c>
      <c r="H1486" s="787">
        <v>13391.5</v>
      </c>
      <c r="I1486" s="788">
        <v>0</v>
      </c>
      <c r="K1486" s="795">
        <v>933.76250000000005</v>
      </c>
      <c r="M1486" s="798">
        <f t="shared" si="70"/>
        <v>13391.5</v>
      </c>
      <c r="N1486" s="303"/>
      <c r="S1486" s="786">
        <v>0</v>
      </c>
      <c r="T1486" s="781">
        <f>VLOOKUP(C1486,METADATA!$J$5:$Q$29,IF(E1486="HI",2,IF(E1486="LO",6,10))+IF(S1486=1,2,IF(D1486=7,1,(IF(WEEKDAY(B1486)=1,2,IF(WEEKDAY(B1486)=7,1,0))))))</f>
        <v>2</v>
      </c>
      <c r="U1486" s="781">
        <f>VLOOKUP(C1486,METADATA!$A$5:$H$29,IF(E1486="HI",2,IF(E1486="LO",6,10))+IF(S1486=1,2,IF(D1486=7,1,(IF(WEEKDAY(B1486)=1,2,IF(WEEKDAY(B1486)=7,1,0))))))</f>
        <v>2</v>
      </c>
    </row>
    <row r="1487" spans="2:21" ht="13.95" customHeight="1" x14ac:dyDescent="0.25">
      <c r="B1487" s="784">
        <f t="shared" si="68"/>
        <v>45444</v>
      </c>
      <c r="C1487" s="785">
        <v>19</v>
      </c>
      <c r="D1487" s="786">
        <f>IFERROR((INDEX(METADATA!$T$2:$T$20,MATCH(B1487,METADATA!$S$2:$S$20,0))),0)</f>
        <v>0</v>
      </c>
      <c r="E1487" s="785" t="str">
        <f t="shared" si="69"/>
        <v>HI</v>
      </c>
      <c r="F1487" s="786">
        <f>VLOOKUP(C1487,METADATA!$A$5:$H$29,IF(E1487="HI",2,IF(E1487="LO",6,10))+IF(D1487=1,2,IF(D1487=7,1,(IF(WEEKDAY(B1487)=1,2,IF(WEEKDAY(B1487)=7,1,0))))))</f>
        <v>3</v>
      </c>
      <c r="G1487" s="786">
        <f>VLOOKUP(C1487,METADATA!$J$5:$Q$29,IF(E1487="HI",2,IF(E1487="LO",6,10))+IF(D1487=1,2,IF(D1487=7,1,(IF(WEEKDAY(B1487)=1,2,IF(WEEKDAY(B1487)=7,1,0))))))</f>
        <v>2</v>
      </c>
      <c r="H1487" s="787">
        <v>13142</v>
      </c>
      <c r="I1487" s="788">
        <v>0</v>
      </c>
      <c r="K1487" s="795">
        <v>0</v>
      </c>
      <c r="M1487" s="798">
        <f t="shared" si="70"/>
        <v>13142</v>
      </c>
      <c r="N1487" s="303"/>
      <c r="S1487" s="786">
        <v>0</v>
      </c>
      <c r="T1487" s="781">
        <f>VLOOKUP(C1487,METADATA!$J$5:$Q$29,IF(E1487="HI",2,IF(E1487="LO",6,10))+IF(S1487=1,2,IF(D1487=7,1,(IF(WEEKDAY(B1487)=1,2,IF(WEEKDAY(B1487)=7,1,0))))))</f>
        <v>2</v>
      </c>
      <c r="U1487" s="781">
        <f>VLOOKUP(C1487,METADATA!$A$5:$H$29,IF(E1487="HI",2,IF(E1487="LO",6,10))+IF(S1487=1,2,IF(D1487=7,1,(IF(WEEKDAY(B1487)=1,2,IF(WEEKDAY(B1487)=7,1,0))))))</f>
        <v>3</v>
      </c>
    </row>
    <row r="1488" spans="2:21" ht="13.95" customHeight="1" x14ac:dyDescent="0.25">
      <c r="B1488" s="784">
        <f t="shared" si="68"/>
        <v>45444</v>
      </c>
      <c r="C1488" s="785">
        <v>20</v>
      </c>
      <c r="D1488" s="786">
        <f>IFERROR((INDEX(METADATA!$T$2:$T$20,MATCH(B1488,METADATA!$S$2:$S$20,0))),0)</f>
        <v>0</v>
      </c>
      <c r="E1488" s="785" t="str">
        <f t="shared" si="69"/>
        <v>HI</v>
      </c>
      <c r="F1488" s="786">
        <f>VLOOKUP(C1488,METADATA!$A$5:$H$29,IF(E1488="HI",2,IF(E1488="LO",6,10))+IF(D1488=1,2,IF(D1488=7,1,(IF(WEEKDAY(B1488)=1,2,IF(WEEKDAY(B1488)=7,1,0))))))</f>
        <v>3</v>
      </c>
      <c r="G1488" s="786">
        <f>VLOOKUP(C1488,METADATA!$J$5:$Q$29,IF(E1488="HI",2,IF(E1488="LO",6,10))+IF(D1488=1,2,IF(D1488=7,1,(IF(WEEKDAY(B1488)=1,2,IF(WEEKDAY(B1488)=7,1,0))))))</f>
        <v>3</v>
      </c>
      <c r="H1488" s="787">
        <v>12062.25</v>
      </c>
      <c r="I1488" s="788">
        <v>0</v>
      </c>
      <c r="K1488" s="795">
        <v>0</v>
      </c>
      <c r="M1488" s="798">
        <f t="shared" si="70"/>
        <v>12062.25</v>
      </c>
      <c r="N1488" s="303"/>
      <c r="S1488" s="786">
        <v>0</v>
      </c>
      <c r="T1488" s="781">
        <f>VLOOKUP(C1488,METADATA!$J$5:$Q$29,IF(E1488="HI",2,IF(E1488="LO",6,10))+IF(S1488=1,2,IF(D1488=7,1,(IF(WEEKDAY(B1488)=1,2,IF(WEEKDAY(B1488)=7,1,0))))))</f>
        <v>3</v>
      </c>
      <c r="U1488" s="781">
        <f>VLOOKUP(C1488,METADATA!$A$5:$H$29,IF(E1488="HI",2,IF(E1488="LO",6,10))+IF(S1488=1,2,IF(D1488=7,1,(IF(WEEKDAY(B1488)=1,2,IF(WEEKDAY(B1488)=7,1,0))))))</f>
        <v>3</v>
      </c>
    </row>
    <row r="1489" spans="2:21" ht="13.95" customHeight="1" x14ac:dyDescent="0.25">
      <c r="B1489" s="784">
        <f t="shared" si="68"/>
        <v>45444</v>
      </c>
      <c r="C1489" s="785">
        <v>21</v>
      </c>
      <c r="D1489" s="786">
        <f>IFERROR((INDEX(METADATA!$T$2:$T$20,MATCH(B1489,METADATA!$S$2:$S$20,0))),0)</f>
        <v>0</v>
      </c>
      <c r="E1489" s="785" t="str">
        <f t="shared" si="69"/>
        <v>HI</v>
      </c>
      <c r="F1489" s="786">
        <f>VLOOKUP(C1489,METADATA!$A$5:$H$29,IF(E1489="HI",2,IF(E1489="LO",6,10))+IF(D1489=1,2,IF(D1489=7,1,(IF(WEEKDAY(B1489)=1,2,IF(WEEKDAY(B1489)=7,1,0))))))</f>
        <v>3</v>
      </c>
      <c r="G1489" s="786">
        <f>VLOOKUP(C1489,METADATA!$J$5:$Q$29,IF(E1489="HI",2,IF(E1489="LO",6,10))+IF(D1489=1,2,IF(D1489=7,1,(IF(WEEKDAY(B1489)=1,2,IF(WEEKDAY(B1489)=7,1,0))))))</f>
        <v>3</v>
      </c>
      <c r="H1489" s="787">
        <v>10980.5</v>
      </c>
      <c r="I1489" s="788">
        <v>0</v>
      </c>
      <c r="K1489" s="795">
        <v>0</v>
      </c>
      <c r="M1489" s="798">
        <f t="shared" si="70"/>
        <v>10980.5</v>
      </c>
      <c r="N1489" s="303"/>
      <c r="S1489" s="786">
        <v>0</v>
      </c>
      <c r="T1489" s="781">
        <f>VLOOKUP(C1489,METADATA!$J$5:$Q$29,IF(E1489="HI",2,IF(E1489="LO",6,10))+IF(S1489=1,2,IF(D1489=7,1,(IF(WEEKDAY(B1489)=1,2,IF(WEEKDAY(B1489)=7,1,0))))))</f>
        <v>3</v>
      </c>
      <c r="U1489" s="781">
        <f>VLOOKUP(C1489,METADATA!$A$5:$H$29,IF(E1489="HI",2,IF(E1489="LO",6,10))+IF(S1489=1,2,IF(D1489=7,1,(IF(WEEKDAY(B1489)=1,2,IF(WEEKDAY(B1489)=7,1,0))))))</f>
        <v>3</v>
      </c>
    </row>
    <row r="1490" spans="2:21" ht="13.95" customHeight="1" x14ac:dyDescent="0.25">
      <c r="B1490" s="784">
        <f t="shared" si="68"/>
        <v>45444</v>
      </c>
      <c r="C1490" s="785">
        <v>22</v>
      </c>
      <c r="D1490" s="786">
        <f>IFERROR((INDEX(METADATA!$T$2:$T$20,MATCH(B1490,METADATA!$S$2:$S$20,0))),0)</f>
        <v>0</v>
      </c>
      <c r="E1490" s="785" t="str">
        <f t="shared" si="69"/>
        <v>HI</v>
      </c>
      <c r="F1490" s="786">
        <f>VLOOKUP(C1490,METADATA!$A$5:$H$29,IF(E1490="HI",2,IF(E1490="LO",6,10))+IF(D1490=1,2,IF(D1490=7,1,(IF(WEEKDAY(B1490)=1,2,IF(WEEKDAY(B1490)=7,1,0))))))</f>
        <v>3</v>
      </c>
      <c r="G1490" s="786">
        <f>VLOOKUP(C1490,METADATA!$J$5:$Q$29,IF(E1490="HI",2,IF(E1490="LO",6,10))+IF(D1490=1,2,IF(D1490=7,1,(IF(WEEKDAY(B1490)=1,2,IF(WEEKDAY(B1490)=7,1,0))))))</f>
        <v>3</v>
      </c>
      <c r="H1490" s="787">
        <v>10070</v>
      </c>
      <c r="I1490" s="788">
        <v>0</v>
      </c>
      <c r="K1490" s="795">
        <v>0</v>
      </c>
      <c r="M1490" s="798">
        <f t="shared" si="70"/>
        <v>10070</v>
      </c>
      <c r="N1490" s="303"/>
      <c r="S1490" s="786">
        <v>0</v>
      </c>
      <c r="T1490" s="781">
        <f>VLOOKUP(C1490,METADATA!$J$5:$Q$29,IF(E1490="HI",2,IF(E1490="LO",6,10))+IF(S1490=1,2,IF(D1490=7,1,(IF(WEEKDAY(B1490)=1,2,IF(WEEKDAY(B1490)=7,1,0))))))</f>
        <v>3</v>
      </c>
      <c r="U1490" s="781">
        <f>VLOOKUP(C1490,METADATA!$A$5:$H$29,IF(E1490="HI",2,IF(E1490="LO",6,10))+IF(S1490=1,2,IF(D1490=7,1,(IF(WEEKDAY(B1490)=1,2,IF(WEEKDAY(B1490)=7,1,0))))))</f>
        <v>3</v>
      </c>
    </row>
    <row r="1491" spans="2:21" ht="13.95" customHeight="1" x14ac:dyDescent="0.25">
      <c r="B1491" s="784">
        <f t="shared" si="68"/>
        <v>45444</v>
      </c>
      <c r="C1491" s="785">
        <v>23</v>
      </c>
      <c r="D1491" s="786">
        <f>IFERROR((INDEX(METADATA!$T$2:$T$20,MATCH(B1491,METADATA!$S$2:$S$20,0))),0)</f>
        <v>0</v>
      </c>
      <c r="E1491" s="785" t="str">
        <f t="shared" si="69"/>
        <v>HI</v>
      </c>
      <c r="F1491" s="786">
        <f>VLOOKUP(C1491,METADATA!$A$5:$H$29,IF(E1491="HI",2,IF(E1491="LO",6,10))+IF(D1491=1,2,IF(D1491=7,1,(IF(WEEKDAY(B1491)=1,2,IF(WEEKDAY(B1491)=7,1,0))))))</f>
        <v>3</v>
      </c>
      <c r="G1491" s="786">
        <f>VLOOKUP(C1491,METADATA!$J$5:$Q$29,IF(E1491="HI",2,IF(E1491="LO",6,10))+IF(D1491=1,2,IF(D1491=7,1,(IF(WEEKDAY(B1491)=1,2,IF(WEEKDAY(B1491)=7,1,0))))))</f>
        <v>3</v>
      </c>
      <c r="H1491" s="787">
        <v>8978.75</v>
      </c>
      <c r="I1491" s="788">
        <v>0</v>
      </c>
      <c r="K1491" s="795">
        <v>0</v>
      </c>
      <c r="M1491" s="798">
        <f t="shared" si="70"/>
        <v>8978.75</v>
      </c>
      <c r="N1491" s="303"/>
      <c r="S1491" s="786">
        <v>0</v>
      </c>
      <c r="T1491" s="781">
        <f>VLOOKUP(C1491,METADATA!$J$5:$Q$29,IF(E1491="HI",2,IF(E1491="LO",6,10))+IF(S1491=1,2,IF(D1491=7,1,(IF(WEEKDAY(B1491)=1,2,IF(WEEKDAY(B1491)=7,1,0))))))</f>
        <v>3</v>
      </c>
      <c r="U1491" s="781">
        <f>VLOOKUP(C1491,METADATA!$A$5:$H$29,IF(E1491="HI",2,IF(E1491="LO",6,10))+IF(S1491=1,2,IF(D1491=7,1,(IF(WEEKDAY(B1491)=1,2,IF(WEEKDAY(B1491)=7,1,0))))))</f>
        <v>3</v>
      </c>
    </row>
    <row r="1492" spans="2:21" ht="13.95" customHeight="1" x14ac:dyDescent="0.25">
      <c r="B1492" s="784">
        <f t="shared" si="68"/>
        <v>45445</v>
      </c>
      <c r="C1492" s="785">
        <v>0</v>
      </c>
      <c r="D1492" s="786">
        <f>IFERROR((INDEX(METADATA!$T$2:$T$20,MATCH(B1492,METADATA!$S$2:$S$20,0))),0)</f>
        <v>0</v>
      </c>
      <c r="E1492" s="785" t="str">
        <f t="shared" si="69"/>
        <v>HI</v>
      </c>
      <c r="F1492" s="786">
        <f>VLOOKUP(C1492,METADATA!$A$5:$H$29,IF(E1492="HI",2,IF(E1492="LO",6,10))+IF(D1492=1,2,IF(D1492=7,1,(IF(WEEKDAY(B1492)=1,2,IF(WEEKDAY(B1492)=7,1,0))))))</f>
        <v>3</v>
      </c>
      <c r="G1492" s="786">
        <f>VLOOKUP(C1492,METADATA!$J$5:$Q$29,IF(E1492="HI",2,IF(E1492="LO",6,10))+IF(D1492=1,2,IF(D1492=7,1,(IF(WEEKDAY(B1492)=1,2,IF(WEEKDAY(B1492)=7,1,0))))))</f>
        <v>3</v>
      </c>
      <c r="H1492" s="787">
        <v>8275.5</v>
      </c>
      <c r="I1492" s="788">
        <v>0</v>
      </c>
      <c r="K1492" s="795">
        <v>0</v>
      </c>
      <c r="M1492" s="798">
        <f t="shared" si="70"/>
        <v>8275.5</v>
      </c>
      <c r="N1492" s="303"/>
      <c r="S1492" s="786">
        <v>0</v>
      </c>
      <c r="T1492" s="781">
        <f>VLOOKUP(C1492,METADATA!$J$5:$Q$29,IF(E1492="HI",2,IF(E1492="LO",6,10))+IF(S1492=1,2,IF(D1492=7,1,(IF(WEEKDAY(B1492)=1,2,IF(WEEKDAY(B1492)=7,1,0))))))</f>
        <v>3</v>
      </c>
      <c r="U1492" s="781">
        <f>VLOOKUP(C1492,METADATA!$A$5:$H$29,IF(E1492="HI",2,IF(E1492="LO",6,10))+IF(S1492=1,2,IF(D1492=7,1,(IF(WEEKDAY(B1492)=1,2,IF(WEEKDAY(B1492)=7,1,0))))))</f>
        <v>3</v>
      </c>
    </row>
    <row r="1493" spans="2:21" ht="13.95" customHeight="1" x14ac:dyDescent="0.25">
      <c r="B1493" s="784">
        <f t="shared" si="68"/>
        <v>45445</v>
      </c>
      <c r="C1493" s="785">
        <v>1</v>
      </c>
      <c r="D1493" s="786">
        <f>IFERROR((INDEX(METADATA!$T$2:$T$20,MATCH(B1493,METADATA!$S$2:$S$20,0))),0)</f>
        <v>0</v>
      </c>
      <c r="E1493" s="785" t="str">
        <f t="shared" si="69"/>
        <v>HI</v>
      </c>
      <c r="F1493" s="786">
        <f>VLOOKUP(C1493,METADATA!$A$5:$H$29,IF(E1493="HI",2,IF(E1493="LO",6,10))+IF(D1493=1,2,IF(D1493=7,1,(IF(WEEKDAY(B1493)=1,2,IF(WEEKDAY(B1493)=7,1,0))))))</f>
        <v>3</v>
      </c>
      <c r="G1493" s="786">
        <f>VLOOKUP(C1493,METADATA!$J$5:$Q$29,IF(E1493="HI",2,IF(E1493="LO",6,10))+IF(D1493=1,2,IF(D1493=7,1,(IF(WEEKDAY(B1493)=1,2,IF(WEEKDAY(B1493)=7,1,0))))))</f>
        <v>3</v>
      </c>
      <c r="H1493" s="787">
        <v>7725.25</v>
      </c>
      <c r="I1493" s="788">
        <v>40.46399912238121</v>
      </c>
      <c r="K1493" s="795">
        <v>0</v>
      </c>
      <c r="M1493" s="798">
        <f t="shared" si="70"/>
        <v>7725.3559722335758</v>
      </c>
      <c r="N1493" s="303"/>
      <c r="S1493" s="786">
        <v>0</v>
      </c>
      <c r="T1493" s="781">
        <f>VLOOKUP(C1493,METADATA!$J$5:$Q$29,IF(E1493="HI",2,IF(E1493="LO",6,10))+IF(S1493=1,2,IF(D1493=7,1,(IF(WEEKDAY(B1493)=1,2,IF(WEEKDAY(B1493)=7,1,0))))))</f>
        <v>3</v>
      </c>
      <c r="U1493" s="781">
        <f>VLOOKUP(C1493,METADATA!$A$5:$H$29,IF(E1493="HI",2,IF(E1493="LO",6,10))+IF(S1493=1,2,IF(D1493=7,1,(IF(WEEKDAY(B1493)=1,2,IF(WEEKDAY(B1493)=7,1,0))))))</f>
        <v>3</v>
      </c>
    </row>
    <row r="1494" spans="2:21" ht="13.95" customHeight="1" x14ac:dyDescent="0.25">
      <c r="B1494" s="784">
        <f t="shared" si="68"/>
        <v>45445</v>
      </c>
      <c r="C1494" s="785">
        <v>2</v>
      </c>
      <c r="D1494" s="786">
        <f>IFERROR((INDEX(METADATA!$T$2:$T$20,MATCH(B1494,METADATA!$S$2:$S$20,0))),0)</f>
        <v>0</v>
      </c>
      <c r="E1494" s="785" t="str">
        <f t="shared" si="69"/>
        <v>HI</v>
      </c>
      <c r="F1494" s="786">
        <f>VLOOKUP(C1494,METADATA!$A$5:$H$29,IF(E1494="HI",2,IF(E1494="LO",6,10))+IF(D1494=1,2,IF(D1494=7,1,(IF(WEEKDAY(B1494)=1,2,IF(WEEKDAY(B1494)=7,1,0))))))</f>
        <v>3</v>
      </c>
      <c r="G1494" s="786">
        <f>VLOOKUP(C1494,METADATA!$J$5:$Q$29,IF(E1494="HI",2,IF(E1494="LO",6,10))+IF(D1494=1,2,IF(D1494=7,1,(IF(WEEKDAY(B1494)=1,2,IF(WEEKDAY(B1494)=7,1,0))))))</f>
        <v>3</v>
      </c>
      <c r="H1494" s="787">
        <v>7533.5</v>
      </c>
      <c r="I1494" s="788">
        <v>394.5099983215332</v>
      </c>
      <c r="K1494" s="795">
        <v>0</v>
      </c>
      <c r="M1494" s="798">
        <f t="shared" si="70"/>
        <v>7543.8226641919182</v>
      </c>
      <c r="N1494" s="303"/>
      <c r="S1494" s="786">
        <v>0</v>
      </c>
      <c r="T1494" s="781">
        <f>VLOOKUP(C1494,METADATA!$J$5:$Q$29,IF(E1494="HI",2,IF(E1494="LO",6,10))+IF(S1494=1,2,IF(D1494=7,1,(IF(WEEKDAY(B1494)=1,2,IF(WEEKDAY(B1494)=7,1,0))))))</f>
        <v>3</v>
      </c>
      <c r="U1494" s="781">
        <f>VLOOKUP(C1494,METADATA!$A$5:$H$29,IF(E1494="HI",2,IF(E1494="LO",6,10))+IF(S1494=1,2,IF(D1494=7,1,(IF(WEEKDAY(B1494)=1,2,IF(WEEKDAY(B1494)=7,1,0))))))</f>
        <v>3</v>
      </c>
    </row>
    <row r="1495" spans="2:21" ht="13.95" customHeight="1" x14ac:dyDescent="0.25">
      <c r="B1495" s="784">
        <f t="shared" si="68"/>
        <v>45445</v>
      </c>
      <c r="C1495" s="785">
        <v>3</v>
      </c>
      <c r="D1495" s="786">
        <f>IFERROR((INDEX(METADATA!$T$2:$T$20,MATCH(B1495,METADATA!$S$2:$S$20,0))),0)</f>
        <v>0</v>
      </c>
      <c r="E1495" s="785" t="str">
        <f t="shared" si="69"/>
        <v>HI</v>
      </c>
      <c r="F1495" s="786">
        <f>VLOOKUP(C1495,METADATA!$A$5:$H$29,IF(E1495="HI",2,IF(E1495="LO",6,10))+IF(D1495=1,2,IF(D1495=7,1,(IF(WEEKDAY(B1495)=1,2,IF(WEEKDAY(B1495)=7,1,0))))))</f>
        <v>3</v>
      </c>
      <c r="G1495" s="786">
        <f>VLOOKUP(C1495,METADATA!$J$5:$Q$29,IF(E1495="HI",2,IF(E1495="LO",6,10))+IF(D1495=1,2,IF(D1495=7,1,(IF(WEEKDAY(B1495)=1,2,IF(WEEKDAY(B1495)=7,1,0))))))</f>
        <v>3</v>
      </c>
      <c r="H1495" s="787">
        <v>7674.5</v>
      </c>
      <c r="I1495" s="788">
        <v>349.96749496459961</v>
      </c>
      <c r="K1495" s="795">
        <v>0</v>
      </c>
      <c r="M1495" s="798">
        <f t="shared" si="70"/>
        <v>7682.4753496208368</v>
      </c>
      <c r="N1495" s="303"/>
      <c r="S1495" s="786">
        <v>0</v>
      </c>
      <c r="T1495" s="781">
        <f>VLOOKUP(C1495,METADATA!$J$5:$Q$29,IF(E1495="HI",2,IF(E1495="LO",6,10))+IF(S1495=1,2,IF(D1495=7,1,(IF(WEEKDAY(B1495)=1,2,IF(WEEKDAY(B1495)=7,1,0))))))</f>
        <v>3</v>
      </c>
      <c r="U1495" s="781">
        <f>VLOOKUP(C1495,METADATA!$A$5:$H$29,IF(E1495="HI",2,IF(E1495="LO",6,10))+IF(S1495=1,2,IF(D1495=7,1,(IF(WEEKDAY(B1495)=1,2,IF(WEEKDAY(B1495)=7,1,0))))))</f>
        <v>3</v>
      </c>
    </row>
    <row r="1496" spans="2:21" ht="13.95" customHeight="1" x14ac:dyDescent="0.25">
      <c r="B1496" s="784">
        <f t="shared" si="68"/>
        <v>45445</v>
      </c>
      <c r="C1496" s="785">
        <v>4</v>
      </c>
      <c r="D1496" s="786">
        <f>IFERROR((INDEX(METADATA!$T$2:$T$20,MATCH(B1496,METADATA!$S$2:$S$20,0))),0)</f>
        <v>0</v>
      </c>
      <c r="E1496" s="785" t="str">
        <f t="shared" si="69"/>
        <v>HI</v>
      </c>
      <c r="F1496" s="786">
        <f>VLOOKUP(C1496,METADATA!$A$5:$H$29,IF(E1496="HI",2,IF(E1496="LO",6,10))+IF(D1496=1,2,IF(D1496=7,1,(IF(WEEKDAY(B1496)=1,2,IF(WEEKDAY(B1496)=7,1,0))))))</f>
        <v>3</v>
      </c>
      <c r="G1496" s="786">
        <f>VLOOKUP(C1496,METADATA!$J$5:$Q$29,IF(E1496="HI",2,IF(E1496="LO",6,10))+IF(D1496=1,2,IF(D1496=7,1,(IF(WEEKDAY(B1496)=1,2,IF(WEEKDAY(B1496)=7,1,0))))))</f>
        <v>3</v>
      </c>
      <c r="H1496" s="787">
        <v>7920.75</v>
      </c>
      <c r="I1496" s="788">
        <v>315.86499977111816</v>
      </c>
      <c r="K1496" s="795">
        <v>0</v>
      </c>
      <c r="M1496" s="798">
        <f t="shared" si="70"/>
        <v>7927.045556862935</v>
      </c>
      <c r="N1496" s="303"/>
      <c r="S1496" s="786">
        <v>0</v>
      </c>
      <c r="T1496" s="781">
        <f>VLOOKUP(C1496,METADATA!$J$5:$Q$29,IF(E1496="HI",2,IF(E1496="LO",6,10))+IF(S1496=1,2,IF(D1496=7,1,(IF(WEEKDAY(B1496)=1,2,IF(WEEKDAY(B1496)=7,1,0))))))</f>
        <v>3</v>
      </c>
      <c r="U1496" s="781">
        <f>VLOOKUP(C1496,METADATA!$A$5:$H$29,IF(E1496="HI",2,IF(E1496="LO",6,10))+IF(S1496=1,2,IF(D1496=7,1,(IF(WEEKDAY(B1496)=1,2,IF(WEEKDAY(B1496)=7,1,0))))))</f>
        <v>3</v>
      </c>
    </row>
    <row r="1497" spans="2:21" ht="13.95" customHeight="1" x14ac:dyDescent="0.25">
      <c r="B1497" s="784">
        <f t="shared" si="68"/>
        <v>45445</v>
      </c>
      <c r="C1497" s="785">
        <v>5</v>
      </c>
      <c r="D1497" s="786">
        <f>IFERROR((INDEX(METADATA!$T$2:$T$20,MATCH(B1497,METADATA!$S$2:$S$20,0))),0)</f>
        <v>0</v>
      </c>
      <c r="E1497" s="785" t="str">
        <f t="shared" si="69"/>
        <v>HI</v>
      </c>
      <c r="F1497" s="786">
        <f>VLOOKUP(C1497,METADATA!$A$5:$H$29,IF(E1497="HI",2,IF(E1497="LO",6,10))+IF(D1497=1,2,IF(D1497=7,1,(IF(WEEKDAY(B1497)=1,2,IF(WEEKDAY(B1497)=7,1,0))))))</f>
        <v>3</v>
      </c>
      <c r="G1497" s="786">
        <f>VLOOKUP(C1497,METADATA!$J$5:$Q$29,IF(E1497="HI",2,IF(E1497="LO",6,10))+IF(D1497=1,2,IF(D1497=7,1,(IF(WEEKDAY(B1497)=1,2,IF(WEEKDAY(B1497)=7,1,0))))))</f>
        <v>3</v>
      </c>
      <c r="H1497" s="787">
        <v>8209.25</v>
      </c>
      <c r="I1497" s="788">
        <v>272.6414937376976</v>
      </c>
      <c r="K1497" s="795">
        <v>0</v>
      </c>
      <c r="M1497" s="798">
        <f t="shared" si="70"/>
        <v>8213.7761685236783</v>
      </c>
      <c r="N1497" s="303"/>
      <c r="S1497" s="786">
        <v>0</v>
      </c>
      <c r="T1497" s="781">
        <f>VLOOKUP(C1497,METADATA!$J$5:$Q$29,IF(E1497="HI",2,IF(E1497="LO",6,10))+IF(S1497=1,2,IF(D1497=7,1,(IF(WEEKDAY(B1497)=1,2,IF(WEEKDAY(B1497)=7,1,0))))))</f>
        <v>3</v>
      </c>
      <c r="U1497" s="781">
        <f>VLOOKUP(C1497,METADATA!$A$5:$H$29,IF(E1497="HI",2,IF(E1497="LO",6,10))+IF(S1497=1,2,IF(D1497=7,1,(IF(WEEKDAY(B1497)=1,2,IF(WEEKDAY(B1497)=7,1,0))))))</f>
        <v>3</v>
      </c>
    </row>
    <row r="1498" spans="2:21" ht="13.95" customHeight="1" x14ac:dyDescent="0.25">
      <c r="B1498" s="784">
        <f t="shared" si="68"/>
        <v>45445</v>
      </c>
      <c r="C1498" s="785">
        <v>6</v>
      </c>
      <c r="D1498" s="786">
        <f>IFERROR((INDEX(METADATA!$T$2:$T$20,MATCH(B1498,METADATA!$S$2:$S$20,0))),0)</f>
        <v>0</v>
      </c>
      <c r="E1498" s="785" t="str">
        <f t="shared" si="69"/>
        <v>HI</v>
      </c>
      <c r="F1498" s="786">
        <f>VLOOKUP(C1498,METADATA!$A$5:$H$29,IF(E1498="HI",2,IF(E1498="LO",6,10))+IF(D1498=1,2,IF(D1498=7,1,(IF(WEEKDAY(B1498)=1,2,IF(WEEKDAY(B1498)=7,1,0))))))</f>
        <v>3</v>
      </c>
      <c r="G1498" s="786">
        <f>VLOOKUP(C1498,METADATA!$J$5:$Q$29,IF(E1498="HI",2,IF(E1498="LO",6,10))+IF(D1498=1,2,IF(D1498=7,1,(IF(WEEKDAY(B1498)=1,2,IF(WEEKDAY(B1498)=7,1,0))))))</f>
        <v>3</v>
      </c>
      <c r="H1498" s="787">
        <v>9021</v>
      </c>
      <c r="I1498" s="788">
        <v>15.192000865936279</v>
      </c>
      <c r="K1498" s="795">
        <v>870.51250000000005</v>
      </c>
      <c r="M1498" s="798">
        <f t="shared" si="70"/>
        <v>9021.0127921919229</v>
      </c>
      <c r="N1498" s="303"/>
      <c r="S1498" s="786">
        <v>0</v>
      </c>
      <c r="T1498" s="781">
        <f>VLOOKUP(C1498,METADATA!$J$5:$Q$29,IF(E1498="HI",2,IF(E1498="LO",6,10))+IF(S1498=1,2,IF(D1498=7,1,(IF(WEEKDAY(B1498)=1,2,IF(WEEKDAY(B1498)=7,1,0))))))</f>
        <v>3</v>
      </c>
      <c r="U1498" s="781">
        <f>VLOOKUP(C1498,METADATA!$A$5:$H$29,IF(E1498="HI",2,IF(E1498="LO",6,10))+IF(S1498=1,2,IF(D1498=7,1,(IF(WEEKDAY(B1498)=1,2,IF(WEEKDAY(B1498)=7,1,0))))))</f>
        <v>3</v>
      </c>
    </row>
    <row r="1499" spans="2:21" ht="13.95" customHeight="1" x14ac:dyDescent="0.25">
      <c r="B1499" s="784">
        <f t="shared" si="68"/>
        <v>45445</v>
      </c>
      <c r="C1499" s="785">
        <v>7</v>
      </c>
      <c r="D1499" s="786">
        <f>IFERROR((INDEX(METADATA!$T$2:$T$20,MATCH(B1499,METADATA!$S$2:$S$20,0))),0)</f>
        <v>0</v>
      </c>
      <c r="E1499" s="785" t="str">
        <f t="shared" si="69"/>
        <v>HI</v>
      </c>
      <c r="F1499" s="786">
        <f>VLOOKUP(C1499,METADATA!$A$5:$H$29,IF(E1499="HI",2,IF(E1499="LO",6,10))+IF(D1499=1,2,IF(D1499=7,1,(IF(WEEKDAY(B1499)=1,2,IF(WEEKDAY(B1499)=7,1,0))))))</f>
        <v>3</v>
      </c>
      <c r="G1499" s="786">
        <f>VLOOKUP(C1499,METADATA!$J$5:$Q$29,IF(E1499="HI",2,IF(E1499="LO",6,10))+IF(D1499=1,2,IF(D1499=7,1,(IF(WEEKDAY(B1499)=1,2,IF(WEEKDAY(B1499)=7,1,0))))))</f>
        <v>3</v>
      </c>
      <c r="H1499" s="787">
        <v>10254</v>
      </c>
      <c r="I1499" s="788">
        <v>0.95999997854232788</v>
      </c>
      <c r="K1499" s="795">
        <v>865.8125</v>
      </c>
      <c r="M1499" s="798">
        <f t="shared" si="70"/>
        <v>10254.000044938559</v>
      </c>
      <c r="N1499" s="303"/>
      <c r="S1499" s="786">
        <v>0</v>
      </c>
      <c r="T1499" s="781">
        <f>VLOOKUP(C1499,METADATA!$J$5:$Q$29,IF(E1499="HI",2,IF(E1499="LO",6,10))+IF(S1499=1,2,IF(D1499=7,1,(IF(WEEKDAY(B1499)=1,2,IF(WEEKDAY(B1499)=7,1,0))))))</f>
        <v>3</v>
      </c>
      <c r="U1499" s="781">
        <f>VLOOKUP(C1499,METADATA!$A$5:$H$29,IF(E1499="HI",2,IF(E1499="LO",6,10))+IF(S1499=1,2,IF(D1499=7,1,(IF(WEEKDAY(B1499)=1,2,IF(WEEKDAY(B1499)=7,1,0))))))</f>
        <v>3</v>
      </c>
    </row>
    <row r="1500" spans="2:21" ht="13.95" customHeight="1" x14ac:dyDescent="0.25">
      <c r="B1500" s="784">
        <f t="shared" ref="B1500:B1563" si="71">B1476+1</f>
        <v>45445</v>
      </c>
      <c r="C1500" s="785">
        <v>8</v>
      </c>
      <c r="D1500" s="786">
        <f>IFERROR((INDEX(METADATA!$T$2:$T$20,MATCH(B1500,METADATA!$S$2:$S$20,0))),0)</f>
        <v>0</v>
      </c>
      <c r="E1500" s="785" t="str">
        <f t="shared" si="69"/>
        <v>HI</v>
      </c>
      <c r="F1500" s="786">
        <f>VLOOKUP(C1500,METADATA!$A$5:$H$29,IF(E1500="HI",2,IF(E1500="LO",6,10))+IF(D1500=1,2,IF(D1500=7,1,(IF(WEEKDAY(B1500)=1,2,IF(WEEKDAY(B1500)=7,1,0))))))</f>
        <v>3</v>
      </c>
      <c r="G1500" s="786">
        <f>VLOOKUP(C1500,METADATA!$J$5:$Q$29,IF(E1500="HI",2,IF(E1500="LO",6,10))+IF(D1500=1,2,IF(D1500=7,1,(IF(WEEKDAY(B1500)=1,2,IF(WEEKDAY(B1500)=7,1,0))))))</f>
        <v>3</v>
      </c>
      <c r="H1500" s="787">
        <v>11647.5</v>
      </c>
      <c r="I1500" s="788">
        <v>88.799997329711914</v>
      </c>
      <c r="K1500" s="795">
        <v>834.63750000000005</v>
      </c>
      <c r="M1500" s="798">
        <f t="shared" si="70"/>
        <v>11647.838498602467</v>
      </c>
      <c r="N1500" s="303"/>
      <c r="S1500" s="786">
        <v>0</v>
      </c>
      <c r="T1500" s="781">
        <f>VLOOKUP(C1500,METADATA!$J$5:$Q$29,IF(E1500="HI",2,IF(E1500="LO",6,10))+IF(S1500=1,2,IF(D1500=7,1,(IF(WEEKDAY(B1500)=1,2,IF(WEEKDAY(B1500)=7,1,0))))))</f>
        <v>3</v>
      </c>
      <c r="U1500" s="781">
        <f>VLOOKUP(C1500,METADATA!$A$5:$H$29,IF(E1500="HI",2,IF(E1500="LO",6,10))+IF(S1500=1,2,IF(D1500=7,1,(IF(WEEKDAY(B1500)=1,2,IF(WEEKDAY(B1500)=7,1,0))))))</f>
        <v>3</v>
      </c>
    </row>
    <row r="1501" spans="2:21" ht="13.95" customHeight="1" x14ac:dyDescent="0.25">
      <c r="B1501" s="784">
        <f t="shared" si="71"/>
        <v>45445</v>
      </c>
      <c r="C1501" s="785">
        <v>9</v>
      </c>
      <c r="D1501" s="786">
        <f>IFERROR((INDEX(METADATA!$T$2:$T$20,MATCH(B1501,METADATA!$S$2:$S$20,0))),0)</f>
        <v>0</v>
      </c>
      <c r="E1501" s="785" t="str">
        <f t="shared" si="69"/>
        <v>HI</v>
      </c>
      <c r="F1501" s="786">
        <f>VLOOKUP(C1501,METADATA!$A$5:$H$29,IF(E1501="HI",2,IF(E1501="LO",6,10))+IF(D1501=1,2,IF(D1501=7,1,(IF(WEEKDAY(B1501)=1,2,IF(WEEKDAY(B1501)=7,1,0))))))</f>
        <v>3</v>
      </c>
      <c r="G1501" s="786">
        <f>VLOOKUP(C1501,METADATA!$J$5:$Q$29,IF(E1501="HI",2,IF(E1501="LO",6,10))+IF(D1501=1,2,IF(D1501=7,1,(IF(WEEKDAY(B1501)=1,2,IF(WEEKDAY(B1501)=7,1,0))))))</f>
        <v>3</v>
      </c>
      <c r="H1501" s="787">
        <v>12601</v>
      </c>
      <c r="I1501" s="788">
        <v>0</v>
      </c>
      <c r="K1501" s="795">
        <v>847.33749999999998</v>
      </c>
      <c r="M1501" s="798">
        <f t="shared" si="70"/>
        <v>12601</v>
      </c>
      <c r="N1501" s="303"/>
      <c r="S1501" s="786">
        <v>0</v>
      </c>
      <c r="T1501" s="781">
        <f>VLOOKUP(C1501,METADATA!$J$5:$Q$29,IF(E1501="HI",2,IF(E1501="LO",6,10))+IF(S1501=1,2,IF(D1501=7,1,(IF(WEEKDAY(B1501)=1,2,IF(WEEKDAY(B1501)=7,1,0))))))</f>
        <v>3</v>
      </c>
      <c r="U1501" s="781">
        <f>VLOOKUP(C1501,METADATA!$A$5:$H$29,IF(E1501="HI",2,IF(E1501="LO",6,10))+IF(S1501=1,2,IF(D1501=7,1,(IF(WEEKDAY(B1501)=1,2,IF(WEEKDAY(B1501)=7,1,0))))))</f>
        <v>3</v>
      </c>
    </row>
    <row r="1502" spans="2:21" ht="13.95" customHeight="1" x14ac:dyDescent="0.25">
      <c r="B1502" s="784">
        <f t="shared" si="71"/>
        <v>45445</v>
      </c>
      <c r="C1502" s="785">
        <v>10</v>
      </c>
      <c r="D1502" s="786">
        <f>IFERROR((INDEX(METADATA!$T$2:$T$20,MATCH(B1502,METADATA!$S$2:$S$20,0))),0)</f>
        <v>0</v>
      </c>
      <c r="E1502" s="785" t="str">
        <f t="shared" si="69"/>
        <v>HI</v>
      </c>
      <c r="F1502" s="786">
        <f>VLOOKUP(C1502,METADATA!$A$5:$H$29,IF(E1502="HI",2,IF(E1502="LO",6,10))+IF(D1502=1,2,IF(D1502=7,1,(IF(WEEKDAY(B1502)=1,2,IF(WEEKDAY(B1502)=7,1,0))))))</f>
        <v>3</v>
      </c>
      <c r="G1502" s="786">
        <f>VLOOKUP(C1502,METADATA!$J$5:$Q$29,IF(E1502="HI",2,IF(E1502="LO",6,10))+IF(D1502=1,2,IF(D1502=7,1,(IF(WEEKDAY(B1502)=1,2,IF(WEEKDAY(B1502)=7,1,0))))))</f>
        <v>3</v>
      </c>
      <c r="H1502" s="787">
        <v>13167.75</v>
      </c>
      <c r="I1502" s="788">
        <v>0</v>
      </c>
      <c r="K1502" s="795">
        <v>851.61249999999995</v>
      </c>
      <c r="M1502" s="798">
        <f t="shared" si="70"/>
        <v>13167.75</v>
      </c>
      <c r="N1502" s="303"/>
      <c r="S1502" s="786">
        <v>0</v>
      </c>
      <c r="T1502" s="781">
        <f>VLOOKUP(C1502,METADATA!$J$5:$Q$29,IF(E1502="HI",2,IF(E1502="LO",6,10))+IF(S1502=1,2,IF(D1502=7,1,(IF(WEEKDAY(B1502)=1,2,IF(WEEKDAY(B1502)=7,1,0))))))</f>
        <v>3</v>
      </c>
      <c r="U1502" s="781">
        <f>VLOOKUP(C1502,METADATA!$A$5:$H$29,IF(E1502="HI",2,IF(E1502="LO",6,10))+IF(S1502=1,2,IF(D1502=7,1,(IF(WEEKDAY(B1502)=1,2,IF(WEEKDAY(B1502)=7,1,0))))))</f>
        <v>3</v>
      </c>
    </row>
    <row r="1503" spans="2:21" ht="13.95" customHeight="1" x14ac:dyDescent="0.25">
      <c r="B1503" s="784">
        <f t="shared" si="71"/>
        <v>45445</v>
      </c>
      <c r="C1503" s="785">
        <v>11</v>
      </c>
      <c r="D1503" s="786">
        <f>IFERROR((INDEX(METADATA!$T$2:$T$20,MATCH(B1503,METADATA!$S$2:$S$20,0))),0)</f>
        <v>0</v>
      </c>
      <c r="E1503" s="785" t="str">
        <f t="shared" si="69"/>
        <v>HI</v>
      </c>
      <c r="F1503" s="786">
        <f>VLOOKUP(C1503,METADATA!$A$5:$H$29,IF(E1503="HI",2,IF(E1503="LO",6,10))+IF(D1503=1,2,IF(D1503=7,1,(IF(WEEKDAY(B1503)=1,2,IF(WEEKDAY(B1503)=7,1,0))))))</f>
        <v>3</v>
      </c>
      <c r="G1503" s="786">
        <f>VLOOKUP(C1503,METADATA!$J$5:$Q$29,IF(E1503="HI",2,IF(E1503="LO",6,10))+IF(D1503=1,2,IF(D1503=7,1,(IF(WEEKDAY(B1503)=1,2,IF(WEEKDAY(B1503)=7,1,0))))))</f>
        <v>3</v>
      </c>
      <c r="H1503" s="787">
        <v>13278.5</v>
      </c>
      <c r="I1503" s="788">
        <v>0</v>
      </c>
      <c r="K1503" s="795">
        <v>856.5</v>
      </c>
      <c r="M1503" s="798">
        <f t="shared" si="70"/>
        <v>13278.5</v>
      </c>
      <c r="N1503" s="303"/>
      <c r="S1503" s="786">
        <v>0</v>
      </c>
      <c r="T1503" s="781">
        <f>VLOOKUP(C1503,METADATA!$J$5:$Q$29,IF(E1503="HI",2,IF(E1503="LO",6,10))+IF(S1503=1,2,IF(D1503=7,1,(IF(WEEKDAY(B1503)=1,2,IF(WEEKDAY(B1503)=7,1,0))))))</f>
        <v>3</v>
      </c>
      <c r="U1503" s="781">
        <f>VLOOKUP(C1503,METADATA!$A$5:$H$29,IF(E1503="HI",2,IF(E1503="LO",6,10))+IF(S1503=1,2,IF(D1503=7,1,(IF(WEEKDAY(B1503)=1,2,IF(WEEKDAY(B1503)=7,1,0))))))</f>
        <v>3</v>
      </c>
    </row>
    <row r="1504" spans="2:21" ht="13.95" customHeight="1" x14ac:dyDescent="0.25">
      <c r="B1504" s="784">
        <f t="shared" si="71"/>
        <v>45445</v>
      </c>
      <c r="C1504" s="785">
        <v>12</v>
      </c>
      <c r="D1504" s="786">
        <f>IFERROR((INDEX(METADATA!$T$2:$T$20,MATCH(B1504,METADATA!$S$2:$S$20,0))),0)</f>
        <v>0</v>
      </c>
      <c r="E1504" s="785" t="str">
        <f t="shared" si="69"/>
        <v>HI</v>
      </c>
      <c r="F1504" s="786">
        <f>VLOOKUP(C1504,METADATA!$A$5:$H$29,IF(E1504="HI",2,IF(E1504="LO",6,10))+IF(D1504=1,2,IF(D1504=7,1,(IF(WEEKDAY(B1504)=1,2,IF(WEEKDAY(B1504)=7,1,0))))))</f>
        <v>3</v>
      </c>
      <c r="G1504" s="786">
        <f>VLOOKUP(C1504,METADATA!$J$5:$Q$29,IF(E1504="HI",2,IF(E1504="LO",6,10))+IF(D1504=1,2,IF(D1504=7,1,(IF(WEEKDAY(B1504)=1,2,IF(WEEKDAY(B1504)=7,1,0))))))</f>
        <v>3</v>
      </c>
      <c r="H1504" s="787">
        <v>12968.75</v>
      </c>
      <c r="I1504" s="788">
        <v>0</v>
      </c>
      <c r="K1504" s="795">
        <v>824.32500000000005</v>
      </c>
      <c r="M1504" s="798">
        <f t="shared" si="70"/>
        <v>12968.75</v>
      </c>
      <c r="N1504" s="303"/>
      <c r="S1504" s="786">
        <v>0</v>
      </c>
      <c r="T1504" s="781">
        <f>VLOOKUP(C1504,METADATA!$J$5:$Q$29,IF(E1504="HI",2,IF(E1504="LO",6,10))+IF(S1504=1,2,IF(D1504=7,1,(IF(WEEKDAY(B1504)=1,2,IF(WEEKDAY(B1504)=7,1,0))))))</f>
        <v>3</v>
      </c>
      <c r="U1504" s="781">
        <f>VLOOKUP(C1504,METADATA!$A$5:$H$29,IF(E1504="HI",2,IF(E1504="LO",6,10))+IF(S1504=1,2,IF(D1504=7,1,(IF(WEEKDAY(B1504)=1,2,IF(WEEKDAY(B1504)=7,1,0))))))</f>
        <v>3</v>
      </c>
    </row>
    <row r="1505" spans="2:21" ht="13.95" customHeight="1" x14ac:dyDescent="0.25">
      <c r="B1505" s="784">
        <f t="shared" si="71"/>
        <v>45445</v>
      </c>
      <c r="C1505" s="785">
        <v>13</v>
      </c>
      <c r="D1505" s="786">
        <f>IFERROR((INDEX(METADATA!$T$2:$T$20,MATCH(B1505,METADATA!$S$2:$S$20,0))),0)</f>
        <v>0</v>
      </c>
      <c r="E1505" s="785" t="str">
        <f t="shared" si="69"/>
        <v>HI</v>
      </c>
      <c r="F1505" s="786">
        <f>VLOOKUP(C1505,METADATA!$A$5:$H$29,IF(E1505="HI",2,IF(E1505="LO",6,10))+IF(D1505=1,2,IF(D1505=7,1,(IF(WEEKDAY(B1505)=1,2,IF(WEEKDAY(B1505)=7,1,0))))))</f>
        <v>3</v>
      </c>
      <c r="G1505" s="786">
        <f>VLOOKUP(C1505,METADATA!$J$5:$Q$29,IF(E1505="HI",2,IF(E1505="LO",6,10))+IF(D1505=1,2,IF(D1505=7,1,(IF(WEEKDAY(B1505)=1,2,IF(WEEKDAY(B1505)=7,1,0))))))</f>
        <v>3</v>
      </c>
      <c r="H1505" s="787">
        <v>12270.5</v>
      </c>
      <c r="I1505" s="788">
        <v>0</v>
      </c>
      <c r="K1505" s="795">
        <v>882.73749999999995</v>
      </c>
      <c r="M1505" s="798">
        <f t="shared" si="70"/>
        <v>12270.5</v>
      </c>
      <c r="N1505" s="303"/>
      <c r="S1505" s="786">
        <v>0</v>
      </c>
      <c r="T1505" s="781">
        <f>VLOOKUP(C1505,METADATA!$J$5:$Q$29,IF(E1505="HI",2,IF(E1505="LO",6,10))+IF(S1505=1,2,IF(D1505=7,1,(IF(WEEKDAY(B1505)=1,2,IF(WEEKDAY(B1505)=7,1,0))))))</f>
        <v>3</v>
      </c>
      <c r="U1505" s="781">
        <f>VLOOKUP(C1505,METADATA!$A$5:$H$29,IF(E1505="HI",2,IF(E1505="LO",6,10))+IF(S1505=1,2,IF(D1505=7,1,(IF(WEEKDAY(B1505)=1,2,IF(WEEKDAY(B1505)=7,1,0))))))</f>
        <v>3</v>
      </c>
    </row>
    <row r="1506" spans="2:21" ht="13.95" customHeight="1" x14ac:dyDescent="0.25">
      <c r="B1506" s="784">
        <f t="shared" si="71"/>
        <v>45445</v>
      </c>
      <c r="C1506" s="785">
        <v>14</v>
      </c>
      <c r="D1506" s="786">
        <f>IFERROR((INDEX(METADATA!$T$2:$T$20,MATCH(B1506,METADATA!$S$2:$S$20,0))),0)</f>
        <v>0</v>
      </c>
      <c r="E1506" s="785" t="str">
        <f t="shared" si="69"/>
        <v>HI</v>
      </c>
      <c r="F1506" s="786">
        <f>VLOOKUP(C1506,METADATA!$A$5:$H$29,IF(E1506="HI",2,IF(E1506="LO",6,10))+IF(D1506=1,2,IF(D1506=7,1,(IF(WEEKDAY(B1506)=1,2,IF(WEEKDAY(B1506)=7,1,0))))))</f>
        <v>3</v>
      </c>
      <c r="G1506" s="786">
        <f>VLOOKUP(C1506,METADATA!$J$5:$Q$29,IF(E1506="HI",2,IF(E1506="LO",6,10))+IF(D1506=1,2,IF(D1506=7,1,(IF(WEEKDAY(B1506)=1,2,IF(WEEKDAY(B1506)=7,1,0))))))</f>
        <v>3</v>
      </c>
      <c r="H1506" s="787">
        <v>11707.5</v>
      </c>
      <c r="I1506" s="788">
        <v>0</v>
      </c>
      <c r="K1506" s="795">
        <v>909.3125</v>
      </c>
      <c r="M1506" s="798">
        <f t="shared" si="70"/>
        <v>11707.5</v>
      </c>
      <c r="N1506" s="303"/>
      <c r="S1506" s="786">
        <v>0</v>
      </c>
      <c r="T1506" s="781">
        <f>VLOOKUP(C1506,METADATA!$J$5:$Q$29,IF(E1506="HI",2,IF(E1506="LO",6,10))+IF(S1506=1,2,IF(D1506=7,1,(IF(WEEKDAY(B1506)=1,2,IF(WEEKDAY(B1506)=7,1,0))))))</f>
        <v>3</v>
      </c>
      <c r="U1506" s="781">
        <f>VLOOKUP(C1506,METADATA!$A$5:$H$29,IF(E1506="HI",2,IF(E1506="LO",6,10))+IF(S1506=1,2,IF(D1506=7,1,(IF(WEEKDAY(B1506)=1,2,IF(WEEKDAY(B1506)=7,1,0))))))</f>
        <v>3</v>
      </c>
    </row>
    <row r="1507" spans="2:21" ht="13.95" customHeight="1" x14ac:dyDescent="0.25">
      <c r="B1507" s="784">
        <f t="shared" si="71"/>
        <v>45445</v>
      </c>
      <c r="C1507" s="785">
        <v>15</v>
      </c>
      <c r="D1507" s="786">
        <f>IFERROR((INDEX(METADATA!$T$2:$T$20,MATCH(B1507,METADATA!$S$2:$S$20,0))),0)</f>
        <v>0</v>
      </c>
      <c r="E1507" s="785" t="str">
        <f t="shared" si="69"/>
        <v>HI</v>
      </c>
      <c r="F1507" s="786">
        <f>VLOOKUP(C1507,METADATA!$A$5:$H$29,IF(E1507="HI",2,IF(E1507="LO",6,10))+IF(D1507=1,2,IF(D1507=7,1,(IF(WEEKDAY(B1507)=1,2,IF(WEEKDAY(B1507)=7,1,0))))))</f>
        <v>3</v>
      </c>
      <c r="G1507" s="786">
        <f>VLOOKUP(C1507,METADATA!$J$5:$Q$29,IF(E1507="HI",2,IF(E1507="LO",6,10))+IF(D1507=1,2,IF(D1507=7,1,(IF(WEEKDAY(B1507)=1,2,IF(WEEKDAY(B1507)=7,1,0))))))</f>
        <v>3</v>
      </c>
      <c r="H1507" s="787">
        <v>11346</v>
      </c>
      <c r="I1507" s="788">
        <v>0</v>
      </c>
      <c r="K1507" s="795">
        <v>905.6</v>
      </c>
      <c r="M1507" s="798">
        <f t="shared" si="70"/>
        <v>11346</v>
      </c>
      <c r="N1507" s="303"/>
      <c r="S1507" s="786">
        <v>0</v>
      </c>
      <c r="T1507" s="781">
        <f>VLOOKUP(C1507,METADATA!$J$5:$Q$29,IF(E1507="HI",2,IF(E1507="LO",6,10))+IF(S1507=1,2,IF(D1507=7,1,(IF(WEEKDAY(B1507)=1,2,IF(WEEKDAY(B1507)=7,1,0))))))</f>
        <v>3</v>
      </c>
      <c r="U1507" s="781">
        <f>VLOOKUP(C1507,METADATA!$A$5:$H$29,IF(E1507="HI",2,IF(E1507="LO",6,10))+IF(S1507=1,2,IF(D1507=7,1,(IF(WEEKDAY(B1507)=1,2,IF(WEEKDAY(B1507)=7,1,0))))))</f>
        <v>3</v>
      </c>
    </row>
    <row r="1508" spans="2:21" ht="13.95" customHeight="1" x14ac:dyDescent="0.25">
      <c r="B1508" s="784">
        <f t="shared" si="71"/>
        <v>45445</v>
      </c>
      <c r="C1508" s="785">
        <v>16</v>
      </c>
      <c r="D1508" s="786">
        <f>IFERROR((INDEX(METADATA!$T$2:$T$20,MATCH(B1508,METADATA!$S$2:$S$20,0))),0)</f>
        <v>0</v>
      </c>
      <c r="E1508" s="785" t="str">
        <f t="shared" si="69"/>
        <v>HI</v>
      </c>
      <c r="F1508" s="786">
        <f>VLOOKUP(C1508,METADATA!$A$5:$H$29,IF(E1508="HI",2,IF(E1508="LO",6,10))+IF(D1508=1,2,IF(D1508=7,1,(IF(WEEKDAY(B1508)=1,2,IF(WEEKDAY(B1508)=7,1,0))))))</f>
        <v>3</v>
      </c>
      <c r="G1508" s="786">
        <f>VLOOKUP(C1508,METADATA!$J$5:$Q$29,IF(E1508="HI",2,IF(E1508="LO",6,10))+IF(D1508=1,2,IF(D1508=7,1,(IF(WEEKDAY(B1508)=1,2,IF(WEEKDAY(B1508)=7,1,0))))))</f>
        <v>3</v>
      </c>
      <c r="H1508" s="787">
        <v>11686.75</v>
      </c>
      <c r="I1508" s="788">
        <v>0</v>
      </c>
      <c r="K1508" s="795">
        <v>913.98749999999995</v>
      </c>
      <c r="M1508" s="798">
        <f t="shared" si="70"/>
        <v>11686.75</v>
      </c>
      <c r="N1508" s="303"/>
      <c r="S1508" s="786">
        <v>0</v>
      </c>
      <c r="T1508" s="781">
        <f>VLOOKUP(C1508,METADATA!$J$5:$Q$29,IF(E1508="HI",2,IF(E1508="LO",6,10))+IF(S1508=1,2,IF(D1508=7,1,(IF(WEEKDAY(B1508)=1,2,IF(WEEKDAY(B1508)=7,1,0))))))</f>
        <v>3</v>
      </c>
      <c r="U1508" s="781">
        <f>VLOOKUP(C1508,METADATA!$A$5:$H$29,IF(E1508="HI",2,IF(E1508="LO",6,10))+IF(S1508=1,2,IF(D1508=7,1,(IF(WEEKDAY(B1508)=1,2,IF(WEEKDAY(B1508)=7,1,0))))))</f>
        <v>3</v>
      </c>
    </row>
    <row r="1509" spans="2:21" ht="13.95" customHeight="1" x14ac:dyDescent="0.25">
      <c r="B1509" s="784">
        <f t="shared" si="71"/>
        <v>45445</v>
      </c>
      <c r="C1509" s="785">
        <v>17</v>
      </c>
      <c r="D1509" s="786">
        <f>IFERROR((INDEX(METADATA!$T$2:$T$20,MATCH(B1509,METADATA!$S$2:$S$20,0))),0)</f>
        <v>0</v>
      </c>
      <c r="E1509" s="785" t="str">
        <f t="shared" si="69"/>
        <v>HI</v>
      </c>
      <c r="F1509" s="786">
        <f>VLOOKUP(C1509,METADATA!$A$5:$H$29,IF(E1509="HI",2,IF(E1509="LO",6,10))+IF(D1509=1,2,IF(D1509=7,1,(IF(WEEKDAY(B1509)=1,2,IF(WEEKDAY(B1509)=7,1,0))))))</f>
        <v>2</v>
      </c>
      <c r="G1509" s="786">
        <f>VLOOKUP(C1509,METADATA!$J$5:$Q$29,IF(E1509="HI",2,IF(E1509="LO",6,10))+IF(D1509=1,2,IF(D1509=7,1,(IF(WEEKDAY(B1509)=1,2,IF(WEEKDAY(B1509)=7,1,0))))))</f>
        <v>3</v>
      </c>
      <c r="H1509" s="787">
        <v>12292.5</v>
      </c>
      <c r="I1509" s="788">
        <v>0</v>
      </c>
      <c r="K1509" s="795">
        <v>902.26250000000005</v>
      </c>
      <c r="M1509" s="798">
        <f t="shared" si="70"/>
        <v>12292.5</v>
      </c>
      <c r="N1509" s="303"/>
      <c r="S1509" s="786">
        <v>0</v>
      </c>
      <c r="T1509" s="781">
        <f>VLOOKUP(C1509,METADATA!$J$5:$Q$29,IF(E1509="HI",2,IF(E1509="LO",6,10))+IF(S1509=1,2,IF(D1509=7,1,(IF(WEEKDAY(B1509)=1,2,IF(WEEKDAY(B1509)=7,1,0))))))</f>
        <v>3</v>
      </c>
      <c r="U1509" s="781">
        <f>VLOOKUP(C1509,METADATA!$A$5:$H$29,IF(E1509="HI",2,IF(E1509="LO",6,10))+IF(S1509=1,2,IF(D1509=7,1,(IF(WEEKDAY(B1509)=1,2,IF(WEEKDAY(B1509)=7,1,0))))))</f>
        <v>2</v>
      </c>
    </row>
    <row r="1510" spans="2:21" ht="13.95" customHeight="1" x14ac:dyDescent="0.25">
      <c r="B1510" s="784">
        <f t="shared" si="71"/>
        <v>45445</v>
      </c>
      <c r="C1510" s="785">
        <v>18</v>
      </c>
      <c r="D1510" s="786">
        <f>IFERROR((INDEX(METADATA!$T$2:$T$20,MATCH(B1510,METADATA!$S$2:$S$20,0))),0)</f>
        <v>0</v>
      </c>
      <c r="E1510" s="785" t="str">
        <f t="shared" si="69"/>
        <v>HI</v>
      </c>
      <c r="F1510" s="786">
        <f>VLOOKUP(C1510,METADATA!$A$5:$H$29,IF(E1510="HI",2,IF(E1510="LO",6,10))+IF(D1510=1,2,IF(D1510=7,1,(IF(WEEKDAY(B1510)=1,2,IF(WEEKDAY(B1510)=7,1,0))))))</f>
        <v>2</v>
      </c>
      <c r="G1510" s="786">
        <f>VLOOKUP(C1510,METADATA!$J$5:$Q$29,IF(E1510="HI",2,IF(E1510="LO",6,10))+IF(D1510=1,2,IF(D1510=7,1,(IF(WEEKDAY(B1510)=1,2,IF(WEEKDAY(B1510)=7,1,0))))))</f>
        <v>3</v>
      </c>
      <c r="H1510" s="787">
        <v>13411.25</v>
      </c>
      <c r="I1510" s="788">
        <v>1008.8399963378906</v>
      </c>
      <c r="K1510" s="795">
        <v>933.76250000000005</v>
      </c>
      <c r="M1510" s="798">
        <f t="shared" si="70"/>
        <v>13449.140667741975</v>
      </c>
      <c r="N1510" s="303"/>
      <c r="S1510" s="786">
        <v>0</v>
      </c>
      <c r="T1510" s="781">
        <f>VLOOKUP(C1510,METADATA!$J$5:$Q$29,IF(E1510="HI",2,IF(E1510="LO",6,10))+IF(S1510=1,2,IF(D1510=7,1,(IF(WEEKDAY(B1510)=1,2,IF(WEEKDAY(B1510)=7,1,0))))))</f>
        <v>3</v>
      </c>
      <c r="U1510" s="781">
        <f>VLOOKUP(C1510,METADATA!$A$5:$H$29,IF(E1510="HI",2,IF(E1510="LO",6,10))+IF(S1510=1,2,IF(D1510=7,1,(IF(WEEKDAY(B1510)=1,2,IF(WEEKDAY(B1510)=7,1,0))))))</f>
        <v>2</v>
      </c>
    </row>
    <row r="1511" spans="2:21" ht="13.95" customHeight="1" x14ac:dyDescent="0.25">
      <c r="B1511" s="784">
        <f t="shared" si="71"/>
        <v>45445</v>
      </c>
      <c r="C1511" s="785">
        <v>19</v>
      </c>
      <c r="D1511" s="786">
        <f>IFERROR((INDEX(METADATA!$T$2:$T$20,MATCH(B1511,METADATA!$S$2:$S$20,0))),0)</f>
        <v>0</v>
      </c>
      <c r="E1511" s="785" t="str">
        <f t="shared" si="69"/>
        <v>HI</v>
      </c>
      <c r="F1511" s="786">
        <f>VLOOKUP(C1511,METADATA!$A$5:$H$29,IF(E1511="HI",2,IF(E1511="LO",6,10))+IF(D1511=1,2,IF(D1511=7,1,(IF(WEEKDAY(B1511)=1,2,IF(WEEKDAY(B1511)=7,1,0))))))</f>
        <v>3</v>
      </c>
      <c r="G1511" s="786">
        <f>VLOOKUP(C1511,METADATA!$J$5:$Q$29,IF(E1511="HI",2,IF(E1511="LO",6,10))+IF(D1511=1,2,IF(D1511=7,1,(IF(WEEKDAY(B1511)=1,2,IF(WEEKDAY(B1511)=7,1,0))))))</f>
        <v>3</v>
      </c>
      <c r="H1511" s="787">
        <v>14066.75</v>
      </c>
      <c r="I1511" s="788">
        <v>1685.6139859557152</v>
      </c>
      <c r="K1511" s="795">
        <v>0</v>
      </c>
      <c r="M1511" s="798">
        <f t="shared" si="70"/>
        <v>14167.383317753123</v>
      </c>
      <c r="N1511" s="303"/>
      <c r="S1511" s="786">
        <v>0</v>
      </c>
      <c r="T1511" s="781">
        <f>VLOOKUP(C1511,METADATA!$J$5:$Q$29,IF(E1511="HI",2,IF(E1511="LO",6,10))+IF(S1511=1,2,IF(D1511=7,1,(IF(WEEKDAY(B1511)=1,2,IF(WEEKDAY(B1511)=7,1,0))))))</f>
        <v>3</v>
      </c>
      <c r="U1511" s="781">
        <f>VLOOKUP(C1511,METADATA!$A$5:$H$29,IF(E1511="HI",2,IF(E1511="LO",6,10))+IF(S1511=1,2,IF(D1511=7,1,(IF(WEEKDAY(B1511)=1,2,IF(WEEKDAY(B1511)=7,1,0))))))</f>
        <v>3</v>
      </c>
    </row>
    <row r="1512" spans="2:21" ht="13.95" customHeight="1" x14ac:dyDescent="0.25">
      <c r="B1512" s="784">
        <f t="shared" si="71"/>
        <v>45445</v>
      </c>
      <c r="C1512" s="785">
        <v>20</v>
      </c>
      <c r="D1512" s="786">
        <f>IFERROR((INDEX(METADATA!$T$2:$T$20,MATCH(B1512,METADATA!$S$2:$S$20,0))),0)</f>
        <v>0</v>
      </c>
      <c r="E1512" s="785" t="str">
        <f t="shared" si="69"/>
        <v>HI</v>
      </c>
      <c r="F1512" s="786">
        <f>VLOOKUP(C1512,METADATA!$A$5:$H$29,IF(E1512="HI",2,IF(E1512="LO",6,10))+IF(D1512=1,2,IF(D1512=7,1,(IF(WEEKDAY(B1512)=1,2,IF(WEEKDAY(B1512)=7,1,0))))))</f>
        <v>3</v>
      </c>
      <c r="G1512" s="786">
        <f>VLOOKUP(C1512,METADATA!$J$5:$Q$29,IF(E1512="HI",2,IF(E1512="LO",6,10))+IF(D1512=1,2,IF(D1512=7,1,(IF(WEEKDAY(B1512)=1,2,IF(WEEKDAY(B1512)=7,1,0))))))</f>
        <v>3</v>
      </c>
      <c r="H1512" s="787">
        <v>12745.75</v>
      </c>
      <c r="I1512" s="788">
        <v>1567.4900207519531</v>
      </c>
      <c r="K1512" s="795">
        <v>0</v>
      </c>
      <c r="M1512" s="798">
        <f t="shared" si="70"/>
        <v>12841.774333309902</v>
      </c>
      <c r="N1512" s="303"/>
      <c r="S1512" s="786">
        <v>0</v>
      </c>
      <c r="T1512" s="781">
        <f>VLOOKUP(C1512,METADATA!$J$5:$Q$29,IF(E1512="HI",2,IF(E1512="LO",6,10))+IF(S1512=1,2,IF(D1512=7,1,(IF(WEEKDAY(B1512)=1,2,IF(WEEKDAY(B1512)=7,1,0))))))</f>
        <v>3</v>
      </c>
      <c r="U1512" s="781">
        <f>VLOOKUP(C1512,METADATA!$A$5:$H$29,IF(E1512="HI",2,IF(E1512="LO",6,10))+IF(S1512=1,2,IF(D1512=7,1,(IF(WEEKDAY(B1512)=1,2,IF(WEEKDAY(B1512)=7,1,0))))))</f>
        <v>3</v>
      </c>
    </row>
    <row r="1513" spans="2:21" ht="13.95" customHeight="1" x14ac:dyDescent="0.25">
      <c r="B1513" s="784">
        <f t="shared" si="71"/>
        <v>45445</v>
      </c>
      <c r="C1513" s="785">
        <v>21</v>
      </c>
      <c r="D1513" s="786">
        <f>IFERROR((INDEX(METADATA!$T$2:$T$20,MATCH(B1513,METADATA!$S$2:$S$20,0))),0)</f>
        <v>0</v>
      </c>
      <c r="E1513" s="785" t="str">
        <f t="shared" si="69"/>
        <v>HI</v>
      </c>
      <c r="F1513" s="786">
        <f>VLOOKUP(C1513,METADATA!$A$5:$H$29,IF(E1513="HI",2,IF(E1513="LO",6,10))+IF(D1513=1,2,IF(D1513=7,1,(IF(WEEKDAY(B1513)=1,2,IF(WEEKDAY(B1513)=7,1,0))))))</f>
        <v>3</v>
      </c>
      <c r="G1513" s="786">
        <f>VLOOKUP(C1513,METADATA!$J$5:$Q$29,IF(E1513="HI",2,IF(E1513="LO",6,10))+IF(D1513=1,2,IF(D1513=7,1,(IF(WEEKDAY(B1513)=1,2,IF(WEEKDAY(B1513)=7,1,0))))))</f>
        <v>3</v>
      </c>
      <c r="H1513" s="787">
        <v>11095.75</v>
      </c>
      <c r="I1513" s="788">
        <v>1508.2049331665039</v>
      </c>
      <c r="K1513" s="795">
        <v>0</v>
      </c>
      <c r="M1513" s="798">
        <f t="shared" si="70"/>
        <v>11197.783270939288</v>
      </c>
      <c r="N1513" s="303"/>
      <c r="S1513" s="786">
        <v>0</v>
      </c>
      <c r="T1513" s="781">
        <f>VLOOKUP(C1513,METADATA!$J$5:$Q$29,IF(E1513="HI",2,IF(E1513="LO",6,10))+IF(S1513=1,2,IF(D1513=7,1,(IF(WEEKDAY(B1513)=1,2,IF(WEEKDAY(B1513)=7,1,0))))))</f>
        <v>3</v>
      </c>
      <c r="U1513" s="781">
        <f>VLOOKUP(C1513,METADATA!$A$5:$H$29,IF(E1513="HI",2,IF(E1513="LO",6,10))+IF(S1513=1,2,IF(D1513=7,1,(IF(WEEKDAY(B1513)=1,2,IF(WEEKDAY(B1513)=7,1,0))))))</f>
        <v>3</v>
      </c>
    </row>
    <row r="1514" spans="2:21" ht="13.95" customHeight="1" x14ac:dyDescent="0.25">
      <c r="B1514" s="784">
        <f t="shared" si="71"/>
        <v>45445</v>
      </c>
      <c r="C1514" s="785">
        <v>22</v>
      </c>
      <c r="D1514" s="786">
        <f>IFERROR((INDEX(METADATA!$T$2:$T$20,MATCH(B1514,METADATA!$S$2:$S$20,0))),0)</f>
        <v>0</v>
      </c>
      <c r="E1514" s="785" t="str">
        <f t="shared" si="69"/>
        <v>HI</v>
      </c>
      <c r="F1514" s="786">
        <f>VLOOKUP(C1514,METADATA!$A$5:$H$29,IF(E1514="HI",2,IF(E1514="LO",6,10))+IF(D1514=1,2,IF(D1514=7,1,(IF(WEEKDAY(B1514)=1,2,IF(WEEKDAY(B1514)=7,1,0))))))</f>
        <v>3</v>
      </c>
      <c r="G1514" s="786">
        <f>VLOOKUP(C1514,METADATA!$J$5:$Q$29,IF(E1514="HI",2,IF(E1514="LO",6,10))+IF(D1514=1,2,IF(D1514=7,1,(IF(WEEKDAY(B1514)=1,2,IF(WEEKDAY(B1514)=7,1,0))))))</f>
        <v>3</v>
      </c>
      <c r="H1514" s="787">
        <v>9722.75</v>
      </c>
      <c r="I1514" s="788">
        <v>1999.4950180053711</v>
      </c>
      <c r="K1514" s="795">
        <v>0</v>
      </c>
      <c r="M1514" s="798">
        <f t="shared" si="70"/>
        <v>9926.2202216920559</v>
      </c>
      <c r="N1514" s="303"/>
      <c r="S1514" s="786">
        <v>0</v>
      </c>
      <c r="T1514" s="781">
        <f>VLOOKUP(C1514,METADATA!$J$5:$Q$29,IF(E1514="HI",2,IF(E1514="LO",6,10))+IF(S1514=1,2,IF(D1514=7,1,(IF(WEEKDAY(B1514)=1,2,IF(WEEKDAY(B1514)=7,1,0))))))</f>
        <v>3</v>
      </c>
      <c r="U1514" s="781">
        <f>VLOOKUP(C1514,METADATA!$A$5:$H$29,IF(E1514="HI",2,IF(E1514="LO",6,10))+IF(S1514=1,2,IF(D1514=7,1,(IF(WEEKDAY(B1514)=1,2,IF(WEEKDAY(B1514)=7,1,0))))))</f>
        <v>3</v>
      </c>
    </row>
    <row r="1515" spans="2:21" ht="13.95" customHeight="1" x14ac:dyDescent="0.25">
      <c r="B1515" s="784">
        <f t="shared" si="71"/>
        <v>45445</v>
      </c>
      <c r="C1515" s="785">
        <v>23</v>
      </c>
      <c r="D1515" s="786">
        <f>IFERROR((INDEX(METADATA!$T$2:$T$20,MATCH(B1515,METADATA!$S$2:$S$20,0))),0)</f>
        <v>0</v>
      </c>
      <c r="E1515" s="785" t="str">
        <f t="shared" si="69"/>
        <v>HI</v>
      </c>
      <c r="F1515" s="786">
        <f>VLOOKUP(C1515,METADATA!$A$5:$H$29,IF(E1515="HI",2,IF(E1515="LO",6,10))+IF(D1515=1,2,IF(D1515=7,1,(IF(WEEKDAY(B1515)=1,2,IF(WEEKDAY(B1515)=7,1,0))))))</f>
        <v>3</v>
      </c>
      <c r="G1515" s="786">
        <f>VLOOKUP(C1515,METADATA!$J$5:$Q$29,IF(E1515="HI",2,IF(E1515="LO",6,10))+IF(D1515=1,2,IF(D1515=7,1,(IF(WEEKDAY(B1515)=1,2,IF(WEEKDAY(B1515)=7,1,0))))))</f>
        <v>3</v>
      </c>
      <c r="H1515" s="787">
        <v>8545.25</v>
      </c>
      <c r="I1515" s="788">
        <v>2129.5149841308594</v>
      </c>
      <c r="K1515" s="795">
        <v>0</v>
      </c>
      <c r="M1515" s="798">
        <f t="shared" si="70"/>
        <v>8806.5959161379633</v>
      </c>
      <c r="N1515" s="303"/>
      <c r="S1515" s="786">
        <v>0</v>
      </c>
      <c r="T1515" s="781">
        <f>VLOOKUP(C1515,METADATA!$J$5:$Q$29,IF(E1515="HI",2,IF(E1515="LO",6,10))+IF(S1515=1,2,IF(D1515=7,1,(IF(WEEKDAY(B1515)=1,2,IF(WEEKDAY(B1515)=7,1,0))))))</f>
        <v>3</v>
      </c>
      <c r="U1515" s="781">
        <f>VLOOKUP(C1515,METADATA!$A$5:$H$29,IF(E1515="HI",2,IF(E1515="LO",6,10))+IF(S1515=1,2,IF(D1515=7,1,(IF(WEEKDAY(B1515)=1,2,IF(WEEKDAY(B1515)=7,1,0))))))</f>
        <v>3</v>
      </c>
    </row>
    <row r="1516" spans="2:21" ht="13.95" customHeight="1" x14ac:dyDescent="0.25">
      <c r="B1516" s="784">
        <f t="shared" si="71"/>
        <v>45446</v>
      </c>
      <c r="C1516" s="785">
        <v>0</v>
      </c>
      <c r="D1516" s="786">
        <f>IFERROR((INDEX(METADATA!$T$2:$T$20,MATCH(B1516,METADATA!$S$2:$S$20,0))),0)</f>
        <v>0</v>
      </c>
      <c r="E1516" s="785" t="str">
        <f t="shared" si="69"/>
        <v>HI</v>
      </c>
      <c r="F1516" s="786">
        <f>VLOOKUP(C1516,METADATA!$A$5:$H$29,IF(E1516="HI",2,IF(E1516="LO",6,10))+IF(D1516=1,2,IF(D1516=7,1,(IF(WEEKDAY(B1516)=1,2,IF(WEEKDAY(B1516)=7,1,0))))))</f>
        <v>3</v>
      </c>
      <c r="G1516" s="786">
        <f>VLOOKUP(C1516,METADATA!$J$5:$Q$29,IF(E1516="HI",2,IF(E1516="LO",6,10))+IF(D1516=1,2,IF(D1516=7,1,(IF(WEEKDAY(B1516)=1,2,IF(WEEKDAY(B1516)=7,1,0))))))</f>
        <v>3</v>
      </c>
      <c r="H1516" s="787">
        <v>7967.5</v>
      </c>
      <c r="I1516" s="788">
        <v>1947.1450018312316</v>
      </c>
      <c r="K1516" s="795">
        <v>0</v>
      </c>
      <c r="M1516" s="798">
        <f t="shared" si="70"/>
        <v>8201.977195052199</v>
      </c>
      <c r="N1516" s="303"/>
      <c r="S1516" s="786">
        <v>0</v>
      </c>
      <c r="T1516" s="781">
        <f>VLOOKUP(C1516,METADATA!$J$5:$Q$29,IF(E1516="HI",2,IF(E1516="LO",6,10))+IF(S1516=1,2,IF(D1516=7,1,(IF(WEEKDAY(B1516)=1,2,IF(WEEKDAY(B1516)=7,1,0))))))</f>
        <v>3</v>
      </c>
      <c r="U1516" s="781">
        <f>VLOOKUP(C1516,METADATA!$A$5:$H$29,IF(E1516="HI",2,IF(E1516="LO",6,10))+IF(S1516=1,2,IF(D1516=7,1,(IF(WEEKDAY(B1516)=1,2,IF(WEEKDAY(B1516)=7,1,0))))))</f>
        <v>3</v>
      </c>
    </row>
    <row r="1517" spans="2:21" ht="13.95" customHeight="1" x14ac:dyDescent="0.25">
      <c r="B1517" s="784">
        <f t="shared" si="71"/>
        <v>45446</v>
      </c>
      <c r="C1517" s="785">
        <v>1</v>
      </c>
      <c r="D1517" s="786">
        <f>IFERROR((INDEX(METADATA!$T$2:$T$20,MATCH(B1517,METADATA!$S$2:$S$20,0))),0)</f>
        <v>0</v>
      </c>
      <c r="E1517" s="785" t="str">
        <f t="shared" si="69"/>
        <v>HI</v>
      </c>
      <c r="F1517" s="786">
        <f>VLOOKUP(C1517,METADATA!$A$5:$H$29,IF(E1517="HI",2,IF(E1517="LO",6,10))+IF(D1517=1,2,IF(D1517=7,1,(IF(WEEKDAY(B1517)=1,2,IF(WEEKDAY(B1517)=7,1,0))))))</f>
        <v>3</v>
      </c>
      <c r="G1517" s="786">
        <f>VLOOKUP(C1517,METADATA!$J$5:$Q$29,IF(E1517="HI",2,IF(E1517="LO",6,10))+IF(D1517=1,2,IF(D1517=7,1,(IF(WEEKDAY(B1517)=1,2,IF(WEEKDAY(B1517)=7,1,0))))))</f>
        <v>3</v>
      </c>
      <c r="H1517" s="787">
        <v>7494</v>
      </c>
      <c r="I1517" s="788">
        <v>1156.4400329589844</v>
      </c>
      <c r="K1517" s="795">
        <v>0</v>
      </c>
      <c r="M1517" s="798">
        <f t="shared" si="70"/>
        <v>7582.7033141110151</v>
      </c>
      <c r="N1517" s="303"/>
      <c r="S1517" s="786">
        <v>0</v>
      </c>
      <c r="T1517" s="781">
        <f>VLOOKUP(C1517,METADATA!$J$5:$Q$29,IF(E1517="HI",2,IF(E1517="LO",6,10))+IF(S1517=1,2,IF(D1517=7,1,(IF(WEEKDAY(B1517)=1,2,IF(WEEKDAY(B1517)=7,1,0))))))</f>
        <v>3</v>
      </c>
      <c r="U1517" s="781">
        <f>VLOOKUP(C1517,METADATA!$A$5:$H$29,IF(E1517="HI",2,IF(E1517="LO",6,10))+IF(S1517=1,2,IF(D1517=7,1,(IF(WEEKDAY(B1517)=1,2,IF(WEEKDAY(B1517)=7,1,0))))))</f>
        <v>3</v>
      </c>
    </row>
    <row r="1518" spans="2:21" ht="13.95" customHeight="1" x14ac:dyDescent="0.25">
      <c r="B1518" s="784">
        <f t="shared" si="71"/>
        <v>45446</v>
      </c>
      <c r="C1518" s="785">
        <v>2</v>
      </c>
      <c r="D1518" s="786">
        <f>IFERROR((INDEX(METADATA!$T$2:$T$20,MATCH(B1518,METADATA!$S$2:$S$20,0))),0)</f>
        <v>0</v>
      </c>
      <c r="E1518" s="785" t="str">
        <f t="shared" si="69"/>
        <v>HI</v>
      </c>
      <c r="F1518" s="786">
        <f>VLOOKUP(C1518,METADATA!$A$5:$H$29,IF(E1518="HI",2,IF(E1518="LO",6,10))+IF(D1518=1,2,IF(D1518=7,1,(IF(WEEKDAY(B1518)=1,2,IF(WEEKDAY(B1518)=7,1,0))))))</f>
        <v>3</v>
      </c>
      <c r="G1518" s="786">
        <f>VLOOKUP(C1518,METADATA!$J$5:$Q$29,IF(E1518="HI",2,IF(E1518="LO",6,10))+IF(D1518=1,2,IF(D1518=7,1,(IF(WEEKDAY(B1518)=1,2,IF(WEEKDAY(B1518)=7,1,0))))))</f>
        <v>3</v>
      </c>
      <c r="H1518" s="787">
        <v>7402.25</v>
      </c>
      <c r="I1518" s="788">
        <v>673.43998718261719</v>
      </c>
      <c r="K1518" s="795">
        <v>0</v>
      </c>
      <c r="M1518" s="798">
        <f t="shared" si="70"/>
        <v>7432.8208964589294</v>
      </c>
      <c r="N1518" s="303"/>
      <c r="S1518" s="786">
        <v>0</v>
      </c>
      <c r="T1518" s="781">
        <f>VLOOKUP(C1518,METADATA!$J$5:$Q$29,IF(E1518="HI",2,IF(E1518="LO",6,10))+IF(S1518=1,2,IF(D1518=7,1,(IF(WEEKDAY(B1518)=1,2,IF(WEEKDAY(B1518)=7,1,0))))))</f>
        <v>3</v>
      </c>
      <c r="U1518" s="781">
        <f>VLOOKUP(C1518,METADATA!$A$5:$H$29,IF(E1518="HI",2,IF(E1518="LO",6,10))+IF(S1518=1,2,IF(D1518=7,1,(IF(WEEKDAY(B1518)=1,2,IF(WEEKDAY(B1518)=7,1,0))))))</f>
        <v>3</v>
      </c>
    </row>
    <row r="1519" spans="2:21" ht="13.95" customHeight="1" x14ac:dyDescent="0.25">
      <c r="B1519" s="784">
        <f t="shared" si="71"/>
        <v>45446</v>
      </c>
      <c r="C1519" s="785">
        <v>3</v>
      </c>
      <c r="D1519" s="786">
        <f>IFERROR((INDEX(METADATA!$T$2:$T$20,MATCH(B1519,METADATA!$S$2:$S$20,0))),0)</f>
        <v>0</v>
      </c>
      <c r="E1519" s="785" t="str">
        <f t="shared" si="69"/>
        <v>HI</v>
      </c>
      <c r="F1519" s="786">
        <f>VLOOKUP(C1519,METADATA!$A$5:$H$29,IF(E1519="HI",2,IF(E1519="LO",6,10))+IF(D1519=1,2,IF(D1519=7,1,(IF(WEEKDAY(B1519)=1,2,IF(WEEKDAY(B1519)=7,1,0))))))</f>
        <v>3</v>
      </c>
      <c r="G1519" s="786">
        <f>VLOOKUP(C1519,METADATA!$J$5:$Q$29,IF(E1519="HI",2,IF(E1519="LO",6,10))+IF(D1519=1,2,IF(D1519=7,1,(IF(WEEKDAY(B1519)=1,2,IF(WEEKDAY(B1519)=7,1,0))))))</f>
        <v>3</v>
      </c>
      <c r="H1519" s="787">
        <v>7838</v>
      </c>
      <c r="I1519" s="788">
        <v>515.83199971914291</v>
      </c>
      <c r="K1519" s="795">
        <v>0</v>
      </c>
      <c r="M1519" s="798">
        <f t="shared" si="70"/>
        <v>7854.9555474193648</v>
      </c>
      <c r="N1519" s="303"/>
      <c r="S1519" s="786">
        <v>0</v>
      </c>
      <c r="T1519" s="781">
        <f>VLOOKUP(C1519,METADATA!$J$5:$Q$29,IF(E1519="HI",2,IF(E1519="LO",6,10))+IF(S1519=1,2,IF(D1519=7,1,(IF(WEEKDAY(B1519)=1,2,IF(WEEKDAY(B1519)=7,1,0))))))</f>
        <v>3</v>
      </c>
      <c r="U1519" s="781">
        <f>VLOOKUP(C1519,METADATA!$A$5:$H$29,IF(E1519="HI",2,IF(E1519="LO",6,10))+IF(S1519=1,2,IF(D1519=7,1,(IF(WEEKDAY(B1519)=1,2,IF(WEEKDAY(B1519)=7,1,0))))))</f>
        <v>3</v>
      </c>
    </row>
    <row r="1520" spans="2:21" ht="13.95" customHeight="1" x14ac:dyDescent="0.25">
      <c r="B1520" s="784">
        <f t="shared" si="71"/>
        <v>45446</v>
      </c>
      <c r="C1520" s="785">
        <v>4</v>
      </c>
      <c r="D1520" s="786">
        <f>IFERROR((INDEX(METADATA!$T$2:$T$20,MATCH(B1520,METADATA!$S$2:$S$20,0))),0)</f>
        <v>0</v>
      </c>
      <c r="E1520" s="785" t="str">
        <f t="shared" si="69"/>
        <v>HI</v>
      </c>
      <c r="F1520" s="786">
        <f>VLOOKUP(C1520,METADATA!$A$5:$H$29,IF(E1520="HI",2,IF(E1520="LO",6,10))+IF(D1520=1,2,IF(D1520=7,1,(IF(WEEKDAY(B1520)=1,2,IF(WEEKDAY(B1520)=7,1,0))))))</f>
        <v>3</v>
      </c>
      <c r="G1520" s="786">
        <f>VLOOKUP(C1520,METADATA!$J$5:$Q$29,IF(E1520="HI",2,IF(E1520="LO",6,10))+IF(D1520=1,2,IF(D1520=7,1,(IF(WEEKDAY(B1520)=1,2,IF(WEEKDAY(B1520)=7,1,0))))))</f>
        <v>3</v>
      </c>
      <c r="H1520" s="787">
        <v>8709.5</v>
      </c>
      <c r="I1520" s="788">
        <v>9.9839999973773956</v>
      </c>
      <c r="K1520" s="795">
        <v>0</v>
      </c>
      <c r="M1520" s="798">
        <f t="shared" si="70"/>
        <v>8709.5057224997527</v>
      </c>
      <c r="N1520" s="303"/>
      <c r="S1520" s="786">
        <v>0</v>
      </c>
      <c r="T1520" s="781">
        <f>VLOOKUP(C1520,METADATA!$J$5:$Q$29,IF(E1520="HI",2,IF(E1520="LO",6,10))+IF(S1520=1,2,IF(D1520=7,1,(IF(WEEKDAY(B1520)=1,2,IF(WEEKDAY(B1520)=7,1,0))))))</f>
        <v>3</v>
      </c>
      <c r="U1520" s="781">
        <f>VLOOKUP(C1520,METADATA!$A$5:$H$29,IF(E1520="HI",2,IF(E1520="LO",6,10))+IF(S1520=1,2,IF(D1520=7,1,(IF(WEEKDAY(B1520)=1,2,IF(WEEKDAY(B1520)=7,1,0))))))</f>
        <v>3</v>
      </c>
    </row>
    <row r="1521" spans="2:21" ht="13.95" customHeight="1" x14ac:dyDescent="0.25">
      <c r="B1521" s="784">
        <f t="shared" si="71"/>
        <v>45446</v>
      </c>
      <c r="C1521" s="785">
        <v>5</v>
      </c>
      <c r="D1521" s="786">
        <f>IFERROR((INDEX(METADATA!$T$2:$T$20,MATCH(B1521,METADATA!$S$2:$S$20,0))),0)</f>
        <v>0</v>
      </c>
      <c r="E1521" s="785" t="str">
        <f t="shared" si="69"/>
        <v>HI</v>
      </c>
      <c r="F1521" s="786">
        <f>VLOOKUP(C1521,METADATA!$A$5:$H$29,IF(E1521="HI",2,IF(E1521="LO",6,10))+IF(D1521=1,2,IF(D1521=7,1,(IF(WEEKDAY(B1521)=1,2,IF(WEEKDAY(B1521)=7,1,0))))))</f>
        <v>3</v>
      </c>
      <c r="G1521" s="786">
        <f>VLOOKUP(C1521,METADATA!$J$5:$Q$29,IF(E1521="HI",2,IF(E1521="LO",6,10))+IF(D1521=1,2,IF(D1521=7,1,(IF(WEEKDAY(B1521)=1,2,IF(WEEKDAY(B1521)=7,1,0))))))</f>
        <v>3</v>
      </c>
      <c r="H1521" s="787">
        <v>10678.25</v>
      </c>
      <c r="I1521" s="788">
        <v>0.14399999380111694</v>
      </c>
      <c r="K1521" s="795">
        <v>0</v>
      </c>
      <c r="M1521" s="798">
        <f t="shared" si="70"/>
        <v>10678.250000970946</v>
      </c>
      <c r="N1521" s="303"/>
      <c r="S1521" s="786">
        <v>0</v>
      </c>
      <c r="T1521" s="781">
        <f>VLOOKUP(C1521,METADATA!$J$5:$Q$29,IF(E1521="HI",2,IF(E1521="LO",6,10))+IF(S1521=1,2,IF(D1521=7,1,(IF(WEEKDAY(B1521)=1,2,IF(WEEKDAY(B1521)=7,1,0))))))</f>
        <v>3</v>
      </c>
      <c r="U1521" s="781">
        <f>VLOOKUP(C1521,METADATA!$A$5:$H$29,IF(E1521="HI",2,IF(E1521="LO",6,10))+IF(S1521=1,2,IF(D1521=7,1,(IF(WEEKDAY(B1521)=1,2,IF(WEEKDAY(B1521)=7,1,0))))))</f>
        <v>3</v>
      </c>
    </row>
    <row r="1522" spans="2:21" ht="13.95" customHeight="1" x14ac:dyDescent="0.25">
      <c r="B1522" s="784">
        <f t="shared" si="71"/>
        <v>45446</v>
      </c>
      <c r="C1522" s="785">
        <v>6</v>
      </c>
      <c r="D1522" s="786">
        <f>IFERROR((INDEX(METADATA!$T$2:$T$20,MATCH(B1522,METADATA!$S$2:$S$20,0))),0)</f>
        <v>0</v>
      </c>
      <c r="E1522" s="785" t="str">
        <f t="shared" si="69"/>
        <v>HI</v>
      </c>
      <c r="F1522" s="786">
        <f>VLOOKUP(C1522,METADATA!$A$5:$H$29,IF(E1522="HI",2,IF(E1522="LO",6,10))+IF(D1522=1,2,IF(D1522=7,1,(IF(WEEKDAY(B1522)=1,2,IF(WEEKDAY(B1522)=7,1,0))))))</f>
        <v>1</v>
      </c>
      <c r="G1522" s="786">
        <f>VLOOKUP(C1522,METADATA!$J$5:$Q$29,IF(E1522="HI",2,IF(E1522="LO",6,10))+IF(D1522=1,2,IF(D1522=7,1,(IF(WEEKDAY(B1522)=1,2,IF(WEEKDAY(B1522)=7,1,0))))))</f>
        <v>1</v>
      </c>
      <c r="H1522" s="787">
        <v>13544.75</v>
      </c>
      <c r="I1522" s="788">
        <v>0</v>
      </c>
      <c r="K1522" s="795">
        <v>870.51250000000005</v>
      </c>
      <c r="M1522" s="798">
        <f t="shared" si="70"/>
        <v>13544.75</v>
      </c>
      <c r="N1522" s="303"/>
      <c r="S1522" s="786">
        <v>0</v>
      </c>
      <c r="T1522" s="781">
        <f>VLOOKUP(C1522,METADATA!$J$5:$Q$29,IF(E1522="HI",2,IF(E1522="LO",6,10))+IF(S1522=1,2,IF(D1522=7,1,(IF(WEEKDAY(B1522)=1,2,IF(WEEKDAY(B1522)=7,1,0))))))</f>
        <v>1</v>
      </c>
      <c r="U1522" s="781">
        <f>VLOOKUP(C1522,METADATA!$A$5:$H$29,IF(E1522="HI",2,IF(E1522="LO",6,10))+IF(S1522=1,2,IF(D1522=7,1,(IF(WEEKDAY(B1522)=1,2,IF(WEEKDAY(B1522)=7,1,0))))))</f>
        <v>1</v>
      </c>
    </row>
    <row r="1523" spans="2:21" ht="13.95" customHeight="1" x14ac:dyDescent="0.25">
      <c r="B1523" s="784">
        <f t="shared" si="71"/>
        <v>45446</v>
      </c>
      <c r="C1523" s="785">
        <v>7</v>
      </c>
      <c r="D1523" s="786">
        <f>IFERROR((INDEX(METADATA!$T$2:$T$20,MATCH(B1523,METADATA!$S$2:$S$20,0))),0)</f>
        <v>0</v>
      </c>
      <c r="E1523" s="785" t="str">
        <f t="shared" si="69"/>
        <v>HI</v>
      </c>
      <c r="F1523" s="786">
        <f>VLOOKUP(C1523,METADATA!$A$5:$H$29,IF(E1523="HI",2,IF(E1523="LO",6,10))+IF(D1523=1,2,IF(D1523=7,1,(IF(WEEKDAY(B1523)=1,2,IF(WEEKDAY(B1523)=7,1,0))))))</f>
        <v>1</v>
      </c>
      <c r="G1523" s="786">
        <f>VLOOKUP(C1523,METADATA!$J$5:$Q$29,IF(E1523="HI",2,IF(E1523="LO",6,10))+IF(D1523=1,2,IF(D1523=7,1,(IF(WEEKDAY(B1523)=1,2,IF(WEEKDAY(B1523)=7,1,0))))))</f>
        <v>1</v>
      </c>
      <c r="H1523" s="787">
        <v>14774.75</v>
      </c>
      <c r="I1523" s="788">
        <v>190.46400731801987</v>
      </c>
      <c r="K1523" s="795">
        <v>865.8125</v>
      </c>
      <c r="M1523" s="798">
        <f t="shared" si="70"/>
        <v>14775.977602195519</v>
      </c>
      <c r="N1523" s="303"/>
      <c r="S1523" s="786">
        <v>0</v>
      </c>
      <c r="T1523" s="781">
        <f>VLOOKUP(C1523,METADATA!$J$5:$Q$29,IF(E1523="HI",2,IF(E1523="LO",6,10))+IF(S1523=1,2,IF(D1523=7,1,(IF(WEEKDAY(B1523)=1,2,IF(WEEKDAY(B1523)=7,1,0))))))</f>
        <v>1</v>
      </c>
      <c r="U1523" s="781">
        <f>VLOOKUP(C1523,METADATA!$A$5:$H$29,IF(E1523="HI",2,IF(E1523="LO",6,10))+IF(S1523=1,2,IF(D1523=7,1,(IF(WEEKDAY(B1523)=1,2,IF(WEEKDAY(B1523)=7,1,0))))))</f>
        <v>1</v>
      </c>
    </row>
    <row r="1524" spans="2:21" ht="13.95" customHeight="1" x14ac:dyDescent="0.25">
      <c r="B1524" s="784">
        <f t="shared" si="71"/>
        <v>45446</v>
      </c>
      <c r="C1524" s="785">
        <v>8</v>
      </c>
      <c r="D1524" s="786">
        <f>IFERROR((INDEX(METADATA!$T$2:$T$20,MATCH(B1524,METADATA!$S$2:$S$20,0))),0)</f>
        <v>0</v>
      </c>
      <c r="E1524" s="785" t="str">
        <f t="shared" si="69"/>
        <v>HI</v>
      </c>
      <c r="F1524" s="786">
        <f>VLOOKUP(C1524,METADATA!$A$5:$H$29,IF(E1524="HI",2,IF(E1524="LO",6,10))+IF(D1524=1,2,IF(D1524=7,1,(IF(WEEKDAY(B1524)=1,2,IF(WEEKDAY(B1524)=7,1,0))))))</f>
        <v>2</v>
      </c>
      <c r="G1524" s="786">
        <f>VLOOKUP(C1524,METADATA!$J$5:$Q$29,IF(E1524="HI",2,IF(E1524="LO",6,10))+IF(D1524=1,2,IF(D1524=7,1,(IF(WEEKDAY(B1524)=1,2,IF(WEEKDAY(B1524)=7,1,0))))))</f>
        <v>1</v>
      </c>
      <c r="H1524" s="787">
        <v>15424</v>
      </c>
      <c r="I1524" s="788">
        <v>1854.4800415039063</v>
      </c>
      <c r="K1524" s="795">
        <v>834.63750000000005</v>
      </c>
      <c r="M1524" s="798">
        <f t="shared" si="70"/>
        <v>15535.085201708303</v>
      </c>
      <c r="N1524" s="303"/>
      <c r="S1524" s="786">
        <v>0</v>
      </c>
      <c r="T1524" s="781">
        <f>VLOOKUP(C1524,METADATA!$J$5:$Q$29,IF(E1524="HI",2,IF(E1524="LO",6,10))+IF(S1524=1,2,IF(D1524=7,1,(IF(WEEKDAY(B1524)=1,2,IF(WEEKDAY(B1524)=7,1,0))))))</f>
        <v>1</v>
      </c>
      <c r="U1524" s="781">
        <f>VLOOKUP(C1524,METADATA!$A$5:$H$29,IF(E1524="HI",2,IF(E1524="LO",6,10))+IF(S1524=1,2,IF(D1524=7,1,(IF(WEEKDAY(B1524)=1,2,IF(WEEKDAY(B1524)=7,1,0))))))</f>
        <v>2</v>
      </c>
    </row>
    <row r="1525" spans="2:21" ht="13.95" customHeight="1" x14ac:dyDescent="0.25">
      <c r="B1525" s="784">
        <f t="shared" si="71"/>
        <v>45446</v>
      </c>
      <c r="C1525" s="785">
        <v>9</v>
      </c>
      <c r="D1525" s="786">
        <f>IFERROR((INDEX(METADATA!$T$2:$T$20,MATCH(B1525,METADATA!$S$2:$S$20,0))),0)</f>
        <v>0</v>
      </c>
      <c r="E1525" s="785" t="str">
        <f t="shared" si="69"/>
        <v>HI</v>
      </c>
      <c r="F1525" s="786">
        <f>VLOOKUP(C1525,METADATA!$A$5:$H$29,IF(E1525="HI",2,IF(E1525="LO",6,10))+IF(D1525=1,2,IF(D1525=7,1,(IF(WEEKDAY(B1525)=1,2,IF(WEEKDAY(B1525)=7,1,0))))))</f>
        <v>2</v>
      </c>
      <c r="G1525" s="786">
        <f>VLOOKUP(C1525,METADATA!$J$5:$Q$29,IF(E1525="HI",2,IF(E1525="LO",6,10))+IF(D1525=1,2,IF(D1525=7,1,(IF(WEEKDAY(B1525)=1,2,IF(WEEKDAY(B1525)=7,1,0))))))</f>
        <v>2</v>
      </c>
      <c r="H1525" s="787">
        <v>15708.75</v>
      </c>
      <c r="I1525" s="788">
        <v>1736.3999633789063</v>
      </c>
      <c r="K1525" s="795">
        <v>847.33749999999998</v>
      </c>
      <c r="M1525" s="798">
        <f t="shared" si="70"/>
        <v>15804.42695561349</v>
      </c>
      <c r="N1525" s="303"/>
      <c r="S1525" s="786">
        <v>0</v>
      </c>
      <c r="T1525" s="781">
        <f>VLOOKUP(C1525,METADATA!$J$5:$Q$29,IF(E1525="HI",2,IF(E1525="LO",6,10))+IF(S1525=1,2,IF(D1525=7,1,(IF(WEEKDAY(B1525)=1,2,IF(WEEKDAY(B1525)=7,1,0))))))</f>
        <v>2</v>
      </c>
      <c r="U1525" s="781">
        <f>VLOOKUP(C1525,METADATA!$A$5:$H$29,IF(E1525="HI",2,IF(E1525="LO",6,10))+IF(S1525=1,2,IF(D1525=7,1,(IF(WEEKDAY(B1525)=1,2,IF(WEEKDAY(B1525)=7,1,0))))))</f>
        <v>2</v>
      </c>
    </row>
    <row r="1526" spans="2:21" ht="13.95" customHeight="1" x14ac:dyDescent="0.25">
      <c r="B1526" s="784">
        <f t="shared" si="71"/>
        <v>45446</v>
      </c>
      <c r="C1526" s="785">
        <v>10</v>
      </c>
      <c r="D1526" s="786">
        <f>IFERROR((INDEX(METADATA!$T$2:$T$20,MATCH(B1526,METADATA!$S$2:$S$20,0))),0)</f>
        <v>0</v>
      </c>
      <c r="E1526" s="785" t="str">
        <f t="shared" si="69"/>
        <v>HI</v>
      </c>
      <c r="F1526" s="786">
        <f>VLOOKUP(C1526,METADATA!$A$5:$H$29,IF(E1526="HI",2,IF(E1526="LO",6,10))+IF(D1526=1,2,IF(D1526=7,1,(IF(WEEKDAY(B1526)=1,2,IF(WEEKDAY(B1526)=7,1,0))))))</f>
        <v>2</v>
      </c>
      <c r="G1526" s="786">
        <f>VLOOKUP(C1526,METADATA!$J$5:$Q$29,IF(E1526="HI",2,IF(E1526="LO",6,10))+IF(D1526=1,2,IF(D1526=7,1,(IF(WEEKDAY(B1526)=1,2,IF(WEEKDAY(B1526)=7,1,0))))))</f>
        <v>2</v>
      </c>
      <c r="H1526" s="787">
        <v>15300.75</v>
      </c>
      <c r="I1526" s="788">
        <v>1764.5999755859375</v>
      </c>
      <c r="K1526" s="795">
        <v>851.61249999999995</v>
      </c>
      <c r="M1526" s="798">
        <f t="shared" si="70"/>
        <v>15402.167497996439</v>
      </c>
      <c r="N1526" s="303"/>
      <c r="S1526" s="786">
        <v>0</v>
      </c>
      <c r="T1526" s="781">
        <f>VLOOKUP(C1526,METADATA!$J$5:$Q$29,IF(E1526="HI",2,IF(E1526="LO",6,10))+IF(S1526=1,2,IF(D1526=7,1,(IF(WEEKDAY(B1526)=1,2,IF(WEEKDAY(B1526)=7,1,0))))))</f>
        <v>2</v>
      </c>
      <c r="U1526" s="781">
        <f>VLOOKUP(C1526,METADATA!$A$5:$H$29,IF(E1526="HI",2,IF(E1526="LO",6,10))+IF(S1526=1,2,IF(D1526=7,1,(IF(WEEKDAY(B1526)=1,2,IF(WEEKDAY(B1526)=7,1,0))))))</f>
        <v>2</v>
      </c>
    </row>
    <row r="1527" spans="2:21" ht="13.95" customHeight="1" x14ac:dyDescent="0.25">
      <c r="B1527" s="784">
        <f t="shared" si="71"/>
        <v>45446</v>
      </c>
      <c r="C1527" s="785">
        <v>11</v>
      </c>
      <c r="D1527" s="786">
        <f>IFERROR((INDEX(METADATA!$T$2:$T$20,MATCH(B1527,METADATA!$S$2:$S$20,0))),0)</f>
        <v>0</v>
      </c>
      <c r="E1527" s="785" t="str">
        <f t="shared" si="69"/>
        <v>HI</v>
      </c>
      <c r="F1527" s="786">
        <f>VLOOKUP(C1527,METADATA!$A$5:$H$29,IF(E1527="HI",2,IF(E1527="LO",6,10))+IF(D1527=1,2,IF(D1527=7,1,(IF(WEEKDAY(B1527)=1,2,IF(WEEKDAY(B1527)=7,1,0))))))</f>
        <v>2</v>
      </c>
      <c r="G1527" s="786">
        <f>VLOOKUP(C1527,METADATA!$J$5:$Q$29,IF(E1527="HI",2,IF(E1527="LO",6,10))+IF(D1527=1,2,IF(D1527=7,1,(IF(WEEKDAY(B1527)=1,2,IF(WEEKDAY(B1527)=7,1,0))))))</f>
        <v>2</v>
      </c>
      <c r="H1527" s="787">
        <v>15409.75</v>
      </c>
      <c r="I1527" s="788">
        <v>1731.2639827132225</v>
      </c>
      <c r="K1527" s="795">
        <v>856.5</v>
      </c>
      <c r="M1527" s="798">
        <f t="shared" si="70"/>
        <v>15506.69758653789</v>
      </c>
      <c r="N1527" s="303"/>
      <c r="S1527" s="786">
        <v>0</v>
      </c>
      <c r="T1527" s="781">
        <f>VLOOKUP(C1527,METADATA!$J$5:$Q$29,IF(E1527="HI",2,IF(E1527="LO",6,10))+IF(S1527=1,2,IF(D1527=7,1,(IF(WEEKDAY(B1527)=1,2,IF(WEEKDAY(B1527)=7,1,0))))))</f>
        <v>2</v>
      </c>
      <c r="U1527" s="781">
        <f>VLOOKUP(C1527,METADATA!$A$5:$H$29,IF(E1527="HI",2,IF(E1527="LO",6,10))+IF(S1527=1,2,IF(D1527=7,1,(IF(WEEKDAY(B1527)=1,2,IF(WEEKDAY(B1527)=7,1,0))))))</f>
        <v>2</v>
      </c>
    </row>
    <row r="1528" spans="2:21" ht="13.95" customHeight="1" x14ac:dyDescent="0.25">
      <c r="B1528" s="784">
        <f t="shared" si="71"/>
        <v>45446</v>
      </c>
      <c r="C1528" s="785">
        <v>12</v>
      </c>
      <c r="D1528" s="786">
        <f>IFERROR((INDEX(METADATA!$T$2:$T$20,MATCH(B1528,METADATA!$S$2:$S$20,0))),0)</f>
        <v>0</v>
      </c>
      <c r="E1528" s="785" t="str">
        <f t="shared" si="69"/>
        <v>HI</v>
      </c>
      <c r="F1528" s="786">
        <f>VLOOKUP(C1528,METADATA!$A$5:$H$29,IF(E1528="HI",2,IF(E1528="LO",6,10))+IF(D1528=1,2,IF(D1528=7,1,(IF(WEEKDAY(B1528)=1,2,IF(WEEKDAY(B1528)=7,1,0))))))</f>
        <v>2</v>
      </c>
      <c r="G1528" s="786">
        <f>VLOOKUP(C1528,METADATA!$J$5:$Q$29,IF(E1528="HI",2,IF(E1528="LO",6,10))+IF(D1528=1,2,IF(D1528=7,1,(IF(WEEKDAY(B1528)=1,2,IF(WEEKDAY(B1528)=7,1,0))))))</f>
        <v>2</v>
      </c>
      <c r="H1528" s="787">
        <v>15115.75</v>
      </c>
      <c r="I1528" s="788">
        <v>1801.1520047187805</v>
      </c>
      <c r="K1528" s="795">
        <v>824.32500000000005</v>
      </c>
      <c r="M1528" s="798">
        <f t="shared" si="70"/>
        <v>15222.681978107619</v>
      </c>
      <c r="N1528" s="303"/>
      <c r="S1528" s="786">
        <v>0</v>
      </c>
      <c r="T1528" s="781">
        <f>VLOOKUP(C1528,METADATA!$J$5:$Q$29,IF(E1528="HI",2,IF(E1528="LO",6,10))+IF(S1528=1,2,IF(D1528=7,1,(IF(WEEKDAY(B1528)=1,2,IF(WEEKDAY(B1528)=7,1,0))))))</f>
        <v>2</v>
      </c>
      <c r="U1528" s="781">
        <f>VLOOKUP(C1528,METADATA!$A$5:$H$29,IF(E1528="HI",2,IF(E1528="LO",6,10))+IF(S1528=1,2,IF(D1528=7,1,(IF(WEEKDAY(B1528)=1,2,IF(WEEKDAY(B1528)=7,1,0))))))</f>
        <v>2</v>
      </c>
    </row>
    <row r="1529" spans="2:21" ht="13.95" customHeight="1" x14ac:dyDescent="0.25">
      <c r="B1529" s="784">
        <f t="shared" si="71"/>
        <v>45446</v>
      </c>
      <c r="C1529" s="785">
        <v>13</v>
      </c>
      <c r="D1529" s="786">
        <f>IFERROR((INDEX(METADATA!$T$2:$T$20,MATCH(B1529,METADATA!$S$2:$S$20,0))),0)</f>
        <v>0</v>
      </c>
      <c r="E1529" s="785" t="str">
        <f t="shared" si="69"/>
        <v>HI</v>
      </c>
      <c r="F1529" s="786">
        <f>VLOOKUP(C1529,METADATA!$A$5:$H$29,IF(E1529="HI",2,IF(E1529="LO",6,10))+IF(D1529=1,2,IF(D1529=7,1,(IF(WEEKDAY(B1529)=1,2,IF(WEEKDAY(B1529)=7,1,0))))))</f>
        <v>2</v>
      </c>
      <c r="G1529" s="786">
        <f>VLOOKUP(C1529,METADATA!$J$5:$Q$29,IF(E1529="HI",2,IF(E1529="LO",6,10))+IF(D1529=1,2,IF(D1529=7,1,(IF(WEEKDAY(B1529)=1,2,IF(WEEKDAY(B1529)=7,1,0))))))</f>
        <v>2</v>
      </c>
      <c r="H1529" s="787">
        <v>14314.75</v>
      </c>
      <c r="I1529" s="788">
        <v>1794.47998046875</v>
      </c>
      <c r="K1529" s="795">
        <v>882.73749999999995</v>
      </c>
      <c r="M1529" s="798">
        <f t="shared" si="70"/>
        <v>14426.788484025235</v>
      </c>
      <c r="N1529" s="303"/>
      <c r="S1529" s="786">
        <v>0</v>
      </c>
      <c r="T1529" s="781">
        <f>VLOOKUP(C1529,METADATA!$J$5:$Q$29,IF(E1529="HI",2,IF(E1529="LO",6,10))+IF(S1529=1,2,IF(D1529=7,1,(IF(WEEKDAY(B1529)=1,2,IF(WEEKDAY(B1529)=7,1,0))))))</f>
        <v>2</v>
      </c>
      <c r="U1529" s="781">
        <f>VLOOKUP(C1529,METADATA!$A$5:$H$29,IF(E1529="HI",2,IF(E1529="LO",6,10))+IF(S1529=1,2,IF(D1529=7,1,(IF(WEEKDAY(B1529)=1,2,IF(WEEKDAY(B1529)=7,1,0))))))</f>
        <v>2</v>
      </c>
    </row>
    <row r="1530" spans="2:21" ht="13.95" customHeight="1" x14ac:dyDescent="0.25">
      <c r="B1530" s="784">
        <f t="shared" si="71"/>
        <v>45446</v>
      </c>
      <c r="C1530" s="785">
        <v>14</v>
      </c>
      <c r="D1530" s="786">
        <f>IFERROR((INDEX(METADATA!$T$2:$T$20,MATCH(B1530,METADATA!$S$2:$S$20,0))),0)</f>
        <v>0</v>
      </c>
      <c r="E1530" s="785" t="str">
        <f t="shared" si="69"/>
        <v>HI</v>
      </c>
      <c r="F1530" s="786">
        <f>VLOOKUP(C1530,METADATA!$A$5:$H$29,IF(E1530="HI",2,IF(E1530="LO",6,10))+IF(D1530=1,2,IF(D1530=7,1,(IF(WEEKDAY(B1530)=1,2,IF(WEEKDAY(B1530)=7,1,0))))))</f>
        <v>2</v>
      </c>
      <c r="G1530" s="786">
        <f>VLOOKUP(C1530,METADATA!$J$5:$Q$29,IF(E1530="HI",2,IF(E1530="LO",6,10))+IF(D1530=1,2,IF(D1530=7,1,(IF(WEEKDAY(B1530)=1,2,IF(WEEKDAY(B1530)=7,1,0))))))</f>
        <v>2</v>
      </c>
      <c r="H1530" s="787">
        <v>14708.25</v>
      </c>
      <c r="I1530" s="788">
        <v>1772.0639829039574</v>
      </c>
      <c r="K1530" s="795">
        <v>909.3125</v>
      </c>
      <c r="M1530" s="798">
        <f t="shared" si="70"/>
        <v>14814.615378807695</v>
      </c>
      <c r="N1530" s="303"/>
      <c r="S1530" s="786">
        <v>0</v>
      </c>
      <c r="T1530" s="781">
        <f>VLOOKUP(C1530,METADATA!$J$5:$Q$29,IF(E1530="HI",2,IF(E1530="LO",6,10))+IF(S1530=1,2,IF(D1530=7,1,(IF(WEEKDAY(B1530)=1,2,IF(WEEKDAY(B1530)=7,1,0))))))</f>
        <v>2</v>
      </c>
      <c r="U1530" s="781">
        <f>VLOOKUP(C1530,METADATA!$A$5:$H$29,IF(E1530="HI",2,IF(E1530="LO",6,10))+IF(S1530=1,2,IF(D1530=7,1,(IF(WEEKDAY(B1530)=1,2,IF(WEEKDAY(B1530)=7,1,0))))))</f>
        <v>2</v>
      </c>
    </row>
    <row r="1531" spans="2:21" ht="13.95" customHeight="1" x14ac:dyDescent="0.25">
      <c r="B1531" s="784">
        <f t="shared" si="71"/>
        <v>45446</v>
      </c>
      <c r="C1531" s="785">
        <v>15</v>
      </c>
      <c r="D1531" s="786">
        <f>IFERROR((INDEX(METADATA!$T$2:$T$20,MATCH(B1531,METADATA!$S$2:$S$20,0))),0)</f>
        <v>0</v>
      </c>
      <c r="E1531" s="785" t="str">
        <f t="shared" si="69"/>
        <v>HI</v>
      </c>
      <c r="F1531" s="786">
        <f>VLOOKUP(C1531,METADATA!$A$5:$H$29,IF(E1531="HI",2,IF(E1531="LO",6,10))+IF(D1531=1,2,IF(D1531=7,1,(IF(WEEKDAY(B1531)=1,2,IF(WEEKDAY(B1531)=7,1,0))))))</f>
        <v>2</v>
      </c>
      <c r="G1531" s="786">
        <f>VLOOKUP(C1531,METADATA!$J$5:$Q$29,IF(E1531="HI",2,IF(E1531="LO",6,10))+IF(D1531=1,2,IF(D1531=7,1,(IF(WEEKDAY(B1531)=1,2,IF(WEEKDAY(B1531)=7,1,0))))))</f>
        <v>2</v>
      </c>
      <c r="H1531" s="787">
        <v>14597</v>
      </c>
      <c r="I1531" s="788">
        <v>1785.4079889655113</v>
      </c>
      <c r="K1531" s="795">
        <v>905.6</v>
      </c>
      <c r="M1531" s="798">
        <f t="shared" si="70"/>
        <v>14705.784259503533</v>
      </c>
      <c r="N1531" s="303"/>
      <c r="S1531" s="786">
        <v>0</v>
      </c>
      <c r="T1531" s="781">
        <f>VLOOKUP(C1531,METADATA!$J$5:$Q$29,IF(E1531="HI",2,IF(E1531="LO",6,10))+IF(S1531=1,2,IF(D1531=7,1,(IF(WEEKDAY(B1531)=1,2,IF(WEEKDAY(B1531)=7,1,0))))))</f>
        <v>2</v>
      </c>
      <c r="U1531" s="781">
        <f>VLOOKUP(C1531,METADATA!$A$5:$H$29,IF(E1531="HI",2,IF(E1531="LO",6,10))+IF(S1531=1,2,IF(D1531=7,1,(IF(WEEKDAY(B1531)=1,2,IF(WEEKDAY(B1531)=7,1,0))))))</f>
        <v>2</v>
      </c>
    </row>
    <row r="1532" spans="2:21" ht="13.95" customHeight="1" x14ac:dyDescent="0.25">
      <c r="B1532" s="784">
        <f t="shared" si="71"/>
        <v>45446</v>
      </c>
      <c r="C1532" s="785">
        <v>16</v>
      </c>
      <c r="D1532" s="786">
        <f>IFERROR((INDEX(METADATA!$T$2:$T$20,MATCH(B1532,METADATA!$S$2:$S$20,0))),0)</f>
        <v>0</v>
      </c>
      <c r="E1532" s="785" t="str">
        <f t="shared" si="69"/>
        <v>HI</v>
      </c>
      <c r="F1532" s="786">
        <f>VLOOKUP(C1532,METADATA!$A$5:$H$29,IF(E1532="HI",2,IF(E1532="LO",6,10))+IF(D1532=1,2,IF(D1532=7,1,(IF(WEEKDAY(B1532)=1,2,IF(WEEKDAY(B1532)=7,1,0))))))</f>
        <v>2</v>
      </c>
      <c r="G1532" s="786">
        <f>VLOOKUP(C1532,METADATA!$J$5:$Q$29,IF(E1532="HI",2,IF(E1532="LO",6,10))+IF(D1532=1,2,IF(D1532=7,1,(IF(WEEKDAY(B1532)=1,2,IF(WEEKDAY(B1532)=7,1,0))))))</f>
        <v>2</v>
      </c>
      <c r="H1532" s="787">
        <v>14738</v>
      </c>
      <c r="I1532" s="788">
        <v>32.904000043869019</v>
      </c>
      <c r="K1532" s="795">
        <v>913.98749999999995</v>
      </c>
      <c r="M1532" s="798">
        <f t="shared" si="70"/>
        <v>14738.036730623888</v>
      </c>
      <c r="N1532" s="303"/>
      <c r="S1532" s="786">
        <v>0</v>
      </c>
      <c r="T1532" s="781">
        <f>VLOOKUP(C1532,METADATA!$J$5:$Q$29,IF(E1532="HI",2,IF(E1532="LO",6,10))+IF(S1532=1,2,IF(D1532=7,1,(IF(WEEKDAY(B1532)=1,2,IF(WEEKDAY(B1532)=7,1,0))))))</f>
        <v>2</v>
      </c>
      <c r="U1532" s="781">
        <f>VLOOKUP(C1532,METADATA!$A$5:$H$29,IF(E1532="HI",2,IF(E1532="LO",6,10))+IF(S1532=1,2,IF(D1532=7,1,(IF(WEEKDAY(B1532)=1,2,IF(WEEKDAY(B1532)=7,1,0))))))</f>
        <v>2</v>
      </c>
    </row>
    <row r="1533" spans="2:21" ht="13.95" customHeight="1" x14ac:dyDescent="0.25">
      <c r="B1533" s="784">
        <f t="shared" si="71"/>
        <v>45446</v>
      </c>
      <c r="C1533" s="785">
        <v>17</v>
      </c>
      <c r="D1533" s="786">
        <f>IFERROR((INDEX(METADATA!$T$2:$T$20,MATCH(B1533,METADATA!$S$2:$S$20,0))),0)</f>
        <v>0</v>
      </c>
      <c r="E1533" s="785" t="str">
        <f t="shared" si="69"/>
        <v>HI</v>
      </c>
      <c r="F1533" s="786">
        <f>VLOOKUP(C1533,METADATA!$A$5:$H$29,IF(E1533="HI",2,IF(E1533="LO",6,10))+IF(D1533=1,2,IF(D1533=7,1,(IF(WEEKDAY(B1533)=1,2,IF(WEEKDAY(B1533)=7,1,0))))))</f>
        <v>1</v>
      </c>
      <c r="G1533" s="786">
        <f>VLOOKUP(C1533,METADATA!$J$5:$Q$29,IF(E1533="HI",2,IF(E1533="LO",6,10))+IF(D1533=1,2,IF(D1533=7,1,(IF(WEEKDAY(B1533)=1,2,IF(WEEKDAY(B1533)=7,1,0))))))</f>
        <v>1</v>
      </c>
      <c r="H1533" s="787">
        <v>14290</v>
      </c>
      <c r="I1533" s="788">
        <v>583.12801456451416</v>
      </c>
      <c r="K1533" s="795">
        <v>902.26250000000005</v>
      </c>
      <c r="M1533" s="798">
        <f t="shared" si="70"/>
        <v>14301.892821629239</v>
      </c>
      <c r="N1533" s="303"/>
      <c r="S1533" s="786">
        <v>0</v>
      </c>
      <c r="T1533" s="781">
        <f>VLOOKUP(C1533,METADATA!$J$5:$Q$29,IF(E1533="HI",2,IF(E1533="LO",6,10))+IF(S1533=1,2,IF(D1533=7,1,(IF(WEEKDAY(B1533)=1,2,IF(WEEKDAY(B1533)=7,1,0))))))</f>
        <v>1</v>
      </c>
      <c r="U1533" s="781">
        <f>VLOOKUP(C1533,METADATA!$A$5:$H$29,IF(E1533="HI",2,IF(E1533="LO",6,10))+IF(S1533=1,2,IF(D1533=7,1,(IF(WEEKDAY(B1533)=1,2,IF(WEEKDAY(B1533)=7,1,0))))))</f>
        <v>1</v>
      </c>
    </row>
    <row r="1534" spans="2:21" ht="13.95" customHeight="1" x14ac:dyDescent="0.25">
      <c r="B1534" s="784">
        <f t="shared" si="71"/>
        <v>45446</v>
      </c>
      <c r="C1534" s="785">
        <v>18</v>
      </c>
      <c r="D1534" s="786">
        <f>IFERROR((INDEX(METADATA!$T$2:$T$20,MATCH(B1534,METADATA!$S$2:$S$20,0))),0)</f>
        <v>0</v>
      </c>
      <c r="E1534" s="785" t="str">
        <f t="shared" si="69"/>
        <v>HI</v>
      </c>
      <c r="F1534" s="786">
        <f>VLOOKUP(C1534,METADATA!$A$5:$H$29,IF(E1534="HI",2,IF(E1534="LO",6,10))+IF(D1534=1,2,IF(D1534=7,1,(IF(WEEKDAY(B1534)=1,2,IF(WEEKDAY(B1534)=7,1,0))))))</f>
        <v>1</v>
      </c>
      <c r="G1534" s="786">
        <f>VLOOKUP(C1534,METADATA!$J$5:$Q$29,IF(E1534="HI",2,IF(E1534="LO",6,10))+IF(D1534=1,2,IF(D1534=7,1,(IF(WEEKDAY(B1534)=1,2,IF(WEEKDAY(B1534)=7,1,0))))))</f>
        <v>1</v>
      </c>
      <c r="H1534" s="787">
        <v>15612.5</v>
      </c>
      <c r="I1534" s="788">
        <v>777.71999025344849</v>
      </c>
      <c r="K1534" s="795">
        <v>933.76250000000005</v>
      </c>
      <c r="M1534" s="798">
        <f t="shared" si="70"/>
        <v>15631.858642952215</v>
      </c>
      <c r="N1534" s="303"/>
      <c r="S1534" s="786">
        <v>0</v>
      </c>
      <c r="T1534" s="781">
        <f>VLOOKUP(C1534,METADATA!$J$5:$Q$29,IF(E1534="HI",2,IF(E1534="LO",6,10))+IF(S1534=1,2,IF(D1534=7,1,(IF(WEEKDAY(B1534)=1,2,IF(WEEKDAY(B1534)=7,1,0))))))</f>
        <v>1</v>
      </c>
      <c r="U1534" s="781">
        <f>VLOOKUP(C1534,METADATA!$A$5:$H$29,IF(E1534="HI",2,IF(E1534="LO",6,10))+IF(S1534=1,2,IF(D1534=7,1,(IF(WEEKDAY(B1534)=1,2,IF(WEEKDAY(B1534)=7,1,0))))))</f>
        <v>1</v>
      </c>
    </row>
    <row r="1535" spans="2:21" ht="13.95" customHeight="1" x14ac:dyDescent="0.25">
      <c r="B1535" s="784">
        <f t="shared" si="71"/>
        <v>45446</v>
      </c>
      <c r="C1535" s="785">
        <v>19</v>
      </c>
      <c r="D1535" s="786">
        <f>IFERROR((INDEX(METADATA!$T$2:$T$20,MATCH(B1535,METADATA!$S$2:$S$20,0))),0)</f>
        <v>0</v>
      </c>
      <c r="E1535" s="785" t="str">
        <f t="shared" si="69"/>
        <v>HI</v>
      </c>
      <c r="F1535" s="786">
        <f>VLOOKUP(C1535,METADATA!$A$5:$H$29,IF(E1535="HI",2,IF(E1535="LO",6,10))+IF(D1535=1,2,IF(D1535=7,1,(IF(WEEKDAY(B1535)=1,2,IF(WEEKDAY(B1535)=7,1,0))))))</f>
        <v>1</v>
      </c>
      <c r="G1535" s="786">
        <f>VLOOKUP(C1535,METADATA!$J$5:$Q$29,IF(E1535="HI",2,IF(E1535="LO",6,10))+IF(D1535=1,2,IF(D1535=7,1,(IF(WEEKDAY(B1535)=1,2,IF(WEEKDAY(B1535)=7,1,0))))))</f>
        <v>2</v>
      </c>
      <c r="H1535" s="787">
        <v>16032</v>
      </c>
      <c r="I1535" s="788">
        <v>809.11202257871628</v>
      </c>
      <c r="K1535" s="795">
        <v>0</v>
      </c>
      <c r="M1535" s="798">
        <f t="shared" si="70"/>
        <v>16052.404376450322</v>
      </c>
      <c r="N1535" s="303"/>
      <c r="S1535" s="786">
        <v>0</v>
      </c>
      <c r="T1535" s="781">
        <f>VLOOKUP(C1535,METADATA!$J$5:$Q$29,IF(E1535="HI",2,IF(E1535="LO",6,10))+IF(S1535=1,2,IF(D1535=7,1,(IF(WEEKDAY(B1535)=1,2,IF(WEEKDAY(B1535)=7,1,0))))))</f>
        <v>2</v>
      </c>
      <c r="U1535" s="781">
        <f>VLOOKUP(C1535,METADATA!$A$5:$H$29,IF(E1535="HI",2,IF(E1535="LO",6,10))+IF(S1535=1,2,IF(D1535=7,1,(IF(WEEKDAY(B1535)=1,2,IF(WEEKDAY(B1535)=7,1,0))))))</f>
        <v>1</v>
      </c>
    </row>
    <row r="1536" spans="2:21" ht="13.95" customHeight="1" x14ac:dyDescent="0.25">
      <c r="B1536" s="784">
        <f t="shared" si="71"/>
        <v>45446</v>
      </c>
      <c r="C1536" s="785">
        <v>20</v>
      </c>
      <c r="D1536" s="786">
        <f>IFERROR((INDEX(METADATA!$T$2:$T$20,MATCH(B1536,METADATA!$S$2:$S$20,0))),0)</f>
        <v>0</v>
      </c>
      <c r="E1536" s="785" t="str">
        <f t="shared" si="69"/>
        <v>HI</v>
      </c>
      <c r="F1536" s="786">
        <f>VLOOKUP(C1536,METADATA!$A$5:$H$29,IF(E1536="HI",2,IF(E1536="LO",6,10))+IF(D1536=1,2,IF(D1536=7,1,(IF(WEEKDAY(B1536)=1,2,IF(WEEKDAY(B1536)=7,1,0))))))</f>
        <v>2</v>
      </c>
      <c r="G1536" s="786">
        <f>VLOOKUP(C1536,METADATA!$J$5:$Q$29,IF(E1536="HI",2,IF(E1536="LO",6,10))+IF(D1536=1,2,IF(D1536=7,1,(IF(WEEKDAY(B1536)=1,2,IF(WEEKDAY(B1536)=7,1,0))))))</f>
        <v>2</v>
      </c>
      <c r="H1536" s="787">
        <v>14324.75</v>
      </c>
      <c r="I1536" s="788">
        <v>1288.9200134277344</v>
      </c>
      <c r="K1536" s="795">
        <v>0</v>
      </c>
      <c r="M1536" s="798">
        <f t="shared" si="70"/>
        <v>14382.62067091789</v>
      </c>
      <c r="N1536" s="303"/>
      <c r="S1536" s="786">
        <v>0</v>
      </c>
      <c r="T1536" s="781">
        <f>VLOOKUP(C1536,METADATA!$J$5:$Q$29,IF(E1536="HI",2,IF(E1536="LO",6,10))+IF(S1536=1,2,IF(D1536=7,1,(IF(WEEKDAY(B1536)=1,2,IF(WEEKDAY(B1536)=7,1,0))))))</f>
        <v>2</v>
      </c>
      <c r="U1536" s="781">
        <f>VLOOKUP(C1536,METADATA!$A$5:$H$29,IF(E1536="HI",2,IF(E1536="LO",6,10))+IF(S1536=1,2,IF(D1536=7,1,(IF(WEEKDAY(B1536)=1,2,IF(WEEKDAY(B1536)=7,1,0))))))</f>
        <v>2</v>
      </c>
    </row>
    <row r="1537" spans="2:21" ht="13.95" customHeight="1" x14ac:dyDescent="0.25">
      <c r="B1537" s="784">
        <f t="shared" si="71"/>
        <v>45446</v>
      </c>
      <c r="C1537" s="785">
        <v>21</v>
      </c>
      <c r="D1537" s="786">
        <f>IFERROR((INDEX(METADATA!$T$2:$T$20,MATCH(B1537,METADATA!$S$2:$S$20,0))),0)</f>
        <v>0</v>
      </c>
      <c r="E1537" s="785" t="str">
        <f t="shared" si="69"/>
        <v>HI</v>
      </c>
      <c r="F1537" s="786">
        <f>VLOOKUP(C1537,METADATA!$A$5:$H$29,IF(E1537="HI",2,IF(E1537="LO",6,10))+IF(D1537=1,2,IF(D1537=7,1,(IF(WEEKDAY(B1537)=1,2,IF(WEEKDAY(B1537)=7,1,0))))))</f>
        <v>2</v>
      </c>
      <c r="G1537" s="786">
        <f>VLOOKUP(C1537,METADATA!$J$5:$Q$29,IF(E1537="HI",2,IF(E1537="LO",6,10))+IF(D1537=1,2,IF(D1537=7,1,(IF(WEEKDAY(B1537)=1,2,IF(WEEKDAY(B1537)=7,1,0))))))</f>
        <v>2</v>
      </c>
      <c r="H1537" s="787">
        <v>12667.25</v>
      </c>
      <c r="I1537" s="788">
        <v>1894.5500183105469</v>
      </c>
      <c r="K1537" s="795">
        <v>0</v>
      </c>
      <c r="M1537" s="798">
        <f t="shared" si="70"/>
        <v>12808.143594384805</v>
      </c>
      <c r="N1537" s="303"/>
      <c r="S1537" s="786">
        <v>0</v>
      </c>
      <c r="T1537" s="781">
        <f>VLOOKUP(C1537,METADATA!$J$5:$Q$29,IF(E1537="HI",2,IF(E1537="LO",6,10))+IF(S1537=1,2,IF(D1537=7,1,(IF(WEEKDAY(B1537)=1,2,IF(WEEKDAY(B1537)=7,1,0))))))</f>
        <v>2</v>
      </c>
      <c r="U1537" s="781">
        <f>VLOOKUP(C1537,METADATA!$A$5:$H$29,IF(E1537="HI",2,IF(E1537="LO",6,10))+IF(S1537=1,2,IF(D1537=7,1,(IF(WEEKDAY(B1537)=1,2,IF(WEEKDAY(B1537)=7,1,0))))))</f>
        <v>2</v>
      </c>
    </row>
    <row r="1538" spans="2:21" ht="13.95" customHeight="1" x14ac:dyDescent="0.25">
      <c r="B1538" s="784">
        <f t="shared" si="71"/>
        <v>45446</v>
      </c>
      <c r="C1538" s="785">
        <v>22</v>
      </c>
      <c r="D1538" s="786">
        <f>IFERROR((INDEX(METADATA!$T$2:$T$20,MATCH(B1538,METADATA!$S$2:$S$20,0))),0)</f>
        <v>0</v>
      </c>
      <c r="E1538" s="785" t="str">
        <f t="shared" si="69"/>
        <v>HI</v>
      </c>
      <c r="F1538" s="786">
        <f>VLOOKUP(C1538,METADATA!$A$5:$H$29,IF(E1538="HI",2,IF(E1538="LO",6,10))+IF(D1538=1,2,IF(D1538=7,1,(IF(WEEKDAY(B1538)=1,2,IF(WEEKDAY(B1538)=7,1,0))))))</f>
        <v>3</v>
      </c>
      <c r="G1538" s="786">
        <f>VLOOKUP(C1538,METADATA!$J$5:$Q$29,IF(E1538="HI",2,IF(E1538="LO",6,10))+IF(D1538=1,2,IF(D1538=7,1,(IF(WEEKDAY(B1538)=1,2,IF(WEEKDAY(B1538)=7,1,0))))))</f>
        <v>3</v>
      </c>
      <c r="H1538" s="787">
        <v>10684</v>
      </c>
      <c r="I1538" s="788">
        <v>1963.2100219726563</v>
      </c>
      <c r="K1538" s="795">
        <v>0</v>
      </c>
      <c r="M1538" s="798">
        <f t="shared" si="70"/>
        <v>10862.874830834326</v>
      </c>
      <c r="N1538" s="303"/>
      <c r="S1538" s="786">
        <v>0</v>
      </c>
      <c r="T1538" s="781">
        <f>VLOOKUP(C1538,METADATA!$J$5:$Q$29,IF(E1538="HI",2,IF(E1538="LO",6,10))+IF(S1538=1,2,IF(D1538=7,1,(IF(WEEKDAY(B1538)=1,2,IF(WEEKDAY(B1538)=7,1,0))))))</f>
        <v>3</v>
      </c>
      <c r="U1538" s="781">
        <f>VLOOKUP(C1538,METADATA!$A$5:$H$29,IF(E1538="HI",2,IF(E1538="LO",6,10))+IF(S1538=1,2,IF(D1538=7,1,(IF(WEEKDAY(B1538)=1,2,IF(WEEKDAY(B1538)=7,1,0))))))</f>
        <v>3</v>
      </c>
    </row>
    <row r="1539" spans="2:21" ht="13.95" customHeight="1" x14ac:dyDescent="0.25">
      <c r="B1539" s="784">
        <f t="shared" si="71"/>
        <v>45446</v>
      </c>
      <c r="C1539" s="785">
        <v>23</v>
      </c>
      <c r="D1539" s="786">
        <f>IFERROR((INDEX(METADATA!$T$2:$T$20,MATCH(B1539,METADATA!$S$2:$S$20,0))),0)</f>
        <v>0</v>
      </c>
      <c r="E1539" s="785" t="str">
        <f t="shared" si="69"/>
        <v>HI</v>
      </c>
      <c r="F1539" s="786">
        <f>VLOOKUP(C1539,METADATA!$A$5:$H$29,IF(E1539="HI",2,IF(E1539="LO",6,10))+IF(D1539=1,2,IF(D1539=7,1,(IF(WEEKDAY(B1539)=1,2,IF(WEEKDAY(B1539)=7,1,0))))))</f>
        <v>3</v>
      </c>
      <c r="G1539" s="786">
        <f>VLOOKUP(C1539,METADATA!$J$5:$Q$29,IF(E1539="HI",2,IF(E1539="LO",6,10))+IF(D1539=1,2,IF(D1539=7,1,(IF(WEEKDAY(B1539)=1,2,IF(WEEKDAY(B1539)=7,1,0))))))</f>
        <v>3</v>
      </c>
      <c r="H1539" s="787">
        <v>9764</v>
      </c>
      <c r="I1539" s="788">
        <v>2149.3615445494652</v>
      </c>
      <c r="K1539" s="795">
        <v>0</v>
      </c>
      <c r="M1539" s="798">
        <f t="shared" si="70"/>
        <v>9997.7723043280021</v>
      </c>
      <c r="N1539" s="303"/>
      <c r="S1539" s="786">
        <v>0</v>
      </c>
      <c r="T1539" s="781">
        <f>VLOOKUP(C1539,METADATA!$J$5:$Q$29,IF(E1539="HI",2,IF(E1539="LO",6,10))+IF(S1539=1,2,IF(D1539=7,1,(IF(WEEKDAY(B1539)=1,2,IF(WEEKDAY(B1539)=7,1,0))))))</f>
        <v>3</v>
      </c>
      <c r="U1539" s="781">
        <f>VLOOKUP(C1539,METADATA!$A$5:$H$29,IF(E1539="HI",2,IF(E1539="LO",6,10))+IF(S1539=1,2,IF(D1539=7,1,(IF(WEEKDAY(B1539)=1,2,IF(WEEKDAY(B1539)=7,1,0))))))</f>
        <v>3</v>
      </c>
    </row>
    <row r="1540" spans="2:21" ht="13.95" customHeight="1" x14ac:dyDescent="0.25">
      <c r="B1540" s="784">
        <f t="shared" si="71"/>
        <v>45447</v>
      </c>
      <c r="C1540" s="785">
        <v>0</v>
      </c>
      <c r="D1540" s="786">
        <f>IFERROR((INDEX(METADATA!$T$2:$T$20,MATCH(B1540,METADATA!$S$2:$S$20,0))),0)</f>
        <v>0</v>
      </c>
      <c r="E1540" s="785" t="str">
        <f t="shared" ref="E1540:E1603" si="72">IF(B1540="","",IF(AND(MONTH(B1540)&gt;=MONTH($AA$9),MONTH(B1540)&lt;=MONTH($AA$11)),"HI","LO"))</f>
        <v>HI</v>
      </c>
      <c r="F1540" s="786">
        <f>VLOOKUP(C1540,METADATA!$A$5:$H$29,IF(E1540="HI",2,IF(E1540="LO",6,10))+IF(D1540=1,2,IF(D1540=7,1,(IF(WEEKDAY(B1540)=1,2,IF(WEEKDAY(B1540)=7,1,0))))))</f>
        <v>3</v>
      </c>
      <c r="G1540" s="786">
        <f>VLOOKUP(C1540,METADATA!$J$5:$Q$29,IF(E1540="HI",2,IF(E1540="LO",6,10))+IF(D1540=1,2,IF(D1540=7,1,(IF(WEEKDAY(B1540)=1,2,IF(WEEKDAY(B1540)=7,1,0))))))</f>
        <v>3</v>
      </c>
      <c r="H1540" s="787">
        <v>9201.25</v>
      </c>
      <c r="I1540" s="788">
        <v>2048.7544631958008</v>
      </c>
      <c r="K1540" s="795">
        <v>0</v>
      </c>
      <c r="M1540" s="798">
        <f t="shared" ref="M1540:M1603" si="73">SQRT(H1540^2+I1540^2)</f>
        <v>9426.5792529933533</v>
      </c>
      <c r="N1540" s="303"/>
      <c r="S1540" s="786">
        <v>0</v>
      </c>
      <c r="T1540" s="781">
        <f>VLOOKUP(C1540,METADATA!$J$5:$Q$29,IF(E1540="HI",2,IF(E1540="LO",6,10))+IF(S1540=1,2,IF(D1540=7,1,(IF(WEEKDAY(B1540)=1,2,IF(WEEKDAY(B1540)=7,1,0))))))</f>
        <v>3</v>
      </c>
      <c r="U1540" s="781">
        <f>VLOOKUP(C1540,METADATA!$A$5:$H$29,IF(E1540="HI",2,IF(E1540="LO",6,10))+IF(S1540=1,2,IF(D1540=7,1,(IF(WEEKDAY(B1540)=1,2,IF(WEEKDAY(B1540)=7,1,0))))))</f>
        <v>3</v>
      </c>
    </row>
    <row r="1541" spans="2:21" ht="13.95" customHeight="1" x14ac:dyDescent="0.25">
      <c r="B1541" s="784">
        <f t="shared" si="71"/>
        <v>45447</v>
      </c>
      <c r="C1541" s="785">
        <v>1</v>
      </c>
      <c r="D1541" s="786">
        <f>IFERROR((INDEX(METADATA!$T$2:$T$20,MATCH(B1541,METADATA!$S$2:$S$20,0))),0)</f>
        <v>0</v>
      </c>
      <c r="E1541" s="785" t="str">
        <f t="shared" si="72"/>
        <v>HI</v>
      </c>
      <c r="F1541" s="786">
        <f>VLOOKUP(C1541,METADATA!$A$5:$H$29,IF(E1541="HI",2,IF(E1541="LO",6,10))+IF(D1541=1,2,IF(D1541=7,1,(IF(WEEKDAY(B1541)=1,2,IF(WEEKDAY(B1541)=7,1,0))))))</f>
        <v>3</v>
      </c>
      <c r="G1541" s="786">
        <f>VLOOKUP(C1541,METADATA!$J$5:$Q$29,IF(E1541="HI",2,IF(E1541="LO",6,10))+IF(D1541=1,2,IF(D1541=7,1,(IF(WEEKDAY(B1541)=1,2,IF(WEEKDAY(B1541)=7,1,0))))))</f>
        <v>3</v>
      </c>
      <c r="H1541" s="787">
        <v>8389</v>
      </c>
      <c r="I1541" s="788">
        <v>1985.9160293936729</v>
      </c>
      <c r="K1541" s="795">
        <v>0</v>
      </c>
      <c r="M1541" s="798">
        <f t="shared" si="73"/>
        <v>8620.8574675494274</v>
      </c>
      <c r="N1541" s="303"/>
      <c r="S1541" s="786">
        <v>0</v>
      </c>
      <c r="T1541" s="781">
        <f>VLOOKUP(C1541,METADATA!$J$5:$Q$29,IF(E1541="HI",2,IF(E1541="LO",6,10))+IF(S1541=1,2,IF(D1541=7,1,(IF(WEEKDAY(B1541)=1,2,IF(WEEKDAY(B1541)=7,1,0))))))</f>
        <v>3</v>
      </c>
      <c r="U1541" s="781">
        <f>VLOOKUP(C1541,METADATA!$A$5:$H$29,IF(E1541="HI",2,IF(E1541="LO",6,10))+IF(S1541=1,2,IF(D1541=7,1,(IF(WEEKDAY(B1541)=1,2,IF(WEEKDAY(B1541)=7,1,0))))))</f>
        <v>3</v>
      </c>
    </row>
    <row r="1542" spans="2:21" ht="13.95" customHeight="1" x14ac:dyDescent="0.25">
      <c r="B1542" s="784">
        <f t="shared" si="71"/>
        <v>45447</v>
      </c>
      <c r="C1542" s="785">
        <v>2</v>
      </c>
      <c r="D1542" s="786">
        <f>IFERROR((INDEX(METADATA!$T$2:$T$20,MATCH(B1542,METADATA!$S$2:$S$20,0))),0)</f>
        <v>0</v>
      </c>
      <c r="E1542" s="785" t="str">
        <f t="shared" si="72"/>
        <v>HI</v>
      </c>
      <c r="F1542" s="786">
        <f>VLOOKUP(C1542,METADATA!$A$5:$H$29,IF(E1542="HI",2,IF(E1542="LO",6,10))+IF(D1542=1,2,IF(D1542=7,1,(IF(WEEKDAY(B1542)=1,2,IF(WEEKDAY(B1542)=7,1,0))))))</f>
        <v>3</v>
      </c>
      <c r="G1542" s="786">
        <f>VLOOKUP(C1542,METADATA!$J$5:$Q$29,IF(E1542="HI",2,IF(E1542="LO",6,10))+IF(D1542=1,2,IF(D1542=7,1,(IF(WEEKDAY(B1542)=1,2,IF(WEEKDAY(B1542)=7,1,0))))))</f>
        <v>3</v>
      </c>
      <c r="H1542" s="787">
        <v>8617</v>
      </c>
      <c r="I1542" s="788">
        <v>1846.896017074585</v>
      </c>
      <c r="K1542" s="795">
        <v>0</v>
      </c>
      <c r="M1542" s="798">
        <f t="shared" si="73"/>
        <v>8812.7018500506401</v>
      </c>
      <c r="N1542" s="303"/>
      <c r="S1542" s="786">
        <v>0</v>
      </c>
      <c r="T1542" s="781">
        <f>VLOOKUP(C1542,METADATA!$J$5:$Q$29,IF(E1542="HI",2,IF(E1542="LO",6,10))+IF(S1542=1,2,IF(D1542=7,1,(IF(WEEKDAY(B1542)=1,2,IF(WEEKDAY(B1542)=7,1,0))))))</f>
        <v>3</v>
      </c>
      <c r="U1542" s="781">
        <f>VLOOKUP(C1542,METADATA!$A$5:$H$29,IF(E1542="HI",2,IF(E1542="LO",6,10))+IF(S1542=1,2,IF(D1542=7,1,(IF(WEEKDAY(B1542)=1,2,IF(WEEKDAY(B1542)=7,1,0))))))</f>
        <v>3</v>
      </c>
    </row>
    <row r="1543" spans="2:21" ht="13.95" customHeight="1" x14ac:dyDescent="0.25">
      <c r="B1543" s="784">
        <f t="shared" si="71"/>
        <v>45447</v>
      </c>
      <c r="C1543" s="785">
        <v>3</v>
      </c>
      <c r="D1543" s="786">
        <f>IFERROR((INDEX(METADATA!$T$2:$T$20,MATCH(B1543,METADATA!$S$2:$S$20,0))),0)</f>
        <v>0</v>
      </c>
      <c r="E1543" s="785" t="str">
        <f t="shared" si="72"/>
        <v>HI</v>
      </c>
      <c r="F1543" s="786">
        <f>VLOOKUP(C1543,METADATA!$A$5:$H$29,IF(E1543="HI",2,IF(E1543="LO",6,10))+IF(D1543=1,2,IF(D1543=7,1,(IF(WEEKDAY(B1543)=1,2,IF(WEEKDAY(B1543)=7,1,0))))))</f>
        <v>3</v>
      </c>
      <c r="G1543" s="786">
        <f>VLOOKUP(C1543,METADATA!$J$5:$Q$29,IF(E1543="HI",2,IF(E1543="LO",6,10))+IF(D1543=1,2,IF(D1543=7,1,(IF(WEEKDAY(B1543)=1,2,IF(WEEKDAY(B1543)=7,1,0))))))</f>
        <v>3</v>
      </c>
      <c r="H1543" s="787">
        <v>8636.75</v>
      </c>
      <c r="I1543" s="788">
        <v>1466.7120499014854</v>
      </c>
      <c r="K1543" s="795">
        <v>0</v>
      </c>
      <c r="M1543" s="798">
        <f t="shared" si="73"/>
        <v>8760.404944968368</v>
      </c>
      <c r="N1543" s="303"/>
      <c r="S1543" s="786">
        <v>0</v>
      </c>
      <c r="T1543" s="781">
        <f>VLOOKUP(C1543,METADATA!$J$5:$Q$29,IF(E1543="HI",2,IF(E1543="LO",6,10))+IF(S1543=1,2,IF(D1543=7,1,(IF(WEEKDAY(B1543)=1,2,IF(WEEKDAY(B1543)=7,1,0))))))</f>
        <v>3</v>
      </c>
      <c r="U1543" s="781">
        <f>VLOOKUP(C1543,METADATA!$A$5:$H$29,IF(E1543="HI",2,IF(E1543="LO",6,10))+IF(S1543=1,2,IF(D1543=7,1,(IF(WEEKDAY(B1543)=1,2,IF(WEEKDAY(B1543)=7,1,0))))))</f>
        <v>3</v>
      </c>
    </row>
    <row r="1544" spans="2:21" ht="13.95" customHeight="1" x14ac:dyDescent="0.25">
      <c r="B1544" s="784">
        <f t="shared" si="71"/>
        <v>45447</v>
      </c>
      <c r="C1544" s="785">
        <v>4</v>
      </c>
      <c r="D1544" s="786">
        <f>IFERROR((INDEX(METADATA!$T$2:$T$20,MATCH(B1544,METADATA!$S$2:$S$20,0))),0)</f>
        <v>0</v>
      </c>
      <c r="E1544" s="785" t="str">
        <f t="shared" si="72"/>
        <v>HI</v>
      </c>
      <c r="F1544" s="786">
        <f>VLOOKUP(C1544,METADATA!$A$5:$H$29,IF(E1544="HI",2,IF(E1544="LO",6,10))+IF(D1544=1,2,IF(D1544=7,1,(IF(WEEKDAY(B1544)=1,2,IF(WEEKDAY(B1544)=7,1,0))))))</f>
        <v>3</v>
      </c>
      <c r="G1544" s="786">
        <f>VLOOKUP(C1544,METADATA!$J$5:$Q$29,IF(E1544="HI",2,IF(E1544="LO",6,10))+IF(D1544=1,2,IF(D1544=7,1,(IF(WEEKDAY(B1544)=1,2,IF(WEEKDAY(B1544)=7,1,0))))))</f>
        <v>3</v>
      </c>
      <c r="H1544" s="787">
        <v>9448.75</v>
      </c>
      <c r="I1544" s="788">
        <v>1012.6799774169922</v>
      </c>
      <c r="K1544" s="795">
        <v>0</v>
      </c>
      <c r="M1544" s="798">
        <f t="shared" si="73"/>
        <v>9502.8625844616563</v>
      </c>
      <c r="N1544" s="303"/>
      <c r="S1544" s="786">
        <v>0</v>
      </c>
      <c r="T1544" s="781">
        <f>VLOOKUP(C1544,METADATA!$J$5:$Q$29,IF(E1544="HI",2,IF(E1544="LO",6,10))+IF(S1544=1,2,IF(D1544=7,1,(IF(WEEKDAY(B1544)=1,2,IF(WEEKDAY(B1544)=7,1,0))))))</f>
        <v>3</v>
      </c>
      <c r="U1544" s="781">
        <f>VLOOKUP(C1544,METADATA!$A$5:$H$29,IF(E1544="HI",2,IF(E1544="LO",6,10))+IF(S1544=1,2,IF(D1544=7,1,(IF(WEEKDAY(B1544)=1,2,IF(WEEKDAY(B1544)=7,1,0))))))</f>
        <v>3</v>
      </c>
    </row>
    <row r="1545" spans="2:21" ht="13.95" customHeight="1" x14ac:dyDescent="0.25">
      <c r="B1545" s="784">
        <f t="shared" si="71"/>
        <v>45447</v>
      </c>
      <c r="C1545" s="785">
        <v>5</v>
      </c>
      <c r="D1545" s="786">
        <f>IFERROR((INDEX(METADATA!$T$2:$T$20,MATCH(B1545,METADATA!$S$2:$S$20,0))),0)</f>
        <v>0</v>
      </c>
      <c r="E1545" s="785" t="str">
        <f t="shared" si="72"/>
        <v>HI</v>
      </c>
      <c r="F1545" s="786">
        <f>VLOOKUP(C1545,METADATA!$A$5:$H$29,IF(E1545="HI",2,IF(E1545="LO",6,10))+IF(D1545=1,2,IF(D1545=7,1,(IF(WEEKDAY(B1545)=1,2,IF(WEEKDAY(B1545)=7,1,0))))))</f>
        <v>3</v>
      </c>
      <c r="G1545" s="786">
        <f>VLOOKUP(C1545,METADATA!$J$5:$Q$29,IF(E1545="HI",2,IF(E1545="LO",6,10))+IF(D1545=1,2,IF(D1545=7,1,(IF(WEEKDAY(B1545)=1,2,IF(WEEKDAY(B1545)=7,1,0))))))</f>
        <v>3</v>
      </c>
      <c r="H1545" s="787">
        <v>11378</v>
      </c>
      <c r="I1545" s="788">
        <v>1682.9039452075958</v>
      </c>
      <c r="K1545" s="795">
        <v>0</v>
      </c>
      <c r="M1545" s="798">
        <f t="shared" si="73"/>
        <v>11501.784630603866</v>
      </c>
      <c r="N1545" s="303"/>
      <c r="S1545" s="786">
        <v>0</v>
      </c>
      <c r="T1545" s="781">
        <f>VLOOKUP(C1545,METADATA!$J$5:$Q$29,IF(E1545="HI",2,IF(E1545="LO",6,10))+IF(S1545=1,2,IF(D1545=7,1,(IF(WEEKDAY(B1545)=1,2,IF(WEEKDAY(B1545)=7,1,0))))))</f>
        <v>3</v>
      </c>
      <c r="U1545" s="781">
        <f>VLOOKUP(C1545,METADATA!$A$5:$H$29,IF(E1545="HI",2,IF(E1545="LO",6,10))+IF(S1545=1,2,IF(D1545=7,1,(IF(WEEKDAY(B1545)=1,2,IF(WEEKDAY(B1545)=7,1,0))))))</f>
        <v>3</v>
      </c>
    </row>
    <row r="1546" spans="2:21" ht="13.95" customHeight="1" x14ac:dyDescent="0.25">
      <c r="B1546" s="784">
        <f t="shared" si="71"/>
        <v>45447</v>
      </c>
      <c r="C1546" s="785">
        <v>6</v>
      </c>
      <c r="D1546" s="786">
        <f>IFERROR((INDEX(METADATA!$T$2:$T$20,MATCH(B1546,METADATA!$S$2:$S$20,0))),0)</f>
        <v>0</v>
      </c>
      <c r="E1546" s="785" t="str">
        <f t="shared" si="72"/>
        <v>HI</v>
      </c>
      <c r="F1546" s="786">
        <f>VLOOKUP(C1546,METADATA!$A$5:$H$29,IF(E1546="HI",2,IF(E1546="LO",6,10))+IF(D1546=1,2,IF(D1546=7,1,(IF(WEEKDAY(B1546)=1,2,IF(WEEKDAY(B1546)=7,1,0))))))</f>
        <v>1</v>
      </c>
      <c r="G1546" s="786">
        <f>VLOOKUP(C1546,METADATA!$J$5:$Q$29,IF(E1546="HI",2,IF(E1546="LO",6,10))+IF(D1546=1,2,IF(D1546=7,1,(IF(WEEKDAY(B1546)=1,2,IF(WEEKDAY(B1546)=7,1,0))))))</f>
        <v>1</v>
      </c>
      <c r="H1546" s="787">
        <v>13824.5</v>
      </c>
      <c r="I1546" s="788">
        <v>1835.1840062141418</v>
      </c>
      <c r="K1546" s="795">
        <v>870.51250000000005</v>
      </c>
      <c r="M1546" s="798">
        <f t="shared" si="73"/>
        <v>13945.777159651741</v>
      </c>
      <c r="N1546" s="303"/>
      <c r="S1546" s="786">
        <v>0</v>
      </c>
      <c r="T1546" s="781">
        <f>VLOOKUP(C1546,METADATA!$J$5:$Q$29,IF(E1546="HI",2,IF(E1546="LO",6,10))+IF(S1546=1,2,IF(D1546=7,1,(IF(WEEKDAY(B1546)=1,2,IF(WEEKDAY(B1546)=7,1,0))))))</f>
        <v>1</v>
      </c>
      <c r="U1546" s="781">
        <f>VLOOKUP(C1546,METADATA!$A$5:$H$29,IF(E1546="HI",2,IF(E1546="LO",6,10))+IF(S1546=1,2,IF(D1546=7,1,(IF(WEEKDAY(B1546)=1,2,IF(WEEKDAY(B1546)=7,1,0))))))</f>
        <v>1</v>
      </c>
    </row>
    <row r="1547" spans="2:21" ht="13.95" customHeight="1" x14ac:dyDescent="0.25">
      <c r="B1547" s="784">
        <f t="shared" si="71"/>
        <v>45447</v>
      </c>
      <c r="C1547" s="785">
        <v>7</v>
      </c>
      <c r="D1547" s="786">
        <f>IFERROR((INDEX(METADATA!$T$2:$T$20,MATCH(B1547,METADATA!$S$2:$S$20,0))),0)</f>
        <v>0</v>
      </c>
      <c r="E1547" s="785" t="str">
        <f t="shared" si="72"/>
        <v>HI</v>
      </c>
      <c r="F1547" s="786">
        <f>VLOOKUP(C1547,METADATA!$A$5:$H$29,IF(E1547="HI",2,IF(E1547="LO",6,10))+IF(D1547=1,2,IF(D1547=7,1,(IF(WEEKDAY(B1547)=1,2,IF(WEEKDAY(B1547)=7,1,0))))))</f>
        <v>1</v>
      </c>
      <c r="G1547" s="786">
        <f>VLOOKUP(C1547,METADATA!$J$5:$Q$29,IF(E1547="HI",2,IF(E1547="LO",6,10))+IF(D1547=1,2,IF(D1547=7,1,(IF(WEEKDAY(B1547)=1,2,IF(WEEKDAY(B1547)=7,1,0))))))</f>
        <v>1</v>
      </c>
      <c r="H1547" s="787">
        <v>14707</v>
      </c>
      <c r="I1547" s="788">
        <v>1922.9760322570801</v>
      </c>
      <c r="K1547" s="795">
        <v>865.8125</v>
      </c>
      <c r="M1547" s="798">
        <f t="shared" si="73"/>
        <v>14832.184121721088</v>
      </c>
      <c r="N1547" s="303"/>
      <c r="S1547" s="786">
        <v>0</v>
      </c>
      <c r="T1547" s="781">
        <f>VLOOKUP(C1547,METADATA!$J$5:$Q$29,IF(E1547="HI",2,IF(E1547="LO",6,10))+IF(S1547=1,2,IF(D1547=7,1,(IF(WEEKDAY(B1547)=1,2,IF(WEEKDAY(B1547)=7,1,0))))))</f>
        <v>1</v>
      </c>
      <c r="U1547" s="781">
        <f>VLOOKUP(C1547,METADATA!$A$5:$H$29,IF(E1547="HI",2,IF(E1547="LO",6,10))+IF(S1547=1,2,IF(D1547=7,1,(IF(WEEKDAY(B1547)=1,2,IF(WEEKDAY(B1547)=7,1,0))))))</f>
        <v>1</v>
      </c>
    </row>
    <row r="1548" spans="2:21" ht="13.95" customHeight="1" x14ac:dyDescent="0.25">
      <c r="B1548" s="784">
        <f t="shared" si="71"/>
        <v>45447</v>
      </c>
      <c r="C1548" s="785">
        <v>8</v>
      </c>
      <c r="D1548" s="786">
        <f>IFERROR((INDEX(METADATA!$T$2:$T$20,MATCH(B1548,METADATA!$S$2:$S$20,0))),0)</f>
        <v>0</v>
      </c>
      <c r="E1548" s="785" t="str">
        <f t="shared" si="72"/>
        <v>HI</v>
      </c>
      <c r="F1548" s="786">
        <f>VLOOKUP(C1548,METADATA!$A$5:$H$29,IF(E1548="HI",2,IF(E1548="LO",6,10))+IF(D1548=1,2,IF(D1548=7,1,(IF(WEEKDAY(B1548)=1,2,IF(WEEKDAY(B1548)=7,1,0))))))</f>
        <v>2</v>
      </c>
      <c r="G1548" s="786">
        <f>VLOOKUP(C1548,METADATA!$J$5:$Q$29,IF(E1548="HI",2,IF(E1548="LO",6,10))+IF(D1548=1,2,IF(D1548=7,1,(IF(WEEKDAY(B1548)=1,2,IF(WEEKDAY(B1548)=7,1,0))))))</f>
        <v>1</v>
      </c>
      <c r="H1548" s="787">
        <v>15562.5</v>
      </c>
      <c r="I1548" s="788">
        <v>1761.3840051293373</v>
      </c>
      <c r="K1548" s="795">
        <v>834.63750000000005</v>
      </c>
      <c r="M1548" s="798">
        <f t="shared" si="73"/>
        <v>15661.860676928698</v>
      </c>
      <c r="N1548" s="303"/>
      <c r="S1548" s="786">
        <v>0</v>
      </c>
      <c r="T1548" s="781">
        <f>VLOOKUP(C1548,METADATA!$J$5:$Q$29,IF(E1548="HI",2,IF(E1548="LO",6,10))+IF(S1548=1,2,IF(D1548=7,1,(IF(WEEKDAY(B1548)=1,2,IF(WEEKDAY(B1548)=7,1,0))))))</f>
        <v>1</v>
      </c>
      <c r="U1548" s="781">
        <f>VLOOKUP(C1548,METADATA!$A$5:$H$29,IF(E1548="HI",2,IF(E1548="LO",6,10))+IF(S1548=1,2,IF(D1548=7,1,(IF(WEEKDAY(B1548)=1,2,IF(WEEKDAY(B1548)=7,1,0))))))</f>
        <v>2</v>
      </c>
    </row>
    <row r="1549" spans="2:21" ht="13.95" customHeight="1" x14ac:dyDescent="0.25">
      <c r="B1549" s="784">
        <f t="shared" si="71"/>
        <v>45447</v>
      </c>
      <c r="C1549" s="785">
        <v>9</v>
      </c>
      <c r="D1549" s="786">
        <f>IFERROR((INDEX(METADATA!$T$2:$T$20,MATCH(B1549,METADATA!$S$2:$S$20,0))),0)</f>
        <v>0</v>
      </c>
      <c r="E1549" s="785" t="str">
        <f t="shared" si="72"/>
        <v>HI</v>
      </c>
      <c r="F1549" s="786">
        <f>VLOOKUP(C1549,METADATA!$A$5:$H$29,IF(E1549="HI",2,IF(E1549="LO",6,10))+IF(D1549=1,2,IF(D1549=7,1,(IF(WEEKDAY(B1549)=1,2,IF(WEEKDAY(B1549)=7,1,0))))))</f>
        <v>2</v>
      </c>
      <c r="G1549" s="786">
        <f>VLOOKUP(C1549,METADATA!$J$5:$Q$29,IF(E1549="HI",2,IF(E1549="LO",6,10))+IF(D1549=1,2,IF(D1549=7,1,(IF(WEEKDAY(B1549)=1,2,IF(WEEKDAY(B1549)=7,1,0))))))</f>
        <v>2</v>
      </c>
      <c r="H1549" s="787">
        <v>15823.75</v>
      </c>
      <c r="I1549" s="788">
        <v>2312.018951177597</v>
      </c>
      <c r="K1549" s="795">
        <v>847.33749999999998</v>
      </c>
      <c r="M1549" s="798">
        <f t="shared" si="73"/>
        <v>15991.763370344885</v>
      </c>
      <c r="N1549" s="303"/>
      <c r="S1549" s="786">
        <v>0</v>
      </c>
      <c r="T1549" s="781">
        <f>VLOOKUP(C1549,METADATA!$J$5:$Q$29,IF(E1549="HI",2,IF(E1549="LO",6,10))+IF(S1549=1,2,IF(D1549=7,1,(IF(WEEKDAY(B1549)=1,2,IF(WEEKDAY(B1549)=7,1,0))))))</f>
        <v>2</v>
      </c>
      <c r="U1549" s="781">
        <f>VLOOKUP(C1549,METADATA!$A$5:$H$29,IF(E1549="HI",2,IF(E1549="LO",6,10))+IF(S1549=1,2,IF(D1549=7,1,(IF(WEEKDAY(B1549)=1,2,IF(WEEKDAY(B1549)=7,1,0))))))</f>
        <v>2</v>
      </c>
    </row>
    <row r="1550" spans="2:21" ht="13.95" customHeight="1" x14ac:dyDescent="0.25">
      <c r="B1550" s="784">
        <f t="shared" si="71"/>
        <v>45447</v>
      </c>
      <c r="C1550" s="785">
        <v>10</v>
      </c>
      <c r="D1550" s="786">
        <f>IFERROR((INDEX(METADATA!$T$2:$T$20,MATCH(B1550,METADATA!$S$2:$S$20,0))),0)</f>
        <v>0</v>
      </c>
      <c r="E1550" s="785" t="str">
        <f t="shared" si="72"/>
        <v>HI</v>
      </c>
      <c r="F1550" s="786">
        <f>VLOOKUP(C1550,METADATA!$A$5:$H$29,IF(E1550="HI",2,IF(E1550="LO",6,10))+IF(D1550=1,2,IF(D1550=7,1,(IF(WEEKDAY(B1550)=1,2,IF(WEEKDAY(B1550)=7,1,0))))))</f>
        <v>2</v>
      </c>
      <c r="G1550" s="786">
        <f>VLOOKUP(C1550,METADATA!$J$5:$Q$29,IF(E1550="HI",2,IF(E1550="LO",6,10))+IF(D1550=1,2,IF(D1550=7,1,(IF(WEEKDAY(B1550)=1,2,IF(WEEKDAY(B1550)=7,1,0))))))</f>
        <v>2</v>
      </c>
      <c r="H1550" s="787">
        <v>15454.25</v>
      </c>
      <c r="I1550" s="788">
        <v>1377.5729635357857</v>
      </c>
      <c r="K1550" s="795">
        <v>851.61249999999995</v>
      </c>
      <c r="M1550" s="798">
        <f t="shared" si="73"/>
        <v>15515.526105561641</v>
      </c>
      <c r="N1550" s="303"/>
      <c r="S1550" s="786">
        <v>0</v>
      </c>
      <c r="T1550" s="781">
        <f>VLOOKUP(C1550,METADATA!$J$5:$Q$29,IF(E1550="HI",2,IF(E1550="LO",6,10))+IF(S1550=1,2,IF(D1550=7,1,(IF(WEEKDAY(B1550)=1,2,IF(WEEKDAY(B1550)=7,1,0))))))</f>
        <v>2</v>
      </c>
      <c r="U1550" s="781">
        <f>VLOOKUP(C1550,METADATA!$A$5:$H$29,IF(E1550="HI",2,IF(E1550="LO",6,10))+IF(S1550=1,2,IF(D1550=7,1,(IF(WEEKDAY(B1550)=1,2,IF(WEEKDAY(B1550)=7,1,0))))))</f>
        <v>2</v>
      </c>
    </row>
    <row r="1551" spans="2:21" ht="13.95" customHeight="1" x14ac:dyDescent="0.25">
      <c r="B1551" s="784">
        <f t="shared" si="71"/>
        <v>45447</v>
      </c>
      <c r="C1551" s="785">
        <v>11</v>
      </c>
      <c r="D1551" s="786">
        <f>IFERROR((INDEX(METADATA!$T$2:$T$20,MATCH(B1551,METADATA!$S$2:$S$20,0))),0)</f>
        <v>0</v>
      </c>
      <c r="E1551" s="785" t="str">
        <f t="shared" si="72"/>
        <v>HI</v>
      </c>
      <c r="F1551" s="786">
        <f>VLOOKUP(C1551,METADATA!$A$5:$H$29,IF(E1551="HI",2,IF(E1551="LO",6,10))+IF(D1551=1,2,IF(D1551=7,1,(IF(WEEKDAY(B1551)=1,2,IF(WEEKDAY(B1551)=7,1,0))))))</f>
        <v>2</v>
      </c>
      <c r="G1551" s="786">
        <f>VLOOKUP(C1551,METADATA!$J$5:$Q$29,IF(E1551="HI",2,IF(E1551="LO",6,10))+IF(D1551=1,2,IF(D1551=7,1,(IF(WEEKDAY(B1551)=1,2,IF(WEEKDAY(B1551)=7,1,0))))))</f>
        <v>2</v>
      </c>
      <c r="H1551" s="787">
        <v>15497.25</v>
      </c>
      <c r="I1551" s="788">
        <v>118.51200485229494</v>
      </c>
      <c r="K1551" s="795">
        <v>856.5</v>
      </c>
      <c r="M1551" s="798">
        <f t="shared" si="73"/>
        <v>15497.703141362404</v>
      </c>
      <c r="N1551" s="303"/>
      <c r="S1551" s="786">
        <v>0</v>
      </c>
      <c r="T1551" s="781">
        <f>VLOOKUP(C1551,METADATA!$J$5:$Q$29,IF(E1551="HI",2,IF(E1551="LO",6,10))+IF(S1551=1,2,IF(D1551=7,1,(IF(WEEKDAY(B1551)=1,2,IF(WEEKDAY(B1551)=7,1,0))))))</f>
        <v>2</v>
      </c>
      <c r="U1551" s="781">
        <f>VLOOKUP(C1551,METADATA!$A$5:$H$29,IF(E1551="HI",2,IF(E1551="LO",6,10))+IF(S1551=1,2,IF(D1551=7,1,(IF(WEEKDAY(B1551)=1,2,IF(WEEKDAY(B1551)=7,1,0))))))</f>
        <v>2</v>
      </c>
    </row>
    <row r="1552" spans="2:21" ht="13.95" customHeight="1" x14ac:dyDescent="0.25">
      <c r="B1552" s="784">
        <f t="shared" si="71"/>
        <v>45447</v>
      </c>
      <c r="C1552" s="785">
        <v>12</v>
      </c>
      <c r="D1552" s="786">
        <f>IFERROR((INDEX(METADATA!$T$2:$T$20,MATCH(B1552,METADATA!$S$2:$S$20,0))),0)</f>
        <v>0</v>
      </c>
      <c r="E1552" s="785" t="str">
        <f t="shared" si="72"/>
        <v>HI</v>
      </c>
      <c r="F1552" s="786">
        <f>VLOOKUP(C1552,METADATA!$A$5:$H$29,IF(E1552="HI",2,IF(E1552="LO",6,10))+IF(D1552=1,2,IF(D1552=7,1,(IF(WEEKDAY(B1552)=1,2,IF(WEEKDAY(B1552)=7,1,0))))))</f>
        <v>2</v>
      </c>
      <c r="G1552" s="786">
        <f>VLOOKUP(C1552,METADATA!$J$5:$Q$29,IF(E1552="HI",2,IF(E1552="LO",6,10))+IF(D1552=1,2,IF(D1552=7,1,(IF(WEEKDAY(B1552)=1,2,IF(WEEKDAY(B1552)=7,1,0))))))</f>
        <v>2</v>
      </c>
      <c r="H1552" s="787">
        <v>15421.25</v>
      </c>
      <c r="I1552" s="788">
        <v>0</v>
      </c>
      <c r="K1552" s="795">
        <v>824.32500000000005</v>
      </c>
      <c r="M1552" s="798">
        <f t="shared" si="73"/>
        <v>15421.25</v>
      </c>
      <c r="N1552" s="303"/>
      <c r="S1552" s="786">
        <v>0</v>
      </c>
      <c r="T1552" s="781">
        <f>VLOOKUP(C1552,METADATA!$J$5:$Q$29,IF(E1552="HI",2,IF(E1552="LO",6,10))+IF(S1552=1,2,IF(D1552=7,1,(IF(WEEKDAY(B1552)=1,2,IF(WEEKDAY(B1552)=7,1,0))))))</f>
        <v>2</v>
      </c>
      <c r="U1552" s="781">
        <f>VLOOKUP(C1552,METADATA!$A$5:$H$29,IF(E1552="HI",2,IF(E1552="LO",6,10))+IF(S1552=1,2,IF(D1552=7,1,(IF(WEEKDAY(B1552)=1,2,IF(WEEKDAY(B1552)=7,1,0))))))</f>
        <v>2</v>
      </c>
    </row>
    <row r="1553" spans="2:21" ht="13.95" customHeight="1" x14ac:dyDescent="0.25">
      <c r="B1553" s="784">
        <f t="shared" si="71"/>
        <v>45447</v>
      </c>
      <c r="C1553" s="785">
        <v>13</v>
      </c>
      <c r="D1553" s="786">
        <f>IFERROR((INDEX(METADATA!$T$2:$T$20,MATCH(B1553,METADATA!$S$2:$S$20,0))),0)</f>
        <v>0</v>
      </c>
      <c r="E1553" s="785" t="str">
        <f t="shared" si="72"/>
        <v>HI</v>
      </c>
      <c r="F1553" s="786">
        <f>VLOOKUP(C1553,METADATA!$A$5:$H$29,IF(E1553="HI",2,IF(E1553="LO",6,10))+IF(D1553=1,2,IF(D1553=7,1,(IF(WEEKDAY(B1553)=1,2,IF(WEEKDAY(B1553)=7,1,0))))))</f>
        <v>2</v>
      </c>
      <c r="G1553" s="786">
        <f>VLOOKUP(C1553,METADATA!$J$5:$Q$29,IF(E1553="HI",2,IF(E1553="LO",6,10))+IF(D1553=1,2,IF(D1553=7,1,(IF(WEEKDAY(B1553)=1,2,IF(WEEKDAY(B1553)=7,1,0))))))</f>
        <v>2</v>
      </c>
      <c r="H1553" s="787">
        <v>14790.25</v>
      </c>
      <c r="I1553" s="788">
        <v>0</v>
      </c>
      <c r="K1553" s="795">
        <v>882.73749999999995</v>
      </c>
      <c r="M1553" s="798">
        <f t="shared" si="73"/>
        <v>14790.25</v>
      </c>
      <c r="N1553" s="303"/>
      <c r="S1553" s="786">
        <v>0</v>
      </c>
      <c r="T1553" s="781">
        <f>VLOOKUP(C1553,METADATA!$J$5:$Q$29,IF(E1553="HI",2,IF(E1553="LO",6,10))+IF(S1553=1,2,IF(D1553=7,1,(IF(WEEKDAY(B1553)=1,2,IF(WEEKDAY(B1553)=7,1,0))))))</f>
        <v>2</v>
      </c>
      <c r="U1553" s="781">
        <f>VLOOKUP(C1553,METADATA!$A$5:$H$29,IF(E1553="HI",2,IF(E1553="LO",6,10))+IF(S1553=1,2,IF(D1553=7,1,(IF(WEEKDAY(B1553)=1,2,IF(WEEKDAY(B1553)=7,1,0))))))</f>
        <v>2</v>
      </c>
    </row>
    <row r="1554" spans="2:21" ht="13.95" customHeight="1" x14ac:dyDescent="0.25">
      <c r="B1554" s="784">
        <f t="shared" si="71"/>
        <v>45447</v>
      </c>
      <c r="C1554" s="785">
        <v>14</v>
      </c>
      <c r="D1554" s="786">
        <f>IFERROR((INDEX(METADATA!$T$2:$T$20,MATCH(B1554,METADATA!$S$2:$S$20,0))),0)</f>
        <v>0</v>
      </c>
      <c r="E1554" s="785" t="str">
        <f t="shared" si="72"/>
        <v>HI</v>
      </c>
      <c r="F1554" s="786">
        <f>VLOOKUP(C1554,METADATA!$A$5:$H$29,IF(E1554="HI",2,IF(E1554="LO",6,10))+IF(D1554=1,2,IF(D1554=7,1,(IF(WEEKDAY(B1554)=1,2,IF(WEEKDAY(B1554)=7,1,0))))))</f>
        <v>2</v>
      </c>
      <c r="G1554" s="786">
        <f>VLOOKUP(C1554,METADATA!$J$5:$Q$29,IF(E1554="HI",2,IF(E1554="LO",6,10))+IF(D1554=1,2,IF(D1554=7,1,(IF(WEEKDAY(B1554)=1,2,IF(WEEKDAY(B1554)=7,1,0))))))</f>
        <v>2</v>
      </c>
      <c r="H1554" s="787">
        <v>14883.75</v>
      </c>
      <c r="I1554" s="788">
        <v>0</v>
      </c>
      <c r="K1554" s="795">
        <v>909.3125</v>
      </c>
      <c r="M1554" s="798">
        <f t="shared" si="73"/>
        <v>14883.75</v>
      </c>
      <c r="N1554" s="303"/>
      <c r="S1554" s="786">
        <v>0</v>
      </c>
      <c r="T1554" s="781">
        <f>VLOOKUP(C1554,METADATA!$J$5:$Q$29,IF(E1554="HI",2,IF(E1554="LO",6,10))+IF(S1554=1,2,IF(D1554=7,1,(IF(WEEKDAY(B1554)=1,2,IF(WEEKDAY(B1554)=7,1,0))))))</f>
        <v>2</v>
      </c>
      <c r="U1554" s="781">
        <f>VLOOKUP(C1554,METADATA!$A$5:$H$29,IF(E1554="HI",2,IF(E1554="LO",6,10))+IF(S1554=1,2,IF(D1554=7,1,(IF(WEEKDAY(B1554)=1,2,IF(WEEKDAY(B1554)=7,1,0))))))</f>
        <v>2</v>
      </c>
    </row>
    <row r="1555" spans="2:21" ht="13.95" customHeight="1" x14ac:dyDescent="0.25">
      <c r="B1555" s="784">
        <f t="shared" si="71"/>
        <v>45447</v>
      </c>
      <c r="C1555" s="785">
        <v>15</v>
      </c>
      <c r="D1555" s="786">
        <f>IFERROR((INDEX(METADATA!$T$2:$T$20,MATCH(B1555,METADATA!$S$2:$S$20,0))),0)</f>
        <v>0</v>
      </c>
      <c r="E1555" s="785" t="str">
        <f t="shared" si="72"/>
        <v>HI</v>
      </c>
      <c r="F1555" s="786">
        <f>VLOOKUP(C1555,METADATA!$A$5:$H$29,IF(E1555="HI",2,IF(E1555="LO",6,10))+IF(D1555=1,2,IF(D1555=7,1,(IF(WEEKDAY(B1555)=1,2,IF(WEEKDAY(B1555)=7,1,0))))))</f>
        <v>2</v>
      </c>
      <c r="G1555" s="786">
        <f>VLOOKUP(C1555,METADATA!$J$5:$Q$29,IF(E1555="HI",2,IF(E1555="LO",6,10))+IF(D1555=1,2,IF(D1555=7,1,(IF(WEEKDAY(B1555)=1,2,IF(WEEKDAY(B1555)=7,1,0))))))</f>
        <v>2</v>
      </c>
      <c r="H1555" s="787">
        <v>14849.5</v>
      </c>
      <c r="I1555" s="788">
        <v>0</v>
      </c>
      <c r="K1555" s="795">
        <v>905.6</v>
      </c>
      <c r="M1555" s="798">
        <f t="shared" si="73"/>
        <v>14849.5</v>
      </c>
      <c r="N1555" s="303"/>
      <c r="S1555" s="786">
        <v>0</v>
      </c>
      <c r="T1555" s="781">
        <f>VLOOKUP(C1555,METADATA!$J$5:$Q$29,IF(E1555="HI",2,IF(E1555="LO",6,10))+IF(S1555=1,2,IF(D1555=7,1,(IF(WEEKDAY(B1555)=1,2,IF(WEEKDAY(B1555)=7,1,0))))))</f>
        <v>2</v>
      </c>
      <c r="U1555" s="781">
        <f>VLOOKUP(C1555,METADATA!$A$5:$H$29,IF(E1555="HI",2,IF(E1555="LO",6,10))+IF(S1555=1,2,IF(D1555=7,1,(IF(WEEKDAY(B1555)=1,2,IF(WEEKDAY(B1555)=7,1,0))))))</f>
        <v>2</v>
      </c>
    </row>
    <row r="1556" spans="2:21" ht="13.95" customHeight="1" x14ac:dyDescent="0.25">
      <c r="B1556" s="784">
        <f t="shared" si="71"/>
        <v>45447</v>
      </c>
      <c r="C1556" s="785">
        <v>16</v>
      </c>
      <c r="D1556" s="786">
        <f>IFERROR((INDEX(METADATA!$T$2:$T$20,MATCH(B1556,METADATA!$S$2:$S$20,0))),0)</f>
        <v>0</v>
      </c>
      <c r="E1556" s="785" t="str">
        <f t="shared" si="72"/>
        <v>HI</v>
      </c>
      <c r="F1556" s="786">
        <f>VLOOKUP(C1556,METADATA!$A$5:$H$29,IF(E1556="HI",2,IF(E1556="LO",6,10))+IF(D1556=1,2,IF(D1556=7,1,(IF(WEEKDAY(B1556)=1,2,IF(WEEKDAY(B1556)=7,1,0))))))</f>
        <v>2</v>
      </c>
      <c r="G1556" s="786">
        <f>VLOOKUP(C1556,METADATA!$J$5:$Q$29,IF(E1556="HI",2,IF(E1556="LO",6,10))+IF(D1556=1,2,IF(D1556=7,1,(IF(WEEKDAY(B1556)=1,2,IF(WEEKDAY(B1556)=7,1,0))))))</f>
        <v>2</v>
      </c>
      <c r="H1556" s="787">
        <v>15019</v>
      </c>
      <c r="I1556" s="788">
        <v>0</v>
      </c>
      <c r="K1556" s="795">
        <v>913.98749999999995</v>
      </c>
      <c r="M1556" s="798">
        <f t="shared" si="73"/>
        <v>15019</v>
      </c>
      <c r="N1556" s="303"/>
      <c r="S1556" s="786">
        <v>0</v>
      </c>
      <c r="T1556" s="781">
        <f>VLOOKUP(C1556,METADATA!$J$5:$Q$29,IF(E1556="HI",2,IF(E1556="LO",6,10))+IF(S1556=1,2,IF(D1556=7,1,(IF(WEEKDAY(B1556)=1,2,IF(WEEKDAY(B1556)=7,1,0))))))</f>
        <v>2</v>
      </c>
      <c r="U1556" s="781">
        <f>VLOOKUP(C1556,METADATA!$A$5:$H$29,IF(E1556="HI",2,IF(E1556="LO",6,10))+IF(S1556=1,2,IF(D1556=7,1,(IF(WEEKDAY(B1556)=1,2,IF(WEEKDAY(B1556)=7,1,0))))))</f>
        <v>2</v>
      </c>
    </row>
    <row r="1557" spans="2:21" ht="13.95" customHeight="1" x14ac:dyDescent="0.25">
      <c r="B1557" s="784">
        <f t="shared" si="71"/>
        <v>45447</v>
      </c>
      <c r="C1557" s="785">
        <v>17</v>
      </c>
      <c r="D1557" s="786">
        <f>IFERROR((INDEX(METADATA!$T$2:$T$20,MATCH(B1557,METADATA!$S$2:$S$20,0))),0)</f>
        <v>0</v>
      </c>
      <c r="E1557" s="785" t="str">
        <f t="shared" si="72"/>
        <v>HI</v>
      </c>
      <c r="F1557" s="786">
        <f>VLOOKUP(C1557,METADATA!$A$5:$H$29,IF(E1557="HI",2,IF(E1557="LO",6,10))+IF(D1557=1,2,IF(D1557=7,1,(IF(WEEKDAY(B1557)=1,2,IF(WEEKDAY(B1557)=7,1,0))))))</f>
        <v>1</v>
      </c>
      <c r="G1557" s="786">
        <f>VLOOKUP(C1557,METADATA!$J$5:$Q$29,IF(E1557="HI",2,IF(E1557="LO",6,10))+IF(D1557=1,2,IF(D1557=7,1,(IF(WEEKDAY(B1557)=1,2,IF(WEEKDAY(B1557)=7,1,0))))))</f>
        <v>1</v>
      </c>
      <c r="H1557" s="787">
        <v>14618.25</v>
      </c>
      <c r="I1557" s="788">
        <v>0</v>
      </c>
      <c r="K1557" s="795">
        <v>902.26250000000005</v>
      </c>
      <c r="M1557" s="798">
        <f t="shared" si="73"/>
        <v>14618.25</v>
      </c>
      <c r="N1557" s="303"/>
      <c r="S1557" s="786">
        <v>0</v>
      </c>
      <c r="T1557" s="781">
        <f>VLOOKUP(C1557,METADATA!$J$5:$Q$29,IF(E1557="HI",2,IF(E1557="LO",6,10))+IF(S1557=1,2,IF(D1557=7,1,(IF(WEEKDAY(B1557)=1,2,IF(WEEKDAY(B1557)=7,1,0))))))</f>
        <v>1</v>
      </c>
      <c r="U1557" s="781">
        <f>VLOOKUP(C1557,METADATA!$A$5:$H$29,IF(E1557="HI",2,IF(E1557="LO",6,10))+IF(S1557=1,2,IF(D1557=7,1,(IF(WEEKDAY(B1557)=1,2,IF(WEEKDAY(B1557)=7,1,0))))))</f>
        <v>1</v>
      </c>
    </row>
    <row r="1558" spans="2:21" ht="13.95" customHeight="1" x14ac:dyDescent="0.25">
      <c r="B1558" s="784">
        <f t="shared" si="71"/>
        <v>45447</v>
      </c>
      <c r="C1558" s="785">
        <v>18</v>
      </c>
      <c r="D1558" s="786">
        <f>IFERROR((INDEX(METADATA!$T$2:$T$20,MATCH(B1558,METADATA!$S$2:$S$20,0))),0)</f>
        <v>0</v>
      </c>
      <c r="E1558" s="785" t="str">
        <f t="shared" si="72"/>
        <v>HI</v>
      </c>
      <c r="F1558" s="786">
        <f>VLOOKUP(C1558,METADATA!$A$5:$H$29,IF(E1558="HI",2,IF(E1558="LO",6,10))+IF(D1558=1,2,IF(D1558=7,1,(IF(WEEKDAY(B1558)=1,2,IF(WEEKDAY(B1558)=7,1,0))))))</f>
        <v>1</v>
      </c>
      <c r="G1558" s="786">
        <f>VLOOKUP(C1558,METADATA!$J$5:$Q$29,IF(E1558="HI",2,IF(E1558="LO",6,10))+IF(D1558=1,2,IF(D1558=7,1,(IF(WEEKDAY(B1558)=1,2,IF(WEEKDAY(B1558)=7,1,0))))))</f>
        <v>1</v>
      </c>
      <c r="H1558" s="787">
        <v>15600.75</v>
      </c>
      <c r="I1558" s="788">
        <v>0</v>
      </c>
      <c r="K1558" s="795">
        <v>933.76250000000005</v>
      </c>
      <c r="M1558" s="798">
        <f t="shared" si="73"/>
        <v>15600.75</v>
      </c>
      <c r="N1558" s="303"/>
      <c r="S1558" s="786">
        <v>0</v>
      </c>
      <c r="T1558" s="781">
        <f>VLOOKUP(C1558,METADATA!$J$5:$Q$29,IF(E1558="HI",2,IF(E1558="LO",6,10))+IF(S1558=1,2,IF(D1558=7,1,(IF(WEEKDAY(B1558)=1,2,IF(WEEKDAY(B1558)=7,1,0))))))</f>
        <v>1</v>
      </c>
      <c r="U1558" s="781">
        <f>VLOOKUP(C1558,METADATA!$A$5:$H$29,IF(E1558="HI",2,IF(E1558="LO",6,10))+IF(S1558=1,2,IF(D1558=7,1,(IF(WEEKDAY(B1558)=1,2,IF(WEEKDAY(B1558)=7,1,0))))))</f>
        <v>1</v>
      </c>
    </row>
    <row r="1559" spans="2:21" ht="13.95" customHeight="1" x14ac:dyDescent="0.25">
      <c r="B1559" s="784">
        <f t="shared" si="71"/>
        <v>45447</v>
      </c>
      <c r="C1559" s="785">
        <v>19</v>
      </c>
      <c r="D1559" s="786">
        <f>IFERROR((INDEX(METADATA!$T$2:$T$20,MATCH(B1559,METADATA!$S$2:$S$20,0))),0)</f>
        <v>0</v>
      </c>
      <c r="E1559" s="785" t="str">
        <f t="shared" si="72"/>
        <v>HI</v>
      </c>
      <c r="F1559" s="786">
        <f>VLOOKUP(C1559,METADATA!$A$5:$H$29,IF(E1559="HI",2,IF(E1559="LO",6,10))+IF(D1559=1,2,IF(D1559=7,1,(IF(WEEKDAY(B1559)=1,2,IF(WEEKDAY(B1559)=7,1,0))))))</f>
        <v>1</v>
      </c>
      <c r="G1559" s="786">
        <f>VLOOKUP(C1559,METADATA!$J$5:$Q$29,IF(E1559="HI",2,IF(E1559="LO",6,10))+IF(D1559=1,2,IF(D1559=7,1,(IF(WEEKDAY(B1559)=1,2,IF(WEEKDAY(B1559)=7,1,0))))))</f>
        <v>2</v>
      </c>
      <c r="H1559" s="787">
        <v>15770.5</v>
      </c>
      <c r="I1559" s="788">
        <v>0</v>
      </c>
      <c r="K1559" s="795">
        <v>0</v>
      </c>
      <c r="M1559" s="798">
        <f t="shared" si="73"/>
        <v>15770.5</v>
      </c>
      <c r="N1559" s="303"/>
      <c r="S1559" s="786">
        <v>0</v>
      </c>
      <c r="T1559" s="781">
        <f>VLOOKUP(C1559,METADATA!$J$5:$Q$29,IF(E1559="HI",2,IF(E1559="LO",6,10))+IF(S1559=1,2,IF(D1559=7,1,(IF(WEEKDAY(B1559)=1,2,IF(WEEKDAY(B1559)=7,1,0))))))</f>
        <v>2</v>
      </c>
      <c r="U1559" s="781">
        <f>VLOOKUP(C1559,METADATA!$A$5:$H$29,IF(E1559="HI",2,IF(E1559="LO",6,10))+IF(S1559=1,2,IF(D1559=7,1,(IF(WEEKDAY(B1559)=1,2,IF(WEEKDAY(B1559)=7,1,0))))))</f>
        <v>1</v>
      </c>
    </row>
    <row r="1560" spans="2:21" ht="13.95" customHeight="1" x14ac:dyDescent="0.25">
      <c r="B1560" s="784">
        <f t="shared" si="71"/>
        <v>45447</v>
      </c>
      <c r="C1560" s="785">
        <v>20</v>
      </c>
      <c r="D1560" s="786">
        <f>IFERROR((INDEX(METADATA!$T$2:$T$20,MATCH(B1560,METADATA!$S$2:$S$20,0))),0)</f>
        <v>0</v>
      </c>
      <c r="E1560" s="785" t="str">
        <f t="shared" si="72"/>
        <v>HI</v>
      </c>
      <c r="F1560" s="786">
        <f>VLOOKUP(C1560,METADATA!$A$5:$H$29,IF(E1560="HI",2,IF(E1560="LO",6,10))+IF(D1560=1,2,IF(D1560=7,1,(IF(WEEKDAY(B1560)=1,2,IF(WEEKDAY(B1560)=7,1,0))))))</f>
        <v>2</v>
      </c>
      <c r="G1560" s="786">
        <f>VLOOKUP(C1560,METADATA!$J$5:$Q$29,IF(E1560="HI",2,IF(E1560="LO",6,10))+IF(D1560=1,2,IF(D1560=7,1,(IF(WEEKDAY(B1560)=1,2,IF(WEEKDAY(B1560)=7,1,0))))))</f>
        <v>2</v>
      </c>
      <c r="H1560" s="787">
        <v>13957.25</v>
      </c>
      <c r="I1560" s="788">
        <v>395.16000127792358</v>
      </c>
      <c r="K1560" s="795">
        <v>0</v>
      </c>
      <c r="M1560" s="798">
        <f t="shared" si="73"/>
        <v>13962.842797550575</v>
      </c>
      <c r="N1560" s="303"/>
      <c r="S1560" s="786">
        <v>0</v>
      </c>
      <c r="T1560" s="781">
        <f>VLOOKUP(C1560,METADATA!$J$5:$Q$29,IF(E1560="HI",2,IF(E1560="LO",6,10))+IF(S1560=1,2,IF(D1560=7,1,(IF(WEEKDAY(B1560)=1,2,IF(WEEKDAY(B1560)=7,1,0))))))</f>
        <v>2</v>
      </c>
      <c r="U1560" s="781">
        <f>VLOOKUP(C1560,METADATA!$A$5:$H$29,IF(E1560="HI",2,IF(E1560="LO",6,10))+IF(S1560=1,2,IF(D1560=7,1,(IF(WEEKDAY(B1560)=1,2,IF(WEEKDAY(B1560)=7,1,0))))))</f>
        <v>2</v>
      </c>
    </row>
    <row r="1561" spans="2:21" ht="13.95" customHeight="1" x14ac:dyDescent="0.25">
      <c r="B1561" s="784">
        <f t="shared" si="71"/>
        <v>45447</v>
      </c>
      <c r="C1561" s="785">
        <v>21</v>
      </c>
      <c r="D1561" s="786">
        <f>IFERROR((INDEX(METADATA!$T$2:$T$20,MATCH(B1561,METADATA!$S$2:$S$20,0))),0)</f>
        <v>0</v>
      </c>
      <c r="E1561" s="785" t="str">
        <f t="shared" si="72"/>
        <v>HI</v>
      </c>
      <c r="F1561" s="786">
        <f>VLOOKUP(C1561,METADATA!$A$5:$H$29,IF(E1561="HI",2,IF(E1561="LO",6,10))+IF(D1561=1,2,IF(D1561=7,1,(IF(WEEKDAY(B1561)=1,2,IF(WEEKDAY(B1561)=7,1,0))))))</f>
        <v>2</v>
      </c>
      <c r="G1561" s="786">
        <f>VLOOKUP(C1561,METADATA!$J$5:$Q$29,IF(E1561="HI",2,IF(E1561="LO",6,10))+IF(D1561=1,2,IF(D1561=7,1,(IF(WEEKDAY(B1561)=1,2,IF(WEEKDAY(B1561)=7,1,0))))))</f>
        <v>2</v>
      </c>
      <c r="H1561" s="787">
        <v>12274.75</v>
      </c>
      <c r="I1561" s="788">
        <v>1721.3039731383324</v>
      </c>
      <c r="K1561" s="795">
        <v>0</v>
      </c>
      <c r="M1561" s="798">
        <f t="shared" si="73"/>
        <v>12394.852759530539</v>
      </c>
      <c r="N1561" s="303"/>
      <c r="S1561" s="786">
        <v>0</v>
      </c>
      <c r="T1561" s="781">
        <f>VLOOKUP(C1561,METADATA!$J$5:$Q$29,IF(E1561="HI",2,IF(E1561="LO",6,10))+IF(S1561=1,2,IF(D1561=7,1,(IF(WEEKDAY(B1561)=1,2,IF(WEEKDAY(B1561)=7,1,0))))))</f>
        <v>2</v>
      </c>
      <c r="U1561" s="781">
        <f>VLOOKUP(C1561,METADATA!$A$5:$H$29,IF(E1561="HI",2,IF(E1561="LO",6,10))+IF(S1561=1,2,IF(D1561=7,1,(IF(WEEKDAY(B1561)=1,2,IF(WEEKDAY(B1561)=7,1,0))))))</f>
        <v>2</v>
      </c>
    </row>
    <row r="1562" spans="2:21" ht="13.95" customHeight="1" x14ac:dyDescent="0.25">
      <c r="B1562" s="784">
        <f t="shared" si="71"/>
        <v>45447</v>
      </c>
      <c r="C1562" s="785">
        <v>22</v>
      </c>
      <c r="D1562" s="786">
        <f>IFERROR((INDEX(METADATA!$T$2:$T$20,MATCH(B1562,METADATA!$S$2:$S$20,0))),0)</f>
        <v>0</v>
      </c>
      <c r="E1562" s="785" t="str">
        <f t="shared" si="72"/>
        <v>HI</v>
      </c>
      <c r="F1562" s="786">
        <f>VLOOKUP(C1562,METADATA!$A$5:$H$29,IF(E1562="HI",2,IF(E1562="LO",6,10))+IF(D1562=1,2,IF(D1562=7,1,(IF(WEEKDAY(B1562)=1,2,IF(WEEKDAY(B1562)=7,1,0))))))</f>
        <v>3</v>
      </c>
      <c r="G1562" s="786">
        <f>VLOOKUP(C1562,METADATA!$J$5:$Q$29,IF(E1562="HI",2,IF(E1562="LO",6,10))+IF(D1562=1,2,IF(D1562=7,1,(IF(WEEKDAY(B1562)=1,2,IF(WEEKDAY(B1562)=7,1,0))))))</f>
        <v>3</v>
      </c>
      <c r="H1562" s="787">
        <v>10614.5</v>
      </c>
      <c r="I1562" s="788">
        <v>1909.5599499642849</v>
      </c>
      <c r="K1562" s="795">
        <v>0</v>
      </c>
      <c r="M1562" s="798">
        <f t="shared" si="73"/>
        <v>10784.898212431473</v>
      </c>
      <c r="N1562" s="303"/>
      <c r="S1562" s="786">
        <v>0</v>
      </c>
      <c r="T1562" s="781">
        <f>VLOOKUP(C1562,METADATA!$J$5:$Q$29,IF(E1562="HI",2,IF(E1562="LO",6,10))+IF(S1562=1,2,IF(D1562=7,1,(IF(WEEKDAY(B1562)=1,2,IF(WEEKDAY(B1562)=7,1,0))))))</f>
        <v>3</v>
      </c>
      <c r="U1562" s="781">
        <f>VLOOKUP(C1562,METADATA!$A$5:$H$29,IF(E1562="HI",2,IF(E1562="LO",6,10))+IF(S1562=1,2,IF(D1562=7,1,(IF(WEEKDAY(B1562)=1,2,IF(WEEKDAY(B1562)=7,1,0))))))</f>
        <v>3</v>
      </c>
    </row>
    <row r="1563" spans="2:21" ht="13.95" customHeight="1" x14ac:dyDescent="0.25">
      <c r="B1563" s="784">
        <f t="shared" si="71"/>
        <v>45447</v>
      </c>
      <c r="C1563" s="785">
        <v>23</v>
      </c>
      <c r="D1563" s="786">
        <f>IFERROR((INDEX(METADATA!$T$2:$T$20,MATCH(B1563,METADATA!$S$2:$S$20,0))),0)</f>
        <v>0</v>
      </c>
      <c r="E1563" s="785" t="str">
        <f t="shared" si="72"/>
        <v>HI</v>
      </c>
      <c r="F1563" s="786">
        <f>VLOOKUP(C1563,METADATA!$A$5:$H$29,IF(E1563="HI",2,IF(E1563="LO",6,10))+IF(D1563=1,2,IF(D1563=7,1,(IF(WEEKDAY(B1563)=1,2,IF(WEEKDAY(B1563)=7,1,0))))))</f>
        <v>3</v>
      </c>
      <c r="G1563" s="786">
        <f>VLOOKUP(C1563,METADATA!$J$5:$Q$29,IF(E1563="HI",2,IF(E1563="LO",6,10))+IF(D1563=1,2,IF(D1563=7,1,(IF(WEEKDAY(B1563)=1,2,IF(WEEKDAY(B1563)=7,1,0))))))</f>
        <v>3</v>
      </c>
      <c r="H1563" s="787">
        <v>9562.25</v>
      </c>
      <c r="I1563" s="788">
        <v>1838.3760475516319</v>
      </c>
      <c r="K1563" s="795">
        <v>0</v>
      </c>
      <c r="M1563" s="798">
        <f t="shared" si="73"/>
        <v>9737.3636860657298</v>
      </c>
      <c r="N1563" s="303"/>
      <c r="S1563" s="786">
        <v>0</v>
      </c>
      <c r="T1563" s="781">
        <f>VLOOKUP(C1563,METADATA!$J$5:$Q$29,IF(E1563="HI",2,IF(E1563="LO",6,10))+IF(S1563=1,2,IF(D1563=7,1,(IF(WEEKDAY(B1563)=1,2,IF(WEEKDAY(B1563)=7,1,0))))))</f>
        <v>3</v>
      </c>
      <c r="U1563" s="781">
        <f>VLOOKUP(C1563,METADATA!$A$5:$H$29,IF(E1563="HI",2,IF(E1563="LO",6,10))+IF(S1563=1,2,IF(D1563=7,1,(IF(WEEKDAY(B1563)=1,2,IF(WEEKDAY(B1563)=7,1,0))))))</f>
        <v>3</v>
      </c>
    </row>
    <row r="1564" spans="2:21" ht="13.95" customHeight="1" x14ac:dyDescent="0.25">
      <c r="B1564" s="784">
        <f t="shared" ref="B1564:B1627" si="74">B1540+1</f>
        <v>45448</v>
      </c>
      <c r="C1564" s="785">
        <v>0</v>
      </c>
      <c r="D1564" s="786">
        <f>IFERROR((INDEX(METADATA!$T$2:$T$20,MATCH(B1564,METADATA!$S$2:$S$20,0))),0)</f>
        <v>0</v>
      </c>
      <c r="E1564" s="785" t="str">
        <f t="shared" si="72"/>
        <v>HI</v>
      </c>
      <c r="F1564" s="786">
        <f>VLOOKUP(C1564,METADATA!$A$5:$H$29,IF(E1564="HI",2,IF(E1564="LO",6,10))+IF(D1564=1,2,IF(D1564=7,1,(IF(WEEKDAY(B1564)=1,2,IF(WEEKDAY(B1564)=7,1,0))))))</f>
        <v>3</v>
      </c>
      <c r="G1564" s="786">
        <f>VLOOKUP(C1564,METADATA!$J$5:$Q$29,IF(E1564="HI",2,IF(E1564="LO",6,10))+IF(D1564=1,2,IF(D1564=7,1,(IF(WEEKDAY(B1564)=1,2,IF(WEEKDAY(B1564)=7,1,0))))))</f>
        <v>3</v>
      </c>
      <c r="H1564" s="787">
        <v>8898.25</v>
      </c>
      <c r="I1564" s="788">
        <v>1761.167969584465</v>
      </c>
      <c r="K1564" s="795">
        <v>0</v>
      </c>
      <c r="M1564" s="798">
        <f t="shared" si="73"/>
        <v>9070.8635575445769</v>
      </c>
      <c r="N1564" s="303"/>
      <c r="S1564" s="786">
        <v>0</v>
      </c>
      <c r="T1564" s="781">
        <f>VLOOKUP(C1564,METADATA!$J$5:$Q$29,IF(E1564="HI",2,IF(E1564="LO",6,10))+IF(S1564=1,2,IF(D1564=7,1,(IF(WEEKDAY(B1564)=1,2,IF(WEEKDAY(B1564)=7,1,0))))))</f>
        <v>3</v>
      </c>
      <c r="U1564" s="781">
        <f>VLOOKUP(C1564,METADATA!$A$5:$H$29,IF(E1564="HI",2,IF(E1564="LO",6,10))+IF(S1564=1,2,IF(D1564=7,1,(IF(WEEKDAY(B1564)=1,2,IF(WEEKDAY(B1564)=7,1,0))))))</f>
        <v>3</v>
      </c>
    </row>
    <row r="1565" spans="2:21" ht="13.95" customHeight="1" x14ac:dyDescent="0.25">
      <c r="B1565" s="784">
        <f t="shared" si="74"/>
        <v>45448</v>
      </c>
      <c r="C1565" s="785">
        <v>1</v>
      </c>
      <c r="D1565" s="786">
        <f>IFERROR((INDEX(METADATA!$T$2:$T$20,MATCH(B1565,METADATA!$S$2:$S$20,0))),0)</f>
        <v>0</v>
      </c>
      <c r="E1565" s="785" t="str">
        <f t="shared" si="72"/>
        <v>HI</v>
      </c>
      <c r="F1565" s="786">
        <f>VLOOKUP(C1565,METADATA!$A$5:$H$29,IF(E1565="HI",2,IF(E1565="LO",6,10))+IF(D1565=1,2,IF(D1565=7,1,(IF(WEEKDAY(B1565)=1,2,IF(WEEKDAY(B1565)=7,1,0))))))</f>
        <v>3</v>
      </c>
      <c r="G1565" s="786">
        <f>VLOOKUP(C1565,METADATA!$J$5:$Q$29,IF(E1565="HI",2,IF(E1565="LO",6,10))+IF(D1565=1,2,IF(D1565=7,1,(IF(WEEKDAY(B1565)=1,2,IF(WEEKDAY(B1565)=7,1,0))))))</f>
        <v>3</v>
      </c>
      <c r="H1565" s="787">
        <v>8475.5</v>
      </c>
      <c r="I1565" s="788">
        <v>1774.4639586806297</v>
      </c>
      <c r="K1565" s="795">
        <v>0</v>
      </c>
      <c r="M1565" s="798">
        <f t="shared" si="73"/>
        <v>8659.2622428620634</v>
      </c>
      <c r="N1565" s="303"/>
      <c r="S1565" s="786">
        <v>0</v>
      </c>
      <c r="T1565" s="781">
        <f>VLOOKUP(C1565,METADATA!$J$5:$Q$29,IF(E1565="HI",2,IF(E1565="LO",6,10))+IF(S1565=1,2,IF(D1565=7,1,(IF(WEEKDAY(B1565)=1,2,IF(WEEKDAY(B1565)=7,1,0))))))</f>
        <v>3</v>
      </c>
      <c r="U1565" s="781">
        <f>VLOOKUP(C1565,METADATA!$A$5:$H$29,IF(E1565="HI",2,IF(E1565="LO",6,10))+IF(S1565=1,2,IF(D1565=7,1,(IF(WEEKDAY(B1565)=1,2,IF(WEEKDAY(B1565)=7,1,0))))))</f>
        <v>3</v>
      </c>
    </row>
    <row r="1566" spans="2:21" ht="13.95" customHeight="1" x14ac:dyDescent="0.25">
      <c r="B1566" s="784">
        <f t="shared" si="74"/>
        <v>45448</v>
      </c>
      <c r="C1566" s="785">
        <v>2</v>
      </c>
      <c r="D1566" s="786">
        <f>IFERROR((INDEX(METADATA!$T$2:$T$20,MATCH(B1566,METADATA!$S$2:$S$20,0))),0)</f>
        <v>0</v>
      </c>
      <c r="E1566" s="785" t="str">
        <f t="shared" si="72"/>
        <v>HI</v>
      </c>
      <c r="F1566" s="786">
        <f>VLOOKUP(C1566,METADATA!$A$5:$H$29,IF(E1566="HI",2,IF(E1566="LO",6,10))+IF(D1566=1,2,IF(D1566=7,1,(IF(WEEKDAY(B1566)=1,2,IF(WEEKDAY(B1566)=7,1,0))))))</f>
        <v>3</v>
      </c>
      <c r="G1566" s="786">
        <f>VLOOKUP(C1566,METADATA!$J$5:$Q$29,IF(E1566="HI",2,IF(E1566="LO",6,10))+IF(D1566=1,2,IF(D1566=7,1,(IF(WEEKDAY(B1566)=1,2,IF(WEEKDAY(B1566)=7,1,0))))))</f>
        <v>3</v>
      </c>
      <c r="H1566" s="787">
        <v>8551.75</v>
      </c>
      <c r="I1566" s="788">
        <v>1818.3599841594696</v>
      </c>
      <c r="K1566" s="795">
        <v>0</v>
      </c>
      <c r="M1566" s="798">
        <f t="shared" si="73"/>
        <v>8742.9320650736172</v>
      </c>
      <c r="N1566" s="303"/>
      <c r="S1566" s="786">
        <v>0</v>
      </c>
      <c r="T1566" s="781">
        <f>VLOOKUP(C1566,METADATA!$J$5:$Q$29,IF(E1566="HI",2,IF(E1566="LO",6,10))+IF(S1566=1,2,IF(D1566=7,1,(IF(WEEKDAY(B1566)=1,2,IF(WEEKDAY(B1566)=7,1,0))))))</f>
        <v>3</v>
      </c>
      <c r="U1566" s="781">
        <f>VLOOKUP(C1566,METADATA!$A$5:$H$29,IF(E1566="HI",2,IF(E1566="LO",6,10))+IF(S1566=1,2,IF(D1566=7,1,(IF(WEEKDAY(B1566)=1,2,IF(WEEKDAY(B1566)=7,1,0))))))</f>
        <v>3</v>
      </c>
    </row>
    <row r="1567" spans="2:21" ht="13.95" customHeight="1" x14ac:dyDescent="0.25">
      <c r="B1567" s="784">
        <f t="shared" si="74"/>
        <v>45448</v>
      </c>
      <c r="C1567" s="785">
        <v>3</v>
      </c>
      <c r="D1567" s="786">
        <f>IFERROR((INDEX(METADATA!$T$2:$T$20,MATCH(B1567,METADATA!$S$2:$S$20,0))),0)</f>
        <v>0</v>
      </c>
      <c r="E1567" s="785" t="str">
        <f t="shared" si="72"/>
        <v>HI</v>
      </c>
      <c r="F1567" s="786">
        <f>VLOOKUP(C1567,METADATA!$A$5:$H$29,IF(E1567="HI",2,IF(E1567="LO",6,10))+IF(D1567=1,2,IF(D1567=7,1,(IF(WEEKDAY(B1567)=1,2,IF(WEEKDAY(B1567)=7,1,0))))))</f>
        <v>3</v>
      </c>
      <c r="G1567" s="786">
        <f>VLOOKUP(C1567,METADATA!$J$5:$Q$29,IF(E1567="HI",2,IF(E1567="LO",6,10))+IF(D1567=1,2,IF(D1567=7,1,(IF(WEEKDAY(B1567)=1,2,IF(WEEKDAY(B1567)=7,1,0))))))</f>
        <v>3</v>
      </c>
      <c r="H1567" s="787">
        <v>8748.5</v>
      </c>
      <c r="I1567" s="788">
        <v>1295.6399841308594</v>
      </c>
      <c r="K1567" s="795">
        <v>0</v>
      </c>
      <c r="M1567" s="798">
        <f t="shared" si="73"/>
        <v>8843.9208057557044</v>
      </c>
      <c r="N1567" s="303"/>
      <c r="S1567" s="786">
        <v>0</v>
      </c>
      <c r="T1567" s="781">
        <f>VLOOKUP(C1567,METADATA!$J$5:$Q$29,IF(E1567="HI",2,IF(E1567="LO",6,10))+IF(S1567=1,2,IF(D1567=7,1,(IF(WEEKDAY(B1567)=1,2,IF(WEEKDAY(B1567)=7,1,0))))))</f>
        <v>3</v>
      </c>
      <c r="U1567" s="781">
        <f>VLOOKUP(C1567,METADATA!$A$5:$H$29,IF(E1567="HI",2,IF(E1567="LO",6,10))+IF(S1567=1,2,IF(D1567=7,1,(IF(WEEKDAY(B1567)=1,2,IF(WEEKDAY(B1567)=7,1,0))))))</f>
        <v>3</v>
      </c>
    </row>
    <row r="1568" spans="2:21" ht="13.95" customHeight="1" x14ac:dyDescent="0.25">
      <c r="B1568" s="784">
        <f t="shared" si="74"/>
        <v>45448</v>
      </c>
      <c r="C1568" s="785">
        <v>4</v>
      </c>
      <c r="D1568" s="786">
        <f>IFERROR((INDEX(METADATA!$T$2:$T$20,MATCH(B1568,METADATA!$S$2:$S$20,0))),0)</f>
        <v>0</v>
      </c>
      <c r="E1568" s="785" t="str">
        <f t="shared" si="72"/>
        <v>HI</v>
      </c>
      <c r="F1568" s="786">
        <f>VLOOKUP(C1568,METADATA!$A$5:$H$29,IF(E1568="HI",2,IF(E1568="LO",6,10))+IF(D1568=1,2,IF(D1568=7,1,(IF(WEEKDAY(B1568)=1,2,IF(WEEKDAY(B1568)=7,1,0))))))</f>
        <v>3</v>
      </c>
      <c r="G1568" s="786">
        <f>VLOOKUP(C1568,METADATA!$J$5:$Q$29,IF(E1568="HI",2,IF(E1568="LO",6,10))+IF(D1568=1,2,IF(D1568=7,1,(IF(WEEKDAY(B1568)=1,2,IF(WEEKDAY(B1568)=7,1,0))))))</f>
        <v>3</v>
      </c>
      <c r="H1568" s="787">
        <v>9798</v>
      </c>
      <c r="I1568" s="788">
        <v>478.80000686645508</v>
      </c>
      <c r="K1568" s="795">
        <v>0</v>
      </c>
      <c r="M1568" s="798">
        <f t="shared" si="73"/>
        <v>9809.6918120079245</v>
      </c>
      <c r="N1568" s="303"/>
      <c r="S1568" s="786">
        <v>0</v>
      </c>
      <c r="T1568" s="781">
        <f>VLOOKUP(C1568,METADATA!$J$5:$Q$29,IF(E1568="HI",2,IF(E1568="LO",6,10))+IF(S1568=1,2,IF(D1568=7,1,(IF(WEEKDAY(B1568)=1,2,IF(WEEKDAY(B1568)=7,1,0))))))</f>
        <v>3</v>
      </c>
      <c r="U1568" s="781">
        <f>VLOOKUP(C1568,METADATA!$A$5:$H$29,IF(E1568="HI",2,IF(E1568="LO",6,10))+IF(S1568=1,2,IF(D1568=7,1,(IF(WEEKDAY(B1568)=1,2,IF(WEEKDAY(B1568)=7,1,0))))))</f>
        <v>3</v>
      </c>
    </row>
    <row r="1569" spans="2:21" ht="13.95" customHeight="1" x14ac:dyDescent="0.25">
      <c r="B1569" s="784">
        <f t="shared" si="74"/>
        <v>45448</v>
      </c>
      <c r="C1569" s="785">
        <v>5</v>
      </c>
      <c r="D1569" s="786">
        <f>IFERROR((INDEX(METADATA!$T$2:$T$20,MATCH(B1569,METADATA!$S$2:$S$20,0))),0)</f>
        <v>0</v>
      </c>
      <c r="E1569" s="785" t="str">
        <f t="shared" si="72"/>
        <v>HI</v>
      </c>
      <c r="F1569" s="786">
        <f>VLOOKUP(C1569,METADATA!$A$5:$H$29,IF(E1569="HI",2,IF(E1569="LO",6,10))+IF(D1569=1,2,IF(D1569=7,1,(IF(WEEKDAY(B1569)=1,2,IF(WEEKDAY(B1569)=7,1,0))))))</f>
        <v>3</v>
      </c>
      <c r="G1569" s="786">
        <f>VLOOKUP(C1569,METADATA!$J$5:$Q$29,IF(E1569="HI",2,IF(E1569="LO",6,10))+IF(D1569=1,2,IF(D1569=7,1,(IF(WEEKDAY(B1569)=1,2,IF(WEEKDAY(B1569)=7,1,0))))))</f>
        <v>3</v>
      </c>
      <c r="H1569" s="787">
        <v>11608.5</v>
      </c>
      <c r="I1569" s="788">
        <v>31.439998626708984</v>
      </c>
      <c r="K1569" s="795">
        <v>0</v>
      </c>
      <c r="M1569" s="798">
        <f t="shared" si="73"/>
        <v>11608.542575341387</v>
      </c>
      <c r="N1569" s="303"/>
      <c r="S1569" s="786">
        <v>0</v>
      </c>
      <c r="T1569" s="781">
        <f>VLOOKUP(C1569,METADATA!$J$5:$Q$29,IF(E1569="HI",2,IF(E1569="LO",6,10))+IF(S1569=1,2,IF(D1569=7,1,(IF(WEEKDAY(B1569)=1,2,IF(WEEKDAY(B1569)=7,1,0))))))</f>
        <v>3</v>
      </c>
      <c r="U1569" s="781">
        <f>VLOOKUP(C1569,METADATA!$A$5:$H$29,IF(E1569="HI",2,IF(E1569="LO",6,10))+IF(S1569=1,2,IF(D1569=7,1,(IF(WEEKDAY(B1569)=1,2,IF(WEEKDAY(B1569)=7,1,0))))))</f>
        <v>3</v>
      </c>
    </row>
    <row r="1570" spans="2:21" ht="13.95" customHeight="1" x14ac:dyDescent="0.25">
      <c r="B1570" s="784">
        <f t="shared" si="74"/>
        <v>45448</v>
      </c>
      <c r="C1570" s="785">
        <v>6</v>
      </c>
      <c r="D1570" s="786">
        <f>IFERROR((INDEX(METADATA!$T$2:$T$20,MATCH(B1570,METADATA!$S$2:$S$20,0))),0)</f>
        <v>0</v>
      </c>
      <c r="E1570" s="785" t="str">
        <f t="shared" si="72"/>
        <v>HI</v>
      </c>
      <c r="F1570" s="786">
        <f>VLOOKUP(C1570,METADATA!$A$5:$H$29,IF(E1570="HI",2,IF(E1570="LO",6,10))+IF(D1570=1,2,IF(D1570=7,1,(IF(WEEKDAY(B1570)=1,2,IF(WEEKDAY(B1570)=7,1,0))))))</f>
        <v>1</v>
      </c>
      <c r="G1570" s="786">
        <f>VLOOKUP(C1570,METADATA!$J$5:$Q$29,IF(E1570="HI",2,IF(E1570="LO",6,10))+IF(D1570=1,2,IF(D1570=7,1,(IF(WEEKDAY(B1570)=1,2,IF(WEEKDAY(B1570)=7,1,0))))))</f>
        <v>1</v>
      </c>
      <c r="H1570" s="787">
        <v>13677</v>
      </c>
      <c r="I1570" s="788">
        <v>0</v>
      </c>
      <c r="K1570" s="795">
        <v>870.51250000000005</v>
      </c>
      <c r="M1570" s="798">
        <f t="shared" si="73"/>
        <v>13677</v>
      </c>
      <c r="N1570" s="303"/>
      <c r="S1570" s="786">
        <v>0</v>
      </c>
      <c r="T1570" s="781">
        <f>VLOOKUP(C1570,METADATA!$J$5:$Q$29,IF(E1570="HI",2,IF(E1570="LO",6,10))+IF(S1570=1,2,IF(D1570=7,1,(IF(WEEKDAY(B1570)=1,2,IF(WEEKDAY(B1570)=7,1,0))))))</f>
        <v>1</v>
      </c>
      <c r="U1570" s="781">
        <f>VLOOKUP(C1570,METADATA!$A$5:$H$29,IF(E1570="HI",2,IF(E1570="LO",6,10))+IF(S1570=1,2,IF(D1570=7,1,(IF(WEEKDAY(B1570)=1,2,IF(WEEKDAY(B1570)=7,1,0))))))</f>
        <v>1</v>
      </c>
    </row>
    <row r="1571" spans="2:21" ht="13.95" customHeight="1" x14ac:dyDescent="0.25">
      <c r="B1571" s="784">
        <f t="shared" si="74"/>
        <v>45448</v>
      </c>
      <c r="C1571" s="785">
        <v>7</v>
      </c>
      <c r="D1571" s="786">
        <f>IFERROR((INDEX(METADATA!$T$2:$T$20,MATCH(B1571,METADATA!$S$2:$S$20,0))),0)</f>
        <v>0</v>
      </c>
      <c r="E1571" s="785" t="str">
        <f t="shared" si="72"/>
        <v>HI</v>
      </c>
      <c r="F1571" s="786">
        <f>VLOOKUP(C1571,METADATA!$A$5:$H$29,IF(E1571="HI",2,IF(E1571="LO",6,10))+IF(D1571=1,2,IF(D1571=7,1,(IF(WEEKDAY(B1571)=1,2,IF(WEEKDAY(B1571)=7,1,0))))))</f>
        <v>1</v>
      </c>
      <c r="G1571" s="786">
        <f>VLOOKUP(C1571,METADATA!$J$5:$Q$29,IF(E1571="HI",2,IF(E1571="LO",6,10))+IF(D1571=1,2,IF(D1571=7,1,(IF(WEEKDAY(B1571)=1,2,IF(WEEKDAY(B1571)=7,1,0))))))</f>
        <v>1</v>
      </c>
      <c r="H1571" s="787">
        <v>14645.25</v>
      </c>
      <c r="I1571" s="788">
        <v>0</v>
      </c>
      <c r="K1571" s="795">
        <v>865.8125</v>
      </c>
      <c r="M1571" s="798">
        <f t="shared" si="73"/>
        <v>14645.25</v>
      </c>
      <c r="N1571" s="303"/>
      <c r="S1571" s="786">
        <v>0</v>
      </c>
      <c r="T1571" s="781">
        <f>VLOOKUP(C1571,METADATA!$J$5:$Q$29,IF(E1571="HI",2,IF(E1571="LO",6,10))+IF(S1571=1,2,IF(D1571=7,1,(IF(WEEKDAY(B1571)=1,2,IF(WEEKDAY(B1571)=7,1,0))))))</f>
        <v>1</v>
      </c>
      <c r="U1571" s="781">
        <f>VLOOKUP(C1571,METADATA!$A$5:$H$29,IF(E1571="HI",2,IF(E1571="LO",6,10))+IF(S1571=1,2,IF(D1571=7,1,(IF(WEEKDAY(B1571)=1,2,IF(WEEKDAY(B1571)=7,1,0))))))</f>
        <v>1</v>
      </c>
    </row>
    <row r="1572" spans="2:21" ht="13.95" customHeight="1" x14ac:dyDescent="0.25">
      <c r="B1572" s="784">
        <f t="shared" si="74"/>
        <v>45448</v>
      </c>
      <c r="C1572" s="785">
        <v>8</v>
      </c>
      <c r="D1572" s="786">
        <f>IFERROR((INDEX(METADATA!$T$2:$T$20,MATCH(B1572,METADATA!$S$2:$S$20,0))),0)</f>
        <v>0</v>
      </c>
      <c r="E1572" s="785" t="str">
        <f t="shared" si="72"/>
        <v>HI</v>
      </c>
      <c r="F1572" s="786">
        <f>VLOOKUP(C1572,METADATA!$A$5:$H$29,IF(E1572="HI",2,IF(E1572="LO",6,10))+IF(D1572=1,2,IF(D1572=7,1,(IF(WEEKDAY(B1572)=1,2,IF(WEEKDAY(B1572)=7,1,0))))))</f>
        <v>2</v>
      </c>
      <c r="G1572" s="786">
        <f>VLOOKUP(C1572,METADATA!$J$5:$Q$29,IF(E1572="HI",2,IF(E1572="LO",6,10))+IF(D1572=1,2,IF(D1572=7,1,(IF(WEEKDAY(B1572)=1,2,IF(WEEKDAY(B1572)=7,1,0))))))</f>
        <v>1</v>
      </c>
      <c r="H1572" s="787">
        <v>15378.25</v>
      </c>
      <c r="I1572" s="788">
        <v>10.151999920606613</v>
      </c>
      <c r="K1572" s="795">
        <v>834.63750000000005</v>
      </c>
      <c r="M1572" s="798">
        <f t="shared" si="73"/>
        <v>15378.253350936913</v>
      </c>
      <c r="N1572" s="303"/>
      <c r="S1572" s="786">
        <v>0</v>
      </c>
      <c r="T1572" s="781">
        <f>VLOOKUP(C1572,METADATA!$J$5:$Q$29,IF(E1572="HI",2,IF(E1572="LO",6,10))+IF(S1572=1,2,IF(D1572=7,1,(IF(WEEKDAY(B1572)=1,2,IF(WEEKDAY(B1572)=7,1,0))))))</f>
        <v>1</v>
      </c>
      <c r="U1572" s="781">
        <f>VLOOKUP(C1572,METADATA!$A$5:$H$29,IF(E1572="HI",2,IF(E1572="LO",6,10))+IF(S1572=1,2,IF(D1572=7,1,(IF(WEEKDAY(B1572)=1,2,IF(WEEKDAY(B1572)=7,1,0))))))</f>
        <v>2</v>
      </c>
    </row>
    <row r="1573" spans="2:21" ht="13.95" customHeight="1" x14ac:dyDescent="0.25">
      <c r="B1573" s="784">
        <f t="shared" si="74"/>
        <v>45448</v>
      </c>
      <c r="C1573" s="785">
        <v>9</v>
      </c>
      <c r="D1573" s="786">
        <f>IFERROR((INDEX(METADATA!$T$2:$T$20,MATCH(B1573,METADATA!$S$2:$S$20,0))),0)</f>
        <v>0</v>
      </c>
      <c r="E1573" s="785" t="str">
        <f t="shared" si="72"/>
        <v>HI</v>
      </c>
      <c r="F1573" s="786">
        <f>VLOOKUP(C1573,METADATA!$A$5:$H$29,IF(E1573="HI",2,IF(E1573="LO",6,10))+IF(D1573=1,2,IF(D1573=7,1,(IF(WEEKDAY(B1573)=1,2,IF(WEEKDAY(B1573)=7,1,0))))))</f>
        <v>2</v>
      </c>
      <c r="G1573" s="786">
        <f>VLOOKUP(C1573,METADATA!$J$5:$Q$29,IF(E1573="HI",2,IF(E1573="LO",6,10))+IF(D1573=1,2,IF(D1573=7,1,(IF(WEEKDAY(B1573)=1,2,IF(WEEKDAY(B1573)=7,1,0))))))</f>
        <v>2</v>
      </c>
      <c r="H1573" s="787">
        <v>15651.5</v>
      </c>
      <c r="I1573" s="788">
        <v>1251.0240335464478</v>
      </c>
      <c r="K1573" s="795">
        <v>847.33749999999998</v>
      </c>
      <c r="M1573" s="798">
        <f t="shared" si="73"/>
        <v>15701.41755965081</v>
      </c>
      <c r="N1573" s="303"/>
      <c r="S1573" s="786">
        <v>0</v>
      </c>
      <c r="T1573" s="781">
        <f>VLOOKUP(C1573,METADATA!$J$5:$Q$29,IF(E1573="HI",2,IF(E1573="LO",6,10))+IF(S1573=1,2,IF(D1573=7,1,(IF(WEEKDAY(B1573)=1,2,IF(WEEKDAY(B1573)=7,1,0))))))</f>
        <v>2</v>
      </c>
      <c r="U1573" s="781">
        <f>VLOOKUP(C1573,METADATA!$A$5:$H$29,IF(E1573="HI",2,IF(E1573="LO",6,10))+IF(S1573=1,2,IF(D1573=7,1,(IF(WEEKDAY(B1573)=1,2,IF(WEEKDAY(B1573)=7,1,0))))))</f>
        <v>2</v>
      </c>
    </row>
    <row r="1574" spans="2:21" ht="13.95" customHeight="1" x14ac:dyDescent="0.25">
      <c r="B1574" s="784">
        <f t="shared" si="74"/>
        <v>45448</v>
      </c>
      <c r="C1574" s="785">
        <v>10</v>
      </c>
      <c r="D1574" s="786">
        <f>IFERROR((INDEX(METADATA!$T$2:$T$20,MATCH(B1574,METADATA!$S$2:$S$20,0))),0)</f>
        <v>0</v>
      </c>
      <c r="E1574" s="785" t="str">
        <f t="shared" si="72"/>
        <v>HI</v>
      </c>
      <c r="F1574" s="786">
        <f>VLOOKUP(C1574,METADATA!$A$5:$H$29,IF(E1574="HI",2,IF(E1574="LO",6,10))+IF(D1574=1,2,IF(D1574=7,1,(IF(WEEKDAY(B1574)=1,2,IF(WEEKDAY(B1574)=7,1,0))))))</f>
        <v>2</v>
      </c>
      <c r="G1574" s="786">
        <f>VLOOKUP(C1574,METADATA!$J$5:$Q$29,IF(E1574="HI",2,IF(E1574="LO",6,10))+IF(D1574=1,2,IF(D1574=7,1,(IF(WEEKDAY(B1574)=1,2,IF(WEEKDAY(B1574)=7,1,0))))))</f>
        <v>2</v>
      </c>
      <c r="H1574" s="787">
        <v>15150.75</v>
      </c>
      <c r="I1574" s="788">
        <v>1791.3359470367432</v>
      </c>
      <c r="K1574" s="795">
        <v>851.61249999999995</v>
      </c>
      <c r="M1574" s="798">
        <f t="shared" si="73"/>
        <v>15256.281002840962</v>
      </c>
      <c r="N1574" s="303"/>
      <c r="S1574" s="786">
        <v>0</v>
      </c>
      <c r="T1574" s="781">
        <f>VLOOKUP(C1574,METADATA!$J$5:$Q$29,IF(E1574="HI",2,IF(E1574="LO",6,10))+IF(S1574=1,2,IF(D1574=7,1,(IF(WEEKDAY(B1574)=1,2,IF(WEEKDAY(B1574)=7,1,0))))))</f>
        <v>2</v>
      </c>
      <c r="U1574" s="781">
        <f>VLOOKUP(C1574,METADATA!$A$5:$H$29,IF(E1574="HI",2,IF(E1574="LO",6,10))+IF(S1574=1,2,IF(D1574=7,1,(IF(WEEKDAY(B1574)=1,2,IF(WEEKDAY(B1574)=7,1,0))))))</f>
        <v>2</v>
      </c>
    </row>
    <row r="1575" spans="2:21" ht="13.95" customHeight="1" x14ac:dyDescent="0.25">
      <c r="B1575" s="784">
        <f t="shared" si="74"/>
        <v>45448</v>
      </c>
      <c r="C1575" s="785">
        <v>11</v>
      </c>
      <c r="D1575" s="786">
        <f>IFERROR((INDEX(METADATA!$T$2:$T$20,MATCH(B1575,METADATA!$S$2:$S$20,0))),0)</f>
        <v>0</v>
      </c>
      <c r="E1575" s="785" t="str">
        <f t="shared" si="72"/>
        <v>HI</v>
      </c>
      <c r="F1575" s="786">
        <f>VLOOKUP(C1575,METADATA!$A$5:$H$29,IF(E1575="HI",2,IF(E1575="LO",6,10))+IF(D1575=1,2,IF(D1575=7,1,(IF(WEEKDAY(B1575)=1,2,IF(WEEKDAY(B1575)=7,1,0))))))</f>
        <v>2</v>
      </c>
      <c r="G1575" s="786">
        <f>VLOOKUP(C1575,METADATA!$J$5:$Q$29,IF(E1575="HI",2,IF(E1575="LO",6,10))+IF(D1575=1,2,IF(D1575=7,1,(IF(WEEKDAY(B1575)=1,2,IF(WEEKDAY(B1575)=7,1,0))))))</f>
        <v>2</v>
      </c>
      <c r="H1575" s="787">
        <v>15324.25</v>
      </c>
      <c r="I1575" s="788">
        <v>1904.7599673271179</v>
      </c>
      <c r="K1575" s="795">
        <v>856.5</v>
      </c>
      <c r="M1575" s="798">
        <f t="shared" si="73"/>
        <v>15442.174348051896</v>
      </c>
      <c r="N1575" s="303"/>
      <c r="S1575" s="786">
        <v>0</v>
      </c>
      <c r="T1575" s="781">
        <f>VLOOKUP(C1575,METADATA!$J$5:$Q$29,IF(E1575="HI",2,IF(E1575="LO",6,10))+IF(S1575=1,2,IF(D1575=7,1,(IF(WEEKDAY(B1575)=1,2,IF(WEEKDAY(B1575)=7,1,0))))))</f>
        <v>2</v>
      </c>
      <c r="U1575" s="781">
        <f>VLOOKUP(C1575,METADATA!$A$5:$H$29,IF(E1575="HI",2,IF(E1575="LO",6,10))+IF(S1575=1,2,IF(D1575=7,1,(IF(WEEKDAY(B1575)=1,2,IF(WEEKDAY(B1575)=7,1,0))))))</f>
        <v>2</v>
      </c>
    </row>
    <row r="1576" spans="2:21" ht="13.95" customHeight="1" x14ac:dyDescent="0.25">
      <c r="B1576" s="784">
        <f t="shared" si="74"/>
        <v>45448</v>
      </c>
      <c r="C1576" s="785">
        <v>12</v>
      </c>
      <c r="D1576" s="786">
        <f>IFERROR((INDEX(METADATA!$T$2:$T$20,MATCH(B1576,METADATA!$S$2:$S$20,0))),0)</f>
        <v>0</v>
      </c>
      <c r="E1576" s="785" t="str">
        <f t="shared" si="72"/>
        <v>HI</v>
      </c>
      <c r="F1576" s="786">
        <f>VLOOKUP(C1576,METADATA!$A$5:$H$29,IF(E1576="HI",2,IF(E1576="LO",6,10))+IF(D1576=1,2,IF(D1576=7,1,(IF(WEEKDAY(B1576)=1,2,IF(WEEKDAY(B1576)=7,1,0))))))</f>
        <v>2</v>
      </c>
      <c r="G1576" s="786">
        <f>VLOOKUP(C1576,METADATA!$J$5:$Q$29,IF(E1576="HI",2,IF(E1576="LO",6,10))+IF(D1576=1,2,IF(D1576=7,1,(IF(WEEKDAY(B1576)=1,2,IF(WEEKDAY(B1576)=7,1,0))))))</f>
        <v>2</v>
      </c>
      <c r="H1576" s="787">
        <v>15217.75</v>
      </c>
      <c r="I1576" s="788">
        <v>2044.4139659404755</v>
      </c>
      <c r="K1576" s="795">
        <v>824.32500000000005</v>
      </c>
      <c r="M1576" s="798">
        <f t="shared" si="73"/>
        <v>15354.463309625397</v>
      </c>
      <c r="N1576" s="303"/>
      <c r="S1576" s="786">
        <v>0</v>
      </c>
      <c r="T1576" s="781">
        <f>VLOOKUP(C1576,METADATA!$J$5:$Q$29,IF(E1576="HI",2,IF(E1576="LO",6,10))+IF(S1576=1,2,IF(D1576=7,1,(IF(WEEKDAY(B1576)=1,2,IF(WEEKDAY(B1576)=7,1,0))))))</f>
        <v>2</v>
      </c>
      <c r="U1576" s="781">
        <f>VLOOKUP(C1576,METADATA!$A$5:$H$29,IF(E1576="HI",2,IF(E1576="LO",6,10))+IF(S1576=1,2,IF(D1576=7,1,(IF(WEEKDAY(B1576)=1,2,IF(WEEKDAY(B1576)=7,1,0))))))</f>
        <v>2</v>
      </c>
    </row>
    <row r="1577" spans="2:21" ht="13.95" customHeight="1" x14ac:dyDescent="0.25">
      <c r="B1577" s="784">
        <f t="shared" si="74"/>
        <v>45448</v>
      </c>
      <c r="C1577" s="785">
        <v>13</v>
      </c>
      <c r="D1577" s="786">
        <f>IFERROR((INDEX(METADATA!$T$2:$T$20,MATCH(B1577,METADATA!$S$2:$S$20,0))),0)</f>
        <v>0</v>
      </c>
      <c r="E1577" s="785" t="str">
        <f t="shared" si="72"/>
        <v>HI</v>
      </c>
      <c r="F1577" s="786">
        <f>VLOOKUP(C1577,METADATA!$A$5:$H$29,IF(E1577="HI",2,IF(E1577="LO",6,10))+IF(D1577=1,2,IF(D1577=7,1,(IF(WEEKDAY(B1577)=1,2,IF(WEEKDAY(B1577)=7,1,0))))))</f>
        <v>2</v>
      </c>
      <c r="G1577" s="786">
        <f>VLOOKUP(C1577,METADATA!$J$5:$Q$29,IF(E1577="HI",2,IF(E1577="LO",6,10))+IF(D1577=1,2,IF(D1577=7,1,(IF(WEEKDAY(B1577)=1,2,IF(WEEKDAY(B1577)=7,1,0))))))</f>
        <v>2</v>
      </c>
      <c r="H1577" s="787">
        <v>14495.75</v>
      </c>
      <c r="I1577" s="788">
        <v>2044.5550489425659</v>
      </c>
      <c r="K1577" s="795">
        <v>882.73749999999995</v>
      </c>
      <c r="M1577" s="798">
        <f t="shared" si="73"/>
        <v>14639.227213574375</v>
      </c>
      <c r="N1577" s="303"/>
      <c r="S1577" s="786">
        <v>0</v>
      </c>
      <c r="T1577" s="781">
        <f>VLOOKUP(C1577,METADATA!$J$5:$Q$29,IF(E1577="HI",2,IF(E1577="LO",6,10))+IF(S1577=1,2,IF(D1577=7,1,(IF(WEEKDAY(B1577)=1,2,IF(WEEKDAY(B1577)=7,1,0))))))</f>
        <v>2</v>
      </c>
      <c r="U1577" s="781">
        <f>VLOOKUP(C1577,METADATA!$A$5:$H$29,IF(E1577="HI",2,IF(E1577="LO",6,10))+IF(S1577=1,2,IF(D1577=7,1,(IF(WEEKDAY(B1577)=1,2,IF(WEEKDAY(B1577)=7,1,0))))))</f>
        <v>2</v>
      </c>
    </row>
    <row r="1578" spans="2:21" ht="13.95" customHeight="1" x14ac:dyDescent="0.25">
      <c r="B1578" s="784">
        <f t="shared" si="74"/>
        <v>45448</v>
      </c>
      <c r="C1578" s="785">
        <v>14</v>
      </c>
      <c r="D1578" s="786">
        <f>IFERROR((INDEX(METADATA!$T$2:$T$20,MATCH(B1578,METADATA!$S$2:$S$20,0))),0)</f>
        <v>0</v>
      </c>
      <c r="E1578" s="785" t="str">
        <f t="shared" si="72"/>
        <v>HI</v>
      </c>
      <c r="F1578" s="786">
        <f>VLOOKUP(C1578,METADATA!$A$5:$H$29,IF(E1578="HI",2,IF(E1578="LO",6,10))+IF(D1578=1,2,IF(D1578=7,1,(IF(WEEKDAY(B1578)=1,2,IF(WEEKDAY(B1578)=7,1,0))))))</f>
        <v>2</v>
      </c>
      <c r="G1578" s="786">
        <f>VLOOKUP(C1578,METADATA!$J$5:$Q$29,IF(E1578="HI",2,IF(E1578="LO",6,10))+IF(D1578=1,2,IF(D1578=7,1,(IF(WEEKDAY(B1578)=1,2,IF(WEEKDAY(B1578)=7,1,0))))))</f>
        <v>2</v>
      </c>
      <c r="H1578" s="787">
        <v>14697.5</v>
      </c>
      <c r="I1578" s="788">
        <v>2000.237922668457</v>
      </c>
      <c r="K1578" s="795">
        <v>909.3125</v>
      </c>
      <c r="M1578" s="798">
        <f t="shared" si="73"/>
        <v>14832.985471484863</v>
      </c>
      <c r="N1578" s="303"/>
      <c r="S1578" s="786">
        <v>0</v>
      </c>
      <c r="T1578" s="781">
        <f>VLOOKUP(C1578,METADATA!$J$5:$Q$29,IF(E1578="HI",2,IF(E1578="LO",6,10))+IF(S1578=1,2,IF(D1578=7,1,(IF(WEEKDAY(B1578)=1,2,IF(WEEKDAY(B1578)=7,1,0))))))</f>
        <v>2</v>
      </c>
      <c r="U1578" s="781">
        <f>VLOOKUP(C1578,METADATA!$A$5:$H$29,IF(E1578="HI",2,IF(E1578="LO",6,10))+IF(S1578=1,2,IF(D1578=7,1,(IF(WEEKDAY(B1578)=1,2,IF(WEEKDAY(B1578)=7,1,0))))))</f>
        <v>2</v>
      </c>
    </row>
    <row r="1579" spans="2:21" ht="13.95" customHeight="1" x14ac:dyDescent="0.25">
      <c r="B1579" s="784">
        <f t="shared" si="74"/>
        <v>45448</v>
      </c>
      <c r="C1579" s="785">
        <v>15</v>
      </c>
      <c r="D1579" s="786">
        <f>IFERROR((INDEX(METADATA!$T$2:$T$20,MATCH(B1579,METADATA!$S$2:$S$20,0))),0)</f>
        <v>0</v>
      </c>
      <c r="E1579" s="785" t="str">
        <f t="shared" si="72"/>
        <v>HI</v>
      </c>
      <c r="F1579" s="786">
        <f>VLOOKUP(C1579,METADATA!$A$5:$H$29,IF(E1579="HI",2,IF(E1579="LO",6,10))+IF(D1579=1,2,IF(D1579=7,1,(IF(WEEKDAY(B1579)=1,2,IF(WEEKDAY(B1579)=7,1,0))))))</f>
        <v>2</v>
      </c>
      <c r="G1579" s="786">
        <f>VLOOKUP(C1579,METADATA!$J$5:$Q$29,IF(E1579="HI",2,IF(E1579="LO",6,10))+IF(D1579=1,2,IF(D1579=7,1,(IF(WEEKDAY(B1579)=1,2,IF(WEEKDAY(B1579)=7,1,0))))))</f>
        <v>2</v>
      </c>
      <c r="H1579" s="787">
        <v>14821.25</v>
      </c>
      <c r="I1579" s="788">
        <v>2038.372026771307</v>
      </c>
      <c r="K1579" s="795">
        <v>905.6</v>
      </c>
      <c r="M1579" s="798">
        <f t="shared" si="73"/>
        <v>14960.762416468746</v>
      </c>
      <c r="N1579" s="303"/>
      <c r="S1579" s="786">
        <v>0</v>
      </c>
      <c r="T1579" s="781">
        <f>VLOOKUP(C1579,METADATA!$J$5:$Q$29,IF(E1579="HI",2,IF(E1579="LO",6,10))+IF(S1579=1,2,IF(D1579=7,1,(IF(WEEKDAY(B1579)=1,2,IF(WEEKDAY(B1579)=7,1,0))))))</f>
        <v>2</v>
      </c>
      <c r="U1579" s="781">
        <f>VLOOKUP(C1579,METADATA!$A$5:$H$29,IF(E1579="HI",2,IF(E1579="LO",6,10))+IF(S1579=1,2,IF(D1579=7,1,(IF(WEEKDAY(B1579)=1,2,IF(WEEKDAY(B1579)=7,1,0))))))</f>
        <v>2</v>
      </c>
    </row>
    <row r="1580" spans="2:21" ht="13.95" customHeight="1" x14ac:dyDescent="0.25">
      <c r="B1580" s="784">
        <f t="shared" si="74"/>
        <v>45448</v>
      </c>
      <c r="C1580" s="785">
        <v>16</v>
      </c>
      <c r="D1580" s="786">
        <f>IFERROR((INDEX(METADATA!$T$2:$T$20,MATCH(B1580,METADATA!$S$2:$S$20,0))),0)</f>
        <v>0</v>
      </c>
      <c r="E1580" s="785" t="str">
        <f t="shared" si="72"/>
        <v>HI</v>
      </c>
      <c r="F1580" s="786">
        <f>VLOOKUP(C1580,METADATA!$A$5:$H$29,IF(E1580="HI",2,IF(E1580="LO",6,10))+IF(D1580=1,2,IF(D1580=7,1,(IF(WEEKDAY(B1580)=1,2,IF(WEEKDAY(B1580)=7,1,0))))))</f>
        <v>2</v>
      </c>
      <c r="G1580" s="786">
        <f>VLOOKUP(C1580,METADATA!$J$5:$Q$29,IF(E1580="HI",2,IF(E1580="LO",6,10))+IF(D1580=1,2,IF(D1580=7,1,(IF(WEEKDAY(B1580)=1,2,IF(WEEKDAY(B1580)=7,1,0))))))</f>
        <v>2</v>
      </c>
      <c r="H1580" s="787">
        <v>14804.5</v>
      </c>
      <c r="I1580" s="788">
        <v>1978.8450169563293</v>
      </c>
      <c r="K1580" s="795">
        <v>913.98749999999995</v>
      </c>
      <c r="M1580" s="798">
        <f t="shared" si="73"/>
        <v>14936.165768065541</v>
      </c>
      <c r="N1580" s="303"/>
      <c r="S1580" s="786">
        <v>0</v>
      </c>
      <c r="T1580" s="781">
        <f>VLOOKUP(C1580,METADATA!$J$5:$Q$29,IF(E1580="HI",2,IF(E1580="LO",6,10))+IF(S1580=1,2,IF(D1580=7,1,(IF(WEEKDAY(B1580)=1,2,IF(WEEKDAY(B1580)=7,1,0))))))</f>
        <v>2</v>
      </c>
      <c r="U1580" s="781">
        <f>VLOOKUP(C1580,METADATA!$A$5:$H$29,IF(E1580="HI",2,IF(E1580="LO",6,10))+IF(S1580=1,2,IF(D1580=7,1,(IF(WEEKDAY(B1580)=1,2,IF(WEEKDAY(B1580)=7,1,0))))))</f>
        <v>2</v>
      </c>
    </row>
    <row r="1581" spans="2:21" ht="13.95" customHeight="1" x14ac:dyDescent="0.25">
      <c r="B1581" s="784">
        <f t="shared" si="74"/>
        <v>45448</v>
      </c>
      <c r="C1581" s="785">
        <v>17</v>
      </c>
      <c r="D1581" s="786">
        <f>IFERROR((INDEX(METADATA!$T$2:$T$20,MATCH(B1581,METADATA!$S$2:$S$20,0))),0)</f>
        <v>0</v>
      </c>
      <c r="E1581" s="785" t="str">
        <f t="shared" si="72"/>
        <v>HI</v>
      </c>
      <c r="F1581" s="786">
        <f>VLOOKUP(C1581,METADATA!$A$5:$H$29,IF(E1581="HI",2,IF(E1581="LO",6,10))+IF(D1581=1,2,IF(D1581=7,1,(IF(WEEKDAY(B1581)=1,2,IF(WEEKDAY(B1581)=7,1,0))))))</f>
        <v>1</v>
      </c>
      <c r="G1581" s="786">
        <f>VLOOKUP(C1581,METADATA!$J$5:$Q$29,IF(E1581="HI",2,IF(E1581="LO",6,10))+IF(D1581=1,2,IF(D1581=7,1,(IF(WEEKDAY(B1581)=1,2,IF(WEEKDAY(B1581)=7,1,0))))))</f>
        <v>1</v>
      </c>
      <c r="H1581" s="787">
        <v>14559.75</v>
      </c>
      <c r="I1581" s="788">
        <v>1964.4719438552856</v>
      </c>
      <c r="K1581" s="795">
        <v>902.26250000000005</v>
      </c>
      <c r="M1581" s="798">
        <f t="shared" si="73"/>
        <v>14691.680301473163</v>
      </c>
      <c r="N1581" s="303"/>
      <c r="S1581" s="786">
        <v>0</v>
      </c>
      <c r="T1581" s="781">
        <f>VLOOKUP(C1581,METADATA!$J$5:$Q$29,IF(E1581="HI",2,IF(E1581="LO",6,10))+IF(S1581=1,2,IF(D1581=7,1,(IF(WEEKDAY(B1581)=1,2,IF(WEEKDAY(B1581)=7,1,0))))))</f>
        <v>1</v>
      </c>
      <c r="U1581" s="781">
        <f>VLOOKUP(C1581,METADATA!$A$5:$H$29,IF(E1581="HI",2,IF(E1581="LO",6,10))+IF(S1581=1,2,IF(D1581=7,1,(IF(WEEKDAY(B1581)=1,2,IF(WEEKDAY(B1581)=7,1,0))))))</f>
        <v>1</v>
      </c>
    </row>
    <row r="1582" spans="2:21" ht="13.95" customHeight="1" x14ac:dyDescent="0.25">
      <c r="B1582" s="784">
        <f t="shared" si="74"/>
        <v>45448</v>
      </c>
      <c r="C1582" s="785">
        <v>18</v>
      </c>
      <c r="D1582" s="786">
        <f>IFERROR((INDEX(METADATA!$T$2:$T$20,MATCH(B1582,METADATA!$S$2:$S$20,0))),0)</f>
        <v>0</v>
      </c>
      <c r="E1582" s="785" t="str">
        <f t="shared" si="72"/>
        <v>HI</v>
      </c>
      <c r="F1582" s="786">
        <f>VLOOKUP(C1582,METADATA!$A$5:$H$29,IF(E1582="HI",2,IF(E1582="LO",6,10))+IF(D1582=1,2,IF(D1582=7,1,(IF(WEEKDAY(B1582)=1,2,IF(WEEKDAY(B1582)=7,1,0))))))</f>
        <v>1</v>
      </c>
      <c r="G1582" s="786">
        <f>VLOOKUP(C1582,METADATA!$J$5:$Q$29,IF(E1582="HI",2,IF(E1582="LO",6,10))+IF(D1582=1,2,IF(D1582=7,1,(IF(WEEKDAY(B1582)=1,2,IF(WEEKDAY(B1582)=7,1,0))))))</f>
        <v>1</v>
      </c>
      <c r="H1582" s="787">
        <v>15425</v>
      </c>
      <c r="I1582" s="788">
        <v>2015.9520342051983</v>
      </c>
      <c r="K1582" s="795">
        <v>933.76250000000005</v>
      </c>
      <c r="M1582" s="798">
        <f t="shared" si="73"/>
        <v>15556.178438299557</v>
      </c>
      <c r="N1582" s="303"/>
      <c r="S1582" s="786">
        <v>0</v>
      </c>
      <c r="T1582" s="781">
        <f>VLOOKUP(C1582,METADATA!$J$5:$Q$29,IF(E1582="HI",2,IF(E1582="LO",6,10))+IF(S1582=1,2,IF(D1582=7,1,(IF(WEEKDAY(B1582)=1,2,IF(WEEKDAY(B1582)=7,1,0))))))</f>
        <v>1</v>
      </c>
      <c r="U1582" s="781">
        <f>VLOOKUP(C1582,METADATA!$A$5:$H$29,IF(E1582="HI",2,IF(E1582="LO",6,10))+IF(S1582=1,2,IF(D1582=7,1,(IF(WEEKDAY(B1582)=1,2,IF(WEEKDAY(B1582)=7,1,0))))))</f>
        <v>1</v>
      </c>
    </row>
    <row r="1583" spans="2:21" ht="13.95" customHeight="1" x14ac:dyDescent="0.25">
      <c r="B1583" s="784">
        <f t="shared" si="74"/>
        <v>45448</v>
      </c>
      <c r="C1583" s="785">
        <v>19</v>
      </c>
      <c r="D1583" s="786">
        <f>IFERROR((INDEX(METADATA!$T$2:$T$20,MATCH(B1583,METADATA!$S$2:$S$20,0))),0)</f>
        <v>0</v>
      </c>
      <c r="E1583" s="785" t="str">
        <f t="shared" si="72"/>
        <v>HI</v>
      </c>
      <c r="F1583" s="786">
        <f>VLOOKUP(C1583,METADATA!$A$5:$H$29,IF(E1583="HI",2,IF(E1583="LO",6,10))+IF(D1583=1,2,IF(D1583=7,1,(IF(WEEKDAY(B1583)=1,2,IF(WEEKDAY(B1583)=7,1,0))))))</f>
        <v>1</v>
      </c>
      <c r="G1583" s="786">
        <f>VLOOKUP(C1583,METADATA!$J$5:$Q$29,IF(E1583="HI",2,IF(E1583="LO",6,10))+IF(D1583=1,2,IF(D1583=7,1,(IF(WEEKDAY(B1583)=1,2,IF(WEEKDAY(B1583)=7,1,0))))))</f>
        <v>2</v>
      </c>
      <c r="H1583" s="787">
        <v>15543.5</v>
      </c>
      <c r="I1583" s="788">
        <v>1866.0240317583084</v>
      </c>
      <c r="K1583" s="795">
        <v>0</v>
      </c>
      <c r="M1583" s="798">
        <f t="shared" si="73"/>
        <v>15655.109004318672</v>
      </c>
      <c r="N1583" s="303"/>
      <c r="S1583" s="786">
        <v>0</v>
      </c>
      <c r="T1583" s="781">
        <f>VLOOKUP(C1583,METADATA!$J$5:$Q$29,IF(E1583="HI",2,IF(E1583="LO",6,10))+IF(S1583=1,2,IF(D1583=7,1,(IF(WEEKDAY(B1583)=1,2,IF(WEEKDAY(B1583)=7,1,0))))))</f>
        <v>2</v>
      </c>
      <c r="U1583" s="781">
        <f>VLOOKUP(C1583,METADATA!$A$5:$H$29,IF(E1583="HI",2,IF(E1583="LO",6,10))+IF(S1583=1,2,IF(D1583=7,1,(IF(WEEKDAY(B1583)=1,2,IF(WEEKDAY(B1583)=7,1,0))))))</f>
        <v>1</v>
      </c>
    </row>
    <row r="1584" spans="2:21" ht="13.95" customHeight="1" x14ac:dyDescent="0.25">
      <c r="B1584" s="784">
        <f t="shared" si="74"/>
        <v>45448</v>
      </c>
      <c r="C1584" s="785">
        <v>20</v>
      </c>
      <c r="D1584" s="786">
        <f>IFERROR((INDEX(METADATA!$T$2:$T$20,MATCH(B1584,METADATA!$S$2:$S$20,0))),0)</f>
        <v>0</v>
      </c>
      <c r="E1584" s="785" t="str">
        <f t="shared" si="72"/>
        <v>HI</v>
      </c>
      <c r="F1584" s="786">
        <f>VLOOKUP(C1584,METADATA!$A$5:$H$29,IF(E1584="HI",2,IF(E1584="LO",6,10))+IF(D1584=1,2,IF(D1584=7,1,(IF(WEEKDAY(B1584)=1,2,IF(WEEKDAY(B1584)=7,1,0))))))</f>
        <v>2</v>
      </c>
      <c r="G1584" s="786">
        <f>VLOOKUP(C1584,METADATA!$J$5:$Q$29,IF(E1584="HI",2,IF(E1584="LO",6,10))+IF(D1584=1,2,IF(D1584=7,1,(IF(WEEKDAY(B1584)=1,2,IF(WEEKDAY(B1584)=7,1,0))))))</f>
        <v>2</v>
      </c>
      <c r="H1584" s="787">
        <v>14021.25</v>
      </c>
      <c r="I1584" s="788">
        <v>1840.7279708385468</v>
      </c>
      <c r="K1584" s="795">
        <v>0</v>
      </c>
      <c r="M1584" s="798">
        <f t="shared" si="73"/>
        <v>14141.560416910412</v>
      </c>
      <c r="N1584" s="303"/>
      <c r="S1584" s="786">
        <v>0</v>
      </c>
      <c r="T1584" s="781">
        <f>VLOOKUP(C1584,METADATA!$J$5:$Q$29,IF(E1584="HI",2,IF(E1584="LO",6,10))+IF(S1584=1,2,IF(D1584=7,1,(IF(WEEKDAY(B1584)=1,2,IF(WEEKDAY(B1584)=7,1,0))))))</f>
        <v>2</v>
      </c>
      <c r="U1584" s="781">
        <f>VLOOKUP(C1584,METADATA!$A$5:$H$29,IF(E1584="HI",2,IF(E1584="LO",6,10))+IF(S1584=1,2,IF(D1584=7,1,(IF(WEEKDAY(B1584)=1,2,IF(WEEKDAY(B1584)=7,1,0))))))</f>
        <v>2</v>
      </c>
    </row>
    <row r="1585" spans="2:21" ht="13.95" customHeight="1" x14ac:dyDescent="0.25">
      <c r="B1585" s="784">
        <f t="shared" si="74"/>
        <v>45448</v>
      </c>
      <c r="C1585" s="785">
        <v>21</v>
      </c>
      <c r="D1585" s="786">
        <f>IFERROR((INDEX(METADATA!$T$2:$T$20,MATCH(B1585,METADATA!$S$2:$S$20,0))),0)</f>
        <v>0</v>
      </c>
      <c r="E1585" s="785" t="str">
        <f t="shared" si="72"/>
        <v>HI</v>
      </c>
      <c r="F1585" s="786">
        <f>VLOOKUP(C1585,METADATA!$A$5:$H$29,IF(E1585="HI",2,IF(E1585="LO",6,10))+IF(D1585=1,2,IF(D1585=7,1,(IF(WEEKDAY(B1585)=1,2,IF(WEEKDAY(B1585)=7,1,0))))))</f>
        <v>2</v>
      </c>
      <c r="G1585" s="786">
        <f>VLOOKUP(C1585,METADATA!$J$5:$Q$29,IF(E1585="HI",2,IF(E1585="LO",6,10))+IF(D1585=1,2,IF(D1585=7,1,(IF(WEEKDAY(B1585)=1,2,IF(WEEKDAY(B1585)=7,1,0))))))</f>
        <v>2</v>
      </c>
      <c r="H1585" s="787">
        <v>12261.75</v>
      </c>
      <c r="I1585" s="788">
        <v>1547.4000172615051</v>
      </c>
      <c r="K1585" s="795">
        <v>0</v>
      </c>
      <c r="M1585" s="798">
        <f t="shared" si="73"/>
        <v>12359.003191031261</v>
      </c>
      <c r="N1585" s="303"/>
      <c r="S1585" s="786">
        <v>0</v>
      </c>
      <c r="T1585" s="781">
        <f>VLOOKUP(C1585,METADATA!$J$5:$Q$29,IF(E1585="HI",2,IF(E1585="LO",6,10))+IF(S1585=1,2,IF(D1585=7,1,(IF(WEEKDAY(B1585)=1,2,IF(WEEKDAY(B1585)=7,1,0))))))</f>
        <v>2</v>
      </c>
      <c r="U1585" s="781">
        <f>VLOOKUP(C1585,METADATA!$A$5:$H$29,IF(E1585="HI",2,IF(E1585="LO",6,10))+IF(S1585=1,2,IF(D1585=7,1,(IF(WEEKDAY(B1585)=1,2,IF(WEEKDAY(B1585)=7,1,0))))))</f>
        <v>2</v>
      </c>
    </row>
    <row r="1586" spans="2:21" ht="13.95" customHeight="1" x14ac:dyDescent="0.25">
      <c r="B1586" s="784">
        <f t="shared" si="74"/>
        <v>45448</v>
      </c>
      <c r="C1586" s="785">
        <v>22</v>
      </c>
      <c r="D1586" s="786">
        <f>IFERROR((INDEX(METADATA!$T$2:$T$20,MATCH(B1586,METADATA!$S$2:$S$20,0))),0)</f>
        <v>0</v>
      </c>
      <c r="E1586" s="785" t="str">
        <f t="shared" si="72"/>
        <v>HI</v>
      </c>
      <c r="F1586" s="786">
        <f>VLOOKUP(C1586,METADATA!$A$5:$H$29,IF(E1586="HI",2,IF(E1586="LO",6,10))+IF(D1586=1,2,IF(D1586=7,1,(IF(WEEKDAY(B1586)=1,2,IF(WEEKDAY(B1586)=7,1,0))))))</f>
        <v>3</v>
      </c>
      <c r="G1586" s="786">
        <f>VLOOKUP(C1586,METADATA!$J$5:$Q$29,IF(E1586="HI",2,IF(E1586="LO",6,10))+IF(D1586=1,2,IF(D1586=7,1,(IF(WEEKDAY(B1586)=1,2,IF(WEEKDAY(B1586)=7,1,0))))))</f>
        <v>3</v>
      </c>
      <c r="H1586" s="787">
        <v>10587</v>
      </c>
      <c r="I1586" s="788">
        <v>1758.1200158596039</v>
      </c>
      <c r="K1586" s="795">
        <v>0</v>
      </c>
      <c r="M1586" s="798">
        <f t="shared" si="73"/>
        <v>10731.987466921781</v>
      </c>
      <c r="N1586" s="303"/>
      <c r="S1586" s="786">
        <v>0</v>
      </c>
      <c r="T1586" s="781">
        <f>VLOOKUP(C1586,METADATA!$J$5:$Q$29,IF(E1586="HI",2,IF(E1586="LO",6,10))+IF(S1586=1,2,IF(D1586=7,1,(IF(WEEKDAY(B1586)=1,2,IF(WEEKDAY(B1586)=7,1,0))))))</f>
        <v>3</v>
      </c>
      <c r="U1586" s="781">
        <f>VLOOKUP(C1586,METADATA!$A$5:$H$29,IF(E1586="HI",2,IF(E1586="LO",6,10))+IF(S1586=1,2,IF(D1586=7,1,(IF(WEEKDAY(B1586)=1,2,IF(WEEKDAY(B1586)=7,1,0))))))</f>
        <v>3</v>
      </c>
    </row>
    <row r="1587" spans="2:21" ht="13.95" customHeight="1" x14ac:dyDescent="0.25">
      <c r="B1587" s="784">
        <f t="shared" si="74"/>
        <v>45448</v>
      </c>
      <c r="C1587" s="785">
        <v>23</v>
      </c>
      <c r="D1587" s="786">
        <f>IFERROR((INDEX(METADATA!$T$2:$T$20,MATCH(B1587,METADATA!$S$2:$S$20,0))),0)</f>
        <v>0</v>
      </c>
      <c r="E1587" s="785" t="str">
        <f t="shared" si="72"/>
        <v>HI</v>
      </c>
      <c r="F1587" s="786">
        <f>VLOOKUP(C1587,METADATA!$A$5:$H$29,IF(E1587="HI",2,IF(E1587="LO",6,10))+IF(D1587=1,2,IF(D1587=7,1,(IF(WEEKDAY(B1587)=1,2,IF(WEEKDAY(B1587)=7,1,0))))))</f>
        <v>3</v>
      </c>
      <c r="G1587" s="786">
        <f>VLOOKUP(C1587,METADATA!$J$5:$Q$29,IF(E1587="HI",2,IF(E1587="LO",6,10))+IF(D1587=1,2,IF(D1587=7,1,(IF(WEEKDAY(B1587)=1,2,IF(WEEKDAY(B1587)=7,1,0))))))</f>
        <v>3</v>
      </c>
      <c r="H1587" s="787">
        <v>9520.5</v>
      </c>
      <c r="I1587" s="788">
        <v>1791.0239999294281</v>
      </c>
      <c r="K1587" s="795">
        <v>0</v>
      </c>
      <c r="M1587" s="798">
        <f t="shared" si="73"/>
        <v>9687.5015983649373</v>
      </c>
      <c r="N1587" s="303"/>
      <c r="S1587" s="786">
        <v>0</v>
      </c>
      <c r="T1587" s="781">
        <f>VLOOKUP(C1587,METADATA!$J$5:$Q$29,IF(E1587="HI",2,IF(E1587="LO",6,10))+IF(S1587=1,2,IF(D1587=7,1,(IF(WEEKDAY(B1587)=1,2,IF(WEEKDAY(B1587)=7,1,0))))))</f>
        <v>3</v>
      </c>
      <c r="U1587" s="781">
        <f>VLOOKUP(C1587,METADATA!$A$5:$H$29,IF(E1587="HI",2,IF(E1587="LO",6,10))+IF(S1587=1,2,IF(D1587=7,1,(IF(WEEKDAY(B1587)=1,2,IF(WEEKDAY(B1587)=7,1,0))))))</f>
        <v>3</v>
      </c>
    </row>
    <row r="1588" spans="2:21" ht="13.95" customHeight="1" x14ac:dyDescent="0.25">
      <c r="B1588" s="784">
        <f t="shared" si="74"/>
        <v>45449</v>
      </c>
      <c r="C1588" s="785">
        <v>0</v>
      </c>
      <c r="D1588" s="786">
        <f>IFERROR((INDEX(METADATA!$T$2:$T$20,MATCH(B1588,METADATA!$S$2:$S$20,0))),0)</f>
        <v>0</v>
      </c>
      <c r="E1588" s="785" t="str">
        <f t="shared" si="72"/>
        <v>HI</v>
      </c>
      <c r="F1588" s="786">
        <f>VLOOKUP(C1588,METADATA!$A$5:$H$29,IF(E1588="HI",2,IF(E1588="LO",6,10))+IF(D1588=1,2,IF(D1588=7,1,(IF(WEEKDAY(B1588)=1,2,IF(WEEKDAY(B1588)=7,1,0))))))</f>
        <v>3</v>
      </c>
      <c r="G1588" s="786">
        <f>VLOOKUP(C1588,METADATA!$J$5:$Q$29,IF(E1588="HI",2,IF(E1588="LO",6,10))+IF(D1588=1,2,IF(D1588=7,1,(IF(WEEKDAY(B1588)=1,2,IF(WEEKDAY(B1588)=7,1,0))))))</f>
        <v>3</v>
      </c>
      <c r="H1588" s="787">
        <v>8729.25</v>
      </c>
      <c r="I1588" s="788">
        <v>1874.3759840130806</v>
      </c>
      <c r="K1588" s="795">
        <v>0</v>
      </c>
      <c r="M1588" s="798">
        <f t="shared" si="73"/>
        <v>8928.2187972710999</v>
      </c>
      <c r="N1588" s="303"/>
      <c r="S1588" s="786">
        <v>0</v>
      </c>
      <c r="T1588" s="781">
        <f>VLOOKUP(C1588,METADATA!$J$5:$Q$29,IF(E1588="HI",2,IF(E1588="LO",6,10))+IF(S1588=1,2,IF(D1588=7,1,(IF(WEEKDAY(B1588)=1,2,IF(WEEKDAY(B1588)=7,1,0))))))</f>
        <v>3</v>
      </c>
      <c r="U1588" s="781">
        <f>VLOOKUP(C1588,METADATA!$A$5:$H$29,IF(E1588="HI",2,IF(E1588="LO",6,10))+IF(S1588=1,2,IF(D1588=7,1,(IF(WEEKDAY(B1588)=1,2,IF(WEEKDAY(B1588)=7,1,0))))))</f>
        <v>3</v>
      </c>
    </row>
    <row r="1589" spans="2:21" ht="13.95" customHeight="1" x14ac:dyDescent="0.25">
      <c r="B1589" s="784">
        <f t="shared" si="74"/>
        <v>45449</v>
      </c>
      <c r="C1589" s="785">
        <v>1</v>
      </c>
      <c r="D1589" s="786">
        <f>IFERROR((INDEX(METADATA!$T$2:$T$20,MATCH(B1589,METADATA!$S$2:$S$20,0))),0)</f>
        <v>0</v>
      </c>
      <c r="E1589" s="785" t="str">
        <f t="shared" si="72"/>
        <v>HI</v>
      </c>
      <c r="F1589" s="786">
        <f>VLOOKUP(C1589,METADATA!$A$5:$H$29,IF(E1589="HI",2,IF(E1589="LO",6,10))+IF(D1589=1,2,IF(D1589=7,1,(IF(WEEKDAY(B1589)=1,2,IF(WEEKDAY(B1589)=7,1,0))))))</f>
        <v>3</v>
      </c>
      <c r="G1589" s="786">
        <f>VLOOKUP(C1589,METADATA!$J$5:$Q$29,IF(E1589="HI",2,IF(E1589="LO",6,10))+IF(D1589=1,2,IF(D1589=7,1,(IF(WEEKDAY(B1589)=1,2,IF(WEEKDAY(B1589)=7,1,0))))))</f>
        <v>3</v>
      </c>
      <c r="H1589" s="787">
        <v>8307.5</v>
      </c>
      <c r="I1589" s="788">
        <v>1791.7920146882534</v>
      </c>
      <c r="K1589" s="795">
        <v>0</v>
      </c>
      <c r="M1589" s="798">
        <f t="shared" si="73"/>
        <v>8498.5336896373246</v>
      </c>
      <c r="N1589" s="303"/>
      <c r="S1589" s="786">
        <v>0</v>
      </c>
      <c r="T1589" s="781">
        <f>VLOOKUP(C1589,METADATA!$J$5:$Q$29,IF(E1589="HI",2,IF(E1589="LO",6,10))+IF(S1589=1,2,IF(D1589=7,1,(IF(WEEKDAY(B1589)=1,2,IF(WEEKDAY(B1589)=7,1,0))))))</f>
        <v>3</v>
      </c>
      <c r="U1589" s="781">
        <f>VLOOKUP(C1589,METADATA!$A$5:$H$29,IF(E1589="HI",2,IF(E1589="LO",6,10))+IF(S1589=1,2,IF(D1589=7,1,(IF(WEEKDAY(B1589)=1,2,IF(WEEKDAY(B1589)=7,1,0))))))</f>
        <v>3</v>
      </c>
    </row>
    <row r="1590" spans="2:21" ht="13.95" customHeight="1" x14ac:dyDescent="0.25">
      <c r="B1590" s="784">
        <f t="shared" si="74"/>
        <v>45449</v>
      </c>
      <c r="C1590" s="785">
        <v>2</v>
      </c>
      <c r="D1590" s="786">
        <f>IFERROR((INDEX(METADATA!$T$2:$T$20,MATCH(B1590,METADATA!$S$2:$S$20,0))),0)</f>
        <v>0</v>
      </c>
      <c r="E1590" s="785" t="str">
        <f t="shared" si="72"/>
        <v>HI</v>
      </c>
      <c r="F1590" s="786">
        <f>VLOOKUP(C1590,METADATA!$A$5:$H$29,IF(E1590="HI",2,IF(E1590="LO",6,10))+IF(D1590=1,2,IF(D1590=7,1,(IF(WEEKDAY(B1590)=1,2,IF(WEEKDAY(B1590)=7,1,0))))))</f>
        <v>3</v>
      </c>
      <c r="G1590" s="786">
        <f>VLOOKUP(C1590,METADATA!$J$5:$Q$29,IF(E1590="HI",2,IF(E1590="LO",6,10))+IF(D1590=1,2,IF(D1590=7,1,(IF(WEEKDAY(B1590)=1,2,IF(WEEKDAY(B1590)=7,1,0))))))</f>
        <v>3</v>
      </c>
      <c r="H1590" s="787">
        <v>8296.25</v>
      </c>
      <c r="I1590" s="788">
        <v>1833.9599914550781</v>
      </c>
      <c r="K1590" s="795">
        <v>0</v>
      </c>
      <c r="M1590" s="798">
        <f t="shared" si="73"/>
        <v>8496.5389019740214</v>
      </c>
      <c r="N1590" s="303"/>
      <c r="S1590" s="786">
        <v>0</v>
      </c>
      <c r="T1590" s="781">
        <f>VLOOKUP(C1590,METADATA!$J$5:$Q$29,IF(E1590="HI",2,IF(E1590="LO",6,10))+IF(S1590=1,2,IF(D1590=7,1,(IF(WEEKDAY(B1590)=1,2,IF(WEEKDAY(B1590)=7,1,0))))))</f>
        <v>3</v>
      </c>
      <c r="U1590" s="781">
        <f>VLOOKUP(C1590,METADATA!$A$5:$H$29,IF(E1590="HI",2,IF(E1590="LO",6,10))+IF(S1590=1,2,IF(D1590=7,1,(IF(WEEKDAY(B1590)=1,2,IF(WEEKDAY(B1590)=7,1,0))))))</f>
        <v>3</v>
      </c>
    </row>
    <row r="1591" spans="2:21" ht="13.95" customHeight="1" x14ac:dyDescent="0.25">
      <c r="B1591" s="784">
        <f t="shared" si="74"/>
        <v>45449</v>
      </c>
      <c r="C1591" s="785">
        <v>3</v>
      </c>
      <c r="D1591" s="786">
        <f>IFERROR((INDEX(METADATA!$T$2:$T$20,MATCH(B1591,METADATA!$S$2:$S$20,0))),0)</f>
        <v>0</v>
      </c>
      <c r="E1591" s="785" t="str">
        <f t="shared" si="72"/>
        <v>HI</v>
      </c>
      <c r="F1591" s="786">
        <f>VLOOKUP(C1591,METADATA!$A$5:$H$29,IF(E1591="HI",2,IF(E1591="LO",6,10))+IF(D1591=1,2,IF(D1591=7,1,(IF(WEEKDAY(B1591)=1,2,IF(WEEKDAY(B1591)=7,1,0))))))</f>
        <v>3</v>
      </c>
      <c r="G1591" s="786">
        <f>VLOOKUP(C1591,METADATA!$J$5:$Q$29,IF(E1591="HI",2,IF(E1591="LO",6,10))+IF(D1591=1,2,IF(D1591=7,1,(IF(WEEKDAY(B1591)=1,2,IF(WEEKDAY(B1591)=7,1,0))))))</f>
        <v>3</v>
      </c>
      <c r="H1591" s="787">
        <v>8494</v>
      </c>
      <c r="I1591" s="788">
        <v>1785.8159755766392</v>
      </c>
      <c r="K1591" s="795">
        <v>0</v>
      </c>
      <c r="M1591" s="798">
        <f t="shared" si="73"/>
        <v>8679.6989981579864</v>
      </c>
      <c r="N1591" s="303"/>
      <c r="S1591" s="786">
        <v>0</v>
      </c>
      <c r="T1591" s="781">
        <f>VLOOKUP(C1591,METADATA!$J$5:$Q$29,IF(E1591="HI",2,IF(E1591="LO",6,10))+IF(S1591=1,2,IF(D1591=7,1,(IF(WEEKDAY(B1591)=1,2,IF(WEEKDAY(B1591)=7,1,0))))))</f>
        <v>3</v>
      </c>
      <c r="U1591" s="781">
        <f>VLOOKUP(C1591,METADATA!$A$5:$H$29,IF(E1591="HI",2,IF(E1591="LO",6,10))+IF(S1591=1,2,IF(D1591=7,1,(IF(WEEKDAY(B1591)=1,2,IF(WEEKDAY(B1591)=7,1,0))))))</f>
        <v>3</v>
      </c>
    </row>
    <row r="1592" spans="2:21" ht="13.95" customHeight="1" x14ac:dyDescent="0.25">
      <c r="B1592" s="784">
        <f t="shared" si="74"/>
        <v>45449</v>
      </c>
      <c r="C1592" s="785">
        <v>4</v>
      </c>
      <c r="D1592" s="786">
        <f>IFERROR((INDEX(METADATA!$T$2:$T$20,MATCH(B1592,METADATA!$S$2:$S$20,0))),0)</f>
        <v>0</v>
      </c>
      <c r="E1592" s="785" t="str">
        <f t="shared" si="72"/>
        <v>HI</v>
      </c>
      <c r="F1592" s="786">
        <f>VLOOKUP(C1592,METADATA!$A$5:$H$29,IF(E1592="HI",2,IF(E1592="LO",6,10))+IF(D1592=1,2,IF(D1592=7,1,(IF(WEEKDAY(B1592)=1,2,IF(WEEKDAY(B1592)=7,1,0))))))</f>
        <v>3</v>
      </c>
      <c r="G1592" s="786">
        <f>VLOOKUP(C1592,METADATA!$J$5:$Q$29,IF(E1592="HI",2,IF(E1592="LO",6,10))+IF(D1592=1,2,IF(D1592=7,1,(IF(WEEKDAY(B1592)=1,2,IF(WEEKDAY(B1592)=7,1,0))))))</f>
        <v>3</v>
      </c>
      <c r="H1592" s="787">
        <v>9254.5</v>
      </c>
      <c r="I1592" s="788">
        <v>1824.8879855275154</v>
      </c>
      <c r="K1592" s="795">
        <v>0</v>
      </c>
      <c r="M1592" s="798">
        <f t="shared" si="73"/>
        <v>9432.7083284559722</v>
      </c>
      <c r="N1592" s="303"/>
      <c r="S1592" s="786">
        <v>0</v>
      </c>
      <c r="T1592" s="781">
        <f>VLOOKUP(C1592,METADATA!$J$5:$Q$29,IF(E1592="HI",2,IF(E1592="LO",6,10))+IF(S1592=1,2,IF(D1592=7,1,(IF(WEEKDAY(B1592)=1,2,IF(WEEKDAY(B1592)=7,1,0))))))</f>
        <v>3</v>
      </c>
      <c r="U1592" s="781">
        <f>VLOOKUP(C1592,METADATA!$A$5:$H$29,IF(E1592="HI",2,IF(E1592="LO",6,10))+IF(S1592=1,2,IF(D1592=7,1,(IF(WEEKDAY(B1592)=1,2,IF(WEEKDAY(B1592)=7,1,0))))))</f>
        <v>3</v>
      </c>
    </row>
    <row r="1593" spans="2:21" ht="13.95" customHeight="1" x14ac:dyDescent="0.25">
      <c r="B1593" s="784">
        <f t="shared" si="74"/>
        <v>45449</v>
      </c>
      <c r="C1593" s="785">
        <v>5</v>
      </c>
      <c r="D1593" s="786">
        <f>IFERROR((INDEX(METADATA!$T$2:$T$20,MATCH(B1593,METADATA!$S$2:$S$20,0))),0)</f>
        <v>0</v>
      </c>
      <c r="E1593" s="785" t="str">
        <f t="shared" si="72"/>
        <v>HI</v>
      </c>
      <c r="F1593" s="786">
        <f>VLOOKUP(C1593,METADATA!$A$5:$H$29,IF(E1593="HI",2,IF(E1593="LO",6,10))+IF(D1593=1,2,IF(D1593=7,1,(IF(WEEKDAY(B1593)=1,2,IF(WEEKDAY(B1593)=7,1,0))))))</f>
        <v>3</v>
      </c>
      <c r="G1593" s="786">
        <f>VLOOKUP(C1593,METADATA!$J$5:$Q$29,IF(E1593="HI",2,IF(E1593="LO",6,10))+IF(D1593=1,2,IF(D1593=7,1,(IF(WEEKDAY(B1593)=1,2,IF(WEEKDAY(B1593)=7,1,0))))))</f>
        <v>3</v>
      </c>
      <c r="H1593" s="787">
        <v>11247.25</v>
      </c>
      <c r="I1593" s="788">
        <v>1730.9759780466557</v>
      </c>
      <c r="K1593" s="795">
        <v>0</v>
      </c>
      <c r="M1593" s="798">
        <f t="shared" si="73"/>
        <v>11379.670926660163</v>
      </c>
      <c r="N1593" s="303"/>
      <c r="S1593" s="786">
        <v>0</v>
      </c>
      <c r="T1593" s="781">
        <f>VLOOKUP(C1593,METADATA!$J$5:$Q$29,IF(E1593="HI",2,IF(E1593="LO",6,10))+IF(S1593=1,2,IF(D1593=7,1,(IF(WEEKDAY(B1593)=1,2,IF(WEEKDAY(B1593)=7,1,0))))))</f>
        <v>3</v>
      </c>
      <c r="U1593" s="781">
        <f>VLOOKUP(C1593,METADATA!$A$5:$H$29,IF(E1593="HI",2,IF(E1593="LO",6,10))+IF(S1593=1,2,IF(D1593=7,1,(IF(WEEKDAY(B1593)=1,2,IF(WEEKDAY(B1593)=7,1,0))))))</f>
        <v>3</v>
      </c>
    </row>
    <row r="1594" spans="2:21" ht="13.95" customHeight="1" x14ac:dyDescent="0.25">
      <c r="B1594" s="784">
        <f t="shared" si="74"/>
        <v>45449</v>
      </c>
      <c r="C1594" s="785">
        <v>6</v>
      </c>
      <c r="D1594" s="786">
        <f>IFERROR((INDEX(METADATA!$T$2:$T$20,MATCH(B1594,METADATA!$S$2:$S$20,0))),0)</f>
        <v>0</v>
      </c>
      <c r="E1594" s="785" t="str">
        <f t="shared" si="72"/>
        <v>HI</v>
      </c>
      <c r="F1594" s="786">
        <f>VLOOKUP(C1594,METADATA!$A$5:$H$29,IF(E1594="HI",2,IF(E1594="LO",6,10))+IF(D1594=1,2,IF(D1594=7,1,(IF(WEEKDAY(B1594)=1,2,IF(WEEKDAY(B1594)=7,1,0))))))</f>
        <v>1</v>
      </c>
      <c r="G1594" s="786">
        <f>VLOOKUP(C1594,METADATA!$J$5:$Q$29,IF(E1594="HI",2,IF(E1594="LO",6,10))+IF(D1594=1,2,IF(D1594=7,1,(IF(WEEKDAY(B1594)=1,2,IF(WEEKDAY(B1594)=7,1,0))))))</f>
        <v>1</v>
      </c>
      <c r="H1594" s="787">
        <v>13496.75</v>
      </c>
      <c r="I1594" s="788">
        <v>1750.8719694912434</v>
      </c>
      <c r="K1594" s="795">
        <v>655.27499999999998</v>
      </c>
      <c r="M1594" s="798">
        <f t="shared" si="73"/>
        <v>13609.842512536659</v>
      </c>
      <c r="N1594" s="303"/>
      <c r="S1594" s="786">
        <v>0</v>
      </c>
      <c r="T1594" s="781">
        <f>VLOOKUP(C1594,METADATA!$J$5:$Q$29,IF(E1594="HI",2,IF(E1594="LO",6,10))+IF(S1594=1,2,IF(D1594=7,1,(IF(WEEKDAY(B1594)=1,2,IF(WEEKDAY(B1594)=7,1,0))))))</f>
        <v>1</v>
      </c>
      <c r="U1594" s="781">
        <f>VLOOKUP(C1594,METADATA!$A$5:$H$29,IF(E1594="HI",2,IF(E1594="LO",6,10))+IF(S1594=1,2,IF(D1594=7,1,(IF(WEEKDAY(B1594)=1,2,IF(WEEKDAY(B1594)=7,1,0))))))</f>
        <v>1</v>
      </c>
    </row>
    <row r="1595" spans="2:21" ht="13.95" customHeight="1" x14ac:dyDescent="0.25">
      <c r="B1595" s="784">
        <f t="shared" si="74"/>
        <v>45449</v>
      </c>
      <c r="C1595" s="785">
        <v>7</v>
      </c>
      <c r="D1595" s="786">
        <f>IFERROR((INDEX(METADATA!$T$2:$T$20,MATCH(B1595,METADATA!$S$2:$S$20,0))),0)</f>
        <v>0</v>
      </c>
      <c r="E1595" s="785" t="str">
        <f t="shared" si="72"/>
        <v>HI</v>
      </c>
      <c r="F1595" s="786">
        <f>VLOOKUP(C1595,METADATA!$A$5:$H$29,IF(E1595="HI",2,IF(E1595="LO",6,10))+IF(D1595=1,2,IF(D1595=7,1,(IF(WEEKDAY(B1595)=1,2,IF(WEEKDAY(B1595)=7,1,0))))))</f>
        <v>1</v>
      </c>
      <c r="G1595" s="786">
        <f>VLOOKUP(C1595,METADATA!$J$5:$Q$29,IF(E1595="HI",2,IF(E1595="LO",6,10))+IF(D1595=1,2,IF(D1595=7,1,(IF(WEEKDAY(B1595)=1,2,IF(WEEKDAY(B1595)=7,1,0))))))</f>
        <v>1</v>
      </c>
      <c r="H1595" s="787">
        <v>14241.75</v>
      </c>
      <c r="I1595" s="788">
        <v>1829.8080062270164</v>
      </c>
      <c r="K1595" s="795">
        <v>779.6875</v>
      </c>
      <c r="M1595" s="798">
        <f t="shared" si="73"/>
        <v>14358.817514062655</v>
      </c>
      <c r="N1595" s="303"/>
      <c r="S1595" s="786">
        <v>0</v>
      </c>
      <c r="T1595" s="781">
        <f>VLOOKUP(C1595,METADATA!$J$5:$Q$29,IF(E1595="HI",2,IF(E1595="LO",6,10))+IF(S1595=1,2,IF(D1595=7,1,(IF(WEEKDAY(B1595)=1,2,IF(WEEKDAY(B1595)=7,1,0))))))</f>
        <v>1</v>
      </c>
      <c r="U1595" s="781">
        <f>VLOOKUP(C1595,METADATA!$A$5:$H$29,IF(E1595="HI",2,IF(E1595="LO",6,10))+IF(S1595=1,2,IF(D1595=7,1,(IF(WEEKDAY(B1595)=1,2,IF(WEEKDAY(B1595)=7,1,0))))))</f>
        <v>1</v>
      </c>
    </row>
    <row r="1596" spans="2:21" ht="13.95" customHeight="1" x14ac:dyDescent="0.25">
      <c r="B1596" s="784">
        <f t="shared" si="74"/>
        <v>45449</v>
      </c>
      <c r="C1596" s="785">
        <v>8</v>
      </c>
      <c r="D1596" s="786">
        <f>IFERROR((INDEX(METADATA!$T$2:$T$20,MATCH(B1596,METADATA!$S$2:$S$20,0))),0)</f>
        <v>0</v>
      </c>
      <c r="E1596" s="785" t="str">
        <f t="shared" si="72"/>
        <v>HI</v>
      </c>
      <c r="F1596" s="786">
        <f>VLOOKUP(C1596,METADATA!$A$5:$H$29,IF(E1596="HI",2,IF(E1596="LO",6,10))+IF(D1596=1,2,IF(D1596=7,1,(IF(WEEKDAY(B1596)=1,2,IF(WEEKDAY(B1596)=7,1,0))))))</f>
        <v>2</v>
      </c>
      <c r="G1596" s="786">
        <f>VLOOKUP(C1596,METADATA!$J$5:$Q$29,IF(E1596="HI",2,IF(E1596="LO",6,10))+IF(D1596=1,2,IF(D1596=7,1,(IF(WEEKDAY(B1596)=1,2,IF(WEEKDAY(B1596)=7,1,0))))))</f>
        <v>1</v>
      </c>
      <c r="H1596" s="787">
        <v>15227.75</v>
      </c>
      <c r="I1596" s="788">
        <v>1892.6400394439697</v>
      </c>
      <c r="K1596" s="795">
        <v>844.33749999999998</v>
      </c>
      <c r="M1596" s="798">
        <f t="shared" si="73"/>
        <v>15344.916304151238</v>
      </c>
      <c r="N1596" s="303"/>
      <c r="S1596" s="786">
        <v>0</v>
      </c>
      <c r="T1596" s="781">
        <f>VLOOKUP(C1596,METADATA!$J$5:$Q$29,IF(E1596="HI",2,IF(E1596="LO",6,10))+IF(S1596=1,2,IF(D1596=7,1,(IF(WEEKDAY(B1596)=1,2,IF(WEEKDAY(B1596)=7,1,0))))))</f>
        <v>1</v>
      </c>
      <c r="U1596" s="781">
        <f>VLOOKUP(C1596,METADATA!$A$5:$H$29,IF(E1596="HI",2,IF(E1596="LO",6,10))+IF(S1596=1,2,IF(D1596=7,1,(IF(WEEKDAY(B1596)=1,2,IF(WEEKDAY(B1596)=7,1,0))))))</f>
        <v>2</v>
      </c>
    </row>
    <row r="1597" spans="2:21" ht="13.95" customHeight="1" x14ac:dyDescent="0.25">
      <c r="B1597" s="784">
        <f t="shared" si="74"/>
        <v>45449</v>
      </c>
      <c r="C1597" s="785">
        <v>9</v>
      </c>
      <c r="D1597" s="786">
        <f>IFERROR((INDEX(METADATA!$T$2:$T$20,MATCH(B1597,METADATA!$S$2:$S$20,0))),0)</f>
        <v>0</v>
      </c>
      <c r="E1597" s="785" t="str">
        <f t="shared" si="72"/>
        <v>HI</v>
      </c>
      <c r="F1597" s="786">
        <f>VLOOKUP(C1597,METADATA!$A$5:$H$29,IF(E1597="HI",2,IF(E1597="LO",6,10))+IF(D1597=1,2,IF(D1597=7,1,(IF(WEEKDAY(B1597)=1,2,IF(WEEKDAY(B1597)=7,1,0))))))</f>
        <v>2</v>
      </c>
      <c r="G1597" s="786">
        <f>VLOOKUP(C1597,METADATA!$J$5:$Q$29,IF(E1597="HI",2,IF(E1597="LO",6,10))+IF(D1597=1,2,IF(D1597=7,1,(IF(WEEKDAY(B1597)=1,2,IF(WEEKDAY(B1597)=7,1,0))))))</f>
        <v>2</v>
      </c>
      <c r="H1597" s="787">
        <v>15540</v>
      </c>
      <c r="I1597" s="788">
        <v>1723.8480169177055</v>
      </c>
      <c r="K1597" s="795">
        <v>882.38750000000005</v>
      </c>
      <c r="M1597" s="798">
        <f t="shared" si="73"/>
        <v>15635.32065502435</v>
      </c>
      <c r="N1597" s="303"/>
      <c r="S1597" s="786">
        <v>0</v>
      </c>
      <c r="T1597" s="781">
        <f>VLOOKUP(C1597,METADATA!$J$5:$Q$29,IF(E1597="HI",2,IF(E1597="LO",6,10))+IF(S1597=1,2,IF(D1597=7,1,(IF(WEEKDAY(B1597)=1,2,IF(WEEKDAY(B1597)=7,1,0))))))</f>
        <v>2</v>
      </c>
      <c r="U1597" s="781">
        <f>VLOOKUP(C1597,METADATA!$A$5:$H$29,IF(E1597="HI",2,IF(E1597="LO",6,10))+IF(S1597=1,2,IF(D1597=7,1,(IF(WEEKDAY(B1597)=1,2,IF(WEEKDAY(B1597)=7,1,0))))))</f>
        <v>2</v>
      </c>
    </row>
    <row r="1598" spans="2:21" ht="13.95" customHeight="1" x14ac:dyDescent="0.25">
      <c r="B1598" s="784">
        <f t="shared" si="74"/>
        <v>45449</v>
      </c>
      <c r="C1598" s="785">
        <v>10</v>
      </c>
      <c r="D1598" s="786">
        <f>IFERROR((INDEX(METADATA!$T$2:$T$20,MATCH(B1598,METADATA!$S$2:$S$20,0))),0)</f>
        <v>0</v>
      </c>
      <c r="E1598" s="785" t="str">
        <f t="shared" si="72"/>
        <v>HI</v>
      </c>
      <c r="F1598" s="786">
        <f>VLOOKUP(C1598,METADATA!$A$5:$H$29,IF(E1598="HI",2,IF(E1598="LO",6,10))+IF(D1598=1,2,IF(D1598=7,1,(IF(WEEKDAY(B1598)=1,2,IF(WEEKDAY(B1598)=7,1,0))))))</f>
        <v>2</v>
      </c>
      <c r="G1598" s="786">
        <f>VLOOKUP(C1598,METADATA!$J$5:$Q$29,IF(E1598="HI",2,IF(E1598="LO",6,10))+IF(D1598=1,2,IF(D1598=7,1,(IF(WEEKDAY(B1598)=1,2,IF(WEEKDAY(B1598)=7,1,0))))))</f>
        <v>2</v>
      </c>
      <c r="H1598" s="787">
        <v>15081.25</v>
      </c>
      <c r="I1598" s="788">
        <v>1828.8240451812744</v>
      </c>
      <c r="K1598" s="795">
        <v>877.73749999999995</v>
      </c>
      <c r="M1598" s="798">
        <f t="shared" si="73"/>
        <v>15191.731269040181</v>
      </c>
      <c r="N1598" s="303"/>
      <c r="S1598" s="786">
        <v>0</v>
      </c>
      <c r="T1598" s="781">
        <f>VLOOKUP(C1598,METADATA!$J$5:$Q$29,IF(E1598="HI",2,IF(E1598="LO",6,10))+IF(S1598=1,2,IF(D1598=7,1,(IF(WEEKDAY(B1598)=1,2,IF(WEEKDAY(B1598)=7,1,0))))))</f>
        <v>2</v>
      </c>
      <c r="U1598" s="781">
        <f>VLOOKUP(C1598,METADATA!$A$5:$H$29,IF(E1598="HI",2,IF(E1598="LO",6,10))+IF(S1598=1,2,IF(D1598=7,1,(IF(WEEKDAY(B1598)=1,2,IF(WEEKDAY(B1598)=7,1,0))))))</f>
        <v>2</v>
      </c>
    </row>
    <row r="1599" spans="2:21" ht="13.95" customHeight="1" x14ac:dyDescent="0.25">
      <c r="B1599" s="784">
        <f t="shared" si="74"/>
        <v>45449</v>
      </c>
      <c r="C1599" s="785">
        <v>11</v>
      </c>
      <c r="D1599" s="786">
        <f>IFERROR((INDEX(METADATA!$T$2:$T$20,MATCH(B1599,METADATA!$S$2:$S$20,0))),0)</f>
        <v>0</v>
      </c>
      <c r="E1599" s="785" t="str">
        <f t="shared" si="72"/>
        <v>HI</v>
      </c>
      <c r="F1599" s="786">
        <f>VLOOKUP(C1599,METADATA!$A$5:$H$29,IF(E1599="HI",2,IF(E1599="LO",6,10))+IF(D1599=1,2,IF(D1599=7,1,(IF(WEEKDAY(B1599)=1,2,IF(WEEKDAY(B1599)=7,1,0))))))</f>
        <v>2</v>
      </c>
      <c r="G1599" s="786">
        <f>VLOOKUP(C1599,METADATA!$J$5:$Q$29,IF(E1599="HI",2,IF(E1599="LO",6,10))+IF(D1599=1,2,IF(D1599=7,1,(IF(WEEKDAY(B1599)=1,2,IF(WEEKDAY(B1599)=7,1,0))))))</f>
        <v>2</v>
      </c>
      <c r="H1599" s="787">
        <v>15129.25</v>
      </c>
      <c r="I1599" s="788">
        <v>1856.5920170545578</v>
      </c>
      <c r="K1599" s="795">
        <v>870.51250000000005</v>
      </c>
      <c r="M1599" s="798">
        <f t="shared" si="73"/>
        <v>15242.740550186201</v>
      </c>
      <c r="N1599" s="303"/>
      <c r="S1599" s="786">
        <v>0</v>
      </c>
      <c r="T1599" s="781">
        <f>VLOOKUP(C1599,METADATA!$J$5:$Q$29,IF(E1599="HI",2,IF(E1599="LO",6,10))+IF(S1599=1,2,IF(D1599=7,1,(IF(WEEKDAY(B1599)=1,2,IF(WEEKDAY(B1599)=7,1,0))))))</f>
        <v>2</v>
      </c>
      <c r="U1599" s="781">
        <f>VLOOKUP(C1599,METADATA!$A$5:$H$29,IF(E1599="HI",2,IF(E1599="LO",6,10))+IF(S1599=1,2,IF(D1599=7,1,(IF(WEEKDAY(B1599)=1,2,IF(WEEKDAY(B1599)=7,1,0))))))</f>
        <v>2</v>
      </c>
    </row>
    <row r="1600" spans="2:21" ht="13.95" customHeight="1" x14ac:dyDescent="0.25">
      <c r="B1600" s="784">
        <f t="shared" si="74"/>
        <v>45449</v>
      </c>
      <c r="C1600" s="785">
        <v>12</v>
      </c>
      <c r="D1600" s="786">
        <f>IFERROR((INDEX(METADATA!$T$2:$T$20,MATCH(B1600,METADATA!$S$2:$S$20,0))),0)</f>
        <v>0</v>
      </c>
      <c r="E1600" s="785" t="str">
        <f t="shared" si="72"/>
        <v>HI</v>
      </c>
      <c r="F1600" s="786">
        <f>VLOOKUP(C1600,METADATA!$A$5:$H$29,IF(E1600="HI",2,IF(E1600="LO",6,10))+IF(D1600=1,2,IF(D1600=7,1,(IF(WEEKDAY(B1600)=1,2,IF(WEEKDAY(B1600)=7,1,0))))))</f>
        <v>2</v>
      </c>
      <c r="G1600" s="786">
        <f>VLOOKUP(C1600,METADATA!$J$5:$Q$29,IF(E1600="HI",2,IF(E1600="LO",6,10))+IF(D1600=1,2,IF(D1600=7,1,(IF(WEEKDAY(B1600)=1,2,IF(WEEKDAY(B1600)=7,1,0))))))</f>
        <v>2</v>
      </c>
      <c r="H1600" s="787">
        <v>14929</v>
      </c>
      <c r="I1600" s="788">
        <v>1954.9669827818871</v>
      </c>
      <c r="K1600" s="795">
        <v>865.8125</v>
      </c>
      <c r="M1600" s="798">
        <f t="shared" si="73"/>
        <v>15056.458312092102</v>
      </c>
      <c r="N1600" s="303"/>
      <c r="S1600" s="786">
        <v>0</v>
      </c>
      <c r="T1600" s="781">
        <f>VLOOKUP(C1600,METADATA!$J$5:$Q$29,IF(E1600="HI",2,IF(E1600="LO",6,10))+IF(S1600=1,2,IF(D1600=7,1,(IF(WEEKDAY(B1600)=1,2,IF(WEEKDAY(B1600)=7,1,0))))))</f>
        <v>2</v>
      </c>
      <c r="U1600" s="781">
        <f>VLOOKUP(C1600,METADATA!$A$5:$H$29,IF(E1600="HI",2,IF(E1600="LO",6,10))+IF(S1600=1,2,IF(D1600=7,1,(IF(WEEKDAY(B1600)=1,2,IF(WEEKDAY(B1600)=7,1,0))))))</f>
        <v>2</v>
      </c>
    </row>
    <row r="1601" spans="2:21" ht="13.95" customHeight="1" x14ac:dyDescent="0.25">
      <c r="B1601" s="784">
        <f t="shared" si="74"/>
        <v>45449</v>
      </c>
      <c r="C1601" s="785">
        <v>13</v>
      </c>
      <c r="D1601" s="786">
        <f>IFERROR((INDEX(METADATA!$T$2:$T$20,MATCH(B1601,METADATA!$S$2:$S$20,0))),0)</f>
        <v>0</v>
      </c>
      <c r="E1601" s="785" t="str">
        <f t="shared" si="72"/>
        <v>HI</v>
      </c>
      <c r="F1601" s="786">
        <f>VLOOKUP(C1601,METADATA!$A$5:$H$29,IF(E1601="HI",2,IF(E1601="LO",6,10))+IF(D1601=1,2,IF(D1601=7,1,(IF(WEEKDAY(B1601)=1,2,IF(WEEKDAY(B1601)=7,1,0))))))</f>
        <v>2</v>
      </c>
      <c r="G1601" s="786">
        <f>VLOOKUP(C1601,METADATA!$J$5:$Q$29,IF(E1601="HI",2,IF(E1601="LO",6,10))+IF(D1601=1,2,IF(D1601=7,1,(IF(WEEKDAY(B1601)=1,2,IF(WEEKDAY(B1601)=7,1,0))))))</f>
        <v>2</v>
      </c>
      <c r="H1601" s="787">
        <v>14395</v>
      </c>
      <c r="I1601" s="788">
        <v>2134.8960151672363</v>
      </c>
      <c r="K1601" s="795">
        <v>834.63750000000005</v>
      </c>
      <c r="M1601" s="798">
        <f t="shared" si="73"/>
        <v>14552.450171554512</v>
      </c>
      <c r="N1601" s="303"/>
      <c r="S1601" s="786">
        <v>0</v>
      </c>
      <c r="T1601" s="781">
        <f>VLOOKUP(C1601,METADATA!$J$5:$Q$29,IF(E1601="HI",2,IF(E1601="LO",6,10))+IF(S1601=1,2,IF(D1601=7,1,(IF(WEEKDAY(B1601)=1,2,IF(WEEKDAY(B1601)=7,1,0))))))</f>
        <v>2</v>
      </c>
      <c r="U1601" s="781">
        <f>VLOOKUP(C1601,METADATA!$A$5:$H$29,IF(E1601="HI",2,IF(E1601="LO",6,10))+IF(S1601=1,2,IF(D1601=7,1,(IF(WEEKDAY(B1601)=1,2,IF(WEEKDAY(B1601)=7,1,0))))))</f>
        <v>2</v>
      </c>
    </row>
    <row r="1602" spans="2:21" ht="13.95" customHeight="1" x14ac:dyDescent="0.25">
      <c r="B1602" s="784">
        <f t="shared" si="74"/>
        <v>45449</v>
      </c>
      <c r="C1602" s="785">
        <v>14</v>
      </c>
      <c r="D1602" s="786">
        <f>IFERROR((INDEX(METADATA!$T$2:$T$20,MATCH(B1602,METADATA!$S$2:$S$20,0))),0)</f>
        <v>0</v>
      </c>
      <c r="E1602" s="785" t="str">
        <f t="shared" si="72"/>
        <v>HI</v>
      </c>
      <c r="F1602" s="786">
        <f>VLOOKUP(C1602,METADATA!$A$5:$H$29,IF(E1602="HI",2,IF(E1602="LO",6,10))+IF(D1602=1,2,IF(D1602=7,1,(IF(WEEKDAY(B1602)=1,2,IF(WEEKDAY(B1602)=7,1,0))))))</f>
        <v>2</v>
      </c>
      <c r="G1602" s="786">
        <f>VLOOKUP(C1602,METADATA!$J$5:$Q$29,IF(E1602="HI",2,IF(E1602="LO",6,10))+IF(D1602=1,2,IF(D1602=7,1,(IF(WEEKDAY(B1602)=1,2,IF(WEEKDAY(B1602)=7,1,0))))))</f>
        <v>2</v>
      </c>
      <c r="H1602" s="787">
        <v>14740.25</v>
      </c>
      <c r="I1602" s="788">
        <v>2260.7525100708008</v>
      </c>
      <c r="K1602" s="795">
        <v>847.33749999999998</v>
      </c>
      <c r="M1602" s="798">
        <f t="shared" si="73"/>
        <v>14912.61117223578</v>
      </c>
      <c r="N1602" s="303"/>
      <c r="S1602" s="786">
        <v>0</v>
      </c>
      <c r="T1602" s="781">
        <f>VLOOKUP(C1602,METADATA!$J$5:$Q$29,IF(E1602="HI",2,IF(E1602="LO",6,10))+IF(S1602=1,2,IF(D1602=7,1,(IF(WEEKDAY(B1602)=1,2,IF(WEEKDAY(B1602)=7,1,0))))))</f>
        <v>2</v>
      </c>
      <c r="U1602" s="781">
        <f>VLOOKUP(C1602,METADATA!$A$5:$H$29,IF(E1602="HI",2,IF(E1602="LO",6,10))+IF(S1602=1,2,IF(D1602=7,1,(IF(WEEKDAY(B1602)=1,2,IF(WEEKDAY(B1602)=7,1,0))))))</f>
        <v>2</v>
      </c>
    </row>
    <row r="1603" spans="2:21" ht="13.95" customHeight="1" x14ac:dyDescent="0.25">
      <c r="B1603" s="784">
        <f t="shared" si="74"/>
        <v>45449</v>
      </c>
      <c r="C1603" s="785">
        <v>15</v>
      </c>
      <c r="D1603" s="786">
        <f>IFERROR((INDEX(METADATA!$T$2:$T$20,MATCH(B1603,METADATA!$S$2:$S$20,0))),0)</f>
        <v>0</v>
      </c>
      <c r="E1603" s="785" t="str">
        <f t="shared" si="72"/>
        <v>HI</v>
      </c>
      <c r="F1603" s="786">
        <f>VLOOKUP(C1603,METADATA!$A$5:$H$29,IF(E1603="HI",2,IF(E1603="LO",6,10))+IF(D1603=1,2,IF(D1603=7,1,(IF(WEEKDAY(B1603)=1,2,IF(WEEKDAY(B1603)=7,1,0))))))</f>
        <v>2</v>
      </c>
      <c r="G1603" s="786">
        <f>VLOOKUP(C1603,METADATA!$J$5:$Q$29,IF(E1603="HI",2,IF(E1603="LO",6,10))+IF(D1603=1,2,IF(D1603=7,1,(IF(WEEKDAY(B1603)=1,2,IF(WEEKDAY(B1603)=7,1,0))))))</f>
        <v>2</v>
      </c>
      <c r="H1603" s="787">
        <v>14625</v>
      </c>
      <c r="I1603" s="788">
        <v>2271.7624816894531</v>
      </c>
      <c r="K1603" s="795">
        <v>851.61249999999995</v>
      </c>
      <c r="M1603" s="798">
        <f t="shared" si="73"/>
        <v>14800.389514239543</v>
      </c>
      <c r="N1603" s="303"/>
      <c r="S1603" s="786">
        <v>0</v>
      </c>
      <c r="T1603" s="781">
        <f>VLOOKUP(C1603,METADATA!$J$5:$Q$29,IF(E1603="HI",2,IF(E1603="LO",6,10))+IF(S1603=1,2,IF(D1603=7,1,(IF(WEEKDAY(B1603)=1,2,IF(WEEKDAY(B1603)=7,1,0))))))</f>
        <v>2</v>
      </c>
      <c r="U1603" s="781">
        <f>VLOOKUP(C1603,METADATA!$A$5:$H$29,IF(E1603="HI",2,IF(E1603="LO",6,10))+IF(S1603=1,2,IF(D1603=7,1,(IF(WEEKDAY(B1603)=1,2,IF(WEEKDAY(B1603)=7,1,0))))))</f>
        <v>2</v>
      </c>
    </row>
    <row r="1604" spans="2:21" ht="13.95" customHeight="1" x14ac:dyDescent="0.25">
      <c r="B1604" s="784">
        <f t="shared" si="74"/>
        <v>45449</v>
      </c>
      <c r="C1604" s="785">
        <v>16</v>
      </c>
      <c r="D1604" s="786">
        <f>IFERROR((INDEX(METADATA!$T$2:$T$20,MATCH(B1604,METADATA!$S$2:$S$20,0))),0)</f>
        <v>0</v>
      </c>
      <c r="E1604" s="785" t="str">
        <f t="shared" ref="E1604:E1667" si="75">IF(B1604="","",IF(AND(MONTH(B1604)&gt;=MONTH($AA$9),MONTH(B1604)&lt;=MONTH($AA$11)),"HI","LO"))</f>
        <v>HI</v>
      </c>
      <c r="F1604" s="786">
        <f>VLOOKUP(C1604,METADATA!$A$5:$H$29,IF(E1604="HI",2,IF(E1604="LO",6,10))+IF(D1604=1,2,IF(D1604=7,1,(IF(WEEKDAY(B1604)=1,2,IF(WEEKDAY(B1604)=7,1,0))))))</f>
        <v>2</v>
      </c>
      <c r="G1604" s="786">
        <f>VLOOKUP(C1604,METADATA!$J$5:$Q$29,IF(E1604="HI",2,IF(E1604="LO",6,10))+IF(D1604=1,2,IF(D1604=7,1,(IF(WEEKDAY(B1604)=1,2,IF(WEEKDAY(B1604)=7,1,0))))))</f>
        <v>2</v>
      </c>
      <c r="H1604" s="787">
        <v>14742</v>
      </c>
      <c r="I1604" s="788">
        <v>2212.5175552368164</v>
      </c>
      <c r="K1604" s="795">
        <v>856.5</v>
      </c>
      <c r="M1604" s="798">
        <f t="shared" ref="M1604:M1667" si="76">SQRT(H1604^2+I1604^2)</f>
        <v>14907.105618872871</v>
      </c>
      <c r="N1604" s="303"/>
      <c r="S1604" s="786">
        <v>0</v>
      </c>
      <c r="T1604" s="781">
        <f>VLOOKUP(C1604,METADATA!$J$5:$Q$29,IF(E1604="HI",2,IF(E1604="LO",6,10))+IF(S1604=1,2,IF(D1604=7,1,(IF(WEEKDAY(B1604)=1,2,IF(WEEKDAY(B1604)=7,1,0))))))</f>
        <v>2</v>
      </c>
      <c r="U1604" s="781">
        <f>VLOOKUP(C1604,METADATA!$A$5:$H$29,IF(E1604="HI",2,IF(E1604="LO",6,10))+IF(S1604=1,2,IF(D1604=7,1,(IF(WEEKDAY(B1604)=1,2,IF(WEEKDAY(B1604)=7,1,0))))))</f>
        <v>2</v>
      </c>
    </row>
    <row r="1605" spans="2:21" ht="13.95" customHeight="1" x14ac:dyDescent="0.25">
      <c r="B1605" s="784">
        <f t="shared" si="74"/>
        <v>45449</v>
      </c>
      <c r="C1605" s="785">
        <v>17</v>
      </c>
      <c r="D1605" s="786">
        <f>IFERROR((INDEX(METADATA!$T$2:$T$20,MATCH(B1605,METADATA!$S$2:$S$20,0))),0)</f>
        <v>0</v>
      </c>
      <c r="E1605" s="785" t="str">
        <f t="shared" si="75"/>
        <v>HI</v>
      </c>
      <c r="F1605" s="786">
        <f>VLOOKUP(C1605,METADATA!$A$5:$H$29,IF(E1605="HI",2,IF(E1605="LO",6,10))+IF(D1605=1,2,IF(D1605=7,1,(IF(WEEKDAY(B1605)=1,2,IF(WEEKDAY(B1605)=7,1,0))))))</f>
        <v>1</v>
      </c>
      <c r="G1605" s="786">
        <f>VLOOKUP(C1605,METADATA!$J$5:$Q$29,IF(E1605="HI",2,IF(E1605="LO",6,10))+IF(D1605=1,2,IF(D1605=7,1,(IF(WEEKDAY(B1605)=1,2,IF(WEEKDAY(B1605)=7,1,0))))))</f>
        <v>1</v>
      </c>
      <c r="H1605" s="787">
        <v>14071.5</v>
      </c>
      <c r="I1605" s="788">
        <v>2057.5899887084961</v>
      </c>
      <c r="K1605" s="795">
        <v>824.32500000000005</v>
      </c>
      <c r="M1605" s="798">
        <f t="shared" si="76"/>
        <v>14221.138801503677</v>
      </c>
      <c r="N1605" s="303"/>
      <c r="S1605" s="786">
        <v>0</v>
      </c>
      <c r="T1605" s="781">
        <f>VLOOKUP(C1605,METADATA!$J$5:$Q$29,IF(E1605="HI",2,IF(E1605="LO",6,10))+IF(S1605=1,2,IF(D1605=7,1,(IF(WEEKDAY(B1605)=1,2,IF(WEEKDAY(B1605)=7,1,0))))))</f>
        <v>1</v>
      </c>
      <c r="U1605" s="781">
        <f>VLOOKUP(C1605,METADATA!$A$5:$H$29,IF(E1605="HI",2,IF(E1605="LO",6,10))+IF(S1605=1,2,IF(D1605=7,1,(IF(WEEKDAY(B1605)=1,2,IF(WEEKDAY(B1605)=7,1,0))))))</f>
        <v>1</v>
      </c>
    </row>
    <row r="1606" spans="2:21" ht="13.95" customHeight="1" x14ac:dyDescent="0.25">
      <c r="B1606" s="784">
        <f t="shared" si="74"/>
        <v>45449</v>
      </c>
      <c r="C1606" s="785">
        <v>18</v>
      </c>
      <c r="D1606" s="786">
        <f>IFERROR((INDEX(METADATA!$T$2:$T$20,MATCH(B1606,METADATA!$S$2:$S$20,0))),0)</f>
        <v>0</v>
      </c>
      <c r="E1606" s="785" t="str">
        <f t="shared" si="75"/>
        <v>HI</v>
      </c>
      <c r="F1606" s="786">
        <f>VLOOKUP(C1606,METADATA!$A$5:$H$29,IF(E1606="HI",2,IF(E1606="LO",6,10))+IF(D1606=1,2,IF(D1606=7,1,(IF(WEEKDAY(B1606)=1,2,IF(WEEKDAY(B1606)=7,1,0))))))</f>
        <v>1</v>
      </c>
      <c r="G1606" s="786">
        <f>VLOOKUP(C1606,METADATA!$J$5:$Q$29,IF(E1606="HI",2,IF(E1606="LO",6,10))+IF(D1606=1,2,IF(D1606=7,1,(IF(WEEKDAY(B1606)=1,2,IF(WEEKDAY(B1606)=7,1,0))))))</f>
        <v>1</v>
      </c>
      <c r="H1606" s="787">
        <v>14875.5</v>
      </c>
      <c r="I1606" s="788">
        <v>2057.4725036621094</v>
      </c>
      <c r="K1606" s="795">
        <v>882.73749999999995</v>
      </c>
      <c r="M1606" s="798">
        <f t="shared" si="76"/>
        <v>15017.11334955309</v>
      </c>
      <c r="N1606" s="303"/>
      <c r="S1606" s="786">
        <v>0</v>
      </c>
      <c r="T1606" s="781">
        <f>VLOOKUP(C1606,METADATA!$J$5:$Q$29,IF(E1606="HI",2,IF(E1606="LO",6,10))+IF(S1606=1,2,IF(D1606=7,1,(IF(WEEKDAY(B1606)=1,2,IF(WEEKDAY(B1606)=7,1,0))))))</f>
        <v>1</v>
      </c>
      <c r="U1606" s="781">
        <f>VLOOKUP(C1606,METADATA!$A$5:$H$29,IF(E1606="HI",2,IF(E1606="LO",6,10))+IF(S1606=1,2,IF(D1606=7,1,(IF(WEEKDAY(B1606)=1,2,IF(WEEKDAY(B1606)=7,1,0))))))</f>
        <v>1</v>
      </c>
    </row>
    <row r="1607" spans="2:21" ht="13.95" customHeight="1" x14ac:dyDescent="0.25">
      <c r="B1607" s="784">
        <f t="shared" si="74"/>
        <v>45449</v>
      </c>
      <c r="C1607" s="785">
        <v>19</v>
      </c>
      <c r="D1607" s="786">
        <f>IFERROR((INDEX(METADATA!$T$2:$T$20,MATCH(B1607,METADATA!$S$2:$S$20,0))),0)</f>
        <v>0</v>
      </c>
      <c r="E1607" s="785" t="str">
        <f t="shared" si="75"/>
        <v>HI</v>
      </c>
      <c r="F1607" s="786">
        <f>VLOOKUP(C1607,METADATA!$A$5:$H$29,IF(E1607="HI",2,IF(E1607="LO",6,10))+IF(D1607=1,2,IF(D1607=7,1,(IF(WEEKDAY(B1607)=1,2,IF(WEEKDAY(B1607)=7,1,0))))))</f>
        <v>1</v>
      </c>
      <c r="G1607" s="786">
        <f>VLOOKUP(C1607,METADATA!$J$5:$Q$29,IF(E1607="HI",2,IF(E1607="LO",6,10))+IF(D1607=1,2,IF(D1607=7,1,(IF(WEEKDAY(B1607)=1,2,IF(WEEKDAY(B1607)=7,1,0))))))</f>
        <v>2</v>
      </c>
      <c r="H1607" s="787">
        <v>15270.5</v>
      </c>
      <c r="I1607" s="788">
        <v>1919.042039062595</v>
      </c>
      <c r="K1607" s="795">
        <v>0</v>
      </c>
      <c r="M1607" s="798">
        <f t="shared" si="76"/>
        <v>15390.610533623723</v>
      </c>
      <c r="N1607" s="303"/>
      <c r="S1607" s="786">
        <v>0</v>
      </c>
      <c r="T1607" s="781">
        <f>VLOOKUP(C1607,METADATA!$J$5:$Q$29,IF(E1607="HI",2,IF(E1607="LO",6,10))+IF(S1607=1,2,IF(D1607=7,1,(IF(WEEKDAY(B1607)=1,2,IF(WEEKDAY(B1607)=7,1,0))))))</f>
        <v>2</v>
      </c>
      <c r="U1607" s="781">
        <f>VLOOKUP(C1607,METADATA!$A$5:$H$29,IF(E1607="HI",2,IF(E1607="LO",6,10))+IF(S1607=1,2,IF(D1607=7,1,(IF(WEEKDAY(B1607)=1,2,IF(WEEKDAY(B1607)=7,1,0))))))</f>
        <v>1</v>
      </c>
    </row>
    <row r="1608" spans="2:21" ht="13.95" customHeight="1" x14ac:dyDescent="0.25">
      <c r="B1608" s="784">
        <f t="shared" si="74"/>
        <v>45449</v>
      </c>
      <c r="C1608" s="785">
        <v>20</v>
      </c>
      <c r="D1608" s="786">
        <f>IFERROR((INDEX(METADATA!$T$2:$T$20,MATCH(B1608,METADATA!$S$2:$S$20,0))),0)</f>
        <v>0</v>
      </c>
      <c r="E1608" s="785" t="str">
        <f t="shared" si="75"/>
        <v>HI</v>
      </c>
      <c r="F1608" s="786">
        <f>VLOOKUP(C1608,METADATA!$A$5:$H$29,IF(E1608="HI",2,IF(E1608="LO",6,10))+IF(D1608=1,2,IF(D1608=7,1,(IF(WEEKDAY(B1608)=1,2,IF(WEEKDAY(B1608)=7,1,0))))))</f>
        <v>2</v>
      </c>
      <c r="G1608" s="786">
        <f>VLOOKUP(C1608,METADATA!$J$5:$Q$29,IF(E1608="HI",2,IF(E1608="LO",6,10))+IF(D1608=1,2,IF(D1608=7,1,(IF(WEEKDAY(B1608)=1,2,IF(WEEKDAY(B1608)=7,1,0))))))</f>
        <v>2</v>
      </c>
      <c r="H1608" s="787">
        <v>13710.25</v>
      </c>
      <c r="I1608" s="788">
        <v>1648.6800537109375</v>
      </c>
      <c r="K1608" s="795">
        <v>0</v>
      </c>
      <c r="M1608" s="798">
        <f t="shared" si="76"/>
        <v>13809.022448457541</v>
      </c>
      <c r="N1608" s="303"/>
      <c r="S1608" s="786">
        <v>0</v>
      </c>
      <c r="T1608" s="781">
        <f>VLOOKUP(C1608,METADATA!$J$5:$Q$29,IF(E1608="HI",2,IF(E1608="LO",6,10))+IF(S1608=1,2,IF(D1608=7,1,(IF(WEEKDAY(B1608)=1,2,IF(WEEKDAY(B1608)=7,1,0))))))</f>
        <v>2</v>
      </c>
      <c r="U1608" s="781">
        <f>VLOOKUP(C1608,METADATA!$A$5:$H$29,IF(E1608="HI",2,IF(E1608="LO",6,10))+IF(S1608=1,2,IF(D1608=7,1,(IF(WEEKDAY(B1608)=1,2,IF(WEEKDAY(B1608)=7,1,0))))))</f>
        <v>2</v>
      </c>
    </row>
    <row r="1609" spans="2:21" ht="13.95" customHeight="1" x14ac:dyDescent="0.25">
      <c r="B1609" s="784">
        <f t="shared" si="74"/>
        <v>45449</v>
      </c>
      <c r="C1609" s="785">
        <v>21</v>
      </c>
      <c r="D1609" s="786">
        <f>IFERROR((INDEX(METADATA!$T$2:$T$20,MATCH(B1609,METADATA!$S$2:$S$20,0))),0)</f>
        <v>0</v>
      </c>
      <c r="E1609" s="785" t="str">
        <f t="shared" si="75"/>
        <v>HI</v>
      </c>
      <c r="F1609" s="786">
        <f>VLOOKUP(C1609,METADATA!$A$5:$H$29,IF(E1609="HI",2,IF(E1609="LO",6,10))+IF(D1609=1,2,IF(D1609=7,1,(IF(WEEKDAY(B1609)=1,2,IF(WEEKDAY(B1609)=7,1,0))))))</f>
        <v>2</v>
      </c>
      <c r="G1609" s="786">
        <f>VLOOKUP(C1609,METADATA!$J$5:$Q$29,IF(E1609="HI",2,IF(E1609="LO",6,10))+IF(D1609=1,2,IF(D1609=7,1,(IF(WEEKDAY(B1609)=1,2,IF(WEEKDAY(B1609)=7,1,0))))))</f>
        <v>2</v>
      </c>
      <c r="H1609" s="787">
        <v>12243</v>
      </c>
      <c r="I1609" s="788">
        <v>1733.5200509428978</v>
      </c>
      <c r="K1609" s="795">
        <v>0</v>
      </c>
      <c r="M1609" s="798">
        <f t="shared" si="76"/>
        <v>12365.117903482404</v>
      </c>
      <c r="N1609" s="303"/>
      <c r="S1609" s="786">
        <v>0</v>
      </c>
      <c r="T1609" s="781">
        <f>VLOOKUP(C1609,METADATA!$J$5:$Q$29,IF(E1609="HI",2,IF(E1609="LO",6,10))+IF(S1609=1,2,IF(D1609=7,1,(IF(WEEKDAY(B1609)=1,2,IF(WEEKDAY(B1609)=7,1,0))))))</f>
        <v>2</v>
      </c>
      <c r="U1609" s="781">
        <f>VLOOKUP(C1609,METADATA!$A$5:$H$29,IF(E1609="HI",2,IF(E1609="LO",6,10))+IF(S1609=1,2,IF(D1609=7,1,(IF(WEEKDAY(B1609)=1,2,IF(WEEKDAY(B1609)=7,1,0))))))</f>
        <v>2</v>
      </c>
    </row>
    <row r="1610" spans="2:21" ht="13.95" customHeight="1" x14ac:dyDescent="0.25">
      <c r="B1610" s="784">
        <f t="shared" si="74"/>
        <v>45449</v>
      </c>
      <c r="C1610" s="785">
        <v>22</v>
      </c>
      <c r="D1610" s="786">
        <f>IFERROR((INDEX(METADATA!$T$2:$T$20,MATCH(B1610,METADATA!$S$2:$S$20,0))),0)</f>
        <v>0</v>
      </c>
      <c r="E1610" s="785" t="str">
        <f t="shared" si="75"/>
        <v>HI</v>
      </c>
      <c r="F1610" s="786">
        <f>VLOOKUP(C1610,METADATA!$A$5:$H$29,IF(E1610="HI",2,IF(E1610="LO",6,10))+IF(D1610=1,2,IF(D1610=7,1,(IF(WEEKDAY(B1610)=1,2,IF(WEEKDAY(B1610)=7,1,0))))))</f>
        <v>3</v>
      </c>
      <c r="G1610" s="786">
        <f>VLOOKUP(C1610,METADATA!$J$5:$Q$29,IF(E1610="HI",2,IF(E1610="LO",6,10))+IF(D1610=1,2,IF(D1610=7,1,(IF(WEEKDAY(B1610)=1,2,IF(WEEKDAY(B1610)=7,1,0))))))</f>
        <v>3</v>
      </c>
      <c r="H1610" s="787">
        <v>10517.25</v>
      </c>
      <c r="I1610" s="788">
        <v>1860.9100189208984</v>
      </c>
      <c r="K1610" s="795">
        <v>0</v>
      </c>
      <c r="M1610" s="798">
        <f t="shared" si="76"/>
        <v>10680.614854071846</v>
      </c>
      <c r="N1610" s="303"/>
      <c r="S1610" s="786">
        <v>0</v>
      </c>
      <c r="T1610" s="781">
        <f>VLOOKUP(C1610,METADATA!$J$5:$Q$29,IF(E1610="HI",2,IF(E1610="LO",6,10))+IF(S1610=1,2,IF(D1610=7,1,(IF(WEEKDAY(B1610)=1,2,IF(WEEKDAY(B1610)=7,1,0))))))</f>
        <v>3</v>
      </c>
      <c r="U1610" s="781">
        <f>VLOOKUP(C1610,METADATA!$A$5:$H$29,IF(E1610="HI",2,IF(E1610="LO",6,10))+IF(S1610=1,2,IF(D1610=7,1,(IF(WEEKDAY(B1610)=1,2,IF(WEEKDAY(B1610)=7,1,0))))))</f>
        <v>3</v>
      </c>
    </row>
    <row r="1611" spans="2:21" ht="13.95" customHeight="1" x14ac:dyDescent="0.25">
      <c r="B1611" s="784">
        <f t="shared" si="74"/>
        <v>45449</v>
      </c>
      <c r="C1611" s="785">
        <v>23</v>
      </c>
      <c r="D1611" s="786">
        <f>IFERROR((INDEX(METADATA!$T$2:$T$20,MATCH(B1611,METADATA!$S$2:$S$20,0))),0)</f>
        <v>0</v>
      </c>
      <c r="E1611" s="785" t="str">
        <f t="shared" si="75"/>
        <v>HI</v>
      </c>
      <c r="F1611" s="786">
        <f>VLOOKUP(C1611,METADATA!$A$5:$H$29,IF(E1611="HI",2,IF(E1611="LO",6,10))+IF(D1611=1,2,IF(D1611=7,1,(IF(WEEKDAY(B1611)=1,2,IF(WEEKDAY(B1611)=7,1,0))))))</f>
        <v>3</v>
      </c>
      <c r="G1611" s="786">
        <f>VLOOKUP(C1611,METADATA!$J$5:$Q$29,IF(E1611="HI",2,IF(E1611="LO",6,10))+IF(D1611=1,2,IF(D1611=7,1,(IF(WEEKDAY(B1611)=1,2,IF(WEEKDAY(B1611)=7,1,0))))))</f>
        <v>3</v>
      </c>
      <c r="H1611" s="787">
        <v>9362</v>
      </c>
      <c r="I1611" s="788">
        <v>1886.6874771118164</v>
      </c>
      <c r="K1611" s="795">
        <v>0</v>
      </c>
      <c r="M1611" s="798">
        <f t="shared" si="76"/>
        <v>9550.2164182960041</v>
      </c>
      <c r="N1611" s="303"/>
      <c r="S1611" s="786">
        <v>0</v>
      </c>
      <c r="T1611" s="781">
        <f>VLOOKUP(C1611,METADATA!$J$5:$Q$29,IF(E1611="HI",2,IF(E1611="LO",6,10))+IF(S1611=1,2,IF(D1611=7,1,(IF(WEEKDAY(B1611)=1,2,IF(WEEKDAY(B1611)=7,1,0))))))</f>
        <v>3</v>
      </c>
      <c r="U1611" s="781">
        <f>VLOOKUP(C1611,METADATA!$A$5:$H$29,IF(E1611="HI",2,IF(E1611="LO",6,10))+IF(S1611=1,2,IF(D1611=7,1,(IF(WEEKDAY(B1611)=1,2,IF(WEEKDAY(B1611)=7,1,0))))))</f>
        <v>3</v>
      </c>
    </row>
    <row r="1612" spans="2:21" ht="13.95" customHeight="1" x14ac:dyDescent="0.25">
      <c r="B1612" s="784">
        <f t="shared" si="74"/>
        <v>45450</v>
      </c>
      <c r="C1612" s="785">
        <v>0</v>
      </c>
      <c r="D1612" s="786">
        <f>IFERROR((INDEX(METADATA!$T$2:$T$20,MATCH(B1612,METADATA!$S$2:$S$20,0))),0)</f>
        <v>0</v>
      </c>
      <c r="E1612" s="785" t="str">
        <f t="shared" si="75"/>
        <v>HI</v>
      </c>
      <c r="F1612" s="786">
        <f>VLOOKUP(C1612,METADATA!$A$5:$H$29,IF(E1612="HI",2,IF(E1612="LO",6,10))+IF(D1612=1,2,IF(D1612=7,1,(IF(WEEKDAY(B1612)=1,2,IF(WEEKDAY(B1612)=7,1,0))))))</f>
        <v>3</v>
      </c>
      <c r="G1612" s="786">
        <f>VLOOKUP(C1612,METADATA!$J$5:$Q$29,IF(E1612="HI",2,IF(E1612="LO",6,10))+IF(D1612=1,2,IF(D1612=7,1,(IF(WEEKDAY(B1612)=1,2,IF(WEEKDAY(B1612)=7,1,0))))))</f>
        <v>3</v>
      </c>
      <c r="H1612" s="787">
        <v>8687.5</v>
      </c>
      <c r="I1612" s="788">
        <v>1781.1599578857422</v>
      </c>
      <c r="K1612" s="795">
        <v>0</v>
      </c>
      <c r="M1612" s="798">
        <f t="shared" si="76"/>
        <v>8868.2121673748625</v>
      </c>
      <c r="N1612" s="303"/>
      <c r="S1612" s="786">
        <v>0</v>
      </c>
      <c r="T1612" s="781">
        <f>VLOOKUP(C1612,METADATA!$J$5:$Q$29,IF(E1612="HI",2,IF(E1612="LO",6,10))+IF(S1612=1,2,IF(D1612=7,1,(IF(WEEKDAY(B1612)=1,2,IF(WEEKDAY(B1612)=7,1,0))))))</f>
        <v>3</v>
      </c>
      <c r="U1612" s="781">
        <f>VLOOKUP(C1612,METADATA!$A$5:$H$29,IF(E1612="HI",2,IF(E1612="LO",6,10))+IF(S1612=1,2,IF(D1612=7,1,(IF(WEEKDAY(B1612)=1,2,IF(WEEKDAY(B1612)=7,1,0))))))</f>
        <v>3</v>
      </c>
    </row>
    <row r="1613" spans="2:21" ht="13.95" customHeight="1" x14ac:dyDescent="0.25">
      <c r="B1613" s="784">
        <f t="shared" si="74"/>
        <v>45450</v>
      </c>
      <c r="C1613" s="785">
        <v>1</v>
      </c>
      <c r="D1613" s="786">
        <f>IFERROR((INDEX(METADATA!$T$2:$T$20,MATCH(B1613,METADATA!$S$2:$S$20,0))),0)</f>
        <v>0</v>
      </c>
      <c r="E1613" s="785" t="str">
        <f t="shared" si="75"/>
        <v>HI</v>
      </c>
      <c r="F1613" s="786">
        <f>VLOOKUP(C1613,METADATA!$A$5:$H$29,IF(E1613="HI",2,IF(E1613="LO",6,10))+IF(D1613=1,2,IF(D1613=7,1,(IF(WEEKDAY(B1613)=1,2,IF(WEEKDAY(B1613)=7,1,0))))))</f>
        <v>3</v>
      </c>
      <c r="G1613" s="786">
        <f>VLOOKUP(C1613,METADATA!$J$5:$Q$29,IF(E1613="HI",2,IF(E1613="LO",6,10))+IF(D1613=1,2,IF(D1613=7,1,(IF(WEEKDAY(B1613)=1,2,IF(WEEKDAY(B1613)=7,1,0))))))</f>
        <v>3</v>
      </c>
      <c r="H1613" s="787">
        <v>8302.25</v>
      </c>
      <c r="I1613" s="788">
        <v>1655.7125473022461</v>
      </c>
      <c r="K1613" s="795">
        <v>0</v>
      </c>
      <c r="M1613" s="798">
        <f t="shared" si="76"/>
        <v>8465.7391349954851</v>
      </c>
      <c r="N1613" s="303"/>
      <c r="S1613" s="786">
        <v>0</v>
      </c>
      <c r="T1613" s="781">
        <f>VLOOKUP(C1613,METADATA!$J$5:$Q$29,IF(E1613="HI",2,IF(E1613="LO",6,10))+IF(S1613=1,2,IF(D1613=7,1,(IF(WEEKDAY(B1613)=1,2,IF(WEEKDAY(B1613)=7,1,0))))))</f>
        <v>3</v>
      </c>
      <c r="U1613" s="781">
        <f>VLOOKUP(C1613,METADATA!$A$5:$H$29,IF(E1613="HI",2,IF(E1613="LO",6,10))+IF(S1613=1,2,IF(D1613=7,1,(IF(WEEKDAY(B1613)=1,2,IF(WEEKDAY(B1613)=7,1,0))))))</f>
        <v>3</v>
      </c>
    </row>
    <row r="1614" spans="2:21" ht="13.95" customHeight="1" x14ac:dyDescent="0.25">
      <c r="B1614" s="784">
        <f t="shared" si="74"/>
        <v>45450</v>
      </c>
      <c r="C1614" s="785">
        <v>2</v>
      </c>
      <c r="D1614" s="786">
        <f>IFERROR((INDEX(METADATA!$T$2:$T$20,MATCH(B1614,METADATA!$S$2:$S$20,0))),0)</f>
        <v>0</v>
      </c>
      <c r="E1614" s="785" t="str">
        <f t="shared" si="75"/>
        <v>HI</v>
      </c>
      <c r="F1614" s="786">
        <f>VLOOKUP(C1614,METADATA!$A$5:$H$29,IF(E1614="HI",2,IF(E1614="LO",6,10))+IF(D1614=1,2,IF(D1614=7,1,(IF(WEEKDAY(B1614)=1,2,IF(WEEKDAY(B1614)=7,1,0))))))</f>
        <v>3</v>
      </c>
      <c r="G1614" s="786">
        <f>VLOOKUP(C1614,METADATA!$J$5:$Q$29,IF(E1614="HI",2,IF(E1614="LO",6,10))+IF(D1614=1,2,IF(D1614=7,1,(IF(WEEKDAY(B1614)=1,2,IF(WEEKDAY(B1614)=7,1,0))))))</f>
        <v>3</v>
      </c>
      <c r="H1614" s="787">
        <v>8308</v>
      </c>
      <c r="I1614" s="788">
        <v>1664.3995361328125</v>
      </c>
      <c r="K1614" s="795">
        <v>0</v>
      </c>
      <c r="M1614" s="798">
        <f t="shared" si="76"/>
        <v>8473.080302692706</v>
      </c>
      <c r="N1614" s="303"/>
      <c r="S1614" s="786">
        <v>0</v>
      </c>
      <c r="T1614" s="781">
        <f>VLOOKUP(C1614,METADATA!$J$5:$Q$29,IF(E1614="HI",2,IF(E1614="LO",6,10))+IF(S1614=1,2,IF(D1614=7,1,(IF(WEEKDAY(B1614)=1,2,IF(WEEKDAY(B1614)=7,1,0))))))</f>
        <v>3</v>
      </c>
      <c r="U1614" s="781">
        <f>VLOOKUP(C1614,METADATA!$A$5:$H$29,IF(E1614="HI",2,IF(E1614="LO",6,10))+IF(S1614=1,2,IF(D1614=7,1,(IF(WEEKDAY(B1614)=1,2,IF(WEEKDAY(B1614)=7,1,0))))))</f>
        <v>3</v>
      </c>
    </row>
    <row r="1615" spans="2:21" ht="13.95" customHeight="1" x14ac:dyDescent="0.25">
      <c r="B1615" s="784">
        <f t="shared" si="74"/>
        <v>45450</v>
      </c>
      <c r="C1615" s="785">
        <v>3</v>
      </c>
      <c r="D1615" s="786">
        <f>IFERROR((INDEX(METADATA!$T$2:$T$20,MATCH(B1615,METADATA!$S$2:$S$20,0))),0)</f>
        <v>0</v>
      </c>
      <c r="E1615" s="785" t="str">
        <f t="shared" si="75"/>
        <v>HI</v>
      </c>
      <c r="F1615" s="786">
        <f>VLOOKUP(C1615,METADATA!$A$5:$H$29,IF(E1615="HI",2,IF(E1615="LO",6,10))+IF(D1615=1,2,IF(D1615=7,1,(IF(WEEKDAY(B1615)=1,2,IF(WEEKDAY(B1615)=7,1,0))))))</f>
        <v>3</v>
      </c>
      <c r="G1615" s="786">
        <f>VLOOKUP(C1615,METADATA!$J$5:$Q$29,IF(E1615="HI",2,IF(E1615="LO",6,10))+IF(D1615=1,2,IF(D1615=7,1,(IF(WEEKDAY(B1615)=1,2,IF(WEEKDAY(B1615)=7,1,0))))))</f>
        <v>3</v>
      </c>
      <c r="H1615" s="787">
        <v>8410.75</v>
      </c>
      <c r="I1615" s="788">
        <v>1591.9450073242188</v>
      </c>
      <c r="K1615" s="795">
        <v>0</v>
      </c>
      <c r="M1615" s="798">
        <f t="shared" si="76"/>
        <v>8560.0820363384664</v>
      </c>
      <c r="N1615" s="303"/>
      <c r="S1615" s="786">
        <v>0</v>
      </c>
      <c r="T1615" s="781">
        <f>VLOOKUP(C1615,METADATA!$J$5:$Q$29,IF(E1615="HI",2,IF(E1615="LO",6,10))+IF(S1615=1,2,IF(D1615=7,1,(IF(WEEKDAY(B1615)=1,2,IF(WEEKDAY(B1615)=7,1,0))))))</f>
        <v>3</v>
      </c>
      <c r="U1615" s="781">
        <f>VLOOKUP(C1615,METADATA!$A$5:$H$29,IF(E1615="HI",2,IF(E1615="LO",6,10))+IF(S1615=1,2,IF(D1615=7,1,(IF(WEEKDAY(B1615)=1,2,IF(WEEKDAY(B1615)=7,1,0))))))</f>
        <v>3</v>
      </c>
    </row>
    <row r="1616" spans="2:21" ht="13.95" customHeight="1" x14ac:dyDescent="0.25">
      <c r="B1616" s="784">
        <f t="shared" si="74"/>
        <v>45450</v>
      </c>
      <c r="C1616" s="785">
        <v>4</v>
      </c>
      <c r="D1616" s="786">
        <f>IFERROR((INDEX(METADATA!$T$2:$T$20,MATCH(B1616,METADATA!$S$2:$S$20,0))),0)</f>
        <v>0</v>
      </c>
      <c r="E1616" s="785" t="str">
        <f t="shared" si="75"/>
        <v>HI</v>
      </c>
      <c r="F1616" s="786">
        <f>VLOOKUP(C1616,METADATA!$A$5:$H$29,IF(E1616="HI",2,IF(E1616="LO",6,10))+IF(D1616=1,2,IF(D1616=7,1,(IF(WEEKDAY(B1616)=1,2,IF(WEEKDAY(B1616)=7,1,0))))))</f>
        <v>3</v>
      </c>
      <c r="G1616" s="786">
        <f>VLOOKUP(C1616,METADATA!$J$5:$Q$29,IF(E1616="HI",2,IF(E1616="LO",6,10))+IF(D1616=1,2,IF(D1616=7,1,(IF(WEEKDAY(B1616)=1,2,IF(WEEKDAY(B1616)=7,1,0))))))</f>
        <v>3</v>
      </c>
      <c r="H1616" s="787">
        <v>9394.25</v>
      </c>
      <c r="I1616" s="788">
        <v>1584.8150100708008</v>
      </c>
      <c r="K1616" s="795">
        <v>0</v>
      </c>
      <c r="M1616" s="798">
        <f t="shared" si="76"/>
        <v>9526.9917433912851</v>
      </c>
      <c r="N1616" s="303"/>
      <c r="S1616" s="786">
        <v>0</v>
      </c>
      <c r="T1616" s="781">
        <f>VLOOKUP(C1616,METADATA!$J$5:$Q$29,IF(E1616="HI",2,IF(E1616="LO",6,10))+IF(S1616=1,2,IF(D1616=7,1,(IF(WEEKDAY(B1616)=1,2,IF(WEEKDAY(B1616)=7,1,0))))))</f>
        <v>3</v>
      </c>
      <c r="U1616" s="781">
        <f>VLOOKUP(C1616,METADATA!$A$5:$H$29,IF(E1616="HI",2,IF(E1616="LO",6,10))+IF(S1616=1,2,IF(D1616=7,1,(IF(WEEKDAY(B1616)=1,2,IF(WEEKDAY(B1616)=7,1,0))))))</f>
        <v>3</v>
      </c>
    </row>
    <row r="1617" spans="2:21" ht="13.95" customHeight="1" x14ac:dyDescent="0.25">
      <c r="B1617" s="784">
        <f t="shared" si="74"/>
        <v>45450</v>
      </c>
      <c r="C1617" s="785">
        <v>5</v>
      </c>
      <c r="D1617" s="786">
        <f>IFERROR((INDEX(METADATA!$T$2:$T$20,MATCH(B1617,METADATA!$S$2:$S$20,0))),0)</f>
        <v>0</v>
      </c>
      <c r="E1617" s="785" t="str">
        <f t="shared" si="75"/>
        <v>HI</v>
      </c>
      <c r="F1617" s="786">
        <f>VLOOKUP(C1617,METADATA!$A$5:$H$29,IF(E1617="HI",2,IF(E1617="LO",6,10))+IF(D1617=1,2,IF(D1617=7,1,(IF(WEEKDAY(B1617)=1,2,IF(WEEKDAY(B1617)=7,1,0))))))</f>
        <v>3</v>
      </c>
      <c r="G1617" s="786">
        <f>VLOOKUP(C1617,METADATA!$J$5:$Q$29,IF(E1617="HI",2,IF(E1617="LO",6,10))+IF(D1617=1,2,IF(D1617=7,1,(IF(WEEKDAY(B1617)=1,2,IF(WEEKDAY(B1617)=7,1,0))))))</f>
        <v>3</v>
      </c>
      <c r="H1617" s="787">
        <v>11155.75</v>
      </c>
      <c r="I1617" s="788">
        <v>1662.0000228881836</v>
      </c>
      <c r="K1617" s="795">
        <v>0</v>
      </c>
      <c r="M1617" s="798">
        <f t="shared" si="76"/>
        <v>11278.874152085407</v>
      </c>
      <c r="N1617" s="303"/>
      <c r="S1617" s="786">
        <v>0</v>
      </c>
      <c r="T1617" s="781">
        <f>VLOOKUP(C1617,METADATA!$J$5:$Q$29,IF(E1617="HI",2,IF(E1617="LO",6,10))+IF(S1617=1,2,IF(D1617=7,1,(IF(WEEKDAY(B1617)=1,2,IF(WEEKDAY(B1617)=7,1,0))))))</f>
        <v>3</v>
      </c>
      <c r="U1617" s="781">
        <f>VLOOKUP(C1617,METADATA!$A$5:$H$29,IF(E1617="HI",2,IF(E1617="LO",6,10))+IF(S1617=1,2,IF(D1617=7,1,(IF(WEEKDAY(B1617)=1,2,IF(WEEKDAY(B1617)=7,1,0))))))</f>
        <v>3</v>
      </c>
    </row>
    <row r="1618" spans="2:21" ht="13.95" customHeight="1" x14ac:dyDescent="0.25">
      <c r="B1618" s="784">
        <f t="shared" si="74"/>
        <v>45450</v>
      </c>
      <c r="C1618" s="785">
        <v>6</v>
      </c>
      <c r="D1618" s="786">
        <f>IFERROR((INDEX(METADATA!$T$2:$T$20,MATCH(B1618,METADATA!$S$2:$S$20,0))),0)</f>
        <v>0</v>
      </c>
      <c r="E1618" s="785" t="str">
        <f t="shared" si="75"/>
        <v>HI</v>
      </c>
      <c r="F1618" s="786">
        <f>VLOOKUP(C1618,METADATA!$A$5:$H$29,IF(E1618="HI",2,IF(E1618="LO",6,10))+IF(D1618=1,2,IF(D1618=7,1,(IF(WEEKDAY(B1618)=1,2,IF(WEEKDAY(B1618)=7,1,0))))))</f>
        <v>1</v>
      </c>
      <c r="G1618" s="786">
        <f>VLOOKUP(C1618,METADATA!$J$5:$Q$29,IF(E1618="HI",2,IF(E1618="LO",6,10))+IF(D1618=1,2,IF(D1618=7,1,(IF(WEEKDAY(B1618)=1,2,IF(WEEKDAY(B1618)=7,1,0))))))</f>
        <v>1</v>
      </c>
      <c r="H1618" s="787">
        <v>13281.5</v>
      </c>
      <c r="I1618" s="788">
        <v>1784.7600250244141</v>
      </c>
      <c r="K1618" s="795">
        <v>870.51250000000005</v>
      </c>
      <c r="M1618" s="798">
        <f t="shared" si="76"/>
        <v>13400.880963463751</v>
      </c>
      <c r="N1618" s="303"/>
      <c r="S1618" s="786">
        <v>0</v>
      </c>
      <c r="T1618" s="781">
        <f>VLOOKUP(C1618,METADATA!$J$5:$Q$29,IF(E1618="HI",2,IF(E1618="LO",6,10))+IF(S1618=1,2,IF(D1618=7,1,(IF(WEEKDAY(B1618)=1,2,IF(WEEKDAY(B1618)=7,1,0))))))</f>
        <v>1</v>
      </c>
      <c r="U1618" s="781">
        <f>VLOOKUP(C1618,METADATA!$A$5:$H$29,IF(E1618="HI",2,IF(E1618="LO",6,10))+IF(S1618=1,2,IF(D1618=7,1,(IF(WEEKDAY(B1618)=1,2,IF(WEEKDAY(B1618)=7,1,0))))))</f>
        <v>1</v>
      </c>
    </row>
    <row r="1619" spans="2:21" ht="13.95" customHeight="1" x14ac:dyDescent="0.25">
      <c r="B1619" s="784">
        <f t="shared" si="74"/>
        <v>45450</v>
      </c>
      <c r="C1619" s="785">
        <v>7</v>
      </c>
      <c r="D1619" s="786">
        <f>IFERROR((INDEX(METADATA!$T$2:$T$20,MATCH(B1619,METADATA!$S$2:$S$20,0))),0)</f>
        <v>0</v>
      </c>
      <c r="E1619" s="785" t="str">
        <f t="shared" si="75"/>
        <v>HI</v>
      </c>
      <c r="F1619" s="786">
        <f>VLOOKUP(C1619,METADATA!$A$5:$H$29,IF(E1619="HI",2,IF(E1619="LO",6,10))+IF(D1619=1,2,IF(D1619=7,1,(IF(WEEKDAY(B1619)=1,2,IF(WEEKDAY(B1619)=7,1,0))))))</f>
        <v>1</v>
      </c>
      <c r="G1619" s="786">
        <f>VLOOKUP(C1619,METADATA!$J$5:$Q$29,IF(E1619="HI",2,IF(E1619="LO",6,10))+IF(D1619=1,2,IF(D1619=7,1,(IF(WEEKDAY(B1619)=1,2,IF(WEEKDAY(B1619)=7,1,0))))))</f>
        <v>1</v>
      </c>
      <c r="H1619" s="787">
        <v>14193.25</v>
      </c>
      <c r="I1619" s="788">
        <v>1577.2820243835449</v>
      </c>
      <c r="K1619" s="795">
        <v>865.8125</v>
      </c>
      <c r="M1619" s="798">
        <f t="shared" si="76"/>
        <v>14280.621980395092</v>
      </c>
      <c r="N1619" s="303"/>
      <c r="S1619" s="786">
        <v>0</v>
      </c>
      <c r="T1619" s="781">
        <f>VLOOKUP(C1619,METADATA!$J$5:$Q$29,IF(E1619="HI",2,IF(E1619="LO",6,10))+IF(S1619=1,2,IF(D1619=7,1,(IF(WEEKDAY(B1619)=1,2,IF(WEEKDAY(B1619)=7,1,0))))))</f>
        <v>1</v>
      </c>
      <c r="U1619" s="781">
        <f>VLOOKUP(C1619,METADATA!$A$5:$H$29,IF(E1619="HI",2,IF(E1619="LO",6,10))+IF(S1619=1,2,IF(D1619=7,1,(IF(WEEKDAY(B1619)=1,2,IF(WEEKDAY(B1619)=7,1,0))))))</f>
        <v>1</v>
      </c>
    </row>
    <row r="1620" spans="2:21" ht="13.95" customHeight="1" x14ac:dyDescent="0.25">
      <c r="B1620" s="784">
        <f t="shared" si="74"/>
        <v>45450</v>
      </c>
      <c r="C1620" s="785">
        <v>8</v>
      </c>
      <c r="D1620" s="786">
        <f>IFERROR((INDEX(METADATA!$T$2:$T$20,MATCH(B1620,METADATA!$S$2:$S$20,0))),0)</f>
        <v>0</v>
      </c>
      <c r="E1620" s="785" t="str">
        <f t="shared" si="75"/>
        <v>HI</v>
      </c>
      <c r="F1620" s="786">
        <f>VLOOKUP(C1620,METADATA!$A$5:$H$29,IF(E1620="HI",2,IF(E1620="LO",6,10))+IF(D1620=1,2,IF(D1620=7,1,(IF(WEEKDAY(B1620)=1,2,IF(WEEKDAY(B1620)=7,1,0))))))</f>
        <v>2</v>
      </c>
      <c r="G1620" s="786">
        <f>VLOOKUP(C1620,METADATA!$J$5:$Q$29,IF(E1620="HI",2,IF(E1620="LO",6,10))+IF(D1620=1,2,IF(D1620=7,1,(IF(WEEKDAY(B1620)=1,2,IF(WEEKDAY(B1620)=7,1,0))))))</f>
        <v>1</v>
      </c>
      <c r="H1620" s="787">
        <v>15124.25</v>
      </c>
      <c r="I1620" s="788">
        <v>405.83999633789063</v>
      </c>
      <c r="K1620" s="795">
        <v>834.63750000000005</v>
      </c>
      <c r="M1620" s="798">
        <f t="shared" si="76"/>
        <v>15129.694120012062</v>
      </c>
      <c r="N1620" s="303"/>
      <c r="S1620" s="786">
        <v>0</v>
      </c>
      <c r="T1620" s="781">
        <f>VLOOKUP(C1620,METADATA!$J$5:$Q$29,IF(E1620="HI",2,IF(E1620="LO",6,10))+IF(S1620=1,2,IF(D1620=7,1,(IF(WEEKDAY(B1620)=1,2,IF(WEEKDAY(B1620)=7,1,0))))))</f>
        <v>1</v>
      </c>
      <c r="U1620" s="781">
        <f>VLOOKUP(C1620,METADATA!$A$5:$H$29,IF(E1620="HI",2,IF(E1620="LO",6,10))+IF(S1620=1,2,IF(D1620=7,1,(IF(WEEKDAY(B1620)=1,2,IF(WEEKDAY(B1620)=7,1,0))))))</f>
        <v>2</v>
      </c>
    </row>
    <row r="1621" spans="2:21" ht="13.95" customHeight="1" x14ac:dyDescent="0.25">
      <c r="B1621" s="784">
        <f t="shared" si="74"/>
        <v>45450</v>
      </c>
      <c r="C1621" s="785">
        <v>9</v>
      </c>
      <c r="D1621" s="786">
        <f>IFERROR((INDEX(METADATA!$T$2:$T$20,MATCH(B1621,METADATA!$S$2:$S$20,0))),0)</f>
        <v>0</v>
      </c>
      <c r="E1621" s="785" t="str">
        <f t="shared" si="75"/>
        <v>HI</v>
      </c>
      <c r="F1621" s="786">
        <f>VLOOKUP(C1621,METADATA!$A$5:$H$29,IF(E1621="HI",2,IF(E1621="LO",6,10))+IF(D1621=1,2,IF(D1621=7,1,(IF(WEEKDAY(B1621)=1,2,IF(WEEKDAY(B1621)=7,1,0))))))</f>
        <v>2</v>
      </c>
      <c r="G1621" s="786">
        <f>VLOOKUP(C1621,METADATA!$J$5:$Q$29,IF(E1621="HI",2,IF(E1621="LO",6,10))+IF(D1621=1,2,IF(D1621=7,1,(IF(WEEKDAY(B1621)=1,2,IF(WEEKDAY(B1621)=7,1,0))))))</f>
        <v>2</v>
      </c>
      <c r="H1621" s="787">
        <v>15538</v>
      </c>
      <c r="I1621" s="788">
        <v>0</v>
      </c>
      <c r="K1621" s="795">
        <v>847.33749999999998</v>
      </c>
      <c r="M1621" s="798">
        <f t="shared" si="76"/>
        <v>15538</v>
      </c>
      <c r="N1621" s="303"/>
      <c r="S1621" s="786">
        <v>0</v>
      </c>
      <c r="T1621" s="781">
        <f>VLOOKUP(C1621,METADATA!$J$5:$Q$29,IF(E1621="HI",2,IF(E1621="LO",6,10))+IF(S1621=1,2,IF(D1621=7,1,(IF(WEEKDAY(B1621)=1,2,IF(WEEKDAY(B1621)=7,1,0))))))</f>
        <v>2</v>
      </c>
      <c r="U1621" s="781">
        <f>VLOOKUP(C1621,METADATA!$A$5:$H$29,IF(E1621="HI",2,IF(E1621="LO",6,10))+IF(S1621=1,2,IF(D1621=7,1,(IF(WEEKDAY(B1621)=1,2,IF(WEEKDAY(B1621)=7,1,0))))))</f>
        <v>2</v>
      </c>
    </row>
    <row r="1622" spans="2:21" ht="13.95" customHeight="1" x14ac:dyDescent="0.25">
      <c r="B1622" s="784">
        <f t="shared" si="74"/>
        <v>45450</v>
      </c>
      <c r="C1622" s="785">
        <v>10</v>
      </c>
      <c r="D1622" s="786">
        <f>IFERROR((INDEX(METADATA!$T$2:$T$20,MATCH(B1622,METADATA!$S$2:$S$20,0))),0)</f>
        <v>0</v>
      </c>
      <c r="E1622" s="785" t="str">
        <f t="shared" si="75"/>
        <v>HI</v>
      </c>
      <c r="F1622" s="786">
        <f>VLOOKUP(C1622,METADATA!$A$5:$H$29,IF(E1622="HI",2,IF(E1622="LO",6,10))+IF(D1622=1,2,IF(D1622=7,1,(IF(WEEKDAY(B1622)=1,2,IF(WEEKDAY(B1622)=7,1,0))))))</f>
        <v>2</v>
      </c>
      <c r="G1622" s="786">
        <f>VLOOKUP(C1622,METADATA!$J$5:$Q$29,IF(E1622="HI",2,IF(E1622="LO",6,10))+IF(D1622=1,2,IF(D1622=7,1,(IF(WEEKDAY(B1622)=1,2,IF(WEEKDAY(B1622)=7,1,0))))))</f>
        <v>2</v>
      </c>
      <c r="H1622" s="787">
        <v>15013.75</v>
      </c>
      <c r="I1622" s="788">
        <v>0</v>
      </c>
      <c r="K1622" s="795">
        <v>851.61249999999995</v>
      </c>
      <c r="M1622" s="798">
        <f t="shared" si="76"/>
        <v>15013.75</v>
      </c>
      <c r="N1622" s="303"/>
      <c r="S1622" s="786">
        <v>0</v>
      </c>
      <c r="T1622" s="781">
        <f>VLOOKUP(C1622,METADATA!$J$5:$Q$29,IF(E1622="HI",2,IF(E1622="LO",6,10))+IF(S1622=1,2,IF(D1622=7,1,(IF(WEEKDAY(B1622)=1,2,IF(WEEKDAY(B1622)=7,1,0))))))</f>
        <v>2</v>
      </c>
      <c r="U1622" s="781">
        <f>VLOOKUP(C1622,METADATA!$A$5:$H$29,IF(E1622="HI",2,IF(E1622="LO",6,10))+IF(S1622=1,2,IF(D1622=7,1,(IF(WEEKDAY(B1622)=1,2,IF(WEEKDAY(B1622)=7,1,0))))))</f>
        <v>2</v>
      </c>
    </row>
    <row r="1623" spans="2:21" ht="13.95" customHeight="1" x14ac:dyDescent="0.25">
      <c r="B1623" s="784">
        <f t="shared" si="74"/>
        <v>45450</v>
      </c>
      <c r="C1623" s="785">
        <v>11</v>
      </c>
      <c r="D1623" s="786">
        <f>IFERROR((INDEX(METADATA!$T$2:$T$20,MATCH(B1623,METADATA!$S$2:$S$20,0))),0)</f>
        <v>0</v>
      </c>
      <c r="E1623" s="785" t="str">
        <f t="shared" si="75"/>
        <v>HI</v>
      </c>
      <c r="F1623" s="786">
        <f>VLOOKUP(C1623,METADATA!$A$5:$H$29,IF(E1623="HI",2,IF(E1623="LO",6,10))+IF(D1623=1,2,IF(D1623=7,1,(IF(WEEKDAY(B1623)=1,2,IF(WEEKDAY(B1623)=7,1,0))))))</f>
        <v>2</v>
      </c>
      <c r="G1623" s="786">
        <f>VLOOKUP(C1623,METADATA!$J$5:$Q$29,IF(E1623="HI",2,IF(E1623="LO",6,10))+IF(D1623=1,2,IF(D1623=7,1,(IF(WEEKDAY(B1623)=1,2,IF(WEEKDAY(B1623)=7,1,0))))))</f>
        <v>2</v>
      </c>
      <c r="H1623" s="787">
        <v>15124</v>
      </c>
      <c r="I1623" s="788">
        <v>0</v>
      </c>
      <c r="K1623" s="795">
        <v>856.5</v>
      </c>
      <c r="M1623" s="798">
        <f t="shared" si="76"/>
        <v>15124</v>
      </c>
      <c r="N1623" s="303"/>
      <c r="S1623" s="786">
        <v>0</v>
      </c>
      <c r="T1623" s="781">
        <f>VLOOKUP(C1623,METADATA!$J$5:$Q$29,IF(E1623="HI",2,IF(E1623="LO",6,10))+IF(S1623=1,2,IF(D1623=7,1,(IF(WEEKDAY(B1623)=1,2,IF(WEEKDAY(B1623)=7,1,0))))))</f>
        <v>2</v>
      </c>
      <c r="U1623" s="781">
        <f>VLOOKUP(C1623,METADATA!$A$5:$H$29,IF(E1623="HI",2,IF(E1623="LO",6,10))+IF(S1623=1,2,IF(D1623=7,1,(IF(WEEKDAY(B1623)=1,2,IF(WEEKDAY(B1623)=7,1,0))))))</f>
        <v>2</v>
      </c>
    </row>
    <row r="1624" spans="2:21" ht="13.95" customHeight="1" x14ac:dyDescent="0.25">
      <c r="B1624" s="784">
        <f t="shared" si="74"/>
        <v>45450</v>
      </c>
      <c r="C1624" s="785">
        <v>12</v>
      </c>
      <c r="D1624" s="786">
        <f>IFERROR((INDEX(METADATA!$T$2:$T$20,MATCH(B1624,METADATA!$S$2:$S$20,0))),0)</f>
        <v>0</v>
      </c>
      <c r="E1624" s="785" t="str">
        <f t="shared" si="75"/>
        <v>HI</v>
      </c>
      <c r="F1624" s="786">
        <f>VLOOKUP(C1624,METADATA!$A$5:$H$29,IF(E1624="HI",2,IF(E1624="LO",6,10))+IF(D1624=1,2,IF(D1624=7,1,(IF(WEEKDAY(B1624)=1,2,IF(WEEKDAY(B1624)=7,1,0))))))</f>
        <v>2</v>
      </c>
      <c r="G1624" s="786">
        <f>VLOOKUP(C1624,METADATA!$J$5:$Q$29,IF(E1624="HI",2,IF(E1624="LO",6,10))+IF(D1624=1,2,IF(D1624=7,1,(IF(WEEKDAY(B1624)=1,2,IF(WEEKDAY(B1624)=7,1,0))))))</f>
        <v>2</v>
      </c>
      <c r="H1624" s="787">
        <v>14596.25</v>
      </c>
      <c r="I1624" s="788">
        <v>0</v>
      </c>
      <c r="K1624" s="795">
        <v>824.32500000000005</v>
      </c>
      <c r="M1624" s="798">
        <f t="shared" si="76"/>
        <v>14596.25</v>
      </c>
      <c r="N1624" s="303"/>
      <c r="S1624" s="786">
        <v>0</v>
      </c>
      <c r="T1624" s="781">
        <f>VLOOKUP(C1624,METADATA!$J$5:$Q$29,IF(E1624="HI",2,IF(E1624="LO",6,10))+IF(S1624=1,2,IF(D1624=7,1,(IF(WEEKDAY(B1624)=1,2,IF(WEEKDAY(B1624)=7,1,0))))))</f>
        <v>2</v>
      </c>
      <c r="U1624" s="781">
        <f>VLOOKUP(C1624,METADATA!$A$5:$H$29,IF(E1624="HI",2,IF(E1624="LO",6,10))+IF(S1624=1,2,IF(D1624=7,1,(IF(WEEKDAY(B1624)=1,2,IF(WEEKDAY(B1624)=7,1,0))))))</f>
        <v>2</v>
      </c>
    </row>
    <row r="1625" spans="2:21" ht="13.95" customHeight="1" x14ac:dyDescent="0.25">
      <c r="B1625" s="784">
        <f t="shared" si="74"/>
        <v>45450</v>
      </c>
      <c r="C1625" s="785">
        <v>13</v>
      </c>
      <c r="D1625" s="786">
        <f>IFERROR((INDEX(METADATA!$T$2:$T$20,MATCH(B1625,METADATA!$S$2:$S$20,0))),0)</f>
        <v>0</v>
      </c>
      <c r="E1625" s="785" t="str">
        <f t="shared" si="75"/>
        <v>HI</v>
      </c>
      <c r="F1625" s="786">
        <f>VLOOKUP(C1625,METADATA!$A$5:$H$29,IF(E1625="HI",2,IF(E1625="LO",6,10))+IF(D1625=1,2,IF(D1625=7,1,(IF(WEEKDAY(B1625)=1,2,IF(WEEKDAY(B1625)=7,1,0))))))</f>
        <v>2</v>
      </c>
      <c r="G1625" s="786">
        <f>VLOOKUP(C1625,METADATA!$J$5:$Q$29,IF(E1625="HI",2,IF(E1625="LO",6,10))+IF(D1625=1,2,IF(D1625=7,1,(IF(WEEKDAY(B1625)=1,2,IF(WEEKDAY(B1625)=7,1,0))))))</f>
        <v>2</v>
      </c>
      <c r="H1625" s="787">
        <v>13883.25</v>
      </c>
      <c r="I1625" s="788">
        <v>611.159987449646</v>
      </c>
      <c r="K1625" s="795">
        <v>882.73749999999995</v>
      </c>
      <c r="M1625" s="798">
        <f t="shared" si="76"/>
        <v>13896.695545803666</v>
      </c>
      <c r="N1625" s="303"/>
      <c r="S1625" s="786">
        <v>0</v>
      </c>
      <c r="T1625" s="781">
        <f>VLOOKUP(C1625,METADATA!$J$5:$Q$29,IF(E1625="HI",2,IF(E1625="LO",6,10))+IF(S1625=1,2,IF(D1625=7,1,(IF(WEEKDAY(B1625)=1,2,IF(WEEKDAY(B1625)=7,1,0))))))</f>
        <v>2</v>
      </c>
      <c r="U1625" s="781">
        <f>VLOOKUP(C1625,METADATA!$A$5:$H$29,IF(E1625="HI",2,IF(E1625="LO",6,10))+IF(S1625=1,2,IF(D1625=7,1,(IF(WEEKDAY(B1625)=1,2,IF(WEEKDAY(B1625)=7,1,0))))))</f>
        <v>2</v>
      </c>
    </row>
    <row r="1626" spans="2:21" ht="13.95" customHeight="1" x14ac:dyDescent="0.25">
      <c r="B1626" s="784">
        <f t="shared" si="74"/>
        <v>45450</v>
      </c>
      <c r="C1626" s="785">
        <v>14</v>
      </c>
      <c r="D1626" s="786">
        <f>IFERROR((INDEX(METADATA!$T$2:$T$20,MATCH(B1626,METADATA!$S$2:$S$20,0))),0)</f>
        <v>0</v>
      </c>
      <c r="E1626" s="785" t="str">
        <f t="shared" si="75"/>
        <v>HI</v>
      </c>
      <c r="F1626" s="786">
        <f>VLOOKUP(C1626,METADATA!$A$5:$H$29,IF(E1626="HI",2,IF(E1626="LO",6,10))+IF(D1626=1,2,IF(D1626=7,1,(IF(WEEKDAY(B1626)=1,2,IF(WEEKDAY(B1626)=7,1,0))))))</f>
        <v>2</v>
      </c>
      <c r="G1626" s="786">
        <f>VLOOKUP(C1626,METADATA!$J$5:$Q$29,IF(E1626="HI",2,IF(E1626="LO",6,10))+IF(D1626=1,2,IF(D1626=7,1,(IF(WEEKDAY(B1626)=1,2,IF(WEEKDAY(B1626)=7,1,0))))))</f>
        <v>2</v>
      </c>
      <c r="H1626" s="787">
        <v>13793.5</v>
      </c>
      <c r="I1626" s="788">
        <v>1067.1600341796875</v>
      </c>
      <c r="K1626" s="795">
        <v>909.3125</v>
      </c>
      <c r="M1626" s="798">
        <f t="shared" si="76"/>
        <v>13834.719830504353</v>
      </c>
      <c r="N1626" s="303"/>
      <c r="S1626" s="786">
        <v>0</v>
      </c>
      <c r="T1626" s="781">
        <f>VLOOKUP(C1626,METADATA!$J$5:$Q$29,IF(E1626="HI",2,IF(E1626="LO",6,10))+IF(S1626=1,2,IF(D1626=7,1,(IF(WEEKDAY(B1626)=1,2,IF(WEEKDAY(B1626)=7,1,0))))))</f>
        <v>2</v>
      </c>
      <c r="U1626" s="781">
        <f>VLOOKUP(C1626,METADATA!$A$5:$H$29,IF(E1626="HI",2,IF(E1626="LO",6,10))+IF(S1626=1,2,IF(D1626=7,1,(IF(WEEKDAY(B1626)=1,2,IF(WEEKDAY(B1626)=7,1,0))))))</f>
        <v>2</v>
      </c>
    </row>
    <row r="1627" spans="2:21" ht="13.95" customHeight="1" x14ac:dyDescent="0.25">
      <c r="B1627" s="784">
        <f t="shared" si="74"/>
        <v>45450</v>
      </c>
      <c r="C1627" s="785">
        <v>15</v>
      </c>
      <c r="D1627" s="786">
        <f>IFERROR((INDEX(METADATA!$T$2:$T$20,MATCH(B1627,METADATA!$S$2:$S$20,0))),0)</f>
        <v>0</v>
      </c>
      <c r="E1627" s="785" t="str">
        <f t="shared" si="75"/>
        <v>HI</v>
      </c>
      <c r="F1627" s="786">
        <f>VLOOKUP(C1627,METADATA!$A$5:$H$29,IF(E1627="HI",2,IF(E1627="LO",6,10))+IF(D1627=1,2,IF(D1627=7,1,(IF(WEEKDAY(B1627)=1,2,IF(WEEKDAY(B1627)=7,1,0))))))</f>
        <v>2</v>
      </c>
      <c r="G1627" s="786">
        <f>VLOOKUP(C1627,METADATA!$J$5:$Q$29,IF(E1627="HI",2,IF(E1627="LO",6,10))+IF(D1627=1,2,IF(D1627=7,1,(IF(WEEKDAY(B1627)=1,2,IF(WEEKDAY(B1627)=7,1,0))))))</f>
        <v>2</v>
      </c>
      <c r="H1627" s="787">
        <v>13446.25</v>
      </c>
      <c r="I1627" s="788">
        <v>660</v>
      </c>
      <c r="K1627" s="795">
        <v>905.6</v>
      </c>
      <c r="M1627" s="798">
        <f t="shared" si="76"/>
        <v>13462.438080173293</v>
      </c>
      <c r="N1627" s="303"/>
      <c r="S1627" s="786">
        <v>0</v>
      </c>
      <c r="T1627" s="781">
        <f>VLOOKUP(C1627,METADATA!$J$5:$Q$29,IF(E1627="HI",2,IF(E1627="LO",6,10))+IF(S1627=1,2,IF(D1627=7,1,(IF(WEEKDAY(B1627)=1,2,IF(WEEKDAY(B1627)=7,1,0))))))</f>
        <v>2</v>
      </c>
      <c r="U1627" s="781">
        <f>VLOOKUP(C1627,METADATA!$A$5:$H$29,IF(E1627="HI",2,IF(E1627="LO",6,10))+IF(S1627=1,2,IF(D1627=7,1,(IF(WEEKDAY(B1627)=1,2,IF(WEEKDAY(B1627)=7,1,0))))))</f>
        <v>2</v>
      </c>
    </row>
    <row r="1628" spans="2:21" ht="13.95" customHeight="1" x14ac:dyDescent="0.25">
      <c r="B1628" s="784">
        <f t="shared" ref="B1628:B1691" si="77">B1604+1</f>
        <v>45450</v>
      </c>
      <c r="C1628" s="785">
        <v>16</v>
      </c>
      <c r="D1628" s="786">
        <f>IFERROR((INDEX(METADATA!$T$2:$T$20,MATCH(B1628,METADATA!$S$2:$S$20,0))),0)</f>
        <v>0</v>
      </c>
      <c r="E1628" s="785" t="str">
        <f t="shared" si="75"/>
        <v>HI</v>
      </c>
      <c r="F1628" s="786">
        <f>VLOOKUP(C1628,METADATA!$A$5:$H$29,IF(E1628="HI",2,IF(E1628="LO",6,10))+IF(D1628=1,2,IF(D1628=7,1,(IF(WEEKDAY(B1628)=1,2,IF(WEEKDAY(B1628)=7,1,0))))))</f>
        <v>2</v>
      </c>
      <c r="G1628" s="786">
        <f>VLOOKUP(C1628,METADATA!$J$5:$Q$29,IF(E1628="HI",2,IF(E1628="LO",6,10))+IF(D1628=1,2,IF(D1628=7,1,(IF(WEEKDAY(B1628)=1,2,IF(WEEKDAY(B1628)=7,1,0))))))</f>
        <v>2</v>
      </c>
      <c r="H1628" s="787">
        <v>13190</v>
      </c>
      <c r="I1628" s="788">
        <v>696.83999633789063</v>
      </c>
      <c r="K1628" s="795">
        <v>913.98749999999995</v>
      </c>
      <c r="M1628" s="798">
        <f t="shared" si="76"/>
        <v>13208.394526985338</v>
      </c>
      <c r="N1628" s="303"/>
      <c r="S1628" s="786">
        <v>0</v>
      </c>
      <c r="T1628" s="781">
        <f>VLOOKUP(C1628,METADATA!$J$5:$Q$29,IF(E1628="HI",2,IF(E1628="LO",6,10))+IF(S1628=1,2,IF(D1628=7,1,(IF(WEEKDAY(B1628)=1,2,IF(WEEKDAY(B1628)=7,1,0))))))</f>
        <v>2</v>
      </c>
      <c r="U1628" s="781">
        <f>VLOOKUP(C1628,METADATA!$A$5:$H$29,IF(E1628="HI",2,IF(E1628="LO",6,10))+IF(S1628=1,2,IF(D1628=7,1,(IF(WEEKDAY(B1628)=1,2,IF(WEEKDAY(B1628)=7,1,0))))))</f>
        <v>2</v>
      </c>
    </row>
    <row r="1629" spans="2:21" ht="13.95" customHeight="1" x14ac:dyDescent="0.25">
      <c r="B1629" s="784">
        <f t="shared" si="77"/>
        <v>45450</v>
      </c>
      <c r="C1629" s="785">
        <v>17</v>
      </c>
      <c r="D1629" s="786">
        <f>IFERROR((INDEX(METADATA!$T$2:$T$20,MATCH(B1629,METADATA!$S$2:$S$20,0))),0)</f>
        <v>0</v>
      </c>
      <c r="E1629" s="785" t="str">
        <f t="shared" si="75"/>
        <v>HI</v>
      </c>
      <c r="F1629" s="786">
        <f>VLOOKUP(C1629,METADATA!$A$5:$H$29,IF(E1629="HI",2,IF(E1629="LO",6,10))+IF(D1629=1,2,IF(D1629=7,1,(IF(WEEKDAY(B1629)=1,2,IF(WEEKDAY(B1629)=7,1,0))))))</f>
        <v>1</v>
      </c>
      <c r="G1629" s="786">
        <f>VLOOKUP(C1629,METADATA!$J$5:$Q$29,IF(E1629="HI",2,IF(E1629="LO",6,10))+IF(D1629=1,2,IF(D1629=7,1,(IF(WEEKDAY(B1629)=1,2,IF(WEEKDAY(B1629)=7,1,0))))))</f>
        <v>1</v>
      </c>
      <c r="H1629" s="787">
        <v>13159.5</v>
      </c>
      <c r="I1629" s="788">
        <v>488.27999114990234</v>
      </c>
      <c r="K1629" s="795">
        <v>902.26250000000005</v>
      </c>
      <c r="M1629" s="798">
        <f t="shared" si="76"/>
        <v>13168.555638328653</v>
      </c>
      <c r="N1629" s="303"/>
      <c r="S1629" s="786">
        <v>0</v>
      </c>
      <c r="T1629" s="781">
        <f>VLOOKUP(C1629,METADATA!$J$5:$Q$29,IF(E1629="HI",2,IF(E1629="LO",6,10))+IF(S1629=1,2,IF(D1629=7,1,(IF(WEEKDAY(B1629)=1,2,IF(WEEKDAY(B1629)=7,1,0))))))</f>
        <v>1</v>
      </c>
      <c r="U1629" s="781">
        <f>VLOOKUP(C1629,METADATA!$A$5:$H$29,IF(E1629="HI",2,IF(E1629="LO",6,10))+IF(S1629=1,2,IF(D1629=7,1,(IF(WEEKDAY(B1629)=1,2,IF(WEEKDAY(B1629)=7,1,0))))))</f>
        <v>1</v>
      </c>
    </row>
    <row r="1630" spans="2:21" ht="13.95" customHeight="1" x14ac:dyDescent="0.25">
      <c r="B1630" s="784">
        <f t="shared" si="77"/>
        <v>45450</v>
      </c>
      <c r="C1630" s="785">
        <v>18</v>
      </c>
      <c r="D1630" s="786">
        <f>IFERROR((INDEX(METADATA!$T$2:$T$20,MATCH(B1630,METADATA!$S$2:$S$20,0))),0)</f>
        <v>0</v>
      </c>
      <c r="E1630" s="785" t="str">
        <f t="shared" si="75"/>
        <v>HI</v>
      </c>
      <c r="F1630" s="786">
        <f>VLOOKUP(C1630,METADATA!$A$5:$H$29,IF(E1630="HI",2,IF(E1630="LO",6,10))+IF(D1630=1,2,IF(D1630=7,1,(IF(WEEKDAY(B1630)=1,2,IF(WEEKDAY(B1630)=7,1,0))))))</f>
        <v>1</v>
      </c>
      <c r="G1630" s="786">
        <f>VLOOKUP(C1630,METADATA!$J$5:$Q$29,IF(E1630="HI",2,IF(E1630="LO",6,10))+IF(D1630=1,2,IF(D1630=7,1,(IF(WEEKDAY(B1630)=1,2,IF(WEEKDAY(B1630)=7,1,0))))))</f>
        <v>1</v>
      </c>
      <c r="H1630" s="787">
        <v>13466.75</v>
      </c>
      <c r="I1630" s="788">
        <v>0</v>
      </c>
      <c r="K1630" s="795">
        <v>933.76250000000005</v>
      </c>
      <c r="M1630" s="798">
        <f t="shared" si="76"/>
        <v>13466.75</v>
      </c>
      <c r="N1630" s="303"/>
      <c r="S1630" s="786">
        <v>0</v>
      </c>
      <c r="T1630" s="781">
        <f>VLOOKUP(C1630,METADATA!$J$5:$Q$29,IF(E1630="HI",2,IF(E1630="LO",6,10))+IF(S1630=1,2,IF(D1630=7,1,(IF(WEEKDAY(B1630)=1,2,IF(WEEKDAY(B1630)=7,1,0))))))</f>
        <v>1</v>
      </c>
      <c r="U1630" s="781">
        <f>VLOOKUP(C1630,METADATA!$A$5:$H$29,IF(E1630="HI",2,IF(E1630="LO",6,10))+IF(S1630=1,2,IF(D1630=7,1,(IF(WEEKDAY(B1630)=1,2,IF(WEEKDAY(B1630)=7,1,0))))))</f>
        <v>1</v>
      </c>
    </row>
    <row r="1631" spans="2:21" ht="13.95" customHeight="1" x14ac:dyDescent="0.25">
      <c r="B1631" s="784">
        <f t="shared" si="77"/>
        <v>45450</v>
      </c>
      <c r="C1631" s="785">
        <v>19</v>
      </c>
      <c r="D1631" s="786">
        <f>IFERROR((INDEX(METADATA!$T$2:$T$20,MATCH(B1631,METADATA!$S$2:$S$20,0))),0)</f>
        <v>0</v>
      </c>
      <c r="E1631" s="785" t="str">
        <f t="shared" si="75"/>
        <v>HI</v>
      </c>
      <c r="F1631" s="786">
        <f>VLOOKUP(C1631,METADATA!$A$5:$H$29,IF(E1631="HI",2,IF(E1631="LO",6,10))+IF(D1631=1,2,IF(D1631=7,1,(IF(WEEKDAY(B1631)=1,2,IF(WEEKDAY(B1631)=7,1,0))))))</f>
        <v>1</v>
      </c>
      <c r="G1631" s="786">
        <f>VLOOKUP(C1631,METADATA!$J$5:$Q$29,IF(E1631="HI",2,IF(E1631="LO",6,10))+IF(D1631=1,2,IF(D1631=7,1,(IF(WEEKDAY(B1631)=1,2,IF(WEEKDAY(B1631)=7,1,0))))))</f>
        <v>2</v>
      </c>
      <c r="H1631" s="787">
        <v>13650</v>
      </c>
      <c r="I1631" s="788">
        <v>0.11999999731779099</v>
      </c>
      <c r="K1631" s="795">
        <v>0</v>
      </c>
      <c r="M1631" s="798">
        <f t="shared" si="76"/>
        <v>13650.000000527472</v>
      </c>
      <c r="N1631" s="303"/>
      <c r="S1631" s="786">
        <v>0</v>
      </c>
      <c r="T1631" s="781">
        <f>VLOOKUP(C1631,METADATA!$J$5:$Q$29,IF(E1631="HI",2,IF(E1631="LO",6,10))+IF(S1631=1,2,IF(D1631=7,1,(IF(WEEKDAY(B1631)=1,2,IF(WEEKDAY(B1631)=7,1,0))))))</f>
        <v>2</v>
      </c>
      <c r="U1631" s="781">
        <f>VLOOKUP(C1631,METADATA!$A$5:$H$29,IF(E1631="HI",2,IF(E1631="LO",6,10))+IF(S1631=1,2,IF(D1631=7,1,(IF(WEEKDAY(B1631)=1,2,IF(WEEKDAY(B1631)=7,1,0))))))</f>
        <v>1</v>
      </c>
    </row>
    <row r="1632" spans="2:21" ht="13.95" customHeight="1" x14ac:dyDescent="0.25">
      <c r="B1632" s="784">
        <f t="shared" si="77"/>
        <v>45450</v>
      </c>
      <c r="C1632" s="785">
        <v>20</v>
      </c>
      <c r="D1632" s="786">
        <f>IFERROR((INDEX(METADATA!$T$2:$T$20,MATCH(B1632,METADATA!$S$2:$S$20,0))),0)</f>
        <v>0</v>
      </c>
      <c r="E1632" s="785" t="str">
        <f t="shared" si="75"/>
        <v>HI</v>
      </c>
      <c r="F1632" s="786">
        <f>VLOOKUP(C1632,METADATA!$A$5:$H$29,IF(E1632="HI",2,IF(E1632="LO",6,10))+IF(D1632=1,2,IF(D1632=7,1,(IF(WEEKDAY(B1632)=1,2,IF(WEEKDAY(B1632)=7,1,0))))))</f>
        <v>2</v>
      </c>
      <c r="G1632" s="786">
        <f>VLOOKUP(C1632,METADATA!$J$5:$Q$29,IF(E1632="HI",2,IF(E1632="LO",6,10))+IF(D1632=1,2,IF(D1632=7,1,(IF(WEEKDAY(B1632)=1,2,IF(WEEKDAY(B1632)=7,1,0))))))</f>
        <v>2</v>
      </c>
      <c r="H1632" s="787">
        <v>12350.25</v>
      </c>
      <c r="I1632" s="788">
        <v>0</v>
      </c>
      <c r="K1632" s="795">
        <v>0</v>
      </c>
      <c r="M1632" s="798">
        <f t="shared" si="76"/>
        <v>12350.25</v>
      </c>
      <c r="N1632" s="303"/>
      <c r="S1632" s="786">
        <v>0</v>
      </c>
      <c r="T1632" s="781">
        <f>VLOOKUP(C1632,METADATA!$J$5:$Q$29,IF(E1632="HI",2,IF(E1632="LO",6,10))+IF(S1632=1,2,IF(D1632=7,1,(IF(WEEKDAY(B1632)=1,2,IF(WEEKDAY(B1632)=7,1,0))))))</f>
        <v>2</v>
      </c>
      <c r="U1632" s="781">
        <f>VLOOKUP(C1632,METADATA!$A$5:$H$29,IF(E1632="HI",2,IF(E1632="LO",6,10))+IF(S1632=1,2,IF(D1632=7,1,(IF(WEEKDAY(B1632)=1,2,IF(WEEKDAY(B1632)=7,1,0))))))</f>
        <v>2</v>
      </c>
    </row>
    <row r="1633" spans="2:21" ht="13.95" customHeight="1" x14ac:dyDescent="0.25">
      <c r="B1633" s="784">
        <f t="shared" si="77"/>
        <v>45450</v>
      </c>
      <c r="C1633" s="785">
        <v>21</v>
      </c>
      <c r="D1633" s="786">
        <f>IFERROR((INDEX(METADATA!$T$2:$T$20,MATCH(B1633,METADATA!$S$2:$S$20,0))),0)</f>
        <v>0</v>
      </c>
      <c r="E1633" s="785" t="str">
        <f t="shared" si="75"/>
        <v>HI</v>
      </c>
      <c r="F1633" s="786">
        <f>VLOOKUP(C1633,METADATA!$A$5:$H$29,IF(E1633="HI",2,IF(E1633="LO",6,10))+IF(D1633=1,2,IF(D1633=7,1,(IF(WEEKDAY(B1633)=1,2,IF(WEEKDAY(B1633)=7,1,0))))))</f>
        <v>2</v>
      </c>
      <c r="G1633" s="786">
        <f>VLOOKUP(C1633,METADATA!$J$5:$Q$29,IF(E1633="HI",2,IF(E1633="LO",6,10))+IF(D1633=1,2,IF(D1633=7,1,(IF(WEEKDAY(B1633)=1,2,IF(WEEKDAY(B1633)=7,1,0))))))</f>
        <v>2</v>
      </c>
      <c r="H1633" s="787">
        <v>11265.5</v>
      </c>
      <c r="I1633" s="788">
        <v>0</v>
      </c>
      <c r="K1633" s="795">
        <v>0</v>
      </c>
      <c r="M1633" s="798">
        <f t="shared" si="76"/>
        <v>11265.5</v>
      </c>
      <c r="N1633" s="303"/>
      <c r="S1633" s="786">
        <v>0</v>
      </c>
      <c r="T1633" s="781">
        <f>VLOOKUP(C1633,METADATA!$J$5:$Q$29,IF(E1633="HI",2,IF(E1633="LO",6,10))+IF(S1633=1,2,IF(D1633=7,1,(IF(WEEKDAY(B1633)=1,2,IF(WEEKDAY(B1633)=7,1,0))))))</f>
        <v>2</v>
      </c>
      <c r="U1633" s="781">
        <f>VLOOKUP(C1633,METADATA!$A$5:$H$29,IF(E1633="HI",2,IF(E1633="LO",6,10))+IF(S1633=1,2,IF(D1633=7,1,(IF(WEEKDAY(B1633)=1,2,IF(WEEKDAY(B1633)=7,1,0))))))</f>
        <v>2</v>
      </c>
    </row>
    <row r="1634" spans="2:21" ht="13.95" customHeight="1" x14ac:dyDescent="0.25">
      <c r="B1634" s="784">
        <f t="shared" si="77"/>
        <v>45450</v>
      </c>
      <c r="C1634" s="785">
        <v>22</v>
      </c>
      <c r="D1634" s="786">
        <f>IFERROR((INDEX(METADATA!$T$2:$T$20,MATCH(B1634,METADATA!$S$2:$S$20,0))),0)</f>
        <v>0</v>
      </c>
      <c r="E1634" s="785" t="str">
        <f t="shared" si="75"/>
        <v>HI</v>
      </c>
      <c r="F1634" s="786">
        <f>VLOOKUP(C1634,METADATA!$A$5:$H$29,IF(E1634="HI",2,IF(E1634="LO",6,10))+IF(D1634=1,2,IF(D1634=7,1,(IF(WEEKDAY(B1634)=1,2,IF(WEEKDAY(B1634)=7,1,0))))))</f>
        <v>3</v>
      </c>
      <c r="G1634" s="786">
        <f>VLOOKUP(C1634,METADATA!$J$5:$Q$29,IF(E1634="HI",2,IF(E1634="LO",6,10))+IF(D1634=1,2,IF(D1634=7,1,(IF(WEEKDAY(B1634)=1,2,IF(WEEKDAY(B1634)=7,1,0))))))</f>
        <v>3</v>
      </c>
      <c r="H1634" s="787">
        <v>10166.5</v>
      </c>
      <c r="I1634" s="788">
        <v>0</v>
      </c>
      <c r="K1634" s="795">
        <v>0</v>
      </c>
      <c r="M1634" s="798">
        <f t="shared" si="76"/>
        <v>10166.5</v>
      </c>
      <c r="N1634" s="303"/>
      <c r="S1634" s="786">
        <v>0</v>
      </c>
      <c r="T1634" s="781">
        <f>VLOOKUP(C1634,METADATA!$J$5:$Q$29,IF(E1634="HI",2,IF(E1634="LO",6,10))+IF(S1634=1,2,IF(D1634=7,1,(IF(WEEKDAY(B1634)=1,2,IF(WEEKDAY(B1634)=7,1,0))))))</f>
        <v>3</v>
      </c>
      <c r="U1634" s="781">
        <f>VLOOKUP(C1634,METADATA!$A$5:$H$29,IF(E1634="HI",2,IF(E1634="LO",6,10))+IF(S1634=1,2,IF(D1634=7,1,(IF(WEEKDAY(B1634)=1,2,IF(WEEKDAY(B1634)=7,1,0))))))</f>
        <v>3</v>
      </c>
    </row>
    <row r="1635" spans="2:21" ht="13.95" customHeight="1" x14ac:dyDescent="0.25">
      <c r="B1635" s="784">
        <f t="shared" si="77"/>
        <v>45450</v>
      </c>
      <c r="C1635" s="785">
        <v>23</v>
      </c>
      <c r="D1635" s="786">
        <f>IFERROR((INDEX(METADATA!$T$2:$T$20,MATCH(B1635,METADATA!$S$2:$S$20,0))),0)</f>
        <v>0</v>
      </c>
      <c r="E1635" s="785" t="str">
        <f t="shared" si="75"/>
        <v>HI</v>
      </c>
      <c r="F1635" s="786">
        <f>VLOOKUP(C1635,METADATA!$A$5:$H$29,IF(E1635="HI",2,IF(E1635="LO",6,10))+IF(D1635=1,2,IF(D1635=7,1,(IF(WEEKDAY(B1635)=1,2,IF(WEEKDAY(B1635)=7,1,0))))))</f>
        <v>3</v>
      </c>
      <c r="G1635" s="786">
        <f>VLOOKUP(C1635,METADATA!$J$5:$Q$29,IF(E1635="HI",2,IF(E1635="LO",6,10))+IF(D1635=1,2,IF(D1635=7,1,(IF(WEEKDAY(B1635)=1,2,IF(WEEKDAY(B1635)=7,1,0))))))</f>
        <v>3</v>
      </c>
      <c r="H1635" s="787">
        <v>9233</v>
      </c>
      <c r="I1635" s="788">
        <v>0</v>
      </c>
      <c r="K1635" s="795">
        <v>0</v>
      </c>
      <c r="M1635" s="798">
        <f t="shared" si="76"/>
        <v>9233</v>
      </c>
      <c r="N1635" s="303"/>
      <c r="S1635" s="786">
        <v>0</v>
      </c>
      <c r="T1635" s="781">
        <f>VLOOKUP(C1635,METADATA!$J$5:$Q$29,IF(E1635="HI",2,IF(E1635="LO",6,10))+IF(S1635=1,2,IF(D1635=7,1,(IF(WEEKDAY(B1635)=1,2,IF(WEEKDAY(B1635)=7,1,0))))))</f>
        <v>3</v>
      </c>
      <c r="U1635" s="781">
        <f>VLOOKUP(C1635,METADATA!$A$5:$H$29,IF(E1635="HI",2,IF(E1635="LO",6,10))+IF(S1635=1,2,IF(D1635=7,1,(IF(WEEKDAY(B1635)=1,2,IF(WEEKDAY(B1635)=7,1,0))))))</f>
        <v>3</v>
      </c>
    </row>
    <row r="1636" spans="2:21" ht="13.95" customHeight="1" x14ac:dyDescent="0.25">
      <c r="B1636" s="784">
        <f t="shared" si="77"/>
        <v>45451</v>
      </c>
      <c r="C1636" s="785">
        <v>0</v>
      </c>
      <c r="D1636" s="786">
        <f>IFERROR((INDEX(METADATA!$T$2:$T$20,MATCH(B1636,METADATA!$S$2:$S$20,0))),0)</f>
        <v>0</v>
      </c>
      <c r="E1636" s="785" t="str">
        <f t="shared" si="75"/>
        <v>HI</v>
      </c>
      <c r="F1636" s="786">
        <f>VLOOKUP(C1636,METADATA!$A$5:$H$29,IF(E1636="HI",2,IF(E1636="LO",6,10))+IF(D1636=1,2,IF(D1636=7,1,(IF(WEEKDAY(B1636)=1,2,IF(WEEKDAY(B1636)=7,1,0))))))</f>
        <v>3</v>
      </c>
      <c r="G1636" s="786">
        <f>VLOOKUP(C1636,METADATA!$J$5:$Q$29,IF(E1636="HI",2,IF(E1636="LO",6,10))+IF(D1636=1,2,IF(D1636=7,1,(IF(WEEKDAY(B1636)=1,2,IF(WEEKDAY(B1636)=7,1,0))))))</f>
        <v>3</v>
      </c>
      <c r="H1636" s="787">
        <v>8574.25</v>
      </c>
      <c r="I1636" s="788">
        <v>0</v>
      </c>
      <c r="K1636" s="795">
        <v>0</v>
      </c>
      <c r="M1636" s="798">
        <f t="shared" si="76"/>
        <v>8574.25</v>
      </c>
      <c r="N1636" s="303"/>
      <c r="S1636" s="786">
        <v>0</v>
      </c>
      <c r="T1636" s="781">
        <f>VLOOKUP(C1636,METADATA!$J$5:$Q$29,IF(E1636="HI",2,IF(E1636="LO",6,10))+IF(S1636=1,2,IF(D1636=7,1,(IF(WEEKDAY(B1636)=1,2,IF(WEEKDAY(B1636)=7,1,0))))))</f>
        <v>3</v>
      </c>
      <c r="U1636" s="781">
        <f>VLOOKUP(C1636,METADATA!$A$5:$H$29,IF(E1636="HI",2,IF(E1636="LO",6,10))+IF(S1636=1,2,IF(D1636=7,1,(IF(WEEKDAY(B1636)=1,2,IF(WEEKDAY(B1636)=7,1,0))))))</f>
        <v>3</v>
      </c>
    </row>
    <row r="1637" spans="2:21" ht="13.95" customHeight="1" x14ac:dyDescent="0.25">
      <c r="B1637" s="784">
        <f t="shared" si="77"/>
        <v>45451</v>
      </c>
      <c r="C1637" s="785">
        <v>1</v>
      </c>
      <c r="D1637" s="786">
        <f>IFERROR((INDEX(METADATA!$T$2:$T$20,MATCH(B1637,METADATA!$S$2:$S$20,0))),0)</f>
        <v>0</v>
      </c>
      <c r="E1637" s="785" t="str">
        <f t="shared" si="75"/>
        <v>HI</v>
      </c>
      <c r="F1637" s="786">
        <f>VLOOKUP(C1637,METADATA!$A$5:$H$29,IF(E1637="HI",2,IF(E1637="LO",6,10))+IF(D1637=1,2,IF(D1637=7,1,(IF(WEEKDAY(B1637)=1,2,IF(WEEKDAY(B1637)=7,1,0))))))</f>
        <v>3</v>
      </c>
      <c r="G1637" s="786">
        <f>VLOOKUP(C1637,METADATA!$J$5:$Q$29,IF(E1637="HI",2,IF(E1637="LO",6,10))+IF(D1637=1,2,IF(D1637=7,1,(IF(WEEKDAY(B1637)=1,2,IF(WEEKDAY(B1637)=7,1,0))))))</f>
        <v>3</v>
      </c>
      <c r="H1637" s="787">
        <v>8104</v>
      </c>
      <c r="I1637" s="788">
        <v>1205.8799896240234</v>
      </c>
      <c r="K1637" s="795">
        <v>0</v>
      </c>
      <c r="M1637" s="798">
        <f t="shared" si="76"/>
        <v>8193.2266262673111</v>
      </c>
      <c r="N1637" s="303"/>
      <c r="S1637" s="786">
        <v>0</v>
      </c>
      <c r="T1637" s="781">
        <f>VLOOKUP(C1637,METADATA!$J$5:$Q$29,IF(E1637="HI",2,IF(E1637="LO",6,10))+IF(S1637=1,2,IF(D1637=7,1,(IF(WEEKDAY(B1637)=1,2,IF(WEEKDAY(B1637)=7,1,0))))))</f>
        <v>3</v>
      </c>
      <c r="U1637" s="781">
        <f>VLOOKUP(C1637,METADATA!$A$5:$H$29,IF(E1637="HI",2,IF(E1637="LO",6,10))+IF(S1637=1,2,IF(D1637=7,1,(IF(WEEKDAY(B1637)=1,2,IF(WEEKDAY(B1637)=7,1,0))))))</f>
        <v>3</v>
      </c>
    </row>
    <row r="1638" spans="2:21" ht="13.95" customHeight="1" x14ac:dyDescent="0.25">
      <c r="B1638" s="784">
        <f t="shared" si="77"/>
        <v>45451</v>
      </c>
      <c r="C1638" s="785">
        <v>2</v>
      </c>
      <c r="D1638" s="786">
        <f>IFERROR((INDEX(METADATA!$T$2:$T$20,MATCH(B1638,METADATA!$S$2:$S$20,0))),0)</f>
        <v>0</v>
      </c>
      <c r="E1638" s="785" t="str">
        <f t="shared" si="75"/>
        <v>HI</v>
      </c>
      <c r="F1638" s="786">
        <f>VLOOKUP(C1638,METADATA!$A$5:$H$29,IF(E1638="HI",2,IF(E1638="LO",6,10))+IF(D1638=1,2,IF(D1638=7,1,(IF(WEEKDAY(B1638)=1,2,IF(WEEKDAY(B1638)=7,1,0))))))</f>
        <v>3</v>
      </c>
      <c r="G1638" s="786">
        <f>VLOOKUP(C1638,METADATA!$J$5:$Q$29,IF(E1638="HI",2,IF(E1638="LO",6,10))+IF(D1638=1,2,IF(D1638=7,1,(IF(WEEKDAY(B1638)=1,2,IF(WEEKDAY(B1638)=7,1,0))))))</f>
        <v>3</v>
      </c>
      <c r="H1638" s="787">
        <v>7917.5</v>
      </c>
      <c r="I1638" s="788">
        <v>1655.6630305051804</v>
      </c>
      <c r="K1638" s="795">
        <v>0</v>
      </c>
      <c r="M1638" s="798">
        <f t="shared" si="76"/>
        <v>8088.759257177926</v>
      </c>
      <c r="N1638" s="303"/>
      <c r="S1638" s="786">
        <v>0</v>
      </c>
      <c r="T1638" s="781">
        <f>VLOOKUP(C1638,METADATA!$J$5:$Q$29,IF(E1638="HI",2,IF(E1638="LO",6,10))+IF(S1638=1,2,IF(D1638=7,1,(IF(WEEKDAY(B1638)=1,2,IF(WEEKDAY(B1638)=7,1,0))))))</f>
        <v>3</v>
      </c>
      <c r="U1638" s="781">
        <f>VLOOKUP(C1638,METADATA!$A$5:$H$29,IF(E1638="HI",2,IF(E1638="LO",6,10))+IF(S1638=1,2,IF(D1638=7,1,(IF(WEEKDAY(B1638)=1,2,IF(WEEKDAY(B1638)=7,1,0))))))</f>
        <v>3</v>
      </c>
    </row>
    <row r="1639" spans="2:21" ht="13.95" customHeight="1" x14ac:dyDescent="0.25">
      <c r="B1639" s="784">
        <f t="shared" si="77"/>
        <v>45451</v>
      </c>
      <c r="C1639" s="785">
        <v>3</v>
      </c>
      <c r="D1639" s="786">
        <f>IFERROR((INDEX(METADATA!$T$2:$T$20,MATCH(B1639,METADATA!$S$2:$S$20,0))),0)</f>
        <v>0</v>
      </c>
      <c r="E1639" s="785" t="str">
        <f t="shared" si="75"/>
        <v>HI</v>
      </c>
      <c r="F1639" s="786">
        <f>VLOOKUP(C1639,METADATA!$A$5:$H$29,IF(E1639="HI",2,IF(E1639="LO",6,10))+IF(D1639=1,2,IF(D1639=7,1,(IF(WEEKDAY(B1639)=1,2,IF(WEEKDAY(B1639)=7,1,0))))))</f>
        <v>3</v>
      </c>
      <c r="G1639" s="786">
        <f>VLOOKUP(C1639,METADATA!$J$5:$Q$29,IF(E1639="HI",2,IF(E1639="LO",6,10))+IF(D1639=1,2,IF(D1639=7,1,(IF(WEEKDAY(B1639)=1,2,IF(WEEKDAY(B1639)=7,1,0))))))</f>
        <v>3</v>
      </c>
      <c r="H1639" s="787">
        <v>8057</v>
      </c>
      <c r="I1639" s="788">
        <v>1756.8000106811523</v>
      </c>
      <c r="K1639" s="795">
        <v>0</v>
      </c>
      <c r="M1639" s="798">
        <f t="shared" si="76"/>
        <v>8246.3079785761875</v>
      </c>
      <c r="N1639" s="303"/>
      <c r="S1639" s="786">
        <v>0</v>
      </c>
      <c r="T1639" s="781">
        <f>VLOOKUP(C1639,METADATA!$J$5:$Q$29,IF(E1639="HI",2,IF(E1639="LO",6,10))+IF(S1639=1,2,IF(D1639=7,1,(IF(WEEKDAY(B1639)=1,2,IF(WEEKDAY(B1639)=7,1,0))))))</f>
        <v>3</v>
      </c>
      <c r="U1639" s="781">
        <f>VLOOKUP(C1639,METADATA!$A$5:$H$29,IF(E1639="HI",2,IF(E1639="LO",6,10))+IF(S1639=1,2,IF(D1639=7,1,(IF(WEEKDAY(B1639)=1,2,IF(WEEKDAY(B1639)=7,1,0))))))</f>
        <v>3</v>
      </c>
    </row>
    <row r="1640" spans="2:21" ht="13.95" customHeight="1" x14ac:dyDescent="0.25">
      <c r="B1640" s="784">
        <f t="shared" si="77"/>
        <v>45451</v>
      </c>
      <c r="C1640" s="785">
        <v>4</v>
      </c>
      <c r="D1640" s="786">
        <f>IFERROR((INDEX(METADATA!$T$2:$T$20,MATCH(B1640,METADATA!$S$2:$S$20,0))),0)</f>
        <v>0</v>
      </c>
      <c r="E1640" s="785" t="str">
        <f t="shared" si="75"/>
        <v>HI</v>
      </c>
      <c r="F1640" s="786">
        <f>VLOOKUP(C1640,METADATA!$A$5:$H$29,IF(E1640="HI",2,IF(E1640="LO",6,10))+IF(D1640=1,2,IF(D1640=7,1,(IF(WEEKDAY(B1640)=1,2,IF(WEEKDAY(B1640)=7,1,0))))))</f>
        <v>3</v>
      </c>
      <c r="G1640" s="786">
        <f>VLOOKUP(C1640,METADATA!$J$5:$Q$29,IF(E1640="HI",2,IF(E1640="LO",6,10))+IF(D1640=1,2,IF(D1640=7,1,(IF(WEEKDAY(B1640)=1,2,IF(WEEKDAY(B1640)=7,1,0))))))</f>
        <v>3</v>
      </c>
      <c r="H1640" s="787">
        <v>8393.5</v>
      </c>
      <c r="I1640" s="788">
        <v>1543.6074752807617</v>
      </c>
      <c r="K1640" s="795">
        <v>0</v>
      </c>
      <c r="M1640" s="798">
        <f t="shared" si="76"/>
        <v>8534.2583911985366</v>
      </c>
      <c r="N1640" s="303"/>
      <c r="S1640" s="786">
        <v>0</v>
      </c>
      <c r="T1640" s="781">
        <f>VLOOKUP(C1640,METADATA!$J$5:$Q$29,IF(E1640="HI",2,IF(E1640="LO",6,10))+IF(S1640=1,2,IF(D1640=7,1,(IF(WEEKDAY(B1640)=1,2,IF(WEEKDAY(B1640)=7,1,0))))))</f>
        <v>3</v>
      </c>
      <c r="U1640" s="781">
        <f>VLOOKUP(C1640,METADATA!$A$5:$H$29,IF(E1640="HI",2,IF(E1640="LO",6,10))+IF(S1640=1,2,IF(D1640=7,1,(IF(WEEKDAY(B1640)=1,2,IF(WEEKDAY(B1640)=7,1,0))))))</f>
        <v>3</v>
      </c>
    </row>
    <row r="1641" spans="2:21" ht="13.95" customHeight="1" x14ac:dyDescent="0.25">
      <c r="B1641" s="784">
        <f t="shared" si="77"/>
        <v>45451</v>
      </c>
      <c r="C1641" s="785">
        <v>5</v>
      </c>
      <c r="D1641" s="786">
        <f>IFERROR((INDEX(METADATA!$T$2:$T$20,MATCH(B1641,METADATA!$S$2:$S$20,0))),0)</f>
        <v>0</v>
      </c>
      <c r="E1641" s="785" t="str">
        <f t="shared" si="75"/>
        <v>HI</v>
      </c>
      <c r="F1641" s="786">
        <f>VLOOKUP(C1641,METADATA!$A$5:$H$29,IF(E1641="HI",2,IF(E1641="LO",6,10))+IF(D1641=1,2,IF(D1641=7,1,(IF(WEEKDAY(B1641)=1,2,IF(WEEKDAY(B1641)=7,1,0))))))</f>
        <v>3</v>
      </c>
      <c r="G1641" s="786">
        <f>VLOOKUP(C1641,METADATA!$J$5:$Q$29,IF(E1641="HI",2,IF(E1641="LO",6,10))+IF(D1641=1,2,IF(D1641=7,1,(IF(WEEKDAY(B1641)=1,2,IF(WEEKDAY(B1641)=7,1,0))))))</f>
        <v>3</v>
      </c>
      <c r="H1641" s="787">
        <v>8983</v>
      </c>
      <c r="I1641" s="788">
        <v>1443.001500000013</v>
      </c>
      <c r="K1641" s="795">
        <v>0</v>
      </c>
      <c r="M1641" s="798">
        <f t="shared" si="76"/>
        <v>9098.1614807059941</v>
      </c>
      <c r="N1641" s="303"/>
      <c r="S1641" s="786">
        <v>0</v>
      </c>
      <c r="T1641" s="781">
        <f>VLOOKUP(C1641,METADATA!$J$5:$Q$29,IF(E1641="HI",2,IF(E1641="LO",6,10))+IF(S1641=1,2,IF(D1641=7,1,(IF(WEEKDAY(B1641)=1,2,IF(WEEKDAY(B1641)=7,1,0))))))</f>
        <v>3</v>
      </c>
      <c r="U1641" s="781">
        <f>VLOOKUP(C1641,METADATA!$A$5:$H$29,IF(E1641="HI",2,IF(E1641="LO",6,10))+IF(S1641=1,2,IF(D1641=7,1,(IF(WEEKDAY(B1641)=1,2,IF(WEEKDAY(B1641)=7,1,0))))))</f>
        <v>3</v>
      </c>
    </row>
    <row r="1642" spans="2:21" ht="13.95" customHeight="1" x14ac:dyDescent="0.25">
      <c r="B1642" s="784">
        <f t="shared" si="77"/>
        <v>45451</v>
      </c>
      <c r="C1642" s="785">
        <v>6</v>
      </c>
      <c r="D1642" s="786">
        <f>IFERROR((INDEX(METADATA!$T$2:$T$20,MATCH(B1642,METADATA!$S$2:$S$20,0))),0)</f>
        <v>0</v>
      </c>
      <c r="E1642" s="785" t="str">
        <f t="shared" si="75"/>
        <v>HI</v>
      </c>
      <c r="F1642" s="786">
        <f>VLOOKUP(C1642,METADATA!$A$5:$H$29,IF(E1642="HI",2,IF(E1642="LO",6,10))+IF(D1642=1,2,IF(D1642=7,1,(IF(WEEKDAY(B1642)=1,2,IF(WEEKDAY(B1642)=7,1,0))))))</f>
        <v>3</v>
      </c>
      <c r="G1642" s="786">
        <f>VLOOKUP(C1642,METADATA!$J$5:$Q$29,IF(E1642="HI",2,IF(E1642="LO",6,10))+IF(D1642=1,2,IF(D1642=7,1,(IF(WEEKDAY(B1642)=1,2,IF(WEEKDAY(B1642)=7,1,0))))))</f>
        <v>3</v>
      </c>
      <c r="H1642" s="787">
        <v>9978.25</v>
      </c>
      <c r="I1642" s="788">
        <v>1463.4000244140625</v>
      </c>
      <c r="K1642" s="795">
        <v>870.51250000000005</v>
      </c>
      <c r="M1642" s="798">
        <f t="shared" si="76"/>
        <v>10084.989474161839</v>
      </c>
      <c r="N1642" s="303"/>
      <c r="S1642" s="786">
        <v>0</v>
      </c>
      <c r="T1642" s="781">
        <f>VLOOKUP(C1642,METADATA!$J$5:$Q$29,IF(E1642="HI",2,IF(E1642="LO",6,10))+IF(S1642=1,2,IF(D1642=7,1,(IF(WEEKDAY(B1642)=1,2,IF(WEEKDAY(B1642)=7,1,0))))))</f>
        <v>3</v>
      </c>
      <c r="U1642" s="781">
        <f>VLOOKUP(C1642,METADATA!$A$5:$H$29,IF(E1642="HI",2,IF(E1642="LO",6,10))+IF(S1642=1,2,IF(D1642=7,1,(IF(WEEKDAY(B1642)=1,2,IF(WEEKDAY(B1642)=7,1,0))))))</f>
        <v>3</v>
      </c>
    </row>
    <row r="1643" spans="2:21" ht="13.95" customHeight="1" x14ac:dyDescent="0.25">
      <c r="B1643" s="784">
        <f t="shared" si="77"/>
        <v>45451</v>
      </c>
      <c r="C1643" s="785">
        <v>7</v>
      </c>
      <c r="D1643" s="786">
        <f>IFERROR((INDEX(METADATA!$T$2:$T$20,MATCH(B1643,METADATA!$S$2:$S$20,0))),0)</f>
        <v>0</v>
      </c>
      <c r="E1643" s="785" t="str">
        <f t="shared" si="75"/>
        <v>HI</v>
      </c>
      <c r="F1643" s="786">
        <f>VLOOKUP(C1643,METADATA!$A$5:$H$29,IF(E1643="HI",2,IF(E1643="LO",6,10))+IF(D1643=1,2,IF(D1643=7,1,(IF(WEEKDAY(B1643)=1,2,IF(WEEKDAY(B1643)=7,1,0))))))</f>
        <v>2</v>
      </c>
      <c r="G1643" s="786">
        <f>VLOOKUP(C1643,METADATA!$J$5:$Q$29,IF(E1643="HI",2,IF(E1643="LO",6,10))+IF(D1643=1,2,IF(D1643=7,1,(IF(WEEKDAY(B1643)=1,2,IF(WEEKDAY(B1643)=7,1,0))))))</f>
        <v>2</v>
      </c>
      <c r="H1643" s="787">
        <v>11583</v>
      </c>
      <c r="I1643" s="788">
        <v>1636.0069923400879</v>
      </c>
      <c r="K1643" s="795">
        <v>865.8125</v>
      </c>
      <c r="M1643" s="798">
        <f t="shared" si="76"/>
        <v>11697.965971868172</v>
      </c>
      <c r="N1643" s="303"/>
      <c r="S1643" s="786">
        <v>0</v>
      </c>
      <c r="T1643" s="781">
        <f>VLOOKUP(C1643,METADATA!$J$5:$Q$29,IF(E1643="HI",2,IF(E1643="LO",6,10))+IF(S1643=1,2,IF(D1643=7,1,(IF(WEEKDAY(B1643)=1,2,IF(WEEKDAY(B1643)=7,1,0))))))</f>
        <v>2</v>
      </c>
      <c r="U1643" s="781">
        <f>VLOOKUP(C1643,METADATA!$A$5:$H$29,IF(E1643="HI",2,IF(E1643="LO",6,10))+IF(S1643=1,2,IF(D1643=7,1,(IF(WEEKDAY(B1643)=1,2,IF(WEEKDAY(B1643)=7,1,0))))))</f>
        <v>2</v>
      </c>
    </row>
    <row r="1644" spans="2:21" ht="13.95" customHeight="1" x14ac:dyDescent="0.25">
      <c r="B1644" s="784">
        <f t="shared" si="77"/>
        <v>45451</v>
      </c>
      <c r="C1644" s="785">
        <v>8</v>
      </c>
      <c r="D1644" s="786">
        <f>IFERROR((INDEX(METADATA!$T$2:$T$20,MATCH(B1644,METADATA!$S$2:$S$20,0))),0)</f>
        <v>0</v>
      </c>
      <c r="E1644" s="785" t="str">
        <f t="shared" si="75"/>
        <v>HI</v>
      </c>
      <c r="F1644" s="786">
        <f>VLOOKUP(C1644,METADATA!$A$5:$H$29,IF(E1644="HI",2,IF(E1644="LO",6,10))+IF(D1644=1,2,IF(D1644=7,1,(IF(WEEKDAY(B1644)=1,2,IF(WEEKDAY(B1644)=7,1,0))))))</f>
        <v>2</v>
      </c>
      <c r="G1644" s="786">
        <f>VLOOKUP(C1644,METADATA!$J$5:$Q$29,IF(E1644="HI",2,IF(E1644="LO",6,10))+IF(D1644=1,2,IF(D1644=7,1,(IF(WEEKDAY(B1644)=1,2,IF(WEEKDAY(B1644)=7,1,0))))))</f>
        <v>2</v>
      </c>
      <c r="H1644" s="787">
        <v>13322.75</v>
      </c>
      <c r="I1644" s="788">
        <v>1586.0649871826172</v>
      </c>
      <c r="K1644" s="795">
        <v>834.63750000000005</v>
      </c>
      <c r="M1644" s="798">
        <f t="shared" si="76"/>
        <v>13416.827855572516</v>
      </c>
      <c r="N1644" s="303"/>
      <c r="S1644" s="786">
        <v>0</v>
      </c>
      <c r="T1644" s="781">
        <f>VLOOKUP(C1644,METADATA!$J$5:$Q$29,IF(E1644="HI",2,IF(E1644="LO",6,10))+IF(S1644=1,2,IF(D1644=7,1,(IF(WEEKDAY(B1644)=1,2,IF(WEEKDAY(B1644)=7,1,0))))))</f>
        <v>2</v>
      </c>
      <c r="U1644" s="781">
        <f>VLOOKUP(C1644,METADATA!$A$5:$H$29,IF(E1644="HI",2,IF(E1644="LO",6,10))+IF(S1644=1,2,IF(D1644=7,1,(IF(WEEKDAY(B1644)=1,2,IF(WEEKDAY(B1644)=7,1,0))))))</f>
        <v>2</v>
      </c>
    </row>
    <row r="1645" spans="2:21" ht="13.95" customHeight="1" x14ac:dyDescent="0.25">
      <c r="B1645" s="784">
        <f t="shared" si="77"/>
        <v>45451</v>
      </c>
      <c r="C1645" s="785">
        <v>9</v>
      </c>
      <c r="D1645" s="786">
        <f>IFERROR((INDEX(METADATA!$T$2:$T$20,MATCH(B1645,METADATA!$S$2:$S$20,0))),0)</f>
        <v>0</v>
      </c>
      <c r="E1645" s="785" t="str">
        <f t="shared" si="75"/>
        <v>HI</v>
      </c>
      <c r="F1645" s="786">
        <f>VLOOKUP(C1645,METADATA!$A$5:$H$29,IF(E1645="HI",2,IF(E1645="LO",6,10))+IF(D1645=1,2,IF(D1645=7,1,(IF(WEEKDAY(B1645)=1,2,IF(WEEKDAY(B1645)=7,1,0))))))</f>
        <v>2</v>
      </c>
      <c r="G1645" s="786">
        <f>VLOOKUP(C1645,METADATA!$J$5:$Q$29,IF(E1645="HI",2,IF(E1645="LO",6,10))+IF(D1645=1,2,IF(D1645=7,1,(IF(WEEKDAY(B1645)=1,2,IF(WEEKDAY(B1645)=7,1,0))))))</f>
        <v>2</v>
      </c>
      <c r="H1645" s="787">
        <v>14053</v>
      </c>
      <c r="I1645" s="788">
        <v>1615.9199371337891</v>
      </c>
      <c r="K1645" s="795">
        <v>847.33749999999998</v>
      </c>
      <c r="M1645" s="798">
        <f t="shared" si="76"/>
        <v>14145.600243299203</v>
      </c>
      <c r="N1645" s="303"/>
      <c r="S1645" s="786">
        <v>0</v>
      </c>
      <c r="T1645" s="781">
        <f>VLOOKUP(C1645,METADATA!$J$5:$Q$29,IF(E1645="HI",2,IF(E1645="LO",6,10))+IF(S1645=1,2,IF(D1645=7,1,(IF(WEEKDAY(B1645)=1,2,IF(WEEKDAY(B1645)=7,1,0))))))</f>
        <v>2</v>
      </c>
      <c r="U1645" s="781">
        <f>VLOOKUP(C1645,METADATA!$A$5:$H$29,IF(E1645="HI",2,IF(E1645="LO",6,10))+IF(S1645=1,2,IF(D1645=7,1,(IF(WEEKDAY(B1645)=1,2,IF(WEEKDAY(B1645)=7,1,0))))))</f>
        <v>2</v>
      </c>
    </row>
    <row r="1646" spans="2:21" ht="13.95" customHeight="1" x14ac:dyDescent="0.25">
      <c r="B1646" s="784">
        <f t="shared" si="77"/>
        <v>45451</v>
      </c>
      <c r="C1646" s="785">
        <v>10</v>
      </c>
      <c r="D1646" s="786">
        <f>IFERROR((INDEX(METADATA!$T$2:$T$20,MATCH(B1646,METADATA!$S$2:$S$20,0))),0)</f>
        <v>0</v>
      </c>
      <c r="E1646" s="785" t="str">
        <f t="shared" si="75"/>
        <v>HI</v>
      </c>
      <c r="F1646" s="786">
        <f>VLOOKUP(C1646,METADATA!$A$5:$H$29,IF(E1646="HI",2,IF(E1646="LO",6,10))+IF(D1646=1,2,IF(D1646=7,1,(IF(WEEKDAY(B1646)=1,2,IF(WEEKDAY(B1646)=7,1,0))))))</f>
        <v>2</v>
      </c>
      <c r="G1646" s="786">
        <f>VLOOKUP(C1646,METADATA!$J$5:$Q$29,IF(E1646="HI",2,IF(E1646="LO",6,10))+IF(D1646=1,2,IF(D1646=7,1,(IF(WEEKDAY(B1646)=1,2,IF(WEEKDAY(B1646)=7,1,0))))))</f>
        <v>2</v>
      </c>
      <c r="H1646" s="787">
        <v>14076.5</v>
      </c>
      <c r="I1646" s="788">
        <v>1892.3499908447266</v>
      </c>
      <c r="K1646" s="795">
        <v>851.61249999999995</v>
      </c>
      <c r="M1646" s="798">
        <f t="shared" si="76"/>
        <v>14203.127850507086</v>
      </c>
      <c r="N1646" s="303"/>
      <c r="S1646" s="786">
        <v>0</v>
      </c>
      <c r="T1646" s="781">
        <f>VLOOKUP(C1646,METADATA!$J$5:$Q$29,IF(E1646="HI",2,IF(E1646="LO",6,10))+IF(S1646=1,2,IF(D1646=7,1,(IF(WEEKDAY(B1646)=1,2,IF(WEEKDAY(B1646)=7,1,0))))))</f>
        <v>2</v>
      </c>
      <c r="U1646" s="781">
        <f>VLOOKUP(C1646,METADATA!$A$5:$H$29,IF(E1646="HI",2,IF(E1646="LO",6,10))+IF(S1646=1,2,IF(D1646=7,1,(IF(WEEKDAY(B1646)=1,2,IF(WEEKDAY(B1646)=7,1,0))))))</f>
        <v>2</v>
      </c>
    </row>
    <row r="1647" spans="2:21" ht="13.95" customHeight="1" x14ac:dyDescent="0.25">
      <c r="B1647" s="784">
        <f t="shared" si="77"/>
        <v>45451</v>
      </c>
      <c r="C1647" s="785">
        <v>11</v>
      </c>
      <c r="D1647" s="786">
        <f>IFERROR((INDEX(METADATA!$T$2:$T$20,MATCH(B1647,METADATA!$S$2:$S$20,0))),0)</f>
        <v>0</v>
      </c>
      <c r="E1647" s="785" t="str">
        <f t="shared" si="75"/>
        <v>HI</v>
      </c>
      <c r="F1647" s="786">
        <f>VLOOKUP(C1647,METADATA!$A$5:$H$29,IF(E1647="HI",2,IF(E1647="LO",6,10))+IF(D1647=1,2,IF(D1647=7,1,(IF(WEEKDAY(B1647)=1,2,IF(WEEKDAY(B1647)=7,1,0))))))</f>
        <v>2</v>
      </c>
      <c r="G1647" s="786">
        <f>VLOOKUP(C1647,METADATA!$J$5:$Q$29,IF(E1647="HI",2,IF(E1647="LO",6,10))+IF(D1647=1,2,IF(D1647=7,1,(IF(WEEKDAY(B1647)=1,2,IF(WEEKDAY(B1647)=7,1,0))))))</f>
        <v>2</v>
      </c>
      <c r="H1647" s="787">
        <v>13950.25</v>
      </c>
      <c r="I1647" s="788">
        <v>2009.232536315918</v>
      </c>
      <c r="K1647" s="795">
        <v>856.5</v>
      </c>
      <c r="M1647" s="798">
        <f t="shared" si="76"/>
        <v>14094.200596255556</v>
      </c>
      <c r="N1647" s="303"/>
      <c r="S1647" s="786">
        <v>0</v>
      </c>
      <c r="T1647" s="781">
        <f>VLOOKUP(C1647,METADATA!$J$5:$Q$29,IF(E1647="HI",2,IF(E1647="LO",6,10))+IF(S1647=1,2,IF(D1647=7,1,(IF(WEEKDAY(B1647)=1,2,IF(WEEKDAY(B1647)=7,1,0))))))</f>
        <v>2</v>
      </c>
      <c r="U1647" s="781">
        <f>VLOOKUP(C1647,METADATA!$A$5:$H$29,IF(E1647="HI",2,IF(E1647="LO",6,10))+IF(S1647=1,2,IF(D1647=7,1,(IF(WEEKDAY(B1647)=1,2,IF(WEEKDAY(B1647)=7,1,0))))))</f>
        <v>2</v>
      </c>
    </row>
    <row r="1648" spans="2:21" ht="13.95" customHeight="1" x14ac:dyDescent="0.25">
      <c r="B1648" s="784">
        <f t="shared" si="77"/>
        <v>45451</v>
      </c>
      <c r="C1648" s="785">
        <v>12</v>
      </c>
      <c r="D1648" s="786">
        <f>IFERROR((INDEX(METADATA!$T$2:$T$20,MATCH(B1648,METADATA!$S$2:$S$20,0))),0)</f>
        <v>0</v>
      </c>
      <c r="E1648" s="785" t="str">
        <f t="shared" si="75"/>
        <v>HI</v>
      </c>
      <c r="F1648" s="786">
        <f>VLOOKUP(C1648,METADATA!$A$5:$H$29,IF(E1648="HI",2,IF(E1648="LO",6,10))+IF(D1648=1,2,IF(D1648=7,1,(IF(WEEKDAY(B1648)=1,2,IF(WEEKDAY(B1648)=7,1,0))))))</f>
        <v>3</v>
      </c>
      <c r="G1648" s="786">
        <f>VLOOKUP(C1648,METADATA!$J$5:$Q$29,IF(E1648="HI",2,IF(E1648="LO",6,10))+IF(D1648=1,2,IF(D1648=7,1,(IF(WEEKDAY(B1648)=1,2,IF(WEEKDAY(B1648)=7,1,0))))))</f>
        <v>3</v>
      </c>
      <c r="H1648" s="787">
        <v>13551.25</v>
      </c>
      <c r="I1648" s="788">
        <v>2190.6849899291992</v>
      </c>
      <c r="K1648" s="795">
        <v>824.32500000000005</v>
      </c>
      <c r="M1648" s="798">
        <f t="shared" si="76"/>
        <v>13727.180238038731</v>
      </c>
      <c r="N1648" s="303"/>
      <c r="S1648" s="786">
        <v>0</v>
      </c>
      <c r="T1648" s="781">
        <f>VLOOKUP(C1648,METADATA!$J$5:$Q$29,IF(E1648="HI",2,IF(E1648="LO",6,10))+IF(S1648=1,2,IF(D1648=7,1,(IF(WEEKDAY(B1648)=1,2,IF(WEEKDAY(B1648)=7,1,0))))))</f>
        <v>3</v>
      </c>
      <c r="U1648" s="781">
        <f>VLOOKUP(C1648,METADATA!$A$5:$H$29,IF(E1648="HI",2,IF(E1648="LO",6,10))+IF(S1648=1,2,IF(D1648=7,1,(IF(WEEKDAY(B1648)=1,2,IF(WEEKDAY(B1648)=7,1,0))))))</f>
        <v>3</v>
      </c>
    </row>
    <row r="1649" spans="2:21" ht="13.95" customHeight="1" x14ac:dyDescent="0.25">
      <c r="B1649" s="784">
        <f t="shared" si="77"/>
        <v>45451</v>
      </c>
      <c r="C1649" s="785">
        <v>13</v>
      </c>
      <c r="D1649" s="786">
        <f>IFERROR((INDEX(METADATA!$T$2:$T$20,MATCH(B1649,METADATA!$S$2:$S$20,0))),0)</f>
        <v>0</v>
      </c>
      <c r="E1649" s="785" t="str">
        <f t="shared" si="75"/>
        <v>HI</v>
      </c>
      <c r="F1649" s="786">
        <f>VLOOKUP(C1649,METADATA!$A$5:$H$29,IF(E1649="HI",2,IF(E1649="LO",6,10))+IF(D1649=1,2,IF(D1649=7,1,(IF(WEEKDAY(B1649)=1,2,IF(WEEKDAY(B1649)=7,1,0))))))</f>
        <v>3</v>
      </c>
      <c r="G1649" s="786">
        <f>VLOOKUP(C1649,METADATA!$J$5:$Q$29,IF(E1649="HI",2,IF(E1649="LO",6,10))+IF(D1649=1,2,IF(D1649=7,1,(IF(WEEKDAY(B1649)=1,2,IF(WEEKDAY(B1649)=7,1,0))))))</f>
        <v>3</v>
      </c>
      <c r="H1649" s="787">
        <v>12742</v>
      </c>
      <c r="I1649" s="788">
        <v>2033.410041809082</v>
      </c>
      <c r="K1649" s="795">
        <v>882.73749999999995</v>
      </c>
      <c r="M1649" s="798">
        <f t="shared" si="76"/>
        <v>12903.229068652932</v>
      </c>
      <c r="N1649" s="303"/>
      <c r="S1649" s="786">
        <v>0</v>
      </c>
      <c r="T1649" s="781">
        <f>VLOOKUP(C1649,METADATA!$J$5:$Q$29,IF(E1649="HI",2,IF(E1649="LO",6,10))+IF(S1649=1,2,IF(D1649=7,1,(IF(WEEKDAY(B1649)=1,2,IF(WEEKDAY(B1649)=7,1,0))))))</f>
        <v>3</v>
      </c>
      <c r="U1649" s="781">
        <f>VLOOKUP(C1649,METADATA!$A$5:$H$29,IF(E1649="HI",2,IF(E1649="LO",6,10))+IF(S1649=1,2,IF(D1649=7,1,(IF(WEEKDAY(B1649)=1,2,IF(WEEKDAY(B1649)=7,1,0))))))</f>
        <v>3</v>
      </c>
    </row>
    <row r="1650" spans="2:21" ht="13.95" customHeight="1" x14ac:dyDescent="0.25">
      <c r="B1650" s="784">
        <f t="shared" si="77"/>
        <v>45451</v>
      </c>
      <c r="C1650" s="785">
        <v>14</v>
      </c>
      <c r="D1650" s="786">
        <f>IFERROR((INDEX(METADATA!$T$2:$T$20,MATCH(B1650,METADATA!$S$2:$S$20,0))),0)</f>
        <v>0</v>
      </c>
      <c r="E1650" s="785" t="str">
        <f t="shared" si="75"/>
        <v>HI</v>
      </c>
      <c r="F1650" s="786">
        <f>VLOOKUP(C1650,METADATA!$A$5:$H$29,IF(E1650="HI",2,IF(E1650="LO",6,10))+IF(D1650=1,2,IF(D1650=7,1,(IF(WEEKDAY(B1650)=1,2,IF(WEEKDAY(B1650)=7,1,0))))))</f>
        <v>3</v>
      </c>
      <c r="G1650" s="786">
        <f>VLOOKUP(C1650,METADATA!$J$5:$Q$29,IF(E1650="HI",2,IF(E1650="LO",6,10))+IF(D1650=1,2,IF(D1650=7,1,(IF(WEEKDAY(B1650)=1,2,IF(WEEKDAY(B1650)=7,1,0))))))</f>
        <v>3</v>
      </c>
      <c r="H1650" s="787">
        <v>12292</v>
      </c>
      <c r="I1650" s="788">
        <v>1734.4105453491211</v>
      </c>
      <c r="K1650" s="795">
        <v>909.3125</v>
      </c>
      <c r="M1650" s="798">
        <f t="shared" si="76"/>
        <v>12413.760265923385</v>
      </c>
      <c r="N1650" s="303"/>
      <c r="S1650" s="786">
        <v>0</v>
      </c>
      <c r="T1650" s="781">
        <f>VLOOKUP(C1650,METADATA!$J$5:$Q$29,IF(E1650="HI",2,IF(E1650="LO",6,10))+IF(S1650=1,2,IF(D1650=7,1,(IF(WEEKDAY(B1650)=1,2,IF(WEEKDAY(B1650)=7,1,0))))))</f>
        <v>3</v>
      </c>
      <c r="U1650" s="781">
        <f>VLOOKUP(C1650,METADATA!$A$5:$H$29,IF(E1650="HI",2,IF(E1650="LO",6,10))+IF(S1650=1,2,IF(D1650=7,1,(IF(WEEKDAY(B1650)=1,2,IF(WEEKDAY(B1650)=7,1,0))))))</f>
        <v>3</v>
      </c>
    </row>
    <row r="1651" spans="2:21" ht="13.95" customHeight="1" x14ac:dyDescent="0.25">
      <c r="B1651" s="784">
        <f t="shared" si="77"/>
        <v>45451</v>
      </c>
      <c r="C1651" s="785">
        <v>15</v>
      </c>
      <c r="D1651" s="786">
        <f>IFERROR((INDEX(METADATA!$T$2:$T$20,MATCH(B1651,METADATA!$S$2:$S$20,0))),0)</f>
        <v>0</v>
      </c>
      <c r="E1651" s="785" t="str">
        <f t="shared" si="75"/>
        <v>HI</v>
      </c>
      <c r="F1651" s="786">
        <f>VLOOKUP(C1651,METADATA!$A$5:$H$29,IF(E1651="HI",2,IF(E1651="LO",6,10))+IF(D1651=1,2,IF(D1651=7,1,(IF(WEEKDAY(B1651)=1,2,IF(WEEKDAY(B1651)=7,1,0))))))</f>
        <v>3</v>
      </c>
      <c r="G1651" s="786">
        <f>VLOOKUP(C1651,METADATA!$J$5:$Q$29,IF(E1651="HI",2,IF(E1651="LO",6,10))+IF(D1651=1,2,IF(D1651=7,1,(IF(WEEKDAY(B1651)=1,2,IF(WEEKDAY(B1651)=7,1,0))))))</f>
        <v>3</v>
      </c>
      <c r="H1651" s="787">
        <v>12115.25</v>
      </c>
      <c r="I1651" s="788">
        <v>1653.8399963378906</v>
      </c>
      <c r="K1651" s="795">
        <v>905.6</v>
      </c>
      <c r="M1651" s="798">
        <f t="shared" si="76"/>
        <v>12227.610939835587</v>
      </c>
      <c r="N1651" s="303"/>
      <c r="S1651" s="786">
        <v>0</v>
      </c>
      <c r="T1651" s="781">
        <f>VLOOKUP(C1651,METADATA!$J$5:$Q$29,IF(E1651="HI",2,IF(E1651="LO",6,10))+IF(S1651=1,2,IF(D1651=7,1,(IF(WEEKDAY(B1651)=1,2,IF(WEEKDAY(B1651)=7,1,0))))))</f>
        <v>3</v>
      </c>
      <c r="U1651" s="781">
        <f>VLOOKUP(C1651,METADATA!$A$5:$H$29,IF(E1651="HI",2,IF(E1651="LO",6,10))+IF(S1651=1,2,IF(D1651=7,1,(IF(WEEKDAY(B1651)=1,2,IF(WEEKDAY(B1651)=7,1,0))))))</f>
        <v>3</v>
      </c>
    </row>
    <row r="1652" spans="2:21" ht="13.95" customHeight="1" x14ac:dyDescent="0.25">
      <c r="B1652" s="784">
        <f t="shared" si="77"/>
        <v>45451</v>
      </c>
      <c r="C1652" s="785">
        <v>16</v>
      </c>
      <c r="D1652" s="786">
        <f>IFERROR((INDEX(METADATA!$T$2:$T$20,MATCH(B1652,METADATA!$S$2:$S$20,0))),0)</f>
        <v>0</v>
      </c>
      <c r="E1652" s="785" t="str">
        <f t="shared" si="75"/>
        <v>HI</v>
      </c>
      <c r="F1652" s="786">
        <f>VLOOKUP(C1652,METADATA!$A$5:$H$29,IF(E1652="HI",2,IF(E1652="LO",6,10))+IF(D1652=1,2,IF(D1652=7,1,(IF(WEEKDAY(B1652)=1,2,IF(WEEKDAY(B1652)=7,1,0))))))</f>
        <v>3</v>
      </c>
      <c r="G1652" s="786">
        <f>VLOOKUP(C1652,METADATA!$J$5:$Q$29,IF(E1652="HI",2,IF(E1652="LO",6,10))+IF(D1652=1,2,IF(D1652=7,1,(IF(WEEKDAY(B1652)=1,2,IF(WEEKDAY(B1652)=7,1,0))))))</f>
        <v>3</v>
      </c>
      <c r="H1652" s="787">
        <v>12290</v>
      </c>
      <c r="I1652" s="788">
        <v>1506.3599853515625</v>
      </c>
      <c r="K1652" s="795">
        <v>913.98749999999995</v>
      </c>
      <c r="M1652" s="798">
        <f t="shared" si="76"/>
        <v>12381.971587976946</v>
      </c>
      <c r="N1652" s="303"/>
      <c r="S1652" s="786">
        <v>0</v>
      </c>
      <c r="T1652" s="781">
        <f>VLOOKUP(C1652,METADATA!$J$5:$Q$29,IF(E1652="HI",2,IF(E1652="LO",6,10))+IF(S1652=1,2,IF(D1652=7,1,(IF(WEEKDAY(B1652)=1,2,IF(WEEKDAY(B1652)=7,1,0))))))</f>
        <v>3</v>
      </c>
      <c r="U1652" s="781">
        <f>VLOOKUP(C1652,METADATA!$A$5:$H$29,IF(E1652="HI",2,IF(E1652="LO",6,10))+IF(S1652=1,2,IF(D1652=7,1,(IF(WEEKDAY(B1652)=1,2,IF(WEEKDAY(B1652)=7,1,0))))))</f>
        <v>3</v>
      </c>
    </row>
    <row r="1653" spans="2:21" ht="13.95" customHeight="1" x14ac:dyDescent="0.25">
      <c r="B1653" s="784">
        <f t="shared" si="77"/>
        <v>45451</v>
      </c>
      <c r="C1653" s="785">
        <v>17</v>
      </c>
      <c r="D1653" s="786">
        <f>IFERROR((INDEX(METADATA!$T$2:$T$20,MATCH(B1653,METADATA!$S$2:$S$20,0))),0)</f>
        <v>0</v>
      </c>
      <c r="E1653" s="785" t="str">
        <f t="shared" si="75"/>
        <v>HI</v>
      </c>
      <c r="F1653" s="786">
        <f>VLOOKUP(C1653,METADATA!$A$5:$H$29,IF(E1653="HI",2,IF(E1653="LO",6,10))+IF(D1653=1,2,IF(D1653=7,1,(IF(WEEKDAY(B1653)=1,2,IF(WEEKDAY(B1653)=7,1,0))))))</f>
        <v>2</v>
      </c>
      <c r="G1653" s="786">
        <f>VLOOKUP(C1653,METADATA!$J$5:$Q$29,IF(E1653="HI",2,IF(E1653="LO",6,10))+IF(D1653=1,2,IF(D1653=7,1,(IF(WEEKDAY(B1653)=1,2,IF(WEEKDAY(B1653)=7,1,0))))))</f>
        <v>3</v>
      </c>
      <c r="H1653" s="787">
        <v>12209.75</v>
      </c>
      <c r="I1653" s="788">
        <v>1602.1915158629417</v>
      </c>
      <c r="K1653" s="795">
        <v>902.26250000000005</v>
      </c>
      <c r="M1653" s="798">
        <f t="shared" si="76"/>
        <v>12314.422955055717</v>
      </c>
      <c r="N1653" s="303"/>
      <c r="S1653" s="786">
        <v>0</v>
      </c>
      <c r="T1653" s="781">
        <f>VLOOKUP(C1653,METADATA!$J$5:$Q$29,IF(E1653="HI",2,IF(E1653="LO",6,10))+IF(S1653=1,2,IF(D1653=7,1,(IF(WEEKDAY(B1653)=1,2,IF(WEEKDAY(B1653)=7,1,0))))))</f>
        <v>3</v>
      </c>
      <c r="U1653" s="781">
        <f>VLOOKUP(C1653,METADATA!$A$5:$H$29,IF(E1653="HI",2,IF(E1653="LO",6,10))+IF(S1653=1,2,IF(D1653=7,1,(IF(WEEKDAY(B1653)=1,2,IF(WEEKDAY(B1653)=7,1,0))))))</f>
        <v>2</v>
      </c>
    </row>
    <row r="1654" spans="2:21" ht="13.95" customHeight="1" x14ac:dyDescent="0.25">
      <c r="B1654" s="784">
        <f t="shared" si="77"/>
        <v>45451</v>
      </c>
      <c r="C1654" s="785">
        <v>18</v>
      </c>
      <c r="D1654" s="786">
        <f>IFERROR((INDEX(METADATA!$T$2:$T$20,MATCH(B1654,METADATA!$S$2:$S$20,0))),0)</f>
        <v>0</v>
      </c>
      <c r="E1654" s="785" t="str">
        <f t="shared" si="75"/>
        <v>HI</v>
      </c>
      <c r="F1654" s="786">
        <f>VLOOKUP(C1654,METADATA!$A$5:$H$29,IF(E1654="HI",2,IF(E1654="LO",6,10))+IF(D1654=1,2,IF(D1654=7,1,(IF(WEEKDAY(B1654)=1,2,IF(WEEKDAY(B1654)=7,1,0))))))</f>
        <v>2</v>
      </c>
      <c r="G1654" s="786">
        <f>VLOOKUP(C1654,METADATA!$J$5:$Q$29,IF(E1654="HI",2,IF(E1654="LO",6,10))+IF(D1654=1,2,IF(D1654=7,1,(IF(WEEKDAY(B1654)=1,2,IF(WEEKDAY(B1654)=7,1,0))))))</f>
        <v>2</v>
      </c>
      <c r="H1654" s="787">
        <v>12437.5</v>
      </c>
      <c r="I1654" s="788">
        <v>1614.1175308227539</v>
      </c>
      <c r="K1654" s="795">
        <v>933.76250000000005</v>
      </c>
      <c r="M1654" s="798">
        <f t="shared" si="76"/>
        <v>12541.801371944515</v>
      </c>
      <c r="N1654" s="303"/>
      <c r="S1654" s="786">
        <v>0</v>
      </c>
      <c r="T1654" s="781">
        <f>VLOOKUP(C1654,METADATA!$J$5:$Q$29,IF(E1654="HI",2,IF(E1654="LO",6,10))+IF(S1654=1,2,IF(D1654=7,1,(IF(WEEKDAY(B1654)=1,2,IF(WEEKDAY(B1654)=7,1,0))))))</f>
        <v>2</v>
      </c>
      <c r="U1654" s="781">
        <f>VLOOKUP(C1654,METADATA!$A$5:$H$29,IF(E1654="HI",2,IF(E1654="LO",6,10))+IF(S1654=1,2,IF(D1654=7,1,(IF(WEEKDAY(B1654)=1,2,IF(WEEKDAY(B1654)=7,1,0))))))</f>
        <v>2</v>
      </c>
    </row>
    <row r="1655" spans="2:21" ht="13.95" customHeight="1" x14ac:dyDescent="0.25">
      <c r="B1655" s="784">
        <f t="shared" si="77"/>
        <v>45451</v>
      </c>
      <c r="C1655" s="785">
        <v>19</v>
      </c>
      <c r="D1655" s="786">
        <f>IFERROR((INDEX(METADATA!$T$2:$T$20,MATCH(B1655,METADATA!$S$2:$S$20,0))),0)</f>
        <v>0</v>
      </c>
      <c r="E1655" s="785" t="str">
        <f t="shared" si="75"/>
        <v>HI</v>
      </c>
      <c r="F1655" s="786">
        <f>VLOOKUP(C1655,METADATA!$A$5:$H$29,IF(E1655="HI",2,IF(E1655="LO",6,10))+IF(D1655=1,2,IF(D1655=7,1,(IF(WEEKDAY(B1655)=1,2,IF(WEEKDAY(B1655)=7,1,0))))))</f>
        <v>3</v>
      </c>
      <c r="G1655" s="786">
        <f>VLOOKUP(C1655,METADATA!$J$5:$Q$29,IF(E1655="HI",2,IF(E1655="LO",6,10))+IF(D1655=1,2,IF(D1655=7,1,(IF(WEEKDAY(B1655)=1,2,IF(WEEKDAY(B1655)=7,1,0))))))</f>
        <v>2</v>
      </c>
      <c r="H1655" s="787">
        <v>12486</v>
      </c>
      <c r="I1655" s="788">
        <v>1677.7199783325195</v>
      </c>
      <c r="K1655" s="795">
        <v>0</v>
      </c>
      <c r="M1655" s="798">
        <f t="shared" si="76"/>
        <v>12598.211790793806</v>
      </c>
      <c r="N1655" s="303"/>
      <c r="S1655" s="786">
        <v>0</v>
      </c>
      <c r="T1655" s="781">
        <f>VLOOKUP(C1655,METADATA!$J$5:$Q$29,IF(E1655="HI",2,IF(E1655="LO",6,10))+IF(S1655=1,2,IF(D1655=7,1,(IF(WEEKDAY(B1655)=1,2,IF(WEEKDAY(B1655)=7,1,0))))))</f>
        <v>2</v>
      </c>
      <c r="U1655" s="781">
        <f>VLOOKUP(C1655,METADATA!$A$5:$H$29,IF(E1655="HI",2,IF(E1655="LO",6,10))+IF(S1655=1,2,IF(D1655=7,1,(IF(WEEKDAY(B1655)=1,2,IF(WEEKDAY(B1655)=7,1,0))))))</f>
        <v>3</v>
      </c>
    </row>
    <row r="1656" spans="2:21" ht="13.95" customHeight="1" x14ac:dyDescent="0.25">
      <c r="B1656" s="784">
        <f t="shared" si="77"/>
        <v>45451</v>
      </c>
      <c r="C1656" s="785">
        <v>20</v>
      </c>
      <c r="D1656" s="786">
        <f>IFERROR((INDEX(METADATA!$T$2:$T$20,MATCH(B1656,METADATA!$S$2:$S$20,0))),0)</f>
        <v>0</v>
      </c>
      <c r="E1656" s="785" t="str">
        <f t="shared" si="75"/>
        <v>HI</v>
      </c>
      <c r="F1656" s="786">
        <f>VLOOKUP(C1656,METADATA!$A$5:$H$29,IF(E1656="HI",2,IF(E1656="LO",6,10))+IF(D1656=1,2,IF(D1656=7,1,(IF(WEEKDAY(B1656)=1,2,IF(WEEKDAY(B1656)=7,1,0))))))</f>
        <v>3</v>
      </c>
      <c r="G1656" s="786">
        <f>VLOOKUP(C1656,METADATA!$J$5:$Q$29,IF(E1656="HI",2,IF(E1656="LO",6,10))+IF(D1656=1,2,IF(D1656=7,1,(IF(WEEKDAY(B1656)=1,2,IF(WEEKDAY(B1656)=7,1,0))))))</f>
        <v>3</v>
      </c>
      <c r="H1656" s="787">
        <v>11655.75</v>
      </c>
      <c r="I1656" s="788">
        <v>1680.1224899291992</v>
      </c>
      <c r="K1656" s="795">
        <v>0</v>
      </c>
      <c r="M1656" s="798">
        <f t="shared" si="76"/>
        <v>11776.218393171293</v>
      </c>
      <c r="N1656" s="303"/>
      <c r="S1656" s="786">
        <v>0</v>
      </c>
      <c r="T1656" s="781">
        <f>VLOOKUP(C1656,METADATA!$J$5:$Q$29,IF(E1656="HI",2,IF(E1656="LO",6,10))+IF(S1656=1,2,IF(D1656=7,1,(IF(WEEKDAY(B1656)=1,2,IF(WEEKDAY(B1656)=7,1,0))))))</f>
        <v>3</v>
      </c>
      <c r="U1656" s="781">
        <f>VLOOKUP(C1656,METADATA!$A$5:$H$29,IF(E1656="HI",2,IF(E1656="LO",6,10))+IF(S1656=1,2,IF(D1656=7,1,(IF(WEEKDAY(B1656)=1,2,IF(WEEKDAY(B1656)=7,1,0))))))</f>
        <v>3</v>
      </c>
    </row>
    <row r="1657" spans="2:21" ht="13.95" customHeight="1" x14ac:dyDescent="0.25">
      <c r="B1657" s="784">
        <f t="shared" si="77"/>
        <v>45451</v>
      </c>
      <c r="C1657" s="785">
        <v>21</v>
      </c>
      <c r="D1657" s="786">
        <f>IFERROR((INDEX(METADATA!$T$2:$T$20,MATCH(B1657,METADATA!$S$2:$S$20,0))),0)</f>
        <v>0</v>
      </c>
      <c r="E1657" s="785" t="str">
        <f t="shared" si="75"/>
        <v>HI</v>
      </c>
      <c r="F1657" s="786">
        <f>VLOOKUP(C1657,METADATA!$A$5:$H$29,IF(E1657="HI",2,IF(E1657="LO",6,10))+IF(D1657=1,2,IF(D1657=7,1,(IF(WEEKDAY(B1657)=1,2,IF(WEEKDAY(B1657)=7,1,0))))))</f>
        <v>3</v>
      </c>
      <c r="G1657" s="786">
        <f>VLOOKUP(C1657,METADATA!$J$5:$Q$29,IF(E1657="HI",2,IF(E1657="LO",6,10))+IF(D1657=1,2,IF(D1657=7,1,(IF(WEEKDAY(B1657)=1,2,IF(WEEKDAY(B1657)=7,1,0))))))</f>
        <v>3</v>
      </c>
      <c r="H1657" s="787">
        <v>10624.25</v>
      </c>
      <c r="I1657" s="788">
        <v>1840.0050277709961</v>
      </c>
      <c r="K1657" s="795">
        <v>0</v>
      </c>
      <c r="M1657" s="798">
        <f t="shared" si="76"/>
        <v>10782.407271325013</v>
      </c>
      <c r="N1657" s="303"/>
      <c r="S1657" s="786">
        <v>0</v>
      </c>
      <c r="T1657" s="781">
        <f>VLOOKUP(C1657,METADATA!$J$5:$Q$29,IF(E1657="HI",2,IF(E1657="LO",6,10))+IF(S1657=1,2,IF(D1657=7,1,(IF(WEEKDAY(B1657)=1,2,IF(WEEKDAY(B1657)=7,1,0))))))</f>
        <v>3</v>
      </c>
      <c r="U1657" s="781">
        <f>VLOOKUP(C1657,METADATA!$A$5:$H$29,IF(E1657="HI",2,IF(E1657="LO",6,10))+IF(S1657=1,2,IF(D1657=7,1,(IF(WEEKDAY(B1657)=1,2,IF(WEEKDAY(B1657)=7,1,0))))))</f>
        <v>3</v>
      </c>
    </row>
    <row r="1658" spans="2:21" ht="13.95" customHeight="1" x14ac:dyDescent="0.25">
      <c r="B1658" s="784">
        <f t="shared" si="77"/>
        <v>45451</v>
      </c>
      <c r="C1658" s="785">
        <v>22</v>
      </c>
      <c r="D1658" s="786">
        <f>IFERROR((INDEX(METADATA!$T$2:$T$20,MATCH(B1658,METADATA!$S$2:$S$20,0))),0)</f>
        <v>0</v>
      </c>
      <c r="E1658" s="785" t="str">
        <f t="shared" si="75"/>
        <v>HI</v>
      </c>
      <c r="F1658" s="786">
        <f>VLOOKUP(C1658,METADATA!$A$5:$H$29,IF(E1658="HI",2,IF(E1658="LO",6,10))+IF(D1658=1,2,IF(D1658=7,1,(IF(WEEKDAY(B1658)=1,2,IF(WEEKDAY(B1658)=7,1,0))))))</f>
        <v>3</v>
      </c>
      <c r="G1658" s="786">
        <f>VLOOKUP(C1658,METADATA!$J$5:$Q$29,IF(E1658="HI",2,IF(E1658="LO",6,10))+IF(D1658=1,2,IF(D1658=7,1,(IF(WEEKDAY(B1658)=1,2,IF(WEEKDAY(B1658)=7,1,0))))))</f>
        <v>3</v>
      </c>
      <c r="H1658" s="787">
        <v>9785.5</v>
      </c>
      <c r="I1658" s="788">
        <v>2058.1449584960938</v>
      </c>
      <c r="K1658" s="795">
        <v>0</v>
      </c>
      <c r="M1658" s="798">
        <f t="shared" si="76"/>
        <v>9999.5985379505546</v>
      </c>
      <c r="N1658" s="303"/>
      <c r="S1658" s="786">
        <v>0</v>
      </c>
      <c r="T1658" s="781">
        <f>VLOOKUP(C1658,METADATA!$J$5:$Q$29,IF(E1658="HI",2,IF(E1658="LO",6,10))+IF(S1658=1,2,IF(D1658=7,1,(IF(WEEKDAY(B1658)=1,2,IF(WEEKDAY(B1658)=7,1,0))))))</f>
        <v>3</v>
      </c>
      <c r="U1658" s="781">
        <f>VLOOKUP(C1658,METADATA!$A$5:$H$29,IF(E1658="HI",2,IF(E1658="LO",6,10))+IF(S1658=1,2,IF(D1658=7,1,(IF(WEEKDAY(B1658)=1,2,IF(WEEKDAY(B1658)=7,1,0))))))</f>
        <v>3</v>
      </c>
    </row>
    <row r="1659" spans="2:21" ht="13.95" customHeight="1" x14ac:dyDescent="0.25">
      <c r="B1659" s="784">
        <f t="shared" si="77"/>
        <v>45451</v>
      </c>
      <c r="C1659" s="785">
        <v>23</v>
      </c>
      <c r="D1659" s="786">
        <f>IFERROR((INDEX(METADATA!$T$2:$T$20,MATCH(B1659,METADATA!$S$2:$S$20,0))),0)</f>
        <v>0</v>
      </c>
      <c r="E1659" s="785" t="str">
        <f t="shared" si="75"/>
        <v>HI</v>
      </c>
      <c r="F1659" s="786">
        <f>VLOOKUP(C1659,METADATA!$A$5:$H$29,IF(E1659="HI",2,IF(E1659="LO",6,10))+IF(D1659=1,2,IF(D1659=7,1,(IF(WEEKDAY(B1659)=1,2,IF(WEEKDAY(B1659)=7,1,0))))))</f>
        <v>3</v>
      </c>
      <c r="G1659" s="786">
        <f>VLOOKUP(C1659,METADATA!$J$5:$Q$29,IF(E1659="HI",2,IF(E1659="LO",6,10))+IF(D1659=1,2,IF(D1659=7,1,(IF(WEEKDAY(B1659)=1,2,IF(WEEKDAY(B1659)=7,1,0))))))</f>
        <v>3</v>
      </c>
      <c r="H1659" s="787">
        <v>8923.5</v>
      </c>
      <c r="I1659" s="788">
        <v>2054.2099761962891</v>
      </c>
      <c r="K1659" s="795">
        <v>0</v>
      </c>
      <c r="M1659" s="798">
        <f t="shared" si="76"/>
        <v>9156.8898036562805</v>
      </c>
      <c r="N1659" s="303"/>
      <c r="S1659" s="786">
        <v>0</v>
      </c>
      <c r="T1659" s="781">
        <f>VLOOKUP(C1659,METADATA!$J$5:$Q$29,IF(E1659="HI",2,IF(E1659="LO",6,10))+IF(S1659=1,2,IF(D1659=7,1,(IF(WEEKDAY(B1659)=1,2,IF(WEEKDAY(B1659)=7,1,0))))))</f>
        <v>3</v>
      </c>
      <c r="U1659" s="781">
        <f>VLOOKUP(C1659,METADATA!$A$5:$H$29,IF(E1659="HI",2,IF(E1659="LO",6,10))+IF(S1659=1,2,IF(D1659=7,1,(IF(WEEKDAY(B1659)=1,2,IF(WEEKDAY(B1659)=7,1,0))))))</f>
        <v>3</v>
      </c>
    </row>
    <row r="1660" spans="2:21" ht="13.95" customHeight="1" x14ac:dyDescent="0.25">
      <c r="B1660" s="784">
        <f t="shared" si="77"/>
        <v>45452</v>
      </c>
      <c r="C1660" s="785">
        <v>0</v>
      </c>
      <c r="D1660" s="786">
        <f>IFERROR((INDEX(METADATA!$T$2:$T$20,MATCH(B1660,METADATA!$S$2:$S$20,0))),0)</f>
        <v>0</v>
      </c>
      <c r="E1660" s="785" t="str">
        <f t="shared" si="75"/>
        <v>HI</v>
      </c>
      <c r="F1660" s="786">
        <f>VLOOKUP(C1660,METADATA!$A$5:$H$29,IF(E1660="HI",2,IF(E1660="LO",6,10))+IF(D1660=1,2,IF(D1660=7,1,(IF(WEEKDAY(B1660)=1,2,IF(WEEKDAY(B1660)=7,1,0))))))</f>
        <v>3</v>
      </c>
      <c r="G1660" s="786">
        <f>VLOOKUP(C1660,METADATA!$J$5:$Q$29,IF(E1660="HI",2,IF(E1660="LO",6,10))+IF(D1660=1,2,IF(D1660=7,1,(IF(WEEKDAY(B1660)=1,2,IF(WEEKDAY(B1660)=7,1,0))))))</f>
        <v>3</v>
      </c>
      <c r="H1660" s="787">
        <v>8282.75</v>
      </c>
      <c r="I1660" s="788">
        <v>1948.1749877929688</v>
      </c>
      <c r="K1660" s="795">
        <v>0</v>
      </c>
      <c r="M1660" s="798">
        <f t="shared" si="76"/>
        <v>8508.7797800602493</v>
      </c>
      <c r="N1660" s="303"/>
      <c r="S1660" s="786">
        <v>0</v>
      </c>
      <c r="T1660" s="781">
        <f>VLOOKUP(C1660,METADATA!$J$5:$Q$29,IF(E1660="HI",2,IF(E1660="LO",6,10))+IF(S1660=1,2,IF(D1660=7,1,(IF(WEEKDAY(B1660)=1,2,IF(WEEKDAY(B1660)=7,1,0))))))</f>
        <v>3</v>
      </c>
      <c r="U1660" s="781">
        <f>VLOOKUP(C1660,METADATA!$A$5:$H$29,IF(E1660="HI",2,IF(E1660="LO",6,10))+IF(S1660=1,2,IF(D1660=7,1,(IF(WEEKDAY(B1660)=1,2,IF(WEEKDAY(B1660)=7,1,0))))))</f>
        <v>3</v>
      </c>
    </row>
    <row r="1661" spans="2:21" ht="13.95" customHeight="1" x14ac:dyDescent="0.25">
      <c r="B1661" s="784">
        <f t="shared" si="77"/>
        <v>45452</v>
      </c>
      <c r="C1661" s="785">
        <v>1</v>
      </c>
      <c r="D1661" s="786">
        <f>IFERROR((INDEX(METADATA!$T$2:$T$20,MATCH(B1661,METADATA!$S$2:$S$20,0))),0)</f>
        <v>0</v>
      </c>
      <c r="E1661" s="785" t="str">
        <f t="shared" si="75"/>
        <v>HI</v>
      </c>
      <c r="F1661" s="786">
        <f>VLOOKUP(C1661,METADATA!$A$5:$H$29,IF(E1661="HI",2,IF(E1661="LO",6,10))+IF(D1661=1,2,IF(D1661=7,1,(IF(WEEKDAY(B1661)=1,2,IF(WEEKDAY(B1661)=7,1,0))))))</f>
        <v>3</v>
      </c>
      <c r="G1661" s="786">
        <f>VLOOKUP(C1661,METADATA!$J$5:$Q$29,IF(E1661="HI",2,IF(E1661="LO",6,10))+IF(D1661=1,2,IF(D1661=7,1,(IF(WEEKDAY(B1661)=1,2,IF(WEEKDAY(B1661)=7,1,0))))))</f>
        <v>3</v>
      </c>
      <c r="H1661" s="787">
        <v>7915.5</v>
      </c>
      <c r="I1661" s="788">
        <v>2212.9075164794922</v>
      </c>
      <c r="K1661" s="795">
        <v>0</v>
      </c>
      <c r="M1661" s="798">
        <f t="shared" si="76"/>
        <v>8219.0084515403341</v>
      </c>
      <c r="N1661" s="303"/>
      <c r="S1661" s="786">
        <v>0</v>
      </c>
      <c r="T1661" s="781">
        <f>VLOOKUP(C1661,METADATA!$J$5:$Q$29,IF(E1661="HI",2,IF(E1661="LO",6,10))+IF(S1661=1,2,IF(D1661=7,1,(IF(WEEKDAY(B1661)=1,2,IF(WEEKDAY(B1661)=7,1,0))))))</f>
        <v>3</v>
      </c>
      <c r="U1661" s="781">
        <f>VLOOKUP(C1661,METADATA!$A$5:$H$29,IF(E1661="HI",2,IF(E1661="LO",6,10))+IF(S1661=1,2,IF(D1661=7,1,(IF(WEEKDAY(B1661)=1,2,IF(WEEKDAY(B1661)=7,1,0))))))</f>
        <v>3</v>
      </c>
    </row>
    <row r="1662" spans="2:21" ht="13.95" customHeight="1" x14ac:dyDescent="0.25">
      <c r="B1662" s="784">
        <f t="shared" si="77"/>
        <v>45452</v>
      </c>
      <c r="C1662" s="785">
        <v>2</v>
      </c>
      <c r="D1662" s="786">
        <f>IFERROR((INDEX(METADATA!$T$2:$T$20,MATCH(B1662,METADATA!$S$2:$S$20,0))),0)</f>
        <v>0</v>
      </c>
      <c r="E1662" s="785" t="str">
        <f t="shared" si="75"/>
        <v>HI</v>
      </c>
      <c r="F1662" s="786">
        <f>VLOOKUP(C1662,METADATA!$A$5:$H$29,IF(E1662="HI",2,IF(E1662="LO",6,10))+IF(D1662=1,2,IF(D1662=7,1,(IF(WEEKDAY(B1662)=1,2,IF(WEEKDAY(B1662)=7,1,0))))))</f>
        <v>3</v>
      </c>
      <c r="G1662" s="786">
        <f>VLOOKUP(C1662,METADATA!$J$5:$Q$29,IF(E1662="HI",2,IF(E1662="LO",6,10))+IF(D1662=1,2,IF(D1662=7,1,(IF(WEEKDAY(B1662)=1,2,IF(WEEKDAY(B1662)=7,1,0))))))</f>
        <v>3</v>
      </c>
      <c r="H1662" s="787">
        <v>7690.75</v>
      </c>
      <c r="I1662" s="788">
        <v>1964.8200225830078</v>
      </c>
      <c r="K1662" s="795">
        <v>0</v>
      </c>
      <c r="M1662" s="798">
        <f t="shared" si="76"/>
        <v>7937.7675251699766</v>
      </c>
      <c r="N1662" s="303"/>
      <c r="S1662" s="786">
        <v>0</v>
      </c>
      <c r="T1662" s="781">
        <f>VLOOKUP(C1662,METADATA!$J$5:$Q$29,IF(E1662="HI",2,IF(E1662="LO",6,10))+IF(S1662=1,2,IF(D1662=7,1,(IF(WEEKDAY(B1662)=1,2,IF(WEEKDAY(B1662)=7,1,0))))))</f>
        <v>3</v>
      </c>
      <c r="U1662" s="781">
        <f>VLOOKUP(C1662,METADATA!$A$5:$H$29,IF(E1662="HI",2,IF(E1662="LO",6,10))+IF(S1662=1,2,IF(D1662=7,1,(IF(WEEKDAY(B1662)=1,2,IF(WEEKDAY(B1662)=7,1,0))))))</f>
        <v>3</v>
      </c>
    </row>
    <row r="1663" spans="2:21" ht="13.95" customHeight="1" x14ac:dyDescent="0.25">
      <c r="B1663" s="784">
        <f t="shared" si="77"/>
        <v>45452</v>
      </c>
      <c r="C1663" s="785">
        <v>3</v>
      </c>
      <c r="D1663" s="786">
        <f>IFERROR((INDEX(METADATA!$T$2:$T$20,MATCH(B1663,METADATA!$S$2:$S$20,0))),0)</f>
        <v>0</v>
      </c>
      <c r="E1663" s="785" t="str">
        <f t="shared" si="75"/>
        <v>HI</v>
      </c>
      <c r="F1663" s="786">
        <f>VLOOKUP(C1663,METADATA!$A$5:$H$29,IF(E1663="HI",2,IF(E1663="LO",6,10))+IF(D1663=1,2,IF(D1663=7,1,(IF(WEEKDAY(B1663)=1,2,IF(WEEKDAY(B1663)=7,1,0))))))</f>
        <v>3</v>
      </c>
      <c r="G1663" s="786">
        <f>VLOOKUP(C1663,METADATA!$J$5:$Q$29,IF(E1663="HI",2,IF(E1663="LO",6,10))+IF(D1663=1,2,IF(D1663=7,1,(IF(WEEKDAY(B1663)=1,2,IF(WEEKDAY(B1663)=7,1,0))))))</f>
        <v>3</v>
      </c>
      <c r="H1663" s="787">
        <v>7813</v>
      </c>
      <c r="I1663" s="788">
        <v>1710.9120254516602</v>
      </c>
      <c r="K1663" s="795">
        <v>0</v>
      </c>
      <c r="M1663" s="798">
        <f t="shared" si="76"/>
        <v>7998.1365929093199</v>
      </c>
      <c r="N1663" s="303"/>
      <c r="S1663" s="786">
        <v>0</v>
      </c>
      <c r="T1663" s="781">
        <f>VLOOKUP(C1663,METADATA!$J$5:$Q$29,IF(E1663="HI",2,IF(E1663="LO",6,10))+IF(S1663=1,2,IF(D1663=7,1,(IF(WEEKDAY(B1663)=1,2,IF(WEEKDAY(B1663)=7,1,0))))))</f>
        <v>3</v>
      </c>
      <c r="U1663" s="781">
        <f>VLOOKUP(C1663,METADATA!$A$5:$H$29,IF(E1663="HI",2,IF(E1663="LO",6,10))+IF(S1663=1,2,IF(D1663=7,1,(IF(WEEKDAY(B1663)=1,2,IF(WEEKDAY(B1663)=7,1,0))))))</f>
        <v>3</v>
      </c>
    </row>
    <row r="1664" spans="2:21" ht="13.95" customHeight="1" x14ac:dyDescent="0.25">
      <c r="B1664" s="784">
        <f t="shared" si="77"/>
        <v>45452</v>
      </c>
      <c r="C1664" s="785">
        <v>4</v>
      </c>
      <c r="D1664" s="786">
        <f>IFERROR((INDEX(METADATA!$T$2:$T$20,MATCH(B1664,METADATA!$S$2:$S$20,0))),0)</f>
        <v>0</v>
      </c>
      <c r="E1664" s="785" t="str">
        <f t="shared" si="75"/>
        <v>HI</v>
      </c>
      <c r="F1664" s="786">
        <f>VLOOKUP(C1664,METADATA!$A$5:$H$29,IF(E1664="HI",2,IF(E1664="LO",6,10))+IF(D1664=1,2,IF(D1664=7,1,(IF(WEEKDAY(B1664)=1,2,IF(WEEKDAY(B1664)=7,1,0))))))</f>
        <v>3</v>
      </c>
      <c r="G1664" s="786">
        <f>VLOOKUP(C1664,METADATA!$J$5:$Q$29,IF(E1664="HI",2,IF(E1664="LO",6,10))+IF(D1664=1,2,IF(D1664=7,1,(IF(WEEKDAY(B1664)=1,2,IF(WEEKDAY(B1664)=7,1,0))))))</f>
        <v>3</v>
      </c>
      <c r="H1664" s="787">
        <v>8072</v>
      </c>
      <c r="I1664" s="788">
        <v>1679.3525238037109</v>
      </c>
      <c r="K1664" s="795">
        <v>0</v>
      </c>
      <c r="M1664" s="798">
        <f t="shared" si="76"/>
        <v>8244.8413507602381</v>
      </c>
      <c r="N1664" s="303"/>
      <c r="S1664" s="786">
        <v>0</v>
      </c>
      <c r="T1664" s="781">
        <f>VLOOKUP(C1664,METADATA!$J$5:$Q$29,IF(E1664="HI",2,IF(E1664="LO",6,10))+IF(S1664=1,2,IF(D1664=7,1,(IF(WEEKDAY(B1664)=1,2,IF(WEEKDAY(B1664)=7,1,0))))))</f>
        <v>3</v>
      </c>
      <c r="U1664" s="781">
        <f>VLOOKUP(C1664,METADATA!$A$5:$H$29,IF(E1664="HI",2,IF(E1664="LO",6,10))+IF(S1664=1,2,IF(D1664=7,1,(IF(WEEKDAY(B1664)=1,2,IF(WEEKDAY(B1664)=7,1,0))))))</f>
        <v>3</v>
      </c>
    </row>
    <row r="1665" spans="2:21" ht="13.95" customHeight="1" x14ac:dyDescent="0.25">
      <c r="B1665" s="784">
        <f t="shared" si="77"/>
        <v>45452</v>
      </c>
      <c r="C1665" s="785">
        <v>5</v>
      </c>
      <c r="D1665" s="786">
        <f>IFERROR((INDEX(METADATA!$T$2:$T$20,MATCH(B1665,METADATA!$S$2:$S$20,0))),0)</f>
        <v>0</v>
      </c>
      <c r="E1665" s="785" t="str">
        <f t="shared" si="75"/>
        <v>HI</v>
      </c>
      <c r="F1665" s="786">
        <f>VLOOKUP(C1665,METADATA!$A$5:$H$29,IF(E1665="HI",2,IF(E1665="LO",6,10))+IF(D1665=1,2,IF(D1665=7,1,(IF(WEEKDAY(B1665)=1,2,IF(WEEKDAY(B1665)=7,1,0))))))</f>
        <v>3</v>
      </c>
      <c r="G1665" s="786">
        <f>VLOOKUP(C1665,METADATA!$J$5:$Q$29,IF(E1665="HI",2,IF(E1665="LO",6,10))+IF(D1665=1,2,IF(D1665=7,1,(IF(WEEKDAY(B1665)=1,2,IF(WEEKDAY(B1665)=7,1,0))))))</f>
        <v>3</v>
      </c>
      <c r="H1665" s="787">
        <v>8239.25</v>
      </c>
      <c r="I1665" s="788">
        <v>1625.5425033569336</v>
      </c>
      <c r="K1665" s="795">
        <v>0</v>
      </c>
      <c r="M1665" s="798">
        <f t="shared" si="76"/>
        <v>8398.0729332817737</v>
      </c>
      <c r="N1665" s="303"/>
      <c r="S1665" s="786">
        <v>0</v>
      </c>
      <c r="T1665" s="781">
        <f>VLOOKUP(C1665,METADATA!$J$5:$Q$29,IF(E1665="HI",2,IF(E1665="LO",6,10))+IF(S1665=1,2,IF(D1665=7,1,(IF(WEEKDAY(B1665)=1,2,IF(WEEKDAY(B1665)=7,1,0))))))</f>
        <v>3</v>
      </c>
      <c r="U1665" s="781">
        <f>VLOOKUP(C1665,METADATA!$A$5:$H$29,IF(E1665="HI",2,IF(E1665="LO",6,10))+IF(S1665=1,2,IF(D1665=7,1,(IF(WEEKDAY(B1665)=1,2,IF(WEEKDAY(B1665)=7,1,0))))))</f>
        <v>3</v>
      </c>
    </row>
    <row r="1666" spans="2:21" ht="13.95" customHeight="1" x14ac:dyDescent="0.25">
      <c r="B1666" s="784">
        <f t="shared" si="77"/>
        <v>45452</v>
      </c>
      <c r="C1666" s="785">
        <v>6</v>
      </c>
      <c r="D1666" s="786">
        <f>IFERROR((INDEX(METADATA!$T$2:$T$20,MATCH(B1666,METADATA!$S$2:$S$20,0))),0)</f>
        <v>0</v>
      </c>
      <c r="E1666" s="785" t="str">
        <f t="shared" si="75"/>
        <v>HI</v>
      </c>
      <c r="F1666" s="786">
        <f>VLOOKUP(C1666,METADATA!$A$5:$H$29,IF(E1666="HI",2,IF(E1666="LO",6,10))+IF(D1666=1,2,IF(D1666=7,1,(IF(WEEKDAY(B1666)=1,2,IF(WEEKDAY(B1666)=7,1,0))))))</f>
        <v>3</v>
      </c>
      <c r="G1666" s="786">
        <f>VLOOKUP(C1666,METADATA!$J$5:$Q$29,IF(E1666="HI",2,IF(E1666="LO",6,10))+IF(D1666=1,2,IF(D1666=7,1,(IF(WEEKDAY(B1666)=1,2,IF(WEEKDAY(B1666)=7,1,0))))))</f>
        <v>3</v>
      </c>
      <c r="H1666" s="787">
        <v>8827.5</v>
      </c>
      <c r="I1666" s="788">
        <v>1642.0575714111328</v>
      </c>
      <c r="K1666" s="795">
        <v>870.51250000000005</v>
      </c>
      <c r="M1666" s="798">
        <f t="shared" si="76"/>
        <v>8978.9258443217259</v>
      </c>
      <c r="N1666" s="303"/>
      <c r="S1666" s="786">
        <v>0</v>
      </c>
      <c r="T1666" s="781">
        <f>VLOOKUP(C1666,METADATA!$J$5:$Q$29,IF(E1666="HI",2,IF(E1666="LO",6,10))+IF(S1666=1,2,IF(D1666=7,1,(IF(WEEKDAY(B1666)=1,2,IF(WEEKDAY(B1666)=7,1,0))))))</f>
        <v>3</v>
      </c>
      <c r="U1666" s="781">
        <f>VLOOKUP(C1666,METADATA!$A$5:$H$29,IF(E1666="HI",2,IF(E1666="LO",6,10))+IF(S1666=1,2,IF(D1666=7,1,(IF(WEEKDAY(B1666)=1,2,IF(WEEKDAY(B1666)=7,1,0))))))</f>
        <v>3</v>
      </c>
    </row>
    <row r="1667" spans="2:21" ht="13.95" customHeight="1" x14ac:dyDescent="0.25">
      <c r="B1667" s="784">
        <f t="shared" si="77"/>
        <v>45452</v>
      </c>
      <c r="C1667" s="785">
        <v>7</v>
      </c>
      <c r="D1667" s="786">
        <f>IFERROR((INDEX(METADATA!$T$2:$T$20,MATCH(B1667,METADATA!$S$2:$S$20,0))),0)</f>
        <v>0</v>
      </c>
      <c r="E1667" s="785" t="str">
        <f t="shared" si="75"/>
        <v>HI</v>
      </c>
      <c r="F1667" s="786">
        <f>VLOOKUP(C1667,METADATA!$A$5:$H$29,IF(E1667="HI",2,IF(E1667="LO",6,10))+IF(D1667=1,2,IF(D1667=7,1,(IF(WEEKDAY(B1667)=1,2,IF(WEEKDAY(B1667)=7,1,0))))))</f>
        <v>3</v>
      </c>
      <c r="G1667" s="786">
        <f>VLOOKUP(C1667,METADATA!$J$5:$Q$29,IF(E1667="HI",2,IF(E1667="LO",6,10))+IF(D1667=1,2,IF(D1667=7,1,(IF(WEEKDAY(B1667)=1,2,IF(WEEKDAY(B1667)=7,1,0))))))</f>
        <v>3</v>
      </c>
      <c r="H1667" s="787">
        <v>9973.25</v>
      </c>
      <c r="I1667" s="788">
        <v>1747.3900451660156</v>
      </c>
      <c r="K1667" s="795">
        <v>865.8125</v>
      </c>
      <c r="M1667" s="798">
        <f t="shared" si="76"/>
        <v>10125.170987812764</v>
      </c>
      <c r="N1667" s="303"/>
      <c r="S1667" s="786">
        <v>0</v>
      </c>
      <c r="T1667" s="781">
        <f>VLOOKUP(C1667,METADATA!$J$5:$Q$29,IF(E1667="HI",2,IF(E1667="LO",6,10))+IF(S1667=1,2,IF(D1667=7,1,(IF(WEEKDAY(B1667)=1,2,IF(WEEKDAY(B1667)=7,1,0))))))</f>
        <v>3</v>
      </c>
      <c r="U1667" s="781">
        <f>VLOOKUP(C1667,METADATA!$A$5:$H$29,IF(E1667="HI",2,IF(E1667="LO",6,10))+IF(S1667=1,2,IF(D1667=7,1,(IF(WEEKDAY(B1667)=1,2,IF(WEEKDAY(B1667)=7,1,0))))))</f>
        <v>3</v>
      </c>
    </row>
    <row r="1668" spans="2:21" ht="13.95" customHeight="1" x14ac:dyDescent="0.25">
      <c r="B1668" s="784">
        <f t="shared" si="77"/>
        <v>45452</v>
      </c>
      <c r="C1668" s="785">
        <v>8</v>
      </c>
      <c r="D1668" s="786">
        <f>IFERROR((INDEX(METADATA!$T$2:$T$20,MATCH(B1668,METADATA!$S$2:$S$20,0))),0)</f>
        <v>0</v>
      </c>
      <c r="E1668" s="785" t="str">
        <f t="shared" ref="E1668:E1731" si="78">IF(B1668="","",IF(AND(MONTH(B1668)&gt;=MONTH($AA$9),MONTH(B1668)&lt;=MONTH($AA$11)),"HI","LO"))</f>
        <v>HI</v>
      </c>
      <c r="F1668" s="786">
        <f>VLOOKUP(C1668,METADATA!$A$5:$H$29,IF(E1668="HI",2,IF(E1668="LO",6,10))+IF(D1668=1,2,IF(D1668=7,1,(IF(WEEKDAY(B1668)=1,2,IF(WEEKDAY(B1668)=7,1,0))))))</f>
        <v>3</v>
      </c>
      <c r="G1668" s="786">
        <f>VLOOKUP(C1668,METADATA!$J$5:$Q$29,IF(E1668="HI",2,IF(E1668="LO",6,10))+IF(D1668=1,2,IF(D1668=7,1,(IF(WEEKDAY(B1668)=1,2,IF(WEEKDAY(B1668)=7,1,0))))))</f>
        <v>3</v>
      </c>
      <c r="H1668" s="787">
        <v>11652.5</v>
      </c>
      <c r="I1668" s="788">
        <v>1861.3699645996094</v>
      </c>
      <c r="K1668" s="795">
        <v>834.63750000000005</v>
      </c>
      <c r="M1668" s="798">
        <f t="shared" ref="M1668:M1731" si="79">SQRT(H1668^2+I1668^2)</f>
        <v>11800.231116173682</v>
      </c>
      <c r="N1668" s="303"/>
      <c r="S1668" s="786">
        <v>0</v>
      </c>
      <c r="T1668" s="781">
        <f>VLOOKUP(C1668,METADATA!$J$5:$Q$29,IF(E1668="HI",2,IF(E1668="LO",6,10))+IF(S1668=1,2,IF(D1668=7,1,(IF(WEEKDAY(B1668)=1,2,IF(WEEKDAY(B1668)=7,1,0))))))</f>
        <v>3</v>
      </c>
      <c r="U1668" s="781">
        <f>VLOOKUP(C1668,METADATA!$A$5:$H$29,IF(E1668="HI",2,IF(E1668="LO",6,10))+IF(S1668=1,2,IF(D1668=7,1,(IF(WEEKDAY(B1668)=1,2,IF(WEEKDAY(B1668)=7,1,0))))))</f>
        <v>3</v>
      </c>
    </row>
    <row r="1669" spans="2:21" ht="13.95" customHeight="1" x14ac:dyDescent="0.25">
      <c r="B1669" s="784">
        <f t="shared" si="77"/>
        <v>45452</v>
      </c>
      <c r="C1669" s="785">
        <v>9</v>
      </c>
      <c r="D1669" s="786">
        <f>IFERROR((INDEX(METADATA!$T$2:$T$20,MATCH(B1669,METADATA!$S$2:$S$20,0))),0)</f>
        <v>0</v>
      </c>
      <c r="E1669" s="785" t="str">
        <f t="shared" si="78"/>
        <v>HI</v>
      </c>
      <c r="F1669" s="786">
        <f>VLOOKUP(C1669,METADATA!$A$5:$H$29,IF(E1669="HI",2,IF(E1669="LO",6,10))+IF(D1669=1,2,IF(D1669=7,1,(IF(WEEKDAY(B1669)=1,2,IF(WEEKDAY(B1669)=7,1,0))))))</f>
        <v>3</v>
      </c>
      <c r="G1669" s="786">
        <f>VLOOKUP(C1669,METADATA!$J$5:$Q$29,IF(E1669="HI",2,IF(E1669="LO",6,10))+IF(D1669=1,2,IF(D1669=7,1,(IF(WEEKDAY(B1669)=1,2,IF(WEEKDAY(B1669)=7,1,0))))))</f>
        <v>3</v>
      </c>
      <c r="H1669" s="787">
        <v>12090.75</v>
      </c>
      <c r="I1669" s="788">
        <v>1765.4639844298363</v>
      </c>
      <c r="K1669" s="795">
        <v>847.33749999999998</v>
      </c>
      <c r="M1669" s="798">
        <f t="shared" si="79"/>
        <v>12218.964712397645</v>
      </c>
      <c r="N1669" s="303"/>
      <c r="S1669" s="786">
        <v>0</v>
      </c>
      <c r="T1669" s="781">
        <f>VLOOKUP(C1669,METADATA!$J$5:$Q$29,IF(E1669="HI",2,IF(E1669="LO",6,10))+IF(S1669=1,2,IF(D1669=7,1,(IF(WEEKDAY(B1669)=1,2,IF(WEEKDAY(B1669)=7,1,0))))))</f>
        <v>3</v>
      </c>
      <c r="U1669" s="781">
        <f>VLOOKUP(C1669,METADATA!$A$5:$H$29,IF(E1669="HI",2,IF(E1669="LO",6,10))+IF(S1669=1,2,IF(D1669=7,1,(IF(WEEKDAY(B1669)=1,2,IF(WEEKDAY(B1669)=7,1,0))))))</f>
        <v>3</v>
      </c>
    </row>
    <row r="1670" spans="2:21" ht="13.95" customHeight="1" x14ac:dyDescent="0.25">
      <c r="B1670" s="784">
        <f t="shared" si="77"/>
        <v>45452</v>
      </c>
      <c r="C1670" s="785">
        <v>10</v>
      </c>
      <c r="D1670" s="786">
        <f>IFERROR((INDEX(METADATA!$T$2:$T$20,MATCH(B1670,METADATA!$S$2:$S$20,0))),0)</f>
        <v>0</v>
      </c>
      <c r="E1670" s="785" t="str">
        <f t="shared" si="78"/>
        <v>HI</v>
      </c>
      <c r="F1670" s="786">
        <f>VLOOKUP(C1670,METADATA!$A$5:$H$29,IF(E1670="HI",2,IF(E1670="LO",6,10))+IF(D1670=1,2,IF(D1670=7,1,(IF(WEEKDAY(B1670)=1,2,IF(WEEKDAY(B1670)=7,1,0))))))</f>
        <v>3</v>
      </c>
      <c r="G1670" s="786">
        <f>VLOOKUP(C1670,METADATA!$J$5:$Q$29,IF(E1670="HI",2,IF(E1670="LO",6,10))+IF(D1670=1,2,IF(D1670=7,1,(IF(WEEKDAY(B1670)=1,2,IF(WEEKDAY(B1670)=7,1,0))))))</f>
        <v>3</v>
      </c>
      <c r="H1670" s="787">
        <v>12566</v>
      </c>
      <c r="I1670" s="788">
        <v>1900.8725433349609</v>
      </c>
      <c r="K1670" s="795">
        <v>851.61249999999995</v>
      </c>
      <c r="M1670" s="798">
        <f t="shared" si="79"/>
        <v>12708.96032041979</v>
      </c>
      <c r="N1670" s="303"/>
      <c r="S1670" s="786">
        <v>0</v>
      </c>
      <c r="T1670" s="781">
        <f>VLOOKUP(C1670,METADATA!$J$5:$Q$29,IF(E1670="HI",2,IF(E1670="LO",6,10))+IF(S1670=1,2,IF(D1670=7,1,(IF(WEEKDAY(B1670)=1,2,IF(WEEKDAY(B1670)=7,1,0))))))</f>
        <v>3</v>
      </c>
      <c r="U1670" s="781">
        <f>VLOOKUP(C1670,METADATA!$A$5:$H$29,IF(E1670="HI",2,IF(E1670="LO",6,10))+IF(S1670=1,2,IF(D1670=7,1,(IF(WEEKDAY(B1670)=1,2,IF(WEEKDAY(B1670)=7,1,0))))))</f>
        <v>3</v>
      </c>
    </row>
    <row r="1671" spans="2:21" ht="13.95" customHeight="1" x14ac:dyDescent="0.25">
      <c r="B1671" s="784">
        <f t="shared" si="77"/>
        <v>45452</v>
      </c>
      <c r="C1671" s="785">
        <v>11</v>
      </c>
      <c r="D1671" s="786">
        <f>IFERROR((INDEX(METADATA!$T$2:$T$20,MATCH(B1671,METADATA!$S$2:$S$20,0))),0)</f>
        <v>0</v>
      </c>
      <c r="E1671" s="785" t="str">
        <f t="shared" si="78"/>
        <v>HI</v>
      </c>
      <c r="F1671" s="786">
        <f>VLOOKUP(C1671,METADATA!$A$5:$H$29,IF(E1671="HI",2,IF(E1671="LO",6,10))+IF(D1671=1,2,IF(D1671=7,1,(IF(WEEKDAY(B1671)=1,2,IF(WEEKDAY(B1671)=7,1,0))))))</f>
        <v>3</v>
      </c>
      <c r="G1671" s="786">
        <f>VLOOKUP(C1671,METADATA!$J$5:$Q$29,IF(E1671="HI",2,IF(E1671="LO",6,10))+IF(D1671=1,2,IF(D1671=7,1,(IF(WEEKDAY(B1671)=1,2,IF(WEEKDAY(B1671)=7,1,0))))))</f>
        <v>3</v>
      </c>
      <c r="H1671" s="787">
        <v>12581.5</v>
      </c>
      <c r="I1671" s="788">
        <v>2004.9600372314453</v>
      </c>
      <c r="K1671" s="795">
        <v>856.5</v>
      </c>
      <c r="M1671" s="798">
        <f t="shared" si="79"/>
        <v>12740.251449673005</v>
      </c>
      <c r="N1671" s="303"/>
      <c r="S1671" s="786">
        <v>0</v>
      </c>
      <c r="T1671" s="781">
        <f>VLOOKUP(C1671,METADATA!$J$5:$Q$29,IF(E1671="HI",2,IF(E1671="LO",6,10))+IF(S1671=1,2,IF(D1671=7,1,(IF(WEEKDAY(B1671)=1,2,IF(WEEKDAY(B1671)=7,1,0))))))</f>
        <v>3</v>
      </c>
      <c r="U1671" s="781">
        <f>VLOOKUP(C1671,METADATA!$A$5:$H$29,IF(E1671="HI",2,IF(E1671="LO",6,10))+IF(S1671=1,2,IF(D1671=7,1,(IF(WEEKDAY(B1671)=1,2,IF(WEEKDAY(B1671)=7,1,0))))))</f>
        <v>3</v>
      </c>
    </row>
    <row r="1672" spans="2:21" ht="13.95" customHeight="1" x14ac:dyDescent="0.25">
      <c r="B1672" s="784">
        <f t="shared" si="77"/>
        <v>45452</v>
      </c>
      <c r="C1672" s="785">
        <v>12</v>
      </c>
      <c r="D1672" s="786">
        <f>IFERROR((INDEX(METADATA!$T$2:$T$20,MATCH(B1672,METADATA!$S$2:$S$20,0))),0)</f>
        <v>0</v>
      </c>
      <c r="E1672" s="785" t="str">
        <f t="shared" si="78"/>
        <v>HI</v>
      </c>
      <c r="F1672" s="786">
        <f>VLOOKUP(C1672,METADATA!$A$5:$H$29,IF(E1672="HI",2,IF(E1672="LO",6,10))+IF(D1672=1,2,IF(D1672=7,1,(IF(WEEKDAY(B1672)=1,2,IF(WEEKDAY(B1672)=7,1,0))))))</f>
        <v>3</v>
      </c>
      <c r="G1672" s="786">
        <f>VLOOKUP(C1672,METADATA!$J$5:$Q$29,IF(E1672="HI",2,IF(E1672="LO",6,10))+IF(D1672=1,2,IF(D1672=7,1,(IF(WEEKDAY(B1672)=1,2,IF(WEEKDAY(B1672)=7,1,0))))))</f>
        <v>3</v>
      </c>
      <c r="H1672" s="787">
        <v>12565.75</v>
      </c>
      <c r="I1672" s="788">
        <v>1579.9209861755371</v>
      </c>
      <c r="K1672" s="795">
        <v>824.32500000000005</v>
      </c>
      <c r="M1672" s="798">
        <f t="shared" si="79"/>
        <v>12664.68410127382</v>
      </c>
      <c r="N1672" s="303"/>
      <c r="S1672" s="786">
        <v>0</v>
      </c>
      <c r="T1672" s="781">
        <f>VLOOKUP(C1672,METADATA!$J$5:$Q$29,IF(E1672="HI",2,IF(E1672="LO",6,10))+IF(S1672=1,2,IF(D1672=7,1,(IF(WEEKDAY(B1672)=1,2,IF(WEEKDAY(B1672)=7,1,0))))))</f>
        <v>3</v>
      </c>
      <c r="U1672" s="781">
        <f>VLOOKUP(C1672,METADATA!$A$5:$H$29,IF(E1672="HI",2,IF(E1672="LO",6,10))+IF(S1672=1,2,IF(D1672=7,1,(IF(WEEKDAY(B1672)=1,2,IF(WEEKDAY(B1672)=7,1,0))))))</f>
        <v>3</v>
      </c>
    </row>
    <row r="1673" spans="2:21" ht="13.95" customHeight="1" x14ac:dyDescent="0.25">
      <c r="B1673" s="784">
        <f t="shared" si="77"/>
        <v>45452</v>
      </c>
      <c r="C1673" s="785">
        <v>13</v>
      </c>
      <c r="D1673" s="786">
        <f>IFERROR((INDEX(METADATA!$T$2:$T$20,MATCH(B1673,METADATA!$S$2:$S$20,0))),0)</f>
        <v>0</v>
      </c>
      <c r="E1673" s="785" t="str">
        <f t="shared" si="78"/>
        <v>HI</v>
      </c>
      <c r="F1673" s="786">
        <f>VLOOKUP(C1673,METADATA!$A$5:$H$29,IF(E1673="HI",2,IF(E1673="LO",6,10))+IF(D1673=1,2,IF(D1673=7,1,(IF(WEEKDAY(B1673)=1,2,IF(WEEKDAY(B1673)=7,1,0))))))</f>
        <v>3</v>
      </c>
      <c r="G1673" s="786">
        <f>VLOOKUP(C1673,METADATA!$J$5:$Q$29,IF(E1673="HI",2,IF(E1673="LO",6,10))+IF(D1673=1,2,IF(D1673=7,1,(IF(WEEKDAY(B1673)=1,2,IF(WEEKDAY(B1673)=7,1,0))))))</f>
        <v>3</v>
      </c>
      <c r="H1673" s="787">
        <v>11939.5</v>
      </c>
      <c r="I1673" s="788">
        <v>1485.4800415039063</v>
      </c>
      <c r="K1673" s="795">
        <v>882.73749999999995</v>
      </c>
      <c r="M1673" s="798">
        <f t="shared" si="79"/>
        <v>12031.554812396711</v>
      </c>
      <c r="N1673" s="303"/>
      <c r="S1673" s="786">
        <v>0</v>
      </c>
      <c r="T1673" s="781">
        <f>VLOOKUP(C1673,METADATA!$J$5:$Q$29,IF(E1673="HI",2,IF(E1673="LO",6,10))+IF(S1673=1,2,IF(D1673=7,1,(IF(WEEKDAY(B1673)=1,2,IF(WEEKDAY(B1673)=7,1,0))))))</f>
        <v>3</v>
      </c>
      <c r="U1673" s="781">
        <f>VLOOKUP(C1673,METADATA!$A$5:$H$29,IF(E1673="HI",2,IF(E1673="LO",6,10))+IF(S1673=1,2,IF(D1673=7,1,(IF(WEEKDAY(B1673)=1,2,IF(WEEKDAY(B1673)=7,1,0))))))</f>
        <v>3</v>
      </c>
    </row>
    <row r="1674" spans="2:21" ht="13.95" customHeight="1" x14ac:dyDescent="0.25">
      <c r="B1674" s="784">
        <f t="shared" si="77"/>
        <v>45452</v>
      </c>
      <c r="C1674" s="785">
        <v>14</v>
      </c>
      <c r="D1674" s="786">
        <f>IFERROR((INDEX(METADATA!$T$2:$T$20,MATCH(B1674,METADATA!$S$2:$S$20,0))),0)</f>
        <v>0</v>
      </c>
      <c r="E1674" s="785" t="str">
        <f t="shared" si="78"/>
        <v>HI</v>
      </c>
      <c r="F1674" s="786">
        <f>VLOOKUP(C1674,METADATA!$A$5:$H$29,IF(E1674="HI",2,IF(E1674="LO",6,10))+IF(D1674=1,2,IF(D1674=7,1,(IF(WEEKDAY(B1674)=1,2,IF(WEEKDAY(B1674)=7,1,0))))))</f>
        <v>3</v>
      </c>
      <c r="G1674" s="786">
        <f>VLOOKUP(C1674,METADATA!$J$5:$Q$29,IF(E1674="HI",2,IF(E1674="LO",6,10))+IF(D1674=1,2,IF(D1674=7,1,(IF(WEEKDAY(B1674)=1,2,IF(WEEKDAY(B1674)=7,1,0))))))</f>
        <v>3</v>
      </c>
      <c r="H1674" s="787">
        <v>11376.5</v>
      </c>
      <c r="I1674" s="788">
        <v>1351.944018304348</v>
      </c>
      <c r="K1674" s="795">
        <v>909.3125</v>
      </c>
      <c r="M1674" s="798">
        <f t="shared" si="79"/>
        <v>11456.548558733948</v>
      </c>
      <c r="N1674" s="303"/>
      <c r="S1674" s="786">
        <v>0</v>
      </c>
      <c r="T1674" s="781">
        <f>VLOOKUP(C1674,METADATA!$J$5:$Q$29,IF(E1674="HI",2,IF(E1674="LO",6,10))+IF(S1674=1,2,IF(D1674=7,1,(IF(WEEKDAY(B1674)=1,2,IF(WEEKDAY(B1674)=7,1,0))))))</f>
        <v>3</v>
      </c>
      <c r="U1674" s="781">
        <f>VLOOKUP(C1674,METADATA!$A$5:$H$29,IF(E1674="HI",2,IF(E1674="LO",6,10))+IF(S1674=1,2,IF(D1674=7,1,(IF(WEEKDAY(B1674)=1,2,IF(WEEKDAY(B1674)=7,1,0))))))</f>
        <v>3</v>
      </c>
    </row>
    <row r="1675" spans="2:21" ht="13.95" customHeight="1" x14ac:dyDescent="0.25">
      <c r="B1675" s="784">
        <f t="shared" si="77"/>
        <v>45452</v>
      </c>
      <c r="C1675" s="785">
        <v>15</v>
      </c>
      <c r="D1675" s="786">
        <f>IFERROR((INDEX(METADATA!$T$2:$T$20,MATCH(B1675,METADATA!$S$2:$S$20,0))),0)</f>
        <v>0</v>
      </c>
      <c r="E1675" s="785" t="str">
        <f t="shared" si="78"/>
        <v>HI</v>
      </c>
      <c r="F1675" s="786">
        <f>VLOOKUP(C1675,METADATA!$A$5:$H$29,IF(E1675="HI",2,IF(E1675="LO",6,10))+IF(D1675=1,2,IF(D1675=7,1,(IF(WEEKDAY(B1675)=1,2,IF(WEEKDAY(B1675)=7,1,0))))))</f>
        <v>3</v>
      </c>
      <c r="G1675" s="786">
        <f>VLOOKUP(C1675,METADATA!$J$5:$Q$29,IF(E1675="HI",2,IF(E1675="LO",6,10))+IF(D1675=1,2,IF(D1675=7,1,(IF(WEEKDAY(B1675)=1,2,IF(WEEKDAY(B1675)=7,1,0))))))</f>
        <v>3</v>
      </c>
      <c r="H1675" s="787">
        <v>11205</v>
      </c>
      <c r="I1675" s="788">
        <v>1680.9815167784691</v>
      </c>
      <c r="K1675" s="795">
        <v>905.6</v>
      </c>
      <c r="M1675" s="798">
        <f t="shared" si="79"/>
        <v>11330.389395768834</v>
      </c>
      <c r="N1675" s="303"/>
      <c r="S1675" s="786">
        <v>0</v>
      </c>
      <c r="T1675" s="781">
        <f>VLOOKUP(C1675,METADATA!$J$5:$Q$29,IF(E1675="HI",2,IF(E1675="LO",6,10))+IF(S1675=1,2,IF(D1675=7,1,(IF(WEEKDAY(B1675)=1,2,IF(WEEKDAY(B1675)=7,1,0))))))</f>
        <v>3</v>
      </c>
      <c r="U1675" s="781">
        <f>VLOOKUP(C1675,METADATA!$A$5:$H$29,IF(E1675="HI",2,IF(E1675="LO",6,10))+IF(S1675=1,2,IF(D1675=7,1,(IF(WEEKDAY(B1675)=1,2,IF(WEEKDAY(B1675)=7,1,0))))))</f>
        <v>3</v>
      </c>
    </row>
    <row r="1676" spans="2:21" ht="13.95" customHeight="1" x14ac:dyDescent="0.25">
      <c r="B1676" s="784">
        <f t="shared" si="77"/>
        <v>45452</v>
      </c>
      <c r="C1676" s="785">
        <v>16</v>
      </c>
      <c r="D1676" s="786">
        <f>IFERROR((INDEX(METADATA!$T$2:$T$20,MATCH(B1676,METADATA!$S$2:$S$20,0))),0)</f>
        <v>0</v>
      </c>
      <c r="E1676" s="785" t="str">
        <f t="shared" si="78"/>
        <v>HI</v>
      </c>
      <c r="F1676" s="786">
        <f>VLOOKUP(C1676,METADATA!$A$5:$H$29,IF(E1676="HI",2,IF(E1676="LO",6,10))+IF(D1676=1,2,IF(D1676=7,1,(IF(WEEKDAY(B1676)=1,2,IF(WEEKDAY(B1676)=7,1,0))))))</f>
        <v>3</v>
      </c>
      <c r="G1676" s="786">
        <f>VLOOKUP(C1676,METADATA!$J$5:$Q$29,IF(E1676="HI",2,IF(E1676="LO",6,10))+IF(D1676=1,2,IF(D1676=7,1,(IF(WEEKDAY(B1676)=1,2,IF(WEEKDAY(B1676)=7,1,0))))))</f>
        <v>3</v>
      </c>
      <c r="H1676" s="787">
        <v>11532</v>
      </c>
      <c r="I1676" s="788">
        <v>1873.9449768066406</v>
      </c>
      <c r="K1676" s="795">
        <v>913.98749999999995</v>
      </c>
      <c r="M1676" s="798">
        <f t="shared" si="79"/>
        <v>11683.26554419178</v>
      </c>
      <c r="N1676" s="303"/>
      <c r="S1676" s="786">
        <v>0</v>
      </c>
      <c r="T1676" s="781">
        <f>VLOOKUP(C1676,METADATA!$J$5:$Q$29,IF(E1676="HI",2,IF(E1676="LO",6,10))+IF(S1676=1,2,IF(D1676=7,1,(IF(WEEKDAY(B1676)=1,2,IF(WEEKDAY(B1676)=7,1,0))))))</f>
        <v>3</v>
      </c>
      <c r="U1676" s="781">
        <f>VLOOKUP(C1676,METADATA!$A$5:$H$29,IF(E1676="HI",2,IF(E1676="LO",6,10))+IF(S1676=1,2,IF(D1676=7,1,(IF(WEEKDAY(B1676)=1,2,IF(WEEKDAY(B1676)=7,1,0))))))</f>
        <v>3</v>
      </c>
    </row>
    <row r="1677" spans="2:21" ht="13.95" customHeight="1" x14ac:dyDescent="0.25">
      <c r="B1677" s="784">
        <f t="shared" si="77"/>
        <v>45452</v>
      </c>
      <c r="C1677" s="785">
        <v>17</v>
      </c>
      <c r="D1677" s="786">
        <f>IFERROR((INDEX(METADATA!$T$2:$T$20,MATCH(B1677,METADATA!$S$2:$S$20,0))),0)</f>
        <v>0</v>
      </c>
      <c r="E1677" s="785" t="str">
        <f t="shared" si="78"/>
        <v>HI</v>
      </c>
      <c r="F1677" s="786">
        <f>VLOOKUP(C1677,METADATA!$A$5:$H$29,IF(E1677="HI",2,IF(E1677="LO",6,10))+IF(D1677=1,2,IF(D1677=7,1,(IF(WEEKDAY(B1677)=1,2,IF(WEEKDAY(B1677)=7,1,0))))))</f>
        <v>2</v>
      </c>
      <c r="G1677" s="786">
        <f>VLOOKUP(C1677,METADATA!$J$5:$Q$29,IF(E1677="HI",2,IF(E1677="LO",6,10))+IF(D1677=1,2,IF(D1677=7,1,(IF(WEEKDAY(B1677)=1,2,IF(WEEKDAY(B1677)=7,1,0))))))</f>
        <v>3</v>
      </c>
      <c r="H1677" s="787">
        <v>11910.25</v>
      </c>
      <c r="I1677" s="788">
        <v>1789.5599899291992</v>
      </c>
      <c r="K1677" s="795">
        <v>902.26250000000005</v>
      </c>
      <c r="M1677" s="798">
        <f t="shared" si="79"/>
        <v>12043.943707110864</v>
      </c>
      <c r="N1677" s="303"/>
      <c r="S1677" s="786">
        <v>0</v>
      </c>
      <c r="T1677" s="781">
        <f>VLOOKUP(C1677,METADATA!$J$5:$Q$29,IF(E1677="HI",2,IF(E1677="LO",6,10))+IF(S1677=1,2,IF(D1677=7,1,(IF(WEEKDAY(B1677)=1,2,IF(WEEKDAY(B1677)=7,1,0))))))</f>
        <v>3</v>
      </c>
      <c r="U1677" s="781">
        <f>VLOOKUP(C1677,METADATA!$A$5:$H$29,IF(E1677="HI",2,IF(E1677="LO",6,10))+IF(S1677=1,2,IF(D1677=7,1,(IF(WEEKDAY(B1677)=1,2,IF(WEEKDAY(B1677)=7,1,0))))))</f>
        <v>2</v>
      </c>
    </row>
    <row r="1678" spans="2:21" ht="13.95" customHeight="1" x14ac:dyDescent="0.25">
      <c r="B1678" s="784">
        <f t="shared" si="77"/>
        <v>45452</v>
      </c>
      <c r="C1678" s="785">
        <v>18</v>
      </c>
      <c r="D1678" s="786">
        <f>IFERROR((INDEX(METADATA!$T$2:$T$20,MATCH(B1678,METADATA!$S$2:$S$20,0))),0)</f>
        <v>0</v>
      </c>
      <c r="E1678" s="785" t="str">
        <f t="shared" si="78"/>
        <v>HI</v>
      </c>
      <c r="F1678" s="786">
        <f>VLOOKUP(C1678,METADATA!$A$5:$H$29,IF(E1678="HI",2,IF(E1678="LO",6,10))+IF(D1678=1,2,IF(D1678=7,1,(IF(WEEKDAY(B1678)=1,2,IF(WEEKDAY(B1678)=7,1,0))))))</f>
        <v>2</v>
      </c>
      <c r="G1678" s="786">
        <f>VLOOKUP(C1678,METADATA!$J$5:$Q$29,IF(E1678="HI",2,IF(E1678="LO",6,10))+IF(D1678=1,2,IF(D1678=7,1,(IF(WEEKDAY(B1678)=1,2,IF(WEEKDAY(B1678)=7,1,0))))))</f>
        <v>3</v>
      </c>
      <c r="H1678" s="787">
        <v>12695.5</v>
      </c>
      <c r="I1678" s="788">
        <v>1958.8324966430664</v>
      </c>
      <c r="K1678" s="795">
        <v>933.76250000000005</v>
      </c>
      <c r="M1678" s="798">
        <f t="shared" si="79"/>
        <v>12845.728667534002</v>
      </c>
      <c r="N1678" s="303"/>
      <c r="S1678" s="786">
        <v>0</v>
      </c>
      <c r="T1678" s="781">
        <f>VLOOKUP(C1678,METADATA!$J$5:$Q$29,IF(E1678="HI",2,IF(E1678="LO",6,10))+IF(S1678=1,2,IF(D1678=7,1,(IF(WEEKDAY(B1678)=1,2,IF(WEEKDAY(B1678)=7,1,0))))))</f>
        <v>3</v>
      </c>
      <c r="U1678" s="781">
        <f>VLOOKUP(C1678,METADATA!$A$5:$H$29,IF(E1678="HI",2,IF(E1678="LO",6,10))+IF(S1678=1,2,IF(D1678=7,1,(IF(WEEKDAY(B1678)=1,2,IF(WEEKDAY(B1678)=7,1,0))))))</f>
        <v>2</v>
      </c>
    </row>
    <row r="1679" spans="2:21" ht="13.95" customHeight="1" x14ac:dyDescent="0.25">
      <c r="B1679" s="784">
        <f t="shared" si="77"/>
        <v>45452</v>
      </c>
      <c r="C1679" s="785">
        <v>19</v>
      </c>
      <c r="D1679" s="786">
        <f>IFERROR((INDEX(METADATA!$T$2:$T$20,MATCH(B1679,METADATA!$S$2:$S$20,0))),0)</f>
        <v>0</v>
      </c>
      <c r="E1679" s="785" t="str">
        <f t="shared" si="78"/>
        <v>HI</v>
      </c>
      <c r="F1679" s="786">
        <f>VLOOKUP(C1679,METADATA!$A$5:$H$29,IF(E1679="HI",2,IF(E1679="LO",6,10))+IF(D1679=1,2,IF(D1679=7,1,(IF(WEEKDAY(B1679)=1,2,IF(WEEKDAY(B1679)=7,1,0))))))</f>
        <v>3</v>
      </c>
      <c r="G1679" s="786">
        <f>VLOOKUP(C1679,METADATA!$J$5:$Q$29,IF(E1679="HI",2,IF(E1679="LO",6,10))+IF(D1679=1,2,IF(D1679=7,1,(IF(WEEKDAY(B1679)=1,2,IF(WEEKDAY(B1679)=7,1,0))))))</f>
        <v>3</v>
      </c>
      <c r="H1679" s="787">
        <v>13269</v>
      </c>
      <c r="I1679" s="788">
        <v>2123.8774642944336</v>
      </c>
      <c r="K1679" s="795">
        <v>0</v>
      </c>
      <c r="M1679" s="798">
        <f t="shared" si="79"/>
        <v>13437.902235220265</v>
      </c>
      <c r="N1679" s="303"/>
      <c r="S1679" s="786">
        <v>0</v>
      </c>
      <c r="T1679" s="781">
        <f>VLOOKUP(C1679,METADATA!$J$5:$Q$29,IF(E1679="HI",2,IF(E1679="LO",6,10))+IF(S1679=1,2,IF(D1679=7,1,(IF(WEEKDAY(B1679)=1,2,IF(WEEKDAY(B1679)=7,1,0))))))</f>
        <v>3</v>
      </c>
      <c r="U1679" s="781">
        <f>VLOOKUP(C1679,METADATA!$A$5:$H$29,IF(E1679="HI",2,IF(E1679="LO",6,10))+IF(S1679=1,2,IF(D1679=7,1,(IF(WEEKDAY(B1679)=1,2,IF(WEEKDAY(B1679)=7,1,0))))))</f>
        <v>3</v>
      </c>
    </row>
    <row r="1680" spans="2:21" ht="13.95" customHeight="1" x14ac:dyDescent="0.25">
      <c r="B1680" s="784">
        <f t="shared" si="77"/>
        <v>45452</v>
      </c>
      <c r="C1680" s="785">
        <v>20</v>
      </c>
      <c r="D1680" s="786">
        <f>IFERROR((INDEX(METADATA!$T$2:$T$20,MATCH(B1680,METADATA!$S$2:$S$20,0))),0)</f>
        <v>0</v>
      </c>
      <c r="E1680" s="785" t="str">
        <f t="shared" si="78"/>
        <v>HI</v>
      </c>
      <c r="F1680" s="786">
        <f>VLOOKUP(C1680,METADATA!$A$5:$H$29,IF(E1680="HI",2,IF(E1680="LO",6,10))+IF(D1680=1,2,IF(D1680=7,1,(IF(WEEKDAY(B1680)=1,2,IF(WEEKDAY(B1680)=7,1,0))))))</f>
        <v>3</v>
      </c>
      <c r="G1680" s="786">
        <f>VLOOKUP(C1680,METADATA!$J$5:$Q$29,IF(E1680="HI",2,IF(E1680="LO",6,10))+IF(D1680=1,2,IF(D1680=7,1,(IF(WEEKDAY(B1680)=1,2,IF(WEEKDAY(B1680)=7,1,0))))))</f>
        <v>3</v>
      </c>
      <c r="H1680" s="787">
        <v>11990.5</v>
      </c>
      <c r="I1680" s="788">
        <v>1957.5124816894531</v>
      </c>
      <c r="K1680" s="795">
        <v>0</v>
      </c>
      <c r="M1680" s="798">
        <f t="shared" si="79"/>
        <v>12149.236410818996</v>
      </c>
      <c r="N1680" s="303"/>
      <c r="S1680" s="786">
        <v>0</v>
      </c>
      <c r="T1680" s="781">
        <f>VLOOKUP(C1680,METADATA!$J$5:$Q$29,IF(E1680="HI",2,IF(E1680="LO",6,10))+IF(S1680=1,2,IF(D1680=7,1,(IF(WEEKDAY(B1680)=1,2,IF(WEEKDAY(B1680)=7,1,0))))))</f>
        <v>3</v>
      </c>
      <c r="U1680" s="781">
        <f>VLOOKUP(C1680,METADATA!$A$5:$H$29,IF(E1680="HI",2,IF(E1680="LO",6,10))+IF(S1680=1,2,IF(D1680=7,1,(IF(WEEKDAY(B1680)=1,2,IF(WEEKDAY(B1680)=7,1,0))))))</f>
        <v>3</v>
      </c>
    </row>
    <row r="1681" spans="2:21" ht="13.95" customHeight="1" x14ac:dyDescent="0.25">
      <c r="B1681" s="784">
        <f t="shared" si="77"/>
        <v>45452</v>
      </c>
      <c r="C1681" s="785">
        <v>21</v>
      </c>
      <c r="D1681" s="786">
        <f>IFERROR((INDEX(METADATA!$T$2:$T$20,MATCH(B1681,METADATA!$S$2:$S$20,0))),0)</f>
        <v>0</v>
      </c>
      <c r="E1681" s="785" t="str">
        <f t="shared" si="78"/>
        <v>HI</v>
      </c>
      <c r="F1681" s="786">
        <f>VLOOKUP(C1681,METADATA!$A$5:$H$29,IF(E1681="HI",2,IF(E1681="LO",6,10))+IF(D1681=1,2,IF(D1681=7,1,(IF(WEEKDAY(B1681)=1,2,IF(WEEKDAY(B1681)=7,1,0))))))</f>
        <v>3</v>
      </c>
      <c r="G1681" s="786">
        <f>VLOOKUP(C1681,METADATA!$J$5:$Q$29,IF(E1681="HI",2,IF(E1681="LO",6,10))+IF(D1681=1,2,IF(D1681=7,1,(IF(WEEKDAY(B1681)=1,2,IF(WEEKDAY(B1681)=7,1,0))))))</f>
        <v>3</v>
      </c>
      <c r="H1681" s="787">
        <v>10583.25</v>
      </c>
      <c r="I1681" s="788">
        <v>2076.2650146484375</v>
      </c>
      <c r="K1681" s="795">
        <v>0</v>
      </c>
      <c r="M1681" s="798">
        <f t="shared" si="79"/>
        <v>10784.992210175818</v>
      </c>
      <c r="N1681" s="303"/>
      <c r="S1681" s="786">
        <v>0</v>
      </c>
      <c r="T1681" s="781">
        <f>VLOOKUP(C1681,METADATA!$J$5:$Q$29,IF(E1681="HI",2,IF(E1681="LO",6,10))+IF(S1681=1,2,IF(D1681=7,1,(IF(WEEKDAY(B1681)=1,2,IF(WEEKDAY(B1681)=7,1,0))))))</f>
        <v>3</v>
      </c>
      <c r="U1681" s="781">
        <f>VLOOKUP(C1681,METADATA!$A$5:$H$29,IF(E1681="HI",2,IF(E1681="LO",6,10))+IF(S1681=1,2,IF(D1681=7,1,(IF(WEEKDAY(B1681)=1,2,IF(WEEKDAY(B1681)=7,1,0))))))</f>
        <v>3</v>
      </c>
    </row>
    <row r="1682" spans="2:21" ht="13.95" customHeight="1" x14ac:dyDescent="0.25">
      <c r="B1682" s="784">
        <f t="shared" si="77"/>
        <v>45452</v>
      </c>
      <c r="C1682" s="785">
        <v>22</v>
      </c>
      <c r="D1682" s="786">
        <f>IFERROR((INDEX(METADATA!$T$2:$T$20,MATCH(B1682,METADATA!$S$2:$S$20,0))),0)</f>
        <v>0</v>
      </c>
      <c r="E1682" s="785" t="str">
        <f t="shared" si="78"/>
        <v>HI</v>
      </c>
      <c r="F1682" s="786">
        <f>VLOOKUP(C1682,METADATA!$A$5:$H$29,IF(E1682="HI",2,IF(E1682="LO",6,10))+IF(D1682=1,2,IF(D1682=7,1,(IF(WEEKDAY(B1682)=1,2,IF(WEEKDAY(B1682)=7,1,0))))))</f>
        <v>3</v>
      </c>
      <c r="G1682" s="786">
        <f>VLOOKUP(C1682,METADATA!$J$5:$Q$29,IF(E1682="HI",2,IF(E1682="LO",6,10))+IF(D1682=1,2,IF(D1682=7,1,(IF(WEEKDAY(B1682)=1,2,IF(WEEKDAY(B1682)=7,1,0))))))</f>
        <v>3</v>
      </c>
      <c r="H1682" s="787">
        <v>9250.75</v>
      </c>
      <c r="I1682" s="788">
        <v>2156.2799835205078</v>
      </c>
      <c r="K1682" s="795">
        <v>0</v>
      </c>
      <c r="M1682" s="798">
        <f t="shared" si="79"/>
        <v>9498.7324906974409</v>
      </c>
      <c r="N1682" s="303"/>
      <c r="S1682" s="786">
        <v>0</v>
      </c>
      <c r="T1682" s="781">
        <f>VLOOKUP(C1682,METADATA!$J$5:$Q$29,IF(E1682="HI",2,IF(E1682="LO",6,10))+IF(S1682=1,2,IF(D1682=7,1,(IF(WEEKDAY(B1682)=1,2,IF(WEEKDAY(B1682)=7,1,0))))))</f>
        <v>3</v>
      </c>
      <c r="U1682" s="781">
        <f>VLOOKUP(C1682,METADATA!$A$5:$H$29,IF(E1682="HI",2,IF(E1682="LO",6,10))+IF(S1682=1,2,IF(D1682=7,1,(IF(WEEKDAY(B1682)=1,2,IF(WEEKDAY(B1682)=7,1,0))))))</f>
        <v>3</v>
      </c>
    </row>
    <row r="1683" spans="2:21" ht="13.95" customHeight="1" x14ac:dyDescent="0.25">
      <c r="B1683" s="784">
        <f t="shared" si="77"/>
        <v>45452</v>
      </c>
      <c r="C1683" s="785">
        <v>23</v>
      </c>
      <c r="D1683" s="786">
        <f>IFERROR((INDEX(METADATA!$T$2:$T$20,MATCH(B1683,METADATA!$S$2:$S$20,0))),0)</f>
        <v>0</v>
      </c>
      <c r="E1683" s="785" t="str">
        <f t="shared" si="78"/>
        <v>HI</v>
      </c>
      <c r="F1683" s="786">
        <f>VLOOKUP(C1683,METADATA!$A$5:$H$29,IF(E1683="HI",2,IF(E1683="LO",6,10))+IF(D1683=1,2,IF(D1683=7,1,(IF(WEEKDAY(B1683)=1,2,IF(WEEKDAY(B1683)=7,1,0))))))</f>
        <v>3</v>
      </c>
      <c r="G1683" s="786">
        <f>VLOOKUP(C1683,METADATA!$J$5:$Q$29,IF(E1683="HI",2,IF(E1683="LO",6,10))+IF(D1683=1,2,IF(D1683=7,1,(IF(WEEKDAY(B1683)=1,2,IF(WEEKDAY(B1683)=7,1,0))))))</f>
        <v>3</v>
      </c>
      <c r="H1683" s="787">
        <v>8231</v>
      </c>
      <c r="I1683" s="788">
        <v>2226.5325622558594</v>
      </c>
      <c r="K1683" s="795">
        <v>0</v>
      </c>
      <c r="M1683" s="798">
        <f t="shared" si="79"/>
        <v>8526.8287335201967</v>
      </c>
      <c r="N1683" s="303"/>
      <c r="S1683" s="786">
        <v>0</v>
      </c>
      <c r="T1683" s="781">
        <f>VLOOKUP(C1683,METADATA!$J$5:$Q$29,IF(E1683="HI",2,IF(E1683="LO",6,10))+IF(S1683=1,2,IF(D1683=7,1,(IF(WEEKDAY(B1683)=1,2,IF(WEEKDAY(B1683)=7,1,0))))))</f>
        <v>3</v>
      </c>
      <c r="U1683" s="781">
        <f>VLOOKUP(C1683,METADATA!$A$5:$H$29,IF(E1683="HI",2,IF(E1683="LO",6,10))+IF(S1683=1,2,IF(D1683=7,1,(IF(WEEKDAY(B1683)=1,2,IF(WEEKDAY(B1683)=7,1,0))))))</f>
        <v>3</v>
      </c>
    </row>
    <row r="1684" spans="2:21" ht="13.95" customHeight="1" x14ac:dyDescent="0.25">
      <c r="B1684" s="784">
        <f t="shared" si="77"/>
        <v>45453</v>
      </c>
      <c r="C1684" s="785">
        <v>0</v>
      </c>
      <c r="D1684" s="786">
        <f>IFERROR((INDEX(METADATA!$T$2:$T$20,MATCH(B1684,METADATA!$S$2:$S$20,0))),0)</f>
        <v>0</v>
      </c>
      <c r="E1684" s="785" t="str">
        <f t="shared" si="78"/>
        <v>HI</v>
      </c>
      <c r="F1684" s="786">
        <f>VLOOKUP(C1684,METADATA!$A$5:$H$29,IF(E1684="HI",2,IF(E1684="LO",6,10))+IF(D1684=1,2,IF(D1684=7,1,(IF(WEEKDAY(B1684)=1,2,IF(WEEKDAY(B1684)=7,1,0))))))</f>
        <v>3</v>
      </c>
      <c r="G1684" s="786">
        <f>VLOOKUP(C1684,METADATA!$J$5:$Q$29,IF(E1684="HI",2,IF(E1684="LO",6,10))+IF(D1684=1,2,IF(D1684=7,1,(IF(WEEKDAY(B1684)=1,2,IF(WEEKDAY(B1684)=7,1,0))))))</f>
        <v>3</v>
      </c>
      <c r="H1684" s="787">
        <v>7867.5</v>
      </c>
      <c r="I1684" s="788">
        <v>2219.0375061035156</v>
      </c>
      <c r="K1684" s="795">
        <v>0</v>
      </c>
      <c r="M1684" s="798">
        <f t="shared" si="79"/>
        <v>8174.4531134195213</v>
      </c>
      <c r="N1684" s="303"/>
      <c r="S1684" s="786">
        <v>0</v>
      </c>
      <c r="T1684" s="781">
        <f>VLOOKUP(C1684,METADATA!$J$5:$Q$29,IF(E1684="HI",2,IF(E1684="LO",6,10))+IF(S1684=1,2,IF(D1684=7,1,(IF(WEEKDAY(B1684)=1,2,IF(WEEKDAY(B1684)=7,1,0))))))</f>
        <v>3</v>
      </c>
      <c r="U1684" s="781">
        <f>VLOOKUP(C1684,METADATA!$A$5:$H$29,IF(E1684="HI",2,IF(E1684="LO",6,10))+IF(S1684=1,2,IF(D1684=7,1,(IF(WEEKDAY(B1684)=1,2,IF(WEEKDAY(B1684)=7,1,0))))))</f>
        <v>3</v>
      </c>
    </row>
    <row r="1685" spans="2:21" ht="13.95" customHeight="1" x14ac:dyDescent="0.25">
      <c r="B1685" s="784">
        <f t="shared" si="77"/>
        <v>45453</v>
      </c>
      <c r="C1685" s="785">
        <v>1</v>
      </c>
      <c r="D1685" s="786">
        <f>IFERROR((INDEX(METADATA!$T$2:$T$20,MATCH(B1685,METADATA!$S$2:$S$20,0))),0)</f>
        <v>0</v>
      </c>
      <c r="E1685" s="785" t="str">
        <f t="shared" si="78"/>
        <v>HI</v>
      </c>
      <c r="F1685" s="786">
        <f>VLOOKUP(C1685,METADATA!$A$5:$H$29,IF(E1685="HI",2,IF(E1685="LO",6,10))+IF(D1685=1,2,IF(D1685=7,1,(IF(WEEKDAY(B1685)=1,2,IF(WEEKDAY(B1685)=7,1,0))))))</f>
        <v>3</v>
      </c>
      <c r="G1685" s="786">
        <f>VLOOKUP(C1685,METADATA!$J$5:$Q$29,IF(E1685="HI",2,IF(E1685="LO",6,10))+IF(D1685=1,2,IF(D1685=7,1,(IF(WEEKDAY(B1685)=1,2,IF(WEEKDAY(B1685)=7,1,0))))))</f>
        <v>3</v>
      </c>
      <c r="H1685" s="787">
        <v>7566.75</v>
      </c>
      <c r="I1685" s="788">
        <v>2145.6000061035156</v>
      </c>
      <c r="K1685" s="795">
        <v>0</v>
      </c>
      <c r="M1685" s="798">
        <f t="shared" si="79"/>
        <v>7865.0686550526316</v>
      </c>
      <c r="N1685" s="303"/>
      <c r="S1685" s="786">
        <v>0</v>
      </c>
      <c r="T1685" s="781">
        <f>VLOOKUP(C1685,METADATA!$J$5:$Q$29,IF(E1685="HI",2,IF(E1685="LO",6,10))+IF(S1685=1,2,IF(D1685=7,1,(IF(WEEKDAY(B1685)=1,2,IF(WEEKDAY(B1685)=7,1,0))))))</f>
        <v>3</v>
      </c>
      <c r="U1685" s="781">
        <f>VLOOKUP(C1685,METADATA!$A$5:$H$29,IF(E1685="HI",2,IF(E1685="LO",6,10))+IF(S1685=1,2,IF(D1685=7,1,(IF(WEEKDAY(B1685)=1,2,IF(WEEKDAY(B1685)=7,1,0))))))</f>
        <v>3</v>
      </c>
    </row>
    <row r="1686" spans="2:21" ht="13.95" customHeight="1" x14ac:dyDescent="0.25">
      <c r="B1686" s="784">
        <f t="shared" si="77"/>
        <v>45453</v>
      </c>
      <c r="C1686" s="785">
        <v>2</v>
      </c>
      <c r="D1686" s="786">
        <f>IFERROR((INDEX(METADATA!$T$2:$T$20,MATCH(B1686,METADATA!$S$2:$S$20,0))),0)</f>
        <v>0</v>
      </c>
      <c r="E1686" s="785" t="str">
        <f t="shared" si="78"/>
        <v>HI</v>
      </c>
      <c r="F1686" s="786">
        <f>VLOOKUP(C1686,METADATA!$A$5:$H$29,IF(E1686="HI",2,IF(E1686="LO",6,10))+IF(D1686=1,2,IF(D1686=7,1,(IF(WEEKDAY(B1686)=1,2,IF(WEEKDAY(B1686)=7,1,0))))))</f>
        <v>3</v>
      </c>
      <c r="G1686" s="786">
        <f>VLOOKUP(C1686,METADATA!$J$5:$Q$29,IF(E1686="HI",2,IF(E1686="LO",6,10))+IF(D1686=1,2,IF(D1686=7,1,(IF(WEEKDAY(B1686)=1,2,IF(WEEKDAY(B1686)=7,1,0))))))</f>
        <v>3</v>
      </c>
      <c r="H1686" s="787">
        <v>7487.75</v>
      </c>
      <c r="I1686" s="788">
        <v>2142.3830032348633</v>
      </c>
      <c r="K1686" s="795">
        <v>0</v>
      </c>
      <c r="M1686" s="798">
        <f t="shared" si="79"/>
        <v>7788.2093574229011</v>
      </c>
      <c r="N1686" s="303"/>
      <c r="S1686" s="786">
        <v>0</v>
      </c>
      <c r="T1686" s="781">
        <f>VLOOKUP(C1686,METADATA!$J$5:$Q$29,IF(E1686="HI",2,IF(E1686="LO",6,10))+IF(S1686=1,2,IF(D1686=7,1,(IF(WEEKDAY(B1686)=1,2,IF(WEEKDAY(B1686)=7,1,0))))))</f>
        <v>3</v>
      </c>
      <c r="U1686" s="781">
        <f>VLOOKUP(C1686,METADATA!$A$5:$H$29,IF(E1686="HI",2,IF(E1686="LO",6,10))+IF(S1686=1,2,IF(D1686=7,1,(IF(WEEKDAY(B1686)=1,2,IF(WEEKDAY(B1686)=7,1,0))))))</f>
        <v>3</v>
      </c>
    </row>
    <row r="1687" spans="2:21" ht="13.95" customHeight="1" x14ac:dyDescent="0.25">
      <c r="B1687" s="784">
        <f t="shared" si="77"/>
        <v>45453</v>
      </c>
      <c r="C1687" s="785">
        <v>3</v>
      </c>
      <c r="D1687" s="786">
        <f>IFERROR((INDEX(METADATA!$T$2:$T$20,MATCH(B1687,METADATA!$S$2:$S$20,0))),0)</f>
        <v>0</v>
      </c>
      <c r="E1687" s="785" t="str">
        <f t="shared" si="78"/>
        <v>HI</v>
      </c>
      <c r="F1687" s="786">
        <f>VLOOKUP(C1687,METADATA!$A$5:$H$29,IF(E1687="HI",2,IF(E1687="LO",6,10))+IF(D1687=1,2,IF(D1687=7,1,(IF(WEEKDAY(B1687)=1,2,IF(WEEKDAY(B1687)=7,1,0))))))</f>
        <v>3</v>
      </c>
      <c r="G1687" s="786">
        <f>VLOOKUP(C1687,METADATA!$J$5:$Q$29,IF(E1687="HI",2,IF(E1687="LO",6,10))+IF(D1687=1,2,IF(D1687=7,1,(IF(WEEKDAY(B1687)=1,2,IF(WEEKDAY(B1687)=7,1,0))))))</f>
        <v>3</v>
      </c>
      <c r="H1687" s="787">
        <v>7808</v>
      </c>
      <c r="I1687" s="788">
        <v>2001.3349914550781</v>
      </c>
      <c r="K1687" s="795">
        <v>0</v>
      </c>
      <c r="M1687" s="798">
        <f t="shared" si="79"/>
        <v>8060.4097754408549</v>
      </c>
      <c r="N1687" s="303"/>
      <c r="S1687" s="786">
        <v>0</v>
      </c>
      <c r="T1687" s="781">
        <f>VLOOKUP(C1687,METADATA!$J$5:$Q$29,IF(E1687="HI",2,IF(E1687="LO",6,10))+IF(S1687=1,2,IF(D1687=7,1,(IF(WEEKDAY(B1687)=1,2,IF(WEEKDAY(B1687)=7,1,0))))))</f>
        <v>3</v>
      </c>
      <c r="U1687" s="781">
        <f>VLOOKUP(C1687,METADATA!$A$5:$H$29,IF(E1687="HI",2,IF(E1687="LO",6,10))+IF(S1687=1,2,IF(D1687=7,1,(IF(WEEKDAY(B1687)=1,2,IF(WEEKDAY(B1687)=7,1,0))))))</f>
        <v>3</v>
      </c>
    </row>
    <row r="1688" spans="2:21" ht="13.95" customHeight="1" x14ac:dyDescent="0.25">
      <c r="B1688" s="784">
        <f t="shared" si="77"/>
        <v>45453</v>
      </c>
      <c r="C1688" s="785">
        <v>4</v>
      </c>
      <c r="D1688" s="786">
        <f>IFERROR((INDEX(METADATA!$T$2:$T$20,MATCH(B1688,METADATA!$S$2:$S$20,0))),0)</f>
        <v>0</v>
      </c>
      <c r="E1688" s="785" t="str">
        <f t="shared" si="78"/>
        <v>HI</v>
      </c>
      <c r="F1688" s="786">
        <f>VLOOKUP(C1688,METADATA!$A$5:$H$29,IF(E1688="HI",2,IF(E1688="LO",6,10))+IF(D1688=1,2,IF(D1688=7,1,(IF(WEEKDAY(B1688)=1,2,IF(WEEKDAY(B1688)=7,1,0))))))</f>
        <v>3</v>
      </c>
      <c r="G1688" s="786">
        <f>VLOOKUP(C1688,METADATA!$J$5:$Q$29,IF(E1688="HI",2,IF(E1688="LO",6,10))+IF(D1688=1,2,IF(D1688=7,1,(IF(WEEKDAY(B1688)=1,2,IF(WEEKDAY(B1688)=7,1,0))))))</f>
        <v>3</v>
      </c>
      <c r="H1688" s="787">
        <v>8603.5</v>
      </c>
      <c r="I1688" s="788">
        <v>1967.5650482177734</v>
      </c>
      <c r="K1688" s="795">
        <v>0</v>
      </c>
      <c r="M1688" s="798">
        <f t="shared" si="79"/>
        <v>8825.6175120479929</v>
      </c>
      <c r="N1688" s="303"/>
      <c r="S1688" s="786">
        <v>0</v>
      </c>
      <c r="T1688" s="781">
        <f>VLOOKUP(C1688,METADATA!$J$5:$Q$29,IF(E1688="HI",2,IF(E1688="LO",6,10))+IF(S1688=1,2,IF(D1688=7,1,(IF(WEEKDAY(B1688)=1,2,IF(WEEKDAY(B1688)=7,1,0))))))</f>
        <v>3</v>
      </c>
      <c r="U1688" s="781">
        <f>VLOOKUP(C1688,METADATA!$A$5:$H$29,IF(E1688="HI",2,IF(E1688="LO",6,10))+IF(S1688=1,2,IF(D1688=7,1,(IF(WEEKDAY(B1688)=1,2,IF(WEEKDAY(B1688)=7,1,0))))))</f>
        <v>3</v>
      </c>
    </row>
    <row r="1689" spans="2:21" ht="13.95" customHeight="1" x14ac:dyDescent="0.25">
      <c r="B1689" s="784">
        <f t="shared" si="77"/>
        <v>45453</v>
      </c>
      <c r="C1689" s="785">
        <v>5</v>
      </c>
      <c r="D1689" s="786">
        <f>IFERROR((INDEX(METADATA!$T$2:$T$20,MATCH(B1689,METADATA!$S$2:$S$20,0))),0)</f>
        <v>0</v>
      </c>
      <c r="E1689" s="785" t="str">
        <f t="shared" si="78"/>
        <v>HI</v>
      </c>
      <c r="F1689" s="786">
        <f>VLOOKUP(C1689,METADATA!$A$5:$H$29,IF(E1689="HI",2,IF(E1689="LO",6,10))+IF(D1689=1,2,IF(D1689=7,1,(IF(WEEKDAY(B1689)=1,2,IF(WEEKDAY(B1689)=7,1,0))))))</f>
        <v>3</v>
      </c>
      <c r="G1689" s="786">
        <f>VLOOKUP(C1689,METADATA!$J$5:$Q$29,IF(E1689="HI",2,IF(E1689="LO",6,10))+IF(D1689=1,2,IF(D1689=7,1,(IF(WEEKDAY(B1689)=1,2,IF(WEEKDAY(B1689)=7,1,0))))))</f>
        <v>3</v>
      </c>
      <c r="H1689" s="787">
        <v>10225.5</v>
      </c>
      <c r="I1689" s="788">
        <v>2023.9000101089478</v>
      </c>
      <c r="K1689" s="795">
        <v>0</v>
      </c>
      <c r="M1689" s="798">
        <f t="shared" si="79"/>
        <v>10423.867876221331</v>
      </c>
      <c r="N1689" s="303"/>
      <c r="S1689" s="786">
        <v>0</v>
      </c>
      <c r="T1689" s="781">
        <f>VLOOKUP(C1689,METADATA!$J$5:$Q$29,IF(E1689="HI",2,IF(E1689="LO",6,10))+IF(S1689=1,2,IF(D1689=7,1,(IF(WEEKDAY(B1689)=1,2,IF(WEEKDAY(B1689)=7,1,0))))))</f>
        <v>3</v>
      </c>
      <c r="U1689" s="781">
        <f>VLOOKUP(C1689,METADATA!$A$5:$H$29,IF(E1689="HI",2,IF(E1689="LO",6,10))+IF(S1689=1,2,IF(D1689=7,1,(IF(WEEKDAY(B1689)=1,2,IF(WEEKDAY(B1689)=7,1,0))))))</f>
        <v>3</v>
      </c>
    </row>
    <row r="1690" spans="2:21" ht="13.95" customHeight="1" x14ac:dyDescent="0.25">
      <c r="B1690" s="784">
        <f t="shared" si="77"/>
        <v>45453</v>
      </c>
      <c r="C1690" s="785">
        <v>6</v>
      </c>
      <c r="D1690" s="786">
        <f>IFERROR((INDEX(METADATA!$T$2:$T$20,MATCH(B1690,METADATA!$S$2:$S$20,0))),0)</f>
        <v>0</v>
      </c>
      <c r="E1690" s="785" t="str">
        <f t="shared" si="78"/>
        <v>HI</v>
      </c>
      <c r="F1690" s="786">
        <f>VLOOKUP(C1690,METADATA!$A$5:$H$29,IF(E1690="HI",2,IF(E1690="LO",6,10))+IF(D1690=1,2,IF(D1690=7,1,(IF(WEEKDAY(B1690)=1,2,IF(WEEKDAY(B1690)=7,1,0))))))</f>
        <v>1</v>
      </c>
      <c r="G1690" s="786">
        <f>VLOOKUP(C1690,METADATA!$J$5:$Q$29,IF(E1690="HI",2,IF(E1690="LO",6,10))+IF(D1690=1,2,IF(D1690=7,1,(IF(WEEKDAY(B1690)=1,2,IF(WEEKDAY(B1690)=7,1,0))))))</f>
        <v>1</v>
      </c>
      <c r="H1690" s="787">
        <v>10688.5</v>
      </c>
      <c r="I1690" s="788">
        <v>1836.9599914550781</v>
      </c>
      <c r="K1690" s="795">
        <v>870.51250000000005</v>
      </c>
      <c r="M1690" s="798">
        <f t="shared" si="79"/>
        <v>10845.204205555865</v>
      </c>
      <c r="N1690" s="303"/>
      <c r="S1690" s="786">
        <v>0</v>
      </c>
      <c r="T1690" s="781">
        <f>VLOOKUP(C1690,METADATA!$J$5:$Q$29,IF(E1690="HI",2,IF(E1690="LO",6,10))+IF(S1690=1,2,IF(D1690=7,1,(IF(WEEKDAY(B1690)=1,2,IF(WEEKDAY(B1690)=7,1,0))))))</f>
        <v>1</v>
      </c>
      <c r="U1690" s="781">
        <f>VLOOKUP(C1690,METADATA!$A$5:$H$29,IF(E1690="HI",2,IF(E1690="LO",6,10))+IF(S1690=1,2,IF(D1690=7,1,(IF(WEEKDAY(B1690)=1,2,IF(WEEKDAY(B1690)=7,1,0))))))</f>
        <v>1</v>
      </c>
    </row>
    <row r="1691" spans="2:21" ht="13.95" customHeight="1" x14ac:dyDescent="0.25">
      <c r="B1691" s="784">
        <f t="shared" si="77"/>
        <v>45453</v>
      </c>
      <c r="C1691" s="785">
        <v>7</v>
      </c>
      <c r="D1691" s="786">
        <f>IFERROR((INDEX(METADATA!$T$2:$T$20,MATCH(B1691,METADATA!$S$2:$S$20,0))),0)</f>
        <v>0</v>
      </c>
      <c r="E1691" s="785" t="str">
        <f t="shared" si="78"/>
        <v>HI</v>
      </c>
      <c r="F1691" s="786">
        <f>VLOOKUP(C1691,METADATA!$A$5:$H$29,IF(E1691="HI",2,IF(E1691="LO",6,10))+IF(D1691=1,2,IF(D1691=7,1,(IF(WEEKDAY(B1691)=1,2,IF(WEEKDAY(B1691)=7,1,0))))))</f>
        <v>1</v>
      </c>
      <c r="G1691" s="786">
        <f>VLOOKUP(C1691,METADATA!$J$5:$Q$29,IF(E1691="HI",2,IF(E1691="LO",6,10))+IF(D1691=1,2,IF(D1691=7,1,(IF(WEEKDAY(B1691)=1,2,IF(WEEKDAY(B1691)=7,1,0))))))</f>
        <v>1</v>
      </c>
      <c r="H1691" s="787">
        <v>7634</v>
      </c>
      <c r="I1691" s="788">
        <v>1841.5199890136719</v>
      </c>
      <c r="K1691" s="795">
        <v>865.8125</v>
      </c>
      <c r="M1691" s="798">
        <f t="shared" si="79"/>
        <v>7852.9708945046341</v>
      </c>
      <c r="N1691" s="303"/>
      <c r="S1691" s="786">
        <v>0</v>
      </c>
      <c r="T1691" s="781">
        <f>VLOOKUP(C1691,METADATA!$J$5:$Q$29,IF(E1691="HI",2,IF(E1691="LO",6,10))+IF(S1691=1,2,IF(D1691=7,1,(IF(WEEKDAY(B1691)=1,2,IF(WEEKDAY(B1691)=7,1,0))))))</f>
        <v>1</v>
      </c>
      <c r="U1691" s="781">
        <f>VLOOKUP(C1691,METADATA!$A$5:$H$29,IF(E1691="HI",2,IF(E1691="LO",6,10))+IF(S1691=1,2,IF(D1691=7,1,(IF(WEEKDAY(B1691)=1,2,IF(WEEKDAY(B1691)=7,1,0))))))</f>
        <v>1</v>
      </c>
    </row>
    <row r="1692" spans="2:21" ht="13.95" customHeight="1" x14ac:dyDescent="0.25">
      <c r="B1692" s="784">
        <f t="shared" ref="B1692:B1755" si="80">B1668+1</f>
        <v>45453</v>
      </c>
      <c r="C1692" s="785">
        <v>8</v>
      </c>
      <c r="D1692" s="786">
        <f>IFERROR((INDEX(METADATA!$T$2:$T$20,MATCH(B1692,METADATA!$S$2:$S$20,0))),0)</f>
        <v>0</v>
      </c>
      <c r="E1692" s="785" t="str">
        <f t="shared" si="78"/>
        <v>HI</v>
      </c>
      <c r="F1692" s="786">
        <f>VLOOKUP(C1692,METADATA!$A$5:$H$29,IF(E1692="HI",2,IF(E1692="LO",6,10))+IF(D1692=1,2,IF(D1692=7,1,(IF(WEEKDAY(B1692)=1,2,IF(WEEKDAY(B1692)=7,1,0))))))</f>
        <v>2</v>
      </c>
      <c r="G1692" s="786">
        <f>VLOOKUP(C1692,METADATA!$J$5:$Q$29,IF(E1692="HI",2,IF(E1692="LO",6,10))+IF(D1692=1,2,IF(D1692=7,1,(IF(WEEKDAY(B1692)=1,2,IF(WEEKDAY(B1692)=7,1,0))))))</f>
        <v>1</v>
      </c>
      <c r="H1692" s="787">
        <v>15229.25</v>
      </c>
      <c r="I1692" s="788">
        <v>1838.7360066771507</v>
      </c>
      <c r="K1692" s="795">
        <v>834.63750000000005</v>
      </c>
      <c r="M1692" s="798">
        <f t="shared" si="79"/>
        <v>15339.85024909797</v>
      </c>
      <c r="N1692" s="303"/>
      <c r="S1692" s="786">
        <v>0</v>
      </c>
      <c r="T1692" s="781">
        <f>VLOOKUP(C1692,METADATA!$J$5:$Q$29,IF(E1692="HI",2,IF(E1692="LO",6,10))+IF(S1692=1,2,IF(D1692=7,1,(IF(WEEKDAY(B1692)=1,2,IF(WEEKDAY(B1692)=7,1,0))))))</f>
        <v>1</v>
      </c>
      <c r="U1692" s="781">
        <f>VLOOKUP(C1692,METADATA!$A$5:$H$29,IF(E1692="HI",2,IF(E1692="LO",6,10))+IF(S1692=1,2,IF(D1692=7,1,(IF(WEEKDAY(B1692)=1,2,IF(WEEKDAY(B1692)=7,1,0))))))</f>
        <v>2</v>
      </c>
    </row>
    <row r="1693" spans="2:21" ht="13.95" customHeight="1" x14ac:dyDescent="0.25">
      <c r="B1693" s="784">
        <f t="shared" si="80"/>
        <v>45453</v>
      </c>
      <c r="C1693" s="785">
        <v>9</v>
      </c>
      <c r="D1693" s="786">
        <f>IFERROR((INDEX(METADATA!$T$2:$T$20,MATCH(B1693,METADATA!$S$2:$S$20,0))),0)</f>
        <v>0</v>
      </c>
      <c r="E1693" s="785" t="str">
        <f t="shared" si="78"/>
        <v>HI</v>
      </c>
      <c r="F1693" s="786">
        <f>VLOOKUP(C1693,METADATA!$A$5:$H$29,IF(E1693="HI",2,IF(E1693="LO",6,10))+IF(D1693=1,2,IF(D1693=7,1,(IF(WEEKDAY(B1693)=1,2,IF(WEEKDAY(B1693)=7,1,0))))))</f>
        <v>2</v>
      </c>
      <c r="G1693" s="786">
        <f>VLOOKUP(C1693,METADATA!$J$5:$Q$29,IF(E1693="HI",2,IF(E1693="LO",6,10))+IF(D1693=1,2,IF(D1693=7,1,(IF(WEEKDAY(B1693)=1,2,IF(WEEKDAY(B1693)=7,1,0))))))</f>
        <v>2</v>
      </c>
      <c r="H1693" s="787">
        <v>15143</v>
      </c>
      <c r="I1693" s="788">
        <v>2295.0999450683594</v>
      </c>
      <c r="K1693" s="795">
        <v>847.33749999999998</v>
      </c>
      <c r="M1693" s="798">
        <f t="shared" si="79"/>
        <v>15315.937214478676</v>
      </c>
      <c r="N1693" s="303"/>
      <c r="S1693" s="786">
        <v>0</v>
      </c>
      <c r="T1693" s="781">
        <f>VLOOKUP(C1693,METADATA!$J$5:$Q$29,IF(E1693="HI",2,IF(E1693="LO",6,10))+IF(S1693=1,2,IF(D1693=7,1,(IF(WEEKDAY(B1693)=1,2,IF(WEEKDAY(B1693)=7,1,0))))))</f>
        <v>2</v>
      </c>
      <c r="U1693" s="781">
        <f>VLOOKUP(C1693,METADATA!$A$5:$H$29,IF(E1693="HI",2,IF(E1693="LO",6,10))+IF(S1693=1,2,IF(D1693=7,1,(IF(WEEKDAY(B1693)=1,2,IF(WEEKDAY(B1693)=7,1,0))))))</f>
        <v>2</v>
      </c>
    </row>
    <row r="1694" spans="2:21" ht="13.95" customHeight="1" x14ac:dyDescent="0.25">
      <c r="B1694" s="784">
        <f t="shared" si="80"/>
        <v>45453</v>
      </c>
      <c r="C1694" s="785">
        <v>10</v>
      </c>
      <c r="D1694" s="786">
        <f>IFERROR((INDEX(METADATA!$T$2:$T$20,MATCH(B1694,METADATA!$S$2:$S$20,0))),0)</f>
        <v>0</v>
      </c>
      <c r="E1694" s="785" t="str">
        <f t="shared" si="78"/>
        <v>HI</v>
      </c>
      <c r="F1694" s="786">
        <f>VLOOKUP(C1694,METADATA!$A$5:$H$29,IF(E1694="HI",2,IF(E1694="LO",6,10))+IF(D1694=1,2,IF(D1694=7,1,(IF(WEEKDAY(B1694)=1,2,IF(WEEKDAY(B1694)=7,1,0))))))</f>
        <v>2</v>
      </c>
      <c r="G1694" s="786">
        <f>VLOOKUP(C1694,METADATA!$J$5:$Q$29,IF(E1694="HI",2,IF(E1694="LO",6,10))+IF(D1694=1,2,IF(D1694=7,1,(IF(WEEKDAY(B1694)=1,2,IF(WEEKDAY(B1694)=7,1,0))))))</f>
        <v>2</v>
      </c>
      <c r="H1694" s="787">
        <v>14780</v>
      </c>
      <c r="I1694" s="788">
        <v>2382.360107421875</v>
      </c>
      <c r="K1694" s="795">
        <v>851.61249999999995</v>
      </c>
      <c r="M1694" s="798">
        <f t="shared" si="79"/>
        <v>14970.772848501681</v>
      </c>
      <c r="N1694" s="303"/>
      <c r="S1694" s="786">
        <v>0</v>
      </c>
      <c r="T1694" s="781">
        <f>VLOOKUP(C1694,METADATA!$J$5:$Q$29,IF(E1694="HI",2,IF(E1694="LO",6,10))+IF(S1694=1,2,IF(D1694=7,1,(IF(WEEKDAY(B1694)=1,2,IF(WEEKDAY(B1694)=7,1,0))))))</f>
        <v>2</v>
      </c>
      <c r="U1694" s="781">
        <f>VLOOKUP(C1694,METADATA!$A$5:$H$29,IF(E1694="HI",2,IF(E1694="LO",6,10))+IF(S1694=1,2,IF(D1694=7,1,(IF(WEEKDAY(B1694)=1,2,IF(WEEKDAY(B1694)=7,1,0))))))</f>
        <v>2</v>
      </c>
    </row>
    <row r="1695" spans="2:21" ht="13.95" customHeight="1" x14ac:dyDescent="0.25">
      <c r="B1695" s="784">
        <f t="shared" si="80"/>
        <v>45453</v>
      </c>
      <c r="C1695" s="785">
        <v>11</v>
      </c>
      <c r="D1695" s="786">
        <f>IFERROR((INDEX(METADATA!$T$2:$T$20,MATCH(B1695,METADATA!$S$2:$S$20,0))),0)</f>
        <v>0</v>
      </c>
      <c r="E1695" s="785" t="str">
        <f t="shared" si="78"/>
        <v>HI</v>
      </c>
      <c r="F1695" s="786">
        <f>VLOOKUP(C1695,METADATA!$A$5:$H$29,IF(E1695="HI",2,IF(E1695="LO",6,10))+IF(D1695=1,2,IF(D1695=7,1,(IF(WEEKDAY(B1695)=1,2,IF(WEEKDAY(B1695)=7,1,0))))))</f>
        <v>2</v>
      </c>
      <c r="G1695" s="786">
        <f>VLOOKUP(C1695,METADATA!$J$5:$Q$29,IF(E1695="HI",2,IF(E1695="LO",6,10))+IF(D1695=1,2,IF(D1695=7,1,(IF(WEEKDAY(B1695)=1,2,IF(WEEKDAY(B1695)=7,1,0))))))</f>
        <v>2</v>
      </c>
      <c r="H1695" s="787">
        <v>15047</v>
      </c>
      <c r="I1695" s="788">
        <v>2378.3051071166992</v>
      </c>
      <c r="K1695" s="795">
        <v>856.5</v>
      </c>
      <c r="M1695" s="798">
        <f t="shared" si="79"/>
        <v>15233.796118582439</v>
      </c>
      <c r="N1695" s="303"/>
      <c r="S1695" s="786">
        <v>0</v>
      </c>
      <c r="T1695" s="781">
        <f>VLOOKUP(C1695,METADATA!$J$5:$Q$29,IF(E1695="HI",2,IF(E1695="LO",6,10))+IF(S1695=1,2,IF(D1695=7,1,(IF(WEEKDAY(B1695)=1,2,IF(WEEKDAY(B1695)=7,1,0))))))</f>
        <v>2</v>
      </c>
      <c r="U1695" s="781">
        <f>VLOOKUP(C1695,METADATA!$A$5:$H$29,IF(E1695="HI",2,IF(E1695="LO",6,10))+IF(S1695=1,2,IF(D1695=7,1,(IF(WEEKDAY(B1695)=1,2,IF(WEEKDAY(B1695)=7,1,0))))))</f>
        <v>2</v>
      </c>
    </row>
    <row r="1696" spans="2:21" ht="13.95" customHeight="1" x14ac:dyDescent="0.25">
      <c r="B1696" s="784">
        <f t="shared" si="80"/>
        <v>45453</v>
      </c>
      <c r="C1696" s="785">
        <v>12</v>
      </c>
      <c r="D1696" s="786">
        <f>IFERROR((INDEX(METADATA!$T$2:$T$20,MATCH(B1696,METADATA!$S$2:$S$20,0))),0)</f>
        <v>0</v>
      </c>
      <c r="E1696" s="785" t="str">
        <f t="shared" si="78"/>
        <v>HI</v>
      </c>
      <c r="F1696" s="786">
        <f>VLOOKUP(C1696,METADATA!$A$5:$H$29,IF(E1696="HI",2,IF(E1696="LO",6,10))+IF(D1696=1,2,IF(D1696=7,1,(IF(WEEKDAY(B1696)=1,2,IF(WEEKDAY(B1696)=7,1,0))))))</f>
        <v>2</v>
      </c>
      <c r="G1696" s="786">
        <f>VLOOKUP(C1696,METADATA!$J$5:$Q$29,IF(E1696="HI",2,IF(E1696="LO",6,10))+IF(D1696=1,2,IF(D1696=7,1,(IF(WEEKDAY(B1696)=1,2,IF(WEEKDAY(B1696)=7,1,0))))))</f>
        <v>2</v>
      </c>
      <c r="H1696" s="787">
        <v>14797</v>
      </c>
      <c r="I1696" s="788">
        <v>2266.410041809082</v>
      </c>
      <c r="K1696" s="795">
        <v>824.32500000000005</v>
      </c>
      <c r="M1696" s="798">
        <f t="shared" si="79"/>
        <v>14969.563236033744</v>
      </c>
      <c r="N1696" s="303"/>
      <c r="S1696" s="786">
        <v>0</v>
      </c>
      <c r="T1696" s="781">
        <f>VLOOKUP(C1696,METADATA!$J$5:$Q$29,IF(E1696="HI",2,IF(E1696="LO",6,10))+IF(S1696=1,2,IF(D1696=7,1,(IF(WEEKDAY(B1696)=1,2,IF(WEEKDAY(B1696)=7,1,0))))))</f>
        <v>2</v>
      </c>
      <c r="U1696" s="781">
        <f>VLOOKUP(C1696,METADATA!$A$5:$H$29,IF(E1696="HI",2,IF(E1696="LO",6,10))+IF(S1696=1,2,IF(D1696=7,1,(IF(WEEKDAY(B1696)=1,2,IF(WEEKDAY(B1696)=7,1,0))))))</f>
        <v>2</v>
      </c>
    </row>
    <row r="1697" spans="2:21" ht="13.95" customHeight="1" x14ac:dyDescent="0.25">
      <c r="B1697" s="784">
        <f t="shared" si="80"/>
        <v>45453</v>
      </c>
      <c r="C1697" s="785">
        <v>13</v>
      </c>
      <c r="D1697" s="786">
        <f>IFERROR((INDEX(METADATA!$T$2:$T$20,MATCH(B1697,METADATA!$S$2:$S$20,0))),0)</f>
        <v>0</v>
      </c>
      <c r="E1697" s="785" t="str">
        <f t="shared" si="78"/>
        <v>HI</v>
      </c>
      <c r="F1697" s="786">
        <f>VLOOKUP(C1697,METADATA!$A$5:$H$29,IF(E1697="HI",2,IF(E1697="LO",6,10))+IF(D1697=1,2,IF(D1697=7,1,(IF(WEEKDAY(B1697)=1,2,IF(WEEKDAY(B1697)=7,1,0))))))</f>
        <v>2</v>
      </c>
      <c r="G1697" s="786">
        <f>VLOOKUP(C1697,METADATA!$J$5:$Q$29,IF(E1697="HI",2,IF(E1697="LO",6,10))+IF(D1697=1,2,IF(D1697=7,1,(IF(WEEKDAY(B1697)=1,2,IF(WEEKDAY(B1697)=7,1,0))))))</f>
        <v>2</v>
      </c>
      <c r="H1697" s="787">
        <v>14345.25</v>
      </c>
      <c r="I1697" s="788">
        <v>2226.1174621582031</v>
      </c>
      <c r="K1697" s="795">
        <v>882.73749999999995</v>
      </c>
      <c r="M1697" s="798">
        <f t="shared" si="79"/>
        <v>14516.948595273929</v>
      </c>
      <c r="N1697" s="303"/>
      <c r="S1697" s="786">
        <v>0</v>
      </c>
      <c r="T1697" s="781">
        <f>VLOOKUP(C1697,METADATA!$J$5:$Q$29,IF(E1697="HI",2,IF(E1697="LO",6,10))+IF(S1697=1,2,IF(D1697=7,1,(IF(WEEKDAY(B1697)=1,2,IF(WEEKDAY(B1697)=7,1,0))))))</f>
        <v>2</v>
      </c>
      <c r="U1697" s="781">
        <f>VLOOKUP(C1697,METADATA!$A$5:$H$29,IF(E1697="HI",2,IF(E1697="LO",6,10))+IF(S1697=1,2,IF(D1697=7,1,(IF(WEEKDAY(B1697)=1,2,IF(WEEKDAY(B1697)=7,1,0))))))</f>
        <v>2</v>
      </c>
    </row>
    <row r="1698" spans="2:21" ht="13.95" customHeight="1" x14ac:dyDescent="0.25">
      <c r="B1698" s="784">
        <f t="shared" si="80"/>
        <v>45453</v>
      </c>
      <c r="C1698" s="785">
        <v>14</v>
      </c>
      <c r="D1698" s="786">
        <f>IFERROR((INDEX(METADATA!$T$2:$T$20,MATCH(B1698,METADATA!$S$2:$S$20,0))),0)</f>
        <v>0</v>
      </c>
      <c r="E1698" s="785" t="str">
        <f t="shared" si="78"/>
        <v>HI</v>
      </c>
      <c r="F1698" s="786">
        <f>VLOOKUP(C1698,METADATA!$A$5:$H$29,IF(E1698="HI",2,IF(E1698="LO",6,10))+IF(D1698=1,2,IF(D1698=7,1,(IF(WEEKDAY(B1698)=1,2,IF(WEEKDAY(B1698)=7,1,0))))))</f>
        <v>2</v>
      </c>
      <c r="G1698" s="786">
        <f>VLOOKUP(C1698,METADATA!$J$5:$Q$29,IF(E1698="HI",2,IF(E1698="LO",6,10))+IF(D1698=1,2,IF(D1698=7,1,(IF(WEEKDAY(B1698)=1,2,IF(WEEKDAY(B1698)=7,1,0))))))</f>
        <v>2</v>
      </c>
      <c r="H1698" s="787">
        <v>14726.75</v>
      </c>
      <c r="I1698" s="788">
        <v>2250.3600158691406</v>
      </c>
      <c r="K1698" s="795">
        <v>909.3125</v>
      </c>
      <c r="M1698" s="798">
        <f t="shared" si="79"/>
        <v>14897.693974690263</v>
      </c>
      <c r="N1698" s="303"/>
      <c r="S1698" s="786">
        <v>0</v>
      </c>
      <c r="T1698" s="781">
        <f>VLOOKUP(C1698,METADATA!$J$5:$Q$29,IF(E1698="HI",2,IF(E1698="LO",6,10))+IF(S1698=1,2,IF(D1698=7,1,(IF(WEEKDAY(B1698)=1,2,IF(WEEKDAY(B1698)=7,1,0))))))</f>
        <v>2</v>
      </c>
      <c r="U1698" s="781">
        <f>VLOOKUP(C1698,METADATA!$A$5:$H$29,IF(E1698="HI",2,IF(E1698="LO",6,10))+IF(S1698=1,2,IF(D1698=7,1,(IF(WEEKDAY(B1698)=1,2,IF(WEEKDAY(B1698)=7,1,0))))))</f>
        <v>2</v>
      </c>
    </row>
    <row r="1699" spans="2:21" ht="13.95" customHeight="1" x14ac:dyDescent="0.25">
      <c r="B1699" s="784">
        <f t="shared" si="80"/>
        <v>45453</v>
      </c>
      <c r="C1699" s="785">
        <v>15</v>
      </c>
      <c r="D1699" s="786">
        <f>IFERROR((INDEX(METADATA!$T$2:$T$20,MATCH(B1699,METADATA!$S$2:$S$20,0))),0)</f>
        <v>0</v>
      </c>
      <c r="E1699" s="785" t="str">
        <f t="shared" si="78"/>
        <v>HI</v>
      </c>
      <c r="F1699" s="786">
        <f>VLOOKUP(C1699,METADATA!$A$5:$H$29,IF(E1699="HI",2,IF(E1699="LO",6,10))+IF(D1699=1,2,IF(D1699=7,1,(IF(WEEKDAY(B1699)=1,2,IF(WEEKDAY(B1699)=7,1,0))))))</f>
        <v>2</v>
      </c>
      <c r="G1699" s="786">
        <f>VLOOKUP(C1699,METADATA!$J$5:$Q$29,IF(E1699="HI",2,IF(E1699="LO",6,10))+IF(D1699=1,2,IF(D1699=7,1,(IF(WEEKDAY(B1699)=1,2,IF(WEEKDAY(B1699)=7,1,0))))))</f>
        <v>2</v>
      </c>
      <c r="H1699" s="787">
        <v>14894.75</v>
      </c>
      <c r="I1699" s="788">
        <v>2032.2974853515625</v>
      </c>
      <c r="K1699" s="795">
        <v>905.6</v>
      </c>
      <c r="M1699" s="798">
        <f t="shared" si="79"/>
        <v>15032.75791834174</v>
      </c>
      <c r="N1699" s="303"/>
      <c r="S1699" s="786">
        <v>0</v>
      </c>
      <c r="T1699" s="781">
        <f>VLOOKUP(C1699,METADATA!$J$5:$Q$29,IF(E1699="HI",2,IF(E1699="LO",6,10))+IF(S1699=1,2,IF(D1699=7,1,(IF(WEEKDAY(B1699)=1,2,IF(WEEKDAY(B1699)=7,1,0))))))</f>
        <v>2</v>
      </c>
      <c r="U1699" s="781">
        <f>VLOOKUP(C1699,METADATA!$A$5:$H$29,IF(E1699="HI",2,IF(E1699="LO",6,10))+IF(S1699=1,2,IF(D1699=7,1,(IF(WEEKDAY(B1699)=1,2,IF(WEEKDAY(B1699)=7,1,0))))))</f>
        <v>2</v>
      </c>
    </row>
    <row r="1700" spans="2:21" ht="13.95" customHeight="1" x14ac:dyDescent="0.25">
      <c r="B1700" s="784">
        <f t="shared" si="80"/>
        <v>45453</v>
      </c>
      <c r="C1700" s="785">
        <v>16</v>
      </c>
      <c r="D1700" s="786">
        <f>IFERROR((INDEX(METADATA!$T$2:$T$20,MATCH(B1700,METADATA!$S$2:$S$20,0))),0)</f>
        <v>0</v>
      </c>
      <c r="E1700" s="785" t="str">
        <f t="shared" si="78"/>
        <v>HI</v>
      </c>
      <c r="F1700" s="786">
        <f>VLOOKUP(C1700,METADATA!$A$5:$H$29,IF(E1700="HI",2,IF(E1700="LO",6,10))+IF(D1700=1,2,IF(D1700=7,1,(IF(WEEKDAY(B1700)=1,2,IF(WEEKDAY(B1700)=7,1,0))))))</f>
        <v>2</v>
      </c>
      <c r="G1700" s="786">
        <f>VLOOKUP(C1700,METADATA!$J$5:$Q$29,IF(E1700="HI",2,IF(E1700="LO",6,10))+IF(D1700=1,2,IF(D1700=7,1,(IF(WEEKDAY(B1700)=1,2,IF(WEEKDAY(B1700)=7,1,0))))))</f>
        <v>2</v>
      </c>
      <c r="H1700" s="787">
        <v>14931.5</v>
      </c>
      <c r="I1700" s="788">
        <v>1985.401537835598</v>
      </c>
      <c r="K1700" s="795">
        <v>913.98749999999995</v>
      </c>
      <c r="M1700" s="798">
        <f t="shared" si="79"/>
        <v>15062.918426269192</v>
      </c>
      <c r="N1700" s="303"/>
      <c r="S1700" s="786">
        <v>0</v>
      </c>
      <c r="T1700" s="781">
        <f>VLOOKUP(C1700,METADATA!$J$5:$Q$29,IF(E1700="HI",2,IF(E1700="LO",6,10))+IF(S1700=1,2,IF(D1700=7,1,(IF(WEEKDAY(B1700)=1,2,IF(WEEKDAY(B1700)=7,1,0))))))</f>
        <v>2</v>
      </c>
      <c r="U1700" s="781">
        <f>VLOOKUP(C1700,METADATA!$A$5:$H$29,IF(E1700="HI",2,IF(E1700="LO",6,10))+IF(S1700=1,2,IF(D1700=7,1,(IF(WEEKDAY(B1700)=1,2,IF(WEEKDAY(B1700)=7,1,0))))))</f>
        <v>2</v>
      </c>
    </row>
    <row r="1701" spans="2:21" ht="13.95" customHeight="1" x14ac:dyDescent="0.25">
      <c r="B1701" s="784">
        <f t="shared" si="80"/>
        <v>45453</v>
      </c>
      <c r="C1701" s="785">
        <v>17</v>
      </c>
      <c r="D1701" s="786">
        <f>IFERROR((INDEX(METADATA!$T$2:$T$20,MATCH(B1701,METADATA!$S$2:$S$20,0))),0)</f>
        <v>0</v>
      </c>
      <c r="E1701" s="785" t="str">
        <f t="shared" si="78"/>
        <v>HI</v>
      </c>
      <c r="F1701" s="786">
        <f>VLOOKUP(C1701,METADATA!$A$5:$H$29,IF(E1701="HI",2,IF(E1701="LO",6,10))+IF(D1701=1,2,IF(D1701=7,1,(IF(WEEKDAY(B1701)=1,2,IF(WEEKDAY(B1701)=7,1,0))))))</f>
        <v>1</v>
      </c>
      <c r="G1701" s="786">
        <f>VLOOKUP(C1701,METADATA!$J$5:$Q$29,IF(E1701="HI",2,IF(E1701="LO",6,10))+IF(D1701=1,2,IF(D1701=7,1,(IF(WEEKDAY(B1701)=1,2,IF(WEEKDAY(B1701)=7,1,0))))))</f>
        <v>1</v>
      </c>
      <c r="H1701" s="787">
        <v>14378</v>
      </c>
      <c r="I1701" s="788">
        <v>1915.9685459290631</v>
      </c>
      <c r="K1701" s="795">
        <v>902.26250000000005</v>
      </c>
      <c r="M1701" s="798">
        <f t="shared" si="79"/>
        <v>14505.096327463307</v>
      </c>
      <c r="N1701" s="303"/>
      <c r="S1701" s="786">
        <v>0</v>
      </c>
      <c r="T1701" s="781">
        <f>VLOOKUP(C1701,METADATA!$J$5:$Q$29,IF(E1701="HI",2,IF(E1701="LO",6,10))+IF(S1701=1,2,IF(D1701=7,1,(IF(WEEKDAY(B1701)=1,2,IF(WEEKDAY(B1701)=7,1,0))))))</f>
        <v>1</v>
      </c>
      <c r="U1701" s="781">
        <f>VLOOKUP(C1701,METADATA!$A$5:$H$29,IF(E1701="HI",2,IF(E1701="LO",6,10))+IF(S1701=1,2,IF(D1701=7,1,(IF(WEEKDAY(B1701)=1,2,IF(WEEKDAY(B1701)=7,1,0))))))</f>
        <v>1</v>
      </c>
    </row>
    <row r="1702" spans="2:21" ht="13.95" customHeight="1" x14ac:dyDescent="0.25">
      <c r="B1702" s="784">
        <f t="shared" si="80"/>
        <v>45453</v>
      </c>
      <c r="C1702" s="785">
        <v>18</v>
      </c>
      <c r="D1702" s="786">
        <f>IFERROR((INDEX(METADATA!$T$2:$T$20,MATCH(B1702,METADATA!$S$2:$S$20,0))),0)</f>
        <v>0</v>
      </c>
      <c r="E1702" s="785" t="str">
        <f t="shared" si="78"/>
        <v>HI</v>
      </c>
      <c r="F1702" s="786">
        <f>VLOOKUP(C1702,METADATA!$A$5:$H$29,IF(E1702="HI",2,IF(E1702="LO",6,10))+IF(D1702=1,2,IF(D1702=7,1,(IF(WEEKDAY(B1702)=1,2,IF(WEEKDAY(B1702)=7,1,0))))))</f>
        <v>1</v>
      </c>
      <c r="G1702" s="786">
        <f>VLOOKUP(C1702,METADATA!$J$5:$Q$29,IF(E1702="HI",2,IF(E1702="LO",6,10))+IF(D1702=1,2,IF(D1702=7,1,(IF(WEEKDAY(B1702)=1,2,IF(WEEKDAY(B1702)=7,1,0))))))</f>
        <v>1</v>
      </c>
      <c r="H1702" s="787">
        <v>15052.5</v>
      </c>
      <c r="I1702" s="788">
        <v>1936.6799802184105</v>
      </c>
      <c r="K1702" s="795">
        <v>933.76250000000005</v>
      </c>
      <c r="M1702" s="798">
        <f t="shared" si="79"/>
        <v>15176.576873451364</v>
      </c>
      <c r="N1702" s="303"/>
      <c r="S1702" s="786">
        <v>0</v>
      </c>
      <c r="T1702" s="781">
        <f>VLOOKUP(C1702,METADATA!$J$5:$Q$29,IF(E1702="HI",2,IF(E1702="LO",6,10))+IF(S1702=1,2,IF(D1702=7,1,(IF(WEEKDAY(B1702)=1,2,IF(WEEKDAY(B1702)=7,1,0))))))</f>
        <v>1</v>
      </c>
      <c r="U1702" s="781">
        <f>VLOOKUP(C1702,METADATA!$A$5:$H$29,IF(E1702="HI",2,IF(E1702="LO",6,10))+IF(S1702=1,2,IF(D1702=7,1,(IF(WEEKDAY(B1702)=1,2,IF(WEEKDAY(B1702)=7,1,0))))))</f>
        <v>1</v>
      </c>
    </row>
    <row r="1703" spans="2:21" ht="13.95" customHeight="1" x14ac:dyDescent="0.25">
      <c r="B1703" s="784">
        <f t="shared" si="80"/>
        <v>45453</v>
      </c>
      <c r="C1703" s="785">
        <v>19</v>
      </c>
      <c r="D1703" s="786">
        <f>IFERROR((INDEX(METADATA!$T$2:$T$20,MATCH(B1703,METADATA!$S$2:$S$20,0))),0)</f>
        <v>0</v>
      </c>
      <c r="E1703" s="785" t="str">
        <f t="shared" si="78"/>
        <v>HI</v>
      </c>
      <c r="F1703" s="786">
        <f>VLOOKUP(C1703,METADATA!$A$5:$H$29,IF(E1703="HI",2,IF(E1703="LO",6,10))+IF(D1703=1,2,IF(D1703=7,1,(IF(WEEKDAY(B1703)=1,2,IF(WEEKDAY(B1703)=7,1,0))))))</f>
        <v>1</v>
      </c>
      <c r="G1703" s="786">
        <f>VLOOKUP(C1703,METADATA!$J$5:$Q$29,IF(E1703="HI",2,IF(E1703="LO",6,10))+IF(D1703=1,2,IF(D1703=7,1,(IF(WEEKDAY(B1703)=1,2,IF(WEEKDAY(B1703)=7,1,0))))))</f>
        <v>2</v>
      </c>
      <c r="H1703" s="787">
        <v>14960.25</v>
      </c>
      <c r="I1703" s="788">
        <v>2183.4449996948242</v>
      </c>
      <c r="K1703" s="795">
        <v>0</v>
      </c>
      <c r="M1703" s="798">
        <f t="shared" si="79"/>
        <v>15118.747042304542</v>
      </c>
      <c r="N1703" s="303"/>
      <c r="S1703" s="786">
        <v>0</v>
      </c>
      <c r="T1703" s="781">
        <f>VLOOKUP(C1703,METADATA!$J$5:$Q$29,IF(E1703="HI",2,IF(E1703="LO",6,10))+IF(S1703=1,2,IF(D1703=7,1,(IF(WEEKDAY(B1703)=1,2,IF(WEEKDAY(B1703)=7,1,0))))))</f>
        <v>2</v>
      </c>
      <c r="U1703" s="781">
        <f>VLOOKUP(C1703,METADATA!$A$5:$H$29,IF(E1703="HI",2,IF(E1703="LO",6,10))+IF(S1703=1,2,IF(D1703=7,1,(IF(WEEKDAY(B1703)=1,2,IF(WEEKDAY(B1703)=7,1,0))))))</f>
        <v>1</v>
      </c>
    </row>
    <row r="1704" spans="2:21" ht="13.95" customHeight="1" x14ac:dyDescent="0.25">
      <c r="B1704" s="784">
        <f t="shared" si="80"/>
        <v>45453</v>
      </c>
      <c r="C1704" s="785">
        <v>20</v>
      </c>
      <c r="D1704" s="786">
        <f>IFERROR((INDEX(METADATA!$T$2:$T$20,MATCH(B1704,METADATA!$S$2:$S$20,0))),0)</f>
        <v>0</v>
      </c>
      <c r="E1704" s="785" t="str">
        <f t="shared" si="78"/>
        <v>HI</v>
      </c>
      <c r="F1704" s="786">
        <f>VLOOKUP(C1704,METADATA!$A$5:$H$29,IF(E1704="HI",2,IF(E1704="LO",6,10))+IF(D1704=1,2,IF(D1704=7,1,(IF(WEEKDAY(B1704)=1,2,IF(WEEKDAY(B1704)=7,1,0))))))</f>
        <v>2</v>
      </c>
      <c r="G1704" s="786">
        <f>VLOOKUP(C1704,METADATA!$J$5:$Q$29,IF(E1704="HI",2,IF(E1704="LO",6,10))+IF(D1704=1,2,IF(D1704=7,1,(IF(WEEKDAY(B1704)=1,2,IF(WEEKDAY(B1704)=7,1,0))))))</f>
        <v>2</v>
      </c>
      <c r="H1704" s="787">
        <v>13247</v>
      </c>
      <c r="I1704" s="788">
        <v>2063.329948425293</v>
      </c>
      <c r="K1704" s="795">
        <v>0</v>
      </c>
      <c r="M1704" s="798">
        <f t="shared" si="79"/>
        <v>13406.727396201832</v>
      </c>
      <c r="N1704" s="303"/>
      <c r="S1704" s="786">
        <v>0</v>
      </c>
      <c r="T1704" s="781">
        <f>VLOOKUP(C1704,METADATA!$J$5:$Q$29,IF(E1704="HI",2,IF(E1704="LO",6,10))+IF(S1704=1,2,IF(D1704=7,1,(IF(WEEKDAY(B1704)=1,2,IF(WEEKDAY(B1704)=7,1,0))))))</f>
        <v>2</v>
      </c>
      <c r="U1704" s="781">
        <f>VLOOKUP(C1704,METADATA!$A$5:$H$29,IF(E1704="HI",2,IF(E1704="LO",6,10))+IF(S1704=1,2,IF(D1704=7,1,(IF(WEEKDAY(B1704)=1,2,IF(WEEKDAY(B1704)=7,1,0))))))</f>
        <v>2</v>
      </c>
    </row>
    <row r="1705" spans="2:21" ht="13.95" customHeight="1" x14ac:dyDescent="0.25">
      <c r="B1705" s="784">
        <f t="shared" si="80"/>
        <v>45453</v>
      </c>
      <c r="C1705" s="785">
        <v>21</v>
      </c>
      <c r="D1705" s="786">
        <f>IFERROR((INDEX(METADATA!$T$2:$T$20,MATCH(B1705,METADATA!$S$2:$S$20,0))),0)</f>
        <v>0</v>
      </c>
      <c r="E1705" s="785" t="str">
        <f t="shared" si="78"/>
        <v>HI</v>
      </c>
      <c r="F1705" s="786">
        <f>VLOOKUP(C1705,METADATA!$A$5:$H$29,IF(E1705="HI",2,IF(E1705="LO",6,10))+IF(D1705=1,2,IF(D1705=7,1,(IF(WEEKDAY(B1705)=1,2,IF(WEEKDAY(B1705)=7,1,0))))))</f>
        <v>2</v>
      </c>
      <c r="G1705" s="786">
        <f>VLOOKUP(C1705,METADATA!$J$5:$Q$29,IF(E1705="HI",2,IF(E1705="LO",6,10))+IF(D1705=1,2,IF(D1705=7,1,(IF(WEEKDAY(B1705)=1,2,IF(WEEKDAY(B1705)=7,1,0))))))</f>
        <v>2</v>
      </c>
      <c r="H1705" s="787">
        <v>11492.75</v>
      </c>
      <c r="I1705" s="788">
        <v>2084.1574554443359</v>
      </c>
      <c r="K1705" s="795">
        <v>0</v>
      </c>
      <c r="M1705" s="798">
        <f t="shared" si="79"/>
        <v>11680.197552335501</v>
      </c>
      <c r="N1705" s="303"/>
      <c r="S1705" s="786">
        <v>0</v>
      </c>
      <c r="T1705" s="781">
        <f>VLOOKUP(C1705,METADATA!$J$5:$Q$29,IF(E1705="HI",2,IF(E1705="LO",6,10))+IF(S1705=1,2,IF(D1705=7,1,(IF(WEEKDAY(B1705)=1,2,IF(WEEKDAY(B1705)=7,1,0))))))</f>
        <v>2</v>
      </c>
      <c r="U1705" s="781">
        <f>VLOOKUP(C1705,METADATA!$A$5:$H$29,IF(E1705="HI",2,IF(E1705="LO",6,10))+IF(S1705=1,2,IF(D1705=7,1,(IF(WEEKDAY(B1705)=1,2,IF(WEEKDAY(B1705)=7,1,0))))))</f>
        <v>2</v>
      </c>
    </row>
    <row r="1706" spans="2:21" ht="13.95" customHeight="1" x14ac:dyDescent="0.25">
      <c r="B1706" s="784">
        <f t="shared" si="80"/>
        <v>45453</v>
      </c>
      <c r="C1706" s="785">
        <v>22</v>
      </c>
      <c r="D1706" s="786">
        <f>IFERROR((INDEX(METADATA!$T$2:$T$20,MATCH(B1706,METADATA!$S$2:$S$20,0))),0)</f>
        <v>0</v>
      </c>
      <c r="E1706" s="785" t="str">
        <f t="shared" si="78"/>
        <v>HI</v>
      </c>
      <c r="F1706" s="786">
        <f>VLOOKUP(C1706,METADATA!$A$5:$H$29,IF(E1706="HI",2,IF(E1706="LO",6,10))+IF(D1706=1,2,IF(D1706=7,1,(IF(WEEKDAY(B1706)=1,2,IF(WEEKDAY(B1706)=7,1,0))))))</f>
        <v>3</v>
      </c>
      <c r="G1706" s="786">
        <f>VLOOKUP(C1706,METADATA!$J$5:$Q$29,IF(E1706="HI",2,IF(E1706="LO",6,10))+IF(D1706=1,2,IF(D1706=7,1,(IF(WEEKDAY(B1706)=1,2,IF(WEEKDAY(B1706)=7,1,0))))))</f>
        <v>3</v>
      </c>
      <c r="H1706" s="787">
        <v>10025.25</v>
      </c>
      <c r="I1706" s="788">
        <v>2154.7200164794922</v>
      </c>
      <c r="K1706" s="795">
        <v>0</v>
      </c>
      <c r="M1706" s="798">
        <f t="shared" si="79"/>
        <v>10254.19211405352</v>
      </c>
      <c r="N1706" s="303"/>
      <c r="S1706" s="786">
        <v>0</v>
      </c>
      <c r="T1706" s="781">
        <f>VLOOKUP(C1706,METADATA!$J$5:$Q$29,IF(E1706="HI",2,IF(E1706="LO",6,10))+IF(S1706=1,2,IF(D1706=7,1,(IF(WEEKDAY(B1706)=1,2,IF(WEEKDAY(B1706)=7,1,0))))))</f>
        <v>3</v>
      </c>
      <c r="U1706" s="781">
        <f>VLOOKUP(C1706,METADATA!$A$5:$H$29,IF(E1706="HI",2,IF(E1706="LO",6,10))+IF(S1706=1,2,IF(D1706=7,1,(IF(WEEKDAY(B1706)=1,2,IF(WEEKDAY(B1706)=7,1,0))))))</f>
        <v>3</v>
      </c>
    </row>
    <row r="1707" spans="2:21" ht="13.95" customHeight="1" x14ac:dyDescent="0.25">
      <c r="B1707" s="784">
        <f t="shared" si="80"/>
        <v>45453</v>
      </c>
      <c r="C1707" s="785">
        <v>23</v>
      </c>
      <c r="D1707" s="786">
        <f>IFERROR((INDEX(METADATA!$T$2:$T$20,MATCH(B1707,METADATA!$S$2:$S$20,0))),0)</f>
        <v>0</v>
      </c>
      <c r="E1707" s="785" t="str">
        <f t="shared" si="78"/>
        <v>HI</v>
      </c>
      <c r="F1707" s="786">
        <f>VLOOKUP(C1707,METADATA!$A$5:$H$29,IF(E1707="HI",2,IF(E1707="LO",6,10))+IF(D1707=1,2,IF(D1707=7,1,(IF(WEEKDAY(B1707)=1,2,IF(WEEKDAY(B1707)=7,1,0))))))</f>
        <v>3</v>
      </c>
      <c r="G1707" s="786">
        <f>VLOOKUP(C1707,METADATA!$J$5:$Q$29,IF(E1707="HI",2,IF(E1707="LO",6,10))+IF(D1707=1,2,IF(D1707=7,1,(IF(WEEKDAY(B1707)=1,2,IF(WEEKDAY(B1707)=7,1,0))))))</f>
        <v>3</v>
      </c>
      <c r="H1707" s="787">
        <v>9081.25</v>
      </c>
      <c r="I1707" s="788">
        <v>2153.7375411987305</v>
      </c>
      <c r="K1707" s="795">
        <v>0</v>
      </c>
      <c r="M1707" s="798">
        <f t="shared" si="79"/>
        <v>9333.1498948034023</v>
      </c>
      <c r="N1707" s="303"/>
      <c r="S1707" s="786">
        <v>0</v>
      </c>
      <c r="T1707" s="781">
        <f>VLOOKUP(C1707,METADATA!$J$5:$Q$29,IF(E1707="HI",2,IF(E1707="LO",6,10))+IF(S1707=1,2,IF(D1707=7,1,(IF(WEEKDAY(B1707)=1,2,IF(WEEKDAY(B1707)=7,1,0))))))</f>
        <v>3</v>
      </c>
      <c r="U1707" s="781">
        <f>VLOOKUP(C1707,METADATA!$A$5:$H$29,IF(E1707="HI",2,IF(E1707="LO",6,10))+IF(S1707=1,2,IF(D1707=7,1,(IF(WEEKDAY(B1707)=1,2,IF(WEEKDAY(B1707)=7,1,0))))))</f>
        <v>3</v>
      </c>
    </row>
    <row r="1708" spans="2:21" ht="13.95" customHeight="1" x14ac:dyDescent="0.25">
      <c r="B1708" s="784">
        <f t="shared" si="80"/>
        <v>45454</v>
      </c>
      <c r="C1708" s="785">
        <v>0</v>
      </c>
      <c r="D1708" s="786">
        <f>IFERROR((INDEX(METADATA!$T$2:$T$20,MATCH(B1708,METADATA!$S$2:$S$20,0))),0)</f>
        <v>0</v>
      </c>
      <c r="E1708" s="785" t="str">
        <f t="shared" si="78"/>
        <v>HI</v>
      </c>
      <c r="F1708" s="786">
        <f>VLOOKUP(C1708,METADATA!$A$5:$H$29,IF(E1708="HI",2,IF(E1708="LO",6,10))+IF(D1708=1,2,IF(D1708=7,1,(IF(WEEKDAY(B1708)=1,2,IF(WEEKDAY(B1708)=7,1,0))))))</f>
        <v>3</v>
      </c>
      <c r="G1708" s="786">
        <f>VLOOKUP(C1708,METADATA!$J$5:$Q$29,IF(E1708="HI",2,IF(E1708="LO",6,10))+IF(D1708=1,2,IF(D1708=7,1,(IF(WEEKDAY(B1708)=1,2,IF(WEEKDAY(B1708)=7,1,0))))))</f>
        <v>3</v>
      </c>
      <c r="H1708" s="787">
        <v>8585.5</v>
      </c>
      <c r="I1708" s="788">
        <v>2250.0474700927734</v>
      </c>
      <c r="K1708" s="795">
        <v>0</v>
      </c>
      <c r="M1708" s="798">
        <f t="shared" si="79"/>
        <v>8875.4449954732354</v>
      </c>
      <c r="N1708" s="303"/>
      <c r="S1708" s="786">
        <v>0</v>
      </c>
      <c r="T1708" s="781">
        <f>VLOOKUP(C1708,METADATA!$J$5:$Q$29,IF(E1708="HI",2,IF(E1708="LO",6,10))+IF(S1708=1,2,IF(D1708=7,1,(IF(WEEKDAY(B1708)=1,2,IF(WEEKDAY(B1708)=7,1,0))))))</f>
        <v>3</v>
      </c>
      <c r="U1708" s="781">
        <f>VLOOKUP(C1708,METADATA!$A$5:$H$29,IF(E1708="HI",2,IF(E1708="LO",6,10))+IF(S1708=1,2,IF(D1708=7,1,(IF(WEEKDAY(B1708)=1,2,IF(WEEKDAY(B1708)=7,1,0))))))</f>
        <v>3</v>
      </c>
    </row>
    <row r="1709" spans="2:21" ht="13.95" customHeight="1" x14ac:dyDescent="0.25">
      <c r="B1709" s="784">
        <f t="shared" si="80"/>
        <v>45454</v>
      </c>
      <c r="C1709" s="785">
        <v>1</v>
      </c>
      <c r="D1709" s="786">
        <f>IFERROR((INDEX(METADATA!$T$2:$T$20,MATCH(B1709,METADATA!$S$2:$S$20,0))),0)</f>
        <v>0</v>
      </c>
      <c r="E1709" s="785" t="str">
        <f t="shared" si="78"/>
        <v>HI</v>
      </c>
      <c r="F1709" s="786">
        <f>VLOOKUP(C1709,METADATA!$A$5:$H$29,IF(E1709="HI",2,IF(E1709="LO",6,10))+IF(D1709=1,2,IF(D1709=7,1,(IF(WEEKDAY(B1709)=1,2,IF(WEEKDAY(B1709)=7,1,0))))))</f>
        <v>3</v>
      </c>
      <c r="G1709" s="786">
        <f>VLOOKUP(C1709,METADATA!$J$5:$Q$29,IF(E1709="HI",2,IF(E1709="LO",6,10))+IF(D1709=1,2,IF(D1709=7,1,(IF(WEEKDAY(B1709)=1,2,IF(WEEKDAY(B1709)=7,1,0))))))</f>
        <v>3</v>
      </c>
      <c r="H1709" s="787">
        <v>8191.25</v>
      </c>
      <c r="I1709" s="788">
        <v>2183.4724884033203</v>
      </c>
      <c r="K1709" s="795">
        <v>0</v>
      </c>
      <c r="M1709" s="798">
        <f t="shared" si="79"/>
        <v>8477.2712986027636</v>
      </c>
      <c r="N1709" s="303"/>
      <c r="S1709" s="786">
        <v>0</v>
      </c>
      <c r="T1709" s="781">
        <f>VLOOKUP(C1709,METADATA!$J$5:$Q$29,IF(E1709="HI",2,IF(E1709="LO",6,10))+IF(S1709=1,2,IF(D1709=7,1,(IF(WEEKDAY(B1709)=1,2,IF(WEEKDAY(B1709)=7,1,0))))))</f>
        <v>3</v>
      </c>
      <c r="U1709" s="781">
        <f>VLOOKUP(C1709,METADATA!$A$5:$H$29,IF(E1709="HI",2,IF(E1709="LO",6,10))+IF(S1709=1,2,IF(D1709=7,1,(IF(WEEKDAY(B1709)=1,2,IF(WEEKDAY(B1709)=7,1,0))))))</f>
        <v>3</v>
      </c>
    </row>
    <row r="1710" spans="2:21" ht="13.95" customHeight="1" x14ac:dyDescent="0.25">
      <c r="B1710" s="784">
        <f t="shared" si="80"/>
        <v>45454</v>
      </c>
      <c r="C1710" s="785">
        <v>2</v>
      </c>
      <c r="D1710" s="786">
        <f>IFERROR((INDEX(METADATA!$T$2:$T$20,MATCH(B1710,METADATA!$S$2:$S$20,0))),0)</f>
        <v>0</v>
      </c>
      <c r="E1710" s="785" t="str">
        <f t="shared" si="78"/>
        <v>HI</v>
      </c>
      <c r="F1710" s="786">
        <f>VLOOKUP(C1710,METADATA!$A$5:$H$29,IF(E1710="HI",2,IF(E1710="LO",6,10))+IF(D1710=1,2,IF(D1710=7,1,(IF(WEEKDAY(B1710)=1,2,IF(WEEKDAY(B1710)=7,1,0))))))</f>
        <v>3</v>
      </c>
      <c r="G1710" s="786">
        <f>VLOOKUP(C1710,METADATA!$J$5:$Q$29,IF(E1710="HI",2,IF(E1710="LO",6,10))+IF(D1710=1,2,IF(D1710=7,1,(IF(WEEKDAY(B1710)=1,2,IF(WEEKDAY(B1710)=7,1,0))))))</f>
        <v>3</v>
      </c>
      <c r="H1710" s="787">
        <v>8346.75</v>
      </c>
      <c r="I1710" s="788">
        <v>2062.7759780883789</v>
      </c>
      <c r="K1710" s="795">
        <v>0</v>
      </c>
      <c r="M1710" s="798">
        <f t="shared" si="79"/>
        <v>8597.8648685751323</v>
      </c>
      <c r="N1710" s="303"/>
      <c r="S1710" s="786">
        <v>0</v>
      </c>
      <c r="T1710" s="781">
        <f>VLOOKUP(C1710,METADATA!$J$5:$Q$29,IF(E1710="HI",2,IF(E1710="LO",6,10))+IF(S1710=1,2,IF(D1710=7,1,(IF(WEEKDAY(B1710)=1,2,IF(WEEKDAY(B1710)=7,1,0))))))</f>
        <v>3</v>
      </c>
      <c r="U1710" s="781">
        <f>VLOOKUP(C1710,METADATA!$A$5:$H$29,IF(E1710="HI",2,IF(E1710="LO",6,10))+IF(S1710=1,2,IF(D1710=7,1,(IF(WEEKDAY(B1710)=1,2,IF(WEEKDAY(B1710)=7,1,0))))))</f>
        <v>3</v>
      </c>
    </row>
    <row r="1711" spans="2:21" ht="13.95" customHeight="1" x14ac:dyDescent="0.25">
      <c r="B1711" s="784">
        <f t="shared" si="80"/>
        <v>45454</v>
      </c>
      <c r="C1711" s="785">
        <v>3</v>
      </c>
      <c r="D1711" s="786">
        <f>IFERROR((INDEX(METADATA!$T$2:$T$20,MATCH(B1711,METADATA!$S$2:$S$20,0))),0)</f>
        <v>0</v>
      </c>
      <c r="E1711" s="785" t="str">
        <f t="shared" si="78"/>
        <v>HI</v>
      </c>
      <c r="F1711" s="786">
        <f>VLOOKUP(C1711,METADATA!$A$5:$H$29,IF(E1711="HI",2,IF(E1711="LO",6,10))+IF(D1711=1,2,IF(D1711=7,1,(IF(WEEKDAY(B1711)=1,2,IF(WEEKDAY(B1711)=7,1,0))))))</f>
        <v>3</v>
      </c>
      <c r="G1711" s="786">
        <f>VLOOKUP(C1711,METADATA!$J$5:$Q$29,IF(E1711="HI",2,IF(E1711="LO",6,10))+IF(D1711=1,2,IF(D1711=7,1,(IF(WEEKDAY(B1711)=1,2,IF(WEEKDAY(B1711)=7,1,0))))))</f>
        <v>3</v>
      </c>
      <c r="H1711" s="787">
        <v>8478</v>
      </c>
      <c r="I1711" s="788">
        <v>2145.4775238037109</v>
      </c>
      <c r="K1711" s="795">
        <v>0</v>
      </c>
      <c r="M1711" s="798">
        <f t="shared" si="79"/>
        <v>8745.2591616913742</v>
      </c>
      <c r="N1711" s="303"/>
      <c r="S1711" s="786">
        <v>0</v>
      </c>
      <c r="T1711" s="781">
        <f>VLOOKUP(C1711,METADATA!$J$5:$Q$29,IF(E1711="HI",2,IF(E1711="LO",6,10))+IF(S1711=1,2,IF(D1711=7,1,(IF(WEEKDAY(B1711)=1,2,IF(WEEKDAY(B1711)=7,1,0))))))</f>
        <v>3</v>
      </c>
      <c r="U1711" s="781">
        <f>VLOOKUP(C1711,METADATA!$A$5:$H$29,IF(E1711="HI",2,IF(E1711="LO",6,10))+IF(S1711=1,2,IF(D1711=7,1,(IF(WEEKDAY(B1711)=1,2,IF(WEEKDAY(B1711)=7,1,0))))))</f>
        <v>3</v>
      </c>
    </row>
    <row r="1712" spans="2:21" ht="13.95" customHeight="1" x14ac:dyDescent="0.25">
      <c r="B1712" s="784">
        <f t="shared" si="80"/>
        <v>45454</v>
      </c>
      <c r="C1712" s="785">
        <v>4</v>
      </c>
      <c r="D1712" s="786">
        <f>IFERROR((INDEX(METADATA!$T$2:$T$20,MATCH(B1712,METADATA!$S$2:$S$20,0))),0)</f>
        <v>0</v>
      </c>
      <c r="E1712" s="785" t="str">
        <f t="shared" si="78"/>
        <v>HI</v>
      </c>
      <c r="F1712" s="786">
        <f>VLOOKUP(C1712,METADATA!$A$5:$H$29,IF(E1712="HI",2,IF(E1712="LO",6,10))+IF(D1712=1,2,IF(D1712=7,1,(IF(WEEKDAY(B1712)=1,2,IF(WEEKDAY(B1712)=7,1,0))))))</f>
        <v>3</v>
      </c>
      <c r="G1712" s="786">
        <f>VLOOKUP(C1712,METADATA!$J$5:$Q$29,IF(E1712="HI",2,IF(E1712="LO",6,10))+IF(D1712=1,2,IF(D1712=7,1,(IF(WEEKDAY(B1712)=1,2,IF(WEEKDAY(B1712)=7,1,0))))))</f>
        <v>3</v>
      </c>
      <c r="H1712" s="787">
        <v>9228</v>
      </c>
      <c r="I1712" s="788">
        <v>2227.5874938964844</v>
      </c>
      <c r="K1712" s="795">
        <v>0</v>
      </c>
      <c r="M1712" s="798">
        <f t="shared" si="79"/>
        <v>9493.0569387823653</v>
      </c>
      <c r="N1712" s="303"/>
      <c r="S1712" s="786">
        <v>0</v>
      </c>
      <c r="T1712" s="781">
        <f>VLOOKUP(C1712,METADATA!$J$5:$Q$29,IF(E1712="HI",2,IF(E1712="LO",6,10))+IF(S1712=1,2,IF(D1712=7,1,(IF(WEEKDAY(B1712)=1,2,IF(WEEKDAY(B1712)=7,1,0))))))</f>
        <v>3</v>
      </c>
      <c r="U1712" s="781">
        <f>VLOOKUP(C1712,METADATA!$A$5:$H$29,IF(E1712="HI",2,IF(E1712="LO",6,10))+IF(S1712=1,2,IF(D1712=7,1,(IF(WEEKDAY(B1712)=1,2,IF(WEEKDAY(B1712)=7,1,0))))))</f>
        <v>3</v>
      </c>
    </row>
    <row r="1713" spans="2:21" ht="13.95" customHeight="1" x14ac:dyDescent="0.25">
      <c r="B1713" s="784">
        <f t="shared" si="80"/>
        <v>45454</v>
      </c>
      <c r="C1713" s="785">
        <v>5</v>
      </c>
      <c r="D1713" s="786">
        <f>IFERROR((INDEX(METADATA!$T$2:$T$20,MATCH(B1713,METADATA!$S$2:$S$20,0))),0)</f>
        <v>0</v>
      </c>
      <c r="E1713" s="785" t="str">
        <f t="shared" si="78"/>
        <v>HI</v>
      </c>
      <c r="F1713" s="786">
        <f>VLOOKUP(C1713,METADATA!$A$5:$H$29,IF(E1713="HI",2,IF(E1713="LO",6,10))+IF(D1713=1,2,IF(D1713=7,1,(IF(WEEKDAY(B1713)=1,2,IF(WEEKDAY(B1713)=7,1,0))))))</f>
        <v>3</v>
      </c>
      <c r="G1713" s="786">
        <f>VLOOKUP(C1713,METADATA!$J$5:$Q$29,IF(E1713="HI",2,IF(E1713="LO",6,10))+IF(D1713=1,2,IF(D1713=7,1,(IF(WEEKDAY(B1713)=1,2,IF(WEEKDAY(B1713)=7,1,0))))))</f>
        <v>3</v>
      </c>
      <c r="H1713" s="787">
        <v>11208.75</v>
      </c>
      <c r="I1713" s="788">
        <v>2190.7875366210938</v>
      </c>
      <c r="K1713" s="795">
        <v>0</v>
      </c>
      <c r="M1713" s="798">
        <f t="shared" si="79"/>
        <v>11420.841763771807</v>
      </c>
      <c r="N1713" s="303"/>
      <c r="S1713" s="786">
        <v>0</v>
      </c>
      <c r="T1713" s="781">
        <f>VLOOKUP(C1713,METADATA!$J$5:$Q$29,IF(E1713="HI",2,IF(E1713="LO",6,10))+IF(S1713=1,2,IF(D1713=7,1,(IF(WEEKDAY(B1713)=1,2,IF(WEEKDAY(B1713)=7,1,0))))))</f>
        <v>3</v>
      </c>
      <c r="U1713" s="781">
        <f>VLOOKUP(C1713,METADATA!$A$5:$H$29,IF(E1713="HI",2,IF(E1713="LO",6,10))+IF(S1713=1,2,IF(D1713=7,1,(IF(WEEKDAY(B1713)=1,2,IF(WEEKDAY(B1713)=7,1,0))))))</f>
        <v>3</v>
      </c>
    </row>
    <row r="1714" spans="2:21" ht="13.95" customHeight="1" x14ac:dyDescent="0.25">
      <c r="B1714" s="784">
        <f t="shared" si="80"/>
        <v>45454</v>
      </c>
      <c r="C1714" s="785">
        <v>6</v>
      </c>
      <c r="D1714" s="786">
        <f>IFERROR((INDEX(METADATA!$T$2:$T$20,MATCH(B1714,METADATA!$S$2:$S$20,0))),0)</f>
        <v>0</v>
      </c>
      <c r="E1714" s="785" t="str">
        <f t="shared" si="78"/>
        <v>HI</v>
      </c>
      <c r="F1714" s="786">
        <f>VLOOKUP(C1714,METADATA!$A$5:$H$29,IF(E1714="HI",2,IF(E1714="LO",6,10))+IF(D1714=1,2,IF(D1714=7,1,(IF(WEEKDAY(B1714)=1,2,IF(WEEKDAY(B1714)=7,1,0))))))</f>
        <v>1</v>
      </c>
      <c r="G1714" s="786">
        <f>VLOOKUP(C1714,METADATA!$J$5:$Q$29,IF(E1714="HI",2,IF(E1714="LO",6,10))+IF(D1714=1,2,IF(D1714=7,1,(IF(WEEKDAY(B1714)=1,2,IF(WEEKDAY(B1714)=7,1,0))))))</f>
        <v>1</v>
      </c>
      <c r="H1714" s="787">
        <v>13323.25</v>
      </c>
      <c r="I1714" s="788">
        <v>2014.8515243530273</v>
      </c>
      <c r="K1714" s="795">
        <v>870.51250000000005</v>
      </c>
      <c r="M1714" s="798">
        <f t="shared" si="79"/>
        <v>13474.739968833823</v>
      </c>
      <c r="N1714" s="303"/>
      <c r="S1714" s="786">
        <v>0</v>
      </c>
      <c r="T1714" s="781">
        <f>VLOOKUP(C1714,METADATA!$J$5:$Q$29,IF(E1714="HI",2,IF(E1714="LO",6,10))+IF(S1714=1,2,IF(D1714=7,1,(IF(WEEKDAY(B1714)=1,2,IF(WEEKDAY(B1714)=7,1,0))))))</f>
        <v>1</v>
      </c>
      <c r="U1714" s="781">
        <f>VLOOKUP(C1714,METADATA!$A$5:$H$29,IF(E1714="HI",2,IF(E1714="LO",6,10))+IF(S1714=1,2,IF(D1714=7,1,(IF(WEEKDAY(B1714)=1,2,IF(WEEKDAY(B1714)=7,1,0))))))</f>
        <v>1</v>
      </c>
    </row>
    <row r="1715" spans="2:21" ht="13.95" customHeight="1" x14ac:dyDescent="0.25">
      <c r="B1715" s="784">
        <f t="shared" si="80"/>
        <v>45454</v>
      </c>
      <c r="C1715" s="785">
        <v>7</v>
      </c>
      <c r="D1715" s="786">
        <f>IFERROR((INDEX(METADATA!$T$2:$T$20,MATCH(B1715,METADATA!$S$2:$S$20,0))),0)</f>
        <v>0</v>
      </c>
      <c r="E1715" s="785" t="str">
        <f t="shared" si="78"/>
        <v>HI</v>
      </c>
      <c r="F1715" s="786">
        <f>VLOOKUP(C1715,METADATA!$A$5:$H$29,IF(E1715="HI",2,IF(E1715="LO",6,10))+IF(D1715=1,2,IF(D1715=7,1,(IF(WEEKDAY(B1715)=1,2,IF(WEEKDAY(B1715)=7,1,0))))))</f>
        <v>1</v>
      </c>
      <c r="G1715" s="786">
        <f>VLOOKUP(C1715,METADATA!$J$5:$Q$29,IF(E1715="HI",2,IF(E1715="LO",6,10))+IF(D1715=1,2,IF(D1715=7,1,(IF(WEEKDAY(B1715)=1,2,IF(WEEKDAY(B1715)=7,1,0))))))</f>
        <v>1</v>
      </c>
      <c r="H1715" s="787">
        <v>13542</v>
      </c>
      <c r="I1715" s="788">
        <v>947.39999771118164</v>
      </c>
      <c r="K1715" s="795">
        <v>865.8125</v>
      </c>
      <c r="M1715" s="798">
        <f t="shared" si="79"/>
        <v>13575.099659142954</v>
      </c>
      <c r="N1715" s="303"/>
      <c r="S1715" s="786">
        <v>0</v>
      </c>
      <c r="T1715" s="781">
        <f>VLOOKUP(C1715,METADATA!$J$5:$Q$29,IF(E1715="HI",2,IF(E1715="LO",6,10))+IF(S1715=1,2,IF(D1715=7,1,(IF(WEEKDAY(B1715)=1,2,IF(WEEKDAY(B1715)=7,1,0))))))</f>
        <v>1</v>
      </c>
      <c r="U1715" s="781">
        <f>VLOOKUP(C1715,METADATA!$A$5:$H$29,IF(E1715="HI",2,IF(E1715="LO",6,10))+IF(S1715=1,2,IF(D1715=7,1,(IF(WEEKDAY(B1715)=1,2,IF(WEEKDAY(B1715)=7,1,0))))))</f>
        <v>1</v>
      </c>
    </row>
    <row r="1716" spans="2:21" ht="13.95" customHeight="1" x14ac:dyDescent="0.25">
      <c r="B1716" s="784">
        <f t="shared" si="80"/>
        <v>45454</v>
      </c>
      <c r="C1716" s="785">
        <v>8</v>
      </c>
      <c r="D1716" s="786">
        <f>IFERROR((INDEX(METADATA!$T$2:$T$20,MATCH(B1716,METADATA!$S$2:$S$20,0))),0)</f>
        <v>0</v>
      </c>
      <c r="E1716" s="785" t="str">
        <f t="shared" si="78"/>
        <v>HI</v>
      </c>
      <c r="F1716" s="786">
        <f>VLOOKUP(C1716,METADATA!$A$5:$H$29,IF(E1716="HI",2,IF(E1716="LO",6,10))+IF(D1716=1,2,IF(D1716=7,1,(IF(WEEKDAY(B1716)=1,2,IF(WEEKDAY(B1716)=7,1,0))))))</f>
        <v>2</v>
      </c>
      <c r="G1716" s="786">
        <f>VLOOKUP(C1716,METADATA!$J$5:$Q$29,IF(E1716="HI",2,IF(E1716="LO",6,10))+IF(D1716=1,2,IF(D1716=7,1,(IF(WEEKDAY(B1716)=1,2,IF(WEEKDAY(B1716)=7,1,0))))))</f>
        <v>1</v>
      </c>
      <c r="H1716" s="787">
        <v>14525.5</v>
      </c>
      <c r="I1716" s="788">
        <v>0</v>
      </c>
      <c r="K1716" s="795">
        <v>834.63750000000005</v>
      </c>
      <c r="M1716" s="798">
        <f t="shared" si="79"/>
        <v>14525.5</v>
      </c>
      <c r="N1716" s="303"/>
      <c r="S1716" s="786">
        <v>0</v>
      </c>
      <c r="T1716" s="781">
        <f>VLOOKUP(C1716,METADATA!$J$5:$Q$29,IF(E1716="HI",2,IF(E1716="LO",6,10))+IF(S1716=1,2,IF(D1716=7,1,(IF(WEEKDAY(B1716)=1,2,IF(WEEKDAY(B1716)=7,1,0))))))</f>
        <v>1</v>
      </c>
      <c r="U1716" s="781">
        <f>VLOOKUP(C1716,METADATA!$A$5:$H$29,IF(E1716="HI",2,IF(E1716="LO",6,10))+IF(S1716=1,2,IF(D1716=7,1,(IF(WEEKDAY(B1716)=1,2,IF(WEEKDAY(B1716)=7,1,0))))))</f>
        <v>2</v>
      </c>
    </row>
    <row r="1717" spans="2:21" ht="13.95" customHeight="1" x14ac:dyDescent="0.25">
      <c r="B1717" s="784">
        <f t="shared" si="80"/>
        <v>45454</v>
      </c>
      <c r="C1717" s="785">
        <v>9</v>
      </c>
      <c r="D1717" s="786">
        <f>IFERROR((INDEX(METADATA!$T$2:$T$20,MATCH(B1717,METADATA!$S$2:$S$20,0))),0)</f>
        <v>0</v>
      </c>
      <c r="E1717" s="785" t="str">
        <f t="shared" si="78"/>
        <v>HI</v>
      </c>
      <c r="F1717" s="786">
        <f>VLOOKUP(C1717,METADATA!$A$5:$H$29,IF(E1717="HI",2,IF(E1717="LO",6,10))+IF(D1717=1,2,IF(D1717=7,1,(IF(WEEKDAY(B1717)=1,2,IF(WEEKDAY(B1717)=7,1,0))))))</f>
        <v>2</v>
      </c>
      <c r="G1717" s="786">
        <f>VLOOKUP(C1717,METADATA!$J$5:$Q$29,IF(E1717="HI",2,IF(E1717="LO",6,10))+IF(D1717=1,2,IF(D1717=7,1,(IF(WEEKDAY(B1717)=1,2,IF(WEEKDAY(B1717)=7,1,0))))))</f>
        <v>2</v>
      </c>
      <c r="H1717" s="787">
        <v>14979.75</v>
      </c>
      <c r="I1717" s="788">
        <v>0</v>
      </c>
      <c r="K1717" s="795">
        <v>847.33749999999998</v>
      </c>
      <c r="M1717" s="798">
        <f t="shared" si="79"/>
        <v>14979.75</v>
      </c>
      <c r="N1717" s="303"/>
      <c r="S1717" s="786">
        <v>0</v>
      </c>
      <c r="T1717" s="781">
        <f>VLOOKUP(C1717,METADATA!$J$5:$Q$29,IF(E1717="HI",2,IF(E1717="LO",6,10))+IF(S1717=1,2,IF(D1717=7,1,(IF(WEEKDAY(B1717)=1,2,IF(WEEKDAY(B1717)=7,1,0))))))</f>
        <v>2</v>
      </c>
      <c r="U1717" s="781">
        <f>VLOOKUP(C1717,METADATA!$A$5:$H$29,IF(E1717="HI",2,IF(E1717="LO",6,10))+IF(S1717=1,2,IF(D1717=7,1,(IF(WEEKDAY(B1717)=1,2,IF(WEEKDAY(B1717)=7,1,0))))))</f>
        <v>2</v>
      </c>
    </row>
    <row r="1718" spans="2:21" ht="13.95" customHeight="1" x14ac:dyDescent="0.25">
      <c r="B1718" s="784">
        <f t="shared" si="80"/>
        <v>45454</v>
      </c>
      <c r="C1718" s="785">
        <v>10</v>
      </c>
      <c r="D1718" s="786">
        <f>IFERROR((INDEX(METADATA!$T$2:$T$20,MATCH(B1718,METADATA!$S$2:$S$20,0))),0)</f>
        <v>0</v>
      </c>
      <c r="E1718" s="785" t="str">
        <f t="shared" si="78"/>
        <v>HI</v>
      </c>
      <c r="F1718" s="786">
        <f>VLOOKUP(C1718,METADATA!$A$5:$H$29,IF(E1718="HI",2,IF(E1718="LO",6,10))+IF(D1718=1,2,IF(D1718=7,1,(IF(WEEKDAY(B1718)=1,2,IF(WEEKDAY(B1718)=7,1,0))))))</f>
        <v>2</v>
      </c>
      <c r="G1718" s="786">
        <f>VLOOKUP(C1718,METADATA!$J$5:$Q$29,IF(E1718="HI",2,IF(E1718="LO",6,10))+IF(D1718=1,2,IF(D1718=7,1,(IF(WEEKDAY(B1718)=1,2,IF(WEEKDAY(B1718)=7,1,0))))))</f>
        <v>2</v>
      </c>
      <c r="H1718" s="787">
        <v>14725</v>
      </c>
      <c r="I1718" s="788">
        <v>105.12000274658203</v>
      </c>
      <c r="K1718" s="795">
        <v>851.61249999999995</v>
      </c>
      <c r="M1718" s="798">
        <f t="shared" si="79"/>
        <v>14725.375214743339</v>
      </c>
      <c r="N1718" s="303"/>
      <c r="S1718" s="786">
        <v>0</v>
      </c>
      <c r="T1718" s="781">
        <f>VLOOKUP(C1718,METADATA!$J$5:$Q$29,IF(E1718="HI",2,IF(E1718="LO",6,10))+IF(S1718=1,2,IF(D1718=7,1,(IF(WEEKDAY(B1718)=1,2,IF(WEEKDAY(B1718)=7,1,0))))))</f>
        <v>2</v>
      </c>
      <c r="U1718" s="781">
        <f>VLOOKUP(C1718,METADATA!$A$5:$H$29,IF(E1718="HI",2,IF(E1718="LO",6,10))+IF(S1718=1,2,IF(D1718=7,1,(IF(WEEKDAY(B1718)=1,2,IF(WEEKDAY(B1718)=7,1,0))))))</f>
        <v>2</v>
      </c>
    </row>
    <row r="1719" spans="2:21" ht="13.95" customHeight="1" x14ac:dyDescent="0.25">
      <c r="B1719" s="784">
        <f t="shared" si="80"/>
        <v>45454</v>
      </c>
      <c r="C1719" s="785">
        <v>11</v>
      </c>
      <c r="D1719" s="786">
        <f>IFERROR((INDEX(METADATA!$T$2:$T$20,MATCH(B1719,METADATA!$S$2:$S$20,0))),0)</f>
        <v>0</v>
      </c>
      <c r="E1719" s="785" t="str">
        <f t="shared" si="78"/>
        <v>HI</v>
      </c>
      <c r="F1719" s="786">
        <f>VLOOKUP(C1719,METADATA!$A$5:$H$29,IF(E1719="HI",2,IF(E1719="LO",6,10))+IF(D1719=1,2,IF(D1719=7,1,(IF(WEEKDAY(B1719)=1,2,IF(WEEKDAY(B1719)=7,1,0))))))</f>
        <v>2</v>
      </c>
      <c r="G1719" s="786">
        <f>VLOOKUP(C1719,METADATA!$J$5:$Q$29,IF(E1719="HI",2,IF(E1719="LO",6,10))+IF(D1719=1,2,IF(D1719=7,1,(IF(WEEKDAY(B1719)=1,2,IF(WEEKDAY(B1719)=7,1,0))))))</f>
        <v>2</v>
      </c>
      <c r="H1719" s="787">
        <v>14922.5</v>
      </c>
      <c r="I1719" s="788">
        <v>1641.9599609375</v>
      </c>
      <c r="K1719" s="795">
        <v>856.5</v>
      </c>
      <c r="M1719" s="798">
        <f t="shared" si="79"/>
        <v>15012.562698064641</v>
      </c>
      <c r="N1719" s="303"/>
      <c r="S1719" s="786">
        <v>0</v>
      </c>
      <c r="T1719" s="781">
        <f>VLOOKUP(C1719,METADATA!$J$5:$Q$29,IF(E1719="HI",2,IF(E1719="LO",6,10))+IF(S1719=1,2,IF(D1719=7,1,(IF(WEEKDAY(B1719)=1,2,IF(WEEKDAY(B1719)=7,1,0))))))</f>
        <v>2</v>
      </c>
      <c r="U1719" s="781">
        <f>VLOOKUP(C1719,METADATA!$A$5:$H$29,IF(E1719="HI",2,IF(E1719="LO",6,10))+IF(S1719=1,2,IF(D1719=7,1,(IF(WEEKDAY(B1719)=1,2,IF(WEEKDAY(B1719)=7,1,0))))))</f>
        <v>2</v>
      </c>
    </row>
    <row r="1720" spans="2:21" ht="13.95" customHeight="1" x14ac:dyDescent="0.25">
      <c r="B1720" s="784">
        <f t="shared" si="80"/>
        <v>45454</v>
      </c>
      <c r="C1720" s="785">
        <v>12</v>
      </c>
      <c r="D1720" s="786">
        <f>IFERROR((INDEX(METADATA!$T$2:$T$20,MATCH(B1720,METADATA!$S$2:$S$20,0))),0)</f>
        <v>0</v>
      </c>
      <c r="E1720" s="785" t="str">
        <f t="shared" si="78"/>
        <v>HI</v>
      </c>
      <c r="F1720" s="786">
        <f>VLOOKUP(C1720,METADATA!$A$5:$H$29,IF(E1720="HI",2,IF(E1720="LO",6,10))+IF(D1720=1,2,IF(D1720=7,1,(IF(WEEKDAY(B1720)=1,2,IF(WEEKDAY(B1720)=7,1,0))))))</f>
        <v>2</v>
      </c>
      <c r="G1720" s="786">
        <f>VLOOKUP(C1720,METADATA!$J$5:$Q$29,IF(E1720="HI",2,IF(E1720="LO",6,10))+IF(D1720=1,2,IF(D1720=7,1,(IF(WEEKDAY(B1720)=1,2,IF(WEEKDAY(B1720)=7,1,0))))))</f>
        <v>2</v>
      </c>
      <c r="H1720" s="787">
        <v>14869.5</v>
      </c>
      <c r="I1720" s="788">
        <v>1808.280029296875</v>
      </c>
      <c r="K1720" s="795">
        <v>824.32500000000005</v>
      </c>
      <c r="M1720" s="798">
        <f t="shared" si="79"/>
        <v>14979.048932237116</v>
      </c>
      <c r="N1720" s="303"/>
      <c r="S1720" s="786">
        <v>0</v>
      </c>
      <c r="T1720" s="781">
        <f>VLOOKUP(C1720,METADATA!$J$5:$Q$29,IF(E1720="HI",2,IF(E1720="LO",6,10))+IF(S1720=1,2,IF(D1720=7,1,(IF(WEEKDAY(B1720)=1,2,IF(WEEKDAY(B1720)=7,1,0))))))</f>
        <v>2</v>
      </c>
      <c r="U1720" s="781">
        <f>VLOOKUP(C1720,METADATA!$A$5:$H$29,IF(E1720="HI",2,IF(E1720="LO",6,10))+IF(S1720=1,2,IF(D1720=7,1,(IF(WEEKDAY(B1720)=1,2,IF(WEEKDAY(B1720)=7,1,0))))))</f>
        <v>2</v>
      </c>
    </row>
    <row r="1721" spans="2:21" ht="13.95" customHeight="1" x14ac:dyDescent="0.25">
      <c r="B1721" s="784">
        <f t="shared" si="80"/>
        <v>45454</v>
      </c>
      <c r="C1721" s="785">
        <v>13</v>
      </c>
      <c r="D1721" s="786">
        <f>IFERROR((INDEX(METADATA!$T$2:$T$20,MATCH(B1721,METADATA!$S$2:$S$20,0))),0)</f>
        <v>0</v>
      </c>
      <c r="E1721" s="785" t="str">
        <f t="shared" si="78"/>
        <v>HI</v>
      </c>
      <c r="F1721" s="786">
        <f>VLOOKUP(C1721,METADATA!$A$5:$H$29,IF(E1721="HI",2,IF(E1721="LO",6,10))+IF(D1721=1,2,IF(D1721=7,1,(IF(WEEKDAY(B1721)=1,2,IF(WEEKDAY(B1721)=7,1,0))))))</f>
        <v>2</v>
      </c>
      <c r="G1721" s="786">
        <f>VLOOKUP(C1721,METADATA!$J$5:$Q$29,IF(E1721="HI",2,IF(E1721="LO",6,10))+IF(D1721=1,2,IF(D1721=7,1,(IF(WEEKDAY(B1721)=1,2,IF(WEEKDAY(B1721)=7,1,0))))))</f>
        <v>2</v>
      </c>
      <c r="H1721" s="787">
        <v>14239.25</v>
      </c>
      <c r="I1721" s="788">
        <v>1759.4399719238281</v>
      </c>
      <c r="K1721" s="795">
        <v>882.73749999999995</v>
      </c>
      <c r="M1721" s="798">
        <f t="shared" si="79"/>
        <v>14347.538798598989</v>
      </c>
      <c r="N1721" s="303"/>
      <c r="S1721" s="786">
        <v>0</v>
      </c>
      <c r="T1721" s="781">
        <f>VLOOKUP(C1721,METADATA!$J$5:$Q$29,IF(E1721="HI",2,IF(E1721="LO",6,10))+IF(S1721=1,2,IF(D1721=7,1,(IF(WEEKDAY(B1721)=1,2,IF(WEEKDAY(B1721)=7,1,0))))))</f>
        <v>2</v>
      </c>
      <c r="U1721" s="781">
        <f>VLOOKUP(C1721,METADATA!$A$5:$H$29,IF(E1721="HI",2,IF(E1721="LO",6,10))+IF(S1721=1,2,IF(D1721=7,1,(IF(WEEKDAY(B1721)=1,2,IF(WEEKDAY(B1721)=7,1,0))))))</f>
        <v>2</v>
      </c>
    </row>
    <row r="1722" spans="2:21" ht="13.95" customHeight="1" x14ac:dyDescent="0.25">
      <c r="B1722" s="784">
        <f t="shared" si="80"/>
        <v>45454</v>
      </c>
      <c r="C1722" s="785">
        <v>14</v>
      </c>
      <c r="D1722" s="786">
        <f>IFERROR((INDEX(METADATA!$T$2:$T$20,MATCH(B1722,METADATA!$S$2:$S$20,0))),0)</f>
        <v>0</v>
      </c>
      <c r="E1722" s="785" t="str">
        <f t="shared" si="78"/>
        <v>HI</v>
      </c>
      <c r="F1722" s="786">
        <f>VLOOKUP(C1722,METADATA!$A$5:$H$29,IF(E1722="HI",2,IF(E1722="LO",6,10))+IF(D1722=1,2,IF(D1722=7,1,(IF(WEEKDAY(B1722)=1,2,IF(WEEKDAY(B1722)=7,1,0))))))</f>
        <v>2</v>
      </c>
      <c r="G1722" s="786">
        <f>VLOOKUP(C1722,METADATA!$J$5:$Q$29,IF(E1722="HI",2,IF(E1722="LO",6,10))+IF(D1722=1,2,IF(D1722=7,1,(IF(WEEKDAY(B1722)=1,2,IF(WEEKDAY(B1722)=7,1,0))))))</f>
        <v>2</v>
      </c>
      <c r="H1722" s="787">
        <v>14535.5</v>
      </c>
      <c r="I1722" s="788">
        <v>1715.8039731383324</v>
      </c>
      <c r="K1722" s="795">
        <v>909.3125</v>
      </c>
      <c r="M1722" s="798">
        <f t="shared" si="79"/>
        <v>14636.418398099901</v>
      </c>
      <c r="N1722" s="303"/>
      <c r="S1722" s="786">
        <v>0</v>
      </c>
      <c r="T1722" s="781">
        <f>VLOOKUP(C1722,METADATA!$J$5:$Q$29,IF(E1722="HI",2,IF(E1722="LO",6,10))+IF(S1722=1,2,IF(D1722=7,1,(IF(WEEKDAY(B1722)=1,2,IF(WEEKDAY(B1722)=7,1,0))))))</f>
        <v>2</v>
      </c>
      <c r="U1722" s="781">
        <f>VLOOKUP(C1722,METADATA!$A$5:$H$29,IF(E1722="HI",2,IF(E1722="LO",6,10))+IF(S1722=1,2,IF(D1722=7,1,(IF(WEEKDAY(B1722)=1,2,IF(WEEKDAY(B1722)=7,1,0))))))</f>
        <v>2</v>
      </c>
    </row>
    <row r="1723" spans="2:21" ht="13.95" customHeight="1" x14ac:dyDescent="0.25">
      <c r="B1723" s="784">
        <f t="shared" si="80"/>
        <v>45454</v>
      </c>
      <c r="C1723" s="785">
        <v>15</v>
      </c>
      <c r="D1723" s="786">
        <f>IFERROR((INDEX(METADATA!$T$2:$T$20,MATCH(B1723,METADATA!$S$2:$S$20,0))),0)</f>
        <v>0</v>
      </c>
      <c r="E1723" s="785" t="str">
        <f t="shared" si="78"/>
        <v>HI</v>
      </c>
      <c r="F1723" s="786">
        <f>VLOOKUP(C1723,METADATA!$A$5:$H$29,IF(E1723="HI",2,IF(E1723="LO",6,10))+IF(D1723=1,2,IF(D1723=7,1,(IF(WEEKDAY(B1723)=1,2,IF(WEEKDAY(B1723)=7,1,0))))))</f>
        <v>2</v>
      </c>
      <c r="G1723" s="786">
        <f>VLOOKUP(C1723,METADATA!$J$5:$Q$29,IF(E1723="HI",2,IF(E1723="LO",6,10))+IF(D1723=1,2,IF(D1723=7,1,(IF(WEEKDAY(B1723)=1,2,IF(WEEKDAY(B1723)=7,1,0))))))</f>
        <v>2</v>
      </c>
      <c r="H1723" s="787">
        <v>14576.5</v>
      </c>
      <c r="I1723" s="788">
        <v>1953.0999908447266</v>
      </c>
      <c r="K1723" s="795">
        <v>905.6</v>
      </c>
      <c r="M1723" s="798">
        <f t="shared" si="79"/>
        <v>14706.765511975693</v>
      </c>
      <c r="N1723" s="303"/>
      <c r="S1723" s="786">
        <v>0</v>
      </c>
      <c r="T1723" s="781">
        <f>VLOOKUP(C1723,METADATA!$J$5:$Q$29,IF(E1723="HI",2,IF(E1723="LO",6,10))+IF(S1723=1,2,IF(D1723=7,1,(IF(WEEKDAY(B1723)=1,2,IF(WEEKDAY(B1723)=7,1,0))))))</f>
        <v>2</v>
      </c>
      <c r="U1723" s="781">
        <f>VLOOKUP(C1723,METADATA!$A$5:$H$29,IF(E1723="HI",2,IF(E1723="LO",6,10))+IF(S1723=1,2,IF(D1723=7,1,(IF(WEEKDAY(B1723)=1,2,IF(WEEKDAY(B1723)=7,1,0))))))</f>
        <v>2</v>
      </c>
    </row>
    <row r="1724" spans="2:21" ht="13.95" customHeight="1" x14ac:dyDescent="0.25">
      <c r="B1724" s="784">
        <f t="shared" si="80"/>
        <v>45454</v>
      </c>
      <c r="C1724" s="785">
        <v>16</v>
      </c>
      <c r="D1724" s="786">
        <f>IFERROR((INDEX(METADATA!$T$2:$T$20,MATCH(B1724,METADATA!$S$2:$S$20,0))),0)</f>
        <v>0</v>
      </c>
      <c r="E1724" s="785" t="str">
        <f t="shared" si="78"/>
        <v>HI</v>
      </c>
      <c r="F1724" s="786">
        <f>VLOOKUP(C1724,METADATA!$A$5:$H$29,IF(E1724="HI",2,IF(E1724="LO",6,10))+IF(D1724=1,2,IF(D1724=7,1,(IF(WEEKDAY(B1724)=1,2,IF(WEEKDAY(B1724)=7,1,0))))))</f>
        <v>2</v>
      </c>
      <c r="G1724" s="786">
        <f>VLOOKUP(C1724,METADATA!$J$5:$Q$29,IF(E1724="HI",2,IF(E1724="LO",6,10))+IF(D1724=1,2,IF(D1724=7,1,(IF(WEEKDAY(B1724)=1,2,IF(WEEKDAY(B1724)=7,1,0))))))</f>
        <v>2</v>
      </c>
      <c r="H1724" s="787">
        <v>14546.75</v>
      </c>
      <c r="I1724" s="788">
        <v>1935.6450042724609</v>
      </c>
      <c r="K1724" s="795">
        <v>913.98749999999995</v>
      </c>
      <c r="M1724" s="798">
        <f t="shared" si="79"/>
        <v>14674.967023644889</v>
      </c>
      <c r="N1724" s="303"/>
      <c r="S1724" s="786">
        <v>0</v>
      </c>
      <c r="T1724" s="781">
        <f>VLOOKUP(C1724,METADATA!$J$5:$Q$29,IF(E1724="HI",2,IF(E1724="LO",6,10))+IF(S1724=1,2,IF(D1724=7,1,(IF(WEEKDAY(B1724)=1,2,IF(WEEKDAY(B1724)=7,1,0))))))</f>
        <v>2</v>
      </c>
      <c r="U1724" s="781">
        <f>VLOOKUP(C1724,METADATA!$A$5:$H$29,IF(E1724="HI",2,IF(E1724="LO",6,10))+IF(S1724=1,2,IF(D1724=7,1,(IF(WEEKDAY(B1724)=1,2,IF(WEEKDAY(B1724)=7,1,0))))))</f>
        <v>2</v>
      </c>
    </row>
    <row r="1725" spans="2:21" ht="13.95" customHeight="1" x14ac:dyDescent="0.25">
      <c r="B1725" s="784">
        <f t="shared" si="80"/>
        <v>45454</v>
      </c>
      <c r="C1725" s="785">
        <v>17</v>
      </c>
      <c r="D1725" s="786">
        <f>IFERROR((INDEX(METADATA!$T$2:$T$20,MATCH(B1725,METADATA!$S$2:$S$20,0))),0)</f>
        <v>0</v>
      </c>
      <c r="E1725" s="785" t="str">
        <f t="shared" si="78"/>
        <v>HI</v>
      </c>
      <c r="F1725" s="786">
        <f>VLOOKUP(C1725,METADATA!$A$5:$H$29,IF(E1725="HI",2,IF(E1725="LO",6,10))+IF(D1725=1,2,IF(D1725=7,1,(IF(WEEKDAY(B1725)=1,2,IF(WEEKDAY(B1725)=7,1,0))))))</f>
        <v>1</v>
      </c>
      <c r="G1725" s="786">
        <f>VLOOKUP(C1725,METADATA!$J$5:$Q$29,IF(E1725="HI",2,IF(E1725="LO",6,10))+IF(D1725=1,2,IF(D1725=7,1,(IF(WEEKDAY(B1725)=1,2,IF(WEEKDAY(B1725)=7,1,0))))))</f>
        <v>1</v>
      </c>
      <c r="H1725" s="787">
        <v>14449.5</v>
      </c>
      <c r="I1725" s="788">
        <v>1834.8249740600586</v>
      </c>
      <c r="K1725" s="795">
        <v>902.26250000000005</v>
      </c>
      <c r="M1725" s="798">
        <f t="shared" si="79"/>
        <v>14565.528927417448</v>
      </c>
      <c r="N1725" s="303"/>
      <c r="S1725" s="786">
        <v>0</v>
      </c>
      <c r="T1725" s="781">
        <f>VLOOKUP(C1725,METADATA!$J$5:$Q$29,IF(E1725="HI",2,IF(E1725="LO",6,10))+IF(S1725=1,2,IF(D1725=7,1,(IF(WEEKDAY(B1725)=1,2,IF(WEEKDAY(B1725)=7,1,0))))))</f>
        <v>1</v>
      </c>
      <c r="U1725" s="781">
        <f>VLOOKUP(C1725,METADATA!$A$5:$H$29,IF(E1725="HI",2,IF(E1725="LO",6,10))+IF(S1725=1,2,IF(D1725=7,1,(IF(WEEKDAY(B1725)=1,2,IF(WEEKDAY(B1725)=7,1,0))))))</f>
        <v>1</v>
      </c>
    </row>
    <row r="1726" spans="2:21" ht="13.95" customHeight="1" x14ac:dyDescent="0.25">
      <c r="B1726" s="784">
        <f t="shared" si="80"/>
        <v>45454</v>
      </c>
      <c r="C1726" s="785">
        <v>18</v>
      </c>
      <c r="D1726" s="786">
        <f>IFERROR((INDEX(METADATA!$T$2:$T$20,MATCH(B1726,METADATA!$S$2:$S$20,0))),0)</f>
        <v>0</v>
      </c>
      <c r="E1726" s="785" t="str">
        <f t="shared" si="78"/>
        <v>HI</v>
      </c>
      <c r="F1726" s="786">
        <f>VLOOKUP(C1726,METADATA!$A$5:$H$29,IF(E1726="HI",2,IF(E1726="LO",6,10))+IF(D1726=1,2,IF(D1726=7,1,(IF(WEEKDAY(B1726)=1,2,IF(WEEKDAY(B1726)=7,1,0))))))</f>
        <v>1</v>
      </c>
      <c r="G1726" s="786">
        <f>VLOOKUP(C1726,METADATA!$J$5:$Q$29,IF(E1726="HI",2,IF(E1726="LO",6,10))+IF(D1726=1,2,IF(D1726=7,1,(IF(WEEKDAY(B1726)=1,2,IF(WEEKDAY(B1726)=7,1,0))))))</f>
        <v>1</v>
      </c>
      <c r="H1726" s="787">
        <v>15317</v>
      </c>
      <c r="I1726" s="788">
        <v>1923.1924362182617</v>
      </c>
      <c r="K1726" s="795">
        <v>933.76250000000005</v>
      </c>
      <c r="M1726" s="798">
        <f t="shared" si="79"/>
        <v>15437.265241833709</v>
      </c>
      <c r="N1726" s="303"/>
      <c r="S1726" s="786">
        <v>0</v>
      </c>
      <c r="T1726" s="781">
        <f>VLOOKUP(C1726,METADATA!$J$5:$Q$29,IF(E1726="HI",2,IF(E1726="LO",6,10))+IF(S1726=1,2,IF(D1726=7,1,(IF(WEEKDAY(B1726)=1,2,IF(WEEKDAY(B1726)=7,1,0))))))</f>
        <v>1</v>
      </c>
      <c r="U1726" s="781">
        <f>VLOOKUP(C1726,METADATA!$A$5:$H$29,IF(E1726="HI",2,IF(E1726="LO",6,10))+IF(S1726=1,2,IF(D1726=7,1,(IF(WEEKDAY(B1726)=1,2,IF(WEEKDAY(B1726)=7,1,0))))))</f>
        <v>1</v>
      </c>
    </row>
    <row r="1727" spans="2:21" ht="13.95" customHeight="1" x14ac:dyDescent="0.25">
      <c r="B1727" s="784">
        <f t="shared" si="80"/>
        <v>45454</v>
      </c>
      <c r="C1727" s="785">
        <v>19</v>
      </c>
      <c r="D1727" s="786">
        <f>IFERROR((INDEX(METADATA!$T$2:$T$20,MATCH(B1727,METADATA!$S$2:$S$20,0))),0)</f>
        <v>0</v>
      </c>
      <c r="E1727" s="785" t="str">
        <f t="shared" si="78"/>
        <v>HI</v>
      </c>
      <c r="F1727" s="786">
        <f>VLOOKUP(C1727,METADATA!$A$5:$H$29,IF(E1727="HI",2,IF(E1727="LO",6,10))+IF(D1727=1,2,IF(D1727=7,1,(IF(WEEKDAY(B1727)=1,2,IF(WEEKDAY(B1727)=7,1,0))))))</f>
        <v>1</v>
      </c>
      <c r="G1727" s="786">
        <f>VLOOKUP(C1727,METADATA!$J$5:$Q$29,IF(E1727="HI",2,IF(E1727="LO",6,10))+IF(D1727=1,2,IF(D1727=7,1,(IF(WEEKDAY(B1727)=1,2,IF(WEEKDAY(B1727)=7,1,0))))))</f>
        <v>2</v>
      </c>
      <c r="H1727" s="787">
        <v>15003.5</v>
      </c>
      <c r="I1727" s="788">
        <v>1948.5100402832031</v>
      </c>
      <c r="K1727" s="795">
        <v>0</v>
      </c>
      <c r="M1727" s="798">
        <f t="shared" si="79"/>
        <v>15129.497798244476</v>
      </c>
      <c r="N1727" s="303"/>
      <c r="S1727" s="786">
        <v>0</v>
      </c>
      <c r="T1727" s="781">
        <f>VLOOKUP(C1727,METADATA!$J$5:$Q$29,IF(E1727="HI",2,IF(E1727="LO",6,10))+IF(S1727=1,2,IF(D1727=7,1,(IF(WEEKDAY(B1727)=1,2,IF(WEEKDAY(B1727)=7,1,0))))))</f>
        <v>2</v>
      </c>
      <c r="U1727" s="781">
        <f>VLOOKUP(C1727,METADATA!$A$5:$H$29,IF(E1727="HI",2,IF(E1727="LO",6,10))+IF(S1727=1,2,IF(D1727=7,1,(IF(WEEKDAY(B1727)=1,2,IF(WEEKDAY(B1727)=7,1,0))))))</f>
        <v>1</v>
      </c>
    </row>
    <row r="1728" spans="2:21" ht="13.95" customHeight="1" x14ac:dyDescent="0.25">
      <c r="B1728" s="784">
        <f t="shared" si="80"/>
        <v>45454</v>
      </c>
      <c r="C1728" s="785">
        <v>20</v>
      </c>
      <c r="D1728" s="786">
        <f>IFERROR((INDEX(METADATA!$T$2:$T$20,MATCH(B1728,METADATA!$S$2:$S$20,0))),0)</f>
        <v>0</v>
      </c>
      <c r="E1728" s="785" t="str">
        <f t="shared" si="78"/>
        <v>HI</v>
      </c>
      <c r="F1728" s="786">
        <f>VLOOKUP(C1728,METADATA!$A$5:$H$29,IF(E1728="HI",2,IF(E1728="LO",6,10))+IF(D1728=1,2,IF(D1728=7,1,(IF(WEEKDAY(B1728)=1,2,IF(WEEKDAY(B1728)=7,1,0))))))</f>
        <v>2</v>
      </c>
      <c r="G1728" s="786">
        <f>VLOOKUP(C1728,METADATA!$J$5:$Q$29,IF(E1728="HI",2,IF(E1728="LO",6,10))+IF(D1728=1,2,IF(D1728=7,1,(IF(WEEKDAY(B1728)=1,2,IF(WEEKDAY(B1728)=7,1,0))))))</f>
        <v>2</v>
      </c>
      <c r="H1728" s="787">
        <v>13253</v>
      </c>
      <c r="I1728" s="788">
        <v>2009.280029296875</v>
      </c>
      <c r="K1728" s="795">
        <v>0</v>
      </c>
      <c r="M1728" s="798">
        <f t="shared" si="79"/>
        <v>13404.447591606722</v>
      </c>
      <c r="N1728" s="303"/>
      <c r="S1728" s="786">
        <v>0</v>
      </c>
      <c r="T1728" s="781">
        <f>VLOOKUP(C1728,METADATA!$J$5:$Q$29,IF(E1728="HI",2,IF(E1728="LO",6,10))+IF(S1728=1,2,IF(D1728=7,1,(IF(WEEKDAY(B1728)=1,2,IF(WEEKDAY(B1728)=7,1,0))))))</f>
        <v>2</v>
      </c>
      <c r="U1728" s="781">
        <f>VLOOKUP(C1728,METADATA!$A$5:$H$29,IF(E1728="HI",2,IF(E1728="LO",6,10))+IF(S1728=1,2,IF(D1728=7,1,(IF(WEEKDAY(B1728)=1,2,IF(WEEKDAY(B1728)=7,1,0))))))</f>
        <v>2</v>
      </c>
    </row>
    <row r="1729" spans="2:21" ht="13.95" customHeight="1" x14ac:dyDescent="0.25">
      <c r="B1729" s="784">
        <f t="shared" si="80"/>
        <v>45454</v>
      </c>
      <c r="C1729" s="785">
        <v>21</v>
      </c>
      <c r="D1729" s="786">
        <f>IFERROR((INDEX(METADATA!$T$2:$T$20,MATCH(B1729,METADATA!$S$2:$S$20,0))),0)</f>
        <v>0</v>
      </c>
      <c r="E1729" s="785" t="str">
        <f t="shared" si="78"/>
        <v>HI</v>
      </c>
      <c r="F1729" s="786">
        <f>VLOOKUP(C1729,METADATA!$A$5:$H$29,IF(E1729="HI",2,IF(E1729="LO",6,10))+IF(D1729=1,2,IF(D1729=7,1,(IF(WEEKDAY(B1729)=1,2,IF(WEEKDAY(B1729)=7,1,0))))))</f>
        <v>2</v>
      </c>
      <c r="G1729" s="786">
        <f>VLOOKUP(C1729,METADATA!$J$5:$Q$29,IF(E1729="HI",2,IF(E1729="LO",6,10))+IF(D1729=1,2,IF(D1729=7,1,(IF(WEEKDAY(B1729)=1,2,IF(WEEKDAY(B1729)=7,1,0))))))</f>
        <v>2</v>
      </c>
      <c r="H1729" s="787">
        <v>11710</v>
      </c>
      <c r="I1729" s="788">
        <v>2110.5374526977539</v>
      </c>
      <c r="K1729" s="795">
        <v>0</v>
      </c>
      <c r="M1729" s="798">
        <f t="shared" si="79"/>
        <v>11898.675066545851</v>
      </c>
      <c r="N1729" s="303"/>
      <c r="S1729" s="786">
        <v>0</v>
      </c>
      <c r="T1729" s="781">
        <f>VLOOKUP(C1729,METADATA!$J$5:$Q$29,IF(E1729="HI",2,IF(E1729="LO",6,10))+IF(S1729=1,2,IF(D1729=7,1,(IF(WEEKDAY(B1729)=1,2,IF(WEEKDAY(B1729)=7,1,0))))))</f>
        <v>2</v>
      </c>
      <c r="U1729" s="781">
        <f>VLOOKUP(C1729,METADATA!$A$5:$H$29,IF(E1729="HI",2,IF(E1729="LO",6,10))+IF(S1729=1,2,IF(D1729=7,1,(IF(WEEKDAY(B1729)=1,2,IF(WEEKDAY(B1729)=7,1,0))))))</f>
        <v>2</v>
      </c>
    </row>
    <row r="1730" spans="2:21" ht="13.95" customHeight="1" x14ac:dyDescent="0.25">
      <c r="B1730" s="784">
        <f t="shared" si="80"/>
        <v>45454</v>
      </c>
      <c r="C1730" s="785">
        <v>22</v>
      </c>
      <c r="D1730" s="786">
        <f>IFERROR((INDEX(METADATA!$T$2:$T$20,MATCH(B1730,METADATA!$S$2:$S$20,0))),0)</f>
        <v>0</v>
      </c>
      <c r="E1730" s="785" t="str">
        <f t="shared" si="78"/>
        <v>HI</v>
      </c>
      <c r="F1730" s="786">
        <f>VLOOKUP(C1730,METADATA!$A$5:$H$29,IF(E1730="HI",2,IF(E1730="LO",6,10))+IF(D1730=1,2,IF(D1730=7,1,(IF(WEEKDAY(B1730)=1,2,IF(WEEKDAY(B1730)=7,1,0))))))</f>
        <v>3</v>
      </c>
      <c r="G1730" s="786">
        <f>VLOOKUP(C1730,METADATA!$J$5:$Q$29,IF(E1730="HI",2,IF(E1730="LO",6,10))+IF(D1730=1,2,IF(D1730=7,1,(IF(WEEKDAY(B1730)=1,2,IF(WEEKDAY(B1730)=7,1,0))))))</f>
        <v>3</v>
      </c>
      <c r="H1730" s="787">
        <v>10229.5</v>
      </c>
      <c r="I1730" s="788">
        <v>2170.5450057983398</v>
      </c>
      <c r="K1730" s="795">
        <v>0</v>
      </c>
      <c r="M1730" s="798">
        <f t="shared" si="79"/>
        <v>10457.243225257607</v>
      </c>
      <c r="N1730" s="303"/>
      <c r="S1730" s="786">
        <v>0</v>
      </c>
      <c r="T1730" s="781">
        <f>VLOOKUP(C1730,METADATA!$J$5:$Q$29,IF(E1730="HI",2,IF(E1730="LO",6,10))+IF(S1730=1,2,IF(D1730=7,1,(IF(WEEKDAY(B1730)=1,2,IF(WEEKDAY(B1730)=7,1,0))))))</f>
        <v>3</v>
      </c>
      <c r="U1730" s="781">
        <f>VLOOKUP(C1730,METADATA!$A$5:$H$29,IF(E1730="HI",2,IF(E1730="LO",6,10))+IF(S1730=1,2,IF(D1730=7,1,(IF(WEEKDAY(B1730)=1,2,IF(WEEKDAY(B1730)=7,1,0))))))</f>
        <v>3</v>
      </c>
    </row>
    <row r="1731" spans="2:21" ht="13.95" customHeight="1" x14ac:dyDescent="0.25">
      <c r="B1731" s="784">
        <f t="shared" si="80"/>
        <v>45454</v>
      </c>
      <c r="C1731" s="785">
        <v>23</v>
      </c>
      <c r="D1731" s="786">
        <f>IFERROR((INDEX(METADATA!$T$2:$T$20,MATCH(B1731,METADATA!$S$2:$S$20,0))),0)</f>
        <v>0</v>
      </c>
      <c r="E1731" s="785" t="str">
        <f t="shared" si="78"/>
        <v>HI</v>
      </c>
      <c r="F1731" s="786">
        <f>VLOOKUP(C1731,METADATA!$A$5:$H$29,IF(E1731="HI",2,IF(E1731="LO",6,10))+IF(D1731=1,2,IF(D1731=7,1,(IF(WEEKDAY(B1731)=1,2,IF(WEEKDAY(B1731)=7,1,0))))))</f>
        <v>3</v>
      </c>
      <c r="G1731" s="786">
        <f>VLOOKUP(C1731,METADATA!$J$5:$Q$29,IF(E1731="HI",2,IF(E1731="LO",6,10))+IF(D1731=1,2,IF(D1731=7,1,(IF(WEEKDAY(B1731)=1,2,IF(WEEKDAY(B1731)=7,1,0))))))</f>
        <v>3</v>
      </c>
      <c r="H1731" s="787">
        <v>9194.5</v>
      </c>
      <c r="I1731" s="788">
        <v>2028.5675048828125</v>
      </c>
      <c r="K1731" s="795">
        <v>0</v>
      </c>
      <c r="M1731" s="798">
        <f t="shared" si="79"/>
        <v>9415.620870227649</v>
      </c>
      <c r="N1731" s="303"/>
      <c r="S1731" s="786">
        <v>0</v>
      </c>
      <c r="T1731" s="781">
        <f>VLOOKUP(C1731,METADATA!$J$5:$Q$29,IF(E1731="HI",2,IF(E1731="LO",6,10))+IF(S1731=1,2,IF(D1731=7,1,(IF(WEEKDAY(B1731)=1,2,IF(WEEKDAY(B1731)=7,1,0))))))</f>
        <v>3</v>
      </c>
      <c r="U1731" s="781">
        <f>VLOOKUP(C1731,METADATA!$A$5:$H$29,IF(E1731="HI",2,IF(E1731="LO",6,10))+IF(S1731=1,2,IF(D1731=7,1,(IF(WEEKDAY(B1731)=1,2,IF(WEEKDAY(B1731)=7,1,0))))))</f>
        <v>3</v>
      </c>
    </row>
    <row r="1732" spans="2:21" ht="13.95" customHeight="1" x14ac:dyDescent="0.25">
      <c r="B1732" s="784">
        <f t="shared" si="80"/>
        <v>45455</v>
      </c>
      <c r="C1732" s="785">
        <v>0</v>
      </c>
      <c r="D1732" s="786">
        <f>IFERROR((INDEX(METADATA!$T$2:$T$20,MATCH(B1732,METADATA!$S$2:$S$20,0))),0)</f>
        <v>0</v>
      </c>
      <c r="E1732" s="785" t="str">
        <f t="shared" ref="E1732:E1795" si="81">IF(B1732="","",IF(AND(MONTH(B1732)&gt;=MONTH($AA$9),MONTH(B1732)&lt;=MONTH($AA$11)),"HI","LO"))</f>
        <v>HI</v>
      </c>
      <c r="F1732" s="786">
        <f>VLOOKUP(C1732,METADATA!$A$5:$H$29,IF(E1732="HI",2,IF(E1732="LO",6,10))+IF(D1732=1,2,IF(D1732=7,1,(IF(WEEKDAY(B1732)=1,2,IF(WEEKDAY(B1732)=7,1,0))))))</f>
        <v>3</v>
      </c>
      <c r="G1732" s="786">
        <f>VLOOKUP(C1732,METADATA!$J$5:$Q$29,IF(E1732="HI",2,IF(E1732="LO",6,10))+IF(D1732=1,2,IF(D1732=7,1,(IF(WEEKDAY(B1732)=1,2,IF(WEEKDAY(B1732)=7,1,0))))))</f>
        <v>3</v>
      </c>
      <c r="H1732" s="787">
        <v>8620</v>
      </c>
      <c r="I1732" s="788">
        <v>2041.4875183105469</v>
      </c>
      <c r="K1732" s="795">
        <v>0</v>
      </c>
      <c r="M1732" s="798">
        <f t="shared" ref="M1732:M1795" si="82">SQRT(H1732^2+I1732^2)</f>
        <v>8858.4463246902251</v>
      </c>
      <c r="N1732" s="303"/>
      <c r="S1732" s="786">
        <v>0</v>
      </c>
      <c r="T1732" s="781">
        <f>VLOOKUP(C1732,METADATA!$J$5:$Q$29,IF(E1732="HI",2,IF(E1732="LO",6,10))+IF(S1732=1,2,IF(D1732=7,1,(IF(WEEKDAY(B1732)=1,2,IF(WEEKDAY(B1732)=7,1,0))))))</f>
        <v>3</v>
      </c>
      <c r="U1732" s="781">
        <f>VLOOKUP(C1732,METADATA!$A$5:$H$29,IF(E1732="HI",2,IF(E1732="LO",6,10))+IF(S1732=1,2,IF(D1732=7,1,(IF(WEEKDAY(B1732)=1,2,IF(WEEKDAY(B1732)=7,1,0))))))</f>
        <v>3</v>
      </c>
    </row>
    <row r="1733" spans="2:21" ht="13.95" customHeight="1" x14ac:dyDescent="0.25">
      <c r="B1733" s="784">
        <f t="shared" si="80"/>
        <v>45455</v>
      </c>
      <c r="C1733" s="785">
        <v>1</v>
      </c>
      <c r="D1733" s="786">
        <f>IFERROR((INDEX(METADATA!$T$2:$T$20,MATCH(B1733,METADATA!$S$2:$S$20,0))),0)</f>
        <v>0</v>
      </c>
      <c r="E1733" s="785" t="str">
        <f t="shared" si="81"/>
        <v>HI</v>
      </c>
      <c r="F1733" s="786">
        <f>VLOOKUP(C1733,METADATA!$A$5:$H$29,IF(E1733="HI",2,IF(E1733="LO",6,10))+IF(D1733=1,2,IF(D1733=7,1,(IF(WEEKDAY(B1733)=1,2,IF(WEEKDAY(B1733)=7,1,0))))))</f>
        <v>3</v>
      </c>
      <c r="G1733" s="786">
        <f>VLOOKUP(C1733,METADATA!$J$5:$Q$29,IF(E1733="HI",2,IF(E1733="LO",6,10))+IF(D1733=1,2,IF(D1733=7,1,(IF(WEEKDAY(B1733)=1,2,IF(WEEKDAY(B1733)=7,1,0))))))</f>
        <v>3</v>
      </c>
      <c r="H1733" s="787">
        <v>8165</v>
      </c>
      <c r="I1733" s="788">
        <v>2076.8650207519531</v>
      </c>
      <c r="K1733" s="795">
        <v>0</v>
      </c>
      <c r="M1733" s="798">
        <f t="shared" si="82"/>
        <v>8424.9981195501168</v>
      </c>
      <c r="N1733" s="303"/>
      <c r="S1733" s="786">
        <v>0</v>
      </c>
      <c r="T1733" s="781">
        <f>VLOOKUP(C1733,METADATA!$J$5:$Q$29,IF(E1733="HI",2,IF(E1733="LO",6,10))+IF(S1733=1,2,IF(D1733=7,1,(IF(WEEKDAY(B1733)=1,2,IF(WEEKDAY(B1733)=7,1,0))))))</f>
        <v>3</v>
      </c>
      <c r="U1733" s="781">
        <f>VLOOKUP(C1733,METADATA!$A$5:$H$29,IF(E1733="HI",2,IF(E1733="LO",6,10))+IF(S1733=1,2,IF(D1733=7,1,(IF(WEEKDAY(B1733)=1,2,IF(WEEKDAY(B1733)=7,1,0))))))</f>
        <v>3</v>
      </c>
    </row>
    <row r="1734" spans="2:21" ht="13.95" customHeight="1" x14ac:dyDescent="0.25">
      <c r="B1734" s="784">
        <f t="shared" si="80"/>
        <v>45455</v>
      </c>
      <c r="C1734" s="785">
        <v>2</v>
      </c>
      <c r="D1734" s="786">
        <f>IFERROR((INDEX(METADATA!$T$2:$T$20,MATCH(B1734,METADATA!$S$2:$S$20,0))),0)</f>
        <v>0</v>
      </c>
      <c r="E1734" s="785" t="str">
        <f t="shared" si="81"/>
        <v>HI</v>
      </c>
      <c r="F1734" s="786">
        <f>VLOOKUP(C1734,METADATA!$A$5:$H$29,IF(E1734="HI",2,IF(E1734="LO",6,10))+IF(D1734=1,2,IF(D1734=7,1,(IF(WEEKDAY(B1734)=1,2,IF(WEEKDAY(B1734)=7,1,0))))))</f>
        <v>3</v>
      </c>
      <c r="G1734" s="786">
        <f>VLOOKUP(C1734,METADATA!$J$5:$Q$29,IF(E1734="HI",2,IF(E1734="LO",6,10))+IF(D1734=1,2,IF(D1734=7,1,(IF(WEEKDAY(B1734)=1,2,IF(WEEKDAY(B1734)=7,1,0))))))</f>
        <v>3</v>
      </c>
      <c r="H1734" s="787">
        <v>8169.25</v>
      </c>
      <c r="I1734" s="788">
        <v>2124.2875289916992</v>
      </c>
      <c r="K1734" s="795">
        <v>0</v>
      </c>
      <c r="M1734" s="798">
        <f t="shared" si="82"/>
        <v>8440.9266711854361</v>
      </c>
      <c r="N1734" s="303"/>
      <c r="S1734" s="786">
        <v>0</v>
      </c>
      <c r="T1734" s="781">
        <f>VLOOKUP(C1734,METADATA!$J$5:$Q$29,IF(E1734="HI",2,IF(E1734="LO",6,10))+IF(S1734=1,2,IF(D1734=7,1,(IF(WEEKDAY(B1734)=1,2,IF(WEEKDAY(B1734)=7,1,0))))))</f>
        <v>3</v>
      </c>
      <c r="U1734" s="781">
        <f>VLOOKUP(C1734,METADATA!$A$5:$H$29,IF(E1734="HI",2,IF(E1734="LO",6,10))+IF(S1734=1,2,IF(D1734=7,1,(IF(WEEKDAY(B1734)=1,2,IF(WEEKDAY(B1734)=7,1,0))))))</f>
        <v>3</v>
      </c>
    </row>
    <row r="1735" spans="2:21" ht="13.95" customHeight="1" x14ac:dyDescent="0.25">
      <c r="B1735" s="784">
        <f t="shared" si="80"/>
        <v>45455</v>
      </c>
      <c r="C1735" s="785">
        <v>3</v>
      </c>
      <c r="D1735" s="786">
        <f>IFERROR((INDEX(METADATA!$T$2:$T$20,MATCH(B1735,METADATA!$S$2:$S$20,0))),0)</f>
        <v>0</v>
      </c>
      <c r="E1735" s="785" t="str">
        <f t="shared" si="81"/>
        <v>HI</v>
      </c>
      <c r="F1735" s="786">
        <f>VLOOKUP(C1735,METADATA!$A$5:$H$29,IF(E1735="HI",2,IF(E1735="LO",6,10))+IF(D1735=1,2,IF(D1735=7,1,(IF(WEEKDAY(B1735)=1,2,IF(WEEKDAY(B1735)=7,1,0))))))</f>
        <v>3</v>
      </c>
      <c r="G1735" s="786">
        <f>VLOOKUP(C1735,METADATA!$J$5:$Q$29,IF(E1735="HI",2,IF(E1735="LO",6,10))+IF(D1735=1,2,IF(D1735=7,1,(IF(WEEKDAY(B1735)=1,2,IF(WEEKDAY(B1735)=7,1,0))))))</f>
        <v>3</v>
      </c>
      <c r="H1735" s="787">
        <v>8572.25</v>
      </c>
      <c r="I1735" s="788">
        <v>2100.8875350952148</v>
      </c>
      <c r="K1735" s="795">
        <v>0</v>
      </c>
      <c r="M1735" s="798">
        <f t="shared" si="82"/>
        <v>8825.9389584122127</v>
      </c>
      <c r="N1735" s="303"/>
      <c r="S1735" s="786">
        <v>0</v>
      </c>
      <c r="T1735" s="781">
        <f>VLOOKUP(C1735,METADATA!$J$5:$Q$29,IF(E1735="HI",2,IF(E1735="LO",6,10))+IF(S1735=1,2,IF(D1735=7,1,(IF(WEEKDAY(B1735)=1,2,IF(WEEKDAY(B1735)=7,1,0))))))</f>
        <v>3</v>
      </c>
      <c r="U1735" s="781">
        <f>VLOOKUP(C1735,METADATA!$A$5:$H$29,IF(E1735="HI",2,IF(E1735="LO",6,10))+IF(S1735=1,2,IF(D1735=7,1,(IF(WEEKDAY(B1735)=1,2,IF(WEEKDAY(B1735)=7,1,0))))))</f>
        <v>3</v>
      </c>
    </row>
    <row r="1736" spans="2:21" ht="13.95" customHeight="1" x14ac:dyDescent="0.25">
      <c r="B1736" s="784">
        <f t="shared" si="80"/>
        <v>45455</v>
      </c>
      <c r="C1736" s="785">
        <v>4</v>
      </c>
      <c r="D1736" s="786">
        <f>IFERROR((INDEX(METADATA!$T$2:$T$20,MATCH(B1736,METADATA!$S$2:$S$20,0))),0)</f>
        <v>0</v>
      </c>
      <c r="E1736" s="785" t="str">
        <f t="shared" si="81"/>
        <v>HI</v>
      </c>
      <c r="F1736" s="786">
        <f>VLOOKUP(C1736,METADATA!$A$5:$H$29,IF(E1736="HI",2,IF(E1736="LO",6,10))+IF(D1736=1,2,IF(D1736=7,1,(IF(WEEKDAY(B1736)=1,2,IF(WEEKDAY(B1736)=7,1,0))))))</f>
        <v>3</v>
      </c>
      <c r="G1736" s="786">
        <f>VLOOKUP(C1736,METADATA!$J$5:$Q$29,IF(E1736="HI",2,IF(E1736="LO",6,10))+IF(D1736=1,2,IF(D1736=7,1,(IF(WEEKDAY(B1736)=1,2,IF(WEEKDAY(B1736)=7,1,0))))))</f>
        <v>3</v>
      </c>
      <c r="H1736" s="787">
        <v>9389.75</v>
      </c>
      <c r="I1736" s="788">
        <v>2052.2875289916992</v>
      </c>
      <c r="K1736" s="795">
        <v>0</v>
      </c>
      <c r="M1736" s="798">
        <f t="shared" si="82"/>
        <v>9611.414524624086</v>
      </c>
      <c r="N1736" s="303"/>
      <c r="S1736" s="786">
        <v>0</v>
      </c>
      <c r="T1736" s="781">
        <f>VLOOKUP(C1736,METADATA!$J$5:$Q$29,IF(E1736="HI",2,IF(E1736="LO",6,10))+IF(S1736=1,2,IF(D1736=7,1,(IF(WEEKDAY(B1736)=1,2,IF(WEEKDAY(B1736)=7,1,0))))))</f>
        <v>3</v>
      </c>
      <c r="U1736" s="781">
        <f>VLOOKUP(C1736,METADATA!$A$5:$H$29,IF(E1736="HI",2,IF(E1736="LO",6,10))+IF(S1736=1,2,IF(D1736=7,1,(IF(WEEKDAY(B1736)=1,2,IF(WEEKDAY(B1736)=7,1,0))))))</f>
        <v>3</v>
      </c>
    </row>
    <row r="1737" spans="2:21" ht="13.95" customHeight="1" x14ac:dyDescent="0.25">
      <c r="B1737" s="784">
        <f t="shared" si="80"/>
        <v>45455</v>
      </c>
      <c r="C1737" s="785">
        <v>5</v>
      </c>
      <c r="D1737" s="786">
        <f>IFERROR((INDEX(METADATA!$T$2:$T$20,MATCH(B1737,METADATA!$S$2:$S$20,0))),0)</f>
        <v>0</v>
      </c>
      <c r="E1737" s="785" t="str">
        <f t="shared" si="81"/>
        <v>HI</v>
      </c>
      <c r="F1737" s="786">
        <f>VLOOKUP(C1737,METADATA!$A$5:$H$29,IF(E1737="HI",2,IF(E1737="LO",6,10))+IF(D1737=1,2,IF(D1737=7,1,(IF(WEEKDAY(B1737)=1,2,IF(WEEKDAY(B1737)=7,1,0))))))</f>
        <v>3</v>
      </c>
      <c r="G1737" s="786">
        <f>VLOOKUP(C1737,METADATA!$J$5:$Q$29,IF(E1737="HI",2,IF(E1737="LO",6,10))+IF(D1737=1,2,IF(D1737=7,1,(IF(WEEKDAY(B1737)=1,2,IF(WEEKDAY(B1737)=7,1,0))))))</f>
        <v>3</v>
      </c>
      <c r="H1737" s="787">
        <v>11034.75</v>
      </c>
      <c r="I1737" s="788">
        <v>2064.3340148925781</v>
      </c>
      <c r="K1737" s="795">
        <v>0</v>
      </c>
      <c r="M1737" s="798">
        <f t="shared" si="82"/>
        <v>11226.182899255762</v>
      </c>
      <c r="N1737" s="303"/>
      <c r="S1737" s="786">
        <v>0</v>
      </c>
      <c r="T1737" s="781">
        <f>VLOOKUP(C1737,METADATA!$J$5:$Q$29,IF(E1737="HI",2,IF(E1737="LO",6,10))+IF(S1737=1,2,IF(D1737=7,1,(IF(WEEKDAY(B1737)=1,2,IF(WEEKDAY(B1737)=7,1,0))))))</f>
        <v>3</v>
      </c>
      <c r="U1737" s="781">
        <f>VLOOKUP(C1737,METADATA!$A$5:$H$29,IF(E1737="HI",2,IF(E1737="LO",6,10))+IF(S1737=1,2,IF(D1737=7,1,(IF(WEEKDAY(B1737)=1,2,IF(WEEKDAY(B1737)=7,1,0))))))</f>
        <v>3</v>
      </c>
    </row>
    <row r="1738" spans="2:21" ht="13.95" customHeight="1" x14ac:dyDescent="0.25">
      <c r="B1738" s="784">
        <f t="shared" si="80"/>
        <v>45455</v>
      </c>
      <c r="C1738" s="785">
        <v>6</v>
      </c>
      <c r="D1738" s="786">
        <f>IFERROR((INDEX(METADATA!$T$2:$T$20,MATCH(B1738,METADATA!$S$2:$S$20,0))),0)</f>
        <v>0</v>
      </c>
      <c r="E1738" s="785" t="str">
        <f t="shared" si="81"/>
        <v>HI</v>
      </c>
      <c r="F1738" s="786">
        <f>VLOOKUP(C1738,METADATA!$A$5:$H$29,IF(E1738="HI",2,IF(E1738="LO",6,10))+IF(D1738=1,2,IF(D1738=7,1,(IF(WEEKDAY(B1738)=1,2,IF(WEEKDAY(B1738)=7,1,0))))))</f>
        <v>1</v>
      </c>
      <c r="G1738" s="786">
        <f>VLOOKUP(C1738,METADATA!$J$5:$Q$29,IF(E1738="HI",2,IF(E1738="LO",6,10))+IF(D1738=1,2,IF(D1738=7,1,(IF(WEEKDAY(B1738)=1,2,IF(WEEKDAY(B1738)=7,1,0))))))</f>
        <v>1</v>
      </c>
      <c r="H1738" s="787">
        <v>13207</v>
      </c>
      <c r="I1738" s="788">
        <v>2172.7900390625</v>
      </c>
      <c r="K1738" s="795">
        <v>870.51250000000005</v>
      </c>
      <c r="M1738" s="798">
        <f t="shared" si="82"/>
        <v>13384.538301855961</v>
      </c>
      <c r="N1738" s="303"/>
      <c r="S1738" s="786">
        <v>0</v>
      </c>
      <c r="T1738" s="781">
        <f>VLOOKUP(C1738,METADATA!$J$5:$Q$29,IF(E1738="HI",2,IF(E1738="LO",6,10))+IF(S1738=1,2,IF(D1738=7,1,(IF(WEEKDAY(B1738)=1,2,IF(WEEKDAY(B1738)=7,1,0))))))</f>
        <v>1</v>
      </c>
      <c r="U1738" s="781">
        <f>VLOOKUP(C1738,METADATA!$A$5:$H$29,IF(E1738="HI",2,IF(E1738="LO",6,10))+IF(S1738=1,2,IF(D1738=7,1,(IF(WEEKDAY(B1738)=1,2,IF(WEEKDAY(B1738)=7,1,0))))))</f>
        <v>1</v>
      </c>
    </row>
    <row r="1739" spans="2:21" ht="13.95" customHeight="1" x14ac:dyDescent="0.25">
      <c r="B1739" s="784">
        <f t="shared" si="80"/>
        <v>45455</v>
      </c>
      <c r="C1739" s="785">
        <v>7</v>
      </c>
      <c r="D1739" s="786">
        <f>IFERROR((INDEX(METADATA!$T$2:$T$20,MATCH(B1739,METADATA!$S$2:$S$20,0))),0)</f>
        <v>0</v>
      </c>
      <c r="E1739" s="785" t="str">
        <f t="shared" si="81"/>
        <v>HI</v>
      </c>
      <c r="F1739" s="786">
        <f>VLOOKUP(C1739,METADATA!$A$5:$H$29,IF(E1739="HI",2,IF(E1739="LO",6,10))+IF(D1739=1,2,IF(D1739=7,1,(IF(WEEKDAY(B1739)=1,2,IF(WEEKDAY(B1739)=7,1,0))))))</f>
        <v>1</v>
      </c>
      <c r="G1739" s="786">
        <f>VLOOKUP(C1739,METADATA!$J$5:$Q$29,IF(E1739="HI",2,IF(E1739="LO",6,10))+IF(D1739=1,2,IF(D1739=7,1,(IF(WEEKDAY(B1739)=1,2,IF(WEEKDAY(B1739)=7,1,0))))))</f>
        <v>1</v>
      </c>
      <c r="H1739" s="787">
        <v>13720.75</v>
      </c>
      <c r="I1739" s="788">
        <v>2093.9524917602539</v>
      </c>
      <c r="K1739" s="795">
        <v>865.8125</v>
      </c>
      <c r="M1739" s="798">
        <f t="shared" si="82"/>
        <v>13879.611579588563</v>
      </c>
      <c r="N1739" s="303"/>
      <c r="S1739" s="786">
        <v>0</v>
      </c>
      <c r="T1739" s="781">
        <f>VLOOKUP(C1739,METADATA!$J$5:$Q$29,IF(E1739="HI",2,IF(E1739="LO",6,10))+IF(S1739=1,2,IF(D1739=7,1,(IF(WEEKDAY(B1739)=1,2,IF(WEEKDAY(B1739)=7,1,0))))))</f>
        <v>1</v>
      </c>
      <c r="U1739" s="781">
        <f>VLOOKUP(C1739,METADATA!$A$5:$H$29,IF(E1739="HI",2,IF(E1739="LO",6,10))+IF(S1739=1,2,IF(D1739=7,1,(IF(WEEKDAY(B1739)=1,2,IF(WEEKDAY(B1739)=7,1,0))))))</f>
        <v>1</v>
      </c>
    </row>
    <row r="1740" spans="2:21" ht="13.95" customHeight="1" x14ac:dyDescent="0.25">
      <c r="B1740" s="784">
        <f t="shared" si="80"/>
        <v>45455</v>
      </c>
      <c r="C1740" s="785">
        <v>8</v>
      </c>
      <c r="D1740" s="786">
        <f>IFERROR((INDEX(METADATA!$T$2:$T$20,MATCH(B1740,METADATA!$S$2:$S$20,0))),0)</f>
        <v>0</v>
      </c>
      <c r="E1740" s="785" t="str">
        <f t="shared" si="81"/>
        <v>HI</v>
      </c>
      <c r="F1740" s="786">
        <f>VLOOKUP(C1740,METADATA!$A$5:$H$29,IF(E1740="HI",2,IF(E1740="LO",6,10))+IF(D1740=1,2,IF(D1740=7,1,(IF(WEEKDAY(B1740)=1,2,IF(WEEKDAY(B1740)=7,1,0))))))</f>
        <v>2</v>
      </c>
      <c r="G1740" s="786">
        <f>VLOOKUP(C1740,METADATA!$J$5:$Q$29,IF(E1740="HI",2,IF(E1740="LO",6,10))+IF(D1740=1,2,IF(D1740=7,1,(IF(WEEKDAY(B1740)=1,2,IF(WEEKDAY(B1740)=7,1,0))))))</f>
        <v>1</v>
      </c>
      <c r="H1740" s="787">
        <v>14684.25</v>
      </c>
      <c r="I1740" s="788">
        <v>1901.0900344848633</v>
      </c>
      <c r="K1740" s="795">
        <v>834.63750000000005</v>
      </c>
      <c r="M1740" s="798">
        <f t="shared" si="82"/>
        <v>14806.800511309581</v>
      </c>
      <c r="N1740" s="303"/>
      <c r="S1740" s="786">
        <v>0</v>
      </c>
      <c r="T1740" s="781">
        <f>VLOOKUP(C1740,METADATA!$J$5:$Q$29,IF(E1740="HI",2,IF(E1740="LO",6,10))+IF(S1740=1,2,IF(D1740=7,1,(IF(WEEKDAY(B1740)=1,2,IF(WEEKDAY(B1740)=7,1,0))))))</f>
        <v>1</v>
      </c>
      <c r="U1740" s="781">
        <f>VLOOKUP(C1740,METADATA!$A$5:$H$29,IF(E1740="HI",2,IF(E1740="LO",6,10))+IF(S1740=1,2,IF(D1740=7,1,(IF(WEEKDAY(B1740)=1,2,IF(WEEKDAY(B1740)=7,1,0))))))</f>
        <v>2</v>
      </c>
    </row>
    <row r="1741" spans="2:21" ht="13.95" customHeight="1" x14ac:dyDescent="0.25">
      <c r="B1741" s="784">
        <f t="shared" si="80"/>
        <v>45455</v>
      </c>
      <c r="C1741" s="785">
        <v>9</v>
      </c>
      <c r="D1741" s="786">
        <f>IFERROR((INDEX(METADATA!$T$2:$T$20,MATCH(B1741,METADATA!$S$2:$S$20,0))),0)</f>
        <v>0</v>
      </c>
      <c r="E1741" s="785" t="str">
        <f t="shared" si="81"/>
        <v>HI</v>
      </c>
      <c r="F1741" s="786">
        <f>VLOOKUP(C1741,METADATA!$A$5:$H$29,IF(E1741="HI",2,IF(E1741="LO",6,10))+IF(D1741=1,2,IF(D1741=7,1,(IF(WEEKDAY(B1741)=1,2,IF(WEEKDAY(B1741)=7,1,0))))))</f>
        <v>2</v>
      </c>
      <c r="G1741" s="786">
        <f>VLOOKUP(C1741,METADATA!$J$5:$Q$29,IF(E1741="HI",2,IF(E1741="LO",6,10))+IF(D1741=1,2,IF(D1741=7,1,(IF(WEEKDAY(B1741)=1,2,IF(WEEKDAY(B1741)=7,1,0))))))</f>
        <v>2</v>
      </c>
      <c r="H1741" s="787">
        <v>15071.5</v>
      </c>
      <c r="I1741" s="788">
        <v>1747.5590161681175</v>
      </c>
      <c r="K1741" s="795">
        <v>847.33749999999998</v>
      </c>
      <c r="M1741" s="798">
        <f t="shared" si="82"/>
        <v>15172.477542082259</v>
      </c>
      <c r="N1741" s="303"/>
      <c r="S1741" s="786">
        <v>0</v>
      </c>
      <c r="T1741" s="781">
        <f>VLOOKUP(C1741,METADATA!$J$5:$Q$29,IF(E1741="HI",2,IF(E1741="LO",6,10))+IF(S1741=1,2,IF(D1741=7,1,(IF(WEEKDAY(B1741)=1,2,IF(WEEKDAY(B1741)=7,1,0))))))</f>
        <v>2</v>
      </c>
      <c r="U1741" s="781">
        <f>VLOOKUP(C1741,METADATA!$A$5:$H$29,IF(E1741="HI",2,IF(E1741="LO",6,10))+IF(S1741=1,2,IF(D1741=7,1,(IF(WEEKDAY(B1741)=1,2,IF(WEEKDAY(B1741)=7,1,0))))))</f>
        <v>2</v>
      </c>
    </row>
    <row r="1742" spans="2:21" ht="13.95" customHeight="1" x14ac:dyDescent="0.25">
      <c r="B1742" s="784">
        <f t="shared" si="80"/>
        <v>45455</v>
      </c>
      <c r="C1742" s="785">
        <v>10</v>
      </c>
      <c r="D1742" s="786">
        <f>IFERROR((INDEX(METADATA!$T$2:$T$20,MATCH(B1742,METADATA!$S$2:$S$20,0))),0)</f>
        <v>0</v>
      </c>
      <c r="E1742" s="785" t="str">
        <f t="shared" si="81"/>
        <v>HI</v>
      </c>
      <c r="F1742" s="786">
        <f>VLOOKUP(C1742,METADATA!$A$5:$H$29,IF(E1742="HI",2,IF(E1742="LO",6,10))+IF(D1742=1,2,IF(D1742=7,1,(IF(WEEKDAY(B1742)=1,2,IF(WEEKDAY(B1742)=7,1,0))))))</f>
        <v>2</v>
      </c>
      <c r="G1742" s="786">
        <f>VLOOKUP(C1742,METADATA!$J$5:$Q$29,IF(E1742="HI",2,IF(E1742="LO",6,10))+IF(D1742=1,2,IF(D1742=7,1,(IF(WEEKDAY(B1742)=1,2,IF(WEEKDAY(B1742)=7,1,0))))))</f>
        <v>2</v>
      </c>
      <c r="H1742" s="787">
        <v>14652</v>
      </c>
      <c r="I1742" s="788">
        <v>1875.9600524902344</v>
      </c>
      <c r="K1742" s="795">
        <v>851.61249999999995</v>
      </c>
      <c r="M1742" s="798">
        <f t="shared" si="82"/>
        <v>14771.605536248901</v>
      </c>
      <c r="N1742" s="303"/>
      <c r="S1742" s="786">
        <v>0</v>
      </c>
      <c r="T1742" s="781">
        <f>VLOOKUP(C1742,METADATA!$J$5:$Q$29,IF(E1742="HI",2,IF(E1742="LO",6,10))+IF(S1742=1,2,IF(D1742=7,1,(IF(WEEKDAY(B1742)=1,2,IF(WEEKDAY(B1742)=7,1,0))))))</f>
        <v>2</v>
      </c>
      <c r="U1742" s="781">
        <f>VLOOKUP(C1742,METADATA!$A$5:$H$29,IF(E1742="HI",2,IF(E1742="LO",6,10))+IF(S1742=1,2,IF(D1742=7,1,(IF(WEEKDAY(B1742)=1,2,IF(WEEKDAY(B1742)=7,1,0))))))</f>
        <v>2</v>
      </c>
    </row>
    <row r="1743" spans="2:21" ht="13.95" customHeight="1" x14ac:dyDescent="0.25">
      <c r="B1743" s="784">
        <f t="shared" si="80"/>
        <v>45455</v>
      </c>
      <c r="C1743" s="785">
        <v>11</v>
      </c>
      <c r="D1743" s="786">
        <f>IFERROR((INDEX(METADATA!$T$2:$T$20,MATCH(B1743,METADATA!$S$2:$S$20,0))),0)</f>
        <v>0</v>
      </c>
      <c r="E1743" s="785" t="str">
        <f t="shared" si="81"/>
        <v>HI</v>
      </c>
      <c r="F1743" s="786">
        <f>VLOOKUP(C1743,METADATA!$A$5:$H$29,IF(E1743="HI",2,IF(E1743="LO",6,10))+IF(D1743=1,2,IF(D1743=7,1,(IF(WEEKDAY(B1743)=1,2,IF(WEEKDAY(B1743)=7,1,0))))))</f>
        <v>2</v>
      </c>
      <c r="G1743" s="786">
        <f>VLOOKUP(C1743,METADATA!$J$5:$Q$29,IF(E1743="HI",2,IF(E1743="LO",6,10))+IF(D1743=1,2,IF(D1743=7,1,(IF(WEEKDAY(B1743)=1,2,IF(WEEKDAY(B1743)=7,1,0))))))</f>
        <v>2</v>
      </c>
      <c r="H1743" s="787">
        <v>14799.75</v>
      </c>
      <c r="I1743" s="788">
        <v>1794.2874603271484</v>
      </c>
      <c r="K1743" s="795">
        <v>856.5</v>
      </c>
      <c r="M1743" s="798">
        <f t="shared" si="82"/>
        <v>14908.120859209159</v>
      </c>
      <c r="N1743" s="303"/>
      <c r="S1743" s="786">
        <v>0</v>
      </c>
      <c r="T1743" s="781">
        <f>VLOOKUP(C1743,METADATA!$J$5:$Q$29,IF(E1743="HI",2,IF(E1743="LO",6,10))+IF(S1743=1,2,IF(D1743=7,1,(IF(WEEKDAY(B1743)=1,2,IF(WEEKDAY(B1743)=7,1,0))))))</f>
        <v>2</v>
      </c>
      <c r="U1743" s="781">
        <f>VLOOKUP(C1743,METADATA!$A$5:$H$29,IF(E1743="HI",2,IF(E1743="LO",6,10))+IF(S1743=1,2,IF(D1743=7,1,(IF(WEEKDAY(B1743)=1,2,IF(WEEKDAY(B1743)=7,1,0))))))</f>
        <v>2</v>
      </c>
    </row>
    <row r="1744" spans="2:21" ht="13.95" customHeight="1" x14ac:dyDescent="0.25">
      <c r="B1744" s="784">
        <f t="shared" si="80"/>
        <v>45455</v>
      </c>
      <c r="C1744" s="785">
        <v>12</v>
      </c>
      <c r="D1744" s="786">
        <f>IFERROR((INDEX(METADATA!$T$2:$T$20,MATCH(B1744,METADATA!$S$2:$S$20,0))),0)</f>
        <v>0</v>
      </c>
      <c r="E1744" s="785" t="str">
        <f t="shared" si="81"/>
        <v>HI</v>
      </c>
      <c r="F1744" s="786">
        <f>VLOOKUP(C1744,METADATA!$A$5:$H$29,IF(E1744="HI",2,IF(E1744="LO",6,10))+IF(D1744=1,2,IF(D1744=7,1,(IF(WEEKDAY(B1744)=1,2,IF(WEEKDAY(B1744)=7,1,0))))))</f>
        <v>2</v>
      </c>
      <c r="G1744" s="786">
        <f>VLOOKUP(C1744,METADATA!$J$5:$Q$29,IF(E1744="HI",2,IF(E1744="LO",6,10))+IF(D1744=1,2,IF(D1744=7,1,(IF(WEEKDAY(B1744)=1,2,IF(WEEKDAY(B1744)=7,1,0))))))</f>
        <v>2</v>
      </c>
      <c r="H1744" s="787">
        <v>14845.75</v>
      </c>
      <c r="I1744" s="788">
        <v>1969.297492980957</v>
      </c>
      <c r="K1744" s="795">
        <v>824.32500000000005</v>
      </c>
      <c r="M1744" s="798">
        <f t="shared" si="82"/>
        <v>14975.794659328134</v>
      </c>
      <c r="N1744" s="303"/>
      <c r="S1744" s="786">
        <v>0</v>
      </c>
      <c r="T1744" s="781">
        <f>VLOOKUP(C1744,METADATA!$J$5:$Q$29,IF(E1744="HI",2,IF(E1744="LO",6,10))+IF(S1744=1,2,IF(D1744=7,1,(IF(WEEKDAY(B1744)=1,2,IF(WEEKDAY(B1744)=7,1,0))))))</f>
        <v>2</v>
      </c>
      <c r="U1744" s="781">
        <f>VLOOKUP(C1744,METADATA!$A$5:$H$29,IF(E1744="HI",2,IF(E1744="LO",6,10))+IF(S1744=1,2,IF(D1744=7,1,(IF(WEEKDAY(B1744)=1,2,IF(WEEKDAY(B1744)=7,1,0))))))</f>
        <v>2</v>
      </c>
    </row>
    <row r="1745" spans="2:21" ht="13.95" customHeight="1" x14ac:dyDescent="0.25">
      <c r="B1745" s="784">
        <f t="shared" si="80"/>
        <v>45455</v>
      </c>
      <c r="C1745" s="785">
        <v>13</v>
      </c>
      <c r="D1745" s="786">
        <f>IFERROR((INDEX(METADATA!$T$2:$T$20,MATCH(B1745,METADATA!$S$2:$S$20,0))),0)</f>
        <v>0</v>
      </c>
      <c r="E1745" s="785" t="str">
        <f t="shared" si="81"/>
        <v>HI</v>
      </c>
      <c r="F1745" s="786">
        <f>VLOOKUP(C1745,METADATA!$A$5:$H$29,IF(E1745="HI",2,IF(E1745="LO",6,10))+IF(D1745=1,2,IF(D1745=7,1,(IF(WEEKDAY(B1745)=1,2,IF(WEEKDAY(B1745)=7,1,0))))))</f>
        <v>2</v>
      </c>
      <c r="G1745" s="786">
        <f>VLOOKUP(C1745,METADATA!$J$5:$Q$29,IF(E1745="HI",2,IF(E1745="LO",6,10))+IF(D1745=1,2,IF(D1745=7,1,(IF(WEEKDAY(B1745)=1,2,IF(WEEKDAY(B1745)=7,1,0))))))</f>
        <v>2</v>
      </c>
      <c r="H1745" s="787">
        <v>14390.5</v>
      </c>
      <c r="I1745" s="788">
        <v>1923.0475082397461</v>
      </c>
      <c r="K1745" s="795">
        <v>882.73749999999995</v>
      </c>
      <c r="M1745" s="798">
        <f t="shared" si="82"/>
        <v>14518.422847160331</v>
      </c>
      <c r="N1745" s="303"/>
      <c r="S1745" s="786">
        <v>0</v>
      </c>
      <c r="T1745" s="781">
        <f>VLOOKUP(C1745,METADATA!$J$5:$Q$29,IF(E1745="HI",2,IF(E1745="LO",6,10))+IF(S1745=1,2,IF(D1745=7,1,(IF(WEEKDAY(B1745)=1,2,IF(WEEKDAY(B1745)=7,1,0))))))</f>
        <v>2</v>
      </c>
      <c r="U1745" s="781">
        <f>VLOOKUP(C1745,METADATA!$A$5:$H$29,IF(E1745="HI",2,IF(E1745="LO",6,10))+IF(S1745=1,2,IF(D1745=7,1,(IF(WEEKDAY(B1745)=1,2,IF(WEEKDAY(B1745)=7,1,0))))))</f>
        <v>2</v>
      </c>
    </row>
    <row r="1746" spans="2:21" ht="13.95" customHeight="1" x14ac:dyDescent="0.25">
      <c r="B1746" s="784">
        <f t="shared" si="80"/>
        <v>45455</v>
      </c>
      <c r="C1746" s="785">
        <v>14</v>
      </c>
      <c r="D1746" s="786">
        <f>IFERROR((INDEX(METADATA!$T$2:$T$20,MATCH(B1746,METADATA!$S$2:$S$20,0))),0)</f>
        <v>0</v>
      </c>
      <c r="E1746" s="785" t="str">
        <f t="shared" si="81"/>
        <v>HI</v>
      </c>
      <c r="F1746" s="786">
        <f>VLOOKUP(C1746,METADATA!$A$5:$H$29,IF(E1746="HI",2,IF(E1746="LO",6,10))+IF(D1746=1,2,IF(D1746=7,1,(IF(WEEKDAY(B1746)=1,2,IF(WEEKDAY(B1746)=7,1,0))))))</f>
        <v>2</v>
      </c>
      <c r="G1746" s="786">
        <f>VLOOKUP(C1746,METADATA!$J$5:$Q$29,IF(E1746="HI",2,IF(E1746="LO",6,10))+IF(D1746=1,2,IF(D1746=7,1,(IF(WEEKDAY(B1746)=1,2,IF(WEEKDAY(B1746)=7,1,0))))))</f>
        <v>2</v>
      </c>
      <c r="H1746" s="787">
        <v>14650.75</v>
      </c>
      <c r="I1746" s="788">
        <v>1951.6325149536133</v>
      </c>
      <c r="K1746" s="795">
        <v>909.3125</v>
      </c>
      <c r="M1746" s="798">
        <f t="shared" si="82"/>
        <v>14780.167287142733</v>
      </c>
      <c r="N1746" s="303"/>
      <c r="S1746" s="786">
        <v>0</v>
      </c>
      <c r="T1746" s="781">
        <f>VLOOKUP(C1746,METADATA!$J$5:$Q$29,IF(E1746="HI",2,IF(E1746="LO",6,10))+IF(S1746=1,2,IF(D1746=7,1,(IF(WEEKDAY(B1746)=1,2,IF(WEEKDAY(B1746)=7,1,0))))))</f>
        <v>2</v>
      </c>
      <c r="U1746" s="781">
        <f>VLOOKUP(C1746,METADATA!$A$5:$H$29,IF(E1746="HI",2,IF(E1746="LO",6,10))+IF(S1746=1,2,IF(D1746=7,1,(IF(WEEKDAY(B1746)=1,2,IF(WEEKDAY(B1746)=7,1,0))))))</f>
        <v>2</v>
      </c>
    </row>
    <row r="1747" spans="2:21" ht="13.95" customHeight="1" x14ac:dyDescent="0.25">
      <c r="B1747" s="784">
        <f t="shared" si="80"/>
        <v>45455</v>
      </c>
      <c r="C1747" s="785">
        <v>15</v>
      </c>
      <c r="D1747" s="786">
        <f>IFERROR((INDEX(METADATA!$T$2:$T$20,MATCH(B1747,METADATA!$S$2:$S$20,0))),0)</f>
        <v>0</v>
      </c>
      <c r="E1747" s="785" t="str">
        <f t="shared" si="81"/>
        <v>HI</v>
      </c>
      <c r="F1747" s="786">
        <f>VLOOKUP(C1747,METADATA!$A$5:$H$29,IF(E1747="HI",2,IF(E1747="LO",6,10))+IF(D1747=1,2,IF(D1747=7,1,(IF(WEEKDAY(B1747)=1,2,IF(WEEKDAY(B1747)=7,1,0))))))</f>
        <v>2</v>
      </c>
      <c r="G1747" s="786">
        <f>VLOOKUP(C1747,METADATA!$J$5:$Q$29,IF(E1747="HI",2,IF(E1747="LO",6,10))+IF(D1747=1,2,IF(D1747=7,1,(IF(WEEKDAY(B1747)=1,2,IF(WEEKDAY(B1747)=7,1,0))))))</f>
        <v>2</v>
      </c>
      <c r="H1747" s="787">
        <v>14766.5</v>
      </c>
      <c r="I1747" s="788">
        <v>2029.2965115904808</v>
      </c>
      <c r="K1747" s="795">
        <v>905.6</v>
      </c>
      <c r="M1747" s="798">
        <f t="shared" si="82"/>
        <v>14905.286531360385</v>
      </c>
      <c r="N1747" s="303"/>
      <c r="S1747" s="786">
        <v>0</v>
      </c>
      <c r="T1747" s="781">
        <f>VLOOKUP(C1747,METADATA!$J$5:$Q$29,IF(E1747="HI",2,IF(E1747="LO",6,10))+IF(S1747=1,2,IF(D1747=7,1,(IF(WEEKDAY(B1747)=1,2,IF(WEEKDAY(B1747)=7,1,0))))))</f>
        <v>2</v>
      </c>
      <c r="U1747" s="781">
        <f>VLOOKUP(C1747,METADATA!$A$5:$H$29,IF(E1747="HI",2,IF(E1747="LO",6,10))+IF(S1747=1,2,IF(D1747=7,1,(IF(WEEKDAY(B1747)=1,2,IF(WEEKDAY(B1747)=7,1,0))))))</f>
        <v>2</v>
      </c>
    </row>
    <row r="1748" spans="2:21" ht="13.95" customHeight="1" x14ac:dyDescent="0.25">
      <c r="B1748" s="784">
        <f t="shared" si="80"/>
        <v>45455</v>
      </c>
      <c r="C1748" s="785">
        <v>16</v>
      </c>
      <c r="D1748" s="786">
        <f>IFERROR((INDEX(METADATA!$T$2:$T$20,MATCH(B1748,METADATA!$S$2:$S$20,0))),0)</f>
        <v>0</v>
      </c>
      <c r="E1748" s="785" t="str">
        <f t="shared" si="81"/>
        <v>HI</v>
      </c>
      <c r="F1748" s="786">
        <f>VLOOKUP(C1748,METADATA!$A$5:$H$29,IF(E1748="HI",2,IF(E1748="LO",6,10))+IF(D1748=1,2,IF(D1748=7,1,(IF(WEEKDAY(B1748)=1,2,IF(WEEKDAY(B1748)=7,1,0))))))</f>
        <v>2</v>
      </c>
      <c r="G1748" s="786">
        <f>VLOOKUP(C1748,METADATA!$J$5:$Q$29,IF(E1748="HI",2,IF(E1748="LO",6,10))+IF(D1748=1,2,IF(D1748=7,1,(IF(WEEKDAY(B1748)=1,2,IF(WEEKDAY(B1748)=7,1,0))))))</f>
        <v>2</v>
      </c>
      <c r="H1748" s="787">
        <v>14961.5</v>
      </c>
      <c r="I1748" s="788">
        <v>2023.9674987792969</v>
      </c>
      <c r="K1748" s="795">
        <v>913.98749999999995</v>
      </c>
      <c r="M1748" s="798">
        <f t="shared" si="82"/>
        <v>15097.778865982735</v>
      </c>
      <c r="N1748" s="303"/>
      <c r="S1748" s="786">
        <v>0</v>
      </c>
      <c r="T1748" s="781">
        <f>VLOOKUP(C1748,METADATA!$J$5:$Q$29,IF(E1748="HI",2,IF(E1748="LO",6,10))+IF(S1748=1,2,IF(D1748=7,1,(IF(WEEKDAY(B1748)=1,2,IF(WEEKDAY(B1748)=7,1,0))))))</f>
        <v>2</v>
      </c>
      <c r="U1748" s="781">
        <f>VLOOKUP(C1748,METADATA!$A$5:$H$29,IF(E1748="HI",2,IF(E1748="LO",6,10))+IF(S1748=1,2,IF(D1748=7,1,(IF(WEEKDAY(B1748)=1,2,IF(WEEKDAY(B1748)=7,1,0))))))</f>
        <v>2</v>
      </c>
    </row>
    <row r="1749" spans="2:21" ht="13.95" customHeight="1" x14ac:dyDescent="0.25">
      <c r="B1749" s="784">
        <f t="shared" si="80"/>
        <v>45455</v>
      </c>
      <c r="C1749" s="785">
        <v>17</v>
      </c>
      <c r="D1749" s="786">
        <f>IFERROR((INDEX(METADATA!$T$2:$T$20,MATCH(B1749,METADATA!$S$2:$S$20,0))),0)</f>
        <v>0</v>
      </c>
      <c r="E1749" s="785" t="str">
        <f t="shared" si="81"/>
        <v>HI</v>
      </c>
      <c r="F1749" s="786">
        <f>VLOOKUP(C1749,METADATA!$A$5:$H$29,IF(E1749="HI",2,IF(E1749="LO",6,10))+IF(D1749=1,2,IF(D1749=7,1,(IF(WEEKDAY(B1749)=1,2,IF(WEEKDAY(B1749)=7,1,0))))))</f>
        <v>1</v>
      </c>
      <c r="G1749" s="786">
        <f>VLOOKUP(C1749,METADATA!$J$5:$Q$29,IF(E1749="HI",2,IF(E1749="LO",6,10))+IF(D1749=1,2,IF(D1749=7,1,(IF(WEEKDAY(B1749)=1,2,IF(WEEKDAY(B1749)=7,1,0))))))</f>
        <v>1</v>
      </c>
      <c r="H1749" s="787">
        <v>14455.25</v>
      </c>
      <c r="I1749" s="788">
        <v>1983.1925201416016</v>
      </c>
      <c r="K1749" s="795">
        <v>902.26250000000005</v>
      </c>
      <c r="M1749" s="798">
        <f t="shared" si="82"/>
        <v>14590.658146034591</v>
      </c>
      <c r="N1749" s="303"/>
      <c r="S1749" s="786">
        <v>0</v>
      </c>
      <c r="T1749" s="781">
        <f>VLOOKUP(C1749,METADATA!$J$5:$Q$29,IF(E1749="HI",2,IF(E1749="LO",6,10))+IF(S1749=1,2,IF(D1749=7,1,(IF(WEEKDAY(B1749)=1,2,IF(WEEKDAY(B1749)=7,1,0))))))</f>
        <v>1</v>
      </c>
      <c r="U1749" s="781">
        <f>VLOOKUP(C1749,METADATA!$A$5:$H$29,IF(E1749="HI",2,IF(E1749="LO",6,10))+IF(S1749=1,2,IF(D1749=7,1,(IF(WEEKDAY(B1749)=1,2,IF(WEEKDAY(B1749)=7,1,0))))))</f>
        <v>1</v>
      </c>
    </row>
    <row r="1750" spans="2:21" ht="13.95" customHeight="1" x14ac:dyDescent="0.25">
      <c r="B1750" s="784">
        <f t="shared" si="80"/>
        <v>45455</v>
      </c>
      <c r="C1750" s="785">
        <v>18</v>
      </c>
      <c r="D1750" s="786">
        <f>IFERROR((INDEX(METADATA!$T$2:$T$20,MATCH(B1750,METADATA!$S$2:$S$20,0))),0)</f>
        <v>0</v>
      </c>
      <c r="E1750" s="785" t="str">
        <f t="shared" si="81"/>
        <v>HI</v>
      </c>
      <c r="F1750" s="786">
        <f>VLOOKUP(C1750,METADATA!$A$5:$H$29,IF(E1750="HI",2,IF(E1750="LO",6,10))+IF(D1750=1,2,IF(D1750=7,1,(IF(WEEKDAY(B1750)=1,2,IF(WEEKDAY(B1750)=7,1,0))))))</f>
        <v>1</v>
      </c>
      <c r="G1750" s="786">
        <f>VLOOKUP(C1750,METADATA!$J$5:$Q$29,IF(E1750="HI",2,IF(E1750="LO",6,10))+IF(D1750=1,2,IF(D1750=7,1,(IF(WEEKDAY(B1750)=1,2,IF(WEEKDAY(B1750)=7,1,0))))))</f>
        <v>1</v>
      </c>
      <c r="H1750" s="787">
        <v>15211.5</v>
      </c>
      <c r="I1750" s="788">
        <v>1877.3274841308594</v>
      </c>
      <c r="K1750" s="795">
        <v>933.76250000000005</v>
      </c>
      <c r="M1750" s="798">
        <f t="shared" si="82"/>
        <v>15326.90740928101</v>
      </c>
      <c r="N1750" s="303"/>
      <c r="S1750" s="786">
        <v>0</v>
      </c>
      <c r="T1750" s="781">
        <f>VLOOKUP(C1750,METADATA!$J$5:$Q$29,IF(E1750="HI",2,IF(E1750="LO",6,10))+IF(S1750=1,2,IF(D1750=7,1,(IF(WEEKDAY(B1750)=1,2,IF(WEEKDAY(B1750)=7,1,0))))))</f>
        <v>1</v>
      </c>
      <c r="U1750" s="781">
        <f>VLOOKUP(C1750,METADATA!$A$5:$H$29,IF(E1750="HI",2,IF(E1750="LO",6,10))+IF(S1750=1,2,IF(D1750=7,1,(IF(WEEKDAY(B1750)=1,2,IF(WEEKDAY(B1750)=7,1,0))))))</f>
        <v>1</v>
      </c>
    </row>
    <row r="1751" spans="2:21" ht="13.95" customHeight="1" x14ac:dyDescent="0.25">
      <c r="B1751" s="784">
        <f t="shared" si="80"/>
        <v>45455</v>
      </c>
      <c r="C1751" s="785">
        <v>19</v>
      </c>
      <c r="D1751" s="786">
        <f>IFERROR((INDEX(METADATA!$T$2:$T$20,MATCH(B1751,METADATA!$S$2:$S$20,0))),0)</f>
        <v>0</v>
      </c>
      <c r="E1751" s="785" t="str">
        <f t="shared" si="81"/>
        <v>HI</v>
      </c>
      <c r="F1751" s="786">
        <f>VLOOKUP(C1751,METADATA!$A$5:$H$29,IF(E1751="HI",2,IF(E1751="LO",6,10))+IF(D1751=1,2,IF(D1751=7,1,(IF(WEEKDAY(B1751)=1,2,IF(WEEKDAY(B1751)=7,1,0))))))</f>
        <v>1</v>
      </c>
      <c r="G1751" s="786">
        <f>VLOOKUP(C1751,METADATA!$J$5:$Q$29,IF(E1751="HI",2,IF(E1751="LO",6,10))+IF(D1751=1,2,IF(D1751=7,1,(IF(WEEKDAY(B1751)=1,2,IF(WEEKDAY(B1751)=7,1,0))))))</f>
        <v>2</v>
      </c>
      <c r="H1751" s="787">
        <v>14886.5</v>
      </c>
      <c r="I1751" s="788">
        <v>1864.8224868774414</v>
      </c>
      <c r="K1751" s="795">
        <v>0</v>
      </c>
      <c r="M1751" s="798">
        <f t="shared" si="82"/>
        <v>15002.847901567347</v>
      </c>
      <c r="N1751" s="303"/>
      <c r="S1751" s="786">
        <v>0</v>
      </c>
      <c r="T1751" s="781">
        <f>VLOOKUP(C1751,METADATA!$J$5:$Q$29,IF(E1751="HI",2,IF(E1751="LO",6,10))+IF(S1751=1,2,IF(D1751=7,1,(IF(WEEKDAY(B1751)=1,2,IF(WEEKDAY(B1751)=7,1,0))))))</f>
        <v>2</v>
      </c>
      <c r="U1751" s="781">
        <f>VLOOKUP(C1751,METADATA!$A$5:$H$29,IF(E1751="HI",2,IF(E1751="LO",6,10))+IF(S1751=1,2,IF(D1751=7,1,(IF(WEEKDAY(B1751)=1,2,IF(WEEKDAY(B1751)=7,1,0))))))</f>
        <v>1</v>
      </c>
    </row>
    <row r="1752" spans="2:21" ht="13.95" customHeight="1" x14ac:dyDescent="0.25">
      <c r="B1752" s="784">
        <f t="shared" si="80"/>
        <v>45455</v>
      </c>
      <c r="C1752" s="785">
        <v>20</v>
      </c>
      <c r="D1752" s="786">
        <f>IFERROR((INDEX(METADATA!$T$2:$T$20,MATCH(B1752,METADATA!$S$2:$S$20,0))),0)</f>
        <v>0</v>
      </c>
      <c r="E1752" s="785" t="str">
        <f t="shared" si="81"/>
        <v>HI</v>
      </c>
      <c r="F1752" s="786">
        <f>VLOOKUP(C1752,METADATA!$A$5:$H$29,IF(E1752="HI",2,IF(E1752="LO",6,10))+IF(D1752=1,2,IF(D1752=7,1,(IF(WEEKDAY(B1752)=1,2,IF(WEEKDAY(B1752)=7,1,0))))))</f>
        <v>2</v>
      </c>
      <c r="G1752" s="786">
        <f>VLOOKUP(C1752,METADATA!$J$5:$Q$29,IF(E1752="HI",2,IF(E1752="LO",6,10))+IF(D1752=1,2,IF(D1752=7,1,(IF(WEEKDAY(B1752)=1,2,IF(WEEKDAY(B1752)=7,1,0))))))</f>
        <v>2</v>
      </c>
      <c r="H1752" s="787">
        <v>13178.75</v>
      </c>
      <c r="I1752" s="788">
        <v>1941.4575042724609</v>
      </c>
      <c r="K1752" s="795">
        <v>0</v>
      </c>
      <c r="M1752" s="798">
        <f t="shared" si="82"/>
        <v>13320.987531087771</v>
      </c>
      <c r="N1752" s="303"/>
      <c r="S1752" s="786">
        <v>0</v>
      </c>
      <c r="T1752" s="781">
        <f>VLOOKUP(C1752,METADATA!$J$5:$Q$29,IF(E1752="HI",2,IF(E1752="LO",6,10))+IF(S1752=1,2,IF(D1752=7,1,(IF(WEEKDAY(B1752)=1,2,IF(WEEKDAY(B1752)=7,1,0))))))</f>
        <v>2</v>
      </c>
      <c r="U1752" s="781">
        <f>VLOOKUP(C1752,METADATA!$A$5:$H$29,IF(E1752="HI",2,IF(E1752="LO",6,10))+IF(S1752=1,2,IF(D1752=7,1,(IF(WEEKDAY(B1752)=1,2,IF(WEEKDAY(B1752)=7,1,0))))))</f>
        <v>2</v>
      </c>
    </row>
    <row r="1753" spans="2:21" ht="13.95" customHeight="1" x14ac:dyDescent="0.25">
      <c r="B1753" s="784">
        <f t="shared" si="80"/>
        <v>45455</v>
      </c>
      <c r="C1753" s="785">
        <v>21</v>
      </c>
      <c r="D1753" s="786">
        <f>IFERROR((INDEX(METADATA!$T$2:$T$20,MATCH(B1753,METADATA!$S$2:$S$20,0))),0)</f>
        <v>0</v>
      </c>
      <c r="E1753" s="785" t="str">
        <f t="shared" si="81"/>
        <v>HI</v>
      </c>
      <c r="F1753" s="786">
        <f>VLOOKUP(C1753,METADATA!$A$5:$H$29,IF(E1753="HI",2,IF(E1753="LO",6,10))+IF(D1753=1,2,IF(D1753=7,1,(IF(WEEKDAY(B1753)=1,2,IF(WEEKDAY(B1753)=7,1,0))))))</f>
        <v>2</v>
      </c>
      <c r="G1753" s="786">
        <f>VLOOKUP(C1753,METADATA!$J$5:$Q$29,IF(E1753="HI",2,IF(E1753="LO",6,10))+IF(D1753=1,2,IF(D1753=7,1,(IF(WEEKDAY(B1753)=1,2,IF(WEEKDAY(B1753)=7,1,0))))))</f>
        <v>2</v>
      </c>
      <c r="H1753" s="787">
        <v>11868</v>
      </c>
      <c r="I1753" s="788">
        <v>2029.5824966430664</v>
      </c>
      <c r="K1753" s="795">
        <v>0</v>
      </c>
      <c r="M1753" s="798">
        <f t="shared" si="82"/>
        <v>12040.291903051184</v>
      </c>
      <c r="N1753" s="303"/>
      <c r="S1753" s="786">
        <v>0</v>
      </c>
      <c r="T1753" s="781">
        <f>VLOOKUP(C1753,METADATA!$J$5:$Q$29,IF(E1753="HI",2,IF(E1753="LO",6,10))+IF(S1753=1,2,IF(D1753=7,1,(IF(WEEKDAY(B1753)=1,2,IF(WEEKDAY(B1753)=7,1,0))))))</f>
        <v>2</v>
      </c>
      <c r="U1753" s="781">
        <f>VLOOKUP(C1753,METADATA!$A$5:$H$29,IF(E1753="HI",2,IF(E1753="LO",6,10))+IF(S1753=1,2,IF(D1753=7,1,(IF(WEEKDAY(B1753)=1,2,IF(WEEKDAY(B1753)=7,1,0))))))</f>
        <v>2</v>
      </c>
    </row>
    <row r="1754" spans="2:21" ht="13.95" customHeight="1" x14ac:dyDescent="0.25">
      <c r="B1754" s="784">
        <f t="shared" si="80"/>
        <v>45455</v>
      </c>
      <c r="C1754" s="785">
        <v>22</v>
      </c>
      <c r="D1754" s="786">
        <f>IFERROR((INDEX(METADATA!$T$2:$T$20,MATCH(B1754,METADATA!$S$2:$S$20,0))),0)</f>
        <v>0</v>
      </c>
      <c r="E1754" s="785" t="str">
        <f t="shared" si="81"/>
        <v>HI</v>
      </c>
      <c r="F1754" s="786">
        <f>VLOOKUP(C1754,METADATA!$A$5:$H$29,IF(E1754="HI",2,IF(E1754="LO",6,10))+IF(D1754=1,2,IF(D1754=7,1,(IF(WEEKDAY(B1754)=1,2,IF(WEEKDAY(B1754)=7,1,0))))))</f>
        <v>3</v>
      </c>
      <c r="G1754" s="786">
        <f>VLOOKUP(C1754,METADATA!$J$5:$Q$29,IF(E1754="HI",2,IF(E1754="LO",6,10))+IF(D1754=1,2,IF(D1754=7,1,(IF(WEEKDAY(B1754)=1,2,IF(WEEKDAY(B1754)=7,1,0))))))</f>
        <v>3</v>
      </c>
      <c r="H1754" s="787">
        <v>10298.75</v>
      </c>
      <c r="I1754" s="788">
        <v>2025.5524597167969</v>
      </c>
      <c r="K1754" s="795">
        <v>0</v>
      </c>
      <c r="M1754" s="798">
        <f t="shared" si="82"/>
        <v>10496.052321209378</v>
      </c>
      <c r="N1754" s="303"/>
      <c r="S1754" s="786">
        <v>0</v>
      </c>
      <c r="T1754" s="781">
        <f>VLOOKUP(C1754,METADATA!$J$5:$Q$29,IF(E1754="HI",2,IF(E1754="LO",6,10))+IF(S1754=1,2,IF(D1754=7,1,(IF(WEEKDAY(B1754)=1,2,IF(WEEKDAY(B1754)=7,1,0))))))</f>
        <v>3</v>
      </c>
      <c r="U1754" s="781">
        <f>VLOOKUP(C1754,METADATA!$A$5:$H$29,IF(E1754="HI",2,IF(E1754="LO",6,10))+IF(S1754=1,2,IF(D1754=7,1,(IF(WEEKDAY(B1754)=1,2,IF(WEEKDAY(B1754)=7,1,0))))))</f>
        <v>3</v>
      </c>
    </row>
    <row r="1755" spans="2:21" ht="13.95" customHeight="1" x14ac:dyDescent="0.25">
      <c r="B1755" s="784">
        <f t="shared" si="80"/>
        <v>45455</v>
      </c>
      <c r="C1755" s="785">
        <v>23</v>
      </c>
      <c r="D1755" s="786">
        <f>IFERROR((INDEX(METADATA!$T$2:$T$20,MATCH(B1755,METADATA!$S$2:$S$20,0))),0)</f>
        <v>0</v>
      </c>
      <c r="E1755" s="785" t="str">
        <f t="shared" si="81"/>
        <v>HI</v>
      </c>
      <c r="F1755" s="786">
        <f>VLOOKUP(C1755,METADATA!$A$5:$H$29,IF(E1755="HI",2,IF(E1755="LO",6,10))+IF(D1755=1,2,IF(D1755=7,1,(IF(WEEKDAY(B1755)=1,2,IF(WEEKDAY(B1755)=7,1,0))))))</f>
        <v>3</v>
      </c>
      <c r="G1755" s="786">
        <f>VLOOKUP(C1755,METADATA!$J$5:$Q$29,IF(E1755="HI",2,IF(E1755="LO",6,10))+IF(D1755=1,2,IF(D1755=7,1,(IF(WEEKDAY(B1755)=1,2,IF(WEEKDAY(B1755)=7,1,0))))))</f>
        <v>3</v>
      </c>
      <c r="H1755" s="787">
        <v>9483.25</v>
      </c>
      <c r="I1755" s="788">
        <v>2122.8500061035156</v>
      </c>
      <c r="K1755" s="795">
        <v>0</v>
      </c>
      <c r="M1755" s="798">
        <f t="shared" si="82"/>
        <v>9717.9484826229509</v>
      </c>
      <c r="N1755" s="303"/>
      <c r="S1755" s="786">
        <v>0</v>
      </c>
      <c r="T1755" s="781">
        <f>VLOOKUP(C1755,METADATA!$J$5:$Q$29,IF(E1755="HI",2,IF(E1755="LO",6,10))+IF(S1755=1,2,IF(D1755=7,1,(IF(WEEKDAY(B1755)=1,2,IF(WEEKDAY(B1755)=7,1,0))))))</f>
        <v>3</v>
      </c>
      <c r="U1755" s="781">
        <f>VLOOKUP(C1755,METADATA!$A$5:$H$29,IF(E1755="HI",2,IF(E1755="LO",6,10))+IF(S1755=1,2,IF(D1755=7,1,(IF(WEEKDAY(B1755)=1,2,IF(WEEKDAY(B1755)=7,1,0))))))</f>
        <v>3</v>
      </c>
    </row>
    <row r="1756" spans="2:21" ht="13.95" customHeight="1" x14ac:dyDescent="0.25">
      <c r="B1756" s="784">
        <f t="shared" ref="B1756:B1819" si="83">B1732+1</f>
        <v>45456</v>
      </c>
      <c r="C1756" s="785">
        <v>0</v>
      </c>
      <c r="D1756" s="786">
        <f>IFERROR((INDEX(METADATA!$T$2:$T$20,MATCH(B1756,METADATA!$S$2:$S$20,0))),0)</f>
        <v>0</v>
      </c>
      <c r="E1756" s="785" t="str">
        <f t="shared" si="81"/>
        <v>HI</v>
      </c>
      <c r="F1756" s="786">
        <f>VLOOKUP(C1756,METADATA!$A$5:$H$29,IF(E1756="HI",2,IF(E1756="LO",6,10))+IF(D1756=1,2,IF(D1756=7,1,(IF(WEEKDAY(B1756)=1,2,IF(WEEKDAY(B1756)=7,1,0))))))</f>
        <v>3</v>
      </c>
      <c r="G1756" s="786">
        <f>VLOOKUP(C1756,METADATA!$J$5:$Q$29,IF(E1756="HI",2,IF(E1756="LO",6,10))+IF(D1756=1,2,IF(D1756=7,1,(IF(WEEKDAY(B1756)=1,2,IF(WEEKDAY(B1756)=7,1,0))))))</f>
        <v>3</v>
      </c>
      <c r="H1756" s="787">
        <v>8786</v>
      </c>
      <c r="I1756" s="788">
        <v>2202.140022277832</v>
      </c>
      <c r="K1756" s="795">
        <v>0</v>
      </c>
      <c r="M1756" s="798">
        <f t="shared" si="82"/>
        <v>9057.7710656495292</v>
      </c>
      <c r="N1756" s="303"/>
      <c r="S1756" s="786">
        <v>0</v>
      </c>
      <c r="T1756" s="781">
        <f>VLOOKUP(C1756,METADATA!$J$5:$Q$29,IF(E1756="HI",2,IF(E1756="LO",6,10))+IF(S1756=1,2,IF(D1756=7,1,(IF(WEEKDAY(B1756)=1,2,IF(WEEKDAY(B1756)=7,1,0))))))</f>
        <v>3</v>
      </c>
      <c r="U1756" s="781">
        <f>VLOOKUP(C1756,METADATA!$A$5:$H$29,IF(E1756="HI",2,IF(E1756="LO",6,10))+IF(S1756=1,2,IF(D1756=7,1,(IF(WEEKDAY(B1756)=1,2,IF(WEEKDAY(B1756)=7,1,0))))))</f>
        <v>3</v>
      </c>
    </row>
    <row r="1757" spans="2:21" ht="13.95" customHeight="1" x14ac:dyDescent="0.25">
      <c r="B1757" s="784">
        <f t="shared" si="83"/>
        <v>45456</v>
      </c>
      <c r="C1757" s="785">
        <v>1</v>
      </c>
      <c r="D1757" s="786">
        <f>IFERROR((INDEX(METADATA!$T$2:$T$20,MATCH(B1757,METADATA!$S$2:$S$20,0))),0)</f>
        <v>0</v>
      </c>
      <c r="E1757" s="785" t="str">
        <f t="shared" si="81"/>
        <v>HI</v>
      </c>
      <c r="F1757" s="786">
        <f>VLOOKUP(C1757,METADATA!$A$5:$H$29,IF(E1757="HI",2,IF(E1757="LO",6,10))+IF(D1757=1,2,IF(D1757=7,1,(IF(WEEKDAY(B1757)=1,2,IF(WEEKDAY(B1757)=7,1,0))))))</f>
        <v>3</v>
      </c>
      <c r="G1757" s="786">
        <f>VLOOKUP(C1757,METADATA!$J$5:$Q$29,IF(E1757="HI",2,IF(E1757="LO",6,10))+IF(D1757=1,2,IF(D1757=7,1,(IF(WEEKDAY(B1757)=1,2,IF(WEEKDAY(B1757)=7,1,0))))))</f>
        <v>3</v>
      </c>
      <c r="H1757" s="787">
        <v>8224.5</v>
      </c>
      <c r="I1757" s="788">
        <v>2268.114990234375</v>
      </c>
      <c r="K1757" s="795">
        <v>0</v>
      </c>
      <c r="M1757" s="798">
        <f t="shared" si="82"/>
        <v>8531.5148630782969</v>
      </c>
      <c r="N1757" s="303"/>
      <c r="S1757" s="786">
        <v>0</v>
      </c>
      <c r="T1757" s="781">
        <f>VLOOKUP(C1757,METADATA!$J$5:$Q$29,IF(E1757="HI",2,IF(E1757="LO",6,10))+IF(S1757=1,2,IF(D1757=7,1,(IF(WEEKDAY(B1757)=1,2,IF(WEEKDAY(B1757)=7,1,0))))))</f>
        <v>3</v>
      </c>
      <c r="U1757" s="781">
        <f>VLOOKUP(C1757,METADATA!$A$5:$H$29,IF(E1757="HI",2,IF(E1757="LO",6,10))+IF(S1757=1,2,IF(D1757=7,1,(IF(WEEKDAY(B1757)=1,2,IF(WEEKDAY(B1757)=7,1,0))))))</f>
        <v>3</v>
      </c>
    </row>
    <row r="1758" spans="2:21" ht="13.95" customHeight="1" x14ac:dyDescent="0.25">
      <c r="B1758" s="784">
        <f t="shared" si="83"/>
        <v>45456</v>
      </c>
      <c r="C1758" s="785">
        <v>2</v>
      </c>
      <c r="D1758" s="786">
        <f>IFERROR((INDEX(METADATA!$T$2:$T$20,MATCH(B1758,METADATA!$S$2:$S$20,0))),0)</f>
        <v>0</v>
      </c>
      <c r="E1758" s="785" t="str">
        <f t="shared" si="81"/>
        <v>HI</v>
      </c>
      <c r="F1758" s="786">
        <f>VLOOKUP(C1758,METADATA!$A$5:$H$29,IF(E1758="HI",2,IF(E1758="LO",6,10))+IF(D1758=1,2,IF(D1758=7,1,(IF(WEEKDAY(B1758)=1,2,IF(WEEKDAY(B1758)=7,1,0))))))</f>
        <v>3</v>
      </c>
      <c r="G1758" s="786">
        <f>VLOOKUP(C1758,METADATA!$J$5:$Q$29,IF(E1758="HI",2,IF(E1758="LO",6,10))+IF(D1758=1,2,IF(D1758=7,1,(IF(WEEKDAY(B1758)=1,2,IF(WEEKDAY(B1758)=7,1,0))))))</f>
        <v>3</v>
      </c>
      <c r="H1758" s="787">
        <v>8431.25</v>
      </c>
      <c r="I1758" s="788">
        <v>2311.1134719848633</v>
      </c>
      <c r="K1758" s="795">
        <v>0</v>
      </c>
      <c r="M1758" s="798">
        <f t="shared" si="82"/>
        <v>8742.266413401614</v>
      </c>
      <c r="N1758" s="303"/>
      <c r="S1758" s="786">
        <v>0</v>
      </c>
      <c r="T1758" s="781">
        <f>VLOOKUP(C1758,METADATA!$J$5:$Q$29,IF(E1758="HI",2,IF(E1758="LO",6,10))+IF(S1758=1,2,IF(D1758=7,1,(IF(WEEKDAY(B1758)=1,2,IF(WEEKDAY(B1758)=7,1,0))))))</f>
        <v>3</v>
      </c>
      <c r="U1758" s="781">
        <f>VLOOKUP(C1758,METADATA!$A$5:$H$29,IF(E1758="HI",2,IF(E1758="LO",6,10))+IF(S1758=1,2,IF(D1758=7,1,(IF(WEEKDAY(B1758)=1,2,IF(WEEKDAY(B1758)=7,1,0))))))</f>
        <v>3</v>
      </c>
    </row>
    <row r="1759" spans="2:21" ht="13.95" customHeight="1" x14ac:dyDescent="0.25">
      <c r="B1759" s="784">
        <f t="shared" si="83"/>
        <v>45456</v>
      </c>
      <c r="C1759" s="785">
        <v>3</v>
      </c>
      <c r="D1759" s="786">
        <f>IFERROR((INDEX(METADATA!$T$2:$T$20,MATCH(B1759,METADATA!$S$2:$S$20,0))),0)</f>
        <v>0</v>
      </c>
      <c r="E1759" s="785" t="str">
        <f t="shared" si="81"/>
        <v>HI</v>
      </c>
      <c r="F1759" s="786">
        <f>VLOOKUP(C1759,METADATA!$A$5:$H$29,IF(E1759="HI",2,IF(E1759="LO",6,10))+IF(D1759=1,2,IF(D1759=7,1,(IF(WEEKDAY(B1759)=1,2,IF(WEEKDAY(B1759)=7,1,0))))))</f>
        <v>3</v>
      </c>
      <c r="G1759" s="786">
        <f>VLOOKUP(C1759,METADATA!$J$5:$Q$29,IF(E1759="HI",2,IF(E1759="LO",6,10))+IF(D1759=1,2,IF(D1759=7,1,(IF(WEEKDAY(B1759)=1,2,IF(WEEKDAY(B1759)=7,1,0))))))</f>
        <v>3</v>
      </c>
      <c r="H1759" s="787">
        <v>8496.5</v>
      </c>
      <c r="I1759" s="788">
        <v>2128.4349594116211</v>
      </c>
      <c r="K1759" s="795">
        <v>0</v>
      </c>
      <c r="M1759" s="798">
        <f t="shared" si="82"/>
        <v>8759.0380537160327</v>
      </c>
      <c r="N1759" s="303"/>
      <c r="S1759" s="786">
        <v>0</v>
      </c>
      <c r="T1759" s="781">
        <f>VLOOKUP(C1759,METADATA!$J$5:$Q$29,IF(E1759="HI",2,IF(E1759="LO",6,10))+IF(S1759=1,2,IF(D1759=7,1,(IF(WEEKDAY(B1759)=1,2,IF(WEEKDAY(B1759)=7,1,0))))))</f>
        <v>3</v>
      </c>
      <c r="U1759" s="781">
        <f>VLOOKUP(C1759,METADATA!$A$5:$H$29,IF(E1759="HI",2,IF(E1759="LO",6,10))+IF(S1759=1,2,IF(D1759=7,1,(IF(WEEKDAY(B1759)=1,2,IF(WEEKDAY(B1759)=7,1,0))))))</f>
        <v>3</v>
      </c>
    </row>
    <row r="1760" spans="2:21" ht="13.95" customHeight="1" x14ac:dyDescent="0.25">
      <c r="B1760" s="784">
        <f t="shared" si="83"/>
        <v>45456</v>
      </c>
      <c r="C1760" s="785">
        <v>4</v>
      </c>
      <c r="D1760" s="786">
        <f>IFERROR((INDEX(METADATA!$T$2:$T$20,MATCH(B1760,METADATA!$S$2:$S$20,0))),0)</f>
        <v>0</v>
      </c>
      <c r="E1760" s="785" t="str">
        <f t="shared" si="81"/>
        <v>HI</v>
      </c>
      <c r="F1760" s="786">
        <f>VLOOKUP(C1760,METADATA!$A$5:$H$29,IF(E1760="HI",2,IF(E1760="LO",6,10))+IF(D1760=1,2,IF(D1760=7,1,(IF(WEEKDAY(B1760)=1,2,IF(WEEKDAY(B1760)=7,1,0))))))</f>
        <v>3</v>
      </c>
      <c r="G1760" s="786">
        <f>VLOOKUP(C1760,METADATA!$J$5:$Q$29,IF(E1760="HI",2,IF(E1760="LO",6,10))+IF(D1760=1,2,IF(D1760=7,1,(IF(WEEKDAY(B1760)=1,2,IF(WEEKDAY(B1760)=7,1,0))))))</f>
        <v>3</v>
      </c>
      <c r="H1760" s="787">
        <v>9164.25</v>
      </c>
      <c r="I1760" s="788">
        <v>2065.1075134277344</v>
      </c>
      <c r="K1760" s="795">
        <v>0</v>
      </c>
      <c r="M1760" s="798">
        <f t="shared" si="82"/>
        <v>9394.0484938345762</v>
      </c>
      <c r="N1760" s="303"/>
      <c r="S1760" s="786">
        <v>0</v>
      </c>
      <c r="T1760" s="781">
        <f>VLOOKUP(C1760,METADATA!$J$5:$Q$29,IF(E1760="HI",2,IF(E1760="LO",6,10))+IF(S1760=1,2,IF(D1760=7,1,(IF(WEEKDAY(B1760)=1,2,IF(WEEKDAY(B1760)=7,1,0))))))</f>
        <v>3</v>
      </c>
      <c r="U1760" s="781">
        <f>VLOOKUP(C1760,METADATA!$A$5:$H$29,IF(E1760="HI",2,IF(E1760="LO",6,10))+IF(S1760=1,2,IF(D1760=7,1,(IF(WEEKDAY(B1760)=1,2,IF(WEEKDAY(B1760)=7,1,0))))))</f>
        <v>3</v>
      </c>
    </row>
    <row r="1761" spans="2:21" ht="13.95" customHeight="1" x14ac:dyDescent="0.25">
      <c r="B1761" s="784">
        <f t="shared" si="83"/>
        <v>45456</v>
      </c>
      <c r="C1761" s="785">
        <v>5</v>
      </c>
      <c r="D1761" s="786">
        <f>IFERROR((INDEX(METADATA!$T$2:$T$20,MATCH(B1761,METADATA!$S$2:$S$20,0))),0)</f>
        <v>0</v>
      </c>
      <c r="E1761" s="785" t="str">
        <f t="shared" si="81"/>
        <v>HI</v>
      </c>
      <c r="F1761" s="786">
        <f>VLOOKUP(C1761,METADATA!$A$5:$H$29,IF(E1761="HI",2,IF(E1761="LO",6,10))+IF(D1761=1,2,IF(D1761=7,1,(IF(WEEKDAY(B1761)=1,2,IF(WEEKDAY(B1761)=7,1,0))))))</f>
        <v>3</v>
      </c>
      <c r="G1761" s="786">
        <f>VLOOKUP(C1761,METADATA!$J$5:$Q$29,IF(E1761="HI",2,IF(E1761="LO",6,10))+IF(D1761=1,2,IF(D1761=7,1,(IF(WEEKDAY(B1761)=1,2,IF(WEEKDAY(B1761)=7,1,0))))))</f>
        <v>3</v>
      </c>
      <c r="H1761" s="787">
        <v>10858.75</v>
      </c>
      <c r="I1761" s="788">
        <v>2041.0549926757813</v>
      </c>
      <c r="K1761" s="795">
        <v>0</v>
      </c>
      <c r="M1761" s="798">
        <f t="shared" si="82"/>
        <v>11048.90750461903</v>
      </c>
      <c r="N1761" s="303"/>
      <c r="S1761" s="786">
        <v>0</v>
      </c>
      <c r="T1761" s="781">
        <f>VLOOKUP(C1761,METADATA!$J$5:$Q$29,IF(E1761="HI",2,IF(E1761="LO",6,10))+IF(S1761=1,2,IF(D1761=7,1,(IF(WEEKDAY(B1761)=1,2,IF(WEEKDAY(B1761)=7,1,0))))))</f>
        <v>3</v>
      </c>
      <c r="U1761" s="781">
        <f>VLOOKUP(C1761,METADATA!$A$5:$H$29,IF(E1761="HI",2,IF(E1761="LO",6,10))+IF(S1761=1,2,IF(D1761=7,1,(IF(WEEKDAY(B1761)=1,2,IF(WEEKDAY(B1761)=7,1,0))))))</f>
        <v>3</v>
      </c>
    </row>
    <row r="1762" spans="2:21" ht="13.95" customHeight="1" x14ac:dyDescent="0.25">
      <c r="B1762" s="784">
        <f t="shared" si="83"/>
        <v>45456</v>
      </c>
      <c r="C1762" s="785">
        <v>6</v>
      </c>
      <c r="D1762" s="786">
        <f>IFERROR((INDEX(METADATA!$T$2:$T$20,MATCH(B1762,METADATA!$S$2:$S$20,0))),0)</f>
        <v>0</v>
      </c>
      <c r="E1762" s="785" t="str">
        <f t="shared" si="81"/>
        <v>HI</v>
      </c>
      <c r="F1762" s="786">
        <f>VLOOKUP(C1762,METADATA!$A$5:$H$29,IF(E1762="HI",2,IF(E1762="LO",6,10))+IF(D1762=1,2,IF(D1762=7,1,(IF(WEEKDAY(B1762)=1,2,IF(WEEKDAY(B1762)=7,1,0))))))</f>
        <v>1</v>
      </c>
      <c r="G1762" s="786">
        <f>VLOOKUP(C1762,METADATA!$J$5:$Q$29,IF(E1762="HI",2,IF(E1762="LO",6,10))+IF(D1762=1,2,IF(D1762=7,1,(IF(WEEKDAY(B1762)=1,2,IF(WEEKDAY(B1762)=7,1,0))))))</f>
        <v>1</v>
      </c>
      <c r="H1762" s="787">
        <v>13221.75</v>
      </c>
      <c r="I1762" s="788">
        <v>2100.3350067138672</v>
      </c>
      <c r="K1762" s="795">
        <v>870.51250000000005</v>
      </c>
      <c r="M1762" s="798">
        <f t="shared" si="82"/>
        <v>13387.534508001379</v>
      </c>
      <c r="N1762" s="303"/>
      <c r="S1762" s="786">
        <v>0</v>
      </c>
      <c r="T1762" s="781">
        <f>VLOOKUP(C1762,METADATA!$J$5:$Q$29,IF(E1762="HI",2,IF(E1762="LO",6,10))+IF(S1762=1,2,IF(D1762=7,1,(IF(WEEKDAY(B1762)=1,2,IF(WEEKDAY(B1762)=7,1,0))))))</f>
        <v>1</v>
      </c>
      <c r="U1762" s="781">
        <f>VLOOKUP(C1762,METADATA!$A$5:$H$29,IF(E1762="HI",2,IF(E1762="LO",6,10))+IF(S1762=1,2,IF(D1762=7,1,(IF(WEEKDAY(B1762)=1,2,IF(WEEKDAY(B1762)=7,1,0))))))</f>
        <v>1</v>
      </c>
    </row>
    <row r="1763" spans="2:21" ht="13.95" customHeight="1" x14ac:dyDescent="0.25">
      <c r="B1763" s="784">
        <f t="shared" si="83"/>
        <v>45456</v>
      </c>
      <c r="C1763" s="785">
        <v>7</v>
      </c>
      <c r="D1763" s="786">
        <f>IFERROR((INDEX(METADATA!$T$2:$T$20,MATCH(B1763,METADATA!$S$2:$S$20,0))),0)</f>
        <v>0</v>
      </c>
      <c r="E1763" s="785" t="str">
        <f t="shared" si="81"/>
        <v>HI</v>
      </c>
      <c r="F1763" s="786">
        <f>VLOOKUP(C1763,METADATA!$A$5:$H$29,IF(E1763="HI",2,IF(E1763="LO",6,10))+IF(D1763=1,2,IF(D1763=7,1,(IF(WEEKDAY(B1763)=1,2,IF(WEEKDAY(B1763)=7,1,0))))))</f>
        <v>1</v>
      </c>
      <c r="G1763" s="786">
        <f>VLOOKUP(C1763,METADATA!$J$5:$Q$29,IF(E1763="HI",2,IF(E1763="LO",6,10))+IF(D1763=1,2,IF(D1763=7,1,(IF(WEEKDAY(B1763)=1,2,IF(WEEKDAY(B1763)=7,1,0))))))</f>
        <v>1</v>
      </c>
      <c r="H1763" s="787">
        <v>14133.5</v>
      </c>
      <c r="I1763" s="788">
        <v>2040.0965222716331</v>
      </c>
      <c r="K1763" s="795">
        <v>865.8125</v>
      </c>
      <c r="M1763" s="798">
        <f t="shared" si="82"/>
        <v>14279.979554263544</v>
      </c>
      <c r="N1763" s="303"/>
      <c r="S1763" s="786">
        <v>0</v>
      </c>
      <c r="T1763" s="781">
        <f>VLOOKUP(C1763,METADATA!$J$5:$Q$29,IF(E1763="HI",2,IF(E1763="LO",6,10))+IF(S1763=1,2,IF(D1763=7,1,(IF(WEEKDAY(B1763)=1,2,IF(WEEKDAY(B1763)=7,1,0))))))</f>
        <v>1</v>
      </c>
      <c r="U1763" s="781">
        <f>VLOOKUP(C1763,METADATA!$A$5:$H$29,IF(E1763="HI",2,IF(E1763="LO",6,10))+IF(S1763=1,2,IF(D1763=7,1,(IF(WEEKDAY(B1763)=1,2,IF(WEEKDAY(B1763)=7,1,0))))))</f>
        <v>1</v>
      </c>
    </row>
    <row r="1764" spans="2:21" ht="13.95" customHeight="1" x14ac:dyDescent="0.25">
      <c r="B1764" s="784">
        <f t="shared" si="83"/>
        <v>45456</v>
      </c>
      <c r="C1764" s="785">
        <v>8</v>
      </c>
      <c r="D1764" s="786">
        <f>IFERROR((INDEX(METADATA!$T$2:$T$20,MATCH(B1764,METADATA!$S$2:$S$20,0))),0)</f>
        <v>0</v>
      </c>
      <c r="E1764" s="785" t="str">
        <f t="shared" si="81"/>
        <v>HI</v>
      </c>
      <c r="F1764" s="786">
        <f>VLOOKUP(C1764,METADATA!$A$5:$H$29,IF(E1764="HI",2,IF(E1764="LO",6,10))+IF(D1764=1,2,IF(D1764=7,1,(IF(WEEKDAY(B1764)=1,2,IF(WEEKDAY(B1764)=7,1,0))))))</f>
        <v>2</v>
      </c>
      <c r="G1764" s="786">
        <f>VLOOKUP(C1764,METADATA!$J$5:$Q$29,IF(E1764="HI",2,IF(E1764="LO",6,10))+IF(D1764=1,2,IF(D1764=7,1,(IF(WEEKDAY(B1764)=1,2,IF(WEEKDAY(B1764)=7,1,0))))))</f>
        <v>1</v>
      </c>
      <c r="H1764" s="787">
        <v>15340.25</v>
      </c>
      <c r="I1764" s="788">
        <v>1979.0399932861328</v>
      </c>
      <c r="K1764" s="795">
        <v>834.63750000000005</v>
      </c>
      <c r="M1764" s="798">
        <f t="shared" si="82"/>
        <v>15467.38081762798</v>
      </c>
      <c r="N1764" s="303"/>
      <c r="S1764" s="786">
        <v>0</v>
      </c>
      <c r="T1764" s="781">
        <f>VLOOKUP(C1764,METADATA!$J$5:$Q$29,IF(E1764="HI",2,IF(E1764="LO",6,10))+IF(S1764=1,2,IF(D1764=7,1,(IF(WEEKDAY(B1764)=1,2,IF(WEEKDAY(B1764)=7,1,0))))))</f>
        <v>1</v>
      </c>
      <c r="U1764" s="781">
        <f>VLOOKUP(C1764,METADATA!$A$5:$H$29,IF(E1764="HI",2,IF(E1764="LO",6,10))+IF(S1764=1,2,IF(D1764=7,1,(IF(WEEKDAY(B1764)=1,2,IF(WEEKDAY(B1764)=7,1,0))))))</f>
        <v>2</v>
      </c>
    </row>
    <row r="1765" spans="2:21" ht="13.95" customHeight="1" x14ac:dyDescent="0.25">
      <c r="B1765" s="784">
        <f t="shared" si="83"/>
        <v>45456</v>
      </c>
      <c r="C1765" s="785">
        <v>9</v>
      </c>
      <c r="D1765" s="786">
        <f>IFERROR((INDEX(METADATA!$T$2:$T$20,MATCH(B1765,METADATA!$S$2:$S$20,0))),0)</f>
        <v>0</v>
      </c>
      <c r="E1765" s="785" t="str">
        <f t="shared" si="81"/>
        <v>HI</v>
      </c>
      <c r="F1765" s="786">
        <f>VLOOKUP(C1765,METADATA!$A$5:$H$29,IF(E1765="HI",2,IF(E1765="LO",6,10))+IF(D1765=1,2,IF(D1765=7,1,(IF(WEEKDAY(B1765)=1,2,IF(WEEKDAY(B1765)=7,1,0))))))</f>
        <v>2</v>
      </c>
      <c r="G1765" s="786">
        <f>VLOOKUP(C1765,METADATA!$J$5:$Q$29,IF(E1765="HI",2,IF(E1765="LO",6,10))+IF(D1765=1,2,IF(D1765=7,1,(IF(WEEKDAY(B1765)=1,2,IF(WEEKDAY(B1765)=7,1,0))))))</f>
        <v>2</v>
      </c>
      <c r="H1765" s="787">
        <v>15934</v>
      </c>
      <c r="I1765" s="788">
        <v>1876.1749572753906</v>
      </c>
      <c r="K1765" s="795">
        <v>847.33749999999998</v>
      </c>
      <c r="M1765" s="798">
        <f t="shared" si="82"/>
        <v>16044.076429333891</v>
      </c>
      <c r="N1765" s="303"/>
      <c r="S1765" s="786">
        <v>0</v>
      </c>
      <c r="T1765" s="781">
        <f>VLOOKUP(C1765,METADATA!$J$5:$Q$29,IF(E1765="HI",2,IF(E1765="LO",6,10))+IF(S1765=1,2,IF(D1765=7,1,(IF(WEEKDAY(B1765)=1,2,IF(WEEKDAY(B1765)=7,1,0))))))</f>
        <v>2</v>
      </c>
      <c r="U1765" s="781">
        <f>VLOOKUP(C1765,METADATA!$A$5:$H$29,IF(E1765="HI",2,IF(E1765="LO",6,10))+IF(S1765=1,2,IF(D1765=7,1,(IF(WEEKDAY(B1765)=1,2,IF(WEEKDAY(B1765)=7,1,0))))))</f>
        <v>2</v>
      </c>
    </row>
    <row r="1766" spans="2:21" ht="13.95" customHeight="1" x14ac:dyDescent="0.25">
      <c r="B1766" s="784">
        <f t="shared" si="83"/>
        <v>45456</v>
      </c>
      <c r="C1766" s="785">
        <v>10</v>
      </c>
      <c r="D1766" s="786">
        <f>IFERROR((INDEX(METADATA!$T$2:$T$20,MATCH(B1766,METADATA!$S$2:$S$20,0))),0)</f>
        <v>0</v>
      </c>
      <c r="E1766" s="785" t="str">
        <f t="shared" si="81"/>
        <v>HI</v>
      </c>
      <c r="F1766" s="786">
        <f>VLOOKUP(C1766,METADATA!$A$5:$H$29,IF(E1766="HI",2,IF(E1766="LO",6,10))+IF(D1766=1,2,IF(D1766=7,1,(IF(WEEKDAY(B1766)=1,2,IF(WEEKDAY(B1766)=7,1,0))))))</f>
        <v>2</v>
      </c>
      <c r="G1766" s="786">
        <f>VLOOKUP(C1766,METADATA!$J$5:$Q$29,IF(E1766="HI",2,IF(E1766="LO",6,10))+IF(D1766=1,2,IF(D1766=7,1,(IF(WEEKDAY(B1766)=1,2,IF(WEEKDAY(B1766)=7,1,0))))))</f>
        <v>2</v>
      </c>
      <c r="H1766" s="787">
        <v>15790</v>
      </c>
      <c r="I1766" s="788">
        <v>1717.4899978637695</v>
      </c>
      <c r="K1766" s="795">
        <v>851.61249999999995</v>
      </c>
      <c r="M1766" s="798">
        <f t="shared" si="82"/>
        <v>15883.131677750522</v>
      </c>
      <c r="N1766" s="303"/>
      <c r="S1766" s="786">
        <v>0</v>
      </c>
      <c r="T1766" s="781">
        <f>VLOOKUP(C1766,METADATA!$J$5:$Q$29,IF(E1766="HI",2,IF(E1766="LO",6,10))+IF(S1766=1,2,IF(D1766=7,1,(IF(WEEKDAY(B1766)=1,2,IF(WEEKDAY(B1766)=7,1,0))))))</f>
        <v>2</v>
      </c>
      <c r="U1766" s="781">
        <f>VLOOKUP(C1766,METADATA!$A$5:$H$29,IF(E1766="HI",2,IF(E1766="LO",6,10))+IF(S1766=1,2,IF(D1766=7,1,(IF(WEEKDAY(B1766)=1,2,IF(WEEKDAY(B1766)=7,1,0))))))</f>
        <v>2</v>
      </c>
    </row>
    <row r="1767" spans="2:21" ht="13.95" customHeight="1" x14ac:dyDescent="0.25">
      <c r="B1767" s="784">
        <f t="shared" si="83"/>
        <v>45456</v>
      </c>
      <c r="C1767" s="785">
        <v>11</v>
      </c>
      <c r="D1767" s="786">
        <f>IFERROR((INDEX(METADATA!$T$2:$T$20,MATCH(B1767,METADATA!$S$2:$S$20,0))),0)</f>
        <v>0</v>
      </c>
      <c r="E1767" s="785" t="str">
        <f t="shared" si="81"/>
        <v>HI</v>
      </c>
      <c r="F1767" s="786">
        <f>VLOOKUP(C1767,METADATA!$A$5:$H$29,IF(E1767="HI",2,IF(E1767="LO",6,10))+IF(D1767=1,2,IF(D1767=7,1,(IF(WEEKDAY(B1767)=1,2,IF(WEEKDAY(B1767)=7,1,0))))))</f>
        <v>2</v>
      </c>
      <c r="G1767" s="786">
        <f>VLOOKUP(C1767,METADATA!$J$5:$Q$29,IF(E1767="HI",2,IF(E1767="LO",6,10))+IF(D1767=1,2,IF(D1767=7,1,(IF(WEEKDAY(B1767)=1,2,IF(WEEKDAY(B1767)=7,1,0))))))</f>
        <v>2</v>
      </c>
      <c r="H1767" s="787">
        <v>15838.25</v>
      </c>
      <c r="I1767" s="788">
        <v>1750.3425369262695</v>
      </c>
      <c r="K1767" s="795">
        <v>856.5</v>
      </c>
      <c r="M1767" s="798">
        <f t="shared" si="82"/>
        <v>15934.674833804218</v>
      </c>
      <c r="N1767" s="303"/>
      <c r="S1767" s="786">
        <v>0</v>
      </c>
      <c r="T1767" s="781">
        <f>VLOOKUP(C1767,METADATA!$J$5:$Q$29,IF(E1767="HI",2,IF(E1767="LO",6,10))+IF(S1767=1,2,IF(D1767=7,1,(IF(WEEKDAY(B1767)=1,2,IF(WEEKDAY(B1767)=7,1,0))))))</f>
        <v>2</v>
      </c>
      <c r="U1767" s="781">
        <f>VLOOKUP(C1767,METADATA!$A$5:$H$29,IF(E1767="HI",2,IF(E1767="LO",6,10))+IF(S1767=1,2,IF(D1767=7,1,(IF(WEEKDAY(B1767)=1,2,IF(WEEKDAY(B1767)=7,1,0))))))</f>
        <v>2</v>
      </c>
    </row>
    <row r="1768" spans="2:21" ht="13.95" customHeight="1" x14ac:dyDescent="0.25">
      <c r="B1768" s="784">
        <f t="shared" si="83"/>
        <v>45456</v>
      </c>
      <c r="C1768" s="785">
        <v>12</v>
      </c>
      <c r="D1768" s="786">
        <f>IFERROR((INDEX(METADATA!$T$2:$T$20,MATCH(B1768,METADATA!$S$2:$S$20,0))),0)</f>
        <v>0</v>
      </c>
      <c r="E1768" s="785" t="str">
        <f t="shared" si="81"/>
        <v>HI</v>
      </c>
      <c r="F1768" s="786">
        <f>VLOOKUP(C1768,METADATA!$A$5:$H$29,IF(E1768="HI",2,IF(E1768="LO",6,10))+IF(D1768=1,2,IF(D1768=7,1,(IF(WEEKDAY(B1768)=1,2,IF(WEEKDAY(B1768)=7,1,0))))))</f>
        <v>2</v>
      </c>
      <c r="G1768" s="786">
        <f>VLOOKUP(C1768,METADATA!$J$5:$Q$29,IF(E1768="HI",2,IF(E1768="LO",6,10))+IF(D1768=1,2,IF(D1768=7,1,(IF(WEEKDAY(B1768)=1,2,IF(WEEKDAY(B1768)=7,1,0))))))</f>
        <v>2</v>
      </c>
      <c r="H1768" s="787">
        <v>15555.25</v>
      </c>
      <c r="I1768" s="788">
        <v>1781.737548828125</v>
      </c>
      <c r="K1768" s="795">
        <v>824.32500000000005</v>
      </c>
      <c r="M1768" s="798">
        <f t="shared" si="82"/>
        <v>15656.959834380494</v>
      </c>
      <c r="N1768" s="303"/>
      <c r="S1768" s="786">
        <v>0</v>
      </c>
      <c r="T1768" s="781">
        <f>VLOOKUP(C1768,METADATA!$J$5:$Q$29,IF(E1768="HI",2,IF(E1768="LO",6,10))+IF(S1768=1,2,IF(D1768=7,1,(IF(WEEKDAY(B1768)=1,2,IF(WEEKDAY(B1768)=7,1,0))))))</f>
        <v>2</v>
      </c>
      <c r="U1768" s="781">
        <f>VLOOKUP(C1768,METADATA!$A$5:$H$29,IF(E1768="HI",2,IF(E1768="LO",6,10))+IF(S1768=1,2,IF(D1768=7,1,(IF(WEEKDAY(B1768)=1,2,IF(WEEKDAY(B1768)=7,1,0))))))</f>
        <v>2</v>
      </c>
    </row>
    <row r="1769" spans="2:21" ht="13.95" customHeight="1" x14ac:dyDescent="0.25">
      <c r="B1769" s="784">
        <f t="shared" si="83"/>
        <v>45456</v>
      </c>
      <c r="C1769" s="785">
        <v>13</v>
      </c>
      <c r="D1769" s="786">
        <f>IFERROR((INDEX(METADATA!$T$2:$T$20,MATCH(B1769,METADATA!$S$2:$S$20,0))),0)</f>
        <v>0</v>
      </c>
      <c r="E1769" s="785" t="str">
        <f t="shared" si="81"/>
        <v>HI</v>
      </c>
      <c r="F1769" s="786">
        <f>VLOOKUP(C1769,METADATA!$A$5:$H$29,IF(E1769="HI",2,IF(E1769="LO",6,10))+IF(D1769=1,2,IF(D1769=7,1,(IF(WEEKDAY(B1769)=1,2,IF(WEEKDAY(B1769)=7,1,0))))))</f>
        <v>2</v>
      </c>
      <c r="G1769" s="786">
        <f>VLOOKUP(C1769,METADATA!$J$5:$Q$29,IF(E1769="HI",2,IF(E1769="LO",6,10))+IF(D1769=1,2,IF(D1769=7,1,(IF(WEEKDAY(B1769)=1,2,IF(WEEKDAY(B1769)=7,1,0))))))</f>
        <v>2</v>
      </c>
      <c r="H1769" s="787">
        <v>14965</v>
      </c>
      <c r="I1769" s="788">
        <v>1812.2400054931641</v>
      </c>
      <c r="K1769" s="795">
        <v>882.73749999999995</v>
      </c>
      <c r="M1769" s="798">
        <f t="shared" si="82"/>
        <v>15074.330460670877</v>
      </c>
      <c r="N1769" s="303"/>
      <c r="S1769" s="786">
        <v>0</v>
      </c>
      <c r="T1769" s="781">
        <f>VLOOKUP(C1769,METADATA!$J$5:$Q$29,IF(E1769="HI",2,IF(E1769="LO",6,10))+IF(S1769=1,2,IF(D1769=7,1,(IF(WEEKDAY(B1769)=1,2,IF(WEEKDAY(B1769)=7,1,0))))))</f>
        <v>2</v>
      </c>
      <c r="U1769" s="781">
        <f>VLOOKUP(C1769,METADATA!$A$5:$H$29,IF(E1769="HI",2,IF(E1769="LO",6,10))+IF(S1769=1,2,IF(D1769=7,1,(IF(WEEKDAY(B1769)=1,2,IF(WEEKDAY(B1769)=7,1,0))))))</f>
        <v>2</v>
      </c>
    </row>
    <row r="1770" spans="2:21" ht="13.95" customHeight="1" x14ac:dyDescent="0.25">
      <c r="B1770" s="784">
        <f t="shared" si="83"/>
        <v>45456</v>
      </c>
      <c r="C1770" s="785">
        <v>14</v>
      </c>
      <c r="D1770" s="786">
        <f>IFERROR((INDEX(METADATA!$T$2:$T$20,MATCH(B1770,METADATA!$S$2:$S$20,0))),0)</f>
        <v>0</v>
      </c>
      <c r="E1770" s="785" t="str">
        <f t="shared" si="81"/>
        <v>HI</v>
      </c>
      <c r="F1770" s="786">
        <f>VLOOKUP(C1770,METADATA!$A$5:$H$29,IF(E1770="HI",2,IF(E1770="LO",6,10))+IF(D1770=1,2,IF(D1770=7,1,(IF(WEEKDAY(B1770)=1,2,IF(WEEKDAY(B1770)=7,1,0))))))</f>
        <v>2</v>
      </c>
      <c r="G1770" s="786">
        <f>VLOOKUP(C1770,METADATA!$J$5:$Q$29,IF(E1770="HI",2,IF(E1770="LO",6,10))+IF(D1770=1,2,IF(D1770=7,1,(IF(WEEKDAY(B1770)=1,2,IF(WEEKDAY(B1770)=7,1,0))))))</f>
        <v>2</v>
      </c>
      <c r="H1770" s="787">
        <v>15212.25</v>
      </c>
      <c r="I1770" s="788">
        <v>1765.7750091552734</v>
      </c>
      <c r="K1770" s="795">
        <v>909.3125</v>
      </c>
      <c r="M1770" s="798">
        <f t="shared" si="82"/>
        <v>15314.389032718782</v>
      </c>
      <c r="N1770" s="303"/>
      <c r="S1770" s="786">
        <v>0</v>
      </c>
      <c r="T1770" s="781">
        <f>VLOOKUP(C1770,METADATA!$J$5:$Q$29,IF(E1770="HI",2,IF(E1770="LO",6,10))+IF(S1770=1,2,IF(D1770=7,1,(IF(WEEKDAY(B1770)=1,2,IF(WEEKDAY(B1770)=7,1,0))))))</f>
        <v>2</v>
      </c>
      <c r="U1770" s="781">
        <f>VLOOKUP(C1770,METADATA!$A$5:$H$29,IF(E1770="HI",2,IF(E1770="LO",6,10))+IF(S1770=1,2,IF(D1770=7,1,(IF(WEEKDAY(B1770)=1,2,IF(WEEKDAY(B1770)=7,1,0))))))</f>
        <v>2</v>
      </c>
    </row>
    <row r="1771" spans="2:21" ht="13.95" customHeight="1" x14ac:dyDescent="0.25">
      <c r="B1771" s="784">
        <f t="shared" si="83"/>
        <v>45456</v>
      </c>
      <c r="C1771" s="785">
        <v>15</v>
      </c>
      <c r="D1771" s="786">
        <f>IFERROR((INDEX(METADATA!$T$2:$T$20,MATCH(B1771,METADATA!$S$2:$S$20,0))),0)</f>
        <v>0</v>
      </c>
      <c r="E1771" s="785" t="str">
        <f t="shared" si="81"/>
        <v>HI</v>
      </c>
      <c r="F1771" s="786">
        <f>VLOOKUP(C1771,METADATA!$A$5:$H$29,IF(E1771="HI",2,IF(E1771="LO",6,10))+IF(D1771=1,2,IF(D1771=7,1,(IF(WEEKDAY(B1771)=1,2,IF(WEEKDAY(B1771)=7,1,0))))))</f>
        <v>2</v>
      </c>
      <c r="G1771" s="786">
        <f>VLOOKUP(C1771,METADATA!$J$5:$Q$29,IF(E1771="HI",2,IF(E1771="LO",6,10))+IF(D1771=1,2,IF(D1771=7,1,(IF(WEEKDAY(B1771)=1,2,IF(WEEKDAY(B1771)=7,1,0))))))</f>
        <v>2</v>
      </c>
      <c r="H1771" s="787">
        <v>14876</v>
      </c>
      <c r="I1771" s="788">
        <v>1799.8575134277344</v>
      </c>
      <c r="K1771" s="795">
        <v>905.6</v>
      </c>
      <c r="M1771" s="798">
        <f t="shared" si="82"/>
        <v>14984.487414277548</v>
      </c>
      <c r="N1771" s="303"/>
      <c r="S1771" s="786">
        <v>0</v>
      </c>
      <c r="T1771" s="781">
        <f>VLOOKUP(C1771,METADATA!$J$5:$Q$29,IF(E1771="HI",2,IF(E1771="LO",6,10))+IF(S1771=1,2,IF(D1771=7,1,(IF(WEEKDAY(B1771)=1,2,IF(WEEKDAY(B1771)=7,1,0))))))</f>
        <v>2</v>
      </c>
      <c r="U1771" s="781">
        <f>VLOOKUP(C1771,METADATA!$A$5:$H$29,IF(E1771="HI",2,IF(E1771="LO",6,10))+IF(S1771=1,2,IF(D1771=7,1,(IF(WEEKDAY(B1771)=1,2,IF(WEEKDAY(B1771)=7,1,0))))))</f>
        <v>2</v>
      </c>
    </row>
    <row r="1772" spans="2:21" ht="13.95" customHeight="1" x14ac:dyDescent="0.25">
      <c r="B1772" s="784">
        <f t="shared" si="83"/>
        <v>45456</v>
      </c>
      <c r="C1772" s="785">
        <v>16</v>
      </c>
      <c r="D1772" s="786">
        <f>IFERROR((INDEX(METADATA!$T$2:$T$20,MATCH(B1772,METADATA!$S$2:$S$20,0))),0)</f>
        <v>0</v>
      </c>
      <c r="E1772" s="785" t="str">
        <f t="shared" si="81"/>
        <v>HI</v>
      </c>
      <c r="F1772" s="786">
        <f>VLOOKUP(C1772,METADATA!$A$5:$H$29,IF(E1772="HI",2,IF(E1772="LO",6,10))+IF(D1772=1,2,IF(D1772=7,1,(IF(WEEKDAY(B1772)=1,2,IF(WEEKDAY(B1772)=7,1,0))))))</f>
        <v>2</v>
      </c>
      <c r="G1772" s="786">
        <f>VLOOKUP(C1772,METADATA!$J$5:$Q$29,IF(E1772="HI",2,IF(E1772="LO",6,10))+IF(D1772=1,2,IF(D1772=7,1,(IF(WEEKDAY(B1772)=1,2,IF(WEEKDAY(B1772)=7,1,0))))))</f>
        <v>2</v>
      </c>
      <c r="H1772" s="787">
        <v>14910</v>
      </c>
      <c r="I1772" s="788">
        <v>1293.8645172119141</v>
      </c>
      <c r="K1772" s="795">
        <v>913.98749999999995</v>
      </c>
      <c r="M1772" s="798">
        <f t="shared" si="82"/>
        <v>14966.034390876563</v>
      </c>
      <c r="N1772" s="303"/>
      <c r="S1772" s="786">
        <v>0</v>
      </c>
      <c r="T1772" s="781">
        <f>VLOOKUP(C1772,METADATA!$J$5:$Q$29,IF(E1772="HI",2,IF(E1772="LO",6,10))+IF(S1772=1,2,IF(D1772=7,1,(IF(WEEKDAY(B1772)=1,2,IF(WEEKDAY(B1772)=7,1,0))))))</f>
        <v>2</v>
      </c>
      <c r="U1772" s="781">
        <f>VLOOKUP(C1772,METADATA!$A$5:$H$29,IF(E1772="HI",2,IF(E1772="LO",6,10))+IF(S1772=1,2,IF(D1772=7,1,(IF(WEEKDAY(B1772)=1,2,IF(WEEKDAY(B1772)=7,1,0))))))</f>
        <v>2</v>
      </c>
    </row>
    <row r="1773" spans="2:21" ht="13.95" customHeight="1" x14ac:dyDescent="0.25">
      <c r="B1773" s="784">
        <f t="shared" si="83"/>
        <v>45456</v>
      </c>
      <c r="C1773" s="785">
        <v>17</v>
      </c>
      <c r="D1773" s="786">
        <f>IFERROR((INDEX(METADATA!$T$2:$T$20,MATCH(B1773,METADATA!$S$2:$S$20,0))),0)</f>
        <v>0</v>
      </c>
      <c r="E1773" s="785" t="str">
        <f t="shared" si="81"/>
        <v>HI</v>
      </c>
      <c r="F1773" s="786">
        <f>VLOOKUP(C1773,METADATA!$A$5:$H$29,IF(E1773="HI",2,IF(E1773="LO",6,10))+IF(D1773=1,2,IF(D1773=7,1,(IF(WEEKDAY(B1773)=1,2,IF(WEEKDAY(B1773)=7,1,0))))))</f>
        <v>1</v>
      </c>
      <c r="G1773" s="786">
        <f>VLOOKUP(C1773,METADATA!$J$5:$Q$29,IF(E1773="HI",2,IF(E1773="LO",6,10))+IF(D1773=1,2,IF(D1773=7,1,(IF(WEEKDAY(B1773)=1,2,IF(WEEKDAY(B1773)=7,1,0))))))</f>
        <v>1</v>
      </c>
      <c r="H1773" s="787">
        <v>14516</v>
      </c>
      <c r="I1773" s="788">
        <v>0</v>
      </c>
      <c r="K1773" s="795">
        <v>902.26250000000005</v>
      </c>
      <c r="M1773" s="798">
        <f t="shared" si="82"/>
        <v>14516</v>
      </c>
      <c r="N1773" s="303"/>
      <c r="S1773" s="786">
        <v>0</v>
      </c>
      <c r="T1773" s="781">
        <f>VLOOKUP(C1773,METADATA!$J$5:$Q$29,IF(E1773="HI",2,IF(E1773="LO",6,10))+IF(S1773=1,2,IF(D1773=7,1,(IF(WEEKDAY(B1773)=1,2,IF(WEEKDAY(B1773)=7,1,0))))))</f>
        <v>1</v>
      </c>
      <c r="U1773" s="781">
        <f>VLOOKUP(C1773,METADATA!$A$5:$H$29,IF(E1773="HI",2,IF(E1773="LO",6,10))+IF(S1773=1,2,IF(D1773=7,1,(IF(WEEKDAY(B1773)=1,2,IF(WEEKDAY(B1773)=7,1,0))))))</f>
        <v>1</v>
      </c>
    </row>
    <row r="1774" spans="2:21" ht="13.95" customHeight="1" x14ac:dyDescent="0.25">
      <c r="B1774" s="784">
        <f t="shared" si="83"/>
        <v>45456</v>
      </c>
      <c r="C1774" s="785">
        <v>18</v>
      </c>
      <c r="D1774" s="786">
        <f>IFERROR((INDEX(METADATA!$T$2:$T$20,MATCH(B1774,METADATA!$S$2:$S$20,0))),0)</f>
        <v>0</v>
      </c>
      <c r="E1774" s="785" t="str">
        <f t="shared" si="81"/>
        <v>HI</v>
      </c>
      <c r="F1774" s="786">
        <f>VLOOKUP(C1774,METADATA!$A$5:$H$29,IF(E1774="HI",2,IF(E1774="LO",6,10))+IF(D1774=1,2,IF(D1774=7,1,(IF(WEEKDAY(B1774)=1,2,IF(WEEKDAY(B1774)=7,1,0))))))</f>
        <v>1</v>
      </c>
      <c r="G1774" s="786">
        <f>VLOOKUP(C1774,METADATA!$J$5:$Q$29,IF(E1774="HI",2,IF(E1774="LO",6,10))+IF(D1774=1,2,IF(D1774=7,1,(IF(WEEKDAY(B1774)=1,2,IF(WEEKDAY(B1774)=7,1,0))))))</f>
        <v>1</v>
      </c>
      <c r="H1774" s="787">
        <v>15552.75</v>
      </c>
      <c r="I1774" s="788">
        <v>0</v>
      </c>
      <c r="K1774" s="795">
        <v>933.76250000000005</v>
      </c>
      <c r="M1774" s="798">
        <f t="shared" si="82"/>
        <v>15552.75</v>
      </c>
      <c r="N1774" s="303"/>
      <c r="S1774" s="786">
        <v>0</v>
      </c>
      <c r="T1774" s="781">
        <f>VLOOKUP(C1774,METADATA!$J$5:$Q$29,IF(E1774="HI",2,IF(E1774="LO",6,10))+IF(S1774=1,2,IF(D1774=7,1,(IF(WEEKDAY(B1774)=1,2,IF(WEEKDAY(B1774)=7,1,0))))))</f>
        <v>1</v>
      </c>
      <c r="U1774" s="781">
        <f>VLOOKUP(C1774,METADATA!$A$5:$H$29,IF(E1774="HI",2,IF(E1774="LO",6,10))+IF(S1774=1,2,IF(D1774=7,1,(IF(WEEKDAY(B1774)=1,2,IF(WEEKDAY(B1774)=7,1,0))))))</f>
        <v>1</v>
      </c>
    </row>
    <row r="1775" spans="2:21" ht="13.95" customHeight="1" x14ac:dyDescent="0.25">
      <c r="B1775" s="784">
        <f t="shared" si="83"/>
        <v>45456</v>
      </c>
      <c r="C1775" s="785">
        <v>19</v>
      </c>
      <c r="D1775" s="786">
        <f>IFERROR((INDEX(METADATA!$T$2:$T$20,MATCH(B1775,METADATA!$S$2:$S$20,0))),0)</f>
        <v>0</v>
      </c>
      <c r="E1775" s="785" t="str">
        <f t="shared" si="81"/>
        <v>HI</v>
      </c>
      <c r="F1775" s="786">
        <f>VLOOKUP(C1775,METADATA!$A$5:$H$29,IF(E1775="HI",2,IF(E1775="LO",6,10))+IF(D1775=1,2,IF(D1775=7,1,(IF(WEEKDAY(B1775)=1,2,IF(WEEKDAY(B1775)=7,1,0))))))</f>
        <v>1</v>
      </c>
      <c r="G1775" s="786">
        <f>VLOOKUP(C1775,METADATA!$J$5:$Q$29,IF(E1775="HI",2,IF(E1775="LO",6,10))+IF(D1775=1,2,IF(D1775=7,1,(IF(WEEKDAY(B1775)=1,2,IF(WEEKDAY(B1775)=7,1,0))))))</f>
        <v>2</v>
      </c>
      <c r="H1775" s="787">
        <v>15644.75</v>
      </c>
      <c r="I1775" s="788">
        <v>0</v>
      </c>
      <c r="K1775" s="795">
        <v>0</v>
      </c>
      <c r="M1775" s="798">
        <f t="shared" si="82"/>
        <v>15644.75</v>
      </c>
      <c r="N1775" s="303"/>
      <c r="S1775" s="786">
        <v>0</v>
      </c>
      <c r="T1775" s="781">
        <f>VLOOKUP(C1775,METADATA!$J$5:$Q$29,IF(E1775="HI",2,IF(E1775="LO",6,10))+IF(S1775=1,2,IF(D1775=7,1,(IF(WEEKDAY(B1775)=1,2,IF(WEEKDAY(B1775)=7,1,0))))))</f>
        <v>2</v>
      </c>
      <c r="U1775" s="781">
        <f>VLOOKUP(C1775,METADATA!$A$5:$H$29,IF(E1775="HI",2,IF(E1775="LO",6,10))+IF(S1775=1,2,IF(D1775=7,1,(IF(WEEKDAY(B1775)=1,2,IF(WEEKDAY(B1775)=7,1,0))))))</f>
        <v>1</v>
      </c>
    </row>
    <row r="1776" spans="2:21" ht="13.95" customHeight="1" x14ac:dyDescent="0.25">
      <c r="B1776" s="784">
        <f t="shared" si="83"/>
        <v>45456</v>
      </c>
      <c r="C1776" s="785">
        <v>20</v>
      </c>
      <c r="D1776" s="786">
        <f>IFERROR((INDEX(METADATA!$T$2:$T$20,MATCH(B1776,METADATA!$S$2:$S$20,0))),0)</f>
        <v>0</v>
      </c>
      <c r="E1776" s="785" t="str">
        <f t="shared" si="81"/>
        <v>HI</v>
      </c>
      <c r="F1776" s="786">
        <f>VLOOKUP(C1776,METADATA!$A$5:$H$29,IF(E1776="HI",2,IF(E1776="LO",6,10))+IF(D1776=1,2,IF(D1776=7,1,(IF(WEEKDAY(B1776)=1,2,IF(WEEKDAY(B1776)=7,1,0))))))</f>
        <v>2</v>
      </c>
      <c r="G1776" s="786">
        <f>VLOOKUP(C1776,METADATA!$J$5:$Q$29,IF(E1776="HI",2,IF(E1776="LO",6,10))+IF(D1776=1,2,IF(D1776=7,1,(IF(WEEKDAY(B1776)=1,2,IF(WEEKDAY(B1776)=7,1,0))))))</f>
        <v>2</v>
      </c>
      <c r="H1776" s="787">
        <v>13753</v>
      </c>
      <c r="I1776" s="788">
        <v>0</v>
      </c>
      <c r="K1776" s="795">
        <v>0</v>
      </c>
      <c r="M1776" s="798">
        <f t="shared" si="82"/>
        <v>13753</v>
      </c>
      <c r="N1776" s="303"/>
      <c r="S1776" s="786">
        <v>0</v>
      </c>
      <c r="T1776" s="781">
        <f>VLOOKUP(C1776,METADATA!$J$5:$Q$29,IF(E1776="HI",2,IF(E1776="LO",6,10))+IF(S1776=1,2,IF(D1776=7,1,(IF(WEEKDAY(B1776)=1,2,IF(WEEKDAY(B1776)=7,1,0))))))</f>
        <v>2</v>
      </c>
      <c r="U1776" s="781">
        <f>VLOOKUP(C1776,METADATA!$A$5:$H$29,IF(E1776="HI",2,IF(E1776="LO",6,10))+IF(S1776=1,2,IF(D1776=7,1,(IF(WEEKDAY(B1776)=1,2,IF(WEEKDAY(B1776)=7,1,0))))))</f>
        <v>2</v>
      </c>
    </row>
    <row r="1777" spans="2:21" ht="13.95" customHeight="1" x14ac:dyDescent="0.25">
      <c r="B1777" s="784">
        <f t="shared" si="83"/>
        <v>45456</v>
      </c>
      <c r="C1777" s="785">
        <v>21</v>
      </c>
      <c r="D1777" s="786">
        <f>IFERROR((INDEX(METADATA!$T$2:$T$20,MATCH(B1777,METADATA!$S$2:$S$20,0))),0)</f>
        <v>0</v>
      </c>
      <c r="E1777" s="785" t="str">
        <f t="shared" si="81"/>
        <v>HI</v>
      </c>
      <c r="F1777" s="786">
        <f>VLOOKUP(C1777,METADATA!$A$5:$H$29,IF(E1777="HI",2,IF(E1777="LO",6,10))+IF(D1777=1,2,IF(D1777=7,1,(IF(WEEKDAY(B1777)=1,2,IF(WEEKDAY(B1777)=7,1,0))))))</f>
        <v>2</v>
      </c>
      <c r="G1777" s="786">
        <f>VLOOKUP(C1777,METADATA!$J$5:$Q$29,IF(E1777="HI",2,IF(E1777="LO",6,10))+IF(D1777=1,2,IF(D1777=7,1,(IF(WEEKDAY(B1777)=1,2,IF(WEEKDAY(B1777)=7,1,0))))))</f>
        <v>2</v>
      </c>
      <c r="H1777" s="787">
        <v>12280.75</v>
      </c>
      <c r="I1777" s="788">
        <v>0</v>
      </c>
      <c r="K1777" s="795">
        <v>0</v>
      </c>
      <c r="M1777" s="798">
        <f t="shared" si="82"/>
        <v>12280.75</v>
      </c>
      <c r="N1777" s="303"/>
      <c r="S1777" s="786">
        <v>0</v>
      </c>
      <c r="T1777" s="781">
        <f>VLOOKUP(C1777,METADATA!$J$5:$Q$29,IF(E1777="HI",2,IF(E1777="LO",6,10))+IF(S1777=1,2,IF(D1777=7,1,(IF(WEEKDAY(B1777)=1,2,IF(WEEKDAY(B1777)=7,1,0))))))</f>
        <v>2</v>
      </c>
      <c r="U1777" s="781">
        <f>VLOOKUP(C1777,METADATA!$A$5:$H$29,IF(E1777="HI",2,IF(E1777="LO",6,10))+IF(S1777=1,2,IF(D1777=7,1,(IF(WEEKDAY(B1777)=1,2,IF(WEEKDAY(B1777)=7,1,0))))))</f>
        <v>2</v>
      </c>
    </row>
    <row r="1778" spans="2:21" ht="13.95" customHeight="1" x14ac:dyDescent="0.25">
      <c r="B1778" s="784">
        <f t="shared" si="83"/>
        <v>45456</v>
      </c>
      <c r="C1778" s="785">
        <v>22</v>
      </c>
      <c r="D1778" s="786">
        <f>IFERROR((INDEX(METADATA!$T$2:$T$20,MATCH(B1778,METADATA!$S$2:$S$20,0))),0)</f>
        <v>0</v>
      </c>
      <c r="E1778" s="785" t="str">
        <f t="shared" si="81"/>
        <v>HI</v>
      </c>
      <c r="F1778" s="786">
        <f>VLOOKUP(C1778,METADATA!$A$5:$H$29,IF(E1778="HI",2,IF(E1778="LO",6,10))+IF(D1778=1,2,IF(D1778=7,1,(IF(WEEKDAY(B1778)=1,2,IF(WEEKDAY(B1778)=7,1,0))))))</f>
        <v>3</v>
      </c>
      <c r="G1778" s="786">
        <f>VLOOKUP(C1778,METADATA!$J$5:$Q$29,IF(E1778="HI",2,IF(E1778="LO",6,10))+IF(D1778=1,2,IF(D1778=7,1,(IF(WEEKDAY(B1778)=1,2,IF(WEEKDAY(B1778)=7,1,0))))))</f>
        <v>3</v>
      </c>
      <c r="H1778" s="787">
        <v>10523.5</v>
      </c>
      <c r="I1778" s="788">
        <v>0</v>
      </c>
      <c r="K1778" s="795">
        <v>0</v>
      </c>
      <c r="M1778" s="798">
        <f t="shared" si="82"/>
        <v>10523.5</v>
      </c>
      <c r="N1778" s="303"/>
      <c r="S1778" s="786">
        <v>0</v>
      </c>
      <c r="T1778" s="781">
        <f>VLOOKUP(C1778,METADATA!$J$5:$Q$29,IF(E1778="HI",2,IF(E1778="LO",6,10))+IF(S1778=1,2,IF(D1778=7,1,(IF(WEEKDAY(B1778)=1,2,IF(WEEKDAY(B1778)=7,1,0))))))</f>
        <v>3</v>
      </c>
      <c r="U1778" s="781">
        <f>VLOOKUP(C1778,METADATA!$A$5:$H$29,IF(E1778="HI",2,IF(E1778="LO",6,10))+IF(S1778=1,2,IF(D1778=7,1,(IF(WEEKDAY(B1778)=1,2,IF(WEEKDAY(B1778)=7,1,0))))))</f>
        <v>3</v>
      </c>
    </row>
    <row r="1779" spans="2:21" ht="13.95" customHeight="1" x14ac:dyDescent="0.25">
      <c r="B1779" s="784">
        <f t="shared" si="83"/>
        <v>45456</v>
      </c>
      <c r="C1779" s="785">
        <v>23</v>
      </c>
      <c r="D1779" s="786">
        <f>IFERROR((INDEX(METADATA!$T$2:$T$20,MATCH(B1779,METADATA!$S$2:$S$20,0))),0)</f>
        <v>0</v>
      </c>
      <c r="E1779" s="785" t="str">
        <f t="shared" si="81"/>
        <v>HI</v>
      </c>
      <c r="F1779" s="786">
        <f>VLOOKUP(C1779,METADATA!$A$5:$H$29,IF(E1779="HI",2,IF(E1779="LO",6,10))+IF(D1779=1,2,IF(D1779=7,1,(IF(WEEKDAY(B1779)=1,2,IF(WEEKDAY(B1779)=7,1,0))))))</f>
        <v>3</v>
      </c>
      <c r="G1779" s="786">
        <f>VLOOKUP(C1779,METADATA!$J$5:$Q$29,IF(E1779="HI",2,IF(E1779="LO",6,10))+IF(D1779=1,2,IF(D1779=7,1,(IF(WEEKDAY(B1779)=1,2,IF(WEEKDAY(B1779)=7,1,0))))))</f>
        <v>3</v>
      </c>
      <c r="H1779" s="787">
        <v>9427.5</v>
      </c>
      <c r="I1779" s="788">
        <v>0</v>
      </c>
      <c r="K1779" s="795">
        <v>0</v>
      </c>
      <c r="M1779" s="798">
        <f t="shared" si="82"/>
        <v>9427.5</v>
      </c>
      <c r="N1779" s="303"/>
      <c r="S1779" s="786">
        <v>0</v>
      </c>
      <c r="T1779" s="781">
        <f>VLOOKUP(C1779,METADATA!$J$5:$Q$29,IF(E1779="HI",2,IF(E1779="LO",6,10))+IF(S1779=1,2,IF(D1779=7,1,(IF(WEEKDAY(B1779)=1,2,IF(WEEKDAY(B1779)=7,1,0))))))</f>
        <v>3</v>
      </c>
      <c r="U1779" s="781">
        <f>VLOOKUP(C1779,METADATA!$A$5:$H$29,IF(E1779="HI",2,IF(E1779="LO",6,10))+IF(S1779=1,2,IF(D1779=7,1,(IF(WEEKDAY(B1779)=1,2,IF(WEEKDAY(B1779)=7,1,0))))))</f>
        <v>3</v>
      </c>
    </row>
    <row r="1780" spans="2:21" ht="13.95" customHeight="1" x14ac:dyDescent="0.25">
      <c r="B1780" s="784">
        <f t="shared" si="83"/>
        <v>45457</v>
      </c>
      <c r="C1780" s="785">
        <v>0</v>
      </c>
      <c r="D1780" s="786">
        <f>IFERROR((INDEX(METADATA!$T$2:$T$20,MATCH(B1780,METADATA!$S$2:$S$20,0))),0)</f>
        <v>0</v>
      </c>
      <c r="E1780" s="785" t="str">
        <f t="shared" si="81"/>
        <v>HI</v>
      </c>
      <c r="F1780" s="786">
        <f>VLOOKUP(C1780,METADATA!$A$5:$H$29,IF(E1780="HI",2,IF(E1780="LO",6,10))+IF(D1780=1,2,IF(D1780=7,1,(IF(WEEKDAY(B1780)=1,2,IF(WEEKDAY(B1780)=7,1,0))))))</f>
        <v>3</v>
      </c>
      <c r="G1780" s="786">
        <f>VLOOKUP(C1780,METADATA!$J$5:$Q$29,IF(E1780="HI",2,IF(E1780="LO",6,10))+IF(D1780=1,2,IF(D1780=7,1,(IF(WEEKDAY(B1780)=1,2,IF(WEEKDAY(B1780)=7,1,0))))))</f>
        <v>3</v>
      </c>
      <c r="H1780" s="787">
        <v>8905.25</v>
      </c>
      <c r="I1780" s="788">
        <v>0</v>
      </c>
      <c r="K1780" s="795">
        <v>0</v>
      </c>
      <c r="M1780" s="798">
        <f t="shared" si="82"/>
        <v>8905.25</v>
      </c>
      <c r="N1780" s="303"/>
      <c r="S1780" s="786">
        <v>0</v>
      </c>
      <c r="T1780" s="781">
        <f>VLOOKUP(C1780,METADATA!$J$5:$Q$29,IF(E1780="HI",2,IF(E1780="LO",6,10))+IF(S1780=1,2,IF(D1780=7,1,(IF(WEEKDAY(B1780)=1,2,IF(WEEKDAY(B1780)=7,1,0))))))</f>
        <v>3</v>
      </c>
      <c r="U1780" s="781">
        <f>VLOOKUP(C1780,METADATA!$A$5:$H$29,IF(E1780="HI",2,IF(E1780="LO",6,10))+IF(S1780=1,2,IF(D1780=7,1,(IF(WEEKDAY(B1780)=1,2,IF(WEEKDAY(B1780)=7,1,0))))))</f>
        <v>3</v>
      </c>
    </row>
    <row r="1781" spans="2:21" ht="13.95" customHeight="1" x14ac:dyDescent="0.25">
      <c r="B1781" s="784">
        <f t="shared" si="83"/>
        <v>45457</v>
      </c>
      <c r="C1781" s="785">
        <v>1</v>
      </c>
      <c r="D1781" s="786">
        <f>IFERROR((INDEX(METADATA!$T$2:$T$20,MATCH(B1781,METADATA!$S$2:$S$20,0))),0)</f>
        <v>0</v>
      </c>
      <c r="E1781" s="785" t="str">
        <f t="shared" si="81"/>
        <v>HI</v>
      </c>
      <c r="F1781" s="786">
        <f>VLOOKUP(C1781,METADATA!$A$5:$H$29,IF(E1781="HI",2,IF(E1781="LO",6,10))+IF(D1781=1,2,IF(D1781=7,1,(IF(WEEKDAY(B1781)=1,2,IF(WEEKDAY(B1781)=7,1,0))))))</f>
        <v>3</v>
      </c>
      <c r="G1781" s="786">
        <f>VLOOKUP(C1781,METADATA!$J$5:$Q$29,IF(E1781="HI",2,IF(E1781="LO",6,10))+IF(D1781=1,2,IF(D1781=7,1,(IF(WEEKDAY(B1781)=1,2,IF(WEEKDAY(B1781)=7,1,0))))))</f>
        <v>3</v>
      </c>
      <c r="H1781" s="787">
        <v>8336</v>
      </c>
      <c r="I1781" s="788">
        <v>0</v>
      </c>
      <c r="K1781" s="795">
        <v>0</v>
      </c>
      <c r="M1781" s="798">
        <f t="shared" si="82"/>
        <v>8336</v>
      </c>
      <c r="N1781" s="303"/>
      <c r="S1781" s="786">
        <v>0</v>
      </c>
      <c r="T1781" s="781">
        <f>VLOOKUP(C1781,METADATA!$J$5:$Q$29,IF(E1781="HI",2,IF(E1781="LO",6,10))+IF(S1781=1,2,IF(D1781=7,1,(IF(WEEKDAY(B1781)=1,2,IF(WEEKDAY(B1781)=7,1,0))))))</f>
        <v>3</v>
      </c>
      <c r="U1781" s="781">
        <f>VLOOKUP(C1781,METADATA!$A$5:$H$29,IF(E1781="HI",2,IF(E1781="LO",6,10))+IF(S1781=1,2,IF(D1781=7,1,(IF(WEEKDAY(B1781)=1,2,IF(WEEKDAY(B1781)=7,1,0))))))</f>
        <v>3</v>
      </c>
    </row>
    <row r="1782" spans="2:21" ht="13.95" customHeight="1" x14ac:dyDescent="0.25">
      <c r="B1782" s="784">
        <f t="shared" si="83"/>
        <v>45457</v>
      </c>
      <c r="C1782" s="785">
        <v>2</v>
      </c>
      <c r="D1782" s="786">
        <f>IFERROR((INDEX(METADATA!$T$2:$T$20,MATCH(B1782,METADATA!$S$2:$S$20,0))),0)</f>
        <v>0</v>
      </c>
      <c r="E1782" s="785" t="str">
        <f t="shared" si="81"/>
        <v>HI</v>
      </c>
      <c r="F1782" s="786">
        <f>VLOOKUP(C1782,METADATA!$A$5:$H$29,IF(E1782="HI",2,IF(E1782="LO",6,10))+IF(D1782=1,2,IF(D1782=7,1,(IF(WEEKDAY(B1782)=1,2,IF(WEEKDAY(B1782)=7,1,0))))))</f>
        <v>3</v>
      </c>
      <c r="G1782" s="786">
        <f>VLOOKUP(C1782,METADATA!$J$5:$Q$29,IF(E1782="HI",2,IF(E1782="LO",6,10))+IF(D1782=1,2,IF(D1782=7,1,(IF(WEEKDAY(B1782)=1,2,IF(WEEKDAY(B1782)=7,1,0))))))</f>
        <v>3</v>
      </c>
      <c r="H1782" s="787">
        <v>8452.5</v>
      </c>
      <c r="I1782" s="788">
        <v>0</v>
      </c>
      <c r="K1782" s="795">
        <v>0</v>
      </c>
      <c r="M1782" s="798">
        <f t="shared" si="82"/>
        <v>8452.5</v>
      </c>
      <c r="N1782" s="303"/>
      <c r="S1782" s="786">
        <v>0</v>
      </c>
      <c r="T1782" s="781">
        <f>VLOOKUP(C1782,METADATA!$J$5:$Q$29,IF(E1782="HI",2,IF(E1782="LO",6,10))+IF(S1782=1,2,IF(D1782=7,1,(IF(WEEKDAY(B1782)=1,2,IF(WEEKDAY(B1782)=7,1,0))))))</f>
        <v>3</v>
      </c>
      <c r="U1782" s="781">
        <f>VLOOKUP(C1782,METADATA!$A$5:$H$29,IF(E1782="HI",2,IF(E1782="LO",6,10))+IF(S1782=1,2,IF(D1782=7,1,(IF(WEEKDAY(B1782)=1,2,IF(WEEKDAY(B1782)=7,1,0))))))</f>
        <v>3</v>
      </c>
    </row>
    <row r="1783" spans="2:21" ht="13.95" customHeight="1" x14ac:dyDescent="0.25">
      <c r="B1783" s="784">
        <f t="shared" si="83"/>
        <v>45457</v>
      </c>
      <c r="C1783" s="785">
        <v>3</v>
      </c>
      <c r="D1783" s="786">
        <f>IFERROR((INDEX(METADATA!$T$2:$T$20,MATCH(B1783,METADATA!$S$2:$S$20,0))),0)</f>
        <v>0</v>
      </c>
      <c r="E1783" s="785" t="str">
        <f t="shared" si="81"/>
        <v>HI</v>
      </c>
      <c r="F1783" s="786">
        <f>VLOOKUP(C1783,METADATA!$A$5:$H$29,IF(E1783="HI",2,IF(E1783="LO",6,10))+IF(D1783=1,2,IF(D1783=7,1,(IF(WEEKDAY(B1783)=1,2,IF(WEEKDAY(B1783)=7,1,0))))))</f>
        <v>3</v>
      </c>
      <c r="G1783" s="786">
        <f>VLOOKUP(C1783,METADATA!$J$5:$Q$29,IF(E1783="HI",2,IF(E1783="LO",6,10))+IF(D1783=1,2,IF(D1783=7,1,(IF(WEEKDAY(B1783)=1,2,IF(WEEKDAY(B1783)=7,1,0))))))</f>
        <v>3</v>
      </c>
      <c r="H1783" s="787">
        <v>8700</v>
      </c>
      <c r="I1783" s="788">
        <v>0</v>
      </c>
      <c r="K1783" s="795">
        <v>0</v>
      </c>
      <c r="M1783" s="798">
        <f t="shared" si="82"/>
        <v>8700</v>
      </c>
      <c r="N1783" s="303"/>
      <c r="S1783" s="786">
        <v>0</v>
      </c>
      <c r="T1783" s="781">
        <f>VLOOKUP(C1783,METADATA!$J$5:$Q$29,IF(E1783="HI",2,IF(E1783="LO",6,10))+IF(S1783=1,2,IF(D1783=7,1,(IF(WEEKDAY(B1783)=1,2,IF(WEEKDAY(B1783)=7,1,0))))))</f>
        <v>3</v>
      </c>
      <c r="U1783" s="781">
        <f>VLOOKUP(C1783,METADATA!$A$5:$H$29,IF(E1783="HI",2,IF(E1783="LO",6,10))+IF(S1783=1,2,IF(D1783=7,1,(IF(WEEKDAY(B1783)=1,2,IF(WEEKDAY(B1783)=7,1,0))))))</f>
        <v>3</v>
      </c>
    </row>
    <row r="1784" spans="2:21" ht="13.95" customHeight="1" x14ac:dyDescent="0.25">
      <c r="B1784" s="784">
        <f t="shared" si="83"/>
        <v>45457</v>
      </c>
      <c r="C1784" s="785">
        <v>4</v>
      </c>
      <c r="D1784" s="786">
        <f>IFERROR((INDEX(METADATA!$T$2:$T$20,MATCH(B1784,METADATA!$S$2:$S$20,0))),0)</f>
        <v>0</v>
      </c>
      <c r="E1784" s="785" t="str">
        <f t="shared" si="81"/>
        <v>HI</v>
      </c>
      <c r="F1784" s="786">
        <f>VLOOKUP(C1784,METADATA!$A$5:$H$29,IF(E1784="HI",2,IF(E1784="LO",6,10))+IF(D1784=1,2,IF(D1784=7,1,(IF(WEEKDAY(B1784)=1,2,IF(WEEKDAY(B1784)=7,1,0))))))</f>
        <v>3</v>
      </c>
      <c r="G1784" s="786">
        <f>VLOOKUP(C1784,METADATA!$J$5:$Q$29,IF(E1784="HI",2,IF(E1784="LO",6,10))+IF(D1784=1,2,IF(D1784=7,1,(IF(WEEKDAY(B1784)=1,2,IF(WEEKDAY(B1784)=7,1,0))))))</f>
        <v>3</v>
      </c>
      <c r="H1784" s="787">
        <v>9503.75</v>
      </c>
      <c r="I1784" s="788">
        <v>0</v>
      </c>
      <c r="K1784" s="795">
        <v>0</v>
      </c>
      <c r="M1784" s="798">
        <f t="shared" si="82"/>
        <v>9503.75</v>
      </c>
      <c r="N1784" s="303"/>
      <c r="S1784" s="786">
        <v>0</v>
      </c>
      <c r="T1784" s="781">
        <f>VLOOKUP(C1784,METADATA!$J$5:$Q$29,IF(E1784="HI",2,IF(E1784="LO",6,10))+IF(S1784=1,2,IF(D1784=7,1,(IF(WEEKDAY(B1784)=1,2,IF(WEEKDAY(B1784)=7,1,0))))))</f>
        <v>3</v>
      </c>
      <c r="U1784" s="781">
        <f>VLOOKUP(C1784,METADATA!$A$5:$H$29,IF(E1784="HI",2,IF(E1784="LO",6,10))+IF(S1784=1,2,IF(D1784=7,1,(IF(WEEKDAY(B1784)=1,2,IF(WEEKDAY(B1784)=7,1,0))))))</f>
        <v>3</v>
      </c>
    </row>
    <row r="1785" spans="2:21" ht="13.95" customHeight="1" x14ac:dyDescent="0.25">
      <c r="B1785" s="784">
        <f t="shared" si="83"/>
        <v>45457</v>
      </c>
      <c r="C1785" s="785">
        <v>5</v>
      </c>
      <c r="D1785" s="786">
        <f>IFERROR((INDEX(METADATA!$T$2:$T$20,MATCH(B1785,METADATA!$S$2:$S$20,0))),0)</f>
        <v>0</v>
      </c>
      <c r="E1785" s="785" t="str">
        <f t="shared" si="81"/>
        <v>HI</v>
      </c>
      <c r="F1785" s="786">
        <f>VLOOKUP(C1785,METADATA!$A$5:$H$29,IF(E1785="HI",2,IF(E1785="LO",6,10))+IF(D1785=1,2,IF(D1785=7,1,(IF(WEEKDAY(B1785)=1,2,IF(WEEKDAY(B1785)=7,1,0))))))</f>
        <v>3</v>
      </c>
      <c r="G1785" s="786">
        <f>VLOOKUP(C1785,METADATA!$J$5:$Q$29,IF(E1785="HI",2,IF(E1785="LO",6,10))+IF(D1785=1,2,IF(D1785=7,1,(IF(WEEKDAY(B1785)=1,2,IF(WEEKDAY(B1785)=7,1,0))))))</f>
        <v>3</v>
      </c>
      <c r="H1785" s="787">
        <v>11349.25</v>
      </c>
      <c r="I1785" s="788">
        <v>0</v>
      </c>
      <c r="K1785" s="795">
        <v>0</v>
      </c>
      <c r="M1785" s="798">
        <f t="shared" si="82"/>
        <v>11349.25</v>
      </c>
      <c r="N1785" s="303"/>
      <c r="S1785" s="786">
        <v>0</v>
      </c>
      <c r="T1785" s="781">
        <f>VLOOKUP(C1785,METADATA!$J$5:$Q$29,IF(E1785="HI",2,IF(E1785="LO",6,10))+IF(S1785=1,2,IF(D1785=7,1,(IF(WEEKDAY(B1785)=1,2,IF(WEEKDAY(B1785)=7,1,0))))))</f>
        <v>3</v>
      </c>
      <c r="U1785" s="781">
        <f>VLOOKUP(C1785,METADATA!$A$5:$H$29,IF(E1785="HI",2,IF(E1785="LO",6,10))+IF(S1785=1,2,IF(D1785=7,1,(IF(WEEKDAY(B1785)=1,2,IF(WEEKDAY(B1785)=7,1,0))))))</f>
        <v>3</v>
      </c>
    </row>
    <row r="1786" spans="2:21" ht="13.95" customHeight="1" x14ac:dyDescent="0.25">
      <c r="B1786" s="784">
        <f t="shared" si="83"/>
        <v>45457</v>
      </c>
      <c r="C1786" s="785">
        <v>6</v>
      </c>
      <c r="D1786" s="786">
        <f>IFERROR((INDEX(METADATA!$T$2:$T$20,MATCH(B1786,METADATA!$S$2:$S$20,0))),0)</f>
        <v>0</v>
      </c>
      <c r="E1786" s="785" t="str">
        <f t="shared" si="81"/>
        <v>HI</v>
      </c>
      <c r="F1786" s="786">
        <f>VLOOKUP(C1786,METADATA!$A$5:$H$29,IF(E1786="HI",2,IF(E1786="LO",6,10))+IF(D1786=1,2,IF(D1786=7,1,(IF(WEEKDAY(B1786)=1,2,IF(WEEKDAY(B1786)=7,1,0))))))</f>
        <v>1</v>
      </c>
      <c r="G1786" s="786">
        <f>VLOOKUP(C1786,METADATA!$J$5:$Q$29,IF(E1786="HI",2,IF(E1786="LO",6,10))+IF(D1786=1,2,IF(D1786=7,1,(IF(WEEKDAY(B1786)=1,2,IF(WEEKDAY(B1786)=7,1,0))))))</f>
        <v>1</v>
      </c>
      <c r="H1786" s="787">
        <v>13553.75</v>
      </c>
      <c r="I1786" s="788">
        <v>0</v>
      </c>
      <c r="K1786" s="795">
        <v>870.51250000000005</v>
      </c>
      <c r="M1786" s="798">
        <f t="shared" si="82"/>
        <v>13553.75</v>
      </c>
      <c r="N1786" s="303"/>
      <c r="S1786" s="786">
        <v>0</v>
      </c>
      <c r="T1786" s="781">
        <f>VLOOKUP(C1786,METADATA!$J$5:$Q$29,IF(E1786="HI",2,IF(E1786="LO",6,10))+IF(S1786=1,2,IF(D1786=7,1,(IF(WEEKDAY(B1786)=1,2,IF(WEEKDAY(B1786)=7,1,0))))))</f>
        <v>1</v>
      </c>
      <c r="U1786" s="781">
        <f>VLOOKUP(C1786,METADATA!$A$5:$H$29,IF(E1786="HI",2,IF(E1786="LO",6,10))+IF(S1786=1,2,IF(D1786=7,1,(IF(WEEKDAY(B1786)=1,2,IF(WEEKDAY(B1786)=7,1,0))))))</f>
        <v>1</v>
      </c>
    </row>
    <row r="1787" spans="2:21" ht="13.95" customHeight="1" x14ac:dyDescent="0.25">
      <c r="B1787" s="784">
        <f t="shared" si="83"/>
        <v>45457</v>
      </c>
      <c r="C1787" s="785">
        <v>7</v>
      </c>
      <c r="D1787" s="786">
        <f>IFERROR((INDEX(METADATA!$T$2:$T$20,MATCH(B1787,METADATA!$S$2:$S$20,0))),0)</f>
        <v>0</v>
      </c>
      <c r="E1787" s="785" t="str">
        <f t="shared" si="81"/>
        <v>HI</v>
      </c>
      <c r="F1787" s="786">
        <f>VLOOKUP(C1787,METADATA!$A$5:$H$29,IF(E1787="HI",2,IF(E1787="LO",6,10))+IF(D1787=1,2,IF(D1787=7,1,(IF(WEEKDAY(B1787)=1,2,IF(WEEKDAY(B1787)=7,1,0))))))</f>
        <v>1</v>
      </c>
      <c r="G1787" s="786">
        <f>VLOOKUP(C1787,METADATA!$J$5:$Q$29,IF(E1787="HI",2,IF(E1787="LO",6,10))+IF(D1787=1,2,IF(D1787=7,1,(IF(WEEKDAY(B1787)=1,2,IF(WEEKDAY(B1787)=7,1,0))))))</f>
        <v>1</v>
      </c>
      <c r="H1787" s="787">
        <v>14294.75</v>
      </c>
      <c r="I1787" s="788">
        <v>0</v>
      </c>
      <c r="K1787" s="795">
        <v>865.8125</v>
      </c>
      <c r="M1787" s="798">
        <f t="shared" si="82"/>
        <v>14294.75</v>
      </c>
      <c r="N1787" s="303"/>
      <c r="S1787" s="786">
        <v>0</v>
      </c>
      <c r="T1787" s="781">
        <f>VLOOKUP(C1787,METADATA!$J$5:$Q$29,IF(E1787="HI",2,IF(E1787="LO",6,10))+IF(S1787=1,2,IF(D1787=7,1,(IF(WEEKDAY(B1787)=1,2,IF(WEEKDAY(B1787)=7,1,0))))))</f>
        <v>1</v>
      </c>
      <c r="U1787" s="781">
        <f>VLOOKUP(C1787,METADATA!$A$5:$H$29,IF(E1787="HI",2,IF(E1787="LO",6,10))+IF(S1787=1,2,IF(D1787=7,1,(IF(WEEKDAY(B1787)=1,2,IF(WEEKDAY(B1787)=7,1,0))))))</f>
        <v>1</v>
      </c>
    </row>
    <row r="1788" spans="2:21" ht="13.95" customHeight="1" x14ac:dyDescent="0.25">
      <c r="B1788" s="784">
        <f t="shared" si="83"/>
        <v>45457</v>
      </c>
      <c r="C1788" s="785">
        <v>8</v>
      </c>
      <c r="D1788" s="786">
        <f>IFERROR((INDEX(METADATA!$T$2:$T$20,MATCH(B1788,METADATA!$S$2:$S$20,0))),0)</f>
        <v>0</v>
      </c>
      <c r="E1788" s="785" t="str">
        <f t="shared" si="81"/>
        <v>HI</v>
      </c>
      <c r="F1788" s="786">
        <f>VLOOKUP(C1788,METADATA!$A$5:$H$29,IF(E1788="HI",2,IF(E1788="LO",6,10))+IF(D1788=1,2,IF(D1788=7,1,(IF(WEEKDAY(B1788)=1,2,IF(WEEKDAY(B1788)=7,1,0))))))</f>
        <v>2</v>
      </c>
      <c r="G1788" s="786">
        <f>VLOOKUP(C1788,METADATA!$J$5:$Q$29,IF(E1788="HI",2,IF(E1788="LO",6,10))+IF(D1788=1,2,IF(D1788=7,1,(IF(WEEKDAY(B1788)=1,2,IF(WEEKDAY(B1788)=7,1,0))))))</f>
        <v>1</v>
      </c>
      <c r="H1788" s="787">
        <v>15697.75</v>
      </c>
      <c r="I1788" s="788">
        <v>0</v>
      </c>
      <c r="K1788" s="795">
        <v>834.63750000000005</v>
      </c>
      <c r="M1788" s="798">
        <f t="shared" si="82"/>
        <v>15697.75</v>
      </c>
      <c r="N1788" s="303"/>
      <c r="S1788" s="786">
        <v>0</v>
      </c>
      <c r="T1788" s="781">
        <f>VLOOKUP(C1788,METADATA!$J$5:$Q$29,IF(E1788="HI",2,IF(E1788="LO",6,10))+IF(S1788=1,2,IF(D1788=7,1,(IF(WEEKDAY(B1788)=1,2,IF(WEEKDAY(B1788)=7,1,0))))))</f>
        <v>1</v>
      </c>
      <c r="U1788" s="781">
        <f>VLOOKUP(C1788,METADATA!$A$5:$H$29,IF(E1788="HI",2,IF(E1788="LO",6,10))+IF(S1788=1,2,IF(D1788=7,1,(IF(WEEKDAY(B1788)=1,2,IF(WEEKDAY(B1788)=7,1,0))))))</f>
        <v>2</v>
      </c>
    </row>
    <row r="1789" spans="2:21" ht="13.95" customHeight="1" x14ac:dyDescent="0.25">
      <c r="B1789" s="784">
        <f t="shared" si="83"/>
        <v>45457</v>
      </c>
      <c r="C1789" s="785">
        <v>9</v>
      </c>
      <c r="D1789" s="786">
        <f>IFERROR((INDEX(METADATA!$T$2:$T$20,MATCH(B1789,METADATA!$S$2:$S$20,0))),0)</f>
        <v>0</v>
      </c>
      <c r="E1789" s="785" t="str">
        <f t="shared" si="81"/>
        <v>HI</v>
      </c>
      <c r="F1789" s="786">
        <f>VLOOKUP(C1789,METADATA!$A$5:$H$29,IF(E1789="HI",2,IF(E1789="LO",6,10))+IF(D1789=1,2,IF(D1789=7,1,(IF(WEEKDAY(B1789)=1,2,IF(WEEKDAY(B1789)=7,1,0))))))</f>
        <v>2</v>
      </c>
      <c r="G1789" s="786">
        <f>VLOOKUP(C1789,METADATA!$J$5:$Q$29,IF(E1789="HI",2,IF(E1789="LO",6,10))+IF(D1789=1,2,IF(D1789=7,1,(IF(WEEKDAY(B1789)=1,2,IF(WEEKDAY(B1789)=7,1,0))))))</f>
        <v>2</v>
      </c>
      <c r="H1789" s="787">
        <v>15743.25</v>
      </c>
      <c r="I1789" s="788">
        <v>0</v>
      </c>
      <c r="K1789" s="795">
        <v>847.33749999999998</v>
      </c>
      <c r="M1789" s="798">
        <f t="shared" si="82"/>
        <v>15743.25</v>
      </c>
      <c r="N1789" s="303"/>
      <c r="S1789" s="786">
        <v>0</v>
      </c>
      <c r="T1789" s="781">
        <f>VLOOKUP(C1789,METADATA!$J$5:$Q$29,IF(E1789="HI",2,IF(E1789="LO",6,10))+IF(S1789=1,2,IF(D1789=7,1,(IF(WEEKDAY(B1789)=1,2,IF(WEEKDAY(B1789)=7,1,0))))))</f>
        <v>2</v>
      </c>
      <c r="U1789" s="781">
        <f>VLOOKUP(C1789,METADATA!$A$5:$H$29,IF(E1789="HI",2,IF(E1789="LO",6,10))+IF(S1789=1,2,IF(D1789=7,1,(IF(WEEKDAY(B1789)=1,2,IF(WEEKDAY(B1789)=7,1,0))))))</f>
        <v>2</v>
      </c>
    </row>
    <row r="1790" spans="2:21" ht="13.95" customHeight="1" x14ac:dyDescent="0.25">
      <c r="B1790" s="784">
        <f t="shared" si="83"/>
        <v>45457</v>
      </c>
      <c r="C1790" s="785">
        <v>10</v>
      </c>
      <c r="D1790" s="786">
        <f>IFERROR((INDEX(METADATA!$T$2:$T$20,MATCH(B1790,METADATA!$S$2:$S$20,0))),0)</f>
        <v>0</v>
      </c>
      <c r="E1790" s="785" t="str">
        <f t="shared" si="81"/>
        <v>HI</v>
      </c>
      <c r="F1790" s="786">
        <f>VLOOKUP(C1790,METADATA!$A$5:$H$29,IF(E1790="HI",2,IF(E1790="LO",6,10))+IF(D1790=1,2,IF(D1790=7,1,(IF(WEEKDAY(B1790)=1,2,IF(WEEKDAY(B1790)=7,1,0))))))</f>
        <v>2</v>
      </c>
      <c r="G1790" s="786">
        <f>VLOOKUP(C1790,METADATA!$J$5:$Q$29,IF(E1790="HI",2,IF(E1790="LO",6,10))+IF(D1790=1,2,IF(D1790=7,1,(IF(WEEKDAY(B1790)=1,2,IF(WEEKDAY(B1790)=7,1,0))))))</f>
        <v>2</v>
      </c>
      <c r="H1790" s="787">
        <v>15181.25</v>
      </c>
      <c r="I1790" s="788">
        <v>0</v>
      </c>
      <c r="K1790" s="795">
        <v>851.61249999999995</v>
      </c>
      <c r="M1790" s="798">
        <f t="shared" si="82"/>
        <v>15181.25</v>
      </c>
      <c r="N1790" s="303"/>
      <c r="S1790" s="786">
        <v>0</v>
      </c>
      <c r="T1790" s="781">
        <f>VLOOKUP(C1790,METADATA!$J$5:$Q$29,IF(E1790="HI",2,IF(E1790="LO",6,10))+IF(S1790=1,2,IF(D1790=7,1,(IF(WEEKDAY(B1790)=1,2,IF(WEEKDAY(B1790)=7,1,0))))))</f>
        <v>2</v>
      </c>
      <c r="U1790" s="781">
        <f>VLOOKUP(C1790,METADATA!$A$5:$H$29,IF(E1790="HI",2,IF(E1790="LO",6,10))+IF(S1790=1,2,IF(D1790=7,1,(IF(WEEKDAY(B1790)=1,2,IF(WEEKDAY(B1790)=7,1,0))))))</f>
        <v>2</v>
      </c>
    </row>
    <row r="1791" spans="2:21" ht="13.95" customHeight="1" x14ac:dyDescent="0.25">
      <c r="B1791" s="784">
        <f t="shared" si="83"/>
        <v>45457</v>
      </c>
      <c r="C1791" s="785">
        <v>11</v>
      </c>
      <c r="D1791" s="786">
        <f>IFERROR((INDEX(METADATA!$T$2:$T$20,MATCH(B1791,METADATA!$S$2:$S$20,0))),0)</f>
        <v>0</v>
      </c>
      <c r="E1791" s="785" t="str">
        <f t="shared" si="81"/>
        <v>HI</v>
      </c>
      <c r="F1791" s="786">
        <f>VLOOKUP(C1791,METADATA!$A$5:$H$29,IF(E1791="HI",2,IF(E1791="LO",6,10))+IF(D1791=1,2,IF(D1791=7,1,(IF(WEEKDAY(B1791)=1,2,IF(WEEKDAY(B1791)=7,1,0))))))</f>
        <v>2</v>
      </c>
      <c r="G1791" s="786">
        <f>VLOOKUP(C1791,METADATA!$J$5:$Q$29,IF(E1791="HI",2,IF(E1791="LO",6,10))+IF(D1791=1,2,IF(D1791=7,1,(IF(WEEKDAY(B1791)=1,2,IF(WEEKDAY(B1791)=7,1,0))))))</f>
        <v>2</v>
      </c>
      <c r="H1791" s="787">
        <v>15240.25</v>
      </c>
      <c r="I1791" s="788">
        <v>0</v>
      </c>
      <c r="K1791" s="795">
        <v>856.5</v>
      </c>
      <c r="M1791" s="798">
        <f t="shared" si="82"/>
        <v>15240.25</v>
      </c>
      <c r="N1791" s="303"/>
      <c r="S1791" s="786">
        <v>0</v>
      </c>
      <c r="T1791" s="781">
        <f>VLOOKUP(C1791,METADATA!$J$5:$Q$29,IF(E1791="HI",2,IF(E1791="LO",6,10))+IF(S1791=1,2,IF(D1791=7,1,(IF(WEEKDAY(B1791)=1,2,IF(WEEKDAY(B1791)=7,1,0))))))</f>
        <v>2</v>
      </c>
      <c r="U1791" s="781">
        <f>VLOOKUP(C1791,METADATA!$A$5:$H$29,IF(E1791="HI",2,IF(E1791="LO",6,10))+IF(S1791=1,2,IF(D1791=7,1,(IF(WEEKDAY(B1791)=1,2,IF(WEEKDAY(B1791)=7,1,0))))))</f>
        <v>2</v>
      </c>
    </row>
    <row r="1792" spans="2:21" ht="13.95" customHeight="1" x14ac:dyDescent="0.25">
      <c r="B1792" s="784">
        <f t="shared" si="83"/>
        <v>45457</v>
      </c>
      <c r="C1792" s="785">
        <v>12</v>
      </c>
      <c r="D1792" s="786">
        <f>IFERROR((INDEX(METADATA!$T$2:$T$20,MATCH(B1792,METADATA!$S$2:$S$20,0))),0)</f>
        <v>0</v>
      </c>
      <c r="E1792" s="785" t="str">
        <f t="shared" si="81"/>
        <v>HI</v>
      </c>
      <c r="F1792" s="786">
        <f>VLOOKUP(C1792,METADATA!$A$5:$H$29,IF(E1792="HI",2,IF(E1792="LO",6,10))+IF(D1792=1,2,IF(D1792=7,1,(IF(WEEKDAY(B1792)=1,2,IF(WEEKDAY(B1792)=7,1,0))))))</f>
        <v>2</v>
      </c>
      <c r="G1792" s="786">
        <f>VLOOKUP(C1792,METADATA!$J$5:$Q$29,IF(E1792="HI",2,IF(E1792="LO",6,10))+IF(D1792=1,2,IF(D1792=7,1,(IF(WEEKDAY(B1792)=1,2,IF(WEEKDAY(B1792)=7,1,0))))))</f>
        <v>2</v>
      </c>
      <c r="H1792" s="787">
        <v>14858.5</v>
      </c>
      <c r="I1792" s="788">
        <v>0</v>
      </c>
      <c r="K1792" s="795">
        <v>824.32500000000005</v>
      </c>
      <c r="M1792" s="798">
        <f t="shared" si="82"/>
        <v>14858.5</v>
      </c>
      <c r="N1792" s="303"/>
      <c r="S1792" s="786">
        <v>0</v>
      </c>
      <c r="T1792" s="781">
        <f>VLOOKUP(C1792,METADATA!$J$5:$Q$29,IF(E1792="HI",2,IF(E1792="LO",6,10))+IF(S1792=1,2,IF(D1792=7,1,(IF(WEEKDAY(B1792)=1,2,IF(WEEKDAY(B1792)=7,1,0))))))</f>
        <v>2</v>
      </c>
      <c r="U1792" s="781">
        <f>VLOOKUP(C1792,METADATA!$A$5:$H$29,IF(E1792="HI",2,IF(E1792="LO",6,10))+IF(S1792=1,2,IF(D1792=7,1,(IF(WEEKDAY(B1792)=1,2,IF(WEEKDAY(B1792)=7,1,0))))))</f>
        <v>2</v>
      </c>
    </row>
    <row r="1793" spans="2:21" ht="13.95" customHeight="1" x14ac:dyDescent="0.25">
      <c r="B1793" s="784">
        <f t="shared" si="83"/>
        <v>45457</v>
      </c>
      <c r="C1793" s="785">
        <v>13</v>
      </c>
      <c r="D1793" s="786">
        <f>IFERROR((INDEX(METADATA!$T$2:$T$20,MATCH(B1793,METADATA!$S$2:$S$20,0))),0)</f>
        <v>0</v>
      </c>
      <c r="E1793" s="785" t="str">
        <f t="shared" si="81"/>
        <v>HI</v>
      </c>
      <c r="F1793" s="786">
        <f>VLOOKUP(C1793,METADATA!$A$5:$H$29,IF(E1793="HI",2,IF(E1793="LO",6,10))+IF(D1793=1,2,IF(D1793=7,1,(IF(WEEKDAY(B1793)=1,2,IF(WEEKDAY(B1793)=7,1,0))))))</f>
        <v>2</v>
      </c>
      <c r="G1793" s="786">
        <f>VLOOKUP(C1793,METADATA!$J$5:$Q$29,IF(E1793="HI",2,IF(E1793="LO",6,10))+IF(D1793=1,2,IF(D1793=7,1,(IF(WEEKDAY(B1793)=1,2,IF(WEEKDAY(B1793)=7,1,0))))))</f>
        <v>2</v>
      </c>
      <c r="H1793" s="787">
        <v>14092.75</v>
      </c>
      <c r="I1793" s="788">
        <v>25.440000534057617</v>
      </c>
      <c r="K1793" s="795">
        <v>882.73749999999995</v>
      </c>
      <c r="M1793" s="798">
        <f t="shared" si="82"/>
        <v>14092.772961916586</v>
      </c>
      <c r="N1793" s="303"/>
      <c r="S1793" s="786">
        <v>0</v>
      </c>
      <c r="T1793" s="781">
        <f>VLOOKUP(C1793,METADATA!$J$5:$Q$29,IF(E1793="HI",2,IF(E1793="LO",6,10))+IF(S1793=1,2,IF(D1793=7,1,(IF(WEEKDAY(B1793)=1,2,IF(WEEKDAY(B1793)=7,1,0))))))</f>
        <v>2</v>
      </c>
      <c r="U1793" s="781">
        <f>VLOOKUP(C1793,METADATA!$A$5:$H$29,IF(E1793="HI",2,IF(E1793="LO",6,10))+IF(S1793=1,2,IF(D1793=7,1,(IF(WEEKDAY(B1793)=1,2,IF(WEEKDAY(B1793)=7,1,0))))))</f>
        <v>2</v>
      </c>
    </row>
    <row r="1794" spans="2:21" ht="13.95" customHeight="1" x14ac:dyDescent="0.25">
      <c r="B1794" s="784">
        <f t="shared" si="83"/>
        <v>45457</v>
      </c>
      <c r="C1794" s="785">
        <v>14</v>
      </c>
      <c r="D1794" s="786">
        <f>IFERROR((INDEX(METADATA!$T$2:$T$20,MATCH(B1794,METADATA!$S$2:$S$20,0))),0)</f>
        <v>0</v>
      </c>
      <c r="E1794" s="785" t="str">
        <f t="shared" si="81"/>
        <v>HI</v>
      </c>
      <c r="F1794" s="786">
        <f>VLOOKUP(C1794,METADATA!$A$5:$H$29,IF(E1794="HI",2,IF(E1794="LO",6,10))+IF(D1794=1,2,IF(D1794=7,1,(IF(WEEKDAY(B1794)=1,2,IF(WEEKDAY(B1794)=7,1,0))))))</f>
        <v>2</v>
      </c>
      <c r="G1794" s="786">
        <f>VLOOKUP(C1794,METADATA!$J$5:$Q$29,IF(E1794="HI",2,IF(E1794="LO",6,10))+IF(D1794=1,2,IF(D1794=7,1,(IF(WEEKDAY(B1794)=1,2,IF(WEEKDAY(B1794)=7,1,0))))))</f>
        <v>2</v>
      </c>
      <c r="H1794" s="787">
        <v>14001.75</v>
      </c>
      <c r="I1794" s="788">
        <v>1380.1199951171875</v>
      </c>
      <c r="K1794" s="795">
        <v>909.3125</v>
      </c>
      <c r="M1794" s="798">
        <f t="shared" si="82"/>
        <v>14069.603202060187</v>
      </c>
      <c r="N1794" s="303"/>
      <c r="S1794" s="786">
        <v>0</v>
      </c>
      <c r="T1794" s="781">
        <f>VLOOKUP(C1794,METADATA!$J$5:$Q$29,IF(E1794="HI",2,IF(E1794="LO",6,10))+IF(S1794=1,2,IF(D1794=7,1,(IF(WEEKDAY(B1794)=1,2,IF(WEEKDAY(B1794)=7,1,0))))))</f>
        <v>2</v>
      </c>
      <c r="U1794" s="781">
        <f>VLOOKUP(C1794,METADATA!$A$5:$H$29,IF(E1794="HI",2,IF(E1794="LO",6,10))+IF(S1794=1,2,IF(D1794=7,1,(IF(WEEKDAY(B1794)=1,2,IF(WEEKDAY(B1794)=7,1,0))))))</f>
        <v>2</v>
      </c>
    </row>
    <row r="1795" spans="2:21" ht="13.95" customHeight="1" x14ac:dyDescent="0.25">
      <c r="B1795" s="784">
        <f t="shared" si="83"/>
        <v>45457</v>
      </c>
      <c r="C1795" s="785">
        <v>15</v>
      </c>
      <c r="D1795" s="786">
        <f>IFERROR((INDEX(METADATA!$T$2:$T$20,MATCH(B1795,METADATA!$S$2:$S$20,0))),0)</f>
        <v>0</v>
      </c>
      <c r="E1795" s="785" t="str">
        <f t="shared" si="81"/>
        <v>HI</v>
      </c>
      <c r="F1795" s="786">
        <f>VLOOKUP(C1795,METADATA!$A$5:$H$29,IF(E1795="HI",2,IF(E1795="LO",6,10))+IF(D1795=1,2,IF(D1795=7,1,(IF(WEEKDAY(B1795)=1,2,IF(WEEKDAY(B1795)=7,1,0))))))</f>
        <v>2</v>
      </c>
      <c r="G1795" s="786">
        <f>VLOOKUP(C1795,METADATA!$J$5:$Q$29,IF(E1795="HI",2,IF(E1795="LO",6,10))+IF(D1795=1,2,IF(D1795=7,1,(IF(WEEKDAY(B1795)=1,2,IF(WEEKDAY(B1795)=7,1,0))))))</f>
        <v>2</v>
      </c>
      <c r="H1795" s="787">
        <v>13530</v>
      </c>
      <c r="I1795" s="788">
        <v>1785.8400573730469</v>
      </c>
      <c r="K1795" s="795">
        <v>905.6</v>
      </c>
      <c r="M1795" s="798">
        <f t="shared" si="82"/>
        <v>13647.348632995281</v>
      </c>
      <c r="N1795" s="303"/>
      <c r="S1795" s="786">
        <v>0</v>
      </c>
      <c r="T1795" s="781">
        <f>VLOOKUP(C1795,METADATA!$J$5:$Q$29,IF(E1795="HI",2,IF(E1795="LO",6,10))+IF(S1795=1,2,IF(D1795=7,1,(IF(WEEKDAY(B1795)=1,2,IF(WEEKDAY(B1795)=7,1,0))))))</f>
        <v>2</v>
      </c>
      <c r="U1795" s="781">
        <f>VLOOKUP(C1795,METADATA!$A$5:$H$29,IF(E1795="HI",2,IF(E1795="LO",6,10))+IF(S1795=1,2,IF(D1795=7,1,(IF(WEEKDAY(B1795)=1,2,IF(WEEKDAY(B1795)=7,1,0))))))</f>
        <v>2</v>
      </c>
    </row>
    <row r="1796" spans="2:21" ht="13.95" customHeight="1" x14ac:dyDescent="0.25">
      <c r="B1796" s="784">
        <f t="shared" si="83"/>
        <v>45457</v>
      </c>
      <c r="C1796" s="785">
        <v>16</v>
      </c>
      <c r="D1796" s="786">
        <f>IFERROR((INDEX(METADATA!$T$2:$T$20,MATCH(B1796,METADATA!$S$2:$S$20,0))),0)</f>
        <v>0</v>
      </c>
      <c r="E1796" s="785" t="str">
        <f t="shared" ref="E1796:E1859" si="84">IF(B1796="","",IF(AND(MONTH(B1796)&gt;=MONTH($AA$9),MONTH(B1796)&lt;=MONTH($AA$11)),"HI","LO"))</f>
        <v>HI</v>
      </c>
      <c r="F1796" s="786">
        <f>VLOOKUP(C1796,METADATA!$A$5:$H$29,IF(E1796="HI",2,IF(E1796="LO",6,10))+IF(D1796=1,2,IF(D1796=7,1,(IF(WEEKDAY(B1796)=1,2,IF(WEEKDAY(B1796)=7,1,0))))))</f>
        <v>2</v>
      </c>
      <c r="G1796" s="786">
        <f>VLOOKUP(C1796,METADATA!$J$5:$Q$29,IF(E1796="HI",2,IF(E1796="LO",6,10))+IF(D1796=1,2,IF(D1796=7,1,(IF(WEEKDAY(B1796)=1,2,IF(WEEKDAY(B1796)=7,1,0))))))</f>
        <v>2</v>
      </c>
      <c r="H1796" s="787">
        <v>13270</v>
      </c>
      <c r="I1796" s="788">
        <v>1686.1199951171875</v>
      </c>
      <c r="K1796" s="795">
        <v>913.98749999999995</v>
      </c>
      <c r="M1796" s="798">
        <f t="shared" ref="M1796:M1859" si="85">SQRT(H1796^2+I1796^2)</f>
        <v>13376.692440133846</v>
      </c>
      <c r="N1796" s="303"/>
      <c r="S1796" s="786">
        <v>0</v>
      </c>
      <c r="T1796" s="781">
        <f>VLOOKUP(C1796,METADATA!$J$5:$Q$29,IF(E1796="HI",2,IF(E1796="LO",6,10))+IF(S1796=1,2,IF(D1796=7,1,(IF(WEEKDAY(B1796)=1,2,IF(WEEKDAY(B1796)=7,1,0))))))</f>
        <v>2</v>
      </c>
      <c r="U1796" s="781">
        <f>VLOOKUP(C1796,METADATA!$A$5:$H$29,IF(E1796="HI",2,IF(E1796="LO",6,10))+IF(S1796=1,2,IF(D1796=7,1,(IF(WEEKDAY(B1796)=1,2,IF(WEEKDAY(B1796)=7,1,0))))))</f>
        <v>2</v>
      </c>
    </row>
    <row r="1797" spans="2:21" ht="13.95" customHeight="1" x14ac:dyDescent="0.25">
      <c r="B1797" s="784">
        <f t="shared" si="83"/>
        <v>45457</v>
      </c>
      <c r="C1797" s="785">
        <v>17</v>
      </c>
      <c r="D1797" s="786">
        <f>IFERROR((INDEX(METADATA!$T$2:$T$20,MATCH(B1797,METADATA!$S$2:$S$20,0))),0)</f>
        <v>0</v>
      </c>
      <c r="E1797" s="785" t="str">
        <f t="shared" si="84"/>
        <v>HI</v>
      </c>
      <c r="F1797" s="786">
        <f>VLOOKUP(C1797,METADATA!$A$5:$H$29,IF(E1797="HI",2,IF(E1797="LO",6,10))+IF(D1797=1,2,IF(D1797=7,1,(IF(WEEKDAY(B1797)=1,2,IF(WEEKDAY(B1797)=7,1,0))))))</f>
        <v>1</v>
      </c>
      <c r="G1797" s="786">
        <f>VLOOKUP(C1797,METADATA!$J$5:$Q$29,IF(E1797="HI",2,IF(E1797="LO",6,10))+IF(D1797=1,2,IF(D1797=7,1,(IF(WEEKDAY(B1797)=1,2,IF(WEEKDAY(B1797)=7,1,0))))))</f>
        <v>1</v>
      </c>
      <c r="H1797" s="787">
        <v>13251.75</v>
      </c>
      <c r="I1797" s="788">
        <v>1829.8779820799828</v>
      </c>
      <c r="K1797" s="795">
        <v>902.26250000000005</v>
      </c>
      <c r="M1797" s="798">
        <f t="shared" si="85"/>
        <v>13377.493468202521</v>
      </c>
      <c r="N1797" s="303"/>
      <c r="S1797" s="786">
        <v>0</v>
      </c>
      <c r="T1797" s="781">
        <f>VLOOKUP(C1797,METADATA!$J$5:$Q$29,IF(E1797="HI",2,IF(E1797="LO",6,10))+IF(S1797=1,2,IF(D1797=7,1,(IF(WEEKDAY(B1797)=1,2,IF(WEEKDAY(B1797)=7,1,0))))))</f>
        <v>1</v>
      </c>
      <c r="U1797" s="781">
        <f>VLOOKUP(C1797,METADATA!$A$5:$H$29,IF(E1797="HI",2,IF(E1797="LO",6,10))+IF(S1797=1,2,IF(D1797=7,1,(IF(WEEKDAY(B1797)=1,2,IF(WEEKDAY(B1797)=7,1,0))))))</f>
        <v>1</v>
      </c>
    </row>
    <row r="1798" spans="2:21" ht="13.95" customHeight="1" x14ac:dyDescent="0.25">
      <c r="B1798" s="784">
        <f t="shared" si="83"/>
        <v>45457</v>
      </c>
      <c r="C1798" s="785">
        <v>18</v>
      </c>
      <c r="D1798" s="786">
        <f>IFERROR((INDEX(METADATA!$T$2:$T$20,MATCH(B1798,METADATA!$S$2:$S$20,0))),0)</f>
        <v>0</v>
      </c>
      <c r="E1798" s="785" t="str">
        <f t="shared" si="84"/>
        <v>HI</v>
      </c>
      <c r="F1798" s="786">
        <f>VLOOKUP(C1798,METADATA!$A$5:$H$29,IF(E1798="HI",2,IF(E1798="LO",6,10))+IF(D1798=1,2,IF(D1798=7,1,(IF(WEEKDAY(B1798)=1,2,IF(WEEKDAY(B1798)=7,1,0))))))</f>
        <v>1</v>
      </c>
      <c r="G1798" s="786">
        <f>VLOOKUP(C1798,METADATA!$J$5:$Q$29,IF(E1798="HI",2,IF(E1798="LO",6,10))+IF(D1798=1,2,IF(D1798=7,1,(IF(WEEKDAY(B1798)=1,2,IF(WEEKDAY(B1798)=7,1,0))))))</f>
        <v>1</v>
      </c>
      <c r="H1798" s="787">
        <v>13788</v>
      </c>
      <c r="I1798" s="788">
        <v>1934.065071105957</v>
      </c>
      <c r="K1798" s="795">
        <v>933.76250000000005</v>
      </c>
      <c r="M1798" s="798">
        <f t="shared" si="85"/>
        <v>13922.986450444894</v>
      </c>
      <c r="N1798" s="303"/>
      <c r="S1798" s="786">
        <v>0</v>
      </c>
      <c r="T1798" s="781">
        <f>VLOOKUP(C1798,METADATA!$J$5:$Q$29,IF(E1798="HI",2,IF(E1798="LO",6,10))+IF(S1798=1,2,IF(D1798=7,1,(IF(WEEKDAY(B1798)=1,2,IF(WEEKDAY(B1798)=7,1,0))))))</f>
        <v>1</v>
      </c>
      <c r="U1798" s="781">
        <f>VLOOKUP(C1798,METADATA!$A$5:$H$29,IF(E1798="HI",2,IF(E1798="LO",6,10))+IF(S1798=1,2,IF(D1798=7,1,(IF(WEEKDAY(B1798)=1,2,IF(WEEKDAY(B1798)=7,1,0))))))</f>
        <v>1</v>
      </c>
    </row>
    <row r="1799" spans="2:21" ht="13.95" customHeight="1" x14ac:dyDescent="0.25">
      <c r="B1799" s="784">
        <f t="shared" si="83"/>
        <v>45457</v>
      </c>
      <c r="C1799" s="785">
        <v>19</v>
      </c>
      <c r="D1799" s="786">
        <f>IFERROR((INDEX(METADATA!$T$2:$T$20,MATCH(B1799,METADATA!$S$2:$S$20,0))),0)</f>
        <v>0</v>
      </c>
      <c r="E1799" s="785" t="str">
        <f t="shared" si="84"/>
        <v>HI</v>
      </c>
      <c r="F1799" s="786">
        <f>VLOOKUP(C1799,METADATA!$A$5:$H$29,IF(E1799="HI",2,IF(E1799="LO",6,10))+IF(D1799=1,2,IF(D1799=7,1,(IF(WEEKDAY(B1799)=1,2,IF(WEEKDAY(B1799)=7,1,0))))))</f>
        <v>1</v>
      </c>
      <c r="G1799" s="786">
        <f>VLOOKUP(C1799,METADATA!$J$5:$Q$29,IF(E1799="HI",2,IF(E1799="LO",6,10))+IF(D1799=1,2,IF(D1799=7,1,(IF(WEEKDAY(B1799)=1,2,IF(WEEKDAY(B1799)=7,1,0))))))</f>
        <v>2</v>
      </c>
      <c r="H1799" s="787">
        <v>14008</v>
      </c>
      <c r="I1799" s="788">
        <v>1989.1174926757813</v>
      </c>
      <c r="K1799" s="795">
        <v>0</v>
      </c>
      <c r="M1799" s="798">
        <f t="shared" si="85"/>
        <v>14148.521208934479</v>
      </c>
      <c r="N1799" s="303"/>
      <c r="S1799" s="786">
        <v>0</v>
      </c>
      <c r="T1799" s="781">
        <f>VLOOKUP(C1799,METADATA!$J$5:$Q$29,IF(E1799="HI",2,IF(E1799="LO",6,10))+IF(S1799=1,2,IF(D1799=7,1,(IF(WEEKDAY(B1799)=1,2,IF(WEEKDAY(B1799)=7,1,0))))))</f>
        <v>2</v>
      </c>
      <c r="U1799" s="781">
        <f>VLOOKUP(C1799,METADATA!$A$5:$H$29,IF(E1799="HI",2,IF(E1799="LO",6,10))+IF(S1799=1,2,IF(D1799=7,1,(IF(WEEKDAY(B1799)=1,2,IF(WEEKDAY(B1799)=7,1,0))))))</f>
        <v>1</v>
      </c>
    </row>
    <row r="1800" spans="2:21" ht="13.95" customHeight="1" x14ac:dyDescent="0.25">
      <c r="B1800" s="784">
        <f t="shared" si="83"/>
        <v>45457</v>
      </c>
      <c r="C1800" s="785">
        <v>20</v>
      </c>
      <c r="D1800" s="786">
        <f>IFERROR((INDEX(METADATA!$T$2:$T$20,MATCH(B1800,METADATA!$S$2:$S$20,0))),0)</f>
        <v>0</v>
      </c>
      <c r="E1800" s="785" t="str">
        <f t="shared" si="84"/>
        <v>HI</v>
      </c>
      <c r="F1800" s="786">
        <f>VLOOKUP(C1800,METADATA!$A$5:$H$29,IF(E1800="HI",2,IF(E1800="LO",6,10))+IF(D1800=1,2,IF(D1800=7,1,(IF(WEEKDAY(B1800)=1,2,IF(WEEKDAY(B1800)=7,1,0))))))</f>
        <v>2</v>
      </c>
      <c r="G1800" s="786">
        <f>VLOOKUP(C1800,METADATA!$J$5:$Q$29,IF(E1800="HI",2,IF(E1800="LO",6,10))+IF(D1800=1,2,IF(D1800=7,1,(IF(WEEKDAY(B1800)=1,2,IF(WEEKDAY(B1800)=7,1,0))))))</f>
        <v>2</v>
      </c>
      <c r="H1800" s="787">
        <v>12494</v>
      </c>
      <c r="I1800" s="788">
        <v>2035.8249664306641</v>
      </c>
      <c r="K1800" s="795">
        <v>0</v>
      </c>
      <c r="M1800" s="798">
        <f t="shared" si="85"/>
        <v>12658.77637427656</v>
      </c>
      <c r="N1800" s="303"/>
      <c r="S1800" s="786">
        <v>0</v>
      </c>
      <c r="T1800" s="781">
        <f>VLOOKUP(C1800,METADATA!$J$5:$Q$29,IF(E1800="HI",2,IF(E1800="LO",6,10))+IF(S1800=1,2,IF(D1800=7,1,(IF(WEEKDAY(B1800)=1,2,IF(WEEKDAY(B1800)=7,1,0))))))</f>
        <v>2</v>
      </c>
      <c r="U1800" s="781">
        <f>VLOOKUP(C1800,METADATA!$A$5:$H$29,IF(E1800="HI",2,IF(E1800="LO",6,10))+IF(S1800=1,2,IF(D1800=7,1,(IF(WEEKDAY(B1800)=1,2,IF(WEEKDAY(B1800)=7,1,0))))))</f>
        <v>2</v>
      </c>
    </row>
    <row r="1801" spans="2:21" ht="13.95" customHeight="1" x14ac:dyDescent="0.25">
      <c r="B1801" s="784">
        <f t="shared" si="83"/>
        <v>45457</v>
      </c>
      <c r="C1801" s="785">
        <v>21</v>
      </c>
      <c r="D1801" s="786">
        <f>IFERROR((INDEX(METADATA!$T$2:$T$20,MATCH(B1801,METADATA!$S$2:$S$20,0))),0)</f>
        <v>0</v>
      </c>
      <c r="E1801" s="785" t="str">
        <f t="shared" si="84"/>
        <v>HI</v>
      </c>
      <c r="F1801" s="786">
        <f>VLOOKUP(C1801,METADATA!$A$5:$H$29,IF(E1801="HI",2,IF(E1801="LO",6,10))+IF(D1801=1,2,IF(D1801=7,1,(IF(WEEKDAY(B1801)=1,2,IF(WEEKDAY(B1801)=7,1,0))))))</f>
        <v>2</v>
      </c>
      <c r="G1801" s="786">
        <f>VLOOKUP(C1801,METADATA!$J$5:$Q$29,IF(E1801="HI",2,IF(E1801="LO",6,10))+IF(D1801=1,2,IF(D1801=7,1,(IF(WEEKDAY(B1801)=1,2,IF(WEEKDAY(B1801)=7,1,0))))))</f>
        <v>2</v>
      </c>
      <c r="H1801" s="787">
        <v>11265.25</v>
      </c>
      <c r="I1801" s="788">
        <v>2105.989990234375</v>
      </c>
      <c r="K1801" s="795">
        <v>0</v>
      </c>
      <c r="M1801" s="798">
        <f t="shared" si="85"/>
        <v>11460.412357392181</v>
      </c>
      <c r="N1801" s="303"/>
      <c r="S1801" s="786">
        <v>0</v>
      </c>
      <c r="T1801" s="781">
        <f>VLOOKUP(C1801,METADATA!$J$5:$Q$29,IF(E1801="HI",2,IF(E1801="LO",6,10))+IF(S1801=1,2,IF(D1801=7,1,(IF(WEEKDAY(B1801)=1,2,IF(WEEKDAY(B1801)=7,1,0))))))</f>
        <v>2</v>
      </c>
      <c r="U1801" s="781">
        <f>VLOOKUP(C1801,METADATA!$A$5:$H$29,IF(E1801="HI",2,IF(E1801="LO",6,10))+IF(S1801=1,2,IF(D1801=7,1,(IF(WEEKDAY(B1801)=1,2,IF(WEEKDAY(B1801)=7,1,0))))))</f>
        <v>2</v>
      </c>
    </row>
    <row r="1802" spans="2:21" ht="13.95" customHeight="1" x14ac:dyDescent="0.25">
      <c r="B1802" s="784">
        <f t="shared" si="83"/>
        <v>45457</v>
      </c>
      <c r="C1802" s="785">
        <v>22</v>
      </c>
      <c r="D1802" s="786">
        <f>IFERROR((INDEX(METADATA!$T$2:$T$20,MATCH(B1802,METADATA!$S$2:$S$20,0))),0)</f>
        <v>0</v>
      </c>
      <c r="E1802" s="785" t="str">
        <f t="shared" si="84"/>
        <v>HI</v>
      </c>
      <c r="F1802" s="786">
        <f>VLOOKUP(C1802,METADATA!$A$5:$H$29,IF(E1802="HI",2,IF(E1802="LO",6,10))+IF(D1802=1,2,IF(D1802=7,1,(IF(WEEKDAY(B1802)=1,2,IF(WEEKDAY(B1802)=7,1,0))))))</f>
        <v>3</v>
      </c>
      <c r="G1802" s="786">
        <f>VLOOKUP(C1802,METADATA!$J$5:$Q$29,IF(E1802="HI",2,IF(E1802="LO",6,10))+IF(D1802=1,2,IF(D1802=7,1,(IF(WEEKDAY(B1802)=1,2,IF(WEEKDAY(B1802)=7,1,0))))))</f>
        <v>3</v>
      </c>
      <c r="H1802" s="787">
        <v>10062</v>
      </c>
      <c r="I1802" s="788">
        <v>2173.1274566650391</v>
      </c>
      <c r="K1802" s="795">
        <v>0</v>
      </c>
      <c r="M1802" s="798">
        <f t="shared" si="85"/>
        <v>10293.994702879512</v>
      </c>
      <c r="N1802" s="303"/>
      <c r="S1802" s="786">
        <v>0</v>
      </c>
      <c r="T1802" s="781">
        <f>VLOOKUP(C1802,METADATA!$J$5:$Q$29,IF(E1802="HI",2,IF(E1802="LO",6,10))+IF(S1802=1,2,IF(D1802=7,1,(IF(WEEKDAY(B1802)=1,2,IF(WEEKDAY(B1802)=7,1,0))))))</f>
        <v>3</v>
      </c>
      <c r="U1802" s="781">
        <f>VLOOKUP(C1802,METADATA!$A$5:$H$29,IF(E1802="HI",2,IF(E1802="LO",6,10))+IF(S1802=1,2,IF(D1802=7,1,(IF(WEEKDAY(B1802)=1,2,IF(WEEKDAY(B1802)=7,1,0))))))</f>
        <v>3</v>
      </c>
    </row>
    <row r="1803" spans="2:21" ht="13.95" customHeight="1" x14ac:dyDescent="0.25">
      <c r="B1803" s="784">
        <f t="shared" si="83"/>
        <v>45457</v>
      </c>
      <c r="C1803" s="785">
        <v>23</v>
      </c>
      <c r="D1803" s="786">
        <f>IFERROR((INDEX(METADATA!$T$2:$T$20,MATCH(B1803,METADATA!$S$2:$S$20,0))),0)</f>
        <v>0</v>
      </c>
      <c r="E1803" s="785" t="str">
        <f t="shared" si="84"/>
        <v>HI</v>
      </c>
      <c r="F1803" s="786">
        <f>VLOOKUP(C1803,METADATA!$A$5:$H$29,IF(E1803="HI",2,IF(E1803="LO",6,10))+IF(D1803=1,2,IF(D1803=7,1,(IF(WEEKDAY(B1803)=1,2,IF(WEEKDAY(B1803)=7,1,0))))))</f>
        <v>3</v>
      </c>
      <c r="G1803" s="786">
        <f>VLOOKUP(C1803,METADATA!$J$5:$Q$29,IF(E1803="HI",2,IF(E1803="LO",6,10))+IF(D1803=1,2,IF(D1803=7,1,(IF(WEEKDAY(B1803)=1,2,IF(WEEKDAY(B1803)=7,1,0))))))</f>
        <v>3</v>
      </c>
      <c r="H1803" s="787">
        <v>9079</v>
      </c>
      <c r="I1803" s="788">
        <v>2076.4425506591797</v>
      </c>
      <c r="K1803" s="795">
        <v>0</v>
      </c>
      <c r="M1803" s="798">
        <f t="shared" si="85"/>
        <v>9313.4233591192442</v>
      </c>
      <c r="N1803" s="303"/>
      <c r="S1803" s="786">
        <v>0</v>
      </c>
      <c r="T1803" s="781">
        <f>VLOOKUP(C1803,METADATA!$J$5:$Q$29,IF(E1803="HI",2,IF(E1803="LO",6,10))+IF(S1803=1,2,IF(D1803=7,1,(IF(WEEKDAY(B1803)=1,2,IF(WEEKDAY(B1803)=7,1,0))))))</f>
        <v>3</v>
      </c>
      <c r="U1803" s="781">
        <f>VLOOKUP(C1803,METADATA!$A$5:$H$29,IF(E1803="HI",2,IF(E1803="LO",6,10))+IF(S1803=1,2,IF(D1803=7,1,(IF(WEEKDAY(B1803)=1,2,IF(WEEKDAY(B1803)=7,1,0))))))</f>
        <v>3</v>
      </c>
    </row>
    <row r="1804" spans="2:21" ht="13.95" customHeight="1" x14ac:dyDescent="0.25">
      <c r="B1804" s="784">
        <f t="shared" si="83"/>
        <v>45458</v>
      </c>
      <c r="C1804" s="785">
        <v>0</v>
      </c>
      <c r="D1804" s="786">
        <f>IFERROR((INDEX(METADATA!$T$2:$T$20,MATCH(B1804,METADATA!$S$2:$S$20,0))),0)</f>
        <v>0</v>
      </c>
      <c r="E1804" s="785" t="str">
        <f t="shared" si="84"/>
        <v>HI</v>
      </c>
      <c r="F1804" s="786">
        <f>VLOOKUP(C1804,METADATA!$A$5:$H$29,IF(E1804="HI",2,IF(E1804="LO",6,10))+IF(D1804=1,2,IF(D1804=7,1,(IF(WEEKDAY(B1804)=1,2,IF(WEEKDAY(B1804)=7,1,0))))))</f>
        <v>3</v>
      </c>
      <c r="G1804" s="786">
        <f>VLOOKUP(C1804,METADATA!$J$5:$Q$29,IF(E1804="HI",2,IF(E1804="LO",6,10))+IF(D1804=1,2,IF(D1804=7,1,(IF(WEEKDAY(B1804)=1,2,IF(WEEKDAY(B1804)=7,1,0))))))</f>
        <v>3</v>
      </c>
      <c r="H1804" s="787">
        <v>8403.75</v>
      </c>
      <c r="I1804" s="788">
        <v>1923.4800262451172</v>
      </c>
      <c r="K1804" s="795">
        <v>0</v>
      </c>
      <c r="M1804" s="798">
        <f t="shared" si="85"/>
        <v>8621.0666088288581</v>
      </c>
      <c r="N1804" s="303"/>
      <c r="S1804" s="786">
        <v>0</v>
      </c>
      <c r="T1804" s="781">
        <f>VLOOKUP(C1804,METADATA!$J$5:$Q$29,IF(E1804="HI",2,IF(E1804="LO",6,10))+IF(S1804=1,2,IF(D1804=7,1,(IF(WEEKDAY(B1804)=1,2,IF(WEEKDAY(B1804)=7,1,0))))))</f>
        <v>3</v>
      </c>
      <c r="U1804" s="781">
        <f>VLOOKUP(C1804,METADATA!$A$5:$H$29,IF(E1804="HI",2,IF(E1804="LO",6,10))+IF(S1804=1,2,IF(D1804=7,1,(IF(WEEKDAY(B1804)=1,2,IF(WEEKDAY(B1804)=7,1,0))))))</f>
        <v>3</v>
      </c>
    </row>
    <row r="1805" spans="2:21" ht="13.95" customHeight="1" x14ac:dyDescent="0.25">
      <c r="B1805" s="784">
        <f t="shared" si="83"/>
        <v>45458</v>
      </c>
      <c r="C1805" s="785">
        <v>1</v>
      </c>
      <c r="D1805" s="786">
        <f>IFERROR((INDEX(METADATA!$T$2:$T$20,MATCH(B1805,METADATA!$S$2:$S$20,0))),0)</f>
        <v>0</v>
      </c>
      <c r="E1805" s="785" t="str">
        <f t="shared" si="84"/>
        <v>HI</v>
      </c>
      <c r="F1805" s="786">
        <f>VLOOKUP(C1805,METADATA!$A$5:$H$29,IF(E1805="HI",2,IF(E1805="LO",6,10))+IF(D1805=1,2,IF(D1805=7,1,(IF(WEEKDAY(B1805)=1,2,IF(WEEKDAY(B1805)=7,1,0))))))</f>
        <v>3</v>
      </c>
      <c r="G1805" s="786">
        <f>VLOOKUP(C1805,METADATA!$J$5:$Q$29,IF(E1805="HI",2,IF(E1805="LO",6,10))+IF(D1805=1,2,IF(D1805=7,1,(IF(WEEKDAY(B1805)=1,2,IF(WEEKDAY(B1805)=7,1,0))))))</f>
        <v>3</v>
      </c>
      <c r="H1805" s="787">
        <v>7993.25</v>
      </c>
      <c r="I1805" s="788">
        <v>1993.2000607848167</v>
      </c>
      <c r="K1805" s="795">
        <v>0</v>
      </c>
      <c r="M1805" s="798">
        <f t="shared" si="85"/>
        <v>8238.0150549032496</v>
      </c>
      <c r="N1805" s="303"/>
      <c r="S1805" s="786">
        <v>0</v>
      </c>
      <c r="T1805" s="781">
        <f>VLOOKUP(C1805,METADATA!$J$5:$Q$29,IF(E1805="HI",2,IF(E1805="LO",6,10))+IF(S1805=1,2,IF(D1805=7,1,(IF(WEEKDAY(B1805)=1,2,IF(WEEKDAY(B1805)=7,1,0))))))</f>
        <v>3</v>
      </c>
      <c r="U1805" s="781">
        <f>VLOOKUP(C1805,METADATA!$A$5:$H$29,IF(E1805="HI",2,IF(E1805="LO",6,10))+IF(S1805=1,2,IF(D1805=7,1,(IF(WEEKDAY(B1805)=1,2,IF(WEEKDAY(B1805)=7,1,0))))))</f>
        <v>3</v>
      </c>
    </row>
    <row r="1806" spans="2:21" ht="13.95" customHeight="1" x14ac:dyDescent="0.25">
      <c r="B1806" s="784">
        <f t="shared" si="83"/>
        <v>45458</v>
      </c>
      <c r="C1806" s="785">
        <v>2</v>
      </c>
      <c r="D1806" s="786">
        <f>IFERROR((INDEX(METADATA!$T$2:$T$20,MATCH(B1806,METADATA!$S$2:$S$20,0))),0)</f>
        <v>0</v>
      </c>
      <c r="E1806" s="785" t="str">
        <f t="shared" si="84"/>
        <v>HI</v>
      </c>
      <c r="F1806" s="786">
        <f>VLOOKUP(C1806,METADATA!$A$5:$H$29,IF(E1806="HI",2,IF(E1806="LO",6,10))+IF(D1806=1,2,IF(D1806=7,1,(IF(WEEKDAY(B1806)=1,2,IF(WEEKDAY(B1806)=7,1,0))))))</f>
        <v>3</v>
      </c>
      <c r="G1806" s="786">
        <f>VLOOKUP(C1806,METADATA!$J$5:$Q$29,IF(E1806="HI",2,IF(E1806="LO",6,10))+IF(D1806=1,2,IF(D1806=7,1,(IF(WEEKDAY(B1806)=1,2,IF(WEEKDAY(B1806)=7,1,0))))))</f>
        <v>3</v>
      </c>
      <c r="H1806" s="787">
        <v>7848.5</v>
      </c>
      <c r="I1806" s="788">
        <v>2148.9775466918945</v>
      </c>
      <c r="K1806" s="795">
        <v>0</v>
      </c>
      <c r="M1806" s="798">
        <f t="shared" si="85"/>
        <v>8137.3863584191404</v>
      </c>
      <c r="N1806" s="303"/>
      <c r="S1806" s="786">
        <v>0</v>
      </c>
      <c r="T1806" s="781">
        <f>VLOOKUP(C1806,METADATA!$J$5:$Q$29,IF(E1806="HI",2,IF(E1806="LO",6,10))+IF(S1806=1,2,IF(D1806=7,1,(IF(WEEKDAY(B1806)=1,2,IF(WEEKDAY(B1806)=7,1,0))))))</f>
        <v>3</v>
      </c>
      <c r="U1806" s="781">
        <f>VLOOKUP(C1806,METADATA!$A$5:$H$29,IF(E1806="HI",2,IF(E1806="LO",6,10))+IF(S1806=1,2,IF(D1806=7,1,(IF(WEEKDAY(B1806)=1,2,IF(WEEKDAY(B1806)=7,1,0))))))</f>
        <v>3</v>
      </c>
    </row>
    <row r="1807" spans="2:21" ht="13.95" customHeight="1" x14ac:dyDescent="0.25">
      <c r="B1807" s="784">
        <f t="shared" si="83"/>
        <v>45458</v>
      </c>
      <c r="C1807" s="785">
        <v>3</v>
      </c>
      <c r="D1807" s="786">
        <f>IFERROR((INDEX(METADATA!$T$2:$T$20,MATCH(B1807,METADATA!$S$2:$S$20,0))),0)</f>
        <v>0</v>
      </c>
      <c r="E1807" s="785" t="str">
        <f t="shared" si="84"/>
        <v>HI</v>
      </c>
      <c r="F1807" s="786">
        <f>VLOOKUP(C1807,METADATA!$A$5:$H$29,IF(E1807="HI",2,IF(E1807="LO",6,10))+IF(D1807=1,2,IF(D1807=7,1,(IF(WEEKDAY(B1807)=1,2,IF(WEEKDAY(B1807)=7,1,0))))))</f>
        <v>3</v>
      </c>
      <c r="G1807" s="786">
        <f>VLOOKUP(C1807,METADATA!$J$5:$Q$29,IF(E1807="HI",2,IF(E1807="LO",6,10))+IF(D1807=1,2,IF(D1807=7,1,(IF(WEEKDAY(B1807)=1,2,IF(WEEKDAY(B1807)=7,1,0))))))</f>
        <v>3</v>
      </c>
      <c r="H1807" s="787">
        <v>8054</v>
      </c>
      <c r="I1807" s="788">
        <v>1942.2549819946289</v>
      </c>
      <c r="K1807" s="795">
        <v>0</v>
      </c>
      <c r="M1807" s="798">
        <f t="shared" si="85"/>
        <v>8284.8820399015312</v>
      </c>
      <c r="N1807" s="303"/>
      <c r="S1807" s="786">
        <v>0</v>
      </c>
      <c r="T1807" s="781">
        <f>VLOOKUP(C1807,METADATA!$J$5:$Q$29,IF(E1807="HI",2,IF(E1807="LO",6,10))+IF(S1807=1,2,IF(D1807=7,1,(IF(WEEKDAY(B1807)=1,2,IF(WEEKDAY(B1807)=7,1,0))))))</f>
        <v>3</v>
      </c>
      <c r="U1807" s="781">
        <f>VLOOKUP(C1807,METADATA!$A$5:$H$29,IF(E1807="HI",2,IF(E1807="LO",6,10))+IF(S1807=1,2,IF(D1807=7,1,(IF(WEEKDAY(B1807)=1,2,IF(WEEKDAY(B1807)=7,1,0))))))</f>
        <v>3</v>
      </c>
    </row>
    <row r="1808" spans="2:21" ht="13.95" customHeight="1" x14ac:dyDescent="0.25">
      <c r="B1808" s="784">
        <f t="shared" si="83"/>
        <v>45458</v>
      </c>
      <c r="C1808" s="785">
        <v>4</v>
      </c>
      <c r="D1808" s="786">
        <f>IFERROR((INDEX(METADATA!$T$2:$T$20,MATCH(B1808,METADATA!$S$2:$S$20,0))),0)</f>
        <v>0</v>
      </c>
      <c r="E1808" s="785" t="str">
        <f t="shared" si="84"/>
        <v>HI</v>
      </c>
      <c r="F1808" s="786">
        <f>VLOOKUP(C1808,METADATA!$A$5:$H$29,IF(E1808="HI",2,IF(E1808="LO",6,10))+IF(D1808=1,2,IF(D1808=7,1,(IF(WEEKDAY(B1808)=1,2,IF(WEEKDAY(B1808)=7,1,0))))))</f>
        <v>3</v>
      </c>
      <c r="G1808" s="786">
        <f>VLOOKUP(C1808,METADATA!$J$5:$Q$29,IF(E1808="HI",2,IF(E1808="LO",6,10))+IF(D1808=1,2,IF(D1808=7,1,(IF(WEEKDAY(B1808)=1,2,IF(WEEKDAY(B1808)=7,1,0))))))</f>
        <v>3</v>
      </c>
      <c r="H1808" s="787">
        <v>8300.75</v>
      </c>
      <c r="I1808" s="788">
        <v>1908.7185287475586</v>
      </c>
      <c r="K1808" s="795">
        <v>0</v>
      </c>
      <c r="M1808" s="798">
        <f t="shared" si="85"/>
        <v>8517.3738314391394</v>
      </c>
      <c r="N1808" s="303"/>
      <c r="S1808" s="786">
        <v>0</v>
      </c>
      <c r="T1808" s="781">
        <f>VLOOKUP(C1808,METADATA!$J$5:$Q$29,IF(E1808="HI",2,IF(E1808="LO",6,10))+IF(S1808=1,2,IF(D1808=7,1,(IF(WEEKDAY(B1808)=1,2,IF(WEEKDAY(B1808)=7,1,0))))))</f>
        <v>3</v>
      </c>
      <c r="U1808" s="781">
        <f>VLOOKUP(C1808,METADATA!$A$5:$H$29,IF(E1808="HI",2,IF(E1808="LO",6,10))+IF(S1808=1,2,IF(D1808=7,1,(IF(WEEKDAY(B1808)=1,2,IF(WEEKDAY(B1808)=7,1,0))))))</f>
        <v>3</v>
      </c>
    </row>
    <row r="1809" spans="2:21" ht="13.95" customHeight="1" x14ac:dyDescent="0.25">
      <c r="B1809" s="784">
        <f t="shared" si="83"/>
        <v>45458</v>
      </c>
      <c r="C1809" s="785">
        <v>5</v>
      </c>
      <c r="D1809" s="786">
        <f>IFERROR((INDEX(METADATA!$T$2:$T$20,MATCH(B1809,METADATA!$S$2:$S$20,0))),0)</f>
        <v>0</v>
      </c>
      <c r="E1809" s="785" t="str">
        <f t="shared" si="84"/>
        <v>HI</v>
      </c>
      <c r="F1809" s="786">
        <f>VLOOKUP(C1809,METADATA!$A$5:$H$29,IF(E1809="HI",2,IF(E1809="LO",6,10))+IF(D1809=1,2,IF(D1809=7,1,(IF(WEEKDAY(B1809)=1,2,IF(WEEKDAY(B1809)=7,1,0))))))</f>
        <v>3</v>
      </c>
      <c r="G1809" s="786">
        <f>VLOOKUP(C1809,METADATA!$J$5:$Q$29,IF(E1809="HI",2,IF(E1809="LO",6,10))+IF(D1809=1,2,IF(D1809=7,1,(IF(WEEKDAY(B1809)=1,2,IF(WEEKDAY(B1809)=7,1,0))))))</f>
        <v>3</v>
      </c>
      <c r="H1809" s="787">
        <v>8863.5</v>
      </c>
      <c r="I1809" s="788">
        <v>1888.7774658203125</v>
      </c>
      <c r="K1809" s="795">
        <v>0</v>
      </c>
      <c r="M1809" s="798">
        <f t="shared" si="85"/>
        <v>9062.5113829109541</v>
      </c>
      <c r="N1809" s="303"/>
      <c r="S1809" s="786">
        <v>0</v>
      </c>
      <c r="T1809" s="781">
        <f>VLOOKUP(C1809,METADATA!$J$5:$Q$29,IF(E1809="HI",2,IF(E1809="LO",6,10))+IF(S1809=1,2,IF(D1809=7,1,(IF(WEEKDAY(B1809)=1,2,IF(WEEKDAY(B1809)=7,1,0))))))</f>
        <v>3</v>
      </c>
      <c r="U1809" s="781">
        <f>VLOOKUP(C1809,METADATA!$A$5:$H$29,IF(E1809="HI",2,IF(E1809="LO",6,10))+IF(S1809=1,2,IF(D1809=7,1,(IF(WEEKDAY(B1809)=1,2,IF(WEEKDAY(B1809)=7,1,0))))))</f>
        <v>3</v>
      </c>
    </row>
    <row r="1810" spans="2:21" ht="13.95" customHeight="1" x14ac:dyDescent="0.25">
      <c r="B1810" s="784">
        <f t="shared" si="83"/>
        <v>45458</v>
      </c>
      <c r="C1810" s="785">
        <v>6</v>
      </c>
      <c r="D1810" s="786">
        <f>IFERROR((INDEX(METADATA!$T$2:$T$20,MATCH(B1810,METADATA!$S$2:$S$20,0))),0)</f>
        <v>0</v>
      </c>
      <c r="E1810" s="785" t="str">
        <f t="shared" si="84"/>
        <v>HI</v>
      </c>
      <c r="F1810" s="786">
        <f>VLOOKUP(C1810,METADATA!$A$5:$H$29,IF(E1810="HI",2,IF(E1810="LO",6,10))+IF(D1810=1,2,IF(D1810=7,1,(IF(WEEKDAY(B1810)=1,2,IF(WEEKDAY(B1810)=7,1,0))))))</f>
        <v>3</v>
      </c>
      <c r="G1810" s="786">
        <f>VLOOKUP(C1810,METADATA!$J$5:$Q$29,IF(E1810="HI",2,IF(E1810="LO",6,10))+IF(D1810=1,2,IF(D1810=7,1,(IF(WEEKDAY(B1810)=1,2,IF(WEEKDAY(B1810)=7,1,0))))))</f>
        <v>3</v>
      </c>
      <c r="H1810" s="787">
        <v>9809</v>
      </c>
      <c r="I1810" s="788">
        <v>1832.1599426269531</v>
      </c>
      <c r="K1810" s="795">
        <v>870.51250000000005</v>
      </c>
      <c r="M1810" s="798">
        <f t="shared" si="85"/>
        <v>9978.641744013401</v>
      </c>
      <c r="N1810" s="303"/>
      <c r="S1810" s="786">
        <v>0</v>
      </c>
      <c r="T1810" s="781">
        <f>VLOOKUP(C1810,METADATA!$J$5:$Q$29,IF(E1810="HI",2,IF(E1810="LO",6,10))+IF(S1810=1,2,IF(D1810=7,1,(IF(WEEKDAY(B1810)=1,2,IF(WEEKDAY(B1810)=7,1,0))))))</f>
        <v>3</v>
      </c>
      <c r="U1810" s="781">
        <f>VLOOKUP(C1810,METADATA!$A$5:$H$29,IF(E1810="HI",2,IF(E1810="LO",6,10))+IF(S1810=1,2,IF(D1810=7,1,(IF(WEEKDAY(B1810)=1,2,IF(WEEKDAY(B1810)=7,1,0))))))</f>
        <v>3</v>
      </c>
    </row>
    <row r="1811" spans="2:21" ht="13.95" customHeight="1" x14ac:dyDescent="0.25">
      <c r="B1811" s="784">
        <f t="shared" si="83"/>
        <v>45458</v>
      </c>
      <c r="C1811" s="785">
        <v>7</v>
      </c>
      <c r="D1811" s="786">
        <f>IFERROR((INDEX(METADATA!$T$2:$T$20,MATCH(B1811,METADATA!$S$2:$S$20,0))),0)</f>
        <v>0</v>
      </c>
      <c r="E1811" s="785" t="str">
        <f t="shared" si="84"/>
        <v>HI</v>
      </c>
      <c r="F1811" s="786">
        <f>VLOOKUP(C1811,METADATA!$A$5:$H$29,IF(E1811="HI",2,IF(E1811="LO",6,10))+IF(D1811=1,2,IF(D1811=7,1,(IF(WEEKDAY(B1811)=1,2,IF(WEEKDAY(B1811)=7,1,0))))))</f>
        <v>2</v>
      </c>
      <c r="G1811" s="786">
        <f>VLOOKUP(C1811,METADATA!$J$5:$Q$29,IF(E1811="HI",2,IF(E1811="LO",6,10))+IF(D1811=1,2,IF(D1811=7,1,(IF(WEEKDAY(B1811)=1,2,IF(WEEKDAY(B1811)=7,1,0))))))</f>
        <v>2</v>
      </c>
      <c r="H1811" s="787">
        <v>11187</v>
      </c>
      <c r="I1811" s="788">
        <v>1916.734992980957</v>
      </c>
      <c r="K1811" s="795">
        <v>865.8125</v>
      </c>
      <c r="M1811" s="798">
        <f t="shared" si="85"/>
        <v>11350.015067537035</v>
      </c>
      <c r="N1811" s="303"/>
      <c r="S1811" s="786">
        <v>0</v>
      </c>
      <c r="T1811" s="781">
        <f>VLOOKUP(C1811,METADATA!$J$5:$Q$29,IF(E1811="HI",2,IF(E1811="LO",6,10))+IF(S1811=1,2,IF(D1811=7,1,(IF(WEEKDAY(B1811)=1,2,IF(WEEKDAY(B1811)=7,1,0))))))</f>
        <v>2</v>
      </c>
      <c r="U1811" s="781">
        <f>VLOOKUP(C1811,METADATA!$A$5:$H$29,IF(E1811="HI",2,IF(E1811="LO",6,10))+IF(S1811=1,2,IF(D1811=7,1,(IF(WEEKDAY(B1811)=1,2,IF(WEEKDAY(B1811)=7,1,0))))))</f>
        <v>2</v>
      </c>
    </row>
    <row r="1812" spans="2:21" ht="13.95" customHeight="1" x14ac:dyDescent="0.25">
      <c r="B1812" s="784">
        <f t="shared" si="83"/>
        <v>45458</v>
      </c>
      <c r="C1812" s="785">
        <v>8</v>
      </c>
      <c r="D1812" s="786">
        <f>IFERROR((INDEX(METADATA!$T$2:$T$20,MATCH(B1812,METADATA!$S$2:$S$20,0))),0)</f>
        <v>0</v>
      </c>
      <c r="E1812" s="785" t="str">
        <f t="shared" si="84"/>
        <v>HI</v>
      </c>
      <c r="F1812" s="786">
        <f>VLOOKUP(C1812,METADATA!$A$5:$H$29,IF(E1812="HI",2,IF(E1812="LO",6,10))+IF(D1812=1,2,IF(D1812=7,1,(IF(WEEKDAY(B1812)=1,2,IF(WEEKDAY(B1812)=7,1,0))))))</f>
        <v>2</v>
      </c>
      <c r="G1812" s="786">
        <f>VLOOKUP(C1812,METADATA!$J$5:$Q$29,IF(E1812="HI",2,IF(E1812="LO",6,10))+IF(D1812=1,2,IF(D1812=7,1,(IF(WEEKDAY(B1812)=1,2,IF(WEEKDAY(B1812)=7,1,0))))))</f>
        <v>2</v>
      </c>
      <c r="H1812" s="787">
        <v>13284</v>
      </c>
      <c r="I1812" s="788">
        <v>1898.2324905395508</v>
      </c>
      <c r="K1812" s="795">
        <v>834.63750000000005</v>
      </c>
      <c r="M1812" s="798">
        <f t="shared" si="85"/>
        <v>13418.939696866515</v>
      </c>
      <c r="N1812" s="303"/>
      <c r="S1812" s="786">
        <v>0</v>
      </c>
      <c r="T1812" s="781">
        <f>VLOOKUP(C1812,METADATA!$J$5:$Q$29,IF(E1812="HI",2,IF(E1812="LO",6,10))+IF(S1812=1,2,IF(D1812=7,1,(IF(WEEKDAY(B1812)=1,2,IF(WEEKDAY(B1812)=7,1,0))))))</f>
        <v>2</v>
      </c>
      <c r="U1812" s="781">
        <f>VLOOKUP(C1812,METADATA!$A$5:$H$29,IF(E1812="HI",2,IF(E1812="LO",6,10))+IF(S1812=1,2,IF(D1812=7,1,(IF(WEEKDAY(B1812)=1,2,IF(WEEKDAY(B1812)=7,1,0))))))</f>
        <v>2</v>
      </c>
    </row>
    <row r="1813" spans="2:21" ht="13.95" customHeight="1" x14ac:dyDescent="0.25">
      <c r="B1813" s="784">
        <f t="shared" si="83"/>
        <v>45458</v>
      </c>
      <c r="C1813" s="785">
        <v>9</v>
      </c>
      <c r="D1813" s="786">
        <f>IFERROR((INDEX(METADATA!$T$2:$T$20,MATCH(B1813,METADATA!$S$2:$S$20,0))),0)</f>
        <v>0</v>
      </c>
      <c r="E1813" s="785" t="str">
        <f t="shared" si="84"/>
        <v>HI</v>
      </c>
      <c r="F1813" s="786">
        <f>VLOOKUP(C1813,METADATA!$A$5:$H$29,IF(E1813="HI",2,IF(E1813="LO",6,10))+IF(D1813=1,2,IF(D1813=7,1,(IF(WEEKDAY(B1813)=1,2,IF(WEEKDAY(B1813)=7,1,0))))))</f>
        <v>2</v>
      </c>
      <c r="G1813" s="786">
        <f>VLOOKUP(C1813,METADATA!$J$5:$Q$29,IF(E1813="HI",2,IF(E1813="LO",6,10))+IF(D1813=1,2,IF(D1813=7,1,(IF(WEEKDAY(B1813)=1,2,IF(WEEKDAY(B1813)=7,1,0))))))</f>
        <v>2</v>
      </c>
      <c r="H1813" s="787">
        <v>13996.5</v>
      </c>
      <c r="I1813" s="788">
        <v>1944.9374160766602</v>
      </c>
      <c r="K1813" s="795">
        <v>847.33749999999998</v>
      </c>
      <c r="M1813" s="798">
        <f t="shared" si="85"/>
        <v>14130.987007369829</v>
      </c>
      <c r="N1813" s="303"/>
      <c r="S1813" s="786">
        <v>0</v>
      </c>
      <c r="T1813" s="781">
        <f>VLOOKUP(C1813,METADATA!$J$5:$Q$29,IF(E1813="HI",2,IF(E1813="LO",6,10))+IF(S1813=1,2,IF(D1813=7,1,(IF(WEEKDAY(B1813)=1,2,IF(WEEKDAY(B1813)=7,1,0))))))</f>
        <v>2</v>
      </c>
      <c r="U1813" s="781">
        <f>VLOOKUP(C1813,METADATA!$A$5:$H$29,IF(E1813="HI",2,IF(E1813="LO",6,10))+IF(S1813=1,2,IF(D1813=7,1,(IF(WEEKDAY(B1813)=1,2,IF(WEEKDAY(B1813)=7,1,0))))))</f>
        <v>2</v>
      </c>
    </row>
    <row r="1814" spans="2:21" ht="13.95" customHeight="1" x14ac:dyDescent="0.25">
      <c r="B1814" s="784">
        <f t="shared" si="83"/>
        <v>45458</v>
      </c>
      <c r="C1814" s="785">
        <v>10</v>
      </c>
      <c r="D1814" s="786">
        <f>IFERROR((INDEX(METADATA!$T$2:$T$20,MATCH(B1814,METADATA!$S$2:$S$20,0))),0)</f>
        <v>0</v>
      </c>
      <c r="E1814" s="785" t="str">
        <f t="shared" si="84"/>
        <v>HI</v>
      </c>
      <c r="F1814" s="786">
        <f>VLOOKUP(C1814,METADATA!$A$5:$H$29,IF(E1814="HI",2,IF(E1814="LO",6,10))+IF(D1814=1,2,IF(D1814=7,1,(IF(WEEKDAY(B1814)=1,2,IF(WEEKDAY(B1814)=7,1,0))))))</f>
        <v>2</v>
      </c>
      <c r="G1814" s="786">
        <f>VLOOKUP(C1814,METADATA!$J$5:$Q$29,IF(E1814="HI",2,IF(E1814="LO",6,10))+IF(D1814=1,2,IF(D1814=7,1,(IF(WEEKDAY(B1814)=1,2,IF(WEEKDAY(B1814)=7,1,0))))))</f>
        <v>2</v>
      </c>
      <c r="H1814" s="787">
        <v>13759.25</v>
      </c>
      <c r="I1814" s="788">
        <v>1733.7844835519791</v>
      </c>
      <c r="K1814" s="795">
        <v>851.61249999999995</v>
      </c>
      <c r="M1814" s="798">
        <f t="shared" si="85"/>
        <v>13868.055710801915</v>
      </c>
      <c r="N1814" s="303"/>
      <c r="S1814" s="786">
        <v>0</v>
      </c>
      <c r="T1814" s="781">
        <f>VLOOKUP(C1814,METADATA!$J$5:$Q$29,IF(E1814="HI",2,IF(E1814="LO",6,10))+IF(S1814=1,2,IF(D1814=7,1,(IF(WEEKDAY(B1814)=1,2,IF(WEEKDAY(B1814)=7,1,0))))))</f>
        <v>2</v>
      </c>
      <c r="U1814" s="781">
        <f>VLOOKUP(C1814,METADATA!$A$5:$H$29,IF(E1814="HI",2,IF(E1814="LO",6,10))+IF(S1814=1,2,IF(D1814=7,1,(IF(WEEKDAY(B1814)=1,2,IF(WEEKDAY(B1814)=7,1,0))))))</f>
        <v>2</v>
      </c>
    </row>
    <row r="1815" spans="2:21" ht="13.95" customHeight="1" x14ac:dyDescent="0.25">
      <c r="B1815" s="784">
        <f t="shared" si="83"/>
        <v>45458</v>
      </c>
      <c r="C1815" s="785">
        <v>11</v>
      </c>
      <c r="D1815" s="786">
        <f>IFERROR((INDEX(METADATA!$T$2:$T$20,MATCH(B1815,METADATA!$S$2:$S$20,0))),0)</f>
        <v>0</v>
      </c>
      <c r="E1815" s="785" t="str">
        <f t="shared" si="84"/>
        <v>HI</v>
      </c>
      <c r="F1815" s="786">
        <f>VLOOKUP(C1815,METADATA!$A$5:$H$29,IF(E1815="HI",2,IF(E1815="LO",6,10))+IF(D1815=1,2,IF(D1815=7,1,(IF(WEEKDAY(B1815)=1,2,IF(WEEKDAY(B1815)=7,1,0))))))</f>
        <v>2</v>
      </c>
      <c r="G1815" s="786">
        <f>VLOOKUP(C1815,METADATA!$J$5:$Q$29,IF(E1815="HI",2,IF(E1815="LO",6,10))+IF(D1815=1,2,IF(D1815=7,1,(IF(WEEKDAY(B1815)=1,2,IF(WEEKDAY(B1815)=7,1,0))))))</f>
        <v>2</v>
      </c>
      <c r="H1815" s="787">
        <v>13544.5</v>
      </c>
      <c r="I1815" s="788">
        <v>1728.2159985899925</v>
      </c>
      <c r="K1815" s="795">
        <v>856.5</v>
      </c>
      <c r="M1815" s="798">
        <f t="shared" si="85"/>
        <v>13654.311069687199</v>
      </c>
      <c r="N1815" s="303"/>
      <c r="S1815" s="786">
        <v>0</v>
      </c>
      <c r="T1815" s="781">
        <f>VLOOKUP(C1815,METADATA!$J$5:$Q$29,IF(E1815="HI",2,IF(E1815="LO",6,10))+IF(S1815=1,2,IF(D1815=7,1,(IF(WEEKDAY(B1815)=1,2,IF(WEEKDAY(B1815)=7,1,0))))))</f>
        <v>2</v>
      </c>
      <c r="U1815" s="781">
        <f>VLOOKUP(C1815,METADATA!$A$5:$H$29,IF(E1815="HI",2,IF(E1815="LO",6,10))+IF(S1815=1,2,IF(D1815=7,1,(IF(WEEKDAY(B1815)=1,2,IF(WEEKDAY(B1815)=7,1,0))))))</f>
        <v>2</v>
      </c>
    </row>
    <row r="1816" spans="2:21" ht="13.95" customHeight="1" x14ac:dyDescent="0.25">
      <c r="B1816" s="784">
        <f t="shared" si="83"/>
        <v>45458</v>
      </c>
      <c r="C1816" s="785">
        <v>12</v>
      </c>
      <c r="D1816" s="786">
        <f>IFERROR((INDEX(METADATA!$T$2:$T$20,MATCH(B1816,METADATA!$S$2:$S$20,0))),0)</f>
        <v>0</v>
      </c>
      <c r="E1816" s="785" t="str">
        <f t="shared" si="84"/>
        <v>HI</v>
      </c>
      <c r="F1816" s="786">
        <f>VLOOKUP(C1816,METADATA!$A$5:$H$29,IF(E1816="HI",2,IF(E1816="LO",6,10))+IF(D1816=1,2,IF(D1816=7,1,(IF(WEEKDAY(B1816)=1,2,IF(WEEKDAY(B1816)=7,1,0))))))</f>
        <v>3</v>
      </c>
      <c r="G1816" s="786">
        <f>VLOOKUP(C1816,METADATA!$J$5:$Q$29,IF(E1816="HI",2,IF(E1816="LO",6,10))+IF(D1816=1,2,IF(D1816=7,1,(IF(WEEKDAY(B1816)=1,2,IF(WEEKDAY(B1816)=7,1,0))))))</f>
        <v>3</v>
      </c>
      <c r="H1816" s="787">
        <v>13006.5</v>
      </c>
      <c r="I1816" s="788">
        <v>1825.4599914550781</v>
      </c>
      <c r="K1816" s="795">
        <v>824.32500000000005</v>
      </c>
      <c r="M1816" s="798">
        <f t="shared" si="85"/>
        <v>13133.976794193111</v>
      </c>
      <c r="N1816" s="303"/>
      <c r="S1816" s="786">
        <v>0</v>
      </c>
      <c r="T1816" s="781">
        <f>VLOOKUP(C1816,METADATA!$J$5:$Q$29,IF(E1816="HI",2,IF(E1816="LO",6,10))+IF(S1816=1,2,IF(D1816=7,1,(IF(WEEKDAY(B1816)=1,2,IF(WEEKDAY(B1816)=7,1,0))))))</f>
        <v>3</v>
      </c>
      <c r="U1816" s="781">
        <f>VLOOKUP(C1816,METADATA!$A$5:$H$29,IF(E1816="HI",2,IF(E1816="LO",6,10))+IF(S1816=1,2,IF(D1816=7,1,(IF(WEEKDAY(B1816)=1,2,IF(WEEKDAY(B1816)=7,1,0))))))</f>
        <v>3</v>
      </c>
    </row>
    <row r="1817" spans="2:21" ht="13.95" customHeight="1" x14ac:dyDescent="0.25">
      <c r="B1817" s="784">
        <f t="shared" si="83"/>
        <v>45458</v>
      </c>
      <c r="C1817" s="785">
        <v>13</v>
      </c>
      <c r="D1817" s="786">
        <f>IFERROR((INDEX(METADATA!$T$2:$T$20,MATCH(B1817,METADATA!$S$2:$S$20,0))),0)</f>
        <v>0</v>
      </c>
      <c r="E1817" s="785" t="str">
        <f t="shared" si="84"/>
        <v>HI</v>
      </c>
      <c r="F1817" s="786">
        <f>VLOOKUP(C1817,METADATA!$A$5:$H$29,IF(E1817="HI",2,IF(E1817="LO",6,10))+IF(D1817=1,2,IF(D1817=7,1,(IF(WEEKDAY(B1817)=1,2,IF(WEEKDAY(B1817)=7,1,0))))))</f>
        <v>3</v>
      </c>
      <c r="G1817" s="786">
        <f>VLOOKUP(C1817,METADATA!$J$5:$Q$29,IF(E1817="HI",2,IF(E1817="LO",6,10))+IF(D1817=1,2,IF(D1817=7,1,(IF(WEEKDAY(B1817)=1,2,IF(WEEKDAY(B1817)=7,1,0))))))</f>
        <v>3</v>
      </c>
      <c r="H1817" s="787">
        <v>12319.5</v>
      </c>
      <c r="I1817" s="788">
        <v>1735.7800320982933</v>
      </c>
      <c r="K1817" s="795">
        <v>882.73749999999995</v>
      </c>
      <c r="M1817" s="798">
        <f t="shared" si="85"/>
        <v>12441.182121078011</v>
      </c>
      <c r="N1817" s="303"/>
      <c r="S1817" s="786">
        <v>0</v>
      </c>
      <c r="T1817" s="781">
        <f>VLOOKUP(C1817,METADATA!$J$5:$Q$29,IF(E1817="HI",2,IF(E1817="LO",6,10))+IF(S1817=1,2,IF(D1817=7,1,(IF(WEEKDAY(B1817)=1,2,IF(WEEKDAY(B1817)=7,1,0))))))</f>
        <v>3</v>
      </c>
      <c r="U1817" s="781">
        <f>VLOOKUP(C1817,METADATA!$A$5:$H$29,IF(E1817="HI",2,IF(E1817="LO",6,10))+IF(S1817=1,2,IF(D1817=7,1,(IF(WEEKDAY(B1817)=1,2,IF(WEEKDAY(B1817)=7,1,0))))))</f>
        <v>3</v>
      </c>
    </row>
    <row r="1818" spans="2:21" ht="13.95" customHeight="1" x14ac:dyDescent="0.25">
      <c r="B1818" s="784">
        <f t="shared" si="83"/>
        <v>45458</v>
      </c>
      <c r="C1818" s="785">
        <v>14</v>
      </c>
      <c r="D1818" s="786">
        <f>IFERROR((INDEX(METADATA!$T$2:$T$20,MATCH(B1818,METADATA!$S$2:$S$20,0))),0)</f>
        <v>0</v>
      </c>
      <c r="E1818" s="785" t="str">
        <f t="shared" si="84"/>
        <v>HI</v>
      </c>
      <c r="F1818" s="786">
        <f>VLOOKUP(C1818,METADATA!$A$5:$H$29,IF(E1818="HI",2,IF(E1818="LO",6,10))+IF(D1818=1,2,IF(D1818=7,1,(IF(WEEKDAY(B1818)=1,2,IF(WEEKDAY(B1818)=7,1,0))))))</f>
        <v>3</v>
      </c>
      <c r="G1818" s="786">
        <f>VLOOKUP(C1818,METADATA!$J$5:$Q$29,IF(E1818="HI",2,IF(E1818="LO",6,10))+IF(D1818=1,2,IF(D1818=7,1,(IF(WEEKDAY(B1818)=1,2,IF(WEEKDAY(B1818)=7,1,0))))))</f>
        <v>3</v>
      </c>
      <c r="H1818" s="787">
        <v>11656.75</v>
      </c>
      <c r="I1818" s="788">
        <v>1985.54248046875</v>
      </c>
      <c r="K1818" s="795">
        <v>909.3125</v>
      </c>
      <c r="M1818" s="798">
        <f t="shared" si="85"/>
        <v>11824.643736884676</v>
      </c>
      <c r="N1818" s="303"/>
      <c r="S1818" s="786">
        <v>0</v>
      </c>
      <c r="T1818" s="781">
        <f>VLOOKUP(C1818,METADATA!$J$5:$Q$29,IF(E1818="HI",2,IF(E1818="LO",6,10))+IF(S1818=1,2,IF(D1818=7,1,(IF(WEEKDAY(B1818)=1,2,IF(WEEKDAY(B1818)=7,1,0))))))</f>
        <v>3</v>
      </c>
      <c r="U1818" s="781">
        <f>VLOOKUP(C1818,METADATA!$A$5:$H$29,IF(E1818="HI",2,IF(E1818="LO",6,10))+IF(S1818=1,2,IF(D1818=7,1,(IF(WEEKDAY(B1818)=1,2,IF(WEEKDAY(B1818)=7,1,0))))))</f>
        <v>3</v>
      </c>
    </row>
    <row r="1819" spans="2:21" ht="13.95" customHeight="1" x14ac:dyDescent="0.25">
      <c r="B1819" s="784">
        <f t="shared" si="83"/>
        <v>45458</v>
      </c>
      <c r="C1819" s="785">
        <v>15</v>
      </c>
      <c r="D1819" s="786">
        <f>IFERROR((INDEX(METADATA!$T$2:$T$20,MATCH(B1819,METADATA!$S$2:$S$20,0))),0)</f>
        <v>0</v>
      </c>
      <c r="E1819" s="785" t="str">
        <f t="shared" si="84"/>
        <v>HI</v>
      </c>
      <c r="F1819" s="786">
        <f>VLOOKUP(C1819,METADATA!$A$5:$H$29,IF(E1819="HI",2,IF(E1819="LO",6,10))+IF(D1819=1,2,IF(D1819=7,1,(IF(WEEKDAY(B1819)=1,2,IF(WEEKDAY(B1819)=7,1,0))))))</f>
        <v>3</v>
      </c>
      <c r="G1819" s="786">
        <f>VLOOKUP(C1819,METADATA!$J$5:$Q$29,IF(E1819="HI",2,IF(E1819="LO",6,10))+IF(D1819=1,2,IF(D1819=7,1,(IF(WEEKDAY(B1819)=1,2,IF(WEEKDAY(B1819)=7,1,0))))))</f>
        <v>3</v>
      </c>
      <c r="H1819" s="787">
        <v>11432.5</v>
      </c>
      <c r="I1819" s="788">
        <v>1946.8550338745117</v>
      </c>
      <c r="K1819" s="795">
        <v>905.6</v>
      </c>
      <c r="M1819" s="798">
        <f t="shared" si="85"/>
        <v>11597.081562743384</v>
      </c>
      <c r="N1819" s="303"/>
      <c r="S1819" s="786">
        <v>0</v>
      </c>
      <c r="T1819" s="781">
        <f>VLOOKUP(C1819,METADATA!$J$5:$Q$29,IF(E1819="HI",2,IF(E1819="LO",6,10))+IF(S1819=1,2,IF(D1819=7,1,(IF(WEEKDAY(B1819)=1,2,IF(WEEKDAY(B1819)=7,1,0))))))</f>
        <v>3</v>
      </c>
      <c r="U1819" s="781">
        <f>VLOOKUP(C1819,METADATA!$A$5:$H$29,IF(E1819="HI",2,IF(E1819="LO",6,10))+IF(S1819=1,2,IF(D1819=7,1,(IF(WEEKDAY(B1819)=1,2,IF(WEEKDAY(B1819)=7,1,0))))))</f>
        <v>3</v>
      </c>
    </row>
    <row r="1820" spans="2:21" ht="13.95" customHeight="1" x14ac:dyDescent="0.25">
      <c r="B1820" s="784">
        <f t="shared" ref="B1820:B1883" si="86">B1796+1</f>
        <v>45458</v>
      </c>
      <c r="C1820" s="785">
        <v>16</v>
      </c>
      <c r="D1820" s="786">
        <f>IFERROR((INDEX(METADATA!$T$2:$T$20,MATCH(B1820,METADATA!$S$2:$S$20,0))),0)</f>
        <v>0</v>
      </c>
      <c r="E1820" s="785" t="str">
        <f t="shared" si="84"/>
        <v>HI</v>
      </c>
      <c r="F1820" s="786">
        <f>VLOOKUP(C1820,METADATA!$A$5:$H$29,IF(E1820="HI",2,IF(E1820="LO",6,10))+IF(D1820=1,2,IF(D1820=7,1,(IF(WEEKDAY(B1820)=1,2,IF(WEEKDAY(B1820)=7,1,0))))))</f>
        <v>3</v>
      </c>
      <c r="G1820" s="786">
        <f>VLOOKUP(C1820,METADATA!$J$5:$Q$29,IF(E1820="HI",2,IF(E1820="LO",6,10))+IF(D1820=1,2,IF(D1820=7,1,(IF(WEEKDAY(B1820)=1,2,IF(WEEKDAY(B1820)=7,1,0))))))</f>
        <v>3</v>
      </c>
      <c r="H1820" s="787">
        <v>11509</v>
      </c>
      <c r="I1820" s="788">
        <v>1894.5625228881836</v>
      </c>
      <c r="K1820" s="795">
        <v>913.98749999999995</v>
      </c>
      <c r="M1820" s="798">
        <f t="shared" si="85"/>
        <v>11663.895067820717</v>
      </c>
      <c r="N1820" s="303"/>
      <c r="S1820" s="786">
        <v>0</v>
      </c>
      <c r="T1820" s="781">
        <f>VLOOKUP(C1820,METADATA!$J$5:$Q$29,IF(E1820="HI",2,IF(E1820="LO",6,10))+IF(S1820=1,2,IF(D1820=7,1,(IF(WEEKDAY(B1820)=1,2,IF(WEEKDAY(B1820)=7,1,0))))))</f>
        <v>3</v>
      </c>
      <c r="U1820" s="781">
        <f>VLOOKUP(C1820,METADATA!$A$5:$H$29,IF(E1820="HI",2,IF(E1820="LO",6,10))+IF(S1820=1,2,IF(D1820=7,1,(IF(WEEKDAY(B1820)=1,2,IF(WEEKDAY(B1820)=7,1,0))))))</f>
        <v>3</v>
      </c>
    </row>
    <row r="1821" spans="2:21" ht="13.95" customHeight="1" x14ac:dyDescent="0.25">
      <c r="B1821" s="784">
        <f t="shared" si="86"/>
        <v>45458</v>
      </c>
      <c r="C1821" s="785">
        <v>17</v>
      </c>
      <c r="D1821" s="786">
        <f>IFERROR((INDEX(METADATA!$T$2:$T$20,MATCH(B1821,METADATA!$S$2:$S$20,0))),0)</f>
        <v>0</v>
      </c>
      <c r="E1821" s="785" t="str">
        <f t="shared" si="84"/>
        <v>HI</v>
      </c>
      <c r="F1821" s="786">
        <f>VLOOKUP(C1821,METADATA!$A$5:$H$29,IF(E1821="HI",2,IF(E1821="LO",6,10))+IF(D1821=1,2,IF(D1821=7,1,(IF(WEEKDAY(B1821)=1,2,IF(WEEKDAY(B1821)=7,1,0))))))</f>
        <v>2</v>
      </c>
      <c r="G1821" s="786">
        <f>VLOOKUP(C1821,METADATA!$J$5:$Q$29,IF(E1821="HI",2,IF(E1821="LO",6,10))+IF(D1821=1,2,IF(D1821=7,1,(IF(WEEKDAY(B1821)=1,2,IF(WEEKDAY(B1821)=7,1,0))))))</f>
        <v>3</v>
      </c>
      <c r="H1821" s="787">
        <v>11453.25</v>
      </c>
      <c r="I1821" s="788">
        <v>1886.5899658203125</v>
      </c>
      <c r="K1821" s="795">
        <v>902.26250000000005</v>
      </c>
      <c r="M1821" s="798">
        <f t="shared" si="85"/>
        <v>11607.590501979033</v>
      </c>
      <c r="N1821" s="303"/>
      <c r="S1821" s="786">
        <v>0</v>
      </c>
      <c r="T1821" s="781">
        <f>VLOOKUP(C1821,METADATA!$J$5:$Q$29,IF(E1821="HI",2,IF(E1821="LO",6,10))+IF(S1821=1,2,IF(D1821=7,1,(IF(WEEKDAY(B1821)=1,2,IF(WEEKDAY(B1821)=7,1,0))))))</f>
        <v>3</v>
      </c>
      <c r="U1821" s="781">
        <f>VLOOKUP(C1821,METADATA!$A$5:$H$29,IF(E1821="HI",2,IF(E1821="LO",6,10))+IF(S1821=1,2,IF(D1821=7,1,(IF(WEEKDAY(B1821)=1,2,IF(WEEKDAY(B1821)=7,1,0))))))</f>
        <v>2</v>
      </c>
    </row>
    <row r="1822" spans="2:21" ht="13.95" customHeight="1" x14ac:dyDescent="0.25">
      <c r="B1822" s="784">
        <f t="shared" si="86"/>
        <v>45458</v>
      </c>
      <c r="C1822" s="785">
        <v>18</v>
      </c>
      <c r="D1822" s="786">
        <f>IFERROR((INDEX(METADATA!$T$2:$T$20,MATCH(B1822,METADATA!$S$2:$S$20,0))),0)</f>
        <v>0</v>
      </c>
      <c r="E1822" s="785" t="str">
        <f t="shared" si="84"/>
        <v>HI</v>
      </c>
      <c r="F1822" s="786">
        <f>VLOOKUP(C1822,METADATA!$A$5:$H$29,IF(E1822="HI",2,IF(E1822="LO",6,10))+IF(D1822=1,2,IF(D1822=7,1,(IF(WEEKDAY(B1822)=1,2,IF(WEEKDAY(B1822)=7,1,0))))))</f>
        <v>2</v>
      </c>
      <c r="G1822" s="786">
        <f>VLOOKUP(C1822,METADATA!$J$5:$Q$29,IF(E1822="HI",2,IF(E1822="LO",6,10))+IF(D1822=1,2,IF(D1822=7,1,(IF(WEEKDAY(B1822)=1,2,IF(WEEKDAY(B1822)=7,1,0))))))</f>
        <v>2</v>
      </c>
      <c r="H1822" s="787">
        <v>12178.5</v>
      </c>
      <c r="I1822" s="788">
        <v>1964.1849594116211</v>
      </c>
      <c r="K1822" s="795">
        <v>933.76250000000005</v>
      </c>
      <c r="M1822" s="798">
        <f t="shared" si="85"/>
        <v>12335.877950303287</v>
      </c>
      <c r="N1822" s="303"/>
      <c r="S1822" s="786">
        <v>0</v>
      </c>
      <c r="T1822" s="781">
        <f>VLOOKUP(C1822,METADATA!$J$5:$Q$29,IF(E1822="HI",2,IF(E1822="LO",6,10))+IF(S1822=1,2,IF(D1822=7,1,(IF(WEEKDAY(B1822)=1,2,IF(WEEKDAY(B1822)=7,1,0))))))</f>
        <v>2</v>
      </c>
      <c r="U1822" s="781">
        <f>VLOOKUP(C1822,METADATA!$A$5:$H$29,IF(E1822="HI",2,IF(E1822="LO",6,10))+IF(S1822=1,2,IF(D1822=7,1,(IF(WEEKDAY(B1822)=1,2,IF(WEEKDAY(B1822)=7,1,0))))))</f>
        <v>2</v>
      </c>
    </row>
    <row r="1823" spans="2:21" ht="13.95" customHeight="1" x14ac:dyDescent="0.25">
      <c r="B1823" s="784">
        <f t="shared" si="86"/>
        <v>45458</v>
      </c>
      <c r="C1823" s="785">
        <v>19</v>
      </c>
      <c r="D1823" s="786">
        <f>IFERROR((INDEX(METADATA!$T$2:$T$20,MATCH(B1823,METADATA!$S$2:$S$20,0))),0)</f>
        <v>0</v>
      </c>
      <c r="E1823" s="785" t="str">
        <f t="shared" si="84"/>
        <v>HI</v>
      </c>
      <c r="F1823" s="786">
        <f>VLOOKUP(C1823,METADATA!$A$5:$H$29,IF(E1823="HI",2,IF(E1823="LO",6,10))+IF(D1823=1,2,IF(D1823=7,1,(IF(WEEKDAY(B1823)=1,2,IF(WEEKDAY(B1823)=7,1,0))))))</f>
        <v>3</v>
      </c>
      <c r="G1823" s="786">
        <f>VLOOKUP(C1823,METADATA!$J$5:$Q$29,IF(E1823="HI",2,IF(E1823="LO",6,10))+IF(D1823=1,2,IF(D1823=7,1,(IF(WEEKDAY(B1823)=1,2,IF(WEEKDAY(B1823)=7,1,0))))))</f>
        <v>2</v>
      </c>
      <c r="H1823" s="787">
        <v>12297</v>
      </c>
      <c r="I1823" s="788">
        <v>2039.2324829101563</v>
      </c>
      <c r="K1823" s="795">
        <v>0</v>
      </c>
      <c r="M1823" s="798">
        <f t="shared" si="85"/>
        <v>12464.937950882704</v>
      </c>
      <c r="N1823" s="303"/>
      <c r="S1823" s="786">
        <v>0</v>
      </c>
      <c r="T1823" s="781">
        <f>VLOOKUP(C1823,METADATA!$J$5:$Q$29,IF(E1823="HI",2,IF(E1823="LO",6,10))+IF(S1823=1,2,IF(D1823=7,1,(IF(WEEKDAY(B1823)=1,2,IF(WEEKDAY(B1823)=7,1,0))))))</f>
        <v>2</v>
      </c>
      <c r="U1823" s="781">
        <f>VLOOKUP(C1823,METADATA!$A$5:$H$29,IF(E1823="HI",2,IF(E1823="LO",6,10))+IF(S1823=1,2,IF(D1823=7,1,(IF(WEEKDAY(B1823)=1,2,IF(WEEKDAY(B1823)=7,1,0))))))</f>
        <v>3</v>
      </c>
    </row>
    <row r="1824" spans="2:21" ht="13.95" customHeight="1" x14ac:dyDescent="0.25">
      <c r="B1824" s="784">
        <f t="shared" si="86"/>
        <v>45458</v>
      </c>
      <c r="C1824" s="785">
        <v>20</v>
      </c>
      <c r="D1824" s="786">
        <f>IFERROR((INDEX(METADATA!$T$2:$T$20,MATCH(B1824,METADATA!$S$2:$S$20,0))),0)</f>
        <v>0</v>
      </c>
      <c r="E1824" s="785" t="str">
        <f t="shared" si="84"/>
        <v>HI</v>
      </c>
      <c r="F1824" s="786">
        <f>VLOOKUP(C1824,METADATA!$A$5:$H$29,IF(E1824="HI",2,IF(E1824="LO",6,10))+IF(D1824=1,2,IF(D1824=7,1,(IF(WEEKDAY(B1824)=1,2,IF(WEEKDAY(B1824)=7,1,0))))))</f>
        <v>3</v>
      </c>
      <c r="G1824" s="786">
        <f>VLOOKUP(C1824,METADATA!$J$5:$Q$29,IF(E1824="HI",2,IF(E1824="LO",6,10))+IF(D1824=1,2,IF(D1824=7,1,(IF(WEEKDAY(B1824)=1,2,IF(WEEKDAY(B1824)=7,1,0))))))</f>
        <v>3</v>
      </c>
      <c r="H1824" s="787">
        <v>11413</v>
      </c>
      <c r="I1824" s="788">
        <v>1954.5824966430664</v>
      </c>
      <c r="K1824" s="795">
        <v>0</v>
      </c>
      <c r="M1824" s="798">
        <f t="shared" si="85"/>
        <v>11579.160666308393</v>
      </c>
      <c r="N1824" s="303"/>
      <c r="S1824" s="786">
        <v>0</v>
      </c>
      <c r="T1824" s="781">
        <f>VLOOKUP(C1824,METADATA!$J$5:$Q$29,IF(E1824="HI",2,IF(E1824="LO",6,10))+IF(S1824=1,2,IF(D1824=7,1,(IF(WEEKDAY(B1824)=1,2,IF(WEEKDAY(B1824)=7,1,0))))))</f>
        <v>3</v>
      </c>
      <c r="U1824" s="781">
        <f>VLOOKUP(C1824,METADATA!$A$5:$H$29,IF(E1824="HI",2,IF(E1824="LO",6,10))+IF(S1824=1,2,IF(D1824=7,1,(IF(WEEKDAY(B1824)=1,2,IF(WEEKDAY(B1824)=7,1,0))))))</f>
        <v>3</v>
      </c>
    </row>
    <row r="1825" spans="2:21" ht="13.95" customHeight="1" x14ac:dyDescent="0.25">
      <c r="B1825" s="784">
        <f t="shared" si="86"/>
        <v>45458</v>
      </c>
      <c r="C1825" s="785">
        <v>21</v>
      </c>
      <c r="D1825" s="786">
        <f>IFERROR((INDEX(METADATA!$T$2:$T$20,MATCH(B1825,METADATA!$S$2:$S$20,0))),0)</f>
        <v>0</v>
      </c>
      <c r="E1825" s="785" t="str">
        <f t="shared" si="84"/>
        <v>HI</v>
      </c>
      <c r="F1825" s="786">
        <f>VLOOKUP(C1825,METADATA!$A$5:$H$29,IF(E1825="HI",2,IF(E1825="LO",6,10))+IF(D1825=1,2,IF(D1825=7,1,(IF(WEEKDAY(B1825)=1,2,IF(WEEKDAY(B1825)=7,1,0))))))</f>
        <v>3</v>
      </c>
      <c r="G1825" s="786">
        <f>VLOOKUP(C1825,METADATA!$J$5:$Q$29,IF(E1825="HI",2,IF(E1825="LO",6,10))+IF(D1825=1,2,IF(D1825=7,1,(IF(WEEKDAY(B1825)=1,2,IF(WEEKDAY(B1825)=7,1,0))))))</f>
        <v>3</v>
      </c>
      <c r="H1825" s="787">
        <v>10427.75</v>
      </c>
      <c r="I1825" s="788">
        <v>1882.1024780273438</v>
      </c>
      <c r="K1825" s="795">
        <v>0</v>
      </c>
      <c r="M1825" s="798">
        <f t="shared" si="85"/>
        <v>10596.238945979685</v>
      </c>
      <c r="N1825" s="303"/>
      <c r="S1825" s="786">
        <v>0</v>
      </c>
      <c r="T1825" s="781">
        <f>VLOOKUP(C1825,METADATA!$J$5:$Q$29,IF(E1825="HI",2,IF(E1825="LO",6,10))+IF(S1825=1,2,IF(D1825=7,1,(IF(WEEKDAY(B1825)=1,2,IF(WEEKDAY(B1825)=7,1,0))))))</f>
        <v>3</v>
      </c>
      <c r="U1825" s="781">
        <f>VLOOKUP(C1825,METADATA!$A$5:$H$29,IF(E1825="HI",2,IF(E1825="LO",6,10))+IF(S1825=1,2,IF(D1825=7,1,(IF(WEEKDAY(B1825)=1,2,IF(WEEKDAY(B1825)=7,1,0))))))</f>
        <v>3</v>
      </c>
    </row>
    <row r="1826" spans="2:21" ht="13.95" customHeight="1" x14ac:dyDescent="0.25">
      <c r="B1826" s="784">
        <f t="shared" si="86"/>
        <v>45458</v>
      </c>
      <c r="C1826" s="785">
        <v>22</v>
      </c>
      <c r="D1826" s="786">
        <f>IFERROR((INDEX(METADATA!$T$2:$T$20,MATCH(B1826,METADATA!$S$2:$S$20,0))),0)</f>
        <v>0</v>
      </c>
      <c r="E1826" s="785" t="str">
        <f t="shared" si="84"/>
        <v>HI</v>
      </c>
      <c r="F1826" s="786">
        <f>VLOOKUP(C1826,METADATA!$A$5:$H$29,IF(E1826="HI",2,IF(E1826="LO",6,10))+IF(D1826=1,2,IF(D1826=7,1,(IF(WEEKDAY(B1826)=1,2,IF(WEEKDAY(B1826)=7,1,0))))))</f>
        <v>3</v>
      </c>
      <c r="G1826" s="786">
        <f>VLOOKUP(C1826,METADATA!$J$5:$Q$29,IF(E1826="HI",2,IF(E1826="LO",6,10))+IF(D1826=1,2,IF(D1826=7,1,(IF(WEEKDAY(B1826)=1,2,IF(WEEKDAY(B1826)=7,1,0))))))</f>
        <v>3</v>
      </c>
      <c r="H1826" s="787">
        <v>9444.5</v>
      </c>
      <c r="I1826" s="788">
        <v>2096.712516784668</v>
      </c>
      <c r="K1826" s="795">
        <v>0</v>
      </c>
      <c r="M1826" s="798">
        <f t="shared" si="85"/>
        <v>9674.4397061556738</v>
      </c>
      <c r="N1826" s="303"/>
      <c r="S1826" s="786">
        <v>0</v>
      </c>
      <c r="T1826" s="781">
        <f>VLOOKUP(C1826,METADATA!$J$5:$Q$29,IF(E1826="HI",2,IF(E1826="LO",6,10))+IF(S1826=1,2,IF(D1826=7,1,(IF(WEEKDAY(B1826)=1,2,IF(WEEKDAY(B1826)=7,1,0))))))</f>
        <v>3</v>
      </c>
      <c r="U1826" s="781">
        <f>VLOOKUP(C1826,METADATA!$A$5:$H$29,IF(E1826="HI",2,IF(E1826="LO",6,10))+IF(S1826=1,2,IF(D1826=7,1,(IF(WEEKDAY(B1826)=1,2,IF(WEEKDAY(B1826)=7,1,0))))))</f>
        <v>3</v>
      </c>
    </row>
    <row r="1827" spans="2:21" ht="13.95" customHeight="1" x14ac:dyDescent="0.25">
      <c r="B1827" s="784">
        <f t="shared" si="86"/>
        <v>45458</v>
      </c>
      <c r="C1827" s="785">
        <v>23</v>
      </c>
      <c r="D1827" s="786">
        <f>IFERROR((INDEX(METADATA!$T$2:$T$20,MATCH(B1827,METADATA!$S$2:$S$20,0))),0)</f>
        <v>0</v>
      </c>
      <c r="E1827" s="785" t="str">
        <f t="shared" si="84"/>
        <v>HI</v>
      </c>
      <c r="F1827" s="786">
        <f>VLOOKUP(C1827,METADATA!$A$5:$H$29,IF(E1827="HI",2,IF(E1827="LO",6,10))+IF(D1827=1,2,IF(D1827=7,1,(IF(WEEKDAY(B1827)=1,2,IF(WEEKDAY(B1827)=7,1,0))))))</f>
        <v>3</v>
      </c>
      <c r="G1827" s="786">
        <f>VLOOKUP(C1827,METADATA!$J$5:$Q$29,IF(E1827="HI",2,IF(E1827="LO",6,10))+IF(D1827=1,2,IF(D1827=7,1,(IF(WEEKDAY(B1827)=1,2,IF(WEEKDAY(B1827)=7,1,0))))))</f>
        <v>3</v>
      </c>
      <c r="H1827" s="787">
        <v>8586</v>
      </c>
      <c r="I1827" s="788">
        <v>2167.0825347900391</v>
      </c>
      <c r="K1827" s="795">
        <v>0</v>
      </c>
      <c r="M1827" s="798">
        <f t="shared" si="85"/>
        <v>8855.2607365673884</v>
      </c>
      <c r="N1827" s="303"/>
      <c r="S1827" s="786">
        <v>0</v>
      </c>
      <c r="T1827" s="781">
        <f>VLOOKUP(C1827,METADATA!$J$5:$Q$29,IF(E1827="HI",2,IF(E1827="LO",6,10))+IF(S1827=1,2,IF(D1827=7,1,(IF(WEEKDAY(B1827)=1,2,IF(WEEKDAY(B1827)=7,1,0))))))</f>
        <v>3</v>
      </c>
      <c r="U1827" s="781">
        <f>VLOOKUP(C1827,METADATA!$A$5:$H$29,IF(E1827="HI",2,IF(E1827="LO",6,10))+IF(S1827=1,2,IF(D1827=7,1,(IF(WEEKDAY(B1827)=1,2,IF(WEEKDAY(B1827)=7,1,0))))))</f>
        <v>3</v>
      </c>
    </row>
    <row r="1828" spans="2:21" ht="13.95" customHeight="1" x14ac:dyDescent="0.25">
      <c r="B1828" s="784">
        <f t="shared" si="86"/>
        <v>45459</v>
      </c>
      <c r="C1828" s="785">
        <v>0</v>
      </c>
      <c r="D1828" s="786">
        <f>IFERROR((INDEX(METADATA!$T$2:$T$20,MATCH(B1828,METADATA!$S$2:$S$20,0))),0)</f>
        <v>1</v>
      </c>
      <c r="E1828" s="785" t="str">
        <f t="shared" si="84"/>
        <v>HI</v>
      </c>
      <c r="F1828" s="786">
        <f>VLOOKUP(C1828,METADATA!$A$5:$H$29,IF(E1828="HI",2,IF(E1828="LO",6,10))+IF(D1828=1,2,IF(D1828=7,1,(IF(WEEKDAY(B1828)=1,2,IF(WEEKDAY(B1828)=7,1,0))))))</f>
        <v>3</v>
      </c>
      <c r="G1828" s="786">
        <f>VLOOKUP(C1828,METADATA!$J$5:$Q$29,IF(E1828="HI",2,IF(E1828="LO",6,10))+IF(D1828=1,2,IF(D1828=7,1,(IF(WEEKDAY(B1828)=1,2,IF(WEEKDAY(B1828)=7,1,0))))))</f>
        <v>3</v>
      </c>
      <c r="H1828" s="787">
        <v>8038.25</v>
      </c>
      <c r="I1828" s="788">
        <v>2096.1100158691406</v>
      </c>
      <c r="K1828" s="795">
        <v>0</v>
      </c>
      <c r="M1828" s="798">
        <f t="shared" si="85"/>
        <v>8307.0536450131913</v>
      </c>
      <c r="N1828" s="303"/>
      <c r="S1828" s="786">
        <v>0</v>
      </c>
      <c r="T1828" s="781">
        <f>VLOOKUP(C1828,METADATA!$J$5:$Q$29,IF(E1828="HI",2,IF(E1828="LO",6,10))+IF(S1828=1,2,IF(D1828=7,1,(IF(WEEKDAY(B1828)=1,2,IF(WEEKDAY(B1828)=7,1,0))))))</f>
        <v>3</v>
      </c>
      <c r="U1828" s="781">
        <f>VLOOKUP(C1828,METADATA!$A$5:$H$29,IF(E1828="HI",2,IF(E1828="LO",6,10))+IF(S1828=1,2,IF(D1828=7,1,(IF(WEEKDAY(B1828)=1,2,IF(WEEKDAY(B1828)=7,1,0))))))</f>
        <v>3</v>
      </c>
    </row>
    <row r="1829" spans="2:21" ht="13.95" customHeight="1" x14ac:dyDescent="0.25">
      <c r="B1829" s="784">
        <f t="shared" si="86"/>
        <v>45459</v>
      </c>
      <c r="C1829" s="785">
        <v>1</v>
      </c>
      <c r="D1829" s="786">
        <f>IFERROR((INDEX(METADATA!$T$2:$T$20,MATCH(B1829,METADATA!$S$2:$S$20,0))),0)</f>
        <v>1</v>
      </c>
      <c r="E1829" s="785" t="str">
        <f t="shared" si="84"/>
        <v>HI</v>
      </c>
      <c r="F1829" s="786">
        <f>VLOOKUP(C1829,METADATA!$A$5:$H$29,IF(E1829="HI",2,IF(E1829="LO",6,10))+IF(D1829=1,2,IF(D1829=7,1,(IF(WEEKDAY(B1829)=1,2,IF(WEEKDAY(B1829)=7,1,0))))))</f>
        <v>3</v>
      </c>
      <c r="G1829" s="786">
        <f>VLOOKUP(C1829,METADATA!$J$5:$Q$29,IF(E1829="HI",2,IF(E1829="LO",6,10))+IF(D1829=1,2,IF(D1829=7,1,(IF(WEEKDAY(B1829)=1,2,IF(WEEKDAY(B1829)=7,1,0))))))</f>
        <v>3</v>
      </c>
      <c r="H1829" s="787">
        <v>7572</v>
      </c>
      <c r="I1829" s="788">
        <v>2197.3099899291992</v>
      </c>
      <c r="K1829" s="795">
        <v>0</v>
      </c>
      <c r="M1829" s="798">
        <f t="shared" si="85"/>
        <v>7884.3741154160525</v>
      </c>
      <c r="N1829" s="303"/>
      <c r="S1829" s="786">
        <v>0</v>
      </c>
      <c r="T1829" s="781">
        <f>VLOOKUP(C1829,METADATA!$J$5:$Q$29,IF(E1829="HI",2,IF(E1829="LO",6,10))+IF(S1829=1,2,IF(D1829=7,1,(IF(WEEKDAY(B1829)=1,2,IF(WEEKDAY(B1829)=7,1,0))))))</f>
        <v>3</v>
      </c>
      <c r="U1829" s="781">
        <f>VLOOKUP(C1829,METADATA!$A$5:$H$29,IF(E1829="HI",2,IF(E1829="LO",6,10))+IF(S1829=1,2,IF(D1829=7,1,(IF(WEEKDAY(B1829)=1,2,IF(WEEKDAY(B1829)=7,1,0))))))</f>
        <v>3</v>
      </c>
    </row>
    <row r="1830" spans="2:21" ht="13.95" customHeight="1" x14ac:dyDescent="0.25">
      <c r="B1830" s="784">
        <f t="shared" si="86"/>
        <v>45459</v>
      </c>
      <c r="C1830" s="785">
        <v>2</v>
      </c>
      <c r="D1830" s="786">
        <f>IFERROR((INDEX(METADATA!$T$2:$T$20,MATCH(B1830,METADATA!$S$2:$S$20,0))),0)</f>
        <v>1</v>
      </c>
      <c r="E1830" s="785" t="str">
        <f t="shared" si="84"/>
        <v>HI</v>
      </c>
      <c r="F1830" s="786">
        <f>VLOOKUP(C1830,METADATA!$A$5:$H$29,IF(E1830="HI",2,IF(E1830="LO",6,10))+IF(D1830=1,2,IF(D1830=7,1,(IF(WEEKDAY(B1830)=1,2,IF(WEEKDAY(B1830)=7,1,0))))))</f>
        <v>3</v>
      </c>
      <c r="G1830" s="786">
        <f>VLOOKUP(C1830,METADATA!$J$5:$Q$29,IF(E1830="HI",2,IF(E1830="LO",6,10))+IF(D1830=1,2,IF(D1830=7,1,(IF(WEEKDAY(B1830)=1,2,IF(WEEKDAY(B1830)=7,1,0))))))</f>
        <v>3</v>
      </c>
      <c r="H1830" s="787">
        <v>7380.5</v>
      </c>
      <c r="I1830" s="788">
        <v>2330.9700622558594</v>
      </c>
      <c r="K1830" s="795">
        <v>0</v>
      </c>
      <c r="M1830" s="798">
        <f t="shared" si="85"/>
        <v>7739.8450682900029</v>
      </c>
      <c r="N1830" s="303"/>
      <c r="S1830" s="786">
        <v>0</v>
      </c>
      <c r="T1830" s="781">
        <f>VLOOKUP(C1830,METADATA!$J$5:$Q$29,IF(E1830="HI",2,IF(E1830="LO",6,10))+IF(S1830=1,2,IF(D1830=7,1,(IF(WEEKDAY(B1830)=1,2,IF(WEEKDAY(B1830)=7,1,0))))))</f>
        <v>3</v>
      </c>
      <c r="U1830" s="781">
        <f>VLOOKUP(C1830,METADATA!$A$5:$H$29,IF(E1830="HI",2,IF(E1830="LO",6,10))+IF(S1830=1,2,IF(D1830=7,1,(IF(WEEKDAY(B1830)=1,2,IF(WEEKDAY(B1830)=7,1,0))))))</f>
        <v>3</v>
      </c>
    </row>
    <row r="1831" spans="2:21" ht="13.95" customHeight="1" x14ac:dyDescent="0.25">
      <c r="B1831" s="784">
        <f t="shared" si="86"/>
        <v>45459</v>
      </c>
      <c r="C1831" s="785">
        <v>3</v>
      </c>
      <c r="D1831" s="786">
        <f>IFERROR((INDEX(METADATA!$T$2:$T$20,MATCH(B1831,METADATA!$S$2:$S$20,0))),0)</f>
        <v>1</v>
      </c>
      <c r="E1831" s="785" t="str">
        <f t="shared" si="84"/>
        <v>HI</v>
      </c>
      <c r="F1831" s="786">
        <f>VLOOKUP(C1831,METADATA!$A$5:$H$29,IF(E1831="HI",2,IF(E1831="LO",6,10))+IF(D1831=1,2,IF(D1831=7,1,(IF(WEEKDAY(B1831)=1,2,IF(WEEKDAY(B1831)=7,1,0))))))</f>
        <v>3</v>
      </c>
      <c r="G1831" s="786">
        <f>VLOOKUP(C1831,METADATA!$J$5:$Q$29,IF(E1831="HI",2,IF(E1831="LO",6,10))+IF(D1831=1,2,IF(D1831=7,1,(IF(WEEKDAY(B1831)=1,2,IF(WEEKDAY(B1831)=7,1,0))))))</f>
        <v>3</v>
      </c>
      <c r="H1831" s="787">
        <v>7559.75</v>
      </c>
      <c r="I1831" s="788">
        <v>2238.1374664306641</v>
      </c>
      <c r="K1831" s="795">
        <v>0</v>
      </c>
      <c r="M1831" s="798">
        <f t="shared" si="85"/>
        <v>7884.102953484351</v>
      </c>
      <c r="N1831" s="303"/>
      <c r="S1831" s="786">
        <v>0</v>
      </c>
      <c r="T1831" s="781">
        <f>VLOOKUP(C1831,METADATA!$J$5:$Q$29,IF(E1831="HI",2,IF(E1831="LO",6,10))+IF(S1831=1,2,IF(D1831=7,1,(IF(WEEKDAY(B1831)=1,2,IF(WEEKDAY(B1831)=7,1,0))))))</f>
        <v>3</v>
      </c>
      <c r="U1831" s="781">
        <f>VLOOKUP(C1831,METADATA!$A$5:$H$29,IF(E1831="HI",2,IF(E1831="LO",6,10))+IF(S1831=1,2,IF(D1831=7,1,(IF(WEEKDAY(B1831)=1,2,IF(WEEKDAY(B1831)=7,1,0))))))</f>
        <v>3</v>
      </c>
    </row>
    <row r="1832" spans="2:21" ht="13.95" customHeight="1" x14ac:dyDescent="0.25">
      <c r="B1832" s="784">
        <f t="shared" si="86"/>
        <v>45459</v>
      </c>
      <c r="C1832" s="785">
        <v>4</v>
      </c>
      <c r="D1832" s="786">
        <f>IFERROR((INDEX(METADATA!$T$2:$T$20,MATCH(B1832,METADATA!$S$2:$S$20,0))),0)</f>
        <v>1</v>
      </c>
      <c r="E1832" s="785" t="str">
        <f t="shared" si="84"/>
        <v>HI</v>
      </c>
      <c r="F1832" s="786">
        <f>VLOOKUP(C1832,METADATA!$A$5:$H$29,IF(E1832="HI",2,IF(E1832="LO",6,10))+IF(D1832=1,2,IF(D1832=7,1,(IF(WEEKDAY(B1832)=1,2,IF(WEEKDAY(B1832)=7,1,0))))))</f>
        <v>3</v>
      </c>
      <c r="G1832" s="786">
        <f>VLOOKUP(C1832,METADATA!$J$5:$Q$29,IF(E1832="HI",2,IF(E1832="LO",6,10))+IF(D1832=1,2,IF(D1832=7,1,(IF(WEEKDAY(B1832)=1,2,IF(WEEKDAY(B1832)=7,1,0))))))</f>
        <v>3</v>
      </c>
      <c r="H1832" s="787">
        <v>7813.75</v>
      </c>
      <c r="I1832" s="788">
        <v>2327.4750213623047</v>
      </c>
      <c r="K1832" s="795">
        <v>0</v>
      </c>
      <c r="M1832" s="798">
        <f t="shared" si="85"/>
        <v>8153.0257596530055</v>
      </c>
      <c r="N1832" s="303"/>
      <c r="S1832" s="786">
        <v>0</v>
      </c>
      <c r="T1832" s="781">
        <f>VLOOKUP(C1832,METADATA!$J$5:$Q$29,IF(E1832="HI",2,IF(E1832="LO",6,10))+IF(S1832=1,2,IF(D1832=7,1,(IF(WEEKDAY(B1832)=1,2,IF(WEEKDAY(B1832)=7,1,0))))))</f>
        <v>3</v>
      </c>
      <c r="U1832" s="781">
        <f>VLOOKUP(C1832,METADATA!$A$5:$H$29,IF(E1832="HI",2,IF(E1832="LO",6,10))+IF(S1832=1,2,IF(D1832=7,1,(IF(WEEKDAY(B1832)=1,2,IF(WEEKDAY(B1832)=7,1,0))))))</f>
        <v>3</v>
      </c>
    </row>
    <row r="1833" spans="2:21" ht="13.95" customHeight="1" x14ac:dyDescent="0.25">
      <c r="B1833" s="784">
        <f t="shared" si="86"/>
        <v>45459</v>
      </c>
      <c r="C1833" s="785">
        <v>5</v>
      </c>
      <c r="D1833" s="786">
        <f>IFERROR((INDEX(METADATA!$T$2:$T$20,MATCH(B1833,METADATA!$S$2:$S$20,0))),0)</f>
        <v>1</v>
      </c>
      <c r="E1833" s="785" t="str">
        <f t="shared" si="84"/>
        <v>HI</v>
      </c>
      <c r="F1833" s="786">
        <f>VLOOKUP(C1833,METADATA!$A$5:$H$29,IF(E1833="HI",2,IF(E1833="LO",6,10))+IF(D1833=1,2,IF(D1833=7,1,(IF(WEEKDAY(B1833)=1,2,IF(WEEKDAY(B1833)=7,1,0))))))</f>
        <v>3</v>
      </c>
      <c r="G1833" s="786">
        <f>VLOOKUP(C1833,METADATA!$J$5:$Q$29,IF(E1833="HI",2,IF(E1833="LO",6,10))+IF(D1833=1,2,IF(D1833=7,1,(IF(WEEKDAY(B1833)=1,2,IF(WEEKDAY(B1833)=7,1,0))))))</f>
        <v>3</v>
      </c>
      <c r="H1833" s="787">
        <v>8072</v>
      </c>
      <c r="I1833" s="788">
        <v>2166.8999557495117</v>
      </c>
      <c r="K1833" s="795">
        <v>0</v>
      </c>
      <c r="M1833" s="798">
        <f t="shared" si="85"/>
        <v>8357.7891465522898</v>
      </c>
      <c r="N1833" s="303"/>
      <c r="S1833" s="786">
        <v>0</v>
      </c>
      <c r="T1833" s="781">
        <f>VLOOKUP(C1833,METADATA!$J$5:$Q$29,IF(E1833="HI",2,IF(E1833="LO",6,10))+IF(S1833=1,2,IF(D1833=7,1,(IF(WEEKDAY(B1833)=1,2,IF(WEEKDAY(B1833)=7,1,0))))))</f>
        <v>3</v>
      </c>
      <c r="U1833" s="781">
        <f>VLOOKUP(C1833,METADATA!$A$5:$H$29,IF(E1833="HI",2,IF(E1833="LO",6,10))+IF(S1833=1,2,IF(D1833=7,1,(IF(WEEKDAY(B1833)=1,2,IF(WEEKDAY(B1833)=7,1,0))))))</f>
        <v>3</v>
      </c>
    </row>
    <row r="1834" spans="2:21" ht="13.95" customHeight="1" x14ac:dyDescent="0.25">
      <c r="B1834" s="784">
        <f t="shared" si="86"/>
        <v>45459</v>
      </c>
      <c r="C1834" s="785">
        <v>6</v>
      </c>
      <c r="D1834" s="786">
        <f>IFERROR((INDEX(METADATA!$T$2:$T$20,MATCH(B1834,METADATA!$S$2:$S$20,0))),0)</f>
        <v>1</v>
      </c>
      <c r="E1834" s="785" t="str">
        <f t="shared" si="84"/>
        <v>HI</v>
      </c>
      <c r="F1834" s="786">
        <f>VLOOKUP(C1834,METADATA!$A$5:$H$29,IF(E1834="HI",2,IF(E1834="LO",6,10))+IF(D1834=1,2,IF(D1834=7,1,(IF(WEEKDAY(B1834)=1,2,IF(WEEKDAY(B1834)=7,1,0))))))</f>
        <v>3</v>
      </c>
      <c r="G1834" s="786">
        <f>VLOOKUP(C1834,METADATA!$J$5:$Q$29,IF(E1834="HI",2,IF(E1834="LO",6,10))+IF(D1834=1,2,IF(D1834=7,1,(IF(WEEKDAY(B1834)=1,2,IF(WEEKDAY(B1834)=7,1,0))))))</f>
        <v>3</v>
      </c>
      <c r="H1834" s="787">
        <v>8766.25</v>
      </c>
      <c r="I1834" s="788">
        <v>2240.0200500488281</v>
      </c>
      <c r="K1834" s="795">
        <v>870.51250000000005</v>
      </c>
      <c r="M1834" s="798">
        <f t="shared" si="85"/>
        <v>9047.9184836690893</v>
      </c>
      <c r="N1834" s="303"/>
      <c r="S1834" s="786">
        <v>0</v>
      </c>
      <c r="T1834" s="781">
        <f>VLOOKUP(C1834,METADATA!$J$5:$Q$29,IF(E1834="HI",2,IF(E1834="LO",6,10))+IF(S1834=1,2,IF(D1834=7,1,(IF(WEEKDAY(B1834)=1,2,IF(WEEKDAY(B1834)=7,1,0))))))</f>
        <v>3</v>
      </c>
      <c r="U1834" s="781">
        <f>VLOOKUP(C1834,METADATA!$A$5:$H$29,IF(E1834="HI",2,IF(E1834="LO",6,10))+IF(S1834=1,2,IF(D1834=7,1,(IF(WEEKDAY(B1834)=1,2,IF(WEEKDAY(B1834)=7,1,0))))))</f>
        <v>3</v>
      </c>
    </row>
    <row r="1835" spans="2:21" ht="13.95" customHeight="1" x14ac:dyDescent="0.25">
      <c r="B1835" s="784">
        <f t="shared" si="86"/>
        <v>45459</v>
      </c>
      <c r="C1835" s="785">
        <v>7</v>
      </c>
      <c r="D1835" s="786">
        <f>IFERROR((INDEX(METADATA!$T$2:$T$20,MATCH(B1835,METADATA!$S$2:$S$20,0))),0)</f>
        <v>1</v>
      </c>
      <c r="E1835" s="785" t="str">
        <f t="shared" si="84"/>
        <v>HI</v>
      </c>
      <c r="F1835" s="786">
        <f>VLOOKUP(C1835,METADATA!$A$5:$H$29,IF(E1835="HI",2,IF(E1835="LO",6,10))+IF(D1835=1,2,IF(D1835=7,1,(IF(WEEKDAY(B1835)=1,2,IF(WEEKDAY(B1835)=7,1,0))))))</f>
        <v>3</v>
      </c>
      <c r="G1835" s="786">
        <f>VLOOKUP(C1835,METADATA!$J$5:$Q$29,IF(E1835="HI",2,IF(E1835="LO",6,10))+IF(D1835=1,2,IF(D1835=7,1,(IF(WEEKDAY(B1835)=1,2,IF(WEEKDAY(B1835)=7,1,0))))))</f>
        <v>3</v>
      </c>
      <c r="H1835" s="787">
        <v>9711</v>
      </c>
      <c r="I1835" s="788">
        <v>2101.6099853515625</v>
      </c>
      <c r="K1835" s="795">
        <v>865.8125</v>
      </c>
      <c r="M1835" s="798">
        <f t="shared" si="85"/>
        <v>9935.8082474718376</v>
      </c>
      <c r="N1835" s="303"/>
      <c r="S1835" s="786">
        <v>0</v>
      </c>
      <c r="T1835" s="781">
        <f>VLOOKUP(C1835,METADATA!$J$5:$Q$29,IF(E1835="HI",2,IF(E1835="LO",6,10))+IF(S1835=1,2,IF(D1835=7,1,(IF(WEEKDAY(B1835)=1,2,IF(WEEKDAY(B1835)=7,1,0))))))</f>
        <v>3</v>
      </c>
      <c r="U1835" s="781">
        <f>VLOOKUP(C1835,METADATA!$A$5:$H$29,IF(E1835="HI",2,IF(E1835="LO",6,10))+IF(S1835=1,2,IF(D1835=7,1,(IF(WEEKDAY(B1835)=1,2,IF(WEEKDAY(B1835)=7,1,0))))))</f>
        <v>3</v>
      </c>
    </row>
    <row r="1836" spans="2:21" ht="13.95" customHeight="1" x14ac:dyDescent="0.25">
      <c r="B1836" s="784">
        <f t="shared" si="86"/>
        <v>45459</v>
      </c>
      <c r="C1836" s="785">
        <v>8</v>
      </c>
      <c r="D1836" s="786">
        <f>IFERROR((INDEX(METADATA!$T$2:$T$20,MATCH(B1836,METADATA!$S$2:$S$20,0))),0)</f>
        <v>1</v>
      </c>
      <c r="E1836" s="785" t="str">
        <f t="shared" si="84"/>
        <v>HI</v>
      </c>
      <c r="F1836" s="786">
        <f>VLOOKUP(C1836,METADATA!$A$5:$H$29,IF(E1836="HI",2,IF(E1836="LO",6,10))+IF(D1836=1,2,IF(D1836=7,1,(IF(WEEKDAY(B1836)=1,2,IF(WEEKDAY(B1836)=7,1,0))))))</f>
        <v>3</v>
      </c>
      <c r="G1836" s="786">
        <f>VLOOKUP(C1836,METADATA!$J$5:$Q$29,IF(E1836="HI",2,IF(E1836="LO",6,10))+IF(D1836=1,2,IF(D1836=7,1,(IF(WEEKDAY(B1836)=1,2,IF(WEEKDAY(B1836)=7,1,0))))))</f>
        <v>3</v>
      </c>
      <c r="H1836" s="787">
        <v>11199.5</v>
      </c>
      <c r="I1836" s="788">
        <v>2067.0950088500977</v>
      </c>
      <c r="K1836" s="795">
        <v>834.63750000000005</v>
      </c>
      <c r="M1836" s="798">
        <f t="shared" si="85"/>
        <v>11388.664628726801</v>
      </c>
      <c r="N1836" s="303"/>
      <c r="S1836" s="786">
        <v>0</v>
      </c>
      <c r="T1836" s="781">
        <f>VLOOKUP(C1836,METADATA!$J$5:$Q$29,IF(E1836="HI",2,IF(E1836="LO",6,10))+IF(S1836=1,2,IF(D1836=7,1,(IF(WEEKDAY(B1836)=1,2,IF(WEEKDAY(B1836)=7,1,0))))))</f>
        <v>3</v>
      </c>
      <c r="U1836" s="781">
        <f>VLOOKUP(C1836,METADATA!$A$5:$H$29,IF(E1836="HI",2,IF(E1836="LO",6,10))+IF(S1836=1,2,IF(D1836=7,1,(IF(WEEKDAY(B1836)=1,2,IF(WEEKDAY(B1836)=7,1,0))))))</f>
        <v>3</v>
      </c>
    </row>
    <row r="1837" spans="2:21" ht="13.95" customHeight="1" x14ac:dyDescent="0.25">
      <c r="B1837" s="784">
        <f t="shared" si="86"/>
        <v>45459</v>
      </c>
      <c r="C1837" s="785">
        <v>9</v>
      </c>
      <c r="D1837" s="786">
        <f>IFERROR((INDEX(METADATA!$T$2:$T$20,MATCH(B1837,METADATA!$S$2:$S$20,0))),0)</f>
        <v>1</v>
      </c>
      <c r="E1837" s="785" t="str">
        <f t="shared" si="84"/>
        <v>HI</v>
      </c>
      <c r="F1837" s="786">
        <f>VLOOKUP(C1837,METADATA!$A$5:$H$29,IF(E1837="HI",2,IF(E1837="LO",6,10))+IF(D1837=1,2,IF(D1837=7,1,(IF(WEEKDAY(B1837)=1,2,IF(WEEKDAY(B1837)=7,1,0))))))</f>
        <v>3</v>
      </c>
      <c r="G1837" s="786">
        <f>VLOOKUP(C1837,METADATA!$J$5:$Q$29,IF(E1837="HI",2,IF(E1837="LO",6,10))+IF(D1837=1,2,IF(D1837=7,1,(IF(WEEKDAY(B1837)=1,2,IF(WEEKDAY(B1837)=7,1,0))))))</f>
        <v>3</v>
      </c>
      <c r="H1837" s="787">
        <v>12236</v>
      </c>
      <c r="I1837" s="788">
        <v>1913.5229966430925</v>
      </c>
      <c r="K1837" s="795">
        <v>847.33749999999998</v>
      </c>
      <c r="M1837" s="798">
        <f t="shared" si="85"/>
        <v>12384.71906256585</v>
      </c>
      <c r="N1837" s="303"/>
      <c r="S1837" s="786">
        <v>0</v>
      </c>
      <c r="T1837" s="781">
        <f>VLOOKUP(C1837,METADATA!$J$5:$Q$29,IF(E1837="HI",2,IF(E1837="LO",6,10))+IF(S1837=1,2,IF(D1837=7,1,(IF(WEEKDAY(B1837)=1,2,IF(WEEKDAY(B1837)=7,1,0))))))</f>
        <v>3</v>
      </c>
      <c r="U1837" s="781">
        <f>VLOOKUP(C1837,METADATA!$A$5:$H$29,IF(E1837="HI",2,IF(E1837="LO",6,10))+IF(S1837=1,2,IF(D1837=7,1,(IF(WEEKDAY(B1837)=1,2,IF(WEEKDAY(B1837)=7,1,0))))))</f>
        <v>3</v>
      </c>
    </row>
    <row r="1838" spans="2:21" ht="13.95" customHeight="1" x14ac:dyDescent="0.25">
      <c r="B1838" s="784">
        <f t="shared" si="86"/>
        <v>45459</v>
      </c>
      <c r="C1838" s="785">
        <v>10</v>
      </c>
      <c r="D1838" s="786">
        <f>IFERROR((INDEX(METADATA!$T$2:$T$20,MATCH(B1838,METADATA!$S$2:$S$20,0))),0)</f>
        <v>1</v>
      </c>
      <c r="E1838" s="785" t="str">
        <f t="shared" si="84"/>
        <v>HI</v>
      </c>
      <c r="F1838" s="786">
        <f>VLOOKUP(C1838,METADATA!$A$5:$H$29,IF(E1838="HI",2,IF(E1838="LO",6,10))+IF(D1838=1,2,IF(D1838=7,1,(IF(WEEKDAY(B1838)=1,2,IF(WEEKDAY(B1838)=7,1,0))))))</f>
        <v>3</v>
      </c>
      <c r="G1838" s="786">
        <f>VLOOKUP(C1838,METADATA!$J$5:$Q$29,IF(E1838="HI",2,IF(E1838="LO",6,10))+IF(D1838=1,2,IF(D1838=7,1,(IF(WEEKDAY(B1838)=1,2,IF(WEEKDAY(B1838)=7,1,0))))))</f>
        <v>3</v>
      </c>
      <c r="H1838" s="787">
        <v>12516.75</v>
      </c>
      <c r="I1838" s="788">
        <v>1521.8399963378906</v>
      </c>
      <c r="K1838" s="795">
        <v>851.61249999999995</v>
      </c>
      <c r="M1838" s="798">
        <f t="shared" si="85"/>
        <v>12608.926502163209</v>
      </c>
      <c r="N1838" s="303"/>
      <c r="S1838" s="786">
        <v>0</v>
      </c>
      <c r="T1838" s="781">
        <f>VLOOKUP(C1838,METADATA!$J$5:$Q$29,IF(E1838="HI",2,IF(E1838="LO",6,10))+IF(S1838=1,2,IF(D1838=7,1,(IF(WEEKDAY(B1838)=1,2,IF(WEEKDAY(B1838)=7,1,0))))))</f>
        <v>3</v>
      </c>
      <c r="U1838" s="781">
        <f>VLOOKUP(C1838,METADATA!$A$5:$H$29,IF(E1838="HI",2,IF(E1838="LO",6,10))+IF(S1838=1,2,IF(D1838=7,1,(IF(WEEKDAY(B1838)=1,2,IF(WEEKDAY(B1838)=7,1,0))))))</f>
        <v>3</v>
      </c>
    </row>
    <row r="1839" spans="2:21" ht="13.95" customHeight="1" x14ac:dyDescent="0.25">
      <c r="B1839" s="784">
        <f t="shared" si="86"/>
        <v>45459</v>
      </c>
      <c r="C1839" s="785">
        <v>11</v>
      </c>
      <c r="D1839" s="786">
        <f>IFERROR((INDEX(METADATA!$T$2:$T$20,MATCH(B1839,METADATA!$S$2:$S$20,0))),0)</f>
        <v>1</v>
      </c>
      <c r="E1839" s="785" t="str">
        <f t="shared" si="84"/>
        <v>HI</v>
      </c>
      <c r="F1839" s="786">
        <f>VLOOKUP(C1839,METADATA!$A$5:$H$29,IF(E1839="HI",2,IF(E1839="LO",6,10))+IF(D1839=1,2,IF(D1839=7,1,(IF(WEEKDAY(B1839)=1,2,IF(WEEKDAY(B1839)=7,1,0))))))</f>
        <v>3</v>
      </c>
      <c r="G1839" s="786">
        <f>VLOOKUP(C1839,METADATA!$J$5:$Q$29,IF(E1839="HI",2,IF(E1839="LO",6,10))+IF(D1839=1,2,IF(D1839=7,1,(IF(WEEKDAY(B1839)=1,2,IF(WEEKDAY(B1839)=7,1,0))))))</f>
        <v>3</v>
      </c>
      <c r="H1839" s="787">
        <v>12531.25</v>
      </c>
      <c r="I1839" s="788">
        <v>1518.9600830078125</v>
      </c>
      <c r="K1839" s="795">
        <v>856.5</v>
      </c>
      <c r="M1839" s="798">
        <f t="shared" si="85"/>
        <v>12622.973750122081</v>
      </c>
      <c r="N1839" s="303"/>
      <c r="S1839" s="786">
        <v>0</v>
      </c>
      <c r="T1839" s="781">
        <f>VLOOKUP(C1839,METADATA!$J$5:$Q$29,IF(E1839="HI",2,IF(E1839="LO",6,10))+IF(S1839=1,2,IF(D1839=7,1,(IF(WEEKDAY(B1839)=1,2,IF(WEEKDAY(B1839)=7,1,0))))))</f>
        <v>3</v>
      </c>
      <c r="U1839" s="781">
        <f>VLOOKUP(C1839,METADATA!$A$5:$H$29,IF(E1839="HI",2,IF(E1839="LO",6,10))+IF(S1839=1,2,IF(D1839=7,1,(IF(WEEKDAY(B1839)=1,2,IF(WEEKDAY(B1839)=7,1,0))))))</f>
        <v>3</v>
      </c>
    </row>
    <row r="1840" spans="2:21" ht="13.95" customHeight="1" x14ac:dyDescent="0.25">
      <c r="B1840" s="784">
        <f t="shared" si="86"/>
        <v>45459</v>
      </c>
      <c r="C1840" s="785">
        <v>12</v>
      </c>
      <c r="D1840" s="786">
        <f>IFERROR((INDEX(METADATA!$T$2:$T$20,MATCH(B1840,METADATA!$S$2:$S$20,0))),0)</f>
        <v>1</v>
      </c>
      <c r="E1840" s="785" t="str">
        <f t="shared" si="84"/>
        <v>HI</v>
      </c>
      <c r="F1840" s="786">
        <f>VLOOKUP(C1840,METADATA!$A$5:$H$29,IF(E1840="HI",2,IF(E1840="LO",6,10))+IF(D1840=1,2,IF(D1840=7,1,(IF(WEEKDAY(B1840)=1,2,IF(WEEKDAY(B1840)=7,1,0))))))</f>
        <v>3</v>
      </c>
      <c r="G1840" s="786">
        <f>VLOOKUP(C1840,METADATA!$J$5:$Q$29,IF(E1840="HI",2,IF(E1840="LO",6,10))+IF(D1840=1,2,IF(D1840=7,1,(IF(WEEKDAY(B1840)=1,2,IF(WEEKDAY(B1840)=7,1,0))))))</f>
        <v>3</v>
      </c>
      <c r="H1840" s="787">
        <v>12321</v>
      </c>
      <c r="I1840" s="788">
        <v>1721.9239911437035</v>
      </c>
      <c r="K1840" s="795">
        <v>824.32500000000005</v>
      </c>
      <c r="M1840" s="798">
        <f t="shared" si="85"/>
        <v>12440.742069156337</v>
      </c>
      <c r="N1840" s="303"/>
      <c r="S1840" s="786">
        <v>0</v>
      </c>
      <c r="T1840" s="781">
        <f>VLOOKUP(C1840,METADATA!$J$5:$Q$29,IF(E1840="HI",2,IF(E1840="LO",6,10))+IF(S1840=1,2,IF(D1840=7,1,(IF(WEEKDAY(B1840)=1,2,IF(WEEKDAY(B1840)=7,1,0))))))</f>
        <v>3</v>
      </c>
      <c r="U1840" s="781">
        <f>VLOOKUP(C1840,METADATA!$A$5:$H$29,IF(E1840="HI",2,IF(E1840="LO",6,10))+IF(S1840=1,2,IF(D1840=7,1,(IF(WEEKDAY(B1840)=1,2,IF(WEEKDAY(B1840)=7,1,0))))))</f>
        <v>3</v>
      </c>
    </row>
    <row r="1841" spans="2:21" ht="13.95" customHeight="1" x14ac:dyDescent="0.25">
      <c r="B1841" s="784">
        <f t="shared" si="86"/>
        <v>45459</v>
      </c>
      <c r="C1841" s="785">
        <v>13</v>
      </c>
      <c r="D1841" s="786">
        <f>IFERROR((INDEX(METADATA!$T$2:$T$20,MATCH(B1841,METADATA!$S$2:$S$20,0))),0)</f>
        <v>1</v>
      </c>
      <c r="E1841" s="785" t="str">
        <f t="shared" si="84"/>
        <v>HI</v>
      </c>
      <c r="F1841" s="786">
        <f>VLOOKUP(C1841,METADATA!$A$5:$H$29,IF(E1841="HI",2,IF(E1841="LO",6,10))+IF(D1841=1,2,IF(D1841=7,1,(IF(WEEKDAY(B1841)=1,2,IF(WEEKDAY(B1841)=7,1,0))))))</f>
        <v>3</v>
      </c>
      <c r="G1841" s="786">
        <f>VLOOKUP(C1841,METADATA!$J$5:$Q$29,IF(E1841="HI",2,IF(E1841="LO",6,10))+IF(D1841=1,2,IF(D1841=7,1,(IF(WEEKDAY(B1841)=1,2,IF(WEEKDAY(B1841)=7,1,0))))))</f>
        <v>3</v>
      </c>
      <c r="H1841" s="787">
        <v>11864</v>
      </c>
      <c r="I1841" s="788">
        <v>1954.8250122070313</v>
      </c>
      <c r="K1841" s="795">
        <v>882.73749999999995</v>
      </c>
      <c r="M1841" s="798">
        <f t="shared" si="85"/>
        <v>12023.96926261666</v>
      </c>
      <c r="N1841" s="303"/>
      <c r="S1841" s="786">
        <v>0</v>
      </c>
      <c r="T1841" s="781">
        <f>VLOOKUP(C1841,METADATA!$J$5:$Q$29,IF(E1841="HI",2,IF(E1841="LO",6,10))+IF(S1841=1,2,IF(D1841=7,1,(IF(WEEKDAY(B1841)=1,2,IF(WEEKDAY(B1841)=7,1,0))))))</f>
        <v>3</v>
      </c>
      <c r="U1841" s="781">
        <f>VLOOKUP(C1841,METADATA!$A$5:$H$29,IF(E1841="HI",2,IF(E1841="LO",6,10))+IF(S1841=1,2,IF(D1841=7,1,(IF(WEEKDAY(B1841)=1,2,IF(WEEKDAY(B1841)=7,1,0))))))</f>
        <v>3</v>
      </c>
    </row>
    <row r="1842" spans="2:21" ht="13.95" customHeight="1" x14ac:dyDescent="0.25">
      <c r="B1842" s="784">
        <f t="shared" si="86"/>
        <v>45459</v>
      </c>
      <c r="C1842" s="785">
        <v>14</v>
      </c>
      <c r="D1842" s="786">
        <f>IFERROR((INDEX(METADATA!$T$2:$T$20,MATCH(B1842,METADATA!$S$2:$S$20,0))),0)</f>
        <v>1</v>
      </c>
      <c r="E1842" s="785" t="str">
        <f t="shared" si="84"/>
        <v>HI</v>
      </c>
      <c r="F1842" s="786">
        <f>VLOOKUP(C1842,METADATA!$A$5:$H$29,IF(E1842="HI",2,IF(E1842="LO",6,10))+IF(D1842=1,2,IF(D1842=7,1,(IF(WEEKDAY(B1842)=1,2,IF(WEEKDAY(B1842)=7,1,0))))))</f>
        <v>3</v>
      </c>
      <c r="G1842" s="786">
        <f>VLOOKUP(C1842,METADATA!$J$5:$Q$29,IF(E1842="HI",2,IF(E1842="LO",6,10))+IF(D1842=1,2,IF(D1842=7,1,(IF(WEEKDAY(B1842)=1,2,IF(WEEKDAY(B1842)=7,1,0))))))</f>
        <v>3</v>
      </c>
      <c r="H1842" s="787">
        <v>11241.5</v>
      </c>
      <c r="I1842" s="788">
        <v>1813.8725357055664</v>
      </c>
      <c r="K1842" s="795">
        <v>909.3125</v>
      </c>
      <c r="M1842" s="798">
        <f t="shared" si="85"/>
        <v>11386.89842871126</v>
      </c>
      <c r="N1842" s="303"/>
      <c r="S1842" s="786">
        <v>0</v>
      </c>
      <c r="T1842" s="781">
        <f>VLOOKUP(C1842,METADATA!$J$5:$Q$29,IF(E1842="HI",2,IF(E1842="LO",6,10))+IF(S1842=1,2,IF(D1842=7,1,(IF(WEEKDAY(B1842)=1,2,IF(WEEKDAY(B1842)=7,1,0))))))</f>
        <v>3</v>
      </c>
      <c r="U1842" s="781">
        <f>VLOOKUP(C1842,METADATA!$A$5:$H$29,IF(E1842="HI",2,IF(E1842="LO",6,10))+IF(S1842=1,2,IF(D1842=7,1,(IF(WEEKDAY(B1842)=1,2,IF(WEEKDAY(B1842)=7,1,0))))))</f>
        <v>3</v>
      </c>
    </row>
    <row r="1843" spans="2:21" ht="13.95" customHeight="1" x14ac:dyDescent="0.25">
      <c r="B1843" s="784">
        <f t="shared" si="86"/>
        <v>45459</v>
      </c>
      <c r="C1843" s="785">
        <v>15</v>
      </c>
      <c r="D1843" s="786">
        <f>IFERROR((INDEX(METADATA!$T$2:$T$20,MATCH(B1843,METADATA!$S$2:$S$20,0))),0)</f>
        <v>1</v>
      </c>
      <c r="E1843" s="785" t="str">
        <f t="shared" si="84"/>
        <v>HI</v>
      </c>
      <c r="F1843" s="786">
        <f>VLOOKUP(C1843,METADATA!$A$5:$H$29,IF(E1843="HI",2,IF(E1843="LO",6,10))+IF(D1843=1,2,IF(D1843=7,1,(IF(WEEKDAY(B1843)=1,2,IF(WEEKDAY(B1843)=7,1,0))))))</f>
        <v>3</v>
      </c>
      <c r="G1843" s="786">
        <f>VLOOKUP(C1843,METADATA!$J$5:$Q$29,IF(E1843="HI",2,IF(E1843="LO",6,10))+IF(D1843=1,2,IF(D1843=7,1,(IF(WEEKDAY(B1843)=1,2,IF(WEEKDAY(B1843)=7,1,0))))))</f>
        <v>3</v>
      </c>
      <c r="H1843" s="787">
        <v>11103.25</v>
      </c>
      <c r="I1843" s="788">
        <v>1899.0249862670898</v>
      </c>
      <c r="K1843" s="795">
        <v>905.6</v>
      </c>
      <c r="M1843" s="798">
        <f t="shared" si="85"/>
        <v>11264.47763817598</v>
      </c>
      <c r="N1843" s="303"/>
      <c r="S1843" s="786">
        <v>0</v>
      </c>
      <c r="T1843" s="781">
        <f>VLOOKUP(C1843,METADATA!$J$5:$Q$29,IF(E1843="HI",2,IF(E1843="LO",6,10))+IF(S1843=1,2,IF(D1843=7,1,(IF(WEEKDAY(B1843)=1,2,IF(WEEKDAY(B1843)=7,1,0))))))</f>
        <v>3</v>
      </c>
      <c r="U1843" s="781">
        <f>VLOOKUP(C1843,METADATA!$A$5:$H$29,IF(E1843="HI",2,IF(E1843="LO",6,10))+IF(S1843=1,2,IF(D1843=7,1,(IF(WEEKDAY(B1843)=1,2,IF(WEEKDAY(B1843)=7,1,0))))))</f>
        <v>3</v>
      </c>
    </row>
    <row r="1844" spans="2:21" ht="13.95" customHeight="1" x14ac:dyDescent="0.25">
      <c r="B1844" s="784">
        <f t="shared" si="86"/>
        <v>45459</v>
      </c>
      <c r="C1844" s="785">
        <v>16</v>
      </c>
      <c r="D1844" s="786">
        <f>IFERROR((INDEX(METADATA!$T$2:$T$20,MATCH(B1844,METADATA!$S$2:$S$20,0))),0)</f>
        <v>1</v>
      </c>
      <c r="E1844" s="785" t="str">
        <f t="shared" si="84"/>
        <v>HI</v>
      </c>
      <c r="F1844" s="786">
        <f>VLOOKUP(C1844,METADATA!$A$5:$H$29,IF(E1844="HI",2,IF(E1844="LO",6,10))+IF(D1844=1,2,IF(D1844=7,1,(IF(WEEKDAY(B1844)=1,2,IF(WEEKDAY(B1844)=7,1,0))))))</f>
        <v>3</v>
      </c>
      <c r="G1844" s="786">
        <f>VLOOKUP(C1844,METADATA!$J$5:$Q$29,IF(E1844="HI",2,IF(E1844="LO",6,10))+IF(D1844=1,2,IF(D1844=7,1,(IF(WEEKDAY(B1844)=1,2,IF(WEEKDAY(B1844)=7,1,0))))))</f>
        <v>3</v>
      </c>
      <c r="H1844" s="787">
        <v>11484</v>
      </c>
      <c r="I1844" s="788">
        <v>1831.8724899291992</v>
      </c>
      <c r="K1844" s="795">
        <v>913.98749999999995</v>
      </c>
      <c r="M1844" s="798">
        <f t="shared" si="85"/>
        <v>11629.187969044073</v>
      </c>
      <c r="N1844" s="303"/>
      <c r="S1844" s="786">
        <v>0</v>
      </c>
      <c r="T1844" s="781">
        <f>VLOOKUP(C1844,METADATA!$J$5:$Q$29,IF(E1844="HI",2,IF(E1844="LO",6,10))+IF(S1844=1,2,IF(D1844=7,1,(IF(WEEKDAY(B1844)=1,2,IF(WEEKDAY(B1844)=7,1,0))))))</f>
        <v>3</v>
      </c>
      <c r="U1844" s="781">
        <f>VLOOKUP(C1844,METADATA!$A$5:$H$29,IF(E1844="HI",2,IF(E1844="LO",6,10))+IF(S1844=1,2,IF(D1844=7,1,(IF(WEEKDAY(B1844)=1,2,IF(WEEKDAY(B1844)=7,1,0))))))</f>
        <v>3</v>
      </c>
    </row>
    <row r="1845" spans="2:21" ht="13.95" customHeight="1" x14ac:dyDescent="0.25">
      <c r="B1845" s="784">
        <f t="shared" si="86"/>
        <v>45459</v>
      </c>
      <c r="C1845" s="785">
        <v>17</v>
      </c>
      <c r="D1845" s="786">
        <f>IFERROR((INDEX(METADATA!$T$2:$T$20,MATCH(B1845,METADATA!$S$2:$S$20,0))),0)</f>
        <v>1</v>
      </c>
      <c r="E1845" s="785" t="str">
        <f t="shared" si="84"/>
        <v>HI</v>
      </c>
      <c r="F1845" s="786">
        <f>VLOOKUP(C1845,METADATA!$A$5:$H$29,IF(E1845="HI",2,IF(E1845="LO",6,10))+IF(D1845=1,2,IF(D1845=7,1,(IF(WEEKDAY(B1845)=1,2,IF(WEEKDAY(B1845)=7,1,0))))))</f>
        <v>2</v>
      </c>
      <c r="G1845" s="786">
        <f>VLOOKUP(C1845,METADATA!$J$5:$Q$29,IF(E1845="HI",2,IF(E1845="LO",6,10))+IF(D1845=1,2,IF(D1845=7,1,(IF(WEEKDAY(B1845)=1,2,IF(WEEKDAY(B1845)=7,1,0))))))</f>
        <v>3</v>
      </c>
      <c r="H1845" s="787">
        <v>11768</v>
      </c>
      <c r="I1845" s="788">
        <v>1894.4624633789063</v>
      </c>
      <c r="K1845" s="795">
        <v>902.26250000000005</v>
      </c>
      <c r="M1845" s="798">
        <f t="shared" si="85"/>
        <v>11919.513917318594</v>
      </c>
      <c r="N1845" s="303"/>
      <c r="S1845" s="786">
        <v>0</v>
      </c>
      <c r="T1845" s="781">
        <f>VLOOKUP(C1845,METADATA!$J$5:$Q$29,IF(E1845="HI",2,IF(E1845="LO",6,10))+IF(S1845=1,2,IF(D1845=7,1,(IF(WEEKDAY(B1845)=1,2,IF(WEEKDAY(B1845)=7,1,0))))))</f>
        <v>3</v>
      </c>
      <c r="U1845" s="781">
        <f>VLOOKUP(C1845,METADATA!$A$5:$H$29,IF(E1845="HI",2,IF(E1845="LO",6,10))+IF(S1845=1,2,IF(D1845=7,1,(IF(WEEKDAY(B1845)=1,2,IF(WEEKDAY(B1845)=7,1,0))))))</f>
        <v>2</v>
      </c>
    </row>
    <row r="1846" spans="2:21" ht="13.95" customHeight="1" x14ac:dyDescent="0.25">
      <c r="B1846" s="784">
        <f t="shared" si="86"/>
        <v>45459</v>
      </c>
      <c r="C1846" s="785">
        <v>18</v>
      </c>
      <c r="D1846" s="786">
        <f>IFERROR((INDEX(METADATA!$T$2:$T$20,MATCH(B1846,METADATA!$S$2:$S$20,0))),0)</f>
        <v>1</v>
      </c>
      <c r="E1846" s="785" t="str">
        <f t="shared" si="84"/>
        <v>HI</v>
      </c>
      <c r="F1846" s="786">
        <f>VLOOKUP(C1846,METADATA!$A$5:$H$29,IF(E1846="HI",2,IF(E1846="LO",6,10))+IF(D1846=1,2,IF(D1846=7,1,(IF(WEEKDAY(B1846)=1,2,IF(WEEKDAY(B1846)=7,1,0))))))</f>
        <v>2</v>
      </c>
      <c r="G1846" s="786">
        <f>VLOOKUP(C1846,METADATA!$J$5:$Q$29,IF(E1846="HI",2,IF(E1846="LO",6,10))+IF(D1846=1,2,IF(D1846=7,1,(IF(WEEKDAY(B1846)=1,2,IF(WEEKDAY(B1846)=7,1,0))))))</f>
        <v>3</v>
      </c>
      <c r="H1846" s="787">
        <v>12651</v>
      </c>
      <c r="I1846" s="788">
        <v>1999.2499694824219</v>
      </c>
      <c r="K1846" s="795">
        <v>933.76250000000005</v>
      </c>
      <c r="M1846" s="798">
        <f t="shared" si="85"/>
        <v>12807.997557794719</v>
      </c>
      <c r="N1846" s="303"/>
      <c r="S1846" s="786">
        <v>0</v>
      </c>
      <c r="T1846" s="781">
        <f>VLOOKUP(C1846,METADATA!$J$5:$Q$29,IF(E1846="HI",2,IF(E1846="LO",6,10))+IF(S1846=1,2,IF(D1846=7,1,(IF(WEEKDAY(B1846)=1,2,IF(WEEKDAY(B1846)=7,1,0))))))</f>
        <v>3</v>
      </c>
      <c r="U1846" s="781">
        <f>VLOOKUP(C1846,METADATA!$A$5:$H$29,IF(E1846="HI",2,IF(E1846="LO",6,10))+IF(S1846=1,2,IF(D1846=7,1,(IF(WEEKDAY(B1846)=1,2,IF(WEEKDAY(B1846)=7,1,0))))))</f>
        <v>2</v>
      </c>
    </row>
    <row r="1847" spans="2:21" ht="13.95" customHeight="1" x14ac:dyDescent="0.25">
      <c r="B1847" s="784">
        <f t="shared" si="86"/>
        <v>45459</v>
      </c>
      <c r="C1847" s="785">
        <v>19</v>
      </c>
      <c r="D1847" s="786">
        <f>IFERROR((INDEX(METADATA!$T$2:$T$20,MATCH(B1847,METADATA!$S$2:$S$20,0))),0)</f>
        <v>1</v>
      </c>
      <c r="E1847" s="785" t="str">
        <f t="shared" si="84"/>
        <v>HI</v>
      </c>
      <c r="F1847" s="786">
        <f>VLOOKUP(C1847,METADATA!$A$5:$H$29,IF(E1847="HI",2,IF(E1847="LO",6,10))+IF(D1847=1,2,IF(D1847=7,1,(IF(WEEKDAY(B1847)=1,2,IF(WEEKDAY(B1847)=7,1,0))))))</f>
        <v>3</v>
      </c>
      <c r="G1847" s="786">
        <f>VLOOKUP(C1847,METADATA!$J$5:$Q$29,IF(E1847="HI",2,IF(E1847="LO",6,10))+IF(D1847=1,2,IF(D1847=7,1,(IF(WEEKDAY(B1847)=1,2,IF(WEEKDAY(B1847)=7,1,0))))))</f>
        <v>3</v>
      </c>
      <c r="H1847" s="787">
        <v>13452</v>
      </c>
      <c r="I1847" s="788">
        <v>2053.8450317382813</v>
      </c>
      <c r="K1847" s="795">
        <v>0</v>
      </c>
      <c r="M1847" s="798">
        <f t="shared" si="85"/>
        <v>13607.886809288062</v>
      </c>
      <c r="N1847" s="303"/>
      <c r="S1847" s="786">
        <v>0</v>
      </c>
      <c r="T1847" s="781">
        <f>VLOOKUP(C1847,METADATA!$J$5:$Q$29,IF(E1847="HI",2,IF(E1847="LO",6,10))+IF(S1847=1,2,IF(D1847=7,1,(IF(WEEKDAY(B1847)=1,2,IF(WEEKDAY(B1847)=7,1,0))))))</f>
        <v>3</v>
      </c>
      <c r="U1847" s="781">
        <f>VLOOKUP(C1847,METADATA!$A$5:$H$29,IF(E1847="HI",2,IF(E1847="LO",6,10))+IF(S1847=1,2,IF(D1847=7,1,(IF(WEEKDAY(B1847)=1,2,IF(WEEKDAY(B1847)=7,1,0))))))</f>
        <v>3</v>
      </c>
    </row>
    <row r="1848" spans="2:21" ht="13.95" customHeight="1" x14ac:dyDescent="0.25">
      <c r="B1848" s="784">
        <f t="shared" si="86"/>
        <v>45459</v>
      </c>
      <c r="C1848" s="785">
        <v>20</v>
      </c>
      <c r="D1848" s="786">
        <f>IFERROR((INDEX(METADATA!$T$2:$T$20,MATCH(B1848,METADATA!$S$2:$S$20,0))),0)</f>
        <v>1</v>
      </c>
      <c r="E1848" s="785" t="str">
        <f t="shared" si="84"/>
        <v>HI</v>
      </c>
      <c r="F1848" s="786">
        <f>VLOOKUP(C1848,METADATA!$A$5:$H$29,IF(E1848="HI",2,IF(E1848="LO",6,10))+IF(D1848=1,2,IF(D1848=7,1,(IF(WEEKDAY(B1848)=1,2,IF(WEEKDAY(B1848)=7,1,0))))))</f>
        <v>3</v>
      </c>
      <c r="G1848" s="786">
        <f>VLOOKUP(C1848,METADATA!$J$5:$Q$29,IF(E1848="HI",2,IF(E1848="LO",6,10))+IF(D1848=1,2,IF(D1848=7,1,(IF(WEEKDAY(B1848)=1,2,IF(WEEKDAY(B1848)=7,1,0))))))</f>
        <v>3</v>
      </c>
      <c r="H1848" s="787">
        <v>12144.75</v>
      </c>
      <c r="I1848" s="788">
        <v>1881.1715195178986</v>
      </c>
      <c r="K1848" s="795">
        <v>0</v>
      </c>
      <c r="M1848" s="798">
        <f t="shared" si="85"/>
        <v>12289.579278736326</v>
      </c>
      <c r="N1848" s="303"/>
      <c r="S1848" s="786">
        <v>0</v>
      </c>
      <c r="T1848" s="781">
        <f>VLOOKUP(C1848,METADATA!$J$5:$Q$29,IF(E1848="HI",2,IF(E1848="LO",6,10))+IF(S1848=1,2,IF(D1848=7,1,(IF(WEEKDAY(B1848)=1,2,IF(WEEKDAY(B1848)=7,1,0))))))</f>
        <v>3</v>
      </c>
      <c r="U1848" s="781">
        <f>VLOOKUP(C1848,METADATA!$A$5:$H$29,IF(E1848="HI",2,IF(E1848="LO",6,10))+IF(S1848=1,2,IF(D1848=7,1,(IF(WEEKDAY(B1848)=1,2,IF(WEEKDAY(B1848)=7,1,0))))))</f>
        <v>3</v>
      </c>
    </row>
    <row r="1849" spans="2:21" ht="13.95" customHeight="1" x14ac:dyDescent="0.25">
      <c r="B1849" s="784">
        <f t="shared" si="86"/>
        <v>45459</v>
      </c>
      <c r="C1849" s="785">
        <v>21</v>
      </c>
      <c r="D1849" s="786">
        <f>IFERROR((INDEX(METADATA!$T$2:$T$20,MATCH(B1849,METADATA!$S$2:$S$20,0))),0)</f>
        <v>1</v>
      </c>
      <c r="E1849" s="785" t="str">
        <f t="shared" si="84"/>
        <v>HI</v>
      </c>
      <c r="F1849" s="786">
        <f>VLOOKUP(C1849,METADATA!$A$5:$H$29,IF(E1849="HI",2,IF(E1849="LO",6,10))+IF(D1849=1,2,IF(D1849=7,1,(IF(WEEKDAY(B1849)=1,2,IF(WEEKDAY(B1849)=7,1,0))))))</f>
        <v>3</v>
      </c>
      <c r="G1849" s="786">
        <f>VLOOKUP(C1849,METADATA!$J$5:$Q$29,IF(E1849="HI",2,IF(E1849="LO",6,10))+IF(D1849=1,2,IF(D1849=7,1,(IF(WEEKDAY(B1849)=1,2,IF(WEEKDAY(B1849)=7,1,0))))))</f>
        <v>3</v>
      </c>
      <c r="H1849" s="787">
        <v>10573</v>
      </c>
      <c r="I1849" s="788">
        <v>1791.47998046875</v>
      </c>
      <c r="K1849" s="795">
        <v>0</v>
      </c>
      <c r="M1849" s="798">
        <f t="shared" si="85"/>
        <v>10723.699432584835</v>
      </c>
      <c r="N1849" s="303"/>
      <c r="S1849" s="786">
        <v>0</v>
      </c>
      <c r="T1849" s="781">
        <f>VLOOKUP(C1849,METADATA!$J$5:$Q$29,IF(E1849="HI",2,IF(E1849="LO",6,10))+IF(S1849=1,2,IF(D1849=7,1,(IF(WEEKDAY(B1849)=1,2,IF(WEEKDAY(B1849)=7,1,0))))))</f>
        <v>3</v>
      </c>
      <c r="U1849" s="781">
        <f>VLOOKUP(C1849,METADATA!$A$5:$H$29,IF(E1849="HI",2,IF(E1849="LO",6,10))+IF(S1849=1,2,IF(D1849=7,1,(IF(WEEKDAY(B1849)=1,2,IF(WEEKDAY(B1849)=7,1,0))))))</f>
        <v>3</v>
      </c>
    </row>
    <row r="1850" spans="2:21" ht="13.95" customHeight="1" x14ac:dyDescent="0.25">
      <c r="B1850" s="784">
        <f t="shared" si="86"/>
        <v>45459</v>
      </c>
      <c r="C1850" s="785">
        <v>22</v>
      </c>
      <c r="D1850" s="786">
        <f>IFERROR((INDEX(METADATA!$T$2:$T$20,MATCH(B1850,METADATA!$S$2:$S$20,0))),0)</f>
        <v>1</v>
      </c>
      <c r="E1850" s="785" t="str">
        <f t="shared" si="84"/>
        <v>HI</v>
      </c>
      <c r="F1850" s="786">
        <f>VLOOKUP(C1850,METADATA!$A$5:$H$29,IF(E1850="HI",2,IF(E1850="LO",6,10))+IF(D1850=1,2,IF(D1850=7,1,(IF(WEEKDAY(B1850)=1,2,IF(WEEKDAY(B1850)=7,1,0))))))</f>
        <v>3</v>
      </c>
      <c r="G1850" s="786">
        <f>VLOOKUP(C1850,METADATA!$J$5:$Q$29,IF(E1850="HI",2,IF(E1850="LO",6,10))+IF(D1850=1,2,IF(D1850=7,1,(IF(WEEKDAY(B1850)=1,2,IF(WEEKDAY(B1850)=7,1,0))))))</f>
        <v>3</v>
      </c>
      <c r="H1850" s="787">
        <v>9170.25</v>
      </c>
      <c r="I1850" s="788">
        <v>1718.8800048828125</v>
      </c>
      <c r="K1850" s="795">
        <v>0</v>
      </c>
      <c r="M1850" s="798">
        <f t="shared" si="85"/>
        <v>9329.9535654624742</v>
      </c>
      <c r="N1850" s="303"/>
      <c r="S1850" s="786">
        <v>0</v>
      </c>
      <c r="T1850" s="781">
        <f>VLOOKUP(C1850,METADATA!$J$5:$Q$29,IF(E1850="HI",2,IF(E1850="LO",6,10))+IF(S1850=1,2,IF(D1850=7,1,(IF(WEEKDAY(B1850)=1,2,IF(WEEKDAY(B1850)=7,1,0))))))</f>
        <v>3</v>
      </c>
      <c r="U1850" s="781">
        <f>VLOOKUP(C1850,METADATA!$A$5:$H$29,IF(E1850="HI",2,IF(E1850="LO",6,10))+IF(S1850=1,2,IF(D1850=7,1,(IF(WEEKDAY(B1850)=1,2,IF(WEEKDAY(B1850)=7,1,0))))))</f>
        <v>3</v>
      </c>
    </row>
    <row r="1851" spans="2:21" ht="13.95" customHeight="1" x14ac:dyDescent="0.25">
      <c r="B1851" s="784">
        <f t="shared" si="86"/>
        <v>45459</v>
      </c>
      <c r="C1851" s="785">
        <v>23</v>
      </c>
      <c r="D1851" s="786">
        <f>IFERROR((INDEX(METADATA!$T$2:$T$20,MATCH(B1851,METADATA!$S$2:$S$20,0))),0)</f>
        <v>1</v>
      </c>
      <c r="E1851" s="785" t="str">
        <f t="shared" si="84"/>
        <v>HI</v>
      </c>
      <c r="F1851" s="786">
        <f>VLOOKUP(C1851,METADATA!$A$5:$H$29,IF(E1851="HI",2,IF(E1851="LO",6,10))+IF(D1851=1,2,IF(D1851=7,1,(IF(WEEKDAY(B1851)=1,2,IF(WEEKDAY(B1851)=7,1,0))))))</f>
        <v>3</v>
      </c>
      <c r="G1851" s="786">
        <f>VLOOKUP(C1851,METADATA!$J$5:$Q$29,IF(E1851="HI",2,IF(E1851="LO",6,10))+IF(D1851=1,2,IF(D1851=7,1,(IF(WEEKDAY(B1851)=1,2,IF(WEEKDAY(B1851)=7,1,0))))))</f>
        <v>3</v>
      </c>
      <c r="H1851" s="787">
        <v>8195.25</v>
      </c>
      <c r="I1851" s="788">
        <v>1856.9730280637741</v>
      </c>
      <c r="K1851" s="795">
        <v>0</v>
      </c>
      <c r="M1851" s="798">
        <f t="shared" si="85"/>
        <v>8403.0037123314632</v>
      </c>
      <c r="N1851" s="303"/>
      <c r="S1851" s="786">
        <v>0</v>
      </c>
      <c r="T1851" s="781">
        <f>VLOOKUP(C1851,METADATA!$J$5:$Q$29,IF(E1851="HI",2,IF(E1851="LO",6,10))+IF(S1851=1,2,IF(D1851=7,1,(IF(WEEKDAY(B1851)=1,2,IF(WEEKDAY(B1851)=7,1,0))))))</f>
        <v>3</v>
      </c>
      <c r="U1851" s="781">
        <f>VLOOKUP(C1851,METADATA!$A$5:$H$29,IF(E1851="HI",2,IF(E1851="LO",6,10))+IF(S1851=1,2,IF(D1851=7,1,(IF(WEEKDAY(B1851)=1,2,IF(WEEKDAY(B1851)=7,1,0))))))</f>
        <v>3</v>
      </c>
    </row>
    <row r="1852" spans="2:21" ht="13.95" customHeight="1" x14ac:dyDescent="0.25">
      <c r="B1852" s="784">
        <f t="shared" si="86"/>
        <v>45460</v>
      </c>
      <c r="C1852" s="785">
        <v>0</v>
      </c>
      <c r="D1852" s="786">
        <f>IFERROR((INDEX(METADATA!$T$2:$T$20,MATCH(B1852,METADATA!$S$2:$S$20,0))),0)</f>
        <v>7</v>
      </c>
      <c r="E1852" s="785" t="str">
        <f t="shared" si="84"/>
        <v>HI</v>
      </c>
      <c r="F1852" s="786">
        <f>VLOOKUP(C1852,METADATA!$A$5:$H$29,IF(E1852="HI",2,IF(E1852="LO",6,10))+IF(D1852=1,2,IF(D1852=7,1,(IF(WEEKDAY(B1852)=1,2,IF(WEEKDAY(B1852)=7,1,0))))))</f>
        <v>3</v>
      </c>
      <c r="G1852" s="786">
        <f>VLOOKUP(C1852,METADATA!$J$5:$Q$29,IF(E1852="HI",2,IF(E1852="LO",6,10))+IF(D1852=1,2,IF(D1852=7,1,(IF(WEEKDAY(B1852)=1,2,IF(WEEKDAY(B1852)=7,1,0))))))</f>
        <v>3</v>
      </c>
      <c r="H1852" s="787">
        <v>7757</v>
      </c>
      <c r="I1852" s="788">
        <v>2083.8974533081055</v>
      </c>
      <c r="K1852" s="795">
        <v>0</v>
      </c>
      <c r="M1852" s="798">
        <f t="shared" si="85"/>
        <v>8032.0406868929649</v>
      </c>
      <c r="N1852" s="303"/>
      <c r="S1852" s="786">
        <v>0</v>
      </c>
      <c r="T1852" s="781">
        <f>VLOOKUP(C1852,METADATA!$J$5:$Q$29,IF(E1852="HI",2,IF(E1852="LO",6,10))+IF(S1852=1,2,IF(D1852=7,1,(IF(WEEKDAY(B1852)=1,2,IF(WEEKDAY(B1852)=7,1,0))))))</f>
        <v>3</v>
      </c>
      <c r="U1852" s="781">
        <f>VLOOKUP(C1852,METADATA!$A$5:$H$29,IF(E1852="HI",2,IF(E1852="LO",6,10))+IF(S1852=1,2,IF(D1852=7,1,(IF(WEEKDAY(B1852)=1,2,IF(WEEKDAY(B1852)=7,1,0))))))</f>
        <v>3</v>
      </c>
    </row>
    <row r="1853" spans="2:21" ht="13.95" customHeight="1" x14ac:dyDescent="0.25">
      <c r="B1853" s="784">
        <f t="shared" si="86"/>
        <v>45460</v>
      </c>
      <c r="C1853" s="785">
        <v>1</v>
      </c>
      <c r="D1853" s="786">
        <f>IFERROR((INDEX(METADATA!$T$2:$T$20,MATCH(B1853,METADATA!$S$2:$S$20,0))),0)</f>
        <v>7</v>
      </c>
      <c r="E1853" s="785" t="str">
        <f t="shared" si="84"/>
        <v>HI</v>
      </c>
      <c r="F1853" s="786">
        <f>VLOOKUP(C1853,METADATA!$A$5:$H$29,IF(E1853="HI",2,IF(E1853="LO",6,10))+IF(D1853=1,2,IF(D1853=7,1,(IF(WEEKDAY(B1853)=1,2,IF(WEEKDAY(B1853)=7,1,0))))))</f>
        <v>3</v>
      </c>
      <c r="G1853" s="786">
        <f>VLOOKUP(C1853,METADATA!$J$5:$Q$29,IF(E1853="HI",2,IF(E1853="LO",6,10))+IF(D1853=1,2,IF(D1853=7,1,(IF(WEEKDAY(B1853)=1,2,IF(WEEKDAY(B1853)=7,1,0))))))</f>
        <v>3</v>
      </c>
      <c r="H1853" s="787">
        <v>7372.75</v>
      </c>
      <c r="I1853" s="788">
        <v>2132.3274917602539</v>
      </c>
      <c r="K1853" s="795">
        <v>0</v>
      </c>
      <c r="M1853" s="798">
        <f t="shared" si="85"/>
        <v>7674.9112760094222</v>
      </c>
      <c r="N1853" s="303"/>
      <c r="S1853" s="786">
        <v>0</v>
      </c>
      <c r="T1853" s="781">
        <f>VLOOKUP(C1853,METADATA!$J$5:$Q$29,IF(E1853="HI",2,IF(E1853="LO",6,10))+IF(S1853=1,2,IF(D1853=7,1,(IF(WEEKDAY(B1853)=1,2,IF(WEEKDAY(B1853)=7,1,0))))))</f>
        <v>3</v>
      </c>
      <c r="U1853" s="781">
        <f>VLOOKUP(C1853,METADATA!$A$5:$H$29,IF(E1853="HI",2,IF(E1853="LO",6,10))+IF(S1853=1,2,IF(D1853=7,1,(IF(WEEKDAY(B1853)=1,2,IF(WEEKDAY(B1853)=7,1,0))))))</f>
        <v>3</v>
      </c>
    </row>
    <row r="1854" spans="2:21" ht="13.95" customHeight="1" x14ac:dyDescent="0.25">
      <c r="B1854" s="784">
        <f t="shared" si="86"/>
        <v>45460</v>
      </c>
      <c r="C1854" s="785">
        <v>2</v>
      </c>
      <c r="D1854" s="786">
        <f>IFERROR((INDEX(METADATA!$T$2:$T$20,MATCH(B1854,METADATA!$S$2:$S$20,0))),0)</f>
        <v>7</v>
      </c>
      <c r="E1854" s="785" t="str">
        <f t="shared" si="84"/>
        <v>HI</v>
      </c>
      <c r="F1854" s="786">
        <f>VLOOKUP(C1854,METADATA!$A$5:$H$29,IF(E1854="HI",2,IF(E1854="LO",6,10))+IF(D1854=1,2,IF(D1854=7,1,(IF(WEEKDAY(B1854)=1,2,IF(WEEKDAY(B1854)=7,1,0))))))</f>
        <v>3</v>
      </c>
      <c r="G1854" s="786">
        <f>VLOOKUP(C1854,METADATA!$J$5:$Q$29,IF(E1854="HI",2,IF(E1854="LO",6,10))+IF(D1854=1,2,IF(D1854=7,1,(IF(WEEKDAY(B1854)=1,2,IF(WEEKDAY(B1854)=7,1,0))))))</f>
        <v>3</v>
      </c>
      <c r="H1854" s="787">
        <v>7312.5</v>
      </c>
      <c r="I1854" s="788">
        <v>2046.4075393676758</v>
      </c>
      <c r="K1854" s="795">
        <v>0</v>
      </c>
      <c r="M1854" s="798">
        <f t="shared" si="85"/>
        <v>7593.447179455512</v>
      </c>
      <c r="N1854" s="303"/>
      <c r="S1854" s="786">
        <v>0</v>
      </c>
      <c r="T1854" s="781">
        <f>VLOOKUP(C1854,METADATA!$J$5:$Q$29,IF(E1854="HI",2,IF(E1854="LO",6,10))+IF(S1854=1,2,IF(D1854=7,1,(IF(WEEKDAY(B1854)=1,2,IF(WEEKDAY(B1854)=7,1,0))))))</f>
        <v>3</v>
      </c>
      <c r="U1854" s="781">
        <f>VLOOKUP(C1854,METADATA!$A$5:$H$29,IF(E1854="HI",2,IF(E1854="LO",6,10))+IF(S1854=1,2,IF(D1854=7,1,(IF(WEEKDAY(B1854)=1,2,IF(WEEKDAY(B1854)=7,1,0))))))</f>
        <v>3</v>
      </c>
    </row>
    <row r="1855" spans="2:21" ht="13.95" customHeight="1" x14ac:dyDescent="0.25">
      <c r="B1855" s="784">
        <f t="shared" si="86"/>
        <v>45460</v>
      </c>
      <c r="C1855" s="785">
        <v>3</v>
      </c>
      <c r="D1855" s="786">
        <f>IFERROR((INDEX(METADATA!$T$2:$T$20,MATCH(B1855,METADATA!$S$2:$S$20,0))),0)</f>
        <v>7</v>
      </c>
      <c r="E1855" s="785" t="str">
        <f t="shared" si="84"/>
        <v>HI</v>
      </c>
      <c r="F1855" s="786">
        <f>VLOOKUP(C1855,METADATA!$A$5:$H$29,IF(E1855="HI",2,IF(E1855="LO",6,10))+IF(D1855=1,2,IF(D1855=7,1,(IF(WEEKDAY(B1855)=1,2,IF(WEEKDAY(B1855)=7,1,0))))))</f>
        <v>3</v>
      </c>
      <c r="G1855" s="786">
        <f>VLOOKUP(C1855,METADATA!$J$5:$Q$29,IF(E1855="HI",2,IF(E1855="LO",6,10))+IF(D1855=1,2,IF(D1855=7,1,(IF(WEEKDAY(B1855)=1,2,IF(WEEKDAY(B1855)=7,1,0))))))</f>
        <v>3</v>
      </c>
      <c r="H1855" s="787">
        <v>7648.25</v>
      </c>
      <c r="I1855" s="788">
        <v>2068.4624938964844</v>
      </c>
      <c r="K1855" s="795">
        <v>0</v>
      </c>
      <c r="M1855" s="798">
        <f t="shared" si="85"/>
        <v>7923.0212136000537</v>
      </c>
      <c r="N1855" s="303"/>
      <c r="S1855" s="786">
        <v>0</v>
      </c>
      <c r="T1855" s="781">
        <f>VLOOKUP(C1855,METADATA!$J$5:$Q$29,IF(E1855="HI",2,IF(E1855="LO",6,10))+IF(S1855=1,2,IF(D1855=7,1,(IF(WEEKDAY(B1855)=1,2,IF(WEEKDAY(B1855)=7,1,0))))))</f>
        <v>3</v>
      </c>
      <c r="U1855" s="781">
        <f>VLOOKUP(C1855,METADATA!$A$5:$H$29,IF(E1855="HI",2,IF(E1855="LO",6,10))+IF(S1855=1,2,IF(D1855=7,1,(IF(WEEKDAY(B1855)=1,2,IF(WEEKDAY(B1855)=7,1,0))))))</f>
        <v>3</v>
      </c>
    </row>
    <row r="1856" spans="2:21" ht="13.95" customHeight="1" x14ac:dyDescent="0.25">
      <c r="B1856" s="784">
        <f t="shared" si="86"/>
        <v>45460</v>
      </c>
      <c r="C1856" s="785">
        <v>4</v>
      </c>
      <c r="D1856" s="786">
        <f>IFERROR((INDEX(METADATA!$T$2:$T$20,MATCH(B1856,METADATA!$S$2:$S$20,0))),0)</f>
        <v>7</v>
      </c>
      <c r="E1856" s="785" t="str">
        <f t="shared" si="84"/>
        <v>HI</v>
      </c>
      <c r="F1856" s="786">
        <f>VLOOKUP(C1856,METADATA!$A$5:$H$29,IF(E1856="HI",2,IF(E1856="LO",6,10))+IF(D1856=1,2,IF(D1856=7,1,(IF(WEEKDAY(B1856)=1,2,IF(WEEKDAY(B1856)=7,1,0))))))</f>
        <v>3</v>
      </c>
      <c r="G1856" s="786">
        <f>VLOOKUP(C1856,METADATA!$J$5:$Q$29,IF(E1856="HI",2,IF(E1856="LO",6,10))+IF(D1856=1,2,IF(D1856=7,1,(IF(WEEKDAY(B1856)=1,2,IF(WEEKDAY(B1856)=7,1,0))))))</f>
        <v>3</v>
      </c>
      <c r="H1856" s="787">
        <v>8383</v>
      </c>
      <c r="I1856" s="788">
        <v>2114.3774948120117</v>
      </c>
      <c r="K1856" s="795">
        <v>0</v>
      </c>
      <c r="M1856" s="798">
        <f t="shared" si="85"/>
        <v>8645.5353327927314</v>
      </c>
      <c r="N1856" s="303"/>
      <c r="S1856" s="786">
        <v>0</v>
      </c>
      <c r="T1856" s="781">
        <f>VLOOKUP(C1856,METADATA!$J$5:$Q$29,IF(E1856="HI",2,IF(E1856="LO",6,10))+IF(S1856=1,2,IF(D1856=7,1,(IF(WEEKDAY(B1856)=1,2,IF(WEEKDAY(B1856)=7,1,0))))))</f>
        <v>3</v>
      </c>
      <c r="U1856" s="781">
        <f>VLOOKUP(C1856,METADATA!$A$5:$H$29,IF(E1856="HI",2,IF(E1856="LO",6,10))+IF(S1856=1,2,IF(D1856=7,1,(IF(WEEKDAY(B1856)=1,2,IF(WEEKDAY(B1856)=7,1,0))))))</f>
        <v>3</v>
      </c>
    </row>
    <row r="1857" spans="2:21" ht="13.95" customHeight="1" x14ac:dyDescent="0.25">
      <c r="B1857" s="784">
        <f t="shared" si="86"/>
        <v>45460</v>
      </c>
      <c r="C1857" s="785">
        <v>5</v>
      </c>
      <c r="D1857" s="786">
        <f>IFERROR((INDEX(METADATA!$T$2:$T$20,MATCH(B1857,METADATA!$S$2:$S$20,0))),0)</f>
        <v>7</v>
      </c>
      <c r="E1857" s="785" t="str">
        <f t="shared" si="84"/>
        <v>HI</v>
      </c>
      <c r="F1857" s="786">
        <f>VLOOKUP(C1857,METADATA!$A$5:$H$29,IF(E1857="HI",2,IF(E1857="LO",6,10))+IF(D1857=1,2,IF(D1857=7,1,(IF(WEEKDAY(B1857)=1,2,IF(WEEKDAY(B1857)=7,1,0))))))</f>
        <v>3</v>
      </c>
      <c r="G1857" s="786">
        <f>VLOOKUP(C1857,METADATA!$J$5:$Q$29,IF(E1857="HI",2,IF(E1857="LO",6,10))+IF(D1857=1,2,IF(D1857=7,1,(IF(WEEKDAY(B1857)=1,2,IF(WEEKDAY(B1857)=7,1,0))))))</f>
        <v>3</v>
      </c>
      <c r="H1857" s="787">
        <v>10152.75</v>
      </c>
      <c r="I1857" s="788">
        <v>2034.984992980957</v>
      </c>
      <c r="K1857" s="795">
        <v>0</v>
      </c>
      <c r="M1857" s="798">
        <f t="shared" si="85"/>
        <v>10354.684760250198</v>
      </c>
      <c r="N1857" s="303"/>
      <c r="S1857" s="786">
        <v>0</v>
      </c>
      <c r="T1857" s="781">
        <f>VLOOKUP(C1857,METADATA!$J$5:$Q$29,IF(E1857="HI",2,IF(E1857="LO",6,10))+IF(S1857=1,2,IF(D1857=7,1,(IF(WEEKDAY(B1857)=1,2,IF(WEEKDAY(B1857)=7,1,0))))))</f>
        <v>3</v>
      </c>
      <c r="U1857" s="781">
        <f>VLOOKUP(C1857,METADATA!$A$5:$H$29,IF(E1857="HI",2,IF(E1857="LO",6,10))+IF(S1857=1,2,IF(D1857=7,1,(IF(WEEKDAY(B1857)=1,2,IF(WEEKDAY(B1857)=7,1,0))))))</f>
        <v>3</v>
      </c>
    </row>
    <row r="1858" spans="2:21" ht="13.95" customHeight="1" x14ac:dyDescent="0.25">
      <c r="B1858" s="784">
        <f t="shared" si="86"/>
        <v>45460</v>
      </c>
      <c r="C1858" s="785">
        <v>6</v>
      </c>
      <c r="D1858" s="786">
        <f>IFERROR((INDEX(METADATA!$T$2:$T$20,MATCH(B1858,METADATA!$S$2:$S$20,0))),0)</f>
        <v>7</v>
      </c>
      <c r="E1858" s="785" t="str">
        <f t="shared" si="84"/>
        <v>HI</v>
      </c>
      <c r="F1858" s="786">
        <f>VLOOKUP(C1858,METADATA!$A$5:$H$29,IF(E1858="HI",2,IF(E1858="LO",6,10))+IF(D1858=1,2,IF(D1858=7,1,(IF(WEEKDAY(B1858)=1,2,IF(WEEKDAY(B1858)=7,1,0))))))</f>
        <v>3</v>
      </c>
      <c r="G1858" s="786">
        <f>VLOOKUP(C1858,METADATA!$J$5:$Q$29,IF(E1858="HI",2,IF(E1858="LO",6,10))+IF(D1858=1,2,IF(D1858=7,1,(IF(WEEKDAY(B1858)=1,2,IF(WEEKDAY(B1858)=7,1,0))))))</f>
        <v>3</v>
      </c>
      <c r="H1858" s="787">
        <v>12628</v>
      </c>
      <c r="I1858" s="788">
        <v>1824.0700378417969</v>
      </c>
      <c r="K1858" s="795">
        <v>870.51250000000005</v>
      </c>
      <c r="M1858" s="798">
        <f t="shared" si="85"/>
        <v>12759.060133997025</v>
      </c>
      <c r="N1858" s="303"/>
      <c r="S1858" s="786">
        <v>0</v>
      </c>
      <c r="T1858" s="781">
        <f>VLOOKUP(C1858,METADATA!$J$5:$Q$29,IF(E1858="HI",2,IF(E1858="LO",6,10))+IF(S1858=1,2,IF(D1858=7,1,(IF(WEEKDAY(B1858)=1,2,IF(WEEKDAY(B1858)=7,1,0))))))</f>
        <v>3</v>
      </c>
      <c r="U1858" s="781">
        <f>VLOOKUP(C1858,METADATA!$A$5:$H$29,IF(E1858="HI",2,IF(E1858="LO",6,10))+IF(S1858=1,2,IF(D1858=7,1,(IF(WEEKDAY(B1858)=1,2,IF(WEEKDAY(B1858)=7,1,0))))))</f>
        <v>3</v>
      </c>
    </row>
    <row r="1859" spans="2:21" ht="13.95" customHeight="1" x14ac:dyDescent="0.25">
      <c r="B1859" s="784">
        <f t="shared" si="86"/>
        <v>45460</v>
      </c>
      <c r="C1859" s="785">
        <v>7</v>
      </c>
      <c r="D1859" s="786">
        <f>IFERROR((INDEX(METADATA!$T$2:$T$20,MATCH(B1859,METADATA!$S$2:$S$20,0))),0)</f>
        <v>7</v>
      </c>
      <c r="E1859" s="785" t="str">
        <f t="shared" si="84"/>
        <v>HI</v>
      </c>
      <c r="F1859" s="786">
        <f>VLOOKUP(C1859,METADATA!$A$5:$H$29,IF(E1859="HI",2,IF(E1859="LO",6,10))+IF(D1859=1,2,IF(D1859=7,1,(IF(WEEKDAY(B1859)=1,2,IF(WEEKDAY(B1859)=7,1,0))))))</f>
        <v>2</v>
      </c>
      <c r="G1859" s="786">
        <f>VLOOKUP(C1859,METADATA!$J$5:$Q$29,IF(E1859="HI",2,IF(E1859="LO",6,10))+IF(D1859=1,2,IF(D1859=7,1,(IF(WEEKDAY(B1859)=1,2,IF(WEEKDAY(B1859)=7,1,0))))))</f>
        <v>2</v>
      </c>
      <c r="H1859" s="787">
        <v>13967</v>
      </c>
      <c r="I1859" s="788">
        <v>227.93049346655607</v>
      </c>
      <c r="K1859" s="795">
        <v>865.8125</v>
      </c>
      <c r="M1859" s="798">
        <f t="shared" si="85"/>
        <v>13968.85969969818</v>
      </c>
      <c r="N1859" s="303"/>
      <c r="S1859" s="786">
        <v>0</v>
      </c>
      <c r="T1859" s="781">
        <f>VLOOKUP(C1859,METADATA!$J$5:$Q$29,IF(E1859="HI",2,IF(E1859="LO",6,10))+IF(S1859=1,2,IF(D1859=7,1,(IF(WEEKDAY(B1859)=1,2,IF(WEEKDAY(B1859)=7,1,0))))))</f>
        <v>2</v>
      </c>
      <c r="U1859" s="781">
        <f>VLOOKUP(C1859,METADATA!$A$5:$H$29,IF(E1859="HI",2,IF(E1859="LO",6,10))+IF(S1859=1,2,IF(D1859=7,1,(IF(WEEKDAY(B1859)=1,2,IF(WEEKDAY(B1859)=7,1,0))))))</f>
        <v>2</v>
      </c>
    </row>
    <row r="1860" spans="2:21" ht="13.95" customHeight="1" x14ac:dyDescent="0.25">
      <c r="B1860" s="784">
        <f t="shared" si="86"/>
        <v>45460</v>
      </c>
      <c r="C1860" s="785">
        <v>8</v>
      </c>
      <c r="D1860" s="786">
        <f>IFERROR((INDEX(METADATA!$T$2:$T$20,MATCH(B1860,METADATA!$S$2:$S$20,0))),0)</f>
        <v>7</v>
      </c>
      <c r="E1860" s="785" t="str">
        <f t="shared" ref="E1860:E1923" si="87">IF(B1860="","",IF(AND(MONTH(B1860)&gt;=MONTH($AA$9),MONTH(B1860)&lt;=MONTH($AA$11)),"HI","LO"))</f>
        <v>HI</v>
      </c>
      <c r="F1860" s="786">
        <f>VLOOKUP(C1860,METADATA!$A$5:$H$29,IF(E1860="HI",2,IF(E1860="LO",6,10))+IF(D1860=1,2,IF(D1860=7,1,(IF(WEEKDAY(B1860)=1,2,IF(WEEKDAY(B1860)=7,1,0))))))</f>
        <v>2</v>
      </c>
      <c r="G1860" s="786">
        <f>VLOOKUP(C1860,METADATA!$J$5:$Q$29,IF(E1860="HI",2,IF(E1860="LO",6,10))+IF(D1860=1,2,IF(D1860=7,1,(IF(WEEKDAY(B1860)=1,2,IF(WEEKDAY(B1860)=7,1,0))))))</f>
        <v>2</v>
      </c>
      <c r="H1860" s="787">
        <v>14645.25</v>
      </c>
      <c r="I1860" s="788">
        <v>0</v>
      </c>
      <c r="K1860" s="795">
        <v>834.63750000000005</v>
      </c>
      <c r="M1860" s="798">
        <f t="shared" ref="M1860:M1923" si="88">SQRT(H1860^2+I1860^2)</f>
        <v>14645.25</v>
      </c>
      <c r="N1860" s="303"/>
      <c r="S1860" s="786">
        <v>0</v>
      </c>
      <c r="T1860" s="781">
        <f>VLOOKUP(C1860,METADATA!$J$5:$Q$29,IF(E1860="HI",2,IF(E1860="LO",6,10))+IF(S1860=1,2,IF(D1860=7,1,(IF(WEEKDAY(B1860)=1,2,IF(WEEKDAY(B1860)=7,1,0))))))</f>
        <v>2</v>
      </c>
      <c r="U1860" s="781">
        <f>VLOOKUP(C1860,METADATA!$A$5:$H$29,IF(E1860="HI",2,IF(E1860="LO",6,10))+IF(S1860=1,2,IF(D1860=7,1,(IF(WEEKDAY(B1860)=1,2,IF(WEEKDAY(B1860)=7,1,0))))))</f>
        <v>2</v>
      </c>
    </row>
    <row r="1861" spans="2:21" ht="13.95" customHeight="1" x14ac:dyDescent="0.25">
      <c r="B1861" s="784">
        <f t="shared" si="86"/>
        <v>45460</v>
      </c>
      <c r="C1861" s="785">
        <v>9</v>
      </c>
      <c r="D1861" s="786">
        <f>IFERROR((INDEX(METADATA!$T$2:$T$20,MATCH(B1861,METADATA!$S$2:$S$20,0))),0)</f>
        <v>7</v>
      </c>
      <c r="E1861" s="785" t="str">
        <f t="shared" si="87"/>
        <v>HI</v>
      </c>
      <c r="F1861" s="786">
        <f>VLOOKUP(C1861,METADATA!$A$5:$H$29,IF(E1861="HI",2,IF(E1861="LO",6,10))+IF(D1861=1,2,IF(D1861=7,1,(IF(WEEKDAY(B1861)=1,2,IF(WEEKDAY(B1861)=7,1,0))))))</f>
        <v>2</v>
      </c>
      <c r="G1861" s="786">
        <f>VLOOKUP(C1861,METADATA!$J$5:$Q$29,IF(E1861="HI",2,IF(E1861="LO",6,10))+IF(D1861=1,2,IF(D1861=7,1,(IF(WEEKDAY(B1861)=1,2,IF(WEEKDAY(B1861)=7,1,0))))))</f>
        <v>2</v>
      </c>
      <c r="H1861" s="787">
        <v>15300.25</v>
      </c>
      <c r="I1861" s="788">
        <v>191.40000152587891</v>
      </c>
      <c r="K1861" s="795">
        <v>847.33749999999998</v>
      </c>
      <c r="M1861" s="798">
        <f t="shared" si="88"/>
        <v>15301.44712186021</v>
      </c>
      <c r="N1861" s="303"/>
      <c r="S1861" s="786">
        <v>0</v>
      </c>
      <c r="T1861" s="781">
        <f>VLOOKUP(C1861,METADATA!$J$5:$Q$29,IF(E1861="HI",2,IF(E1861="LO",6,10))+IF(S1861=1,2,IF(D1861=7,1,(IF(WEEKDAY(B1861)=1,2,IF(WEEKDAY(B1861)=7,1,0))))))</f>
        <v>2</v>
      </c>
      <c r="U1861" s="781">
        <f>VLOOKUP(C1861,METADATA!$A$5:$H$29,IF(E1861="HI",2,IF(E1861="LO",6,10))+IF(S1861=1,2,IF(D1861=7,1,(IF(WEEKDAY(B1861)=1,2,IF(WEEKDAY(B1861)=7,1,0))))))</f>
        <v>2</v>
      </c>
    </row>
    <row r="1862" spans="2:21" ht="13.95" customHeight="1" x14ac:dyDescent="0.25">
      <c r="B1862" s="784">
        <f t="shared" si="86"/>
        <v>45460</v>
      </c>
      <c r="C1862" s="785">
        <v>10</v>
      </c>
      <c r="D1862" s="786">
        <f>IFERROR((INDEX(METADATA!$T$2:$T$20,MATCH(B1862,METADATA!$S$2:$S$20,0))),0)</f>
        <v>7</v>
      </c>
      <c r="E1862" s="785" t="str">
        <f t="shared" si="87"/>
        <v>HI</v>
      </c>
      <c r="F1862" s="786">
        <f>VLOOKUP(C1862,METADATA!$A$5:$H$29,IF(E1862="HI",2,IF(E1862="LO",6,10))+IF(D1862=1,2,IF(D1862=7,1,(IF(WEEKDAY(B1862)=1,2,IF(WEEKDAY(B1862)=7,1,0))))))</f>
        <v>2</v>
      </c>
      <c r="G1862" s="786">
        <f>VLOOKUP(C1862,METADATA!$J$5:$Q$29,IF(E1862="HI",2,IF(E1862="LO",6,10))+IF(D1862=1,2,IF(D1862=7,1,(IF(WEEKDAY(B1862)=1,2,IF(WEEKDAY(B1862)=7,1,0))))))</f>
        <v>2</v>
      </c>
      <c r="H1862" s="787">
        <v>14871.25</v>
      </c>
      <c r="I1862" s="788">
        <v>1284.9599914550781</v>
      </c>
      <c r="K1862" s="795">
        <v>851.61249999999995</v>
      </c>
      <c r="M1862" s="798">
        <f t="shared" si="88"/>
        <v>14926.660669491359</v>
      </c>
      <c r="N1862" s="303"/>
      <c r="S1862" s="786">
        <v>0</v>
      </c>
      <c r="T1862" s="781">
        <f>VLOOKUP(C1862,METADATA!$J$5:$Q$29,IF(E1862="HI",2,IF(E1862="LO",6,10))+IF(S1862=1,2,IF(D1862=7,1,(IF(WEEKDAY(B1862)=1,2,IF(WEEKDAY(B1862)=7,1,0))))))</f>
        <v>2</v>
      </c>
      <c r="U1862" s="781">
        <f>VLOOKUP(C1862,METADATA!$A$5:$H$29,IF(E1862="HI",2,IF(E1862="LO",6,10))+IF(S1862=1,2,IF(D1862=7,1,(IF(WEEKDAY(B1862)=1,2,IF(WEEKDAY(B1862)=7,1,0))))))</f>
        <v>2</v>
      </c>
    </row>
    <row r="1863" spans="2:21" ht="13.95" customHeight="1" x14ac:dyDescent="0.25">
      <c r="B1863" s="784">
        <f t="shared" si="86"/>
        <v>45460</v>
      </c>
      <c r="C1863" s="785">
        <v>11</v>
      </c>
      <c r="D1863" s="786">
        <f>IFERROR((INDEX(METADATA!$T$2:$T$20,MATCH(B1863,METADATA!$S$2:$S$20,0))),0)</f>
        <v>7</v>
      </c>
      <c r="E1863" s="785" t="str">
        <f t="shared" si="87"/>
        <v>HI</v>
      </c>
      <c r="F1863" s="786">
        <f>VLOOKUP(C1863,METADATA!$A$5:$H$29,IF(E1863="HI",2,IF(E1863="LO",6,10))+IF(D1863=1,2,IF(D1863=7,1,(IF(WEEKDAY(B1863)=1,2,IF(WEEKDAY(B1863)=7,1,0))))))</f>
        <v>2</v>
      </c>
      <c r="G1863" s="786">
        <f>VLOOKUP(C1863,METADATA!$J$5:$Q$29,IF(E1863="HI",2,IF(E1863="LO",6,10))+IF(D1863=1,2,IF(D1863=7,1,(IF(WEEKDAY(B1863)=1,2,IF(WEEKDAY(B1863)=7,1,0))))))</f>
        <v>2</v>
      </c>
      <c r="H1863" s="787">
        <v>15047.5</v>
      </c>
      <c r="I1863" s="788">
        <v>1734.3599853515625</v>
      </c>
      <c r="K1863" s="795">
        <v>856.5</v>
      </c>
      <c r="M1863" s="798">
        <f t="shared" si="88"/>
        <v>15147.120545132948</v>
      </c>
      <c r="N1863" s="303"/>
      <c r="S1863" s="786">
        <v>0</v>
      </c>
      <c r="T1863" s="781">
        <f>VLOOKUP(C1863,METADATA!$J$5:$Q$29,IF(E1863="HI",2,IF(E1863="LO",6,10))+IF(S1863=1,2,IF(D1863=7,1,(IF(WEEKDAY(B1863)=1,2,IF(WEEKDAY(B1863)=7,1,0))))))</f>
        <v>2</v>
      </c>
      <c r="U1863" s="781">
        <f>VLOOKUP(C1863,METADATA!$A$5:$H$29,IF(E1863="HI",2,IF(E1863="LO",6,10))+IF(S1863=1,2,IF(D1863=7,1,(IF(WEEKDAY(B1863)=1,2,IF(WEEKDAY(B1863)=7,1,0))))))</f>
        <v>2</v>
      </c>
    </row>
    <row r="1864" spans="2:21" ht="13.95" customHeight="1" x14ac:dyDescent="0.25">
      <c r="B1864" s="784">
        <f t="shared" si="86"/>
        <v>45460</v>
      </c>
      <c r="C1864" s="785">
        <v>12</v>
      </c>
      <c r="D1864" s="786">
        <f>IFERROR((INDEX(METADATA!$T$2:$T$20,MATCH(B1864,METADATA!$S$2:$S$20,0))),0)</f>
        <v>7</v>
      </c>
      <c r="E1864" s="785" t="str">
        <f t="shared" si="87"/>
        <v>HI</v>
      </c>
      <c r="F1864" s="786">
        <f>VLOOKUP(C1864,METADATA!$A$5:$H$29,IF(E1864="HI",2,IF(E1864="LO",6,10))+IF(D1864=1,2,IF(D1864=7,1,(IF(WEEKDAY(B1864)=1,2,IF(WEEKDAY(B1864)=7,1,0))))))</f>
        <v>3</v>
      </c>
      <c r="G1864" s="786">
        <f>VLOOKUP(C1864,METADATA!$J$5:$Q$29,IF(E1864="HI",2,IF(E1864="LO",6,10))+IF(D1864=1,2,IF(D1864=7,1,(IF(WEEKDAY(B1864)=1,2,IF(WEEKDAY(B1864)=7,1,0))))))</f>
        <v>3</v>
      </c>
      <c r="H1864" s="787">
        <v>14811.25</v>
      </c>
      <c r="I1864" s="788">
        <v>1846.4400472044945</v>
      </c>
      <c r="K1864" s="795">
        <v>824.32500000000005</v>
      </c>
      <c r="M1864" s="798">
        <f t="shared" si="88"/>
        <v>14925.899216141737</v>
      </c>
      <c r="N1864" s="303"/>
      <c r="S1864" s="786">
        <v>0</v>
      </c>
      <c r="T1864" s="781">
        <f>VLOOKUP(C1864,METADATA!$J$5:$Q$29,IF(E1864="HI",2,IF(E1864="LO",6,10))+IF(S1864=1,2,IF(D1864=7,1,(IF(WEEKDAY(B1864)=1,2,IF(WEEKDAY(B1864)=7,1,0))))))</f>
        <v>3</v>
      </c>
      <c r="U1864" s="781">
        <f>VLOOKUP(C1864,METADATA!$A$5:$H$29,IF(E1864="HI",2,IF(E1864="LO",6,10))+IF(S1864=1,2,IF(D1864=7,1,(IF(WEEKDAY(B1864)=1,2,IF(WEEKDAY(B1864)=7,1,0))))))</f>
        <v>3</v>
      </c>
    </row>
    <row r="1865" spans="2:21" ht="13.95" customHeight="1" x14ac:dyDescent="0.25">
      <c r="B1865" s="784">
        <f t="shared" si="86"/>
        <v>45460</v>
      </c>
      <c r="C1865" s="785">
        <v>13</v>
      </c>
      <c r="D1865" s="786">
        <f>IFERROR((INDEX(METADATA!$T$2:$T$20,MATCH(B1865,METADATA!$S$2:$S$20,0))),0)</f>
        <v>7</v>
      </c>
      <c r="E1865" s="785" t="str">
        <f t="shared" si="87"/>
        <v>HI</v>
      </c>
      <c r="F1865" s="786">
        <f>VLOOKUP(C1865,METADATA!$A$5:$H$29,IF(E1865="HI",2,IF(E1865="LO",6,10))+IF(D1865=1,2,IF(D1865=7,1,(IF(WEEKDAY(B1865)=1,2,IF(WEEKDAY(B1865)=7,1,0))))))</f>
        <v>3</v>
      </c>
      <c r="G1865" s="786">
        <f>VLOOKUP(C1865,METADATA!$J$5:$Q$29,IF(E1865="HI",2,IF(E1865="LO",6,10))+IF(D1865=1,2,IF(D1865=7,1,(IF(WEEKDAY(B1865)=1,2,IF(WEEKDAY(B1865)=7,1,0))))))</f>
        <v>3</v>
      </c>
      <c r="H1865" s="787">
        <v>14289.75</v>
      </c>
      <c r="I1865" s="788">
        <v>1985.7300242185593</v>
      </c>
      <c r="K1865" s="795">
        <v>882.73749999999995</v>
      </c>
      <c r="M1865" s="798">
        <f t="shared" si="88"/>
        <v>14427.06064281921</v>
      </c>
      <c r="N1865" s="303"/>
      <c r="S1865" s="786">
        <v>0</v>
      </c>
      <c r="T1865" s="781">
        <f>VLOOKUP(C1865,METADATA!$J$5:$Q$29,IF(E1865="HI",2,IF(E1865="LO",6,10))+IF(S1865=1,2,IF(D1865=7,1,(IF(WEEKDAY(B1865)=1,2,IF(WEEKDAY(B1865)=7,1,0))))))</f>
        <v>3</v>
      </c>
      <c r="U1865" s="781">
        <f>VLOOKUP(C1865,METADATA!$A$5:$H$29,IF(E1865="HI",2,IF(E1865="LO",6,10))+IF(S1865=1,2,IF(D1865=7,1,(IF(WEEKDAY(B1865)=1,2,IF(WEEKDAY(B1865)=7,1,0))))))</f>
        <v>3</v>
      </c>
    </row>
    <row r="1866" spans="2:21" ht="13.95" customHeight="1" x14ac:dyDescent="0.25">
      <c r="B1866" s="784">
        <f t="shared" si="86"/>
        <v>45460</v>
      </c>
      <c r="C1866" s="785">
        <v>14</v>
      </c>
      <c r="D1866" s="786">
        <f>IFERROR((INDEX(METADATA!$T$2:$T$20,MATCH(B1866,METADATA!$S$2:$S$20,0))),0)</f>
        <v>7</v>
      </c>
      <c r="E1866" s="785" t="str">
        <f t="shared" si="87"/>
        <v>HI</v>
      </c>
      <c r="F1866" s="786">
        <f>VLOOKUP(C1866,METADATA!$A$5:$H$29,IF(E1866="HI",2,IF(E1866="LO",6,10))+IF(D1866=1,2,IF(D1866=7,1,(IF(WEEKDAY(B1866)=1,2,IF(WEEKDAY(B1866)=7,1,0))))))</f>
        <v>3</v>
      </c>
      <c r="G1866" s="786">
        <f>VLOOKUP(C1866,METADATA!$J$5:$Q$29,IF(E1866="HI",2,IF(E1866="LO",6,10))+IF(D1866=1,2,IF(D1866=7,1,(IF(WEEKDAY(B1866)=1,2,IF(WEEKDAY(B1866)=7,1,0))))))</f>
        <v>3</v>
      </c>
      <c r="H1866" s="787">
        <v>14725.25</v>
      </c>
      <c r="I1866" s="788">
        <v>2066.6865033507347</v>
      </c>
      <c r="K1866" s="795">
        <v>909.3125</v>
      </c>
      <c r="M1866" s="798">
        <f t="shared" si="88"/>
        <v>14869.5723094389</v>
      </c>
      <c r="N1866" s="303"/>
      <c r="S1866" s="786">
        <v>0</v>
      </c>
      <c r="T1866" s="781">
        <f>VLOOKUP(C1866,METADATA!$J$5:$Q$29,IF(E1866="HI",2,IF(E1866="LO",6,10))+IF(S1866=1,2,IF(D1866=7,1,(IF(WEEKDAY(B1866)=1,2,IF(WEEKDAY(B1866)=7,1,0))))))</f>
        <v>3</v>
      </c>
      <c r="U1866" s="781">
        <f>VLOOKUP(C1866,METADATA!$A$5:$H$29,IF(E1866="HI",2,IF(E1866="LO",6,10))+IF(S1866=1,2,IF(D1866=7,1,(IF(WEEKDAY(B1866)=1,2,IF(WEEKDAY(B1866)=7,1,0))))))</f>
        <v>3</v>
      </c>
    </row>
    <row r="1867" spans="2:21" ht="13.95" customHeight="1" x14ac:dyDescent="0.25">
      <c r="B1867" s="784">
        <f t="shared" si="86"/>
        <v>45460</v>
      </c>
      <c r="C1867" s="785">
        <v>15</v>
      </c>
      <c r="D1867" s="786">
        <f>IFERROR((INDEX(METADATA!$T$2:$T$20,MATCH(B1867,METADATA!$S$2:$S$20,0))),0)</f>
        <v>7</v>
      </c>
      <c r="E1867" s="785" t="str">
        <f t="shared" si="87"/>
        <v>HI</v>
      </c>
      <c r="F1867" s="786">
        <f>VLOOKUP(C1867,METADATA!$A$5:$H$29,IF(E1867="HI",2,IF(E1867="LO",6,10))+IF(D1867=1,2,IF(D1867=7,1,(IF(WEEKDAY(B1867)=1,2,IF(WEEKDAY(B1867)=7,1,0))))))</f>
        <v>3</v>
      </c>
      <c r="G1867" s="786">
        <f>VLOOKUP(C1867,METADATA!$J$5:$Q$29,IF(E1867="HI",2,IF(E1867="LO",6,10))+IF(D1867=1,2,IF(D1867=7,1,(IF(WEEKDAY(B1867)=1,2,IF(WEEKDAY(B1867)=7,1,0))))))</f>
        <v>3</v>
      </c>
      <c r="H1867" s="787">
        <v>14730.75</v>
      </c>
      <c r="I1867" s="788">
        <v>2324.4824752807617</v>
      </c>
      <c r="K1867" s="795">
        <v>905.6</v>
      </c>
      <c r="M1867" s="798">
        <f t="shared" si="88"/>
        <v>14913.021636824222</v>
      </c>
      <c r="N1867" s="303"/>
      <c r="S1867" s="786">
        <v>0</v>
      </c>
      <c r="T1867" s="781">
        <f>VLOOKUP(C1867,METADATA!$J$5:$Q$29,IF(E1867="HI",2,IF(E1867="LO",6,10))+IF(S1867=1,2,IF(D1867=7,1,(IF(WEEKDAY(B1867)=1,2,IF(WEEKDAY(B1867)=7,1,0))))))</f>
        <v>3</v>
      </c>
      <c r="U1867" s="781">
        <f>VLOOKUP(C1867,METADATA!$A$5:$H$29,IF(E1867="HI",2,IF(E1867="LO",6,10))+IF(S1867=1,2,IF(D1867=7,1,(IF(WEEKDAY(B1867)=1,2,IF(WEEKDAY(B1867)=7,1,0))))))</f>
        <v>3</v>
      </c>
    </row>
    <row r="1868" spans="2:21" ht="13.95" customHeight="1" x14ac:dyDescent="0.25">
      <c r="B1868" s="784">
        <f t="shared" si="86"/>
        <v>45460</v>
      </c>
      <c r="C1868" s="785">
        <v>16</v>
      </c>
      <c r="D1868" s="786">
        <f>IFERROR((INDEX(METADATA!$T$2:$T$20,MATCH(B1868,METADATA!$S$2:$S$20,0))),0)</f>
        <v>7</v>
      </c>
      <c r="E1868" s="785" t="str">
        <f t="shared" si="87"/>
        <v>HI</v>
      </c>
      <c r="F1868" s="786">
        <f>VLOOKUP(C1868,METADATA!$A$5:$H$29,IF(E1868="HI",2,IF(E1868="LO",6,10))+IF(D1868=1,2,IF(D1868=7,1,(IF(WEEKDAY(B1868)=1,2,IF(WEEKDAY(B1868)=7,1,0))))))</f>
        <v>3</v>
      </c>
      <c r="G1868" s="786">
        <f>VLOOKUP(C1868,METADATA!$J$5:$Q$29,IF(E1868="HI",2,IF(E1868="LO",6,10))+IF(D1868=1,2,IF(D1868=7,1,(IF(WEEKDAY(B1868)=1,2,IF(WEEKDAY(B1868)=7,1,0))))))</f>
        <v>3</v>
      </c>
      <c r="H1868" s="787">
        <v>14619.75</v>
      </c>
      <c r="I1868" s="788">
        <v>2201.85498046875</v>
      </c>
      <c r="K1868" s="795">
        <v>913.98749999999995</v>
      </c>
      <c r="M1868" s="798">
        <f t="shared" si="88"/>
        <v>14784.62902535992</v>
      </c>
      <c r="N1868" s="303"/>
      <c r="S1868" s="786">
        <v>0</v>
      </c>
      <c r="T1868" s="781">
        <f>VLOOKUP(C1868,METADATA!$J$5:$Q$29,IF(E1868="HI",2,IF(E1868="LO",6,10))+IF(S1868=1,2,IF(D1868=7,1,(IF(WEEKDAY(B1868)=1,2,IF(WEEKDAY(B1868)=7,1,0))))))</f>
        <v>3</v>
      </c>
      <c r="U1868" s="781">
        <f>VLOOKUP(C1868,METADATA!$A$5:$H$29,IF(E1868="HI",2,IF(E1868="LO",6,10))+IF(S1868=1,2,IF(D1868=7,1,(IF(WEEKDAY(B1868)=1,2,IF(WEEKDAY(B1868)=7,1,0))))))</f>
        <v>3</v>
      </c>
    </row>
    <row r="1869" spans="2:21" ht="13.95" customHeight="1" x14ac:dyDescent="0.25">
      <c r="B1869" s="784">
        <f t="shared" si="86"/>
        <v>45460</v>
      </c>
      <c r="C1869" s="785">
        <v>17</v>
      </c>
      <c r="D1869" s="786">
        <f>IFERROR((INDEX(METADATA!$T$2:$T$20,MATCH(B1869,METADATA!$S$2:$S$20,0))),0)</f>
        <v>7</v>
      </c>
      <c r="E1869" s="785" t="str">
        <f t="shared" si="87"/>
        <v>HI</v>
      </c>
      <c r="F1869" s="786">
        <f>VLOOKUP(C1869,METADATA!$A$5:$H$29,IF(E1869="HI",2,IF(E1869="LO",6,10))+IF(D1869=1,2,IF(D1869=7,1,(IF(WEEKDAY(B1869)=1,2,IF(WEEKDAY(B1869)=7,1,0))))))</f>
        <v>2</v>
      </c>
      <c r="G1869" s="786">
        <f>VLOOKUP(C1869,METADATA!$J$5:$Q$29,IF(E1869="HI",2,IF(E1869="LO",6,10))+IF(D1869=1,2,IF(D1869=7,1,(IF(WEEKDAY(B1869)=1,2,IF(WEEKDAY(B1869)=7,1,0))))))</f>
        <v>3</v>
      </c>
      <c r="H1869" s="787">
        <v>14089</v>
      </c>
      <c r="I1869" s="788">
        <v>2191.4374923706055</v>
      </c>
      <c r="K1869" s="795">
        <v>902.26250000000005</v>
      </c>
      <c r="M1869" s="798">
        <f t="shared" si="88"/>
        <v>14258.412228679867</v>
      </c>
      <c r="N1869" s="303"/>
      <c r="S1869" s="786">
        <v>0</v>
      </c>
      <c r="T1869" s="781">
        <f>VLOOKUP(C1869,METADATA!$J$5:$Q$29,IF(E1869="HI",2,IF(E1869="LO",6,10))+IF(S1869=1,2,IF(D1869=7,1,(IF(WEEKDAY(B1869)=1,2,IF(WEEKDAY(B1869)=7,1,0))))))</f>
        <v>3</v>
      </c>
      <c r="U1869" s="781">
        <f>VLOOKUP(C1869,METADATA!$A$5:$H$29,IF(E1869="HI",2,IF(E1869="LO",6,10))+IF(S1869=1,2,IF(D1869=7,1,(IF(WEEKDAY(B1869)=1,2,IF(WEEKDAY(B1869)=7,1,0))))))</f>
        <v>2</v>
      </c>
    </row>
    <row r="1870" spans="2:21" ht="13.95" customHeight="1" x14ac:dyDescent="0.25">
      <c r="B1870" s="784">
        <f t="shared" si="86"/>
        <v>45460</v>
      </c>
      <c r="C1870" s="785">
        <v>18</v>
      </c>
      <c r="D1870" s="786">
        <f>IFERROR((INDEX(METADATA!$T$2:$T$20,MATCH(B1870,METADATA!$S$2:$S$20,0))),0)</f>
        <v>7</v>
      </c>
      <c r="E1870" s="785" t="str">
        <f t="shared" si="87"/>
        <v>HI</v>
      </c>
      <c r="F1870" s="786">
        <f>VLOOKUP(C1870,METADATA!$A$5:$H$29,IF(E1870="HI",2,IF(E1870="LO",6,10))+IF(D1870=1,2,IF(D1870=7,1,(IF(WEEKDAY(B1870)=1,2,IF(WEEKDAY(B1870)=7,1,0))))))</f>
        <v>2</v>
      </c>
      <c r="G1870" s="786">
        <f>VLOOKUP(C1870,METADATA!$J$5:$Q$29,IF(E1870="HI",2,IF(E1870="LO",6,10))+IF(D1870=1,2,IF(D1870=7,1,(IF(WEEKDAY(B1870)=1,2,IF(WEEKDAY(B1870)=7,1,0))))))</f>
        <v>2</v>
      </c>
      <c r="H1870" s="787">
        <v>14653</v>
      </c>
      <c r="I1870" s="788">
        <v>2101.1500015258789</v>
      </c>
      <c r="K1870" s="795">
        <v>933.76250000000005</v>
      </c>
      <c r="M1870" s="798">
        <f t="shared" si="88"/>
        <v>14802.879460730341</v>
      </c>
      <c r="N1870" s="303"/>
      <c r="S1870" s="786">
        <v>0</v>
      </c>
      <c r="T1870" s="781">
        <f>VLOOKUP(C1870,METADATA!$J$5:$Q$29,IF(E1870="HI",2,IF(E1870="LO",6,10))+IF(S1870=1,2,IF(D1870=7,1,(IF(WEEKDAY(B1870)=1,2,IF(WEEKDAY(B1870)=7,1,0))))))</f>
        <v>2</v>
      </c>
      <c r="U1870" s="781">
        <f>VLOOKUP(C1870,METADATA!$A$5:$H$29,IF(E1870="HI",2,IF(E1870="LO",6,10))+IF(S1870=1,2,IF(D1870=7,1,(IF(WEEKDAY(B1870)=1,2,IF(WEEKDAY(B1870)=7,1,0))))))</f>
        <v>2</v>
      </c>
    </row>
    <row r="1871" spans="2:21" ht="13.95" customHeight="1" x14ac:dyDescent="0.25">
      <c r="B1871" s="784">
        <f t="shared" si="86"/>
        <v>45460</v>
      </c>
      <c r="C1871" s="785">
        <v>19</v>
      </c>
      <c r="D1871" s="786">
        <f>IFERROR((INDEX(METADATA!$T$2:$T$20,MATCH(B1871,METADATA!$S$2:$S$20,0))),0)</f>
        <v>7</v>
      </c>
      <c r="E1871" s="785" t="str">
        <f t="shared" si="87"/>
        <v>HI</v>
      </c>
      <c r="F1871" s="786">
        <f>VLOOKUP(C1871,METADATA!$A$5:$H$29,IF(E1871="HI",2,IF(E1871="LO",6,10))+IF(D1871=1,2,IF(D1871=7,1,(IF(WEEKDAY(B1871)=1,2,IF(WEEKDAY(B1871)=7,1,0))))))</f>
        <v>3</v>
      </c>
      <c r="G1871" s="786">
        <f>VLOOKUP(C1871,METADATA!$J$5:$Q$29,IF(E1871="HI",2,IF(E1871="LO",6,10))+IF(D1871=1,2,IF(D1871=7,1,(IF(WEEKDAY(B1871)=1,2,IF(WEEKDAY(B1871)=7,1,0))))))</f>
        <v>2</v>
      </c>
      <c r="H1871" s="787">
        <v>15004</v>
      </c>
      <c r="I1871" s="788">
        <v>2236.0824890136719</v>
      </c>
      <c r="K1871" s="795">
        <v>0</v>
      </c>
      <c r="M1871" s="798">
        <f t="shared" si="88"/>
        <v>15169.70932146274</v>
      </c>
      <c r="N1871" s="303"/>
      <c r="S1871" s="786">
        <v>0</v>
      </c>
      <c r="T1871" s="781">
        <f>VLOOKUP(C1871,METADATA!$J$5:$Q$29,IF(E1871="HI",2,IF(E1871="LO",6,10))+IF(S1871=1,2,IF(D1871=7,1,(IF(WEEKDAY(B1871)=1,2,IF(WEEKDAY(B1871)=7,1,0))))))</f>
        <v>2</v>
      </c>
      <c r="U1871" s="781">
        <f>VLOOKUP(C1871,METADATA!$A$5:$H$29,IF(E1871="HI",2,IF(E1871="LO",6,10))+IF(S1871=1,2,IF(D1871=7,1,(IF(WEEKDAY(B1871)=1,2,IF(WEEKDAY(B1871)=7,1,0))))))</f>
        <v>3</v>
      </c>
    </row>
    <row r="1872" spans="2:21" ht="13.95" customHeight="1" x14ac:dyDescent="0.25">
      <c r="B1872" s="784">
        <f t="shared" si="86"/>
        <v>45460</v>
      </c>
      <c r="C1872" s="785">
        <v>20</v>
      </c>
      <c r="D1872" s="786">
        <f>IFERROR((INDEX(METADATA!$T$2:$T$20,MATCH(B1872,METADATA!$S$2:$S$20,0))),0)</f>
        <v>7</v>
      </c>
      <c r="E1872" s="785" t="str">
        <f t="shared" si="87"/>
        <v>HI</v>
      </c>
      <c r="F1872" s="786">
        <f>VLOOKUP(C1872,METADATA!$A$5:$H$29,IF(E1872="HI",2,IF(E1872="LO",6,10))+IF(D1872=1,2,IF(D1872=7,1,(IF(WEEKDAY(B1872)=1,2,IF(WEEKDAY(B1872)=7,1,0))))))</f>
        <v>3</v>
      </c>
      <c r="G1872" s="786">
        <f>VLOOKUP(C1872,METADATA!$J$5:$Q$29,IF(E1872="HI",2,IF(E1872="LO",6,10))+IF(D1872=1,2,IF(D1872=7,1,(IF(WEEKDAY(B1872)=1,2,IF(WEEKDAY(B1872)=7,1,0))))))</f>
        <v>3</v>
      </c>
      <c r="H1872" s="787">
        <v>13401.25</v>
      </c>
      <c r="I1872" s="788">
        <v>2163.6675186157227</v>
      </c>
      <c r="K1872" s="795">
        <v>0</v>
      </c>
      <c r="M1872" s="798">
        <f t="shared" si="88"/>
        <v>13574.79129466132</v>
      </c>
      <c r="N1872" s="303"/>
      <c r="S1872" s="786">
        <v>0</v>
      </c>
      <c r="T1872" s="781">
        <f>VLOOKUP(C1872,METADATA!$J$5:$Q$29,IF(E1872="HI",2,IF(E1872="LO",6,10))+IF(S1872=1,2,IF(D1872=7,1,(IF(WEEKDAY(B1872)=1,2,IF(WEEKDAY(B1872)=7,1,0))))))</f>
        <v>3</v>
      </c>
      <c r="U1872" s="781">
        <f>VLOOKUP(C1872,METADATA!$A$5:$H$29,IF(E1872="HI",2,IF(E1872="LO",6,10))+IF(S1872=1,2,IF(D1872=7,1,(IF(WEEKDAY(B1872)=1,2,IF(WEEKDAY(B1872)=7,1,0))))))</f>
        <v>3</v>
      </c>
    </row>
    <row r="1873" spans="2:21" ht="13.95" customHeight="1" x14ac:dyDescent="0.25">
      <c r="B1873" s="784">
        <f t="shared" si="86"/>
        <v>45460</v>
      </c>
      <c r="C1873" s="785">
        <v>21</v>
      </c>
      <c r="D1873" s="786">
        <f>IFERROR((INDEX(METADATA!$T$2:$T$20,MATCH(B1873,METADATA!$S$2:$S$20,0))),0)</f>
        <v>7</v>
      </c>
      <c r="E1873" s="785" t="str">
        <f t="shared" si="87"/>
        <v>HI</v>
      </c>
      <c r="F1873" s="786">
        <f>VLOOKUP(C1873,METADATA!$A$5:$H$29,IF(E1873="HI",2,IF(E1873="LO",6,10))+IF(D1873=1,2,IF(D1873=7,1,(IF(WEEKDAY(B1873)=1,2,IF(WEEKDAY(B1873)=7,1,0))))))</f>
        <v>3</v>
      </c>
      <c r="G1873" s="786">
        <f>VLOOKUP(C1873,METADATA!$J$5:$Q$29,IF(E1873="HI",2,IF(E1873="LO",6,10))+IF(D1873=1,2,IF(D1873=7,1,(IF(WEEKDAY(B1873)=1,2,IF(WEEKDAY(B1873)=7,1,0))))))</f>
        <v>3</v>
      </c>
      <c r="H1873" s="787">
        <v>11861</v>
      </c>
      <c r="I1873" s="788">
        <v>2207.7624664306641</v>
      </c>
      <c r="K1873" s="795">
        <v>0</v>
      </c>
      <c r="M1873" s="798">
        <f t="shared" si="88"/>
        <v>12064.72279450216</v>
      </c>
      <c r="N1873" s="303"/>
      <c r="S1873" s="786">
        <v>0</v>
      </c>
      <c r="T1873" s="781">
        <f>VLOOKUP(C1873,METADATA!$J$5:$Q$29,IF(E1873="HI",2,IF(E1873="LO",6,10))+IF(S1873=1,2,IF(D1873=7,1,(IF(WEEKDAY(B1873)=1,2,IF(WEEKDAY(B1873)=7,1,0))))))</f>
        <v>3</v>
      </c>
      <c r="U1873" s="781">
        <f>VLOOKUP(C1873,METADATA!$A$5:$H$29,IF(E1873="HI",2,IF(E1873="LO",6,10))+IF(S1873=1,2,IF(D1873=7,1,(IF(WEEKDAY(B1873)=1,2,IF(WEEKDAY(B1873)=7,1,0))))))</f>
        <v>3</v>
      </c>
    </row>
    <row r="1874" spans="2:21" ht="13.95" customHeight="1" x14ac:dyDescent="0.25">
      <c r="B1874" s="784">
        <f t="shared" si="86"/>
        <v>45460</v>
      </c>
      <c r="C1874" s="785">
        <v>22</v>
      </c>
      <c r="D1874" s="786">
        <f>IFERROR((INDEX(METADATA!$T$2:$T$20,MATCH(B1874,METADATA!$S$2:$S$20,0))),0)</f>
        <v>7</v>
      </c>
      <c r="E1874" s="785" t="str">
        <f t="shared" si="87"/>
        <v>HI</v>
      </c>
      <c r="F1874" s="786">
        <f>VLOOKUP(C1874,METADATA!$A$5:$H$29,IF(E1874="HI",2,IF(E1874="LO",6,10))+IF(D1874=1,2,IF(D1874=7,1,(IF(WEEKDAY(B1874)=1,2,IF(WEEKDAY(B1874)=7,1,0))))))</f>
        <v>3</v>
      </c>
      <c r="G1874" s="786">
        <f>VLOOKUP(C1874,METADATA!$J$5:$Q$29,IF(E1874="HI",2,IF(E1874="LO",6,10))+IF(D1874=1,2,IF(D1874=7,1,(IF(WEEKDAY(B1874)=1,2,IF(WEEKDAY(B1874)=7,1,0))))))</f>
        <v>3</v>
      </c>
      <c r="H1874" s="787">
        <v>10150</v>
      </c>
      <c r="I1874" s="788">
        <v>2237.3724975585938</v>
      </c>
      <c r="K1874" s="795">
        <v>0</v>
      </c>
      <c r="M1874" s="798">
        <f t="shared" si="88"/>
        <v>10393.66805766047</v>
      </c>
      <c r="N1874" s="303"/>
      <c r="S1874" s="786">
        <v>0</v>
      </c>
      <c r="T1874" s="781">
        <f>VLOOKUP(C1874,METADATA!$J$5:$Q$29,IF(E1874="HI",2,IF(E1874="LO",6,10))+IF(S1874=1,2,IF(D1874=7,1,(IF(WEEKDAY(B1874)=1,2,IF(WEEKDAY(B1874)=7,1,0))))))</f>
        <v>3</v>
      </c>
      <c r="U1874" s="781">
        <f>VLOOKUP(C1874,METADATA!$A$5:$H$29,IF(E1874="HI",2,IF(E1874="LO",6,10))+IF(S1874=1,2,IF(D1874=7,1,(IF(WEEKDAY(B1874)=1,2,IF(WEEKDAY(B1874)=7,1,0))))))</f>
        <v>3</v>
      </c>
    </row>
    <row r="1875" spans="2:21" ht="13.95" customHeight="1" x14ac:dyDescent="0.25">
      <c r="B1875" s="784">
        <f t="shared" si="86"/>
        <v>45460</v>
      </c>
      <c r="C1875" s="785">
        <v>23</v>
      </c>
      <c r="D1875" s="786">
        <f>IFERROR((INDEX(METADATA!$T$2:$T$20,MATCH(B1875,METADATA!$S$2:$S$20,0))),0)</f>
        <v>7</v>
      </c>
      <c r="E1875" s="785" t="str">
        <f t="shared" si="87"/>
        <v>HI</v>
      </c>
      <c r="F1875" s="786">
        <f>VLOOKUP(C1875,METADATA!$A$5:$H$29,IF(E1875="HI",2,IF(E1875="LO",6,10))+IF(D1875=1,2,IF(D1875=7,1,(IF(WEEKDAY(B1875)=1,2,IF(WEEKDAY(B1875)=7,1,0))))))</f>
        <v>3</v>
      </c>
      <c r="G1875" s="786">
        <f>VLOOKUP(C1875,METADATA!$J$5:$Q$29,IF(E1875="HI",2,IF(E1875="LO",6,10))+IF(D1875=1,2,IF(D1875=7,1,(IF(WEEKDAY(B1875)=1,2,IF(WEEKDAY(B1875)=7,1,0))))))</f>
        <v>3</v>
      </c>
      <c r="H1875" s="787">
        <v>9342.75</v>
      </c>
      <c r="I1875" s="788">
        <v>2232.2899627685547</v>
      </c>
      <c r="K1875" s="795">
        <v>0</v>
      </c>
      <c r="M1875" s="798">
        <f t="shared" si="88"/>
        <v>9605.7324572557827</v>
      </c>
      <c r="N1875" s="303"/>
      <c r="S1875" s="786">
        <v>0</v>
      </c>
      <c r="T1875" s="781">
        <f>VLOOKUP(C1875,METADATA!$J$5:$Q$29,IF(E1875="HI",2,IF(E1875="LO",6,10))+IF(S1875=1,2,IF(D1875=7,1,(IF(WEEKDAY(B1875)=1,2,IF(WEEKDAY(B1875)=7,1,0))))))</f>
        <v>3</v>
      </c>
      <c r="U1875" s="781">
        <f>VLOOKUP(C1875,METADATA!$A$5:$H$29,IF(E1875="HI",2,IF(E1875="LO",6,10))+IF(S1875=1,2,IF(D1875=7,1,(IF(WEEKDAY(B1875)=1,2,IF(WEEKDAY(B1875)=7,1,0))))))</f>
        <v>3</v>
      </c>
    </row>
    <row r="1876" spans="2:21" ht="13.95" customHeight="1" x14ac:dyDescent="0.25">
      <c r="B1876" s="784">
        <f t="shared" si="86"/>
        <v>45461</v>
      </c>
      <c r="C1876" s="785">
        <v>0</v>
      </c>
      <c r="D1876" s="786">
        <f>IFERROR((INDEX(METADATA!$T$2:$T$20,MATCH(B1876,METADATA!$S$2:$S$20,0))),0)</f>
        <v>0</v>
      </c>
      <c r="E1876" s="785" t="str">
        <f t="shared" si="87"/>
        <v>HI</v>
      </c>
      <c r="F1876" s="786">
        <f>VLOOKUP(C1876,METADATA!$A$5:$H$29,IF(E1876="HI",2,IF(E1876="LO",6,10))+IF(D1876=1,2,IF(D1876=7,1,(IF(WEEKDAY(B1876)=1,2,IF(WEEKDAY(B1876)=7,1,0))))))</f>
        <v>3</v>
      </c>
      <c r="G1876" s="786">
        <f>VLOOKUP(C1876,METADATA!$J$5:$Q$29,IF(E1876="HI",2,IF(E1876="LO",6,10))+IF(D1876=1,2,IF(D1876=7,1,(IF(WEEKDAY(B1876)=1,2,IF(WEEKDAY(B1876)=7,1,0))))))</f>
        <v>3</v>
      </c>
      <c r="H1876" s="787">
        <v>8838.75</v>
      </c>
      <c r="I1876" s="788">
        <v>2103.0849914550781</v>
      </c>
      <c r="K1876" s="795">
        <v>0</v>
      </c>
      <c r="M1876" s="798">
        <f t="shared" si="88"/>
        <v>9085.5086838208244</v>
      </c>
      <c r="N1876" s="303"/>
      <c r="S1876" s="786">
        <v>0</v>
      </c>
      <c r="T1876" s="781">
        <f>VLOOKUP(C1876,METADATA!$J$5:$Q$29,IF(E1876="HI",2,IF(E1876="LO",6,10))+IF(S1876=1,2,IF(D1876=7,1,(IF(WEEKDAY(B1876)=1,2,IF(WEEKDAY(B1876)=7,1,0))))))</f>
        <v>3</v>
      </c>
      <c r="U1876" s="781">
        <f>VLOOKUP(C1876,METADATA!$A$5:$H$29,IF(E1876="HI",2,IF(E1876="LO",6,10))+IF(S1876=1,2,IF(D1876=7,1,(IF(WEEKDAY(B1876)=1,2,IF(WEEKDAY(B1876)=7,1,0))))))</f>
        <v>3</v>
      </c>
    </row>
    <row r="1877" spans="2:21" ht="13.95" customHeight="1" x14ac:dyDescent="0.25">
      <c r="B1877" s="784">
        <f t="shared" si="86"/>
        <v>45461</v>
      </c>
      <c r="C1877" s="785">
        <v>1</v>
      </c>
      <c r="D1877" s="786">
        <f>IFERROR((INDEX(METADATA!$T$2:$T$20,MATCH(B1877,METADATA!$S$2:$S$20,0))),0)</f>
        <v>0</v>
      </c>
      <c r="E1877" s="785" t="str">
        <f t="shared" si="87"/>
        <v>HI</v>
      </c>
      <c r="F1877" s="786">
        <f>VLOOKUP(C1877,METADATA!$A$5:$H$29,IF(E1877="HI",2,IF(E1877="LO",6,10))+IF(D1877=1,2,IF(D1877=7,1,(IF(WEEKDAY(B1877)=1,2,IF(WEEKDAY(B1877)=7,1,0))))))</f>
        <v>3</v>
      </c>
      <c r="G1877" s="786">
        <f>VLOOKUP(C1877,METADATA!$J$5:$Q$29,IF(E1877="HI",2,IF(E1877="LO",6,10))+IF(D1877=1,2,IF(D1877=7,1,(IF(WEEKDAY(B1877)=1,2,IF(WEEKDAY(B1877)=7,1,0))))))</f>
        <v>3</v>
      </c>
      <c r="H1877" s="787">
        <v>8332.25</v>
      </c>
      <c r="I1877" s="788">
        <v>2174.1564816832542</v>
      </c>
      <c r="K1877" s="795">
        <v>0</v>
      </c>
      <c r="M1877" s="798">
        <f t="shared" si="88"/>
        <v>8611.2337367734544</v>
      </c>
      <c r="N1877" s="303"/>
      <c r="S1877" s="786">
        <v>0</v>
      </c>
      <c r="T1877" s="781">
        <f>VLOOKUP(C1877,METADATA!$J$5:$Q$29,IF(E1877="HI",2,IF(E1877="LO",6,10))+IF(S1877=1,2,IF(D1877=7,1,(IF(WEEKDAY(B1877)=1,2,IF(WEEKDAY(B1877)=7,1,0))))))</f>
        <v>3</v>
      </c>
      <c r="U1877" s="781">
        <f>VLOOKUP(C1877,METADATA!$A$5:$H$29,IF(E1877="HI",2,IF(E1877="LO",6,10))+IF(S1877=1,2,IF(D1877=7,1,(IF(WEEKDAY(B1877)=1,2,IF(WEEKDAY(B1877)=7,1,0))))))</f>
        <v>3</v>
      </c>
    </row>
    <row r="1878" spans="2:21" ht="13.95" customHeight="1" x14ac:dyDescent="0.25">
      <c r="B1878" s="784">
        <f t="shared" si="86"/>
        <v>45461</v>
      </c>
      <c r="C1878" s="785">
        <v>2</v>
      </c>
      <c r="D1878" s="786">
        <f>IFERROR((INDEX(METADATA!$T$2:$T$20,MATCH(B1878,METADATA!$S$2:$S$20,0))),0)</f>
        <v>0</v>
      </c>
      <c r="E1878" s="785" t="str">
        <f t="shared" si="87"/>
        <v>HI</v>
      </c>
      <c r="F1878" s="786">
        <f>VLOOKUP(C1878,METADATA!$A$5:$H$29,IF(E1878="HI",2,IF(E1878="LO",6,10))+IF(D1878=1,2,IF(D1878=7,1,(IF(WEEKDAY(B1878)=1,2,IF(WEEKDAY(B1878)=7,1,0))))))</f>
        <v>3</v>
      </c>
      <c r="G1878" s="786">
        <f>VLOOKUP(C1878,METADATA!$J$5:$Q$29,IF(E1878="HI",2,IF(E1878="LO",6,10))+IF(D1878=1,2,IF(D1878=7,1,(IF(WEEKDAY(B1878)=1,2,IF(WEEKDAY(B1878)=7,1,0))))))</f>
        <v>3</v>
      </c>
      <c r="H1878" s="787">
        <v>8272.25</v>
      </c>
      <c r="I1878" s="788">
        <v>2007.6319133301731</v>
      </c>
      <c r="K1878" s="795">
        <v>0</v>
      </c>
      <c r="M1878" s="798">
        <f t="shared" si="88"/>
        <v>8512.3854448633701</v>
      </c>
      <c r="N1878" s="303"/>
      <c r="S1878" s="786">
        <v>0</v>
      </c>
      <c r="T1878" s="781">
        <f>VLOOKUP(C1878,METADATA!$J$5:$Q$29,IF(E1878="HI",2,IF(E1878="LO",6,10))+IF(S1878=1,2,IF(D1878=7,1,(IF(WEEKDAY(B1878)=1,2,IF(WEEKDAY(B1878)=7,1,0))))))</f>
        <v>3</v>
      </c>
      <c r="U1878" s="781">
        <f>VLOOKUP(C1878,METADATA!$A$5:$H$29,IF(E1878="HI",2,IF(E1878="LO",6,10))+IF(S1878=1,2,IF(D1878=7,1,(IF(WEEKDAY(B1878)=1,2,IF(WEEKDAY(B1878)=7,1,0))))))</f>
        <v>3</v>
      </c>
    </row>
    <row r="1879" spans="2:21" ht="13.95" customHeight="1" x14ac:dyDescent="0.25">
      <c r="B1879" s="784">
        <f t="shared" si="86"/>
        <v>45461</v>
      </c>
      <c r="C1879" s="785">
        <v>3</v>
      </c>
      <c r="D1879" s="786">
        <f>IFERROR((INDEX(METADATA!$T$2:$T$20,MATCH(B1879,METADATA!$S$2:$S$20,0))),0)</f>
        <v>0</v>
      </c>
      <c r="E1879" s="785" t="str">
        <f t="shared" si="87"/>
        <v>HI</v>
      </c>
      <c r="F1879" s="786">
        <f>VLOOKUP(C1879,METADATA!$A$5:$H$29,IF(E1879="HI",2,IF(E1879="LO",6,10))+IF(D1879=1,2,IF(D1879=7,1,(IF(WEEKDAY(B1879)=1,2,IF(WEEKDAY(B1879)=7,1,0))))))</f>
        <v>3</v>
      </c>
      <c r="G1879" s="786">
        <f>VLOOKUP(C1879,METADATA!$J$5:$Q$29,IF(E1879="HI",2,IF(E1879="LO",6,10))+IF(D1879=1,2,IF(D1879=7,1,(IF(WEEKDAY(B1879)=1,2,IF(WEEKDAY(B1879)=7,1,0))))))</f>
        <v>3</v>
      </c>
      <c r="H1879" s="787">
        <v>8442</v>
      </c>
      <c r="I1879" s="788">
        <v>1972.6649475097656</v>
      </c>
      <c r="K1879" s="795">
        <v>0</v>
      </c>
      <c r="M1879" s="798">
        <f t="shared" si="88"/>
        <v>8669.4158393246835</v>
      </c>
      <c r="N1879" s="303"/>
      <c r="S1879" s="786">
        <v>0</v>
      </c>
      <c r="T1879" s="781">
        <f>VLOOKUP(C1879,METADATA!$J$5:$Q$29,IF(E1879="HI",2,IF(E1879="LO",6,10))+IF(S1879=1,2,IF(D1879=7,1,(IF(WEEKDAY(B1879)=1,2,IF(WEEKDAY(B1879)=7,1,0))))))</f>
        <v>3</v>
      </c>
      <c r="U1879" s="781">
        <f>VLOOKUP(C1879,METADATA!$A$5:$H$29,IF(E1879="HI",2,IF(E1879="LO",6,10))+IF(S1879=1,2,IF(D1879=7,1,(IF(WEEKDAY(B1879)=1,2,IF(WEEKDAY(B1879)=7,1,0))))))</f>
        <v>3</v>
      </c>
    </row>
    <row r="1880" spans="2:21" ht="13.95" customHeight="1" x14ac:dyDescent="0.25">
      <c r="B1880" s="784">
        <f t="shared" si="86"/>
        <v>45461</v>
      </c>
      <c r="C1880" s="785">
        <v>4</v>
      </c>
      <c r="D1880" s="786">
        <f>IFERROR((INDEX(METADATA!$T$2:$T$20,MATCH(B1880,METADATA!$S$2:$S$20,0))),0)</f>
        <v>0</v>
      </c>
      <c r="E1880" s="785" t="str">
        <f t="shared" si="87"/>
        <v>HI</v>
      </c>
      <c r="F1880" s="786">
        <f>VLOOKUP(C1880,METADATA!$A$5:$H$29,IF(E1880="HI",2,IF(E1880="LO",6,10))+IF(D1880=1,2,IF(D1880=7,1,(IF(WEEKDAY(B1880)=1,2,IF(WEEKDAY(B1880)=7,1,0))))))</f>
        <v>3</v>
      </c>
      <c r="G1880" s="786">
        <f>VLOOKUP(C1880,METADATA!$J$5:$Q$29,IF(E1880="HI",2,IF(E1880="LO",6,10))+IF(D1880=1,2,IF(D1880=7,1,(IF(WEEKDAY(B1880)=1,2,IF(WEEKDAY(B1880)=7,1,0))))))</f>
        <v>3</v>
      </c>
      <c r="H1880" s="787">
        <v>9091.75</v>
      </c>
      <c r="I1880" s="788">
        <v>1521.9850158691406</v>
      </c>
      <c r="K1880" s="795">
        <v>0</v>
      </c>
      <c r="M1880" s="798">
        <f t="shared" si="88"/>
        <v>9218.2621166372883</v>
      </c>
      <c r="N1880" s="303"/>
      <c r="S1880" s="786">
        <v>0</v>
      </c>
      <c r="T1880" s="781">
        <f>VLOOKUP(C1880,METADATA!$J$5:$Q$29,IF(E1880="HI",2,IF(E1880="LO",6,10))+IF(S1880=1,2,IF(D1880=7,1,(IF(WEEKDAY(B1880)=1,2,IF(WEEKDAY(B1880)=7,1,0))))))</f>
        <v>3</v>
      </c>
      <c r="U1880" s="781">
        <f>VLOOKUP(C1880,METADATA!$A$5:$H$29,IF(E1880="HI",2,IF(E1880="LO",6,10))+IF(S1880=1,2,IF(D1880=7,1,(IF(WEEKDAY(B1880)=1,2,IF(WEEKDAY(B1880)=7,1,0))))))</f>
        <v>3</v>
      </c>
    </row>
    <row r="1881" spans="2:21" ht="13.95" customHeight="1" x14ac:dyDescent="0.25">
      <c r="B1881" s="784">
        <f t="shared" si="86"/>
        <v>45461</v>
      </c>
      <c r="C1881" s="785">
        <v>5</v>
      </c>
      <c r="D1881" s="786">
        <f>IFERROR((INDEX(METADATA!$T$2:$T$20,MATCH(B1881,METADATA!$S$2:$S$20,0))),0)</f>
        <v>0</v>
      </c>
      <c r="E1881" s="785" t="str">
        <f t="shared" si="87"/>
        <v>HI</v>
      </c>
      <c r="F1881" s="786">
        <f>VLOOKUP(C1881,METADATA!$A$5:$H$29,IF(E1881="HI",2,IF(E1881="LO",6,10))+IF(D1881=1,2,IF(D1881=7,1,(IF(WEEKDAY(B1881)=1,2,IF(WEEKDAY(B1881)=7,1,0))))))</f>
        <v>3</v>
      </c>
      <c r="G1881" s="786">
        <f>VLOOKUP(C1881,METADATA!$J$5:$Q$29,IF(E1881="HI",2,IF(E1881="LO",6,10))+IF(D1881=1,2,IF(D1881=7,1,(IF(WEEKDAY(B1881)=1,2,IF(WEEKDAY(B1881)=7,1,0))))))</f>
        <v>3</v>
      </c>
      <c r="H1881" s="787">
        <v>10844</v>
      </c>
      <c r="I1881" s="788">
        <v>1982.52001953125</v>
      </c>
      <c r="K1881" s="795">
        <v>0</v>
      </c>
      <c r="M1881" s="798">
        <f t="shared" si="88"/>
        <v>11023.734468311643</v>
      </c>
      <c r="N1881" s="303"/>
      <c r="S1881" s="786">
        <v>0</v>
      </c>
      <c r="T1881" s="781">
        <f>VLOOKUP(C1881,METADATA!$J$5:$Q$29,IF(E1881="HI",2,IF(E1881="LO",6,10))+IF(S1881=1,2,IF(D1881=7,1,(IF(WEEKDAY(B1881)=1,2,IF(WEEKDAY(B1881)=7,1,0))))))</f>
        <v>3</v>
      </c>
      <c r="U1881" s="781">
        <f>VLOOKUP(C1881,METADATA!$A$5:$H$29,IF(E1881="HI",2,IF(E1881="LO",6,10))+IF(S1881=1,2,IF(D1881=7,1,(IF(WEEKDAY(B1881)=1,2,IF(WEEKDAY(B1881)=7,1,0))))))</f>
        <v>3</v>
      </c>
    </row>
    <row r="1882" spans="2:21" ht="13.95" customHeight="1" x14ac:dyDescent="0.25">
      <c r="B1882" s="784">
        <f t="shared" si="86"/>
        <v>45461</v>
      </c>
      <c r="C1882" s="785">
        <v>6</v>
      </c>
      <c r="D1882" s="786">
        <f>IFERROR((INDEX(METADATA!$T$2:$T$20,MATCH(B1882,METADATA!$S$2:$S$20,0))),0)</f>
        <v>0</v>
      </c>
      <c r="E1882" s="785" t="str">
        <f t="shared" si="87"/>
        <v>HI</v>
      </c>
      <c r="F1882" s="786">
        <f>VLOOKUP(C1882,METADATA!$A$5:$H$29,IF(E1882="HI",2,IF(E1882="LO",6,10))+IF(D1882=1,2,IF(D1882=7,1,(IF(WEEKDAY(B1882)=1,2,IF(WEEKDAY(B1882)=7,1,0))))))</f>
        <v>1</v>
      </c>
      <c r="G1882" s="786">
        <f>VLOOKUP(C1882,METADATA!$J$5:$Q$29,IF(E1882="HI",2,IF(E1882="LO",6,10))+IF(D1882=1,2,IF(D1882=7,1,(IF(WEEKDAY(B1882)=1,2,IF(WEEKDAY(B1882)=7,1,0))))))</f>
        <v>1</v>
      </c>
      <c r="H1882" s="787">
        <v>13099</v>
      </c>
      <c r="I1882" s="788">
        <v>1933.2000122070313</v>
      </c>
      <c r="K1882" s="795">
        <v>870.51250000000005</v>
      </c>
      <c r="M1882" s="798">
        <f t="shared" si="88"/>
        <v>13240.886046152547</v>
      </c>
      <c r="N1882" s="303"/>
      <c r="S1882" s="786">
        <v>0</v>
      </c>
      <c r="T1882" s="781">
        <f>VLOOKUP(C1882,METADATA!$J$5:$Q$29,IF(E1882="HI",2,IF(E1882="LO",6,10))+IF(S1882=1,2,IF(D1882=7,1,(IF(WEEKDAY(B1882)=1,2,IF(WEEKDAY(B1882)=7,1,0))))))</f>
        <v>1</v>
      </c>
      <c r="U1882" s="781">
        <f>VLOOKUP(C1882,METADATA!$A$5:$H$29,IF(E1882="HI",2,IF(E1882="LO",6,10))+IF(S1882=1,2,IF(D1882=7,1,(IF(WEEKDAY(B1882)=1,2,IF(WEEKDAY(B1882)=7,1,0))))))</f>
        <v>1</v>
      </c>
    </row>
    <row r="1883" spans="2:21" ht="13.95" customHeight="1" x14ac:dyDescent="0.25">
      <c r="B1883" s="784">
        <f t="shared" si="86"/>
        <v>45461</v>
      </c>
      <c r="C1883" s="785">
        <v>7</v>
      </c>
      <c r="D1883" s="786">
        <f>IFERROR((INDEX(METADATA!$T$2:$T$20,MATCH(B1883,METADATA!$S$2:$S$20,0))),0)</f>
        <v>0</v>
      </c>
      <c r="E1883" s="785" t="str">
        <f t="shared" si="87"/>
        <v>HI</v>
      </c>
      <c r="F1883" s="786">
        <f>VLOOKUP(C1883,METADATA!$A$5:$H$29,IF(E1883="HI",2,IF(E1883="LO",6,10))+IF(D1883=1,2,IF(D1883=7,1,(IF(WEEKDAY(B1883)=1,2,IF(WEEKDAY(B1883)=7,1,0))))))</f>
        <v>1</v>
      </c>
      <c r="G1883" s="786">
        <f>VLOOKUP(C1883,METADATA!$J$5:$Q$29,IF(E1883="HI",2,IF(E1883="LO",6,10))+IF(D1883=1,2,IF(D1883=7,1,(IF(WEEKDAY(B1883)=1,2,IF(WEEKDAY(B1883)=7,1,0))))))</f>
        <v>1</v>
      </c>
      <c r="H1883" s="787">
        <v>13937.75</v>
      </c>
      <c r="I1883" s="788">
        <v>1976.204516351223</v>
      </c>
      <c r="K1883" s="795">
        <v>865.8125</v>
      </c>
      <c r="M1883" s="798">
        <f t="shared" si="88"/>
        <v>14077.153808669811</v>
      </c>
      <c r="N1883" s="303"/>
      <c r="S1883" s="786">
        <v>0</v>
      </c>
      <c r="T1883" s="781">
        <f>VLOOKUP(C1883,METADATA!$J$5:$Q$29,IF(E1883="HI",2,IF(E1883="LO",6,10))+IF(S1883=1,2,IF(D1883=7,1,(IF(WEEKDAY(B1883)=1,2,IF(WEEKDAY(B1883)=7,1,0))))))</f>
        <v>1</v>
      </c>
      <c r="U1883" s="781">
        <f>VLOOKUP(C1883,METADATA!$A$5:$H$29,IF(E1883="HI",2,IF(E1883="LO",6,10))+IF(S1883=1,2,IF(D1883=7,1,(IF(WEEKDAY(B1883)=1,2,IF(WEEKDAY(B1883)=7,1,0))))))</f>
        <v>1</v>
      </c>
    </row>
    <row r="1884" spans="2:21" ht="13.95" customHeight="1" x14ac:dyDescent="0.25">
      <c r="B1884" s="784">
        <f t="shared" ref="B1884:B1947" si="89">B1860+1</f>
        <v>45461</v>
      </c>
      <c r="C1884" s="785">
        <v>8</v>
      </c>
      <c r="D1884" s="786">
        <f>IFERROR((INDEX(METADATA!$T$2:$T$20,MATCH(B1884,METADATA!$S$2:$S$20,0))),0)</f>
        <v>0</v>
      </c>
      <c r="E1884" s="785" t="str">
        <f t="shared" si="87"/>
        <v>HI</v>
      </c>
      <c r="F1884" s="786">
        <f>VLOOKUP(C1884,METADATA!$A$5:$H$29,IF(E1884="HI",2,IF(E1884="LO",6,10))+IF(D1884=1,2,IF(D1884=7,1,(IF(WEEKDAY(B1884)=1,2,IF(WEEKDAY(B1884)=7,1,0))))))</f>
        <v>2</v>
      </c>
      <c r="G1884" s="786">
        <f>VLOOKUP(C1884,METADATA!$J$5:$Q$29,IF(E1884="HI",2,IF(E1884="LO",6,10))+IF(D1884=1,2,IF(D1884=7,1,(IF(WEEKDAY(B1884)=1,2,IF(WEEKDAY(B1884)=7,1,0))))))</f>
        <v>1</v>
      </c>
      <c r="H1884" s="787">
        <v>15164</v>
      </c>
      <c r="I1884" s="788">
        <v>1981.152458190918</v>
      </c>
      <c r="K1884" s="795">
        <v>834.63750000000005</v>
      </c>
      <c r="M1884" s="798">
        <f t="shared" si="88"/>
        <v>15292.869615039419</v>
      </c>
      <c r="N1884" s="303"/>
      <c r="S1884" s="786">
        <v>0</v>
      </c>
      <c r="T1884" s="781">
        <f>VLOOKUP(C1884,METADATA!$J$5:$Q$29,IF(E1884="HI",2,IF(E1884="LO",6,10))+IF(S1884=1,2,IF(D1884=7,1,(IF(WEEKDAY(B1884)=1,2,IF(WEEKDAY(B1884)=7,1,0))))))</f>
        <v>1</v>
      </c>
      <c r="U1884" s="781">
        <f>VLOOKUP(C1884,METADATA!$A$5:$H$29,IF(E1884="HI",2,IF(E1884="LO",6,10))+IF(S1884=1,2,IF(D1884=7,1,(IF(WEEKDAY(B1884)=1,2,IF(WEEKDAY(B1884)=7,1,0))))))</f>
        <v>2</v>
      </c>
    </row>
    <row r="1885" spans="2:21" ht="13.95" customHeight="1" x14ac:dyDescent="0.25">
      <c r="B1885" s="784">
        <f t="shared" si="89"/>
        <v>45461</v>
      </c>
      <c r="C1885" s="785">
        <v>9</v>
      </c>
      <c r="D1885" s="786">
        <f>IFERROR((INDEX(METADATA!$T$2:$T$20,MATCH(B1885,METADATA!$S$2:$S$20,0))),0)</f>
        <v>0</v>
      </c>
      <c r="E1885" s="785" t="str">
        <f t="shared" si="87"/>
        <v>HI</v>
      </c>
      <c r="F1885" s="786">
        <f>VLOOKUP(C1885,METADATA!$A$5:$H$29,IF(E1885="HI",2,IF(E1885="LO",6,10))+IF(D1885=1,2,IF(D1885=7,1,(IF(WEEKDAY(B1885)=1,2,IF(WEEKDAY(B1885)=7,1,0))))))</f>
        <v>2</v>
      </c>
      <c r="G1885" s="786">
        <f>VLOOKUP(C1885,METADATA!$J$5:$Q$29,IF(E1885="HI",2,IF(E1885="LO",6,10))+IF(D1885=1,2,IF(D1885=7,1,(IF(WEEKDAY(B1885)=1,2,IF(WEEKDAY(B1885)=7,1,0))))))</f>
        <v>2</v>
      </c>
      <c r="H1885" s="787">
        <v>15361.75</v>
      </c>
      <c r="I1885" s="788">
        <v>2081.7599487304688</v>
      </c>
      <c r="K1885" s="795">
        <v>847.33749999999998</v>
      </c>
      <c r="M1885" s="798">
        <f t="shared" si="88"/>
        <v>15502.163963351642</v>
      </c>
      <c r="N1885" s="303"/>
      <c r="S1885" s="786">
        <v>0</v>
      </c>
      <c r="T1885" s="781">
        <f>VLOOKUP(C1885,METADATA!$J$5:$Q$29,IF(E1885="HI",2,IF(E1885="LO",6,10))+IF(S1885=1,2,IF(D1885=7,1,(IF(WEEKDAY(B1885)=1,2,IF(WEEKDAY(B1885)=7,1,0))))))</f>
        <v>2</v>
      </c>
      <c r="U1885" s="781">
        <f>VLOOKUP(C1885,METADATA!$A$5:$H$29,IF(E1885="HI",2,IF(E1885="LO",6,10))+IF(S1885=1,2,IF(D1885=7,1,(IF(WEEKDAY(B1885)=1,2,IF(WEEKDAY(B1885)=7,1,0))))))</f>
        <v>2</v>
      </c>
    </row>
    <row r="1886" spans="2:21" ht="13.95" customHeight="1" x14ac:dyDescent="0.25">
      <c r="B1886" s="784">
        <f t="shared" si="89"/>
        <v>45461</v>
      </c>
      <c r="C1886" s="785">
        <v>10</v>
      </c>
      <c r="D1886" s="786">
        <f>IFERROR((INDEX(METADATA!$T$2:$T$20,MATCH(B1886,METADATA!$S$2:$S$20,0))),0)</f>
        <v>0</v>
      </c>
      <c r="E1886" s="785" t="str">
        <f t="shared" si="87"/>
        <v>HI</v>
      </c>
      <c r="F1886" s="786">
        <f>VLOOKUP(C1886,METADATA!$A$5:$H$29,IF(E1886="HI",2,IF(E1886="LO",6,10))+IF(D1886=1,2,IF(D1886=7,1,(IF(WEEKDAY(B1886)=1,2,IF(WEEKDAY(B1886)=7,1,0))))))</f>
        <v>2</v>
      </c>
      <c r="G1886" s="786">
        <f>VLOOKUP(C1886,METADATA!$J$5:$Q$29,IF(E1886="HI",2,IF(E1886="LO",6,10))+IF(D1886=1,2,IF(D1886=7,1,(IF(WEEKDAY(B1886)=1,2,IF(WEEKDAY(B1886)=7,1,0))))))</f>
        <v>2</v>
      </c>
      <c r="H1886" s="787">
        <v>15107.25</v>
      </c>
      <c r="I1886" s="788">
        <v>2291.4099578857422</v>
      </c>
      <c r="K1886" s="795">
        <v>851.61249999999995</v>
      </c>
      <c r="M1886" s="798">
        <f t="shared" si="88"/>
        <v>15280.038028669887</v>
      </c>
      <c r="N1886" s="303"/>
      <c r="S1886" s="786">
        <v>0</v>
      </c>
      <c r="T1886" s="781">
        <f>VLOOKUP(C1886,METADATA!$J$5:$Q$29,IF(E1886="HI",2,IF(E1886="LO",6,10))+IF(S1886=1,2,IF(D1886=7,1,(IF(WEEKDAY(B1886)=1,2,IF(WEEKDAY(B1886)=7,1,0))))))</f>
        <v>2</v>
      </c>
      <c r="U1886" s="781">
        <f>VLOOKUP(C1886,METADATA!$A$5:$H$29,IF(E1886="HI",2,IF(E1886="LO",6,10))+IF(S1886=1,2,IF(D1886=7,1,(IF(WEEKDAY(B1886)=1,2,IF(WEEKDAY(B1886)=7,1,0))))))</f>
        <v>2</v>
      </c>
    </row>
    <row r="1887" spans="2:21" ht="13.95" customHeight="1" x14ac:dyDescent="0.25">
      <c r="B1887" s="784">
        <f t="shared" si="89"/>
        <v>45461</v>
      </c>
      <c r="C1887" s="785">
        <v>11</v>
      </c>
      <c r="D1887" s="786">
        <f>IFERROR((INDEX(METADATA!$T$2:$T$20,MATCH(B1887,METADATA!$S$2:$S$20,0))),0)</f>
        <v>0</v>
      </c>
      <c r="E1887" s="785" t="str">
        <f t="shared" si="87"/>
        <v>HI</v>
      </c>
      <c r="F1887" s="786">
        <f>VLOOKUP(C1887,METADATA!$A$5:$H$29,IF(E1887="HI",2,IF(E1887="LO",6,10))+IF(D1887=1,2,IF(D1887=7,1,(IF(WEEKDAY(B1887)=1,2,IF(WEEKDAY(B1887)=7,1,0))))))</f>
        <v>2</v>
      </c>
      <c r="G1887" s="786">
        <f>VLOOKUP(C1887,METADATA!$J$5:$Q$29,IF(E1887="HI",2,IF(E1887="LO",6,10))+IF(D1887=1,2,IF(D1887=7,1,(IF(WEEKDAY(B1887)=1,2,IF(WEEKDAY(B1887)=7,1,0))))))</f>
        <v>2</v>
      </c>
      <c r="H1887" s="787">
        <v>15219.75</v>
      </c>
      <c r="I1887" s="788">
        <v>2396.2349548339844</v>
      </c>
      <c r="K1887" s="795">
        <v>856.5</v>
      </c>
      <c r="M1887" s="798">
        <f t="shared" si="88"/>
        <v>15407.229862024784</v>
      </c>
      <c r="N1887" s="303"/>
      <c r="S1887" s="786">
        <v>0</v>
      </c>
      <c r="T1887" s="781">
        <f>VLOOKUP(C1887,METADATA!$J$5:$Q$29,IF(E1887="HI",2,IF(E1887="LO",6,10))+IF(S1887=1,2,IF(D1887=7,1,(IF(WEEKDAY(B1887)=1,2,IF(WEEKDAY(B1887)=7,1,0))))))</f>
        <v>2</v>
      </c>
      <c r="U1887" s="781">
        <f>VLOOKUP(C1887,METADATA!$A$5:$H$29,IF(E1887="HI",2,IF(E1887="LO",6,10))+IF(S1887=1,2,IF(D1887=7,1,(IF(WEEKDAY(B1887)=1,2,IF(WEEKDAY(B1887)=7,1,0))))))</f>
        <v>2</v>
      </c>
    </row>
    <row r="1888" spans="2:21" ht="13.95" customHeight="1" x14ac:dyDescent="0.25">
      <c r="B1888" s="784">
        <f t="shared" si="89"/>
        <v>45461</v>
      </c>
      <c r="C1888" s="785">
        <v>12</v>
      </c>
      <c r="D1888" s="786">
        <f>IFERROR((INDEX(METADATA!$T$2:$T$20,MATCH(B1888,METADATA!$S$2:$S$20,0))),0)</f>
        <v>0</v>
      </c>
      <c r="E1888" s="785" t="str">
        <f t="shared" si="87"/>
        <v>HI</v>
      </c>
      <c r="F1888" s="786">
        <f>VLOOKUP(C1888,METADATA!$A$5:$H$29,IF(E1888="HI",2,IF(E1888="LO",6,10))+IF(D1888=1,2,IF(D1888=7,1,(IF(WEEKDAY(B1888)=1,2,IF(WEEKDAY(B1888)=7,1,0))))))</f>
        <v>2</v>
      </c>
      <c r="G1888" s="786">
        <f>VLOOKUP(C1888,METADATA!$J$5:$Q$29,IF(E1888="HI",2,IF(E1888="LO",6,10))+IF(D1888=1,2,IF(D1888=7,1,(IF(WEEKDAY(B1888)=1,2,IF(WEEKDAY(B1888)=7,1,0))))))</f>
        <v>2</v>
      </c>
      <c r="H1888" s="787">
        <v>14924.25</v>
      </c>
      <c r="I1888" s="788">
        <v>2310.4200439453125</v>
      </c>
      <c r="K1888" s="795">
        <v>824.32500000000005</v>
      </c>
      <c r="M1888" s="798">
        <f t="shared" si="88"/>
        <v>15102.028964412837</v>
      </c>
      <c r="N1888" s="303"/>
      <c r="S1888" s="786">
        <v>0</v>
      </c>
      <c r="T1888" s="781">
        <f>VLOOKUP(C1888,METADATA!$J$5:$Q$29,IF(E1888="HI",2,IF(E1888="LO",6,10))+IF(S1888=1,2,IF(D1888=7,1,(IF(WEEKDAY(B1888)=1,2,IF(WEEKDAY(B1888)=7,1,0))))))</f>
        <v>2</v>
      </c>
      <c r="U1888" s="781">
        <f>VLOOKUP(C1888,METADATA!$A$5:$H$29,IF(E1888="HI",2,IF(E1888="LO",6,10))+IF(S1888=1,2,IF(D1888=7,1,(IF(WEEKDAY(B1888)=1,2,IF(WEEKDAY(B1888)=7,1,0))))))</f>
        <v>2</v>
      </c>
    </row>
    <row r="1889" spans="2:21" ht="13.95" customHeight="1" x14ac:dyDescent="0.25">
      <c r="B1889" s="784">
        <f t="shared" si="89"/>
        <v>45461</v>
      </c>
      <c r="C1889" s="785">
        <v>13</v>
      </c>
      <c r="D1889" s="786">
        <f>IFERROR((INDEX(METADATA!$T$2:$T$20,MATCH(B1889,METADATA!$S$2:$S$20,0))),0)</f>
        <v>0</v>
      </c>
      <c r="E1889" s="785" t="str">
        <f t="shared" si="87"/>
        <v>HI</v>
      </c>
      <c r="F1889" s="786">
        <f>VLOOKUP(C1889,METADATA!$A$5:$H$29,IF(E1889="HI",2,IF(E1889="LO",6,10))+IF(D1889=1,2,IF(D1889=7,1,(IF(WEEKDAY(B1889)=1,2,IF(WEEKDAY(B1889)=7,1,0))))))</f>
        <v>2</v>
      </c>
      <c r="G1889" s="786">
        <f>VLOOKUP(C1889,METADATA!$J$5:$Q$29,IF(E1889="HI",2,IF(E1889="LO",6,10))+IF(D1889=1,2,IF(D1889=7,1,(IF(WEEKDAY(B1889)=1,2,IF(WEEKDAY(B1889)=7,1,0))))))</f>
        <v>2</v>
      </c>
      <c r="H1889" s="787">
        <v>14572.25</v>
      </c>
      <c r="I1889" s="788">
        <v>2271.2149963378906</v>
      </c>
      <c r="K1889" s="795">
        <v>882.73749999999995</v>
      </c>
      <c r="M1889" s="798">
        <f t="shared" si="88"/>
        <v>14748.182519283186</v>
      </c>
      <c r="N1889" s="303"/>
      <c r="S1889" s="786">
        <v>0</v>
      </c>
      <c r="T1889" s="781">
        <f>VLOOKUP(C1889,METADATA!$J$5:$Q$29,IF(E1889="HI",2,IF(E1889="LO",6,10))+IF(S1889=1,2,IF(D1889=7,1,(IF(WEEKDAY(B1889)=1,2,IF(WEEKDAY(B1889)=7,1,0))))))</f>
        <v>2</v>
      </c>
      <c r="U1889" s="781">
        <f>VLOOKUP(C1889,METADATA!$A$5:$H$29,IF(E1889="HI",2,IF(E1889="LO",6,10))+IF(S1889=1,2,IF(D1889=7,1,(IF(WEEKDAY(B1889)=1,2,IF(WEEKDAY(B1889)=7,1,0))))))</f>
        <v>2</v>
      </c>
    </row>
    <row r="1890" spans="2:21" ht="13.95" customHeight="1" x14ac:dyDescent="0.25">
      <c r="B1890" s="784">
        <f t="shared" si="89"/>
        <v>45461</v>
      </c>
      <c r="C1890" s="785">
        <v>14</v>
      </c>
      <c r="D1890" s="786">
        <f>IFERROR((INDEX(METADATA!$T$2:$T$20,MATCH(B1890,METADATA!$S$2:$S$20,0))),0)</f>
        <v>0</v>
      </c>
      <c r="E1890" s="785" t="str">
        <f t="shared" si="87"/>
        <v>HI</v>
      </c>
      <c r="F1890" s="786">
        <f>VLOOKUP(C1890,METADATA!$A$5:$H$29,IF(E1890="HI",2,IF(E1890="LO",6,10))+IF(D1890=1,2,IF(D1890=7,1,(IF(WEEKDAY(B1890)=1,2,IF(WEEKDAY(B1890)=7,1,0))))))</f>
        <v>2</v>
      </c>
      <c r="G1890" s="786">
        <f>VLOOKUP(C1890,METADATA!$J$5:$Q$29,IF(E1890="HI",2,IF(E1890="LO",6,10))+IF(D1890=1,2,IF(D1890=7,1,(IF(WEEKDAY(B1890)=1,2,IF(WEEKDAY(B1890)=7,1,0))))))</f>
        <v>2</v>
      </c>
      <c r="H1890" s="787">
        <v>14710.75</v>
      </c>
      <c r="I1890" s="788">
        <v>2272.7325286865234</v>
      </c>
      <c r="K1890" s="795">
        <v>909.3125</v>
      </c>
      <c r="M1890" s="798">
        <f t="shared" si="88"/>
        <v>14885.27724664374</v>
      </c>
      <c r="N1890" s="303"/>
      <c r="S1890" s="786">
        <v>0</v>
      </c>
      <c r="T1890" s="781">
        <f>VLOOKUP(C1890,METADATA!$J$5:$Q$29,IF(E1890="HI",2,IF(E1890="LO",6,10))+IF(S1890=1,2,IF(D1890=7,1,(IF(WEEKDAY(B1890)=1,2,IF(WEEKDAY(B1890)=7,1,0))))))</f>
        <v>2</v>
      </c>
      <c r="U1890" s="781">
        <f>VLOOKUP(C1890,METADATA!$A$5:$H$29,IF(E1890="HI",2,IF(E1890="LO",6,10))+IF(S1890=1,2,IF(D1890=7,1,(IF(WEEKDAY(B1890)=1,2,IF(WEEKDAY(B1890)=7,1,0))))))</f>
        <v>2</v>
      </c>
    </row>
    <row r="1891" spans="2:21" ht="13.95" customHeight="1" x14ac:dyDescent="0.25">
      <c r="B1891" s="784">
        <f t="shared" si="89"/>
        <v>45461</v>
      </c>
      <c r="C1891" s="785">
        <v>15</v>
      </c>
      <c r="D1891" s="786">
        <f>IFERROR((INDEX(METADATA!$T$2:$T$20,MATCH(B1891,METADATA!$S$2:$S$20,0))),0)</f>
        <v>0</v>
      </c>
      <c r="E1891" s="785" t="str">
        <f t="shared" si="87"/>
        <v>HI</v>
      </c>
      <c r="F1891" s="786">
        <f>VLOOKUP(C1891,METADATA!$A$5:$H$29,IF(E1891="HI",2,IF(E1891="LO",6,10))+IF(D1891=1,2,IF(D1891=7,1,(IF(WEEKDAY(B1891)=1,2,IF(WEEKDAY(B1891)=7,1,0))))))</f>
        <v>2</v>
      </c>
      <c r="G1891" s="786">
        <f>VLOOKUP(C1891,METADATA!$J$5:$Q$29,IF(E1891="HI",2,IF(E1891="LO",6,10))+IF(D1891=1,2,IF(D1891=7,1,(IF(WEEKDAY(B1891)=1,2,IF(WEEKDAY(B1891)=7,1,0))))))</f>
        <v>2</v>
      </c>
      <c r="H1891" s="787">
        <v>14608</v>
      </c>
      <c r="I1891" s="788">
        <v>2318.1850357055664</v>
      </c>
      <c r="K1891" s="795">
        <v>905.6</v>
      </c>
      <c r="M1891" s="798">
        <f t="shared" si="88"/>
        <v>14790.795984657798</v>
      </c>
      <c r="N1891" s="303"/>
      <c r="S1891" s="786">
        <v>0</v>
      </c>
      <c r="T1891" s="781">
        <f>VLOOKUP(C1891,METADATA!$J$5:$Q$29,IF(E1891="HI",2,IF(E1891="LO",6,10))+IF(S1891=1,2,IF(D1891=7,1,(IF(WEEKDAY(B1891)=1,2,IF(WEEKDAY(B1891)=7,1,0))))))</f>
        <v>2</v>
      </c>
      <c r="U1891" s="781">
        <f>VLOOKUP(C1891,METADATA!$A$5:$H$29,IF(E1891="HI",2,IF(E1891="LO",6,10))+IF(S1891=1,2,IF(D1891=7,1,(IF(WEEKDAY(B1891)=1,2,IF(WEEKDAY(B1891)=7,1,0))))))</f>
        <v>2</v>
      </c>
    </row>
    <row r="1892" spans="2:21" ht="13.95" customHeight="1" x14ac:dyDescent="0.25">
      <c r="B1892" s="784">
        <f t="shared" si="89"/>
        <v>45461</v>
      </c>
      <c r="C1892" s="785">
        <v>16</v>
      </c>
      <c r="D1892" s="786">
        <f>IFERROR((INDEX(METADATA!$T$2:$T$20,MATCH(B1892,METADATA!$S$2:$S$20,0))),0)</f>
        <v>0</v>
      </c>
      <c r="E1892" s="785" t="str">
        <f t="shared" si="87"/>
        <v>HI</v>
      </c>
      <c r="F1892" s="786">
        <f>VLOOKUP(C1892,METADATA!$A$5:$H$29,IF(E1892="HI",2,IF(E1892="LO",6,10))+IF(D1892=1,2,IF(D1892=7,1,(IF(WEEKDAY(B1892)=1,2,IF(WEEKDAY(B1892)=7,1,0))))))</f>
        <v>2</v>
      </c>
      <c r="G1892" s="786">
        <f>VLOOKUP(C1892,METADATA!$J$5:$Q$29,IF(E1892="HI",2,IF(E1892="LO",6,10))+IF(D1892=1,2,IF(D1892=7,1,(IF(WEEKDAY(B1892)=1,2,IF(WEEKDAY(B1892)=7,1,0))))))</f>
        <v>2</v>
      </c>
      <c r="H1892" s="787">
        <v>14503.75</v>
      </c>
      <c r="I1892" s="788">
        <v>2135.6600036621094</v>
      </c>
      <c r="K1892" s="795">
        <v>913.98749999999995</v>
      </c>
      <c r="M1892" s="798">
        <f t="shared" si="88"/>
        <v>14660.143509316069</v>
      </c>
      <c r="N1892" s="303"/>
      <c r="S1892" s="786">
        <v>0</v>
      </c>
      <c r="T1892" s="781">
        <f>VLOOKUP(C1892,METADATA!$J$5:$Q$29,IF(E1892="HI",2,IF(E1892="LO",6,10))+IF(S1892=1,2,IF(D1892=7,1,(IF(WEEKDAY(B1892)=1,2,IF(WEEKDAY(B1892)=7,1,0))))))</f>
        <v>2</v>
      </c>
      <c r="U1892" s="781">
        <f>VLOOKUP(C1892,METADATA!$A$5:$H$29,IF(E1892="HI",2,IF(E1892="LO",6,10))+IF(S1892=1,2,IF(D1892=7,1,(IF(WEEKDAY(B1892)=1,2,IF(WEEKDAY(B1892)=7,1,0))))))</f>
        <v>2</v>
      </c>
    </row>
    <row r="1893" spans="2:21" ht="13.95" customHeight="1" x14ac:dyDescent="0.25">
      <c r="B1893" s="784">
        <f t="shared" si="89"/>
        <v>45461</v>
      </c>
      <c r="C1893" s="785">
        <v>17</v>
      </c>
      <c r="D1893" s="786">
        <f>IFERROR((INDEX(METADATA!$T$2:$T$20,MATCH(B1893,METADATA!$S$2:$S$20,0))),0)</f>
        <v>0</v>
      </c>
      <c r="E1893" s="785" t="str">
        <f t="shared" si="87"/>
        <v>HI</v>
      </c>
      <c r="F1893" s="786">
        <f>VLOOKUP(C1893,METADATA!$A$5:$H$29,IF(E1893="HI",2,IF(E1893="LO",6,10))+IF(D1893=1,2,IF(D1893=7,1,(IF(WEEKDAY(B1893)=1,2,IF(WEEKDAY(B1893)=7,1,0))))))</f>
        <v>1</v>
      </c>
      <c r="G1893" s="786">
        <f>VLOOKUP(C1893,METADATA!$J$5:$Q$29,IF(E1893="HI",2,IF(E1893="LO",6,10))+IF(D1893=1,2,IF(D1893=7,1,(IF(WEEKDAY(B1893)=1,2,IF(WEEKDAY(B1893)=7,1,0))))))</f>
        <v>1</v>
      </c>
      <c r="H1893" s="787">
        <v>14040.25</v>
      </c>
      <c r="I1893" s="788">
        <v>2169.0765402833931</v>
      </c>
      <c r="K1893" s="795">
        <v>902.26250000000005</v>
      </c>
      <c r="M1893" s="798">
        <f t="shared" si="88"/>
        <v>14206.812207532968</v>
      </c>
      <c r="N1893" s="303"/>
      <c r="S1893" s="786">
        <v>0</v>
      </c>
      <c r="T1893" s="781">
        <f>VLOOKUP(C1893,METADATA!$J$5:$Q$29,IF(E1893="HI",2,IF(E1893="LO",6,10))+IF(S1893=1,2,IF(D1893=7,1,(IF(WEEKDAY(B1893)=1,2,IF(WEEKDAY(B1893)=7,1,0))))))</f>
        <v>1</v>
      </c>
      <c r="U1893" s="781">
        <f>VLOOKUP(C1893,METADATA!$A$5:$H$29,IF(E1893="HI",2,IF(E1893="LO",6,10))+IF(S1893=1,2,IF(D1893=7,1,(IF(WEEKDAY(B1893)=1,2,IF(WEEKDAY(B1893)=7,1,0))))))</f>
        <v>1</v>
      </c>
    </row>
    <row r="1894" spans="2:21" ht="13.95" customHeight="1" x14ac:dyDescent="0.25">
      <c r="B1894" s="784">
        <f t="shared" si="89"/>
        <v>45461</v>
      </c>
      <c r="C1894" s="785">
        <v>18</v>
      </c>
      <c r="D1894" s="786">
        <f>IFERROR((INDEX(METADATA!$T$2:$T$20,MATCH(B1894,METADATA!$S$2:$S$20,0))),0)</f>
        <v>0</v>
      </c>
      <c r="E1894" s="785" t="str">
        <f t="shared" si="87"/>
        <v>HI</v>
      </c>
      <c r="F1894" s="786">
        <f>VLOOKUP(C1894,METADATA!$A$5:$H$29,IF(E1894="HI",2,IF(E1894="LO",6,10))+IF(D1894=1,2,IF(D1894=7,1,(IF(WEEKDAY(B1894)=1,2,IF(WEEKDAY(B1894)=7,1,0))))))</f>
        <v>1</v>
      </c>
      <c r="G1894" s="786">
        <f>VLOOKUP(C1894,METADATA!$J$5:$Q$29,IF(E1894="HI",2,IF(E1894="LO",6,10))+IF(D1894=1,2,IF(D1894=7,1,(IF(WEEKDAY(B1894)=1,2,IF(WEEKDAY(B1894)=7,1,0))))))</f>
        <v>1</v>
      </c>
      <c r="H1894" s="787">
        <v>14727</v>
      </c>
      <c r="I1894" s="788">
        <v>2042.1850280761719</v>
      </c>
      <c r="K1894" s="795">
        <v>933.76250000000005</v>
      </c>
      <c r="M1894" s="798">
        <f t="shared" si="88"/>
        <v>14867.92011980487</v>
      </c>
      <c r="N1894" s="303"/>
      <c r="S1894" s="786">
        <v>0</v>
      </c>
      <c r="T1894" s="781">
        <f>VLOOKUP(C1894,METADATA!$J$5:$Q$29,IF(E1894="HI",2,IF(E1894="LO",6,10))+IF(S1894=1,2,IF(D1894=7,1,(IF(WEEKDAY(B1894)=1,2,IF(WEEKDAY(B1894)=7,1,0))))))</f>
        <v>1</v>
      </c>
      <c r="U1894" s="781">
        <f>VLOOKUP(C1894,METADATA!$A$5:$H$29,IF(E1894="HI",2,IF(E1894="LO",6,10))+IF(S1894=1,2,IF(D1894=7,1,(IF(WEEKDAY(B1894)=1,2,IF(WEEKDAY(B1894)=7,1,0))))))</f>
        <v>1</v>
      </c>
    </row>
    <row r="1895" spans="2:21" ht="13.95" customHeight="1" x14ac:dyDescent="0.25">
      <c r="B1895" s="784">
        <f t="shared" si="89"/>
        <v>45461</v>
      </c>
      <c r="C1895" s="785">
        <v>19</v>
      </c>
      <c r="D1895" s="786">
        <f>IFERROR((INDEX(METADATA!$T$2:$T$20,MATCH(B1895,METADATA!$S$2:$S$20,0))),0)</f>
        <v>0</v>
      </c>
      <c r="E1895" s="785" t="str">
        <f t="shared" si="87"/>
        <v>HI</v>
      </c>
      <c r="F1895" s="786">
        <f>VLOOKUP(C1895,METADATA!$A$5:$H$29,IF(E1895="HI",2,IF(E1895="LO",6,10))+IF(D1895=1,2,IF(D1895=7,1,(IF(WEEKDAY(B1895)=1,2,IF(WEEKDAY(B1895)=7,1,0))))))</f>
        <v>1</v>
      </c>
      <c r="G1895" s="786">
        <f>VLOOKUP(C1895,METADATA!$J$5:$Q$29,IF(E1895="HI",2,IF(E1895="LO",6,10))+IF(D1895=1,2,IF(D1895=7,1,(IF(WEEKDAY(B1895)=1,2,IF(WEEKDAY(B1895)=7,1,0))))))</f>
        <v>2</v>
      </c>
      <c r="H1895" s="787">
        <v>15098.25</v>
      </c>
      <c r="I1895" s="788">
        <v>1890.2599792480469</v>
      </c>
      <c r="K1895" s="795">
        <v>0</v>
      </c>
      <c r="M1895" s="798">
        <f t="shared" si="88"/>
        <v>15216.117633997406</v>
      </c>
      <c r="N1895" s="303"/>
      <c r="S1895" s="786">
        <v>0</v>
      </c>
      <c r="T1895" s="781">
        <f>VLOOKUP(C1895,METADATA!$J$5:$Q$29,IF(E1895="HI",2,IF(E1895="LO",6,10))+IF(S1895=1,2,IF(D1895=7,1,(IF(WEEKDAY(B1895)=1,2,IF(WEEKDAY(B1895)=7,1,0))))))</f>
        <v>2</v>
      </c>
      <c r="U1895" s="781">
        <f>VLOOKUP(C1895,METADATA!$A$5:$H$29,IF(E1895="HI",2,IF(E1895="LO",6,10))+IF(S1895=1,2,IF(D1895=7,1,(IF(WEEKDAY(B1895)=1,2,IF(WEEKDAY(B1895)=7,1,0))))))</f>
        <v>1</v>
      </c>
    </row>
    <row r="1896" spans="2:21" ht="13.95" customHeight="1" x14ac:dyDescent="0.25">
      <c r="B1896" s="784">
        <f t="shared" si="89"/>
        <v>45461</v>
      </c>
      <c r="C1896" s="785">
        <v>20</v>
      </c>
      <c r="D1896" s="786">
        <f>IFERROR((INDEX(METADATA!$T$2:$T$20,MATCH(B1896,METADATA!$S$2:$S$20,0))),0)</f>
        <v>0</v>
      </c>
      <c r="E1896" s="785" t="str">
        <f t="shared" si="87"/>
        <v>HI</v>
      </c>
      <c r="F1896" s="786">
        <f>VLOOKUP(C1896,METADATA!$A$5:$H$29,IF(E1896="HI",2,IF(E1896="LO",6,10))+IF(D1896=1,2,IF(D1896=7,1,(IF(WEEKDAY(B1896)=1,2,IF(WEEKDAY(B1896)=7,1,0))))))</f>
        <v>2</v>
      </c>
      <c r="G1896" s="786">
        <f>VLOOKUP(C1896,METADATA!$J$5:$Q$29,IF(E1896="HI",2,IF(E1896="LO",6,10))+IF(D1896=1,2,IF(D1896=7,1,(IF(WEEKDAY(B1896)=1,2,IF(WEEKDAY(B1896)=7,1,0))))))</f>
        <v>2</v>
      </c>
      <c r="H1896" s="787">
        <v>13479.75</v>
      </c>
      <c r="I1896" s="788">
        <v>2054.9015607237816</v>
      </c>
      <c r="K1896" s="795">
        <v>0</v>
      </c>
      <c r="M1896" s="798">
        <f t="shared" si="88"/>
        <v>13635.478740651721</v>
      </c>
      <c r="N1896" s="303"/>
      <c r="S1896" s="786">
        <v>0</v>
      </c>
      <c r="T1896" s="781">
        <f>VLOOKUP(C1896,METADATA!$J$5:$Q$29,IF(E1896="HI",2,IF(E1896="LO",6,10))+IF(S1896=1,2,IF(D1896=7,1,(IF(WEEKDAY(B1896)=1,2,IF(WEEKDAY(B1896)=7,1,0))))))</f>
        <v>2</v>
      </c>
      <c r="U1896" s="781">
        <f>VLOOKUP(C1896,METADATA!$A$5:$H$29,IF(E1896="HI",2,IF(E1896="LO",6,10))+IF(S1896=1,2,IF(D1896=7,1,(IF(WEEKDAY(B1896)=1,2,IF(WEEKDAY(B1896)=7,1,0))))))</f>
        <v>2</v>
      </c>
    </row>
    <row r="1897" spans="2:21" ht="13.95" customHeight="1" x14ac:dyDescent="0.25">
      <c r="B1897" s="784">
        <f t="shared" si="89"/>
        <v>45461</v>
      </c>
      <c r="C1897" s="785">
        <v>21</v>
      </c>
      <c r="D1897" s="786">
        <f>IFERROR((INDEX(METADATA!$T$2:$T$20,MATCH(B1897,METADATA!$S$2:$S$20,0))),0)</f>
        <v>0</v>
      </c>
      <c r="E1897" s="785" t="str">
        <f t="shared" si="87"/>
        <v>HI</v>
      </c>
      <c r="F1897" s="786">
        <f>VLOOKUP(C1897,METADATA!$A$5:$H$29,IF(E1897="HI",2,IF(E1897="LO",6,10))+IF(D1897=1,2,IF(D1897=7,1,(IF(WEEKDAY(B1897)=1,2,IF(WEEKDAY(B1897)=7,1,0))))))</f>
        <v>2</v>
      </c>
      <c r="G1897" s="786">
        <f>VLOOKUP(C1897,METADATA!$J$5:$Q$29,IF(E1897="HI",2,IF(E1897="LO",6,10))+IF(D1897=1,2,IF(D1897=7,1,(IF(WEEKDAY(B1897)=1,2,IF(WEEKDAY(B1897)=7,1,0))))))</f>
        <v>2</v>
      </c>
      <c r="H1897" s="787">
        <v>11629</v>
      </c>
      <c r="I1897" s="788">
        <v>2295.0524368286133</v>
      </c>
      <c r="K1897" s="795">
        <v>0</v>
      </c>
      <c r="M1897" s="798">
        <f t="shared" si="88"/>
        <v>11853.307837384169</v>
      </c>
      <c r="N1897" s="303"/>
      <c r="S1897" s="786">
        <v>0</v>
      </c>
      <c r="T1897" s="781">
        <f>VLOOKUP(C1897,METADATA!$J$5:$Q$29,IF(E1897="HI",2,IF(E1897="LO",6,10))+IF(S1897=1,2,IF(D1897=7,1,(IF(WEEKDAY(B1897)=1,2,IF(WEEKDAY(B1897)=7,1,0))))))</f>
        <v>2</v>
      </c>
      <c r="U1897" s="781">
        <f>VLOOKUP(C1897,METADATA!$A$5:$H$29,IF(E1897="HI",2,IF(E1897="LO",6,10))+IF(S1897=1,2,IF(D1897=7,1,(IF(WEEKDAY(B1897)=1,2,IF(WEEKDAY(B1897)=7,1,0))))))</f>
        <v>2</v>
      </c>
    </row>
    <row r="1898" spans="2:21" ht="13.95" customHeight="1" x14ac:dyDescent="0.25">
      <c r="B1898" s="784">
        <f t="shared" si="89"/>
        <v>45461</v>
      </c>
      <c r="C1898" s="785">
        <v>22</v>
      </c>
      <c r="D1898" s="786">
        <f>IFERROR((INDEX(METADATA!$T$2:$T$20,MATCH(B1898,METADATA!$S$2:$S$20,0))),0)</f>
        <v>0</v>
      </c>
      <c r="E1898" s="785" t="str">
        <f t="shared" si="87"/>
        <v>HI</v>
      </c>
      <c r="F1898" s="786">
        <f>VLOOKUP(C1898,METADATA!$A$5:$H$29,IF(E1898="HI",2,IF(E1898="LO",6,10))+IF(D1898=1,2,IF(D1898=7,1,(IF(WEEKDAY(B1898)=1,2,IF(WEEKDAY(B1898)=7,1,0))))))</f>
        <v>3</v>
      </c>
      <c r="G1898" s="786">
        <f>VLOOKUP(C1898,METADATA!$J$5:$Q$29,IF(E1898="HI",2,IF(E1898="LO",6,10))+IF(D1898=1,2,IF(D1898=7,1,(IF(WEEKDAY(B1898)=1,2,IF(WEEKDAY(B1898)=7,1,0))))))</f>
        <v>3</v>
      </c>
      <c r="H1898" s="787">
        <v>10220.5</v>
      </c>
      <c r="I1898" s="788">
        <v>381.71500396728516</v>
      </c>
      <c r="K1898" s="795">
        <v>0</v>
      </c>
      <c r="M1898" s="798">
        <f t="shared" si="88"/>
        <v>10227.625657710285</v>
      </c>
      <c r="N1898" s="303"/>
      <c r="S1898" s="786">
        <v>0</v>
      </c>
      <c r="T1898" s="781">
        <f>VLOOKUP(C1898,METADATA!$J$5:$Q$29,IF(E1898="HI",2,IF(E1898="LO",6,10))+IF(S1898=1,2,IF(D1898=7,1,(IF(WEEKDAY(B1898)=1,2,IF(WEEKDAY(B1898)=7,1,0))))))</f>
        <v>3</v>
      </c>
      <c r="U1898" s="781">
        <f>VLOOKUP(C1898,METADATA!$A$5:$H$29,IF(E1898="HI",2,IF(E1898="LO",6,10))+IF(S1898=1,2,IF(D1898=7,1,(IF(WEEKDAY(B1898)=1,2,IF(WEEKDAY(B1898)=7,1,0))))))</f>
        <v>3</v>
      </c>
    </row>
    <row r="1899" spans="2:21" ht="13.95" customHeight="1" x14ac:dyDescent="0.25">
      <c r="B1899" s="784">
        <f t="shared" si="89"/>
        <v>45461</v>
      </c>
      <c r="C1899" s="785">
        <v>23</v>
      </c>
      <c r="D1899" s="786">
        <f>IFERROR((INDEX(METADATA!$T$2:$T$20,MATCH(B1899,METADATA!$S$2:$S$20,0))),0)</f>
        <v>0</v>
      </c>
      <c r="E1899" s="785" t="str">
        <f t="shared" si="87"/>
        <v>HI</v>
      </c>
      <c r="F1899" s="786">
        <f>VLOOKUP(C1899,METADATA!$A$5:$H$29,IF(E1899="HI",2,IF(E1899="LO",6,10))+IF(D1899=1,2,IF(D1899=7,1,(IF(WEEKDAY(B1899)=1,2,IF(WEEKDAY(B1899)=7,1,0))))))</f>
        <v>3</v>
      </c>
      <c r="G1899" s="786">
        <f>VLOOKUP(C1899,METADATA!$J$5:$Q$29,IF(E1899="HI",2,IF(E1899="LO",6,10))+IF(D1899=1,2,IF(D1899=7,1,(IF(WEEKDAY(B1899)=1,2,IF(WEEKDAY(B1899)=7,1,0))))))</f>
        <v>3</v>
      </c>
      <c r="H1899" s="787">
        <v>9203.5</v>
      </c>
      <c r="I1899" s="788">
        <v>3.0000000260770321E-3</v>
      </c>
      <c r="K1899" s="795">
        <v>0</v>
      </c>
      <c r="M1899" s="798">
        <f t="shared" si="88"/>
        <v>9203.5000000004893</v>
      </c>
      <c r="N1899" s="303"/>
      <c r="S1899" s="786">
        <v>0</v>
      </c>
      <c r="T1899" s="781">
        <f>VLOOKUP(C1899,METADATA!$J$5:$Q$29,IF(E1899="HI",2,IF(E1899="LO",6,10))+IF(S1899=1,2,IF(D1899=7,1,(IF(WEEKDAY(B1899)=1,2,IF(WEEKDAY(B1899)=7,1,0))))))</f>
        <v>3</v>
      </c>
      <c r="U1899" s="781">
        <f>VLOOKUP(C1899,METADATA!$A$5:$H$29,IF(E1899="HI",2,IF(E1899="LO",6,10))+IF(S1899=1,2,IF(D1899=7,1,(IF(WEEKDAY(B1899)=1,2,IF(WEEKDAY(B1899)=7,1,0))))))</f>
        <v>3</v>
      </c>
    </row>
    <row r="1900" spans="2:21" ht="13.95" customHeight="1" x14ac:dyDescent="0.25">
      <c r="B1900" s="784">
        <f t="shared" si="89"/>
        <v>45462</v>
      </c>
      <c r="C1900" s="785">
        <v>0</v>
      </c>
      <c r="D1900" s="786">
        <f>IFERROR((INDEX(METADATA!$T$2:$T$20,MATCH(B1900,METADATA!$S$2:$S$20,0))),0)</f>
        <v>0</v>
      </c>
      <c r="E1900" s="785" t="str">
        <f t="shared" si="87"/>
        <v>HI</v>
      </c>
      <c r="F1900" s="786">
        <f>VLOOKUP(C1900,METADATA!$A$5:$H$29,IF(E1900="HI",2,IF(E1900="LO",6,10))+IF(D1900=1,2,IF(D1900=7,1,(IF(WEEKDAY(B1900)=1,2,IF(WEEKDAY(B1900)=7,1,0))))))</f>
        <v>3</v>
      </c>
      <c r="G1900" s="786">
        <f>VLOOKUP(C1900,METADATA!$J$5:$Q$29,IF(E1900="HI",2,IF(E1900="LO",6,10))+IF(D1900=1,2,IF(D1900=7,1,(IF(WEEKDAY(B1900)=1,2,IF(WEEKDAY(B1900)=7,1,0))))))</f>
        <v>3</v>
      </c>
      <c r="H1900" s="787">
        <v>8557.75</v>
      </c>
      <c r="I1900" s="788">
        <v>15</v>
      </c>
      <c r="K1900" s="795">
        <v>0</v>
      </c>
      <c r="M1900" s="798">
        <f t="shared" si="88"/>
        <v>8557.7631459686945</v>
      </c>
      <c r="N1900" s="303"/>
      <c r="S1900" s="786">
        <v>0</v>
      </c>
      <c r="T1900" s="781">
        <f>VLOOKUP(C1900,METADATA!$J$5:$Q$29,IF(E1900="HI",2,IF(E1900="LO",6,10))+IF(S1900=1,2,IF(D1900=7,1,(IF(WEEKDAY(B1900)=1,2,IF(WEEKDAY(B1900)=7,1,0))))))</f>
        <v>3</v>
      </c>
      <c r="U1900" s="781">
        <f>VLOOKUP(C1900,METADATA!$A$5:$H$29,IF(E1900="HI",2,IF(E1900="LO",6,10))+IF(S1900=1,2,IF(D1900=7,1,(IF(WEEKDAY(B1900)=1,2,IF(WEEKDAY(B1900)=7,1,0))))))</f>
        <v>3</v>
      </c>
    </row>
    <row r="1901" spans="2:21" ht="13.95" customHeight="1" x14ac:dyDescent="0.25">
      <c r="B1901" s="784">
        <f t="shared" si="89"/>
        <v>45462</v>
      </c>
      <c r="C1901" s="785">
        <v>1</v>
      </c>
      <c r="D1901" s="786">
        <f>IFERROR((INDEX(METADATA!$T$2:$T$20,MATCH(B1901,METADATA!$S$2:$S$20,0))),0)</f>
        <v>0</v>
      </c>
      <c r="E1901" s="785" t="str">
        <f t="shared" si="87"/>
        <v>HI</v>
      </c>
      <c r="F1901" s="786">
        <f>VLOOKUP(C1901,METADATA!$A$5:$H$29,IF(E1901="HI",2,IF(E1901="LO",6,10))+IF(D1901=1,2,IF(D1901=7,1,(IF(WEEKDAY(B1901)=1,2,IF(WEEKDAY(B1901)=7,1,0))))))</f>
        <v>3</v>
      </c>
      <c r="G1901" s="786">
        <f>VLOOKUP(C1901,METADATA!$J$5:$Q$29,IF(E1901="HI",2,IF(E1901="LO",6,10))+IF(D1901=1,2,IF(D1901=7,1,(IF(WEEKDAY(B1901)=1,2,IF(WEEKDAY(B1901)=7,1,0))))))</f>
        <v>3</v>
      </c>
      <c r="H1901" s="787">
        <v>8230.25</v>
      </c>
      <c r="I1901" s="788">
        <v>1779.551964610815</v>
      </c>
      <c r="K1901" s="795">
        <v>0</v>
      </c>
      <c r="M1901" s="798">
        <f t="shared" si="88"/>
        <v>8420.4406213244092</v>
      </c>
      <c r="N1901" s="303"/>
      <c r="S1901" s="786">
        <v>0</v>
      </c>
      <c r="T1901" s="781">
        <f>VLOOKUP(C1901,METADATA!$J$5:$Q$29,IF(E1901="HI",2,IF(E1901="LO",6,10))+IF(S1901=1,2,IF(D1901=7,1,(IF(WEEKDAY(B1901)=1,2,IF(WEEKDAY(B1901)=7,1,0))))))</f>
        <v>3</v>
      </c>
      <c r="U1901" s="781">
        <f>VLOOKUP(C1901,METADATA!$A$5:$H$29,IF(E1901="HI",2,IF(E1901="LO",6,10))+IF(S1901=1,2,IF(D1901=7,1,(IF(WEEKDAY(B1901)=1,2,IF(WEEKDAY(B1901)=7,1,0))))))</f>
        <v>3</v>
      </c>
    </row>
    <row r="1902" spans="2:21" ht="13.95" customHeight="1" x14ac:dyDescent="0.25">
      <c r="B1902" s="784">
        <f t="shared" si="89"/>
        <v>45462</v>
      </c>
      <c r="C1902" s="785">
        <v>2</v>
      </c>
      <c r="D1902" s="786">
        <f>IFERROR((INDEX(METADATA!$T$2:$T$20,MATCH(B1902,METADATA!$S$2:$S$20,0))),0)</f>
        <v>0</v>
      </c>
      <c r="E1902" s="785" t="str">
        <f t="shared" si="87"/>
        <v>HI</v>
      </c>
      <c r="F1902" s="786">
        <f>VLOOKUP(C1902,METADATA!$A$5:$H$29,IF(E1902="HI",2,IF(E1902="LO",6,10))+IF(D1902=1,2,IF(D1902=7,1,(IF(WEEKDAY(B1902)=1,2,IF(WEEKDAY(B1902)=7,1,0))))))</f>
        <v>3</v>
      </c>
      <c r="G1902" s="786">
        <f>VLOOKUP(C1902,METADATA!$J$5:$Q$29,IF(E1902="HI",2,IF(E1902="LO",6,10))+IF(D1902=1,2,IF(D1902=7,1,(IF(WEEKDAY(B1902)=1,2,IF(WEEKDAY(B1902)=7,1,0))))))</f>
        <v>3</v>
      </c>
      <c r="H1902" s="787">
        <v>8079.5</v>
      </c>
      <c r="I1902" s="788">
        <v>2197.2214841246605</v>
      </c>
      <c r="K1902" s="795">
        <v>0</v>
      </c>
      <c r="M1902" s="798">
        <f t="shared" si="88"/>
        <v>8372.9387015730008</v>
      </c>
      <c r="N1902" s="303"/>
      <c r="S1902" s="786">
        <v>0</v>
      </c>
      <c r="T1902" s="781">
        <f>VLOOKUP(C1902,METADATA!$J$5:$Q$29,IF(E1902="HI",2,IF(E1902="LO",6,10))+IF(S1902=1,2,IF(D1902=7,1,(IF(WEEKDAY(B1902)=1,2,IF(WEEKDAY(B1902)=7,1,0))))))</f>
        <v>3</v>
      </c>
      <c r="U1902" s="781">
        <f>VLOOKUP(C1902,METADATA!$A$5:$H$29,IF(E1902="HI",2,IF(E1902="LO",6,10))+IF(S1902=1,2,IF(D1902=7,1,(IF(WEEKDAY(B1902)=1,2,IF(WEEKDAY(B1902)=7,1,0))))))</f>
        <v>3</v>
      </c>
    </row>
    <row r="1903" spans="2:21" ht="13.95" customHeight="1" x14ac:dyDescent="0.25">
      <c r="B1903" s="784">
        <f t="shared" si="89"/>
        <v>45462</v>
      </c>
      <c r="C1903" s="785">
        <v>3</v>
      </c>
      <c r="D1903" s="786">
        <f>IFERROR((INDEX(METADATA!$T$2:$T$20,MATCH(B1903,METADATA!$S$2:$S$20,0))),0)</f>
        <v>0</v>
      </c>
      <c r="E1903" s="785" t="str">
        <f t="shared" si="87"/>
        <v>HI</v>
      </c>
      <c r="F1903" s="786">
        <f>VLOOKUP(C1903,METADATA!$A$5:$H$29,IF(E1903="HI",2,IF(E1903="LO",6,10))+IF(D1903=1,2,IF(D1903=7,1,(IF(WEEKDAY(B1903)=1,2,IF(WEEKDAY(B1903)=7,1,0))))))</f>
        <v>3</v>
      </c>
      <c r="G1903" s="786">
        <f>VLOOKUP(C1903,METADATA!$J$5:$Q$29,IF(E1903="HI",2,IF(E1903="LO",6,10))+IF(D1903=1,2,IF(D1903=7,1,(IF(WEEKDAY(B1903)=1,2,IF(WEEKDAY(B1903)=7,1,0))))))</f>
        <v>3</v>
      </c>
      <c r="H1903" s="787">
        <v>8463.75</v>
      </c>
      <c r="I1903" s="788">
        <v>267.17049407958984</v>
      </c>
      <c r="K1903" s="795">
        <v>0</v>
      </c>
      <c r="M1903" s="798">
        <f t="shared" si="88"/>
        <v>8467.9657613506406</v>
      </c>
      <c r="N1903" s="303"/>
      <c r="S1903" s="786">
        <v>0</v>
      </c>
      <c r="T1903" s="781">
        <f>VLOOKUP(C1903,METADATA!$J$5:$Q$29,IF(E1903="HI",2,IF(E1903="LO",6,10))+IF(S1903=1,2,IF(D1903=7,1,(IF(WEEKDAY(B1903)=1,2,IF(WEEKDAY(B1903)=7,1,0))))))</f>
        <v>3</v>
      </c>
      <c r="U1903" s="781">
        <f>VLOOKUP(C1903,METADATA!$A$5:$H$29,IF(E1903="HI",2,IF(E1903="LO",6,10))+IF(S1903=1,2,IF(D1903=7,1,(IF(WEEKDAY(B1903)=1,2,IF(WEEKDAY(B1903)=7,1,0))))))</f>
        <v>3</v>
      </c>
    </row>
    <row r="1904" spans="2:21" ht="13.95" customHeight="1" x14ac:dyDescent="0.25">
      <c r="B1904" s="784">
        <f t="shared" si="89"/>
        <v>45462</v>
      </c>
      <c r="C1904" s="785">
        <v>4</v>
      </c>
      <c r="D1904" s="786">
        <f>IFERROR((INDEX(METADATA!$T$2:$T$20,MATCH(B1904,METADATA!$S$2:$S$20,0))),0)</f>
        <v>0</v>
      </c>
      <c r="E1904" s="785" t="str">
        <f t="shared" si="87"/>
        <v>HI</v>
      </c>
      <c r="F1904" s="786">
        <f>VLOOKUP(C1904,METADATA!$A$5:$H$29,IF(E1904="HI",2,IF(E1904="LO",6,10))+IF(D1904=1,2,IF(D1904=7,1,(IF(WEEKDAY(B1904)=1,2,IF(WEEKDAY(B1904)=7,1,0))))))</f>
        <v>3</v>
      </c>
      <c r="G1904" s="786">
        <f>VLOOKUP(C1904,METADATA!$J$5:$Q$29,IF(E1904="HI",2,IF(E1904="LO",6,10))+IF(D1904=1,2,IF(D1904=7,1,(IF(WEEKDAY(B1904)=1,2,IF(WEEKDAY(B1904)=7,1,0))))))</f>
        <v>3</v>
      </c>
      <c r="H1904" s="787">
        <v>9342</v>
      </c>
      <c r="I1904" s="788">
        <v>0</v>
      </c>
      <c r="K1904" s="795">
        <v>0</v>
      </c>
      <c r="M1904" s="798">
        <f t="shared" si="88"/>
        <v>9342</v>
      </c>
      <c r="N1904" s="303"/>
      <c r="S1904" s="786">
        <v>0</v>
      </c>
      <c r="T1904" s="781">
        <f>VLOOKUP(C1904,METADATA!$J$5:$Q$29,IF(E1904="HI",2,IF(E1904="LO",6,10))+IF(S1904=1,2,IF(D1904=7,1,(IF(WEEKDAY(B1904)=1,2,IF(WEEKDAY(B1904)=7,1,0))))))</f>
        <v>3</v>
      </c>
      <c r="U1904" s="781">
        <f>VLOOKUP(C1904,METADATA!$A$5:$H$29,IF(E1904="HI",2,IF(E1904="LO",6,10))+IF(S1904=1,2,IF(D1904=7,1,(IF(WEEKDAY(B1904)=1,2,IF(WEEKDAY(B1904)=7,1,0))))))</f>
        <v>3</v>
      </c>
    </row>
    <row r="1905" spans="2:21" ht="13.95" customHeight="1" x14ac:dyDescent="0.25">
      <c r="B1905" s="784">
        <f t="shared" si="89"/>
        <v>45462</v>
      </c>
      <c r="C1905" s="785">
        <v>5</v>
      </c>
      <c r="D1905" s="786">
        <f>IFERROR((INDEX(METADATA!$T$2:$T$20,MATCH(B1905,METADATA!$S$2:$S$20,0))),0)</f>
        <v>0</v>
      </c>
      <c r="E1905" s="785" t="str">
        <f t="shared" si="87"/>
        <v>HI</v>
      </c>
      <c r="F1905" s="786">
        <f>VLOOKUP(C1905,METADATA!$A$5:$H$29,IF(E1905="HI",2,IF(E1905="LO",6,10))+IF(D1905=1,2,IF(D1905=7,1,(IF(WEEKDAY(B1905)=1,2,IF(WEEKDAY(B1905)=7,1,0))))))</f>
        <v>3</v>
      </c>
      <c r="G1905" s="786">
        <f>VLOOKUP(C1905,METADATA!$J$5:$Q$29,IF(E1905="HI",2,IF(E1905="LO",6,10))+IF(D1905=1,2,IF(D1905=7,1,(IF(WEEKDAY(B1905)=1,2,IF(WEEKDAY(B1905)=7,1,0))))))</f>
        <v>3</v>
      </c>
      <c r="H1905" s="787">
        <v>11196.5</v>
      </c>
      <c r="I1905" s="788">
        <v>0</v>
      </c>
      <c r="K1905" s="795">
        <v>0</v>
      </c>
      <c r="M1905" s="798">
        <f t="shared" si="88"/>
        <v>11196.5</v>
      </c>
      <c r="N1905" s="303"/>
      <c r="S1905" s="786">
        <v>0</v>
      </c>
      <c r="T1905" s="781">
        <f>VLOOKUP(C1905,METADATA!$J$5:$Q$29,IF(E1905="HI",2,IF(E1905="LO",6,10))+IF(S1905=1,2,IF(D1905=7,1,(IF(WEEKDAY(B1905)=1,2,IF(WEEKDAY(B1905)=7,1,0))))))</f>
        <v>3</v>
      </c>
      <c r="U1905" s="781">
        <f>VLOOKUP(C1905,METADATA!$A$5:$H$29,IF(E1905="HI",2,IF(E1905="LO",6,10))+IF(S1905=1,2,IF(D1905=7,1,(IF(WEEKDAY(B1905)=1,2,IF(WEEKDAY(B1905)=7,1,0))))))</f>
        <v>3</v>
      </c>
    </row>
    <row r="1906" spans="2:21" ht="13.95" customHeight="1" x14ac:dyDescent="0.25">
      <c r="B1906" s="784">
        <f t="shared" si="89"/>
        <v>45462</v>
      </c>
      <c r="C1906" s="785">
        <v>6</v>
      </c>
      <c r="D1906" s="786">
        <f>IFERROR((INDEX(METADATA!$T$2:$T$20,MATCH(B1906,METADATA!$S$2:$S$20,0))),0)</f>
        <v>0</v>
      </c>
      <c r="E1906" s="785" t="str">
        <f t="shared" si="87"/>
        <v>HI</v>
      </c>
      <c r="F1906" s="786">
        <f>VLOOKUP(C1906,METADATA!$A$5:$H$29,IF(E1906="HI",2,IF(E1906="LO",6,10))+IF(D1906=1,2,IF(D1906=7,1,(IF(WEEKDAY(B1906)=1,2,IF(WEEKDAY(B1906)=7,1,0))))))</f>
        <v>1</v>
      </c>
      <c r="G1906" s="786">
        <f>VLOOKUP(C1906,METADATA!$J$5:$Q$29,IF(E1906="HI",2,IF(E1906="LO",6,10))+IF(D1906=1,2,IF(D1906=7,1,(IF(WEEKDAY(B1906)=1,2,IF(WEEKDAY(B1906)=7,1,0))))))</f>
        <v>1</v>
      </c>
      <c r="H1906" s="787">
        <v>12920.5</v>
      </c>
      <c r="I1906" s="788">
        <v>349.31999969482422</v>
      </c>
      <c r="K1906" s="795">
        <v>870.51250000000005</v>
      </c>
      <c r="M1906" s="798">
        <f t="shared" si="88"/>
        <v>12925.221263567861</v>
      </c>
      <c r="N1906" s="303"/>
      <c r="S1906" s="786">
        <v>0</v>
      </c>
      <c r="T1906" s="781">
        <f>VLOOKUP(C1906,METADATA!$J$5:$Q$29,IF(E1906="HI",2,IF(E1906="LO",6,10))+IF(S1906=1,2,IF(D1906=7,1,(IF(WEEKDAY(B1906)=1,2,IF(WEEKDAY(B1906)=7,1,0))))))</f>
        <v>1</v>
      </c>
      <c r="U1906" s="781">
        <f>VLOOKUP(C1906,METADATA!$A$5:$H$29,IF(E1906="HI",2,IF(E1906="LO",6,10))+IF(S1906=1,2,IF(D1906=7,1,(IF(WEEKDAY(B1906)=1,2,IF(WEEKDAY(B1906)=7,1,0))))))</f>
        <v>1</v>
      </c>
    </row>
    <row r="1907" spans="2:21" ht="13.95" customHeight="1" x14ac:dyDescent="0.25">
      <c r="B1907" s="784">
        <f t="shared" si="89"/>
        <v>45462</v>
      </c>
      <c r="C1907" s="785">
        <v>7</v>
      </c>
      <c r="D1907" s="786">
        <f>IFERROR((INDEX(METADATA!$T$2:$T$20,MATCH(B1907,METADATA!$S$2:$S$20,0))),0)</f>
        <v>0</v>
      </c>
      <c r="E1907" s="785" t="str">
        <f t="shared" si="87"/>
        <v>HI</v>
      </c>
      <c r="F1907" s="786">
        <f>VLOOKUP(C1907,METADATA!$A$5:$H$29,IF(E1907="HI",2,IF(E1907="LO",6,10))+IF(D1907=1,2,IF(D1907=7,1,(IF(WEEKDAY(B1907)=1,2,IF(WEEKDAY(B1907)=7,1,0))))))</f>
        <v>1</v>
      </c>
      <c r="G1907" s="786">
        <f>VLOOKUP(C1907,METADATA!$J$5:$Q$29,IF(E1907="HI",2,IF(E1907="LO",6,10))+IF(D1907=1,2,IF(D1907=7,1,(IF(WEEKDAY(B1907)=1,2,IF(WEEKDAY(B1907)=7,1,0))))))</f>
        <v>1</v>
      </c>
      <c r="H1907" s="787">
        <v>13675.75</v>
      </c>
      <c r="I1907" s="788">
        <v>1.3199999630451202</v>
      </c>
      <c r="K1907" s="795">
        <v>865.8125</v>
      </c>
      <c r="M1907" s="798">
        <f t="shared" si="88"/>
        <v>13675.750063703998</v>
      </c>
      <c r="N1907" s="303"/>
      <c r="S1907" s="786">
        <v>0</v>
      </c>
      <c r="T1907" s="781">
        <f>VLOOKUP(C1907,METADATA!$J$5:$Q$29,IF(E1907="HI",2,IF(E1907="LO",6,10))+IF(S1907=1,2,IF(D1907=7,1,(IF(WEEKDAY(B1907)=1,2,IF(WEEKDAY(B1907)=7,1,0))))))</f>
        <v>1</v>
      </c>
      <c r="U1907" s="781">
        <f>VLOOKUP(C1907,METADATA!$A$5:$H$29,IF(E1907="HI",2,IF(E1907="LO",6,10))+IF(S1907=1,2,IF(D1907=7,1,(IF(WEEKDAY(B1907)=1,2,IF(WEEKDAY(B1907)=7,1,0))))))</f>
        <v>1</v>
      </c>
    </row>
    <row r="1908" spans="2:21" ht="13.95" customHeight="1" x14ac:dyDescent="0.25">
      <c r="B1908" s="784">
        <f t="shared" si="89"/>
        <v>45462</v>
      </c>
      <c r="C1908" s="785">
        <v>8</v>
      </c>
      <c r="D1908" s="786">
        <f>IFERROR((INDEX(METADATA!$T$2:$T$20,MATCH(B1908,METADATA!$S$2:$S$20,0))),0)</f>
        <v>0</v>
      </c>
      <c r="E1908" s="785" t="str">
        <f t="shared" si="87"/>
        <v>HI</v>
      </c>
      <c r="F1908" s="786">
        <f>VLOOKUP(C1908,METADATA!$A$5:$H$29,IF(E1908="HI",2,IF(E1908="LO",6,10))+IF(D1908=1,2,IF(D1908=7,1,(IF(WEEKDAY(B1908)=1,2,IF(WEEKDAY(B1908)=7,1,0))))))</f>
        <v>2</v>
      </c>
      <c r="G1908" s="786">
        <f>VLOOKUP(C1908,METADATA!$J$5:$Q$29,IF(E1908="HI",2,IF(E1908="LO",6,10))+IF(D1908=1,2,IF(D1908=7,1,(IF(WEEKDAY(B1908)=1,2,IF(WEEKDAY(B1908)=7,1,0))))))</f>
        <v>1</v>
      </c>
      <c r="H1908" s="787">
        <v>14758.5</v>
      </c>
      <c r="I1908" s="788">
        <v>0</v>
      </c>
      <c r="K1908" s="795">
        <v>834.63750000000005</v>
      </c>
      <c r="M1908" s="798">
        <f t="shared" si="88"/>
        <v>14758.5</v>
      </c>
      <c r="N1908" s="303"/>
      <c r="S1908" s="786">
        <v>0</v>
      </c>
      <c r="T1908" s="781">
        <f>VLOOKUP(C1908,METADATA!$J$5:$Q$29,IF(E1908="HI",2,IF(E1908="LO",6,10))+IF(S1908=1,2,IF(D1908=7,1,(IF(WEEKDAY(B1908)=1,2,IF(WEEKDAY(B1908)=7,1,0))))))</f>
        <v>1</v>
      </c>
      <c r="U1908" s="781">
        <f>VLOOKUP(C1908,METADATA!$A$5:$H$29,IF(E1908="HI",2,IF(E1908="LO",6,10))+IF(S1908=1,2,IF(D1908=7,1,(IF(WEEKDAY(B1908)=1,2,IF(WEEKDAY(B1908)=7,1,0))))))</f>
        <v>2</v>
      </c>
    </row>
    <row r="1909" spans="2:21" ht="13.95" customHeight="1" x14ac:dyDescent="0.25">
      <c r="B1909" s="784">
        <f t="shared" si="89"/>
        <v>45462</v>
      </c>
      <c r="C1909" s="785">
        <v>9</v>
      </c>
      <c r="D1909" s="786">
        <f>IFERROR((INDEX(METADATA!$T$2:$T$20,MATCH(B1909,METADATA!$S$2:$S$20,0))),0)</f>
        <v>0</v>
      </c>
      <c r="E1909" s="785" t="str">
        <f t="shared" si="87"/>
        <v>HI</v>
      </c>
      <c r="F1909" s="786">
        <f>VLOOKUP(C1909,METADATA!$A$5:$H$29,IF(E1909="HI",2,IF(E1909="LO",6,10))+IF(D1909=1,2,IF(D1909=7,1,(IF(WEEKDAY(B1909)=1,2,IF(WEEKDAY(B1909)=7,1,0))))))</f>
        <v>2</v>
      </c>
      <c r="G1909" s="786">
        <f>VLOOKUP(C1909,METADATA!$J$5:$Q$29,IF(E1909="HI",2,IF(E1909="LO",6,10))+IF(D1909=1,2,IF(D1909=7,1,(IF(WEEKDAY(B1909)=1,2,IF(WEEKDAY(B1909)=7,1,0))))))</f>
        <v>2</v>
      </c>
      <c r="H1909" s="787">
        <v>15245.25</v>
      </c>
      <c r="I1909" s="788">
        <v>1307.2799682617188</v>
      </c>
      <c r="K1909" s="795">
        <v>847.33749999999998</v>
      </c>
      <c r="M1909" s="798">
        <f t="shared" si="88"/>
        <v>15301.196962261429</v>
      </c>
      <c r="N1909" s="303"/>
      <c r="S1909" s="786">
        <v>0</v>
      </c>
      <c r="T1909" s="781">
        <f>VLOOKUP(C1909,METADATA!$J$5:$Q$29,IF(E1909="HI",2,IF(E1909="LO",6,10))+IF(S1909=1,2,IF(D1909=7,1,(IF(WEEKDAY(B1909)=1,2,IF(WEEKDAY(B1909)=7,1,0))))))</f>
        <v>2</v>
      </c>
      <c r="U1909" s="781">
        <f>VLOOKUP(C1909,METADATA!$A$5:$H$29,IF(E1909="HI",2,IF(E1909="LO",6,10))+IF(S1909=1,2,IF(D1909=7,1,(IF(WEEKDAY(B1909)=1,2,IF(WEEKDAY(B1909)=7,1,0))))))</f>
        <v>2</v>
      </c>
    </row>
    <row r="1910" spans="2:21" ht="13.95" customHeight="1" x14ac:dyDescent="0.25">
      <c r="B1910" s="784">
        <f t="shared" si="89"/>
        <v>45462</v>
      </c>
      <c r="C1910" s="785">
        <v>10</v>
      </c>
      <c r="D1910" s="786">
        <f>IFERROR((INDEX(METADATA!$T$2:$T$20,MATCH(B1910,METADATA!$S$2:$S$20,0))),0)</f>
        <v>0</v>
      </c>
      <c r="E1910" s="785" t="str">
        <f t="shared" si="87"/>
        <v>HI</v>
      </c>
      <c r="F1910" s="786">
        <f>VLOOKUP(C1910,METADATA!$A$5:$H$29,IF(E1910="HI",2,IF(E1910="LO",6,10))+IF(D1910=1,2,IF(D1910=7,1,(IF(WEEKDAY(B1910)=1,2,IF(WEEKDAY(B1910)=7,1,0))))))</f>
        <v>2</v>
      </c>
      <c r="G1910" s="786">
        <f>VLOOKUP(C1910,METADATA!$J$5:$Q$29,IF(E1910="HI",2,IF(E1910="LO",6,10))+IF(D1910=1,2,IF(D1910=7,1,(IF(WEEKDAY(B1910)=1,2,IF(WEEKDAY(B1910)=7,1,0))))))</f>
        <v>2</v>
      </c>
      <c r="H1910" s="787">
        <v>14968.25</v>
      </c>
      <c r="I1910" s="788">
        <v>1890.47998046875</v>
      </c>
      <c r="K1910" s="795">
        <v>851.61249999999995</v>
      </c>
      <c r="M1910" s="798">
        <f t="shared" si="88"/>
        <v>15087.160853489073</v>
      </c>
      <c r="N1910" s="303"/>
      <c r="S1910" s="786">
        <v>0</v>
      </c>
      <c r="T1910" s="781">
        <f>VLOOKUP(C1910,METADATA!$J$5:$Q$29,IF(E1910="HI",2,IF(E1910="LO",6,10))+IF(S1910=1,2,IF(D1910=7,1,(IF(WEEKDAY(B1910)=1,2,IF(WEEKDAY(B1910)=7,1,0))))))</f>
        <v>2</v>
      </c>
      <c r="U1910" s="781">
        <f>VLOOKUP(C1910,METADATA!$A$5:$H$29,IF(E1910="HI",2,IF(E1910="LO",6,10))+IF(S1910=1,2,IF(D1910=7,1,(IF(WEEKDAY(B1910)=1,2,IF(WEEKDAY(B1910)=7,1,0))))))</f>
        <v>2</v>
      </c>
    </row>
    <row r="1911" spans="2:21" ht="13.95" customHeight="1" x14ac:dyDescent="0.25">
      <c r="B1911" s="784">
        <f t="shared" si="89"/>
        <v>45462</v>
      </c>
      <c r="C1911" s="785">
        <v>11</v>
      </c>
      <c r="D1911" s="786">
        <f>IFERROR((INDEX(METADATA!$T$2:$T$20,MATCH(B1911,METADATA!$S$2:$S$20,0))),0)</f>
        <v>0</v>
      </c>
      <c r="E1911" s="785" t="str">
        <f t="shared" si="87"/>
        <v>HI</v>
      </c>
      <c r="F1911" s="786">
        <f>VLOOKUP(C1911,METADATA!$A$5:$H$29,IF(E1911="HI",2,IF(E1911="LO",6,10))+IF(D1911=1,2,IF(D1911=7,1,(IF(WEEKDAY(B1911)=1,2,IF(WEEKDAY(B1911)=7,1,0))))))</f>
        <v>2</v>
      </c>
      <c r="G1911" s="786">
        <f>VLOOKUP(C1911,METADATA!$J$5:$Q$29,IF(E1911="HI",2,IF(E1911="LO",6,10))+IF(D1911=1,2,IF(D1911=7,1,(IF(WEEKDAY(B1911)=1,2,IF(WEEKDAY(B1911)=7,1,0))))))</f>
        <v>2</v>
      </c>
      <c r="H1911" s="787">
        <v>15136.75</v>
      </c>
      <c r="I1911" s="788">
        <v>2032.2849731445313</v>
      </c>
      <c r="K1911" s="795">
        <v>856.5</v>
      </c>
      <c r="M1911" s="798">
        <f t="shared" si="88"/>
        <v>15272.569619241192</v>
      </c>
      <c r="N1911" s="303"/>
      <c r="S1911" s="786">
        <v>0</v>
      </c>
      <c r="T1911" s="781">
        <f>VLOOKUP(C1911,METADATA!$J$5:$Q$29,IF(E1911="HI",2,IF(E1911="LO",6,10))+IF(S1911=1,2,IF(D1911=7,1,(IF(WEEKDAY(B1911)=1,2,IF(WEEKDAY(B1911)=7,1,0))))))</f>
        <v>2</v>
      </c>
      <c r="U1911" s="781">
        <f>VLOOKUP(C1911,METADATA!$A$5:$H$29,IF(E1911="HI",2,IF(E1911="LO",6,10))+IF(S1911=1,2,IF(D1911=7,1,(IF(WEEKDAY(B1911)=1,2,IF(WEEKDAY(B1911)=7,1,0))))))</f>
        <v>2</v>
      </c>
    </row>
    <row r="1912" spans="2:21" ht="13.95" customHeight="1" x14ac:dyDescent="0.25">
      <c r="B1912" s="784">
        <f t="shared" si="89"/>
        <v>45462</v>
      </c>
      <c r="C1912" s="785">
        <v>12</v>
      </c>
      <c r="D1912" s="786">
        <f>IFERROR((INDEX(METADATA!$T$2:$T$20,MATCH(B1912,METADATA!$S$2:$S$20,0))),0)</f>
        <v>0</v>
      </c>
      <c r="E1912" s="785" t="str">
        <f t="shared" si="87"/>
        <v>HI</v>
      </c>
      <c r="F1912" s="786">
        <f>VLOOKUP(C1912,METADATA!$A$5:$H$29,IF(E1912="HI",2,IF(E1912="LO",6,10))+IF(D1912=1,2,IF(D1912=7,1,(IF(WEEKDAY(B1912)=1,2,IF(WEEKDAY(B1912)=7,1,0))))))</f>
        <v>2</v>
      </c>
      <c r="G1912" s="786">
        <f>VLOOKUP(C1912,METADATA!$J$5:$Q$29,IF(E1912="HI",2,IF(E1912="LO",6,10))+IF(D1912=1,2,IF(D1912=7,1,(IF(WEEKDAY(B1912)=1,2,IF(WEEKDAY(B1912)=7,1,0))))))</f>
        <v>2</v>
      </c>
      <c r="H1912" s="787">
        <v>15294.5</v>
      </c>
      <c r="I1912" s="788">
        <v>1988.4870343208313</v>
      </c>
      <c r="K1912" s="795">
        <v>824.32500000000005</v>
      </c>
      <c r="M1912" s="798">
        <f t="shared" si="88"/>
        <v>15423.223104645218</v>
      </c>
      <c r="N1912" s="303"/>
      <c r="S1912" s="786">
        <v>0</v>
      </c>
      <c r="T1912" s="781">
        <f>VLOOKUP(C1912,METADATA!$J$5:$Q$29,IF(E1912="HI",2,IF(E1912="LO",6,10))+IF(S1912=1,2,IF(D1912=7,1,(IF(WEEKDAY(B1912)=1,2,IF(WEEKDAY(B1912)=7,1,0))))))</f>
        <v>2</v>
      </c>
      <c r="U1912" s="781">
        <f>VLOOKUP(C1912,METADATA!$A$5:$H$29,IF(E1912="HI",2,IF(E1912="LO",6,10))+IF(S1912=1,2,IF(D1912=7,1,(IF(WEEKDAY(B1912)=1,2,IF(WEEKDAY(B1912)=7,1,0))))))</f>
        <v>2</v>
      </c>
    </row>
    <row r="1913" spans="2:21" ht="13.95" customHeight="1" x14ac:dyDescent="0.25">
      <c r="B1913" s="784">
        <f t="shared" si="89"/>
        <v>45462</v>
      </c>
      <c r="C1913" s="785">
        <v>13</v>
      </c>
      <c r="D1913" s="786">
        <f>IFERROR((INDEX(METADATA!$T$2:$T$20,MATCH(B1913,METADATA!$S$2:$S$20,0))),0)</f>
        <v>0</v>
      </c>
      <c r="E1913" s="785" t="str">
        <f t="shared" si="87"/>
        <v>HI</v>
      </c>
      <c r="F1913" s="786">
        <f>VLOOKUP(C1913,METADATA!$A$5:$H$29,IF(E1913="HI",2,IF(E1913="LO",6,10))+IF(D1913=1,2,IF(D1913=7,1,(IF(WEEKDAY(B1913)=1,2,IF(WEEKDAY(B1913)=7,1,0))))))</f>
        <v>2</v>
      </c>
      <c r="G1913" s="786">
        <f>VLOOKUP(C1913,METADATA!$J$5:$Q$29,IF(E1913="HI",2,IF(E1913="LO",6,10))+IF(D1913=1,2,IF(D1913=7,1,(IF(WEEKDAY(B1913)=1,2,IF(WEEKDAY(B1913)=7,1,0))))))</f>
        <v>2</v>
      </c>
      <c r="H1913" s="787">
        <v>14628.25</v>
      </c>
      <c r="I1913" s="788">
        <v>2297.5189618468285</v>
      </c>
      <c r="K1913" s="795">
        <v>882.73749999999995</v>
      </c>
      <c r="M1913" s="798">
        <f t="shared" si="88"/>
        <v>14807.575474821857</v>
      </c>
      <c r="N1913" s="303"/>
      <c r="S1913" s="786">
        <v>0</v>
      </c>
      <c r="T1913" s="781">
        <f>VLOOKUP(C1913,METADATA!$J$5:$Q$29,IF(E1913="HI",2,IF(E1913="LO",6,10))+IF(S1913=1,2,IF(D1913=7,1,(IF(WEEKDAY(B1913)=1,2,IF(WEEKDAY(B1913)=7,1,0))))))</f>
        <v>2</v>
      </c>
      <c r="U1913" s="781">
        <f>VLOOKUP(C1913,METADATA!$A$5:$H$29,IF(E1913="HI",2,IF(E1913="LO",6,10))+IF(S1913=1,2,IF(D1913=7,1,(IF(WEEKDAY(B1913)=1,2,IF(WEEKDAY(B1913)=7,1,0))))))</f>
        <v>2</v>
      </c>
    </row>
    <row r="1914" spans="2:21" ht="13.95" customHeight="1" x14ac:dyDescent="0.25">
      <c r="B1914" s="784">
        <f t="shared" si="89"/>
        <v>45462</v>
      </c>
      <c r="C1914" s="785">
        <v>14</v>
      </c>
      <c r="D1914" s="786">
        <f>IFERROR((INDEX(METADATA!$T$2:$T$20,MATCH(B1914,METADATA!$S$2:$S$20,0))),0)</f>
        <v>0</v>
      </c>
      <c r="E1914" s="785" t="str">
        <f t="shared" si="87"/>
        <v>HI</v>
      </c>
      <c r="F1914" s="786">
        <f>VLOOKUP(C1914,METADATA!$A$5:$H$29,IF(E1914="HI",2,IF(E1914="LO",6,10))+IF(D1914=1,2,IF(D1914=7,1,(IF(WEEKDAY(B1914)=1,2,IF(WEEKDAY(B1914)=7,1,0))))))</f>
        <v>2</v>
      </c>
      <c r="G1914" s="786">
        <f>VLOOKUP(C1914,METADATA!$J$5:$Q$29,IF(E1914="HI",2,IF(E1914="LO",6,10))+IF(D1914=1,2,IF(D1914=7,1,(IF(WEEKDAY(B1914)=1,2,IF(WEEKDAY(B1914)=7,1,0))))))</f>
        <v>2</v>
      </c>
      <c r="H1914" s="787">
        <v>14818.5</v>
      </c>
      <c r="I1914" s="788">
        <v>2267.7950210571289</v>
      </c>
      <c r="K1914" s="795">
        <v>909.3125</v>
      </c>
      <c r="M1914" s="798">
        <f t="shared" si="88"/>
        <v>14991.025198682426</v>
      </c>
      <c r="N1914" s="303"/>
      <c r="S1914" s="786">
        <v>0</v>
      </c>
      <c r="T1914" s="781">
        <f>VLOOKUP(C1914,METADATA!$J$5:$Q$29,IF(E1914="HI",2,IF(E1914="LO",6,10))+IF(S1914=1,2,IF(D1914=7,1,(IF(WEEKDAY(B1914)=1,2,IF(WEEKDAY(B1914)=7,1,0))))))</f>
        <v>2</v>
      </c>
      <c r="U1914" s="781">
        <f>VLOOKUP(C1914,METADATA!$A$5:$H$29,IF(E1914="HI",2,IF(E1914="LO",6,10))+IF(S1914=1,2,IF(D1914=7,1,(IF(WEEKDAY(B1914)=1,2,IF(WEEKDAY(B1914)=7,1,0))))))</f>
        <v>2</v>
      </c>
    </row>
    <row r="1915" spans="2:21" ht="13.95" customHeight="1" x14ac:dyDescent="0.25">
      <c r="B1915" s="784">
        <f t="shared" si="89"/>
        <v>45462</v>
      </c>
      <c r="C1915" s="785">
        <v>15</v>
      </c>
      <c r="D1915" s="786">
        <f>IFERROR((INDEX(METADATA!$T$2:$T$20,MATCH(B1915,METADATA!$S$2:$S$20,0))),0)</f>
        <v>0</v>
      </c>
      <c r="E1915" s="785" t="str">
        <f t="shared" si="87"/>
        <v>HI</v>
      </c>
      <c r="F1915" s="786">
        <f>VLOOKUP(C1915,METADATA!$A$5:$H$29,IF(E1915="HI",2,IF(E1915="LO",6,10))+IF(D1915=1,2,IF(D1915=7,1,(IF(WEEKDAY(B1915)=1,2,IF(WEEKDAY(B1915)=7,1,0))))))</f>
        <v>2</v>
      </c>
      <c r="G1915" s="786">
        <f>VLOOKUP(C1915,METADATA!$J$5:$Q$29,IF(E1915="HI",2,IF(E1915="LO",6,10))+IF(D1915=1,2,IF(D1915=7,1,(IF(WEEKDAY(B1915)=1,2,IF(WEEKDAY(B1915)=7,1,0))))))</f>
        <v>2</v>
      </c>
      <c r="H1915" s="787">
        <v>14849.75</v>
      </c>
      <c r="I1915" s="788">
        <v>2162.7900238037109</v>
      </c>
      <c r="K1915" s="795">
        <v>905.6</v>
      </c>
      <c r="M1915" s="798">
        <f t="shared" si="88"/>
        <v>15006.423149757069</v>
      </c>
      <c r="N1915" s="303"/>
      <c r="S1915" s="786">
        <v>0</v>
      </c>
      <c r="T1915" s="781">
        <f>VLOOKUP(C1915,METADATA!$J$5:$Q$29,IF(E1915="HI",2,IF(E1915="LO",6,10))+IF(S1915=1,2,IF(D1915=7,1,(IF(WEEKDAY(B1915)=1,2,IF(WEEKDAY(B1915)=7,1,0))))))</f>
        <v>2</v>
      </c>
      <c r="U1915" s="781">
        <f>VLOOKUP(C1915,METADATA!$A$5:$H$29,IF(E1915="HI",2,IF(E1915="LO",6,10))+IF(S1915=1,2,IF(D1915=7,1,(IF(WEEKDAY(B1915)=1,2,IF(WEEKDAY(B1915)=7,1,0))))))</f>
        <v>2</v>
      </c>
    </row>
    <row r="1916" spans="2:21" ht="13.95" customHeight="1" x14ac:dyDescent="0.25">
      <c r="B1916" s="784">
        <f t="shared" si="89"/>
        <v>45462</v>
      </c>
      <c r="C1916" s="785">
        <v>16</v>
      </c>
      <c r="D1916" s="786">
        <f>IFERROR((INDEX(METADATA!$T$2:$T$20,MATCH(B1916,METADATA!$S$2:$S$20,0))),0)</f>
        <v>0</v>
      </c>
      <c r="E1916" s="785" t="str">
        <f t="shared" si="87"/>
        <v>HI</v>
      </c>
      <c r="F1916" s="786">
        <f>VLOOKUP(C1916,METADATA!$A$5:$H$29,IF(E1916="HI",2,IF(E1916="LO",6,10))+IF(D1916=1,2,IF(D1916=7,1,(IF(WEEKDAY(B1916)=1,2,IF(WEEKDAY(B1916)=7,1,0))))))</f>
        <v>2</v>
      </c>
      <c r="G1916" s="786">
        <f>VLOOKUP(C1916,METADATA!$J$5:$Q$29,IF(E1916="HI",2,IF(E1916="LO",6,10))+IF(D1916=1,2,IF(D1916=7,1,(IF(WEEKDAY(B1916)=1,2,IF(WEEKDAY(B1916)=7,1,0))))))</f>
        <v>2</v>
      </c>
      <c r="H1916" s="787">
        <v>14965.5</v>
      </c>
      <c r="I1916" s="788">
        <v>1958.1850280761719</v>
      </c>
      <c r="K1916" s="795">
        <v>913.98749999999995</v>
      </c>
      <c r="M1916" s="798">
        <f t="shared" si="88"/>
        <v>15093.067244737953</v>
      </c>
      <c r="N1916" s="303"/>
      <c r="S1916" s="786">
        <v>0</v>
      </c>
      <c r="T1916" s="781">
        <f>VLOOKUP(C1916,METADATA!$J$5:$Q$29,IF(E1916="HI",2,IF(E1916="LO",6,10))+IF(S1916=1,2,IF(D1916=7,1,(IF(WEEKDAY(B1916)=1,2,IF(WEEKDAY(B1916)=7,1,0))))))</f>
        <v>2</v>
      </c>
      <c r="U1916" s="781">
        <f>VLOOKUP(C1916,METADATA!$A$5:$H$29,IF(E1916="HI",2,IF(E1916="LO",6,10))+IF(S1916=1,2,IF(D1916=7,1,(IF(WEEKDAY(B1916)=1,2,IF(WEEKDAY(B1916)=7,1,0))))))</f>
        <v>2</v>
      </c>
    </row>
    <row r="1917" spans="2:21" ht="13.95" customHeight="1" x14ac:dyDescent="0.25">
      <c r="B1917" s="784">
        <f t="shared" si="89"/>
        <v>45462</v>
      </c>
      <c r="C1917" s="785">
        <v>17</v>
      </c>
      <c r="D1917" s="786">
        <f>IFERROR((INDEX(METADATA!$T$2:$T$20,MATCH(B1917,METADATA!$S$2:$S$20,0))),0)</f>
        <v>0</v>
      </c>
      <c r="E1917" s="785" t="str">
        <f t="shared" si="87"/>
        <v>HI</v>
      </c>
      <c r="F1917" s="786">
        <f>VLOOKUP(C1917,METADATA!$A$5:$H$29,IF(E1917="HI",2,IF(E1917="LO",6,10))+IF(D1917=1,2,IF(D1917=7,1,(IF(WEEKDAY(B1917)=1,2,IF(WEEKDAY(B1917)=7,1,0))))))</f>
        <v>1</v>
      </c>
      <c r="G1917" s="786">
        <f>VLOOKUP(C1917,METADATA!$J$5:$Q$29,IF(E1917="HI",2,IF(E1917="LO",6,10))+IF(D1917=1,2,IF(D1917=7,1,(IF(WEEKDAY(B1917)=1,2,IF(WEEKDAY(B1917)=7,1,0))))))</f>
        <v>1</v>
      </c>
      <c r="H1917" s="787">
        <v>14611.25</v>
      </c>
      <c r="I1917" s="788">
        <v>2057.1599807739258</v>
      </c>
      <c r="K1917" s="795">
        <v>902.26250000000005</v>
      </c>
      <c r="M1917" s="798">
        <f t="shared" si="88"/>
        <v>14755.356103767803</v>
      </c>
      <c r="N1917" s="303"/>
      <c r="S1917" s="786">
        <v>0</v>
      </c>
      <c r="T1917" s="781">
        <f>VLOOKUP(C1917,METADATA!$J$5:$Q$29,IF(E1917="HI",2,IF(E1917="LO",6,10))+IF(S1917=1,2,IF(D1917=7,1,(IF(WEEKDAY(B1917)=1,2,IF(WEEKDAY(B1917)=7,1,0))))))</f>
        <v>1</v>
      </c>
      <c r="U1917" s="781">
        <f>VLOOKUP(C1917,METADATA!$A$5:$H$29,IF(E1917="HI",2,IF(E1917="LO",6,10))+IF(S1917=1,2,IF(D1917=7,1,(IF(WEEKDAY(B1917)=1,2,IF(WEEKDAY(B1917)=7,1,0))))))</f>
        <v>1</v>
      </c>
    </row>
    <row r="1918" spans="2:21" ht="13.95" customHeight="1" x14ac:dyDescent="0.25">
      <c r="B1918" s="784">
        <f t="shared" si="89"/>
        <v>45462</v>
      </c>
      <c r="C1918" s="785">
        <v>18</v>
      </c>
      <c r="D1918" s="786">
        <f>IFERROR((INDEX(METADATA!$T$2:$T$20,MATCH(B1918,METADATA!$S$2:$S$20,0))),0)</f>
        <v>0</v>
      </c>
      <c r="E1918" s="785" t="str">
        <f t="shared" si="87"/>
        <v>HI</v>
      </c>
      <c r="F1918" s="786">
        <f>VLOOKUP(C1918,METADATA!$A$5:$H$29,IF(E1918="HI",2,IF(E1918="LO",6,10))+IF(D1918=1,2,IF(D1918=7,1,(IF(WEEKDAY(B1918)=1,2,IF(WEEKDAY(B1918)=7,1,0))))))</f>
        <v>1</v>
      </c>
      <c r="G1918" s="786">
        <f>VLOOKUP(C1918,METADATA!$J$5:$Q$29,IF(E1918="HI",2,IF(E1918="LO",6,10))+IF(D1918=1,2,IF(D1918=7,1,(IF(WEEKDAY(B1918)=1,2,IF(WEEKDAY(B1918)=7,1,0))))))</f>
        <v>1</v>
      </c>
      <c r="H1918" s="787">
        <v>15063.25</v>
      </c>
      <c r="I1918" s="788">
        <v>2085.3149871826172</v>
      </c>
      <c r="K1918" s="795">
        <v>933.76250000000005</v>
      </c>
      <c r="M1918" s="798">
        <f t="shared" si="88"/>
        <v>15206.90761326143</v>
      </c>
      <c r="N1918" s="303"/>
      <c r="S1918" s="786">
        <v>0</v>
      </c>
      <c r="T1918" s="781">
        <f>VLOOKUP(C1918,METADATA!$J$5:$Q$29,IF(E1918="HI",2,IF(E1918="LO",6,10))+IF(S1918=1,2,IF(D1918=7,1,(IF(WEEKDAY(B1918)=1,2,IF(WEEKDAY(B1918)=7,1,0))))))</f>
        <v>1</v>
      </c>
      <c r="U1918" s="781">
        <f>VLOOKUP(C1918,METADATA!$A$5:$H$29,IF(E1918="HI",2,IF(E1918="LO",6,10))+IF(S1918=1,2,IF(D1918=7,1,(IF(WEEKDAY(B1918)=1,2,IF(WEEKDAY(B1918)=7,1,0))))))</f>
        <v>1</v>
      </c>
    </row>
    <row r="1919" spans="2:21" ht="13.95" customHeight="1" x14ac:dyDescent="0.25">
      <c r="B1919" s="784">
        <f t="shared" si="89"/>
        <v>45462</v>
      </c>
      <c r="C1919" s="785">
        <v>19</v>
      </c>
      <c r="D1919" s="786">
        <f>IFERROR((INDEX(METADATA!$T$2:$T$20,MATCH(B1919,METADATA!$S$2:$S$20,0))),0)</f>
        <v>0</v>
      </c>
      <c r="E1919" s="785" t="str">
        <f t="shared" si="87"/>
        <v>HI</v>
      </c>
      <c r="F1919" s="786">
        <f>VLOOKUP(C1919,METADATA!$A$5:$H$29,IF(E1919="HI",2,IF(E1919="LO",6,10))+IF(D1919=1,2,IF(D1919=7,1,(IF(WEEKDAY(B1919)=1,2,IF(WEEKDAY(B1919)=7,1,0))))))</f>
        <v>1</v>
      </c>
      <c r="G1919" s="786">
        <f>VLOOKUP(C1919,METADATA!$J$5:$Q$29,IF(E1919="HI",2,IF(E1919="LO",6,10))+IF(D1919=1,2,IF(D1919=7,1,(IF(WEEKDAY(B1919)=1,2,IF(WEEKDAY(B1919)=7,1,0))))))</f>
        <v>2</v>
      </c>
      <c r="H1919" s="787">
        <v>14799.75</v>
      </c>
      <c r="I1919" s="788">
        <v>2346.0399932861328</v>
      </c>
      <c r="K1919" s="795">
        <v>0</v>
      </c>
      <c r="M1919" s="798">
        <f t="shared" si="88"/>
        <v>14984.542158924909</v>
      </c>
      <c r="N1919" s="303"/>
      <c r="S1919" s="786">
        <v>0</v>
      </c>
      <c r="T1919" s="781">
        <f>VLOOKUP(C1919,METADATA!$J$5:$Q$29,IF(E1919="HI",2,IF(E1919="LO",6,10))+IF(S1919=1,2,IF(D1919=7,1,(IF(WEEKDAY(B1919)=1,2,IF(WEEKDAY(B1919)=7,1,0))))))</f>
        <v>2</v>
      </c>
      <c r="U1919" s="781">
        <f>VLOOKUP(C1919,METADATA!$A$5:$H$29,IF(E1919="HI",2,IF(E1919="LO",6,10))+IF(S1919=1,2,IF(D1919=7,1,(IF(WEEKDAY(B1919)=1,2,IF(WEEKDAY(B1919)=7,1,0))))))</f>
        <v>1</v>
      </c>
    </row>
    <row r="1920" spans="2:21" ht="13.95" customHeight="1" x14ac:dyDescent="0.25">
      <c r="B1920" s="784">
        <f t="shared" si="89"/>
        <v>45462</v>
      </c>
      <c r="C1920" s="785">
        <v>20</v>
      </c>
      <c r="D1920" s="786">
        <f>IFERROR((INDEX(METADATA!$T$2:$T$20,MATCH(B1920,METADATA!$S$2:$S$20,0))),0)</f>
        <v>0</v>
      </c>
      <c r="E1920" s="785" t="str">
        <f t="shared" si="87"/>
        <v>HI</v>
      </c>
      <c r="F1920" s="786">
        <f>VLOOKUP(C1920,METADATA!$A$5:$H$29,IF(E1920="HI",2,IF(E1920="LO",6,10))+IF(D1920=1,2,IF(D1920=7,1,(IF(WEEKDAY(B1920)=1,2,IF(WEEKDAY(B1920)=7,1,0))))))</f>
        <v>2</v>
      </c>
      <c r="G1920" s="786">
        <f>VLOOKUP(C1920,METADATA!$J$5:$Q$29,IF(E1920="HI",2,IF(E1920="LO",6,10))+IF(D1920=1,2,IF(D1920=7,1,(IF(WEEKDAY(B1920)=1,2,IF(WEEKDAY(B1920)=7,1,0))))))</f>
        <v>2</v>
      </c>
      <c r="H1920" s="787">
        <v>13198.75</v>
      </c>
      <c r="I1920" s="788">
        <v>2184.150016784668</v>
      </c>
      <c r="K1920" s="795">
        <v>0</v>
      </c>
      <c r="M1920" s="798">
        <f t="shared" si="88"/>
        <v>13378.247749923024</v>
      </c>
      <c r="N1920" s="303"/>
      <c r="S1920" s="786">
        <v>0</v>
      </c>
      <c r="T1920" s="781">
        <f>VLOOKUP(C1920,METADATA!$J$5:$Q$29,IF(E1920="HI",2,IF(E1920="LO",6,10))+IF(S1920=1,2,IF(D1920=7,1,(IF(WEEKDAY(B1920)=1,2,IF(WEEKDAY(B1920)=7,1,0))))))</f>
        <v>2</v>
      </c>
      <c r="U1920" s="781">
        <f>VLOOKUP(C1920,METADATA!$A$5:$H$29,IF(E1920="HI",2,IF(E1920="LO",6,10))+IF(S1920=1,2,IF(D1920=7,1,(IF(WEEKDAY(B1920)=1,2,IF(WEEKDAY(B1920)=7,1,0))))))</f>
        <v>2</v>
      </c>
    </row>
    <row r="1921" spans="2:21" ht="13.95" customHeight="1" x14ac:dyDescent="0.25">
      <c r="B1921" s="784">
        <f t="shared" si="89"/>
        <v>45462</v>
      </c>
      <c r="C1921" s="785">
        <v>21</v>
      </c>
      <c r="D1921" s="786">
        <f>IFERROR((INDEX(METADATA!$T$2:$T$20,MATCH(B1921,METADATA!$S$2:$S$20,0))),0)</f>
        <v>0</v>
      </c>
      <c r="E1921" s="785" t="str">
        <f t="shared" si="87"/>
        <v>HI</v>
      </c>
      <c r="F1921" s="786">
        <f>VLOOKUP(C1921,METADATA!$A$5:$H$29,IF(E1921="HI",2,IF(E1921="LO",6,10))+IF(D1921=1,2,IF(D1921=7,1,(IF(WEEKDAY(B1921)=1,2,IF(WEEKDAY(B1921)=7,1,0))))))</f>
        <v>2</v>
      </c>
      <c r="G1921" s="786">
        <f>VLOOKUP(C1921,METADATA!$J$5:$Q$29,IF(E1921="HI",2,IF(E1921="LO",6,10))+IF(D1921=1,2,IF(D1921=7,1,(IF(WEEKDAY(B1921)=1,2,IF(WEEKDAY(B1921)=7,1,0))))))</f>
        <v>2</v>
      </c>
      <c r="H1921" s="787">
        <v>11655.5</v>
      </c>
      <c r="I1921" s="788">
        <v>2279.6849822998047</v>
      </c>
      <c r="K1921" s="795">
        <v>0</v>
      </c>
      <c r="M1921" s="798">
        <f t="shared" si="88"/>
        <v>11876.348086365744</v>
      </c>
      <c r="N1921" s="303"/>
      <c r="S1921" s="786">
        <v>0</v>
      </c>
      <c r="T1921" s="781">
        <f>VLOOKUP(C1921,METADATA!$J$5:$Q$29,IF(E1921="HI",2,IF(E1921="LO",6,10))+IF(S1921=1,2,IF(D1921=7,1,(IF(WEEKDAY(B1921)=1,2,IF(WEEKDAY(B1921)=7,1,0))))))</f>
        <v>2</v>
      </c>
      <c r="U1921" s="781">
        <f>VLOOKUP(C1921,METADATA!$A$5:$H$29,IF(E1921="HI",2,IF(E1921="LO",6,10))+IF(S1921=1,2,IF(D1921=7,1,(IF(WEEKDAY(B1921)=1,2,IF(WEEKDAY(B1921)=7,1,0))))))</f>
        <v>2</v>
      </c>
    </row>
    <row r="1922" spans="2:21" ht="13.95" customHeight="1" x14ac:dyDescent="0.25">
      <c r="B1922" s="784">
        <f t="shared" si="89"/>
        <v>45462</v>
      </c>
      <c r="C1922" s="785">
        <v>22</v>
      </c>
      <c r="D1922" s="786">
        <f>IFERROR((INDEX(METADATA!$T$2:$T$20,MATCH(B1922,METADATA!$S$2:$S$20,0))),0)</f>
        <v>0</v>
      </c>
      <c r="E1922" s="785" t="str">
        <f t="shared" si="87"/>
        <v>HI</v>
      </c>
      <c r="F1922" s="786">
        <f>VLOOKUP(C1922,METADATA!$A$5:$H$29,IF(E1922="HI",2,IF(E1922="LO",6,10))+IF(D1922=1,2,IF(D1922=7,1,(IF(WEEKDAY(B1922)=1,2,IF(WEEKDAY(B1922)=7,1,0))))))</f>
        <v>3</v>
      </c>
      <c r="G1922" s="786">
        <f>VLOOKUP(C1922,METADATA!$J$5:$Q$29,IF(E1922="HI",2,IF(E1922="LO",6,10))+IF(D1922=1,2,IF(D1922=7,1,(IF(WEEKDAY(B1922)=1,2,IF(WEEKDAY(B1922)=7,1,0))))))</f>
        <v>3</v>
      </c>
      <c r="H1922" s="787">
        <v>10210</v>
      </c>
      <c r="I1922" s="788">
        <v>2210.2019053956028</v>
      </c>
      <c r="K1922" s="795">
        <v>0</v>
      </c>
      <c r="M1922" s="798">
        <f t="shared" si="88"/>
        <v>10446.487087179803</v>
      </c>
      <c r="N1922" s="303"/>
      <c r="S1922" s="786">
        <v>0</v>
      </c>
      <c r="T1922" s="781">
        <f>VLOOKUP(C1922,METADATA!$J$5:$Q$29,IF(E1922="HI",2,IF(E1922="LO",6,10))+IF(S1922=1,2,IF(D1922=7,1,(IF(WEEKDAY(B1922)=1,2,IF(WEEKDAY(B1922)=7,1,0))))))</f>
        <v>3</v>
      </c>
      <c r="U1922" s="781">
        <f>VLOOKUP(C1922,METADATA!$A$5:$H$29,IF(E1922="HI",2,IF(E1922="LO",6,10))+IF(S1922=1,2,IF(D1922=7,1,(IF(WEEKDAY(B1922)=1,2,IF(WEEKDAY(B1922)=7,1,0))))))</f>
        <v>3</v>
      </c>
    </row>
    <row r="1923" spans="2:21" ht="13.95" customHeight="1" x14ac:dyDescent="0.25">
      <c r="B1923" s="784">
        <f t="shared" si="89"/>
        <v>45462</v>
      </c>
      <c r="C1923" s="785">
        <v>23</v>
      </c>
      <c r="D1923" s="786">
        <f>IFERROR((INDEX(METADATA!$T$2:$T$20,MATCH(B1923,METADATA!$S$2:$S$20,0))),0)</f>
        <v>0</v>
      </c>
      <c r="E1923" s="785" t="str">
        <f t="shared" si="87"/>
        <v>HI</v>
      </c>
      <c r="F1923" s="786">
        <f>VLOOKUP(C1923,METADATA!$A$5:$H$29,IF(E1923="HI",2,IF(E1923="LO",6,10))+IF(D1923=1,2,IF(D1923=7,1,(IF(WEEKDAY(B1923)=1,2,IF(WEEKDAY(B1923)=7,1,0))))))</f>
        <v>3</v>
      </c>
      <c r="G1923" s="786">
        <f>VLOOKUP(C1923,METADATA!$J$5:$Q$29,IF(E1923="HI",2,IF(E1923="LO",6,10))+IF(D1923=1,2,IF(D1923=7,1,(IF(WEEKDAY(B1923)=1,2,IF(WEEKDAY(B1923)=7,1,0))))))</f>
        <v>3</v>
      </c>
      <c r="H1923" s="787">
        <v>9356.75</v>
      </c>
      <c r="I1923" s="788">
        <v>2193.5750122070313</v>
      </c>
      <c r="K1923" s="795">
        <v>0</v>
      </c>
      <c r="M1923" s="798">
        <f t="shared" si="88"/>
        <v>9610.4392145561724</v>
      </c>
      <c r="N1923" s="303"/>
      <c r="S1923" s="786">
        <v>0</v>
      </c>
      <c r="T1923" s="781">
        <f>VLOOKUP(C1923,METADATA!$J$5:$Q$29,IF(E1923="HI",2,IF(E1923="LO",6,10))+IF(S1923=1,2,IF(D1923=7,1,(IF(WEEKDAY(B1923)=1,2,IF(WEEKDAY(B1923)=7,1,0))))))</f>
        <v>3</v>
      </c>
      <c r="U1923" s="781">
        <f>VLOOKUP(C1923,METADATA!$A$5:$H$29,IF(E1923="HI",2,IF(E1923="LO",6,10))+IF(S1923=1,2,IF(D1923=7,1,(IF(WEEKDAY(B1923)=1,2,IF(WEEKDAY(B1923)=7,1,0))))))</f>
        <v>3</v>
      </c>
    </row>
    <row r="1924" spans="2:21" ht="13.95" customHeight="1" x14ac:dyDescent="0.25">
      <c r="B1924" s="784">
        <f t="shared" si="89"/>
        <v>45463</v>
      </c>
      <c r="C1924" s="785">
        <v>0</v>
      </c>
      <c r="D1924" s="786">
        <f>IFERROR((INDEX(METADATA!$T$2:$T$20,MATCH(B1924,METADATA!$S$2:$S$20,0))),0)</f>
        <v>0</v>
      </c>
      <c r="E1924" s="785" t="str">
        <f t="shared" ref="E1924:E1987" si="90">IF(B1924="","",IF(AND(MONTH(B1924)&gt;=MONTH($AA$9),MONTH(B1924)&lt;=MONTH($AA$11)),"HI","LO"))</f>
        <v>HI</v>
      </c>
      <c r="F1924" s="786">
        <f>VLOOKUP(C1924,METADATA!$A$5:$H$29,IF(E1924="HI",2,IF(E1924="LO",6,10))+IF(D1924=1,2,IF(D1924=7,1,(IF(WEEKDAY(B1924)=1,2,IF(WEEKDAY(B1924)=7,1,0))))))</f>
        <v>3</v>
      </c>
      <c r="G1924" s="786">
        <f>VLOOKUP(C1924,METADATA!$J$5:$Q$29,IF(E1924="HI",2,IF(E1924="LO",6,10))+IF(D1924=1,2,IF(D1924=7,1,(IF(WEEKDAY(B1924)=1,2,IF(WEEKDAY(B1924)=7,1,0))))))</f>
        <v>3</v>
      </c>
      <c r="H1924" s="787">
        <v>8782.25</v>
      </c>
      <c r="I1924" s="788">
        <v>1904.1000671386719</v>
      </c>
      <c r="K1924" s="795">
        <v>0</v>
      </c>
      <c r="M1924" s="798">
        <f t="shared" ref="M1924:M1987" si="91">SQRT(H1924^2+I1924^2)</f>
        <v>8986.2957957201415</v>
      </c>
      <c r="N1924" s="303"/>
      <c r="S1924" s="786">
        <v>0</v>
      </c>
      <c r="T1924" s="781">
        <f>VLOOKUP(C1924,METADATA!$J$5:$Q$29,IF(E1924="HI",2,IF(E1924="LO",6,10))+IF(S1924=1,2,IF(D1924=7,1,(IF(WEEKDAY(B1924)=1,2,IF(WEEKDAY(B1924)=7,1,0))))))</f>
        <v>3</v>
      </c>
      <c r="U1924" s="781">
        <f>VLOOKUP(C1924,METADATA!$A$5:$H$29,IF(E1924="HI",2,IF(E1924="LO",6,10))+IF(S1924=1,2,IF(D1924=7,1,(IF(WEEKDAY(B1924)=1,2,IF(WEEKDAY(B1924)=7,1,0))))))</f>
        <v>3</v>
      </c>
    </row>
    <row r="1925" spans="2:21" ht="13.95" customHeight="1" x14ac:dyDescent="0.25">
      <c r="B1925" s="784">
        <f t="shared" si="89"/>
        <v>45463</v>
      </c>
      <c r="C1925" s="785">
        <v>1</v>
      </c>
      <c r="D1925" s="786">
        <f>IFERROR((INDEX(METADATA!$T$2:$T$20,MATCH(B1925,METADATA!$S$2:$S$20,0))),0)</f>
        <v>0</v>
      </c>
      <c r="E1925" s="785" t="str">
        <f t="shared" si="90"/>
        <v>HI</v>
      </c>
      <c r="F1925" s="786">
        <f>VLOOKUP(C1925,METADATA!$A$5:$H$29,IF(E1925="HI",2,IF(E1925="LO",6,10))+IF(D1925=1,2,IF(D1925=7,1,(IF(WEEKDAY(B1925)=1,2,IF(WEEKDAY(B1925)=7,1,0))))))</f>
        <v>3</v>
      </c>
      <c r="G1925" s="786">
        <f>VLOOKUP(C1925,METADATA!$J$5:$Q$29,IF(E1925="HI",2,IF(E1925="LO",6,10))+IF(D1925=1,2,IF(D1925=7,1,(IF(WEEKDAY(B1925)=1,2,IF(WEEKDAY(B1925)=7,1,0))))))</f>
        <v>3</v>
      </c>
      <c r="H1925" s="787">
        <v>8253.25</v>
      </c>
      <c r="I1925" s="788">
        <v>1991.0399780273438</v>
      </c>
      <c r="K1925" s="795">
        <v>0</v>
      </c>
      <c r="M1925" s="798">
        <f t="shared" si="91"/>
        <v>8490.0162400671015</v>
      </c>
      <c r="N1925" s="303"/>
      <c r="S1925" s="786">
        <v>0</v>
      </c>
      <c r="T1925" s="781">
        <f>VLOOKUP(C1925,METADATA!$J$5:$Q$29,IF(E1925="HI",2,IF(E1925="LO",6,10))+IF(S1925=1,2,IF(D1925=7,1,(IF(WEEKDAY(B1925)=1,2,IF(WEEKDAY(B1925)=7,1,0))))))</f>
        <v>3</v>
      </c>
      <c r="U1925" s="781">
        <f>VLOOKUP(C1925,METADATA!$A$5:$H$29,IF(E1925="HI",2,IF(E1925="LO",6,10))+IF(S1925=1,2,IF(D1925=7,1,(IF(WEEKDAY(B1925)=1,2,IF(WEEKDAY(B1925)=7,1,0))))))</f>
        <v>3</v>
      </c>
    </row>
    <row r="1926" spans="2:21" ht="13.95" customHeight="1" x14ac:dyDescent="0.25">
      <c r="B1926" s="784">
        <f t="shared" si="89"/>
        <v>45463</v>
      </c>
      <c r="C1926" s="785">
        <v>2</v>
      </c>
      <c r="D1926" s="786">
        <f>IFERROR((INDEX(METADATA!$T$2:$T$20,MATCH(B1926,METADATA!$S$2:$S$20,0))),0)</f>
        <v>0</v>
      </c>
      <c r="E1926" s="785" t="str">
        <f t="shared" si="90"/>
        <v>HI</v>
      </c>
      <c r="F1926" s="786">
        <f>VLOOKUP(C1926,METADATA!$A$5:$H$29,IF(E1926="HI",2,IF(E1926="LO",6,10))+IF(D1926=1,2,IF(D1926=7,1,(IF(WEEKDAY(B1926)=1,2,IF(WEEKDAY(B1926)=7,1,0))))))</f>
        <v>3</v>
      </c>
      <c r="G1926" s="786">
        <f>VLOOKUP(C1926,METADATA!$J$5:$Q$29,IF(E1926="HI",2,IF(E1926="LO",6,10))+IF(D1926=1,2,IF(D1926=7,1,(IF(WEEKDAY(B1926)=1,2,IF(WEEKDAY(B1926)=7,1,0))))))</f>
        <v>3</v>
      </c>
      <c r="H1926" s="787">
        <v>8540.75</v>
      </c>
      <c r="I1926" s="788">
        <v>2071.5819549560547</v>
      </c>
      <c r="K1926" s="795">
        <v>0</v>
      </c>
      <c r="M1926" s="798">
        <f t="shared" si="91"/>
        <v>8788.3936165035047</v>
      </c>
      <c r="N1926" s="303"/>
      <c r="S1926" s="786">
        <v>0</v>
      </c>
      <c r="T1926" s="781">
        <f>VLOOKUP(C1926,METADATA!$J$5:$Q$29,IF(E1926="HI",2,IF(E1926="LO",6,10))+IF(S1926=1,2,IF(D1926=7,1,(IF(WEEKDAY(B1926)=1,2,IF(WEEKDAY(B1926)=7,1,0))))))</f>
        <v>3</v>
      </c>
      <c r="U1926" s="781">
        <f>VLOOKUP(C1926,METADATA!$A$5:$H$29,IF(E1926="HI",2,IF(E1926="LO",6,10))+IF(S1926=1,2,IF(D1926=7,1,(IF(WEEKDAY(B1926)=1,2,IF(WEEKDAY(B1926)=7,1,0))))))</f>
        <v>3</v>
      </c>
    </row>
    <row r="1927" spans="2:21" ht="13.95" customHeight="1" x14ac:dyDescent="0.25">
      <c r="B1927" s="784">
        <f t="shared" si="89"/>
        <v>45463</v>
      </c>
      <c r="C1927" s="785">
        <v>3</v>
      </c>
      <c r="D1927" s="786">
        <f>IFERROR((INDEX(METADATA!$T$2:$T$20,MATCH(B1927,METADATA!$S$2:$S$20,0))),0)</f>
        <v>0</v>
      </c>
      <c r="E1927" s="785" t="str">
        <f t="shared" si="90"/>
        <v>HI</v>
      </c>
      <c r="F1927" s="786">
        <f>VLOOKUP(C1927,METADATA!$A$5:$H$29,IF(E1927="HI",2,IF(E1927="LO",6,10))+IF(D1927=1,2,IF(D1927=7,1,(IF(WEEKDAY(B1927)=1,2,IF(WEEKDAY(B1927)=7,1,0))))))</f>
        <v>3</v>
      </c>
      <c r="G1927" s="786">
        <f>VLOOKUP(C1927,METADATA!$J$5:$Q$29,IF(E1927="HI",2,IF(E1927="LO",6,10))+IF(D1927=1,2,IF(D1927=7,1,(IF(WEEKDAY(B1927)=1,2,IF(WEEKDAY(B1927)=7,1,0))))))</f>
        <v>3</v>
      </c>
      <c r="H1927" s="787">
        <v>8486.25</v>
      </c>
      <c r="I1927" s="788">
        <v>1983.7700347900391</v>
      </c>
      <c r="K1927" s="795">
        <v>0</v>
      </c>
      <c r="M1927" s="798">
        <f t="shared" si="91"/>
        <v>8715.0319915322671</v>
      </c>
      <c r="N1927" s="303"/>
      <c r="S1927" s="786">
        <v>0</v>
      </c>
      <c r="T1927" s="781">
        <f>VLOOKUP(C1927,METADATA!$J$5:$Q$29,IF(E1927="HI",2,IF(E1927="LO",6,10))+IF(S1927=1,2,IF(D1927=7,1,(IF(WEEKDAY(B1927)=1,2,IF(WEEKDAY(B1927)=7,1,0))))))</f>
        <v>3</v>
      </c>
      <c r="U1927" s="781">
        <f>VLOOKUP(C1927,METADATA!$A$5:$H$29,IF(E1927="HI",2,IF(E1927="LO",6,10))+IF(S1927=1,2,IF(D1927=7,1,(IF(WEEKDAY(B1927)=1,2,IF(WEEKDAY(B1927)=7,1,0))))))</f>
        <v>3</v>
      </c>
    </row>
    <row r="1928" spans="2:21" ht="13.95" customHeight="1" x14ac:dyDescent="0.25">
      <c r="B1928" s="784">
        <f t="shared" si="89"/>
        <v>45463</v>
      </c>
      <c r="C1928" s="785">
        <v>4</v>
      </c>
      <c r="D1928" s="786">
        <f>IFERROR((INDEX(METADATA!$T$2:$T$20,MATCH(B1928,METADATA!$S$2:$S$20,0))),0)</f>
        <v>0</v>
      </c>
      <c r="E1928" s="785" t="str">
        <f t="shared" si="90"/>
        <v>HI</v>
      </c>
      <c r="F1928" s="786">
        <f>VLOOKUP(C1928,METADATA!$A$5:$H$29,IF(E1928="HI",2,IF(E1928="LO",6,10))+IF(D1928=1,2,IF(D1928=7,1,(IF(WEEKDAY(B1928)=1,2,IF(WEEKDAY(B1928)=7,1,0))))))</f>
        <v>3</v>
      </c>
      <c r="G1928" s="786">
        <f>VLOOKUP(C1928,METADATA!$J$5:$Q$29,IF(E1928="HI",2,IF(E1928="LO",6,10))+IF(D1928=1,2,IF(D1928=7,1,(IF(WEEKDAY(B1928)=1,2,IF(WEEKDAY(B1928)=7,1,0))))))</f>
        <v>3</v>
      </c>
      <c r="H1928" s="787">
        <v>9094.5</v>
      </c>
      <c r="I1928" s="788">
        <v>2052.4300003051758</v>
      </c>
      <c r="K1928" s="795">
        <v>0</v>
      </c>
      <c r="M1928" s="798">
        <f t="shared" si="91"/>
        <v>9323.2182831977443</v>
      </c>
      <c r="N1928" s="303"/>
      <c r="S1928" s="786">
        <v>0</v>
      </c>
      <c r="T1928" s="781">
        <f>VLOOKUP(C1928,METADATA!$J$5:$Q$29,IF(E1928="HI",2,IF(E1928="LO",6,10))+IF(S1928=1,2,IF(D1928=7,1,(IF(WEEKDAY(B1928)=1,2,IF(WEEKDAY(B1928)=7,1,0))))))</f>
        <v>3</v>
      </c>
      <c r="U1928" s="781">
        <f>VLOOKUP(C1928,METADATA!$A$5:$H$29,IF(E1928="HI",2,IF(E1928="LO",6,10))+IF(S1928=1,2,IF(D1928=7,1,(IF(WEEKDAY(B1928)=1,2,IF(WEEKDAY(B1928)=7,1,0))))))</f>
        <v>3</v>
      </c>
    </row>
    <row r="1929" spans="2:21" ht="13.95" customHeight="1" x14ac:dyDescent="0.25">
      <c r="B1929" s="784">
        <f t="shared" si="89"/>
        <v>45463</v>
      </c>
      <c r="C1929" s="785">
        <v>5</v>
      </c>
      <c r="D1929" s="786">
        <f>IFERROR((INDEX(METADATA!$T$2:$T$20,MATCH(B1929,METADATA!$S$2:$S$20,0))),0)</f>
        <v>0</v>
      </c>
      <c r="E1929" s="785" t="str">
        <f t="shared" si="90"/>
        <v>HI</v>
      </c>
      <c r="F1929" s="786">
        <f>VLOOKUP(C1929,METADATA!$A$5:$H$29,IF(E1929="HI",2,IF(E1929="LO",6,10))+IF(D1929=1,2,IF(D1929=7,1,(IF(WEEKDAY(B1929)=1,2,IF(WEEKDAY(B1929)=7,1,0))))))</f>
        <v>3</v>
      </c>
      <c r="G1929" s="786">
        <f>VLOOKUP(C1929,METADATA!$J$5:$Q$29,IF(E1929="HI",2,IF(E1929="LO",6,10))+IF(D1929=1,2,IF(D1929=7,1,(IF(WEEKDAY(B1929)=1,2,IF(WEEKDAY(B1929)=7,1,0))))))</f>
        <v>3</v>
      </c>
      <c r="H1929" s="787">
        <v>10865.5</v>
      </c>
      <c r="I1929" s="788">
        <v>1791.7459755798336</v>
      </c>
      <c r="K1929" s="795">
        <v>0</v>
      </c>
      <c r="M1929" s="798">
        <f t="shared" si="91"/>
        <v>11012.240638989257</v>
      </c>
      <c r="N1929" s="303"/>
      <c r="S1929" s="786">
        <v>0</v>
      </c>
      <c r="T1929" s="781">
        <f>VLOOKUP(C1929,METADATA!$J$5:$Q$29,IF(E1929="HI",2,IF(E1929="LO",6,10))+IF(S1929=1,2,IF(D1929=7,1,(IF(WEEKDAY(B1929)=1,2,IF(WEEKDAY(B1929)=7,1,0))))))</f>
        <v>3</v>
      </c>
      <c r="U1929" s="781">
        <f>VLOOKUP(C1929,METADATA!$A$5:$H$29,IF(E1929="HI",2,IF(E1929="LO",6,10))+IF(S1929=1,2,IF(D1929=7,1,(IF(WEEKDAY(B1929)=1,2,IF(WEEKDAY(B1929)=7,1,0))))))</f>
        <v>3</v>
      </c>
    </row>
    <row r="1930" spans="2:21" ht="13.95" customHeight="1" x14ac:dyDescent="0.25">
      <c r="B1930" s="784">
        <f t="shared" si="89"/>
        <v>45463</v>
      </c>
      <c r="C1930" s="785">
        <v>6</v>
      </c>
      <c r="D1930" s="786">
        <f>IFERROR((INDEX(METADATA!$T$2:$T$20,MATCH(B1930,METADATA!$S$2:$S$20,0))),0)</f>
        <v>0</v>
      </c>
      <c r="E1930" s="785" t="str">
        <f t="shared" si="90"/>
        <v>HI</v>
      </c>
      <c r="F1930" s="786">
        <f>VLOOKUP(C1930,METADATA!$A$5:$H$29,IF(E1930="HI",2,IF(E1930="LO",6,10))+IF(D1930=1,2,IF(D1930=7,1,(IF(WEEKDAY(B1930)=1,2,IF(WEEKDAY(B1930)=7,1,0))))))</f>
        <v>1</v>
      </c>
      <c r="G1930" s="786">
        <f>VLOOKUP(C1930,METADATA!$J$5:$Q$29,IF(E1930="HI",2,IF(E1930="LO",6,10))+IF(D1930=1,2,IF(D1930=7,1,(IF(WEEKDAY(B1930)=1,2,IF(WEEKDAY(B1930)=7,1,0))))))</f>
        <v>1</v>
      </c>
      <c r="H1930" s="787">
        <v>12850.75</v>
      </c>
      <c r="I1930" s="788">
        <v>1869.3599853515625</v>
      </c>
      <c r="K1930" s="795">
        <v>870.51250000000005</v>
      </c>
      <c r="M1930" s="798">
        <f t="shared" si="91"/>
        <v>12986.003323476149</v>
      </c>
      <c r="N1930" s="303"/>
      <c r="S1930" s="786">
        <v>0</v>
      </c>
      <c r="T1930" s="781">
        <f>VLOOKUP(C1930,METADATA!$J$5:$Q$29,IF(E1930="HI",2,IF(E1930="LO",6,10))+IF(S1930=1,2,IF(D1930=7,1,(IF(WEEKDAY(B1930)=1,2,IF(WEEKDAY(B1930)=7,1,0))))))</f>
        <v>1</v>
      </c>
      <c r="U1930" s="781">
        <f>VLOOKUP(C1930,METADATA!$A$5:$H$29,IF(E1930="HI",2,IF(E1930="LO",6,10))+IF(S1930=1,2,IF(D1930=7,1,(IF(WEEKDAY(B1930)=1,2,IF(WEEKDAY(B1930)=7,1,0))))))</f>
        <v>1</v>
      </c>
    </row>
    <row r="1931" spans="2:21" ht="13.95" customHeight="1" x14ac:dyDescent="0.25">
      <c r="B1931" s="784">
        <f t="shared" si="89"/>
        <v>45463</v>
      </c>
      <c r="C1931" s="785">
        <v>7</v>
      </c>
      <c r="D1931" s="786">
        <f>IFERROR((INDEX(METADATA!$T$2:$T$20,MATCH(B1931,METADATA!$S$2:$S$20,0))),0)</f>
        <v>0</v>
      </c>
      <c r="E1931" s="785" t="str">
        <f t="shared" si="90"/>
        <v>HI</v>
      </c>
      <c r="F1931" s="786">
        <f>VLOOKUP(C1931,METADATA!$A$5:$H$29,IF(E1931="HI",2,IF(E1931="LO",6,10))+IF(D1931=1,2,IF(D1931=7,1,(IF(WEEKDAY(B1931)=1,2,IF(WEEKDAY(B1931)=7,1,0))))))</f>
        <v>1</v>
      </c>
      <c r="G1931" s="786">
        <f>VLOOKUP(C1931,METADATA!$J$5:$Q$29,IF(E1931="HI",2,IF(E1931="LO",6,10))+IF(D1931=1,2,IF(D1931=7,1,(IF(WEEKDAY(B1931)=1,2,IF(WEEKDAY(B1931)=7,1,0))))))</f>
        <v>1</v>
      </c>
      <c r="H1931" s="787">
        <v>13760.5</v>
      </c>
      <c r="I1931" s="788">
        <v>1829.6400146484375</v>
      </c>
      <c r="K1931" s="795">
        <v>865.8125</v>
      </c>
      <c r="M1931" s="798">
        <f t="shared" si="91"/>
        <v>13881.604476183678</v>
      </c>
      <c r="N1931" s="303"/>
      <c r="S1931" s="786">
        <v>0</v>
      </c>
      <c r="T1931" s="781">
        <f>VLOOKUP(C1931,METADATA!$J$5:$Q$29,IF(E1931="HI",2,IF(E1931="LO",6,10))+IF(S1931=1,2,IF(D1931=7,1,(IF(WEEKDAY(B1931)=1,2,IF(WEEKDAY(B1931)=7,1,0))))))</f>
        <v>1</v>
      </c>
      <c r="U1931" s="781">
        <f>VLOOKUP(C1931,METADATA!$A$5:$H$29,IF(E1931="HI",2,IF(E1931="LO",6,10))+IF(S1931=1,2,IF(D1931=7,1,(IF(WEEKDAY(B1931)=1,2,IF(WEEKDAY(B1931)=7,1,0))))))</f>
        <v>1</v>
      </c>
    </row>
    <row r="1932" spans="2:21" ht="13.95" customHeight="1" x14ac:dyDescent="0.25">
      <c r="B1932" s="784">
        <f t="shared" si="89"/>
        <v>45463</v>
      </c>
      <c r="C1932" s="785">
        <v>8</v>
      </c>
      <c r="D1932" s="786">
        <f>IFERROR((INDEX(METADATA!$T$2:$T$20,MATCH(B1932,METADATA!$S$2:$S$20,0))),0)</f>
        <v>0</v>
      </c>
      <c r="E1932" s="785" t="str">
        <f t="shared" si="90"/>
        <v>HI</v>
      </c>
      <c r="F1932" s="786">
        <f>VLOOKUP(C1932,METADATA!$A$5:$H$29,IF(E1932="HI",2,IF(E1932="LO",6,10))+IF(D1932=1,2,IF(D1932=7,1,(IF(WEEKDAY(B1932)=1,2,IF(WEEKDAY(B1932)=7,1,0))))))</f>
        <v>2</v>
      </c>
      <c r="G1932" s="786">
        <f>VLOOKUP(C1932,METADATA!$J$5:$Q$29,IF(E1932="HI",2,IF(E1932="LO",6,10))+IF(D1932=1,2,IF(D1932=7,1,(IF(WEEKDAY(B1932)=1,2,IF(WEEKDAY(B1932)=7,1,0))))))</f>
        <v>1</v>
      </c>
      <c r="H1932" s="787">
        <v>14861</v>
      </c>
      <c r="I1932" s="788">
        <v>1856.8800048828125</v>
      </c>
      <c r="K1932" s="795">
        <v>834.63750000000005</v>
      </c>
      <c r="M1932" s="798">
        <f t="shared" si="91"/>
        <v>14976.55916265594</v>
      </c>
      <c r="N1932" s="303"/>
      <c r="S1932" s="786">
        <v>0</v>
      </c>
      <c r="T1932" s="781">
        <f>VLOOKUP(C1932,METADATA!$J$5:$Q$29,IF(E1932="HI",2,IF(E1932="LO",6,10))+IF(S1932=1,2,IF(D1932=7,1,(IF(WEEKDAY(B1932)=1,2,IF(WEEKDAY(B1932)=7,1,0))))))</f>
        <v>1</v>
      </c>
      <c r="U1932" s="781">
        <f>VLOOKUP(C1932,METADATA!$A$5:$H$29,IF(E1932="HI",2,IF(E1932="LO",6,10))+IF(S1932=1,2,IF(D1932=7,1,(IF(WEEKDAY(B1932)=1,2,IF(WEEKDAY(B1932)=7,1,0))))))</f>
        <v>2</v>
      </c>
    </row>
    <row r="1933" spans="2:21" ht="13.95" customHeight="1" x14ac:dyDescent="0.25">
      <c r="B1933" s="784">
        <f t="shared" si="89"/>
        <v>45463</v>
      </c>
      <c r="C1933" s="785">
        <v>9</v>
      </c>
      <c r="D1933" s="786">
        <f>IFERROR((INDEX(METADATA!$T$2:$T$20,MATCH(B1933,METADATA!$S$2:$S$20,0))),0)</f>
        <v>0</v>
      </c>
      <c r="E1933" s="785" t="str">
        <f t="shared" si="90"/>
        <v>HI</v>
      </c>
      <c r="F1933" s="786">
        <f>VLOOKUP(C1933,METADATA!$A$5:$H$29,IF(E1933="HI",2,IF(E1933="LO",6,10))+IF(D1933=1,2,IF(D1933=7,1,(IF(WEEKDAY(B1933)=1,2,IF(WEEKDAY(B1933)=7,1,0))))))</f>
        <v>2</v>
      </c>
      <c r="G1933" s="786">
        <f>VLOOKUP(C1933,METADATA!$J$5:$Q$29,IF(E1933="HI",2,IF(E1933="LO",6,10))+IF(D1933=1,2,IF(D1933=7,1,(IF(WEEKDAY(B1933)=1,2,IF(WEEKDAY(B1933)=7,1,0))))))</f>
        <v>2</v>
      </c>
      <c r="H1933" s="787">
        <v>15372.25</v>
      </c>
      <c r="I1933" s="788">
        <v>1707.3599853515625</v>
      </c>
      <c r="K1933" s="795">
        <v>847.33749999999998</v>
      </c>
      <c r="M1933" s="798">
        <f t="shared" si="91"/>
        <v>15466.77562331851</v>
      </c>
      <c r="N1933" s="303"/>
      <c r="S1933" s="786">
        <v>0</v>
      </c>
      <c r="T1933" s="781">
        <f>VLOOKUP(C1933,METADATA!$J$5:$Q$29,IF(E1933="HI",2,IF(E1933="LO",6,10))+IF(S1933=1,2,IF(D1933=7,1,(IF(WEEKDAY(B1933)=1,2,IF(WEEKDAY(B1933)=7,1,0))))))</f>
        <v>2</v>
      </c>
      <c r="U1933" s="781">
        <f>VLOOKUP(C1933,METADATA!$A$5:$H$29,IF(E1933="HI",2,IF(E1933="LO",6,10))+IF(S1933=1,2,IF(D1933=7,1,(IF(WEEKDAY(B1933)=1,2,IF(WEEKDAY(B1933)=7,1,0))))))</f>
        <v>2</v>
      </c>
    </row>
    <row r="1934" spans="2:21" ht="13.95" customHeight="1" x14ac:dyDescent="0.25">
      <c r="B1934" s="784">
        <f t="shared" si="89"/>
        <v>45463</v>
      </c>
      <c r="C1934" s="785">
        <v>10</v>
      </c>
      <c r="D1934" s="786">
        <f>IFERROR((INDEX(METADATA!$T$2:$T$20,MATCH(B1934,METADATA!$S$2:$S$20,0))),0)</f>
        <v>0</v>
      </c>
      <c r="E1934" s="785" t="str">
        <f t="shared" si="90"/>
        <v>HI</v>
      </c>
      <c r="F1934" s="786">
        <f>VLOOKUP(C1934,METADATA!$A$5:$H$29,IF(E1934="HI",2,IF(E1934="LO",6,10))+IF(D1934=1,2,IF(D1934=7,1,(IF(WEEKDAY(B1934)=1,2,IF(WEEKDAY(B1934)=7,1,0))))))</f>
        <v>2</v>
      </c>
      <c r="G1934" s="786">
        <f>VLOOKUP(C1934,METADATA!$J$5:$Q$29,IF(E1934="HI",2,IF(E1934="LO",6,10))+IF(D1934=1,2,IF(D1934=7,1,(IF(WEEKDAY(B1934)=1,2,IF(WEEKDAY(B1934)=7,1,0))))))</f>
        <v>2</v>
      </c>
      <c r="H1934" s="787">
        <v>15131</v>
      </c>
      <c r="I1934" s="788">
        <v>1721.6399841308594</v>
      </c>
      <c r="K1934" s="795">
        <v>851.61249999999995</v>
      </c>
      <c r="M1934" s="798">
        <f t="shared" si="91"/>
        <v>15228.631101808138</v>
      </c>
      <c r="N1934" s="303"/>
      <c r="S1934" s="786">
        <v>0</v>
      </c>
      <c r="T1934" s="781">
        <f>VLOOKUP(C1934,METADATA!$J$5:$Q$29,IF(E1934="HI",2,IF(E1934="LO",6,10))+IF(S1934=1,2,IF(D1934=7,1,(IF(WEEKDAY(B1934)=1,2,IF(WEEKDAY(B1934)=7,1,0))))))</f>
        <v>2</v>
      </c>
      <c r="U1934" s="781">
        <f>VLOOKUP(C1934,METADATA!$A$5:$H$29,IF(E1934="HI",2,IF(E1934="LO",6,10))+IF(S1934=1,2,IF(D1934=7,1,(IF(WEEKDAY(B1934)=1,2,IF(WEEKDAY(B1934)=7,1,0))))))</f>
        <v>2</v>
      </c>
    </row>
    <row r="1935" spans="2:21" ht="13.95" customHeight="1" x14ac:dyDescent="0.25">
      <c r="B1935" s="784">
        <f t="shared" si="89"/>
        <v>45463</v>
      </c>
      <c r="C1935" s="785">
        <v>11</v>
      </c>
      <c r="D1935" s="786">
        <f>IFERROR((INDEX(METADATA!$T$2:$T$20,MATCH(B1935,METADATA!$S$2:$S$20,0))),0)</f>
        <v>0</v>
      </c>
      <c r="E1935" s="785" t="str">
        <f t="shared" si="90"/>
        <v>HI</v>
      </c>
      <c r="F1935" s="786">
        <f>VLOOKUP(C1935,METADATA!$A$5:$H$29,IF(E1935="HI",2,IF(E1935="LO",6,10))+IF(D1935=1,2,IF(D1935=7,1,(IF(WEEKDAY(B1935)=1,2,IF(WEEKDAY(B1935)=7,1,0))))))</f>
        <v>2</v>
      </c>
      <c r="G1935" s="786">
        <f>VLOOKUP(C1935,METADATA!$J$5:$Q$29,IF(E1935="HI",2,IF(E1935="LO",6,10))+IF(D1935=1,2,IF(D1935=7,1,(IF(WEEKDAY(B1935)=1,2,IF(WEEKDAY(B1935)=7,1,0))))))</f>
        <v>2</v>
      </c>
      <c r="H1935" s="787">
        <v>15454.5</v>
      </c>
      <c r="I1935" s="788">
        <v>1720.9199829101563</v>
      </c>
      <c r="K1935" s="795">
        <v>856.5</v>
      </c>
      <c r="M1935" s="798">
        <f t="shared" si="91"/>
        <v>15550.020444924807</v>
      </c>
      <c r="N1935" s="303"/>
      <c r="S1935" s="786">
        <v>0</v>
      </c>
      <c r="T1935" s="781">
        <f>VLOOKUP(C1935,METADATA!$J$5:$Q$29,IF(E1935="HI",2,IF(E1935="LO",6,10))+IF(S1935=1,2,IF(D1935=7,1,(IF(WEEKDAY(B1935)=1,2,IF(WEEKDAY(B1935)=7,1,0))))))</f>
        <v>2</v>
      </c>
      <c r="U1935" s="781">
        <f>VLOOKUP(C1935,METADATA!$A$5:$H$29,IF(E1935="HI",2,IF(E1935="LO",6,10))+IF(S1935=1,2,IF(D1935=7,1,(IF(WEEKDAY(B1935)=1,2,IF(WEEKDAY(B1935)=7,1,0))))))</f>
        <v>2</v>
      </c>
    </row>
    <row r="1936" spans="2:21" ht="13.95" customHeight="1" x14ac:dyDescent="0.25">
      <c r="B1936" s="784">
        <f t="shared" si="89"/>
        <v>45463</v>
      </c>
      <c r="C1936" s="785">
        <v>12</v>
      </c>
      <c r="D1936" s="786">
        <f>IFERROR((INDEX(METADATA!$T$2:$T$20,MATCH(B1936,METADATA!$S$2:$S$20,0))),0)</f>
        <v>0</v>
      </c>
      <c r="E1936" s="785" t="str">
        <f t="shared" si="90"/>
        <v>HI</v>
      </c>
      <c r="F1936" s="786">
        <f>VLOOKUP(C1936,METADATA!$A$5:$H$29,IF(E1936="HI",2,IF(E1936="LO",6,10))+IF(D1936=1,2,IF(D1936=7,1,(IF(WEEKDAY(B1936)=1,2,IF(WEEKDAY(B1936)=7,1,0))))))</f>
        <v>2</v>
      </c>
      <c r="G1936" s="786">
        <f>VLOOKUP(C1936,METADATA!$J$5:$Q$29,IF(E1936="HI",2,IF(E1936="LO",6,10))+IF(D1936=1,2,IF(D1936=7,1,(IF(WEEKDAY(B1936)=1,2,IF(WEEKDAY(B1936)=7,1,0))))))</f>
        <v>2</v>
      </c>
      <c r="H1936" s="787">
        <v>15498.5</v>
      </c>
      <c r="I1936" s="788">
        <v>1789.8960198760033</v>
      </c>
      <c r="K1936" s="795">
        <v>824.32500000000005</v>
      </c>
      <c r="M1936" s="798">
        <f t="shared" si="91"/>
        <v>15601.51370899529</v>
      </c>
      <c r="N1936" s="303"/>
      <c r="S1936" s="786">
        <v>0</v>
      </c>
      <c r="T1936" s="781">
        <f>VLOOKUP(C1936,METADATA!$J$5:$Q$29,IF(E1936="HI",2,IF(E1936="LO",6,10))+IF(S1936=1,2,IF(D1936=7,1,(IF(WEEKDAY(B1936)=1,2,IF(WEEKDAY(B1936)=7,1,0))))))</f>
        <v>2</v>
      </c>
      <c r="U1936" s="781">
        <f>VLOOKUP(C1936,METADATA!$A$5:$H$29,IF(E1936="HI",2,IF(E1936="LO",6,10))+IF(S1936=1,2,IF(D1936=7,1,(IF(WEEKDAY(B1936)=1,2,IF(WEEKDAY(B1936)=7,1,0))))))</f>
        <v>2</v>
      </c>
    </row>
    <row r="1937" spans="2:21" ht="13.95" customHeight="1" x14ac:dyDescent="0.25">
      <c r="B1937" s="784">
        <f t="shared" si="89"/>
        <v>45463</v>
      </c>
      <c r="C1937" s="785">
        <v>13</v>
      </c>
      <c r="D1937" s="786">
        <f>IFERROR((INDEX(METADATA!$T$2:$T$20,MATCH(B1937,METADATA!$S$2:$S$20,0))),0)</f>
        <v>0</v>
      </c>
      <c r="E1937" s="785" t="str">
        <f t="shared" si="90"/>
        <v>HI</v>
      </c>
      <c r="F1937" s="786">
        <f>VLOOKUP(C1937,METADATA!$A$5:$H$29,IF(E1937="HI",2,IF(E1937="LO",6,10))+IF(D1937=1,2,IF(D1937=7,1,(IF(WEEKDAY(B1937)=1,2,IF(WEEKDAY(B1937)=7,1,0))))))</f>
        <v>2</v>
      </c>
      <c r="G1937" s="786">
        <f>VLOOKUP(C1937,METADATA!$J$5:$Q$29,IF(E1937="HI",2,IF(E1937="LO",6,10))+IF(D1937=1,2,IF(D1937=7,1,(IF(WEEKDAY(B1937)=1,2,IF(WEEKDAY(B1937)=7,1,0))))))</f>
        <v>2</v>
      </c>
      <c r="H1937" s="787">
        <v>15280.5</v>
      </c>
      <c r="I1937" s="788">
        <v>1981.702507019043</v>
      </c>
      <c r="K1937" s="795">
        <v>882.73749999999995</v>
      </c>
      <c r="M1937" s="798">
        <f t="shared" si="91"/>
        <v>15408.466019572668</v>
      </c>
      <c r="N1937" s="303"/>
      <c r="S1937" s="786">
        <v>0</v>
      </c>
      <c r="T1937" s="781">
        <f>VLOOKUP(C1937,METADATA!$J$5:$Q$29,IF(E1937="HI",2,IF(E1937="LO",6,10))+IF(S1937=1,2,IF(D1937=7,1,(IF(WEEKDAY(B1937)=1,2,IF(WEEKDAY(B1937)=7,1,0))))))</f>
        <v>2</v>
      </c>
      <c r="U1937" s="781">
        <f>VLOOKUP(C1937,METADATA!$A$5:$H$29,IF(E1937="HI",2,IF(E1937="LO",6,10))+IF(S1937=1,2,IF(D1937=7,1,(IF(WEEKDAY(B1937)=1,2,IF(WEEKDAY(B1937)=7,1,0))))))</f>
        <v>2</v>
      </c>
    </row>
    <row r="1938" spans="2:21" ht="13.95" customHeight="1" x14ac:dyDescent="0.25">
      <c r="B1938" s="784">
        <f t="shared" si="89"/>
        <v>45463</v>
      </c>
      <c r="C1938" s="785">
        <v>14</v>
      </c>
      <c r="D1938" s="786">
        <f>IFERROR((INDEX(METADATA!$T$2:$T$20,MATCH(B1938,METADATA!$S$2:$S$20,0))),0)</f>
        <v>0</v>
      </c>
      <c r="E1938" s="785" t="str">
        <f t="shared" si="90"/>
        <v>HI</v>
      </c>
      <c r="F1938" s="786">
        <f>VLOOKUP(C1938,METADATA!$A$5:$H$29,IF(E1938="HI",2,IF(E1938="LO",6,10))+IF(D1938=1,2,IF(D1938=7,1,(IF(WEEKDAY(B1938)=1,2,IF(WEEKDAY(B1938)=7,1,0))))))</f>
        <v>2</v>
      </c>
      <c r="G1938" s="786">
        <f>VLOOKUP(C1938,METADATA!$J$5:$Q$29,IF(E1938="HI",2,IF(E1938="LO",6,10))+IF(D1938=1,2,IF(D1938=7,1,(IF(WEEKDAY(B1938)=1,2,IF(WEEKDAY(B1938)=7,1,0))))))</f>
        <v>2</v>
      </c>
      <c r="H1938" s="787">
        <v>15604.25</v>
      </c>
      <c r="I1938" s="788">
        <v>2029.5849914550781</v>
      </c>
      <c r="K1938" s="795">
        <v>909.3125</v>
      </c>
      <c r="M1938" s="798">
        <f t="shared" si="91"/>
        <v>15735.686616733306</v>
      </c>
      <c r="N1938" s="303"/>
      <c r="S1938" s="786">
        <v>0</v>
      </c>
      <c r="T1938" s="781">
        <f>VLOOKUP(C1938,METADATA!$J$5:$Q$29,IF(E1938="HI",2,IF(E1938="LO",6,10))+IF(S1938=1,2,IF(D1938=7,1,(IF(WEEKDAY(B1938)=1,2,IF(WEEKDAY(B1938)=7,1,0))))))</f>
        <v>2</v>
      </c>
      <c r="U1938" s="781">
        <f>VLOOKUP(C1938,METADATA!$A$5:$H$29,IF(E1938="HI",2,IF(E1938="LO",6,10))+IF(S1938=1,2,IF(D1938=7,1,(IF(WEEKDAY(B1938)=1,2,IF(WEEKDAY(B1938)=7,1,0))))))</f>
        <v>2</v>
      </c>
    </row>
    <row r="1939" spans="2:21" ht="13.95" customHeight="1" x14ac:dyDescent="0.25">
      <c r="B1939" s="784">
        <f t="shared" si="89"/>
        <v>45463</v>
      </c>
      <c r="C1939" s="785">
        <v>15</v>
      </c>
      <c r="D1939" s="786">
        <f>IFERROR((INDEX(METADATA!$T$2:$T$20,MATCH(B1939,METADATA!$S$2:$S$20,0))),0)</f>
        <v>0</v>
      </c>
      <c r="E1939" s="785" t="str">
        <f t="shared" si="90"/>
        <v>HI</v>
      </c>
      <c r="F1939" s="786">
        <f>VLOOKUP(C1939,METADATA!$A$5:$H$29,IF(E1939="HI",2,IF(E1939="LO",6,10))+IF(D1939=1,2,IF(D1939=7,1,(IF(WEEKDAY(B1939)=1,2,IF(WEEKDAY(B1939)=7,1,0))))))</f>
        <v>2</v>
      </c>
      <c r="G1939" s="786">
        <f>VLOOKUP(C1939,METADATA!$J$5:$Q$29,IF(E1939="HI",2,IF(E1939="LO",6,10))+IF(D1939=1,2,IF(D1939=7,1,(IF(WEEKDAY(B1939)=1,2,IF(WEEKDAY(B1939)=7,1,0))))))</f>
        <v>2</v>
      </c>
      <c r="H1939" s="787">
        <v>15437.75</v>
      </c>
      <c r="I1939" s="788">
        <v>2027.3500213623047</v>
      </c>
      <c r="K1939" s="795">
        <v>905.6</v>
      </c>
      <c r="M1939" s="798">
        <f t="shared" si="91"/>
        <v>15570.300998105906</v>
      </c>
      <c r="N1939" s="303"/>
      <c r="S1939" s="786">
        <v>0</v>
      </c>
      <c r="T1939" s="781">
        <f>VLOOKUP(C1939,METADATA!$J$5:$Q$29,IF(E1939="HI",2,IF(E1939="LO",6,10))+IF(S1939=1,2,IF(D1939=7,1,(IF(WEEKDAY(B1939)=1,2,IF(WEEKDAY(B1939)=7,1,0))))))</f>
        <v>2</v>
      </c>
      <c r="U1939" s="781">
        <f>VLOOKUP(C1939,METADATA!$A$5:$H$29,IF(E1939="HI",2,IF(E1939="LO",6,10))+IF(S1939=1,2,IF(D1939=7,1,(IF(WEEKDAY(B1939)=1,2,IF(WEEKDAY(B1939)=7,1,0))))))</f>
        <v>2</v>
      </c>
    </row>
    <row r="1940" spans="2:21" ht="13.95" customHeight="1" x14ac:dyDescent="0.25">
      <c r="B1940" s="784">
        <f t="shared" si="89"/>
        <v>45463</v>
      </c>
      <c r="C1940" s="785">
        <v>16</v>
      </c>
      <c r="D1940" s="786">
        <f>IFERROR((INDEX(METADATA!$T$2:$T$20,MATCH(B1940,METADATA!$S$2:$S$20,0))),0)</f>
        <v>0</v>
      </c>
      <c r="E1940" s="785" t="str">
        <f t="shared" si="90"/>
        <v>HI</v>
      </c>
      <c r="F1940" s="786">
        <f>VLOOKUP(C1940,METADATA!$A$5:$H$29,IF(E1940="HI",2,IF(E1940="LO",6,10))+IF(D1940=1,2,IF(D1940=7,1,(IF(WEEKDAY(B1940)=1,2,IF(WEEKDAY(B1940)=7,1,0))))))</f>
        <v>2</v>
      </c>
      <c r="G1940" s="786">
        <f>VLOOKUP(C1940,METADATA!$J$5:$Q$29,IF(E1940="HI",2,IF(E1940="LO",6,10))+IF(D1940=1,2,IF(D1940=7,1,(IF(WEEKDAY(B1940)=1,2,IF(WEEKDAY(B1940)=7,1,0))))))</f>
        <v>2</v>
      </c>
      <c r="H1940" s="787">
        <v>15181.75</v>
      </c>
      <c r="I1940" s="788">
        <v>1909.8949966430664</v>
      </c>
      <c r="K1940" s="795">
        <v>913.98749999999995</v>
      </c>
      <c r="M1940" s="798">
        <f t="shared" si="91"/>
        <v>15301.412743949566</v>
      </c>
      <c r="N1940" s="303"/>
      <c r="S1940" s="786">
        <v>0</v>
      </c>
      <c r="T1940" s="781">
        <f>VLOOKUP(C1940,METADATA!$J$5:$Q$29,IF(E1940="HI",2,IF(E1940="LO",6,10))+IF(S1940=1,2,IF(D1940=7,1,(IF(WEEKDAY(B1940)=1,2,IF(WEEKDAY(B1940)=7,1,0))))))</f>
        <v>2</v>
      </c>
      <c r="U1940" s="781">
        <f>VLOOKUP(C1940,METADATA!$A$5:$H$29,IF(E1940="HI",2,IF(E1940="LO",6,10))+IF(S1940=1,2,IF(D1940=7,1,(IF(WEEKDAY(B1940)=1,2,IF(WEEKDAY(B1940)=7,1,0))))))</f>
        <v>2</v>
      </c>
    </row>
    <row r="1941" spans="2:21" ht="13.95" customHeight="1" x14ac:dyDescent="0.25">
      <c r="B1941" s="784">
        <f t="shared" si="89"/>
        <v>45463</v>
      </c>
      <c r="C1941" s="785">
        <v>17</v>
      </c>
      <c r="D1941" s="786">
        <f>IFERROR((INDEX(METADATA!$T$2:$T$20,MATCH(B1941,METADATA!$S$2:$S$20,0))),0)</f>
        <v>0</v>
      </c>
      <c r="E1941" s="785" t="str">
        <f t="shared" si="90"/>
        <v>HI</v>
      </c>
      <c r="F1941" s="786">
        <f>VLOOKUP(C1941,METADATA!$A$5:$H$29,IF(E1941="HI",2,IF(E1941="LO",6,10))+IF(D1941=1,2,IF(D1941=7,1,(IF(WEEKDAY(B1941)=1,2,IF(WEEKDAY(B1941)=7,1,0))))))</f>
        <v>1</v>
      </c>
      <c r="G1941" s="786">
        <f>VLOOKUP(C1941,METADATA!$J$5:$Q$29,IF(E1941="HI",2,IF(E1941="LO",6,10))+IF(D1941=1,2,IF(D1941=7,1,(IF(WEEKDAY(B1941)=1,2,IF(WEEKDAY(B1941)=7,1,0))))))</f>
        <v>1</v>
      </c>
      <c r="H1941" s="787">
        <v>14404</v>
      </c>
      <c r="I1941" s="788">
        <v>1984.2250366210938</v>
      </c>
      <c r="K1941" s="795">
        <v>902.26250000000005</v>
      </c>
      <c r="M1941" s="798">
        <f t="shared" si="91"/>
        <v>14540.026306577096</v>
      </c>
      <c r="N1941" s="303"/>
      <c r="S1941" s="786">
        <v>0</v>
      </c>
      <c r="T1941" s="781">
        <f>VLOOKUP(C1941,METADATA!$J$5:$Q$29,IF(E1941="HI",2,IF(E1941="LO",6,10))+IF(S1941=1,2,IF(D1941=7,1,(IF(WEEKDAY(B1941)=1,2,IF(WEEKDAY(B1941)=7,1,0))))))</f>
        <v>1</v>
      </c>
      <c r="U1941" s="781">
        <f>VLOOKUP(C1941,METADATA!$A$5:$H$29,IF(E1941="HI",2,IF(E1941="LO",6,10))+IF(S1941=1,2,IF(D1941=7,1,(IF(WEEKDAY(B1941)=1,2,IF(WEEKDAY(B1941)=7,1,0))))))</f>
        <v>1</v>
      </c>
    </row>
    <row r="1942" spans="2:21" ht="13.95" customHeight="1" x14ac:dyDescent="0.25">
      <c r="B1942" s="784">
        <f t="shared" si="89"/>
        <v>45463</v>
      </c>
      <c r="C1942" s="785">
        <v>18</v>
      </c>
      <c r="D1942" s="786">
        <f>IFERROR((INDEX(METADATA!$T$2:$T$20,MATCH(B1942,METADATA!$S$2:$S$20,0))),0)</f>
        <v>0</v>
      </c>
      <c r="E1942" s="785" t="str">
        <f t="shared" si="90"/>
        <v>HI</v>
      </c>
      <c r="F1942" s="786">
        <f>VLOOKUP(C1942,METADATA!$A$5:$H$29,IF(E1942="HI",2,IF(E1942="LO",6,10))+IF(D1942=1,2,IF(D1942=7,1,(IF(WEEKDAY(B1942)=1,2,IF(WEEKDAY(B1942)=7,1,0))))))</f>
        <v>1</v>
      </c>
      <c r="G1942" s="786">
        <f>VLOOKUP(C1942,METADATA!$J$5:$Q$29,IF(E1942="HI",2,IF(E1942="LO",6,10))+IF(D1942=1,2,IF(D1942=7,1,(IF(WEEKDAY(B1942)=1,2,IF(WEEKDAY(B1942)=7,1,0))))))</f>
        <v>1</v>
      </c>
      <c r="H1942" s="787">
        <v>14636.75</v>
      </c>
      <c r="I1942" s="788">
        <v>1848.9599990844727</v>
      </c>
      <c r="K1942" s="795">
        <v>933.76250000000005</v>
      </c>
      <c r="M1942" s="798">
        <f t="shared" si="91"/>
        <v>14753.070990160471</v>
      </c>
      <c r="N1942" s="303"/>
      <c r="S1942" s="786">
        <v>0</v>
      </c>
      <c r="T1942" s="781">
        <f>VLOOKUP(C1942,METADATA!$J$5:$Q$29,IF(E1942="HI",2,IF(E1942="LO",6,10))+IF(S1942=1,2,IF(D1942=7,1,(IF(WEEKDAY(B1942)=1,2,IF(WEEKDAY(B1942)=7,1,0))))))</f>
        <v>1</v>
      </c>
      <c r="U1942" s="781">
        <f>VLOOKUP(C1942,METADATA!$A$5:$H$29,IF(E1942="HI",2,IF(E1942="LO",6,10))+IF(S1942=1,2,IF(D1942=7,1,(IF(WEEKDAY(B1942)=1,2,IF(WEEKDAY(B1942)=7,1,0))))))</f>
        <v>1</v>
      </c>
    </row>
    <row r="1943" spans="2:21" ht="13.95" customHeight="1" x14ac:dyDescent="0.25">
      <c r="B1943" s="784">
        <f t="shared" si="89"/>
        <v>45463</v>
      </c>
      <c r="C1943" s="785">
        <v>19</v>
      </c>
      <c r="D1943" s="786">
        <f>IFERROR((INDEX(METADATA!$T$2:$T$20,MATCH(B1943,METADATA!$S$2:$S$20,0))),0)</f>
        <v>0</v>
      </c>
      <c r="E1943" s="785" t="str">
        <f t="shared" si="90"/>
        <v>HI</v>
      </c>
      <c r="F1943" s="786">
        <f>VLOOKUP(C1943,METADATA!$A$5:$H$29,IF(E1943="HI",2,IF(E1943="LO",6,10))+IF(D1943=1,2,IF(D1943=7,1,(IF(WEEKDAY(B1943)=1,2,IF(WEEKDAY(B1943)=7,1,0))))))</f>
        <v>1</v>
      </c>
      <c r="G1943" s="786">
        <f>VLOOKUP(C1943,METADATA!$J$5:$Q$29,IF(E1943="HI",2,IF(E1943="LO",6,10))+IF(D1943=1,2,IF(D1943=7,1,(IF(WEEKDAY(B1943)=1,2,IF(WEEKDAY(B1943)=7,1,0))))))</f>
        <v>2</v>
      </c>
      <c r="H1943" s="787">
        <v>14423.25</v>
      </c>
      <c r="I1943" s="788">
        <v>1953.3374938964844</v>
      </c>
      <c r="K1943" s="795">
        <v>0</v>
      </c>
      <c r="M1943" s="798">
        <f t="shared" si="91"/>
        <v>14554.919028547078</v>
      </c>
      <c r="N1943" s="303"/>
      <c r="S1943" s="786">
        <v>0</v>
      </c>
      <c r="T1943" s="781">
        <f>VLOOKUP(C1943,METADATA!$J$5:$Q$29,IF(E1943="HI",2,IF(E1943="LO",6,10))+IF(S1943=1,2,IF(D1943=7,1,(IF(WEEKDAY(B1943)=1,2,IF(WEEKDAY(B1943)=7,1,0))))))</f>
        <v>2</v>
      </c>
      <c r="U1943" s="781">
        <f>VLOOKUP(C1943,METADATA!$A$5:$H$29,IF(E1943="HI",2,IF(E1943="LO",6,10))+IF(S1943=1,2,IF(D1943=7,1,(IF(WEEKDAY(B1943)=1,2,IF(WEEKDAY(B1943)=7,1,0))))))</f>
        <v>1</v>
      </c>
    </row>
    <row r="1944" spans="2:21" ht="13.95" customHeight="1" x14ac:dyDescent="0.25">
      <c r="B1944" s="784">
        <f t="shared" si="89"/>
        <v>45463</v>
      </c>
      <c r="C1944" s="785">
        <v>20</v>
      </c>
      <c r="D1944" s="786">
        <f>IFERROR((INDEX(METADATA!$T$2:$T$20,MATCH(B1944,METADATA!$S$2:$S$20,0))),0)</f>
        <v>0</v>
      </c>
      <c r="E1944" s="785" t="str">
        <f t="shared" si="90"/>
        <v>HI</v>
      </c>
      <c r="F1944" s="786">
        <f>VLOOKUP(C1944,METADATA!$A$5:$H$29,IF(E1944="HI",2,IF(E1944="LO",6,10))+IF(D1944=1,2,IF(D1944=7,1,(IF(WEEKDAY(B1944)=1,2,IF(WEEKDAY(B1944)=7,1,0))))))</f>
        <v>2</v>
      </c>
      <c r="G1944" s="786">
        <f>VLOOKUP(C1944,METADATA!$J$5:$Q$29,IF(E1944="HI",2,IF(E1944="LO",6,10))+IF(D1944=1,2,IF(D1944=7,1,(IF(WEEKDAY(B1944)=1,2,IF(WEEKDAY(B1944)=7,1,0))))))</f>
        <v>2</v>
      </c>
      <c r="H1944" s="787">
        <v>13320.5</v>
      </c>
      <c r="I1944" s="788">
        <v>2008.7524948120117</v>
      </c>
      <c r="K1944" s="795">
        <v>0</v>
      </c>
      <c r="M1944" s="798">
        <f t="shared" si="91"/>
        <v>13471.11008177921</v>
      </c>
      <c r="N1944" s="303"/>
      <c r="S1944" s="786">
        <v>0</v>
      </c>
      <c r="T1944" s="781">
        <f>VLOOKUP(C1944,METADATA!$J$5:$Q$29,IF(E1944="HI",2,IF(E1944="LO",6,10))+IF(S1944=1,2,IF(D1944=7,1,(IF(WEEKDAY(B1944)=1,2,IF(WEEKDAY(B1944)=7,1,0))))))</f>
        <v>2</v>
      </c>
      <c r="U1944" s="781">
        <f>VLOOKUP(C1944,METADATA!$A$5:$H$29,IF(E1944="HI",2,IF(E1944="LO",6,10))+IF(S1944=1,2,IF(D1944=7,1,(IF(WEEKDAY(B1944)=1,2,IF(WEEKDAY(B1944)=7,1,0))))))</f>
        <v>2</v>
      </c>
    </row>
    <row r="1945" spans="2:21" ht="13.95" customHeight="1" x14ac:dyDescent="0.25">
      <c r="B1945" s="784">
        <f t="shared" si="89"/>
        <v>45463</v>
      </c>
      <c r="C1945" s="785">
        <v>21</v>
      </c>
      <c r="D1945" s="786">
        <f>IFERROR((INDEX(METADATA!$T$2:$T$20,MATCH(B1945,METADATA!$S$2:$S$20,0))),0)</f>
        <v>0</v>
      </c>
      <c r="E1945" s="785" t="str">
        <f t="shared" si="90"/>
        <v>HI</v>
      </c>
      <c r="F1945" s="786">
        <f>VLOOKUP(C1945,METADATA!$A$5:$H$29,IF(E1945="HI",2,IF(E1945="LO",6,10))+IF(D1945=1,2,IF(D1945=7,1,(IF(WEEKDAY(B1945)=1,2,IF(WEEKDAY(B1945)=7,1,0))))))</f>
        <v>2</v>
      </c>
      <c r="G1945" s="786">
        <f>VLOOKUP(C1945,METADATA!$J$5:$Q$29,IF(E1945="HI",2,IF(E1945="LO",6,10))+IF(D1945=1,2,IF(D1945=7,1,(IF(WEEKDAY(B1945)=1,2,IF(WEEKDAY(B1945)=7,1,0))))))</f>
        <v>2</v>
      </c>
      <c r="H1945" s="787">
        <v>11950.5</v>
      </c>
      <c r="I1945" s="788">
        <v>2039.2050094604492</v>
      </c>
      <c r="K1945" s="795">
        <v>0</v>
      </c>
      <c r="M1945" s="798">
        <f t="shared" si="91"/>
        <v>12123.23419391907</v>
      </c>
      <c r="N1945" s="303"/>
      <c r="S1945" s="786">
        <v>0</v>
      </c>
      <c r="T1945" s="781">
        <f>VLOOKUP(C1945,METADATA!$J$5:$Q$29,IF(E1945="HI",2,IF(E1945="LO",6,10))+IF(S1945=1,2,IF(D1945=7,1,(IF(WEEKDAY(B1945)=1,2,IF(WEEKDAY(B1945)=7,1,0))))))</f>
        <v>2</v>
      </c>
      <c r="U1945" s="781">
        <f>VLOOKUP(C1945,METADATA!$A$5:$H$29,IF(E1945="HI",2,IF(E1945="LO",6,10))+IF(S1945=1,2,IF(D1945=7,1,(IF(WEEKDAY(B1945)=1,2,IF(WEEKDAY(B1945)=7,1,0))))))</f>
        <v>2</v>
      </c>
    </row>
    <row r="1946" spans="2:21" ht="13.95" customHeight="1" x14ac:dyDescent="0.25">
      <c r="B1946" s="784">
        <f t="shared" si="89"/>
        <v>45463</v>
      </c>
      <c r="C1946" s="785">
        <v>22</v>
      </c>
      <c r="D1946" s="786">
        <f>IFERROR((INDEX(METADATA!$T$2:$T$20,MATCH(B1946,METADATA!$S$2:$S$20,0))),0)</f>
        <v>0</v>
      </c>
      <c r="E1946" s="785" t="str">
        <f t="shared" si="90"/>
        <v>HI</v>
      </c>
      <c r="F1946" s="786">
        <f>VLOOKUP(C1946,METADATA!$A$5:$H$29,IF(E1946="HI",2,IF(E1946="LO",6,10))+IF(D1946=1,2,IF(D1946=7,1,(IF(WEEKDAY(B1946)=1,2,IF(WEEKDAY(B1946)=7,1,0))))))</f>
        <v>3</v>
      </c>
      <c r="G1946" s="786">
        <f>VLOOKUP(C1946,METADATA!$J$5:$Q$29,IF(E1946="HI",2,IF(E1946="LO",6,10))+IF(D1946=1,2,IF(D1946=7,1,(IF(WEEKDAY(B1946)=1,2,IF(WEEKDAY(B1946)=7,1,0))))))</f>
        <v>3</v>
      </c>
      <c r="H1946" s="787">
        <v>10462.25</v>
      </c>
      <c r="I1946" s="788">
        <v>2229.4024810791016</v>
      </c>
      <c r="K1946" s="795">
        <v>0</v>
      </c>
      <c r="M1946" s="798">
        <f t="shared" si="91"/>
        <v>10697.144968875651</v>
      </c>
      <c r="N1946" s="303"/>
      <c r="S1946" s="786">
        <v>0</v>
      </c>
      <c r="T1946" s="781">
        <f>VLOOKUP(C1946,METADATA!$J$5:$Q$29,IF(E1946="HI",2,IF(E1946="LO",6,10))+IF(S1946=1,2,IF(D1946=7,1,(IF(WEEKDAY(B1946)=1,2,IF(WEEKDAY(B1946)=7,1,0))))))</f>
        <v>3</v>
      </c>
      <c r="U1946" s="781">
        <f>VLOOKUP(C1946,METADATA!$A$5:$H$29,IF(E1946="HI",2,IF(E1946="LO",6,10))+IF(S1946=1,2,IF(D1946=7,1,(IF(WEEKDAY(B1946)=1,2,IF(WEEKDAY(B1946)=7,1,0))))))</f>
        <v>3</v>
      </c>
    </row>
    <row r="1947" spans="2:21" ht="13.95" customHeight="1" x14ac:dyDescent="0.25">
      <c r="B1947" s="784">
        <f t="shared" si="89"/>
        <v>45463</v>
      </c>
      <c r="C1947" s="785">
        <v>23</v>
      </c>
      <c r="D1947" s="786">
        <f>IFERROR((INDEX(METADATA!$T$2:$T$20,MATCH(B1947,METADATA!$S$2:$S$20,0))),0)</f>
        <v>0</v>
      </c>
      <c r="E1947" s="785" t="str">
        <f t="shared" si="90"/>
        <v>HI</v>
      </c>
      <c r="F1947" s="786">
        <f>VLOOKUP(C1947,METADATA!$A$5:$H$29,IF(E1947="HI",2,IF(E1947="LO",6,10))+IF(D1947=1,2,IF(D1947=7,1,(IF(WEEKDAY(B1947)=1,2,IF(WEEKDAY(B1947)=7,1,0))))))</f>
        <v>3</v>
      </c>
      <c r="G1947" s="786">
        <f>VLOOKUP(C1947,METADATA!$J$5:$Q$29,IF(E1947="HI",2,IF(E1947="LO",6,10))+IF(D1947=1,2,IF(D1947=7,1,(IF(WEEKDAY(B1947)=1,2,IF(WEEKDAY(B1947)=7,1,0))))))</f>
        <v>3</v>
      </c>
      <c r="H1947" s="787">
        <v>9386.75</v>
      </c>
      <c r="I1947" s="788">
        <v>2084.3979082107544</v>
      </c>
      <c r="K1947" s="795">
        <v>0</v>
      </c>
      <c r="M1947" s="798">
        <f t="shared" si="91"/>
        <v>9615.3933982054714</v>
      </c>
      <c r="N1947" s="303"/>
      <c r="S1947" s="786">
        <v>0</v>
      </c>
      <c r="T1947" s="781">
        <f>VLOOKUP(C1947,METADATA!$J$5:$Q$29,IF(E1947="HI",2,IF(E1947="LO",6,10))+IF(S1947=1,2,IF(D1947=7,1,(IF(WEEKDAY(B1947)=1,2,IF(WEEKDAY(B1947)=7,1,0))))))</f>
        <v>3</v>
      </c>
      <c r="U1947" s="781">
        <f>VLOOKUP(C1947,METADATA!$A$5:$H$29,IF(E1947="HI",2,IF(E1947="LO",6,10))+IF(S1947=1,2,IF(D1947=7,1,(IF(WEEKDAY(B1947)=1,2,IF(WEEKDAY(B1947)=7,1,0))))))</f>
        <v>3</v>
      </c>
    </row>
    <row r="1948" spans="2:21" ht="13.95" customHeight="1" x14ac:dyDescent="0.25">
      <c r="B1948" s="784">
        <f t="shared" ref="B1948:B2011" si="92">B1924+1</f>
        <v>45464</v>
      </c>
      <c r="C1948" s="785">
        <v>0</v>
      </c>
      <c r="D1948" s="786">
        <f>IFERROR((INDEX(METADATA!$T$2:$T$20,MATCH(B1948,METADATA!$S$2:$S$20,0))),0)</f>
        <v>0</v>
      </c>
      <c r="E1948" s="785" t="str">
        <f t="shared" si="90"/>
        <v>HI</v>
      </c>
      <c r="F1948" s="786">
        <f>VLOOKUP(C1948,METADATA!$A$5:$H$29,IF(E1948="HI",2,IF(E1948="LO",6,10))+IF(D1948=1,2,IF(D1948=7,1,(IF(WEEKDAY(B1948)=1,2,IF(WEEKDAY(B1948)=7,1,0))))))</f>
        <v>3</v>
      </c>
      <c r="G1948" s="786">
        <f>VLOOKUP(C1948,METADATA!$J$5:$Q$29,IF(E1948="HI",2,IF(E1948="LO",6,10))+IF(D1948=1,2,IF(D1948=7,1,(IF(WEEKDAY(B1948)=1,2,IF(WEEKDAY(B1948)=7,1,0))))))</f>
        <v>3</v>
      </c>
      <c r="H1948" s="787">
        <v>8896.5</v>
      </c>
      <c r="I1948" s="788">
        <v>2126.8750610351563</v>
      </c>
      <c r="K1948" s="795">
        <v>0</v>
      </c>
      <c r="M1948" s="798">
        <f t="shared" si="91"/>
        <v>9147.2022922450615</v>
      </c>
      <c r="N1948" s="303"/>
      <c r="S1948" s="786">
        <v>0</v>
      </c>
      <c r="T1948" s="781">
        <f>VLOOKUP(C1948,METADATA!$J$5:$Q$29,IF(E1948="HI",2,IF(E1948="LO",6,10))+IF(S1948=1,2,IF(D1948=7,1,(IF(WEEKDAY(B1948)=1,2,IF(WEEKDAY(B1948)=7,1,0))))))</f>
        <v>3</v>
      </c>
      <c r="U1948" s="781">
        <f>VLOOKUP(C1948,METADATA!$A$5:$H$29,IF(E1948="HI",2,IF(E1948="LO",6,10))+IF(S1948=1,2,IF(D1948=7,1,(IF(WEEKDAY(B1948)=1,2,IF(WEEKDAY(B1948)=7,1,0))))))</f>
        <v>3</v>
      </c>
    </row>
    <row r="1949" spans="2:21" ht="13.95" customHeight="1" x14ac:dyDescent="0.25">
      <c r="B1949" s="784">
        <f t="shared" si="92"/>
        <v>45464</v>
      </c>
      <c r="C1949" s="785">
        <v>1</v>
      </c>
      <c r="D1949" s="786">
        <f>IFERROR((INDEX(METADATA!$T$2:$T$20,MATCH(B1949,METADATA!$S$2:$S$20,0))),0)</f>
        <v>0</v>
      </c>
      <c r="E1949" s="785" t="str">
        <f t="shared" si="90"/>
        <v>HI</v>
      </c>
      <c r="F1949" s="786">
        <f>VLOOKUP(C1949,METADATA!$A$5:$H$29,IF(E1949="HI",2,IF(E1949="LO",6,10))+IF(D1949=1,2,IF(D1949=7,1,(IF(WEEKDAY(B1949)=1,2,IF(WEEKDAY(B1949)=7,1,0))))))</f>
        <v>3</v>
      </c>
      <c r="G1949" s="786">
        <f>VLOOKUP(C1949,METADATA!$J$5:$Q$29,IF(E1949="HI",2,IF(E1949="LO",6,10))+IF(D1949=1,2,IF(D1949=7,1,(IF(WEEKDAY(B1949)=1,2,IF(WEEKDAY(B1949)=7,1,0))))))</f>
        <v>3</v>
      </c>
      <c r="H1949" s="787">
        <v>8335</v>
      </c>
      <c r="I1949" s="788">
        <v>2047.425048828125</v>
      </c>
      <c r="K1949" s="795">
        <v>0</v>
      </c>
      <c r="M1949" s="798">
        <f t="shared" si="91"/>
        <v>8582.7836003576867</v>
      </c>
      <c r="N1949" s="303"/>
      <c r="S1949" s="786">
        <v>0</v>
      </c>
      <c r="T1949" s="781">
        <f>VLOOKUP(C1949,METADATA!$J$5:$Q$29,IF(E1949="HI",2,IF(E1949="LO",6,10))+IF(S1949=1,2,IF(D1949=7,1,(IF(WEEKDAY(B1949)=1,2,IF(WEEKDAY(B1949)=7,1,0))))))</f>
        <v>3</v>
      </c>
      <c r="U1949" s="781">
        <f>VLOOKUP(C1949,METADATA!$A$5:$H$29,IF(E1949="HI",2,IF(E1949="LO",6,10))+IF(S1949=1,2,IF(D1949=7,1,(IF(WEEKDAY(B1949)=1,2,IF(WEEKDAY(B1949)=7,1,0))))))</f>
        <v>3</v>
      </c>
    </row>
    <row r="1950" spans="2:21" ht="13.95" customHeight="1" x14ac:dyDescent="0.25">
      <c r="B1950" s="784">
        <f t="shared" si="92"/>
        <v>45464</v>
      </c>
      <c r="C1950" s="785">
        <v>2</v>
      </c>
      <c r="D1950" s="786">
        <f>IFERROR((INDEX(METADATA!$T$2:$T$20,MATCH(B1950,METADATA!$S$2:$S$20,0))),0)</f>
        <v>0</v>
      </c>
      <c r="E1950" s="785" t="str">
        <f t="shared" si="90"/>
        <v>HI</v>
      </c>
      <c r="F1950" s="786">
        <f>VLOOKUP(C1950,METADATA!$A$5:$H$29,IF(E1950="HI",2,IF(E1950="LO",6,10))+IF(D1950=1,2,IF(D1950=7,1,(IF(WEEKDAY(B1950)=1,2,IF(WEEKDAY(B1950)=7,1,0))))))</f>
        <v>3</v>
      </c>
      <c r="G1950" s="786">
        <f>VLOOKUP(C1950,METADATA!$J$5:$Q$29,IF(E1950="HI",2,IF(E1950="LO",6,10))+IF(D1950=1,2,IF(D1950=7,1,(IF(WEEKDAY(B1950)=1,2,IF(WEEKDAY(B1950)=7,1,0))))))</f>
        <v>3</v>
      </c>
      <c r="H1950" s="787">
        <v>8426.25</v>
      </c>
      <c r="I1950" s="788">
        <v>2239.2940549254417</v>
      </c>
      <c r="K1950" s="795">
        <v>0</v>
      </c>
      <c r="M1950" s="798">
        <f t="shared" si="91"/>
        <v>8718.7227807130348</v>
      </c>
      <c r="N1950" s="303"/>
      <c r="S1950" s="786">
        <v>0</v>
      </c>
      <c r="T1950" s="781">
        <f>VLOOKUP(C1950,METADATA!$J$5:$Q$29,IF(E1950="HI",2,IF(E1950="LO",6,10))+IF(S1950=1,2,IF(D1950=7,1,(IF(WEEKDAY(B1950)=1,2,IF(WEEKDAY(B1950)=7,1,0))))))</f>
        <v>3</v>
      </c>
      <c r="U1950" s="781">
        <f>VLOOKUP(C1950,METADATA!$A$5:$H$29,IF(E1950="HI",2,IF(E1950="LO",6,10))+IF(S1950=1,2,IF(D1950=7,1,(IF(WEEKDAY(B1950)=1,2,IF(WEEKDAY(B1950)=7,1,0))))))</f>
        <v>3</v>
      </c>
    </row>
    <row r="1951" spans="2:21" ht="13.95" customHeight="1" x14ac:dyDescent="0.25">
      <c r="B1951" s="784">
        <f t="shared" si="92"/>
        <v>45464</v>
      </c>
      <c r="C1951" s="785">
        <v>3</v>
      </c>
      <c r="D1951" s="786">
        <f>IFERROR((INDEX(METADATA!$T$2:$T$20,MATCH(B1951,METADATA!$S$2:$S$20,0))),0)</f>
        <v>0</v>
      </c>
      <c r="E1951" s="785" t="str">
        <f t="shared" si="90"/>
        <v>HI</v>
      </c>
      <c r="F1951" s="786">
        <f>VLOOKUP(C1951,METADATA!$A$5:$H$29,IF(E1951="HI",2,IF(E1951="LO",6,10))+IF(D1951=1,2,IF(D1951=7,1,(IF(WEEKDAY(B1951)=1,2,IF(WEEKDAY(B1951)=7,1,0))))))</f>
        <v>3</v>
      </c>
      <c r="G1951" s="786">
        <f>VLOOKUP(C1951,METADATA!$J$5:$Q$29,IF(E1951="HI",2,IF(E1951="LO",6,10))+IF(D1951=1,2,IF(D1951=7,1,(IF(WEEKDAY(B1951)=1,2,IF(WEEKDAY(B1951)=7,1,0))))))</f>
        <v>3</v>
      </c>
      <c r="H1951" s="787">
        <v>8690.25</v>
      </c>
      <c r="I1951" s="788">
        <v>2342.4650650024414</v>
      </c>
      <c r="K1951" s="795">
        <v>0</v>
      </c>
      <c r="M1951" s="798">
        <f t="shared" si="91"/>
        <v>9000.4215258651566</v>
      </c>
      <c r="N1951" s="303"/>
      <c r="S1951" s="786">
        <v>0</v>
      </c>
      <c r="T1951" s="781">
        <f>VLOOKUP(C1951,METADATA!$J$5:$Q$29,IF(E1951="HI",2,IF(E1951="LO",6,10))+IF(S1951=1,2,IF(D1951=7,1,(IF(WEEKDAY(B1951)=1,2,IF(WEEKDAY(B1951)=7,1,0))))))</f>
        <v>3</v>
      </c>
      <c r="U1951" s="781">
        <f>VLOOKUP(C1951,METADATA!$A$5:$H$29,IF(E1951="HI",2,IF(E1951="LO",6,10))+IF(S1951=1,2,IF(D1951=7,1,(IF(WEEKDAY(B1951)=1,2,IF(WEEKDAY(B1951)=7,1,0))))))</f>
        <v>3</v>
      </c>
    </row>
    <row r="1952" spans="2:21" ht="13.95" customHeight="1" x14ac:dyDescent="0.25">
      <c r="B1952" s="784">
        <f t="shared" si="92"/>
        <v>45464</v>
      </c>
      <c r="C1952" s="785">
        <v>4</v>
      </c>
      <c r="D1952" s="786">
        <f>IFERROR((INDEX(METADATA!$T$2:$T$20,MATCH(B1952,METADATA!$S$2:$S$20,0))),0)</f>
        <v>0</v>
      </c>
      <c r="E1952" s="785" t="str">
        <f t="shared" si="90"/>
        <v>HI</v>
      </c>
      <c r="F1952" s="786">
        <f>VLOOKUP(C1952,METADATA!$A$5:$H$29,IF(E1952="HI",2,IF(E1952="LO",6,10))+IF(D1952=1,2,IF(D1952=7,1,(IF(WEEKDAY(B1952)=1,2,IF(WEEKDAY(B1952)=7,1,0))))))</f>
        <v>3</v>
      </c>
      <c r="G1952" s="786">
        <f>VLOOKUP(C1952,METADATA!$J$5:$Q$29,IF(E1952="HI",2,IF(E1952="LO",6,10))+IF(D1952=1,2,IF(D1952=7,1,(IF(WEEKDAY(B1952)=1,2,IF(WEEKDAY(B1952)=7,1,0))))))</f>
        <v>3</v>
      </c>
      <c r="H1952" s="787">
        <v>9598.5</v>
      </c>
      <c r="I1952" s="788">
        <v>2146.8239793181419</v>
      </c>
      <c r="K1952" s="795">
        <v>0</v>
      </c>
      <c r="M1952" s="798">
        <f t="shared" si="91"/>
        <v>9835.6522634838711</v>
      </c>
      <c r="N1952" s="303"/>
      <c r="S1952" s="786">
        <v>0</v>
      </c>
      <c r="T1952" s="781">
        <f>VLOOKUP(C1952,METADATA!$J$5:$Q$29,IF(E1952="HI",2,IF(E1952="LO",6,10))+IF(S1952=1,2,IF(D1952=7,1,(IF(WEEKDAY(B1952)=1,2,IF(WEEKDAY(B1952)=7,1,0))))))</f>
        <v>3</v>
      </c>
      <c r="U1952" s="781">
        <f>VLOOKUP(C1952,METADATA!$A$5:$H$29,IF(E1952="HI",2,IF(E1952="LO",6,10))+IF(S1952=1,2,IF(D1952=7,1,(IF(WEEKDAY(B1952)=1,2,IF(WEEKDAY(B1952)=7,1,0))))))</f>
        <v>3</v>
      </c>
    </row>
    <row r="1953" spans="2:21" ht="13.95" customHeight="1" x14ac:dyDescent="0.25">
      <c r="B1953" s="784">
        <f t="shared" si="92"/>
        <v>45464</v>
      </c>
      <c r="C1953" s="785">
        <v>5</v>
      </c>
      <c r="D1953" s="786">
        <f>IFERROR((INDEX(METADATA!$T$2:$T$20,MATCH(B1953,METADATA!$S$2:$S$20,0))),0)</f>
        <v>0</v>
      </c>
      <c r="E1953" s="785" t="str">
        <f t="shared" si="90"/>
        <v>HI</v>
      </c>
      <c r="F1953" s="786">
        <f>VLOOKUP(C1953,METADATA!$A$5:$H$29,IF(E1953="HI",2,IF(E1953="LO",6,10))+IF(D1953=1,2,IF(D1953=7,1,(IF(WEEKDAY(B1953)=1,2,IF(WEEKDAY(B1953)=7,1,0))))))</f>
        <v>3</v>
      </c>
      <c r="G1953" s="786">
        <f>VLOOKUP(C1953,METADATA!$J$5:$Q$29,IF(E1953="HI",2,IF(E1953="LO",6,10))+IF(D1953=1,2,IF(D1953=7,1,(IF(WEEKDAY(B1953)=1,2,IF(WEEKDAY(B1953)=7,1,0))))))</f>
        <v>3</v>
      </c>
      <c r="H1953" s="787">
        <v>11103</v>
      </c>
      <c r="I1953" s="788">
        <v>791.56000110507011</v>
      </c>
      <c r="K1953" s="795">
        <v>0</v>
      </c>
      <c r="M1953" s="798">
        <f t="shared" si="91"/>
        <v>11131.180361280176</v>
      </c>
      <c r="N1953" s="303"/>
      <c r="S1953" s="786">
        <v>0</v>
      </c>
      <c r="T1953" s="781">
        <f>VLOOKUP(C1953,METADATA!$J$5:$Q$29,IF(E1953="HI",2,IF(E1953="LO",6,10))+IF(S1953=1,2,IF(D1953=7,1,(IF(WEEKDAY(B1953)=1,2,IF(WEEKDAY(B1953)=7,1,0))))))</f>
        <v>3</v>
      </c>
      <c r="U1953" s="781">
        <f>VLOOKUP(C1953,METADATA!$A$5:$H$29,IF(E1953="HI",2,IF(E1953="LO",6,10))+IF(S1953=1,2,IF(D1953=7,1,(IF(WEEKDAY(B1953)=1,2,IF(WEEKDAY(B1953)=7,1,0))))))</f>
        <v>3</v>
      </c>
    </row>
    <row r="1954" spans="2:21" ht="13.95" customHeight="1" x14ac:dyDescent="0.25">
      <c r="B1954" s="784">
        <f t="shared" si="92"/>
        <v>45464</v>
      </c>
      <c r="C1954" s="785">
        <v>6</v>
      </c>
      <c r="D1954" s="786">
        <f>IFERROR((INDEX(METADATA!$T$2:$T$20,MATCH(B1954,METADATA!$S$2:$S$20,0))),0)</f>
        <v>0</v>
      </c>
      <c r="E1954" s="785" t="str">
        <f t="shared" si="90"/>
        <v>HI</v>
      </c>
      <c r="F1954" s="786">
        <f>VLOOKUP(C1954,METADATA!$A$5:$H$29,IF(E1954="HI",2,IF(E1954="LO",6,10))+IF(D1954=1,2,IF(D1954=7,1,(IF(WEEKDAY(B1954)=1,2,IF(WEEKDAY(B1954)=7,1,0))))))</f>
        <v>1</v>
      </c>
      <c r="G1954" s="786">
        <f>VLOOKUP(C1954,METADATA!$J$5:$Q$29,IF(E1954="HI",2,IF(E1954="LO",6,10))+IF(D1954=1,2,IF(D1954=7,1,(IF(WEEKDAY(B1954)=1,2,IF(WEEKDAY(B1954)=7,1,0))))))</f>
        <v>1</v>
      </c>
      <c r="H1954" s="787">
        <v>12982</v>
      </c>
      <c r="I1954" s="788">
        <v>4.1999997794628143</v>
      </c>
      <c r="K1954" s="795">
        <v>870.51250000000005</v>
      </c>
      <c r="M1954" s="798">
        <f t="shared" si="91"/>
        <v>12982.000679402159</v>
      </c>
      <c r="N1954" s="303"/>
      <c r="S1954" s="786">
        <v>0</v>
      </c>
      <c r="T1954" s="781">
        <f>VLOOKUP(C1954,METADATA!$J$5:$Q$29,IF(E1954="HI",2,IF(E1954="LO",6,10))+IF(S1954=1,2,IF(D1954=7,1,(IF(WEEKDAY(B1954)=1,2,IF(WEEKDAY(B1954)=7,1,0))))))</f>
        <v>1</v>
      </c>
      <c r="U1954" s="781">
        <f>VLOOKUP(C1954,METADATA!$A$5:$H$29,IF(E1954="HI",2,IF(E1954="LO",6,10))+IF(S1954=1,2,IF(D1954=7,1,(IF(WEEKDAY(B1954)=1,2,IF(WEEKDAY(B1954)=7,1,0))))))</f>
        <v>1</v>
      </c>
    </row>
    <row r="1955" spans="2:21" ht="13.95" customHeight="1" x14ac:dyDescent="0.25">
      <c r="B1955" s="784">
        <f t="shared" si="92"/>
        <v>45464</v>
      </c>
      <c r="C1955" s="785">
        <v>7</v>
      </c>
      <c r="D1955" s="786">
        <f>IFERROR((INDEX(METADATA!$T$2:$T$20,MATCH(B1955,METADATA!$S$2:$S$20,0))),0)</f>
        <v>0</v>
      </c>
      <c r="E1955" s="785" t="str">
        <f t="shared" si="90"/>
        <v>HI</v>
      </c>
      <c r="F1955" s="786">
        <f>VLOOKUP(C1955,METADATA!$A$5:$H$29,IF(E1955="HI",2,IF(E1955="LO",6,10))+IF(D1955=1,2,IF(D1955=7,1,(IF(WEEKDAY(B1955)=1,2,IF(WEEKDAY(B1955)=7,1,0))))))</f>
        <v>1</v>
      </c>
      <c r="G1955" s="786">
        <f>VLOOKUP(C1955,METADATA!$J$5:$Q$29,IF(E1955="HI",2,IF(E1955="LO",6,10))+IF(D1955=1,2,IF(D1955=7,1,(IF(WEEKDAY(B1955)=1,2,IF(WEEKDAY(B1955)=7,1,0))))))</f>
        <v>1</v>
      </c>
      <c r="H1955" s="787">
        <v>14044</v>
      </c>
      <c r="I1955" s="788">
        <v>0.11999999731779099</v>
      </c>
      <c r="K1955" s="795">
        <v>865.8125</v>
      </c>
      <c r="M1955" s="798">
        <f t="shared" si="91"/>
        <v>14044.000000512675</v>
      </c>
      <c r="N1955" s="303"/>
      <c r="S1955" s="786">
        <v>0</v>
      </c>
      <c r="T1955" s="781">
        <f>VLOOKUP(C1955,METADATA!$J$5:$Q$29,IF(E1955="HI",2,IF(E1955="LO",6,10))+IF(S1955=1,2,IF(D1955=7,1,(IF(WEEKDAY(B1955)=1,2,IF(WEEKDAY(B1955)=7,1,0))))))</f>
        <v>1</v>
      </c>
      <c r="U1955" s="781">
        <f>VLOOKUP(C1955,METADATA!$A$5:$H$29,IF(E1955="HI",2,IF(E1955="LO",6,10))+IF(S1955=1,2,IF(D1955=7,1,(IF(WEEKDAY(B1955)=1,2,IF(WEEKDAY(B1955)=7,1,0))))))</f>
        <v>1</v>
      </c>
    </row>
    <row r="1956" spans="2:21" ht="13.95" customHeight="1" x14ac:dyDescent="0.25">
      <c r="B1956" s="784">
        <f t="shared" si="92"/>
        <v>45464</v>
      </c>
      <c r="C1956" s="785">
        <v>8</v>
      </c>
      <c r="D1956" s="786">
        <f>IFERROR((INDEX(METADATA!$T$2:$T$20,MATCH(B1956,METADATA!$S$2:$S$20,0))),0)</f>
        <v>0</v>
      </c>
      <c r="E1956" s="785" t="str">
        <f t="shared" si="90"/>
        <v>HI</v>
      </c>
      <c r="F1956" s="786">
        <f>VLOOKUP(C1956,METADATA!$A$5:$H$29,IF(E1956="HI",2,IF(E1956="LO",6,10))+IF(D1956=1,2,IF(D1956=7,1,(IF(WEEKDAY(B1956)=1,2,IF(WEEKDAY(B1956)=7,1,0))))))</f>
        <v>2</v>
      </c>
      <c r="G1956" s="786">
        <f>VLOOKUP(C1956,METADATA!$J$5:$Q$29,IF(E1956="HI",2,IF(E1956="LO",6,10))+IF(D1956=1,2,IF(D1956=7,1,(IF(WEEKDAY(B1956)=1,2,IF(WEEKDAY(B1956)=7,1,0))))))</f>
        <v>1</v>
      </c>
      <c r="H1956" s="787">
        <v>15220</v>
      </c>
      <c r="I1956" s="788">
        <v>0</v>
      </c>
      <c r="K1956" s="795">
        <v>834.63750000000005</v>
      </c>
      <c r="M1956" s="798">
        <f t="shared" si="91"/>
        <v>15220</v>
      </c>
      <c r="N1956" s="303"/>
      <c r="S1956" s="786">
        <v>0</v>
      </c>
      <c r="T1956" s="781">
        <f>VLOOKUP(C1956,METADATA!$J$5:$Q$29,IF(E1956="HI",2,IF(E1956="LO",6,10))+IF(S1956=1,2,IF(D1956=7,1,(IF(WEEKDAY(B1956)=1,2,IF(WEEKDAY(B1956)=7,1,0))))))</f>
        <v>1</v>
      </c>
      <c r="U1956" s="781">
        <f>VLOOKUP(C1956,METADATA!$A$5:$H$29,IF(E1956="HI",2,IF(E1956="LO",6,10))+IF(S1956=1,2,IF(D1956=7,1,(IF(WEEKDAY(B1956)=1,2,IF(WEEKDAY(B1956)=7,1,0))))))</f>
        <v>2</v>
      </c>
    </row>
    <row r="1957" spans="2:21" ht="13.95" customHeight="1" x14ac:dyDescent="0.25">
      <c r="B1957" s="784">
        <f t="shared" si="92"/>
        <v>45464</v>
      </c>
      <c r="C1957" s="785">
        <v>9</v>
      </c>
      <c r="D1957" s="786">
        <f>IFERROR((INDEX(METADATA!$T$2:$T$20,MATCH(B1957,METADATA!$S$2:$S$20,0))),0)</f>
        <v>0</v>
      </c>
      <c r="E1957" s="785" t="str">
        <f t="shared" si="90"/>
        <v>HI</v>
      </c>
      <c r="F1957" s="786">
        <f>VLOOKUP(C1957,METADATA!$A$5:$H$29,IF(E1957="HI",2,IF(E1957="LO",6,10))+IF(D1957=1,2,IF(D1957=7,1,(IF(WEEKDAY(B1957)=1,2,IF(WEEKDAY(B1957)=7,1,0))))))</f>
        <v>2</v>
      </c>
      <c r="G1957" s="786">
        <f>VLOOKUP(C1957,METADATA!$J$5:$Q$29,IF(E1957="HI",2,IF(E1957="LO",6,10))+IF(D1957=1,2,IF(D1957=7,1,(IF(WEEKDAY(B1957)=1,2,IF(WEEKDAY(B1957)=7,1,0))))))</f>
        <v>2</v>
      </c>
      <c r="H1957" s="787">
        <v>15552</v>
      </c>
      <c r="I1957" s="788">
        <v>0</v>
      </c>
      <c r="K1957" s="795">
        <v>847.33749999999998</v>
      </c>
      <c r="M1957" s="798">
        <f t="shared" si="91"/>
        <v>15552</v>
      </c>
      <c r="N1957" s="303"/>
      <c r="S1957" s="786">
        <v>0</v>
      </c>
      <c r="T1957" s="781">
        <f>VLOOKUP(C1957,METADATA!$J$5:$Q$29,IF(E1957="HI",2,IF(E1957="LO",6,10))+IF(S1957=1,2,IF(D1957=7,1,(IF(WEEKDAY(B1957)=1,2,IF(WEEKDAY(B1957)=7,1,0))))))</f>
        <v>2</v>
      </c>
      <c r="U1957" s="781">
        <f>VLOOKUP(C1957,METADATA!$A$5:$H$29,IF(E1957="HI",2,IF(E1957="LO",6,10))+IF(S1957=1,2,IF(D1957=7,1,(IF(WEEKDAY(B1957)=1,2,IF(WEEKDAY(B1957)=7,1,0))))))</f>
        <v>2</v>
      </c>
    </row>
    <row r="1958" spans="2:21" ht="13.95" customHeight="1" x14ac:dyDescent="0.25">
      <c r="B1958" s="784">
        <f t="shared" si="92"/>
        <v>45464</v>
      </c>
      <c r="C1958" s="785">
        <v>10</v>
      </c>
      <c r="D1958" s="786">
        <f>IFERROR((INDEX(METADATA!$T$2:$T$20,MATCH(B1958,METADATA!$S$2:$S$20,0))),0)</f>
        <v>0</v>
      </c>
      <c r="E1958" s="785" t="str">
        <f t="shared" si="90"/>
        <v>HI</v>
      </c>
      <c r="F1958" s="786">
        <f>VLOOKUP(C1958,METADATA!$A$5:$H$29,IF(E1958="HI",2,IF(E1958="LO",6,10))+IF(D1958=1,2,IF(D1958=7,1,(IF(WEEKDAY(B1958)=1,2,IF(WEEKDAY(B1958)=7,1,0))))))</f>
        <v>2</v>
      </c>
      <c r="G1958" s="786">
        <f>VLOOKUP(C1958,METADATA!$J$5:$Q$29,IF(E1958="HI",2,IF(E1958="LO",6,10))+IF(D1958=1,2,IF(D1958=7,1,(IF(WEEKDAY(B1958)=1,2,IF(WEEKDAY(B1958)=7,1,0))))))</f>
        <v>2</v>
      </c>
      <c r="H1958" s="787">
        <v>15154</v>
      </c>
      <c r="I1958" s="788">
        <v>0</v>
      </c>
      <c r="K1958" s="795">
        <v>851.61249999999995</v>
      </c>
      <c r="M1958" s="798">
        <f t="shared" si="91"/>
        <v>15154</v>
      </c>
      <c r="N1958" s="303"/>
      <c r="S1958" s="786">
        <v>0</v>
      </c>
      <c r="T1958" s="781">
        <f>VLOOKUP(C1958,METADATA!$J$5:$Q$29,IF(E1958="HI",2,IF(E1958="LO",6,10))+IF(S1958=1,2,IF(D1958=7,1,(IF(WEEKDAY(B1958)=1,2,IF(WEEKDAY(B1958)=7,1,0))))))</f>
        <v>2</v>
      </c>
      <c r="U1958" s="781">
        <f>VLOOKUP(C1958,METADATA!$A$5:$H$29,IF(E1958="HI",2,IF(E1958="LO",6,10))+IF(S1958=1,2,IF(D1958=7,1,(IF(WEEKDAY(B1958)=1,2,IF(WEEKDAY(B1958)=7,1,0))))))</f>
        <v>2</v>
      </c>
    </row>
    <row r="1959" spans="2:21" ht="13.95" customHeight="1" x14ac:dyDescent="0.25">
      <c r="B1959" s="784">
        <f t="shared" si="92"/>
        <v>45464</v>
      </c>
      <c r="C1959" s="785">
        <v>11</v>
      </c>
      <c r="D1959" s="786">
        <f>IFERROR((INDEX(METADATA!$T$2:$T$20,MATCH(B1959,METADATA!$S$2:$S$20,0))),0)</f>
        <v>0</v>
      </c>
      <c r="E1959" s="785" t="str">
        <f t="shared" si="90"/>
        <v>HI</v>
      </c>
      <c r="F1959" s="786">
        <f>VLOOKUP(C1959,METADATA!$A$5:$H$29,IF(E1959="HI",2,IF(E1959="LO",6,10))+IF(D1959=1,2,IF(D1959=7,1,(IF(WEEKDAY(B1959)=1,2,IF(WEEKDAY(B1959)=7,1,0))))))</f>
        <v>2</v>
      </c>
      <c r="G1959" s="786">
        <f>VLOOKUP(C1959,METADATA!$J$5:$Q$29,IF(E1959="HI",2,IF(E1959="LO",6,10))+IF(D1959=1,2,IF(D1959=7,1,(IF(WEEKDAY(B1959)=1,2,IF(WEEKDAY(B1959)=7,1,0))))))</f>
        <v>2</v>
      </c>
      <c r="H1959" s="787">
        <v>15193.5</v>
      </c>
      <c r="I1959" s="788">
        <v>56.159999847412109</v>
      </c>
      <c r="K1959" s="795">
        <v>856.5</v>
      </c>
      <c r="M1959" s="798">
        <f t="shared" si="91"/>
        <v>15193.603792240434</v>
      </c>
      <c r="N1959" s="303"/>
      <c r="S1959" s="786">
        <v>0</v>
      </c>
      <c r="T1959" s="781">
        <f>VLOOKUP(C1959,METADATA!$J$5:$Q$29,IF(E1959="HI",2,IF(E1959="LO",6,10))+IF(S1959=1,2,IF(D1959=7,1,(IF(WEEKDAY(B1959)=1,2,IF(WEEKDAY(B1959)=7,1,0))))))</f>
        <v>2</v>
      </c>
      <c r="U1959" s="781">
        <f>VLOOKUP(C1959,METADATA!$A$5:$H$29,IF(E1959="HI",2,IF(E1959="LO",6,10))+IF(S1959=1,2,IF(D1959=7,1,(IF(WEEKDAY(B1959)=1,2,IF(WEEKDAY(B1959)=7,1,0))))))</f>
        <v>2</v>
      </c>
    </row>
    <row r="1960" spans="2:21" ht="13.95" customHeight="1" x14ac:dyDescent="0.25">
      <c r="B1960" s="784">
        <f t="shared" si="92"/>
        <v>45464</v>
      </c>
      <c r="C1960" s="785">
        <v>12</v>
      </c>
      <c r="D1960" s="786">
        <f>IFERROR((INDEX(METADATA!$T$2:$T$20,MATCH(B1960,METADATA!$S$2:$S$20,0))),0)</f>
        <v>0</v>
      </c>
      <c r="E1960" s="785" t="str">
        <f t="shared" si="90"/>
        <v>HI</v>
      </c>
      <c r="F1960" s="786">
        <f>VLOOKUP(C1960,METADATA!$A$5:$H$29,IF(E1960="HI",2,IF(E1960="LO",6,10))+IF(D1960=1,2,IF(D1960=7,1,(IF(WEEKDAY(B1960)=1,2,IF(WEEKDAY(B1960)=7,1,0))))))</f>
        <v>2</v>
      </c>
      <c r="G1960" s="786">
        <f>VLOOKUP(C1960,METADATA!$J$5:$Q$29,IF(E1960="HI",2,IF(E1960="LO",6,10))+IF(D1960=1,2,IF(D1960=7,1,(IF(WEEKDAY(B1960)=1,2,IF(WEEKDAY(B1960)=7,1,0))))))</f>
        <v>2</v>
      </c>
      <c r="H1960" s="787">
        <v>14748.5</v>
      </c>
      <c r="I1960" s="788">
        <v>881.64004516601563</v>
      </c>
      <c r="K1960" s="795">
        <v>824.32500000000005</v>
      </c>
      <c r="M1960" s="798">
        <f t="shared" si="91"/>
        <v>14774.827965808614</v>
      </c>
      <c r="N1960" s="303"/>
      <c r="S1960" s="786">
        <v>0</v>
      </c>
      <c r="T1960" s="781">
        <f>VLOOKUP(C1960,METADATA!$J$5:$Q$29,IF(E1960="HI",2,IF(E1960="LO",6,10))+IF(S1960=1,2,IF(D1960=7,1,(IF(WEEKDAY(B1960)=1,2,IF(WEEKDAY(B1960)=7,1,0))))))</f>
        <v>2</v>
      </c>
      <c r="U1960" s="781">
        <f>VLOOKUP(C1960,METADATA!$A$5:$H$29,IF(E1960="HI",2,IF(E1960="LO",6,10))+IF(S1960=1,2,IF(D1960=7,1,(IF(WEEKDAY(B1960)=1,2,IF(WEEKDAY(B1960)=7,1,0))))))</f>
        <v>2</v>
      </c>
    </row>
    <row r="1961" spans="2:21" ht="13.95" customHeight="1" x14ac:dyDescent="0.25">
      <c r="B1961" s="784">
        <f t="shared" si="92"/>
        <v>45464</v>
      </c>
      <c r="C1961" s="785">
        <v>13</v>
      </c>
      <c r="D1961" s="786">
        <f>IFERROR((INDEX(METADATA!$T$2:$T$20,MATCH(B1961,METADATA!$S$2:$S$20,0))),0)</f>
        <v>0</v>
      </c>
      <c r="E1961" s="785" t="str">
        <f t="shared" si="90"/>
        <v>HI</v>
      </c>
      <c r="F1961" s="786">
        <f>VLOOKUP(C1961,METADATA!$A$5:$H$29,IF(E1961="HI",2,IF(E1961="LO",6,10))+IF(D1961=1,2,IF(D1961=7,1,(IF(WEEKDAY(B1961)=1,2,IF(WEEKDAY(B1961)=7,1,0))))))</f>
        <v>2</v>
      </c>
      <c r="G1961" s="786">
        <f>VLOOKUP(C1961,METADATA!$J$5:$Q$29,IF(E1961="HI",2,IF(E1961="LO",6,10))+IF(D1961=1,2,IF(D1961=7,1,(IF(WEEKDAY(B1961)=1,2,IF(WEEKDAY(B1961)=7,1,0))))))</f>
        <v>2</v>
      </c>
      <c r="H1961" s="787">
        <v>14155</v>
      </c>
      <c r="I1961" s="788">
        <v>3233.6574935913086</v>
      </c>
      <c r="K1961" s="795">
        <v>882.73749999999995</v>
      </c>
      <c r="M1961" s="798">
        <f t="shared" si="91"/>
        <v>14519.661352313256</v>
      </c>
      <c r="N1961" s="303"/>
      <c r="S1961" s="786">
        <v>0</v>
      </c>
      <c r="T1961" s="781">
        <f>VLOOKUP(C1961,METADATA!$J$5:$Q$29,IF(E1961="HI",2,IF(E1961="LO",6,10))+IF(S1961=1,2,IF(D1961=7,1,(IF(WEEKDAY(B1961)=1,2,IF(WEEKDAY(B1961)=7,1,0))))))</f>
        <v>2</v>
      </c>
      <c r="U1961" s="781">
        <f>VLOOKUP(C1961,METADATA!$A$5:$H$29,IF(E1961="HI",2,IF(E1961="LO",6,10))+IF(S1961=1,2,IF(D1961=7,1,(IF(WEEKDAY(B1961)=1,2,IF(WEEKDAY(B1961)=7,1,0))))))</f>
        <v>2</v>
      </c>
    </row>
    <row r="1962" spans="2:21" ht="13.95" customHeight="1" x14ac:dyDescent="0.25">
      <c r="B1962" s="784">
        <f t="shared" si="92"/>
        <v>45464</v>
      </c>
      <c r="C1962" s="785">
        <v>14</v>
      </c>
      <c r="D1962" s="786">
        <f>IFERROR((INDEX(METADATA!$T$2:$T$20,MATCH(B1962,METADATA!$S$2:$S$20,0))),0)</f>
        <v>0</v>
      </c>
      <c r="E1962" s="785" t="str">
        <f t="shared" si="90"/>
        <v>HI</v>
      </c>
      <c r="F1962" s="786">
        <f>VLOOKUP(C1962,METADATA!$A$5:$H$29,IF(E1962="HI",2,IF(E1962="LO",6,10))+IF(D1962=1,2,IF(D1962=7,1,(IF(WEEKDAY(B1962)=1,2,IF(WEEKDAY(B1962)=7,1,0))))))</f>
        <v>2</v>
      </c>
      <c r="G1962" s="786">
        <f>VLOOKUP(C1962,METADATA!$J$5:$Q$29,IF(E1962="HI",2,IF(E1962="LO",6,10))+IF(D1962=1,2,IF(D1962=7,1,(IF(WEEKDAY(B1962)=1,2,IF(WEEKDAY(B1962)=7,1,0))))))</f>
        <v>2</v>
      </c>
      <c r="H1962" s="787">
        <v>13867.75</v>
      </c>
      <c r="I1962" s="788">
        <v>4241.6349487304688</v>
      </c>
      <c r="K1962" s="795">
        <v>909.3125</v>
      </c>
      <c r="M1962" s="798">
        <f t="shared" si="91"/>
        <v>14501.929426831166</v>
      </c>
      <c r="N1962" s="303"/>
      <c r="S1962" s="786">
        <v>0</v>
      </c>
      <c r="T1962" s="781">
        <f>VLOOKUP(C1962,METADATA!$J$5:$Q$29,IF(E1962="HI",2,IF(E1962="LO",6,10))+IF(S1962=1,2,IF(D1962=7,1,(IF(WEEKDAY(B1962)=1,2,IF(WEEKDAY(B1962)=7,1,0))))))</f>
        <v>2</v>
      </c>
      <c r="U1962" s="781">
        <f>VLOOKUP(C1962,METADATA!$A$5:$H$29,IF(E1962="HI",2,IF(E1962="LO",6,10))+IF(S1962=1,2,IF(D1962=7,1,(IF(WEEKDAY(B1962)=1,2,IF(WEEKDAY(B1962)=7,1,0))))))</f>
        <v>2</v>
      </c>
    </row>
    <row r="1963" spans="2:21" ht="13.95" customHeight="1" x14ac:dyDescent="0.25">
      <c r="B1963" s="784">
        <f t="shared" si="92"/>
        <v>45464</v>
      </c>
      <c r="C1963" s="785">
        <v>15</v>
      </c>
      <c r="D1963" s="786">
        <f>IFERROR((INDEX(METADATA!$T$2:$T$20,MATCH(B1963,METADATA!$S$2:$S$20,0))),0)</f>
        <v>0</v>
      </c>
      <c r="E1963" s="785" t="str">
        <f t="shared" si="90"/>
        <v>HI</v>
      </c>
      <c r="F1963" s="786">
        <f>VLOOKUP(C1963,METADATA!$A$5:$H$29,IF(E1963="HI",2,IF(E1963="LO",6,10))+IF(D1963=1,2,IF(D1963=7,1,(IF(WEEKDAY(B1963)=1,2,IF(WEEKDAY(B1963)=7,1,0))))))</f>
        <v>2</v>
      </c>
      <c r="G1963" s="786">
        <f>VLOOKUP(C1963,METADATA!$J$5:$Q$29,IF(E1963="HI",2,IF(E1963="LO",6,10))+IF(D1963=1,2,IF(D1963=7,1,(IF(WEEKDAY(B1963)=1,2,IF(WEEKDAY(B1963)=7,1,0))))))</f>
        <v>2</v>
      </c>
      <c r="H1963" s="787">
        <v>13380.5</v>
      </c>
      <c r="I1963" s="788">
        <v>4435.1500854492188</v>
      </c>
      <c r="K1963" s="795">
        <v>905.6</v>
      </c>
      <c r="M1963" s="798">
        <f t="shared" si="91"/>
        <v>14096.394451435452</v>
      </c>
      <c r="N1963" s="303"/>
      <c r="S1963" s="786">
        <v>0</v>
      </c>
      <c r="T1963" s="781">
        <f>VLOOKUP(C1963,METADATA!$J$5:$Q$29,IF(E1963="HI",2,IF(E1963="LO",6,10))+IF(S1963=1,2,IF(D1963=7,1,(IF(WEEKDAY(B1963)=1,2,IF(WEEKDAY(B1963)=7,1,0))))))</f>
        <v>2</v>
      </c>
      <c r="U1963" s="781">
        <f>VLOOKUP(C1963,METADATA!$A$5:$H$29,IF(E1963="HI",2,IF(E1963="LO",6,10))+IF(S1963=1,2,IF(D1963=7,1,(IF(WEEKDAY(B1963)=1,2,IF(WEEKDAY(B1963)=7,1,0))))))</f>
        <v>2</v>
      </c>
    </row>
    <row r="1964" spans="2:21" ht="13.95" customHeight="1" x14ac:dyDescent="0.25">
      <c r="B1964" s="784">
        <f t="shared" si="92"/>
        <v>45464</v>
      </c>
      <c r="C1964" s="785">
        <v>16</v>
      </c>
      <c r="D1964" s="786">
        <f>IFERROR((INDEX(METADATA!$T$2:$T$20,MATCH(B1964,METADATA!$S$2:$S$20,0))),0)</f>
        <v>0</v>
      </c>
      <c r="E1964" s="785" t="str">
        <f t="shared" si="90"/>
        <v>HI</v>
      </c>
      <c r="F1964" s="786">
        <f>VLOOKUP(C1964,METADATA!$A$5:$H$29,IF(E1964="HI",2,IF(E1964="LO",6,10))+IF(D1964=1,2,IF(D1964=7,1,(IF(WEEKDAY(B1964)=1,2,IF(WEEKDAY(B1964)=7,1,0))))))</f>
        <v>2</v>
      </c>
      <c r="G1964" s="786">
        <f>VLOOKUP(C1964,METADATA!$J$5:$Q$29,IF(E1964="HI",2,IF(E1964="LO",6,10))+IF(D1964=1,2,IF(D1964=7,1,(IF(WEEKDAY(B1964)=1,2,IF(WEEKDAY(B1964)=7,1,0))))))</f>
        <v>2</v>
      </c>
      <c r="H1964" s="787">
        <v>13047.25</v>
      </c>
      <c r="I1964" s="788">
        <v>4256.8250427246094</v>
      </c>
      <c r="K1964" s="795">
        <v>913.98749999999995</v>
      </c>
      <c r="M1964" s="798">
        <f t="shared" si="91"/>
        <v>13724.113523534676</v>
      </c>
      <c r="N1964" s="303"/>
      <c r="S1964" s="786">
        <v>0</v>
      </c>
      <c r="T1964" s="781">
        <f>VLOOKUP(C1964,METADATA!$J$5:$Q$29,IF(E1964="HI",2,IF(E1964="LO",6,10))+IF(S1964=1,2,IF(D1964=7,1,(IF(WEEKDAY(B1964)=1,2,IF(WEEKDAY(B1964)=7,1,0))))))</f>
        <v>2</v>
      </c>
      <c r="U1964" s="781">
        <f>VLOOKUP(C1964,METADATA!$A$5:$H$29,IF(E1964="HI",2,IF(E1964="LO",6,10))+IF(S1964=1,2,IF(D1964=7,1,(IF(WEEKDAY(B1964)=1,2,IF(WEEKDAY(B1964)=7,1,0))))))</f>
        <v>2</v>
      </c>
    </row>
    <row r="1965" spans="2:21" ht="13.95" customHeight="1" x14ac:dyDescent="0.25">
      <c r="B1965" s="784">
        <f t="shared" si="92"/>
        <v>45464</v>
      </c>
      <c r="C1965" s="785">
        <v>17</v>
      </c>
      <c r="D1965" s="786">
        <f>IFERROR((INDEX(METADATA!$T$2:$T$20,MATCH(B1965,METADATA!$S$2:$S$20,0))),0)</f>
        <v>0</v>
      </c>
      <c r="E1965" s="785" t="str">
        <f t="shared" si="90"/>
        <v>HI</v>
      </c>
      <c r="F1965" s="786">
        <f>VLOOKUP(C1965,METADATA!$A$5:$H$29,IF(E1965="HI",2,IF(E1965="LO",6,10))+IF(D1965=1,2,IF(D1965=7,1,(IF(WEEKDAY(B1965)=1,2,IF(WEEKDAY(B1965)=7,1,0))))))</f>
        <v>1</v>
      </c>
      <c r="G1965" s="786">
        <f>VLOOKUP(C1965,METADATA!$J$5:$Q$29,IF(E1965="HI",2,IF(E1965="LO",6,10))+IF(D1965=1,2,IF(D1965=7,1,(IF(WEEKDAY(B1965)=1,2,IF(WEEKDAY(B1965)=7,1,0))))))</f>
        <v>1</v>
      </c>
      <c r="H1965" s="787">
        <v>12889.5</v>
      </c>
      <c r="I1965" s="788">
        <v>4248.1151123046875</v>
      </c>
      <c r="K1965" s="795">
        <v>902.26250000000005</v>
      </c>
      <c r="M1965" s="798">
        <f t="shared" si="91"/>
        <v>13571.502947624904</v>
      </c>
      <c r="N1965" s="303"/>
      <c r="S1965" s="786">
        <v>0</v>
      </c>
      <c r="T1965" s="781">
        <f>VLOOKUP(C1965,METADATA!$J$5:$Q$29,IF(E1965="HI",2,IF(E1965="LO",6,10))+IF(S1965=1,2,IF(D1965=7,1,(IF(WEEKDAY(B1965)=1,2,IF(WEEKDAY(B1965)=7,1,0))))))</f>
        <v>1</v>
      </c>
      <c r="U1965" s="781">
        <f>VLOOKUP(C1965,METADATA!$A$5:$H$29,IF(E1965="HI",2,IF(E1965="LO",6,10))+IF(S1965=1,2,IF(D1965=7,1,(IF(WEEKDAY(B1965)=1,2,IF(WEEKDAY(B1965)=7,1,0))))))</f>
        <v>1</v>
      </c>
    </row>
    <row r="1966" spans="2:21" ht="13.95" customHeight="1" x14ac:dyDescent="0.25">
      <c r="B1966" s="784">
        <f t="shared" si="92"/>
        <v>45464</v>
      </c>
      <c r="C1966" s="785">
        <v>18</v>
      </c>
      <c r="D1966" s="786">
        <f>IFERROR((INDEX(METADATA!$T$2:$T$20,MATCH(B1966,METADATA!$S$2:$S$20,0))),0)</f>
        <v>0</v>
      </c>
      <c r="E1966" s="785" t="str">
        <f t="shared" si="90"/>
        <v>HI</v>
      </c>
      <c r="F1966" s="786">
        <f>VLOOKUP(C1966,METADATA!$A$5:$H$29,IF(E1966="HI",2,IF(E1966="LO",6,10))+IF(D1966=1,2,IF(D1966=7,1,(IF(WEEKDAY(B1966)=1,2,IF(WEEKDAY(B1966)=7,1,0))))))</f>
        <v>1</v>
      </c>
      <c r="G1966" s="786">
        <f>VLOOKUP(C1966,METADATA!$J$5:$Q$29,IF(E1966="HI",2,IF(E1966="LO",6,10))+IF(D1966=1,2,IF(D1966=7,1,(IF(WEEKDAY(B1966)=1,2,IF(WEEKDAY(B1966)=7,1,0))))))</f>
        <v>1</v>
      </c>
      <c r="H1966" s="787">
        <v>12957.5</v>
      </c>
      <c r="I1966" s="788">
        <v>4187.1649780273438</v>
      </c>
      <c r="K1966" s="795">
        <v>933.76250000000005</v>
      </c>
      <c r="M1966" s="798">
        <f t="shared" si="91"/>
        <v>13617.237487949556</v>
      </c>
      <c r="N1966" s="303"/>
      <c r="S1966" s="786">
        <v>0</v>
      </c>
      <c r="T1966" s="781">
        <f>VLOOKUP(C1966,METADATA!$J$5:$Q$29,IF(E1966="HI",2,IF(E1966="LO",6,10))+IF(S1966=1,2,IF(D1966=7,1,(IF(WEEKDAY(B1966)=1,2,IF(WEEKDAY(B1966)=7,1,0))))))</f>
        <v>1</v>
      </c>
      <c r="U1966" s="781">
        <f>VLOOKUP(C1966,METADATA!$A$5:$H$29,IF(E1966="HI",2,IF(E1966="LO",6,10))+IF(S1966=1,2,IF(D1966=7,1,(IF(WEEKDAY(B1966)=1,2,IF(WEEKDAY(B1966)=7,1,0))))))</f>
        <v>1</v>
      </c>
    </row>
    <row r="1967" spans="2:21" ht="13.95" customHeight="1" x14ac:dyDescent="0.25">
      <c r="B1967" s="784">
        <f t="shared" si="92"/>
        <v>45464</v>
      </c>
      <c r="C1967" s="785">
        <v>19</v>
      </c>
      <c r="D1967" s="786">
        <f>IFERROR((INDEX(METADATA!$T$2:$T$20,MATCH(B1967,METADATA!$S$2:$S$20,0))),0)</f>
        <v>0</v>
      </c>
      <c r="E1967" s="785" t="str">
        <f t="shared" si="90"/>
        <v>HI</v>
      </c>
      <c r="F1967" s="786">
        <f>VLOOKUP(C1967,METADATA!$A$5:$H$29,IF(E1967="HI",2,IF(E1967="LO",6,10))+IF(D1967=1,2,IF(D1967=7,1,(IF(WEEKDAY(B1967)=1,2,IF(WEEKDAY(B1967)=7,1,0))))))</f>
        <v>1</v>
      </c>
      <c r="G1967" s="786">
        <f>VLOOKUP(C1967,METADATA!$J$5:$Q$29,IF(E1967="HI",2,IF(E1967="LO",6,10))+IF(D1967=1,2,IF(D1967=7,1,(IF(WEEKDAY(B1967)=1,2,IF(WEEKDAY(B1967)=7,1,0))))))</f>
        <v>2</v>
      </c>
      <c r="H1967" s="787">
        <v>13186.75</v>
      </c>
      <c r="I1967" s="788">
        <v>4184.2200317382813</v>
      </c>
      <c r="K1967" s="795">
        <v>0</v>
      </c>
      <c r="M1967" s="798">
        <f t="shared" si="91"/>
        <v>13834.669234806443</v>
      </c>
      <c r="N1967" s="303"/>
      <c r="S1967" s="786">
        <v>0</v>
      </c>
      <c r="T1967" s="781">
        <f>VLOOKUP(C1967,METADATA!$J$5:$Q$29,IF(E1967="HI",2,IF(E1967="LO",6,10))+IF(S1967=1,2,IF(D1967=7,1,(IF(WEEKDAY(B1967)=1,2,IF(WEEKDAY(B1967)=7,1,0))))))</f>
        <v>2</v>
      </c>
      <c r="U1967" s="781">
        <f>VLOOKUP(C1967,METADATA!$A$5:$H$29,IF(E1967="HI",2,IF(E1967="LO",6,10))+IF(S1967=1,2,IF(D1967=7,1,(IF(WEEKDAY(B1967)=1,2,IF(WEEKDAY(B1967)=7,1,0))))))</f>
        <v>1</v>
      </c>
    </row>
    <row r="1968" spans="2:21" ht="13.95" customHeight="1" x14ac:dyDescent="0.25">
      <c r="B1968" s="784">
        <f t="shared" si="92"/>
        <v>45464</v>
      </c>
      <c r="C1968" s="785">
        <v>20</v>
      </c>
      <c r="D1968" s="786">
        <f>IFERROR((INDEX(METADATA!$T$2:$T$20,MATCH(B1968,METADATA!$S$2:$S$20,0))),0)</f>
        <v>0</v>
      </c>
      <c r="E1968" s="785" t="str">
        <f t="shared" si="90"/>
        <v>HI</v>
      </c>
      <c r="F1968" s="786">
        <f>VLOOKUP(C1968,METADATA!$A$5:$H$29,IF(E1968="HI",2,IF(E1968="LO",6,10))+IF(D1968=1,2,IF(D1968=7,1,(IF(WEEKDAY(B1968)=1,2,IF(WEEKDAY(B1968)=7,1,0))))))</f>
        <v>2</v>
      </c>
      <c r="G1968" s="786">
        <f>VLOOKUP(C1968,METADATA!$J$5:$Q$29,IF(E1968="HI",2,IF(E1968="LO",6,10))+IF(D1968=1,2,IF(D1968=7,1,(IF(WEEKDAY(B1968)=1,2,IF(WEEKDAY(B1968)=7,1,0))))))</f>
        <v>2</v>
      </c>
      <c r="H1968" s="787">
        <v>11852.25</v>
      </c>
      <c r="I1968" s="788">
        <v>4276.6799621582031</v>
      </c>
      <c r="K1968" s="795">
        <v>0</v>
      </c>
      <c r="M1968" s="798">
        <f t="shared" si="91"/>
        <v>12600.23101221662</v>
      </c>
      <c r="N1968" s="303"/>
      <c r="S1968" s="786">
        <v>0</v>
      </c>
      <c r="T1968" s="781">
        <f>VLOOKUP(C1968,METADATA!$J$5:$Q$29,IF(E1968="HI",2,IF(E1968="LO",6,10))+IF(S1968=1,2,IF(D1968=7,1,(IF(WEEKDAY(B1968)=1,2,IF(WEEKDAY(B1968)=7,1,0))))))</f>
        <v>2</v>
      </c>
      <c r="U1968" s="781">
        <f>VLOOKUP(C1968,METADATA!$A$5:$H$29,IF(E1968="HI",2,IF(E1968="LO",6,10))+IF(S1968=1,2,IF(D1968=7,1,(IF(WEEKDAY(B1968)=1,2,IF(WEEKDAY(B1968)=7,1,0))))))</f>
        <v>2</v>
      </c>
    </row>
    <row r="1969" spans="2:21" ht="13.95" customHeight="1" x14ac:dyDescent="0.25">
      <c r="B1969" s="784">
        <f t="shared" si="92"/>
        <v>45464</v>
      </c>
      <c r="C1969" s="785">
        <v>21</v>
      </c>
      <c r="D1969" s="786">
        <f>IFERROR((INDEX(METADATA!$T$2:$T$20,MATCH(B1969,METADATA!$S$2:$S$20,0))),0)</f>
        <v>0</v>
      </c>
      <c r="E1969" s="785" t="str">
        <f t="shared" si="90"/>
        <v>HI</v>
      </c>
      <c r="F1969" s="786">
        <f>VLOOKUP(C1969,METADATA!$A$5:$H$29,IF(E1969="HI",2,IF(E1969="LO",6,10))+IF(D1969=1,2,IF(D1969=7,1,(IF(WEEKDAY(B1969)=1,2,IF(WEEKDAY(B1969)=7,1,0))))))</f>
        <v>2</v>
      </c>
      <c r="G1969" s="786">
        <f>VLOOKUP(C1969,METADATA!$J$5:$Q$29,IF(E1969="HI",2,IF(E1969="LO",6,10))+IF(D1969=1,2,IF(D1969=7,1,(IF(WEEKDAY(B1969)=1,2,IF(WEEKDAY(B1969)=7,1,0))))))</f>
        <v>2</v>
      </c>
      <c r="H1969" s="787">
        <v>10797.75</v>
      </c>
      <c r="I1969" s="788">
        <v>3333.1624450683594</v>
      </c>
      <c r="K1969" s="795">
        <v>0</v>
      </c>
      <c r="M1969" s="798">
        <f t="shared" si="91"/>
        <v>11300.503393553496</v>
      </c>
      <c r="N1969" s="303"/>
      <c r="S1969" s="786">
        <v>0</v>
      </c>
      <c r="T1969" s="781">
        <f>VLOOKUP(C1969,METADATA!$J$5:$Q$29,IF(E1969="HI",2,IF(E1969="LO",6,10))+IF(S1969=1,2,IF(D1969=7,1,(IF(WEEKDAY(B1969)=1,2,IF(WEEKDAY(B1969)=7,1,0))))))</f>
        <v>2</v>
      </c>
      <c r="U1969" s="781">
        <f>VLOOKUP(C1969,METADATA!$A$5:$H$29,IF(E1969="HI",2,IF(E1969="LO",6,10))+IF(S1969=1,2,IF(D1969=7,1,(IF(WEEKDAY(B1969)=1,2,IF(WEEKDAY(B1969)=7,1,0))))))</f>
        <v>2</v>
      </c>
    </row>
    <row r="1970" spans="2:21" ht="13.95" customHeight="1" x14ac:dyDescent="0.25">
      <c r="B1970" s="784">
        <f t="shared" si="92"/>
        <v>45464</v>
      </c>
      <c r="C1970" s="785">
        <v>22</v>
      </c>
      <c r="D1970" s="786">
        <f>IFERROR((INDEX(METADATA!$T$2:$T$20,MATCH(B1970,METADATA!$S$2:$S$20,0))),0)</f>
        <v>0</v>
      </c>
      <c r="E1970" s="785" t="str">
        <f t="shared" si="90"/>
        <v>HI</v>
      </c>
      <c r="F1970" s="786">
        <f>VLOOKUP(C1970,METADATA!$A$5:$H$29,IF(E1970="HI",2,IF(E1970="LO",6,10))+IF(D1970=1,2,IF(D1970=7,1,(IF(WEEKDAY(B1970)=1,2,IF(WEEKDAY(B1970)=7,1,0))))))</f>
        <v>3</v>
      </c>
      <c r="G1970" s="786">
        <f>VLOOKUP(C1970,METADATA!$J$5:$Q$29,IF(E1970="HI",2,IF(E1970="LO",6,10))+IF(D1970=1,2,IF(D1970=7,1,(IF(WEEKDAY(B1970)=1,2,IF(WEEKDAY(B1970)=7,1,0))))))</f>
        <v>3</v>
      </c>
      <c r="H1970" s="787">
        <v>9692.5</v>
      </c>
      <c r="I1970" s="788">
        <v>3024.7799987792969</v>
      </c>
      <c r="K1970" s="795">
        <v>0</v>
      </c>
      <c r="M1970" s="798">
        <f t="shared" si="91"/>
        <v>10153.514184311522</v>
      </c>
      <c r="N1970" s="303"/>
      <c r="S1970" s="786">
        <v>0</v>
      </c>
      <c r="T1970" s="781">
        <f>VLOOKUP(C1970,METADATA!$J$5:$Q$29,IF(E1970="HI",2,IF(E1970="LO",6,10))+IF(S1970=1,2,IF(D1970=7,1,(IF(WEEKDAY(B1970)=1,2,IF(WEEKDAY(B1970)=7,1,0))))))</f>
        <v>3</v>
      </c>
      <c r="U1970" s="781">
        <f>VLOOKUP(C1970,METADATA!$A$5:$H$29,IF(E1970="HI",2,IF(E1970="LO",6,10))+IF(S1970=1,2,IF(D1970=7,1,(IF(WEEKDAY(B1970)=1,2,IF(WEEKDAY(B1970)=7,1,0))))))</f>
        <v>3</v>
      </c>
    </row>
    <row r="1971" spans="2:21" ht="13.95" customHeight="1" x14ac:dyDescent="0.25">
      <c r="B1971" s="784">
        <f t="shared" si="92"/>
        <v>45464</v>
      </c>
      <c r="C1971" s="785">
        <v>23</v>
      </c>
      <c r="D1971" s="786">
        <f>IFERROR((INDEX(METADATA!$T$2:$T$20,MATCH(B1971,METADATA!$S$2:$S$20,0))),0)</f>
        <v>0</v>
      </c>
      <c r="E1971" s="785" t="str">
        <f t="shared" si="90"/>
        <v>HI</v>
      </c>
      <c r="F1971" s="786">
        <f>VLOOKUP(C1971,METADATA!$A$5:$H$29,IF(E1971="HI",2,IF(E1971="LO",6,10))+IF(D1971=1,2,IF(D1971=7,1,(IF(WEEKDAY(B1971)=1,2,IF(WEEKDAY(B1971)=7,1,0))))))</f>
        <v>3</v>
      </c>
      <c r="G1971" s="786">
        <f>VLOOKUP(C1971,METADATA!$J$5:$Q$29,IF(E1971="HI",2,IF(E1971="LO",6,10))+IF(D1971=1,2,IF(D1971=7,1,(IF(WEEKDAY(B1971)=1,2,IF(WEEKDAY(B1971)=7,1,0))))))</f>
        <v>3</v>
      </c>
      <c r="H1971" s="787">
        <v>8760</v>
      </c>
      <c r="I1971" s="788">
        <v>3301.4700317382813</v>
      </c>
      <c r="K1971" s="795">
        <v>0</v>
      </c>
      <c r="M1971" s="798">
        <f t="shared" si="91"/>
        <v>9361.4798173400959</v>
      </c>
      <c r="N1971" s="303"/>
      <c r="S1971" s="786">
        <v>0</v>
      </c>
      <c r="T1971" s="781">
        <f>VLOOKUP(C1971,METADATA!$J$5:$Q$29,IF(E1971="HI",2,IF(E1971="LO",6,10))+IF(S1971=1,2,IF(D1971=7,1,(IF(WEEKDAY(B1971)=1,2,IF(WEEKDAY(B1971)=7,1,0))))))</f>
        <v>3</v>
      </c>
      <c r="U1971" s="781">
        <f>VLOOKUP(C1971,METADATA!$A$5:$H$29,IF(E1971="HI",2,IF(E1971="LO",6,10))+IF(S1971=1,2,IF(D1971=7,1,(IF(WEEKDAY(B1971)=1,2,IF(WEEKDAY(B1971)=7,1,0))))))</f>
        <v>3</v>
      </c>
    </row>
    <row r="1972" spans="2:21" ht="13.95" customHeight="1" x14ac:dyDescent="0.25">
      <c r="B1972" s="784">
        <f t="shared" si="92"/>
        <v>45465</v>
      </c>
      <c r="C1972" s="785">
        <v>0</v>
      </c>
      <c r="D1972" s="786">
        <f>IFERROR((INDEX(METADATA!$T$2:$T$20,MATCH(B1972,METADATA!$S$2:$S$20,0))),0)</f>
        <v>0</v>
      </c>
      <c r="E1972" s="785" t="str">
        <f t="shared" si="90"/>
        <v>HI</v>
      </c>
      <c r="F1972" s="786">
        <f>VLOOKUP(C1972,METADATA!$A$5:$H$29,IF(E1972="HI",2,IF(E1972="LO",6,10))+IF(D1972=1,2,IF(D1972=7,1,(IF(WEEKDAY(B1972)=1,2,IF(WEEKDAY(B1972)=7,1,0))))))</f>
        <v>3</v>
      </c>
      <c r="G1972" s="786">
        <f>VLOOKUP(C1972,METADATA!$J$5:$Q$29,IF(E1972="HI",2,IF(E1972="LO",6,10))+IF(D1972=1,2,IF(D1972=7,1,(IF(WEEKDAY(B1972)=1,2,IF(WEEKDAY(B1972)=7,1,0))))))</f>
        <v>3</v>
      </c>
      <c r="H1972" s="787">
        <v>8117.25</v>
      </c>
      <c r="I1972" s="788">
        <v>4391.7900085449219</v>
      </c>
      <c r="K1972" s="795">
        <v>0</v>
      </c>
      <c r="M1972" s="798">
        <f t="shared" si="91"/>
        <v>9229.1693581630079</v>
      </c>
      <c r="N1972" s="303"/>
      <c r="S1972" s="786">
        <v>0</v>
      </c>
      <c r="T1972" s="781">
        <f>VLOOKUP(C1972,METADATA!$J$5:$Q$29,IF(E1972="HI",2,IF(E1972="LO",6,10))+IF(S1972=1,2,IF(D1972=7,1,(IF(WEEKDAY(B1972)=1,2,IF(WEEKDAY(B1972)=7,1,0))))))</f>
        <v>3</v>
      </c>
      <c r="U1972" s="781">
        <f>VLOOKUP(C1972,METADATA!$A$5:$H$29,IF(E1972="HI",2,IF(E1972="LO",6,10))+IF(S1972=1,2,IF(D1972=7,1,(IF(WEEKDAY(B1972)=1,2,IF(WEEKDAY(B1972)=7,1,0))))))</f>
        <v>3</v>
      </c>
    </row>
    <row r="1973" spans="2:21" ht="13.95" customHeight="1" x14ac:dyDescent="0.25">
      <c r="B1973" s="784">
        <f t="shared" si="92"/>
        <v>45465</v>
      </c>
      <c r="C1973" s="785">
        <v>1</v>
      </c>
      <c r="D1973" s="786">
        <f>IFERROR((INDEX(METADATA!$T$2:$T$20,MATCH(B1973,METADATA!$S$2:$S$20,0))),0)</f>
        <v>0</v>
      </c>
      <c r="E1973" s="785" t="str">
        <f t="shared" si="90"/>
        <v>HI</v>
      </c>
      <c r="F1973" s="786">
        <f>VLOOKUP(C1973,METADATA!$A$5:$H$29,IF(E1973="HI",2,IF(E1973="LO",6,10))+IF(D1973=1,2,IF(D1973=7,1,(IF(WEEKDAY(B1973)=1,2,IF(WEEKDAY(B1973)=7,1,0))))))</f>
        <v>3</v>
      </c>
      <c r="G1973" s="786">
        <f>VLOOKUP(C1973,METADATA!$J$5:$Q$29,IF(E1973="HI",2,IF(E1973="LO",6,10))+IF(D1973=1,2,IF(D1973=7,1,(IF(WEEKDAY(B1973)=1,2,IF(WEEKDAY(B1973)=7,1,0))))))</f>
        <v>3</v>
      </c>
      <c r="H1973" s="787">
        <v>7841</v>
      </c>
      <c r="I1973" s="788">
        <v>4341.9898986816406</v>
      </c>
      <c r="K1973" s="795">
        <v>0</v>
      </c>
      <c r="M1973" s="798">
        <f t="shared" si="91"/>
        <v>8962.9324040881511</v>
      </c>
      <c r="N1973" s="303"/>
      <c r="S1973" s="786">
        <v>0</v>
      </c>
      <c r="T1973" s="781">
        <f>VLOOKUP(C1973,METADATA!$J$5:$Q$29,IF(E1973="HI",2,IF(E1973="LO",6,10))+IF(S1973=1,2,IF(D1973=7,1,(IF(WEEKDAY(B1973)=1,2,IF(WEEKDAY(B1973)=7,1,0))))))</f>
        <v>3</v>
      </c>
      <c r="U1973" s="781">
        <f>VLOOKUP(C1973,METADATA!$A$5:$H$29,IF(E1973="HI",2,IF(E1973="LO",6,10))+IF(S1973=1,2,IF(D1973=7,1,(IF(WEEKDAY(B1973)=1,2,IF(WEEKDAY(B1973)=7,1,0))))))</f>
        <v>3</v>
      </c>
    </row>
    <row r="1974" spans="2:21" ht="13.95" customHeight="1" x14ac:dyDescent="0.25">
      <c r="B1974" s="784">
        <f t="shared" si="92"/>
        <v>45465</v>
      </c>
      <c r="C1974" s="785">
        <v>2</v>
      </c>
      <c r="D1974" s="786">
        <f>IFERROR((INDEX(METADATA!$T$2:$T$20,MATCH(B1974,METADATA!$S$2:$S$20,0))),0)</f>
        <v>0</v>
      </c>
      <c r="E1974" s="785" t="str">
        <f t="shared" si="90"/>
        <v>HI</v>
      </c>
      <c r="F1974" s="786">
        <f>VLOOKUP(C1974,METADATA!$A$5:$H$29,IF(E1974="HI",2,IF(E1974="LO",6,10))+IF(D1974=1,2,IF(D1974=7,1,(IF(WEEKDAY(B1974)=1,2,IF(WEEKDAY(B1974)=7,1,0))))))</f>
        <v>3</v>
      </c>
      <c r="G1974" s="786">
        <f>VLOOKUP(C1974,METADATA!$J$5:$Q$29,IF(E1974="HI",2,IF(E1974="LO",6,10))+IF(D1974=1,2,IF(D1974=7,1,(IF(WEEKDAY(B1974)=1,2,IF(WEEKDAY(B1974)=7,1,0))))))</f>
        <v>3</v>
      </c>
      <c r="H1974" s="787">
        <v>7701.75</v>
      </c>
      <c r="I1974" s="788">
        <v>4350.9800109863281</v>
      </c>
      <c r="K1974" s="795">
        <v>0</v>
      </c>
      <c r="M1974" s="798">
        <f t="shared" si="91"/>
        <v>8845.7888352878163</v>
      </c>
      <c r="N1974" s="303"/>
      <c r="S1974" s="786">
        <v>0</v>
      </c>
      <c r="T1974" s="781">
        <f>VLOOKUP(C1974,METADATA!$J$5:$Q$29,IF(E1974="HI",2,IF(E1974="LO",6,10))+IF(S1974=1,2,IF(D1974=7,1,(IF(WEEKDAY(B1974)=1,2,IF(WEEKDAY(B1974)=7,1,0))))))</f>
        <v>3</v>
      </c>
      <c r="U1974" s="781">
        <f>VLOOKUP(C1974,METADATA!$A$5:$H$29,IF(E1974="HI",2,IF(E1974="LO",6,10))+IF(S1974=1,2,IF(D1974=7,1,(IF(WEEKDAY(B1974)=1,2,IF(WEEKDAY(B1974)=7,1,0))))))</f>
        <v>3</v>
      </c>
    </row>
    <row r="1975" spans="2:21" ht="13.95" customHeight="1" x14ac:dyDescent="0.25">
      <c r="B1975" s="784">
        <f t="shared" si="92"/>
        <v>45465</v>
      </c>
      <c r="C1975" s="785">
        <v>3</v>
      </c>
      <c r="D1975" s="786">
        <f>IFERROR((INDEX(METADATA!$T$2:$T$20,MATCH(B1975,METADATA!$S$2:$S$20,0))),0)</f>
        <v>0</v>
      </c>
      <c r="E1975" s="785" t="str">
        <f t="shared" si="90"/>
        <v>HI</v>
      </c>
      <c r="F1975" s="786">
        <f>VLOOKUP(C1975,METADATA!$A$5:$H$29,IF(E1975="HI",2,IF(E1975="LO",6,10))+IF(D1975=1,2,IF(D1975=7,1,(IF(WEEKDAY(B1975)=1,2,IF(WEEKDAY(B1975)=7,1,0))))))</f>
        <v>3</v>
      </c>
      <c r="G1975" s="786">
        <f>VLOOKUP(C1975,METADATA!$J$5:$Q$29,IF(E1975="HI",2,IF(E1975="LO",6,10))+IF(D1975=1,2,IF(D1975=7,1,(IF(WEEKDAY(B1975)=1,2,IF(WEEKDAY(B1975)=7,1,0))))))</f>
        <v>3</v>
      </c>
      <c r="H1975" s="787">
        <v>7802.25</v>
      </c>
      <c r="I1975" s="788">
        <v>4351.8849792480469</v>
      </c>
      <c r="K1975" s="795">
        <v>0</v>
      </c>
      <c r="M1975" s="798">
        <f t="shared" si="91"/>
        <v>8933.8685872977094</v>
      </c>
      <c r="N1975" s="303"/>
      <c r="S1975" s="786">
        <v>0</v>
      </c>
      <c r="T1975" s="781">
        <f>VLOOKUP(C1975,METADATA!$J$5:$Q$29,IF(E1975="HI",2,IF(E1975="LO",6,10))+IF(S1975=1,2,IF(D1975=7,1,(IF(WEEKDAY(B1975)=1,2,IF(WEEKDAY(B1975)=7,1,0))))))</f>
        <v>3</v>
      </c>
      <c r="U1975" s="781">
        <f>VLOOKUP(C1975,METADATA!$A$5:$H$29,IF(E1975="HI",2,IF(E1975="LO",6,10))+IF(S1975=1,2,IF(D1975=7,1,(IF(WEEKDAY(B1975)=1,2,IF(WEEKDAY(B1975)=7,1,0))))))</f>
        <v>3</v>
      </c>
    </row>
    <row r="1976" spans="2:21" ht="13.95" customHeight="1" x14ac:dyDescent="0.25">
      <c r="B1976" s="784">
        <f t="shared" si="92"/>
        <v>45465</v>
      </c>
      <c r="C1976" s="785">
        <v>4</v>
      </c>
      <c r="D1976" s="786">
        <f>IFERROR((INDEX(METADATA!$T$2:$T$20,MATCH(B1976,METADATA!$S$2:$S$20,0))),0)</f>
        <v>0</v>
      </c>
      <c r="E1976" s="785" t="str">
        <f t="shared" si="90"/>
        <v>HI</v>
      </c>
      <c r="F1976" s="786">
        <f>VLOOKUP(C1976,METADATA!$A$5:$H$29,IF(E1976="HI",2,IF(E1976="LO",6,10))+IF(D1976=1,2,IF(D1976=7,1,(IF(WEEKDAY(B1976)=1,2,IF(WEEKDAY(B1976)=7,1,0))))))</f>
        <v>3</v>
      </c>
      <c r="G1976" s="786">
        <f>VLOOKUP(C1976,METADATA!$J$5:$Q$29,IF(E1976="HI",2,IF(E1976="LO",6,10))+IF(D1976=1,2,IF(D1976=7,1,(IF(WEEKDAY(B1976)=1,2,IF(WEEKDAY(B1976)=7,1,0))))))</f>
        <v>3</v>
      </c>
      <c r="H1976" s="787">
        <v>8108.5</v>
      </c>
      <c r="I1976" s="788">
        <v>4333.8249816894531</v>
      </c>
      <c r="K1976" s="795">
        <v>0</v>
      </c>
      <c r="M1976" s="798">
        <f t="shared" si="91"/>
        <v>9194.0095291399157</v>
      </c>
      <c r="N1976" s="303"/>
      <c r="S1976" s="786">
        <v>0</v>
      </c>
      <c r="T1976" s="781">
        <f>VLOOKUP(C1976,METADATA!$J$5:$Q$29,IF(E1976="HI",2,IF(E1976="LO",6,10))+IF(S1976=1,2,IF(D1976=7,1,(IF(WEEKDAY(B1976)=1,2,IF(WEEKDAY(B1976)=7,1,0))))))</f>
        <v>3</v>
      </c>
      <c r="U1976" s="781">
        <f>VLOOKUP(C1976,METADATA!$A$5:$H$29,IF(E1976="HI",2,IF(E1976="LO",6,10))+IF(S1976=1,2,IF(D1976=7,1,(IF(WEEKDAY(B1976)=1,2,IF(WEEKDAY(B1976)=7,1,0))))))</f>
        <v>3</v>
      </c>
    </row>
    <row r="1977" spans="2:21" ht="13.95" customHeight="1" x14ac:dyDescent="0.25">
      <c r="B1977" s="784">
        <f t="shared" si="92"/>
        <v>45465</v>
      </c>
      <c r="C1977" s="785">
        <v>5</v>
      </c>
      <c r="D1977" s="786">
        <f>IFERROR((INDEX(METADATA!$T$2:$T$20,MATCH(B1977,METADATA!$S$2:$S$20,0))),0)</f>
        <v>0</v>
      </c>
      <c r="E1977" s="785" t="str">
        <f t="shared" si="90"/>
        <v>HI</v>
      </c>
      <c r="F1977" s="786">
        <f>VLOOKUP(C1977,METADATA!$A$5:$H$29,IF(E1977="HI",2,IF(E1977="LO",6,10))+IF(D1977=1,2,IF(D1977=7,1,(IF(WEEKDAY(B1977)=1,2,IF(WEEKDAY(B1977)=7,1,0))))))</f>
        <v>3</v>
      </c>
      <c r="G1977" s="786">
        <f>VLOOKUP(C1977,METADATA!$J$5:$Q$29,IF(E1977="HI",2,IF(E1977="LO",6,10))+IF(D1977=1,2,IF(D1977=7,1,(IF(WEEKDAY(B1977)=1,2,IF(WEEKDAY(B1977)=7,1,0))))))</f>
        <v>3</v>
      </c>
      <c r="H1977" s="787">
        <v>8638</v>
      </c>
      <c r="I1977" s="788">
        <v>4103.6248168945313</v>
      </c>
      <c r="K1977" s="795">
        <v>0</v>
      </c>
      <c r="M1977" s="798">
        <f t="shared" si="91"/>
        <v>9563.1992888275981</v>
      </c>
      <c r="N1977" s="303"/>
      <c r="S1977" s="786">
        <v>0</v>
      </c>
      <c r="T1977" s="781">
        <f>VLOOKUP(C1977,METADATA!$J$5:$Q$29,IF(E1977="HI",2,IF(E1977="LO",6,10))+IF(S1977=1,2,IF(D1977=7,1,(IF(WEEKDAY(B1977)=1,2,IF(WEEKDAY(B1977)=7,1,0))))))</f>
        <v>3</v>
      </c>
      <c r="U1977" s="781">
        <f>VLOOKUP(C1977,METADATA!$A$5:$H$29,IF(E1977="HI",2,IF(E1977="LO",6,10))+IF(S1977=1,2,IF(D1977=7,1,(IF(WEEKDAY(B1977)=1,2,IF(WEEKDAY(B1977)=7,1,0))))))</f>
        <v>3</v>
      </c>
    </row>
    <row r="1978" spans="2:21" ht="13.95" customHeight="1" x14ac:dyDescent="0.25">
      <c r="B1978" s="784">
        <f t="shared" si="92"/>
        <v>45465</v>
      </c>
      <c r="C1978" s="785">
        <v>6</v>
      </c>
      <c r="D1978" s="786">
        <f>IFERROR((INDEX(METADATA!$T$2:$T$20,MATCH(B1978,METADATA!$S$2:$S$20,0))),0)</f>
        <v>0</v>
      </c>
      <c r="E1978" s="785" t="str">
        <f t="shared" si="90"/>
        <v>HI</v>
      </c>
      <c r="F1978" s="786">
        <f>VLOOKUP(C1978,METADATA!$A$5:$H$29,IF(E1978="HI",2,IF(E1978="LO",6,10))+IF(D1978=1,2,IF(D1978=7,1,(IF(WEEKDAY(B1978)=1,2,IF(WEEKDAY(B1978)=7,1,0))))))</f>
        <v>3</v>
      </c>
      <c r="G1978" s="786">
        <f>VLOOKUP(C1978,METADATA!$J$5:$Q$29,IF(E1978="HI",2,IF(E1978="LO",6,10))+IF(D1978=1,2,IF(D1978=7,1,(IF(WEEKDAY(B1978)=1,2,IF(WEEKDAY(B1978)=7,1,0))))))</f>
        <v>3</v>
      </c>
      <c r="H1978" s="787">
        <v>9293.5</v>
      </c>
      <c r="I1978" s="788">
        <v>4171.0149536132813</v>
      </c>
      <c r="K1978" s="795">
        <v>870.51250000000005</v>
      </c>
      <c r="M1978" s="798">
        <f t="shared" si="91"/>
        <v>10186.584707018619</v>
      </c>
      <c r="N1978" s="303"/>
      <c r="S1978" s="786">
        <v>0</v>
      </c>
      <c r="T1978" s="781">
        <f>VLOOKUP(C1978,METADATA!$J$5:$Q$29,IF(E1978="HI",2,IF(E1978="LO",6,10))+IF(S1978=1,2,IF(D1978=7,1,(IF(WEEKDAY(B1978)=1,2,IF(WEEKDAY(B1978)=7,1,0))))))</f>
        <v>3</v>
      </c>
      <c r="U1978" s="781">
        <f>VLOOKUP(C1978,METADATA!$A$5:$H$29,IF(E1978="HI",2,IF(E1978="LO",6,10))+IF(S1978=1,2,IF(D1978=7,1,(IF(WEEKDAY(B1978)=1,2,IF(WEEKDAY(B1978)=7,1,0))))))</f>
        <v>3</v>
      </c>
    </row>
    <row r="1979" spans="2:21" ht="13.95" customHeight="1" x14ac:dyDescent="0.25">
      <c r="B1979" s="784">
        <f t="shared" si="92"/>
        <v>45465</v>
      </c>
      <c r="C1979" s="785">
        <v>7</v>
      </c>
      <c r="D1979" s="786">
        <f>IFERROR((INDEX(METADATA!$T$2:$T$20,MATCH(B1979,METADATA!$S$2:$S$20,0))),0)</f>
        <v>0</v>
      </c>
      <c r="E1979" s="785" t="str">
        <f t="shared" si="90"/>
        <v>HI</v>
      </c>
      <c r="F1979" s="786">
        <f>VLOOKUP(C1979,METADATA!$A$5:$H$29,IF(E1979="HI",2,IF(E1979="LO",6,10))+IF(D1979=1,2,IF(D1979=7,1,(IF(WEEKDAY(B1979)=1,2,IF(WEEKDAY(B1979)=7,1,0))))))</f>
        <v>2</v>
      </c>
      <c r="G1979" s="786">
        <f>VLOOKUP(C1979,METADATA!$J$5:$Q$29,IF(E1979="HI",2,IF(E1979="LO",6,10))+IF(D1979=1,2,IF(D1979=7,1,(IF(WEEKDAY(B1979)=1,2,IF(WEEKDAY(B1979)=7,1,0))))))</f>
        <v>2</v>
      </c>
      <c r="H1979" s="787">
        <v>11031.25</v>
      </c>
      <c r="I1979" s="788">
        <v>4354.3699951171875</v>
      </c>
      <c r="K1979" s="795">
        <v>865.8125</v>
      </c>
      <c r="M1979" s="798">
        <f t="shared" si="91"/>
        <v>11859.553727559771</v>
      </c>
      <c r="N1979" s="303"/>
      <c r="S1979" s="786">
        <v>0</v>
      </c>
      <c r="T1979" s="781">
        <f>VLOOKUP(C1979,METADATA!$J$5:$Q$29,IF(E1979="HI",2,IF(E1979="LO",6,10))+IF(S1979=1,2,IF(D1979=7,1,(IF(WEEKDAY(B1979)=1,2,IF(WEEKDAY(B1979)=7,1,0))))))</f>
        <v>2</v>
      </c>
      <c r="U1979" s="781">
        <f>VLOOKUP(C1979,METADATA!$A$5:$H$29,IF(E1979="HI",2,IF(E1979="LO",6,10))+IF(S1979=1,2,IF(D1979=7,1,(IF(WEEKDAY(B1979)=1,2,IF(WEEKDAY(B1979)=7,1,0))))))</f>
        <v>2</v>
      </c>
    </row>
    <row r="1980" spans="2:21" ht="13.95" customHeight="1" x14ac:dyDescent="0.25">
      <c r="B1980" s="784">
        <f t="shared" si="92"/>
        <v>45465</v>
      </c>
      <c r="C1980" s="785">
        <v>8</v>
      </c>
      <c r="D1980" s="786">
        <f>IFERROR((INDEX(METADATA!$T$2:$T$20,MATCH(B1980,METADATA!$S$2:$S$20,0))),0)</f>
        <v>0</v>
      </c>
      <c r="E1980" s="785" t="str">
        <f t="shared" si="90"/>
        <v>HI</v>
      </c>
      <c r="F1980" s="786">
        <f>VLOOKUP(C1980,METADATA!$A$5:$H$29,IF(E1980="HI",2,IF(E1980="LO",6,10))+IF(D1980=1,2,IF(D1980=7,1,(IF(WEEKDAY(B1980)=1,2,IF(WEEKDAY(B1980)=7,1,0))))))</f>
        <v>2</v>
      </c>
      <c r="G1980" s="786">
        <f>VLOOKUP(C1980,METADATA!$J$5:$Q$29,IF(E1980="HI",2,IF(E1980="LO",6,10))+IF(D1980=1,2,IF(D1980=7,1,(IF(WEEKDAY(B1980)=1,2,IF(WEEKDAY(B1980)=7,1,0))))))</f>
        <v>2</v>
      </c>
      <c r="H1980" s="787">
        <v>13058</v>
      </c>
      <c r="I1980" s="788">
        <v>4324.6800842285156</v>
      </c>
      <c r="K1980" s="795">
        <v>834.63750000000005</v>
      </c>
      <c r="M1980" s="798">
        <f t="shared" si="91"/>
        <v>13755.516051058308</v>
      </c>
      <c r="N1980" s="303"/>
      <c r="S1980" s="786">
        <v>0</v>
      </c>
      <c r="T1980" s="781">
        <f>VLOOKUP(C1980,METADATA!$J$5:$Q$29,IF(E1980="HI",2,IF(E1980="LO",6,10))+IF(S1980=1,2,IF(D1980=7,1,(IF(WEEKDAY(B1980)=1,2,IF(WEEKDAY(B1980)=7,1,0))))))</f>
        <v>2</v>
      </c>
      <c r="U1980" s="781">
        <f>VLOOKUP(C1980,METADATA!$A$5:$H$29,IF(E1980="HI",2,IF(E1980="LO",6,10))+IF(S1980=1,2,IF(D1980=7,1,(IF(WEEKDAY(B1980)=1,2,IF(WEEKDAY(B1980)=7,1,0))))))</f>
        <v>2</v>
      </c>
    </row>
    <row r="1981" spans="2:21" ht="13.95" customHeight="1" x14ac:dyDescent="0.25">
      <c r="B1981" s="784">
        <f t="shared" si="92"/>
        <v>45465</v>
      </c>
      <c r="C1981" s="785">
        <v>9</v>
      </c>
      <c r="D1981" s="786">
        <f>IFERROR((INDEX(METADATA!$T$2:$T$20,MATCH(B1981,METADATA!$S$2:$S$20,0))),0)</f>
        <v>0</v>
      </c>
      <c r="E1981" s="785" t="str">
        <f t="shared" si="90"/>
        <v>HI</v>
      </c>
      <c r="F1981" s="786">
        <f>VLOOKUP(C1981,METADATA!$A$5:$H$29,IF(E1981="HI",2,IF(E1981="LO",6,10))+IF(D1981=1,2,IF(D1981=7,1,(IF(WEEKDAY(B1981)=1,2,IF(WEEKDAY(B1981)=7,1,0))))))</f>
        <v>2</v>
      </c>
      <c r="G1981" s="786">
        <f>VLOOKUP(C1981,METADATA!$J$5:$Q$29,IF(E1981="HI",2,IF(E1981="LO",6,10))+IF(D1981=1,2,IF(D1981=7,1,(IF(WEEKDAY(B1981)=1,2,IF(WEEKDAY(B1981)=7,1,0))))))</f>
        <v>2</v>
      </c>
      <c r="H1981" s="787">
        <v>14025</v>
      </c>
      <c r="I1981" s="788">
        <v>3760.7725219726563</v>
      </c>
      <c r="K1981" s="795">
        <v>847.33749999999998</v>
      </c>
      <c r="M1981" s="798">
        <f t="shared" si="91"/>
        <v>14520.469515894607</v>
      </c>
      <c r="N1981" s="303"/>
      <c r="S1981" s="786">
        <v>0</v>
      </c>
      <c r="T1981" s="781">
        <f>VLOOKUP(C1981,METADATA!$J$5:$Q$29,IF(E1981="HI",2,IF(E1981="LO",6,10))+IF(S1981=1,2,IF(D1981=7,1,(IF(WEEKDAY(B1981)=1,2,IF(WEEKDAY(B1981)=7,1,0))))))</f>
        <v>2</v>
      </c>
      <c r="U1981" s="781">
        <f>VLOOKUP(C1981,METADATA!$A$5:$H$29,IF(E1981="HI",2,IF(E1981="LO",6,10))+IF(S1981=1,2,IF(D1981=7,1,(IF(WEEKDAY(B1981)=1,2,IF(WEEKDAY(B1981)=7,1,0))))))</f>
        <v>2</v>
      </c>
    </row>
    <row r="1982" spans="2:21" ht="13.95" customHeight="1" x14ac:dyDescent="0.25">
      <c r="B1982" s="784">
        <f t="shared" si="92"/>
        <v>45465</v>
      </c>
      <c r="C1982" s="785">
        <v>10</v>
      </c>
      <c r="D1982" s="786">
        <f>IFERROR((INDEX(METADATA!$T$2:$T$20,MATCH(B1982,METADATA!$S$2:$S$20,0))),0)</f>
        <v>0</v>
      </c>
      <c r="E1982" s="785" t="str">
        <f t="shared" si="90"/>
        <v>HI</v>
      </c>
      <c r="F1982" s="786">
        <f>VLOOKUP(C1982,METADATA!$A$5:$H$29,IF(E1982="HI",2,IF(E1982="LO",6,10))+IF(D1982=1,2,IF(D1982=7,1,(IF(WEEKDAY(B1982)=1,2,IF(WEEKDAY(B1982)=7,1,0))))))</f>
        <v>2</v>
      </c>
      <c r="G1982" s="786">
        <f>VLOOKUP(C1982,METADATA!$J$5:$Q$29,IF(E1982="HI",2,IF(E1982="LO",6,10))+IF(D1982=1,2,IF(D1982=7,1,(IF(WEEKDAY(B1982)=1,2,IF(WEEKDAY(B1982)=7,1,0))))))</f>
        <v>2</v>
      </c>
      <c r="H1982" s="787">
        <v>13762.5</v>
      </c>
      <c r="I1982" s="788">
        <v>3223.875</v>
      </c>
      <c r="K1982" s="795">
        <v>851.61249999999995</v>
      </c>
      <c r="M1982" s="798">
        <f t="shared" si="91"/>
        <v>14135.054873102721</v>
      </c>
      <c r="N1982" s="303"/>
      <c r="S1982" s="786">
        <v>0</v>
      </c>
      <c r="T1982" s="781">
        <f>VLOOKUP(C1982,METADATA!$J$5:$Q$29,IF(E1982="HI",2,IF(E1982="LO",6,10))+IF(S1982=1,2,IF(D1982=7,1,(IF(WEEKDAY(B1982)=1,2,IF(WEEKDAY(B1982)=7,1,0))))))</f>
        <v>2</v>
      </c>
      <c r="U1982" s="781">
        <f>VLOOKUP(C1982,METADATA!$A$5:$H$29,IF(E1982="HI",2,IF(E1982="LO",6,10))+IF(S1982=1,2,IF(D1982=7,1,(IF(WEEKDAY(B1982)=1,2,IF(WEEKDAY(B1982)=7,1,0))))))</f>
        <v>2</v>
      </c>
    </row>
    <row r="1983" spans="2:21" ht="13.95" customHeight="1" x14ac:dyDescent="0.25">
      <c r="B1983" s="784">
        <f t="shared" si="92"/>
        <v>45465</v>
      </c>
      <c r="C1983" s="785">
        <v>11</v>
      </c>
      <c r="D1983" s="786">
        <f>IFERROR((INDEX(METADATA!$T$2:$T$20,MATCH(B1983,METADATA!$S$2:$S$20,0))),0)</f>
        <v>0</v>
      </c>
      <c r="E1983" s="785" t="str">
        <f t="shared" si="90"/>
        <v>HI</v>
      </c>
      <c r="F1983" s="786">
        <f>VLOOKUP(C1983,METADATA!$A$5:$H$29,IF(E1983="HI",2,IF(E1983="LO",6,10))+IF(D1983=1,2,IF(D1983=7,1,(IF(WEEKDAY(B1983)=1,2,IF(WEEKDAY(B1983)=7,1,0))))))</f>
        <v>2</v>
      </c>
      <c r="G1983" s="786">
        <f>VLOOKUP(C1983,METADATA!$J$5:$Q$29,IF(E1983="HI",2,IF(E1983="LO",6,10))+IF(D1983=1,2,IF(D1983=7,1,(IF(WEEKDAY(B1983)=1,2,IF(WEEKDAY(B1983)=7,1,0))))))</f>
        <v>2</v>
      </c>
      <c r="H1983" s="787">
        <v>13459.5</v>
      </c>
      <c r="I1983" s="788">
        <v>3263.9025268554688</v>
      </c>
      <c r="K1983" s="795">
        <v>856.5</v>
      </c>
      <c r="M1983" s="798">
        <f t="shared" si="91"/>
        <v>13849.592050122397</v>
      </c>
      <c r="N1983" s="303"/>
      <c r="S1983" s="786">
        <v>0</v>
      </c>
      <c r="T1983" s="781">
        <f>VLOOKUP(C1983,METADATA!$J$5:$Q$29,IF(E1983="HI",2,IF(E1983="LO",6,10))+IF(S1983=1,2,IF(D1983=7,1,(IF(WEEKDAY(B1983)=1,2,IF(WEEKDAY(B1983)=7,1,0))))))</f>
        <v>2</v>
      </c>
      <c r="U1983" s="781">
        <f>VLOOKUP(C1983,METADATA!$A$5:$H$29,IF(E1983="HI",2,IF(E1983="LO",6,10))+IF(S1983=1,2,IF(D1983=7,1,(IF(WEEKDAY(B1983)=1,2,IF(WEEKDAY(B1983)=7,1,0))))))</f>
        <v>2</v>
      </c>
    </row>
    <row r="1984" spans="2:21" ht="13.95" customHeight="1" x14ac:dyDescent="0.25">
      <c r="B1984" s="784">
        <f t="shared" si="92"/>
        <v>45465</v>
      </c>
      <c r="C1984" s="785">
        <v>12</v>
      </c>
      <c r="D1984" s="786">
        <f>IFERROR((INDEX(METADATA!$T$2:$T$20,MATCH(B1984,METADATA!$S$2:$S$20,0))),0)</f>
        <v>0</v>
      </c>
      <c r="E1984" s="785" t="str">
        <f t="shared" si="90"/>
        <v>HI</v>
      </c>
      <c r="F1984" s="786">
        <f>VLOOKUP(C1984,METADATA!$A$5:$H$29,IF(E1984="HI",2,IF(E1984="LO",6,10))+IF(D1984=1,2,IF(D1984=7,1,(IF(WEEKDAY(B1984)=1,2,IF(WEEKDAY(B1984)=7,1,0))))))</f>
        <v>3</v>
      </c>
      <c r="G1984" s="786">
        <f>VLOOKUP(C1984,METADATA!$J$5:$Q$29,IF(E1984="HI",2,IF(E1984="LO",6,10))+IF(D1984=1,2,IF(D1984=7,1,(IF(WEEKDAY(B1984)=1,2,IF(WEEKDAY(B1984)=7,1,0))))))</f>
        <v>3</v>
      </c>
      <c r="H1984" s="787">
        <v>12672.25</v>
      </c>
      <c r="I1984" s="788">
        <v>3228.6249694824219</v>
      </c>
      <c r="K1984" s="795">
        <v>824.32500000000005</v>
      </c>
      <c r="M1984" s="798">
        <f t="shared" si="91"/>
        <v>13077.076862053897</v>
      </c>
      <c r="N1984" s="303"/>
      <c r="S1984" s="786">
        <v>0</v>
      </c>
      <c r="T1984" s="781">
        <f>VLOOKUP(C1984,METADATA!$J$5:$Q$29,IF(E1984="HI",2,IF(E1984="LO",6,10))+IF(S1984=1,2,IF(D1984=7,1,(IF(WEEKDAY(B1984)=1,2,IF(WEEKDAY(B1984)=7,1,0))))))</f>
        <v>3</v>
      </c>
      <c r="U1984" s="781">
        <f>VLOOKUP(C1984,METADATA!$A$5:$H$29,IF(E1984="HI",2,IF(E1984="LO",6,10))+IF(S1984=1,2,IF(D1984=7,1,(IF(WEEKDAY(B1984)=1,2,IF(WEEKDAY(B1984)=7,1,0))))))</f>
        <v>3</v>
      </c>
    </row>
    <row r="1985" spans="2:21" ht="13.95" customHeight="1" x14ac:dyDescent="0.25">
      <c r="B1985" s="784">
        <f t="shared" si="92"/>
        <v>45465</v>
      </c>
      <c r="C1985" s="785">
        <v>13</v>
      </c>
      <c r="D1985" s="786">
        <f>IFERROR((INDEX(METADATA!$T$2:$T$20,MATCH(B1985,METADATA!$S$2:$S$20,0))),0)</f>
        <v>0</v>
      </c>
      <c r="E1985" s="785" t="str">
        <f t="shared" si="90"/>
        <v>HI</v>
      </c>
      <c r="F1985" s="786">
        <f>VLOOKUP(C1985,METADATA!$A$5:$H$29,IF(E1985="HI",2,IF(E1985="LO",6,10))+IF(D1985=1,2,IF(D1985=7,1,(IF(WEEKDAY(B1985)=1,2,IF(WEEKDAY(B1985)=7,1,0))))))</f>
        <v>3</v>
      </c>
      <c r="G1985" s="786">
        <f>VLOOKUP(C1985,METADATA!$J$5:$Q$29,IF(E1985="HI",2,IF(E1985="LO",6,10))+IF(D1985=1,2,IF(D1985=7,1,(IF(WEEKDAY(B1985)=1,2,IF(WEEKDAY(B1985)=7,1,0))))))</f>
        <v>3</v>
      </c>
      <c r="H1985" s="787">
        <v>11945</v>
      </c>
      <c r="I1985" s="788">
        <v>3331.655029296875</v>
      </c>
      <c r="K1985" s="795">
        <v>882.73749999999995</v>
      </c>
      <c r="M1985" s="798">
        <f t="shared" si="91"/>
        <v>12400.925378141712</v>
      </c>
      <c r="N1985" s="303"/>
      <c r="S1985" s="786">
        <v>0</v>
      </c>
      <c r="T1985" s="781">
        <f>VLOOKUP(C1985,METADATA!$J$5:$Q$29,IF(E1985="HI",2,IF(E1985="LO",6,10))+IF(S1985=1,2,IF(D1985=7,1,(IF(WEEKDAY(B1985)=1,2,IF(WEEKDAY(B1985)=7,1,0))))))</f>
        <v>3</v>
      </c>
      <c r="U1985" s="781">
        <f>VLOOKUP(C1985,METADATA!$A$5:$H$29,IF(E1985="HI",2,IF(E1985="LO",6,10))+IF(S1985=1,2,IF(D1985=7,1,(IF(WEEKDAY(B1985)=1,2,IF(WEEKDAY(B1985)=7,1,0))))))</f>
        <v>3</v>
      </c>
    </row>
    <row r="1986" spans="2:21" ht="13.95" customHeight="1" x14ac:dyDescent="0.25">
      <c r="B1986" s="784">
        <f t="shared" si="92"/>
        <v>45465</v>
      </c>
      <c r="C1986" s="785">
        <v>14</v>
      </c>
      <c r="D1986" s="786">
        <f>IFERROR((INDEX(METADATA!$T$2:$T$20,MATCH(B1986,METADATA!$S$2:$S$20,0))),0)</f>
        <v>0</v>
      </c>
      <c r="E1986" s="785" t="str">
        <f t="shared" si="90"/>
        <v>HI</v>
      </c>
      <c r="F1986" s="786">
        <f>VLOOKUP(C1986,METADATA!$A$5:$H$29,IF(E1986="HI",2,IF(E1986="LO",6,10))+IF(D1986=1,2,IF(D1986=7,1,(IF(WEEKDAY(B1986)=1,2,IF(WEEKDAY(B1986)=7,1,0))))))</f>
        <v>3</v>
      </c>
      <c r="G1986" s="786">
        <f>VLOOKUP(C1986,METADATA!$J$5:$Q$29,IF(E1986="HI",2,IF(E1986="LO",6,10))+IF(D1986=1,2,IF(D1986=7,1,(IF(WEEKDAY(B1986)=1,2,IF(WEEKDAY(B1986)=7,1,0))))))</f>
        <v>3</v>
      </c>
      <c r="H1986" s="787">
        <v>11661.75</v>
      </c>
      <c r="I1986" s="788">
        <v>4392.1249694824219</v>
      </c>
      <c r="K1986" s="795">
        <v>909.3125</v>
      </c>
      <c r="M1986" s="798">
        <f t="shared" si="91"/>
        <v>12461.427478826452</v>
      </c>
      <c r="N1986" s="303"/>
      <c r="S1986" s="786">
        <v>0</v>
      </c>
      <c r="T1986" s="781">
        <f>VLOOKUP(C1986,METADATA!$J$5:$Q$29,IF(E1986="HI",2,IF(E1986="LO",6,10))+IF(S1986=1,2,IF(D1986=7,1,(IF(WEEKDAY(B1986)=1,2,IF(WEEKDAY(B1986)=7,1,0))))))</f>
        <v>3</v>
      </c>
      <c r="U1986" s="781">
        <f>VLOOKUP(C1986,METADATA!$A$5:$H$29,IF(E1986="HI",2,IF(E1986="LO",6,10))+IF(S1986=1,2,IF(D1986=7,1,(IF(WEEKDAY(B1986)=1,2,IF(WEEKDAY(B1986)=7,1,0))))))</f>
        <v>3</v>
      </c>
    </row>
    <row r="1987" spans="2:21" ht="13.95" customHeight="1" x14ac:dyDescent="0.25">
      <c r="B1987" s="784">
        <f t="shared" si="92"/>
        <v>45465</v>
      </c>
      <c r="C1987" s="785">
        <v>15</v>
      </c>
      <c r="D1987" s="786">
        <f>IFERROR((INDEX(METADATA!$T$2:$T$20,MATCH(B1987,METADATA!$S$2:$S$20,0))),0)</f>
        <v>0</v>
      </c>
      <c r="E1987" s="785" t="str">
        <f t="shared" si="90"/>
        <v>HI</v>
      </c>
      <c r="F1987" s="786">
        <f>VLOOKUP(C1987,METADATA!$A$5:$H$29,IF(E1987="HI",2,IF(E1987="LO",6,10))+IF(D1987=1,2,IF(D1987=7,1,(IF(WEEKDAY(B1987)=1,2,IF(WEEKDAY(B1987)=7,1,0))))))</f>
        <v>3</v>
      </c>
      <c r="G1987" s="786">
        <f>VLOOKUP(C1987,METADATA!$J$5:$Q$29,IF(E1987="HI",2,IF(E1987="LO",6,10))+IF(D1987=1,2,IF(D1987=7,1,(IF(WEEKDAY(B1987)=1,2,IF(WEEKDAY(B1987)=7,1,0))))))</f>
        <v>3</v>
      </c>
      <c r="H1987" s="787">
        <v>11362</v>
      </c>
      <c r="I1987" s="788">
        <v>4472.6400451660156</v>
      </c>
      <c r="K1987" s="795">
        <v>905.6</v>
      </c>
      <c r="M1987" s="798">
        <f t="shared" si="91"/>
        <v>12210.632783505638</v>
      </c>
      <c r="N1987" s="303"/>
      <c r="S1987" s="786">
        <v>0</v>
      </c>
      <c r="T1987" s="781">
        <f>VLOOKUP(C1987,METADATA!$J$5:$Q$29,IF(E1987="HI",2,IF(E1987="LO",6,10))+IF(S1987=1,2,IF(D1987=7,1,(IF(WEEKDAY(B1987)=1,2,IF(WEEKDAY(B1987)=7,1,0))))))</f>
        <v>3</v>
      </c>
      <c r="U1987" s="781">
        <f>VLOOKUP(C1987,METADATA!$A$5:$H$29,IF(E1987="HI",2,IF(E1987="LO",6,10))+IF(S1987=1,2,IF(D1987=7,1,(IF(WEEKDAY(B1987)=1,2,IF(WEEKDAY(B1987)=7,1,0))))))</f>
        <v>3</v>
      </c>
    </row>
    <row r="1988" spans="2:21" ht="13.95" customHeight="1" x14ac:dyDescent="0.25">
      <c r="B1988" s="784">
        <f t="shared" si="92"/>
        <v>45465</v>
      </c>
      <c r="C1988" s="785">
        <v>16</v>
      </c>
      <c r="D1988" s="786">
        <f>IFERROR((INDEX(METADATA!$T$2:$T$20,MATCH(B1988,METADATA!$S$2:$S$20,0))),0)</f>
        <v>0</v>
      </c>
      <c r="E1988" s="785" t="str">
        <f t="shared" ref="E1988:E2051" si="93">IF(B1988="","",IF(AND(MONTH(B1988)&gt;=MONTH($AA$9),MONTH(B1988)&lt;=MONTH($AA$11)),"HI","LO"))</f>
        <v>HI</v>
      </c>
      <c r="F1988" s="786">
        <f>VLOOKUP(C1988,METADATA!$A$5:$H$29,IF(E1988="HI",2,IF(E1988="LO",6,10))+IF(D1988=1,2,IF(D1988=7,1,(IF(WEEKDAY(B1988)=1,2,IF(WEEKDAY(B1988)=7,1,0))))))</f>
        <v>3</v>
      </c>
      <c r="G1988" s="786">
        <f>VLOOKUP(C1988,METADATA!$J$5:$Q$29,IF(E1988="HI",2,IF(E1988="LO",6,10))+IF(D1988=1,2,IF(D1988=7,1,(IF(WEEKDAY(B1988)=1,2,IF(WEEKDAY(B1988)=7,1,0))))))</f>
        <v>3</v>
      </c>
      <c r="H1988" s="787">
        <v>11692</v>
      </c>
      <c r="I1988" s="788">
        <v>4410.0650329589844</v>
      </c>
      <c r="K1988" s="795">
        <v>913.98749999999995</v>
      </c>
      <c r="M1988" s="798">
        <f t="shared" ref="M1988:M2051" si="94">SQRT(H1988^2+I1988^2)</f>
        <v>12496.060883131433</v>
      </c>
      <c r="N1988" s="303"/>
      <c r="S1988" s="786">
        <v>0</v>
      </c>
      <c r="T1988" s="781">
        <f>VLOOKUP(C1988,METADATA!$J$5:$Q$29,IF(E1988="HI",2,IF(E1988="LO",6,10))+IF(S1988=1,2,IF(D1988=7,1,(IF(WEEKDAY(B1988)=1,2,IF(WEEKDAY(B1988)=7,1,0))))))</f>
        <v>3</v>
      </c>
      <c r="U1988" s="781">
        <f>VLOOKUP(C1988,METADATA!$A$5:$H$29,IF(E1988="HI",2,IF(E1988="LO",6,10))+IF(S1988=1,2,IF(D1988=7,1,(IF(WEEKDAY(B1988)=1,2,IF(WEEKDAY(B1988)=7,1,0))))))</f>
        <v>3</v>
      </c>
    </row>
    <row r="1989" spans="2:21" ht="13.95" customHeight="1" x14ac:dyDescent="0.25">
      <c r="B1989" s="784">
        <f t="shared" si="92"/>
        <v>45465</v>
      </c>
      <c r="C1989" s="785">
        <v>17</v>
      </c>
      <c r="D1989" s="786">
        <f>IFERROR((INDEX(METADATA!$T$2:$T$20,MATCH(B1989,METADATA!$S$2:$S$20,0))),0)</f>
        <v>0</v>
      </c>
      <c r="E1989" s="785" t="str">
        <f t="shared" si="93"/>
        <v>HI</v>
      </c>
      <c r="F1989" s="786">
        <f>VLOOKUP(C1989,METADATA!$A$5:$H$29,IF(E1989="HI",2,IF(E1989="LO",6,10))+IF(D1989=1,2,IF(D1989=7,1,(IF(WEEKDAY(B1989)=1,2,IF(WEEKDAY(B1989)=7,1,0))))))</f>
        <v>2</v>
      </c>
      <c r="G1989" s="786">
        <f>VLOOKUP(C1989,METADATA!$J$5:$Q$29,IF(E1989="HI",2,IF(E1989="LO",6,10))+IF(D1989=1,2,IF(D1989=7,1,(IF(WEEKDAY(B1989)=1,2,IF(WEEKDAY(B1989)=7,1,0))))))</f>
        <v>3</v>
      </c>
      <c r="H1989" s="787">
        <v>11988.75</v>
      </c>
      <c r="I1989" s="788">
        <v>4296.1600036621094</v>
      </c>
      <c r="K1989" s="795">
        <v>902.26250000000005</v>
      </c>
      <c r="M1989" s="798">
        <f t="shared" si="94"/>
        <v>12735.270603311341</v>
      </c>
      <c r="N1989" s="303"/>
      <c r="S1989" s="786">
        <v>0</v>
      </c>
      <c r="T1989" s="781">
        <f>VLOOKUP(C1989,METADATA!$J$5:$Q$29,IF(E1989="HI",2,IF(E1989="LO",6,10))+IF(S1989=1,2,IF(D1989=7,1,(IF(WEEKDAY(B1989)=1,2,IF(WEEKDAY(B1989)=7,1,0))))))</f>
        <v>3</v>
      </c>
      <c r="U1989" s="781">
        <f>VLOOKUP(C1989,METADATA!$A$5:$H$29,IF(E1989="HI",2,IF(E1989="LO",6,10))+IF(S1989=1,2,IF(D1989=7,1,(IF(WEEKDAY(B1989)=1,2,IF(WEEKDAY(B1989)=7,1,0))))))</f>
        <v>2</v>
      </c>
    </row>
    <row r="1990" spans="2:21" ht="13.95" customHeight="1" x14ac:dyDescent="0.25">
      <c r="B1990" s="784">
        <f t="shared" si="92"/>
        <v>45465</v>
      </c>
      <c r="C1990" s="785">
        <v>18</v>
      </c>
      <c r="D1990" s="786">
        <f>IFERROR((INDEX(METADATA!$T$2:$T$20,MATCH(B1990,METADATA!$S$2:$S$20,0))),0)</f>
        <v>0</v>
      </c>
      <c r="E1990" s="785" t="str">
        <f t="shared" si="93"/>
        <v>HI</v>
      </c>
      <c r="F1990" s="786">
        <f>VLOOKUP(C1990,METADATA!$A$5:$H$29,IF(E1990="HI",2,IF(E1990="LO",6,10))+IF(D1990=1,2,IF(D1990=7,1,(IF(WEEKDAY(B1990)=1,2,IF(WEEKDAY(B1990)=7,1,0))))))</f>
        <v>2</v>
      </c>
      <c r="G1990" s="786">
        <f>VLOOKUP(C1990,METADATA!$J$5:$Q$29,IF(E1990="HI",2,IF(E1990="LO",6,10))+IF(D1990=1,2,IF(D1990=7,1,(IF(WEEKDAY(B1990)=1,2,IF(WEEKDAY(B1990)=7,1,0))))))</f>
        <v>2</v>
      </c>
      <c r="H1990" s="787">
        <v>12567.25</v>
      </c>
      <c r="I1990" s="788">
        <v>4256.2449951171875</v>
      </c>
      <c r="K1990" s="795">
        <v>933.76250000000005</v>
      </c>
      <c r="M1990" s="798">
        <f t="shared" si="94"/>
        <v>13268.43600508214</v>
      </c>
      <c r="N1990" s="303"/>
      <c r="S1990" s="786">
        <v>0</v>
      </c>
      <c r="T1990" s="781">
        <f>VLOOKUP(C1990,METADATA!$J$5:$Q$29,IF(E1990="HI",2,IF(E1990="LO",6,10))+IF(S1990=1,2,IF(D1990=7,1,(IF(WEEKDAY(B1990)=1,2,IF(WEEKDAY(B1990)=7,1,0))))))</f>
        <v>2</v>
      </c>
      <c r="U1990" s="781">
        <f>VLOOKUP(C1990,METADATA!$A$5:$H$29,IF(E1990="HI",2,IF(E1990="LO",6,10))+IF(S1990=1,2,IF(D1990=7,1,(IF(WEEKDAY(B1990)=1,2,IF(WEEKDAY(B1990)=7,1,0))))))</f>
        <v>2</v>
      </c>
    </row>
    <row r="1991" spans="2:21" ht="13.95" customHeight="1" x14ac:dyDescent="0.25">
      <c r="B1991" s="784">
        <f t="shared" si="92"/>
        <v>45465</v>
      </c>
      <c r="C1991" s="785">
        <v>19</v>
      </c>
      <c r="D1991" s="786">
        <f>IFERROR((INDEX(METADATA!$T$2:$T$20,MATCH(B1991,METADATA!$S$2:$S$20,0))),0)</f>
        <v>0</v>
      </c>
      <c r="E1991" s="785" t="str">
        <f t="shared" si="93"/>
        <v>HI</v>
      </c>
      <c r="F1991" s="786">
        <f>VLOOKUP(C1991,METADATA!$A$5:$H$29,IF(E1991="HI",2,IF(E1991="LO",6,10))+IF(D1991=1,2,IF(D1991=7,1,(IF(WEEKDAY(B1991)=1,2,IF(WEEKDAY(B1991)=7,1,0))))))</f>
        <v>3</v>
      </c>
      <c r="G1991" s="786">
        <f>VLOOKUP(C1991,METADATA!$J$5:$Q$29,IF(E1991="HI",2,IF(E1991="LO",6,10))+IF(D1991=1,2,IF(D1991=7,1,(IF(WEEKDAY(B1991)=1,2,IF(WEEKDAY(B1991)=7,1,0))))))</f>
        <v>2</v>
      </c>
      <c r="H1991" s="787">
        <v>12179</v>
      </c>
      <c r="I1991" s="788">
        <v>4385.7850646972656</v>
      </c>
      <c r="K1991" s="795">
        <v>0</v>
      </c>
      <c r="M1991" s="798">
        <f t="shared" si="94"/>
        <v>12944.618636086641</v>
      </c>
      <c r="N1991" s="303"/>
      <c r="S1991" s="786">
        <v>0</v>
      </c>
      <c r="T1991" s="781">
        <f>VLOOKUP(C1991,METADATA!$J$5:$Q$29,IF(E1991="HI",2,IF(E1991="LO",6,10))+IF(S1991=1,2,IF(D1991=7,1,(IF(WEEKDAY(B1991)=1,2,IF(WEEKDAY(B1991)=7,1,0))))))</f>
        <v>2</v>
      </c>
      <c r="U1991" s="781">
        <f>VLOOKUP(C1991,METADATA!$A$5:$H$29,IF(E1991="HI",2,IF(E1991="LO",6,10))+IF(S1991=1,2,IF(D1991=7,1,(IF(WEEKDAY(B1991)=1,2,IF(WEEKDAY(B1991)=7,1,0))))))</f>
        <v>3</v>
      </c>
    </row>
    <row r="1992" spans="2:21" ht="13.95" customHeight="1" x14ac:dyDescent="0.25">
      <c r="B1992" s="784">
        <f t="shared" si="92"/>
        <v>45465</v>
      </c>
      <c r="C1992" s="785">
        <v>20</v>
      </c>
      <c r="D1992" s="786">
        <f>IFERROR((INDEX(METADATA!$T$2:$T$20,MATCH(B1992,METADATA!$S$2:$S$20,0))),0)</f>
        <v>0</v>
      </c>
      <c r="E1992" s="785" t="str">
        <f t="shared" si="93"/>
        <v>HI</v>
      </c>
      <c r="F1992" s="786">
        <f>VLOOKUP(C1992,METADATA!$A$5:$H$29,IF(E1992="HI",2,IF(E1992="LO",6,10))+IF(D1992=1,2,IF(D1992=7,1,(IF(WEEKDAY(B1992)=1,2,IF(WEEKDAY(B1992)=7,1,0))))))</f>
        <v>3</v>
      </c>
      <c r="G1992" s="786">
        <f>VLOOKUP(C1992,METADATA!$J$5:$Q$29,IF(E1992="HI",2,IF(E1992="LO",6,10))+IF(D1992=1,2,IF(D1992=7,1,(IF(WEEKDAY(B1992)=1,2,IF(WEEKDAY(B1992)=7,1,0))))))</f>
        <v>3</v>
      </c>
      <c r="H1992" s="787">
        <v>11008.5</v>
      </c>
      <c r="I1992" s="788">
        <v>4552.2249755859375</v>
      </c>
      <c r="K1992" s="795">
        <v>0</v>
      </c>
      <c r="M1992" s="798">
        <f t="shared" si="94"/>
        <v>11912.591006088825</v>
      </c>
      <c r="N1992" s="303"/>
      <c r="S1992" s="786">
        <v>0</v>
      </c>
      <c r="T1992" s="781">
        <f>VLOOKUP(C1992,METADATA!$J$5:$Q$29,IF(E1992="HI",2,IF(E1992="LO",6,10))+IF(S1992=1,2,IF(D1992=7,1,(IF(WEEKDAY(B1992)=1,2,IF(WEEKDAY(B1992)=7,1,0))))))</f>
        <v>3</v>
      </c>
      <c r="U1992" s="781">
        <f>VLOOKUP(C1992,METADATA!$A$5:$H$29,IF(E1992="HI",2,IF(E1992="LO",6,10))+IF(S1992=1,2,IF(D1992=7,1,(IF(WEEKDAY(B1992)=1,2,IF(WEEKDAY(B1992)=7,1,0))))))</f>
        <v>3</v>
      </c>
    </row>
    <row r="1993" spans="2:21" ht="13.95" customHeight="1" x14ac:dyDescent="0.25">
      <c r="B1993" s="784">
        <f t="shared" si="92"/>
        <v>45465</v>
      </c>
      <c r="C1993" s="785">
        <v>21</v>
      </c>
      <c r="D1993" s="786">
        <f>IFERROR((INDEX(METADATA!$T$2:$T$20,MATCH(B1993,METADATA!$S$2:$S$20,0))),0)</f>
        <v>0</v>
      </c>
      <c r="E1993" s="785" t="str">
        <f t="shared" si="93"/>
        <v>HI</v>
      </c>
      <c r="F1993" s="786">
        <f>VLOOKUP(C1993,METADATA!$A$5:$H$29,IF(E1993="HI",2,IF(E1993="LO",6,10))+IF(D1993=1,2,IF(D1993=7,1,(IF(WEEKDAY(B1993)=1,2,IF(WEEKDAY(B1993)=7,1,0))))))</f>
        <v>3</v>
      </c>
      <c r="G1993" s="786">
        <f>VLOOKUP(C1993,METADATA!$J$5:$Q$29,IF(E1993="HI",2,IF(E1993="LO",6,10))+IF(D1993=1,2,IF(D1993=7,1,(IF(WEEKDAY(B1993)=1,2,IF(WEEKDAY(B1993)=7,1,0))))))</f>
        <v>3</v>
      </c>
      <c r="H1993" s="787">
        <v>10133.5</v>
      </c>
      <c r="I1993" s="788">
        <v>4649.0999145507813</v>
      </c>
      <c r="K1993" s="795">
        <v>0</v>
      </c>
      <c r="M1993" s="798">
        <f t="shared" si="94"/>
        <v>11149.078538851365</v>
      </c>
      <c r="N1993" s="303"/>
      <c r="S1993" s="786">
        <v>0</v>
      </c>
      <c r="T1993" s="781">
        <f>VLOOKUP(C1993,METADATA!$J$5:$Q$29,IF(E1993="HI",2,IF(E1993="LO",6,10))+IF(S1993=1,2,IF(D1993=7,1,(IF(WEEKDAY(B1993)=1,2,IF(WEEKDAY(B1993)=7,1,0))))))</f>
        <v>3</v>
      </c>
      <c r="U1993" s="781">
        <f>VLOOKUP(C1993,METADATA!$A$5:$H$29,IF(E1993="HI",2,IF(E1993="LO",6,10))+IF(S1993=1,2,IF(D1993=7,1,(IF(WEEKDAY(B1993)=1,2,IF(WEEKDAY(B1993)=7,1,0))))))</f>
        <v>3</v>
      </c>
    </row>
    <row r="1994" spans="2:21" ht="13.95" customHeight="1" x14ac:dyDescent="0.25">
      <c r="B1994" s="784">
        <f t="shared" si="92"/>
        <v>45465</v>
      </c>
      <c r="C1994" s="785">
        <v>22</v>
      </c>
      <c r="D1994" s="786">
        <f>IFERROR((INDEX(METADATA!$T$2:$T$20,MATCH(B1994,METADATA!$S$2:$S$20,0))),0)</f>
        <v>0</v>
      </c>
      <c r="E1994" s="785" t="str">
        <f t="shared" si="93"/>
        <v>HI</v>
      </c>
      <c r="F1994" s="786">
        <f>VLOOKUP(C1994,METADATA!$A$5:$H$29,IF(E1994="HI",2,IF(E1994="LO",6,10))+IF(D1994=1,2,IF(D1994=7,1,(IF(WEEKDAY(B1994)=1,2,IF(WEEKDAY(B1994)=7,1,0))))))</f>
        <v>3</v>
      </c>
      <c r="G1994" s="786">
        <f>VLOOKUP(C1994,METADATA!$J$5:$Q$29,IF(E1994="HI",2,IF(E1994="LO",6,10))+IF(D1994=1,2,IF(D1994=7,1,(IF(WEEKDAY(B1994)=1,2,IF(WEEKDAY(B1994)=7,1,0))))))</f>
        <v>3</v>
      </c>
      <c r="H1994" s="787">
        <v>9131.5</v>
      </c>
      <c r="I1994" s="788">
        <v>4370.114990234375</v>
      </c>
      <c r="K1994" s="795">
        <v>0</v>
      </c>
      <c r="M1994" s="798">
        <f t="shared" si="94"/>
        <v>10123.349113701019</v>
      </c>
      <c r="N1994" s="303"/>
      <c r="S1994" s="786">
        <v>0</v>
      </c>
      <c r="T1994" s="781">
        <f>VLOOKUP(C1994,METADATA!$J$5:$Q$29,IF(E1994="HI",2,IF(E1994="LO",6,10))+IF(S1994=1,2,IF(D1994=7,1,(IF(WEEKDAY(B1994)=1,2,IF(WEEKDAY(B1994)=7,1,0))))))</f>
        <v>3</v>
      </c>
      <c r="U1994" s="781">
        <f>VLOOKUP(C1994,METADATA!$A$5:$H$29,IF(E1994="HI",2,IF(E1994="LO",6,10))+IF(S1994=1,2,IF(D1994=7,1,(IF(WEEKDAY(B1994)=1,2,IF(WEEKDAY(B1994)=7,1,0))))))</f>
        <v>3</v>
      </c>
    </row>
    <row r="1995" spans="2:21" ht="13.95" customHeight="1" x14ac:dyDescent="0.25">
      <c r="B1995" s="784">
        <f t="shared" si="92"/>
        <v>45465</v>
      </c>
      <c r="C1995" s="785">
        <v>23</v>
      </c>
      <c r="D1995" s="786">
        <f>IFERROR((INDEX(METADATA!$T$2:$T$20,MATCH(B1995,METADATA!$S$2:$S$20,0))),0)</f>
        <v>0</v>
      </c>
      <c r="E1995" s="785" t="str">
        <f t="shared" si="93"/>
        <v>HI</v>
      </c>
      <c r="F1995" s="786">
        <f>VLOOKUP(C1995,METADATA!$A$5:$H$29,IF(E1995="HI",2,IF(E1995="LO",6,10))+IF(D1995=1,2,IF(D1995=7,1,(IF(WEEKDAY(B1995)=1,2,IF(WEEKDAY(B1995)=7,1,0))))))</f>
        <v>3</v>
      </c>
      <c r="G1995" s="786">
        <f>VLOOKUP(C1995,METADATA!$J$5:$Q$29,IF(E1995="HI",2,IF(E1995="LO",6,10))+IF(D1995=1,2,IF(D1995=7,1,(IF(WEEKDAY(B1995)=1,2,IF(WEEKDAY(B1995)=7,1,0))))))</f>
        <v>3</v>
      </c>
      <c r="H1995" s="787">
        <v>8228</v>
      </c>
      <c r="I1995" s="788">
        <v>4587.0999145507813</v>
      </c>
      <c r="K1995" s="795">
        <v>0</v>
      </c>
      <c r="M1995" s="798">
        <f t="shared" si="94"/>
        <v>9420.2690845894522</v>
      </c>
      <c r="N1995" s="303"/>
      <c r="S1995" s="786">
        <v>0</v>
      </c>
      <c r="T1995" s="781">
        <f>VLOOKUP(C1995,METADATA!$J$5:$Q$29,IF(E1995="HI",2,IF(E1995="LO",6,10))+IF(S1995=1,2,IF(D1995=7,1,(IF(WEEKDAY(B1995)=1,2,IF(WEEKDAY(B1995)=7,1,0))))))</f>
        <v>3</v>
      </c>
      <c r="U1995" s="781">
        <f>VLOOKUP(C1995,METADATA!$A$5:$H$29,IF(E1995="HI",2,IF(E1995="LO",6,10))+IF(S1995=1,2,IF(D1995=7,1,(IF(WEEKDAY(B1995)=1,2,IF(WEEKDAY(B1995)=7,1,0))))))</f>
        <v>3</v>
      </c>
    </row>
    <row r="1996" spans="2:21" ht="13.95" customHeight="1" x14ac:dyDescent="0.25">
      <c r="B1996" s="784">
        <f t="shared" si="92"/>
        <v>45466</v>
      </c>
      <c r="C1996" s="785">
        <v>0</v>
      </c>
      <c r="D1996" s="786">
        <f>IFERROR((INDEX(METADATA!$T$2:$T$20,MATCH(B1996,METADATA!$S$2:$S$20,0))),0)</f>
        <v>0</v>
      </c>
      <c r="E1996" s="785" t="str">
        <f t="shared" si="93"/>
        <v>HI</v>
      </c>
      <c r="F1996" s="786">
        <f>VLOOKUP(C1996,METADATA!$A$5:$H$29,IF(E1996="HI",2,IF(E1996="LO",6,10))+IF(D1996=1,2,IF(D1996=7,1,(IF(WEEKDAY(B1996)=1,2,IF(WEEKDAY(B1996)=7,1,0))))))</f>
        <v>3</v>
      </c>
      <c r="G1996" s="786">
        <f>VLOOKUP(C1996,METADATA!$J$5:$Q$29,IF(E1996="HI",2,IF(E1996="LO",6,10))+IF(D1996=1,2,IF(D1996=7,1,(IF(WEEKDAY(B1996)=1,2,IF(WEEKDAY(B1996)=7,1,0))))))</f>
        <v>3</v>
      </c>
      <c r="H1996" s="787">
        <v>7641.5</v>
      </c>
      <c r="I1996" s="788">
        <v>4501.9249267578125</v>
      </c>
      <c r="K1996" s="795">
        <v>0</v>
      </c>
      <c r="M1996" s="798">
        <f t="shared" si="94"/>
        <v>8869.0388597729871</v>
      </c>
      <c r="N1996" s="303"/>
      <c r="S1996" s="786">
        <v>0</v>
      </c>
      <c r="T1996" s="781">
        <f>VLOOKUP(C1996,METADATA!$J$5:$Q$29,IF(E1996="HI",2,IF(E1996="LO",6,10))+IF(S1996=1,2,IF(D1996=7,1,(IF(WEEKDAY(B1996)=1,2,IF(WEEKDAY(B1996)=7,1,0))))))</f>
        <v>3</v>
      </c>
      <c r="U1996" s="781">
        <f>VLOOKUP(C1996,METADATA!$A$5:$H$29,IF(E1996="HI",2,IF(E1996="LO",6,10))+IF(S1996=1,2,IF(D1996=7,1,(IF(WEEKDAY(B1996)=1,2,IF(WEEKDAY(B1996)=7,1,0))))))</f>
        <v>3</v>
      </c>
    </row>
    <row r="1997" spans="2:21" ht="13.95" customHeight="1" x14ac:dyDescent="0.25">
      <c r="B1997" s="784">
        <f t="shared" si="92"/>
        <v>45466</v>
      </c>
      <c r="C1997" s="785">
        <v>1</v>
      </c>
      <c r="D1997" s="786">
        <f>IFERROR((INDEX(METADATA!$T$2:$T$20,MATCH(B1997,METADATA!$S$2:$S$20,0))),0)</f>
        <v>0</v>
      </c>
      <c r="E1997" s="785" t="str">
        <f t="shared" si="93"/>
        <v>HI</v>
      </c>
      <c r="F1997" s="786">
        <f>VLOOKUP(C1997,METADATA!$A$5:$H$29,IF(E1997="HI",2,IF(E1997="LO",6,10))+IF(D1997=1,2,IF(D1997=7,1,(IF(WEEKDAY(B1997)=1,2,IF(WEEKDAY(B1997)=7,1,0))))))</f>
        <v>3</v>
      </c>
      <c r="G1997" s="786">
        <f>VLOOKUP(C1997,METADATA!$J$5:$Q$29,IF(E1997="HI",2,IF(E1997="LO",6,10))+IF(D1997=1,2,IF(D1997=7,1,(IF(WEEKDAY(B1997)=1,2,IF(WEEKDAY(B1997)=7,1,0))))))</f>
        <v>3</v>
      </c>
      <c r="H1997" s="787">
        <v>7330.5</v>
      </c>
      <c r="I1997" s="788">
        <v>4400.4249877929688</v>
      </c>
      <c r="K1997" s="795">
        <v>0</v>
      </c>
      <c r="M1997" s="798">
        <f t="shared" si="94"/>
        <v>8549.8520644039654</v>
      </c>
      <c r="N1997" s="303"/>
      <c r="S1997" s="786">
        <v>0</v>
      </c>
      <c r="T1997" s="781">
        <f>VLOOKUP(C1997,METADATA!$J$5:$Q$29,IF(E1997="HI",2,IF(E1997="LO",6,10))+IF(S1997=1,2,IF(D1997=7,1,(IF(WEEKDAY(B1997)=1,2,IF(WEEKDAY(B1997)=7,1,0))))))</f>
        <v>3</v>
      </c>
      <c r="U1997" s="781">
        <f>VLOOKUP(C1997,METADATA!$A$5:$H$29,IF(E1997="HI",2,IF(E1997="LO",6,10))+IF(S1997=1,2,IF(D1997=7,1,(IF(WEEKDAY(B1997)=1,2,IF(WEEKDAY(B1997)=7,1,0))))))</f>
        <v>3</v>
      </c>
    </row>
    <row r="1998" spans="2:21" ht="13.95" customHeight="1" x14ac:dyDescent="0.25">
      <c r="B1998" s="784">
        <f t="shared" si="92"/>
        <v>45466</v>
      </c>
      <c r="C1998" s="785">
        <v>2</v>
      </c>
      <c r="D1998" s="786">
        <f>IFERROR((INDEX(METADATA!$T$2:$T$20,MATCH(B1998,METADATA!$S$2:$S$20,0))),0)</f>
        <v>0</v>
      </c>
      <c r="E1998" s="785" t="str">
        <f t="shared" si="93"/>
        <v>HI</v>
      </c>
      <c r="F1998" s="786">
        <f>VLOOKUP(C1998,METADATA!$A$5:$H$29,IF(E1998="HI",2,IF(E1998="LO",6,10))+IF(D1998=1,2,IF(D1998=7,1,(IF(WEEKDAY(B1998)=1,2,IF(WEEKDAY(B1998)=7,1,0))))))</f>
        <v>3</v>
      </c>
      <c r="G1998" s="786">
        <f>VLOOKUP(C1998,METADATA!$J$5:$Q$29,IF(E1998="HI",2,IF(E1998="LO",6,10))+IF(D1998=1,2,IF(D1998=7,1,(IF(WEEKDAY(B1998)=1,2,IF(WEEKDAY(B1998)=7,1,0))))))</f>
        <v>3</v>
      </c>
      <c r="H1998" s="787">
        <v>7195</v>
      </c>
      <c r="I1998" s="788">
        <v>4504.0249938964844</v>
      </c>
      <c r="K1998" s="795">
        <v>0</v>
      </c>
      <c r="M1998" s="798">
        <f t="shared" si="94"/>
        <v>8488.4784352464612</v>
      </c>
      <c r="N1998" s="303"/>
      <c r="S1998" s="786">
        <v>0</v>
      </c>
      <c r="T1998" s="781">
        <f>VLOOKUP(C1998,METADATA!$J$5:$Q$29,IF(E1998="HI",2,IF(E1998="LO",6,10))+IF(S1998=1,2,IF(D1998=7,1,(IF(WEEKDAY(B1998)=1,2,IF(WEEKDAY(B1998)=7,1,0))))))</f>
        <v>3</v>
      </c>
      <c r="U1998" s="781">
        <f>VLOOKUP(C1998,METADATA!$A$5:$H$29,IF(E1998="HI",2,IF(E1998="LO",6,10))+IF(S1998=1,2,IF(D1998=7,1,(IF(WEEKDAY(B1998)=1,2,IF(WEEKDAY(B1998)=7,1,0))))))</f>
        <v>3</v>
      </c>
    </row>
    <row r="1999" spans="2:21" ht="13.95" customHeight="1" x14ac:dyDescent="0.25">
      <c r="B1999" s="784">
        <f t="shared" si="92"/>
        <v>45466</v>
      </c>
      <c r="C1999" s="785">
        <v>3</v>
      </c>
      <c r="D1999" s="786">
        <f>IFERROR((INDEX(METADATA!$T$2:$T$20,MATCH(B1999,METADATA!$S$2:$S$20,0))),0)</f>
        <v>0</v>
      </c>
      <c r="E1999" s="785" t="str">
        <f t="shared" si="93"/>
        <v>HI</v>
      </c>
      <c r="F1999" s="786">
        <f>VLOOKUP(C1999,METADATA!$A$5:$H$29,IF(E1999="HI",2,IF(E1999="LO",6,10))+IF(D1999=1,2,IF(D1999=7,1,(IF(WEEKDAY(B1999)=1,2,IF(WEEKDAY(B1999)=7,1,0))))))</f>
        <v>3</v>
      </c>
      <c r="G1999" s="786">
        <f>VLOOKUP(C1999,METADATA!$J$5:$Q$29,IF(E1999="HI",2,IF(E1999="LO",6,10))+IF(D1999=1,2,IF(D1999=7,1,(IF(WEEKDAY(B1999)=1,2,IF(WEEKDAY(B1999)=7,1,0))))))</f>
        <v>3</v>
      </c>
      <c r="H1999" s="787">
        <v>7328.25</v>
      </c>
      <c r="I1999" s="788">
        <v>4447.6749267578125</v>
      </c>
      <c r="K1999" s="795">
        <v>0</v>
      </c>
      <c r="M1999" s="798">
        <f t="shared" si="94"/>
        <v>8572.3427554321534</v>
      </c>
      <c r="N1999" s="303"/>
      <c r="S1999" s="786">
        <v>0</v>
      </c>
      <c r="T1999" s="781">
        <f>VLOOKUP(C1999,METADATA!$J$5:$Q$29,IF(E1999="HI",2,IF(E1999="LO",6,10))+IF(S1999=1,2,IF(D1999=7,1,(IF(WEEKDAY(B1999)=1,2,IF(WEEKDAY(B1999)=7,1,0))))))</f>
        <v>3</v>
      </c>
      <c r="U1999" s="781">
        <f>VLOOKUP(C1999,METADATA!$A$5:$H$29,IF(E1999="HI",2,IF(E1999="LO",6,10))+IF(S1999=1,2,IF(D1999=7,1,(IF(WEEKDAY(B1999)=1,2,IF(WEEKDAY(B1999)=7,1,0))))))</f>
        <v>3</v>
      </c>
    </row>
    <row r="2000" spans="2:21" ht="13.95" customHeight="1" x14ac:dyDescent="0.25">
      <c r="B2000" s="784">
        <f t="shared" si="92"/>
        <v>45466</v>
      </c>
      <c r="C2000" s="785">
        <v>4</v>
      </c>
      <c r="D2000" s="786">
        <f>IFERROR((INDEX(METADATA!$T$2:$T$20,MATCH(B2000,METADATA!$S$2:$S$20,0))),0)</f>
        <v>0</v>
      </c>
      <c r="E2000" s="785" t="str">
        <f t="shared" si="93"/>
        <v>HI</v>
      </c>
      <c r="F2000" s="786">
        <f>VLOOKUP(C2000,METADATA!$A$5:$H$29,IF(E2000="HI",2,IF(E2000="LO",6,10))+IF(D2000=1,2,IF(D2000=7,1,(IF(WEEKDAY(B2000)=1,2,IF(WEEKDAY(B2000)=7,1,0))))))</f>
        <v>3</v>
      </c>
      <c r="G2000" s="786">
        <f>VLOOKUP(C2000,METADATA!$J$5:$Q$29,IF(E2000="HI",2,IF(E2000="LO",6,10))+IF(D2000=1,2,IF(D2000=7,1,(IF(WEEKDAY(B2000)=1,2,IF(WEEKDAY(B2000)=7,1,0))))))</f>
        <v>3</v>
      </c>
      <c r="H2000" s="787">
        <v>7561.25</v>
      </c>
      <c r="I2000" s="788">
        <v>4260.0849914550781</v>
      </c>
      <c r="K2000" s="795">
        <v>0</v>
      </c>
      <c r="M2000" s="798">
        <f t="shared" si="94"/>
        <v>8678.757151627231</v>
      </c>
      <c r="N2000" s="303"/>
      <c r="S2000" s="786">
        <v>0</v>
      </c>
      <c r="T2000" s="781">
        <f>VLOOKUP(C2000,METADATA!$J$5:$Q$29,IF(E2000="HI",2,IF(E2000="LO",6,10))+IF(S2000=1,2,IF(D2000=7,1,(IF(WEEKDAY(B2000)=1,2,IF(WEEKDAY(B2000)=7,1,0))))))</f>
        <v>3</v>
      </c>
      <c r="U2000" s="781">
        <f>VLOOKUP(C2000,METADATA!$A$5:$H$29,IF(E2000="HI",2,IF(E2000="LO",6,10))+IF(S2000=1,2,IF(D2000=7,1,(IF(WEEKDAY(B2000)=1,2,IF(WEEKDAY(B2000)=7,1,0))))))</f>
        <v>3</v>
      </c>
    </row>
    <row r="2001" spans="2:21" ht="13.95" customHeight="1" x14ac:dyDescent="0.25">
      <c r="B2001" s="784">
        <f t="shared" si="92"/>
        <v>45466</v>
      </c>
      <c r="C2001" s="785">
        <v>5</v>
      </c>
      <c r="D2001" s="786">
        <f>IFERROR((INDEX(METADATA!$T$2:$T$20,MATCH(B2001,METADATA!$S$2:$S$20,0))),0)</f>
        <v>0</v>
      </c>
      <c r="E2001" s="785" t="str">
        <f t="shared" si="93"/>
        <v>HI</v>
      </c>
      <c r="F2001" s="786">
        <f>VLOOKUP(C2001,METADATA!$A$5:$H$29,IF(E2001="HI",2,IF(E2001="LO",6,10))+IF(D2001=1,2,IF(D2001=7,1,(IF(WEEKDAY(B2001)=1,2,IF(WEEKDAY(B2001)=7,1,0))))))</f>
        <v>3</v>
      </c>
      <c r="G2001" s="786">
        <f>VLOOKUP(C2001,METADATA!$J$5:$Q$29,IF(E2001="HI",2,IF(E2001="LO",6,10))+IF(D2001=1,2,IF(D2001=7,1,(IF(WEEKDAY(B2001)=1,2,IF(WEEKDAY(B2001)=7,1,0))))))</f>
        <v>3</v>
      </c>
      <c r="H2001" s="787">
        <v>7976.25</v>
      </c>
      <c r="I2001" s="788">
        <v>4226.8348999023438</v>
      </c>
      <c r="K2001" s="795">
        <v>0</v>
      </c>
      <c r="M2001" s="798">
        <f t="shared" si="94"/>
        <v>9026.9982460135907</v>
      </c>
      <c r="N2001" s="303"/>
      <c r="S2001" s="786">
        <v>0</v>
      </c>
      <c r="T2001" s="781">
        <f>VLOOKUP(C2001,METADATA!$J$5:$Q$29,IF(E2001="HI",2,IF(E2001="LO",6,10))+IF(S2001=1,2,IF(D2001=7,1,(IF(WEEKDAY(B2001)=1,2,IF(WEEKDAY(B2001)=7,1,0))))))</f>
        <v>3</v>
      </c>
      <c r="U2001" s="781">
        <f>VLOOKUP(C2001,METADATA!$A$5:$H$29,IF(E2001="HI",2,IF(E2001="LO",6,10))+IF(S2001=1,2,IF(D2001=7,1,(IF(WEEKDAY(B2001)=1,2,IF(WEEKDAY(B2001)=7,1,0))))))</f>
        <v>3</v>
      </c>
    </row>
    <row r="2002" spans="2:21" ht="13.95" customHeight="1" x14ac:dyDescent="0.25">
      <c r="B2002" s="784">
        <f t="shared" si="92"/>
        <v>45466</v>
      </c>
      <c r="C2002" s="785">
        <v>6</v>
      </c>
      <c r="D2002" s="786">
        <f>IFERROR((INDEX(METADATA!$T$2:$T$20,MATCH(B2002,METADATA!$S$2:$S$20,0))),0)</f>
        <v>0</v>
      </c>
      <c r="E2002" s="785" t="str">
        <f t="shared" si="93"/>
        <v>HI</v>
      </c>
      <c r="F2002" s="786">
        <f>VLOOKUP(C2002,METADATA!$A$5:$H$29,IF(E2002="HI",2,IF(E2002="LO",6,10))+IF(D2002=1,2,IF(D2002=7,1,(IF(WEEKDAY(B2002)=1,2,IF(WEEKDAY(B2002)=7,1,0))))))</f>
        <v>3</v>
      </c>
      <c r="G2002" s="786">
        <f>VLOOKUP(C2002,METADATA!$J$5:$Q$29,IF(E2002="HI",2,IF(E2002="LO",6,10))+IF(D2002=1,2,IF(D2002=7,1,(IF(WEEKDAY(B2002)=1,2,IF(WEEKDAY(B2002)=7,1,0))))))</f>
        <v>3</v>
      </c>
      <c r="H2002" s="787">
        <v>8609.75</v>
      </c>
      <c r="I2002" s="788">
        <v>3951.8799438476563</v>
      </c>
      <c r="K2002" s="795">
        <v>870.51250000000005</v>
      </c>
      <c r="M2002" s="798">
        <f t="shared" si="94"/>
        <v>9473.3916921599593</v>
      </c>
      <c r="N2002" s="303"/>
      <c r="S2002" s="786">
        <v>0</v>
      </c>
      <c r="T2002" s="781">
        <f>VLOOKUP(C2002,METADATA!$J$5:$Q$29,IF(E2002="HI",2,IF(E2002="LO",6,10))+IF(S2002=1,2,IF(D2002=7,1,(IF(WEEKDAY(B2002)=1,2,IF(WEEKDAY(B2002)=7,1,0))))))</f>
        <v>3</v>
      </c>
      <c r="U2002" s="781">
        <f>VLOOKUP(C2002,METADATA!$A$5:$H$29,IF(E2002="HI",2,IF(E2002="LO",6,10))+IF(S2002=1,2,IF(D2002=7,1,(IF(WEEKDAY(B2002)=1,2,IF(WEEKDAY(B2002)=7,1,0))))))</f>
        <v>3</v>
      </c>
    </row>
    <row r="2003" spans="2:21" ht="13.95" customHeight="1" x14ac:dyDescent="0.25">
      <c r="B2003" s="784">
        <f t="shared" si="92"/>
        <v>45466</v>
      </c>
      <c r="C2003" s="785">
        <v>7</v>
      </c>
      <c r="D2003" s="786">
        <f>IFERROR((INDEX(METADATA!$T$2:$T$20,MATCH(B2003,METADATA!$S$2:$S$20,0))),0)</f>
        <v>0</v>
      </c>
      <c r="E2003" s="785" t="str">
        <f t="shared" si="93"/>
        <v>HI</v>
      </c>
      <c r="F2003" s="786">
        <f>VLOOKUP(C2003,METADATA!$A$5:$H$29,IF(E2003="HI",2,IF(E2003="LO",6,10))+IF(D2003=1,2,IF(D2003=7,1,(IF(WEEKDAY(B2003)=1,2,IF(WEEKDAY(B2003)=7,1,0))))))</f>
        <v>3</v>
      </c>
      <c r="G2003" s="786">
        <f>VLOOKUP(C2003,METADATA!$J$5:$Q$29,IF(E2003="HI",2,IF(E2003="LO",6,10))+IF(D2003=1,2,IF(D2003=7,1,(IF(WEEKDAY(B2003)=1,2,IF(WEEKDAY(B2003)=7,1,0))))))</f>
        <v>3</v>
      </c>
      <c r="H2003" s="787">
        <v>9929.25</v>
      </c>
      <c r="I2003" s="788">
        <v>4014.5849609375</v>
      </c>
      <c r="K2003" s="795">
        <v>865.8125</v>
      </c>
      <c r="M2003" s="798">
        <f t="shared" si="94"/>
        <v>10710.130623437119</v>
      </c>
      <c r="N2003" s="303"/>
      <c r="S2003" s="786">
        <v>0</v>
      </c>
      <c r="T2003" s="781">
        <f>VLOOKUP(C2003,METADATA!$J$5:$Q$29,IF(E2003="HI",2,IF(E2003="LO",6,10))+IF(S2003=1,2,IF(D2003=7,1,(IF(WEEKDAY(B2003)=1,2,IF(WEEKDAY(B2003)=7,1,0))))))</f>
        <v>3</v>
      </c>
      <c r="U2003" s="781">
        <f>VLOOKUP(C2003,METADATA!$A$5:$H$29,IF(E2003="HI",2,IF(E2003="LO",6,10))+IF(S2003=1,2,IF(D2003=7,1,(IF(WEEKDAY(B2003)=1,2,IF(WEEKDAY(B2003)=7,1,0))))))</f>
        <v>3</v>
      </c>
    </row>
    <row r="2004" spans="2:21" ht="13.95" customHeight="1" x14ac:dyDescent="0.25">
      <c r="B2004" s="784">
        <f t="shared" si="92"/>
        <v>45466</v>
      </c>
      <c r="C2004" s="785">
        <v>8</v>
      </c>
      <c r="D2004" s="786">
        <f>IFERROR((INDEX(METADATA!$T$2:$T$20,MATCH(B2004,METADATA!$S$2:$S$20,0))),0)</f>
        <v>0</v>
      </c>
      <c r="E2004" s="785" t="str">
        <f t="shared" si="93"/>
        <v>HI</v>
      </c>
      <c r="F2004" s="786">
        <f>VLOOKUP(C2004,METADATA!$A$5:$H$29,IF(E2004="HI",2,IF(E2004="LO",6,10))+IF(D2004=1,2,IF(D2004=7,1,(IF(WEEKDAY(B2004)=1,2,IF(WEEKDAY(B2004)=7,1,0))))))</f>
        <v>3</v>
      </c>
      <c r="G2004" s="786">
        <f>VLOOKUP(C2004,METADATA!$J$5:$Q$29,IF(E2004="HI",2,IF(E2004="LO",6,10))+IF(D2004=1,2,IF(D2004=7,1,(IF(WEEKDAY(B2004)=1,2,IF(WEEKDAY(B2004)=7,1,0))))))</f>
        <v>3</v>
      </c>
      <c r="H2004" s="787">
        <v>11248.25</v>
      </c>
      <c r="I2004" s="788">
        <v>4290.469970703125</v>
      </c>
      <c r="K2004" s="795">
        <v>834.63750000000005</v>
      </c>
      <c r="M2004" s="798">
        <f t="shared" si="94"/>
        <v>12038.739993537749</v>
      </c>
      <c r="N2004" s="303"/>
      <c r="S2004" s="786">
        <v>0</v>
      </c>
      <c r="T2004" s="781">
        <f>VLOOKUP(C2004,METADATA!$J$5:$Q$29,IF(E2004="HI",2,IF(E2004="LO",6,10))+IF(S2004=1,2,IF(D2004=7,1,(IF(WEEKDAY(B2004)=1,2,IF(WEEKDAY(B2004)=7,1,0))))))</f>
        <v>3</v>
      </c>
      <c r="U2004" s="781">
        <f>VLOOKUP(C2004,METADATA!$A$5:$H$29,IF(E2004="HI",2,IF(E2004="LO",6,10))+IF(S2004=1,2,IF(D2004=7,1,(IF(WEEKDAY(B2004)=1,2,IF(WEEKDAY(B2004)=7,1,0))))))</f>
        <v>3</v>
      </c>
    </row>
    <row r="2005" spans="2:21" ht="13.95" customHeight="1" x14ac:dyDescent="0.25">
      <c r="B2005" s="784">
        <f t="shared" si="92"/>
        <v>45466</v>
      </c>
      <c r="C2005" s="785">
        <v>9</v>
      </c>
      <c r="D2005" s="786">
        <f>IFERROR((INDEX(METADATA!$T$2:$T$20,MATCH(B2005,METADATA!$S$2:$S$20,0))),0)</f>
        <v>0</v>
      </c>
      <c r="E2005" s="785" t="str">
        <f t="shared" si="93"/>
        <v>HI</v>
      </c>
      <c r="F2005" s="786">
        <f>VLOOKUP(C2005,METADATA!$A$5:$H$29,IF(E2005="HI",2,IF(E2005="LO",6,10))+IF(D2005=1,2,IF(D2005=7,1,(IF(WEEKDAY(B2005)=1,2,IF(WEEKDAY(B2005)=7,1,0))))))</f>
        <v>3</v>
      </c>
      <c r="G2005" s="786">
        <f>VLOOKUP(C2005,METADATA!$J$5:$Q$29,IF(E2005="HI",2,IF(E2005="LO",6,10))+IF(D2005=1,2,IF(D2005=7,1,(IF(WEEKDAY(B2005)=1,2,IF(WEEKDAY(B2005)=7,1,0))))))</f>
        <v>3</v>
      </c>
      <c r="H2005" s="787">
        <v>12238</v>
      </c>
      <c r="I2005" s="788">
        <v>4331.8074951171875</v>
      </c>
      <c r="K2005" s="795">
        <v>847.33749999999998</v>
      </c>
      <c r="M2005" s="798">
        <f t="shared" si="94"/>
        <v>12982.033745710009</v>
      </c>
      <c r="N2005" s="303"/>
      <c r="S2005" s="786">
        <v>0</v>
      </c>
      <c r="T2005" s="781">
        <f>VLOOKUP(C2005,METADATA!$J$5:$Q$29,IF(E2005="HI",2,IF(E2005="LO",6,10))+IF(S2005=1,2,IF(D2005=7,1,(IF(WEEKDAY(B2005)=1,2,IF(WEEKDAY(B2005)=7,1,0))))))</f>
        <v>3</v>
      </c>
      <c r="U2005" s="781">
        <f>VLOOKUP(C2005,METADATA!$A$5:$H$29,IF(E2005="HI",2,IF(E2005="LO",6,10))+IF(S2005=1,2,IF(D2005=7,1,(IF(WEEKDAY(B2005)=1,2,IF(WEEKDAY(B2005)=7,1,0))))))</f>
        <v>3</v>
      </c>
    </row>
    <row r="2006" spans="2:21" ht="13.95" customHeight="1" x14ac:dyDescent="0.25">
      <c r="B2006" s="784">
        <f t="shared" si="92"/>
        <v>45466</v>
      </c>
      <c r="C2006" s="785">
        <v>10</v>
      </c>
      <c r="D2006" s="786">
        <f>IFERROR((INDEX(METADATA!$T$2:$T$20,MATCH(B2006,METADATA!$S$2:$S$20,0))),0)</f>
        <v>0</v>
      </c>
      <c r="E2006" s="785" t="str">
        <f t="shared" si="93"/>
        <v>HI</v>
      </c>
      <c r="F2006" s="786">
        <f>VLOOKUP(C2006,METADATA!$A$5:$H$29,IF(E2006="HI",2,IF(E2006="LO",6,10))+IF(D2006=1,2,IF(D2006=7,1,(IF(WEEKDAY(B2006)=1,2,IF(WEEKDAY(B2006)=7,1,0))))))</f>
        <v>3</v>
      </c>
      <c r="G2006" s="786">
        <f>VLOOKUP(C2006,METADATA!$J$5:$Q$29,IF(E2006="HI",2,IF(E2006="LO",6,10))+IF(D2006=1,2,IF(D2006=7,1,(IF(WEEKDAY(B2006)=1,2,IF(WEEKDAY(B2006)=7,1,0))))))</f>
        <v>3</v>
      </c>
      <c r="H2006" s="787">
        <v>12383.75</v>
      </c>
      <c r="I2006" s="788">
        <v>4486.25</v>
      </c>
      <c r="K2006" s="795">
        <v>851.61249999999995</v>
      </c>
      <c r="M2006" s="798">
        <f t="shared" si="94"/>
        <v>13171.321236876733</v>
      </c>
      <c r="N2006" s="303"/>
      <c r="S2006" s="786">
        <v>0</v>
      </c>
      <c r="T2006" s="781">
        <f>VLOOKUP(C2006,METADATA!$J$5:$Q$29,IF(E2006="HI",2,IF(E2006="LO",6,10))+IF(S2006=1,2,IF(D2006=7,1,(IF(WEEKDAY(B2006)=1,2,IF(WEEKDAY(B2006)=7,1,0))))))</f>
        <v>3</v>
      </c>
      <c r="U2006" s="781">
        <f>VLOOKUP(C2006,METADATA!$A$5:$H$29,IF(E2006="HI",2,IF(E2006="LO",6,10))+IF(S2006=1,2,IF(D2006=7,1,(IF(WEEKDAY(B2006)=1,2,IF(WEEKDAY(B2006)=7,1,0))))))</f>
        <v>3</v>
      </c>
    </row>
    <row r="2007" spans="2:21" ht="13.95" customHeight="1" x14ac:dyDescent="0.25">
      <c r="B2007" s="784">
        <f t="shared" si="92"/>
        <v>45466</v>
      </c>
      <c r="C2007" s="785">
        <v>11</v>
      </c>
      <c r="D2007" s="786">
        <f>IFERROR((INDEX(METADATA!$T$2:$T$20,MATCH(B2007,METADATA!$S$2:$S$20,0))),0)</f>
        <v>0</v>
      </c>
      <c r="E2007" s="785" t="str">
        <f t="shared" si="93"/>
        <v>HI</v>
      </c>
      <c r="F2007" s="786">
        <f>VLOOKUP(C2007,METADATA!$A$5:$H$29,IF(E2007="HI",2,IF(E2007="LO",6,10))+IF(D2007=1,2,IF(D2007=7,1,(IF(WEEKDAY(B2007)=1,2,IF(WEEKDAY(B2007)=7,1,0))))))</f>
        <v>3</v>
      </c>
      <c r="G2007" s="786">
        <f>VLOOKUP(C2007,METADATA!$J$5:$Q$29,IF(E2007="HI",2,IF(E2007="LO",6,10))+IF(D2007=1,2,IF(D2007=7,1,(IF(WEEKDAY(B2007)=1,2,IF(WEEKDAY(B2007)=7,1,0))))))</f>
        <v>3</v>
      </c>
      <c r="H2007" s="787">
        <v>12243.5</v>
      </c>
      <c r="I2007" s="788">
        <v>4444.0299072265625</v>
      </c>
      <c r="K2007" s="795">
        <v>856.5</v>
      </c>
      <c r="M2007" s="798">
        <f t="shared" si="94"/>
        <v>13025.079426488121</v>
      </c>
      <c r="N2007" s="303"/>
      <c r="S2007" s="786">
        <v>0</v>
      </c>
      <c r="T2007" s="781">
        <f>VLOOKUP(C2007,METADATA!$J$5:$Q$29,IF(E2007="HI",2,IF(E2007="LO",6,10))+IF(S2007=1,2,IF(D2007=7,1,(IF(WEEKDAY(B2007)=1,2,IF(WEEKDAY(B2007)=7,1,0))))))</f>
        <v>3</v>
      </c>
      <c r="U2007" s="781">
        <f>VLOOKUP(C2007,METADATA!$A$5:$H$29,IF(E2007="HI",2,IF(E2007="LO",6,10))+IF(S2007=1,2,IF(D2007=7,1,(IF(WEEKDAY(B2007)=1,2,IF(WEEKDAY(B2007)=7,1,0))))))</f>
        <v>3</v>
      </c>
    </row>
    <row r="2008" spans="2:21" ht="13.95" customHeight="1" x14ac:dyDescent="0.25">
      <c r="B2008" s="784">
        <f t="shared" si="92"/>
        <v>45466</v>
      </c>
      <c r="C2008" s="785">
        <v>12</v>
      </c>
      <c r="D2008" s="786">
        <f>IFERROR((INDEX(METADATA!$T$2:$T$20,MATCH(B2008,METADATA!$S$2:$S$20,0))),0)</f>
        <v>0</v>
      </c>
      <c r="E2008" s="785" t="str">
        <f t="shared" si="93"/>
        <v>HI</v>
      </c>
      <c r="F2008" s="786">
        <f>VLOOKUP(C2008,METADATA!$A$5:$H$29,IF(E2008="HI",2,IF(E2008="LO",6,10))+IF(D2008=1,2,IF(D2008=7,1,(IF(WEEKDAY(B2008)=1,2,IF(WEEKDAY(B2008)=7,1,0))))))</f>
        <v>3</v>
      </c>
      <c r="G2008" s="786">
        <f>VLOOKUP(C2008,METADATA!$J$5:$Q$29,IF(E2008="HI",2,IF(E2008="LO",6,10))+IF(D2008=1,2,IF(D2008=7,1,(IF(WEEKDAY(B2008)=1,2,IF(WEEKDAY(B2008)=7,1,0))))))</f>
        <v>3</v>
      </c>
      <c r="H2008" s="787">
        <v>12122.25</v>
      </c>
      <c r="I2008" s="788">
        <v>3906.9874572753906</v>
      </c>
      <c r="K2008" s="795">
        <v>824.32500000000005</v>
      </c>
      <c r="M2008" s="798">
        <f t="shared" si="94"/>
        <v>12736.306217024119</v>
      </c>
      <c r="N2008" s="303"/>
      <c r="S2008" s="786">
        <v>0</v>
      </c>
      <c r="T2008" s="781">
        <f>VLOOKUP(C2008,METADATA!$J$5:$Q$29,IF(E2008="HI",2,IF(E2008="LO",6,10))+IF(S2008=1,2,IF(D2008=7,1,(IF(WEEKDAY(B2008)=1,2,IF(WEEKDAY(B2008)=7,1,0))))))</f>
        <v>3</v>
      </c>
      <c r="U2008" s="781">
        <f>VLOOKUP(C2008,METADATA!$A$5:$H$29,IF(E2008="HI",2,IF(E2008="LO",6,10))+IF(S2008=1,2,IF(D2008=7,1,(IF(WEEKDAY(B2008)=1,2,IF(WEEKDAY(B2008)=7,1,0))))))</f>
        <v>3</v>
      </c>
    </row>
    <row r="2009" spans="2:21" ht="13.95" customHeight="1" x14ac:dyDescent="0.25">
      <c r="B2009" s="784">
        <f t="shared" si="92"/>
        <v>45466</v>
      </c>
      <c r="C2009" s="785">
        <v>13</v>
      </c>
      <c r="D2009" s="786">
        <f>IFERROR((INDEX(METADATA!$T$2:$T$20,MATCH(B2009,METADATA!$S$2:$S$20,0))),0)</f>
        <v>0</v>
      </c>
      <c r="E2009" s="785" t="str">
        <f t="shared" si="93"/>
        <v>HI</v>
      </c>
      <c r="F2009" s="786">
        <f>VLOOKUP(C2009,METADATA!$A$5:$H$29,IF(E2009="HI",2,IF(E2009="LO",6,10))+IF(D2009=1,2,IF(D2009=7,1,(IF(WEEKDAY(B2009)=1,2,IF(WEEKDAY(B2009)=7,1,0))))))</f>
        <v>3</v>
      </c>
      <c r="G2009" s="786">
        <f>VLOOKUP(C2009,METADATA!$J$5:$Q$29,IF(E2009="HI",2,IF(E2009="LO",6,10))+IF(D2009=1,2,IF(D2009=7,1,(IF(WEEKDAY(B2009)=1,2,IF(WEEKDAY(B2009)=7,1,0))))))</f>
        <v>3</v>
      </c>
      <c r="H2009" s="787">
        <v>11433</v>
      </c>
      <c r="I2009" s="788">
        <v>3418.5524291992188</v>
      </c>
      <c r="K2009" s="795">
        <v>882.73749999999995</v>
      </c>
      <c r="M2009" s="798">
        <f t="shared" si="94"/>
        <v>11933.146681038656</v>
      </c>
      <c r="N2009" s="303"/>
      <c r="S2009" s="786">
        <v>0</v>
      </c>
      <c r="T2009" s="781">
        <f>VLOOKUP(C2009,METADATA!$J$5:$Q$29,IF(E2009="HI",2,IF(E2009="LO",6,10))+IF(S2009=1,2,IF(D2009=7,1,(IF(WEEKDAY(B2009)=1,2,IF(WEEKDAY(B2009)=7,1,0))))))</f>
        <v>3</v>
      </c>
      <c r="U2009" s="781">
        <f>VLOOKUP(C2009,METADATA!$A$5:$H$29,IF(E2009="HI",2,IF(E2009="LO",6,10))+IF(S2009=1,2,IF(D2009=7,1,(IF(WEEKDAY(B2009)=1,2,IF(WEEKDAY(B2009)=7,1,0))))))</f>
        <v>3</v>
      </c>
    </row>
    <row r="2010" spans="2:21" ht="13.95" customHeight="1" x14ac:dyDescent="0.25">
      <c r="B2010" s="784">
        <f t="shared" si="92"/>
        <v>45466</v>
      </c>
      <c r="C2010" s="785">
        <v>14</v>
      </c>
      <c r="D2010" s="786">
        <f>IFERROR((INDEX(METADATA!$T$2:$T$20,MATCH(B2010,METADATA!$S$2:$S$20,0))),0)</f>
        <v>0</v>
      </c>
      <c r="E2010" s="785" t="str">
        <f t="shared" si="93"/>
        <v>HI</v>
      </c>
      <c r="F2010" s="786">
        <f>VLOOKUP(C2010,METADATA!$A$5:$H$29,IF(E2010="HI",2,IF(E2010="LO",6,10))+IF(D2010=1,2,IF(D2010=7,1,(IF(WEEKDAY(B2010)=1,2,IF(WEEKDAY(B2010)=7,1,0))))))</f>
        <v>3</v>
      </c>
      <c r="G2010" s="786">
        <f>VLOOKUP(C2010,METADATA!$J$5:$Q$29,IF(E2010="HI",2,IF(E2010="LO",6,10))+IF(D2010=1,2,IF(D2010=7,1,(IF(WEEKDAY(B2010)=1,2,IF(WEEKDAY(B2010)=7,1,0))))))</f>
        <v>3</v>
      </c>
      <c r="H2010" s="787">
        <v>10774</v>
      </c>
      <c r="I2010" s="788">
        <v>3441.072509765625</v>
      </c>
      <c r="K2010" s="795">
        <v>909.3125</v>
      </c>
      <c r="M2010" s="798">
        <f t="shared" si="94"/>
        <v>11310.174888898257</v>
      </c>
      <c r="N2010" s="303"/>
      <c r="S2010" s="786">
        <v>0</v>
      </c>
      <c r="T2010" s="781">
        <f>VLOOKUP(C2010,METADATA!$J$5:$Q$29,IF(E2010="HI",2,IF(E2010="LO",6,10))+IF(S2010=1,2,IF(D2010=7,1,(IF(WEEKDAY(B2010)=1,2,IF(WEEKDAY(B2010)=7,1,0))))))</f>
        <v>3</v>
      </c>
      <c r="U2010" s="781">
        <f>VLOOKUP(C2010,METADATA!$A$5:$H$29,IF(E2010="HI",2,IF(E2010="LO",6,10))+IF(S2010=1,2,IF(D2010=7,1,(IF(WEEKDAY(B2010)=1,2,IF(WEEKDAY(B2010)=7,1,0))))))</f>
        <v>3</v>
      </c>
    </row>
    <row r="2011" spans="2:21" ht="13.95" customHeight="1" x14ac:dyDescent="0.25">
      <c r="B2011" s="784">
        <f t="shared" si="92"/>
        <v>45466</v>
      </c>
      <c r="C2011" s="785">
        <v>15</v>
      </c>
      <c r="D2011" s="786">
        <f>IFERROR((INDEX(METADATA!$T$2:$T$20,MATCH(B2011,METADATA!$S$2:$S$20,0))),0)</f>
        <v>0</v>
      </c>
      <c r="E2011" s="785" t="str">
        <f t="shared" si="93"/>
        <v>HI</v>
      </c>
      <c r="F2011" s="786">
        <f>VLOOKUP(C2011,METADATA!$A$5:$H$29,IF(E2011="HI",2,IF(E2011="LO",6,10))+IF(D2011=1,2,IF(D2011=7,1,(IF(WEEKDAY(B2011)=1,2,IF(WEEKDAY(B2011)=7,1,0))))))</f>
        <v>3</v>
      </c>
      <c r="G2011" s="786">
        <f>VLOOKUP(C2011,METADATA!$J$5:$Q$29,IF(E2011="HI",2,IF(E2011="LO",6,10))+IF(D2011=1,2,IF(D2011=7,1,(IF(WEEKDAY(B2011)=1,2,IF(WEEKDAY(B2011)=7,1,0))))))</f>
        <v>3</v>
      </c>
      <c r="H2011" s="787">
        <v>10622.75</v>
      </c>
      <c r="I2011" s="788">
        <v>3332.5025024414063</v>
      </c>
      <c r="K2011" s="795">
        <v>905.6</v>
      </c>
      <c r="M2011" s="798">
        <f t="shared" si="94"/>
        <v>11133.211149137442</v>
      </c>
      <c r="N2011" s="303"/>
      <c r="S2011" s="786">
        <v>0</v>
      </c>
      <c r="T2011" s="781">
        <f>VLOOKUP(C2011,METADATA!$J$5:$Q$29,IF(E2011="HI",2,IF(E2011="LO",6,10))+IF(S2011=1,2,IF(D2011=7,1,(IF(WEEKDAY(B2011)=1,2,IF(WEEKDAY(B2011)=7,1,0))))))</f>
        <v>3</v>
      </c>
      <c r="U2011" s="781">
        <f>VLOOKUP(C2011,METADATA!$A$5:$H$29,IF(E2011="HI",2,IF(E2011="LO",6,10))+IF(S2011=1,2,IF(D2011=7,1,(IF(WEEKDAY(B2011)=1,2,IF(WEEKDAY(B2011)=7,1,0))))))</f>
        <v>3</v>
      </c>
    </row>
    <row r="2012" spans="2:21" ht="13.95" customHeight="1" x14ac:dyDescent="0.25">
      <c r="B2012" s="784">
        <f t="shared" ref="B2012:B2075" si="95">B1988+1</f>
        <v>45466</v>
      </c>
      <c r="C2012" s="785">
        <v>16</v>
      </c>
      <c r="D2012" s="786">
        <f>IFERROR((INDEX(METADATA!$T$2:$T$20,MATCH(B2012,METADATA!$S$2:$S$20,0))),0)</f>
        <v>0</v>
      </c>
      <c r="E2012" s="785" t="str">
        <f t="shared" si="93"/>
        <v>HI</v>
      </c>
      <c r="F2012" s="786">
        <f>VLOOKUP(C2012,METADATA!$A$5:$H$29,IF(E2012="HI",2,IF(E2012="LO",6,10))+IF(D2012=1,2,IF(D2012=7,1,(IF(WEEKDAY(B2012)=1,2,IF(WEEKDAY(B2012)=7,1,0))))))</f>
        <v>3</v>
      </c>
      <c r="G2012" s="786">
        <f>VLOOKUP(C2012,METADATA!$J$5:$Q$29,IF(E2012="HI",2,IF(E2012="LO",6,10))+IF(D2012=1,2,IF(D2012=7,1,(IF(WEEKDAY(B2012)=1,2,IF(WEEKDAY(B2012)=7,1,0))))))</f>
        <v>3</v>
      </c>
      <c r="H2012" s="787">
        <v>10787</v>
      </c>
      <c r="I2012" s="788">
        <v>3289.8299560546875</v>
      </c>
      <c r="K2012" s="795">
        <v>913.98749999999995</v>
      </c>
      <c r="M2012" s="798">
        <f t="shared" si="94"/>
        <v>11277.515246709037</v>
      </c>
      <c r="N2012" s="303"/>
      <c r="S2012" s="786">
        <v>0</v>
      </c>
      <c r="T2012" s="781">
        <f>VLOOKUP(C2012,METADATA!$J$5:$Q$29,IF(E2012="HI",2,IF(E2012="LO",6,10))+IF(S2012=1,2,IF(D2012=7,1,(IF(WEEKDAY(B2012)=1,2,IF(WEEKDAY(B2012)=7,1,0))))))</f>
        <v>3</v>
      </c>
      <c r="U2012" s="781">
        <f>VLOOKUP(C2012,METADATA!$A$5:$H$29,IF(E2012="HI",2,IF(E2012="LO",6,10))+IF(S2012=1,2,IF(D2012=7,1,(IF(WEEKDAY(B2012)=1,2,IF(WEEKDAY(B2012)=7,1,0))))))</f>
        <v>3</v>
      </c>
    </row>
    <row r="2013" spans="2:21" ht="13.95" customHeight="1" x14ac:dyDescent="0.25">
      <c r="B2013" s="784">
        <f t="shared" si="95"/>
        <v>45466</v>
      </c>
      <c r="C2013" s="785">
        <v>17</v>
      </c>
      <c r="D2013" s="786">
        <f>IFERROR((INDEX(METADATA!$T$2:$T$20,MATCH(B2013,METADATA!$S$2:$S$20,0))),0)</f>
        <v>0</v>
      </c>
      <c r="E2013" s="785" t="str">
        <f t="shared" si="93"/>
        <v>HI</v>
      </c>
      <c r="F2013" s="786">
        <f>VLOOKUP(C2013,METADATA!$A$5:$H$29,IF(E2013="HI",2,IF(E2013="LO",6,10))+IF(D2013=1,2,IF(D2013=7,1,(IF(WEEKDAY(B2013)=1,2,IF(WEEKDAY(B2013)=7,1,0))))))</f>
        <v>2</v>
      </c>
      <c r="G2013" s="786">
        <f>VLOOKUP(C2013,METADATA!$J$5:$Q$29,IF(E2013="HI",2,IF(E2013="LO",6,10))+IF(D2013=1,2,IF(D2013=7,1,(IF(WEEKDAY(B2013)=1,2,IF(WEEKDAY(B2013)=7,1,0))))))</f>
        <v>3</v>
      </c>
      <c r="H2013" s="787">
        <v>10977.5</v>
      </c>
      <c r="I2013" s="788">
        <v>3057.7799987792969</v>
      </c>
      <c r="K2013" s="795">
        <v>902.26250000000005</v>
      </c>
      <c r="M2013" s="798">
        <f t="shared" si="94"/>
        <v>11395.416831820357</v>
      </c>
      <c r="N2013" s="303"/>
      <c r="S2013" s="786">
        <v>0</v>
      </c>
      <c r="T2013" s="781">
        <f>VLOOKUP(C2013,METADATA!$J$5:$Q$29,IF(E2013="HI",2,IF(E2013="LO",6,10))+IF(S2013=1,2,IF(D2013=7,1,(IF(WEEKDAY(B2013)=1,2,IF(WEEKDAY(B2013)=7,1,0))))))</f>
        <v>3</v>
      </c>
      <c r="U2013" s="781">
        <f>VLOOKUP(C2013,METADATA!$A$5:$H$29,IF(E2013="HI",2,IF(E2013="LO",6,10))+IF(S2013=1,2,IF(D2013=7,1,(IF(WEEKDAY(B2013)=1,2,IF(WEEKDAY(B2013)=7,1,0))))))</f>
        <v>2</v>
      </c>
    </row>
    <row r="2014" spans="2:21" ht="13.95" customHeight="1" x14ac:dyDescent="0.25">
      <c r="B2014" s="784">
        <f t="shared" si="95"/>
        <v>45466</v>
      </c>
      <c r="C2014" s="785">
        <v>18</v>
      </c>
      <c r="D2014" s="786">
        <f>IFERROR((INDEX(METADATA!$T$2:$T$20,MATCH(B2014,METADATA!$S$2:$S$20,0))),0)</f>
        <v>0</v>
      </c>
      <c r="E2014" s="785" t="str">
        <f t="shared" si="93"/>
        <v>HI</v>
      </c>
      <c r="F2014" s="786">
        <f>VLOOKUP(C2014,METADATA!$A$5:$H$29,IF(E2014="HI",2,IF(E2014="LO",6,10))+IF(D2014=1,2,IF(D2014=7,1,(IF(WEEKDAY(B2014)=1,2,IF(WEEKDAY(B2014)=7,1,0))))))</f>
        <v>2</v>
      </c>
      <c r="G2014" s="786">
        <f>VLOOKUP(C2014,METADATA!$J$5:$Q$29,IF(E2014="HI",2,IF(E2014="LO",6,10))+IF(D2014=1,2,IF(D2014=7,1,(IF(WEEKDAY(B2014)=1,2,IF(WEEKDAY(B2014)=7,1,0))))))</f>
        <v>3</v>
      </c>
      <c r="H2014" s="787">
        <v>11592.5</v>
      </c>
      <c r="I2014" s="788">
        <v>3056.1100158691406</v>
      </c>
      <c r="K2014" s="795">
        <v>933.76250000000005</v>
      </c>
      <c r="M2014" s="798">
        <f t="shared" si="94"/>
        <v>11988.572253571136</v>
      </c>
      <c r="N2014" s="303"/>
      <c r="S2014" s="786">
        <v>0</v>
      </c>
      <c r="T2014" s="781">
        <f>VLOOKUP(C2014,METADATA!$J$5:$Q$29,IF(E2014="HI",2,IF(E2014="LO",6,10))+IF(S2014=1,2,IF(D2014=7,1,(IF(WEEKDAY(B2014)=1,2,IF(WEEKDAY(B2014)=7,1,0))))))</f>
        <v>3</v>
      </c>
      <c r="U2014" s="781">
        <f>VLOOKUP(C2014,METADATA!$A$5:$H$29,IF(E2014="HI",2,IF(E2014="LO",6,10))+IF(S2014=1,2,IF(D2014=7,1,(IF(WEEKDAY(B2014)=1,2,IF(WEEKDAY(B2014)=7,1,0))))))</f>
        <v>2</v>
      </c>
    </row>
    <row r="2015" spans="2:21" ht="13.95" customHeight="1" x14ac:dyDescent="0.25">
      <c r="B2015" s="784">
        <f t="shared" si="95"/>
        <v>45466</v>
      </c>
      <c r="C2015" s="785">
        <v>19</v>
      </c>
      <c r="D2015" s="786">
        <f>IFERROR((INDEX(METADATA!$T$2:$T$20,MATCH(B2015,METADATA!$S$2:$S$20,0))),0)</f>
        <v>0</v>
      </c>
      <c r="E2015" s="785" t="str">
        <f t="shared" si="93"/>
        <v>HI</v>
      </c>
      <c r="F2015" s="786">
        <f>VLOOKUP(C2015,METADATA!$A$5:$H$29,IF(E2015="HI",2,IF(E2015="LO",6,10))+IF(D2015=1,2,IF(D2015=7,1,(IF(WEEKDAY(B2015)=1,2,IF(WEEKDAY(B2015)=7,1,0))))))</f>
        <v>3</v>
      </c>
      <c r="G2015" s="786">
        <f>VLOOKUP(C2015,METADATA!$J$5:$Q$29,IF(E2015="HI",2,IF(E2015="LO",6,10))+IF(D2015=1,2,IF(D2015=7,1,(IF(WEEKDAY(B2015)=1,2,IF(WEEKDAY(B2015)=7,1,0))))))</f>
        <v>3</v>
      </c>
      <c r="H2015" s="787">
        <v>12166.5</v>
      </c>
      <c r="I2015" s="788">
        <v>4023.8050231933594</v>
      </c>
      <c r="K2015" s="795">
        <v>0</v>
      </c>
      <c r="M2015" s="798">
        <f t="shared" si="94"/>
        <v>12814.629495801903</v>
      </c>
      <c r="N2015" s="303"/>
      <c r="S2015" s="786">
        <v>0</v>
      </c>
      <c r="T2015" s="781">
        <f>VLOOKUP(C2015,METADATA!$J$5:$Q$29,IF(E2015="HI",2,IF(E2015="LO",6,10))+IF(S2015=1,2,IF(D2015=7,1,(IF(WEEKDAY(B2015)=1,2,IF(WEEKDAY(B2015)=7,1,0))))))</f>
        <v>3</v>
      </c>
      <c r="U2015" s="781">
        <f>VLOOKUP(C2015,METADATA!$A$5:$H$29,IF(E2015="HI",2,IF(E2015="LO",6,10))+IF(S2015=1,2,IF(D2015=7,1,(IF(WEEKDAY(B2015)=1,2,IF(WEEKDAY(B2015)=7,1,0))))))</f>
        <v>3</v>
      </c>
    </row>
    <row r="2016" spans="2:21" ht="13.95" customHeight="1" x14ac:dyDescent="0.25">
      <c r="B2016" s="784">
        <f t="shared" si="95"/>
        <v>45466</v>
      </c>
      <c r="C2016" s="785">
        <v>20</v>
      </c>
      <c r="D2016" s="786">
        <f>IFERROR((INDEX(METADATA!$T$2:$T$20,MATCH(B2016,METADATA!$S$2:$S$20,0))),0)</f>
        <v>0</v>
      </c>
      <c r="E2016" s="785" t="str">
        <f t="shared" si="93"/>
        <v>HI</v>
      </c>
      <c r="F2016" s="786">
        <f>VLOOKUP(C2016,METADATA!$A$5:$H$29,IF(E2016="HI",2,IF(E2016="LO",6,10))+IF(D2016=1,2,IF(D2016=7,1,(IF(WEEKDAY(B2016)=1,2,IF(WEEKDAY(B2016)=7,1,0))))))</f>
        <v>3</v>
      </c>
      <c r="G2016" s="786">
        <f>VLOOKUP(C2016,METADATA!$J$5:$Q$29,IF(E2016="HI",2,IF(E2016="LO",6,10))+IF(D2016=1,2,IF(D2016=7,1,(IF(WEEKDAY(B2016)=1,2,IF(WEEKDAY(B2016)=7,1,0))))))</f>
        <v>3</v>
      </c>
      <c r="H2016" s="787">
        <v>11285.5</v>
      </c>
      <c r="I2016" s="788">
        <v>4394.4599304199219</v>
      </c>
      <c r="K2016" s="795">
        <v>0</v>
      </c>
      <c r="M2016" s="798">
        <f t="shared" si="94"/>
        <v>12110.895438821453</v>
      </c>
      <c r="N2016" s="303"/>
      <c r="S2016" s="786">
        <v>0</v>
      </c>
      <c r="T2016" s="781">
        <f>VLOOKUP(C2016,METADATA!$J$5:$Q$29,IF(E2016="HI",2,IF(E2016="LO",6,10))+IF(S2016=1,2,IF(D2016=7,1,(IF(WEEKDAY(B2016)=1,2,IF(WEEKDAY(B2016)=7,1,0))))))</f>
        <v>3</v>
      </c>
      <c r="U2016" s="781">
        <f>VLOOKUP(C2016,METADATA!$A$5:$H$29,IF(E2016="HI",2,IF(E2016="LO",6,10))+IF(S2016=1,2,IF(D2016=7,1,(IF(WEEKDAY(B2016)=1,2,IF(WEEKDAY(B2016)=7,1,0))))))</f>
        <v>3</v>
      </c>
    </row>
    <row r="2017" spans="2:21" ht="13.95" customHeight="1" x14ac:dyDescent="0.25">
      <c r="B2017" s="784">
        <f t="shared" si="95"/>
        <v>45466</v>
      </c>
      <c r="C2017" s="785">
        <v>21</v>
      </c>
      <c r="D2017" s="786">
        <f>IFERROR((INDEX(METADATA!$T$2:$T$20,MATCH(B2017,METADATA!$S$2:$S$20,0))),0)</f>
        <v>0</v>
      </c>
      <c r="E2017" s="785" t="str">
        <f t="shared" si="93"/>
        <v>HI</v>
      </c>
      <c r="F2017" s="786">
        <f>VLOOKUP(C2017,METADATA!$A$5:$H$29,IF(E2017="HI",2,IF(E2017="LO",6,10))+IF(D2017=1,2,IF(D2017=7,1,(IF(WEEKDAY(B2017)=1,2,IF(WEEKDAY(B2017)=7,1,0))))))</f>
        <v>3</v>
      </c>
      <c r="G2017" s="786">
        <f>VLOOKUP(C2017,METADATA!$J$5:$Q$29,IF(E2017="HI",2,IF(E2017="LO",6,10))+IF(D2017=1,2,IF(D2017=7,1,(IF(WEEKDAY(B2017)=1,2,IF(WEEKDAY(B2017)=7,1,0))))))</f>
        <v>3</v>
      </c>
      <c r="H2017" s="787">
        <v>9945.75</v>
      </c>
      <c r="I2017" s="788">
        <v>4521.6749877929688</v>
      </c>
      <c r="K2017" s="795">
        <v>0</v>
      </c>
      <c r="M2017" s="798">
        <f t="shared" si="94"/>
        <v>10925.359845686207</v>
      </c>
      <c r="N2017" s="303"/>
      <c r="S2017" s="786">
        <v>0</v>
      </c>
      <c r="T2017" s="781">
        <f>VLOOKUP(C2017,METADATA!$J$5:$Q$29,IF(E2017="HI",2,IF(E2017="LO",6,10))+IF(S2017=1,2,IF(D2017=7,1,(IF(WEEKDAY(B2017)=1,2,IF(WEEKDAY(B2017)=7,1,0))))))</f>
        <v>3</v>
      </c>
      <c r="U2017" s="781">
        <f>VLOOKUP(C2017,METADATA!$A$5:$H$29,IF(E2017="HI",2,IF(E2017="LO",6,10))+IF(S2017=1,2,IF(D2017=7,1,(IF(WEEKDAY(B2017)=1,2,IF(WEEKDAY(B2017)=7,1,0))))))</f>
        <v>3</v>
      </c>
    </row>
    <row r="2018" spans="2:21" ht="13.95" customHeight="1" x14ac:dyDescent="0.25">
      <c r="B2018" s="784">
        <f t="shared" si="95"/>
        <v>45466</v>
      </c>
      <c r="C2018" s="785">
        <v>22</v>
      </c>
      <c r="D2018" s="786">
        <f>IFERROR((INDEX(METADATA!$T$2:$T$20,MATCH(B2018,METADATA!$S$2:$S$20,0))),0)</f>
        <v>0</v>
      </c>
      <c r="E2018" s="785" t="str">
        <f t="shared" si="93"/>
        <v>HI</v>
      </c>
      <c r="F2018" s="786">
        <f>VLOOKUP(C2018,METADATA!$A$5:$H$29,IF(E2018="HI",2,IF(E2018="LO",6,10))+IF(D2018=1,2,IF(D2018=7,1,(IF(WEEKDAY(B2018)=1,2,IF(WEEKDAY(B2018)=7,1,0))))))</f>
        <v>3</v>
      </c>
      <c r="G2018" s="786">
        <f>VLOOKUP(C2018,METADATA!$J$5:$Q$29,IF(E2018="HI",2,IF(E2018="LO",6,10))+IF(D2018=1,2,IF(D2018=7,1,(IF(WEEKDAY(B2018)=1,2,IF(WEEKDAY(B2018)=7,1,0))))))</f>
        <v>3</v>
      </c>
      <c r="H2018" s="787">
        <v>8817.5</v>
      </c>
      <c r="I2018" s="788">
        <v>2957.6949462890625</v>
      </c>
      <c r="K2018" s="795">
        <v>0</v>
      </c>
      <c r="M2018" s="798">
        <f t="shared" si="94"/>
        <v>9300.3368565500823</v>
      </c>
      <c r="N2018" s="303"/>
      <c r="S2018" s="786">
        <v>0</v>
      </c>
      <c r="T2018" s="781">
        <f>VLOOKUP(C2018,METADATA!$J$5:$Q$29,IF(E2018="HI",2,IF(E2018="LO",6,10))+IF(S2018=1,2,IF(D2018=7,1,(IF(WEEKDAY(B2018)=1,2,IF(WEEKDAY(B2018)=7,1,0))))))</f>
        <v>3</v>
      </c>
      <c r="U2018" s="781">
        <f>VLOOKUP(C2018,METADATA!$A$5:$H$29,IF(E2018="HI",2,IF(E2018="LO",6,10))+IF(S2018=1,2,IF(D2018=7,1,(IF(WEEKDAY(B2018)=1,2,IF(WEEKDAY(B2018)=7,1,0))))))</f>
        <v>3</v>
      </c>
    </row>
    <row r="2019" spans="2:21" ht="13.95" customHeight="1" x14ac:dyDescent="0.25">
      <c r="B2019" s="784">
        <f t="shared" si="95"/>
        <v>45466</v>
      </c>
      <c r="C2019" s="785">
        <v>23</v>
      </c>
      <c r="D2019" s="786">
        <f>IFERROR((INDEX(METADATA!$T$2:$T$20,MATCH(B2019,METADATA!$S$2:$S$20,0))),0)</f>
        <v>0</v>
      </c>
      <c r="E2019" s="785" t="str">
        <f t="shared" si="93"/>
        <v>HI</v>
      </c>
      <c r="F2019" s="786">
        <f>VLOOKUP(C2019,METADATA!$A$5:$H$29,IF(E2019="HI",2,IF(E2019="LO",6,10))+IF(D2019=1,2,IF(D2019=7,1,(IF(WEEKDAY(B2019)=1,2,IF(WEEKDAY(B2019)=7,1,0))))))</f>
        <v>3</v>
      </c>
      <c r="G2019" s="786">
        <f>VLOOKUP(C2019,METADATA!$J$5:$Q$29,IF(E2019="HI",2,IF(E2019="LO",6,10))+IF(D2019=1,2,IF(D2019=7,1,(IF(WEEKDAY(B2019)=1,2,IF(WEEKDAY(B2019)=7,1,0))))))</f>
        <v>3</v>
      </c>
      <c r="H2019" s="787">
        <v>7918.5</v>
      </c>
      <c r="I2019" s="788">
        <v>3268.7874908447266</v>
      </c>
      <c r="K2019" s="795">
        <v>0</v>
      </c>
      <c r="M2019" s="798">
        <f t="shared" si="94"/>
        <v>8566.6571024118257</v>
      </c>
      <c r="N2019" s="303"/>
      <c r="S2019" s="786">
        <v>0</v>
      </c>
      <c r="T2019" s="781">
        <f>VLOOKUP(C2019,METADATA!$J$5:$Q$29,IF(E2019="HI",2,IF(E2019="LO",6,10))+IF(S2019=1,2,IF(D2019=7,1,(IF(WEEKDAY(B2019)=1,2,IF(WEEKDAY(B2019)=7,1,0))))))</f>
        <v>3</v>
      </c>
      <c r="U2019" s="781">
        <f>VLOOKUP(C2019,METADATA!$A$5:$H$29,IF(E2019="HI",2,IF(E2019="LO",6,10))+IF(S2019=1,2,IF(D2019=7,1,(IF(WEEKDAY(B2019)=1,2,IF(WEEKDAY(B2019)=7,1,0))))))</f>
        <v>3</v>
      </c>
    </row>
    <row r="2020" spans="2:21" ht="13.95" customHeight="1" x14ac:dyDescent="0.25">
      <c r="B2020" s="784">
        <f t="shared" si="95"/>
        <v>45467</v>
      </c>
      <c r="C2020" s="785">
        <v>0</v>
      </c>
      <c r="D2020" s="786">
        <f>IFERROR((INDEX(METADATA!$T$2:$T$20,MATCH(B2020,METADATA!$S$2:$S$20,0))),0)</f>
        <v>0</v>
      </c>
      <c r="E2020" s="785" t="str">
        <f t="shared" si="93"/>
        <v>HI</v>
      </c>
      <c r="F2020" s="786">
        <f>VLOOKUP(C2020,METADATA!$A$5:$H$29,IF(E2020="HI",2,IF(E2020="LO",6,10))+IF(D2020=1,2,IF(D2020=7,1,(IF(WEEKDAY(B2020)=1,2,IF(WEEKDAY(B2020)=7,1,0))))))</f>
        <v>3</v>
      </c>
      <c r="G2020" s="786">
        <f>VLOOKUP(C2020,METADATA!$J$5:$Q$29,IF(E2020="HI",2,IF(E2020="LO",6,10))+IF(D2020=1,2,IF(D2020=7,1,(IF(WEEKDAY(B2020)=1,2,IF(WEEKDAY(B2020)=7,1,0))))))</f>
        <v>3</v>
      </c>
      <c r="H2020" s="787">
        <v>7515.5</v>
      </c>
      <c r="I2020" s="788">
        <v>3352.030029296875</v>
      </c>
      <c r="K2020" s="795">
        <v>0</v>
      </c>
      <c r="M2020" s="798">
        <f t="shared" si="94"/>
        <v>8229.1461019542003</v>
      </c>
      <c r="N2020" s="303"/>
      <c r="S2020" s="786">
        <v>0</v>
      </c>
      <c r="T2020" s="781">
        <f>VLOOKUP(C2020,METADATA!$J$5:$Q$29,IF(E2020="HI",2,IF(E2020="LO",6,10))+IF(S2020=1,2,IF(D2020=7,1,(IF(WEEKDAY(B2020)=1,2,IF(WEEKDAY(B2020)=7,1,0))))))</f>
        <v>3</v>
      </c>
      <c r="U2020" s="781">
        <f>VLOOKUP(C2020,METADATA!$A$5:$H$29,IF(E2020="HI",2,IF(E2020="LO",6,10))+IF(S2020=1,2,IF(D2020=7,1,(IF(WEEKDAY(B2020)=1,2,IF(WEEKDAY(B2020)=7,1,0))))))</f>
        <v>3</v>
      </c>
    </row>
    <row r="2021" spans="2:21" ht="13.95" customHeight="1" x14ac:dyDescent="0.25">
      <c r="B2021" s="784">
        <f t="shared" si="95"/>
        <v>45467</v>
      </c>
      <c r="C2021" s="785">
        <v>1</v>
      </c>
      <c r="D2021" s="786">
        <f>IFERROR((INDEX(METADATA!$T$2:$T$20,MATCH(B2021,METADATA!$S$2:$S$20,0))),0)</f>
        <v>0</v>
      </c>
      <c r="E2021" s="785" t="str">
        <f t="shared" si="93"/>
        <v>HI</v>
      </c>
      <c r="F2021" s="786">
        <f>VLOOKUP(C2021,METADATA!$A$5:$H$29,IF(E2021="HI",2,IF(E2021="LO",6,10))+IF(D2021=1,2,IF(D2021=7,1,(IF(WEEKDAY(B2021)=1,2,IF(WEEKDAY(B2021)=7,1,0))))))</f>
        <v>3</v>
      </c>
      <c r="G2021" s="786">
        <f>VLOOKUP(C2021,METADATA!$J$5:$Q$29,IF(E2021="HI",2,IF(E2021="LO",6,10))+IF(D2021=1,2,IF(D2021=7,1,(IF(WEEKDAY(B2021)=1,2,IF(WEEKDAY(B2021)=7,1,0))))))</f>
        <v>3</v>
      </c>
      <c r="H2021" s="787">
        <v>7164.25</v>
      </c>
      <c r="I2021" s="788">
        <v>2968.10498046875</v>
      </c>
      <c r="K2021" s="795">
        <v>0</v>
      </c>
      <c r="M2021" s="798">
        <f t="shared" si="94"/>
        <v>7754.7485605649008</v>
      </c>
      <c r="N2021" s="303"/>
      <c r="S2021" s="786">
        <v>0</v>
      </c>
      <c r="T2021" s="781">
        <f>VLOOKUP(C2021,METADATA!$J$5:$Q$29,IF(E2021="HI",2,IF(E2021="LO",6,10))+IF(S2021=1,2,IF(D2021=7,1,(IF(WEEKDAY(B2021)=1,2,IF(WEEKDAY(B2021)=7,1,0))))))</f>
        <v>3</v>
      </c>
      <c r="U2021" s="781">
        <f>VLOOKUP(C2021,METADATA!$A$5:$H$29,IF(E2021="HI",2,IF(E2021="LO",6,10))+IF(S2021=1,2,IF(D2021=7,1,(IF(WEEKDAY(B2021)=1,2,IF(WEEKDAY(B2021)=7,1,0))))))</f>
        <v>3</v>
      </c>
    </row>
    <row r="2022" spans="2:21" ht="13.95" customHeight="1" x14ac:dyDescent="0.25">
      <c r="B2022" s="784">
        <f t="shared" si="95"/>
        <v>45467</v>
      </c>
      <c r="C2022" s="785">
        <v>2</v>
      </c>
      <c r="D2022" s="786">
        <f>IFERROR((INDEX(METADATA!$T$2:$T$20,MATCH(B2022,METADATA!$S$2:$S$20,0))),0)</f>
        <v>0</v>
      </c>
      <c r="E2022" s="785" t="str">
        <f t="shared" si="93"/>
        <v>HI</v>
      </c>
      <c r="F2022" s="786">
        <f>VLOOKUP(C2022,METADATA!$A$5:$H$29,IF(E2022="HI",2,IF(E2022="LO",6,10))+IF(D2022=1,2,IF(D2022=7,1,(IF(WEEKDAY(B2022)=1,2,IF(WEEKDAY(B2022)=7,1,0))))))</f>
        <v>3</v>
      </c>
      <c r="G2022" s="786">
        <f>VLOOKUP(C2022,METADATA!$J$5:$Q$29,IF(E2022="HI",2,IF(E2022="LO",6,10))+IF(D2022=1,2,IF(D2022=7,1,(IF(WEEKDAY(B2022)=1,2,IF(WEEKDAY(B2022)=7,1,0))))))</f>
        <v>3</v>
      </c>
      <c r="H2022" s="787">
        <v>7144.75</v>
      </c>
      <c r="I2022" s="788">
        <v>3491.7850341796875</v>
      </c>
      <c r="K2022" s="795">
        <v>0</v>
      </c>
      <c r="M2022" s="798">
        <f t="shared" si="94"/>
        <v>7952.3591020162839</v>
      </c>
      <c r="N2022" s="303"/>
      <c r="S2022" s="786">
        <v>0</v>
      </c>
      <c r="T2022" s="781">
        <f>VLOOKUP(C2022,METADATA!$J$5:$Q$29,IF(E2022="HI",2,IF(E2022="LO",6,10))+IF(S2022=1,2,IF(D2022=7,1,(IF(WEEKDAY(B2022)=1,2,IF(WEEKDAY(B2022)=7,1,0))))))</f>
        <v>3</v>
      </c>
      <c r="U2022" s="781">
        <f>VLOOKUP(C2022,METADATA!$A$5:$H$29,IF(E2022="HI",2,IF(E2022="LO",6,10))+IF(S2022=1,2,IF(D2022=7,1,(IF(WEEKDAY(B2022)=1,2,IF(WEEKDAY(B2022)=7,1,0))))))</f>
        <v>3</v>
      </c>
    </row>
    <row r="2023" spans="2:21" ht="13.95" customHeight="1" x14ac:dyDescent="0.25">
      <c r="B2023" s="784">
        <f t="shared" si="95"/>
        <v>45467</v>
      </c>
      <c r="C2023" s="785">
        <v>3</v>
      </c>
      <c r="D2023" s="786">
        <f>IFERROR((INDEX(METADATA!$T$2:$T$20,MATCH(B2023,METADATA!$S$2:$S$20,0))),0)</f>
        <v>0</v>
      </c>
      <c r="E2023" s="785" t="str">
        <f t="shared" si="93"/>
        <v>HI</v>
      </c>
      <c r="F2023" s="786">
        <f>VLOOKUP(C2023,METADATA!$A$5:$H$29,IF(E2023="HI",2,IF(E2023="LO",6,10))+IF(D2023=1,2,IF(D2023=7,1,(IF(WEEKDAY(B2023)=1,2,IF(WEEKDAY(B2023)=7,1,0))))))</f>
        <v>3</v>
      </c>
      <c r="G2023" s="786">
        <f>VLOOKUP(C2023,METADATA!$J$5:$Q$29,IF(E2023="HI",2,IF(E2023="LO",6,10))+IF(D2023=1,2,IF(D2023=7,1,(IF(WEEKDAY(B2023)=1,2,IF(WEEKDAY(B2023)=7,1,0))))))</f>
        <v>3</v>
      </c>
      <c r="H2023" s="787">
        <v>7385.75</v>
      </c>
      <c r="I2023" s="788">
        <v>4025.9526062011719</v>
      </c>
      <c r="K2023" s="795">
        <v>0</v>
      </c>
      <c r="M2023" s="798">
        <f t="shared" si="94"/>
        <v>8411.7535300244035</v>
      </c>
      <c r="N2023" s="303"/>
      <c r="S2023" s="786">
        <v>0</v>
      </c>
      <c r="T2023" s="781">
        <f>VLOOKUP(C2023,METADATA!$J$5:$Q$29,IF(E2023="HI",2,IF(E2023="LO",6,10))+IF(S2023=1,2,IF(D2023=7,1,(IF(WEEKDAY(B2023)=1,2,IF(WEEKDAY(B2023)=7,1,0))))))</f>
        <v>3</v>
      </c>
      <c r="U2023" s="781">
        <f>VLOOKUP(C2023,METADATA!$A$5:$H$29,IF(E2023="HI",2,IF(E2023="LO",6,10))+IF(S2023=1,2,IF(D2023=7,1,(IF(WEEKDAY(B2023)=1,2,IF(WEEKDAY(B2023)=7,1,0))))))</f>
        <v>3</v>
      </c>
    </row>
    <row r="2024" spans="2:21" ht="13.95" customHeight="1" x14ac:dyDescent="0.25">
      <c r="B2024" s="784">
        <f t="shared" si="95"/>
        <v>45467</v>
      </c>
      <c r="C2024" s="785">
        <v>4</v>
      </c>
      <c r="D2024" s="786">
        <f>IFERROR((INDEX(METADATA!$T$2:$T$20,MATCH(B2024,METADATA!$S$2:$S$20,0))),0)</f>
        <v>0</v>
      </c>
      <c r="E2024" s="785" t="str">
        <f t="shared" si="93"/>
        <v>HI</v>
      </c>
      <c r="F2024" s="786">
        <f>VLOOKUP(C2024,METADATA!$A$5:$H$29,IF(E2024="HI",2,IF(E2024="LO",6,10))+IF(D2024=1,2,IF(D2024=7,1,(IF(WEEKDAY(B2024)=1,2,IF(WEEKDAY(B2024)=7,1,0))))))</f>
        <v>3</v>
      </c>
      <c r="G2024" s="786">
        <f>VLOOKUP(C2024,METADATA!$J$5:$Q$29,IF(E2024="HI",2,IF(E2024="LO",6,10))+IF(D2024=1,2,IF(D2024=7,1,(IF(WEEKDAY(B2024)=1,2,IF(WEEKDAY(B2024)=7,1,0))))))</f>
        <v>3</v>
      </c>
      <c r="H2024" s="787">
        <v>7969.25</v>
      </c>
      <c r="I2024" s="788">
        <v>1764.64501953125</v>
      </c>
      <c r="K2024" s="795">
        <v>0</v>
      </c>
      <c r="M2024" s="798">
        <f t="shared" si="94"/>
        <v>8162.286297812424</v>
      </c>
      <c r="N2024" s="303"/>
      <c r="S2024" s="786">
        <v>0</v>
      </c>
      <c r="T2024" s="781">
        <f>VLOOKUP(C2024,METADATA!$J$5:$Q$29,IF(E2024="HI",2,IF(E2024="LO",6,10))+IF(S2024=1,2,IF(D2024=7,1,(IF(WEEKDAY(B2024)=1,2,IF(WEEKDAY(B2024)=7,1,0))))))</f>
        <v>3</v>
      </c>
      <c r="U2024" s="781">
        <f>VLOOKUP(C2024,METADATA!$A$5:$H$29,IF(E2024="HI",2,IF(E2024="LO",6,10))+IF(S2024=1,2,IF(D2024=7,1,(IF(WEEKDAY(B2024)=1,2,IF(WEEKDAY(B2024)=7,1,0))))))</f>
        <v>3</v>
      </c>
    </row>
    <row r="2025" spans="2:21" ht="13.95" customHeight="1" x14ac:dyDescent="0.25">
      <c r="B2025" s="784">
        <f t="shared" si="95"/>
        <v>45467</v>
      </c>
      <c r="C2025" s="785">
        <v>5</v>
      </c>
      <c r="D2025" s="786">
        <f>IFERROR((INDEX(METADATA!$T$2:$T$20,MATCH(B2025,METADATA!$S$2:$S$20,0))),0)</f>
        <v>0</v>
      </c>
      <c r="E2025" s="785" t="str">
        <f t="shared" si="93"/>
        <v>HI</v>
      </c>
      <c r="F2025" s="786">
        <f>VLOOKUP(C2025,METADATA!$A$5:$H$29,IF(E2025="HI",2,IF(E2025="LO",6,10))+IF(D2025=1,2,IF(D2025=7,1,(IF(WEEKDAY(B2025)=1,2,IF(WEEKDAY(B2025)=7,1,0))))))</f>
        <v>3</v>
      </c>
      <c r="G2025" s="786">
        <f>VLOOKUP(C2025,METADATA!$J$5:$Q$29,IF(E2025="HI",2,IF(E2025="LO",6,10))+IF(D2025=1,2,IF(D2025=7,1,(IF(WEEKDAY(B2025)=1,2,IF(WEEKDAY(B2025)=7,1,0))))))</f>
        <v>3</v>
      </c>
      <c r="H2025" s="787">
        <v>9034</v>
      </c>
      <c r="I2025" s="788">
        <v>1148.4749755859375</v>
      </c>
      <c r="K2025" s="795">
        <v>0</v>
      </c>
      <c r="M2025" s="798">
        <f t="shared" si="94"/>
        <v>9106.7091075507142</v>
      </c>
      <c r="N2025" s="303"/>
      <c r="S2025" s="786">
        <v>0</v>
      </c>
      <c r="T2025" s="781">
        <f>VLOOKUP(C2025,METADATA!$J$5:$Q$29,IF(E2025="HI",2,IF(E2025="LO",6,10))+IF(S2025=1,2,IF(D2025=7,1,(IF(WEEKDAY(B2025)=1,2,IF(WEEKDAY(B2025)=7,1,0))))))</f>
        <v>3</v>
      </c>
      <c r="U2025" s="781">
        <f>VLOOKUP(C2025,METADATA!$A$5:$H$29,IF(E2025="HI",2,IF(E2025="LO",6,10))+IF(S2025=1,2,IF(D2025=7,1,(IF(WEEKDAY(B2025)=1,2,IF(WEEKDAY(B2025)=7,1,0))))))</f>
        <v>3</v>
      </c>
    </row>
    <row r="2026" spans="2:21" ht="13.95" customHeight="1" x14ac:dyDescent="0.25">
      <c r="B2026" s="784">
        <f t="shared" si="95"/>
        <v>45467</v>
      </c>
      <c r="C2026" s="785">
        <v>6</v>
      </c>
      <c r="D2026" s="786">
        <f>IFERROR((INDEX(METADATA!$T$2:$T$20,MATCH(B2026,METADATA!$S$2:$S$20,0))),0)</f>
        <v>0</v>
      </c>
      <c r="E2026" s="785" t="str">
        <f t="shared" si="93"/>
        <v>HI</v>
      </c>
      <c r="F2026" s="786">
        <f>VLOOKUP(C2026,METADATA!$A$5:$H$29,IF(E2026="HI",2,IF(E2026="LO",6,10))+IF(D2026=1,2,IF(D2026=7,1,(IF(WEEKDAY(B2026)=1,2,IF(WEEKDAY(B2026)=7,1,0))))))</f>
        <v>1</v>
      </c>
      <c r="G2026" s="786">
        <f>VLOOKUP(C2026,METADATA!$J$5:$Q$29,IF(E2026="HI",2,IF(E2026="LO",6,10))+IF(D2026=1,2,IF(D2026=7,1,(IF(WEEKDAY(B2026)=1,2,IF(WEEKDAY(B2026)=7,1,0))))))</f>
        <v>1</v>
      </c>
      <c r="H2026" s="787">
        <v>10785.75</v>
      </c>
      <c r="I2026" s="788">
        <v>1076.0399780273438</v>
      </c>
      <c r="K2026" s="795">
        <v>870.51250000000005</v>
      </c>
      <c r="M2026" s="798">
        <f t="shared" si="94"/>
        <v>10839.292647438442</v>
      </c>
      <c r="N2026" s="303"/>
      <c r="S2026" s="786">
        <v>0</v>
      </c>
      <c r="T2026" s="781">
        <f>VLOOKUP(C2026,METADATA!$J$5:$Q$29,IF(E2026="HI",2,IF(E2026="LO",6,10))+IF(S2026=1,2,IF(D2026=7,1,(IF(WEEKDAY(B2026)=1,2,IF(WEEKDAY(B2026)=7,1,0))))))</f>
        <v>1</v>
      </c>
      <c r="U2026" s="781">
        <f>VLOOKUP(C2026,METADATA!$A$5:$H$29,IF(E2026="HI",2,IF(E2026="LO",6,10))+IF(S2026=1,2,IF(D2026=7,1,(IF(WEEKDAY(B2026)=1,2,IF(WEEKDAY(B2026)=7,1,0))))))</f>
        <v>1</v>
      </c>
    </row>
    <row r="2027" spans="2:21" ht="13.95" customHeight="1" x14ac:dyDescent="0.25">
      <c r="B2027" s="784">
        <f t="shared" si="95"/>
        <v>45467</v>
      </c>
      <c r="C2027" s="785">
        <v>7</v>
      </c>
      <c r="D2027" s="786">
        <f>IFERROR((INDEX(METADATA!$T$2:$T$20,MATCH(B2027,METADATA!$S$2:$S$20,0))),0)</f>
        <v>0</v>
      </c>
      <c r="E2027" s="785" t="str">
        <f t="shared" si="93"/>
        <v>HI</v>
      </c>
      <c r="F2027" s="786">
        <f>VLOOKUP(C2027,METADATA!$A$5:$H$29,IF(E2027="HI",2,IF(E2027="LO",6,10))+IF(D2027=1,2,IF(D2027=7,1,(IF(WEEKDAY(B2027)=1,2,IF(WEEKDAY(B2027)=7,1,0))))))</f>
        <v>1</v>
      </c>
      <c r="G2027" s="786">
        <f>VLOOKUP(C2027,METADATA!$J$5:$Q$29,IF(E2027="HI",2,IF(E2027="LO",6,10))+IF(D2027=1,2,IF(D2027=7,1,(IF(WEEKDAY(B2027)=1,2,IF(WEEKDAY(B2027)=7,1,0))))))</f>
        <v>1</v>
      </c>
      <c r="H2027" s="787">
        <v>12634.5</v>
      </c>
      <c r="I2027" s="788">
        <v>1081.7974853515625</v>
      </c>
      <c r="K2027" s="795">
        <v>865.8125</v>
      </c>
      <c r="M2027" s="798">
        <f t="shared" si="94"/>
        <v>12680.728529911557</v>
      </c>
      <c r="N2027" s="303"/>
      <c r="S2027" s="786">
        <v>0</v>
      </c>
      <c r="T2027" s="781">
        <f>VLOOKUP(C2027,METADATA!$J$5:$Q$29,IF(E2027="HI",2,IF(E2027="LO",6,10))+IF(S2027=1,2,IF(D2027=7,1,(IF(WEEKDAY(B2027)=1,2,IF(WEEKDAY(B2027)=7,1,0))))))</f>
        <v>1</v>
      </c>
      <c r="U2027" s="781">
        <f>VLOOKUP(C2027,METADATA!$A$5:$H$29,IF(E2027="HI",2,IF(E2027="LO",6,10))+IF(S2027=1,2,IF(D2027=7,1,(IF(WEEKDAY(B2027)=1,2,IF(WEEKDAY(B2027)=7,1,0))))))</f>
        <v>1</v>
      </c>
    </row>
    <row r="2028" spans="2:21" ht="13.95" customHeight="1" x14ac:dyDescent="0.25">
      <c r="B2028" s="784">
        <f t="shared" si="95"/>
        <v>45467</v>
      </c>
      <c r="C2028" s="785">
        <v>8</v>
      </c>
      <c r="D2028" s="786">
        <f>IFERROR((INDEX(METADATA!$T$2:$T$20,MATCH(B2028,METADATA!$S$2:$S$20,0))),0)</f>
        <v>0</v>
      </c>
      <c r="E2028" s="785" t="str">
        <f t="shared" si="93"/>
        <v>HI</v>
      </c>
      <c r="F2028" s="786">
        <f>VLOOKUP(C2028,METADATA!$A$5:$H$29,IF(E2028="HI",2,IF(E2028="LO",6,10))+IF(D2028=1,2,IF(D2028=7,1,(IF(WEEKDAY(B2028)=1,2,IF(WEEKDAY(B2028)=7,1,0))))))</f>
        <v>2</v>
      </c>
      <c r="G2028" s="786">
        <f>VLOOKUP(C2028,METADATA!$J$5:$Q$29,IF(E2028="HI",2,IF(E2028="LO",6,10))+IF(D2028=1,2,IF(D2028=7,1,(IF(WEEKDAY(B2028)=1,2,IF(WEEKDAY(B2028)=7,1,0))))))</f>
        <v>1</v>
      </c>
      <c r="H2028" s="787">
        <v>14425.5</v>
      </c>
      <c r="I2028" s="788">
        <v>1052.9300231933594</v>
      </c>
      <c r="K2028" s="795">
        <v>834.63750000000005</v>
      </c>
      <c r="M2028" s="798">
        <f t="shared" si="94"/>
        <v>14463.876101645159</v>
      </c>
      <c r="N2028" s="303"/>
      <c r="S2028" s="786">
        <v>0</v>
      </c>
      <c r="T2028" s="781">
        <f>VLOOKUP(C2028,METADATA!$J$5:$Q$29,IF(E2028="HI",2,IF(E2028="LO",6,10))+IF(S2028=1,2,IF(D2028=7,1,(IF(WEEKDAY(B2028)=1,2,IF(WEEKDAY(B2028)=7,1,0))))))</f>
        <v>1</v>
      </c>
      <c r="U2028" s="781">
        <f>VLOOKUP(C2028,METADATA!$A$5:$H$29,IF(E2028="HI",2,IF(E2028="LO",6,10))+IF(S2028=1,2,IF(D2028=7,1,(IF(WEEKDAY(B2028)=1,2,IF(WEEKDAY(B2028)=7,1,0))))))</f>
        <v>2</v>
      </c>
    </row>
    <row r="2029" spans="2:21" ht="13.95" customHeight="1" x14ac:dyDescent="0.25">
      <c r="B2029" s="784">
        <f t="shared" si="95"/>
        <v>45467</v>
      </c>
      <c r="C2029" s="785">
        <v>9</v>
      </c>
      <c r="D2029" s="786">
        <f>IFERROR((INDEX(METADATA!$T$2:$T$20,MATCH(B2029,METADATA!$S$2:$S$20,0))),0)</f>
        <v>0</v>
      </c>
      <c r="E2029" s="785" t="str">
        <f t="shared" si="93"/>
        <v>HI</v>
      </c>
      <c r="F2029" s="786">
        <f>VLOOKUP(C2029,METADATA!$A$5:$H$29,IF(E2029="HI",2,IF(E2029="LO",6,10))+IF(D2029=1,2,IF(D2029=7,1,(IF(WEEKDAY(B2029)=1,2,IF(WEEKDAY(B2029)=7,1,0))))))</f>
        <v>2</v>
      </c>
      <c r="G2029" s="786">
        <f>VLOOKUP(C2029,METADATA!$J$5:$Q$29,IF(E2029="HI",2,IF(E2029="LO",6,10))+IF(D2029=1,2,IF(D2029=7,1,(IF(WEEKDAY(B2029)=1,2,IF(WEEKDAY(B2029)=7,1,0))))))</f>
        <v>2</v>
      </c>
      <c r="H2029" s="787">
        <v>14857</v>
      </c>
      <c r="I2029" s="788">
        <v>1005.1199951171875</v>
      </c>
      <c r="K2029" s="795">
        <v>847.33749999999998</v>
      </c>
      <c r="M2029" s="798">
        <f t="shared" si="94"/>
        <v>14890.960855652813</v>
      </c>
      <c r="N2029" s="303"/>
      <c r="S2029" s="786">
        <v>0</v>
      </c>
      <c r="T2029" s="781">
        <f>VLOOKUP(C2029,METADATA!$J$5:$Q$29,IF(E2029="HI",2,IF(E2029="LO",6,10))+IF(S2029=1,2,IF(D2029=7,1,(IF(WEEKDAY(B2029)=1,2,IF(WEEKDAY(B2029)=7,1,0))))))</f>
        <v>2</v>
      </c>
      <c r="U2029" s="781">
        <f>VLOOKUP(C2029,METADATA!$A$5:$H$29,IF(E2029="HI",2,IF(E2029="LO",6,10))+IF(S2029=1,2,IF(D2029=7,1,(IF(WEEKDAY(B2029)=1,2,IF(WEEKDAY(B2029)=7,1,0))))))</f>
        <v>2</v>
      </c>
    </row>
    <row r="2030" spans="2:21" ht="13.95" customHeight="1" x14ac:dyDescent="0.25">
      <c r="B2030" s="784">
        <f t="shared" si="95"/>
        <v>45467</v>
      </c>
      <c r="C2030" s="785">
        <v>10</v>
      </c>
      <c r="D2030" s="786">
        <f>IFERROR((INDEX(METADATA!$T$2:$T$20,MATCH(B2030,METADATA!$S$2:$S$20,0))),0)</f>
        <v>0</v>
      </c>
      <c r="E2030" s="785" t="str">
        <f t="shared" si="93"/>
        <v>HI</v>
      </c>
      <c r="F2030" s="786">
        <f>VLOOKUP(C2030,METADATA!$A$5:$H$29,IF(E2030="HI",2,IF(E2030="LO",6,10))+IF(D2030=1,2,IF(D2030=7,1,(IF(WEEKDAY(B2030)=1,2,IF(WEEKDAY(B2030)=7,1,0))))))</f>
        <v>2</v>
      </c>
      <c r="G2030" s="786">
        <f>VLOOKUP(C2030,METADATA!$J$5:$Q$29,IF(E2030="HI",2,IF(E2030="LO",6,10))+IF(D2030=1,2,IF(D2030=7,1,(IF(WEEKDAY(B2030)=1,2,IF(WEEKDAY(B2030)=7,1,0))))))</f>
        <v>2</v>
      </c>
      <c r="H2030" s="787">
        <v>14504.75</v>
      </c>
      <c r="I2030" s="788">
        <v>1013.1850128173828</v>
      </c>
      <c r="K2030" s="795">
        <v>851.61249999999995</v>
      </c>
      <c r="M2030" s="798">
        <f t="shared" si="94"/>
        <v>14540.093412103575</v>
      </c>
      <c r="N2030" s="303"/>
      <c r="S2030" s="786">
        <v>0</v>
      </c>
      <c r="T2030" s="781">
        <f>VLOOKUP(C2030,METADATA!$J$5:$Q$29,IF(E2030="HI",2,IF(E2030="LO",6,10))+IF(S2030=1,2,IF(D2030=7,1,(IF(WEEKDAY(B2030)=1,2,IF(WEEKDAY(B2030)=7,1,0))))))</f>
        <v>2</v>
      </c>
      <c r="U2030" s="781">
        <f>VLOOKUP(C2030,METADATA!$A$5:$H$29,IF(E2030="HI",2,IF(E2030="LO",6,10))+IF(S2030=1,2,IF(D2030=7,1,(IF(WEEKDAY(B2030)=1,2,IF(WEEKDAY(B2030)=7,1,0))))))</f>
        <v>2</v>
      </c>
    </row>
    <row r="2031" spans="2:21" ht="13.95" customHeight="1" x14ac:dyDescent="0.25">
      <c r="B2031" s="784">
        <f t="shared" si="95"/>
        <v>45467</v>
      </c>
      <c r="C2031" s="785">
        <v>11</v>
      </c>
      <c r="D2031" s="786">
        <f>IFERROR((INDEX(METADATA!$T$2:$T$20,MATCH(B2031,METADATA!$S$2:$S$20,0))),0)</f>
        <v>0</v>
      </c>
      <c r="E2031" s="785" t="str">
        <f t="shared" si="93"/>
        <v>HI</v>
      </c>
      <c r="F2031" s="786">
        <f>VLOOKUP(C2031,METADATA!$A$5:$H$29,IF(E2031="HI",2,IF(E2031="LO",6,10))+IF(D2031=1,2,IF(D2031=7,1,(IF(WEEKDAY(B2031)=1,2,IF(WEEKDAY(B2031)=7,1,0))))))</f>
        <v>2</v>
      </c>
      <c r="G2031" s="786">
        <f>VLOOKUP(C2031,METADATA!$J$5:$Q$29,IF(E2031="HI",2,IF(E2031="LO",6,10))+IF(D2031=1,2,IF(D2031=7,1,(IF(WEEKDAY(B2031)=1,2,IF(WEEKDAY(B2031)=7,1,0))))))</f>
        <v>2</v>
      </c>
      <c r="H2031" s="787">
        <v>14549.75</v>
      </c>
      <c r="I2031" s="788">
        <v>1021.8199920654297</v>
      </c>
      <c r="K2031" s="795">
        <v>856.5</v>
      </c>
      <c r="M2031" s="798">
        <f t="shared" si="94"/>
        <v>14585.586760863773</v>
      </c>
      <c r="N2031" s="303"/>
      <c r="S2031" s="786">
        <v>0</v>
      </c>
      <c r="T2031" s="781">
        <f>VLOOKUP(C2031,METADATA!$J$5:$Q$29,IF(E2031="HI",2,IF(E2031="LO",6,10))+IF(S2031=1,2,IF(D2031=7,1,(IF(WEEKDAY(B2031)=1,2,IF(WEEKDAY(B2031)=7,1,0))))))</f>
        <v>2</v>
      </c>
      <c r="U2031" s="781">
        <f>VLOOKUP(C2031,METADATA!$A$5:$H$29,IF(E2031="HI",2,IF(E2031="LO",6,10))+IF(S2031=1,2,IF(D2031=7,1,(IF(WEEKDAY(B2031)=1,2,IF(WEEKDAY(B2031)=7,1,0))))))</f>
        <v>2</v>
      </c>
    </row>
    <row r="2032" spans="2:21" ht="13.95" customHeight="1" x14ac:dyDescent="0.25">
      <c r="B2032" s="784">
        <f t="shared" si="95"/>
        <v>45467</v>
      </c>
      <c r="C2032" s="785">
        <v>12</v>
      </c>
      <c r="D2032" s="786">
        <f>IFERROR((INDEX(METADATA!$T$2:$T$20,MATCH(B2032,METADATA!$S$2:$S$20,0))),0)</f>
        <v>0</v>
      </c>
      <c r="E2032" s="785" t="str">
        <f t="shared" si="93"/>
        <v>HI</v>
      </c>
      <c r="F2032" s="786">
        <f>VLOOKUP(C2032,METADATA!$A$5:$H$29,IF(E2032="HI",2,IF(E2032="LO",6,10))+IF(D2032=1,2,IF(D2032=7,1,(IF(WEEKDAY(B2032)=1,2,IF(WEEKDAY(B2032)=7,1,0))))))</f>
        <v>2</v>
      </c>
      <c r="G2032" s="786">
        <f>VLOOKUP(C2032,METADATA!$J$5:$Q$29,IF(E2032="HI",2,IF(E2032="LO",6,10))+IF(D2032=1,2,IF(D2032=7,1,(IF(WEEKDAY(B2032)=1,2,IF(WEEKDAY(B2032)=7,1,0))))))</f>
        <v>2</v>
      </c>
      <c r="H2032" s="787">
        <v>14269.25</v>
      </c>
      <c r="I2032" s="788">
        <v>1048.8949890136719</v>
      </c>
      <c r="K2032" s="795">
        <v>824.32500000000005</v>
      </c>
      <c r="M2032" s="798">
        <f t="shared" si="94"/>
        <v>14307.748818751257</v>
      </c>
      <c r="N2032" s="303"/>
      <c r="S2032" s="786">
        <v>0</v>
      </c>
      <c r="T2032" s="781">
        <f>VLOOKUP(C2032,METADATA!$J$5:$Q$29,IF(E2032="HI",2,IF(E2032="LO",6,10))+IF(S2032=1,2,IF(D2032=7,1,(IF(WEEKDAY(B2032)=1,2,IF(WEEKDAY(B2032)=7,1,0))))))</f>
        <v>2</v>
      </c>
      <c r="U2032" s="781">
        <f>VLOOKUP(C2032,METADATA!$A$5:$H$29,IF(E2032="HI",2,IF(E2032="LO",6,10))+IF(S2032=1,2,IF(D2032=7,1,(IF(WEEKDAY(B2032)=1,2,IF(WEEKDAY(B2032)=7,1,0))))))</f>
        <v>2</v>
      </c>
    </row>
    <row r="2033" spans="2:21" ht="13.95" customHeight="1" x14ac:dyDescent="0.25">
      <c r="B2033" s="784">
        <f t="shared" si="95"/>
        <v>45467</v>
      </c>
      <c r="C2033" s="785">
        <v>13</v>
      </c>
      <c r="D2033" s="786">
        <f>IFERROR((INDEX(METADATA!$T$2:$T$20,MATCH(B2033,METADATA!$S$2:$S$20,0))),0)</f>
        <v>0</v>
      </c>
      <c r="E2033" s="785" t="str">
        <f t="shared" si="93"/>
        <v>HI</v>
      </c>
      <c r="F2033" s="786">
        <f>VLOOKUP(C2033,METADATA!$A$5:$H$29,IF(E2033="HI",2,IF(E2033="LO",6,10))+IF(D2033=1,2,IF(D2033=7,1,(IF(WEEKDAY(B2033)=1,2,IF(WEEKDAY(B2033)=7,1,0))))))</f>
        <v>2</v>
      </c>
      <c r="G2033" s="786">
        <f>VLOOKUP(C2033,METADATA!$J$5:$Q$29,IF(E2033="HI",2,IF(E2033="LO",6,10))+IF(D2033=1,2,IF(D2033=7,1,(IF(WEEKDAY(B2033)=1,2,IF(WEEKDAY(B2033)=7,1,0))))))</f>
        <v>2</v>
      </c>
      <c r="H2033" s="787">
        <v>13595</v>
      </c>
      <c r="I2033" s="788">
        <v>1118.6675109863281</v>
      </c>
      <c r="K2033" s="795">
        <v>882.73749999999995</v>
      </c>
      <c r="M2033" s="798">
        <f t="shared" si="94"/>
        <v>13640.947254503126</v>
      </c>
      <c r="N2033" s="303"/>
      <c r="S2033" s="786">
        <v>0</v>
      </c>
      <c r="T2033" s="781">
        <f>VLOOKUP(C2033,METADATA!$J$5:$Q$29,IF(E2033="HI",2,IF(E2033="LO",6,10))+IF(S2033=1,2,IF(D2033=7,1,(IF(WEEKDAY(B2033)=1,2,IF(WEEKDAY(B2033)=7,1,0))))))</f>
        <v>2</v>
      </c>
      <c r="U2033" s="781">
        <f>VLOOKUP(C2033,METADATA!$A$5:$H$29,IF(E2033="HI",2,IF(E2033="LO",6,10))+IF(S2033=1,2,IF(D2033=7,1,(IF(WEEKDAY(B2033)=1,2,IF(WEEKDAY(B2033)=7,1,0))))))</f>
        <v>2</v>
      </c>
    </row>
    <row r="2034" spans="2:21" ht="13.95" customHeight="1" x14ac:dyDescent="0.25">
      <c r="B2034" s="784">
        <f t="shared" si="95"/>
        <v>45467</v>
      </c>
      <c r="C2034" s="785">
        <v>14</v>
      </c>
      <c r="D2034" s="786">
        <f>IFERROR((INDEX(METADATA!$T$2:$T$20,MATCH(B2034,METADATA!$S$2:$S$20,0))),0)</f>
        <v>0</v>
      </c>
      <c r="E2034" s="785" t="str">
        <f t="shared" si="93"/>
        <v>HI</v>
      </c>
      <c r="F2034" s="786">
        <f>VLOOKUP(C2034,METADATA!$A$5:$H$29,IF(E2034="HI",2,IF(E2034="LO",6,10))+IF(D2034=1,2,IF(D2034=7,1,(IF(WEEKDAY(B2034)=1,2,IF(WEEKDAY(B2034)=7,1,0))))))</f>
        <v>2</v>
      </c>
      <c r="G2034" s="786">
        <f>VLOOKUP(C2034,METADATA!$J$5:$Q$29,IF(E2034="HI",2,IF(E2034="LO",6,10))+IF(D2034=1,2,IF(D2034=7,1,(IF(WEEKDAY(B2034)=1,2,IF(WEEKDAY(B2034)=7,1,0))))))</f>
        <v>2</v>
      </c>
      <c r="H2034" s="787">
        <v>13744.5</v>
      </c>
      <c r="I2034" s="788">
        <v>1754.9275207519531</v>
      </c>
      <c r="K2034" s="795">
        <v>909.3125</v>
      </c>
      <c r="M2034" s="798">
        <f t="shared" si="94"/>
        <v>13856.083532264542</v>
      </c>
      <c r="N2034" s="303"/>
      <c r="S2034" s="786">
        <v>0</v>
      </c>
      <c r="T2034" s="781">
        <f>VLOOKUP(C2034,METADATA!$J$5:$Q$29,IF(E2034="HI",2,IF(E2034="LO",6,10))+IF(S2034=1,2,IF(D2034=7,1,(IF(WEEKDAY(B2034)=1,2,IF(WEEKDAY(B2034)=7,1,0))))))</f>
        <v>2</v>
      </c>
      <c r="U2034" s="781">
        <f>VLOOKUP(C2034,METADATA!$A$5:$H$29,IF(E2034="HI",2,IF(E2034="LO",6,10))+IF(S2034=1,2,IF(D2034=7,1,(IF(WEEKDAY(B2034)=1,2,IF(WEEKDAY(B2034)=7,1,0))))))</f>
        <v>2</v>
      </c>
    </row>
    <row r="2035" spans="2:21" ht="13.95" customHeight="1" x14ac:dyDescent="0.25">
      <c r="B2035" s="784">
        <f t="shared" si="95"/>
        <v>45467</v>
      </c>
      <c r="C2035" s="785">
        <v>15</v>
      </c>
      <c r="D2035" s="786">
        <f>IFERROR((INDEX(METADATA!$T$2:$T$20,MATCH(B2035,METADATA!$S$2:$S$20,0))),0)</f>
        <v>0</v>
      </c>
      <c r="E2035" s="785" t="str">
        <f t="shared" si="93"/>
        <v>HI</v>
      </c>
      <c r="F2035" s="786">
        <f>VLOOKUP(C2035,METADATA!$A$5:$H$29,IF(E2035="HI",2,IF(E2035="LO",6,10))+IF(D2035=1,2,IF(D2035=7,1,(IF(WEEKDAY(B2035)=1,2,IF(WEEKDAY(B2035)=7,1,0))))))</f>
        <v>2</v>
      </c>
      <c r="G2035" s="786">
        <f>VLOOKUP(C2035,METADATA!$J$5:$Q$29,IF(E2035="HI",2,IF(E2035="LO",6,10))+IF(D2035=1,2,IF(D2035=7,1,(IF(WEEKDAY(B2035)=1,2,IF(WEEKDAY(B2035)=7,1,0))))))</f>
        <v>2</v>
      </c>
      <c r="H2035" s="787">
        <v>13446</v>
      </c>
      <c r="I2035" s="788">
        <v>2389.8000030517578</v>
      </c>
      <c r="K2035" s="795">
        <v>905.6</v>
      </c>
      <c r="M2035" s="798">
        <f t="shared" si="94"/>
        <v>13656.72215630772</v>
      </c>
      <c r="N2035" s="303"/>
      <c r="S2035" s="786">
        <v>0</v>
      </c>
      <c r="T2035" s="781">
        <f>VLOOKUP(C2035,METADATA!$J$5:$Q$29,IF(E2035="HI",2,IF(E2035="LO",6,10))+IF(S2035=1,2,IF(D2035=7,1,(IF(WEEKDAY(B2035)=1,2,IF(WEEKDAY(B2035)=7,1,0))))))</f>
        <v>2</v>
      </c>
      <c r="U2035" s="781">
        <f>VLOOKUP(C2035,METADATA!$A$5:$H$29,IF(E2035="HI",2,IF(E2035="LO",6,10))+IF(S2035=1,2,IF(D2035=7,1,(IF(WEEKDAY(B2035)=1,2,IF(WEEKDAY(B2035)=7,1,0))))))</f>
        <v>2</v>
      </c>
    </row>
    <row r="2036" spans="2:21" ht="13.95" customHeight="1" x14ac:dyDescent="0.25">
      <c r="B2036" s="784">
        <f t="shared" si="95"/>
        <v>45467</v>
      </c>
      <c r="C2036" s="785">
        <v>16</v>
      </c>
      <c r="D2036" s="786">
        <f>IFERROR((INDEX(METADATA!$T$2:$T$20,MATCH(B2036,METADATA!$S$2:$S$20,0))),0)</f>
        <v>0</v>
      </c>
      <c r="E2036" s="785" t="str">
        <f t="shared" si="93"/>
        <v>HI</v>
      </c>
      <c r="F2036" s="786">
        <f>VLOOKUP(C2036,METADATA!$A$5:$H$29,IF(E2036="HI",2,IF(E2036="LO",6,10))+IF(D2036=1,2,IF(D2036=7,1,(IF(WEEKDAY(B2036)=1,2,IF(WEEKDAY(B2036)=7,1,0))))))</f>
        <v>2</v>
      </c>
      <c r="G2036" s="786">
        <f>VLOOKUP(C2036,METADATA!$J$5:$Q$29,IF(E2036="HI",2,IF(E2036="LO",6,10))+IF(D2036=1,2,IF(D2036=7,1,(IF(WEEKDAY(B2036)=1,2,IF(WEEKDAY(B2036)=7,1,0))))))</f>
        <v>2</v>
      </c>
      <c r="H2036" s="787">
        <v>13341.5</v>
      </c>
      <c r="I2036" s="788">
        <v>2969.0899963378906</v>
      </c>
      <c r="K2036" s="795">
        <v>913.98749999999995</v>
      </c>
      <c r="M2036" s="798">
        <f t="shared" si="94"/>
        <v>13667.886363895252</v>
      </c>
      <c r="N2036" s="303"/>
      <c r="S2036" s="786">
        <v>0</v>
      </c>
      <c r="T2036" s="781">
        <f>VLOOKUP(C2036,METADATA!$J$5:$Q$29,IF(E2036="HI",2,IF(E2036="LO",6,10))+IF(S2036=1,2,IF(D2036=7,1,(IF(WEEKDAY(B2036)=1,2,IF(WEEKDAY(B2036)=7,1,0))))))</f>
        <v>2</v>
      </c>
      <c r="U2036" s="781">
        <f>VLOOKUP(C2036,METADATA!$A$5:$H$29,IF(E2036="HI",2,IF(E2036="LO",6,10))+IF(S2036=1,2,IF(D2036=7,1,(IF(WEEKDAY(B2036)=1,2,IF(WEEKDAY(B2036)=7,1,0))))))</f>
        <v>2</v>
      </c>
    </row>
    <row r="2037" spans="2:21" ht="13.95" customHeight="1" x14ac:dyDescent="0.25">
      <c r="B2037" s="784">
        <f t="shared" si="95"/>
        <v>45467</v>
      </c>
      <c r="C2037" s="785">
        <v>17</v>
      </c>
      <c r="D2037" s="786">
        <f>IFERROR((INDEX(METADATA!$T$2:$T$20,MATCH(B2037,METADATA!$S$2:$S$20,0))),0)</f>
        <v>0</v>
      </c>
      <c r="E2037" s="785" t="str">
        <f t="shared" si="93"/>
        <v>HI</v>
      </c>
      <c r="F2037" s="786">
        <f>VLOOKUP(C2037,METADATA!$A$5:$H$29,IF(E2037="HI",2,IF(E2037="LO",6,10))+IF(D2037=1,2,IF(D2037=7,1,(IF(WEEKDAY(B2037)=1,2,IF(WEEKDAY(B2037)=7,1,0))))))</f>
        <v>1</v>
      </c>
      <c r="G2037" s="786">
        <f>VLOOKUP(C2037,METADATA!$J$5:$Q$29,IF(E2037="HI",2,IF(E2037="LO",6,10))+IF(D2037=1,2,IF(D2037=7,1,(IF(WEEKDAY(B2037)=1,2,IF(WEEKDAY(B2037)=7,1,0))))))</f>
        <v>1</v>
      </c>
      <c r="H2037" s="787">
        <v>12802.5</v>
      </c>
      <c r="I2037" s="788">
        <v>2956.9649963378906</v>
      </c>
      <c r="K2037" s="795">
        <v>902.26250000000005</v>
      </c>
      <c r="M2037" s="798">
        <f t="shared" si="94"/>
        <v>13139.54520672491</v>
      </c>
      <c r="N2037" s="303"/>
      <c r="S2037" s="786">
        <v>0</v>
      </c>
      <c r="T2037" s="781">
        <f>VLOOKUP(C2037,METADATA!$J$5:$Q$29,IF(E2037="HI",2,IF(E2037="LO",6,10))+IF(S2037=1,2,IF(D2037=7,1,(IF(WEEKDAY(B2037)=1,2,IF(WEEKDAY(B2037)=7,1,0))))))</f>
        <v>1</v>
      </c>
      <c r="U2037" s="781">
        <f>VLOOKUP(C2037,METADATA!$A$5:$H$29,IF(E2037="HI",2,IF(E2037="LO",6,10))+IF(S2037=1,2,IF(D2037=7,1,(IF(WEEKDAY(B2037)=1,2,IF(WEEKDAY(B2037)=7,1,0))))))</f>
        <v>1</v>
      </c>
    </row>
    <row r="2038" spans="2:21" ht="13.95" customHeight="1" x14ac:dyDescent="0.25">
      <c r="B2038" s="784">
        <f t="shared" si="95"/>
        <v>45467</v>
      </c>
      <c r="C2038" s="785">
        <v>18</v>
      </c>
      <c r="D2038" s="786">
        <f>IFERROR((INDEX(METADATA!$T$2:$T$20,MATCH(B2038,METADATA!$S$2:$S$20,0))),0)</f>
        <v>0</v>
      </c>
      <c r="E2038" s="785" t="str">
        <f t="shared" si="93"/>
        <v>HI</v>
      </c>
      <c r="F2038" s="786">
        <f>VLOOKUP(C2038,METADATA!$A$5:$H$29,IF(E2038="HI",2,IF(E2038="LO",6,10))+IF(D2038=1,2,IF(D2038=7,1,(IF(WEEKDAY(B2038)=1,2,IF(WEEKDAY(B2038)=7,1,0))))))</f>
        <v>1</v>
      </c>
      <c r="G2038" s="786">
        <f>VLOOKUP(C2038,METADATA!$J$5:$Q$29,IF(E2038="HI",2,IF(E2038="LO",6,10))+IF(D2038=1,2,IF(D2038=7,1,(IF(WEEKDAY(B2038)=1,2,IF(WEEKDAY(B2038)=7,1,0))))))</f>
        <v>1</v>
      </c>
      <c r="H2038" s="787">
        <v>13182.5</v>
      </c>
      <c r="I2038" s="788">
        <v>2838.0500793457031</v>
      </c>
      <c r="K2038" s="795">
        <v>933.76250000000005</v>
      </c>
      <c r="M2038" s="798">
        <f t="shared" si="94"/>
        <v>13484.540574408687</v>
      </c>
      <c r="N2038" s="303"/>
      <c r="S2038" s="786">
        <v>0</v>
      </c>
      <c r="T2038" s="781">
        <f>VLOOKUP(C2038,METADATA!$J$5:$Q$29,IF(E2038="HI",2,IF(E2038="LO",6,10))+IF(S2038=1,2,IF(D2038=7,1,(IF(WEEKDAY(B2038)=1,2,IF(WEEKDAY(B2038)=7,1,0))))))</f>
        <v>1</v>
      </c>
      <c r="U2038" s="781">
        <f>VLOOKUP(C2038,METADATA!$A$5:$H$29,IF(E2038="HI",2,IF(E2038="LO",6,10))+IF(S2038=1,2,IF(D2038=7,1,(IF(WEEKDAY(B2038)=1,2,IF(WEEKDAY(B2038)=7,1,0))))))</f>
        <v>1</v>
      </c>
    </row>
    <row r="2039" spans="2:21" ht="13.95" customHeight="1" x14ac:dyDescent="0.25">
      <c r="B2039" s="784">
        <f t="shared" si="95"/>
        <v>45467</v>
      </c>
      <c r="C2039" s="785">
        <v>19</v>
      </c>
      <c r="D2039" s="786">
        <f>IFERROR((INDEX(METADATA!$T$2:$T$20,MATCH(B2039,METADATA!$S$2:$S$20,0))),0)</f>
        <v>0</v>
      </c>
      <c r="E2039" s="785" t="str">
        <f t="shared" si="93"/>
        <v>HI</v>
      </c>
      <c r="F2039" s="786">
        <f>VLOOKUP(C2039,METADATA!$A$5:$H$29,IF(E2039="HI",2,IF(E2039="LO",6,10))+IF(D2039=1,2,IF(D2039=7,1,(IF(WEEKDAY(B2039)=1,2,IF(WEEKDAY(B2039)=7,1,0))))))</f>
        <v>1</v>
      </c>
      <c r="G2039" s="786">
        <f>VLOOKUP(C2039,METADATA!$J$5:$Q$29,IF(E2039="HI",2,IF(E2039="LO",6,10))+IF(D2039=1,2,IF(D2039=7,1,(IF(WEEKDAY(B2039)=1,2,IF(WEEKDAY(B2039)=7,1,0))))))</f>
        <v>2</v>
      </c>
      <c r="H2039" s="787">
        <v>13590.5</v>
      </c>
      <c r="I2039" s="788">
        <v>2436.8550128936768</v>
      </c>
      <c r="K2039" s="795">
        <v>0</v>
      </c>
      <c r="M2039" s="798">
        <f t="shared" si="94"/>
        <v>13807.242758924211</v>
      </c>
      <c r="N2039" s="303"/>
      <c r="S2039" s="786">
        <v>0</v>
      </c>
      <c r="T2039" s="781">
        <f>VLOOKUP(C2039,METADATA!$J$5:$Q$29,IF(E2039="HI",2,IF(E2039="LO",6,10))+IF(S2039=1,2,IF(D2039=7,1,(IF(WEEKDAY(B2039)=1,2,IF(WEEKDAY(B2039)=7,1,0))))))</f>
        <v>2</v>
      </c>
      <c r="U2039" s="781">
        <f>VLOOKUP(C2039,METADATA!$A$5:$H$29,IF(E2039="HI",2,IF(E2039="LO",6,10))+IF(S2039=1,2,IF(D2039=7,1,(IF(WEEKDAY(B2039)=1,2,IF(WEEKDAY(B2039)=7,1,0))))))</f>
        <v>1</v>
      </c>
    </row>
    <row r="2040" spans="2:21" ht="13.95" customHeight="1" x14ac:dyDescent="0.25">
      <c r="B2040" s="784">
        <f t="shared" si="95"/>
        <v>45467</v>
      </c>
      <c r="C2040" s="785">
        <v>20</v>
      </c>
      <c r="D2040" s="786">
        <f>IFERROR((INDEX(METADATA!$T$2:$T$20,MATCH(B2040,METADATA!$S$2:$S$20,0))),0)</f>
        <v>0</v>
      </c>
      <c r="E2040" s="785" t="str">
        <f t="shared" si="93"/>
        <v>HI</v>
      </c>
      <c r="F2040" s="786">
        <f>VLOOKUP(C2040,METADATA!$A$5:$H$29,IF(E2040="HI",2,IF(E2040="LO",6,10))+IF(D2040=1,2,IF(D2040=7,1,(IF(WEEKDAY(B2040)=1,2,IF(WEEKDAY(B2040)=7,1,0))))))</f>
        <v>2</v>
      </c>
      <c r="G2040" s="786">
        <f>VLOOKUP(C2040,METADATA!$J$5:$Q$29,IF(E2040="HI",2,IF(E2040="LO",6,10))+IF(D2040=1,2,IF(D2040=7,1,(IF(WEEKDAY(B2040)=1,2,IF(WEEKDAY(B2040)=7,1,0))))))</f>
        <v>2</v>
      </c>
      <c r="H2040" s="787">
        <v>12469.25</v>
      </c>
      <c r="I2040" s="788">
        <v>3136.7549996376038</v>
      </c>
      <c r="K2040" s="795">
        <v>0</v>
      </c>
      <c r="M2040" s="798">
        <f t="shared" si="94"/>
        <v>12857.738039416245</v>
      </c>
      <c r="N2040" s="303"/>
      <c r="S2040" s="786">
        <v>0</v>
      </c>
      <c r="T2040" s="781">
        <f>VLOOKUP(C2040,METADATA!$J$5:$Q$29,IF(E2040="HI",2,IF(E2040="LO",6,10))+IF(S2040=1,2,IF(D2040=7,1,(IF(WEEKDAY(B2040)=1,2,IF(WEEKDAY(B2040)=7,1,0))))))</f>
        <v>2</v>
      </c>
      <c r="U2040" s="781">
        <f>VLOOKUP(C2040,METADATA!$A$5:$H$29,IF(E2040="HI",2,IF(E2040="LO",6,10))+IF(S2040=1,2,IF(D2040=7,1,(IF(WEEKDAY(B2040)=1,2,IF(WEEKDAY(B2040)=7,1,0))))))</f>
        <v>2</v>
      </c>
    </row>
    <row r="2041" spans="2:21" ht="13.95" customHeight="1" x14ac:dyDescent="0.25">
      <c r="B2041" s="784">
        <f t="shared" si="95"/>
        <v>45467</v>
      </c>
      <c r="C2041" s="785">
        <v>21</v>
      </c>
      <c r="D2041" s="786">
        <f>IFERROR((INDEX(METADATA!$T$2:$T$20,MATCH(B2041,METADATA!$S$2:$S$20,0))),0)</f>
        <v>0</v>
      </c>
      <c r="E2041" s="785" t="str">
        <f t="shared" si="93"/>
        <v>HI</v>
      </c>
      <c r="F2041" s="786">
        <f>VLOOKUP(C2041,METADATA!$A$5:$H$29,IF(E2041="HI",2,IF(E2041="LO",6,10))+IF(D2041=1,2,IF(D2041=7,1,(IF(WEEKDAY(B2041)=1,2,IF(WEEKDAY(B2041)=7,1,0))))))</f>
        <v>2</v>
      </c>
      <c r="G2041" s="786">
        <f>VLOOKUP(C2041,METADATA!$J$5:$Q$29,IF(E2041="HI",2,IF(E2041="LO",6,10))+IF(D2041=1,2,IF(D2041=7,1,(IF(WEEKDAY(B2041)=1,2,IF(WEEKDAY(B2041)=7,1,0))))))</f>
        <v>2</v>
      </c>
      <c r="H2041" s="787">
        <v>11084.75</v>
      </c>
      <c r="I2041" s="788">
        <v>4186.8400573730469</v>
      </c>
      <c r="K2041" s="795">
        <v>0</v>
      </c>
      <c r="M2041" s="798">
        <f t="shared" si="94"/>
        <v>11849.105967478034</v>
      </c>
      <c r="N2041" s="303"/>
      <c r="S2041" s="786">
        <v>0</v>
      </c>
      <c r="T2041" s="781">
        <f>VLOOKUP(C2041,METADATA!$J$5:$Q$29,IF(E2041="HI",2,IF(E2041="LO",6,10))+IF(S2041=1,2,IF(D2041=7,1,(IF(WEEKDAY(B2041)=1,2,IF(WEEKDAY(B2041)=7,1,0))))))</f>
        <v>2</v>
      </c>
      <c r="U2041" s="781">
        <f>VLOOKUP(C2041,METADATA!$A$5:$H$29,IF(E2041="HI",2,IF(E2041="LO",6,10))+IF(S2041=1,2,IF(D2041=7,1,(IF(WEEKDAY(B2041)=1,2,IF(WEEKDAY(B2041)=7,1,0))))))</f>
        <v>2</v>
      </c>
    </row>
    <row r="2042" spans="2:21" ht="13.95" customHeight="1" x14ac:dyDescent="0.25">
      <c r="B2042" s="784">
        <f t="shared" si="95"/>
        <v>45467</v>
      </c>
      <c r="C2042" s="785">
        <v>22</v>
      </c>
      <c r="D2042" s="786">
        <f>IFERROR((INDEX(METADATA!$T$2:$T$20,MATCH(B2042,METADATA!$S$2:$S$20,0))),0)</f>
        <v>0</v>
      </c>
      <c r="E2042" s="785" t="str">
        <f t="shared" si="93"/>
        <v>HI</v>
      </c>
      <c r="F2042" s="786">
        <f>VLOOKUP(C2042,METADATA!$A$5:$H$29,IF(E2042="HI",2,IF(E2042="LO",6,10))+IF(D2042=1,2,IF(D2042=7,1,(IF(WEEKDAY(B2042)=1,2,IF(WEEKDAY(B2042)=7,1,0))))))</f>
        <v>3</v>
      </c>
      <c r="G2042" s="786">
        <f>VLOOKUP(C2042,METADATA!$J$5:$Q$29,IF(E2042="HI",2,IF(E2042="LO",6,10))+IF(D2042=1,2,IF(D2042=7,1,(IF(WEEKDAY(B2042)=1,2,IF(WEEKDAY(B2042)=7,1,0))))))</f>
        <v>3</v>
      </c>
      <c r="H2042" s="787">
        <v>9882</v>
      </c>
      <c r="I2042" s="788">
        <v>4292.5599670410156</v>
      </c>
      <c r="K2042" s="795">
        <v>0</v>
      </c>
      <c r="M2042" s="798">
        <f t="shared" si="94"/>
        <v>10774.042652163726</v>
      </c>
      <c r="N2042" s="303"/>
      <c r="S2042" s="786">
        <v>0</v>
      </c>
      <c r="T2042" s="781">
        <f>VLOOKUP(C2042,METADATA!$J$5:$Q$29,IF(E2042="HI",2,IF(E2042="LO",6,10))+IF(S2042=1,2,IF(D2042=7,1,(IF(WEEKDAY(B2042)=1,2,IF(WEEKDAY(B2042)=7,1,0))))))</f>
        <v>3</v>
      </c>
      <c r="U2042" s="781">
        <f>VLOOKUP(C2042,METADATA!$A$5:$H$29,IF(E2042="HI",2,IF(E2042="LO",6,10))+IF(S2042=1,2,IF(D2042=7,1,(IF(WEEKDAY(B2042)=1,2,IF(WEEKDAY(B2042)=7,1,0))))))</f>
        <v>3</v>
      </c>
    </row>
    <row r="2043" spans="2:21" ht="13.95" customHeight="1" x14ac:dyDescent="0.25">
      <c r="B2043" s="784">
        <f t="shared" si="95"/>
        <v>45467</v>
      </c>
      <c r="C2043" s="785">
        <v>23</v>
      </c>
      <c r="D2043" s="786">
        <f>IFERROR((INDEX(METADATA!$T$2:$T$20,MATCH(B2043,METADATA!$S$2:$S$20,0))),0)</f>
        <v>0</v>
      </c>
      <c r="E2043" s="785" t="str">
        <f t="shared" si="93"/>
        <v>HI</v>
      </c>
      <c r="F2043" s="786">
        <f>VLOOKUP(C2043,METADATA!$A$5:$H$29,IF(E2043="HI",2,IF(E2043="LO",6,10))+IF(D2043=1,2,IF(D2043=7,1,(IF(WEEKDAY(B2043)=1,2,IF(WEEKDAY(B2043)=7,1,0))))))</f>
        <v>3</v>
      </c>
      <c r="G2043" s="786">
        <f>VLOOKUP(C2043,METADATA!$J$5:$Q$29,IF(E2043="HI",2,IF(E2043="LO",6,10))+IF(D2043=1,2,IF(D2043=7,1,(IF(WEEKDAY(B2043)=1,2,IF(WEEKDAY(B2043)=7,1,0))))))</f>
        <v>3</v>
      </c>
      <c r="H2043" s="787">
        <v>9189.5</v>
      </c>
      <c r="I2043" s="788">
        <v>4391.89990234375</v>
      </c>
      <c r="K2043" s="795">
        <v>0</v>
      </c>
      <c r="M2043" s="798">
        <f t="shared" si="94"/>
        <v>10185.072164801142</v>
      </c>
      <c r="N2043" s="303"/>
      <c r="S2043" s="786">
        <v>0</v>
      </c>
      <c r="T2043" s="781">
        <f>VLOOKUP(C2043,METADATA!$J$5:$Q$29,IF(E2043="HI",2,IF(E2043="LO",6,10))+IF(S2043=1,2,IF(D2043=7,1,(IF(WEEKDAY(B2043)=1,2,IF(WEEKDAY(B2043)=7,1,0))))))</f>
        <v>3</v>
      </c>
      <c r="U2043" s="781">
        <f>VLOOKUP(C2043,METADATA!$A$5:$H$29,IF(E2043="HI",2,IF(E2043="LO",6,10))+IF(S2043=1,2,IF(D2043=7,1,(IF(WEEKDAY(B2043)=1,2,IF(WEEKDAY(B2043)=7,1,0))))))</f>
        <v>3</v>
      </c>
    </row>
    <row r="2044" spans="2:21" ht="13.95" customHeight="1" x14ac:dyDescent="0.25">
      <c r="B2044" s="784">
        <f t="shared" si="95"/>
        <v>45468</v>
      </c>
      <c r="C2044" s="785">
        <v>0</v>
      </c>
      <c r="D2044" s="786">
        <f>IFERROR((INDEX(METADATA!$T$2:$T$20,MATCH(B2044,METADATA!$S$2:$S$20,0))),0)</f>
        <v>0</v>
      </c>
      <c r="E2044" s="785" t="str">
        <f t="shared" si="93"/>
        <v>HI</v>
      </c>
      <c r="F2044" s="786">
        <f>VLOOKUP(C2044,METADATA!$A$5:$H$29,IF(E2044="HI",2,IF(E2044="LO",6,10))+IF(D2044=1,2,IF(D2044=7,1,(IF(WEEKDAY(B2044)=1,2,IF(WEEKDAY(B2044)=7,1,0))))))</f>
        <v>3</v>
      </c>
      <c r="G2044" s="786">
        <f>VLOOKUP(C2044,METADATA!$J$5:$Q$29,IF(E2044="HI",2,IF(E2044="LO",6,10))+IF(D2044=1,2,IF(D2044=7,1,(IF(WEEKDAY(B2044)=1,2,IF(WEEKDAY(B2044)=7,1,0))))))</f>
        <v>3</v>
      </c>
      <c r="H2044" s="787">
        <v>8519</v>
      </c>
      <c r="I2044" s="788">
        <v>4464.9249267578125</v>
      </c>
      <c r="K2044" s="795">
        <v>0</v>
      </c>
      <c r="M2044" s="798">
        <f t="shared" si="94"/>
        <v>9618.1555197232719</v>
      </c>
      <c r="N2044" s="303"/>
      <c r="S2044" s="786">
        <v>0</v>
      </c>
      <c r="T2044" s="781">
        <f>VLOOKUP(C2044,METADATA!$J$5:$Q$29,IF(E2044="HI",2,IF(E2044="LO",6,10))+IF(S2044=1,2,IF(D2044=7,1,(IF(WEEKDAY(B2044)=1,2,IF(WEEKDAY(B2044)=7,1,0))))))</f>
        <v>3</v>
      </c>
      <c r="U2044" s="781">
        <f>VLOOKUP(C2044,METADATA!$A$5:$H$29,IF(E2044="HI",2,IF(E2044="LO",6,10))+IF(S2044=1,2,IF(D2044=7,1,(IF(WEEKDAY(B2044)=1,2,IF(WEEKDAY(B2044)=7,1,0))))))</f>
        <v>3</v>
      </c>
    </row>
    <row r="2045" spans="2:21" ht="13.95" customHeight="1" x14ac:dyDescent="0.25">
      <c r="B2045" s="784">
        <f t="shared" si="95"/>
        <v>45468</v>
      </c>
      <c r="C2045" s="785">
        <v>1</v>
      </c>
      <c r="D2045" s="786">
        <f>IFERROR((INDEX(METADATA!$T$2:$T$20,MATCH(B2045,METADATA!$S$2:$S$20,0))),0)</f>
        <v>0</v>
      </c>
      <c r="E2045" s="785" t="str">
        <f t="shared" si="93"/>
        <v>HI</v>
      </c>
      <c r="F2045" s="786">
        <f>VLOOKUP(C2045,METADATA!$A$5:$H$29,IF(E2045="HI",2,IF(E2045="LO",6,10))+IF(D2045=1,2,IF(D2045=7,1,(IF(WEEKDAY(B2045)=1,2,IF(WEEKDAY(B2045)=7,1,0))))))</f>
        <v>3</v>
      </c>
      <c r="G2045" s="786">
        <f>VLOOKUP(C2045,METADATA!$J$5:$Q$29,IF(E2045="HI",2,IF(E2045="LO",6,10))+IF(D2045=1,2,IF(D2045=7,1,(IF(WEEKDAY(B2045)=1,2,IF(WEEKDAY(B2045)=7,1,0))))))</f>
        <v>3</v>
      </c>
      <c r="H2045" s="787">
        <v>8149.5</v>
      </c>
      <c r="I2045" s="788">
        <v>4492.4500427246094</v>
      </c>
      <c r="K2045" s="795">
        <v>0</v>
      </c>
      <c r="M2045" s="798">
        <f t="shared" si="94"/>
        <v>9305.7217686956628</v>
      </c>
      <c r="N2045" s="303"/>
      <c r="S2045" s="786">
        <v>0</v>
      </c>
      <c r="T2045" s="781">
        <f>VLOOKUP(C2045,METADATA!$J$5:$Q$29,IF(E2045="HI",2,IF(E2045="LO",6,10))+IF(S2045=1,2,IF(D2045=7,1,(IF(WEEKDAY(B2045)=1,2,IF(WEEKDAY(B2045)=7,1,0))))))</f>
        <v>3</v>
      </c>
      <c r="U2045" s="781">
        <f>VLOOKUP(C2045,METADATA!$A$5:$H$29,IF(E2045="HI",2,IF(E2045="LO",6,10))+IF(S2045=1,2,IF(D2045=7,1,(IF(WEEKDAY(B2045)=1,2,IF(WEEKDAY(B2045)=7,1,0))))))</f>
        <v>3</v>
      </c>
    </row>
    <row r="2046" spans="2:21" ht="13.95" customHeight="1" x14ac:dyDescent="0.25">
      <c r="B2046" s="784">
        <f t="shared" si="95"/>
        <v>45468</v>
      </c>
      <c r="C2046" s="785">
        <v>2</v>
      </c>
      <c r="D2046" s="786">
        <f>IFERROR((INDEX(METADATA!$T$2:$T$20,MATCH(B2046,METADATA!$S$2:$S$20,0))),0)</f>
        <v>0</v>
      </c>
      <c r="E2046" s="785" t="str">
        <f t="shared" si="93"/>
        <v>HI</v>
      </c>
      <c r="F2046" s="786">
        <f>VLOOKUP(C2046,METADATA!$A$5:$H$29,IF(E2046="HI",2,IF(E2046="LO",6,10))+IF(D2046=1,2,IF(D2046=7,1,(IF(WEEKDAY(B2046)=1,2,IF(WEEKDAY(B2046)=7,1,0))))))</f>
        <v>3</v>
      </c>
      <c r="G2046" s="786">
        <f>VLOOKUP(C2046,METADATA!$J$5:$Q$29,IF(E2046="HI",2,IF(E2046="LO",6,10))+IF(D2046=1,2,IF(D2046=7,1,(IF(WEEKDAY(B2046)=1,2,IF(WEEKDAY(B2046)=7,1,0))))))</f>
        <v>3</v>
      </c>
      <c r="H2046" s="787">
        <v>8229.75</v>
      </c>
      <c r="I2046" s="788">
        <v>4253.3749694824219</v>
      </c>
      <c r="K2046" s="795">
        <v>0</v>
      </c>
      <c r="M2046" s="798">
        <f t="shared" si="94"/>
        <v>9263.9075823067014</v>
      </c>
      <c r="N2046" s="303"/>
      <c r="S2046" s="786">
        <v>0</v>
      </c>
      <c r="T2046" s="781">
        <f>VLOOKUP(C2046,METADATA!$J$5:$Q$29,IF(E2046="HI",2,IF(E2046="LO",6,10))+IF(S2046=1,2,IF(D2046=7,1,(IF(WEEKDAY(B2046)=1,2,IF(WEEKDAY(B2046)=7,1,0))))))</f>
        <v>3</v>
      </c>
      <c r="U2046" s="781">
        <f>VLOOKUP(C2046,METADATA!$A$5:$H$29,IF(E2046="HI",2,IF(E2046="LO",6,10))+IF(S2046=1,2,IF(D2046=7,1,(IF(WEEKDAY(B2046)=1,2,IF(WEEKDAY(B2046)=7,1,0))))))</f>
        <v>3</v>
      </c>
    </row>
    <row r="2047" spans="2:21" ht="13.95" customHeight="1" x14ac:dyDescent="0.25">
      <c r="B2047" s="784">
        <f t="shared" si="95"/>
        <v>45468</v>
      </c>
      <c r="C2047" s="785">
        <v>3</v>
      </c>
      <c r="D2047" s="786">
        <f>IFERROR((INDEX(METADATA!$T$2:$T$20,MATCH(B2047,METADATA!$S$2:$S$20,0))),0)</f>
        <v>0</v>
      </c>
      <c r="E2047" s="785" t="str">
        <f t="shared" si="93"/>
        <v>HI</v>
      </c>
      <c r="F2047" s="786">
        <f>VLOOKUP(C2047,METADATA!$A$5:$H$29,IF(E2047="HI",2,IF(E2047="LO",6,10))+IF(D2047=1,2,IF(D2047=7,1,(IF(WEEKDAY(B2047)=1,2,IF(WEEKDAY(B2047)=7,1,0))))))</f>
        <v>3</v>
      </c>
      <c r="G2047" s="786">
        <f>VLOOKUP(C2047,METADATA!$J$5:$Q$29,IF(E2047="HI",2,IF(E2047="LO",6,10))+IF(D2047=1,2,IF(D2047=7,1,(IF(WEEKDAY(B2047)=1,2,IF(WEEKDAY(B2047)=7,1,0))))))</f>
        <v>3</v>
      </c>
      <c r="H2047" s="787">
        <v>8100</v>
      </c>
      <c r="I2047" s="788">
        <v>4147.6389770507813</v>
      </c>
      <c r="K2047" s="795">
        <v>0</v>
      </c>
      <c r="M2047" s="798">
        <f t="shared" si="94"/>
        <v>9100.1598383737655</v>
      </c>
      <c r="N2047" s="303"/>
      <c r="S2047" s="786">
        <v>0</v>
      </c>
      <c r="T2047" s="781">
        <f>VLOOKUP(C2047,METADATA!$J$5:$Q$29,IF(E2047="HI",2,IF(E2047="LO",6,10))+IF(S2047=1,2,IF(D2047=7,1,(IF(WEEKDAY(B2047)=1,2,IF(WEEKDAY(B2047)=7,1,0))))))</f>
        <v>3</v>
      </c>
      <c r="U2047" s="781">
        <f>VLOOKUP(C2047,METADATA!$A$5:$H$29,IF(E2047="HI",2,IF(E2047="LO",6,10))+IF(S2047=1,2,IF(D2047=7,1,(IF(WEEKDAY(B2047)=1,2,IF(WEEKDAY(B2047)=7,1,0))))))</f>
        <v>3</v>
      </c>
    </row>
    <row r="2048" spans="2:21" ht="13.95" customHeight="1" x14ac:dyDescent="0.25">
      <c r="B2048" s="784">
        <f t="shared" si="95"/>
        <v>45468</v>
      </c>
      <c r="C2048" s="785">
        <v>4</v>
      </c>
      <c r="D2048" s="786">
        <f>IFERROR((INDEX(METADATA!$T$2:$T$20,MATCH(B2048,METADATA!$S$2:$S$20,0))),0)</f>
        <v>0</v>
      </c>
      <c r="E2048" s="785" t="str">
        <f t="shared" si="93"/>
        <v>HI</v>
      </c>
      <c r="F2048" s="786">
        <f>VLOOKUP(C2048,METADATA!$A$5:$H$29,IF(E2048="HI",2,IF(E2048="LO",6,10))+IF(D2048=1,2,IF(D2048=7,1,(IF(WEEKDAY(B2048)=1,2,IF(WEEKDAY(B2048)=7,1,0))))))</f>
        <v>3</v>
      </c>
      <c r="G2048" s="786">
        <f>VLOOKUP(C2048,METADATA!$J$5:$Q$29,IF(E2048="HI",2,IF(E2048="LO",6,10))+IF(D2048=1,2,IF(D2048=7,1,(IF(WEEKDAY(B2048)=1,2,IF(WEEKDAY(B2048)=7,1,0))))))</f>
        <v>3</v>
      </c>
      <c r="H2048" s="787">
        <v>8482</v>
      </c>
      <c r="I2048" s="788">
        <v>4158.4249877929688</v>
      </c>
      <c r="K2048" s="795">
        <v>0</v>
      </c>
      <c r="M2048" s="798">
        <f t="shared" si="94"/>
        <v>9446.5243544438581</v>
      </c>
      <c r="N2048" s="303"/>
      <c r="S2048" s="786">
        <v>0</v>
      </c>
      <c r="T2048" s="781">
        <f>VLOOKUP(C2048,METADATA!$J$5:$Q$29,IF(E2048="HI",2,IF(E2048="LO",6,10))+IF(S2048=1,2,IF(D2048=7,1,(IF(WEEKDAY(B2048)=1,2,IF(WEEKDAY(B2048)=7,1,0))))))</f>
        <v>3</v>
      </c>
      <c r="U2048" s="781">
        <f>VLOOKUP(C2048,METADATA!$A$5:$H$29,IF(E2048="HI",2,IF(E2048="LO",6,10))+IF(S2048=1,2,IF(D2048=7,1,(IF(WEEKDAY(B2048)=1,2,IF(WEEKDAY(B2048)=7,1,0))))))</f>
        <v>3</v>
      </c>
    </row>
    <row r="2049" spans="2:21" ht="13.95" customHeight="1" x14ac:dyDescent="0.25">
      <c r="B2049" s="784">
        <f t="shared" si="95"/>
        <v>45468</v>
      </c>
      <c r="C2049" s="785">
        <v>5</v>
      </c>
      <c r="D2049" s="786">
        <f>IFERROR((INDEX(METADATA!$T$2:$T$20,MATCH(B2049,METADATA!$S$2:$S$20,0))),0)</f>
        <v>0</v>
      </c>
      <c r="E2049" s="785" t="str">
        <f t="shared" si="93"/>
        <v>HI</v>
      </c>
      <c r="F2049" s="786">
        <f>VLOOKUP(C2049,METADATA!$A$5:$H$29,IF(E2049="HI",2,IF(E2049="LO",6,10))+IF(D2049=1,2,IF(D2049=7,1,(IF(WEEKDAY(B2049)=1,2,IF(WEEKDAY(B2049)=7,1,0))))))</f>
        <v>3</v>
      </c>
      <c r="G2049" s="786">
        <f>VLOOKUP(C2049,METADATA!$J$5:$Q$29,IF(E2049="HI",2,IF(E2049="LO",6,10))+IF(D2049=1,2,IF(D2049=7,1,(IF(WEEKDAY(B2049)=1,2,IF(WEEKDAY(B2049)=7,1,0))))))</f>
        <v>3</v>
      </c>
      <c r="H2049" s="787">
        <v>8817.25</v>
      </c>
      <c r="I2049" s="788">
        <v>3087.2825012207031</v>
      </c>
      <c r="K2049" s="795">
        <v>0</v>
      </c>
      <c r="M2049" s="798">
        <f t="shared" si="94"/>
        <v>9342.1202521078467</v>
      </c>
      <c r="N2049" s="303"/>
      <c r="S2049" s="786">
        <v>0</v>
      </c>
      <c r="T2049" s="781">
        <f>VLOOKUP(C2049,METADATA!$J$5:$Q$29,IF(E2049="HI",2,IF(E2049="LO",6,10))+IF(S2049=1,2,IF(D2049=7,1,(IF(WEEKDAY(B2049)=1,2,IF(WEEKDAY(B2049)=7,1,0))))))</f>
        <v>3</v>
      </c>
      <c r="U2049" s="781">
        <f>VLOOKUP(C2049,METADATA!$A$5:$H$29,IF(E2049="HI",2,IF(E2049="LO",6,10))+IF(S2049=1,2,IF(D2049=7,1,(IF(WEEKDAY(B2049)=1,2,IF(WEEKDAY(B2049)=7,1,0))))))</f>
        <v>3</v>
      </c>
    </row>
    <row r="2050" spans="2:21" ht="13.95" customHeight="1" x14ac:dyDescent="0.25">
      <c r="B2050" s="784">
        <f t="shared" si="95"/>
        <v>45468</v>
      </c>
      <c r="C2050" s="785">
        <v>6</v>
      </c>
      <c r="D2050" s="786">
        <f>IFERROR((INDEX(METADATA!$T$2:$T$20,MATCH(B2050,METADATA!$S$2:$S$20,0))),0)</f>
        <v>0</v>
      </c>
      <c r="E2050" s="785" t="str">
        <f t="shared" si="93"/>
        <v>HI</v>
      </c>
      <c r="F2050" s="786">
        <f>VLOOKUP(C2050,METADATA!$A$5:$H$29,IF(E2050="HI",2,IF(E2050="LO",6,10))+IF(D2050=1,2,IF(D2050=7,1,(IF(WEEKDAY(B2050)=1,2,IF(WEEKDAY(B2050)=7,1,0))))))</f>
        <v>1</v>
      </c>
      <c r="G2050" s="786">
        <f>VLOOKUP(C2050,METADATA!$J$5:$Q$29,IF(E2050="HI",2,IF(E2050="LO",6,10))+IF(D2050=1,2,IF(D2050=7,1,(IF(WEEKDAY(B2050)=1,2,IF(WEEKDAY(B2050)=7,1,0))))))</f>
        <v>1</v>
      </c>
      <c r="H2050" s="787">
        <v>9038.25</v>
      </c>
      <c r="I2050" s="788">
        <v>2843.5449829101563</v>
      </c>
      <c r="K2050" s="795">
        <v>870.51250000000005</v>
      </c>
      <c r="M2050" s="798">
        <f t="shared" si="94"/>
        <v>9475.0045452407849</v>
      </c>
      <c r="N2050" s="303"/>
      <c r="S2050" s="786">
        <v>0</v>
      </c>
      <c r="T2050" s="781">
        <f>VLOOKUP(C2050,METADATA!$J$5:$Q$29,IF(E2050="HI",2,IF(E2050="LO",6,10))+IF(S2050=1,2,IF(D2050=7,1,(IF(WEEKDAY(B2050)=1,2,IF(WEEKDAY(B2050)=7,1,0))))))</f>
        <v>1</v>
      </c>
      <c r="U2050" s="781">
        <f>VLOOKUP(C2050,METADATA!$A$5:$H$29,IF(E2050="HI",2,IF(E2050="LO",6,10))+IF(S2050=1,2,IF(D2050=7,1,(IF(WEEKDAY(B2050)=1,2,IF(WEEKDAY(B2050)=7,1,0))))))</f>
        <v>1</v>
      </c>
    </row>
    <row r="2051" spans="2:21" ht="13.95" customHeight="1" x14ac:dyDescent="0.25">
      <c r="B2051" s="784">
        <f t="shared" si="95"/>
        <v>45468</v>
      </c>
      <c r="C2051" s="785">
        <v>7</v>
      </c>
      <c r="D2051" s="786">
        <f>IFERROR((INDEX(METADATA!$T$2:$T$20,MATCH(B2051,METADATA!$S$2:$S$20,0))),0)</f>
        <v>0</v>
      </c>
      <c r="E2051" s="785" t="str">
        <f t="shared" si="93"/>
        <v>HI</v>
      </c>
      <c r="F2051" s="786">
        <f>VLOOKUP(C2051,METADATA!$A$5:$H$29,IF(E2051="HI",2,IF(E2051="LO",6,10))+IF(D2051=1,2,IF(D2051=7,1,(IF(WEEKDAY(B2051)=1,2,IF(WEEKDAY(B2051)=7,1,0))))))</f>
        <v>1</v>
      </c>
      <c r="G2051" s="786">
        <f>VLOOKUP(C2051,METADATA!$J$5:$Q$29,IF(E2051="HI",2,IF(E2051="LO",6,10))+IF(D2051=1,2,IF(D2051=7,1,(IF(WEEKDAY(B2051)=1,2,IF(WEEKDAY(B2051)=7,1,0))))))</f>
        <v>1</v>
      </c>
      <c r="H2051" s="787">
        <v>10352.25</v>
      </c>
      <c r="I2051" s="788">
        <v>2828.0650024414063</v>
      </c>
      <c r="K2051" s="795">
        <v>865.8125</v>
      </c>
      <c r="M2051" s="798">
        <f t="shared" si="94"/>
        <v>10731.590363060543</v>
      </c>
      <c r="N2051" s="303"/>
      <c r="S2051" s="786">
        <v>0</v>
      </c>
      <c r="T2051" s="781">
        <f>VLOOKUP(C2051,METADATA!$J$5:$Q$29,IF(E2051="HI",2,IF(E2051="LO",6,10))+IF(S2051=1,2,IF(D2051=7,1,(IF(WEEKDAY(B2051)=1,2,IF(WEEKDAY(B2051)=7,1,0))))))</f>
        <v>1</v>
      </c>
      <c r="U2051" s="781">
        <f>VLOOKUP(C2051,METADATA!$A$5:$H$29,IF(E2051="HI",2,IF(E2051="LO",6,10))+IF(S2051=1,2,IF(D2051=7,1,(IF(WEEKDAY(B2051)=1,2,IF(WEEKDAY(B2051)=7,1,0))))))</f>
        <v>1</v>
      </c>
    </row>
    <row r="2052" spans="2:21" ht="13.95" customHeight="1" x14ac:dyDescent="0.25">
      <c r="B2052" s="784">
        <f t="shared" si="95"/>
        <v>45468</v>
      </c>
      <c r="C2052" s="785">
        <v>8</v>
      </c>
      <c r="D2052" s="786">
        <f>IFERROR((INDEX(METADATA!$T$2:$T$20,MATCH(B2052,METADATA!$S$2:$S$20,0))),0)</f>
        <v>0</v>
      </c>
      <c r="E2052" s="785" t="str">
        <f t="shared" ref="E2052:E2115" si="96">IF(B2052="","",IF(AND(MONTH(B2052)&gt;=MONTH($AA$9),MONTH(B2052)&lt;=MONTH($AA$11)),"HI","LO"))</f>
        <v>HI</v>
      </c>
      <c r="F2052" s="786">
        <f>VLOOKUP(C2052,METADATA!$A$5:$H$29,IF(E2052="HI",2,IF(E2052="LO",6,10))+IF(D2052=1,2,IF(D2052=7,1,(IF(WEEKDAY(B2052)=1,2,IF(WEEKDAY(B2052)=7,1,0))))))</f>
        <v>2</v>
      </c>
      <c r="G2052" s="786">
        <f>VLOOKUP(C2052,METADATA!$J$5:$Q$29,IF(E2052="HI",2,IF(E2052="LO",6,10))+IF(D2052=1,2,IF(D2052=7,1,(IF(WEEKDAY(B2052)=1,2,IF(WEEKDAY(B2052)=7,1,0))))))</f>
        <v>1</v>
      </c>
      <c r="H2052" s="787">
        <v>11804</v>
      </c>
      <c r="I2052" s="788">
        <v>3092.8800048828125</v>
      </c>
      <c r="K2052" s="795">
        <v>834.63750000000005</v>
      </c>
      <c r="M2052" s="798">
        <f t="shared" ref="M2052:M2115" si="97">SQRT(H2052^2+I2052^2)</f>
        <v>12202.471992371213</v>
      </c>
      <c r="N2052" s="303"/>
      <c r="S2052" s="786">
        <v>0</v>
      </c>
      <c r="T2052" s="781">
        <f>VLOOKUP(C2052,METADATA!$J$5:$Q$29,IF(E2052="HI",2,IF(E2052="LO",6,10))+IF(S2052=1,2,IF(D2052=7,1,(IF(WEEKDAY(B2052)=1,2,IF(WEEKDAY(B2052)=7,1,0))))))</f>
        <v>1</v>
      </c>
      <c r="U2052" s="781">
        <f>VLOOKUP(C2052,METADATA!$A$5:$H$29,IF(E2052="HI",2,IF(E2052="LO",6,10))+IF(S2052=1,2,IF(D2052=7,1,(IF(WEEKDAY(B2052)=1,2,IF(WEEKDAY(B2052)=7,1,0))))))</f>
        <v>2</v>
      </c>
    </row>
    <row r="2053" spans="2:21" ht="13.95" customHeight="1" x14ac:dyDescent="0.25">
      <c r="B2053" s="784">
        <f t="shared" si="95"/>
        <v>45468</v>
      </c>
      <c r="C2053" s="785">
        <v>9</v>
      </c>
      <c r="D2053" s="786">
        <f>IFERROR((INDEX(METADATA!$T$2:$T$20,MATCH(B2053,METADATA!$S$2:$S$20,0))),0)</f>
        <v>0</v>
      </c>
      <c r="E2053" s="785" t="str">
        <f t="shared" si="96"/>
        <v>HI</v>
      </c>
      <c r="F2053" s="786">
        <f>VLOOKUP(C2053,METADATA!$A$5:$H$29,IF(E2053="HI",2,IF(E2053="LO",6,10))+IF(D2053=1,2,IF(D2053=7,1,(IF(WEEKDAY(B2053)=1,2,IF(WEEKDAY(B2053)=7,1,0))))))</f>
        <v>2</v>
      </c>
      <c r="G2053" s="786">
        <f>VLOOKUP(C2053,METADATA!$J$5:$Q$29,IF(E2053="HI",2,IF(E2053="LO",6,10))+IF(D2053=1,2,IF(D2053=7,1,(IF(WEEKDAY(B2053)=1,2,IF(WEEKDAY(B2053)=7,1,0))))))</f>
        <v>2</v>
      </c>
      <c r="H2053" s="787">
        <v>12912.75</v>
      </c>
      <c r="I2053" s="788">
        <v>4353.3750610351563</v>
      </c>
      <c r="K2053" s="795">
        <v>847.33749999999998</v>
      </c>
      <c r="M2053" s="798">
        <f t="shared" si="97"/>
        <v>13626.848020894004</v>
      </c>
      <c r="N2053" s="303"/>
      <c r="S2053" s="786">
        <v>0</v>
      </c>
      <c r="T2053" s="781">
        <f>VLOOKUP(C2053,METADATA!$J$5:$Q$29,IF(E2053="HI",2,IF(E2053="LO",6,10))+IF(S2053=1,2,IF(D2053=7,1,(IF(WEEKDAY(B2053)=1,2,IF(WEEKDAY(B2053)=7,1,0))))))</f>
        <v>2</v>
      </c>
      <c r="U2053" s="781">
        <f>VLOOKUP(C2053,METADATA!$A$5:$H$29,IF(E2053="HI",2,IF(E2053="LO",6,10))+IF(S2053=1,2,IF(D2053=7,1,(IF(WEEKDAY(B2053)=1,2,IF(WEEKDAY(B2053)=7,1,0))))))</f>
        <v>2</v>
      </c>
    </row>
    <row r="2054" spans="2:21" ht="13.95" customHeight="1" x14ac:dyDescent="0.25">
      <c r="B2054" s="784">
        <f t="shared" si="95"/>
        <v>45468</v>
      </c>
      <c r="C2054" s="785">
        <v>10</v>
      </c>
      <c r="D2054" s="786">
        <f>IFERROR((INDEX(METADATA!$T$2:$T$20,MATCH(B2054,METADATA!$S$2:$S$20,0))),0)</f>
        <v>0</v>
      </c>
      <c r="E2054" s="785" t="str">
        <f t="shared" si="96"/>
        <v>HI</v>
      </c>
      <c r="F2054" s="786">
        <f>VLOOKUP(C2054,METADATA!$A$5:$H$29,IF(E2054="HI",2,IF(E2054="LO",6,10))+IF(D2054=1,2,IF(D2054=7,1,(IF(WEEKDAY(B2054)=1,2,IF(WEEKDAY(B2054)=7,1,0))))))</f>
        <v>2</v>
      </c>
      <c r="G2054" s="786">
        <f>VLOOKUP(C2054,METADATA!$J$5:$Q$29,IF(E2054="HI",2,IF(E2054="LO",6,10))+IF(D2054=1,2,IF(D2054=7,1,(IF(WEEKDAY(B2054)=1,2,IF(WEEKDAY(B2054)=7,1,0))))))</f>
        <v>2</v>
      </c>
      <c r="H2054" s="787">
        <v>13090.25</v>
      </c>
      <c r="I2054" s="788">
        <v>4448.2000122070313</v>
      </c>
      <c r="K2054" s="795">
        <v>851.61249999999995</v>
      </c>
      <c r="M2054" s="798">
        <f t="shared" si="97"/>
        <v>13825.37986498377</v>
      </c>
      <c r="N2054" s="303"/>
      <c r="S2054" s="786">
        <v>0</v>
      </c>
      <c r="T2054" s="781">
        <f>VLOOKUP(C2054,METADATA!$J$5:$Q$29,IF(E2054="HI",2,IF(E2054="LO",6,10))+IF(S2054=1,2,IF(D2054=7,1,(IF(WEEKDAY(B2054)=1,2,IF(WEEKDAY(B2054)=7,1,0))))))</f>
        <v>2</v>
      </c>
      <c r="U2054" s="781">
        <f>VLOOKUP(C2054,METADATA!$A$5:$H$29,IF(E2054="HI",2,IF(E2054="LO",6,10))+IF(S2054=1,2,IF(D2054=7,1,(IF(WEEKDAY(B2054)=1,2,IF(WEEKDAY(B2054)=7,1,0))))))</f>
        <v>2</v>
      </c>
    </row>
    <row r="2055" spans="2:21" ht="13.95" customHeight="1" x14ac:dyDescent="0.25">
      <c r="B2055" s="784">
        <f t="shared" si="95"/>
        <v>45468</v>
      </c>
      <c r="C2055" s="785">
        <v>11</v>
      </c>
      <c r="D2055" s="786">
        <f>IFERROR((INDEX(METADATA!$T$2:$T$20,MATCH(B2055,METADATA!$S$2:$S$20,0))),0)</f>
        <v>0</v>
      </c>
      <c r="E2055" s="785" t="str">
        <f t="shared" si="96"/>
        <v>HI</v>
      </c>
      <c r="F2055" s="786">
        <f>VLOOKUP(C2055,METADATA!$A$5:$H$29,IF(E2055="HI",2,IF(E2055="LO",6,10))+IF(D2055=1,2,IF(D2055=7,1,(IF(WEEKDAY(B2055)=1,2,IF(WEEKDAY(B2055)=7,1,0))))))</f>
        <v>2</v>
      </c>
      <c r="G2055" s="786">
        <f>VLOOKUP(C2055,METADATA!$J$5:$Q$29,IF(E2055="HI",2,IF(E2055="LO",6,10))+IF(D2055=1,2,IF(D2055=7,1,(IF(WEEKDAY(B2055)=1,2,IF(WEEKDAY(B2055)=7,1,0))))))</f>
        <v>2</v>
      </c>
      <c r="H2055" s="787">
        <v>12780.25</v>
      </c>
      <c r="I2055" s="788">
        <v>4450.4548950195313</v>
      </c>
      <c r="K2055" s="795">
        <v>856.5</v>
      </c>
      <c r="M2055" s="798">
        <f t="shared" si="97"/>
        <v>13532.972283837105</v>
      </c>
      <c r="N2055" s="303"/>
      <c r="S2055" s="786">
        <v>0</v>
      </c>
      <c r="T2055" s="781">
        <f>VLOOKUP(C2055,METADATA!$J$5:$Q$29,IF(E2055="HI",2,IF(E2055="LO",6,10))+IF(S2055=1,2,IF(D2055=7,1,(IF(WEEKDAY(B2055)=1,2,IF(WEEKDAY(B2055)=7,1,0))))))</f>
        <v>2</v>
      </c>
      <c r="U2055" s="781">
        <f>VLOOKUP(C2055,METADATA!$A$5:$H$29,IF(E2055="HI",2,IF(E2055="LO",6,10))+IF(S2055=1,2,IF(D2055=7,1,(IF(WEEKDAY(B2055)=1,2,IF(WEEKDAY(B2055)=7,1,0))))))</f>
        <v>2</v>
      </c>
    </row>
    <row r="2056" spans="2:21" ht="13.95" customHeight="1" x14ac:dyDescent="0.25">
      <c r="B2056" s="784">
        <f t="shared" si="95"/>
        <v>45468</v>
      </c>
      <c r="C2056" s="785">
        <v>12</v>
      </c>
      <c r="D2056" s="786">
        <f>IFERROR((INDEX(METADATA!$T$2:$T$20,MATCH(B2056,METADATA!$S$2:$S$20,0))),0)</f>
        <v>0</v>
      </c>
      <c r="E2056" s="785" t="str">
        <f t="shared" si="96"/>
        <v>HI</v>
      </c>
      <c r="F2056" s="786">
        <f>VLOOKUP(C2056,METADATA!$A$5:$H$29,IF(E2056="HI",2,IF(E2056="LO",6,10))+IF(D2056=1,2,IF(D2056=7,1,(IF(WEEKDAY(B2056)=1,2,IF(WEEKDAY(B2056)=7,1,0))))))</f>
        <v>2</v>
      </c>
      <c r="G2056" s="786">
        <f>VLOOKUP(C2056,METADATA!$J$5:$Q$29,IF(E2056="HI",2,IF(E2056="LO",6,10))+IF(D2056=1,2,IF(D2056=7,1,(IF(WEEKDAY(B2056)=1,2,IF(WEEKDAY(B2056)=7,1,0))))))</f>
        <v>2</v>
      </c>
      <c r="H2056" s="787">
        <v>12521.75</v>
      </c>
      <c r="I2056" s="788">
        <v>4455.9599609375</v>
      </c>
      <c r="K2056" s="795">
        <v>824.32500000000005</v>
      </c>
      <c r="M2056" s="798">
        <f t="shared" si="97"/>
        <v>13290.966941346973</v>
      </c>
      <c r="N2056" s="303"/>
      <c r="S2056" s="786">
        <v>0</v>
      </c>
      <c r="T2056" s="781">
        <f>VLOOKUP(C2056,METADATA!$J$5:$Q$29,IF(E2056="HI",2,IF(E2056="LO",6,10))+IF(S2056=1,2,IF(D2056=7,1,(IF(WEEKDAY(B2056)=1,2,IF(WEEKDAY(B2056)=7,1,0))))))</f>
        <v>2</v>
      </c>
      <c r="U2056" s="781">
        <f>VLOOKUP(C2056,METADATA!$A$5:$H$29,IF(E2056="HI",2,IF(E2056="LO",6,10))+IF(S2056=1,2,IF(D2056=7,1,(IF(WEEKDAY(B2056)=1,2,IF(WEEKDAY(B2056)=7,1,0))))))</f>
        <v>2</v>
      </c>
    </row>
    <row r="2057" spans="2:21" ht="13.95" customHeight="1" x14ac:dyDescent="0.25">
      <c r="B2057" s="784">
        <f t="shared" si="95"/>
        <v>45468</v>
      </c>
      <c r="C2057" s="785">
        <v>13</v>
      </c>
      <c r="D2057" s="786">
        <f>IFERROR((INDEX(METADATA!$T$2:$T$20,MATCH(B2057,METADATA!$S$2:$S$20,0))),0)</f>
        <v>0</v>
      </c>
      <c r="E2057" s="785" t="str">
        <f t="shared" si="96"/>
        <v>HI</v>
      </c>
      <c r="F2057" s="786">
        <f>VLOOKUP(C2057,METADATA!$A$5:$H$29,IF(E2057="HI",2,IF(E2057="LO",6,10))+IF(D2057=1,2,IF(D2057=7,1,(IF(WEEKDAY(B2057)=1,2,IF(WEEKDAY(B2057)=7,1,0))))))</f>
        <v>2</v>
      </c>
      <c r="G2057" s="786">
        <f>VLOOKUP(C2057,METADATA!$J$5:$Q$29,IF(E2057="HI",2,IF(E2057="LO",6,10))+IF(D2057=1,2,IF(D2057=7,1,(IF(WEEKDAY(B2057)=1,2,IF(WEEKDAY(B2057)=7,1,0))))))</f>
        <v>2</v>
      </c>
      <c r="H2057" s="787">
        <v>12032.75</v>
      </c>
      <c r="I2057" s="788">
        <v>4506.6699829101563</v>
      </c>
      <c r="K2057" s="795">
        <v>882.73749999999995</v>
      </c>
      <c r="M2057" s="798">
        <f t="shared" si="97"/>
        <v>12849.013460081806</v>
      </c>
      <c r="N2057" s="303"/>
      <c r="S2057" s="786">
        <v>0</v>
      </c>
      <c r="T2057" s="781">
        <f>VLOOKUP(C2057,METADATA!$J$5:$Q$29,IF(E2057="HI",2,IF(E2057="LO",6,10))+IF(S2057=1,2,IF(D2057=7,1,(IF(WEEKDAY(B2057)=1,2,IF(WEEKDAY(B2057)=7,1,0))))))</f>
        <v>2</v>
      </c>
      <c r="U2057" s="781">
        <f>VLOOKUP(C2057,METADATA!$A$5:$H$29,IF(E2057="HI",2,IF(E2057="LO",6,10))+IF(S2057=1,2,IF(D2057=7,1,(IF(WEEKDAY(B2057)=1,2,IF(WEEKDAY(B2057)=7,1,0))))))</f>
        <v>2</v>
      </c>
    </row>
    <row r="2058" spans="2:21" ht="13.95" customHeight="1" x14ac:dyDescent="0.25">
      <c r="B2058" s="784">
        <f t="shared" si="95"/>
        <v>45468</v>
      </c>
      <c r="C2058" s="785">
        <v>14</v>
      </c>
      <c r="D2058" s="786">
        <f>IFERROR((INDEX(METADATA!$T$2:$T$20,MATCH(B2058,METADATA!$S$2:$S$20,0))),0)</f>
        <v>0</v>
      </c>
      <c r="E2058" s="785" t="str">
        <f t="shared" si="96"/>
        <v>HI</v>
      </c>
      <c r="F2058" s="786">
        <f>VLOOKUP(C2058,METADATA!$A$5:$H$29,IF(E2058="HI",2,IF(E2058="LO",6,10))+IF(D2058=1,2,IF(D2058=7,1,(IF(WEEKDAY(B2058)=1,2,IF(WEEKDAY(B2058)=7,1,0))))))</f>
        <v>2</v>
      </c>
      <c r="G2058" s="786">
        <f>VLOOKUP(C2058,METADATA!$J$5:$Q$29,IF(E2058="HI",2,IF(E2058="LO",6,10))+IF(D2058=1,2,IF(D2058=7,1,(IF(WEEKDAY(B2058)=1,2,IF(WEEKDAY(B2058)=7,1,0))))))</f>
        <v>2</v>
      </c>
      <c r="H2058" s="787">
        <v>11543.25</v>
      </c>
      <c r="I2058" s="788">
        <v>4490.419921875</v>
      </c>
      <c r="K2058" s="795">
        <v>909.3125</v>
      </c>
      <c r="M2058" s="798">
        <f t="shared" si="97"/>
        <v>12385.898903078125</v>
      </c>
      <c r="N2058" s="303"/>
      <c r="S2058" s="786">
        <v>0</v>
      </c>
      <c r="T2058" s="781">
        <f>VLOOKUP(C2058,METADATA!$J$5:$Q$29,IF(E2058="HI",2,IF(E2058="LO",6,10))+IF(S2058=1,2,IF(D2058=7,1,(IF(WEEKDAY(B2058)=1,2,IF(WEEKDAY(B2058)=7,1,0))))))</f>
        <v>2</v>
      </c>
      <c r="U2058" s="781">
        <f>VLOOKUP(C2058,METADATA!$A$5:$H$29,IF(E2058="HI",2,IF(E2058="LO",6,10))+IF(S2058=1,2,IF(D2058=7,1,(IF(WEEKDAY(B2058)=1,2,IF(WEEKDAY(B2058)=7,1,0))))))</f>
        <v>2</v>
      </c>
    </row>
    <row r="2059" spans="2:21" ht="13.95" customHeight="1" x14ac:dyDescent="0.25">
      <c r="B2059" s="784">
        <f t="shared" si="95"/>
        <v>45468</v>
      </c>
      <c r="C2059" s="785">
        <v>15</v>
      </c>
      <c r="D2059" s="786">
        <f>IFERROR((INDEX(METADATA!$T$2:$T$20,MATCH(B2059,METADATA!$S$2:$S$20,0))),0)</f>
        <v>0</v>
      </c>
      <c r="E2059" s="785" t="str">
        <f t="shared" si="96"/>
        <v>HI</v>
      </c>
      <c r="F2059" s="786">
        <f>VLOOKUP(C2059,METADATA!$A$5:$H$29,IF(E2059="HI",2,IF(E2059="LO",6,10))+IF(D2059=1,2,IF(D2059=7,1,(IF(WEEKDAY(B2059)=1,2,IF(WEEKDAY(B2059)=7,1,0))))))</f>
        <v>2</v>
      </c>
      <c r="G2059" s="786">
        <f>VLOOKUP(C2059,METADATA!$J$5:$Q$29,IF(E2059="HI",2,IF(E2059="LO",6,10))+IF(D2059=1,2,IF(D2059=7,1,(IF(WEEKDAY(B2059)=1,2,IF(WEEKDAY(B2059)=7,1,0))))))</f>
        <v>2</v>
      </c>
      <c r="H2059" s="787">
        <v>11364.25</v>
      </c>
      <c r="I2059" s="788">
        <v>4088.5299377441406</v>
      </c>
      <c r="K2059" s="795">
        <v>905.6</v>
      </c>
      <c r="M2059" s="798">
        <f t="shared" si="97"/>
        <v>12077.344704624858</v>
      </c>
      <c r="N2059" s="303"/>
      <c r="S2059" s="786">
        <v>0</v>
      </c>
      <c r="T2059" s="781">
        <f>VLOOKUP(C2059,METADATA!$J$5:$Q$29,IF(E2059="HI",2,IF(E2059="LO",6,10))+IF(S2059=1,2,IF(D2059=7,1,(IF(WEEKDAY(B2059)=1,2,IF(WEEKDAY(B2059)=7,1,0))))))</f>
        <v>2</v>
      </c>
      <c r="U2059" s="781">
        <f>VLOOKUP(C2059,METADATA!$A$5:$H$29,IF(E2059="HI",2,IF(E2059="LO",6,10))+IF(S2059=1,2,IF(D2059=7,1,(IF(WEEKDAY(B2059)=1,2,IF(WEEKDAY(B2059)=7,1,0))))))</f>
        <v>2</v>
      </c>
    </row>
    <row r="2060" spans="2:21" ht="13.95" customHeight="1" x14ac:dyDescent="0.25">
      <c r="B2060" s="784">
        <f t="shared" si="95"/>
        <v>45468</v>
      </c>
      <c r="C2060" s="785">
        <v>16</v>
      </c>
      <c r="D2060" s="786">
        <f>IFERROR((INDEX(METADATA!$T$2:$T$20,MATCH(B2060,METADATA!$S$2:$S$20,0))),0)</f>
        <v>0</v>
      </c>
      <c r="E2060" s="785" t="str">
        <f t="shared" si="96"/>
        <v>HI</v>
      </c>
      <c r="F2060" s="786">
        <f>VLOOKUP(C2060,METADATA!$A$5:$H$29,IF(E2060="HI",2,IF(E2060="LO",6,10))+IF(D2060=1,2,IF(D2060=7,1,(IF(WEEKDAY(B2060)=1,2,IF(WEEKDAY(B2060)=7,1,0))))))</f>
        <v>2</v>
      </c>
      <c r="G2060" s="786">
        <f>VLOOKUP(C2060,METADATA!$J$5:$Q$29,IF(E2060="HI",2,IF(E2060="LO",6,10))+IF(D2060=1,2,IF(D2060=7,1,(IF(WEEKDAY(B2060)=1,2,IF(WEEKDAY(B2060)=7,1,0))))))</f>
        <v>2</v>
      </c>
      <c r="H2060" s="787">
        <v>11619.5</v>
      </c>
      <c r="I2060" s="788">
        <v>3273.8624877929688</v>
      </c>
      <c r="K2060" s="795">
        <v>913.98749999999995</v>
      </c>
      <c r="M2060" s="798">
        <f t="shared" si="97"/>
        <v>12071.907713322611</v>
      </c>
      <c r="N2060" s="303"/>
      <c r="S2060" s="786">
        <v>0</v>
      </c>
      <c r="T2060" s="781">
        <f>VLOOKUP(C2060,METADATA!$J$5:$Q$29,IF(E2060="HI",2,IF(E2060="LO",6,10))+IF(S2060=1,2,IF(D2060=7,1,(IF(WEEKDAY(B2060)=1,2,IF(WEEKDAY(B2060)=7,1,0))))))</f>
        <v>2</v>
      </c>
      <c r="U2060" s="781">
        <f>VLOOKUP(C2060,METADATA!$A$5:$H$29,IF(E2060="HI",2,IF(E2060="LO",6,10))+IF(S2060=1,2,IF(D2060=7,1,(IF(WEEKDAY(B2060)=1,2,IF(WEEKDAY(B2060)=7,1,0))))))</f>
        <v>2</v>
      </c>
    </row>
    <row r="2061" spans="2:21" ht="13.95" customHeight="1" x14ac:dyDescent="0.25">
      <c r="B2061" s="784">
        <f t="shared" si="95"/>
        <v>45468</v>
      </c>
      <c r="C2061" s="785">
        <v>17</v>
      </c>
      <c r="D2061" s="786">
        <f>IFERROR((INDEX(METADATA!$T$2:$T$20,MATCH(B2061,METADATA!$S$2:$S$20,0))),0)</f>
        <v>0</v>
      </c>
      <c r="E2061" s="785" t="str">
        <f t="shared" si="96"/>
        <v>HI</v>
      </c>
      <c r="F2061" s="786">
        <f>VLOOKUP(C2061,METADATA!$A$5:$H$29,IF(E2061="HI",2,IF(E2061="LO",6,10))+IF(D2061=1,2,IF(D2061=7,1,(IF(WEEKDAY(B2061)=1,2,IF(WEEKDAY(B2061)=7,1,0))))))</f>
        <v>1</v>
      </c>
      <c r="G2061" s="786">
        <f>VLOOKUP(C2061,METADATA!$J$5:$Q$29,IF(E2061="HI",2,IF(E2061="LO",6,10))+IF(D2061=1,2,IF(D2061=7,1,(IF(WEEKDAY(B2061)=1,2,IF(WEEKDAY(B2061)=7,1,0))))))</f>
        <v>1</v>
      </c>
      <c r="H2061" s="787">
        <v>11662</v>
      </c>
      <c r="I2061" s="788">
        <v>3174.6024780273438</v>
      </c>
      <c r="K2061" s="795">
        <v>902.26250000000005</v>
      </c>
      <c r="M2061" s="798">
        <f t="shared" si="97"/>
        <v>12086.370211668072</v>
      </c>
      <c r="N2061" s="303"/>
      <c r="S2061" s="786">
        <v>0</v>
      </c>
      <c r="T2061" s="781">
        <f>VLOOKUP(C2061,METADATA!$J$5:$Q$29,IF(E2061="HI",2,IF(E2061="LO",6,10))+IF(S2061=1,2,IF(D2061=7,1,(IF(WEEKDAY(B2061)=1,2,IF(WEEKDAY(B2061)=7,1,0))))))</f>
        <v>1</v>
      </c>
      <c r="U2061" s="781">
        <f>VLOOKUP(C2061,METADATA!$A$5:$H$29,IF(E2061="HI",2,IF(E2061="LO",6,10))+IF(S2061=1,2,IF(D2061=7,1,(IF(WEEKDAY(B2061)=1,2,IF(WEEKDAY(B2061)=7,1,0))))))</f>
        <v>1</v>
      </c>
    </row>
    <row r="2062" spans="2:21" ht="13.95" customHeight="1" x14ac:dyDescent="0.25">
      <c r="B2062" s="784">
        <f t="shared" si="95"/>
        <v>45468</v>
      </c>
      <c r="C2062" s="785">
        <v>18</v>
      </c>
      <c r="D2062" s="786">
        <f>IFERROR((INDEX(METADATA!$T$2:$T$20,MATCH(B2062,METADATA!$S$2:$S$20,0))),0)</f>
        <v>0</v>
      </c>
      <c r="E2062" s="785" t="str">
        <f t="shared" si="96"/>
        <v>HI</v>
      </c>
      <c r="F2062" s="786">
        <f>VLOOKUP(C2062,METADATA!$A$5:$H$29,IF(E2062="HI",2,IF(E2062="LO",6,10))+IF(D2062=1,2,IF(D2062=7,1,(IF(WEEKDAY(B2062)=1,2,IF(WEEKDAY(B2062)=7,1,0))))))</f>
        <v>1</v>
      </c>
      <c r="G2062" s="786">
        <f>VLOOKUP(C2062,METADATA!$J$5:$Q$29,IF(E2062="HI",2,IF(E2062="LO",6,10))+IF(D2062=1,2,IF(D2062=7,1,(IF(WEEKDAY(B2062)=1,2,IF(WEEKDAY(B2062)=7,1,0))))))</f>
        <v>1</v>
      </c>
      <c r="H2062" s="787">
        <v>12136.25</v>
      </c>
      <c r="I2062" s="788">
        <v>3820.5749206542969</v>
      </c>
      <c r="K2062" s="795">
        <v>933.76250000000005</v>
      </c>
      <c r="M2062" s="798">
        <f t="shared" si="97"/>
        <v>12723.417653556475</v>
      </c>
      <c r="N2062" s="303"/>
      <c r="S2062" s="786">
        <v>0</v>
      </c>
      <c r="T2062" s="781">
        <f>VLOOKUP(C2062,METADATA!$J$5:$Q$29,IF(E2062="HI",2,IF(E2062="LO",6,10))+IF(S2062=1,2,IF(D2062=7,1,(IF(WEEKDAY(B2062)=1,2,IF(WEEKDAY(B2062)=7,1,0))))))</f>
        <v>1</v>
      </c>
      <c r="U2062" s="781">
        <f>VLOOKUP(C2062,METADATA!$A$5:$H$29,IF(E2062="HI",2,IF(E2062="LO",6,10))+IF(S2062=1,2,IF(D2062=7,1,(IF(WEEKDAY(B2062)=1,2,IF(WEEKDAY(B2062)=7,1,0))))))</f>
        <v>1</v>
      </c>
    </row>
    <row r="2063" spans="2:21" ht="13.95" customHeight="1" x14ac:dyDescent="0.25">
      <c r="B2063" s="784">
        <f t="shared" si="95"/>
        <v>45468</v>
      </c>
      <c r="C2063" s="785">
        <v>19</v>
      </c>
      <c r="D2063" s="786">
        <f>IFERROR((INDEX(METADATA!$T$2:$T$20,MATCH(B2063,METADATA!$S$2:$S$20,0))),0)</f>
        <v>0</v>
      </c>
      <c r="E2063" s="785" t="str">
        <f t="shared" si="96"/>
        <v>HI</v>
      </c>
      <c r="F2063" s="786">
        <f>VLOOKUP(C2063,METADATA!$A$5:$H$29,IF(E2063="HI",2,IF(E2063="LO",6,10))+IF(D2063=1,2,IF(D2063=7,1,(IF(WEEKDAY(B2063)=1,2,IF(WEEKDAY(B2063)=7,1,0))))))</f>
        <v>1</v>
      </c>
      <c r="G2063" s="786">
        <f>VLOOKUP(C2063,METADATA!$J$5:$Q$29,IF(E2063="HI",2,IF(E2063="LO",6,10))+IF(D2063=1,2,IF(D2063=7,1,(IF(WEEKDAY(B2063)=1,2,IF(WEEKDAY(B2063)=7,1,0))))))</f>
        <v>2</v>
      </c>
      <c r="H2063" s="787">
        <v>12906.25</v>
      </c>
      <c r="I2063" s="788">
        <v>4452.5650329589844</v>
      </c>
      <c r="K2063" s="795">
        <v>0</v>
      </c>
      <c r="M2063" s="798">
        <f t="shared" si="97"/>
        <v>13652.714910787123</v>
      </c>
      <c r="N2063" s="303"/>
      <c r="S2063" s="786">
        <v>0</v>
      </c>
      <c r="T2063" s="781">
        <f>VLOOKUP(C2063,METADATA!$J$5:$Q$29,IF(E2063="HI",2,IF(E2063="LO",6,10))+IF(S2063=1,2,IF(D2063=7,1,(IF(WEEKDAY(B2063)=1,2,IF(WEEKDAY(B2063)=7,1,0))))))</f>
        <v>2</v>
      </c>
      <c r="U2063" s="781">
        <f>VLOOKUP(C2063,METADATA!$A$5:$H$29,IF(E2063="HI",2,IF(E2063="LO",6,10))+IF(S2063=1,2,IF(D2063=7,1,(IF(WEEKDAY(B2063)=1,2,IF(WEEKDAY(B2063)=7,1,0))))))</f>
        <v>1</v>
      </c>
    </row>
    <row r="2064" spans="2:21" ht="13.95" customHeight="1" x14ac:dyDescent="0.25">
      <c r="B2064" s="784">
        <f t="shared" si="95"/>
        <v>45468</v>
      </c>
      <c r="C2064" s="785">
        <v>20</v>
      </c>
      <c r="D2064" s="786">
        <f>IFERROR((INDEX(METADATA!$T$2:$T$20,MATCH(B2064,METADATA!$S$2:$S$20,0))),0)</f>
        <v>0</v>
      </c>
      <c r="E2064" s="785" t="str">
        <f t="shared" si="96"/>
        <v>HI</v>
      </c>
      <c r="F2064" s="786">
        <f>VLOOKUP(C2064,METADATA!$A$5:$H$29,IF(E2064="HI",2,IF(E2064="LO",6,10))+IF(D2064=1,2,IF(D2064=7,1,(IF(WEEKDAY(B2064)=1,2,IF(WEEKDAY(B2064)=7,1,0))))))</f>
        <v>2</v>
      </c>
      <c r="G2064" s="786">
        <f>VLOOKUP(C2064,METADATA!$J$5:$Q$29,IF(E2064="HI",2,IF(E2064="LO",6,10))+IF(D2064=1,2,IF(D2064=7,1,(IF(WEEKDAY(B2064)=1,2,IF(WEEKDAY(B2064)=7,1,0))))))</f>
        <v>2</v>
      </c>
      <c r="H2064" s="787">
        <v>12139.25</v>
      </c>
      <c r="I2064" s="788">
        <v>4555.5800476074219</v>
      </c>
      <c r="K2064" s="795">
        <v>0</v>
      </c>
      <c r="M2064" s="798">
        <f t="shared" si="97"/>
        <v>12965.905295530229</v>
      </c>
      <c r="N2064" s="303"/>
      <c r="S2064" s="786">
        <v>0</v>
      </c>
      <c r="T2064" s="781">
        <f>VLOOKUP(C2064,METADATA!$J$5:$Q$29,IF(E2064="HI",2,IF(E2064="LO",6,10))+IF(S2064=1,2,IF(D2064=7,1,(IF(WEEKDAY(B2064)=1,2,IF(WEEKDAY(B2064)=7,1,0))))))</f>
        <v>2</v>
      </c>
      <c r="U2064" s="781">
        <f>VLOOKUP(C2064,METADATA!$A$5:$H$29,IF(E2064="HI",2,IF(E2064="LO",6,10))+IF(S2064=1,2,IF(D2064=7,1,(IF(WEEKDAY(B2064)=1,2,IF(WEEKDAY(B2064)=7,1,0))))))</f>
        <v>2</v>
      </c>
    </row>
    <row r="2065" spans="2:21" ht="13.95" customHeight="1" x14ac:dyDescent="0.25">
      <c r="B2065" s="784">
        <f t="shared" si="95"/>
        <v>45468</v>
      </c>
      <c r="C2065" s="785">
        <v>21</v>
      </c>
      <c r="D2065" s="786">
        <f>IFERROR((INDEX(METADATA!$T$2:$T$20,MATCH(B2065,METADATA!$S$2:$S$20,0))),0)</f>
        <v>0</v>
      </c>
      <c r="E2065" s="785" t="str">
        <f t="shared" si="96"/>
        <v>HI</v>
      </c>
      <c r="F2065" s="786">
        <f>VLOOKUP(C2065,METADATA!$A$5:$H$29,IF(E2065="HI",2,IF(E2065="LO",6,10))+IF(D2065=1,2,IF(D2065=7,1,(IF(WEEKDAY(B2065)=1,2,IF(WEEKDAY(B2065)=7,1,0))))))</f>
        <v>2</v>
      </c>
      <c r="G2065" s="786">
        <f>VLOOKUP(C2065,METADATA!$J$5:$Q$29,IF(E2065="HI",2,IF(E2065="LO",6,10))+IF(D2065=1,2,IF(D2065=7,1,(IF(WEEKDAY(B2065)=1,2,IF(WEEKDAY(B2065)=7,1,0))))))</f>
        <v>2</v>
      </c>
      <c r="H2065" s="787">
        <v>10952.5</v>
      </c>
      <c r="I2065" s="788">
        <v>4613.659912109375</v>
      </c>
      <c r="K2065" s="795">
        <v>0</v>
      </c>
      <c r="M2065" s="798">
        <f t="shared" si="97"/>
        <v>11884.574625732512</v>
      </c>
      <c r="N2065" s="303"/>
      <c r="S2065" s="786">
        <v>0</v>
      </c>
      <c r="T2065" s="781">
        <f>VLOOKUP(C2065,METADATA!$J$5:$Q$29,IF(E2065="HI",2,IF(E2065="LO",6,10))+IF(S2065=1,2,IF(D2065=7,1,(IF(WEEKDAY(B2065)=1,2,IF(WEEKDAY(B2065)=7,1,0))))))</f>
        <v>2</v>
      </c>
      <c r="U2065" s="781">
        <f>VLOOKUP(C2065,METADATA!$A$5:$H$29,IF(E2065="HI",2,IF(E2065="LO",6,10))+IF(S2065=1,2,IF(D2065=7,1,(IF(WEEKDAY(B2065)=1,2,IF(WEEKDAY(B2065)=7,1,0))))))</f>
        <v>2</v>
      </c>
    </row>
    <row r="2066" spans="2:21" ht="13.95" customHeight="1" x14ac:dyDescent="0.25">
      <c r="B2066" s="784">
        <f t="shared" si="95"/>
        <v>45468</v>
      </c>
      <c r="C2066" s="785">
        <v>22</v>
      </c>
      <c r="D2066" s="786">
        <f>IFERROR((INDEX(METADATA!$T$2:$T$20,MATCH(B2066,METADATA!$S$2:$S$20,0))),0)</f>
        <v>0</v>
      </c>
      <c r="E2066" s="785" t="str">
        <f t="shared" si="96"/>
        <v>HI</v>
      </c>
      <c r="F2066" s="786">
        <f>VLOOKUP(C2066,METADATA!$A$5:$H$29,IF(E2066="HI",2,IF(E2066="LO",6,10))+IF(D2066=1,2,IF(D2066=7,1,(IF(WEEKDAY(B2066)=1,2,IF(WEEKDAY(B2066)=7,1,0))))))</f>
        <v>3</v>
      </c>
      <c r="G2066" s="786">
        <f>VLOOKUP(C2066,METADATA!$J$5:$Q$29,IF(E2066="HI",2,IF(E2066="LO",6,10))+IF(D2066=1,2,IF(D2066=7,1,(IF(WEEKDAY(B2066)=1,2,IF(WEEKDAY(B2066)=7,1,0))))))</f>
        <v>3</v>
      </c>
      <c r="H2066" s="787">
        <v>9585.5</v>
      </c>
      <c r="I2066" s="788">
        <v>4705.7649536132813</v>
      </c>
      <c r="K2066" s="795">
        <v>0</v>
      </c>
      <c r="M2066" s="798">
        <f t="shared" si="97"/>
        <v>10678.297338464359</v>
      </c>
      <c r="N2066" s="303"/>
      <c r="S2066" s="786">
        <v>0</v>
      </c>
      <c r="T2066" s="781">
        <f>VLOOKUP(C2066,METADATA!$J$5:$Q$29,IF(E2066="HI",2,IF(E2066="LO",6,10))+IF(S2066=1,2,IF(D2066=7,1,(IF(WEEKDAY(B2066)=1,2,IF(WEEKDAY(B2066)=7,1,0))))))</f>
        <v>3</v>
      </c>
      <c r="U2066" s="781">
        <f>VLOOKUP(C2066,METADATA!$A$5:$H$29,IF(E2066="HI",2,IF(E2066="LO",6,10))+IF(S2066=1,2,IF(D2066=7,1,(IF(WEEKDAY(B2066)=1,2,IF(WEEKDAY(B2066)=7,1,0))))))</f>
        <v>3</v>
      </c>
    </row>
    <row r="2067" spans="2:21" ht="13.95" customHeight="1" x14ac:dyDescent="0.25">
      <c r="B2067" s="784">
        <f t="shared" si="95"/>
        <v>45468</v>
      </c>
      <c r="C2067" s="785">
        <v>23</v>
      </c>
      <c r="D2067" s="786">
        <f>IFERROR((INDEX(METADATA!$T$2:$T$20,MATCH(B2067,METADATA!$S$2:$S$20,0))),0)</f>
        <v>0</v>
      </c>
      <c r="E2067" s="785" t="str">
        <f t="shared" si="96"/>
        <v>HI</v>
      </c>
      <c r="F2067" s="786">
        <f>VLOOKUP(C2067,METADATA!$A$5:$H$29,IF(E2067="HI",2,IF(E2067="LO",6,10))+IF(D2067=1,2,IF(D2067=7,1,(IF(WEEKDAY(B2067)=1,2,IF(WEEKDAY(B2067)=7,1,0))))))</f>
        <v>3</v>
      </c>
      <c r="G2067" s="786">
        <f>VLOOKUP(C2067,METADATA!$J$5:$Q$29,IF(E2067="HI",2,IF(E2067="LO",6,10))+IF(D2067=1,2,IF(D2067=7,1,(IF(WEEKDAY(B2067)=1,2,IF(WEEKDAY(B2067)=7,1,0))))))</f>
        <v>3</v>
      </c>
      <c r="H2067" s="787">
        <v>8586.25</v>
      </c>
      <c r="I2067" s="788">
        <v>4707.6599731445313</v>
      </c>
      <c r="K2067" s="795">
        <v>0</v>
      </c>
      <c r="M2067" s="798">
        <f t="shared" si="97"/>
        <v>9792.1270153755231</v>
      </c>
      <c r="N2067" s="303"/>
      <c r="S2067" s="786">
        <v>0</v>
      </c>
      <c r="T2067" s="781">
        <f>VLOOKUP(C2067,METADATA!$J$5:$Q$29,IF(E2067="HI",2,IF(E2067="LO",6,10))+IF(S2067=1,2,IF(D2067=7,1,(IF(WEEKDAY(B2067)=1,2,IF(WEEKDAY(B2067)=7,1,0))))))</f>
        <v>3</v>
      </c>
      <c r="U2067" s="781">
        <f>VLOOKUP(C2067,METADATA!$A$5:$H$29,IF(E2067="HI",2,IF(E2067="LO",6,10))+IF(S2067=1,2,IF(D2067=7,1,(IF(WEEKDAY(B2067)=1,2,IF(WEEKDAY(B2067)=7,1,0))))))</f>
        <v>3</v>
      </c>
    </row>
    <row r="2068" spans="2:21" ht="13.95" customHeight="1" x14ac:dyDescent="0.25">
      <c r="B2068" s="784">
        <f t="shared" si="95"/>
        <v>45469</v>
      </c>
      <c r="C2068" s="785">
        <v>0</v>
      </c>
      <c r="D2068" s="786">
        <f>IFERROR((INDEX(METADATA!$T$2:$T$20,MATCH(B2068,METADATA!$S$2:$S$20,0))),0)</f>
        <v>0</v>
      </c>
      <c r="E2068" s="785" t="str">
        <f t="shared" si="96"/>
        <v>HI</v>
      </c>
      <c r="F2068" s="786">
        <f>VLOOKUP(C2068,METADATA!$A$5:$H$29,IF(E2068="HI",2,IF(E2068="LO",6,10))+IF(D2068=1,2,IF(D2068=7,1,(IF(WEEKDAY(B2068)=1,2,IF(WEEKDAY(B2068)=7,1,0))))))</f>
        <v>3</v>
      </c>
      <c r="G2068" s="786">
        <f>VLOOKUP(C2068,METADATA!$J$5:$Q$29,IF(E2068="HI",2,IF(E2068="LO",6,10))+IF(D2068=1,2,IF(D2068=7,1,(IF(WEEKDAY(B2068)=1,2,IF(WEEKDAY(B2068)=7,1,0))))))</f>
        <v>3</v>
      </c>
      <c r="H2068" s="787">
        <v>8100.5</v>
      </c>
      <c r="I2068" s="788">
        <v>4475.1500244140625</v>
      </c>
      <c r="K2068" s="795">
        <v>0</v>
      </c>
      <c r="M2068" s="798">
        <f t="shared" si="97"/>
        <v>9254.4620584350105</v>
      </c>
      <c r="N2068" s="303"/>
      <c r="S2068" s="786">
        <v>0</v>
      </c>
      <c r="T2068" s="781">
        <f>VLOOKUP(C2068,METADATA!$J$5:$Q$29,IF(E2068="HI",2,IF(E2068="LO",6,10))+IF(S2068=1,2,IF(D2068=7,1,(IF(WEEKDAY(B2068)=1,2,IF(WEEKDAY(B2068)=7,1,0))))))</f>
        <v>3</v>
      </c>
      <c r="U2068" s="781">
        <f>VLOOKUP(C2068,METADATA!$A$5:$H$29,IF(E2068="HI",2,IF(E2068="LO",6,10))+IF(S2068=1,2,IF(D2068=7,1,(IF(WEEKDAY(B2068)=1,2,IF(WEEKDAY(B2068)=7,1,0))))))</f>
        <v>3</v>
      </c>
    </row>
    <row r="2069" spans="2:21" ht="13.95" customHeight="1" x14ac:dyDescent="0.25">
      <c r="B2069" s="784">
        <f t="shared" si="95"/>
        <v>45469</v>
      </c>
      <c r="C2069" s="785">
        <v>1</v>
      </c>
      <c r="D2069" s="786">
        <f>IFERROR((INDEX(METADATA!$T$2:$T$20,MATCH(B2069,METADATA!$S$2:$S$20,0))),0)</f>
        <v>0</v>
      </c>
      <c r="E2069" s="785" t="str">
        <f t="shared" si="96"/>
        <v>HI</v>
      </c>
      <c r="F2069" s="786">
        <f>VLOOKUP(C2069,METADATA!$A$5:$H$29,IF(E2069="HI",2,IF(E2069="LO",6,10))+IF(D2069=1,2,IF(D2069=7,1,(IF(WEEKDAY(B2069)=1,2,IF(WEEKDAY(B2069)=7,1,0))))))</f>
        <v>3</v>
      </c>
      <c r="G2069" s="786">
        <f>VLOOKUP(C2069,METADATA!$J$5:$Q$29,IF(E2069="HI",2,IF(E2069="LO",6,10))+IF(D2069=1,2,IF(D2069=7,1,(IF(WEEKDAY(B2069)=1,2,IF(WEEKDAY(B2069)=7,1,0))))))</f>
        <v>3</v>
      </c>
      <c r="H2069" s="787">
        <v>7796.75</v>
      </c>
      <c r="I2069" s="788">
        <v>4345.5500183105469</v>
      </c>
      <c r="K2069" s="795">
        <v>0</v>
      </c>
      <c r="M2069" s="798">
        <f t="shared" si="97"/>
        <v>8925.9798075135022</v>
      </c>
      <c r="N2069" s="303"/>
      <c r="S2069" s="786">
        <v>0</v>
      </c>
      <c r="T2069" s="781">
        <f>VLOOKUP(C2069,METADATA!$J$5:$Q$29,IF(E2069="HI",2,IF(E2069="LO",6,10))+IF(S2069=1,2,IF(D2069=7,1,(IF(WEEKDAY(B2069)=1,2,IF(WEEKDAY(B2069)=7,1,0))))))</f>
        <v>3</v>
      </c>
      <c r="U2069" s="781">
        <f>VLOOKUP(C2069,METADATA!$A$5:$H$29,IF(E2069="HI",2,IF(E2069="LO",6,10))+IF(S2069=1,2,IF(D2069=7,1,(IF(WEEKDAY(B2069)=1,2,IF(WEEKDAY(B2069)=7,1,0))))))</f>
        <v>3</v>
      </c>
    </row>
    <row r="2070" spans="2:21" ht="13.95" customHeight="1" x14ac:dyDescent="0.25">
      <c r="B2070" s="784">
        <f t="shared" si="95"/>
        <v>45469</v>
      </c>
      <c r="C2070" s="785">
        <v>2</v>
      </c>
      <c r="D2070" s="786">
        <f>IFERROR((INDEX(METADATA!$T$2:$T$20,MATCH(B2070,METADATA!$S$2:$S$20,0))),0)</f>
        <v>0</v>
      </c>
      <c r="E2070" s="785" t="str">
        <f t="shared" si="96"/>
        <v>HI</v>
      </c>
      <c r="F2070" s="786">
        <f>VLOOKUP(C2070,METADATA!$A$5:$H$29,IF(E2070="HI",2,IF(E2070="LO",6,10))+IF(D2070=1,2,IF(D2070=7,1,(IF(WEEKDAY(B2070)=1,2,IF(WEEKDAY(B2070)=7,1,0))))))</f>
        <v>3</v>
      </c>
      <c r="G2070" s="786">
        <f>VLOOKUP(C2070,METADATA!$J$5:$Q$29,IF(E2070="HI",2,IF(E2070="LO",6,10))+IF(D2070=1,2,IF(D2070=7,1,(IF(WEEKDAY(B2070)=1,2,IF(WEEKDAY(B2070)=7,1,0))))))</f>
        <v>3</v>
      </c>
      <c r="H2070" s="787">
        <v>7693.75</v>
      </c>
      <c r="I2070" s="788">
        <v>4296.4474792480469</v>
      </c>
      <c r="K2070" s="795">
        <v>0</v>
      </c>
      <c r="M2070" s="798">
        <f t="shared" si="97"/>
        <v>8812.1081475681458</v>
      </c>
      <c r="N2070" s="303"/>
      <c r="S2070" s="786">
        <v>0</v>
      </c>
      <c r="T2070" s="781">
        <f>VLOOKUP(C2070,METADATA!$J$5:$Q$29,IF(E2070="HI",2,IF(E2070="LO",6,10))+IF(S2070=1,2,IF(D2070=7,1,(IF(WEEKDAY(B2070)=1,2,IF(WEEKDAY(B2070)=7,1,0))))))</f>
        <v>3</v>
      </c>
      <c r="U2070" s="781">
        <f>VLOOKUP(C2070,METADATA!$A$5:$H$29,IF(E2070="HI",2,IF(E2070="LO",6,10))+IF(S2070=1,2,IF(D2070=7,1,(IF(WEEKDAY(B2070)=1,2,IF(WEEKDAY(B2070)=7,1,0))))))</f>
        <v>3</v>
      </c>
    </row>
    <row r="2071" spans="2:21" ht="13.95" customHeight="1" x14ac:dyDescent="0.25">
      <c r="B2071" s="784">
        <f t="shared" si="95"/>
        <v>45469</v>
      </c>
      <c r="C2071" s="785">
        <v>3</v>
      </c>
      <c r="D2071" s="786">
        <f>IFERROR((INDEX(METADATA!$T$2:$T$20,MATCH(B2071,METADATA!$S$2:$S$20,0))),0)</f>
        <v>0</v>
      </c>
      <c r="E2071" s="785" t="str">
        <f t="shared" si="96"/>
        <v>HI</v>
      </c>
      <c r="F2071" s="786">
        <f>VLOOKUP(C2071,METADATA!$A$5:$H$29,IF(E2071="HI",2,IF(E2071="LO",6,10))+IF(D2071=1,2,IF(D2071=7,1,(IF(WEEKDAY(B2071)=1,2,IF(WEEKDAY(B2071)=7,1,0))))))</f>
        <v>3</v>
      </c>
      <c r="G2071" s="786">
        <f>VLOOKUP(C2071,METADATA!$J$5:$Q$29,IF(E2071="HI",2,IF(E2071="LO",6,10))+IF(D2071=1,2,IF(D2071=7,1,(IF(WEEKDAY(B2071)=1,2,IF(WEEKDAY(B2071)=7,1,0))))))</f>
        <v>3</v>
      </c>
      <c r="H2071" s="787">
        <v>7866</v>
      </c>
      <c r="I2071" s="788">
        <v>4334.0525207519531</v>
      </c>
      <c r="K2071" s="795">
        <v>0</v>
      </c>
      <c r="M2071" s="798">
        <f t="shared" si="97"/>
        <v>8980.9780788417665</v>
      </c>
      <c r="N2071" s="303"/>
      <c r="S2071" s="786">
        <v>0</v>
      </c>
      <c r="T2071" s="781">
        <f>VLOOKUP(C2071,METADATA!$J$5:$Q$29,IF(E2071="HI",2,IF(E2071="LO",6,10))+IF(S2071=1,2,IF(D2071=7,1,(IF(WEEKDAY(B2071)=1,2,IF(WEEKDAY(B2071)=7,1,0))))))</f>
        <v>3</v>
      </c>
      <c r="U2071" s="781">
        <f>VLOOKUP(C2071,METADATA!$A$5:$H$29,IF(E2071="HI",2,IF(E2071="LO",6,10))+IF(S2071=1,2,IF(D2071=7,1,(IF(WEEKDAY(B2071)=1,2,IF(WEEKDAY(B2071)=7,1,0))))))</f>
        <v>3</v>
      </c>
    </row>
    <row r="2072" spans="2:21" ht="13.95" customHeight="1" x14ac:dyDescent="0.25">
      <c r="B2072" s="784">
        <f t="shared" si="95"/>
        <v>45469</v>
      </c>
      <c r="C2072" s="785">
        <v>4</v>
      </c>
      <c r="D2072" s="786">
        <f>IFERROR((INDEX(METADATA!$T$2:$T$20,MATCH(B2072,METADATA!$S$2:$S$20,0))),0)</f>
        <v>0</v>
      </c>
      <c r="E2072" s="785" t="str">
        <f t="shared" si="96"/>
        <v>HI</v>
      </c>
      <c r="F2072" s="786">
        <f>VLOOKUP(C2072,METADATA!$A$5:$H$29,IF(E2072="HI",2,IF(E2072="LO",6,10))+IF(D2072=1,2,IF(D2072=7,1,(IF(WEEKDAY(B2072)=1,2,IF(WEEKDAY(B2072)=7,1,0))))))</f>
        <v>3</v>
      </c>
      <c r="G2072" s="786">
        <f>VLOOKUP(C2072,METADATA!$J$5:$Q$29,IF(E2072="HI",2,IF(E2072="LO",6,10))+IF(D2072=1,2,IF(D2072=7,1,(IF(WEEKDAY(B2072)=1,2,IF(WEEKDAY(B2072)=7,1,0))))))</f>
        <v>3</v>
      </c>
      <c r="H2072" s="787">
        <v>8471.5</v>
      </c>
      <c r="I2072" s="788">
        <v>4393.8299560546875</v>
      </c>
      <c r="K2072" s="795">
        <v>0</v>
      </c>
      <c r="M2072" s="798">
        <f t="shared" si="97"/>
        <v>9543.167919130603</v>
      </c>
      <c r="N2072" s="303"/>
      <c r="S2072" s="786">
        <v>0</v>
      </c>
      <c r="T2072" s="781">
        <f>VLOOKUP(C2072,METADATA!$J$5:$Q$29,IF(E2072="HI",2,IF(E2072="LO",6,10))+IF(S2072=1,2,IF(D2072=7,1,(IF(WEEKDAY(B2072)=1,2,IF(WEEKDAY(B2072)=7,1,0))))))</f>
        <v>3</v>
      </c>
      <c r="U2072" s="781">
        <f>VLOOKUP(C2072,METADATA!$A$5:$H$29,IF(E2072="HI",2,IF(E2072="LO",6,10))+IF(S2072=1,2,IF(D2072=7,1,(IF(WEEKDAY(B2072)=1,2,IF(WEEKDAY(B2072)=7,1,0))))))</f>
        <v>3</v>
      </c>
    </row>
    <row r="2073" spans="2:21" ht="13.95" customHeight="1" x14ac:dyDescent="0.25">
      <c r="B2073" s="784">
        <f t="shared" si="95"/>
        <v>45469</v>
      </c>
      <c r="C2073" s="785">
        <v>5</v>
      </c>
      <c r="D2073" s="786">
        <f>IFERROR((INDEX(METADATA!$T$2:$T$20,MATCH(B2073,METADATA!$S$2:$S$20,0))),0)</f>
        <v>0</v>
      </c>
      <c r="E2073" s="785" t="str">
        <f t="shared" si="96"/>
        <v>HI</v>
      </c>
      <c r="F2073" s="786">
        <f>VLOOKUP(C2073,METADATA!$A$5:$H$29,IF(E2073="HI",2,IF(E2073="LO",6,10))+IF(D2073=1,2,IF(D2073=7,1,(IF(WEEKDAY(B2073)=1,2,IF(WEEKDAY(B2073)=7,1,0))))))</f>
        <v>3</v>
      </c>
      <c r="G2073" s="786">
        <f>VLOOKUP(C2073,METADATA!$J$5:$Q$29,IF(E2073="HI",2,IF(E2073="LO",6,10))+IF(D2073=1,2,IF(D2073=7,1,(IF(WEEKDAY(B2073)=1,2,IF(WEEKDAY(B2073)=7,1,0))))))</f>
        <v>3</v>
      </c>
      <c r="H2073" s="787">
        <v>9865.75</v>
      </c>
      <c r="I2073" s="788">
        <v>4430.9549560546875</v>
      </c>
      <c r="K2073" s="795">
        <v>0</v>
      </c>
      <c r="M2073" s="798">
        <f t="shared" si="97"/>
        <v>10815.099855530027</v>
      </c>
      <c r="N2073" s="303"/>
      <c r="S2073" s="786">
        <v>0</v>
      </c>
      <c r="T2073" s="781">
        <f>VLOOKUP(C2073,METADATA!$J$5:$Q$29,IF(E2073="HI",2,IF(E2073="LO",6,10))+IF(S2073=1,2,IF(D2073=7,1,(IF(WEEKDAY(B2073)=1,2,IF(WEEKDAY(B2073)=7,1,0))))))</f>
        <v>3</v>
      </c>
      <c r="U2073" s="781">
        <f>VLOOKUP(C2073,METADATA!$A$5:$H$29,IF(E2073="HI",2,IF(E2073="LO",6,10))+IF(S2073=1,2,IF(D2073=7,1,(IF(WEEKDAY(B2073)=1,2,IF(WEEKDAY(B2073)=7,1,0))))))</f>
        <v>3</v>
      </c>
    </row>
    <row r="2074" spans="2:21" ht="13.95" customHeight="1" x14ac:dyDescent="0.25">
      <c r="B2074" s="784">
        <f t="shared" si="95"/>
        <v>45469</v>
      </c>
      <c r="C2074" s="785">
        <v>6</v>
      </c>
      <c r="D2074" s="786">
        <f>IFERROR((INDEX(METADATA!$T$2:$T$20,MATCH(B2074,METADATA!$S$2:$S$20,0))),0)</f>
        <v>0</v>
      </c>
      <c r="E2074" s="785" t="str">
        <f t="shared" si="96"/>
        <v>HI</v>
      </c>
      <c r="F2074" s="786">
        <f>VLOOKUP(C2074,METADATA!$A$5:$H$29,IF(E2074="HI",2,IF(E2074="LO",6,10))+IF(D2074=1,2,IF(D2074=7,1,(IF(WEEKDAY(B2074)=1,2,IF(WEEKDAY(B2074)=7,1,0))))))</f>
        <v>1</v>
      </c>
      <c r="G2074" s="786">
        <f>VLOOKUP(C2074,METADATA!$J$5:$Q$29,IF(E2074="HI",2,IF(E2074="LO",6,10))+IF(D2074=1,2,IF(D2074=7,1,(IF(WEEKDAY(B2074)=1,2,IF(WEEKDAY(B2074)=7,1,0))))))</f>
        <v>1</v>
      </c>
      <c r="H2074" s="787">
        <v>11604</v>
      </c>
      <c r="I2074" s="788">
        <v>4394.5450439453125</v>
      </c>
      <c r="K2074" s="795">
        <v>870.51250000000005</v>
      </c>
      <c r="M2074" s="798">
        <f t="shared" si="97"/>
        <v>12408.257014716624</v>
      </c>
      <c r="N2074" s="303"/>
      <c r="S2074" s="786">
        <v>0</v>
      </c>
      <c r="T2074" s="781">
        <f>VLOOKUP(C2074,METADATA!$J$5:$Q$29,IF(E2074="HI",2,IF(E2074="LO",6,10))+IF(S2074=1,2,IF(D2074=7,1,(IF(WEEKDAY(B2074)=1,2,IF(WEEKDAY(B2074)=7,1,0))))))</f>
        <v>1</v>
      </c>
      <c r="U2074" s="781">
        <f>VLOOKUP(C2074,METADATA!$A$5:$H$29,IF(E2074="HI",2,IF(E2074="LO",6,10))+IF(S2074=1,2,IF(D2074=7,1,(IF(WEEKDAY(B2074)=1,2,IF(WEEKDAY(B2074)=7,1,0))))))</f>
        <v>1</v>
      </c>
    </row>
    <row r="2075" spans="2:21" ht="13.95" customHeight="1" x14ac:dyDescent="0.25">
      <c r="B2075" s="784">
        <f t="shared" si="95"/>
        <v>45469</v>
      </c>
      <c r="C2075" s="785">
        <v>7</v>
      </c>
      <c r="D2075" s="786">
        <f>IFERROR((INDEX(METADATA!$T$2:$T$20,MATCH(B2075,METADATA!$S$2:$S$20,0))),0)</f>
        <v>0</v>
      </c>
      <c r="E2075" s="785" t="str">
        <f t="shared" si="96"/>
        <v>HI</v>
      </c>
      <c r="F2075" s="786">
        <f>VLOOKUP(C2075,METADATA!$A$5:$H$29,IF(E2075="HI",2,IF(E2075="LO",6,10))+IF(D2075=1,2,IF(D2075=7,1,(IF(WEEKDAY(B2075)=1,2,IF(WEEKDAY(B2075)=7,1,0))))))</f>
        <v>1</v>
      </c>
      <c r="G2075" s="786">
        <f>VLOOKUP(C2075,METADATA!$J$5:$Q$29,IF(E2075="HI",2,IF(E2075="LO",6,10))+IF(D2075=1,2,IF(D2075=7,1,(IF(WEEKDAY(B2075)=1,2,IF(WEEKDAY(B2075)=7,1,0))))))</f>
        <v>1</v>
      </c>
      <c r="H2075" s="787">
        <v>13668.5</v>
      </c>
      <c r="I2075" s="788">
        <v>4282.2950439453125</v>
      </c>
      <c r="K2075" s="795">
        <v>865.8125</v>
      </c>
      <c r="M2075" s="798">
        <f t="shared" si="97"/>
        <v>14323.614875212143</v>
      </c>
      <c r="N2075" s="303"/>
      <c r="S2075" s="786">
        <v>0</v>
      </c>
      <c r="T2075" s="781">
        <f>VLOOKUP(C2075,METADATA!$J$5:$Q$29,IF(E2075="HI",2,IF(E2075="LO",6,10))+IF(S2075=1,2,IF(D2075=7,1,(IF(WEEKDAY(B2075)=1,2,IF(WEEKDAY(B2075)=7,1,0))))))</f>
        <v>1</v>
      </c>
      <c r="U2075" s="781">
        <f>VLOOKUP(C2075,METADATA!$A$5:$H$29,IF(E2075="HI",2,IF(E2075="LO",6,10))+IF(S2075=1,2,IF(D2075=7,1,(IF(WEEKDAY(B2075)=1,2,IF(WEEKDAY(B2075)=7,1,0))))))</f>
        <v>1</v>
      </c>
    </row>
    <row r="2076" spans="2:21" ht="13.95" customHeight="1" x14ac:dyDescent="0.25">
      <c r="B2076" s="784">
        <f t="shared" ref="B2076:B2139" si="98">B2052+1</f>
        <v>45469</v>
      </c>
      <c r="C2076" s="785">
        <v>8</v>
      </c>
      <c r="D2076" s="786">
        <f>IFERROR((INDEX(METADATA!$T$2:$T$20,MATCH(B2076,METADATA!$S$2:$S$20,0))),0)</f>
        <v>0</v>
      </c>
      <c r="E2076" s="785" t="str">
        <f t="shared" si="96"/>
        <v>HI</v>
      </c>
      <c r="F2076" s="786">
        <f>VLOOKUP(C2076,METADATA!$A$5:$H$29,IF(E2076="HI",2,IF(E2076="LO",6,10))+IF(D2076=1,2,IF(D2076=7,1,(IF(WEEKDAY(B2076)=1,2,IF(WEEKDAY(B2076)=7,1,0))))))</f>
        <v>2</v>
      </c>
      <c r="G2076" s="786">
        <f>VLOOKUP(C2076,METADATA!$J$5:$Q$29,IF(E2076="HI",2,IF(E2076="LO",6,10))+IF(D2076=1,2,IF(D2076=7,1,(IF(WEEKDAY(B2076)=1,2,IF(WEEKDAY(B2076)=7,1,0))))))</f>
        <v>1</v>
      </c>
      <c r="H2076" s="787">
        <v>14543.5</v>
      </c>
      <c r="I2076" s="788">
        <v>4252.3449401855469</v>
      </c>
      <c r="K2076" s="795">
        <v>834.63750000000005</v>
      </c>
      <c r="M2076" s="798">
        <f t="shared" si="97"/>
        <v>15152.419930173584</v>
      </c>
      <c r="N2076" s="303"/>
      <c r="S2076" s="786">
        <v>0</v>
      </c>
      <c r="T2076" s="781">
        <f>VLOOKUP(C2076,METADATA!$J$5:$Q$29,IF(E2076="HI",2,IF(E2076="LO",6,10))+IF(S2076=1,2,IF(D2076=7,1,(IF(WEEKDAY(B2076)=1,2,IF(WEEKDAY(B2076)=7,1,0))))))</f>
        <v>1</v>
      </c>
      <c r="U2076" s="781">
        <f>VLOOKUP(C2076,METADATA!$A$5:$H$29,IF(E2076="HI",2,IF(E2076="LO",6,10))+IF(S2076=1,2,IF(D2076=7,1,(IF(WEEKDAY(B2076)=1,2,IF(WEEKDAY(B2076)=7,1,0))))))</f>
        <v>2</v>
      </c>
    </row>
    <row r="2077" spans="2:21" ht="13.95" customHeight="1" x14ac:dyDescent="0.25">
      <c r="B2077" s="784">
        <f t="shared" si="98"/>
        <v>45469</v>
      </c>
      <c r="C2077" s="785">
        <v>9</v>
      </c>
      <c r="D2077" s="786">
        <f>IFERROR((INDEX(METADATA!$T$2:$T$20,MATCH(B2077,METADATA!$S$2:$S$20,0))),0)</f>
        <v>0</v>
      </c>
      <c r="E2077" s="785" t="str">
        <f t="shared" si="96"/>
        <v>HI</v>
      </c>
      <c r="F2077" s="786">
        <f>VLOOKUP(C2077,METADATA!$A$5:$H$29,IF(E2077="HI",2,IF(E2077="LO",6,10))+IF(D2077=1,2,IF(D2077=7,1,(IF(WEEKDAY(B2077)=1,2,IF(WEEKDAY(B2077)=7,1,0))))))</f>
        <v>2</v>
      </c>
      <c r="G2077" s="786">
        <f>VLOOKUP(C2077,METADATA!$J$5:$Q$29,IF(E2077="HI",2,IF(E2077="LO",6,10))+IF(D2077=1,2,IF(D2077=7,1,(IF(WEEKDAY(B2077)=1,2,IF(WEEKDAY(B2077)=7,1,0))))))</f>
        <v>2</v>
      </c>
      <c r="H2077" s="787">
        <v>14951.75</v>
      </c>
      <c r="I2077" s="788">
        <v>4420.155029296875</v>
      </c>
      <c r="K2077" s="795">
        <v>847.33749999999998</v>
      </c>
      <c r="M2077" s="798">
        <f t="shared" si="97"/>
        <v>15591.427084956606</v>
      </c>
      <c r="N2077" s="303"/>
      <c r="S2077" s="786">
        <v>0</v>
      </c>
      <c r="T2077" s="781">
        <f>VLOOKUP(C2077,METADATA!$J$5:$Q$29,IF(E2077="HI",2,IF(E2077="LO",6,10))+IF(S2077=1,2,IF(D2077=7,1,(IF(WEEKDAY(B2077)=1,2,IF(WEEKDAY(B2077)=7,1,0))))))</f>
        <v>2</v>
      </c>
      <c r="U2077" s="781">
        <f>VLOOKUP(C2077,METADATA!$A$5:$H$29,IF(E2077="HI",2,IF(E2077="LO",6,10))+IF(S2077=1,2,IF(D2077=7,1,(IF(WEEKDAY(B2077)=1,2,IF(WEEKDAY(B2077)=7,1,0))))))</f>
        <v>2</v>
      </c>
    </row>
    <row r="2078" spans="2:21" ht="13.95" customHeight="1" x14ac:dyDescent="0.25">
      <c r="B2078" s="784">
        <f t="shared" si="98"/>
        <v>45469</v>
      </c>
      <c r="C2078" s="785">
        <v>10</v>
      </c>
      <c r="D2078" s="786">
        <f>IFERROR((INDEX(METADATA!$T$2:$T$20,MATCH(B2078,METADATA!$S$2:$S$20,0))),0)</f>
        <v>0</v>
      </c>
      <c r="E2078" s="785" t="str">
        <f t="shared" si="96"/>
        <v>HI</v>
      </c>
      <c r="F2078" s="786">
        <f>VLOOKUP(C2078,METADATA!$A$5:$H$29,IF(E2078="HI",2,IF(E2078="LO",6,10))+IF(D2078=1,2,IF(D2078=7,1,(IF(WEEKDAY(B2078)=1,2,IF(WEEKDAY(B2078)=7,1,0))))))</f>
        <v>2</v>
      </c>
      <c r="G2078" s="786">
        <f>VLOOKUP(C2078,METADATA!$J$5:$Q$29,IF(E2078="HI",2,IF(E2078="LO",6,10))+IF(D2078=1,2,IF(D2078=7,1,(IF(WEEKDAY(B2078)=1,2,IF(WEEKDAY(B2078)=7,1,0))))))</f>
        <v>2</v>
      </c>
      <c r="H2078" s="787">
        <v>14688.5</v>
      </c>
      <c r="I2078" s="788">
        <v>4495.2649230957031</v>
      </c>
      <c r="K2078" s="795">
        <v>851.61249999999995</v>
      </c>
      <c r="M2078" s="798">
        <f t="shared" si="97"/>
        <v>15360.971290215166</v>
      </c>
      <c r="N2078" s="303"/>
      <c r="S2078" s="786">
        <v>0</v>
      </c>
      <c r="T2078" s="781">
        <f>VLOOKUP(C2078,METADATA!$J$5:$Q$29,IF(E2078="HI",2,IF(E2078="LO",6,10))+IF(S2078=1,2,IF(D2078=7,1,(IF(WEEKDAY(B2078)=1,2,IF(WEEKDAY(B2078)=7,1,0))))))</f>
        <v>2</v>
      </c>
      <c r="U2078" s="781">
        <f>VLOOKUP(C2078,METADATA!$A$5:$H$29,IF(E2078="HI",2,IF(E2078="LO",6,10))+IF(S2078=1,2,IF(D2078=7,1,(IF(WEEKDAY(B2078)=1,2,IF(WEEKDAY(B2078)=7,1,0))))))</f>
        <v>2</v>
      </c>
    </row>
    <row r="2079" spans="2:21" ht="13.95" customHeight="1" x14ac:dyDescent="0.25">
      <c r="B2079" s="784">
        <f t="shared" si="98"/>
        <v>45469</v>
      </c>
      <c r="C2079" s="785">
        <v>11</v>
      </c>
      <c r="D2079" s="786">
        <f>IFERROR((INDEX(METADATA!$T$2:$T$20,MATCH(B2079,METADATA!$S$2:$S$20,0))),0)</f>
        <v>0</v>
      </c>
      <c r="E2079" s="785" t="str">
        <f t="shared" si="96"/>
        <v>HI</v>
      </c>
      <c r="F2079" s="786">
        <f>VLOOKUP(C2079,METADATA!$A$5:$H$29,IF(E2079="HI",2,IF(E2079="LO",6,10))+IF(D2079=1,2,IF(D2079=7,1,(IF(WEEKDAY(B2079)=1,2,IF(WEEKDAY(B2079)=7,1,0))))))</f>
        <v>2</v>
      </c>
      <c r="G2079" s="786">
        <f>VLOOKUP(C2079,METADATA!$J$5:$Q$29,IF(E2079="HI",2,IF(E2079="LO",6,10))+IF(D2079=1,2,IF(D2079=7,1,(IF(WEEKDAY(B2079)=1,2,IF(WEEKDAY(B2079)=7,1,0))))))</f>
        <v>2</v>
      </c>
      <c r="H2079" s="787">
        <v>14857.75</v>
      </c>
      <c r="I2079" s="788">
        <v>4586.7700805664063</v>
      </c>
      <c r="K2079" s="795">
        <v>856.5</v>
      </c>
      <c r="M2079" s="798">
        <f t="shared" si="97"/>
        <v>15549.636485605673</v>
      </c>
      <c r="N2079" s="303"/>
      <c r="S2079" s="786">
        <v>0</v>
      </c>
      <c r="T2079" s="781">
        <f>VLOOKUP(C2079,METADATA!$J$5:$Q$29,IF(E2079="HI",2,IF(E2079="LO",6,10))+IF(S2079=1,2,IF(D2079=7,1,(IF(WEEKDAY(B2079)=1,2,IF(WEEKDAY(B2079)=7,1,0))))))</f>
        <v>2</v>
      </c>
      <c r="U2079" s="781">
        <f>VLOOKUP(C2079,METADATA!$A$5:$H$29,IF(E2079="HI",2,IF(E2079="LO",6,10))+IF(S2079=1,2,IF(D2079=7,1,(IF(WEEKDAY(B2079)=1,2,IF(WEEKDAY(B2079)=7,1,0))))))</f>
        <v>2</v>
      </c>
    </row>
    <row r="2080" spans="2:21" ht="13.95" customHeight="1" x14ac:dyDescent="0.25">
      <c r="B2080" s="784">
        <f t="shared" si="98"/>
        <v>45469</v>
      </c>
      <c r="C2080" s="785">
        <v>12</v>
      </c>
      <c r="D2080" s="786">
        <f>IFERROR((INDEX(METADATA!$T$2:$T$20,MATCH(B2080,METADATA!$S$2:$S$20,0))),0)</f>
        <v>0</v>
      </c>
      <c r="E2080" s="785" t="str">
        <f t="shared" si="96"/>
        <v>HI</v>
      </c>
      <c r="F2080" s="786">
        <f>VLOOKUP(C2080,METADATA!$A$5:$H$29,IF(E2080="HI",2,IF(E2080="LO",6,10))+IF(D2080=1,2,IF(D2080=7,1,(IF(WEEKDAY(B2080)=1,2,IF(WEEKDAY(B2080)=7,1,0))))))</f>
        <v>2</v>
      </c>
      <c r="G2080" s="786">
        <f>VLOOKUP(C2080,METADATA!$J$5:$Q$29,IF(E2080="HI",2,IF(E2080="LO",6,10))+IF(D2080=1,2,IF(D2080=7,1,(IF(WEEKDAY(B2080)=1,2,IF(WEEKDAY(B2080)=7,1,0))))))</f>
        <v>2</v>
      </c>
      <c r="H2080" s="787">
        <v>14882.5</v>
      </c>
      <c r="I2080" s="788">
        <v>4565.9200134277344</v>
      </c>
      <c r="K2080" s="795">
        <v>824.32500000000005</v>
      </c>
      <c r="M2080" s="798">
        <f t="shared" si="97"/>
        <v>15567.158758714446</v>
      </c>
      <c r="N2080" s="303"/>
      <c r="S2080" s="786">
        <v>0</v>
      </c>
      <c r="T2080" s="781">
        <f>VLOOKUP(C2080,METADATA!$J$5:$Q$29,IF(E2080="HI",2,IF(E2080="LO",6,10))+IF(S2080=1,2,IF(D2080=7,1,(IF(WEEKDAY(B2080)=1,2,IF(WEEKDAY(B2080)=7,1,0))))))</f>
        <v>2</v>
      </c>
      <c r="U2080" s="781">
        <f>VLOOKUP(C2080,METADATA!$A$5:$H$29,IF(E2080="HI",2,IF(E2080="LO",6,10))+IF(S2080=1,2,IF(D2080=7,1,(IF(WEEKDAY(B2080)=1,2,IF(WEEKDAY(B2080)=7,1,0))))))</f>
        <v>2</v>
      </c>
    </row>
    <row r="2081" spans="2:21" ht="13.95" customHeight="1" x14ac:dyDescent="0.25">
      <c r="B2081" s="784">
        <f t="shared" si="98"/>
        <v>45469</v>
      </c>
      <c r="C2081" s="785">
        <v>13</v>
      </c>
      <c r="D2081" s="786">
        <f>IFERROR((INDEX(METADATA!$T$2:$T$20,MATCH(B2081,METADATA!$S$2:$S$20,0))),0)</f>
        <v>0</v>
      </c>
      <c r="E2081" s="785" t="str">
        <f t="shared" si="96"/>
        <v>HI</v>
      </c>
      <c r="F2081" s="786">
        <f>VLOOKUP(C2081,METADATA!$A$5:$H$29,IF(E2081="HI",2,IF(E2081="LO",6,10))+IF(D2081=1,2,IF(D2081=7,1,(IF(WEEKDAY(B2081)=1,2,IF(WEEKDAY(B2081)=7,1,0))))))</f>
        <v>2</v>
      </c>
      <c r="G2081" s="786">
        <f>VLOOKUP(C2081,METADATA!$J$5:$Q$29,IF(E2081="HI",2,IF(E2081="LO",6,10))+IF(D2081=1,2,IF(D2081=7,1,(IF(WEEKDAY(B2081)=1,2,IF(WEEKDAY(B2081)=7,1,0))))))</f>
        <v>2</v>
      </c>
      <c r="H2081" s="787">
        <v>14658.25</v>
      </c>
      <c r="I2081" s="788">
        <v>4567.4649963378906</v>
      </c>
      <c r="K2081" s="795">
        <v>882.73749999999995</v>
      </c>
      <c r="M2081" s="798">
        <f t="shared" si="97"/>
        <v>15353.371927862358</v>
      </c>
      <c r="N2081" s="303"/>
      <c r="S2081" s="786">
        <v>0</v>
      </c>
      <c r="T2081" s="781">
        <f>VLOOKUP(C2081,METADATA!$J$5:$Q$29,IF(E2081="HI",2,IF(E2081="LO",6,10))+IF(S2081=1,2,IF(D2081=7,1,(IF(WEEKDAY(B2081)=1,2,IF(WEEKDAY(B2081)=7,1,0))))))</f>
        <v>2</v>
      </c>
      <c r="U2081" s="781">
        <f>VLOOKUP(C2081,METADATA!$A$5:$H$29,IF(E2081="HI",2,IF(E2081="LO",6,10))+IF(S2081=1,2,IF(D2081=7,1,(IF(WEEKDAY(B2081)=1,2,IF(WEEKDAY(B2081)=7,1,0))))))</f>
        <v>2</v>
      </c>
    </row>
    <row r="2082" spans="2:21" ht="13.95" customHeight="1" x14ac:dyDescent="0.25">
      <c r="B2082" s="784">
        <f t="shared" si="98"/>
        <v>45469</v>
      </c>
      <c r="C2082" s="785">
        <v>14</v>
      </c>
      <c r="D2082" s="786">
        <f>IFERROR((INDEX(METADATA!$T$2:$T$20,MATCH(B2082,METADATA!$S$2:$S$20,0))),0)</f>
        <v>0</v>
      </c>
      <c r="E2082" s="785" t="str">
        <f t="shared" si="96"/>
        <v>HI</v>
      </c>
      <c r="F2082" s="786">
        <f>VLOOKUP(C2082,METADATA!$A$5:$H$29,IF(E2082="HI",2,IF(E2082="LO",6,10))+IF(D2082=1,2,IF(D2082=7,1,(IF(WEEKDAY(B2082)=1,2,IF(WEEKDAY(B2082)=7,1,0))))))</f>
        <v>2</v>
      </c>
      <c r="G2082" s="786">
        <f>VLOOKUP(C2082,METADATA!$J$5:$Q$29,IF(E2082="HI",2,IF(E2082="LO",6,10))+IF(D2082=1,2,IF(D2082=7,1,(IF(WEEKDAY(B2082)=1,2,IF(WEEKDAY(B2082)=7,1,0))))))</f>
        <v>2</v>
      </c>
      <c r="H2082" s="787">
        <v>15018.5</v>
      </c>
      <c r="I2082" s="788">
        <v>4635.669921875</v>
      </c>
      <c r="K2082" s="795">
        <v>909.3125</v>
      </c>
      <c r="M2082" s="798">
        <f t="shared" si="97"/>
        <v>15717.658154908973</v>
      </c>
      <c r="N2082" s="303"/>
      <c r="S2082" s="786">
        <v>0</v>
      </c>
      <c r="T2082" s="781">
        <f>VLOOKUP(C2082,METADATA!$J$5:$Q$29,IF(E2082="HI",2,IF(E2082="LO",6,10))+IF(S2082=1,2,IF(D2082=7,1,(IF(WEEKDAY(B2082)=1,2,IF(WEEKDAY(B2082)=7,1,0))))))</f>
        <v>2</v>
      </c>
      <c r="U2082" s="781">
        <f>VLOOKUP(C2082,METADATA!$A$5:$H$29,IF(E2082="HI",2,IF(E2082="LO",6,10))+IF(S2082=1,2,IF(D2082=7,1,(IF(WEEKDAY(B2082)=1,2,IF(WEEKDAY(B2082)=7,1,0))))))</f>
        <v>2</v>
      </c>
    </row>
    <row r="2083" spans="2:21" ht="13.95" customHeight="1" x14ac:dyDescent="0.25">
      <c r="B2083" s="784">
        <f t="shared" si="98"/>
        <v>45469</v>
      </c>
      <c r="C2083" s="785">
        <v>15</v>
      </c>
      <c r="D2083" s="786">
        <f>IFERROR((INDEX(METADATA!$T$2:$T$20,MATCH(B2083,METADATA!$S$2:$S$20,0))),0)</f>
        <v>0</v>
      </c>
      <c r="E2083" s="785" t="str">
        <f t="shared" si="96"/>
        <v>HI</v>
      </c>
      <c r="F2083" s="786">
        <f>VLOOKUP(C2083,METADATA!$A$5:$H$29,IF(E2083="HI",2,IF(E2083="LO",6,10))+IF(D2083=1,2,IF(D2083=7,1,(IF(WEEKDAY(B2083)=1,2,IF(WEEKDAY(B2083)=7,1,0))))))</f>
        <v>2</v>
      </c>
      <c r="G2083" s="786">
        <f>VLOOKUP(C2083,METADATA!$J$5:$Q$29,IF(E2083="HI",2,IF(E2083="LO",6,10))+IF(D2083=1,2,IF(D2083=7,1,(IF(WEEKDAY(B2083)=1,2,IF(WEEKDAY(B2083)=7,1,0))))))</f>
        <v>2</v>
      </c>
      <c r="H2083" s="787">
        <v>14930.5</v>
      </c>
      <c r="I2083" s="788">
        <v>4719.1949462890625</v>
      </c>
      <c r="K2083" s="795">
        <v>905.6</v>
      </c>
      <c r="M2083" s="798">
        <f t="shared" si="97"/>
        <v>15658.564148448611</v>
      </c>
      <c r="N2083" s="303"/>
      <c r="S2083" s="786">
        <v>0</v>
      </c>
      <c r="T2083" s="781">
        <f>VLOOKUP(C2083,METADATA!$J$5:$Q$29,IF(E2083="HI",2,IF(E2083="LO",6,10))+IF(S2083=1,2,IF(D2083=7,1,(IF(WEEKDAY(B2083)=1,2,IF(WEEKDAY(B2083)=7,1,0))))))</f>
        <v>2</v>
      </c>
      <c r="U2083" s="781">
        <f>VLOOKUP(C2083,METADATA!$A$5:$H$29,IF(E2083="HI",2,IF(E2083="LO",6,10))+IF(S2083=1,2,IF(D2083=7,1,(IF(WEEKDAY(B2083)=1,2,IF(WEEKDAY(B2083)=7,1,0))))))</f>
        <v>2</v>
      </c>
    </row>
    <row r="2084" spans="2:21" ht="13.95" customHeight="1" x14ac:dyDescent="0.25">
      <c r="B2084" s="784">
        <f t="shared" si="98"/>
        <v>45469</v>
      </c>
      <c r="C2084" s="785">
        <v>16</v>
      </c>
      <c r="D2084" s="786">
        <f>IFERROR((INDEX(METADATA!$T$2:$T$20,MATCH(B2084,METADATA!$S$2:$S$20,0))),0)</f>
        <v>0</v>
      </c>
      <c r="E2084" s="785" t="str">
        <f t="shared" si="96"/>
        <v>HI</v>
      </c>
      <c r="F2084" s="786">
        <f>VLOOKUP(C2084,METADATA!$A$5:$H$29,IF(E2084="HI",2,IF(E2084="LO",6,10))+IF(D2084=1,2,IF(D2084=7,1,(IF(WEEKDAY(B2084)=1,2,IF(WEEKDAY(B2084)=7,1,0))))))</f>
        <v>2</v>
      </c>
      <c r="G2084" s="786">
        <f>VLOOKUP(C2084,METADATA!$J$5:$Q$29,IF(E2084="HI",2,IF(E2084="LO",6,10))+IF(D2084=1,2,IF(D2084=7,1,(IF(WEEKDAY(B2084)=1,2,IF(WEEKDAY(B2084)=7,1,0))))))</f>
        <v>2</v>
      </c>
      <c r="H2084" s="787">
        <v>14823</v>
      </c>
      <c r="I2084" s="788">
        <v>4559.3199768066406</v>
      </c>
      <c r="K2084" s="795">
        <v>913.98749999999995</v>
      </c>
      <c r="M2084" s="798">
        <f t="shared" si="97"/>
        <v>15508.343807476933</v>
      </c>
      <c r="N2084" s="303"/>
      <c r="S2084" s="786">
        <v>0</v>
      </c>
      <c r="T2084" s="781">
        <f>VLOOKUP(C2084,METADATA!$J$5:$Q$29,IF(E2084="HI",2,IF(E2084="LO",6,10))+IF(S2084=1,2,IF(D2084=7,1,(IF(WEEKDAY(B2084)=1,2,IF(WEEKDAY(B2084)=7,1,0))))))</f>
        <v>2</v>
      </c>
      <c r="U2084" s="781">
        <f>VLOOKUP(C2084,METADATA!$A$5:$H$29,IF(E2084="HI",2,IF(E2084="LO",6,10))+IF(S2084=1,2,IF(D2084=7,1,(IF(WEEKDAY(B2084)=1,2,IF(WEEKDAY(B2084)=7,1,0))))))</f>
        <v>2</v>
      </c>
    </row>
    <row r="2085" spans="2:21" ht="13.95" customHeight="1" x14ac:dyDescent="0.25">
      <c r="B2085" s="784">
        <f t="shared" si="98"/>
        <v>45469</v>
      </c>
      <c r="C2085" s="785">
        <v>17</v>
      </c>
      <c r="D2085" s="786">
        <f>IFERROR((INDEX(METADATA!$T$2:$T$20,MATCH(B2085,METADATA!$S$2:$S$20,0))),0)</f>
        <v>0</v>
      </c>
      <c r="E2085" s="785" t="str">
        <f t="shared" si="96"/>
        <v>HI</v>
      </c>
      <c r="F2085" s="786">
        <f>VLOOKUP(C2085,METADATA!$A$5:$H$29,IF(E2085="HI",2,IF(E2085="LO",6,10))+IF(D2085=1,2,IF(D2085=7,1,(IF(WEEKDAY(B2085)=1,2,IF(WEEKDAY(B2085)=7,1,0))))))</f>
        <v>1</v>
      </c>
      <c r="G2085" s="786">
        <f>VLOOKUP(C2085,METADATA!$J$5:$Q$29,IF(E2085="HI",2,IF(E2085="LO",6,10))+IF(D2085=1,2,IF(D2085=7,1,(IF(WEEKDAY(B2085)=1,2,IF(WEEKDAY(B2085)=7,1,0))))))</f>
        <v>1</v>
      </c>
      <c r="H2085" s="787">
        <v>13849.75</v>
      </c>
      <c r="I2085" s="788">
        <v>3977.3174743652344</v>
      </c>
      <c r="K2085" s="795">
        <v>902.26250000000005</v>
      </c>
      <c r="M2085" s="798">
        <f t="shared" si="97"/>
        <v>14409.532586256608</v>
      </c>
      <c r="N2085" s="303"/>
      <c r="S2085" s="786">
        <v>0</v>
      </c>
      <c r="T2085" s="781">
        <f>VLOOKUP(C2085,METADATA!$J$5:$Q$29,IF(E2085="HI",2,IF(E2085="LO",6,10))+IF(S2085=1,2,IF(D2085=7,1,(IF(WEEKDAY(B2085)=1,2,IF(WEEKDAY(B2085)=7,1,0))))))</f>
        <v>1</v>
      </c>
      <c r="U2085" s="781">
        <f>VLOOKUP(C2085,METADATA!$A$5:$H$29,IF(E2085="HI",2,IF(E2085="LO",6,10))+IF(S2085=1,2,IF(D2085=7,1,(IF(WEEKDAY(B2085)=1,2,IF(WEEKDAY(B2085)=7,1,0))))))</f>
        <v>1</v>
      </c>
    </row>
    <row r="2086" spans="2:21" ht="13.95" customHeight="1" x14ac:dyDescent="0.25">
      <c r="B2086" s="784">
        <f t="shared" si="98"/>
        <v>45469</v>
      </c>
      <c r="C2086" s="785">
        <v>18</v>
      </c>
      <c r="D2086" s="786">
        <f>IFERROR((INDEX(METADATA!$T$2:$T$20,MATCH(B2086,METADATA!$S$2:$S$20,0))),0)</f>
        <v>0</v>
      </c>
      <c r="E2086" s="785" t="str">
        <f t="shared" si="96"/>
        <v>HI</v>
      </c>
      <c r="F2086" s="786">
        <f>VLOOKUP(C2086,METADATA!$A$5:$H$29,IF(E2086="HI",2,IF(E2086="LO",6,10))+IF(D2086=1,2,IF(D2086=7,1,(IF(WEEKDAY(B2086)=1,2,IF(WEEKDAY(B2086)=7,1,0))))))</f>
        <v>1</v>
      </c>
      <c r="G2086" s="786">
        <f>VLOOKUP(C2086,METADATA!$J$5:$Q$29,IF(E2086="HI",2,IF(E2086="LO",6,10))+IF(D2086=1,2,IF(D2086=7,1,(IF(WEEKDAY(B2086)=1,2,IF(WEEKDAY(B2086)=7,1,0))))))</f>
        <v>1</v>
      </c>
      <c r="H2086" s="787">
        <v>13890.5</v>
      </c>
      <c r="I2086" s="788">
        <v>3175.9425048828125</v>
      </c>
      <c r="K2086" s="795">
        <v>933.76250000000005</v>
      </c>
      <c r="M2086" s="798">
        <f t="shared" si="97"/>
        <v>14248.950875216087</v>
      </c>
      <c r="N2086" s="303"/>
      <c r="S2086" s="786">
        <v>0</v>
      </c>
      <c r="T2086" s="781">
        <f>VLOOKUP(C2086,METADATA!$J$5:$Q$29,IF(E2086="HI",2,IF(E2086="LO",6,10))+IF(S2086=1,2,IF(D2086=7,1,(IF(WEEKDAY(B2086)=1,2,IF(WEEKDAY(B2086)=7,1,0))))))</f>
        <v>1</v>
      </c>
      <c r="U2086" s="781">
        <f>VLOOKUP(C2086,METADATA!$A$5:$H$29,IF(E2086="HI",2,IF(E2086="LO",6,10))+IF(S2086=1,2,IF(D2086=7,1,(IF(WEEKDAY(B2086)=1,2,IF(WEEKDAY(B2086)=7,1,0))))))</f>
        <v>1</v>
      </c>
    </row>
    <row r="2087" spans="2:21" ht="13.95" customHeight="1" x14ac:dyDescent="0.25">
      <c r="B2087" s="784">
        <f t="shared" si="98"/>
        <v>45469</v>
      </c>
      <c r="C2087" s="785">
        <v>19</v>
      </c>
      <c r="D2087" s="786">
        <f>IFERROR((INDEX(METADATA!$T$2:$T$20,MATCH(B2087,METADATA!$S$2:$S$20,0))),0)</f>
        <v>0</v>
      </c>
      <c r="E2087" s="785" t="str">
        <f t="shared" si="96"/>
        <v>HI</v>
      </c>
      <c r="F2087" s="786">
        <f>VLOOKUP(C2087,METADATA!$A$5:$H$29,IF(E2087="HI",2,IF(E2087="LO",6,10))+IF(D2087=1,2,IF(D2087=7,1,(IF(WEEKDAY(B2087)=1,2,IF(WEEKDAY(B2087)=7,1,0))))))</f>
        <v>1</v>
      </c>
      <c r="G2087" s="786">
        <f>VLOOKUP(C2087,METADATA!$J$5:$Q$29,IF(E2087="HI",2,IF(E2087="LO",6,10))+IF(D2087=1,2,IF(D2087=7,1,(IF(WEEKDAY(B2087)=1,2,IF(WEEKDAY(B2087)=7,1,0))))))</f>
        <v>2</v>
      </c>
      <c r="H2087" s="787">
        <v>14434</v>
      </c>
      <c r="I2087" s="788">
        <v>3295.2449645996094</v>
      </c>
      <c r="K2087" s="795">
        <v>0</v>
      </c>
      <c r="M2087" s="798">
        <f t="shared" si="97"/>
        <v>14805.370491031932</v>
      </c>
      <c r="N2087" s="303"/>
      <c r="S2087" s="786">
        <v>0</v>
      </c>
      <c r="T2087" s="781">
        <f>VLOOKUP(C2087,METADATA!$J$5:$Q$29,IF(E2087="HI",2,IF(E2087="LO",6,10))+IF(S2087=1,2,IF(D2087=7,1,(IF(WEEKDAY(B2087)=1,2,IF(WEEKDAY(B2087)=7,1,0))))))</f>
        <v>2</v>
      </c>
      <c r="U2087" s="781">
        <f>VLOOKUP(C2087,METADATA!$A$5:$H$29,IF(E2087="HI",2,IF(E2087="LO",6,10))+IF(S2087=1,2,IF(D2087=7,1,(IF(WEEKDAY(B2087)=1,2,IF(WEEKDAY(B2087)=7,1,0))))))</f>
        <v>1</v>
      </c>
    </row>
    <row r="2088" spans="2:21" ht="13.95" customHeight="1" x14ac:dyDescent="0.25">
      <c r="B2088" s="784">
        <f t="shared" si="98"/>
        <v>45469</v>
      </c>
      <c r="C2088" s="785">
        <v>20</v>
      </c>
      <c r="D2088" s="786">
        <f>IFERROR((INDEX(METADATA!$T$2:$T$20,MATCH(B2088,METADATA!$S$2:$S$20,0))),0)</f>
        <v>0</v>
      </c>
      <c r="E2088" s="785" t="str">
        <f t="shared" si="96"/>
        <v>HI</v>
      </c>
      <c r="F2088" s="786">
        <f>VLOOKUP(C2088,METADATA!$A$5:$H$29,IF(E2088="HI",2,IF(E2088="LO",6,10))+IF(D2088=1,2,IF(D2088=7,1,(IF(WEEKDAY(B2088)=1,2,IF(WEEKDAY(B2088)=7,1,0))))))</f>
        <v>2</v>
      </c>
      <c r="G2088" s="786">
        <f>VLOOKUP(C2088,METADATA!$J$5:$Q$29,IF(E2088="HI",2,IF(E2088="LO",6,10))+IF(D2088=1,2,IF(D2088=7,1,(IF(WEEKDAY(B2088)=1,2,IF(WEEKDAY(B2088)=7,1,0))))))</f>
        <v>2</v>
      </c>
      <c r="H2088" s="787">
        <v>13308.75</v>
      </c>
      <c r="I2088" s="788">
        <v>4393.1250610351563</v>
      </c>
      <c r="K2088" s="795">
        <v>0</v>
      </c>
      <c r="M2088" s="798">
        <f t="shared" si="97"/>
        <v>14015.07668064628</v>
      </c>
      <c r="N2088" s="303"/>
      <c r="S2088" s="786">
        <v>0</v>
      </c>
      <c r="T2088" s="781">
        <f>VLOOKUP(C2088,METADATA!$J$5:$Q$29,IF(E2088="HI",2,IF(E2088="LO",6,10))+IF(S2088=1,2,IF(D2088=7,1,(IF(WEEKDAY(B2088)=1,2,IF(WEEKDAY(B2088)=7,1,0))))))</f>
        <v>2</v>
      </c>
      <c r="U2088" s="781">
        <f>VLOOKUP(C2088,METADATA!$A$5:$H$29,IF(E2088="HI",2,IF(E2088="LO",6,10))+IF(S2088=1,2,IF(D2088=7,1,(IF(WEEKDAY(B2088)=1,2,IF(WEEKDAY(B2088)=7,1,0))))))</f>
        <v>2</v>
      </c>
    </row>
    <row r="2089" spans="2:21" ht="13.95" customHeight="1" x14ac:dyDescent="0.25">
      <c r="B2089" s="784">
        <f t="shared" si="98"/>
        <v>45469</v>
      </c>
      <c r="C2089" s="785">
        <v>21</v>
      </c>
      <c r="D2089" s="786">
        <f>IFERROR((INDEX(METADATA!$T$2:$T$20,MATCH(B2089,METADATA!$S$2:$S$20,0))),0)</f>
        <v>0</v>
      </c>
      <c r="E2089" s="785" t="str">
        <f t="shared" si="96"/>
        <v>HI</v>
      </c>
      <c r="F2089" s="786">
        <f>VLOOKUP(C2089,METADATA!$A$5:$H$29,IF(E2089="HI",2,IF(E2089="LO",6,10))+IF(D2089=1,2,IF(D2089=7,1,(IF(WEEKDAY(B2089)=1,2,IF(WEEKDAY(B2089)=7,1,0))))))</f>
        <v>2</v>
      </c>
      <c r="G2089" s="786">
        <f>VLOOKUP(C2089,METADATA!$J$5:$Q$29,IF(E2089="HI",2,IF(E2089="LO",6,10))+IF(D2089=1,2,IF(D2089=7,1,(IF(WEEKDAY(B2089)=1,2,IF(WEEKDAY(B2089)=7,1,0))))))</f>
        <v>2</v>
      </c>
      <c r="H2089" s="787">
        <v>11784.75</v>
      </c>
      <c r="I2089" s="788">
        <v>4592.4700622558594</v>
      </c>
      <c r="K2089" s="795">
        <v>0</v>
      </c>
      <c r="M2089" s="798">
        <f t="shared" si="97"/>
        <v>12647.968763213181</v>
      </c>
      <c r="N2089" s="303"/>
      <c r="S2089" s="786">
        <v>0</v>
      </c>
      <c r="T2089" s="781">
        <f>VLOOKUP(C2089,METADATA!$J$5:$Q$29,IF(E2089="HI",2,IF(E2089="LO",6,10))+IF(S2089=1,2,IF(D2089=7,1,(IF(WEEKDAY(B2089)=1,2,IF(WEEKDAY(B2089)=7,1,0))))))</f>
        <v>2</v>
      </c>
      <c r="U2089" s="781">
        <f>VLOOKUP(C2089,METADATA!$A$5:$H$29,IF(E2089="HI",2,IF(E2089="LO",6,10))+IF(S2089=1,2,IF(D2089=7,1,(IF(WEEKDAY(B2089)=1,2,IF(WEEKDAY(B2089)=7,1,0))))))</f>
        <v>2</v>
      </c>
    </row>
    <row r="2090" spans="2:21" ht="13.95" customHeight="1" x14ac:dyDescent="0.25">
      <c r="B2090" s="784">
        <f t="shared" si="98"/>
        <v>45469</v>
      </c>
      <c r="C2090" s="785">
        <v>22</v>
      </c>
      <c r="D2090" s="786">
        <f>IFERROR((INDEX(METADATA!$T$2:$T$20,MATCH(B2090,METADATA!$S$2:$S$20,0))),0)</f>
        <v>0</v>
      </c>
      <c r="E2090" s="785" t="str">
        <f t="shared" si="96"/>
        <v>HI</v>
      </c>
      <c r="F2090" s="786">
        <f>VLOOKUP(C2090,METADATA!$A$5:$H$29,IF(E2090="HI",2,IF(E2090="LO",6,10))+IF(D2090=1,2,IF(D2090=7,1,(IF(WEEKDAY(B2090)=1,2,IF(WEEKDAY(B2090)=7,1,0))))))</f>
        <v>3</v>
      </c>
      <c r="G2090" s="786">
        <f>VLOOKUP(C2090,METADATA!$J$5:$Q$29,IF(E2090="HI",2,IF(E2090="LO",6,10))+IF(D2090=1,2,IF(D2090=7,1,(IF(WEEKDAY(B2090)=1,2,IF(WEEKDAY(B2090)=7,1,0))))))</f>
        <v>3</v>
      </c>
      <c r="H2090" s="787">
        <v>10368.5</v>
      </c>
      <c r="I2090" s="788">
        <v>4509.260009765625</v>
      </c>
      <c r="K2090" s="795">
        <v>0</v>
      </c>
      <c r="M2090" s="798">
        <f t="shared" si="97"/>
        <v>11306.600642353629</v>
      </c>
      <c r="N2090" s="303"/>
      <c r="S2090" s="786">
        <v>0</v>
      </c>
      <c r="T2090" s="781">
        <f>VLOOKUP(C2090,METADATA!$J$5:$Q$29,IF(E2090="HI",2,IF(E2090="LO",6,10))+IF(S2090=1,2,IF(D2090=7,1,(IF(WEEKDAY(B2090)=1,2,IF(WEEKDAY(B2090)=7,1,0))))))</f>
        <v>3</v>
      </c>
      <c r="U2090" s="781">
        <f>VLOOKUP(C2090,METADATA!$A$5:$H$29,IF(E2090="HI",2,IF(E2090="LO",6,10))+IF(S2090=1,2,IF(D2090=7,1,(IF(WEEKDAY(B2090)=1,2,IF(WEEKDAY(B2090)=7,1,0))))))</f>
        <v>3</v>
      </c>
    </row>
    <row r="2091" spans="2:21" ht="13.95" customHeight="1" x14ac:dyDescent="0.25">
      <c r="B2091" s="784">
        <f t="shared" si="98"/>
        <v>45469</v>
      </c>
      <c r="C2091" s="785">
        <v>23</v>
      </c>
      <c r="D2091" s="786">
        <f>IFERROR((INDEX(METADATA!$T$2:$T$20,MATCH(B2091,METADATA!$S$2:$S$20,0))),0)</f>
        <v>0</v>
      </c>
      <c r="E2091" s="785" t="str">
        <f t="shared" si="96"/>
        <v>HI</v>
      </c>
      <c r="F2091" s="786">
        <f>VLOOKUP(C2091,METADATA!$A$5:$H$29,IF(E2091="HI",2,IF(E2091="LO",6,10))+IF(D2091=1,2,IF(D2091=7,1,(IF(WEEKDAY(B2091)=1,2,IF(WEEKDAY(B2091)=7,1,0))))))</f>
        <v>3</v>
      </c>
      <c r="G2091" s="786">
        <f>VLOOKUP(C2091,METADATA!$J$5:$Q$29,IF(E2091="HI",2,IF(E2091="LO",6,10))+IF(D2091=1,2,IF(D2091=7,1,(IF(WEEKDAY(B2091)=1,2,IF(WEEKDAY(B2091)=7,1,0))))))</f>
        <v>3</v>
      </c>
      <c r="H2091" s="787">
        <v>9428.25</v>
      </c>
      <c r="I2091" s="788">
        <v>4374.1749877929688</v>
      </c>
      <c r="K2091" s="795">
        <v>0</v>
      </c>
      <c r="M2091" s="798">
        <f t="shared" si="97"/>
        <v>10393.522256017621</v>
      </c>
      <c r="N2091" s="303"/>
      <c r="S2091" s="786">
        <v>0</v>
      </c>
      <c r="T2091" s="781">
        <f>VLOOKUP(C2091,METADATA!$J$5:$Q$29,IF(E2091="HI",2,IF(E2091="LO",6,10))+IF(S2091=1,2,IF(D2091=7,1,(IF(WEEKDAY(B2091)=1,2,IF(WEEKDAY(B2091)=7,1,0))))))</f>
        <v>3</v>
      </c>
      <c r="U2091" s="781">
        <f>VLOOKUP(C2091,METADATA!$A$5:$H$29,IF(E2091="HI",2,IF(E2091="LO",6,10))+IF(S2091=1,2,IF(D2091=7,1,(IF(WEEKDAY(B2091)=1,2,IF(WEEKDAY(B2091)=7,1,0))))))</f>
        <v>3</v>
      </c>
    </row>
    <row r="2092" spans="2:21" ht="13.95" customHeight="1" x14ac:dyDescent="0.25">
      <c r="B2092" s="784">
        <f t="shared" si="98"/>
        <v>45470</v>
      </c>
      <c r="C2092" s="785">
        <v>0</v>
      </c>
      <c r="D2092" s="786">
        <f>IFERROR((INDEX(METADATA!$T$2:$T$20,MATCH(B2092,METADATA!$S$2:$S$20,0))),0)</f>
        <v>0</v>
      </c>
      <c r="E2092" s="785" t="str">
        <f t="shared" si="96"/>
        <v>HI</v>
      </c>
      <c r="F2092" s="786">
        <f>VLOOKUP(C2092,METADATA!$A$5:$H$29,IF(E2092="HI",2,IF(E2092="LO",6,10))+IF(D2092=1,2,IF(D2092=7,1,(IF(WEEKDAY(B2092)=1,2,IF(WEEKDAY(B2092)=7,1,0))))))</f>
        <v>3</v>
      </c>
      <c r="G2092" s="786">
        <f>VLOOKUP(C2092,METADATA!$J$5:$Q$29,IF(E2092="HI",2,IF(E2092="LO",6,10))+IF(D2092=1,2,IF(D2092=7,1,(IF(WEEKDAY(B2092)=1,2,IF(WEEKDAY(B2092)=7,1,0))))))</f>
        <v>3</v>
      </c>
      <c r="H2092" s="787">
        <v>8673.25</v>
      </c>
      <c r="I2092" s="788">
        <v>4383.1948852539063</v>
      </c>
      <c r="K2092" s="795">
        <v>0</v>
      </c>
      <c r="M2092" s="798">
        <f t="shared" si="97"/>
        <v>9717.9042475533788</v>
      </c>
      <c r="N2092" s="303"/>
      <c r="S2092" s="786">
        <v>0</v>
      </c>
      <c r="T2092" s="781">
        <f>VLOOKUP(C2092,METADATA!$J$5:$Q$29,IF(E2092="HI",2,IF(E2092="LO",6,10))+IF(S2092=1,2,IF(D2092=7,1,(IF(WEEKDAY(B2092)=1,2,IF(WEEKDAY(B2092)=7,1,0))))))</f>
        <v>3</v>
      </c>
      <c r="U2092" s="781">
        <f>VLOOKUP(C2092,METADATA!$A$5:$H$29,IF(E2092="HI",2,IF(E2092="LO",6,10))+IF(S2092=1,2,IF(D2092=7,1,(IF(WEEKDAY(B2092)=1,2,IF(WEEKDAY(B2092)=7,1,0))))))</f>
        <v>3</v>
      </c>
    </row>
    <row r="2093" spans="2:21" ht="13.95" customHeight="1" x14ac:dyDescent="0.25">
      <c r="B2093" s="784">
        <f t="shared" si="98"/>
        <v>45470</v>
      </c>
      <c r="C2093" s="785">
        <v>1</v>
      </c>
      <c r="D2093" s="786">
        <f>IFERROR((INDEX(METADATA!$T$2:$T$20,MATCH(B2093,METADATA!$S$2:$S$20,0))),0)</f>
        <v>0</v>
      </c>
      <c r="E2093" s="785" t="str">
        <f t="shared" si="96"/>
        <v>HI</v>
      </c>
      <c r="F2093" s="786">
        <f>VLOOKUP(C2093,METADATA!$A$5:$H$29,IF(E2093="HI",2,IF(E2093="LO",6,10))+IF(D2093=1,2,IF(D2093=7,1,(IF(WEEKDAY(B2093)=1,2,IF(WEEKDAY(B2093)=7,1,0))))))</f>
        <v>3</v>
      </c>
      <c r="G2093" s="786">
        <f>VLOOKUP(C2093,METADATA!$J$5:$Q$29,IF(E2093="HI",2,IF(E2093="LO",6,10))+IF(D2093=1,2,IF(D2093=7,1,(IF(WEEKDAY(B2093)=1,2,IF(WEEKDAY(B2093)=7,1,0))))))</f>
        <v>3</v>
      </c>
      <c r="H2093" s="787">
        <v>8283.75</v>
      </c>
      <c r="I2093" s="788">
        <v>4296.3599853515625</v>
      </c>
      <c r="K2093" s="795">
        <v>0</v>
      </c>
      <c r="M2093" s="798">
        <f t="shared" si="97"/>
        <v>9331.6248952811038</v>
      </c>
      <c r="N2093" s="303"/>
      <c r="S2093" s="786">
        <v>0</v>
      </c>
      <c r="T2093" s="781">
        <f>VLOOKUP(C2093,METADATA!$J$5:$Q$29,IF(E2093="HI",2,IF(E2093="LO",6,10))+IF(S2093=1,2,IF(D2093=7,1,(IF(WEEKDAY(B2093)=1,2,IF(WEEKDAY(B2093)=7,1,0))))))</f>
        <v>3</v>
      </c>
      <c r="U2093" s="781">
        <f>VLOOKUP(C2093,METADATA!$A$5:$H$29,IF(E2093="HI",2,IF(E2093="LO",6,10))+IF(S2093=1,2,IF(D2093=7,1,(IF(WEEKDAY(B2093)=1,2,IF(WEEKDAY(B2093)=7,1,0))))))</f>
        <v>3</v>
      </c>
    </row>
    <row r="2094" spans="2:21" ht="13.95" customHeight="1" x14ac:dyDescent="0.25">
      <c r="B2094" s="784">
        <f t="shared" si="98"/>
        <v>45470</v>
      </c>
      <c r="C2094" s="785">
        <v>2</v>
      </c>
      <c r="D2094" s="786">
        <f>IFERROR((INDEX(METADATA!$T$2:$T$20,MATCH(B2094,METADATA!$S$2:$S$20,0))),0)</f>
        <v>0</v>
      </c>
      <c r="E2094" s="785" t="str">
        <f t="shared" si="96"/>
        <v>HI</v>
      </c>
      <c r="F2094" s="786">
        <f>VLOOKUP(C2094,METADATA!$A$5:$H$29,IF(E2094="HI",2,IF(E2094="LO",6,10))+IF(D2094=1,2,IF(D2094=7,1,(IF(WEEKDAY(B2094)=1,2,IF(WEEKDAY(B2094)=7,1,0))))))</f>
        <v>3</v>
      </c>
      <c r="G2094" s="786">
        <f>VLOOKUP(C2094,METADATA!$J$5:$Q$29,IF(E2094="HI",2,IF(E2094="LO",6,10))+IF(D2094=1,2,IF(D2094=7,1,(IF(WEEKDAY(B2094)=1,2,IF(WEEKDAY(B2094)=7,1,0))))))</f>
        <v>3</v>
      </c>
      <c r="H2094" s="787">
        <v>8584.25</v>
      </c>
      <c r="I2094" s="788">
        <v>4199.0200500488281</v>
      </c>
      <c r="K2094" s="795">
        <v>0</v>
      </c>
      <c r="M2094" s="798">
        <f t="shared" si="97"/>
        <v>9556.2083193708186</v>
      </c>
      <c r="N2094" s="303"/>
      <c r="S2094" s="786">
        <v>0</v>
      </c>
      <c r="T2094" s="781">
        <f>VLOOKUP(C2094,METADATA!$J$5:$Q$29,IF(E2094="HI",2,IF(E2094="LO",6,10))+IF(S2094=1,2,IF(D2094=7,1,(IF(WEEKDAY(B2094)=1,2,IF(WEEKDAY(B2094)=7,1,0))))))</f>
        <v>3</v>
      </c>
      <c r="U2094" s="781">
        <f>VLOOKUP(C2094,METADATA!$A$5:$H$29,IF(E2094="HI",2,IF(E2094="LO",6,10))+IF(S2094=1,2,IF(D2094=7,1,(IF(WEEKDAY(B2094)=1,2,IF(WEEKDAY(B2094)=7,1,0))))))</f>
        <v>3</v>
      </c>
    </row>
    <row r="2095" spans="2:21" ht="13.95" customHeight="1" x14ac:dyDescent="0.25">
      <c r="B2095" s="784">
        <f t="shared" si="98"/>
        <v>45470</v>
      </c>
      <c r="C2095" s="785">
        <v>3</v>
      </c>
      <c r="D2095" s="786">
        <f>IFERROR((INDEX(METADATA!$T$2:$T$20,MATCH(B2095,METADATA!$S$2:$S$20,0))),0)</f>
        <v>0</v>
      </c>
      <c r="E2095" s="785" t="str">
        <f t="shared" si="96"/>
        <v>HI</v>
      </c>
      <c r="F2095" s="786">
        <f>VLOOKUP(C2095,METADATA!$A$5:$H$29,IF(E2095="HI",2,IF(E2095="LO",6,10))+IF(D2095=1,2,IF(D2095=7,1,(IF(WEEKDAY(B2095)=1,2,IF(WEEKDAY(B2095)=7,1,0))))))</f>
        <v>3</v>
      </c>
      <c r="G2095" s="786">
        <f>VLOOKUP(C2095,METADATA!$J$5:$Q$29,IF(E2095="HI",2,IF(E2095="LO",6,10))+IF(D2095=1,2,IF(D2095=7,1,(IF(WEEKDAY(B2095)=1,2,IF(WEEKDAY(B2095)=7,1,0))))))</f>
        <v>3</v>
      </c>
      <c r="H2095" s="787">
        <v>8653.25</v>
      </c>
      <c r="I2095" s="788">
        <v>4052.1325378417969</v>
      </c>
      <c r="K2095" s="795">
        <v>0</v>
      </c>
      <c r="M2095" s="798">
        <f t="shared" si="97"/>
        <v>9555.0255712235648</v>
      </c>
      <c r="N2095" s="303"/>
      <c r="S2095" s="786">
        <v>0</v>
      </c>
      <c r="T2095" s="781">
        <f>VLOOKUP(C2095,METADATA!$J$5:$Q$29,IF(E2095="HI",2,IF(E2095="LO",6,10))+IF(S2095=1,2,IF(D2095=7,1,(IF(WEEKDAY(B2095)=1,2,IF(WEEKDAY(B2095)=7,1,0))))))</f>
        <v>3</v>
      </c>
      <c r="U2095" s="781">
        <f>VLOOKUP(C2095,METADATA!$A$5:$H$29,IF(E2095="HI",2,IF(E2095="LO",6,10))+IF(S2095=1,2,IF(D2095=7,1,(IF(WEEKDAY(B2095)=1,2,IF(WEEKDAY(B2095)=7,1,0))))))</f>
        <v>3</v>
      </c>
    </row>
    <row r="2096" spans="2:21" ht="13.95" customHeight="1" x14ac:dyDescent="0.25">
      <c r="B2096" s="784">
        <f t="shared" si="98"/>
        <v>45470</v>
      </c>
      <c r="C2096" s="785">
        <v>4</v>
      </c>
      <c r="D2096" s="786">
        <f>IFERROR((INDEX(METADATA!$T$2:$T$20,MATCH(B2096,METADATA!$S$2:$S$20,0))),0)</f>
        <v>0</v>
      </c>
      <c r="E2096" s="785" t="str">
        <f t="shared" si="96"/>
        <v>HI</v>
      </c>
      <c r="F2096" s="786">
        <f>VLOOKUP(C2096,METADATA!$A$5:$H$29,IF(E2096="HI",2,IF(E2096="LO",6,10))+IF(D2096=1,2,IF(D2096=7,1,(IF(WEEKDAY(B2096)=1,2,IF(WEEKDAY(B2096)=7,1,0))))))</f>
        <v>3</v>
      </c>
      <c r="G2096" s="786">
        <f>VLOOKUP(C2096,METADATA!$J$5:$Q$29,IF(E2096="HI",2,IF(E2096="LO",6,10))+IF(D2096=1,2,IF(D2096=7,1,(IF(WEEKDAY(B2096)=1,2,IF(WEEKDAY(B2096)=7,1,0))))))</f>
        <v>3</v>
      </c>
      <c r="H2096" s="787">
        <v>8906.75</v>
      </c>
      <c r="I2096" s="788">
        <v>4506.3860473632813</v>
      </c>
      <c r="K2096" s="795">
        <v>0</v>
      </c>
      <c r="M2096" s="798">
        <f t="shared" si="97"/>
        <v>9981.8691020454917</v>
      </c>
      <c r="N2096" s="303"/>
      <c r="S2096" s="786">
        <v>0</v>
      </c>
      <c r="T2096" s="781">
        <f>VLOOKUP(C2096,METADATA!$J$5:$Q$29,IF(E2096="HI",2,IF(E2096="LO",6,10))+IF(S2096=1,2,IF(D2096=7,1,(IF(WEEKDAY(B2096)=1,2,IF(WEEKDAY(B2096)=7,1,0))))))</f>
        <v>3</v>
      </c>
      <c r="U2096" s="781">
        <f>VLOOKUP(C2096,METADATA!$A$5:$H$29,IF(E2096="HI",2,IF(E2096="LO",6,10))+IF(S2096=1,2,IF(D2096=7,1,(IF(WEEKDAY(B2096)=1,2,IF(WEEKDAY(B2096)=7,1,0))))))</f>
        <v>3</v>
      </c>
    </row>
    <row r="2097" spans="2:21" ht="13.95" customHeight="1" x14ac:dyDescent="0.25">
      <c r="B2097" s="784">
        <f t="shared" si="98"/>
        <v>45470</v>
      </c>
      <c r="C2097" s="785">
        <v>5</v>
      </c>
      <c r="D2097" s="786">
        <f>IFERROR((INDEX(METADATA!$T$2:$T$20,MATCH(B2097,METADATA!$S$2:$S$20,0))),0)</f>
        <v>0</v>
      </c>
      <c r="E2097" s="785" t="str">
        <f t="shared" si="96"/>
        <v>HI</v>
      </c>
      <c r="F2097" s="786">
        <f>VLOOKUP(C2097,METADATA!$A$5:$H$29,IF(E2097="HI",2,IF(E2097="LO",6,10))+IF(D2097=1,2,IF(D2097=7,1,(IF(WEEKDAY(B2097)=1,2,IF(WEEKDAY(B2097)=7,1,0))))))</f>
        <v>3</v>
      </c>
      <c r="G2097" s="786">
        <f>VLOOKUP(C2097,METADATA!$J$5:$Q$29,IF(E2097="HI",2,IF(E2097="LO",6,10))+IF(D2097=1,2,IF(D2097=7,1,(IF(WEEKDAY(B2097)=1,2,IF(WEEKDAY(B2097)=7,1,0))))))</f>
        <v>3</v>
      </c>
      <c r="H2097" s="787">
        <v>10251</v>
      </c>
      <c r="I2097" s="788">
        <v>4529.8799743652344</v>
      </c>
      <c r="K2097" s="795">
        <v>0</v>
      </c>
      <c r="M2097" s="798">
        <f t="shared" si="97"/>
        <v>11207.266106511221</v>
      </c>
      <c r="N2097" s="303"/>
      <c r="S2097" s="786">
        <v>0</v>
      </c>
      <c r="T2097" s="781">
        <f>VLOOKUP(C2097,METADATA!$J$5:$Q$29,IF(E2097="HI",2,IF(E2097="LO",6,10))+IF(S2097=1,2,IF(D2097=7,1,(IF(WEEKDAY(B2097)=1,2,IF(WEEKDAY(B2097)=7,1,0))))))</f>
        <v>3</v>
      </c>
      <c r="U2097" s="781">
        <f>VLOOKUP(C2097,METADATA!$A$5:$H$29,IF(E2097="HI",2,IF(E2097="LO",6,10))+IF(S2097=1,2,IF(D2097=7,1,(IF(WEEKDAY(B2097)=1,2,IF(WEEKDAY(B2097)=7,1,0))))))</f>
        <v>3</v>
      </c>
    </row>
    <row r="2098" spans="2:21" ht="13.95" customHeight="1" x14ac:dyDescent="0.25">
      <c r="B2098" s="784">
        <f t="shared" si="98"/>
        <v>45470</v>
      </c>
      <c r="C2098" s="785">
        <v>6</v>
      </c>
      <c r="D2098" s="786">
        <f>IFERROR((INDEX(METADATA!$T$2:$T$20,MATCH(B2098,METADATA!$S$2:$S$20,0))),0)</f>
        <v>0</v>
      </c>
      <c r="E2098" s="785" t="str">
        <f t="shared" si="96"/>
        <v>HI</v>
      </c>
      <c r="F2098" s="786">
        <f>VLOOKUP(C2098,METADATA!$A$5:$H$29,IF(E2098="HI",2,IF(E2098="LO",6,10))+IF(D2098=1,2,IF(D2098=7,1,(IF(WEEKDAY(B2098)=1,2,IF(WEEKDAY(B2098)=7,1,0))))))</f>
        <v>1</v>
      </c>
      <c r="G2098" s="786">
        <f>VLOOKUP(C2098,METADATA!$J$5:$Q$29,IF(E2098="HI",2,IF(E2098="LO",6,10))+IF(D2098=1,2,IF(D2098=7,1,(IF(WEEKDAY(B2098)=1,2,IF(WEEKDAY(B2098)=7,1,0))))))</f>
        <v>1</v>
      </c>
      <c r="H2098" s="787">
        <v>11849.5</v>
      </c>
      <c r="I2098" s="788">
        <v>4362.3700256347656</v>
      </c>
      <c r="K2098" s="795">
        <v>870.51250000000005</v>
      </c>
      <c r="M2098" s="798">
        <f t="shared" si="97"/>
        <v>12626.991822700949</v>
      </c>
      <c r="N2098" s="303"/>
      <c r="S2098" s="786">
        <v>0</v>
      </c>
      <c r="T2098" s="781">
        <f>VLOOKUP(C2098,METADATA!$J$5:$Q$29,IF(E2098="HI",2,IF(E2098="LO",6,10))+IF(S2098=1,2,IF(D2098=7,1,(IF(WEEKDAY(B2098)=1,2,IF(WEEKDAY(B2098)=7,1,0))))))</f>
        <v>1</v>
      </c>
      <c r="U2098" s="781">
        <f>VLOOKUP(C2098,METADATA!$A$5:$H$29,IF(E2098="HI",2,IF(E2098="LO",6,10))+IF(S2098=1,2,IF(D2098=7,1,(IF(WEEKDAY(B2098)=1,2,IF(WEEKDAY(B2098)=7,1,0))))))</f>
        <v>1</v>
      </c>
    </row>
    <row r="2099" spans="2:21" ht="13.95" customHeight="1" x14ac:dyDescent="0.25">
      <c r="B2099" s="784">
        <f t="shared" si="98"/>
        <v>45470</v>
      </c>
      <c r="C2099" s="785">
        <v>7</v>
      </c>
      <c r="D2099" s="786">
        <f>IFERROR((INDEX(METADATA!$T$2:$T$20,MATCH(B2099,METADATA!$S$2:$S$20,0))),0)</f>
        <v>0</v>
      </c>
      <c r="E2099" s="785" t="str">
        <f t="shared" si="96"/>
        <v>HI</v>
      </c>
      <c r="F2099" s="786">
        <f>VLOOKUP(C2099,METADATA!$A$5:$H$29,IF(E2099="HI",2,IF(E2099="LO",6,10))+IF(D2099=1,2,IF(D2099=7,1,(IF(WEEKDAY(B2099)=1,2,IF(WEEKDAY(B2099)=7,1,0))))))</f>
        <v>1</v>
      </c>
      <c r="G2099" s="786">
        <f>VLOOKUP(C2099,METADATA!$J$5:$Q$29,IF(E2099="HI",2,IF(E2099="LO",6,10))+IF(D2099=1,2,IF(D2099=7,1,(IF(WEEKDAY(B2099)=1,2,IF(WEEKDAY(B2099)=7,1,0))))))</f>
        <v>1</v>
      </c>
      <c r="H2099" s="787">
        <v>13249.75</v>
      </c>
      <c r="I2099" s="788">
        <v>4353.4249877929688</v>
      </c>
      <c r="K2099" s="795">
        <v>865.8125</v>
      </c>
      <c r="M2099" s="798">
        <f t="shared" si="97"/>
        <v>13946.619095208709</v>
      </c>
      <c r="N2099" s="303"/>
      <c r="S2099" s="786">
        <v>0</v>
      </c>
      <c r="T2099" s="781">
        <f>VLOOKUP(C2099,METADATA!$J$5:$Q$29,IF(E2099="HI",2,IF(E2099="LO",6,10))+IF(S2099=1,2,IF(D2099=7,1,(IF(WEEKDAY(B2099)=1,2,IF(WEEKDAY(B2099)=7,1,0))))))</f>
        <v>1</v>
      </c>
      <c r="U2099" s="781">
        <f>VLOOKUP(C2099,METADATA!$A$5:$H$29,IF(E2099="HI",2,IF(E2099="LO",6,10))+IF(S2099=1,2,IF(D2099=7,1,(IF(WEEKDAY(B2099)=1,2,IF(WEEKDAY(B2099)=7,1,0))))))</f>
        <v>1</v>
      </c>
    </row>
    <row r="2100" spans="2:21" ht="13.95" customHeight="1" x14ac:dyDescent="0.25">
      <c r="B2100" s="784">
        <f t="shared" si="98"/>
        <v>45470</v>
      </c>
      <c r="C2100" s="785">
        <v>8</v>
      </c>
      <c r="D2100" s="786">
        <f>IFERROR((INDEX(METADATA!$T$2:$T$20,MATCH(B2100,METADATA!$S$2:$S$20,0))),0)</f>
        <v>0</v>
      </c>
      <c r="E2100" s="785" t="str">
        <f t="shared" si="96"/>
        <v>HI</v>
      </c>
      <c r="F2100" s="786">
        <f>VLOOKUP(C2100,METADATA!$A$5:$H$29,IF(E2100="HI",2,IF(E2100="LO",6,10))+IF(D2100=1,2,IF(D2100=7,1,(IF(WEEKDAY(B2100)=1,2,IF(WEEKDAY(B2100)=7,1,0))))))</f>
        <v>2</v>
      </c>
      <c r="G2100" s="786">
        <f>VLOOKUP(C2100,METADATA!$J$5:$Q$29,IF(E2100="HI",2,IF(E2100="LO",6,10))+IF(D2100=1,2,IF(D2100=7,1,(IF(WEEKDAY(B2100)=1,2,IF(WEEKDAY(B2100)=7,1,0))))))</f>
        <v>1</v>
      </c>
      <c r="H2100" s="787">
        <v>14913</v>
      </c>
      <c r="I2100" s="788">
        <v>4380.4850769042969</v>
      </c>
      <c r="K2100" s="795">
        <v>834.63750000000005</v>
      </c>
      <c r="M2100" s="798">
        <f t="shared" si="97"/>
        <v>15543.044055428178</v>
      </c>
      <c r="N2100" s="303"/>
      <c r="S2100" s="786">
        <v>0</v>
      </c>
      <c r="T2100" s="781">
        <f>VLOOKUP(C2100,METADATA!$J$5:$Q$29,IF(E2100="HI",2,IF(E2100="LO",6,10))+IF(S2100=1,2,IF(D2100=7,1,(IF(WEEKDAY(B2100)=1,2,IF(WEEKDAY(B2100)=7,1,0))))))</f>
        <v>1</v>
      </c>
      <c r="U2100" s="781">
        <f>VLOOKUP(C2100,METADATA!$A$5:$H$29,IF(E2100="HI",2,IF(E2100="LO",6,10))+IF(S2100=1,2,IF(D2100=7,1,(IF(WEEKDAY(B2100)=1,2,IF(WEEKDAY(B2100)=7,1,0))))))</f>
        <v>2</v>
      </c>
    </row>
    <row r="2101" spans="2:21" ht="13.95" customHeight="1" x14ac:dyDescent="0.25">
      <c r="B2101" s="784">
        <f t="shared" si="98"/>
        <v>45470</v>
      </c>
      <c r="C2101" s="785">
        <v>9</v>
      </c>
      <c r="D2101" s="786">
        <f>IFERROR((INDEX(METADATA!$T$2:$T$20,MATCH(B2101,METADATA!$S$2:$S$20,0))),0)</f>
        <v>0</v>
      </c>
      <c r="E2101" s="785" t="str">
        <f t="shared" si="96"/>
        <v>HI</v>
      </c>
      <c r="F2101" s="786">
        <f>VLOOKUP(C2101,METADATA!$A$5:$H$29,IF(E2101="HI",2,IF(E2101="LO",6,10))+IF(D2101=1,2,IF(D2101=7,1,(IF(WEEKDAY(B2101)=1,2,IF(WEEKDAY(B2101)=7,1,0))))))</f>
        <v>2</v>
      </c>
      <c r="G2101" s="786">
        <f>VLOOKUP(C2101,METADATA!$J$5:$Q$29,IF(E2101="HI",2,IF(E2101="LO",6,10))+IF(D2101=1,2,IF(D2101=7,1,(IF(WEEKDAY(B2101)=1,2,IF(WEEKDAY(B2101)=7,1,0))))))</f>
        <v>2</v>
      </c>
      <c r="H2101" s="787">
        <v>15554.5</v>
      </c>
      <c r="I2101" s="788">
        <v>3942.5499877929688</v>
      </c>
      <c r="K2101" s="795">
        <v>847.33749999999998</v>
      </c>
      <c r="M2101" s="798">
        <f t="shared" si="97"/>
        <v>16046.375623680457</v>
      </c>
      <c r="N2101" s="303"/>
      <c r="S2101" s="786">
        <v>0</v>
      </c>
      <c r="T2101" s="781">
        <f>VLOOKUP(C2101,METADATA!$J$5:$Q$29,IF(E2101="HI",2,IF(E2101="LO",6,10))+IF(S2101=1,2,IF(D2101=7,1,(IF(WEEKDAY(B2101)=1,2,IF(WEEKDAY(B2101)=7,1,0))))))</f>
        <v>2</v>
      </c>
      <c r="U2101" s="781">
        <f>VLOOKUP(C2101,METADATA!$A$5:$H$29,IF(E2101="HI",2,IF(E2101="LO",6,10))+IF(S2101=1,2,IF(D2101=7,1,(IF(WEEKDAY(B2101)=1,2,IF(WEEKDAY(B2101)=7,1,0))))))</f>
        <v>2</v>
      </c>
    </row>
    <row r="2102" spans="2:21" ht="13.95" customHeight="1" x14ac:dyDescent="0.25">
      <c r="B2102" s="784">
        <f t="shared" si="98"/>
        <v>45470</v>
      </c>
      <c r="C2102" s="785">
        <v>10</v>
      </c>
      <c r="D2102" s="786">
        <f>IFERROR((INDEX(METADATA!$T$2:$T$20,MATCH(B2102,METADATA!$S$2:$S$20,0))),0)</f>
        <v>0</v>
      </c>
      <c r="E2102" s="785" t="str">
        <f t="shared" si="96"/>
        <v>HI</v>
      </c>
      <c r="F2102" s="786">
        <f>VLOOKUP(C2102,METADATA!$A$5:$H$29,IF(E2102="HI",2,IF(E2102="LO",6,10))+IF(D2102=1,2,IF(D2102=7,1,(IF(WEEKDAY(B2102)=1,2,IF(WEEKDAY(B2102)=7,1,0))))))</f>
        <v>2</v>
      </c>
      <c r="G2102" s="786">
        <f>VLOOKUP(C2102,METADATA!$J$5:$Q$29,IF(E2102="HI",2,IF(E2102="LO",6,10))+IF(D2102=1,2,IF(D2102=7,1,(IF(WEEKDAY(B2102)=1,2,IF(WEEKDAY(B2102)=7,1,0))))))</f>
        <v>2</v>
      </c>
      <c r="H2102" s="787">
        <v>15296.75</v>
      </c>
      <c r="I2102" s="788">
        <v>1458.1500163078308</v>
      </c>
      <c r="K2102" s="795">
        <v>851.61249999999995</v>
      </c>
      <c r="M2102" s="798">
        <f t="shared" si="97"/>
        <v>15366.091306267788</v>
      </c>
      <c r="N2102" s="303"/>
      <c r="S2102" s="786">
        <v>0</v>
      </c>
      <c r="T2102" s="781">
        <f>VLOOKUP(C2102,METADATA!$J$5:$Q$29,IF(E2102="HI",2,IF(E2102="LO",6,10))+IF(S2102=1,2,IF(D2102=7,1,(IF(WEEKDAY(B2102)=1,2,IF(WEEKDAY(B2102)=7,1,0))))))</f>
        <v>2</v>
      </c>
      <c r="U2102" s="781">
        <f>VLOOKUP(C2102,METADATA!$A$5:$H$29,IF(E2102="HI",2,IF(E2102="LO",6,10))+IF(S2102=1,2,IF(D2102=7,1,(IF(WEEKDAY(B2102)=1,2,IF(WEEKDAY(B2102)=7,1,0))))))</f>
        <v>2</v>
      </c>
    </row>
    <row r="2103" spans="2:21" ht="13.95" customHeight="1" x14ac:dyDescent="0.25">
      <c r="B2103" s="784">
        <f t="shared" si="98"/>
        <v>45470</v>
      </c>
      <c r="C2103" s="785">
        <v>11</v>
      </c>
      <c r="D2103" s="786">
        <f>IFERROR((INDEX(METADATA!$T$2:$T$20,MATCH(B2103,METADATA!$S$2:$S$20,0))),0)</f>
        <v>0</v>
      </c>
      <c r="E2103" s="785" t="str">
        <f t="shared" si="96"/>
        <v>HI</v>
      </c>
      <c r="F2103" s="786">
        <f>VLOOKUP(C2103,METADATA!$A$5:$H$29,IF(E2103="HI",2,IF(E2103="LO",6,10))+IF(D2103=1,2,IF(D2103=7,1,(IF(WEEKDAY(B2103)=1,2,IF(WEEKDAY(B2103)=7,1,0))))))</f>
        <v>2</v>
      </c>
      <c r="G2103" s="786">
        <f>VLOOKUP(C2103,METADATA!$J$5:$Q$29,IF(E2103="HI",2,IF(E2103="LO",6,10))+IF(D2103=1,2,IF(D2103=7,1,(IF(WEEKDAY(B2103)=1,2,IF(WEEKDAY(B2103)=7,1,0))))))</f>
        <v>2</v>
      </c>
      <c r="H2103" s="787">
        <v>16070</v>
      </c>
      <c r="I2103" s="788">
        <v>1425.5250244140625</v>
      </c>
      <c r="K2103" s="795">
        <v>856.5</v>
      </c>
      <c r="M2103" s="798">
        <f t="shared" si="97"/>
        <v>16133.103284713412</v>
      </c>
      <c r="N2103" s="303"/>
      <c r="S2103" s="786">
        <v>0</v>
      </c>
      <c r="T2103" s="781">
        <f>VLOOKUP(C2103,METADATA!$J$5:$Q$29,IF(E2103="HI",2,IF(E2103="LO",6,10))+IF(S2103=1,2,IF(D2103=7,1,(IF(WEEKDAY(B2103)=1,2,IF(WEEKDAY(B2103)=7,1,0))))))</f>
        <v>2</v>
      </c>
      <c r="U2103" s="781">
        <f>VLOOKUP(C2103,METADATA!$A$5:$H$29,IF(E2103="HI",2,IF(E2103="LO",6,10))+IF(S2103=1,2,IF(D2103=7,1,(IF(WEEKDAY(B2103)=1,2,IF(WEEKDAY(B2103)=7,1,0))))))</f>
        <v>2</v>
      </c>
    </row>
    <row r="2104" spans="2:21" ht="13.95" customHeight="1" x14ac:dyDescent="0.25">
      <c r="B2104" s="784">
        <f t="shared" si="98"/>
        <v>45470</v>
      </c>
      <c r="C2104" s="785">
        <v>12</v>
      </c>
      <c r="D2104" s="786">
        <f>IFERROR((INDEX(METADATA!$T$2:$T$20,MATCH(B2104,METADATA!$S$2:$S$20,0))),0)</f>
        <v>0</v>
      </c>
      <c r="E2104" s="785" t="str">
        <f t="shared" si="96"/>
        <v>HI</v>
      </c>
      <c r="F2104" s="786">
        <f>VLOOKUP(C2104,METADATA!$A$5:$H$29,IF(E2104="HI",2,IF(E2104="LO",6,10))+IF(D2104=1,2,IF(D2104=7,1,(IF(WEEKDAY(B2104)=1,2,IF(WEEKDAY(B2104)=7,1,0))))))</f>
        <v>2</v>
      </c>
      <c r="G2104" s="786">
        <f>VLOOKUP(C2104,METADATA!$J$5:$Q$29,IF(E2104="HI",2,IF(E2104="LO",6,10))+IF(D2104=1,2,IF(D2104=7,1,(IF(WEEKDAY(B2104)=1,2,IF(WEEKDAY(B2104)=7,1,0))))))</f>
        <v>2</v>
      </c>
      <c r="H2104" s="787">
        <v>15955.75</v>
      </c>
      <c r="I2104" s="788">
        <v>1425.6025085449219</v>
      </c>
      <c r="K2104" s="795">
        <v>824.32500000000005</v>
      </c>
      <c r="M2104" s="798">
        <f t="shared" si="97"/>
        <v>16019.31024029654</v>
      </c>
      <c r="N2104" s="303"/>
      <c r="S2104" s="786">
        <v>0</v>
      </c>
      <c r="T2104" s="781">
        <f>VLOOKUP(C2104,METADATA!$J$5:$Q$29,IF(E2104="HI",2,IF(E2104="LO",6,10))+IF(S2104=1,2,IF(D2104=7,1,(IF(WEEKDAY(B2104)=1,2,IF(WEEKDAY(B2104)=7,1,0))))))</f>
        <v>2</v>
      </c>
      <c r="U2104" s="781">
        <f>VLOOKUP(C2104,METADATA!$A$5:$H$29,IF(E2104="HI",2,IF(E2104="LO",6,10))+IF(S2104=1,2,IF(D2104=7,1,(IF(WEEKDAY(B2104)=1,2,IF(WEEKDAY(B2104)=7,1,0))))))</f>
        <v>2</v>
      </c>
    </row>
    <row r="2105" spans="2:21" ht="13.95" customHeight="1" x14ac:dyDescent="0.25">
      <c r="B2105" s="784">
        <f t="shared" si="98"/>
        <v>45470</v>
      </c>
      <c r="C2105" s="785">
        <v>13</v>
      </c>
      <c r="D2105" s="786">
        <f>IFERROR((INDEX(METADATA!$T$2:$T$20,MATCH(B2105,METADATA!$S$2:$S$20,0))),0)</f>
        <v>0</v>
      </c>
      <c r="E2105" s="785" t="str">
        <f t="shared" si="96"/>
        <v>HI</v>
      </c>
      <c r="F2105" s="786">
        <f>VLOOKUP(C2105,METADATA!$A$5:$H$29,IF(E2105="HI",2,IF(E2105="LO",6,10))+IF(D2105=1,2,IF(D2105=7,1,(IF(WEEKDAY(B2105)=1,2,IF(WEEKDAY(B2105)=7,1,0))))))</f>
        <v>2</v>
      </c>
      <c r="G2105" s="786">
        <f>VLOOKUP(C2105,METADATA!$J$5:$Q$29,IF(E2105="HI",2,IF(E2105="LO",6,10))+IF(D2105=1,2,IF(D2105=7,1,(IF(WEEKDAY(B2105)=1,2,IF(WEEKDAY(B2105)=7,1,0))))))</f>
        <v>2</v>
      </c>
      <c r="H2105" s="787">
        <v>15844</v>
      </c>
      <c r="I2105" s="788">
        <v>1395.2850036621094</v>
      </c>
      <c r="K2105" s="795">
        <v>882.73749999999995</v>
      </c>
      <c r="M2105" s="798">
        <f t="shared" si="97"/>
        <v>15905.318489154639</v>
      </c>
      <c r="N2105" s="303"/>
      <c r="S2105" s="786">
        <v>0</v>
      </c>
      <c r="T2105" s="781">
        <f>VLOOKUP(C2105,METADATA!$J$5:$Q$29,IF(E2105="HI",2,IF(E2105="LO",6,10))+IF(S2105=1,2,IF(D2105=7,1,(IF(WEEKDAY(B2105)=1,2,IF(WEEKDAY(B2105)=7,1,0))))))</f>
        <v>2</v>
      </c>
      <c r="U2105" s="781">
        <f>VLOOKUP(C2105,METADATA!$A$5:$H$29,IF(E2105="HI",2,IF(E2105="LO",6,10))+IF(S2105=1,2,IF(D2105=7,1,(IF(WEEKDAY(B2105)=1,2,IF(WEEKDAY(B2105)=7,1,0))))))</f>
        <v>2</v>
      </c>
    </row>
    <row r="2106" spans="2:21" ht="13.95" customHeight="1" x14ac:dyDescent="0.25">
      <c r="B2106" s="784">
        <f t="shared" si="98"/>
        <v>45470</v>
      </c>
      <c r="C2106" s="785">
        <v>14</v>
      </c>
      <c r="D2106" s="786">
        <f>IFERROR((INDEX(METADATA!$T$2:$T$20,MATCH(B2106,METADATA!$S$2:$S$20,0))),0)</f>
        <v>0</v>
      </c>
      <c r="E2106" s="785" t="str">
        <f t="shared" si="96"/>
        <v>HI</v>
      </c>
      <c r="F2106" s="786">
        <f>VLOOKUP(C2106,METADATA!$A$5:$H$29,IF(E2106="HI",2,IF(E2106="LO",6,10))+IF(D2106=1,2,IF(D2106=7,1,(IF(WEEKDAY(B2106)=1,2,IF(WEEKDAY(B2106)=7,1,0))))))</f>
        <v>2</v>
      </c>
      <c r="G2106" s="786">
        <f>VLOOKUP(C2106,METADATA!$J$5:$Q$29,IF(E2106="HI",2,IF(E2106="LO",6,10))+IF(D2106=1,2,IF(D2106=7,1,(IF(WEEKDAY(B2106)=1,2,IF(WEEKDAY(B2106)=7,1,0))))))</f>
        <v>2</v>
      </c>
      <c r="H2106" s="787">
        <v>16418.75</v>
      </c>
      <c r="I2106" s="788">
        <v>1402.4924926757813</v>
      </c>
      <c r="K2106" s="795">
        <v>909.3125</v>
      </c>
      <c r="M2106" s="798">
        <f t="shared" si="97"/>
        <v>16478.541705943277</v>
      </c>
      <c r="N2106" s="303"/>
      <c r="S2106" s="786">
        <v>0</v>
      </c>
      <c r="T2106" s="781">
        <f>VLOOKUP(C2106,METADATA!$J$5:$Q$29,IF(E2106="HI",2,IF(E2106="LO",6,10))+IF(S2106=1,2,IF(D2106=7,1,(IF(WEEKDAY(B2106)=1,2,IF(WEEKDAY(B2106)=7,1,0))))))</f>
        <v>2</v>
      </c>
      <c r="U2106" s="781">
        <f>VLOOKUP(C2106,METADATA!$A$5:$H$29,IF(E2106="HI",2,IF(E2106="LO",6,10))+IF(S2106=1,2,IF(D2106=7,1,(IF(WEEKDAY(B2106)=1,2,IF(WEEKDAY(B2106)=7,1,0))))))</f>
        <v>2</v>
      </c>
    </row>
    <row r="2107" spans="2:21" ht="13.95" customHeight="1" x14ac:dyDescent="0.25">
      <c r="B2107" s="784">
        <f t="shared" si="98"/>
        <v>45470</v>
      </c>
      <c r="C2107" s="785">
        <v>15</v>
      </c>
      <c r="D2107" s="786">
        <f>IFERROR((INDEX(METADATA!$T$2:$T$20,MATCH(B2107,METADATA!$S$2:$S$20,0))),0)</f>
        <v>0</v>
      </c>
      <c r="E2107" s="785" t="str">
        <f t="shared" si="96"/>
        <v>HI</v>
      </c>
      <c r="F2107" s="786">
        <f>VLOOKUP(C2107,METADATA!$A$5:$H$29,IF(E2107="HI",2,IF(E2107="LO",6,10))+IF(D2107=1,2,IF(D2107=7,1,(IF(WEEKDAY(B2107)=1,2,IF(WEEKDAY(B2107)=7,1,0))))))</f>
        <v>2</v>
      </c>
      <c r="G2107" s="786">
        <f>VLOOKUP(C2107,METADATA!$J$5:$Q$29,IF(E2107="HI",2,IF(E2107="LO",6,10))+IF(D2107=1,2,IF(D2107=7,1,(IF(WEEKDAY(B2107)=1,2,IF(WEEKDAY(B2107)=7,1,0))))))</f>
        <v>2</v>
      </c>
      <c r="H2107" s="787">
        <v>16251.75</v>
      </c>
      <c r="I2107" s="788">
        <v>1385.8549499511719</v>
      </c>
      <c r="K2107" s="795">
        <v>905.6</v>
      </c>
      <c r="M2107" s="798">
        <f t="shared" si="97"/>
        <v>16310.731804698529</v>
      </c>
      <c r="N2107" s="303"/>
      <c r="S2107" s="786">
        <v>0</v>
      </c>
      <c r="T2107" s="781">
        <f>VLOOKUP(C2107,METADATA!$J$5:$Q$29,IF(E2107="HI",2,IF(E2107="LO",6,10))+IF(S2107=1,2,IF(D2107=7,1,(IF(WEEKDAY(B2107)=1,2,IF(WEEKDAY(B2107)=7,1,0))))))</f>
        <v>2</v>
      </c>
      <c r="U2107" s="781">
        <f>VLOOKUP(C2107,METADATA!$A$5:$H$29,IF(E2107="HI",2,IF(E2107="LO",6,10))+IF(S2107=1,2,IF(D2107=7,1,(IF(WEEKDAY(B2107)=1,2,IF(WEEKDAY(B2107)=7,1,0))))))</f>
        <v>2</v>
      </c>
    </row>
    <row r="2108" spans="2:21" ht="13.95" customHeight="1" x14ac:dyDescent="0.25">
      <c r="B2108" s="784">
        <f t="shared" si="98"/>
        <v>45470</v>
      </c>
      <c r="C2108" s="785">
        <v>16</v>
      </c>
      <c r="D2108" s="786">
        <f>IFERROR((INDEX(METADATA!$T$2:$T$20,MATCH(B2108,METADATA!$S$2:$S$20,0))),0)</f>
        <v>0</v>
      </c>
      <c r="E2108" s="785" t="str">
        <f t="shared" si="96"/>
        <v>HI</v>
      </c>
      <c r="F2108" s="786">
        <f>VLOOKUP(C2108,METADATA!$A$5:$H$29,IF(E2108="HI",2,IF(E2108="LO",6,10))+IF(D2108=1,2,IF(D2108=7,1,(IF(WEEKDAY(B2108)=1,2,IF(WEEKDAY(B2108)=7,1,0))))))</f>
        <v>2</v>
      </c>
      <c r="G2108" s="786">
        <f>VLOOKUP(C2108,METADATA!$J$5:$Q$29,IF(E2108="HI",2,IF(E2108="LO",6,10))+IF(D2108=1,2,IF(D2108=7,1,(IF(WEEKDAY(B2108)=1,2,IF(WEEKDAY(B2108)=7,1,0))))))</f>
        <v>2</v>
      </c>
      <c r="H2108" s="787">
        <v>15820.75</v>
      </c>
      <c r="I2108" s="788">
        <v>1347.5499572753906</v>
      </c>
      <c r="K2108" s="795">
        <v>913.98749999999995</v>
      </c>
      <c r="M2108" s="798">
        <f t="shared" si="97"/>
        <v>15878.035818382981</v>
      </c>
      <c r="N2108" s="303"/>
      <c r="S2108" s="786">
        <v>0</v>
      </c>
      <c r="T2108" s="781">
        <f>VLOOKUP(C2108,METADATA!$J$5:$Q$29,IF(E2108="HI",2,IF(E2108="LO",6,10))+IF(S2108=1,2,IF(D2108=7,1,(IF(WEEKDAY(B2108)=1,2,IF(WEEKDAY(B2108)=7,1,0))))))</f>
        <v>2</v>
      </c>
      <c r="U2108" s="781">
        <f>VLOOKUP(C2108,METADATA!$A$5:$H$29,IF(E2108="HI",2,IF(E2108="LO",6,10))+IF(S2108=1,2,IF(D2108=7,1,(IF(WEEKDAY(B2108)=1,2,IF(WEEKDAY(B2108)=7,1,0))))))</f>
        <v>2</v>
      </c>
    </row>
    <row r="2109" spans="2:21" ht="13.95" customHeight="1" x14ac:dyDescent="0.25">
      <c r="B2109" s="784">
        <f t="shared" si="98"/>
        <v>45470</v>
      </c>
      <c r="C2109" s="785">
        <v>17</v>
      </c>
      <c r="D2109" s="786">
        <f>IFERROR((INDEX(METADATA!$T$2:$T$20,MATCH(B2109,METADATA!$S$2:$S$20,0))),0)</f>
        <v>0</v>
      </c>
      <c r="E2109" s="785" t="str">
        <f t="shared" si="96"/>
        <v>HI</v>
      </c>
      <c r="F2109" s="786">
        <f>VLOOKUP(C2109,METADATA!$A$5:$H$29,IF(E2109="HI",2,IF(E2109="LO",6,10))+IF(D2109=1,2,IF(D2109=7,1,(IF(WEEKDAY(B2109)=1,2,IF(WEEKDAY(B2109)=7,1,0))))))</f>
        <v>1</v>
      </c>
      <c r="G2109" s="786">
        <f>VLOOKUP(C2109,METADATA!$J$5:$Q$29,IF(E2109="HI",2,IF(E2109="LO",6,10))+IF(D2109=1,2,IF(D2109=7,1,(IF(WEEKDAY(B2109)=1,2,IF(WEEKDAY(B2109)=7,1,0))))))</f>
        <v>1</v>
      </c>
      <c r="H2109" s="787">
        <v>14408.75</v>
      </c>
      <c r="I2109" s="788">
        <v>1286.1374816894531</v>
      </c>
      <c r="K2109" s="795">
        <v>902.26250000000005</v>
      </c>
      <c r="M2109" s="798">
        <f t="shared" si="97"/>
        <v>14466.03698959416</v>
      </c>
      <c r="N2109" s="303"/>
      <c r="S2109" s="786">
        <v>0</v>
      </c>
      <c r="T2109" s="781">
        <f>VLOOKUP(C2109,METADATA!$J$5:$Q$29,IF(E2109="HI",2,IF(E2109="LO",6,10))+IF(S2109=1,2,IF(D2109=7,1,(IF(WEEKDAY(B2109)=1,2,IF(WEEKDAY(B2109)=7,1,0))))))</f>
        <v>1</v>
      </c>
      <c r="U2109" s="781">
        <f>VLOOKUP(C2109,METADATA!$A$5:$H$29,IF(E2109="HI",2,IF(E2109="LO",6,10))+IF(S2109=1,2,IF(D2109=7,1,(IF(WEEKDAY(B2109)=1,2,IF(WEEKDAY(B2109)=7,1,0))))))</f>
        <v>1</v>
      </c>
    </row>
    <row r="2110" spans="2:21" ht="13.95" customHeight="1" x14ac:dyDescent="0.25">
      <c r="B2110" s="784">
        <f t="shared" si="98"/>
        <v>45470</v>
      </c>
      <c r="C2110" s="785">
        <v>18</v>
      </c>
      <c r="D2110" s="786">
        <f>IFERROR((INDEX(METADATA!$T$2:$T$20,MATCH(B2110,METADATA!$S$2:$S$20,0))),0)</f>
        <v>0</v>
      </c>
      <c r="E2110" s="785" t="str">
        <f t="shared" si="96"/>
        <v>HI</v>
      </c>
      <c r="F2110" s="786">
        <f>VLOOKUP(C2110,METADATA!$A$5:$H$29,IF(E2110="HI",2,IF(E2110="LO",6,10))+IF(D2110=1,2,IF(D2110=7,1,(IF(WEEKDAY(B2110)=1,2,IF(WEEKDAY(B2110)=7,1,0))))))</f>
        <v>1</v>
      </c>
      <c r="G2110" s="786">
        <f>VLOOKUP(C2110,METADATA!$J$5:$Q$29,IF(E2110="HI",2,IF(E2110="LO",6,10))+IF(D2110=1,2,IF(D2110=7,1,(IF(WEEKDAY(B2110)=1,2,IF(WEEKDAY(B2110)=7,1,0))))))</f>
        <v>1</v>
      </c>
      <c r="H2110" s="787">
        <v>14294</v>
      </c>
      <c r="I2110" s="788">
        <v>1269.2875061035156</v>
      </c>
      <c r="K2110" s="795">
        <v>933.76250000000005</v>
      </c>
      <c r="M2110" s="798">
        <f t="shared" si="97"/>
        <v>14350.244833212793</v>
      </c>
      <c r="N2110" s="303"/>
      <c r="S2110" s="786">
        <v>0</v>
      </c>
      <c r="T2110" s="781">
        <f>VLOOKUP(C2110,METADATA!$J$5:$Q$29,IF(E2110="HI",2,IF(E2110="LO",6,10))+IF(S2110=1,2,IF(D2110=7,1,(IF(WEEKDAY(B2110)=1,2,IF(WEEKDAY(B2110)=7,1,0))))))</f>
        <v>1</v>
      </c>
      <c r="U2110" s="781">
        <f>VLOOKUP(C2110,METADATA!$A$5:$H$29,IF(E2110="HI",2,IF(E2110="LO",6,10))+IF(S2110=1,2,IF(D2110=7,1,(IF(WEEKDAY(B2110)=1,2,IF(WEEKDAY(B2110)=7,1,0))))))</f>
        <v>1</v>
      </c>
    </row>
    <row r="2111" spans="2:21" ht="13.95" customHeight="1" x14ac:dyDescent="0.25">
      <c r="B2111" s="784">
        <f t="shared" si="98"/>
        <v>45470</v>
      </c>
      <c r="C2111" s="785">
        <v>19</v>
      </c>
      <c r="D2111" s="786">
        <f>IFERROR((INDEX(METADATA!$T$2:$T$20,MATCH(B2111,METADATA!$S$2:$S$20,0))),0)</f>
        <v>0</v>
      </c>
      <c r="E2111" s="785" t="str">
        <f t="shared" si="96"/>
        <v>HI</v>
      </c>
      <c r="F2111" s="786">
        <f>VLOOKUP(C2111,METADATA!$A$5:$H$29,IF(E2111="HI",2,IF(E2111="LO",6,10))+IF(D2111=1,2,IF(D2111=7,1,(IF(WEEKDAY(B2111)=1,2,IF(WEEKDAY(B2111)=7,1,0))))))</f>
        <v>1</v>
      </c>
      <c r="G2111" s="786">
        <f>VLOOKUP(C2111,METADATA!$J$5:$Q$29,IF(E2111="HI",2,IF(E2111="LO",6,10))+IF(D2111=1,2,IF(D2111=7,1,(IF(WEEKDAY(B2111)=1,2,IF(WEEKDAY(B2111)=7,1,0))))))</f>
        <v>2</v>
      </c>
      <c r="H2111" s="787">
        <v>14771.25</v>
      </c>
      <c r="I2111" s="788">
        <v>1686.8124694824219</v>
      </c>
      <c r="K2111" s="795">
        <v>0</v>
      </c>
      <c r="M2111" s="798">
        <f t="shared" si="97"/>
        <v>14867.251355570113</v>
      </c>
      <c r="N2111" s="303"/>
      <c r="S2111" s="786">
        <v>0</v>
      </c>
      <c r="T2111" s="781">
        <f>VLOOKUP(C2111,METADATA!$J$5:$Q$29,IF(E2111="HI",2,IF(E2111="LO",6,10))+IF(S2111=1,2,IF(D2111=7,1,(IF(WEEKDAY(B2111)=1,2,IF(WEEKDAY(B2111)=7,1,0))))))</f>
        <v>2</v>
      </c>
      <c r="U2111" s="781">
        <f>VLOOKUP(C2111,METADATA!$A$5:$H$29,IF(E2111="HI",2,IF(E2111="LO",6,10))+IF(S2111=1,2,IF(D2111=7,1,(IF(WEEKDAY(B2111)=1,2,IF(WEEKDAY(B2111)=7,1,0))))))</f>
        <v>1</v>
      </c>
    </row>
    <row r="2112" spans="2:21" ht="13.95" customHeight="1" x14ac:dyDescent="0.25">
      <c r="B2112" s="784">
        <f t="shared" si="98"/>
        <v>45470</v>
      </c>
      <c r="C2112" s="785">
        <v>20</v>
      </c>
      <c r="D2112" s="786">
        <f>IFERROR((INDEX(METADATA!$T$2:$T$20,MATCH(B2112,METADATA!$S$2:$S$20,0))),0)</f>
        <v>0</v>
      </c>
      <c r="E2112" s="785" t="str">
        <f t="shared" si="96"/>
        <v>HI</v>
      </c>
      <c r="F2112" s="786">
        <f>VLOOKUP(C2112,METADATA!$A$5:$H$29,IF(E2112="HI",2,IF(E2112="LO",6,10))+IF(D2112=1,2,IF(D2112=7,1,(IF(WEEKDAY(B2112)=1,2,IF(WEEKDAY(B2112)=7,1,0))))))</f>
        <v>2</v>
      </c>
      <c r="G2112" s="786">
        <f>VLOOKUP(C2112,METADATA!$J$5:$Q$29,IF(E2112="HI",2,IF(E2112="LO",6,10))+IF(D2112=1,2,IF(D2112=7,1,(IF(WEEKDAY(B2112)=1,2,IF(WEEKDAY(B2112)=7,1,0))))))</f>
        <v>2</v>
      </c>
      <c r="H2112" s="787">
        <v>13723.25</v>
      </c>
      <c r="I2112" s="788">
        <v>2979.4574279785156</v>
      </c>
      <c r="K2112" s="795">
        <v>0</v>
      </c>
      <c r="M2112" s="798">
        <f t="shared" si="97"/>
        <v>14042.961123909599</v>
      </c>
      <c r="N2112" s="303"/>
      <c r="S2112" s="786">
        <v>0</v>
      </c>
      <c r="T2112" s="781">
        <f>VLOOKUP(C2112,METADATA!$J$5:$Q$29,IF(E2112="HI",2,IF(E2112="LO",6,10))+IF(S2112=1,2,IF(D2112=7,1,(IF(WEEKDAY(B2112)=1,2,IF(WEEKDAY(B2112)=7,1,0))))))</f>
        <v>2</v>
      </c>
      <c r="U2112" s="781">
        <f>VLOOKUP(C2112,METADATA!$A$5:$H$29,IF(E2112="HI",2,IF(E2112="LO",6,10))+IF(S2112=1,2,IF(D2112=7,1,(IF(WEEKDAY(B2112)=1,2,IF(WEEKDAY(B2112)=7,1,0))))))</f>
        <v>2</v>
      </c>
    </row>
    <row r="2113" spans="2:21" ht="13.95" customHeight="1" x14ac:dyDescent="0.25">
      <c r="B2113" s="784">
        <f t="shared" si="98"/>
        <v>45470</v>
      </c>
      <c r="C2113" s="785">
        <v>21</v>
      </c>
      <c r="D2113" s="786">
        <f>IFERROR((INDEX(METADATA!$T$2:$T$20,MATCH(B2113,METADATA!$S$2:$S$20,0))),0)</f>
        <v>0</v>
      </c>
      <c r="E2113" s="785" t="str">
        <f t="shared" si="96"/>
        <v>HI</v>
      </c>
      <c r="F2113" s="786">
        <f>VLOOKUP(C2113,METADATA!$A$5:$H$29,IF(E2113="HI",2,IF(E2113="LO",6,10))+IF(D2113=1,2,IF(D2113=7,1,(IF(WEEKDAY(B2113)=1,2,IF(WEEKDAY(B2113)=7,1,0))))))</f>
        <v>2</v>
      </c>
      <c r="G2113" s="786">
        <f>VLOOKUP(C2113,METADATA!$J$5:$Q$29,IF(E2113="HI",2,IF(E2113="LO",6,10))+IF(D2113=1,2,IF(D2113=7,1,(IF(WEEKDAY(B2113)=1,2,IF(WEEKDAY(B2113)=7,1,0))))))</f>
        <v>2</v>
      </c>
      <c r="H2113" s="787">
        <v>12304.25</v>
      </c>
      <c r="I2113" s="788">
        <v>3139.5349731445313</v>
      </c>
      <c r="K2113" s="795">
        <v>0</v>
      </c>
      <c r="M2113" s="798">
        <f t="shared" si="97"/>
        <v>12698.474235517337</v>
      </c>
      <c r="N2113" s="303"/>
      <c r="S2113" s="786">
        <v>0</v>
      </c>
      <c r="T2113" s="781">
        <f>VLOOKUP(C2113,METADATA!$J$5:$Q$29,IF(E2113="HI",2,IF(E2113="LO",6,10))+IF(S2113=1,2,IF(D2113=7,1,(IF(WEEKDAY(B2113)=1,2,IF(WEEKDAY(B2113)=7,1,0))))))</f>
        <v>2</v>
      </c>
      <c r="U2113" s="781">
        <f>VLOOKUP(C2113,METADATA!$A$5:$H$29,IF(E2113="HI",2,IF(E2113="LO",6,10))+IF(S2113=1,2,IF(D2113=7,1,(IF(WEEKDAY(B2113)=1,2,IF(WEEKDAY(B2113)=7,1,0))))))</f>
        <v>2</v>
      </c>
    </row>
    <row r="2114" spans="2:21" ht="13.95" customHeight="1" x14ac:dyDescent="0.25">
      <c r="B2114" s="784">
        <f t="shared" si="98"/>
        <v>45470</v>
      </c>
      <c r="C2114" s="785">
        <v>22</v>
      </c>
      <c r="D2114" s="786">
        <f>IFERROR((INDEX(METADATA!$T$2:$T$20,MATCH(B2114,METADATA!$S$2:$S$20,0))),0)</f>
        <v>0</v>
      </c>
      <c r="E2114" s="785" t="str">
        <f t="shared" si="96"/>
        <v>HI</v>
      </c>
      <c r="F2114" s="786">
        <f>VLOOKUP(C2114,METADATA!$A$5:$H$29,IF(E2114="HI",2,IF(E2114="LO",6,10))+IF(D2114=1,2,IF(D2114=7,1,(IF(WEEKDAY(B2114)=1,2,IF(WEEKDAY(B2114)=7,1,0))))))</f>
        <v>3</v>
      </c>
      <c r="G2114" s="786">
        <f>VLOOKUP(C2114,METADATA!$J$5:$Q$29,IF(E2114="HI",2,IF(E2114="LO",6,10))+IF(D2114=1,2,IF(D2114=7,1,(IF(WEEKDAY(B2114)=1,2,IF(WEEKDAY(B2114)=7,1,0))))))</f>
        <v>3</v>
      </c>
      <c r="H2114" s="787">
        <v>11024</v>
      </c>
      <c r="I2114" s="788">
        <v>3420.9125671386719</v>
      </c>
      <c r="K2114" s="795">
        <v>0</v>
      </c>
      <c r="M2114" s="798">
        <f t="shared" si="97"/>
        <v>11542.582847526255</v>
      </c>
      <c r="N2114" s="303"/>
      <c r="S2114" s="786">
        <v>0</v>
      </c>
      <c r="T2114" s="781">
        <f>VLOOKUP(C2114,METADATA!$J$5:$Q$29,IF(E2114="HI",2,IF(E2114="LO",6,10))+IF(S2114=1,2,IF(D2114=7,1,(IF(WEEKDAY(B2114)=1,2,IF(WEEKDAY(B2114)=7,1,0))))))</f>
        <v>3</v>
      </c>
      <c r="U2114" s="781">
        <f>VLOOKUP(C2114,METADATA!$A$5:$H$29,IF(E2114="HI",2,IF(E2114="LO",6,10))+IF(S2114=1,2,IF(D2114=7,1,(IF(WEEKDAY(B2114)=1,2,IF(WEEKDAY(B2114)=7,1,0))))))</f>
        <v>3</v>
      </c>
    </row>
    <row r="2115" spans="2:21" ht="13.95" customHeight="1" x14ac:dyDescent="0.25">
      <c r="B2115" s="784">
        <f t="shared" si="98"/>
        <v>45470</v>
      </c>
      <c r="C2115" s="785">
        <v>23</v>
      </c>
      <c r="D2115" s="786">
        <f>IFERROR((INDEX(METADATA!$T$2:$T$20,MATCH(B2115,METADATA!$S$2:$S$20,0))),0)</f>
        <v>0</v>
      </c>
      <c r="E2115" s="785" t="str">
        <f t="shared" si="96"/>
        <v>HI</v>
      </c>
      <c r="F2115" s="786">
        <f>VLOOKUP(C2115,METADATA!$A$5:$H$29,IF(E2115="HI",2,IF(E2115="LO",6,10))+IF(D2115=1,2,IF(D2115=7,1,(IF(WEEKDAY(B2115)=1,2,IF(WEEKDAY(B2115)=7,1,0))))))</f>
        <v>3</v>
      </c>
      <c r="G2115" s="786">
        <f>VLOOKUP(C2115,METADATA!$J$5:$Q$29,IF(E2115="HI",2,IF(E2115="LO",6,10))+IF(D2115=1,2,IF(D2115=7,1,(IF(WEEKDAY(B2115)=1,2,IF(WEEKDAY(B2115)=7,1,0))))))</f>
        <v>3</v>
      </c>
      <c r="H2115" s="787">
        <v>10202.5</v>
      </c>
      <c r="I2115" s="788">
        <v>4292.6100158691406</v>
      </c>
      <c r="K2115" s="795">
        <v>0</v>
      </c>
      <c r="M2115" s="798">
        <f t="shared" si="97"/>
        <v>11068.762667901958</v>
      </c>
      <c r="N2115" s="303"/>
      <c r="S2115" s="786">
        <v>0</v>
      </c>
      <c r="T2115" s="781">
        <f>VLOOKUP(C2115,METADATA!$J$5:$Q$29,IF(E2115="HI",2,IF(E2115="LO",6,10))+IF(S2115=1,2,IF(D2115=7,1,(IF(WEEKDAY(B2115)=1,2,IF(WEEKDAY(B2115)=7,1,0))))))</f>
        <v>3</v>
      </c>
      <c r="U2115" s="781">
        <f>VLOOKUP(C2115,METADATA!$A$5:$H$29,IF(E2115="HI",2,IF(E2115="LO",6,10))+IF(S2115=1,2,IF(D2115=7,1,(IF(WEEKDAY(B2115)=1,2,IF(WEEKDAY(B2115)=7,1,0))))))</f>
        <v>3</v>
      </c>
    </row>
    <row r="2116" spans="2:21" ht="13.95" customHeight="1" x14ac:dyDescent="0.25">
      <c r="B2116" s="784">
        <f t="shared" si="98"/>
        <v>45471</v>
      </c>
      <c r="C2116" s="785">
        <v>0</v>
      </c>
      <c r="D2116" s="786">
        <f>IFERROR((INDEX(METADATA!$T$2:$T$20,MATCH(B2116,METADATA!$S$2:$S$20,0))),0)</f>
        <v>0</v>
      </c>
      <c r="E2116" s="785" t="str">
        <f t="shared" ref="E2116:E2179" si="99">IF(B2116="","",IF(AND(MONTH(B2116)&gt;=MONTH($AA$9),MONTH(B2116)&lt;=MONTH($AA$11)),"HI","LO"))</f>
        <v>HI</v>
      </c>
      <c r="F2116" s="786">
        <f>VLOOKUP(C2116,METADATA!$A$5:$H$29,IF(E2116="HI",2,IF(E2116="LO",6,10))+IF(D2116=1,2,IF(D2116=7,1,(IF(WEEKDAY(B2116)=1,2,IF(WEEKDAY(B2116)=7,1,0))))))</f>
        <v>3</v>
      </c>
      <c r="G2116" s="786">
        <f>VLOOKUP(C2116,METADATA!$J$5:$Q$29,IF(E2116="HI",2,IF(E2116="LO",6,10))+IF(D2116=1,2,IF(D2116=7,1,(IF(WEEKDAY(B2116)=1,2,IF(WEEKDAY(B2116)=7,1,0))))))</f>
        <v>3</v>
      </c>
      <c r="H2116" s="787">
        <v>9524.25</v>
      </c>
      <c r="I2116" s="788">
        <v>4417.8350830078125</v>
      </c>
      <c r="K2116" s="795">
        <v>0</v>
      </c>
      <c r="M2116" s="798">
        <f t="shared" ref="M2116:M2179" si="100">SQRT(H2116^2+I2116^2)</f>
        <v>10498.981135479511</v>
      </c>
      <c r="N2116" s="303"/>
      <c r="S2116" s="786">
        <v>0</v>
      </c>
      <c r="T2116" s="781">
        <f>VLOOKUP(C2116,METADATA!$J$5:$Q$29,IF(E2116="HI",2,IF(E2116="LO",6,10))+IF(S2116=1,2,IF(D2116=7,1,(IF(WEEKDAY(B2116)=1,2,IF(WEEKDAY(B2116)=7,1,0))))))</f>
        <v>3</v>
      </c>
      <c r="U2116" s="781">
        <f>VLOOKUP(C2116,METADATA!$A$5:$H$29,IF(E2116="HI",2,IF(E2116="LO",6,10))+IF(S2116=1,2,IF(D2116=7,1,(IF(WEEKDAY(B2116)=1,2,IF(WEEKDAY(B2116)=7,1,0))))))</f>
        <v>3</v>
      </c>
    </row>
    <row r="2117" spans="2:21" ht="13.95" customHeight="1" x14ac:dyDescent="0.25">
      <c r="B2117" s="784">
        <f t="shared" si="98"/>
        <v>45471</v>
      </c>
      <c r="C2117" s="785">
        <v>1</v>
      </c>
      <c r="D2117" s="786">
        <f>IFERROR((INDEX(METADATA!$T$2:$T$20,MATCH(B2117,METADATA!$S$2:$S$20,0))),0)</f>
        <v>0</v>
      </c>
      <c r="E2117" s="785" t="str">
        <f t="shared" si="99"/>
        <v>HI</v>
      </c>
      <c r="F2117" s="786">
        <f>VLOOKUP(C2117,METADATA!$A$5:$H$29,IF(E2117="HI",2,IF(E2117="LO",6,10))+IF(D2117=1,2,IF(D2117=7,1,(IF(WEEKDAY(B2117)=1,2,IF(WEEKDAY(B2117)=7,1,0))))))</f>
        <v>3</v>
      </c>
      <c r="G2117" s="786">
        <f>VLOOKUP(C2117,METADATA!$J$5:$Q$29,IF(E2117="HI",2,IF(E2117="LO",6,10))+IF(D2117=1,2,IF(D2117=7,1,(IF(WEEKDAY(B2117)=1,2,IF(WEEKDAY(B2117)=7,1,0))))))</f>
        <v>3</v>
      </c>
      <c r="H2117" s="787">
        <v>8672</v>
      </c>
      <c r="I2117" s="788">
        <v>4477.6299743652344</v>
      </c>
      <c r="K2117" s="795">
        <v>0</v>
      </c>
      <c r="M2117" s="798">
        <f t="shared" si="100"/>
        <v>9759.7517482430867</v>
      </c>
      <c r="N2117" s="303"/>
      <c r="S2117" s="786">
        <v>0</v>
      </c>
      <c r="T2117" s="781">
        <f>VLOOKUP(C2117,METADATA!$J$5:$Q$29,IF(E2117="HI",2,IF(E2117="LO",6,10))+IF(S2117=1,2,IF(D2117=7,1,(IF(WEEKDAY(B2117)=1,2,IF(WEEKDAY(B2117)=7,1,0))))))</f>
        <v>3</v>
      </c>
      <c r="U2117" s="781">
        <f>VLOOKUP(C2117,METADATA!$A$5:$H$29,IF(E2117="HI",2,IF(E2117="LO",6,10))+IF(S2117=1,2,IF(D2117=7,1,(IF(WEEKDAY(B2117)=1,2,IF(WEEKDAY(B2117)=7,1,0))))))</f>
        <v>3</v>
      </c>
    </row>
    <row r="2118" spans="2:21" ht="13.95" customHeight="1" x14ac:dyDescent="0.25">
      <c r="B2118" s="784">
        <f t="shared" si="98"/>
        <v>45471</v>
      </c>
      <c r="C2118" s="785">
        <v>2</v>
      </c>
      <c r="D2118" s="786">
        <f>IFERROR((INDEX(METADATA!$T$2:$T$20,MATCH(B2118,METADATA!$S$2:$S$20,0))),0)</f>
        <v>0</v>
      </c>
      <c r="E2118" s="785" t="str">
        <f t="shared" si="99"/>
        <v>HI</v>
      </c>
      <c r="F2118" s="786">
        <f>VLOOKUP(C2118,METADATA!$A$5:$H$29,IF(E2118="HI",2,IF(E2118="LO",6,10))+IF(D2118=1,2,IF(D2118=7,1,(IF(WEEKDAY(B2118)=1,2,IF(WEEKDAY(B2118)=7,1,0))))))</f>
        <v>3</v>
      </c>
      <c r="G2118" s="786">
        <f>VLOOKUP(C2118,METADATA!$J$5:$Q$29,IF(E2118="HI",2,IF(E2118="LO",6,10))+IF(D2118=1,2,IF(D2118=7,1,(IF(WEEKDAY(B2118)=1,2,IF(WEEKDAY(B2118)=7,1,0))))))</f>
        <v>3</v>
      </c>
      <c r="H2118" s="787">
        <v>8878.5</v>
      </c>
      <c r="I2118" s="788">
        <v>4523.3399658203125</v>
      </c>
      <c r="K2118" s="795">
        <v>0</v>
      </c>
      <c r="M2118" s="798">
        <f t="shared" si="100"/>
        <v>9964.3548058259803</v>
      </c>
      <c r="N2118" s="303"/>
      <c r="S2118" s="786">
        <v>0</v>
      </c>
      <c r="T2118" s="781">
        <f>VLOOKUP(C2118,METADATA!$J$5:$Q$29,IF(E2118="HI",2,IF(E2118="LO",6,10))+IF(S2118=1,2,IF(D2118=7,1,(IF(WEEKDAY(B2118)=1,2,IF(WEEKDAY(B2118)=7,1,0))))))</f>
        <v>3</v>
      </c>
      <c r="U2118" s="781">
        <f>VLOOKUP(C2118,METADATA!$A$5:$H$29,IF(E2118="HI",2,IF(E2118="LO",6,10))+IF(S2118=1,2,IF(D2118=7,1,(IF(WEEKDAY(B2118)=1,2,IF(WEEKDAY(B2118)=7,1,0))))))</f>
        <v>3</v>
      </c>
    </row>
    <row r="2119" spans="2:21" ht="13.95" customHeight="1" x14ac:dyDescent="0.25">
      <c r="B2119" s="784">
        <f t="shared" si="98"/>
        <v>45471</v>
      </c>
      <c r="C2119" s="785">
        <v>3</v>
      </c>
      <c r="D2119" s="786">
        <f>IFERROR((INDEX(METADATA!$T$2:$T$20,MATCH(B2119,METADATA!$S$2:$S$20,0))),0)</f>
        <v>0</v>
      </c>
      <c r="E2119" s="785" t="str">
        <f t="shared" si="99"/>
        <v>HI</v>
      </c>
      <c r="F2119" s="786">
        <f>VLOOKUP(C2119,METADATA!$A$5:$H$29,IF(E2119="HI",2,IF(E2119="LO",6,10))+IF(D2119=1,2,IF(D2119=7,1,(IF(WEEKDAY(B2119)=1,2,IF(WEEKDAY(B2119)=7,1,0))))))</f>
        <v>3</v>
      </c>
      <c r="G2119" s="786">
        <f>VLOOKUP(C2119,METADATA!$J$5:$Q$29,IF(E2119="HI",2,IF(E2119="LO",6,10))+IF(D2119=1,2,IF(D2119=7,1,(IF(WEEKDAY(B2119)=1,2,IF(WEEKDAY(B2119)=7,1,0))))))</f>
        <v>3</v>
      </c>
      <c r="H2119" s="787">
        <v>8933.75</v>
      </c>
      <c r="I2119" s="788">
        <v>4483.875</v>
      </c>
      <c r="K2119" s="795">
        <v>0</v>
      </c>
      <c r="M2119" s="798">
        <f t="shared" si="100"/>
        <v>9995.850342923557</v>
      </c>
      <c r="N2119" s="303"/>
      <c r="S2119" s="786">
        <v>0</v>
      </c>
      <c r="T2119" s="781">
        <f>VLOOKUP(C2119,METADATA!$J$5:$Q$29,IF(E2119="HI",2,IF(E2119="LO",6,10))+IF(S2119=1,2,IF(D2119=7,1,(IF(WEEKDAY(B2119)=1,2,IF(WEEKDAY(B2119)=7,1,0))))))</f>
        <v>3</v>
      </c>
      <c r="U2119" s="781">
        <f>VLOOKUP(C2119,METADATA!$A$5:$H$29,IF(E2119="HI",2,IF(E2119="LO",6,10))+IF(S2119=1,2,IF(D2119=7,1,(IF(WEEKDAY(B2119)=1,2,IF(WEEKDAY(B2119)=7,1,0))))))</f>
        <v>3</v>
      </c>
    </row>
    <row r="2120" spans="2:21" ht="13.95" customHeight="1" x14ac:dyDescent="0.25">
      <c r="B2120" s="784">
        <f t="shared" si="98"/>
        <v>45471</v>
      </c>
      <c r="C2120" s="785">
        <v>4</v>
      </c>
      <c r="D2120" s="786">
        <f>IFERROR((INDEX(METADATA!$T$2:$T$20,MATCH(B2120,METADATA!$S$2:$S$20,0))),0)</f>
        <v>0</v>
      </c>
      <c r="E2120" s="785" t="str">
        <f t="shared" si="99"/>
        <v>HI</v>
      </c>
      <c r="F2120" s="786">
        <f>VLOOKUP(C2120,METADATA!$A$5:$H$29,IF(E2120="HI",2,IF(E2120="LO",6,10))+IF(D2120=1,2,IF(D2120=7,1,(IF(WEEKDAY(B2120)=1,2,IF(WEEKDAY(B2120)=7,1,0))))))</f>
        <v>3</v>
      </c>
      <c r="G2120" s="786">
        <f>VLOOKUP(C2120,METADATA!$J$5:$Q$29,IF(E2120="HI",2,IF(E2120="LO",6,10))+IF(D2120=1,2,IF(D2120=7,1,(IF(WEEKDAY(B2120)=1,2,IF(WEEKDAY(B2120)=7,1,0))))))</f>
        <v>3</v>
      </c>
      <c r="H2120" s="787">
        <v>9678.5</v>
      </c>
      <c r="I2120" s="788">
        <v>4224.219970703125</v>
      </c>
      <c r="K2120" s="795">
        <v>0</v>
      </c>
      <c r="M2120" s="798">
        <f t="shared" si="100"/>
        <v>10560.179762243022</v>
      </c>
      <c r="N2120" s="303"/>
      <c r="S2120" s="786">
        <v>0</v>
      </c>
      <c r="T2120" s="781">
        <f>VLOOKUP(C2120,METADATA!$J$5:$Q$29,IF(E2120="HI",2,IF(E2120="LO",6,10))+IF(S2120=1,2,IF(D2120=7,1,(IF(WEEKDAY(B2120)=1,2,IF(WEEKDAY(B2120)=7,1,0))))))</f>
        <v>3</v>
      </c>
      <c r="U2120" s="781">
        <f>VLOOKUP(C2120,METADATA!$A$5:$H$29,IF(E2120="HI",2,IF(E2120="LO",6,10))+IF(S2120=1,2,IF(D2120=7,1,(IF(WEEKDAY(B2120)=1,2,IF(WEEKDAY(B2120)=7,1,0))))))</f>
        <v>3</v>
      </c>
    </row>
    <row r="2121" spans="2:21" ht="13.95" customHeight="1" x14ac:dyDescent="0.25">
      <c r="B2121" s="784">
        <f t="shared" si="98"/>
        <v>45471</v>
      </c>
      <c r="C2121" s="785">
        <v>5</v>
      </c>
      <c r="D2121" s="786">
        <f>IFERROR((INDEX(METADATA!$T$2:$T$20,MATCH(B2121,METADATA!$S$2:$S$20,0))),0)</f>
        <v>0</v>
      </c>
      <c r="E2121" s="785" t="str">
        <f t="shared" si="99"/>
        <v>HI</v>
      </c>
      <c r="F2121" s="786">
        <f>VLOOKUP(C2121,METADATA!$A$5:$H$29,IF(E2121="HI",2,IF(E2121="LO",6,10))+IF(D2121=1,2,IF(D2121=7,1,(IF(WEEKDAY(B2121)=1,2,IF(WEEKDAY(B2121)=7,1,0))))))</f>
        <v>3</v>
      </c>
      <c r="G2121" s="786">
        <f>VLOOKUP(C2121,METADATA!$J$5:$Q$29,IF(E2121="HI",2,IF(E2121="LO",6,10))+IF(D2121=1,2,IF(D2121=7,1,(IF(WEEKDAY(B2121)=1,2,IF(WEEKDAY(B2121)=7,1,0))))))</f>
        <v>3</v>
      </c>
      <c r="H2121" s="787">
        <v>10815.5</v>
      </c>
      <c r="I2121" s="788">
        <v>3196.2224731445313</v>
      </c>
      <c r="K2121" s="795">
        <v>0</v>
      </c>
      <c r="M2121" s="798">
        <f t="shared" si="100"/>
        <v>11277.893347067711</v>
      </c>
      <c r="N2121" s="303"/>
      <c r="S2121" s="786">
        <v>0</v>
      </c>
      <c r="T2121" s="781">
        <f>VLOOKUP(C2121,METADATA!$J$5:$Q$29,IF(E2121="HI",2,IF(E2121="LO",6,10))+IF(S2121=1,2,IF(D2121=7,1,(IF(WEEKDAY(B2121)=1,2,IF(WEEKDAY(B2121)=7,1,0))))))</f>
        <v>3</v>
      </c>
      <c r="U2121" s="781">
        <f>VLOOKUP(C2121,METADATA!$A$5:$H$29,IF(E2121="HI",2,IF(E2121="LO",6,10))+IF(S2121=1,2,IF(D2121=7,1,(IF(WEEKDAY(B2121)=1,2,IF(WEEKDAY(B2121)=7,1,0))))))</f>
        <v>3</v>
      </c>
    </row>
    <row r="2122" spans="2:21" ht="13.95" customHeight="1" x14ac:dyDescent="0.25">
      <c r="B2122" s="784">
        <f t="shared" si="98"/>
        <v>45471</v>
      </c>
      <c r="C2122" s="785">
        <v>6</v>
      </c>
      <c r="D2122" s="786">
        <f>IFERROR((INDEX(METADATA!$T$2:$T$20,MATCH(B2122,METADATA!$S$2:$S$20,0))),0)</f>
        <v>0</v>
      </c>
      <c r="E2122" s="785" t="str">
        <f t="shared" si="99"/>
        <v>HI</v>
      </c>
      <c r="F2122" s="786">
        <f>VLOOKUP(C2122,METADATA!$A$5:$H$29,IF(E2122="HI",2,IF(E2122="LO",6,10))+IF(D2122=1,2,IF(D2122=7,1,(IF(WEEKDAY(B2122)=1,2,IF(WEEKDAY(B2122)=7,1,0))))))</f>
        <v>1</v>
      </c>
      <c r="G2122" s="786">
        <f>VLOOKUP(C2122,METADATA!$J$5:$Q$29,IF(E2122="HI",2,IF(E2122="LO",6,10))+IF(D2122=1,2,IF(D2122=7,1,(IF(WEEKDAY(B2122)=1,2,IF(WEEKDAY(B2122)=7,1,0))))))</f>
        <v>1</v>
      </c>
      <c r="H2122" s="787">
        <v>12068.25</v>
      </c>
      <c r="I2122" s="788">
        <v>3145.6825561523438</v>
      </c>
      <c r="K2122" s="795">
        <v>655.27499999999998</v>
      </c>
      <c r="M2122" s="798">
        <f t="shared" si="100"/>
        <v>12471.486551593645</v>
      </c>
      <c r="N2122" s="303"/>
      <c r="S2122" s="786">
        <v>0</v>
      </c>
      <c r="T2122" s="781">
        <f>VLOOKUP(C2122,METADATA!$J$5:$Q$29,IF(E2122="HI",2,IF(E2122="LO",6,10))+IF(S2122=1,2,IF(D2122=7,1,(IF(WEEKDAY(B2122)=1,2,IF(WEEKDAY(B2122)=7,1,0))))))</f>
        <v>1</v>
      </c>
      <c r="U2122" s="781">
        <f>VLOOKUP(C2122,METADATA!$A$5:$H$29,IF(E2122="HI",2,IF(E2122="LO",6,10))+IF(S2122=1,2,IF(D2122=7,1,(IF(WEEKDAY(B2122)=1,2,IF(WEEKDAY(B2122)=7,1,0))))))</f>
        <v>1</v>
      </c>
    </row>
    <row r="2123" spans="2:21" ht="13.95" customHeight="1" x14ac:dyDescent="0.25">
      <c r="B2123" s="784">
        <f t="shared" si="98"/>
        <v>45471</v>
      </c>
      <c r="C2123" s="785">
        <v>7</v>
      </c>
      <c r="D2123" s="786">
        <f>IFERROR((INDEX(METADATA!$T$2:$T$20,MATCH(B2123,METADATA!$S$2:$S$20,0))),0)</f>
        <v>0</v>
      </c>
      <c r="E2123" s="785" t="str">
        <f t="shared" si="99"/>
        <v>HI</v>
      </c>
      <c r="F2123" s="786">
        <f>VLOOKUP(C2123,METADATA!$A$5:$H$29,IF(E2123="HI",2,IF(E2123="LO",6,10))+IF(D2123=1,2,IF(D2123=7,1,(IF(WEEKDAY(B2123)=1,2,IF(WEEKDAY(B2123)=7,1,0))))))</f>
        <v>1</v>
      </c>
      <c r="G2123" s="786">
        <f>VLOOKUP(C2123,METADATA!$J$5:$Q$29,IF(E2123="HI",2,IF(E2123="LO",6,10))+IF(D2123=1,2,IF(D2123=7,1,(IF(WEEKDAY(B2123)=1,2,IF(WEEKDAY(B2123)=7,1,0))))))</f>
        <v>1</v>
      </c>
      <c r="H2123" s="787">
        <v>13511.25</v>
      </c>
      <c r="I2123" s="788">
        <v>4016.1000366210938</v>
      </c>
      <c r="K2123" s="795">
        <v>779.6875</v>
      </c>
      <c r="M2123" s="798">
        <f t="shared" si="100"/>
        <v>14095.493466588814</v>
      </c>
      <c r="N2123" s="303"/>
      <c r="S2123" s="786">
        <v>0</v>
      </c>
      <c r="T2123" s="781">
        <f>VLOOKUP(C2123,METADATA!$J$5:$Q$29,IF(E2123="HI",2,IF(E2123="LO",6,10))+IF(S2123=1,2,IF(D2123=7,1,(IF(WEEKDAY(B2123)=1,2,IF(WEEKDAY(B2123)=7,1,0))))))</f>
        <v>1</v>
      </c>
      <c r="U2123" s="781">
        <f>VLOOKUP(C2123,METADATA!$A$5:$H$29,IF(E2123="HI",2,IF(E2123="LO",6,10))+IF(S2123=1,2,IF(D2123=7,1,(IF(WEEKDAY(B2123)=1,2,IF(WEEKDAY(B2123)=7,1,0))))))</f>
        <v>1</v>
      </c>
    </row>
    <row r="2124" spans="2:21" ht="13.95" customHeight="1" x14ac:dyDescent="0.25">
      <c r="B2124" s="784">
        <f t="shared" si="98"/>
        <v>45471</v>
      </c>
      <c r="C2124" s="785">
        <v>8</v>
      </c>
      <c r="D2124" s="786">
        <f>IFERROR((INDEX(METADATA!$T$2:$T$20,MATCH(B2124,METADATA!$S$2:$S$20,0))),0)</f>
        <v>0</v>
      </c>
      <c r="E2124" s="785" t="str">
        <f t="shared" si="99"/>
        <v>HI</v>
      </c>
      <c r="F2124" s="786">
        <f>VLOOKUP(C2124,METADATA!$A$5:$H$29,IF(E2124="HI",2,IF(E2124="LO",6,10))+IF(D2124=1,2,IF(D2124=7,1,(IF(WEEKDAY(B2124)=1,2,IF(WEEKDAY(B2124)=7,1,0))))))</f>
        <v>2</v>
      </c>
      <c r="G2124" s="786">
        <f>VLOOKUP(C2124,METADATA!$J$5:$Q$29,IF(E2124="HI",2,IF(E2124="LO",6,10))+IF(D2124=1,2,IF(D2124=7,1,(IF(WEEKDAY(B2124)=1,2,IF(WEEKDAY(B2124)=7,1,0))))))</f>
        <v>1</v>
      </c>
      <c r="H2124" s="787">
        <v>14989.75</v>
      </c>
      <c r="I2124" s="788">
        <v>4205.2349548339844</v>
      </c>
      <c r="K2124" s="795">
        <v>844.33749999999998</v>
      </c>
      <c r="M2124" s="798">
        <f t="shared" si="100"/>
        <v>15568.449058524024</v>
      </c>
      <c r="N2124" s="303"/>
      <c r="S2124" s="786">
        <v>0</v>
      </c>
      <c r="T2124" s="781">
        <f>VLOOKUP(C2124,METADATA!$J$5:$Q$29,IF(E2124="HI",2,IF(E2124="LO",6,10))+IF(S2124=1,2,IF(D2124=7,1,(IF(WEEKDAY(B2124)=1,2,IF(WEEKDAY(B2124)=7,1,0))))))</f>
        <v>1</v>
      </c>
      <c r="U2124" s="781">
        <f>VLOOKUP(C2124,METADATA!$A$5:$H$29,IF(E2124="HI",2,IF(E2124="LO",6,10))+IF(S2124=1,2,IF(D2124=7,1,(IF(WEEKDAY(B2124)=1,2,IF(WEEKDAY(B2124)=7,1,0))))))</f>
        <v>2</v>
      </c>
    </row>
    <row r="2125" spans="2:21" ht="13.95" customHeight="1" x14ac:dyDescent="0.25">
      <c r="B2125" s="784">
        <f t="shared" si="98"/>
        <v>45471</v>
      </c>
      <c r="C2125" s="785">
        <v>9</v>
      </c>
      <c r="D2125" s="786">
        <f>IFERROR((INDEX(METADATA!$T$2:$T$20,MATCH(B2125,METADATA!$S$2:$S$20,0))),0)</f>
        <v>0</v>
      </c>
      <c r="E2125" s="785" t="str">
        <f t="shared" si="99"/>
        <v>HI</v>
      </c>
      <c r="F2125" s="786">
        <f>VLOOKUP(C2125,METADATA!$A$5:$H$29,IF(E2125="HI",2,IF(E2125="LO",6,10))+IF(D2125=1,2,IF(D2125=7,1,(IF(WEEKDAY(B2125)=1,2,IF(WEEKDAY(B2125)=7,1,0))))))</f>
        <v>2</v>
      </c>
      <c r="G2125" s="786">
        <f>VLOOKUP(C2125,METADATA!$J$5:$Q$29,IF(E2125="HI",2,IF(E2125="LO",6,10))+IF(D2125=1,2,IF(D2125=7,1,(IF(WEEKDAY(B2125)=1,2,IF(WEEKDAY(B2125)=7,1,0))))))</f>
        <v>2</v>
      </c>
      <c r="H2125" s="787">
        <v>15364.25</v>
      </c>
      <c r="I2125" s="788">
        <v>3769.0799865722656</v>
      </c>
      <c r="K2125" s="795">
        <v>882.38750000000005</v>
      </c>
      <c r="M2125" s="798">
        <f t="shared" si="100"/>
        <v>15819.802211395678</v>
      </c>
      <c r="N2125" s="303"/>
      <c r="S2125" s="786">
        <v>0</v>
      </c>
      <c r="T2125" s="781">
        <f>VLOOKUP(C2125,METADATA!$J$5:$Q$29,IF(E2125="HI",2,IF(E2125="LO",6,10))+IF(S2125=1,2,IF(D2125=7,1,(IF(WEEKDAY(B2125)=1,2,IF(WEEKDAY(B2125)=7,1,0))))))</f>
        <v>2</v>
      </c>
      <c r="U2125" s="781">
        <f>VLOOKUP(C2125,METADATA!$A$5:$H$29,IF(E2125="HI",2,IF(E2125="LO",6,10))+IF(S2125=1,2,IF(D2125=7,1,(IF(WEEKDAY(B2125)=1,2,IF(WEEKDAY(B2125)=7,1,0))))))</f>
        <v>2</v>
      </c>
    </row>
    <row r="2126" spans="2:21" ht="13.95" customHeight="1" x14ac:dyDescent="0.25">
      <c r="B2126" s="784">
        <f t="shared" si="98"/>
        <v>45471</v>
      </c>
      <c r="C2126" s="785">
        <v>10</v>
      </c>
      <c r="D2126" s="786">
        <f>IFERROR((INDEX(METADATA!$T$2:$T$20,MATCH(B2126,METADATA!$S$2:$S$20,0))),0)</f>
        <v>0</v>
      </c>
      <c r="E2126" s="785" t="str">
        <f t="shared" si="99"/>
        <v>HI</v>
      </c>
      <c r="F2126" s="786">
        <f>VLOOKUP(C2126,METADATA!$A$5:$H$29,IF(E2126="HI",2,IF(E2126="LO",6,10))+IF(D2126=1,2,IF(D2126=7,1,(IF(WEEKDAY(B2126)=1,2,IF(WEEKDAY(B2126)=7,1,0))))))</f>
        <v>2</v>
      </c>
      <c r="G2126" s="786">
        <f>VLOOKUP(C2126,METADATA!$J$5:$Q$29,IF(E2126="HI",2,IF(E2126="LO",6,10))+IF(D2126=1,2,IF(D2126=7,1,(IF(WEEKDAY(B2126)=1,2,IF(WEEKDAY(B2126)=7,1,0))))))</f>
        <v>2</v>
      </c>
      <c r="H2126" s="787">
        <v>15394.5</v>
      </c>
      <c r="I2126" s="788">
        <v>3047.3800201416016</v>
      </c>
      <c r="K2126" s="795">
        <v>877.73749999999995</v>
      </c>
      <c r="M2126" s="798">
        <f t="shared" si="100"/>
        <v>15693.22004042377</v>
      </c>
      <c r="N2126" s="303"/>
      <c r="S2126" s="786">
        <v>0</v>
      </c>
      <c r="T2126" s="781">
        <f>VLOOKUP(C2126,METADATA!$J$5:$Q$29,IF(E2126="HI",2,IF(E2126="LO",6,10))+IF(S2126=1,2,IF(D2126=7,1,(IF(WEEKDAY(B2126)=1,2,IF(WEEKDAY(B2126)=7,1,0))))))</f>
        <v>2</v>
      </c>
      <c r="U2126" s="781">
        <f>VLOOKUP(C2126,METADATA!$A$5:$H$29,IF(E2126="HI",2,IF(E2126="LO",6,10))+IF(S2126=1,2,IF(D2126=7,1,(IF(WEEKDAY(B2126)=1,2,IF(WEEKDAY(B2126)=7,1,0))))))</f>
        <v>2</v>
      </c>
    </row>
    <row r="2127" spans="2:21" ht="13.95" customHeight="1" x14ac:dyDescent="0.25">
      <c r="B2127" s="784">
        <f t="shared" si="98"/>
        <v>45471</v>
      </c>
      <c r="C2127" s="785">
        <v>11</v>
      </c>
      <c r="D2127" s="786">
        <f>IFERROR((INDEX(METADATA!$T$2:$T$20,MATCH(B2127,METADATA!$S$2:$S$20,0))),0)</f>
        <v>0</v>
      </c>
      <c r="E2127" s="785" t="str">
        <f t="shared" si="99"/>
        <v>HI</v>
      </c>
      <c r="F2127" s="786">
        <f>VLOOKUP(C2127,METADATA!$A$5:$H$29,IF(E2127="HI",2,IF(E2127="LO",6,10))+IF(D2127=1,2,IF(D2127=7,1,(IF(WEEKDAY(B2127)=1,2,IF(WEEKDAY(B2127)=7,1,0))))))</f>
        <v>2</v>
      </c>
      <c r="G2127" s="786">
        <f>VLOOKUP(C2127,METADATA!$J$5:$Q$29,IF(E2127="HI",2,IF(E2127="LO",6,10))+IF(D2127=1,2,IF(D2127=7,1,(IF(WEEKDAY(B2127)=1,2,IF(WEEKDAY(B2127)=7,1,0))))))</f>
        <v>2</v>
      </c>
      <c r="H2127" s="787">
        <v>16127.25</v>
      </c>
      <c r="I2127" s="788">
        <v>2552.9100799560547</v>
      </c>
      <c r="K2127" s="795">
        <v>870.51250000000005</v>
      </c>
      <c r="M2127" s="798">
        <f t="shared" si="100"/>
        <v>16328.059971681914</v>
      </c>
      <c r="N2127" s="303"/>
      <c r="S2127" s="786">
        <v>0</v>
      </c>
      <c r="T2127" s="781">
        <f>VLOOKUP(C2127,METADATA!$J$5:$Q$29,IF(E2127="HI",2,IF(E2127="LO",6,10))+IF(S2127=1,2,IF(D2127=7,1,(IF(WEEKDAY(B2127)=1,2,IF(WEEKDAY(B2127)=7,1,0))))))</f>
        <v>2</v>
      </c>
      <c r="U2127" s="781">
        <f>VLOOKUP(C2127,METADATA!$A$5:$H$29,IF(E2127="HI",2,IF(E2127="LO",6,10))+IF(S2127=1,2,IF(D2127=7,1,(IF(WEEKDAY(B2127)=1,2,IF(WEEKDAY(B2127)=7,1,0))))))</f>
        <v>2</v>
      </c>
    </row>
    <row r="2128" spans="2:21" ht="13.95" customHeight="1" x14ac:dyDescent="0.25">
      <c r="B2128" s="784">
        <f t="shared" si="98"/>
        <v>45471</v>
      </c>
      <c r="C2128" s="785">
        <v>12</v>
      </c>
      <c r="D2128" s="786">
        <f>IFERROR((INDEX(METADATA!$T$2:$T$20,MATCH(B2128,METADATA!$S$2:$S$20,0))),0)</f>
        <v>0</v>
      </c>
      <c r="E2128" s="785" t="str">
        <f t="shared" si="99"/>
        <v>HI</v>
      </c>
      <c r="F2128" s="786">
        <f>VLOOKUP(C2128,METADATA!$A$5:$H$29,IF(E2128="HI",2,IF(E2128="LO",6,10))+IF(D2128=1,2,IF(D2128=7,1,(IF(WEEKDAY(B2128)=1,2,IF(WEEKDAY(B2128)=7,1,0))))))</f>
        <v>2</v>
      </c>
      <c r="G2128" s="786">
        <f>VLOOKUP(C2128,METADATA!$J$5:$Q$29,IF(E2128="HI",2,IF(E2128="LO",6,10))+IF(D2128=1,2,IF(D2128=7,1,(IF(WEEKDAY(B2128)=1,2,IF(WEEKDAY(B2128)=7,1,0))))))</f>
        <v>2</v>
      </c>
      <c r="H2128" s="787">
        <v>16091.75</v>
      </c>
      <c r="I2128" s="788">
        <v>3402.1150512695313</v>
      </c>
      <c r="K2128" s="795">
        <v>865.8125</v>
      </c>
      <c r="M2128" s="798">
        <f t="shared" si="100"/>
        <v>16447.455878784862</v>
      </c>
      <c r="N2128" s="303"/>
      <c r="S2128" s="786">
        <v>0</v>
      </c>
      <c r="T2128" s="781">
        <f>VLOOKUP(C2128,METADATA!$J$5:$Q$29,IF(E2128="HI",2,IF(E2128="LO",6,10))+IF(S2128=1,2,IF(D2128=7,1,(IF(WEEKDAY(B2128)=1,2,IF(WEEKDAY(B2128)=7,1,0))))))</f>
        <v>2</v>
      </c>
      <c r="U2128" s="781">
        <f>VLOOKUP(C2128,METADATA!$A$5:$H$29,IF(E2128="HI",2,IF(E2128="LO",6,10))+IF(S2128=1,2,IF(D2128=7,1,(IF(WEEKDAY(B2128)=1,2,IF(WEEKDAY(B2128)=7,1,0))))))</f>
        <v>2</v>
      </c>
    </row>
    <row r="2129" spans="2:21" ht="13.95" customHeight="1" x14ac:dyDescent="0.25">
      <c r="B2129" s="784">
        <f t="shared" si="98"/>
        <v>45471</v>
      </c>
      <c r="C2129" s="785">
        <v>13</v>
      </c>
      <c r="D2129" s="786">
        <f>IFERROR((INDEX(METADATA!$T$2:$T$20,MATCH(B2129,METADATA!$S$2:$S$20,0))),0)</f>
        <v>0</v>
      </c>
      <c r="E2129" s="785" t="str">
        <f t="shared" si="99"/>
        <v>HI</v>
      </c>
      <c r="F2129" s="786">
        <f>VLOOKUP(C2129,METADATA!$A$5:$H$29,IF(E2129="HI",2,IF(E2129="LO",6,10))+IF(D2129=1,2,IF(D2129=7,1,(IF(WEEKDAY(B2129)=1,2,IF(WEEKDAY(B2129)=7,1,0))))))</f>
        <v>2</v>
      </c>
      <c r="G2129" s="786">
        <f>VLOOKUP(C2129,METADATA!$J$5:$Q$29,IF(E2129="HI",2,IF(E2129="LO",6,10))+IF(D2129=1,2,IF(D2129=7,1,(IF(WEEKDAY(B2129)=1,2,IF(WEEKDAY(B2129)=7,1,0))))))</f>
        <v>2</v>
      </c>
      <c r="H2129" s="787">
        <v>15614.5</v>
      </c>
      <c r="I2129" s="788">
        <v>3232.5799713134766</v>
      </c>
      <c r="K2129" s="795">
        <v>834.63750000000005</v>
      </c>
      <c r="M2129" s="798">
        <f t="shared" si="100"/>
        <v>15945.600757605122</v>
      </c>
      <c r="N2129" s="303"/>
      <c r="S2129" s="786">
        <v>0</v>
      </c>
      <c r="T2129" s="781">
        <f>VLOOKUP(C2129,METADATA!$J$5:$Q$29,IF(E2129="HI",2,IF(E2129="LO",6,10))+IF(S2129=1,2,IF(D2129=7,1,(IF(WEEKDAY(B2129)=1,2,IF(WEEKDAY(B2129)=7,1,0))))))</f>
        <v>2</v>
      </c>
      <c r="U2129" s="781">
        <f>VLOOKUP(C2129,METADATA!$A$5:$H$29,IF(E2129="HI",2,IF(E2129="LO",6,10))+IF(S2129=1,2,IF(D2129=7,1,(IF(WEEKDAY(B2129)=1,2,IF(WEEKDAY(B2129)=7,1,0))))))</f>
        <v>2</v>
      </c>
    </row>
    <row r="2130" spans="2:21" ht="13.95" customHeight="1" x14ac:dyDescent="0.25">
      <c r="B2130" s="784">
        <f t="shared" si="98"/>
        <v>45471</v>
      </c>
      <c r="C2130" s="785">
        <v>14</v>
      </c>
      <c r="D2130" s="786">
        <f>IFERROR((INDEX(METADATA!$T$2:$T$20,MATCH(B2130,METADATA!$S$2:$S$20,0))),0)</f>
        <v>0</v>
      </c>
      <c r="E2130" s="785" t="str">
        <f t="shared" si="99"/>
        <v>HI</v>
      </c>
      <c r="F2130" s="786">
        <f>VLOOKUP(C2130,METADATA!$A$5:$H$29,IF(E2130="HI",2,IF(E2130="LO",6,10))+IF(D2130=1,2,IF(D2130=7,1,(IF(WEEKDAY(B2130)=1,2,IF(WEEKDAY(B2130)=7,1,0))))))</f>
        <v>2</v>
      </c>
      <c r="G2130" s="786">
        <f>VLOOKUP(C2130,METADATA!$J$5:$Q$29,IF(E2130="HI",2,IF(E2130="LO",6,10))+IF(D2130=1,2,IF(D2130=7,1,(IF(WEEKDAY(B2130)=1,2,IF(WEEKDAY(B2130)=7,1,0))))))</f>
        <v>2</v>
      </c>
      <c r="H2130" s="787">
        <v>15580</v>
      </c>
      <c r="I2130" s="788">
        <v>3295.3149719238281</v>
      </c>
      <c r="K2130" s="795">
        <v>847.33749999999998</v>
      </c>
      <c r="M2130" s="798">
        <f t="shared" si="100"/>
        <v>15924.682124431412</v>
      </c>
      <c r="N2130" s="303"/>
      <c r="S2130" s="786">
        <v>0</v>
      </c>
      <c r="T2130" s="781">
        <f>VLOOKUP(C2130,METADATA!$J$5:$Q$29,IF(E2130="HI",2,IF(E2130="LO",6,10))+IF(S2130=1,2,IF(D2130=7,1,(IF(WEEKDAY(B2130)=1,2,IF(WEEKDAY(B2130)=7,1,0))))))</f>
        <v>2</v>
      </c>
      <c r="U2130" s="781">
        <f>VLOOKUP(C2130,METADATA!$A$5:$H$29,IF(E2130="HI",2,IF(E2130="LO",6,10))+IF(S2130=1,2,IF(D2130=7,1,(IF(WEEKDAY(B2130)=1,2,IF(WEEKDAY(B2130)=7,1,0))))))</f>
        <v>2</v>
      </c>
    </row>
    <row r="2131" spans="2:21" ht="13.95" customHeight="1" x14ac:dyDescent="0.25">
      <c r="B2131" s="784">
        <f t="shared" si="98"/>
        <v>45471</v>
      </c>
      <c r="C2131" s="785">
        <v>15</v>
      </c>
      <c r="D2131" s="786">
        <f>IFERROR((INDEX(METADATA!$T$2:$T$20,MATCH(B2131,METADATA!$S$2:$S$20,0))),0)</f>
        <v>0</v>
      </c>
      <c r="E2131" s="785" t="str">
        <f t="shared" si="99"/>
        <v>HI</v>
      </c>
      <c r="F2131" s="786">
        <f>VLOOKUP(C2131,METADATA!$A$5:$H$29,IF(E2131="HI",2,IF(E2131="LO",6,10))+IF(D2131=1,2,IF(D2131=7,1,(IF(WEEKDAY(B2131)=1,2,IF(WEEKDAY(B2131)=7,1,0))))))</f>
        <v>2</v>
      </c>
      <c r="G2131" s="786">
        <f>VLOOKUP(C2131,METADATA!$J$5:$Q$29,IF(E2131="HI",2,IF(E2131="LO",6,10))+IF(D2131=1,2,IF(D2131=7,1,(IF(WEEKDAY(B2131)=1,2,IF(WEEKDAY(B2131)=7,1,0))))))</f>
        <v>2</v>
      </c>
      <c r="H2131" s="787">
        <v>14796.5</v>
      </c>
      <c r="I2131" s="788">
        <v>3388.9250183105469</v>
      </c>
      <c r="K2131" s="795">
        <v>851.61249999999995</v>
      </c>
      <c r="M2131" s="798">
        <f t="shared" si="100"/>
        <v>15179.631913512632</v>
      </c>
      <c r="N2131" s="303"/>
      <c r="S2131" s="786">
        <v>0</v>
      </c>
      <c r="T2131" s="781">
        <f>VLOOKUP(C2131,METADATA!$J$5:$Q$29,IF(E2131="HI",2,IF(E2131="LO",6,10))+IF(S2131=1,2,IF(D2131=7,1,(IF(WEEKDAY(B2131)=1,2,IF(WEEKDAY(B2131)=7,1,0))))))</f>
        <v>2</v>
      </c>
      <c r="U2131" s="781">
        <f>VLOOKUP(C2131,METADATA!$A$5:$H$29,IF(E2131="HI",2,IF(E2131="LO",6,10))+IF(S2131=1,2,IF(D2131=7,1,(IF(WEEKDAY(B2131)=1,2,IF(WEEKDAY(B2131)=7,1,0))))))</f>
        <v>2</v>
      </c>
    </row>
    <row r="2132" spans="2:21" ht="13.95" customHeight="1" x14ac:dyDescent="0.25">
      <c r="B2132" s="784">
        <f t="shared" si="98"/>
        <v>45471</v>
      </c>
      <c r="C2132" s="785">
        <v>16</v>
      </c>
      <c r="D2132" s="786">
        <f>IFERROR((INDEX(METADATA!$T$2:$T$20,MATCH(B2132,METADATA!$S$2:$S$20,0))),0)</f>
        <v>0</v>
      </c>
      <c r="E2132" s="785" t="str">
        <f t="shared" si="99"/>
        <v>HI</v>
      </c>
      <c r="F2132" s="786">
        <f>VLOOKUP(C2132,METADATA!$A$5:$H$29,IF(E2132="HI",2,IF(E2132="LO",6,10))+IF(D2132=1,2,IF(D2132=7,1,(IF(WEEKDAY(B2132)=1,2,IF(WEEKDAY(B2132)=7,1,0))))))</f>
        <v>2</v>
      </c>
      <c r="G2132" s="786">
        <f>VLOOKUP(C2132,METADATA!$J$5:$Q$29,IF(E2132="HI",2,IF(E2132="LO",6,10))+IF(D2132=1,2,IF(D2132=7,1,(IF(WEEKDAY(B2132)=1,2,IF(WEEKDAY(B2132)=7,1,0))))))</f>
        <v>2</v>
      </c>
      <c r="H2132" s="787">
        <v>14330.75</v>
      </c>
      <c r="I2132" s="788">
        <v>3367.6999664306641</v>
      </c>
      <c r="K2132" s="795">
        <v>856.5</v>
      </c>
      <c r="M2132" s="798">
        <f t="shared" si="100"/>
        <v>14721.134420498887</v>
      </c>
      <c r="N2132" s="303"/>
      <c r="S2132" s="786">
        <v>0</v>
      </c>
      <c r="T2132" s="781">
        <f>VLOOKUP(C2132,METADATA!$J$5:$Q$29,IF(E2132="HI",2,IF(E2132="LO",6,10))+IF(S2132=1,2,IF(D2132=7,1,(IF(WEEKDAY(B2132)=1,2,IF(WEEKDAY(B2132)=7,1,0))))))</f>
        <v>2</v>
      </c>
      <c r="U2132" s="781">
        <f>VLOOKUP(C2132,METADATA!$A$5:$H$29,IF(E2132="HI",2,IF(E2132="LO",6,10))+IF(S2132=1,2,IF(D2132=7,1,(IF(WEEKDAY(B2132)=1,2,IF(WEEKDAY(B2132)=7,1,0))))))</f>
        <v>2</v>
      </c>
    </row>
    <row r="2133" spans="2:21" ht="13.95" customHeight="1" x14ac:dyDescent="0.25">
      <c r="B2133" s="784">
        <f t="shared" si="98"/>
        <v>45471</v>
      </c>
      <c r="C2133" s="785">
        <v>17</v>
      </c>
      <c r="D2133" s="786">
        <f>IFERROR((INDEX(METADATA!$T$2:$T$20,MATCH(B2133,METADATA!$S$2:$S$20,0))),0)</f>
        <v>0</v>
      </c>
      <c r="E2133" s="785" t="str">
        <f t="shared" si="99"/>
        <v>HI</v>
      </c>
      <c r="F2133" s="786">
        <f>VLOOKUP(C2133,METADATA!$A$5:$H$29,IF(E2133="HI",2,IF(E2133="LO",6,10))+IF(D2133=1,2,IF(D2133=7,1,(IF(WEEKDAY(B2133)=1,2,IF(WEEKDAY(B2133)=7,1,0))))))</f>
        <v>1</v>
      </c>
      <c r="G2133" s="786">
        <f>VLOOKUP(C2133,METADATA!$J$5:$Q$29,IF(E2133="HI",2,IF(E2133="LO",6,10))+IF(D2133=1,2,IF(D2133=7,1,(IF(WEEKDAY(B2133)=1,2,IF(WEEKDAY(B2133)=7,1,0))))))</f>
        <v>1</v>
      </c>
      <c r="H2133" s="787">
        <v>13697.75</v>
      </c>
      <c r="I2133" s="788">
        <v>3395.739990234375</v>
      </c>
      <c r="K2133" s="795">
        <v>824.32500000000005</v>
      </c>
      <c r="M2133" s="798">
        <f t="shared" si="100"/>
        <v>14112.384814189874</v>
      </c>
      <c r="N2133" s="303"/>
      <c r="S2133" s="786">
        <v>0</v>
      </c>
      <c r="T2133" s="781">
        <f>VLOOKUP(C2133,METADATA!$J$5:$Q$29,IF(E2133="HI",2,IF(E2133="LO",6,10))+IF(S2133=1,2,IF(D2133=7,1,(IF(WEEKDAY(B2133)=1,2,IF(WEEKDAY(B2133)=7,1,0))))))</f>
        <v>1</v>
      </c>
      <c r="U2133" s="781">
        <f>VLOOKUP(C2133,METADATA!$A$5:$H$29,IF(E2133="HI",2,IF(E2133="LO",6,10))+IF(S2133=1,2,IF(D2133=7,1,(IF(WEEKDAY(B2133)=1,2,IF(WEEKDAY(B2133)=7,1,0))))))</f>
        <v>1</v>
      </c>
    </row>
    <row r="2134" spans="2:21" ht="13.95" customHeight="1" x14ac:dyDescent="0.25">
      <c r="B2134" s="784">
        <f t="shared" si="98"/>
        <v>45471</v>
      </c>
      <c r="C2134" s="785">
        <v>18</v>
      </c>
      <c r="D2134" s="786">
        <f>IFERROR((INDEX(METADATA!$T$2:$T$20,MATCH(B2134,METADATA!$S$2:$S$20,0))),0)</f>
        <v>0</v>
      </c>
      <c r="E2134" s="785" t="str">
        <f t="shared" si="99"/>
        <v>HI</v>
      </c>
      <c r="F2134" s="786">
        <f>VLOOKUP(C2134,METADATA!$A$5:$H$29,IF(E2134="HI",2,IF(E2134="LO",6,10))+IF(D2134=1,2,IF(D2134=7,1,(IF(WEEKDAY(B2134)=1,2,IF(WEEKDAY(B2134)=7,1,0))))))</f>
        <v>1</v>
      </c>
      <c r="G2134" s="786">
        <f>VLOOKUP(C2134,METADATA!$J$5:$Q$29,IF(E2134="HI",2,IF(E2134="LO",6,10))+IF(D2134=1,2,IF(D2134=7,1,(IF(WEEKDAY(B2134)=1,2,IF(WEEKDAY(B2134)=7,1,0))))))</f>
        <v>1</v>
      </c>
      <c r="H2134" s="787">
        <v>13464.75</v>
      </c>
      <c r="I2134" s="788">
        <v>3701.2999877929688</v>
      </c>
      <c r="K2134" s="795">
        <v>882.73749999999995</v>
      </c>
      <c r="M2134" s="798">
        <f t="shared" si="100"/>
        <v>13964.208325649408</v>
      </c>
      <c r="N2134" s="303"/>
      <c r="S2134" s="786">
        <v>0</v>
      </c>
      <c r="T2134" s="781">
        <f>VLOOKUP(C2134,METADATA!$J$5:$Q$29,IF(E2134="HI",2,IF(E2134="LO",6,10))+IF(S2134=1,2,IF(D2134=7,1,(IF(WEEKDAY(B2134)=1,2,IF(WEEKDAY(B2134)=7,1,0))))))</f>
        <v>1</v>
      </c>
      <c r="U2134" s="781">
        <f>VLOOKUP(C2134,METADATA!$A$5:$H$29,IF(E2134="HI",2,IF(E2134="LO",6,10))+IF(S2134=1,2,IF(D2134=7,1,(IF(WEEKDAY(B2134)=1,2,IF(WEEKDAY(B2134)=7,1,0))))))</f>
        <v>1</v>
      </c>
    </row>
    <row r="2135" spans="2:21" ht="13.95" customHeight="1" x14ac:dyDescent="0.25">
      <c r="B2135" s="784">
        <f t="shared" si="98"/>
        <v>45471</v>
      </c>
      <c r="C2135" s="785">
        <v>19</v>
      </c>
      <c r="D2135" s="786">
        <f>IFERROR((INDEX(METADATA!$T$2:$T$20,MATCH(B2135,METADATA!$S$2:$S$20,0))),0)</f>
        <v>0</v>
      </c>
      <c r="E2135" s="785" t="str">
        <f t="shared" si="99"/>
        <v>HI</v>
      </c>
      <c r="F2135" s="786">
        <f>VLOOKUP(C2135,METADATA!$A$5:$H$29,IF(E2135="HI",2,IF(E2135="LO",6,10))+IF(D2135=1,2,IF(D2135=7,1,(IF(WEEKDAY(B2135)=1,2,IF(WEEKDAY(B2135)=7,1,0))))))</f>
        <v>1</v>
      </c>
      <c r="G2135" s="786">
        <f>VLOOKUP(C2135,METADATA!$J$5:$Q$29,IF(E2135="HI",2,IF(E2135="LO",6,10))+IF(D2135=1,2,IF(D2135=7,1,(IF(WEEKDAY(B2135)=1,2,IF(WEEKDAY(B2135)=7,1,0))))))</f>
        <v>2</v>
      </c>
      <c r="H2135" s="787">
        <v>13655.25</v>
      </c>
      <c r="I2135" s="788">
        <v>3822.2050170898438</v>
      </c>
      <c r="K2135" s="795">
        <v>0</v>
      </c>
      <c r="M2135" s="798">
        <f t="shared" si="100"/>
        <v>14180.095336603586</v>
      </c>
      <c r="N2135" s="303"/>
      <c r="S2135" s="786">
        <v>0</v>
      </c>
      <c r="T2135" s="781">
        <f>VLOOKUP(C2135,METADATA!$J$5:$Q$29,IF(E2135="HI",2,IF(E2135="LO",6,10))+IF(S2135=1,2,IF(D2135=7,1,(IF(WEEKDAY(B2135)=1,2,IF(WEEKDAY(B2135)=7,1,0))))))</f>
        <v>2</v>
      </c>
      <c r="U2135" s="781">
        <f>VLOOKUP(C2135,METADATA!$A$5:$H$29,IF(E2135="HI",2,IF(E2135="LO",6,10))+IF(S2135=1,2,IF(D2135=7,1,(IF(WEEKDAY(B2135)=1,2,IF(WEEKDAY(B2135)=7,1,0))))))</f>
        <v>1</v>
      </c>
    </row>
    <row r="2136" spans="2:21" ht="13.95" customHeight="1" x14ac:dyDescent="0.25">
      <c r="B2136" s="784">
        <f t="shared" si="98"/>
        <v>45471</v>
      </c>
      <c r="C2136" s="785">
        <v>20</v>
      </c>
      <c r="D2136" s="786">
        <f>IFERROR((INDEX(METADATA!$T$2:$T$20,MATCH(B2136,METADATA!$S$2:$S$20,0))),0)</f>
        <v>0</v>
      </c>
      <c r="E2136" s="785" t="str">
        <f t="shared" si="99"/>
        <v>HI</v>
      </c>
      <c r="F2136" s="786">
        <f>VLOOKUP(C2136,METADATA!$A$5:$H$29,IF(E2136="HI",2,IF(E2136="LO",6,10))+IF(D2136=1,2,IF(D2136=7,1,(IF(WEEKDAY(B2136)=1,2,IF(WEEKDAY(B2136)=7,1,0))))))</f>
        <v>2</v>
      </c>
      <c r="G2136" s="786">
        <f>VLOOKUP(C2136,METADATA!$J$5:$Q$29,IF(E2136="HI",2,IF(E2136="LO",6,10))+IF(D2136=1,2,IF(D2136=7,1,(IF(WEEKDAY(B2136)=1,2,IF(WEEKDAY(B2136)=7,1,0))))))</f>
        <v>2</v>
      </c>
      <c r="H2136" s="787">
        <v>12496.75</v>
      </c>
      <c r="I2136" s="788">
        <v>3669.280029296875</v>
      </c>
      <c r="K2136" s="795">
        <v>0</v>
      </c>
      <c r="M2136" s="798">
        <f t="shared" si="100"/>
        <v>13024.299462769461</v>
      </c>
      <c r="N2136" s="303"/>
      <c r="S2136" s="786">
        <v>0</v>
      </c>
      <c r="T2136" s="781">
        <f>VLOOKUP(C2136,METADATA!$J$5:$Q$29,IF(E2136="HI",2,IF(E2136="LO",6,10))+IF(S2136=1,2,IF(D2136=7,1,(IF(WEEKDAY(B2136)=1,2,IF(WEEKDAY(B2136)=7,1,0))))))</f>
        <v>2</v>
      </c>
      <c r="U2136" s="781">
        <f>VLOOKUP(C2136,METADATA!$A$5:$H$29,IF(E2136="HI",2,IF(E2136="LO",6,10))+IF(S2136=1,2,IF(D2136=7,1,(IF(WEEKDAY(B2136)=1,2,IF(WEEKDAY(B2136)=7,1,0))))))</f>
        <v>2</v>
      </c>
    </row>
    <row r="2137" spans="2:21" ht="13.95" customHeight="1" x14ac:dyDescent="0.25">
      <c r="B2137" s="784">
        <f t="shared" si="98"/>
        <v>45471</v>
      </c>
      <c r="C2137" s="785">
        <v>21</v>
      </c>
      <c r="D2137" s="786">
        <f>IFERROR((INDEX(METADATA!$T$2:$T$20,MATCH(B2137,METADATA!$S$2:$S$20,0))),0)</f>
        <v>0</v>
      </c>
      <c r="E2137" s="785" t="str">
        <f t="shared" si="99"/>
        <v>HI</v>
      </c>
      <c r="F2137" s="786">
        <f>VLOOKUP(C2137,METADATA!$A$5:$H$29,IF(E2137="HI",2,IF(E2137="LO",6,10))+IF(D2137=1,2,IF(D2137=7,1,(IF(WEEKDAY(B2137)=1,2,IF(WEEKDAY(B2137)=7,1,0))))))</f>
        <v>2</v>
      </c>
      <c r="G2137" s="786">
        <f>VLOOKUP(C2137,METADATA!$J$5:$Q$29,IF(E2137="HI",2,IF(E2137="LO",6,10))+IF(D2137=1,2,IF(D2137=7,1,(IF(WEEKDAY(B2137)=1,2,IF(WEEKDAY(B2137)=7,1,0))))))</f>
        <v>2</v>
      </c>
      <c r="H2137" s="787">
        <v>11485.25</v>
      </c>
      <c r="I2137" s="788">
        <v>3277.6450805664063</v>
      </c>
      <c r="K2137" s="795">
        <v>0</v>
      </c>
      <c r="M2137" s="798">
        <f t="shared" si="100"/>
        <v>11943.781848169414</v>
      </c>
      <c r="N2137" s="303"/>
      <c r="S2137" s="786">
        <v>0</v>
      </c>
      <c r="T2137" s="781">
        <f>VLOOKUP(C2137,METADATA!$J$5:$Q$29,IF(E2137="HI",2,IF(E2137="LO",6,10))+IF(S2137=1,2,IF(D2137=7,1,(IF(WEEKDAY(B2137)=1,2,IF(WEEKDAY(B2137)=7,1,0))))))</f>
        <v>2</v>
      </c>
      <c r="U2137" s="781">
        <f>VLOOKUP(C2137,METADATA!$A$5:$H$29,IF(E2137="HI",2,IF(E2137="LO",6,10))+IF(S2137=1,2,IF(D2137=7,1,(IF(WEEKDAY(B2137)=1,2,IF(WEEKDAY(B2137)=7,1,0))))))</f>
        <v>2</v>
      </c>
    </row>
    <row r="2138" spans="2:21" ht="13.95" customHeight="1" x14ac:dyDescent="0.25">
      <c r="B2138" s="784">
        <f t="shared" si="98"/>
        <v>45471</v>
      </c>
      <c r="C2138" s="785">
        <v>22</v>
      </c>
      <c r="D2138" s="786">
        <f>IFERROR((INDEX(METADATA!$T$2:$T$20,MATCH(B2138,METADATA!$S$2:$S$20,0))),0)</f>
        <v>0</v>
      </c>
      <c r="E2138" s="785" t="str">
        <f t="shared" si="99"/>
        <v>HI</v>
      </c>
      <c r="F2138" s="786">
        <f>VLOOKUP(C2138,METADATA!$A$5:$H$29,IF(E2138="HI",2,IF(E2138="LO",6,10))+IF(D2138=1,2,IF(D2138=7,1,(IF(WEEKDAY(B2138)=1,2,IF(WEEKDAY(B2138)=7,1,0))))))</f>
        <v>3</v>
      </c>
      <c r="G2138" s="786">
        <f>VLOOKUP(C2138,METADATA!$J$5:$Q$29,IF(E2138="HI",2,IF(E2138="LO",6,10))+IF(D2138=1,2,IF(D2138=7,1,(IF(WEEKDAY(B2138)=1,2,IF(WEEKDAY(B2138)=7,1,0))))))</f>
        <v>3</v>
      </c>
      <c r="H2138" s="787">
        <v>10482.5</v>
      </c>
      <c r="I2138" s="788">
        <v>2721.2774963378906</v>
      </c>
      <c r="K2138" s="795">
        <v>0</v>
      </c>
      <c r="M2138" s="798">
        <f t="shared" si="100"/>
        <v>10829.965718416426</v>
      </c>
      <c r="N2138" s="303"/>
      <c r="S2138" s="786">
        <v>0</v>
      </c>
      <c r="T2138" s="781">
        <f>VLOOKUP(C2138,METADATA!$J$5:$Q$29,IF(E2138="HI",2,IF(E2138="LO",6,10))+IF(S2138=1,2,IF(D2138=7,1,(IF(WEEKDAY(B2138)=1,2,IF(WEEKDAY(B2138)=7,1,0))))))</f>
        <v>3</v>
      </c>
      <c r="U2138" s="781">
        <f>VLOOKUP(C2138,METADATA!$A$5:$H$29,IF(E2138="HI",2,IF(E2138="LO",6,10))+IF(S2138=1,2,IF(D2138=7,1,(IF(WEEKDAY(B2138)=1,2,IF(WEEKDAY(B2138)=7,1,0))))))</f>
        <v>3</v>
      </c>
    </row>
    <row r="2139" spans="2:21" ht="13.95" customHeight="1" x14ac:dyDescent="0.25">
      <c r="B2139" s="784">
        <f t="shared" si="98"/>
        <v>45471</v>
      </c>
      <c r="C2139" s="785">
        <v>23</v>
      </c>
      <c r="D2139" s="786">
        <f>IFERROR((INDEX(METADATA!$T$2:$T$20,MATCH(B2139,METADATA!$S$2:$S$20,0))),0)</f>
        <v>0</v>
      </c>
      <c r="E2139" s="785" t="str">
        <f t="shared" si="99"/>
        <v>HI</v>
      </c>
      <c r="F2139" s="786">
        <f>VLOOKUP(C2139,METADATA!$A$5:$H$29,IF(E2139="HI",2,IF(E2139="LO",6,10))+IF(D2139=1,2,IF(D2139=7,1,(IF(WEEKDAY(B2139)=1,2,IF(WEEKDAY(B2139)=7,1,0))))))</f>
        <v>3</v>
      </c>
      <c r="G2139" s="786">
        <f>VLOOKUP(C2139,METADATA!$J$5:$Q$29,IF(E2139="HI",2,IF(E2139="LO",6,10))+IF(D2139=1,2,IF(D2139=7,1,(IF(WEEKDAY(B2139)=1,2,IF(WEEKDAY(B2139)=7,1,0))))))</f>
        <v>3</v>
      </c>
      <c r="H2139" s="787">
        <v>9573.75</v>
      </c>
      <c r="I2139" s="788">
        <v>3337.5625</v>
      </c>
      <c r="K2139" s="795">
        <v>0</v>
      </c>
      <c r="M2139" s="798">
        <f t="shared" si="100"/>
        <v>10138.836841763765</v>
      </c>
      <c r="N2139" s="303"/>
      <c r="S2139" s="786">
        <v>0</v>
      </c>
      <c r="T2139" s="781">
        <f>VLOOKUP(C2139,METADATA!$J$5:$Q$29,IF(E2139="HI",2,IF(E2139="LO",6,10))+IF(S2139=1,2,IF(D2139=7,1,(IF(WEEKDAY(B2139)=1,2,IF(WEEKDAY(B2139)=7,1,0))))))</f>
        <v>3</v>
      </c>
      <c r="U2139" s="781">
        <f>VLOOKUP(C2139,METADATA!$A$5:$H$29,IF(E2139="HI",2,IF(E2139="LO",6,10))+IF(S2139=1,2,IF(D2139=7,1,(IF(WEEKDAY(B2139)=1,2,IF(WEEKDAY(B2139)=7,1,0))))))</f>
        <v>3</v>
      </c>
    </row>
    <row r="2140" spans="2:21" ht="13.95" customHeight="1" x14ac:dyDescent="0.25">
      <c r="B2140" s="784">
        <f t="shared" ref="B2140:B2203" si="101">B2116+1</f>
        <v>45472</v>
      </c>
      <c r="C2140" s="785">
        <v>0</v>
      </c>
      <c r="D2140" s="786">
        <f>IFERROR((INDEX(METADATA!$T$2:$T$20,MATCH(B2140,METADATA!$S$2:$S$20,0))),0)</f>
        <v>0</v>
      </c>
      <c r="E2140" s="785" t="str">
        <f t="shared" si="99"/>
        <v>HI</v>
      </c>
      <c r="F2140" s="786">
        <f>VLOOKUP(C2140,METADATA!$A$5:$H$29,IF(E2140="HI",2,IF(E2140="LO",6,10))+IF(D2140=1,2,IF(D2140=7,1,(IF(WEEKDAY(B2140)=1,2,IF(WEEKDAY(B2140)=7,1,0))))))</f>
        <v>3</v>
      </c>
      <c r="G2140" s="786">
        <f>VLOOKUP(C2140,METADATA!$J$5:$Q$29,IF(E2140="HI",2,IF(E2140="LO",6,10))+IF(D2140=1,2,IF(D2140=7,1,(IF(WEEKDAY(B2140)=1,2,IF(WEEKDAY(B2140)=7,1,0))))))</f>
        <v>3</v>
      </c>
      <c r="H2140" s="787">
        <v>8899.75</v>
      </c>
      <c r="I2140" s="788">
        <v>3176.9650268554688</v>
      </c>
      <c r="K2140" s="795">
        <v>0</v>
      </c>
      <c r="M2140" s="798">
        <f t="shared" si="100"/>
        <v>9449.7966562441306</v>
      </c>
      <c r="N2140" s="303"/>
      <c r="S2140" s="786">
        <v>0</v>
      </c>
      <c r="T2140" s="781">
        <f>VLOOKUP(C2140,METADATA!$J$5:$Q$29,IF(E2140="HI",2,IF(E2140="LO",6,10))+IF(S2140=1,2,IF(D2140=7,1,(IF(WEEKDAY(B2140)=1,2,IF(WEEKDAY(B2140)=7,1,0))))))</f>
        <v>3</v>
      </c>
      <c r="U2140" s="781">
        <f>VLOOKUP(C2140,METADATA!$A$5:$H$29,IF(E2140="HI",2,IF(E2140="LO",6,10))+IF(S2140=1,2,IF(D2140=7,1,(IF(WEEKDAY(B2140)=1,2,IF(WEEKDAY(B2140)=7,1,0))))))</f>
        <v>3</v>
      </c>
    </row>
    <row r="2141" spans="2:21" ht="13.95" customHeight="1" x14ac:dyDescent="0.25">
      <c r="B2141" s="784">
        <f t="shared" si="101"/>
        <v>45472</v>
      </c>
      <c r="C2141" s="785">
        <v>1</v>
      </c>
      <c r="D2141" s="786">
        <f>IFERROR((INDEX(METADATA!$T$2:$T$20,MATCH(B2141,METADATA!$S$2:$S$20,0))),0)</f>
        <v>0</v>
      </c>
      <c r="E2141" s="785" t="str">
        <f t="shared" si="99"/>
        <v>HI</v>
      </c>
      <c r="F2141" s="786">
        <f>VLOOKUP(C2141,METADATA!$A$5:$H$29,IF(E2141="HI",2,IF(E2141="LO",6,10))+IF(D2141=1,2,IF(D2141=7,1,(IF(WEEKDAY(B2141)=1,2,IF(WEEKDAY(B2141)=7,1,0))))))</f>
        <v>3</v>
      </c>
      <c r="G2141" s="786">
        <f>VLOOKUP(C2141,METADATA!$J$5:$Q$29,IF(E2141="HI",2,IF(E2141="LO",6,10))+IF(D2141=1,2,IF(D2141=7,1,(IF(WEEKDAY(B2141)=1,2,IF(WEEKDAY(B2141)=7,1,0))))))</f>
        <v>3</v>
      </c>
      <c r="H2141" s="787">
        <v>8479.25</v>
      </c>
      <c r="I2141" s="788">
        <v>3604.5200805664063</v>
      </c>
      <c r="K2141" s="795">
        <v>0</v>
      </c>
      <c r="M2141" s="798">
        <f t="shared" si="100"/>
        <v>9213.5902651304423</v>
      </c>
      <c r="N2141" s="303"/>
      <c r="S2141" s="786">
        <v>0</v>
      </c>
      <c r="T2141" s="781">
        <f>VLOOKUP(C2141,METADATA!$J$5:$Q$29,IF(E2141="HI",2,IF(E2141="LO",6,10))+IF(S2141=1,2,IF(D2141=7,1,(IF(WEEKDAY(B2141)=1,2,IF(WEEKDAY(B2141)=7,1,0))))))</f>
        <v>3</v>
      </c>
      <c r="U2141" s="781">
        <f>VLOOKUP(C2141,METADATA!$A$5:$H$29,IF(E2141="HI",2,IF(E2141="LO",6,10))+IF(S2141=1,2,IF(D2141=7,1,(IF(WEEKDAY(B2141)=1,2,IF(WEEKDAY(B2141)=7,1,0))))))</f>
        <v>3</v>
      </c>
    </row>
    <row r="2142" spans="2:21" ht="13.95" customHeight="1" x14ac:dyDescent="0.25">
      <c r="B2142" s="784">
        <f t="shared" si="101"/>
        <v>45472</v>
      </c>
      <c r="C2142" s="785">
        <v>2</v>
      </c>
      <c r="D2142" s="786">
        <f>IFERROR((INDEX(METADATA!$T$2:$T$20,MATCH(B2142,METADATA!$S$2:$S$20,0))),0)</f>
        <v>0</v>
      </c>
      <c r="E2142" s="785" t="str">
        <f t="shared" si="99"/>
        <v>HI</v>
      </c>
      <c r="F2142" s="786">
        <f>VLOOKUP(C2142,METADATA!$A$5:$H$29,IF(E2142="HI",2,IF(E2142="LO",6,10))+IF(D2142=1,2,IF(D2142=7,1,(IF(WEEKDAY(B2142)=1,2,IF(WEEKDAY(B2142)=7,1,0))))))</f>
        <v>3</v>
      </c>
      <c r="G2142" s="786">
        <f>VLOOKUP(C2142,METADATA!$J$5:$Q$29,IF(E2142="HI",2,IF(E2142="LO",6,10))+IF(D2142=1,2,IF(D2142=7,1,(IF(WEEKDAY(B2142)=1,2,IF(WEEKDAY(B2142)=7,1,0))))))</f>
        <v>3</v>
      </c>
      <c r="H2142" s="787">
        <v>8119.25</v>
      </c>
      <c r="I2142" s="788">
        <v>4418.9050598144531</v>
      </c>
      <c r="K2142" s="795">
        <v>0</v>
      </c>
      <c r="M2142" s="798">
        <f t="shared" si="100"/>
        <v>9243.859718221267</v>
      </c>
      <c r="N2142" s="303"/>
      <c r="S2142" s="786">
        <v>0</v>
      </c>
      <c r="T2142" s="781">
        <f>VLOOKUP(C2142,METADATA!$J$5:$Q$29,IF(E2142="HI",2,IF(E2142="LO",6,10))+IF(S2142=1,2,IF(D2142=7,1,(IF(WEEKDAY(B2142)=1,2,IF(WEEKDAY(B2142)=7,1,0))))))</f>
        <v>3</v>
      </c>
      <c r="U2142" s="781">
        <f>VLOOKUP(C2142,METADATA!$A$5:$H$29,IF(E2142="HI",2,IF(E2142="LO",6,10))+IF(S2142=1,2,IF(D2142=7,1,(IF(WEEKDAY(B2142)=1,2,IF(WEEKDAY(B2142)=7,1,0))))))</f>
        <v>3</v>
      </c>
    </row>
    <row r="2143" spans="2:21" ht="13.95" customHeight="1" x14ac:dyDescent="0.25">
      <c r="B2143" s="784">
        <f t="shared" si="101"/>
        <v>45472</v>
      </c>
      <c r="C2143" s="785">
        <v>3</v>
      </c>
      <c r="D2143" s="786">
        <f>IFERROR((INDEX(METADATA!$T$2:$T$20,MATCH(B2143,METADATA!$S$2:$S$20,0))),0)</f>
        <v>0</v>
      </c>
      <c r="E2143" s="785" t="str">
        <f t="shared" si="99"/>
        <v>HI</v>
      </c>
      <c r="F2143" s="786">
        <f>VLOOKUP(C2143,METADATA!$A$5:$H$29,IF(E2143="HI",2,IF(E2143="LO",6,10))+IF(D2143=1,2,IF(D2143=7,1,(IF(WEEKDAY(B2143)=1,2,IF(WEEKDAY(B2143)=7,1,0))))))</f>
        <v>3</v>
      </c>
      <c r="G2143" s="786">
        <f>VLOOKUP(C2143,METADATA!$J$5:$Q$29,IF(E2143="HI",2,IF(E2143="LO",6,10))+IF(D2143=1,2,IF(D2143=7,1,(IF(WEEKDAY(B2143)=1,2,IF(WEEKDAY(B2143)=7,1,0))))))</f>
        <v>3</v>
      </c>
      <c r="H2143" s="787">
        <v>8146.25</v>
      </c>
      <c r="I2143" s="788">
        <v>4559.4000244140625</v>
      </c>
      <c r="K2143" s="795">
        <v>0</v>
      </c>
      <c r="M2143" s="798">
        <f t="shared" si="100"/>
        <v>9335.3905994943216</v>
      </c>
      <c r="N2143" s="303"/>
      <c r="S2143" s="786">
        <v>0</v>
      </c>
      <c r="T2143" s="781">
        <f>VLOOKUP(C2143,METADATA!$J$5:$Q$29,IF(E2143="HI",2,IF(E2143="LO",6,10))+IF(S2143=1,2,IF(D2143=7,1,(IF(WEEKDAY(B2143)=1,2,IF(WEEKDAY(B2143)=7,1,0))))))</f>
        <v>3</v>
      </c>
      <c r="U2143" s="781">
        <f>VLOOKUP(C2143,METADATA!$A$5:$H$29,IF(E2143="HI",2,IF(E2143="LO",6,10))+IF(S2143=1,2,IF(D2143=7,1,(IF(WEEKDAY(B2143)=1,2,IF(WEEKDAY(B2143)=7,1,0))))))</f>
        <v>3</v>
      </c>
    </row>
    <row r="2144" spans="2:21" ht="13.95" customHeight="1" x14ac:dyDescent="0.25">
      <c r="B2144" s="784">
        <f t="shared" si="101"/>
        <v>45472</v>
      </c>
      <c r="C2144" s="785">
        <v>4</v>
      </c>
      <c r="D2144" s="786">
        <f>IFERROR((INDEX(METADATA!$T$2:$T$20,MATCH(B2144,METADATA!$S$2:$S$20,0))),0)</f>
        <v>0</v>
      </c>
      <c r="E2144" s="785" t="str">
        <f t="shared" si="99"/>
        <v>HI</v>
      </c>
      <c r="F2144" s="786">
        <f>VLOOKUP(C2144,METADATA!$A$5:$H$29,IF(E2144="HI",2,IF(E2144="LO",6,10))+IF(D2144=1,2,IF(D2144=7,1,(IF(WEEKDAY(B2144)=1,2,IF(WEEKDAY(B2144)=7,1,0))))))</f>
        <v>3</v>
      </c>
      <c r="G2144" s="786">
        <f>VLOOKUP(C2144,METADATA!$J$5:$Q$29,IF(E2144="HI",2,IF(E2144="LO",6,10))+IF(D2144=1,2,IF(D2144=7,1,(IF(WEEKDAY(B2144)=1,2,IF(WEEKDAY(B2144)=7,1,0))))))</f>
        <v>3</v>
      </c>
      <c r="H2144" s="787">
        <v>8430.75</v>
      </c>
      <c r="I2144" s="788">
        <v>4432.967529296875</v>
      </c>
      <c r="K2144" s="795">
        <v>0</v>
      </c>
      <c r="M2144" s="798">
        <f t="shared" si="100"/>
        <v>9525.1638662177593</v>
      </c>
      <c r="N2144" s="303"/>
      <c r="S2144" s="786">
        <v>0</v>
      </c>
      <c r="T2144" s="781">
        <f>VLOOKUP(C2144,METADATA!$J$5:$Q$29,IF(E2144="HI",2,IF(E2144="LO",6,10))+IF(S2144=1,2,IF(D2144=7,1,(IF(WEEKDAY(B2144)=1,2,IF(WEEKDAY(B2144)=7,1,0))))))</f>
        <v>3</v>
      </c>
      <c r="U2144" s="781">
        <f>VLOOKUP(C2144,METADATA!$A$5:$H$29,IF(E2144="HI",2,IF(E2144="LO",6,10))+IF(S2144=1,2,IF(D2144=7,1,(IF(WEEKDAY(B2144)=1,2,IF(WEEKDAY(B2144)=7,1,0))))))</f>
        <v>3</v>
      </c>
    </row>
    <row r="2145" spans="2:21" ht="13.95" customHeight="1" x14ac:dyDescent="0.25">
      <c r="B2145" s="784">
        <f t="shared" si="101"/>
        <v>45472</v>
      </c>
      <c r="C2145" s="785">
        <v>5</v>
      </c>
      <c r="D2145" s="786">
        <f>IFERROR((INDEX(METADATA!$T$2:$T$20,MATCH(B2145,METADATA!$S$2:$S$20,0))),0)</f>
        <v>0</v>
      </c>
      <c r="E2145" s="785" t="str">
        <f t="shared" si="99"/>
        <v>HI</v>
      </c>
      <c r="F2145" s="786">
        <f>VLOOKUP(C2145,METADATA!$A$5:$H$29,IF(E2145="HI",2,IF(E2145="LO",6,10))+IF(D2145=1,2,IF(D2145=7,1,(IF(WEEKDAY(B2145)=1,2,IF(WEEKDAY(B2145)=7,1,0))))))</f>
        <v>3</v>
      </c>
      <c r="G2145" s="786">
        <f>VLOOKUP(C2145,METADATA!$J$5:$Q$29,IF(E2145="HI",2,IF(E2145="LO",6,10))+IF(D2145=1,2,IF(D2145=7,1,(IF(WEEKDAY(B2145)=1,2,IF(WEEKDAY(B2145)=7,1,0))))))</f>
        <v>3</v>
      </c>
      <c r="H2145" s="787">
        <v>8983</v>
      </c>
      <c r="I2145" s="788">
        <v>4377.6950073242188</v>
      </c>
      <c r="K2145" s="795">
        <v>0</v>
      </c>
      <c r="M2145" s="798">
        <f t="shared" si="100"/>
        <v>9992.9226243952962</v>
      </c>
      <c r="N2145" s="303"/>
      <c r="S2145" s="786">
        <v>0</v>
      </c>
      <c r="T2145" s="781">
        <f>VLOOKUP(C2145,METADATA!$J$5:$Q$29,IF(E2145="HI",2,IF(E2145="LO",6,10))+IF(S2145=1,2,IF(D2145=7,1,(IF(WEEKDAY(B2145)=1,2,IF(WEEKDAY(B2145)=7,1,0))))))</f>
        <v>3</v>
      </c>
      <c r="U2145" s="781">
        <f>VLOOKUP(C2145,METADATA!$A$5:$H$29,IF(E2145="HI",2,IF(E2145="LO",6,10))+IF(S2145=1,2,IF(D2145=7,1,(IF(WEEKDAY(B2145)=1,2,IF(WEEKDAY(B2145)=7,1,0))))))</f>
        <v>3</v>
      </c>
    </row>
    <row r="2146" spans="2:21" ht="13.95" customHeight="1" x14ac:dyDescent="0.25">
      <c r="B2146" s="784">
        <f t="shared" si="101"/>
        <v>45472</v>
      </c>
      <c r="C2146" s="785">
        <v>6</v>
      </c>
      <c r="D2146" s="786">
        <f>IFERROR((INDEX(METADATA!$T$2:$T$20,MATCH(B2146,METADATA!$S$2:$S$20,0))),0)</f>
        <v>0</v>
      </c>
      <c r="E2146" s="785" t="str">
        <f t="shared" si="99"/>
        <v>HI</v>
      </c>
      <c r="F2146" s="786">
        <f>VLOOKUP(C2146,METADATA!$A$5:$H$29,IF(E2146="HI",2,IF(E2146="LO",6,10))+IF(D2146=1,2,IF(D2146=7,1,(IF(WEEKDAY(B2146)=1,2,IF(WEEKDAY(B2146)=7,1,0))))))</f>
        <v>3</v>
      </c>
      <c r="G2146" s="786">
        <f>VLOOKUP(C2146,METADATA!$J$5:$Q$29,IF(E2146="HI",2,IF(E2146="LO",6,10))+IF(D2146=1,2,IF(D2146=7,1,(IF(WEEKDAY(B2146)=1,2,IF(WEEKDAY(B2146)=7,1,0))))))</f>
        <v>3</v>
      </c>
      <c r="H2146" s="787">
        <v>9840.75</v>
      </c>
      <c r="I2146" s="788">
        <v>4339.64501953125</v>
      </c>
      <c r="K2146" s="795">
        <v>870.51250000000005</v>
      </c>
      <c r="M2146" s="798">
        <f t="shared" si="100"/>
        <v>10755.132702948968</v>
      </c>
      <c r="N2146" s="303"/>
      <c r="S2146" s="786">
        <v>0</v>
      </c>
      <c r="T2146" s="781">
        <f>VLOOKUP(C2146,METADATA!$J$5:$Q$29,IF(E2146="HI",2,IF(E2146="LO",6,10))+IF(S2146=1,2,IF(D2146=7,1,(IF(WEEKDAY(B2146)=1,2,IF(WEEKDAY(B2146)=7,1,0))))))</f>
        <v>3</v>
      </c>
      <c r="U2146" s="781">
        <f>VLOOKUP(C2146,METADATA!$A$5:$H$29,IF(E2146="HI",2,IF(E2146="LO",6,10))+IF(S2146=1,2,IF(D2146=7,1,(IF(WEEKDAY(B2146)=1,2,IF(WEEKDAY(B2146)=7,1,0))))))</f>
        <v>3</v>
      </c>
    </row>
    <row r="2147" spans="2:21" ht="13.95" customHeight="1" x14ac:dyDescent="0.25">
      <c r="B2147" s="784">
        <f t="shared" si="101"/>
        <v>45472</v>
      </c>
      <c r="C2147" s="785">
        <v>7</v>
      </c>
      <c r="D2147" s="786">
        <f>IFERROR((INDEX(METADATA!$T$2:$T$20,MATCH(B2147,METADATA!$S$2:$S$20,0))),0)</f>
        <v>0</v>
      </c>
      <c r="E2147" s="785" t="str">
        <f t="shared" si="99"/>
        <v>HI</v>
      </c>
      <c r="F2147" s="786">
        <f>VLOOKUP(C2147,METADATA!$A$5:$H$29,IF(E2147="HI",2,IF(E2147="LO",6,10))+IF(D2147=1,2,IF(D2147=7,1,(IF(WEEKDAY(B2147)=1,2,IF(WEEKDAY(B2147)=7,1,0))))))</f>
        <v>2</v>
      </c>
      <c r="G2147" s="786">
        <f>VLOOKUP(C2147,METADATA!$J$5:$Q$29,IF(E2147="HI",2,IF(E2147="LO",6,10))+IF(D2147=1,2,IF(D2147=7,1,(IF(WEEKDAY(B2147)=1,2,IF(WEEKDAY(B2147)=7,1,0))))))</f>
        <v>2</v>
      </c>
      <c r="H2147" s="787">
        <v>11178.25</v>
      </c>
      <c r="I2147" s="788">
        <v>3700.8250274658203</v>
      </c>
      <c r="K2147" s="795">
        <v>865.8125</v>
      </c>
      <c r="M2147" s="798">
        <f t="shared" si="100"/>
        <v>11774.947088900968</v>
      </c>
      <c r="N2147" s="303"/>
      <c r="S2147" s="786">
        <v>0</v>
      </c>
      <c r="T2147" s="781">
        <f>VLOOKUP(C2147,METADATA!$J$5:$Q$29,IF(E2147="HI",2,IF(E2147="LO",6,10))+IF(S2147=1,2,IF(D2147=7,1,(IF(WEEKDAY(B2147)=1,2,IF(WEEKDAY(B2147)=7,1,0))))))</f>
        <v>2</v>
      </c>
      <c r="U2147" s="781">
        <f>VLOOKUP(C2147,METADATA!$A$5:$H$29,IF(E2147="HI",2,IF(E2147="LO",6,10))+IF(S2147=1,2,IF(D2147=7,1,(IF(WEEKDAY(B2147)=1,2,IF(WEEKDAY(B2147)=7,1,0))))))</f>
        <v>2</v>
      </c>
    </row>
    <row r="2148" spans="2:21" ht="13.95" customHeight="1" x14ac:dyDescent="0.25">
      <c r="B2148" s="784">
        <f t="shared" si="101"/>
        <v>45472</v>
      </c>
      <c r="C2148" s="785">
        <v>8</v>
      </c>
      <c r="D2148" s="786">
        <f>IFERROR((INDEX(METADATA!$T$2:$T$20,MATCH(B2148,METADATA!$S$2:$S$20,0))),0)</f>
        <v>0</v>
      </c>
      <c r="E2148" s="785" t="str">
        <f t="shared" si="99"/>
        <v>HI</v>
      </c>
      <c r="F2148" s="786">
        <f>VLOOKUP(C2148,METADATA!$A$5:$H$29,IF(E2148="HI",2,IF(E2148="LO",6,10))+IF(D2148=1,2,IF(D2148=7,1,(IF(WEEKDAY(B2148)=1,2,IF(WEEKDAY(B2148)=7,1,0))))))</f>
        <v>2</v>
      </c>
      <c r="G2148" s="786">
        <f>VLOOKUP(C2148,METADATA!$J$5:$Q$29,IF(E2148="HI",2,IF(E2148="LO",6,10))+IF(D2148=1,2,IF(D2148=7,1,(IF(WEEKDAY(B2148)=1,2,IF(WEEKDAY(B2148)=7,1,0))))))</f>
        <v>2</v>
      </c>
      <c r="H2148" s="787">
        <v>12760.25</v>
      </c>
      <c r="I2148" s="788">
        <v>3500.0799865722656</v>
      </c>
      <c r="K2148" s="795">
        <v>834.63750000000005</v>
      </c>
      <c r="M2148" s="798">
        <f t="shared" si="100"/>
        <v>13231.573601613063</v>
      </c>
      <c r="N2148" s="303"/>
      <c r="S2148" s="786">
        <v>0</v>
      </c>
      <c r="T2148" s="781">
        <f>VLOOKUP(C2148,METADATA!$J$5:$Q$29,IF(E2148="HI",2,IF(E2148="LO",6,10))+IF(S2148=1,2,IF(D2148=7,1,(IF(WEEKDAY(B2148)=1,2,IF(WEEKDAY(B2148)=7,1,0))))))</f>
        <v>2</v>
      </c>
      <c r="U2148" s="781">
        <f>VLOOKUP(C2148,METADATA!$A$5:$H$29,IF(E2148="HI",2,IF(E2148="LO",6,10))+IF(S2148=1,2,IF(D2148=7,1,(IF(WEEKDAY(B2148)=1,2,IF(WEEKDAY(B2148)=7,1,0))))))</f>
        <v>2</v>
      </c>
    </row>
    <row r="2149" spans="2:21" ht="13.95" customHeight="1" x14ac:dyDescent="0.25">
      <c r="B2149" s="784">
        <f t="shared" si="101"/>
        <v>45472</v>
      </c>
      <c r="C2149" s="785">
        <v>9</v>
      </c>
      <c r="D2149" s="786">
        <f>IFERROR((INDEX(METADATA!$T$2:$T$20,MATCH(B2149,METADATA!$S$2:$S$20,0))),0)</f>
        <v>0</v>
      </c>
      <c r="E2149" s="785" t="str">
        <f t="shared" si="99"/>
        <v>HI</v>
      </c>
      <c r="F2149" s="786">
        <f>VLOOKUP(C2149,METADATA!$A$5:$H$29,IF(E2149="HI",2,IF(E2149="LO",6,10))+IF(D2149=1,2,IF(D2149=7,1,(IF(WEEKDAY(B2149)=1,2,IF(WEEKDAY(B2149)=7,1,0))))))</f>
        <v>2</v>
      </c>
      <c r="G2149" s="786">
        <f>VLOOKUP(C2149,METADATA!$J$5:$Q$29,IF(E2149="HI",2,IF(E2149="LO",6,10))+IF(D2149=1,2,IF(D2149=7,1,(IF(WEEKDAY(B2149)=1,2,IF(WEEKDAY(B2149)=7,1,0))))))</f>
        <v>2</v>
      </c>
      <c r="H2149" s="787">
        <v>13609.25</v>
      </c>
      <c r="I2149" s="788">
        <v>4648.1950073242188</v>
      </c>
      <c r="K2149" s="795">
        <v>847.33749999999998</v>
      </c>
      <c r="M2149" s="798">
        <f t="shared" si="100"/>
        <v>14381.147464253811</v>
      </c>
      <c r="N2149" s="303"/>
      <c r="S2149" s="786">
        <v>0</v>
      </c>
      <c r="T2149" s="781">
        <f>VLOOKUP(C2149,METADATA!$J$5:$Q$29,IF(E2149="HI",2,IF(E2149="LO",6,10))+IF(S2149=1,2,IF(D2149=7,1,(IF(WEEKDAY(B2149)=1,2,IF(WEEKDAY(B2149)=7,1,0))))))</f>
        <v>2</v>
      </c>
      <c r="U2149" s="781">
        <f>VLOOKUP(C2149,METADATA!$A$5:$H$29,IF(E2149="HI",2,IF(E2149="LO",6,10))+IF(S2149=1,2,IF(D2149=7,1,(IF(WEEKDAY(B2149)=1,2,IF(WEEKDAY(B2149)=7,1,0))))))</f>
        <v>2</v>
      </c>
    </row>
    <row r="2150" spans="2:21" ht="13.95" customHeight="1" x14ac:dyDescent="0.25">
      <c r="B2150" s="784">
        <f t="shared" si="101"/>
        <v>45472</v>
      </c>
      <c r="C2150" s="785">
        <v>10</v>
      </c>
      <c r="D2150" s="786">
        <f>IFERROR((INDEX(METADATA!$T$2:$T$20,MATCH(B2150,METADATA!$S$2:$S$20,0))),0)</f>
        <v>0</v>
      </c>
      <c r="E2150" s="785" t="str">
        <f t="shared" si="99"/>
        <v>HI</v>
      </c>
      <c r="F2150" s="786">
        <f>VLOOKUP(C2150,METADATA!$A$5:$H$29,IF(E2150="HI",2,IF(E2150="LO",6,10))+IF(D2150=1,2,IF(D2150=7,1,(IF(WEEKDAY(B2150)=1,2,IF(WEEKDAY(B2150)=7,1,0))))))</f>
        <v>2</v>
      </c>
      <c r="G2150" s="786">
        <f>VLOOKUP(C2150,METADATA!$J$5:$Q$29,IF(E2150="HI",2,IF(E2150="LO",6,10))+IF(D2150=1,2,IF(D2150=7,1,(IF(WEEKDAY(B2150)=1,2,IF(WEEKDAY(B2150)=7,1,0))))))</f>
        <v>2</v>
      </c>
      <c r="H2150" s="787">
        <v>13647</v>
      </c>
      <c r="I2150" s="788">
        <v>4449.7349548339844</v>
      </c>
      <c r="K2150" s="795">
        <v>851.61249999999995</v>
      </c>
      <c r="M2150" s="798">
        <f t="shared" si="100"/>
        <v>14354.119623587905</v>
      </c>
      <c r="N2150" s="303"/>
      <c r="S2150" s="786">
        <v>0</v>
      </c>
      <c r="T2150" s="781">
        <f>VLOOKUP(C2150,METADATA!$J$5:$Q$29,IF(E2150="HI",2,IF(E2150="LO",6,10))+IF(S2150=1,2,IF(D2150=7,1,(IF(WEEKDAY(B2150)=1,2,IF(WEEKDAY(B2150)=7,1,0))))))</f>
        <v>2</v>
      </c>
      <c r="U2150" s="781">
        <f>VLOOKUP(C2150,METADATA!$A$5:$H$29,IF(E2150="HI",2,IF(E2150="LO",6,10))+IF(S2150=1,2,IF(D2150=7,1,(IF(WEEKDAY(B2150)=1,2,IF(WEEKDAY(B2150)=7,1,0))))))</f>
        <v>2</v>
      </c>
    </row>
    <row r="2151" spans="2:21" ht="13.95" customHeight="1" x14ac:dyDescent="0.25">
      <c r="B2151" s="784">
        <f t="shared" si="101"/>
        <v>45472</v>
      </c>
      <c r="C2151" s="785">
        <v>11</v>
      </c>
      <c r="D2151" s="786">
        <f>IFERROR((INDEX(METADATA!$T$2:$T$20,MATCH(B2151,METADATA!$S$2:$S$20,0))),0)</f>
        <v>0</v>
      </c>
      <c r="E2151" s="785" t="str">
        <f t="shared" si="99"/>
        <v>HI</v>
      </c>
      <c r="F2151" s="786">
        <f>VLOOKUP(C2151,METADATA!$A$5:$H$29,IF(E2151="HI",2,IF(E2151="LO",6,10))+IF(D2151=1,2,IF(D2151=7,1,(IF(WEEKDAY(B2151)=1,2,IF(WEEKDAY(B2151)=7,1,0))))))</f>
        <v>2</v>
      </c>
      <c r="G2151" s="786">
        <f>VLOOKUP(C2151,METADATA!$J$5:$Q$29,IF(E2151="HI",2,IF(E2151="LO",6,10))+IF(D2151=1,2,IF(D2151=7,1,(IF(WEEKDAY(B2151)=1,2,IF(WEEKDAY(B2151)=7,1,0))))))</f>
        <v>2</v>
      </c>
      <c r="H2151" s="787">
        <v>13518.25</v>
      </c>
      <c r="I2151" s="788">
        <v>4522.0999755859375</v>
      </c>
      <c r="K2151" s="795">
        <v>856.5</v>
      </c>
      <c r="M2151" s="798">
        <f t="shared" si="100"/>
        <v>14254.559665303392</v>
      </c>
      <c r="N2151" s="303"/>
      <c r="S2151" s="786">
        <v>0</v>
      </c>
      <c r="T2151" s="781">
        <f>VLOOKUP(C2151,METADATA!$J$5:$Q$29,IF(E2151="HI",2,IF(E2151="LO",6,10))+IF(S2151=1,2,IF(D2151=7,1,(IF(WEEKDAY(B2151)=1,2,IF(WEEKDAY(B2151)=7,1,0))))))</f>
        <v>2</v>
      </c>
      <c r="U2151" s="781">
        <f>VLOOKUP(C2151,METADATA!$A$5:$H$29,IF(E2151="HI",2,IF(E2151="LO",6,10))+IF(S2151=1,2,IF(D2151=7,1,(IF(WEEKDAY(B2151)=1,2,IF(WEEKDAY(B2151)=7,1,0))))))</f>
        <v>2</v>
      </c>
    </row>
    <row r="2152" spans="2:21" ht="13.95" customHeight="1" x14ac:dyDescent="0.25">
      <c r="B2152" s="784">
        <f t="shared" si="101"/>
        <v>45472</v>
      </c>
      <c r="C2152" s="785">
        <v>12</v>
      </c>
      <c r="D2152" s="786">
        <f>IFERROR((INDEX(METADATA!$T$2:$T$20,MATCH(B2152,METADATA!$S$2:$S$20,0))),0)</f>
        <v>0</v>
      </c>
      <c r="E2152" s="785" t="str">
        <f t="shared" si="99"/>
        <v>HI</v>
      </c>
      <c r="F2152" s="786">
        <f>VLOOKUP(C2152,METADATA!$A$5:$H$29,IF(E2152="HI",2,IF(E2152="LO",6,10))+IF(D2152=1,2,IF(D2152=7,1,(IF(WEEKDAY(B2152)=1,2,IF(WEEKDAY(B2152)=7,1,0))))))</f>
        <v>3</v>
      </c>
      <c r="G2152" s="786">
        <f>VLOOKUP(C2152,METADATA!$J$5:$Q$29,IF(E2152="HI",2,IF(E2152="LO",6,10))+IF(D2152=1,2,IF(D2152=7,1,(IF(WEEKDAY(B2152)=1,2,IF(WEEKDAY(B2152)=7,1,0))))))</f>
        <v>3</v>
      </c>
      <c r="H2152" s="787">
        <v>13195</v>
      </c>
      <c r="I2152" s="788">
        <v>4051.1699829101563</v>
      </c>
      <c r="K2152" s="795">
        <v>824.32500000000005</v>
      </c>
      <c r="M2152" s="798">
        <f t="shared" si="100"/>
        <v>13802.898363402966</v>
      </c>
      <c r="N2152" s="303"/>
      <c r="S2152" s="786">
        <v>0</v>
      </c>
      <c r="T2152" s="781">
        <f>VLOOKUP(C2152,METADATA!$J$5:$Q$29,IF(E2152="HI",2,IF(E2152="LO",6,10))+IF(S2152=1,2,IF(D2152=7,1,(IF(WEEKDAY(B2152)=1,2,IF(WEEKDAY(B2152)=7,1,0))))))</f>
        <v>3</v>
      </c>
      <c r="U2152" s="781">
        <f>VLOOKUP(C2152,METADATA!$A$5:$H$29,IF(E2152="HI",2,IF(E2152="LO",6,10))+IF(S2152=1,2,IF(D2152=7,1,(IF(WEEKDAY(B2152)=1,2,IF(WEEKDAY(B2152)=7,1,0))))))</f>
        <v>3</v>
      </c>
    </row>
    <row r="2153" spans="2:21" ht="13.95" customHeight="1" x14ac:dyDescent="0.25">
      <c r="B2153" s="784">
        <f t="shared" si="101"/>
        <v>45472</v>
      </c>
      <c r="C2153" s="785">
        <v>13</v>
      </c>
      <c r="D2153" s="786">
        <f>IFERROR((INDEX(METADATA!$T$2:$T$20,MATCH(B2153,METADATA!$S$2:$S$20,0))),0)</f>
        <v>0</v>
      </c>
      <c r="E2153" s="785" t="str">
        <f t="shared" si="99"/>
        <v>HI</v>
      </c>
      <c r="F2153" s="786">
        <f>VLOOKUP(C2153,METADATA!$A$5:$H$29,IF(E2153="HI",2,IF(E2153="LO",6,10))+IF(D2153=1,2,IF(D2153=7,1,(IF(WEEKDAY(B2153)=1,2,IF(WEEKDAY(B2153)=7,1,0))))))</f>
        <v>3</v>
      </c>
      <c r="G2153" s="786">
        <f>VLOOKUP(C2153,METADATA!$J$5:$Q$29,IF(E2153="HI",2,IF(E2153="LO",6,10))+IF(D2153=1,2,IF(D2153=7,1,(IF(WEEKDAY(B2153)=1,2,IF(WEEKDAY(B2153)=7,1,0))))))</f>
        <v>3</v>
      </c>
      <c r="H2153" s="787">
        <v>12756.5</v>
      </c>
      <c r="I2153" s="788">
        <v>3659.2099914550781</v>
      </c>
      <c r="K2153" s="795">
        <v>882.73749999999995</v>
      </c>
      <c r="M2153" s="798">
        <f t="shared" si="100"/>
        <v>13270.949853404038</v>
      </c>
      <c r="N2153" s="303"/>
      <c r="S2153" s="786">
        <v>0</v>
      </c>
      <c r="T2153" s="781">
        <f>VLOOKUP(C2153,METADATA!$J$5:$Q$29,IF(E2153="HI",2,IF(E2153="LO",6,10))+IF(S2153=1,2,IF(D2153=7,1,(IF(WEEKDAY(B2153)=1,2,IF(WEEKDAY(B2153)=7,1,0))))))</f>
        <v>3</v>
      </c>
      <c r="U2153" s="781">
        <f>VLOOKUP(C2153,METADATA!$A$5:$H$29,IF(E2153="HI",2,IF(E2153="LO",6,10))+IF(S2153=1,2,IF(D2153=7,1,(IF(WEEKDAY(B2153)=1,2,IF(WEEKDAY(B2153)=7,1,0))))))</f>
        <v>3</v>
      </c>
    </row>
    <row r="2154" spans="2:21" ht="13.95" customHeight="1" x14ac:dyDescent="0.25">
      <c r="B2154" s="784">
        <f t="shared" si="101"/>
        <v>45472</v>
      </c>
      <c r="C2154" s="785">
        <v>14</v>
      </c>
      <c r="D2154" s="786">
        <f>IFERROR((INDEX(METADATA!$T$2:$T$20,MATCH(B2154,METADATA!$S$2:$S$20,0))),0)</f>
        <v>0</v>
      </c>
      <c r="E2154" s="785" t="str">
        <f t="shared" si="99"/>
        <v>HI</v>
      </c>
      <c r="F2154" s="786">
        <f>VLOOKUP(C2154,METADATA!$A$5:$H$29,IF(E2154="HI",2,IF(E2154="LO",6,10))+IF(D2154=1,2,IF(D2154=7,1,(IF(WEEKDAY(B2154)=1,2,IF(WEEKDAY(B2154)=7,1,0))))))</f>
        <v>3</v>
      </c>
      <c r="G2154" s="786">
        <f>VLOOKUP(C2154,METADATA!$J$5:$Q$29,IF(E2154="HI",2,IF(E2154="LO",6,10))+IF(D2154=1,2,IF(D2154=7,1,(IF(WEEKDAY(B2154)=1,2,IF(WEEKDAY(B2154)=7,1,0))))))</f>
        <v>3</v>
      </c>
      <c r="H2154" s="787">
        <v>12318.5</v>
      </c>
      <c r="I2154" s="788">
        <v>4515.6850280761719</v>
      </c>
      <c r="K2154" s="795">
        <v>909.3125</v>
      </c>
      <c r="M2154" s="798">
        <f t="shared" si="100"/>
        <v>13120.09350282197</v>
      </c>
      <c r="N2154" s="303"/>
      <c r="S2154" s="786">
        <v>0</v>
      </c>
      <c r="T2154" s="781">
        <f>VLOOKUP(C2154,METADATA!$J$5:$Q$29,IF(E2154="HI",2,IF(E2154="LO",6,10))+IF(S2154=1,2,IF(D2154=7,1,(IF(WEEKDAY(B2154)=1,2,IF(WEEKDAY(B2154)=7,1,0))))))</f>
        <v>3</v>
      </c>
      <c r="U2154" s="781">
        <f>VLOOKUP(C2154,METADATA!$A$5:$H$29,IF(E2154="HI",2,IF(E2154="LO",6,10))+IF(S2154=1,2,IF(D2154=7,1,(IF(WEEKDAY(B2154)=1,2,IF(WEEKDAY(B2154)=7,1,0))))))</f>
        <v>3</v>
      </c>
    </row>
    <row r="2155" spans="2:21" ht="13.95" customHeight="1" x14ac:dyDescent="0.25">
      <c r="B2155" s="784">
        <f t="shared" si="101"/>
        <v>45472</v>
      </c>
      <c r="C2155" s="785">
        <v>15</v>
      </c>
      <c r="D2155" s="786">
        <f>IFERROR((INDEX(METADATA!$T$2:$T$20,MATCH(B2155,METADATA!$S$2:$S$20,0))),0)</f>
        <v>0</v>
      </c>
      <c r="E2155" s="785" t="str">
        <f t="shared" si="99"/>
        <v>HI</v>
      </c>
      <c r="F2155" s="786">
        <f>VLOOKUP(C2155,METADATA!$A$5:$H$29,IF(E2155="HI",2,IF(E2155="LO",6,10))+IF(D2155=1,2,IF(D2155=7,1,(IF(WEEKDAY(B2155)=1,2,IF(WEEKDAY(B2155)=7,1,0))))))</f>
        <v>3</v>
      </c>
      <c r="G2155" s="786">
        <f>VLOOKUP(C2155,METADATA!$J$5:$Q$29,IF(E2155="HI",2,IF(E2155="LO",6,10))+IF(D2155=1,2,IF(D2155=7,1,(IF(WEEKDAY(B2155)=1,2,IF(WEEKDAY(B2155)=7,1,0))))))</f>
        <v>3</v>
      </c>
      <c r="H2155" s="787">
        <v>12175.75</v>
      </c>
      <c r="I2155" s="788">
        <v>4526.1649780273438</v>
      </c>
      <c r="K2155" s="795">
        <v>905.6</v>
      </c>
      <c r="M2155" s="798">
        <f t="shared" si="100"/>
        <v>12989.805905817888</v>
      </c>
      <c r="N2155" s="303"/>
      <c r="S2155" s="786">
        <v>0</v>
      </c>
      <c r="T2155" s="781">
        <f>VLOOKUP(C2155,METADATA!$J$5:$Q$29,IF(E2155="HI",2,IF(E2155="LO",6,10))+IF(S2155=1,2,IF(D2155=7,1,(IF(WEEKDAY(B2155)=1,2,IF(WEEKDAY(B2155)=7,1,0))))))</f>
        <v>3</v>
      </c>
      <c r="U2155" s="781">
        <f>VLOOKUP(C2155,METADATA!$A$5:$H$29,IF(E2155="HI",2,IF(E2155="LO",6,10))+IF(S2155=1,2,IF(D2155=7,1,(IF(WEEKDAY(B2155)=1,2,IF(WEEKDAY(B2155)=7,1,0))))))</f>
        <v>3</v>
      </c>
    </row>
    <row r="2156" spans="2:21" ht="13.95" customHeight="1" x14ac:dyDescent="0.25">
      <c r="B2156" s="784">
        <f t="shared" si="101"/>
        <v>45472</v>
      </c>
      <c r="C2156" s="785">
        <v>16</v>
      </c>
      <c r="D2156" s="786">
        <f>IFERROR((INDEX(METADATA!$T$2:$T$20,MATCH(B2156,METADATA!$S$2:$S$20,0))),0)</f>
        <v>0</v>
      </c>
      <c r="E2156" s="785" t="str">
        <f t="shared" si="99"/>
        <v>HI</v>
      </c>
      <c r="F2156" s="786">
        <f>VLOOKUP(C2156,METADATA!$A$5:$H$29,IF(E2156="HI",2,IF(E2156="LO",6,10))+IF(D2156=1,2,IF(D2156=7,1,(IF(WEEKDAY(B2156)=1,2,IF(WEEKDAY(B2156)=7,1,0))))))</f>
        <v>3</v>
      </c>
      <c r="G2156" s="786">
        <f>VLOOKUP(C2156,METADATA!$J$5:$Q$29,IF(E2156="HI",2,IF(E2156="LO",6,10))+IF(D2156=1,2,IF(D2156=7,1,(IF(WEEKDAY(B2156)=1,2,IF(WEEKDAY(B2156)=7,1,0))))))</f>
        <v>3</v>
      </c>
      <c r="H2156" s="787">
        <v>12037.75</v>
      </c>
      <c r="I2156" s="788">
        <v>4743.4750366210938</v>
      </c>
      <c r="K2156" s="795">
        <v>913.98749999999995</v>
      </c>
      <c r="M2156" s="798">
        <f t="shared" si="100"/>
        <v>12938.62359316274</v>
      </c>
      <c r="N2156" s="303"/>
      <c r="S2156" s="786">
        <v>0</v>
      </c>
      <c r="T2156" s="781">
        <f>VLOOKUP(C2156,METADATA!$J$5:$Q$29,IF(E2156="HI",2,IF(E2156="LO",6,10))+IF(S2156=1,2,IF(D2156=7,1,(IF(WEEKDAY(B2156)=1,2,IF(WEEKDAY(B2156)=7,1,0))))))</f>
        <v>3</v>
      </c>
      <c r="U2156" s="781">
        <f>VLOOKUP(C2156,METADATA!$A$5:$H$29,IF(E2156="HI",2,IF(E2156="LO",6,10))+IF(S2156=1,2,IF(D2156=7,1,(IF(WEEKDAY(B2156)=1,2,IF(WEEKDAY(B2156)=7,1,0))))))</f>
        <v>3</v>
      </c>
    </row>
    <row r="2157" spans="2:21" ht="13.95" customHeight="1" x14ac:dyDescent="0.25">
      <c r="B2157" s="784">
        <f t="shared" si="101"/>
        <v>45472</v>
      </c>
      <c r="C2157" s="785">
        <v>17</v>
      </c>
      <c r="D2157" s="786">
        <f>IFERROR((INDEX(METADATA!$T$2:$T$20,MATCH(B2157,METADATA!$S$2:$S$20,0))),0)</f>
        <v>0</v>
      </c>
      <c r="E2157" s="785" t="str">
        <f t="shared" si="99"/>
        <v>HI</v>
      </c>
      <c r="F2157" s="786">
        <f>VLOOKUP(C2157,METADATA!$A$5:$H$29,IF(E2157="HI",2,IF(E2157="LO",6,10))+IF(D2157=1,2,IF(D2157=7,1,(IF(WEEKDAY(B2157)=1,2,IF(WEEKDAY(B2157)=7,1,0))))))</f>
        <v>2</v>
      </c>
      <c r="G2157" s="786">
        <f>VLOOKUP(C2157,METADATA!$J$5:$Q$29,IF(E2157="HI",2,IF(E2157="LO",6,10))+IF(D2157=1,2,IF(D2157=7,1,(IF(WEEKDAY(B2157)=1,2,IF(WEEKDAY(B2157)=7,1,0))))))</f>
        <v>3</v>
      </c>
      <c r="H2157" s="787">
        <v>12127.25</v>
      </c>
      <c r="I2157" s="788">
        <v>4633.7849426269531</v>
      </c>
      <c r="K2157" s="795">
        <v>902.26250000000005</v>
      </c>
      <c r="M2157" s="798">
        <f t="shared" si="100"/>
        <v>12982.378651734676</v>
      </c>
      <c r="N2157" s="303"/>
      <c r="S2157" s="786">
        <v>0</v>
      </c>
      <c r="T2157" s="781">
        <f>VLOOKUP(C2157,METADATA!$J$5:$Q$29,IF(E2157="HI",2,IF(E2157="LO",6,10))+IF(S2157=1,2,IF(D2157=7,1,(IF(WEEKDAY(B2157)=1,2,IF(WEEKDAY(B2157)=7,1,0))))))</f>
        <v>3</v>
      </c>
      <c r="U2157" s="781">
        <f>VLOOKUP(C2157,METADATA!$A$5:$H$29,IF(E2157="HI",2,IF(E2157="LO",6,10))+IF(S2157=1,2,IF(D2157=7,1,(IF(WEEKDAY(B2157)=1,2,IF(WEEKDAY(B2157)=7,1,0))))))</f>
        <v>2</v>
      </c>
    </row>
    <row r="2158" spans="2:21" ht="13.95" customHeight="1" x14ac:dyDescent="0.25">
      <c r="B2158" s="784">
        <f t="shared" si="101"/>
        <v>45472</v>
      </c>
      <c r="C2158" s="785">
        <v>18</v>
      </c>
      <c r="D2158" s="786">
        <f>IFERROR((INDEX(METADATA!$T$2:$T$20,MATCH(B2158,METADATA!$S$2:$S$20,0))),0)</f>
        <v>0</v>
      </c>
      <c r="E2158" s="785" t="str">
        <f t="shared" si="99"/>
        <v>HI</v>
      </c>
      <c r="F2158" s="786">
        <f>VLOOKUP(C2158,METADATA!$A$5:$H$29,IF(E2158="HI",2,IF(E2158="LO",6,10))+IF(D2158=1,2,IF(D2158=7,1,(IF(WEEKDAY(B2158)=1,2,IF(WEEKDAY(B2158)=7,1,0))))))</f>
        <v>2</v>
      </c>
      <c r="G2158" s="786">
        <f>VLOOKUP(C2158,METADATA!$J$5:$Q$29,IF(E2158="HI",2,IF(E2158="LO",6,10))+IF(D2158=1,2,IF(D2158=7,1,(IF(WEEKDAY(B2158)=1,2,IF(WEEKDAY(B2158)=7,1,0))))))</f>
        <v>2</v>
      </c>
      <c r="H2158" s="787">
        <v>12186</v>
      </c>
      <c r="I2158" s="788">
        <v>4388.39501953125</v>
      </c>
      <c r="K2158" s="795">
        <v>933.76250000000005</v>
      </c>
      <c r="M2158" s="798">
        <f t="shared" si="100"/>
        <v>12952.08889899412</v>
      </c>
      <c r="N2158" s="303"/>
      <c r="S2158" s="786">
        <v>0</v>
      </c>
      <c r="T2158" s="781">
        <f>VLOOKUP(C2158,METADATA!$J$5:$Q$29,IF(E2158="HI",2,IF(E2158="LO",6,10))+IF(S2158=1,2,IF(D2158=7,1,(IF(WEEKDAY(B2158)=1,2,IF(WEEKDAY(B2158)=7,1,0))))))</f>
        <v>2</v>
      </c>
      <c r="U2158" s="781">
        <f>VLOOKUP(C2158,METADATA!$A$5:$H$29,IF(E2158="HI",2,IF(E2158="LO",6,10))+IF(S2158=1,2,IF(D2158=7,1,(IF(WEEKDAY(B2158)=1,2,IF(WEEKDAY(B2158)=7,1,0))))))</f>
        <v>2</v>
      </c>
    </row>
    <row r="2159" spans="2:21" ht="13.95" customHeight="1" x14ac:dyDescent="0.25">
      <c r="B2159" s="784">
        <f t="shared" si="101"/>
        <v>45472</v>
      </c>
      <c r="C2159" s="785">
        <v>19</v>
      </c>
      <c r="D2159" s="786">
        <f>IFERROR((INDEX(METADATA!$T$2:$T$20,MATCH(B2159,METADATA!$S$2:$S$20,0))),0)</f>
        <v>0</v>
      </c>
      <c r="E2159" s="785" t="str">
        <f t="shared" si="99"/>
        <v>HI</v>
      </c>
      <c r="F2159" s="786">
        <f>VLOOKUP(C2159,METADATA!$A$5:$H$29,IF(E2159="HI",2,IF(E2159="LO",6,10))+IF(D2159=1,2,IF(D2159=7,1,(IF(WEEKDAY(B2159)=1,2,IF(WEEKDAY(B2159)=7,1,0))))))</f>
        <v>3</v>
      </c>
      <c r="G2159" s="786">
        <f>VLOOKUP(C2159,METADATA!$J$5:$Q$29,IF(E2159="HI",2,IF(E2159="LO",6,10))+IF(D2159=1,2,IF(D2159=7,1,(IF(WEEKDAY(B2159)=1,2,IF(WEEKDAY(B2159)=7,1,0))))))</f>
        <v>2</v>
      </c>
      <c r="H2159" s="787">
        <v>12235</v>
      </c>
      <c r="I2159" s="788">
        <v>4397.0800476074219</v>
      </c>
      <c r="K2159" s="795">
        <v>0</v>
      </c>
      <c r="M2159" s="798">
        <f t="shared" si="100"/>
        <v>13001.136025173619</v>
      </c>
      <c r="N2159" s="303"/>
      <c r="S2159" s="786">
        <v>0</v>
      </c>
      <c r="T2159" s="781">
        <f>VLOOKUP(C2159,METADATA!$J$5:$Q$29,IF(E2159="HI",2,IF(E2159="LO",6,10))+IF(S2159=1,2,IF(D2159=7,1,(IF(WEEKDAY(B2159)=1,2,IF(WEEKDAY(B2159)=7,1,0))))))</f>
        <v>2</v>
      </c>
      <c r="U2159" s="781">
        <f>VLOOKUP(C2159,METADATA!$A$5:$H$29,IF(E2159="HI",2,IF(E2159="LO",6,10))+IF(S2159=1,2,IF(D2159=7,1,(IF(WEEKDAY(B2159)=1,2,IF(WEEKDAY(B2159)=7,1,0))))))</f>
        <v>3</v>
      </c>
    </row>
    <row r="2160" spans="2:21" ht="13.95" customHeight="1" x14ac:dyDescent="0.25">
      <c r="B2160" s="784">
        <f t="shared" si="101"/>
        <v>45472</v>
      </c>
      <c r="C2160" s="785">
        <v>20</v>
      </c>
      <c r="D2160" s="786">
        <f>IFERROR((INDEX(METADATA!$T$2:$T$20,MATCH(B2160,METADATA!$S$2:$S$20,0))),0)</f>
        <v>0</v>
      </c>
      <c r="E2160" s="785" t="str">
        <f t="shared" si="99"/>
        <v>HI</v>
      </c>
      <c r="F2160" s="786">
        <f>VLOOKUP(C2160,METADATA!$A$5:$H$29,IF(E2160="HI",2,IF(E2160="LO",6,10))+IF(D2160=1,2,IF(D2160=7,1,(IF(WEEKDAY(B2160)=1,2,IF(WEEKDAY(B2160)=7,1,0))))))</f>
        <v>3</v>
      </c>
      <c r="G2160" s="786">
        <f>VLOOKUP(C2160,METADATA!$J$5:$Q$29,IF(E2160="HI",2,IF(E2160="LO",6,10))+IF(D2160=1,2,IF(D2160=7,1,(IF(WEEKDAY(B2160)=1,2,IF(WEEKDAY(B2160)=7,1,0))))))</f>
        <v>3</v>
      </c>
      <c r="H2160" s="787">
        <v>11366</v>
      </c>
      <c r="I2160" s="788">
        <v>4601.3599548339844</v>
      </c>
      <c r="K2160" s="795">
        <v>0</v>
      </c>
      <c r="M2160" s="798">
        <f t="shared" si="100"/>
        <v>12262.074434366716</v>
      </c>
      <c r="N2160" s="303"/>
      <c r="S2160" s="786">
        <v>0</v>
      </c>
      <c r="T2160" s="781">
        <f>VLOOKUP(C2160,METADATA!$J$5:$Q$29,IF(E2160="HI",2,IF(E2160="LO",6,10))+IF(S2160=1,2,IF(D2160=7,1,(IF(WEEKDAY(B2160)=1,2,IF(WEEKDAY(B2160)=7,1,0))))))</f>
        <v>3</v>
      </c>
      <c r="U2160" s="781">
        <f>VLOOKUP(C2160,METADATA!$A$5:$H$29,IF(E2160="HI",2,IF(E2160="LO",6,10))+IF(S2160=1,2,IF(D2160=7,1,(IF(WEEKDAY(B2160)=1,2,IF(WEEKDAY(B2160)=7,1,0))))))</f>
        <v>3</v>
      </c>
    </row>
    <row r="2161" spans="2:21" ht="13.95" customHeight="1" x14ac:dyDescent="0.25">
      <c r="B2161" s="784">
        <f t="shared" si="101"/>
        <v>45472</v>
      </c>
      <c r="C2161" s="785">
        <v>21</v>
      </c>
      <c r="D2161" s="786">
        <f>IFERROR((INDEX(METADATA!$T$2:$T$20,MATCH(B2161,METADATA!$S$2:$S$20,0))),0)</f>
        <v>0</v>
      </c>
      <c r="E2161" s="785" t="str">
        <f t="shared" si="99"/>
        <v>HI</v>
      </c>
      <c r="F2161" s="786">
        <f>VLOOKUP(C2161,METADATA!$A$5:$H$29,IF(E2161="HI",2,IF(E2161="LO",6,10))+IF(D2161=1,2,IF(D2161=7,1,(IF(WEEKDAY(B2161)=1,2,IF(WEEKDAY(B2161)=7,1,0))))))</f>
        <v>3</v>
      </c>
      <c r="G2161" s="786">
        <f>VLOOKUP(C2161,METADATA!$J$5:$Q$29,IF(E2161="HI",2,IF(E2161="LO",6,10))+IF(D2161=1,2,IF(D2161=7,1,(IF(WEEKDAY(B2161)=1,2,IF(WEEKDAY(B2161)=7,1,0))))))</f>
        <v>3</v>
      </c>
      <c r="H2161" s="787">
        <v>10737.5</v>
      </c>
      <c r="I2161" s="788">
        <v>4776.14990234375</v>
      </c>
      <c r="K2161" s="795">
        <v>0</v>
      </c>
      <c r="M2161" s="798">
        <f t="shared" si="100"/>
        <v>11751.830246376869</v>
      </c>
      <c r="N2161" s="303"/>
      <c r="S2161" s="786">
        <v>0</v>
      </c>
      <c r="T2161" s="781">
        <f>VLOOKUP(C2161,METADATA!$J$5:$Q$29,IF(E2161="HI",2,IF(E2161="LO",6,10))+IF(S2161=1,2,IF(D2161=7,1,(IF(WEEKDAY(B2161)=1,2,IF(WEEKDAY(B2161)=7,1,0))))))</f>
        <v>3</v>
      </c>
      <c r="U2161" s="781">
        <f>VLOOKUP(C2161,METADATA!$A$5:$H$29,IF(E2161="HI",2,IF(E2161="LO",6,10))+IF(S2161=1,2,IF(D2161=7,1,(IF(WEEKDAY(B2161)=1,2,IF(WEEKDAY(B2161)=7,1,0))))))</f>
        <v>3</v>
      </c>
    </row>
    <row r="2162" spans="2:21" ht="13.95" customHeight="1" x14ac:dyDescent="0.25">
      <c r="B2162" s="784">
        <f t="shared" si="101"/>
        <v>45472</v>
      </c>
      <c r="C2162" s="785">
        <v>22</v>
      </c>
      <c r="D2162" s="786">
        <f>IFERROR((INDEX(METADATA!$T$2:$T$20,MATCH(B2162,METADATA!$S$2:$S$20,0))),0)</f>
        <v>0</v>
      </c>
      <c r="E2162" s="785" t="str">
        <f t="shared" si="99"/>
        <v>HI</v>
      </c>
      <c r="F2162" s="786">
        <f>VLOOKUP(C2162,METADATA!$A$5:$H$29,IF(E2162="HI",2,IF(E2162="LO",6,10))+IF(D2162=1,2,IF(D2162=7,1,(IF(WEEKDAY(B2162)=1,2,IF(WEEKDAY(B2162)=7,1,0))))))</f>
        <v>3</v>
      </c>
      <c r="G2162" s="786">
        <f>VLOOKUP(C2162,METADATA!$J$5:$Q$29,IF(E2162="HI",2,IF(E2162="LO",6,10))+IF(D2162=1,2,IF(D2162=7,1,(IF(WEEKDAY(B2162)=1,2,IF(WEEKDAY(B2162)=7,1,0))))))</f>
        <v>3</v>
      </c>
      <c r="H2162" s="787">
        <v>9821.5</v>
      </c>
      <c r="I2162" s="788">
        <v>4553.8500671386719</v>
      </c>
      <c r="K2162" s="795">
        <v>0</v>
      </c>
      <c r="M2162" s="798">
        <f t="shared" si="100"/>
        <v>10825.867756627127</v>
      </c>
      <c r="N2162" s="303"/>
      <c r="S2162" s="786">
        <v>0</v>
      </c>
      <c r="T2162" s="781">
        <f>VLOOKUP(C2162,METADATA!$J$5:$Q$29,IF(E2162="HI",2,IF(E2162="LO",6,10))+IF(S2162=1,2,IF(D2162=7,1,(IF(WEEKDAY(B2162)=1,2,IF(WEEKDAY(B2162)=7,1,0))))))</f>
        <v>3</v>
      </c>
      <c r="U2162" s="781">
        <f>VLOOKUP(C2162,METADATA!$A$5:$H$29,IF(E2162="HI",2,IF(E2162="LO",6,10))+IF(S2162=1,2,IF(D2162=7,1,(IF(WEEKDAY(B2162)=1,2,IF(WEEKDAY(B2162)=7,1,0))))))</f>
        <v>3</v>
      </c>
    </row>
    <row r="2163" spans="2:21" ht="13.95" customHeight="1" x14ac:dyDescent="0.25">
      <c r="B2163" s="784">
        <f t="shared" si="101"/>
        <v>45472</v>
      </c>
      <c r="C2163" s="785">
        <v>23</v>
      </c>
      <c r="D2163" s="786">
        <f>IFERROR((INDEX(METADATA!$T$2:$T$20,MATCH(B2163,METADATA!$S$2:$S$20,0))),0)</f>
        <v>0</v>
      </c>
      <c r="E2163" s="785" t="str">
        <f t="shared" si="99"/>
        <v>HI</v>
      </c>
      <c r="F2163" s="786">
        <f>VLOOKUP(C2163,METADATA!$A$5:$H$29,IF(E2163="HI",2,IF(E2163="LO",6,10))+IF(D2163=1,2,IF(D2163=7,1,(IF(WEEKDAY(B2163)=1,2,IF(WEEKDAY(B2163)=7,1,0))))))</f>
        <v>3</v>
      </c>
      <c r="G2163" s="786">
        <f>VLOOKUP(C2163,METADATA!$J$5:$Q$29,IF(E2163="HI",2,IF(E2163="LO",6,10))+IF(D2163=1,2,IF(D2163=7,1,(IF(WEEKDAY(B2163)=1,2,IF(WEEKDAY(B2163)=7,1,0))))))</f>
        <v>3</v>
      </c>
      <c r="H2163" s="787">
        <v>8987.25</v>
      </c>
      <c r="I2163" s="788">
        <v>3580.3624877929688</v>
      </c>
      <c r="K2163" s="795">
        <v>0</v>
      </c>
      <c r="M2163" s="798">
        <f t="shared" si="100"/>
        <v>9674.1748023536893</v>
      </c>
      <c r="N2163" s="303"/>
      <c r="S2163" s="786">
        <v>0</v>
      </c>
      <c r="T2163" s="781">
        <f>VLOOKUP(C2163,METADATA!$J$5:$Q$29,IF(E2163="HI",2,IF(E2163="LO",6,10))+IF(S2163=1,2,IF(D2163=7,1,(IF(WEEKDAY(B2163)=1,2,IF(WEEKDAY(B2163)=7,1,0))))))</f>
        <v>3</v>
      </c>
      <c r="U2163" s="781">
        <f>VLOOKUP(C2163,METADATA!$A$5:$H$29,IF(E2163="HI",2,IF(E2163="LO",6,10))+IF(S2163=1,2,IF(D2163=7,1,(IF(WEEKDAY(B2163)=1,2,IF(WEEKDAY(B2163)=7,1,0))))))</f>
        <v>3</v>
      </c>
    </row>
    <row r="2164" spans="2:21" ht="13.95" customHeight="1" x14ac:dyDescent="0.25">
      <c r="B2164" s="784">
        <f t="shared" si="101"/>
        <v>45473</v>
      </c>
      <c r="C2164" s="785">
        <v>0</v>
      </c>
      <c r="D2164" s="786">
        <f>IFERROR((INDEX(METADATA!$T$2:$T$20,MATCH(B2164,METADATA!$S$2:$S$20,0))),0)</f>
        <v>0</v>
      </c>
      <c r="E2164" s="785" t="str">
        <f t="shared" si="99"/>
        <v>HI</v>
      </c>
      <c r="F2164" s="786">
        <f>VLOOKUP(C2164,METADATA!$A$5:$H$29,IF(E2164="HI",2,IF(E2164="LO",6,10))+IF(D2164=1,2,IF(D2164=7,1,(IF(WEEKDAY(B2164)=1,2,IF(WEEKDAY(B2164)=7,1,0))))))</f>
        <v>3</v>
      </c>
      <c r="G2164" s="786">
        <f>VLOOKUP(C2164,METADATA!$J$5:$Q$29,IF(E2164="HI",2,IF(E2164="LO",6,10))+IF(D2164=1,2,IF(D2164=7,1,(IF(WEEKDAY(B2164)=1,2,IF(WEEKDAY(B2164)=7,1,0))))))</f>
        <v>3</v>
      </c>
      <c r="H2164" s="787">
        <v>8381.75</v>
      </c>
      <c r="I2164" s="788">
        <v>3548.3075561523438</v>
      </c>
      <c r="K2164" s="795">
        <v>0</v>
      </c>
      <c r="M2164" s="798">
        <f t="shared" si="100"/>
        <v>9101.8800022604028</v>
      </c>
      <c r="N2164" s="303"/>
      <c r="S2164" s="786">
        <v>0</v>
      </c>
      <c r="T2164" s="781">
        <f>VLOOKUP(C2164,METADATA!$J$5:$Q$29,IF(E2164="HI",2,IF(E2164="LO",6,10))+IF(S2164=1,2,IF(D2164=7,1,(IF(WEEKDAY(B2164)=1,2,IF(WEEKDAY(B2164)=7,1,0))))))</f>
        <v>3</v>
      </c>
      <c r="U2164" s="781">
        <f>VLOOKUP(C2164,METADATA!$A$5:$H$29,IF(E2164="HI",2,IF(E2164="LO",6,10))+IF(S2164=1,2,IF(D2164=7,1,(IF(WEEKDAY(B2164)=1,2,IF(WEEKDAY(B2164)=7,1,0))))))</f>
        <v>3</v>
      </c>
    </row>
    <row r="2165" spans="2:21" ht="13.95" customHeight="1" x14ac:dyDescent="0.25">
      <c r="B2165" s="784">
        <f t="shared" si="101"/>
        <v>45473</v>
      </c>
      <c r="C2165" s="785">
        <v>1</v>
      </c>
      <c r="D2165" s="786">
        <f>IFERROR((INDEX(METADATA!$T$2:$T$20,MATCH(B2165,METADATA!$S$2:$S$20,0))),0)</f>
        <v>0</v>
      </c>
      <c r="E2165" s="785" t="str">
        <f t="shared" si="99"/>
        <v>HI</v>
      </c>
      <c r="F2165" s="786">
        <f>VLOOKUP(C2165,METADATA!$A$5:$H$29,IF(E2165="HI",2,IF(E2165="LO",6,10))+IF(D2165=1,2,IF(D2165=7,1,(IF(WEEKDAY(B2165)=1,2,IF(WEEKDAY(B2165)=7,1,0))))))</f>
        <v>3</v>
      </c>
      <c r="G2165" s="786">
        <f>VLOOKUP(C2165,METADATA!$J$5:$Q$29,IF(E2165="HI",2,IF(E2165="LO",6,10))+IF(D2165=1,2,IF(D2165=7,1,(IF(WEEKDAY(B2165)=1,2,IF(WEEKDAY(B2165)=7,1,0))))))</f>
        <v>3</v>
      </c>
      <c r="H2165" s="787">
        <v>7972.75</v>
      </c>
      <c r="I2165" s="788">
        <v>3567.7625732421875</v>
      </c>
      <c r="K2165" s="795">
        <v>0</v>
      </c>
      <c r="M2165" s="798">
        <f t="shared" si="100"/>
        <v>8734.6249113243393</v>
      </c>
      <c r="N2165" s="303"/>
      <c r="S2165" s="786">
        <v>0</v>
      </c>
      <c r="T2165" s="781">
        <f>VLOOKUP(C2165,METADATA!$J$5:$Q$29,IF(E2165="HI",2,IF(E2165="LO",6,10))+IF(S2165=1,2,IF(D2165=7,1,(IF(WEEKDAY(B2165)=1,2,IF(WEEKDAY(B2165)=7,1,0))))))</f>
        <v>3</v>
      </c>
      <c r="U2165" s="781">
        <f>VLOOKUP(C2165,METADATA!$A$5:$H$29,IF(E2165="HI",2,IF(E2165="LO",6,10))+IF(S2165=1,2,IF(D2165=7,1,(IF(WEEKDAY(B2165)=1,2,IF(WEEKDAY(B2165)=7,1,0))))))</f>
        <v>3</v>
      </c>
    </row>
    <row r="2166" spans="2:21" ht="13.95" customHeight="1" x14ac:dyDescent="0.25">
      <c r="B2166" s="784">
        <f t="shared" si="101"/>
        <v>45473</v>
      </c>
      <c r="C2166" s="785">
        <v>2</v>
      </c>
      <c r="D2166" s="786">
        <f>IFERROR((INDEX(METADATA!$T$2:$T$20,MATCH(B2166,METADATA!$S$2:$S$20,0))),0)</f>
        <v>0</v>
      </c>
      <c r="E2166" s="785" t="str">
        <f t="shared" si="99"/>
        <v>HI</v>
      </c>
      <c r="F2166" s="786">
        <f>VLOOKUP(C2166,METADATA!$A$5:$H$29,IF(E2166="HI",2,IF(E2166="LO",6,10))+IF(D2166=1,2,IF(D2166=7,1,(IF(WEEKDAY(B2166)=1,2,IF(WEEKDAY(B2166)=7,1,0))))))</f>
        <v>3</v>
      </c>
      <c r="G2166" s="786">
        <f>VLOOKUP(C2166,METADATA!$J$5:$Q$29,IF(E2166="HI",2,IF(E2166="LO",6,10))+IF(D2166=1,2,IF(D2166=7,1,(IF(WEEKDAY(B2166)=1,2,IF(WEEKDAY(B2166)=7,1,0))))))</f>
        <v>3</v>
      </c>
      <c r="H2166" s="787">
        <v>7688</v>
      </c>
      <c r="I2166" s="788">
        <v>3565.5750122070313</v>
      </c>
      <c r="K2166" s="795">
        <v>0</v>
      </c>
      <c r="M2166" s="798">
        <f t="shared" si="100"/>
        <v>8474.5896164755468</v>
      </c>
      <c r="N2166" s="303"/>
      <c r="S2166" s="786">
        <v>0</v>
      </c>
      <c r="T2166" s="781">
        <f>VLOOKUP(C2166,METADATA!$J$5:$Q$29,IF(E2166="HI",2,IF(E2166="LO",6,10))+IF(S2166=1,2,IF(D2166=7,1,(IF(WEEKDAY(B2166)=1,2,IF(WEEKDAY(B2166)=7,1,0))))))</f>
        <v>3</v>
      </c>
      <c r="U2166" s="781">
        <f>VLOOKUP(C2166,METADATA!$A$5:$H$29,IF(E2166="HI",2,IF(E2166="LO",6,10))+IF(S2166=1,2,IF(D2166=7,1,(IF(WEEKDAY(B2166)=1,2,IF(WEEKDAY(B2166)=7,1,0))))))</f>
        <v>3</v>
      </c>
    </row>
    <row r="2167" spans="2:21" ht="13.95" customHeight="1" x14ac:dyDescent="0.25">
      <c r="B2167" s="784">
        <f t="shared" si="101"/>
        <v>45473</v>
      </c>
      <c r="C2167" s="785">
        <v>3</v>
      </c>
      <c r="D2167" s="786">
        <f>IFERROR((INDEX(METADATA!$T$2:$T$20,MATCH(B2167,METADATA!$S$2:$S$20,0))),0)</f>
        <v>0</v>
      </c>
      <c r="E2167" s="785" t="str">
        <f t="shared" si="99"/>
        <v>HI</v>
      </c>
      <c r="F2167" s="786">
        <f>VLOOKUP(C2167,METADATA!$A$5:$H$29,IF(E2167="HI",2,IF(E2167="LO",6,10))+IF(D2167=1,2,IF(D2167=7,1,(IF(WEEKDAY(B2167)=1,2,IF(WEEKDAY(B2167)=7,1,0))))))</f>
        <v>3</v>
      </c>
      <c r="G2167" s="786">
        <f>VLOOKUP(C2167,METADATA!$J$5:$Q$29,IF(E2167="HI",2,IF(E2167="LO",6,10))+IF(D2167=1,2,IF(D2167=7,1,(IF(WEEKDAY(B2167)=1,2,IF(WEEKDAY(B2167)=7,1,0))))))</f>
        <v>3</v>
      </c>
      <c r="H2167" s="787">
        <v>7754</v>
      </c>
      <c r="I2167" s="788">
        <v>3563.4099426269531</v>
      </c>
      <c r="K2167" s="795">
        <v>0</v>
      </c>
      <c r="M2167" s="798">
        <f t="shared" si="100"/>
        <v>8533.6045384827048</v>
      </c>
      <c r="N2167" s="303"/>
      <c r="S2167" s="786">
        <v>0</v>
      </c>
      <c r="T2167" s="781">
        <f>VLOOKUP(C2167,METADATA!$J$5:$Q$29,IF(E2167="HI",2,IF(E2167="LO",6,10))+IF(S2167=1,2,IF(D2167=7,1,(IF(WEEKDAY(B2167)=1,2,IF(WEEKDAY(B2167)=7,1,0))))))</f>
        <v>3</v>
      </c>
      <c r="U2167" s="781">
        <f>VLOOKUP(C2167,METADATA!$A$5:$H$29,IF(E2167="HI",2,IF(E2167="LO",6,10))+IF(S2167=1,2,IF(D2167=7,1,(IF(WEEKDAY(B2167)=1,2,IF(WEEKDAY(B2167)=7,1,0))))))</f>
        <v>3</v>
      </c>
    </row>
    <row r="2168" spans="2:21" ht="13.95" customHeight="1" x14ac:dyDescent="0.25">
      <c r="B2168" s="784">
        <f t="shared" si="101"/>
        <v>45473</v>
      </c>
      <c r="C2168" s="785">
        <v>4</v>
      </c>
      <c r="D2168" s="786">
        <f>IFERROR((INDEX(METADATA!$T$2:$T$20,MATCH(B2168,METADATA!$S$2:$S$20,0))),0)</f>
        <v>0</v>
      </c>
      <c r="E2168" s="785" t="str">
        <f t="shared" si="99"/>
        <v>HI</v>
      </c>
      <c r="F2168" s="786">
        <f>VLOOKUP(C2168,METADATA!$A$5:$H$29,IF(E2168="HI",2,IF(E2168="LO",6,10))+IF(D2168=1,2,IF(D2168=7,1,(IF(WEEKDAY(B2168)=1,2,IF(WEEKDAY(B2168)=7,1,0))))))</f>
        <v>3</v>
      </c>
      <c r="G2168" s="786">
        <f>VLOOKUP(C2168,METADATA!$J$5:$Q$29,IF(E2168="HI",2,IF(E2168="LO",6,10))+IF(D2168=1,2,IF(D2168=7,1,(IF(WEEKDAY(B2168)=1,2,IF(WEEKDAY(B2168)=7,1,0))))))</f>
        <v>3</v>
      </c>
      <c r="H2168" s="787">
        <v>7968.5</v>
      </c>
      <c r="I2168" s="788">
        <v>3576.9774780273438</v>
      </c>
      <c r="K2168" s="795">
        <v>0</v>
      </c>
      <c r="M2168" s="798">
        <f t="shared" si="100"/>
        <v>8734.5154489711022</v>
      </c>
      <c r="N2168" s="303"/>
      <c r="S2168" s="786">
        <v>0</v>
      </c>
      <c r="T2168" s="781">
        <f>VLOOKUP(C2168,METADATA!$J$5:$Q$29,IF(E2168="HI",2,IF(E2168="LO",6,10))+IF(S2168=1,2,IF(D2168=7,1,(IF(WEEKDAY(B2168)=1,2,IF(WEEKDAY(B2168)=7,1,0))))))</f>
        <v>3</v>
      </c>
      <c r="U2168" s="781">
        <f>VLOOKUP(C2168,METADATA!$A$5:$H$29,IF(E2168="HI",2,IF(E2168="LO",6,10))+IF(S2168=1,2,IF(D2168=7,1,(IF(WEEKDAY(B2168)=1,2,IF(WEEKDAY(B2168)=7,1,0))))))</f>
        <v>3</v>
      </c>
    </row>
    <row r="2169" spans="2:21" ht="13.95" customHeight="1" x14ac:dyDescent="0.25">
      <c r="B2169" s="784">
        <f t="shared" si="101"/>
        <v>45473</v>
      </c>
      <c r="C2169" s="785">
        <v>5</v>
      </c>
      <c r="D2169" s="786">
        <f>IFERROR((INDEX(METADATA!$T$2:$T$20,MATCH(B2169,METADATA!$S$2:$S$20,0))),0)</f>
        <v>0</v>
      </c>
      <c r="E2169" s="785" t="str">
        <f t="shared" si="99"/>
        <v>HI</v>
      </c>
      <c r="F2169" s="786">
        <f>VLOOKUP(C2169,METADATA!$A$5:$H$29,IF(E2169="HI",2,IF(E2169="LO",6,10))+IF(D2169=1,2,IF(D2169=7,1,(IF(WEEKDAY(B2169)=1,2,IF(WEEKDAY(B2169)=7,1,0))))))</f>
        <v>3</v>
      </c>
      <c r="G2169" s="786">
        <f>VLOOKUP(C2169,METADATA!$J$5:$Q$29,IF(E2169="HI",2,IF(E2169="LO",6,10))+IF(D2169=1,2,IF(D2169=7,1,(IF(WEEKDAY(B2169)=1,2,IF(WEEKDAY(B2169)=7,1,0))))))</f>
        <v>3</v>
      </c>
      <c r="H2169" s="787">
        <v>8276.5</v>
      </c>
      <c r="I2169" s="788">
        <v>4297.8949890136719</v>
      </c>
      <c r="K2169" s="795">
        <v>0</v>
      </c>
      <c r="M2169" s="798">
        <f t="shared" si="100"/>
        <v>9325.8969320161814</v>
      </c>
      <c r="N2169" s="303"/>
      <c r="S2169" s="786">
        <v>0</v>
      </c>
      <c r="T2169" s="781">
        <f>VLOOKUP(C2169,METADATA!$J$5:$Q$29,IF(E2169="HI",2,IF(E2169="LO",6,10))+IF(S2169=1,2,IF(D2169=7,1,(IF(WEEKDAY(B2169)=1,2,IF(WEEKDAY(B2169)=7,1,0))))))</f>
        <v>3</v>
      </c>
      <c r="U2169" s="781">
        <f>VLOOKUP(C2169,METADATA!$A$5:$H$29,IF(E2169="HI",2,IF(E2169="LO",6,10))+IF(S2169=1,2,IF(D2169=7,1,(IF(WEEKDAY(B2169)=1,2,IF(WEEKDAY(B2169)=7,1,0))))))</f>
        <v>3</v>
      </c>
    </row>
    <row r="2170" spans="2:21" ht="13.95" customHeight="1" x14ac:dyDescent="0.25">
      <c r="B2170" s="784">
        <f t="shared" si="101"/>
        <v>45473</v>
      </c>
      <c r="C2170" s="785">
        <v>6</v>
      </c>
      <c r="D2170" s="786">
        <f>IFERROR((INDEX(METADATA!$T$2:$T$20,MATCH(B2170,METADATA!$S$2:$S$20,0))),0)</f>
        <v>0</v>
      </c>
      <c r="E2170" s="785" t="str">
        <f t="shared" si="99"/>
        <v>HI</v>
      </c>
      <c r="F2170" s="786">
        <f>VLOOKUP(C2170,METADATA!$A$5:$H$29,IF(E2170="HI",2,IF(E2170="LO",6,10))+IF(D2170=1,2,IF(D2170=7,1,(IF(WEEKDAY(B2170)=1,2,IF(WEEKDAY(B2170)=7,1,0))))))</f>
        <v>3</v>
      </c>
      <c r="G2170" s="786">
        <f>VLOOKUP(C2170,METADATA!$J$5:$Q$29,IF(E2170="HI",2,IF(E2170="LO",6,10))+IF(D2170=1,2,IF(D2170=7,1,(IF(WEEKDAY(B2170)=1,2,IF(WEEKDAY(B2170)=7,1,0))))))</f>
        <v>3</v>
      </c>
      <c r="H2170" s="787">
        <v>8882</v>
      </c>
      <c r="I2170" s="788">
        <v>4305.6000061035156</v>
      </c>
      <c r="K2170" s="795">
        <v>870.51250000000005</v>
      </c>
      <c r="M2170" s="798">
        <f t="shared" si="100"/>
        <v>9870.5681403128256</v>
      </c>
      <c r="N2170" s="303"/>
      <c r="S2170" s="786">
        <v>0</v>
      </c>
      <c r="T2170" s="781">
        <f>VLOOKUP(C2170,METADATA!$J$5:$Q$29,IF(E2170="HI",2,IF(E2170="LO",6,10))+IF(S2170=1,2,IF(D2170=7,1,(IF(WEEKDAY(B2170)=1,2,IF(WEEKDAY(B2170)=7,1,0))))))</f>
        <v>3</v>
      </c>
      <c r="U2170" s="781">
        <f>VLOOKUP(C2170,METADATA!$A$5:$H$29,IF(E2170="HI",2,IF(E2170="LO",6,10))+IF(S2170=1,2,IF(D2170=7,1,(IF(WEEKDAY(B2170)=1,2,IF(WEEKDAY(B2170)=7,1,0))))))</f>
        <v>3</v>
      </c>
    </row>
    <row r="2171" spans="2:21" ht="13.95" customHeight="1" x14ac:dyDescent="0.25">
      <c r="B2171" s="784">
        <f t="shared" si="101"/>
        <v>45473</v>
      </c>
      <c r="C2171" s="785">
        <v>7</v>
      </c>
      <c r="D2171" s="786">
        <f>IFERROR((INDEX(METADATA!$T$2:$T$20,MATCH(B2171,METADATA!$S$2:$S$20,0))),0)</f>
        <v>0</v>
      </c>
      <c r="E2171" s="785" t="str">
        <f t="shared" si="99"/>
        <v>HI</v>
      </c>
      <c r="F2171" s="786">
        <f>VLOOKUP(C2171,METADATA!$A$5:$H$29,IF(E2171="HI",2,IF(E2171="LO",6,10))+IF(D2171=1,2,IF(D2171=7,1,(IF(WEEKDAY(B2171)=1,2,IF(WEEKDAY(B2171)=7,1,0))))))</f>
        <v>3</v>
      </c>
      <c r="G2171" s="786">
        <f>VLOOKUP(C2171,METADATA!$J$5:$Q$29,IF(E2171="HI",2,IF(E2171="LO",6,10))+IF(D2171=1,2,IF(D2171=7,1,(IF(WEEKDAY(B2171)=1,2,IF(WEEKDAY(B2171)=7,1,0))))))</f>
        <v>3</v>
      </c>
      <c r="H2171" s="787">
        <v>10111</v>
      </c>
      <c r="I2171" s="788">
        <v>4503.4649047851563</v>
      </c>
      <c r="K2171" s="795">
        <v>865.8125</v>
      </c>
      <c r="M2171" s="798">
        <f t="shared" si="100"/>
        <v>11068.58243627573</v>
      </c>
      <c r="N2171" s="303"/>
      <c r="S2171" s="786">
        <v>0</v>
      </c>
      <c r="T2171" s="781">
        <f>VLOOKUP(C2171,METADATA!$J$5:$Q$29,IF(E2171="HI",2,IF(E2171="LO",6,10))+IF(S2171=1,2,IF(D2171=7,1,(IF(WEEKDAY(B2171)=1,2,IF(WEEKDAY(B2171)=7,1,0))))))</f>
        <v>3</v>
      </c>
      <c r="U2171" s="781">
        <f>VLOOKUP(C2171,METADATA!$A$5:$H$29,IF(E2171="HI",2,IF(E2171="LO",6,10))+IF(S2171=1,2,IF(D2171=7,1,(IF(WEEKDAY(B2171)=1,2,IF(WEEKDAY(B2171)=7,1,0))))))</f>
        <v>3</v>
      </c>
    </row>
    <row r="2172" spans="2:21" ht="13.95" customHeight="1" x14ac:dyDescent="0.25">
      <c r="B2172" s="784">
        <f t="shared" si="101"/>
        <v>45473</v>
      </c>
      <c r="C2172" s="785">
        <v>8</v>
      </c>
      <c r="D2172" s="786">
        <f>IFERROR((INDEX(METADATA!$T$2:$T$20,MATCH(B2172,METADATA!$S$2:$S$20,0))),0)</f>
        <v>0</v>
      </c>
      <c r="E2172" s="785" t="str">
        <f t="shared" si="99"/>
        <v>HI</v>
      </c>
      <c r="F2172" s="786">
        <f>VLOOKUP(C2172,METADATA!$A$5:$H$29,IF(E2172="HI",2,IF(E2172="LO",6,10))+IF(D2172=1,2,IF(D2172=7,1,(IF(WEEKDAY(B2172)=1,2,IF(WEEKDAY(B2172)=7,1,0))))))</f>
        <v>3</v>
      </c>
      <c r="G2172" s="786">
        <f>VLOOKUP(C2172,METADATA!$J$5:$Q$29,IF(E2172="HI",2,IF(E2172="LO",6,10))+IF(D2172=1,2,IF(D2172=7,1,(IF(WEEKDAY(B2172)=1,2,IF(WEEKDAY(B2172)=7,1,0))))))</f>
        <v>3</v>
      </c>
      <c r="H2172" s="787">
        <v>10998</v>
      </c>
      <c r="I2172" s="788">
        <v>4233.7799682617188</v>
      </c>
      <c r="K2172" s="795">
        <v>834.63750000000005</v>
      </c>
      <c r="M2172" s="798">
        <f t="shared" si="100"/>
        <v>11784.773940116722</v>
      </c>
      <c r="N2172" s="303"/>
      <c r="S2172" s="786">
        <v>0</v>
      </c>
      <c r="T2172" s="781">
        <f>VLOOKUP(C2172,METADATA!$J$5:$Q$29,IF(E2172="HI",2,IF(E2172="LO",6,10))+IF(S2172=1,2,IF(D2172=7,1,(IF(WEEKDAY(B2172)=1,2,IF(WEEKDAY(B2172)=7,1,0))))))</f>
        <v>3</v>
      </c>
      <c r="U2172" s="781">
        <f>VLOOKUP(C2172,METADATA!$A$5:$H$29,IF(E2172="HI",2,IF(E2172="LO",6,10))+IF(S2172=1,2,IF(D2172=7,1,(IF(WEEKDAY(B2172)=1,2,IF(WEEKDAY(B2172)=7,1,0))))))</f>
        <v>3</v>
      </c>
    </row>
    <row r="2173" spans="2:21" ht="13.95" customHeight="1" x14ac:dyDescent="0.25">
      <c r="B2173" s="784">
        <f t="shared" si="101"/>
        <v>45473</v>
      </c>
      <c r="C2173" s="785">
        <v>9</v>
      </c>
      <c r="D2173" s="786">
        <f>IFERROR((INDEX(METADATA!$T$2:$T$20,MATCH(B2173,METADATA!$S$2:$S$20,0))),0)</f>
        <v>0</v>
      </c>
      <c r="E2173" s="785" t="str">
        <f t="shared" si="99"/>
        <v>HI</v>
      </c>
      <c r="F2173" s="786">
        <f>VLOOKUP(C2173,METADATA!$A$5:$H$29,IF(E2173="HI",2,IF(E2173="LO",6,10))+IF(D2173=1,2,IF(D2173=7,1,(IF(WEEKDAY(B2173)=1,2,IF(WEEKDAY(B2173)=7,1,0))))))</f>
        <v>3</v>
      </c>
      <c r="G2173" s="786">
        <f>VLOOKUP(C2173,METADATA!$J$5:$Q$29,IF(E2173="HI",2,IF(E2173="LO",6,10))+IF(D2173=1,2,IF(D2173=7,1,(IF(WEEKDAY(B2173)=1,2,IF(WEEKDAY(B2173)=7,1,0))))))</f>
        <v>3</v>
      </c>
      <c r="H2173" s="787">
        <v>11909</v>
      </c>
      <c r="I2173" s="788">
        <v>4486.875</v>
      </c>
      <c r="K2173" s="795">
        <v>847.33749999999998</v>
      </c>
      <c r="M2173" s="798">
        <f t="shared" si="100"/>
        <v>12726.206357969566</v>
      </c>
      <c r="N2173" s="303"/>
      <c r="S2173" s="786">
        <v>0</v>
      </c>
      <c r="T2173" s="781">
        <f>VLOOKUP(C2173,METADATA!$J$5:$Q$29,IF(E2173="HI",2,IF(E2173="LO",6,10))+IF(S2173=1,2,IF(D2173=7,1,(IF(WEEKDAY(B2173)=1,2,IF(WEEKDAY(B2173)=7,1,0))))))</f>
        <v>3</v>
      </c>
      <c r="U2173" s="781">
        <f>VLOOKUP(C2173,METADATA!$A$5:$H$29,IF(E2173="HI",2,IF(E2173="LO",6,10))+IF(S2173=1,2,IF(D2173=7,1,(IF(WEEKDAY(B2173)=1,2,IF(WEEKDAY(B2173)=7,1,0))))))</f>
        <v>3</v>
      </c>
    </row>
    <row r="2174" spans="2:21" ht="13.95" customHeight="1" x14ac:dyDescent="0.25">
      <c r="B2174" s="784">
        <f t="shared" si="101"/>
        <v>45473</v>
      </c>
      <c r="C2174" s="785">
        <v>10</v>
      </c>
      <c r="D2174" s="786">
        <f>IFERROR((INDEX(METADATA!$T$2:$T$20,MATCH(B2174,METADATA!$S$2:$S$20,0))),0)</f>
        <v>0</v>
      </c>
      <c r="E2174" s="785" t="str">
        <f t="shared" si="99"/>
        <v>HI</v>
      </c>
      <c r="F2174" s="786">
        <f>VLOOKUP(C2174,METADATA!$A$5:$H$29,IF(E2174="HI",2,IF(E2174="LO",6,10))+IF(D2174=1,2,IF(D2174=7,1,(IF(WEEKDAY(B2174)=1,2,IF(WEEKDAY(B2174)=7,1,0))))))</f>
        <v>3</v>
      </c>
      <c r="G2174" s="786">
        <f>VLOOKUP(C2174,METADATA!$J$5:$Q$29,IF(E2174="HI",2,IF(E2174="LO",6,10))+IF(D2174=1,2,IF(D2174=7,1,(IF(WEEKDAY(B2174)=1,2,IF(WEEKDAY(B2174)=7,1,0))))))</f>
        <v>3</v>
      </c>
      <c r="H2174" s="787">
        <v>12360</v>
      </c>
      <c r="I2174" s="788">
        <v>4296.6300048828125</v>
      </c>
      <c r="K2174" s="795">
        <v>851.61249999999995</v>
      </c>
      <c r="M2174" s="798">
        <f t="shared" si="100"/>
        <v>13085.512194746496</v>
      </c>
      <c r="N2174" s="303"/>
      <c r="S2174" s="786">
        <v>0</v>
      </c>
      <c r="T2174" s="781">
        <f>VLOOKUP(C2174,METADATA!$J$5:$Q$29,IF(E2174="HI",2,IF(E2174="LO",6,10))+IF(S2174=1,2,IF(D2174=7,1,(IF(WEEKDAY(B2174)=1,2,IF(WEEKDAY(B2174)=7,1,0))))))</f>
        <v>3</v>
      </c>
      <c r="U2174" s="781">
        <f>VLOOKUP(C2174,METADATA!$A$5:$H$29,IF(E2174="HI",2,IF(E2174="LO",6,10))+IF(S2174=1,2,IF(D2174=7,1,(IF(WEEKDAY(B2174)=1,2,IF(WEEKDAY(B2174)=7,1,0))))))</f>
        <v>3</v>
      </c>
    </row>
    <row r="2175" spans="2:21" ht="13.95" customHeight="1" x14ac:dyDescent="0.25">
      <c r="B2175" s="784">
        <f t="shared" si="101"/>
        <v>45473</v>
      </c>
      <c r="C2175" s="785">
        <v>11</v>
      </c>
      <c r="D2175" s="786">
        <f>IFERROR((INDEX(METADATA!$T$2:$T$20,MATCH(B2175,METADATA!$S$2:$S$20,0))),0)</f>
        <v>0</v>
      </c>
      <c r="E2175" s="785" t="str">
        <f t="shared" si="99"/>
        <v>HI</v>
      </c>
      <c r="F2175" s="786">
        <f>VLOOKUP(C2175,METADATA!$A$5:$H$29,IF(E2175="HI",2,IF(E2175="LO",6,10))+IF(D2175=1,2,IF(D2175=7,1,(IF(WEEKDAY(B2175)=1,2,IF(WEEKDAY(B2175)=7,1,0))))))</f>
        <v>3</v>
      </c>
      <c r="G2175" s="786">
        <f>VLOOKUP(C2175,METADATA!$J$5:$Q$29,IF(E2175="HI",2,IF(E2175="LO",6,10))+IF(D2175=1,2,IF(D2175=7,1,(IF(WEEKDAY(B2175)=1,2,IF(WEEKDAY(B2175)=7,1,0))))))</f>
        <v>3</v>
      </c>
      <c r="H2175" s="787">
        <v>12625</v>
      </c>
      <c r="I2175" s="788">
        <v>3167.2325134277344</v>
      </c>
      <c r="K2175" s="795">
        <v>856.5</v>
      </c>
      <c r="M2175" s="798">
        <f t="shared" si="100"/>
        <v>13016.220142349843</v>
      </c>
      <c r="N2175" s="303"/>
      <c r="S2175" s="786">
        <v>0</v>
      </c>
      <c r="T2175" s="781">
        <f>VLOOKUP(C2175,METADATA!$J$5:$Q$29,IF(E2175="HI",2,IF(E2175="LO",6,10))+IF(S2175=1,2,IF(D2175=7,1,(IF(WEEKDAY(B2175)=1,2,IF(WEEKDAY(B2175)=7,1,0))))))</f>
        <v>3</v>
      </c>
      <c r="U2175" s="781">
        <f>VLOOKUP(C2175,METADATA!$A$5:$H$29,IF(E2175="HI",2,IF(E2175="LO",6,10))+IF(S2175=1,2,IF(D2175=7,1,(IF(WEEKDAY(B2175)=1,2,IF(WEEKDAY(B2175)=7,1,0))))))</f>
        <v>3</v>
      </c>
    </row>
    <row r="2176" spans="2:21" ht="13.95" customHeight="1" x14ac:dyDescent="0.25">
      <c r="B2176" s="784">
        <f t="shared" si="101"/>
        <v>45473</v>
      </c>
      <c r="C2176" s="785">
        <v>12</v>
      </c>
      <c r="D2176" s="786">
        <f>IFERROR((INDEX(METADATA!$T$2:$T$20,MATCH(B2176,METADATA!$S$2:$S$20,0))),0)</f>
        <v>0</v>
      </c>
      <c r="E2176" s="785" t="str">
        <f t="shared" si="99"/>
        <v>HI</v>
      </c>
      <c r="F2176" s="786">
        <f>VLOOKUP(C2176,METADATA!$A$5:$H$29,IF(E2176="HI",2,IF(E2176="LO",6,10))+IF(D2176=1,2,IF(D2176=7,1,(IF(WEEKDAY(B2176)=1,2,IF(WEEKDAY(B2176)=7,1,0))))))</f>
        <v>3</v>
      </c>
      <c r="G2176" s="786">
        <f>VLOOKUP(C2176,METADATA!$J$5:$Q$29,IF(E2176="HI",2,IF(E2176="LO",6,10))+IF(D2176=1,2,IF(D2176=7,1,(IF(WEEKDAY(B2176)=1,2,IF(WEEKDAY(B2176)=7,1,0))))))</f>
        <v>3</v>
      </c>
      <c r="H2176" s="787">
        <v>12607.25</v>
      </c>
      <c r="I2176" s="788">
        <v>4090.3000183105469</v>
      </c>
      <c r="K2176" s="795">
        <v>824.32500000000005</v>
      </c>
      <c r="M2176" s="798">
        <f t="shared" si="100"/>
        <v>13254.180729199797</v>
      </c>
      <c r="N2176" s="303"/>
      <c r="S2176" s="786">
        <v>0</v>
      </c>
      <c r="T2176" s="781">
        <f>VLOOKUP(C2176,METADATA!$J$5:$Q$29,IF(E2176="HI",2,IF(E2176="LO",6,10))+IF(S2176=1,2,IF(D2176=7,1,(IF(WEEKDAY(B2176)=1,2,IF(WEEKDAY(B2176)=7,1,0))))))</f>
        <v>3</v>
      </c>
      <c r="U2176" s="781">
        <f>VLOOKUP(C2176,METADATA!$A$5:$H$29,IF(E2176="HI",2,IF(E2176="LO",6,10))+IF(S2176=1,2,IF(D2176=7,1,(IF(WEEKDAY(B2176)=1,2,IF(WEEKDAY(B2176)=7,1,0))))))</f>
        <v>3</v>
      </c>
    </row>
    <row r="2177" spans="2:21" ht="13.95" customHeight="1" x14ac:dyDescent="0.25">
      <c r="B2177" s="784">
        <f t="shared" si="101"/>
        <v>45473</v>
      </c>
      <c r="C2177" s="785">
        <v>13</v>
      </c>
      <c r="D2177" s="786">
        <f>IFERROR((INDEX(METADATA!$T$2:$T$20,MATCH(B2177,METADATA!$S$2:$S$20,0))),0)</f>
        <v>0</v>
      </c>
      <c r="E2177" s="785" t="str">
        <f t="shared" si="99"/>
        <v>HI</v>
      </c>
      <c r="F2177" s="786">
        <f>VLOOKUP(C2177,METADATA!$A$5:$H$29,IF(E2177="HI",2,IF(E2177="LO",6,10))+IF(D2177=1,2,IF(D2177=7,1,(IF(WEEKDAY(B2177)=1,2,IF(WEEKDAY(B2177)=7,1,0))))))</f>
        <v>3</v>
      </c>
      <c r="G2177" s="786">
        <f>VLOOKUP(C2177,METADATA!$J$5:$Q$29,IF(E2177="HI",2,IF(E2177="LO",6,10))+IF(D2177=1,2,IF(D2177=7,1,(IF(WEEKDAY(B2177)=1,2,IF(WEEKDAY(B2177)=7,1,0))))))</f>
        <v>3</v>
      </c>
      <c r="H2177" s="787">
        <v>12202.5</v>
      </c>
      <c r="I2177" s="788">
        <v>4545.1199951171875</v>
      </c>
      <c r="K2177" s="795">
        <v>882.73749999999995</v>
      </c>
      <c r="M2177" s="798">
        <f t="shared" si="100"/>
        <v>13021.486935830872</v>
      </c>
      <c r="N2177" s="303"/>
      <c r="S2177" s="786">
        <v>0</v>
      </c>
      <c r="T2177" s="781">
        <f>VLOOKUP(C2177,METADATA!$J$5:$Q$29,IF(E2177="HI",2,IF(E2177="LO",6,10))+IF(S2177=1,2,IF(D2177=7,1,(IF(WEEKDAY(B2177)=1,2,IF(WEEKDAY(B2177)=7,1,0))))))</f>
        <v>3</v>
      </c>
      <c r="U2177" s="781">
        <f>VLOOKUP(C2177,METADATA!$A$5:$H$29,IF(E2177="HI",2,IF(E2177="LO",6,10))+IF(S2177=1,2,IF(D2177=7,1,(IF(WEEKDAY(B2177)=1,2,IF(WEEKDAY(B2177)=7,1,0))))))</f>
        <v>3</v>
      </c>
    </row>
    <row r="2178" spans="2:21" ht="13.95" customHeight="1" x14ac:dyDescent="0.25">
      <c r="B2178" s="784">
        <f t="shared" si="101"/>
        <v>45473</v>
      </c>
      <c r="C2178" s="785">
        <v>14</v>
      </c>
      <c r="D2178" s="786">
        <f>IFERROR((INDEX(METADATA!$T$2:$T$20,MATCH(B2178,METADATA!$S$2:$S$20,0))),0)</f>
        <v>0</v>
      </c>
      <c r="E2178" s="785" t="str">
        <f t="shared" si="99"/>
        <v>HI</v>
      </c>
      <c r="F2178" s="786">
        <f>VLOOKUP(C2178,METADATA!$A$5:$H$29,IF(E2178="HI",2,IF(E2178="LO",6,10))+IF(D2178=1,2,IF(D2178=7,1,(IF(WEEKDAY(B2178)=1,2,IF(WEEKDAY(B2178)=7,1,0))))))</f>
        <v>3</v>
      </c>
      <c r="G2178" s="786">
        <f>VLOOKUP(C2178,METADATA!$J$5:$Q$29,IF(E2178="HI",2,IF(E2178="LO",6,10))+IF(D2178=1,2,IF(D2178=7,1,(IF(WEEKDAY(B2178)=1,2,IF(WEEKDAY(B2178)=7,1,0))))))</f>
        <v>3</v>
      </c>
      <c r="H2178" s="787">
        <v>11620.75</v>
      </c>
      <c r="I2178" s="788">
        <v>4457.0750427246094</v>
      </c>
      <c r="K2178" s="795">
        <v>909.3125</v>
      </c>
      <c r="M2178" s="798">
        <f t="shared" si="100"/>
        <v>12446.178067944335</v>
      </c>
      <c r="N2178" s="303"/>
      <c r="S2178" s="786">
        <v>0</v>
      </c>
      <c r="T2178" s="781">
        <f>VLOOKUP(C2178,METADATA!$J$5:$Q$29,IF(E2178="HI",2,IF(E2178="LO",6,10))+IF(S2178=1,2,IF(D2178=7,1,(IF(WEEKDAY(B2178)=1,2,IF(WEEKDAY(B2178)=7,1,0))))))</f>
        <v>3</v>
      </c>
      <c r="U2178" s="781">
        <f>VLOOKUP(C2178,METADATA!$A$5:$H$29,IF(E2178="HI",2,IF(E2178="LO",6,10))+IF(S2178=1,2,IF(D2178=7,1,(IF(WEEKDAY(B2178)=1,2,IF(WEEKDAY(B2178)=7,1,0))))))</f>
        <v>3</v>
      </c>
    </row>
    <row r="2179" spans="2:21" ht="13.95" customHeight="1" x14ac:dyDescent="0.25">
      <c r="B2179" s="784">
        <f t="shared" si="101"/>
        <v>45473</v>
      </c>
      <c r="C2179" s="785">
        <v>15</v>
      </c>
      <c r="D2179" s="786">
        <f>IFERROR((INDEX(METADATA!$T$2:$T$20,MATCH(B2179,METADATA!$S$2:$S$20,0))),0)</f>
        <v>0</v>
      </c>
      <c r="E2179" s="785" t="str">
        <f t="shared" si="99"/>
        <v>HI</v>
      </c>
      <c r="F2179" s="786">
        <f>VLOOKUP(C2179,METADATA!$A$5:$H$29,IF(E2179="HI",2,IF(E2179="LO",6,10))+IF(D2179=1,2,IF(D2179=7,1,(IF(WEEKDAY(B2179)=1,2,IF(WEEKDAY(B2179)=7,1,0))))))</f>
        <v>3</v>
      </c>
      <c r="G2179" s="786">
        <f>VLOOKUP(C2179,METADATA!$J$5:$Q$29,IF(E2179="HI",2,IF(E2179="LO",6,10))+IF(D2179=1,2,IF(D2179=7,1,(IF(WEEKDAY(B2179)=1,2,IF(WEEKDAY(B2179)=7,1,0))))))</f>
        <v>3</v>
      </c>
      <c r="H2179" s="787">
        <v>11256.25</v>
      </c>
      <c r="I2179" s="788">
        <v>4337.9700317382813</v>
      </c>
      <c r="K2179" s="795">
        <v>905.6</v>
      </c>
      <c r="M2179" s="798">
        <f t="shared" si="100"/>
        <v>12063.214665202615</v>
      </c>
      <c r="N2179" s="303"/>
      <c r="S2179" s="786">
        <v>0</v>
      </c>
      <c r="T2179" s="781">
        <f>VLOOKUP(C2179,METADATA!$J$5:$Q$29,IF(E2179="HI",2,IF(E2179="LO",6,10))+IF(S2179=1,2,IF(D2179=7,1,(IF(WEEKDAY(B2179)=1,2,IF(WEEKDAY(B2179)=7,1,0))))))</f>
        <v>3</v>
      </c>
      <c r="U2179" s="781">
        <f>VLOOKUP(C2179,METADATA!$A$5:$H$29,IF(E2179="HI",2,IF(E2179="LO",6,10))+IF(S2179=1,2,IF(D2179=7,1,(IF(WEEKDAY(B2179)=1,2,IF(WEEKDAY(B2179)=7,1,0))))))</f>
        <v>3</v>
      </c>
    </row>
    <row r="2180" spans="2:21" ht="13.95" customHeight="1" x14ac:dyDescent="0.25">
      <c r="B2180" s="784">
        <f t="shared" si="101"/>
        <v>45473</v>
      </c>
      <c r="C2180" s="785">
        <v>16</v>
      </c>
      <c r="D2180" s="786">
        <f>IFERROR((INDEX(METADATA!$T$2:$T$20,MATCH(B2180,METADATA!$S$2:$S$20,0))),0)</f>
        <v>0</v>
      </c>
      <c r="E2180" s="785" t="str">
        <f t="shared" ref="E2180:E2243" si="102">IF(B2180="","",IF(AND(MONTH(B2180)&gt;=MONTH($AA$9),MONTH(B2180)&lt;=MONTH($AA$11)),"HI","LO"))</f>
        <v>HI</v>
      </c>
      <c r="F2180" s="786">
        <f>VLOOKUP(C2180,METADATA!$A$5:$H$29,IF(E2180="HI",2,IF(E2180="LO",6,10))+IF(D2180=1,2,IF(D2180=7,1,(IF(WEEKDAY(B2180)=1,2,IF(WEEKDAY(B2180)=7,1,0))))))</f>
        <v>3</v>
      </c>
      <c r="G2180" s="786">
        <f>VLOOKUP(C2180,METADATA!$J$5:$Q$29,IF(E2180="HI",2,IF(E2180="LO",6,10))+IF(D2180=1,2,IF(D2180=7,1,(IF(WEEKDAY(B2180)=1,2,IF(WEEKDAY(B2180)=7,1,0))))))</f>
        <v>3</v>
      </c>
      <c r="H2180" s="787">
        <v>11717.25</v>
      </c>
      <c r="I2180" s="788">
        <v>4313.8300170898438</v>
      </c>
      <c r="K2180" s="795">
        <v>913.98749999999995</v>
      </c>
      <c r="M2180" s="798">
        <f t="shared" ref="M2180:M2243" si="103">SQRT(H2180^2+I2180^2)</f>
        <v>12486.115367833398</v>
      </c>
      <c r="N2180" s="303"/>
      <c r="S2180" s="786">
        <v>0</v>
      </c>
      <c r="T2180" s="781">
        <f>VLOOKUP(C2180,METADATA!$J$5:$Q$29,IF(E2180="HI",2,IF(E2180="LO",6,10))+IF(S2180=1,2,IF(D2180=7,1,(IF(WEEKDAY(B2180)=1,2,IF(WEEKDAY(B2180)=7,1,0))))))</f>
        <v>3</v>
      </c>
      <c r="U2180" s="781">
        <f>VLOOKUP(C2180,METADATA!$A$5:$H$29,IF(E2180="HI",2,IF(E2180="LO",6,10))+IF(S2180=1,2,IF(D2180=7,1,(IF(WEEKDAY(B2180)=1,2,IF(WEEKDAY(B2180)=7,1,0))))))</f>
        <v>3</v>
      </c>
    </row>
    <row r="2181" spans="2:21" ht="13.95" customHeight="1" x14ac:dyDescent="0.25">
      <c r="B2181" s="784">
        <f t="shared" si="101"/>
        <v>45473</v>
      </c>
      <c r="C2181" s="785">
        <v>17</v>
      </c>
      <c r="D2181" s="786">
        <f>IFERROR((INDEX(METADATA!$T$2:$T$20,MATCH(B2181,METADATA!$S$2:$S$20,0))),0)</f>
        <v>0</v>
      </c>
      <c r="E2181" s="785" t="str">
        <f t="shared" si="102"/>
        <v>HI</v>
      </c>
      <c r="F2181" s="786">
        <f>VLOOKUP(C2181,METADATA!$A$5:$H$29,IF(E2181="HI",2,IF(E2181="LO",6,10))+IF(D2181=1,2,IF(D2181=7,1,(IF(WEEKDAY(B2181)=1,2,IF(WEEKDAY(B2181)=7,1,0))))))</f>
        <v>2</v>
      </c>
      <c r="G2181" s="786">
        <f>VLOOKUP(C2181,METADATA!$J$5:$Q$29,IF(E2181="HI",2,IF(E2181="LO",6,10))+IF(D2181=1,2,IF(D2181=7,1,(IF(WEEKDAY(B2181)=1,2,IF(WEEKDAY(B2181)=7,1,0))))))</f>
        <v>3</v>
      </c>
      <c r="H2181" s="787">
        <v>11850.75</v>
      </c>
      <c r="I2181" s="788">
        <v>2389.8224639892578</v>
      </c>
      <c r="K2181" s="795">
        <v>902.26250000000005</v>
      </c>
      <c r="M2181" s="798">
        <f t="shared" si="103"/>
        <v>12089.314578249987</v>
      </c>
      <c r="N2181" s="303"/>
      <c r="S2181" s="786">
        <v>0</v>
      </c>
      <c r="T2181" s="781">
        <f>VLOOKUP(C2181,METADATA!$J$5:$Q$29,IF(E2181="HI",2,IF(E2181="LO",6,10))+IF(S2181=1,2,IF(D2181=7,1,(IF(WEEKDAY(B2181)=1,2,IF(WEEKDAY(B2181)=7,1,0))))))</f>
        <v>3</v>
      </c>
      <c r="U2181" s="781">
        <f>VLOOKUP(C2181,METADATA!$A$5:$H$29,IF(E2181="HI",2,IF(E2181="LO",6,10))+IF(S2181=1,2,IF(D2181=7,1,(IF(WEEKDAY(B2181)=1,2,IF(WEEKDAY(B2181)=7,1,0))))))</f>
        <v>2</v>
      </c>
    </row>
    <row r="2182" spans="2:21" ht="13.95" customHeight="1" x14ac:dyDescent="0.25">
      <c r="B2182" s="784">
        <f t="shared" si="101"/>
        <v>45473</v>
      </c>
      <c r="C2182" s="785">
        <v>18</v>
      </c>
      <c r="D2182" s="786">
        <f>IFERROR((INDEX(METADATA!$T$2:$T$20,MATCH(B2182,METADATA!$S$2:$S$20,0))),0)</f>
        <v>0</v>
      </c>
      <c r="E2182" s="785" t="str">
        <f t="shared" si="102"/>
        <v>HI</v>
      </c>
      <c r="F2182" s="786">
        <f>VLOOKUP(C2182,METADATA!$A$5:$H$29,IF(E2182="HI",2,IF(E2182="LO",6,10))+IF(D2182=1,2,IF(D2182=7,1,(IF(WEEKDAY(B2182)=1,2,IF(WEEKDAY(B2182)=7,1,0))))))</f>
        <v>2</v>
      </c>
      <c r="G2182" s="786">
        <f>VLOOKUP(C2182,METADATA!$J$5:$Q$29,IF(E2182="HI",2,IF(E2182="LO",6,10))+IF(D2182=1,2,IF(D2182=7,1,(IF(WEEKDAY(B2182)=1,2,IF(WEEKDAY(B2182)=7,1,0))))))</f>
        <v>3</v>
      </c>
      <c r="H2182" s="787">
        <v>12232.5</v>
      </c>
      <c r="I2182" s="788">
        <v>1159.7699890136719</v>
      </c>
      <c r="K2182" s="795">
        <v>933.76250000000005</v>
      </c>
      <c r="M2182" s="798">
        <f t="shared" si="103"/>
        <v>12287.356211871485</v>
      </c>
      <c r="N2182" s="303"/>
      <c r="S2182" s="786">
        <v>0</v>
      </c>
      <c r="T2182" s="781">
        <f>VLOOKUP(C2182,METADATA!$J$5:$Q$29,IF(E2182="HI",2,IF(E2182="LO",6,10))+IF(S2182=1,2,IF(D2182=7,1,(IF(WEEKDAY(B2182)=1,2,IF(WEEKDAY(B2182)=7,1,0))))))</f>
        <v>3</v>
      </c>
      <c r="U2182" s="781">
        <f>VLOOKUP(C2182,METADATA!$A$5:$H$29,IF(E2182="HI",2,IF(E2182="LO",6,10))+IF(S2182=1,2,IF(D2182=7,1,(IF(WEEKDAY(B2182)=1,2,IF(WEEKDAY(B2182)=7,1,0))))))</f>
        <v>2</v>
      </c>
    </row>
    <row r="2183" spans="2:21" ht="13.95" customHeight="1" x14ac:dyDescent="0.25">
      <c r="B2183" s="784">
        <f t="shared" si="101"/>
        <v>45473</v>
      </c>
      <c r="C2183" s="785">
        <v>19</v>
      </c>
      <c r="D2183" s="786">
        <f>IFERROR((INDEX(METADATA!$T$2:$T$20,MATCH(B2183,METADATA!$S$2:$S$20,0))),0)</f>
        <v>0</v>
      </c>
      <c r="E2183" s="785" t="str">
        <f t="shared" si="102"/>
        <v>HI</v>
      </c>
      <c r="F2183" s="786">
        <f>VLOOKUP(C2183,METADATA!$A$5:$H$29,IF(E2183="HI",2,IF(E2183="LO",6,10))+IF(D2183=1,2,IF(D2183=7,1,(IF(WEEKDAY(B2183)=1,2,IF(WEEKDAY(B2183)=7,1,0))))))</f>
        <v>3</v>
      </c>
      <c r="G2183" s="786">
        <f>VLOOKUP(C2183,METADATA!$J$5:$Q$29,IF(E2183="HI",2,IF(E2183="LO",6,10))+IF(D2183=1,2,IF(D2183=7,1,(IF(WEEKDAY(B2183)=1,2,IF(WEEKDAY(B2183)=7,1,0))))))</f>
        <v>3</v>
      </c>
      <c r="H2183" s="787">
        <v>12870.25</v>
      </c>
      <c r="I2183" s="788">
        <v>2428.3974914550781</v>
      </c>
      <c r="K2183" s="795">
        <v>0</v>
      </c>
      <c r="M2183" s="798">
        <f t="shared" si="103"/>
        <v>13097.345129414789</v>
      </c>
      <c r="N2183" s="303"/>
      <c r="S2183" s="786">
        <v>0</v>
      </c>
      <c r="T2183" s="781">
        <f>VLOOKUP(C2183,METADATA!$J$5:$Q$29,IF(E2183="HI",2,IF(E2183="LO",6,10))+IF(S2183=1,2,IF(D2183=7,1,(IF(WEEKDAY(B2183)=1,2,IF(WEEKDAY(B2183)=7,1,0))))))</f>
        <v>3</v>
      </c>
      <c r="U2183" s="781">
        <f>VLOOKUP(C2183,METADATA!$A$5:$H$29,IF(E2183="HI",2,IF(E2183="LO",6,10))+IF(S2183=1,2,IF(D2183=7,1,(IF(WEEKDAY(B2183)=1,2,IF(WEEKDAY(B2183)=7,1,0))))))</f>
        <v>3</v>
      </c>
    </row>
    <row r="2184" spans="2:21" ht="13.95" customHeight="1" x14ac:dyDescent="0.25">
      <c r="B2184" s="784">
        <f t="shared" si="101"/>
        <v>45473</v>
      </c>
      <c r="C2184" s="785">
        <v>20</v>
      </c>
      <c r="D2184" s="786">
        <f>IFERROR((INDEX(METADATA!$T$2:$T$20,MATCH(B2184,METADATA!$S$2:$S$20,0))),0)</f>
        <v>0</v>
      </c>
      <c r="E2184" s="785" t="str">
        <f t="shared" si="102"/>
        <v>HI</v>
      </c>
      <c r="F2184" s="786">
        <f>VLOOKUP(C2184,METADATA!$A$5:$H$29,IF(E2184="HI",2,IF(E2184="LO",6,10))+IF(D2184=1,2,IF(D2184=7,1,(IF(WEEKDAY(B2184)=1,2,IF(WEEKDAY(B2184)=7,1,0))))))</f>
        <v>3</v>
      </c>
      <c r="G2184" s="786">
        <f>VLOOKUP(C2184,METADATA!$J$5:$Q$29,IF(E2184="HI",2,IF(E2184="LO",6,10))+IF(D2184=1,2,IF(D2184=7,1,(IF(WEEKDAY(B2184)=1,2,IF(WEEKDAY(B2184)=7,1,0))))))</f>
        <v>3</v>
      </c>
      <c r="H2184" s="787">
        <v>11918</v>
      </c>
      <c r="I2184" s="788">
        <v>3277.5575256347656</v>
      </c>
      <c r="K2184" s="795">
        <v>0</v>
      </c>
      <c r="M2184" s="798">
        <f t="shared" si="103"/>
        <v>12360.465498266847</v>
      </c>
      <c r="N2184" s="303"/>
      <c r="S2184" s="786">
        <v>0</v>
      </c>
      <c r="T2184" s="781">
        <f>VLOOKUP(C2184,METADATA!$J$5:$Q$29,IF(E2184="HI",2,IF(E2184="LO",6,10))+IF(S2184=1,2,IF(D2184=7,1,(IF(WEEKDAY(B2184)=1,2,IF(WEEKDAY(B2184)=7,1,0))))))</f>
        <v>3</v>
      </c>
      <c r="U2184" s="781">
        <f>VLOOKUP(C2184,METADATA!$A$5:$H$29,IF(E2184="HI",2,IF(E2184="LO",6,10))+IF(S2184=1,2,IF(D2184=7,1,(IF(WEEKDAY(B2184)=1,2,IF(WEEKDAY(B2184)=7,1,0))))))</f>
        <v>3</v>
      </c>
    </row>
    <row r="2185" spans="2:21" ht="13.95" customHeight="1" x14ac:dyDescent="0.25">
      <c r="B2185" s="784">
        <f t="shared" si="101"/>
        <v>45473</v>
      </c>
      <c r="C2185" s="785">
        <v>21</v>
      </c>
      <c r="D2185" s="786">
        <f>IFERROR((INDEX(METADATA!$T$2:$T$20,MATCH(B2185,METADATA!$S$2:$S$20,0))),0)</f>
        <v>0</v>
      </c>
      <c r="E2185" s="785" t="str">
        <f t="shared" si="102"/>
        <v>HI</v>
      </c>
      <c r="F2185" s="786">
        <f>VLOOKUP(C2185,METADATA!$A$5:$H$29,IF(E2185="HI",2,IF(E2185="LO",6,10))+IF(D2185=1,2,IF(D2185=7,1,(IF(WEEKDAY(B2185)=1,2,IF(WEEKDAY(B2185)=7,1,0))))))</f>
        <v>3</v>
      </c>
      <c r="G2185" s="786">
        <f>VLOOKUP(C2185,METADATA!$J$5:$Q$29,IF(E2185="HI",2,IF(E2185="LO",6,10))+IF(D2185=1,2,IF(D2185=7,1,(IF(WEEKDAY(B2185)=1,2,IF(WEEKDAY(B2185)=7,1,0))))))</f>
        <v>3</v>
      </c>
      <c r="H2185" s="787">
        <v>10508.25</v>
      </c>
      <c r="I2185" s="788">
        <v>3464.7550048828125</v>
      </c>
      <c r="K2185" s="795">
        <v>0</v>
      </c>
      <c r="M2185" s="798">
        <f t="shared" si="103"/>
        <v>11064.711713657998</v>
      </c>
      <c r="N2185" s="303"/>
      <c r="S2185" s="786">
        <v>0</v>
      </c>
      <c r="T2185" s="781">
        <f>VLOOKUP(C2185,METADATA!$J$5:$Q$29,IF(E2185="HI",2,IF(E2185="LO",6,10))+IF(S2185=1,2,IF(D2185=7,1,(IF(WEEKDAY(B2185)=1,2,IF(WEEKDAY(B2185)=7,1,0))))))</f>
        <v>3</v>
      </c>
      <c r="U2185" s="781">
        <f>VLOOKUP(C2185,METADATA!$A$5:$H$29,IF(E2185="HI",2,IF(E2185="LO",6,10))+IF(S2185=1,2,IF(D2185=7,1,(IF(WEEKDAY(B2185)=1,2,IF(WEEKDAY(B2185)=7,1,0))))))</f>
        <v>3</v>
      </c>
    </row>
    <row r="2186" spans="2:21" ht="13.95" customHeight="1" x14ac:dyDescent="0.25">
      <c r="B2186" s="784">
        <f t="shared" si="101"/>
        <v>45473</v>
      </c>
      <c r="C2186" s="785">
        <v>22</v>
      </c>
      <c r="D2186" s="786">
        <f>IFERROR((INDEX(METADATA!$T$2:$T$20,MATCH(B2186,METADATA!$S$2:$S$20,0))),0)</f>
        <v>0</v>
      </c>
      <c r="E2186" s="785" t="str">
        <f t="shared" si="102"/>
        <v>HI</v>
      </c>
      <c r="F2186" s="786">
        <f>VLOOKUP(C2186,METADATA!$A$5:$H$29,IF(E2186="HI",2,IF(E2186="LO",6,10))+IF(D2186=1,2,IF(D2186=7,1,(IF(WEEKDAY(B2186)=1,2,IF(WEEKDAY(B2186)=7,1,0))))))</f>
        <v>3</v>
      </c>
      <c r="G2186" s="786">
        <f>VLOOKUP(C2186,METADATA!$J$5:$Q$29,IF(E2186="HI",2,IF(E2186="LO",6,10))+IF(D2186=1,2,IF(D2186=7,1,(IF(WEEKDAY(B2186)=1,2,IF(WEEKDAY(B2186)=7,1,0))))))</f>
        <v>3</v>
      </c>
      <c r="H2186" s="787">
        <v>9219</v>
      </c>
      <c r="I2186" s="788">
        <v>3748.1600036621094</v>
      </c>
      <c r="K2186" s="795">
        <v>0</v>
      </c>
      <c r="M2186" s="798">
        <f t="shared" si="103"/>
        <v>9951.8171412587944</v>
      </c>
      <c r="N2186" s="303"/>
      <c r="S2186" s="786">
        <v>0</v>
      </c>
      <c r="T2186" s="781">
        <f>VLOOKUP(C2186,METADATA!$J$5:$Q$29,IF(E2186="HI",2,IF(E2186="LO",6,10))+IF(S2186=1,2,IF(D2186=7,1,(IF(WEEKDAY(B2186)=1,2,IF(WEEKDAY(B2186)=7,1,0))))))</f>
        <v>3</v>
      </c>
      <c r="U2186" s="781">
        <f>VLOOKUP(C2186,METADATA!$A$5:$H$29,IF(E2186="HI",2,IF(E2186="LO",6,10))+IF(S2186=1,2,IF(D2186=7,1,(IF(WEEKDAY(B2186)=1,2,IF(WEEKDAY(B2186)=7,1,0))))))</f>
        <v>3</v>
      </c>
    </row>
    <row r="2187" spans="2:21" ht="13.95" customHeight="1" x14ac:dyDescent="0.25">
      <c r="B2187" s="784">
        <f t="shared" si="101"/>
        <v>45473</v>
      </c>
      <c r="C2187" s="785">
        <v>23</v>
      </c>
      <c r="D2187" s="786">
        <f>IFERROR((INDEX(METADATA!$T$2:$T$20,MATCH(B2187,METADATA!$S$2:$S$20,0))),0)</f>
        <v>0</v>
      </c>
      <c r="E2187" s="785" t="str">
        <f t="shared" si="102"/>
        <v>HI</v>
      </c>
      <c r="F2187" s="786">
        <f>VLOOKUP(C2187,METADATA!$A$5:$H$29,IF(E2187="HI",2,IF(E2187="LO",6,10))+IF(D2187=1,2,IF(D2187=7,1,(IF(WEEKDAY(B2187)=1,2,IF(WEEKDAY(B2187)=7,1,0))))))</f>
        <v>3</v>
      </c>
      <c r="G2187" s="786">
        <f>VLOOKUP(C2187,METADATA!$J$5:$Q$29,IF(E2187="HI",2,IF(E2187="LO",6,10))+IF(D2187=1,2,IF(D2187=7,1,(IF(WEEKDAY(B2187)=1,2,IF(WEEKDAY(B2187)=7,1,0))))))</f>
        <v>3</v>
      </c>
      <c r="H2187" s="787">
        <v>8187</v>
      </c>
      <c r="I2187" s="788">
        <v>3623.5900268554688</v>
      </c>
      <c r="K2187" s="795">
        <v>0</v>
      </c>
      <c r="M2187" s="798">
        <f t="shared" si="103"/>
        <v>8953.0650440352783</v>
      </c>
      <c r="N2187" s="303"/>
      <c r="S2187" s="786">
        <v>0</v>
      </c>
      <c r="T2187" s="781">
        <f>VLOOKUP(C2187,METADATA!$J$5:$Q$29,IF(E2187="HI",2,IF(E2187="LO",6,10))+IF(S2187=1,2,IF(D2187=7,1,(IF(WEEKDAY(B2187)=1,2,IF(WEEKDAY(B2187)=7,1,0))))))</f>
        <v>3</v>
      </c>
      <c r="U2187" s="781">
        <f>VLOOKUP(C2187,METADATA!$A$5:$H$29,IF(E2187="HI",2,IF(E2187="LO",6,10))+IF(S2187=1,2,IF(D2187=7,1,(IF(WEEKDAY(B2187)=1,2,IF(WEEKDAY(B2187)=7,1,0))))))</f>
        <v>3</v>
      </c>
    </row>
    <row r="2188" spans="2:21" ht="13.95" customHeight="1" x14ac:dyDescent="0.25">
      <c r="B2188" s="784">
        <f t="shared" si="101"/>
        <v>45474</v>
      </c>
      <c r="C2188" s="785">
        <v>0</v>
      </c>
      <c r="D2188" s="786">
        <f>IFERROR((INDEX(METADATA!$T$2:$T$20,MATCH(B2188,METADATA!$S$2:$S$20,0))),0)</f>
        <v>0</v>
      </c>
      <c r="E2188" s="785" t="str">
        <f t="shared" si="102"/>
        <v>HI</v>
      </c>
      <c r="F2188" s="786">
        <f>VLOOKUP(C2188,METADATA!$A$5:$H$29,IF(E2188="HI",2,IF(E2188="LO",6,10))+IF(D2188=1,2,IF(D2188=7,1,(IF(WEEKDAY(B2188)=1,2,IF(WEEKDAY(B2188)=7,1,0))))))</f>
        <v>3</v>
      </c>
      <c r="G2188" s="786">
        <f>VLOOKUP(C2188,METADATA!$J$5:$Q$29,IF(E2188="HI",2,IF(E2188="LO",6,10))+IF(D2188=1,2,IF(D2188=7,1,(IF(WEEKDAY(B2188)=1,2,IF(WEEKDAY(B2188)=7,1,0))))))</f>
        <v>3</v>
      </c>
      <c r="H2188" s="787">
        <v>7557.25</v>
      </c>
      <c r="I2188" s="788">
        <v>3921.5900268554688</v>
      </c>
      <c r="K2188" s="795">
        <v>0</v>
      </c>
      <c r="M2188" s="798">
        <f t="shared" si="103"/>
        <v>8514.1585550911768</v>
      </c>
      <c r="N2188" s="303"/>
      <c r="S2188" s="786">
        <v>0</v>
      </c>
      <c r="T2188" s="781">
        <f>VLOOKUP(C2188,METADATA!$J$5:$Q$29,IF(E2188="HI",2,IF(E2188="LO",6,10))+IF(S2188=1,2,IF(D2188=7,1,(IF(WEEKDAY(B2188)=1,2,IF(WEEKDAY(B2188)=7,1,0))))))</f>
        <v>3</v>
      </c>
      <c r="U2188" s="781">
        <f>VLOOKUP(C2188,METADATA!$A$5:$H$29,IF(E2188="HI",2,IF(E2188="LO",6,10))+IF(S2188=1,2,IF(D2188=7,1,(IF(WEEKDAY(B2188)=1,2,IF(WEEKDAY(B2188)=7,1,0))))))</f>
        <v>3</v>
      </c>
    </row>
    <row r="2189" spans="2:21" ht="13.95" customHeight="1" x14ac:dyDescent="0.25">
      <c r="B2189" s="784">
        <f t="shared" si="101"/>
        <v>45474</v>
      </c>
      <c r="C2189" s="785">
        <v>1</v>
      </c>
      <c r="D2189" s="786">
        <f>IFERROR((INDEX(METADATA!$T$2:$T$20,MATCH(B2189,METADATA!$S$2:$S$20,0))),0)</f>
        <v>0</v>
      </c>
      <c r="E2189" s="785" t="str">
        <f t="shared" si="102"/>
        <v>HI</v>
      </c>
      <c r="F2189" s="786">
        <f>VLOOKUP(C2189,METADATA!$A$5:$H$29,IF(E2189="HI",2,IF(E2189="LO",6,10))+IF(D2189=1,2,IF(D2189=7,1,(IF(WEEKDAY(B2189)=1,2,IF(WEEKDAY(B2189)=7,1,0))))))</f>
        <v>3</v>
      </c>
      <c r="G2189" s="786">
        <f>VLOOKUP(C2189,METADATA!$J$5:$Q$29,IF(E2189="HI",2,IF(E2189="LO",6,10))+IF(D2189=1,2,IF(D2189=7,1,(IF(WEEKDAY(B2189)=1,2,IF(WEEKDAY(B2189)=7,1,0))))))</f>
        <v>3</v>
      </c>
      <c r="H2189" s="787">
        <v>7164</v>
      </c>
      <c r="I2189" s="788">
        <v>4488.3950500488281</v>
      </c>
      <c r="K2189" s="795">
        <v>0</v>
      </c>
      <c r="M2189" s="798">
        <f t="shared" si="103"/>
        <v>8453.9095172176294</v>
      </c>
      <c r="N2189" s="303"/>
      <c r="S2189" s="786">
        <v>0</v>
      </c>
      <c r="T2189" s="781">
        <f>VLOOKUP(C2189,METADATA!$J$5:$Q$29,IF(E2189="HI",2,IF(E2189="LO",6,10))+IF(S2189=1,2,IF(D2189=7,1,(IF(WEEKDAY(B2189)=1,2,IF(WEEKDAY(B2189)=7,1,0))))))</f>
        <v>3</v>
      </c>
      <c r="U2189" s="781">
        <f>VLOOKUP(C2189,METADATA!$A$5:$H$29,IF(E2189="HI",2,IF(E2189="LO",6,10))+IF(S2189=1,2,IF(D2189=7,1,(IF(WEEKDAY(B2189)=1,2,IF(WEEKDAY(B2189)=7,1,0))))))</f>
        <v>3</v>
      </c>
    </row>
    <row r="2190" spans="2:21" ht="13.95" customHeight="1" x14ac:dyDescent="0.25">
      <c r="B2190" s="784">
        <f t="shared" si="101"/>
        <v>45474</v>
      </c>
      <c r="C2190" s="785">
        <v>2</v>
      </c>
      <c r="D2190" s="786">
        <f>IFERROR((INDEX(METADATA!$T$2:$T$20,MATCH(B2190,METADATA!$S$2:$S$20,0))),0)</f>
        <v>0</v>
      </c>
      <c r="E2190" s="785" t="str">
        <f t="shared" si="102"/>
        <v>HI</v>
      </c>
      <c r="F2190" s="786">
        <f>VLOOKUP(C2190,METADATA!$A$5:$H$29,IF(E2190="HI",2,IF(E2190="LO",6,10))+IF(D2190=1,2,IF(D2190=7,1,(IF(WEEKDAY(B2190)=1,2,IF(WEEKDAY(B2190)=7,1,0))))))</f>
        <v>3</v>
      </c>
      <c r="G2190" s="786">
        <f>VLOOKUP(C2190,METADATA!$J$5:$Q$29,IF(E2190="HI",2,IF(E2190="LO",6,10))+IF(D2190=1,2,IF(D2190=7,1,(IF(WEEKDAY(B2190)=1,2,IF(WEEKDAY(B2190)=7,1,0))))))</f>
        <v>3</v>
      </c>
      <c r="H2190" s="787">
        <v>7167.75</v>
      </c>
      <c r="I2190" s="788">
        <v>4533.8749389648438</v>
      </c>
      <c r="K2190" s="795">
        <v>0</v>
      </c>
      <c r="M2190" s="798">
        <f t="shared" si="103"/>
        <v>8481.3125178048631</v>
      </c>
      <c r="N2190" s="303"/>
      <c r="S2190" s="786">
        <v>0</v>
      </c>
      <c r="T2190" s="781">
        <f>VLOOKUP(C2190,METADATA!$J$5:$Q$29,IF(E2190="HI",2,IF(E2190="LO",6,10))+IF(S2190=1,2,IF(D2190=7,1,(IF(WEEKDAY(B2190)=1,2,IF(WEEKDAY(B2190)=7,1,0))))))</f>
        <v>3</v>
      </c>
      <c r="U2190" s="781">
        <f>VLOOKUP(C2190,METADATA!$A$5:$H$29,IF(E2190="HI",2,IF(E2190="LO",6,10))+IF(S2190=1,2,IF(D2190=7,1,(IF(WEEKDAY(B2190)=1,2,IF(WEEKDAY(B2190)=7,1,0))))))</f>
        <v>3</v>
      </c>
    </row>
    <row r="2191" spans="2:21" ht="13.95" customHeight="1" x14ac:dyDescent="0.25">
      <c r="B2191" s="784">
        <f t="shared" si="101"/>
        <v>45474</v>
      </c>
      <c r="C2191" s="785">
        <v>3</v>
      </c>
      <c r="D2191" s="786">
        <f>IFERROR((INDEX(METADATA!$T$2:$T$20,MATCH(B2191,METADATA!$S$2:$S$20,0))),0)</f>
        <v>0</v>
      </c>
      <c r="E2191" s="785" t="str">
        <f t="shared" si="102"/>
        <v>HI</v>
      </c>
      <c r="F2191" s="786">
        <f>VLOOKUP(C2191,METADATA!$A$5:$H$29,IF(E2191="HI",2,IF(E2191="LO",6,10))+IF(D2191=1,2,IF(D2191=7,1,(IF(WEEKDAY(B2191)=1,2,IF(WEEKDAY(B2191)=7,1,0))))))</f>
        <v>3</v>
      </c>
      <c r="G2191" s="786">
        <f>VLOOKUP(C2191,METADATA!$J$5:$Q$29,IF(E2191="HI",2,IF(E2191="LO",6,10))+IF(D2191=1,2,IF(D2191=7,1,(IF(WEEKDAY(B2191)=1,2,IF(WEEKDAY(B2191)=7,1,0))))))</f>
        <v>3</v>
      </c>
      <c r="H2191" s="787">
        <v>7526.75</v>
      </c>
      <c r="I2191" s="788">
        <v>4436.2849426269531</v>
      </c>
      <c r="K2191" s="795">
        <v>0</v>
      </c>
      <c r="M2191" s="798">
        <f t="shared" si="103"/>
        <v>8736.8523882848458</v>
      </c>
      <c r="N2191" s="303"/>
      <c r="S2191" s="786">
        <v>0</v>
      </c>
      <c r="T2191" s="781">
        <f>VLOOKUP(C2191,METADATA!$J$5:$Q$29,IF(E2191="HI",2,IF(E2191="LO",6,10))+IF(S2191=1,2,IF(D2191=7,1,(IF(WEEKDAY(B2191)=1,2,IF(WEEKDAY(B2191)=7,1,0))))))</f>
        <v>3</v>
      </c>
      <c r="U2191" s="781">
        <f>VLOOKUP(C2191,METADATA!$A$5:$H$29,IF(E2191="HI",2,IF(E2191="LO",6,10))+IF(S2191=1,2,IF(D2191=7,1,(IF(WEEKDAY(B2191)=1,2,IF(WEEKDAY(B2191)=7,1,0))))))</f>
        <v>3</v>
      </c>
    </row>
    <row r="2192" spans="2:21" ht="13.95" customHeight="1" x14ac:dyDescent="0.25">
      <c r="B2192" s="784">
        <f t="shared" si="101"/>
        <v>45474</v>
      </c>
      <c r="C2192" s="785">
        <v>4</v>
      </c>
      <c r="D2192" s="786">
        <f>IFERROR((INDEX(METADATA!$T$2:$T$20,MATCH(B2192,METADATA!$S$2:$S$20,0))),0)</f>
        <v>0</v>
      </c>
      <c r="E2192" s="785" t="str">
        <f t="shared" si="102"/>
        <v>HI</v>
      </c>
      <c r="F2192" s="786">
        <f>VLOOKUP(C2192,METADATA!$A$5:$H$29,IF(E2192="HI",2,IF(E2192="LO",6,10))+IF(D2192=1,2,IF(D2192=7,1,(IF(WEEKDAY(B2192)=1,2,IF(WEEKDAY(B2192)=7,1,0))))))</f>
        <v>3</v>
      </c>
      <c r="G2192" s="786">
        <f>VLOOKUP(C2192,METADATA!$J$5:$Q$29,IF(E2192="HI",2,IF(E2192="LO",6,10))+IF(D2192=1,2,IF(D2192=7,1,(IF(WEEKDAY(B2192)=1,2,IF(WEEKDAY(B2192)=7,1,0))))))</f>
        <v>3</v>
      </c>
      <c r="H2192" s="787">
        <v>8162.5</v>
      </c>
      <c r="I2192" s="788">
        <v>3849.1100158691406</v>
      </c>
      <c r="K2192" s="795">
        <v>0</v>
      </c>
      <c r="M2192" s="798">
        <f t="shared" si="103"/>
        <v>9024.5251489629154</v>
      </c>
      <c r="N2192" s="303"/>
      <c r="S2192" s="786">
        <v>0</v>
      </c>
      <c r="T2192" s="781">
        <f>VLOOKUP(C2192,METADATA!$J$5:$Q$29,IF(E2192="HI",2,IF(E2192="LO",6,10))+IF(S2192=1,2,IF(D2192=7,1,(IF(WEEKDAY(B2192)=1,2,IF(WEEKDAY(B2192)=7,1,0))))))</f>
        <v>3</v>
      </c>
      <c r="U2192" s="781">
        <f>VLOOKUP(C2192,METADATA!$A$5:$H$29,IF(E2192="HI",2,IF(E2192="LO",6,10))+IF(S2192=1,2,IF(D2192=7,1,(IF(WEEKDAY(B2192)=1,2,IF(WEEKDAY(B2192)=7,1,0))))))</f>
        <v>3</v>
      </c>
    </row>
    <row r="2193" spans="2:21" ht="13.95" customHeight="1" x14ac:dyDescent="0.25">
      <c r="B2193" s="784">
        <f t="shared" si="101"/>
        <v>45474</v>
      </c>
      <c r="C2193" s="785">
        <v>5</v>
      </c>
      <c r="D2193" s="786">
        <f>IFERROR((INDEX(METADATA!$T$2:$T$20,MATCH(B2193,METADATA!$S$2:$S$20,0))),0)</f>
        <v>0</v>
      </c>
      <c r="E2193" s="785" t="str">
        <f t="shared" si="102"/>
        <v>HI</v>
      </c>
      <c r="F2193" s="786">
        <f>VLOOKUP(C2193,METADATA!$A$5:$H$29,IF(E2193="HI",2,IF(E2193="LO",6,10))+IF(D2193=1,2,IF(D2193=7,1,(IF(WEEKDAY(B2193)=1,2,IF(WEEKDAY(B2193)=7,1,0))))))</f>
        <v>3</v>
      </c>
      <c r="G2193" s="786">
        <f>VLOOKUP(C2193,METADATA!$J$5:$Q$29,IF(E2193="HI",2,IF(E2193="LO",6,10))+IF(D2193=1,2,IF(D2193=7,1,(IF(WEEKDAY(B2193)=1,2,IF(WEEKDAY(B2193)=7,1,0))))))</f>
        <v>3</v>
      </c>
      <c r="H2193" s="787">
        <v>9581</v>
      </c>
      <c r="I2193" s="788">
        <v>4093.6450500488281</v>
      </c>
      <c r="K2193" s="795">
        <v>0</v>
      </c>
      <c r="M2193" s="798">
        <f t="shared" si="103"/>
        <v>10418.900651978081</v>
      </c>
      <c r="N2193" s="303"/>
      <c r="S2193" s="786">
        <v>0</v>
      </c>
      <c r="T2193" s="781">
        <f>VLOOKUP(C2193,METADATA!$J$5:$Q$29,IF(E2193="HI",2,IF(E2193="LO",6,10))+IF(S2193=1,2,IF(D2193=7,1,(IF(WEEKDAY(B2193)=1,2,IF(WEEKDAY(B2193)=7,1,0))))))</f>
        <v>3</v>
      </c>
      <c r="U2193" s="781">
        <f>VLOOKUP(C2193,METADATA!$A$5:$H$29,IF(E2193="HI",2,IF(E2193="LO",6,10))+IF(S2193=1,2,IF(D2193=7,1,(IF(WEEKDAY(B2193)=1,2,IF(WEEKDAY(B2193)=7,1,0))))))</f>
        <v>3</v>
      </c>
    </row>
    <row r="2194" spans="2:21" ht="13.95" customHeight="1" x14ac:dyDescent="0.25">
      <c r="B2194" s="784">
        <f t="shared" si="101"/>
        <v>45474</v>
      </c>
      <c r="C2194" s="785">
        <v>6</v>
      </c>
      <c r="D2194" s="786">
        <f>IFERROR((INDEX(METADATA!$T$2:$T$20,MATCH(B2194,METADATA!$S$2:$S$20,0))),0)</f>
        <v>0</v>
      </c>
      <c r="E2194" s="785" t="str">
        <f t="shared" si="102"/>
        <v>HI</v>
      </c>
      <c r="F2194" s="786">
        <f>VLOOKUP(C2194,METADATA!$A$5:$H$29,IF(E2194="HI",2,IF(E2194="LO",6,10))+IF(D2194=1,2,IF(D2194=7,1,(IF(WEEKDAY(B2194)=1,2,IF(WEEKDAY(B2194)=7,1,0))))))</f>
        <v>1</v>
      </c>
      <c r="G2194" s="786">
        <f>VLOOKUP(C2194,METADATA!$J$5:$Q$29,IF(E2194="HI",2,IF(E2194="LO",6,10))+IF(D2194=1,2,IF(D2194=7,1,(IF(WEEKDAY(B2194)=1,2,IF(WEEKDAY(B2194)=7,1,0))))))</f>
        <v>1</v>
      </c>
      <c r="H2194" s="787">
        <v>11603.75</v>
      </c>
      <c r="I2194" s="788">
        <v>3897.7049102783203</v>
      </c>
      <c r="K2194" s="795">
        <v>870.51250000000005</v>
      </c>
      <c r="M2194" s="798">
        <f t="shared" si="103"/>
        <v>12240.878956598979</v>
      </c>
      <c r="N2194" s="303"/>
      <c r="S2194" s="786">
        <v>0</v>
      </c>
      <c r="T2194" s="781">
        <f>VLOOKUP(C2194,METADATA!$J$5:$Q$29,IF(E2194="HI",2,IF(E2194="LO",6,10))+IF(S2194=1,2,IF(D2194=7,1,(IF(WEEKDAY(B2194)=1,2,IF(WEEKDAY(B2194)=7,1,0))))))</f>
        <v>1</v>
      </c>
      <c r="U2194" s="781">
        <f>VLOOKUP(C2194,METADATA!$A$5:$H$29,IF(E2194="HI",2,IF(E2194="LO",6,10))+IF(S2194=1,2,IF(D2194=7,1,(IF(WEEKDAY(B2194)=1,2,IF(WEEKDAY(B2194)=7,1,0))))))</f>
        <v>1</v>
      </c>
    </row>
    <row r="2195" spans="2:21" ht="13.95" customHeight="1" x14ac:dyDescent="0.25">
      <c r="B2195" s="784">
        <f t="shared" si="101"/>
        <v>45474</v>
      </c>
      <c r="C2195" s="785">
        <v>7</v>
      </c>
      <c r="D2195" s="786">
        <f>IFERROR((INDEX(METADATA!$T$2:$T$20,MATCH(B2195,METADATA!$S$2:$S$20,0))),0)</f>
        <v>0</v>
      </c>
      <c r="E2195" s="785" t="str">
        <f t="shared" si="102"/>
        <v>HI</v>
      </c>
      <c r="F2195" s="786">
        <f>VLOOKUP(C2195,METADATA!$A$5:$H$29,IF(E2195="HI",2,IF(E2195="LO",6,10))+IF(D2195=1,2,IF(D2195=7,1,(IF(WEEKDAY(B2195)=1,2,IF(WEEKDAY(B2195)=7,1,0))))))</f>
        <v>1</v>
      </c>
      <c r="G2195" s="786">
        <f>VLOOKUP(C2195,METADATA!$J$5:$Q$29,IF(E2195="HI",2,IF(E2195="LO",6,10))+IF(D2195=1,2,IF(D2195=7,1,(IF(WEEKDAY(B2195)=1,2,IF(WEEKDAY(B2195)=7,1,0))))))</f>
        <v>1</v>
      </c>
      <c r="H2195" s="787">
        <v>13576.75</v>
      </c>
      <c r="I2195" s="788">
        <v>4481.5100402832031</v>
      </c>
      <c r="K2195" s="795">
        <v>865.8125</v>
      </c>
      <c r="M2195" s="798">
        <f t="shared" si="103"/>
        <v>14297.275013220496</v>
      </c>
      <c r="N2195" s="303"/>
      <c r="S2195" s="786">
        <v>0</v>
      </c>
      <c r="T2195" s="781">
        <f>VLOOKUP(C2195,METADATA!$J$5:$Q$29,IF(E2195="HI",2,IF(E2195="LO",6,10))+IF(S2195=1,2,IF(D2195=7,1,(IF(WEEKDAY(B2195)=1,2,IF(WEEKDAY(B2195)=7,1,0))))))</f>
        <v>1</v>
      </c>
      <c r="U2195" s="781">
        <f>VLOOKUP(C2195,METADATA!$A$5:$H$29,IF(E2195="HI",2,IF(E2195="LO",6,10))+IF(S2195=1,2,IF(D2195=7,1,(IF(WEEKDAY(B2195)=1,2,IF(WEEKDAY(B2195)=7,1,0))))))</f>
        <v>1</v>
      </c>
    </row>
    <row r="2196" spans="2:21" ht="13.95" customHeight="1" x14ac:dyDescent="0.25">
      <c r="B2196" s="784">
        <f t="shared" si="101"/>
        <v>45474</v>
      </c>
      <c r="C2196" s="785">
        <v>8</v>
      </c>
      <c r="D2196" s="786">
        <f>IFERROR((INDEX(METADATA!$T$2:$T$20,MATCH(B2196,METADATA!$S$2:$S$20,0))),0)</f>
        <v>0</v>
      </c>
      <c r="E2196" s="785" t="str">
        <f t="shared" si="102"/>
        <v>HI</v>
      </c>
      <c r="F2196" s="786">
        <f>VLOOKUP(C2196,METADATA!$A$5:$H$29,IF(E2196="HI",2,IF(E2196="LO",6,10))+IF(D2196=1,2,IF(D2196=7,1,(IF(WEEKDAY(B2196)=1,2,IF(WEEKDAY(B2196)=7,1,0))))))</f>
        <v>2</v>
      </c>
      <c r="G2196" s="786">
        <f>VLOOKUP(C2196,METADATA!$J$5:$Q$29,IF(E2196="HI",2,IF(E2196="LO",6,10))+IF(D2196=1,2,IF(D2196=7,1,(IF(WEEKDAY(B2196)=1,2,IF(WEEKDAY(B2196)=7,1,0))))))</f>
        <v>1</v>
      </c>
      <c r="H2196" s="787">
        <v>14243.75</v>
      </c>
      <c r="I2196" s="788">
        <v>3816.5249938964844</v>
      </c>
      <c r="K2196" s="795">
        <v>834.63750000000005</v>
      </c>
      <c r="M2196" s="798">
        <f t="shared" si="103"/>
        <v>14746.195342919358</v>
      </c>
      <c r="N2196" s="303"/>
      <c r="S2196" s="786">
        <v>0</v>
      </c>
      <c r="T2196" s="781">
        <f>VLOOKUP(C2196,METADATA!$J$5:$Q$29,IF(E2196="HI",2,IF(E2196="LO",6,10))+IF(S2196=1,2,IF(D2196=7,1,(IF(WEEKDAY(B2196)=1,2,IF(WEEKDAY(B2196)=7,1,0))))))</f>
        <v>1</v>
      </c>
      <c r="U2196" s="781">
        <f>VLOOKUP(C2196,METADATA!$A$5:$H$29,IF(E2196="HI",2,IF(E2196="LO",6,10))+IF(S2196=1,2,IF(D2196=7,1,(IF(WEEKDAY(B2196)=1,2,IF(WEEKDAY(B2196)=7,1,0))))))</f>
        <v>2</v>
      </c>
    </row>
    <row r="2197" spans="2:21" ht="13.95" customHeight="1" x14ac:dyDescent="0.25">
      <c r="B2197" s="784">
        <f t="shared" si="101"/>
        <v>45474</v>
      </c>
      <c r="C2197" s="785">
        <v>9</v>
      </c>
      <c r="D2197" s="786">
        <f>IFERROR((INDEX(METADATA!$T$2:$T$20,MATCH(B2197,METADATA!$S$2:$S$20,0))),0)</f>
        <v>0</v>
      </c>
      <c r="E2197" s="785" t="str">
        <f t="shared" si="102"/>
        <v>HI</v>
      </c>
      <c r="F2197" s="786">
        <f>VLOOKUP(C2197,METADATA!$A$5:$H$29,IF(E2197="HI",2,IF(E2197="LO",6,10))+IF(D2197=1,2,IF(D2197=7,1,(IF(WEEKDAY(B2197)=1,2,IF(WEEKDAY(B2197)=7,1,0))))))</f>
        <v>2</v>
      </c>
      <c r="G2197" s="786">
        <f>VLOOKUP(C2197,METADATA!$J$5:$Q$29,IF(E2197="HI",2,IF(E2197="LO",6,10))+IF(D2197=1,2,IF(D2197=7,1,(IF(WEEKDAY(B2197)=1,2,IF(WEEKDAY(B2197)=7,1,0))))))</f>
        <v>2</v>
      </c>
      <c r="H2197" s="787">
        <v>15261.5</v>
      </c>
      <c r="I2197" s="788">
        <v>4445.4149169921875</v>
      </c>
      <c r="K2197" s="795">
        <v>847.33749999999998</v>
      </c>
      <c r="M2197" s="798">
        <f t="shared" si="103"/>
        <v>15895.757170837023</v>
      </c>
      <c r="N2197" s="303"/>
      <c r="S2197" s="786">
        <v>0</v>
      </c>
      <c r="T2197" s="781">
        <f>VLOOKUP(C2197,METADATA!$J$5:$Q$29,IF(E2197="HI",2,IF(E2197="LO",6,10))+IF(S2197=1,2,IF(D2197=7,1,(IF(WEEKDAY(B2197)=1,2,IF(WEEKDAY(B2197)=7,1,0))))))</f>
        <v>2</v>
      </c>
      <c r="U2197" s="781">
        <f>VLOOKUP(C2197,METADATA!$A$5:$H$29,IF(E2197="HI",2,IF(E2197="LO",6,10))+IF(S2197=1,2,IF(D2197=7,1,(IF(WEEKDAY(B2197)=1,2,IF(WEEKDAY(B2197)=7,1,0))))))</f>
        <v>2</v>
      </c>
    </row>
    <row r="2198" spans="2:21" ht="13.95" customHeight="1" x14ac:dyDescent="0.25">
      <c r="B2198" s="784">
        <f t="shared" si="101"/>
        <v>45474</v>
      </c>
      <c r="C2198" s="785">
        <v>10</v>
      </c>
      <c r="D2198" s="786">
        <f>IFERROR((INDEX(METADATA!$T$2:$T$20,MATCH(B2198,METADATA!$S$2:$S$20,0))),0)</f>
        <v>0</v>
      </c>
      <c r="E2198" s="785" t="str">
        <f t="shared" si="102"/>
        <v>HI</v>
      </c>
      <c r="F2198" s="786">
        <f>VLOOKUP(C2198,METADATA!$A$5:$H$29,IF(E2198="HI",2,IF(E2198="LO",6,10))+IF(D2198=1,2,IF(D2198=7,1,(IF(WEEKDAY(B2198)=1,2,IF(WEEKDAY(B2198)=7,1,0))))))</f>
        <v>2</v>
      </c>
      <c r="G2198" s="786">
        <f>VLOOKUP(C2198,METADATA!$J$5:$Q$29,IF(E2198="HI",2,IF(E2198="LO",6,10))+IF(D2198=1,2,IF(D2198=7,1,(IF(WEEKDAY(B2198)=1,2,IF(WEEKDAY(B2198)=7,1,0))))))</f>
        <v>2</v>
      </c>
      <c r="H2198" s="787">
        <v>15103.75</v>
      </c>
      <c r="I2198" s="788">
        <v>4524.3099975585938</v>
      </c>
      <c r="K2198" s="795">
        <v>851.61249999999995</v>
      </c>
      <c r="M2198" s="798">
        <f t="shared" si="103"/>
        <v>15766.821018090763</v>
      </c>
      <c r="N2198" s="303"/>
      <c r="S2198" s="786">
        <v>0</v>
      </c>
      <c r="T2198" s="781">
        <f>VLOOKUP(C2198,METADATA!$J$5:$Q$29,IF(E2198="HI",2,IF(E2198="LO",6,10))+IF(S2198=1,2,IF(D2198=7,1,(IF(WEEKDAY(B2198)=1,2,IF(WEEKDAY(B2198)=7,1,0))))))</f>
        <v>2</v>
      </c>
      <c r="U2198" s="781">
        <f>VLOOKUP(C2198,METADATA!$A$5:$H$29,IF(E2198="HI",2,IF(E2198="LO",6,10))+IF(S2198=1,2,IF(D2198=7,1,(IF(WEEKDAY(B2198)=1,2,IF(WEEKDAY(B2198)=7,1,0))))))</f>
        <v>2</v>
      </c>
    </row>
    <row r="2199" spans="2:21" ht="13.95" customHeight="1" x14ac:dyDescent="0.25">
      <c r="B2199" s="784">
        <f t="shared" si="101"/>
        <v>45474</v>
      </c>
      <c r="C2199" s="785">
        <v>11</v>
      </c>
      <c r="D2199" s="786">
        <f>IFERROR((INDEX(METADATA!$T$2:$T$20,MATCH(B2199,METADATA!$S$2:$S$20,0))),0)</f>
        <v>0</v>
      </c>
      <c r="E2199" s="785" t="str">
        <f t="shared" si="102"/>
        <v>HI</v>
      </c>
      <c r="F2199" s="786">
        <f>VLOOKUP(C2199,METADATA!$A$5:$H$29,IF(E2199="HI",2,IF(E2199="LO",6,10))+IF(D2199=1,2,IF(D2199=7,1,(IF(WEEKDAY(B2199)=1,2,IF(WEEKDAY(B2199)=7,1,0))))))</f>
        <v>2</v>
      </c>
      <c r="G2199" s="786">
        <f>VLOOKUP(C2199,METADATA!$J$5:$Q$29,IF(E2199="HI",2,IF(E2199="LO",6,10))+IF(D2199=1,2,IF(D2199=7,1,(IF(WEEKDAY(B2199)=1,2,IF(WEEKDAY(B2199)=7,1,0))))))</f>
        <v>2</v>
      </c>
      <c r="H2199" s="787">
        <v>15148.5</v>
      </c>
      <c r="I2199" s="788">
        <v>4623.6099853515625</v>
      </c>
      <c r="K2199" s="795">
        <v>856.5</v>
      </c>
      <c r="M2199" s="798">
        <f t="shared" si="103"/>
        <v>15838.397063675435</v>
      </c>
      <c r="N2199" s="303"/>
      <c r="S2199" s="786">
        <v>0</v>
      </c>
      <c r="T2199" s="781">
        <f>VLOOKUP(C2199,METADATA!$J$5:$Q$29,IF(E2199="HI",2,IF(E2199="LO",6,10))+IF(S2199=1,2,IF(D2199=7,1,(IF(WEEKDAY(B2199)=1,2,IF(WEEKDAY(B2199)=7,1,0))))))</f>
        <v>2</v>
      </c>
      <c r="U2199" s="781">
        <f>VLOOKUP(C2199,METADATA!$A$5:$H$29,IF(E2199="HI",2,IF(E2199="LO",6,10))+IF(S2199=1,2,IF(D2199=7,1,(IF(WEEKDAY(B2199)=1,2,IF(WEEKDAY(B2199)=7,1,0))))))</f>
        <v>2</v>
      </c>
    </row>
    <row r="2200" spans="2:21" ht="13.95" customHeight="1" x14ac:dyDescent="0.25">
      <c r="B2200" s="784">
        <f t="shared" si="101"/>
        <v>45474</v>
      </c>
      <c r="C2200" s="785">
        <v>12</v>
      </c>
      <c r="D2200" s="786">
        <f>IFERROR((INDEX(METADATA!$T$2:$T$20,MATCH(B2200,METADATA!$S$2:$S$20,0))),0)</f>
        <v>0</v>
      </c>
      <c r="E2200" s="785" t="str">
        <f t="shared" si="102"/>
        <v>HI</v>
      </c>
      <c r="F2200" s="786">
        <f>VLOOKUP(C2200,METADATA!$A$5:$H$29,IF(E2200="HI",2,IF(E2200="LO",6,10))+IF(D2200=1,2,IF(D2200=7,1,(IF(WEEKDAY(B2200)=1,2,IF(WEEKDAY(B2200)=7,1,0))))))</f>
        <v>2</v>
      </c>
      <c r="G2200" s="786">
        <f>VLOOKUP(C2200,METADATA!$J$5:$Q$29,IF(E2200="HI",2,IF(E2200="LO",6,10))+IF(D2200=1,2,IF(D2200=7,1,(IF(WEEKDAY(B2200)=1,2,IF(WEEKDAY(B2200)=7,1,0))))))</f>
        <v>2</v>
      </c>
      <c r="H2200" s="787">
        <v>14932.25</v>
      </c>
      <c r="I2200" s="788">
        <v>4643.5249633789063</v>
      </c>
      <c r="K2200" s="795">
        <v>824.32500000000005</v>
      </c>
      <c r="M2200" s="798">
        <f t="shared" si="103"/>
        <v>15637.596175500346</v>
      </c>
      <c r="N2200" s="303"/>
      <c r="S2200" s="786">
        <v>0</v>
      </c>
      <c r="T2200" s="781">
        <f>VLOOKUP(C2200,METADATA!$J$5:$Q$29,IF(E2200="HI",2,IF(E2200="LO",6,10))+IF(S2200=1,2,IF(D2200=7,1,(IF(WEEKDAY(B2200)=1,2,IF(WEEKDAY(B2200)=7,1,0))))))</f>
        <v>2</v>
      </c>
      <c r="U2200" s="781">
        <f>VLOOKUP(C2200,METADATA!$A$5:$H$29,IF(E2200="HI",2,IF(E2200="LO",6,10))+IF(S2200=1,2,IF(D2200=7,1,(IF(WEEKDAY(B2200)=1,2,IF(WEEKDAY(B2200)=7,1,0))))))</f>
        <v>2</v>
      </c>
    </row>
    <row r="2201" spans="2:21" ht="13.95" customHeight="1" x14ac:dyDescent="0.25">
      <c r="B2201" s="784">
        <f t="shared" si="101"/>
        <v>45474</v>
      </c>
      <c r="C2201" s="785">
        <v>13</v>
      </c>
      <c r="D2201" s="786">
        <f>IFERROR((INDEX(METADATA!$T$2:$T$20,MATCH(B2201,METADATA!$S$2:$S$20,0))),0)</f>
        <v>0</v>
      </c>
      <c r="E2201" s="785" t="str">
        <f t="shared" si="102"/>
        <v>HI</v>
      </c>
      <c r="F2201" s="786">
        <f>VLOOKUP(C2201,METADATA!$A$5:$H$29,IF(E2201="HI",2,IF(E2201="LO",6,10))+IF(D2201=1,2,IF(D2201=7,1,(IF(WEEKDAY(B2201)=1,2,IF(WEEKDAY(B2201)=7,1,0))))))</f>
        <v>2</v>
      </c>
      <c r="G2201" s="786">
        <f>VLOOKUP(C2201,METADATA!$J$5:$Q$29,IF(E2201="HI",2,IF(E2201="LO",6,10))+IF(D2201=1,2,IF(D2201=7,1,(IF(WEEKDAY(B2201)=1,2,IF(WEEKDAY(B2201)=7,1,0))))))</f>
        <v>2</v>
      </c>
      <c r="H2201" s="787">
        <v>14426.75</v>
      </c>
      <c r="I2201" s="788">
        <v>4558.8299560546875</v>
      </c>
      <c r="K2201" s="795">
        <v>882.73749999999995</v>
      </c>
      <c r="M2201" s="798">
        <f t="shared" si="103"/>
        <v>15129.905688097384</v>
      </c>
      <c r="N2201" s="303"/>
      <c r="S2201" s="786">
        <v>0</v>
      </c>
      <c r="T2201" s="781">
        <f>VLOOKUP(C2201,METADATA!$J$5:$Q$29,IF(E2201="HI",2,IF(E2201="LO",6,10))+IF(S2201=1,2,IF(D2201=7,1,(IF(WEEKDAY(B2201)=1,2,IF(WEEKDAY(B2201)=7,1,0))))))</f>
        <v>2</v>
      </c>
      <c r="U2201" s="781">
        <f>VLOOKUP(C2201,METADATA!$A$5:$H$29,IF(E2201="HI",2,IF(E2201="LO",6,10))+IF(S2201=1,2,IF(D2201=7,1,(IF(WEEKDAY(B2201)=1,2,IF(WEEKDAY(B2201)=7,1,0))))))</f>
        <v>2</v>
      </c>
    </row>
    <row r="2202" spans="2:21" ht="13.95" customHeight="1" x14ac:dyDescent="0.25">
      <c r="B2202" s="784">
        <f t="shared" si="101"/>
        <v>45474</v>
      </c>
      <c r="C2202" s="785">
        <v>14</v>
      </c>
      <c r="D2202" s="786">
        <f>IFERROR((INDEX(METADATA!$T$2:$T$20,MATCH(B2202,METADATA!$S$2:$S$20,0))),0)</f>
        <v>0</v>
      </c>
      <c r="E2202" s="785" t="str">
        <f t="shared" si="102"/>
        <v>HI</v>
      </c>
      <c r="F2202" s="786">
        <f>VLOOKUP(C2202,METADATA!$A$5:$H$29,IF(E2202="HI",2,IF(E2202="LO",6,10))+IF(D2202=1,2,IF(D2202=7,1,(IF(WEEKDAY(B2202)=1,2,IF(WEEKDAY(B2202)=7,1,0))))))</f>
        <v>2</v>
      </c>
      <c r="G2202" s="786">
        <f>VLOOKUP(C2202,METADATA!$J$5:$Q$29,IF(E2202="HI",2,IF(E2202="LO",6,10))+IF(D2202=1,2,IF(D2202=7,1,(IF(WEEKDAY(B2202)=1,2,IF(WEEKDAY(B2202)=7,1,0))))))</f>
        <v>2</v>
      </c>
      <c r="H2202" s="787">
        <v>14732.5</v>
      </c>
      <c r="I2202" s="788">
        <v>4658.0299987792969</v>
      </c>
      <c r="K2202" s="795">
        <v>909.3125</v>
      </c>
      <c r="M2202" s="798">
        <f t="shared" si="103"/>
        <v>15451.336502695416</v>
      </c>
      <c r="N2202" s="303"/>
      <c r="S2202" s="786">
        <v>0</v>
      </c>
      <c r="T2202" s="781">
        <f>VLOOKUP(C2202,METADATA!$J$5:$Q$29,IF(E2202="HI",2,IF(E2202="LO",6,10))+IF(S2202=1,2,IF(D2202=7,1,(IF(WEEKDAY(B2202)=1,2,IF(WEEKDAY(B2202)=7,1,0))))))</f>
        <v>2</v>
      </c>
      <c r="U2202" s="781">
        <f>VLOOKUP(C2202,METADATA!$A$5:$H$29,IF(E2202="HI",2,IF(E2202="LO",6,10))+IF(S2202=1,2,IF(D2202=7,1,(IF(WEEKDAY(B2202)=1,2,IF(WEEKDAY(B2202)=7,1,0))))))</f>
        <v>2</v>
      </c>
    </row>
    <row r="2203" spans="2:21" ht="13.95" customHeight="1" x14ac:dyDescent="0.25">
      <c r="B2203" s="784">
        <f t="shared" si="101"/>
        <v>45474</v>
      </c>
      <c r="C2203" s="785">
        <v>15</v>
      </c>
      <c r="D2203" s="786">
        <f>IFERROR((INDEX(METADATA!$T$2:$T$20,MATCH(B2203,METADATA!$S$2:$S$20,0))),0)</f>
        <v>0</v>
      </c>
      <c r="E2203" s="785" t="str">
        <f t="shared" si="102"/>
        <v>HI</v>
      </c>
      <c r="F2203" s="786">
        <f>VLOOKUP(C2203,METADATA!$A$5:$H$29,IF(E2203="HI",2,IF(E2203="LO",6,10))+IF(D2203=1,2,IF(D2203=7,1,(IF(WEEKDAY(B2203)=1,2,IF(WEEKDAY(B2203)=7,1,0))))))</f>
        <v>2</v>
      </c>
      <c r="G2203" s="786">
        <f>VLOOKUP(C2203,METADATA!$J$5:$Q$29,IF(E2203="HI",2,IF(E2203="LO",6,10))+IF(D2203=1,2,IF(D2203=7,1,(IF(WEEKDAY(B2203)=1,2,IF(WEEKDAY(B2203)=7,1,0))))))</f>
        <v>2</v>
      </c>
      <c r="H2203" s="787">
        <v>14670</v>
      </c>
      <c r="I2203" s="788">
        <v>4743.5701293945313</v>
      </c>
      <c r="K2203" s="795">
        <v>905.6</v>
      </c>
      <c r="M2203" s="798">
        <f t="shared" si="103"/>
        <v>15417.858397730992</v>
      </c>
      <c r="N2203" s="303"/>
      <c r="S2203" s="786">
        <v>0</v>
      </c>
      <c r="T2203" s="781">
        <f>VLOOKUP(C2203,METADATA!$J$5:$Q$29,IF(E2203="HI",2,IF(E2203="LO",6,10))+IF(S2203=1,2,IF(D2203=7,1,(IF(WEEKDAY(B2203)=1,2,IF(WEEKDAY(B2203)=7,1,0))))))</f>
        <v>2</v>
      </c>
      <c r="U2203" s="781">
        <f>VLOOKUP(C2203,METADATA!$A$5:$H$29,IF(E2203="HI",2,IF(E2203="LO",6,10))+IF(S2203=1,2,IF(D2203=7,1,(IF(WEEKDAY(B2203)=1,2,IF(WEEKDAY(B2203)=7,1,0))))))</f>
        <v>2</v>
      </c>
    </row>
    <row r="2204" spans="2:21" ht="13.95" customHeight="1" x14ac:dyDescent="0.25">
      <c r="B2204" s="784">
        <f t="shared" ref="B2204:B2267" si="104">B2180+1</f>
        <v>45474</v>
      </c>
      <c r="C2204" s="785">
        <v>16</v>
      </c>
      <c r="D2204" s="786">
        <f>IFERROR((INDEX(METADATA!$T$2:$T$20,MATCH(B2204,METADATA!$S$2:$S$20,0))),0)</f>
        <v>0</v>
      </c>
      <c r="E2204" s="785" t="str">
        <f t="shared" si="102"/>
        <v>HI</v>
      </c>
      <c r="F2204" s="786">
        <f>VLOOKUP(C2204,METADATA!$A$5:$H$29,IF(E2204="HI",2,IF(E2204="LO",6,10))+IF(D2204=1,2,IF(D2204=7,1,(IF(WEEKDAY(B2204)=1,2,IF(WEEKDAY(B2204)=7,1,0))))))</f>
        <v>2</v>
      </c>
      <c r="G2204" s="786">
        <f>VLOOKUP(C2204,METADATA!$J$5:$Q$29,IF(E2204="HI",2,IF(E2204="LO",6,10))+IF(D2204=1,2,IF(D2204=7,1,(IF(WEEKDAY(B2204)=1,2,IF(WEEKDAY(B2204)=7,1,0))))))</f>
        <v>2</v>
      </c>
      <c r="H2204" s="787">
        <v>14765.75</v>
      </c>
      <c r="I2204" s="788">
        <v>4341.6549682617188</v>
      </c>
      <c r="K2204" s="795">
        <v>913.98749999999995</v>
      </c>
      <c r="M2204" s="798">
        <f t="shared" si="103"/>
        <v>15390.820021231217</v>
      </c>
      <c r="N2204" s="303"/>
      <c r="S2204" s="786">
        <v>0</v>
      </c>
      <c r="T2204" s="781">
        <f>VLOOKUP(C2204,METADATA!$J$5:$Q$29,IF(E2204="HI",2,IF(E2204="LO",6,10))+IF(S2204=1,2,IF(D2204=7,1,(IF(WEEKDAY(B2204)=1,2,IF(WEEKDAY(B2204)=7,1,0))))))</f>
        <v>2</v>
      </c>
      <c r="U2204" s="781">
        <f>VLOOKUP(C2204,METADATA!$A$5:$H$29,IF(E2204="HI",2,IF(E2204="LO",6,10))+IF(S2204=1,2,IF(D2204=7,1,(IF(WEEKDAY(B2204)=1,2,IF(WEEKDAY(B2204)=7,1,0))))))</f>
        <v>2</v>
      </c>
    </row>
    <row r="2205" spans="2:21" ht="13.95" customHeight="1" x14ac:dyDescent="0.25">
      <c r="B2205" s="784">
        <f t="shared" si="104"/>
        <v>45474</v>
      </c>
      <c r="C2205" s="785">
        <v>17</v>
      </c>
      <c r="D2205" s="786">
        <f>IFERROR((INDEX(METADATA!$T$2:$T$20,MATCH(B2205,METADATA!$S$2:$S$20,0))),0)</f>
        <v>0</v>
      </c>
      <c r="E2205" s="785" t="str">
        <f t="shared" si="102"/>
        <v>HI</v>
      </c>
      <c r="F2205" s="786">
        <f>VLOOKUP(C2205,METADATA!$A$5:$H$29,IF(E2205="HI",2,IF(E2205="LO",6,10))+IF(D2205=1,2,IF(D2205=7,1,(IF(WEEKDAY(B2205)=1,2,IF(WEEKDAY(B2205)=7,1,0))))))</f>
        <v>1</v>
      </c>
      <c r="G2205" s="786">
        <f>VLOOKUP(C2205,METADATA!$J$5:$Q$29,IF(E2205="HI",2,IF(E2205="LO",6,10))+IF(D2205=1,2,IF(D2205=7,1,(IF(WEEKDAY(B2205)=1,2,IF(WEEKDAY(B2205)=7,1,0))))))</f>
        <v>1</v>
      </c>
      <c r="H2205" s="787">
        <v>14072</v>
      </c>
      <c r="I2205" s="788">
        <v>3697.9149780273438</v>
      </c>
      <c r="K2205" s="795">
        <v>902.26250000000005</v>
      </c>
      <c r="M2205" s="798">
        <f t="shared" si="103"/>
        <v>14549.768355019229</v>
      </c>
      <c r="N2205" s="303"/>
      <c r="S2205" s="786">
        <v>0</v>
      </c>
      <c r="T2205" s="781">
        <f>VLOOKUP(C2205,METADATA!$J$5:$Q$29,IF(E2205="HI",2,IF(E2205="LO",6,10))+IF(S2205=1,2,IF(D2205=7,1,(IF(WEEKDAY(B2205)=1,2,IF(WEEKDAY(B2205)=7,1,0))))))</f>
        <v>1</v>
      </c>
      <c r="U2205" s="781">
        <f>VLOOKUP(C2205,METADATA!$A$5:$H$29,IF(E2205="HI",2,IF(E2205="LO",6,10))+IF(S2205=1,2,IF(D2205=7,1,(IF(WEEKDAY(B2205)=1,2,IF(WEEKDAY(B2205)=7,1,0))))))</f>
        <v>1</v>
      </c>
    </row>
    <row r="2206" spans="2:21" ht="13.95" customHeight="1" x14ac:dyDescent="0.25">
      <c r="B2206" s="784">
        <f t="shared" si="104"/>
        <v>45474</v>
      </c>
      <c r="C2206" s="785">
        <v>18</v>
      </c>
      <c r="D2206" s="786">
        <f>IFERROR((INDEX(METADATA!$T$2:$T$20,MATCH(B2206,METADATA!$S$2:$S$20,0))),0)</f>
        <v>0</v>
      </c>
      <c r="E2206" s="785" t="str">
        <f t="shared" si="102"/>
        <v>HI</v>
      </c>
      <c r="F2206" s="786">
        <f>VLOOKUP(C2206,METADATA!$A$5:$H$29,IF(E2206="HI",2,IF(E2206="LO",6,10))+IF(D2206=1,2,IF(D2206=7,1,(IF(WEEKDAY(B2206)=1,2,IF(WEEKDAY(B2206)=7,1,0))))))</f>
        <v>1</v>
      </c>
      <c r="G2206" s="786">
        <f>VLOOKUP(C2206,METADATA!$J$5:$Q$29,IF(E2206="HI",2,IF(E2206="LO",6,10))+IF(D2206=1,2,IF(D2206=7,1,(IF(WEEKDAY(B2206)=1,2,IF(WEEKDAY(B2206)=7,1,0))))))</f>
        <v>1</v>
      </c>
      <c r="H2206" s="787">
        <v>14506</v>
      </c>
      <c r="I2206" s="788">
        <v>3502.5249633789063</v>
      </c>
      <c r="K2206" s="795">
        <v>933.76250000000005</v>
      </c>
      <c r="M2206" s="798">
        <f t="shared" si="103"/>
        <v>14922.858878884181</v>
      </c>
      <c r="N2206" s="303"/>
      <c r="S2206" s="786">
        <v>0</v>
      </c>
      <c r="T2206" s="781">
        <f>VLOOKUP(C2206,METADATA!$J$5:$Q$29,IF(E2206="HI",2,IF(E2206="LO",6,10))+IF(S2206=1,2,IF(D2206=7,1,(IF(WEEKDAY(B2206)=1,2,IF(WEEKDAY(B2206)=7,1,0))))))</f>
        <v>1</v>
      </c>
      <c r="U2206" s="781">
        <f>VLOOKUP(C2206,METADATA!$A$5:$H$29,IF(E2206="HI",2,IF(E2206="LO",6,10))+IF(S2206=1,2,IF(D2206=7,1,(IF(WEEKDAY(B2206)=1,2,IF(WEEKDAY(B2206)=7,1,0))))))</f>
        <v>1</v>
      </c>
    </row>
    <row r="2207" spans="2:21" ht="13.95" customHeight="1" x14ac:dyDescent="0.25">
      <c r="B2207" s="784">
        <f t="shared" si="104"/>
        <v>45474</v>
      </c>
      <c r="C2207" s="785">
        <v>19</v>
      </c>
      <c r="D2207" s="786">
        <f>IFERROR((INDEX(METADATA!$T$2:$T$20,MATCH(B2207,METADATA!$S$2:$S$20,0))),0)</f>
        <v>0</v>
      </c>
      <c r="E2207" s="785" t="str">
        <f t="shared" si="102"/>
        <v>HI</v>
      </c>
      <c r="F2207" s="786">
        <f>VLOOKUP(C2207,METADATA!$A$5:$H$29,IF(E2207="HI",2,IF(E2207="LO",6,10))+IF(D2207=1,2,IF(D2207=7,1,(IF(WEEKDAY(B2207)=1,2,IF(WEEKDAY(B2207)=7,1,0))))))</f>
        <v>1</v>
      </c>
      <c r="G2207" s="786">
        <f>VLOOKUP(C2207,METADATA!$J$5:$Q$29,IF(E2207="HI",2,IF(E2207="LO",6,10))+IF(D2207=1,2,IF(D2207=7,1,(IF(WEEKDAY(B2207)=1,2,IF(WEEKDAY(B2207)=7,1,0))))))</f>
        <v>2</v>
      </c>
      <c r="H2207" s="787">
        <v>15105.25</v>
      </c>
      <c r="I2207" s="788">
        <v>3972.1999359130859</v>
      </c>
      <c r="K2207" s="795">
        <v>0</v>
      </c>
      <c r="M2207" s="798">
        <f t="shared" si="103"/>
        <v>15618.801166970783</v>
      </c>
      <c r="N2207" s="303"/>
      <c r="S2207" s="786">
        <v>0</v>
      </c>
      <c r="T2207" s="781">
        <f>VLOOKUP(C2207,METADATA!$J$5:$Q$29,IF(E2207="HI",2,IF(E2207="LO",6,10))+IF(S2207=1,2,IF(D2207=7,1,(IF(WEEKDAY(B2207)=1,2,IF(WEEKDAY(B2207)=7,1,0))))))</f>
        <v>2</v>
      </c>
      <c r="U2207" s="781">
        <f>VLOOKUP(C2207,METADATA!$A$5:$H$29,IF(E2207="HI",2,IF(E2207="LO",6,10))+IF(S2207=1,2,IF(D2207=7,1,(IF(WEEKDAY(B2207)=1,2,IF(WEEKDAY(B2207)=7,1,0))))))</f>
        <v>1</v>
      </c>
    </row>
    <row r="2208" spans="2:21" ht="13.95" customHeight="1" x14ac:dyDescent="0.25">
      <c r="B2208" s="784">
        <f t="shared" si="104"/>
        <v>45474</v>
      </c>
      <c r="C2208" s="785">
        <v>20</v>
      </c>
      <c r="D2208" s="786">
        <f>IFERROR((INDEX(METADATA!$T$2:$T$20,MATCH(B2208,METADATA!$S$2:$S$20,0))),0)</f>
        <v>0</v>
      </c>
      <c r="E2208" s="785" t="str">
        <f t="shared" si="102"/>
        <v>HI</v>
      </c>
      <c r="F2208" s="786">
        <f>VLOOKUP(C2208,METADATA!$A$5:$H$29,IF(E2208="HI",2,IF(E2208="LO",6,10))+IF(D2208=1,2,IF(D2208=7,1,(IF(WEEKDAY(B2208)=1,2,IF(WEEKDAY(B2208)=7,1,0))))))</f>
        <v>2</v>
      </c>
      <c r="G2208" s="786">
        <f>VLOOKUP(C2208,METADATA!$J$5:$Q$29,IF(E2208="HI",2,IF(E2208="LO",6,10))+IF(D2208=1,2,IF(D2208=7,1,(IF(WEEKDAY(B2208)=1,2,IF(WEEKDAY(B2208)=7,1,0))))))</f>
        <v>2</v>
      </c>
      <c r="H2208" s="787">
        <v>13660.5</v>
      </c>
      <c r="I2208" s="788">
        <v>4240.1050109863281</v>
      </c>
      <c r="K2208" s="795">
        <v>0</v>
      </c>
      <c r="M2208" s="798">
        <f t="shared" si="103"/>
        <v>14303.417450182715</v>
      </c>
      <c r="N2208" s="303"/>
      <c r="S2208" s="786">
        <v>0</v>
      </c>
      <c r="T2208" s="781">
        <f>VLOOKUP(C2208,METADATA!$J$5:$Q$29,IF(E2208="HI",2,IF(E2208="LO",6,10))+IF(S2208=1,2,IF(D2208=7,1,(IF(WEEKDAY(B2208)=1,2,IF(WEEKDAY(B2208)=7,1,0))))))</f>
        <v>2</v>
      </c>
      <c r="U2208" s="781">
        <f>VLOOKUP(C2208,METADATA!$A$5:$H$29,IF(E2208="HI",2,IF(E2208="LO",6,10))+IF(S2208=1,2,IF(D2208=7,1,(IF(WEEKDAY(B2208)=1,2,IF(WEEKDAY(B2208)=7,1,0))))))</f>
        <v>2</v>
      </c>
    </row>
    <row r="2209" spans="2:21" ht="13.95" customHeight="1" x14ac:dyDescent="0.25">
      <c r="B2209" s="784">
        <f t="shared" si="104"/>
        <v>45474</v>
      </c>
      <c r="C2209" s="785">
        <v>21</v>
      </c>
      <c r="D2209" s="786">
        <f>IFERROR((INDEX(METADATA!$T$2:$T$20,MATCH(B2209,METADATA!$S$2:$S$20,0))),0)</f>
        <v>0</v>
      </c>
      <c r="E2209" s="785" t="str">
        <f t="shared" si="102"/>
        <v>HI</v>
      </c>
      <c r="F2209" s="786">
        <f>VLOOKUP(C2209,METADATA!$A$5:$H$29,IF(E2209="HI",2,IF(E2209="LO",6,10))+IF(D2209=1,2,IF(D2209=7,1,(IF(WEEKDAY(B2209)=1,2,IF(WEEKDAY(B2209)=7,1,0))))))</f>
        <v>2</v>
      </c>
      <c r="G2209" s="786">
        <f>VLOOKUP(C2209,METADATA!$J$5:$Q$29,IF(E2209="HI",2,IF(E2209="LO",6,10))+IF(D2209=1,2,IF(D2209=7,1,(IF(WEEKDAY(B2209)=1,2,IF(WEEKDAY(B2209)=7,1,0))))))</f>
        <v>2</v>
      </c>
      <c r="H2209" s="787">
        <v>11952.25</v>
      </c>
      <c r="I2209" s="788">
        <v>4277.1749572753906</v>
      </c>
      <c r="K2209" s="795">
        <v>0</v>
      </c>
      <c r="M2209" s="798">
        <f t="shared" si="103"/>
        <v>12694.506909590611</v>
      </c>
      <c r="N2209" s="303"/>
      <c r="S2209" s="786">
        <v>0</v>
      </c>
      <c r="T2209" s="781">
        <f>VLOOKUP(C2209,METADATA!$J$5:$Q$29,IF(E2209="HI",2,IF(E2209="LO",6,10))+IF(S2209=1,2,IF(D2209=7,1,(IF(WEEKDAY(B2209)=1,2,IF(WEEKDAY(B2209)=7,1,0))))))</f>
        <v>2</v>
      </c>
      <c r="U2209" s="781">
        <f>VLOOKUP(C2209,METADATA!$A$5:$H$29,IF(E2209="HI",2,IF(E2209="LO",6,10))+IF(S2209=1,2,IF(D2209=7,1,(IF(WEEKDAY(B2209)=1,2,IF(WEEKDAY(B2209)=7,1,0))))))</f>
        <v>2</v>
      </c>
    </row>
    <row r="2210" spans="2:21" ht="13.95" customHeight="1" x14ac:dyDescent="0.25">
      <c r="B2210" s="784">
        <f t="shared" si="104"/>
        <v>45474</v>
      </c>
      <c r="C2210" s="785">
        <v>22</v>
      </c>
      <c r="D2210" s="786">
        <f>IFERROR((INDEX(METADATA!$T$2:$T$20,MATCH(B2210,METADATA!$S$2:$S$20,0))),0)</f>
        <v>0</v>
      </c>
      <c r="E2210" s="785" t="str">
        <f t="shared" si="102"/>
        <v>HI</v>
      </c>
      <c r="F2210" s="786">
        <f>VLOOKUP(C2210,METADATA!$A$5:$H$29,IF(E2210="HI",2,IF(E2210="LO",6,10))+IF(D2210=1,2,IF(D2210=7,1,(IF(WEEKDAY(B2210)=1,2,IF(WEEKDAY(B2210)=7,1,0))))))</f>
        <v>3</v>
      </c>
      <c r="G2210" s="786">
        <f>VLOOKUP(C2210,METADATA!$J$5:$Q$29,IF(E2210="HI",2,IF(E2210="LO",6,10))+IF(D2210=1,2,IF(D2210=7,1,(IF(WEEKDAY(B2210)=1,2,IF(WEEKDAY(B2210)=7,1,0))))))</f>
        <v>3</v>
      </c>
      <c r="H2210" s="787">
        <v>10300</v>
      </c>
      <c r="I2210" s="788">
        <v>4485.9900817871094</v>
      </c>
      <c r="K2210" s="795">
        <v>0</v>
      </c>
      <c r="M2210" s="798">
        <f t="shared" si="103"/>
        <v>11234.505196664975</v>
      </c>
      <c r="N2210" s="303"/>
      <c r="S2210" s="786">
        <v>0</v>
      </c>
      <c r="T2210" s="781">
        <f>VLOOKUP(C2210,METADATA!$J$5:$Q$29,IF(E2210="HI",2,IF(E2210="LO",6,10))+IF(S2210=1,2,IF(D2210=7,1,(IF(WEEKDAY(B2210)=1,2,IF(WEEKDAY(B2210)=7,1,0))))))</f>
        <v>3</v>
      </c>
      <c r="U2210" s="781">
        <f>VLOOKUP(C2210,METADATA!$A$5:$H$29,IF(E2210="HI",2,IF(E2210="LO",6,10))+IF(S2210=1,2,IF(D2210=7,1,(IF(WEEKDAY(B2210)=1,2,IF(WEEKDAY(B2210)=7,1,0))))))</f>
        <v>3</v>
      </c>
    </row>
    <row r="2211" spans="2:21" ht="13.95" customHeight="1" x14ac:dyDescent="0.25">
      <c r="B2211" s="784">
        <f t="shared" si="104"/>
        <v>45474</v>
      </c>
      <c r="C2211" s="785">
        <v>23</v>
      </c>
      <c r="D2211" s="786">
        <f>IFERROR((INDEX(METADATA!$T$2:$T$20,MATCH(B2211,METADATA!$S$2:$S$20,0))),0)</f>
        <v>0</v>
      </c>
      <c r="E2211" s="785" t="str">
        <f t="shared" si="102"/>
        <v>HI</v>
      </c>
      <c r="F2211" s="786">
        <f>VLOOKUP(C2211,METADATA!$A$5:$H$29,IF(E2211="HI",2,IF(E2211="LO",6,10))+IF(D2211=1,2,IF(D2211=7,1,(IF(WEEKDAY(B2211)=1,2,IF(WEEKDAY(B2211)=7,1,0))))))</f>
        <v>3</v>
      </c>
      <c r="G2211" s="786">
        <f>VLOOKUP(C2211,METADATA!$J$5:$Q$29,IF(E2211="HI",2,IF(E2211="LO",6,10))+IF(D2211=1,2,IF(D2211=7,1,(IF(WEEKDAY(B2211)=1,2,IF(WEEKDAY(B2211)=7,1,0))))))</f>
        <v>3</v>
      </c>
      <c r="H2211" s="787">
        <v>9280.75</v>
      </c>
      <c r="I2211" s="788">
        <v>4513.3099670410156</v>
      </c>
      <c r="K2211" s="795">
        <v>0</v>
      </c>
      <c r="M2211" s="798">
        <f t="shared" si="103"/>
        <v>10319.994545594091</v>
      </c>
      <c r="N2211" s="303"/>
      <c r="S2211" s="786">
        <v>0</v>
      </c>
      <c r="T2211" s="781">
        <f>VLOOKUP(C2211,METADATA!$J$5:$Q$29,IF(E2211="HI",2,IF(E2211="LO",6,10))+IF(S2211=1,2,IF(D2211=7,1,(IF(WEEKDAY(B2211)=1,2,IF(WEEKDAY(B2211)=7,1,0))))))</f>
        <v>3</v>
      </c>
      <c r="U2211" s="781">
        <f>VLOOKUP(C2211,METADATA!$A$5:$H$29,IF(E2211="HI",2,IF(E2211="LO",6,10))+IF(S2211=1,2,IF(D2211=7,1,(IF(WEEKDAY(B2211)=1,2,IF(WEEKDAY(B2211)=7,1,0))))))</f>
        <v>3</v>
      </c>
    </row>
    <row r="2212" spans="2:21" ht="13.95" customHeight="1" x14ac:dyDescent="0.25">
      <c r="B2212" s="784">
        <f t="shared" si="104"/>
        <v>45475</v>
      </c>
      <c r="C2212" s="785">
        <v>0</v>
      </c>
      <c r="D2212" s="786">
        <f>IFERROR((INDEX(METADATA!$T$2:$T$20,MATCH(B2212,METADATA!$S$2:$S$20,0))),0)</f>
        <v>0</v>
      </c>
      <c r="E2212" s="785" t="str">
        <f t="shared" si="102"/>
        <v>HI</v>
      </c>
      <c r="F2212" s="786">
        <f>VLOOKUP(C2212,METADATA!$A$5:$H$29,IF(E2212="HI",2,IF(E2212="LO",6,10))+IF(D2212=1,2,IF(D2212=7,1,(IF(WEEKDAY(B2212)=1,2,IF(WEEKDAY(B2212)=7,1,0))))))</f>
        <v>3</v>
      </c>
      <c r="G2212" s="786">
        <f>VLOOKUP(C2212,METADATA!$J$5:$Q$29,IF(E2212="HI",2,IF(E2212="LO",6,10))+IF(D2212=1,2,IF(D2212=7,1,(IF(WEEKDAY(B2212)=1,2,IF(WEEKDAY(B2212)=7,1,0))))))</f>
        <v>3</v>
      </c>
      <c r="H2212" s="787">
        <v>8609.75</v>
      </c>
      <c r="I2212" s="788">
        <v>4442.9500122070313</v>
      </c>
      <c r="K2212" s="795">
        <v>0</v>
      </c>
      <c r="M2212" s="798">
        <f t="shared" si="103"/>
        <v>9688.5292936271017</v>
      </c>
      <c r="N2212" s="303"/>
      <c r="S2212" s="786">
        <v>0</v>
      </c>
      <c r="T2212" s="781">
        <f>VLOOKUP(C2212,METADATA!$J$5:$Q$29,IF(E2212="HI",2,IF(E2212="LO",6,10))+IF(S2212=1,2,IF(D2212=7,1,(IF(WEEKDAY(B2212)=1,2,IF(WEEKDAY(B2212)=7,1,0))))))</f>
        <v>3</v>
      </c>
      <c r="U2212" s="781">
        <f>VLOOKUP(C2212,METADATA!$A$5:$H$29,IF(E2212="HI",2,IF(E2212="LO",6,10))+IF(S2212=1,2,IF(D2212=7,1,(IF(WEEKDAY(B2212)=1,2,IF(WEEKDAY(B2212)=7,1,0))))))</f>
        <v>3</v>
      </c>
    </row>
    <row r="2213" spans="2:21" ht="13.95" customHeight="1" x14ac:dyDescent="0.25">
      <c r="B2213" s="784">
        <f t="shared" si="104"/>
        <v>45475</v>
      </c>
      <c r="C2213" s="785">
        <v>1</v>
      </c>
      <c r="D2213" s="786">
        <f>IFERROR((INDEX(METADATA!$T$2:$T$20,MATCH(B2213,METADATA!$S$2:$S$20,0))),0)</f>
        <v>0</v>
      </c>
      <c r="E2213" s="785" t="str">
        <f t="shared" si="102"/>
        <v>HI</v>
      </c>
      <c r="F2213" s="786">
        <f>VLOOKUP(C2213,METADATA!$A$5:$H$29,IF(E2213="HI",2,IF(E2213="LO",6,10))+IF(D2213=1,2,IF(D2213=7,1,(IF(WEEKDAY(B2213)=1,2,IF(WEEKDAY(B2213)=7,1,0))))))</f>
        <v>3</v>
      </c>
      <c r="G2213" s="786">
        <f>VLOOKUP(C2213,METADATA!$J$5:$Q$29,IF(E2213="HI",2,IF(E2213="LO",6,10))+IF(D2213=1,2,IF(D2213=7,1,(IF(WEEKDAY(B2213)=1,2,IF(WEEKDAY(B2213)=7,1,0))))))</f>
        <v>3</v>
      </c>
      <c r="H2213" s="787">
        <v>8096.5</v>
      </c>
      <c r="I2213" s="788">
        <v>3473.4250793457031</v>
      </c>
      <c r="K2213" s="795">
        <v>0</v>
      </c>
      <c r="M2213" s="798">
        <f t="shared" si="103"/>
        <v>8810.1074926375168</v>
      </c>
      <c r="N2213" s="303"/>
      <c r="S2213" s="786">
        <v>0</v>
      </c>
      <c r="T2213" s="781">
        <f>VLOOKUP(C2213,METADATA!$J$5:$Q$29,IF(E2213="HI",2,IF(E2213="LO",6,10))+IF(S2213=1,2,IF(D2213=7,1,(IF(WEEKDAY(B2213)=1,2,IF(WEEKDAY(B2213)=7,1,0))))))</f>
        <v>3</v>
      </c>
      <c r="U2213" s="781">
        <f>VLOOKUP(C2213,METADATA!$A$5:$H$29,IF(E2213="HI",2,IF(E2213="LO",6,10))+IF(S2213=1,2,IF(D2213=7,1,(IF(WEEKDAY(B2213)=1,2,IF(WEEKDAY(B2213)=7,1,0))))))</f>
        <v>3</v>
      </c>
    </row>
    <row r="2214" spans="2:21" ht="13.95" customHeight="1" x14ac:dyDescent="0.25">
      <c r="B2214" s="784">
        <f t="shared" si="104"/>
        <v>45475</v>
      </c>
      <c r="C2214" s="785">
        <v>2</v>
      </c>
      <c r="D2214" s="786">
        <f>IFERROR((INDEX(METADATA!$T$2:$T$20,MATCH(B2214,METADATA!$S$2:$S$20,0))),0)</f>
        <v>0</v>
      </c>
      <c r="E2214" s="785" t="str">
        <f t="shared" si="102"/>
        <v>HI</v>
      </c>
      <c r="F2214" s="786">
        <f>VLOOKUP(C2214,METADATA!$A$5:$H$29,IF(E2214="HI",2,IF(E2214="LO",6,10))+IF(D2214=1,2,IF(D2214=7,1,(IF(WEEKDAY(B2214)=1,2,IF(WEEKDAY(B2214)=7,1,0))))))</f>
        <v>3</v>
      </c>
      <c r="G2214" s="786">
        <f>VLOOKUP(C2214,METADATA!$J$5:$Q$29,IF(E2214="HI",2,IF(E2214="LO",6,10))+IF(D2214=1,2,IF(D2214=7,1,(IF(WEEKDAY(B2214)=1,2,IF(WEEKDAY(B2214)=7,1,0))))))</f>
        <v>3</v>
      </c>
      <c r="H2214" s="787">
        <v>8063.25</v>
      </c>
      <c r="I2214" s="788">
        <v>3425.2799377441406</v>
      </c>
      <c r="K2214" s="795">
        <v>0</v>
      </c>
      <c r="M2214" s="798">
        <f t="shared" si="103"/>
        <v>8760.6245904280422</v>
      </c>
      <c r="N2214" s="303"/>
      <c r="S2214" s="786">
        <v>0</v>
      </c>
      <c r="T2214" s="781">
        <f>VLOOKUP(C2214,METADATA!$J$5:$Q$29,IF(E2214="HI",2,IF(E2214="LO",6,10))+IF(S2214=1,2,IF(D2214=7,1,(IF(WEEKDAY(B2214)=1,2,IF(WEEKDAY(B2214)=7,1,0))))))</f>
        <v>3</v>
      </c>
      <c r="U2214" s="781">
        <f>VLOOKUP(C2214,METADATA!$A$5:$H$29,IF(E2214="HI",2,IF(E2214="LO",6,10))+IF(S2214=1,2,IF(D2214=7,1,(IF(WEEKDAY(B2214)=1,2,IF(WEEKDAY(B2214)=7,1,0))))))</f>
        <v>3</v>
      </c>
    </row>
    <row r="2215" spans="2:21" ht="13.95" customHeight="1" x14ac:dyDescent="0.25">
      <c r="B2215" s="784">
        <f t="shared" si="104"/>
        <v>45475</v>
      </c>
      <c r="C2215" s="785">
        <v>3</v>
      </c>
      <c r="D2215" s="786">
        <f>IFERROR((INDEX(METADATA!$T$2:$T$20,MATCH(B2215,METADATA!$S$2:$S$20,0))),0)</f>
        <v>0</v>
      </c>
      <c r="E2215" s="785" t="str">
        <f t="shared" si="102"/>
        <v>HI</v>
      </c>
      <c r="F2215" s="786">
        <f>VLOOKUP(C2215,METADATA!$A$5:$H$29,IF(E2215="HI",2,IF(E2215="LO",6,10))+IF(D2215=1,2,IF(D2215=7,1,(IF(WEEKDAY(B2215)=1,2,IF(WEEKDAY(B2215)=7,1,0))))))</f>
        <v>3</v>
      </c>
      <c r="G2215" s="786">
        <f>VLOOKUP(C2215,METADATA!$J$5:$Q$29,IF(E2215="HI",2,IF(E2215="LO",6,10))+IF(D2215=1,2,IF(D2215=7,1,(IF(WEEKDAY(B2215)=1,2,IF(WEEKDAY(B2215)=7,1,0))))))</f>
        <v>3</v>
      </c>
      <c r="H2215" s="787">
        <v>8379</v>
      </c>
      <c r="I2215" s="788">
        <v>3816.280029296875</v>
      </c>
      <c r="K2215" s="795">
        <v>0</v>
      </c>
      <c r="M2215" s="798">
        <f t="shared" si="103"/>
        <v>9207.1512566053862</v>
      </c>
      <c r="N2215" s="303"/>
      <c r="S2215" s="786">
        <v>0</v>
      </c>
      <c r="T2215" s="781">
        <f>VLOOKUP(C2215,METADATA!$J$5:$Q$29,IF(E2215="HI",2,IF(E2215="LO",6,10))+IF(S2215=1,2,IF(D2215=7,1,(IF(WEEKDAY(B2215)=1,2,IF(WEEKDAY(B2215)=7,1,0))))))</f>
        <v>3</v>
      </c>
      <c r="U2215" s="781">
        <f>VLOOKUP(C2215,METADATA!$A$5:$H$29,IF(E2215="HI",2,IF(E2215="LO",6,10))+IF(S2215=1,2,IF(D2215=7,1,(IF(WEEKDAY(B2215)=1,2,IF(WEEKDAY(B2215)=7,1,0))))))</f>
        <v>3</v>
      </c>
    </row>
    <row r="2216" spans="2:21" ht="13.95" customHeight="1" x14ac:dyDescent="0.25">
      <c r="B2216" s="784">
        <f t="shared" si="104"/>
        <v>45475</v>
      </c>
      <c r="C2216" s="785">
        <v>4</v>
      </c>
      <c r="D2216" s="786">
        <f>IFERROR((INDEX(METADATA!$T$2:$T$20,MATCH(B2216,METADATA!$S$2:$S$20,0))),0)</f>
        <v>0</v>
      </c>
      <c r="E2216" s="785" t="str">
        <f t="shared" si="102"/>
        <v>HI</v>
      </c>
      <c r="F2216" s="786">
        <f>VLOOKUP(C2216,METADATA!$A$5:$H$29,IF(E2216="HI",2,IF(E2216="LO",6,10))+IF(D2216=1,2,IF(D2216=7,1,(IF(WEEKDAY(B2216)=1,2,IF(WEEKDAY(B2216)=7,1,0))))))</f>
        <v>3</v>
      </c>
      <c r="G2216" s="786">
        <f>VLOOKUP(C2216,METADATA!$J$5:$Q$29,IF(E2216="HI",2,IF(E2216="LO",6,10))+IF(D2216=1,2,IF(D2216=7,1,(IF(WEEKDAY(B2216)=1,2,IF(WEEKDAY(B2216)=7,1,0))))))</f>
        <v>3</v>
      </c>
      <c r="H2216" s="787">
        <v>9097.25</v>
      </c>
      <c r="I2216" s="788">
        <v>4335.6600952148438</v>
      </c>
      <c r="K2216" s="795">
        <v>0</v>
      </c>
      <c r="M2216" s="798">
        <f t="shared" si="103"/>
        <v>10077.594257745168</v>
      </c>
      <c r="N2216" s="303"/>
      <c r="S2216" s="786">
        <v>0</v>
      </c>
      <c r="T2216" s="781">
        <f>VLOOKUP(C2216,METADATA!$J$5:$Q$29,IF(E2216="HI",2,IF(E2216="LO",6,10))+IF(S2216=1,2,IF(D2216=7,1,(IF(WEEKDAY(B2216)=1,2,IF(WEEKDAY(B2216)=7,1,0))))))</f>
        <v>3</v>
      </c>
      <c r="U2216" s="781">
        <f>VLOOKUP(C2216,METADATA!$A$5:$H$29,IF(E2216="HI",2,IF(E2216="LO",6,10))+IF(S2216=1,2,IF(D2216=7,1,(IF(WEEKDAY(B2216)=1,2,IF(WEEKDAY(B2216)=7,1,0))))))</f>
        <v>3</v>
      </c>
    </row>
    <row r="2217" spans="2:21" ht="13.95" customHeight="1" x14ac:dyDescent="0.25">
      <c r="B2217" s="784">
        <f t="shared" si="104"/>
        <v>45475</v>
      </c>
      <c r="C2217" s="785">
        <v>5</v>
      </c>
      <c r="D2217" s="786">
        <f>IFERROR((INDEX(METADATA!$T$2:$T$20,MATCH(B2217,METADATA!$S$2:$S$20,0))),0)</f>
        <v>0</v>
      </c>
      <c r="E2217" s="785" t="str">
        <f t="shared" si="102"/>
        <v>HI</v>
      </c>
      <c r="F2217" s="786">
        <f>VLOOKUP(C2217,METADATA!$A$5:$H$29,IF(E2217="HI",2,IF(E2217="LO",6,10))+IF(D2217=1,2,IF(D2217=7,1,(IF(WEEKDAY(B2217)=1,2,IF(WEEKDAY(B2217)=7,1,0))))))</f>
        <v>3</v>
      </c>
      <c r="G2217" s="786">
        <f>VLOOKUP(C2217,METADATA!$J$5:$Q$29,IF(E2217="HI",2,IF(E2217="LO",6,10))+IF(D2217=1,2,IF(D2217=7,1,(IF(WEEKDAY(B2217)=1,2,IF(WEEKDAY(B2217)=7,1,0))))))</f>
        <v>3</v>
      </c>
      <c r="H2217" s="787">
        <v>10956.75</v>
      </c>
      <c r="I2217" s="788">
        <v>4460.6150512695313</v>
      </c>
      <c r="K2217" s="795">
        <v>0</v>
      </c>
      <c r="M2217" s="798">
        <f t="shared" si="103"/>
        <v>11829.93901920514</v>
      </c>
      <c r="N2217" s="303"/>
      <c r="S2217" s="786">
        <v>0</v>
      </c>
      <c r="T2217" s="781">
        <f>VLOOKUP(C2217,METADATA!$J$5:$Q$29,IF(E2217="HI",2,IF(E2217="LO",6,10))+IF(S2217=1,2,IF(D2217=7,1,(IF(WEEKDAY(B2217)=1,2,IF(WEEKDAY(B2217)=7,1,0))))))</f>
        <v>3</v>
      </c>
      <c r="U2217" s="781">
        <f>VLOOKUP(C2217,METADATA!$A$5:$H$29,IF(E2217="HI",2,IF(E2217="LO",6,10))+IF(S2217=1,2,IF(D2217=7,1,(IF(WEEKDAY(B2217)=1,2,IF(WEEKDAY(B2217)=7,1,0))))))</f>
        <v>3</v>
      </c>
    </row>
    <row r="2218" spans="2:21" ht="13.95" customHeight="1" x14ac:dyDescent="0.25">
      <c r="B2218" s="784">
        <f t="shared" si="104"/>
        <v>45475</v>
      </c>
      <c r="C2218" s="785">
        <v>6</v>
      </c>
      <c r="D2218" s="786">
        <f>IFERROR((INDEX(METADATA!$T$2:$T$20,MATCH(B2218,METADATA!$S$2:$S$20,0))),0)</f>
        <v>0</v>
      </c>
      <c r="E2218" s="785" t="str">
        <f t="shared" si="102"/>
        <v>HI</v>
      </c>
      <c r="F2218" s="786">
        <f>VLOOKUP(C2218,METADATA!$A$5:$H$29,IF(E2218="HI",2,IF(E2218="LO",6,10))+IF(D2218=1,2,IF(D2218=7,1,(IF(WEEKDAY(B2218)=1,2,IF(WEEKDAY(B2218)=7,1,0))))))</f>
        <v>1</v>
      </c>
      <c r="G2218" s="786">
        <f>VLOOKUP(C2218,METADATA!$J$5:$Q$29,IF(E2218="HI",2,IF(E2218="LO",6,10))+IF(D2218=1,2,IF(D2218=7,1,(IF(WEEKDAY(B2218)=1,2,IF(WEEKDAY(B2218)=7,1,0))))))</f>
        <v>1</v>
      </c>
      <c r="H2218" s="787">
        <v>12854.5</v>
      </c>
      <c r="I2218" s="788">
        <v>4225.6900329589844</v>
      </c>
      <c r="K2218" s="795">
        <v>870.51250000000005</v>
      </c>
      <c r="M2218" s="798">
        <f t="shared" si="103"/>
        <v>13531.246302711694</v>
      </c>
      <c r="N2218" s="303"/>
      <c r="S2218" s="786">
        <v>0</v>
      </c>
      <c r="T2218" s="781">
        <f>VLOOKUP(C2218,METADATA!$J$5:$Q$29,IF(E2218="HI",2,IF(E2218="LO",6,10))+IF(S2218=1,2,IF(D2218=7,1,(IF(WEEKDAY(B2218)=1,2,IF(WEEKDAY(B2218)=7,1,0))))))</f>
        <v>1</v>
      </c>
      <c r="U2218" s="781">
        <f>VLOOKUP(C2218,METADATA!$A$5:$H$29,IF(E2218="HI",2,IF(E2218="LO",6,10))+IF(S2218=1,2,IF(D2218=7,1,(IF(WEEKDAY(B2218)=1,2,IF(WEEKDAY(B2218)=7,1,0))))))</f>
        <v>1</v>
      </c>
    </row>
    <row r="2219" spans="2:21" ht="13.95" customHeight="1" x14ac:dyDescent="0.25">
      <c r="B2219" s="784">
        <f t="shared" si="104"/>
        <v>45475</v>
      </c>
      <c r="C2219" s="785">
        <v>7</v>
      </c>
      <c r="D2219" s="786">
        <f>IFERROR((INDEX(METADATA!$T$2:$T$20,MATCH(B2219,METADATA!$S$2:$S$20,0))),0)</f>
        <v>0</v>
      </c>
      <c r="E2219" s="785" t="str">
        <f t="shared" si="102"/>
        <v>HI</v>
      </c>
      <c r="F2219" s="786">
        <f>VLOOKUP(C2219,METADATA!$A$5:$H$29,IF(E2219="HI",2,IF(E2219="LO",6,10))+IF(D2219=1,2,IF(D2219=7,1,(IF(WEEKDAY(B2219)=1,2,IF(WEEKDAY(B2219)=7,1,0))))))</f>
        <v>1</v>
      </c>
      <c r="G2219" s="786">
        <f>VLOOKUP(C2219,METADATA!$J$5:$Q$29,IF(E2219="HI",2,IF(E2219="LO",6,10))+IF(D2219=1,2,IF(D2219=7,1,(IF(WEEKDAY(B2219)=1,2,IF(WEEKDAY(B2219)=7,1,0))))))</f>
        <v>1</v>
      </c>
      <c r="H2219" s="787">
        <v>13465.75</v>
      </c>
      <c r="I2219" s="788">
        <v>4232.4151306152344</v>
      </c>
      <c r="K2219" s="795">
        <v>865.8125</v>
      </c>
      <c r="M2219" s="798">
        <f t="shared" si="103"/>
        <v>14115.231521316282</v>
      </c>
      <c r="N2219" s="303"/>
      <c r="S2219" s="786">
        <v>0</v>
      </c>
      <c r="T2219" s="781">
        <f>VLOOKUP(C2219,METADATA!$J$5:$Q$29,IF(E2219="HI",2,IF(E2219="LO",6,10))+IF(S2219=1,2,IF(D2219=7,1,(IF(WEEKDAY(B2219)=1,2,IF(WEEKDAY(B2219)=7,1,0))))))</f>
        <v>1</v>
      </c>
      <c r="U2219" s="781">
        <f>VLOOKUP(C2219,METADATA!$A$5:$H$29,IF(E2219="HI",2,IF(E2219="LO",6,10))+IF(S2219=1,2,IF(D2219=7,1,(IF(WEEKDAY(B2219)=1,2,IF(WEEKDAY(B2219)=7,1,0))))))</f>
        <v>1</v>
      </c>
    </row>
    <row r="2220" spans="2:21" ht="13.95" customHeight="1" x14ac:dyDescent="0.25">
      <c r="B2220" s="784">
        <f t="shared" si="104"/>
        <v>45475</v>
      </c>
      <c r="C2220" s="785">
        <v>8</v>
      </c>
      <c r="D2220" s="786">
        <f>IFERROR((INDEX(METADATA!$T$2:$T$20,MATCH(B2220,METADATA!$S$2:$S$20,0))),0)</f>
        <v>0</v>
      </c>
      <c r="E2220" s="785" t="str">
        <f t="shared" si="102"/>
        <v>HI</v>
      </c>
      <c r="F2220" s="786">
        <f>VLOOKUP(C2220,METADATA!$A$5:$H$29,IF(E2220="HI",2,IF(E2220="LO",6,10))+IF(D2220=1,2,IF(D2220=7,1,(IF(WEEKDAY(B2220)=1,2,IF(WEEKDAY(B2220)=7,1,0))))))</f>
        <v>2</v>
      </c>
      <c r="G2220" s="786">
        <f>VLOOKUP(C2220,METADATA!$J$5:$Q$29,IF(E2220="HI",2,IF(E2220="LO",6,10))+IF(D2220=1,2,IF(D2220=7,1,(IF(WEEKDAY(B2220)=1,2,IF(WEEKDAY(B2220)=7,1,0))))))</f>
        <v>1</v>
      </c>
      <c r="H2220" s="787">
        <v>14592.75</v>
      </c>
      <c r="I2220" s="788">
        <v>4217.3899536132813</v>
      </c>
      <c r="K2220" s="795">
        <v>834.63750000000005</v>
      </c>
      <c r="M2220" s="798">
        <f t="shared" si="103"/>
        <v>15189.954923676971</v>
      </c>
      <c r="N2220" s="303"/>
      <c r="S2220" s="786">
        <v>0</v>
      </c>
      <c r="T2220" s="781">
        <f>VLOOKUP(C2220,METADATA!$J$5:$Q$29,IF(E2220="HI",2,IF(E2220="LO",6,10))+IF(S2220=1,2,IF(D2220=7,1,(IF(WEEKDAY(B2220)=1,2,IF(WEEKDAY(B2220)=7,1,0))))))</f>
        <v>1</v>
      </c>
      <c r="U2220" s="781">
        <f>VLOOKUP(C2220,METADATA!$A$5:$H$29,IF(E2220="HI",2,IF(E2220="LO",6,10))+IF(S2220=1,2,IF(D2220=7,1,(IF(WEEKDAY(B2220)=1,2,IF(WEEKDAY(B2220)=7,1,0))))))</f>
        <v>2</v>
      </c>
    </row>
    <row r="2221" spans="2:21" ht="13.95" customHeight="1" x14ac:dyDescent="0.25">
      <c r="B2221" s="784">
        <f t="shared" si="104"/>
        <v>45475</v>
      </c>
      <c r="C2221" s="785">
        <v>9</v>
      </c>
      <c r="D2221" s="786">
        <f>IFERROR((INDEX(METADATA!$T$2:$T$20,MATCH(B2221,METADATA!$S$2:$S$20,0))),0)</f>
        <v>0</v>
      </c>
      <c r="E2221" s="785" t="str">
        <f t="shared" si="102"/>
        <v>HI</v>
      </c>
      <c r="F2221" s="786">
        <f>VLOOKUP(C2221,METADATA!$A$5:$H$29,IF(E2221="HI",2,IF(E2221="LO",6,10))+IF(D2221=1,2,IF(D2221=7,1,(IF(WEEKDAY(B2221)=1,2,IF(WEEKDAY(B2221)=7,1,0))))))</f>
        <v>2</v>
      </c>
      <c r="G2221" s="786">
        <f>VLOOKUP(C2221,METADATA!$J$5:$Q$29,IF(E2221="HI",2,IF(E2221="LO",6,10))+IF(D2221=1,2,IF(D2221=7,1,(IF(WEEKDAY(B2221)=1,2,IF(WEEKDAY(B2221)=7,1,0))))))</f>
        <v>2</v>
      </c>
      <c r="H2221" s="787">
        <v>15035.75</v>
      </c>
      <c r="I2221" s="788">
        <v>3475.7074890136719</v>
      </c>
      <c r="K2221" s="795">
        <v>847.33749999999998</v>
      </c>
      <c r="M2221" s="798">
        <f t="shared" si="103"/>
        <v>15432.24936979978</v>
      </c>
      <c r="N2221" s="303"/>
      <c r="S2221" s="786">
        <v>0</v>
      </c>
      <c r="T2221" s="781">
        <f>VLOOKUP(C2221,METADATA!$J$5:$Q$29,IF(E2221="HI",2,IF(E2221="LO",6,10))+IF(S2221=1,2,IF(D2221=7,1,(IF(WEEKDAY(B2221)=1,2,IF(WEEKDAY(B2221)=7,1,0))))))</f>
        <v>2</v>
      </c>
      <c r="U2221" s="781">
        <f>VLOOKUP(C2221,METADATA!$A$5:$H$29,IF(E2221="HI",2,IF(E2221="LO",6,10))+IF(S2221=1,2,IF(D2221=7,1,(IF(WEEKDAY(B2221)=1,2,IF(WEEKDAY(B2221)=7,1,0))))))</f>
        <v>2</v>
      </c>
    </row>
    <row r="2222" spans="2:21" ht="13.95" customHeight="1" x14ac:dyDescent="0.25">
      <c r="B2222" s="784">
        <f t="shared" si="104"/>
        <v>45475</v>
      </c>
      <c r="C2222" s="785">
        <v>10</v>
      </c>
      <c r="D2222" s="786">
        <f>IFERROR((INDEX(METADATA!$T$2:$T$20,MATCH(B2222,METADATA!$S$2:$S$20,0))),0)</f>
        <v>0</v>
      </c>
      <c r="E2222" s="785" t="str">
        <f t="shared" si="102"/>
        <v>HI</v>
      </c>
      <c r="F2222" s="786">
        <f>VLOOKUP(C2222,METADATA!$A$5:$H$29,IF(E2222="HI",2,IF(E2222="LO",6,10))+IF(D2222=1,2,IF(D2222=7,1,(IF(WEEKDAY(B2222)=1,2,IF(WEEKDAY(B2222)=7,1,0))))))</f>
        <v>2</v>
      </c>
      <c r="G2222" s="786">
        <f>VLOOKUP(C2222,METADATA!$J$5:$Q$29,IF(E2222="HI",2,IF(E2222="LO",6,10))+IF(D2222=1,2,IF(D2222=7,1,(IF(WEEKDAY(B2222)=1,2,IF(WEEKDAY(B2222)=7,1,0))))))</f>
        <v>2</v>
      </c>
      <c r="H2222" s="787">
        <v>14641.5</v>
      </c>
      <c r="I2222" s="788">
        <v>3325.8025207519531</v>
      </c>
      <c r="K2222" s="795">
        <v>851.61249999999995</v>
      </c>
      <c r="M2222" s="798">
        <f t="shared" si="103"/>
        <v>15014.475836906198</v>
      </c>
      <c r="N2222" s="303"/>
      <c r="S2222" s="786">
        <v>0</v>
      </c>
      <c r="T2222" s="781">
        <f>VLOOKUP(C2222,METADATA!$J$5:$Q$29,IF(E2222="HI",2,IF(E2222="LO",6,10))+IF(S2222=1,2,IF(D2222=7,1,(IF(WEEKDAY(B2222)=1,2,IF(WEEKDAY(B2222)=7,1,0))))))</f>
        <v>2</v>
      </c>
      <c r="U2222" s="781">
        <f>VLOOKUP(C2222,METADATA!$A$5:$H$29,IF(E2222="HI",2,IF(E2222="LO",6,10))+IF(S2222=1,2,IF(D2222=7,1,(IF(WEEKDAY(B2222)=1,2,IF(WEEKDAY(B2222)=7,1,0))))))</f>
        <v>2</v>
      </c>
    </row>
    <row r="2223" spans="2:21" ht="13.95" customHeight="1" x14ac:dyDescent="0.25">
      <c r="B2223" s="784">
        <f t="shared" si="104"/>
        <v>45475</v>
      </c>
      <c r="C2223" s="785">
        <v>11</v>
      </c>
      <c r="D2223" s="786">
        <f>IFERROR((INDEX(METADATA!$T$2:$T$20,MATCH(B2223,METADATA!$S$2:$S$20,0))),0)</f>
        <v>0</v>
      </c>
      <c r="E2223" s="785" t="str">
        <f t="shared" si="102"/>
        <v>HI</v>
      </c>
      <c r="F2223" s="786">
        <f>VLOOKUP(C2223,METADATA!$A$5:$H$29,IF(E2223="HI",2,IF(E2223="LO",6,10))+IF(D2223=1,2,IF(D2223=7,1,(IF(WEEKDAY(B2223)=1,2,IF(WEEKDAY(B2223)=7,1,0))))))</f>
        <v>2</v>
      </c>
      <c r="G2223" s="786">
        <f>VLOOKUP(C2223,METADATA!$J$5:$Q$29,IF(E2223="HI",2,IF(E2223="LO",6,10))+IF(D2223=1,2,IF(D2223=7,1,(IF(WEEKDAY(B2223)=1,2,IF(WEEKDAY(B2223)=7,1,0))))))</f>
        <v>2</v>
      </c>
      <c r="H2223" s="787">
        <v>14826.75</v>
      </c>
      <c r="I2223" s="788">
        <v>4102.6700439453125</v>
      </c>
      <c r="K2223" s="795">
        <v>856.5</v>
      </c>
      <c r="M2223" s="798">
        <f t="shared" si="103"/>
        <v>15383.901229921694</v>
      </c>
      <c r="N2223" s="303"/>
      <c r="S2223" s="786">
        <v>0</v>
      </c>
      <c r="T2223" s="781">
        <f>VLOOKUP(C2223,METADATA!$J$5:$Q$29,IF(E2223="HI",2,IF(E2223="LO",6,10))+IF(S2223=1,2,IF(D2223=7,1,(IF(WEEKDAY(B2223)=1,2,IF(WEEKDAY(B2223)=7,1,0))))))</f>
        <v>2</v>
      </c>
      <c r="U2223" s="781">
        <f>VLOOKUP(C2223,METADATA!$A$5:$H$29,IF(E2223="HI",2,IF(E2223="LO",6,10))+IF(S2223=1,2,IF(D2223=7,1,(IF(WEEKDAY(B2223)=1,2,IF(WEEKDAY(B2223)=7,1,0))))))</f>
        <v>2</v>
      </c>
    </row>
    <row r="2224" spans="2:21" ht="13.95" customHeight="1" x14ac:dyDescent="0.25">
      <c r="B2224" s="784">
        <f t="shared" si="104"/>
        <v>45475</v>
      </c>
      <c r="C2224" s="785">
        <v>12</v>
      </c>
      <c r="D2224" s="786">
        <f>IFERROR((INDEX(METADATA!$T$2:$T$20,MATCH(B2224,METADATA!$S$2:$S$20,0))),0)</f>
        <v>0</v>
      </c>
      <c r="E2224" s="785" t="str">
        <f t="shared" si="102"/>
        <v>HI</v>
      </c>
      <c r="F2224" s="786">
        <f>VLOOKUP(C2224,METADATA!$A$5:$H$29,IF(E2224="HI",2,IF(E2224="LO",6,10))+IF(D2224=1,2,IF(D2224=7,1,(IF(WEEKDAY(B2224)=1,2,IF(WEEKDAY(B2224)=7,1,0))))))</f>
        <v>2</v>
      </c>
      <c r="G2224" s="786">
        <f>VLOOKUP(C2224,METADATA!$J$5:$Q$29,IF(E2224="HI",2,IF(E2224="LO",6,10))+IF(D2224=1,2,IF(D2224=7,1,(IF(WEEKDAY(B2224)=1,2,IF(WEEKDAY(B2224)=7,1,0))))))</f>
        <v>2</v>
      </c>
      <c r="H2224" s="787">
        <v>14979.25</v>
      </c>
      <c r="I2224" s="788">
        <v>4674.5099487304688</v>
      </c>
      <c r="K2224" s="795">
        <v>824.32500000000005</v>
      </c>
      <c r="M2224" s="798">
        <f t="shared" si="103"/>
        <v>15691.684862476692</v>
      </c>
      <c r="N2224" s="303"/>
      <c r="S2224" s="786">
        <v>0</v>
      </c>
      <c r="T2224" s="781">
        <f>VLOOKUP(C2224,METADATA!$J$5:$Q$29,IF(E2224="HI",2,IF(E2224="LO",6,10))+IF(S2224=1,2,IF(D2224=7,1,(IF(WEEKDAY(B2224)=1,2,IF(WEEKDAY(B2224)=7,1,0))))))</f>
        <v>2</v>
      </c>
      <c r="U2224" s="781">
        <f>VLOOKUP(C2224,METADATA!$A$5:$H$29,IF(E2224="HI",2,IF(E2224="LO",6,10))+IF(S2224=1,2,IF(D2224=7,1,(IF(WEEKDAY(B2224)=1,2,IF(WEEKDAY(B2224)=7,1,0))))))</f>
        <v>2</v>
      </c>
    </row>
    <row r="2225" spans="2:21" ht="13.95" customHeight="1" x14ac:dyDescent="0.25">
      <c r="B2225" s="784">
        <f t="shared" si="104"/>
        <v>45475</v>
      </c>
      <c r="C2225" s="785">
        <v>13</v>
      </c>
      <c r="D2225" s="786">
        <f>IFERROR((INDEX(METADATA!$T$2:$T$20,MATCH(B2225,METADATA!$S$2:$S$20,0))),0)</f>
        <v>0</v>
      </c>
      <c r="E2225" s="785" t="str">
        <f t="shared" si="102"/>
        <v>HI</v>
      </c>
      <c r="F2225" s="786">
        <f>VLOOKUP(C2225,METADATA!$A$5:$H$29,IF(E2225="HI",2,IF(E2225="LO",6,10))+IF(D2225=1,2,IF(D2225=7,1,(IF(WEEKDAY(B2225)=1,2,IF(WEEKDAY(B2225)=7,1,0))))))</f>
        <v>2</v>
      </c>
      <c r="G2225" s="786">
        <f>VLOOKUP(C2225,METADATA!$J$5:$Q$29,IF(E2225="HI",2,IF(E2225="LO",6,10))+IF(D2225=1,2,IF(D2225=7,1,(IF(WEEKDAY(B2225)=1,2,IF(WEEKDAY(B2225)=7,1,0))))))</f>
        <v>2</v>
      </c>
      <c r="H2225" s="787">
        <v>14631</v>
      </c>
      <c r="I2225" s="788">
        <v>4654.3900146484375</v>
      </c>
      <c r="K2225" s="795">
        <v>882.73749999999995</v>
      </c>
      <c r="M2225" s="798">
        <f t="shared" si="103"/>
        <v>15353.485187684882</v>
      </c>
      <c r="N2225" s="303"/>
      <c r="S2225" s="786">
        <v>0</v>
      </c>
      <c r="T2225" s="781">
        <f>VLOOKUP(C2225,METADATA!$J$5:$Q$29,IF(E2225="HI",2,IF(E2225="LO",6,10))+IF(S2225=1,2,IF(D2225=7,1,(IF(WEEKDAY(B2225)=1,2,IF(WEEKDAY(B2225)=7,1,0))))))</f>
        <v>2</v>
      </c>
      <c r="U2225" s="781">
        <f>VLOOKUP(C2225,METADATA!$A$5:$H$29,IF(E2225="HI",2,IF(E2225="LO",6,10))+IF(S2225=1,2,IF(D2225=7,1,(IF(WEEKDAY(B2225)=1,2,IF(WEEKDAY(B2225)=7,1,0))))))</f>
        <v>2</v>
      </c>
    </row>
    <row r="2226" spans="2:21" ht="13.95" customHeight="1" x14ac:dyDescent="0.25">
      <c r="B2226" s="784">
        <f t="shared" si="104"/>
        <v>45475</v>
      </c>
      <c r="C2226" s="785">
        <v>14</v>
      </c>
      <c r="D2226" s="786">
        <f>IFERROR((INDEX(METADATA!$T$2:$T$20,MATCH(B2226,METADATA!$S$2:$S$20,0))),0)</f>
        <v>0</v>
      </c>
      <c r="E2226" s="785" t="str">
        <f t="shared" si="102"/>
        <v>HI</v>
      </c>
      <c r="F2226" s="786">
        <f>VLOOKUP(C2226,METADATA!$A$5:$H$29,IF(E2226="HI",2,IF(E2226="LO",6,10))+IF(D2226=1,2,IF(D2226=7,1,(IF(WEEKDAY(B2226)=1,2,IF(WEEKDAY(B2226)=7,1,0))))))</f>
        <v>2</v>
      </c>
      <c r="G2226" s="786">
        <f>VLOOKUP(C2226,METADATA!$J$5:$Q$29,IF(E2226="HI",2,IF(E2226="LO",6,10))+IF(D2226=1,2,IF(D2226=7,1,(IF(WEEKDAY(B2226)=1,2,IF(WEEKDAY(B2226)=7,1,0))))))</f>
        <v>2</v>
      </c>
      <c r="H2226" s="787">
        <v>15163.25</v>
      </c>
      <c r="I2226" s="788">
        <v>4653.9600219726563</v>
      </c>
      <c r="K2226" s="795">
        <v>909.3125</v>
      </c>
      <c r="M2226" s="798">
        <f t="shared" si="103"/>
        <v>15861.38374949108</v>
      </c>
      <c r="N2226" s="303"/>
      <c r="S2226" s="786">
        <v>0</v>
      </c>
      <c r="T2226" s="781">
        <f>VLOOKUP(C2226,METADATA!$J$5:$Q$29,IF(E2226="HI",2,IF(E2226="LO",6,10))+IF(S2226=1,2,IF(D2226=7,1,(IF(WEEKDAY(B2226)=1,2,IF(WEEKDAY(B2226)=7,1,0))))))</f>
        <v>2</v>
      </c>
      <c r="U2226" s="781">
        <f>VLOOKUP(C2226,METADATA!$A$5:$H$29,IF(E2226="HI",2,IF(E2226="LO",6,10))+IF(S2226=1,2,IF(D2226=7,1,(IF(WEEKDAY(B2226)=1,2,IF(WEEKDAY(B2226)=7,1,0))))))</f>
        <v>2</v>
      </c>
    </row>
    <row r="2227" spans="2:21" ht="13.95" customHeight="1" x14ac:dyDescent="0.25">
      <c r="B2227" s="784">
        <f t="shared" si="104"/>
        <v>45475</v>
      </c>
      <c r="C2227" s="785">
        <v>15</v>
      </c>
      <c r="D2227" s="786">
        <f>IFERROR((INDEX(METADATA!$T$2:$T$20,MATCH(B2227,METADATA!$S$2:$S$20,0))),0)</f>
        <v>0</v>
      </c>
      <c r="E2227" s="785" t="str">
        <f t="shared" si="102"/>
        <v>HI</v>
      </c>
      <c r="F2227" s="786">
        <f>VLOOKUP(C2227,METADATA!$A$5:$H$29,IF(E2227="HI",2,IF(E2227="LO",6,10))+IF(D2227=1,2,IF(D2227=7,1,(IF(WEEKDAY(B2227)=1,2,IF(WEEKDAY(B2227)=7,1,0))))))</f>
        <v>2</v>
      </c>
      <c r="G2227" s="786">
        <f>VLOOKUP(C2227,METADATA!$J$5:$Q$29,IF(E2227="HI",2,IF(E2227="LO",6,10))+IF(D2227=1,2,IF(D2227=7,1,(IF(WEEKDAY(B2227)=1,2,IF(WEEKDAY(B2227)=7,1,0))))))</f>
        <v>2</v>
      </c>
      <c r="H2227" s="787">
        <v>15035</v>
      </c>
      <c r="I2227" s="788">
        <v>4519.9750061035156</v>
      </c>
      <c r="K2227" s="795">
        <v>905.6</v>
      </c>
      <c r="M2227" s="798">
        <f t="shared" si="103"/>
        <v>15699.726082190111</v>
      </c>
      <c r="N2227" s="303"/>
      <c r="S2227" s="786">
        <v>0</v>
      </c>
      <c r="T2227" s="781">
        <f>VLOOKUP(C2227,METADATA!$J$5:$Q$29,IF(E2227="HI",2,IF(E2227="LO",6,10))+IF(S2227=1,2,IF(D2227=7,1,(IF(WEEKDAY(B2227)=1,2,IF(WEEKDAY(B2227)=7,1,0))))))</f>
        <v>2</v>
      </c>
      <c r="U2227" s="781">
        <f>VLOOKUP(C2227,METADATA!$A$5:$H$29,IF(E2227="HI",2,IF(E2227="LO",6,10))+IF(S2227=1,2,IF(D2227=7,1,(IF(WEEKDAY(B2227)=1,2,IF(WEEKDAY(B2227)=7,1,0))))))</f>
        <v>2</v>
      </c>
    </row>
    <row r="2228" spans="2:21" ht="13.95" customHeight="1" x14ac:dyDescent="0.25">
      <c r="B2228" s="784">
        <f t="shared" si="104"/>
        <v>45475</v>
      </c>
      <c r="C2228" s="785">
        <v>16</v>
      </c>
      <c r="D2228" s="786">
        <f>IFERROR((INDEX(METADATA!$T$2:$T$20,MATCH(B2228,METADATA!$S$2:$S$20,0))),0)</f>
        <v>0</v>
      </c>
      <c r="E2228" s="785" t="str">
        <f t="shared" si="102"/>
        <v>HI</v>
      </c>
      <c r="F2228" s="786">
        <f>VLOOKUP(C2228,METADATA!$A$5:$H$29,IF(E2228="HI",2,IF(E2228="LO",6,10))+IF(D2228=1,2,IF(D2228=7,1,(IF(WEEKDAY(B2228)=1,2,IF(WEEKDAY(B2228)=7,1,0))))))</f>
        <v>2</v>
      </c>
      <c r="G2228" s="786">
        <f>VLOOKUP(C2228,METADATA!$J$5:$Q$29,IF(E2228="HI",2,IF(E2228="LO",6,10))+IF(D2228=1,2,IF(D2228=7,1,(IF(WEEKDAY(B2228)=1,2,IF(WEEKDAY(B2228)=7,1,0))))))</f>
        <v>2</v>
      </c>
      <c r="H2228" s="787">
        <v>14897</v>
      </c>
      <c r="I2228" s="788">
        <v>4598.7999877929688</v>
      </c>
      <c r="K2228" s="795">
        <v>913.98749999999995</v>
      </c>
      <c r="M2228" s="798">
        <f t="shared" si="103"/>
        <v>15590.688577728843</v>
      </c>
      <c r="N2228" s="303"/>
      <c r="S2228" s="786">
        <v>0</v>
      </c>
      <c r="T2228" s="781">
        <f>VLOOKUP(C2228,METADATA!$J$5:$Q$29,IF(E2228="HI",2,IF(E2228="LO",6,10))+IF(S2228=1,2,IF(D2228=7,1,(IF(WEEKDAY(B2228)=1,2,IF(WEEKDAY(B2228)=7,1,0))))))</f>
        <v>2</v>
      </c>
      <c r="U2228" s="781">
        <f>VLOOKUP(C2228,METADATA!$A$5:$H$29,IF(E2228="HI",2,IF(E2228="LO",6,10))+IF(S2228=1,2,IF(D2228=7,1,(IF(WEEKDAY(B2228)=1,2,IF(WEEKDAY(B2228)=7,1,0))))))</f>
        <v>2</v>
      </c>
    </row>
    <row r="2229" spans="2:21" ht="13.95" customHeight="1" x14ac:dyDescent="0.25">
      <c r="B2229" s="784">
        <f t="shared" si="104"/>
        <v>45475</v>
      </c>
      <c r="C2229" s="785">
        <v>17</v>
      </c>
      <c r="D2229" s="786">
        <f>IFERROR((INDEX(METADATA!$T$2:$T$20,MATCH(B2229,METADATA!$S$2:$S$20,0))),0)</f>
        <v>0</v>
      </c>
      <c r="E2229" s="785" t="str">
        <f t="shared" si="102"/>
        <v>HI</v>
      </c>
      <c r="F2229" s="786">
        <f>VLOOKUP(C2229,METADATA!$A$5:$H$29,IF(E2229="HI",2,IF(E2229="LO",6,10))+IF(D2229=1,2,IF(D2229=7,1,(IF(WEEKDAY(B2229)=1,2,IF(WEEKDAY(B2229)=7,1,0))))))</f>
        <v>1</v>
      </c>
      <c r="G2229" s="786">
        <f>VLOOKUP(C2229,METADATA!$J$5:$Q$29,IF(E2229="HI",2,IF(E2229="LO",6,10))+IF(D2229=1,2,IF(D2229=7,1,(IF(WEEKDAY(B2229)=1,2,IF(WEEKDAY(B2229)=7,1,0))))))</f>
        <v>1</v>
      </c>
      <c r="H2229" s="787">
        <v>14222.75</v>
      </c>
      <c r="I2229" s="788">
        <v>4228.0800170898438</v>
      </c>
      <c r="K2229" s="795">
        <v>902.26250000000005</v>
      </c>
      <c r="M2229" s="798">
        <f t="shared" si="103"/>
        <v>14837.900060096592</v>
      </c>
      <c r="N2229" s="303"/>
      <c r="S2229" s="786">
        <v>0</v>
      </c>
      <c r="T2229" s="781">
        <f>VLOOKUP(C2229,METADATA!$J$5:$Q$29,IF(E2229="HI",2,IF(E2229="LO",6,10))+IF(S2229=1,2,IF(D2229=7,1,(IF(WEEKDAY(B2229)=1,2,IF(WEEKDAY(B2229)=7,1,0))))))</f>
        <v>1</v>
      </c>
      <c r="U2229" s="781">
        <f>VLOOKUP(C2229,METADATA!$A$5:$H$29,IF(E2229="HI",2,IF(E2229="LO",6,10))+IF(S2229=1,2,IF(D2229=7,1,(IF(WEEKDAY(B2229)=1,2,IF(WEEKDAY(B2229)=7,1,0))))))</f>
        <v>1</v>
      </c>
    </row>
    <row r="2230" spans="2:21" ht="13.95" customHeight="1" x14ac:dyDescent="0.25">
      <c r="B2230" s="784">
        <f t="shared" si="104"/>
        <v>45475</v>
      </c>
      <c r="C2230" s="785">
        <v>18</v>
      </c>
      <c r="D2230" s="786">
        <f>IFERROR((INDEX(METADATA!$T$2:$T$20,MATCH(B2230,METADATA!$S$2:$S$20,0))),0)</f>
        <v>0</v>
      </c>
      <c r="E2230" s="785" t="str">
        <f t="shared" si="102"/>
        <v>HI</v>
      </c>
      <c r="F2230" s="786">
        <f>VLOOKUP(C2230,METADATA!$A$5:$H$29,IF(E2230="HI",2,IF(E2230="LO",6,10))+IF(D2230=1,2,IF(D2230=7,1,(IF(WEEKDAY(B2230)=1,2,IF(WEEKDAY(B2230)=7,1,0))))))</f>
        <v>1</v>
      </c>
      <c r="G2230" s="786">
        <f>VLOOKUP(C2230,METADATA!$J$5:$Q$29,IF(E2230="HI",2,IF(E2230="LO",6,10))+IF(D2230=1,2,IF(D2230=7,1,(IF(WEEKDAY(B2230)=1,2,IF(WEEKDAY(B2230)=7,1,0))))))</f>
        <v>1</v>
      </c>
      <c r="H2230" s="787">
        <v>14556</v>
      </c>
      <c r="I2230" s="788">
        <v>3064.7574768066406</v>
      </c>
      <c r="K2230" s="795">
        <v>933.76250000000005</v>
      </c>
      <c r="M2230" s="798">
        <f t="shared" si="103"/>
        <v>14875.14283600807</v>
      </c>
      <c r="N2230" s="303"/>
      <c r="S2230" s="786">
        <v>0</v>
      </c>
      <c r="T2230" s="781">
        <f>VLOOKUP(C2230,METADATA!$J$5:$Q$29,IF(E2230="HI",2,IF(E2230="LO",6,10))+IF(S2230=1,2,IF(D2230=7,1,(IF(WEEKDAY(B2230)=1,2,IF(WEEKDAY(B2230)=7,1,0))))))</f>
        <v>1</v>
      </c>
      <c r="U2230" s="781">
        <f>VLOOKUP(C2230,METADATA!$A$5:$H$29,IF(E2230="HI",2,IF(E2230="LO",6,10))+IF(S2230=1,2,IF(D2230=7,1,(IF(WEEKDAY(B2230)=1,2,IF(WEEKDAY(B2230)=7,1,0))))))</f>
        <v>1</v>
      </c>
    </row>
    <row r="2231" spans="2:21" ht="13.95" customHeight="1" x14ac:dyDescent="0.25">
      <c r="B2231" s="784">
        <f t="shared" si="104"/>
        <v>45475</v>
      </c>
      <c r="C2231" s="785">
        <v>19</v>
      </c>
      <c r="D2231" s="786">
        <f>IFERROR((INDEX(METADATA!$T$2:$T$20,MATCH(B2231,METADATA!$S$2:$S$20,0))),0)</f>
        <v>0</v>
      </c>
      <c r="E2231" s="785" t="str">
        <f t="shared" si="102"/>
        <v>HI</v>
      </c>
      <c r="F2231" s="786">
        <f>VLOOKUP(C2231,METADATA!$A$5:$H$29,IF(E2231="HI",2,IF(E2231="LO",6,10))+IF(D2231=1,2,IF(D2231=7,1,(IF(WEEKDAY(B2231)=1,2,IF(WEEKDAY(B2231)=7,1,0))))))</f>
        <v>1</v>
      </c>
      <c r="G2231" s="786">
        <f>VLOOKUP(C2231,METADATA!$J$5:$Q$29,IF(E2231="HI",2,IF(E2231="LO",6,10))+IF(D2231=1,2,IF(D2231=7,1,(IF(WEEKDAY(B2231)=1,2,IF(WEEKDAY(B2231)=7,1,0))))))</f>
        <v>2</v>
      </c>
      <c r="H2231" s="787">
        <v>15164.25</v>
      </c>
      <c r="I2231" s="788">
        <v>3180.6700134277344</v>
      </c>
      <c r="K2231" s="795">
        <v>0</v>
      </c>
      <c r="M2231" s="798">
        <f t="shared" si="103"/>
        <v>15494.229241779611</v>
      </c>
      <c r="N2231" s="303"/>
      <c r="S2231" s="786">
        <v>0</v>
      </c>
      <c r="T2231" s="781">
        <f>VLOOKUP(C2231,METADATA!$J$5:$Q$29,IF(E2231="HI",2,IF(E2231="LO",6,10))+IF(S2231=1,2,IF(D2231=7,1,(IF(WEEKDAY(B2231)=1,2,IF(WEEKDAY(B2231)=7,1,0))))))</f>
        <v>2</v>
      </c>
      <c r="U2231" s="781">
        <f>VLOOKUP(C2231,METADATA!$A$5:$H$29,IF(E2231="HI",2,IF(E2231="LO",6,10))+IF(S2231=1,2,IF(D2231=7,1,(IF(WEEKDAY(B2231)=1,2,IF(WEEKDAY(B2231)=7,1,0))))))</f>
        <v>1</v>
      </c>
    </row>
    <row r="2232" spans="2:21" ht="13.95" customHeight="1" x14ac:dyDescent="0.25">
      <c r="B2232" s="784">
        <f t="shared" si="104"/>
        <v>45475</v>
      </c>
      <c r="C2232" s="785">
        <v>20</v>
      </c>
      <c r="D2232" s="786">
        <f>IFERROR((INDEX(METADATA!$T$2:$T$20,MATCH(B2232,METADATA!$S$2:$S$20,0))),0)</f>
        <v>0</v>
      </c>
      <c r="E2232" s="785" t="str">
        <f t="shared" si="102"/>
        <v>HI</v>
      </c>
      <c r="F2232" s="786">
        <f>VLOOKUP(C2232,METADATA!$A$5:$H$29,IF(E2232="HI",2,IF(E2232="LO",6,10))+IF(D2232=1,2,IF(D2232=7,1,(IF(WEEKDAY(B2232)=1,2,IF(WEEKDAY(B2232)=7,1,0))))))</f>
        <v>2</v>
      </c>
      <c r="G2232" s="786">
        <f>VLOOKUP(C2232,METADATA!$J$5:$Q$29,IF(E2232="HI",2,IF(E2232="LO",6,10))+IF(D2232=1,2,IF(D2232=7,1,(IF(WEEKDAY(B2232)=1,2,IF(WEEKDAY(B2232)=7,1,0))))))</f>
        <v>2</v>
      </c>
      <c r="H2232" s="787">
        <v>13804.5</v>
      </c>
      <c r="I2232" s="788">
        <v>3846.1425170898438</v>
      </c>
      <c r="K2232" s="795">
        <v>0</v>
      </c>
      <c r="M2232" s="798">
        <f t="shared" si="103"/>
        <v>14330.283755451816</v>
      </c>
      <c r="N2232" s="303"/>
      <c r="S2232" s="786">
        <v>0</v>
      </c>
      <c r="T2232" s="781">
        <f>VLOOKUP(C2232,METADATA!$J$5:$Q$29,IF(E2232="HI",2,IF(E2232="LO",6,10))+IF(S2232=1,2,IF(D2232=7,1,(IF(WEEKDAY(B2232)=1,2,IF(WEEKDAY(B2232)=7,1,0))))))</f>
        <v>2</v>
      </c>
      <c r="U2232" s="781">
        <f>VLOOKUP(C2232,METADATA!$A$5:$H$29,IF(E2232="HI",2,IF(E2232="LO",6,10))+IF(S2232=1,2,IF(D2232=7,1,(IF(WEEKDAY(B2232)=1,2,IF(WEEKDAY(B2232)=7,1,0))))))</f>
        <v>2</v>
      </c>
    </row>
    <row r="2233" spans="2:21" ht="13.95" customHeight="1" x14ac:dyDescent="0.25">
      <c r="B2233" s="784">
        <f t="shared" si="104"/>
        <v>45475</v>
      </c>
      <c r="C2233" s="785">
        <v>21</v>
      </c>
      <c r="D2233" s="786">
        <f>IFERROR((INDEX(METADATA!$T$2:$T$20,MATCH(B2233,METADATA!$S$2:$S$20,0))),0)</f>
        <v>0</v>
      </c>
      <c r="E2233" s="785" t="str">
        <f t="shared" si="102"/>
        <v>HI</v>
      </c>
      <c r="F2233" s="786">
        <f>VLOOKUP(C2233,METADATA!$A$5:$H$29,IF(E2233="HI",2,IF(E2233="LO",6,10))+IF(D2233=1,2,IF(D2233=7,1,(IF(WEEKDAY(B2233)=1,2,IF(WEEKDAY(B2233)=7,1,0))))))</f>
        <v>2</v>
      </c>
      <c r="G2233" s="786">
        <f>VLOOKUP(C2233,METADATA!$J$5:$Q$29,IF(E2233="HI",2,IF(E2233="LO",6,10))+IF(D2233=1,2,IF(D2233=7,1,(IF(WEEKDAY(B2233)=1,2,IF(WEEKDAY(B2233)=7,1,0))))))</f>
        <v>2</v>
      </c>
      <c r="H2233" s="787">
        <v>12154.75</v>
      </c>
      <c r="I2233" s="788">
        <v>4559.2999877929688</v>
      </c>
      <c r="K2233" s="795">
        <v>0</v>
      </c>
      <c r="M2233" s="798">
        <f t="shared" si="103"/>
        <v>12981.724228359997</v>
      </c>
      <c r="N2233" s="303"/>
      <c r="S2233" s="786">
        <v>0</v>
      </c>
      <c r="T2233" s="781">
        <f>VLOOKUP(C2233,METADATA!$J$5:$Q$29,IF(E2233="HI",2,IF(E2233="LO",6,10))+IF(S2233=1,2,IF(D2233=7,1,(IF(WEEKDAY(B2233)=1,2,IF(WEEKDAY(B2233)=7,1,0))))))</f>
        <v>2</v>
      </c>
      <c r="U2233" s="781">
        <f>VLOOKUP(C2233,METADATA!$A$5:$H$29,IF(E2233="HI",2,IF(E2233="LO",6,10))+IF(S2233=1,2,IF(D2233=7,1,(IF(WEEKDAY(B2233)=1,2,IF(WEEKDAY(B2233)=7,1,0))))))</f>
        <v>2</v>
      </c>
    </row>
    <row r="2234" spans="2:21" ht="13.95" customHeight="1" x14ac:dyDescent="0.25">
      <c r="B2234" s="784">
        <f t="shared" si="104"/>
        <v>45475</v>
      </c>
      <c r="C2234" s="785">
        <v>22</v>
      </c>
      <c r="D2234" s="786">
        <f>IFERROR((INDEX(METADATA!$T$2:$T$20,MATCH(B2234,METADATA!$S$2:$S$20,0))),0)</f>
        <v>0</v>
      </c>
      <c r="E2234" s="785" t="str">
        <f t="shared" si="102"/>
        <v>HI</v>
      </c>
      <c r="F2234" s="786">
        <f>VLOOKUP(C2234,METADATA!$A$5:$H$29,IF(E2234="HI",2,IF(E2234="LO",6,10))+IF(D2234=1,2,IF(D2234=7,1,(IF(WEEKDAY(B2234)=1,2,IF(WEEKDAY(B2234)=7,1,0))))))</f>
        <v>3</v>
      </c>
      <c r="G2234" s="786">
        <f>VLOOKUP(C2234,METADATA!$J$5:$Q$29,IF(E2234="HI",2,IF(E2234="LO",6,10))+IF(D2234=1,2,IF(D2234=7,1,(IF(WEEKDAY(B2234)=1,2,IF(WEEKDAY(B2234)=7,1,0))))))</f>
        <v>3</v>
      </c>
      <c r="H2234" s="787">
        <v>10680.5</v>
      </c>
      <c r="I2234" s="788">
        <v>3927.989990234375</v>
      </c>
      <c r="K2234" s="795">
        <v>0</v>
      </c>
      <c r="M2234" s="798">
        <f t="shared" si="103"/>
        <v>11379.902706674668</v>
      </c>
      <c r="N2234" s="303"/>
      <c r="S2234" s="786">
        <v>0</v>
      </c>
      <c r="T2234" s="781">
        <f>VLOOKUP(C2234,METADATA!$J$5:$Q$29,IF(E2234="HI",2,IF(E2234="LO",6,10))+IF(S2234=1,2,IF(D2234=7,1,(IF(WEEKDAY(B2234)=1,2,IF(WEEKDAY(B2234)=7,1,0))))))</f>
        <v>3</v>
      </c>
      <c r="U2234" s="781">
        <f>VLOOKUP(C2234,METADATA!$A$5:$H$29,IF(E2234="HI",2,IF(E2234="LO",6,10))+IF(S2234=1,2,IF(D2234=7,1,(IF(WEEKDAY(B2234)=1,2,IF(WEEKDAY(B2234)=7,1,0))))))</f>
        <v>3</v>
      </c>
    </row>
    <row r="2235" spans="2:21" ht="13.95" customHeight="1" x14ac:dyDescent="0.25">
      <c r="B2235" s="784">
        <f t="shared" si="104"/>
        <v>45475</v>
      </c>
      <c r="C2235" s="785">
        <v>23</v>
      </c>
      <c r="D2235" s="786">
        <f>IFERROR((INDEX(METADATA!$T$2:$T$20,MATCH(B2235,METADATA!$S$2:$S$20,0))),0)</f>
        <v>0</v>
      </c>
      <c r="E2235" s="785" t="str">
        <f t="shared" si="102"/>
        <v>HI</v>
      </c>
      <c r="F2235" s="786">
        <f>VLOOKUP(C2235,METADATA!$A$5:$H$29,IF(E2235="HI",2,IF(E2235="LO",6,10))+IF(D2235=1,2,IF(D2235=7,1,(IF(WEEKDAY(B2235)=1,2,IF(WEEKDAY(B2235)=7,1,0))))))</f>
        <v>3</v>
      </c>
      <c r="G2235" s="786">
        <f>VLOOKUP(C2235,METADATA!$J$5:$Q$29,IF(E2235="HI",2,IF(E2235="LO",6,10))+IF(D2235=1,2,IF(D2235=7,1,(IF(WEEKDAY(B2235)=1,2,IF(WEEKDAY(B2235)=7,1,0))))))</f>
        <v>3</v>
      </c>
      <c r="H2235" s="787">
        <v>9701.5</v>
      </c>
      <c r="I2235" s="788">
        <v>3828.4100036621094</v>
      </c>
      <c r="K2235" s="795">
        <v>0</v>
      </c>
      <c r="M2235" s="798">
        <f t="shared" si="103"/>
        <v>10429.564967252474</v>
      </c>
      <c r="N2235" s="303"/>
      <c r="S2235" s="786">
        <v>0</v>
      </c>
      <c r="T2235" s="781">
        <f>VLOOKUP(C2235,METADATA!$J$5:$Q$29,IF(E2235="HI",2,IF(E2235="LO",6,10))+IF(S2235=1,2,IF(D2235=7,1,(IF(WEEKDAY(B2235)=1,2,IF(WEEKDAY(B2235)=7,1,0))))))</f>
        <v>3</v>
      </c>
      <c r="U2235" s="781">
        <f>VLOOKUP(C2235,METADATA!$A$5:$H$29,IF(E2235="HI",2,IF(E2235="LO",6,10))+IF(S2235=1,2,IF(D2235=7,1,(IF(WEEKDAY(B2235)=1,2,IF(WEEKDAY(B2235)=7,1,0))))))</f>
        <v>3</v>
      </c>
    </row>
    <row r="2236" spans="2:21" ht="13.95" customHeight="1" x14ac:dyDescent="0.25">
      <c r="B2236" s="784">
        <f t="shared" si="104"/>
        <v>45476</v>
      </c>
      <c r="C2236" s="785">
        <v>0</v>
      </c>
      <c r="D2236" s="786">
        <f>IFERROR((INDEX(METADATA!$T$2:$T$20,MATCH(B2236,METADATA!$S$2:$S$20,0))),0)</f>
        <v>0</v>
      </c>
      <c r="E2236" s="785" t="str">
        <f t="shared" si="102"/>
        <v>HI</v>
      </c>
      <c r="F2236" s="786">
        <f>VLOOKUP(C2236,METADATA!$A$5:$H$29,IF(E2236="HI",2,IF(E2236="LO",6,10))+IF(D2236=1,2,IF(D2236=7,1,(IF(WEEKDAY(B2236)=1,2,IF(WEEKDAY(B2236)=7,1,0))))))</f>
        <v>3</v>
      </c>
      <c r="G2236" s="786">
        <f>VLOOKUP(C2236,METADATA!$J$5:$Q$29,IF(E2236="HI",2,IF(E2236="LO",6,10))+IF(D2236=1,2,IF(D2236=7,1,(IF(WEEKDAY(B2236)=1,2,IF(WEEKDAY(B2236)=7,1,0))))))</f>
        <v>3</v>
      </c>
      <c r="H2236" s="787">
        <v>8803</v>
      </c>
      <c r="I2236" s="788">
        <v>3973.6500854492188</v>
      </c>
      <c r="K2236" s="795">
        <v>0</v>
      </c>
      <c r="M2236" s="798">
        <f t="shared" si="103"/>
        <v>9658.2971584845418</v>
      </c>
      <c r="N2236" s="303"/>
      <c r="S2236" s="786">
        <v>0</v>
      </c>
      <c r="T2236" s="781">
        <f>VLOOKUP(C2236,METADATA!$J$5:$Q$29,IF(E2236="HI",2,IF(E2236="LO",6,10))+IF(S2236=1,2,IF(D2236=7,1,(IF(WEEKDAY(B2236)=1,2,IF(WEEKDAY(B2236)=7,1,0))))))</f>
        <v>3</v>
      </c>
      <c r="U2236" s="781">
        <f>VLOOKUP(C2236,METADATA!$A$5:$H$29,IF(E2236="HI",2,IF(E2236="LO",6,10))+IF(S2236=1,2,IF(D2236=7,1,(IF(WEEKDAY(B2236)=1,2,IF(WEEKDAY(B2236)=7,1,0))))))</f>
        <v>3</v>
      </c>
    </row>
    <row r="2237" spans="2:21" ht="13.95" customHeight="1" x14ac:dyDescent="0.25">
      <c r="B2237" s="784">
        <f t="shared" si="104"/>
        <v>45476</v>
      </c>
      <c r="C2237" s="785">
        <v>1</v>
      </c>
      <c r="D2237" s="786">
        <f>IFERROR((INDEX(METADATA!$T$2:$T$20,MATCH(B2237,METADATA!$S$2:$S$20,0))),0)</f>
        <v>0</v>
      </c>
      <c r="E2237" s="785" t="str">
        <f t="shared" si="102"/>
        <v>HI</v>
      </c>
      <c r="F2237" s="786">
        <f>VLOOKUP(C2237,METADATA!$A$5:$H$29,IF(E2237="HI",2,IF(E2237="LO",6,10))+IF(D2237=1,2,IF(D2237=7,1,(IF(WEEKDAY(B2237)=1,2,IF(WEEKDAY(B2237)=7,1,0))))))</f>
        <v>3</v>
      </c>
      <c r="G2237" s="786">
        <f>VLOOKUP(C2237,METADATA!$J$5:$Q$29,IF(E2237="HI",2,IF(E2237="LO",6,10))+IF(D2237=1,2,IF(D2237=7,1,(IF(WEEKDAY(B2237)=1,2,IF(WEEKDAY(B2237)=7,1,0))))))</f>
        <v>3</v>
      </c>
      <c r="H2237" s="787">
        <v>8419.5</v>
      </c>
      <c r="I2237" s="788">
        <v>4084.1575317382813</v>
      </c>
      <c r="K2237" s="795">
        <v>0</v>
      </c>
      <c r="M2237" s="798">
        <f t="shared" si="103"/>
        <v>9357.7947719563999</v>
      </c>
      <c r="N2237" s="303"/>
      <c r="S2237" s="786">
        <v>0</v>
      </c>
      <c r="T2237" s="781">
        <f>VLOOKUP(C2237,METADATA!$J$5:$Q$29,IF(E2237="HI",2,IF(E2237="LO",6,10))+IF(S2237=1,2,IF(D2237=7,1,(IF(WEEKDAY(B2237)=1,2,IF(WEEKDAY(B2237)=7,1,0))))))</f>
        <v>3</v>
      </c>
      <c r="U2237" s="781">
        <f>VLOOKUP(C2237,METADATA!$A$5:$H$29,IF(E2237="HI",2,IF(E2237="LO",6,10))+IF(S2237=1,2,IF(D2237=7,1,(IF(WEEKDAY(B2237)=1,2,IF(WEEKDAY(B2237)=7,1,0))))))</f>
        <v>3</v>
      </c>
    </row>
    <row r="2238" spans="2:21" ht="13.95" customHeight="1" x14ac:dyDescent="0.25">
      <c r="B2238" s="784">
        <f t="shared" si="104"/>
        <v>45476</v>
      </c>
      <c r="C2238" s="785">
        <v>2</v>
      </c>
      <c r="D2238" s="786">
        <f>IFERROR((INDEX(METADATA!$T$2:$T$20,MATCH(B2238,METADATA!$S$2:$S$20,0))),0)</f>
        <v>0</v>
      </c>
      <c r="E2238" s="785" t="str">
        <f t="shared" si="102"/>
        <v>HI</v>
      </c>
      <c r="F2238" s="786">
        <f>VLOOKUP(C2238,METADATA!$A$5:$H$29,IF(E2238="HI",2,IF(E2238="LO",6,10))+IF(D2238=1,2,IF(D2238=7,1,(IF(WEEKDAY(B2238)=1,2,IF(WEEKDAY(B2238)=7,1,0))))))</f>
        <v>3</v>
      </c>
      <c r="G2238" s="786">
        <f>VLOOKUP(C2238,METADATA!$J$5:$Q$29,IF(E2238="HI",2,IF(E2238="LO",6,10))+IF(D2238=1,2,IF(D2238=7,1,(IF(WEEKDAY(B2238)=1,2,IF(WEEKDAY(B2238)=7,1,0))))))</f>
        <v>3</v>
      </c>
      <c r="H2238" s="787">
        <v>8499.5</v>
      </c>
      <c r="I2238" s="788">
        <v>3395.35498046875</v>
      </c>
      <c r="K2238" s="795">
        <v>0</v>
      </c>
      <c r="M2238" s="798">
        <f t="shared" si="103"/>
        <v>9152.5917473355021</v>
      </c>
      <c r="N2238" s="303"/>
      <c r="S2238" s="786">
        <v>0</v>
      </c>
      <c r="T2238" s="781">
        <f>VLOOKUP(C2238,METADATA!$J$5:$Q$29,IF(E2238="HI",2,IF(E2238="LO",6,10))+IF(S2238=1,2,IF(D2238=7,1,(IF(WEEKDAY(B2238)=1,2,IF(WEEKDAY(B2238)=7,1,0))))))</f>
        <v>3</v>
      </c>
      <c r="U2238" s="781">
        <f>VLOOKUP(C2238,METADATA!$A$5:$H$29,IF(E2238="HI",2,IF(E2238="LO",6,10))+IF(S2238=1,2,IF(D2238=7,1,(IF(WEEKDAY(B2238)=1,2,IF(WEEKDAY(B2238)=7,1,0))))))</f>
        <v>3</v>
      </c>
    </row>
    <row r="2239" spans="2:21" ht="13.95" customHeight="1" x14ac:dyDescent="0.25">
      <c r="B2239" s="784">
        <f t="shared" si="104"/>
        <v>45476</v>
      </c>
      <c r="C2239" s="785">
        <v>3</v>
      </c>
      <c r="D2239" s="786">
        <f>IFERROR((INDEX(METADATA!$T$2:$T$20,MATCH(B2239,METADATA!$S$2:$S$20,0))),0)</f>
        <v>0</v>
      </c>
      <c r="E2239" s="785" t="str">
        <f t="shared" si="102"/>
        <v>HI</v>
      </c>
      <c r="F2239" s="786">
        <f>VLOOKUP(C2239,METADATA!$A$5:$H$29,IF(E2239="HI",2,IF(E2239="LO",6,10))+IF(D2239=1,2,IF(D2239=7,1,(IF(WEEKDAY(B2239)=1,2,IF(WEEKDAY(B2239)=7,1,0))))))</f>
        <v>3</v>
      </c>
      <c r="G2239" s="786">
        <f>VLOOKUP(C2239,METADATA!$J$5:$Q$29,IF(E2239="HI",2,IF(E2239="LO",6,10))+IF(D2239=1,2,IF(D2239=7,1,(IF(WEEKDAY(B2239)=1,2,IF(WEEKDAY(B2239)=7,1,0))))))</f>
        <v>3</v>
      </c>
      <c r="H2239" s="787">
        <v>8606.5</v>
      </c>
      <c r="I2239" s="788">
        <v>3365.4599304199219</v>
      </c>
      <c r="K2239" s="795">
        <v>0</v>
      </c>
      <c r="M2239" s="798">
        <f t="shared" si="103"/>
        <v>9241.1126382737093</v>
      </c>
      <c r="N2239" s="303"/>
      <c r="S2239" s="786">
        <v>0</v>
      </c>
      <c r="T2239" s="781">
        <f>VLOOKUP(C2239,METADATA!$J$5:$Q$29,IF(E2239="HI",2,IF(E2239="LO",6,10))+IF(S2239=1,2,IF(D2239=7,1,(IF(WEEKDAY(B2239)=1,2,IF(WEEKDAY(B2239)=7,1,0))))))</f>
        <v>3</v>
      </c>
      <c r="U2239" s="781">
        <f>VLOOKUP(C2239,METADATA!$A$5:$H$29,IF(E2239="HI",2,IF(E2239="LO",6,10))+IF(S2239=1,2,IF(D2239=7,1,(IF(WEEKDAY(B2239)=1,2,IF(WEEKDAY(B2239)=7,1,0))))))</f>
        <v>3</v>
      </c>
    </row>
    <row r="2240" spans="2:21" ht="13.95" customHeight="1" x14ac:dyDescent="0.25">
      <c r="B2240" s="784">
        <f t="shared" si="104"/>
        <v>45476</v>
      </c>
      <c r="C2240" s="785">
        <v>4</v>
      </c>
      <c r="D2240" s="786">
        <f>IFERROR((INDEX(METADATA!$T$2:$T$20,MATCH(B2240,METADATA!$S$2:$S$20,0))),0)</f>
        <v>0</v>
      </c>
      <c r="E2240" s="785" t="str">
        <f t="shared" si="102"/>
        <v>HI</v>
      </c>
      <c r="F2240" s="786">
        <f>VLOOKUP(C2240,METADATA!$A$5:$H$29,IF(E2240="HI",2,IF(E2240="LO",6,10))+IF(D2240=1,2,IF(D2240=7,1,(IF(WEEKDAY(B2240)=1,2,IF(WEEKDAY(B2240)=7,1,0))))))</f>
        <v>3</v>
      </c>
      <c r="G2240" s="786">
        <f>VLOOKUP(C2240,METADATA!$J$5:$Q$29,IF(E2240="HI",2,IF(E2240="LO",6,10))+IF(D2240=1,2,IF(D2240=7,1,(IF(WEEKDAY(B2240)=1,2,IF(WEEKDAY(B2240)=7,1,0))))))</f>
        <v>3</v>
      </c>
      <c r="H2240" s="787">
        <v>9249.75</v>
      </c>
      <c r="I2240" s="788">
        <v>3812.0749816894531</v>
      </c>
      <c r="K2240" s="795">
        <v>0</v>
      </c>
      <c r="M2240" s="798">
        <f t="shared" si="103"/>
        <v>10004.488529081467</v>
      </c>
      <c r="N2240" s="303"/>
      <c r="S2240" s="786">
        <v>0</v>
      </c>
      <c r="T2240" s="781">
        <f>VLOOKUP(C2240,METADATA!$J$5:$Q$29,IF(E2240="HI",2,IF(E2240="LO",6,10))+IF(S2240=1,2,IF(D2240=7,1,(IF(WEEKDAY(B2240)=1,2,IF(WEEKDAY(B2240)=7,1,0))))))</f>
        <v>3</v>
      </c>
      <c r="U2240" s="781">
        <f>VLOOKUP(C2240,METADATA!$A$5:$H$29,IF(E2240="HI",2,IF(E2240="LO",6,10))+IF(S2240=1,2,IF(D2240=7,1,(IF(WEEKDAY(B2240)=1,2,IF(WEEKDAY(B2240)=7,1,0))))))</f>
        <v>3</v>
      </c>
    </row>
    <row r="2241" spans="2:21" ht="13.95" customHeight="1" x14ac:dyDescent="0.25">
      <c r="B2241" s="784">
        <f t="shared" si="104"/>
        <v>45476</v>
      </c>
      <c r="C2241" s="785">
        <v>5</v>
      </c>
      <c r="D2241" s="786">
        <f>IFERROR((INDEX(METADATA!$T$2:$T$20,MATCH(B2241,METADATA!$S$2:$S$20,0))),0)</f>
        <v>0</v>
      </c>
      <c r="E2241" s="785" t="str">
        <f t="shared" si="102"/>
        <v>HI</v>
      </c>
      <c r="F2241" s="786">
        <f>VLOOKUP(C2241,METADATA!$A$5:$H$29,IF(E2241="HI",2,IF(E2241="LO",6,10))+IF(D2241=1,2,IF(D2241=7,1,(IF(WEEKDAY(B2241)=1,2,IF(WEEKDAY(B2241)=7,1,0))))))</f>
        <v>3</v>
      </c>
      <c r="G2241" s="786">
        <f>VLOOKUP(C2241,METADATA!$J$5:$Q$29,IF(E2241="HI",2,IF(E2241="LO",6,10))+IF(D2241=1,2,IF(D2241=7,1,(IF(WEEKDAY(B2241)=1,2,IF(WEEKDAY(B2241)=7,1,0))))))</f>
        <v>3</v>
      </c>
      <c r="H2241" s="787">
        <v>10963.25</v>
      </c>
      <c r="I2241" s="788">
        <v>2782.6749572753906</v>
      </c>
      <c r="K2241" s="795">
        <v>0</v>
      </c>
      <c r="M2241" s="798">
        <f t="shared" si="103"/>
        <v>11310.885486130059</v>
      </c>
      <c r="N2241" s="303"/>
      <c r="S2241" s="786">
        <v>0</v>
      </c>
      <c r="T2241" s="781">
        <f>VLOOKUP(C2241,METADATA!$J$5:$Q$29,IF(E2241="HI",2,IF(E2241="LO",6,10))+IF(S2241=1,2,IF(D2241=7,1,(IF(WEEKDAY(B2241)=1,2,IF(WEEKDAY(B2241)=7,1,0))))))</f>
        <v>3</v>
      </c>
      <c r="U2241" s="781">
        <f>VLOOKUP(C2241,METADATA!$A$5:$H$29,IF(E2241="HI",2,IF(E2241="LO",6,10))+IF(S2241=1,2,IF(D2241=7,1,(IF(WEEKDAY(B2241)=1,2,IF(WEEKDAY(B2241)=7,1,0))))))</f>
        <v>3</v>
      </c>
    </row>
    <row r="2242" spans="2:21" ht="13.95" customHeight="1" x14ac:dyDescent="0.25">
      <c r="B2242" s="784">
        <f t="shared" si="104"/>
        <v>45476</v>
      </c>
      <c r="C2242" s="785">
        <v>6</v>
      </c>
      <c r="D2242" s="786">
        <f>IFERROR((INDEX(METADATA!$T$2:$T$20,MATCH(B2242,METADATA!$S$2:$S$20,0))),0)</f>
        <v>0</v>
      </c>
      <c r="E2242" s="785" t="str">
        <f t="shared" si="102"/>
        <v>HI</v>
      </c>
      <c r="F2242" s="786">
        <f>VLOOKUP(C2242,METADATA!$A$5:$H$29,IF(E2242="HI",2,IF(E2242="LO",6,10))+IF(D2242=1,2,IF(D2242=7,1,(IF(WEEKDAY(B2242)=1,2,IF(WEEKDAY(B2242)=7,1,0))))))</f>
        <v>1</v>
      </c>
      <c r="G2242" s="786">
        <f>VLOOKUP(C2242,METADATA!$J$5:$Q$29,IF(E2242="HI",2,IF(E2242="LO",6,10))+IF(D2242=1,2,IF(D2242=7,1,(IF(WEEKDAY(B2242)=1,2,IF(WEEKDAY(B2242)=7,1,0))))))</f>
        <v>1</v>
      </c>
      <c r="H2242" s="787">
        <v>12941</v>
      </c>
      <c r="I2242" s="788">
        <v>3229.8976135253906</v>
      </c>
      <c r="K2242" s="795">
        <v>870.51250000000005</v>
      </c>
      <c r="M2242" s="798">
        <f t="shared" si="103"/>
        <v>13337.980341635573</v>
      </c>
      <c r="N2242" s="303"/>
      <c r="S2242" s="786">
        <v>0</v>
      </c>
      <c r="T2242" s="781">
        <f>VLOOKUP(C2242,METADATA!$J$5:$Q$29,IF(E2242="HI",2,IF(E2242="LO",6,10))+IF(S2242=1,2,IF(D2242=7,1,(IF(WEEKDAY(B2242)=1,2,IF(WEEKDAY(B2242)=7,1,0))))))</f>
        <v>1</v>
      </c>
      <c r="U2242" s="781">
        <f>VLOOKUP(C2242,METADATA!$A$5:$H$29,IF(E2242="HI",2,IF(E2242="LO",6,10))+IF(S2242=1,2,IF(D2242=7,1,(IF(WEEKDAY(B2242)=1,2,IF(WEEKDAY(B2242)=7,1,0))))))</f>
        <v>1</v>
      </c>
    </row>
    <row r="2243" spans="2:21" ht="13.95" customHeight="1" x14ac:dyDescent="0.25">
      <c r="B2243" s="784">
        <f t="shared" si="104"/>
        <v>45476</v>
      </c>
      <c r="C2243" s="785">
        <v>7</v>
      </c>
      <c r="D2243" s="786">
        <f>IFERROR((INDEX(METADATA!$T$2:$T$20,MATCH(B2243,METADATA!$S$2:$S$20,0))),0)</f>
        <v>0</v>
      </c>
      <c r="E2243" s="785" t="str">
        <f t="shared" si="102"/>
        <v>HI</v>
      </c>
      <c r="F2243" s="786">
        <f>VLOOKUP(C2243,METADATA!$A$5:$H$29,IF(E2243="HI",2,IF(E2243="LO",6,10))+IF(D2243=1,2,IF(D2243=7,1,(IF(WEEKDAY(B2243)=1,2,IF(WEEKDAY(B2243)=7,1,0))))))</f>
        <v>1</v>
      </c>
      <c r="G2243" s="786">
        <f>VLOOKUP(C2243,METADATA!$J$5:$Q$29,IF(E2243="HI",2,IF(E2243="LO",6,10))+IF(D2243=1,2,IF(D2243=7,1,(IF(WEEKDAY(B2243)=1,2,IF(WEEKDAY(B2243)=7,1,0))))))</f>
        <v>1</v>
      </c>
      <c r="H2243" s="787">
        <v>13781.5</v>
      </c>
      <c r="I2243" s="788">
        <v>4433.614990234375</v>
      </c>
      <c r="K2243" s="795">
        <v>865.8125</v>
      </c>
      <c r="M2243" s="798">
        <f t="shared" si="103"/>
        <v>14477.108970082078</v>
      </c>
      <c r="N2243" s="303"/>
      <c r="S2243" s="786">
        <v>0</v>
      </c>
      <c r="T2243" s="781">
        <f>VLOOKUP(C2243,METADATA!$J$5:$Q$29,IF(E2243="HI",2,IF(E2243="LO",6,10))+IF(S2243=1,2,IF(D2243=7,1,(IF(WEEKDAY(B2243)=1,2,IF(WEEKDAY(B2243)=7,1,0))))))</f>
        <v>1</v>
      </c>
      <c r="U2243" s="781">
        <f>VLOOKUP(C2243,METADATA!$A$5:$H$29,IF(E2243="HI",2,IF(E2243="LO",6,10))+IF(S2243=1,2,IF(D2243=7,1,(IF(WEEKDAY(B2243)=1,2,IF(WEEKDAY(B2243)=7,1,0))))))</f>
        <v>1</v>
      </c>
    </row>
    <row r="2244" spans="2:21" ht="13.95" customHeight="1" x14ac:dyDescent="0.25">
      <c r="B2244" s="784">
        <f t="shared" si="104"/>
        <v>45476</v>
      </c>
      <c r="C2244" s="785">
        <v>8</v>
      </c>
      <c r="D2244" s="786">
        <f>IFERROR((INDEX(METADATA!$T$2:$T$20,MATCH(B2244,METADATA!$S$2:$S$20,0))),0)</f>
        <v>0</v>
      </c>
      <c r="E2244" s="785" t="str">
        <f t="shared" ref="E2244:E2307" si="105">IF(B2244="","",IF(AND(MONTH(B2244)&gt;=MONTH($AA$9),MONTH(B2244)&lt;=MONTH($AA$11)),"HI","LO"))</f>
        <v>HI</v>
      </c>
      <c r="F2244" s="786">
        <f>VLOOKUP(C2244,METADATA!$A$5:$H$29,IF(E2244="HI",2,IF(E2244="LO",6,10))+IF(D2244=1,2,IF(D2244=7,1,(IF(WEEKDAY(B2244)=1,2,IF(WEEKDAY(B2244)=7,1,0))))))</f>
        <v>2</v>
      </c>
      <c r="G2244" s="786">
        <f>VLOOKUP(C2244,METADATA!$J$5:$Q$29,IF(E2244="HI",2,IF(E2244="LO",6,10))+IF(D2244=1,2,IF(D2244=7,1,(IF(WEEKDAY(B2244)=1,2,IF(WEEKDAY(B2244)=7,1,0))))))</f>
        <v>1</v>
      </c>
      <c r="H2244" s="787">
        <v>14826.75</v>
      </c>
      <c r="I2244" s="788">
        <v>4462.1500244140625</v>
      </c>
      <c r="K2244" s="795">
        <v>834.63750000000005</v>
      </c>
      <c r="M2244" s="798">
        <f t="shared" ref="M2244:M2307" si="106">SQRT(H2244^2+I2244^2)</f>
        <v>15483.64615983194</v>
      </c>
      <c r="N2244" s="303"/>
      <c r="S2244" s="786">
        <v>0</v>
      </c>
      <c r="T2244" s="781">
        <f>VLOOKUP(C2244,METADATA!$J$5:$Q$29,IF(E2244="HI",2,IF(E2244="LO",6,10))+IF(S2244=1,2,IF(D2244=7,1,(IF(WEEKDAY(B2244)=1,2,IF(WEEKDAY(B2244)=7,1,0))))))</f>
        <v>1</v>
      </c>
      <c r="U2244" s="781">
        <f>VLOOKUP(C2244,METADATA!$A$5:$H$29,IF(E2244="HI",2,IF(E2244="LO",6,10))+IF(S2244=1,2,IF(D2244=7,1,(IF(WEEKDAY(B2244)=1,2,IF(WEEKDAY(B2244)=7,1,0))))))</f>
        <v>2</v>
      </c>
    </row>
    <row r="2245" spans="2:21" ht="13.95" customHeight="1" x14ac:dyDescent="0.25">
      <c r="B2245" s="784">
        <f t="shared" si="104"/>
        <v>45476</v>
      </c>
      <c r="C2245" s="785">
        <v>9</v>
      </c>
      <c r="D2245" s="786">
        <f>IFERROR((INDEX(METADATA!$T$2:$T$20,MATCH(B2245,METADATA!$S$2:$S$20,0))),0)</f>
        <v>0</v>
      </c>
      <c r="E2245" s="785" t="str">
        <f t="shared" si="105"/>
        <v>HI</v>
      </c>
      <c r="F2245" s="786">
        <f>VLOOKUP(C2245,METADATA!$A$5:$H$29,IF(E2245="HI",2,IF(E2245="LO",6,10))+IF(D2245=1,2,IF(D2245=7,1,(IF(WEEKDAY(B2245)=1,2,IF(WEEKDAY(B2245)=7,1,0))))))</f>
        <v>2</v>
      </c>
      <c r="G2245" s="786">
        <f>VLOOKUP(C2245,METADATA!$J$5:$Q$29,IF(E2245="HI",2,IF(E2245="LO",6,10))+IF(D2245=1,2,IF(D2245=7,1,(IF(WEEKDAY(B2245)=1,2,IF(WEEKDAY(B2245)=7,1,0))))))</f>
        <v>2</v>
      </c>
      <c r="H2245" s="787">
        <v>15465.5</v>
      </c>
      <c r="I2245" s="788">
        <v>4381.9349975585938</v>
      </c>
      <c r="K2245" s="795">
        <v>847.33749999999998</v>
      </c>
      <c r="M2245" s="798">
        <f t="shared" si="106"/>
        <v>16074.297638554192</v>
      </c>
      <c r="N2245" s="303"/>
      <c r="S2245" s="786">
        <v>0</v>
      </c>
      <c r="T2245" s="781">
        <f>VLOOKUP(C2245,METADATA!$J$5:$Q$29,IF(E2245="HI",2,IF(E2245="LO",6,10))+IF(S2245=1,2,IF(D2245=7,1,(IF(WEEKDAY(B2245)=1,2,IF(WEEKDAY(B2245)=7,1,0))))))</f>
        <v>2</v>
      </c>
      <c r="U2245" s="781">
        <f>VLOOKUP(C2245,METADATA!$A$5:$H$29,IF(E2245="HI",2,IF(E2245="LO",6,10))+IF(S2245=1,2,IF(D2245=7,1,(IF(WEEKDAY(B2245)=1,2,IF(WEEKDAY(B2245)=7,1,0))))))</f>
        <v>2</v>
      </c>
    </row>
    <row r="2246" spans="2:21" ht="13.95" customHeight="1" x14ac:dyDescent="0.25">
      <c r="B2246" s="784">
        <f t="shared" si="104"/>
        <v>45476</v>
      </c>
      <c r="C2246" s="785">
        <v>10</v>
      </c>
      <c r="D2246" s="786">
        <f>IFERROR((INDEX(METADATA!$T$2:$T$20,MATCH(B2246,METADATA!$S$2:$S$20,0))),0)</f>
        <v>0</v>
      </c>
      <c r="E2246" s="785" t="str">
        <f t="shared" si="105"/>
        <v>HI</v>
      </c>
      <c r="F2246" s="786">
        <f>VLOOKUP(C2246,METADATA!$A$5:$H$29,IF(E2246="HI",2,IF(E2246="LO",6,10))+IF(D2246=1,2,IF(D2246=7,1,(IF(WEEKDAY(B2246)=1,2,IF(WEEKDAY(B2246)=7,1,0))))))</f>
        <v>2</v>
      </c>
      <c r="G2246" s="786">
        <f>VLOOKUP(C2246,METADATA!$J$5:$Q$29,IF(E2246="HI",2,IF(E2246="LO",6,10))+IF(D2246=1,2,IF(D2246=7,1,(IF(WEEKDAY(B2246)=1,2,IF(WEEKDAY(B2246)=7,1,0))))))</f>
        <v>2</v>
      </c>
      <c r="H2246" s="787">
        <v>15089.75</v>
      </c>
      <c r="I2246" s="788">
        <v>4385.3250732421875</v>
      </c>
      <c r="K2246" s="795">
        <v>851.61249999999995</v>
      </c>
      <c r="M2246" s="798">
        <f t="shared" si="106"/>
        <v>15714.058389241991</v>
      </c>
      <c r="N2246" s="303"/>
      <c r="S2246" s="786">
        <v>0</v>
      </c>
      <c r="T2246" s="781">
        <f>VLOOKUP(C2246,METADATA!$J$5:$Q$29,IF(E2246="HI",2,IF(E2246="LO",6,10))+IF(S2246=1,2,IF(D2246=7,1,(IF(WEEKDAY(B2246)=1,2,IF(WEEKDAY(B2246)=7,1,0))))))</f>
        <v>2</v>
      </c>
      <c r="U2246" s="781">
        <f>VLOOKUP(C2246,METADATA!$A$5:$H$29,IF(E2246="HI",2,IF(E2246="LO",6,10))+IF(S2246=1,2,IF(D2246=7,1,(IF(WEEKDAY(B2246)=1,2,IF(WEEKDAY(B2246)=7,1,0))))))</f>
        <v>2</v>
      </c>
    </row>
    <row r="2247" spans="2:21" ht="13.95" customHeight="1" x14ac:dyDescent="0.25">
      <c r="B2247" s="784">
        <f t="shared" si="104"/>
        <v>45476</v>
      </c>
      <c r="C2247" s="785">
        <v>11</v>
      </c>
      <c r="D2247" s="786">
        <f>IFERROR((INDEX(METADATA!$T$2:$T$20,MATCH(B2247,METADATA!$S$2:$S$20,0))),0)</f>
        <v>0</v>
      </c>
      <c r="E2247" s="785" t="str">
        <f t="shared" si="105"/>
        <v>HI</v>
      </c>
      <c r="F2247" s="786">
        <f>VLOOKUP(C2247,METADATA!$A$5:$H$29,IF(E2247="HI",2,IF(E2247="LO",6,10))+IF(D2247=1,2,IF(D2247=7,1,(IF(WEEKDAY(B2247)=1,2,IF(WEEKDAY(B2247)=7,1,0))))))</f>
        <v>2</v>
      </c>
      <c r="G2247" s="786">
        <f>VLOOKUP(C2247,METADATA!$J$5:$Q$29,IF(E2247="HI",2,IF(E2247="LO",6,10))+IF(D2247=1,2,IF(D2247=7,1,(IF(WEEKDAY(B2247)=1,2,IF(WEEKDAY(B2247)=7,1,0))))))</f>
        <v>2</v>
      </c>
      <c r="H2247" s="787">
        <v>15528.5</v>
      </c>
      <c r="I2247" s="788">
        <v>4415.8148803710938</v>
      </c>
      <c r="K2247" s="795">
        <v>856.5</v>
      </c>
      <c r="M2247" s="798">
        <f t="shared" si="106"/>
        <v>16144.154772167751</v>
      </c>
      <c r="N2247" s="303"/>
      <c r="S2247" s="786">
        <v>0</v>
      </c>
      <c r="T2247" s="781">
        <f>VLOOKUP(C2247,METADATA!$J$5:$Q$29,IF(E2247="HI",2,IF(E2247="LO",6,10))+IF(S2247=1,2,IF(D2247=7,1,(IF(WEEKDAY(B2247)=1,2,IF(WEEKDAY(B2247)=7,1,0))))))</f>
        <v>2</v>
      </c>
      <c r="U2247" s="781">
        <f>VLOOKUP(C2247,METADATA!$A$5:$H$29,IF(E2247="HI",2,IF(E2247="LO",6,10))+IF(S2247=1,2,IF(D2247=7,1,(IF(WEEKDAY(B2247)=1,2,IF(WEEKDAY(B2247)=7,1,0))))))</f>
        <v>2</v>
      </c>
    </row>
    <row r="2248" spans="2:21" ht="13.95" customHeight="1" x14ac:dyDescent="0.25">
      <c r="B2248" s="784">
        <f t="shared" si="104"/>
        <v>45476</v>
      </c>
      <c r="C2248" s="785">
        <v>12</v>
      </c>
      <c r="D2248" s="786">
        <f>IFERROR((INDEX(METADATA!$T$2:$T$20,MATCH(B2248,METADATA!$S$2:$S$20,0))),0)</f>
        <v>0</v>
      </c>
      <c r="E2248" s="785" t="str">
        <f t="shared" si="105"/>
        <v>HI</v>
      </c>
      <c r="F2248" s="786">
        <f>VLOOKUP(C2248,METADATA!$A$5:$H$29,IF(E2248="HI",2,IF(E2248="LO",6,10))+IF(D2248=1,2,IF(D2248=7,1,(IF(WEEKDAY(B2248)=1,2,IF(WEEKDAY(B2248)=7,1,0))))))</f>
        <v>2</v>
      </c>
      <c r="G2248" s="786">
        <f>VLOOKUP(C2248,METADATA!$J$5:$Q$29,IF(E2248="HI",2,IF(E2248="LO",6,10))+IF(D2248=1,2,IF(D2248=7,1,(IF(WEEKDAY(B2248)=1,2,IF(WEEKDAY(B2248)=7,1,0))))))</f>
        <v>2</v>
      </c>
      <c r="H2248" s="787">
        <v>15313.25</v>
      </c>
      <c r="I2248" s="788">
        <v>4442.9399108886719</v>
      </c>
      <c r="K2248" s="795">
        <v>824.32500000000005</v>
      </c>
      <c r="M2248" s="798">
        <f t="shared" si="106"/>
        <v>15944.759032806593</v>
      </c>
      <c r="N2248" s="303"/>
      <c r="S2248" s="786">
        <v>0</v>
      </c>
      <c r="T2248" s="781">
        <f>VLOOKUP(C2248,METADATA!$J$5:$Q$29,IF(E2248="HI",2,IF(E2248="LO",6,10))+IF(S2248=1,2,IF(D2248=7,1,(IF(WEEKDAY(B2248)=1,2,IF(WEEKDAY(B2248)=7,1,0))))))</f>
        <v>2</v>
      </c>
      <c r="U2248" s="781">
        <f>VLOOKUP(C2248,METADATA!$A$5:$H$29,IF(E2248="HI",2,IF(E2248="LO",6,10))+IF(S2248=1,2,IF(D2248=7,1,(IF(WEEKDAY(B2248)=1,2,IF(WEEKDAY(B2248)=7,1,0))))))</f>
        <v>2</v>
      </c>
    </row>
    <row r="2249" spans="2:21" ht="13.95" customHeight="1" x14ac:dyDescent="0.25">
      <c r="B2249" s="784">
        <f t="shared" si="104"/>
        <v>45476</v>
      </c>
      <c r="C2249" s="785">
        <v>13</v>
      </c>
      <c r="D2249" s="786">
        <f>IFERROR((INDEX(METADATA!$T$2:$T$20,MATCH(B2249,METADATA!$S$2:$S$20,0))),0)</f>
        <v>0</v>
      </c>
      <c r="E2249" s="785" t="str">
        <f t="shared" si="105"/>
        <v>HI</v>
      </c>
      <c r="F2249" s="786">
        <f>VLOOKUP(C2249,METADATA!$A$5:$H$29,IF(E2249="HI",2,IF(E2249="LO",6,10))+IF(D2249=1,2,IF(D2249=7,1,(IF(WEEKDAY(B2249)=1,2,IF(WEEKDAY(B2249)=7,1,0))))))</f>
        <v>2</v>
      </c>
      <c r="G2249" s="786">
        <f>VLOOKUP(C2249,METADATA!$J$5:$Q$29,IF(E2249="HI",2,IF(E2249="LO",6,10))+IF(D2249=1,2,IF(D2249=7,1,(IF(WEEKDAY(B2249)=1,2,IF(WEEKDAY(B2249)=7,1,0))))))</f>
        <v>2</v>
      </c>
      <c r="H2249" s="787">
        <v>14906.25</v>
      </c>
      <c r="I2249" s="788">
        <v>4541.0300598144531</v>
      </c>
      <c r="K2249" s="795">
        <v>882.73749999999995</v>
      </c>
      <c r="M2249" s="798">
        <f t="shared" si="106"/>
        <v>15582.594234165197</v>
      </c>
      <c r="N2249" s="303"/>
      <c r="S2249" s="786">
        <v>0</v>
      </c>
      <c r="T2249" s="781">
        <f>VLOOKUP(C2249,METADATA!$J$5:$Q$29,IF(E2249="HI",2,IF(E2249="LO",6,10))+IF(S2249=1,2,IF(D2249=7,1,(IF(WEEKDAY(B2249)=1,2,IF(WEEKDAY(B2249)=7,1,0))))))</f>
        <v>2</v>
      </c>
      <c r="U2249" s="781">
        <f>VLOOKUP(C2249,METADATA!$A$5:$H$29,IF(E2249="HI",2,IF(E2249="LO",6,10))+IF(S2249=1,2,IF(D2249=7,1,(IF(WEEKDAY(B2249)=1,2,IF(WEEKDAY(B2249)=7,1,0))))))</f>
        <v>2</v>
      </c>
    </row>
    <row r="2250" spans="2:21" ht="13.95" customHeight="1" x14ac:dyDescent="0.25">
      <c r="B2250" s="784">
        <f t="shared" si="104"/>
        <v>45476</v>
      </c>
      <c r="C2250" s="785">
        <v>14</v>
      </c>
      <c r="D2250" s="786">
        <f>IFERROR((INDEX(METADATA!$T$2:$T$20,MATCH(B2250,METADATA!$S$2:$S$20,0))),0)</f>
        <v>0</v>
      </c>
      <c r="E2250" s="785" t="str">
        <f t="shared" si="105"/>
        <v>HI</v>
      </c>
      <c r="F2250" s="786">
        <f>VLOOKUP(C2250,METADATA!$A$5:$H$29,IF(E2250="HI",2,IF(E2250="LO",6,10))+IF(D2250=1,2,IF(D2250=7,1,(IF(WEEKDAY(B2250)=1,2,IF(WEEKDAY(B2250)=7,1,0))))))</f>
        <v>2</v>
      </c>
      <c r="G2250" s="786">
        <f>VLOOKUP(C2250,METADATA!$J$5:$Q$29,IF(E2250="HI",2,IF(E2250="LO",6,10))+IF(D2250=1,2,IF(D2250=7,1,(IF(WEEKDAY(B2250)=1,2,IF(WEEKDAY(B2250)=7,1,0))))))</f>
        <v>2</v>
      </c>
      <c r="H2250" s="787">
        <v>15281.75</v>
      </c>
      <c r="I2250" s="788">
        <v>4660.4199829101563</v>
      </c>
      <c r="K2250" s="795">
        <v>909.3125</v>
      </c>
      <c r="M2250" s="798">
        <f t="shared" si="106"/>
        <v>15976.589043960801</v>
      </c>
      <c r="N2250" s="303"/>
      <c r="S2250" s="786">
        <v>0</v>
      </c>
      <c r="T2250" s="781">
        <f>VLOOKUP(C2250,METADATA!$J$5:$Q$29,IF(E2250="HI",2,IF(E2250="LO",6,10))+IF(S2250=1,2,IF(D2250=7,1,(IF(WEEKDAY(B2250)=1,2,IF(WEEKDAY(B2250)=7,1,0))))))</f>
        <v>2</v>
      </c>
      <c r="U2250" s="781">
        <f>VLOOKUP(C2250,METADATA!$A$5:$H$29,IF(E2250="HI",2,IF(E2250="LO",6,10))+IF(S2250=1,2,IF(D2250=7,1,(IF(WEEKDAY(B2250)=1,2,IF(WEEKDAY(B2250)=7,1,0))))))</f>
        <v>2</v>
      </c>
    </row>
    <row r="2251" spans="2:21" ht="13.95" customHeight="1" x14ac:dyDescent="0.25">
      <c r="B2251" s="784">
        <f t="shared" si="104"/>
        <v>45476</v>
      </c>
      <c r="C2251" s="785">
        <v>15</v>
      </c>
      <c r="D2251" s="786">
        <f>IFERROR((INDEX(METADATA!$T$2:$T$20,MATCH(B2251,METADATA!$S$2:$S$20,0))),0)</f>
        <v>0</v>
      </c>
      <c r="E2251" s="785" t="str">
        <f t="shared" si="105"/>
        <v>HI</v>
      </c>
      <c r="F2251" s="786">
        <f>VLOOKUP(C2251,METADATA!$A$5:$H$29,IF(E2251="HI",2,IF(E2251="LO",6,10))+IF(D2251=1,2,IF(D2251=7,1,(IF(WEEKDAY(B2251)=1,2,IF(WEEKDAY(B2251)=7,1,0))))))</f>
        <v>2</v>
      </c>
      <c r="G2251" s="786">
        <f>VLOOKUP(C2251,METADATA!$J$5:$Q$29,IF(E2251="HI",2,IF(E2251="LO",6,10))+IF(D2251=1,2,IF(D2251=7,1,(IF(WEEKDAY(B2251)=1,2,IF(WEEKDAY(B2251)=7,1,0))))))</f>
        <v>2</v>
      </c>
      <c r="H2251" s="787">
        <v>15061</v>
      </c>
      <c r="I2251" s="788">
        <v>4818.0149841308594</v>
      </c>
      <c r="K2251" s="795">
        <v>905.6</v>
      </c>
      <c r="M2251" s="798">
        <f t="shared" si="106"/>
        <v>15812.874165922825</v>
      </c>
      <c r="N2251" s="303"/>
      <c r="S2251" s="786">
        <v>0</v>
      </c>
      <c r="T2251" s="781">
        <f>VLOOKUP(C2251,METADATA!$J$5:$Q$29,IF(E2251="HI",2,IF(E2251="LO",6,10))+IF(S2251=1,2,IF(D2251=7,1,(IF(WEEKDAY(B2251)=1,2,IF(WEEKDAY(B2251)=7,1,0))))))</f>
        <v>2</v>
      </c>
      <c r="U2251" s="781">
        <f>VLOOKUP(C2251,METADATA!$A$5:$H$29,IF(E2251="HI",2,IF(E2251="LO",6,10))+IF(S2251=1,2,IF(D2251=7,1,(IF(WEEKDAY(B2251)=1,2,IF(WEEKDAY(B2251)=7,1,0))))))</f>
        <v>2</v>
      </c>
    </row>
    <row r="2252" spans="2:21" ht="13.95" customHeight="1" x14ac:dyDescent="0.25">
      <c r="B2252" s="784">
        <f t="shared" si="104"/>
        <v>45476</v>
      </c>
      <c r="C2252" s="785">
        <v>16</v>
      </c>
      <c r="D2252" s="786">
        <f>IFERROR((INDEX(METADATA!$T$2:$T$20,MATCH(B2252,METADATA!$S$2:$S$20,0))),0)</f>
        <v>0</v>
      </c>
      <c r="E2252" s="785" t="str">
        <f t="shared" si="105"/>
        <v>HI</v>
      </c>
      <c r="F2252" s="786">
        <f>VLOOKUP(C2252,METADATA!$A$5:$H$29,IF(E2252="HI",2,IF(E2252="LO",6,10))+IF(D2252=1,2,IF(D2252=7,1,(IF(WEEKDAY(B2252)=1,2,IF(WEEKDAY(B2252)=7,1,0))))))</f>
        <v>2</v>
      </c>
      <c r="G2252" s="786">
        <f>VLOOKUP(C2252,METADATA!$J$5:$Q$29,IF(E2252="HI",2,IF(E2252="LO",6,10))+IF(D2252=1,2,IF(D2252=7,1,(IF(WEEKDAY(B2252)=1,2,IF(WEEKDAY(B2252)=7,1,0))))))</f>
        <v>2</v>
      </c>
      <c r="H2252" s="787">
        <v>14937.25</v>
      </c>
      <c r="I2252" s="788">
        <v>4682.6999816894531</v>
      </c>
      <c r="K2252" s="795">
        <v>913.98749999999995</v>
      </c>
      <c r="M2252" s="798">
        <f t="shared" si="106"/>
        <v>15654.044738693397</v>
      </c>
      <c r="N2252" s="303"/>
      <c r="S2252" s="786">
        <v>0</v>
      </c>
      <c r="T2252" s="781">
        <f>VLOOKUP(C2252,METADATA!$J$5:$Q$29,IF(E2252="HI",2,IF(E2252="LO",6,10))+IF(S2252=1,2,IF(D2252=7,1,(IF(WEEKDAY(B2252)=1,2,IF(WEEKDAY(B2252)=7,1,0))))))</f>
        <v>2</v>
      </c>
      <c r="U2252" s="781">
        <f>VLOOKUP(C2252,METADATA!$A$5:$H$29,IF(E2252="HI",2,IF(E2252="LO",6,10))+IF(S2252=1,2,IF(D2252=7,1,(IF(WEEKDAY(B2252)=1,2,IF(WEEKDAY(B2252)=7,1,0))))))</f>
        <v>2</v>
      </c>
    </row>
    <row r="2253" spans="2:21" ht="13.95" customHeight="1" x14ac:dyDescent="0.25">
      <c r="B2253" s="784">
        <f t="shared" si="104"/>
        <v>45476</v>
      </c>
      <c r="C2253" s="785">
        <v>17</v>
      </c>
      <c r="D2253" s="786">
        <f>IFERROR((INDEX(METADATA!$T$2:$T$20,MATCH(B2253,METADATA!$S$2:$S$20,0))),0)</f>
        <v>0</v>
      </c>
      <c r="E2253" s="785" t="str">
        <f t="shared" si="105"/>
        <v>HI</v>
      </c>
      <c r="F2253" s="786">
        <f>VLOOKUP(C2253,METADATA!$A$5:$H$29,IF(E2253="HI",2,IF(E2253="LO",6,10))+IF(D2253=1,2,IF(D2253=7,1,(IF(WEEKDAY(B2253)=1,2,IF(WEEKDAY(B2253)=7,1,0))))))</f>
        <v>1</v>
      </c>
      <c r="G2253" s="786">
        <f>VLOOKUP(C2253,METADATA!$J$5:$Q$29,IF(E2253="HI",2,IF(E2253="LO",6,10))+IF(D2253=1,2,IF(D2253=7,1,(IF(WEEKDAY(B2253)=1,2,IF(WEEKDAY(B2253)=7,1,0))))))</f>
        <v>1</v>
      </c>
      <c r="H2253" s="787">
        <v>14519.75</v>
      </c>
      <c r="I2253" s="788">
        <v>4506.4550476074219</v>
      </c>
      <c r="K2253" s="795">
        <v>902.26250000000005</v>
      </c>
      <c r="M2253" s="798">
        <f t="shared" si="106"/>
        <v>15203.002241616832</v>
      </c>
      <c r="N2253" s="303"/>
      <c r="S2253" s="786">
        <v>0</v>
      </c>
      <c r="T2253" s="781">
        <f>VLOOKUP(C2253,METADATA!$J$5:$Q$29,IF(E2253="HI",2,IF(E2253="LO",6,10))+IF(S2253=1,2,IF(D2253=7,1,(IF(WEEKDAY(B2253)=1,2,IF(WEEKDAY(B2253)=7,1,0))))))</f>
        <v>1</v>
      </c>
      <c r="U2253" s="781">
        <f>VLOOKUP(C2253,METADATA!$A$5:$H$29,IF(E2253="HI",2,IF(E2253="LO",6,10))+IF(S2253=1,2,IF(D2253=7,1,(IF(WEEKDAY(B2253)=1,2,IF(WEEKDAY(B2253)=7,1,0))))))</f>
        <v>1</v>
      </c>
    </row>
    <row r="2254" spans="2:21" ht="13.95" customHeight="1" x14ac:dyDescent="0.25">
      <c r="B2254" s="784">
        <f t="shared" si="104"/>
        <v>45476</v>
      </c>
      <c r="C2254" s="785">
        <v>18</v>
      </c>
      <c r="D2254" s="786">
        <f>IFERROR((INDEX(METADATA!$T$2:$T$20,MATCH(B2254,METADATA!$S$2:$S$20,0))),0)</f>
        <v>0</v>
      </c>
      <c r="E2254" s="785" t="str">
        <f t="shared" si="105"/>
        <v>HI</v>
      </c>
      <c r="F2254" s="786">
        <f>VLOOKUP(C2254,METADATA!$A$5:$H$29,IF(E2254="HI",2,IF(E2254="LO",6,10))+IF(D2254=1,2,IF(D2254=7,1,(IF(WEEKDAY(B2254)=1,2,IF(WEEKDAY(B2254)=7,1,0))))))</f>
        <v>1</v>
      </c>
      <c r="G2254" s="786">
        <f>VLOOKUP(C2254,METADATA!$J$5:$Q$29,IF(E2254="HI",2,IF(E2254="LO",6,10))+IF(D2254=1,2,IF(D2254=7,1,(IF(WEEKDAY(B2254)=1,2,IF(WEEKDAY(B2254)=7,1,0))))))</f>
        <v>1</v>
      </c>
      <c r="H2254" s="787">
        <v>14675.5</v>
      </c>
      <c r="I2254" s="788">
        <v>4287.1400756835938</v>
      </c>
      <c r="K2254" s="795">
        <v>933.76250000000005</v>
      </c>
      <c r="M2254" s="798">
        <f t="shared" si="106"/>
        <v>15288.880609074437</v>
      </c>
      <c r="N2254" s="303"/>
      <c r="S2254" s="786">
        <v>0</v>
      </c>
      <c r="T2254" s="781">
        <f>VLOOKUP(C2254,METADATA!$J$5:$Q$29,IF(E2254="HI",2,IF(E2254="LO",6,10))+IF(S2254=1,2,IF(D2254=7,1,(IF(WEEKDAY(B2254)=1,2,IF(WEEKDAY(B2254)=7,1,0))))))</f>
        <v>1</v>
      </c>
      <c r="U2254" s="781">
        <f>VLOOKUP(C2254,METADATA!$A$5:$H$29,IF(E2254="HI",2,IF(E2254="LO",6,10))+IF(S2254=1,2,IF(D2254=7,1,(IF(WEEKDAY(B2254)=1,2,IF(WEEKDAY(B2254)=7,1,0))))))</f>
        <v>1</v>
      </c>
    </row>
    <row r="2255" spans="2:21" ht="13.95" customHeight="1" x14ac:dyDescent="0.25">
      <c r="B2255" s="784">
        <f t="shared" si="104"/>
        <v>45476</v>
      </c>
      <c r="C2255" s="785">
        <v>19</v>
      </c>
      <c r="D2255" s="786">
        <f>IFERROR((INDEX(METADATA!$T$2:$T$20,MATCH(B2255,METADATA!$S$2:$S$20,0))),0)</f>
        <v>0</v>
      </c>
      <c r="E2255" s="785" t="str">
        <f t="shared" si="105"/>
        <v>HI</v>
      </c>
      <c r="F2255" s="786">
        <f>VLOOKUP(C2255,METADATA!$A$5:$H$29,IF(E2255="HI",2,IF(E2255="LO",6,10))+IF(D2255=1,2,IF(D2255=7,1,(IF(WEEKDAY(B2255)=1,2,IF(WEEKDAY(B2255)=7,1,0))))))</f>
        <v>1</v>
      </c>
      <c r="G2255" s="786">
        <f>VLOOKUP(C2255,METADATA!$J$5:$Q$29,IF(E2255="HI",2,IF(E2255="LO",6,10))+IF(D2255=1,2,IF(D2255=7,1,(IF(WEEKDAY(B2255)=1,2,IF(WEEKDAY(B2255)=7,1,0))))))</f>
        <v>2</v>
      </c>
      <c r="H2255" s="787">
        <v>14932.5</v>
      </c>
      <c r="I2255" s="788">
        <v>4430.7000427246094</v>
      </c>
      <c r="K2255" s="795">
        <v>0</v>
      </c>
      <c r="M2255" s="798">
        <f t="shared" si="106"/>
        <v>15575.964147320057</v>
      </c>
      <c r="N2255" s="303"/>
      <c r="S2255" s="786">
        <v>0</v>
      </c>
      <c r="T2255" s="781">
        <f>VLOOKUP(C2255,METADATA!$J$5:$Q$29,IF(E2255="HI",2,IF(E2255="LO",6,10))+IF(S2255=1,2,IF(D2255=7,1,(IF(WEEKDAY(B2255)=1,2,IF(WEEKDAY(B2255)=7,1,0))))))</f>
        <v>2</v>
      </c>
      <c r="U2255" s="781">
        <f>VLOOKUP(C2255,METADATA!$A$5:$H$29,IF(E2255="HI",2,IF(E2255="LO",6,10))+IF(S2255=1,2,IF(D2255=7,1,(IF(WEEKDAY(B2255)=1,2,IF(WEEKDAY(B2255)=7,1,0))))))</f>
        <v>1</v>
      </c>
    </row>
    <row r="2256" spans="2:21" ht="13.95" customHeight="1" x14ac:dyDescent="0.25">
      <c r="B2256" s="784">
        <f t="shared" si="104"/>
        <v>45476</v>
      </c>
      <c r="C2256" s="785">
        <v>20</v>
      </c>
      <c r="D2256" s="786">
        <f>IFERROR((INDEX(METADATA!$T$2:$T$20,MATCH(B2256,METADATA!$S$2:$S$20,0))),0)</f>
        <v>0</v>
      </c>
      <c r="E2256" s="785" t="str">
        <f t="shared" si="105"/>
        <v>HI</v>
      </c>
      <c r="F2256" s="786">
        <f>VLOOKUP(C2256,METADATA!$A$5:$H$29,IF(E2256="HI",2,IF(E2256="LO",6,10))+IF(D2256=1,2,IF(D2256=7,1,(IF(WEEKDAY(B2256)=1,2,IF(WEEKDAY(B2256)=7,1,0))))))</f>
        <v>2</v>
      </c>
      <c r="G2256" s="786">
        <f>VLOOKUP(C2256,METADATA!$J$5:$Q$29,IF(E2256="HI",2,IF(E2256="LO",6,10))+IF(D2256=1,2,IF(D2256=7,1,(IF(WEEKDAY(B2256)=1,2,IF(WEEKDAY(B2256)=7,1,0))))))</f>
        <v>2</v>
      </c>
      <c r="H2256" s="787">
        <v>13454.5</v>
      </c>
      <c r="I2256" s="788">
        <v>4455.385009765625</v>
      </c>
      <c r="K2256" s="795">
        <v>0</v>
      </c>
      <c r="M2256" s="798">
        <f t="shared" si="106"/>
        <v>14173.003416186853</v>
      </c>
      <c r="N2256" s="303"/>
      <c r="S2256" s="786">
        <v>0</v>
      </c>
      <c r="T2256" s="781">
        <f>VLOOKUP(C2256,METADATA!$J$5:$Q$29,IF(E2256="HI",2,IF(E2256="LO",6,10))+IF(S2256=1,2,IF(D2256=7,1,(IF(WEEKDAY(B2256)=1,2,IF(WEEKDAY(B2256)=7,1,0))))))</f>
        <v>2</v>
      </c>
      <c r="U2256" s="781">
        <f>VLOOKUP(C2256,METADATA!$A$5:$H$29,IF(E2256="HI",2,IF(E2256="LO",6,10))+IF(S2256=1,2,IF(D2256=7,1,(IF(WEEKDAY(B2256)=1,2,IF(WEEKDAY(B2256)=7,1,0))))))</f>
        <v>2</v>
      </c>
    </row>
    <row r="2257" spans="2:21" ht="13.95" customHeight="1" x14ac:dyDescent="0.25">
      <c r="B2257" s="784">
        <f t="shared" si="104"/>
        <v>45476</v>
      </c>
      <c r="C2257" s="785">
        <v>21</v>
      </c>
      <c r="D2257" s="786">
        <f>IFERROR((INDEX(METADATA!$T$2:$T$20,MATCH(B2257,METADATA!$S$2:$S$20,0))),0)</f>
        <v>0</v>
      </c>
      <c r="E2257" s="785" t="str">
        <f t="shared" si="105"/>
        <v>HI</v>
      </c>
      <c r="F2257" s="786">
        <f>VLOOKUP(C2257,METADATA!$A$5:$H$29,IF(E2257="HI",2,IF(E2257="LO",6,10))+IF(D2257=1,2,IF(D2257=7,1,(IF(WEEKDAY(B2257)=1,2,IF(WEEKDAY(B2257)=7,1,0))))))</f>
        <v>2</v>
      </c>
      <c r="G2257" s="786">
        <f>VLOOKUP(C2257,METADATA!$J$5:$Q$29,IF(E2257="HI",2,IF(E2257="LO",6,10))+IF(D2257=1,2,IF(D2257=7,1,(IF(WEEKDAY(B2257)=1,2,IF(WEEKDAY(B2257)=7,1,0))))))</f>
        <v>2</v>
      </c>
      <c r="H2257" s="787">
        <v>12069.25</v>
      </c>
      <c r="I2257" s="788">
        <v>4566.2200012207031</v>
      </c>
      <c r="K2257" s="795">
        <v>0</v>
      </c>
      <c r="M2257" s="798">
        <f t="shared" si="106"/>
        <v>12904.152845578355</v>
      </c>
      <c r="N2257" s="303"/>
      <c r="S2257" s="786">
        <v>0</v>
      </c>
      <c r="T2257" s="781">
        <f>VLOOKUP(C2257,METADATA!$J$5:$Q$29,IF(E2257="HI",2,IF(E2257="LO",6,10))+IF(S2257=1,2,IF(D2257=7,1,(IF(WEEKDAY(B2257)=1,2,IF(WEEKDAY(B2257)=7,1,0))))))</f>
        <v>2</v>
      </c>
      <c r="U2257" s="781">
        <f>VLOOKUP(C2257,METADATA!$A$5:$H$29,IF(E2257="HI",2,IF(E2257="LO",6,10))+IF(S2257=1,2,IF(D2257=7,1,(IF(WEEKDAY(B2257)=1,2,IF(WEEKDAY(B2257)=7,1,0))))))</f>
        <v>2</v>
      </c>
    </row>
    <row r="2258" spans="2:21" ht="13.95" customHeight="1" x14ac:dyDescent="0.25">
      <c r="B2258" s="784">
        <f t="shared" si="104"/>
        <v>45476</v>
      </c>
      <c r="C2258" s="785">
        <v>22</v>
      </c>
      <c r="D2258" s="786">
        <f>IFERROR((INDEX(METADATA!$T$2:$T$20,MATCH(B2258,METADATA!$S$2:$S$20,0))),0)</f>
        <v>0</v>
      </c>
      <c r="E2258" s="785" t="str">
        <f t="shared" si="105"/>
        <v>HI</v>
      </c>
      <c r="F2258" s="786">
        <f>VLOOKUP(C2258,METADATA!$A$5:$H$29,IF(E2258="HI",2,IF(E2258="LO",6,10))+IF(D2258=1,2,IF(D2258=7,1,(IF(WEEKDAY(B2258)=1,2,IF(WEEKDAY(B2258)=7,1,0))))))</f>
        <v>3</v>
      </c>
      <c r="G2258" s="786">
        <f>VLOOKUP(C2258,METADATA!$J$5:$Q$29,IF(E2258="HI",2,IF(E2258="LO",6,10))+IF(D2258=1,2,IF(D2258=7,1,(IF(WEEKDAY(B2258)=1,2,IF(WEEKDAY(B2258)=7,1,0))))))</f>
        <v>3</v>
      </c>
      <c r="H2258" s="787">
        <v>10583.25</v>
      </c>
      <c r="I2258" s="788">
        <v>4653.2849731445313</v>
      </c>
      <c r="K2258" s="795">
        <v>0</v>
      </c>
      <c r="M2258" s="798">
        <f t="shared" si="106"/>
        <v>11561.06576418423</v>
      </c>
      <c r="N2258" s="303"/>
      <c r="S2258" s="786">
        <v>0</v>
      </c>
      <c r="T2258" s="781">
        <f>VLOOKUP(C2258,METADATA!$J$5:$Q$29,IF(E2258="HI",2,IF(E2258="LO",6,10))+IF(S2258=1,2,IF(D2258=7,1,(IF(WEEKDAY(B2258)=1,2,IF(WEEKDAY(B2258)=7,1,0))))))</f>
        <v>3</v>
      </c>
      <c r="U2258" s="781">
        <f>VLOOKUP(C2258,METADATA!$A$5:$H$29,IF(E2258="HI",2,IF(E2258="LO",6,10))+IF(S2258=1,2,IF(D2258=7,1,(IF(WEEKDAY(B2258)=1,2,IF(WEEKDAY(B2258)=7,1,0))))))</f>
        <v>3</v>
      </c>
    </row>
    <row r="2259" spans="2:21" ht="13.95" customHeight="1" x14ac:dyDescent="0.25">
      <c r="B2259" s="784">
        <f t="shared" si="104"/>
        <v>45476</v>
      </c>
      <c r="C2259" s="785">
        <v>23</v>
      </c>
      <c r="D2259" s="786">
        <f>IFERROR((INDEX(METADATA!$T$2:$T$20,MATCH(B2259,METADATA!$S$2:$S$20,0))),0)</f>
        <v>0</v>
      </c>
      <c r="E2259" s="785" t="str">
        <f t="shared" si="105"/>
        <v>HI</v>
      </c>
      <c r="F2259" s="786">
        <f>VLOOKUP(C2259,METADATA!$A$5:$H$29,IF(E2259="HI",2,IF(E2259="LO",6,10))+IF(D2259=1,2,IF(D2259=7,1,(IF(WEEKDAY(B2259)=1,2,IF(WEEKDAY(B2259)=7,1,0))))))</f>
        <v>3</v>
      </c>
      <c r="G2259" s="786">
        <f>VLOOKUP(C2259,METADATA!$J$5:$Q$29,IF(E2259="HI",2,IF(E2259="LO",6,10))+IF(D2259=1,2,IF(D2259=7,1,(IF(WEEKDAY(B2259)=1,2,IF(WEEKDAY(B2259)=7,1,0))))))</f>
        <v>3</v>
      </c>
      <c r="H2259" s="787">
        <v>9855.25</v>
      </c>
      <c r="I2259" s="788">
        <v>4693.8398742675781</v>
      </c>
      <c r="K2259" s="795">
        <v>0</v>
      </c>
      <c r="M2259" s="798">
        <f t="shared" si="106"/>
        <v>10915.955538923941</v>
      </c>
      <c r="N2259" s="303"/>
      <c r="S2259" s="786">
        <v>0</v>
      </c>
      <c r="T2259" s="781">
        <f>VLOOKUP(C2259,METADATA!$J$5:$Q$29,IF(E2259="HI",2,IF(E2259="LO",6,10))+IF(S2259=1,2,IF(D2259=7,1,(IF(WEEKDAY(B2259)=1,2,IF(WEEKDAY(B2259)=7,1,0))))))</f>
        <v>3</v>
      </c>
      <c r="U2259" s="781">
        <f>VLOOKUP(C2259,METADATA!$A$5:$H$29,IF(E2259="HI",2,IF(E2259="LO",6,10))+IF(S2259=1,2,IF(D2259=7,1,(IF(WEEKDAY(B2259)=1,2,IF(WEEKDAY(B2259)=7,1,0))))))</f>
        <v>3</v>
      </c>
    </row>
    <row r="2260" spans="2:21" ht="13.95" customHeight="1" x14ac:dyDescent="0.25">
      <c r="B2260" s="784">
        <f t="shared" si="104"/>
        <v>45477</v>
      </c>
      <c r="C2260" s="785">
        <v>0</v>
      </c>
      <c r="D2260" s="786">
        <f>IFERROR((INDEX(METADATA!$T$2:$T$20,MATCH(B2260,METADATA!$S$2:$S$20,0))),0)</f>
        <v>0</v>
      </c>
      <c r="E2260" s="785" t="str">
        <f t="shared" si="105"/>
        <v>HI</v>
      </c>
      <c r="F2260" s="786">
        <f>VLOOKUP(C2260,METADATA!$A$5:$H$29,IF(E2260="HI",2,IF(E2260="LO",6,10))+IF(D2260=1,2,IF(D2260=7,1,(IF(WEEKDAY(B2260)=1,2,IF(WEEKDAY(B2260)=7,1,0))))))</f>
        <v>3</v>
      </c>
      <c r="G2260" s="786">
        <f>VLOOKUP(C2260,METADATA!$J$5:$Q$29,IF(E2260="HI",2,IF(E2260="LO",6,10))+IF(D2260=1,2,IF(D2260=7,1,(IF(WEEKDAY(B2260)=1,2,IF(WEEKDAY(B2260)=7,1,0))))))</f>
        <v>3</v>
      </c>
      <c r="H2260" s="787">
        <v>8879.25</v>
      </c>
      <c r="I2260" s="788">
        <v>4690.2449340820313</v>
      </c>
      <c r="K2260" s="795">
        <v>0</v>
      </c>
      <c r="M2260" s="798">
        <f t="shared" si="106"/>
        <v>10041.886182594491</v>
      </c>
      <c r="N2260" s="303"/>
      <c r="S2260" s="786">
        <v>0</v>
      </c>
      <c r="T2260" s="781">
        <f>VLOOKUP(C2260,METADATA!$J$5:$Q$29,IF(E2260="HI",2,IF(E2260="LO",6,10))+IF(S2260=1,2,IF(D2260=7,1,(IF(WEEKDAY(B2260)=1,2,IF(WEEKDAY(B2260)=7,1,0))))))</f>
        <v>3</v>
      </c>
      <c r="U2260" s="781">
        <f>VLOOKUP(C2260,METADATA!$A$5:$H$29,IF(E2260="HI",2,IF(E2260="LO",6,10))+IF(S2260=1,2,IF(D2260=7,1,(IF(WEEKDAY(B2260)=1,2,IF(WEEKDAY(B2260)=7,1,0))))))</f>
        <v>3</v>
      </c>
    </row>
    <row r="2261" spans="2:21" ht="13.95" customHeight="1" x14ac:dyDescent="0.25">
      <c r="B2261" s="784">
        <f t="shared" si="104"/>
        <v>45477</v>
      </c>
      <c r="C2261" s="785">
        <v>1</v>
      </c>
      <c r="D2261" s="786">
        <f>IFERROR((INDEX(METADATA!$T$2:$T$20,MATCH(B2261,METADATA!$S$2:$S$20,0))),0)</f>
        <v>0</v>
      </c>
      <c r="E2261" s="785" t="str">
        <f t="shared" si="105"/>
        <v>HI</v>
      </c>
      <c r="F2261" s="786">
        <f>VLOOKUP(C2261,METADATA!$A$5:$H$29,IF(E2261="HI",2,IF(E2261="LO",6,10))+IF(D2261=1,2,IF(D2261=7,1,(IF(WEEKDAY(B2261)=1,2,IF(WEEKDAY(B2261)=7,1,0))))))</f>
        <v>3</v>
      </c>
      <c r="G2261" s="786">
        <f>VLOOKUP(C2261,METADATA!$J$5:$Q$29,IF(E2261="HI",2,IF(E2261="LO",6,10))+IF(D2261=1,2,IF(D2261=7,1,(IF(WEEKDAY(B2261)=1,2,IF(WEEKDAY(B2261)=7,1,0))))))</f>
        <v>3</v>
      </c>
      <c r="H2261" s="787">
        <v>8270</v>
      </c>
      <c r="I2261" s="788">
        <v>4675.7349548339844</v>
      </c>
      <c r="K2261" s="795">
        <v>0</v>
      </c>
      <c r="M2261" s="798">
        <f t="shared" si="106"/>
        <v>9500.2840677453623</v>
      </c>
      <c r="N2261" s="303"/>
      <c r="S2261" s="786">
        <v>0</v>
      </c>
      <c r="T2261" s="781">
        <f>VLOOKUP(C2261,METADATA!$J$5:$Q$29,IF(E2261="HI",2,IF(E2261="LO",6,10))+IF(S2261=1,2,IF(D2261=7,1,(IF(WEEKDAY(B2261)=1,2,IF(WEEKDAY(B2261)=7,1,0))))))</f>
        <v>3</v>
      </c>
      <c r="U2261" s="781">
        <f>VLOOKUP(C2261,METADATA!$A$5:$H$29,IF(E2261="HI",2,IF(E2261="LO",6,10))+IF(S2261=1,2,IF(D2261=7,1,(IF(WEEKDAY(B2261)=1,2,IF(WEEKDAY(B2261)=7,1,0))))))</f>
        <v>3</v>
      </c>
    </row>
    <row r="2262" spans="2:21" ht="13.95" customHeight="1" x14ac:dyDescent="0.25">
      <c r="B2262" s="784">
        <f t="shared" si="104"/>
        <v>45477</v>
      </c>
      <c r="C2262" s="785">
        <v>2</v>
      </c>
      <c r="D2262" s="786">
        <f>IFERROR((INDEX(METADATA!$T$2:$T$20,MATCH(B2262,METADATA!$S$2:$S$20,0))),0)</f>
        <v>0</v>
      </c>
      <c r="E2262" s="785" t="str">
        <f t="shared" si="105"/>
        <v>HI</v>
      </c>
      <c r="F2262" s="786">
        <f>VLOOKUP(C2262,METADATA!$A$5:$H$29,IF(E2262="HI",2,IF(E2262="LO",6,10))+IF(D2262=1,2,IF(D2262=7,1,(IF(WEEKDAY(B2262)=1,2,IF(WEEKDAY(B2262)=7,1,0))))))</f>
        <v>3</v>
      </c>
      <c r="G2262" s="786">
        <f>VLOOKUP(C2262,METADATA!$J$5:$Q$29,IF(E2262="HI",2,IF(E2262="LO",6,10))+IF(D2262=1,2,IF(D2262=7,1,(IF(WEEKDAY(B2262)=1,2,IF(WEEKDAY(B2262)=7,1,0))))))</f>
        <v>3</v>
      </c>
      <c r="H2262" s="787">
        <v>8466.25</v>
      </c>
      <c r="I2262" s="788">
        <v>4743.7999267578125</v>
      </c>
      <c r="K2262" s="795">
        <v>0</v>
      </c>
      <c r="M2262" s="798">
        <f t="shared" si="106"/>
        <v>9704.6909691966721</v>
      </c>
      <c r="N2262" s="303"/>
      <c r="S2262" s="786">
        <v>0</v>
      </c>
      <c r="T2262" s="781">
        <f>VLOOKUP(C2262,METADATA!$J$5:$Q$29,IF(E2262="HI",2,IF(E2262="LO",6,10))+IF(S2262=1,2,IF(D2262=7,1,(IF(WEEKDAY(B2262)=1,2,IF(WEEKDAY(B2262)=7,1,0))))))</f>
        <v>3</v>
      </c>
      <c r="U2262" s="781">
        <f>VLOOKUP(C2262,METADATA!$A$5:$H$29,IF(E2262="HI",2,IF(E2262="LO",6,10))+IF(S2262=1,2,IF(D2262=7,1,(IF(WEEKDAY(B2262)=1,2,IF(WEEKDAY(B2262)=7,1,0))))))</f>
        <v>3</v>
      </c>
    </row>
    <row r="2263" spans="2:21" ht="13.95" customHeight="1" x14ac:dyDescent="0.25">
      <c r="B2263" s="784">
        <f t="shared" si="104"/>
        <v>45477</v>
      </c>
      <c r="C2263" s="785">
        <v>3</v>
      </c>
      <c r="D2263" s="786">
        <f>IFERROR((INDEX(METADATA!$T$2:$T$20,MATCH(B2263,METADATA!$S$2:$S$20,0))),0)</f>
        <v>0</v>
      </c>
      <c r="E2263" s="785" t="str">
        <f t="shared" si="105"/>
        <v>HI</v>
      </c>
      <c r="F2263" s="786">
        <f>VLOOKUP(C2263,METADATA!$A$5:$H$29,IF(E2263="HI",2,IF(E2263="LO",6,10))+IF(D2263=1,2,IF(D2263=7,1,(IF(WEEKDAY(B2263)=1,2,IF(WEEKDAY(B2263)=7,1,0))))))</f>
        <v>3</v>
      </c>
      <c r="G2263" s="786">
        <f>VLOOKUP(C2263,METADATA!$J$5:$Q$29,IF(E2263="HI",2,IF(E2263="LO",6,10))+IF(D2263=1,2,IF(D2263=7,1,(IF(WEEKDAY(B2263)=1,2,IF(WEEKDAY(B2263)=7,1,0))))))</f>
        <v>3</v>
      </c>
      <c r="H2263" s="787">
        <v>8286.75</v>
      </c>
      <c r="I2263" s="788">
        <v>4488.9099731445313</v>
      </c>
      <c r="K2263" s="795">
        <v>0</v>
      </c>
      <c r="M2263" s="798">
        <f t="shared" si="106"/>
        <v>9424.4648818644564</v>
      </c>
      <c r="N2263" s="303"/>
      <c r="S2263" s="786">
        <v>0</v>
      </c>
      <c r="T2263" s="781">
        <f>VLOOKUP(C2263,METADATA!$J$5:$Q$29,IF(E2263="HI",2,IF(E2263="LO",6,10))+IF(S2263=1,2,IF(D2263=7,1,(IF(WEEKDAY(B2263)=1,2,IF(WEEKDAY(B2263)=7,1,0))))))</f>
        <v>3</v>
      </c>
      <c r="U2263" s="781">
        <f>VLOOKUP(C2263,METADATA!$A$5:$H$29,IF(E2263="HI",2,IF(E2263="LO",6,10))+IF(S2263=1,2,IF(D2263=7,1,(IF(WEEKDAY(B2263)=1,2,IF(WEEKDAY(B2263)=7,1,0))))))</f>
        <v>3</v>
      </c>
    </row>
    <row r="2264" spans="2:21" ht="13.95" customHeight="1" x14ac:dyDescent="0.25">
      <c r="B2264" s="784">
        <f t="shared" si="104"/>
        <v>45477</v>
      </c>
      <c r="C2264" s="785">
        <v>4</v>
      </c>
      <c r="D2264" s="786">
        <f>IFERROR((INDEX(METADATA!$T$2:$T$20,MATCH(B2264,METADATA!$S$2:$S$20,0))),0)</f>
        <v>0</v>
      </c>
      <c r="E2264" s="785" t="str">
        <f t="shared" si="105"/>
        <v>HI</v>
      </c>
      <c r="F2264" s="786">
        <f>VLOOKUP(C2264,METADATA!$A$5:$H$29,IF(E2264="HI",2,IF(E2264="LO",6,10))+IF(D2264=1,2,IF(D2264=7,1,(IF(WEEKDAY(B2264)=1,2,IF(WEEKDAY(B2264)=7,1,0))))))</f>
        <v>3</v>
      </c>
      <c r="G2264" s="786">
        <f>VLOOKUP(C2264,METADATA!$J$5:$Q$29,IF(E2264="HI",2,IF(E2264="LO",6,10))+IF(D2264=1,2,IF(D2264=7,1,(IF(WEEKDAY(B2264)=1,2,IF(WEEKDAY(B2264)=7,1,0))))))</f>
        <v>3</v>
      </c>
      <c r="H2264" s="787">
        <v>9087.25</v>
      </c>
      <c r="I2264" s="788">
        <v>4291.9949951171875</v>
      </c>
      <c r="K2264" s="795">
        <v>0</v>
      </c>
      <c r="M2264" s="798">
        <f t="shared" si="106"/>
        <v>10049.842466457421</v>
      </c>
      <c r="N2264" s="303"/>
      <c r="S2264" s="786">
        <v>0</v>
      </c>
      <c r="T2264" s="781">
        <f>VLOOKUP(C2264,METADATA!$J$5:$Q$29,IF(E2264="HI",2,IF(E2264="LO",6,10))+IF(S2264=1,2,IF(D2264=7,1,(IF(WEEKDAY(B2264)=1,2,IF(WEEKDAY(B2264)=7,1,0))))))</f>
        <v>3</v>
      </c>
      <c r="U2264" s="781">
        <f>VLOOKUP(C2264,METADATA!$A$5:$H$29,IF(E2264="HI",2,IF(E2264="LO",6,10))+IF(S2264=1,2,IF(D2264=7,1,(IF(WEEKDAY(B2264)=1,2,IF(WEEKDAY(B2264)=7,1,0))))))</f>
        <v>3</v>
      </c>
    </row>
    <row r="2265" spans="2:21" ht="13.95" customHeight="1" x14ac:dyDescent="0.25">
      <c r="B2265" s="784">
        <f t="shared" si="104"/>
        <v>45477</v>
      </c>
      <c r="C2265" s="785">
        <v>5</v>
      </c>
      <c r="D2265" s="786">
        <f>IFERROR((INDEX(METADATA!$T$2:$T$20,MATCH(B2265,METADATA!$S$2:$S$20,0))),0)</f>
        <v>0</v>
      </c>
      <c r="E2265" s="785" t="str">
        <f t="shared" si="105"/>
        <v>HI</v>
      </c>
      <c r="F2265" s="786">
        <f>VLOOKUP(C2265,METADATA!$A$5:$H$29,IF(E2265="HI",2,IF(E2265="LO",6,10))+IF(D2265=1,2,IF(D2265=7,1,(IF(WEEKDAY(B2265)=1,2,IF(WEEKDAY(B2265)=7,1,0))))))</f>
        <v>3</v>
      </c>
      <c r="G2265" s="786">
        <f>VLOOKUP(C2265,METADATA!$J$5:$Q$29,IF(E2265="HI",2,IF(E2265="LO",6,10))+IF(D2265=1,2,IF(D2265=7,1,(IF(WEEKDAY(B2265)=1,2,IF(WEEKDAY(B2265)=7,1,0))))))</f>
        <v>3</v>
      </c>
      <c r="H2265" s="787">
        <v>10782.75</v>
      </c>
      <c r="I2265" s="788">
        <v>2024.4325866699219</v>
      </c>
      <c r="K2265" s="795">
        <v>0</v>
      </c>
      <c r="M2265" s="798">
        <f t="shared" si="106"/>
        <v>10971.145102516468</v>
      </c>
      <c r="N2265" s="303"/>
      <c r="S2265" s="786">
        <v>0</v>
      </c>
      <c r="T2265" s="781">
        <f>VLOOKUP(C2265,METADATA!$J$5:$Q$29,IF(E2265="HI",2,IF(E2265="LO",6,10))+IF(S2265=1,2,IF(D2265=7,1,(IF(WEEKDAY(B2265)=1,2,IF(WEEKDAY(B2265)=7,1,0))))))</f>
        <v>3</v>
      </c>
      <c r="U2265" s="781">
        <f>VLOOKUP(C2265,METADATA!$A$5:$H$29,IF(E2265="HI",2,IF(E2265="LO",6,10))+IF(S2265=1,2,IF(D2265=7,1,(IF(WEEKDAY(B2265)=1,2,IF(WEEKDAY(B2265)=7,1,0))))))</f>
        <v>3</v>
      </c>
    </row>
    <row r="2266" spans="2:21" ht="13.95" customHeight="1" x14ac:dyDescent="0.25">
      <c r="B2266" s="784">
        <f t="shared" si="104"/>
        <v>45477</v>
      </c>
      <c r="C2266" s="785">
        <v>6</v>
      </c>
      <c r="D2266" s="786">
        <f>IFERROR((INDEX(METADATA!$T$2:$T$20,MATCH(B2266,METADATA!$S$2:$S$20,0))),0)</f>
        <v>0</v>
      </c>
      <c r="E2266" s="785" t="str">
        <f t="shared" si="105"/>
        <v>HI</v>
      </c>
      <c r="F2266" s="786">
        <f>VLOOKUP(C2266,METADATA!$A$5:$H$29,IF(E2266="HI",2,IF(E2266="LO",6,10))+IF(D2266=1,2,IF(D2266=7,1,(IF(WEEKDAY(B2266)=1,2,IF(WEEKDAY(B2266)=7,1,0))))))</f>
        <v>1</v>
      </c>
      <c r="G2266" s="786">
        <f>VLOOKUP(C2266,METADATA!$J$5:$Q$29,IF(E2266="HI",2,IF(E2266="LO",6,10))+IF(D2266=1,2,IF(D2266=7,1,(IF(WEEKDAY(B2266)=1,2,IF(WEEKDAY(B2266)=7,1,0))))))</f>
        <v>1</v>
      </c>
      <c r="H2266" s="787">
        <v>12769</v>
      </c>
      <c r="I2266" s="788">
        <v>1444.8250427246094</v>
      </c>
      <c r="K2266" s="795">
        <v>870.51250000000005</v>
      </c>
      <c r="M2266" s="798">
        <f t="shared" si="106"/>
        <v>12850.481718756078</v>
      </c>
      <c r="N2266" s="303"/>
      <c r="S2266" s="786">
        <v>0</v>
      </c>
      <c r="T2266" s="781">
        <f>VLOOKUP(C2266,METADATA!$J$5:$Q$29,IF(E2266="HI",2,IF(E2266="LO",6,10))+IF(S2266=1,2,IF(D2266=7,1,(IF(WEEKDAY(B2266)=1,2,IF(WEEKDAY(B2266)=7,1,0))))))</f>
        <v>1</v>
      </c>
      <c r="U2266" s="781">
        <f>VLOOKUP(C2266,METADATA!$A$5:$H$29,IF(E2266="HI",2,IF(E2266="LO",6,10))+IF(S2266=1,2,IF(D2266=7,1,(IF(WEEKDAY(B2266)=1,2,IF(WEEKDAY(B2266)=7,1,0))))))</f>
        <v>1</v>
      </c>
    </row>
    <row r="2267" spans="2:21" ht="13.95" customHeight="1" x14ac:dyDescent="0.25">
      <c r="B2267" s="784">
        <f t="shared" si="104"/>
        <v>45477</v>
      </c>
      <c r="C2267" s="785">
        <v>7</v>
      </c>
      <c r="D2267" s="786">
        <f>IFERROR((INDEX(METADATA!$T$2:$T$20,MATCH(B2267,METADATA!$S$2:$S$20,0))),0)</f>
        <v>0</v>
      </c>
      <c r="E2267" s="785" t="str">
        <f t="shared" si="105"/>
        <v>HI</v>
      </c>
      <c r="F2267" s="786">
        <f>VLOOKUP(C2267,METADATA!$A$5:$H$29,IF(E2267="HI",2,IF(E2267="LO",6,10))+IF(D2267=1,2,IF(D2267=7,1,(IF(WEEKDAY(B2267)=1,2,IF(WEEKDAY(B2267)=7,1,0))))))</f>
        <v>1</v>
      </c>
      <c r="G2267" s="786">
        <f>VLOOKUP(C2267,METADATA!$J$5:$Q$29,IF(E2267="HI",2,IF(E2267="LO",6,10))+IF(D2267=1,2,IF(D2267=7,1,(IF(WEEKDAY(B2267)=1,2,IF(WEEKDAY(B2267)=7,1,0))))))</f>
        <v>1</v>
      </c>
      <c r="H2267" s="787">
        <v>13563.25</v>
      </c>
      <c r="I2267" s="788">
        <v>2107.8475151062012</v>
      </c>
      <c r="K2267" s="795">
        <v>865.8125</v>
      </c>
      <c r="M2267" s="798">
        <f t="shared" si="106"/>
        <v>13726.061769839132</v>
      </c>
      <c r="N2267" s="303"/>
      <c r="S2267" s="786">
        <v>0</v>
      </c>
      <c r="T2267" s="781">
        <f>VLOOKUP(C2267,METADATA!$J$5:$Q$29,IF(E2267="HI",2,IF(E2267="LO",6,10))+IF(S2267=1,2,IF(D2267=7,1,(IF(WEEKDAY(B2267)=1,2,IF(WEEKDAY(B2267)=7,1,0))))))</f>
        <v>1</v>
      </c>
      <c r="U2267" s="781">
        <f>VLOOKUP(C2267,METADATA!$A$5:$H$29,IF(E2267="HI",2,IF(E2267="LO",6,10))+IF(S2267=1,2,IF(D2267=7,1,(IF(WEEKDAY(B2267)=1,2,IF(WEEKDAY(B2267)=7,1,0))))))</f>
        <v>1</v>
      </c>
    </row>
    <row r="2268" spans="2:21" ht="13.95" customHeight="1" x14ac:dyDescent="0.25">
      <c r="B2268" s="784">
        <f t="shared" ref="B2268:B2331" si="107">B2244+1</f>
        <v>45477</v>
      </c>
      <c r="C2268" s="785">
        <v>8</v>
      </c>
      <c r="D2268" s="786">
        <f>IFERROR((INDEX(METADATA!$T$2:$T$20,MATCH(B2268,METADATA!$S$2:$S$20,0))),0)</f>
        <v>0</v>
      </c>
      <c r="E2268" s="785" t="str">
        <f t="shared" si="105"/>
        <v>HI</v>
      </c>
      <c r="F2268" s="786">
        <f>VLOOKUP(C2268,METADATA!$A$5:$H$29,IF(E2268="HI",2,IF(E2268="LO",6,10))+IF(D2268=1,2,IF(D2268=7,1,(IF(WEEKDAY(B2268)=1,2,IF(WEEKDAY(B2268)=7,1,0))))))</f>
        <v>2</v>
      </c>
      <c r="G2268" s="786">
        <f>VLOOKUP(C2268,METADATA!$J$5:$Q$29,IF(E2268="HI",2,IF(E2268="LO",6,10))+IF(D2268=1,2,IF(D2268=7,1,(IF(WEEKDAY(B2268)=1,2,IF(WEEKDAY(B2268)=7,1,0))))))</f>
        <v>1</v>
      </c>
      <c r="H2268" s="787">
        <v>14670</v>
      </c>
      <c r="I2268" s="788">
        <v>4314.5399780273438</v>
      </c>
      <c r="K2268" s="795">
        <v>834.63750000000005</v>
      </c>
      <c r="M2268" s="798">
        <f t="shared" si="106"/>
        <v>15291.309794193439</v>
      </c>
      <c r="N2268" s="303"/>
      <c r="S2268" s="786">
        <v>0</v>
      </c>
      <c r="T2268" s="781">
        <f>VLOOKUP(C2268,METADATA!$J$5:$Q$29,IF(E2268="HI",2,IF(E2268="LO",6,10))+IF(S2268=1,2,IF(D2268=7,1,(IF(WEEKDAY(B2268)=1,2,IF(WEEKDAY(B2268)=7,1,0))))))</f>
        <v>1</v>
      </c>
      <c r="U2268" s="781">
        <f>VLOOKUP(C2268,METADATA!$A$5:$H$29,IF(E2268="HI",2,IF(E2268="LO",6,10))+IF(S2268=1,2,IF(D2268=7,1,(IF(WEEKDAY(B2268)=1,2,IF(WEEKDAY(B2268)=7,1,0))))))</f>
        <v>2</v>
      </c>
    </row>
    <row r="2269" spans="2:21" ht="13.95" customHeight="1" x14ac:dyDescent="0.25">
      <c r="B2269" s="784">
        <f t="shared" si="107"/>
        <v>45477</v>
      </c>
      <c r="C2269" s="785">
        <v>9</v>
      </c>
      <c r="D2269" s="786">
        <f>IFERROR((INDEX(METADATA!$T$2:$T$20,MATCH(B2269,METADATA!$S$2:$S$20,0))),0)</f>
        <v>0</v>
      </c>
      <c r="E2269" s="785" t="str">
        <f t="shared" si="105"/>
        <v>HI</v>
      </c>
      <c r="F2269" s="786">
        <f>VLOOKUP(C2269,METADATA!$A$5:$H$29,IF(E2269="HI",2,IF(E2269="LO",6,10))+IF(D2269=1,2,IF(D2269=7,1,(IF(WEEKDAY(B2269)=1,2,IF(WEEKDAY(B2269)=7,1,0))))))</f>
        <v>2</v>
      </c>
      <c r="G2269" s="786">
        <f>VLOOKUP(C2269,METADATA!$J$5:$Q$29,IF(E2269="HI",2,IF(E2269="LO",6,10))+IF(D2269=1,2,IF(D2269=7,1,(IF(WEEKDAY(B2269)=1,2,IF(WEEKDAY(B2269)=7,1,0))))))</f>
        <v>2</v>
      </c>
      <c r="H2269" s="787">
        <v>15096.75</v>
      </c>
      <c r="I2269" s="788">
        <v>4367.0049133300781</v>
      </c>
      <c r="K2269" s="795">
        <v>847.33749999999998</v>
      </c>
      <c r="M2269" s="798">
        <f t="shared" si="106"/>
        <v>15715.679828615403</v>
      </c>
      <c r="N2269" s="303"/>
      <c r="S2269" s="786">
        <v>0</v>
      </c>
      <c r="T2269" s="781">
        <f>VLOOKUP(C2269,METADATA!$J$5:$Q$29,IF(E2269="HI",2,IF(E2269="LO",6,10))+IF(S2269=1,2,IF(D2269=7,1,(IF(WEEKDAY(B2269)=1,2,IF(WEEKDAY(B2269)=7,1,0))))))</f>
        <v>2</v>
      </c>
      <c r="U2269" s="781">
        <f>VLOOKUP(C2269,METADATA!$A$5:$H$29,IF(E2269="HI",2,IF(E2269="LO",6,10))+IF(S2269=1,2,IF(D2269=7,1,(IF(WEEKDAY(B2269)=1,2,IF(WEEKDAY(B2269)=7,1,0))))))</f>
        <v>2</v>
      </c>
    </row>
    <row r="2270" spans="2:21" ht="13.95" customHeight="1" x14ac:dyDescent="0.25">
      <c r="B2270" s="784">
        <f t="shared" si="107"/>
        <v>45477</v>
      </c>
      <c r="C2270" s="785">
        <v>10</v>
      </c>
      <c r="D2270" s="786">
        <f>IFERROR((INDEX(METADATA!$T$2:$T$20,MATCH(B2270,METADATA!$S$2:$S$20,0))),0)</f>
        <v>0</v>
      </c>
      <c r="E2270" s="785" t="str">
        <f t="shared" si="105"/>
        <v>HI</v>
      </c>
      <c r="F2270" s="786">
        <f>VLOOKUP(C2270,METADATA!$A$5:$H$29,IF(E2270="HI",2,IF(E2270="LO",6,10))+IF(D2270=1,2,IF(D2270=7,1,(IF(WEEKDAY(B2270)=1,2,IF(WEEKDAY(B2270)=7,1,0))))))</f>
        <v>2</v>
      </c>
      <c r="G2270" s="786">
        <f>VLOOKUP(C2270,METADATA!$J$5:$Q$29,IF(E2270="HI",2,IF(E2270="LO",6,10))+IF(D2270=1,2,IF(D2270=7,1,(IF(WEEKDAY(B2270)=1,2,IF(WEEKDAY(B2270)=7,1,0))))))</f>
        <v>2</v>
      </c>
      <c r="H2270" s="787">
        <v>15062</v>
      </c>
      <c r="I2270" s="788">
        <v>3643.7975463867188</v>
      </c>
      <c r="K2270" s="795">
        <v>851.61249999999995</v>
      </c>
      <c r="M2270" s="798">
        <f t="shared" si="106"/>
        <v>15496.48684570325</v>
      </c>
      <c r="N2270" s="303"/>
      <c r="S2270" s="786">
        <v>0</v>
      </c>
      <c r="T2270" s="781">
        <f>VLOOKUP(C2270,METADATA!$J$5:$Q$29,IF(E2270="HI",2,IF(E2270="LO",6,10))+IF(S2270=1,2,IF(D2270=7,1,(IF(WEEKDAY(B2270)=1,2,IF(WEEKDAY(B2270)=7,1,0))))))</f>
        <v>2</v>
      </c>
      <c r="U2270" s="781">
        <f>VLOOKUP(C2270,METADATA!$A$5:$H$29,IF(E2270="HI",2,IF(E2270="LO",6,10))+IF(S2270=1,2,IF(D2270=7,1,(IF(WEEKDAY(B2270)=1,2,IF(WEEKDAY(B2270)=7,1,0))))))</f>
        <v>2</v>
      </c>
    </row>
    <row r="2271" spans="2:21" ht="13.95" customHeight="1" x14ac:dyDescent="0.25">
      <c r="B2271" s="784">
        <f t="shared" si="107"/>
        <v>45477</v>
      </c>
      <c r="C2271" s="785">
        <v>11</v>
      </c>
      <c r="D2271" s="786">
        <f>IFERROR((INDEX(METADATA!$T$2:$T$20,MATCH(B2271,METADATA!$S$2:$S$20,0))),0)</f>
        <v>0</v>
      </c>
      <c r="E2271" s="785" t="str">
        <f t="shared" si="105"/>
        <v>HI</v>
      </c>
      <c r="F2271" s="786">
        <f>VLOOKUP(C2271,METADATA!$A$5:$H$29,IF(E2271="HI",2,IF(E2271="LO",6,10))+IF(D2271=1,2,IF(D2271=7,1,(IF(WEEKDAY(B2271)=1,2,IF(WEEKDAY(B2271)=7,1,0))))))</f>
        <v>2</v>
      </c>
      <c r="G2271" s="786">
        <f>VLOOKUP(C2271,METADATA!$J$5:$Q$29,IF(E2271="HI",2,IF(E2271="LO",6,10))+IF(D2271=1,2,IF(D2271=7,1,(IF(WEEKDAY(B2271)=1,2,IF(WEEKDAY(B2271)=7,1,0))))))</f>
        <v>2</v>
      </c>
      <c r="H2271" s="787">
        <v>15340.75</v>
      </c>
      <c r="I2271" s="788">
        <v>3403.320068359375</v>
      </c>
      <c r="K2271" s="795">
        <v>856.5</v>
      </c>
      <c r="M2271" s="798">
        <f t="shared" si="106"/>
        <v>15713.726421514333</v>
      </c>
      <c r="N2271" s="303"/>
      <c r="S2271" s="786">
        <v>0</v>
      </c>
      <c r="T2271" s="781">
        <f>VLOOKUP(C2271,METADATA!$J$5:$Q$29,IF(E2271="HI",2,IF(E2271="LO",6,10))+IF(S2271=1,2,IF(D2271=7,1,(IF(WEEKDAY(B2271)=1,2,IF(WEEKDAY(B2271)=7,1,0))))))</f>
        <v>2</v>
      </c>
      <c r="U2271" s="781">
        <f>VLOOKUP(C2271,METADATA!$A$5:$H$29,IF(E2271="HI",2,IF(E2271="LO",6,10))+IF(S2271=1,2,IF(D2271=7,1,(IF(WEEKDAY(B2271)=1,2,IF(WEEKDAY(B2271)=7,1,0))))))</f>
        <v>2</v>
      </c>
    </row>
    <row r="2272" spans="2:21" ht="13.95" customHeight="1" x14ac:dyDescent="0.25">
      <c r="B2272" s="784">
        <f t="shared" si="107"/>
        <v>45477</v>
      </c>
      <c r="C2272" s="785">
        <v>12</v>
      </c>
      <c r="D2272" s="786">
        <f>IFERROR((INDEX(METADATA!$T$2:$T$20,MATCH(B2272,METADATA!$S$2:$S$20,0))),0)</f>
        <v>0</v>
      </c>
      <c r="E2272" s="785" t="str">
        <f t="shared" si="105"/>
        <v>HI</v>
      </c>
      <c r="F2272" s="786">
        <f>VLOOKUP(C2272,METADATA!$A$5:$H$29,IF(E2272="HI",2,IF(E2272="LO",6,10))+IF(D2272=1,2,IF(D2272=7,1,(IF(WEEKDAY(B2272)=1,2,IF(WEEKDAY(B2272)=7,1,0))))))</f>
        <v>2</v>
      </c>
      <c r="G2272" s="786">
        <f>VLOOKUP(C2272,METADATA!$J$5:$Q$29,IF(E2272="HI",2,IF(E2272="LO",6,10))+IF(D2272=1,2,IF(D2272=7,1,(IF(WEEKDAY(B2272)=1,2,IF(WEEKDAY(B2272)=7,1,0))))))</f>
        <v>2</v>
      </c>
      <c r="H2272" s="787">
        <v>15085.75</v>
      </c>
      <c r="I2272" s="788">
        <v>3816.5899353027344</v>
      </c>
      <c r="K2272" s="795">
        <v>824.32500000000005</v>
      </c>
      <c r="M2272" s="798">
        <f t="shared" si="106"/>
        <v>15561.047901627773</v>
      </c>
      <c r="N2272" s="303"/>
      <c r="S2272" s="786">
        <v>0</v>
      </c>
      <c r="T2272" s="781">
        <f>VLOOKUP(C2272,METADATA!$J$5:$Q$29,IF(E2272="HI",2,IF(E2272="LO",6,10))+IF(S2272=1,2,IF(D2272=7,1,(IF(WEEKDAY(B2272)=1,2,IF(WEEKDAY(B2272)=7,1,0))))))</f>
        <v>2</v>
      </c>
      <c r="U2272" s="781">
        <f>VLOOKUP(C2272,METADATA!$A$5:$H$29,IF(E2272="HI",2,IF(E2272="LO",6,10))+IF(S2272=1,2,IF(D2272=7,1,(IF(WEEKDAY(B2272)=1,2,IF(WEEKDAY(B2272)=7,1,0))))))</f>
        <v>2</v>
      </c>
    </row>
    <row r="2273" spans="2:21" ht="13.95" customHeight="1" x14ac:dyDescent="0.25">
      <c r="B2273" s="784">
        <f t="shared" si="107"/>
        <v>45477</v>
      </c>
      <c r="C2273" s="785">
        <v>13</v>
      </c>
      <c r="D2273" s="786">
        <f>IFERROR((INDEX(METADATA!$T$2:$T$20,MATCH(B2273,METADATA!$S$2:$S$20,0))),0)</f>
        <v>0</v>
      </c>
      <c r="E2273" s="785" t="str">
        <f t="shared" si="105"/>
        <v>HI</v>
      </c>
      <c r="F2273" s="786">
        <f>VLOOKUP(C2273,METADATA!$A$5:$H$29,IF(E2273="HI",2,IF(E2273="LO",6,10))+IF(D2273=1,2,IF(D2273=7,1,(IF(WEEKDAY(B2273)=1,2,IF(WEEKDAY(B2273)=7,1,0))))))</f>
        <v>2</v>
      </c>
      <c r="G2273" s="786">
        <f>VLOOKUP(C2273,METADATA!$J$5:$Q$29,IF(E2273="HI",2,IF(E2273="LO",6,10))+IF(D2273=1,2,IF(D2273=7,1,(IF(WEEKDAY(B2273)=1,2,IF(WEEKDAY(B2273)=7,1,0))))))</f>
        <v>2</v>
      </c>
      <c r="H2273" s="787">
        <v>14669.75</v>
      </c>
      <c r="I2273" s="788">
        <v>4430.0799560546875</v>
      </c>
      <c r="K2273" s="795">
        <v>882.73749999999995</v>
      </c>
      <c r="M2273" s="798">
        <f t="shared" si="106"/>
        <v>15324.071700417533</v>
      </c>
      <c r="N2273" s="303"/>
      <c r="S2273" s="786">
        <v>0</v>
      </c>
      <c r="T2273" s="781">
        <f>VLOOKUP(C2273,METADATA!$J$5:$Q$29,IF(E2273="HI",2,IF(E2273="LO",6,10))+IF(S2273=1,2,IF(D2273=7,1,(IF(WEEKDAY(B2273)=1,2,IF(WEEKDAY(B2273)=7,1,0))))))</f>
        <v>2</v>
      </c>
      <c r="U2273" s="781">
        <f>VLOOKUP(C2273,METADATA!$A$5:$H$29,IF(E2273="HI",2,IF(E2273="LO",6,10))+IF(S2273=1,2,IF(D2273=7,1,(IF(WEEKDAY(B2273)=1,2,IF(WEEKDAY(B2273)=7,1,0))))))</f>
        <v>2</v>
      </c>
    </row>
    <row r="2274" spans="2:21" ht="13.95" customHeight="1" x14ac:dyDescent="0.25">
      <c r="B2274" s="784">
        <f t="shared" si="107"/>
        <v>45477</v>
      </c>
      <c r="C2274" s="785">
        <v>14</v>
      </c>
      <c r="D2274" s="786">
        <f>IFERROR((INDEX(METADATA!$T$2:$T$20,MATCH(B2274,METADATA!$S$2:$S$20,0))),0)</f>
        <v>0</v>
      </c>
      <c r="E2274" s="785" t="str">
        <f t="shared" si="105"/>
        <v>HI</v>
      </c>
      <c r="F2274" s="786">
        <f>VLOOKUP(C2274,METADATA!$A$5:$H$29,IF(E2274="HI",2,IF(E2274="LO",6,10))+IF(D2274=1,2,IF(D2274=7,1,(IF(WEEKDAY(B2274)=1,2,IF(WEEKDAY(B2274)=7,1,0))))))</f>
        <v>2</v>
      </c>
      <c r="G2274" s="786">
        <f>VLOOKUP(C2274,METADATA!$J$5:$Q$29,IF(E2274="HI",2,IF(E2274="LO",6,10))+IF(D2274=1,2,IF(D2274=7,1,(IF(WEEKDAY(B2274)=1,2,IF(WEEKDAY(B2274)=7,1,0))))))</f>
        <v>2</v>
      </c>
      <c r="H2274" s="787">
        <v>15063</v>
      </c>
      <c r="I2274" s="788">
        <v>4563.9849853515625</v>
      </c>
      <c r="K2274" s="795">
        <v>909.3125</v>
      </c>
      <c r="M2274" s="798">
        <f t="shared" si="106"/>
        <v>15739.248010833126</v>
      </c>
      <c r="N2274" s="303"/>
      <c r="S2274" s="786">
        <v>0</v>
      </c>
      <c r="T2274" s="781">
        <f>VLOOKUP(C2274,METADATA!$J$5:$Q$29,IF(E2274="HI",2,IF(E2274="LO",6,10))+IF(S2274=1,2,IF(D2274=7,1,(IF(WEEKDAY(B2274)=1,2,IF(WEEKDAY(B2274)=7,1,0))))))</f>
        <v>2</v>
      </c>
      <c r="U2274" s="781">
        <f>VLOOKUP(C2274,METADATA!$A$5:$H$29,IF(E2274="HI",2,IF(E2274="LO",6,10))+IF(S2274=1,2,IF(D2274=7,1,(IF(WEEKDAY(B2274)=1,2,IF(WEEKDAY(B2274)=7,1,0))))))</f>
        <v>2</v>
      </c>
    </row>
    <row r="2275" spans="2:21" ht="13.95" customHeight="1" x14ac:dyDescent="0.25">
      <c r="B2275" s="784">
        <f t="shared" si="107"/>
        <v>45477</v>
      </c>
      <c r="C2275" s="785">
        <v>15</v>
      </c>
      <c r="D2275" s="786">
        <f>IFERROR((INDEX(METADATA!$T$2:$T$20,MATCH(B2275,METADATA!$S$2:$S$20,0))),0)</f>
        <v>0</v>
      </c>
      <c r="E2275" s="785" t="str">
        <f t="shared" si="105"/>
        <v>HI</v>
      </c>
      <c r="F2275" s="786">
        <f>VLOOKUP(C2275,METADATA!$A$5:$H$29,IF(E2275="HI",2,IF(E2275="LO",6,10))+IF(D2275=1,2,IF(D2275=7,1,(IF(WEEKDAY(B2275)=1,2,IF(WEEKDAY(B2275)=7,1,0))))))</f>
        <v>2</v>
      </c>
      <c r="G2275" s="786">
        <f>VLOOKUP(C2275,METADATA!$J$5:$Q$29,IF(E2275="HI",2,IF(E2275="LO",6,10))+IF(D2275=1,2,IF(D2275=7,1,(IF(WEEKDAY(B2275)=1,2,IF(WEEKDAY(B2275)=7,1,0))))))</f>
        <v>2</v>
      </c>
      <c r="H2275" s="787">
        <v>14975.5</v>
      </c>
      <c r="I2275" s="788">
        <v>4544.2949523925781</v>
      </c>
      <c r="K2275" s="795">
        <v>905.6</v>
      </c>
      <c r="M2275" s="798">
        <f t="shared" si="106"/>
        <v>15649.79925955412</v>
      </c>
      <c r="N2275" s="303"/>
      <c r="S2275" s="786">
        <v>0</v>
      </c>
      <c r="T2275" s="781">
        <f>VLOOKUP(C2275,METADATA!$J$5:$Q$29,IF(E2275="HI",2,IF(E2275="LO",6,10))+IF(S2275=1,2,IF(D2275=7,1,(IF(WEEKDAY(B2275)=1,2,IF(WEEKDAY(B2275)=7,1,0))))))</f>
        <v>2</v>
      </c>
      <c r="U2275" s="781">
        <f>VLOOKUP(C2275,METADATA!$A$5:$H$29,IF(E2275="HI",2,IF(E2275="LO",6,10))+IF(S2275=1,2,IF(D2275=7,1,(IF(WEEKDAY(B2275)=1,2,IF(WEEKDAY(B2275)=7,1,0))))))</f>
        <v>2</v>
      </c>
    </row>
    <row r="2276" spans="2:21" ht="13.95" customHeight="1" x14ac:dyDescent="0.25">
      <c r="B2276" s="784">
        <f t="shared" si="107"/>
        <v>45477</v>
      </c>
      <c r="C2276" s="785">
        <v>16</v>
      </c>
      <c r="D2276" s="786">
        <f>IFERROR((INDEX(METADATA!$T$2:$T$20,MATCH(B2276,METADATA!$S$2:$S$20,0))),0)</f>
        <v>0</v>
      </c>
      <c r="E2276" s="785" t="str">
        <f t="shared" si="105"/>
        <v>HI</v>
      </c>
      <c r="F2276" s="786">
        <f>VLOOKUP(C2276,METADATA!$A$5:$H$29,IF(E2276="HI",2,IF(E2276="LO",6,10))+IF(D2276=1,2,IF(D2276=7,1,(IF(WEEKDAY(B2276)=1,2,IF(WEEKDAY(B2276)=7,1,0))))))</f>
        <v>2</v>
      </c>
      <c r="G2276" s="786">
        <f>VLOOKUP(C2276,METADATA!$J$5:$Q$29,IF(E2276="HI",2,IF(E2276="LO",6,10))+IF(D2276=1,2,IF(D2276=7,1,(IF(WEEKDAY(B2276)=1,2,IF(WEEKDAY(B2276)=7,1,0))))))</f>
        <v>2</v>
      </c>
      <c r="H2276" s="787">
        <v>14691.25</v>
      </c>
      <c r="I2276" s="788">
        <v>4189.6400146484375</v>
      </c>
      <c r="K2276" s="795">
        <v>913.98749999999995</v>
      </c>
      <c r="M2276" s="798">
        <f t="shared" si="106"/>
        <v>15276.973195461311</v>
      </c>
      <c r="N2276" s="303"/>
      <c r="S2276" s="786">
        <v>0</v>
      </c>
      <c r="T2276" s="781">
        <f>VLOOKUP(C2276,METADATA!$J$5:$Q$29,IF(E2276="HI",2,IF(E2276="LO",6,10))+IF(S2276=1,2,IF(D2276=7,1,(IF(WEEKDAY(B2276)=1,2,IF(WEEKDAY(B2276)=7,1,0))))))</f>
        <v>2</v>
      </c>
      <c r="U2276" s="781">
        <f>VLOOKUP(C2276,METADATA!$A$5:$H$29,IF(E2276="HI",2,IF(E2276="LO",6,10))+IF(S2276=1,2,IF(D2276=7,1,(IF(WEEKDAY(B2276)=1,2,IF(WEEKDAY(B2276)=7,1,0))))))</f>
        <v>2</v>
      </c>
    </row>
    <row r="2277" spans="2:21" ht="13.95" customHeight="1" x14ac:dyDescent="0.25">
      <c r="B2277" s="784">
        <f t="shared" si="107"/>
        <v>45477</v>
      </c>
      <c r="C2277" s="785">
        <v>17</v>
      </c>
      <c r="D2277" s="786">
        <f>IFERROR((INDEX(METADATA!$T$2:$T$20,MATCH(B2277,METADATA!$S$2:$S$20,0))),0)</f>
        <v>0</v>
      </c>
      <c r="E2277" s="785" t="str">
        <f t="shared" si="105"/>
        <v>HI</v>
      </c>
      <c r="F2277" s="786">
        <f>VLOOKUP(C2277,METADATA!$A$5:$H$29,IF(E2277="HI",2,IF(E2277="LO",6,10))+IF(D2277=1,2,IF(D2277=7,1,(IF(WEEKDAY(B2277)=1,2,IF(WEEKDAY(B2277)=7,1,0))))))</f>
        <v>1</v>
      </c>
      <c r="G2277" s="786">
        <f>VLOOKUP(C2277,METADATA!$J$5:$Q$29,IF(E2277="HI",2,IF(E2277="LO",6,10))+IF(D2277=1,2,IF(D2277=7,1,(IF(WEEKDAY(B2277)=1,2,IF(WEEKDAY(B2277)=7,1,0))))))</f>
        <v>1</v>
      </c>
      <c r="H2277" s="787">
        <v>14120.75</v>
      </c>
      <c r="I2277" s="788">
        <v>3765.7149353027344</v>
      </c>
      <c r="K2277" s="795">
        <v>902.26250000000005</v>
      </c>
      <c r="M2277" s="798">
        <f t="shared" si="106"/>
        <v>14614.246115912449</v>
      </c>
      <c r="N2277" s="303"/>
      <c r="S2277" s="786">
        <v>0</v>
      </c>
      <c r="T2277" s="781">
        <f>VLOOKUP(C2277,METADATA!$J$5:$Q$29,IF(E2277="HI",2,IF(E2277="LO",6,10))+IF(S2277=1,2,IF(D2277=7,1,(IF(WEEKDAY(B2277)=1,2,IF(WEEKDAY(B2277)=7,1,0))))))</f>
        <v>1</v>
      </c>
      <c r="U2277" s="781">
        <f>VLOOKUP(C2277,METADATA!$A$5:$H$29,IF(E2277="HI",2,IF(E2277="LO",6,10))+IF(S2277=1,2,IF(D2277=7,1,(IF(WEEKDAY(B2277)=1,2,IF(WEEKDAY(B2277)=7,1,0))))))</f>
        <v>1</v>
      </c>
    </row>
    <row r="2278" spans="2:21" ht="13.95" customHeight="1" x14ac:dyDescent="0.25">
      <c r="B2278" s="784">
        <f t="shared" si="107"/>
        <v>45477</v>
      </c>
      <c r="C2278" s="785">
        <v>18</v>
      </c>
      <c r="D2278" s="786">
        <f>IFERROR((INDEX(METADATA!$T$2:$T$20,MATCH(B2278,METADATA!$S$2:$S$20,0))),0)</f>
        <v>0</v>
      </c>
      <c r="E2278" s="785" t="str">
        <f t="shared" si="105"/>
        <v>HI</v>
      </c>
      <c r="F2278" s="786">
        <f>VLOOKUP(C2278,METADATA!$A$5:$H$29,IF(E2278="HI",2,IF(E2278="LO",6,10))+IF(D2278=1,2,IF(D2278=7,1,(IF(WEEKDAY(B2278)=1,2,IF(WEEKDAY(B2278)=7,1,0))))))</f>
        <v>1</v>
      </c>
      <c r="G2278" s="786">
        <f>VLOOKUP(C2278,METADATA!$J$5:$Q$29,IF(E2278="HI",2,IF(E2278="LO",6,10))+IF(D2278=1,2,IF(D2278=7,1,(IF(WEEKDAY(B2278)=1,2,IF(WEEKDAY(B2278)=7,1,0))))))</f>
        <v>1</v>
      </c>
      <c r="H2278" s="787">
        <v>14369</v>
      </c>
      <c r="I2278" s="788">
        <v>4050.2149963378906</v>
      </c>
      <c r="K2278" s="795">
        <v>933.76250000000005</v>
      </c>
      <c r="M2278" s="798">
        <f t="shared" si="106"/>
        <v>14928.911632016594</v>
      </c>
      <c r="N2278" s="303"/>
      <c r="S2278" s="786">
        <v>0</v>
      </c>
      <c r="T2278" s="781">
        <f>VLOOKUP(C2278,METADATA!$J$5:$Q$29,IF(E2278="HI",2,IF(E2278="LO",6,10))+IF(S2278=1,2,IF(D2278=7,1,(IF(WEEKDAY(B2278)=1,2,IF(WEEKDAY(B2278)=7,1,0))))))</f>
        <v>1</v>
      </c>
      <c r="U2278" s="781">
        <f>VLOOKUP(C2278,METADATA!$A$5:$H$29,IF(E2278="HI",2,IF(E2278="LO",6,10))+IF(S2278=1,2,IF(D2278=7,1,(IF(WEEKDAY(B2278)=1,2,IF(WEEKDAY(B2278)=7,1,0))))))</f>
        <v>1</v>
      </c>
    </row>
    <row r="2279" spans="2:21" ht="13.95" customHeight="1" x14ac:dyDescent="0.25">
      <c r="B2279" s="784">
        <f t="shared" si="107"/>
        <v>45477</v>
      </c>
      <c r="C2279" s="785">
        <v>19</v>
      </c>
      <c r="D2279" s="786">
        <f>IFERROR((INDEX(METADATA!$T$2:$T$20,MATCH(B2279,METADATA!$S$2:$S$20,0))),0)</f>
        <v>0</v>
      </c>
      <c r="E2279" s="785" t="str">
        <f t="shared" si="105"/>
        <v>HI</v>
      </c>
      <c r="F2279" s="786">
        <f>VLOOKUP(C2279,METADATA!$A$5:$H$29,IF(E2279="HI",2,IF(E2279="LO",6,10))+IF(D2279=1,2,IF(D2279=7,1,(IF(WEEKDAY(B2279)=1,2,IF(WEEKDAY(B2279)=7,1,0))))))</f>
        <v>1</v>
      </c>
      <c r="G2279" s="786">
        <f>VLOOKUP(C2279,METADATA!$J$5:$Q$29,IF(E2279="HI",2,IF(E2279="LO",6,10))+IF(D2279=1,2,IF(D2279=7,1,(IF(WEEKDAY(B2279)=1,2,IF(WEEKDAY(B2279)=7,1,0))))))</f>
        <v>2</v>
      </c>
      <c r="H2279" s="787">
        <v>14959.75</v>
      </c>
      <c r="I2279" s="788">
        <v>4392.1250610351563</v>
      </c>
      <c r="K2279" s="795">
        <v>0</v>
      </c>
      <c r="M2279" s="798">
        <f t="shared" si="106"/>
        <v>15591.179641524021</v>
      </c>
      <c r="N2279" s="303"/>
      <c r="S2279" s="786">
        <v>0</v>
      </c>
      <c r="T2279" s="781">
        <f>VLOOKUP(C2279,METADATA!$J$5:$Q$29,IF(E2279="HI",2,IF(E2279="LO",6,10))+IF(S2279=1,2,IF(D2279=7,1,(IF(WEEKDAY(B2279)=1,2,IF(WEEKDAY(B2279)=7,1,0))))))</f>
        <v>2</v>
      </c>
      <c r="U2279" s="781">
        <f>VLOOKUP(C2279,METADATA!$A$5:$H$29,IF(E2279="HI",2,IF(E2279="LO",6,10))+IF(S2279=1,2,IF(D2279=7,1,(IF(WEEKDAY(B2279)=1,2,IF(WEEKDAY(B2279)=7,1,0))))))</f>
        <v>1</v>
      </c>
    </row>
    <row r="2280" spans="2:21" ht="13.95" customHeight="1" x14ac:dyDescent="0.25">
      <c r="B2280" s="784">
        <f t="shared" si="107"/>
        <v>45477</v>
      </c>
      <c r="C2280" s="785">
        <v>20</v>
      </c>
      <c r="D2280" s="786">
        <f>IFERROR((INDEX(METADATA!$T$2:$T$20,MATCH(B2280,METADATA!$S$2:$S$20,0))),0)</f>
        <v>0</v>
      </c>
      <c r="E2280" s="785" t="str">
        <f t="shared" si="105"/>
        <v>HI</v>
      </c>
      <c r="F2280" s="786">
        <f>VLOOKUP(C2280,METADATA!$A$5:$H$29,IF(E2280="HI",2,IF(E2280="LO",6,10))+IF(D2280=1,2,IF(D2280=7,1,(IF(WEEKDAY(B2280)=1,2,IF(WEEKDAY(B2280)=7,1,0))))))</f>
        <v>2</v>
      </c>
      <c r="G2280" s="786">
        <f>VLOOKUP(C2280,METADATA!$J$5:$Q$29,IF(E2280="HI",2,IF(E2280="LO",6,10))+IF(D2280=1,2,IF(D2280=7,1,(IF(WEEKDAY(B2280)=1,2,IF(WEEKDAY(B2280)=7,1,0))))))</f>
        <v>2</v>
      </c>
      <c r="H2280" s="787">
        <v>13825.25</v>
      </c>
      <c r="I2280" s="788">
        <v>4268.4949645996094</v>
      </c>
      <c r="K2280" s="795">
        <v>0</v>
      </c>
      <c r="M2280" s="798">
        <f t="shared" si="106"/>
        <v>14469.194408304569</v>
      </c>
      <c r="N2280" s="303"/>
      <c r="S2280" s="786">
        <v>0</v>
      </c>
      <c r="T2280" s="781">
        <f>VLOOKUP(C2280,METADATA!$J$5:$Q$29,IF(E2280="HI",2,IF(E2280="LO",6,10))+IF(S2280=1,2,IF(D2280=7,1,(IF(WEEKDAY(B2280)=1,2,IF(WEEKDAY(B2280)=7,1,0))))))</f>
        <v>2</v>
      </c>
      <c r="U2280" s="781">
        <f>VLOOKUP(C2280,METADATA!$A$5:$H$29,IF(E2280="HI",2,IF(E2280="LO",6,10))+IF(S2280=1,2,IF(D2280=7,1,(IF(WEEKDAY(B2280)=1,2,IF(WEEKDAY(B2280)=7,1,0))))))</f>
        <v>2</v>
      </c>
    </row>
    <row r="2281" spans="2:21" ht="13.95" customHeight="1" x14ac:dyDescent="0.25">
      <c r="B2281" s="784">
        <f t="shared" si="107"/>
        <v>45477</v>
      </c>
      <c r="C2281" s="785">
        <v>21</v>
      </c>
      <c r="D2281" s="786">
        <f>IFERROR((INDEX(METADATA!$T$2:$T$20,MATCH(B2281,METADATA!$S$2:$S$20,0))),0)</f>
        <v>0</v>
      </c>
      <c r="E2281" s="785" t="str">
        <f t="shared" si="105"/>
        <v>HI</v>
      </c>
      <c r="F2281" s="786">
        <f>VLOOKUP(C2281,METADATA!$A$5:$H$29,IF(E2281="HI",2,IF(E2281="LO",6,10))+IF(D2281=1,2,IF(D2281=7,1,(IF(WEEKDAY(B2281)=1,2,IF(WEEKDAY(B2281)=7,1,0))))))</f>
        <v>2</v>
      </c>
      <c r="G2281" s="786">
        <f>VLOOKUP(C2281,METADATA!$J$5:$Q$29,IF(E2281="HI",2,IF(E2281="LO",6,10))+IF(D2281=1,2,IF(D2281=7,1,(IF(WEEKDAY(B2281)=1,2,IF(WEEKDAY(B2281)=7,1,0))))))</f>
        <v>2</v>
      </c>
      <c r="H2281" s="787">
        <v>12193.25</v>
      </c>
      <c r="I2281" s="788">
        <v>4713.5849914550781</v>
      </c>
      <c r="K2281" s="795">
        <v>0</v>
      </c>
      <c r="M2281" s="798">
        <f t="shared" si="106"/>
        <v>13072.613703241237</v>
      </c>
      <c r="N2281" s="303"/>
      <c r="S2281" s="786">
        <v>0</v>
      </c>
      <c r="T2281" s="781">
        <f>VLOOKUP(C2281,METADATA!$J$5:$Q$29,IF(E2281="HI",2,IF(E2281="LO",6,10))+IF(S2281=1,2,IF(D2281=7,1,(IF(WEEKDAY(B2281)=1,2,IF(WEEKDAY(B2281)=7,1,0))))))</f>
        <v>2</v>
      </c>
      <c r="U2281" s="781">
        <f>VLOOKUP(C2281,METADATA!$A$5:$H$29,IF(E2281="HI",2,IF(E2281="LO",6,10))+IF(S2281=1,2,IF(D2281=7,1,(IF(WEEKDAY(B2281)=1,2,IF(WEEKDAY(B2281)=7,1,0))))))</f>
        <v>2</v>
      </c>
    </row>
    <row r="2282" spans="2:21" ht="13.95" customHeight="1" x14ac:dyDescent="0.25">
      <c r="B2282" s="784">
        <f t="shared" si="107"/>
        <v>45477</v>
      </c>
      <c r="C2282" s="785">
        <v>22</v>
      </c>
      <c r="D2282" s="786">
        <f>IFERROR((INDEX(METADATA!$T$2:$T$20,MATCH(B2282,METADATA!$S$2:$S$20,0))),0)</f>
        <v>0</v>
      </c>
      <c r="E2282" s="785" t="str">
        <f t="shared" si="105"/>
        <v>HI</v>
      </c>
      <c r="F2282" s="786">
        <f>VLOOKUP(C2282,METADATA!$A$5:$H$29,IF(E2282="HI",2,IF(E2282="LO",6,10))+IF(D2282=1,2,IF(D2282=7,1,(IF(WEEKDAY(B2282)=1,2,IF(WEEKDAY(B2282)=7,1,0))))))</f>
        <v>3</v>
      </c>
      <c r="G2282" s="786">
        <f>VLOOKUP(C2282,METADATA!$J$5:$Q$29,IF(E2282="HI",2,IF(E2282="LO",6,10))+IF(D2282=1,2,IF(D2282=7,1,(IF(WEEKDAY(B2282)=1,2,IF(WEEKDAY(B2282)=7,1,0))))))</f>
        <v>3</v>
      </c>
      <c r="H2282" s="787">
        <v>10557.25</v>
      </c>
      <c r="I2282" s="788">
        <v>4795.0100708007813</v>
      </c>
      <c r="K2282" s="795">
        <v>0</v>
      </c>
      <c r="M2282" s="798">
        <f t="shared" si="106"/>
        <v>11595.156279308223</v>
      </c>
      <c r="N2282" s="303"/>
      <c r="S2282" s="786">
        <v>0</v>
      </c>
      <c r="T2282" s="781">
        <f>VLOOKUP(C2282,METADATA!$J$5:$Q$29,IF(E2282="HI",2,IF(E2282="LO",6,10))+IF(S2282=1,2,IF(D2282=7,1,(IF(WEEKDAY(B2282)=1,2,IF(WEEKDAY(B2282)=7,1,0))))))</f>
        <v>3</v>
      </c>
      <c r="U2282" s="781">
        <f>VLOOKUP(C2282,METADATA!$A$5:$H$29,IF(E2282="HI",2,IF(E2282="LO",6,10))+IF(S2282=1,2,IF(D2282=7,1,(IF(WEEKDAY(B2282)=1,2,IF(WEEKDAY(B2282)=7,1,0))))))</f>
        <v>3</v>
      </c>
    </row>
    <row r="2283" spans="2:21" ht="13.95" customHeight="1" x14ac:dyDescent="0.25">
      <c r="B2283" s="784">
        <f t="shared" si="107"/>
        <v>45477</v>
      </c>
      <c r="C2283" s="785">
        <v>23</v>
      </c>
      <c r="D2283" s="786">
        <f>IFERROR((INDEX(METADATA!$T$2:$T$20,MATCH(B2283,METADATA!$S$2:$S$20,0))),0)</f>
        <v>0</v>
      </c>
      <c r="E2283" s="785" t="str">
        <f t="shared" si="105"/>
        <v>HI</v>
      </c>
      <c r="F2283" s="786">
        <f>VLOOKUP(C2283,METADATA!$A$5:$H$29,IF(E2283="HI",2,IF(E2283="LO",6,10))+IF(D2283=1,2,IF(D2283=7,1,(IF(WEEKDAY(B2283)=1,2,IF(WEEKDAY(B2283)=7,1,0))))))</f>
        <v>3</v>
      </c>
      <c r="G2283" s="786">
        <f>VLOOKUP(C2283,METADATA!$J$5:$Q$29,IF(E2283="HI",2,IF(E2283="LO",6,10))+IF(D2283=1,2,IF(D2283=7,1,(IF(WEEKDAY(B2283)=1,2,IF(WEEKDAY(B2283)=7,1,0))))))</f>
        <v>3</v>
      </c>
      <c r="H2283" s="787">
        <v>9741</v>
      </c>
      <c r="I2283" s="788">
        <v>4701.2650756835938</v>
      </c>
      <c r="K2283" s="795">
        <v>0</v>
      </c>
      <c r="M2283" s="798">
        <f t="shared" si="106"/>
        <v>10816.144151768793</v>
      </c>
      <c r="N2283" s="303"/>
      <c r="S2283" s="786">
        <v>0</v>
      </c>
      <c r="T2283" s="781">
        <f>VLOOKUP(C2283,METADATA!$J$5:$Q$29,IF(E2283="HI",2,IF(E2283="LO",6,10))+IF(S2283=1,2,IF(D2283=7,1,(IF(WEEKDAY(B2283)=1,2,IF(WEEKDAY(B2283)=7,1,0))))))</f>
        <v>3</v>
      </c>
      <c r="U2283" s="781">
        <f>VLOOKUP(C2283,METADATA!$A$5:$H$29,IF(E2283="HI",2,IF(E2283="LO",6,10))+IF(S2283=1,2,IF(D2283=7,1,(IF(WEEKDAY(B2283)=1,2,IF(WEEKDAY(B2283)=7,1,0))))))</f>
        <v>3</v>
      </c>
    </row>
    <row r="2284" spans="2:21" ht="13.95" customHeight="1" x14ac:dyDescent="0.25">
      <c r="B2284" s="784">
        <f t="shared" si="107"/>
        <v>45478</v>
      </c>
      <c r="C2284" s="785">
        <v>0</v>
      </c>
      <c r="D2284" s="786">
        <f>IFERROR((INDEX(METADATA!$T$2:$T$20,MATCH(B2284,METADATA!$S$2:$S$20,0))),0)</f>
        <v>0</v>
      </c>
      <c r="E2284" s="785" t="str">
        <f t="shared" si="105"/>
        <v>HI</v>
      </c>
      <c r="F2284" s="786">
        <f>VLOOKUP(C2284,METADATA!$A$5:$H$29,IF(E2284="HI",2,IF(E2284="LO",6,10))+IF(D2284=1,2,IF(D2284=7,1,(IF(WEEKDAY(B2284)=1,2,IF(WEEKDAY(B2284)=7,1,0))))))</f>
        <v>3</v>
      </c>
      <c r="G2284" s="786">
        <f>VLOOKUP(C2284,METADATA!$J$5:$Q$29,IF(E2284="HI",2,IF(E2284="LO",6,10))+IF(D2284=1,2,IF(D2284=7,1,(IF(WEEKDAY(B2284)=1,2,IF(WEEKDAY(B2284)=7,1,0))))))</f>
        <v>3</v>
      </c>
      <c r="H2284" s="787">
        <v>9002.5</v>
      </c>
      <c r="I2284" s="788">
        <v>4658.6799621582031</v>
      </c>
      <c r="K2284" s="795">
        <v>0</v>
      </c>
      <c r="M2284" s="798">
        <f t="shared" si="106"/>
        <v>10136.483869656891</v>
      </c>
      <c r="N2284" s="303"/>
      <c r="S2284" s="786">
        <v>0</v>
      </c>
      <c r="T2284" s="781">
        <f>VLOOKUP(C2284,METADATA!$J$5:$Q$29,IF(E2284="HI",2,IF(E2284="LO",6,10))+IF(S2284=1,2,IF(D2284=7,1,(IF(WEEKDAY(B2284)=1,2,IF(WEEKDAY(B2284)=7,1,0))))))</f>
        <v>3</v>
      </c>
      <c r="U2284" s="781">
        <f>VLOOKUP(C2284,METADATA!$A$5:$H$29,IF(E2284="HI",2,IF(E2284="LO",6,10))+IF(S2284=1,2,IF(D2284=7,1,(IF(WEEKDAY(B2284)=1,2,IF(WEEKDAY(B2284)=7,1,0))))))</f>
        <v>3</v>
      </c>
    </row>
    <row r="2285" spans="2:21" ht="13.95" customHeight="1" x14ac:dyDescent="0.25">
      <c r="B2285" s="784">
        <f t="shared" si="107"/>
        <v>45478</v>
      </c>
      <c r="C2285" s="785">
        <v>1</v>
      </c>
      <c r="D2285" s="786">
        <f>IFERROR((INDEX(METADATA!$T$2:$T$20,MATCH(B2285,METADATA!$S$2:$S$20,0))),0)</f>
        <v>0</v>
      </c>
      <c r="E2285" s="785" t="str">
        <f t="shared" si="105"/>
        <v>HI</v>
      </c>
      <c r="F2285" s="786">
        <f>VLOOKUP(C2285,METADATA!$A$5:$H$29,IF(E2285="HI",2,IF(E2285="LO",6,10))+IF(D2285=1,2,IF(D2285=7,1,(IF(WEEKDAY(B2285)=1,2,IF(WEEKDAY(B2285)=7,1,0))))))</f>
        <v>3</v>
      </c>
      <c r="G2285" s="786">
        <f>VLOOKUP(C2285,METADATA!$J$5:$Q$29,IF(E2285="HI",2,IF(E2285="LO",6,10))+IF(D2285=1,2,IF(D2285=7,1,(IF(WEEKDAY(B2285)=1,2,IF(WEEKDAY(B2285)=7,1,0))))))</f>
        <v>3</v>
      </c>
      <c r="H2285" s="787">
        <v>8238</v>
      </c>
      <c r="I2285" s="788">
        <v>4672.1750793457031</v>
      </c>
      <c r="K2285" s="795">
        <v>0</v>
      </c>
      <c r="M2285" s="798">
        <f t="shared" si="106"/>
        <v>9470.6844510868923</v>
      </c>
      <c r="N2285" s="303"/>
      <c r="S2285" s="786">
        <v>0</v>
      </c>
      <c r="T2285" s="781">
        <f>VLOOKUP(C2285,METADATA!$J$5:$Q$29,IF(E2285="HI",2,IF(E2285="LO",6,10))+IF(S2285=1,2,IF(D2285=7,1,(IF(WEEKDAY(B2285)=1,2,IF(WEEKDAY(B2285)=7,1,0))))))</f>
        <v>3</v>
      </c>
      <c r="U2285" s="781">
        <f>VLOOKUP(C2285,METADATA!$A$5:$H$29,IF(E2285="HI",2,IF(E2285="LO",6,10))+IF(S2285=1,2,IF(D2285=7,1,(IF(WEEKDAY(B2285)=1,2,IF(WEEKDAY(B2285)=7,1,0))))))</f>
        <v>3</v>
      </c>
    </row>
    <row r="2286" spans="2:21" ht="13.95" customHeight="1" x14ac:dyDescent="0.25">
      <c r="B2286" s="784">
        <f t="shared" si="107"/>
        <v>45478</v>
      </c>
      <c r="C2286" s="785">
        <v>2</v>
      </c>
      <c r="D2286" s="786">
        <f>IFERROR((INDEX(METADATA!$T$2:$T$20,MATCH(B2286,METADATA!$S$2:$S$20,0))),0)</f>
        <v>0</v>
      </c>
      <c r="E2286" s="785" t="str">
        <f t="shared" si="105"/>
        <v>HI</v>
      </c>
      <c r="F2286" s="786">
        <f>VLOOKUP(C2286,METADATA!$A$5:$H$29,IF(E2286="HI",2,IF(E2286="LO",6,10))+IF(D2286=1,2,IF(D2286=7,1,(IF(WEEKDAY(B2286)=1,2,IF(WEEKDAY(B2286)=7,1,0))))))</f>
        <v>3</v>
      </c>
      <c r="G2286" s="786">
        <f>VLOOKUP(C2286,METADATA!$J$5:$Q$29,IF(E2286="HI",2,IF(E2286="LO",6,10))+IF(D2286=1,2,IF(D2286=7,1,(IF(WEEKDAY(B2286)=1,2,IF(WEEKDAY(B2286)=7,1,0))))))</f>
        <v>3</v>
      </c>
      <c r="H2286" s="787">
        <v>8386.75</v>
      </c>
      <c r="I2286" s="788">
        <v>4676.8000183105469</v>
      </c>
      <c r="K2286" s="795">
        <v>0</v>
      </c>
      <c r="M2286" s="798">
        <f t="shared" si="106"/>
        <v>9602.6055825369367</v>
      </c>
      <c r="N2286" s="303"/>
      <c r="S2286" s="786">
        <v>0</v>
      </c>
      <c r="T2286" s="781">
        <f>VLOOKUP(C2286,METADATA!$J$5:$Q$29,IF(E2286="HI",2,IF(E2286="LO",6,10))+IF(S2286=1,2,IF(D2286=7,1,(IF(WEEKDAY(B2286)=1,2,IF(WEEKDAY(B2286)=7,1,0))))))</f>
        <v>3</v>
      </c>
      <c r="U2286" s="781">
        <f>VLOOKUP(C2286,METADATA!$A$5:$H$29,IF(E2286="HI",2,IF(E2286="LO",6,10))+IF(S2286=1,2,IF(D2286=7,1,(IF(WEEKDAY(B2286)=1,2,IF(WEEKDAY(B2286)=7,1,0))))))</f>
        <v>3</v>
      </c>
    </row>
    <row r="2287" spans="2:21" ht="13.95" customHeight="1" x14ac:dyDescent="0.25">
      <c r="B2287" s="784">
        <f t="shared" si="107"/>
        <v>45478</v>
      </c>
      <c r="C2287" s="785">
        <v>3</v>
      </c>
      <c r="D2287" s="786">
        <f>IFERROR((INDEX(METADATA!$T$2:$T$20,MATCH(B2287,METADATA!$S$2:$S$20,0))),0)</f>
        <v>0</v>
      </c>
      <c r="E2287" s="785" t="str">
        <f t="shared" si="105"/>
        <v>HI</v>
      </c>
      <c r="F2287" s="786">
        <f>VLOOKUP(C2287,METADATA!$A$5:$H$29,IF(E2287="HI",2,IF(E2287="LO",6,10))+IF(D2287=1,2,IF(D2287=7,1,(IF(WEEKDAY(B2287)=1,2,IF(WEEKDAY(B2287)=7,1,0))))))</f>
        <v>3</v>
      </c>
      <c r="G2287" s="786">
        <f>VLOOKUP(C2287,METADATA!$J$5:$Q$29,IF(E2287="HI",2,IF(E2287="LO",6,10))+IF(D2287=1,2,IF(D2287=7,1,(IF(WEEKDAY(B2287)=1,2,IF(WEEKDAY(B2287)=7,1,0))))))</f>
        <v>3</v>
      </c>
      <c r="H2287" s="787">
        <v>8575.25</v>
      </c>
      <c r="I2287" s="788">
        <v>4624.7900390625</v>
      </c>
      <c r="K2287" s="795">
        <v>0</v>
      </c>
      <c r="M2287" s="798">
        <f t="shared" si="106"/>
        <v>9742.8740866292483</v>
      </c>
      <c r="N2287" s="303"/>
      <c r="S2287" s="786">
        <v>0</v>
      </c>
      <c r="T2287" s="781">
        <f>VLOOKUP(C2287,METADATA!$J$5:$Q$29,IF(E2287="HI",2,IF(E2287="LO",6,10))+IF(S2287=1,2,IF(D2287=7,1,(IF(WEEKDAY(B2287)=1,2,IF(WEEKDAY(B2287)=7,1,0))))))</f>
        <v>3</v>
      </c>
      <c r="U2287" s="781">
        <f>VLOOKUP(C2287,METADATA!$A$5:$H$29,IF(E2287="HI",2,IF(E2287="LO",6,10))+IF(S2287=1,2,IF(D2287=7,1,(IF(WEEKDAY(B2287)=1,2,IF(WEEKDAY(B2287)=7,1,0))))))</f>
        <v>3</v>
      </c>
    </row>
    <row r="2288" spans="2:21" ht="13.95" customHeight="1" x14ac:dyDescent="0.25">
      <c r="B2288" s="784">
        <f t="shared" si="107"/>
        <v>45478</v>
      </c>
      <c r="C2288" s="785">
        <v>4</v>
      </c>
      <c r="D2288" s="786">
        <f>IFERROR((INDEX(METADATA!$T$2:$T$20,MATCH(B2288,METADATA!$S$2:$S$20,0))),0)</f>
        <v>0</v>
      </c>
      <c r="E2288" s="785" t="str">
        <f t="shared" si="105"/>
        <v>HI</v>
      </c>
      <c r="F2288" s="786">
        <f>VLOOKUP(C2288,METADATA!$A$5:$H$29,IF(E2288="HI",2,IF(E2288="LO",6,10))+IF(D2288=1,2,IF(D2288=7,1,(IF(WEEKDAY(B2288)=1,2,IF(WEEKDAY(B2288)=7,1,0))))))</f>
        <v>3</v>
      </c>
      <c r="G2288" s="786">
        <f>VLOOKUP(C2288,METADATA!$J$5:$Q$29,IF(E2288="HI",2,IF(E2288="LO",6,10))+IF(D2288=1,2,IF(D2288=7,1,(IF(WEEKDAY(B2288)=1,2,IF(WEEKDAY(B2288)=7,1,0))))))</f>
        <v>3</v>
      </c>
      <c r="H2288" s="787">
        <v>9283.75</v>
      </c>
      <c r="I2288" s="788">
        <v>4611.3149719238281</v>
      </c>
      <c r="K2288" s="795">
        <v>0</v>
      </c>
      <c r="M2288" s="798">
        <f t="shared" si="106"/>
        <v>10365.917221007934</v>
      </c>
      <c r="N2288" s="303"/>
      <c r="S2288" s="786">
        <v>0</v>
      </c>
      <c r="T2288" s="781">
        <f>VLOOKUP(C2288,METADATA!$J$5:$Q$29,IF(E2288="HI",2,IF(E2288="LO",6,10))+IF(S2288=1,2,IF(D2288=7,1,(IF(WEEKDAY(B2288)=1,2,IF(WEEKDAY(B2288)=7,1,0))))))</f>
        <v>3</v>
      </c>
      <c r="U2288" s="781">
        <f>VLOOKUP(C2288,METADATA!$A$5:$H$29,IF(E2288="HI",2,IF(E2288="LO",6,10))+IF(S2288=1,2,IF(D2288=7,1,(IF(WEEKDAY(B2288)=1,2,IF(WEEKDAY(B2288)=7,1,0))))))</f>
        <v>3</v>
      </c>
    </row>
    <row r="2289" spans="2:21" ht="13.95" customHeight="1" x14ac:dyDescent="0.25">
      <c r="B2289" s="784">
        <f t="shared" si="107"/>
        <v>45478</v>
      </c>
      <c r="C2289" s="785">
        <v>5</v>
      </c>
      <c r="D2289" s="786">
        <f>IFERROR((INDEX(METADATA!$T$2:$T$20,MATCH(B2289,METADATA!$S$2:$S$20,0))),0)</f>
        <v>0</v>
      </c>
      <c r="E2289" s="785" t="str">
        <f t="shared" si="105"/>
        <v>HI</v>
      </c>
      <c r="F2289" s="786">
        <f>VLOOKUP(C2289,METADATA!$A$5:$H$29,IF(E2289="HI",2,IF(E2289="LO",6,10))+IF(D2289=1,2,IF(D2289=7,1,(IF(WEEKDAY(B2289)=1,2,IF(WEEKDAY(B2289)=7,1,0))))))</f>
        <v>3</v>
      </c>
      <c r="G2289" s="786">
        <f>VLOOKUP(C2289,METADATA!$J$5:$Q$29,IF(E2289="HI",2,IF(E2289="LO",6,10))+IF(D2289=1,2,IF(D2289=7,1,(IF(WEEKDAY(B2289)=1,2,IF(WEEKDAY(B2289)=7,1,0))))))</f>
        <v>3</v>
      </c>
      <c r="H2289" s="787">
        <v>11006.25</v>
      </c>
      <c r="I2289" s="788">
        <v>4520.239990234375</v>
      </c>
      <c r="K2289" s="795">
        <v>0</v>
      </c>
      <c r="M2289" s="798">
        <f t="shared" si="106"/>
        <v>11898.323774036999</v>
      </c>
      <c r="N2289" s="303"/>
      <c r="S2289" s="786">
        <v>0</v>
      </c>
      <c r="T2289" s="781">
        <f>VLOOKUP(C2289,METADATA!$J$5:$Q$29,IF(E2289="HI",2,IF(E2289="LO",6,10))+IF(S2289=1,2,IF(D2289=7,1,(IF(WEEKDAY(B2289)=1,2,IF(WEEKDAY(B2289)=7,1,0))))))</f>
        <v>3</v>
      </c>
      <c r="U2289" s="781">
        <f>VLOOKUP(C2289,METADATA!$A$5:$H$29,IF(E2289="HI",2,IF(E2289="LO",6,10))+IF(S2289=1,2,IF(D2289=7,1,(IF(WEEKDAY(B2289)=1,2,IF(WEEKDAY(B2289)=7,1,0))))))</f>
        <v>3</v>
      </c>
    </row>
    <row r="2290" spans="2:21" ht="13.95" customHeight="1" x14ac:dyDescent="0.25">
      <c r="B2290" s="784">
        <f t="shared" si="107"/>
        <v>45478</v>
      </c>
      <c r="C2290" s="785">
        <v>6</v>
      </c>
      <c r="D2290" s="786">
        <f>IFERROR((INDEX(METADATA!$T$2:$T$20,MATCH(B2290,METADATA!$S$2:$S$20,0))),0)</f>
        <v>0</v>
      </c>
      <c r="E2290" s="785" t="str">
        <f t="shared" si="105"/>
        <v>HI</v>
      </c>
      <c r="F2290" s="786">
        <f>VLOOKUP(C2290,METADATA!$A$5:$H$29,IF(E2290="HI",2,IF(E2290="LO",6,10))+IF(D2290=1,2,IF(D2290=7,1,(IF(WEEKDAY(B2290)=1,2,IF(WEEKDAY(B2290)=7,1,0))))))</f>
        <v>1</v>
      </c>
      <c r="G2290" s="786">
        <f>VLOOKUP(C2290,METADATA!$J$5:$Q$29,IF(E2290="HI",2,IF(E2290="LO",6,10))+IF(D2290=1,2,IF(D2290=7,1,(IF(WEEKDAY(B2290)=1,2,IF(WEEKDAY(B2290)=7,1,0))))))</f>
        <v>1</v>
      </c>
      <c r="H2290" s="787">
        <v>12972.25</v>
      </c>
      <c r="I2290" s="788">
        <v>4476.179931640625</v>
      </c>
      <c r="K2290" s="795">
        <v>870.51250000000005</v>
      </c>
      <c r="M2290" s="798">
        <f t="shared" si="106"/>
        <v>13722.807906653881</v>
      </c>
      <c r="N2290" s="303"/>
      <c r="S2290" s="786">
        <v>0</v>
      </c>
      <c r="T2290" s="781">
        <f>VLOOKUP(C2290,METADATA!$J$5:$Q$29,IF(E2290="HI",2,IF(E2290="LO",6,10))+IF(S2290=1,2,IF(D2290=7,1,(IF(WEEKDAY(B2290)=1,2,IF(WEEKDAY(B2290)=7,1,0))))))</f>
        <v>1</v>
      </c>
      <c r="U2290" s="781">
        <f>VLOOKUP(C2290,METADATA!$A$5:$H$29,IF(E2290="HI",2,IF(E2290="LO",6,10))+IF(S2290=1,2,IF(D2290=7,1,(IF(WEEKDAY(B2290)=1,2,IF(WEEKDAY(B2290)=7,1,0))))))</f>
        <v>1</v>
      </c>
    </row>
    <row r="2291" spans="2:21" ht="13.95" customHeight="1" x14ac:dyDescent="0.25">
      <c r="B2291" s="784">
        <f t="shared" si="107"/>
        <v>45478</v>
      </c>
      <c r="C2291" s="785">
        <v>7</v>
      </c>
      <c r="D2291" s="786">
        <f>IFERROR((INDEX(METADATA!$T$2:$T$20,MATCH(B2291,METADATA!$S$2:$S$20,0))),0)</f>
        <v>0</v>
      </c>
      <c r="E2291" s="785" t="str">
        <f t="shared" si="105"/>
        <v>HI</v>
      </c>
      <c r="F2291" s="786">
        <f>VLOOKUP(C2291,METADATA!$A$5:$H$29,IF(E2291="HI",2,IF(E2291="LO",6,10))+IF(D2291=1,2,IF(D2291=7,1,(IF(WEEKDAY(B2291)=1,2,IF(WEEKDAY(B2291)=7,1,0))))))</f>
        <v>1</v>
      </c>
      <c r="G2291" s="786">
        <f>VLOOKUP(C2291,METADATA!$J$5:$Q$29,IF(E2291="HI",2,IF(E2291="LO",6,10))+IF(D2291=1,2,IF(D2291=7,1,(IF(WEEKDAY(B2291)=1,2,IF(WEEKDAY(B2291)=7,1,0))))))</f>
        <v>1</v>
      </c>
      <c r="H2291" s="787">
        <v>13939.25</v>
      </c>
      <c r="I2291" s="788">
        <v>4577.3249816894531</v>
      </c>
      <c r="K2291" s="795">
        <v>865.8125</v>
      </c>
      <c r="M2291" s="798">
        <f t="shared" si="106"/>
        <v>14671.55733214775</v>
      </c>
      <c r="N2291" s="303"/>
      <c r="S2291" s="786">
        <v>0</v>
      </c>
      <c r="T2291" s="781">
        <f>VLOOKUP(C2291,METADATA!$J$5:$Q$29,IF(E2291="HI",2,IF(E2291="LO",6,10))+IF(S2291=1,2,IF(D2291=7,1,(IF(WEEKDAY(B2291)=1,2,IF(WEEKDAY(B2291)=7,1,0))))))</f>
        <v>1</v>
      </c>
      <c r="U2291" s="781">
        <f>VLOOKUP(C2291,METADATA!$A$5:$H$29,IF(E2291="HI",2,IF(E2291="LO",6,10))+IF(S2291=1,2,IF(D2291=7,1,(IF(WEEKDAY(B2291)=1,2,IF(WEEKDAY(B2291)=7,1,0))))))</f>
        <v>1</v>
      </c>
    </row>
    <row r="2292" spans="2:21" ht="13.95" customHeight="1" x14ac:dyDescent="0.25">
      <c r="B2292" s="784">
        <f t="shared" si="107"/>
        <v>45478</v>
      </c>
      <c r="C2292" s="785">
        <v>8</v>
      </c>
      <c r="D2292" s="786">
        <f>IFERROR((INDEX(METADATA!$T$2:$T$20,MATCH(B2292,METADATA!$S$2:$S$20,0))),0)</f>
        <v>0</v>
      </c>
      <c r="E2292" s="785" t="str">
        <f t="shared" si="105"/>
        <v>HI</v>
      </c>
      <c r="F2292" s="786">
        <f>VLOOKUP(C2292,METADATA!$A$5:$H$29,IF(E2292="HI",2,IF(E2292="LO",6,10))+IF(D2292=1,2,IF(D2292=7,1,(IF(WEEKDAY(B2292)=1,2,IF(WEEKDAY(B2292)=7,1,0))))))</f>
        <v>2</v>
      </c>
      <c r="G2292" s="786">
        <f>VLOOKUP(C2292,METADATA!$J$5:$Q$29,IF(E2292="HI",2,IF(E2292="LO",6,10))+IF(D2292=1,2,IF(D2292=7,1,(IF(WEEKDAY(B2292)=1,2,IF(WEEKDAY(B2292)=7,1,0))))))</f>
        <v>1</v>
      </c>
      <c r="H2292" s="787">
        <v>15174.5</v>
      </c>
      <c r="I2292" s="788">
        <v>4443.2099609375</v>
      </c>
      <c r="K2292" s="795">
        <v>834.63750000000005</v>
      </c>
      <c r="M2292" s="798">
        <f t="shared" si="106"/>
        <v>15811.627525557709</v>
      </c>
      <c r="N2292" s="303"/>
      <c r="S2292" s="786">
        <v>0</v>
      </c>
      <c r="T2292" s="781">
        <f>VLOOKUP(C2292,METADATA!$J$5:$Q$29,IF(E2292="HI",2,IF(E2292="LO",6,10))+IF(S2292=1,2,IF(D2292=7,1,(IF(WEEKDAY(B2292)=1,2,IF(WEEKDAY(B2292)=7,1,0))))))</f>
        <v>1</v>
      </c>
      <c r="U2292" s="781">
        <f>VLOOKUP(C2292,METADATA!$A$5:$H$29,IF(E2292="HI",2,IF(E2292="LO",6,10))+IF(S2292=1,2,IF(D2292=7,1,(IF(WEEKDAY(B2292)=1,2,IF(WEEKDAY(B2292)=7,1,0))))))</f>
        <v>2</v>
      </c>
    </row>
    <row r="2293" spans="2:21" ht="13.95" customHeight="1" x14ac:dyDescent="0.25">
      <c r="B2293" s="784">
        <f t="shared" si="107"/>
        <v>45478</v>
      </c>
      <c r="C2293" s="785">
        <v>9</v>
      </c>
      <c r="D2293" s="786">
        <f>IFERROR((INDEX(METADATA!$T$2:$T$20,MATCH(B2293,METADATA!$S$2:$S$20,0))),0)</f>
        <v>0</v>
      </c>
      <c r="E2293" s="785" t="str">
        <f t="shared" si="105"/>
        <v>HI</v>
      </c>
      <c r="F2293" s="786">
        <f>VLOOKUP(C2293,METADATA!$A$5:$H$29,IF(E2293="HI",2,IF(E2293="LO",6,10))+IF(D2293=1,2,IF(D2293=7,1,(IF(WEEKDAY(B2293)=1,2,IF(WEEKDAY(B2293)=7,1,0))))))</f>
        <v>2</v>
      </c>
      <c r="G2293" s="786">
        <f>VLOOKUP(C2293,METADATA!$J$5:$Q$29,IF(E2293="HI",2,IF(E2293="LO",6,10))+IF(D2293=1,2,IF(D2293=7,1,(IF(WEEKDAY(B2293)=1,2,IF(WEEKDAY(B2293)=7,1,0))))))</f>
        <v>2</v>
      </c>
      <c r="H2293" s="787">
        <v>15828.25</v>
      </c>
      <c r="I2293" s="788">
        <v>4456.1500244140625</v>
      </c>
      <c r="K2293" s="795">
        <v>847.33749999999998</v>
      </c>
      <c r="M2293" s="798">
        <f t="shared" si="106"/>
        <v>16443.563211864559</v>
      </c>
      <c r="N2293" s="303"/>
      <c r="S2293" s="786">
        <v>0</v>
      </c>
      <c r="T2293" s="781">
        <f>VLOOKUP(C2293,METADATA!$J$5:$Q$29,IF(E2293="HI",2,IF(E2293="LO",6,10))+IF(S2293=1,2,IF(D2293=7,1,(IF(WEEKDAY(B2293)=1,2,IF(WEEKDAY(B2293)=7,1,0))))))</f>
        <v>2</v>
      </c>
      <c r="U2293" s="781">
        <f>VLOOKUP(C2293,METADATA!$A$5:$H$29,IF(E2293="HI",2,IF(E2293="LO",6,10))+IF(S2293=1,2,IF(D2293=7,1,(IF(WEEKDAY(B2293)=1,2,IF(WEEKDAY(B2293)=7,1,0))))))</f>
        <v>2</v>
      </c>
    </row>
    <row r="2294" spans="2:21" ht="13.95" customHeight="1" x14ac:dyDescent="0.25">
      <c r="B2294" s="784">
        <f t="shared" si="107"/>
        <v>45478</v>
      </c>
      <c r="C2294" s="785">
        <v>10</v>
      </c>
      <c r="D2294" s="786">
        <f>IFERROR((INDEX(METADATA!$T$2:$T$20,MATCH(B2294,METADATA!$S$2:$S$20,0))),0)</f>
        <v>0</v>
      </c>
      <c r="E2294" s="785" t="str">
        <f t="shared" si="105"/>
        <v>HI</v>
      </c>
      <c r="F2294" s="786">
        <f>VLOOKUP(C2294,METADATA!$A$5:$H$29,IF(E2294="HI",2,IF(E2294="LO",6,10))+IF(D2294=1,2,IF(D2294=7,1,(IF(WEEKDAY(B2294)=1,2,IF(WEEKDAY(B2294)=7,1,0))))))</f>
        <v>2</v>
      </c>
      <c r="G2294" s="786">
        <f>VLOOKUP(C2294,METADATA!$J$5:$Q$29,IF(E2294="HI",2,IF(E2294="LO",6,10))+IF(D2294=1,2,IF(D2294=7,1,(IF(WEEKDAY(B2294)=1,2,IF(WEEKDAY(B2294)=7,1,0))))))</f>
        <v>2</v>
      </c>
      <c r="H2294" s="787">
        <v>15419.5</v>
      </c>
      <c r="I2294" s="788">
        <v>3318.2425231933594</v>
      </c>
      <c r="K2294" s="795">
        <v>851.61249999999995</v>
      </c>
      <c r="M2294" s="798">
        <f t="shared" si="106"/>
        <v>15772.498650902737</v>
      </c>
      <c r="N2294" s="303"/>
      <c r="S2294" s="786">
        <v>0</v>
      </c>
      <c r="T2294" s="781">
        <f>VLOOKUP(C2294,METADATA!$J$5:$Q$29,IF(E2294="HI",2,IF(E2294="LO",6,10))+IF(S2294=1,2,IF(D2294=7,1,(IF(WEEKDAY(B2294)=1,2,IF(WEEKDAY(B2294)=7,1,0))))))</f>
        <v>2</v>
      </c>
      <c r="U2294" s="781">
        <f>VLOOKUP(C2294,METADATA!$A$5:$H$29,IF(E2294="HI",2,IF(E2294="LO",6,10))+IF(S2294=1,2,IF(D2294=7,1,(IF(WEEKDAY(B2294)=1,2,IF(WEEKDAY(B2294)=7,1,0))))))</f>
        <v>2</v>
      </c>
    </row>
    <row r="2295" spans="2:21" ht="13.95" customHeight="1" x14ac:dyDescent="0.25">
      <c r="B2295" s="784">
        <f t="shared" si="107"/>
        <v>45478</v>
      </c>
      <c r="C2295" s="785">
        <v>11</v>
      </c>
      <c r="D2295" s="786">
        <f>IFERROR((INDEX(METADATA!$T$2:$T$20,MATCH(B2295,METADATA!$S$2:$S$20,0))),0)</f>
        <v>0</v>
      </c>
      <c r="E2295" s="785" t="str">
        <f t="shared" si="105"/>
        <v>HI</v>
      </c>
      <c r="F2295" s="786">
        <f>VLOOKUP(C2295,METADATA!$A$5:$H$29,IF(E2295="HI",2,IF(E2295="LO",6,10))+IF(D2295=1,2,IF(D2295=7,1,(IF(WEEKDAY(B2295)=1,2,IF(WEEKDAY(B2295)=7,1,0))))))</f>
        <v>2</v>
      </c>
      <c r="G2295" s="786">
        <f>VLOOKUP(C2295,METADATA!$J$5:$Q$29,IF(E2295="HI",2,IF(E2295="LO",6,10))+IF(D2295=1,2,IF(D2295=7,1,(IF(WEEKDAY(B2295)=1,2,IF(WEEKDAY(B2295)=7,1,0))))))</f>
        <v>2</v>
      </c>
      <c r="H2295" s="787">
        <v>15422</v>
      </c>
      <c r="I2295" s="788">
        <v>4415.8800048828125</v>
      </c>
      <c r="K2295" s="795">
        <v>856.5</v>
      </c>
      <c r="M2295" s="798">
        <f t="shared" si="106"/>
        <v>16041.760508669982</v>
      </c>
      <c r="N2295" s="303"/>
      <c r="S2295" s="786">
        <v>0</v>
      </c>
      <c r="T2295" s="781">
        <f>VLOOKUP(C2295,METADATA!$J$5:$Q$29,IF(E2295="HI",2,IF(E2295="LO",6,10))+IF(S2295=1,2,IF(D2295=7,1,(IF(WEEKDAY(B2295)=1,2,IF(WEEKDAY(B2295)=7,1,0))))))</f>
        <v>2</v>
      </c>
      <c r="U2295" s="781">
        <f>VLOOKUP(C2295,METADATA!$A$5:$H$29,IF(E2295="HI",2,IF(E2295="LO",6,10))+IF(S2295=1,2,IF(D2295=7,1,(IF(WEEKDAY(B2295)=1,2,IF(WEEKDAY(B2295)=7,1,0))))))</f>
        <v>2</v>
      </c>
    </row>
    <row r="2296" spans="2:21" ht="13.95" customHeight="1" x14ac:dyDescent="0.25">
      <c r="B2296" s="784">
        <f t="shared" si="107"/>
        <v>45478</v>
      </c>
      <c r="C2296" s="785">
        <v>12</v>
      </c>
      <c r="D2296" s="786">
        <f>IFERROR((INDEX(METADATA!$T$2:$T$20,MATCH(B2296,METADATA!$S$2:$S$20,0))),0)</f>
        <v>0</v>
      </c>
      <c r="E2296" s="785" t="str">
        <f t="shared" si="105"/>
        <v>HI</v>
      </c>
      <c r="F2296" s="786">
        <f>VLOOKUP(C2296,METADATA!$A$5:$H$29,IF(E2296="HI",2,IF(E2296="LO",6,10))+IF(D2296=1,2,IF(D2296=7,1,(IF(WEEKDAY(B2296)=1,2,IF(WEEKDAY(B2296)=7,1,0))))))</f>
        <v>2</v>
      </c>
      <c r="G2296" s="786">
        <f>VLOOKUP(C2296,METADATA!$J$5:$Q$29,IF(E2296="HI",2,IF(E2296="LO",6,10))+IF(D2296=1,2,IF(D2296=7,1,(IF(WEEKDAY(B2296)=1,2,IF(WEEKDAY(B2296)=7,1,0))))))</f>
        <v>2</v>
      </c>
      <c r="H2296" s="787">
        <v>14979</v>
      </c>
      <c r="I2296" s="788">
        <v>3834.3049621582031</v>
      </c>
      <c r="K2296" s="795">
        <v>824.32500000000005</v>
      </c>
      <c r="M2296" s="798">
        <f t="shared" si="106"/>
        <v>15461.964155398595</v>
      </c>
      <c r="N2296" s="303"/>
      <c r="S2296" s="786">
        <v>0</v>
      </c>
      <c r="T2296" s="781">
        <f>VLOOKUP(C2296,METADATA!$J$5:$Q$29,IF(E2296="HI",2,IF(E2296="LO",6,10))+IF(S2296=1,2,IF(D2296=7,1,(IF(WEEKDAY(B2296)=1,2,IF(WEEKDAY(B2296)=7,1,0))))))</f>
        <v>2</v>
      </c>
      <c r="U2296" s="781">
        <f>VLOOKUP(C2296,METADATA!$A$5:$H$29,IF(E2296="HI",2,IF(E2296="LO",6,10))+IF(S2296=1,2,IF(D2296=7,1,(IF(WEEKDAY(B2296)=1,2,IF(WEEKDAY(B2296)=7,1,0))))))</f>
        <v>2</v>
      </c>
    </row>
    <row r="2297" spans="2:21" ht="13.95" customHeight="1" x14ac:dyDescent="0.25">
      <c r="B2297" s="784">
        <f t="shared" si="107"/>
        <v>45478</v>
      </c>
      <c r="C2297" s="785">
        <v>13</v>
      </c>
      <c r="D2297" s="786">
        <f>IFERROR((INDEX(METADATA!$T$2:$T$20,MATCH(B2297,METADATA!$S$2:$S$20,0))),0)</f>
        <v>0</v>
      </c>
      <c r="E2297" s="785" t="str">
        <f t="shared" si="105"/>
        <v>HI</v>
      </c>
      <c r="F2297" s="786">
        <f>VLOOKUP(C2297,METADATA!$A$5:$H$29,IF(E2297="HI",2,IF(E2297="LO",6,10))+IF(D2297=1,2,IF(D2297=7,1,(IF(WEEKDAY(B2297)=1,2,IF(WEEKDAY(B2297)=7,1,0))))))</f>
        <v>2</v>
      </c>
      <c r="G2297" s="786">
        <f>VLOOKUP(C2297,METADATA!$J$5:$Q$29,IF(E2297="HI",2,IF(E2297="LO",6,10))+IF(D2297=1,2,IF(D2297=7,1,(IF(WEEKDAY(B2297)=1,2,IF(WEEKDAY(B2297)=7,1,0))))))</f>
        <v>2</v>
      </c>
      <c r="H2297" s="787">
        <v>14210.25</v>
      </c>
      <c r="I2297" s="788">
        <v>3248.8150100708008</v>
      </c>
      <c r="K2297" s="795">
        <v>882.73749999999995</v>
      </c>
      <c r="M2297" s="798">
        <f t="shared" si="106"/>
        <v>14576.899671472029</v>
      </c>
      <c r="N2297" s="303"/>
      <c r="S2297" s="786">
        <v>0</v>
      </c>
      <c r="T2297" s="781">
        <f>VLOOKUP(C2297,METADATA!$J$5:$Q$29,IF(E2297="HI",2,IF(E2297="LO",6,10))+IF(S2297=1,2,IF(D2297=7,1,(IF(WEEKDAY(B2297)=1,2,IF(WEEKDAY(B2297)=7,1,0))))))</f>
        <v>2</v>
      </c>
      <c r="U2297" s="781">
        <f>VLOOKUP(C2297,METADATA!$A$5:$H$29,IF(E2297="HI",2,IF(E2297="LO",6,10))+IF(S2297=1,2,IF(D2297=7,1,(IF(WEEKDAY(B2297)=1,2,IF(WEEKDAY(B2297)=7,1,0))))))</f>
        <v>2</v>
      </c>
    </row>
    <row r="2298" spans="2:21" ht="13.95" customHeight="1" x14ac:dyDescent="0.25">
      <c r="B2298" s="784">
        <f t="shared" si="107"/>
        <v>45478</v>
      </c>
      <c r="C2298" s="785">
        <v>14</v>
      </c>
      <c r="D2298" s="786">
        <f>IFERROR((INDEX(METADATA!$T$2:$T$20,MATCH(B2298,METADATA!$S$2:$S$20,0))),0)</f>
        <v>0</v>
      </c>
      <c r="E2298" s="785" t="str">
        <f t="shared" si="105"/>
        <v>HI</v>
      </c>
      <c r="F2298" s="786">
        <f>VLOOKUP(C2298,METADATA!$A$5:$H$29,IF(E2298="HI",2,IF(E2298="LO",6,10))+IF(D2298=1,2,IF(D2298=7,1,(IF(WEEKDAY(B2298)=1,2,IF(WEEKDAY(B2298)=7,1,0))))))</f>
        <v>2</v>
      </c>
      <c r="G2298" s="786">
        <f>VLOOKUP(C2298,METADATA!$J$5:$Q$29,IF(E2298="HI",2,IF(E2298="LO",6,10))+IF(D2298=1,2,IF(D2298=7,1,(IF(WEEKDAY(B2298)=1,2,IF(WEEKDAY(B2298)=7,1,0))))))</f>
        <v>2</v>
      </c>
      <c r="H2298" s="787">
        <v>13880.25</v>
      </c>
      <c r="I2298" s="788">
        <v>3327.5599670410156</v>
      </c>
      <c r="K2298" s="795">
        <v>909.3125</v>
      </c>
      <c r="M2298" s="798">
        <f t="shared" si="106"/>
        <v>14273.541795810666</v>
      </c>
      <c r="N2298" s="303"/>
      <c r="S2298" s="786">
        <v>0</v>
      </c>
      <c r="T2298" s="781">
        <f>VLOOKUP(C2298,METADATA!$J$5:$Q$29,IF(E2298="HI",2,IF(E2298="LO",6,10))+IF(S2298=1,2,IF(D2298=7,1,(IF(WEEKDAY(B2298)=1,2,IF(WEEKDAY(B2298)=7,1,0))))))</f>
        <v>2</v>
      </c>
      <c r="U2298" s="781">
        <f>VLOOKUP(C2298,METADATA!$A$5:$H$29,IF(E2298="HI",2,IF(E2298="LO",6,10))+IF(S2298=1,2,IF(D2298=7,1,(IF(WEEKDAY(B2298)=1,2,IF(WEEKDAY(B2298)=7,1,0))))))</f>
        <v>2</v>
      </c>
    </row>
    <row r="2299" spans="2:21" ht="13.95" customHeight="1" x14ac:dyDescent="0.25">
      <c r="B2299" s="784">
        <f t="shared" si="107"/>
        <v>45478</v>
      </c>
      <c r="C2299" s="785">
        <v>15</v>
      </c>
      <c r="D2299" s="786">
        <f>IFERROR((INDEX(METADATA!$T$2:$T$20,MATCH(B2299,METADATA!$S$2:$S$20,0))),0)</f>
        <v>0</v>
      </c>
      <c r="E2299" s="785" t="str">
        <f t="shared" si="105"/>
        <v>HI</v>
      </c>
      <c r="F2299" s="786">
        <f>VLOOKUP(C2299,METADATA!$A$5:$H$29,IF(E2299="HI",2,IF(E2299="LO",6,10))+IF(D2299=1,2,IF(D2299=7,1,(IF(WEEKDAY(B2299)=1,2,IF(WEEKDAY(B2299)=7,1,0))))))</f>
        <v>2</v>
      </c>
      <c r="G2299" s="786">
        <f>VLOOKUP(C2299,METADATA!$J$5:$Q$29,IF(E2299="HI",2,IF(E2299="LO",6,10))+IF(D2299=1,2,IF(D2299=7,1,(IF(WEEKDAY(B2299)=1,2,IF(WEEKDAY(B2299)=7,1,0))))))</f>
        <v>2</v>
      </c>
      <c r="H2299" s="787">
        <v>13361</v>
      </c>
      <c r="I2299" s="788">
        <v>3324.0048980712891</v>
      </c>
      <c r="K2299" s="795">
        <v>905.6</v>
      </c>
      <c r="M2299" s="798">
        <f t="shared" si="106"/>
        <v>13768.272570021336</v>
      </c>
      <c r="N2299" s="303"/>
      <c r="S2299" s="786">
        <v>0</v>
      </c>
      <c r="T2299" s="781">
        <f>VLOOKUP(C2299,METADATA!$J$5:$Q$29,IF(E2299="HI",2,IF(E2299="LO",6,10))+IF(S2299=1,2,IF(D2299=7,1,(IF(WEEKDAY(B2299)=1,2,IF(WEEKDAY(B2299)=7,1,0))))))</f>
        <v>2</v>
      </c>
      <c r="U2299" s="781">
        <f>VLOOKUP(C2299,METADATA!$A$5:$H$29,IF(E2299="HI",2,IF(E2299="LO",6,10))+IF(S2299=1,2,IF(D2299=7,1,(IF(WEEKDAY(B2299)=1,2,IF(WEEKDAY(B2299)=7,1,0))))))</f>
        <v>2</v>
      </c>
    </row>
    <row r="2300" spans="2:21" ht="13.95" customHeight="1" x14ac:dyDescent="0.25">
      <c r="B2300" s="784">
        <f t="shared" si="107"/>
        <v>45478</v>
      </c>
      <c r="C2300" s="785">
        <v>16</v>
      </c>
      <c r="D2300" s="786">
        <f>IFERROR((INDEX(METADATA!$T$2:$T$20,MATCH(B2300,METADATA!$S$2:$S$20,0))),0)</f>
        <v>0</v>
      </c>
      <c r="E2300" s="785" t="str">
        <f t="shared" si="105"/>
        <v>HI</v>
      </c>
      <c r="F2300" s="786">
        <f>VLOOKUP(C2300,METADATA!$A$5:$H$29,IF(E2300="HI",2,IF(E2300="LO",6,10))+IF(D2300=1,2,IF(D2300=7,1,(IF(WEEKDAY(B2300)=1,2,IF(WEEKDAY(B2300)=7,1,0))))))</f>
        <v>2</v>
      </c>
      <c r="G2300" s="786">
        <f>VLOOKUP(C2300,METADATA!$J$5:$Q$29,IF(E2300="HI",2,IF(E2300="LO",6,10))+IF(D2300=1,2,IF(D2300=7,1,(IF(WEEKDAY(B2300)=1,2,IF(WEEKDAY(B2300)=7,1,0))))))</f>
        <v>2</v>
      </c>
      <c r="H2300" s="787">
        <v>13111.5</v>
      </c>
      <c r="I2300" s="788">
        <v>3464.02001953125</v>
      </c>
      <c r="K2300" s="795">
        <v>913.98749999999995</v>
      </c>
      <c r="M2300" s="798">
        <f t="shared" si="106"/>
        <v>13561.374080295598</v>
      </c>
      <c r="N2300" s="303"/>
      <c r="S2300" s="786">
        <v>0</v>
      </c>
      <c r="T2300" s="781">
        <f>VLOOKUP(C2300,METADATA!$J$5:$Q$29,IF(E2300="HI",2,IF(E2300="LO",6,10))+IF(S2300=1,2,IF(D2300=7,1,(IF(WEEKDAY(B2300)=1,2,IF(WEEKDAY(B2300)=7,1,0))))))</f>
        <v>2</v>
      </c>
      <c r="U2300" s="781">
        <f>VLOOKUP(C2300,METADATA!$A$5:$H$29,IF(E2300="HI",2,IF(E2300="LO",6,10))+IF(S2300=1,2,IF(D2300=7,1,(IF(WEEKDAY(B2300)=1,2,IF(WEEKDAY(B2300)=7,1,0))))))</f>
        <v>2</v>
      </c>
    </row>
    <row r="2301" spans="2:21" ht="13.95" customHeight="1" x14ac:dyDescent="0.25">
      <c r="B2301" s="784">
        <f t="shared" si="107"/>
        <v>45478</v>
      </c>
      <c r="C2301" s="785">
        <v>17</v>
      </c>
      <c r="D2301" s="786">
        <f>IFERROR((INDEX(METADATA!$T$2:$T$20,MATCH(B2301,METADATA!$S$2:$S$20,0))),0)</f>
        <v>0</v>
      </c>
      <c r="E2301" s="785" t="str">
        <f t="shared" si="105"/>
        <v>HI</v>
      </c>
      <c r="F2301" s="786">
        <f>VLOOKUP(C2301,METADATA!$A$5:$H$29,IF(E2301="HI",2,IF(E2301="LO",6,10))+IF(D2301=1,2,IF(D2301=7,1,(IF(WEEKDAY(B2301)=1,2,IF(WEEKDAY(B2301)=7,1,0))))))</f>
        <v>1</v>
      </c>
      <c r="G2301" s="786">
        <f>VLOOKUP(C2301,METADATA!$J$5:$Q$29,IF(E2301="HI",2,IF(E2301="LO",6,10))+IF(D2301=1,2,IF(D2301=7,1,(IF(WEEKDAY(B2301)=1,2,IF(WEEKDAY(B2301)=7,1,0))))))</f>
        <v>1</v>
      </c>
      <c r="H2301" s="787">
        <v>13054.75</v>
      </c>
      <c r="I2301" s="788">
        <v>3939.5099029541016</v>
      </c>
      <c r="K2301" s="795">
        <v>902.26250000000005</v>
      </c>
      <c r="M2301" s="798">
        <f t="shared" si="106"/>
        <v>13636.21046471392</v>
      </c>
      <c r="N2301" s="303"/>
      <c r="S2301" s="786">
        <v>0</v>
      </c>
      <c r="T2301" s="781">
        <f>VLOOKUP(C2301,METADATA!$J$5:$Q$29,IF(E2301="HI",2,IF(E2301="LO",6,10))+IF(S2301=1,2,IF(D2301=7,1,(IF(WEEKDAY(B2301)=1,2,IF(WEEKDAY(B2301)=7,1,0))))))</f>
        <v>1</v>
      </c>
      <c r="U2301" s="781">
        <f>VLOOKUP(C2301,METADATA!$A$5:$H$29,IF(E2301="HI",2,IF(E2301="LO",6,10))+IF(S2301=1,2,IF(D2301=7,1,(IF(WEEKDAY(B2301)=1,2,IF(WEEKDAY(B2301)=7,1,0))))))</f>
        <v>1</v>
      </c>
    </row>
    <row r="2302" spans="2:21" ht="13.95" customHeight="1" x14ac:dyDescent="0.25">
      <c r="B2302" s="784">
        <f t="shared" si="107"/>
        <v>45478</v>
      </c>
      <c r="C2302" s="785">
        <v>18</v>
      </c>
      <c r="D2302" s="786">
        <f>IFERROR((INDEX(METADATA!$T$2:$T$20,MATCH(B2302,METADATA!$S$2:$S$20,0))),0)</f>
        <v>0</v>
      </c>
      <c r="E2302" s="785" t="str">
        <f t="shared" si="105"/>
        <v>HI</v>
      </c>
      <c r="F2302" s="786">
        <f>VLOOKUP(C2302,METADATA!$A$5:$H$29,IF(E2302="HI",2,IF(E2302="LO",6,10))+IF(D2302=1,2,IF(D2302=7,1,(IF(WEEKDAY(B2302)=1,2,IF(WEEKDAY(B2302)=7,1,0))))))</f>
        <v>1</v>
      </c>
      <c r="G2302" s="786">
        <f>VLOOKUP(C2302,METADATA!$J$5:$Q$29,IF(E2302="HI",2,IF(E2302="LO",6,10))+IF(D2302=1,2,IF(D2302=7,1,(IF(WEEKDAY(B2302)=1,2,IF(WEEKDAY(B2302)=7,1,0))))))</f>
        <v>1</v>
      </c>
      <c r="H2302" s="787">
        <v>13000.75</v>
      </c>
      <c r="I2302" s="788">
        <v>3521.1249847412109</v>
      </c>
      <c r="K2302" s="795">
        <v>933.76250000000005</v>
      </c>
      <c r="M2302" s="798">
        <f t="shared" si="106"/>
        <v>13469.143317994236</v>
      </c>
      <c r="N2302" s="303"/>
      <c r="S2302" s="786">
        <v>0</v>
      </c>
      <c r="T2302" s="781">
        <f>VLOOKUP(C2302,METADATA!$J$5:$Q$29,IF(E2302="HI",2,IF(E2302="LO",6,10))+IF(S2302=1,2,IF(D2302=7,1,(IF(WEEKDAY(B2302)=1,2,IF(WEEKDAY(B2302)=7,1,0))))))</f>
        <v>1</v>
      </c>
      <c r="U2302" s="781">
        <f>VLOOKUP(C2302,METADATA!$A$5:$H$29,IF(E2302="HI",2,IF(E2302="LO",6,10))+IF(S2302=1,2,IF(D2302=7,1,(IF(WEEKDAY(B2302)=1,2,IF(WEEKDAY(B2302)=7,1,0))))))</f>
        <v>1</v>
      </c>
    </row>
    <row r="2303" spans="2:21" ht="13.95" customHeight="1" x14ac:dyDescent="0.25">
      <c r="B2303" s="784">
        <f t="shared" si="107"/>
        <v>45478</v>
      </c>
      <c r="C2303" s="785">
        <v>19</v>
      </c>
      <c r="D2303" s="786">
        <f>IFERROR((INDEX(METADATA!$T$2:$T$20,MATCH(B2303,METADATA!$S$2:$S$20,0))),0)</f>
        <v>0</v>
      </c>
      <c r="E2303" s="785" t="str">
        <f t="shared" si="105"/>
        <v>HI</v>
      </c>
      <c r="F2303" s="786">
        <f>VLOOKUP(C2303,METADATA!$A$5:$H$29,IF(E2303="HI",2,IF(E2303="LO",6,10))+IF(D2303=1,2,IF(D2303=7,1,(IF(WEEKDAY(B2303)=1,2,IF(WEEKDAY(B2303)=7,1,0))))))</f>
        <v>1</v>
      </c>
      <c r="G2303" s="786">
        <f>VLOOKUP(C2303,METADATA!$J$5:$Q$29,IF(E2303="HI",2,IF(E2303="LO",6,10))+IF(D2303=1,2,IF(D2303=7,1,(IF(WEEKDAY(B2303)=1,2,IF(WEEKDAY(B2303)=7,1,0))))))</f>
        <v>2</v>
      </c>
      <c r="H2303" s="787">
        <v>13723.25</v>
      </c>
      <c r="I2303" s="788">
        <v>4551.4650573730469</v>
      </c>
      <c r="K2303" s="795">
        <v>0</v>
      </c>
      <c r="M2303" s="798">
        <f t="shared" si="106"/>
        <v>14458.334092522135</v>
      </c>
      <c r="N2303" s="303"/>
      <c r="S2303" s="786">
        <v>0</v>
      </c>
      <c r="T2303" s="781">
        <f>VLOOKUP(C2303,METADATA!$J$5:$Q$29,IF(E2303="HI",2,IF(E2303="LO",6,10))+IF(S2303=1,2,IF(D2303=7,1,(IF(WEEKDAY(B2303)=1,2,IF(WEEKDAY(B2303)=7,1,0))))))</f>
        <v>2</v>
      </c>
      <c r="U2303" s="781">
        <f>VLOOKUP(C2303,METADATA!$A$5:$H$29,IF(E2303="HI",2,IF(E2303="LO",6,10))+IF(S2303=1,2,IF(D2303=7,1,(IF(WEEKDAY(B2303)=1,2,IF(WEEKDAY(B2303)=7,1,0))))))</f>
        <v>1</v>
      </c>
    </row>
    <row r="2304" spans="2:21" ht="13.95" customHeight="1" x14ac:dyDescent="0.25">
      <c r="B2304" s="784">
        <f t="shared" si="107"/>
        <v>45478</v>
      </c>
      <c r="C2304" s="785">
        <v>20</v>
      </c>
      <c r="D2304" s="786">
        <f>IFERROR((INDEX(METADATA!$T$2:$T$20,MATCH(B2304,METADATA!$S$2:$S$20,0))),0)</f>
        <v>0</v>
      </c>
      <c r="E2304" s="785" t="str">
        <f t="shared" si="105"/>
        <v>HI</v>
      </c>
      <c r="F2304" s="786">
        <f>VLOOKUP(C2304,METADATA!$A$5:$H$29,IF(E2304="HI",2,IF(E2304="LO",6,10))+IF(D2304=1,2,IF(D2304=7,1,(IF(WEEKDAY(B2304)=1,2,IF(WEEKDAY(B2304)=7,1,0))))))</f>
        <v>2</v>
      </c>
      <c r="G2304" s="786">
        <f>VLOOKUP(C2304,METADATA!$J$5:$Q$29,IF(E2304="HI",2,IF(E2304="LO",6,10))+IF(D2304=1,2,IF(D2304=7,1,(IF(WEEKDAY(B2304)=1,2,IF(WEEKDAY(B2304)=7,1,0))))))</f>
        <v>2</v>
      </c>
      <c r="H2304" s="787">
        <v>12244.25</v>
      </c>
      <c r="I2304" s="788">
        <v>3970.9450378417969</v>
      </c>
      <c r="K2304" s="795">
        <v>0</v>
      </c>
      <c r="M2304" s="798">
        <f t="shared" si="106"/>
        <v>12872.065201670646</v>
      </c>
      <c r="N2304" s="303"/>
      <c r="S2304" s="786">
        <v>0</v>
      </c>
      <c r="T2304" s="781">
        <f>VLOOKUP(C2304,METADATA!$J$5:$Q$29,IF(E2304="HI",2,IF(E2304="LO",6,10))+IF(S2304=1,2,IF(D2304=7,1,(IF(WEEKDAY(B2304)=1,2,IF(WEEKDAY(B2304)=7,1,0))))))</f>
        <v>2</v>
      </c>
      <c r="U2304" s="781">
        <f>VLOOKUP(C2304,METADATA!$A$5:$H$29,IF(E2304="HI",2,IF(E2304="LO",6,10))+IF(S2304=1,2,IF(D2304=7,1,(IF(WEEKDAY(B2304)=1,2,IF(WEEKDAY(B2304)=7,1,0))))))</f>
        <v>2</v>
      </c>
    </row>
    <row r="2305" spans="2:21" ht="13.95" customHeight="1" x14ac:dyDescent="0.25">
      <c r="B2305" s="784">
        <f t="shared" si="107"/>
        <v>45478</v>
      </c>
      <c r="C2305" s="785">
        <v>21</v>
      </c>
      <c r="D2305" s="786">
        <f>IFERROR((INDEX(METADATA!$T$2:$T$20,MATCH(B2305,METADATA!$S$2:$S$20,0))),0)</f>
        <v>0</v>
      </c>
      <c r="E2305" s="785" t="str">
        <f t="shared" si="105"/>
        <v>HI</v>
      </c>
      <c r="F2305" s="786">
        <f>VLOOKUP(C2305,METADATA!$A$5:$H$29,IF(E2305="HI",2,IF(E2305="LO",6,10))+IF(D2305=1,2,IF(D2305=7,1,(IF(WEEKDAY(B2305)=1,2,IF(WEEKDAY(B2305)=7,1,0))))))</f>
        <v>2</v>
      </c>
      <c r="G2305" s="786">
        <f>VLOOKUP(C2305,METADATA!$J$5:$Q$29,IF(E2305="HI",2,IF(E2305="LO",6,10))+IF(D2305=1,2,IF(D2305=7,1,(IF(WEEKDAY(B2305)=1,2,IF(WEEKDAY(B2305)=7,1,0))))))</f>
        <v>2</v>
      </c>
      <c r="H2305" s="787">
        <v>11054.25</v>
      </c>
      <c r="I2305" s="788">
        <v>4201.6099548339844</v>
      </c>
      <c r="K2305" s="795">
        <v>0</v>
      </c>
      <c r="M2305" s="798">
        <f t="shared" si="106"/>
        <v>11825.817911462193</v>
      </c>
      <c r="N2305" s="303"/>
      <c r="S2305" s="786">
        <v>0</v>
      </c>
      <c r="T2305" s="781">
        <f>VLOOKUP(C2305,METADATA!$J$5:$Q$29,IF(E2305="HI",2,IF(E2305="LO",6,10))+IF(S2305=1,2,IF(D2305=7,1,(IF(WEEKDAY(B2305)=1,2,IF(WEEKDAY(B2305)=7,1,0))))))</f>
        <v>2</v>
      </c>
      <c r="U2305" s="781">
        <f>VLOOKUP(C2305,METADATA!$A$5:$H$29,IF(E2305="HI",2,IF(E2305="LO",6,10))+IF(S2305=1,2,IF(D2305=7,1,(IF(WEEKDAY(B2305)=1,2,IF(WEEKDAY(B2305)=7,1,0))))))</f>
        <v>2</v>
      </c>
    </row>
    <row r="2306" spans="2:21" ht="13.95" customHeight="1" x14ac:dyDescent="0.25">
      <c r="B2306" s="784">
        <f t="shared" si="107"/>
        <v>45478</v>
      </c>
      <c r="C2306" s="785">
        <v>22</v>
      </c>
      <c r="D2306" s="786">
        <f>IFERROR((INDEX(METADATA!$T$2:$T$20,MATCH(B2306,METADATA!$S$2:$S$20,0))),0)</f>
        <v>0</v>
      </c>
      <c r="E2306" s="785" t="str">
        <f t="shared" si="105"/>
        <v>HI</v>
      </c>
      <c r="F2306" s="786">
        <f>VLOOKUP(C2306,METADATA!$A$5:$H$29,IF(E2306="HI",2,IF(E2306="LO",6,10))+IF(D2306=1,2,IF(D2306=7,1,(IF(WEEKDAY(B2306)=1,2,IF(WEEKDAY(B2306)=7,1,0))))))</f>
        <v>3</v>
      </c>
      <c r="G2306" s="786">
        <f>VLOOKUP(C2306,METADATA!$J$5:$Q$29,IF(E2306="HI",2,IF(E2306="LO",6,10))+IF(D2306=1,2,IF(D2306=7,1,(IF(WEEKDAY(B2306)=1,2,IF(WEEKDAY(B2306)=7,1,0))))))</f>
        <v>3</v>
      </c>
      <c r="H2306" s="787">
        <v>10002.5</v>
      </c>
      <c r="I2306" s="788">
        <v>4644.8750610351563</v>
      </c>
      <c r="K2306" s="795">
        <v>0</v>
      </c>
      <c r="M2306" s="798">
        <f t="shared" si="106"/>
        <v>11028.366632581015</v>
      </c>
      <c r="N2306" s="303"/>
      <c r="S2306" s="786">
        <v>0</v>
      </c>
      <c r="T2306" s="781">
        <f>VLOOKUP(C2306,METADATA!$J$5:$Q$29,IF(E2306="HI",2,IF(E2306="LO",6,10))+IF(S2306=1,2,IF(D2306=7,1,(IF(WEEKDAY(B2306)=1,2,IF(WEEKDAY(B2306)=7,1,0))))))</f>
        <v>3</v>
      </c>
      <c r="U2306" s="781">
        <f>VLOOKUP(C2306,METADATA!$A$5:$H$29,IF(E2306="HI",2,IF(E2306="LO",6,10))+IF(S2306=1,2,IF(D2306=7,1,(IF(WEEKDAY(B2306)=1,2,IF(WEEKDAY(B2306)=7,1,0))))))</f>
        <v>3</v>
      </c>
    </row>
    <row r="2307" spans="2:21" ht="13.95" customHeight="1" x14ac:dyDescent="0.25">
      <c r="B2307" s="784">
        <f t="shared" si="107"/>
        <v>45478</v>
      </c>
      <c r="C2307" s="785">
        <v>23</v>
      </c>
      <c r="D2307" s="786">
        <f>IFERROR((INDEX(METADATA!$T$2:$T$20,MATCH(B2307,METADATA!$S$2:$S$20,0))),0)</f>
        <v>0</v>
      </c>
      <c r="E2307" s="785" t="str">
        <f t="shared" si="105"/>
        <v>HI</v>
      </c>
      <c r="F2307" s="786">
        <f>VLOOKUP(C2307,METADATA!$A$5:$H$29,IF(E2307="HI",2,IF(E2307="LO",6,10))+IF(D2307=1,2,IF(D2307=7,1,(IF(WEEKDAY(B2307)=1,2,IF(WEEKDAY(B2307)=7,1,0))))))</f>
        <v>3</v>
      </c>
      <c r="G2307" s="786">
        <f>VLOOKUP(C2307,METADATA!$J$5:$Q$29,IF(E2307="HI",2,IF(E2307="LO",6,10))+IF(D2307=1,2,IF(D2307=7,1,(IF(WEEKDAY(B2307)=1,2,IF(WEEKDAY(B2307)=7,1,0))))))</f>
        <v>3</v>
      </c>
      <c r="H2307" s="787">
        <v>9011.75</v>
      </c>
      <c r="I2307" s="788">
        <v>4583.5801086425781</v>
      </c>
      <c r="K2307" s="795">
        <v>0</v>
      </c>
      <c r="M2307" s="798">
        <f t="shared" si="106"/>
        <v>10110.432467251037</v>
      </c>
      <c r="N2307" s="303"/>
      <c r="S2307" s="786">
        <v>0</v>
      </c>
      <c r="T2307" s="781">
        <f>VLOOKUP(C2307,METADATA!$J$5:$Q$29,IF(E2307="HI",2,IF(E2307="LO",6,10))+IF(S2307=1,2,IF(D2307=7,1,(IF(WEEKDAY(B2307)=1,2,IF(WEEKDAY(B2307)=7,1,0))))))</f>
        <v>3</v>
      </c>
      <c r="U2307" s="781">
        <f>VLOOKUP(C2307,METADATA!$A$5:$H$29,IF(E2307="HI",2,IF(E2307="LO",6,10))+IF(S2307=1,2,IF(D2307=7,1,(IF(WEEKDAY(B2307)=1,2,IF(WEEKDAY(B2307)=7,1,0))))))</f>
        <v>3</v>
      </c>
    </row>
    <row r="2308" spans="2:21" ht="13.95" customHeight="1" x14ac:dyDescent="0.25">
      <c r="B2308" s="784">
        <f t="shared" si="107"/>
        <v>45479</v>
      </c>
      <c r="C2308" s="785">
        <v>0</v>
      </c>
      <c r="D2308" s="786">
        <f>IFERROR((INDEX(METADATA!$T$2:$T$20,MATCH(B2308,METADATA!$S$2:$S$20,0))),0)</f>
        <v>0</v>
      </c>
      <c r="E2308" s="785" t="str">
        <f t="shared" ref="E2308:E2371" si="108">IF(B2308="","",IF(AND(MONTH(B2308)&gt;=MONTH($AA$9),MONTH(B2308)&lt;=MONTH($AA$11)),"HI","LO"))</f>
        <v>HI</v>
      </c>
      <c r="F2308" s="786">
        <f>VLOOKUP(C2308,METADATA!$A$5:$H$29,IF(E2308="HI",2,IF(E2308="LO",6,10))+IF(D2308=1,2,IF(D2308=7,1,(IF(WEEKDAY(B2308)=1,2,IF(WEEKDAY(B2308)=7,1,0))))))</f>
        <v>3</v>
      </c>
      <c r="G2308" s="786">
        <f>VLOOKUP(C2308,METADATA!$J$5:$Q$29,IF(E2308="HI",2,IF(E2308="LO",6,10))+IF(D2308=1,2,IF(D2308=7,1,(IF(WEEKDAY(B2308)=1,2,IF(WEEKDAY(B2308)=7,1,0))))))</f>
        <v>3</v>
      </c>
      <c r="H2308" s="787">
        <v>8526.75</v>
      </c>
      <c r="I2308" s="788">
        <v>4740.8800048828125</v>
      </c>
      <c r="K2308" s="795">
        <v>0</v>
      </c>
      <c r="M2308" s="798">
        <f t="shared" ref="M2308:M2371" si="109">SQRT(H2308^2+I2308^2)</f>
        <v>9756.0959806265564</v>
      </c>
      <c r="N2308" s="303"/>
      <c r="S2308" s="786">
        <v>0</v>
      </c>
      <c r="T2308" s="781">
        <f>VLOOKUP(C2308,METADATA!$J$5:$Q$29,IF(E2308="HI",2,IF(E2308="LO",6,10))+IF(S2308=1,2,IF(D2308=7,1,(IF(WEEKDAY(B2308)=1,2,IF(WEEKDAY(B2308)=7,1,0))))))</f>
        <v>3</v>
      </c>
      <c r="U2308" s="781">
        <f>VLOOKUP(C2308,METADATA!$A$5:$H$29,IF(E2308="HI",2,IF(E2308="LO",6,10))+IF(S2308=1,2,IF(D2308=7,1,(IF(WEEKDAY(B2308)=1,2,IF(WEEKDAY(B2308)=7,1,0))))))</f>
        <v>3</v>
      </c>
    </row>
    <row r="2309" spans="2:21" ht="13.95" customHeight="1" x14ac:dyDescent="0.25">
      <c r="B2309" s="784">
        <f t="shared" si="107"/>
        <v>45479</v>
      </c>
      <c r="C2309" s="785">
        <v>1</v>
      </c>
      <c r="D2309" s="786">
        <f>IFERROR((INDEX(METADATA!$T$2:$T$20,MATCH(B2309,METADATA!$S$2:$S$20,0))),0)</f>
        <v>0</v>
      </c>
      <c r="E2309" s="785" t="str">
        <f t="shared" si="108"/>
        <v>HI</v>
      </c>
      <c r="F2309" s="786">
        <f>VLOOKUP(C2309,METADATA!$A$5:$H$29,IF(E2309="HI",2,IF(E2309="LO",6,10))+IF(D2309=1,2,IF(D2309=7,1,(IF(WEEKDAY(B2309)=1,2,IF(WEEKDAY(B2309)=7,1,0))))))</f>
        <v>3</v>
      </c>
      <c r="G2309" s="786">
        <f>VLOOKUP(C2309,METADATA!$J$5:$Q$29,IF(E2309="HI",2,IF(E2309="LO",6,10))+IF(D2309=1,2,IF(D2309=7,1,(IF(WEEKDAY(B2309)=1,2,IF(WEEKDAY(B2309)=7,1,0))))))</f>
        <v>3</v>
      </c>
      <c r="H2309" s="787">
        <v>7992.75</v>
      </c>
      <c r="I2309" s="788">
        <v>4670.6999816894531</v>
      </c>
      <c r="K2309" s="795">
        <v>0</v>
      </c>
      <c r="M2309" s="798">
        <f t="shared" si="109"/>
        <v>9257.401950950054</v>
      </c>
      <c r="N2309" s="303"/>
      <c r="S2309" s="786">
        <v>0</v>
      </c>
      <c r="T2309" s="781">
        <f>VLOOKUP(C2309,METADATA!$J$5:$Q$29,IF(E2309="HI",2,IF(E2309="LO",6,10))+IF(S2309=1,2,IF(D2309=7,1,(IF(WEEKDAY(B2309)=1,2,IF(WEEKDAY(B2309)=7,1,0))))))</f>
        <v>3</v>
      </c>
      <c r="U2309" s="781">
        <f>VLOOKUP(C2309,METADATA!$A$5:$H$29,IF(E2309="HI",2,IF(E2309="LO",6,10))+IF(S2309=1,2,IF(D2309=7,1,(IF(WEEKDAY(B2309)=1,2,IF(WEEKDAY(B2309)=7,1,0))))))</f>
        <v>3</v>
      </c>
    </row>
    <row r="2310" spans="2:21" ht="13.95" customHeight="1" x14ac:dyDescent="0.25">
      <c r="B2310" s="784">
        <f t="shared" si="107"/>
        <v>45479</v>
      </c>
      <c r="C2310" s="785">
        <v>2</v>
      </c>
      <c r="D2310" s="786">
        <f>IFERROR((INDEX(METADATA!$T$2:$T$20,MATCH(B2310,METADATA!$S$2:$S$20,0))),0)</f>
        <v>0</v>
      </c>
      <c r="E2310" s="785" t="str">
        <f t="shared" si="108"/>
        <v>HI</v>
      </c>
      <c r="F2310" s="786">
        <f>VLOOKUP(C2310,METADATA!$A$5:$H$29,IF(E2310="HI",2,IF(E2310="LO",6,10))+IF(D2310=1,2,IF(D2310=7,1,(IF(WEEKDAY(B2310)=1,2,IF(WEEKDAY(B2310)=7,1,0))))))</f>
        <v>3</v>
      </c>
      <c r="G2310" s="786">
        <f>VLOOKUP(C2310,METADATA!$J$5:$Q$29,IF(E2310="HI",2,IF(E2310="LO",6,10))+IF(D2310=1,2,IF(D2310=7,1,(IF(WEEKDAY(B2310)=1,2,IF(WEEKDAY(B2310)=7,1,0))))))</f>
        <v>3</v>
      </c>
      <c r="H2310" s="787">
        <v>7993.25</v>
      </c>
      <c r="I2310" s="788">
        <v>4549.6449584960938</v>
      </c>
      <c r="K2310" s="795">
        <v>0</v>
      </c>
      <c r="M2310" s="798">
        <f t="shared" si="109"/>
        <v>9197.3536852112484</v>
      </c>
      <c r="N2310" s="303"/>
      <c r="S2310" s="786">
        <v>0</v>
      </c>
      <c r="T2310" s="781">
        <f>VLOOKUP(C2310,METADATA!$J$5:$Q$29,IF(E2310="HI",2,IF(E2310="LO",6,10))+IF(S2310=1,2,IF(D2310=7,1,(IF(WEEKDAY(B2310)=1,2,IF(WEEKDAY(B2310)=7,1,0))))))</f>
        <v>3</v>
      </c>
      <c r="U2310" s="781">
        <f>VLOOKUP(C2310,METADATA!$A$5:$H$29,IF(E2310="HI",2,IF(E2310="LO",6,10))+IF(S2310=1,2,IF(D2310=7,1,(IF(WEEKDAY(B2310)=1,2,IF(WEEKDAY(B2310)=7,1,0))))))</f>
        <v>3</v>
      </c>
    </row>
    <row r="2311" spans="2:21" ht="13.95" customHeight="1" x14ac:dyDescent="0.25">
      <c r="B2311" s="784">
        <f t="shared" si="107"/>
        <v>45479</v>
      </c>
      <c r="C2311" s="785">
        <v>3</v>
      </c>
      <c r="D2311" s="786">
        <f>IFERROR((INDEX(METADATA!$T$2:$T$20,MATCH(B2311,METADATA!$S$2:$S$20,0))),0)</f>
        <v>0</v>
      </c>
      <c r="E2311" s="785" t="str">
        <f t="shared" si="108"/>
        <v>HI</v>
      </c>
      <c r="F2311" s="786">
        <f>VLOOKUP(C2311,METADATA!$A$5:$H$29,IF(E2311="HI",2,IF(E2311="LO",6,10))+IF(D2311=1,2,IF(D2311=7,1,(IF(WEEKDAY(B2311)=1,2,IF(WEEKDAY(B2311)=7,1,0))))))</f>
        <v>3</v>
      </c>
      <c r="G2311" s="786">
        <f>VLOOKUP(C2311,METADATA!$J$5:$Q$29,IF(E2311="HI",2,IF(E2311="LO",6,10))+IF(D2311=1,2,IF(D2311=7,1,(IF(WEEKDAY(B2311)=1,2,IF(WEEKDAY(B2311)=7,1,0))))))</f>
        <v>3</v>
      </c>
      <c r="H2311" s="787">
        <v>8074.25</v>
      </c>
      <c r="I2311" s="788">
        <v>4593.3900756835938</v>
      </c>
      <c r="K2311" s="795">
        <v>0</v>
      </c>
      <c r="M2311" s="798">
        <f t="shared" si="109"/>
        <v>9289.3888631001191</v>
      </c>
      <c r="N2311" s="303"/>
      <c r="S2311" s="786">
        <v>0</v>
      </c>
      <c r="T2311" s="781">
        <f>VLOOKUP(C2311,METADATA!$J$5:$Q$29,IF(E2311="HI",2,IF(E2311="LO",6,10))+IF(S2311=1,2,IF(D2311=7,1,(IF(WEEKDAY(B2311)=1,2,IF(WEEKDAY(B2311)=7,1,0))))))</f>
        <v>3</v>
      </c>
      <c r="U2311" s="781">
        <f>VLOOKUP(C2311,METADATA!$A$5:$H$29,IF(E2311="HI",2,IF(E2311="LO",6,10))+IF(S2311=1,2,IF(D2311=7,1,(IF(WEEKDAY(B2311)=1,2,IF(WEEKDAY(B2311)=7,1,0))))))</f>
        <v>3</v>
      </c>
    </row>
    <row r="2312" spans="2:21" ht="13.95" customHeight="1" x14ac:dyDescent="0.25">
      <c r="B2312" s="784">
        <f t="shared" si="107"/>
        <v>45479</v>
      </c>
      <c r="C2312" s="785">
        <v>4</v>
      </c>
      <c r="D2312" s="786">
        <f>IFERROR((INDEX(METADATA!$T$2:$T$20,MATCH(B2312,METADATA!$S$2:$S$20,0))),0)</f>
        <v>0</v>
      </c>
      <c r="E2312" s="785" t="str">
        <f t="shared" si="108"/>
        <v>HI</v>
      </c>
      <c r="F2312" s="786">
        <f>VLOOKUP(C2312,METADATA!$A$5:$H$29,IF(E2312="HI",2,IF(E2312="LO",6,10))+IF(D2312=1,2,IF(D2312=7,1,(IF(WEEKDAY(B2312)=1,2,IF(WEEKDAY(B2312)=7,1,0))))))</f>
        <v>3</v>
      </c>
      <c r="G2312" s="786">
        <f>VLOOKUP(C2312,METADATA!$J$5:$Q$29,IF(E2312="HI",2,IF(E2312="LO",6,10))+IF(D2312=1,2,IF(D2312=7,1,(IF(WEEKDAY(B2312)=1,2,IF(WEEKDAY(B2312)=7,1,0))))))</f>
        <v>3</v>
      </c>
      <c r="H2312" s="787">
        <v>8320.75</v>
      </c>
      <c r="I2312" s="788">
        <v>4713.4499816894531</v>
      </c>
      <c r="K2312" s="795">
        <v>0</v>
      </c>
      <c r="M2312" s="798">
        <f t="shared" si="109"/>
        <v>9563.0273079390663</v>
      </c>
      <c r="N2312" s="303"/>
      <c r="S2312" s="786">
        <v>0</v>
      </c>
      <c r="T2312" s="781">
        <f>VLOOKUP(C2312,METADATA!$J$5:$Q$29,IF(E2312="HI",2,IF(E2312="LO",6,10))+IF(S2312=1,2,IF(D2312=7,1,(IF(WEEKDAY(B2312)=1,2,IF(WEEKDAY(B2312)=7,1,0))))))</f>
        <v>3</v>
      </c>
      <c r="U2312" s="781">
        <f>VLOOKUP(C2312,METADATA!$A$5:$H$29,IF(E2312="HI",2,IF(E2312="LO",6,10))+IF(S2312=1,2,IF(D2312=7,1,(IF(WEEKDAY(B2312)=1,2,IF(WEEKDAY(B2312)=7,1,0))))))</f>
        <v>3</v>
      </c>
    </row>
    <row r="2313" spans="2:21" ht="13.95" customHeight="1" x14ac:dyDescent="0.25">
      <c r="B2313" s="784">
        <f t="shared" si="107"/>
        <v>45479</v>
      </c>
      <c r="C2313" s="785">
        <v>5</v>
      </c>
      <c r="D2313" s="786">
        <f>IFERROR((INDEX(METADATA!$T$2:$T$20,MATCH(B2313,METADATA!$S$2:$S$20,0))),0)</f>
        <v>0</v>
      </c>
      <c r="E2313" s="785" t="str">
        <f t="shared" si="108"/>
        <v>HI</v>
      </c>
      <c r="F2313" s="786">
        <f>VLOOKUP(C2313,METADATA!$A$5:$H$29,IF(E2313="HI",2,IF(E2313="LO",6,10))+IF(D2313=1,2,IF(D2313=7,1,(IF(WEEKDAY(B2313)=1,2,IF(WEEKDAY(B2313)=7,1,0))))))</f>
        <v>3</v>
      </c>
      <c r="G2313" s="786">
        <f>VLOOKUP(C2313,METADATA!$J$5:$Q$29,IF(E2313="HI",2,IF(E2313="LO",6,10))+IF(D2313=1,2,IF(D2313=7,1,(IF(WEEKDAY(B2313)=1,2,IF(WEEKDAY(B2313)=7,1,0))))))</f>
        <v>3</v>
      </c>
      <c r="H2313" s="787">
        <v>8983.25</v>
      </c>
      <c r="I2313" s="788">
        <v>4728.7950439453125</v>
      </c>
      <c r="K2313" s="795">
        <v>0</v>
      </c>
      <c r="M2313" s="798">
        <f t="shared" si="109"/>
        <v>10151.861067318729</v>
      </c>
      <c r="N2313" s="303"/>
      <c r="S2313" s="786">
        <v>0</v>
      </c>
      <c r="T2313" s="781">
        <f>VLOOKUP(C2313,METADATA!$J$5:$Q$29,IF(E2313="HI",2,IF(E2313="LO",6,10))+IF(S2313=1,2,IF(D2313=7,1,(IF(WEEKDAY(B2313)=1,2,IF(WEEKDAY(B2313)=7,1,0))))))</f>
        <v>3</v>
      </c>
      <c r="U2313" s="781">
        <f>VLOOKUP(C2313,METADATA!$A$5:$H$29,IF(E2313="HI",2,IF(E2313="LO",6,10))+IF(S2313=1,2,IF(D2313=7,1,(IF(WEEKDAY(B2313)=1,2,IF(WEEKDAY(B2313)=7,1,0))))))</f>
        <v>3</v>
      </c>
    </row>
    <row r="2314" spans="2:21" ht="13.95" customHeight="1" x14ac:dyDescent="0.25">
      <c r="B2314" s="784">
        <f t="shared" si="107"/>
        <v>45479</v>
      </c>
      <c r="C2314" s="785">
        <v>6</v>
      </c>
      <c r="D2314" s="786">
        <f>IFERROR((INDEX(METADATA!$T$2:$T$20,MATCH(B2314,METADATA!$S$2:$S$20,0))),0)</f>
        <v>0</v>
      </c>
      <c r="E2314" s="785" t="str">
        <f t="shared" si="108"/>
        <v>HI</v>
      </c>
      <c r="F2314" s="786">
        <f>VLOOKUP(C2314,METADATA!$A$5:$H$29,IF(E2314="HI",2,IF(E2314="LO",6,10))+IF(D2314=1,2,IF(D2314=7,1,(IF(WEEKDAY(B2314)=1,2,IF(WEEKDAY(B2314)=7,1,0))))))</f>
        <v>3</v>
      </c>
      <c r="G2314" s="786">
        <f>VLOOKUP(C2314,METADATA!$J$5:$Q$29,IF(E2314="HI",2,IF(E2314="LO",6,10))+IF(D2314=1,2,IF(D2314=7,1,(IF(WEEKDAY(B2314)=1,2,IF(WEEKDAY(B2314)=7,1,0))))))</f>
        <v>3</v>
      </c>
      <c r="H2314" s="787">
        <v>9659.25</v>
      </c>
      <c r="I2314" s="788">
        <v>4569.7599487304688</v>
      </c>
      <c r="K2314" s="795">
        <v>870.51250000000005</v>
      </c>
      <c r="M2314" s="798">
        <f t="shared" si="109"/>
        <v>10685.682783590439</v>
      </c>
      <c r="N2314" s="303"/>
      <c r="S2314" s="786">
        <v>0</v>
      </c>
      <c r="T2314" s="781">
        <f>VLOOKUP(C2314,METADATA!$J$5:$Q$29,IF(E2314="HI",2,IF(E2314="LO",6,10))+IF(S2314=1,2,IF(D2314=7,1,(IF(WEEKDAY(B2314)=1,2,IF(WEEKDAY(B2314)=7,1,0))))))</f>
        <v>3</v>
      </c>
      <c r="U2314" s="781">
        <f>VLOOKUP(C2314,METADATA!$A$5:$H$29,IF(E2314="HI",2,IF(E2314="LO",6,10))+IF(S2314=1,2,IF(D2314=7,1,(IF(WEEKDAY(B2314)=1,2,IF(WEEKDAY(B2314)=7,1,0))))))</f>
        <v>3</v>
      </c>
    </row>
    <row r="2315" spans="2:21" ht="13.95" customHeight="1" x14ac:dyDescent="0.25">
      <c r="B2315" s="784">
        <f t="shared" si="107"/>
        <v>45479</v>
      </c>
      <c r="C2315" s="785">
        <v>7</v>
      </c>
      <c r="D2315" s="786">
        <f>IFERROR((INDEX(METADATA!$T$2:$T$20,MATCH(B2315,METADATA!$S$2:$S$20,0))),0)</f>
        <v>0</v>
      </c>
      <c r="E2315" s="785" t="str">
        <f t="shared" si="108"/>
        <v>HI</v>
      </c>
      <c r="F2315" s="786">
        <f>VLOOKUP(C2315,METADATA!$A$5:$H$29,IF(E2315="HI",2,IF(E2315="LO",6,10))+IF(D2315=1,2,IF(D2315=7,1,(IF(WEEKDAY(B2315)=1,2,IF(WEEKDAY(B2315)=7,1,0))))))</f>
        <v>2</v>
      </c>
      <c r="G2315" s="786">
        <f>VLOOKUP(C2315,METADATA!$J$5:$Q$29,IF(E2315="HI",2,IF(E2315="LO",6,10))+IF(D2315=1,2,IF(D2315=7,1,(IF(WEEKDAY(B2315)=1,2,IF(WEEKDAY(B2315)=7,1,0))))))</f>
        <v>2</v>
      </c>
      <c r="H2315" s="787">
        <v>11305</v>
      </c>
      <c r="I2315" s="788">
        <v>4250.0950622558594</v>
      </c>
      <c r="K2315" s="795">
        <v>865.8125</v>
      </c>
      <c r="M2315" s="798">
        <f t="shared" si="109"/>
        <v>12077.513528794396</v>
      </c>
      <c r="N2315" s="303"/>
      <c r="S2315" s="786">
        <v>0</v>
      </c>
      <c r="T2315" s="781">
        <f>VLOOKUP(C2315,METADATA!$J$5:$Q$29,IF(E2315="HI",2,IF(E2315="LO",6,10))+IF(S2315=1,2,IF(D2315=7,1,(IF(WEEKDAY(B2315)=1,2,IF(WEEKDAY(B2315)=7,1,0))))))</f>
        <v>2</v>
      </c>
      <c r="U2315" s="781">
        <f>VLOOKUP(C2315,METADATA!$A$5:$H$29,IF(E2315="HI",2,IF(E2315="LO",6,10))+IF(S2315=1,2,IF(D2315=7,1,(IF(WEEKDAY(B2315)=1,2,IF(WEEKDAY(B2315)=7,1,0))))))</f>
        <v>2</v>
      </c>
    </row>
    <row r="2316" spans="2:21" ht="13.95" customHeight="1" x14ac:dyDescent="0.25">
      <c r="B2316" s="784">
        <f t="shared" si="107"/>
        <v>45479</v>
      </c>
      <c r="C2316" s="785">
        <v>8</v>
      </c>
      <c r="D2316" s="786">
        <f>IFERROR((INDEX(METADATA!$T$2:$T$20,MATCH(B2316,METADATA!$S$2:$S$20,0))),0)</f>
        <v>0</v>
      </c>
      <c r="E2316" s="785" t="str">
        <f t="shared" si="108"/>
        <v>HI</v>
      </c>
      <c r="F2316" s="786">
        <f>VLOOKUP(C2316,METADATA!$A$5:$H$29,IF(E2316="HI",2,IF(E2316="LO",6,10))+IF(D2316=1,2,IF(D2316=7,1,(IF(WEEKDAY(B2316)=1,2,IF(WEEKDAY(B2316)=7,1,0))))))</f>
        <v>2</v>
      </c>
      <c r="G2316" s="786">
        <f>VLOOKUP(C2316,METADATA!$J$5:$Q$29,IF(E2316="HI",2,IF(E2316="LO",6,10))+IF(D2316=1,2,IF(D2316=7,1,(IF(WEEKDAY(B2316)=1,2,IF(WEEKDAY(B2316)=7,1,0))))))</f>
        <v>2</v>
      </c>
      <c r="H2316" s="787">
        <v>12671.25</v>
      </c>
      <c r="I2316" s="788">
        <v>3708.0949554443359</v>
      </c>
      <c r="K2316" s="795">
        <v>834.63750000000005</v>
      </c>
      <c r="M2316" s="798">
        <f t="shared" si="109"/>
        <v>13202.671879626932</v>
      </c>
      <c r="N2316" s="303"/>
      <c r="S2316" s="786">
        <v>0</v>
      </c>
      <c r="T2316" s="781">
        <f>VLOOKUP(C2316,METADATA!$J$5:$Q$29,IF(E2316="HI",2,IF(E2316="LO",6,10))+IF(S2316=1,2,IF(D2316=7,1,(IF(WEEKDAY(B2316)=1,2,IF(WEEKDAY(B2316)=7,1,0))))))</f>
        <v>2</v>
      </c>
      <c r="U2316" s="781">
        <f>VLOOKUP(C2316,METADATA!$A$5:$H$29,IF(E2316="HI",2,IF(E2316="LO",6,10))+IF(S2316=1,2,IF(D2316=7,1,(IF(WEEKDAY(B2316)=1,2,IF(WEEKDAY(B2316)=7,1,0))))))</f>
        <v>2</v>
      </c>
    </row>
    <row r="2317" spans="2:21" ht="13.95" customHeight="1" x14ac:dyDescent="0.25">
      <c r="B2317" s="784">
        <f t="shared" si="107"/>
        <v>45479</v>
      </c>
      <c r="C2317" s="785">
        <v>9</v>
      </c>
      <c r="D2317" s="786">
        <f>IFERROR((INDEX(METADATA!$T$2:$T$20,MATCH(B2317,METADATA!$S$2:$S$20,0))),0)</f>
        <v>0</v>
      </c>
      <c r="E2317" s="785" t="str">
        <f t="shared" si="108"/>
        <v>HI</v>
      </c>
      <c r="F2317" s="786">
        <f>VLOOKUP(C2317,METADATA!$A$5:$H$29,IF(E2317="HI",2,IF(E2317="LO",6,10))+IF(D2317=1,2,IF(D2317=7,1,(IF(WEEKDAY(B2317)=1,2,IF(WEEKDAY(B2317)=7,1,0))))))</f>
        <v>2</v>
      </c>
      <c r="G2317" s="786">
        <f>VLOOKUP(C2317,METADATA!$J$5:$Q$29,IF(E2317="HI",2,IF(E2317="LO",6,10))+IF(D2317=1,2,IF(D2317=7,1,(IF(WEEKDAY(B2317)=1,2,IF(WEEKDAY(B2317)=7,1,0))))))</f>
        <v>2</v>
      </c>
      <c r="H2317" s="787">
        <v>13254.25</v>
      </c>
      <c r="I2317" s="788">
        <v>3587.0599517822266</v>
      </c>
      <c r="K2317" s="795">
        <v>847.33749999999998</v>
      </c>
      <c r="M2317" s="798">
        <f t="shared" si="109"/>
        <v>13731.064858931368</v>
      </c>
      <c r="N2317" s="303"/>
      <c r="S2317" s="786">
        <v>0</v>
      </c>
      <c r="T2317" s="781">
        <f>VLOOKUP(C2317,METADATA!$J$5:$Q$29,IF(E2317="HI",2,IF(E2317="LO",6,10))+IF(S2317=1,2,IF(D2317=7,1,(IF(WEEKDAY(B2317)=1,2,IF(WEEKDAY(B2317)=7,1,0))))))</f>
        <v>2</v>
      </c>
      <c r="U2317" s="781">
        <f>VLOOKUP(C2317,METADATA!$A$5:$H$29,IF(E2317="HI",2,IF(E2317="LO",6,10))+IF(S2317=1,2,IF(D2317=7,1,(IF(WEEKDAY(B2317)=1,2,IF(WEEKDAY(B2317)=7,1,0))))))</f>
        <v>2</v>
      </c>
    </row>
    <row r="2318" spans="2:21" ht="13.95" customHeight="1" x14ac:dyDescent="0.25">
      <c r="B2318" s="784">
        <f t="shared" si="107"/>
        <v>45479</v>
      </c>
      <c r="C2318" s="785">
        <v>10</v>
      </c>
      <c r="D2318" s="786">
        <f>IFERROR((INDEX(METADATA!$T$2:$T$20,MATCH(B2318,METADATA!$S$2:$S$20,0))),0)</f>
        <v>0</v>
      </c>
      <c r="E2318" s="785" t="str">
        <f t="shared" si="108"/>
        <v>HI</v>
      </c>
      <c r="F2318" s="786">
        <f>VLOOKUP(C2318,METADATA!$A$5:$H$29,IF(E2318="HI",2,IF(E2318="LO",6,10))+IF(D2318=1,2,IF(D2318=7,1,(IF(WEEKDAY(B2318)=1,2,IF(WEEKDAY(B2318)=7,1,0))))))</f>
        <v>2</v>
      </c>
      <c r="G2318" s="786">
        <f>VLOOKUP(C2318,METADATA!$J$5:$Q$29,IF(E2318="HI",2,IF(E2318="LO",6,10))+IF(D2318=1,2,IF(D2318=7,1,(IF(WEEKDAY(B2318)=1,2,IF(WEEKDAY(B2318)=7,1,0))))))</f>
        <v>2</v>
      </c>
      <c r="H2318" s="787">
        <v>13018.75</v>
      </c>
      <c r="I2318" s="788">
        <v>3293.072509765625</v>
      </c>
      <c r="K2318" s="795">
        <v>851.61249999999995</v>
      </c>
      <c r="M2318" s="798">
        <f t="shared" si="109"/>
        <v>13428.781706360189</v>
      </c>
      <c r="N2318" s="303"/>
      <c r="S2318" s="786">
        <v>0</v>
      </c>
      <c r="T2318" s="781">
        <f>VLOOKUP(C2318,METADATA!$J$5:$Q$29,IF(E2318="HI",2,IF(E2318="LO",6,10))+IF(S2318=1,2,IF(D2318=7,1,(IF(WEEKDAY(B2318)=1,2,IF(WEEKDAY(B2318)=7,1,0))))))</f>
        <v>2</v>
      </c>
      <c r="U2318" s="781">
        <f>VLOOKUP(C2318,METADATA!$A$5:$H$29,IF(E2318="HI",2,IF(E2318="LO",6,10))+IF(S2318=1,2,IF(D2318=7,1,(IF(WEEKDAY(B2318)=1,2,IF(WEEKDAY(B2318)=7,1,0))))))</f>
        <v>2</v>
      </c>
    </row>
    <row r="2319" spans="2:21" ht="13.95" customHeight="1" x14ac:dyDescent="0.25">
      <c r="B2319" s="784">
        <f t="shared" si="107"/>
        <v>45479</v>
      </c>
      <c r="C2319" s="785">
        <v>11</v>
      </c>
      <c r="D2319" s="786">
        <f>IFERROR((INDEX(METADATA!$T$2:$T$20,MATCH(B2319,METADATA!$S$2:$S$20,0))),0)</f>
        <v>0</v>
      </c>
      <c r="E2319" s="785" t="str">
        <f t="shared" si="108"/>
        <v>HI</v>
      </c>
      <c r="F2319" s="786">
        <f>VLOOKUP(C2319,METADATA!$A$5:$H$29,IF(E2319="HI",2,IF(E2319="LO",6,10))+IF(D2319=1,2,IF(D2319=7,1,(IF(WEEKDAY(B2319)=1,2,IF(WEEKDAY(B2319)=7,1,0))))))</f>
        <v>2</v>
      </c>
      <c r="G2319" s="786">
        <f>VLOOKUP(C2319,METADATA!$J$5:$Q$29,IF(E2319="HI",2,IF(E2319="LO",6,10))+IF(D2319=1,2,IF(D2319=7,1,(IF(WEEKDAY(B2319)=1,2,IF(WEEKDAY(B2319)=7,1,0))))))</f>
        <v>2</v>
      </c>
      <c r="H2319" s="787">
        <v>12825.5</v>
      </c>
      <c r="I2319" s="788">
        <v>4362.2249755859375</v>
      </c>
      <c r="K2319" s="795">
        <v>856.5</v>
      </c>
      <c r="M2319" s="798">
        <f t="shared" si="109"/>
        <v>13547.04606132369</v>
      </c>
      <c r="N2319" s="303"/>
      <c r="S2319" s="786">
        <v>0</v>
      </c>
      <c r="T2319" s="781">
        <f>VLOOKUP(C2319,METADATA!$J$5:$Q$29,IF(E2319="HI",2,IF(E2319="LO",6,10))+IF(S2319=1,2,IF(D2319=7,1,(IF(WEEKDAY(B2319)=1,2,IF(WEEKDAY(B2319)=7,1,0))))))</f>
        <v>2</v>
      </c>
      <c r="U2319" s="781">
        <f>VLOOKUP(C2319,METADATA!$A$5:$H$29,IF(E2319="HI",2,IF(E2319="LO",6,10))+IF(S2319=1,2,IF(D2319=7,1,(IF(WEEKDAY(B2319)=1,2,IF(WEEKDAY(B2319)=7,1,0))))))</f>
        <v>2</v>
      </c>
    </row>
    <row r="2320" spans="2:21" ht="13.95" customHeight="1" x14ac:dyDescent="0.25">
      <c r="B2320" s="784">
        <f t="shared" si="107"/>
        <v>45479</v>
      </c>
      <c r="C2320" s="785">
        <v>12</v>
      </c>
      <c r="D2320" s="786">
        <f>IFERROR((INDEX(METADATA!$T$2:$T$20,MATCH(B2320,METADATA!$S$2:$S$20,0))),0)</f>
        <v>0</v>
      </c>
      <c r="E2320" s="785" t="str">
        <f t="shared" si="108"/>
        <v>HI</v>
      </c>
      <c r="F2320" s="786">
        <f>VLOOKUP(C2320,METADATA!$A$5:$H$29,IF(E2320="HI",2,IF(E2320="LO",6,10))+IF(D2320=1,2,IF(D2320=7,1,(IF(WEEKDAY(B2320)=1,2,IF(WEEKDAY(B2320)=7,1,0))))))</f>
        <v>3</v>
      </c>
      <c r="G2320" s="786">
        <f>VLOOKUP(C2320,METADATA!$J$5:$Q$29,IF(E2320="HI",2,IF(E2320="LO",6,10))+IF(D2320=1,2,IF(D2320=7,1,(IF(WEEKDAY(B2320)=1,2,IF(WEEKDAY(B2320)=7,1,0))))))</f>
        <v>3</v>
      </c>
      <c r="H2320" s="787">
        <v>12683.75</v>
      </c>
      <c r="I2320" s="788">
        <v>4542.5000610351563</v>
      </c>
      <c r="K2320" s="795">
        <v>824.32500000000005</v>
      </c>
      <c r="M2320" s="798">
        <f t="shared" si="109"/>
        <v>13472.632291686892</v>
      </c>
      <c r="N2320" s="303"/>
      <c r="S2320" s="786">
        <v>0</v>
      </c>
      <c r="T2320" s="781">
        <f>VLOOKUP(C2320,METADATA!$J$5:$Q$29,IF(E2320="HI",2,IF(E2320="LO",6,10))+IF(S2320=1,2,IF(D2320=7,1,(IF(WEEKDAY(B2320)=1,2,IF(WEEKDAY(B2320)=7,1,0))))))</f>
        <v>3</v>
      </c>
      <c r="U2320" s="781">
        <f>VLOOKUP(C2320,METADATA!$A$5:$H$29,IF(E2320="HI",2,IF(E2320="LO",6,10))+IF(S2320=1,2,IF(D2320=7,1,(IF(WEEKDAY(B2320)=1,2,IF(WEEKDAY(B2320)=7,1,0))))))</f>
        <v>3</v>
      </c>
    </row>
    <row r="2321" spans="2:21" ht="13.95" customHeight="1" x14ac:dyDescent="0.25">
      <c r="B2321" s="784">
        <f t="shared" si="107"/>
        <v>45479</v>
      </c>
      <c r="C2321" s="785">
        <v>13</v>
      </c>
      <c r="D2321" s="786">
        <f>IFERROR((INDEX(METADATA!$T$2:$T$20,MATCH(B2321,METADATA!$S$2:$S$20,0))),0)</f>
        <v>0</v>
      </c>
      <c r="E2321" s="785" t="str">
        <f t="shared" si="108"/>
        <v>HI</v>
      </c>
      <c r="F2321" s="786">
        <f>VLOOKUP(C2321,METADATA!$A$5:$H$29,IF(E2321="HI",2,IF(E2321="LO",6,10))+IF(D2321=1,2,IF(D2321=7,1,(IF(WEEKDAY(B2321)=1,2,IF(WEEKDAY(B2321)=7,1,0))))))</f>
        <v>3</v>
      </c>
      <c r="G2321" s="786">
        <f>VLOOKUP(C2321,METADATA!$J$5:$Q$29,IF(E2321="HI",2,IF(E2321="LO",6,10))+IF(D2321=1,2,IF(D2321=7,1,(IF(WEEKDAY(B2321)=1,2,IF(WEEKDAY(B2321)=7,1,0))))))</f>
        <v>3</v>
      </c>
      <c r="H2321" s="787">
        <v>12301</v>
      </c>
      <c r="I2321" s="788">
        <v>4581.7850341796875</v>
      </c>
      <c r="K2321" s="795">
        <v>882.73749999999995</v>
      </c>
      <c r="M2321" s="798">
        <f t="shared" si="109"/>
        <v>13126.589621810874</v>
      </c>
      <c r="N2321" s="303"/>
      <c r="S2321" s="786">
        <v>0</v>
      </c>
      <c r="T2321" s="781">
        <f>VLOOKUP(C2321,METADATA!$J$5:$Q$29,IF(E2321="HI",2,IF(E2321="LO",6,10))+IF(S2321=1,2,IF(D2321=7,1,(IF(WEEKDAY(B2321)=1,2,IF(WEEKDAY(B2321)=7,1,0))))))</f>
        <v>3</v>
      </c>
      <c r="U2321" s="781">
        <f>VLOOKUP(C2321,METADATA!$A$5:$H$29,IF(E2321="HI",2,IF(E2321="LO",6,10))+IF(S2321=1,2,IF(D2321=7,1,(IF(WEEKDAY(B2321)=1,2,IF(WEEKDAY(B2321)=7,1,0))))))</f>
        <v>3</v>
      </c>
    </row>
    <row r="2322" spans="2:21" ht="13.95" customHeight="1" x14ac:dyDescent="0.25">
      <c r="B2322" s="784">
        <f t="shared" si="107"/>
        <v>45479</v>
      </c>
      <c r="C2322" s="785">
        <v>14</v>
      </c>
      <c r="D2322" s="786">
        <f>IFERROR((INDEX(METADATA!$T$2:$T$20,MATCH(B2322,METADATA!$S$2:$S$20,0))),0)</f>
        <v>0</v>
      </c>
      <c r="E2322" s="785" t="str">
        <f t="shared" si="108"/>
        <v>HI</v>
      </c>
      <c r="F2322" s="786">
        <f>VLOOKUP(C2322,METADATA!$A$5:$H$29,IF(E2322="HI",2,IF(E2322="LO",6,10))+IF(D2322=1,2,IF(D2322=7,1,(IF(WEEKDAY(B2322)=1,2,IF(WEEKDAY(B2322)=7,1,0))))))</f>
        <v>3</v>
      </c>
      <c r="G2322" s="786">
        <f>VLOOKUP(C2322,METADATA!$J$5:$Q$29,IF(E2322="HI",2,IF(E2322="LO",6,10))+IF(D2322=1,2,IF(D2322=7,1,(IF(WEEKDAY(B2322)=1,2,IF(WEEKDAY(B2322)=7,1,0))))))</f>
        <v>3</v>
      </c>
      <c r="H2322" s="787">
        <v>11856.75</v>
      </c>
      <c r="I2322" s="788">
        <v>4676.4649658203125</v>
      </c>
      <c r="K2322" s="795">
        <v>909.3125</v>
      </c>
      <c r="M2322" s="798">
        <f t="shared" si="109"/>
        <v>12745.659854987687</v>
      </c>
      <c r="N2322" s="303"/>
      <c r="S2322" s="786">
        <v>0</v>
      </c>
      <c r="T2322" s="781">
        <f>VLOOKUP(C2322,METADATA!$J$5:$Q$29,IF(E2322="HI",2,IF(E2322="LO",6,10))+IF(S2322=1,2,IF(D2322=7,1,(IF(WEEKDAY(B2322)=1,2,IF(WEEKDAY(B2322)=7,1,0))))))</f>
        <v>3</v>
      </c>
      <c r="U2322" s="781">
        <f>VLOOKUP(C2322,METADATA!$A$5:$H$29,IF(E2322="HI",2,IF(E2322="LO",6,10))+IF(S2322=1,2,IF(D2322=7,1,(IF(WEEKDAY(B2322)=1,2,IF(WEEKDAY(B2322)=7,1,0))))))</f>
        <v>3</v>
      </c>
    </row>
    <row r="2323" spans="2:21" ht="13.95" customHeight="1" x14ac:dyDescent="0.25">
      <c r="B2323" s="784">
        <f t="shared" si="107"/>
        <v>45479</v>
      </c>
      <c r="C2323" s="785">
        <v>15</v>
      </c>
      <c r="D2323" s="786">
        <f>IFERROR((INDEX(METADATA!$T$2:$T$20,MATCH(B2323,METADATA!$S$2:$S$20,0))),0)</f>
        <v>0</v>
      </c>
      <c r="E2323" s="785" t="str">
        <f t="shared" si="108"/>
        <v>HI</v>
      </c>
      <c r="F2323" s="786">
        <f>VLOOKUP(C2323,METADATA!$A$5:$H$29,IF(E2323="HI",2,IF(E2323="LO",6,10))+IF(D2323=1,2,IF(D2323=7,1,(IF(WEEKDAY(B2323)=1,2,IF(WEEKDAY(B2323)=7,1,0))))))</f>
        <v>3</v>
      </c>
      <c r="G2323" s="786">
        <f>VLOOKUP(C2323,METADATA!$J$5:$Q$29,IF(E2323="HI",2,IF(E2323="LO",6,10))+IF(D2323=1,2,IF(D2323=7,1,(IF(WEEKDAY(B2323)=1,2,IF(WEEKDAY(B2323)=7,1,0))))))</f>
        <v>3</v>
      </c>
      <c r="H2323" s="787">
        <v>11623.75</v>
      </c>
      <c r="I2323" s="788">
        <v>4522.5350341796875</v>
      </c>
      <c r="K2323" s="795">
        <v>905.6</v>
      </c>
      <c r="M2323" s="798">
        <f t="shared" si="109"/>
        <v>12472.5653815838</v>
      </c>
      <c r="N2323" s="303"/>
      <c r="S2323" s="786">
        <v>0</v>
      </c>
      <c r="T2323" s="781">
        <f>VLOOKUP(C2323,METADATA!$J$5:$Q$29,IF(E2323="HI",2,IF(E2323="LO",6,10))+IF(S2323=1,2,IF(D2323=7,1,(IF(WEEKDAY(B2323)=1,2,IF(WEEKDAY(B2323)=7,1,0))))))</f>
        <v>3</v>
      </c>
      <c r="U2323" s="781">
        <f>VLOOKUP(C2323,METADATA!$A$5:$H$29,IF(E2323="HI",2,IF(E2323="LO",6,10))+IF(S2323=1,2,IF(D2323=7,1,(IF(WEEKDAY(B2323)=1,2,IF(WEEKDAY(B2323)=7,1,0))))))</f>
        <v>3</v>
      </c>
    </row>
    <row r="2324" spans="2:21" ht="13.95" customHeight="1" x14ac:dyDescent="0.25">
      <c r="B2324" s="784">
        <f t="shared" si="107"/>
        <v>45479</v>
      </c>
      <c r="C2324" s="785">
        <v>16</v>
      </c>
      <c r="D2324" s="786">
        <f>IFERROR((INDEX(METADATA!$T$2:$T$20,MATCH(B2324,METADATA!$S$2:$S$20,0))),0)</f>
        <v>0</v>
      </c>
      <c r="E2324" s="785" t="str">
        <f t="shared" si="108"/>
        <v>HI</v>
      </c>
      <c r="F2324" s="786">
        <f>VLOOKUP(C2324,METADATA!$A$5:$H$29,IF(E2324="HI",2,IF(E2324="LO",6,10))+IF(D2324=1,2,IF(D2324=7,1,(IF(WEEKDAY(B2324)=1,2,IF(WEEKDAY(B2324)=7,1,0))))))</f>
        <v>3</v>
      </c>
      <c r="G2324" s="786">
        <f>VLOOKUP(C2324,METADATA!$J$5:$Q$29,IF(E2324="HI",2,IF(E2324="LO",6,10))+IF(D2324=1,2,IF(D2324=7,1,(IF(WEEKDAY(B2324)=1,2,IF(WEEKDAY(B2324)=7,1,0))))))</f>
        <v>3</v>
      </c>
      <c r="H2324" s="787">
        <v>11604</v>
      </c>
      <c r="I2324" s="788">
        <v>4692.9449462890625</v>
      </c>
      <c r="K2324" s="795">
        <v>913.98749999999995</v>
      </c>
      <c r="M2324" s="798">
        <f t="shared" si="109"/>
        <v>12517.050302243737</v>
      </c>
      <c r="N2324" s="303"/>
      <c r="S2324" s="786">
        <v>0</v>
      </c>
      <c r="T2324" s="781">
        <f>VLOOKUP(C2324,METADATA!$J$5:$Q$29,IF(E2324="HI",2,IF(E2324="LO",6,10))+IF(S2324=1,2,IF(D2324=7,1,(IF(WEEKDAY(B2324)=1,2,IF(WEEKDAY(B2324)=7,1,0))))))</f>
        <v>3</v>
      </c>
      <c r="U2324" s="781">
        <f>VLOOKUP(C2324,METADATA!$A$5:$H$29,IF(E2324="HI",2,IF(E2324="LO",6,10))+IF(S2324=1,2,IF(D2324=7,1,(IF(WEEKDAY(B2324)=1,2,IF(WEEKDAY(B2324)=7,1,0))))))</f>
        <v>3</v>
      </c>
    </row>
    <row r="2325" spans="2:21" ht="13.95" customHeight="1" x14ac:dyDescent="0.25">
      <c r="B2325" s="784">
        <f t="shared" si="107"/>
        <v>45479</v>
      </c>
      <c r="C2325" s="785">
        <v>17</v>
      </c>
      <c r="D2325" s="786">
        <f>IFERROR((INDEX(METADATA!$T$2:$T$20,MATCH(B2325,METADATA!$S$2:$S$20,0))),0)</f>
        <v>0</v>
      </c>
      <c r="E2325" s="785" t="str">
        <f t="shared" si="108"/>
        <v>HI</v>
      </c>
      <c r="F2325" s="786">
        <f>VLOOKUP(C2325,METADATA!$A$5:$H$29,IF(E2325="HI",2,IF(E2325="LO",6,10))+IF(D2325=1,2,IF(D2325=7,1,(IF(WEEKDAY(B2325)=1,2,IF(WEEKDAY(B2325)=7,1,0))))))</f>
        <v>2</v>
      </c>
      <c r="G2325" s="786">
        <f>VLOOKUP(C2325,METADATA!$J$5:$Q$29,IF(E2325="HI",2,IF(E2325="LO",6,10))+IF(D2325=1,2,IF(D2325=7,1,(IF(WEEKDAY(B2325)=1,2,IF(WEEKDAY(B2325)=7,1,0))))))</f>
        <v>3</v>
      </c>
      <c r="H2325" s="787">
        <v>11751</v>
      </c>
      <c r="I2325" s="788">
        <v>4501.4649658203125</v>
      </c>
      <c r="K2325" s="795">
        <v>902.26250000000005</v>
      </c>
      <c r="M2325" s="798">
        <f t="shared" si="109"/>
        <v>12583.687370501051</v>
      </c>
      <c r="N2325" s="303"/>
      <c r="S2325" s="786">
        <v>0</v>
      </c>
      <c r="T2325" s="781">
        <f>VLOOKUP(C2325,METADATA!$J$5:$Q$29,IF(E2325="HI",2,IF(E2325="LO",6,10))+IF(S2325=1,2,IF(D2325=7,1,(IF(WEEKDAY(B2325)=1,2,IF(WEEKDAY(B2325)=7,1,0))))))</f>
        <v>3</v>
      </c>
      <c r="U2325" s="781">
        <f>VLOOKUP(C2325,METADATA!$A$5:$H$29,IF(E2325="HI",2,IF(E2325="LO",6,10))+IF(S2325=1,2,IF(D2325=7,1,(IF(WEEKDAY(B2325)=1,2,IF(WEEKDAY(B2325)=7,1,0))))))</f>
        <v>2</v>
      </c>
    </row>
    <row r="2326" spans="2:21" ht="13.95" customHeight="1" x14ac:dyDescent="0.25">
      <c r="B2326" s="784">
        <f t="shared" si="107"/>
        <v>45479</v>
      </c>
      <c r="C2326" s="785">
        <v>18</v>
      </c>
      <c r="D2326" s="786">
        <f>IFERROR((INDEX(METADATA!$T$2:$T$20,MATCH(B2326,METADATA!$S$2:$S$20,0))),0)</f>
        <v>0</v>
      </c>
      <c r="E2326" s="785" t="str">
        <f t="shared" si="108"/>
        <v>HI</v>
      </c>
      <c r="F2326" s="786">
        <f>VLOOKUP(C2326,METADATA!$A$5:$H$29,IF(E2326="HI",2,IF(E2326="LO",6,10))+IF(D2326=1,2,IF(D2326=7,1,(IF(WEEKDAY(B2326)=1,2,IF(WEEKDAY(B2326)=7,1,0))))))</f>
        <v>2</v>
      </c>
      <c r="G2326" s="786">
        <f>VLOOKUP(C2326,METADATA!$J$5:$Q$29,IF(E2326="HI",2,IF(E2326="LO",6,10))+IF(D2326=1,2,IF(D2326=7,1,(IF(WEEKDAY(B2326)=1,2,IF(WEEKDAY(B2326)=7,1,0))))))</f>
        <v>2</v>
      </c>
      <c r="H2326" s="787">
        <v>12100</v>
      </c>
      <c r="I2326" s="788">
        <v>4537.5798645019531</v>
      </c>
      <c r="K2326" s="795">
        <v>933.76250000000005</v>
      </c>
      <c r="M2326" s="798">
        <f t="shared" si="109"/>
        <v>12922.833707307913</v>
      </c>
      <c r="N2326" s="303"/>
      <c r="S2326" s="786">
        <v>0</v>
      </c>
      <c r="T2326" s="781">
        <f>VLOOKUP(C2326,METADATA!$J$5:$Q$29,IF(E2326="HI",2,IF(E2326="LO",6,10))+IF(S2326=1,2,IF(D2326=7,1,(IF(WEEKDAY(B2326)=1,2,IF(WEEKDAY(B2326)=7,1,0))))))</f>
        <v>2</v>
      </c>
      <c r="U2326" s="781">
        <f>VLOOKUP(C2326,METADATA!$A$5:$H$29,IF(E2326="HI",2,IF(E2326="LO",6,10))+IF(S2326=1,2,IF(D2326=7,1,(IF(WEEKDAY(B2326)=1,2,IF(WEEKDAY(B2326)=7,1,0))))))</f>
        <v>2</v>
      </c>
    </row>
    <row r="2327" spans="2:21" ht="13.95" customHeight="1" x14ac:dyDescent="0.25">
      <c r="B2327" s="784">
        <f t="shared" si="107"/>
        <v>45479</v>
      </c>
      <c r="C2327" s="785">
        <v>19</v>
      </c>
      <c r="D2327" s="786">
        <f>IFERROR((INDEX(METADATA!$T$2:$T$20,MATCH(B2327,METADATA!$S$2:$S$20,0))),0)</f>
        <v>0</v>
      </c>
      <c r="E2327" s="785" t="str">
        <f t="shared" si="108"/>
        <v>HI</v>
      </c>
      <c r="F2327" s="786">
        <f>VLOOKUP(C2327,METADATA!$A$5:$H$29,IF(E2327="HI",2,IF(E2327="LO",6,10))+IF(D2327=1,2,IF(D2327=7,1,(IF(WEEKDAY(B2327)=1,2,IF(WEEKDAY(B2327)=7,1,0))))))</f>
        <v>3</v>
      </c>
      <c r="G2327" s="786">
        <f>VLOOKUP(C2327,METADATA!$J$5:$Q$29,IF(E2327="HI",2,IF(E2327="LO",6,10))+IF(D2327=1,2,IF(D2327=7,1,(IF(WEEKDAY(B2327)=1,2,IF(WEEKDAY(B2327)=7,1,0))))))</f>
        <v>2</v>
      </c>
      <c r="H2327" s="787">
        <v>12159.5</v>
      </c>
      <c r="I2327" s="788">
        <v>4594.7999877929688</v>
      </c>
      <c r="K2327" s="795">
        <v>0</v>
      </c>
      <c r="M2327" s="798">
        <f t="shared" si="109"/>
        <v>12998.677901149111</v>
      </c>
      <c r="N2327" s="303"/>
      <c r="S2327" s="786">
        <v>0</v>
      </c>
      <c r="T2327" s="781">
        <f>VLOOKUP(C2327,METADATA!$J$5:$Q$29,IF(E2327="HI",2,IF(E2327="LO",6,10))+IF(S2327=1,2,IF(D2327=7,1,(IF(WEEKDAY(B2327)=1,2,IF(WEEKDAY(B2327)=7,1,0))))))</f>
        <v>2</v>
      </c>
      <c r="U2327" s="781">
        <f>VLOOKUP(C2327,METADATA!$A$5:$H$29,IF(E2327="HI",2,IF(E2327="LO",6,10))+IF(S2327=1,2,IF(D2327=7,1,(IF(WEEKDAY(B2327)=1,2,IF(WEEKDAY(B2327)=7,1,0))))))</f>
        <v>3</v>
      </c>
    </row>
    <row r="2328" spans="2:21" ht="13.95" customHeight="1" x14ac:dyDescent="0.25">
      <c r="B2328" s="784">
        <f t="shared" si="107"/>
        <v>45479</v>
      </c>
      <c r="C2328" s="785">
        <v>20</v>
      </c>
      <c r="D2328" s="786">
        <f>IFERROR((INDEX(METADATA!$T$2:$T$20,MATCH(B2328,METADATA!$S$2:$S$20,0))),0)</f>
        <v>0</v>
      </c>
      <c r="E2328" s="785" t="str">
        <f t="shared" si="108"/>
        <v>HI</v>
      </c>
      <c r="F2328" s="786">
        <f>VLOOKUP(C2328,METADATA!$A$5:$H$29,IF(E2328="HI",2,IF(E2328="LO",6,10))+IF(D2328=1,2,IF(D2328=7,1,(IF(WEEKDAY(B2328)=1,2,IF(WEEKDAY(B2328)=7,1,0))))))</f>
        <v>3</v>
      </c>
      <c r="G2328" s="786">
        <f>VLOOKUP(C2328,METADATA!$J$5:$Q$29,IF(E2328="HI",2,IF(E2328="LO",6,10))+IF(D2328=1,2,IF(D2328=7,1,(IF(WEEKDAY(B2328)=1,2,IF(WEEKDAY(B2328)=7,1,0))))))</f>
        <v>3</v>
      </c>
      <c r="H2328" s="787">
        <v>11325.25</v>
      </c>
      <c r="I2328" s="788">
        <v>4022.7275695800781</v>
      </c>
      <c r="K2328" s="795">
        <v>0</v>
      </c>
      <c r="M2328" s="798">
        <f t="shared" si="109"/>
        <v>12018.470146468711</v>
      </c>
      <c r="N2328" s="303"/>
      <c r="S2328" s="786">
        <v>0</v>
      </c>
      <c r="T2328" s="781">
        <f>VLOOKUP(C2328,METADATA!$J$5:$Q$29,IF(E2328="HI",2,IF(E2328="LO",6,10))+IF(S2328=1,2,IF(D2328=7,1,(IF(WEEKDAY(B2328)=1,2,IF(WEEKDAY(B2328)=7,1,0))))))</f>
        <v>3</v>
      </c>
      <c r="U2328" s="781">
        <f>VLOOKUP(C2328,METADATA!$A$5:$H$29,IF(E2328="HI",2,IF(E2328="LO",6,10))+IF(S2328=1,2,IF(D2328=7,1,(IF(WEEKDAY(B2328)=1,2,IF(WEEKDAY(B2328)=7,1,0))))))</f>
        <v>3</v>
      </c>
    </row>
    <row r="2329" spans="2:21" ht="13.95" customHeight="1" x14ac:dyDescent="0.25">
      <c r="B2329" s="784">
        <f t="shared" si="107"/>
        <v>45479</v>
      </c>
      <c r="C2329" s="785">
        <v>21</v>
      </c>
      <c r="D2329" s="786">
        <f>IFERROR((INDEX(METADATA!$T$2:$T$20,MATCH(B2329,METADATA!$S$2:$S$20,0))),0)</f>
        <v>0</v>
      </c>
      <c r="E2329" s="785" t="str">
        <f t="shared" si="108"/>
        <v>HI</v>
      </c>
      <c r="F2329" s="786">
        <f>VLOOKUP(C2329,METADATA!$A$5:$H$29,IF(E2329="HI",2,IF(E2329="LO",6,10))+IF(D2329=1,2,IF(D2329=7,1,(IF(WEEKDAY(B2329)=1,2,IF(WEEKDAY(B2329)=7,1,0))))))</f>
        <v>3</v>
      </c>
      <c r="G2329" s="786">
        <f>VLOOKUP(C2329,METADATA!$J$5:$Q$29,IF(E2329="HI",2,IF(E2329="LO",6,10))+IF(D2329=1,2,IF(D2329=7,1,(IF(WEEKDAY(B2329)=1,2,IF(WEEKDAY(B2329)=7,1,0))))))</f>
        <v>3</v>
      </c>
      <c r="H2329" s="787">
        <v>10295.75</v>
      </c>
      <c r="I2329" s="788">
        <v>4537.6050720214844</v>
      </c>
      <c r="K2329" s="795">
        <v>0</v>
      </c>
      <c r="M2329" s="798">
        <f t="shared" si="109"/>
        <v>11251.325604218158</v>
      </c>
      <c r="N2329" s="303"/>
      <c r="S2329" s="786">
        <v>0</v>
      </c>
      <c r="T2329" s="781">
        <f>VLOOKUP(C2329,METADATA!$J$5:$Q$29,IF(E2329="HI",2,IF(E2329="LO",6,10))+IF(S2329=1,2,IF(D2329=7,1,(IF(WEEKDAY(B2329)=1,2,IF(WEEKDAY(B2329)=7,1,0))))))</f>
        <v>3</v>
      </c>
      <c r="U2329" s="781">
        <f>VLOOKUP(C2329,METADATA!$A$5:$H$29,IF(E2329="HI",2,IF(E2329="LO",6,10))+IF(S2329=1,2,IF(D2329=7,1,(IF(WEEKDAY(B2329)=1,2,IF(WEEKDAY(B2329)=7,1,0))))))</f>
        <v>3</v>
      </c>
    </row>
    <row r="2330" spans="2:21" ht="13.95" customHeight="1" x14ac:dyDescent="0.25">
      <c r="B2330" s="784">
        <f t="shared" si="107"/>
        <v>45479</v>
      </c>
      <c r="C2330" s="785">
        <v>22</v>
      </c>
      <c r="D2330" s="786">
        <f>IFERROR((INDEX(METADATA!$T$2:$T$20,MATCH(B2330,METADATA!$S$2:$S$20,0))),0)</f>
        <v>0</v>
      </c>
      <c r="E2330" s="785" t="str">
        <f t="shared" si="108"/>
        <v>HI</v>
      </c>
      <c r="F2330" s="786">
        <f>VLOOKUP(C2330,METADATA!$A$5:$H$29,IF(E2330="HI",2,IF(E2330="LO",6,10))+IF(D2330=1,2,IF(D2330=7,1,(IF(WEEKDAY(B2330)=1,2,IF(WEEKDAY(B2330)=7,1,0))))))</f>
        <v>3</v>
      </c>
      <c r="G2330" s="786">
        <f>VLOOKUP(C2330,METADATA!$J$5:$Q$29,IF(E2330="HI",2,IF(E2330="LO",6,10))+IF(D2330=1,2,IF(D2330=7,1,(IF(WEEKDAY(B2330)=1,2,IF(WEEKDAY(B2330)=7,1,0))))))</f>
        <v>3</v>
      </c>
      <c r="H2330" s="787">
        <v>9215.5</v>
      </c>
      <c r="I2330" s="788">
        <v>4713.3550109863281</v>
      </c>
      <c r="K2330" s="795">
        <v>0</v>
      </c>
      <c r="M2330" s="798">
        <f t="shared" si="109"/>
        <v>10350.901202774081</v>
      </c>
      <c r="N2330" s="303"/>
      <c r="S2330" s="786">
        <v>0</v>
      </c>
      <c r="T2330" s="781">
        <f>VLOOKUP(C2330,METADATA!$J$5:$Q$29,IF(E2330="HI",2,IF(E2330="LO",6,10))+IF(S2330=1,2,IF(D2330=7,1,(IF(WEEKDAY(B2330)=1,2,IF(WEEKDAY(B2330)=7,1,0))))))</f>
        <v>3</v>
      </c>
      <c r="U2330" s="781">
        <f>VLOOKUP(C2330,METADATA!$A$5:$H$29,IF(E2330="HI",2,IF(E2330="LO",6,10))+IF(S2330=1,2,IF(D2330=7,1,(IF(WEEKDAY(B2330)=1,2,IF(WEEKDAY(B2330)=7,1,0))))))</f>
        <v>3</v>
      </c>
    </row>
    <row r="2331" spans="2:21" ht="13.95" customHeight="1" x14ac:dyDescent="0.25">
      <c r="B2331" s="784">
        <f t="shared" si="107"/>
        <v>45479</v>
      </c>
      <c r="C2331" s="785">
        <v>23</v>
      </c>
      <c r="D2331" s="786">
        <f>IFERROR((INDEX(METADATA!$T$2:$T$20,MATCH(B2331,METADATA!$S$2:$S$20,0))),0)</f>
        <v>0</v>
      </c>
      <c r="E2331" s="785" t="str">
        <f t="shared" si="108"/>
        <v>HI</v>
      </c>
      <c r="F2331" s="786">
        <f>VLOOKUP(C2331,METADATA!$A$5:$H$29,IF(E2331="HI",2,IF(E2331="LO",6,10))+IF(D2331=1,2,IF(D2331=7,1,(IF(WEEKDAY(B2331)=1,2,IF(WEEKDAY(B2331)=7,1,0))))))</f>
        <v>3</v>
      </c>
      <c r="G2331" s="786">
        <f>VLOOKUP(C2331,METADATA!$J$5:$Q$29,IF(E2331="HI",2,IF(E2331="LO",6,10))+IF(D2331=1,2,IF(D2331=7,1,(IF(WEEKDAY(B2331)=1,2,IF(WEEKDAY(B2331)=7,1,0))))))</f>
        <v>3</v>
      </c>
      <c r="H2331" s="787">
        <v>8360.5</v>
      </c>
      <c r="I2331" s="788">
        <v>4848.9549865722656</v>
      </c>
      <c r="K2331" s="795">
        <v>0</v>
      </c>
      <c r="M2331" s="798">
        <f t="shared" si="109"/>
        <v>9664.9016917816625</v>
      </c>
      <c r="N2331" s="303"/>
      <c r="S2331" s="786">
        <v>0</v>
      </c>
      <c r="T2331" s="781">
        <f>VLOOKUP(C2331,METADATA!$J$5:$Q$29,IF(E2331="HI",2,IF(E2331="LO",6,10))+IF(S2331=1,2,IF(D2331=7,1,(IF(WEEKDAY(B2331)=1,2,IF(WEEKDAY(B2331)=7,1,0))))))</f>
        <v>3</v>
      </c>
      <c r="U2331" s="781">
        <f>VLOOKUP(C2331,METADATA!$A$5:$H$29,IF(E2331="HI",2,IF(E2331="LO",6,10))+IF(S2331=1,2,IF(D2331=7,1,(IF(WEEKDAY(B2331)=1,2,IF(WEEKDAY(B2331)=7,1,0))))))</f>
        <v>3</v>
      </c>
    </row>
    <row r="2332" spans="2:21" ht="13.95" customHeight="1" x14ac:dyDescent="0.25">
      <c r="B2332" s="784">
        <f t="shared" ref="B2332:B2395" si="110">B2308+1</f>
        <v>45480</v>
      </c>
      <c r="C2332" s="785">
        <v>0</v>
      </c>
      <c r="D2332" s="786">
        <f>IFERROR((INDEX(METADATA!$T$2:$T$20,MATCH(B2332,METADATA!$S$2:$S$20,0))),0)</f>
        <v>0</v>
      </c>
      <c r="E2332" s="785" t="str">
        <f t="shared" si="108"/>
        <v>HI</v>
      </c>
      <c r="F2332" s="786">
        <f>VLOOKUP(C2332,METADATA!$A$5:$H$29,IF(E2332="HI",2,IF(E2332="LO",6,10))+IF(D2332=1,2,IF(D2332=7,1,(IF(WEEKDAY(B2332)=1,2,IF(WEEKDAY(B2332)=7,1,0))))))</f>
        <v>3</v>
      </c>
      <c r="G2332" s="786">
        <f>VLOOKUP(C2332,METADATA!$J$5:$Q$29,IF(E2332="HI",2,IF(E2332="LO",6,10))+IF(D2332=1,2,IF(D2332=7,1,(IF(WEEKDAY(B2332)=1,2,IF(WEEKDAY(B2332)=7,1,0))))))</f>
        <v>3</v>
      </c>
      <c r="H2332" s="787">
        <v>7872</v>
      </c>
      <c r="I2332" s="788">
        <v>4892.1749267578125</v>
      </c>
      <c r="K2332" s="795">
        <v>0</v>
      </c>
      <c r="M2332" s="798">
        <f t="shared" si="109"/>
        <v>9268.320209940839</v>
      </c>
      <c r="N2332" s="303"/>
      <c r="S2332" s="786">
        <v>0</v>
      </c>
      <c r="T2332" s="781">
        <f>VLOOKUP(C2332,METADATA!$J$5:$Q$29,IF(E2332="HI",2,IF(E2332="LO",6,10))+IF(S2332=1,2,IF(D2332=7,1,(IF(WEEKDAY(B2332)=1,2,IF(WEEKDAY(B2332)=7,1,0))))))</f>
        <v>3</v>
      </c>
      <c r="U2332" s="781">
        <f>VLOOKUP(C2332,METADATA!$A$5:$H$29,IF(E2332="HI",2,IF(E2332="LO",6,10))+IF(S2332=1,2,IF(D2332=7,1,(IF(WEEKDAY(B2332)=1,2,IF(WEEKDAY(B2332)=7,1,0))))))</f>
        <v>3</v>
      </c>
    </row>
    <row r="2333" spans="2:21" ht="13.95" customHeight="1" x14ac:dyDescent="0.25">
      <c r="B2333" s="784">
        <f t="shared" si="110"/>
        <v>45480</v>
      </c>
      <c r="C2333" s="785">
        <v>1</v>
      </c>
      <c r="D2333" s="786">
        <f>IFERROR((INDEX(METADATA!$T$2:$T$20,MATCH(B2333,METADATA!$S$2:$S$20,0))),0)</f>
        <v>0</v>
      </c>
      <c r="E2333" s="785" t="str">
        <f t="shared" si="108"/>
        <v>HI</v>
      </c>
      <c r="F2333" s="786">
        <f>VLOOKUP(C2333,METADATA!$A$5:$H$29,IF(E2333="HI",2,IF(E2333="LO",6,10))+IF(D2333=1,2,IF(D2333=7,1,(IF(WEEKDAY(B2333)=1,2,IF(WEEKDAY(B2333)=7,1,0))))))</f>
        <v>3</v>
      </c>
      <c r="G2333" s="786">
        <f>VLOOKUP(C2333,METADATA!$J$5:$Q$29,IF(E2333="HI",2,IF(E2333="LO",6,10))+IF(D2333=1,2,IF(D2333=7,1,(IF(WEEKDAY(B2333)=1,2,IF(WEEKDAY(B2333)=7,1,0))))))</f>
        <v>3</v>
      </c>
      <c r="H2333" s="787">
        <v>7498.75</v>
      </c>
      <c r="I2333" s="788">
        <v>4889.4050598144531</v>
      </c>
      <c r="K2333" s="795">
        <v>0</v>
      </c>
      <c r="M2333" s="798">
        <f t="shared" si="109"/>
        <v>8951.9569593156102</v>
      </c>
      <c r="N2333" s="303"/>
      <c r="S2333" s="786">
        <v>0</v>
      </c>
      <c r="T2333" s="781">
        <f>VLOOKUP(C2333,METADATA!$J$5:$Q$29,IF(E2333="HI",2,IF(E2333="LO",6,10))+IF(S2333=1,2,IF(D2333=7,1,(IF(WEEKDAY(B2333)=1,2,IF(WEEKDAY(B2333)=7,1,0))))))</f>
        <v>3</v>
      </c>
      <c r="U2333" s="781">
        <f>VLOOKUP(C2333,METADATA!$A$5:$H$29,IF(E2333="HI",2,IF(E2333="LO",6,10))+IF(S2333=1,2,IF(D2333=7,1,(IF(WEEKDAY(B2333)=1,2,IF(WEEKDAY(B2333)=7,1,0))))))</f>
        <v>3</v>
      </c>
    </row>
    <row r="2334" spans="2:21" ht="13.95" customHeight="1" x14ac:dyDescent="0.25">
      <c r="B2334" s="784">
        <f t="shared" si="110"/>
        <v>45480</v>
      </c>
      <c r="C2334" s="785">
        <v>2</v>
      </c>
      <c r="D2334" s="786">
        <f>IFERROR((INDEX(METADATA!$T$2:$T$20,MATCH(B2334,METADATA!$S$2:$S$20,0))),0)</f>
        <v>0</v>
      </c>
      <c r="E2334" s="785" t="str">
        <f t="shared" si="108"/>
        <v>HI</v>
      </c>
      <c r="F2334" s="786">
        <f>VLOOKUP(C2334,METADATA!$A$5:$H$29,IF(E2334="HI",2,IF(E2334="LO",6,10))+IF(D2334=1,2,IF(D2334=7,1,(IF(WEEKDAY(B2334)=1,2,IF(WEEKDAY(B2334)=7,1,0))))))</f>
        <v>3</v>
      </c>
      <c r="G2334" s="786">
        <f>VLOOKUP(C2334,METADATA!$J$5:$Q$29,IF(E2334="HI",2,IF(E2334="LO",6,10))+IF(D2334=1,2,IF(D2334=7,1,(IF(WEEKDAY(B2334)=1,2,IF(WEEKDAY(B2334)=7,1,0))))))</f>
        <v>3</v>
      </c>
      <c r="H2334" s="787">
        <v>7357.25</v>
      </c>
      <c r="I2334" s="788">
        <v>4796.9149475097656</v>
      </c>
      <c r="K2334" s="795">
        <v>0</v>
      </c>
      <c r="M2334" s="798">
        <f t="shared" si="109"/>
        <v>8782.9107120670778</v>
      </c>
      <c r="N2334" s="303"/>
      <c r="S2334" s="786">
        <v>0</v>
      </c>
      <c r="T2334" s="781">
        <f>VLOOKUP(C2334,METADATA!$J$5:$Q$29,IF(E2334="HI",2,IF(E2334="LO",6,10))+IF(S2334=1,2,IF(D2334=7,1,(IF(WEEKDAY(B2334)=1,2,IF(WEEKDAY(B2334)=7,1,0))))))</f>
        <v>3</v>
      </c>
      <c r="U2334" s="781">
        <f>VLOOKUP(C2334,METADATA!$A$5:$H$29,IF(E2334="HI",2,IF(E2334="LO",6,10))+IF(S2334=1,2,IF(D2334=7,1,(IF(WEEKDAY(B2334)=1,2,IF(WEEKDAY(B2334)=7,1,0))))))</f>
        <v>3</v>
      </c>
    </row>
    <row r="2335" spans="2:21" ht="13.95" customHeight="1" x14ac:dyDescent="0.25">
      <c r="B2335" s="784">
        <f t="shared" si="110"/>
        <v>45480</v>
      </c>
      <c r="C2335" s="785">
        <v>3</v>
      </c>
      <c r="D2335" s="786">
        <f>IFERROR((INDEX(METADATA!$T$2:$T$20,MATCH(B2335,METADATA!$S$2:$S$20,0))),0)</f>
        <v>0</v>
      </c>
      <c r="E2335" s="785" t="str">
        <f t="shared" si="108"/>
        <v>HI</v>
      </c>
      <c r="F2335" s="786">
        <f>VLOOKUP(C2335,METADATA!$A$5:$H$29,IF(E2335="HI",2,IF(E2335="LO",6,10))+IF(D2335=1,2,IF(D2335=7,1,(IF(WEEKDAY(B2335)=1,2,IF(WEEKDAY(B2335)=7,1,0))))))</f>
        <v>3</v>
      </c>
      <c r="G2335" s="786">
        <f>VLOOKUP(C2335,METADATA!$J$5:$Q$29,IF(E2335="HI",2,IF(E2335="LO",6,10))+IF(D2335=1,2,IF(D2335=7,1,(IF(WEEKDAY(B2335)=1,2,IF(WEEKDAY(B2335)=7,1,0))))))</f>
        <v>3</v>
      </c>
      <c r="H2335" s="787">
        <v>7474.5</v>
      </c>
      <c r="I2335" s="788">
        <v>4674.6700439453125</v>
      </c>
      <c r="K2335" s="795">
        <v>0</v>
      </c>
      <c r="M2335" s="798">
        <f t="shared" si="109"/>
        <v>8815.9338852874607</v>
      </c>
      <c r="N2335" s="303"/>
      <c r="S2335" s="786">
        <v>0</v>
      </c>
      <c r="T2335" s="781">
        <f>VLOOKUP(C2335,METADATA!$J$5:$Q$29,IF(E2335="HI",2,IF(E2335="LO",6,10))+IF(S2335=1,2,IF(D2335=7,1,(IF(WEEKDAY(B2335)=1,2,IF(WEEKDAY(B2335)=7,1,0))))))</f>
        <v>3</v>
      </c>
      <c r="U2335" s="781">
        <f>VLOOKUP(C2335,METADATA!$A$5:$H$29,IF(E2335="HI",2,IF(E2335="LO",6,10))+IF(S2335=1,2,IF(D2335=7,1,(IF(WEEKDAY(B2335)=1,2,IF(WEEKDAY(B2335)=7,1,0))))))</f>
        <v>3</v>
      </c>
    </row>
    <row r="2336" spans="2:21" ht="13.95" customHeight="1" x14ac:dyDescent="0.25">
      <c r="B2336" s="784">
        <f t="shared" si="110"/>
        <v>45480</v>
      </c>
      <c r="C2336" s="785">
        <v>4</v>
      </c>
      <c r="D2336" s="786">
        <f>IFERROR((INDEX(METADATA!$T$2:$T$20,MATCH(B2336,METADATA!$S$2:$S$20,0))),0)</f>
        <v>0</v>
      </c>
      <c r="E2336" s="785" t="str">
        <f t="shared" si="108"/>
        <v>HI</v>
      </c>
      <c r="F2336" s="786">
        <f>VLOOKUP(C2336,METADATA!$A$5:$H$29,IF(E2336="HI",2,IF(E2336="LO",6,10))+IF(D2336=1,2,IF(D2336=7,1,(IF(WEEKDAY(B2336)=1,2,IF(WEEKDAY(B2336)=7,1,0))))))</f>
        <v>3</v>
      </c>
      <c r="G2336" s="786">
        <f>VLOOKUP(C2336,METADATA!$J$5:$Q$29,IF(E2336="HI",2,IF(E2336="LO",6,10))+IF(D2336=1,2,IF(D2336=7,1,(IF(WEEKDAY(B2336)=1,2,IF(WEEKDAY(B2336)=7,1,0))))))</f>
        <v>3</v>
      </c>
      <c r="H2336" s="787">
        <v>7709.25</v>
      </c>
      <c r="I2336" s="788">
        <v>4435.7149963378906</v>
      </c>
      <c r="K2336" s="795">
        <v>0</v>
      </c>
      <c r="M2336" s="798">
        <f t="shared" si="109"/>
        <v>8894.2736123438917</v>
      </c>
      <c r="N2336" s="303"/>
      <c r="S2336" s="786">
        <v>0</v>
      </c>
      <c r="T2336" s="781">
        <f>VLOOKUP(C2336,METADATA!$J$5:$Q$29,IF(E2336="HI",2,IF(E2336="LO",6,10))+IF(S2336=1,2,IF(D2336=7,1,(IF(WEEKDAY(B2336)=1,2,IF(WEEKDAY(B2336)=7,1,0))))))</f>
        <v>3</v>
      </c>
      <c r="U2336" s="781">
        <f>VLOOKUP(C2336,METADATA!$A$5:$H$29,IF(E2336="HI",2,IF(E2336="LO",6,10))+IF(S2336=1,2,IF(D2336=7,1,(IF(WEEKDAY(B2336)=1,2,IF(WEEKDAY(B2336)=7,1,0))))))</f>
        <v>3</v>
      </c>
    </row>
    <row r="2337" spans="2:21" ht="13.95" customHeight="1" x14ac:dyDescent="0.25">
      <c r="B2337" s="784">
        <f t="shared" si="110"/>
        <v>45480</v>
      </c>
      <c r="C2337" s="785">
        <v>5</v>
      </c>
      <c r="D2337" s="786">
        <f>IFERROR((INDEX(METADATA!$T$2:$T$20,MATCH(B2337,METADATA!$S$2:$S$20,0))),0)</f>
        <v>0</v>
      </c>
      <c r="E2337" s="785" t="str">
        <f t="shared" si="108"/>
        <v>HI</v>
      </c>
      <c r="F2337" s="786">
        <f>VLOOKUP(C2337,METADATA!$A$5:$H$29,IF(E2337="HI",2,IF(E2337="LO",6,10))+IF(D2337=1,2,IF(D2337=7,1,(IF(WEEKDAY(B2337)=1,2,IF(WEEKDAY(B2337)=7,1,0))))))</f>
        <v>3</v>
      </c>
      <c r="G2337" s="786">
        <f>VLOOKUP(C2337,METADATA!$J$5:$Q$29,IF(E2337="HI",2,IF(E2337="LO",6,10))+IF(D2337=1,2,IF(D2337=7,1,(IF(WEEKDAY(B2337)=1,2,IF(WEEKDAY(B2337)=7,1,0))))))</f>
        <v>3</v>
      </c>
      <c r="H2337" s="787">
        <v>7969.5</v>
      </c>
      <c r="I2337" s="788">
        <v>3690.2350158691406</v>
      </c>
      <c r="K2337" s="795">
        <v>0</v>
      </c>
      <c r="M2337" s="798">
        <f t="shared" si="109"/>
        <v>8782.4122382376663</v>
      </c>
      <c r="N2337" s="303"/>
      <c r="S2337" s="786">
        <v>0</v>
      </c>
      <c r="T2337" s="781">
        <f>VLOOKUP(C2337,METADATA!$J$5:$Q$29,IF(E2337="HI",2,IF(E2337="LO",6,10))+IF(S2337=1,2,IF(D2337=7,1,(IF(WEEKDAY(B2337)=1,2,IF(WEEKDAY(B2337)=7,1,0))))))</f>
        <v>3</v>
      </c>
      <c r="U2337" s="781">
        <f>VLOOKUP(C2337,METADATA!$A$5:$H$29,IF(E2337="HI",2,IF(E2337="LO",6,10))+IF(S2337=1,2,IF(D2337=7,1,(IF(WEEKDAY(B2337)=1,2,IF(WEEKDAY(B2337)=7,1,0))))))</f>
        <v>3</v>
      </c>
    </row>
    <row r="2338" spans="2:21" ht="13.95" customHeight="1" x14ac:dyDescent="0.25">
      <c r="B2338" s="784">
        <f t="shared" si="110"/>
        <v>45480</v>
      </c>
      <c r="C2338" s="785">
        <v>6</v>
      </c>
      <c r="D2338" s="786">
        <f>IFERROR((INDEX(METADATA!$T$2:$T$20,MATCH(B2338,METADATA!$S$2:$S$20,0))),0)</f>
        <v>0</v>
      </c>
      <c r="E2338" s="785" t="str">
        <f t="shared" si="108"/>
        <v>HI</v>
      </c>
      <c r="F2338" s="786">
        <f>VLOOKUP(C2338,METADATA!$A$5:$H$29,IF(E2338="HI",2,IF(E2338="LO",6,10))+IF(D2338=1,2,IF(D2338=7,1,(IF(WEEKDAY(B2338)=1,2,IF(WEEKDAY(B2338)=7,1,0))))))</f>
        <v>3</v>
      </c>
      <c r="G2338" s="786">
        <f>VLOOKUP(C2338,METADATA!$J$5:$Q$29,IF(E2338="HI",2,IF(E2338="LO",6,10))+IF(D2338=1,2,IF(D2338=7,1,(IF(WEEKDAY(B2338)=1,2,IF(WEEKDAY(B2338)=7,1,0))))))</f>
        <v>3</v>
      </c>
      <c r="H2338" s="787">
        <v>8734.5</v>
      </c>
      <c r="I2338" s="788">
        <v>4523.4899291992188</v>
      </c>
      <c r="K2338" s="795">
        <v>870.51250000000005</v>
      </c>
      <c r="M2338" s="798">
        <f t="shared" si="109"/>
        <v>9836.3332288798938</v>
      </c>
      <c r="N2338" s="303"/>
      <c r="S2338" s="786">
        <v>0</v>
      </c>
      <c r="T2338" s="781">
        <f>VLOOKUP(C2338,METADATA!$J$5:$Q$29,IF(E2338="HI",2,IF(E2338="LO",6,10))+IF(S2338=1,2,IF(D2338=7,1,(IF(WEEKDAY(B2338)=1,2,IF(WEEKDAY(B2338)=7,1,0))))))</f>
        <v>3</v>
      </c>
      <c r="U2338" s="781">
        <f>VLOOKUP(C2338,METADATA!$A$5:$H$29,IF(E2338="HI",2,IF(E2338="LO",6,10))+IF(S2338=1,2,IF(D2338=7,1,(IF(WEEKDAY(B2338)=1,2,IF(WEEKDAY(B2338)=7,1,0))))))</f>
        <v>3</v>
      </c>
    </row>
    <row r="2339" spans="2:21" ht="13.95" customHeight="1" x14ac:dyDescent="0.25">
      <c r="B2339" s="784">
        <f t="shared" si="110"/>
        <v>45480</v>
      </c>
      <c r="C2339" s="785">
        <v>7</v>
      </c>
      <c r="D2339" s="786">
        <f>IFERROR((INDEX(METADATA!$T$2:$T$20,MATCH(B2339,METADATA!$S$2:$S$20,0))),0)</f>
        <v>0</v>
      </c>
      <c r="E2339" s="785" t="str">
        <f t="shared" si="108"/>
        <v>HI</v>
      </c>
      <c r="F2339" s="786">
        <f>VLOOKUP(C2339,METADATA!$A$5:$H$29,IF(E2339="HI",2,IF(E2339="LO",6,10))+IF(D2339=1,2,IF(D2339=7,1,(IF(WEEKDAY(B2339)=1,2,IF(WEEKDAY(B2339)=7,1,0))))))</f>
        <v>3</v>
      </c>
      <c r="G2339" s="786">
        <f>VLOOKUP(C2339,METADATA!$J$5:$Q$29,IF(E2339="HI",2,IF(E2339="LO",6,10))+IF(D2339=1,2,IF(D2339=7,1,(IF(WEEKDAY(B2339)=1,2,IF(WEEKDAY(B2339)=7,1,0))))))</f>
        <v>3</v>
      </c>
      <c r="H2339" s="787">
        <v>10170</v>
      </c>
      <c r="I2339" s="788">
        <v>4568.6300048828125</v>
      </c>
      <c r="K2339" s="795">
        <v>865.8125</v>
      </c>
      <c r="M2339" s="798">
        <f t="shared" si="109"/>
        <v>11149.048395334712</v>
      </c>
      <c r="N2339" s="303"/>
      <c r="S2339" s="786">
        <v>0</v>
      </c>
      <c r="T2339" s="781">
        <f>VLOOKUP(C2339,METADATA!$J$5:$Q$29,IF(E2339="HI",2,IF(E2339="LO",6,10))+IF(S2339=1,2,IF(D2339=7,1,(IF(WEEKDAY(B2339)=1,2,IF(WEEKDAY(B2339)=7,1,0))))))</f>
        <v>3</v>
      </c>
      <c r="U2339" s="781">
        <f>VLOOKUP(C2339,METADATA!$A$5:$H$29,IF(E2339="HI",2,IF(E2339="LO",6,10))+IF(S2339=1,2,IF(D2339=7,1,(IF(WEEKDAY(B2339)=1,2,IF(WEEKDAY(B2339)=7,1,0))))))</f>
        <v>3</v>
      </c>
    </row>
    <row r="2340" spans="2:21" ht="13.95" customHeight="1" x14ac:dyDescent="0.25">
      <c r="B2340" s="784">
        <f t="shared" si="110"/>
        <v>45480</v>
      </c>
      <c r="C2340" s="785">
        <v>8</v>
      </c>
      <c r="D2340" s="786">
        <f>IFERROR((INDEX(METADATA!$T$2:$T$20,MATCH(B2340,METADATA!$S$2:$S$20,0))),0)</f>
        <v>0</v>
      </c>
      <c r="E2340" s="785" t="str">
        <f t="shared" si="108"/>
        <v>HI</v>
      </c>
      <c r="F2340" s="786">
        <f>VLOOKUP(C2340,METADATA!$A$5:$H$29,IF(E2340="HI",2,IF(E2340="LO",6,10))+IF(D2340=1,2,IF(D2340=7,1,(IF(WEEKDAY(B2340)=1,2,IF(WEEKDAY(B2340)=7,1,0))))))</f>
        <v>3</v>
      </c>
      <c r="G2340" s="786">
        <f>VLOOKUP(C2340,METADATA!$J$5:$Q$29,IF(E2340="HI",2,IF(E2340="LO",6,10))+IF(D2340=1,2,IF(D2340=7,1,(IF(WEEKDAY(B2340)=1,2,IF(WEEKDAY(B2340)=7,1,0))))))</f>
        <v>3</v>
      </c>
      <c r="H2340" s="787">
        <v>11317.75</v>
      </c>
      <c r="I2340" s="788">
        <v>4442.824951171875</v>
      </c>
      <c r="K2340" s="795">
        <v>834.63750000000005</v>
      </c>
      <c r="M2340" s="798">
        <f t="shared" si="109"/>
        <v>12158.542618638772</v>
      </c>
      <c r="N2340" s="303"/>
      <c r="S2340" s="786">
        <v>0</v>
      </c>
      <c r="T2340" s="781">
        <f>VLOOKUP(C2340,METADATA!$J$5:$Q$29,IF(E2340="HI",2,IF(E2340="LO",6,10))+IF(S2340=1,2,IF(D2340=7,1,(IF(WEEKDAY(B2340)=1,2,IF(WEEKDAY(B2340)=7,1,0))))))</f>
        <v>3</v>
      </c>
      <c r="U2340" s="781">
        <f>VLOOKUP(C2340,METADATA!$A$5:$H$29,IF(E2340="HI",2,IF(E2340="LO",6,10))+IF(S2340=1,2,IF(D2340=7,1,(IF(WEEKDAY(B2340)=1,2,IF(WEEKDAY(B2340)=7,1,0))))))</f>
        <v>3</v>
      </c>
    </row>
    <row r="2341" spans="2:21" ht="13.95" customHeight="1" x14ac:dyDescent="0.25">
      <c r="B2341" s="784">
        <f t="shared" si="110"/>
        <v>45480</v>
      </c>
      <c r="C2341" s="785">
        <v>9</v>
      </c>
      <c r="D2341" s="786">
        <f>IFERROR((INDEX(METADATA!$T$2:$T$20,MATCH(B2341,METADATA!$S$2:$S$20,0))),0)</f>
        <v>0</v>
      </c>
      <c r="E2341" s="785" t="str">
        <f t="shared" si="108"/>
        <v>HI</v>
      </c>
      <c r="F2341" s="786">
        <f>VLOOKUP(C2341,METADATA!$A$5:$H$29,IF(E2341="HI",2,IF(E2341="LO",6,10))+IF(D2341=1,2,IF(D2341=7,1,(IF(WEEKDAY(B2341)=1,2,IF(WEEKDAY(B2341)=7,1,0))))))</f>
        <v>3</v>
      </c>
      <c r="G2341" s="786">
        <f>VLOOKUP(C2341,METADATA!$J$5:$Q$29,IF(E2341="HI",2,IF(E2341="LO",6,10))+IF(D2341=1,2,IF(D2341=7,1,(IF(WEEKDAY(B2341)=1,2,IF(WEEKDAY(B2341)=7,1,0))))))</f>
        <v>3</v>
      </c>
      <c r="H2341" s="787">
        <v>11973.75</v>
      </c>
      <c r="I2341" s="788">
        <v>4263.989990234375</v>
      </c>
      <c r="K2341" s="795">
        <v>847.33749999999998</v>
      </c>
      <c r="M2341" s="798">
        <f t="shared" si="109"/>
        <v>12710.322564723483</v>
      </c>
      <c r="N2341" s="303"/>
      <c r="S2341" s="786">
        <v>0</v>
      </c>
      <c r="T2341" s="781">
        <f>VLOOKUP(C2341,METADATA!$J$5:$Q$29,IF(E2341="HI",2,IF(E2341="LO",6,10))+IF(S2341=1,2,IF(D2341=7,1,(IF(WEEKDAY(B2341)=1,2,IF(WEEKDAY(B2341)=7,1,0))))))</f>
        <v>3</v>
      </c>
      <c r="U2341" s="781">
        <f>VLOOKUP(C2341,METADATA!$A$5:$H$29,IF(E2341="HI",2,IF(E2341="LO",6,10))+IF(S2341=1,2,IF(D2341=7,1,(IF(WEEKDAY(B2341)=1,2,IF(WEEKDAY(B2341)=7,1,0))))))</f>
        <v>3</v>
      </c>
    </row>
    <row r="2342" spans="2:21" ht="13.95" customHeight="1" x14ac:dyDescent="0.25">
      <c r="B2342" s="784">
        <f t="shared" si="110"/>
        <v>45480</v>
      </c>
      <c r="C2342" s="785">
        <v>10</v>
      </c>
      <c r="D2342" s="786">
        <f>IFERROR((INDEX(METADATA!$T$2:$T$20,MATCH(B2342,METADATA!$S$2:$S$20,0))),0)</f>
        <v>0</v>
      </c>
      <c r="E2342" s="785" t="str">
        <f t="shared" si="108"/>
        <v>HI</v>
      </c>
      <c r="F2342" s="786">
        <f>VLOOKUP(C2342,METADATA!$A$5:$H$29,IF(E2342="HI",2,IF(E2342="LO",6,10))+IF(D2342=1,2,IF(D2342=7,1,(IF(WEEKDAY(B2342)=1,2,IF(WEEKDAY(B2342)=7,1,0))))))</f>
        <v>3</v>
      </c>
      <c r="G2342" s="786">
        <f>VLOOKUP(C2342,METADATA!$J$5:$Q$29,IF(E2342="HI",2,IF(E2342="LO",6,10))+IF(D2342=1,2,IF(D2342=7,1,(IF(WEEKDAY(B2342)=1,2,IF(WEEKDAY(B2342)=7,1,0))))))</f>
        <v>3</v>
      </c>
      <c r="H2342" s="787">
        <v>12210.25</v>
      </c>
      <c r="I2342" s="788">
        <v>3631.1776123046875</v>
      </c>
      <c r="K2342" s="795">
        <v>851.61249999999995</v>
      </c>
      <c r="M2342" s="798">
        <f t="shared" si="109"/>
        <v>12738.746245788978</v>
      </c>
      <c r="N2342" s="303"/>
      <c r="S2342" s="786">
        <v>0</v>
      </c>
      <c r="T2342" s="781">
        <f>VLOOKUP(C2342,METADATA!$J$5:$Q$29,IF(E2342="HI",2,IF(E2342="LO",6,10))+IF(S2342=1,2,IF(D2342=7,1,(IF(WEEKDAY(B2342)=1,2,IF(WEEKDAY(B2342)=7,1,0))))))</f>
        <v>3</v>
      </c>
      <c r="U2342" s="781">
        <f>VLOOKUP(C2342,METADATA!$A$5:$H$29,IF(E2342="HI",2,IF(E2342="LO",6,10))+IF(S2342=1,2,IF(D2342=7,1,(IF(WEEKDAY(B2342)=1,2,IF(WEEKDAY(B2342)=7,1,0))))))</f>
        <v>3</v>
      </c>
    </row>
    <row r="2343" spans="2:21" ht="13.95" customHeight="1" x14ac:dyDescent="0.25">
      <c r="B2343" s="784">
        <f t="shared" si="110"/>
        <v>45480</v>
      </c>
      <c r="C2343" s="785">
        <v>11</v>
      </c>
      <c r="D2343" s="786">
        <f>IFERROR((INDEX(METADATA!$T$2:$T$20,MATCH(B2343,METADATA!$S$2:$S$20,0))),0)</f>
        <v>0</v>
      </c>
      <c r="E2343" s="785" t="str">
        <f t="shared" si="108"/>
        <v>HI</v>
      </c>
      <c r="F2343" s="786">
        <f>VLOOKUP(C2343,METADATA!$A$5:$H$29,IF(E2343="HI",2,IF(E2343="LO",6,10))+IF(D2343=1,2,IF(D2343=7,1,(IF(WEEKDAY(B2343)=1,2,IF(WEEKDAY(B2343)=7,1,0))))))</f>
        <v>3</v>
      </c>
      <c r="G2343" s="786">
        <f>VLOOKUP(C2343,METADATA!$J$5:$Q$29,IF(E2343="HI",2,IF(E2343="LO",6,10))+IF(D2343=1,2,IF(D2343=7,1,(IF(WEEKDAY(B2343)=1,2,IF(WEEKDAY(B2343)=7,1,0))))))</f>
        <v>3</v>
      </c>
      <c r="H2343" s="787">
        <v>12573.5</v>
      </c>
      <c r="I2343" s="788">
        <v>3825.5650939941406</v>
      </c>
      <c r="K2343" s="795">
        <v>856.5</v>
      </c>
      <c r="M2343" s="798">
        <f t="shared" si="109"/>
        <v>13142.596795853793</v>
      </c>
      <c r="N2343" s="303"/>
      <c r="S2343" s="786">
        <v>0</v>
      </c>
      <c r="T2343" s="781">
        <f>VLOOKUP(C2343,METADATA!$J$5:$Q$29,IF(E2343="HI",2,IF(E2343="LO",6,10))+IF(S2343=1,2,IF(D2343=7,1,(IF(WEEKDAY(B2343)=1,2,IF(WEEKDAY(B2343)=7,1,0))))))</f>
        <v>3</v>
      </c>
      <c r="U2343" s="781">
        <f>VLOOKUP(C2343,METADATA!$A$5:$H$29,IF(E2343="HI",2,IF(E2343="LO",6,10))+IF(S2343=1,2,IF(D2343=7,1,(IF(WEEKDAY(B2343)=1,2,IF(WEEKDAY(B2343)=7,1,0))))))</f>
        <v>3</v>
      </c>
    </row>
    <row r="2344" spans="2:21" ht="13.95" customHeight="1" x14ac:dyDescent="0.25">
      <c r="B2344" s="784">
        <f t="shared" si="110"/>
        <v>45480</v>
      </c>
      <c r="C2344" s="785">
        <v>12</v>
      </c>
      <c r="D2344" s="786">
        <f>IFERROR((INDEX(METADATA!$T$2:$T$20,MATCH(B2344,METADATA!$S$2:$S$20,0))),0)</f>
        <v>0</v>
      </c>
      <c r="E2344" s="785" t="str">
        <f t="shared" si="108"/>
        <v>HI</v>
      </c>
      <c r="F2344" s="786">
        <f>VLOOKUP(C2344,METADATA!$A$5:$H$29,IF(E2344="HI",2,IF(E2344="LO",6,10))+IF(D2344=1,2,IF(D2344=7,1,(IF(WEEKDAY(B2344)=1,2,IF(WEEKDAY(B2344)=7,1,0))))))</f>
        <v>3</v>
      </c>
      <c r="G2344" s="786">
        <f>VLOOKUP(C2344,METADATA!$J$5:$Q$29,IF(E2344="HI",2,IF(E2344="LO",6,10))+IF(D2344=1,2,IF(D2344=7,1,(IF(WEEKDAY(B2344)=1,2,IF(WEEKDAY(B2344)=7,1,0))))))</f>
        <v>3</v>
      </c>
      <c r="H2344" s="787">
        <v>12572.75</v>
      </c>
      <c r="I2344" s="788">
        <v>4409.0449523925781</v>
      </c>
      <c r="K2344" s="795">
        <v>824.32500000000005</v>
      </c>
      <c r="M2344" s="798">
        <f t="shared" si="109"/>
        <v>13323.427485250126</v>
      </c>
      <c r="N2344" s="303"/>
      <c r="S2344" s="786">
        <v>0</v>
      </c>
      <c r="T2344" s="781">
        <f>VLOOKUP(C2344,METADATA!$J$5:$Q$29,IF(E2344="HI",2,IF(E2344="LO",6,10))+IF(S2344=1,2,IF(D2344=7,1,(IF(WEEKDAY(B2344)=1,2,IF(WEEKDAY(B2344)=7,1,0))))))</f>
        <v>3</v>
      </c>
      <c r="U2344" s="781">
        <f>VLOOKUP(C2344,METADATA!$A$5:$H$29,IF(E2344="HI",2,IF(E2344="LO",6,10))+IF(S2344=1,2,IF(D2344=7,1,(IF(WEEKDAY(B2344)=1,2,IF(WEEKDAY(B2344)=7,1,0))))))</f>
        <v>3</v>
      </c>
    </row>
    <row r="2345" spans="2:21" ht="13.95" customHeight="1" x14ac:dyDescent="0.25">
      <c r="B2345" s="784">
        <f t="shared" si="110"/>
        <v>45480</v>
      </c>
      <c r="C2345" s="785">
        <v>13</v>
      </c>
      <c r="D2345" s="786">
        <f>IFERROR((INDEX(METADATA!$T$2:$T$20,MATCH(B2345,METADATA!$S$2:$S$20,0))),0)</f>
        <v>0</v>
      </c>
      <c r="E2345" s="785" t="str">
        <f t="shared" si="108"/>
        <v>HI</v>
      </c>
      <c r="F2345" s="786">
        <f>VLOOKUP(C2345,METADATA!$A$5:$H$29,IF(E2345="HI",2,IF(E2345="LO",6,10))+IF(D2345=1,2,IF(D2345=7,1,(IF(WEEKDAY(B2345)=1,2,IF(WEEKDAY(B2345)=7,1,0))))))</f>
        <v>3</v>
      </c>
      <c r="G2345" s="786">
        <f>VLOOKUP(C2345,METADATA!$J$5:$Q$29,IF(E2345="HI",2,IF(E2345="LO",6,10))+IF(D2345=1,2,IF(D2345=7,1,(IF(WEEKDAY(B2345)=1,2,IF(WEEKDAY(B2345)=7,1,0))))))</f>
        <v>3</v>
      </c>
      <c r="H2345" s="787">
        <v>11723</v>
      </c>
      <c r="I2345" s="788">
        <v>4105.5399780273438</v>
      </c>
      <c r="K2345" s="795">
        <v>882.73749999999995</v>
      </c>
      <c r="M2345" s="798">
        <f t="shared" si="109"/>
        <v>12421.11860949652</v>
      </c>
      <c r="N2345" s="303"/>
      <c r="S2345" s="786">
        <v>0</v>
      </c>
      <c r="T2345" s="781">
        <f>VLOOKUP(C2345,METADATA!$J$5:$Q$29,IF(E2345="HI",2,IF(E2345="LO",6,10))+IF(S2345=1,2,IF(D2345=7,1,(IF(WEEKDAY(B2345)=1,2,IF(WEEKDAY(B2345)=7,1,0))))))</f>
        <v>3</v>
      </c>
      <c r="U2345" s="781">
        <f>VLOOKUP(C2345,METADATA!$A$5:$H$29,IF(E2345="HI",2,IF(E2345="LO",6,10))+IF(S2345=1,2,IF(D2345=7,1,(IF(WEEKDAY(B2345)=1,2,IF(WEEKDAY(B2345)=7,1,0))))))</f>
        <v>3</v>
      </c>
    </row>
    <row r="2346" spans="2:21" ht="13.95" customHeight="1" x14ac:dyDescent="0.25">
      <c r="B2346" s="784">
        <f t="shared" si="110"/>
        <v>45480</v>
      </c>
      <c r="C2346" s="785">
        <v>14</v>
      </c>
      <c r="D2346" s="786">
        <f>IFERROR((INDEX(METADATA!$T$2:$T$20,MATCH(B2346,METADATA!$S$2:$S$20,0))),0)</f>
        <v>0</v>
      </c>
      <c r="E2346" s="785" t="str">
        <f t="shared" si="108"/>
        <v>HI</v>
      </c>
      <c r="F2346" s="786">
        <f>VLOOKUP(C2346,METADATA!$A$5:$H$29,IF(E2346="HI",2,IF(E2346="LO",6,10))+IF(D2346=1,2,IF(D2346=7,1,(IF(WEEKDAY(B2346)=1,2,IF(WEEKDAY(B2346)=7,1,0))))))</f>
        <v>3</v>
      </c>
      <c r="G2346" s="786">
        <f>VLOOKUP(C2346,METADATA!$J$5:$Q$29,IF(E2346="HI",2,IF(E2346="LO",6,10))+IF(D2346=1,2,IF(D2346=7,1,(IF(WEEKDAY(B2346)=1,2,IF(WEEKDAY(B2346)=7,1,0))))))</f>
        <v>3</v>
      </c>
      <c r="H2346" s="787">
        <v>11151.75</v>
      </c>
      <c r="I2346" s="788">
        <v>4355.469970703125</v>
      </c>
      <c r="K2346" s="795">
        <v>909.3125</v>
      </c>
      <c r="M2346" s="798">
        <f t="shared" si="109"/>
        <v>11972.119558716271</v>
      </c>
      <c r="N2346" s="303"/>
      <c r="S2346" s="786">
        <v>0</v>
      </c>
      <c r="T2346" s="781">
        <f>VLOOKUP(C2346,METADATA!$J$5:$Q$29,IF(E2346="HI",2,IF(E2346="LO",6,10))+IF(S2346=1,2,IF(D2346=7,1,(IF(WEEKDAY(B2346)=1,2,IF(WEEKDAY(B2346)=7,1,0))))))</f>
        <v>3</v>
      </c>
      <c r="U2346" s="781">
        <f>VLOOKUP(C2346,METADATA!$A$5:$H$29,IF(E2346="HI",2,IF(E2346="LO",6,10))+IF(S2346=1,2,IF(D2346=7,1,(IF(WEEKDAY(B2346)=1,2,IF(WEEKDAY(B2346)=7,1,0))))))</f>
        <v>3</v>
      </c>
    </row>
    <row r="2347" spans="2:21" ht="13.95" customHeight="1" x14ac:dyDescent="0.25">
      <c r="B2347" s="784">
        <f t="shared" si="110"/>
        <v>45480</v>
      </c>
      <c r="C2347" s="785">
        <v>15</v>
      </c>
      <c r="D2347" s="786">
        <f>IFERROR((INDEX(METADATA!$T$2:$T$20,MATCH(B2347,METADATA!$S$2:$S$20,0))),0)</f>
        <v>0</v>
      </c>
      <c r="E2347" s="785" t="str">
        <f t="shared" si="108"/>
        <v>HI</v>
      </c>
      <c r="F2347" s="786">
        <f>VLOOKUP(C2347,METADATA!$A$5:$H$29,IF(E2347="HI",2,IF(E2347="LO",6,10))+IF(D2347=1,2,IF(D2347=7,1,(IF(WEEKDAY(B2347)=1,2,IF(WEEKDAY(B2347)=7,1,0))))))</f>
        <v>3</v>
      </c>
      <c r="G2347" s="786">
        <f>VLOOKUP(C2347,METADATA!$J$5:$Q$29,IF(E2347="HI",2,IF(E2347="LO",6,10))+IF(D2347=1,2,IF(D2347=7,1,(IF(WEEKDAY(B2347)=1,2,IF(WEEKDAY(B2347)=7,1,0))))))</f>
        <v>3</v>
      </c>
      <c r="H2347" s="787">
        <v>11191.25</v>
      </c>
      <c r="I2347" s="788">
        <v>4656.5599975585938</v>
      </c>
      <c r="K2347" s="795">
        <v>905.6</v>
      </c>
      <c r="M2347" s="798">
        <f t="shared" si="109"/>
        <v>12121.370696969996</v>
      </c>
      <c r="N2347" s="303"/>
      <c r="S2347" s="786">
        <v>0</v>
      </c>
      <c r="T2347" s="781">
        <f>VLOOKUP(C2347,METADATA!$J$5:$Q$29,IF(E2347="HI",2,IF(E2347="LO",6,10))+IF(S2347=1,2,IF(D2347=7,1,(IF(WEEKDAY(B2347)=1,2,IF(WEEKDAY(B2347)=7,1,0))))))</f>
        <v>3</v>
      </c>
      <c r="U2347" s="781">
        <f>VLOOKUP(C2347,METADATA!$A$5:$H$29,IF(E2347="HI",2,IF(E2347="LO",6,10))+IF(S2347=1,2,IF(D2347=7,1,(IF(WEEKDAY(B2347)=1,2,IF(WEEKDAY(B2347)=7,1,0))))))</f>
        <v>3</v>
      </c>
    </row>
    <row r="2348" spans="2:21" ht="13.95" customHeight="1" x14ac:dyDescent="0.25">
      <c r="B2348" s="784">
        <f t="shared" si="110"/>
        <v>45480</v>
      </c>
      <c r="C2348" s="785">
        <v>16</v>
      </c>
      <c r="D2348" s="786">
        <f>IFERROR((INDEX(METADATA!$T$2:$T$20,MATCH(B2348,METADATA!$S$2:$S$20,0))),0)</f>
        <v>0</v>
      </c>
      <c r="E2348" s="785" t="str">
        <f t="shared" si="108"/>
        <v>HI</v>
      </c>
      <c r="F2348" s="786">
        <f>VLOOKUP(C2348,METADATA!$A$5:$H$29,IF(E2348="HI",2,IF(E2348="LO",6,10))+IF(D2348=1,2,IF(D2348=7,1,(IF(WEEKDAY(B2348)=1,2,IF(WEEKDAY(B2348)=7,1,0))))))</f>
        <v>3</v>
      </c>
      <c r="G2348" s="786">
        <f>VLOOKUP(C2348,METADATA!$J$5:$Q$29,IF(E2348="HI",2,IF(E2348="LO",6,10))+IF(D2348=1,2,IF(D2348=7,1,(IF(WEEKDAY(B2348)=1,2,IF(WEEKDAY(B2348)=7,1,0))))))</f>
        <v>3</v>
      </c>
      <c r="H2348" s="787">
        <v>11519</v>
      </c>
      <c r="I2348" s="788">
        <v>4703.3099365234375</v>
      </c>
      <c r="K2348" s="795">
        <v>913.98749999999995</v>
      </c>
      <c r="M2348" s="798">
        <f t="shared" si="109"/>
        <v>12442.205807613058</v>
      </c>
      <c r="N2348" s="303"/>
      <c r="S2348" s="786">
        <v>0</v>
      </c>
      <c r="T2348" s="781">
        <f>VLOOKUP(C2348,METADATA!$J$5:$Q$29,IF(E2348="HI",2,IF(E2348="LO",6,10))+IF(S2348=1,2,IF(D2348=7,1,(IF(WEEKDAY(B2348)=1,2,IF(WEEKDAY(B2348)=7,1,0))))))</f>
        <v>3</v>
      </c>
      <c r="U2348" s="781">
        <f>VLOOKUP(C2348,METADATA!$A$5:$H$29,IF(E2348="HI",2,IF(E2348="LO",6,10))+IF(S2348=1,2,IF(D2348=7,1,(IF(WEEKDAY(B2348)=1,2,IF(WEEKDAY(B2348)=7,1,0))))))</f>
        <v>3</v>
      </c>
    </row>
    <row r="2349" spans="2:21" ht="13.95" customHeight="1" x14ac:dyDescent="0.25">
      <c r="B2349" s="784">
        <f t="shared" si="110"/>
        <v>45480</v>
      </c>
      <c r="C2349" s="785">
        <v>17</v>
      </c>
      <c r="D2349" s="786">
        <f>IFERROR((INDEX(METADATA!$T$2:$T$20,MATCH(B2349,METADATA!$S$2:$S$20,0))),0)</f>
        <v>0</v>
      </c>
      <c r="E2349" s="785" t="str">
        <f t="shared" si="108"/>
        <v>HI</v>
      </c>
      <c r="F2349" s="786">
        <f>VLOOKUP(C2349,METADATA!$A$5:$H$29,IF(E2349="HI",2,IF(E2349="LO",6,10))+IF(D2349=1,2,IF(D2349=7,1,(IF(WEEKDAY(B2349)=1,2,IF(WEEKDAY(B2349)=7,1,0))))))</f>
        <v>2</v>
      </c>
      <c r="G2349" s="786">
        <f>VLOOKUP(C2349,METADATA!$J$5:$Q$29,IF(E2349="HI",2,IF(E2349="LO",6,10))+IF(D2349=1,2,IF(D2349=7,1,(IF(WEEKDAY(B2349)=1,2,IF(WEEKDAY(B2349)=7,1,0))))))</f>
        <v>3</v>
      </c>
      <c r="H2349" s="787">
        <v>11731.75</v>
      </c>
      <c r="I2349" s="788">
        <v>4490.1950073242188</v>
      </c>
      <c r="K2349" s="795">
        <v>902.26250000000005</v>
      </c>
      <c r="M2349" s="798">
        <f t="shared" si="109"/>
        <v>12561.680192804597</v>
      </c>
      <c r="N2349" s="303"/>
      <c r="S2349" s="786">
        <v>0</v>
      </c>
      <c r="T2349" s="781">
        <f>VLOOKUP(C2349,METADATA!$J$5:$Q$29,IF(E2349="HI",2,IF(E2349="LO",6,10))+IF(S2349=1,2,IF(D2349=7,1,(IF(WEEKDAY(B2349)=1,2,IF(WEEKDAY(B2349)=7,1,0))))))</f>
        <v>3</v>
      </c>
      <c r="U2349" s="781">
        <f>VLOOKUP(C2349,METADATA!$A$5:$H$29,IF(E2349="HI",2,IF(E2349="LO",6,10))+IF(S2349=1,2,IF(D2349=7,1,(IF(WEEKDAY(B2349)=1,2,IF(WEEKDAY(B2349)=7,1,0))))))</f>
        <v>2</v>
      </c>
    </row>
    <row r="2350" spans="2:21" ht="13.95" customHeight="1" x14ac:dyDescent="0.25">
      <c r="B2350" s="784">
        <f t="shared" si="110"/>
        <v>45480</v>
      </c>
      <c r="C2350" s="785">
        <v>18</v>
      </c>
      <c r="D2350" s="786">
        <f>IFERROR((INDEX(METADATA!$T$2:$T$20,MATCH(B2350,METADATA!$S$2:$S$20,0))),0)</f>
        <v>0</v>
      </c>
      <c r="E2350" s="785" t="str">
        <f t="shared" si="108"/>
        <v>HI</v>
      </c>
      <c r="F2350" s="786">
        <f>VLOOKUP(C2350,METADATA!$A$5:$H$29,IF(E2350="HI",2,IF(E2350="LO",6,10))+IF(D2350=1,2,IF(D2350=7,1,(IF(WEEKDAY(B2350)=1,2,IF(WEEKDAY(B2350)=7,1,0))))))</f>
        <v>2</v>
      </c>
      <c r="G2350" s="786">
        <f>VLOOKUP(C2350,METADATA!$J$5:$Q$29,IF(E2350="HI",2,IF(E2350="LO",6,10))+IF(D2350=1,2,IF(D2350=7,1,(IF(WEEKDAY(B2350)=1,2,IF(WEEKDAY(B2350)=7,1,0))))))</f>
        <v>3</v>
      </c>
      <c r="H2350" s="787">
        <v>12413.75</v>
      </c>
      <c r="I2350" s="788">
        <v>4417.510009765625</v>
      </c>
      <c r="K2350" s="795">
        <v>933.76250000000005</v>
      </c>
      <c r="M2350" s="798">
        <f t="shared" si="109"/>
        <v>13176.326640945097</v>
      </c>
      <c r="N2350" s="303"/>
      <c r="S2350" s="786">
        <v>0</v>
      </c>
      <c r="T2350" s="781">
        <f>VLOOKUP(C2350,METADATA!$J$5:$Q$29,IF(E2350="HI",2,IF(E2350="LO",6,10))+IF(S2350=1,2,IF(D2350=7,1,(IF(WEEKDAY(B2350)=1,2,IF(WEEKDAY(B2350)=7,1,0))))))</f>
        <v>3</v>
      </c>
      <c r="U2350" s="781">
        <f>VLOOKUP(C2350,METADATA!$A$5:$H$29,IF(E2350="HI",2,IF(E2350="LO",6,10))+IF(S2350=1,2,IF(D2350=7,1,(IF(WEEKDAY(B2350)=1,2,IF(WEEKDAY(B2350)=7,1,0))))))</f>
        <v>2</v>
      </c>
    </row>
    <row r="2351" spans="2:21" ht="13.95" customHeight="1" x14ac:dyDescent="0.25">
      <c r="B2351" s="784">
        <f t="shared" si="110"/>
        <v>45480</v>
      </c>
      <c r="C2351" s="785">
        <v>19</v>
      </c>
      <c r="D2351" s="786">
        <f>IFERROR((INDEX(METADATA!$T$2:$T$20,MATCH(B2351,METADATA!$S$2:$S$20,0))),0)</f>
        <v>0</v>
      </c>
      <c r="E2351" s="785" t="str">
        <f t="shared" si="108"/>
        <v>HI</v>
      </c>
      <c r="F2351" s="786">
        <f>VLOOKUP(C2351,METADATA!$A$5:$H$29,IF(E2351="HI",2,IF(E2351="LO",6,10))+IF(D2351=1,2,IF(D2351=7,1,(IF(WEEKDAY(B2351)=1,2,IF(WEEKDAY(B2351)=7,1,0))))))</f>
        <v>3</v>
      </c>
      <c r="G2351" s="786">
        <f>VLOOKUP(C2351,METADATA!$J$5:$Q$29,IF(E2351="HI",2,IF(E2351="LO",6,10))+IF(D2351=1,2,IF(D2351=7,1,(IF(WEEKDAY(B2351)=1,2,IF(WEEKDAY(B2351)=7,1,0))))))</f>
        <v>3</v>
      </c>
      <c r="H2351" s="787">
        <v>12951.25</v>
      </c>
      <c r="I2351" s="788">
        <v>4144.5350341796875</v>
      </c>
      <c r="K2351" s="795">
        <v>0</v>
      </c>
      <c r="M2351" s="798">
        <f t="shared" si="109"/>
        <v>13598.236915572652</v>
      </c>
      <c r="N2351" s="303"/>
      <c r="S2351" s="786">
        <v>0</v>
      </c>
      <c r="T2351" s="781">
        <f>VLOOKUP(C2351,METADATA!$J$5:$Q$29,IF(E2351="HI",2,IF(E2351="LO",6,10))+IF(S2351=1,2,IF(D2351=7,1,(IF(WEEKDAY(B2351)=1,2,IF(WEEKDAY(B2351)=7,1,0))))))</f>
        <v>3</v>
      </c>
      <c r="U2351" s="781">
        <f>VLOOKUP(C2351,METADATA!$A$5:$H$29,IF(E2351="HI",2,IF(E2351="LO",6,10))+IF(S2351=1,2,IF(D2351=7,1,(IF(WEEKDAY(B2351)=1,2,IF(WEEKDAY(B2351)=7,1,0))))))</f>
        <v>3</v>
      </c>
    </row>
    <row r="2352" spans="2:21" ht="13.95" customHeight="1" x14ac:dyDescent="0.25">
      <c r="B2352" s="784">
        <f t="shared" si="110"/>
        <v>45480</v>
      </c>
      <c r="C2352" s="785">
        <v>20</v>
      </c>
      <c r="D2352" s="786">
        <f>IFERROR((INDEX(METADATA!$T$2:$T$20,MATCH(B2352,METADATA!$S$2:$S$20,0))),0)</f>
        <v>0</v>
      </c>
      <c r="E2352" s="785" t="str">
        <f t="shared" si="108"/>
        <v>HI</v>
      </c>
      <c r="F2352" s="786">
        <f>VLOOKUP(C2352,METADATA!$A$5:$H$29,IF(E2352="HI",2,IF(E2352="LO",6,10))+IF(D2352=1,2,IF(D2352=7,1,(IF(WEEKDAY(B2352)=1,2,IF(WEEKDAY(B2352)=7,1,0))))))</f>
        <v>3</v>
      </c>
      <c r="G2352" s="786">
        <f>VLOOKUP(C2352,METADATA!$J$5:$Q$29,IF(E2352="HI",2,IF(E2352="LO",6,10))+IF(D2352=1,2,IF(D2352=7,1,(IF(WEEKDAY(B2352)=1,2,IF(WEEKDAY(B2352)=7,1,0))))))</f>
        <v>3</v>
      </c>
      <c r="H2352" s="787">
        <v>11747.5</v>
      </c>
      <c r="I2352" s="788">
        <v>4246.7249755859375</v>
      </c>
      <c r="K2352" s="795">
        <v>0</v>
      </c>
      <c r="M2352" s="798">
        <f t="shared" si="109"/>
        <v>12491.534304010271</v>
      </c>
      <c r="N2352" s="303"/>
      <c r="S2352" s="786">
        <v>0</v>
      </c>
      <c r="T2352" s="781">
        <f>VLOOKUP(C2352,METADATA!$J$5:$Q$29,IF(E2352="HI",2,IF(E2352="LO",6,10))+IF(S2352=1,2,IF(D2352=7,1,(IF(WEEKDAY(B2352)=1,2,IF(WEEKDAY(B2352)=7,1,0))))))</f>
        <v>3</v>
      </c>
      <c r="U2352" s="781">
        <f>VLOOKUP(C2352,METADATA!$A$5:$H$29,IF(E2352="HI",2,IF(E2352="LO",6,10))+IF(S2352=1,2,IF(D2352=7,1,(IF(WEEKDAY(B2352)=1,2,IF(WEEKDAY(B2352)=7,1,0))))))</f>
        <v>3</v>
      </c>
    </row>
    <row r="2353" spans="2:21" ht="13.95" customHeight="1" x14ac:dyDescent="0.25">
      <c r="B2353" s="784">
        <f t="shared" si="110"/>
        <v>45480</v>
      </c>
      <c r="C2353" s="785">
        <v>21</v>
      </c>
      <c r="D2353" s="786">
        <f>IFERROR((INDEX(METADATA!$T$2:$T$20,MATCH(B2353,METADATA!$S$2:$S$20,0))),0)</f>
        <v>0</v>
      </c>
      <c r="E2353" s="785" t="str">
        <f t="shared" si="108"/>
        <v>HI</v>
      </c>
      <c r="F2353" s="786">
        <f>VLOOKUP(C2353,METADATA!$A$5:$H$29,IF(E2353="HI",2,IF(E2353="LO",6,10))+IF(D2353=1,2,IF(D2353=7,1,(IF(WEEKDAY(B2353)=1,2,IF(WEEKDAY(B2353)=7,1,0))))))</f>
        <v>3</v>
      </c>
      <c r="G2353" s="786">
        <f>VLOOKUP(C2353,METADATA!$J$5:$Q$29,IF(E2353="HI",2,IF(E2353="LO",6,10))+IF(D2353=1,2,IF(D2353=7,1,(IF(WEEKDAY(B2353)=1,2,IF(WEEKDAY(B2353)=7,1,0))))))</f>
        <v>3</v>
      </c>
      <c r="H2353" s="787">
        <v>10350.75</v>
      </c>
      <c r="I2353" s="788">
        <v>4592.75</v>
      </c>
      <c r="K2353" s="795">
        <v>0</v>
      </c>
      <c r="M2353" s="798">
        <f t="shared" si="109"/>
        <v>11323.92944719279</v>
      </c>
      <c r="N2353" s="303"/>
      <c r="S2353" s="786">
        <v>0</v>
      </c>
      <c r="T2353" s="781">
        <f>VLOOKUP(C2353,METADATA!$J$5:$Q$29,IF(E2353="HI",2,IF(E2353="LO",6,10))+IF(S2353=1,2,IF(D2353=7,1,(IF(WEEKDAY(B2353)=1,2,IF(WEEKDAY(B2353)=7,1,0))))))</f>
        <v>3</v>
      </c>
      <c r="U2353" s="781">
        <f>VLOOKUP(C2353,METADATA!$A$5:$H$29,IF(E2353="HI",2,IF(E2353="LO",6,10))+IF(S2353=1,2,IF(D2353=7,1,(IF(WEEKDAY(B2353)=1,2,IF(WEEKDAY(B2353)=7,1,0))))))</f>
        <v>3</v>
      </c>
    </row>
    <row r="2354" spans="2:21" ht="13.95" customHeight="1" x14ac:dyDescent="0.25">
      <c r="B2354" s="784">
        <f t="shared" si="110"/>
        <v>45480</v>
      </c>
      <c r="C2354" s="785">
        <v>22</v>
      </c>
      <c r="D2354" s="786">
        <f>IFERROR((INDEX(METADATA!$T$2:$T$20,MATCH(B2354,METADATA!$S$2:$S$20,0))),0)</f>
        <v>0</v>
      </c>
      <c r="E2354" s="785" t="str">
        <f t="shared" si="108"/>
        <v>HI</v>
      </c>
      <c r="F2354" s="786">
        <f>VLOOKUP(C2354,METADATA!$A$5:$H$29,IF(E2354="HI",2,IF(E2354="LO",6,10))+IF(D2354=1,2,IF(D2354=7,1,(IF(WEEKDAY(B2354)=1,2,IF(WEEKDAY(B2354)=7,1,0))))))</f>
        <v>3</v>
      </c>
      <c r="G2354" s="786">
        <f>VLOOKUP(C2354,METADATA!$J$5:$Q$29,IF(E2354="HI",2,IF(E2354="LO",6,10))+IF(D2354=1,2,IF(D2354=7,1,(IF(WEEKDAY(B2354)=1,2,IF(WEEKDAY(B2354)=7,1,0))))))</f>
        <v>3</v>
      </c>
      <c r="H2354" s="787">
        <v>8967.75</v>
      </c>
      <c r="I2354" s="788">
        <v>4637.8649291992188</v>
      </c>
      <c r="K2354" s="795">
        <v>0</v>
      </c>
      <c r="M2354" s="798">
        <f t="shared" si="109"/>
        <v>10096.055227859842</v>
      </c>
      <c r="N2354" s="303"/>
      <c r="S2354" s="786">
        <v>0</v>
      </c>
      <c r="T2354" s="781">
        <f>VLOOKUP(C2354,METADATA!$J$5:$Q$29,IF(E2354="HI",2,IF(E2354="LO",6,10))+IF(S2354=1,2,IF(D2354=7,1,(IF(WEEKDAY(B2354)=1,2,IF(WEEKDAY(B2354)=7,1,0))))))</f>
        <v>3</v>
      </c>
      <c r="U2354" s="781">
        <f>VLOOKUP(C2354,METADATA!$A$5:$H$29,IF(E2354="HI",2,IF(E2354="LO",6,10))+IF(S2354=1,2,IF(D2354=7,1,(IF(WEEKDAY(B2354)=1,2,IF(WEEKDAY(B2354)=7,1,0))))))</f>
        <v>3</v>
      </c>
    </row>
    <row r="2355" spans="2:21" ht="13.95" customHeight="1" x14ac:dyDescent="0.25">
      <c r="B2355" s="784">
        <f t="shared" si="110"/>
        <v>45480</v>
      </c>
      <c r="C2355" s="785">
        <v>23</v>
      </c>
      <c r="D2355" s="786">
        <f>IFERROR((INDEX(METADATA!$T$2:$T$20,MATCH(B2355,METADATA!$S$2:$S$20,0))),0)</f>
        <v>0</v>
      </c>
      <c r="E2355" s="785" t="str">
        <f t="shared" si="108"/>
        <v>HI</v>
      </c>
      <c r="F2355" s="786">
        <f>VLOOKUP(C2355,METADATA!$A$5:$H$29,IF(E2355="HI",2,IF(E2355="LO",6,10))+IF(D2355=1,2,IF(D2355=7,1,(IF(WEEKDAY(B2355)=1,2,IF(WEEKDAY(B2355)=7,1,0))))))</f>
        <v>3</v>
      </c>
      <c r="G2355" s="786">
        <f>VLOOKUP(C2355,METADATA!$J$5:$Q$29,IF(E2355="HI",2,IF(E2355="LO",6,10))+IF(D2355=1,2,IF(D2355=7,1,(IF(WEEKDAY(B2355)=1,2,IF(WEEKDAY(B2355)=7,1,0))))))</f>
        <v>3</v>
      </c>
      <c r="H2355" s="787">
        <v>8043.5</v>
      </c>
      <c r="I2355" s="788">
        <v>4582.4949340820313</v>
      </c>
      <c r="K2355" s="795">
        <v>0</v>
      </c>
      <c r="M2355" s="798">
        <f t="shared" si="109"/>
        <v>9257.2756289789431</v>
      </c>
      <c r="N2355" s="303"/>
      <c r="S2355" s="786">
        <v>0</v>
      </c>
      <c r="T2355" s="781">
        <f>VLOOKUP(C2355,METADATA!$J$5:$Q$29,IF(E2355="HI",2,IF(E2355="LO",6,10))+IF(S2355=1,2,IF(D2355=7,1,(IF(WEEKDAY(B2355)=1,2,IF(WEEKDAY(B2355)=7,1,0))))))</f>
        <v>3</v>
      </c>
      <c r="U2355" s="781">
        <f>VLOOKUP(C2355,METADATA!$A$5:$H$29,IF(E2355="HI",2,IF(E2355="LO",6,10))+IF(S2355=1,2,IF(D2355=7,1,(IF(WEEKDAY(B2355)=1,2,IF(WEEKDAY(B2355)=7,1,0))))))</f>
        <v>3</v>
      </c>
    </row>
    <row r="2356" spans="2:21" ht="13.95" customHeight="1" x14ac:dyDescent="0.25">
      <c r="B2356" s="784">
        <f t="shared" si="110"/>
        <v>45481</v>
      </c>
      <c r="C2356" s="785">
        <v>0</v>
      </c>
      <c r="D2356" s="786">
        <f>IFERROR((INDEX(METADATA!$T$2:$T$20,MATCH(B2356,METADATA!$S$2:$S$20,0))),0)</f>
        <v>0</v>
      </c>
      <c r="E2356" s="785" t="str">
        <f t="shared" si="108"/>
        <v>HI</v>
      </c>
      <c r="F2356" s="786">
        <f>VLOOKUP(C2356,METADATA!$A$5:$H$29,IF(E2356="HI",2,IF(E2356="LO",6,10))+IF(D2356=1,2,IF(D2356=7,1,(IF(WEEKDAY(B2356)=1,2,IF(WEEKDAY(B2356)=7,1,0))))))</f>
        <v>3</v>
      </c>
      <c r="G2356" s="786">
        <f>VLOOKUP(C2356,METADATA!$J$5:$Q$29,IF(E2356="HI",2,IF(E2356="LO",6,10))+IF(D2356=1,2,IF(D2356=7,1,(IF(WEEKDAY(B2356)=1,2,IF(WEEKDAY(B2356)=7,1,0))))))</f>
        <v>3</v>
      </c>
      <c r="H2356" s="787">
        <v>7522</v>
      </c>
      <c r="I2356" s="788">
        <v>4573.3150329589844</v>
      </c>
      <c r="K2356" s="795">
        <v>0</v>
      </c>
      <c r="M2356" s="798">
        <f t="shared" si="109"/>
        <v>8803.1638852567448</v>
      </c>
      <c r="N2356" s="303"/>
      <c r="S2356" s="786">
        <v>0</v>
      </c>
      <c r="T2356" s="781">
        <f>VLOOKUP(C2356,METADATA!$J$5:$Q$29,IF(E2356="HI",2,IF(E2356="LO",6,10))+IF(S2356=1,2,IF(D2356=7,1,(IF(WEEKDAY(B2356)=1,2,IF(WEEKDAY(B2356)=7,1,0))))))</f>
        <v>3</v>
      </c>
      <c r="U2356" s="781">
        <f>VLOOKUP(C2356,METADATA!$A$5:$H$29,IF(E2356="HI",2,IF(E2356="LO",6,10))+IF(S2356=1,2,IF(D2356=7,1,(IF(WEEKDAY(B2356)=1,2,IF(WEEKDAY(B2356)=7,1,0))))))</f>
        <v>3</v>
      </c>
    </row>
    <row r="2357" spans="2:21" ht="13.95" customHeight="1" x14ac:dyDescent="0.25">
      <c r="B2357" s="784">
        <f t="shared" si="110"/>
        <v>45481</v>
      </c>
      <c r="C2357" s="785">
        <v>1</v>
      </c>
      <c r="D2357" s="786">
        <f>IFERROR((INDEX(METADATA!$T$2:$T$20,MATCH(B2357,METADATA!$S$2:$S$20,0))),0)</f>
        <v>0</v>
      </c>
      <c r="E2357" s="785" t="str">
        <f t="shared" si="108"/>
        <v>HI</v>
      </c>
      <c r="F2357" s="786">
        <f>VLOOKUP(C2357,METADATA!$A$5:$H$29,IF(E2357="HI",2,IF(E2357="LO",6,10))+IF(D2357=1,2,IF(D2357=7,1,(IF(WEEKDAY(B2357)=1,2,IF(WEEKDAY(B2357)=7,1,0))))))</f>
        <v>3</v>
      </c>
      <c r="G2357" s="786">
        <f>VLOOKUP(C2357,METADATA!$J$5:$Q$29,IF(E2357="HI",2,IF(E2357="LO",6,10))+IF(D2357=1,2,IF(D2357=7,1,(IF(WEEKDAY(B2357)=1,2,IF(WEEKDAY(B2357)=7,1,0))))))</f>
        <v>3</v>
      </c>
      <c r="H2357" s="787">
        <v>7096.25</v>
      </c>
      <c r="I2357" s="788">
        <v>4496.6325073242188</v>
      </c>
      <c r="K2357" s="795">
        <v>0</v>
      </c>
      <c r="M2357" s="798">
        <f t="shared" si="109"/>
        <v>8400.9801790282127</v>
      </c>
      <c r="N2357" s="303"/>
      <c r="S2357" s="786">
        <v>0</v>
      </c>
      <c r="T2357" s="781">
        <f>VLOOKUP(C2357,METADATA!$J$5:$Q$29,IF(E2357="HI",2,IF(E2357="LO",6,10))+IF(S2357=1,2,IF(D2357=7,1,(IF(WEEKDAY(B2357)=1,2,IF(WEEKDAY(B2357)=7,1,0))))))</f>
        <v>3</v>
      </c>
      <c r="U2357" s="781">
        <f>VLOOKUP(C2357,METADATA!$A$5:$H$29,IF(E2357="HI",2,IF(E2357="LO",6,10))+IF(S2357=1,2,IF(D2357=7,1,(IF(WEEKDAY(B2357)=1,2,IF(WEEKDAY(B2357)=7,1,0))))))</f>
        <v>3</v>
      </c>
    </row>
    <row r="2358" spans="2:21" ht="13.95" customHeight="1" x14ac:dyDescent="0.25">
      <c r="B2358" s="784">
        <f t="shared" si="110"/>
        <v>45481</v>
      </c>
      <c r="C2358" s="785">
        <v>2</v>
      </c>
      <c r="D2358" s="786">
        <f>IFERROR((INDEX(METADATA!$T$2:$T$20,MATCH(B2358,METADATA!$S$2:$S$20,0))),0)</f>
        <v>0</v>
      </c>
      <c r="E2358" s="785" t="str">
        <f t="shared" si="108"/>
        <v>HI</v>
      </c>
      <c r="F2358" s="786">
        <f>VLOOKUP(C2358,METADATA!$A$5:$H$29,IF(E2358="HI",2,IF(E2358="LO",6,10))+IF(D2358=1,2,IF(D2358=7,1,(IF(WEEKDAY(B2358)=1,2,IF(WEEKDAY(B2358)=7,1,0))))))</f>
        <v>3</v>
      </c>
      <c r="G2358" s="786">
        <f>VLOOKUP(C2358,METADATA!$J$5:$Q$29,IF(E2358="HI",2,IF(E2358="LO",6,10))+IF(D2358=1,2,IF(D2358=7,1,(IF(WEEKDAY(B2358)=1,2,IF(WEEKDAY(B2358)=7,1,0))))))</f>
        <v>3</v>
      </c>
      <c r="H2358" s="787">
        <v>7112.25</v>
      </c>
      <c r="I2358" s="788">
        <v>3946.6575012207031</v>
      </c>
      <c r="K2358" s="795">
        <v>0</v>
      </c>
      <c r="M2358" s="798">
        <f t="shared" si="109"/>
        <v>8133.8923950616436</v>
      </c>
      <c r="N2358" s="303"/>
      <c r="S2358" s="786">
        <v>0</v>
      </c>
      <c r="T2358" s="781">
        <f>VLOOKUP(C2358,METADATA!$J$5:$Q$29,IF(E2358="HI",2,IF(E2358="LO",6,10))+IF(S2358=1,2,IF(D2358=7,1,(IF(WEEKDAY(B2358)=1,2,IF(WEEKDAY(B2358)=7,1,0))))))</f>
        <v>3</v>
      </c>
      <c r="U2358" s="781">
        <f>VLOOKUP(C2358,METADATA!$A$5:$H$29,IF(E2358="HI",2,IF(E2358="LO",6,10))+IF(S2358=1,2,IF(D2358=7,1,(IF(WEEKDAY(B2358)=1,2,IF(WEEKDAY(B2358)=7,1,0))))))</f>
        <v>3</v>
      </c>
    </row>
    <row r="2359" spans="2:21" ht="13.95" customHeight="1" x14ac:dyDescent="0.25">
      <c r="B2359" s="784">
        <f t="shared" si="110"/>
        <v>45481</v>
      </c>
      <c r="C2359" s="785">
        <v>3</v>
      </c>
      <c r="D2359" s="786">
        <f>IFERROR((INDEX(METADATA!$T$2:$T$20,MATCH(B2359,METADATA!$S$2:$S$20,0))),0)</f>
        <v>0</v>
      </c>
      <c r="E2359" s="785" t="str">
        <f t="shared" si="108"/>
        <v>HI</v>
      </c>
      <c r="F2359" s="786">
        <f>VLOOKUP(C2359,METADATA!$A$5:$H$29,IF(E2359="HI",2,IF(E2359="LO",6,10))+IF(D2359=1,2,IF(D2359=7,1,(IF(WEEKDAY(B2359)=1,2,IF(WEEKDAY(B2359)=7,1,0))))))</f>
        <v>3</v>
      </c>
      <c r="G2359" s="786">
        <f>VLOOKUP(C2359,METADATA!$J$5:$Q$29,IF(E2359="HI",2,IF(E2359="LO",6,10))+IF(D2359=1,2,IF(D2359=7,1,(IF(WEEKDAY(B2359)=1,2,IF(WEEKDAY(B2359)=7,1,0))))))</f>
        <v>3</v>
      </c>
      <c r="H2359" s="787">
        <v>7440.25</v>
      </c>
      <c r="I2359" s="788">
        <v>4703.5600280761719</v>
      </c>
      <c r="K2359" s="795">
        <v>0</v>
      </c>
      <c r="M2359" s="798">
        <f t="shared" si="109"/>
        <v>8802.3177061621627</v>
      </c>
      <c r="N2359" s="303"/>
      <c r="S2359" s="786">
        <v>0</v>
      </c>
      <c r="T2359" s="781">
        <f>VLOOKUP(C2359,METADATA!$J$5:$Q$29,IF(E2359="HI",2,IF(E2359="LO",6,10))+IF(S2359=1,2,IF(D2359=7,1,(IF(WEEKDAY(B2359)=1,2,IF(WEEKDAY(B2359)=7,1,0))))))</f>
        <v>3</v>
      </c>
      <c r="U2359" s="781">
        <f>VLOOKUP(C2359,METADATA!$A$5:$H$29,IF(E2359="HI",2,IF(E2359="LO",6,10))+IF(S2359=1,2,IF(D2359=7,1,(IF(WEEKDAY(B2359)=1,2,IF(WEEKDAY(B2359)=7,1,0))))))</f>
        <v>3</v>
      </c>
    </row>
    <row r="2360" spans="2:21" ht="13.95" customHeight="1" x14ac:dyDescent="0.25">
      <c r="B2360" s="784">
        <f t="shared" si="110"/>
        <v>45481</v>
      </c>
      <c r="C2360" s="785">
        <v>4</v>
      </c>
      <c r="D2360" s="786">
        <f>IFERROR((INDEX(METADATA!$T$2:$T$20,MATCH(B2360,METADATA!$S$2:$S$20,0))),0)</f>
        <v>0</v>
      </c>
      <c r="E2360" s="785" t="str">
        <f t="shared" si="108"/>
        <v>HI</v>
      </c>
      <c r="F2360" s="786">
        <f>VLOOKUP(C2360,METADATA!$A$5:$H$29,IF(E2360="HI",2,IF(E2360="LO",6,10))+IF(D2360=1,2,IF(D2360=7,1,(IF(WEEKDAY(B2360)=1,2,IF(WEEKDAY(B2360)=7,1,0))))))</f>
        <v>3</v>
      </c>
      <c r="G2360" s="786">
        <f>VLOOKUP(C2360,METADATA!$J$5:$Q$29,IF(E2360="HI",2,IF(E2360="LO",6,10))+IF(D2360=1,2,IF(D2360=7,1,(IF(WEEKDAY(B2360)=1,2,IF(WEEKDAY(B2360)=7,1,0))))))</f>
        <v>3</v>
      </c>
      <c r="H2360" s="787">
        <v>8192</v>
      </c>
      <c r="I2360" s="788">
        <v>4538.5</v>
      </c>
      <c r="K2360" s="795">
        <v>0</v>
      </c>
      <c r="M2360" s="798">
        <f t="shared" si="109"/>
        <v>9365.193337566503</v>
      </c>
      <c r="N2360" s="303"/>
      <c r="S2360" s="786">
        <v>0</v>
      </c>
      <c r="T2360" s="781">
        <f>VLOOKUP(C2360,METADATA!$J$5:$Q$29,IF(E2360="HI",2,IF(E2360="LO",6,10))+IF(S2360=1,2,IF(D2360=7,1,(IF(WEEKDAY(B2360)=1,2,IF(WEEKDAY(B2360)=7,1,0))))))</f>
        <v>3</v>
      </c>
      <c r="U2360" s="781">
        <f>VLOOKUP(C2360,METADATA!$A$5:$H$29,IF(E2360="HI",2,IF(E2360="LO",6,10))+IF(S2360=1,2,IF(D2360=7,1,(IF(WEEKDAY(B2360)=1,2,IF(WEEKDAY(B2360)=7,1,0))))))</f>
        <v>3</v>
      </c>
    </row>
    <row r="2361" spans="2:21" ht="13.95" customHeight="1" x14ac:dyDescent="0.25">
      <c r="B2361" s="784">
        <f t="shared" si="110"/>
        <v>45481</v>
      </c>
      <c r="C2361" s="785">
        <v>5</v>
      </c>
      <c r="D2361" s="786">
        <f>IFERROR((INDEX(METADATA!$T$2:$T$20,MATCH(B2361,METADATA!$S$2:$S$20,0))),0)</f>
        <v>0</v>
      </c>
      <c r="E2361" s="785" t="str">
        <f t="shared" si="108"/>
        <v>HI</v>
      </c>
      <c r="F2361" s="786">
        <f>VLOOKUP(C2361,METADATA!$A$5:$H$29,IF(E2361="HI",2,IF(E2361="LO",6,10))+IF(D2361=1,2,IF(D2361=7,1,(IF(WEEKDAY(B2361)=1,2,IF(WEEKDAY(B2361)=7,1,0))))))</f>
        <v>3</v>
      </c>
      <c r="G2361" s="786">
        <f>VLOOKUP(C2361,METADATA!$J$5:$Q$29,IF(E2361="HI",2,IF(E2361="LO",6,10))+IF(D2361=1,2,IF(D2361=7,1,(IF(WEEKDAY(B2361)=1,2,IF(WEEKDAY(B2361)=7,1,0))))))</f>
        <v>3</v>
      </c>
      <c r="H2361" s="787">
        <v>9891.25</v>
      </c>
      <c r="I2361" s="788">
        <v>4461.385009765625</v>
      </c>
      <c r="K2361" s="795">
        <v>0</v>
      </c>
      <c r="M2361" s="798">
        <f t="shared" si="109"/>
        <v>10850.842491155303</v>
      </c>
      <c r="N2361" s="303"/>
      <c r="S2361" s="786">
        <v>0</v>
      </c>
      <c r="T2361" s="781">
        <f>VLOOKUP(C2361,METADATA!$J$5:$Q$29,IF(E2361="HI",2,IF(E2361="LO",6,10))+IF(S2361=1,2,IF(D2361=7,1,(IF(WEEKDAY(B2361)=1,2,IF(WEEKDAY(B2361)=7,1,0))))))</f>
        <v>3</v>
      </c>
      <c r="U2361" s="781">
        <f>VLOOKUP(C2361,METADATA!$A$5:$H$29,IF(E2361="HI",2,IF(E2361="LO",6,10))+IF(S2361=1,2,IF(D2361=7,1,(IF(WEEKDAY(B2361)=1,2,IF(WEEKDAY(B2361)=7,1,0))))))</f>
        <v>3</v>
      </c>
    </row>
    <row r="2362" spans="2:21" ht="13.95" customHeight="1" x14ac:dyDescent="0.25">
      <c r="B2362" s="784">
        <f t="shared" si="110"/>
        <v>45481</v>
      </c>
      <c r="C2362" s="785">
        <v>6</v>
      </c>
      <c r="D2362" s="786">
        <f>IFERROR((INDEX(METADATA!$T$2:$T$20,MATCH(B2362,METADATA!$S$2:$S$20,0))),0)</f>
        <v>0</v>
      </c>
      <c r="E2362" s="785" t="str">
        <f t="shared" si="108"/>
        <v>HI</v>
      </c>
      <c r="F2362" s="786">
        <f>VLOOKUP(C2362,METADATA!$A$5:$H$29,IF(E2362="HI",2,IF(E2362="LO",6,10))+IF(D2362=1,2,IF(D2362=7,1,(IF(WEEKDAY(B2362)=1,2,IF(WEEKDAY(B2362)=7,1,0))))))</f>
        <v>1</v>
      </c>
      <c r="G2362" s="786">
        <f>VLOOKUP(C2362,METADATA!$J$5:$Q$29,IF(E2362="HI",2,IF(E2362="LO",6,10))+IF(D2362=1,2,IF(D2362=7,1,(IF(WEEKDAY(B2362)=1,2,IF(WEEKDAY(B2362)=7,1,0))))))</f>
        <v>1</v>
      </c>
      <c r="H2362" s="787">
        <v>12095</v>
      </c>
      <c r="I2362" s="788">
        <v>4555.9649963378906</v>
      </c>
      <c r="K2362" s="795">
        <v>870.51250000000005</v>
      </c>
      <c r="M2362" s="798">
        <f t="shared" si="109"/>
        <v>12924.621543699302</v>
      </c>
      <c r="N2362" s="303"/>
      <c r="S2362" s="786">
        <v>0</v>
      </c>
      <c r="T2362" s="781">
        <f>VLOOKUP(C2362,METADATA!$J$5:$Q$29,IF(E2362="HI",2,IF(E2362="LO",6,10))+IF(S2362=1,2,IF(D2362=7,1,(IF(WEEKDAY(B2362)=1,2,IF(WEEKDAY(B2362)=7,1,0))))))</f>
        <v>1</v>
      </c>
      <c r="U2362" s="781">
        <f>VLOOKUP(C2362,METADATA!$A$5:$H$29,IF(E2362="HI",2,IF(E2362="LO",6,10))+IF(S2362=1,2,IF(D2362=7,1,(IF(WEEKDAY(B2362)=1,2,IF(WEEKDAY(B2362)=7,1,0))))))</f>
        <v>1</v>
      </c>
    </row>
    <row r="2363" spans="2:21" ht="13.95" customHeight="1" x14ac:dyDescent="0.25">
      <c r="B2363" s="784">
        <f t="shared" si="110"/>
        <v>45481</v>
      </c>
      <c r="C2363" s="785">
        <v>7</v>
      </c>
      <c r="D2363" s="786">
        <f>IFERROR((INDEX(METADATA!$T$2:$T$20,MATCH(B2363,METADATA!$S$2:$S$20,0))),0)</f>
        <v>0</v>
      </c>
      <c r="E2363" s="785" t="str">
        <f t="shared" si="108"/>
        <v>HI</v>
      </c>
      <c r="F2363" s="786">
        <f>VLOOKUP(C2363,METADATA!$A$5:$H$29,IF(E2363="HI",2,IF(E2363="LO",6,10))+IF(D2363=1,2,IF(D2363=7,1,(IF(WEEKDAY(B2363)=1,2,IF(WEEKDAY(B2363)=7,1,0))))))</f>
        <v>1</v>
      </c>
      <c r="G2363" s="786">
        <f>VLOOKUP(C2363,METADATA!$J$5:$Q$29,IF(E2363="HI",2,IF(E2363="LO",6,10))+IF(D2363=1,2,IF(D2363=7,1,(IF(WEEKDAY(B2363)=1,2,IF(WEEKDAY(B2363)=7,1,0))))))</f>
        <v>1</v>
      </c>
      <c r="H2363" s="787">
        <v>13102</v>
      </c>
      <c r="I2363" s="788">
        <v>4646.889892578125</v>
      </c>
      <c r="K2363" s="795">
        <v>865.8125</v>
      </c>
      <c r="M2363" s="798">
        <f t="shared" si="109"/>
        <v>13901.654206379353</v>
      </c>
      <c r="N2363" s="303"/>
      <c r="S2363" s="786">
        <v>0</v>
      </c>
      <c r="T2363" s="781">
        <f>VLOOKUP(C2363,METADATA!$J$5:$Q$29,IF(E2363="HI",2,IF(E2363="LO",6,10))+IF(S2363=1,2,IF(D2363=7,1,(IF(WEEKDAY(B2363)=1,2,IF(WEEKDAY(B2363)=7,1,0))))))</f>
        <v>1</v>
      </c>
      <c r="U2363" s="781">
        <f>VLOOKUP(C2363,METADATA!$A$5:$H$29,IF(E2363="HI",2,IF(E2363="LO",6,10))+IF(S2363=1,2,IF(D2363=7,1,(IF(WEEKDAY(B2363)=1,2,IF(WEEKDAY(B2363)=7,1,0))))))</f>
        <v>1</v>
      </c>
    </row>
    <row r="2364" spans="2:21" ht="13.95" customHeight="1" x14ac:dyDescent="0.25">
      <c r="B2364" s="784">
        <f t="shared" si="110"/>
        <v>45481</v>
      </c>
      <c r="C2364" s="785">
        <v>8</v>
      </c>
      <c r="D2364" s="786">
        <f>IFERROR((INDEX(METADATA!$T$2:$T$20,MATCH(B2364,METADATA!$S$2:$S$20,0))),0)</f>
        <v>0</v>
      </c>
      <c r="E2364" s="785" t="str">
        <f t="shared" si="108"/>
        <v>HI</v>
      </c>
      <c r="F2364" s="786">
        <f>VLOOKUP(C2364,METADATA!$A$5:$H$29,IF(E2364="HI",2,IF(E2364="LO",6,10))+IF(D2364=1,2,IF(D2364=7,1,(IF(WEEKDAY(B2364)=1,2,IF(WEEKDAY(B2364)=7,1,0))))))</f>
        <v>2</v>
      </c>
      <c r="G2364" s="786">
        <f>VLOOKUP(C2364,METADATA!$J$5:$Q$29,IF(E2364="HI",2,IF(E2364="LO",6,10))+IF(D2364=1,2,IF(D2364=7,1,(IF(WEEKDAY(B2364)=1,2,IF(WEEKDAY(B2364)=7,1,0))))))</f>
        <v>1</v>
      </c>
      <c r="H2364" s="787">
        <v>14681.5</v>
      </c>
      <c r="I2364" s="788">
        <v>4628.9100341796875</v>
      </c>
      <c r="K2364" s="795">
        <v>834.63750000000005</v>
      </c>
      <c r="M2364" s="798">
        <f t="shared" si="109"/>
        <v>15393.935505728527</v>
      </c>
      <c r="N2364" s="303"/>
      <c r="S2364" s="786">
        <v>0</v>
      </c>
      <c r="T2364" s="781">
        <f>VLOOKUP(C2364,METADATA!$J$5:$Q$29,IF(E2364="HI",2,IF(E2364="LO",6,10))+IF(S2364=1,2,IF(D2364=7,1,(IF(WEEKDAY(B2364)=1,2,IF(WEEKDAY(B2364)=7,1,0))))))</f>
        <v>1</v>
      </c>
      <c r="U2364" s="781">
        <f>VLOOKUP(C2364,METADATA!$A$5:$H$29,IF(E2364="HI",2,IF(E2364="LO",6,10))+IF(S2364=1,2,IF(D2364=7,1,(IF(WEEKDAY(B2364)=1,2,IF(WEEKDAY(B2364)=7,1,0))))))</f>
        <v>2</v>
      </c>
    </row>
    <row r="2365" spans="2:21" ht="13.95" customHeight="1" x14ac:dyDescent="0.25">
      <c r="B2365" s="784">
        <f t="shared" si="110"/>
        <v>45481</v>
      </c>
      <c r="C2365" s="785">
        <v>9</v>
      </c>
      <c r="D2365" s="786">
        <f>IFERROR((INDEX(METADATA!$T$2:$T$20,MATCH(B2365,METADATA!$S$2:$S$20,0))),0)</f>
        <v>0</v>
      </c>
      <c r="E2365" s="785" t="str">
        <f t="shared" si="108"/>
        <v>HI</v>
      </c>
      <c r="F2365" s="786">
        <f>VLOOKUP(C2365,METADATA!$A$5:$H$29,IF(E2365="HI",2,IF(E2365="LO",6,10))+IF(D2365=1,2,IF(D2365=7,1,(IF(WEEKDAY(B2365)=1,2,IF(WEEKDAY(B2365)=7,1,0))))))</f>
        <v>2</v>
      </c>
      <c r="G2365" s="786">
        <f>VLOOKUP(C2365,METADATA!$J$5:$Q$29,IF(E2365="HI",2,IF(E2365="LO",6,10))+IF(D2365=1,2,IF(D2365=7,1,(IF(WEEKDAY(B2365)=1,2,IF(WEEKDAY(B2365)=7,1,0))))))</f>
        <v>2</v>
      </c>
      <c r="H2365" s="787">
        <v>15484</v>
      </c>
      <c r="I2365" s="788">
        <v>4252.8198852539063</v>
      </c>
      <c r="K2365" s="795">
        <v>847.33749999999998</v>
      </c>
      <c r="M2365" s="798">
        <f t="shared" si="109"/>
        <v>16057.419872956272</v>
      </c>
      <c r="N2365" s="303"/>
      <c r="S2365" s="786">
        <v>0</v>
      </c>
      <c r="T2365" s="781">
        <f>VLOOKUP(C2365,METADATA!$J$5:$Q$29,IF(E2365="HI",2,IF(E2365="LO",6,10))+IF(S2365=1,2,IF(D2365=7,1,(IF(WEEKDAY(B2365)=1,2,IF(WEEKDAY(B2365)=7,1,0))))))</f>
        <v>2</v>
      </c>
      <c r="U2365" s="781">
        <f>VLOOKUP(C2365,METADATA!$A$5:$H$29,IF(E2365="HI",2,IF(E2365="LO",6,10))+IF(S2365=1,2,IF(D2365=7,1,(IF(WEEKDAY(B2365)=1,2,IF(WEEKDAY(B2365)=7,1,0))))))</f>
        <v>2</v>
      </c>
    </row>
    <row r="2366" spans="2:21" ht="13.95" customHeight="1" x14ac:dyDescent="0.25">
      <c r="B2366" s="784">
        <f t="shared" si="110"/>
        <v>45481</v>
      </c>
      <c r="C2366" s="785">
        <v>10</v>
      </c>
      <c r="D2366" s="786">
        <f>IFERROR((INDEX(METADATA!$T$2:$T$20,MATCH(B2366,METADATA!$S$2:$S$20,0))),0)</f>
        <v>0</v>
      </c>
      <c r="E2366" s="785" t="str">
        <f t="shared" si="108"/>
        <v>HI</v>
      </c>
      <c r="F2366" s="786">
        <f>VLOOKUP(C2366,METADATA!$A$5:$H$29,IF(E2366="HI",2,IF(E2366="LO",6,10))+IF(D2366=1,2,IF(D2366=7,1,(IF(WEEKDAY(B2366)=1,2,IF(WEEKDAY(B2366)=7,1,0))))))</f>
        <v>2</v>
      </c>
      <c r="G2366" s="786">
        <f>VLOOKUP(C2366,METADATA!$J$5:$Q$29,IF(E2366="HI",2,IF(E2366="LO",6,10))+IF(D2366=1,2,IF(D2366=7,1,(IF(WEEKDAY(B2366)=1,2,IF(WEEKDAY(B2366)=7,1,0))))))</f>
        <v>2</v>
      </c>
      <c r="H2366" s="787">
        <v>15095.5</v>
      </c>
      <c r="I2366" s="788">
        <v>3311.6800231933594</v>
      </c>
      <c r="K2366" s="795">
        <v>851.61249999999995</v>
      </c>
      <c r="M2366" s="798">
        <f t="shared" si="109"/>
        <v>15454.492706847999</v>
      </c>
      <c r="N2366" s="303"/>
      <c r="S2366" s="786">
        <v>0</v>
      </c>
      <c r="T2366" s="781">
        <f>VLOOKUP(C2366,METADATA!$J$5:$Q$29,IF(E2366="HI",2,IF(E2366="LO",6,10))+IF(S2366=1,2,IF(D2366=7,1,(IF(WEEKDAY(B2366)=1,2,IF(WEEKDAY(B2366)=7,1,0))))))</f>
        <v>2</v>
      </c>
      <c r="U2366" s="781">
        <f>VLOOKUP(C2366,METADATA!$A$5:$H$29,IF(E2366="HI",2,IF(E2366="LO",6,10))+IF(S2366=1,2,IF(D2366=7,1,(IF(WEEKDAY(B2366)=1,2,IF(WEEKDAY(B2366)=7,1,0))))))</f>
        <v>2</v>
      </c>
    </row>
    <row r="2367" spans="2:21" ht="13.95" customHeight="1" x14ac:dyDescent="0.25">
      <c r="B2367" s="784">
        <f t="shared" si="110"/>
        <v>45481</v>
      </c>
      <c r="C2367" s="785">
        <v>11</v>
      </c>
      <c r="D2367" s="786">
        <f>IFERROR((INDEX(METADATA!$T$2:$T$20,MATCH(B2367,METADATA!$S$2:$S$20,0))),0)</f>
        <v>0</v>
      </c>
      <c r="E2367" s="785" t="str">
        <f t="shared" si="108"/>
        <v>HI</v>
      </c>
      <c r="F2367" s="786">
        <f>VLOOKUP(C2367,METADATA!$A$5:$H$29,IF(E2367="HI",2,IF(E2367="LO",6,10))+IF(D2367=1,2,IF(D2367=7,1,(IF(WEEKDAY(B2367)=1,2,IF(WEEKDAY(B2367)=7,1,0))))))</f>
        <v>2</v>
      </c>
      <c r="G2367" s="786">
        <f>VLOOKUP(C2367,METADATA!$J$5:$Q$29,IF(E2367="HI",2,IF(E2367="LO",6,10))+IF(D2367=1,2,IF(D2367=7,1,(IF(WEEKDAY(B2367)=1,2,IF(WEEKDAY(B2367)=7,1,0))))))</f>
        <v>2</v>
      </c>
      <c r="H2367" s="787">
        <v>15497.75</v>
      </c>
      <c r="I2367" s="788">
        <v>4458.7350158691406</v>
      </c>
      <c r="K2367" s="795">
        <v>856.5</v>
      </c>
      <c r="M2367" s="798">
        <f t="shared" si="109"/>
        <v>16126.393676338104</v>
      </c>
      <c r="N2367" s="303"/>
      <c r="S2367" s="786">
        <v>0</v>
      </c>
      <c r="T2367" s="781">
        <f>VLOOKUP(C2367,METADATA!$J$5:$Q$29,IF(E2367="HI",2,IF(E2367="LO",6,10))+IF(S2367=1,2,IF(D2367=7,1,(IF(WEEKDAY(B2367)=1,2,IF(WEEKDAY(B2367)=7,1,0))))))</f>
        <v>2</v>
      </c>
      <c r="U2367" s="781">
        <f>VLOOKUP(C2367,METADATA!$A$5:$H$29,IF(E2367="HI",2,IF(E2367="LO",6,10))+IF(S2367=1,2,IF(D2367=7,1,(IF(WEEKDAY(B2367)=1,2,IF(WEEKDAY(B2367)=7,1,0))))))</f>
        <v>2</v>
      </c>
    </row>
    <row r="2368" spans="2:21" ht="13.95" customHeight="1" x14ac:dyDescent="0.25">
      <c r="B2368" s="784">
        <f t="shared" si="110"/>
        <v>45481</v>
      </c>
      <c r="C2368" s="785">
        <v>12</v>
      </c>
      <c r="D2368" s="786">
        <f>IFERROR((INDEX(METADATA!$T$2:$T$20,MATCH(B2368,METADATA!$S$2:$S$20,0))),0)</f>
        <v>0</v>
      </c>
      <c r="E2368" s="785" t="str">
        <f t="shared" si="108"/>
        <v>HI</v>
      </c>
      <c r="F2368" s="786">
        <f>VLOOKUP(C2368,METADATA!$A$5:$H$29,IF(E2368="HI",2,IF(E2368="LO",6,10))+IF(D2368=1,2,IF(D2368=7,1,(IF(WEEKDAY(B2368)=1,2,IF(WEEKDAY(B2368)=7,1,0))))))</f>
        <v>2</v>
      </c>
      <c r="G2368" s="786">
        <f>VLOOKUP(C2368,METADATA!$J$5:$Q$29,IF(E2368="HI",2,IF(E2368="LO",6,10))+IF(D2368=1,2,IF(D2368=7,1,(IF(WEEKDAY(B2368)=1,2,IF(WEEKDAY(B2368)=7,1,0))))))</f>
        <v>2</v>
      </c>
      <c r="H2368" s="787">
        <v>15356.5</v>
      </c>
      <c r="I2368" s="788">
        <v>4803.4799194335938</v>
      </c>
      <c r="K2368" s="795">
        <v>824.32500000000005</v>
      </c>
      <c r="M2368" s="798">
        <f t="shared" si="109"/>
        <v>16090.230314896109</v>
      </c>
      <c r="N2368" s="303"/>
      <c r="S2368" s="786">
        <v>0</v>
      </c>
      <c r="T2368" s="781">
        <f>VLOOKUP(C2368,METADATA!$J$5:$Q$29,IF(E2368="HI",2,IF(E2368="LO",6,10))+IF(S2368=1,2,IF(D2368=7,1,(IF(WEEKDAY(B2368)=1,2,IF(WEEKDAY(B2368)=7,1,0))))))</f>
        <v>2</v>
      </c>
      <c r="U2368" s="781">
        <f>VLOOKUP(C2368,METADATA!$A$5:$H$29,IF(E2368="HI",2,IF(E2368="LO",6,10))+IF(S2368=1,2,IF(D2368=7,1,(IF(WEEKDAY(B2368)=1,2,IF(WEEKDAY(B2368)=7,1,0))))))</f>
        <v>2</v>
      </c>
    </row>
    <row r="2369" spans="2:21" ht="13.95" customHeight="1" x14ac:dyDescent="0.25">
      <c r="B2369" s="784">
        <f t="shared" si="110"/>
        <v>45481</v>
      </c>
      <c r="C2369" s="785">
        <v>13</v>
      </c>
      <c r="D2369" s="786">
        <f>IFERROR((INDEX(METADATA!$T$2:$T$20,MATCH(B2369,METADATA!$S$2:$S$20,0))),0)</f>
        <v>0</v>
      </c>
      <c r="E2369" s="785" t="str">
        <f t="shared" si="108"/>
        <v>HI</v>
      </c>
      <c r="F2369" s="786">
        <f>VLOOKUP(C2369,METADATA!$A$5:$H$29,IF(E2369="HI",2,IF(E2369="LO",6,10))+IF(D2369=1,2,IF(D2369=7,1,(IF(WEEKDAY(B2369)=1,2,IF(WEEKDAY(B2369)=7,1,0))))))</f>
        <v>2</v>
      </c>
      <c r="G2369" s="786">
        <f>VLOOKUP(C2369,METADATA!$J$5:$Q$29,IF(E2369="HI",2,IF(E2369="LO",6,10))+IF(D2369=1,2,IF(D2369=7,1,(IF(WEEKDAY(B2369)=1,2,IF(WEEKDAY(B2369)=7,1,0))))))</f>
        <v>2</v>
      </c>
      <c r="H2369" s="787">
        <v>14776.75</v>
      </c>
      <c r="I2369" s="788">
        <v>4887.0100402832031</v>
      </c>
      <c r="K2369" s="795">
        <v>882.73749999999995</v>
      </c>
      <c r="M2369" s="798">
        <f t="shared" si="109"/>
        <v>15563.907211761731</v>
      </c>
      <c r="N2369" s="303"/>
      <c r="S2369" s="786">
        <v>0</v>
      </c>
      <c r="T2369" s="781">
        <f>VLOOKUP(C2369,METADATA!$J$5:$Q$29,IF(E2369="HI",2,IF(E2369="LO",6,10))+IF(S2369=1,2,IF(D2369=7,1,(IF(WEEKDAY(B2369)=1,2,IF(WEEKDAY(B2369)=7,1,0))))))</f>
        <v>2</v>
      </c>
      <c r="U2369" s="781">
        <f>VLOOKUP(C2369,METADATA!$A$5:$H$29,IF(E2369="HI",2,IF(E2369="LO",6,10))+IF(S2369=1,2,IF(D2369=7,1,(IF(WEEKDAY(B2369)=1,2,IF(WEEKDAY(B2369)=7,1,0))))))</f>
        <v>2</v>
      </c>
    </row>
    <row r="2370" spans="2:21" ht="13.95" customHeight="1" x14ac:dyDescent="0.25">
      <c r="B2370" s="784">
        <f t="shared" si="110"/>
        <v>45481</v>
      </c>
      <c r="C2370" s="785">
        <v>14</v>
      </c>
      <c r="D2370" s="786">
        <f>IFERROR((INDEX(METADATA!$T$2:$T$20,MATCH(B2370,METADATA!$S$2:$S$20,0))),0)</f>
        <v>0</v>
      </c>
      <c r="E2370" s="785" t="str">
        <f t="shared" si="108"/>
        <v>HI</v>
      </c>
      <c r="F2370" s="786">
        <f>VLOOKUP(C2370,METADATA!$A$5:$H$29,IF(E2370="HI",2,IF(E2370="LO",6,10))+IF(D2370=1,2,IF(D2370=7,1,(IF(WEEKDAY(B2370)=1,2,IF(WEEKDAY(B2370)=7,1,0))))))</f>
        <v>2</v>
      </c>
      <c r="G2370" s="786">
        <f>VLOOKUP(C2370,METADATA!$J$5:$Q$29,IF(E2370="HI",2,IF(E2370="LO",6,10))+IF(D2370=1,2,IF(D2370=7,1,(IF(WEEKDAY(B2370)=1,2,IF(WEEKDAY(B2370)=7,1,0))))))</f>
        <v>2</v>
      </c>
      <c r="H2370" s="787">
        <v>15268</v>
      </c>
      <c r="I2370" s="788">
        <v>4937.1099548339844</v>
      </c>
      <c r="K2370" s="795">
        <v>909.3125</v>
      </c>
      <c r="M2370" s="798">
        <f t="shared" si="109"/>
        <v>16046.397686275908</v>
      </c>
      <c r="N2370" s="303"/>
      <c r="S2370" s="786">
        <v>0</v>
      </c>
      <c r="T2370" s="781">
        <f>VLOOKUP(C2370,METADATA!$J$5:$Q$29,IF(E2370="HI",2,IF(E2370="LO",6,10))+IF(S2370=1,2,IF(D2370=7,1,(IF(WEEKDAY(B2370)=1,2,IF(WEEKDAY(B2370)=7,1,0))))))</f>
        <v>2</v>
      </c>
      <c r="U2370" s="781">
        <f>VLOOKUP(C2370,METADATA!$A$5:$H$29,IF(E2370="HI",2,IF(E2370="LO",6,10))+IF(S2370=1,2,IF(D2370=7,1,(IF(WEEKDAY(B2370)=1,2,IF(WEEKDAY(B2370)=7,1,0))))))</f>
        <v>2</v>
      </c>
    </row>
    <row r="2371" spans="2:21" ht="13.95" customHeight="1" x14ac:dyDescent="0.25">
      <c r="B2371" s="784">
        <f t="shared" si="110"/>
        <v>45481</v>
      </c>
      <c r="C2371" s="785">
        <v>15</v>
      </c>
      <c r="D2371" s="786">
        <f>IFERROR((INDEX(METADATA!$T$2:$T$20,MATCH(B2371,METADATA!$S$2:$S$20,0))),0)</f>
        <v>0</v>
      </c>
      <c r="E2371" s="785" t="str">
        <f t="shared" si="108"/>
        <v>HI</v>
      </c>
      <c r="F2371" s="786">
        <f>VLOOKUP(C2371,METADATA!$A$5:$H$29,IF(E2371="HI",2,IF(E2371="LO",6,10))+IF(D2371=1,2,IF(D2371=7,1,(IF(WEEKDAY(B2371)=1,2,IF(WEEKDAY(B2371)=7,1,0))))))</f>
        <v>2</v>
      </c>
      <c r="G2371" s="786">
        <f>VLOOKUP(C2371,METADATA!$J$5:$Q$29,IF(E2371="HI",2,IF(E2371="LO",6,10))+IF(D2371=1,2,IF(D2371=7,1,(IF(WEEKDAY(B2371)=1,2,IF(WEEKDAY(B2371)=7,1,0))))))</f>
        <v>2</v>
      </c>
      <c r="H2371" s="787">
        <v>14937.25</v>
      </c>
      <c r="I2371" s="788">
        <v>4969.5700073242188</v>
      </c>
      <c r="K2371" s="795">
        <v>905.6</v>
      </c>
      <c r="M2371" s="798">
        <f t="shared" si="109"/>
        <v>15742.238202371238</v>
      </c>
      <c r="N2371" s="303"/>
      <c r="S2371" s="786">
        <v>0</v>
      </c>
      <c r="T2371" s="781">
        <f>VLOOKUP(C2371,METADATA!$J$5:$Q$29,IF(E2371="HI",2,IF(E2371="LO",6,10))+IF(S2371=1,2,IF(D2371=7,1,(IF(WEEKDAY(B2371)=1,2,IF(WEEKDAY(B2371)=7,1,0))))))</f>
        <v>2</v>
      </c>
      <c r="U2371" s="781">
        <f>VLOOKUP(C2371,METADATA!$A$5:$H$29,IF(E2371="HI",2,IF(E2371="LO",6,10))+IF(S2371=1,2,IF(D2371=7,1,(IF(WEEKDAY(B2371)=1,2,IF(WEEKDAY(B2371)=7,1,0))))))</f>
        <v>2</v>
      </c>
    </row>
    <row r="2372" spans="2:21" ht="13.95" customHeight="1" x14ac:dyDescent="0.25">
      <c r="B2372" s="784">
        <f t="shared" si="110"/>
        <v>45481</v>
      </c>
      <c r="C2372" s="785">
        <v>16</v>
      </c>
      <c r="D2372" s="786">
        <f>IFERROR((INDEX(METADATA!$T$2:$T$20,MATCH(B2372,METADATA!$S$2:$S$20,0))),0)</f>
        <v>0</v>
      </c>
      <c r="E2372" s="785" t="str">
        <f t="shared" ref="E2372:E2435" si="111">IF(B2372="","",IF(AND(MONTH(B2372)&gt;=MONTH($AA$9),MONTH(B2372)&lt;=MONTH($AA$11)),"HI","LO"))</f>
        <v>HI</v>
      </c>
      <c r="F2372" s="786">
        <f>VLOOKUP(C2372,METADATA!$A$5:$H$29,IF(E2372="HI",2,IF(E2372="LO",6,10))+IF(D2372=1,2,IF(D2372=7,1,(IF(WEEKDAY(B2372)=1,2,IF(WEEKDAY(B2372)=7,1,0))))))</f>
        <v>2</v>
      </c>
      <c r="G2372" s="786">
        <f>VLOOKUP(C2372,METADATA!$J$5:$Q$29,IF(E2372="HI",2,IF(E2372="LO",6,10))+IF(D2372=1,2,IF(D2372=7,1,(IF(WEEKDAY(B2372)=1,2,IF(WEEKDAY(B2372)=7,1,0))))))</f>
        <v>2</v>
      </c>
      <c r="H2372" s="787">
        <v>14838.75</v>
      </c>
      <c r="I2372" s="788">
        <v>4910.0250244140625</v>
      </c>
      <c r="K2372" s="795">
        <v>913.98749999999995</v>
      </c>
      <c r="M2372" s="798">
        <f t="shared" ref="M2372:M2435" si="112">SQRT(H2372^2+I2372^2)</f>
        <v>15629.998314231269</v>
      </c>
      <c r="N2372" s="303"/>
      <c r="S2372" s="786">
        <v>0</v>
      </c>
      <c r="T2372" s="781">
        <f>VLOOKUP(C2372,METADATA!$J$5:$Q$29,IF(E2372="HI",2,IF(E2372="LO",6,10))+IF(S2372=1,2,IF(D2372=7,1,(IF(WEEKDAY(B2372)=1,2,IF(WEEKDAY(B2372)=7,1,0))))))</f>
        <v>2</v>
      </c>
      <c r="U2372" s="781">
        <f>VLOOKUP(C2372,METADATA!$A$5:$H$29,IF(E2372="HI",2,IF(E2372="LO",6,10))+IF(S2372=1,2,IF(D2372=7,1,(IF(WEEKDAY(B2372)=1,2,IF(WEEKDAY(B2372)=7,1,0))))))</f>
        <v>2</v>
      </c>
    </row>
    <row r="2373" spans="2:21" ht="13.95" customHeight="1" x14ac:dyDescent="0.25">
      <c r="B2373" s="784">
        <f t="shared" si="110"/>
        <v>45481</v>
      </c>
      <c r="C2373" s="785">
        <v>17</v>
      </c>
      <c r="D2373" s="786">
        <f>IFERROR((INDEX(METADATA!$T$2:$T$20,MATCH(B2373,METADATA!$S$2:$S$20,0))),0)</f>
        <v>0</v>
      </c>
      <c r="E2373" s="785" t="str">
        <f t="shared" si="111"/>
        <v>HI</v>
      </c>
      <c r="F2373" s="786">
        <f>VLOOKUP(C2373,METADATA!$A$5:$H$29,IF(E2373="HI",2,IF(E2373="LO",6,10))+IF(D2373=1,2,IF(D2373=7,1,(IF(WEEKDAY(B2373)=1,2,IF(WEEKDAY(B2373)=7,1,0))))))</f>
        <v>1</v>
      </c>
      <c r="G2373" s="786">
        <f>VLOOKUP(C2373,METADATA!$J$5:$Q$29,IF(E2373="HI",2,IF(E2373="LO",6,10))+IF(D2373=1,2,IF(D2373=7,1,(IF(WEEKDAY(B2373)=1,2,IF(WEEKDAY(B2373)=7,1,0))))))</f>
        <v>1</v>
      </c>
      <c r="H2373" s="787">
        <v>14139</v>
      </c>
      <c r="I2373" s="788">
        <v>4834.300048828125</v>
      </c>
      <c r="K2373" s="795">
        <v>902.26250000000005</v>
      </c>
      <c r="M2373" s="798">
        <f t="shared" si="112"/>
        <v>14942.616168599781</v>
      </c>
      <c r="N2373" s="303"/>
      <c r="S2373" s="786">
        <v>0</v>
      </c>
      <c r="T2373" s="781">
        <f>VLOOKUP(C2373,METADATA!$J$5:$Q$29,IF(E2373="HI",2,IF(E2373="LO",6,10))+IF(S2373=1,2,IF(D2373=7,1,(IF(WEEKDAY(B2373)=1,2,IF(WEEKDAY(B2373)=7,1,0))))))</f>
        <v>1</v>
      </c>
      <c r="U2373" s="781">
        <f>VLOOKUP(C2373,METADATA!$A$5:$H$29,IF(E2373="HI",2,IF(E2373="LO",6,10))+IF(S2373=1,2,IF(D2373=7,1,(IF(WEEKDAY(B2373)=1,2,IF(WEEKDAY(B2373)=7,1,0))))))</f>
        <v>1</v>
      </c>
    </row>
    <row r="2374" spans="2:21" ht="13.95" customHeight="1" x14ac:dyDescent="0.25">
      <c r="B2374" s="784">
        <f t="shared" si="110"/>
        <v>45481</v>
      </c>
      <c r="C2374" s="785">
        <v>18</v>
      </c>
      <c r="D2374" s="786">
        <f>IFERROR((INDEX(METADATA!$T$2:$T$20,MATCH(B2374,METADATA!$S$2:$S$20,0))),0)</f>
        <v>0</v>
      </c>
      <c r="E2374" s="785" t="str">
        <f t="shared" si="111"/>
        <v>HI</v>
      </c>
      <c r="F2374" s="786">
        <f>VLOOKUP(C2374,METADATA!$A$5:$H$29,IF(E2374="HI",2,IF(E2374="LO",6,10))+IF(D2374=1,2,IF(D2374=7,1,(IF(WEEKDAY(B2374)=1,2,IF(WEEKDAY(B2374)=7,1,0))))))</f>
        <v>1</v>
      </c>
      <c r="G2374" s="786">
        <f>VLOOKUP(C2374,METADATA!$J$5:$Q$29,IF(E2374="HI",2,IF(E2374="LO",6,10))+IF(D2374=1,2,IF(D2374=7,1,(IF(WEEKDAY(B2374)=1,2,IF(WEEKDAY(B2374)=7,1,0))))))</f>
        <v>1</v>
      </c>
      <c r="H2374" s="787">
        <v>14718</v>
      </c>
      <c r="I2374" s="788">
        <v>4741.6849975585938</v>
      </c>
      <c r="K2374" s="795">
        <v>933.76250000000005</v>
      </c>
      <c r="M2374" s="798">
        <f t="shared" si="112"/>
        <v>15462.95898643181</v>
      </c>
      <c r="N2374" s="303"/>
      <c r="S2374" s="786">
        <v>0</v>
      </c>
      <c r="T2374" s="781">
        <f>VLOOKUP(C2374,METADATA!$J$5:$Q$29,IF(E2374="HI",2,IF(E2374="LO",6,10))+IF(S2374=1,2,IF(D2374=7,1,(IF(WEEKDAY(B2374)=1,2,IF(WEEKDAY(B2374)=7,1,0))))))</f>
        <v>1</v>
      </c>
      <c r="U2374" s="781">
        <f>VLOOKUP(C2374,METADATA!$A$5:$H$29,IF(E2374="HI",2,IF(E2374="LO",6,10))+IF(S2374=1,2,IF(D2374=7,1,(IF(WEEKDAY(B2374)=1,2,IF(WEEKDAY(B2374)=7,1,0))))))</f>
        <v>1</v>
      </c>
    </row>
    <row r="2375" spans="2:21" ht="13.95" customHeight="1" x14ac:dyDescent="0.25">
      <c r="B2375" s="784">
        <f t="shared" si="110"/>
        <v>45481</v>
      </c>
      <c r="C2375" s="785">
        <v>19</v>
      </c>
      <c r="D2375" s="786">
        <f>IFERROR((INDEX(METADATA!$T$2:$T$20,MATCH(B2375,METADATA!$S$2:$S$20,0))),0)</f>
        <v>0</v>
      </c>
      <c r="E2375" s="785" t="str">
        <f t="shared" si="111"/>
        <v>HI</v>
      </c>
      <c r="F2375" s="786">
        <f>VLOOKUP(C2375,METADATA!$A$5:$H$29,IF(E2375="HI",2,IF(E2375="LO",6,10))+IF(D2375=1,2,IF(D2375=7,1,(IF(WEEKDAY(B2375)=1,2,IF(WEEKDAY(B2375)=7,1,0))))))</f>
        <v>1</v>
      </c>
      <c r="G2375" s="786">
        <f>VLOOKUP(C2375,METADATA!$J$5:$Q$29,IF(E2375="HI",2,IF(E2375="LO",6,10))+IF(D2375=1,2,IF(D2375=7,1,(IF(WEEKDAY(B2375)=1,2,IF(WEEKDAY(B2375)=7,1,0))))))</f>
        <v>2</v>
      </c>
      <c r="H2375" s="787">
        <v>14933.5</v>
      </c>
      <c r="I2375" s="788">
        <v>4802.2100219726563</v>
      </c>
      <c r="K2375" s="795">
        <v>0</v>
      </c>
      <c r="M2375" s="798">
        <f t="shared" si="112"/>
        <v>15686.639007293265</v>
      </c>
      <c r="N2375" s="303"/>
      <c r="S2375" s="786">
        <v>0</v>
      </c>
      <c r="T2375" s="781">
        <f>VLOOKUP(C2375,METADATA!$J$5:$Q$29,IF(E2375="HI",2,IF(E2375="LO",6,10))+IF(S2375=1,2,IF(D2375=7,1,(IF(WEEKDAY(B2375)=1,2,IF(WEEKDAY(B2375)=7,1,0))))))</f>
        <v>2</v>
      </c>
      <c r="U2375" s="781">
        <f>VLOOKUP(C2375,METADATA!$A$5:$H$29,IF(E2375="HI",2,IF(E2375="LO",6,10))+IF(S2375=1,2,IF(D2375=7,1,(IF(WEEKDAY(B2375)=1,2,IF(WEEKDAY(B2375)=7,1,0))))))</f>
        <v>1</v>
      </c>
    </row>
    <row r="2376" spans="2:21" ht="13.95" customHeight="1" x14ac:dyDescent="0.25">
      <c r="B2376" s="784">
        <f t="shared" si="110"/>
        <v>45481</v>
      </c>
      <c r="C2376" s="785">
        <v>20</v>
      </c>
      <c r="D2376" s="786">
        <f>IFERROR((INDEX(METADATA!$T$2:$T$20,MATCH(B2376,METADATA!$S$2:$S$20,0))),0)</f>
        <v>0</v>
      </c>
      <c r="E2376" s="785" t="str">
        <f t="shared" si="111"/>
        <v>HI</v>
      </c>
      <c r="F2376" s="786">
        <f>VLOOKUP(C2376,METADATA!$A$5:$H$29,IF(E2376="HI",2,IF(E2376="LO",6,10))+IF(D2376=1,2,IF(D2376=7,1,(IF(WEEKDAY(B2376)=1,2,IF(WEEKDAY(B2376)=7,1,0))))))</f>
        <v>2</v>
      </c>
      <c r="G2376" s="786">
        <f>VLOOKUP(C2376,METADATA!$J$5:$Q$29,IF(E2376="HI",2,IF(E2376="LO",6,10))+IF(D2376=1,2,IF(D2376=7,1,(IF(WEEKDAY(B2376)=1,2,IF(WEEKDAY(B2376)=7,1,0))))))</f>
        <v>2</v>
      </c>
      <c r="H2376" s="787">
        <v>13525.75</v>
      </c>
      <c r="I2376" s="788">
        <v>4780.3349304199219</v>
      </c>
      <c r="K2376" s="795">
        <v>0</v>
      </c>
      <c r="M2376" s="798">
        <f t="shared" si="112"/>
        <v>14345.644464766749</v>
      </c>
      <c r="N2376" s="303"/>
      <c r="S2376" s="786">
        <v>0</v>
      </c>
      <c r="T2376" s="781">
        <f>VLOOKUP(C2376,METADATA!$J$5:$Q$29,IF(E2376="HI",2,IF(E2376="LO",6,10))+IF(S2376=1,2,IF(D2376=7,1,(IF(WEEKDAY(B2376)=1,2,IF(WEEKDAY(B2376)=7,1,0))))))</f>
        <v>2</v>
      </c>
      <c r="U2376" s="781">
        <f>VLOOKUP(C2376,METADATA!$A$5:$H$29,IF(E2376="HI",2,IF(E2376="LO",6,10))+IF(S2376=1,2,IF(D2376=7,1,(IF(WEEKDAY(B2376)=1,2,IF(WEEKDAY(B2376)=7,1,0))))))</f>
        <v>2</v>
      </c>
    </row>
    <row r="2377" spans="2:21" ht="13.95" customHeight="1" x14ac:dyDescent="0.25">
      <c r="B2377" s="784">
        <f t="shared" si="110"/>
        <v>45481</v>
      </c>
      <c r="C2377" s="785">
        <v>21</v>
      </c>
      <c r="D2377" s="786">
        <f>IFERROR((INDEX(METADATA!$T$2:$T$20,MATCH(B2377,METADATA!$S$2:$S$20,0))),0)</f>
        <v>0</v>
      </c>
      <c r="E2377" s="785" t="str">
        <f t="shared" si="111"/>
        <v>HI</v>
      </c>
      <c r="F2377" s="786">
        <f>VLOOKUP(C2377,METADATA!$A$5:$H$29,IF(E2377="HI",2,IF(E2377="LO",6,10))+IF(D2377=1,2,IF(D2377=7,1,(IF(WEEKDAY(B2377)=1,2,IF(WEEKDAY(B2377)=7,1,0))))))</f>
        <v>2</v>
      </c>
      <c r="G2377" s="786">
        <f>VLOOKUP(C2377,METADATA!$J$5:$Q$29,IF(E2377="HI",2,IF(E2377="LO",6,10))+IF(D2377=1,2,IF(D2377=7,1,(IF(WEEKDAY(B2377)=1,2,IF(WEEKDAY(B2377)=7,1,0))))))</f>
        <v>2</v>
      </c>
      <c r="H2377" s="787">
        <v>11845.25</v>
      </c>
      <c r="I2377" s="788">
        <v>4708.1200256347656</v>
      </c>
      <c r="K2377" s="795">
        <v>0</v>
      </c>
      <c r="M2377" s="798">
        <f t="shared" si="112"/>
        <v>12746.62079683408</v>
      </c>
      <c r="N2377" s="303"/>
      <c r="S2377" s="786">
        <v>0</v>
      </c>
      <c r="T2377" s="781">
        <f>VLOOKUP(C2377,METADATA!$J$5:$Q$29,IF(E2377="HI",2,IF(E2377="LO",6,10))+IF(S2377=1,2,IF(D2377=7,1,(IF(WEEKDAY(B2377)=1,2,IF(WEEKDAY(B2377)=7,1,0))))))</f>
        <v>2</v>
      </c>
      <c r="U2377" s="781">
        <f>VLOOKUP(C2377,METADATA!$A$5:$H$29,IF(E2377="HI",2,IF(E2377="LO",6,10))+IF(S2377=1,2,IF(D2377=7,1,(IF(WEEKDAY(B2377)=1,2,IF(WEEKDAY(B2377)=7,1,0))))))</f>
        <v>2</v>
      </c>
    </row>
    <row r="2378" spans="2:21" ht="13.95" customHeight="1" x14ac:dyDescent="0.25">
      <c r="B2378" s="784">
        <f t="shared" si="110"/>
        <v>45481</v>
      </c>
      <c r="C2378" s="785">
        <v>22</v>
      </c>
      <c r="D2378" s="786">
        <f>IFERROR((INDEX(METADATA!$T$2:$T$20,MATCH(B2378,METADATA!$S$2:$S$20,0))),0)</f>
        <v>0</v>
      </c>
      <c r="E2378" s="785" t="str">
        <f t="shared" si="111"/>
        <v>HI</v>
      </c>
      <c r="F2378" s="786">
        <f>VLOOKUP(C2378,METADATA!$A$5:$H$29,IF(E2378="HI",2,IF(E2378="LO",6,10))+IF(D2378=1,2,IF(D2378=7,1,(IF(WEEKDAY(B2378)=1,2,IF(WEEKDAY(B2378)=7,1,0))))))</f>
        <v>3</v>
      </c>
      <c r="G2378" s="786">
        <f>VLOOKUP(C2378,METADATA!$J$5:$Q$29,IF(E2378="HI",2,IF(E2378="LO",6,10))+IF(D2378=1,2,IF(D2378=7,1,(IF(WEEKDAY(B2378)=1,2,IF(WEEKDAY(B2378)=7,1,0))))))</f>
        <v>3</v>
      </c>
      <c r="H2378" s="787">
        <v>10025.5</v>
      </c>
      <c r="I2378" s="788">
        <v>4766.2250061035156</v>
      </c>
      <c r="K2378" s="795">
        <v>0</v>
      </c>
      <c r="M2378" s="798">
        <f t="shared" si="112"/>
        <v>11100.790560082036</v>
      </c>
      <c r="N2378" s="303"/>
      <c r="S2378" s="786">
        <v>0</v>
      </c>
      <c r="T2378" s="781">
        <f>VLOOKUP(C2378,METADATA!$J$5:$Q$29,IF(E2378="HI",2,IF(E2378="LO",6,10))+IF(S2378=1,2,IF(D2378=7,1,(IF(WEEKDAY(B2378)=1,2,IF(WEEKDAY(B2378)=7,1,0))))))</f>
        <v>3</v>
      </c>
      <c r="U2378" s="781">
        <f>VLOOKUP(C2378,METADATA!$A$5:$H$29,IF(E2378="HI",2,IF(E2378="LO",6,10))+IF(S2378=1,2,IF(D2378=7,1,(IF(WEEKDAY(B2378)=1,2,IF(WEEKDAY(B2378)=7,1,0))))))</f>
        <v>3</v>
      </c>
    </row>
    <row r="2379" spans="2:21" ht="13.95" customHeight="1" x14ac:dyDescent="0.25">
      <c r="B2379" s="784">
        <f t="shared" si="110"/>
        <v>45481</v>
      </c>
      <c r="C2379" s="785">
        <v>23</v>
      </c>
      <c r="D2379" s="786">
        <f>IFERROR((INDEX(METADATA!$T$2:$T$20,MATCH(B2379,METADATA!$S$2:$S$20,0))),0)</f>
        <v>0</v>
      </c>
      <c r="E2379" s="785" t="str">
        <f t="shared" si="111"/>
        <v>HI</v>
      </c>
      <c r="F2379" s="786">
        <f>VLOOKUP(C2379,METADATA!$A$5:$H$29,IF(E2379="HI",2,IF(E2379="LO",6,10))+IF(D2379=1,2,IF(D2379=7,1,(IF(WEEKDAY(B2379)=1,2,IF(WEEKDAY(B2379)=7,1,0))))))</f>
        <v>3</v>
      </c>
      <c r="G2379" s="786">
        <f>VLOOKUP(C2379,METADATA!$J$5:$Q$29,IF(E2379="HI",2,IF(E2379="LO",6,10))+IF(D2379=1,2,IF(D2379=7,1,(IF(WEEKDAY(B2379)=1,2,IF(WEEKDAY(B2379)=7,1,0))))))</f>
        <v>3</v>
      </c>
      <c r="H2379" s="787">
        <v>9392.5</v>
      </c>
      <c r="I2379" s="788">
        <v>4929.1749572753906</v>
      </c>
      <c r="K2379" s="795">
        <v>0</v>
      </c>
      <c r="M2379" s="798">
        <f t="shared" si="112"/>
        <v>10607.34754825309</v>
      </c>
      <c r="N2379" s="303"/>
      <c r="S2379" s="786">
        <v>0</v>
      </c>
      <c r="T2379" s="781">
        <f>VLOOKUP(C2379,METADATA!$J$5:$Q$29,IF(E2379="HI",2,IF(E2379="LO",6,10))+IF(S2379=1,2,IF(D2379=7,1,(IF(WEEKDAY(B2379)=1,2,IF(WEEKDAY(B2379)=7,1,0))))))</f>
        <v>3</v>
      </c>
      <c r="U2379" s="781">
        <f>VLOOKUP(C2379,METADATA!$A$5:$H$29,IF(E2379="HI",2,IF(E2379="LO",6,10))+IF(S2379=1,2,IF(D2379=7,1,(IF(WEEKDAY(B2379)=1,2,IF(WEEKDAY(B2379)=7,1,0))))))</f>
        <v>3</v>
      </c>
    </row>
    <row r="2380" spans="2:21" ht="13.95" customHeight="1" x14ac:dyDescent="0.25">
      <c r="B2380" s="784">
        <f t="shared" si="110"/>
        <v>45482</v>
      </c>
      <c r="C2380" s="785">
        <v>0</v>
      </c>
      <c r="D2380" s="786">
        <f>IFERROR((INDEX(METADATA!$T$2:$T$20,MATCH(B2380,METADATA!$S$2:$S$20,0))),0)</f>
        <v>0</v>
      </c>
      <c r="E2380" s="785" t="str">
        <f t="shared" si="111"/>
        <v>HI</v>
      </c>
      <c r="F2380" s="786">
        <f>VLOOKUP(C2380,METADATA!$A$5:$H$29,IF(E2380="HI",2,IF(E2380="LO",6,10))+IF(D2380=1,2,IF(D2380=7,1,(IF(WEEKDAY(B2380)=1,2,IF(WEEKDAY(B2380)=7,1,0))))))</f>
        <v>3</v>
      </c>
      <c r="G2380" s="786">
        <f>VLOOKUP(C2380,METADATA!$J$5:$Q$29,IF(E2380="HI",2,IF(E2380="LO",6,10))+IF(D2380=1,2,IF(D2380=7,1,(IF(WEEKDAY(B2380)=1,2,IF(WEEKDAY(B2380)=7,1,0))))))</f>
        <v>3</v>
      </c>
      <c r="H2380" s="787">
        <v>8817.25</v>
      </c>
      <c r="I2380" s="788">
        <v>4697.8449401855469</v>
      </c>
      <c r="K2380" s="795">
        <v>0</v>
      </c>
      <c r="M2380" s="798">
        <f t="shared" si="112"/>
        <v>9990.6778871369352</v>
      </c>
      <c r="N2380" s="303"/>
      <c r="S2380" s="786">
        <v>0</v>
      </c>
      <c r="T2380" s="781">
        <f>VLOOKUP(C2380,METADATA!$J$5:$Q$29,IF(E2380="HI",2,IF(E2380="LO",6,10))+IF(S2380=1,2,IF(D2380=7,1,(IF(WEEKDAY(B2380)=1,2,IF(WEEKDAY(B2380)=7,1,0))))))</f>
        <v>3</v>
      </c>
      <c r="U2380" s="781">
        <f>VLOOKUP(C2380,METADATA!$A$5:$H$29,IF(E2380="HI",2,IF(E2380="LO",6,10))+IF(S2380=1,2,IF(D2380=7,1,(IF(WEEKDAY(B2380)=1,2,IF(WEEKDAY(B2380)=7,1,0))))))</f>
        <v>3</v>
      </c>
    </row>
    <row r="2381" spans="2:21" ht="13.95" customHeight="1" x14ac:dyDescent="0.25">
      <c r="B2381" s="784">
        <f t="shared" si="110"/>
        <v>45482</v>
      </c>
      <c r="C2381" s="785">
        <v>1</v>
      </c>
      <c r="D2381" s="786">
        <f>IFERROR((INDEX(METADATA!$T$2:$T$20,MATCH(B2381,METADATA!$S$2:$S$20,0))),0)</f>
        <v>0</v>
      </c>
      <c r="E2381" s="785" t="str">
        <f t="shared" si="111"/>
        <v>HI</v>
      </c>
      <c r="F2381" s="786">
        <f>VLOOKUP(C2381,METADATA!$A$5:$H$29,IF(E2381="HI",2,IF(E2381="LO",6,10))+IF(D2381=1,2,IF(D2381=7,1,(IF(WEEKDAY(B2381)=1,2,IF(WEEKDAY(B2381)=7,1,0))))))</f>
        <v>3</v>
      </c>
      <c r="G2381" s="786">
        <f>VLOOKUP(C2381,METADATA!$J$5:$Q$29,IF(E2381="HI",2,IF(E2381="LO",6,10))+IF(D2381=1,2,IF(D2381=7,1,(IF(WEEKDAY(B2381)=1,2,IF(WEEKDAY(B2381)=7,1,0))))))</f>
        <v>3</v>
      </c>
      <c r="H2381" s="787">
        <v>8161.25</v>
      </c>
      <c r="I2381" s="788">
        <v>4713.6174621582031</v>
      </c>
      <c r="K2381" s="795">
        <v>0</v>
      </c>
      <c r="M2381" s="798">
        <f t="shared" si="112"/>
        <v>9424.6586750960232</v>
      </c>
      <c r="N2381" s="303"/>
      <c r="S2381" s="786">
        <v>0</v>
      </c>
      <c r="T2381" s="781">
        <f>VLOOKUP(C2381,METADATA!$J$5:$Q$29,IF(E2381="HI",2,IF(E2381="LO",6,10))+IF(S2381=1,2,IF(D2381=7,1,(IF(WEEKDAY(B2381)=1,2,IF(WEEKDAY(B2381)=7,1,0))))))</f>
        <v>3</v>
      </c>
      <c r="U2381" s="781">
        <f>VLOOKUP(C2381,METADATA!$A$5:$H$29,IF(E2381="HI",2,IF(E2381="LO",6,10))+IF(S2381=1,2,IF(D2381=7,1,(IF(WEEKDAY(B2381)=1,2,IF(WEEKDAY(B2381)=7,1,0))))))</f>
        <v>3</v>
      </c>
    </row>
    <row r="2382" spans="2:21" ht="13.95" customHeight="1" x14ac:dyDescent="0.25">
      <c r="B2382" s="784">
        <f t="shared" si="110"/>
        <v>45482</v>
      </c>
      <c r="C2382" s="785">
        <v>2</v>
      </c>
      <c r="D2382" s="786">
        <f>IFERROR((INDEX(METADATA!$T$2:$T$20,MATCH(B2382,METADATA!$S$2:$S$20,0))),0)</f>
        <v>0</v>
      </c>
      <c r="E2382" s="785" t="str">
        <f t="shared" si="111"/>
        <v>HI</v>
      </c>
      <c r="F2382" s="786">
        <f>VLOOKUP(C2382,METADATA!$A$5:$H$29,IF(E2382="HI",2,IF(E2382="LO",6,10))+IF(D2382=1,2,IF(D2382=7,1,(IF(WEEKDAY(B2382)=1,2,IF(WEEKDAY(B2382)=7,1,0))))))</f>
        <v>3</v>
      </c>
      <c r="G2382" s="786">
        <f>VLOOKUP(C2382,METADATA!$J$5:$Q$29,IF(E2382="HI",2,IF(E2382="LO",6,10))+IF(D2382=1,2,IF(D2382=7,1,(IF(WEEKDAY(B2382)=1,2,IF(WEEKDAY(B2382)=7,1,0))))))</f>
        <v>3</v>
      </c>
      <c r="H2382" s="787">
        <v>8343</v>
      </c>
      <c r="I2382" s="788">
        <v>4717.0800170898438</v>
      </c>
      <c r="K2382" s="795">
        <v>0</v>
      </c>
      <c r="M2382" s="798">
        <f t="shared" si="112"/>
        <v>9584.1793017257514</v>
      </c>
      <c r="N2382" s="303"/>
      <c r="S2382" s="786">
        <v>0</v>
      </c>
      <c r="T2382" s="781">
        <f>VLOOKUP(C2382,METADATA!$J$5:$Q$29,IF(E2382="HI",2,IF(E2382="LO",6,10))+IF(S2382=1,2,IF(D2382=7,1,(IF(WEEKDAY(B2382)=1,2,IF(WEEKDAY(B2382)=7,1,0))))))</f>
        <v>3</v>
      </c>
      <c r="U2382" s="781">
        <f>VLOOKUP(C2382,METADATA!$A$5:$H$29,IF(E2382="HI",2,IF(E2382="LO",6,10))+IF(S2382=1,2,IF(D2382=7,1,(IF(WEEKDAY(B2382)=1,2,IF(WEEKDAY(B2382)=7,1,0))))))</f>
        <v>3</v>
      </c>
    </row>
    <row r="2383" spans="2:21" ht="13.95" customHeight="1" x14ac:dyDescent="0.25">
      <c r="B2383" s="784">
        <f t="shared" si="110"/>
        <v>45482</v>
      </c>
      <c r="C2383" s="785">
        <v>3</v>
      </c>
      <c r="D2383" s="786">
        <f>IFERROR((INDEX(METADATA!$T$2:$T$20,MATCH(B2383,METADATA!$S$2:$S$20,0))),0)</f>
        <v>0</v>
      </c>
      <c r="E2383" s="785" t="str">
        <f t="shared" si="111"/>
        <v>HI</v>
      </c>
      <c r="F2383" s="786">
        <f>VLOOKUP(C2383,METADATA!$A$5:$H$29,IF(E2383="HI",2,IF(E2383="LO",6,10))+IF(D2383=1,2,IF(D2383=7,1,(IF(WEEKDAY(B2383)=1,2,IF(WEEKDAY(B2383)=7,1,0))))))</f>
        <v>3</v>
      </c>
      <c r="G2383" s="786">
        <f>VLOOKUP(C2383,METADATA!$J$5:$Q$29,IF(E2383="HI",2,IF(E2383="LO",6,10))+IF(D2383=1,2,IF(D2383=7,1,(IF(WEEKDAY(B2383)=1,2,IF(WEEKDAY(B2383)=7,1,0))))))</f>
        <v>3</v>
      </c>
      <c r="H2383" s="787">
        <v>8430</v>
      </c>
      <c r="I2383" s="788">
        <v>4695.6300354003906</v>
      </c>
      <c r="K2383" s="795">
        <v>0</v>
      </c>
      <c r="M2383" s="798">
        <f t="shared" si="112"/>
        <v>9649.551358967643</v>
      </c>
      <c r="N2383" s="303"/>
      <c r="S2383" s="786">
        <v>0</v>
      </c>
      <c r="T2383" s="781">
        <f>VLOOKUP(C2383,METADATA!$J$5:$Q$29,IF(E2383="HI",2,IF(E2383="LO",6,10))+IF(S2383=1,2,IF(D2383=7,1,(IF(WEEKDAY(B2383)=1,2,IF(WEEKDAY(B2383)=7,1,0))))))</f>
        <v>3</v>
      </c>
      <c r="U2383" s="781">
        <f>VLOOKUP(C2383,METADATA!$A$5:$H$29,IF(E2383="HI",2,IF(E2383="LO",6,10))+IF(S2383=1,2,IF(D2383=7,1,(IF(WEEKDAY(B2383)=1,2,IF(WEEKDAY(B2383)=7,1,0))))))</f>
        <v>3</v>
      </c>
    </row>
    <row r="2384" spans="2:21" ht="13.95" customHeight="1" x14ac:dyDescent="0.25">
      <c r="B2384" s="784">
        <f t="shared" si="110"/>
        <v>45482</v>
      </c>
      <c r="C2384" s="785">
        <v>4</v>
      </c>
      <c r="D2384" s="786">
        <f>IFERROR((INDEX(METADATA!$T$2:$T$20,MATCH(B2384,METADATA!$S$2:$S$20,0))),0)</f>
        <v>0</v>
      </c>
      <c r="E2384" s="785" t="str">
        <f t="shared" si="111"/>
        <v>HI</v>
      </c>
      <c r="F2384" s="786">
        <f>VLOOKUP(C2384,METADATA!$A$5:$H$29,IF(E2384="HI",2,IF(E2384="LO",6,10))+IF(D2384=1,2,IF(D2384=7,1,(IF(WEEKDAY(B2384)=1,2,IF(WEEKDAY(B2384)=7,1,0))))))</f>
        <v>3</v>
      </c>
      <c r="G2384" s="786">
        <f>VLOOKUP(C2384,METADATA!$J$5:$Q$29,IF(E2384="HI",2,IF(E2384="LO",6,10))+IF(D2384=1,2,IF(D2384=7,1,(IF(WEEKDAY(B2384)=1,2,IF(WEEKDAY(B2384)=7,1,0))))))</f>
        <v>3</v>
      </c>
      <c r="H2384" s="787">
        <v>9078</v>
      </c>
      <c r="I2384" s="788">
        <v>4569.9600524902344</v>
      </c>
      <c r="K2384" s="795">
        <v>0</v>
      </c>
      <c r="M2384" s="798">
        <f t="shared" si="112"/>
        <v>10163.396030921778</v>
      </c>
      <c r="N2384" s="303"/>
      <c r="S2384" s="786">
        <v>0</v>
      </c>
      <c r="T2384" s="781">
        <f>VLOOKUP(C2384,METADATA!$J$5:$Q$29,IF(E2384="HI",2,IF(E2384="LO",6,10))+IF(S2384=1,2,IF(D2384=7,1,(IF(WEEKDAY(B2384)=1,2,IF(WEEKDAY(B2384)=7,1,0))))))</f>
        <v>3</v>
      </c>
      <c r="U2384" s="781">
        <f>VLOOKUP(C2384,METADATA!$A$5:$H$29,IF(E2384="HI",2,IF(E2384="LO",6,10))+IF(S2384=1,2,IF(D2384=7,1,(IF(WEEKDAY(B2384)=1,2,IF(WEEKDAY(B2384)=7,1,0))))))</f>
        <v>3</v>
      </c>
    </row>
    <row r="2385" spans="2:21" ht="13.95" customHeight="1" x14ac:dyDescent="0.25">
      <c r="B2385" s="784">
        <f t="shared" si="110"/>
        <v>45482</v>
      </c>
      <c r="C2385" s="785">
        <v>5</v>
      </c>
      <c r="D2385" s="786">
        <f>IFERROR((INDEX(METADATA!$T$2:$T$20,MATCH(B2385,METADATA!$S$2:$S$20,0))),0)</f>
        <v>0</v>
      </c>
      <c r="E2385" s="785" t="str">
        <f t="shared" si="111"/>
        <v>HI</v>
      </c>
      <c r="F2385" s="786">
        <f>VLOOKUP(C2385,METADATA!$A$5:$H$29,IF(E2385="HI",2,IF(E2385="LO",6,10))+IF(D2385=1,2,IF(D2385=7,1,(IF(WEEKDAY(B2385)=1,2,IF(WEEKDAY(B2385)=7,1,0))))))</f>
        <v>3</v>
      </c>
      <c r="G2385" s="786">
        <f>VLOOKUP(C2385,METADATA!$J$5:$Q$29,IF(E2385="HI",2,IF(E2385="LO",6,10))+IF(D2385=1,2,IF(D2385=7,1,(IF(WEEKDAY(B2385)=1,2,IF(WEEKDAY(B2385)=7,1,0))))))</f>
        <v>3</v>
      </c>
      <c r="H2385" s="787">
        <v>11038.5</v>
      </c>
      <c r="I2385" s="788">
        <v>4530.3949890136719</v>
      </c>
      <c r="K2385" s="795">
        <v>0</v>
      </c>
      <c r="M2385" s="798">
        <f t="shared" si="112"/>
        <v>11932.014121952763</v>
      </c>
      <c r="N2385" s="303"/>
      <c r="S2385" s="786">
        <v>0</v>
      </c>
      <c r="T2385" s="781">
        <f>VLOOKUP(C2385,METADATA!$J$5:$Q$29,IF(E2385="HI",2,IF(E2385="LO",6,10))+IF(S2385=1,2,IF(D2385=7,1,(IF(WEEKDAY(B2385)=1,2,IF(WEEKDAY(B2385)=7,1,0))))))</f>
        <v>3</v>
      </c>
      <c r="U2385" s="781">
        <f>VLOOKUP(C2385,METADATA!$A$5:$H$29,IF(E2385="HI",2,IF(E2385="LO",6,10))+IF(S2385=1,2,IF(D2385=7,1,(IF(WEEKDAY(B2385)=1,2,IF(WEEKDAY(B2385)=7,1,0))))))</f>
        <v>3</v>
      </c>
    </row>
    <row r="2386" spans="2:21" ht="13.95" customHeight="1" x14ac:dyDescent="0.25">
      <c r="B2386" s="784">
        <f t="shared" si="110"/>
        <v>45482</v>
      </c>
      <c r="C2386" s="785">
        <v>6</v>
      </c>
      <c r="D2386" s="786">
        <f>IFERROR((INDEX(METADATA!$T$2:$T$20,MATCH(B2386,METADATA!$S$2:$S$20,0))),0)</f>
        <v>0</v>
      </c>
      <c r="E2386" s="785" t="str">
        <f t="shared" si="111"/>
        <v>HI</v>
      </c>
      <c r="F2386" s="786">
        <f>VLOOKUP(C2386,METADATA!$A$5:$H$29,IF(E2386="HI",2,IF(E2386="LO",6,10))+IF(D2386=1,2,IF(D2386=7,1,(IF(WEEKDAY(B2386)=1,2,IF(WEEKDAY(B2386)=7,1,0))))))</f>
        <v>1</v>
      </c>
      <c r="G2386" s="786">
        <f>VLOOKUP(C2386,METADATA!$J$5:$Q$29,IF(E2386="HI",2,IF(E2386="LO",6,10))+IF(D2386=1,2,IF(D2386=7,1,(IF(WEEKDAY(B2386)=1,2,IF(WEEKDAY(B2386)=7,1,0))))))</f>
        <v>1</v>
      </c>
      <c r="H2386" s="787">
        <v>12651</v>
      </c>
      <c r="I2386" s="788">
        <v>4567.8300170898438</v>
      </c>
      <c r="K2386" s="795">
        <v>870.51250000000005</v>
      </c>
      <c r="M2386" s="798">
        <f t="shared" si="112"/>
        <v>13450.3855730989</v>
      </c>
      <c r="N2386" s="303"/>
      <c r="S2386" s="786">
        <v>0</v>
      </c>
      <c r="T2386" s="781">
        <f>VLOOKUP(C2386,METADATA!$J$5:$Q$29,IF(E2386="HI",2,IF(E2386="LO",6,10))+IF(S2386=1,2,IF(D2386=7,1,(IF(WEEKDAY(B2386)=1,2,IF(WEEKDAY(B2386)=7,1,0))))))</f>
        <v>1</v>
      </c>
      <c r="U2386" s="781">
        <f>VLOOKUP(C2386,METADATA!$A$5:$H$29,IF(E2386="HI",2,IF(E2386="LO",6,10))+IF(S2386=1,2,IF(D2386=7,1,(IF(WEEKDAY(B2386)=1,2,IF(WEEKDAY(B2386)=7,1,0))))))</f>
        <v>1</v>
      </c>
    </row>
    <row r="2387" spans="2:21" ht="13.95" customHeight="1" x14ac:dyDescent="0.25">
      <c r="B2387" s="784">
        <f t="shared" si="110"/>
        <v>45482</v>
      </c>
      <c r="C2387" s="785">
        <v>7</v>
      </c>
      <c r="D2387" s="786">
        <f>IFERROR((INDEX(METADATA!$T$2:$T$20,MATCH(B2387,METADATA!$S$2:$S$20,0))),0)</f>
        <v>0</v>
      </c>
      <c r="E2387" s="785" t="str">
        <f t="shared" si="111"/>
        <v>HI</v>
      </c>
      <c r="F2387" s="786">
        <f>VLOOKUP(C2387,METADATA!$A$5:$H$29,IF(E2387="HI",2,IF(E2387="LO",6,10))+IF(D2387=1,2,IF(D2387=7,1,(IF(WEEKDAY(B2387)=1,2,IF(WEEKDAY(B2387)=7,1,0))))))</f>
        <v>1</v>
      </c>
      <c r="G2387" s="786">
        <f>VLOOKUP(C2387,METADATA!$J$5:$Q$29,IF(E2387="HI",2,IF(E2387="LO",6,10))+IF(D2387=1,2,IF(D2387=7,1,(IF(WEEKDAY(B2387)=1,2,IF(WEEKDAY(B2387)=7,1,0))))))</f>
        <v>1</v>
      </c>
      <c r="H2387" s="787">
        <v>13337.5</v>
      </c>
      <c r="I2387" s="788">
        <v>4557.4650573730469</v>
      </c>
      <c r="K2387" s="795">
        <v>865.8125</v>
      </c>
      <c r="M2387" s="798">
        <f t="shared" si="112"/>
        <v>14094.658349856385</v>
      </c>
      <c r="N2387" s="303"/>
      <c r="S2387" s="786">
        <v>0</v>
      </c>
      <c r="T2387" s="781">
        <f>VLOOKUP(C2387,METADATA!$J$5:$Q$29,IF(E2387="HI",2,IF(E2387="LO",6,10))+IF(S2387=1,2,IF(D2387=7,1,(IF(WEEKDAY(B2387)=1,2,IF(WEEKDAY(B2387)=7,1,0))))))</f>
        <v>1</v>
      </c>
      <c r="U2387" s="781">
        <f>VLOOKUP(C2387,METADATA!$A$5:$H$29,IF(E2387="HI",2,IF(E2387="LO",6,10))+IF(S2387=1,2,IF(D2387=7,1,(IF(WEEKDAY(B2387)=1,2,IF(WEEKDAY(B2387)=7,1,0))))))</f>
        <v>1</v>
      </c>
    </row>
    <row r="2388" spans="2:21" ht="13.95" customHeight="1" x14ac:dyDescent="0.25">
      <c r="B2388" s="784">
        <f t="shared" si="110"/>
        <v>45482</v>
      </c>
      <c r="C2388" s="785">
        <v>8</v>
      </c>
      <c r="D2388" s="786">
        <f>IFERROR((INDEX(METADATA!$T$2:$T$20,MATCH(B2388,METADATA!$S$2:$S$20,0))),0)</f>
        <v>0</v>
      </c>
      <c r="E2388" s="785" t="str">
        <f t="shared" si="111"/>
        <v>HI</v>
      </c>
      <c r="F2388" s="786">
        <f>VLOOKUP(C2388,METADATA!$A$5:$H$29,IF(E2388="HI",2,IF(E2388="LO",6,10))+IF(D2388=1,2,IF(D2388=7,1,(IF(WEEKDAY(B2388)=1,2,IF(WEEKDAY(B2388)=7,1,0))))))</f>
        <v>2</v>
      </c>
      <c r="G2388" s="786">
        <f>VLOOKUP(C2388,METADATA!$J$5:$Q$29,IF(E2388="HI",2,IF(E2388="LO",6,10))+IF(D2388=1,2,IF(D2388=7,1,(IF(WEEKDAY(B2388)=1,2,IF(WEEKDAY(B2388)=7,1,0))))))</f>
        <v>1</v>
      </c>
      <c r="H2388" s="787">
        <v>14665.75</v>
      </c>
      <c r="I2388" s="788">
        <v>3569.0751495361328</v>
      </c>
      <c r="K2388" s="795">
        <v>834.63750000000005</v>
      </c>
      <c r="M2388" s="798">
        <f t="shared" si="112"/>
        <v>15093.790792426413</v>
      </c>
      <c r="N2388" s="303"/>
      <c r="S2388" s="786">
        <v>0</v>
      </c>
      <c r="T2388" s="781">
        <f>VLOOKUP(C2388,METADATA!$J$5:$Q$29,IF(E2388="HI",2,IF(E2388="LO",6,10))+IF(S2388=1,2,IF(D2388=7,1,(IF(WEEKDAY(B2388)=1,2,IF(WEEKDAY(B2388)=7,1,0))))))</f>
        <v>1</v>
      </c>
      <c r="U2388" s="781">
        <f>VLOOKUP(C2388,METADATA!$A$5:$H$29,IF(E2388="HI",2,IF(E2388="LO",6,10))+IF(S2388=1,2,IF(D2388=7,1,(IF(WEEKDAY(B2388)=1,2,IF(WEEKDAY(B2388)=7,1,0))))))</f>
        <v>2</v>
      </c>
    </row>
    <row r="2389" spans="2:21" ht="13.95" customHeight="1" x14ac:dyDescent="0.25">
      <c r="B2389" s="784">
        <f t="shared" si="110"/>
        <v>45482</v>
      </c>
      <c r="C2389" s="785">
        <v>9</v>
      </c>
      <c r="D2389" s="786">
        <f>IFERROR((INDEX(METADATA!$T$2:$T$20,MATCH(B2389,METADATA!$S$2:$S$20,0))),0)</f>
        <v>0</v>
      </c>
      <c r="E2389" s="785" t="str">
        <f t="shared" si="111"/>
        <v>HI</v>
      </c>
      <c r="F2389" s="786">
        <f>VLOOKUP(C2389,METADATA!$A$5:$H$29,IF(E2389="HI",2,IF(E2389="LO",6,10))+IF(D2389=1,2,IF(D2389=7,1,(IF(WEEKDAY(B2389)=1,2,IF(WEEKDAY(B2389)=7,1,0))))))</f>
        <v>2</v>
      </c>
      <c r="G2389" s="786">
        <f>VLOOKUP(C2389,METADATA!$J$5:$Q$29,IF(E2389="HI",2,IF(E2389="LO",6,10))+IF(D2389=1,2,IF(D2389=7,1,(IF(WEEKDAY(B2389)=1,2,IF(WEEKDAY(B2389)=7,1,0))))))</f>
        <v>2</v>
      </c>
      <c r="H2389" s="787">
        <v>15261</v>
      </c>
      <c r="I2389" s="788">
        <v>4668.5400085449219</v>
      </c>
      <c r="K2389" s="795">
        <v>847.33749999999998</v>
      </c>
      <c r="M2389" s="798">
        <f t="shared" si="112"/>
        <v>15959.116103700249</v>
      </c>
      <c r="N2389" s="303"/>
      <c r="S2389" s="786">
        <v>0</v>
      </c>
      <c r="T2389" s="781">
        <f>VLOOKUP(C2389,METADATA!$J$5:$Q$29,IF(E2389="HI",2,IF(E2389="LO",6,10))+IF(S2389=1,2,IF(D2389=7,1,(IF(WEEKDAY(B2389)=1,2,IF(WEEKDAY(B2389)=7,1,0))))))</f>
        <v>2</v>
      </c>
      <c r="U2389" s="781">
        <f>VLOOKUP(C2389,METADATA!$A$5:$H$29,IF(E2389="HI",2,IF(E2389="LO",6,10))+IF(S2389=1,2,IF(D2389=7,1,(IF(WEEKDAY(B2389)=1,2,IF(WEEKDAY(B2389)=7,1,0))))))</f>
        <v>2</v>
      </c>
    </row>
    <row r="2390" spans="2:21" ht="13.95" customHeight="1" x14ac:dyDescent="0.25">
      <c r="B2390" s="784">
        <f t="shared" si="110"/>
        <v>45482</v>
      </c>
      <c r="C2390" s="785">
        <v>10</v>
      </c>
      <c r="D2390" s="786">
        <f>IFERROR((INDEX(METADATA!$T$2:$T$20,MATCH(B2390,METADATA!$S$2:$S$20,0))),0)</f>
        <v>0</v>
      </c>
      <c r="E2390" s="785" t="str">
        <f t="shared" si="111"/>
        <v>HI</v>
      </c>
      <c r="F2390" s="786">
        <f>VLOOKUP(C2390,METADATA!$A$5:$H$29,IF(E2390="HI",2,IF(E2390="LO",6,10))+IF(D2390=1,2,IF(D2390=7,1,(IF(WEEKDAY(B2390)=1,2,IF(WEEKDAY(B2390)=7,1,0))))))</f>
        <v>2</v>
      </c>
      <c r="G2390" s="786">
        <f>VLOOKUP(C2390,METADATA!$J$5:$Q$29,IF(E2390="HI",2,IF(E2390="LO",6,10))+IF(D2390=1,2,IF(D2390=7,1,(IF(WEEKDAY(B2390)=1,2,IF(WEEKDAY(B2390)=7,1,0))))))</f>
        <v>2</v>
      </c>
      <c r="H2390" s="787">
        <v>14797.25</v>
      </c>
      <c r="I2390" s="788">
        <v>4581.8350524902344</v>
      </c>
      <c r="K2390" s="795">
        <v>851.61249999999995</v>
      </c>
      <c r="M2390" s="798">
        <f t="shared" si="112"/>
        <v>15490.378304312913</v>
      </c>
      <c r="N2390" s="303"/>
      <c r="S2390" s="786">
        <v>0</v>
      </c>
      <c r="T2390" s="781">
        <f>VLOOKUP(C2390,METADATA!$J$5:$Q$29,IF(E2390="HI",2,IF(E2390="LO",6,10))+IF(S2390=1,2,IF(D2390=7,1,(IF(WEEKDAY(B2390)=1,2,IF(WEEKDAY(B2390)=7,1,0))))))</f>
        <v>2</v>
      </c>
      <c r="U2390" s="781">
        <f>VLOOKUP(C2390,METADATA!$A$5:$H$29,IF(E2390="HI",2,IF(E2390="LO",6,10))+IF(S2390=1,2,IF(D2390=7,1,(IF(WEEKDAY(B2390)=1,2,IF(WEEKDAY(B2390)=7,1,0))))))</f>
        <v>2</v>
      </c>
    </row>
    <row r="2391" spans="2:21" ht="13.95" customHeight="1" x14ac:dyDescent="0.25">
      <c r="B2391" s="784">
        <f t="shared" si="110"/>
        <v>45482</v>
      </c>
      <c r="C2391" s="785">
        <v>11</v>
      </c>
      <c r="D2391" s="786">
        <f>IFERROR((INDEX(METADATA!$T$2:$T$20,MATCH(B2391,METADATA!$S$2:$S$20,0))),0)</f>
        <v>0</v>
      </c>
      <c r="E2391" s="785" t="str">
        <f t="shared" si="111"/>
        <v>HI</v>
      </c>
      <c r="F2391" s="786">
        <f>VLOOKUP(C2391,METADATA!$A$5:$H$29,IF(E2391="HI",2,IF(E2391="LO",6,10))+IF(D2391=1,2,IF(D2391=7,1,(IF(WEEKDAY(B2391)=1,2,IF(WEEKDAY(B2391)=7,1,0))))))</f>
        <v>2</v>
      </c>
      <c r="G2391" s="786">
        <f>VLOOKUP(C2391,METADATA!$J$5:$Q$29,IF(E2391="HI",2,IF(E2391="LO",6,10))+IF(D2391=1,2,IF(D2391=7,1,(IF(WEEKDAY(B2391)=1,2,IF(WEEKDAY(B2391)=7,1,0))))))</f>
        <v>2</v>
      </c>
      <c r="H2391" s="787">
        <v>15144</v>
      </c>
      <c r="I2391" s="788">
        <v>4539.4400329589844</v>
      </c>
      <c r="K2391" s="795">
        <v>856.5</v>
      </c>
      <c r="M2391" s="798">
        <f t="shared" si="112"/>
        <v>15809.720168707308</v>
      </c>
      <c r="N2391" s="303"/>
      <c r="S2391" s="786">
        <v>0</v>
      </c>
      <c r="T2391" s="781">
        <f>VLOOKUP(C2391,METADATA!$J$5:$Q$29,IF(E2391="HI",2,IF(E2391="LO",6,10))+IF(S2391=1,2,IF(D2391=7,1,(IF(WEEKDAY(B2391)=1,2,IF(WEEKDAY(B2391)=7,1,0))))))</f>
        <v>2</v>
      </c>
      <c r="U2391" s="781">
        <f>VLOOKUP(C2391,METADATA!$A$5:$H$29,IF(E2391="HI",2,IF(E2391="LO",6,10))+IF(S2391=1,2,IF(D2391=7,1,(IF(WEEKDAY(B2391)=1,2,IF(WEEKDAY(B2391)=7,1,0))))))</f>
        <v>2</v>
      </c>
    </row>
    <row r="2392" spans="2:21" ht="13.95" customHeight="1" x14ac:dyDescent="0.25">
      <c r="B2392" s="784">
        <f t="shared" si="110"/>
        <v>45482</v>
      </c>
      <c r="C2392" s="785">
        <v>12</v>
      </c>
      <c r="D2392" s="786">
        <f>IFERROR((INDEX(METADATA!$T$2:$T$20,MATCH(B2392,METADATA!$S$2:$S$20,0))),0)</f>
        <v>0</v>
      </c>
      <c r="E2392" s="785" t="str">
        <f t="shared" si="111"/>
        <v>HI</v>
      </c>
      <c r="F2392" s="786">
        <f>VLOOKUP(C2392,METADATA!$A$5:$H$29,IF(E2392="HI",2,IF(E2392="LO",6,10))+IF(D2392=1,2,IF(D2392=7,1,(IF(WEEKDAY(B2392)=1,2,IF(WEEKDAY(B2392)=7,1,0))))))</f>
        <v>2</v>
      </c>
      <c r="G2392" s="786">
        <f>VLOOKUP(C2392,METADATA!$J$5:$Q$29,IF(E2392="HI",2,IF(E2392="LO",6,10))+IF(D2392=1,2,IF(D2392=7,1,(IF(WEEKDAY(B2392)=1,2,IF(WEEKDAY(B2392)=7,1,0))))))</f>
        <v>2</v>
      </c>
      <c r="H2392" s="787">
        <v>14912</v>
      </c>
      <c r="I2392" s="788">
        <v>4366.8099365234375</v>
      </c>
      <c r="K2392" s="795">
        <v>824.32500000000005</v>
      </c>
      <c r="M2392" s="798">
        <f t="shared" si="112"/>
        <v>15538.235840072701</v>
      </c>
      <c r="N2392" s="303"/>
      <c r="S2392" s="786">
        <v>0</v>
      </c>
      <c r="T2392" s="781">
        <f>VLOOKUP(C2392,METADATA!$J$5:$Q$29,IF(E2392="HI",2,IF(E2392="LO",6,10))+IF(S2392=1,2,IF(D2392=7,1,(IF(WEEKDAY(B2392)=1,2,IF(WEEKDAY(B2392)=7,1,0))))))</f>
        <v>2</v>
      </c>
      <c r="U2392" s="781">
        <f>VLOOKUP(C2392,METADATA!$A$5:$H$29,IF(E2392="HI",2,IF(E2392="LO",6,10))+IF(S2392=1,2,IF(D2392=7,1,(IF(WEEKDAY(B2392)=1,2,IF(WEEKDAY(B2392)=7,1,0))))))</f>
        <v>2</v>
      </c>
    </row>
    <row r="2393" spans="2:21" ht="13.95" customHeight="1" x14ac:dyDescent="0.25">
      <c r="B2393" s="784">
        <f t="shared" si="110"/>
        <v>45482</v>
      </c>
      <c r="C2393" s="785">
        <v>13</v>
      </c>
      <c r="D2393" s="786">
        <f>IFERROR((INDEX(METADATA!$T$2:$T$20,MATCH(B2393,METADATA!$S$2:$S$20,0))),0)</f>
        <v>0</v>
      </c>
      <c r="E2393" s="785" t="str">
        <f t="shared" si="111"/>
        <v>HI</v>
      </c>
      <c r="F2393" s="786">
        <f>VLOOKUP(C2393,METADATA!$A$5:$H$29,IF(E2393="HI",2,IF(E2393="LO",6,10))+IF(D2393=1,2,IF(D2393=7,1,(IF(WEEKDAY(B2393)=1,2,IF(WEEKDAY(B2393)=7,1,0))))))</f>
        <v>2</v>
      </c>
      <c r="G2393" s="786">
        <f>VLOOKUP(C2393,METADATA!$J$5:$Q$29,IF(E2393="HI",2,IF(E2393="LO",6,10))+IF(D2393=1,2,IF(D2393=7,1,(IF(WEEKDAY(B2393)=1,2,IF(WEEKDAY(B2393)=7,1,0))))))</f>
        <v>2</v>
      </c>
      <c r="H2393" s="787">
        <v>14331.75</v>
      </c>
      <c r="I2393" s="788">
        <v>4112.0475463867188</v>
      </c>
      <c r="K2393" s="795">
        <v>882.73749999999995</v>
      </c>
      <c r="M2393" s="798">
        <f t="shared" si="112"/>
        <v>14909.996414695916</v>
      </c>
      <c r="N2393" s="303"/>
      <c r="S2393" s="786">
        <v>0</v>
      </c>
      <c r="T2393" s="781">
        <f>VLOOKUP(C2393,METADATA!$J$5:$Q$29,IF(E2393="HI",2,IF(E2393="LO",6,10))+IF(S2393=1,2,IF(D2393=7,1,(IF(WEEKDAY(B2393)=1,2,IF(WEEKDAY(B2393)=7,1,0))))))</f>
        <v>2</v>
      </c>
      <c r="U2393" s="781">
        <f>VLOOKUP(C2393,METADATA!$A$5:$H$29,IF(E2393="HI",2,IF(E2393="LO",6,10))+IF(S2393=1,2,IF(D2393=7,1,(IF(WEEKDAY(B2393)=1,2,IF(WEEKDAY(B2393)=7,1,0))))))</f>
        <v>2</v>
      </c>
    </row>
    <row r="2394" spans="2:21" ht="13.95" customHeight="1" x14ac:dyDescent="0.25">
      <c r="B2394" s="784">
        <f t="shared" si="110"/>
        <v>45482</v>
      </c>
      <c r="C2394" s="785">
        <v>14</v>
      </c>
      <c r="D2394" s="786">
        <f>IFERROR((INDEX(METADATA!$T$2:$T$20,MATCH(B2394,METADATA!$S$2:$S$20,0))),0)</f>
        <v>0</v>
      </c>
      <c r="E2394" s="785" t="str">
        <f t="shared" si="111"/>
        <v>HI</v>
      </c>
      <c r="F2394" s="786">
        <f>VLOOKUP(C2394,METADATA!$A$5:$H$29,IF(E2394="HI",2,IF(E2394="LO",6,10))+IF(D2394=1,2,IF(D2394=7,1,(IF(WEEKDAY(B2394)=1,2,IF(WEEKDAY(B2394)=7,1,0))))))</f>
        <v>2</v>
      </c>
      <c r="G2394" s="786">
        <f>VLOOKUP(C2394,METADATA!$J$5:$Q$29,IF(E2394="HI",2,IF(E2394="LO",6,10))+IF(D2394=1,2,IF(D2394=7,1,(IF(WEEKDAY(B2394)=1,2,IF(WEEKDAY(B2394)=7,1,0))))))</f>
        <v>2</v>
      </c>
      <c r="H2394" s="787">
        <v>14866.75</v>
      </c>
      <c r="I2394" s="788">
        <v>4945.7000732421875</v>
      </c>
      <c r="K2394" s="795">
        <v>909.3125</v>
      </c>
      <c r="M2394" s="798">
        <f t="shared" si="112"/>
        <v>15667.807912307571</v>
      </c>
      <c r="N2394" s="303"/>
      <c r="S2394" s="786">
        <v>0</v>
      </c>
      <c r="T2394" s="781">
        <f>VLOOKUP(C2394,METADATA!$J$5:$Q$29,IF(E2394="HI",2,IF(E2394="LO",6,10))+IF(S2394=1,2,IF(D2394=7,1,(IF(WEEKDAY(B2394)=1,2,IF(WEEKDAY(B2394)=7,1,0))))))</f>
        <v>2</v>
      </c>
      <c r="U2394" s="781">
        <f>VLOOKUP(C2394,METADATA!$A$5:$H$29,IF(E2394="HI",2,IF(E2394="LO",6,10))+IF(S2394=1,2,IF(D2394=7,1,(IF(WEEKDAY(B2394)=1,2,IF(WEEKDAY(B2394)=7,1,0))))))</f>
        <v>2</v>
      </c>
    </row>
    <row r="2395" spans="2:21" ht="13.95" customHeight="1" x14ac:dyDescent="0.25">
      <c r="B2395" s="784">
        <f t="shared" si="110"/>
        <v>45482</v>
      </c>
      <c r="C2395" s="785">
        <v>15</v>
      </c>
      <c r="D2395" s="786">
        <f>IFERROR((INDEX(METADATA!$T$2:$T$20,MATCH(B2395,METADATA!$S$2:$S$20,0))),0)</f>
        <v>0</v>
      </c>
      <c r="E2395" s="785" t="str">
        <f t="shared" si="111"/>
        <v>HI</v>
      </c>
      <c r="F2395" s="786">
        <f>VLOOKUP(C2395,METADATA!$A$5:$H$29,IF(E2395="HI",2,IF(E2395="LO",6,10))+IF(D2395=1,2,IF(D2395=7,1,(IF(WEEKDAY(B2395)=1,2,IF(WEEKDAY(B2395)=7,1,0))))))</f>
        <v>2</v>
      </c>
      <c r="G2395" s="786">
        <f>VLOOKUP(C2395,METADATA!$J$5:$Q$29,IF(E2395="HI",2,IF(E2395="LO",6,10))+IF(D2395=1,2,IF(D2395=7,1,(IF(WEEKDAY(B2395)=1,2,IF(WEEKDAY(B2395)=7,1,0))))))</f>
        <v>2</v>
      </c>
      <c r="H2395" s="787">
        <v>14530</v>
      </c>
      <c r="I2395" s="788">
        <v>4913.6750793457031</v>
      </c>
      <c r="K2395" s="795">
        <v>905.6</v>
      </c>
      <c r="M2395" s="798">
        <f t="shared" si="112"/>
        <v>15338.353979009058</v>
      </c>
      <c r="N2395" s="303"/>
      <c r="S2395" s="786">
        <v>0</v>
      </c>
      <c r="T2395" s="781">
        <f>VLOOKUP(C2395,METADATA!$J$5:$Q$29,IF(E2395="HI",2,IF(E2395="LO",6,10))+IF(S2395=1,2,IF(D2395=7,1,(IF(WEEKDAY(B2395)=1,2,IF(WEEKDAY(B2395)=7,1,0))))))</f>
        <v>2</v>
      </c>
      <c r="U2395" s="781">
        <f>VLOOKUP(C2395,METADATA!$A$5:$H$29,IF(E2395="HI",2,IF(E2395="LO",6,10))+IF(S2395=1,2,IF(D2395=7,1,(IF(WEEKDAY(B2395)=1,2,IF(WEEKDAY(B2395)=7,1,0))))))</f>
        <v>2</v>
      </c>
    </row>
    <row r="2396" spans="2:21" ht="13.95" customHeight="1" x14ac:dyDescent="0.25">
      <c r="B2396" s="784">
        <f t="shared" ref="B2396:B2459" si="113">B2372+1</f>
        <v>45482</v>
      </c>
      <c r="C2396" s="785">
        <v>16</v>
      </c>
      <c r="D2396" s="786">
        <f>IFERROR((INDEX(METADATA!$T$2:$T$20,MATCH(B2396,METADATA!$S$2:$S$20,0))),0)</f>
        <v>0</v>
      </c>
      <c r="E2396" s="785" t="str">
        <f t="shared" si="111"/>
        <v>HI</v>
      </c>
      <c r="F2396" s="786">
        <f>VLOOKUP(C2396,METADATA!$A$5:$H$29,IF(E2396="HI",2,IF(E2396="LO",6,10))+IF(D2396=1,2,IF(D2396=7,1,(IF(WEEKDAY(B2396)=1,2,IF(WEEKDAY(B2396)=7,1,0))))))</f>
        <v>2</v>
      </c>
      <c r="G2396" s="786">
        <f>VLOOKUP(C2396,METADATA!$J$5:$Q$29,IF(E2396="HI",2,IF(E2396="LO",6,10))+IF(D2396=1,2,IF(D2396=7,1,(IF(WEEKDAY(B2396)=1,2,IF(WEEKDAY(B2396)=7,1,0))))))</f>
        <v>2</v>
      </c>
      <c r="H2396" s="787">
        <v>14619</v>
      </c>
      <c r="I2396" s="788">
        <v>4962.3499755859375</v>
      </c>
      <c r="K2396" s="795">
        <v>913.98749999999995</v>
      </c>
      <c r="M2396" s="798">
        <f t="shared" si="112"/>
        <v>15438.26668639319</v>
      </c>
      <c r="N2396" s="303"/>
      <c r="S2396" s="786">
        <v>0</v>
      </c>
      <c r="T2396" s="781">
        <f>VLOOKUP(C2396,METADATA!$J$5:$Q$29,IF(E2396="HI",2,IF(E2396="LO",6,10))+IF(S2396=1,2,IF(D2396=7,1,(IF(WEEKDAY(B2396)=1,2,IF(WEEKDAY(B2396)=7,1,0))))))</f>
        <v>2</v>
      </c>
      <c r="U2396" s="781">
        <f>VLOOKUP(C2396,METADATA!$A$5:$H$29,IF(E2396="HI",2,IF(E2396="LO",6,10))+IF(S2396=1,2,IF(D2396=7,1,(IF(WEEKDAY(B2396)=1,2,IF(WEEKDAY(B2396)=7,1,0))))))</f>
        <v>2</v>
      </c>
    </row>
    <row r="2397" spans="2:21" ht="13.95" customHeight="1" x14ac:dyDescent="0.25">
      <c r="B2397" s="784">
        <f t="shared" si="113"/>
        <v>45482</v>
      </c>
      <c r="C2397" s="785">
        <v>17</v>
      </c>
      <c r="D2397" s="786">
        <f>IFERROR((INDEX(METADATA!$T$2:$T$20,MATCH(B2397,METADATA!$S$2:$S$20,0))),0)</f>
        <v>0</v>
      </c>
      <c r="E2397" s="785" t="str">
        <f t="shared" si="111"/>
        <v>HI</v>
      </c>
      <c r="F2397" s="786">
        <f>VLOOKUP(C2397,METADATA!$A$5:$H$29,IF(E2397="HI",2,IF(E2397="LO",6,10))+IF(D2397=1,2,IF(D2397=7,1,(IF(WEEKDAY(B2397)=1,2,IF(WEEKDAY(B2397)=7,1,0))))))</f>
        <v>1</v>
      </c>
      <c r="G2397" s="786">
        <f>VLOOKUP(C2397,METADATA!$J$5:$Q$29,IF(E2397="HI",2,IF(E2397="LO",6,10))+IF(D2397=1,2,IF(D2397=7,1,(IF(WEEKDAY(B2397)=1,2,IF(WEEKDAY(B2397)=7,1,0))))))</f>
        <v>1</v>
      </c>
      <c r="H2397" s="787">
        <v>14089.75</v>
      </c>
      <c r="I2397" s="788">
        <v>4951.0499877929688</v>
      </c>
      <c r="K2397" s="795">
        <v>902.26250000000005</v>
      </c>
      <c r="M2397" s="798">
        <f t="shared" si="112"/>
        <v>14934.32124484152</v>
      </c>
      <c r="N2397" s="303"/>
      <c r="S2397" s="786">
        <v>0</v>
      </c>
      <c r="T2397" s="781">
        <f>VLOOKUP(C2397,METADATA!$J$5:$Q$29,IF(E2397="HI",2,IF(E2397="LO",6,10))+IF(S2397=1,2,IF(D2397=7,1,(IF(WEEKDAY(B2397)=1,2,IF(WEEKDAY(B2397)=7,1,0))))))</f>
        <v>1</v>
      </c>
      <c r="U2397" s="781">
        <f>VLOOKUP(C2397,METADATA!$A$5:$H$29,IF(E2397="HI",2,IF(E2397="LO",6,10))+IF(S2397=1,2,IF(D2397=7,1,(IF(WEEKDAY(B2397)=1,2,IF(WEEKDAY(B2397)=7,1,0))))))</f>
        <v>1</v>
      </c>
    </row>
    <row r="2398" spans="2:21" ht="13.95" customHeight="1" x14ac:dyDescent="0.25">
      <c r="B2398" s="784">
        <f t="shared" si="113"/>
        <v>45482</v>
      </c>
      <c r="C2398" s="785">
        <v>18</v>
      </c>
      <c r="D2398" s="786">
        <f>IFERROR((INDEX(METADATA!$T$2:$T$20,MATCH(B2398,METADATA!$S$2:$S$20,0))),0)</f>
        <v>0</v>
      </c>
      <c r="E2398" s="785" t="str">
        <f t="shared" si="111"/>
        <v>HI</v>
      </c>
      <c r="F2398" s="786">
        <f>VLOOKUP(C2398,METADATA!$A$5:$H$29,IF(E2398="HI",2,IF(E2398="LO",6,10))+IF(D2398=1,2,IF(D2398=7,1,(IF(WEEKDAY(B2398)=1,2,IF(WEEKDAY(B2398)=7,1,0))))))</f>
        <v>1</v>
      </c>
      <c r="G2398" s="786">
        <f>VLOOKUP(C2398,METADATA!$J$5:$Q$29,IF(E2398="HI",2,IF(E2398="LO",6,10))+IF(D2398=1,2,IF(D2398=7,1,(IF(WEEKDAY(B2398)=1,2,IF(WEEKDAY(B2398)=7,1,0))))))</f>
        <v>1</v>
      </c>
      <c r="H2398" s="787">
        <v>14666.75</v>
      </c>
      <c r="I2398" s="788">
        <v>4787.1650085449219</v>
      </c>
      <c r="K2398" s="795">
        <v>933.76250000000005</v>
      </c>
      <c r="M2398" s="798">
        <f t="shared" si="112"/>
        <v>15428.237241549565</v>
      </c>
      <c r="N2398" s="303"/>
      <c r="S2398" s="786">
        <v>0</v>
      </c>
      <c r="T2398" s="781">
        <f>VLOOKUP(C2398,METADATA!$J$5:$Q$29,IF(E2398="HI",2,IF(E2398="LO",6,10))+IF(S2398=1,2,IF(D2398=7,1,(IF(WEEKDAY(B2398)=1,2,IF(WEEKDAY(B2398)=7,1,0))))))</f>
        <v>1</v>
      </c>
      <c r="U2398" s="781">
        <f>VLOOKUP(C2398,METADATA!$A$5:$H$29,IF(E2398="HI",2,IF(E2398="LO",6,10))+IF(S2398=1,2,IF(D2398=7,1,(IF(WEEKDAY(B2398)=1,2,IF(WEEKDAY(B2398)=7,1,0))))))</f>
        <v>1</v>
      </c>
    </row>
    <row r="2399" spans="2:21" ht="13.95" customHeight="1" x14ac:dyDescent="0.25">
      <c r="B2399" s="784">
        <f t="shared" si="113"/>
        <v>45482</v>
      </c>
      <c r="C2399" s="785">
        <v>19</v>
      </c>
      <c r="D2399" s="786">
        <f>IFERROR((INDEX(METADATA!$T$2:$T$20,MATCH(B2399,METADATA!$S$2:$S$20,0))),0)</f>
        <v>0</v>
      </c>
      <c r="E2399" s="785" t="str">
        <f t="shared" si="111"/>
        <v>HI</v>
      </c>
      <c r="F2399" s="786">
        <f>VLOOKUP(C2399,METADATA!$A$5:$H$29,IF(E2399="HI",2,IF(E2399="LO",6,10))+IF(D2399=1,2,IF(D2399=7,1,(IF(WEEKDAY(B2399)=1,2,IF(WEEKDAY(B2399)=7,1,0))))))</f>
        <v>1</v>
      </c>
      <c r="G2399" s="786">
        <f>VLOOKUP(C2399,METADATA!$J$5:$Q$29,IF(E2399="HI",2,IF(E2399="LO",6,10))+IF(D2399=1,2,IF(D2399=7,1,(IF(WEEKDAY(B2399)=1,2,IF(WEEKDAY(B2399)=7,1,0))))))</f>
        <v>2</v>
      </c>
      <c r="H2399" s="787">
        <v>14998.25</v>
      </c>
      <c r="I2399" s="788">
        <v>4785.3551025390625</v>
      </c>
      <c r="K2399" s="795">
        <v>0</v>
      </c>
      <c r="M2399" s="798">
        <f t="shared" si="112"/>
        <v>15743.161261954241</v>
      </c>
      <c r="N2399" s="303"/>
      <c r="S2399" s="786">
        <v>0</v>
      </c>
      <c r="T2399" s="781">
        <f>VLOOKUP(C2399,METADATA!$J$5:$Q$29,IF(E2399="HI",2,IF(E2399="LO",6,10))+IF(S2399=1,2,IF(D2399=7,1,(IF(WEEKDAY(B2399)=1,2,IF(WEEKDAY(B2399)=7,1,0))))))</f>
        <v>2</v>
      </c>
      <c r="U2399" s="781">
        <f>VLOOKUP(C2399,METADATA!$A$5:$H$29,IF(E2399="HI",2,IF(E2399="LO",6,10))+IF(S2399=1,2,IF(D2399=7,1,(IF(WEEKDAY(B2399)=1,2,IF(WEEKDAY(B2399)=7,1,0))))))</f>
        <v>1</v>
      </c>
    </row>
    <row r="2400" spans="2:21" ht="13.95" customHeight="1" x14ac:dyDescent="0.25">
      <c r="B2400" s="784">
        <f t="shared" si="113"/>
        <v>45482</v>
      </c>
      <c r="C2400" s="785">
        <v>20</v>
      </c>
      <c r="D2400" s="786">
        <f>IFERROR((INDEX(METADATA!$T$2:$T$20,MATCH(B2400,METADATA!$S$2:$S$20,0))),0)</f>
        <v>0</v>
      </c>
      <c r="E2400" s="785" t="str">
        <f t="shared" si="111"/>
        <v>HI</v>
      </c>
      <c r="F2400" s="786">
        <f>VLOOKUP(C2400,METADATA!$A$5:$H$29,IF(E2400="HI",2,IF(E2400="LO",6,10))+IF(D2400=1,2,IF(D2400=7,1,(IF(WEEKDAY(B2400)=1,2,IF(WEEKDAY(B2400)=7,1,0))))))</f>
        <v>2</v>
      </c>
      <c r="G2400" s="786">
        <f>VLOOKUP(C2400,METADATA!$J$5:$Q$29,IF(E2400="HI",2,IF(E2400="LO",6,10))+IF(D2400=1,2,IF(D2400=7,1,(IF(WEEKDAY(B2400)=1,2,IF(WEEKDAY(B2400)=7,1,0))))))</f>
        <v>2</v>
      </c>
      <c r="H2400" s="787">
        <v>13451</v>
      </c>
      <c r="I2400" s="788">
        <v>4715.3099670410156</v>
      </c>
      <c r="K2400" s="795">
        <v>0</v>
      </c>
      <c r="M2400" s="798">
        <f t="shared" si="112"/>
        <v>14253.545140956208</v>
      </c>
      <c r="N2400" s="303"/>
      <c r="S2400" s="786">
        <v>0</v>
      </c>
      <c r="T2400" s="781">
        <f>VLOOKUP(C2400,METADATA!$J$5:$Q$29,IF(E2400="HI",2,IF(E2400="LO",6,10))+IF(S2400=1,2,IF(D2400=7,1,(IF(WEEKDAY(B2400)=1,2,IF(WEEKDAY(B2400)=7,1,0))))))</f>
        <v>2</v>
      </c>
      <c r="U2400" s="781">
        <f>VLOOKUP(C2400,METADATA!$A$5:$H$29,IF(E2400="HI",2,IF(E2400="LO",6,10))+IF(S2400=1,2,IF(D2400=7,1,(IF(WEEKDAY(B2400)=1,2,IF(WEEKDAY(B2400)=7,1,0))))))</f>
        <v>2</v>
      </c>
    </row>
    <row r="2401" spans="2:21" ht="13.95" customHeight="1" x14ac:dyDescent="0.25">
      <c r="B2401" s="784">
        <f t="shared" si="113"/>
        <v>45482</v>
      </c>
      <c r="C2401" s="785">
        <v>21</v>
      </c>
      <c r="D2401" s="786">
        <f>IFERROR((INDEX(METADATA!$T$2:$T$20,MATCH(B2401,METADATA!$S$2:$S$20,0))),0)</f>
        <v>0</v>
      </c>
      <c r="E2401" s="785" t="str">
        <f t="shared" si="111"/>
        <v>HI</v>
      </c>
      <c r="F2401" s="786">
        <f>VLOOKUP(C2401,METADATA!$A$5:$H$29,IF(E2401="HI",2,IF(E2401="LO",6,10))+IF(D2401=1,2,IF(D2401=7,1,(IF(WEEKDAY(B2401)=1,2,IF(WEEKDAY(B2401)=7,1,0))))))</f>
        <v>2</v>
      </c>
      <c r="G2401" s="786">
        <f>VLOOKUP(C2401,METADATA!$J$5:$Q$29,IF(E2401="HI",2,IF(E2401="LO",6,10))+IF(D2401=1,2,IF(D2401=7,1,(IF(WEEKDAY(B2401)=1,2,IF(WEEKDAY(B2401)=7,1,0))))))</f>
        <v>2</v>
      </c>
      <c r="H2401" s="787">
        <v>11883.25</v>
      </c>
      <c r="I2401" s="788">
        <v>4717.449951171875</v>
      </c>
      <c r="K2401" s="795">
        <v>0</v>
      </c>
      <c r="M2401" s="798">
        <f t="shared" si="112"/>
        <v>12785.380893986363</v>
      </c>
      <c r="N2401" s="303"/>
      <c r="S2401" s="786">
        <v>0</v>
      </c>
      <c r="T2401" s="781">
        <f>VLOOKUP(C2401,METADATA!$J$5:$Q$29,IF(E2401="HI",2,IF(E2401="LO",6,10))+IF(S2401=1,2,IF(D2401=7,1,(IF(WEEKDAY(B2401)=1,2,IF(WEEKDAY(B2401)=7,1,0))))))</f>
        <v>2</v>
      </c>
      <c r="U2401" s="781">
        <f>VLOOKUP(C2401,METADATA!$A$5:$H$29,IF(E2401="HI",2,IF(E2401="LO",6,10))+IF(S2401=1,2,IF(D2401=7,1,(IF(WEEKDAY(B2401)=1,2,IF(WEEKDAY(B2401)=7,1,0))))))</f>
        <v>2</v>
      </c>
    </row>
    <row r="2402" spans="2:21" ht="13.95" customHeight="1" x14ac:dyDescent="0.25">
      <c r="B2402" s="784">
        <f t="shared" si="113"/>
        <v>45482</v>
      </c>
      <c r="C2402" s="785">
        <v>22</v>
      </c>
      <c r="D2402" s="786">
        <f>IFERROR((INDEX(METADATA!$T$2:$T$20,MATCH(B2402,METADATA!$S$2:$S$20,0))),0)</f>
        <v>0</v>
      </c>
      <c r="E2402" s="785" t="str">
        <f t="shared" si="111"/>
        <v>HI</v>
      </c>
      <c r="F2402" s="786">
        <f>VLOOKUP(C2402,METADATA!$A$5:$H$29,IF(E2402="HI",2,IF(E2402="LO",6,10))+IF(D2402=1,2,IF(D2402=7,1,(IF(WEEKDAY(B2402)=1,2,IF(WEEKDAY(B2402)=7,1,0))))))</f>
        <v>3</v>
      </c>
      <c r="G2402" s="786">
        <f>VLOOKUP(C2402,METADATA!$J$5:$Q$29,IF(E2402="HI",2,IF(E2402="LO",6,10))+IF(D2402=1,2,IF(D2402=7,1,(IF(WEEKDAY(B2402)=1,2,IF(WEEKDAY(B2402)=7,1,0))))))</f>
        <v>3</v>
      </c>
      <c r="H2402" s="787">
        <v>10367.25</v>
      </c>
      <c r="I2402" s="788">
        <v>4797.2750244140625</v>
      </c>
      <c r="K2402" s="795">
        <v>0</v>
      </c>
      <c r="M2402" s="798">
        <f t="shared" si="112"/>
        <v>11423.384797089126</v>
      </c>
      <c r="N2402" s="303"/>
      <c r="S2402" s="786">
        <v>0</v>
      </c>
      <c r="T2402" s="781">
        <f>VLOOKUP(C2402,METADATA!$J$5:$Q$29,IF(E2402="HI",2,IF(E2402="LO",6,10))+IF(S2402=1,2,IF(D2402=7,1,(IF(WEEKDAY(B2402)=1,2,IF(WEEKDAY(B2402)=7,1,0))))))</f>
        <v>3</v>
      </c>
      <c r="U2402" s="781">
        <f>VLOOKUP(C2402,METADATA!$A$5:$H$29,IF(E2402="HI",2,IF(E2402="LO",6,10))+IF(S2402=1,2,IF(D2402=7,1,(IF(WEEKDAY(B2402)=1,2,IF(WEEKDAY(B2402)=7,1,0))))))</f>
        <v>3</v>
      </c>
    </row>
    <row r="2403" spans="2:21" ht="13.95" customHeight="1" x14ac:dyDescent="0.25">
      <c r="B2403" s="784">
        <f t="shared" si="113"/>
        <v>45482</v>
      </c>
      <c r="C2403" s="785">
        <v>23</v>
      </c>
      <c r="D2403" s="786">
        <f>IFERROR((INDEX(METADATA!$T$2:$T$20,MATCH(B2403,METADATA!$S$2:$S$20,0))),0)</f>
        <v>0</v>
      </c>
      <c r="E2403" s="785" t="str">
        <f t="shared" si="111"/>
        <v>HI</v>
      </c>
      <c r="F2403" s="786">
        <f>VLOOKUP(C2403,METADATA!$A$5:$H$29,IF(E2403="HI",2,IF(E2403="LO",6,10))+IF(D2403=1,2,IF(D2403=7,1,(IF(WEEKDAY(B2403)=1,2,IF(WEEKDAY(B2403)=7,1,0))))))</f>
        <v>3</v>
      </c>
      <c r="G2403" s="786">
        <f>VLOOKUP(C2403,METADATA!$J$5:$Q$29,IF(E2403="HI",2,IF(E2403="LO",6,10))+IF(D2403=1,2,IF(D2403=7,1,(IF(WEEKDAY(B2403)=1,2,IF(WEEKDAY(B2403)=7,1,0))))))</f>
        <v>3</v>
      </c>
      <c r="H2403" s="787">
        <v>9380</v>
      </c>
      <c r="I2403" s="788">
        <v>4812.8499145507813</v>
      </c>
      <c r="K2403" s="795">
        <v>0</v>
      </c>
      <c r="M2403" s="798">
        <f t="shared" si="112"/>
        <v>10542.671592153076</v>
      </c>
      <c r="N2403" s="303"/>
      <c r="S2403" s="786">
        <v>0</v>
      </c>
      <c r="T2403" s="781">
        <f>VLOOKUP(C2403,METADATA!$J$5:$Q$29,IF(E2403="HI",2,IF(E2403="LO",6,10))+IF(S2403=1,2,IF(D2403=7,1,(IF(WEEKDAY(B2403)=1,2,IF(WEEKDAY(B2403)=7,1,0))))))</f>
        <v>3</v>
      </c>
      <c r="U2403" s="781">
        <f>VLOOKUP(C2403,METADATA!$A$5:$H$29,IF(E2403="HI",2,IF(E2403="LO",6,10))+IF(S2403=1,2,IF(D2403=7,1,(IF(WEEKDAY(B2403)=1,2,IF(WEEKDAY(B2403)=7,1,0))))))</f>
        <v>3</v>
      </c>
    </row>
    <row r="2404" spans="2:21" ht="13.95" customHeight="1" x14ac:dyDescent="0.25">
      <c r="B2404" s="784">
        <f t="shared" si="113"/>
        <v>45483</v>
      </c>
      <c r="C2404" s="785">
        <v>0</v>
      </c>
      <c r="D2404" s="786">
        <f>IFERROR((INDEX(METADATA!$T$2:$T$20,MATCH(B2404,METADATA!$S$2:$S$20,0))),0)</f>
        <v>0</v>
      </c>
      <c r="E2404" s="785" t="str">
        <f t="shared" si="111"/>
        <v>HI</v>
      </c>
      <c r="F2404" s="786">
        <f>VLOOKUP(C2404,METADATA!$A$5:$H$29,IF(E2404="HI",2,IF(E2404="LO",6,10))+IF(D2404=1,2,IF(D2404=7,1,(IF(WEEKDAY(B2404)=1,2,IF(WEEKDAY(B2404)=7,1,0))))))</f>
        <v>3</v>
      </c>
      <c r="G2404" s="786">
        <f>VLOOKUP(C2404,METADATA!$J$5:$Q$29,IF(E2404="HI",2,IF(E2404="LO",6,10))+IF(D2404=1,2,IF(D2404=7,1,(IF(WEEKDAY(B2404)=1,2,IF(WEEKDAY(B2404)=7,1,0))))))</f>
        <v>3</v>
      </c>
      <c r="H2404" s="787">
        <v>8783.25</v>
      </c>
      <c r="I2404" s="788">
        <v>4793.6749572753906</v>
      </c>
      <c r="K2404" s="795">
        <v>0</v>
      </c>
      <c r="M2404" s="798">
        <f t="shared" si="112"/>
        <v>10006.238062254426</v>
      </c>
      <c r="N2404" s="303"/>
      <c r="S2404" s="786">
        <v>0</v>
      </c>
      <c r="T2404" s="781">
        <f>VLOOKUP(C2404,METADATA!$J$5:$Q$29,IF(E2404="HI",2,IF(E2404="LO",6,10))+IF(S2404=1,2,IF(D2404=7,1,(IF(WEEKDAY(B2404)=1,2,IF(WEEKDAY(B2404)=7,1,0))))))</f>
        <v>3</v>
      </c>
      <c r="U2404" s="781">
        <f>VLOOKUP(C2404,METADATA!$A$5:$H$29,IF(E2404="HI",2,IF(E2404="LO",6,10))+IF(S2404=1,2,IF(D2404=7,1,(IF(WEEKDAY(B2404)=1,2,IF(WEEKDAY(B2404)=7,1,0))))))</f>
        <v>3</v>
      </c>
    </row>
    <row r="2405" spans="2:21" ht="13.95" customHeight="1" x14ac:dyDescent="0.25">
      <c r="B2405" s="784">
        <f t="shared" si="113"/>
        <v>45483</v>
      </c>
      <c r="C2405" s="785">
        <v>1</v>
      </c>
      <c r="D2405" s="786">
        <f>IFERROR((INDEX(METADATA!$T$2:$T$20,MATCH(B2405,METADATA!$S$2:$S$20,0))),0)</f>
        <v>0</v>
      </c>
      <c r="E2405" s="785" t="str">
        <f t="shared" si="111"/>
        <v>HI</v>
      </c>
      <c r="F2405" s="786">
        <f>VLOOKUP(C2405,METADATA!$A$5:$H$29,IF(E2405="HI",2,IF(E2405="LO",6,10))+IF(D2405=1,2,IF(D2405=7,1,(IF(WEEKDAY(B2405)=1,2,IF(WEEKDAY(B2405)=7,1,0))))))</f>
        <v>3</v>
      </c>
      <c r="G2405" s="786">
        <f>VLOOKUP(C2405,METADATA!$J$5:$Q$29,IF(E2405="HI",2,IF(E2405="LO",6,10))+IF(D2405=1,2,IF(D2405=7,1,(IF(WEEKDAY(B2405)=1,2,IF(WEEKDAY(B2405)=7,1,0))))))</f>
        <v>3</v>
      </c>
      <c r="H2405" s="787">
        <v>8253.25</v>
      </c>
      <c r="I2405" s="788">
        <v>4822.3475341796875</v>
      </c>
      <c r="K2405" s="795">
        <v>0</v>
      </c>
      <c r="M2405" s="798">
        <f t="shared" si="112"/>
        <v>9558.8268790112998</v>
      </c>
      <c r="N2405" s="303"/>
      <c r="S2405" s="786">
        <v>0</v>
      </c>
      <c r="T2405" s="781">
        <f>VLOOKUP(C2405,METADATA!$J$5:$Q$29,IF(E2405="HI",2,IF(E2405="LO",6,10))+IF(S2405=1,2,IF(D2405=7,1,(IF(WEEKDAY(B2405)=1,2,IF(WEEKDAY(B2405)=7,1,0))))))</f>
        <v>3</v>
      </c>
      <c r="U2405" s="781">
        <f>VLOOKUP(C2405,METADATA!$A$5:$H$29,IF(E2405="HI",2,IF(E2405="LO",6,10))+IF(S2405=1,2,IF(D2405=7,1,(IF(WEEKDAY(B2405)=1,2,IF(WEEKDAY(B2405)=7,1,0))))))</f>
        <v>3</v>
      </c>
    </row>
    <row r="2406" spans="2:21" ht="13.95" customHeight="1" x14ac:dyDescent="0.25">
      <c r="B2406" s="784">
        <f t="shared" si="113"/>
        <v>45483</v>
      </c>
      <c r="C2406" s="785">
        <v>2</v>
      </c>
      <c r="D2406" s="786">
        <f>IFERROR((INDEX(METADATA!$T$2:$T$20,MATCH(B2406,METADATA!$S$2:$S$20,0))),0)</f>
        <v>0</v>
      </c>
      <c r="E2406" s="785" t="str">
        <f t="shared" si="111"/>
        <v>HI</v>
      </c>
      <c r="F2406" s="786">
        <f>VLOOKUP(C2406,METADATA!$A$5:$H$29,IF(E2406="HI",2,IF(E2406="LO",6,10))+IF(D2406=1,2,IF(D2406=7,1,(IF(WEEKDAY(B2406)=1,2,IF(WEEKDAY(B2406)=7,1,0))))))</f>
        <v>3</v>
      </c>
      <c r="G2406" s="786">
        <f>VLOOKUP(C2406,METADATA!$J$5:$Q$29,IF(E2406="HI",2,IF(E2406="LO",6,10))+IF(D2406=1,2,IF(D2406=7,1,(IF(WEEKDAY(B2406)=1,2,IF(WEEKDAY(B2406)=7,1,0))))))</f>
        <v>3</v>
      </c>
      <c r="H2406" s="787">
        <v>8287.25</v>
      </c>
      <c r="I2406" s="788">
        <v>4811.8299255371094</v>
      </c>
      <c r="K2406" s="795">
        <v>0</v>
      </c>
      <c r="M2406" s="798">
        <f t="shared" si="112"/>
        <v>9582.9129076077115</v>
      </c>
      <c r="N2406" s="303"/>
      <c r="S2406" s="786">
        <v>0</v>
      </c>
      <c r="T2406" s="781">
        <f>VLOOKUP(C2406,METADATA!$J$5:$Q$29,IF(E2406="HI",2,IF(E2406="LO",6,10))+IF(S2406=1,2,IF(D2406=7,1,(IF(WEEKDAY(B2406)=1,2,IF(WEEKDAY(B2406)=7,1,0))))))</f>
        <v>3</v>
      </c>
      <c r="U2406" s="781">
        <f>VLOOKUP(C2406,METADATA!$A$5:$H$29,IF(E2406="HI",2,IF(E2406="LO",6,10))+IF(S2406=1,2,IF(D2406=7,1,(IF(WEEKDAY(B2406)=1,2,IF(WEEKDAY(B2406)=7,1,0))))))</f>
        <v>3</v>
      </c>
    </row>
    <row r="2407" spans="2:21" ht="13.95" customHeight="1" x14ac:dyDescent="0.25">
      <c r="B2407" s="784">
        <f t="shared" si="113"/>
        <v>45483</v>
      </c>
      <c r="C2407" s="785">
        <v>3</v>
      </c>
      <c r="D2407" s="786">
        <f>IFERROR((INDEX(METADATA!$T$2:$T$20,MATCH(B2407,METADATA!$S$2:$S$20,0))),0)</f>
        <v>0</v>
      </c>
      <c r="E2407" s="785" t="str">
        <f t="shared" si="111"/>
        <v>HI</v>
      </c>
      <c r="F2407" s="786">
        <f>VLOOKUP(C2407,METADATA!$A$5:$H$29,IF(E2407="HI",2,IF(E2407="LO",6,10))+IF(D2407=1,2,IF(D2407=7,1,(IF(WEEKDAY(B2407)=1,2,IF(WEEKDAY(B2407)=7,1,0))))))</f>
        <v>3</v>
      </c>
      <c r="G2407" s="786">
        <f>VLOOKUP(C2407,METADATA!$J$5:$Q$29,IF(E2407="HI",2,IF(E2407="LO",6,10))+IF(D2407=1,2,IF(D2407=7,1,(IF(WEEKDAY(B2407)=1,2,IF(WEEKDAY(B2407)=7,1,0))))))</f>
        <v>3</v>
      </c>
      <c r="H2407" s="787">
        <v>8444.5</v>
      </c>
      <c r="I2407" s="788">
        <v>4806.375</v>
      </c>
      <c r="K2407" s="795">
        <v>0</v>
      </c>
      <c r="M2407" s="798">
        <f t="shared" si="112"/>
        <v>9716.5230865070771</v>
      </c>
      <c r="N2407" s="303"/>
      <c r="S2407" s="786">
        <v>0</v>
      </c>
      <c r="T2407" s="781">
        <f>VLOOKUP(C2407,METADATA!$J$5:$Q$29,IF(E2407="HI",2,IF(E2407="LO",6,10))+IF(S2407=1,2,IF(D2407=7,1,(IF(WEEKDAY(B2407)=1,2,IF(WEEKDAY(B2407)=7,1,0))))))</f>
        <v>3</v>
      </c>
      <c r="U2407" s="781">
        <f>VLOOKUP(C2407,METADATA!$A$5:$H$29,IF(E2407="HI",2,IF(E2407="LO",6,10))+IF(S2407=1,2,IF(D2407=7,1,(IF(WEEKDAY(B2407)=1,2,IF(WEEKDAY(B2407)=7,1,0))))))</f>
        <v>3</v>
      </c>
    </row>
    <row r="2408" spans="2:21" ht="13.95" customHeight="1" x14ac:dyDescent="0.25">
      <c r="B2408" s="784">
        <f t="shared" si="113"/>
        <v>45483</v>
      </c>
      <c r="C2408" s="785">
        <v>4</v>
      </c>
      <c r="D2408" s="786">
        <f>IFERROR((INDEX(METADATA!$T$2:$T$20,MATCH(B2408,METADATA!$S$2:$S$20,0))),0)</f>
        <v>0</v>
      </c>
      <c r="E2408" s="785" t="str">
        <f t="shared" si="111"/>
        <v>HI</v>
      </c>
      <c r="F2408" s="786">
        <f>VLOOKUP(C2408,METADATA!$A$5:$H$29,IF(E2408="HI",2,IF(E2408="LO",6,10))+IF(D2408=1,2,IF(D2408=7,1,(IF(WEEKDAY(B2408)=1,2,IF(WEEKDAY(B2408)=7,1,0))))))</f>
        <v>3</v>
      </c>
      <c r="G2408" s="786">
        <f>VLOOKUP(C2408,METADATA!$J$5:$Q$29,IF(E2408="HI",2,IF(E2408="LO",6,10))+IF(D2408=1,2,IF(D2408=7,1,(IF(WEEKDAY(B2408)=1,2,IF(WEEKDAY(B2408)=7,1,0))))))</f>
        <v>3</v>
      </c>
      <c r="H2408" s="787">
        <v>9201</v>
      </c>
      <c r="I2408" s="788">
        <v>4738.1001281738281</v>
      </c>
      <c r="K2408" s="795">
        <v>0</v>
      </c>
      <c r="M2408" s="798">
        <f t="shared" si="112"/>
        <v>10349.299194853767</v>
      </c>
      <c r="N2408" s="303"/>
      <c r="S2408" s="786">
        <v>0</v>
      </c>
      <c r="T2408" s="781">
        <f>VLOOKUP(C2408,METADATA!$J$5:$Q$29,IF(E2408="HI",2,IF(E2408="LO",6,10))+IF(S2408=1,2,IF(D2408=7,1,(IF(WEEKDAY(B2408)=1,2,IF(WEEKDAY(B2408)=7,1,0))))))</f>
        <v>3</v>
      </c>
      <c r="U2408" s="781">
        <f>VLOOKUP(C2408,METADATA!$A$5:$H$29,IF(E2408="HI",2,IF(E2408="LO",6,10))+IF(S2408=1,2,IF(D2408=7,1,(IF(WEEKDAY(B2408)=1,2,IF(WEEKDAY(B2408)=7,1,0))))))</f>
        <v>3</v>
      </c>
    </row>
    <row r="2409" spans="2:21" ht="13.95" customHeight="1" x14ac:dyDescent="0.25">
      <c r="B2409" s="784">
        <f t="shared" si="113"/>
        <v>45483</v>
      </c>
      <c r="C2409" s="785">
        <v>5</v>
      </c>
      <c r="D2409" s="786">
        <f>IFERROR((INDEX(METADATA!$T$2:$T$20,MATCH(B2409,METADATA!$S$2:$S$20,0))),0)</f>
        <v>0</v>
      </c>
      <c r="E2409" s="785" t="str">
        <f t="shared" si="111"/>
        <v>HI</v>
      </c>
      <c r="F2409" s="786">
        <f>VLOOKUP(C2409,METADATA!$A$5:$H$29,IF(E2409="HI",2,IF(E2409="LO",6,10))+IF(D2409=1,2,IF(D2409=7,1,(IF(WEEKDAY(B2409)=1,2,IF(WEEKDAY(B2409)=7,1,0))))))</f>
        <v>3</v>
      </c>
      <c r="G2409" s="786">
        <f>VLOOKUP(C2409,METADATA!$J$5:$Q$29,IF(E2409="HI",2,IF(E2409="LO",6,10))+IF(D2409=1,2,IF(D2409=7,1,(IF(WEEKDAY(B2409)=1,2,IF(WEEKDAY(B2409)=7,1,0))))))</f>
        <v>3</v>
      </c>
      <c r="H2409" s="787">
        <v>11002</v>
      </c>
      <c r="I2409" s="788">
        <v>4633.050048828125</v>
      </c>
      <c r="K2409" s="795">
        <v>0</v>
      </c>
      <c r="M2409" s="798">
        <f t="shared" si="112"/>
        <v>11937.719914411893</v>
      </c>
      <c r="N2409" s="303"/>
      <c r="S2409" s="786">
        <v>0</v>
      </c>
      <c r="T2409" s="781">
        <f>VLOOKUP(C2409,METADATA!$J$5:$Q$29,IF(E2409="HI",2,IF(E2409="LO",6,10))+IF(S2409=1,2,IF(D2409=7,1,(IF(WEEKDAY(B2409)=1,2,IF(WEEKDAY(B2409)=7,1,0))))))</f>
        <v>3</v>
      </c>
      <c r="U2409" s="781">
        <f>VLOOKUP(C2409,METADATA!$A$5:$H$29,IF(E2409="HI",2,IF(E2409="LO",6,10))+IF(S2409=1,2,IF(D2409=7,1,(IF(WEEKDAY(B2409)=1,2,IF(WEEKDAY(B2409)=7,1,0))))))</f>
        <v>3</v>
      </c>
    </row>
    <row r="2410" spans="2:21" ht="13.95" customHeight="1" x14ac:dyDescent="0.25">
      <c r="B2410" s="784">
        <f t="shared" si="113"/>
        <v>45483</v>
      </c>
      <c r="C2410" s="785">
        <v>6</v>
      </c>
      <c r="D2410" s="786">
        <f>IFERROR((INDEX(METADATA!$T$2:$T$20,MATCH(B2410,METADATA!$S$2:$S$20,0))),0)</f>
        <v>0</v>
      </c>
      <c r="E2410" s="785" t="str">
        <f t="shared" si="111"/>
        <v>HI</v>
      </c>
      <c r="F2410" s="786">
        <f>VLOOKUP(C2410,METADATA!$A$5:$H$29,IF(E2410="HI",2,IF(E2410="LO",6,10))+IF(D2410=1,2,IF(D2410=7,1,(IF(WEEKDAY(B2410)=1,2,IF(WEEKDAY(B2410)=7,1,0))))))</f>
        <v>1</v>
      </c>
      <c r="G2410" s="786">
        <f>VLOOKUP(C2410,METADATA!$J$5:$Q$29,IF(E2410="HI",2,IF(E2410="LO",6,10))+IF(D2410=1,2,IF(D2410=7,1,(IF(WEEKDAY(B2410)=1,2,IF(WEEKDAY(B2410)=7,1,0))))))</f>
        <v>1</v>
      </c>
      <c r="H2410" s="787">
        <v>12745</v>
      </c>
      <c r="I2410" s="788">
        <v>4697.9900817871094</v>
      </c>
      <c r="K2410" s="795">
        <v>870.51250000000005</v>
      </c>
      <c r="M2410" s="798">
        <f t="shared" si="112"/>
        <v>13583.303567563013</v>
      </c>
      <c r="N2410" s="303"/>
      <c r="S2410" s="786">
        <v>0</v>
      </c>
      <c r="T2410" s="781">
        <f>VLOOKUP(C2410,METADATA!$J$5:$Q$29,IF(E2410="HI",2,IF(E2410="LO",6,10))+IF(S2410=1,2,IF(D2410=7,1,(IF(WEEKDAY(B2410)=1,2,IF(WEEKDAY(B2410)=7,1,0))))))</f>
        <v>1</v>
      </c>
      <c r="U2410" s="781">
        <f>VLOOKUP(C2410,METADATA!$A$5:$H$29,IF(E2410="HI",2,IF(E2410="LO",6,10))+IF(S2410=1,2,IF(D2410=7,1,(IF(WEEKDAY(B2410)=1,2,IF(WEEKDAY(B2410)=7,1,0))))))</f>
        <v>1</v>
      </c>
    </row>
    <row r="2411" spans="2:21" ht="13.95" customHeight="1" x14ac:dyDescent="0.25">
      <c r="B2411" s="784">
        <f t="shared" si="113"/>
        <v>45483</v>
      </c>
      <c r="C2411" s="785">
        <v>7</v>
      </c>
      <c r="D2411" s="786">
        <f>IFERROR((INDEX(METADATA!$T$2:$T$20,MATCH(B2411,METADATA!$S$2:$S$20,0))),0)</f>
        <v>0</v>
      </c>
      <c r="E2411" s="785" t="str">
        <f t="shared" si="111"/>
        <v>HI</v>
      </c>
      <c r="F2411" s="786">
        <f>VLOOKUP(C2411,METADATA!$A$5:$H$29,IF(E2411="HI",2,IF(E2411="LO",6,10))+IF(D2411=1,2,IF(D2411=7,1,(IF(WEEKDAY(B2411)=1,2,IF(WEEKDAY(B2411)=7,1,0))))))</f>
        <v>1</v>
      </c>
      <c r="G2411" s="786">
        <f>VLOOKUP(C2411,METADATA!$J$5:$Q$29,IF(E2411="HI",2,IF(E2411="LO",6,10))+IF(D2411=1,2,IF(D2411=7,1,(IF(WEEKDAY(B2411)=1,2,IF(WEEKDAY(B2411)=7,1,0))))))</f>
        <v>1</v>
      </c>
      <c r="H2411" s="787">
        <v>13476</v>
      </c>
      <c r="I2411" s="788">
        <v>4516.9698791503906</v>
      </c>
      <c r="K2411" s="795">
        <v>865.8125</v>
      </c>
      <c r="M2411" s="798">
        <f t="shared" si="112"/>
        <v>14212.867159343743</v>
      </c>
      <c r="N2411" s="303"/>
      <c r="S2411" s="786">
        <v>0</v>
      </c>
      <c r="T2411" s="781">
        <f>VLOOKUP(C2411,METADATA!$J$5:$Q$29,IF(E2411="HI",2,IF(E2411="LO",6,10))+IF(S2411=1,2,IF(D2411=7,1,(IF(WEEKDAY(B2411)=1,2,IF(WEEKDAY(B2411)=7,1,0))))))</f>
        <v>1</v>
      </c>
      <c r="U2411" s="781">
        <f>VLOOKUP(C2411,METADATA!$A$5:$H$29,IF(E2411="HI",2,IF(E2411="LO",6,10))+IF(S2411=1,2,IF(D2411=7,1,(IF(WEEKDAY(B2411)=1,2,IF(WEEKDAY(B2411)=7,1,0))))))</f>
        <v>1</v>
      </c>
    </row>
    <row r="2412" spans="2:21" ht="13.95" customHeight="1" x14ac:dyDescent="0.25">
      <c r="B2412" s="784">
        <f t="shared" si="113"/>
        <v>45483</v>
      </c>
      <c r="C2412" s="785">
        <v>8</v>
      </c>
      <c r="D2412" s="786">
        <f>IFERROR((INDEX(METADATA!$T$2:$T$20,MATCH(B2412,METADATA!$S$2:$S$20,0))),0)</f>
        <v>0</v>
      </c>
      <c r="E2412" s="785" t="str">
        <f t="shared" si="111"/>
        <v>HI</v>
      </c>
      <c r="F2412" s="786">
        <f>VLOOKUP(C2412,METADATA!$A$5:$H$29,IF(E2412="HI",2,IF(E2412="LO",6,10))+IF(D2412=1,2,IF(D2412=7,1,(IF(WEEKDAY(B2412)=1,2,IF(WEEKDAY(B2412)=7,1,0))))))</f>
        <v>2</v>
      </c>
      <c r="G2412" s="786">
        <f>VLOOKUP(C2412,METADATA!$J$5:$Q$29,IF(E2412="HI",2,IF(E2412="LO",6,10))+IF(D2412=1,2,IF(D2412=7,1,(IF(WEEKDAY(B2412)=1,2,IF(WEEKDAY(B2412)=7,1,0))))))</f>
        <v>1</v>
      </c>
      <c r="H2412" s="787">
        <v>14619</v>
      </c>
      <c r="I2412" s="788">
        <v>4576.2499389648438</v>
      </c>
      <c r="K2412" s="795">
        <v>834.63750000000005</v>
      </c>
      <c r="M2412" s="798">
        <f t="shared" si="112"/>
        <v>15318.525532957659</v>
      </c>
      <c r="N2412" s="303"/>
      <c r="S2412" s="786">
        <v>0</v>
      </c>
      <c r="T2412" s="781">
        <f>VLOOKUP(C2412,METADATA!$J$5:$Q$29,IF(E2412="HI",2,IF(E2412="LO",6,10))+IF(S2412=1,2,IF(D2412=7,1,(IF(WEEKDAY(B2412)=1,2,IF(WEEKDAY(B2412)=7,1,0))))))</f>
        <v>1</v>
      </c>
      <c r="U2412" s="781">
        <f>VLOOKUP(C2412,METADATA!$A$5:$H$29,IF(E2412="HI",2,IF(E2412="LO",6,10))+IF(S2412=1,2,IF(D2412=7,1,(IF(WEEKDAY(B2412)=1,2,IF(WEEKDAY(B2412)=7,1,0))))))</f>
        <v>2</v>
      </c>
    </row>
    <row r="2413" spans="2:21" ht="13.95" customHeight="1" x14ac:dyDescent="0.25">
      <c r="B2413" s="784">
        <f t="shared" si="113"/>
        <v>45483</v>
      </c>
      <c r="C2413" s="785">
        <v>9</v>
      </c>
      <c r="D2413" s="786">
        <f>IFERROR((INDEX(METADATA!$T$2:$T$20,MATCH(B2413,METADATA!$S$2:$S$20,0))),0)</f>
        <v>0</v>
      </c>
      <c r="E2413" s="785" t="str">
        <f t="shared" si="111"/>
        <v>HI</v>
      </c>
      <c r="F2413" s="786">
        <f>VLOOKUP(C2413,METADATA!$A$5:$H$29,IF(E2413="HI",2,IF(E2413="LO",6,10))+IF(D2413=1,2,IF(D2413=7,1,(IF(WEEKDAY(B2413)=1,2,IF(WEEKDAY(B2413)=7,1,0))))))</f>
        <v>2</v>
      </c>
      <c r="G2413" s="786">
        <f>VLOOKUP(C2413,METADATA!$J$5:$Q$29,IF(E2413="HI",2,IF(E2413="LO",6,10))+IF(D2413=1,2,IF(D2413=7,1,(IF(WEEKDAY(B2413)=1,2,IF(WEEKDAY(B2413)=7,1,0))))))</f>
        <v>2</v>
      </c>
      <c r="H2413" s="787">
        <v>15442.5</v>
      </c>
      <c r="I2413" s="788">
        <v>4829.9500122070313</v>
      </c>
      <c r="K2413" s="795">
        <v>847.33749999999998</v>
      </c>
      <c r="M2413" s="798">
        <f t="shared" si="112"/>
        <v>16180.210856797223</v>
      </c>
      <c r="N2413" s="303"/>
      <c r="S2413" s="786">
        <v>0</v>
      </c>
      <c r="T2413" s="781">
        <f>VLOOKUP(C2413,METADATA!$J$5:$Q$29,IF(E2413="HI",2,IF(E2413="LO",6,10))+IF(S2413=1,2,IF(D2413=7,1,(IF(WEEKDAY(B2413)=1,2,IF(WEEKDAY(B2413)=7,1,0))))))</f>
        <v>2</v>
      </c>
      <c r="U2413" s="781">
        <f>VLOOKUP(C2413,METADATA!$A$5:$H$29,IF(E2413="HI",2,IF(E2413="LO",6,10))+IF(S2413=1,2,IF(D2413=7,1,(IF(WEEKDAY(B2413)=1,2,IF(WEEKDAY(B2413)=7,1,0))))))</f>
        <v>2</v>
      </c>
    </row>
    <row r="2414" spans="2:21" ht="13.95" customHeight="1" x14ac:dyDescent="0.25">
      <c r="B2414" s="784">
        <f t="shared" si="113"/>
        <v>45483</v>
      </c>
      <c r="C2414" s="785">
        <v>10</v>
      </c>
      <c r="D2414" s="786">
        <f>IFERROR((INDEX(METADATA!$T$2:$T$20,MATCH(B2414,METADATA!$S$2:$S$20,0))),0)</f>
        <v>0</v>
      </c>
      <c r="E2414" s="785" t="str">
        <f t="shared" si="111"/>
        <v>HI</v>
      </c>
      <c r="F2414" s="786">
        <f>VLOOKUP(C2414,METADATA!$A$5:$H$29,IF(E2414="HI",2,IF(E2414="LO",6,10))+IF(D2414=1,2,IF(D2414=7,1,(IF(WEEKDAY(B2414)=1,2,IF(WEEKDAY(B2414)=7,1,0))))))</f>
        <v>2</v>
      </c>
      <c r="G2414" s="786">
        <f>VLOOKUP(C2414,METADATA!$J$5:$Q$29,IF(E2414="HI",2,IF(E2414="LO",6,10))+IF(D2414=1,2,IF(D2414=7,1,(IF(WEEKDAY(B2414)=1,2,IF(WEEKDAY(B2414)=7,1,0))))))</f>
        <v>2</v>
      </c>
      <c r="H2414" s="787">
        <v>14907.5</v>
      </c>
      <c r="I2414" s="788">
        <v>4139.8774719238281</v>
      </c>
      <c r="K2414" s="795">
        <v>851.61249999999995</v>
      </c>
      <c r="M2414" s="798">
        <f t="shared" si="112"/>
        <v>15471.656075952</v>
      </c>
      <c r="N2414" s="303"/>
      <c r="S2414" s="786">
        <v>0</v>
      </c>
      <c r="T2414" s="781">
        <f>VLOOKUP(C2414,METADATA!$J$5:$Q$29,IF(E2414="HI",2,IF(E2414="LO",6,10))+IF(S2414=1,2,IF(D2414=7,1,(IF(WEEKDAY(B2414)=1,2,IF(WEEKDAY(B2414)=7,1,0))))))</f>
        <v>2</v>
      </c>
      <c r="U2414" s="781">
        <f>VLOOKUP(C2414,METADATA!$A$5:$H$29,IF(E2414="HI",2,IF(E2414="LO",6,10))+IF(S2414=1,2,IF(D2414=7,1,(IF(WEEKDAY(B2414)=1,2,IF(WEEKDAY(B2414)=7,1,0))))))</f>
        <v>2</v>
      </c>
    </row>
    <row r="2415" spans="2:21" ht="13.95" customHeight="1" x14ac:dyDescent="0.25">
      <c r="B2415" s="784">
        <f t="shared" si="113"/>
        <v>45483</v>
      </c>
      <c r="C2415" s="785">
        <v>11</v>
      </c>
      <c r="D2415" s="786">
        <f>IFERROR((INDEX(METADATA!$T$2:$T$20,MATCH(B2415,METADATA!$S$2:$S$20,0))),0)</f>
        <v>0</v>
      </c>
      <c r="E2415" s="785" t="str">
        <f t="shared" si="111"/>
        <v>HI</v>
      </c>
      <c r="F2415" s="786">
        <f>VLOOKUP(C2415,METADATA!$A$5:$H$29,IF(E2415="HI",2,IF(E2415="LO",6,10))+IF(D2415=1,2,IF(D2415=7,1,(IF(WEEKDAY(B2415)=1,2,IF(WEEKDAY(B2415)=7,1,0))))))</f>
        <v>2</v>
      </c>
      <c r="G2415" s="786">
        <f>VLOOKUP(C2415,METADATA!$J$5:$Q$29,IF(E2415="HI",2,IF(E2415="LO",6,10))+IF(D2415=1,2,IF(D2415=7,1,(IF(WEEKDAY(B2415)=1,2,IF(WEEKDAY(B2415)=7,1,0))))))</f>
        <v>2</v>
      </c>
      <c r="H2415" s="787">
        <v>14953</v>
      </c>
      <c r="I2415" s="788">
        <v>3624.9800109863281</v>
      </c>
      <c r="K2415" s="795">
        <v>856.5</v>
      </c>
      <c r="M2415" s="798">
        <f t="shared" si="112"/>
        <v>15386.120013832286</v>
      </c>
      <c r="N2415" s="303"/>
      <c r="S2415" s="786">
        <v>0</v>
      </c>
      <c r="T2415" s="781">
        <f>VLOOKUP(C2415,METADATA!$J$5:$Q$29,IF(E2415="HI",2,IF(E2415="LO",6,10))+IF(S2415=1,2,IF(D2415=7,1,(IF(WEEKDAY(B2415)=1,2,IF(WEEKDAY(B2415)=7,1,0))))))</f>
        <v>2</v>
      </c>
      <c r="U2415" s="781">
        <f>VLOOKUP(C2415,METADATA!$A$5:$H$29,IF(E2415="HI",2,IF(E2415="LO",6,10))+IF(S2415=1,2,IF(D2415=7,1,(IF(WEEKDAY(B2415)=1,2,IF(WEEKDAY(B2415)=7,1,0))))))</f>
        <v>2</v>
      </c>
    </row>
    <row r="2416" spans="2:21" ht="13.95" customHeight="1" x14ac:dyDescent="0.25">
      <c r="B2416" s="784">
        <f t="shared" si="113"/>
        <v>45483</v>
      </c>
      <c r="C2416" s="785">
        <v>12</v>
      </c>
      <c r="D2416" s="786">
        <f>IFERROR((INDEX(METADATA!$T$2:$T$20,MATCH(B2416,METADATA!$S$2:$S$20,0))),0)</f>
        <v>0</v>
      </c>
      <c r="E2416" s="785" t="str">
        <f t="shared" si="111"/>
        <v>HI</v>
      </c>
      <c r="F2416" s="786">
        <f>VLOOKUP(C2416,METADATA!$A$5:$H$29,IF(E2416="HI",2,IF(E2416="LO",6,10))+IF(D2416=1,2,IF(D2416=7,1,(IF(WEEKDAY(B2416)=1,2,IF(WEEKDAY(B2416)=7,1,0))))))</f>
        <v>2</v>
      </c>
      <c r="G2416" s="786">
        <f>VLOOKUP(C2416,METADATA!$J$5:$Q$29,IF(E2416="HI",2,IF(E2416="LO",6,10))+IF(D2416=1,2,IF(D2416=7,1,(IF(WEEKDAY(B2416)=1,2,IF(WEEKDAY(B2416)=7,1,0))))))</f>
        <v>2</v>
      </c>
      <c r="H2416" s="787">
        <v>14771.75</v>
      </c>
      <c r="I2416" s="788">
        <v>4783.5250244140625</v>
      </c>
      <c r="K2416" s="795">
        <v>824.32500000000005</v>
      </c>
      <c r="M2416" s="798">
        <f t="shared" si="112"/>
        <v>15526.967177195151</v>
      </c>
      <c r="N2416" s="303"/>
      <c r="S2416" s="786">
        <v>0</v>
      </c>
      <c r="T2416" s="781">
        <f>VLOOKUP(C2416,METADATA!$J$5:$Q$29,IF(E2416="HI",2,IF(E2416="LO",6,10))+IF(S2416=1,2,IF(D2416=7,1,(IF(WEEKDAY(B2416)=1,2,IF(WEEKDAY(B2416)=7,1,0))))))</f>
        <v>2</v>
      </c>
      <c r="U2416" s="781">
        <f>VLOOKUP(C2416,METADATA!$A$5:$H$29,IF(E2416="HI",2,IF(E2416="LO",6,10))+IF(S2416=1,2,IF(D2416=7,1,(IF(WEEKDAY(B2416)=1,2,IF(WEEKDAY(B2416)=7,1,0))))))</f>
        <v>2</v>
      </c>
    </row>
    <row r="2417" spans="2:21" ht="13.95" customHeight="1" x14ac:dyDescent="0.25">
      <c r="B2417" s="784">
        <f t="shared" si="113"/>
        <v>45483</v>
      </c>
      <c r="C2417" s="785">
        <v>13</v>
      </c>
      <c r="D2417" s="786">
        <f>IFERROR((INDEX(METADATA!$T$2:$T$20,MATCH(B2417,METADATA!$S$2:$S$20,0))),0)</f>
        <v>0</v>
      </c>
      <c r="E2417" s="785" t="str">
        <f t="shared" si="111"/>
        <v>HI</v>
      </c>
      <c r="F2417" s="786">
        <f>VLOOKUP(C2417,METADATA!$A$5:$H$29,IF(E2417="HI",2,IF(E2417="LO",6,10))+IF(D2417=1,2,IF(D2417=7,1,(IF(WEEKDAY(B2417)=1,2,IF(WEEKDAY(B2417)=7,1,0))))))</f>
        <v>2</v>
      </c>
      <c r="G2417" s="786">
        <f>VLOOKUP(C2417,METADATA!$J$5:$Q$29,IF(E2417="HI",2,IF(E2417="LO",6,10))+IF(D2417=1,2,IF(D2417=7,1,(IF(WEEKDAY(B2417)=1,2,IF(WEEKDAY(B2417)=7,1,0))))))</f>
        <v>2</v>
      </c>
      <c r="H2417" s="787">
        <v>14003.5</v>
      </c>
      <c r="I2417" s="788">
        <v>4760.3500366210938</v>
      </c>
      <c r="K2417" s="795">
        <v>882.73749999999995</v>
      </c>
      <c r="M2417" s="798">
        <f t="shared" si="112"/>
        <v>14790.50184142372</v>
      </c>
      <c r="N2417" s="303"/>
      <c r="S2417" s="786">
        <v>0</v>
      </c>
      <c r="T2417" s="781">
        <f>VLOOKUP(C2417,METADATA!$J$5:$Q$29,IF(E2417="HI",2,IF(E2417="LO",6,10))+IF(S2417=1,2,IF(D2417=7,1,(IF(WEEKDAY(B2417)=1,2,IF(WEEKDAY(B2417)=7,1,0))))))</f>
        <v>2</v>
      </c>
      <c r="U2417" s="781">
        <f>VLOOKUP(C2417,METADATA!$A$5:$H$29,IF(E2417="HI",2,IF(E2417="LO",6,10))+IF(S2417=1,2,IF(D2417=7,1,(IF(WEEKDAY(B2417)=1,2,IF(WEEKDAY(B2417)=7,1,0))))))</f>
        <v>2</v>
      </c>
    </row>
    <row r="2418" spans="2:21" ht="13.95" customHeight="1" x14ac:dyDescent="0.25">
      <c r="B2418" s="784">
        <f t="shared" si="113"/>
        <v>45483</v>
      </c>
      <c r="C2418" s="785">
        <v>14</v>
      </c>
      <c r="D2418" s="786">
        <f>IFERROR((INDEX(METADATA!$T$2:$T$20,MATCH(B2418,METADATA!$S$2:$S$20,0))),0)</f>
        <v>0</v>
      </c>
      <c r="E2418" s="785" t="str">
        <f t="shared" si="111"/>
        <v>HI</v>
      </c>
      <c r="F2418" s="786">
        <f>VLOOKUP(C2418,METADATA!$A$5:$H$29,IF(E2418="HI",2,IF(E2418="LO",6,10))+IF(D2418=1,2,IF(D2418=7,1,(IF(WEEKDAY(B2418)=1,2,IF(WEEKDAY(B2418)=7,1,0))))))</f>
        <v>2</v>
      </c>
      <c r="G2418" s="786">
        <f>VLOOKUP(C2418,METADATA!$J$5:$Q$29,IF(E2418="HI",2,IF(E2418="LO",6,10))+IF(D2418=1,2,IF(D2418=7,1,(IF(WEEKDAY(B2418)=1,2,IF(WEEKDAY(B2418)=7,1,0))))))</f>
        <v>2</v>
      </c>
      <c r="H2418" s="787">
        <v>14436</v>
      </c>
      <c r="I2418" s="788">
        <v>4763.0498962402344</v>
      </c>
      <c r="K2418" s="795">
        <v>909.3125</v>
      </c>
      <c r="M2418" s="798">
        <f t="shared" si="112"/>
        <v>15201.47164961584</v>
      </c>
      <c r="N2418" s="303"/>
      <c r="S2418" s="786">
        <v>0</v>
      </c>
      <c r="T2418" s="781">
        <f>VLOOKUP(C2418,METADATA!$J$5:$Q$29,IF(E2418="HI",2,IF(E2418="LO",6,10))+IF(S2418=1,2,IF(D2418=7,1,(IF(WEEKDAY(B2418)=1,2,IF(WEEKDAY(B2418)=7,1,0))))))</f>
        <v>2</v>
      </c>
      <c r="U2418" s="781">
        <f>VLOOKUP(C2418,METADATA!$A$5:$H$29,IF(E2418="HI",2,IF(E2418="LO",6,10))+IF(S2418=1,2,IF(D2418=7,1,(IF(WEEKDAY(B2418)=1,2,IF(WEEKDAY(B2418)=7,1,0))))))</f>
        <v>2</v>
      </c>
    </row>
    <row r="2419" spans="2:21" ht="13.95" customHeight="1" x14ac:dyDescent="0.25">
      <c r="B2419" s="784">
        <f t="shared" si="113"/>
        <v>45483</v>
      </c>
      <c r="C2419" s="785">
        <v>15</v>
      </c>
      <c r="D2419" s="786">
        <f>IFERROR((INDEX(METADATA!$T$2:$T$20,MATCH(B2419,METADATA!$S$2:$S$20,0))),0)</f>
        <v>0</v>
      </c>
      <c r="E2419" s="785" t="str">
        <f t="shared" si="111"/>
        <v>HI</v>
      </c>
      <c r="F2419" s="786">
        <f>VLOOKUP(C2419,METADATA!$A$5:$H$29,IF(E2419="HI",2,IF(E2419="LO",6,10))+IF(D2419=1,2,IF(D2419=7,1,(IF(WEEKDAY(B2419)=1,2,IF(WEEKDAY(B2419)=7,1,0))))))</f>
        <v>2</v>
      </c>
      <c r="G2419" s="786">
        <f>VLOOKUP(C2419,METADATA!$J$5:$Q$29,IF(E2419="HI",2,IF(E2419="LO",6,10))+IF(D2419=1,2,IF(D2419=7,1,(IF(WEEKDAY(B2419)=1,2,IF(WEEKDAY(B2419)=7,1,0))))))</f>
        <v>2</v>
      </c>
      <c r="H2419" s="787">
        <v>14563.25</v>
      </c>
      <c r="I2419" s="788">
        <v>4776.6249389648438</v>
      </c>
      <c r="K2419" s="795">
        <v>905.6</v>
      </c>
      <c r="M2419" s="798">
        <f t="shared" si="112"/>
        <v>15326.591152961604</v>
      </c>
      <c r="N2419" s="303"/>
      <c r="S2419" s="786">
        <v>0</v>
      </c>
      <c r="T2419" s="781">
        <f>VLOOKUP(C2419,METADATA!$J$5:$Q$29,IF(E2419="HI",2,IF(E2419="LO",6,10))+IF(S2419=1,2,IF(D2419=7,1,(IF(WEEKDAY(B2419)=1,2,IF(WEEKDAY(B2419)=7,1,0))))))</f>
        <v>2</v>
      </c>
      <c r="U2419" s="781">
        <f>VLOOKUP(C2419,METADATA!$A$5:$H$29,IF(E2419="HI",2,IF(E2419="LO",6,10))+IF(S2419=1,2,IF(D2419=7,1,(IF(WEEKDAY(B2419)=1,2,IF(WEEKDAY(B2419)=7,1,0))))))</f>
        <v>2</v>
      </c>
    </row>
    <row r="2420" spans="2:21" ht="13.95" customHeight="1" x14ac:dyDescent="0.25">
      <c r="B2420" s="784">
        <f t="shared" si="113"/>
        <v>45483</v>
      </c>
      <c r="C2420" s="785">
        <v>16</v>
      </c>
      <c r="D2420" s="786">
        <f>IFERROR((INDEX(METADATA!$T$2:$T$20,MATCH(B2420,METADATA!$S$2:$S$20,0))),0)</f>
        <v>0</v>
      </c>
      <c r="E2420" s="785" t="str">
        <f t="shared" si="111"/>
        <v>HI</v>
      </c>
      <c r="F2420" s="786">
        <f>VLOOKUP(C2420,METADATA!$A$5:$H$29,IF(E2420="HI",2,IF(E2420="LO",6,10))+IF(D2420=1,2,IF(D2420=7,1,(IF(WEEKDAY(B2420)=1,2,IF(WEEKDAY(B2420)=7,1,0))))))</f>
        <v>2</v>
      </c>
      <c r="G2420" s="786">
        <f>VLOOKUP(C2420,METADATA!$J$5:$Q$29,IF(E2420="HI",2,IF(E2420="LO",6,10))+IF(D2420=1,2,IF(D2420=7,1,(IF(WEEKDAY(B2420)=1,2,IF(WEEKDAY(B2420)=7,1,0))))))</f>
        <v>2</v>
      </c>
      <c r="H2420" s="787">
        <v>14461.25</v>
      </c>
      <c r="I2420" s="788">
        <v>4608.0699157714844</v>
      </c>
      <c r="K2420" s="795">
        <v>913.98749999999995</v>
      </c>
      <c r="M2420" s="798">
        <f t="shared" si="112"/>
        <v>15177.682955943512</v>
      </c>
      <c r="N2420" s="303"/>
      <c r="S2420" s="786">
        <v>0</v>
      </c>
      <c r="T2420" s="781">
        <f>VLOOKUP(C2420,METADATA!$J$5:$Q$29,IF(E2420="HI",2,IF(E2420="LO",6,10))+IF(S2420=1,2,IF(D2420=7,1,(IF(WEEKDAY(B2420)=1,2,IF(WEEKDAY(B2420)=7,1,0))))))</f>
        <v>2</v>
      </c>
      <c r="U2420" s="781">
        <f>VLOOKUP(C2420,METADATA!$A$5:$H$29,IF(E2420="HI",2,IF(E2420="LO",6,10))+IF(S2420=1,2,IF(D2420=7,1,(IF(WEEKDAY(B2420)=1,2,IF(WEEKDAY(B2420)=7,1,0))))))</f>
        <v>2</v>
      </c>
    </row>
    <row r="2421" spans="2:21" ht="13.95" customHeight="1" x14ac:dyDescent="0.25">
      <c r="B2421" s="784">
        <f t="shared" si="113"/>
        <v>45483</v>
      </c>
      <c r="C2421" s="785">
        <v>17</v>
      </c>
      <c r="D2421" s="786">
        <f>IFERROR((INDEX(METADATA!$T$2:$T$20,MATCH(B2421,METADATA!$S$2:$S$20,0))),0)</f>
        <v>0</v>
      </c>
      <c r="E2421" s="785" t="str">
        <f t="shared" si="111"/>
        <v>HI</v>
      </c>
      <c r="F2421" s="786">
        <f>VLOOKUP(C2421,METADATA!$A$5:$H$29,IF(E2421="HI",2,IF(E2421="LO",6,10))+IF(D2421=1,2,IF(D2421=7,1,(IF(WEEKDAY(B2421)=1,2,IF(WEEKDAY(B2421)=7,1,0))))))</f>
        <v>1</v>
      </c>
      <c r="G2421" s="786">
        <f>VLOOKUP(C2421,METADATA!$J$5:$Q$29,IF(E2421="HI",2,IF(E2421="LO",6,10))+IF(D2421=1,2,IF(D2421=7,1,(IF(WEEKDAY(B2421)=1,2,IF(WEEKDAY(B2421)=7,1,0))))))</f>
        <v>1</v>
      </c>
      <c r="H2421" s="787">
        <v>14289.5</v>
      </c>
      <c r="I2421" s="788">
        <v>4424.7499694824219</v>
      </c>
      <c r="K2421" s="795">
        <v>902.26250000000005</v>
      </c>
      <c r="M2421" s="798">
        <f t="shared" si="112"/>
        <v>14958.884401666946</v>
      </c>
      <c r="N2421" s="303"/>
      <c r="S2421" s="786">
        <v>0</v>
      </c>
      <c r="T2421" s="781">
        <f>VLOOKUP(C2421,METADATA!$J$5:$Q$29,IF(E2421="HI",2,IF(E2421="LO",6,10))+IF(S2421=1,2,IF(D2421=7,1,(IF(WEEKDAY(B2421)=1,2,IF(WEEKDAY(B2421)=7,1,0))))))</f>
        <v>1</v>
      </c>
      <c r="U2421" s="781">
        <f>VLOOKUP(C2421,METADATA!$A$5:$H$29,IF(E2421="HI",2,IF(E2421="LO",6,10))+IF(S2421=1,2,IF(D2421=7,1,(IF(WEEKDAY(B2421)=1,2,IF(WEEKDAY(B2421)=7,1,0))))))</f>
        <v>1</v>
      </c>
    </row>
    <row r="2422" spans="2:21" ht="13.95" customHeight="1" x14ac:dyDescent="0.25">
      <c r="B2422" s="784">
        <f t="shared" si="113"/>
        <v>45483</v>
      </c>
      <c r="C2422" s="785">
        <v>18</v>
      </c>
      <c r="D2422" s="786">
        <f>IFERROR((INDEX(METADATA!$T$2:$T$20,MATCH(B2422,METADATA!$S$2:$S$20,0))),0)</f>
        <v>0</v>
      </c>
      <c r="E2422" s="785" t="str">
        <f t="shared" si="111"/>
        <v>HI</v>
      </c>
      <c r="F2422" s="786">
        <f>VLOOKUP(C2422,METADATA!$A$5:$H$29,IF(E2422="HI",2,IF(E2422="LO",6,10))+IF(D2422=1,2,IF(D2422=7,1,(IF(WEEKDAY(B2422)=1,2,IF(WEEKDAY(B2422)=7,1,0))))))</f>
        <v>1</v>
      </c>
      <c r="G2422" s="786">
        <f>VLOOKUP(C2422,METADATA!$J$5:$Q$29,IF(E2422="HI",2,IF(E2422="LO",6,10))+IF(D2422=1,2,IF(D2422=7,1,(IF(WEEKDAY(B2422)=1,2,IF(WEEKDAY(B2422)=7,1,0))))))</f>
        <v>1</v>
      </c>
      <c r="H2422" s="787">
        <v>14653</v>
      </c>
      <c r="I2422" s="788">
        <v>4363.0549926757813</v>
      </c>
      <c r="K2422" s="795">
        <v>933.76250000000005</v>
      </c>
      <c r="M2422" s="798">
        <f t="shared" si="112"/>
        <v>15288.775551662502</v>
      </c>
      <c r="N2422" s="303"/>
      <c r="S2422" s="786">
        <v>0</v>
      </c>
      <c r="T2422" s="781">
        <f>VLOOKUP(C2422,METADATA!$J$5:$Q$29,IF(E2422="HI",2,IF(E2422="LO",6,10))+IF(S2422=1,2,IF(D2422=7,1,(IF(WEEKDAY(B2422)=1,2,IF(WEEKDAY(B2422)=7,1,0))))))</f>
        <v>1</v>
      </c>
      <c r="U2422" s="781">
        <f>VLOOKUP(C2422,METADATA!$A$5:$H$29,IF(E2422="HI",2,IF(E2422="LO",6,10))+IF(S2422=1,2,IF(D2422=7,1,(IF(WEEKDAY(B2422)=1,2,IF(WEEKDAY(B2422)=7,1,0))))))</f>
        <v>1</v>
      </c>
    </row>
    <row r="2423" spans="2:21" ht="13.95" customHeight="1" x14ac:dyDescent="0.25">
      <c r="B2423" s="784">
        <f t="shared" si="113"/>
        <v>45483</v>
      </c>
      <c r="C2423" s="785">
        <v>19</v>
      </c>
      <c r="D2423" s="786">
        <f>IFERROR((INDEX(METADATA!$T$2:$T$20,MATCH(B2423,METADATA!$S$2:$S$20,0))),0)</f>
        <v>0</v>
      </c>
      <c r="E2423" s="785" t="str">
        <f t="shared" si="111"/>
        <v>HI</v>
      </c>
      <c r="F2423" s="786">
        <f>VLOOKUP(C2423,METADATA!$A$5:$H$29,IF(E2423="HI",2,IF(E2423="LO",6,10))+IF(D2423=1,2,IF(D2423=7,1,(IF(WEEKDAY(B2423)=1,2,IF(WEEKDAY(B2423)=7,1,0))))))</f>
        <v>1</v>
      </c>
      <c r="G2423" s="786">
        <f>VLOOKUP(C2423,METADATA!$J$5:$Q$29,IF(E2423="HI",2,IF(E2423="LO",6,10))+IF(D2423=1,2,IF(D2423=7,1,(IF(WEEKDAY(B2423)=1,2,IF(WEEKDAY(B2423)=7,1,0))))))</f>
        <v>2</v>
      </c>
      <c r="H2423" s="787">
        <v>14771.75</v>
      </c>
      <c r="I2423" s="788">
        <v>4362.8700256347656</v>
      </c>
      <c r="K2423" s="795">
        <v>0</v>
      </c>
      <c r="M2423" s="798">
        <f t="shared" si="112"/>
        <v>15402.572282676758</v>
      </c>
      <c r="N2423" s="303"/>
      <c r="S2423" s="786">
        <v>0</v>
      </c>
      <c r="T2423" s="781">
        <f>VLOOKUP(C2423,METADATA!$J$5:$Q$29,IF(E2423="HI",2,IF(E2423="LO",6,10))+IF(S2423=1,2,IF(D2423=7,1,(IF(WEEKDAY(B2423)=1,2,IF(WEEKDAY(B2423)=7,1,0))))))</f>
        <v>2</v>
      </c>
      <c r="U2423" s="781">
        <f>VLOOKUP(C2423,METADATA!$A$5:$H$29,IF(E2423="HI",2,IF(E2423="LO",6,10))+IF(S2423=1,2,IF(D2423=7,1,(IF(WEEKDAY(B2423)=1,2,IF(WEEKDAY(B2423)=7,1,0))))))</f>
        <v>1</v>
      </c>
    </row>
    <row r="2424" spans="2:21" ht="13.95" customHeight="1" x14ac:dyDescent="0.25">
      <c r="B2424" s="784">
        <f t="shared" si="113"/>
        <v>45483</v>
      </c>
      <c r="C2424" s="785">
        <v>20</v>
      </c>
      <c r="D2424" s="786">
        <f>IFERROR((INDEX(METADATA!$T$2:$T$20,MATCH(B2424,METADATA!$S$2:$S$20,0))),0)</f>
        <v>0</v>
      </c>
      <c r="E2424" s="785" t="str">
        <f t="shared" si="111"/>
        <v>HI</v>
      </c>
      <c r="F2424" s="786">
        <f>VLOOKUP(C2424,METADATA!$A$5:$H$29,IF(E2424="HI",2,IF(E2424="LO",6,10))+IF(D2424=1,2,IF(D2424=7,1,(IF(WEEKDAY(B2424)=1,2,IF(WEEKDAY(B2424)=7,1,0))))))</f>
        <v>2</v>
      </c>
      <c r="G2424" s="786">
        <f>VLOOKUP(C2424,METADATA!$J$5:$Q$29,IF(E2424="HI",2,IF(E2424="LO",6,10))+IF(D2424=1,2,IF(D2424=7,1,(IF(WEEKDAY(B2424)=1,2,IF(WEEKDAY(B2424)=7,1,0))))))</f>
        <v>2</v>
      </c>
      <c r="H2424" s="787">
        <v>13426.75</v>
      </c>
      <c r="I2424" s="788">
        <v>4464.9399108886719</v>
      </c>
      <c r="K2424" s="795">
        <v>0</v>
      </c>
      <c r="M2424" s="798">
        <f t="shared" si="112"/>
        <v>14149.675048224484</v>
      </c>
      <c r="N2424" s="303"/>
      <c r="S2424" s="786">
        <v>0</v>
      </c>
      <c r="T2424" s="781">
        <f>VLOOKUP(C2424,METADATA!$J$5:$Q$29,IF(E2424="HI",2,IF(E2424="LO",6,10))+IF(S2424=1,2,IF(D2424=7,1,(IF(WEEKDAY(B2424)=1,2,IF(WEEKDAY(B2424)=7,1,0))))))</f>
        <v>2</v>
      </c>
      <c r="U2424" s="781">
        <f>VLOOKUP(C2424,METADATA!$A$5:$H$29,IF(E2424="HI",2,IF(E2424="LO",6,10))+IF(S2424=1,2,IF(D2424=7,1,(IF(WEEKDAY(B2424)=1,2,IF(WEEKDAY(B2424)=7,1,0))))))</f>
        <v>2</v>
      </c>
    </row>
    <row r="2425" spans="2:21" ht="13.95" customHeight="1" x14ac:dyDescent="0.25">
      <c r="B2425" s="784">
        <f t="shared" si="113"/>
        <v>45483</v>
      </c>
      <c r="C2425" s="785">
        <v>21</v>
      </c>
      <c r="D2425" s="786">
        <f>IFERROR((INDEX(METADATA!$T$2:$T$20,MATCH(B2425,METADATA!$S$2:$S$20,0))),0)</f>
        <v>0</v>
      </c>
      <c r="E2425" s="785" t="str">
        <f t="shared" si="111"/>
        <v>HI</v>
      </c>
      <c r="F2425" s="786">
        <f>VLOOKUP(C2425,METADATA!$A$5:$H$29,IF(E2425="HI",2,IF(E2425="LO",6,10))+IF(D2425=1,2,IF(D2425=7,1,(IF(WEEKDAY(B2425)=1,2,IF(WEEKDAY(B2425)=7,1,0))))))</f>
        <v>2</v>
      </c>
      <c r="G2425" s="786">
        <f>VLOOKUP(C2425,METADATA!$J$5:$Q$29,IF(E2425="HI",2,IF(E2425="LO",6,10))+IF(D2425=1,2,IF(D2425=7,1,(IF(WEEKDAY(B2425)=1,2,IF(WEEKDAY(B2425)=7,1,0))))))</f>
        <v>2</v>
      </c>
      <c r="H2425" s="787">
        <v>11802</v>
      </c>
      <c r="I2425" s="788">
        <v>4622.1348876953125</v>
      </c>
      <c r="K2425" s="795">
        <v>0</v>
      </c>
      <c r="M2425" s="798">
        <f t="shared" si="112"/>
        <v>12674.830764947126</v>
      </c>
      <c r="N2425" s="303"/>
      <c r="S2425" s="786">
        <v>0</v>
      </c>
      <c r="T2425" s="781">
        <f>VLOOKUP(C2425,METADATA!$J$5:$Q$29,IF(E2425="HI",2,IF(E2425="LO",6,10))+IF(S2425=1,2,IF(D2425=7,1,(IF(WEEKDAY(B2425)=1,2,IF(WEEKDAY(B2425)=7,1,0))))))</f>
        <v>2</v>
      </c>
      <c r="U2425" s="781">
        <f>VLOOKUP(C2425,METADATA!$A$5:$H$29,IF(E2425="HI",2,IF(E2425="LO",6,10))+IF(S2425=1,2,IF(D2425=7,1,(IF(WEEKDAY(B2425)=1,2,IF(WEEKDAY(B2425)=7,1,0))))))</f>
        <v>2</v>
      </c>
    </row>
    <row r="2426" spans="2:21" ht="13.95" customHeight="1" x14ac:dyDescent="0.25">
      <c r="B2426" s="784">
        <f t="shared" si="113"/>
        <v>45483</v>
      </c>
      <c r="C2426" s="785">
        <v>22</v>
      </c>
      <c r="D2426" s="786">
        <f>IFERROR((INDEX(METADATA!$T$2:$T$20,MATCH(B2426,METADATA!$S$2:$S$20,0))),0)</f>
        <v>0</v>
      </c>
      <c r="E2426" s="785" t="str">
        <f t="shared" si="111"/>
        <v>HI</v>
      </c>
      <c r="F2426" s="786">
        <f>VLOOKUP(C2426,METADATA!$A$5:$H$29,IF(E2426="HI",2,IF(E2426="LO",6,10))+IF(D2426=1,2,IF(D2426=7,1,(IF(WEEKDAY(B2426)=1,2,IF(WEEKDAY(B2426)=7,1,0))))))</f>
        <v>3</v>
      </c>
      <c r="G2426" s="786">
        <f>VLOOKUP(C2426,METADATA!$J$5:$Q$29,IF(E2426="HI",2,IF(E2426="LO",6,10))+IF(D2426=1,2,IF(D2426=7,1,(IF(WEEKDAY(B2426)=1,2,IF(WEEKDAY(B2426)=7,1,0))))))</f>
        <v>3</v>
      </c>
      <c r="H2426" s="787">
        <v>10238.25</v>
      </c>
      <c r="I2426" s="788">
        <v>4576.7549438476563</v>
      </c>
      <c r="K2426" s="795">
        <v>0</v>
      </c>
      <c r="M2426" s="798">
        <f t="shared" si="112"/>
        <v>11214.653310670552</v>
      </c>
      <c r="N2426" s="303"/>
      <c r="S2426" s="786">
        <v>0</v>
      </c>
      <c r="T2426" s="781">
        <f>VLOOKUP(C2426,METADATA!$J$5:$Q$29,IF(E2426="HI",2,IF(E2426="LO",6,10))+IF(S2426=1,2,IF(D2426=7,1,(IF(WEEKDAY(B2426)=1,2,IF(WEEKDAY(B2426)=7,1,0))))))</f>
        <v>3</v>
      </c>
      <c r="U2426" s="781">
        <f>VLOOKUP(C2426,METADATA!$A$5:$H$29,IF(E2426="HI",2,IF(E2426="LO",6,10))+IF(S2426=1,2,IF(D2426=7,1,(IF(WEEKDAY(B2426)=1,2,IF(WEEKDAY(B2426)=7,1,0))))))</f>
        <v>3</v>
      </c>
    </row>
    <row r="2427" spans="2:21" ht="13.95" customHeight="1" x14ac:dyDescent="0.25">
      <c r="B2427" s="784">
        <f t="shared" si="113"/>
        <v>45483</v>
      </c>
      <c r="C2427" s="785">
        <v>23</v>
      </c>
      <c r="D2427" s="786">
        <f>IFERROR((INDEX(METADATA!$T$2:$T$20,MATCH(B2427,METADATA!$S$2:$S$20,0))),0)</f>
        <v>0</v>
      </c>
      <c r="E2427" s="785" t="str">
        <f t="shared" si="111"/>
        <v>HI</v>
      </c>
      <c r="F2427" s="786">
        <f>VLOOKUP(C2427,METADATA!$A$5:$H$29,IF(E2427="HI",2,IF(E2427="LO",6,10))+IF(D2427=1,2,IF(D2427=7,1,(IF(WEEKDAY(B2427)=1,2,IF(WEEKDAY(B2427)=7,1,0))))))</f>
        <v>3</v>
      </c>
      <c r="G2427" s="786">
        <f>VLOOKUP(C2427,METADATA!$J$5:$Q$29,IF(E2427="HI",2,IF(E2427="LO",6,10))+IF(D2427=1,2,IF(D2427=7,1,(IF(WEEKDAY(B2427)=1,2,IF(WEEKDAY(B2427)=7,1,0))))))</f>
        <v>3</v>
      </c>
      <c r="H2427" s="787">
        <v>9236.75</v>
      </c>
      <c r="I2427" s="788">
        <v>4235.5500793457031</v>
      </c>
      <c r="K2427" s="795">
        <v>0</v>
      </c>
      <c r="M2427" s="798">
        <f t="shared" si="112"/>
        <v>10161.566564125111</v>
      </c>
      <c r="N2427" s="303"/>
      <c r="S2427" s="786">
        <v>0</v>
      </c>
      <c r="T2427" s="781">
        <f>VLOOKUP(C2427,METADATA!$J$5:$Q$29,IF(E2427="HI",2,IF(E2427="LO",6,10))+IF(S2427=1,2,IF(D2427=7,1,(IF(WEEKDAY(B2427)=1,2,IF(WEEKDAY(B2427)=7,1,0))))))</f>
        <v>3</v>
      </c>
      <c r="U2427" s="781">
        <f>VLOOKUP(C2427,METADATA!$A$5:$H$29,IF(E2427="HI",2,IF(E2427="LO",6,10))+IF(S2427=1,2,IF(D2427=7,1,(IF(WEEKDAY(B2427)=1,2,IF(WEEKDAY(B2427)=7,1,0))))))</f>
        <v>3</v>
      </c>
    </row>
    <row r="2428" spans="2:21" ht="13.95" customHeight="1" x14ac:dyDescent="0.25">
      <c r="B2428" s="784">
        <f t="shared" si="113"/>
        <v>45484</v>
      </c>
      <c r="C2428" s="785">
        <v>0</v>
      </c>
      <c r="D2428" s="786">
        <f>IFERROR((INDEX(METADATA!$T$2:$T$20,MATCH(B2428,METADATA!$S$2:$S$20,0))),0)</f>
        <v>0</v>
      </c>
      <c r="E2428" s="785" t="str">
        <f t="shared" si="111"/>
        <v>HI</v>
      </c>
      <c r="F2428" s="786">
        <f>VLOOKUP(C2428,METADATA!$A$5:$H$29,IF(E2428="HI",2,IF(E2428="LO",6,10))+IF(D2428=1,2,IF(D2428=7,1,(IF(WEEKDAY(B2428)=1,2,IF(WEEKDAY(B2428)=7,1,0))))))</f>
        <v>3</v>
      </c>
      <c r="G2428" s="786">
        <f>VLOOKUP(C2428,METADATA!$J$5:$Q$29,IF(E2428="HI",2,IF(E2428="LO",6,10))+IF(D2428=1,2,IF(D2428=7,1,(IF(WEEKDAY(B2428)=1,2,IF(WEEKDAY(B2428)=7,1,0))))))</f>
        <v>3</v>
      </c>
      <c r="H2428" s="787">
        <v>8665.75</v>
      </c>
      <c r="I2428" s="788">
        <v>4306.9400634765625</v>
      </c>
      <c r="K2428" s="795">
        <v>0</v>
      </c>
      <c r="M2428" s="798">
        <f t="shared" si="112"/>
        <v>9677.0323846145875</v>
      </c>
      <c r="N2428" s="303"/>
      <c r="S2428" s="786">
        <v>0</v>
      </c>
      <c r="T2428" s="781">
        <f>VLOOKUP(C2428,METADATA!$J$5:$Q$29,IF(E2428="HI",2,IF(E2428="LO",6,10))+IF(S2428=1,2,IF(D2428=7,1,(IF(WEEKDAY(B2428)=1,2,IF(WEEKDAY(B2428)=7,1,0))))))</f>
        <v>3</v>
      </c>
      <c r="U2428" s="781">
        <f>VLOOKUP(C2428,METADATA!$A$5:$H$29,IF(E2428="HI",2,IF(E2428="LO",6,10))+IF(S2428=1,2,IF(D2428=7,1,(IF(WEEKDAY(B2428)=1,2,IF(WEEKDAY(B2428)=7,1,0))))))</f>
        <v>3</v>
      </c>
    </row>
    <row r="2429" spans="2:21" ht="13.95" customHeight="1" x14ac:dyDescent="0.25">
      <c r="B2429" s="784">
        <f t="shared" si="113"/>
        <v>45484</v>
      </c>
      <c r="C2429" s="785">
        <v>1</v>
      </c>
      <c r="D2429" s="786">
        <f>IFERROR((INDEX(METADATA!$T$2:$T$20,MATCH(B2429,METADATA!$S$2:$S$20,0))),0)</f>
        <v>0</v>
      </c>
      <c r="E2429" s="785" t="str">
        <f t="shared" si="111"/>
        <v>HI</v>
      </c>
      <c r="F2429" s="786">
        <f>VLOOKUP(C2429,METADATA!$A$5:$H$29,IF(E2429="HI",2,IF(E2429="LO",6,10))+IF(D2429=1,2,IF(D2429=7,1,(IF(WEEKDAY(B2429)=1,2,IF(WEEKDAY(B2429)=7,1,0))))))</f>
        <v>3</v>
      </c>
      <c r="G2429" s="786">
        <f>VLOOKUP(C2429,METADATA!$J$5:$Q$29,IF(E2429="HI",2,IF(E2429="LO",6,10))+IF(D2429=1,2,IF(D2429=7,1,(IF(WEEKDAY(B2429)=1,2,IF(WEEKDAY(B2429)=7,1,0))))))</f>
        <v>3</v>
      </c>
      <c r="H2429" s="787">
        <v>8095.25</v>
      </c>
      <c r="I2429" s="788">
        <v>4335.6524658203125</v>
      </c>
      <c r="K2429" s="795">
        <v>0</v>
      </c>
      <c r="M2429" s="798">
        <f t="shared" si="112"/>
        <v>9183.1887090962991</v>
      </c>
      <c r="N2429" s="303"/>
      <c r="S2429" s="786">
        <v>0</v>
      </c>
      <c r="T2429" s="781">
        <f>VLOOKUP(C2429,METADATA!$J$5:$Q$29,IF(E2429="HI",2,IF(E2429="LO",6,10))+IF(S2429=1,2,IF(D2429=7,1,(IF(WEEKDAY(B2429)=1,2,IF(WEEKDAY(B2429)=7,1,0))))))</f>
        <v>3</v>
      </c>
      <c r="U2429" s="781">
        <f>VLOOKUP(C2429,METADATA!$A$5:$H$29,IF(E2429="HI",2,IF(E2429="LO",6,10))+IF(S2429=1,2,IF(D2429=7,1,(IF(WEEKDAY(B2429)=1,2,IF(WEEKDAY(B2429)=7,1,0))))))</f>
        <v>3</v>
      </c>
    </row>
    <row r="2430" spans="2:21" ht="13.95" customHeight="1" x14ac:dyDescent="0.25">
      <c r="B2430" s="784">
        <f t="shared" si="113"/>
        <v>45484</v>
      </c>
      <c r="C2430" s="785">
        <v>2</v>
      </c>
      <c r="D2430" s="786">
        <f>IFERROR((INDEX(METADATA!$T$2:$T$20,MATCH(B2430,METADATA!$S$2:$S$20,0))),0)</f>
        <v>0</v>
      </c>
      <c r="E2430" s="785" t="str">
        <f t="shared" si="111"/>
        <v>HI</v>
      </c>
      <c r="F2430" s="786">
        <f>VLOOKUP(C2430,METADATA!$A$5:$H$29,IF(E2430="HI",2,IF(E2430="LO",6,10))+IF(D2430=1,2,IF(D2430=7,1,(IF(WEEKDAY(B2430)=1,2,IF(WEEKDAY(B2430)=7,1,0))))))</f>
        <v>3</v>
      </c>
      <c r="G2430" s="786">
        <f>VLOOKUP(C2430,METADATA!$J$5:$Q$29,IF(E2430="HI",2,IF(E2430="LO",6,10))+IF(D2430=1,2,IF(D2430=7,1,(IF(WEEKDAY(B2430)=1,2,IF(WEEKDAY(B2430)=7,1,0))))))</f>
        <v>3</v>
      </c>
      <c r="H2430" s="787">
        <v>8213.25</v>
      </c>
      <c r="I2430" s="788">
        <v>3694.1749877929688</v>
      </c>
      <c r="K2430" s="795">
        <v>0</v>
      </c>
      <c r="M2430" s="798">
        <f t="shared" si="112"/>
        <v>9005.7983767645601</v>
      </c>
      <c r="N2430" s="303"/>
      <c r="S2430" s="786">
        <v>0</v>
      </c>
      <c r="T2430" s="781">
        <f>VLOOKUP(C2430,METADATA!$J$5:$Q$29,IF(E2430="HI",2,IF(E2430="LO",6,10))+IF(S2430=1,2,IF(D2430=7,1,(IF(WEEKDAY(B2430)=1,2,IF(WEEKDAY(B2430)=7,1,0))))))</f>
        <v>3</v>
      </c>
      <c r="U2430" s="781">
        <f>VLOOKUP(C2430,METADATA!$A$5:$H$29,IF(E2430="HI",2,IF(E2430="LO",6,10))+IF(S2430=1,2,IF(D2430=7,1,(IF(WEEKDAY(B2430)=1,2,IF(WEEKDAY(B2430)=7,1,0))))))</f>
        <v>3</v>
      </c>
    </row>
    <row r="2431" spans="2:21" ht="13.95" customHeight="1" x14ac:dyDescent="0.25">
      <c r="B2431" s="784">
        <f t="shared" si="113"/>
        <v>45484</v>
      </c>
      <c r="C2431" s="785">
        <v>3</v>
      </c>
      <c r="D2431" s="786">
        <f>IFERROR((INDEX(METADATA!$T$2:$T$20,MATCH(B2431,METADATA!$S$2:$S$20,0))),0)</f>
        <v>0</v>
      </c>
      <c r="E2431" s="785" t="str">
        <f t="shared" si="111"/>
        <v>HI</v>
      </c>
      <c r="F2431" s="786">
        <f>VLOOKUP(C2431,METADATA!$A$5:$H$29,IF(E2431="HI",2,IF(E2431="LO",6,10))+IF(D2431=1,2,IF(D2431=7,1,(IF(WEEKDAY(B2431)=1,2,IF(WEEKDAY(B2431)=7,1,0))))))</f>
        <v>3</v>
      </c>
      <c r="G2431" s="786">
        <f>VLOOKUP(C2431,METADATA!$J$5:$Q$29,IF(E2431="HI",2,IF(E2431="LO",6,10))+IF(D2431=1,2,IF(D2431=7,1,(IF(WEEKDAY(B2431)=1,2,IF(WEEKDAY(B2431)=7,1,0))))))</f>
        <v>3</v>
      </c>
      <c r="H2431" s="787">
        <v>8531.5</v>
      </c>
      <c r="I2431" s="788">
        <v>3862.9674682617188</v>
      </c>
      <c r="K2431" s="795">
        <v>0</v>
      </c>
      <c r="M2431" s="798">
        <f t="shared" si="112"/>
        <v>9365.3088529342349</v>
      </c>
      <c r="N2431" s="303"/>
      <c r="S2431" s="786">
        <v>0</v>
      </c>
      <c r="T2431" s="781">
        <f>VLOOKUP(C2431,METADATA!$J$5:$Q$29,IF(E2431="HI",2,IF(E2431="LO",6,10))+IF(S2431=1,2,IF(D2431=7,1,(IF(WEEKDAY(B2431)=1,2,IF(WEEKDAY(B2431)=7,1,0))))))</f>
        <v>3</v>
      </c>
      <c r="U2431" s="781">
        <f>VLOOKUP(C2431,METADATA!$A$5:$H$29,IF(E2431="HI",2,IF(E2431="LO",6,10))+IF(S2431=1,2,IF(D2431=7,1,(IF(WEEKDAY(B2431)=1,2,IF(WEEKDAY(B2431)=7,1,0))))))</f>
        <v>3</v>
      </c>
    </row>
    <row r="2432" spans="2:21" ht="13.95" customHeight="1" x14ac:dyDescent="0.25">
      <c r="B2432" s="784">
        <f t="shared" si="113"/>
        <v>45484</v>
      </c>
      <c r="C2432" s="785">
        <v>4</v>
      </c>
      <c r="D2432" s="786">
        <f>IFERROR((INDEX(METADATA!$T$2:$T$20,MATCH(B2432,METADATA!$S$2:$S$20,0))),0)</f>
        <v>0</v>
      </c>
      <c r="E2432" s="785" t="str">
        <f t="shared" si="111"/>
        <v>HI</v>
      </c>
      <c r="F2432" s="786">
        <f>VLOOKUP(C2432,METADATA!$A$5:$H$29,IF(E2432="HI",2,IF(E2432="LO",6,10))+IF(D2432=1,2,IF(D2432=7,1,(IF(WEEKDAY(B2432)=1,2,IF(WEEKDAY(B2432)=7,1,0))))))</f>
        <v>3</v>
      </c>
      <c r="G2432" s="786">
        <f>VLOOKUP(C2432,METADATA!$J$5:$Q$29,IF(E2432="HI",2,IF(E2432="LO",6,10))+IF(D2432=1,2,IF(D2432=7,1,(IF(WEEKDAY(B2432)=1,2,IF(WEEKDAY(B2432)=7,1,0))))))</f>
        <v>3</v>
      </c>
      <c r="H2432" s="787">
        <v>9434.5</v>
      </c>
      <c r="I2432" s="788">
        <v>4411.7749938964844</v>
      </c>
      <c r="K2432" s="795">
        <v>0</v>
      </c>
      <c r="M2432" s="798">
        <f t="shared" si="112"/>
        <v>10415.063554619834</v>
      </c>
      <c r="N2432" s="303"/>
      <c r="S2432" s="786">
        <v>0</v>
      </c>
      <c r="T2432" s="781">
        <f>VLOOKUP(C2432,METADATA!$J$5:$Q$29,IF(E2432="HI",2,IF(E2432="LO",6,10))+IF(S2432=1,2,IF(D2432=7,1,(IF(WEEKDAY(B2432)=1,2,IF(WEEKDAY(B2432)=7,1,0))))))</f>
        <v>3</v>
      </c>
      <c r="U2432" s="781">
        <f>VLOOKUP(C2432,METADATA!$A$5:$H$29,IF(E2432="HI",2,IF(E2432="LO",6,10))+IF(S2432=1,2,IF(D2432=7,1,(IF(WEEKDAY(B2432)=1,2,IF(WEEKDAY(B2432)=7,1,0))))))</f>
        <v>3</v>
      </c>
    </row>
    <row r="2433" spans="2:21" ht="13.95" customHeight="1" x14ac:dyDescent="0.25">
      <c r="B2433" s="784">
        <f t="shared" si="113"/>
        <v>45484</v>
      </c>
      <c r="C2433" s="785">
        <v>5</v>
      </c>
      <c r="D2433" s="786">
        <f>IFERROR((INDEX(METADATA!$T$2:$T$20,MATCH(B2433,METADATA!$S$2:$S$20,0))),0)</f>
        <v>0</v>
      </c>
      <c r="E2433" s="785" t="str">
        <f t="shared" si="111"/>
        <v>HI</v>
      </c>
      <c r="F2433" s="786">
        <f>VLOOKUP(C2433,METADATA!$A$5:$H$29,IF(E2433="HI",2,IF(E2433="LO",6,10))+IF(D2433=1,2,IF(D2433=7,1,(IF(WEEKDAY(B2433)=1,2,IF(WEEKDAY(B2433)=7,1,0))))))</f>
        <v>3</v>
      </c>
      <c r="G2433" s="786">
        <f>VLOOKUP(C2433,METADATA!$J$5:$Q$29,IF(E2433="HI",2,IF(E2433="LO",6,10))+IF(D2433=1,2,IF(D2433=7,1,(IF(WEEKDAY(B2433)=1,2,IF(WEEKDAY(B2433)=7,1,0))))))</f>
        <v>3</v>
      </c>
      <c r="H2433" s="787">
        <v>11280.75</v>
      </c>
      <c r="I2433" s="788">
        <v>4497.4349670410156</v>
      </c>
      <c r="K2433" s="795">
        <v>0</v>
      </c>
      <c r="M2433" s="798">
        <f t="shared" si="112"/>
        <v>12144.226687824268</v>
      </c>
      <c r="N2433" s="303"/>
      <c r="S2433" s="786">
        <v>0</v>
      </c>
      <c r="T2433" s="781">
        <f>VLOOKUP(C2433,METADATA!$J$5:$Q$29,IF(E2433="HI",2,IF(E2433="LO",6,10))+IF(S2433=1,2,IF(D2433=7,1,(IF(WEEKDAY(B2433)=1,2,IF(WEEKDAY(B2433)=7,1,0))))))</f>
        <v>3</v>
      </c>
      <c r="U2433" s="781">
        <f>VLOOKUP(C2433,METADATA!$A$5:$H$29,IF(E2433="HI",2,IF(E2433="LO",6,10))+IF(S2433=1,2,IF(D2433=7,1,(IF(WEEKDAY(B2433)=1,2,IF(WEEKDAY(B2433)=7,1,0))))))</f>
        <v>3</v>
      </c>
    </row>
    <row r="2434" spans="2:21" ht="13.95" customHeight="1" x14ac:dyDescent="0.25">
      <c r="B2434" s="784">
        <f t="shared" si="113"/>
        <v>45484</v>
      </c>
      <c r="C2434" s="785">
        <v>6</v>
      </c>
      <c r="D2434" s="786">
        <f>IFERROR((INDEX(METADATA!$T$2:$T$20,MATCH(B2434,METADATA!$S$2:$S$20,0))),0)</f>
        <v>0</v>
      </c>
      <c r="E2434" s="785" t="str">
        <f t="shared" si="111"/>
        <v>HI</v>
      </c>
      <c r="F2434" s="786">
        <f>VLOOKUP(C2434,METADATA!$A$5:$H$29,IF(E2434="HI",2,IF(E2434="LO",6,10))+IF(D2434=1,2,IF(D2434=7,1,(IF(WEEKDAY(B2434)=1,2,IF(WEEKDAY(B2434)=7,1,0))))))</f>
        <v>1</v>
      </c>
      <c r="G2434" s="786">
        <f>VLOOKUP(C2434,METADATA!$J$5:$Q$29,IF(E2434="HI",2,IF(E2434="LO",6,10))+IF(D2434=1,2,IF(D2434=7,1,(IF(WEEKDAY(B2434)=1,2,IF(WEEKDAY(B2434)=7,1,0))))))</f>
        <v>1</v>
      </c>
      <c r="H2434" s="787">
        <v>12848.5</v>
      </c>
      <c r="I2434" s="788">
        <v>4486.655029296875</v>
      </c>
      <c r="K2434" s="795">
        <v>870.51250000000005</v>
      </c>
      <c r="M2434" s="798">
        <f t="shared" si="112"/>
        <v>13609.335972115427</v>
      </c>
      <c r="N2434" s="303"/>
      <c r="S2434" s="786">
        <v>0</v>
      </c>
      <c r="T2434" s="781">
        <f>VLOOKUP(C2434,METADATA!$J$5:$Q$29,IF(E2434="HI",2,IF(E2434="LO",6,10))+IF(S2434=1,2,IF(D2434=7,1,(IF(WEEKDAY(B2434)=1,2,IF(WEEKDAY(B2434)=7,1,0))))))</f>
        <v>1</v>
      </c>
      <c r="U2434" s="781">
        <f>VLOOKUP(C2434,METADATA!$A$5:$H$29,IF(E2434="HI",2,IF(E2434="LO",6,10))+IF(S2434=1,2,IF(D2434=7,1,(IF(WEEKDAY(B2434)=1,2,IF(WEEKDAY(B2434)=7,1,0))))))</f>
        <v>1</v>
      </c>
    </row>
    <row r="2435" spans="2:21" ht="13.95" customHeight="1" x14ac:dyDescent="0.25">
      <c r="B2435" s="784">
        <f t="shared" si="113"/>
        <v>45484</v>
      </c>
      <c r="C2435" s="785">
        <v>7</v>
      </c>
      <c r="D2435" s="786">
        <f>IFERROR((INDEX(METADATA!$T$2:$T$20,MATCH(B2435,METADATA!$S$2:$S$20,0))),0)</f>
        <v>0</v>
      </c>
      <c r="E2435" s="785" t="str">
        <f t="shared" si="111"/>
        <v>HI</v>
      </c>
      <c r="F2435" s="786">
        <f>VLOOKUP(C2435,METADATA!$A$5:$H$29,IF(E2435="HI",2,IF(E2435="LO",6,10))+IF(D2435=1,2,IF(D2435=7,1,(IF(WEEKDAY(B2435)=1,2,IF(WEEKDAY(B2435)=7,1,0))))))</f>
        <v>1</v>
      </c>
      <c r="G2435" s="786">
        <f>VLOOKUP(C2435,METADATA!$J$5:$Q$29,IF(E2435="HI",2,IF(E2435="LO",6,10))+IF(D2435=1,2,IF(D2435=7,1,(IF(WEEKDAY(B2435)=1,2,IF(WEEKDAY(B2435)=7,1,0))))))</f>
        <v>1</v>
      </c>
      <c r="H2435" s="787">
        <v>13564.75</v>
      </c>
      <c r="I2435" s="788">
        <v>4164.9250183105469</v>
      </c>
      <c r="K2435" s="795">
        <v>865.8125</v>
      </c>
      <c r="M2435" s="798">
        <f t="shared" si="112"/>
        <v>14189.751335758112</v>
      </c>
      <c r="N2435" s="303"/>
      <c r="S2435" s="786">
        <v>0</v>
      </c>
      <c r="T2435" s="781">
        <f>VLOOKUP(C2435,METADATA!$J$5:$Q$29,IF(E2435="HI",2,IF(E2435="LO",6,10))+IF(S2435=1,2,IF(D2435=7,1,(IF(WEEKDAY(B2435)=1,2,IF(WEEKDAY(B2435)=7,1,0))))))</f>
        <v>1</v>
      </c>
      <c r="U2435" s="781">
        <f>VLOOKUP(C2435,METADATA!$A$5:$H$29,IF(E2435="HI",2,IF(E2435="LO",6,10))+IF(S2435=1,2,IF(D2435=7,1,(IF(WEEKDAY(B2435)=1,2,IF(WEEKDAY(B2435)=7,1,0))))))</f>
        <v>1</v>
      </c>
    </row>
    <row r="2436" spans="2:21" ht="13.95" customHeight="1" x14ac:dyDescent="0.25">
      <c r="B2436" s="784">
        <f t="shared" si="113"/>
        <v>45484</v>
      </c>
      <c r="C2436" s="785">
        <v>8</v>
      </c>
      <c r="D2436" s="786">
        <f>IFERROR((INDEX(METADATA!$T$2:$T$20,MATCH(B2436,METADATA!$S$2:$S$20,0))),0)</f>
        <v>0</v>
      </c>
      <c r="E2436" s="785" t="str">
        <f t="shared" ref="E2436:E2499" si="114">IF(B2436="","",IF(AND(MONTH(B2436)&gt;=MONTH($AA$9),MONTH(B2436)&lt;=MONTH($AA$11)),"HI","LO"))</f>
        <v>HI</v>
      </c>
      <c r="F2436" s="786">
        <f>VLOOKUP(C2436,METADATA!$A$5:$H$29,IF(E2436="HI",2,IF(E2436="LO",6,10))+IF(D2436=1,2,IF(D2436=7,1,(IF(WEEKDAY(B2436)=1,2,IF(WEEKDAY(B2436)=7,1,0))))))</f>
        <v>2</v>
      </c>
      <c r="G2436" s="786">
        <f>VLOOKUP(C2436,METADATA!$J$5:$Q$29,IF(E2436="HI",2,IF(E2436="LO",6,10))+IF(D2436=1,2,IF(D2436=7,1,(IF(WEEKDAY(B2436)=1,2,IF(WEEKDAY(B2436)=7,1,0))))))</f>
        <v>1</v>
      </c>
      <c r="H2436" s="787">
        <v>14713</v>
      </c>
      <c r="I2436" s="788">
        <v>3397.0200958251953</v>
      </c>
      <c r="K2436" s="795">
        <v>834.63750000000005</v>
      </c>
      <c r="M2436" s="798">
        <f t="shared" ref="M2436:M2499" si="115">SQRT(H2436^2+I2436^2)</f>
        <v>15100.070017435026</v>
      </c>
      <c r="N2436" s="303"/>
      <c r="S2436" s="786">
        <v>0</v>
      </c>
      <c r="T2436" s="781">
        <f>VLOOKUP(C2436,METADATA!$J$5:$Q$29,IF(E2436="HI",2,IF(E2436="LO",6,10))+IF(S2436=1,2,IF(D2436=7,1,(IF(WEEKDAY(B2436)=1,2,IF(WEEKDAY(B2436)=7,1,0))))))</f>
        <v>1</v>
      </c>
      <c r="U2436" s="781">
        <f>VLOOKUP(C2436,METADATA!$A$5:$H$29,IF(E2436="HI",2,IF(E2436="LO",6,10))+IF(S2436=1,2,IF(D2436=7,1,(IF(WEEKDAY(B2436)=1,2,IF(WEEKDAY(B2436)=7,1,0))))))</f>
        <v>2</v>
      </c>
    </row>
    <row r="2437" spans="2:21" ht="13.95" customHeight="1" x14ac:dyDescent="0.25">
      <c r="B2437" s="784">
        <f t="shared" si="113"/>
        <v>45484</v>
      </c>
      <c r="C2437" s="785">
        <v>9</v>
      </c>
      <c r="D2437" s="786">
        <f>IFERROR((INDEX(METADATA!$T$2:$T$20,MATCH(B2437,METADATA!$S$2:$S$20,0))),0)</f>
        <v>0</v>
      </c>
      <c r="E2437" s="785" t="str">
        <f t="shared" si="114"/>
        <v>HI</v>
      </c>
      <c r="F2437" s="786">
        <f>VLOOKUP(C2437,METADATA!$A$5:$H$29,IF(E2437="HI",2,IF(E2437="LO",6,10))+IF(D2437=1,2,IF(D2437=7,1,(IF(WEEKDAY(B2437)=1,2,IF(WEEKDAY(B2437)=7,1,0))))))</f>
        <v>2</v>
      </c>
      <c r="G2437" s="786">
        <f>VLOOKUP(C2437,METADATA!$J$5:$Q$29,IF(E2437="HI",2,IF(E2437="LO",6,10))+IF(D2437=1,2,IF(D2437=7,1,(IF(WEEKDAY(B2437)=1,2,IF(WEEKDAY(B2437)=7,1,0))))))</f>
        <v>2</v>
      </c>
      <c r="H2437" s="787">
        <v>15195.25</v>
      </c>
      <c r="I2437" s="788">
        <v>3890.2099761962891</v>
      </c>
      <c r="K2437" s="795">
        <v>847.33749999999998</v>
      </c>
      <c r="M2437" s="798">
        <f t="shared" si="115"/>
        <v>15685.322955597603</v>
      </c>
      <c r="N2437" s="303"/>
      <c r="S2437" s="786">
        <v>0</v>
      </c>
      <c r="T2437" s="781">
        <f>VLOOKUP(C2437,METADATA!$J$5:$Q$29,IF(E2437="HI",2,IF(E2437="LO",6,10))+IF(S2437=1,2,IF(D2437=7,1,(IF(WEEKDAY(B2437)=1,2,IF(WEEKDAY(B2437)=7,1,0))))))</f>
        <v>2</v>
      </c>
      <c r="U2437" s="781">
        <f>VLOOKUP(C2437,METADATA!$A$5:$H$29,IF(E2437="HI",2,IF(E2437="LO",6,10))+IF(S2437=1,2,IF(D2437=7,1,(IF(WEEKDAY(B2437)=1,2,IF(WEEKDAY(B2437)=7,1,0))))))</f>
        <v>2</v>
      </c>
    </row>
    <row r="2438" spans="2:21" ht="13.95" customHeight="1" x14ac:dyDescent="0.25">
      <c r="B2438" s="784">
        <f t="shared" si="113"/>
        <v>45484</v>
      </c>
      <c r="C2438" s="785">
        <v>10</v>
      </c>
      <c r="D2438" s="786">
        <f>IFERROR((INDEX(METADATA!$T$2:$T$20,MATCH(B2438,METADATA!$S$2:$S$20,0))),0)</f>
        <v>0</v>
      </c>
      <c r="E2438" s="785" t="str">
        <f t="shared" si="114"/>
        <v>HI</v>
      </c>
      <c r="F2438" s="786">
        <f>VLOOKUP(C2438,METADATA!$A$5:$H$29,IF(E2438="HI",2,IF(E2438="LO",6,10))+IF(D2438=1,2,IF(D2438=7,1,(IF(WEEKDAY(B2438)=1,2,IF(WEEKDAY(B2438)=7,1,0))))))</f>
        <v>2</v>
      </c>
      <c r="G2438" s="786">
        <f>VLOOKUP(C2438,METADATA!$J$5:$Q$29,IF(E2438="HI",2,IF(E2438="LO",6,10))+IF(D2438=1,2,IF(D2438=7,1,(IF(WEEKDAY(B2438)=1,2,IF(WEEKDAY(B2438)=7,1,0))))))</f>
        <v>2</v>
      </c>
      <c r="H2438" s="787">
        <v>14611.25</v>
      </c>
      <c r="I2438" s="788">
        <v>4010.1900329589844</v>
      </c>
      <c r="K2438" s="795">
        <v>851.61249999999995</v>
      </c>
      <c r="M2438" s="798">
        <f t="shared" si="115"/>
        <v>15151.575847513141</v>
      </c>
      <c r="N2438" s="303"/>
      <c r="S2438" s="786">
        <v>0</v>
      </c>
      <c r="T2438" s="781">
        <f>VLOOKUP(C2438,METADATA!$J$5:$Q$29,IF(E2438="HI",2,IF(E2438="LO",6,10))+IF(S2438=1,2,IF(D2438=7,1,(IF(WEEKDAY(B2438)=1,2,IF(WEEKDAY(B2438)=7,1,0))))))</f>
        <v>2</v>
      </c>
      <c r="U2438" s="781">
        <f>VLOOKUP(C2438,METADATA!$A$5:$H$29,IF(E2438="HI",2,IF(E2438="LO",6,10))+IF(S2438=1,2,IF(D2438=7,1,(IF(WEEKDAY(B2438)=1,2,IF(WEEKDAY(B2438)=7,1,0))))))</f>
        <v>2</v>
      </c>
    </row>
    <row r="2439" spans="2:21" ht="13.95" customHeight="1" x14ac:dyDescent="0.25">
      <c r="B2439" s="784">
        <f t="shared" si="113"/>
        <v>45484</v>
      </c>
      <c r="C2439" s="785">
        <v>11</v>
      </c>
      <c r="D2439" s="786">
        <f>IFERROR((INDEX(METADATA!$T$2:$T$20,MATCH(B2439,METADATA!$S$2:$S$20,0))),0)</f>
        <v>0</v>
      </c>
      <c r="E2439" s="785" t="str">
        <f t="shared" si="114"/>
        <v>HI</v>
      </c>
      <c r="F2439" s="786">
        <f>VLOOKUP(C2439,METADATA!$A$5:$H$29,IF(E2439="HI",2,IF(E2439="LO",6,10))+IF(D2439=1,2,IF(D2439=7,1,(IF(WEEKDAY(B2439)=1,2,IF(WEEKDAY(B2439)=7,1,0))))))</f>
        <v>2</v>
      </c>
      <c r="G2439" s="786">
        <f>VLOOKUP(C2439,METADATA!$J$5:$Q$29,IF(E2439="HI",2,IF(E2439="LO",6,10))+IF(D2439=1,2,IF(D2439=7,1,(IF(WEEKDAY(B2439)=1,2,IF(WEEKDAY(B2439)=7,1,0))))))</f>
        <v>2</v>
      </c>
      <c r="H2439" s="787">
        <v>14763.75</v>
      </c>
      <c r="I2439" s="788">
        <v>3757.4748992919922</v>
      </c>
      <c r="K2439" s="795">
        <v>856.5</v>
      </c>
      <c r="M2439" s="798">
        <f t="shared" si="115"/>
        <v>15234.39961670001</v>
      </c>
      <c r="N2439" s="303"/>
      <c r="S2439" s="786">
        <v>0</v>
      </c>
      <c r="T2439" s="781">
        <f>VLOOKUP(C2439,METADATA!$J$5:$Q$29,IF(E2439="HI",2,IF(E2439="LO",6,10))+IF(S2439=1,2,IF(D2439=7,1,(IF(WEEKDAY(B2439)=1,2,IF(WEEKDAY(B2439)=7,1,0))))))</f>
        <v>2</v>
      </c>
      <c r="U2439" s="781">
        <f>VLOOKUP(C2439,METADATA!$A$5:$H$29,IF(E2439="HI",2,IF(E2439="LO",6,10))+IF(S2439=1,2,IF(D2439=7,1,(IF(WEEKDAY(B2439)=1,2,IF(WEEKDAY(B2439)=7,1,0))))))</f>
        <v>2</v>
      </c>
    </row>
    <row r="2440" spans="2:21" ht="13.95" customHeight="1" x14ac:dyDescent="0.25">
      <c r="B2440" s="784">
        <f t="shared" si="113"/>
        <v>45484</v>
      </c>
      <c r="C2440" s="785">
        <v>12</v>
      </c>
      <c r="D2440" s="786">
        <f>IFERROR((INDEX(METADATA!$T$2:$T$20,MATCH(B2440,METADATA!$S$2:$S$20,0))),0)</f>
        <v>0</v>
      </c>
      <c r="E2440" s="785" t="str">
        <f t="shared" si="114"/>
        <v>HI</v>
      </c>
      <c r="F2440" s="786">
        <f>VLOOKUP(C2440,METADATA!$A$5:$H$29,IF(E2440="HI",2,IF(E2440="LO",6,10))+IF(D2440=1,2,IF(D2440=7,1,(IF(WEEKDAY(B2440)=1,2,IF(WEEKDAY(B2440)=7,1,0))))))</f>
        <v>2</v>
      </c>
      <c r="G2440" s="786">
        <f>VLOOKUP(C2440,METADATA!$J$5:$Q$29,IF(E2440="HI",2,IF(E2440="LO",6,10))+IF(D2440=1,2,IF(D2440=7,1,(IF(WEEKDAY(B2440)=1,2,IF(WEEKDAY(B2440)=7,1,0))))))</f>
        <v>2</v>
      </c>
      <c r="H2440" s="787">
        <v>14573.75</v>
      </c>
      <c r="I2440" s="788">
        <v>2442.5999755859375</v>
      </c>
      <c r="K2440" s="795">
        <v>824.32500000000005</v>
      </c>
      <c r="M2440" s="798">
        <f t="shared" si="115"/>
        <v>14777.02553639373</v>
      </c>
      <c r="N2440" s="303"/>
      <c r="S2440" s="786">
        <v>0</v>
      </c>
      <c r="T2440" s="781">
        <f>VLOOKUP(C2440,METADATA!$J$5:$Q$29,IF(E2440="HI",2,IF(E2440="LO",6,10))+IF(S2440=1,2,IF(D2440=7,1,(IF(WEEKDAY(B2440)=1,2,IF(WEEKDAY(B2440)=7,1,0))))))</f>
        <v>2</v>
      </c>
      <c r="U2440" s="781">
        <f>VLOOKUP(C2440,METADATA!$A$5:$H$29,IF(E2440="HI",2,IF(E2440="LO",6,10))+IF(S2440=1,2,IF(D2440=7,1,(IF(WEEKDAY(B2440)=1,2,IF(WEEKDAY(B2440)=7,1,0))))))</f>
        <v>2</v>
      </c>
    </row>
    <row r="2441" spans="2:21" ht="13.95" customHeight="1" x14ac:dyDescent="0.25">
      <c r="B2441" s="784">
        <f t="shared" si="113"/>
        <v>45484</v>
      </c>
      <c r="C2441" s="785">
        <v>13</v>
      </c>
      <c r="D2441" s="786">
        <f>IFERROR((INDEX(METADATA!$T$2:$T$20,MATCH(B2441,METADATA!$S$2:$S$20,0))),0)</f>
        <v>0</v>
      </c>
      <c r="E2441" s="785" t="str">
        <f t="shared" si="114"/>
        <v>HI</v>
      </c>
      <c r="F2441" s="786">
        <f>VLOOKUP(C2441,METADATA!$A$5:$H$29,IF(E2441="HI",2,IF(E2441="LO",6,10))+IF(D2441=1,2,IF(D2441=7,1,(IF(WEEKDAY(B2441)=1,2,IF(WEEKDAY(B2441)=7,1,0))))))</f>
        <v>2</v>
      </c>
      <c r="G2441" s="786">
        <f>VLOOKUP(C2441,METADATA!$J$5:$Q$29,IF(E2441="HI",2,IF(E2441="LO",6,10))+IF(D2441=1,2,IF(D2441=7,1,(IF(WEEKDAY(B2441)=1,2,IF(WEEKDAY(B2441)=7,1,0))))))</f>
        <v>2</v>
      </c>
      <c r="H2441" s="787">
        <v>14102.75</v>
      </c>
      <c r="I2441" s="788">
        <v>1324.489990234375</v>
      </c>
      <c r="K2441" s="795">
        <v>882.73749999999995</v>
      </c>
      <c r="M2441" s="798">
        <f t="shared" si="115"/>
        <v>14164.809610324139</v>
      </c>
      <c r="N2441" s="303"/>
      <c r="S2441" s="786">
        <v>0</v>
      </c>
      <c r="T2441" s="781">
        <f>VLOOKUP(C2441,METADATA!$J$5:$Q$29,IF(E2441="HI",2,IF(E2441="LO",6,10))+IF(S2441=1,2,IF(D2441=7,1,(IF(WEEKDAY(B2441)=1,2,IF(WEEKDAY(B2441)=7,1,0))))))</f>
        <v>2</v>
      </c>
      <c r="U2441" s="781">
        <f>VLOOKUP(C2441,METADATA!$A$5:$H$29,IF(E2441="HI",2,IF(E2441="LO",6,10))+IF(S2441=1,2,IF(D2441=7,1,(IF(WEEKDAY(B2441)=1,2,IF(WEEKDAY(B2441)=7,1,0))))))</f>
        <v>2</v>
      </c>
    </row>
    <row r="2442" spans="2:21" ht="13.95" customHeight="1" x14ac:dyDescent="0.25">
      <c r="B2442" s="784">
        <f t="shared" si="113"/>
        <v>45484</v>
      </c>
      <c r="C2442" s="785">
        <v>14</v>
      </c>
      <c r="D2442" s="786">
        <f>IFERROR((INDEX(METADATA!$T$2:$T$20,MATCH(B2442,METADATA!$S$2:$S$20,0))),0)</f>
        <v>0</v>
      </c>
      <c r="E2442" s="785" t="str">
        <f t="shared" si="114"/>
        <v>HI</v>
      </c>
      <c r="F2442" s="786">
        <f>VLOOKUP(C2442,METADATA!$A$5:$H$29,IF(E2442="HI",2,IF(E2442="LO",6,10))+IF(D2442=1,2,IF(D2442=7,1,(IF(WEEKDAY(B2442)=1,2,IF(WEEKDAY(B2442)=7,1,0))))))</f>
        <v>2</v>
      </c>
      <c r="G2442" s="786">
        <f>VLOOKUP(C2442,METADATA!$J$5:$Q$29,IF(E2442="HI",2,IF(E2442="LO",6,10))+IF(D2442=1,2,IF(D2442=7,1,(IF(WEEKDAY(B2442)=1,2,IF(WEEKDAY(B2442)=7,1,0))))))</f>
        <v>2</v>
      </c>
      <c r="H2442" s="787">
        <v>14308.5</v>
      </c>
      <c r="I2442" s="788">
        <v>1321.6325378417969</v>
      </c>
      <c r="K2442" s="795">
        <v>909.3125</v>
      </c>
      <c r="M2442" s="798">
        <f t="shared" si="115"/>
        <v>14369.407949358323</v>
      </c>
      <c r="N2442" s="303"/>
      <c r="S2442" s="786">
        <v>0</v>
      </c>
      <c r="T2442" s="781">
        <f>VLOOKUP(C2442,METADATA!$J$5:$Q$29,IF(E2442="HI",2,IF(E2442="LO",6,10))+IF(S2442=1,2,IF(D2442=7,1,(IF(WEEKDAY(B2442)=1,2,IF(WEEKDAY(B2442)=7,1,0))))))</f>
        <v>2</v>
      </c>
      <c r="U2442" s="781">
        <f>VLOOKUP(C2442,METADATA!$A$5:$H$29,IF(E2442="HI",2,IF(E2442="LO",6,10))+IF(S2442=1,2,IF(D2442=7,1,(IF(WEEKDAY(B2442)=1,2,IF(WEEKDAY(B2442)=7,1,0))))))</f>
        <v>2</v>
      </c>
    </row>
    <row r="2443" spans="2:21" ht="13.95" customHeight="1" x14ac:dyDescent="0.25">
      <c r="B2443" s="784">
        <f t="shared" si="113"/>
        <v>45484</v>
      </c>
      <c r="C2443" s="785">
        <v>15</v>
      </c>
      <c r="D2443" s="786">
        <f>IFERROR((INDEX(METADATA!$T$2:$T$20,MATCH(B2443,METADATA!$S$2:$S$20,0))),0)</f>
        <v>0</v>
      </c>
      <c r="E2443" s="785" t="str">
        <f t="shared" si="114"/>
        <v>HI</v>
      </c>
      <c r="F2443" s="786">
        <f>VLOOKUP(C2443,METADATA!$A$5:$H$29,IF(E2443="HI",2,IF(E2443="LO",6,10))+IF(D2443=1,2,IF(D2443=7,1,(IF(WEEKDAY(B2443)=1,2,IF(WEEKDAY(B2443)=7,1,0))))))</f>
        <v>2</v>
      </c>
      <c r="G2443" s="786">
        <f>VLOOKUP(C2443,METADATA!$J$5:$Q$29,IF(E2443="HI",2,IF(E2443="LO",6,10))+IF(D2443=1,2,IF(D2443=7,1,(IF(WEEKDAY(B2443)=1,2,IF(WEEKDAY(B2443)=7,1,0))))))</f>
        <v>2</v>
      </c>
      <c r="H2443" s="787">
        <v>14405.75</v>
      </c>
      <c r="I2443" s="788">
        <v>1310.1850280761719</v>
      </c>
      <c r="K2443" s="795">
        <v>905.6</v>
      </c>
      <c r="M2443" s="798">
        <f t="shared" si="115"/>
        <v>14465.207149235539</v>
      </c>
      <c r="N2443" s="303"/>
      <c r="S2443" s="786">
        <v>0</v>
      </c>
      <c r="T2443" s="781">
        <f>VLOOKUP(C2443,METADATA!$J$5:$Q$29,IF(E2443="HI",2,IF(E2443="LO",6,10))+IF(S2443=1,2,IF(D2443=7,1,(IF(WEEKDAY(B2443)=1,2,IF(WEEKDAY(B2443)=7,1,0))))))</f>
        <v>2</v>
      </c>
      <c r="U2443" s="781">
        <f>VLOOKUP(C2443,METADATA!$A$5:$H$29,IF(E2443="HI",2,IF(E2443="LO",6,10))+IF(S2443=1,2,IF(D2443=7,1,(IF(WEEKDAY(B2443)=1,2,IF(WEEKDAY(B2443)=7,1,0))))))</f>
        <v>2</v>
      </c>
    </row>
    <row r="2444" spans="2:21" ht="13.95" customHeight="1" x14ac:dyDescent="0.25">
      <c r="B2444" s="784">
        <f t="shared" si="113"/>
        <v>45484</v>
      </c>
      <c r="C2444" s="785">
        <v>16</v>
      </c>
      <c r="D2444" s="786">
        <f>IFERROR((INDEX(METADATA!$T$2:$T$20,MATCH(B2444,METADATA!$S$2:$S$20,0))),0)</f>
        <v>0</v>
      </c>
      <c r="E2444" s="785" t="str">
        <f t="shared" si="114"/>
        <v>HI</v>
      </c>
      <c r="F2444" s="786">
        <f>VLOOKUP(C2444,METADATA!$A$5:$H$29,IF(E2444="HI",2,IF(E2444="LO",6,10))+IF(D2444=1,2,IF(D2444=7,1,(IF(WEEKDAY(B2444)=1,2,IF(WEEKDAY(B2444)=7,1,0))))))</f>
        <v>2</v>
      </c>
      <c r="G2444" s="786">
        <f>VLOOKUP(C2444,METADATA!$J$5:$Q$29,IF(E2444="HI",2,IF(E2444="LO",6,10))+IF(D2444=1,2,IF(D2444=7,1,(IF(WEEKDAY(B2444)=1,2,IF(WEEKDAY(B2444)=7,1,0))))))</f>
        <v>2</v>
      </c>
      <c r="H2444" s="787">
        <v>14512.75</v>
      </c>
      <c r="I2444" s="788">
        <v>1273.6799926757813</v>
      </c>
      <c r="K2444" s="795">
        <v>913.98749999999995</v>
      </c>
      <c r="M2444" s="798">
        <f t="shared" si="115"/>
        <v>14568.53366973638</v>
      </c>
      <c r="N2444" s="303"/>
      <c r="S2444" s="786">
        <v>0</v>
      </c>
      <c r="T2444" s="781">
        <f>VLOOKUP(C2444,METADATA!$J$5:$Q$29,IF(E2444="HI",2,IF(E2444="LO",6,10))+IF(S2444=1,2,IF(D2444=7,1,(IF(WEEKDAY(B2444)=1,2,IF(WEEKDAY(B2444)=7,1,0))))))</f>
        <v>2</v>
      </c>
      <c r="U2444" s="781">
        <f>VLOOKUP(C2444,METADATA!$A$5:$H$29,IF(E2444="HI",2,IF(E2444="LO",6,10))+IF(S2444=1,2,IF(D2444=7,1,(IF(WEEKDAY(B2444)=1,2,IF(WEEKDAY(B2444)=7,1,0))))))</f>
        <v>2</v>
      </c>
    </row>
    <row r="2445" spans="2:21" ht="13.95" customHeight="1" x14ac:dyDescent="0.25">
      <c r="B2445" s="784">
        <f t="shared" si="113"/>
        <v>45484</v>
      </c>
      <c r="C2445" s="785">
        <v>17</v>
      </c>
      <c r="D2445" s="786">
        <f>IFERROR((INDEX(METADATA!$T$2:$T$20,MATCH(B2445,METADATA!$S$2:$S$20,0))),0)</f>
        <v>0</v>
      </c>
      <c r="E2445" s="785" t="str">
        <f t="shared" si="114"/>
        <v>HI</v>
      </c>
      <c r="F2445" s="786">
        <f>VLOOKUP(C2445,METADATA!$A$5:$H$29,IF(E2445="HI",2,IF(E2445="LO",6,10))+IF(D2445=1,2,IF(D2445=7,1,(IF(WEEKDAY(B2445)=1,2,IF(WEEKDAY(B2445)=7,1,0))))))</f>
        <v>1</v>
      </c>
      <c r="G2445" s="786">
        <f>VLOOKUP(C2445,METADATA!$J$5:$Q$29,IF(E2445="HI",2,IF(E2445="LO",6,10))+IF(D2445=1,2,IF(D2445=7,1,(IF(WEEKDAY(B2445)=1,2,IF(WEEKDAY(B2445)=7,1,0))))))</f>
        <v>1</v>
      </c>
      <c r="H2445" s="787">
        <v>14131.25</v>
      </c>
      <c r="I2445" s="788">
        <v>1223.3525085449219</v>
      </c>
      <c r="K2445" s="795">
        <v>902.26250000000005</v>
      </c>
      <c r="M2445" s="798">
        <f t="shared" si="115"/>
        <v>14184.104410313086</v>
      </c>
      <c r="N2445" s="303"/>
      <c r="S2445" s="786">
        <v>0</v>
      </c>
      <c r="T2445" s="781">
        <f>VLOOKUP(C2445,METADATA!$J$5:$Q$29,IF(E2445="HI",2,IF(E2445="LO",6,10))+IF(S2445=1,2,IF(D2445=7,1,(IF(WEEKDAY(B2445)=1,2,IF(WEEKDAY(B2445)=7,1,0))))))</f>
        <v>1</v>
      </c>
      <c r="U2445" s="781">
        <f>VLOOKUP(C2445,METADATA!$A$5:$H$29,IF(E2445="HI",2,IF(E2445="LO",6,10))+IF(S2445=1,2,IF(D2445=7,1,(IF(WEEKDAY(B2445)=1,2,IF(WEEKDAY(B2445)=7,1,0))))))</f>
        <v>1</v>
      </c>
    </row>
    <row r="2446" spans="2:21" ht="13.95" customHeight="1" x14ac:dyDescent="0.25">
      <c r="B2446" s="784">
        <f t="shared" si="113"/>
        <v>45484</v>
      </c>
      <c r="C2446" s="785">
        <v>18</v>
      </c>
      <c r="D2446" s="786">
        <f>IFERROR((INDEX(METADATA!$T$2:$T$20,MATCH(B2446,METADATA!$S$2:$S$20,0))),0)</f>
        <v>0</v>
      </c>
      <c r="E2446" s="785" t="str">
        <f t="shared" si="114"/>
        <v>HI</v>
      </c>
      <c r="F2446" s="786">
        <f>VLOOKUP(C2446,METADATA!$A$5:$H$29,IF(E2446="HI",2,IF(E2446="LO",6,10))+IF(D2446=1,2,IF(D2446=7,1,(IF(WEEKDAY(B2446)=1,2,IF(WEEKDAY(B2446)=7,1,0))))))</f>
        <v>1</v>
      </c>
      <c r="G2446" s="786">
        <f>VLOOKUP(C2446,METADATA!$J$5:$Q$29,IF(E2446="HI",2,IF(E2446="LO",6,10))+IF(D2446=1,2,IF(D2446=7,1,(IF(WEEKDAY(B2446)=1,2,IF(WEEKDAY(B2446)=7,1,0))))))</f>
        <v>1</v>
      </c>
      <c r="H2446" s="787">
        <v>14530.5</v>
      </c>
      <c r="I2446" s="788">
        <v>1217.7374877929688</v>
      </c>
      <c r="K2446" s="795">
        <v>933.76250000000005</v>
      </c>
      <c r="M2446" s="798">
        <f t="shared" si="115"/>
        <v>14581.437337902473</v>
      </c>
      <c r="N2446" s="303"/>
      <c r="S2446" s="786">
        <v>0</v>
      </c>
      <c r="T2446" s="781">
        <f>VLOOKUP(C2446,METADATA!$J$5:$Q$29,IF(E2446="HI",2,IF(E2446="LO",6,10))+IF(S2446=1,2,IF(D2446=7,1,(IF(WEEKDAY(B2446)=1,2,IF(WEEKDAY(B2446)=7,1,0))))))</f>
        <v>1</v>
      </c>
      <c r="U2446" s="781">
        <f>VLOOKUP(C2446,METADATA!$A$5:$H$29,IF(E2446="HI",2,IF(E2446="LO",6,10))+IF(S2446=1,2,IF(D2446=7,1,(IF(WEEKDAY(B2446)=1,2,IF(WEEKDAY(B2446)=7,1,0))))))</f>
        <v>1</v>
      </c>
    </row>
    <row r="2447" spans="2:21" ht="13.95" customHeight="1" x14ac:dyDescent="0.25">
      <c r="B2447" s="784">
        <f t="shared" si="113"/>
        <v>45484</v>
      </c>
      <c r="C2447" s="785">
        <v>19</v>
      </c>
      <c r="D2447" s="786">
        <f>IFERROR((INDEX(METADATA!$T$2:$T$20,MATCH(B2447,METADATA!$S$2:$S$20,0))),0)</f>
        <v>0</v>
      </c>
      <c r="E2447" s="785" t="str">
        <f t="shared" si="114"/>
        <v>HI</v>
      </c>
      <c r="F2447" s="786">
        <f>VLOOKUP(C2447,METADATA!$A$5:$H$29,IF(E2447="HI",2,IF(E2447="LO",6,10))+IF(D2447=1,2,IF(D2447=7,1,(IF(WEEKDAY(B2447)=1,2,IF(WEEKDAY(B2447)=7,1,0))))))</f>
        <v>1</v>
      </c>
      <c r="G2447" s="786">
        <f>VLOOKUP(C2447,METADATA!$J$5:$Q$29,IF(E2447="HI",2,IF(E2447="LO",6,10))+IF(D2447=1,2,IF(D2447=7,1,(IF(WEEKDAY(B2447)=1,2,IF(WEEKDAY(B2447)=7,1,0))))))</f>
        <v>2</v>
      </c>
      <c r="H2447" s="787">
        <v>14772.5</v>
      </c>
      <c r="I2447" s="788">
        <v>1244.447509765625</v>
      </c>
      <c r="K2447" s="795">
        <v>0</v>
      </c>
      <c r="M2447" s="798">
        <f t="shared" si="115"/>
        <v>14824.823973813714</v>
      </c>
      <c r="N2447" s="303"/>
      <c r="S2447" s="786">
        <v>0</v>
      </c>
      <c r="T2447" s="781">
        <f>VLOOKUP(C2447,METADATA!$J$5:$Q$29,IF(E2447="HI",2,IF(E2447="LO",6,10))+IF(S2447=1,2,IF(D2447=7,1,(IF(WEEKDAY(B2447)=1,2,IF(WEEKDAY(B2447)=7,1,0))))))</f>
        <v>2</v>
      </c>
      <c r="U2447" s="781">
        <f>VLOOKUP(C2447,METADATA!$A$5:$H$29,IF(E2447="HI",2,IF(E2447="LO",6,10))+IF(S2447=1,2,IF(D2447=7,1,(IF(WEEKDAY(B2447)=1,2,IF(WEEKDAY(B2447)=7,1,0))))))</f>
        <v>1</v>
      </c>
    </row>
    <row r="2448" spans="2:21" ht="13.95" customHeight="1" x14ac:dyDescent="0.25">
      <c r="B2448" s="784">
        <f t="shared" si="113"/>
        <v>45484</v>
      </c>
      <c r="C2448" s="785">
        <v>20</v>
      </c>
      <c r="D2448" s="786">
        <f>IFERROR((INDEX(METADATA!$T$2:$T$20,MATCH(B2448,METADATA!$S$2:$S$20,0))),0)</f>
        <v>0</v>
      </c>
      <c r="E2448" s="785" t="str">
        <f t="shared" si="114"/>
        <v>HI</v>
      </c>
      <c r="F2448" s="786">
        <f>VLOOKUP(C2448,METADATA!$A$5:$H$29,IF(E2448="HI",2,IF(E2448="LO",6,10))+IF(D2448=1,2,IF(D2448=7,1,(IF(WEEKDAY(B2448)=1,2,IF(WEEKDAY(B2448)=7,1,0))))))</f>
        <v>2</v>
      </c>
      <c r="G2448" s="786">
        <f>VLOOKUP(C2448,METADATA!$J$5:$Q$29,IF(E2448="HI",2,IF(E2448="LO",6,10))+IF(D2448=1,2,IF(D2448=7,1,(IF(WEEKDAY(B2448)=1,2,IF(WEEKDAY(B2448)=7,1,0))))))</f>
        <v>2</v>
      </c>
      <c r="H2448" s="787">
        <v>13495.75</v>
      </c>
      <c r="I2448" s="788">
        <v>1326.0699646025896</v>
      </c>
      <c r="K2448" s="795">
        <v>0</v>
      </c>
      <c r="M2448" s="798">
        <f t="shared" si="115"/>
        <v>13560.742222073286</v>
      </c>
      <c r="N2448" s="303"/>
      <c r="S2448" s="786">
        <v>0</v>
      </c>
      <c r="T2448" s="781">
        <f>VLOOKUP(C2448,METADATA!$J$5:$Q$29,IF(E2448="HI",2,IF(E2448="LO",6,10))+IF(S2448=1,2,IF(D2448=7,1,(IF(WEEKDAY(B2448)=1,2,IF(WEEKDAY(B2448)=7,1,0))))))</f>
        <v>2</v>
      </c>
      <c r="U2448" s="781">
        <f>VLOOKUP(C2448,METADATA!$A$5:$H$29,IF(E2448="HI",2,IF(E2448="LO",6,10))+IF(S2448=1,2,IF(D2448=7,1,(IF(WEEKDAY(B2448)=1,2,IF(WEEKDAY(B2448)=7,1,0))))))</f>
        <v>2</v>
      </c>
    </row>
    <row r="2449" spans="2:21" ht="13.95" customHeight="1" x14ac:dyDescent="0.25">
      <c r="B2449" s="784">
        <f t="shared" si="113"/>
        <v>45484</v>
      </c>
      <c r="C2449" s="785">
        <v>21</v>
      </c>
      <c r="D2449" s="786">
        <f>IFERROR((INDEX(METADATA!$T$2:$T$20,MATCH(B2449,METADATA!$S$2:$S$20,0))),0)</f>
        <v>0</v>
      </c>
      <c r="E2449" s="785" t="str">
        <f t="shared" si="114"/>
        <v>HI</v>
      </c>
      <c r="F2449" s="786">
        <f>VLOOKUP(C2449,METADATA!$A$5:$H$29,IF(E2449="HI",2,IF(E2449="LO",6,10))+IF(D2449=1,2,IF(D2449=7,1,(IF(WEEKDAY(B2449)=1,2,IF(WEEKDAY(B2449)=7,1,0))))))</f>
        <v>2</v>
      </c>
      <c r="G2449" s="786">
        <f>VLOOKUP(C2449,METADATA!$J$5:$Q$29,IF(E2449="HI",2,IF(E2449="LO",6,10))+IF(D2449=1,2,IF(D2449=7,1,(IF(WEEKDAY(B2449)=1,2,IF(WEEKDAY(B2449)=7,1,0))))))</f>
        <v>2</v>
      </c>
      <c r="H2449" s="787">
        <v>11988.75</v>
      </c>
      <c r="I2449" s="788">
        <v>3742.0450439453125</v>
      </c>
      <c r="K2449" s="795">
        <v>0</v>
      </c>
      <c r="M2449" s="798">
        <f t="shared" si="115"/>
        <v>12559.181011252909</v>
      </c>
      <c r="N2449" s="303"/>
      <c r="S2449" s="786">
        <v>0</v>
      </c>
      <c r="T2449" s="781">
        <f>VLOOKUP(C2449,METADATA!$J$5:$Q$29,IF(E2449="HI",2,IF(E2449="LO",6,10))+IF(S2449=1,2,IF(D2449=7,1,(IF(WEEKDAY(B2449)=1,2,IF(WEEKDAY(B2449)=7,1,0))))))</f>
        <v>2</v>
      </c>
      <c r="U2449" s="781">
        <f>VLOOKUP(C2449,METADATA!$A$5:$H$29,IF(E2449="HI",2,IF(E2449="LO",6,10))+IF(S2449=1,2,IF(D2449=7,1,(IF(WEEKDAY(B2449)=1,2,IF(WEEKDAY(B2449)=7,1,0))))))</f>
        <v>2</v>
      </c>
    </row>
    <row r="2450" spans="2:21" ht="13.95" customHeight="1" x14ac:dyDescent="0.25">
      <c r="B2450" s="784">
        <f t="shared" si="113"/>
        <v>45484</v>
      </c>
      <c r="C2450" s="785">
        <v>22</v>
      </c>
      <c r="D2450" s="786">
        <f>IFERROR((INDEX(METADATA!$T$2:$T$20,MATCH(B2450,METADATA!$S$2:$S$20,0))),0)</f>
        <v>0</v>
      </c>
      <c r="E2450" s="785" t="str">
        <f t="shared" si="114"/>
        <v>HI</v>
      </c>
      <c r="F2450" s="786">
        <f>VLOOKUP(C2450,METADATA!$A$5:$H$29,IF(E2450="HI",2,IF(E2450="LO",6,10))+IF(D2450=1,2,IF(D2450=7,1,(IF(WEEKDAY(B2450)=1,2,IF(WEEKDAY(B2450)=7,1,0))))))</f>
        <v>3</v>
      </c>
      <c r="G2450" s="786">
        <f>VLOOKUP(C2450,METADATA!$J$5:$Q$29,IF(E2450="HI",2,IF(E2450="LO",6,10))+IF(D2450=1,2,IF(D2450=7,1,(IF(WEEKDAY(B2450)=1,2,IF(WEEKDAY(B2450)=7,1,0))))))</f>
        <v>3</v>
      </c>
      <c r="H2450" s="787">
        <v>10327.25</v>
      </c>
      <c r="I2450" s="788">
        <v>4538.4649353027344</v>
      </c>
      <c r="K2450" s="795">
        <v>0</v>
      </c>
      <c r="M2450" s="798">
        <f t="shared" si="115"/>
        <v>11280.503381120563</v>
      </c>
      <c r="N2450" s="303"/>
      <c r="S2450" s="786">
        <v>0</v>
      </c>
      <c r="T2450" s="781">
        <f>VLOOKUP(C2450,METADATA!$J$5:$Q$29,IF(E2450="HI",2,IF(E2450="LO",6,10))+IF(S2450=1,2,IF(D2450=7,1,(IF(WEEKDAY(B2450)=1,2,IF(WEEKDAY(B2450)=7,1,0))))))</f>
        <v>3</v>
      </c>
      <c r="U2450" s="781">
        <f>VLOOKUP(C2450,METADATA!$A$5:$H$29,IF(E2450="HI",2,IF(E2450="LO",6,10))+IF(S2450=1,2,IF(D2450=7,1,(IF(WEEKDAY(B2450)=1,2,IF(WEEKDAY(B2450)=7,1,0))))))</f>
        <v>3</v>
      </c>
    </row>
    <row r="2451" spans="2:21" ht="13.95" customHeight="1" x14ac:dyDescent="0.25">
      <c r="B2451" s="784">
        <f t="shared" si="113"/>
        <v>45484</v>
      </c>
      <c r="C2451" s="785">
        <v>23</v>
      </c>
      <c r="D2451" s="786">
        <f>IFERROR((INDEX(METADATA!$T$2:$T$20,MATCH(B2451,METADATA!$S$2:$S$20,0))),0)</f>
        <v>0</v>
      </c>
      <c r="E2451" s="785" t="str">
        <f t="shared" si="114"/>
        <v>HI</v>
      </c>
      <c r="F2451" s="786">
        <f>VLOOKUP(C2451,METADATA!$A$5:$H$29,IF(E2451="HI",2,IF(E2451="LO",6,10))+IF(D2451=1,2,IF(D2451=7,1,(IF(WEEKDAY(B2451)=1,2,IF(WEEKDAY(B2451)=7,1,0))))))</f>
        <v>3</v>
      </c>
      <c r="G2451" s="786">
        <f>VLOOKUP(C2451,METADATA!$J$5:$Q$29,IF(E2451="HI",2,IF(E2451="LO",6,10))+IF(D2451=1,2,IF(D2451=7,1,(IF(WEEKDAY(B2451)=1,2,IF(WEEKDAY(B2451)=7,1,0))))))</f>
        <v>3</v>
      </c>
      <c r="H2451" s="787">
        <v>9404.25</v>
      </c>
      <c r="I2451" s="788">
        <v>4533.4899597167969</v>
      </c>
      <c r="K2451" s="795">
        <v>0</v>
      </c>
      <c r="M2451" s="798">
        <f t="shared" si="115"/>
        <v>10439.944888616654</v>
      </c>
      <c r="N2451" s="303"/>
      <c r="S2451" s="786">
        <v>0</v>
      </c>
      <c r="T2451" s="781">
        <f>VLOOKUP(C2451,METADATA!$J$5:$Q$29,IF(E2451="HI",2,IF(E2451="LO",6,10))+IF(S2451=1,2,IF(D2451=7,1,(IF(WEEKDAY(B2451)=1,2,IF(WEEKDAY(B2451)=7,1,0))))))</f>
        <v>3</v>
      </c>
      <c r="U2451" s="781">
        <f>VLOOKUP(C2451,METADATA!$A$5:$H$29,IF(E2451="HI",2,IF(E2451="LO",6,10))+IF(S2451=1,2,IF(D2451=7,1,(IF(WEEKDAY(B2451)=1,2,IF(WEEKDAY(B2451)=7,1,0))))))</f>
        <v>3</v>
      </c>
    </row>
    <row r="2452" spans="2:21" ht="13.95" customHeight="1" x14ac:dyDescent="0.25">
      <c r="B2452" s="784">
        <f t="shared" si="113"/>
        <v>45485</v>
      </c>
      <c r="C2452" s="785">
        <v>0</v>
      </c>
      <c r="D2452" s="786">
        <f>IFERROR((INDEX(METADATA!$T$2:$T$20,MATCH(B2452,METADATA!$S$2:$S$20,0))),0)</f>
        <v>0</v>
      </c>
      <c r="E2452" s="785" t="str">
        <f t="shared" si="114"/>
        <v>HI</v>
      </c>
      <c r="F2452" s="786">
        <f>VLOOKUP(C2452,METADATA!$A$5:$H$29,IF(E2452="HI",2,IF(E2452="LO",6,10))+IF(D2452=1,2,IF(D2452=7,1,(IF(WEEKDAY(B2452)=1,2,IF(WEEKDAY(B2452)=7,1,0))))))</f>
        <v>3</v>
      </c>
      <c r="G2452" s="786">
        <f>VLOOKUP(C2452,METADATA!$J$5:$Q$29,IF(E2452="HI",2,IF(E2452="LO",6,10))+IF(D2452=1,2,IF(D2452=7,1,(IF(WEEKDAY(B2452)=1,2,IF(WEEKDAY(B2452)=7,1,0))))))</f>
        <v>3</v>
      </c>
      <c r="H2452" s="787">
        <v>8804.25</v>
      </c>
      <c r="I2452" s="788">
        <v>4328.2899780273438</v>
      </c>
      <c r="K2452" s="795">
        <v>0</v>
      </c>
      <c r="M2452" s="798">
        <f t="shared" si="115"/>
        <v>9810.6529954122798</v>
      </c>
      <c r="N2452" s="303"/>
      <c r="S2452" s="786">
        <v>0</v>
      </c>
      <c r="T2452" s="781">
        <f>VLOOKUP(C2452,METADATA!$J$5:$Q$29,IF(E2452="HI",2,IF(E2452="LO",6,10))+IF(S2452=1,2,IF(D2452=7,1,(IF(WEEKDAY(B2452)=1,2,IF(WEEKDAY(B2452)=7,1,0))))))</f>
        <v>3</v>
      </c>
      <c r="U2452" s="781">
        <f>VLOOKUP(C2452,METADATA!$A$5:$H$29,IF(E2452="HI",2,IF(E2452="LO",6,10))+IF(S2452=1,2,IF(D2452=7,1,(IF(WEEKDAY(B2452)=1,2,IF(WEEKDAY(B2452)=7,1,0))))))</f>
        <v>3</v>
      </c>
    </row>
    <row r="2453" spans="2:21" ht="13.95" customHeight="1" x14ac:dyDescent="0.25">
      <c r="B2453" s="784">
        <f t="shared" si="113"/>
        <v>45485</v>
      </c>
      <c r="C2453" s="785">
        <v>1</v>
      </c>
      <c r="D2453" s="786">
        <f>IFERROR((INDEX(METADATA!$T$2:$T$20,MATCH(B2453,METADATA!$S$2:$S$20,0))),0)</f>
        <v>0</v>
      </c>
      <c r="E2453" s="785" t="str">
        <f t="shared" si="114"/>
        <v>HI</v>
      </c>
      <c r="F2453" s="786">
        <f>VLOOKUP(C2453,METADATA!$A$5:$H$29,IF(E2453="HI",2,IF(E2453="LO",6,10))+IF(D2453=1,2,IF(D2453=7,1,(IF(WEEKDAY(B2453)=1,2,IF(WEEKDAY(B2453)=7,1,0))))))</f>
        <v>3</v>
      </c>
      <c r="G2453" s="786">
        <f>VLOOKUP(C2453,METADATA!$J$5:$Q$29,IF(E2453="HI",2,IF(E2453="LO",6,10))+IF(D2453=1,2,IF(D2453=7,1,(IF(WEEKDAY(B2453)=1,2,IF(WEEKDAY(B2453)=7,1,0))))))</f>
        <v>3</v>
      </c>
      <c r="H2453" s="787">
        <v>8151</v>
      </c>
      <c r="I2453" s="788">
        <v>4426.0875549316406</v>
      </c>
      <c r="K2453" s="795">
        <v>0</v>
      </c>
      <c r="M2453" s="798">
        <f t="shared" si="115"/>
        <v>9275.1847444630857</v>
      </c>
      <c r="N2453" s="303"/>
      <c r="S2453" s="786">
        <v>0</v>
      </c>
      <c r="T2453" s="781">
        <f>VLOOKUP(C2453,METADATA!$J$5:$Q$29,IF(E2453="HI",2,IF(E2453="LO",6,10))+IF(S2453=1,2,IF(D2453=7,1,(IF(WEEKDAY(B2453)=1,2,IF(WEEKDAY(B2453)=7,1,0))))))</f>
        <v>3</v>
      </c>
      <c r="U2453" s="781">
        <f>VLOOKUP(C2453,METADATA!$A$5:$H$29,IF(E2453="HI",2,IF(E2453="LO",6,10))+IF(S2453=1,2,IF(D2453=7,1,(IF(WEEKDAY(B2453)=1,2,IF(WEEKDAY(B2453)=7,1,0))))))</f>
        <v>3</v>
      </c>
    </row>
    <row r="2454" spans="2:21" ht="13.95" customHeight="1" x14ac:dyDescent="0.25">
      <c r="B2454" s="784">
        <f t="shared" si="113"/>
        <v>45485</v>
      </c>
      <c r="C2454" s="785">
        <v>2</v>
      </c>
      <c r="D2454" s="786">
        <f>IFERROR((INDEX(METADATA!$T$2:$T$20,MATCH(B2454,METADATA!$S$2:$S$20,0))),0)</f>
        <v>0</v>
      </c>
      <c r="E2454" s="785" t="str">
        <f t="shared" si="114"/>
        <v>HI</v>
      </c>
      <c r="F2454" s="786">
        <f>VLOOKUP(C2454,METADATA!$A$5:$H$29,IF(E2454="HI",2,IF(E2454="LO",6,10))+IF(D2454=1,2,IF(D2454=7,1,(IF(WEEKDAY(B2454)=1,2,IF(WEEKDAY(B2454)=7,1,0))))))</f>
        <v>3</v>
      </c>
      <c r="G2454" s="786">
        <f>VLOOKUP(C2454,METADATA!$J$5:$Q$29,IF(E2454="HI",2,IF(E2454="LO",6,10))+IF(D2454=1,2,IF(D2454=7,1,(IF(WEEKDAY(B2454)=1,2,IF(WEEKDAY(B2454)=7,1,0))))))</f>
        <v>3</v>
      </c>
      <c r="H2454" s="787">
        <v>8403.25</v>
      </c>
      <c r="I2454" s="788">
        <v>4431.1399841308594</v>
      </c>
      <c r="K2454" s="795">
        <v>0</v>
      </c>
      <c r="M2454" s="798">
        <f t="shared" si="115"/>
        <v>9499.979585318235</v>
      </c>
      <c r="N2454" s="303"/>
      <c r="S2454" s="786">
        <v>0</v>
      </c>
      <c r="T2454" s="781">
        <f>VLOOKUP(C2454,METADATA!$J$5:$Q$29,IF(E2454="HI",2,IF(E2454="LO",6,10))+IF(S2454=1,2,IF(D2454=7,1,(IF(WEEKDAY(B2454)=1,2,IF(WEEKDAY(B2454)=7,1,0))))))</f>
        <v>3</v>
      </c>
      <c r="U2454" s="781">
        <f>VLOOKUP(C2454,METADATA!$A$5:$H$29,IF(E2454="HI",2,IF(E2454="LO",6,10))+IF(S2454=1,2,IF(D2454=7,1,(IF(WEEKDAY(B2454)=1,2,IF(WEEKDAY(B2454)=7,1,0))))))</f>
        <v>3</v>
      </c>
    </row>
    <row r="2455" spans="2:21" ht="13.95" customHeight="1" x14ac:dyDescent="0.25">
      <c r="B2455" s="784">
        <f t="shared" si="113"/>
        <v>45485</v>
      </c>
      <c r="C2455" s="785">
        <v>3</v>
      </c>
      <c r="D2455" s="786">
        <f>IFERROR((INDEX(METADATA!$T$2:$T$20,MATCH(B2455,METADATA!$S$2:$S$20,0))),0)</f>
        <v>0</v>
      </c>
      <c r="E2455" s="785" t="str">
        <f t="shared" si="114"/>
        <v>HI</v>
      </c>
      <c r="F2455" s="786">
        <f>VLOOKUP(C2455,METADATA!$A$5:$H$29,IF(E2455="HI",2,IF(E2455="LO",6,10))+IF(D2455=1,2,IF(D2455=7,1,(IF(WEEKDAY(B2455)=1,2,IF(WEEKDAY(B2455)=7,1,0))))))</f>
        <v>3</v>
      </c>
      <c r="G2455" s="786">
        <f>VLOOKUP(C2455,METADATA!$J$5:$Q$29,IF(E2455="HI",2,IF(E2455="LO",6,10))+IF(D2455=1,2,IF(D2455=7,1,(IF(WEEKDAY(B2455)=1,2,IF(WEEKDAY(B2455)=7,1,0))))))</f>
        <v>3</v>
      </c>
      <c r="H2455" s="787">
        <v>8583.5</v>
      </c>
      <c r="I2455" s="788">
        <v>4429.7049560546875</v>
      </c>
      <c r="K2455" s="795">
        <v>0</v>
      </c>
      <c r="M2455" s="798">
        <f t="shared" si="115"/>
        <v>9659.1282343540443</v>
      </c>
      <c r="N2455" s="303"/>
      <c r="S2455" s="786">
        <v>0</v>
      </c>
      <c r="T2455" s="781">
        <f>VLOOKUP(C2455,METADATA!$J$5:$Q$29,IF(E2455="HI",2,IF(E2455="LO",6,10))+IF(S2455=1,2,IF(D2455=7,1,(IF(WEEKDAY(B2455)=1,2,IF(WEEKDAY(B2455)=7,1,0))))))</f>
        <v>3</v>
      </c>
      <c r="U2455" s="781">
        <f>VLOOKUP(C2455,METADATA!$A$5:$H$29,IF(E2455="HI",2,IF(E2455="LO",6,10))+IF(S2455=1,2,IF(D2455=7,1,(IF(WEEKDAY(B2455)=1,2,IF(WEEKDAY(B2455)=7,1,0))))))</f>
        <v>3</v>
      </c>
    </row>
    <row r="2456" spans="2:21" ht="13.95" customHeight="1" x14ac:dyDescent="0.25">
      <c r="B2456" s="784">
        <f t="shared" si="113"/>
        <v>45485</v>
      </c>
      <c r="C2456" s="785">
        <v>4</v>
      </c>
      <c r="D2456" s="786">
        <f>IFERROR((INDEX(METADATA!$T$2:$T$20,MATCH(B2456,METADATA!$S$2:$S$20,0))),0)</f>
        <v>0</v>
      </c>
      <c r="E2456" s="785" t="str">
        <f t="shared" si="114"/>
        <v>HI</v>
      </c>
      <c r="F2456" s="786">
        <f>VLOOKUP(C2456,METADATA!$A$5:$H$29,IF(E2456="HI",2,IF(E2456="LO",6,10))+IF(D2456=1,2,IF(D2456=7,1,(IF(WEEKDAY(B2456)=1,2,IF(WEEKDAY(B2456)=7,1,0))))))</f>
        <v>3</v>
      </c>
      <c r="G2456" s="786">
        <f>VLOOKUP(C2456,METADATA!$J$5:$Q$29,IF(E2456="HI",2,IF(E2456="LO",6,10))+IF(D2456=1,2,IF(D2456=7,1,(IF(WEEKDAY(B2456)=1,2,IF(WEEKDAY(B2456)=7,1,0))))))</f>
        <v>3</v>
      </c>
      <c r="H2456" s="787">
        <v>9251.25</v>
      </c>
      <c r="I2456" s="788">
        <v>4213.2499694824219</v>
      </c>
      <c r="K2456" s="795">
        <v>0</v>
      </c>
      <c r="M2456" s="798">
        <f t="shared" si="115"/>
        <v>10165.485815633388</v>
      </c>
      <c r="N2456" s="303"/>
      <c r="S2456" s="786">
        <v>0</v>
      </c>
      <c r="T2456" s="781">
        <f>VLOOKUP(C2456,METADATA!$J$5:$Q$29,IF(E2456="HI",2,IF(E2456="LO",6,10))+IF(S2456=1,2,IF(D2456=7,1,(IF(WEEKDAY(B2456)=1,2,IF(WEEKDAY(B2456)=7,1,0))))))</f>
        <v>3</v>
      </c>
      <c r="U2456" s="781">
        <f>VLOOKUP(C2456,METADATA!$A$5:$H$29,IF(E2456="HI",2,IF(E2456="LO",6,10))+IF(S2456=1,2,IF(D2456=7,1,(IF(WEEKDAY(B2456)=1,2,IF(WEEKDAY(B2456)=7,1,0))))))</f>
        <v>3</v>
      </c>
    </row>
    <row r="2457" spans="2:21" ht="13.95" customHeight="1" x14ac:dyDescent="0.25">
      <c r="B2457" s="784">
        <f t="shared" si="113"/>
        <v>45485</v>
      </c>
      <c r="C2457" s="785">
        <v>5</v>
      </c>
      <c r="D2457" s="786">
        <f>IFERROR((INDEX(METADATA!$T$2:$T$20,MATCH(B2457,METADATA!$S$2:$S$20,0))),0)</f>
        <v>0</v>
      </c>
      <c r="E2457" s="785" t="str">
        <f t="shared" si="114"/>
        <v>HI</v>
      </c>
      <c r="F2457" s="786">
        <f>VLOOKUP(C2457,METADATA!$A$5:$H$29,IF(E2457="HI",2,IF(E2457="LO",6,10))+IF(D2457=1,2,IF(D2457=7,1,(IF(WEEKDAY(B2457)=1,2,IF(WEEKDAY(B2457)=7,1,0))))))</f>
        <v>3</v>
      </c>
      <c r="G2457" s="786">
        <f>VLOOKUP(C2457,METADATA!$J$5:$Q$29,IF(E2457="HI",2,IF(E2457="LO",6,10))+IF(D2457=1,2,IF(D2457=7,1,(IF(WEEKDAY(B2457)=1,2,IF(WEEKDAY(B2457)=7,1,0))))))</f>
        <v>3</v>
      </c>
      <c r="H2457" s="787">
        <v>10993.5</v>
      </c>
      <c r="I2457" s="788">
        <v>3468.6024780273438</v>
      </c>
      <c r="K2457" s="795">
        <v>0</v>
      </c>
      <c r="M2457" s="798">
        <f t="shared" si="115"/>
        <v>11527.716400075837</v>
      </c>
      <c r="N2457" s="303"/>
      <c r="S2457" s="786">
        <v>0</v>
      </c>
      <c r="T2457" s="781">
        <f>VLOOKUP(C2457,METADATA!$J$5:$Q$29,IF(E2457="HI",2,IF(E2457="LO",6,10))+IF(S2457=1,2,IF(D2457=7,1,(IF(WEEKDAY(B2457)=1,2,IF(WEEKDAY(B2457)=7,1,0))))))</f>
        <v>3</v>
      </c>
      <c r="U2457" s="781">
        <f>VLOOKUP(C2457,METADATA!$A$5:$H$29,IF(E2457="HI",2,IF(E2457="LO",6,10))+IF(S2457=1,2,IF(D2457=7,1,(IF(WEEKDAY(B2457)=1,2,IF(WEEKDAY(B2457)=7,1,0))))))</f>
        <v>3</v>
      </c>
    </row>
    <row r="2458" spans="2:21" ht="13.95" customHeight="1" x14ac:dyDescent="0.25">
      <c r="B2458" s="784">
        <f t="shared" si="113"/>
        <v>45485</v>
      </c>
      <c r="C2458" s="785">
        <v>6</v>
      </c>
      <c r="D2458" s="786">
        <f>IFERROR((INDEX(METADATA!$T$2:$T$20,MATCH(B2458,METADATA!$S$2:$S$20,0))),0)</f>
        <v>0</v>
      </c>
      <c r="E2458" s="785" t="str">
        <f t="shared" si="114"/>
        <v>HI</v>
      </c>
      <c r="F2458" s="786">
        <f>VLOOKUP(C2458,METADATA!$A$5:$H$29,IF(E2458="HI",2,IF(E2458="LO",6,10))+IF(D2458=1,2,IF(D2458=7,1,(IF(WEEKDAY(B2458)=1,2,IF(WEEKDAY(B2458)=7,1,0))))))</f>
        <v>1</v>
      </c>
      <c r="G2458" s="786">
        <f>VLOOKUP(C2458,METADATA!$J$5:$Q$29,IF(E2458="HI",2,IF(E2458="LO",6,10))+IF(D2458=1,2,IF(D2458=7,1,(IF(WEEKDAY(B2458)=1,2,IF(WEEKDAY(B2458)=7,1,0))))))</f>
        <v>1</v>
      </c>
      <c r="H2458" s="787">
        <v>12729.75</v>
      </c>
      <c r="I2458" s="788">
        <v>3167.9975280761719</v>
      </c>
      <c r="K2458" s="795">
        <v>870.51250000000005</v>
      </c>
      <c r="M2458" s="798">
        <f t="shared" si="115"/>
        <v>13118.031231873048</v>
      </c>
      <c r="N2458" s="303"/>
      <c r="S2458" s="786">
        <v>0</v>
      </c>
      <c r="T2458" s="781">
        <f>VLOOKUP(C2458,METADATA!$J$5:$Q$29,IF(E2458="HI",2,IF(E2458="LO",6,10))+IF(S2458=1,2,IF(D2458=7,1,(IF(WEEKDAY(B2458)=1,2,IF(WEEKDAY(B2458)=7,1,0))))))</f>
        <v>1</v>
      </c>
      <c r="U2458" s="781">
        <f>VLOOKUP(C2458,METADATA!$A$5:$H$29,IF(E2458="HI",2,IF(E2458="LO",6,10))+IF(S2458=1,2,IF(D2458=7,1,(IF(WEEKDAY(B2458)=1,2,IF(WEEKDAY(B2458)=7,1,0))))))</f>
        <v>1</v>
      </c>
    </row>
    <row r="2459" spans="2:21" ht="13.95" customHeight="1" x14ac:dyDescent="0.25">
      <c r="B2459" s="784">
        <f t="shared" si="113"/>
        <v>45485</v>
      </c>
      <c r="C2459" s="785">
        <v>7</v>
      </c>
      <c r="D2459" s="786">
        <f>IFERROR((INDEX(METADATA!$T$2:$T$20,MATCH(B2459,METADATA!$S$2:$S$20,0))),0)</f>
        <v>0</v>
      </c>
      <c r="E2459" s="785" t="str">
        <f t="shared" si="114"/>
        <v>HI</v>
      </c>
      <c r="F2459" s="786">
        <f>VLOOKUP(C2459,METADATA!$A$5:$H$29,IF(E2459="HI",2,IF(E2459="LO",6,10))+IF(D2459=1,2,IF(D2459=7,1,(IF(WEEKDAY(B2459)=1,2,IF(WEEKDAY(B2459)=7,1,0))))))</f>
        <v>1</v>
      </c>
      <c r="G2459" s="786">
        <f>VLOOKUP(C2459,METADATA!$J$5:$Q$29,IF(E2459="HI",2,IF(E2459="LO",6,10))+IF(D2459=1,2,IF(D2459=7,1,(IF(WEEKDAY(B2459)=1,2,IF(WEEKDAY(B2459)=7,1,0))))))</f>
        <v>1</v>
      </c>
      <c r="H2459" s="787">
        <v>13444.5</v>
      </c>
      <c r="I2459" s="788">
        <v>4312.8799743652344</v>
      </c>
      <c r="K2459" s="795">
        <v>865.8125</v>
      </c>
      <c r="M2459" s="798">
        <f t="shared" si="115"/>
        <v>14119.331213739575</v>
      </c>
      <c r="N2459" s="303"/>
      <c r="S2459" s="786">
        <v>0</v>
      </c>
      <c r="T2459" s="781">
        <f>VLOOKUP(C2459,METADATA!$J$5:$Q$29,IF(E2459="HI",2,IF(E2459="LO",6,10))+IF(S2459=1,2,IF(D2459=7,1,(IF(WEEKDAY(B2459)=1,2,IF(WEEKDAY(B2459)=7,1,0))))))</f>
        <v>1</v>
      </c>
      <c r="U2459" s="781">
        <f>VLOOKUP(C2459,METADATA!$A$5:$H$29,IF(E2459="HI",2,IF(E2459="LO",6,10))+IF(S2459=1,2,IF(D2459=7,1,(IF(WEEKDAY(B2459)=1,2,IF(WEEKDAY(B2459)=7,1,0))))))</f>
        <v>1</v>
      </c>
    </row>
    <row r="2460" spans="2:21" ht="13.95" customHeight="1" x14ac:dyDescent="0.25">
      <c r="B2460" s="784">
        <f t="shared" ref="B2460:B2523" si="116">B2436+1</f>
        <v>45485</v>
      </c>
      <c r="C2460" s="785">
        <v>8</v>
      </c>
      <c r="D2460" s="786">
        <f>IFERROR((INDEX(METADATA!$T$2:$T$20,MATCH(B2460,METADATA!$S$2:$S$20,0))),0)</f>
        <v>0</v>
      </c>
      <c r="E2460" s="785" t="str">
        <f t="shared" si="114"/>
        <v>HI</v>
      </c>
      <c r="F2460" s="786">
        <f>VLOOKUP(C2460,METADATA!$A$5:$H$29,IF(E2460="HI",2,IF(E2460="LO",6,10))+IF(D2460=1,2,IF(D2460=7,1,(IF(WEEKDAY(B2460)=1,2,IF(WEEKDAY(B2460)=7,1,0))))))</f>
        <v>2</v>
      </c>
      <c r="G2460" s="786">
        <f>VLOOKUP(C2460,METADATA!$J$5:$Q$29,IF(E2460="HI",2,IF(E2460="LO",6,10))+IF(D2460=1,2,IF(D2460=7,1,(IF(WEEKDAY(B2460)=1,2,IF(WEEKDAY(B2460)=7,1,0))))))</f>
        <v>1</v>
      </c>
      <c r="H2460" s="787">
        <v>14824.25</v>
      </c>
      <c r="I2460" s="788">
        <v>4091.0549926757813</v>
      </c>
      <c r="K2460" s="795">
        <v>834.63750000000005</v>
      </c>
      <c r="M2460" s="798">
        <f t="shared" si="115"/>
        <v>15378.397803919543</v>
      </c>
      <c r="N2460" s="303"/>
      <c r="S2460" s="786">
        <v>0</v>
      </c>
      <c r="T2460" s="781">
        <f>VLOOKUP(C2460,METADATA!$J$5:$Q$29,IF(E2460="HI",2,IF(E2460="LO",6,10))+IF(S2460=1,2,IF(D2460=7,1,(IF(WEEKDAY(B2460)=1,2,IF(WEEKDAY(B2460)=7,1,0))))))</f>
        <v>1</v>
      </c>
      <c r="U2460" s="781">
        <f>VLOOKUP(C2460,METADATA!$A$5:$H$29,IF(E2460="HI",2,IF(E2460="LO",6,10))+IF(S2460=1,2,IF(D2460=7,1,(IF(WEEKDAY(B2460)=1,2,IF(WEEKDAY(B2460)=7,1,0))))))</f>
        <v>2</v>
      </c>
    </row>
    <row r="2461" spans="2:21" ht="13.95" customHeight="1" x14ac:dyDescent="0.25">
      <c r="B2461" s="784">
        <f t="shared" si="116"/>
        <v>45485</v>
      </c>
      <c r="C2461" s="785">
        <v>9</v>
      </c>
      <c r="D2461" s="786">
        <f>IFERROR((INDEX(METADATA!$T$2:$T$20,MATCH(B2461,METADATA!$S$2:$S$20,0))),0)</f>
        <v>0</v>
      </c>
      <c r="E2461" s="785" t="str">
        <f t="shared" si="114"/>
        <v>HI</v>
      </c>
      <c r="F2461" s="786">
        <f>VLOOKUP(C2461,METADATA!$A$5:$H$29,IF(E2461="HI",2,IF(E2461="LO",6,10))+IF(D2461=1,2,IF(D2461=7,1,(IF(WEEKDAY(B2461)=1,2,IF(WEEKDAY(B2461)=7,1,0))))))</f>
        <v>2</v>
      </c>
      <c r="G2461" s="786">
        <f>VLOOKUP(C2461,METADATA!$J$5:$Q$29,IF(E2461="HI",2,IF(E2461="LO",6,10))+IF(D2461=1,2,IF(D2461=7,1,(IF(WEEKDAY(B2461)=1,2,IF(WEEKDAY(B2461)=7,1,0))))))</f>
        <v>2</v>
      </c>
      <c r="H2461" s="787">
        <v>15461.75</v>
      </c>
      <c r="I2461" s="788">
        <v>4245.320068359375</v>
      </c>
      <c r="K2461" s="795">
        <v>847.33749999999998</v>
      </c>
      <c r="M2461" s="798">
        <f t="shared" si="115"/>
        <v>16033.978157192147</v>
      </c>
      <c r="N2461" s="303"/>
      <c r="S2461" s="786">
        <v>0</v>
      </c>
      <c r="T2461" s="781">
        <f>VLOOKUP(C2461,METADATA!$J$5:$Q$29,IF(E2461="HI",2,IF(E2461="LO",6,10))+IF(S2461=1,2,IF(D2461=7,1,(IF(WEEKDAY(B2461)=1,2,IF(WEEKDAY(B2461)=7,1,0))))))</f>
        <v>2</v>
      </c>
      <c r="U2461" s="781">
        <f>VLOOKUP(C2461,METADATA!$A$5:$H$29,IF(E2461="HI",2,IF(E2461="LO",6,10))+IF(S2461=1,2,IF(D2461=7,1,(IF(WEEKDAY(B2461)=1,2,IF(WEEKDAY(B2461)=7,1,0))))))</f>
        <v>2</v>
      </c>
    </row>
    <row r="2462" spans="2:21" ht="13.95" customHeight="1" x14ac:dyDescent="0.25">
      <c r="B2462" s="784">
        <f t="shared" si="116"/>
        <v>45485</v>
      </c>
      <c r="C2462" s="785">
        <v>10</v>
      </c>
      <c r="D2462" s="786">
        <f>IFERROR((INDEX(METADATA!$T$2:$T$20,MATCH(B2462,METADATA!$S$2:$S$20,0))),0)</f>
        <v>0</v>
      </c>
      <c r="E2462" s="785" t="str">
        <f t="shared" si="114"/>
        <v>HI</v>
      </c>
      <c r="F2462" s="786">
        <f>VLOOKUP(C2462,METADATA!$A$5:$H$29,IF(E2462="HI",2,IF(E2462="LO",6,10))+IF(D2462=1,2,IF(D2462=7,1,(IF(WEEKDAY(B2462)=1,2,IF(WEEKDAY(B2462)=7,1,0))))))</f>
        <v>2</v>
      </c>
      <c r="G2462" s="786">
        <f>VLOOKUP(C2462,METADATA!$J$5:$Q$29,IF(E2462="HI",2,IF(E2462="LO",6,10))+IF(D2462=1,2,IF(D2462=7,1,(IF(WEEKDAY(B2462)=1,2,IF(WEEKDAY(B2462)=7,1,0))))))</f>
        <v>2</v>
      </c>
      <c r="H2462" s="787">
        <v>14979.75</v>
      </c>
      <c r="I2462" s="788">
        <v>4197.6800537109375</v>
      </c>
      <c r="K2462" s="795">
        <v>851.61249999999995</v>
      </c>
      <c r="M2462" s="798">
        <f t="shared" si="115"/>
        <v>15556.780769035175</v>
      </c>
      <c r="N2462" s="303"/>
      <c r="S2462" s="786">
        <v>0</v>
      </c>
      <c r="T2462" s="781">
        <f>VLOOKUP(C2462,METADATA!$J$5:$Q$29,IF(E2462="HI",2,IF(E2462="LO",6,10))+IF(S2462=1,2,IF(D2462=7,1,(IF(WEEKDAY(B2462)=1,2,IF(WEEKDAY(B2462)=7,1,0))))))</f>
        <v>2</v>
      </c>
      <c r="U2462" s="781">
        <f>VLOOKUP(C2462,METADATA!$A$5:$H$29,IF(E2462="HI",2,IF(E2462="LO",6,10))+IF(S2462=1,2,IF(D2462=7,1,(IF(WEEKDAY(B2462)=1,2,IF(WEEKDAY(B2462)=7,1,0))))))</f>
        <v>2</v>
      </c>
    </row>
    <row r="2463" spans="2:21" ht="13.95" customHeight="1" x14ac:dyDescent="0.25">
      <c r="B2463" s="784">
        <f t="shared" si="116"/>
        <v>45485</v>
      </c>
      <c r="C2463" s="785">
        <v>11</v>
      </c>
      <c r="D2463" s="786">
        <f>IFERROR((INDEX(METADATA!$T$2:$T$20,MATCH(B2463,METADATA!$S$2:$S$20,0))),0)</f>
        <v>0</v>
      </c>
      <c r="E2463" s="785" t="str">
        <f t="shared" si="114"/>
        <v>HI</v>
      </c>
      <c r="F2463" s="786">
        <f>VLOOKUP(C2463,METADATA!$A$5:$H$29,IF(E2463="HI",2,IF(E2463="LO",6,10))+IF(D2463=1,2,IF(D2463=7,1,(IF(WEEKDAY(B2463)=1,2,IF(WEEKDAY(B2463)=7,1,0))))))</f>
        <v>2</v>
      </c>
      <c r="G2463" s="786">
        <f>VLOOKUP(C2463,METADATA!$J$5:$Q$29,IF(E2463="HI",2,IF(E2463="LO",6,10))+IF(D2463=1,2,IF(D2463=7,1,(IF(WEEKDAY(B2463)=1,2,IF(WEEKDAY(B2463)=7,1,0))))))</f>
        <v>2</v>
      </c>
      <c r="H2463" s="787">
        <v>15195.25</v>
      </c>
      <c r="I2463" s="788">
        <v>4020.8400268554688</v>
      </c>
      <c r="K2463" s="795">
        <v>856.5</v>
      </c>
      <c r="M2463" s="798">
        <f t="shared" si="115"/>
        <v>15718.230723718973</v>
      </c>
      <c r="N2463" s="303"/>
      <c r="S2463" s="786">
        <v>0</v>
      </c>
      <c r="T2463" s="781">
        <f>VLOOKUP(C2463,METADATA!$J$5:$Q$29,IF(E2463="HI",2,IF(E2463="LO",6,10))+IF(S2463=1,2,IF(D2463=7,1,(IF(WEEKDAY(B2463)=1,2,IF(WEEKDAY(B2463)=7,1,0))))))</f>
        <v>2</v>
      </c>
      <c r="U2463" s="781">
        <f>VLOOKUP(C2463,METADATA!$A$5:$H$29,IF(E2463="HI",2,IF(E2463="LO",6,10))+IF(S2463=1,2,IF(D2463=7,1,(IF(WEEKDAY(B2463)=1,2,IF(WEEKDAY(B2463)=7,1,0))))))</f>
        <v>2</v>
      </c>
    </row>
    <row r="2464" spans="2:21" ht="13.95" customHeight="1" x14ac:dyDescent="0.25">
      <c r="B2464" s="784">
        <f t="shared" si="116"/>
        <v>45485</v>
      </c>
      <c r="C2464" s="785">
        <v>12</v>
      </c>
      <c r="D2464" s="786">
        <f>IFERROR((INDEX(METADATA!$T$2:$T$20,MATCH(B2464,METADATA!$S$2:$S$20,0))),0)</f>
        <v>0</v>
      </c>
      <c r="E2464" s="785" t="str">
        <f t="shared" si="114"/>
        <v>HI</v>
      </c>
      <c r="F2464" s="786">
        <f>VLOOKUP(C2464,METADATA!$A$5:$H$29,IF(E2464="HI",2,IF(E2464="LO",6,10))+IF(D2464=1,2,IF(D2464=7,1,(IF(WEEKDAY(B2464)=1,2,IF(WEEKDAY(B2464)=7,1,0))))))</f>
        <v>2</v>
      </c>
      <c r="G2464" s="786">
        <f>VLOOKUP(C2464,METADATA!$J$5:$Q$29,IF(E2464="HI",2,IF(E2464="LO",6,10))+IF(D2464=1,2,IF(D2464=7,1,(IF(WEEKDAY(B2464)=1,2,IF(WEEKDAY(B2464)=7,1,0))))))</f>
        <v>2</v>
      </c>
      <c r="H2464" s="787">
        <v>14948</v>
      </c>
      <c r="I2464" s="788">
        <v>4091.1449584960938</v>
      </c>
      <c r="K2464" s="795">
        <v>824.32500000000005</v>
      </c>
      <c r="M2464" s="798">
        <f t="shared" si="115"/>
        <v>15497.747290216988</v>
      </c>
      <c r="N2464" s="303"/>
      <c r="S2464" s="786">
        <v>0</v>
      </c>
      <c r="T2464" s="781">
        <f>VLOOKUP(C2464,METADATA!$J$5:$Q$29,IF(E2464="HI",2,IF(E2464="LO",6,10))+IF(S2464=1,2,IF(D2464=7,1,(IF(WEEKDAY(B2464)=1,2,IF(WEEKDAY(B2464)=7,1,0))))))</f>
        <v>2</v>
      </c>
      <c r="U2464" s="781">
        <f>VLOOKUP(C2464,METADATA!$A$5:$H$29,IF(E2464="HI",2,IF(E2464="LO",6,10))+IF(S2464=1,2,IF(D2464=7,1,(IF(WEEKDAY(B2464)=1,2,IF(WEEKDAY(B2464)=7,1,0))))))</f>
        <v>2</v>
      </c>
    </row>
    <row r="2465" spans="2:21" ht="13.95" customHeight="1" x14ac:dyDescent="0.25">
      <c r="B2465" s="784">
        <f t="shared" si="116"/>
        <v>45485</v>
      </c>
      <c r="C2465" s="785">
        <v>13</v>
      </c>
      <c r="D2465" s="786">
        <f>IFERROR((INDEX(METADATA!$T$2:$T$20,MATCH(B2465,METADATA!$S$2:$S$20,0))),0)</f>
        <v>0</v>
      </c>
      <c r="E2465" s="785" t="str">
        <f t="shared" si="114"/>
        <v>HI</v>
      </c>
      <c r="F2465" s="786">
        <f>VLOOKUP(C2465,METADATA!$A$5:$H$29,IF(E2465="HI",2,IF(E2465="LO",6,10))+IF(D2465=1,2,IF(D2465=7,1,(IF(WEEKDAY(B2465)=1,2,IF(WEEKDAY(B2465)=7,1,0))))))</f>
        <v>2</v>
      </c>
      <c r="G2465" s="786">
        <f>VLOOKUP(C2465,METADATA!$J$5:$Q$29,IF(E2465="HI",2,IF(E2465="LO",6,10))+IF(D2465=1,2,IF(D2465=7,1,(IF(WEEKDAY(B2465)=1,2,IF(WEEKDAY(B2465)=7,1,0))))))</f>
        <v>2</v>
      </c>
      <c r="H2465" s="787">
        <v>14401.75</v>
      </c>
      <c r="I2465" s="788">
        <v>4101.6200561523438</v>
      </c>
      <c r="K2465" s="795">
        <v>882.73749999999995</v>
      </c>
      <c r="M2465" s="798">
        <f t="shared" si="115"/>
        <v>14974.434551846396</v>
      </c>
      <c r="N2465" s="303"/>
      <c r="S2465" s="786">
        <v>0</v>
      </c>
      <c r="T2465" s="781">
        <f>VLOOKUP(C2465,METADATA!$J$5:$Q$29,IF(E2465="HI",2,IF(E2465="LO",6,10))+IF(S2465=1,2,IF(D2465=7,1,(IF(WEEKDAY(B2465)=1,2,IF(WEEKDAY(B2465)=7,1,0))))))</f>
        <v>2</v>
      </c>
      <c r="U2465" s="781">
        <f>VLOOKUP(C2465,METADATA!$A$5:$H$29,IF(E2465="HI",2,IF(E2465="LO",6,10))+IF(S2465=1,2,IF(D2465=7,1,(IF(WEEKDAY(B2465)=1,2,IF(WEEKDAY(B2465)=7,1,0))))))</f>
        <v>2</v>
      </c>
    </row>
    <row r="2466" spans="2:21" ht="13.95" customHeight="1" x14ac:dyDescent="0.25">
      <c r="B2466" s="784">
        <f t="shared" si="116"/>
        <v>45485</v>
      </c>
      <c r="C2466" s="785">
        <v>14</v>
      </c>
      <c r="D2466" s="786">
        <f>IFERROR((INDEX(METADATA!$T$2:$T$20,MATCH(B2466,METADATA!$S$2:$S$20,0))),0)</f>
        <v>0</v>
      </c>
      <c r="E2466" s="785" t="str">
        <f t="shared" si="114"/>
        <v>HI</v>
      </c>
      <c r="F2466" s="786">
        <f>VLOOKUP(C2466,METADATA!$A$5:$H$29,IF(E2466="HI",2,IF(E2466="LO",6,10))+IF(D2466=1,2,IF(D2466=7,1,(IF(WEEKDAY(B2466)=1,2,IF(WEEKDAY(B2466)=7,1,0))))))</f>
        <v>2</v>
      </c>
      <c r="G2466" s="786">
        <f>VLOOKUP(C2466,METADATA!$J$5:$Q$29,IF(E2466="HI",2,IF(E2466="LO",6,10))+IF(D2466=1,2,IF(D2466=7,1,(IF(WEEKDAY(B2466)=1,2,IF(WEEKDAY(B2466)=7,1,0))))))</f>
        <v>2</v>
      </c>
      <c r="H2466" s="787">
        <v>14125.25</v>
      </c>
      <c r="I2466" s="788">
        <v>4100.4600219726563</v>
      </c>
      <c r="K2466" s="795">
        <v>909.3125</v>
      </c>
      <c r="M2466" s="798">
        <f t="shared" si="115"/>
        <v>14708.380602714087</v>
      </c>
      <c r="N2466" s="303"/>
      <c r="S2466" s="786">
        <v>0</v>
      </c>
      <c r="T2466" s="781">
        <f>VLOOKUP(C2466,METADATA!$J$5:$Q$29,IF(E2466="HI",2,IF(E2466="LO",6,10))+IF(S2466=1,2,IF(D2466=7,1,(IF(WEEKDAY(B2466)=1,2,IF(WEEKDAY(B2466)=7,1,0))))))</f>
        <v>2</v>
      </c>
      <c r="U2466" s="781">
        <f>VLOOKUP(C2466,METADATA!$A$5:$H$29,IF(E2466="HI",2,IF(E2466="LO",6,10))+IF(S2466=1,2,IF(D2466=7,1,(IF(WEEKDAY(B2466)=1,2,IF(WEEKDAY(B2466)=7,1,0))))))</f>
        <v>2</v>
      </c>
    </row>
    <row r="2467" spans="2:21" ht="13.95" customHeight="1" x14ac:dyDescent="0.25">
      <c r="B2467" s="784">
        <f t="shared" si="116"/>
        <v>45485</v>
      </c>
      <c r="C2467" s="785">
        <v>15</v>
      </c>
      <c r="D2467" s="786">
        <f>IFERROR((INDEX(METADATA!$T$2:$T$20,MATCH(B2467,METADATA!$S$2:$S$20,0))),0)</f>
        <v>0</v>
      </c>
      <c r="E2467" s="785" t="str">
        <f t="shared" si="114"/>
        <v>HI</v>
      </c>
      <c r="F2467" s="786">
        <f>VLOOKUP(C2467,METADATA!$A$5:$H$29,IF(E2467="HI",2,IF(E2467="LO",6,10))+IF(D2467=1,2,IF(D2467=7,1,(IF(WEEKDAY(B2467)=1,2,IF(WEEKDAY(B2467)=7,1,0))))))</f>
        <v>2</v>
      </c>
      <c r="G2467" s="786">
        <f>VLOOKUP(C2467,METADATA!$J$5:$Q$29,IF(E2467="HI",2,IF(E2467="LO",6,10))+IF(D2467=1,2,IF(D2467=7,1,(IF(WEEKDAY(B2467)=1,2,IF(WEEKDAY(B2467)=7,1,0))))))</f>
        <v>2</v>
      </c>
      <c r="H2467" s="787">
        <v>13688.25</v>
      </c>
      <c r="I2467" s="788">
        <v>4194.5598754882813</v>
      </c>
      <c r="K2467" s="795">
        <v>905.6</v>
      </c>
      <c r="M2467" s="798">
        <f t="shared" si="115"/>
        <v>14316.51216643063</v>
      </c>
      <c r="N2467" s="303"/>
      <c r="S2467" s="786">
        <v>0</v>
      </c>
      <c r="T2467" s="781">
        <f>VLOOKUP(C2467,METADATA!$J$5:$Q$29,IF(E2467="HI",2,IF(E2467="LO",6,10))+IF(S2467=1,2,IF(D2467=7,1,(IF(WEEKDAY(B2467)=1,2,IF(WEEKDAY(B2467)=7,1,0))))))</f>
        <v>2</v>
      </c>
      <c r="U2467" s="781">
        <f>VLOOKUP(C2467,METADATA!$A$5:$H$29,IF(E2467="HI",2,IF(E2467="LO",6,10))+IF(S2467=1,2,IF(D2467=7,1,(IF(WEEKDAY(B2467)=1,2,IF(WEEKDAY(B2467)=7,1,0))))))</f>
        <v>2</v>
      </c>
    </row>
    <row r="2468" spans="2:21" ht="13.95" customHeight="1" x14ac:dyDescent="0.25">
      <c r="B2468" s="784">
        <f t="shared" si="116"/>
        <v>45485</v>
      </c>
      <c r="C2468" s="785">
        <v>16</v>
      </c>
      <c r="D2468" s="786">
        <f>IFERROR((INDEX(METADATA!$T$2:$T$20,MATCH(B2468,METADATA!$S$2:$S$20,0))),0)</f>
        <v>0</v>
      </c>
      <c r="E2468" s="785" t="str">
        <f t="shared" si="114"/>
        <v>HI</v>
      </c>
      <c r="F2468" s="786">
        <f>VLOOKUP(C2468,METADATA!$A$5:$H$29,IF(E2468="HI",2,IF(E2468="LO",6,10))+IF(D2468=1,2,IF(D2468=7,1,(IF(WEEKDAY(B2468)=1,2,IF(WEEKDAY(B2468)=7,1,0))))))</f>
        <v>2</v>
      </c>
      <c r="G2468" s="786">
        <f>VLOOKUP(C2468,METADATA!$J$5:$Q$29,IF(E2468="HI",2,IF(E2468="LO",6,10))+IF(D2468=1,2,IF(D2468=7,1,(IF(WEEKDAY(B2468)=1,2,IF(WEEKDAY(B2468)=7,1,0))))))</f>
        <v>2</v>
      </c>
      <c r="H2468" s="787">
        <v>13433.75</v>
      </c>
      <c r="I2468" s="788">
        <v>4205.3850402832031</v>
      </c>
      <c r="K2468" s="795">
        <v>913.98749999999995</v>
      </c>
      <c r="M2468" s="798">
        <f t="shared" si="115"/>
        <v>14076.608341484029</v>
      </c>
      <c r="N2468" s="303"/>
      <c r="S2468" s="786">
        <v>0</v>
      </c>
      <c r="T2468" s="781">
        <f>VLOOKUP(C2468,METADATA!$J$5:$Q$29,IF(E2468="HI",2,IF(E2468="LO",6,10))+IF(S2468=1,2,IF(D2468=7,1,(IF(WEEKDAY(B2468)=1,2,IF(WEEKDAY(B2468)=7,1,0))))))</f>
        <v>2</v>
      </c>
      <c r="U2468" s="781">
        <f>VLOOKUP(C2468,METADATA!$A$5:$H$29,IF(E2468="HI",2,IF(E2468="LO",6,10))+IF(S2468=1,2,IF(D2468=7,1,(IF(WEEKDAY(B2468)=1,2,IF(WEEKDAY(B2468)=7,1,0))))))</f>
        <v>2</v>
      </c>
    </row>
    <row r="2469" spans="2:21" ht="13.95" customHeight="1" x14ac:dyDescent="0.25">
      <c r="B2469" s="784">
        <f t="shared" si="116"/>
        <v>45485</v>
      </c>
      <c r="C2469" s="785">
        <v>17</v>
      </c>
      <c r="D2469" s="786">
        <f>IFERROR((INDEX(METADATA!$T$2:$T$20,MATCH(B2469,METADATA!$S$2:$S$20,0))),0)</f>
        <v>0</v>
      </c>
      <c r="E2469" s="785" t="str">
        <f t="shared" si="114"/>
        <v>HI</v>
      </c>
      <c r="F2469" s="786">
        <f>VLOOKUP(C2469,METADATA!$A$5:$H$29,IF(E2469="HI",2,IF(E2469="LO",6,10))+IF(D2469=1,2,IF(D2469=7,1,(IF(WEEKDAY(B2469)=1,2,IF(WEEKDAY(B2469)=7,1,0))))))</f>
        <v>1</v>
      </c>
      <c r="G2469" s="786">
        <f>VLOOKUP(C2469,METADATA!$J$5:$Q$29,IF(E2469="HI",2,IF(E2469="LO",6,10))+IF(D2469=1,2,IF(D2469=7,1,(IF(WEEKDAY(B2469)=1,2,IF(WEEKDAY(B2469)=7,1,0))))))</f>
        <v>1</v>
      </c>
      <c r="H2469" s="787">
        <v>13258</v>
      </c>
      <c r="I2469" s="788">
        <v>4083.530029296875</v>
      </c>
      <c r="K2469" s="795">
        <v>902.26250000000005</v>
      </c>
      <c r="M2469" s="798">
        <f t="shared" si="115"/>
        <v>13872.627058353775</v>
      </c>
      <c r="N2469" s="303"/>
      <c r="S2469" s="786">
        <v>0</v>
      </c>
      <c r="T2469" s="781">
        <f>VLOOKUP(C2469,METADATA!$J$5:$Q$29,IF(E2469="HI",2,IF(E2469="LO",6,10))+IF(S2469=1,2,IF(D2469=7,1,(IF(WEEKDAY(B2469)=1,2,IF(WEEKDAY(B2469)=7,1,0))))))</f>
        <v>1</v>
      </c>
      <c r="U2469" s="781">
        <f>VLOOKUP(C2469,METADATA!$A$5:$H$29,IF(E2469="HI",2,IF(E2469="LO",6,10))+IF(S2469=1,2,IF(D2469=7,1,(IF(WEEKDAY(B2469)=1,2,IF(WEEKDAY(B2469)=7,1,0))))))</f>
        <v>1</v>
      </c>
    </row>
    <row r="2470" spans="2:21" ht="13.95" customHeight="1" x14ac:dyDescent="0.25">
      <c r="B2470" s="784">
        <f t="shared" si="116"/>
        <v>45485</v>
      </c>
      <c r="C2470" s="785">
        <v>18</v>
      </c>
      <c r="D2470" s="786">
        <f>IFERROR((INDEX(METADATA!$T$2:$T$20,MATCH(B2470,METADATA!$S$2:$S$20,0))),0)</f>
        <v>0</v>
      </c>
      <c r="E2470" s="785" t="str">
        <f t="shared" si="114"/>
        <v>HI</v>
      </c>
      <c r="F2470" s="786">
        <f>VLOOKUP(C2470,METADATA!$A$5:$H$29,IF(E2470="HI",2,IF(E2470="LO",6,10))+IF(D2470=1,2,IF(D2470=7,1,(IF(WEEKDAY(B2470)=1,2,IF(WEEKDAY(B2470)=7,1,0))))))</f>
        <v>1</v>
      </c>
      <c r="G2470" s="786">
        <f>VLOOKUP(C2470,METADATA!$J$5:$Q$29,IF(E2470="HI",2,IF(E2470="LO",6,10))+IF(D2470=1,2,IF(D2470=7,1,(IF(WEEKDAY(B2470)=1,2,IF(WEEKDAY(B2470)=7,1,0))))))</f>
        <v>1</v>
      </c>
      <c r="H2470" s="787">
        <v>13293.5</v>
      </c>
      <c r="I2470" s="788">
        <v>3945.1549682617188</v>
      </c>
      <c r="K2470" s="795">
        <v>933.76250000000005</v>
      </c>
      <c r="M2470" s="798">
        <f t="shared" si="115"/>
        <v>13866.55652905941</v>
      </c>
      <c r="N2470" s="303"/>
      <c r="S2470" s="786">
        <v>0</v>
      </c>
      <c r="T2470" s="781">
        <f>VLOOKUP(C2470,METADATA!$J$5:$Q$29,IF(E2470="HI",2,IF(E2470="LO",6,10))+IF(S2470=1,2,IF(D2470=7,1,(IF(WEEKDAY(B2470)=1,2,IF(WEEKDAY(B2470)=7,1,0))))))</f>
        <v>1</v>
      </c>
      <c r="U2470" s="781">
        <f>VLOOKUP(C2470,METADATA!$A$5:$H$29,IF(E2470="HI",2,IF(E2470="LO",6,10))+IF(S2470=1,2,IF(D2470=7,1,(IF(WEEKDAY(B2470)=1,2,IF(WEEKDAY(B2470)=7,1,0))))))</f>
        <v>1</v>
      </c>
    </row>
    <row r="2471" spans="2:21" ht="13.95" customHeight="1" x14ac:dyDescent="0.25">
      <c r="B2471" s="784">
        <f t="shared" si="116"/>
        <v>45485</v>
      </c>
      <c r="C2471" s="785">
        <v>19</v>
      </c>
      <c r="D2471" s="786">
        <f>IFERROR((INDEX(METADATA!$T$2:$T$20,MATCH(B2471,METADATA!$S$2:$S$20,0))),0)</f>
        <v>0</v>
      </c>
      <c r="E2471" s="785" t="str">
        <f t="shared" si="114"/>
        <v>HI</v>
      </c>
      <c r="F2471" s="786">
        <f>VLOOKUP(C2471,METADATA!$A$5:$H$29,IF(E2471="HI",2,IF(E2471="LO",6,10))+IF(D2471=1,2,IF(D2471=7,1,(IF(WEEKDAY(B2471)=1,2,IF(WEEKDAY(B2471)=7,1,0))))))</f>
        <v>1</v>
      </c>
      <c r="G2471" s="786">
        <f>VLOOKUP(C2471,METADATA!$J$5:$Q$29,IF(E2471="HI",2,IF(E2471="LO",6,10))+IF(D2471=1,2,IF(D2471=7,1,(IF(WEEKDAY(B2471)=1,2,IF(WEEKDAY(B2471)=7,1,0))))))</f>
        <v>2</v>
      </c>
      <c r="H2471" s="787">
        <v>13975.5</v>
      </c>
      <c r="I2471" s="788">
        <v>4123.2549743652344</v>
      </c>
      <c r="K2471" s="795">
        <v>0</v>
      </c>
      <c r="M2471" s="798">
        <f t="shared" si="115"/>
        <v>14571.061451851325</v>
      </c>
      <c r="N2471" s="303"/>
      <c r="S2471" s="786">
        <v>0</v>
      </c>
      <c r="T2471" s="781">
        <f>VLOOKUP(C2471,METADATA!$J$5:$Q$29,IF(E2471="HI",2,IF(E2471="LO",6,10))+IF(S2471=1,2,IF(D2471=7,1,(IF(WEEKDAY(B2471)=1,2,IF(WEEKDAY(B2471)=7,1,0))))))</f>
        <v>2</v>
      </c>
      <c r="U2471" s="781">
        <f>VLOOKUP(C2471,METADATA!$A$5:$H$29,IF(E2471="HI",2,IF(E2471="LO",6,10))+IF(S2471=1,2,IF(D2471=7,1,(IF(WEEKDAY(B2471)=1,2,IF(WEEKDAY(B2471)=7,1,0))))))</f>
        <v>1</v>
      </c>
    </row>
    <row r="2472" spans="2:21" ht="13.95" customHeight="1" x14ac:dyDescent="0.25">
      <c r="B2472" s="784">
        <f t="shared" si="116"/>
        <v>45485</v>
      </c>
      <c r="C2472" s="785">
        <v>20</v>
      </c>
      <c r="D2472" s="786">
        <f>IFERROR((INDEX(METADATA!$T$2:$T$20,MATCH(B2472,METADATA!$S$2:$S$20,0))),0)</f>
        <v>0</v>
      </c>
      <c r="E2472" s="785" t="str">
        <f t="shared" si="114"/>
        <v>HI</v>
      </c>
      <c r="F2472" s="786">
        <f>VLOOKUP(C2472,METADATA!$A$5:$H$29,IF(E2472="HI",2,IF(E2472="LO",6,10))+IF(D2472=1,2,IF(D2472=7,1,(IF(WEEKDAY(B2472)=1,2,IF(WEEKDAY(B2472)=7,1,0))))))</f>
        <v>2</v>
      </c>
      <c r="G2472" s="786">
        <f>VLOOKUP(C2472,METADATA!$J$5:$Q$29,IF(E2472="HI",2,IF(E2472="LO",6,10))+IF(D2472=1,2,IF(D2472=7,1,(IF(WEEKDAY(B2472)=1,2,IF(WEEKDAY(B2472)=7,1,0))))))</f>
        <v>2</v>
      </c>
      <c r="H2472" s="787">
        <v>12536</v>
      </c>
      <c r="I2472" s="788">
        <v>4242.0849304199219</v>
      </c>
      <c r="K2472" s="795">
        <v>0</v>
      </c>
      <c r="M2472" s="798">
        <f t="shared" si="115"/>
        <v>13234.295619975239</v>
      </c>
      <c r="N2472" s="303"/>
      <c r="S2472" s="786">
        <v>0</v>
      </c>
      <c r="T2472" s="781">
        <f>VLOOKUP(C2472,METADATA!$J$5:$Q$29,IF(E2472="HI",2,IF(E2472="LO",6,10))+IF(S2472=1,2,IF(D2472=7,1,(IF(WEEKDAY(B2472)=1,2,IF(WEEKDAY(B2472)=7,1,0))))))</f>
        <v>2</v>
      </c>
      <c r="U2472" s="781">
        <f>VLOOKUP(C2472,METADATA!$A$5:$H$29,IF(E2472="HI",2,IF(E2472="LO",6,10))+IF(S2472=1,2,IF(D2472=7,1,(IF(WEEKDAY(B2472)=1,2,IF(WEEKDAY(B2472)=7,1,0))))))</f>
        <v>2</v>
      </c>
    </row>
    <row r="2473" spans="2:21" ht="13.95" customHeight="1" x14ac:dyDescent="0.25">
      <c r="B2473" s="784">
        <f t="shared" si="116"/>
        <v>45485</v>
      </c>
      <c r="C2473" s="785">
        <v>21</v>
      </c>
      <c r="D2473" s="786">
        <f>IFERROR((INDEX(METADATA!$T$2:$T$20,MATCH(B2473,METADATA!$S$2:$S$20,0))),0)</f>
        <v>0</v>
      </c>
      <c r="E2473" s="785" t="str">
        <f t="shared" si="114"/>
        <v>HI</v>
      </c>
      <c r="F2473" s="786">
        <f>VLOOKUP(C2473,METADATA!$A$5:$H$29,IF(E2473="HI",2,IF(E2473="LO",6,10))+IF(D2473=1,2,IF(D2473=7,1,(IF(WEEKDAY(B2473)=1,2,IF(WEEKDAY(B2473)=7,1,0))))))</f>
        <v>2</v>
      </c>
      <c r="G2473" s="786">
        <f>VLOOKUP(C2473,METADATA!$J$5:$Q$29,IF(E2473="HI",2,IF(E2473="LO",6,10))+IF(D2473=1,2,IF(D2473=7,1,(IF(WEEKDAY(B2473)=1,2,IF(WEEKDAY(B2473)=7,1,0))))))</f>
        <v>2</v>
      </c>
      <c r="H2473" s="787">
        <v>11259</v>
      </c>
      <c r="I2473" s="788">
        <v>4308.1650390625</v>
      </c>
      <c r="K2473" s="795">
        <v>0</v>
      </c>
      <c r="M2473" s="798">
        <f t="shared" si="115"/>
        <v>12055.097137883227</v>
      </c>
      <c r="N2473" s="303"/>
      <c r="S2473" s="786">
        <v>0</v>
      </c>
      <c r="T2473" s="781">
        <f>VLOOKUP(C2473,METADATA!$J$5:$Q$29,IF(E2473="HI",2,IF(E2473="LO",6,10))+IF(S2473=1,2,IF(D2473=7,1,(IF(WEEKDAY(B2473)=1,2,IF(WEEKDAY(B2473)=7,1,0))))))</f>
        <v>2</v>
      </c>
      <c r="U2473" s="781">
        <f>VLOOKUP(C2473,METADATA!$A$5:$H$29,IF(E2473="HI",2,IF(E2473="LO",6,10))+IF(S2473=1,2,IF(D2473=7,1,(IF(WEEKDAY(B2473)=1,2,IF(WEEKDAY(B2473)=7,1,0))))))</f>
        <v>2</v>
      </c>
    </row>
    <row r="2474" spans="2:21" ht="13.95" customHeight="1" x14ac:dyDescent="0.25">
      <c r="B2474" s="784">
        <f t="shared" si="116"/>
        <v>45485</v>
      </c>
      <c r="C2474" s="785">
        <v>22</v>
      </c>
      <c r="D2474" s="786">
        <f>IFERROR((INDEX(METADATA!$T$2:$T$20,MATCH(B2474,METADATA!$S$2:$S$20,0))),0)</f>
        <v>0</v>
      </c>
      <c r="E2474" s="785" t="str">
        <f t="shared" si="114"/>
        <v>HI</v>
      </c>
      <c r="F2474" s="786">
        <f>VLOOKUP(C2474,METADATA!$A$5:$H$29,IF(E2474="HI",2,IF(E2474="LO",6,10))+IF(D2474=1,2,IF(D2474=7,1,(IF(WEEKDAY(B2474)=1,2,IF(WEEKDAY(B2474)=7,1,0))))))</f>
        <v>3</v>
      </c>
      <c r="G2474" s="786">
        <f>VLOOKUP(C2474,METADATA!$J$5:$Q$29,IF(E2474="HI",2,IF(E2474="LO",6,10))+IF(D2474=1,2,IF(D2474=7,1,(IF(WEEKDAY(B2474)=1,2,IF(WEEKDAY(B2474)=7,1,0))))))</f>
        <v>3</v>
      </c>
      <c r="H2474" s="787">
        <v>10230</v>
      </c>
      <c r="I2474" s="788">
        <v>4154.5000915527344</v>
      </c>
      <c r="K2474" s="795">
        <v>0</v>
      </c>
      <c r="M2474" s="798">
        <f t="shared" si="115"/>
        <v>11041.411640307215</v>
      </c>
      <c r="N2474" s="303"/>
      <c r="S2474" s="786">
        <v>0</v>
      </c>
      <c r="T2474" s="781">
        <f>VLOOKUP(C2474,METADATA!$J$5:$Q$29,IF(E2474="HI",2,IF(E2474="LO",6,10))+IF(S2474=1,2,IF(D2474=7,1,(IF(WEEKDAY(B2474)=1,2,IF(WEEKDAY(B2474)=7,1,0))))))</f>
        <v>3</v>
      </c>
      <c r="U2474" s="781">
        <f>VLOOKUP(C2474,METADATA!$A$5:$H$29,IF(E2474="HI",2,IF(E2474="LO",6,10))+IF(S2474=1,2,IF(D2474=7,1,(IF(WEEKDAY(B2474)=1,2,IF(WEEKDAY(B2474)=7,1,0))))))</f>
        <v>3</v>
      </c>
    </row>
    <row r="2475" spans="2:21" ht="13.95" customHeight="1" x14ac:dyDescent="0.25">
      <c r="B2475" s="784">
        <f t="shared" si="116"/>
        <v>45485</v>
      </c>
      <c r="C2475" s="785">
        <v>23</v>
      </c>
      <c r="D2475" s="786">
        <f>IFERROR((INDEX(METADATA!$T$2:$T$20,MATCH(B2475,METADATA!$S$2:$S$20,0))),0)</f>
        <v>0</v>
      </c>
      <c r="E2475" s="785" t="str">
        <f t="shared" si="114"/>
        <v>HI</v>
      </c>
      <c r="F2475" s="786">
        <f>VLOOKUP(C2475,METADATA!$A$5:$H$29,IF(E2475="HI",2,IF(E2475="LO",6,10))+IF(D2475=1,2,IF(D2475=7,1,(IF(WEEKDAY(B2475)=1,2,IF(WEEKDAY(B2475)=7,1,0))))))</f>
        <v>3</v>
      </c>
      <c r="G2475" s="786">
        <f>VLOOKUP(C2475,METADATA!$J$5:$Q$29,IF(E2475="HI",2,IF(E2475="LO",6,10))+IF(D2475=1,2,IF(D2475=7,1,(IF(WEEKDAY(B2475)=1,2,IF(WEEKDAY(B2475)=7,1,0))))))</f>
        <v>3</v>
      </c>
      <c r="H2475" s="787">
        <v>9260.5</v>
      </c>
      <c r="I2475" s="788">
        <v>4196.97998046875</v>
      </c>
      <c r="K2475" s="795">
        <v>0</v>
      </c>
      <c r="M2475" s="798">
        <f t="shared" si="115"/>
        <v>10167.177642121507</v>
      </c>
      <c r="N2475" s="303"/>
      <c r="S2475" s="786">
        <v>0</v>
      </c>
      <c r="T2475" s="781">
        <f>VLOOKUP(C2475,METADATA!$J$5:$Q$29,IF(E2475="HI",2,IF(E2475="LO",6,10))+IF(S2475=1,2,IF(D2475=7,1,(IF(WEEKDAY(B2475)=1,2,IF(WEEKDAY(B2475)=7,1,0))))))</f>
        <v>3</v>
      </c>
      <c r="U2475" s="781">
        <f>VLOOKUP(C2475,METADATA!$A$5:$H$29,IF(E2475="HI",2,IF(E2475="LO",6,10))+IF(S2475=1,2,IF(D2475=7,1,(IF(WEEKDAY(B2475)=1,2,IF(WEEKDAY(B2475)=7,1,0))))))</f>
        <v>3</v>
      </c>
    </row>
    <row r="2476" spans="2:21" ht="13.95" customHeight="1" x14ac:dyDescent="0.25">
      <c r="B2476" s="784">
        <f t="shared" si="116"/>
        <v>45486</v>
      </c>
      <c r="C2476" s="785">
        <v>0</v>
      </c>
      <c r="D2476" s="786">
        <f>IFERROR((INDEX(METADATA!$T$2:$T$20,MATCH(B2476,METADATA!$S$2:$S$20,0))),0)</f>
        <v>0</v>
      </c>
      <c r="E2476" s="785" t="str">
        <f t="shared" si="114"/>
        <v>HI</v>
      </c>
      <c r="F2476" s="786">
        <f>VLOOKUP(C2476,METADATA!$A$5:$H$29,IF(E2476="HI",2,IF(E2476="LO",6,10))+IF(D2476=1,2,IF(D2476=7,1,(IF(WEEKDAY(B2476)=1,2,IF(WEEKDAY(B2476)=7,1,0))))))</f>
        <v>3</v>
      </c>
      <c r="G2476" s="786">
        <f>VLOOKUP(C2476,METADATA!$J$5:$Q$29,IF(E2476="HI",2,IF(E2476="LO",6,10))+IF(D2476=1,2,IF(D2476=7,1,(IF(WEEKDAY(B2476)=1,2,IF(WEEKDAY(B2476)=7,1,0))))))</f>
        <v>3</v>
      </c>
      <c r="H2476" s="787">
        <v>8615.75</v>
      </c>
      <c r="I2476" s="788">
        <v>4422.8400268554688</v>
      </c>
      <c r="K2476" s="795">
        <v>0</v>
      </c>
      <c r="M2476" s="798">
        <f t="shared" si="115"/>
        <v>9684.6611693778359</v>
      </c>
      <c r="N2476" s="303"/>
      <c r="S2476" s="786">
        <v>0</v>
      </c>
      <c r="T2476" s="781">
        <f>VLOOKUP(C2476,METADATA!$J$5:$Q$29,IF(E2476="HI",2,IF(E2476="LO",6,10))+IF(S2476=1,2,IF(D2476=7,1,(IF(WEEKDAY(B2476)=1,2,IF(WEEKDAY(B2476)=7,1,0))))))</f>
        <v>3</v>
      </c>
      <c r="U2476" s="781">
        <f>VLOOKUP(C2476,METADATA!$A$5:$H$29,IF(E2476="HI",2,IF(E2476="LO",6,10))+IF(S2476=1,2,IF(D2476=7,1,(IF(WEEKDAY(B2476)=1,2,IF(WEEKDAY(B2476)=7,1,0))))))</f>
        <v>3</v>
      </c>
    </row>
    <row r="2477" spans="2:21" ht="13.95" customHeight="1" x14ac:dyDescent="0.25">
      <c r="B2477" s="784">
        <f t="shared" si="116"/>
        <v>45486</v>
      </c>
      <c r="C2477" s="785">
        <v>1</v>
      </c>
      <c r="D2477" s="786">
        <f>IFERROR((INDEX(METADATA!$T$2:$T$20,MATCH(B2477,METADATA!$S$2:$S$20,0))),0)</f>
        <v>0</v>
      </c>
      <c r="E2477" s="785" t="str">
        <f t="shared" si="114"/>
        <v>HI</v>
      </c>
      <c r="F2477" s="786">
        <f>VLOOKUP(C2477,METADATA!$A$5:$H$29,IF(E2477="HI",2,IF(E2477="LO",6,10))+IF(D2477=1,2,IF(D2477=7,1,(IF(WEEKDAY(B2477)=1,2,IF(WEEKDAY(B2477)=7,1,0))))))</f>
        <v>3</v>
      </c>
      <c r="G2477" s="786">
        <f>VLOOKUP(C2477,METADATA!$J$5:$Q$29,IF(E2477="HI",2,IF(E2477="LO",6,10))+IF(D2477=1,2,IF(D2477=7,1,(IF(WEEKDAY(B2477)=1,2,IF(WEEKDAY(B2477)=7,1,0))))))</f>
        <v>3</v>
      </c>
      <c r="H2477" s="787">
        <v>8147.75</v>
      </c>
      <c r="I2477" s="788">
        <v>4288.8050231933594</v>
      </c>
      <c r="K2477" s="795">
        <v>0</v>
      </c>
      <c r="M2477" s="798">
        <f t="shared" si="115"/>
        <v>9207.5880983821498</v>
      </c>
      <c r="N2477" s="303"/>
      <c r="S2477" s="786">
        <v>0</v>
      </c>
      <c r="T2477" s="781">
        <f>VLOOKUP(C2477,METADATA!$J$5:$Q$29,IF(E2477="HI",2,IF(E2477="LO",6,10))+IF(S2477=1,2,IF(D2477=7,1,(IF(WEEKDAY(B2477)=1,2,IF(WEEKDAY(B2477)=7,1,0))))))</f>
        <v>3</v>
      </c>
      <c r="U2477" s="781">
        <f>VLOOKUP(C2477,METADATA!$A$5:$H$29,IF(E2477="HI",2,IF(E2477="LO",6,10))+IF(S2477=1,2,IF(D2477=7,1,(IF(WEEKDAY(B2477)=1,2,IF(WEEKDAY(B2477)=7,1,0))))))</f>
        <v>3</v>
      </c>
    </row>
    <row r="2478" spans="2:21" ht="13.95" customHeight="1" x14ac:dyDescent="0.25">
      <c r="B2478" s="784">
        <f t="shared" si="116"/>
        <v>45486</v>
      </c>
      <c r="C2478" s="785">
        <v>2</v>
      </c>
      <c r="D2478" s="786">
        <f>IFERROR((INDEX(METADATA!$T$2:$T$20,MATCH(B2478,METADATA!$S$2:$S$20,0))),0)</f>
        <v>0</v>
      </c>
      <c r="E2478" s="785" t="str">
        <f t="shared" si="114"/>
        <v>HI</v>
      </c>
      <c r="F2478" s="786">
        <f>VLOOKUP(C2478,METADATA!$A$5:$H$29,IF(E2478="HI",2,IF(E2478="LO",6,10))+IF(D2478=1,2,IF(D2478=7,1,(IF(WEEKDAY(B2478)=1,2,IF(WEEKDAY(B2478)=7,1,0))))))</f>
        <v>3</v>
      </c>
      <c r="G2478" s="786">
        <f>VLOOKUP(C2478,METADATA!$J$5:$Q$29,IF(E2478="HI",2,IF(E2478="LO",6,10))+IF(D2478=1,2,IF(D2478=7,1,(IF(WEEKDAY(B2478)=1,2,IF(WEEKDAY(B2478)=7,1,0))))))</f>
        <v>3</v>
      </c>
      <c r="H2478" s="787">
        <v>8027.5</v>
      </c>
      <c r="I2478" s="788">
        <v>3594.14501953125</v>
      </c>
      <c r="K2478" s="795">
        <v>0</v>
      </c>
      <c r="M2478" s="798">
        <f t="shared" si="115"/>
        <v>8795.3757549874626</v>
      </c>
      <c r="N2478" s="303"/>
      <c r="S2478" s="786">
        <v>0</v>
      </c>
      <c r="T2478" s="781">
        <f>VLOOKUP(C2478,METADATA!$J$5:$Q$29,IF(E2478="HI",2,IF(E2478="LO",6,10))+IF(S2478=1,2,IF(D2478=7,1,(IF(WEEKDAY(B2478)=1,2,IF(WEEKDAY(B2478)=7,1,0))))))</f>
        <v>3</v>
      </c>
      <c r="U2478" s="781">
        <f>VLOOKUP(C2478,METADATA!$A$5:$H$29,IF(E2478="HI",2,IF(E2478="LO",6,10))+IF(S2478=1,2,IF(D2478=7,1,(IF(WEEKDAY(B2478)=1,2,IF(WEEKDAY(B2478)=7,1,0))))))</f>
        <v>3</v>
      </c>
    </row>
    <row r="2479" spans="2:21" ht="13.95" customHeight="1" x14ac:dyDescent="0.25">
      <c r="B2479" s="784">
        <f t="shared" si="116"/>
        <v>45486</v>
      </c>
      <c r="C2479" s="785">
        <v>3</v>
      </c>
      <c r="D2479" s="786">
        <f>IFERROR((INDEX(METADATA!$T$2:$T$20,MATCH(B2479,METADATA!$S$2:$S$20,0))),0)</f>
        <v>0</v>
      </c>
      <c r="E2479" s="785" t="str">
        <f t="shared" si="114"/>
        <v>HI</v>
      </c>
      <c r="F2479" s="786">
        <f>VLOOKUP(C2479,METADATA!$A$5:$H$29,IF(E2479="HI",2,IF(E2479="LO",6,10))+IF(D2479=1,2,IF(D2479=7,1,(IF(WEEKDAY(B2479)=1,2,IF(WEEKDAY(B2479)=7,1,0))))))</f>
        <v>3</v>
      </c>
      <c r="G2479" s="786">
        <f>VLOOKUP(C2479,METADATA!$J$5:$Q$29,IF(E2479="HI",2,IF(E2479="LO",6,10))+IF(D2479=1,2,IF(D2479=7,1,(IF(WEEKDAY(B2479)=1,2,IF(WEEKDAY(B2479)=7,1,0))))))</f>
        <v>3</v>
      </c>
      <c r="H2479" s="787">
        <v>8127.5</v>
      </c>
      <c r="I2479" s="788">
        <v>3034.2950744628906</v>
      </c>
      <c r="K2479" s="795">
        <v>0</v>
      </c>
      <c r="M2479" s="798">
        <f t="shared" si="115"/>
        <v>8675.4367526315218</v>
      </c>
      <c r="N2479" s="303"/>
      <c r="S2479" s="786">
        <v>0</v>
      </c>
      <c r="T2479" s="781">
        <f>VLOOKUP(C2479,METADATA!$J$5:$Q$29,IF(E2479="HI",2,IF(E2479="LO",6,10))+IF(S2479=1,2,IF(D2479=7,1,(IF(WEEKDAY(B2479)=1,2,IF(WEEKDAY(B2479)=7,1,0))))))</f>
        <v>3</v>
      </c>
      <c r="U2479" s="781">
        <f>VLOOKUP(C2479,METADATA!$A$5:$H$29,IF(E2479="HI",2,IF(E2479="LO",6,10))+IF(S2479=1,2,IF(D2479=7,1,(IF(WEEKDAY(B2479)=1,2,IF(WEEKDAY(B2479)=7,1,0))))))</f>
        <v>3</v>
      </c>
    </row>
    <row r="2480" spans="2:21" ht="13.95" customHeight="1" x14ac:dyDescent="0.25">
      <c r="B2480" s="784">
        <f t="shared" si="116"/>
        <v>45486</v>
      </c>
      <c r="C2480" s="785">
        <v>4</v>
      </c>
      <c r="D2480" s="786">
        <f>IFERROR((INDEX(METADATA!$T$2:$T$20,MATCH(B2480,METADATA!$S$2:$S$20,0))),0)</f>
        <v>0</v>
      </c>
      <c r="E2480" s="785" t="str">
        <f t="shared" si="114"/>
        <v>HI</v>
      </c>
      <c r="F2480" s="786">
        <f>VLOOKUP(C2480,METADATA!$A$5:$H$29,IF(E2480="HI",2,IF(E2480="LO",6,10))+IF(D2480=1,2,IF(D2480=7,1,(IF(WEEKDAY(B2480)=1,2,IF(WEEKDAY(B2480)=7,1,0))))))</f>
        <v>3</v>
      </c>
      <c r="G2480" s="786">
        <f>VLOOKUP(C2480,METADATA!$J$5:$Q$29,IF(E2480="HI",2,IF(E2480="LO",6,10))+IF(D2480=1,2,IF(D2480=7,1,(IF(WEEKDAY(B2480)=1,2,IF(WEEKDAY(B2480)=7,1,0))))))</f>
        <v>3</v>
      </c>
      <c r="H2480" s="787">
        <v>8424</v>
      </c>
      <c r="I2480" s="788">
        <v>1880.5425415039063</v>
      </c>
      <c r="K2480" s="795">
        <v>0</v>
      </c>
      <c r="M2480" s="798">
        <f t="shared" si="115"/>
        <v>8631.3507778566127</v>
      </c>
      <c r="N2480" s="303"/>
      <c r="S2480" s="786">
        <v>0</v>
      </c>
      <c r="T2480" s="781">
        <f>VLOOKUP(C2480,METADATA!$J$5:$Q$29,IF(E2480="HI",2,IF(E2480="LO",6,10))+IF(S2480=1,2,IF(D2480=7,1,(IF(WEEKDAY(B2480)=1,2,IF(WEEKDAY(B2480)=7,1,0))))))</f>
        <v>3</v>
      </c>
      <c r="U2480" s="781">
        <f>VLOOKUP(C2480,METADATA!$A$5:$H$29,IF(E2480="HI",2,IF(E2480="LO",6,10))+IF(S2480=1,2,IF(D2480=7,1,(IF(WEEKDAY(B2480)=1,2,IF(WEEKDAY(B2480)=7,1,0))))))</f>
        <v>3</v>
      </c>
    </row>
    <row r="2481" spans="2:21" ht="13.95" customHeight="1" x14ac:dyDescent="0.25">
      <c r="B2481" s="784">
        <f t="shared" si="116"/>
        <v>45486</v>
      </c>
      <c r="C2481" s="785">
        <v>5</v>
      </c>
      <c r="D2481" s="786">
        <f>IFERROR((INDEX(METADATA!$T$2:$T$20,MATCH(B2481,METADATA!$S$2:$S$20,0))),0)</f>
        <v>0</v>
      </c>
      <c r="E2481" s="785" t="str">
        <f t="shared" si="114"/>
        <v>HI</v>
      </c>
      <c r="F2481" s="786">
        <f>VLOOKUP(C2481,METADATA!$A$5:$H$29,IF(E2481="HI",2,IF(E2481="LO",6,10))+IF(D2481=1,2,IF(D2481=7,1,(IF(WEEKDAY(B2481)=1,2,IF(WEEKDAY(B2481)=7,1,0))))))</f>
        <v>3</v>
      </c>
      <c r="G2481" s="786">
        <f>VLOOKUP(C2481,METADATA!$J$5:$Q$29,IF(E2481="HI",2,IF(E2481="LO",6,10))+IF(D2481=1,2,IF(D2481=7,1,(IF(WEEKDAY(B2481)=1,2,IF(WEEKDAY(B2481)=7,1,0))))))</f>
        <v>3</v>
      </c>
      <c r="H2481" s="787">
        <v>8948.25</v>
      </c>
      <c r="I2481" s="788">
        <v>1067.4000244140625</v>
      </c>
      <c r="K2481" s="795">
        <v>0</v>
      </c>
      <c r="M2481" s="798">
        <f t="shared" si="115"/>
        <v>9011.6880147183929</v>
      </c>
      <c r="N2481" s="303"/>
      <c r="S2481" s="786">
        <v>0</v>
      </c>
      <c r="T2481" s="781">
        <f>VLOOKUP(C2481,METADATA!$J$5:$Q$29,IF(E2481="HI",2,IF(E2481="LO",6,10))+IF(S2481=1,2,IF(D2481=7,1,(IF(WEEKDAY(B2481)=1,2,IF(WEEKDAY(B2481)=7,1,0))))))</f>
        <v>3</v>
      </c>
      <c r="U2481" s="781">
        <f>VLOOKUP(C2481,METADATA!$A$5:$H$29,IF(E2481="HI",2,IF(E2481="LO",6,10))+IF(S2481=1,2,IF(D2481=7,1,(IF(WEEKDAY(B2481)=1,2,IF(WEEKDAY(B2481)=7,1,0))))))</f>
        <v>3</v>
      </c>
    </row>
    <row r="2482" spans="2:21" ht="13.95" customHeight="1" x14ac:dyDescent="0.25">
      <c r="B2482" s="784">
        <f t="shared" si="116"/>
        <v>45486</v>
      </c>
      <c r="C2482" s="785">
        <v>6</v>
      </c>
      <c r="D2482" s="786">
        <f>IFERROR((INDEX(METADATA!$T$2:$T$20,MATCH(B2482,METADATA!$S$2:$S$20,0))),0)</f>
        <v>0</v>
      </c>
      <c r="E2482" s="785" t="str">
        <f t="shared" si="114"/>
        <v>HI</v>
      </c>
      <c r="F2482" s="786">
        <f>VLOOKUP(C2482,METADATA!$A$5:$H$29,IF(E2482="HI",2,IF(E2482="LO",6,10))+IF(D2482=1,2,IF(D2482=7,1,(IF(WEEKDAY(B2482)=1,2,IF(WEEKDAY(B2482)=7,1,0))))))</f>
        <v>3</v>
      </c>
      <c r="G2482" s="786">
        <f>VLOOKUP(C2482,METADATA!$J$5:$Q$29,IF(E2482="HI",2,IF(E2482="LO",6,10))+IF(D2482=1,2,IF(D2482=7,1,(IF(WEEKDAY(B2482)=1,2,IF(WEEKDAY(B2482)=7,1,0))))))</f>
        <v>3</v>
      </c>
      <c r="H2482" s="787">
        <v>9501.75</v>
      </c>
      <c r="I2482" s="788">
        <v>1271.2325134277344</v>
      </c>
      <c r="K2482" s="795">
        <v>870.51250000000005</v>
      </c>
      <c r="M2482" s="798">
        <f t="shared" si="115"/>
        <v>9586.4114853106421</v>
      </c>
      <c r="N2482" s="303"/>
      <c r="S2482" s="786">
        <v>0</v>
      </c>
      <c r="T2482" s="781">
        <f>VLOOKUP(C2482,METADATA!$J$5:$Q$29,IF(E2482="HI",2,IF(E2482="LO",6,10))+IF(S2482=1,2,IF(D2482=7,1,(IF(WEEKDAY(B2482)=1,2,IF(WEEKDAY(B2482)=7,1,0))))))</f>
        <v>3</v>
      </c>
      <c r="U2482" s="781">
        <f>VLOOKUP(C2482,METADATA!$A$5:$H$29,IF(E2482="HI",2,IF(E2482="LO",6,10))+IF(S2482=1,2,IF(D2482=7,1,(IF(WEEKDAY(B2482)=1,2,IF(WEEKDAY(B2482)=7,1,0))))))</f>
        <v>3</v>
      </c>
    </row>
    <row r="2483" spans="2:21" ht="13.95" customHeight="1" x14ac:dyDescent="0.25">
      <c r="B2483" s="784">
        <f t="shared" si="116"/>
        <v>45486</v>
      </c>
      <c r="C2483" s="785">
        <v>7</v>
      </c>
      <c r="D2483" s="786">
        <f>IFERROR((INDEX(METADATA!$T$2:$T$20,MATCH(B2483,METADATA!$S$2:$S$20,0))),0)</f>
        <v>0</v>
      </c>
      <c r="E2483" s="785" t="str">
        <f t="shared" si="114"/>
        <v>HI</v>
      </c>
      <c r="F2483" s="786">
        <f>VLOOKUP(C2483,METADATA!$A$5:$H$29,IF(E2483="HI",2,IF(E2483="LO",6,10))+IF(D2483=1,2,IF(D2483=7,1,(IF(WEEKDAY(B2483)=1,2,IF(WEEKDAY(B2483)=7,1,0))))))</f>
        <v>2</v>
      </c>
      <c r="G2483" s="786">
        <f>VLOOKUP(C2483,METADATA!$J$5:$Q$29,IF(E2483="HI",2,IF(E2483="LO",6,10))+IF(D2483=1,2,IF(D2483=7,1,(IF(WEEKDAY(B2483)=1,2,IF(WEEKDAY(B2483)=7,1,0))))))</f>
        <v>2</v>
      </c>
      <c r="H2483" s="787">
        <v>11517.75</v>
      </c>
      <c r="I2483" s="788">
        <v>1288.5124816894531</v>
      </c>
      <c r="K2483" s="795">
        <v>865.8125</v>
      </c>
      <c r="M2483" s="798">
        <f t="shared" si="115"/>
        <v>11589.600056860008</v>
      </c>
      <c r="N2483" s="303"/>
      <c r="S2483" s="786">
        <v>0</v>
      </c>
      <c r="T2483" s="781">
        <f>VLOOKUP(C2483,METADATA!$J$5:$Q$29,IF(E2483="HI",2,IF(E2483="LO",6,10))+IF(S2483=1,2,IF(D2483=7,1,(IF(WEEKDAY(B2483)=1,2,IF(WEEKDAY(B2483)=7,1,0))))))</f>
        <v>2</v>
      </c>
      <c r="U2483" s="781">
        <f>VLOOKUP(C2483,METADATA!$A$5:$H$29,IF(E2483="HI",2,IF(E2483="LO",6,10))+IF(S2483=1,2,IF(D2483=7,1,(IF(WEEKDAY(B2483)=1,2,IF(WEEKDAY(B2483)=7,1,0))))))</f>
        <v>2</v>
      </c>
    </row>
    <row r="2484" spans="2:21" ht="13.95" customHeight="1" x14ac:dyDescent="0.25">
      <c r="B2484" s="784">
        <f t="shared" si="116"/>
        <v>45486</v>
      </c>
      <c r="C2484" s="785">
        <v>8</v>
      </c>
      <c r="D2484" s="786">
        <f>IFERROR((INDEX(METADATA!$T$2:$T$20,MATCH(B2484,METADATA!$S$2:$S$20,0))),0)</f>
        <v>0</v>
      </c>
      <c r="E2484" s="785" t="str">
        <f t="shared" si="114"/>
        <v>HI</v>
      </c>
      <c r="F2484" s="786">
        <f>VLOOKUP(C2484,METADATA!$A$5:$H$29,IF(E2484="HI",2,IF(E2484="LO",6,10))+IF(D2484=1,2,IF(D2484=7,1,(IF(WEEKDAY(B2484)=1,2,IF(WEEKDAY(B2484)=7,1,0))))))</f>
        <v>2</v>
      </c>
      <c r="G2484" s="786">
        <f>VLOOKUP(C2484,METADATA!$J$5:$Q$29,IF(E2484="HI",2,IF(E2484="LO",6,10))+IF(D2484=1,2,IF(D2484=7,1,(IF(WEEKDAY(B2484)=1,2,IF(WEEKDAY(B2484)=7,1,0))))))</f>
        <v>2</v>
      </c>
      <c r="H2484" s="787">
        <v>13370.5</v>
      </c>
      <c r="I2484" s="788">
        <v>1240.344970703125</v>
      </c>
      <c r="K2484" s="795">
        <v>834.63750000000005</v>
      </c>
      <c r="M2484" s="798">
        <f t="shared" si="115"/>
        <v>13427.908470657243</v>
      </c>
      <c r="N2484" s="303"/>
      <c r="S2484" s="786">
        <v>0</v>
      </c>
      <c r="T2484" s="781">
        <f>VLOOKUP(C2484,METADATA!$J$5:$Q$29,IF(E2484="HI",2,IF(E2484="LO",6,10))+IF(S2484=1,2,IF(D2484=7,1,(IF(WEEKDAY(B2484)=1,2,IF(WEEKDAY(B2484)=7,1,0))))))</f>
        <v>2</v>
      </c>
      <c r="U2484" s="781">
        <f>VLOOKUP(C2484,METADATA!$A$5:$H$29,IF(E2484="HI",2,IF(E2484="LO",6,10))+IF(S2484=1,2,IF(D2484=7,1,(IF(WEEKDAY(B2484)=1,2,IF(WEEKDAY(B2484)=7,1,0))))))</f>
        <v>2</v>
      </c>
    </row>
    <row r="2485" spans="2:21" ht="13.95" customHeight="1" x14ac:dyDescent="0.25">
      <c r="B2485" s="784">
        <f t="shared" si="116"/>
        <v>45486</v>
      </c>
      <c r="C2485" s="785">
        <v>9</v>
      </c>
      <c r="D2485" s="786">
        <f>IFERROR((INDEX(METADATA!$T$2:$T$20,MATCH(B2485,METADATA!$S$2:$S$20,0))),0)</f>
        <v>0</v>
      </c>
      <c r="E2485" s="785" t="str">
        <f t="shared" si="114"/>
        <v>HI</v>
      </c>
      <c r="F2485" s="786">
        <f>VLOOKUP(C2485,METADATA!$A$5:$H$29,IF(E2485="HI",2,IF(E2485="LO",6,10))+IF(D2485=1,2,IF(D2485=7,1,(IF(WEEKDAY(B2485)=1,2,IF(WEEKDAY(B2485)=7,1,0))))))</f>
        <v>2</v>
      </c>
      <c r="G2485" s="786">
        <f>VLOOKUP(C2485,METADATA!$J$5:$Q$29,IF(E2485="HI",2,IF(E2485="LO",6,10))+IF(D2485=1,2,IF(D2485=7,1,(IF(WEEKDAY(B2485)=1,2,IF(WEEKDAY(B2485)=7,1,0))))))</f>
        <v>2</v>
      </c>
      <c r="H2485" s="787">
        <v>14188.25</v>
      </c>
      <c r="I2485" s="788">
        <v>1233.3600158691406</v>
      </c>
      <c r="K2485" s="795">
        <v>847.33749999999998</v>
      </c>
      <c r="M2485" s="798">
        <f t="shared" si="115"/>
        <v>14241.756036080829</v>
      </c>
      <c r="N2485" s="303"/>
      <c r="S2485" s="786">
        <v>0</v>
      </c>
      <c r="T2485" s="781">
        <f>VLOOKUP(C2485,METADATA!$J$5:$Q$29,IF(E2485="HI",2,IF(E2485="LO",6,10))+IF(S2485=1,2,IF(D2485=7,1,(IF(WEEKDAY(B2485)=1,2,IF(WEEKDAY(B2485)=7,1,0))))))</f>
        <v>2</v>
      </c>
      <c r="U2485" s="781">
        <f>VLOOKUP(C2485,METADATA!$A$5:$H$29,IF(E2485="HI",2,IF(E2485="LO",6,10))+IF(S2485=1,2,IF(D2485=7,1,(IF(WEEKDAY(B2485)=1,2,IF(WEEKDAY(B2485)=7,1,0))))))</f>
        <v>2</v>
      </c>
    </row>
    <row r="2486" spans="2:21" ht="13.95" customHeight="1" x14ac:dyDescent="0.25">
      <c r="B2486" s="784">
        <f t="shared" si="116"/>
        <v>45486</v>
      </c>
      <c r="C2486" s="785">
        <v>10</v>
      </c>
      <c r="D2486" s="786">
        <f>IFERROR((INDEX(METADATA!$T$2:$T$20,MATCH(B2486,METADATA!$S$2:$S$20,0))),0)</f>
        <v>0</v>
      </c>
      <c r="E2486" s="785" t="str">
        <f t="shared" si="114"/>
        <v>HI</v>
      </c>
      <c r="F2486" s="786">
        <f>VLOOKUP(C2486,METADATA!$A$5:$H$29,IF(E2486="HI",2,IF(E2486="LO",6,10))+IF(D2486=1,2,IF(D2486=7,1,(IF(WEEKDAY(B2486)=1,2,IF(WEEKDAY(B2486)=7,1,0))))))</f>
        <v>2</v>
      </c>
      <c r="G2486" s="786">
        <f>VLOOKUP(C2486,METADATA!$J$5:$Q$29,IF(E2486="HI",2,IF(E2486="LO",6,10))+IF(D2486=1,2,IF(D2486=7,1,(IF(WEEKDAY(B2486)=1,2,IF(WEEKDAY(B2486)=7,1,0))))))</f>
        <v>2</v>
      </c>
      <c r="H2486" s="787">
        <v>13982.25</v>
      </c>
      <c r="I2486" s="788">
        <v>1252.5124816894531</v>
      </c>
      <c r="K2486" s="795">
        <v>851.61249999999995</v>
      </c>
      <c r="M2486" s="798">
        <f t="shared" si="115"/>
        <v>14038.237160672557</v>
      </c>
      <c r="N2486" s="303"/>
      <c r="S2486" s="786">
        <v>0</v>
      </c>
      <c r="T2486" s="781">
        <f>VLOOKUP(C2486,METADATA!$J$5:$Q$29,IF(E2486="HI",2,IF(E2486="LO",6,10))+IF(S2486=1,2,IF(D2486=7,1,(IF(WEEKDAY(B2486)=1,2,IF(WEEKDAY(B2486)=7,1,0))))))</f>
        <v>2</v>
      </c>
      <c r="U2486" s="781">
        <f>VLOOKUP(C2486,METADATA!$A$5:$H$29,IF(E2486="HI",2,IF(E2486="LO",6,10))+IF(S2486=1,2,IF(D2486=7,1,(IF(WEEKDAY(B2486)=1,2,IF(WEEKDAY(B2486)=7,1,0))))))</f>
        <v>2</v>
      </c>
    </row>
    <row r="2487" spans="2:21" ht="13.95" customHeight="1" x14ac:dyDescent="0.25">
      <c r="B2487" s="784">
        <f t="shared" si="116"/>
        <v>45486</v>
      </c>
      <c r="C2487" s="785">
        <v>11</v>
      </c>
      <c r="D2487" s="786">
        <f>IFERROR((INDEX(METADATA!$T$2:$T$20,MATCH(B2487,METADATA!$S$2:$S$20,0))),0)</f>
        <v>0</v>
      </c>
      <c r="E2487" s="785" t="str">
        <f t="shared" si="114"/>
        <v>HI</v>
      </c>
      <c r="F2487" s="786">
        <f>VLOOKUP(C2487,METADATA!$A$5:$H$29,IF(E2487="HI",2,IF(E2487="LO",6,10))+IF(D2487=1,2,IF(D2487=7,1,(IF(WEEKDAY(B2487)=1,2,IF(WEEKDAY(B2487)=7,1,0))))))</f>
        <v>2</v>
      </c>
      <c r="G2487" s="786">
        <f>VLOOKUP(C2487,METADATA!$J$5:$Q$29,IF(E2487="HI",2,IF(E2487="LO",6,10))+IF(D2487=1,2,IF(D2487=7,1,(IF(WEEKDAY(B2487)=1,2,IF(WEEKDAY(B2487)=7,1,0))))))</f>
        <v>2</v>
      </c>
      <c r="H2487" s="787">
        <v>14004.5</v>
      </c>
      <c r="I2487" s="788">
        <v>1306.3650207519531</v>
      </c>
      <c r="K2487" s="795">
        <v>856.5</v>
      </c>
      <c r="M2487" s="798">
        <f t="shared" si="115"/>
        <v>14065.298070693143</v>
      </c>
      <c r="N2487" s="303"/>
      <c r="S2487" s="786">
        <v>0</v>
      </c>
      <c r="T2487" s="781">
        <f>VLOOKUP(C2487,METADATA!$J$5:$Q$29,IF(E2487="HI",2,IF(E2487="LO",6,10))+IF(S2487=1,2,IF(D2487=7,1,(IF(WEEKDAY(B2487)=1,2,IF(WEEKDAY(B2487)=7,1,0))))))</f>
        <v>2</v>
      </c>
      <c r="U2487" s="781">
        <f>VLOOKUP(C2487,METADATA!$A$5:$H$29,IF(E2487="HI",2,IF(E2487="LO",6,10))+IF(S2487=1,2,IF(D2487=7,1,(IF(WEEKDAY(B2487)=1,2,IF(WEEKDAY(B2487)=7,1,0))))))</f>
        <v>2</v>
      </c>
    </row>
    <row r="2488" spans="2:21" ht="13.95" customHeight="1" x14ac:dyDescent="0.25">
      <c r="B2488" s="784">
        <f t="shared" si="116"/>
        <v>45486</v>
      </c>
      <c r="C2488" s="785">
        <v>12</v>
      </c>
      <c r="D2488" s="786">
        <f>IFERROR((INDEX(METADATA!$T$2:$T$20,MATCH(B2488,METADATA!$S$2:$S$20,0))),0)</f>
        <v>0</v>
      </c>
      <c r="E2488" s="785" t="str">
        <f t="shared" si="114"/>
        <v>HI</v>
      </c>
      <c r="F2488" s="786">
        <f>VLOOKUP(C2488,METADATA!$A$5:$H$29,IF(E2488="HI",2,IF(E2488="LO",6,10))+IF(D2488=1,2,IF(D2488=7,1,(IF(WEEKDAY(B2488)=1,2,IF(WEEKDAY(B2488)=7,1,0))))))</f>
        <v>3</v>
      </c>
      <c r="G2488" s="786">
        <f>VLOOKUP(C2488,METADATA!$J$5:$Q$29,IF(E2488="HI",2,IF(E2488="LO",6,10))+IF(D2488=1,2,IF(D2488=7,1,(IF(WEEKDAY(B2488)=1,2,IF(WEEKDAY(B2488)=7,1,0))))))</f>
        <v>3</v>
      </c>
      <c r="H2488" s="787">
        <v>13196.25</v>
      </c>
      <c r="I2488" s="788">
        <v>1264.3924865722656</v>
      </c>
      <c r="K2488" s="795">
        <v>824.32500000000005</v>
      </c>
      <c r="M2488" s="798">
        <f t="shared" si="115"/>
        <v>13256.685197386276</v>
      </c>
      <c r="N2488" s="303"/>
      <c r="S2488" s="786">
        <v>0</v>
      </c>
      <c r="T2488" s="781">
        <f>VLOOKUP(C2488,METADATA!$J$5:$Q$29,IF(E2488="HI",2,IF(E2488="LO",6,10))+IF(S2488=1,2,IF(D2488=7,1,(IF(WEEKDAY(B2488)=1,2,IF(WEEKDAY(B2488)=7,1,0))))))</f>
        <v>3</v>
      </c>
      <c r="U2488" s="781">
        <f>VLOOKUP(C2488,METADATA!$A$5:$H$29,IF(E2488="HI",2,IF(E2488="LO",6,10))+IF(S2488=1,2,IF(D2488=7,1,(IF(WEEKDAY(B2488)=1,2,IF(WEEKDAY(B2488)=7,1,0))))))</f>
        <v>3</v>
      </c>
    </row>
    <row r="2489" spans="2:21" ht="13.95" customHeight="1" x14ac:dyDescent="0.25">
      <c r="B2489" s="784">
        <f t="shared" si="116"/>
        <v>45486</v>
      </c>
      <c r="C2489" s="785">
        <v>13</v>
      </c>
      <c r="D2489" s="786">
        <f>IFERROR((INDEX(METADATA!$T$2:$T$20,MATCH(B2489,METADATA!$S$2:$S$20,0))),0)</f>
        <v>0</v>
      </c>
      <c r="E2489" s="785" t="str">
        <f t="shared" si="114"/>
        <v>HI</v>
      </c>
      <c r="F2489" s="786">
        <f>VLOOKUP(C2489,METADATA!$A$5:$H$29,IF(E2489="HI",2,IF(E2489="LO",6,10))+IF(D2489=1,2,IF(D2489=7,1,(IF(WEEKDAY(B2489)=1,2,IF(WEEKDAY(B2489)=7,1,0))))))</f>
        <v>3</v>
      </c>
      <c r="G2489" s="786">
        <f>VLOOKUP(C2489,METADATA!$J$5:$Q$29,IF(E2489="HI",2,IF(E2489="LO",6,10))+IF(D2489=1,2,IF(D2489=7,1,(IF(WEEKDAY(B2489)=1,2,IF(WEEKDAY(B2489)=7,1,0))))))</f>
        <v>3</v>
      </c>
      <c r="H2489" s="787">
        <v>12496</v>
      </c>
      <c r="I2489" s="788">
        <v>1176.842529296875</v>
      </c>
      <c r="K2489" s="795">
        <v>882.73749999999995</v>
      </c>
      <c r="M2489" s="798">
        <f t="shared" si="115"/>
        <v>12551.293731674112</v>
      </c>
      <c r="N2489" s="303"/>
      <c r="S2489" s="786">
        <v>0</v>
      </c>
      <c r="T2489" s="781">
        <f>VLOOKUP(C2489,METADATA!$J$5:$Q$29,IF(E2489="HI",2,IF(E2489="LO",6,10))+IF(S2489=1,2,IF(D2489=7,1,(IF(WEEKDAY(B2489)=1,2,IF(WEEKDAY(B2489)=7,1,0))))))</f>
        <v>3</v>
      </c>
      <c r="U2489" s="781">
        <f>VLOOKUP(C2489,METADATA!$A$5:$H$29,IF(E2489="HI",2,IF(E2489="LO",6,10))+IF(S2489=1,2,IF(D2489=7,1,(IF(WEEKDAY(B2489)=1,2,IF(WEEKDAY(B2489)=7,1,0))))))</f>
        <v>3</v>
      </c>
    </row>
    <row r="2490" spans="2:21" ht="13.95" customHeight="1" x14ac:dyDescent="0.25">
      <c r="B2490" s="784">
        <f t="shared" si="116"/>
        <v>45486</v>
      </c>
      <c r="C2490" s="785">
        <v>14</v>
      </c>
      <c r="D2490" s="786">
        <f>IFERROR((INDEX(METADATA!$T$2:$T$20,MATCH(B2490,METADATA!$S$2:$S$20,0))),0)</f>
        <v>0</v>
      </c>
      <c r="E2490" s="785" t="str">
        <f t="shared" si="114"/>
        <v>HI</v>
      </c>
      <c r="F2490" s="786">
        <f>VLOOKUP(C2490,METADATA!$A$5:$H$29,IF(E2490="HI",2,IF(E2490="LO",6,10))+IF(D2490=1,2,IF(D2490=7,1,(IF(WEEKDAY(B2490)=1,2,IF(WEEKDAY(B2490)=7,1,0))))))</f>
        <v>3</v>
      </c>
      <c r="G2490" s="786">
        <f>VLOOKUP(C2490,METADATA!$J$5:$Q$29,IF(E2490="HI",2,IF(E2490="LO",6,10))+IF(D2490=1,2,IF(D2490=7,1,(IF(WEEKDAY(B2490)=1,2,IF(WEEKDAY(B2490)=7,1,0))))))</f>
        <v>3</v>
      </c>
      <c r="H2490" s="787">
        <v>11867.75</v>
      </c>
      <c r="I2490" s="788">
        <v>1205.8574829101563</v>
      </c>
      <c r="K2490" s="795">
        <v>909.3125</v>
      </c>
      <c r="M2490" s="798">
        <f t="shared" si="115"/>
        <v>11928.855030202623</v>
      </c>
      <c r="N2490" s="303"/>
      <c r="S2490" s="786">
        <v>0</v>
      </c>
      <c r="T2490" s="781">
        <f>VLOOKUP(C2490,METADATA!$J$5:$Q$29,IF(E2490="HI",2,IF(E2490="LO",6,10))+IF(S2490=1,2,IF(D2490=7,1,(IF(WEEKDAY(B2490)=1,2,IF(WEEKDAY(B2490)=7,1,0))))))</f>
        <v>3</v>
      </c>
      <c r="U2490" s="781">
        <f>VLOOKUP(C2490,METADATA!$A$5:$H$29,IF(E2490="HI",2,IF(E2490="LO",6,10))+IF(S2490=1,2,IF(D2490=7,1,(IF(WEEKDAY(B2490)=1,2,IF(WEEKDAY(B2490)=7,1,0))))))</f>
        <v>3</v>
      </c>
    </row>
    <row r="2491" spans="2:21" ht="13.95" customHeight="1" x14ac:dyDescent="0.25">
      <c r="B2491" s="784">
        <f t="shared" si="116"/>
        <v>45486</v>
      </c>
      <c r="C2491" s="785">
        <v>15</v>
      </c>
      <c r="D2491" s="786">
        <f>IFERROR((INDEX(METADATA!$T$2:$T$20,MATCH(B2491,METADATA!$S$2:$S$20,0))),0)</f>
        <v>0</v>
      </c>
      <c r="E2491" s="785" t="str">
        <f t="shared" si="114"/>
        <v>HI</v>
      </c>
      <c r="F2491" s="786">
        <f>VLOOKUP(C2491,METADATA!$A$5:$H$29,IF(E2491="HI",2,IF(E2491="LO",6,10))+IF(D2491=1,2,IF(D2491=7,1,(IF(WEEKDAY(B2491)=1,2,IF(WEEKDAY(B2491)=7,1,0))))))</f>
        <v>3</v>
      </c>
      <c r="G2491" s="786">
        <f>VLOOKUP(C2491,METADATA!$J$5:$Q$29,IF(E2491="HI",2,IF(E2491="LO",6,10))+IF(D2491=1,2,IF(D2491=7,1,(IF(WEEKDAY(B2491)=1,2,IF(WEEKDAY(B2491)=7,1,0))))))</f>
        <v>3</v>
      </c>
      <c r="H2491" s="787">
        <v>11659</v>
      </c>
      <c r="I2491" s="788">
        <v>1190.5899963378906</v>
      </c>
      <c r="K2491" s="795">
        <v>905.6</v>
      </c>
      <c r="M2491" s="798">
        <f t="shared" si="115"/>
        <v>11719.63248311908</v>
      </c>
      <c r="N2491" s="303"/>
      <c r="S2491" s="786">
        <v>0</v>
      </c>
      <c r="T2491" s="781">
        <f>VLOOKUP(C2491,METADATA!$J$5:$Q$29,IF(E2491="HI",2,IF(E2491="LO",6,10))+IF(S2491=1,2,IF(D2491=7,1,(IF(WEEKDAY(B2491)=1,2,IF(WEEKDAY(B2491)=7,1,0))))))</f>
        <v>3</v>
      </c>
      <c r="U2491" s="781">
        <f>VLOOKUP(C2491,METADATA!$A$5:$H$29,IF(E2491="HI",2,IF(E2491="LO",6,10))+IF(S2491=1,2,IF(D2491=7,1,(IF(WEEKDAY(B2491)=1,2,IF(WEEKDAY(B2491)=7,1,0))))))</f>
        <v>3</v>
      </c>
    </row>
    <row r="2492" spans="2:21" ht="13.95" customHeight="1" x14ac:dyDescent="0.25">
      <c r="B2492" s="784">
        <f t="shared" si="116"/>
        <v>45486</v>
      </c>
      <c r="C2492" s="785">
        <v>16</v>
      </c>
      <c r="D2492" s="786">
        <f>IFERROR((INDEX(METADATA!$T$2:$T$20,MATCH(B2492,METADATA!$S$2:$S$20,0))),0)</f>
        <v>0</v>
      </c>
      <c r="E2492" s="785" t="str">
        <f t="shared" si="114"/>
        <v>HI</v>
      </c>
      <c r="F2492" s="786">
        <f>VLOOKUP(C2492,METADATA!$A$5:$H$29,IF(E2492="HI",2,IF(E2492="LO",6,10))+IF(D2492=1,2,IF(D2492=7,1,(IF(WEEKDAY(B2492)=1,2,IF(WEEKDAY(B2492)=7,1,0))))))</f>
        <v>3</v>
      </c>
      <c r="G2492" s="786">
        <f>VLOOKUP(C2492,METADATA!$J$5:$Q$29,IF(E2492="HI",2,IF(E2492="LO",6,10))+IF(D2492=1,2,IF(D2492=7,1,(IF(WEEKDAY(B2492)=1,2,IF(WEEKDAY(B2492)=7,1,0))))))</f>
        <v>3</v>
      </c>
      <c r="H2492" s="787">
        <v>11758.25</v>
      </c>
      <c r="I2492" s="788">
        <v>963</v>
      </c>
      <c r="K2492" s="795">
        <v>913.98749999999995</v>
      </c>
      <c r="M2492" s="798">
        <f t="shared" si="115"/>
        <v>11797.61891495483</v>
      </c>
      <c r="N2492" s="303"/>
      <c r="S2492" s="786">
        <v>0</v>
      </c>
      <c r="T2492" s="781">
        <f>VLOOKUP(C2492,METADATA!$J$5:$Q$29,IF(E2492="HI",2,IF(E2492="LO",6,10))+IF(S2492=1,2,IF(D2492=7,1,(IF(WEEKDAY(B2492)=1,2,IF(WEEKDAY(B2492)=7,1,0))))))</f>
        <v>3</v>
      </c>
      <c r="U2492" s="781">
        <f>VLOOKUP(C2492,METADATA!$A$5:$H$29,IF(E2492="HI",2,IF(E2492="LO",6,10))+IF(S2492=1,2,IF(D2492=7,1,(IF(WEEKDAY(B2492)=1,2,IF(WEEKDAY(B2492)=7,1,0))))))</f>
        <v>3</v>
      </c>
    </row>
    <row r="2493" spans="2:21" ht="13.95" customHeight="1" x14ac:dyDescent="0.25">
      <c r="B2493" s="784">
        <f t="shared" si="116"/>
        <v>45486</v>
      </c>
      <c r="C2493" s="785">
        <v>17</v>
      </c>
      <c r="D2493" s="786">
        <f>IFERROR((INDEX(METADATA!$T$2:$T$20,MATCH(B2493,METADATA!$S$2:$S$20,0))),0)</f>
        <v>0</v>
      </c>
      <c r="E2493" s="785" t="str">
        <f t="shared" si="114"/>
        <v>HI</v>
      </c>
      <c r="F2493" s="786">
        <f>VLOOKUP(C2493,METADATA!$A$5:$H$29,IF(E2493="HI",2,IF(E2493="LO",6,10))+IF(D2493=1,2,IF(D2493=7,1,(IF(WEEKDAY(B2493)=1,2,IF(WEEKDAY(B2493)=7,1,0))))))</f>
        <v>2</v>
      </c>
      <c r="G2493" s="786">
        <f>VLOOKUP(C2493,METADATA!$J$5:$Q$29,IF(E2493="HI",2,IF(E2493="LO",6,10))+IF(D2493=1,2,IF(D2493=7,1,(IF(WEEKDAY(B2493)=1,2,IF(WEEKDAY(B2493)=7,1,0))))))</f>
        <v>3</v>
      </c>
      <c r="H2493" s="787">
        <v>12003.5</v>
      </c>
      <c r="I2493" s="788">
        <v>1343.7325134277344</v>
      </c>
      <c r="K2493" s="795">
        <v>902.26250000000005</v>
      </c>
      <c r="M2493" s="798">
        <f t="shared" si="115"/>
        <v>12078.477938781973</v>
      </c>
      <c r="N2493" s="303"/>
      <c r="S2493" s="786">
        <v>0</v>
      </c>
      <c r="T2493" s="781">
        <f>VLOOKUP(C2493,METADATA!$J$5:$Q$29,IF(E2493="HI",2,IF(E2493="LO",6,10))+IF(S2493=1,2,IF(D2493=7,1,(IF(WEEKDAY(B2493)=1,2,IF(WEEKDAY(B2493)=7,1,0))))))</f>
        <v>3</v>
      </c>
      <c r="U2493" s="781">
        <f>VLOOKUP(C2493,METADATA!$A$5:$H$29,IF(E2493="HI",2,IF(E2493="LO",6,10))+IF(S2493=1,2,IF(D2493=7,1,(IF(WEEKDAY(B2493)=1,2,IF(WEEKDAY(B2493)=7,1,0))))))</f>
        <v>2</v>
      </c>
    </row>
    <row r="2494" spans="2:21" ht="13.95" customHeight="1" x14ac:dyDescent="0.25">
      <c r="B2494" s="784">
        <f t="shared" si="116"/>
        <v>45486</v>
      </c>
      <c r="C2494" s="785">
        <v>18</v>
      </c>
      <c r="D2494" s="786">
        <f>IFERROR((INDEX(METADATA!$T$2:$T$20,MATCH(B2494,METADATA!$S$2:$S$20,0))),0)</f>
        <v>0</v>
      </c>
      <c r="E2494" s="785" t="str">
        <f t="shared" si="114"/>
        <v>HI</v>
      </c>
      <c r="F2494" s="786">
        <f>VLOOKUP(C2494,METADATA!$A$5:$H$29,IF(E2494="HI",2,IF(E2494="LO",6,10))+IF(D2494=1,2,IF(D2494=7,1,(IF(WEEKDAY(B2494)=1,2,IF(WEEKDAY(B2494)=7,1,0))))))</f>
        <v>2</v>
      </c>
      <c r="G2494" s="786">
        <f>VLOOKUP(C2494,METADATA!$J$5:$Q$29,IF(E2494="HI",2,IF(E2494="LO",6,10))+IF(D2494=1,2,IF(D2494=7,1,(IF(WEEKDAY(B2494)=1,2,IF(WEEKDAY(B2494)=7,1,0))))))</f>
        <v>2</v>
      </c>
      <c r="H2494" s="787">
        <v>12161.5</v>
      </c>
      <c r="I2494" s="788">
        <v>1947.9375305175781</v>
      </c>
      <c r="K2494" s="795">
        <v>933.76250000000005</v>
      </c>
      <c r="M2494" s="798">
        <f t="shared" si="115"/>
        <v>12316.515045774877</v>
      </c>
      <c r="N2494" s="303"/>
      <c r="S2494" s="786">
        <v>0</v>
      </c>
      <c r="T2494" s="781">
        <f>VLOOKUP(C2494,METADATA!$J$5:$Q$29,IF(E2494="HI",2,IF(E2494="LO",6,10))+IF(S2494=1,2,IF(D2494=7,1,(IF(WEEKDAY(B2494)=1,2,IF(WEEKDAY(B2494)=7,1,0))))))</f>
        <v>2</v>
      </c>
      <c r="U2494" s="781">
        <f>VLOOKUP(C2494,METADATA!$A$5:$H$29,IF(E2494="HI",2,IF(E2494="LO",6,10))+IF(S2494=1,2,IF(D2494=7,1,(IF(WEEKDAY(B2494)=1,2,IF(WEEKDAY(B2494)=7,1,0))))))</f>
        <v>2</v>
      </c>
    </row>
    <row r="2495" spans="2:21" ht="13.95" customHeight="1" x14ac:dyDescent="0.25">
      <c r="B2495" s="784">
        <f t="shared" si="116"/>
        <v>45486</v>
      </c>
      <c r="C2495" s="785">
        <v>19</v>
      </c>
      <c r="D2495" s="786">
        <f>IFERROR((INDEX(METADATA!$T$2:$T$20,MATCH(B2495,METADATA!$S$2:$S$20,0))),0)</f>
        <v>0</v>
      </c>
      <c r="E2495" s="785" t="str">
        <f t="shared" si="114"/>
        <v>HI</v>
      </c>
      <c r="F2495" s="786">
        <f>VLOOKUP(C2495,METADATA!$A$5:$H$29,IF(E2495="HI",2,IF(E2495="LO",6,10))+IF(D2495=1,2,IF(D2495=7,1,(IF(WEEKDAY(B2495)=1,2,IF(WEEKDAY(B2495)=7,1,0))))))</f>
        <v>3</v>
      </c>
      <c r="G2495" s="786">
        <f>VLOOKUP(C2495,METADATA!$J$5:$Q$29,IF(E2495="HI",2,IF(E2495="LO",6,10))+IF(D2495=1,2,IF(D2495=7,1,(IF(WEEKDAY(B2495)=1,2,IF(WEEKDAY(B2495)=7,1,0))))))</f>
        <v>2</v>
      </c>
      <c r="H2495" s="787">
        <v>12332.75</v>
      </c>
      <c r="I2495" s="788">
        <v>1827.6025085449219</v>
      </c>
      <c r="K2495" s="795">
        <v>0</v>
      </c>
      <c r="M2495" s="798">
        <f t="shared" si="115"/>
        <v>12467.431711934087</v>
      </c>
      <c r="N2495" s="303"/>
      <c r="S2495" s="786">
        <v>0</v>
      </c>
      <c r="T2495" s="781">
        <f>VLOOKUP(C2495,METADATA!$J$5:$Q$29,IF(E2495="HI",2,IF(E2495="LO",6,10))+IF(S2495=1,2,IF(D2495=7,1,(IF(WEEKDAY(B2495)=1,2,IF(WEEKDAY(B2495)=7,1,0))))))</f>
        <v>2</v>
      </c>
      <c r="U2495" s="781">
        <f>VLOOKUP(C2495,METADATA!$A$5:$H$29,IF(E2495="HI",2,IF(E2495="LO",6,10))+IF(S2495=1,2,IF(D2495=7,1,(IF(WEEKDAY(B2495)=1,2,IF(WEEKDAY(B2495)=7,1,0))))))</f>
        <v>3</v>
      </c>
    </row>
    <row r="2496" spans="2:21" ht="13.95" customHeight="1" x14ac:dyDescent="0.25">
      <c r="B2496" s="784">
        <f t="shared" si="116"/>
        <v>45486</v>
      </c>
      <c r="C2496" s="785">
        <v>20</v>
      </c>
      <c r="D2496" s="786">
        <f>IFERROR((INDEX(METADATA!$T$2:$T$20,MATCH(B2496,METADATA!$S$2:$S$20,0))),0)</f>
        <v>0</v>
      </c>
      <c r="E2496" s="785" t="str">
        <f t="shared" si="114"/>
        <v>HI</v>
      </c>
      <c r="F2496" s="786">
        <f>VLOOKUP(C2496,METADATA!$A$5:$H$29,IF(E2496="HI",2,IF(E2496="LO",6,10))+IF(D2496=1,2,IF(D2496=7,1,(IF(WEEKDAY(B2496)=1,2,IF(WEEKDAY(B2496)=7,1,0))))))</f>
        <v>3</v>
      </c>
      <c r="G2496" s="786">
        <f>VLOOKUP(C2496,METADATA!$J$5:$Q$29,IF(E2496="HI",2,IF(E2496="LO",6,10))+IF(D2496=1,2,IF(D2496=7,1,(IF(WEEKDAY(B2496)=1,2,IF(WEEKDAY(B2496)=7,1,0))))))</f>
        <v>3</v>
      </c>
      <c r="H2496" s="787">
        <v>11716.75</v>
      </c>
      <c r="I2496" s="788">
        <v>1072.0774841308594</v>
      </c>
      <c r="K2496" s="795">
        <v>0</v>
      </c>
      <c r="M2496" s="798">
        <f t="shared" si="115"/>
        <v>11765.695079105202</v>
      </c>
      <c r="N2496" s="303"/>
      <c r="S2496" s="786">
        <v>0</v>
      </c>
      <c r="T2496" s="781">
        <f>VLOOKUP(C2496,METADATA!$J$5:$Q$29,IF(E2496="HI",2,IF(E2496="LO",6,10))+IF(S2496=1,2,IF(D2496=7,1,(IF(WEEKDAY(B2496)=1,2,IF(WEEKDAY(B2496)=7,1,0))))))</f>
        <v>3</v>
      </c>
      <c r="U2496" s="781">
        <f>VLOOKUP(C2496,METADATA!$A$5:$H$29,IF(E2496="HI",2,IF(E2496="LO",6,10))+IF(S2496=1,2,IF(D2496=7,1,(IF(WEEKDAY(B2496)=1,2,IF(WEEKDAY(B2496)=7,1,0))))))</f>
        <v>3</v>
      </c>
    </row>
    <row r="2497" spans="2:21" ht="13.95" customHeight="1" x14ac:dyDescent="0.25">
      <c r="B2497" s="784">
        <f t="shared" si="116"/>
        <v>45486</v>
      </c>
      <c r="C2497" s="785">
        <v>21</v>
      </c>
      <c r="D2497" s="786">
        <f>IFERROR((INDEX(METADATA!$T$2:$T$20,MATCH(B2497,METADATA!$S$2:$S$20,0))),0)</f>
        <v>0</v>
      </c>
      <c r="E2497" s="785" t="str">
        <f t="shared" si="114"/>
        <v>HI</v>
      </c>
      <c r="F2497" s="786">
        <f>VLOOKUP(C2497,METADATA!$A$5:$H$29,IF(E2497="HI",2,IF(E2497="LO",6,10))+IF(D2497=1,2,IF(D2497=7,1,(IF(WEEKDAY(B2497)=1,2,IF(WEEKDAY(B2497)=7,1,0))))))</f>
        <v>3</v>
      </c>
      <c r="G2497" s="786">
        <f>VLOOKUP(C2497,METADATA!$J$5:$Q$29,IF(E2497="HI",2,IF(E2497="LO",6,10))+IF(D2497=1,2,IF(D2497=7,1,(IF(WEEKDAY(B2497)=1,2,IF(WEEKDAY(B2497)=7,1,0))))))</f>
        <v>3</v>
      </c>
      <c r="H2497" s="787">
        <v>10791.25</v>
      </c>
      <c r="I2497" s="788">
        <v>1073.4475402832031</v>
      </c>
      <c r="K2497" s="795">
        <v>0</v>
      </c>
      <c r="M2497" s="798">
        <f t="shared" si="115"/>
        <v>10844.508572740402</v>
      </c>
      <c r="N2497" s="303"/>
      <c r="S2497" s="786">
        <v>0</v>
      </c>
      <c r="T2497" s="781">
        <f>VLOOKUP(C2497,METADATA!$J$5:$Q$29,IF(E2497="HI",2,IF(E2497="LO",6,10))+IF(S2497=1,2,IF(D2497=7,1,(IF(WEEKDAY(B2497)=1,2,IF(WEEKDAY(B2497)=7,1,0))))))</f>
        <v>3</v>
      </c>
      <c r="U2497" s="781">
        <f>VLOOKUP(C2497,METADATA!$A$5:$H$29,IF(E2497="HI",2,IF(E2497="LO",6,10))+IF(S2497=1,2,IF(D2497=7,1,(IF(WEEKDAY(B2497)=1,2,IF(WEEKDAY(B2497)=7,1,0))))))</f>
        <v>3</v>
      </c>
    </row>
    <row r="2498" spans="2:21" ht="13.95" customHeight="1" x14ac:dyDescent="0.25">
      <c r="B2498" s="784">
        <f t="shared" si="116"/>
        <v>45486</v>
      </c>
      <c r="C2498" s="785">
        <v>22</v>
      </c>
      <c r="D2498" s="786">
        <f>IFERROR((INDEX(METADATA!$T$2:$T$20,MATCH(B2498,METADATA!$S$2:$S$20,0))),0)</f>
        <v>0</v>
      </c>
      <c r="E2498" s="785" t="str">
        <f t="shared" si="114"/>
        <v>HI</v>
      </c>
      <c r="F2498" s="786">
        <f>VLOOKUP(C2498,METADATA!$A$5:$H$29,IF(E2498="HI",2,IF(E2498="LO",6,10))+IF(D2498=1,2,IF(D2498=7,1,(IF(WEEKDAY(B2498)=1,2,IF(WEEKDAY(B2498)=7,1,0))))))</f>
        <v>3</v>
      </c>
      <c r="G2498" s="786">
        <f>VLOOKUP(C2498,METADATA!$J$5:$Q$29,IF(E2498="HI",2,IF(E2498="LO",6,10))+IF(D2498=1,2,IF(D2498=7,1,(IF(WEEKDAY(B2498)=1,2,IF(WEEKDAY(B2498)=7,1,0))))))</f>
        <v>3</v>
      </c>
      <c r="H2498" s="787">
        <v>9777.25</v>
      </c>
      <c r="I2498" s="788">
        <v>1109.1625061035156</v>
      </c>
      <c r="K2498" s="795">
        <v>0</v>
      </c>
      <c r="M2498" s="798">
        <f t="shared" si="115"/>
        <v>9839.9623488835477</v>
      </c>
      <c r="N2498" s="303"/>
      <c r="S2498" s="786">
        <v>0</v>
      </c>
      <c r="T2498" s="781">
        <f>VLOOKUP(C2498,METADATA!$J$5:$Q$29,IF(E2498="HI",2,IF(E2498="LO",6,10))+IF(S2498=1,2,IF(D2498=7,1,(IF(WEEKDAY(B2498)=1,2,IF(WEEKDAY(B2498)=7,1,0))))))</f>
        <v>3</v>
      </c>
      <c r="U2498" s="781">
        <f>VLOOKUP(C2498,METADATA!$A$5:$H$29,IF(E2498="HI",2,IF(E2498="LO",6,10))+IF(S2498=1,2,IF(D2498=7,1,(IF(WEEKDAY(B2498)=1,2,IF(WEEKDAY(B2498)=7,1,0))))))</f>
        <v>3</v>
      </c>
    </row>
    <row r="2499" spans="2:21" ht="13.95" customHeight="1" x14ac:dyDescent="0.25">
      <c r="B2499" s="784">
        <f t="shared" si="116"/>
        <v>45486</v>
      </c>
      <c r="C2499" s="785">
        <v>23</v>
      </c>
      <c r="D2499" s="786">
        <f>IFERROR((INDEX(METADATA!$T$2:$T$20,MATCH(B2499,METADATA!$S$2:$S$20,0))),0)</f>
        <v>0</v>
      </c>
      <c r="E2499" s="785" t="str">
        <f t="shared" si="114"/>
        <v>HI</v>
      </c>
      <c r="F2499" s="786">
        <f>VLOOKUP(C2499,METADATA!$A$5:$H$29,IF(E2499="HI",2,IF(E2499="LO",6,10))+IF(D2499=1,2,IF(D2499=7,1,(IF(WEEKDAY(B2499)=1,2,IF(WEEKDAY(B2499)=7,1,0))))))</f>
        <v>3</v>
      </c>
      <c r="G2499" s="786">
        <f>VLOOKUP(C2499,METADATA!$J$5:$Q$29,IF(E2499="HI",2,IF(E2499="LO",6,10))+IF(D2499=1,2,IF(D2499=7,1,(IF(WEEKDAY(B2499)=1,2,IF(WEEKDAY(B2499)=7,1,0))))))</f>
        <v>3</v>
      </c>
      <c r="H2499" s="787">
        <v>8875.5</v>
      </c>
      <c r="I2499" s="788">
        <v>1096.5575256347656</v>
      </c>
      <c r="K2499" s="795">
        <v>0</v>
      </c>
      <c r="M2499" s="798">
        <f t="shared" si="115"/>
        <v>8942.9826488161234</v>
      </c>
      <c r="N2499" s="303"/>
      <c r="S2499" s="786">
        <v>0</v>
      </c>
      <c r="T2499" s="781">
        <f>VLOOKUP(C2499,METADATA!$J$5:$Q$29,IF(E2499="HI",2,IF(E2499="LO",6,10))+IF(S2499=1,2,IF(D2499=7,1,(IF(WEEKDAY(B2499)=1,2,IF(WEEKDAY(B2499)=7,1,0))))))</f>
        <v>3</v>
      </c>
      <c r="U2499" s="781">
        <f>VLOOKUP(C2499,METADATA!$A$5:$H$29,IF(E2499="HI",2,IF(E2499="LO",6,10))+IF(S2499=1,2,IF(D2499=7,1,(IF(WEEKDAY(B2499)=1,2,IF(WEEKDAY(B2499)=7,1,0))))))</f>
        <v>3</v>
      </c>
    </row>
    <row r="2500" spans="2:21" ht="13.95" customHeight="1" x14ac:dyDescent="0.25">
      <c r="B2500" s="784">
        <f t="shared" si="116"/>
        <v>45487</v>
      </c>
      <c r="C2500" s="785">
        <v>0</v>
      </c>
      <c r="D2500" s="786">
        <f>IFERROR((INDEX(METADATA!$T$2:$T$20,MATCH(B2500,METADATA!$S$2:$S$20,0))),0)</f>
        <v>0</v>
      </c>
      <c r="E2500" s="785" t="str">
        <f t="shared" ref="E2500:E2563" si="117">IF(B2500="","",IF(AND(MONTH(B2500)&gt;=MONTH($AA$9),MONTH(B2500)&lt;=MONTH($AA$11)),"HI","LO"))</f>
        <v>HI</v>
      </c>
      <c r="F2500" s="786">
        <f>VLOOKUP(C2500,METADATA!$A$5:$H$29,IF(E2500="HI",2,IF(E2500="LO",6,10))+IF(D2500=1,2,IF(D2500=7,1,(IF(WEEKDAY(B2500)=1,2,IF(WEEKDAY(B2500)=7,1,0))))))</f>
        <v>3</v>
      </c>
      <c r="G2500" s="786">
        <f>VLOOKUP(C2500,METADATA!$J$5:$Q$29,IF(E2500="HI",2,IF(E2500="LO",6,10))+IF(D2500=1,2,IF(D2500=7,1,(IF(WEEKDAY(B2500)=1,2,IF(WEEKDAY(B2500)=7,1,0))))))</f>
        <v>3</v>
      </c>
      <c r="H2500" s="787">
        <v>8266.25</v>
      </c>
      <c r="I2500" s="788">
        <v>1126.72998046875</v>
      </c>
      <c r="K2500" s="795">
        <v>0</v>
      </c>
      <c r="M2500" s="798">
        <f t="shared" ref="M2500:M2563" si="118">SQRT(H2500^2+I2500^2)</f>
        <v>8342.6859890197902</v>
      </c>
      <c r="N2500" s="303"/>
      <c r="S2500" s="786">
        <v>0</v>
      </c>
      <c r="T2500" s="781">
        <f>VLOOKUP(C2500,METADATA!$J$5:$Q$29,IF(E2500="HI",2,IF(E2500="LO",6,10))+IF(S2500=1,2,IF(D2500=7,1,(IF(WEEKDAY(B2500)=1,2,IF(WEEKDAY(B2500)=7,1,0))))))</f>
        <v>3</v>
      </c>
      <c r="U2500" s="781">
        <f>VLOOKUP(C2500,METADATA!$A$5:$H$29,IF(E2500="HI",2,IF(E2500="LO",6,10))+IF(S2500=1,2,IF(D2500=7,1,(IF(WEEKDAY(B2500)=1,2,IF(WEEKDAY(B2500)=7,1,0))))))</f>
        <v>3</v>
      </c>
    </row>
    <row r="2501" spans="2:21" ht="13.95" customHeight="1" x14ac:dyDescent="0.25">
      <c r="B2501" s="784">
        <f t="shared" si="116"/>
        <v>45487</v>
      </c>
      <c r="C2501" s="785">
        <v>1</v>
      </c>
      <c r="D2501" s="786">
        <f>IFERROR((INDEX(METADATA!$T$2:$T$20,MATCH(B2501,METADATA!$S$2:$S$20,0))),0)</f>
        <v>0</v>
      </c>
      <c r="E2501" s="785" t="str">
        <f t="shared" si="117"/>
        <v>HI</v>
      </c>
      <c r="F2501" s="786">
        <f>VLOOKUP(C2501,METADATA!$A$5:$H$29,IF(E2501="HI",2,IF(E2501="LO",6,10))+IF(D2501=1,2,IF(D2501=7,1,(IF(WEEKDAY(B2501)=1,2,IF(WEEKDAY(B2501)=7,1,0))))))</f>
        <v>3</v>
      </c>
      <c r="G2501" s="786">
        <f>VLOOKUP(C2501,METADATA!$J$5:$Q$29,IF(E2501="HI",2,IF(E2501="LO",6,10))+IF(D2501=1,2,IF(D2501=7,1,(IF(WEEKDAY(B2501)=1,2,IF(WEEKDAY(B2501)=7,1,0))))))</f>
        <v>3</v>
      </c>
      <c r="H2501" s="787">
        <v>7998.25</v>
      </c>
      <c r="I2501" s="788">
        <v>1131.3349914550781</v>
      </c>
      <c r="K2501" s="795">
        <v>0</v>
      </c>
      <c r="M2501" s="798">
        <f t="shared" si="118"/>
        <v>8077.8661740208754</v>
      </c>
      <c r="N2501" s="303"/>
      <c r="S2501" s="786">
        <v>0</v>
      </c>
      <c r="T2501" s="781">
        <f>VLOOKUP(C2501,METADATA!$J$5:$Q$29,IF(E2501="HI",2,IF(E2501="LO",6,10))+IF(S2501=1,2,IF(D2501=7,1,(IF(WEEKDAY(B2501)=1,2,IF(WEEKDAY(B2501)=7,1,0))))))</f>
        <v>3</v>
      </c>
      <c r="U2501" s="781">
        <f>VLOOKUP(C2501,METADATA!$A$5:$H$29,IF(E2501="HI",2,IF(E2501="LO",6,10))+IF(S2501=1,2,IF(D2501=7,1,(IF(WEEKDAY(B2501)=1,2,IF(WEEKDAY(B2501)=7,1,0))))))</f>
        <v>3</v>
      </c>
    </row>
    <row r="2502" spans="2:21" ht="13.95" customHeight="1" x14ac:dyDescent="0.25">
      <c r="B2502" s="784">
        <f t="shared" si="116"/>
        <v>45487</v>
      </c>
      <c r="C2502" s="785">
        <v>2</v>
      </c>
      <c r="D2502" s="786">
        <f>IFERROR((INDEX(METADATA!$T$2:$T$20,MATCH(B2502,METADATA!$S$2:$S$20,0))),0)</f>
        <v>0</v>
      </c>
      <c r="E2502" s="785" t="str">
        <f t="shared" si="117"/>
        <v>HI</v>
      </c>
      <c r="F2502" s="786">
        <f>VLOOKUP(C2502,METADATA!$A$5:$H$29,IF(E2502="HI",2,IF(E2502="LO",6,10))+IF(D2502=1,2,IF(D2502=7,1,(IF(WEEKDAY(B2502)=1,2,IF(WEEKDAY(B2502)=7,1,0))))))</f>
        <v>3</v>
      </c>
      <c r="G2502" s="786">
        <f>VLOOKUP(C2502,METADATA!$J$5:$Q$29,IF(E2502="HI",2,IF(E2502="LO",6,10))+IF(D2502=1,2,IF(D2502=7,1,(IF(WEEKDAY(B2502)=1,2,IF(WEEKDAY(B2502)=7,1,0))))))</f>
        <v>3</v>
      </c>
      <c r="H2502" s="787">
        <v>7731.75</v>
      </c>
      <c r="I2502" s="788">
        <v>1202.5899677276611</v>
      </c>
      <c r="K2502" s="795">
        <v>0</v>
      </c>
      <c r="M2502" s="798">
        <f t="shared" si="118"/>
        <v>7824.7160135674712</v>
      </c>
      <c r="N2502" s="303"/>
      <c r="S2502" s="786">
        <v>0</v>
      </c>
      <c r="T2502" s="781">
        <f>VLOOKUP(C2502,METADATA!$J$5:$Q$29,IF(E2502="HI",2,IF(E2502="LO",6,10))+IF(S2502=1,2,IF(D2502=7,1,(IF(WEEKDAY(B2502)=1,2,IF(WEEKDAY(B2502)=7,1,0))))))</f>
        <v>3</v>
      </c>
      <c r="U2502" s="781">
        <f>VLOOKUP(C2502,METADATA!$A$5:$H$29,IF(E2502="HI",2,IF(E2502="LO",6,10))+IF(S2502=1,2,IF(D2502=7,1,(IF(WEEKDAY(B2502)=1,2,IF(WEEKDAY(B2502)=7,1,0))))))</f>
        <v>3</v>
      </c>
    </row>
    <row r="2503" spans="2:21" ht="13.95" customHeight="1" x14ac:dyDescent="0.25">
      <c r="B2503" s="784">
        <f t="shared" si="116"/>
        <v>45487</v>
      </c>
      <c r="C2503" s="785">
        <v>3</v>
      </c>
      <c r="D2503" s="786">
        <f>IFERROR((INDEX(METADATA!$T$2:$T$20,MATCH(B2503,METADATA!$S$2:$S$20,0))),0)</f>
        <v>0</v>
      </c>
      <c r="E2503" s="785" t="str">
        <f t="shared" si="117"/>
        <v>HI</v>
      </c>
      <c r="F2503" s="786">
        <f>VLOOKUP(C2503,METADATA!$A$5:$H$29,IF(E2503="HI",2,IF(E2503="LO",6,10))+IF(D2503=1,2,IF(D2503=7,1,(IF(WEEKDAY(B2503)=1,2,IF(WEEKDAY(B2503)=7,1,0))))))</f>
        <v>3</v>
      </c>
      <c r="G2503" s="786">
        <f>VLOOKUP(C2503,METADATA!$J$5:$Q$29,IF(E2503="HI",2,IF(E2503="LO",6,10))+IF(D2503=1,2,IF(D2503=7,1,(IF(WEEKDAY(B2503)=1,2,IF(WEEKDAY(B2503)=7,1,0))))))</f>
        <v>3</v>
      </c>
      <c r="H2503" s="787">
        <v>7883.5</v>
      </c>
      <c r="I2503" s="788">
        <v>2976.1025085449219</v>
      </c>
      <c r="K2503" s="795">
        <v>0</v>
      </c>
      <c r="M2503" s="798">
        <f t="shared" si="118"/>
        <v>8426.5508003789655</v>
      </c>
      <c r="N2503" s="303"/>
      <c r="S2503" s="786">
        <v>0</v>
      </c>
      <c r="T2503" s="781">
        <f>VLOOKUP(C2503,METADATA!$J$5:$Q$29,IF(E2503="HI",2,IF(E2503="LO",6,10))+IF(S2503=1,2,IF(D2503=7,1,(IF(WEEKDAY(B2503)=1,2,IF(WEEKDAY(B2503)=7,1,0))))))</f>
        <v>3</v>
      </c>
      <c r="U2503" s="781">
        <f>VLOOKUP(C2503,METADATA!$A$5:$H$29,IF(E2503="HI",2,IF(E2503="LO",6,10))+IF(S2503=1,2,IF(D2503=7,1,(IF(WEEKDAY(B2503)=1,2,IF(WEEKDAY(B2503)=7,1,0))))))</f>
        <v>3</v>
      </c>
    </row>
    <row r="2504" spans="2:21" ht="13.95" customHeight="1" x14ac:dyDescent="0.25">
      <c r="B2504" s="784">
        <f t="shared" si="116"/>
        <v>45487</v>
      </c>
      <c r="C2504" s="785">
        <v>4</v>
      </c>
      <c r="D2504" s="786">
        <f>IFERROR((INDEX(METADATA!$T$2:$T$20,MATCH(B2504,METADATA!$S$2:$S$20,0))),0)</f>
        <v>0</v>
      </c>
      <c r="E2504" s="785" t="str">
        <f t="shared" si="117"/>
        <v>HI</v>
      </c>
      <c r="F2504" s="786">
        <f>VLOOKUP(C2504,METADATA!$A$5:$H$29,IF(E2504="HI",2,IF(E2504="LO",6,10))+IF(D2504=1,2,IF(D2504=7,1,(IF(WEEKDAY(B2504)=1,2,IF(WEEKDAY(B2504)=7,1,0))))))</f>
        <v>3</v>
      </c>
      <c r="G2504" s="786">
        <f>VLOOKUP(C2504,METADATA!$J$5:$Q$29,IF(E2504="HI",2,IF(E2504="LO",6,10))+IF(D2504=1,2,IF(D2504=7,1,(IF(WEEKDAY(B2504)=1,2,IF(WEEKDAY(B2504)=7,1,0))))))</f>
        <v>3</v>
      </c>
      <c r="H2504" s="787">
        <v>8086.25</v>
      </c>
      <c r="I2504" s="788">
        <v>3978.9200134277344</v>
      </c>
      <c r="K2504" s="795">
        <v>0</v>
      </c>
      <c r="M2504" s="798">
        <f t="shared" si="118"/>
        <v>9012.1719655006455</v>
      </c>
      <c r="N2504" s="303"/>
      <c r="S2504" s="786">
        <v>0</v>
      </c>
      <c r="T2504" s="781">
        <f>VLOOKUP(C2504,METADATA!$J$5:$Q$29,IF(E2504="HI",2,IF(E2504="LO",6,10))+IF(S2504=1,2,IF(D2504=7,1,(IF(WEEKDAY(B2504)=1,2,IF(WEEKDAY(B2504)=7,1,0))))))</f>
        <v>3</v>
      </c>
      <c r="U2504" s="781">
        <f>VLOOKUP(C2504,METADATA!$A$5:$H$29,IF(E2504="HI",2,IF(E2504="LO",6,10))+IF(S2504=1,2,IF(D2504=7,1,(IF(WEEKDAY(B2504)=1,2,IF(WEEKDAY(B2504)=7,1,0))))))</f>
        <v>3</v>
      </c>
    </row>
    <row r="2505" spans="2:21" ht="13.95" customHeight="1" x14ac:dyDescent="0.25">
      <c r="B2505" s="784">
        <f t="shared" si="116"/>
        <v>45487</v>
      </c>
      <c r="C2505" s="785">
        <v>5</v>
      </c>
      <c r="D2505" s="786">
        <f>IFERROR((INDEX(METADATA!$T$2:$T$20,MATCH(B2505,METADATA!$S$2:$S$20,0))),0)</f>
        <v>0</v>
      </c>
      <c r="E2505" s="785" t="str">
        <f t="shared" si="117"/>
        <v>HI</v>
      </c>
      <c r="F2505" s="786">
        <f>VLOOKUP(C2505,METADATA!$A$5:$H$29,IF(E2505="HI",2,IF(E2505="LO",6,10))+IF(D2505=1,2,IF(D2505=7,1,(IF(WEEKDAY(B2505)=1,2,IF(WEEKDAY(B2505)=7,1,0))))))</f>
        <v>3</v>
      </c>
      <c r="G2505" s="786">
        <f>VLOOKUP(C2505,METADATA!$J$5:$Q$29,IF(E2505="HI",2,IF(E2505="LO",6,10))+IF(D2505=1,2,IF(D2505=7,1,(IF(WEEKDAY(B2505)=1,2,IF(WEEKDAY(B2505)=7,1,0))))))</f>
        <v>3</v>
      </c>
      <c r="H2505" s="787">
        <v>8367.75</v>
      </c>
      <c r="I2505" s="788">
        <v>3976.5249633789063</v>
      </c>
      <c r="K2505" s="795">
        <v>0</v>
      </c>
      <c r="M2505" s="798">
        <f t="shared" si="118"/>
        <v>9264.5556205829762</v>
      </c>
      <c r="N2505" s="303"/>
      <c r="S2505" s="786">
        <v>0</v>
      </c>
      <c r="T2505" s="781">
        <f>VLOOKUP(C2505,METADATA!$J$5:$Q$29,IF(E2505="HI",2,IF(E2505="LO",6,10))+IF(S2505=1,2,IF(D2505=7,1,(IF(WEEKDAY(B2505)=1,2,IF(WEEKDAY(B2505)=7,1,0))))))</f>
        <v>3</v>
      </c>
      <c r="U2505" s="781">
        <f>VLOOKUP(C2505,METADATA!$A$5:$H$29,IF(E2505="HI",2,IF(E2505="LO",6,10))+IF(S2505=1,2,IF(D2505=7,1,(IF(WEEKDAY(B2505)=1,2,IF(WEEKDAY(B2505)=7,1,0))))))</f>
        <v>3</v>
      </c>
    </row>
    <row r="2506" spans="2:21" ht="13.95" customHeight="1" x14ac:dyDescent="0.25">
      <c r="B2506" s="784">
        <f t="shared" si="116"/>
        <v>45487</v>
      </c>
      <c r="C2506" s="785">
        <v>6</v>
      </c>
      <c r="D2506" s="786">
        <f>IFERROR((INDEX(METADATA!$T$2:$T$20,MATCH(B2506,METADATA!$S$2:$S$20,0))),0)</f>
        <v>0</v>
      </c>
      <c r="E2506" s="785" t="str">
        <f t="shared" si="117"/>
        <v>HI</v>
      </c>
      <c r="F2506" s="786">
        <f>VLOOKUP(C2506,METADATA!$A$5:$H$29,IF(E2506="HI",2,IF(E2506="LO",6,10))+IF(D2506=1,2,IF(D2506=7,1,(IF(WEEKDAY(B2506)=1,2,IF(WEEKDAY(B2506)=7,1,0))))))</f>
        <v>3</v>
      </c>
      <c r="G2506" s="786">
        <f>VLOOKUP(C2506,METADATA!$J$5:$Q$29,IF(E2506="HI",2,IF(E2506="LO",6,10))+IF(D2506=1,2,IF(D2506=7,1,(IF(WEEKDAY(B2506)=1,2,IF(WEEKDAY(B2506)=7,1,0))))))</f>
        <v>3</v>
      </c>
      <c r="H2506" s="787">
        <v>8893.25</v>
      </c>
      <c r="I2506" s="788">
        <v>3966.2249450683594</v>
      </c>
      <c r="K2506" s="795">
        <v>870.51250000000005</v>
      </c>
      <c r="M2506" s="798">
        <f t="shared" si="118"/>
        <v>9737.5990817748552</v>
      </c>
      <c r="N2506" s="303"/>
      <c r="S2506" s="786">
        <v>0</v>
      </c>
      <c r="T2506" s="781">
        <f>VLOOKUP(C2506,METADATA!$J$5:$Q$29,IF(E2506="HI",2,IF(E2506="LO",6,10))+IF(S2506=1,2,IF(D2506=7,1,(IF(WEEKDAY(B2506)=1,2,IF(WEEKDAY(B2506)=7,1,0))))))</f>
        <v>3</v>
      </c>
      <c r="U2506" s="781">
        <f>VLOOKUP(C2506,METADATA!$A$5:$H$29,IF(E2506="HI",2,IF(E2506="LO",6,10))+IF(S2506=1,2,IF(D2506=7,1,(IF(WEEKDAY(B2506)=1,2,IF(WEEKDAY(B2506)=7,1,0))))))</f>
        <v>3</v>
      </c>
    </row>
    <row r="2507" spans="2:21" ht="13.95" customHeight="1" x14ac:dyDescent="0.25">
      <c r="B2507" s="784">
        <f t="shared" si="116"/>
        <v>45487</v>
      </c>
      <c r="C2507" s="785">
        <v>7</v>
      </c>
      <c r="D2507" s="786">
        <f>IFERROR((INDEX(METADATA!$T$2:$T$20,MATCH(B2507,METADATA!$S$2:$S$20,0))),0)</f>
        <v>0</v>
      </c>
      <c r="E2507" s="785" t="str">
        <f t="shared" si="117"/>
        <v>HI</v>
      </c>
      <c r="F2507" s="786">
        <f>VLOOKUP(C2507,METADATA!$A$5:$H$29,IF(E2507="HI",2,IF(E2507="LO",6,10))+IF(D2507=1,2,IF(D2507=7,1,(IF(WEEKDAY(B2507)=1,2,IF(WEEKDAY(B2507)=7,1,0))))))</f>
        <v>3</v>
      </c>
      <c r="G2507" s="786">
        <f>VLOOKUP(C2507,METADATA!$J$5:$Q$29,IF(E2507="HI",2,IF(E2507="LO",6,10))+IF(D2507=1,2,IF(D2507=7,1,(IF(WEEKDAY(B2507)=1,2,IF(WEEKDAY(B2507)=7,1,0))))))</f>
        <v>3</v>
      </c>
      <c r="H2507" s="787">
        <v>10416</v>
      </c>
      <c r="I2507" s="788">
        <v>4098.35986328125</v>
      </c>
      <c r="K2507" s="795">
        <v>865.8125</v>
      </c>
      <c r="M2507" s="798">
        <f t="shared" si="118"/>
        <v>11193.2841279472</v>
      </c>
      <c r="N2507" s="303"/>
      <c r="S2507" s="786">
        <v>0</v>
      </c>
      <c r="T2507" s="781">
        <f>VLOOKUP(C2507,METADATA!$J$5:$Q$29,IF(E2507="HI",2,IF(E2507="LO",6,10))+IF(S2507=1,2,IF(D2507=7,1,(IF(WEEKDAY(B2507)=1,2,IF(WEEKDAY(B2507)=7,1,0))))))</f>
        <v>3</v>
      </c>
      <c r="U2507" s="781">
        <f>VLOOKUP(C2507,METADATA!$A$5:$H$29,IF(E2507="HI",2,IF(E2507="LO",6,10))+IF(S2507=1,2,IF(D2507=7,1,(IF(WEEKDAY(B2507)=1,2,IF(WEEKDAY(B2507)=7,1,0))))))</f>
        <v>3</v>
      </c>
    </row>
    <row r="2508" spans="2:21" ht="13.95" customHeight="1" x14ac:dyDescent="0.25">
      <c r="B2508" s="784">
        <f t="shared" si="116"/>
        <v>45487</v>
      </c>
      <c r="C2508" s="785">
        <v>8</v>
      </c>
      <c r="D2508" s="786">
        <f>IFERROR((INDEX(METADATA!$T$2:$T$20,MATCH(B2508,METADATA!$S$2:$S$20,0))),0)</f>
        <v>0</v>
      </c>
      <c r="E2508" s="785" t="str">
        <f t="shared" si="117"/>
        <v>HI</v>
      </c>
      <c r="F2508" s="786">
        <f>VLOOKUP(C2508,METADATA!$A$5:$H$29,IF(E2508="HI",2,IF(E2508="LO",6,10))+IF(D2508=1,2,IF(D2508=7,1,(IF(WEEKDAY(B2508)=1,2,IF(WEEKDAY(B2508)=7,1,0))))))</f>
        <v>3</v>
      </c>
      <c r="G2508" s="786">
        <f>VLOOKUP(C2508,METADATA!$J$5:$Q$29,IF(E2508="HI",2,IF(E2508="LO",6,10))+IF(D2508=1,2,IF(D2508=7,1,(IF(WEEKDAY(B2508)=1,2,IF(WEEKDAY(B2508)=7,1,0))))))</f>
        <v>3</v>
      </c>
      <c r="H2508" s="787">
        <v>11513.25</v>
      </c>
      <c r="I2508" s="788">
        <v>3630.6601257324219</v>
      </c>
      <c r="K2508" s="795">
        <v>834.63750000000005</v>
      </c>
      <c r="M2508" s="798">
        <f t="shared" si="118"/>
        <v>12072.142250283641</v>
      </c>
      <c r="N2508" s="303"/>
      <c r="S2508" s="786">
        <v>0</v>
      </c>
      <c r="T2508" s="781">
        <f>VLOOKUP(C2508,METADATA!$J$5:$Q$29,IF(E2508="HI",2,IF(E2508="LO",6,10))+IF(S2508=1,2,IF(D2508=7,1,(IF(WEEKDAY(B2508)=1,2,IF(WEEKDAY(B2508)=7,1,0))))))</f>
        <v>3</v>
      </c>
      <c r="U2508" s="781">
        <f>VLOOKUP(C2508,METADATA!$A$5:$H$29,IF(E2508="HI",2,IF(E2508="LO",6,10))+IF(S2508=1,2,IF(D2508=7,1,(IF(WEEKDAY(B2508)=1,2,IF(WEEKDAY(B2508)=7,1,0))))))</f>
        <v>3</v>
      </c>
    </row>
    <row r="2509" spans="2:21" ht="13.95" customHeight="1" x14ac:dyDescent="0.25">
      <c r="B2509" s="784">
        <f t="shared" si="116"/>
        <v>45487</v>
      </c>
      <c r="C2509" s="785">
        <v>9</v>
      </c>
      <c r="D2509" s="786">
        <f>IFERROR((INDEX(METADATA!$T$2:$T$20,MATCH(B2509,METADATA!$S$2:$S$20,0))),0)</f>
        <v>0</v>
      </c>
      <c r="E2509" s="785" t="str">
        <f t="shared" si="117"/>
        <v>HI</v>
      </c>
      <c r="F2509" s="786">
        <f>VLOOKUP(C2509,METADATA!$A$5:$H$29,IF(E2509="HI",2,IF(E2509="LO",6,10))+IF(D2509=1,2,IF(D2509=7,1,(IF(WEEKDAY(B2509)=1,2,IF(WEEKDAY(B2509)=7,1,0))))))</f>
        <v>3</v>
      </c>
      <c r="G2509" s="786">
        <f>VLOOKUP(C2509,METADATA!$J$5:$Q$29,IF(E2509="HI",2,IF(E2509="LO",6,10))+IF(D2509=1,2,IF(D2509=7,1,(IF(WEEKDAY(B2509)=1,2,IF(WEEKDAY(B2509)=7,1,0))))))</f>
        <v>3</v>
      </c>
      <c r="H2509" s="787">
        <v>12022.25</v>
      </c>
      <c r="I2509" s="788">
        <v>3240.6850128173828</v>
      </c>
      <c r="K2509" s="795">
        <v>847.33749999999998</v>
      </c>
      <c r="M2509" s="798">
        <f t="shared" si="118"/>
        <v>12451.366768945456</v>
      </c>
      <c r="N2509" s="303"/>
      <c r="S2509" s="786">
        <v>0</v>
      </c>
      <c r="T2509" s="781">
        <f>VLOOKUP(C2509,METADATA!$J$5:$Q$29,IF(E2509="HI",2,IF(E2509="LO",6,10))+IF(S2509=1,2,IF(D2509=7,1,(IF(WEEKDAY(B2509)=1,2,IF(WEEKDAY(B2509)=7,1,0))))))</f>
        <v>3</v>
      </c>
      <c r="U2509" s="781">
        <f>VLOOKUP(C2509,METADATA!$A$5:$H$29,IF(E2509="HI",2,IF(E2509="LO",6,10))+IF(S2509=1,2,IF(D2509=7,1,(IF(WEEKDAY(B2509)=1,2,IF(WEEKDAY(B2509)=7,1,0))))))</f>
        <v>3</v>
      </c>
    </row>
    <row r="2510" spans="2:21" ht="13.95" customHeight="1" x14ac:dyDescent="0.25">
      <c r="B2510" s="784">
        <f t="shared" si="116"/>
        <v>45487</v>
      </c>
      <c r="C2510" s="785">
        <v>10</v>
      </c>
      <c r="D2510" s="786">
        <f>IFERROR((INDEX(METADATA!$T$2:$T$20,MATCH(B2510,METADATA!$S$2:$S$20,0))),0)</f>
        <v>0</v>
      </c>
      <c r="E2510" s="785" t="str">
        <f t="shared" si="117"/>
        <v>HI</v>
      </c>
      <c r="F2510" s="786">
        <f>VLOOKUP(C2510,METADATA!$A$5:$H$29,IF(E2510="HI",2,IF(E2510="LO",6,10))+IF(D2510=1,2,IF(D2510=7,1,(IF(WEEKDAY(B2510)=1,2,IF(WEEKDAY(B2510)=7,1,0))))))</f>
        <v>3</v>
      </c>
      <c r="G2510" s="786">
        <f>VLOOKUP(C2510,METADATA!$J$5:$Q$29,IF(E2510="HI",2,IF(E2510="LO",6,10))+IF(D2510=1,2,IF(D2510=7,1,(IF(WEEKDAY(B2510)=1,2,IF(WEEKDAY(B2510)=7,1,0))))))</f>
        <v>3</v>
      </c>
      <c r="H2510" s="787">
        <v>12293.25</v>
      </c>
      <c r="I2510" s="788">
        <v>3220.1350479125977</v>
      </c>
      <c r="K2510" s="795">
        <v>851.61249999999995</v>
      </c>
      <c r="M2510" s="798">
        <f t="shared" si="118"/>
        <v>12708.000050727695</v>
      </c>
      <c r="N2510" s="303"/>
      <c r="S2510" s="786">
        <v>0</v>
      </c>
      <c r="T2510" s="781">
        <f>VLOOKUP(C2510,METADATA!$J$5:$Q$29,IF(E2510="HI",2,IF(E2510="LO",6,10))+IF(S2510=1,2,IF(D2510=7,1,(IF(WEEKDAY(B2510)=1,2,IF(WEEKDAY(B2510)=7,1,0))))))</f>
        <v>3</v>
      </c>
      <c r="U2510" s="781">
        <f>VLOOKUP(C2510,METADATA!$A$5:$H$29,IF(E2510="HI",2,IF(E2510="LO",6,10))+IF(S2510=1,2,IF(D2510=7,1,(IF(WEEKDAY(B2510)=1,2,IF(WEEKDAY(B2510)=7,1,0))))))</f>
        <v>3</v>
      </c>
    </row>
    <row r="2511" spans="2:21" ht="13.95" customHeight="1" x14ac:dyDescent="0.25">
      <c r="B2511" s="784">
        <f t="shared" si="116"/>
        <v>45487</v>
      </c>
      <c r="C2511" s="785">
        <v>11</v>
      </c>
      <c r="D2511" s="786">
        <f>IFERROR((INDEX(METADATA!$T$2:$T$20,MATCH(B2511,METADATA!$S$2:$S$20,0))),0)</f>
        <v>0</v>
      </c>
      <c r="E2511" s="785" t="str">
        <f t="shared" si="117"/>
        <v>HI</v>
      </c>
      <c r="F2511" s="786">
        <f>VLOOKUP(C2511,METADATA!$A$5:$H$29,IF(E2511="HI",2,IF(E2511="LO",6,10))+IF(D2511=1,2,IF(D2511=7,1,(IF(WEEKDAY(B2511)=1,2,IF(WEEKDAY(B2511)=7,1,0))))))</f>
        <v>3</v>
      </c>
      <c r="G2511" s="786">
        <f>VLOOKUP(C2511,METADATA!$J$5:$Q$29,IF(E2511="HI",2,IF(E2511="LO",6,10))+IF(D2511=1,2,IF(D2511=7,1,(IF(WEEKDAY(B2511)=1,2,IF(WEEKDAY(B2511)=7,1,0))))))</f>
        <v>3</v>
      </c>
      <c r="H2511" s="787">
        <v>12367.75</v>
      </c>
      <c r="I2511" s="788">
        <v>3670.0199813842773</v>
      </c>
      <c r="K2511" s="795">
        <v>856.5</v>
      </c>
      <c r="M2511" s="798">
        <f t="shared" si="118"/>
        <v>12900.786283256532</v>
      </c>
      <c r="N2511" s="303"/>
      <c r="S2511" s="786">
        <v>0</v>
      </c>
      <c r="T2511" s="781">
        <f>VLOOKUP(C2511,METADATA!$J$5:$Q$29,IF(E2511="HI",2,IF(E2511="LO",6,10))+IF(S2511=1,2,IF(D2511=7,1,(IF(WEEKDAY(B2511)=1,2,IF(WEEKDAY(B2511)=7,1,0))))))</f>
        <v>3</v>
      </c>
      <c r="U2511" s="781">
        <f>VLOOKUP(C2511,METADATA!$A$5:$H$29,IF(E2511="HI",2,IF(E2511="LO",6,10))+IF(S2511=1,2,IF(D2511=7,1,(IF(WEEKDAY(B2511)=1,2,IF(WEEKDAY(B2511)=7,1,0))))))</f>
        <v>3</v>
      </c>
    </row>
    <row r="2512" spans="2:21" ht="13.95" customHeight="1" x14ac:dyDescent="0.25">
      <c r="B2512" s="784">
        <f t="shared" si="116"/>
        <v>45487</v>
      </c>
      <c r="C2512" s="785">
        <v>12</v>
      </c>
      <c r="D2512" s="786">
        <f>IFERROR((INDEX(METADATA!$T$2:$T$20,MATCH(B2512,METADATA!$S$2:$S$20,0))),0)</f>
        <v>0</v>
      </c>
      <c r="E2512" s="785" t="str">
        <f t="shared" si="117"/>
        <v>HI</v>
      </c>
      <c r="F2512" s="786">
        <f>VLOOKUP(C2512,METADATA!$A$5:$H$29,IF(E2512="HI",2,IF(E2512="LO",6,10))+IF(D2512=1,2,IF(D2512=7,1,(IF(WEEKDAY(B2512)=1,2,IF(WEEKDAY(B2512)=7,1,0))))))</f>
        <v>3</v>
      </c>
      <c r="G2512" s="786">
        <f>VLOOKUP(C2512,METADATA!$J$5:$Q$29,IF(E2512="HI",2,IF(E2512="LO",6,10))+IF(D2512=1,2,IF(D2512=7,1,(IF(WEEKDAY(B2512)=1,2,IF(WEEKDAY(B2512)=7,1,0))))))</f>
        <v>3</v>
      </c>
      <c r="H2512" s="787">
        <v>12278</v>
      </c>
      <c r="I2512" s="788">
        <v>4457.8550415039063</v>
      </c>
      <c r="K2512" s="795">
        <v>824.32500000000005</v>
      </c>
      <c r="M2512" s="798">
        <f t="shared" si="118"/>
        <v>13062.226286933701</v>
      </c>
      <c r="N2512" s="303"/>
      <c r="S2512" s="786">
        <v>0</v>
      </c>
      <c r="T2512" s="781">
        <f>VLOOKUP(C2512,METADATA!$J$5:$Q$29,IF(E2512="HI",2,IF(E2512="LO",6,10))+IF(S2512=1,2,IF(D2512=7,1,(IF(WEEKDAY(B2512)=1,2,IF(WEEKDAY(B2512)=7,1,0))))))</f>
        <v>3</v>
      </c>
      <c r="U2512" s="781">
        <f>VLOOKUP(C2512,METADATA!$A$5:$H$29,IF(E2512="HI",2,IF(E2512="LO",6,10))+IF(S2512=1,2,IF(D2512=7,1,(IF(WEEKDAY(B2512)=1,2,IF(WEEKDAY(B2512)=7,1,0))))))</f>
        <v>3</v>
      </c>
    </row>
    <row r="2513" spans="2:21" ht="13.95" customHeight="1" x14ac:dyDescent="0.25">
      <c r="B2513" s="784">
        <f t="shared" si="116"/>
        <v>45487</v>
      </c>
      <c r="C2513" s="785">
        <v>13</v>
      </c>
      <c r="D2513" s="786">
        <f>IFERROR((INDEX(METADATA!$T$2:$T$20,MATCH(B2513,METADATA!$S$2:$S$20,0))),0)</f>
        <v>0</v>
      </c>
      <c r="E2513" s="785" t="str">
        <f t="shared" si="117"/>
        <v>HI</v>
      </c>
      <c r="F2513" s="786">
        <f>VLOOKUP(C2513,METADATA!$A$5:$H$29,IF(E2513="HI",2,IF(E2513="LO",6,10))+IF(D2513=1,2,IF(D2513=7,1,(IF(WEEKDAY(B2513)=1,2,IF(WEEKDAY(B2513)=7,1,0))))))</f>
        <v>3</v>
      </c>
      <c r="G2513" s="786">
        <f>VLOOKUP(C2513,METADATA!$J$5:$Q$29,IF(E2513="HI",2,IF(E2513="LO",6,10))+IF(D2513=1,2,IF(D2513=7,1,(IF(WEEKDAY(B2513)=1,2,IF(WEEKDAY(B2513)=7,1,0))))))</f>
        <v>3</v>
      </c>
      <c r="H2513" s="787">
        <v>11924.5</v>
      </c>
      <c r="I2513" s="788">
        <v>3665.7950210571289</v>
      </c>
      <c r="K2513" s="795">
        <v>882.73749999999995</v>
      </c>
      <c r="M2513" s="798">
        <f t="shared" si="118"/>
        <v>12475.245624291621</v>
      </c>
      <c r="N2513" s="303"/>
      <c r="S2513" s="786">
        <v>0</v>
      </c>
      <c r="T2513" s="781">
        <f>VLOOKUP(C2513,METADATA!$J$5:$Q$29,IF(E2513="HI",2,IF(E2513="LO",6,10))+IF(S2513=1,2,IF(D2513=7,1,(IF(WEEKDAY(B2513)=1,2,IF(WEEKDAY(B2513)=7,1,0))))))</f>
        <v>3</v>
      </c>
      <c r="U2513" s="781">
        <f>VLOOKUP(C2513,METADATA!$A$5:$H$29,IF(E2513="HI",2,IF(E2513="LO",6,10))+IF(S2513=1,2,IF(D2513=7,1,(IF(WEEKDAY(B2513)=1,2,IF(WEEKDAY(B2513)=7,1,0))))))</f>
        <v>3</v>
      </c>
    </row>
    <row r="2514" spans="2:21" ht="13.95" customHeight="1" x14ac:dyDescent="0.25">
      <c r="B2514" s="784">
        <f t="shared" si="116"/>
        <v>45487</v>
      </c>
      <c r="C2514" s="785">
        <v>14</v>
      </c>
      <c r="D2514" s="786">
        <f>IFERROR((INDEX(METADATA!$T$2:$T$20,MATCH(B2514,METADATA!$S$2:$S$20,0))),0)</f>
        <v>0</v>
      </c>
      <c r="E2514" s="785" t="str">
        <f t="shared" si="117"/>
        <v>HI</v>
      </c>
      <c r="F2514" s="786">
        <f>VLOOKUP(C2514,METADATA!$A$5:$H$29,IF(E2514="HI",2,IF(E2514="LO",6,10))+IF(D2514=1,2,IF(D2514=7,1,(IF(WEEKDAY(B2514)=1,2,IF(WEEKDAY(B2514)=7,1,0))))))</f>
        <v>3</v>
      </c>
      <c r="G2514" s="786">
        <f>VLOOKUP(C2514,METADATA!$J$5:$Q$29,IF(E2514="HI",2,IF(E2514="LO",6,10))+IF(D2514=1,2,IF(D2514=7,1,(IF(WEEKDAY(B2514)=1,2,IF(WEEKDAY(B2514)=7,1,0))))))</f>
        <v>3</v>
      </c>
      <c r="H2514" s="787">
        <v>11523.75</v>
      </c>
      <c r="I2514" s="788">
        <v>2833.2849273681641</v>
      </c>
      <c r="K2514" s="795">
        <v>909.3125</v>
      </c>
      <c r="M2514" s="798">
        <f t="shared" si="118"/>
        <v>11866.942215337178</v>
      </c>
      <c r="N2514" s="303"/>
      <c r="S2514" s="786">
        <v>0</v>
      </c>
      <c r="T2514" s="781">
        <f>VLOOKUP(C2514,METADATA!$J$5:$Q$29,IF(E2514="HI",2,IF(E2514="LO",6,10))+IF(S2514=1,2,IF(D2514=7,1,(IF(WEEKDAY(B2514)=1,2,IF(WEEKDAY(B2514)=7,1,0))))))</f>
        <v>3</v>
      </c>
      <c r="U2514" s="781">
        <f>VLOOKUP(C2514,METADATA!$A$5:$H$29,IF(E2514="HI",2,IF(E2514="LO",6,10))+IF(S2514=1,2,IF(D2514=7,1,(IF(WEEKDAY(B2514)=1,2,IF(WEEKDAY(B2514)=7,1,0))))))</f>
        <v>3</v>
      </c>
    </row>
    <row r="2515" spans="2:21" ht="13.95" customHeight="1" x14ac:dyDescent="0.25">
      <c r="B2515" s="784">
        <f t="shared" si="116"/>
        <v>45487</v>
      </c>
      <c r="C2515" s="785">
        <v>15</v>
      </c>
      <c r="D2515" s="786">
        <f>IFERROR((INDEX(METADATA!$T$2:$T$20,MATCH(B2515,METADATA!$S$2:$S$20,0))),0)</f>
        <v>0</v>
      </c>
      <c r="E2515" s="785" t="str">
        <f t="shared" si="117"/>
        <v>HI</v>
      </c>
      <c r="F2515" s="786">
        <f>VLOOKUP(C2515,METADATA!$A$5:$H$29,IF(E2515="HI",2,IF(E2515="LO",6,10))+IF(D2515=1,2,IF(D2515=7,1,(IF(WEEKDAY(B2515)=1,2,IF(WEEKDAY(B2515)=7,1,0))))))</f>
        <v>3</v>
      </c>
      <c r="G2515" s="786">
        <f>VLOOKUP(C2515,METADATA!$J$5:$Q$29,IF(E2515="HI",2,IF(E2515="LO",6,10))+IF(D2515=1,2,IF(D2515=7,1,(IF(WEEKDAY(B2515)=1,2,IF(WEEKDAY(B2515)=7,1,0))))))</f>
        <v>3</v>
      </c>
      <c r="H2515" s="787">
        <v>11446.75</v>
      </c>
      <c r="I2515" s="788">
        <v>3615.5225219726563</v>
      </c>
      <c r="K2515" s="795">
        <v>905.6</v>
      </c>
      <c r="M2515" s="798">
        <f t="shared" si="118"/>
        <v>12004.169636813349</v>
      </c>
      <c r="N2515" s="303"/>
      <c r="S2515" s="786">
        <v>0</v>
      </c>
      <c r="T2515" s="781">
        <f>VLOOKUP(C2515,METADATA!$J$5:$Q$29,IF(E2515="HI",2,IF(E2515="LO",6,10))+IF(S2515=1,2,IF(D2515=7,1,(IF(WEEKDAY(B2515)=1,2,IF(WEEKDAY(B2515)=7,1,0))))))</f>
        <v>3</v>
      </c>
      <c r="U2515" s="781">
        <f>VLOOKUP(C2515,METADATA!$A$5:$H$29,IF(E2515="HI",2,IF(E2515="LO",6,10))+IF(S2515=1,2,IF(D2515=7,1,(IF(WEEKDAY(B2515)=1,2,IF(WEEKDAY(B2515)=7,1,0))))))</f>
        <v>3</v>
      </c>
    </row>
    <row r="2516" spans="2:21" ht="13.95" customHeight="1" x14ac:dyDescent="0.25">
      <c r="B2516" s="784">
        <f t="shared" si="116"/>
        <v>45487</v>
      </c>
      <c r="C2516" s="785">
        <v>16</v>
      </c>
      <c r="D2516" s="786">
        <f>IFERROR((INDEX(METADATA!$T$2:$T$20,MATCH(B2516,METADATA!$S$2:$S$20,0))),0)</f>
        <v>0</v>
      </c>
      <c r="E2516" s="785" t="str">
        <f t="shared" si="117"/>
        <v>HI</v>
      </c>
      <c r="F2516" s="786">
        <f>VLOOKUP(C2516,METADATA!$A$5:$H$29,IF(E2516="HI",2,IF(E2516="LO",6,10))+IF(D2516=1,2,IF(D2516=7,1,(IF(WEEKDAY(B2516)=1,2,IF(WEEKDAY(B2516)=7,1,0))))))</f>
        <v>3</v>
      </c>
      <c r="G2516" s="786">
        <f>VLOOKUP(C2516,METADATA!$J$5:$Q$29,IF(E2516="HI",2,IF(E2516="LO",6,10))+IF(D2516=1,2,IF(D2516=7,1,(IF(WEEKDAY(B2516)=1,2,IF(WEEKDAY(B2516)=7,1,0))))))</f>
        <v>3</v>
      </c>
      <c r="H2516" s="787">
        <v>11566.25</v>
      </c>
      <c r="I2516" s="788">
        <v>3402.1624908447266</v>
      </c>
      <c r="K2516" s="795">
        <v>913.98749999999995</v>
      </c>
      <c r="M2516" s="798">
        <f t="shared" si="118"/>
        <v>12056.236920225598</v>
      </c>
      <c r="N2516" s="303"/>
      <c r="S2516" s="786">
        <v>0</v>
      </c>
      <c r="T2516" s="781">
        <f>VLOOKUP(C2516,METADATA!$J$5:$Q$29,IF(E2516="HI",2,IF(E2516="LO",6,10))+IF(S2516=1,2,IF(D2516=7,1,(IF(WEEKDAY(B2516)=1,2,IF(WEEKDAY(B2516)=7,1,0))))))</f>
        <v>3</v>
      </c>
      <c r="U2516" s="781">
        <f>VLOOKUP(C2516,METADATA!$A$5:$H$29,IF(E2516="HI",2,IF(E2516="LO",6,10))+IF(S2516=1,2,IF(D2516=7,1,(IF(WEEKDAY(B2516)=1,2,IF(WEEKDAY(B2516)=7,1,0))))))</f>
        <v>3</v>
      </c>
    </row>
    <row r="2517" spans="2:21" ht="13.95" customHeight="1" x14ac:dyDescent="0.25">
      <c r="B2517" s="784">
        <f t="shared" si="116"/>
        <v>45487</v>
      </c>
      <c r="C2517" s="785">
        <v>17</v>
      </c>
      <c r="D2517" s="786">
        <f>IFERROR((INDEX(METADATA!$T$2:$T$20,MATCH(B2517,METADATA!$S$2:$S$20,0))),0)</f>
        <v>0</v>
      </c>
      <c r="E2517" s="785" t="str">
        <f t="shared" si="117"/>
        <v>HI</v>
      </c>
      <c r="F2517" s="786">
        <f>VLOOKUP(C2517,METADATA!$A$5:$H$29,IF(E2517="HI",2,IF(E2517="LO",6,10))+IF(D2517=1,2,IF(D2517=7,1,(IF(WEEKDAY(B2517)=1,2,IF(WEEKDAY(B2517)=7,1,0))))))</f>
        <v>2</v>
      </c>
      <c r="G2517" s="786">
        <f>VLOOKUP(C2517,METADATA!$J$5:$Q$29,IF(E2517="HI",2,IF(E2517="LO",6,10))+IF(D2517=1,2,IF(D2517=7,1,(IF(WEEKDAY(B2517)=1,2,IF(WEEKDAY(B2517)=7,1,0))))))</f>
        <v>3</v>
      </c>
      <c r="H2517" s="787">
        <v>11793.5</v>
      </c>
      <c r="I2517" s="788">
        <v>2684.2000732421875</v>
      </c>
      <c r="K2517" s="795">
        <v>902.26250000000005</v>
      </c>
      <c r="M2517" s="798">
        <f t="shared" si="118"/>
        <v>12095.105302691389</v>
      </c>
      <c r="N2517" s="303"/>
      <c r="S2517" s="786">
        <v>0</v>
      </c>
      <c r="T2517" s="781">
        <f>VLOOKUP(C2517,METADATA!$J$5:$Q$29,IF(E2517="HI",2,IF(E2517="LO",6,10))+IF(S2517=1,2,IF(D2517=7,1,(IF(WEEKDAY(B2517)=1,2,IF(WEEKDAY(B2517)=7,1,0))))))</f>
        <v>3</v>
      </c>
      <c r="U2517" s="781">
        <f>VLOOKUP(C2517,METADATA!$A$5:$H$29,IF(E2517="HI",2,IF(E2517="LO",6,10))+IF(S2517=1,2,IF(D2517=7,1,(IF(WEEKDAY(B2517)=1,2,IF(WEEKDAY(B2517)=7,1,0))))))</f>
        <v>2</v>
      </c>
    </row>
    <row r="2518" spans="2:21" ht="13.95" customHeight="1" x14ac:dyDescent="0.25">
      <c r="B2518" s="784">
        <f t="shared" si="116"/>
        <v>45487</v>
      </c>
      <c r="C2518" s="785">
        <v>18</v>
      </c>
      <c r="D2518" s="786">
        <f>IFERROR((INDEX(METADATA!$T$2:$T$20,MATCH(B2518,METADATA!$S$2:$S$20,0))),0)</f>
        <v>0</v>
      </c>
      <c r="E2518" s="785" t="str">
        <f t="shared" si="117"/>
        <v>HI</v>
      </c>
      <c r="F2518" s="786">
        <f>VLOOKUP(C2518,METADATA!$A$5:$H$29,IF(E2518="HI",2,IF(E2518="LO",6,10))+IF(D2518=1,2,IF(D2518=7,1,(IF(WEEKDAY(B2518)=1,2,IF(WEEKDAY(B2518)=7,1,0))))))</f>
        <v>2</v>
      </c>
      <c r="G2518" s="786">
        <f>VLOOKUP(C2518,METADATA!$J$5:$Q$29,IF(E2518="HI",2,IF(E2518="LO",6,10))+IF(D2518=1,2,IF(D2518=7,1,(IF(WEEKDAY(B2518)=1,2,IF(WEEKDAY(B2518)=7,1,0))))))</f>
        <v>3</v>
      </c>
      <c r="H2518" s="787">
        <v>12002.75</v>
      </c>
      <c r="I2518" s="788">
        <v>2192.4574584960938</v>
      </c>
      <c r="K2518" s="795">
        <v>933.76250000000005</v>
      </c>
      <c r="M2518" s="798">
        <f t="shared" si="118"/>
        <v>12201.347354690593</v>
      </c>
      <c r="N2518" s="303"/>
      <c r="S2518" s="786">
        <v>0</v>
      </c>
      <c r="T2518" s="781">
        <f>VLOOKUP(C2518,METADATA!$J$5:$Q$29,IF(E2518="HI",2,IF(E2518="LO",6,10))+IF(S2518=1,2,IF(D2518=7,1,(IF(WEEKDAY(B2518)=1,2,IF(WEEKDAY(B2518)=7,1,0))))))</f>
        <v>3</v>
      </c>
      <c r="U2518" s="781">
        <f>VLOOKUP(C2518,METADATA!$A$5:$H$29,IF(E2518="HI",2,IF(E2518="LO",6,10))+IF(S2518=1,2,IF(D2518=7,1,(IF(WEEKDAY(B2518)=1,2,IF(WEEKDAY(B2518)=7,1,0))))))</f>
        <v>2</v>
      </c>
    </row>
    <row r="2519" spans="2:21" ht="13.95" customHeight="1" x14ac:dyDescent="0.25">
      <c r="B2519" s="784">
        <f t="shared" si="116"/>
        <v>45487</v>
      </c>
      <c r="C2519" s="785">
        <v>19</v>
      </c>
      <c r="D2519" s="786">
        <f>IFERROR((INDEX(METADATA!$T$2:$T$20,MATCH(B2519,METADATA!$S$2:$S$20,0))),0)</f>
        <v>0</v>
      </c>
      <c r="E2519" s="785" t="str">
        <f t="shared" si="117"/>
        <v>HI</v>
      </c>
      <c r="F2519" s="786">
        <f>VLOOKUP(C2519,METADATA!$A$5:$H$29,IF(E2519="HI",2,IF(E2519="LO",6,10))+IF(D2519=1,2,IF(D2519=7,1,(IF(WEEKDAY(B2519)=1,2,IF(WEEKDAY(B2519)=7,1,0))))))</f>
        <v>3</v>
      </c>
      <c r="G2519" s="786">
        <f>VLOOKUP(C2519,METADATA!$J$5:$Q$29,IF(E2519="HI",2,IF(E2519="LO",6,10))+IF(D2519=1,2,IF(D2519=7,1,(IF(WEEKDAY(B2519)=1,2,IF(WEEKDAY(B2519)=7,1,0))))))</f>
        <v>3</v>
      </c>
      <c r="H2519" s="787">
        <v>13080.75</v>
      </c>
      <c r="I2519" s="788">
        <v>1997.9775085449219</v>
      </c>
      <c r="K2519" s="795">
        <v>0</v>
      </c>
      <c r="M2519" s="798">
        <f t="shared" si="118"/>
        <v>13232.457620833378</v>
      </c>
      <c r="N2519" s="303"/>
      <c r="S2519" s="786">
        <v>0</v>
      </c>
      <c r="T2519" s="781">
        <f>VLOOKUP(C2519,METADATA!$J$5:$Q$29,IF(E2519="HI",2,IF(E2519="LO",6,10))+IF(S2519=1,2,IF(D2519=7,1,(IF(WEEKDAY(B2519)=1,2,IF(WEEKDAY(B2519)=7,1,0))))))</f>
        <v>3</v>
      </c>
      <c r="U2519" s="781">
        <f>VLOOKUP(C2519,METADATA!$A$5:$H$29,IF(E2519="HI",2,IF(E2519="LO",6,10))+IF(S2519=1,2,IF(D2519=7,1,(IF(WEEKDAY(B2519)=1,2,IF(WEEKDAY(B2519)=7,1,0))))))</f>
        <v>3</v>
      </c>
    </row>
    <row r="2520" spans="2:21" ht="13.95" customHeight="1" x14ac:dyDescent="0.25">
      <c r="B2520" s="784">
        <f t="shared" si="116"/>
        <v>45487</v>
      </c>
      <c r="C2520" s="785">
        <v>20</v>
      </c>
      <c r="D2520" s="786">
        <f>IFERROR((INDEX(METADATA!$T$2:$T$20,MATCH(B2520,METADATA!$S$2:$S$20,0))),0)</f>
        <v>0</v>
      </c>
      <c r="E2520" s="785" t="str">
        <f t="shared" si="117"/>
        <v>HI</v>
      </c>
      <c r="F2520" s="786">
        <f>VLOOKUP(C2520,METADATA!$A$5:$H$29,IF(E2520="HI",2,IF(E2520="LO",6,10))+IF(D2520=1,2,IF(D2520=7,1,(IF(WEEKDAY(B2520)=1,2,IF(WEEKDAY(B2520)=7,1,0))))))</f>
        <v>3</v>
      </c>
      <c r="G2520" s="786">
        <f>VLOOKUP(C2520,METADATA!$J$5:$Q$29,IF(E2520="HI",2,IF(E2520="LO",6,10))+IF(D2520=1,2,IF(D2520=7,1,(IF(WEEKDAY(B2520)=1,2,IF(WEEKDAY(B2520)=7,1,0))))))</f>
        <v>3</v>
      </c>
      <c r="H2520" s="787">
        <v>12439.75</v>
      </c>
      <c r="I2520" s="788">
        <v>2941.8724365234375</v>
      </c>
      <c r="K2520" s="795">
        <v>0</v>
      </c>
      <c r="M2520" s="798">
        <f t="shared" si="118"/>
        <v>12782.878920465309</v>
      </c>
      <c r="N2520" s="303"/>
      <c r="S2520" s="786">
        <v>0</v>
      </c>
      <c r="T2520" s="781">
        <f>VLOOKUP(C2520,METADATA!$J$5:$Q$29,IF(E2520="HI",2,IF(E2520="LO",6,10))+IF(S2520=1,2,IF(D2520=7,1,(IF(WEEKDAY(B2520)=1,2,IF(WEEKDAY(B2520)=7,1,0))))))</f>
        <v>3</v>
      </c>
      <c r="U2520" s="781">
        <f>VLOOKUP(C2520,METADATA!$A$5:$H$29,IF(E2520="HI",2,IF(E2520="LO",6,10))+IF(S2520=1,2,IF(D2520=7,1,(IF(WEEKDAY(B2520)=1,2,IF(WEEKDAY(B2520)=7,1,0))))))</f>
        <v>3</v>
      </c>
    </row>
    <row r="2521" spans="2:21" ht="13.95" customHeight="1" x14ac:dyDescent="0.25">
      <c r="B2521" s="784">
        <f t="shared" si="116"/>
        <v>45487</v>
      </c>
      <c r="C2521" s="785">
        <v>21</v>
      </c>
      <c r="D2521" s="786">
        <f>IFERROR((INDEX(METADATA!$T$2:$T$20,MATCH(B2521,METADATA!$S$2:$S$20,0))),0)</f>
        <v>0</v>
      </c>
      <c r="E2521" s="785" t="str">
        <f t="shared" si="117"/>
        <v>HI</v>
      </c>
      <c r="F2521" s="786">
        <f>VLOOKUP(C2521,METADATA!$A$5:$H$29,IF(E2521="HI",2,IF(E2521="LO",6,10))+IF(D2521=1,2,IF(D2521=7,1,(IF(WEEKDAY(B2521)=1,2,IF(WEEKDAY(B2521)=7,1,0))))))</f>
        <v>3</v>
      </c>
      <c r="G2521" s="786">
        <f>VLOOKUP(C2521,METADATA!$J$5:$Q$29,IF(E2521="HI",2,IF(E2521="LO",6,10))+IF(D2521=1,2,IF(D2521=7,1,(IF(WEEKDAY(B2521)=1,2,IF(WEEKDAY(B2521)=7,1,0))))))</f>
        <v>3</v>
      </c>
      <c r="H2521" s="787">
        <v>11032.75</v>
      </c>
      <c r="I2521" s="788">
        <v>2990.1849975585938</v>
      </c>
      <c r="K2521" s="795">
        <v>0</v>
      </c>
      <c r="M2521" s="798">
        <f t="shared" si="118"/>
        <v>11430.78207657396</v>
      </c>
      <c r="N2521" s="303"/>
      <c r="S2521" s="786">
        <v>0</v>
      </c>
      <c r="T2521" s="781">
        <f>VLOOKUP(C2521,METADATA!$J$5:$Q$29,IF(E2521="HI",2,IF(E2521="LO",6,10))+IF(S2521=1,2,IF(D2521=7,1,(IF(WEEKDAY(B2521)=1,2,IF(WEEKDAY(B2521)=7,1,0))))))</f>
        <v>3</v>
      </c>
      <c r="U2521" s="781">
        <f>VLOOKUP(C2521,METADATA!$A$5:$H$29,IF(E2521="HI",2,IF(E2521="LO",6,10))+IF(S2521=1,2,IF(D2521=7,1,(IF(WEEKDAY(B2521)=1,2,IF(WEEKDAY(B2521)=7,1,0))))))</f>
        <v>3</v>
      </c>
    </row>
    <row r="2522" spans="2:21" ht="13.95" customHeight="1" x14ac:dyDescent="0.25">
      <c r="B2522" s="784">
        <f t="shared" si="116"/>
        <v>45487</v>
      </c>
      <c r="C2522" s="785">
        <v>22</v>
      </c>
      <c r="D2522" s="786">
        <f>IFERROR((INDEX(METADATA!$T$2:$T$20,MATCH(B2522,METADATA!$S$2:$S$20,0))),0)</f>
        <v>0</v>
      </c>
      <c r="E2522" s="785" t="str">
        <f t="shared" si="117"/>
        <v>HI</v>
      </c>
      <c r="F2522" s="786">
        <f>VLOOKUP(C2522,METADATA!$A$5:$H$29,IF(E2522="HI",2,IF(E2522="LO",6,10))+IF(D2522=1,2,IF(D2522=7,1,(IF(WEEKDAY(B2522)=1,2,IF(WEEKDAY(B2522)=7,1,0))))))</f>
        <v>3</v>
      </c>
      <c r="G2522" s="786">
        <f>VLOOKUP(C2522,METADATA!$J$5:$Q$29,IF(E2522="HI",2,IF(E2522="LO",6,10))+IF(D2522=1,2,IF(D2522=7,1,(IF(WEEKDAY(B2522)=1,2,IF(WEEKDAY(B2522)=7,1,0))))))</f>
        <v>3</v>
      </c>
      <c r="H2522" s="787">
        <v>9611</v>
      </c>
      <c r="I2522" s="788">
        <v>2862.5275268554688</v>
      </c>
      <c r="K2522" s="795">
        <v>0</v>
      </c>
      <c r="M2522" s="798">
        <f t="shared" si="118"/>
        <v>10028.229397157071</v>
      </c>
      <c r="N2522" s="303"/>
      <c r="S2522" s="786">
        <v>0</v>
      </c>
      <c r="T2522" s="781">
        <f>VLOOKUP(C2522,METADATA!$J$5:$Q$29,IF(E2522="HI",2,IF(E2522="LO",6,10))+IF(S2522=1,2,IF(D2522=7,1,(IF(WEEKDAY(B2522)=1,2,IF(WEEKDAY(B2522)=7,1,0))))))</f>
        <v>3</v>
      </c>
      <c r="U2522" s="781">
        <f>VLOOKUP(C2522,METADATA!$A$5:$H$29,IF(E2522="HI",2,IF(E2522="LO",6,10))+IF(S2522=1,2,IF(D2522=7,1,(IF(WEEKDAY(B2522)=1,2,IF(WEEKDAY(B2522)=7,1,0))))))</f>
        <v>3</v>
      </c>
    </row>
    <row r="2523" spans="2:21" ht="13.95" customHeight="1" x14ac:dyDescent="0.25">
      <c r="B2523" s="784">
        <f t="shared" si="116"/>
        <v>45487</v>
      </c>
      <c r="C2523" s="785">
        <v>23</v>
      </c>
      <c r="D2523" s="786">
        <f>IFERROR((INDEX(METADATA!$T$2:$T$20,MATCH(B2523,METADATA!$S$2:$S$20,0))),0)</f>
        <v>0</v>
      </c>
      <c r="E2523" s="785" t="str">
        <f t="shared" si="117"/>
        <v>HI</v>
      </c>
      <c r="F2523" s="786">
        <f>VLOOKUP(C2523,METADATA!$A$5:$H$29,IF(E2523="HI",2,IF(E2523="LO",6,10))+IF(D2523=1,2,IF(D2523=7,1,(IF(WEEKDAY(B2523)=1,2,IF(WEEKDAY(B2523)=7,1,0))))))</f>
        <v>3</v>
      </c>
      <c r="G2523" s="786">
        <f>VLOOKUP(C2523,METADATA!$J$5:$Q$29,IF(E2523="HI",2,IF(E2523="LO",6,10))+IF(D2523=1,2,IF(D2523=7,1,(IF(WEEKDAY(B2523)=1,2,IF(WEEKDAY(B2523)=7,1,0))))))</f>
        <v>3</v>
      </c>
      <c r="H2523" s="787">
        <v>8577.25</v>
      </c>
      <c r="I2523" s="788">
        <v>2884.3199462890625</v>
      </c>
      <c r="K2523" s="795">
        <v>0</v>
      </c>
      <c r="M2523" s="798">
        <f t="shared" si="118"/>
        <v>9049.2275424513973</v>
      </c>
      <c r="N2523" s="303"/>
      <c r="S2523" s="786">
        <v>0</v>
      </c>
      <c r="T2523" s="781">
        <f>VLOOKUP(C2523,METADATA!$J$5:$Q$29,IF(E2523="HI",2,IF(E2523="LO",6,10))+IF(S2523=1,2,IF(D2523=7,1,(IF(WEEKDAY(B2523)=1,2,IF(WEEKDAY(B2523)=7,1,0))))))</f>
        <v>3</v>
      </c>
      <c r="U2523" s="781">
        <f>VLOOKUP(C2523,METADATA!$A$5:$H$29,IF(E2523="HI",2,IF(E2523="LO",6,10))+IF(S2523=1,2,IF(D2523=7,1,(IF(WEEKDAY(B2523)=1,2,IF(WEEKDAY(B2523)=7,1,0))))))</f>
        <v>3</v>
      </c>
    </row>
    <row r="2524" spans="2:21" ht="13.95" customHeight="1" x14ac:dyDescent="0.25">
      <c r="B2524" s="784">
        <f t="shared" ref="B2524:B2587" si="119">B2500+1</f>
        <v>45488</v>
      </c>
      <c r="C2524" s="785">
        <v>0</v>
      </c>
      <c r="D2524" s="786">
        <f>IFERROR((INDEX(METADATA!$T$2:$T$20,MATCH(B2524,METADATA!$S$2:$S$20,0))),0)</f>
        <v>0</v>
      </c>
      <c r="E2524" s="785" t="str">
        <f t="shared" si="117"/>
        <v>HI</v>
      </c>
      <c r="F2524" s="786">
        <f>VLOOKUP(C2524,METADATA!$A$5:$H$29,IF(E2524="HI",2,IF(E2524="LO",6,10))+IF(D2524=1,2,IF(D2524=7,1,(IF(WEEKDAY(B2524)=1,2,IF(WEEKDAY(B2524)=7,1,0))))))</f>
        <v>3</v>
      </c>
      <c r="G2524" s="786">
        <f>VLOOKUP(C2524,METADATA!$J$5:$Q$29,IF(E2524="HI",2,IF(E2524="LO",6,10))+IF(D2524=1,2,IF(D2524=7,1,(IF(WEEKDAY(B2524)=1,2,IF(WEEKDAY(B2524)=7,1,0))))))</f>
        <v>3</v>
      </c>
      <c r="H2524" s="787">
        <v>7993.25</v>
      </c>
      <c r="I2524" s="788">
        <v>4042.3500061035156</v>
      </c>
      <c r="K2524" s="795">
        <v>0</v>
      </c>
      <c r="M2524" s="798">
        <f t="shared" si="118"/>
        <v>8957.2673921428232</v>
      </c>
      <c r="N2524" s="303"/>
      <c r="S2524" s="786">
        <v>0</v>
      </c>
      <c r="T2524" s="781">
        <f>VLOOKUP(C2524,METADATA!$J$5:$Q$29,IF(E2524="HI",2,IF(E2524="LO",6,10))+IF(S2524=1,2,IF(D2524=7,1,(IF(WEEKDAY(B2524)=1,2,IF(WEEKDAY(B2524)=7,1,0))))))</f>
        <v>3</v>
      </c>
      <c r="U2524" s="781">
        <f>VLOOKUP(C2524,METADATA!$A$5:$H$29,IF(E2524="HI",2,IF(E2524="LO",6,10))+IF(S2524=1,2,IF(D2524=7,1,(IF(WEEKDAY(B2524)=1,2,IF(WEEKDAY(B2524)=7,1,0))))))</f>
        <v>3</v>
      </c>
    </row>
    <row r="2525" spans="2:21" ht="13.95" customHeight="1" x14ac:dyDescent="0.25">
      <c r="B2525" s="784">
        <f t="shared" si="119"/>
        <v>45488</v>
      </c>
      <c r="C2525" s="785">
        <v>1</v>
      </c>
      <c r="D2525" s="786">
        <f>IFERROR((INDEX(METADATA!$T$2:$T$20,MATCH(B2525,METADATA!$S$2:$S$20,0))),0)</f>
        <v>0</v>
      </c>
      <c r="E2525" s="785" t="str">
        <f t="shared" si="117"/>
        <v>HI</v>
      </c>
      <c r="F2525" s="786">
        <f>VLOOKUP(C2525,METADATA!$A$5:$H$29,IF(E2525="HI",2,IF(E2525="LO",6,10))+IF(D2525=1,2,IF(D2525=7,1,(IF(WEEKDAY(B2525)=1,2,IF(WEEKDAY(B2525)=7,1,0))))))</f>
        <v>3</v>
      </c>
      <c r="G2525" s="786">
        <f>VLOOKUP(C2525,METADATA!$J$5:$Q$29,IF(E2525="HI",2,IF(E2525="LO",6,10))+IF(D2525=1,2,IF(D2525=7,1,(IF(WEEKDAY(B2525)=1,2,IF(WEEKDAY(B2525)=7,1,0))))))</f>
        <v>3</v>
      </c>
      <c r="H2525" s="787">
        <v>7602.25</v>
      </c>
      <c r="I2525" s="788">
        <v>4126.739990234375</v>
      </c>
      <c r="K2525" s="795">
        <v>0</v>
      </c>
      <c r="M2525" s="798">
        <f t="shared" si="118"/>
        <v>8650.0975722531366</v>
      </c>
      <c r="N2525" s="303"/>
      <c r="S2525" s="786">
        <v>0</v>
      </c>
      <c r="T2525" s="781">
        <f>VLOOKUP(C2525,METADATA!$J$5:$Q$29,IF(E2525="HI",2,IF(E2525="LO",6,10))+IF(S2525=1,2,IF(D2525=7,1,(IF(WEEKDAY(B2525)=1,2,IF(WEEKDAY(B2525)=7,1,0))))))</f>
        <v>3</v>
      </c>
      <c r="U2525" s="781">
        <f>VLOOKUP(C2525,METADATA!$A$5:$H$29,IF(E2525="HI",2,IF(E2525="LO",6,10))+IF(S2525=1,2,IF(D2525=7,1,(IF(WEEKDAY(B2525)=1,2,IF(WEEKDAY(B2525)=7,1,0))))))</f>
        <v>3</v>
      </c>
    </row>
    <row r="2526" spans="2:21" ht="13.95" customHeight="1" x14ac:dyDescent="0.25">
      <c r="B2526" s="784">
        <f t="shared" si="119"/>
        <v>45488</v>
      </c>
      <c r="C2526" s="785">
        <v>2</v>
      </c>
      <c r="D2526" s="786">
        <f>IFERROR((INDEX(METADATA!$T$2:$T$20,MATCH(B2526,METADATA!$S$2:$S$20,0))),0)</f>
        <v>0</v>
      </c>
      <c r="E2526" s="785" t="str">
        <f t="shared" si="117"/>
        <v>HI</v>
      </c>
      <c r="F2526" s="786">
        <f>VLOOKUP(C2526,METADATA!$A$5:$H$29,IF(E2526="HI",2,IF(E2526="LO",6,10))+IF(D2526=1,2,IF(D2526=7,1,(IF(WEEKDAY(B2526)=1,2,IF(WEEKDAY(B2526)=7,1,0))))))</f>
        <v>3</v>
      </c>
      <c r="G2526" s="786">
        <f>VLOOKUP(C2526,METADATA!$J$5:$Q$29,IF(E2526="HI",2,IF(E2526="LO",6,10))+IF(D2526=1,2,IF(D2526=7,1,(IF(WEEKDAY(B2526)=1,2,IF(WEEKDAY(B2526)=7,1,0))))))</f>
        <v>3</v>
      </c>
      <c r="H2526" s="787">
        <v>7397</v>
      </c>
      <c r="I2526" s="788">
        <v>4259.6549987792969</v>
      </c>
      <c r="K2526" s="795">
        <v>0</v>
      </c>
      <c r="M2526" s="798">
        <f t="shared" si="118"/>
        <v>8535.8227317948349</v>
      </c>
      <c r="N2526" s="303"/>
      <c r="S2526" s="786">
        <v>0</v>
      </c>
      <c r="T2526" s="781">
        <f>VLOOKUP(C2526,METADATA!$J$5:$Q$29,IF(E2526="HI",2,IF(E2526="LO",6,10))+IF(S2526=1,2,IF(D2526=7,1,(IF(WEEKDAY(B2526)=1,2,IF(WEEKDAY(B2526)=7,1,0))))))</f>
        <v>3</v>
      </c>
      <c r="U2526" s="781">
        <f>VLOOKUP(C2526,METADATA!$A$5:$H$29,IF(E2526="HI",2,IF(E2526="LO",6,10))+IF(S2526=1,2,IF(D2526=7,1,(IF(WEEKDAY(B2526)=1,2,IF(WEEKDAY(B2526)=7,1,0))))))</f>
        <v>3</v>
      </c>
    </row>
    <row r="2527" spans="2:21" ht="13.95" customHeight="1" x14ac:dyDescent="0.25">
      <c r="B2527" s="784">
        <f t="shared" si="119"/>
        <v>45488</v>
      </c>
      <c r="C2527" s="785">
        <v>3</v>
      </c>
      <c r="D2527" s="786">
        <f>IFERROR((INDEX(METADATA!$T$2:$T$20,MATCH(B2527,METADATA!$S$2:$S$20,0))),0)</f>
        <v>0</v>
      </c>
      <c r="E2527" s="785" t="str">
        <f t="shared" si="117"/>
        <v>HI</v>
      </c>
      <c r="F2527" s="786">
        <f>VLOOKUP(C2527,METADATA!$A$5:$H$29,IF(E2527="HI",2,IF(E2527="LO",6,10))+IF(D2527=1,2,IF(D2527=7,1,(IF(WEEKDAY(B2527)=1,2,IF(WEEKDAY(B2527)=7,1,0))))))</f>
        <v>3</v>
      </c>
      <c r="G2527" s="786">
        <f>VLOOKUP(C2527,METADATA!$J$5:$Q$29,IF(E2527="HI",2,IF(E2527="LO",6,10))+IF(D2527=1,2,IF(D2527=7,1,(IF(WEEKDAY(B2527)=1,2,IF(WEEKDAY(B2527)=7,1,0))))))</f>
        <v>3</v>
      </c>
      <c r="H2527" s="787">
        <v>7679</v>
      </c>
      <c r="I2527" s="788">
        <v>4529.6500244140625</v>
      </c>
      <c r="K2527" s="795">
        <v>0</v>
      </c>
      <c r="M2527" s="798">
        <f t="shared" si="118"/>
        <v>8915.4231724396741</v>
      </c>
      <c r="N2527" s="303"/>
      <c r="S2527" s="786">
        <v>0</v>
      </c>
      <c r="T2527" s="781">
        <f>VLOOKUP(C2527,METADATA!$J$5:$Q$29,IF(E2527="HI",2,IF(E2527="LO",6,10))+IF(S2527=1,2,IF(D2527=7,1,(IF(WEEKDAY(B2527)=1,2,IF(WEEKDAY(B2527)=7,1,0))))))</f>
        <v>3</v>
      </c>
      <c r="U2527" s="781">
        <f>VLOOKUP(C2527,METADATA!$A$5:$H$29,IF(E2527="HI",2,IF(E2527="LO",6,10))+IF(S2527=1,2,IF(D2527=7,1,(IF(WEEKDAY(B2527)=1,2,IF(WEEKDAY(B2527)=7,1,0))))))</f>
        <v>3</v>
      </c>
    </row>
    <row r="2528" spans="2:21" ht="13.95" customHeight="1" x14ac:dyDescent="0.25">
      <c r="B2528" s="784">
        <f t="shared" si="119"/>
        <v>45488</v>
      </c>
      <c r="C2528" s="785">
        <v>4</v>
      </c>
      <c r="D2528" s="786">
        <f>IFERROR((INDEX(METADATA!$T$2:$T$20,MATCH(B2528,METADATA!$S$2:$S$20,0))),0)</f>
        <v>0</v>
      </c>
      <c r="E2528" s="785" t="str">
        <f t="shared" si="117"/>
        <v>HI</v>
      </c>
      <c r="F2528" s="786">
        <f>VLOOKUP(C2528,METADATA!$A$5:$H$29,IF(E2528="HI",2,IF(E2528="LO",6,10))+IF(D2528=1,2,IF(D2528=7,1,(IF(WEEKDAY(B2528)=1,2,IF(WEEKDAY(B2528)=7,1,0))))))</f>
        <v>3</v>
      </c>
      <c r="G2528" s="786">
        <f>VLOOKUP(C2528,METADATA!$J$5:$Q$29,IF(E2528="HI",2,IF(E2528="LO",6,10))+IF(D2528=1,2,IF(D2528=7,1,(IF(WEEKDAY(B2528)=1,2,IF(WEEKDAY(B2528)=7,1,0))))))</f>
        <v>3</v>
      </c>
      <c r="H2528" s="787">
        <v>8277.75</v>
      </c>
      <c r="I2528" s="788">
        <v>4480.6149291992188</v>
      </c>
      <c r="K2528" s="795">
        <v>0</v>
      </c>
      <c r="M2528" s="798">
        <f t="shared" si="118"/>
        <v>9412.6008736301428</v>
      </c>
      <c r="N2528" s="303"/>
      <c r="S2528" s="786">
        <v>0</v>
      </c>
      <c r="T2528" s="781">
        <f>VLOOKUP(C2528,METADATA!$J$5:$Q$29,IF(E2528="HI",2,IF(E2528="LO",6,10))+IF(S2528=1,2,IF(D2528=7,1,(IF(WEEKDAY(B2528)=1,2,IF(WEEKDAY(B2528)=7,1,0))))))</f>
        <v>3</v>
      </c>
      <c r="U2528" s="781">
        <f>VLOOKUP(C2528,METADATA!$A$5:$H$29,IF(E2528="HI",2,IF(E2528="LO",6,10))+IF(S2528=1,2,IF(D2528=7,1,(IF(WEEKDAY(B2528)=1,2,IF(WEEKDAY(B2528)=7,1,0))))))</f>
        <v>3</v>
      </c>
    </row>
    <row r="2529" spans="2:21" ht="13.95" customHeight="1" x14ac:dyDescent="0.25">
      <c r="B2529" s="784">
        <f t="shared" si="119"/>
        <v>45488</v>
      </c>
      <c r="C2529" s="785">
        <v>5</v>
      </c>
      <c r="D2529" s="786">
        <f>IFERROR((INDEX(METADATA!$T$2:$T$20,MATCH(B2529,METADATA!$S$2:$S$20,0))),0)</f>
        <v>0</v>
      </c>
      <c r="E2529" s="785" t="str">
        <f t="shared" si="117"/>
        <v>HI</v>
      </c>
      <c r="F2529" s="786">
        <f>VLOOKUP(C2529,METADATA!$A$5:$H$29,IF(E2529="HI",2,IF(E2529="LO",6,10))+IF(D2529=1,2,IF(D2529=7,1,(IF(WEEKDAY(B2529)=1,2,IF(WEEKDAY(B2529)=7,1,0))))))</f>
        <v>3</v>
      </c>
      <c r="G2529" s="786">
        <f>VLOOKUP(C2529,METADATA!$J$5:$Q$29,IF(E2529="HI",2,IF(E2529="LO",6,10))+IF(D2529=1,2,IF(D2529=7,1,(IF(WEEKDAY(B2529)=1,2,IF(WEEKDAY(B2529)=7,1,0))))))</f>
        <v>3</v>
      </c>
      <c r="H2529" s="787">
        <v>9941.25</v>
      </c>
      <c r="I2529" s="788">
        <v>4378.3300170898438</v>
      </c>
      <c r="K2529" s="795">
        <v>0</v>
      </c>
      <c r="M2529" s="798">
        <f t="shared" si="118"/>
        <v>10862.698803752683</v>
      </c>
      <c r="N2529" s="303"/>
      <c r="S2529" s="786">
        <v>0</v>
      </c>
      <c r="T2529" s="781">
        <f>VLOOKUP(C2529,METADATA!$J$5:$Q$29,IF(E2529="HI",2,IF(E2529="LO",6,10))+IF(S2529=1,2,IF(D2529=7,1,(IF(WEEKDAY(B2529)=1,2,IF(WEEKDAY(B2529)=7,1,0))))))</f>
        <v>3</v>
      </c>
      <c r="U2529" s="781">
        <f>VLOOKUP(C2529,METADATA!$A$5:$H$29,IF(E2529="HI",2,IF(E2529="LO",6,10))+IF(S2529=1,2,IF(D2529=7,1,(IF(WEEKDAY(B2529)=1,2,IF(WEEKDAY(B2529)=7,1,0))))))</f>
        <v>3</v>
      </c>
    </row>
    <row r="2530" spans="2:21" ht="13.95" customHeight="1" x14ac:dyDescent="0.25">
      <c r="B2530" s="784">
        <f t="shared" si="119"/>
        <v>45488</v>
      </c>
      <c r="C2530" s="785">
        <v>6</v>
      </c>
      <c r="D2530" s="786">
        <f>IFERROR((INDEX(METADATA!$T$2:$T$20,MATCH(B2530,METADATA!$S$2:$S$20,0))),0)</f>
        <v>0</v>
      </c>
      <c r="E2530" s="785" t="str">
        <f t="shared" si="117"/>
        <v>HI</v>
      </c>
      <c r="F2530" s="786">
        <f>VLOOKUP(C2530,METADATA!$A$5:$H$29,IF(E2530="HI",2,IF(E2530="LO",6,10))+IF(D2530=1,2,IF(D2530=7,1,(IF(WEEKDAY(B2530)=1,2,IF(WEEKDAY(B2530)=7,1,0))))))</f>
        <v>1</v>
      </c>
      <c r="G2530" s="786">
        <f>VLOOKUP(C2530,METADATA!$J$5:$Q$29,IF(E2530="HI",2,IF(E2530="LO",6,10))+IF(D2530=1,2,IF(D2530=7,1,(IF(WEEKDAY(B2530)=1,2,IF(WEEKDAY(B2530)=7,1,0))))))</f>
        <v>1</v>
      </c>
      <c r="H2530" s="787">
        <v>11919.25</v>
      </c>
      <c r="I2530" s="788">
        <v>4391.0750122070313</v>
      </c>
      <c r="K2530" s="795">
        <v>870.51250000000005</v>
      </c>
      <c r="M2530" s="798">
        <f t="shared" si="118"/>
        <v>12702.364359650883</v>
      </c>
      <c r="N2530" s="303"/>
      <c r="S2530" s="786">
        <v>0</v>
      </c>
      <c r="T2530" s="781">
        <f>VLOOKUP(C2530,METADATA!$J$5:$Q$29,IF(E2530="HI",2,IF(E2530="LO",6,10))+IF(S2530=1,2,IF(D2530=7,1,(IF(WEEKDAY(B2530)=1,2,IF(WEEKDAY(B2530)=7,1,0))))))</f>
        <v>1</v>
      </c>
      <c r="U2530" s="781">
        <f>VLOOKUP(C2530,METADATA!$A$5:$H$29,IF(E2530="HI",2,IF(E2530="LO",6,10))+IF(S2530=1,2,IF(D2530=7,1,(IF(WEEKDAY(B2530)=1,2,IF(WEEKDAY(B2530)=7,1,0))))))</f>
        <v>1</v>
      </c>
    </row>
    <row r="2531" spans="2:21" ht="13.95" customHeight="1" x14ac:dyDescent="0.25">
      <c r="B2531" s="784">
        <f t="shared" si="119"/>
        <v>45488</v>
      </c>
      <c r="C2531" s="785">
        <v>7</v>
      </c>
      <c r="D2531" s="786">
        <f>IFERROR((INDEX(METADATA!$T$2:$T$20,MATCH(B2531,METADATA!$S$2:$S$20,0))),0)</f>
        <v>0</v>
      </c>
      <c r="E2531" s="785" t="str">
        <f t="shared" si="117"/>
        <v>HI</v>
      </c>
      <c r="F2531" s="786">
        <f>VLOOKUP(C2531,METADATA!$A$5:$H$29,IF(E2531="HI",2,IF(E2531="LO",6,10))+IF(D2531=1,2,IF(D2531=7,1,(IF(WEEKDAY(B2531)=1,2,IF(WEEKDAY(B2531)=7,1,0))))))</f>
        <v>1</v>
      </c>
      <c r="G2531" s="786">
        <f>VLOOKUP(C2531,METADATA!$J$5:$Q$29,IF(E2531="HI",2,IF(E2531="LO",6,10))+IF(D2531=1,2,IF(D2531=7,1,(IF(WEEKDAY(B2531)=1,2,IF(WEEKDAY(B2531)=7,1,0))))))</f>
        <v>1</v>
      </c>
      <c r="H2531" s="787">
        <v>12909.25</v>
      </c>
      <c r="I2531" s="788">
        <v>4399.1350402832031</v>
      </c>
      <c r="K2531" s="795">
        <v>865.8125</v>
      </c>
      <c r="M2531" s="798">
        <f t="shared" si="118"/>
        <v>13638.222929148338</v>
      </c>
      <c r="N2531" s="303"/>
      <c r="S2531" s="786">
        <v>0</v>
      </c>
      <c r="T2531" s="781">
        <f>VLOOKUP(C2531,METADATA!$J$5:$Q$29,IF(E2531="HI",2,IF(E2531="LO",6,10))+IF(S2531=1,2,IF(D2531=7,1,(IF(WEEKDAY(B2531)=1,2,IF(WEEKDAY(B2531)=7,1,0))))))</f>
        <v>1</v>
      </c>
      <c r="U2531" s="781">
        <f>VLOOKUP(C2531,METADATA!$A$5:$H$29,IF(E2531="HI",2,IF(E2531="LO",6,10))+IF(S2531=1,2,IF(D2531=7,1,(IF(WEEKDAY(B2531)=1,2,IF(WEEKDAY(B2531)=7,1,0))))))</f>
        <v>1</v>
      </c>
    </row>
    <row r="2532" spans="2:21" ht="13.95" customHeight="1" x14ac:dyDescent="0.25">
      <c r="B2532" s="784">
        <f t="shared" si="119"/>
        <v>45488</v>
      </c>
      <c r="C2532" s="785">
        <v>8</v>
      </c>
      <c r="D2532" s="786">
        <f>IFERROR((INDEX(METADATA!$T$2:$T$20,MATCH(B2532,METADATA!$S$2:$S$20,0))),0)</f>
        <v>0</v>
      </c>
      <c r="E2532" s="785" t="str">
        <f t="shared" si="117"/>
        <v>HI</v>
      </c>
      <c r="F2532" s="786">
        <f>VLOOKUP(C2532,METADATA!$A$5:$H$29,IF(E2532="HI",2,IF(E2532="LO",6,10))+IF(D2532=1,2,IF(D2532=7,1,(IF(WEEKDAY(B2532)=1,2,IF(WEEKDAY(B2532)=7,1,0))))))</f>
        <v>2</v>
      </c>
      <c r="G2532" s="786">
        <f>VLOOKUP(C2532,METADATA!$J$5:$Q$29,IF(E2532="HI",2,IF(E2532="LO",6,10))+IF(D2532=1,2,IF(D2532=7,1,(IF(WEEKDAY(B2532)=1,2,IF(WEEKDAY(B2532)=7,1,0))))))</f>
        <v>1</v>
      </c>
      <c r="H2532" s="787">
        <v>14289</v>
      </c>
      <c r="I2532" s="788">
        <v>3984.3549499511719</v>
      </c>
      <c r="K2532" s="795">
        <v>834.63750000000005</v>
      </c>
      <c r="M2532" s="798">
        <f t="shared" si="118"/>
        <v>14834.102782682894</v>
      </c>
      <c r="N2532" s="303"/>
      <c r="S2532" s="786">
        <v>0</v>
      </c>
      <c r="T2532" s="781">
        <f>VLOOKUP(C2532,METADATA!$J$5:$Q$29,IF(E2532="HI",2,IF(E2532="LO",6,10))+IF(S2532=1,2,IF(D2532=7,1,(IF(WEEKDAY(B2532)=1,2,IF(WEEKDAY(B2532)=7,1,0))))))</f>
        <v>1</v>
      </c>
      <c r="U2532" s="781">
        <f>VLOOKUP(C2532,METADATA!$A$5:$H$29,IF(E2532="HI",2,IF(E2532="LO",6,10))+IF(S2532=1,2,IF(D2532=7,1,(IF(WEEKDAY(B2532)=1,2,IF(WEEKDAY(B2532)=7,1,0))))))</f>
        <v>2</v>
      </c>
    </row>
    <row r="2533" spans="2:21" ht="13.95" customHeight="1" x14ac:dyDescent="0.25">
      <c r="B2533" s="784">
        <f t="shared" si="119"/>
        <v>45488</v>
      </c>
      <c r="C2533" s="785">
        <v>9</v>
      </c>
      <c r="D2533" s="786">
        <f>IFERROR((INDEX(METADATA!$T$2:$T$20,MATCH(B2533,METADATA!$S$2:$S$20,0))),0)</f>
        <v>0</v>
      </c>
      <c r="E2533" s="785" t="str">
        <f t="shared" si="117"/>
        <v>HI</v>
      </c>
      <c r="F2533" s="786">
        <f>VLOOKUP(C2533,METADATA!$A$5:$H$29,IF(E2533="HI",2,IF(E2533="LO",6,10))+IF(D2533=1,2,IF(D2533=7,1,(IF(WEEKDAY(B2533)=1,2,IF(WEEKDAY(B2533)=7,1,0))))))</f>
        <v>2</v>
      </c>
      <c r="G2533" s="786">
        <f>VLOOKUP(C2533,METADATA!$J$5:$Q$29,IF(E2533="HI",2,IF(E2533="LO",6,10))+IF(D2533=1,2,IF(D2533=7,1,(IF(WEEKDAY(B2533)=1,2,IF(WEEKDAY(B2533)=7,1,0))))))</f>
        <v>2</v>
      </c>
      <c r="H2533" s="787">
        <v>15030.5</v>
      </c>
      <c r="I2533" s="788">
        <v>3264.18505859375</v>
      </c>
      <c r="K2533" s="795">
        <v>847.33749999999998</v>
      </c>
      <c r="M2533" s="798">
        <f t="shared" si="118"/>
        <v>15380.859350073606</v>
      </c>
      <c r="N2533" s="303"/>
      <c r="S2533" s="786">
        <v>0</v>
      </c>
      <c r="T2533" s="781">
        <f>VLOOKUP(C2533,METADATA!$J$5:$Q$29,IF(E2533="HI",2,IF(E2533="LO",6,10))+IF(S2533=1,2,IF(D2533=7,1,(IF(WEEKDAY(B2533)=1,2,IF(WEEKDAY(B2533)=7,1,0))))))</f>
        <v>2</v>
      </c>
      <c r="U2533" s="781">
        <f>VLOOKUP(C2533,METADATA!$A$5:$H$29,IF(E2533="HI",2,IF(E2533="LO",6,10))+IF(S2533=1,2,IF(D2533=7,1,(IF(WEEKDAY(B2533)=1,2,IF(WEEKDAY(B2533)=7,1,0))))))</f>
        <v>2</v>
      </c>
    </row>
    <row r="2534" spans="2:21" ht="13.95" customHeight="1" x14ac:dyDescent="0.25">
      <c r="B2534" s="784">
        <f t="shared" si="119"/>
        <v>45488</v>
      </c>
      <c r="C2534" s="785">
        <v>10</v>
      </c>
      <c r="D2534" s="786">
        <f>IFERROR((INDEX(METADATA!$T$2:$T$20,MATCH(B2534,METADATA!$S$2:$S$20,0))),0)</f>
        <v>0</v>
      </c>
      <c r="E2534" s="785" t="str">
        <f t="shared" si="117"/>
        <v>HI</v>
      </c>
      <c r="F2534" s="786">
        <f>VLOOKUP(C2534,METADATA!$A$5:$H$29,IF(E2534="HI",2,IF(E2534="LO",6,10))+IF(D2534=1,2,IF(D2534=7,1,(IF(WEEKDAY(B2534)=1,2,IF(WEEKDAY(B2534)=7,1,0))))))</f>
        <v>2</v>
      </c>
      <c r="G2534" s="786">
        <f>VLOOKUP(C2534,METADATA!$J$5:$Q$29,IF(E2534="HI",2,IF(E2534="LO",6,10))+IF(D2534=1,2,IF(D2534=7,1,(IF(WEEKDAY(B2534)=1,2,IF(WEEKDAY(B2534)=7,1,0))))))</f>
        <v>2</v>
      </c>
      <c r="H2534" s="787">
        <v>14790.75</v>
      </c>
      <c r="I2534" s="788">
        <v>3213.3375549316406</v>
      </c>
      <c r="K2534" s="795">
        <v>851.61249999999995</v>
      </c>
      <c r="M2534" s="798">
        <f t="shared" si="118"/>
        <v>15135.779590243577</v>
      </c>
      <c r="N2534" s="303"/>
      <c r="S2534" s="786">
        <v>0</v>
      </c>
      <c r="T2534" s="781">
        <f>VLOOKUP(C2534,METADATA!$J$5:$Q$29,IF(E2534="HI",2,IF(E2534="LO",6,10))+IF(S2534=1,2,IF(D2534=7,1,(IF(WEEKDAY(B2534)=1,2,IF(WEEKDAY(B2534)=7,1,0))))))</f>
        <v>2</v>
      </c>
      <c r="U2534" s="781">
        <f>VLOOKUP(C2534,METADATA!$A$5:$H$29,IF(E2534="HI",2,IF(E2534="LO",6,10))+IF(S2534=1,2,IF(D2534=7,1,(IF(WEEKDAY(B2534)=1,2,IF(WEEKDAY(B2534)=7,1,0))))))</f>
        <v>2</v>
      </c>
    </row>
    <row r="2535" spans="2:21" ht="13.95" customHeight="1" x14ac:dyDescent="0.25">
      <c r="B2535" s="784">
        <f t="shared" si="119"/>
        <v>45488</v>
      </c>
      <c r="C2535" s="785">
        <v>11</v>
      </c>
      <c r="D2535" s="786">
        <f>IFERROR((INDEX(METADATA!$T$2:$T$20,MATCH(B2535,METADATA!$S$2:$S$20,0))),0)</f>
        <v>0</v>
      </c>
      <c r="E2535" s="785" t="str">
        <f t="shared" si="117"/>
        <v>HI</v>
      </c>
      <c r="F2535" s="786">
        <f>VLOOKUP(C2535,METADATA!$A$5:$H$29,IF(E2535="HI",2,IF(E2535="LO",6,10))+IF(D2535=1,2,IF(D2535=7,1,(IF(WEEKDAY(B2535)=1,2,IF(WEEKDAY(B2535)=7,1,0))))))</f>
        <v>2</v>
      </c>
      <c r="G2535" s="786">
        <f>VLOOKUP(C2535,METADATA!$J$5:$Q$29,IF(E2535="HI",2,IF(E2535="LO",6,10))+IF(D2535=1,2,IF(D2535=7,1,(IF(WEEKDAY(B2535)=1,2,IF(WEEKDAY(B2535)=7,1,0))))))</f>
        <v>2</v>
      </c>
      <c r="H2535" s="787">
        <v>15152.25</v>
      </c>
      <c r="I2535" s="788">
        <v>3205.2949829101563</v>
      </c>
      <c r="K2535" s="795">
        <v>856.5</v>
      </c>
      <c r="M2535" s="798">
        <f t="shared" si="118"/>
        <v>15487.562622632686</v>
      </c>
      <c r="N2535" s="303"/>
      <c r="S2535" s="786">
        <v>0</v>
      </c>
      <c r="T2535" s="781">
        <f>VLOOKUP(C2535,METADATA!$J$5:$Q$29,IF(E2535="HI",2,IF(E2535="LO",6,10))+IF(S2535=1,2,IF(D2535=7,1,(IF(WEEKDAY(B2535)=1,2,IF(WEEKDAY(B2535)=7,1,0))))))</f>
        <v>2</v>
      </c>
      <c r="U2535" s="781">
        <f>VLOOKUP(C2535,METADATA!$A$5:$H$29,IF(E2535="HI",2,IF(E2535="LO",6,10))+IF(S2535=1,2,IF(D2535=7,1,(IF(WEEKDAY(B2535)=1,2,IF(WEEKDAY(B2535)=7,1,0))))))</f>
        <v>2</v>
      </c>
    </row>
    <row r="2536" spans="2:21" ht="13.95" customHeight="1" x14ac:dyDescent="0.25">
      <c r="B2536" s="784">
        <f t="shared" si="119"/>
        <v>45488</v>
      </c>
      <c r="C2536" s="785">
        <v>12</v>
      </c>
      <c r="D2536" s="786">
        <f>IFERROR((INDEX(METADATA!$T$2:$T$20,MATCH(B2536,METADATA!$S$2:$S$20,0))),0)</f>
        <v>0</v>
      </c>
      <c r="E2536" s="785" t="str">
        <f t="shared" si="117"/>
        <v>HI</v>
      </c>
      <c r="F2536" s="786">
        <f>VLOOKUP(C2536,METADATA!$A$5:$H$29,IF(E2536="HI",2,IF(E2536="LO",6,10))+IF(D2536=1,2,IF(D2536=7,1,(IF(WEEKDAY(B2536)=1,2,IF(WEEKDAY(B2536)=7,1,0))))))</f>
        <v>2</v>
      </c>
      <c r="G2536" s="786">
        <f>VLOOKUP(C2536,METADATA!$J$5:$Q$29,IF(E2536="HI",2,IF(E2536="LO",6,10))+IF(D2536=1,2,IF(D2536=7,1,(IF(WEEKDAY(B2536)=1,2,IF(WEEKDAY(B2536)=7,1,0))))))</f>
        <v>2</v>
      </c>
      <c r="H2536" s="787">
        <v>15157</v>
      </c>
      <c r="I2536" s="788">
        <v>4036.2599182128906</v>
      </c>
      <c r="K2536" s="795">
        <v>824.32500000000005</v>
      </c>
      <c r="M2536" s="798">
        <f t="shared" si="118"/>
        <v>15685.217343963453</v>
      </c>
      <c r="N2536" s="303"/>
      <c r="S2536" s="786">
        <v>0</v>
      </c>
      <c r="T2536" s="781">
        <f>VLOOKUP(C2536,METADATA!$J$5:$Q$29,IF(E2536="HI",2,IF(E2536="LO",6,10))+IF(S2536=1,2,IF(D2536=7,1,(IF(WEEKDAY(B2536)=1,2,IF(WEEKDAY(B2536)=7,1,0))))))</f>
        <v>2</v>
      </c>
      <c r="U2536" s="781">
        <f>VLOOKUP(C2536,METADATA!$A$5:$H$29,IF(E2536="HI",2,IF(E2536="LO",6,10))+IF(S2536=1,2,IF(D2536=7,1,(IF(WEEKDAY(B2536)=1,2,IF(WEEKDAY(B2536)=7,1,0))))))</f>
        <v>2</v>
      </c>
    </row>
    <row r="2537" spans="2:21" ht="13.95" customHeight="1" x14ac:dyDescent="0.25">
      <c r="B2537" s="784">
        <f t="shared" si="119"/>
        <v>45488</v>
      </c>
      <c r="C2537" s="785">
        <v>13</v>
      </c>
      <c r="D2537" s="786">
        <f>IFERROR((INDEX(METADATA!$T$2:$T$20,MATCH(B2537,METADATA!$S$2:$S$20,0))),0)</f>
        <v>0</v>
      </c>
      <c r="E2537" s="785" t="str">
        <f t="shared" si="117"/>
        <v>HI</v>
      </c>
      <c r="F2537" s="786">
        <f>VLOOKUP(C2537,METADATA!$A$5:$H$29,IF(E2537="HI",2,IF(E2537="LO",6,10))+IF(D2537=1,2,IF(D2537=7,1,(IF(WEEKDAY(B2537)=1,2,IF(WEEKDAY(B2537)=7,1,0))))))</f>
        <v>2</v>
      </c>
      <c r="G2537" s="786">
        <f>VLOOKUP(C2537,METADATA!$J$5:$Q$29,IF(E2537="HI",2,IF(E2537="LO",6,10))+IF(D2537=1,2,IF(D2537=7,1,(IF(WEEKDAY(B2537)=1,2,IF(WEEKDAY(B2537)=7,1,0))))))</f>
        <v>2</v>
      </c>
      <c r="H2537" s="787">
        <v>14714.25</v>
      </c>
      <c r="I2537" s="788">
        <v>4282.1099548339844</v>
      </c>
      <c r="K2537" s="795">
        <v>882.73749999999995</v>
      </c>
      <c r="M2537" s="798">
        <f t="shared" si="118"/>
        <v>15324.673527608616</v>
      </c>
      <c r="N2537" s="303"/>
      <c r="S2537" s="786">
        <v>0</v>
      </c>
      <c r="T2537" s="781">
        <f>VLOOKUP(C2537,METADATA!$J$5:$Q$29,IF(E2537="HI",2,IF(E2537="LO",6,10))+IF(S2537=1,2,IF(D2537=7,1,(IF(WEEKDAY(B2537)=1,2,IF(WEEKDAY(B2537)=7,1,0))))))</f>
        <v>2</v>
      </c>
      <c r="U2537" s="781">
        <f>VLOOKUP(C2537,METADATA!$A$5:$H$29,IF(E2537="HI",2,IF(E2537="LO",6,10))+IF(S2537=1,2,IF(D2537=7,1,(IF(WEEKDAY(B2537)=1,2,IF(WEEKDAY(B2537)=7,1,0))))))</f>
        <v>2</v>
      </c>
    </row>
    <row r="2538" spans="2:21" ht="13.95" customHeight="1" x14ac:dyDescent="0.25">
      <c r="B2538" s="784">
        <f t="shared" si="119"/>
        <v>45488</v>
      </c>
      <c r="C2538" s="785">
        <v>14</v>
      </c>
      <c r="D2538" s="786">
        <f>IFERROR((INDEX(METADATA!$T$2:$T$20,MATCH(B2538,METADATA!$S$2:$S$20,0))),0)</f>
        <v>0</v>
      </c>
      <c r="E2538" s="785" t="str">
        <f t="shared" si="117"/>
        <v>HI</v>
      </c>
      <c r="F2538" s="786">
        <f>VLOOKUP(C2538,METADATA!$A$5:$H$29,IF(E2538="HI",2,IF(E2538="LO",6,10))+IF(D2538=1,2,IF(D2538=7,1,(IF(WEEKDAY(B2538)=1,2,IF(WEEKDAY(B2538)=7,1,0))))))</f>
        <v>2</v>
      </c>
      <c r="G2538" s="786">
        <f>VLOOKUP(C2538,METADATA!$J$5:$Q$29,IF(E2538="HI",2,IF(E2538="LO",6,10))+IF(D2538=1,2,IF(D2538=7,1,(IF(WEEKDAY(B2538)=1,2,IF(WEEKDAY(B2538)=7,1,0))))))</f>
        <v>2</v>
      </c>
      <c r="H2538" s="787">
        <v>14965</v>
      </c>
      <c r="I2538" s="788">
        <v>4440.9300231933594</v>
      </c>
      <c r="K2538" s="795">
        <v>909.3125</v>
      </c>
      <c r="M2538" s="798">
        <f t="shared" si="118"/>
        <v>15610.031533308964</v>
      </c>
      <c r="N2538" s="303"/>
      <c r="S2538" s="786">
        <v>0</v>
      </c>
      <c r="T2538" s="781">
        <f>VLOOKUP(C2538,METADATA!$J$5:$Q$29,IF(E2538="HI",2,IF(E2538="LO",6,10))+IF(S2538=1,2,IF(D2538=7,1,(IF(WEEKDAY(B2538)=1,2,IF(WEEKDAY(B2538)=7,1,0))))))</f>
        <v>2</v>
      </c>
      <c r="U2538" s="781">
        <f>VLOOKUP(C2538,METADATA!$A$5:$H$29,IF(E2538="HI",2,IF(E2538="LO",6,10))+IF(S2538=1,2,IF(D2538=7,1,(IF(WEEKDAY(B2538)=1,2,IF(WEEKDAY(B2538)=7,1,0))))))</f>
        <v>2</v>
      </c>
    </row>
    <row r="2539" spans="2:21" ht="13.95" customHeight="1" x14ac:dyDescent="0.25">
      <c r="B2539" s="784">
        <f t="shared" si="119"/>
        <v>45488</v>
      </c>
      <c r="C2539" s="785">
        <v>15</v>
      </c>
      <c r="D2539" s="786">
        <f>IFERROR((INDEX(METADATA!$T$2:$T$20,MATCH(B2539,METADATA!$S$2:$S$20,0))),0)</f>
        <v>0</v>
      </c>
      <c r="E2539" s="785" t="str">
        <f t="shared" si="117"/>
        <v>HI</v>
      </c>
      <c r="F2539" s="786">
        <f>VLOOKUP(C2539,METADATA!$A$5:$H$29,IF(E2539="HI",2,IF(E2539="LO",6,10))+IF(D2539=1,2,IF(D2539=7,1,(IF(WEEKDAY(B2539)=1,2,IF(WEEKDAY(B2539)=7,1,0))))))</f>
        <v>2</v>
      </c>
      <c r="G2539" s="786">
        <f>VLOOKUP(C2539,METADATA!$J$5:$Q$29,IF(E2539="HI",2,IF(E2539="LO",6,10))+IF(D2539=1,2,IF(D2539=7,1,(IF(WEEKDAY(B2539)=1,2,IF(WEEKDAY(B2539)=7,1,0))))))</f>
        <v>2</v>
      </c>
      <c r="H2539" s="787">
        <v>14967.25</v>
      </c>
      <c r="I2539" s="788">
        <v>4447.4149475097656</v>
      </c>
      <c r="K2539" s="795">
        <v>905.6</v>
      </c>
      <c r="M2539" s="798">
        <f t="shared" si="118"/>
        <v>15614.034465116096</v>
      </c>
      <c r="N2539" s="303"/>
      <c r="S2539" s="786">
        <v>0</v>
      </c>
      <c r="T2539" s="781">
        <f>VLOOKUP(C2539,METADATA!$J$5:$Q$29,IF(E2539="HI",2,IF(E2539="LO",6,10))+IF(S2539=1,2,IF(D2539=7,1,(IF(WEEKDAY(B2539)=1,2,IF(WEEKDAY(B2539)=7,1,0))))))</f>
        <v>2</v>
      </c>
      <c r="U2539" s="781">
        <f>VLOOKUP(C2539,METADATA!$A$5:$H$29,IF(E2539="HI",2,IF(E2539="LO",6,10))+IF(S2539=1,2,IF(D2539=7,1,(IF(WEEKDAY(B2539)=1,2,IF(WEEKDAY(B2539)=7,1,0))))))</f>
        <v>2</v>
      </c>
    </row>
    <row r="2540" spans="2:21" ht="13.95" customHeight="1" x14ac:dyDescent="0.25">
      <c r="B2540" s="784">
        <f t="shared" si="119"/>
        <v>45488</v>
      </c>
      <c r="C2540" s="785">
        <v>16</v>
      </c>
      <c r="D2540" s="786">
        <f>IFERROR((INDEX(METADATA!$T$2:$T$20,MATCH(B2540,METADATA!$S$2:$S$20,0))),0)</f>
        <v>0</v>
      </c>
      <c r="E2540" s="785" t="str">
        <f t="shared" si="117"/>
        <v>HI</v>
      </c>
      <c r="F2540" s="786">
        <f>VLOOKUP(C2540,METADATA!$A$5:$H$29,IF(E2540="HI",2,IF(E2540="LO",6,10))+IF(D2540=1,2,IF(D2540=7,1,(IF(WEEKDAY(B2540)=1,2,IF(WEEKDAY(B2540)=7,1,0))))))</f>
        <v>2</v>
      </c>
      <c r="G2540" s="786">
        <f>VLOOKUP(C2540,METADATA!$J$5:$Q$29,IF(E2540="HI",2,IF(E2540="LO",6,10))+IF(D2540=1,2,IF(D2540=7,1,(IF(WEEKDAY(B2540)=1,2,IF(WEEKDAY(B2540)=7,1,0))))))</f>
        <v>2</v>
      </c>
      <c r="H2540" s="787">
        <v>14838</v>
      </c>
      <c r="I2540" s="788">
        <v>4508.2000122070313</v>
      </c>
      <c r="K2540" s="795">
        <v>913.98749999999995</v>
      </c>
      <c r="M2540" s="798">
        <f t="shared" si="118"/>
        <v>15507.743593123516</v>
      </c>
      <c r="N2540" s="303"/>
      <c r="S2540" s="786">
        <v>0</v>
      </c>
      <c r="T2540" s="781">
        <f>VLOOKUP(C2540,METADATA!$J$5:$Q$29,IF(E2540="HI",2,IF(E2540="LO",6,10))+IF(S2540=1,2,IF(D2540=7,1,(IF(WEEKDAY(B2540)=1,2,IF(WEEKDAY(B2540)=7,1,0))))))</f>
        <v>2</v>
      </c>
      <c r="U2540" s="781">
        <f>VLOOKUP(C2540,METADATA!$A$5:$H$29,IF(E2540="HI",2,IF(E2540="LO",6,10))+IF(S2540=1,2,IF(D2540=7,1,(IF(WEEKDAY(B2540)=1,2,IF(WEEKDAY(B2540)=7,1,0))))))</f>
        <v>2</v>
      </c>
    </row>
    <row r="2541" spans="2:21" ht="13.95" customHeight="1" x14ac:dyDescent="0.25">
      <c r="B2541" s="784">
        <f t="shared" si="119"/>
        <v>45488</v>
      </c>
      <c r="C2541" s="785">
        <v>17</v>
      </c>
      <c r="D2541" s="786">
        <f>IFERROR((INDEX(METADATA!$T$2:$T$20,MATCH(B2541,METADATA!$S$2:$S$20,0))),0)</f>
        <v>0</v>
      </c>
      <c r="E2541" s="785" t="str">
        <f t="shared" si="117"/>
        <v>HI</v>
      </c>
      <c r="F2541" s="786">
        <f>VLOOKUP(C2541,METADATA!$A$5:$H$29,IF(E2541="HI",2,IF(E2541="LO",6,10))+IF(D2541=1,2,IF(D2541=7,1,(IF(WEEKDAY(B2541)=1,2,IF(WEEKDAY(B2541)=7,1,0))))))</f>
        <v>1</v>
      </c>
      <c r="G2541" s="786">
        <f>VLOOKUP(C2541,METADATA!$J$5:$Q$29,IF(E2541="HI",2,IF(E2541="LO",6,10))+IF(D2541=1,2,IF(D2541=7,1,(IF(WEEKDAY(B2541)=1,2,IF(WEEKDAY(B2541)=7,1,0))))))</f>
        <v>1</v>
      </c>
      <c r="H2541" s="787">
        <v>14106.75</v>
      </c>
      <c r="I2541" s="788">
        <v>4487.4799194335938</v>
      </c>
      <c r="K2541" s="795">
        <v>902.26250000000005</v>
      </c>
      <c r="M2541" s="798">
        <f t="shared" si="118"/>
        <v>14803.306103361496</v>
      </c>
      <c r="N2541" s="303"/>
      <c r="S2541" s="786">
        <v>0</v>
      </c>
      <c r="T2541" s="781">
        <f>VLOOKUP(C2541,METADATA!$J$5:$Q$29,IF(E2541="HI",2,IF(E2541="LO",6,10))+IF(S2541=1,2,IF(D2541=7,1,(IF(WEEKDAY(B2541)=1,2,IF(WEEKDAY(B2541)=7,1,0))))))</f>
        <v>1</v>
      </c>
      <c r="U2541" s="781">
        <f>VLOOKUP(C2541,METADATA!$A$5:$H$29,IF(E2541="HI",2,IF(E2541="LO",6,10))+IF(S2541=1,2,IF(D2541=7,1,(IF(WEEKDAY(B2541)=1,2,IF(WEEKDAY(B2541)=7,1,0))))))</f>
        <v>1</v>
      </c>
    </row>
    <row r="2542" spans="2:21" ht="13.95" customHeight="1" x14ac:dyDescent="0.25">
      <c r="B2542" s="784">
        <f t="shared" si="119"/>
        <v>45488</v>
      </c>
      <c r="C2542" s="785">
        <v>18</v>
      </c>
      <c r="D2542" s="786">
        <f>IFERROR((INDEX(METADATA!$T$2:$T$20,MATCH(B2542,METADATA!$S$2:$S$20,0))),0)</f>
        <v>0</v>
      </c>
      <c r="E2542" s="785" t="str">
        <f t="shared" si="117"/>
        <v>HI</v>
      </c>
      <c r="F2542" s="786">
        <f>VLOOKUP(C2542,METADATA!$A$5:$H$29,IF(E2542="HI",2,IF(E2542="LO",6,10))+IF(D2542=1,2,IF(D2542=7,1,(IF(WEEKDAY(B2542)=1,2,IF(WEEKDAY(B2542)=7,1,0))))))</f>
        <v>1</v>
      </c>
      <c r="G2542" s="786">
        <f>VLOOKUP(C2542,METADATA!$J$5:$Q$29,IF(E2542="HI",2,IF(E2542="LO",6,10))+IF(D2542=1,2,IF(D2542=7,1,(IF(WEEKDAY(B2542)=1,2,IF(WEEKDAY(B2542)=7,1,0))))))</f>
        <v>1</v>
      </c>
      <c r="H2542" s="787">
        <v>14415</v>
      </c>
      <c r="I2542" s="788">
        <v>4484.8250122070313</v>
      </c>
      <c r="K2542" s="795">
        <v>933.76250000000005</v>
      </c>
      <c r="M2542" s="798">
        <f t="shared" si="118"/>
        <v>15096.551937118549</v>
      </c>
      <c r="N2542" s="303"/>
      <c r="S2542" s="786">
        <v>0</v>
      </c>
      <c r="T2542" s="781">
        <f>VLOOKUP(C2542,METADATA!$J$5:$Q$29,IF(E2542="HI",2,IF(E2542="LO",6,10))+IF(S2542=1,2,IF(D2542=7,1,(IF(WEEKDAY(B2542)=1,2,IF(WEEKDAY(B2542)=7,1,0))))))</f>
        <v>1</v>
      </c>
      <c r="U2542" s="781">
        <f>VLOOKUP(C2542,METADATA!$A$5:$H$29,IF(E2542="HI",2,IF(E2542="LO",6,10))+IF(S2542=1,2,IF(D2542=7,1,(IF(WEEKDAY(B2542)=1,2,IF(WEEKDAY(B2542)=7,1,0))))))</f>
        <v>1</v>
      </c>
    </row>
    <row r="2543" spans="2:21" ht="13.95" customHeight="1" x14ac:dyDescent="0.25">
      <c r="B2543" s="784">
        <f t="shared" si="119"/>
        <v>45488</v>
      </c>
      <c r="C2543" s="785">
        <v>19</v>
      </c>
      <c r="D2543" s="786">
        <f>IFERROR((INDEX(METADATA!$T$2:$T$20,MATCH(B2543,METADATA!$S$2:$S$20,0))),0)</f>
        <v>0</v>
      </c>
      <c r="E2543" s="785" t="str">
        <f t="shared" si="117"/>
        <v>HI</v>
      </c>
      <c r="F2543" s="786">
        <f>VLOOKUP(C2543,METADATA!$A$5:$H$29,IF(E2543="HI",2,IF(E2543="LO",6,10))+IF(D2543=1,2,IF(D2543=7,1,(IF(WEEKDAY(B2543)=1,2,IF(WEEKDAY(B2543)=7,1,0))))))</f>
        <v>1</v>
      </c>
      <c r="G2543" s="786">
        <f>VLOOKUP(C2543,METADATA!$J$5:$Q$29,IF(E2543="HI",2,IF(E2543="LO",6,10))+IF(D2543=1,2,IF(D2543=7,1,(IF(WEEKDAY(B2543)=1,2,IF(WEEKDAY(B2543)=7,1,0))))))</f>
        <v>2</v>
      </c>
      <c r="H2543" s="787">
        <v>14671.5</v>
      </c>
      <c r="I2543" s="788">
        <v>4528.1300048828125</v>
      </c>
      <c r="K2543" s="795">
        <v>0</v>
      </c>
      <c r="M2543" s="798">
        <f t="shared" si="118"/>
        <v>15354.37636607622</v>
      </c>
      <c r="N2543" s="303"/>
      <c r="S2543" s="786">
        <v>0</v>
      </c>
      <c r="T2543" s="781">
        <f>VLOOKUP(C2543,METADATA!$J$5:$Q$29,IF(E2543="HI",2,IF(E2543="LO",6,10))+IF(S2543=1,2,IF(D2543=7,1,(IF(WEEKDAY(B2543)=1,2,IF(WEEKDAY(B2543)=7,1,0))))))</f>
        <v>2</v>
      </c>
      <c r="U2543" s="781">
        <f>VLOOKUP(C2543,METADATA!$A$5:$H$29,IF(E2543="HI",2,IF(E2543="LO",6,10))+IF(S2543=1,2,IF(D2543=7,1,(IF(WEEKDAY(B2543)=1,2,IF(WEEKDAY(B2543)=7,1,0))))))</f>
        <v>1</v>
      </c>
    </row>
    <row r="2544" spans="2:21" ht="13.95" customHeight="1" x14ac:dyDescent="0.25">
      <c r="B2544" s="784">
        <f t="shared" si="119"/>
        <v>45488</v>
      </c>
      <c r="C2544" s="785">
        <v>20</v>
      </c>
      <c r="D2544" s="786">
        <f>IFERROR((INDEX(METADATA!$T$2:$T$20,MATCH(B2544,METADATA!$S$2:$S$20,0))),0)</f>
        <v>0</v>
      </c>
      <c r="E2544" s="785" t="str">
        <f t="shared" si="117"/>
        <v>HI</v>
      </c>
      <c r="F2544" s="786">
        <f>VLOOKUP(C2544,METADATA!$A$5:$H$29,IF(E2544="HI",2,IF(E2544="LO",6,10))+IF(D2544=1,2,IF(D2544=7,1,(IF(WEEKDAY(B2544)=1,2,IF(WEEKDAY(B2544)=7,1,0))))))</f>
        <v>2</v>
      </c>
      <c r="G2544" s="786">
        <f>VLOOKUP(C2544,METADATA!$J$5:$Q$29,IF(E2544="HI",2,IF(E2544="LO",6,10))+IF(D2544=1,2,IF(D2544=7,1,(IF(WEEKDAY(B2544)=1,2,IF(WEEKDAY(B2544)=7,1,0))))))</f>
        <v>2</v>
      </c>
      <c r="H2544" s="787">
        <v>13601.5</v>
      </c>
      <c r="I2544" s="788">
        <v>4625.4299621582031</v>
      </c>
      <c r="K2544" s="795">
        <v>0</v>
      </c>
      <c r="M2544" s="798">
        <f t="shared" si="118"/>
        <v>14366.468062291122</v>
      </c>
      <c r="N2544" s="303"/>
      <c r="S2544" s="786">
        <v>0</v>
      </c>
      <c r="T2544" s="781">
        <f>VLOOKUP(C2544,METADATA!$J$5:$Q$29,IF(E2544="HI",2,IF(E2544="LO",6,10))+IF(S2544=1,2,IF(D2544=7,1,(IF(WEEKDAY(B2544)=1,2,IF(WEEKDAY(B2544)=7,1,0))))))</f>
        <v>2</v>
      </c>
      <c r="U2544" s="781">
        <f>VLOOKUP(C2544,METADATA!$A$5:$H$29,IF(E2544="HI",2,IF(E2544="LO",6,10))+IF(S2544=1,2,IF(D2544=7,1,(IF(WEEKDAY(B2544)=1,2,IF(WEEKDAY(B2544)=7,1,0))))))</f>
        <v>2</v>
      </c>
    </row>
    <row r="2545" spans="2:21" ht="13.95" customHeight="1" x14ac:dyDescent="0.25">
      <c r="B2545" s="784">
        <f t="shared" si="119"/>
        <v>45488</v>
      </c>
      <c r="C2545" s="785">
        <v>21</v>
      </c>
      <c r="D2545" s="786">
        <f>IFERROR((INDEX(METADATA!$T$2:$T$20,MATCH(B2545,METADATA!$S$2:$S$20,0))),0)</f>
        <v>0</v>
      </c>
      <c r="E2545" s="785" t="str">
        <f t="shared" si="117"/>
        <v>HI</v>
      </c>
      <c r="F2545" s="786">
        <f>VLOOKUP(C2545,METADATA!$A$5:$H$29,IF(E2545="HI",2,IF(E2545="LO",6,10))+IF(D2545=1,2,IF(D2545=7,1,(IF(WEEKDAY(B2545)=1,2,IF(WEEKDAY(B2545)=7,1,0))))))</f>
        <v>2</v>
      </c>
      <c r="G2545" s="786">
        <f>VLOOKUP(C2545,METADATA!$J$5:$Q$29,IF(E2545="HI",2,IF(E2545="LO",6,10))+IF(D2545=1,2,IF(D2545=7,1,(IF(WEEKDAY(B2545)=1,2,IF(WEEKDAY(B2545)=7,1,0))))))</f>
        <v>2</v>
      </c>
      <c r="H2545" s="787">
        <v>11797.5</v>
      </c>
      <c r="I2545" s="788">
        <v>4546.7850341796875</v>
      </c>
      <c r="K2545" s="795">
        <v>0</v>
      </c>
      <c r="M2545" s="798">
        <f t="shared" si="118"/>
        <v>12643.348464589606</v>
      </c>
      <c r="N2545" s="303"/>
      <c r="S2545" s="786">
        <v>0</v>
      </c>
      <c r="T2545" s="781">
        <f>VLOOKUP(C2545,METADATA!$J$5:$Q$29,IF(E2545="HI",2,IF(E2545="LO",6,10))+IF(S2545=1,2,IF(D2545=7,1,(IF(WEEKDAY(B2545)=1,2,IF(WEEKDAY(B2545)=7,1,0))))))</f>
        <v>2</v>
      </c>
      <c r="U2545" s="781">
        <f>VLOOKUP(C2545,METADATA!$A$5:$H$29,IF(E2545="HI",2,IF(E2545="LO",6,10))+IF(S2545=1,2,IF(D2545=7,1,(IF(WEEKDAY(B2545)=1,2,IF(WEEKDAY(B2545)=7,1,0))))))</f>
        <v>2</v>
      </c>
    </row>
    <row r="2546" spans="2:21" ht="13.95" customHeight="1" x14ac:dyDescent="0.25">
      <c r="B2546" s="784">
        <f t="shared" si="119"/>
        <v>45488</v>
      </c>
      <c r="C2546" s="785">
        <v>22</v>
      </c>
      <c r="D2546" s="786">
        <f>IFERROR((INDEX(METADATA!$T$2:$T$20,MATCH(B2546,METADATA!$S$2:$S$20,0))),0)</f>
        <v>0</v>
      </c>
      <c r="E2546" s="785" t="str">
        <f t="shared" si="117"/>
        <v>HI</v>
      </c>
      <c r="F2546" s="786">
        <f>VLOOKUP(C2546,METADATA!$A$5:$H$29,IF(E2546="HI",2,IF(E2546="LO",6,10))+IF(D2546=1,2,IF(D2546=7,1,(IF(WEEKDAY(B2546)=1,2,IF(WEEKDAY(B2546)=7,1,0))))))</f>
        <v>3</v>
      </c>
      <c r="G2546" s="786">
        <f>VLOOKUP(C2546,METADATA!$J$5:$Q$29,IF(E2546="HI",2,IF(E2546="LO",6,10))+IF(D2546=1,2,IF(D2546=7,1,(IF(WEEKDAY(B2546)=1,2,IF(WEEKDAY(B2546)=7,1,0))))))</f>
        <v>3</v>
      </c>
      <c r="H2546" s="787">
        <v>10205.25</v>
      </c>
      <c r="I2546" s="788">
        <v>4460.3399658203125</v>
      </c>
      <c r="K2546" s="795">
        <v>0</v>
      </c>
      <c r="M2546" s="798">
        <f t="shared" si="118"/>
        <v>11137.403654945525</v>
      </c>
      <c r="N2546" s="303"/>
      <c r="S2546" s="786">
        <v>0</v>
      </c>
      <c r="T2546" s="781">
        <f>VLOOKUP(C2546,METADATA!$J$5:$Q$29,IF(E2546="HI",2,IF(E2546="LO",6,10))+IF(S2546=1,2,IF(D2546=7,1,(IF(WEEKDAY(B2546)=1,2,IF(WEEKDAY(B2546)=7,1,0))))))</f>
        <v>3</v>
      </c>
      <c r="U2546" s="781">
        <f>VLOOKUP(C2546,METADATA!$A$5:$H$29,IF(E2546="HI",2,IF(E2546="LO",6,10))+IF(S2546=1,2,IF(D2546=7,1,(IF(WEEKDAY(B2546)=1,2,IF(WEEKDAY(B2546)=7,1,0))))))</f>
        <v>3</v>
      </c>
    </row>
    <row r="2547" spans="2:21" ht="13.95" customHeight="1" x14ac:dyDescent="0.25">
      <c r="B2547" s="784">
        <f t="shared" si="119"/>
        <v>45488</v>
      </c>
      <c r="C2547" s="785">
        <v>23</v>
      </c>
      <c r="D2547" s="786">
        <f>IFERROR((INDEX(METADATA!$T$2:$T$20,MATCH(B2547,METADATA!$S$2:$S$20,0))),0)</f>
        <v>0</v>
      </c>
      <c r="E2547" s="785" t="str">
        <f t="shared" si="117"/>
        <v>HI</v>
      </c>
      <c r="F2547" s="786">
        <f>VLOOKUP(C2547,METADATA!$A$5:$H$29,IF(E2547="HI",2,IF(E2547="LO",6,10))+IF(D2547=1,2,IF(D2547=7,1,(IF(WEEKDAY(B2547)=1,2,IF(WEEKDAY(B2547)=7,1,0))))))</f>
        <v>3</v>
      </c>
      <c r="G2547" s="786">
        <f>VLOOKUP(C2547,METADATA!$J$5:$Q$29,IF(E2547="HI",2,IF(E2547="LO",6,10))+IF(D2547=1,2,IF(D2547=7,1,(IF(WEEKDAY(B2547)=1,2,IF(WEEKDAY(B2547)=7,1,0))))))</f>
        <v>3</v>
      </c>
      <c r="H2547" s="787">
        <v>9444</v>
      </c>
      <c r="I2547" s="788">
        <v>4433.3749084472656</v>
      </c>
      <c r="K2547" s="795">
        <v>0</v>
      </c>
      <c r="M2547" s="798">
        <f t="shared" si="118"/>
        <v>10432.830348416952</v>
      </c>
      <c r="N2547" s="303"/>
      <c r="S2547" s="786">
        <v>0</v>
      </c>
      <c r="T2547" s="781">
        <f>VLOOKUP(C2547,METADATA!$J$5:$Q$29,IF(E2547="HI",2,IF(E2547="LO",6,10))+IF(S2547=1,2,IF(D2547=7,1,(IF(WEEKDAY(B2547)=1,2,IF(WEEKDAY(B2547)=7,1,0))))))</f>
        <v>3</v>
      </c>
      <c r="U2547" s="781">
        <f>VLOOKUP(C2547,METADATA!$A$5:$H$29,IF(E2547="HI",2,IF(E2547="LO",6,10))+IF(S2547=1,2,IF(D2547=7,1,(IF(WEEKDAY(B2547)=1,2,IF(WEEKDAY(B2547)=7,1,0))))))</f>
        <v>3</v>
      </c>
    </row>
    <row r="2548" spans="2:21" ht="13.95" customHeight="1" x14ac:dyDescent="0.25">
      <c r="B2548" s="784">
        <f t="shared" si="119"/>
        <v>45489</v>
      </c>
      <c r="C2548" s="785">
        <v>0</v>
      </c>
      <c r="D2548" s="786">
        <f>IFERROR((INDEX(METADATA!$T$2:$T$20,MATCH(B2548,METADATA!$S$2:$S$20,0))),0)</f>
        <v>0</v>
      </c>
      <c r="E2548" s="785" t="str">
        <f t="shared" si="117"/>
        <v>HI</v>
      </c>
      <c r="F2548" s="786">
        <f>VLOOKUP(C2548,METADATA!$A$5:$H$29,IF(E2548="HI",2,IF(E2548="LO",6,10))+IF(D2548=1,2,IF(D2548=7,1,(IF(WEEKDAY(B2548)=1,2,IF(WEEKDAY(B2548)=7,1,0))))))</f>
        <v>3</v>
      </c>
      <c r="G2548" s="786">
        <f>VLOOKUP(C2548,METADATA!$J$5:$Q$29,IF(E2548="HI",2,IF(E2548="LO",6,10))+IF(D2548=1,2,IF(D2548=7,1,(IF(WEEKDAY(B2548)=1,2,IF(WEEKDAY(B2548)=7,1,0))))))</f>
        <v>3</v>
      </c>
      <c r="H2548" s="787">
        <v>8976.5</v>
      </c>
      <c r="I2548" s="788">
        <v>4524.4450988769531</v>
      </c>
      <c r="K2548" s="795">
        <v>0</v>
      </c>
      <c r="M2548" s="798">
        <f t="shared" si="118"/>
        <v>10052.271171369766</v>
      </c>
      <c r="N2548" s="303"/>
      <c r="S2548" s="786">
        <v>0</v>
      </c>
      <c r="T2548" s="781">
        <f>VLOOKUP(C2548,METADATA!$J$5:$Q$29,IF(E2548="HI",2,IF(E2548="LO",6,10))+IF(S2548=1,2,IF(D2548=7,1,(IF(WEEKDAY(B2548)=1,2,IF(WEEKDAY(B2548)=7,1,0))))))</f>
        <v>3</v>
      </c>
      <c r="U2548" s="781">
        <f>VLOOKUP(C2548,METADATA!$A$5:$H$29,IF(E2548="HI",2,IF(E2548="LO",6,10))+IF(S2548=1,2,IF(D2548=7,1,(IF(WEEKDAY(B2548)=1,2,IF(WEEKDAY(B2548)=7,1,0))))))</f>
        <v>3</v>
      </c>
    </row>
    <row r="2549" spans="2:21" ht="13.95" customHeight="1" x14ac:dyDescent="0.25">
      <c r="B2549" s="784">
        <f t="shared" si="119"/>
        <v>45489</v>
      </c>
      <c r="C2549" s="785">
        <v>1</v>
      </c>
      <c r="D2549" s="786">
        <f>IFERROR((INDEX(METADATA!$T$2:$T$20,MATCH(B2549,METADATA!$S$2:$S$20,0))),0)</f>
        <v>0</v>
      </c>
      <c r="E2549" s="785" t="str">
        <f t="shared" si="117"/>
        <v>HI</v>
      </c>
      <c r="F2549" s="786">
        <f>VLOOKUP(C2549,METADATA!$A$5:$H$29,IF(E2549="HI",2,IF(E2549="LO",6,10))+IF(D2549=1,2,IF(D2549=7,1,(IF(WEEKDAY(B2549)=1,2,IF(WEEKDAY(B2549)=7,1,0))))))</f>
        <v>3</v>
      </c>
      <c r="G2549" s="786">
        <f>VLOOKUP(C2549,METADATA!$J$5:$Q$29,IF(E2549="HI",2,IF(E2549="LO",6,10))+IF(D2549=1,2,IF(D2549=7,1,(IF(WEEKDAY(B2549)=1,2,IF(WEEKDAY(B2549)=7,1,0))))))</f>
        <v>3</v>
      </c>
      <c r="H2549" s="787">
        <v>8302.5</v>
      </c>
      <c r="I2549" s="788">
        <v>4509.032470703125</v>
      </c>
      <c r="K2549" s="795">
        <v>0</v>
      </c>
      <c r="M2549" s="798">
        <f t="shared" si="118"/>
        <v>9447.9034749437997</v>
      </c>
      <c r="N2549" s="303"/>
      <c r="S2549" s="786">
        <v>0</v>
      </c>
      <c r="T2549" s="781">
        <f>VLOOKUP(C2549,METADATA!$J$5:$Q$29,IF(E2549="HI",2,IF(E2549="LO",6,10))+IF(S2549=1,2,IF(D2549=7,1,(IF(WEEKDAY(B2549)=1,2,IF(WEEKDAY(B2549)=7,1,0))))))</f>
        <v>3</v>
      </c>
      <c r="U2549" s="781">
        <f>VLOOKUP(C2549,METADATA!$A$5:$H$29,IF(E2549="HI",2,IF(E2549="LO",6,10))+IF(S2549=1,2,IF(D2549=7,1,(IF(WEEKDAY(B2549)=1,2,IF(WEEKDAY(B2549)=7,1,0))))))</f>
        <v>3</v>
      </c>
    </row>
    <row r="2550" spans="2:21" ht="13.95" customHeight="1" x14ac:dyDescent="0.25">
      <c r="B2550" s="784">
        <f t="shared" si="119"/>
        <v>45489</v>
      </c>
      <c r="C2550" s="785">
        <v>2</v>
      </c>
      <c r="D2550" s="786">
        <f>IFERROR((INDEX(METADATA!$T$2:$T$20,MATCH(B2550,METADATA!$S$2:$S$20,0))),0)</f>
        <v>0</v>
      </c>
      <c r="E2550" s="785" t="str">
        <f t="shared" si="117"/>
        <v>HI</v>
      </c>
      <c r="F2550" s="786">
        <f>VLOOKUP(C2550,METADATA!$A$5:$H$29,IF(E2550="HI",2,IF(E2550="LO",6,10))+IF(D2550=1,2,IF(D2550=7,1,(IF(WEEKDAY(B2550)=1,2,IF(WEEKDAY(B2550)=7,1,0))))))</f>
        <v>3</v>
      </c>
      <c r="G2550" s="786">
        <f>VLOOKUP(C2550,METADATA!$J$5:$Q$29,IF(E2550="HI",2,IF(E2550="LO",6,10))+IF(D2550=1,2,IF(D2550=7,1,(IF(WEEKDAY(B2550)=1,2,IF(WEEKDAY(B2550)=7,1,0))))))</f>
        <v>3</v>
      </c>
      <c r="H2550" s="787">
        <v>8393</v>
      </c>
      <c r="I2550" s="788">
        <v>4264.52001953125</v>
      </c>
      <c r="K2550" s="795">
        <v>0</v>
      </c>
      <c r="M2550" s="798">
        <f t="shared" si="118"/>
        <v>9414.2753304214984</v>
      </c>
      <c r="N2550" s="303"/>
      <c r="S2550" s="786">
        <v>0</v>
      </c>
      <c r="T2550" s="781">
        <f>VLOOKUP(C2550,METADATA!$J$5:$Q$29,IF(E2550="HI",2,IF(E2550="LO",6,10))+IF(S2550=1,2,IF(D2550=7,1,(IF(WEEKDAY(B2550)=1,2,IF(WEEKDAY(B2550)=7,1,0))))))</f>
        <v>3</v>
      </c>
      <c r="U2550" s="781">
        <f>VLOOKUP(C2550,METADATA!$A$5:$H$29,IF(E2550="HI",2,IF(E2550="LO",6,10))+IF(S2550=1,2,IF(D2550=7,1,(IF(WEEKDAY(B2550)=1,2,IF(WEEKDAY(B2550)=7,1,0))))))</f>
        <v>3</v>
      </c>
    </row>
    <row r="2551" spans="2:21" ht="13.95" customHeight="1" x14ac:dyDescent="0.25">
      <c r="B2551" s="784">
        <f t="shared" si="119"/>
        <v>45489</v>
      </c>
      <c r="C2551" s="785">
        <v>3</v>
      </c>
      <c r="D2551" s="786">
        <f>IFERROR((INDEX(METADATA!$T$2:$T$20,MATCH(B2551,METADATA!$S$2:$S$20,0))),0)</f>
        <v>0</v>
      </c>
      <c r="E2551" s="785" t="str">
        <f t="shared" si="117"/>
        <v>HI</v>
      </c>
      <c r="F2551" s="786">
        <f>VLOOKUP(C2551,METADATA!$A$5:$H$29,IF(E2551="HI",2,IF(E2551="LO",6,10))+IF(D2551=1,2,IF(D2551=7,1,(IF(WEEKDAY(B2551)=1,2,IF(WEEKDAY(B2551)=7,1,0))))))</f>
        <v>3</v>
      </c>
      <c r="G2551" s="786">
        <f>VLOOKUP(C2551,METADATA!$J$5:$Q$29,IF(E2551="HI",2,IF(E2551="LO",6,10))+IF(D2551=1,2,IF(D2551=7,1,(IF(WEEKDAY(B2551)=1,2,IF(WEEKDAY(B2551)=7,1,0))))))</f>
        <v>3</v>
      </c>
      <c r="H2551" s="787">
        <v>8560.25</v>
      </c>
      <c r="I2551" s="788">
        <v>3539.0399780273438</v>
      </c>
      <c r="K2551" s="795">
        <v>0</v>
      </c>
      <c r="M2551" s="798">
        <f t="shared" si="118"/>
        <v>9262.9738220819654</v>
      </c>
      <c r="N2551" s="303"/>
      <c r="S2551" s="786">
        <v>0</v>
      </c>
      <c r="T2551" s="781">
        <f>VLOOKUP(C2551,METADATA!$J$5:$Q$29,IF(E2551="HI",2,IF(E2551="LO",6,10))+IF(S2551=1,2,IF(D2551=7,1,(IF(WEEKDAY(B2551)=1,2,IF(WEEKDAY(B2551)=7,1,0))))))</f>
        <v>3</v>
      </c>
      <c r="U2551" s="781">
        <f>VLOOKUP(C2551,METADATA!$A$5:$H$29,IF(E2551="HI",2,IF(E2551="LO",6,10))+IF(S2551=1,2,IF(D2551=7,1,(IF(WEEKDAY(B2551)=1,2,IF(WEEKDAY(B2551)=7,1,0))))))</f>
        <v>3</v>
      </c>
    </row>
    <row r="2552" spans="2:21" ht="13.95" customHeight="1" x14ac:dyDescent="0.25">
      <c r="B2552" s="784">
        <f t="shared" si="119"/>
        <v>45489</v>
      </c>
      <c r="C2552" s="785">
        <v>4</v>
      </c>
      <c r="D2552" s="786">
        <f>IFERROR((INDEX(METADATA!$T$2:$T$20,MATCH(B2552,METADATA!$S$2:$S$20,0))),0)</f>
        <v>0</v>
      </c>
      <c r="E2552" s="785" t="str">
        <f t="shared" si="117"/>
        <v>HI</v>
      </c>
      <c r="F2552" s="786">
        <f>VLOOKUP(C2552,METADATA!$A$5:$H$29,IF(E2552="HI",2,IF(E2552="LO",6,10))+IF(D2552=1,2,IF(D2552=7,1,(IF(WEEKDAY(B2552)=1,2,IF(WEEKDAY(B2552)=7,1,0))))))</f>
        <v>3</v>
      </c>
      <c r="G2552" s="786">
        <f>VLOOKUP(C2552,METADATA!$J$5:$Q$29,IF(E2552="HI",2,IF(E2552="LO",6,10))+IF(D2552=1,2,IF(D2552=7,1,(IF(WEEKDAY(B2552)=1,2,IF(WEEKDAY(B2552)=7,1,0))))))</f>
        <v>3</v>
      </c>
      <c r="H2552" s="787">
        <v>9180</v>
      </c>
      <c r="I2552" s="788">
        <v>3463.657470703125</v>
      </c>
      <c r="K2552" s="795">
        <v>0</v>
      </c>
      <c r="M2552" s="798">
        <f t="shared" si="118"/>
        <v>9811.693180810209</v>
      </c>
      <c r="N2552" s="303"/>
      <c r="S2552" s="786">
        <v>0</v>
      </c>
      <c r="T2552" s="781">
        <f>VLOOKUP(C2552,METADATA!$J$5:$Q$29,IF(E2552="HI",2,IF(E2552="LO",6,10))+IF(S2552=1,2,IF(D2552=7,1,(IF(WEEKDAY(B2552)=1,2,IF(WEEKDAY(B2552)=7,1,0))))))</f>
        <v>3</v>
      </c>
      <c r="U2552" s="781">
        <f>VLOOKUP(C2552,METADATA!$A$5:$H$29,IF(E2552="HI",2,IF(E2552="LO",6,10))+IF(S2552=1,2,IF(D2552=7,1,(IF(WEEKDAY(B2552)=1,2,IF(WEEKDAY(B2552)=7,1,0))))))</f>
        <v>3</v>
      </c>
    </row>
    <row r="2553" spans="2:21" ht="13.95" customHeight="1" x14ac:dyDescent="0.25">
      <c r="B2553" s="784">
        <f t="shared" si="119"/>
        <v>45489</v>
      </c>
      <c r="C2553" s="785">
        <v>5</v>
      </c>
      <c r="D2553" s="786">
        <f>IFERROR((INDEX(METADATA!$T$2:$T$20,MATCH(B2553,METADATA!$S$2:$S$20,0))),0)</f>
        <v>0</v>
      </c>
      <c r="E2553" s="785" t="str">
        <f t="shared" si="117"/>
        <v>HI</v>
      </c>
      <c r="F2553" s="786">
        <f>VLOOKUP(C2553,METADATA!$A$5:$H$29,IF(E2553="HI",2,IF(E2553="LO",6,10))+IF(D2553=1,2,IF(D2553=7,1,(IF(WEEKDAY(B2553)=1,2,IF(WEEKDAY(B2553)=7,1,0))))))</f>
        <v>3</v>
      </c>
      <c r="G2553" s="786">
        <f>VLOOKUP(C2553,METADATA!$J$5:$Q$29,IF(E2553="HI",2,IF(E2553="LO",6,10))+IF(D2553=1,2,IF(D2553=7,1,(IF(WEEKDAY(B2553)=1,2,IF(WEEKDAY(B2553)=7,1,0))))))</f>
        <v>3</v>
      </c>
      <c r="H2553" s="787">
        <v>11109.75</v>
      </c>
      <c r="I2553" s="788">
        <v>3421.9175720214844</v>
      </c>
      <c r="K2553" s="795">
        <v>0</v>
      </c>
      <c r="M2553" s="798">
        <f t="shared" si="118"/>
        <v>11624.803866397462</v>
      </c>
      <c r="N2553" s="303"/>
      <c r="S2553" s="786">
        <v>0</v>
      </c>
      <c r="T2553" s="781">
        <f>VLOOKUP(C2553,METADATA!$J$5:$Q$29,IF(E2553="HI",2,IF(E2553="LO",6,10))+IF(S2553=1,2,IF(D2553=7,1,(IF(WEEKDAY(B2553)=1,2,IF(WEEKDAY(B2553)=7,1,0))))))</f>
        <v>3</v>
      </c>
      <c r="U2553" s="781">
        <f>VLOOKUP(C2553,METADATA!$A$5:$H$29,IF(E2553="HI",2,IF(E2553="LO",6,10))+IF(S2553=1,2,IF(D2553=7,1,(IF(WEEKDAY(B2553)=1,2,IF(WEEKDAY(B2553)=7,1,0))))))</f>
        <v>3</v>
      </c>
    </row>
    <row r="2554" spans="2:21" ht="13.95" customHeight="1" x14ac:dyDescent="0.25">
      <c r="B2554" s="784">
        <f t="shared" si="119"/>
        <v>45489</v>
      </c>
      <c r="C2554" s="785">
        <v>6</v>
      </c>
      <c r="D2554" s="786">
        <f>IFERROR((INDEX(METADATA!$T$2:$T$20,MATCH(B2554,METADATA!$S$2:$S$20,0))),0)</f>
        <v>0</v>
      </c>
      <c r="E2554" s="785" t="str">
        <f t="shared" si="117"/>
        <v>HI</v>
      </c>
      <c r="F2554" s="786">
        <f>VLOOKUP(C2554,METADATA!$A$5:$H$29,IF(E2554="HI",2,IF(E2554="LO",6,10))+IF(D2554=1,2,IF(D2554=7,1,(IF(WEEKDAY(B2554)=1,2,IF(WEEKDAY(B2554)=7,1,0))))))</f>
        <v>1</v>
      </c>
      <c r="G2554" s="786">
        <f>VLOOKUP(C2554,METADATA!$J$5:$Q$29,IF(E2554="HI",2,IF(E2554="LO",6,10))+IF(D2554=1,2,IF(D2554=7,1,(IF(WEEKDAY(B2554)=1,2,IF(WEEKDAY(B2554)=7,1,0))))))</f>
        <v>1</v>
      </c>
      <c r="H2554" s="787">
        <v>12295.75</v>
      </c>
      <c r="I2554" s="788">
        <v>3437.4275817871094</v>
      </c>
      <c r="K2554" s="795">
        <v>870.51250000000005</v>
      </c>
      <c r="M2554" s="798">
        <f t="shared" si="118"/>
        <v>12767.199240339707</v>
      </c>
      <c r="N2554" s="303"/>
      <c r="S2554" s="786">
        <v>0</v>
      </c>
      <c r="T2554" s="781">
        <f>VLOOKUP(C2554,METADATA!$J$5:$Q$29,IF(E2554="HI",2,IF(E2554="LO",6,10))+IF(S2554=1,2,IF(D2554=7,1,(IF(WEEKDAY(B2554)=1,2,IF(WEEKDAY(B2554)=7,1,0))))))</f>
        <v>1</v>
      </c>
      <c r="U2554" s="781">
        <f>VLOOKUP(C2554,METADATA!$A$5:$H$29,IF(E2554="HI",2,IF(E2554="LO",6,10))+IF(S2554=1,2,IF(D2554=7,1,(IF(WEEKDAY(B2554)=1,2,IF(WEEKDAY(B2554)=7,1,0))))))</f>
        <v>1</v>
      </c>
    </row>
    <row r="2555" spans="2:21" ht="13.95" customHeight="1" x14ac:dyDescent="0.25">
      <c r="B2555" s="784">
        <f t="shared" si="119"/>
        <v>45489</v>
      </c>
      <c r="C2555" s="785">
        <v>7</v>
      </c>
      <c r="D2555" s="786">
        <f>IFERROR((INDEX(METADATA!$T$2:$T$20,MATCH(B2555,METADATA!$S$2:$S$20,0))),0)</f>
        <v>0</v>
      </c>
      <c r="E2555" s="785" t="str">
        <f t="shared" si="117"/>
        <v>HI</v>
      </c>
      <c r="F2555" s="786">
        <f>VLOOKUP(C2555,METADATA!$A$5:$H$29,IF(E2555="HI",2,IF(E2555="LO",6,10))+IF(D2555=1,2,IF(D2555=7,1,(IF(WEEKDAY(B2555)=1,2,IF(WEEKDAY(B2555)=7,1,0))))))</f>
        <v>1</v>
      </c>
      <c r="G2555" s="786">
        <f>VLOOKUP(C2555,METADATA!$J$5:$Q$29,IF(E2555="HI",2,IF(E2555="LO",6,10))+IF(D2555=1,2,IF(D2555=7,1,(IF(WEEKDAY(B2555)=1,2,IF(WEEKDAY(B2555)=7,1,0))))))</f>
        <v>1</v>
      </c>
      <c r="H2555" s="787">
        <v>13454.5</v>
      </c>
      <c r="I2555" s="788">
        <v>3393.0700073242188</v>
      </c>
      <c r="K2555" s="795">
        <v>865.8125</v>
      </c>
      <c r="M2555" s="798">
        <f t="shared" si="118"/>
        <v>13875.752027353443</v>
      </c>
      <c r="N2555" s="303"/>
      <c r="S2555" s="786">
        <v>0</v>
      </c>
      <c r="T2555" s="781">
        <f>VLOOKUP(C2555,METADATA!$J$5:$Q$29,IF(E2555="HI",2,IF(E2555="LO",6,10))+IF(S2555=1,2,IF(D2555=7,1,(IF(WEEKDAY(B2555)=1,2,IF(WEEKDAY(B2555)=7,1,0))))))</f>
        <v>1</v>
      </c>
      <c r="U2555" s="781">
        <f>VLOOKUP(C2555,METADATA!$A$5:$H$29,IF(E2555="HI",2,IF(E2555="LO",6,10))+IF(S2555=1,2,IF(D2555=7,1,(IF(WEEKDAY(B2555)=1,2,IF(WEEKDAY(B2555)=7,1,0))))))</f>
        <v>1</v>
      </c>
    </row>
    <row r="2556" spans="2:21" ht="13.95" customHeight="1" x14ac:dyDescent="0.25">
      <c r="B2556" s="784">
        <f t="shared" si="119"/>
        <v>45489</v>
      </c>
      <c r="C2556" s="785">
        <v>8</v>
      </c>
      <c r="D2556" s="786">
        <f>IFERROR((INDEX(METADATA!$T$2:$T$20,MATCH(B2556,METADATA!$S$2:$S$20,0))),0)</f>
        <v>0</v>
      </c>
      <c r="E2556" s="785" t="str">
        <f t="shared" si="117"/>
        <v>HI</v>
      </c>
      <c r="F2556" s="786">
        <f>VLOOKUP(C2556,METADATA!$A$5:$H$29,IF(E2556="HI",2,IF(E2556="LO",6,10))+IF(D2556=1,2,IF(D2556=7,1,(IF(WEEKDAY(B2556)=1,2,IF(WEEKDAY(B2556)=7,1,0))))))</f>
        <v>2</v>
      </c>
      <c r="G2556" s="786">
        <f>VLOOKUP(C2556,METADATA!$J$5:$Q$29,IF(E2556="HI",2,IF(E2556="LO",6,10))+IF(D2556=1,2,IF(D2556=7,1,(IF(WEEKDAY(B2556)=1,2,IF(WEEKDAY(B2556)=7,1,0))))))</f>
        <v>1</v>
      </c>
      <c r="H2556" s="787">
        <v>14827.5</v>
      </c>
      <c r="I2556" s="788">
        <v>4512.3349914550781</v>
      </c>
      <c r="K2556" s="795">
        <v>834.63750000000005</v>
      </c>
      <c r="M2556" s="798">
        <f t="shared" si="118"/>
        <v>15498.900713441257</v>
      </c>
      <c r="N2556" s="303"/>
      <c r="S2556" s="786">
        <v>0</v>
      </c>
      <c r="T2556" s="781">
        <f>VLOOKUP(C2556,METADATA!$J$5:$Q$29,IF(E2556="HI",2,IF(E2556="LO",6,10))+IF(S2556=1,2,IF(D2556=7,1,(IF(WEEKDAY(B2556)=1,2,IF(WEEKDAY(B2556)=7,1,0))))))</f>
        <v>1</v>
      </c>
      <c r="U2556" s="781">
        <f>VLOOKUP(C2556,METADATA!$A$5:$H$29,IF(E2556="HI",2,IF(E2556="LO",6,10))+IF(S2556=1,2,IF(D2556=7,1,(IF(WEEKDAY(B2556)=1,2,IF(WEEKDAY(B2556)=7,1,0))))))</f>
        <v>2</v>
      </c>
    </row>
    <row r="2557" spans="2:21" ht="13.95" customHeight="1" x14ac:dyDescent="0.25">
      <c r="B2557" s="784">
        <f t="shared" si="119"/>
        <v>45489</v>
      </c>
      <c r="C2557" s="785">
        <v>9</v>
      </c>
      <c r="D2557" s="786">
        <f>IFERROR((INDEX(METADATA!$T$2:$T$20,MATCH(B2557,METADATA!$S$2:$S$20,0))),0)</f>
        <v>0</v>
      </c>
      <c r="E2557" s="785" t="str">
        <f t="shared" si="117"/>
        <v>HI</v>
      </c>
      <c r="F2557" s="786">
        <f>VLOOKUP(C2557,METADATA!$A$5:$H$29,IF(E2557="HI",2,IF(E2557="LO",6,10))+IF(D2557=1,2,IF(D2557=7,1,(IF(WEEKDAY(B2557)=1,2,IF(WEEKDAY(B2557)=7,1,0))))))</f>
        <v>2</v>
      </c>
      <c r="G2557" s="786">
        <f>VLOOKUP(C2557,METADATA!$J$5:$Q$29,IF(E2557="HI",2,IF(E2557="LO",6,10))+IF(D2557=1,2,IF(D2557=7,1,(IF(WEEKDAY(B2557)=1,2,IF(WEEKDAY(B2557)=7,1,0))))))</f>
        <v>2</v>
      </c>
      <c r="H2557" s="787">
        <v>15360.25</v>
      </c>
      <c r="I2557" s="788">
        <v>4525.6649475097656</v>
      </c>
      <c r="K2557" s="795">
        <v>847.33749999999998</v>
      </c>
      <c r="M2557" s="798">
        <f t="shared" si="118"/>
        <v>16013.086001131031</v>
      </c>
      <c r="N2557" s="303"/>
      <c r="S2557" s="786">
        <v>0</v>
      </c>
      <c r="T2557" s="781">
        <f>VLOOKUP(C2557,METADATA!$J$5:$Q$29,IF(E2557="HI",2,IF(E2557="LO",6,10))+IF(S2557=1,2,IF(D2557=7,1,(IF(WEEKDAY(B2557)=1,2,IF(WEEKDAY(B2557)=7,1,0))))))</f>
        <v>2</v>
      </c>
      <c r="U2557" s="781">
        <f>VLOOKUP(C2557,METADATA!$A$5:$H$29,IF(E2557="HI",2,IF(E2557="LO",6,10))+IF(S2557=1,2,IF(D2557=7,1,(IF(WEEKDAY(B2557)=1,2,IF(WEEKDAY(B2557)=7,1,0))))))</f>
        <v>2</v>
      </c>
    </row>
    <row r="2558" spans="2:21" ht="13.95" customHeight="1" x14ac:dyDescent="0.25">
      <c r="B2558" s="784">
        <f t="shared" si="119"/>
        <v>45489</v>
      </c>
      <c r="C2558" s="785">
        <v>10</v>
      </c>
      <c r="D2558" s="786">
        <f>IFERROR((INDEX(METADATA!$T$2:$T$20,MATCH(B2558,METADATA!$S$2:$S$20,0))),0)</f>
        <v>0</v>
      </c>
      <c r="E2558" s="785" t="str">
        <f t="shared" si="117"/>
        <v>HI</v>
      </c>
      <c r="F2558" s="786">
        <f>VLOOKUP(C2558,METADATA!$A$5:$H$29,IF(E2558="HI",2,IF(E2558="LO",6,10))+IF(D2558=1,2,IF(D2558=7,1,(IF(WEEKDAY(B2558)=1,2,IF(WEEKDAY(B2558)=7,1,0))))))</f>
        <v>2</v>
      </c>
      <c r="G2558" s="786">
        <f>VLOOKUP(C2558,METADATA!$J$5:$Q$29,IF(E2558="HI",2,IF(E2558="LO",6,10))+IF(D2558=1,2,IF(D2558=7,1,(IF(WEEKDAY(B2558)=1,2,IF(WEEKDAY(B2558)=7,1,0))))))</f>
        <v>2</v>
      </c>
      <c r="H2558" s="787">
        <v>15085</v>
      </c>
      <c r="I2558" s="788">
        <v>4473.6900634765625</v>
      </c>
      <c r="K2558" s="795">
        <v>851.61249999999995</v>
      </c>
      <c r="M2558" s="798">
        <f t="shared" si="118"/>
        <v>15734.393149532298</v>
      </c>
      <c r="N2558" s="303"/>
      <c r="S2558" s="786">
        <v>0</v>
      </c>
      <c r="T2558" s="781">
        <f>VLOOKUP(C2558,METADATA!$J$5:$Q$29,IF(E2558="HI",2,IF(E2558="LO",6,10))+IF(S2558=1,2,IF(D2558=7,1,(IF(WEEKDAY(B2558)=1,2,IF(WEEKDAY(B2558)=7,1,0))))))</f>
        <v>2</v>
      </c>
      <c r="U2558" s="781">
        <f>VLOOKUP(C2558,METADATA!$A$5:$H$29,IF(E2558="HI",2,IF(E2558="LO",6,10))+IF(S2558=1,2,IF(D2558=7,1,(IF(WEEKDAY(B2558)=1,2,IF(WEEKDAY(B2558)=7,1,0))))))</f>
        <v>2</v>
      </c>
    </row>
    <row r="2559" spans="2:21" ht="13.95" customHeight="1" x14ac:dyDescent="0.25">
      <c r="B2559" s="784">
        <f t="shared" si="119"/>
        <v>45489</v>
      </c>
      <c r="C2559" s="785">
        <v>11</v>
      </c>
      <c r="D2559" s="786">
        <f>IFERROR((INDEX(METADATA!$T$2:$T$20,MATCH(B2559,METADATA!$S$2:$S$20,0))),0)</f>
        <v>0</v>
      </c>
      <c r="E2559" s="785" t="str">
        <f t="shared" si="117"/>
        <v>HI</v>
      </c>
      <c r="F2559" s="786">
        <f>VLOOKUP(C2559,METADATA!$A$5:$H$29,IF(E2559="HI",2,IF(E2559="LO",6,10))+IF(D2559=1,2,IF(D2559=7,1,(IF(WEEKDAY(B2559)=1,2,IF(WEEKDAY(B2559)=7,1,0))))))</f>
        <v>2</v>
      </c>
      <c r="G2559" s="786">
        <f>VLOOKUP(C2559,METADATA!$J$5:$Q$29,IF(E2559="HI",2,IF(E2559="LO",6,10))+IF(D2559=1,2,IF(D2559=7,1,(IF(WEEKDAY(B2559)=1,2,IF(WEEKDAY(B2559)=7,1,0))))))</f>
        <v>2</v>
      </c>
      <c r="H2559" s="787">
        <v>15288</v>
      </c>
      <c r="I2559" s="788">
        <v>4630.1849975585938</v>
      </c>
      <c r="K2559" s="795">
        <v>856.5</v>
      </c>
      <c r="M2559" s="798">
        <f t="shared" si="118"/>
        <v>15973.777171089394</v>
      </c>
      <c r="N2559" s="303"/>
      <c r="S2559" s="786">
        <v>0</v>
      </c>
      <c r="T2559" s="781">
        <f>VLOOKUP(C2559,METADATA!$J$5:$Q$29,IF(E2559="HI",2,IF(E2559="LO",6,10))+IF(S2559=1,2,IF(D2559=7,1,(IF(WEEKDAY(B2559)=1,2,IF(WEEKDAY(B2559)=7,1,0))))))</f>
        <v>2</v>
      </c>
      <c r="U2559" s="781">
        <f>VLOOKUP(C2559,METADATA!$A$5:$H$29,IF(E2559="HI",2,IF(E2559="LO",6,10))+IF(S2559=1,2,IF(D2559=7,1,(IF(WEEKDAY(B2559)=1,2,IF(WEEKDAY(B2559)=7,1,0))))))</f>
        <v>2</v>
      </c>
    </row>
    <row r="2560" spans="2:21" ht="13.95" customHeight="1" x14ac:dyDescent="0.25">
      <c r="B2560" s="784">
        <f t="shared" si="119"/>
        <v>45489</v>
      </c>
      <c r="C2560" s="785">
        <v>12</v>
      </c>
      <c r="D2560" s="786">
        <f>IFERROR((INDEX(METADATA!$T$2:$T$20,MATCH(B2560,METADATA!$S$2:$S$20,0))),0)</f>
        <v>0</v>
      </c>
      <c r="E2560" s="785" t="str">
        <f t="shared" si="117"/>
        <v>HI</v>
      </c>
      <c r="F2560" s="786">
        <f>VLOOKUP(C2560,METADATA!$A$5:$H$29,IF(E2560="HI",2,IF(E2560="LO",6,10))+IF(D2560=1,2,IF(D2560=7,1,(IF(WEEKDAY(B2560)=1,2,IF(WEEKDAY(B2560)=7,1,0))))))</f>
        <v>2</v>
      </c>
      <c r="G2560" s="786">
        <f>VLOOKUP(C2560,METADATA!$J$5:$Q$29,IF(E2560="HI",2,IF(E2560="LO",6,10))+IF(D2560=1,2,IF(D2560=7,1,(IF(WEEKDAY(B2560)=1,2,IF(WEEKDAY(B2560)=7,1,0))))))</f>
        <v>2</v>
      </c>
      <c r="H2560" s="787">
        <v>15635.5</v>
      </c>
      <c r="I2560" s="788">
        <v>4559.6401062011719</v>
      </c>
      <c r="K2560" s="795">
        <v>824.32500000000005</v>
      </c>
      <c r="M2560" s="798">
        <f t="shared" si="118"/>
        <v>16286.779244162371</v>
      </c>
      <c r="N2560" s="303"/>
      <c r="S2560" s="786">
        <v>0</v>
      </c>
      <c r="T2560" s="781">
        <f>VLOOKUP(C2560,METADATA!$J$5:$Q$29,IF(E2560="HI",2,IF(E2560="LO",6,10))+IF(S2560=1,2,IF(D2560=7,1,(IF(WEEKDAY(B2560)=1,2,IF(WEEKDAY(B2560)=7,1,0))))))</f>
        <v>2</v>
      </c>
      <c r="U2560" s="781">
        <f>VLOOKUP(C2560,METADATA!$A$5:$H$29,IF(E2560="HI",2,IF(E2560="LO",6,10))+IF(S2560=1,2,IF(D2560=7,1,(IF(WEEKDAY(B2560)=1,2,IF(WEEKDAY(B2560)=7,1,0))))))</f>
        <v>2</v>
      </c>
    </row>
    <row r="2561" spans="2:21" ht="13.95" customHeight="1" x14ac:dyDescent="0.25">
      <c r="B2561" s="784">
        <f t="shared" si="119"/>
        <v>45489</v>
      </c>
      <c r="C2561" s="785">
        <v>13</v>
      </c>
      <c r="D2561" s="786">
        <f>IFERROR((INDEX(METADATA!$T$2:$T$20,MATCH(B2561,METADATA!$S$2:$S$20,0))),0)</f>
        <v>0</v>
      </c>
      <c r="E2561" s="785" t="str">
        <f t="shared" si="117"/>
        <v>HI</v>
      </c>
      <c r="F2561" s="786">
        <f>VLOOKUP(C2561,METADATA!$A$5:$H$29,IF(E2561="HI",2,IF(E2561="LO",6,10))+IF(D2561=1,2,IF(D2561=7,1,(IF(WEEKDAY(B2561)=1,2,IF(WEEKDAY(B2561)=7,1,0))))))</f>
        <v>2</v>
      </c>
      <c r="G2561" s="786">
        <f>VLOOKUP(C2561,METADATA!$J$5:$Q$29,IF(E2561="HI",2,IF(E2561="LO",6,10))+IF(D2561=1,2,IF(D2561=7,1,(IF(WEEKDAY(B2561)=1,2,IF(WEEKDAY(B2561)=7,1,0))))))</f>
        <v>2</v>
      </c>
      <c r="H2561" s="787">
        <v>15144.25</v>
      </c>
      <c r="I2561" s="788">
        <v>4594.4250793457031</v>
      </c>
      <c r="K2561" s="795">
        <v>882.73749999999995</v>
      </c>
      <c r="M2561" s="798">
        <f t="shared" si="118"/>
        <v>15825.834887051638</v>
      </c>
      <c r="N2561" s="303"/>
      <c r="S2561" s="786">
        <v>0</v>
      </c>
      <c r="T2561" s="781">
        <f>VLOOKUP(C2561,METADATA!$J$5:$Q$29,IF(E2561="HI",2,IF(E2561="LO",6,10))+IF(S2561=1,2,IF(D2561=7,1,(IF(WEEKDAY(B2561)=1,2,IF(WEEKDAY(B2561)=7,1,0))))))</f>
        <v>2</v>
      </c>
      <c r="U2561" s="781">
        <f>VLOOKUP(C2561,METADATA!$A$5:$H$29,IF(E2561="HI",2,IF(E2561="LO",6,10))+IF(S2561=1,2,IF(D2561=7,1,(IF(WEEKDAY(B2561)=1,2,IF(WEEKDAY(B2561)=7,1,0))))))</f>
        <v>2</v>
      </c>
    </row>
    <row r="2562" spans="2:21" ht="13.95" customHeight="1" x14ac:dyDescent="0.25">
      <c r="B2562" s="784">
        <f t="shared" si="119"/>
        <v>45489</v>
      </c>
      <c r="C2562" s="785">
        <v>14</v>
      </c>
      <c r="D2562" s="786">
        <f>IFERROR((INDEX(METADATA!$T$2:$T$20,MATCH(B2562,METADATA!$S$2:$S$20,0))),0)</f>
        <v>0</v>
      </c>
      <c r="E2562" s="785" t="str">
        <f t="shared" si="117"/>
        <v>HI</v>
      </c>
      <c r="F2562" s="786">
        <f>VLOOKUP(C2562,METADATA!$A$5:$H$29,IF(E2562="HI",2,IF(E2562="LO",6,10))+IF(D2562=1,2,IF(D2562=7,1,(IF(WEEKDAY(B2562)=1,2,IF(WEEKDAY(B2562)=7,1,0))))))</f>
        <v>2</v>
      </c>
      <c r="G2562" s="786">
        <f>VLOOKUP(C2562,METADATA!$J$5:$Q$29,IF(E2562="HI",2,IF(E2562="LO",6,10))+IF(D2562=1,2,IF(D2562=7,1,(IF(WEEKDAY(B2562)=1,2,IF(WEEKDAY(B2562)=7,1,0))))))</f>
        <v>2</v>
      </c>
      <c r="H2562" s="787">
        <v>15839.25</v>
      </c>
      <c r="I2562" s="788">
        <v>4694.5150146484375</v>
      </c>
      <c r="K2562" s="795">
        <v>909.3125</v>
      </c>
      <c r="M2562" s="798">
        <f t="shared" si="118"/>
        <v>16520.299990776792</v>
      </c>
      <c r="N2562" s="303"/>
      <c r="S2562" s="786">
        <v>0</v>
      </c>
      <c r="T2562" s="781">
        <f>VLOOKUP(C2562,METADATA!$J$5:$Q$29,IF(E2562="HI",2,IF(E2562="LO",6,10))+IF(S2562=1,2,IF(D2562=7,1,(IF(WEEKDAY(B2562)=1,2,IF(WEEKDAY(B2562)=7,1,0))))))</f>
        <v>2</v>
      </c>
      <c r="U2562" s="781">
        <f>VLOOKUP(C2562,METADATA!$A$5:$H$29,IF(E2562="HI",2,IF(E2562="LO",6,10))+IF(S2562=1,2,IF(D2562=7,1,(IF(WEEKDAY(B2562)=1,2,IF(WEEKDAY(B2562)=7,1,0))))))</f>
        <v>2</v>
      </c>
    </row>
    <row r="2563" spans="2:21" ht="13.95" customHeight="1" x14ac:dyDescent="0.25">
      <c r="B2563" s="784">
        <f t="shared" si="119"/>
        <v>45489</v>
      </c>
      <c r="C2563" s="785">
        <v>15</v>
      </c>
      <c r="D2563" s="786">
        <f>IFERROR((INDEX(METADATA!$T$2:$T$20,MATCH(B2563,METADATA!$S$2:$S$20,0))),0)</f>
        <v>0</v>
      </c>
      <c r="E2563" s="785" t="str">
        <f t="shared" si="117"/>
        <v>HI</v>
      </c>
      <c r="F2563" s="786">
        <f>VLOOKUP(C2563,METADATA!$A$5:$H$29,IF(E2563="HI",2,IF(E2563="LO",6,10))+IF(D2563=1,2,IF(D2563=7,1,(IF(WEEKDAY(B2563)=1,2,IF(WEEKDAY(B2563)=7,1,0))))))</f>
        <v>2</v>
      </c>
      <c r="G2563" s="786">
        <f>VLOOKUP(C2563,METADATA!$J$5:$Q$29,IF(E2563="HI",2,IF(E2563="LO",6,10))+IF(D2563=1,2,IF(D2563=7,1,(IF(WEEKDAY(B2563)=1,2,IF(WEEKDAY(B2563)=7,1,0))))))</f>
        <v>2</v>
      </c>
      <c r="H2563" s="787">
        <v>15664.25</v>
      </c>
      <c r="I2563" s="788">
        <v>4809.405029296875</v>
      </c>
      <c r="K2563" s="795">
        <v>905.6</v>
      </c>
      <c r="M2563" s="798">
        <f t="shared" si="118"/>
        <v>16385.942292047963</v>
      </c>
      <c r="N2563" s="303"/>
      <c r="S2563" s="786">
        <v>0</v>
      </c>
      <c r="T2563" s="781">
        <f>VLOOKUP(C2563,METADATA!$J$5:$Q$29,IF(E2563="HI",2,IF(E2563="LO",6,10))+IF(S2563=1,2,IF(D2563=7,1,(IF(WEEKDAY(B2563)=1,2,IF(WEEKDAY(B2563)=7,1,0))))))</f>
        <v>2</v>
      </c>
      <c r="U2563" s="781">
        <f>VLOOKUP(C2563,METADATA!$A$5:$H$29,IF(E2563="HI",2,IF(E2563="LO",6,10))+IF(S2563=1,2,IF(D2563=7,1,(IF(WEEKDAY(B2563)=1,2,IF(WEEKDAY(B2563)=7,1,0))))))</f>
        <v>2</v>
      </c>
    </row>
    <row r="2564" spans="2:21" ht="13.95" customHeight="1" x14ac:dyDescent="0.25">
      <c r="B2564" s="784">
        <f t="shared" si="119"/>
        <v>45489</v>
      </c>
      <c r="C2564" s="785">
        <v>16</v>
      </c>
      <c r="D2564" s="786">
        <f>IFERROR((INDEX(METADATA!$T$2:$T$20,MATCH(B2564,METADATA!$S$2:$S$20,0))),0)</f>
        <v>0</v>
      </c>
      <c r="E2564" s="785" t="str">
        <f t="shared" ref="E2564:E2627" si="120">IF(B2564="","",IF(AND(MONTH(B2564)&gt;=MONTH($AA$9),MONTH(B2564)&lt;=MONTH($AA$11)),"HI","LO"))</f>
        <v>HI</v>
      </c>
      <c r="F2564" s="786">
        <f>VLOOKUP(C2564,METADATA!$A$5:$H$29,IF(E2564="HI",2,IF(E2564="LO",6,10))+IF(D2564=1,2,IF(D2564=7,1,(IF(WEEKDAY(B2564)=1,2,IF(WEEKDAY(B2564)=7,1,0))))))</f>
        <v>2</v>
      </c>
      <c r="G2564" s="786">
        <f>VLOOKUP(C2564,METADATA!$J$5:$Q$29,IF(E2564="HI",2,IF(E2564="LO",6,10))+IF(D2564=1,2,IF(D2564=7,1,(IF(WEEKDAY(B2564)=1,2,IF(WEEKDAY(B2564)=7,1,0))))))</f>
        <v>2</v>
      </c>
      <c r="H2564" s="787">
        <v>15290</v>
      </c>
      <c r="I2564" s="788">
        <v>4805.340087890625</v>
      </c>
      <c r="K2564" s="795">
        <v>913.98749999999995</v>
      </c>
      <c r="M2564" s="798">
        <f t="shared" ref="M2564:M2627" si="121">SQRT(H2564^2+I2564^2)</f>
        <v>16027.332696374924</v>
      </c>
      <c r="N2564" s="303"/>
      <c r="S2564" s="786">
        <v>0</v>
      </c>
      <c r="T2564" s="781">
        <f>VLOOKUP(C2564,METADATA!$J$5:$Q$29,IF(E2564="HI",2,IF(E2564="LO",6,10))+IF(S2564=1,2,IF(D2564=7,1,(IF(WEEKDAY(B2564)=1,2,IF(WEEKDAY(B2564)=7,1,0))))))</f>
        <v>2</v>
      </c>
      <c r="U2564" s="781">
        <f>VLOOKUP(C2564,METADATA!$A$5:$H$29,IF(E2564="HI",2,IF(E2564="LO",6,10))+IF(S2564=1,2,IF(D2564=7,1,(IF(WEEKDAY(B2564)=1,2,IF(WEEKDAY(B2564)=7,1,0))))))</f>
        <v>2</v>
      </c>
    </row>
    <row r="2565" spans="2:21" ht="13.95" customHeight="1" x14ac:dyDescent="0.25">
      <c r="B2565" s="784">
        <f t="shared" si="119"/>
        <v>45489</v>
      </c>
      <c r="C2565" s="785">
        <v>17</v>
      </c>
      <c r="D2565" s="786">
        <f>IFERROR((INDEX(METADATA!$T$2:$T$20,MATCH(B2565,METADATA!$S$2:$S$20,0))),0)</f>
        <v>0</v>
      </c>
      <c r="E2565" s="785" t="str">
        <f t="shared" si="120"/>
        <v>HI</v>
      </c>
      <c r="F2565" s="786">
        <f>VLOOKUP(C2565,METADATA!$A$5:$H$29,IF(E2565="HI",2,IF(E2565="LO",6,10))+IF(D2565=1,2,IF(D2565=7,1,(IF(WEEKDAY(B2565)=1,2,IF(WEEKDAY(B2565)=7,1,0))))))</f>
        <v>1</v>
      </c>
      <c r="G2565" s="786">
        <f>VLOOKUP(C2565,METADATA!$J$5:$Q$29,IF(E2565="HI",2,IF(E2565="LO",6,10))+IF(D2565=1,2,IF(D2565=7,1,(IF(WEEKDAY(B2565)=1,2,IF(WEEKDAY(B2565)=7,1,0))))))</f>
        <v>1</v>
      </c>
      <c r="H2565" s="787">
        <v>14772</v>
      </c>
      <c r="I2565" s="788">
        <v>4665.8049011230469</v>
      </c>
      <c r="K2565" s="795">
        <v>902.26250000000005</v>
      </c>
      <c r="M2565" s="798">
        <f t="shared" si="121"/>
        <v>15491.343368970422</v>
      </c>
      <c r="N2565" s="303"/>
      <c r="S2565" s="786">
        <v>0</v>
      </c>
      <c r="T2565" s="781">
        <f>VLOOKUP(C2565,METADATA!$J$5:$Q$29,IF(E2565="HI",2,IF(E2565="LO",6,10))+IF(S2565=1,2,IF(D2565=7,1,(IF(WEEKDAY(B2565)=1,2,IF(WEEKDAY(B2565)=7,1,0))))))</f>
        <v>1</v>
      </c>
      <c r="U2565" s="781">
        <f>VLOOKUP(C2565,METADATA!$A$5:$H$29,IF(E2565="HI",2,IF(E2565="LO",6,10))+IF(S2565=1,2,IF(D2565=7,1,(IF(WEEKDAY(B2565)=1,2,IF(WEEKDAY(B2565)=7,1,0))))))</f>
        <v>1</v>
      </c>
    </row>
    <row r="2566" spans="2:21" ht="13.95" customHeight="1" x14ac:dyDescent="0.25">
      <c r="B2566" s="784">
        <f t="shared" si="119"/>
        <v>45489</v>
      </c>
      <c r="C2566" s="785">
        <v>18</v>
      </c>
      <c r="D2566" s="786">
        <f>IFERROR((INDEX(METADATA!$T$2:$T$20,MATCH(B2566,METADATA!$S$2:$S$20,0))),0)</f>
        <v>0</v>
      </c>
      <c r="E2566" s="785" t="str">
        <f t="shared" si="120"/>
        <v>HI</v>
      </c>
      <c r="F2566" s="786">
        <f>VLOOKUP(C2566,METADATA!$A$5:$H$29,IF(E2566="HI",2,IF(E2566="LO",6,10))+IF(D2566=1,2,IF(D2566=7,1,(IF(WEEKDAY(B2566)=1,2,IF(WEEKDAY(B2566)=7,1,0))))))</f>
        <v>1</v>
      </c>
      <c r="G2566" s="786">
        <f>VLOOKUP(C2566,METADATA!$J$5:$Q$29,IF(E2566="HI",2,IF(E2566="LO",6,10))+IF(D2566=1,2,IF(D2566=7,1,(IF(WEEKDAY(B2566)=1,2,IF(WEEKDAY(B2566)=7,1,0))))))</f>
        <v>1</v>
      </c>
      <c r="H2566" s="787">
        <v>14670</v>
      </c>
      <c r="I2566" s="788">
        <v>4544.5999450683594</v>
      </c>
      <c r="K2566" s="795">
        <v>933.76250000000005</v>
      </c>
      <c r="M2566" s="798">
        <f t="shared" si="121"/>
        <v>15357.808719368637</v>
      </c>
      <c r="N2566" s="303"/>
      <c r="S2566" s="786">
        <v>0</v>
      </c>
      <c r="T2566" s="781">
        <f>VLOOKUP(C2566,METADATA!$J$5:$Q$29,IF(E2566="HI",2,IF(E2566="LO",6,10))+IF(S2566=1,2,IF(D2566=7,1,(IF(WEEKDAY(B2566)=1,2,IF(WEEKDAY(B2566)=7,1,0))))))</f>
        <v>1</v>
      </c>
      <c r="U2566" s="781">
        <f>VLOOKUP(C2566,METADATA!$A$5:$H$29,IF(E2566="HI",2,IF(E2566="LO",6,10))+IF(S2566=1,2,IF(D2566=7,1,(IF(WEEKDAY(B2566)=1,2,IF(WEEKDAY(B2566)=7,1,0))))))</f>
        <v>1</v>
      </c>
    </row>
    <row r="2567" spans="2:21" ht="13.95" customHeight="1" x14ac:dyDescent="0.25">
      <c r="B2567" s="784">
        <f t="shared" si="119"/>
        <v>45489</v>
      </c>
      <c r="C2567" s="785">
        <v>19</v>
      </c>
      <c r="D2567" s="786">
        <f>IFERROR((INDEX(METADATA!$T$2:$T$20,MATCH(B2567,METADATA!$S$2:$S$20,0))),0)</f>
        <v>0</v>
      </c>
      <c r="E2567" s="785" t="str">
        <f t="shared" si="120"/>
        <v>HI</v>
      </c>
      <c r="F2567" s="786">
        <f>VLOOKUP(C2567,METADATA!$A$5:$H$29,IF(E2567="HI",2,IF(E2567="LO",6,10))+IF(D2567=1,2,IF(D2567=7,1,(IF(WEEKDAY(B2567)=1,2,IF(WEEKDAY(B2567)=7,1,0))))))</f>
        <v>1</v>
      </c>
      <c r="G2567" s="786">
        <f>VLOOKUP(C2567,METADATA!$J$5:$Q$29,IF(E2567="HI",2,IF(E2567="LO",6,10))+IF(D2567=1,2,IF(D2567=7,1,(IF(WEEKDAY(B2567)=1,2,IF(WEEKDAY(B2567)=7,1,0))))))</f>
        <v>2</v>
      </c>
      <c r="H2567" s="787">
        <v>14691.5</v>
      </c>
      <c r="I2567" s="788">
        <v>4615.2300720214844</v>
      </c>
      <c r="K2567" s="795">
        <v>0</v>
      </c>
      <c r="M2567" s="798">
        <f t="shared" si="121"/>
        <v>15399.36754765245</v>
      </c>
      <c r="N2567" s="303"/>
      <c r="S2567" s="786">
        <v>0</v>
      </c>
      <c r="T2567" s="781">
        <f>VLOOKUP(C2567,METADATA!$J$5:$Q$29,IF(E2567="HI",2,IF(E2567="LO",6,10))+IF(S2567=1,2,IF(D2567=7,1,(IF(WEEKDAY(B2567)=1,2,IF(WEEKDAY(B2567)=7,1,0))))))</f>
        <v>2</v>
      </c>
      <c r="U2567" s="781">
        <f>VLOOKUP(C2567,METADATA!$A$5:$H$29,IF(E2567="HI",2,IF(E2567="LO",6,10))+IF(S2567=1,2,IF(D2567=7,1,(IF(WEEKDAY(B2567)=1,2,IF(WEEKDAY(B2567)=7,1,0))))))</f>
        <v>1</v>
      </c>
    </row>
    <row r="2568" spans="2:21" ht="13.95" customHeight="1" x14ac:dyDescent="0.25">
      <c r="B2568" s="784">
        <f t="shared" si="119"/>
        <v>45489</v>
      </c>
      <c r="C2568" s="785">
        <v>20</v>
      </c>
      <c r="D2568" s="786">
        <f>IFERROR((INDEX(METADATA!$T$2:$T$20,MATCH(B2568,METADATA!$S$2:$S$20,0))),0)</f>
        <v>0</v>
      </c>
      <c r="E2568" s="785" t="str">
        <f t="shared" si="120"/>
        <v>HI</v>
      </c>
      <c r="F2568" s="786">
        <f>VLOOKUP(C2568,METADATA!$A$5:$H$29,IF(E2568="HI",2,IF(E2568="LO",6,10))+IF(D2568=1,2,IF(D2568=7,1,(IF(WEEKDAY(B2568)=1,2,IF(WEEKDAY(B2568)=7,1,0))))))</f>
        <v>2</v>
      </c>
      <c r="G2568" s="786">
        <f>VLOOKUP(C2568,METADATA!$J$5:$Q$29,IF(E2568="HI",2,IF(E2568="LO",6,10))+IF(D2568=1,2,IF(D2568=7,1,(IF(WEEKDAY(B2568)=1,2,IF(WEEKDAY(B2568)=7,1,0))))))</f>
        <v>2</v>
      </c>
      <c r="H2568" s="787">
        <v>13662.5</v>
      </c>
      <c r="I2568" s="788">
        <v>4833.3200378417969</v>
      </c>
      <c r="K2568" s="795">
        <v>0</v>
      </c>
      <c r="M2568" s="798">
        <f t="shared" si="121"/>
        <v>14492.235467249455</v>
      </c>
      <c r="N2568" s="303"/>
      <c r="S2568" s="786">
        <v>0</v>
      </c>
      <c r="T2568" s="781">
        <f>VLOOKUP(C2568,METADATA!$J$5:$Q$29,IF(E2568="HI",2,IF(E2568="LO",6,10))+IF(S2568=1,2,IF(D2568=7,1,(IF(WEEKDAY(B2568)=1,2,IF(WEEKDAY(B2568)=7,1,0))))))</f>
        <v>2</v>
      </c>
      <c r="U2568" s="781">
        <f>VLOOKUP(C2568,METADATA!$A$5:$H$29,IF(E2568="HI",2,IF(E2568="LO",6,10))+IF(S2568=1,2,IF(D2568=7,1,(IF(WEEKDAY(B2568)=1,2,IF(WEEKDAY(B2568)=7,1,0))))))</f>
        <v>2</v>
      </c>
    </row>
    <row r="2569" spans="2:21" ht="13.95" customHeight="1" x14ac:dyDescent="0.25">
      <c r="B2569" s="784">
        <f t="shared" si="119"/>
        <v>45489</v>
      </c>
      <c r="C2569" s="785">
        <v>21</v>
      </c>
      <c r="D2569" s="786">
        <f>IFERROR((INDEX(METADATA!$T$2:$T$20,MATCH(B2569,METADATA!$S$2:$S$20,0))),0)</f>
        <v>0</v>
      </c>
      <c r="E2569" s="785" t="str">
        <f t="shared" si="120"/>
        <v>HI</v>
      </c>
      <c r="F2569" s="786">
        <f>VLOOKUP(C2569,METADATA!$A$5:$H$29,IF(E2569="HI",2,IF(E2569="LO",6,10))+IF(D2569=1,2,IF(D2569=7,1,(IF(WEEKDAY(B2569)=1,2,IF(WEEKDAY(B2569)=7,1,0))))))</f>
        <v>2</v>
      </c>
      <c r="G2569" s="786">
        <f>VLOOKUP(C2569,METADATA!$J$5:$Q$29,IF(E2569="HI",2,IF(E2569="LO",6,10))+IF(D2569=1,2,IF(D2569=7,1,(IF(WEEKDAY(B2569)=1,2,IF(WEEKDAY(B2569)=7,1,0))))))</f>
        <v>2</v>
      </c>
      <c r="H2569" s="787">
        <v>11852.25</v>
      </c>
      <c r="I2569" s="788">
        <v>4833.8049926757813</v>
      </c>
      <c r="K2569" s="795">
        <v>0</v>
      </c>
      <c r="M2569" s="798">
        <f t="shared" si="121"/>
        <v>12800.058623682835</v>
      </c>
      <c r="N2569" s="303"/>
      <c r="S2569" s="786">
        <v>0</v>
      </c>
      <c r="T2569" s="781">
        <f>VLOOKUP(C2569,METADATA!$J$5:$Q$29,IF(E2569="HI",2,IF(E2569="LO",6,10))+IF(S2569=1,2,IF(D2569=7,1,(IF(WEEKDAY(B2569)=1,2,IF(WEEKDAY(B2569)=7,1,0))))))</f>
        <v>2</v>
      </c>
      <c r="U2569" s="781">
        <f>VLOOKUP(C2569,METADATA!$A$5:$H$29,IF(E2569="HI",2,IF(E2569="LO",6,10))+IF(S2569=1,2,IF(D2569=7,1,(IF(WEEKDAY(B2569)=1,2,IF(WEEKDAY(B2569)=7,1,0))))))</f>
        <v>2</v>
      </c>
    </row>
    <row r="2570" spans="2:21" ht="13.95" customHeight="1" x14ac:dyDescent="0.25">
      <c r="B2570" s="784">
        <f t="shared" si="119"/>
        <v>45489</v>
      </c>
      <c r="C2570" s="785">
        <v>22</v>
      </c>
      <c r="D2570" s="786">
        <f>IFERROR((INDEX(METADATA!$T$2:$T$20,MATCH(B2570,METADATA!$S$2:$S$20,0))),0)</f>
        <v>0</v>
      </c>
      <c r="E2570" s="785" t="str">
        <f t="shared" si="120"/>
        <v>HI</v>
      </c>
      <c r="F2570" s="786">
        <f>VLOOKUP(C2570,METADATA!$A$5:$H$29,IF(E2570="HI",2,IF(E2570="LO",6,10))+IF(D2570=1,2,IF(D2570=7,1,(IF(WEEKDAY(B2570)=1,2,IF(WEEKDAY(B2570)=7,1,0))))))</f>
        <v>3</v>
      </c>
      <c r="G2570" s="786">
        <f>VLOOKUP(C2570,METADATA!$J$5:$Q$29,IF(E2570="HI",2,IF(E2570="LO",6,10))+IF(D2570=1,2,IF(D2570=7,1,(IF(WEEKDAY(B2570)=1,2,IF(WEEKDAY(B2570)=7,1,0))))))</f>
        <v>3</v>
      </c>
      <c r="H2570" s="787">
        <v>10426</v>
      </c>
      <c r="I2570" s="788">
        <v>4678.385009765625</v>
      </c>
      <c r="K2570" s="795">
        <v>0</v>
      </c>
      <c r="M2570" s="798">
        <f t="shared" si="121"/>
        <v>11427.544018711969</v>
      </c>
      <c r="N2570" s="303"/>
      <c r="S2570" s="786">
        <v>0</v>
      </c>
      <c r="T2570" s="781">
        <f>VLOOKUP(C2570,METADATA!$J$5:$Q$29,IF(E2570="HI",2,IF(E2570="LO",6,10))+IF(S2570=1,2,IF(D2570=7,1,(IF(WEEKDAY(B2570)=1,2,IF(WEEKDAY(B2570)=7,1,0))))))</f>
        <v>3</v>
      </c>
      <c r="U2570" s="781">
        <f>VLOOKUP(C2570,METADATA!$A$5:$H$29,IF(E2570="HI",2,IF(E2570="LO",6,10))+IF(S2570=1,2,IF(D2570=7,1,(IF(WEEKDAY(B2570)=1,2,IF(WEEKDAY(B2570)=7,1,0))))))</f>
        <v>3</v>
      </c>
    </row>
    <row r="2571" spans="2:21" ht="13.95" customHeight="1" x14ac:dyDescent="0.25">
      <c r="B2571" s="784">
        <f t="shared" si="119"/>
        <v>45489</v>
      </c>
      <c r="C2571" s="785">
        <v>23</v>
      </c>
      <c r="D2571" s="786">
        <f>IFERROR((INDEX(METADATA!$T$2:$T$20,MATCH(B2571,METADATA!$S$2:$S$20,0))),0)</f>
        <v>0</v>
      </c>
      <c r="E2571" s="785" t="str">
        <f t="shared" si="120"/>
        <v>HI</v>
      </c>
      <c r="F2571" s="786">
        <f>VLOOKUP(C2571,METADATA!$A$5:$H$29,IF(E2571="HI",2,IF(E2571="LO",6,10))+IF(D2571=1,2,IF(D2571=7,1,(IF(WEEKDAY(B2571)=1,2,IF(WEEKDAY(B2571)=7,1,0))))))</f>
        <v>3</v>
      </c>
      <c r="G2571" s="786">
        <f>VLOOKUP(C2571,METADATA!$J$5:$Q$29,IF(E2571="HI",2,IF(E2571="LO",6,10))+IF(D2571=1,2,IF(D2571=7,1,(IF(WEEKDAY(B2571)=1,2,IF(WEEKDAY(B2571)=7,1,0))))))</f>
        <v>3</v>
      </c>
      <c r="H2571" s="787">
        <v>9405</v>
      </c>
      <c r="I2571" s="788">
        <v>4675.4199829101563</v>
      </c>
      <c r="K2571" s="795">
        <v>0</v>
      </c>
      <c r="M2571" s="798">
        <f t="shared" si="121"/>
        <v>10503.027040648596</v>
      </c>
      <c r="N2571" s="303"/>
      <c r="S2571" s="786">
        <v>0</v>
      </c>
      <c r="T2571" s="781">
        <f>VLOOKUP(C2571,METADATA!$J$5:$Q$29,IF(E2571="HI",2,IF(E2571="LO",6,10))+IF(S2571=1,2,IF(D2571=7,1,(IF(WEEKDAY(B2571)=1,2,IF(WEEKDAY(B2571)=7,1,0))))))</f>
        <v>3</v>
      </c>
      <c r="U2571" s="781">
        <f>VLOOKUP(C2571,METADATA!$A$5:$H$29,IF(E2571="HI",2,IF(E2571="LO",6,10))+IF(S2571=1,2,IF(D2571=7,1,(IF(WEEKDAY(B2571)=1,2,IF(WEEKDAY(B2571)=7,1,0))))))</f>
        <v>3</v>
      </c>
    </row>
    <row r="2572" spans="2:21" ht="13.95" customHeight="1" x14ac:dyDescent="0.25">
      <c r="B2572" s="784">
        <f t="shared" si="119"/>
        <v>45490</v>
      </c>
      <c r="C2572" s="785">
        <v>0</v>
      </c>
      <c r="D2572" s="786">
        <f>IFERROR((INDEX(METADATA!$T$2:$T$20,MATCH(B2572,METADATA!$S$2:$S$20,0))),0)</f>
        <v>0</v>
      </c>
      <c r="E2572" s="785" t="str">
        <f t="shared" si="120"/>
        <v>HI</v>
      </c>
      <c r="F2572" s="786">
        <f>VLOOKUP(C2572,METADATA!$A$5:$H$29,IF(E2572="HI",2,IF(E2572="LO",6,10))+IF(D2572=1,2,IF(D2572=7,1,(IF(WEEKDAY(B2572)=1,2,IF(WEEKDAY(B2572)=7,1,0))))))</f>
        <v>3</v>
      </c>
      <c r="G2572" s="786">
        <f>VLOOKUP(C2572,METADATA!$J$5:$Q$29,IF(E2572="HI",2,IF(E2572="LO",6,10))+IF(D2572=1,2,IF(D2572=7,1,(IF(WEEKDAY(B2572)=1,2,IF(WEEKDAY(B2572)=7,1,0))))))</f>
        <v>3</v>
      </c>
      <c r="H2572" s="787">
        <v>8862.75</v>
      </c>
      <c r="I2572" s="788">
        <v>3841.0374755859375</v>
      </c>
      <c r="K2572" s="795">
        <v>0</v>
      </c>
      <c r="M2572" s="798">
        <f t="shared" si="121"/>
        <v>9659.2911981861071</v>
      </c>
      <c r="N2572" s="303"/>
      <c r="S2572" s="786">
        <v>0</v>
      </c>
      <c r="T2572" s="781">
        <f>VLOOKUP(C2572,METADATA!$J$5:$Q$29,IF(E2572="HI",2,IF(E2572="LO",6,10))+IF(S2572=1,2,IF(D2572=7,1,(IF(WEEKDAY(B2572)=1,2,IF(WEEKDAY(B2572)=7,1,0))))))</f>
        <v>3</v>
      </c>
      <c r="U2572" s="781">
        <f>VLOOKUP(C2572,METADATA!$A$5:$H$29,IF(E2572="HI",2,IF(E2572="LO",6,10))+IF(S2572=1,2,IF(D2572=7,1,(IF(WEEKDAY(B2572)=1,2,IF(WEEKDAY(B2572)=7,1,0))))))</f>
        <v>3</v>
      </c>
    </row>
    <row r="2573" spans="2:21" ht="13.95" customHeight="1" x14ac:dyDescent="0.25">
      <c r="B2573" s="784">
        <f t="shared" si="119"/>
        <v>45490</v>
      </c>
      <c r="C2573" s="785">
        <v>1</v>
      </c>
      <c r="D2573" s="786">
        <f>IFERROR((INDEX(METADATA!$T$2:$T$20,MATCH(B2573,METADATA!$S$2:$S$20,0))),0)</f>
        <v>0</v>
      </c>
      <c r="E2573" s="785" t="str">
        <f t="shared" si="120"/>
        <v>HI</v>
      </c>
      <c r="F2573" s="786">
        <f>VLOOKUP(C2573,METADATA!$A$5:$H$29,IF(E2573="HI",2,IF(E2573="LO",6,10))+IF(D2573=1,2,IF(D2573=7,1,(IF(WEEKDAY(B2573)=1,2,IF(WEEKDAY(B2573)=7,1,0))))))</f>
        <v>3</v>
      </c>
      <c r="G2573" s="786">
        <f>VLOOKUP(C2573,METADATA!$J$5:$Q$29,IF(E2573="HI",2,IF(E2573="LO",6,10))+IF(D2573=1,2,IF(D2573=7,1,(IF(WEEKDAY(B2573)=1,2,IF(WEEKDAY(B2573)=7,1,0))))))</f>
        <v>3</v>
      </c>
      <c r="H2573" s="787">
        <v>8386.25</v>
      </c>
      <c r="I2573" s="788">
        <v>3560.3025207519531</v>
      </c>
      <c r="K2573" s="795">
        <v>0</v>
      </c>
      <c r="M2573" s="798">
        <f t="shared" si="121"/>
        <v>9110.7048630593181</v>
      </c>
      <c r="N2573" s="303"/>
      <c r="S2573" s="786">
        <v>0</v>
      </c>
      <c r="T2573" s="781">
        <f>VLOOKUP(C2573,METADATA!$J$5:$Q$29,IF(E2573="HI",2,IF(E2573="LO",6,10))+IF(S2573=1,2,IF(D2573=7,1,(IF(WEEKDAY(B2573)=1,2,IF(WEEKDAY(B2573)=7,1,0))))))</f>
        <v>3</v>
      </c>
      <c r="U2573" s="781">
        <f>VLOOKUP(C2573,METADATA!$A$5:$H$29,IF(E2573="HI",2,IF(E2573="LO",6,10))+IF(S2573=1,2,IF(D2573=7,1,(IF(WEEKDAY(B2573)=1,2,IF(WEEKDAY(B2573)=7,1,0))))))</f>
        <v>3</v>
      </c>
    </row>
    <row r="2574" spans="2:21" ht="13.95" customHeight="1" x14ac:dyDescent="0.25">
      <c r="B2574" s="784">
        <f t="shared" si="119"/>
        <v>45490</v>
      </c>
      <c r="C2574" s="785">
        <v>2</v>
      </c>
      <c r="D2574" s="786">
        <f>IFERROR((INDEX(METADATA!$T$2:$T$20,MATCH(B2574,METADATA!$S$2:$S$20,0))),0)</f>
        <v>0</v>
      </c>
      <c r="E2574" s="785" t="str">
        <f t="shared" si="120"/>
        <v>HI</v>
      </c>
      <c r="F2574" s="786">
        <f>VLOOKUP(C2574,METADATA!$A$5:$H$29,IF(E2574="HI",2,IF(E2574="LO",6,10))+IF(D2574=1,2,IF(D2574=7,1,(IF(WEEKDAY(B2574)=1,2,IF(WEEKDAY(B2574)=7,1,0))))))</f>
        <v>3</v>
      </c>
      <c r="G2574" s="786">
        <f>VLOOKUP(C2574,METADATA!$J$5:$Q$29,IF(E2574="HI",2,IF(E2574="LO",6,10))+IF(D2574=1,2,IF(D2574=7,1,(IF(WEEKDAY(B2574)=1,2,IF(WEEKDAY(B2574)=7,1,0))))))</f>
        <v>3</v>
      </c>
      <c r="H2574" s="787">
        <v>8311.5</v>
      </c>
      <c r="I2574" s="788">
        <v>3633.0250854492188</v>
      </c>
      <c r="K2574" s="795">
        <v>0</v>
      </c>
      <c r="M2574" s="798">
        <f t="shared" si="121"/>
        <v>9070.8270582953628</v>
      </c>
      <c r="N2574" s="303"/>
      <c r="S2574" s="786">
        <v>0</v>
      </c>
      <c r="T2574" s="781">
        <f>VLOOKUP(C2574,METADATA!$J$5:$Q$29,IF(E2574="HI",2,IF(E2574="LO",6,10))+IF(S2574=1,2,IF(D2574=7,1,(IF(WEEKDAY(B2574)=1,2,IF(WEEKDAY(B2574)=7,1,0))))))</f>
        <v>3</v>
      </c>
      <c r="U2574" s="781">
        <f>VLOOKUP(C2574,METADATA!$A$5:$H$29,IF(E2574="HI",2,IF(E2574="LO",6,10))+IF(S2574=1,2,IF(D2574=7,1,(IF(WEEKDAY(B2574)=1,2,IF(WEEKDAY(B2574)=7,1,0))))))</f>
        <v>3</v>
      </c>
    </row>
    <row r="2575" spans="2:21" ht="13.95" customHeight="1" x14ac:dyDescent="0.25">
      <c r="B2575" s="784">
        <f t="shared" si="119"/>
        <v>45490</v>
      </c>
      <c r="C2575" s="785">
        <v>3</v>
      </c>
      <c r="D2575" s="786">
        <f>IFERROR((INDEX(METADATA!$T$2:$T$20,MATCH(B2575,METADATA!$S$2:$S$20,0))),0)</f>
        <v>0</v>
      </c>
      <c r="E2575" s="785" t="str">
        <f t="shared" si="120"/>
        <v>HI</v>
      </c>
      <c r="F2575" s="786">
        <f>VLOOKUP(C2575,METADATA!$A$5:$H$29,IF(E2575="HI",2,IF(E2575="LO",6,10))+IF(D2575=1,2,IF(D2575=7,1,(IF(WEEKDAY(B2575)=1,2,IF(WEEKDAY(B2575)=7,1,0))))))</f>
        <v>3</v>
      </c>
      <c r="G2575" s="786">
        <f>VLOOKUP(C2575,METADATA!$J$5:$Q$29,IF(E2575="HI",2,IF(E2575="LO",6,10))+IF(D2575=1,2,IF(D2575=7,1,(IF(WEEKDAY(B2575)=1,2,IF(WEEKDAY(B2575)=7,1,0))))))</f>
        <v>3</v>
      </c>
      <c r="H2575" s="787">
        <v>8636.5</v>
      </c>
      <c r="I2575" s="788">
        <v>3607.1050109863281</v>
      </c>
      <c r="K2575" s="795">
        <v>0</v>
      </c>
      <c r="M2575" s="798">
        <f t="shared" si="121"/>
        <v>9359.5052652521481</v>
      </c>
      <c r="N2575" s="303"/>
      <c r="S2575" s="786">
        <v>0</v>
      </c>
      <c r="T2575" s="781">
        <f>VLOOKUP(C2575,METADATA!$J$5:$Q$29,IF(E2575="HI",2,IF(E2575="LO",6,10))+IF(S2575=1,2,IF(D2575=7,1,(IF(WEEKDAY(B2575)=1,2,IF(WEEKDAY(B2575)=7,1,0))))))</f>
        <v>3</v>
      </c>
      <c r="U2575" s="781">
        <f>VLOOKUP(C2575,METADATA!$A$5:$H$29,IF(E2575="HI",2,IF(E2575="LO",6,10))+IF(S2575=1,2,IF(D2575=7,1,(IF(WEEKDAY(B2575)=1,2,IF(WEEKDAY(B2575)=7,1,0))))))</f>
        <v>3</v>
      </c>
    </row>
    <row r="2576" spans="2:21" ht="13.95" customHeight="1" x14ac:dyDescent="0.25">
      <c r="B2576" s="784">
        <f t="shared" si="119"/>
        <v>45490</v>
      </c>
      <c r="C2576" s="785">
        <v>4</v>
      </c>
      <c r="D2576" s="786">
        <f>IFERROR((INDEX(METADATA!$T$2:$T$20,MATCH(B2576,METADATA!$S$2:$S$20,0))),0)</f>
        <v>0</v>
      </c>
      <c r="E2576" s="785" t="str">
        <f t="shared" si="120"/>
        <v>HI</v>
      </c>
      <c r="F2576" s="786">
        <f>VLOOKUP(C2576,METADATA!$A$5:$H$29,IF(E2576="HI",2,IF(E2576="LO",6,10))+IF(D2576=1,2,IF(D2576=7,1,(IF(WEEKDAY(B2576)=1,2,IF(WEEKDAY(B2576)=7,1,0))))))</f>
        <v>3</v>
      </c>
      <c r="G2576" s="786">
        <f>VLOOKUP(C2576,METADATA!$J$5:$Q$29,IF(E2576="HI",2,IF(E2576="LO",6,10))+IF(D2576=1,2,IF(D2576=7,1,(IF(WEEKDAY(B2576)=1,2,IF(WEEKDAY(B2576)=7,1,0))))))</f>
        <v>3</v>
      </c>
      <c r="H2576" s="787">
        <v>9467.25</v>
      </c>
      <c r="I2576" s="788">
        <v>3534.4750061035156</v>
      </c>
      <c r="K2576" s="795">
        <v>0</v>
      </c>
      <c r="M2576" s="798">
        <f t="shared" si="121"/>
        <v>10105.51018658981</v>
      </c>
      <c r="N2576" s="303"/>
      <c r="S2576" s="786">
        <v>0</v>
      </c>
      <c r="T2576" s="781">
        <f>VLOOKUP(C2576,METADATA!$J$5:$Q$29,IF(E2576="HI",2,IF(E2576="LO",6,10))+IF(S2576=1,2,IF(D2576=7,1,(IF(WEEKDAY(B2576)=1,2,IF(WEEKDAY(B2576)=7,1,0))))))</f>
        <v>3</v>
      </c>
      <c r="U2576" s="781">
        <f>VLOOKUP(C2576,METADATA!$A$5:$H$29,IF(E2576="HI",2,IF(E2576="LO",6,10))+IF(S2576=1,2,IF(D2576=7,1,(IF(WEEKDAY(B2576)=1,2,IF(WEEKDAY(B2576)=7,1,0))))))</f>
        <v>3</v>
      </c>
    </row>
    <row r="2577" spans="2:21" ht="13.95" customHeight="1" x14ac:dyDescent="0.25">
      <c r="B2577" s="784">
        <f t="shared" si="119"/>
        <v>45490</v>
      </c>
      <c r="C2577" s="785">
        <v>5</v>
      </c>
      <c r="D2577" s="786">
        <f>IFERROR((INDEX(METADATA!$T$2:$T$20,MATCH(B2577,METADATA!$S$2:$S$20,0))),0)</f>
        <v>0</v>
      </c>
      <c r="E2577" s="785" t="str">
        <f t="shared" si="120"/>
        <v>HI</v>
      </c>
      <c r="F2577" s="786">
        <f>VLOOKUP(C2577,METADATA!$A$5:$H$29,IF(E2577="HI",2,IF(E2577="LO",6,10))+IF(D2577=1,2,IF(D2577=7,1,(IF(WEEKDAY(B2577)=1,2,IF(WEEKDAY(B2577)=7,1,0))))))</f>
        <v>3</v>
      </c>
      <c r="G2577" s="786">
        <f>VLOOKUP(C2577,METADATA!$J$5:$Q$29,IF(E2577="HI",2,IF(E2577="LO",6,10))+IF(D2577=1,2,IF(D2577=7,1,(IF(WEEKDAY(B2577)=1,2,IF(WEEKDAY(B2577)=7,1,0))))))</f>
        <v>3</v>
      </c>
      <c r="H2577" s="787">
        <v>11121</v>
      </c>
      <c r="I2577" s="788">
        <v>4494.4850463867188</v>
      </c>
      <c r="K2577" s="795">
        <v>0</v>
      </c>
      <c r="M2577" s="798">
        <f t="shared" si="121"/>
        <v>11994.875440461807</v>
      </c>
      <c r="N2577" s="303"/>
      <c r="S2577" s="786">
        <v>0</v>
      </c>
      <c r="T2577" s="781">
        <f>VLOOKUP(C2577,METADATA!$J$5:$Q$29,IF(E2577="HI",2,IF(E2577="LO",6,10))+IF(S2577=1,2,IF(D2577=7,1,(IF(WEEKDAY(B2577)=1,2,IF(WEEKDAY(B2577)=7,1,0))))))</f>
        <v>3</v>
      </c>
      <c r="U2577" s="781">
        <f>VLOOKUP(C2577,METADATA!$A$5:$H$29,IF(E2577="HI",2,IF(E2577="LO",6,10))+IF(S2577=1,2,IF(D2577=7,1,(IF(WEEKDAY(B2577)=1,2,IF(WEEKDAY(B2577)=7,1,0))))))</f>
        <v>3</v>
      </c>
    </row>
    <row r="2578" spans="2:21" ht="13.95" customHeight="1" x14ac:dyDescent="0.25">
      <c r="B2578" s="784">
        <f t="shared" si="119"/>
        <v>45490</v>
      </c>
      <c r="C2578" s="785">
        <v>6</v>
      </c>
      <c r="D2578" s="786">
        <f>IFERROR((INDEX(METADATA!$T$2:$T$20,MATCH(B2578,METADATA!$S$2:$S$20,0))),0)</f>
        <v>0</v>
      </c>
      <c r="E2578" s="785" t="str">
        <f t="shared" si="120"/>
        <v>HI</v>
      </c>
      <c r="F2578" s="786">
        <f>VLOOKUP(C2578,METADATA!$A$5:$H$29,IF(E2578="HI",2,IF(E2578="LO",6,10))+IF(D2578=1,2,IF(D2578=7,1,(IF(WEEKDAY(B2578)=1,2,IF(WEEKDAY(B2578)=7,1,0))))))</f>
        <v>1</v>
      </c>
      <c r="G2578" s="786">
        <f>VLOOKUP(C2578,METADATA!$J$5:$Q$29,IF(E2578="HI",2,IF(E2578="LO",6,10))+IF(D2578=1,2,IF(D2578=7,1,(IF(WEEKDAY(B2578)=1,2,IF(WEEKDAY(B2578)=7,1,0))))))</f>
        <v>1</v>
      </c>
      <c r="H2578" s="787">
        <v>12715.75</v>
      </c>
      <c r="I2578" s="788">
        <v>4561.0099487304688</v>
      </c>
      <c r="K2578" s="795">
        <v>870.51250000000005</v>
      </c>
      <c r="M2578" s="798">
        <f t="shared" si="121"/>
        <v>13509.00106650815</v>
      </c>
      <c r="N2578" s="303"/>
      <c r="S2578" s="786">
        <v>0</v>
      </c>
      <c r="T2578" s="781">
        <f>VLOOKUP(C2578,METADATA!$J$5:$Q$29,IF(E2578="HI",2,IF(E2578="LO",6,10))+IF(S2578=1,2,IF(D2578=7,1,(IF(WEEKDAY(B2578)=1,2,IF(WEEKDAY(B2578)=7,1,0))))))</f>
        <v>1</v>
      </c>
      <c r="U2578" s="781">
        <f>VLOOKUP(C2578,METADATA!$A$5:$H$29,IF(E2578="HI",2,IF(E2578="LO",6,10))+IF(S2578=1,2,IF(D2578=7,1,(IF(WEEKDAY(B2578)=1,2,IF(WEEKDAY(B2578)=7,1,0))))))</f>
        <v>1</v>
      </c>
    </row>
    <row r="2579" spans="2:21" ht="13.95" customHeight="1" x14ac:dyDescent="0.25">
      <c r="B2579" s="784">
        <f t="shared" si="119"/>
        <v>45490</v>
      </c>
      <c r="C2579" s="785">
        <v>7</v>
      </c>
      <c r="D2579" s="786">
        <f>IFERROR((INDEX(METADATA!$T$2:$T$20,MATCH(B2579,METADATA!$S$2:$S$20,0))),0)</f>
        <v>0</v>
      </c>
      <c r="E2579" s="785" t="str">
        <f t="shared" si="120"/>
        <v>HI</v>
      </c>
      <c r="F2579" s="786">
        <f>VLOOKUP(C2579,METADATA!$A$5:$H$29,IF(E2579="HI",2,IF(E2579="LO",6,10))+IF(D2579=1,2,IF(D2579=7,1,(IF(WEEKDAY(B2579)=1,2,IF(WEEKDAY(B2579)=7,1,0))))))</f>
        <v>1</v>
      </c>
      <c r="G2579" s="786">
        <f>VLOOKUP(C2579,METADATA!$J$5:$Q$29,IF(E2579="HI",2,IF(E2579="LO",6,10))+IF(D2579=1,2,IF(D2579=7,1,(IF(WEEKDAY(B2579)=1,2,IF(WEEKDAY(B2579)=7,1,0))))))</f>
        <v>1</v>
      </c>
      <c r="H2579" s="787">
        <v>13679.25</v>
      </c>
      <c r="I2579" s="788">
        <v>4438.6800537109375</v>
      </c>
      <c r="K2579" s="795">
        <v>865.8125</v>
      </c>
      <c r="M2579" s="798">
        <f t="shared" si="121"/>
        <v>14381.368543421426</v>
      </c>
      <c r="N2579" s="303"/>
      <c r="S2579" s="786">
        <v>0</v>
      </c>
      <c r="T2579" s="781">
        <f>VLOOKUP(C2579,METADATA!$J$5:$Q$29,IF(E2579="HI",2,IF(E2579="LO",6,10))+IF(S2579=1,2,IF(D2579=7,1,(IF(WEEKDAY(B2579)=1,2,IF(WEEKDAY(B2579)=7,1,0))))))</f>
        <v>1</v>
      </c>
      <c r="U2579" s="781">
        <f>VLOOKUP(C2579,METADATA!$A$5:$H$29,IF(E2579="HI",2,IF(E2579="LO",6,10))+IF(S2579=1,2,IF(D2579=7,1,(IF(WEEKDAY(B2579)=1,2,IF(WEEKDAY(B2579)=7,1,0))))))</f>
        <v>1</v>
      </c>
    </row>
    <row r="2580" spans="2:21" ht="13.95" customHeight="1" x14ac:dyDescent="0.25">
      <c r="B2580" s="784">
        <f t="shared" si="119"/>
        <v>45490</v>
      </c>
      <c r="C2580" s="785">
        <v>8</v>
      </c>
      <c r="D2580" s="786">
        <f>IFERROR((INDEX(METADATA!$T$2:$T$20,MATCH(B2580,METADATA!$S$2:$S$20,0))),0)</f>
        <v>0</v>
      </c>
      <c r="E2580" s="785" t="str">
        <f t="shared" si="120"/>
        <v>HI</v>
      </c>
      <c r="F2580" s="786">
        <f>VLOOKUP(C2580,METADATA!$A$5:$H$29,IF(E2580="HI",2,IF(E2580="LO",6,10))+IF(D2580=1,2,IF(D2580=7,1,(IF(WEEKDAY(B2580)=1,2,IF(WEEKDAY(B2580)=7,1,0))))))</f>
        <v>2</v>
      </c>
      <c r="G2580" s="786">
        <f>VLOOKUP(C2580,METADATA!$J$5:$Q$29,IF(E2580="HI",2,IF(E2580="LO",6,10))+IF(D2580=1,2,IF(D2580=7,1,(IF(WEEKDAY(B2580)=1,2,IF(WEEKDAY(B2580)=7,1,0))))))</f>
        <v>1</v>
      </c>
      <c r="H2580" s="787">
        <v>14963</v>
      </c>
      <c r="I2580" s="788">
        <v>4483.4449768066406</v>
      </c>
      <c r="K2580" s="795">
        <v>834.63750000000005</v>
      </c>
      <c r="M2580" s="798">
        <f t="shared" si="121"/>
        <v>15620.26401377559</v>
      </c>
      <c r="N2580" s="303"/>
      <c r="S2580" s="786">
        <v>0</v>
      </c>
      <c r="T2580" s="781">
        <f>VLOOKUP(C2580,METADATA!$J$5:$Q$29,IF(E2580="HI",2,IF(E2580="LO",6,10))+IF(S2580=1,2,IF(D2580=7,1,(IF(WEEKDAY(B2580)=1,2,IF(WEEKDAY(B2580)=7,1,0))))))</f>
        <v>1</v>
      </c>
      <c r="U2580" s="781">
        <f>VLOOKUP(C2580,METADATA!$A$5:$H$29,IF(E2580="HI",2,IF(E2580="LO",6,10))+IF(S2580=1,2,IF(D2580=7,1,(IF(WEEKDAY(B2580)=1,2,IF(WEEKDAY(B2580)=7,1,0))))))</f>
        <v>2</v>
      </c>
    </row>
    <row r="2581" spans="2:21" ht="13.95" customHeight="1" x14ac:dyDescent="0.25">
      <c r="B2581" s="784">
        <f t="shared" si="119"/>
        <v>45490</v>
      </c>
      <c r="C2581" s="785">
        <v>9</v>
      </c>
      <c r="D2581" s="786">
        <f>IFERROR((INDEX(METADATA!$T$2:$T$20,MATCH(B2581,METADATA!$S$2:$S$20,0))),0)</f>
        <v>0</v>
      </c>
      <c r="E2581" s="785" t="str">
        <f t="shared" si="120"/>
        <v>HI</v>
      </c>
      <c r="F2581" s="786">
        <f>VLOOKUP(C2581,METADATA!$A$5:$H$29,IF(E2581="HI",2,IF(E2581="LO",6,10))+IF(D2581=1,2,IF(D2581=7,1,(IF(WEEKDAY(B2581)=1,2,IF(WEEKDAY(B2581)=7,1,0))))))</f>
        <v>2</v>
      </c>
      <c r="G2581" s="786">
        <f>VLOOKUP(C2581,METADATA!$J$5:$Q$29,IF(E2581="HI",2,IF(E2581="LO",6,10))+IF(D2581=1,2,IF(D2581=7,1,(IF(WEEKDAY(B2581)=1,2,IF(WEEKDAY(B2581)=7,1,0))))))</f>
        <v>2</v>
      </c>
      <c r="H2581" s="787">
        <v>15448.5</v>
      </c>
      <c r="I2581" s="788">
        <v>4413.2000732421875</v>
      </c>
      <c r="K2581" s="795">
        <v>847.33749999999998</v>
      </c>
      <c r="M2581" s="798">
        <f t="shared" si="121"/>
        <v>16066.502019309146</v>
      </c>
      <c r="N2581" s="303"/>
      <c r="S2581" s="786">
        <v>0</v>
      </c>
      <c r="T2581" s="781">
        <f>VLOOKUP(C2581,METADATA!$J$5:$Q$29,IF(E2581="HI",2,IF(E2581="LO",6,10))+IF(S2581=1,2,IF(D2581=7,1,(IF(WEEKDAY(B2581)=1,2,IF(WEEKDAY(B2581)=7,1,0))))))</f>
        <v>2</v>
      </c>
      <c r="U2581" s="781">
        <f>VLOOKUP(C2581,METADATA!$A$5:$H$29,IF(E2581="HI",2,IF(E2581="LO",6,10))+IF(S2581=1,2,IF(D2581=7,1,(IF(WEEKDAY(B2581)=1,2,IF(WEEKDAY(B2581)=7,1,0))))))</f>
        <v>2</v>
      </c>
    </row>
    <row r="2582" spans="2:21" ht="13.95" customHeight="1" x14ac:dyDescent="0.25">
      <c r="B2582" s="784">
        <f t="shared" si="119"/>
        <v>45490</v>
      </c>
      <c r="C2582" s="785">
        <v>10</v>
      </c>
      <c r="D2582" s="786">
        <f>IFERROR((INDEX(METADATA!$T$2:$T$20,MATCH(B2582,METADATA!$S$2:$S$20,0))),0)</f>
        <v>0</v>
      </c>
      <c r="E2582" s="785" t="str">
        <f t="shared" si="120"/>
        <v>HI</v>
      </c>
      <c r="F2582" s="786">
        <f>VLOOKUP(C2582,METADATA!$A$5:$H$29,IF(E2582="HI",2,IF(E2582="LO",6,10))+IF(D2582=1,2,IF(D2582=7,1,(IF(WEEKDAY(B2582)=1,2,IF(WEEKDAY(B2582)=7,1,0))))))</f>
        <v>2</v>
      </c>
      <c r="G2582" s="786">
        <f>VLOOKUP(C2582,METADATA!$J$5:$Q$29,IF(E2582="HI",2,IF(E2582="LO",6,10))+IF(D2582=1,2,IF(D2582=7,1,(IF(WEEKDAY(B2582)=1,2,IF(WEEKDAY(B2582)=7,1,0))))))</f>
        <v>2</v>
      </c>
      <c r="H2582" s="787">
        <v>15074.75</v>
      </c>
      <c r="I2582" s="788">
        <v>4507.0099487304688</v>
      </c>
      <c r="K2582" s="795">
        <v>851.61249999999995</v>
      </c>
      <c r="M2582" s="798">
        <f t="shared" si="121"/>
        <v>15734.078499882204</v>
      </c>
      <c r="N2582" s="303"/>
      <c r="S2582" s="786">
        <v>0</v>
      </c>
      <c r="T2582" s="781">
        <f>VLOOKUP(C2582,METADATA!$J$5:$Q$29,IF(E2582="HI",2,IF(E2582="LO",6,10))+IF(S2582=1,2,IF(D2582=7,1,(IF(WEEKDAY(B2582)=1,2,IF(WEEKDAY(B2582)=7,1,0))))))</f>
        <v>2</v>
      </c>
      <c r="U2582" s="781">
        <f>VLOOKUP(C2582,METADATA!$A$5:$H$29,IF(E2582="HI",2,IF(E2582="LO",6,10))+IF(S2582=1,2,IF(D2582=7,1,(IF(WEEKDAY(B2582)=1,2,IF(WEEKDAY(B2582)=7,1,0))))))</f>
        <v>2</v>
      </c>
    </row>
    <row r="2583" spans="2:21" ht="13.95" customHeight="1" x14ac:dyDescent="0.25">
      <c r="B2583" s="784">
        <f t="shared" si="119"/>
        <v>45490</v>
      </c>
      <c r="C2583" s="785">
        <v>11</v>
      </c>
      <c r="D2583" s="786">
        <f>IFERROR((INDEX(METADATA!$T$2:$T$20,MATCH(B2583,METADATA!$S$2:$S$20,0))),0)</f>
        <v>0</v>
      </c>
      <c r="E2583" s="785" t="str">
        <f t="shared" si="120"/>
        <v>HI</v>
      </c>
      <c r="F2583" s="786">
        <f>VLOOKUP(C2583,METADATA!$A$5:$H$29,IF(E2583="HI",2,IF(E2583="LO",6,10))+IF(D2583=1,2,IF(D2583=7,1,(IF(WEEKDAY(B2583)=1,2,IF(WEEKDAY(B2583)=7,1,0))))))</f>
        <v>2</v>
      </c>
      <c r="G2583" s="786">
        <f>VLOOKUP(C2583,METADATA!$J$5:$Q$29,IF(E2583="HI",2,IF(E2583="LO",6,10))+IF(D2583=1,2,IF(D2583=7,1,(IF(WEEKDAY(B2583)=1,2,IF(WEEKDAY(B2583)=7,1,0))))))</f>
        <v>2</v>
      </c>
      <c r="H2583" s="787">
        <v>15038.5</v>
      </c>
      <c r="I2583" s="788">
        <v>4484.5800476074219</v>
      </c>
      <c r="K2583" s="795">
        <v>856.5</v>
      </c>
      <c r="M2583" s="798">
        <f t="shared" si="121"/>
        <v>15692.926446440721</v>
      </c>
      <c r="N2583" s="303"/>
      <c r="S2583" s="786">
        <v>0</v>
      </c>
      <c r="T2583" s="781">
        <f>VLOOKUP(C2583,METADATA!$J$5:$Q$29,IF(E2583="HI",2,IF(E2583="LO",6,10))+IF(S2583=1,2,IF(D2583=7,1,(IF(WEEKDAY(B2583)=1,2,IF(WEEKDAY(B2583)=7,1,0))))))</f>
        <v>2</v>
      </c>
      <c r="U2583" s="781">
        <f>VLOOKUP(C2583,METADATA!$A$5:$H$29,IF(E2583="HI",2,IF(E2583="LO",6,10))+IF(S2583=1,2,IF(D2583=7,1,(IF(WEEKDAY(B2583)=1,2,IF(WEEKDAY(B2583)=7,1,0))))))</f>
        <v>2</v>
      </c>
    </row>
    <row r="2584" spans="2:21" ht="13.95" customHeight="1" x14ac:dyDescent="0.25">
      <c r="B2584" s="784">
        <f t="shared" si="119"/>
        <v>45490</v>
      </c>
      <c r="C2584" s="785">
        <v>12</v>
      </c>
      <c r="D2584" s="786">
        <f>IFERROR((INDEX(METADATA!$T$2:$T$20,MATCH(B2584,METADATA!$S$2:$S$20,0))),0)</f>
        <v>0</v>
      </c>
      <c r="E2584" s="785" t="str">
        <f t="shared" si="120"/>
        <v>HI</v>
      </c>
      <c r="F2584" s="786">
        <f>VLOOKUP(C2584,METADATA!$A$5:$H$29,IF(E2584="HI",2,IF(E2584="LO",6,10))+IF(D2584=1,2,IF(D2584=7,1,(IF(WEEKDAY(B2584)=1,2,IF(WEEKDAY(B2584)=7,1,0))))))</f>
        <v>2</v>
      </c>
      <c r="G2584" s="786">
        <f>VLOOKUP(C2584,METADATA!$J$5:$Q$29,IF(E2584="HI",2,IF(E2584="LO",6,10))+IF(D2584=1,2,IF(D2584=7,1,(IF(WEEKDAY(B2584)=1,2,IF(WEEKDAY(B2584)=7,1,0))))))</f>
        <v>2</v>
      </c>
      <c r="H2584" s="787">
        <v>15361.75</v>
      </c>
      <c r="I2584" s="788">
        <v>4545.2548828125</v>
      </c>
      <c r="K2584" s="795">
        <v>824.32500000000005</v>
      </c>
      <c r="M2584" s="798">
        <f t="shared" si="121"/>
        <v>16020.071941543549</v>
      </c>
      <c r="N2584" s="303"/>
      <c r="S2584" s="786">
        <v>0</v>
      </c>
      <c r="T2584" s="781">
        <f>VLOOKUP(C2584,METADATA!$J$5:$Q$29,IF(E2584="HI",2,IF(E2584="LO",6,10))+IF(S2584=1,2,IF(D2584=7,1,(IF(WEEKDAY(B2584)=1,2,IF(WEEKDAY(B2584)=7,1,0))))))</f>
        <v>2</v>
      </c>
      <c r="U2584" s="781">
        <f>VLOOKUP(C2584,METADATA!$A$5:$H$29,IF(E2584="HI",2,IF(E2584="LO",6,10))+IF(S2584=1,2,IF(D2584=7,1,(IF(WEEKDAY(B2584)=1,2,IF(WEEKDAY(B2584)=7,1,0))))))</f>
        <v>2</v>
      </c>
    </row>
    <row r="2585" spans="2:21" ht="13.95" customHeight="1" x14ac:dyDescent="0.25">
      <c r="B2585" s="784">
        <f t="shared" si="119"/>
        <v>45490</v>
      </c>
      <c r="C2585" s="785">
        <v>13</v>
      </c>
      <c r="D2585" s="786">
        <f>IFERROR((INDEX(METADATA!$T$2:$T$20,MATCH(B2585,METADATA!$S$2:$S$20,0))),0)</f>
        <v>0</v>
      </c>
      <c r="E2585" s="785" t="str">
        <f t="shared" si="120"/>
        <v>HI</v>
      </c>
      <c r="F2585" s="786">
        <f>VLOOKUP(C2585,METADATA!$A$5:$H$29,IF(E2585="HI",2,IF(E2585="LO",6,10))+IF(D2585=1,2,IF(D2585=7,1,(IF(WEEKDAY(B2585)=1,2,IF(WEEKDAY(B2585)=7,1,0))))))</f>
        <v>2</v>
      </c>
      <c r="G2585" s="786">
        <f>VLOOKUP(C2585,METADATA!$J$5:$Q$29,IF(E2585="HI",2,IF(E2585="LO",6,10))+IF(D2585=1,2,IF(D2585=7,1,(IF(WEEKDAY(B2585)=1,2,IF(WEEKDAY(B2585)=7,1,0))))))</f>
        <v>2</v>
      </c>
      <c r="H2585" s="787">
        <v>14933.75</v>
      </c>
      <c r="I2585" s="788">
        <v>4632.4049682617188</v>
      </c>
      <c r="K2585" s="795">
        <v>882.73749999999995</v>
      </c>
      <c r="M2585" s="798">
        <f t="shared" si="121"/>
        <v>15635.730390758081</v>
      </c>
      <c r="N2585" s="303"/>
      <c r="S2585" s="786">
        <v>0</v>
      </c>
      <c r="T2585" s="781">
        <f>VLOOKUP(C2585,METADATA!$J$5:$Q$29,IF(E2585="HI",2,IF(E2585="LO",6,10))+IF(S2585=1,2,IF(D2585=7,1,(IF(WEEKDAY(B2585)=1,2,IF(WEEKDAY(B2585)=7,1,0))))))</f>
        <v>2</v>
      </c>
      <c r="U2585" s="781">
        <f>VLOOKUP(C2585,METADATA!$A$5:$H$29,IF(E2585="HI",2,IF(E2585="LO",6,10))+IF(S2585=1,2,IF(D2585=7,1,(IF(WEEKDAY(B2585)=1,2,IF(WEEKDAY(B2585)=7,1,0))))))</f>
        <v>2</v>
      </c>
    </row>
    <row r="2586" spans="2:21" ht="13.95" customHeight="1" x14ac:dyDescent="0.25">
      <c r="B2586" s="784">
        <f t="shared" si="119"/>
        <v>45490</v>
      </c>
      <c r="C2586" s="785">
        <v>14</v>
      </c>
      <c r="D2586" s="786">
        <f>IFERROR((INDEX(METADATA!$T$2:$T$20,MATCH(B2586,METADATA!$S$2:$S$20,0))),0)</f>
        <v>0</v>
      </c>
      <c r="E2586" s="785" t="str">
        <f t="shared" si="120"/>
        <v>HI</v>
      </c>
      <c r="F2586" s="786">
        <f>VLOOKUP(C2586,METADATA!$A$5:$H$29,IF(E2586="HI",2,IF(E2586="LO",6,10))+IF(D2586=1,2,IF(D2586=7,1,(IF(WEEKDAY(B2586)=1,2,IF(WEEKDAY(B2586)=7,1,0))))))</f>
        <v>2</v>
      </c>
      <c r="G2586" s="786">
        <f>VLOOKUP(C2586,METADATA!$J$5:$Q$29,IF(E2586="HI",2,IF(E2586="LO",6,10))+IF(D2586=1,2,IF(D2586=7,1,(IF(WEEKDAY(B2586)=1,2,IF(WEEKDAY(B2586)=7,1,0))))))</f>
        <v>2</v>
      </c>
      <c r="H2586" s="787">
        <v>15503</v>
      </c>
      <c r="I2586" s="788">
        <v>4646.4400024414063</v>
      </c>
      <c r="K2586" s="795">
        <v>909.3125</v>
      </c>
      <c r="M2586" s="798">
        <f t="shared" si="121"/>
        <v>16184.326173686926</v>
      </c>
      <c r="N2586" s="303"/>
      <c r="S2586" s="786">
        <v>0</v>
      </c>
      <c r="T2586" s="781">
        <f>VLOOKUP(C2586,METADATA!$J$5:$Q$29,IF(E2586="HI",2,IF(E2586="LO",6,10))+IF(S2586=1,2,IF(D2586=7,1,(IF(WEEKDAY(B2586)=1,2,IF(WEEKDAY(B2586)=7,1,0))))))</f>
        <v>2</v>
      </c>
      <c r="U2586" s="781">
        <f>VLOOKUP(C2586,METADATA!$A$5:$H$29,IF(E2586="HI",2,IF(E2586="LO",6,10))+IF(S2586=1,2,IF(D2586=7,1,(IF(WEEKDAY(B2586)=1,2,IF(WEEKDAY(B2586)=7,1,0))))))</f>
        <v>2</v>
      </c>
    </row>
    <row r="2587" spans="2:21" ht="13.95" customHeight="1" x14ac:dyDescent="0.25">
      <c r="B2587" s="784">
        <f t="shared" si="119"/>
        <v>45490</v>
      </c>
      <c r="C2587" s="785">
        <v>15</v>
      </c>
      <c r="D2587" s="786">
        <f>IFERROR((INDEX(METADATA!$T$2:$T$20,MATCH(B2587,METADATA!$S$2:$S$20,0))),0)</f>
        <v>0</v>
      </c>
      <c r="E2587" s="785" t="str">
        <f t="shared" si="120"/>
        <v>HI</v>
      </c>
      <c r="F2587" s="786">
        <f>VLOOKUP(C2587,METADATA!$A$5:$H$29,IF(E2587="HI",2,IF(E2587="LO",6,10))+IF(D2587=1,2,IF(D2587=7,1,(IF(WEEKDAY(B2587)=1,2,IF(WEEKDAY(B2587)=7,1,0))))))</f>
        <v>2</v>
      </c>
      <c r="G2587" s="786">
        <f>VLOOKUP(C2587,METADATA!$J$5:$Q$29,IF(E2587="HI",2,IF(E2587="LO",6,10))+IF(D2587=1,2,IF(D2587=7,1,(IF(WEEKDAY(B2587)=1,2,IF(WEEKDAY(B2587)=7,1,0))))))</f>
        <v>2</v>
      </c>
      <c r="H2587" s="787">
        <v>15321.75</v>
      </c>
      <c r="I2587" s="788">
        <v>4635.6199951171875</v>
      </c>
      <c r="K2587" s="795">
        <v>905.6</v>
      </c>
      <c r="M2587" s="798">
        <f t="shared" si="121"/>
        <v>16007.654287922083</v>
      </c>
      <c r="N2587" s="303"/>
      <c r="S2587" s="786">
        <v>0</v>
      </c>
      <c r="T2587" s="781">
        <f>VLOOKUP(C2587,METADATA!$J$5:$Q$29,IF(E2587="HI",2,IF(E2587="LO",6,10))+IF(S2587=1,2,IF(D2587=7,1,(IF(WEEKDAY(B2587)=1,2,IF(WEEKDAY(B2587)=7,1,0))))))</f>
        <v>2</v>
      </c>
      <c r="U2587" s="781">
        <f>VLOOKUP(C2587,METADATA!$A$5:$H$29,IF(E2587="HI",2,IF(E2587="LO",6,10))+IF(S2587=1,2,IF(D2587=7,1,(IF(WEEKDAY(B2587)=1,2,IF(WEEKDAY(B2587)=7,1,0))))))</f>
        <v>2</v>
      </c>
    </row>
    <row r="2588" spans="2:21" ht="13.95" customHeight="1" x14ac:dyDescent="0.25">
      <c r="B2588" s="784">
        <f t="shared" ref="B2588:B2651" si="122">B2564+1</f>
        <v>45490</v>
      </c>
      <c r="C2588" s="785">
        <v>16</v>
      </c>
      <c r="D2588" s="786">
        <f>IFERROR((INDEX(METADATA!$T$2:$T$20,MATCH(B2588,METADATA!$S$2:$S$20,0))),0)</f>
        <v>0</v>
      </c>
      <c r="E2588" s="785" t="str">
        <f t="shared" si="120"/>
        <v>HI</v>
      </c>
      <c r="F2588" s="786">
        <f>VLOOKUP(C2588,METADATA!$A$5:$H$29,IF(E2588="HI",2,IF(E2588="LO",6,10))+IF(D2588=1,2,IF(D2588=7,1,(IF(WEEKDAY(B2588)=1,2,IF(WEEKDAY(B2588)=7,1,0))))))</f>
        <v>2</v>
      </c>
      <c r="G2588" s="786">
        <f>VLOOKUP(C2588,METADATA!$J$5:$Q$29,IF(E2588="HI",2,IF(E2588="LO",6,10))+IF(D2588=1,2,IF(D2588=7,1,(IF(WEEKDAY(B2588)=1,2,IF(WEEKDAY(B2588)=7,1,0))))))</f>
        <v>2</v>
      </c>
      <c r="H2588" s="787">
        <v>15269.25</v>
      </c>
      <c r="I2588" s="788">
        <v>4433.8699951171875</v>
      </c>
      <c r="K2588" s="795">
        <v>913.98749999999995</v>
      </c>
      <c r="M2588" s="798">
        <f t="shared" si="121"/>
        <v>15899.974801744198</v>
      </c>
      <c r="N2588" s="303"/>
      <c r="S2588" s="786">
        <v>0</v>
      </c>
      <c r="T2588" s="781">
        <f>VLOOKUP(C2588,METADATA!$J$5:$Q$29,IF(E2588="HI",2,IF(E2588="LO",6,10))+IF(S2588=1,2,IF(D2588=7,1,(IF(WEEKDAY(B2588)=1,2,IF(WEEKDAY(B2588)=7,1,0))))))</f>
        <v>2</v>
      </c>
      <c r="U2588" s="781">
        <f>VLOOKUP(C2588,METADATA!$A$5:$H$29,IF(E2588="HI",2,IF(E2588="LO",6,10))+IF(S2588=1,2,IF(D2588=7,1,(IF(WEEKDAY(B2588)=1,2,IF(WEEKDAY(B2588)=7,1,0))))))</f>
        <v>2</v>
      </c>
    </row>
    <row r="2589" spans="2:21" ht="13.95" customHeight="1" x14ac:dyDescent="0.25">
      <c r="B2589" s="784">
        <f t="shared" si="122"/>
        <v>45490</v>
      </c>
      <c r="C2589" s="785">
        <v>17</v>
      </c>
      <c r="D2589" s="786">
        <f>IFERROR((INDEX(METADATA!$T$2:$T$20,MATCH(B2589,METADATA!$S$2:$S$20,0))),0)</f>
        <v>0</v>
      </c>
      <c r="E2589" s="785" t="str">
        <f t="shared" si="120"/>
        <v>HI</v>
      </c>
      <c r="F2589" s="786">
        <f>VLOOKUP(C2589,METADATA!$A$5:$H$29,IF(E2589="HI",2,IF(E2589="LO",6,10))+IF(D2589=1,2,IF(D2589=7,1,(IF(WEEKDAY(B2589)=1,2,IF(WEEKDAY(B2589)=7,1,0))))))</f>
        <v>1</v>
      </c>
      <c r="G2589" s="786">
        <f>VLOOKUP(C2589,METADATA!$J$5:$Q$29,IF(E2589="HI",2,IF(E2589="LO",6,10))+IF(D2589=1,2,IF(D2589=7,1,(IF(WEEKDAY(B2589)=1,2,IF(WEEKDAY(B2589)=7,1,0))))))</f>
        <v>1</v>
      </c>
      <c r="H2589" s="787">
        <v>14841.5</v>
      </c>
      <c r="I2589" s="788">
        <v>3560.9525146484375</v>
      </c>
      <c r="K2589" s="795">
        <v>902.26250000000005</v>
      </c>
      <c r="M2589" s="798">
        <f t="shared" si="121"/>
        <v>15262.71617575263</v>
      </c>
      <c r="N2589" s="303"/>
      <c r="S2589" s="786">
        <v>0</v>
      </c>
      <c r="T2589" s="781">
        <f>VLOOKUP(C2589,METADATA!$J$5:$Q$29,IF(E2589="HI",2,IF(E2589="LO",6,10))+IF(S2589=1,2,IF(D2589=7,1,(IF(WEEKDAY(B2589)=1,2,IF(WEEKDAY(B2589)=7,1,0))))))</f>
        <v>1</v>
      </c>
      <c r="U2589" s="781">
        <f>VLOOKUP(C2589,METADATA!$A$5:$H$29,IF(E2589="HI",2,IF(E2589="LO",6,10))+IF(S2589=1,2,IF(D2589=7,1,(IF(WEEKDAY(B2589)=1,2,IF(WEEKDAY(B2589)=7,1,0))))))</f>
        <v>1</v>
      </c>
    </row>
    <row r="2590" spans="2:21" ht="13.95" customHeight="1" x14ac:dyDescent="0.25">
      <c r="B2590" s="784">
        <f t="shared" si="122"/>
        <v>45490</v>
      </c>
      <c r="C2590" s="785">
        <v>18</v>
      </c>
      <c r="D2590" s="786">
        <f>IFERROR((INDEX(METADATA!$T$2:$T$20,MATCH(B2590,METADATA!$S$2:$S$20,0))),0)</f>
        <v>0</v>
      </c>
      <c r="E2590" s="785" t="str">
        <f t="shared" si="120"/>
        <v>HI</v>
      </c>
      <c r="F2590" s="786">
        <f>VLOOKUP(C2590,METADATA!$A$5:$H$29,IF(E2590="HI",2,IF(E2590="LO",6,10))+IF(D2590=1,2,IF(D2590=7,1,(IF(WEEKDAY(B2590)=1,2,IF(WEEKDAY(B2590)=7,1,0))))))</f>
        <v>1</v>
      </c>
      <c r="G2590" s="786">
        <f>VLOOKUP(C2590,METADATA!$J$5:$Q$29,IF(E2590="HI",2,IF(E2590="LO",6,10))+IF(D2590=1,2,IF(D2590=7,1,(IF(WEEKDAY(B2590)=1,2,IF(WEEKDAY(B2590)=7,1,0))))))</f>
        <v>1</v>
      </c>
      <c r="H2590" s="787">
        <v>14891</v>
      </c>
      <c r="I2590" s="788">
        <v>3638.9100036621094</v>
      </c>
      <c r="K2590" s="795">
        <v>933.76250000000005</v>
      </c>
      <c r="M2590" s="798">
        <f t="shared" si="121"/>
        <v>15329.173070154573</v>
      </c>
      <c r="N2590" s="303"/>
      <c r="S2590" s="786">
        <v>0</v>
      </c>
      <c r="T2590" s="781">
        <f>VLOOKUP(C2590,METADATA!$J$5:$Q$29,IF(E2590="HI",2,IF(E2590="LO",6,10))+IF(S2590=1,2,IF(D2590=7,1,(IF(WEEKDAY(B2590)=1,2,IF(WEEKDAY(B2590)=7,1,0))))))</f>
        <v>1</v>
      </c>
      <c r="U2590" s="781">
        <f>VLOOKUP(C2590,METADATA!$A$5:$H$29,IF(E2590="HI",2,IF(E2590="LO",6,10))+IF(S2590=1,2,IF(D2590=7,1,(IF(WEEKDAY(B2590)=1,2,IF(WEEKDAY(B2590)=7,1,0))))))</f>
        <v>1</v>
      </c>
    </row>
    <row r="2591" spans="2:21" ht="13.95" customHeight="1" x14ac:dyDescent="0.25">
      <c r="B2591" s="784">
        <f t="shared" si="122"/>
        <v>45490</v>
      </c>
      <c r="C2591" s="785">
        <v>19</v>
      </c>
      <c r="D2591" s="786">
        <f>IFERROR((INDEX(METADATA!$T$2:$T$20,MATCH(B2591,METADATA!$S$2:$S$20,0))),0)</f>
        <v>0</v>
      </c>
      <c r="E2591" s="785" t="str">
        <f t="shared" si="120"/>
        <v>HI</v>
      </c>
      <c r="F2591" s="786">
        <f>VLOOKUP(C2591,METADATA!$A$5:$H$29,IF(E2591="HI",2,IF(E2591="LO",6,10))+IF(D2591=1,2,IF(D2591=7,1,(IF(WEEKDAY(B2591)=1,2,IF(WEEKDAY(B2591)=7,1,0))))))</f>
        <v>1</v>
      </c>
      <c r="G2591" s="786">
        <f>VLOOKUP(C2591,METADATA!$J$5:$Q$29,IF(E2591="HI",2,IF(E2591="LO",6,10))+IF(D2591=1,2,IF(D2591=7,1,(IF(WEEKDAY(B2591)=1,2,IF(WEEKDAY(B2591)=7,1,0))))))</f>
        <v>2</v>
      </c>
      <c r="H2591" s="787">
        <v>14730</v>
      </c>
      <c r="I2591" s="788">
        <v>4689.4599914550781</v>
      </c>
      <c r="K2591" s="795">
        <v>0</v>
      </c>
      <c r="M2591" s="798">
        <f t="shared" si="121"/>
        <v>15458.458364644835</v>
      </c>
      <c r="N2591" s="303"/>
      <c r="S2591" s="786">
        <v>0</v>
      </c>
      <c r="T2591" s="781">
        <f>VLOOKUP(C2591,METADATA!$J$5:$Q$29,IF(E2591="HI",2,IF(E2591="LO",6,10))+IF(S2591=1,2,IF(D2591=7,1,(IF(WEEKDAY(B2591)=1,2,IF(WEEKDAY(B2591)=7,1,0))))))</f>
        <v>2</v>
      </c>
      <c r="U2591" s="781">
        <f>VLOOKUP(C2591,METADATA!$A$5:$H$29,IF(E2591="HI",2,IF(E2591="LO",6,10))+IF(S2591=1,2,IF(D2591=7,1,(IF(WEEKDAY(B2591)=1,2,IF(WEEKDAY(B2591)=7,1,0))))))</f>
        <v>1</v>
      </c>
    </row>
    <row r="2592" spans="2:21" ht="13.95" customHeight="1" x14ac:dyDescent="0.25">
      <c r="B2592" s="784">
        <f t="shared" si="122"/>
        <v>45490</v>
      </c>
      <c r="C2592" s="785">
        <v>20</v>
      </c>
      <c r="D2592" s="786">
        <f>IFERROR((INDEX(METADATA!$T$2:$T$20,MATCH(B2592,METADATA!$S$2:$S$20,0))),0)</f>
        <v>0</v>
      </c>
      <c r="E2592" s="785" t="str">
        <f t="shared" si="120"/>
        <v>HI</v>
      </c>
      <c r="F2592" s="786">
        <f>VLOOKUP(C2592,METADATA!$A$5:$H$29,IF(E2592="HI",2,IF(E2592="LO",6,10))+IF(D2592=1,2,IF(D2592=7,1,(IF(WEEKDAY(B2592)=1,2,IF(WEEKDAY(B2592)=7,1,0))))))</f>
        <v>2</v>
      </c>
      <c r="G2592" s="786">
        <f>VLOOKUP(C2592,METADATA!$J$5:$Q$29,IF(E2592="HI",2,IF(E2592="LO",6,10))+IF(D2592=1,2,IF(D2592=7,1,(IF(WEEKDAY(B2592)=1,2,IF(WEEKDAY(B2592)=7,1,0))))))</f>
        <v>2</v>
      </c>
      <c r="H2592" s="787">
        <v>12828</v>
      </c>
      <c r="I2592" s="788">
        <v>4840.9950561523438</v>
      </c>
      <c r="K2592" s="795">
        <v>0</v>
      </c>
      <c r="M2592" s="798">
        <f t="shared" si="121"/>
        <v>13711.04726611689</v>
      </c>
      <c r="N2592" s="303"/>
      <c r="S2592" s="786">
        <v>0</v>
      </c>
      <c r="T2592" s="781">
        <f>VLOOKUP(C2592,METADATA!$J$5:$Q$29,IF(E2592="HI",2,IF(E2592="LO",6,10))+IF(S2592=1,2,IF(D2592=7,1,(IF(WEEKDAY(B2592)=1,2,IF(WEEKDAY(B2592)=7,1,0))))))</f>
        <v>2</v>
      </c>
      <c r="U2592" s="781">
        <f>VLOOKUP(C2592,METADATA!$A$5:$H$29,IF(E2592="HI",2,IF(E2592="LO",6,10))+IF(S2592=1,2,IF(D2592=7,1,(IF(WEEKDAY(B2592)=1,2,IF(WEEKDAY(B2592)=7,1,0))))))</f>
        <v>2</v>
      </c>
    </row>
    <row r="2593" spans="2:21" ht="13.95" customHeight="1" x14ac:dyDescent="0.25">
      <c r="B2593" s="784">
        <f t="shared" si="122"/>
        <v>45490</v>
      </c>
      <c r="C2593" s="785">
        <v>21</v>
      </c>
      <c r="D2593" s="786">
        <f>IFERROR((INDEX(METADATA!$T$2:$T$20,MATCH(B2593,METADATA!$S$2:$S$20,0))),0)</f>
        <v>0</v>
      </c>
      <c r="E2593" s="785" t="str">
        <f t="shared" si="120"/>
        <v>HI</v>
      </c>
      <c r="F2593" s="786">
        <f>VLOOKUP(C2593,METADATA!$A$5:$H$29,IF(E2593="HI",2,IF(E2593="LO",6,10))+IF(D2593=1,2,IF(D2593=7,1,(IF(WEEKDAY(B2593)=1,2,IF(WEEKDAY(B2593)=7,1,0))))))</f>
        <v>2</v>
      </c>
      <c r="G2593" s="786">
        <f>VLOOKUP(C2593,METADATA!$J$5:$Q$29,IF(E2593="HI",2,IF(E2593="LO",6,10))+IF(D2593=1,2,IF(D2593=7,1,(IF(WEEKDAY(B2593)=1,2,IF(WEEKDAY(B2593)=7,1,0))))))</f>
        <v>2</v>
      </c>
      <c r="H2593" s="787">
        <v>11687.5</v>
      </c>
      <c r="I2593" s="788">
        <v>4821.8400573730469</v>
      </c>
      <c r="K2593" s="795">
        <v>0</v>
      </c>
      <c r="M2593" s="798">
        <f t="shared" si="121"/>
        <v>12643.092888565176</v>
      </c>
      <c r="N2593" s="303"/>
      <c r="S2593" s="786">
        <v>0</v>
      </c>
      <c r="T2593" s="781">
        <f>VLOOKUP(C2593,METADATA!$J$5:$Q$29,IF(E2593="HI",2,IF(E2593="LO",6,10))+IF(S2593=1,2,IF(D2593=7,1,(IF(WEEKDAY(B2593)=1,2,IF(WEEKDAY(B2593)=7,1,0))))))</f>
        <v>2</v>
      </c>
      <c r="U2593" s="781">
        <f>VLOOKUP(C2593,METADATA!$A$5:$H$29,IF(E2593="HI",2,IF(E2593="LO",6,10))+IF(S2593=1,2,IF(D2593=7,1,(IF(WEEKDAY(B2593)=1,2,IF(WEEKDAY(B2593)=7,1,0))))))</f>
        <v>2</v>
      </c>
    </row>
    <row r="2594" spans="2:21" ht="13.95" customHeight="1" x14ac:dyDescent="0.25">
      <c r="B2594" s="784">
        <f t="shared" si="122"/>
        <v>45490</v>
      </c>
      <c r="C2594" s="785">
        <v>22</v>
      </c>
      <c r="D2594" s="786">
        <f>IFERROR((INDEX(METADATA!$T$2:$T$20,MATCH(B2594,METADATA!$S$2:$S$20,0))),0)</f>
        <v>0</v>
      </c>
      <c r="E2594" s="785" t="str">
        <f t="shared" si="120"/>
        <v>HI</v>
      </c>
      <c r="F2594" s="786">
        <f>VLOOKUP(C2594,METADATA!$A$5:$H$29,IF(E2594="HI",2,IF(E2594="LO",6,10))+IF(D2594=1,2,IF(D2594=7,1,(IF(WEEKDAY(B2594)=1,2,IF(WEEKDAY(B2594)=7,1,0))))))</f>
        <v>3</v>
      </c>
      <c r="G2594" s="786">
        <f>VLOOKUP(C2594,METADATA!$J$5:$Q$29,IF(E2594="HI",2,IF(E2594="LO",6,10))+IF(D2594=1,2,IF(D2594=7,1,(IF(WEEKDAY(B2594)=1,2,IF(WEEKDAY(B2594)=7,1,0))))))</f>
        <v>3</v>
      </c>
      <c r="H2594" s="787">
        <v>10343.25</v>
      </c>
      <c r="I2594" s="788">
        <v>4650.4200134277344</v>
      </c>
      <c r="K2594" s="795">
        <v>0</v>
      </c>
      <c r="M2594" s="798">
        <f t="shared" si="121"/>
        <v>11340.600815820528</v>
      </c>
      <c r="N2594" s="303"/>
      <c r="S2594" s="786">
        <v>0</v>
      </c>
      <c r="T2594" s="781">
        <f>VLOOKUP(C2594,METADATA!$J$5:$Q$29,IF(E2594="HI",2,IF(E2594="LO",6,10))+IF(S2594=1,2,IF(D2594=7,1,(IF(WEEKDAY(B2594)=1,2,IF(WEEKDAY(B2594)=7,1,0))))))</f>
        <v>3</v>
      </c>
      <c r="U2594" s="781">
        <f>VLOOKUP(C2594,METADATA!$A$5:$H$29,IF(E2594="HI",2,IF(E2594="LO",6,10))+IF(S2594=1,2,IF(D2594=7,1,(IF(WEEKDAY(B2594)=1,2,IF(WEEKDAY(B2594)=7,1,0))))))</f>
        <v>3</v>
      </c>
    </row>
    <row r="2595" spans="2:21" ht="13.95" customHeight="1" x14ac:dyDescent="0.25">
      <c r="B2595" s="784">
        <f t="shared" si="122"/>
        <v>45490</v>
      </c>
      <c r="C2595" s="785">
        <v>23</v>
      </c>
      <c r="D2595" s="786">
        <f>IFERROR((INDEX(METADATA!$T$2:$T$20,MATCH(B2595,METADATA!$S$2:$S$20,0))),0)</f>
        <v>0</v>
      </c>
      <c r="E2595" s="785" t="str">
        <f t="shared" si="120"/>
        <v>HI</v>
      </c>
      <c r="F2595" s="786">
        <f>VLOOKUP(C2595,METADATA!$A$5:$H$29,IF(E2595="HI",2,IF(E2595="LO",6,10))+IF(D2595=1,2,IF(D2595=7,1,(IF(WEEKDAY(B2595)=1,2,IF(WEEKDAY(B2595)=7,1,0))))))</f>
        <v>3</v>
      </c>
      <c r="G2595" s="786">
        <f>VLOOKUP(C2595,METADATA!$J$5:$Q$29,IF(E2595="HI",2,IF(E2595="LO",6,10))+IF(D2595=1,2,IF(D2595=7,1,(IF(WEEKDAY(B2595)=1,2,IF(WEEKDAY(B2595)=7,1,0))))))</f>
        <v>3</v>
      </c>
      <c r="H2595" s="787">
        <v>9328</v>
      </c>
      <c r="I2595" s="788">
        <v>4649.9100646972656</v>
      </c>
      <c r="K2595" s="795">
        <v>0</v>
      </c>
      <c r="M2595" s="798">
        <f t="shared" si="121"/>
        <v>10422.727455410744</v>
      </c>
      <c r="N2595" s="303"/>
      <c r="S2595" s="786">
        <v>0</v>
      </c>
      <c r="T2595" s="781">
        <f>VLOOKUP(C2595,METADATA!$J$5:$Q$29,IF(E2595="HI",2,IF(E2595="LO",6,10))+IF(S2595=1,2,IF(D2595=7,1,(IF(WEEKDAY(B2595)=1,2,IF(WEEKDAY(B2595)=7,1,0))))))</f>
        <v>3</v>
      </c>
      <c r="U2595" s="781">
        <f>VLOOKUP(C2595,METADATA!$A$5:$H$29,IF(E2595="HI",2,IF(E2595="LO",6,10))+IF(S2595=1,2,IF(D2595=7,1,(IF(WEEKDAY(B2595)=1,2,IF(WEEKDAY(B2595)=7,1,0))))))</f>
        <v>3</v>
      </c>
    </row>
    <row r="2596" spans="2:21" ht="13.95" customHeight="1" x14ac:dyDescent="0.25">
      <c r="B2596" s="784">
        <f t="shared" si="122"/>
        <v>45491</v>
      </c>
      <c r="C2596" s="785">
        <v>0</v>
      </c>
      <c r="D2596" s="786">
        <f>IFERROR((INDEX(METADATA!$T$2:$T$20,MATCH(B2596,METADATA!$S$2:$S$20,0))),0)</f>
        <v>0</v>
      </c>
      <c r="E2596" s="785" t="str">
        <f t="shared" si="120"/>
        <v>HI</v>
      </c>
      <c r="F2596" s="786">
        <f>VLOOKUP(C2596,METADATA!$A$5:$H$29,IF(E2596="HI",2,IF(E2596="LO",6,10))+IF(D2596=1,2,IF(D2596=7,1,(IF(WEEKDAY(B2596)=1,2,IF(WEEKDAY(B2596)=7,1,0))))))</f>
        <v>3</v>
      </c>
      <c r="G2596" s="786">
        <f>VLOOKUP(C2596,METADATA!$J$5:$Q$29,IF(E2596="HI",2,IF(E2596="LO",6,10))+IF(D2596=1,2,IF(D2596=7,1,(IF(WEEKDAY(B2596)=1,2,IF(WEEKDAY(B2596)=7,1,0))))))</f>
        <v>3</v>
      </c>
      <c r="H2596" s="787">
        <v>8883.5</v>
      </c>
      <c r="I2596" s="788">
        <v>4682.9501037597656</v>
      </c>
      <c r="K2596" s="795">
        <v>0</v>
      </c>
      <c r="M2596" s="798">
        <f t="shared" si="121"/>
        <v>10042.240483293735</v>
      </c>
      <c r="N2596" s="303"/>
      <c r="S2596" s="786">
        <v>0</v>
      </c>
      <c r="T2596" s="781">
        <f>VLOOKUP(C2596,METADATA!$J$5:$Q$29,IF(E2596="HI",2,IF(E2596="LO",6,10))+IF(S2596=1,2,IF(D2596=7,1,(IF(WEEKDAY(B2596)=1,2,IF(WEEKDAY(B2596)=7,1,0))))))</f>
        <v>3</v>
      </c>
      <c r="U2596" s="781">
        <f>VLOOKUP(C2596,METADATA!$A$5:$H$29,IF(E2596="HI",2,IF(E2596="LO",6,10))+IF(S2596=1,2,IF(D2596=7,1,(IF(WEEKDAY(B2596)=1,2,IF(WEEKDAY(B2596)=7,1,0))))))</f>
        <v>3</v>
      </c>
    </row>
    <row r="2597" spans="2:21" ht="13.95" customHeight="1" x14ac:dyDescent="0.25">
      <c r="B2597" s="784">
        <f t="shared" si="122"/>
        <v>45491</v>
      </c>
      <c r="C2597" s="785">
        <v>1</v>
      </c>
      <c r="D2597" s="786">
        <f>IFERROR((INDEX(METADATA!$T$2:$T$20,MATCH(B2597,METADATA!$S$2:$S$20,0))),0)</f>
        <v>0</v>
      </c>
      <c r="E2597" s="785" t="str">
        <f t="shared" si="120"/>
        <v>HI</v>
      </c>
      <c r="F2597" s="786">
        <f>VLOOKUP(C2597,METADATA!$A$5:$H$29,IF(E2597="HI",2,IF(E2597="LO",6,10))+IF(D2597=1,2,IF(D2597=7,1,(IF(WEEKDAY(B2597)=1,2,IF(WEEKDAY(B2597)=7,1,0))))))</f>
        <v>3</v>
      </c>
      <c r="G2597" s="786">
        <f>VLOOKUP(C2597,METADATA!$J$5:$Q$29,IF(E2597="HI",2,IF(E2597="LO",6,10))+IF(D2597=1,2,IF(D2597=7,1,(IF(WEEKDAY(B2597)=1,2,IF(WEEKDAY(B2597)=7,1,0))))))</f>
        <v>3</v>
      </c>
      <c r="H2597" s="787">
        <v>8466</v>
      </c>
      <c r="I2597" s="788">
        <v>4657.7699279785156</v>
      </c>
      <c r="K2597" s="795">
        <v>0</v>
      </c>
      <c r="M2597" s="798">
        <f t="shared" si="121"/>
        <v>9662.710629113395</v>
      </c>
      <c r="N2597" s="303"/>
      <c r="S2597" s="786">
        <v>0</v>
      </c>
      <c r="T2597" s="781">
        <f>VLOOKUP(C2597,METADATA!$J$5:$Q$29,IF(E2597="HI",2,IF(E2597="LO",6,10))+IF(S2597=1,2,IF(D2597=7,1,(IF(WEEKDAY(B2597)=1,2,IF(WEEKDAY(B2597)=7,1,0))))))</f>
        <v>3</v>
      </c>
      <c r="U2597" s="781">
        <f>VLOOKUP(C2597,METADATA!$A$5:$H$29,IF(E2597="HI",2,IF(E2597="LO",6,10))+IF(S2597=1,2,IF(D2597=7,1,(IF(WEEKDAY(B2597)=1,2,IF(WEEKDAY(B2597)=7,1,0))))))</f>
        <v>3</v>
      </c>
    </row>
    <row r="2598" spans="2:21" ht="13.95" customHeight="1" x14ac:dyDescent="0.25">
      <c r="B2598" s="784">
        <f t="shared" si="122"/>
        <v>45491</v>
      </c>
      <c r="C2598" s="785">
        <v>2</v>
      </c>
      <c r="D2598" s="786">
        <f>IFERROR((INDEX(METADATA!$T$2:$T$20,MATCH(B2598,METADATA!$S$2:$S$20,0))),0)</f>
        <v>0</v>
      </c>
      <c r="E2598" s="785" t="str">
        <f t="shared" si="120"/>
        <v>HI</v>
      </c>
      <c r="F2598" s="786">
        <f>VLOOKUP(C2598,METADATA!$A$5:$H$29,IF(E2598="HI",2,IF(E2598="LO",6,10))+IF(D2598=1,2,IF(D2598=7,1,(IF(WEEKDAY(B2598)=1,2,IF(WEEKDAY(B2598)=7,1,0))))))</f>
        <v>3</v>
      </c>
      <c r="G2598" s="786">
        <f>VLOOKUP(C2598,METADATA!$J$5:$Q$29,IF(E2598="HI",2,IF(E2598="LO",6,10))+IF(D2598=1,2,IF(D2598=7,1,(IF(WEEKDAY(B2598)=1,2,IF(WEEKDAY(B2598)=7,1,0))))))</f>
        <v>3</v>
      </c>
      <c r="H2598" s="787">
        <v>8577.5</v>
      </c>
      <c r="I2598" s="788">
        <v>4498.7349853515625</v>
      </c>
      <c r="K2598" s="795">
        <v>0</v>
      </c>
      <c r="M2598" s="798">
        <f t="shared" si="121"/>
        <v>9685.6658376399773</v>
      </c>
      <c r="N2598" s="303"/>
      <c r="S2598" s="786">
        <v>0</v>
      </c>
      <c r="T2598" s="781">
        <f>VLOOKUP(C2598,METADATA!$J$5:$Q$29,IF(E2598="HI",2,IF(E2598="LO",6,10))+IF(S2598=1,2,IF(D2598=7,1,(IF(WEEKDAY(B2598)=1,2,IF(WEEKDAY(B2598)=7,1,0))))))</f>
        <v>3</v>
      </c>
      <c r="U2598" s="781">
        <f>VLOOKUP(C2598,METADATA!$A$5:$H$29,IF(E2598="HI",2,IF(E2598="LO",6,10))+IF(S2598=1,2,IF(D2598=7,1,(IF(WEEKDAY(B2598)=1,2,IF(WEEKDAY(B2598)=7,1,0))))))</f>
        <v>3</v>
      </c>
    </row>
    <row r="2599" spans="2:21" ht="13.95" customHeight="1" x14ac:dyDescent="0.25">
      <c r="B2599" s="784">
        <f t="shared" si="122"/>
        <v>45491</v>
      </c>
      <c r="C2599" s="785">
        <v>3</v>
      </c>
      <c r="D2599" s="786">
        <f>IFERROR((INDEX(METADATA!$T$2:$T$20,MATCH(B2599,METADATA!$S$2:$S$20,0))),0)</f>
        <v>0</v>
      </c>
      <c r="E2599" s="785" t="str">
        <f t="shared" si="120"/>
        <v>HI</v>
      </c>
      <c r="F2599" s="786">
        <f>VLOOKUP(C2599,METADATA!$A$5:$H$29,IF(E2599="HI",2,IF(E2599="LO",6,10))+IF(D2599=1,2,IF(D2599=7,1,(IF(WEEKDAY(B2599)=1,2,IF(WEEKDAY(B2599)=7,1,0))))))</f>
        <v>3</v>
      </c>
      <c r="G2599" s="786">
        <f>VLOOKUP(C2599,METADATA!$J$5:$Q$29,IF(E2599="HI",2,IF(E2599="LO",6,10))+IF(D2599=1,2,IF(D2599=7,1,(IF(WEEKDAY(B2599)=1,2,IF(WEEKDAY(B2599)=7,1,0))))))</f>
        <v>3</v>
      </c>
      <c r="H2599" s="787">
        <v>8865.5</v>
      </c>
      <c r="I2599" s="788">
        <v>4530.4199829101563</v>
      </c>
      <c r="K2599" s="795">
        <v>0</v>
      </c>
      <c r="M2599" s="798">
        <f t="shared" si="121"/>
        <v>9955.9929425221908</v>
      </c>
      <c r="N2599" s="303"/>
      <c r="S2599" s="786">
        <v>0</v>
      </c>
      <c r="T2599" s="781">
        <f>VLOOKUP(C2599,METADATA!$J$5:$Q$29,IF(E2599="HI",2,IF(E2599="LO",6,10))+IF(S2599=1,2,IF(D2599=7,1,(IF(WEEKDAY(B2599)=1,2,IF(WEEKDAY(B2599)=7,1,0))))))</f>
        <v>3</v>
      </c>
      <c r="U2599" s="781">
        <f>VLOOKUP(C2599,METADATA!$A$5:$H$29,IF(E2599="HI",2,IF(E2599="LO",6,10))+IF(S2599=1,2,IF(D2599=7,1,(IF(WEEKDAY(B2599)=1,2,IF(WEEKDAY(B2599)=7,1,0))))))</f>
        <v>3</v>
      </c>
    </row>
    <row r="2600" spans="2:21" ht="13.95" customHeight="1" x14ac:dyDescent="0.25">
      <c r="B2600" s="784">
        <f t="shared" si="122"/>
        <v>45491</v>
      </c>
      <c r="C2600" s="785">
        <v>4</v>
      </c>
      <c r="D2600" s="786">
        <f>IFERROR((INDEX(METADATA!$T$2:$T$20,MATCH(B2600,METADATA!$S$2:$S$20,0))),0)</f>
        <v>0</v>
      </c>
      <c r="E2600" s="785" t="str">
        <f t="shared" si="120"/>
        <v>HI</v>
      </c>
      <c r="F2600" s="786">
        <f>VLOOKUP(C2600,METADATA!$A$5:$H$29,IF(E2600="HI",2,IF(E2600="LO",6,10))+IF(D2600=1,2,IF(D2600=7,1,(IF(WEEKDAY(B2600)=1,2,IF(WEEKDAY(B2600)=7,1,0))))))</f>
        <v>3</v>
      </c>
      <c r="G2600" s="786">
        <f>VLOOKUP(C2600,METADATA!$J$5:$Q$29,IF(E2600="HI",2,IF(E2600="LO",6,10))+IF(D2600=1,2,IF(D2600=7,1,(IF(WEEKDAY(B2600)=1,2,IF(WEEKDAY(B2600)=7,1,0))))))</f>
        <v>3</v>
      </c>
      <c r="H2600" s="787">
        <v>9262.5</v>
      </c>
      <c r="I2600" s="788">
        <v>4482.5449523925781</v>
      </c>
      <c r="K2600" s="795">
        <v>0</v>
      </c>
      <c r="M2600" s="798">
        <f t="shared" si="121"/>
        <v>10290.146524720636</v>
      </c>
      <c r="N2600" s="303"/>
      <c r="S2600" s="786">
        <v>0</v>
      </c>
      <c r="T2600" s="781">
        <f>VLOOKUP(C2600,METADATA!$J$5:$Q$29,IF(E2600="HI",2,IF(E2600="LO",6,10))+IF(S2600=1,2,IF(D2600=7,1,(IF(WEEKDAY(B2600)=1,2,IF(WEEKDAY(B2600)=7,1,0))))))</f>
        <v>3</v>
      </c>
      <c r="U2600" s="781">
        <f>VLOOKUP(C2600,METADATA!$A$5:$H$29,IF(E2600="HI",2,IF(E2600="LO",6,10))+IF(S2600=1,2,IF(D2600=7,1,(IF(WEEKDAY(B2600)=1,2,IF(WEEKDAY(B2600)=7,1,0))))))</f>
        <v>3</v>
      </c>
    </row>
    <row r="2601" spans="2:21" ht="13.95" customHeight="1" x14ac:dyDescent="0.25">
      <c r="B2601" s="784">
        <f t="shared" si="122"/>
        <v>45491</v>
      </c>
      <c r="C2601" s="785">
        <v>5</v>
      </c>
      <c r="D2601" s="786">
        <f>IFERROR((INDEX(METADATA!$T$2:$T$20,MATCH(B2601,METADATA!$S$2:$S$20,0))),0)</f>
        <v>0</v>
      </c>
      <c r="E2601" s="785" t="str">
        <f t="shared" si="120"/>
        <v>HI</v>
      </c>
      <c r="F2601" s="786">
        <f>VLOOKUP(C2601,METADATA!$A$5:$H$29,IF(E2601="HI",2,IF(E2601="LO",6,10))+IF(D2601=1,2,IF(D2601=7,1,(IF(WEEKDAY(B2601)=1,2,IF(WEEKDAY(B2601)=7,1,0))))))</f>
        <v>3</v>
      </c>
      <c r="G2601" s="786">
        <f>VLOOKUP(C2601,METADATA!$J$5:$Q$29,IF(E2601="HI",2,IF(E2601="LO",6,10))+IF(D2601=1,2,IF(D2601=7,1,(IF(WEEKDAY(B2601)=1,2,IF(WEEKDAY(B2601)=7,1,0))))))</f>
        <v>3</v>
      </c>
      <c r="H2601" s="787">
        <v>11000.75</v>
      </c>
      <c r="I2601" s="788">
        <v>4426.1349487304688</v>
      </c>
      <c r="K2601" s="795">
        <v>0</v>
      </c>
      <c r="M2601" s="798">
        <f t="shared" si="121"/>
        <v>11857.789471350605</v>
      </c>
      <c r="N2601" s="303"/>
      <c r="S2601" s="786">
        <v>0</v>
      </c>
      <c r="T2601" s="781">
        <f>VLOOKUP(C2601,METADATA!$J$5:$Q$29,IF(E2601="HI",2,IF(E2601="LO",6,10))+IF(S2601=1,2,IF(D2601=7,1,(IF(WEEKDAY(B2601)=1,2,IF(WEEKDAY(B2601)=7,1,0))))))</f>
        <v>3</v>
      </c>
      <c r="U2601" s="781">
        <f>VLOOKUP(C2601,METADATA!$A$5:$H$29,IF(E2601="HI",2,IF(E2601="LO",6,10))+IF(S2601=1,2,IF(D2601=7,1,(IF(WEEKDAY(B2601)=1,2,IF(WEEKDAY(B2601)=7,1,0))))))</f>
        <v>3</v>
      </c>
    </row>
    <row r="2602" spans="2:21" ht="13.95" customHeight="1" x14ac:dyDescent="0.25">
      <c r="B2602" s="784">
        <f t="shared" si="122"/>
        <v>45491</v>
      </c>
      <c r="C2602" s="785">
        <v>6</v>
      </c>
      <c r="D2602" s="786">
        <f>IFERROR((INDEX(METADATA!$T$2:$T$20,MATCH(B2602,METADATA!$S$2:$S$20,0))),0)</f>
        <v>0</v>
      </c>
      <c r="E2602" s="785" t="str">
        <f t="shared" si="120"/>
        <v>HI</v>
      </c>
      <c r="F2602" s="786">
        <f>VLOOKUP(C2602,METADATA!$A$5:$H$29,IF(E2602="HI",2,IF(E2602="LO",6,10))+IF(D2602=1,2,IF(D2602=7,1,(IF(WEEKDAY(B2602)=1,2,IF(WEEKDAY(B2602)=7,1,0))))))</f>
        <v>1</v>
      </c>
      <c r="G2602" s="786">
        <f>VLOOKUP(C2602,METADATA!$J$5:$Q$29,IF(E2602="HI",2,IF(E2602="LO",6,10))+IF(D2602=1,2,IF(D2602=7,1,(IF(WEEKDAY(B2602)=1,2,IF(WEEKDAY(B2602)=7,1,0))))))</f>
        <v>1</v>
      </c>
      <c r="H2602" s="787">
        <v>12788.25</v>
      </c>
      <c r="I2602" s="788">
        <v>4440.7850341796875</v>
      </c>
      <c r="K2602" s="795">
        <v>870.51250000000005</v>
      </c>
      <c r="M2602" s="798">
        <f t="shared" si="121"/>
        <v>13537.352391893117</v>
      </c>
      <c r="N2602" s="303"/>
      <c r="S2602" s="786">
        <v>0</v>
      </c>
      <c r="T2602" s="781">
        <f>VLOOKUP(C2602,METADATA!$J$5:$Q$29,IF(E2602="HI",2,IF(E2602="LO",6,10))+IF(S2602=1,2,IF(D2602=7,1,(IF(WEEKDAY(B2602)=1,2,IF(WEEKDAY(B2602)=7,1,0))))))</f>
        <v>1</v>
      </c>
      <c r="U2602" s="781">
        <f>VLOOKUP(C2602,METADATA!$A$5:$H$29,IF(E2602="HI",2,IF(E2602="LO",6,10))+IF(S2602=1,2,IF(D2602=7,1,(IF(WEEKDAY(B2602)=1,2,IF(WEEKDAY(B2602)=7,1,0))))))</f>
        <v>1</v>
      </c>
    </row>
    <row r="2603" spans="2:21" ht="13.95" customHeight="1" x14ac:dyDescent="0.25">
      <c r="B2603" s="784">
        <f t="shared" si="122"/>
        <v>45491</v>
      </c>
      <c r="C2603" s="785">
        <v>7</v>
      </c>
      <c r="D2603" s="786">
        <f>IFERROR((INDEX(METADATA!$T$2:$T$20,MATCH(B2603,METADATA!$S$2:$S$20,0))),0)</f>
        <v>0</v>
      </c>
      <c r="E2603" s="785" t="str">
        <f t="shared" si="120"/>
        <v>HI</v>
      </c>
      <c r="F2603" s="786">
        <f>VLOOKUP(C2603,METADATA!$A$5:$H$29,IF(E2603="HI",2,IF(E2603="LO",6,10))+IF(D2603=1,2,IF(D2603=7,1,(IF(WEEKDAY(B2603)=1,2,IF(WEEKDAY(B2603)=7,1,0))))))</f>
        <v>1</v>
      </c>
      <c r="G2603" s="786">
        <f>VLOOKUP(C2603,METADATA!$J$5:$Q$29,IF(E2603="HI",2,IF(E2603="LO",6,10))+IF(D2603=1,2,IF(D2603=7,1,(IF(WEEKDAY(B2603)=1,2,IF(WEEKDAY(B2603)=7,1,0))))))</f>
        <v>1</v>
      </c>
      <c r="H2603" s="787">
        <v>13677.75</v>
      </c>
      <c r="I2603" s="788">
        <v>3655.9824523925781</v>
      </c>
      <c r="K2603" s="795">
        <v>865.8125</v>
      </c>
      <c r="M2603" s="798">
        <f t="shared" si="121"/>
        <v>14157.932502830434</v>
      </c>
      <c r="N2603" s="303"/>
      <c r="S2603" s="786">
        <v>0</v>
      </c>
      <c r="T2603" s="781">
        <f>VLOOKUP(C2603,METADATA!$J$5:$Q$29,IF(E2603="HI",2,IF(E2603="LO",6,10))+IF(S2603=1,2,IF(D2603=7,1,(IF(WEEKDAY(B2603)=1,2,IF(WEEKDAY(B2603)=7,1,0))))))</f>
        <v>1</v>
      </c>
      <c r="U2603" s="781">
        <f>VLOOKUP(C2603,METADATA!$A$5:$H$29,IF(E2603="HI",2,IF(E2603="LO",6,10))+IF(S2603=1,2,IF(D2603=7,1,(IF(WEEKDAY(B2603)=1,2,IF(WEEKDAY(B2603)=7,1,0))))))</f>
        <v>1</v>
      </c>
    </row>
    <row r="2604" spans="2:21" ht="13.95" customHeight="1" x14ac:dyDescent="0.25">
      <c r="B2604" s="784">
        <f t="shared" si="122"/>
        <v>45491</v>
      </c>
      <c r="C2604" s="785">
        <v>8</v>
      </c>
      <c r="D2604" s="786">
        <f>IFERROR((INDEX(METADATA!$T$2:$T$20,MATCH(B2604,METADATA!$S$2:$S$20,0))),0)</f>
        <v>0</v>
      </c>
      <c r="E2604" s="785" t="str">
        <f t="shared" si="120"/>
        <v>HI</v>
      </c>
      <c r="F2604" s="786">
        <f>VLOOKUP(C2604,METADATA!$A$5:$H$29,IF(E2604="HI",2,IF(E2604="LO",6,10))+IF(D2604=1,2,IF(D2604=7,1,(IF(WEEKDAY(B2604)=1,2,IF(WEEKDAY(B2604)=7,1,0))))))</f>
        <v>2</v>
      </c>
      <c r="G2604" s="786">
        <f>VLOOKUP(C2604,METADATA!$J$5:$Q$29,IF(E2604="HI",2,IF(E2604="LO",6,10))+IF(D2604=1,2,IF(D2604=7,1,(IF(WEEKDAY(B2604)=1,2,IF(WEEKDAY(B2604)=7,1,0))))))</f>
        <v>1</v>
      </c>
      <c r="H2604" s="787">
        <v>14943.75</v>
      </c>
      <c r="I2604" s="788">
        <v>2973.16748046875</v>
      </c>
      <c r="K2604" s="795">
        <v>834.63750000000005</v>
      </c>
      <c r="M2604" s="798">
        <f t="shared" si="121"/>
        <v>15236.646249402029</v>
      </c>
      <c r="N2604" s="303"/>
      <c r="S2604" s="786">
        <v>0</v>
      </c>
      <c r="T2604" s="781">
        <f>VLOOKUP(C2604,METADATA!$J$5:$Q$29,IF(E2604="HI",2,IF(E2604="LO",6,10))+IF(S2604=1,2,IF(D2604=7,1,(IF(WEEKDAY(B2604)=1,2,IF(WEEKDAY(B2604)=7,1,0))))))</f>
        <v>1</v>
      </c>
      <c r="U2604" s="781">
        <f>VLOOKUP(C2604,METADATA!$A$5:$H$29,IF(E2604="HI",2,IF(E2604="LO",6,10))+IF(S2604=1,2,IF(D2604=7,1,(IF(WEEKDAY(B2604)=1,2,IF(WEEKDAY(B2604)=7,1,0))))))</f>
        <v>2</v>
      </c>
    </row>
    <row r="2605" spans="2:21" ht="13.95" customHeight="1" x14ac:dyDescent="0.25">
      <c r="B2605" s="784">
        <f t="shared" si="122"/>
        <v>45491</v>
      </c>
      <c r="C2605" s="785">
        <v>9</v>
      </c>
      <c r="D2605" s="786">
        <f>IFERROR((INDEX(METADATA!$T$2:$T$20,MATCH(B2605,METADATA!$S$2:$S$20,0))),0)</f>
        <v>0</v>
      </c>
      <c r="E2605" s="785" t="str">
        <f t="shared" si="120"/>
        <v>HI</v>
      </c>
      <c r="F2605" s="786">
        <f>VLOOKUP(C2605,METADATA!$A$5:$H$29,IF(E2605="HI",2,IF(E2605="LO",6,10))+IF(D2605=1,2,IF(D2605=7,1,(IF(WEEKDAY(B2605)=1,2,IF(WEEKDAY(B2605)=7,1,0))))))</f>
        <v>2</v>
      </c>
      <c r="G2605" s="786">
        <f>VLOOKUP(C2605,METADATA!$J$5:$Q$29,IF(E2605="HI",2,IF(E2605="LO",6,10))+IF(D2605=1,2,IF(D2605=7,1,(IF(WEEKDAY(B2605)=1,2,IF(WEEKDAY(B2605)=7,1,0))))))</f>
        <v>2</v>
      </c>
      <c r="H2605" s="787">
        <v>15501</v>
      </c>
      <c r="I2605" s="788">
        <v>3343.8975524902344</v>
      </c>
      <c r="K2605" s="795">
        <v>847.33749999999998</v>
      </c>
      <c r="M2605" s="798">
        <f t="shared" si="121"/>
        <v>15857.573958255725</v>
      </c>
      <c r="N2605" s="303"/>
      <c r="S2605" s="786">
        <v>0</v>
      </c>
      <c r="T2605" s="781">
        <f>VLOOKUP(C2605,METADATA!$J$5:$Q$29,IF(E2605="HI",2,IF(E2605="LO",6,10))+IF(S2605=1,2,IF(D2605=7,1,(IF(WEEKDAY(B2605)=1,2,IF(WEEKDAY(B2605)=7,1,0))))))</f>
        <v>2</v>
      </c>
      <c r="U2605" s="781">
        <f>VLOOKUP(C2605,METADATA!$A$5:$H$29,IF(E2605="HI",2,IF(E2605="LO",6,10))+IF(S2605=1,2,IF(D2605=7,1,(IF(WEEKDAY(B2605)=1,2,IF(WEEKDAY(B2605)=7,1,0))))))</f>
        <v>2</v>
      </c>
    </row>
    <row r="2606" spans="2:21" ht="13.95" customHeight="1" x14ac:dyDescent="0.25">
      <c r="B2606" s="784">
        <f t="shared" si="122"/>
        <v>45491</v>
      </c>
      <c r="C2606" s="785">
        <v>10</v>
      </c>
      <c r="D2606" s="786">
        <f>IFERROR((INDEX(METADATA!$T$2:$T$20,MATCH(B2606,METADATA!$S$2:$S$20,0))),0)</f>
        <v>0</v>
      </c>
      <c r="E2606" s="785" t="str">
        <f t="shared" si="120"/>
        <v>HI</v>
      </c>
      <c r="F2606" s="786">
        <f>VLOOKUP(C2606,METADATA!$A$5:$H$29,IF(E2606="HI",2,IF(E2606="LO",6,10))+IF(D2606=1,2,IF(D2606=7,1,(IF(WEEKDAY(B2606)=1,2,IF(WEEKDAY(B2606)=7,1,0))))))</f>
        <v>2</v>
      </c>
      <c r="G2606" s="786">
        <f>VLOOKUP(C2606,METADATA!$J$5:$Q$29,IF(E2606="HI",2,IF(E2606="LO",6,10))+IF(D2606=1,2,IF(D2606=7,1,(IF(WEEKDAY(B2606)=1,2,IF(WEEKDAY(B2606)=7,1,0))))))</f>
        <v>2</v>
      </c>
      <c r="H2606" s="787">
        <v>15310.5</v>
      </c>
      <c r="I2606" s="788">
        <v>3072.0450439453125</v>
      </c>
      <c r="K2606" s="795">
        <v>851.61249999999995</v>
      </c>
      <c r="M2606" s="798">
        <f t="shared" si="121"/>
        <v>15615.661081171969</v>
      </c>
      <c r="N2606" s="303"/>
      <c r="S2606" s="786">
        <v>0</v>
      </c>
      <c r="T2606" s="781">
        <f>VLOOKUP(C2606,METADATA!$J$5:$Q$29,IF(E2606="HI",2,IF(E2606="LO",6,10))+IF(S2606=1,2,IF(D2606=7,1,(IF(WEEKDAY(B2606)=1,2,IF(WEEKDAY(B2606)=7,1,0))))))</f>
        <v>2</v>
      </c>
      <c r="U2606" s="781">
        <f>VLOOKUP(C2606,METADATA!$A$5:$H$29,IF(E2606="HI",2,IF(E2606="LO",6,10))+IF(S2606=1,2,IF(D2606=7,1,(IF(WEEKDAY(B2606)=1,2,IF(WEEKDAY(B2606)=7,1,0))))))</f>
        <v>2</v>
      </c>
    </row>
    <row r="2607" spans="2:21" ht="13.95" customHeight="1" x14ac:dyDescent="0.25">
      <c r="B2607" s="784">
        <f t="shared" si="122"/>
        <v>45491</v>
      </c>
      <c r="C2607" s="785">
        <v>11</v>
      </c>
      <c r="D2607" s="786">
        <f>IFERROR((INDEX(METADATA!$T$2:$T$20,MATCH(B2607,METADATA!$S$2:$S$20,0))),0)</f>
        <v>0</v>
      </c>
      <c r="E2607" s="785" t="str">
        <f t="shared" si="120"/>
        <v>HI</v>
      </c>
      <c r="F2607" s="786">
        <f>VLOOKUP(C2607,METADATA!$A$5:$H$29,IF(E2607="HI",2,IF(E2607="LO",6,10))+IF(D2607=1,2,IF(D2607=7,1,(IF(WEEKDAY(B2607)=1,2,IF(WEEKDAY(B2607)=7,1,0))))))</f>
        <v>2</v>
      </c>
      <c r="G2607" s="786">
        <f>VLOOKUP(C2607,METADATA!$J$5:$Q$29,IF(E2607="HI",2,IF(E2607="LO",6,10))+IF(D2607=1,2,IF(D2607=7,1,(IF(WEEKDAY(B2607)=1,2,IF(WEEKDAY(B2607)=7,1,0))))))</f>
        <v>2</v>
      </c>
      <c r="H2607" s="787">
        <v>15819.25</v>
      </c>
      <c r="I2607" s="788">
        <v>4168.864990234375</v>
      </c>
      <c r="K2607" s="795">
        <v>856.5</v>
      </c>
      <c r="M2607" s="798">
        <f t="shared" si="121"/>
        <v>16359.343075725928</v>
      </c>
      <c r="N2607" s="303"/>
      <c r="S2607" s="786">
        <v>0</v>
      </c>
      <c r="T2607" s="781">
        <f>VLOOKUP(C2607,METADATA!$J$5:$Q$29,IF(E2607="HI",2,IF(E2607="LO",6,10))+IF(S2607=1,2,IF(D2607=7,1,(IF(WEEKDAY(B2607)=1,2,IF(WEEKDAY(B2607)=7,1,0))))))</f>
        <v>2</v>
      </c>
      <c r="U2607" s="781">
        <f>VLOOKUP(C2607,METADATA!$A$5:$H$29,IF(E2607="HI",2,IF(E2607="LO",6,10))+IF(S2607=1,2,IF(D2607=7,1,(IF(WEEKDAY(B2607)=1,2,IF(WEEKDAY(B2607)=7,1,0))))))</f>
        <v>2</v>
      </c>
    </row>
    <row r="2608" spans="2:21" ht="13.95" customHeight="1" x14ac:dyDescent="0.25">
      <c r="B2608" s="784">
        <f t="shared" si="122"/>
        <v>45491</v>
      </c>
      <c r="C2608" s="785">
        <v>12</v>
      </c>
      <c r="D2608" s="786">
        <f>IFERROR((INDEX(METADATA!$T$2:$T$20,MATCH(B2608,METADATA!$S$2:$S$20,0))),0)</f>
        <v>0</v>
      </c>
      <c r="E2608" s="785" t="str">
        <f t="shared" si="120"/>
        <v>HI</v>
      </c>
      <c r="F2608" s="786">
        <f>VLOOKUP(C2608,METADATA!$A$5:$H$29,IF(E2608="HI",2,IF(E2608="LO",6,10))+IF(D2608=1,2,IF(D2608=7,1,(IF(WEEKDAY(B2608)=1,2,IF(WEEKDAY(B2608)=7,1,0))))))</f>
        <v>2</v>
      </c>
      <c r="G2608" s="786">
        <f>VLOOKUP(C2608,METADATA!$J$5:$Q$29,IF(E2608="HI",2,IF(E2608="LO",6,10))+IF(D2608=1,2,IF(D2608=7,1,(IF(WEEKDAY(B2608)=1,2,IF(WEEKDAY(B2608)=7,1,0))))))</f>
        <v>2</v>
      </c>
      <c r="H2608" s="787">
        <v>15776</v>
      </c>
      <c r="I2608" s="788">
        <v>4378.3350219726563</v>
      </c>
      <c r="K2608" s="795">
        <v>824.32500000000005</v>
      </c>
      <c r="M2608" s="798">
        <f t="shared" si="121"/>
        <v>16372.293472957059</v>
      </c>
      <c r="N2608" s="303"/>
      <c r="S2608" s="786">
        <v>0</v>
      </c>
      <c r="T2608" s="781">
        <f>VLOOKUP(C2608,METADATA!$J$5:$Q$29,IF(E2608="HI",2,IF(E2608="LO",6,10))+IF(S2608=1,2,IF(D2608=7,1,(IF(WEEKDAY(B2608)=1,2,IF(WEEKDAY(B2608)=7,1,0))))))</f>
        <v>2</v>
      </c>
      <c r="U2608" s="781">
        <f>VLOOKUP(C2608,METADATA!$A$5:$H$29,IF(E2608="HI",2,IF(E2608="LO",6,10))+IF(S2608=1,2,IF(D2608=7,1,(IF(WEEKDAY(B2608)=1,2,IF(WEEKDAY(B2608)=7,1,0))))))</f>
        <v>2</v>
      </c>
    </row>
    <row r="2609" spans="2:21" ht="13.95" customHeight="1" x14ac:dyDescent="0.25">
      <c r="B2609" s="784">
        <f t="shared" si="122"/>
        <v>45491</v>
      </c>
      <c r="C2609" s="785">
        <v>13</v>
      </c>
      <c r="D2609" s="786">
        <f>IFERROR((INDEX(METADATA!$T$2:$T$20,MATCH(B2609,METADATA!$S$2:$S$20,0))),0)</f>
        <v>0</v>
      </c>
      <c r="E2609" s="785" t="str">
        <f t="shared" si="120"/>
        <v>HI</v>
      </c>
      <c r="F2609" s="786">
        <f>VLOOKUP(C2609,METADATA!$A$5:$H$29,IF(E2609="HI",2,IF(E2609="LO",6,10))+IF(D2609=1,2,IF(D2609=7,1,(IF(WEEKDAY(B2609)=1,2,IF(WEEKDAY(B2609)=7,1,0))))))</f>
        <v>2</v>
      </c>
      <c r="G2609" s="786">
        <f>VLOOKUP(C2609,METADATA!$J$5:$Q$29,IF(E2609="HI",2,IF(E2609="LO",6,10))+IF(D2609=1,2,IF(D2609=7,1,(IF(WEEKDAY(B2609)=1,2,IF(WEEKDAY(B2609)=7,1,0))))))</f>
        <v>2</v>
      </c>
      <c r="H2609" s="787">
        <v>15271.5</v>
      </c>
      <c r="I2609" s="788">
        <v>4530.4850463867188</v>
      </c>
      <c r="K2609" s="795">
        <v>882.73749999999995</v>
      </c>
      <c r="M2609" s="798">
        <f t="shared" si="121"/>
        <v>15929.344211408506</v>
      </c>
      <c r="N2609" s="303"/>
      <c r="S2609" s="786">
        <v>0</v>
      </c>
      <c r="T2609" s="781">
        <f>VLOOKUP(C2609,METADATA!$J$5:$Q$29,IF(E2609="HI",2,IF(E2609="LO",6,10))+IF(S2609=1,2,IF(D2609=7,1,(IF(WEEKDAY(B2609)=1,2,IF(WEEKDAY(B2609)=7,1,0))))))</f>
        <v>2</v>
      </c>
      <c r="U2609" s="781">
        <f>VLOOKUP(C2609,METADATA!$A$5:$H$29,IF(E2609="HI",2,IF(E2609="LO",6,10))+IF(S2609=1,2,IF(D2609=7,1,(IF(WEEKDAY(B2609)=1,2,IF(WEEKDAY(B2609)=7,1,0))))))</f>
        <v>2</v>
      </c>
    </row>
    <row r="2610" spans="2:21" ht="13.95" customHeight="1" x14ac:dyDescent="0.25">
      <c r="B2610" s="784">
        <f t="shared" si="122"/>
        <v>45491</v>
      </c>
      <c r="C2610" s="785">
        <v>14</v>
      </c>
      <c r="D2610" s="786">
        <f>IFERROR((INDEX(METADATA!$T$2:$T$20,MATCH(B2610,METADATA!$S$2:$S$20,0))),0)</f>
        <v>0</v>
      </c>
      <c r="E2610" s="785" t="str">
        <f t="shared" si="120"/>
        <v>HI</v>
      </c>
      <c r="F2610" s="786">
        <f>VLOOKUP(C2610,METADATA!$A$5:$H$29,IF(E2610="HI",2,IF(E2610="LO",6,10))+IF(D2610=1,2,IF(D2610=7,1,(IF(WEEKDAY(B2610)=1,2,IF(WEEKDAY(B2610)=7,1,0))))))</f>
        <v>2</v>
      </c>
      <c r="G2610" s="786">
        <f>VLOOKUP(C2610,METADATA!$J$5:$Q$29,IF(E2610="HI",2,IF(E2610="LO",6,10))+IF(D2610=1,2,IF(D2610=7,1,(IF(WEEKDAY(B2610)=1,2,IF(WEEKDAY(B2610)=7,1,0))))))</f>
        <v>2</v>
      </c>
      <c r="H2610" s="787">
        <v>15742.5</v>
      </c>
      <c r="I2610" s="788">
        <v>4436.0950012207031</v>
      </c>
      <c r="K2610" s="795">
        <v>909.3125</v>
      </c>
      <c r="M2610" s="798">
        <f t="shared" si="121"/>
        <v>16355.587580697164</v>
      </c>
      <c r="N2610" s="303"/>
      <c r="S2610" s="786">
        <v>0</v>
      </c>
      <c r="T2610" s="781">
        <f>VLOOKUP(C2610,METADATA!$J$5:$Q$29,IF(E2610="HI",2,IF(E2610="LO",6,10))+IF(S2610=1,2,IF(D2610=7,1,(IF(WEEKDAY(B2610)=1,2,IF(WEEKDAY(B2610)=7,1,0))))))</f>
        <v>2</v>
      </c>
      <c r="U2610" s="781">
        <f>VLOOKUP(C2610,METADATA!$A$5:$H$29,IF(E2610="HI",2,IF(E2610="LO",6,10))+IF(S2610=1,2,IF(D2610=7,1,(IF(WEEKDAY(B2610)=1,2,IF(WEEKDAY(B2610)=7,1,0))))))</f>
        <v>2</v>
      </c>
    </row>
    <row r="2611" spans="2:21" ht="13.95" customHeight="1" x14ac:dyDescent="0.25">
      <c r="B2611" s="784">
        <f t="shared" si="122"/>
        <v>45491</v>
      </c>
      <c r="C2611" s="785">
        <v>15</v>
      </c>
      <c r="D2611" s="786">
        <f>IFERROR((INDEX(METADATA!$T$2:$T$20,MATCH(B2611,METADATA!$S$2:$S$20,0))),0)</f>
        <v>0</v>
      </c>
      <c r="E2611" s="785" t="str">
        <f t="shared" si="120"/>
        <v>HI</v>
      </c>
      <c r="F2611" s="786">
        <f>VLOOKUP(C2611,METADATA!$A$5:$H$29,IF(E2611="HI",2,IF(E2611="LO",6,10))+IF(D2611=1,2,IF(D2611=7,1,(IF(WEEKDAY(B2611)=1,2,IF(WEEKDAY(B2611)=7,1,0))))))</f>
        <v>2</v>
      </c>
      <c r="G2611" s="786">
        <f>VLOOKUP(C2611,METADATA!$J$5:$Q$29,IF(E2611="HI",2,IF(E2611="LO",6,10))+IF(D2611=1,2,IF(D2611=7,1,(IF(WEEKDAY(B2611)=1,2,IF(WEEKDAY(B2611)=7,1,0))))))</f>
        <v>2</v>
      </c>
      <c r="H2611" s="787">
        <v>15759.75</v>
      </c>
      <c r="I2611" s="788">
        <v>4518.35498046875</v>
      </c>
      <c r="K2611" s="795">
        <v>905.6</v>
      </c>
      <c r="M2611" s="798">
        <f t="shared" si="121"/>
        <v>16394.671445077111</v>
      </c>
      <c r="N2611" s="303"/>
      <c r="S2611" s="786">
        <v>0</v>
      </c>
      <c r="T2611" s="781">
        <f>VLOOKUP(C2611,METADATA!$J$5:$Q$29,IF(E2611="HI",2,IF(E2611="LO",6,10))+IF(S2611=1,2,IF(D2611=7,1,(IF(WEEKDAY(B2611)=1,2,IF(WEEKDAY(B2611)=7,1,0))))))</f>
        <v>2</v>
      </c>
      <c r="U2611" s="781">
        <f>VLOOKUP(C2611,METADATA!$A$5:$H$29,IF(E2611="HI",2,IF(E2611="LO",6,10))+IF(S2611=1,2,IF(D2611=7,1,(IF(WEEKDAY(B2611)=1,2,IF(WEEKDAY(B2611)=7,1,0))))))</f>
        <v>2</v>
      </c>
    </row>
    <row r="2612" spans="2:21" ht="13.95" customHeight="1" x14ac:dyDescent="0.25">
      <c r="B2612" s="784">
        <f t="shared" si="122"/>
        <v>45491</v>
      </c>
      <c r="C2612" s="785">
        <v>16</v>
      </c>
      <c r="D2612" s="786">
        <f>IFERROR((INDEX(METADATA!$T$2:$T$20,MATCH(B2612,METADATA!$S$2:$S$20,0))),0)</f>
        <v>0</v>
      </c>
      <c r="E2612" s="785" t="str">
        <f t="shared" si="120"/>
        <v>HI</v>
      </c>
      <c r="F2612" s="786">
        <f>VLOOKUP(C2612,METADATA!$A$5:$H$29,IF(E2612="HI",2,IF(E2612="LO",6,10))+IF(D2612=1,2,IF(D2612=7,1,(IF(WEEKDAY(B2612)=1,2,IF(WEEKDAY(B2612)=7,1,0))))))</f>
        <v>2</v>
      </c>
      <c r="G2612" s="786">
        <f>VLOOKUP(C2612,METADATA!$J$5:$Q$29,IF(E2612="HI",2,IF(E2612="LO",6,10))+IF(D2612=1,2,IF(D2612=7,1,(IF(WEEKDAY(B2612)=1,2,IF(WEEKDAY(B2612)=7,1,0))))))</f>
        <v>2</v>
      </c>
      <c r="H2612" s="787">
        <v>15609</v>
      </c>
      <c r="I2612" s="788">
        <v>4417.7699584960938</v>
      </c>
      <c r="K2612" s="795">
        <v>913.98749999999995</v>
      </c>
      <c r="M2612" s="798">
        <f t="shared" si="121"/>
        <v>16222.132178175301</v>
      </c>
      <c r="N2612" s="303"/>
      <c r="S2612" s="786">
        <v>0</v>
      </c>
      <c r="T2612" s="781">
        <f>VLOOKUP(C2612,METADATA!$J$5:$Q$29,IF(E2612="HI",2,IF(E2612="LO",6,10))+IF(S2612=1,2,IF(D2612=7,1,(IF(WEEKDAY(B2612)=1,2,IF(WEEKDAY(B2612)=7,1,0))))))</f>
        <v>2</v>
      </c>
      <c r="U2612" s="781">
        <f>VLOOKUP(C2612,METADATA!$A$5:$H$29,IF(E2612="HI",2,IF(E2612="LO",6,10))+IF(S2612=1,2,IF(D2612=7,1,(IF(WEEKDAY(B2612)=1,2,IF(WEEKDAY(B2612)=7,1,0))))))</f>
        <v>2</v>
      </c>
    </row>
    <row r="2613" spans="2:21" ht="13.95" customHeight="1" x14ac:dyDescent="0.25">
      <c r="B2613" s="784">
        <f t="shared" si="122"/>
        <v>45491</v>
      </c>
      <c r="C2613" s="785">
        <v>17</v>
      </c>
      <c r="D2613" s="786">
        <f>IFERROR((INDEX(METADATA!$T$2:$T$20,MATCH(B2613,METADATA!$S$2:$S$20,0))),0)</f>
        <v>0</v>
      </c>
      <c r="E2613" s="785" t="str">
        <f t="shared" si="120"/>
        <v>HI</v>
      </c>
      <c r="F2613" s="786">
        <f>VLOOKUP(C2613,METADATA!$A$5:$H$29,IF(E2613="HI",2,IF(E2613="LO",6,10))+IF(D2613=1,2,IF(D2613=7,1,(IF(WEEKDAY(B2613)=1,2,IF(WEEKDAY(B2613)=7,1,0))))))</f>
        <v>1</v>
      </c>
      <c r="G2613" s="786">
        <f>VLOOKUP(C2613,METADATA!$J$5:$Q$29,IF(E2613="HI",2,IF(E2613="LO",6,10))+IF(D2613=1,2,IF(D2613=7,1,(IF(WEEKDAY(B2613)=1,2,IF(WEEKDAY(B2613)=7,1,0))))))</f>
        <v>1</v>
      </c>
      <c r="H2613" s="787">
        <v>14557.5</v>
      </c>
      <c r="I2613" s="788">
        <v>4228.1750793457031</v>
      </c>
      <c r="K2613" s="795">
        <v>902.26250000000005</v>
      </c>
      <c r="M2613" s="798">
        <f t="shared" si="121"/>
        <v>15159.098612767186</v>
      </c>
      <c r="N2613" s="303"/>
      <c r="S2613" s="786">
        <v>0</v>
      </c>
      <c r="T2613" s="781">
        <f>VLOOKUP(C2613,METADATA!$J$5:$Q$29,IF(E2613="HI",2,IF(E2613="LO",6,10))+IF(S2613=1,2,IF(D2613=7,1,(IF(WEEKDAY(B2613)=1,2,IF(WEEKDAY(B2613)=7,1,0))))))</f>
        <v>1</v>
      </c>
      <c r="U2613" s="781">
        <f>VLOOKUP(C2613,METADATA!$A$5:$H$29,IF(E2613="HI",2,IF(E2613="LO",6,10))+IF(S2613=1,2,IF(D2613=7,1,(IF(WEEKDAY(B2613)=1,2,IF(WEEKDAY(B2613)=7,1,0))))))</f>
        <v>1</v>
      </c>
    </row>
    <row r="2614" spans="2:21" ht="13.95" customHeight="1" x14ac:dyDescent="0.25">
      <c r="B2614" s="784">
        <f t="shared" si="122"/>
        <v>45491</v>
      </c>
      <c r="C2614" s="785">
        <v>18</v>
      </c>
      <c r="D2614" s="786">
        <f>IFERROR((INDEX(METADATA!$T$2:$T$20,MATCH(B2614,METADATA!$S$2:$S$20,0))),0)</f>
        <v>0</v>
      </c>
      <c r="E2614" s="785" t="str">
        <f t="shared" si="120"/>
        <v>HI</v>
      </c>
      <c r="F2614" s="786">
        <f>VLOOKUP(C2614,METADATA!$A$5:$H$29,IF(E2614="HI",2,IF(E2614="LO",6,10))+IF(D2614=1,2,IF(D2614=7,1,(IF(WEEKDAY(B2614)=1,2,IF(WEEKDAY(B2614)=7,1,0))))))</f>
        <v>1</v>
      </c>
      <c r="G2614" s="786">
        <f>VLOOKUP(C2614,METADATA!$J$5:$Q$29,IF(E2614="HI",2,IF(E2614="LO",6,10))+IF(D2614=1,2,IF(D2614=7,1,(IF(WEEKDAY(B2614)=1,2,IF(WEEKDAY(B2614)=7,1,0))))))</f>
        <v>1</v>
      </c>
      <c r="H2614" s="787">
        <v>127.25</v>
      </c>
      <c r="I2614" s="788">
        <v>4157.3500366210938</v>
      </c>
      <c r="K2614" s="795">
        <v>933.76250000000005</v>
      </c>
      <c r="M2614" s="798">
        <f t="shared" si="121"/>
        <v>4159.2970427096707</v>
      </c>
      <c r="N2614" s="303"/>
      <c r="S2614" s="786">
        <v>0</v>
      </c>
      <c r="T2614" s="781">
        <f>VLOOKUP(C2614,METADATA!$J$5:$Q$29,IF(E2614="HI",2,IF(E2614="LO",6,10))+IF(S2614=1,2,IF(D2614=7,1,(IF(WEEKDAY(B2614)=1,2,IF(WEEKDAY(B2614)=7,1,0))))))</f>
        <v>1</v>
      </c>
      <c r="U2614" s="781">
        <f>VLOOKUP(C2614,METADATA!$A$5:$H$29,IF(E2614="HI",2,IF(E2614="LO",6,10))+IF(S2614=1,2,IF(D2614=7,1,(IF(WEEKDAY(B2614)=1,2,IF(WEEKDAY(B2614)=7,1,0))))))</f>
        <v>1</v>
      </c>
    </row>
    <row r="2615" spans="2:21" ht="13.95" customHeight="1" x14ac:dyDescent="0.25">
      <c r="B2615" s="784">
        <f t="shared" si="122"/>
        <v>45491</v>
      </c>
      <c r="C2615" s="785">
        <v>19</v>
      </c>
      <c r="D2615" s="786">
        <f>IFERROR((INDEX(METADATA!$T$2:$T$20,MATCH(B2615,METADATA!$S$2:$S$20,0))),0)</f>
        <v>0</v>
      </c>
      <c r="E2615" s="785" t="str">
        <f t="shared" si="120"/>
        <v>HI</v>
      </c>
      <c r="F2615" s="786">
        <f>VLOOKUP(C2615,METADATA!$A$5:$H$29,IF(E2615="HI",2,IF(E2615="LO",6,10))+IF(D2615=1,2,IF(D2615=7,1,(IF(WEEKDAY(B2615)=1,2,IF(WEEKDAY(B2615)=7,1,0))))))</f>
        <v>1</v>
      </c>
      <c r="G2615" s="786">
        <f>VLOOKUP(C2615,METADATA!$J$5:$Q$29,IF(E2615="HI",2,IF(E2615="LO",6,10))+IF(D2615=1,2,IF(D2615=7,1,(IF(WEEKDAY(B2615)=1,2,IF(WEEKDAY(B2615)=7,1,0))))))</f>
        <v>2</v>
      </c>
      <c r="H2615" s="787">
        <v>47.5</v>
      </c>
      <c r="I2615" s="788">
        <v>4221.235107421875</v>
      </c>
      <c r="K2615" s="795">
        <v>0</v>
      </c>
      <c r="M2615" s="798">
        <f t="shared" si="121"/>
        <v>4221.502348942965</v>
      </c>
      <c r="N2615" s="303"/>
      <c r="S2615" s="786">
        <v>0</v>
      </c>
      <c r="T2615" s="781">
        <f>VLOOKUP(C2615,METADATA!$J$5:$Q$29,IF(E2615="HI",2,IF(E2615="LO",6,10))+IF(S2615=1,2,IF(D2615=7,1,(IF(WEEKDAY(B2615)=1,2,IF(WEEKDAY(B2615)=7,1,0))))))</f>
        <v>2</v>
      </c>
      <c r="U2615" s="781">
        <f>VLOOKUP(C2615,METADATA!$A$5:$H$29,IF(E2615="HI",2,IF(E2615="LO",6,10))+IF(S2615=1,2,IF(D2615=7,1,(IF(WEEKDAY(B2615)=1,2,IF(WEEKDAY(B2615)=7,1,0))))))</f>
        <v>1</v>
      </c>
    </row>
    <row r="2616" spans="2:21" ht="13.95" customHeight="1" x14ac:dyDescent="0.25">
      <c r="B2616" s="784">
        <f t="shared" si="122"/>
        <v>45491</v>
      </c>
      <c r="C2616" s="785">
        <v>20</v>
      </c>
      <c r="D2616" s="786">
        <f>IFERROR((INDEX(METADATA!$T$2:$T$20,MATCH(B2616,METADATA!$S$2:$S$20,0))),0)</f>
        <v>0</v>
      </c>
      <c r="E2616" s="785" t="str">
        <f t="shared" si="120"/>
        <v>HI</v>
      </c>
      <c r="F2616" s="786">
        <f>VLOOKUP(C2616,METADATA!$A$5:$H$29,IF(E2616="HI",2,IF(E2616="LO",6,10))+IF(D2616=1,2,IF(D2616=7,1,(IF(WEEKDAY(B2616)=1,2,IF(WEEKDAY(B2616)=7,1,0))))))</f>
        <v>2</v>
      </c>
      <c r="G2616" s="786">
        <f>VLOOKUP(C2616,METADATA!$J$5:$Q$29,IF(E2616="HI",2,IF(E2616="LO",6,10))+IF(D2616=1,2,IF(D2616=7,1,(IF(WEEKDAY(B2616)=1,2,IF(WEEKDAY(B2616)=7,1,0))))))</f>
        <v>2</v>
      </c>
      <c r="H2616" s="787">
        <v>15437</v>
      </c>
      <c r="I2616" s="788">
        <v>4402.1999816894531</v>
      </c>
      <c r="K2616" s="795">
        <v>0</v>
      </c>
      <c r="M2616" s="798">
        <f t="shared" si="121"/>
        <v>16052.424542067987</v>
      </c>
      <c r="N2616" s="303"/>
      <c r="S2616" s="786">
        <v>0</v>
      </c>
      <c r="T2616" s="781">
        <f>VLOOKUP(C2616,METADATA!$J$5:$Q$29,IF(E2616="HI",2,IF(E2616="LO",6,10))+IF(S2616=1,2,IF(D2616=7,1,(IF(WEEKDAY(B2616)=1,2,IF(WEEKDAY(B2616)=7,1,0))))))</f>
        <v>2</v>
      </c>
      <c r="U2616" s="781">
        <f>VLOOKUP(C2616,METADATA!$A$5:$H$29,IF(E2616="HI",2,IF(E2616="LO",6,10))+IF(S2616=1,2,IF(D2616=7,1,(IF(WEEKDAY(B2616)=1,2,IF(WEEKDAY(B2616)=7,1,0))))))</f>
        <v>2</v>
      </c>
    </row>
    <row r="2617" spans="2:21" ht="13.95" customHeight="1" x14ac:dyDescent="0.25">
      <c r="B2617" s="784">
        <f t="shared" si="122"/>
        <v>45491</v>
      </c>
      <c r="C2617" s="785">
        <v>21</v>
      </c>
      <c r="D2617" s="786">
        <f>IFERROR((INDEX(METADATA!$T$2:$T$20,MATCH(B2617,METADATA!$S$2:$S$20,0))),0)</f>
        <v>0</v>
      </c>
      <c r="E2617" s="785" t="str">
        <f t="shared" si="120"/>
        <v>HI</v>
      </c>
      <c r="F2617" s="786">
        <f>VLOOKUP(C2617,METADATA!$A$5:$H$29,IF(E2617="HI",2,IF(E2617="LO",6,10))+IF(D2617=1,2,IF(D2617=7,1,(IF(WEEKDAY(B2617)=1,2,IF(WEEKDAY(B2617)=7,1,0))))))</f>
        <v>2</v>
      </c>
      <c r="G2617" s="786">
        <f>VLOOKUP(C2617,METADATA!$J$5:$Q$29,IF(E2617="HI",2,IF(E2617="LO",6,10))+IF(D2617=1,2,IF(D2617=7,1,(IF(WEEKDAY(B2617)=1,2,IF(WEEKDAY(B2617)=7,1,0))))))</f>
        <v>2</v>
      </c>
      <c r="H2617" s="787">
        <v>12643</v>
      </c>
      <c r="I2617" s="788">
        <v>4445.9100036621094</v>
      </c>
      <c r="K2617" s="795">
        <v>0</v>
      </c>
      <c r="M2617" s="798">
        <f t="shared" si="121"/>
        <v>13401.923920119187</v>
      </c>
      <c r="N2617" s="303"/>
      <c r="S2617" s="786">
        <v>0</v>
      </c>
      <c r="T2617" s="781">
        <f>VLOOKUP(C2617,METADATA!$J$5:$Q$29,IF(E2617="HI",2,IF(E2617="LO",6,10))+IF(S2617=1,2,IF(D2617=7,1,(IF(WEEKDAY(B2617)=1,2,IF(WEEKDAY(B2617)=7,1,0))))))</f>
        <v>2</v>
      </c>
      <c r="U2617" s="781">
        <f>VLOOKUP(C2617,METADATA!$A$5:$H$29,IF(E2617="HI",2,IF(E2617="LO",6,10))+IF(S2617=1,2,IF(D2617=7,1,(IF(WEEKDAY(B2617)=1,2,IF(WEEKDAY(B2617)=7,1,0))))))</f>
        <v>2</v>
      </c>
    </row>
    <row r="2618" spans="2:21" ht="13.95" customHeight="1" x14ac:dyDescent="0.25">
      <c r="B2618" s="784">
        <f t="shared" si="122"/>
        <v>45491</v>
      </c>
      <c r="C2618" s="785">
        <v>22</v>
      </c>
      <c r="D2618" s="786">
        <f>IFERROR((INDEX(METADATA!$T$2:$T$20,MATCH(B2618,METADATA!$S$2:$S$20,0))),0)</f>
        <v>0</v>
      </c>
      <c r="E2618" s="785" t="str">
        <f t="shared" si="120"/>
        <v>HI</v>
      </c>
      <c r="F2618" s="786">
        <f>VLOOKUP(C2618,METADATA!$A$5:$H$29,IF(E2618="HI",2,IF(E2618="LO",6,10))+IF(D2618=1,2,IF(D2618=7,1,(IF(WEEKDAY(B2618)=1,2,IF(WEEKDAY(B2618)=7,1,0))))))</f>
        <v>3</v>
      </c>
      <c r="G2618" s="786">
        <f>VLOOKUP(C2618,METADATA!$J$5:$Q$29,IF(E2618="HI",2,IF(E2618="LO",6,10))+IF(D2618=1,2,IF(D2618=7,1,(IF(WEEKDAY(B2618)=1,2,IF(WEEKDAY(B2618)=7,1,0))))))</f>
        <v>3</v>
      </c>
      <c r="H2618" s="787">
        <v>10761.5</v>
      </c>
      <c r="I2618" s="788">
        <v>4335.93505859375</v>
      </c>
      <c r="K2618" s="795">
        <v>0</v>
      </c>
      <c r="M2618" s="798">
        <f t="shared" si="121"/>
        <v>11602.164241310429</v>
      </c>
      <c r="N2618" s="303"/>
      <c r="S2618" s="786">
        <v>0</v>
      </c>
      <c r="T2618" s="781">
        <f>VLOOKUP(C2618,METADATA!$J$5:$Q$29,IF(E2618="HI",2,IF(E2618="LO",6,10))+IF(S2618=1,2,IF(D2618=7,1,(IF(WEEKDAY(B2618)=1,2,IF(WEEKDAY(B2618)=7,1,0))))))</f>
        <v>3</v>
      </c>
      <c r="U2618" s="781">
        <f>VLOOKUP(C2618,METADATA!$A$5:$H$29,IF(E2618="HI",2,IF(E2618="LO",6,10))+IF(S2618=1,2,IF(D2618=7,1,(IF(WEEKDAY(B2618)=1,2,IF(WEEKDAY(B2618)=7,1,0))))))</f>
        <v>3</v>
      </c>
    </row>
    <row r="2619" spans="2:21" ht="13.95" customHeight="1" x14ac:dyDescent="0.25">
      <c r="B2619" s="784">
        <f t="shared" si="122"/>
        <v>45491</v>
      </c>
      <c r="C2619" s="785">
        <v>23</v>
      </c>
      <c r="D2619" s="786">
        <f>IFERROR((INDEX(METADATA!$T$2:$T$20,MATCH(B2619,METADATA!$S$2:$S$20,0))),0)</f>
        <v>0</v>
      </c>
      <c r="E2619" s="785" t="str">
        <f t="shared" si="120"/>
        <v>HI</v>
      </c>
      <c r="F2619" s="786">
        <f>VLOOKUP(C2619,METADATA!$A$5:$H$29,IF(E2619="HI",2,IF(E2619="LO",6,10))+IF(D2619=1,2,IF(D2619=7,1,(IF(WEEKDAY(B2619)=1,2,IF(WEEKDAY(B2619)=7,1,0))))))</f>
        <v>3</v>
      </c>
      <c r="G2619" s="786">
        <f>VLOOKUP(C2619,METADATA!$J$5:$Q$29,IF(E2619="HI",2,IF(E2619="LO",6,10))+IF(D2619=1,2,IF(D2619=7,1,(IF(WEEKDAY(B2619)=1,2,IF(WEEKDAY(B2619)=7,1,0))))))</f>
        <v>3</v>
      </c>
      <c r="H2619" s="787">
        <v>10073.5</v>
      </c>
      <c r="I2619" s="788">
        <v>4434.9800415039063</v>
      </c>
      <c r="K2619" s="795">
        <v>0</v>
      </c>
      <c r="M2619" s="798">
        <f t="shared" si="121"/>
        <v>11006.563960589063</v>
      </c>
      <c r="N2619" s="303"/>
      <c r="S2619" s="786">
        <v>0</v>
      </c>
      <c r="T2619" s="781">
        <f>VLOOKUP(C2619,METADATA!$J$5:$Q$29,IF(E2619="HI",2,IF(E2619="LO",6,10))+IF(S2619=1,2,IF(D2619=7,1,(IF(WEEKDAY(B2619)=1,2,IF(WEEKDAY(B2619)=7,1,0))))))</f>
        <v>3</v>
      </c>
      <c r="U2619" s="781">
        <f>VLOOKUP(C2619,METADATA!$A$5:$H$29,IF(E2619="HI",2,IF(E2619="LO",6,10))+IF(S2619=1,2,IF(D2619=7,1,(IF(WEEKDAY(B2619)=1,2,IF(WEEKDAY(B2619)=7,1,0))))))</f>
        <v>3</v>
      </c>
    </row>
    <row r="2620" spans="2:21" ht="13.95" customHeight="1" x14ac:dyDescent="0.25">
      <c r="B2620" s="784">
        <f t="shared" si="122"/>
        <v>45492</v>
      </c>
      <c r="C2620" s="785">
        <v>0</v>
      </c>
      <c r="D2620" s="786">
        <f>IFERROR((INDEX(METADATA!$T$2:$T$20,MATCH(B2620,METADATA!$S$2:$S$20,0))),0)</f>
        <v>0</v>
      </c>
      <c r="E2620" s="785" t="str">
        <f t="shared" si="120"/>
        <v>HI</v>
      </c>
      <c r="F2620" s="786">
        <f>VLOOKUP(C2620,METADATA!$A$5:$H$29,IF(E2620="HI",2,IF(E2620="LO",6,10))+IF(D2620=1,2,IF(D2620=7,1,(IF(WEEKDAY(B2620)=1,2,IF(WEEKDAY(B2620)=7,1,0))))))</f>
        <v>3</v>
      </c>
      <c r="G2620" s="786">
        <f>VLOOKUP(C2620,METADATA!$J$5:$Q$29,IF(E2620="HI",2,IF(E2620="LO",6,10))+IF(D2620=1,2,IF(D2620=7,1,(IF(WEEKDAY(B2620)=1,2,IF(WEEKDAY(B2620)=7,1,0))))))</f>
        <v>3</v>
      </c>
      <c r="H2620" s="787">
        <v>9266.25</v>
      </c>
      <c r="I2620" s="788">
        <v>4380.1398620605469</v>
      </c>
      <c r="K2620" s="795">
        <v>0</v>
      </c>
      <c r="M2620" s="798">
        <f t="shared" si="121"/>
        <v>10249.342138581958</v>
      </c>
      <c r="N2620" s="303"/>
      <c r="S2620" s="786">
        <v>0</v>
      </c>
      <c r="T2620" s="781">
        <f>VLOOKUP(C2620,METADATA!$J$5:$Q$29,IF(E2620="HI",2,IF(E2620="LO",6,10))+IF(S2620=1,2,IF(D2620=7,1,(IF(WEEKDAY(B2620)=1,2,IF(WEEKDAY(B2620)=7,1,0))))))</f>
        <v>3</v>
      </c>
      <c r="U2620" s="781">
        <f>VLOOKUP(C2620,METADATA!$A$5:$H$29,IF(E2620="HI",2,IF(E2620="LO",6,10))+IF(S2620=1,2,IF(D2620=7,1,(IF(WEEKDAY(B2620)=1,2,IF(WEEKDAY(B2620)=7,1,0))))))</f>
        <v>3</v>
      </c>
    </row>
    <row r="2621" spans="2:21" ht="13.95" customHeight="1" x14ac:dyDescent="0.25">
      <c r="B2621" s="784">
        <f t="shared" si="122"/>
        <v>45492</v>
      </c>
      <c r="C2621" s="785">
        <v>1</v>
      </c>
      <c r="D2621" s="786">
        <f>IFERROR((INDEX(METADATA!$T$2:$T$20,MATCH(B2621,METADATA!$S$2:$S$20,0))),0)</f>
        <v>0</v>
      </c>
      <c r="E2621" s="785" t="str">
        <f t="shared" si="120"/>
        <v>HI</v>
      </c>
      <c r="F2621" s="786">
        <f>VLOOKUP(C2621,METADATA!$A$5:$H$29,IF(E2621="HI",2,IF(E2621="LO",6,10))+IF(D2621=1,2,IF(D2621=7,1,(IF(WEEKDAY(B2621)=1,2,IF(WEEKDAY(B2621)=7,1,0))))))</f>
        <v>3</v>
      </c>
      <c r="G2621" s="786">
        <f>VLOOKUP(C2621,METADATA!$J$5:$Q$29,IF(E2621="HI",2,IF(E2621="LO",6,10))+IF(D2621=1,2,IF(D2621=7,1,(IF(WEEKDAY(B2621)=1,2,IF(WEEKDAY(B2621)=7,1,0))))))</f>
        <v>3</v>
      </c>
      <c r="H2621" s="787">
        <v>8661.5</v>
      </c>
      <c r="I2621" s="788">
        <v>4419.9600830078125</v>
      </c>
      <c r="K2621" s="795">
        <v>0</v>
      </c>
      <c r="M2621" s="798">
        <f t="shared" si="121"/>
        <v>9724.0747315815315</v>
      </c>
      <c r="N2621" s="303"/>
      <c r="S2621" s="786">
        <v>0</v>
      </c>
      <c r="T2621" s="781">
        <f>VLOOKUP(C2621,METADATA!$J$5:$Q$29,IF(E2621="HI",2,IF(E2621="LO",6,10))+IF(S2621=1,2,IF(D2621=7,1,(IF(WEEKDAY(B2621)=1,2,IF(WEEKDAY(B2621)=7,1,0))))))</f>
        <v>3</v>
      </c>
      <c r="U2621" s="781">
        <f>VLOOKUP(C2621,METADATA!$A$5:$H$29,IF(E2621="HI",2,IF(E2621="LO",6,10))+IF(S2621=1,2,IF(D2621=7,1,(IF(WEEKDAY(B2621)=1,2,IF(WEEKDAY(B2621)=7,1,0))))))</f>
        <v>3</v>
      </c>
    </row>
    <row r="2622" spans="2:21" ht="13.95" customHeight="1" x14ac:dyDescent="0.25">
      <c r="B2622" s="784">
        <f t="shared" si="122"/>
        <v>45492</v>
      </c>
      <c r="C2622" s="785">
        <v>2</v>
      </c>
      <c r="D2622" s="786">
        <f>IFERROR((INDEX(METADATA!$T$2:$T$20,MATCH(B2622,METADATA!$S$2:$S$20,0))),0)</f>
        <v>0</v>
      </c>
      <c r="E2622" s="785" t="str">
        <f t="shared" si="120"/>
        <v>HI</v>
      </c>
      <c r="F2622" s="786">
        <f>VLOOKUP(C2622,METADATA!$A$5:$H$29,IF(E2622="HI",2,IF(E2622="LO",6,10))+IF(D2622=1,2,IF(D2622=7,1,(IF(WEEKDAY(B2622)=1,2,IF(WEEKDAY(B2622)=7,1,0))))))</f>
        <v>3</v>
      </c>
      <c r="G2622" s="786">
        <f>VLOOKUP(C2622,METADATA!$J$5:$Q$29,IF(E2622="HI",2,IF(E2622="LO",6,10))+IF(D2622=1,2,IF(D2622=7,1,(IF(WEEKDAY(B2622)=1,2,IF(WEEKDAY(B2622)=7,1,0))))))</f>
        <v>3</v>
      </c>
      <c r="H2622" s="787">
        <v>8814</v>
      </c>
      <c r="I2622" s="788">
        <v>4460.1449584960938</v>
      </c>
      <c r="K2622" s="795">
        <v>0</v>
      </c>
      <c r="M2622" s="798">
        <f t="shared" si="121"/>
        <v>9878.233093564766</v>
      </c>
      <c r="N2622" s="303"/>
      <c r="S2622" s="786">
        <v>0</v>
      </c>
      <c r="T2622" s="781">
        <f>VLOOKUP(C2622,METADATA!$J$5:$Q$29,IF(E2622="HI",2,IF(E2622="LO",6,10))+IF(S2622=1,2,IF(D2622=7,1,(IF(WEEKDAY(B2622)=1,2,IF(WEEKDAY(B2622)=7,1,0))))))</f>
        <v>3</v>
      </c>
      <c r="U2622" s="781">
        <f>VLOOKUP(C2622,METADATA!$A$5:$H$29,IF(E2622="HI",2,IF(E2622="LO",6,10))+IF(S2622=1,2,IF(D2622=7,1,(IF(WEEKDAY(B2622)=1,2,IF(WEEKDAY(B2622)=7,1,0))))))</f>
        <v>3</v>
      </c>
    </row>
    <row r="2623" spans="2:21" ht="13.95" customHeight="1" x14ac:dyDescent="0.25">
      <c r="B2623" s="784">
        <f t="shared" si="122"/>
        <v>45492</v>
      </c>
      <c r="C2623" s="785">
        <v>3</v>
      </c>
      <c r="D2623" s="786">
        <f>IFERROR((INDEX(METADATA!$T$2:$T$20,MATCH(B2623,METADATA!$S$2:$S$20,0))),0)</f>
        <v>0</v>
      </c>
      <c r="E2623" s="785" t="str">
        <f t="shared" si="120"/>
        <v>HI</v>
      </c>
      <c r="F2623" s="786">
        <f>VLOOKUP(C2623,METADATA!$A$5:$H$29,IF(E2623="HI",2,IF(E2623="LO",6,10))+IF(D2623=1,2,IF(D2623=7,1,(IF(WEEKDAY(B2623)=1,2,IF(WEEKDAY(B2623)=7,1,0))))))</f>
        <v>3</v>
      </c>
      <c r="G2623" s="786">
        <f>VLOOKUP(C2623,METADATA!$J$5:$Q$29,IF(E2623="HI",2,IF(E2623="LO",6,10))+IF(D2623=1,2,IF(D2623=7,1,(IF(WEEKDAY(B2623)=1,2,IF(WEEKDAY(B2623)=7,1,0))))))</f>
        <v>3</v>
      </c>
      <c r="H2623" s="787">
        <v>9007.5</v>
      </c>
      <c r="I2623" s="788">
        <v>4444.4800109863281</v>
      </c>
      <c r="K2623" s="795">
        <v>0</v>
      </c>
      <c r="M2623" s="798">
        <f t="shared" si="121"/>
        <v>10044.324706920672</v>
      </c>
      <c r="N2623" s="303"/>
      <c r="S2623" s="786">
        <v>0</v>
      </c>
      <c r="T2623" s="781">
        <f>VLOOKUP(C2623,METADATA!$J$5:$Q$29,IF(E2623="HI",2,IF(E2623="LO",6,10))+IF(S2623=1,2,IF(D2623=7,1,(IF(WEEKDAY(B2623)=1,2,IF(WEEKDAY(B2623)=7,1,0))))))</f>
        <v>3</v>
      </c>
      <c r="U2623" s="781">
        <f>VLOOKUP(C2623,METADATA!$A$5:$H$29,IF(E2623="HI",2,IF(E2623="LO",6,10))+IF(S2623=1,2,IF(D2623=7,1,(IF(WEEKDAY(B2623)=1,2,IF(WEEKDAY(B2623)=7,1,0))))))</f>
        <v>3</v>
      </c>
    </row>
    <row r="2624" spans="2:21" ht="13.95" customHeight="1" x14ac:dyDescent="0.25">
      <c r="B2624" s="784">
        <f t="shared" si="122"/>
        <v>45492</v>
      </c>
      <c r="C2624" s="785">
        <v>4</v>
      </c>
      <c r="D2624" s="786">
        <f>IFERROR((INDEX(METADATA!$T$2:$T$20,MATCH(B2624,METADATA!$S$2:$S$20,0))),0)</f>
        <v>0</v>
      </c>
      <c r="E2624" s="785" t="str">
        <f t="shared" si="120"/>
        <v>HI</v>
      </c>
      <c r="F2624" s="786">
        <f>VLOOKUP(C2624,METADATA!$A$5:$H$29,IF(E2624="HI",2,IF(E2624="LO",6,10))+IF(D2624=1,2,IF(D2624=7,1,(IF(WEEKDAY(B2624)=1,2,IF(WEEKDAY(B2624)=7,1,0))))))</f>
        <v>3</v>
      </c>
      <c r="G2624" s="786">
        <f>VLOOKUP(C2624,METADATA!$J$5:$Q$29,IF(E2624="HI",2,IF(E2624="LO",6,10))+IF(D2624=1,2,IF(D2624=7,1,(IF(WEEKDAY(B2624)=1,2,IF(WEEKDAY(B2624)=7,1,0))))))</f>
        <v>3</v>
      </c>
      <c r="H2624" s="787">
        <v>9667.75</v>
      </c>
      <c r="I2624" s="788">
        <v>4383.1649780273438</v>
      </c>
      <c r="K2624" s="795">
        <v>0</v>
      </c>
      <c r="M2624" s="798">
        <f t="shared" si="121"/>
        <v>10614.967041263268</v>
      </c>
      <c r="N2624" s="303"/>
      <c r="S2624" s="786">
        <v>0</v>
      </c>
      <c r="T2624" s="781">
        <f>VLOOKUP(C2624,METADATA!$J$5:$Q$29,IF(E2624="HI",2,IF(E2624="LO",6,10))+IF(S2624=1,2,IF(D2624=7,1,(IF(WEEKDAY(B2624)=1,2,IF(WEEKDAY(B2624)=7,1,0))))))</f>
        <v>3</v>
      </c>
      <c r="U2624" s="781">
        <f>VLOOKUP(C2624,METADATA!$A$5:$H$29,IF(E2624="HI",2,IF(E2624="LO",6,10))+IF(S2624=1,2,IF(D2624=7,1,(IF(WEEKDAY(B2624)=1,2,IF(WEEKDAY(B2624)=7,1,0))))))</f>
        <v>3</v>
      </c>
    </row>
    <row r="2625" spans="2:21" ht="13.95" customHeight="1" x14ac:dyDescent="0.25">
      <c r="B2625" s="784">
        <f t="shared" si="122"/>
        <v>45492</v>
      </c>
      <c r="C2625" s="785">
        <v>5</v>
      </c>
      <c r="D2625" s="786">
        <f>IFERROR((INDEX(METADATA!$T$2:$T$20,MATCH(B2625,METADATA!$S$2:$S$20,0))),0)</f>
        <v>0</v>
      </c>
      <c r="E2625" s="785" t="str">
        <f t="shared" si="120"/>
        <v>HI</v>
      </c>
      <c r="F2625" s="786">
        <f>VLOOKUP(C2625,METADATA!$A$5:$H$29,IF(E2625="HI",2,IF(E2625="LO",6,10))+IF(D2625=1,2,IF(D2625=7,1,(IF(WEEKDAY(B2625)=1,2,IF(WEEKDAY(B2625)=7,1,0))))))</f>
        <v>3</v>
      </c>
      <c r="G2625" s="786">
        <f>VLOOKUP(C2625,METADATA!$J$5:$Q$29,IF(E2625="HI",2,IF(E2625="LO",6,10))+IF(D2625=1,2,IF(D2625=7,1,(IF(WEEKDAY(B2625)=1,2,IF(WEEKDAY(B2625)=7,1,0))))))</f>
        <v>3</v>
      </c>
      <c r="H2625" s="787">
        <v>11174.5</v>
      </c>
      <c r="I2625" s="788">
        <v>4296.2699584960938</v>
      </c>
      <c r="K2625" s="795">
        <v>0</v>
      </c>
      <c r="M2625" s="798">
        <f t="shared" si="121"/>
        <v>11971.941605532331</v>
      </c>
      <c r="N2625" s="303"/>
      <c r="S2625" s="786">
        <v>0</v>
      </c>
      <c r="T2625" s="781">
        <f>VLOOKUP(C2625,METADATA!$J$5:$Q$29,IF(E2625="HI",2,IF(E2625="LO",6,10))+IF(S2625=1,2,IF(D2625=7,1,(IF(WEEKDAY(B2625)=1,2,IF(WEEKDAY(B2625)=7,1,0))))))</f>
        <v>3</v>
      </c>
      <c r="U2625" s="781">
        <f>VLOOKUP(C2625,METADATA!$A$5:$H$29,IF(E2625="HI",2,IF(E2625="LO",6,10))+IF(S2625=1,2,IF(D2625=7,1,(IF(WEEKDAY(B2625)=1,2,IF(WEEKDAY(B2625)=7,1,0))))))</f>
        <v>3</v>
      </c>
    </row>
    <row r="2626" spans="2:21" ht="13.95" customHeight="1" x14ac:dyDescent="0.25">
      <c r="B2626" s="784">
        <f t="shared" si="122"/>
        <v>45492</v>
      </c>
      <c r="C2626" s="785">
        <v>6</v>
      </c>
      <c r="D2626" s="786">
        <f>IFERROR((INDEX(METADATA!$T$2:$T$20,MATCH(B2626,METADATA!$S$2:$S$20,0))),0)</f>
        <v>0</v>
      </c>
      <c r="E2626" s="785" t="str">
        <f t="shared" si="120"/>
        <v>HI</v>
      </c>
      <c r="F2626" s="786">
        <f>VLOOKUP(C2626,METADATA!$A$5:$H$29,IF(E2626="HI",2,IF(E2626="LO",6,10))+IF(D2626=1,2,IF(D2626=7,1,(IF(WEEKDAY(B2626)=1,2,IF(WEEKDAY(B2626)=7,1,0))))))</f>
        <v>1</v>
      </c>
      <c r="G2626" s="786">
        <f>VLOOKUP(C2626,METADATA!$J$5:$Q$29,IF(E2626="HI",2,IF(E2626="LO",6,10))+IF(D2626=1,2,IF(D2626=7,1,(IF(WEEKDAY(B2626)=1,2,IF(WEEKDAY(B2626)=7,1,0))))))</f>
        <v>1</v>
      </c>
      <c r="H2626" s="787">
        <v>12636</v>
      </c>
      <c r="I2626" s="788">
        <v>4246.0950317382813</v>
      </c>
      <c r="K2626" s="795">
        <v>870.51250000000005</v>
      </c>
      <c r="M2626" s="798">
        <f t="shared" si="121"/>
        <v>13330.334542634424</v>
      </c>
      <c r="N2626" s="303"/>
      <c r="S2626" s="786">
        <v>0</v>
      </c>
      <c r="T2626" s="781">
        <f>VLOOKUP(C2626,METADATA!$J$5:$Q$29,IF(E2626="HI",2,IF(E2626="LO",6,10))+IF(S2626=1,2,IF(D2626=7,1,(IF(WEEKDAY(B2626)=1,2,IF(WEEKDAY(B2626)=7,1,0))))))</f>
        <v>1</v>
      </c>
      <c r="U2626" s="781">
        <f>VLOOKUP(C2626,METADATA!$A$5:$H$29,IF(E2626="HI",2,IF(E2626="LO",6,10))+IF(S2626=1,2,IF(D2626=7,1,(IF(WEEKDAY(B2626)=1,2,IF(WEEKDAY(B2626)=7,1,0))))))</f>
        <v>1</v>
      </c>
    </row>
    <row r="2627" spans="2:21" ht="13.95" customHeight="1" x14ac:dyDescent="0.25">
      <c r="B2627" s="784">
        <f t="shared" si="122"/>
        <v>45492</v>
      </c>
      <c r="C2627" s="785">
        <v>7</v>
      </c>
      <c r="D2627" s="786">
        <f>IFERROR((INDEX(METADATA!$T$2:$T$20,MATCH(B2627,METADATA!$S$2:$S$20,0))),0)</f>
        <v>0</v>
      </c>
      <c r="E2627" s="785" t="str">
        <f t="shared" si="120"/>
        <v>HI</v>
      </c>
      <c r="F2627" s="786">
        <f>VLOOKUP(C2627,METADATA!$A$5:$H$29,IF(E2627="HI",2,IF(E2627="LO",6,10))+IF(D2627=1,2,IF(D2627=7,1,(IF(WEEKDAY(B2627)=1,2,IF(WEEKDAY(B2627)=7,1,0))))))</f>
        <v>1</v>
      </c>
      <c r="G2627" s="786">
        <f>VLOOKUP(C2627,METADATA!$J$5:$Q$29,IF(E2627="HI",2,IF(E2627="LO",6,10))+IF(D2627=1,2,IF(D2627=7,1,(IF(WEEKDAY(B2627)=1,2,IF(WEEKDAY(B2627)=7,1,0))))))</f>
        <v>1</v>
      </c>
      <c r="H2627" s="787">
        <v>13453.5</v>
      </c>
      <c r="I2627" s="788">
        <v>4315.5900573730469</v>
      </c>
      <c r="K2627" s="795">
        <v>865.8125</v>
      </c>
      <c r="M2627" s="798">
        <f t="shared" si="121"/>
        <v>14128.728881017469</v>
      </c>
      <c r="N2627" s="303"/>
      <c r="S2627" s="786">
        <v>0</v>
      </c>
      <c r="T2627" s="781">
        <f>VLOOKUP(C2627,METADATA!$J$5:$Q$29,IF(E2627="HI",2,IF(E2627="LO",6,10))+IF(S2627=1,2,IF(D2627=7,1,(IF(WEEKDAY(B2627)=1,2,IF(WEEKDAY(B2627)=7,1,0))))))</f>
        <v>1</v>
      </c>
      <c r="U2627" s="781">
        <f>VLOOKUP(C2627,METADATA!$A$5:$H$29,IF(E2627="HI",2,IF(E2627="LO",6,10))+IF(S2627=1,2,IF(D2627=7,1,(IF(WEEKDAY(B2627)=1,2,IF(WEEKDAY(B2627)=7,1,0))))))</f>
        <v>1</v>
      </c>
    </row>
    <row r="2628" spans="2:21" ht="13.95" customHeight="1" x14ac:dyDescent="0.25">
      <c r="B2628" s="784">
        <f t="shared" si="122"/>
        <v>45492</v>
      </c>
      <c r="C2628" s="785">
        <v>8</v>
      </c>
      <c r="D2628" s="786">
        <f>IFERROR((INDEX(METADATA!$T$2:$T$20,MATCH(B2628,METADATA!$S$2:$S$20,0))),0)</f>
        <v>0</v>
      </c>
      <c r="E2628" s="785" t="str">
        <f t="shared" ref="E2628:E2691" si="123">IF(B2628="","",IF(AND(MONTH(B2628)&gt;=MONTH($AA$9),MONTH(B2628)&lt;=MONTH($AA$11)),"HI","LO"))</f>
        <v>HI</v>
      </c>
      <c r="F2628" s="786">
        <f>VLOOKUP(C2628,METADATA!$A$5:$H$29,IF(E2628="HI",2,IF(E2628="LO",6,10))+IF(D2628=1,2,IF(D2628=7,1,(IF(WEEKDAY(B2628)=1,2,IF(WEEKDAY(B2628)=7,1,0))))))</f>
        <v>2</v>
      </c>
      <c r="G2628" s="786">
        <f>VLOOKUP(C2628,METADATA!$J$5:$Q$29,IF(E2628="HI",2,IF(E2628="LO",6,10))+IF(D2628=1,2,IF(D2628=7,1,(IF(WEEKDAY(B2628)=1,2,IF(WEEKDAY(B2628)=7,1,0))))))</f>
        <v>1</v>
      </c>
      <c r="H2628" s="787">
        <v>14964.25</v>
      </c>
      <c r="I2628" s="788">
        <v>4414.1050720214844</v>
      </c>
      <c r="K2628" s="795">
        <v>834.63750000000005</v>
      </c>
      <c r="M2628" s="798">
        <f t="shared" ref="M2628:M2691" si="124">SQRT(H2628^2+I2628^2)</f>
        <v>15601.70188310704</v>
      </c>
      <c r="N2628" s="303"/>
      <c r="S2628" s="786">
        <v>0</v>
      </c>
      <c r="T2628" s="781">
        <f>VLOOKUP(C2628,METADATA!$J$5:$Q$29,IF(E2628="HI",2,IF(E2628="LO",6,10))+IF(S2628=1,2,IF(D2628=7,1,(IF(WEEKDAY(B2628)=1,2,IF(WEEKDAY(B2628)=7,1,0))))))</f>
        <v>1</v>
      </c>
      <c r="U2628" s="781">
        <f>VLOOKUP(C2628,METADATA!$A$5:$H$29,IF(E2628="HI",2,IF(E2628="LO",6,10))+IF(S2628=1,2,IF(D2628=7,1,(IF(WEEKDAY(B2628)=1,2,IF(WEEKDAY(B2628)=7,1,0))))))</f>
        <v>2</v>
      </c>
    </row>
    <row r="2629" spans="2:21" ht="13.95" customHeight="1" x14ac:dyDescent="0.25">
      <c r="B2629" s="784">
        <f t="shared" si="122"/>
        <v>45492</v>
      </c>
      <c r="C2629" s="785">
        <v>9</v>
      </c>
      <c r="D2629" s="786">
        <f>IFERROR((INDEX(METADATA!$T$2:$T$20,MATCH(B2629,METADATA!$S$2:$S$20,0))),0)</f>
        <v>0</v>
      </c>
      <c r="E2629" s="785" t="str">
        <f t="shared" si="123"/>
        <v>HI</v>
      </c>
      <c r="F2629" s="786">
        <f>VLOOKUP(C2629,METADATA!$A$5:$H$29,IF(E2629="HI",2,IF(E2629="LO",6,10))+IF(D2629=1,2,IF(D2629=7,1,(IF(WEEKDAY(B2629)=1,2,IF(WEEKDAY(B2629)=7,1,0))))))</f>
        <v>2</v>
      </c>
      <c r="G2629" s="786">
        <f>VLOOKUP(C2629,METADATA!$J$5:$Q$29,IF(E2629="HI",2,IF(E2629="LO",6,10))+IF(D2629=1,2,IF(D2629=7,1,(IF(WEEKDAY(B2629)=1,2,IF(WEEKDAY(B2629)=7,1,0))))))</f>
        <v>2</v>
      </c>
      <c r="H2629" s="787">
        <v>15428.25</v>
      </c>
      <c r="I2629" s="788">
        <v>4340.8649597167969</v>
      </c>
      <c r="K2629" s="795">
        <v>847.33749999999998</v>
      </c>
      <c r="M2629" s="798">
        <f t="shared" si="124"/>
        <v>16027.289435865227</v>
      </c>
      <c r="N2629" s="303"/>
      <c r="S2629" s="786">
        <v>0</v>
      </c>
      <c r="T2629" s="781">
        <f>VLOOKUP(C2629,METADATA!$J$5:$Q$29,IF(E2629="HI",2,IF(E2629="LO",6,10))+IF(S2629=1,2,IF(D2629=7,1,(IF(WEEKDAY(B2629)=1,2,IF(WEEKDAY(B2629)=7,1,0))))))</f>
        <v>2</v>
      </c>
      <c r="U2629" s="781">
        <f>VLOOKUP(C2629,METADATA!$A$5:$H$29,IF(E2629="HI",2,IF(E2629="LO",6,10))+IF(S2629=1,2,IF(D2629=7,1,(IF(WEEKDAY(B2629)=1,2,IF(WEEKDAY(B2629)=7,1,0))))))</f>
        <v>2</v>
      </c>
    </row>
    <row r="2630" spans="2:21" ht="13.95" customHeight="1" x14ac:dyDescent="0.25">
      <c r="B2630" s="784">
        <f t="shared" si="122"/>
        <v>45492</v>
      </c>
      <c r="C2630" s="785">
        <v>10</v>
      </c>
      <c r="D2630" s="786">
        <f>IFERROR((INDEX(METADATA!$T$2:$T$20,MATCH(B2630,METADATA!$S$2:$S$20,0))),0)</f>
        <v>0</v>
      </c>
      <c r="E2630" s="785" t="str">
        <f t="shared" si="123"/>
        <v>HI</v>
      </c>
      <c r="F2630" s="786">
        <f>VLOOKUP(C2630,METADATA!$A$5:$H$29,IF(E2630="HI",2,IF(E2630="LO",6,10))+IF(D2630=1,2,IF(D2630=7,1,(IF(WEEKDAY(B2630)=1,2,IF(WEEKDAY(B2630)=7,1,0))))))</f>
        <v>2</v>
      </c>
      <c r="G2630" s="786">
        <f>VLOOKUP(C2630,METADATA!$J$5:$Q$29,IF(E2630="HI",2,IF(E2630="LO",6,10))+IF(D2630=1,2,IF(D2630=7,1,(IF(WEEKDAY(B2630)=1,2,IF(WEEKDAY(B2630)=7,1,0))))))</f>
        <v>2</v>
      </c>
      <c r="H2630" s="787">
        <v>14640.25</v>
      </c>
      <c r="I2630" s="788">
        <v>3178.2874755859375</v>
      </c>
      <c r="K2630" s="795">
        <v>851.61249999999995</v>
      </c>
      <c r="M2630" s="798">
        <f t="shared" si="124"/>
        <v>14981.269350090679</v>
      </c>
      <c r="N2630" s="303"/>
      <c r="S2630" s="786">
        <v>0</v>
      </c>
      <c r="T2630" s="781">
        <f>VLOOKUP(C2630,METADATA!$J$5:$Q$29,IF(E2630="HI",2,IF(E2630="LO",6,10))+IF(S2630=1,2,IF(D2630=7,1,(IF(WEEKDAY(B2630)=1,2,IF(WEEKDAY(B2630)=7,1,0))))))</f>
        <v>2</v>
      </c>
      <c r="U2630" s="781">
        <f>VLOOKUP(C2630,METADATA!$A$5:$H$29,IF(E2630="HI",2,IF(E2630="LO",6,10))+IF(S2630=1,2,IF(D2630=7,1,(IF(WEEKDAY(B2630)=1,2,IF(WEEKDAY(B2630)=7,1,0))))))</f>
        <v>2</v>
      </c>
    </row>
    <row r="2631" spans="2:21" ht="13.95" customHeight="1" x14ac:dyDescent="0.25">
      <c r="B2631" s="784">
        <f t="shared" si="122"/>
        <v>45492</v>
      </c>
      <c r="C2631" s="785">
        <v>11</v>
      </c>
      <c r="D2631" s="786">
        <f>IFERROR((INDEX(METADATA!$T$2:$T$20,MATCH(B2631,METADATA!$S$2:$S$20,0))),0)</f>
        <v>0</v>
      </c>
      <c r="E2631" s="785" t="str">
        <f t="shared" si="123"/>
        <v>HI</v>
      </c>
      <c r="F2631" s="786">
        <f>VLOOKUP(C2631,METADATA!$A$5:$H$29,IF(E2631="HI",2,IF(E2631="LO",6,10))+IF(D2631=1,2,IF(D2631=7,1,(IF(WEEKDAY(B2631)=1,2,IF(WEEKDAY(B2631)=7,1,0))))))</f>
        <v>2</v>
      </c>
      <c r="G2631" s="786">
        <f>VLOOKUP(C2631,METADATA!$J$5:$Q$29,IF(E2631="HI",2,IF(E2631="LO",6,10))+IF(D2631=1,2,IF(D2631=7,1,(IF(WEEKDAY(B2631)=1,2,IF(WEEKDAY(B2631)=7,1,0))))))</f>
        <v>2</v>
      </c>
      <c r="H2631" s="787">
        <v>14991.25</v>
      </c>
      <c r="I2631" s="788">
        <v>3248.8100280761719</v>
      </c>
      <c r="K2631" s="795">
        <v>856.5</v>
      </c>
      <c r="M2631" s="798">
        <f t="shared" si="124"/>
        <v>15339.241935670365</v>
      </c>
      <c r="N2631" s="303"/>
      <c r="S2631" s="786">
        <v>0</v>
      </c>
      <c r="T2631" s="781">
        <f>VLOOKUP(C2631,METADATA!$J$5:$Q$29,IF(E2631="HI",2,IF(E2631="LO",6,10))+IF(S2631=1,2,IF(D2631=7,1,(IF(WEEKDAY(B2631)=1,2,IF(WEEKDAY(B2631)=7,1,0))))))</f>
        <v>2</v>
      </c>
      <c r="U2631" s="781">
        <f>VLOOKUP(C2631,METADATA!$A$5:$H$29,IF(E2631="HI",2,IF(E2631="LO",6,10))+IF(S2631=1,2,IF(D2631=7,1,(IF(WEEKDAY(B2631)=1,2,IF(WEEKDAY(B2631)=7,1,0))))))</f>
        <v>2</v>
      </c>
    </row>
    <row r="2632" spans="2:21" ht="13.95" customHeight="1" x14ac:dyDescent="0.25">
      <c r="B2632" s="784">
        <f t="shared" si="122"/>
        <v>45492</v>
      </c>
      <c r="C2632" s="785">
        <v>12</v>
      </c>
      <c r="D2632" s="786">
        <f>IFERROR((INDEX(METADATA!$T$2:$T$20,MATCH(B2632,METADATA!$S$2:$S$20,0))),0)</f>
        <v>0</v>
      </c>
      <c r="E2632" s="785" t="str">
        <f t="shared" si="123"/>
        <v>HI</v>
      </c>
      <c r="F2632" s="786">
        <f>VLOOKUP(C2632,METADATA!$A$5:$H$29,IF(E2632="HI",2,IF(E2632="LO",6,10))+IF(D2632=1,2,IF(D2632=7,1,(IF(WEEKDAY(B2632)=1,2,IF(WEEKDAY(B2632)=7,1,0))))))</f>
        <v>2</v>
      </c>
      <c r="G2632" s="786">
        <f>VLOOKUP(C2632,METADATA!$J$5:$Q$29,IF(E2632="HI",2,IF(E2632="LO",6,10))+IF(D2632=1,2,IF(D2632=7,1,(IF(WEEKDAY(B2632)=1,2,IF(WEEKDAY(B2632)=7,1,0))))))</f>
        <v>2</v>
      </c>
      <c r="H2632" s="787">
        <v>15055.5</v>
      </c>
      <c r="I2632" s="788">
        <v>3236.20751953125</v>
      </c>
      <c r="K2632" s="795">
        <v>824.32500000000005</v>
      </c>
      <c r="M2632" s="798">
        <f t="shared" si="124"/>
        <v>15399.386979989515</v>
      </c>
      <c r="N2632" s="303"/>
      <c r="S2632" s="786">
        <v>0</v>
      </c>
      <c r="T2632" s="781">
        <f>VLOOKUP(C2632,METADATA!$J$5:$Q$29,IF(E2632="HI",2,IF(E2632="LO",6,10))+IF(S2632=1,2,IF(D2632=7,1,(IF(WEEKDAY(B2632)=1,2,IF(WEEKDAY(B2632)=7,1,0))))))</f>
        <v>2</v>
      </c>
      <c r="U2632" s="781">
        <f>VLOOKUP(C2632,METADATA!$A$5:$H$29,IF(E2632="HI",2,IF(E2632="LO",6,10))+IF(S2632=1,2,IF(D2632=7,1,(IF(WEEKDAY(B2632)=1,2,IF(WEEKDAY(B2632)=7,1,0))))))</f>
        <v>2</v>
      </c>
    </row>
    <row r="2633" spans="2:21" ht="13.95" customHeight="1" x14ac:dyDescent="0.25">
      <c r="B2633" s="784">
        <f t="shared" si="122"/>
        <v>45492</v>
      </c>
      <c r="C2633" s="785">
        <v>13</v>
      </c>
      <c r="D2633" s="786">
        <f>IFERROR((INDEX(METADATA!$T$2:$T$20,MATCH(B2633,METADATA!$S$2:$S$20,0))),0)</f>
        <v>0</v>
      </c>
      <c r="E2633" s="785" t="str">
        <f t="shared" si="123"/>
        <v>HI</v>
      </c>
      <c r="F2633" s="786">
        <f>VLOOKUP(C2633,METADATA!$A$5:$H$29,IF(E2633="HI",2,IF(E2633="LO",6,10))+IF(D2633=1,2,IF(D2633=7,1,(IF(WEEKDAY(B2633)=1,2,IF(WEEKDAY(B2633)=7,1,0))))))</f>
        <v>2</v>
      </c>
      <c r="G2633" s="786">
        <f>VLOOKUP(C2633,METADATA!$J$5:$Q$29,IF(E2633="HI",2,IF(E2633="LO",6,10))+IF(D2633=1,2,IF(D2633=7,1,(IF(WEEKDAY(B2633)=1,2,IF(WEEKDAY(B2633)=7,1,0))))))</f>
        <v>2</v>
      </c>
      <c r="H2633" s="787">
        <v>14706.5</v>
      </c>
      <c r="I2633" s="788">
        <v>4404.1399841308594</v>
      </c>
      <c r="K2633" s="795">
        <v>882.73749999999995</v>
      </c>
      <c r="M2633" s="798">
        <f t="shared" si="124"/>
        <v>15351.794398369859</v>
      </c>
      <c r="N2633" s="303"/>
      <c r="S2633" s="786">
        <v>0</v>
      </c>
      <c r="T2633" s="781">
        <f>VLOOKUP(C2633,METADATA!$J$5:$Q$29,IF(E2633="HI",2,IF(E2633="LO",6,10))+IF(S2633=1,2,IF(D2633=7,1,(IF(WEEKDAY(B2633)=1,2,IF(WEEKDAY(B2633)=7,1,0))))))</f>
        <v>2</v>
      </c>
      <c r="U2633" s="781">
        <f>VLOOKUP(C2633,METADATA!$A$5:$H$29,IF(E2633="HI",2,IF(E2633="LO",6,10))+IF(S2633=1,2,IF(D2633=7,1,(IF(WEEKDAY(B2633)=1,2,IF(WEEKDAY(B2633)=7,1,0))))))</f>
        <v>2</v>
      </c>
    </row>
    <row r="2634" spans="2:21" ht="13.95" customHeight="1" x14ac:dyDescent="0.25">
      <c r="B2634" s="784">
        <f t="shared" si="122"/>
        <v>45492</v>
      </c>
      <c r="C2634" s="785">
        <v>14</v>
      </c>
      <c r="D2634" s="786">
        <f>IFERROR((INDEX(METADATA!$T$2:$T$20,MATCH(B2634,METADATA!$S$2:$S$20,0))),0)</f>
        <v>0</v>
      </c>
      <c r="E2634" s="785" t="str">
        <f t="shared" si="123"/>
        <v>HI</v>
      </c>
      <c r="F2634" s="786">
        <f>VLOOKUP(C2634,METADATA!$A$5:$H$29,IF(E2634="HI",2,IF(E2634="LO",6,10))+IF(D2634=1,2,IF(D2634=7,1,(IF(WEEKDAY(B2634)=1,2,IF(WEEKDAY(B2634)=7,1,0))))))</f>
        <v>2</v>
      </c>
      <c r="G2634" s="786">
        <f>VLOOKUP(C2634,METADATA!$J$5:$Q$29,IF(E2634="HI",2,IF(E2634="LO",6,10))+IF(D2634=1,2,IF(D2634=7,1,(IF(WEEKDAY(B2634)=1,2,IF(WEEKDAY(B2634)=7,1,0))))))</f>
        <v>2</v>
      </c>
      <c r="H2634" s="787">
        <v>14772.5</v>
      </c>
      <c r="I2634" s="788">
        <v>4455.1500244140625</v>
      </c>
      <c r="K2634" s="795">
        <v>909.3125</v>
      </c>
      <c r="M2634" s="798">
        <f t="shared" si="124"/>
        <v>15429.683016511928</v>
      </c>
      <c r="N2634" s="303"/>
      <c r="S2634" s="786">
        <v>0</v>
      </c>
      <c r="T2634" s="781">
        <f>VLOOKUP(C2634,METADATA!$J$5:$Q$29,IF(E2634="HI",2,IF(E2634="LO",6,10))+IF(S2634=1,2,IF(D2634=7,1,(IF(WEEKDAY(B2634)=1,2,IF(WEEKDAY(B2634)=7,1,0))))))</f>
        <v>2</v>
      </c>
      <c r="U2634" s="781">
        <f>VLOOKUP(C2634,METADATA!$A$5:$H$29,IF(E2634="HI",2,IF(E2634="LO",6,10))+IF(S2634=1,2,IF(D2634=7,1,(IF(WEEKDAY(B2634)=1,2,IF(WEEKDAY(B2634)=7,1,0))))))</f>
        <v>2</v>
      </c>
    </row>
    <row r="2635" spans="2:21" ht="13.95" customHeight="1" x14ac:dyDescent="0.25">
      <c r="B2635" s="784">
        <f t="shared" si="122"/>
        <v>45492</v>
      </c>
      <c r="C2635" s="785">
        <v>15</v>
      </c>
      <c r="D2635" s="786">
        <f>IFERROR((INDEX(METADATA!$T$2:$T$20,MATCH(B2635,METADATA!$S$2:$S$20,0))),0)</f>
        <v>0</v>
      </c>
      <c r="E2635" s="785" t="str">
        <f t="shared" si="123"/>
        <v>HI</v>
      </c>
      <c r="F2635" s="786">
        <f>VLOOKUP(C2635,METADATA!$A$5:$H$29,IF(E2635="HI",2,IF(E2635="LO",6,10))+IF(D2635=1,2,IF(D2635=7,1,(IF(WEEKDAY(B2635)=1,2,IF(WEEKDAY(B2635)=7,1,0))))))</f>
        <v>2</v>
      </c>
      <c r="G2635" s="786">
        <f>VLOOKUP(C2635,METADATA!$J$5:$Q$29,IF(E2635="HI",2,IF(E2635="LO",6,10))+IF(D2635=1,2,IF(D2635=7,1,(IF(WEEKDAY(B2635)=1,2,IF(WEEKDAY(B2635)=7,1,0))))))</f>
        <v>2</v>
      </c>
      <c r="H2635" s="787">
        <v>14485</v>
      </c>
      <c r="I2635" s="788">
        <v>4625.300048828125</v>
      </c>
      <c r="K2635" s="795">
        <v>905.6</v>
      </c>
      <c r="M2635" s="798">
        <f t="shared" si="124"/>
        <v>15205.545881081989</v>
      </c>
      <c r="N2635" s="303"/>
      <c r="S2635" s="786">
        <v>0</v>
      </c>
      <c r="T2635" s="781">
        <f>VLOOKUP(C2635,METADATA!$J$5:$Q$29,IF(E2635="HI",2,IF(E2635="LO",6,10))+IF(S2635=1,2,IF(D2635=7,1,(IF(WEEKDAY(B2635)=1,2,IF(WEEKDAY(B2635)=7,1,0))))))</f>
        <v>2</v>
      </c>
      <c r="U2635" s="781">
        <f>VLOOKUP(C2635,METADATA!$A$5:$H$29,IF(E2635="HI",2,IF(E2635="LO",6,10))+IF(S2635=1,2,IF(D2635=7,1,(IF(WEEKDAY(B2635)=1,2,IF(WEEKDAY(B2635)=7,1,0))))))</f>
        <v>2</v>
      </c>
    </row>
    <row r="2636" spans="2:21" ht="13.95" customHeight="1" x14ac:dyDescent="0.25">
      <c r="B2636" s="784">
        <f t="shared" si="122"/>
        <v>45492</v>
      </c>
      <c r="C2636" s="785">
        <v>16</v>
      </c>
      <c r="D2636" s="786">
        <f>IFERROR((INDEX(METADATA!$T$2:$T$20,MATCH(B2636,METADATA!$S$2:$S$20,0))),0)</f>
        <v>0</v>
      </c>
      <c r="E2636" s="785" t="str">
        <f t="shared" si="123"/>
        <v>HI</v>
      </c>
      <c r="F2636" s="786">
        <f>VLOOKUP(C2636,METADATA!$A$5:$H$29,IF(E2636="HI",2,IF(E2636="LO",6,10))+IF(D2636=1,2,IF(D2636=7,1,(IF(WEEKDAY(B2636)=1,2,IF(WEEKDAY(B2636)=7,1,0))))))</f>
        <v>2</v>
      </c>
      <c r="G2636" s="786">
        <f>VLOOKUP(C2636,METADATA!$J$5:$Q$29,IF(E2636="HI",2,IF(E2636="LO",6,10))+IF(D2636=1,2,IF(D2636=7,1,(IF(WEEKDAY(B2636)=1,2,IF(WEEKDAY(B2636)=7,1,0))))))</f>
        <v>2</v>
      </c>
      <c r="H2636" s="787">
        <v>13949</v>
      </c>
      <c r="I2636" s="788">
        <v>4544.4849548339844</v>
      </c>
      <c r="K2636" s="795">
        <v>913.98749999999995</v>
      </c>
      <c r="M2636" s="798">
        <f t="shared" si="124"/>
        <v>14670.615000902737</v>
      </c>
      <c r="N2636" s="303"/>
      <c r="S2636" s="786">
        <v>0</v>
      </c>
      <c r="T2636" s="781">
        <f>VLOOKUP(C2636,METADATA!$J$5:$Q$29,IF(E2636="HI",2,IF(E2636="LO",6,10))+IF(S2636=1,2,IF(D2636=7,1,(IF(WEEKDAY(B2636)=1,2,IF(WEEKDAY(B2636)=7,1,0))))))</f>
        <v>2</v>
      </c>
      <c r="U2636" s="781">
        <f>VLOOKUP(C2636,METADATA!$A$5:$H$29,IF(E2636="HI",2,IF(E2636="LO",6,10))+IF(S2636=1,2,IF(D2636=7,1,(IF(WEEKDAY(B2636)=1,2,IF(WEEKDAY(B2636)=7,1,0))))))</f>
        <v>2</v>
      </c>
    </row>
    <row r="2637" spans="2:21" ht="13.95" customHeight="1" x14ac:dyDescent="0.25">
      <c r="B2637" s="784">
        <f t="shared" si="122"/>
        <v>45492</v>
      </c>
      <c r="C2637" s="785">
        <v>17</v>
      </c>
      <c r="D2637" s="786">
        <f>IFERROR((INDEX(METADATA!$T$2:$T$20,MATCH(B2637,METADATA!$S$2:$S$20,0))),0)</f>
        <v>0</v>
      </c>
      <c r="E2637" s="785" t="str">
        <f t="shared" si="123"/>
        <v>HI</v>
      </c>
      <c r="F2637" s="786">
        <f>VLOOKUP(C2637,METADATA!$A$5:$H$29,IF(E2637="HI",2,IF(E2637="LO",6,10))+IF(D2637=1,2,IF(D2637=7,1,(IF(WEEKDAY(B2637)=1,2,IF(WEEKDAY(B2637)=7,1,0))))))</f>
        <v>1</v>
      </c>
      <c r="G2637" s="786">
        <f>VLOOKUP(C2637,METADATA!$J$5:$Q$29,IF(E2637="HI",2,IF(E2637="LO",6,10))+IF(D2637=1,2,IF(D2637=7,1,(IF(WEEKDAY(B2637)=1,2,IF(WEEKDAY(B2637)=7,1,0))))))</f>
        <v>1</v>
      </c>
      <c r="H2637" s="787">
        <v>13644.5</v>
      </c>
      <c r="I2637" s="788">
        <v>4303.3300170898438</v>
      </c>
      <c r="K2637" s="795">
        <v>902.26250000000005</v>
      </c>
      <c r="M2637" s="798">
        <f t="shared" si="124"/>
        <v>14307.027276341738</v>
      </c>
      <c r="N2637" s="303"/>
      <c r="S2637" s="786">
        <v>0</v>
      </c>
      <c r="T2637" s="781">
        <f>VLOOKUP(C2637,METADATA!$J$5:$Q$29,IF(E2637="HI",2,IF(E2637="LO",6,10))+IF(S2637=1,2,IF(D2637=7,1,(IF(WEEKDAY(B2637)=1,2,IF(WEEKDAY(B2637)=7,1,0))))))</f>
        <v>1</v>
      </c>
      <c r="U2637" s="781">
        <f>VLOOKUP(C2637,METADATA!$A$5:$H$29,IF(E2637="HI",2,IF(E2637="LO",6,10))+IF(S2637=1,2,IF(D2637=7,1,(IF(WEEKDAY(B2637)=1,2,IF(WEEKDAY(B2637)=7,1,0))))))</f>
        <v>1</v>
      </c>
    </row>
    <row r="2638" spans="2:21" ht="13.95" customHeight="1" x14ac:dyDescent="0.25">
      <c r="B2638" s="784">
        <f t="shared" si="122"/>
        <v>45492</v>
      </c>
      <c r="C2638" s="785">
        <v>18</v>
      </c>
      <c r="D2638" s="786">
        <f>IFERROR((INDEX(METADATA!$T$2:$T$20,MATCH(B2638,METADATA!$S$2:$S$20,0))),0)</f>
        <v>0</v>
      </c>
      <c r="E2638" s="785" t="str">
        <f t="shared" si="123"/>
        <v>HI</v>
      </c>
      <c r="F2638" s="786">
        <f>VLOOKUP(C2638,METADATA!$A$5:$H$29,IF(E2638="HI",2,IF(E2638="LO",6,10))+IF(D2638=1,2,IF(D2638=7,1,(IF(WEEKDAY(B2638)=1,2,IF(WEEKDAY(B2638)=7,1,0))))))</f>
        <v>1</v>
      </c>
      <c r="G2638" s="786">
        <f>VLOOKUP(C2638,METADATA!$J$5:$Q$29,IF(E2638="HI",2,IF(E2638="LO",6,10))+IF(D2638=1,2,IF(D2638=7,1,(IF(WEEKDAY(B2638)=1,2,IF(WEEKDAY(B2638)=7,1,0))))))</f>
        <v>1</v>
      </c>
      <c r="H2638" s="787">
        <v>13191.75</v>
      </c>
      <c r="I2638" s="788">
        <v>3975.9100036621094</v>
      </c>
      <c r="K2638" s="795">
        <v>933.76250000000005</v>
      </c>
      <c r="M2638" s="798">
        <f t="shared" si="124"/>
        <v>13777.885484344846</v>
      </c>
      <c r="N2638" s="303"/>
      <c r="S2638" s="786">
        <v>0</v>
      </c>
      <c r="T2638" s="781">
        <f>VLOOKUP(C2638,METADATA!$J$5:$Q$29,IF(E2638="HI",2,IF(E2638="LO",6,10))+IF(S2638=1,2,IF(D2638=7,1,(IF(WEEKDAY(B2638)=1,2,IF(WEEKDAY(B2638)=7,1,0))))))</f>
        <v>1</v>
      </c>
      <c r="U2638" s="781">
        <f>VLOOKUP(C2638,METADATA!$A$5:$H$29,IF(E2638="HI",2,IF(E2638="LO",6,10))+IF(S2638=1,2,IF(D2638=7,1,(IF(WEEKDAY(B2638)=1,2,IF(WEEKDAY(B2638)=7,1,0))))))</f>
        <v>1</v>
      </c>
    </row>
    <row r="2639" spans="2:21" ht="13.95" customHeight="1" x14ac:dyDescent="0.25">
      <c r="B2639" s="784">
        <f t="shared" si="122"/>
        <v>45492</v>
      </c>
      <c r="C2639" s="785">
        <v>19</v>
      </c>
      <c r="D2639" s="786">
        <f>IFERROR((INDEX(METADATA!$T$2:$T$20,MATCH(B2639,METADATA!$S$2:$S$20,0))),0)</f>
        <v>0</v>
      </c>
      <c r="E2639" s="785" t="str">
        <f t="shared" si="123"/>
        <v>HI</v>
      </c>
      <c r="F2639" s="786">
        <f>VLOOKUP(C2639,METADATA!$A$5:$H$29,IF(E2639="HI",2,IF(E2639="LO",6,10))+IF(D2639=1,2,IF(D2639=7,1,(IF(WEEKDAY(B2639)=1,2,IF(WEEKDAY(B2639)=7,1,0))))))</f>
        <v>1</v>
      </c>
      <c r="G2639" s="786">
        <f>VLOOKUP(C2639,METADATA!$J$5:$Q$29,IF(E2639="HI",2,IF(E2639="LO",6,10))+IF(D2639=1,2,IF(D2639=7,1,(IF(WEEKDAY(B2639)=1,2,IF(WEEKDAY(B2639)=7,1,0))))))</f>
        <v>2</v>
      </c>
      <c r="H2639" s="787">
        <v>13339.5</v>
      </c>
      <c r="I2639" s="788">
        <v>3982.1549682617188</v>
      </c>
      <c r="K2639" s="795">
        <v>0</v>
      </c>
      <c r="M2639" s="798">
        <f t="shared" si="124"/>
        <v>13921.200323292942</v>
      </c>
      <c r="N2639" s="303"/>
      <c r="S2639" s="786">
        <v>0</v>
      </c>
      <c r="T2639" s="781">
        <f>VLOOKUP(C2639,METADATA!$J$5:$Q$29,IF(E2639="HI",2,IF(E2639="LO",6,10))+IF(S2639=1,2,IF(D2639=7,1,(IF(WEEKDAY(B2639)=1,2,IF(WEEKDAY(B2639)=7,1,0))))))</f>
        <v>2</v>
      </c>
      <c r="U2639" s="781">
        <f>VLOOKUP(C2639,METADATA!$A$5:$H$29,IF(E2639="HI",2,IF(E2639="LO",6,10))+IF(S2639=1,2,IF(D2639=7,1,(IF(WEEKDAY(B2639)=1,2,IF(WEEKDAY(B2639)=7,1,0))))))</f>
        <v>1</v>
      </c>
    </row>
    <row r="2640" spans="2:21" ht="13.95" customHeight="1" x14ac:dyDescent="0.25">
      <c r="B2640" s="784">
        <f t="shared" si="122"/>
        <v>45492</v>
      </c>
      <c r="C2640" s="785">
        <v>20</v>
      </c>
      <c r="D2640" s="786">
        <f>IFERROR((INDEX(METADATA!$T$2:$T$20,MATCH(B2640,METADATA!$S$2:$S$20,0))),0)</f>
        <v>0</v>
      </c>
      <c r="E2640" s="785" t="str">
        <f t="shared" si="123"/>
        <v>HI</v>
      </c>
      <c r="F2640" s="786">
        <f>VLOOKUP(C2640,METADATA!$A$5:$H$29,IF(E2640="HI",2,IF(E2640="LO",6,10))+IF(D2640=1,2,IF(D2640=7,1,(IF(WEEKDAY(B2640)=1,2,IF(WEEKDAY(B2640)=7,1,0))))))</f>
        <v>2</v>
      </c>
      <c r="G2640" s="786">
        <f>VLOOKUP(C2640,METADATA!$J$5:$Q$29,IF(E2640="HI",2,IF(E2640="LO",6,10))+IF(D2640=1,2,IF(D2640=7,1,(IF(WEEKDAY(B2640)=1,2,IF(WEEKDAY(B2640)=7,1,0))))))</f>
        <v>2</v>
      </c>
      <c r="H2640" s="787">
        <v>12120.25</v>
      </c>
      <c r="I2640" s="788">
        <v>4201.3599853515625</v>
      </c>
      <c r="K2640" s="795">
        <v>0</v>
      </c>
      <c r="M2640" s="798">
        <f t="shared" si="124"/>
        <v>12827.777897555494</v>
      </c>
      <c r="N2640" s="303"/>
      <c r="S2640" s="786">
        <v>0</v>
      </c>
      <c r="T2640" s="781">
        <f>VLOOKUP(C2640,METADATA!$J$5:$Q$29,IF(E2640="HI",2,IF(E2640="LO",6,10))+IF(S2640=1,2,IF(D2640=7,1,(IF(WEEKDAY(B2640)=1,2,IF(WEEKDAY(B2640)=7,1,0))))))</f>
        <v>2</v>
      </c>
      <c r="U2640" s="781">
        <f>VLOOKUP(C2640,METADATA!$A$5:$H$29,IF(E2640="HI",2,IF(E2640="LO",6,10))+IF(S2640=1,2,IF(D2640=7,1,(IF(WEEKDAY(B2640)=1,2,IF(WEEKDAY(B2640)=7,1,0))))))</f>
        <v>2</v>
      </c>
    </row>
    <row r="2641" spans="2:21" ht="13.95" customHeight="1" x14ac:dyDescent="0.25">
      <c r="B2641" s="784">
        <f t="shared" si="122"/>
        <v>45492</v>
      </c>
      <c r="C2641" s="785">
        <v>21</v>
      </c>
      <c r="D2641" s="786">
        <f>IFERROR((INDEX(METADATA!$T$2:$T$20,MATCH(B2641,METADATA!$S$2:$S$20,0))),0)</f>
        <v>0</v>
      </c>
      <c r="E2641" s="785" t="str">
        <f t="shared" si="123"/>
        <v>HI</v>
      </c>
      <c r="F2641" s="786">
        <f>VLOOKUP(C2641,METADATA!$A$5:$H$29,IF(E2641="HI",2,IF(E2641="LO",6,10))+IF(D2641=1,2,IF(D2641=7,1,(IF(WEEKDAY(B2641)=1,2,IF(WEEKDAY(B2641)=7,1,0))))))</f>
        <v>2</v>
      </c>
      <c r="G2641" s="786">
        <f>VLOOKUP(C2641,METADATA!$J$5:$Q$29,IF(E2641="HI",2,IF(E2641="LO",6,10))+IF(D2641=1,2,IF(D2641=7,1,(IF(WEEKDAY(B2641)=1,2,IF(WEEKDAY(B2641)=7,1,0))))))</f>
        <v>2</v>
      </c>
      <c r="H2641" s="787">
        <v>11266</v>
      </c>
      <c r="I2641" s="788">
        <v>4561.3049926757813</v>
      </c>
      <c r="K2641" s="795">
        <v>0</v>
      </c>
      <c r="M2641" s="798">
        <f t="shared" si="124"/>
        <v>12154.351452718858</v>
      </c>
      <c r="N2641" s="303"/>
      <c r="S2641" s="786">
        <v>0</v>
      </c>
      <c r="T2641" s="781">
        <f>VLOOKUP(C2641,METADATA!$J$5:$Q$29,IF(E2641="HI",2,IF(E2641="LO",6,10))+IF(S2641=1,2,IF(D2641=7,1,(IF(WEEKDAY(B2641)=1,2,IF(WEEKDAY(B2641)=7,1,0))))))</f>
        <v>2</v>
      </c>
      <c r="U2641" s="781">
        <f>VLOOKUP(C2641,METADATA!$A$5:$H$29,IF(E2641="HI",2,IF(E2641="LO",6,10))+IF(S2641=1,2,IF(D2641=7,1,(IF(WEEKDAY(B2641)=1,2,IF(WEEKDAY(B2641)=7,1,0))))))</f>
        <v>2</v>
      </c>
    </row>
    <row r="2642" spans="2:21" ht="13.95" customHeight="1" x14ac:dyDescent="0.25">
      <c r="B2642" s="784">
        <f t="shared" si="122"/>
        <v>45492</v>
      </c>
      <c r="C2642" s="785">
        <v>22</v>
      </c>
      <c r="D2642" s="786">
        <f>IFERROR((INDEX(METADATA!$T$2:$T$20,MATCH(B2642,METADATA!$S$2:$S$20,0))),0)</f>
        <v>0</v>
      </c>
      <c r="E2642" s="785" t="str">
        <f t="shared" si="123"/>
        <v>HI</v>
      </c>
      <c r="F2642" s="786">
        <f>VLOOKUP(C2642,METADATA!$A$5:$H$29,IF(E2642="HI",2,IF(E2642="LO",6,10))+IF(D2642=1,2,IF(D2642=7,1,(IF(WEEKDAY(B2642)=1,2,IF(WEEKDAY(B2642)=7,1,0))))))</f>
        <v>3</v>
      </c>
      <c r="G2642" s="786">
        <f>VLOOKUP(C2642,METADATA!$J$5:$Q$29,IF(E2642="HI",2,IF(E2642="LO",6,10))+IF(D2642=1,2,IF(D2642=7,1,(IF(WEEKDAY(B2642)=1,2,IF(WEEKDAY(B2642)=7,1,0))))))</f>
        <v>3</v>
      </c>
      <c r="H2642" s="787">
        <v>10106.75</v>
      </c>
      <c r="I2642" s="788">
        <v>4396.7950744628906</v>
      </c>
      <c r="K2642" s="795">
        <v>0</v>
      </c>
      <c r="M2642" s="798">
        <f t="shared" si="124"/>
        <v>11021.715043010372</v>
      </c>
      <c r="N2642" s="303"/>
      <c r="S2642" s="786">
        <v>0</v>
      </c>
      <c r="T2642" s="781">
        <f>VLOOKUP(C2642,METADATA!$J$5:$Q$29,IF(E2642="HI",2,IF(E2642="LO",6,10))+IF(S2642=1,2,IF(D2642=7,1,(IF(WEEKDAY(B2642)=1,2,IF(WEEKDAY(B2642)=7,1,0))))))</f>
        <v>3</v>
      </c>
      <c r="U2642" s="781">
        <f>VLOOKUP(C2642,METADATA!$A$5:$H$29,IF(E2642="HI",2,IF(E2642="LO",6,10))+IF(S2642=1,2,IF(D2642=7,1,(IF(WEEKDAY(B2642)=1,2,IF(WEEKDAY(B2642)=7,1,0))))))</f>
        <v>3</v>
      </c>
    </row>
    <row r="2643" spans="2:21" ht="13.95" customHeight="1" x14ac:dyDescent="0.25">
      <c r="B2643" s="784">
        <f t="shared" si="122"/>
        <v>45492</v>
      </c>
      <c r="C2643" s="785">
        <v>23</v>
      </c>
      <c r="D2643" s="786">
        <f>IFERROR((INDEX(METADATA!$T$2:$T$20,MATCH(B2643,METADATA!$S$2:$S$20,0))),0)</f>
        <v>0</v>
      </c>
      <c r="E2643" s="785" t="str">
        <f t="shared" si="123"/>
        <v>HI</v>
      </c>
      <c r="F2643" s="786">
        <f>VLOOKUP(C2643,METADATA!$A$5:$H$29,IF(E2643="HI",2,IF(E2643="LO",6,10))+IF(D2643=1,2,IF(D2643=7,1,(IF(WEEKDAY(B2643)=1,2,IF(WEEKDAY(B2643)=7,1,0))))))</f>
        <v>3</v>
      </c>
      <c r="G2643" s="786">
        <f>VLOOKUP(C2643,METADATA!$J$5:$Q$29,IF(E2643="HI",2,IF(E2643="LO",6,10))+IF(D2643=1,2,IF(D2643=7,1,(IF(WEEKDAY(B2643)=1,2,IF(WEEKDAY(B2643)=7,1,0))))))</f>
        <v>3</v>
      </c>
      <c r="H2643" s="787">
        <v>9229.25</v>
      </c>
      <c r="I2643" s="788">
        <v>4507.0349426269531</v>
      </c>
      <c r="K2643" s="795">
        <v>0</v>
      </c>
      <c r="M2643" s="798">
        <f t="shared" si="124"/>
        <v>10270.950274271623</v>
      </c>
      <c r="N2643" s="303"/>
      <c r="S2643" s="786">
        <v>0</v>
      </c>
      <c r="T2643" s="781">
        <f>VLOOKUP(C2643,METADATA!$J$5:$Q$29,IF(E2643="HI",2,IF(E2643="LO",6,10))+IF(S2643=1,2,IF(D2643=7,1,(IF(WEEKDAY(B2643)=1,2,IF(WEEKDAY(B2643)=7,1,0))))))</f>
        <v>3</v>
      </c>
      <c r="U2643" s="781">
        <f>VLOOKUP(C2643,METADATA!$A$5:$H$29,IF(E2643="HI",2,IF(E2643="LO",6,10))+IF(S2643=1,2,IF(D2643=7,1,(IF(WEEKDAY(B2643)=1,2,IF(WEEKDAY(B2643)=7,1,0))))))</f>
        <v>3</v>
      </c>
    </row>
    <row r="2644" spans="2:21" ht="13.95" customHeight="1" x14ac:dyDescent="0.25">
      <c r="B2644" s="784">
        <f t="shared" si="122"/>
        <v>45493</v>
      </c>
      <c r="C2644" s="785">
        <v>0</v>
      </c>
      <c r="D2644" s="786">
        <f>IFERROR((INDEX(METADATA!$T$2:$T$20,MATCH(B2644,METADATA!$S$2:$S$20,0))),0)</f>
        <v>0</v>
      </c>
      <c r="E2644" s="785" t="str">
        <f t="shared" si="123"/>
        <v>HI</v>
      </c>
      <c r="F2644" s="786">
        <f>VLOOKUP(C2644,METADATA!$A$5:$H$29,IF(E2644="HI",2,IF(E2644="LO",6,10))+IF(D2644=1,2,IF(D2644=7,1,(IF(WEEKDAY(B2644)=1,2,IF(WEEKDAY(B2644)=7,1,0))))))</f>
        <v>3</v>
      </c>
      <c r="G2644" s="786">
        <f>VLOOKUP(C2644,METADATA!$J$5:$Q$29,IF(E2644="HI",2,IF(E2644="LO",6,10))+IF(D2644=1,2,IF(D2644=7,1,(IF(WEEKDAY(B2644)=1,2,IF(WEEKDAY(B2644)=7,1,0))))))</f>
        <v>3</v>
      </c>
      <c r="H2644" s="787">
        <v>8575.75</v>
      </c>
      <c r="I2644" s="788">
        <v>4461.47998046875</v>
      </c>
      <c r="K2644" s="795">
        <v>0</v>
      </c>
      <c r="M2644" s="798">
        <f t="shared" si="124"/>
        <v>9666.8656594898148</v>
      </c>
      <c r="N2644" s="303"/>
      <c r="S2644" s="786">
        <v>0</v>
      </c>
      <c r="T2644" s="781">
        <f>VLOOKUP(C2644,METADATA!$J$5:$Q$29,IF(E2644="HI",2,IF(E2644="LO",6,10))+IF(S2644=1,2,IF(D2644=7,1,(IF(WEEKDAY(B2644)=1,2,IF(WEEKDAY(B2644)=7,1,0))))))</f>
        <v>3</v>
      </c>
      <c r="U2644" s="781">
        <f>VLOOKUP(C2644,METADATA!$A$5:$H$29,IF(E2644="HI",2,IF(E2644="LO",6,10))+IF(S2644=1,2,IF(D2644=7,1,(IF(WEEKDAY(B2644)=1,2,IF(WEEKDAY(B2644)=7,1,0))))))</f>
        <v>3</v>
      </c>
    </row>
    <row r="2645" spans="2:21" ht="13.95" customHeight="1" x14ac:dyDescent="0.25">
      <c r="B2645" s="784">
        <f t="shared" si="122"/>
        <v>45493</v>
      </c>
      <c r="C2645" s="785">
        <v>1</v>
      </c>
      <c r="D2645" s="786">
        <f>IFERROR((INDEX(METADATA!$T$2:$T$20,MATCH(B2645,METADATA!$S$2:$S$20,0))),0)</f>
        <v>0</v>
      </c>
      <c r="E2645" s="785" t="str">
        <f t="shared" si="123"/>
        <v>HI</v>
      </c>
      <c r="F2645" s="786">
        <f>VLOOKUP(C2645,METADATA!$A$5:$H$29,IF(E2645="HI",2,IF(E2645="LO",6,10))+IF(D2645=1,2,IF(D2645=7,1,(IF(WEEKDAY(B2645)=1,2,IF(WEEKDAY(B2645)=7,1,0))))))</f>
        <v>3</v>
      </c>
      <c r="G2645" s="786">
        <f>VLOOKUP(C2645,METADATA!$J$5:$Q$29,IF(E2645="HI",2,IF(E2645="LO",6,10))+IF(D2645=1,2,IF(D2645=7,1,(IF(WEEKDAY(B2645)=1,2,IF(WEEKDAY(B2645)=7,1,0))))))</f>
        <v>3</v>
      </c>
      <c r="H2645" s="787">
        <v>8028.5</v>
      </c>
      <c r="I2645" s="788">
        <v>4387.5</v>
      </c>
      <c r="K2645" s="795">
        <v>0</v>
      </c>
      <c r="M2645" s="798">
        <f t="shared" si="124"/>
        <v>9149.151244787683</v>
      </c>
      <c r="N2645" s="303"/>
      <c r="S2645" s="786">
        <v>0</v>
      </c>
      <c r="T2645" s="781">
        <f>VLOOKUP(C2645,METADATA!$J$5:$Q$29,IF(E2645="HI",2,IF(E2645="LO",6,10))+IF(S2645=1,2,IF(D2645=7,1,(IF(WEEKDAY(B2645)=1,2,IF(WEEKDAY(B2645)=7,1,0))))))</f>
        <v>3</v>
      </c>
      <c r="U2645" s="781">
        <f>VLOOKUP(C2645,METADATA!$A$5:$H$29,IF(E2645="HI",2,IF(E2645="LO",6,10))+IF(S2645=1,2,IF(D2645=7,1,(IF(WEEKDAY(B2645)=1,2,IF(WEEKDAY(B2645)=7,1,0))))))</f>
        <v>3</v>
      </c>
    </row>
    <row r="2646" spans="2:21" ht="13.95" customHeight="1" x14ac:dyDescent="0.25">
      <c r="B2646" s="784">
        <f t="shared" si="122"/>
        <v>45493</v>
      </c>
      <c r="C2646" s="785">
        <v>2</v>
      </c>
      <c r="D2646" s="786">
        <f>IFERROR((INDEX(METADATA!$T$2:$T$20,MATCH(B2646,METADATA!$S$2:$S$20,0))),0)</f>
        <v>0</v>
      </c>
      <c r="E2646" s="785" t="str">
        <f t="shared" si="123"/>
        <v>HI</v>
      </c>
      <c r="F2646" s="786">
        <f>VLOOKUP(C2646,METADATA!$A$5:$H$29,IF(E2646="HI",2,IF(E2646="LO",6,10))+IF(D2646=1,2,IF(D2646=7,1,(IF(WEEKDAY(B2646)=1,2,IF(WEEKDAY(B2646)=7,1,0))))))</f>
        <v>3</v>
      </c>
      <c r="G2646" s="786">
        <f>VLOOKUP(C2646,METADATA!$J$5:$Q$29,IF(E2646="HI",2,IF(E2646="LO",6,10))+IF(D2646=1,2,IF(D2646=7,1,(IF(WEEKDAY(B2646)=1,2,IF(WEEKDAY(B2646)=7,1,0))))))</f>
        <v>3</v>
      </c>
      <c r="H2646" s="787">
        <v>7979</v>
      </c>
      <c r="I2646" s="788">
        <v>4368.7349243164063</v>
      </c>
      <c r="K2646" s="795">
        <v>0</v>
      </c>
      <c r="M2646" s="798">
        <f t="shared" si="124"/>
        <v>9096.7184104457065</v>
      </c>
      <c r="N2646" s="303"/>
      <c r="S2646" s="786">
        <v>0</v>
      </c>
      <c r="T2646" s="781">
        <f>VLOOKUP(C2646,METADATA!$J$5:$Q$29,IF(E2646="HI",2,IF(E2646="LO",6,10))+IF(S2646=1,2,IF(D2646=7,1,(IF(WEEKDAY(B2646)=1,2,IF(WEEKDAY(B2646)=7,1,0))))))</f>
        <v>3</v>
      </c>
      <c r="U2646" s="781">
        <f>VLOOKUP(C2646,METADATA!$A$5:$H$29,IF(E2646="HI",2,IF(E2646="LO",6,10))+IF(S2646=1,2,IF(D2646=7,1,(IF(WEEKDAY(B2646)=1,2,IF(WEEKDAY(B2646)=7,1,0))))))</f>
        <v>3</v>
      </c>
    </row>
    <row r="2647" spans="2:21" ht="13.95" customHeight="1" x14ac:dyDescent="0.25">
      <c r="B2647" s="784">
        <f t="shared" si="122"/>
        <v>45493</v>
      </c>
      <c r="C2647" s="785">
        <v>3</v>
      </c>
      <c r="D2647" s="786">
        <f>IFERROR((INDEX(METADATA!$T$2:$T$20,MATCH(B2647,METADATA!$S$2:$S$20,0))),0)</f>
        <v>0</v>
      </c>
      <c r="E2647" s="785" t="str">
        <f t="shared" si="123"/>
        <v>HI</v>
      </c>
      <c r="F2647" s="786">
        <f>VLOOKUP(C2647,METADATA!$A$5:$H$29,IF(E2647="HI",2,IF(E2647="LO",6,10))+IF(D2647=1,2,IF(D2647=7,1,(IF(WEEKDAY(B2647)=1,2,IF(WEEKDAY(B2647)=7,1,0))))))</f>
        <v>3</v>
      </c>
      <c r="G2647" s="786">
        <f>VLOOKUP(C2647,METADATA!$J$5:$Q$29,IF(E2647="HI",2,IF(E2647="LO",6,10))+IF(D2647=1,2,IF(D2647=7,1,(IF(WEEKDAY(B2647)=1,2,IF(WEEKDAY(B2647)=7,1,0))))))</f>
        <v>3</v>
      </c>
      <c r="H2647" s="787">
        <v>8097.25</v>
      </c>
      <c r="I2647" s="788">
        <v>4453.8948974609375</v>
      </c>
      <c r="K2647" s="795">
        <v>0</v>
      </c>
      <c r="M2647" s="798">
        <f t="shared" si="124"/>
        <v>9241.3547340272889</v>
      </c>
      <c r="N2647" s="303"/>
      <c r="S2647" s="786">
        <v>0</v>
      </c>
      <c r="T2647" s="781">
        <f>VLOOKUP(C2647,METADATA!$J$5:$Q$29,IF(E2647="HI",2,IF(E2647="LO",6,10))+IF(S2647=1,2,IF(D2647=7,1,(IF(WEEKDAY(B2647)=1,2,IF(WEEKDAY(B2647)=7,1,0))))))</f>
        <v>3</v>
      </c>
      <c r="U2647" s="781">
        <f>VLOOKUP(C2647,METADATA!$A$5:$H$29,IF(E2647="HI",2,IF(E2647="LO",6,10))+IF(S2647=1,2,IF(D2647=7,1,(IF(WEEKDAY(B2647)=1,2,IF(WEEKDAY(B2647)=7,1,0))))))</f>
        <v>3</v>
      </c>
    </row>
    <row r="2648" spans="2:21" ht="13.95" customHeight="1" x14ac:dyDescent="0.25">
      <c r="B2648" s="784">
        <f t="shared" si="122"/>
        <v>45493</v>
      </c>
      <c r="C2648" s="785">
        <v>4</v>
      </c>
      <c r="D2648" s="786">
        <f>IFERROR((INDEX(METADATA!$T$2:$T$20,MATCH(B2648,METADATA!$S$2:$S$20,0))),0)</f>
        <v>0</v>
      </c>
      <c r="E2648" s="785" t="str">
        <f t="shared" si="123"/>
        <v>HI</v>
      </c>
      <c r="F2648" s="786">
        <f>VLOOKUP(C2648,METADATA!$A$5:$H$29,IF(E2648="HI",2,IF(E2648="LO",6,10))+IF(D2648=1,2,IF(D2648=7,1,(IF(WEEKDAY(B2648)=1,2,IF(WEEKDAY(B2648)=7,1,0))))))</f>
        <v>3</v>
      </c>
      <c r="G2648" s="786">
        <f>VLOOKUP(C2648,METADATA!$J$5:$Q$29,IF(E2648="HI",2,IF(E2648="LO",6,10))+IF(D2648=1,2,IF(D2648=7,1,(IF(WEEKDAY(B2648)=1,2,IF(WEEKDAY(B2648)=7,1,0))))))</f>
        <v>3</v>
      </c>
      <c r="H2648" s="787">
        <v>8420.75</v>
      </c>
      <c r="I2648" s="788">
        <v>4374.7950439453125</v>
      </c>
      <c r="K2648" s="795">
        <v>0</v>
      </c>
      <c r="M2648" s="798">
        <f t="shared" si="124"/>
        <v>9489.3552067054843</v>
      </c>
      <c r="N2648" s="303"/>
      <c r="S2648" s="786">
        <v>0</v>
      </c>
      <c r="T2648" s="781">
        <f>VLOOKUP(C2648,METADATA!$J$5:$Q$29,IF(E2648="HI",2,IF(E2648="LO",6,10))+IF(S2648=1,2,IF(D2648=7,1,(IF(WEEKDAY(B2648)=1,2,IF(WEEKDAY(B2648)=7,1,0))))))</f>
        <v>3</v>
      </c>
      <c r="U2648" s="781">
        <f>VLOOKUP(C2648,METADATA!$A$5:$H$29,IF(E2648="HI",2,IF(E2648="LO",6,10))+IF(S2648=1,2,IF(D2648=7,1,(IF(WEEKDAY(B2648)=1,2,IF(WEEKDAY(B2648)=7,1,0))))))</f>
        <v>3</v>
      </c>
    </row>
    <row r="2649" spans="2:21" ht="13.95" customHeight="1" x14ac:dyDescent="0.25">
      <c r="B2649" s="784">
        <f t="shared" si="122"/>
        <v>45493</v>
      </c>
      <c r="C2649" s="785">
        <v>5</v>
      </c>
      <c r="D2649" s="786">
        <f>IFERROR((INDEX(METADATA!$T$2:$T$20,MATCH(B2649,METADATA!$S$2:$S$20,0))),0)</f>
        <v>0</v>
      </c>
      <c r="E2649" s="785" t="str">
        <f t="shared" si="123"/>
        <v>HI</v>
      </c>
      <c r="F2649" s="786">
        <f>VLOOKUP(C2649,METADATA!$A$5:$H$29,IF(E2649="HI",2,IF(E2649="LO",6,10))+IF(D2649=1,2,IF(D2649=7,1,(IF(WEEKDAY(B2649)=1,2,IF(WEEKDAY(B2649)=7,1,0))))))</f>
        <v>3</v>
      </c>
      <c r="G2649" s="786">
        <f>VLOOKUP(C2649,METADATA!$J$5:$Q$29,IF(E2649="HI",2,IF(E2649="LO",6,10))+IF(D2649=1,2,IF(D2649=7,1,(IF(WEEKDAY(B2649)=1,2,IF(WEEKDAY(B2649)=7,1,0))))))</f>
        <v>3</v>
      </c>
      <c r="H2649" s="787">
        <v>8881.25</v>
      </c>
      <c r="I2649" s="788">
        <v>4224.6999206542969</v>
      </c>
      <c r="K2649" s="795">
        <v>0</v>
      </c>
      <c r="M2649" s="798">
        <f t="shared" si="124"/>
        <v>9834.8711726222646</v>
      </c>
      <c r="N2649" s="303"/>
      <c r="S2649" s="786">
        <v>0</v>
      </c>
      <c r="T2649" s="781">
        <f>VLOOKUP(C2649,METADATA!$J$5:$Q$29,IF(E2649="HI",2,IF(E2649="LO",6,10))+IF(S2649=1,2,IF(D2649=7,1,(IF(WEEKDAY(B2649)=1,2,IF(WEEKDAY(B2649)=7,1,0))))))</f>
        <v>3</v>
      </c>
      <c r="U2649" s="781">
        <f>VLOOKUP(C2649,METADATA!$A$5:$H$29,IF(E2649="HI",2,IF(E2649="LO",6,10))+IF(S2649=1,2,IF(D2649=7,1,(IF(WEEKDAY(B2649)=1,2,IF(WEEKDAY(B2649)=7,1,0))))))</f>
        <v>3</v>
      </c>
    </row>
    <row r="2650" spans="2:21" ht="13.95" customHeight="1" x14ac:dyDescent="0.25">
      <c r="B2650" s="784">
        <f t="shared" si="122"/>
        <v>45493</v>
      </c>
      <c r="C2650" s="785">
        <v>6</v>
      </c>
      <c r="D2650" s="786">
        <f>IFERROR((INDEX(METADATA!$T$2:$T$20,MATCH(B2650,METADATA!$S$2:$S$20,0))),0)</f>
        <v>0</v>
      </c>
      <c r="E2650" s="785" t="str">
        <f t="shared" si="123"/>
        <v>HI</v>
      </c>
      <c r="F2650" s="786">
        <f>VLOOKUP(C2650,METADATA!$A$5:$H$29,IF(E2650="HI",2,IF(E2650="LO",6,10))+IF(D2650=1,2,IF(D2650=7,1,(IF(WEEKDAY(B2650)=1,2,IF(WEEKDAY(B2650)=7,1,0))))))</f>
        <v>3</v>
      </c>
      <c r="G2650" s="786">
        <f>VLOOKUP(C2650,METADATA!$J$5:$Q$29,IF(E2650="HI",2,IF(E2650="LO",6,10))+IF(D2650=1,2,IF(D2650=7,1,(IF(WEEKDAY(B2650)=1,2,IF(WEEKDAY(B2650)=7,1,0))))))</f>
        <v>3</v>
      </c>
      <c r="H2650" s="787">
        <v>9764.5</v>
      </c>
      <c r="I2650" s="788">
        <v>4323.4749450683594</v>
      </c>
      <c r="K2650" s="795">
        <v>870.51250000000005</v>
      </c>
      <c r="M2650" s="798">
        <f t="shared" si="124"/>
        <v>10678.8527403759</v>
      </c>
      <c r="N2650" s="303"/>
      <c r="S2650" s="786">
        <v>0</v>
      </c>
      <c r="T2650" s="781">
        <f>VLOOKUP(C2650,METADATA!$J$5:$Q$29,IF(E2650="HI",2,IF(E2650="LO",6,10))+IF(S2650=1,2,IF(D2650=7,1,(IF(WEEKDAY(B2650)=1,2,IF(WEEKDAY(B2650)=7,1,0))))))</f>
        <v>3</v>
      </c>
      <c r="U2650" s="781">
        <f>VLOOKUP(C2650,METADATA!$A$5:$H$29,IF(E2650="HI",2,IF(E2650="LO",6,10))+IF(S2650=1,2,IF(D2650=7,1,(IF(WEEKDAY(B2650)=1,2,IF(WEEKDAY(B2650)=7,1,0))))))</f>
        <v>3</v>
      </c>
    </row>
    <row r="2651" spans="2:21" ht="13.95" customHeight="1" x14ac:dyDescent="0.25">
      <c r="B2651" s="784">
        <f t="shared" si="122"/>
        <v>45493</v>
      </c>
      <c r="C2651" s="785">
        <v>7</v>
      </c>
      <c r="D2651" s="786">
        <f>IFERROR((INDEX(METADATA!$T$2:$T$20,MATCH(B2651,METADATA!$S$2:$S$20,0))),0)</f>
        <v>0</v>
      </c>
      <c r="E2651" s="785" t="str">
        <f t="shared" si="123"/>
        <v>HI</v>
      </c>
      <c r="F2651" s="786">
        <f>VLOOKUP(C2651,METADATA!$A$5:$H$29,IF(E2651="HI",2,IF(E2651="LO",6,10))+IF(D2651=1,2,IF(D2651=7,1,(IF(WEEKDAY(B2651)=1,2,IF(WEEKDAY(B2651)=7,1,0))))))</f>
        <v>2</v>
      </c>
      <c r="G2651" s="786">
        <f>VLOOKUP(C2651,METADATA!$J$5:$Q$29,IF(E2651="HI",2,IF(E2651="LO",6,10))+IF(D2651=1,2,IF(D2651=7,1,(IF(WEEKDAY(B2651)=1,2,IF(WEEKDAY(B2651)=7,1,0))))))</f>
        <v>2</v>
      </c>
      <c r="H2651" s="787">
        <v>11493.5</v>
      </c>
      <c r="I2651" s="788">
        <v>3534.3700561523438</v>
      </c>
      <c r="K2651" s="795">
        <v>865.8125</v>
      </c>
      <c r="M2651" s="798">
        <f t="shared" si="124"/>
        <v>12024.654420973033</v>
      </c>
      <c r="N2651" s="303"/>
      <c r="S2651" s="786">
        <v>0</v>
      </c>
      <c r="T2651" s="781">
        <f>VLOOKUP(C2651,METADATA!$J$5:$Q$29,IF(E2651="HI",2,IF(E2651="LO",6,10))+IF(S2651=1,2,IF(D2651=7,1,(IF(WEEKDAY(B2651)=1,2,IF(WEEKDAY(B2651)=7,1,0))))))</f>
        <v>2</v>
      </c>
      <c r="U2651" s="781">
        <f>VLOOKUP(C2651,METADATA!$A$5:$H$29,IF(E2651="HI",2,IF(E2651="LO",6,10))+IF(S2651=1,2,IF(D2651=7,1,(IF(WEEKDAY(B2651)=1,2,IF(WEEKDAY(B2651)=7,1,0))))))</f>
        <v>2</v>
      </c>
    </row>
    <row r="2652" spans="2:21" ht="13.95" customHeight="1" x14ac:dyDescent="0.25">
      <c r="B2652" s="784">
        <f t="shared" ref="B2652:B2715" si="125">B2628+1</f>
        <v>45493</v>
      </c>
      <c r="C2652" s="785">
        <v>8</v>
      </c>
      <c r="D2652" s="786">
        <f>IFERROR((INDEX(METADATA!$T$2:$T$20,MATCH(B2652,METADATA!$S$2:$S$20,0))),0)</f>
        <v>0</v>
      </c>
      <c r="E2652" s="785" t="str">
        <f t="shared" si="123"/>
        <v>HI</v>
      </c>
      <c r="F2652" s="786">
        <f>VLOOKUP(C2652,METADATA!$A$5:$H$29,IF(E2652="HI",2,IF(E2652="LO",6,10))+IF(D2652=1,2,IF(D2652=7,1,(IF(WEEKDAY(B2652)=1,2,IF(WEEKDAY(B2652)=7,1,0))))))</f>
        <v>2</v>
      </c>
      <c r="G2652" s="786">
        <f>VLOOKUP(C2652,METADATA!$J$5:$Q$29,IF(E2652="HI",2,IF(E2652="LO",6,10))+IF(D2652=1,2,IF(D2652=7,1,(IF(WEEKDAY(B2652)=1,2,IF(WEEKDAY(B2652)=7,1,0))))))</f>
        <v>2</v>
      </c>
      <c r="H2652" s="787">
        <v>13424.25</v>
      </c>
      <c r="I2652" s="788">
        <v>3417.099967956543</v>
      </c>
      <c r="K2652" s="795">
        <v>834.63750000000005</v>
      </c>
      <c r="M2652" s="798">
        <f t="shared" si="124"/>
        <v>13852.330498999387</v>
      </c>
      <c r="N2652" s="303"/>
      <c r="S2652" s="786">
        <v>0</v>
      </c>
      <c r="T2652" s="781">
        <f>VLOOKUP(C2652,METADATA!$J$5:$Q$29,IF(E2652="HI",2,IF(E2652="LO",6,10))+IF(S2652=1,2,IF(D2652=7,1,(IF(WEEKDAY(B2652)=1,2,IF(WEEKDAY(B2652)=7,1,0))))))</f>
        <v>2</v>
      </c>
      <c r="U2652" s="781">
        <f>VLOOKUP(C2652,METADATA!$A$5:$H$29,IF(E2652="HI",2,IF(E2652="LO",6,10))+IF(S2652=1,2,IF(D2652=7,1,(IF(WEEKDAY(B2652)=1,2,IF(WEEKDAY(B2652)=7,1,0))))))</f>
        <v>2</v>
      </c>
    </row>
    <row r="2653" spans="2:21" ht="13.95" customHeight="1" x14ac:dyDescent="0.25">
      <c r="B2653" s="784">
        <f t="shared" si="125"/>
        <v>45493</v>
      </c>
      <c r="C2653" s="785">
        <v>9</v>
      </c>
      <c r="D2653" s="786">
        <f>IFERROR((INDEX(METADATA!$T$2:$T$20,MATCH(B2653,METADATA!$S$2:$S$20,0))),0)</f>
        <v>0</v>
      </c>
      <c r="E2653" s="785" t="str">
        <f t="shared" si="123"/>
        <v>HI</v>
      </c>
      <c r="F2653" s="786">
        <f>VLOOKUP(C2653,METADATA!$A$5:$H$29,IF(E2653="HI",2,IF(E2653="LO",6,10))+IF(D2653=1,2,IF(D2653=7,1,(IF(WEEKDAY(B2653)=1,2,IF(WEEKDAY(B2653)=7,1,0))))))</f>
        <v>2</v>
      </c>
      <c r="G2653" s="786">
        <f>VLOOKUP(C2653,METADATA!$J$5:$Q$29,IF(E2653="HI",2,IF(E2653="LO",6,10))+IF(D2653=1,2,IF(D2653=7,1,(IF(WEEKDAY(B2653)=1,2,IF(WEEKDAY(B2653)=7,1,0))))))</f>
        <v>2</v>
      </c>
      <c r="H2653" s="787">
        <v>13993.25</v>
      </c>
      <c r="I2653" s="788">
        <v>3432.7500076293945</v>
      </c>
      <c r="K2653" s="795">
        <v>847.33749999999998</v>
      </c>
      <c r="M2653" s="798">
        <f t="shared" si="124"/>
        <v>14408.151101976257</v>
      </c>
      <c r="N2653" s="303"/>
      <c r="S2653" s="786">
        <v>0</v>
      </c>
      <c r="T2653" s="781">
        <f>VLOOKUP(C2653,METADATA!$J$5:$Q$29,IF(E2653="HI",2,IF(E2653="LO",6,10))+IF(S2653=1,2,IF(D2653=7,1,(IF(WEEKDAY(B2653)=1,2,IF(WEEKDAY(B2653)=7,1,0))))))</f>
        <v>2</v>
      </c>
      <c r="U2653" s="781">
        <f>VLOOKUP(C2653,METADATA!$A$5:$H$29,IF(E2653="HI",2,IF(E2653="LO",6,10))+IF(S2653=1,2,IF(D2653=7,1,(IF(WEEKDAY(B2653)=1,2,IF(WEEKDAY(B2653)=7,1,0))))))</f>
        <v>2</v>
      </c>
    </row>
    <row r="2654" spans="2:21" ht="13.95" customHeight="1" x14ac:dyDescent="0.25">
      <c r="B2654" s="784">
        <f t="shared" si="125"/>
        <v>45493</v>
      </c>
      <c r="C2654" s="785">
        <v>10</v>
      </c>
      <c r="D2654" s="786">
        <f>IFERROR((INDEX(METADATA!$T$2:$T$20,MATCH(B2654,METADATA!$S$2:$S$20,0))),0)</f>
        <v>0</v>
      </c>
      <c r="E2654" s="785" t="str">
        <f t="shared" si="123"/>
        <v>HI</v>
      </c>
      <c r="F2654" s="786">
        <f>VLOOKUP(C2654,METADATA!$A$5:$H$29,IF(E2654="HI",2,IF(E2654="LO",6,10))+IF(D2654=1,2,IF(D2654=7,1,(IF(WEEKDAY(B2654)=1,2,IF(WEEKDAY(B2654)=7,1,0))))))</f>
        <v>2</v>
      </c>
      <c r="G2654" s="786">
        <f>VLOOKUP(C2654,METADATA!$J$5:$Q$29,IF(E2654="HI",2,IF(E2654="LO",6,10))+IF(D2654=1,2,IF(D2654=7,1,(IF(WEEKDAY(B2654)=1,2,IF(WEEKDAY(B2654)=7,1,0))))))</f>
        <v>2</v>
      </c>
      <c r="H2654" s="787">
        <v>13534</v>
      </c>
      <c r="I2654" s="788">
        <v>3348.6799697875977</v>
      </c>
      <c r="K2654" s="795">
        <v>851.61249999999995</v>
      </c>
      <c r="M2654" s="798">
        <f t="shared" si="124"/>
        <v>13942.123709824722</v>
      </c>
      <c r="N2654" s="303"/>
      <c r="S2654" s="786">
        <v>0</v>
      </c>
      <c r="T2654" s="781">
        <f>VLOOKUP(C2654,METADATA!$J$5:$Q$29,IF(E2654="HI",2,IF(E2654="LO",6,10))+IF(S2654=1,2,IF(D2654=7,1,(IF(WEEKDAY(B2654)=1,2,IF(WEEKDAY(B2654)=7,1,0))))))</f>
        <v>2</v>
      </c>
      <c r="U2654" s="781">
        <f>VLOOKUP(C2654,METADATA!$A$5:$H$29,IF(E2654="HI",2,IF(E2654="LO",6,10))+IF(S2654=1,2,IF(D2654=7,1,(IF(WEEKDAY(B2654)=1,2,IF(WEEKDAY(B2654)=7,1,0))))))</f>
        <v>2</v>
      </c>
    </row>
    <row r="2655" spans="2:21" ht="13.95" customHeight="1" x14ac:dyDescent="0.25">
      <c r="B2655" s="784">
        <f t="shared" si="125"/>
        <v>45493</v>
      </c>
      <c r="C2655" s="785">
        <v>11</v>
      </c>
      <c r="D2655" s="786">
        <f>IFERROR((INDEX(METADATA!$T$2:$T$20,MATCH(B2655,METADATA!$S$2:$S$20,0))),0)</f>
        <v>0</v>
      </c>
      <c r="E2655" s="785" t="str">
        <f t="shared" si="123"/>
        <v>HI</v>
      </c>
      <c r="F2655" s="786">
        <f>VLOOKUP(C2655,METADATA!$A$5:$H$29,IF(E2655="HI",2,IF(E2655="LO",6,10))+IF(D2655=1,2,IF(D2655=7,1,(IF(WEEKDAY(B2655)=1,2,IF(WEEKDAY(B2655)=7,1,0))))))</f>
        <v>2</v>
      </c>
      <c r="G2655" s="786">
        <f>VLOOKUP(C2655,METADATA!$J$5:$Q$29,IF(E2655="HI",2,IF(E2655="LO",6,10))+IF(D2655=1,2,IF(D2655=7,1,(IF(WEEKDAY(B2655)=1,2,IF(WEEKDAY(B2655)=7,1,0))))))</f>
        <v>2</v>
      </c>
      <c r="H2655" s="787">
        <v>13478.75</v>
      </c>
      <c r="I2655" s="788">
        <v>3180.617561340332</v>
      </c>
      <c r="K2655" s="795">
        <v>856.5</v>
      </c>
      <c r="M2655" s="798">
        <f t="shared" si="124"/>
        <v>13848.936047003992</v>
      </c>
      <c r="N2655" s="303"/>
      <c r="S2655" s="786">
        <v>0</v>
      </c>
      <c r="T2655" s="781">
        <f>VLOOKUP(C2655,METADATA!$J$5:$Q$29,IF(E2655="HI",2,IF(E2655="LO",6,10))+IF(S2655=1,2,IF(D2655=7,1,(IF(WEEKDAY(B2655)=1,2,IF(WEEKDAY(B2655)=7,1,0))))))</f>
        <v>2</v>
      </c>
      <c r="U2655" s="781">
        <f>VLOOKUP(C2655,METADATA!$A$5:$H$29,IF(E2655="HI",2,IF(E2655="LO",6,10))+IF(S2655=1,2,IF(D2655=7,1,(IF(WEEKDAY(B2655)=1,2,IF(WEEKDAY(B2655)=7,1,0))))))</f>
        <v>2</v>
      </c>
    </row>
    <row r="2656" spans="2:21" ht="13.95" customHeight="1" x14ac:dyDescent="0.25">
      <c r="B2656" s="784">
        <f t="shared" si="125"/>
        <v>45493</v>
      </c>
      <c r="C2656" s="785">
        <v>12</v>
      </c>
      <c r="D2656" s="786">
        <f>IFERROR((INDEX(METADATA!$T$2:$T$20,MATCH(B2656,METADATA!$S$2:$S$20,0))),0)</f>
        <v>0</v>
      </c>
      <c r="E2656" s="785" t="str">
        <f t="shared" si="123"/>
        <v>HI</v>
      </c>
      <c r="F2656" s="786">
        <f>VLOOKUP(C2656,METADATA!$A$5:$H$29,IF(E2656="HI",2,IF(E2656="LO",6,10))+IF(D2656=1,2,IF(D2656=7,1,(IF(WEEKDAY(B2656)=1,2,IF(WEEKDAY(B2656)=7,1,0))))))</f>
        <v>3</v>
      </c>
      <c r="G2656" s="786">
        <f>VLOOKUP(C2656,METADATA!$J$5:$Q$29,IF(E2656="HI",2,IF(E2656="LO",6,10))+IF(D2656=1,2,IF(D2656=7,1,(IF(WEEKDAY(B2656)=1,2,IF(WEEKDAY(B2656)=7,1,0))))))</f>
        <v>3</v>
      </c>
      <c r="H2656" s="787">
        <v>12997.5</v>
      </c>
      <c r="I2656" s="788">
        <v>3307.7549667358398</v>
      </c>
      <c r="K2656" s="795">
        <v>824.32500000000005</v>
      </c>
      <c r="M2656" s="798">
        <f t="shared" si="124"/>
        <v>13411.795150909726</v>
      </c>
      <c r="N2656" s="303"/>
      <c r="S2656" s="786">
        <v>0</v>
      </c>
      <c r="T2656" s="781">
        <f>VLOOKUP(C2656,METADATA!$J$5:$Q$29,IF(E2656="HI",2,IF(E2656="LO",6,10))+IF(S2656=1,2,IF(D2656=7,1,(IF(WEEKDAY(B2656)=1,2,IF(WEEKDAY(B2656)=7,1,0))))))</f>
        <v>3</v>
      </c>
      <c r="U2656" s="781">
        <f>VLOOKUP(C2656,METADATA!$A$5:$H$29,IF(E2656="HI",2,IF(E2656="LO",6,10))+IF(S2656=1,2,IF(D2656=7,1,(IF(WEEKDAY(B2656)=1,2,IF(WEEKDAY(B2656)=7,1,0))))))</f>
        <v>3</v>
      </c>
    </row>
    <row r="2657" spans="2:21" ht="13.95" customHeight="1" x14ac:dyDescent="0.25">
      <c r="B2657" s="784">
        <f t="shared" si="125"/>
        <v>45493</v>
      </c>
      <c r="C2657" s="785">
        <v>13</v>
      </c>
      <c r="D2657" s="786">
        <f>IFERROR((INDEX(METADATA!$T$2:$T$20,MATCH(B2657,METADATA!$S$2:$S$20,0))),0)</f>
        <v>0</v>
      </c>
      <c r="E2657" s="785" t="str">
        <f t="shared" si="123"/>
        <v>HI</v>
      </c>
      <c r="F2657" s="786">
        <f>VLOOKUP(C2657,METADATA!$A$5:$H$29,IF(E2657="HI",2,IF(E2657="LO",6,10))+IF(D2657=1,2,IF(D2657=7,1,(IF(WEEKDAY(B2657)=1,2,IF(WEEKDAY(B2657)=7,1,0))))))</f>
        <v>3</v>
      </c>
      <c r="G2657" s="786">
        <f>VLOOKUP(C2657,METADATA!$J$5:$Q$29,IF(E2657="HI",2,IF(E2657="LO",6,10))+IF(D2657=1,2,IF(D2657=7,1,(IF(WEEKDAY(B2657)=1,2,IF(WEEKDAY(B2657)=7,1,0))))))</f>
        <v>3</v>
      </c>
      <c r="H2657" s="787">
        <v>12399.25</v>
      </c>
      <c r="I2657" s="788">
        <v>3278.9799957275391</v>
      </c>
      <c r="K2657" s="795">
        <v>882.73749999999995</v>
      </c>
      <c r="M2657" s="798">
        <f t="shared" si="124"/>
        <v>12825.48675001777</v>
      </c>
      <c r="N2657" s="303"/>
      <c r="S2657" s="786">
        <v>0</v>
      </c>
      <c r="T2657" s="781">
        <f>VLOOKUP(C2657,METADATA!$J$5:$Q$29,IF(E2657="HI",2,IF(E2657="LO",6,10))+IF(S2657=1,2,IF(D2657=7,1,(IF(WEEKDAY(B2657)=1,2,IF(WEEKDAY(B2657)=7,1,0))))))</f>
        <v>3</v>
      </c>
      <c r="U2657" s="781">
        <f>VLOOKUP(C2657,METADATA!$A$5:$H$29,IF(E2657="HI",2,IF(E2657="LO",6,10))+IF(S2657=1,2,IF(D2657=7,1,(IF(WEEKDAY(B2657)=1,2,IF(WEEKDAY(B2657)=7,1,0))))))</f>
        <v>3</v>
      </c>
    </row>
    <row r="2658" spans="2:21" ht="13.95" customHeight="1" x14ac:dyDescent="0.25">
      <c r="B2658" s="784">
        <f t="shared" si="125"/>
        <v>45493</v>
      </c>
      <c r="C2658" s="785">
        <v>14</v>
      </c>
      <c r="D2658" s="786">
        <f>IFERROR((INDEX(METADATA!$T$2:$T$20,MATCH(B2658,METADATA!$S$2:$S$20,0))),0)</f>
        <v>0</v>
      </c>
      <c r="E2658" s="785" t="str">
        <f t="shared" si="123"/>
        <v>HI</v>
      </c>
      <c r="F2658" s="786">
        <f>VLOOKUP(C2658,METADATA!$A$5:$H$29,IF(E2658="HI",2,IF(E2658="LO",6,10))+IF(D2658=1,2,IF(D2658=7,1,(IF(WEEKDAY(B2658)=1,2,IF(WEEKDAY(B2658)=7,1,0))))))</f>
        <v>3</v>
      </c>
      <c r="G2658" s="786">
        <f>VLOOKUP(C2658,METADATA!$J$5:$Q$29,IF(E2658="HI",2,IF(E2658="LO",6,10))+IF(D2658=1,2,IF(D2658=7,1,(IF(WEEKDAY(B2658)=1,2,IF(WEEKDAY(B2658)=7,1,0))))))</f>
        <v>3</v>
      </c>
      <c r="H2658" s="787">
        <v>11854.25</v>
      </c>
      <c r="I2658" s="788">
        <v>3286.5799942016602</v>
      </c>
      <c r="K2658" s="795">
        <v>909.3125</v>
      </c>
      <c r="M2658" s="798">
        <f t="shared" si="124"/>
        <v>12301.416630648138</v>
      </c>
      <c r="N2658" s="303"/>
      <c r="S2658" s="786">
        <v>0</v>
      </c>
      <c r="T2658" s="781">
        <f>VLOOKUP(C2658,METADATA!$J$5:$Q$29,IF(E2658="HI",2,IF(E2658="LO",6,10))+IF(S2658=1,2,IF(D2658=7,1,(IF(WEEKDAY(B2658)=1,2,IF(WEEKDAY(B2658)=7,1,0))))))</f>
        <v>3</v>
      </c>
      <c r="U2658" s="781">
        <f>VLOOKUP(C2658,METADATA!$A$5:$H$29,IF(E2658="HI",2,IF(E2658="LO",6,10))+IF(S2658=1,2,IF(D2658=7,1,(IF(WEEKDAY(B2658)=1,2,IF(WEEKDAY(B2658)=7,1,0))))))</f>
        <v>3</v>
      </c>
    </row>
    <row r="2659" spans="2:21" ht="13.95" customHeight="1" x14ac:dyDescent="0.25">
      <c r="B2659" s="784">
        <f t="shared" si="125"/>
        <v>45493</v>
      </c>
      <c r="C2659" s="785">
        <v>15</v>
      </c>
      <c r="D2659" s="786">
        <f>IFERROR((INDEX(METADATA!$T$2:$T$20,MATCH(B2659,METADATA!$S$2:$S$20,0))),0)</f>
        <v>0</v>
      </c>
      <c r="E2659" s="785" t="str">
        <f t="shared" si="123"/>
        <v>HI</v>
      </c>
      <c r="F2659" s="786">
        <f>VLOOKUP(C2659,METADATA!$A$5:$H$29,IF(E2659="HI",2,IF(E2659="LO",6,10))+IF(D2659=1,2,IF(D2659=7,1,(IF(WEEKDAY(B2659)=1,2,IF(WEEKDAY(B2659)=7,1,0))))))</f>
        <v>3</v>
      </c>
      <c r="G2659" s="786">
        <f>VLOOKUP(C2659,METADATA!$J$5:$Q$29,IF(E2659="HI",2,IF(E2659="LO",6,10))+IF(D2659=1,2,IF(D2659=7,1,(IF(WEEKDAY(B2659)=1,2,IF(WEEKDAY(B2659)=7,1,0))))))</f>
        <v>3</v>
      </c>
      <c r="H2659" s="787">
        <v>11782.75</v>
      </c>
      <c r="I2659" s="788">
        <v>2645.3199462890625</v>
      </c>
      <c r="K2659" s="795">
        <v>905.6</v>
      </c>
      <c r="M2659" s="798">
        <f t="shared" si="124"/>
        <v>12076.047167046623</v>
      </c>
      <c r="N2659" s="303"/>
      <c r="S2659" s="786">
        <v>0</v>
      </c>
      <c r="T2659" s="781">
        <f>VLOOKUP(C2659,METADATA!$J$5:$Q$29,IF(E2659="HI",2,IF(E2659="LO",6,10))+IF(S2659=1,2,IF(D2659=7,1,(IF(WEEKDAY(B2659)=1,2,IF(WEEKDAY(B2659)=7,1,0))))))</f>
        <v>3</v>
      </c>
      <c r="U2659" s="781">
        <f>VLOOKUP(C2659,METADATA!$A$5:$H$29,IF(E2659="HI",2,IF(E2659="LO",6,10))+IF(S2659=1,2,IF(D2659=7,1,(IF(WEEKDAY(B2659)=1,2,IF(WEEKDAY(B2659)=7,1,0))))))</f>
        <v>3</v>
      </c>
    </row>
    <row r="2660" spans="2:21" ht="13.95" customHeight="1" x14ac:dyDescent="0.25">
      <c r="B2660" s="784">
        <f t="shared" si="125"/>
        <v>45493</v>
      </c>
      <c r="C2660" s="785">
        <v>16</v>
      </c>
      <c r="D2660" s="786">
        <f>IFERROR((INDEX(METADATA!$T$2:$T$20,MATCH(B2660,METADATA!$S$2:$S$20,0))),0)</f>
        <v>0</v>
      </c>
      <c r="E2660" s="785" t="str">
        <f t="shared" si="123"/>
        <v>HI</v>
      </c>
      <c r="F2660" s="786">
        <f>VLOOKUP(C2660,METADATA!$A$5:$H$29,IF(E2660="HI",2,IF(E2660="LO",6,10))+IF(D2660=1,2,IF(D2660=7,1,(IF(WEEKDAY(B2660)=1,2,IF(WEEKDAY(B2660)=7,1,0))))))</f>
        <v>3</v>
      </c>
      <c r="G2660" s="786">
        <f>VLOOKUP(C2660,METADATA!$J$5:$Q$29,IF(E2660="HI",2,IF(E2660="LO",6,10))+IF(D2660=1,2,IF(D2660=7,1,(IF(WEEKDAY(B2660)=1,2,IF(WEEKDAY(B2660)=7,1,0))))))</f>
        <v>3</v>
      </c>
      <c r="H2660" s="787">
        <v>12059.25</v>
      </c>
      <c r="I2660" s="788">
        <v>1791.3149633407593</v>
      </c>
      <c r="K2660" s="795">
        <v>913.98749999999995</v>
      </c>
      <c r="M2660" s="798">
        <f t="shared" si="124"/>
        <v>12191.567571907581</v>
      </c>
      <c r="N2660" s="303"/>
      <c r="S2660" s="786">
        <v>0</v>
      </c>
      <c r="T2660" s="781">
        <f>VLOOKUP(C2660,METADATA!$J$5:$Q$29,IF(E2660="HI",2,IF(E2660="LO",6,10))+IF(S2660=1,2,IF(D2660=7,1,(IF(WEEKDAY(B2660)=1,2,IF(WEEKDAY(B2660)=7,1,0))))))</f>
        <v>3</v>
      </c>
      <c r="U2660" s="781">
        <f>VLOOKUP(C2660,METADATA!$A$5:$H$29,IF(E2660="HI",2,IF(E2660="LO",6,10))+IF(S2660=1,2,IF(D2660=7,1,(IF(WEEKDAY(B2660)=1,2,IF(WEEKDAY(B2660)=7,1,0))))))</f>
        <v>3</v>
      </c>
    </row>
    <row r="2661" spans="2:21" ht="13.95" customHeight="1" x14ac:dyDescent="0.25">
      <c r="B2661" s="784">
        <f t="shared" si="125"/>
        <v>45493</v>
      </c>
      <c r="C2661" s="785">
        <v>17</v>
      </c>
      <c r="D2661" s="786">
        <f>IFERROR((INDEX(METADATA!$T$2:$T$20,MATCH(B2661,METADATA!$S$2:$S$20,0))),0)</f>
        <v>0</v>
      </c>
      <c r="E2661" s="785" t="str">
        <f t="shared" si="123"/>
        <v>HI</v>
      </c>
      <c r="F2661" s="786">
        <f>VLOOKUP(C2661,METADATA!$A$5:$H$29,IF(E2661="HI",2,IF(E2661="LO",6,10))+IF(D2661=1,2,IF(D2661=7,1,(IF(WEEKDAY(B2661)=1,2,IF(WEEKDAY(B2661)=7,1,0))))))</f>
        <v>2</v>
      </c>
      <c r="G2661" s="786">
        <f>VLOOKUP(C2661,METADATA!$J$5:$Q$29,IF(E2661="HI",2,IF(E2661="LO",6,10))+IF(D2661=1,2,IF(D2661=7,1,(IF(WEEKDAY(B2661)=1,2,IF(WEEKDAY(B2661)=7,1,0))))))</f>
        <v>3</v>
      </c>
      <c r="H2661" s="787">
        <v>12087</v>
      </c>
      <c r="I2661" s="788">
        <v>1877.0625228881836</v>
      </c>
      <c r="K2661" s="795">
        <v>902.26250000000005</v>
      </c>
      <c r="M2661" s="798">
        <f t="shared" si="124"/>
        <v>12231.881814129474</v>
      </c>
      <c r="N2661" s="303"/>
      <c r="S2661" s="786">
        <v>0</v>
      </c>
      <c r="T2661" s="781">
        <f>VLOOKUP(C2661,METADATA!$J$5:$Q$29,IF(E2661="HI",2,IF(E2661="LO",6,10))+IF(S2661=1,2,IF(D2661=7,1,(IF(WEEKDAY(B2661)=1,2,IF(WEEKDAY(B2661)=7,1,0))))))</f>
        <v>3</v>
      </c>
      <c r="U2661" s="781">
        <f>VLOOKUP(C2661,METADATA!$A$5:$H$29,IF(E2661="HI",2,IF(E2661="LO",6,10))+IF(S2661=1,2,IF(D2661=7,1,(IF(WEEKDAY(B2661)=1,2,IF(WEEKDAY(B2661)=7,1,0))))))</f>
        <v>2</v>
      </c>
    </row>
    <row r="2662" spans="2:21" ht="13.95" customHeight="1" x14ac:dyDescent="0.25">
      <c r="B2662" s="784">
        <f t="shared" si="125"/>
        <v>45493</v>
      </c>
      <c r="C2662" s="785">
        <v>18</v>
      </c>
      <c r="D2662" s="786">
        <f>IFERROR((INDEX(METADATA!$T$2:$T$20,MATCH(B2662,METADATA!$S$2:$S$20,0))),0)</f>
        <v>0</v>
      </c>
      <c r="E2662" s="785" t="str">
        <f t="shared" si="123"/>
        <v>HI</v>
      </c>
      <c r="F2662" s="786">
        <f>VLOOKUP(C2662,METADATA!$A$5:$H$29,IF(E2662="HI",2,IF(E2662="LO",6,10))+IF(D2662=1,2,IF(D2662=7,1,(IF(WEEKDAY(B2662)=1,2,IF(WEEKDAY(B2662)=7,1,0))))))</f>
        <v>2</v>
      </c>
      <c r="G2662" s="786">
        <f>VLOOKUP(C2662,METADATA!$J$5:$Q$29,IF(E2662="HI",2,IF(E2662="LO",6,10))+IF(D2662=1,2,IF(D2662=7,1,(IF(WEEKDAY(B2662)=1,2,IF(WEEKDAY(B2662)=7,1,0))))))</f>
        <v>2</v>
      </c>
      <c r="H2662" s="787">
        <v>12252.75</v>
      </c>
      <c r="I2662" s="788">
        <v>1698.315060839057</v>
      </c>
      <c r="K2662" s="795">
        <v>933.76250000000005</v>
      </c>
      <c r="M2662" s="798">
        <f t="shared" si="124"/>
        <v>12369.889110593222</v>
      </c>
      <c r="N2662" s="303"/>
      <c r="S2662" s="786">
        <v>0</v>
      </c>
      <c r="T2662" s="781">
        <f>VLOOKUP(C2662,METADATA!$J$5:$Q$29,IF(E2662="HI",2,IF(E2662="LO",6,10))+IF(S2662=1,2,IF(D2662=7,1,(IF(WEEKDAY(B2662)=1,2,IF(WEEKDAY(B2662)=7,1,0))))))</f>
        <v>2</v>
      </c>
      <c r="U2662" s="781">
        <f>VLOOKUP(C2662,METADATA!$A$5:$H$29,IF(E2662="HI",2,IF(E2662="LO",6,10))+IF(S2662=1,2,IF(D2662=7,1,(IF(WEEKDAY(B2662)=1,2,IF(WEEKDAY(B2662)=7,1,0))))))</f>
        <v>2</v>
      </c>
    </row>
    <row r="2663" spans="2:21" ht="13.95" customHeight="1" x14ac:dyDescent="0.25">
      <c r="B2663" s="784">
        <f t="shared" si="125"/>
        <v>45493</v>
      </c>
      <c r="C2663" s="785">
        <v>19</v>
      </c>
      <c r="D2663" s="786">
        <f>IFERROR((INDEX(METADATA!$T$2:$T$20,MATCH(B2663,METADATA!$S$2:$S$20,0))),0)</f>
        <v>0</v>
      </c>
      <c r="E2663" s="785" t="str">
        <f t="shared" si="123"/>
        <v>HI</v>
      </c>
      <c r="F2663" s="786">
        <f>VLOOKUP(C2663,METADATA!$A$5:$H$29,IF(E2663="HI",2,IF(E2663="LO",6,10))+IF(D2663=1,2,IF(D2663=7,1,(IF(WEEKDAY(B2663)=1,2,IF(WEEKDAY(B2663)=7,1,0))))))</f>
        <v>3</v>
      </c>
      <c r="G2663" s="786">
        <f>VLOOKUP(C2663,METADATA!$J$5:$Q$29,IF(E2663="HI",2,IF(E2663="LO",6,10))+IF(D2663=1,2,IF(D2663=7,1,(IF(WEEKDAY(B2663)=1,2,IF(WEEKDAY(B2663)=7,1,0))))))</f>
        <v>2</v>
      </c>
      <c r="H2663" s="787">
        <v>12253.5</v>
      </c>
      <c r="I2663" s="788">
        <v>1707.9325341582298</v>
      </c>
      <c r="K2663" s="795">
        <v>0</v>
      </c>
      <c r="M2663" s="798">
        <f t="shared" si="124"/>
        <v>12371.956021229471</v>
      </c>
      <c r="N2663" s="303"/>
      <c r="S2663" s="786">
        <v>0</v>
      </c>
      <c r="T2663" s="781">
        <f>VLOOKUP(C2663,METADATA!$J$5:$Q$29,IF(E2663="HI",2,IF(E2663="LO",6,10))+IF(S2663=1,2,IF(D2663=7,1,(IF(WEEKDAY(B2663)=1,2,IF(WEEKDAY(B2663)=7,1,0))))))</f>
        <v>2</v>
      </c>
      <c r="U2663" s="781">
        <f>VLOOKUP(C2663,METADATA!$A$5:$H$29,IF(E2663="HI",2,IF(E2663="LO",6,10))+IF(S2663=1,2,IF(D2663=7,1,(IF(WEEKDAY(B2663)=1,2,IF(WEEKDAY(B2663)=7,1,0))))))</f>
        <v>3</v>
      </c>
    </row>
    <row r="2664" spans="2:21" ht="13.95" customHeight="1" x14ac:dyDescent="0.25">
      <c r="B2664" s="784">
        <f t="shared" si="125"/>
        <v>45493</v>
      </c>
      <c r="C2664" s="785">
        <v>20</v>
      </c>
      <c r="D2664" s="786">
        <f>IFERROR((INDEX(METADATA!$T$2:$T$20,MATCH(B2664,METADATA!$S$2:$S$20,0))),0)</f>
        <v>0</v>
      </c>
      <c r="E2664" s="785" t="str">
        <f t="shared" si="123"/>
        <v>HI</v>
      </c>
      <c r="F2664" s="786">
        <f>VLOOKUP(C2664,METADATA!$A$5:$H$29,IF(E2664="HI",2,IF(E2664="LO",6,10))+IF(D2664=1,2,IF(D2664=7,1,(IF(WEEKDAY(B2664)=1,2,IF(WEEKDAY(B2664)=7,1,0))))))</f>
        <v>3</v>
      </c>
      <c r="G2664" s="786">
        <f>VLOOKUP(C2664,METADATA!$J$5:$Q$29,IF(E2664="HI",2,IF(E2664="LO",6,10))+IF(D2664=1,2,IF(D2664=7,1,(IF(WEEKDAY(B2664)=1,2,IF(WEEKDAY(B2664)=7,1,0))))))</f>
        <v>3</v>
      </c>
      <c r="H2664" s="787">
        <v>11582.25</v>
      </c>
      <c r="I2664" s="788">
        <v>2840.5349353551865</v>
      </c>
      <c r="K2664" s="795">
        <v>0</v>
      </c>
      <c r="M2664" s="798">
        <f t="shared" si="124"/>
        <v>11925.483377267074</v>
      </c>
      <c r="N2664" s="303"/>
      <c r="S2664" s="786">
        <v>0</v>
      </c>
      <c r="T2664" s="781">
        <f>VLOOKUP(C2664,METADATA!$J$5:$Q$29,IF(E2664="HI",2,IF(E2664="LO",6,10))+IF(S2664=1,2,IF(D2664=7,1,(IF(WEEKDAY(B2664)=1,2,IF(WEEKDAY(B2664)=7,1,0))))))</f>
        <v>3</v>
      </c>
      <c r="U2664" s="781">
        <f>VLOOKUP(C2664,METADATA!$A$5:$H$29,IF(E2664="HI",2,IF(E2664="LO",6,10))+IF(S2664=1,2,IF(D2664=7,1,(IF(WEEKDAY(B2664)=1,2,IF(WEEKDAY(B2664)=7,1,0))))))</f>
        <v>3</v>
      </c>
    </row>
    <row r="2665" spans="2:21" ht="13.95" customHeight="1" x14ac:dyDescent="0.25">
      <c r="B2665" s="784">
        <f t="shared" si="125"/>
        <v>45493</v>
      </c>
      <c r="C2665" s="785">
        <v>21</v>
      </c>
      <c r="D2665" s="786">
        <f>IFERROR((INDEX(METADATA!$T$2:$T$20,MATCH(B2665,METADATA!$S$2:$S$20,0))),0)</f>
        <v>0</v>
      </c>
      <c r="E2665" s="785" t="str">
        <f t="shared" si="123"/>
        <v>HI</v>
      </c>
      <c r="F2665" s="786">
        <f>VLOOKUP(C2665,METADATA!$A$5:$H$29,IF(E2665="HI",2,IF(E2665="LO",6,10))+IF(D2665=1,2,IF(D2665=7,1,(IF(WEEKDAY(B2665)=1,2,IF(WEEKDAY(B2665)=7,1,0))))))</f>
        <v>3</v>
      </c>
      <c r="G2665" s="786">
        <f>VLOOKUP(C2665,METADATA!$J$5:$Q$29,IF(E2665="HI",2,IF(E2665="LO",6,10))+IF(D2665=1,2,IF(D2665=7,1,(IF(WEEKDAY(B2665)=1,2,IF(WEEKDAY(B2665)=7,1,0))))))</f>
        <v>3</v>
      </c>
      <c r="H2665" s="787">
        <v>10820.75</v>
      </c>
      <c r="I2665" s="788">
        <v>3387.8750457763672</v>
      </c>
      <c r="K2665" s="795">
        <v>0</v>
      </c>
      <c r="M2665" s="798">
        <f t="shared" si="124"/>
        <v>11338.709269061193</v>
      </c>
      <c r="N2665" s="303"/>
      <c r="S2665" s="786">
        <v>0</v>
      </c>
      <c r="T2665" s="781">
        <f>VLOOKUP(C2665,METADATA!$J$5:$Q$29,IF(E2665="HI",2,IF(E2665="LO",6,10))+IF(S2665=1,2,IF(D2665=7,1,(IF(WEEKDAY(B2665)=1,2,IF(WEEKDAY(B2665)=7,1,0))))))</f>
        <v>3</v>
      </c>
      <c r="U2665" s="781">
        <f>VLOOKUP(C2665,METADATA!$A$5:$H$29,IF(E2665="HI",2,IF(E2665="LO",6,10))+IF(S2665=1,2,IF(D2665=7,1,(IF(WEEKDAY(B2665)=1,2,IF(WEEKDAY(B2665)=7,1,0))))))</f>
        <v>3</v>
      </c>
    </row>
    <row r="2666" spans="2:21" ht="13.95" customHeight="1" x14ac:dyDescent="0.25">
      <c r="B2666" s="784">
        <f t="shared" si="125"/>
        <v>45493</v>
      </c>
      <c r="C2666" s="785">
        <v>22</v>
      </c>
      <c r="D2666" s="786">
        <f>IFERROR((INDEX(METADATA!$T$2:$T$20,MATCH(B2666,METADATA!$S$2:$S$20,0))),0)</f>
        <v>0</v>
      </c>
      <c r="E2666" s="785" t="str">
        <f t="shared" si="123"/>
        <v>HI</v>
      </c>
      <c r="F2666" s="786">
        <f>VLOOKUP(C2666,METADATA!$A$5:$H$29,IF(E2666="HI",2,IF(E2666="LO",6,10))+IF(D2666=1,2,IF(D2666=7,1,(IF(WEEKDAY(B2666)=1,2,IF(WEEKDAY(B2666)=7,1,0))))))</f>
        <v>3</v>
      </c>
      <c r="G2666" s="786">
        <f>VLOOKUP(C2666,METADATA!$J$5:$Q$29,IF(E2666="HI",2,IF(E2666="LO",6,10))+IF(D2666=1,2,IF(D2666=7,1,(IF(WEEKDAY(B2666)=1,2,IF(WEEKDAY(B2666)=7,1,0))))))</f>
        <v>3</v>
      </c>
      <c r="H2666" s="787">
        <v>9838</v>
      </c>
      <c r="I2666" s="788">
        <v>3760.8550720214844</v>
      </c>
      <c r="K2666" s="795">
        <v>0</v>
      </c>
      <c r="M2666" s="798">
        <f t="shared" si="124"/>
        <v>10532.344224945828</v>
      </c>
      <c r="N2666" s="303"/>
      <c r="S2666" s="786">
        <v>0</v>
      </c>
      <c r="T2666" s="781">
        <f>VLOOKUP(C2666,METADATA!$J$5:$Q$29,IF(E2666="HI",2,IF(E2666="LO",6,10))+IF(S2666=1,2,IF(D2666=7,1,(IF(WEEKDAY(B2666)=1,2,IF(WEEKDAY(B2666)=7,1,0))))))</f>
        <v>3</v>
      </c>
      <c r="U2666" s="781">
        <f>VLOOKUP(C2666,METADATA!$A$5:$H$29,IF(E2666="HI",2,IF(E2666="LO",6,10))+IF(S2666=1,2,IF(D2666=7,1,(IF(WEEKDAY(B2666)=1,2,IF(WEEKDAY(B2666)=7,1,0))))))</f>
        <v>3</v>
      </c>
    </row>
    <row r="2667" spans="2:21" ht="13.95" customHeight="1" x14ac:dyDescent="0.25">
      <c r="B2667" s="784">
        <f t="shared" si="125"/>
        <v>45493</v>
      </c>
      <c r="C2667" s="785">
        <v>23</v>
      </c>
      <c r="D2667" s="786">
        <f>IFERROR((INDEX(METADATA!$T$2:$T$20,MATCH(B2667,METADATA!$S$2:$S$20,0))),0)</f>
        <v>0</v>
      </c>
      <c r="E2667" s="785" t="str">
        <f t="shared" si="123"/>
        <v>HI</v>
      </c>
      <c r="F2667" s="786">
        <f>VLOOKUP(C2667,METADATA!$A$5:$H$29,IF(E2667="HI",2,IF(E2667="LO",6,10))+IF(D2667=1,2,IF(D2667=7,1,(IF(WEEKDAY(B2667)=1,2,IF(WEEKDAY(B2667)=7,1,0))))))</f>
        <v>3</v>
      </c>
      <c r="G2667" s="786">
        <f>VLOOKUP(C2667,METADATA!$J$5:$Q$29,IF(E2667="HI",2,IF(E2667="LO",6,10))+IF(D2667=1,2,IF(D2667=7,1,(IF(WEEKDAY(B2667)=1,2,IF(WEEKDAY(B2667)=7,1,0))))))</f>
        <v>3</v>
      </c>
      <c r="H2667" s="787">
        <v>8929.25</v>
      </c>
      <c r="I2667" s="788">
        <v>4331.7299499511719</v>
      </c>
      <c r="K2667" s="795">
        <v>0</v>
      </c>
      <c r="M2667" s="798">
        <f t="shared" si="124"/>
        <v>9924.4843655377881</v>
      </c>
      <c r="N2667" s="303"/>
      <c r="S2667" s="786">
        <v>0</v>
      </c>
      <c r="T2667" s="781">
        <f>VLOOKUP(C2667,METADATA!$J$5:$Q$29,IF(E2667="HI",2,IF(E2667="LO",6,10))+IF(S2667=1,2,IF(D2667=7,1,(IF(WEEKDAY(B2667)=1,2,IF(WEEKDAY(B2667)=7,1,0))))))</f>
        <v>3</v>
      </c>
      <c r="U2667" s="781">
        <f>VLOOKUP(C2667,METADATA!$A$5:$H$29,IF(E2667="HI",2,IF(E2667="LO",6,10))+IF(S2667=1,2,IF(D2667=7,1,(IF(WEEKDAY(B2667)=1,2,IF(WEEKDAY(B2667)=7,1,0))))))</f>
        <v>3</v>
      </c>
    </row>
    <row r="2668" spans="2:21" ht="13.95" customHeight="1" x14ac:dyDescent="0.25">
      <c r="B2668" s="784">
        <f t="shared" si="125"/>
        <v>45494</v>
      </c>
      <c r="C2668" s="785">
        <v>0</v>
      </c>
      <c r="D2668" s="786">
        <f>IFERROR((INDEX(METADATA!$T$2:$T$20,MATCH(B2668,METADATA!$S$2:$S$20,0))),0)</f>
        <v>0</v>
      </c>
      <c r="E2668" s="785" t="str">
        <f t="shared" si="123"/>
        <v>HI</v>
      </c>
      <c r="F2668" s="786">
        <f>VLOOKUP(C2668,METADATA!$A$5:$H$29,IF(E2668="HI",2,IF(E2668="LO",6,10))+IF(D2668=1,2,IF(D2668=7,1,(IF(WEEKDAY(B2668)=1,2,IF(WEEKDAY(B2668)=7,1,0))))))</f>
        <v>3</v>
      </c>
      <c r="G2668" s="786">
        <f>VLOOKUP(C2668,METADATA!$J$5:$Q$29,IF(E2668="HI",2,IF(E2668="LO",6,10))+IF(D2668=1,2,IF(D2668=7,1,(IF(WEEKDAY(B2668)=1,2,IF(WEEKDAY(B2668)=7,1,0))))))</f>
        <v>3</v>
      </c>
      <c r="H2668" s="787">
        <v>8395.5</v>
      </c>
      <c r="I2668" s="788">
        <v>4171.9450073242188</v>
      </c>
      <c r="K2668" s="795">
        <v>0</v>
      </c>
      <c r="M2668" s="798">
        <f t="shared" si="124"/>
        <v>9374.9424208438468</v>
      </c>
      <c r="N2668" s="303"/>
      <c r="S2668" s="786">
        <v>0</v>
      </c>
      <c r="T2668" s="781">
        <f>VLOOKUP(C2668,METADATA!$J$5:$Q$29,IF(E2668="HI",2,IF(E2668="LO",6,10))+IF(S2668=1,2,IF(D2668=7,1,(IF(WEEKDAY(B2668)=1,2,IF(WEEKDAY(B2668)=7,1,0))))))</f>
        <v>3</v>
      </c>
      <c r="U2668" s="781">
        <f>VLOOKUP(C2668,METADATA!$A$5:$H$29,IF(E2668="HI",2,IF(E2668="LO",6,10))+IF(S2668=1,2,IF(D2668=7,1,(IF(WEEKDAY(B2668)=1,2,IF(WEEKDAY(B2668)=7,1,0))))))</f>
        <v>3</v>
      </c>
    </row>
    <row r="2669" spans="2:21" ht="13.95" customHeight="1" x14ac:dyDescent="0.25">
      <c r="B2669" s="784">
        <f t="shared" si="125"/>
        <v>45494</v>
      </c>
      <c r="C2669" s="785">
        <v>1</v>
      </c>
      <c r="D2669" s="786">
        <f>IFERROR((INDEX(METADATA!$T$2:$T$20,MATCH(B2669,METADATA!$S$2:$S$20,0))),0)</f>
        <v>0</v>
      </c>
      <c r="E2669" s="785" t="str">
        <f t="shared" si="123"/>
        <v>HI</v>
      </c>
      <c r="F2669" s="786">
        <f>VLOOKUP(C2669,METADATA!$A$5:$H$29,IF(E2669="HI",2,IF(E2669="LO",6,10))+IF(D2669=1,2,IF(D2669=7,1,(IF(WEEKDAY(B2669)=1,2,IF(WEEKDAY(B2669)=7,1,0))))))</f>
        <v>3</v>
      </c>
      <c r="G2669" s="786">
        <f>VLOOKUP(C2669,METADATA!$J$5:$Q$29,IF(E2669="HI",2,IF(E2669="LO",6,10))+IF(D2669=1,2,IF(D2669=7,1,(IF(WEEKDAY(B2669)=1,2,IF(WEEKDAY(B2669)=7,1,0))))))</f>
        <v>3</v>
      </c>
      <c r="H2669" s="787">
        <v>8008.5</v>
      </c>
      <c r="I2669" s="788">
        <v>4335.7150268554688</v>
      </c>
      <c r="K2669" s="795">
        <v>0</v>
      </c>
      <c r="M2669" s="798">
        <f t="shared" si="124"/>
        <v>9106.837927848519</v>
      </c>
      <c r="N2669" s="303"/>
      <c r="S2669" s="786">
        <v>0</v>
      </c>
      <c r="T2669" s="781">
        <f>VLOOKUP(C2669,METADATA!$J$5:$Q$29,IF(E2669="HI",2,IF(E2669="LO",6,10))+IF(S2669=1,2,IF(D2669=7,1,(IF(WEEKDAY(B2669)=1,2,IF(WEEKDAY(B2669)=7,1,0))))))</f>
        <v>3</v>
      </c>
      <c r="U2669" s="781">
        <f>VLOOKUP(C2669,METADATA!$A$5:$H$29,IF(E2669="HI",2,IF(E2669="LO",6,10))+IF(S2669=1,2,IF(D2669=7,1,(IF(WEEKDAY(B2669)=1,2,IF(WEEKDAY(B2669)=7,1,0))))))</f>
        <v>3</v>
      </c>
    </row>
    <row r="2670" spans="2:21" ht="13.95" customHeight="1" x14ac:dyDescent="0.25">
      <c r="B2670" s="784">
        <f t="shared" si="125"/>
        <v>45494</v>
      </c>
      <c r="C2670" s="785">
        <v>2</v>
      </c>
      <c r="D2670" s="786">
        <f>IFERROR((INDEX(METADATA!$T$2:$T$20,MATCH(B2670,METADATA!$S$2:$S$20,0))),0)</f>
        <v>0</v>
      </c>
      <c r="E2670" s="785" t="str">
        <f t="shared" si="123"/>
        <v>HI</v>
      </c>
      <c r="F2670" s="786">
        <f>VLOOKUP(C2670,METADATA!$A$5:$H$29,IF(E2670="HI",2,IF(E2670="LO",6,10))+IF(D2670=1,2,IF(D2670=7,1,(IF(WEEKDAY(B2670)=1,2,IF(WEEKDAY(B2670)=7,1,0))))))</f>
        <v>3</v>
      </c>
      <c r="G2670" s="786">
        <f>VLOOKUP(C2670,METADATA!$J$5:$Q$29,IF(E2670="HI",2,IF(E2670="LO",6,10))+IF(D2670=1,2,IF(D2670=7,1,(IF(WEEKDAY(B2670)=1,2,IF(WEEKDAY(B2670)=7,1,0))))))</f>
        <v>3</v>
      </c>
      <c r="H2670" s="787">
        <v>7922</v>
      </c>
      <c r="I2670" s="788">
        <v>4352.0049743652344</v>
      </c>
      <c r="K2670" s="795">
        <v>0</v>
      </c>
      <c r="M2670" s="798">
        <f t="shared" si="124"/>
        <v>9038.6963272863486</v>
      </c>
      <c r="N2670" s="303"/>
      <c r="S2670" s="786">
        <v>0</v>
      </c>
      <c r="T2670" s="781">
        <f>VLOOKUP(C2670,METADATA!$J$5:$Q$29,IF(E2670="HI",2,IF(E2670="LO",6,10))+IF(S2670=1,2,IF(D2670=7,1,(IF(WEEKDAY(B2670)=1,2,IF(WEEKDAY(B2670)=7,1,0))))))</f>
        <v>3</v>
      </c>
      <c r="U2670" s="781">
        <f>VLOOKUP(C2670,METADATA!$A$5:$H$29,IF(E2670="HI",2,IF(E2670="LO",6,10))+IF(S2670=1,2,IF(D2670=7,1,(IF(WEEKDAY(B2670)=1,2,IF(WEEKDAY(B2670)=7,1,0))))))</f>
        <v>3</v>
      </c>
    </row>
    <row r="2671" spans="2:21" ht="13.95" customHeight="1" x14ac:dyDescent="0.25">
      <c r="B2671" s="784">
        <f t="shared" si="125"/>
        <v>45494</v>
      </c>
      <c r="C2671" s="785">
        <v>3</v>
      </c>
      <c r="D2671" s="786">
        <f>IFERROR((INDEX(METADATA!$T$2:$T$20,MATCH(B2671,METADATA!$S$2:$S$20,0))),0)</f>
        <v>0</v>
      </c>
      <c r="E2671" s="785" t="str">
        <f t="shared" si="123"/>
        <v>HI</v>
      </c>
      <c r="F2671" s="786">
        <f>VLOOKUP(C2671,METADATA!$A$5:$H$29,IF(E2671="HI",2,IF(E2671="LO",6,10))+IF(D2671=1,2,IF(D2671=7,1,(IF(WEEKDAY(B2671)=1,2,IF(WEEKDAY(B2671)=7,1,0))))))</f>
        <v>3</v>
      </c>
      <c r="G2671" s="786">
        <f>VLOOKUP(C2671,METADATA!$J$5:$Q$29,IF(E2671="HI",2,IF(E2671="LO",6,10))+IF(D2671=1,2,IF(D2671=7,1,(IF(WEEKDAY(B2671)=1,2,IF(WEEKDAY(B2671)=7,1,0))))))</f>
        <v>3</v>
      </c>
      <c r="H2671" s="787">
        <v>8028.25</v>
      </c>
      <c r="I2671" s="788">
        <v>4224.7449951171875</v>
      </c>
      <c r="K2671" s="795">
        <v>0</v>
      </c>
      <c r="M2671" s="798">
        <f t="shared" si="124"/>
        <v>9072.0046481617137</v>
      </c>
      <c r="N2671" s="303"/>
      <c r="S2671" s="786">
        <v>0</v>
      </c>
      <c r="T2671" s="781">
        <f>VLOOKUP(C2671,METADATA!$J$5:$Q$29,IF(E2671="HI",2,IF(E2671="LO",6,10))+IF(S2671=1,2,IF(D2671=7,1,(IF(WEEKDAY(B2671)=1,2,IF(WEEKDAY(B2671)=7,1,0))))))</f>
        <v>3</v>
      </c>
      <c r="U2671" s="781">
        <f>VLOOKUP(C2671,METADATA!$A$5:$H$29,IF(E2671="HI",2,IF(E2671="LO",6,10))+IF(S2671=1,2,IF(D2671=7,1,(IF(WEEKDAY(B2671)=1,2,IF(WEEKDAY(B2671)=7,1,0))))))</f>
        <v>3</v>
      </c>
    </row>
    <row r="2672" spans="2:21" ht="13.95" customHeight="1" x14ac:dyDescent="0.25">
      <c r="B2672" s="784">
        <f t="shared" si="125"/>
        <v>45494</v>
      </c>
      <c r="C2672" s="785">
        <v>4</v>
      </c>
      <c r="D2672" s="786">
        <f>IFERROR((INDEX(METADATA!$T$2:$T$20,MATCH(B2672,METADATA!$S$2:$S$20,0))),0)</f>
        <v>0</v>
      </c>
      <c r="E2672" s="785" t="str">
        <f t="shared" si="123"/>
        <v>HI</v>
      </c>
      <c r="F2672" s="786">
        <f>VLOOKUP(C2672,METADATA!$A$5:$H$29,IF(E2672="HI",2,IF(E2672="LO",6,10))+IF(D2672=1,2,IF(D2672=7,1,(IF(WEEKDAY(B2672)=1,2,IF(WEEKDAY(B2672)=7,1,0))))))</f>
        <v>3</v>
      </c>
      <c r="G2672" s="786">
        <f>VLOOKUP(C2672,METADATA!$J$5:$Q$29,IF(E2672="HI",2,IF(E2672="LO",6,10))+IF(D2672=1,2,IF(D2672=7,1,(IF(WEEKDAY(B2672)=1,2,IF(WEEKDAY(B2672)=7,1,0))))))</f>
        <v>3</v>
      </c>
      <c r="H2672" s="787">
        <v>8237</v>
      </c>
      <c r="I2672" s="788">
        <v>4348.5899658203125</v>
      </c>
      <c r="K2672" s="795">
        <v>0</v>
      </c>
      <c r="M2672" s="798">
        <f t="shared" si="124"/>
        <v>9314.4191279345541</v>
      </c>
      <c r="N2672" s="303"/>
      <c r="S2672" s="786">
        <v>0</v>
      </c>
      <c r="T2672" s="781">
        <f>VLOOKUP(C2672,METADATA!$J$5:$Q$29,IF(E2672="HI",2,IF(E2672="LO",6,10))+IF(S2672=1,2,IF(D2672=7,1,(IF(WEEKDAY(B2672)=1,2,IF(WEEKDAY(B2672)=7,1,0))))))</f>
        <v>3</v>
      </c>
      <c r="U2672" s="781">
        <f>VLOOKUP(C2672,METADATA!$A$5:$H$29,IF(E2672="HI",2,IF(E2672="LO",6,10))+IF(S2672=1,2,IF(D2672=7,1,(IF(WEEKDAY(B2672)=1,2,IF(WEEKDAY(B2672)=7,1,0))))))</f>
        <v>3</v>
      </c>
    </row>
    <row r="2673" spans="2:21" ht="13.95" customHeight="1" x14ac:dyDescent="0.25">
      <c r="B2673" s="784">
        <f t="shared" si="125"/>
        <v>45494</v>
      </c>
      <c r="C2673" s="785">
        <v>5</v>
      </c>
      <c r="D2673" s="786">
        <f>IFERROR((INDEX(METADATA!$T$2:$T$20,MATCH(B2673,METADATA!$S$2:$S$20,0))),0)</f>
        <v>0</v>
      </c>
      <c r="E2673" s="785" t="str">
        <f t="shared" si="123"/>
        <v>HI</v>
      </c>
      <c r="F2673" s="786">
        <f>VLOOKUP(C2673,METADATA!$A$5:$H$29,IF(E2673="HI",2,IF(E2673="LO",6,10))+IF(D2673=1,2,IF(D2673=7,1,(IF(WEEKDAY(B2673)=1,2,IF(WEEKDAY(B2673)=7,1,0))))))</f>
        <v>3</v>
      </c>
      <c r="G2673" s="786">
        <f>VLOOKUP(C2673,METADATA!$J$5:$Q$29,IF(E2673="HI",2,IF(E2673="LO",6,10))+IF(D2673=1,2,IF(D2673=7,1,(IF(WEEKDAY(B2673)=1,2,IF(WEEKDAY(B2673)=7,1,0))))))</f>
        <v>3</v>
      </c>
      <c r="H2673" s="787">
        <v>8377.75</v>
      </c>
      <c r="I2673" s="788">
        <v>4408.0199279785156</v>
      </c>
      <c r="K2673" s="795">
        <v>0</v>
      </c>
      <c r="M2673" s="798">
        <f t="shared" si="124"/>
        <v>9466.6432671753137</v>
      </c>
      <c r="N2673" s="303"/>
      <c r="S2673" s="786">
        <v>0</v>
      </c>
      <c r="T2673" s="781">
        <f>VLOOKUP(C2673,METADATA!$J$5:$Q$29,IF(E2673="HI",2,IF(E2673="LO",6,10))+IF(S2673=1,2,IF(D2673=7,1,(IF(WEEKDAY(B2673)=1,2,IF(WEEKDAY(B2673)=7,1,0))))))</f>
        <v>3</v>
      </c>
      <c r="U2673" s="781">
        <f>VLOOKUP(C2673,METADATA!$A$5:$H$29,IF(E2673="HI",2,IF(E2673="LO",6,10))+IF(S2673=1,2,IF(D2673=7,1,(IF(WEEKDAY(B2673)=1,2,IF(WEEKDAY(B2673)=7,1,0))))))</f>
        <v>3</v>
      </c>
    </row>
    <row r="2674" spans="2:21" ht="13.95" customHeight="1" x14ac:dyDescent="0.25">
      <c r="B2674" s="784">
        <f t="shared" si="125"/>
        <v>45494</v>
      </c>
      <c r="C2674" s="785">
        <v>6</v>
      </c>
      <c r="D2674" s="786">
        <f>IFERROR((INDEX(METADATA!$T$2:$T$20,MATCH(B2674,METADATA!$S$2:$S$20,0))),0)</f>
        <v>0</v>
      </c>
      <c r="E2674" s="785" t="str">
        <f t="shared" si="123"/>
        <v>HI</v>
      </c>
      <c r="F2674" s="786">
        <f>VLOOKUP(C2674,METADATA!$A$5:$H$29,IF(E2674="HI",2,IF(E2674="LO",6,10))+IF(D2674=1,2,IF(D2674=7,1,(IF(WEEKDAY(B2674)=1,2,IF(WEEKDAY(B2674)=7,1,0))))))</f>
        <v>3</v>
      </c>
      <c r="G2674" s="786">
        <f>VLOOKUP(C2674,METADATA!$J$5:$Q$29,IF(E2674="HI",2,IF(E2674="LO",6,10))+IF(D2674=1,2,IF(D2674=7,1,(IF(WEEKDAY(B2674)=1,2,IF(WEEKDAY(B2674)=7,1,0))))))</f>
        <v>3</v>
      </c>
      <c r="H2674" s="787">
        <v>8955.25</v>
      </c>
      <c r="I2674" s="788">
        <v>4354.239990234375</v>
      </c>
      <c r="K2674" s="795">
        <v>870.51250000000005</v>
      </c>
      <c r="M2674" s="798">
        <f t="shared" si="124"/>
        <v>9957.7059835614873</v>
      </c>
      <c r="N2674" s="303"/>
      <c r="S2674" s="786">
        <v>0</v>
      </c>
      <c r="T2674" s="781">
        <f>VLOOKUP(C2674,METADATA!$J$5:$Q$29,IF(E2674="HI",2,IF(E2674="LO",6,10))+IF(S2674=1,2,IF(D2674=7,1,(IF(WEEKDAY(B2674)=1,2,IF(WEEKDAY(B2674)=7,1,0))))))</f>
        <v>3</v>
      </c>
      <c r="U2674" s="781">
        <f>VLOOKUP(C2674,METADATA!$A$5:$H$29,IF(E2674="HI",2,IF(E2674="LO",6,10))+IF(S2674=1,2,IF(D2674=7,1,(IF(WEEKDAY(B2674)=1,2,IF(WEEKDAY(B2674)=7,1,0))))))</f>
        <v>3</v>
      </c>
    </row>
    <row r="2675" spans="2:21" ht="13.95" customHeight="1" x14ac:dyDescent="0.25">
      <c r="B2675" s="784">
        <f t="shared" si="125"/>
        <v>45494</v>
      </c>
      <c r="C2675" s="785">
        <v>7</v>
      </c>
      <c r="D2675" s="786">
        <f>IFERROR((INDEX(METADATA!$T$2:$T$20,MATCH(B2675,METADATA!$S$2:$S$20,0))),0)</f>
        <v>0</v>
      </c>
      <c r="E2675" s="785" t="str">
        <f t="shared" si="123"/>
        <v>HI</v>
      </c>
      <c r="F2675" s="786">
        <f>VLOOKUP(C2675,METADATA!$A$5:$H$29,IF(E2675="HI",2,IF(E2675="LO",6,10))+IF(D2675=1,2,IF(D2675=7,1,(IF(WEEKDAY(B2675)=1,2,IF(WEEKDAY(B2675)=7,1,0))))))</f>
        <v>3</v>
      </c>
      <c r="G2675" s="786">
        <f>VLOOKUP(C2675,METADATA!$J$5:$Q$29,IF(E2675="HI",2,IF(E2675="LO",6,10))+IF(D2675=1,2,IF(D2675=7,1,(IF(WEEKDAY(B2675)=1,2,IF(WEEKDAY(B2675)=7,1,0))))))</f>
        <v>3</v>
      </c>
      <c r="H2675" s="787">
        <v>10427</v>
      </c>
      <c r="I2675" s="788">
        <v>4473.5450439453125</v>
      </c>
      <c r="K2675" s="795">
        <v>865.8125</v>
      </c>
      <c r="M2675" s="798">
        <f t="shared" si="124"/>
        <v>11346.141822672924</v>
      </c>
      <c r="N2675" s="303"/>
      <c r="S2675" s="786">
        <v>0</v>
      </c>
      <c r="T2675" s="781">
        <f>VLOOKUP(C2675,METADATA!$J$5:$Q$29,IF(E2675="HI",2,IF(E2675="LO",6,10))+IF(S2675=1,2,IF(D2675=7,1,(IF(WEEKDAY(B2675)=1,2,IF(WEEKDAY(B2675)=7,1,0))))))</f>
        <v>3</v>
      </c>
      <c r="U2675" s="781">
        <f>VLOOKUP(C2675,METADATA!$A$5:$H$29,IF(E2675="HI",2,IF(E2675="LO",6,10))+IF(S2675=1,2,IF(D2675=7,1,(IF(WEEKDAY(B2675)=1,2,IF(WEEKDAY(B2675)=7,1,0))))))</f>
        <v>3</v>
      </c>
    </row>
    <row r="2676" spans="2:21" ht="13.95" customHeight="1" x14ac:dyDescent="0.25">
      <c r="B2676" s="784">
        <f t="shared" si="125"/>
        <v>45494</v>
      </c>
      <c r="C2676" s="785">
        <v>8</v>
      </c>
      <c r="D2676" s="786">
        <f>IFERROR((INDEX(METADATA!$T$2:$T$20,MATCH(B2676,METADATA!$S$2:$S$20,0))),0)</f>
        <v>0</v>
      </c>
      <c r="E2676" s="785" t="str">
        <f t="shared" si="123"/>
        <v>HI</v>
      </c>
      <c r="F2676" s="786">
        <f>VLOOKUP(C2676,METADATA!$A$5:$H$29,IF(E2676="HI",2,IF(E2676="LO",6,10))+IF(D2676=1,2,IF(D2676=7,1,(IF(WEEKDAY(B2676)=1,2,IF(WEEKDAY(B2676)=7,1,0))))))</f>
        <v>3</v>
      </c>
      <c r="G2676" s="786">
        <f>VLOOKUP(C2676,METADATA!$J$5:$Q$29,IF(E2676="HI",2,IF(E2676="LO",6,10))+IF(D2676=1,2,IF(D2676=7,1,(IF(WEEKDAY(B2676)=1,2,IF(WEEKDAY(B2676)=7,1,0))))))</f>
        <v>3</v>
      </c>
      <c r="H2676" s="787">
        <v>11669.5</v>
      </c>
      <c r="I2676" s="788">
        <v>4470.5300598144531</v>
      </c>
      <c r="K2676" s="795">
        <v>834.63750000000005</v>
      </c>
      <c r="M2676" s="798">
        <f t="shared" si="124"/>
        <v>12496.514284619716</v>
      </c>
      <c r="N2676" s="303"/>
      <c r="S2676" s="786">
        <v>0</v>
      </c>
      <c r="T2676" s="781">
        <f>VLOOKUP(C2676,METADATA!$J$5:$Q$29,IF(E2676="HI",2,IF(E2676="LO",6,10))+IF(S2676=1,2,IF(D2676=7,1,(IF(WEEKDAY(B2676)=1,2,IF(WEEKDAY(B2676)=7,1,0))))))</f>
        <v>3</v>
      </c>
      <c r="U2676" s="781">
        <f>VLOOKUP(C2676,METADATA!$A$5:$H$29,IF(E2676="HI",2,IF(E2676="LO",6,10))+IF(S2676=1,2,IF(D2676=7,1,(IF(WEEKDAY(B2676)=1,2,IF(WEEKDAY(B2676)=7,1,0))))))</f>
        <v>3</v>
      </c>
    </row>
    <row r="2677" spans="2:21" ht="13.95" customHeight="1" x14ac:dyDescent="0.25">
      <c r="B2677" s="784">
        <f t="shared" si="125"/>
        <v>45494</v>
      </c>
      <c r="C2677" s="785">
        <v>9</v>
      </c>
      <c r="D2677" s="786">
        <f>IFERROR((INDEX(METADATA!$T$2:$T$20,MATCH(B2677,METADATA!$S$2:$S$20,0))),0)</f>
        <v>0</v>
      </c>
      <c r="E2677" s="785" t="str">
        <f t="shared" si="123"/>
        <v>HI</v>
      </c>
      <c r="F2677" s="786">
        <f>VLOOKUP(C2677,METADATA!$A$5:$H$29,IF(E2677="HI",2,IF(E2677="LO",6,10))+IF(D2677=1,2,IF(D2677=7,1,(IF(WEEKDAY(B2677)=1,2,IF(WEEKDAY(B2677)=7,1,0))))))</f>
        <v>3</v>
      </c>
      <c r="G2677" s="786">
        <f>VLOOKUP(C2677,METADATA!$J$5:$Q$29,IF(E2677="HI",2,IF(E2677="LO",6,10))+IF(D2677=1,2,IF(D2677=7,1,(IF(WEEKDAY(B2677)=1,2,IF(WEEKDAY(B2677)=7,1,0))))))</f>
        <v>3</v>
      </c>
      <c r="H2677" s="787">
        <v>12353</v>
      </c>
      <c r="I2677" s="788">
        <v>4626.9649353027344</v>
      </c>
      <c r="K2677" s="795">
        <v>847.33749999999998</v>
      </c>
      <c r="M2677" s="798">
        <f t="shared" si="124"/>
        <v>13191.111155339455</v>
      </c>
      <c r="N2677" s="303"/>
      <c r="S2677" s="786">
        <v>0</v>
      </c>
      <c r="T2677" s="781">
        <f>VLOOKUP(C2677,METADATA!$J$5:$Q$29,IF(E2677="HI",2,IF(E2677="LO",6,10))+IF(S2677=1,2,IF(D2677=7,1,(IF(WEEKDAY(B2677)=1,2,IF(WEEKDAY(B2677)=7,1,0))))))</f>
        <v>3</v>
      </c>
      <c r="U2677" s="781">
        <f>VLOOKUP(C2677,METADATA!$A$5:$H$29,IF(E2677="HI",2,IF(E2677="LO",6,10))+IF(S2677=1,2,IF(D2677=7,1,(IF(WEEKDAY(B2677)=1,2,IF(WEEKDAY(B2677)=7,1,0))))))</f>
        <v>3</v>
      </c>
    </row>
    <row r="2678" spans="2:21" ht="13.95" customHeight="1" x14ac:dyDescent="0.25">
      <c r="B2678" s="784">
        <f t="shared" si="125"/>
        <v>45494</v>
      </c>
      <c r="C2678" s="785">
        <v>10</v>
      </c>
      <c r="D2678" s="786">
        <f>IFERROR((INDEX(METADATA!$T$2:$T$20,MATCH(B2678,METADATA!$S$2:$S$20,0))),0)</f>
        <v>0</v>
      </c>
      <c r="E2678" s="785" t="str">
        <f t="shared" si="123"/>
        <v>HI</v>
      </c>
      <c r="F2678" s="786">
        <f>VLOOKUP(C2678,METADATA!$A$5:$H$29,IF(E2678="HI",2,IF(E2678="LO",6,10))+IF(D2678=1,2,IF(D2678=7,1,(IF(WEEKDAY(B2678)=1,2,IF(WEEKDAY(B2678)=7,1,0))))))</f>
        <v>3</v>
      </c>
      <c r="G2678" s="786">
        <f>VLOOKUP(C2678,METADATA!$J$5:$Q$29,IF(E2678="HI",2,IF(E2678="LO",6,10))+IF(D2678=1,2,IF(D2678=7,1,(IF(WEEKDAY(B2678)=1,2,IF(WEEKDAY(B2678)=7,1,0))))))</f>
        <v>3</v>
      </c>
      <c r="H2678" s="787">
        <v>12712.25</v>
      </c>
      <c r="I2678" s="788">
        <v>4646</v>
      </c>
      <c r="K2678" s="795">
        <v>851.61249999999995</v>
      </c>
      <c r="M2678" s="798">
        <f t="shared" si="124"/>
        <v>13534.645029054142</v>
      </c>
      <c r="N2678" s="303"/>
      <c r="S2678" s="786">
        <v>0</v>
      </c>
      <c r="T2678" s="781">
        <f>VLOOKUP(C2678,METADATA!$J$5:$Q$29,IF(E2678="HI",2,IF(E2678="LO",6,10))+IF(S2678=1,2,IF(D2678=7,1,(IF(WEEKDAY(B2678)=1,2,IF(WEEKDAY(B2678)=7,1,0))))))</f>
        <v>3</v>
      </c>
      <c r="U2678" s="781">
        <f>VLOOKUP(C2678,METADATA!$A$5:$H$29,IF(E2678="HI",2,IF(E2678="LO",6,10))+IF(S2678=1,2,IF(D2678=7,1,(IF(WEEKDAY(B2678)=1,2,IF(WEEKDAY(B2678)=7,1,0))))))</f>
        <v>3</v>
      </c>
    </row>
    <row r="2679" spans="2:21" ht="13.95" customHeight="1" x14ac:dyDescent="0.25">
      <c r="B2679" s="784">
        <f t="shared" si="125"/>
        <v>45494</v>
      </c>
      <c r="C2679" s="785">
        <v>11</v>
      </c>
      <c r="D2679" s="786">
        <f>IFERROR((INDEX(METADATA!$T$2:$T$20,MATCH(B2679,METADATA!$S$2:$S$20,0))),0)</f>
        <v>0</v>
      </c>
      <c r="E2679" s="785" t="str">
        <f t="shared" si="123"/>
        <v>HI</v>
      </c>
      <c r="F2679" s="786">
        <f>VLOOKUP(C2679,METADATA!$A$5:$H$29,IF(E2679="HI",2,IF(E2679="LO",6,10))+IF(D2679=1,2,IF(D2679=7,1,(IF(WEEKDAY(B2679)=1,2,IF(WEEKDAY(B2679)=7,1,0))))))</f>
        <v>3</v>
      </c>
      <c r="G2679" s="786">
        <f>VLOOKUP(C2679,METADATA!$J$5:$Q$29,IF(E2679="HI",2,IF(E2679="LO",6,10))+IF(D2679=1,2,IF(D2679=7,1,(IF(WEEKDAY(B2679)=1,2,IF(WEEKDAY(B2679)=7,1,0))))))</f>
        <v>3</v>
      </c>
      <c r="H2679" s="787">
        <v>12889.25</v>
      </c>
      <c r="I2679" s="788">
        <v>4726.6899719238281</v>
      </c>
      <c r="K2679" s="795">
        <v>856.5</v>
      </c>
      <c r="M2679" s="798">
        <f t="shared" si="124"/>
        <v>13728.596565315236</v>
      </c>
      <c r="N2679" s="303"/>
      <c r="S2679" s="786">
        <v>0</v>
      </c>
      <c r="T2679" s="781">
        <f>VLOOKUP(C2679,METADATA!$J$5:$Q$29,IF(E2679="HI",2,IF(E2679="LO",6,10))+IF(S2679=1,2,IF(D2679=7,1,(IF(WEEKDAY(B2679)=1,2,IF(WEEKDAY(B2679)=7,1,0))))))</f>
        <v>3</v>
      </c>
      <c r="U2679" s="781">
        <f>VLOOKUP(C2679,METADATA!$A$5:$H$29,IF(E2679="HI",2,IF(E2679="LO",6,10))+IF(S2679=1,2,IF(D2679=7,1,(IF(WEEKDAY(B2679)=1,2,IF(WEEKDAY(B2679)=7,1,0))))))</f>
        <v>3</v>
      </c>
    </row>
    <row r="2680" spans="2:21" ht="13.95" customHeight="1" x14ac:dyDescent="0.25">
      <c r="B2680" s="784">
        <f t="shared" si="125"/>
        <v>45494</v>
      </c>
      <c r="C2680" s="785">
        <v>12</v>
      </c>
      <c r="D2680" s="786">
        <f>IFERROR((INDEX(METADATA!$T$2:$T$20,MATCH(B2680,METADATA!$S$2:$S$20,0))),0)</f>
        <v>0</v>
      </c>
      <c r="E2680" s="785" t="str">
        <f t="shared" si="123"/>
        <v>HI</v>
      </c>
      <c r="F2680" s="786">
        <f>VLOOKUP(C2680,METADATA!$A$5:$H$29,IF(E2680="HI",2,IF(E2680="LO",6,10))+IF(D2680=1,2,IF(D2680=7,1,(IF(WEEKDAY(B2680)=1,2,IF(WEEKDAY(B2680)=7,1,0))))))</f>
        <v>3</v>
      </c>
      <c r="G2680" s="786">
        <f>VLOOKUP(C2680,METADATA!$J$5:$Q$29,IF(E2680="HI",2,IF(E2680="LO",6,10))+IF(D2680=1,2,IF(D2680=7,1,(IF(WEEKDAY(B2680)=1,2,IF(WEEKDAY(B2680)=7,1,0))))))</f>
        <v>3</v>
      </c>
      <c r="H2680" s="787">
        <v>12127.25</v>
      </c>
      <c r="I2680" s="788">
        <v>4659.4498901367188</v>
      </c>
      <c r="K2680" s="795">
        <v>824.32500000000005</v>
      </c>
      <c r="M2680" s="798">
        <f t="shared" si="124"/>
        <v>12991.561331926008</v>
      </c>
      <c r="N2680" s="303"/>
      <c r="S2680" s="786">
        <v>0</v>
      </c>
      <c r="T2680" s="781">
        <f>VLOOKUP(C2680,METADATA!$J$5:$Q$29,IF(E2680="HI",2,IF(E2680="LO",6,10))+IF(S2680=1,2,IF(D2680=7,1,(IF(WEEKDAY(B2680)=1,2,IF(WEEKDAY(B2680)=7,1,0))))))</f>
        <v>3</v>
      </c>
      <c r="U2680" s="781">
        <f>VLOOKUP(C2680,METADATA!$A$5:$H$29,IF(E2680="HI",2,IF(E2680="LO",6,10))+IF(S2680=1,2,IF(D2680=7,1,(IF(WEEKDAY(B2680)=1,2,IF(WEEKDAY(B2680)=7,1,0))))))</f>
        <v>3</v>
      </c>
    </row>
    <row r="2681" spans="2:21" ht="13.95" customHeight="1" x14ac:dyDescent="0.25">
      <c r="B2681" s="784">
        <f t="shared" si="125"/>
        <v>45494</v>
      </c>
      <c r="C2681" s="785">
        <v>13</v>
      </c>
      <c r="D2681" s="786">
        <f>IFERROR((INDEX(METADATA!$T$2:$T$20,MATCH(B2681,METADATA!$S$2:$S$20,0))),0)</f>
        <v>0</v>
      </c>
      <c r="E2681" s="785" t="str">
        <f t="shared" si="123"/>
        <v>HI</v>
      </c>
      <c r="F2681" s="786">
        <f>VLOOKUP(C2681,METADATA!$A$5:$H$29,IF(E2681="HI",2,IF(E2681="LO",6,10))+IF(D2681=1,2,IF(D2681=7,1,(IF(WEEKDAY(B2681)=1,2,IF(WEEKDAY(B2681)=7,1,0))))))</f>
        <v>3</v>
      </c>
      <c r="G2681" s="786">
        <f>VLOOKUP(C2681,METADATA!$J$5:$Q$29,IF(E2681="HI",2,IF(E2681="LO",6,10))+IF(D2681=1,2,IF(D2681=7,1,(IF(WEEKDAY(B2681)=1,2,IF(WEEKDAY(B2681)=7,1,0))))))</f>
        <v>3</v>
      </c>
      <c r="H2681" s="787">
        <v>11390.75</v>
      </c>
      <c r="I2681" s="788">
        <v>3692.6725463867188</v>
      </c>
      <c r="K2681" s="795">
        <v>882.73749999999995</v>
      </c>
      <c r="M2681" s="798">
        <f t="shared" si="124"/>
        <v>11974.348253551763</v>
      </c>
      <c r="N2681" s="303"/>
      <c r="S2681" s="786">
        <v>0</v>
      </c>
      <c r="T2681" s="781">
        <f>VLOOKUP(C2681,METADATA!$J$5:$Q$29,IF(E2681="HI",2,IF(E2681="LO",6,10))+IF(S2681=1,2,IF(D2681=7,1,(IF(WEEKDAY(B2681)=1,2,IF(WEEKDAY(B2681)=7,1,0))))))</f>
        <v>3</v>
      </c>
      <c r="U2681" s="781">
        <f>VLOOKUP(C2681,METADATA!$A$5:$H$29,IF(E2681="HI",2,IF(E2681="LO",6,10))+IF(S2681=1,2,IF(D2681=7,1,(IF(WEEKDAY(B2681)=1,2,IF(WEEKDAY(B2681)=7,1,0))))))</f>
        <v>3</v>
      </c>
    </row>
    <row r="2682" spans="2:21" ht="13.95" customHeight="1" x14ac:dyDescent="0.25">
      <c r="B2682" s="784">
        <f t="shared" si="125"/>
        <v>45494</v>
      </c>
      <c r="C2682" s="785">
        <v>14</v>
      </c>
      <c r="D2682" s="786">
        <f>IFERROR((INDEX(METADATA!$T$2:$T$20,MATCH(B2682,METADATA!$S$2:$S$20,0))),0)</f>
        <v>0</v>
      </c>
      <c r="E2682" s="785" t="str">
        <f t="shared" si="123"/>
        <v>HI</v>
      </c>
      <c r="F2682" s="786">
        <f>VLOOKUP(C2682,METADATA!$A$5:$H$29,IF(E2682="HI",2,IF(E2682="LO",6,10))+IF(D2682=1,2,IF(D2682=7,1,(IF(WEEKDAY(B2682)=1,2,IF(WEEKDAY(B2682)=7,1,0))))))</f>
        <v>3</v>
      </c>
      <c r="G2682" s="786">
        <f>VLOOKUP(C2682,METADATA!$J$5:$Q$29,IF(E2682="HI",2,IF(E2682="LO",6,10))+IF(D2682=1,2,IF(D2682=7,1,(IF(WEEKDAY(B2682)=1,2,IF(WEEKDAY(B2682)=7,1,0))))))</f>
        <v>3</v>
      </c>
      <c r="H2682" s="787">
        <v>11089.75</v>
      </c>
      <c r="I2682" s="788">
        <v>3537.0250244140625</v>
      </c>
      <c r="K2682" s="795">
        <v>909.3125</v>
      </c>
      <c r="M2682" s="798">
        <f t="shared" si="124"/>
        <v>11640.15038931333</v>
      </c>
      <c r="N2682" s="303"/>
      <c r="S2682" s="786">
        <v>0</v>
      </c>
      <c r="T2682" s="781">
        <f>VLOOKUP(C2682,METADATA!$J$5:$Q$29,IF(E2682="HI",2,IF(E2682="LO",6,10))+IF(S2682=1,2,IF(D2682=7,1,(IF(WEEKDAY(B2682)=1,2,IF(WEEKDAY(B2682)=7,1,0))))))</f>
        <v>3</v>
      </c>
      <c r="U2682" s="781">
        <f>VLOOKUP(C2682,METADATA!$A$5:$H$29,IF(E2682="HI",2,IF(E2682="LO",6,10))+IF(S2682=1,2,IF(D2682=7,1,(IF(WEEKDAY(B2682)=1,2,IF(WEEKDAY(B2682)=7,1,0))))))</f>
        <v>3</v>
      </c>
    </row>
    <row r="2683" spans="2:21" ht="13.95" customHeight="1" x14ac:dyDescent="0.25">
      <c r="B2683" s="784">
        <f t="shared" si="125"/>
        <v>45494</v>
      </c>
      <c r="C2683" s="785">
        <v>15</v>
      </c>
      <c r="D2683" s="786">
        <f>IFERROR((INDEX(METADATA!$T$2:$T$20,MATCH(B2683,METADATA!$S$2:$S$20,0))),0)</f>
        <v>0</v>
      </c>
      <c r="E2683" s="785" t="str">
        <f t="shared" si="123"/>
        <v>HI</v>
      </c>
      <c r="F2683" s="786">
        <f>VLOOKUP(C2683,METADATA!$A$5:$H$29,IF(E2683="HI",2,IF(E2683="LO",6,10))+IF(D2683=1,2,IF(D2683=7,1,(IF(WEEKDAY(B2683)=1,2,IF(WEEKDAY(B2683)=7,1,0))))))</f>
        <v>3</v>
      </c>
      <c r="G2683" s="786">
        <f>VLOOKUP(C2683,METADATA!$J$5:$Q$29,IF(E2683="HI",2,IF(E2683="LO",6,10))+IF(D2683=1,2,IF(D2683=7,1,(IF(WEEKDAY(B2683)=1,2,IF(WEEKDAY(B2683)=7,1,0))))))</f>
        <v>3</v>
      </c>
      <c r="H2683" s="787">
        <v>11113.75</v>
      </c>
      <c r="I2683" s="788">
        <v>3527.8074951171875</v>
      </c>
      <c r="K2683" s="795">
        <v>905.6</v>
      </c>
      <c r="M2683" s="798">
        <f t="shared" si="124"/>
        <v>11660.225760469006</v>
      </c>
      <c r="N2683" s="303"/>
      <c r="S2683" s="786">
        <v>0</v>
      </c>
      <c r="T2683" s="781">
        <f>VLOOKUP(C2683,METADATA!$J$5:$Q$29,IF(E2683="HI",2,IF(E2683="LO",6,10))+IF(S2683=1,2,IF(D2683=7,1,(IF(WEEKDAY(B2683)=1,2,IF(WEEKDAY(B2683)=7,1,0))))))</f>
        <v>3</v>
      </c>
      <c r="U2683" s="781">
        <f>VLOOKUP(C2683,METADATA!$A$5:$H$29,IF(E2683="HI",2,IF(E2683="LO",6,10))+IF(S2683=1,2,IF(D2683=7,1,(IF(WEEKDAY(B2683)=1,2,IF(WEEKDAY(B2683)=7,1,0))))))</f>
        <v>3</v>
      </c>
    </row>
    <row r="2684" spans="2:21" ht="13.95" customHeight="1" x14ac:dyDescent="0.25">
      <c r="B2684" s="784">
        <f t="shared" si="125"/>
        <v>45494</v>
      </c>
      <c r="C2684" s="785">
        <v>16</v>
      </c>
      <c r="D2684" s="786">
        <f>IFERROR((INDEX(METADATA!$T$2:$T$20,MATCH(B2684,METADATA!$S$2:$S$20,0))),0)</f>
        <v>0</v>
      </c>
      <c r="E2684" s="785" t="str">
        <f t="shared" si="123"/>
        <v>HI</v>
      </c>
      <c r="F2684" s="786">
        <f>VLOOKUP(C2684,METADATA!$A$5:$H$29,IF(E2684="HI",2,IF(E2684="LO",6,10))+IF(D2684=1,2,IF(D2684=7,1,(IF(WEEKDAY(B2684)=1,2,IF(WEEKDAY(B2684)=7,1,0))))))</f>
        <v>3</v>
      </c>
      <c r="G2684" s="786">
        <f>VLOOKUP(C2684,METADATA!$J$5:$Q$29,IF(E2684="HI",2,IF(E2684="LO",6,10))+IF(D2684=1,2,IF(D2684=7,1,(IF(WEEKDAY(B2684)=1,2,IF(WEEKDAY(B2684)=7,1,0))))))</f>
        <v>3</v>
      </c>
      <c r="H2684" s="787">
        <v>11721.5</v>
      </c>
      <c r="I2684" s="788">
        <v>3324.81494140625</v>
      </c>
      <c r="K2684" s="795">
        <v>913.98749999999995</v>
      </c>
      <c r="M2684" s="798">
        <f t="shared" si="124"/>
        <v>12183.922055093683</v>
      </c>
      <c r="N2684" s="303"/>
      <c r="S2684" s="786">
        <v>0</v>
      </c>
      <c r="T2684" s="781">
        <f>VLOOKUP(C2684,METADATA!$J$5:$Q$29,IF(E2684="HI",2,IF(E2684="LO",6,10))+IF(S2684=1,2,IF(D2684=7,1,(IF(WEEKDAY(B2684)=1,2,IF(WEEKDAY(B2684)=7,1,0))))))</f>
        <v>3</v>
      </c>
      <c r="U2684" s="781">
        <f>VLOOKUP(C2684,METADATA!$A$5:$H$29,IF(E2684="HI",2,IF(E2684="LO",6,10))+IF(S2684=1,2,IF(D2684=7,1,(IF(WEEKDAY(B2684)=1,2,IF(WEEKDAY(B2684)=7,1,0))))))</f>
        <v>3</v>
      </c>
    </row>
    <row r="2685" spans="2:21" ht="13.95" customHeight="1" x14ac:dyDescent="0.25">
      <c r="B2685" s="784">
        <f t="shared" si="125"/>
        <v>45494</v>
      </c>
      <c r="C2685" s="785">
        <v>17</v>
      </c>
      <c r="D2685" s="786">
        <f>IFERROR((INDEX(METADATA!$T$2:$T$20,MATCH(B2685,METADATA!$S$2:$S$20,0))),0)</f>
        <v>0</v>
      </c>
      <c r="E2685" s="785" t="str">
        <f t="shared" si="123"/>
        <v>HI</v>
      </c>
      <c r="F2685" s="786">
        <f>VLOOKUP(C2685,METADATA!$A$5:$H$29,IF(E2685="HI",2,IF(E2685="LO",6,10))+IF(D2685=1,2,IF(D2685=7,1,(IF(WEEKDAY(B2685)=1,2,IF(WEEKDAY(B2685)=7,1,0))))))</f>
        <v>2</v>
      </c>
      <c r="G2685" s="786">
        <f>VLOOKUP(C2685,METADATA!$J$5:$Q$29,IF(E2685="HI",2,IF(E2685="LO",6,10))+IF(D2685=1,2,IF(D2685=7,1,(IF(WEEKDAY(B2685)=1,2,IF(WEEKDAY(B2685)=7,1,0))))))</f>
        <v>3</v>
      </c>
      <c r="H2685" s="787">
        <v>12457.25</v>
      </c>
      <c r="I2685" s="788">
        <v>4236.5050659179688</v>
      </c>
      <c r="K2685" s="795">
        <v>902.26250000000005</v>
      </c>
      <c r="M2685" s="798">
        <f t="shared" si="124"/>
        <v>13157.927372350427</v>
      </c>
      <c r="N2685" s="303"/>
      <c r="S2685" s="786">
        <v>0</v>
      </c>
      <c r="T2685" s="781">
        <f>VLOOKUP(C2685,METADATA!$J$5:$Q$29,IF(E2685="HI",2,IF(E2685="LO",6,10))+IF(S2685=1,2,IF(D2685=7,1,(IF(WEEKDAY(B2685)=1,2,IF(WEEKDAY(B2685)=7,1,0))))))</f>
        <v>3</v>
      </c>
      <c r="U2685" s="781">
        <f>VLOOKUP(C2685,METADATA!$A$5:$H$29,IF(E2685="HI",2,IF(E2685="LO",6,10))+IF(S2685=1,2,IF(D2685=7,1,(IF(WEEKDAY(B2685)=1,2,IF(WEEKDAY(B2685)=7,1,0))))))</f>
        <v>2</v>
      </c>
    </row>
    <row r="2686" spans="2:21" ht="13.95" customHeight="1" x14ac:dyDescent="0.25">
      <c r="B2686" s="784">
        <f t="shared" si="125"/>
        <v>45494</v>
      </c>
      <c r="C2686" s="785">
        <v>18</v>
      </c>
      <c r="D2686" s="786">
        <f>IFERROR((INDEX(METADATA!$T$2:$T$20,MATCH(B2686,METADATA!$S$2:$S$20,0))),0)</f>
        <v>0</v>
      </c>
      <c r="E2686" s="785" t="str">
        <f t="shared" si="123"/>
        <v>HI</v>
      </c>
      <c r="F2686" s="786">
        <f>VLOOKUP(C2686,METADATA!$A$5:$H$29,IF(E2686="HI",2,IF(E2686="LO",6,10))+IF(D2686=1,2,IF(D2686=7,1,(IF(WEEKDAY(B2686)=1,2,IF(WEEKDAY(B2686)=7,1,0))))))</f>
        <v>2</v>
      </c>
      <c r="G2686" s="786">
        <f>VLOOKUP(C2686,METADATA!$J$5:$Q$29,IF(E2686="HI",2,IF(E2686="LO",6,10))+IF(D2686=1,2,IF(D2686=7,1,(IF(WEEKDAY(B2686)=1,2,IF(WEEKDAY(B2686)=7,1,0))))))</f>
        <v>3</v>
      </c>
      <c r="H2686" s="787">
        <v>12340.5</v>
      </c>
      <c r="I2686" s="788">
        <v>3274.802490234375</v>
      </c>
      <c r="K2686" s="795">
        <v>933.76250000000005</v>
      </c>
      <c r="M2686" s="798">
        <f t="shared" si="124"/>
        <v>12767.625918707254</v>
      </c>
      <c r="N2686" s="303"/>
      <c r="S2686" s="786">
        <v>0</v>
      </c>
      <c r="T2686" s="781">
        <f>VLOOKUP(C2686,METADATA!$J$5:$Q$29,IF(E2686="HI",2,IF(E2686="LO",6,10))+IF(S2686=1,2,IF(D2686=7,1,(IF(WEEKDAY(B2686)=1,2,IF(WEEKDAY(B2686)=7,1,0))))))</f>
        <v>3</v>
      </c>
      <c r="U2686" s="781">
        <f>VLOOKUP(C2686,METADATA!$A$5:$H$29,IF(E2686="HI",2,IF(E2686="LO",6,10))+IF(S2686=1,2,IF(D2686=7,1,(IF(WEEKDAY(B2686)=1,2,IF(WEEKDAY(B2686)=7,1,0))))))</f>
        <v>2</v>
      </c>
    </row>
    <row r="2687" spans="2:21" ht="13.95" customHeight="1" x14ac:dyDescent="0.25">
      <c r="B2687" s="784">
        <f t="shared" si="125"/>
        <v>45494</v>
      </c>
      <c r="C2687" s="785">
        <v>19</v>
      </c>
      <c r="D2687" s="786">
        <f>IFERROR((INDEX(METADATA!$T$2:$T$20,MATCH(B2687,METADATA!$S$2:$S$20,0))),0)</f>
        <v>0</v>
      </c>
      <c r="E2687" s="785" t="str">
        <f t="shared" si="123"/>
        <v>HI</v>
      </c>
      <c r="F2687" s="786">
        <f>VLOOKUP(C2687,METADATA!$A$5:$H$29,IF(E2687="HI",2,IF(E2687="LO",6,10))+IF(D2687=1,2,IF(D2687=7,1,(IF(WEEKDAY(B2687)=1,2,IF(WEEKDAY(B2687)=7,1,0))))))</f>
        <v>3</v>
      </c>
      <c r="G2687" s="786">
        <f>VLOOKUP(C2687,METADATA!$J$5:$Q$29,IF(E2687="HI",2,IF(E2687="LO",6,10))+IF(D2687=1,2,IF(D2687=7,1,(IF(WEEKDAY(B2687)=1,2,IF(WEEKDAY(B2687)=7,1,0))))))</f>
        <v>3</v>
      </c>
      <c r="H2687" s="787">
        <v>12317.5</v>
      </c>
      <c r="I2687" s="788">
        <v>4052.9225769042969</v>
      </c>
      <c r="K2687" s="795">
        <v>0</v>
      </c>
      <c r="M2687" s="798">
        <f t="shared" si="124"/>
        <v>12967.150329366146</v>
      </c>
      <c r="N2687" s="303"/>
      <c r="S2687" s="786">
        <v>0</v>
      </c>
      <c r="T2687" s="781">
        <f>VLOOKUP(C2687,METADATA!$J$5:$Q$29,IF(E2687="HI",2,IF(E2687="LO",6,10))+IF(S2687=1,2,IF(D2687=7,1,(IF(WEEKDAY(B2687)=1,2,IF(WEEKDAY(B2687)=7,1,0))))))</f>
        <v>3</v>
      </c>
      <c r="U2687" s="781">
        <f>VLOOKUP(C2687,METADATA!$A$5:$H$29,IF(E2687="HI",2,IF(E2687="LO",6,10))+IF(S2687=1,2,IF(D2687=7,1,(IF(WEEKDAY(B2687)=1,2,IF(WEEKDAY(B2687)=7,1,0))))))</f>
        <v>3</v>
      </c>
    </row>
    <row r="2688" spans="2:21" ht="13.95" customHeight="1" x14ac:dyDescent="0.25">
      <c r="B2688" s="784">
        <f t="shared" si="125"/>
        <v>45494</v>
      </c>
      <c r="C2688" s="785">
        <v>20</v>
      </c>
      <c r="D2688" s="786">
        <f>IFERROR((INDEX(METADATA!$T$2:$T$20,MATCH(B2688,METADATA!$S$2:$S$20,0))),0)</f>
        <v>0</v>
      </c>
      <c r="E2688" s="785" t="str">
        <f t="shared" si="123"/>
        <v>HI</v>
      </c>
      <c r="F2688" s="786">
        <f>VLOOKUP(C2688,METADATA!$A$5:$H$29,IF(E2688="HI",2,IF(E2688="LO",6,10))+IF(D2688=1,2,IF(D2688=7,1,(IF(WEEKDAY(B2688)=1,2,IF(WEEKDAY(B2688)=7,1,0))))))</f>
        <v>3</v>
      </c>
      <c r="G2688" s="786">
        <f>VLOOKUP(C2688,METADATA!$J$5:$Q$29,IF(E2688="HI",2,IF(E2688="LO",6,10))+IF(D2688=1,2,IF(D2688=7,1,(IF(WEEKDAY(B2688)=1,2,IF(WEEKDAY(B2688)=7,1,0))))))</f>
        <v>3</v>
      </c>
      <c r="H2688" s="787">
        <v>11511.75</v>
      </c>
      <c r="I2688" s="788">
        <v>4560.5699768066406</v>
      </c>
      <c r="K2688" s="795">
        <v>0</v>
      </c>
      <c r="M2688" s="798">
        <f t="shared" si="124"/>
        <v>12382.21250729651</v>
      </c>
      <c r="N2688" s="303"/>
      <c r="S2688" s="786">
        <v>0</v>
      </c>
      <c r="T2688" s="781">
        <f>VLOOKUP(C2688,METADATA!$J$5:$Q$29,IF(E2688="HI",2,IF(E2688="LO",6,10))+IF(S2688=1,2,IF(D2688=7,1,(IF(WEEKDAY(B2688)=1,2,IF(WEEKDAY(B2688)=7,1,0))))))</f>
        <v>3</v>
      </c>
      <c r="U2688" s="781">
        <f>VLOOKUP(C2688,METADATA!$A$5:$H$29,IF(E2688="HI",2,IF(E2688="LO",6,10))+IF(S2688=1,2,IF(D2688=7,1,(IF(WEEKDAY(B2688)=1,2,IF(WEEKDAY(B2688)=7,1,0))))))</f>
        <v>3</v>
      </c>
    </row>
    <row r="2689" spans="2:21" ht="13.95" customHeight="1" x14ac:dyDescent="0.25">
      <c r="B2689" s="784">
        <f t="shared" si="125"/>
        <v>45494</v>
      </c>
      <c r="C2689" s="785">
        <v>21</v>
      </c>
      <c r="D2689" s="786">
        <f>IFERROR((INDEX(METADATA!$T$2:$T$20,MATCH(B2689,METADATA!$S$2:$S$20,0))),0)</f>
        <v>0</v>
      </c>
      <c r="E2689" s="785" t="str">
        <f t="shared" si="123"/>
        <v>HI</v>
      </c>
      <c r="F2689" s="786">
        <f>VLOOKUP(C2689,METADATA!$A$5:$H$29,IF(E2689="HI",2,IF(E2689="LO",6,10))+IF(D2689=1,2,IF(D2689=7,1,(IF(WEEKDAY(B2689)=1,2,IF(WEEKDAY(B2689)=7,1,0))))))</f>
        <v>3</v>
      </c>
      <c r="G2689" s="786">
        <f>VLOOKUP(C2689,METADATA!$J$5:$Q$29,IF(E2689="HI",2,IF(E2689="LO",6,10))+IF(D2689=1,2,IF(D2689=7,1,(IF(WEEKDAY(B2689)=1,2,IF(WEEKDAY(B2689)=7,1,0))))))</f>
        <v>3</v>
      </c>
      <c r="H2689" s="787">
        <v>10131.5</v>
      </c>
      <c r="I2689" s="788">
        <v>4584.5199890136719</v>
      </c>
      <c r="K2689" s="795">
        <v>0</v>
      </c>
      <c r="M2689" s="798">
        <f t="shared" si="124"/>
        <v>11120.481814187096</v>
      </c>
      <c r="N2689" s="303"/>
      <c r="S2689" s="786">
        <v>0</v>
      </c>
      <c r="T2689" s="781">
        <f>VLOOKUP(C2689,METADATA!$J$5:$Q$29,IF(E2689="HI",2,IF(E2689="LO",6,10))+IF(S2689=1,2,IF(D2689=7,1,(IF(WEEKDAY(B2689)=1,2,IF(WEEKDAY(B2689)=7,1,0))))))</f>
        <v>3</v>
      </c>
      <c r="U2689" s="781">
        <f>VLOOKUP(C2689,METADATA!$A$5:$H$29,IF(E2689="HI",2,IF(E2689="LO",6,10))+IF(S2689=1,2,IF(D2689=7,1,(IF(WEEKDAY(B2689)=1,2,IF(WEEKDAY(B2689)=7,1,0))))))</f>
        <v>3</v>
      </c>
    </row>
    <row r="2690" spans="2:21" ht="13.95" customHeight="1" x14ac:dyDescent="0.25">
      <c r="B2690" s="784">
        <f t="shared" si="125"/>
        <v>45494</v>
      </c>
      <c r="C2690" s="785">
        <v>22</v>
      </c>
      <c r="D2690" s="786">
        <f>IFERROR((INDEX(METADATA!$T$2:$T$20,MATCH(B2690,METADATA!$S$2:$S$20,0))),0)</f>
        <v>0</v>
      </c>
      <c r="E2690" s="785" t="str">
        <f t="shared" si="123"/>
        <v>HI</v>
      </c>
      <c r="F2690" s="786">
        <f>VLOOKUP(C2690,METADATA!$A$5:$H$29,IF(E2690="HI",2,IF(E2690="LO",6,10))+IF(D2690=1,2,IF(D2690=7,1,(IF(WEEKDAY(B2690)=1,2,IF(WEEKDAY(B2690)=7,1,0))))))</f>
        <v>3</v>
      </c>
      <c r="G2690" s="786">
        <f>VLOOKUP(C2690,METADATA!$J$5:$Q$29,IF(E2690="HI",2,IF(E2690="LO",6,10))+IF(D2690=1,2,IF(D2690=7,1,(IF(WEEKDAY(B2690)=1,2,IF(WEEKDAY(B2690)=7,1,0))))))</f>
        <v>3</v>
      </c>
      <c r="H2690" s="787">
        <v>8925</v>
      </c>
      <c r="I2690" s="788">
        <v>4706.6500244140625</v>
      </c>
      <c r="K2690" s="795">
        <v>0</v>
      </c>
      <c r="M2690" s="798">
        <f t="shared" si="124"/>
        <v>10090.003937180445</v>
      </c>
      <c r="N2690" s="303"/>
      <c r="S2690" s="786">
        <v>0</v>
      </c>
      <c r="T2690" s="781">
        <f>VLOOKUP(C2690,METADATA!$J$5:$Q$29,IF(E2690="HI",2,IF(E2690="LO",6,10))+IF(S2690=1,2,IF(D2690=7,1,(IF(WEEKDAY(B2690)=1,2,IF(WEEKDAY(B2690)=7,1,0))))))</f>
        <v>3</v>
      </c>
      <c r="U2690" s="781">
        <f>VLOOKUP(C2690,METADATA!$A$5:$H$29,IF(E2690="HI",2,IF(E2690="LO",6,10))+IF(S2690=1,2,IF(D2690=7,1,(IF(WEEKDAY(B2690)=1,2,IF(WEEKDAY(B2690)=7,1,0))))))</f>
        <v>3</v>
      </c>
    </row>
    <row r="2691" spans="2:21" ht="13.95" customHeight="1" x14ac:dyDescent="0.25">
      <c r="B2691" s="784">
        <f t="shared" si="125"/>
        <v>45494</v>
      </c>
      <c r="C2691" s="785">
        <v>23</v>
      </c>
      <c r="D2691" s="786">
        <f>IFERROR((INDEX(METADATA!$T$2:$T$20,MATCH(B2691,METADATA!$S$2:$S$20,0))),0)</f>
        <v>0</v>
      </c>
      <c r="E2691" s="785" t="str">
        <f t="shared" si="123"/>
        <v>HI</v>
      </c>
      <c r="F2691" s="786">
        <f>VLOOKUP(C2691,METADATA!$A$5:$H$29,IF(E2691="HI",2,IF(E2691="LO",6,10))+IF(D2691=1,2,IF(D2691=7,1,(IF(WEEKDAY(B2691)=1,2,IF(WEEKDAY(B2691)=7,1,0))))))</f>
        <v>3</v>
      </c>
      <c r="G2691" s="786">
        <f>VLOOKUP(C2691,METADATA!$J$5:$Q$29,IF(E2691="HI",2,IF(E2691="LO",6,10))+IF(D2691=1,2,IF(D2691=7,1,(IF(WEEKDAY(B2691)=1,2,IF(WEEKDAY(B2691)=7,1,0))))))</f>
        <v>3</v>
      </c>
      <c r="H2691" s="787">
        <v>7955.25</v>
      </c>
      <c r="I2691" s="788">
        <v>3961.1849975585938</v>
      </c>
      <c r="K2691" s="795">
        <v>0</v>
      </c>
      <c r="M2691" s="798">
        <f t="shared" si="124"/>
        <v>8886.8998614468073</v>
      </c>
      <c r="N2691" s="303"/>
      <c r="S2691" s="786">
        <v>0</v>
      </c>
      <c r="T2691" s="781">
        <f>VLOOKUP(C2691,METADATA!$J$5:$Q$29,IF(E2691="HI",2,IF(E2691="LO",6,10))+IF(S2691=1,2,IF(D2691=7,1,(IF(WEEKDAY(B2691)=1,2,IF(WEEKDAY(B2691)=7,1,0))))))</f>
        <v>3</v>
      </c>
      <c r="U2691" s="781">
        <f>VLOOKUP(C2691,METADATA!$A$5:$H$29,IF(E2691="HI",2,IF(E2691="LO",6,10))+IF(S2691=1,2,IF(D2691=7,1,(IF(WEEKDAY(B2691)=1,2,IF(WEEKDAY(B2691)=7,1,0))))))</f>
        <v>3</v>
      </c>
    </row>
    <row r="2692" spans="2:21" ht="13.95" customHeight="1" x14ac:dyDescent="0.25">
      <c r="B2692" s="784">
        <f t="shared" si="125"/>
        <v>45495</v>
      </c>
      <c r="C2692" s="785">
        <v>0</v>
      </c>
      <c r="D2692" s="786">
        <f>IFERROR((INDEX(METADATA!$T$2:$T$20,MATCH(B2692,METADATA!$S$2:$S$20,0))),0)</f>
        <v>0</v>
      </c>
      <c r="E2692" s="785" t="str">
        <f t="shared" ref="E2692:E2755" si="126">IF(B2692="","",IF(AND(MONTH(B2692)&gt;=MONTH($AA$9),MONTH(B2692)&lt;=MONTH($AA$11)),"HI","LO"))</f>
        <v>HI</v>
      </c>
      <c r="F2692" s="786">
        <f>VLOOKUP(C2692,METADATA!$A$5:$H$29,IF(E2692="HI",2,IF(E2692="LO",6,10))+IF(D2692=1,2,IF(D2692=7,1,(IF(WEEKDAY(B2692)=1,2,IF(WEEKDAY(B2692)=7,1,0))))))</f>
        <v>3</v>
      </c>
      <c r="G2692" s="786">
        <f>VLOOKUP(C2692,METADATA!$J$5:$Q$29,IF(E2692="HI",2,IF(E2692="LO",6,10))+IF(D2692=1,2,IF(D2692=7,1,(IF(WEEKDAY(B2692)=1,2,IF(WEEKDAY(B2692)=7,1,0))))))</f>
        <v>3</v>
      </c>
      <c r="H2692" s="787">
        <v>7624.75</v>
      </c>
      <c r="I2692" s="788">
        <v>3318.93505859375</v>
      </c>
      <c r="K2692" s="795">
        <v>0</v>
      </c>
      <c r="M2692" s="798">
        <f t="shared" ref="M2692:M2755" si="127">SQRT(H2692^2+I2692^2)</f>
        <v>8315.7767217297678</v>
      </c>
      <c r="N2692" s="303"/>
      <c r="S2692" s="786">
        <v>0</v>
      </c>
      <c r="T2692" s="781">
        <f>VLOOKUP(C2692,METADATA!$J$5:$Q$29,IF(E2692="HI",2,IF(E2692="LO",6,10))+IF(S2692=1,2,IF(D2692=7,1,(IF(WEEKDAY(B2692)=1,2,IF(WEEKDAY(B2692)=7,1,0))))))</f>
        <v>3</v>
      </c>
      <c r="U2692" s="781">
        <f>VLOOKUP(C2692,METADATA!$A$5:$H$29,IF(E2692="HI",2,IF(E2692="LO",6,10))+IF(S2692=1,2,IF(D2692=7,1,(IF(WEEKDAY(B2692)=1,2,IF(WEEKDAY(B2692)=7,1,0))))))</f>
        <v>3</v>
      </c>
    </row>
    <row r="2693" spans="2:21" ht="13.95" customHeight="1" x14ac:dyDescent="0.25">
      <c r="B2693" s="784">
        <f t="shared" si="125"/>
        <v>45495</v>
      </c>
      <c r="C2693" s="785">
        <v>1</v>
      </c>
      <c r="D2693" s="786">
        <f>IFERROR((INDEX(METADATA!$T$2:$T$20,MATCH(B2693,METADATA!$S$2:$S$20,0))),0)</f>
        <v>0</v>
      </c>
      <c r="E2693" s="785" t="str">
        <f t="shared" si="126"/>
        <v>HI</v>
      </c>
      <c r="F2693" s="786">
        <f>VLOOKUP(C2693,METADATA!$A$5:$H$29,IF(E2693="HI",2,IF(E2693="LO",6,10))+IF(D2693=1,2,IF(D2693=7,1,(IF(WEEKDAY(B2693)=1,2,IF(WEEKDAY(B2693)=7,1,0))))))</f>
        <v>3</v>
      </c>
      <c r="G2693" s="786">
        <f>VLOOKUP(C2693,METADATA!$J$5:$Q$29,IF(E2693="HI",2,IF(E2693="LO",6,10))+IF(D2693=1,2,IF(D2693=7,1,(IF(WEEKDAY(B2693)=1,2,IF(WEEKDAY(B2693)=7,1,0))))))</f>
        <v>3</v>
      </c>
      <c r="H2693" s="787">
        <v>7386</v>
      </c>
      <c r="I2693" s="788">
        <v>3299.2049865722656</v>
      </c>
      <c r="K2693" s="795">
        <v>0</v>
      </c>
      <c r="M2693" s="798">
        <f t="shared" si="127"/>
        <v>8089.3602678718235</v>
      </c>
      <c r="N2693" s="303"/>
      <c r="S2693" s="786">
        <v>0</v>
      </c>
      <c r="T2693" s="781">
        <f>VLOOKUP(C2693,METADATA!$J$5:$Q$29,IF(E2693="HI",2,IF(E2693="LO",6,10))+IF(S2693=1,2,IF(D2693=7,1,(IF(WEEKDAY(B2693)=1,2,IF(WEEKDAY(B2693)=7,1,0))))))</f>
        <v>3</v>
      </c>
      <c r="U2693" s="781">
        <f>VLOOKUP(C2693,METADATA!$A$5:$H$29,IF(E2693="HI",2,IF(E2693="LO",6,10))+IF(S2693=1,2,IF(D2693=7,1,(IF(WEEKDAY(B2693)=1,2,IF(WEEKDAY(B2693)=7,1,0))))))</f>
        <v>3</v>
      </c>
    </row>
    <row r="2694" spans="2:21" ht="13.95" customHeight="1" x14ac:dyDescent="0.25">
      <c r="B2694" s="784">
        <f t="shared" si="125"/>
        <v>45495</v>
      </c>
      <c r="C2694" s="785">
        <v>2</v>
      </c>
      <c r="D2694" s="786">
        <f>IFERROR((INDEX(METADATA!$T$2:$T$20,MATCH(B2694,METADATA!$S$2:$S$20,0))),0)</f>
        <v>0</v>
      </c>
      <c r="E2694" s="785" t="str">
        <f t="shared" si="126"/>
        <v>HI</v>
      </c>
      <c r="F2694" s="786">
        <f>VLOOKUP(C2694,METADATA!$A$5:$H$29,IF(E2694="HI",2,IF(E2694="LO",6,10))+IF(D2694=1,2,IF(D2694=7,1,(IF(WEEKDAY(B2694)=1,2,IF(WEEKDAY(B2694)=7,1,0))))))</f>
        <v>3</v>
      </c>
      <c r="G2694" s="786">
        <f>VLOOKUP(C2694,METADATA!$J$5:$Q$29,IF(E2694="HI",2,IF(E2694="LO",6,10))+IF(D2694=1,2,IF(D2694=7,1,(IF(WEEKDAY(B2694)=1,2,IF(WEEKDAY(B2694)=7,1,0))))))</f>
        <v>3</v>
      </c>
      <c r="H2694" s="787">
        <v>7363</v>
      </c>
      <c r="I2694" s="788">
        <v>4309.1749572753906</v>
      </c>
      <c r="K2694" s="795">
        <v>0</v>
      </c>
      <c r="M2694" s="798">
        <f t="shared" si="127"/>
        <v>8531.2811354690075</v>
      </c>
      <c r="N2694" s="303"/>
      <c r="S2694" s="786">
        <v>0</v>
      </c>
      <c r="T2694" s="781">
        <f>VLOOKUP(C2694,METADATA!$J$5:$Q$29,IF(E2694="HI",2,IF(E2694="LO",6,10))+IF(S2694=1,2,IF(D2694=7,1,(IF(WEEKDAY(B2694)=1,2,IF(WEEKDAY(B2694)=7,1,0))))))</f>
        <v>3</v>
      </c>
      <c r="U2694" s="781">
        <f>VLOOKUP(C2694,METADATA!$A$5:$H$29,IF(E2694="HI",2,IF(E2694="LO",6,10))+IF(S2694=1,2,IF(D2694=7,1,(IF(WEEKDAY(B2694)=1,2,IF(WEEKDAY(B2694)=7,1,0))))))</f>
        <v>3</v>
      </c>
    </row>
    <row r="2695" spans="2:21" ht="13.95" customHeight="1" x14ac:dyDescent="0.25">
      <c r="B2695" s="784">
        <f t="shared" si="125"/>
        <v>45495</v>
      </c>
      <c r="C2695" s="785">
        <v>3</v>
      </c>
      <c r="D2695" s="786">
        <f>IFERROR((INDEX(METADATA!$T$2:$T$20,MATCH(B2695,METADATA!$S$2:$S$20,0))),0)</f>
        <v>0</v>
      </c>
      <c r="E2695" s="785" t="str">
        <f t="shared" si="126"/>
        <v>HI</v>
      </c>
      <c r="F2695" s="786">
        <f>VLOOKUP(C2695,METADATA!$A$5:$H$29,IF(E2695="HI",2,IF(E2695="LO",6,10))+IF(D2695=1,2,IF(D2695=7,1,(IF(WEEKDAY(B2695)=1,2,IF(WEEKDAY(B2695)=7,1,0))))))</f>
        <v>3</v>
      </c>
      <c r="G2695" s="786">
        <f>VLOOKUP(C2695,METADATA!$J$5:$Q$29,IF(E2695="HI",2,IF(E2695="LO",6,10))+IF(D2695=1,2,IF(D2695=7,1,(IF(WEEKDAY(B2695)=1,2,IF(WEEKDAY(B2695)=7,1,0))))))</f>
        <v>3</v>
      </c>
      <c r="H2695" s="787">
        <v>7637.75</v>
      </c>
      <c r="I2695" s="788">
        <v>4248.0649719238281</v>
      </c>
      <c r="K2695" s="795">
        <v>0</v>
      </c>
      <c r="M2695" s="798">
        <f t="shared" si="127"/>
        <v>8739.6384975687743</v>
      </c>
      <c r="N2695" s="303"/>
      <c r="S2695" s="786">
        <v>0</v>
      </c>
      <c r="T2695" s="781">
        <f>VLOOKUP(C2695,METADATA!$J$5:$Q$29,IF(E2695="HI",2,IF(E2695="LO",6,10))+IF(S2695=1,2,IF(D2695=7,1,(IF(WEEKDAY(B2695)=1,2,IF(WEEKDAY(B2695)=7,1,0))))))</f>
        <v>3</v>
      </c>
      <c r="U2695" s="781">
        <f>VLOOKUP(C2695,METADATA!$A$5:$H$29,IF(E2695="HI",2,IF(E2695="LO",6,10))+IF(S2695=1,2,IF(D2695=7,1,(IF(WEEKDAY(B2695)=1,2,IF(WEEKDAY(B2695)=7,1,0))))))</f>
        <v>3</v>
      </c>
    </row>
    <row r="2696" spans="2:21" ht="13.95" customHeight="1" x14ac:dyDescent="0.25">
      <c r="B2696" s="784">
        <f t="shared" si="125"/>
        <v>45495</v>
      </c>
      <c r="C2696" s="785">
        <v>4</v>
      </c>
      <c r="D2696" s="786">
        <f>IFERROR((INDEX(METADATA!$T$2:$T$20,MATCH(B2696,METADATA!$S$2:$S$20,0))),0)</f>
        <v>0</v>
      </c>
      <c r="E2696" s="785" t="str">
        <f t="shared" si="126"/>
        <v>HI</v>
      </c>
      <c r="F2696" s="786">
        <f>VLOOKUP(C2696,METADATA!$A$5:$H$29,IF(E2696="HI",2,IF(E2696="LO",6,10))+IF(D2696=1,2,IF(D2696=7,1,(IF(WEEKDAY(B2696)=1,2,IF(WEEKDAY(B2696)=7,1,0))))))</f>
        <v>3</v>
      </c>
      <c r="G2696" s="786">
        <f>VLOOKUP(C2696,METADATA!$J$5:$Q$29,IF(E2696="HI",2,IF(E2696="LO",6,10))+IF(D2696=1,2,IF(D2696=7,1,(IF(WEEKDAY(B2696)=1,2,IF(WEEKDAY(B2696)=7,1,0))))))</f>
        <v>3</v>
      </c>
      <c r="H2696" s="787">
        <v>8317</v>
      </c>
      <c r="I2696" s="788">
        <v>4223.3049011230469</v>
      </c>
      <c r="K2696" s="795">
        <v>0</v>
      </c>
      <c r="M2696" s="798">
        <f t="shared" si="127"/>
        <v>9327.8504108851339</v>
      </c>
      <c r="N2696" s="303"/>
      <c r="S2696" s="786">
        <v>0</v>
      </c>
      <c r="T2696" s="781">
        <f>VLOOKUP(C2696,METADATA!$J$5:$Q$29,IF(E2696="HI",2,IF(E2696="LO",6,10))+IF(S2696=1,2,IF(D2696=7,1,(IF(WEEKDAY(B2696)=1,2,IF(WEEKDAY(B2696)=7,1,0))))))</f>
        <v>3</v>
      </c>
      <c r="U2696" s="781">
        <f>VLOOKUP(C2696,METADATA!$A$5:$H$29,IF(E2696="HI",2,IF(E2696="LO",6,10))+IF(S2696=1,2,IF(D2696=7,1,(IF(WEEKDAY(B2696)=1,2,IF(WEEKDAY(B2696)=7,1,0))))))</f>
        <v>3</v>
      </c>
    </row>
    <row r="2697" spans="2:21" ht="13.95" customHeight="1" x14ac:dyDescent="0.25">
      <c r="B2697" s="784">
        <f t="shared" si="125"/>
        <v>45495</v>
      </c>
      <c r="C2697" s="785">
        <v>5</v>
      </c>
      <c r="D2697" s="786">
        <f>IFERROR((INDEX(METADATA!$T$2:$T$20,MATCH(B2697,METADATA!$S$2:$S$20,0))),0)</f>
        <v>0</v>
      </c>
      <c r="E2697" s="785" t="str">
        <f t="shared" si="126"/>
        <v>HI</v>
      </c>
      <c r="F2697" s="786">
        <f>VLOOKUP(C2697,METADATA!$A$5:$H$29,IF(E2697="HI",2,IF(E2697="LO",6,10))+IF(D2697=1,2,IF(D2697=7,1,(IF(WEEKDAY(B2697)=1,2,IF(WEEKDAY(B2697)=7,1,0))))))</f>
        <v>3</v>
      </c>
      <c r="G2697" s="786">
        <f>VLOOKUP(C2697,METADATA!$J$5:$Q$29,IF(E2697="HI",2,IF(E2697="LO",6,10))+IF(D2697=1,2,IF(D2697=7,1,(IF(WEEKDAY(B2697)=1,2,IF(WEEKDAY(B2697)=7,1,0))))))</f>
        <v>3</v>
      </c>
      <c r="H2697" s="787">
        <v>9938.5</v>
      </c>
      <c r="I2697" s="788">
        <v>4132.2000732421875</v>
      </c>
      <c r="K2697" s="795">
        <v>0</v>
      </c>
      <c r="M2697" s="798">
        <f t="shared" si="127"/>
        <v>10763.310814768045</v>
      </c>
      <c r="N2697" s="303"/>
      <c r="S2697" s="786">
        <v>0</v>
      </c>
      <c r="T2697" s="781">
        <f>VLOOKUP(C2697,METADATA!$J$5:$Q$29,IF(E2697="HI",2,IF(E2697="LO",6,10))+IF(S2697=1,2,IF(D2697=7,1,(IF(WEEKDAY(B2697)=1,2,IF(WEEKDAY(B2697)=7,1,0))))))</f>
        <v>3</v>
      </c>
      <c r="U2697" s="781">
        <f>VLOOKUP(C2697,METADATA!$A$5:$H$29,IF(E2697="HI",2,IF(E2697="LO",6,10))+IF(S2697=1,2,IF(D2697=7,1,(IF(WEEKDAY(B2697)=1,2,IF(WEEKDAY(B2697)=7,1,0))))))</f>
        <v>3</v>
      </c>
    </row>
    <row r="2698" spans="2:21" ht="13.95" customHeight="1" x14ac:dyDescent="0.25">
      <c r="B2698" s="784">
        <f t="shared" si="125"/>
        <v>45495</v>
      </c>
      <c r="C2698" s="785">
        <v>6</v>
      </c>
      <c r="D2698" s="786">
        <f>IFERROR((INDEX(METADATA!$T$2:$T$20,MATCH(B2698,METADATA!$S$2:$S$20,0))),0)</f>
        <v>0</v>
      </c>
      <c r="E2698" s="785" t="str">
        <f t="shared" si="126"/>
        <v>HI</v>
      </c>
      <c r="F2698" s="786">
        <f>VLOOKUP(C2698,METADATA!$A$5:$H$29,IF(E2698="HI",2,IF(E2698="LO",6,10))+IF(D2698=1,2,IF(D2698=7,1,(IF(WEEKDAY(B2698)=1,2,IF(WEEKDAY(B2698)=7,1,0))))))</f>
        <v>1</v>
      </c>
      <c r="G2698" s="786">
        <f>VLOOKUP(C2698,METADATA!$J$5:$Q$29,IF(E2698="HI",2,IF(E2698="LO",6,10))+IF(D2698=1,2,IF(D2698=7,1,(IF(WEEKDAY(B2698)=1,2,IF(WEEKDAY(B2698)=7,1,0))))))</f>
        <v>1</v>
      </c>
      <c r="H2698" s="787">
        <v>12013.25</v>
      </c>
      <c r="I2698" s="788">
        <v>4161.7099609375</v>
      </c>
      <c r="K2698" s="795">
        <v>870.51250000000005</v>
      </c>
      <c r="M2698" s="798">
        <f t="shared" si="127"/>
        <v>12713.693615997925</v>
      </c>
      <c r="N2698" s="303"/>
      <c r="S2698" s="786">
        <v>0</v>
      </c>
      <c r="T2698" s="781">
        <f>VLOOKUP(C2698,METADATA!$J$5:$Q$29,IF(E2698="HI",2,IF(E2698="LO",6,10))+IF(S2698=1,2,IF(D2698=7,1,(IF(WEEKDAY(B2698)=1,2,IF(WEEKDAY(B2698)=7,1,0))))))</f>
        <v>1</v>
      </c>
      <c r="U2698" s="781">
        <f>VLOOKUP(C2698,METADATA!$A$5:$H$29,IF(E2698="HI",2,IF(E2698="LO",6,10))+IF(S2698=1,2,IF(D2698=7,1,(IF(WEEKDAY(B2698)=1,2,IF(WEEKDAY(B2698)=7,1,0))))))</f>
        <v>1</v>
      </c>
    </row>
    <row r="2699" spans="2:21" ht="13.95" customHeight="1" x14ac:dyDescent="0.25">
      <c r="B2699" s="784">
        <f t="shared" si="125"/>
        <v>45495</v>
      </c>
      <c r="C2699" s="785">
        <v>7</v>
      </c>
      <c r="D2699" s="786">
        <f>IFERROR((INDEX(METADATA!$T$2:$T$20,MATCH(B2699,METADATA!$S$2:$S$20,0))),0)</f>
        <v>0</v>
      </c>
      <c r="E2699" s="785" t="str">
        <f t="shared" si="126"/>
        <v>HI</v>
      </c>
      <c r="F2699" s="786">
        <f>VLOOKUP(C2699,METADATA!$A$5:$H$29,IF(E2699="HI",2,IF(E2699="LO",6,10))+IF(D2699=1,2,IF(D2699=7,1,(IF(WEEKDAY(B2699)=1,2,IF(WEEKDAY(B2699)=7,1,0))))))</f>
        <v>1</v>
      </c>
      <c r="G2699" s="786">
        <f>VLOOKUP(C2699,METADATA!$J$5:$Q$29,IF(E2699="HI",2,IF(E2699="LO",6,10))+IF(D2699=1,2,IF(D2699=7,1,(IF(WEEKDAY(B2699)=1,2,IF(WEEKDAY(B2699)=7,1,0))))))</f>
        <v>1</v>
      </c>
      <c r="H2699" s="787">
        <v>12912.75</v>
      </c>
      <c r="I2699" s="788">
        <v>3989.260009765625</v>
      </c>
      <c r="K2699" s="795">
        <v>865.8125</v>
      </c>
      <c r="M2699" s="798">
        <f t="shared" si="127"/>
        <v>13514.929078171859</v>
      </c>
      <c r="N2699" s="303"/>
      <c r="S2699" s="786">
        <v>0</v>
      </c>
      <c r="T2699" s="781">
        <f>VLOOKUP(C2699,METADATA!$J$5:$Q$29,IF(E2699="HI",2,IF(E2699="LO",6,10))+IF(S2699=1,2,IF(D2699=7,1,(IF(WEEKDAY(B2699)=1,2,IF(WEEKDAY(B2699)=7,1,0))))))</f>
        <v>1</v>
      </c>
      <c r="U2699" s="781">
        <f>VLOOKUP(C2699,METADATA!$A$5:$H$29,IF(E2699="HI",2,IF(E2699="LO",6,10))+IF(S2699=1,2,IF(D2699=7,1,(IF(WEEKDAY(B2699)=1,2,IF(WEEKDAY(B2699)=7,1,0))))))</f>
        <v>1</v>
      </c>
    </row>
    <row r="2700" spans="2:21" ht="13.95" customHeight="1" x14ac:dyDescent="0.25">
      <c r="B2700" s="784">
        <f t="shared" si="125"/>
        <v>45495</v>
      </c>
      <c r="C2700" s="785">
        <v>8</v>
      </c>
      <c r="D2700" s="786">
        <f>IFERROR((INDEX(METADATA!$T$2:$T$20,MATCH(B2700,METADATA!$S$2:$S$20,0))),0)</f>
        <v>0</v>
      </c>
      <c r="E2700" s="785" t="str">
        <f t="shared" si="126"/>
        <v>HI</v>
      </c>
      <c r="F2700" s="786">
        <f>VLOOKUP(C2700,METADATA!$A$5:$H$29,IF(E2700="HI",2,IF(E2700="LO",6,10))+IF(D2700=1,2,IF(D2700=7,1,(IF(WEEKDAY(B2700)=1,2,IF(WEEKDAY(B2700)=7,1,0))))))</f>
        <v>2</v>
      </c>
      <c r="G2700" s="786">
        <f>VLOOKUP(C2700,METADATA!$J$5:$Q$29,IF(E2700="HI",2,IF(E2700="LO",6,10))+IF(D2700=1,2,IF(D2700=7,1,(IF(WEEKDAY(B2700)=1,2,IF(WEEKDAY(B2700)=7,1,0))))))</f>
        <v>1</v>
      </c>
      <c r="H2700" s="787">
        <v>14131.5</v>
      </c>
      <c r="I2700" s="788">
        <v>4358.9200744628906</v>
      </c>
      <c r="K2700" s="795">
        <v>834.63750000000005</v>
      </c>
      <c r="M2700" s="798">
        <f t="shared" si="127"/>
        <v>14788.491351911309</v>
      </c>
      <c r="N2700" s="303"/>
      <c r="S2700" s="786">
        <v>0</v>
      </c>
      <c r="T2700" s="781">
        <f>VLOOKUP(C2700,METADATA!$J$5:$Q$29,IF(E2700="HI",2,IF(E2700="LO",6,10))+IF(S2700=1,2,IF(D2700=7,1,(IF(WEEKDAY(B2700)=1,2,IF(WEEKDAY(B2700)=7,1,0))))))</f>
        <v>1</v>
      </c>
      <c r="U2700" s="781">
        <f>VLOOKUP(C2700,METADATA!$A$5:$H$29,IF(E2700="HI",2,IF(E2700="LO",6,10))+IF(S2700=1,2,IF(D2700=7,1,(IF(WEEKDAY(B2700)=1,2,IF(WEEKDAY(B2700)=7,1,0))))))</f>
        <v>2</v>
      </c>
    </row>
    <row r="2701" spans="2:21" ht="13.95" customHeight="1" x14ac:dyDescent="0.25">
      <c r="B2701" s="784">
        <f t="shared" si="125"/>
        <v>45495</v>
      </c>
      <c r="C2701" s="785">
        <v>9</v>
      </c>
      <c r="D2701" s="786">
        <f>IFERROR((INDEX(METADATA!$T$2:$T$20,MATCH(B2701,METADATA!$S$2:$S$20,0))),0)</f>
        <v>0</v>
      </c>
      <c r="E2701" s="785" t="str">
        <f t="shared" si="126"/>
        <v>HI</v>
      </c>
      <c r="F2701" s="786">
        <f>VLOOKUP(C2701,METADATA!$A$5:$H$29,IF(E2701="HI",2,IF(E2701="LO",6,10))+IF(D2701=1,2,IF(D2701=7,1,(IF(WEEKDAY(B2701)=1,2,IF(WEEKDAY(B2701)=7,1,0))))))</f>
        <v>2</v>
      </c>
      <c r="G2701" s="786">
        <f>VLOOKUP(C2701,METADATA!$J$5:$Q$29,IF(E2701="HI",2,IF(E2701="LO",6,10))+IF(D2701=1,2,IF(D2701=7,1,(IF(WEEKDAY(B2701)=1,2,IF(WEEKDAY(B2701)=7,1,0))))))</f>
        <v>2</v>
      </c>
      <c r="H2701" s="787">
        <v>14801.25</v>
      </c>
      <c r="I2701" s="788">
        <v>4362.8200073242188</v>
      </c>
      <c r="K2701" s="795">
        <v>847.33749999999998</v>
      </c>
      <c r="M2701" s="798">
        <f t="shared" si="127"/>
        <v>15430.852211683206</v>
      </c>
      <c r="N2701" s="303"/>
      <c r="S2701" s="786">
        <v>0</v>
      </c>
      <c r="T2701" s="781">
        <f>VLOOKUP(C2701,METADATA!$J$5:$Q$29,IF(E2701="HI",2,IF(E2701="LO",6,10))+IF(S2701=1,2,IF(D2701=7,1,(IF(WEEKDAY(B2701)=1,2,IF(WEEKDAY(B2701)=7,1,0))))))</f>
        <v>2</v>
      </c>
      <c r="U2701" s="781">
        <f>VLOOKUP(C2701,METADATA!$A$5:$H$29,IF(E2701="HI",2,IF(E2701="LO",6,10))+IF(S2701=1,2,IF(D2701=7,1,(IF(WEEKDAY(B2701)=1,2,IF(WEEKDAY(B2701)=7,1,0))))))</f>
        <v>2</v>
      </c>
    </row>
    <row r="2702" spans="2:21" ht="13.95" customHeight="1" x14ac:dyDescent="0.25">
      <c r="B2702" s="784">
        <f t="shared" si="125"/>
        <v>45495</v>
      </c>
      <c r="C2702" s="785">
        <v>10</v>
      </c>
      <c r="D2702" s="786">
        <f>IFERROR((INDEX(METADATA!$T$2:$T$20,MATCH(B2702,METADATA!$S$2:$S$20,0))),0)</f>
        <v>0</v>
      </c>
      <c r="E2702" s="785" t="str">
        <f t="shared" si="126"/>
        <v>HI</v>
      </c>
      <c r="F2702" s="786">
        <f>VLOOKUP(C2702,METADATA!$A$5:$H$29,IF(E2702="HI",2,IF(E2702="LO",6,10))+IF(D2702=1,2,IF(D2702=7,1,(IF(WEEKDAY(B2702)=1,2,IF(WEEKDAY(B2702)=7,1,0))))))</f>
        <v>2</v>
      </c>
      <c r="G2702" s="786">
        <f>VLOOKUP(C2702,METADATA!$J$5:$Q$29,IF(E2702="HI",2,IF(E2702="LO",6,10))+IF(D2702=1,2,IF(D2702=7,1,(IF(WEEKDAY(B2702)=1,2,IF(WEEKDAY(B2702)=7,1,0))))))</f>
        <v>2</v>
      </c>
      <c r="H2702" s="787">
        <v>14502.25</v>
      </c>
      <c r="I2702" s="788">
        <v>4531.7600402832031</v>
      </c>
      <c r="K2702" s="795">
        <v>851.61249999999995</v>
      </c>
      <c r="M2702" s="798">
        <f t="shared" si="127"/>
        <v>15193.817957485458</v>
      </c>
      <c r="N2702" s="303"/>
      <c r="S2702" s="786">
        <v>0</v>
      </c>
      <c r="T2702" s="781">
        <f>VLOOKUP(C2702,METADATA!$J$5:$Q$29,IF(E2702="HI",2,IF(E2702="LO",6,10))+IF(S2702=1,2,IF(D2702=7,1,(IF(WEEKDAY(B2702)=1,2,IF(WEEKDAY(B2702)=7,1,0))))))</f>
        <v>2</v>
      </c>
      <c r="U2702" s="781">
        <f>VLOOKUP(C2702,METADATA!$A$5:$H$29,IF(E2702="HI",2,IF(E2702="LO",6,10))+IF(S2702=1,2,IF(D2702=7,1,(IF(WEEKDAY(B2702)=1,2,IF(WEEKDAY(B2702)=7,1,0))))))</f>
        <v>2</v>
      </c>
    </row>
    <row r="2703" spans="2:21" ht="13.95" customHeight="1" x14ac:dyDescent="0.25">
      <c r="B2703" s="784">
        <f t="shared" si="125"/>
        <v>45495</v>
      </c>
      <c r="C2703" s="785">
        <v>11</v>
      </c>
      <c r="D2703" s="786">
        <f>IFERROR((INDEX(METADATA!$T$2:$T$20,MATCH(B2703,METADATA!$S$2:$S$20,0))),0)</f>
        <v>0</v>
      </c>
      <c r="E2703" s="785" t="str">
        <f t="shared" si="126"/>
        <v>HI</v>
      </c>
      <c r="F2703" s="786">
        <f>VLOOKUP(C2703,METADATA!$A$5:$H$29,IF(E2703="HI",2,IF(E2703="LO",6,10))+IF(D2703=1,2,IF(D2703=7,1,(IF(WEEKDAY(B2703)=1,2,IF(WEEKDAY(B2703)=7,1,0))))))</f>
        <v>2</v>
      </c>
      <c r="G2703" s="786">
        <f>VLOOKUP(C2703,METADATA!$J$5:$Q$29,IF(E2703="HI",2,IF(E2703="LO",6,10))+IF(D2703=1,2,IF(D2703=7,1,(IF(WEEKDAY(B2703)=1,2,IF(WEEKDAY(B2703)=7,1,0))))))</f>
        <v>2</v>
      </c>
      <c r="H2703" s="787">
        <v>14755.25</v>
      </c>
      <c r="I2703" s="788">
        <v>4538.9650268554688</v>
      </c>
      <c r="K2703" s="795">
        <v>856.5</v>
      </c>
      <c r="M2703" s="798">
        <f t="shared" si="127"/>
        <v>15437.603637790324</v>
      </c>
      <c r="N2703" s="303"/>
      <c r="S2703" s="786">
        <v>0</v>
      </c>
      <c r="T2703" s="781">
        <f>VLOOKUP(C2703,METADATA!$J$5:$Q$29,IF(E2703="HI",2,IF(E2703="LO",6,10))+IF(S2703=1,2,IF(D2703=7,1,(IF(WEEKDAY(B2703)=1,2,IF(WEEKDAY(B2703)=7,1,0))))))</f>
        <v>2</v>
      </c>
      <c r="U2703" s="781">
        <f>VLOOKUP(C2703,METADATA!$A$5:$H$29,IF(E2703="HI",2,IF(E2703="LO",6,10))+IF(S2703=1,2,IF(D2703=7,1,(IF(WEEKDAY(B2703)=1,2,IF(WEEKDAY(B2703)=7,1,0))))))</f>
        <v>2</v>
      </c>
    </row>
    <row r="2704" spans="2:21" ht="13.95" customHeight="1" x14ac:dyDescent="0.25">
      <c r="B2704" s="784">
        <f t="shared" si="125"/>
        <v>45495</v>
      </c>
      <c r="C2704" s="785">
        <v>12</v>
      </c>
      <c r="D2704" s="786">
        <f>IFERROR((INDEX(METADATA!$T$2:$T$20,MATCH(B2704,METADATA!$S$2:$S$20,0))),0)</f>
        <v>0</v>
      </c>
      <c r="E2704" s="785" t="str">
        <f t="shared" si="126"/>
        <v>HI</v>
      </c>
      <c r="F2704" s="786">
        <f>VLOOKUP(C2704,METADATA!$A$5:$H$29,IF(E2704="HI",2,IF(E2704="LO",6,10))+IF(D2704=1,2,IF(D2704=7,1,(IF(WEEKDAY(B2704)=1,2,IF(WEEKDAY(B2704)=7,1,0))))))</f>
        <v>2</v>
      </c>
      <c r="G2704" s="786">
        <f>VLOOKUP(C2704,METADATA!$J$5:$Q$29,IF(E2704="HI",2,IF(E2704="LO",6,10))+IF(D2704=1,2,IF(D2704=7,1,(IF(WEEKDAY(B2704)=1,2,IF(WEEKDAY(B2704)=7,1,0))))))</f>
        <v>2</v>
      </c>
      <c r="H2704" s="787">
        <v>14684.25</v>
      </c>
      <c r="I2704" s="788">
        <v>4554.650146484375</v>
      </c>
      <c r="K2704" s="795">
        <v>824.32500000000005</v>
      </c>
      <c r="M2704" s="798">
        <f t="shared" si="127"/>
        <v>15374.395468419892</v>
      </c>
      <c r="N2704" s="303"/>
      <c r="S2704" s="786">
        <v>0</v>
      </c>
      <c r="T2704" s="781">
        <f>VLOOKUP(C2704,METADATA!$J$5:$Q$29,IF(E2704="HI",2,IF(E2704="LO",6,10))+IF(S2704=1,2,IF(D2704=7,1,(IF(WEEKDAY(B2704)=1,2,IF(WEEKDAY(B2704)=7,1,0))))))</f>
        <v>2</v>
      </c>
      <c r="U2704" s="781">
        <f>VLOOKUP(C2704,METADATA!$A$5:$H$29,IF(E2704="HI",2,IF(E2704="LO",6,10))+IF(S2704=1,2,IF(D2704=7,1,(IF(WEEKDAY(B2704)=1,2,IF(WEEKDAY(B2704)=7,1,0))))))</f>
        <v>2</v>
      </c>
    </row>
    <row r="2705" spans="2:21" ht="13.95" customHeight="1" x14ac:dyDescent="0.25">
      <c r="B2705" s="784">
        <f t="shared" si="125"/>
        <v>45495</v>
      </c>
      <c r="C2705" s="785">
        <v>13</v>
      </c>
      <c r="D2705" s="786">
        <f>IFERROR((INDEX(METADATA!$T$2:$T$20,MATCH(B2705,METADATA!$S$2:$S$20,0))),0)</f>
        <v>0</v>
      </c>
      <c r="E2705" s="785" t="str">
        <f t="shared" si="126"/>
        <v>HI</v>
      </c>
      <c r="F2705" s="786">
        <f>VLOOKUP(C2705,METADATA!$A$5:$H$29,IF(E2705="HI",2,IF(E2705="LO",6,10))+IF(D2705=1,2,IF(D2705=7,1,(IF(WEEKDAY(B2705)=1,2,IF(WEEKDAY(B2705)=7,1,0))))))</f>
        <v>2</v>
      </c>
      <c r="G2705" s="786">
        <f>VLOOKUP(C2705,METADATA!$J$5:$Q$29,IF(E2705="HI",2,IF(E2705="LO",6,10))+IF(D2705=1,2,IF(D2705=7,1,(IF(WEEKDAY(B2705)=1,2,IF(WEEKDAY(B2705)=7,1,0))))))</f>
        <v>2</v>
      </c>
      <c r="H2705" s="787">
        <v>14439.25</v>
      </c>
      <c r="I2705" s="788">
        <v>4438.0849304199219</v>
      </c>
      <c r="K2705" s="795">
        <v>882.73749999999995</v>
      </c>
      <c r="M2705" s="798">
        <f t="shared" si="127"/>
        <v>15105.910711113063</v>
      </c>
      <c r="N2705" s="303"/>
      <c r="S2705" s="786">
        <v>0</v>
      </c>
      <c r="T2705" s="781">
        <f>VLOOKUP(C2705,METADATA!$J$5:$Q$29,IF(E2705="HI",2,IF(E2705="LO",6,10))+IF(S2705=1,2,IF(D2705=7,1,(IF(WEEKDAY(B2705)=1,2,IF(WEEKDAY(B2705)=7,1,0))))))</f>
        <v>2</v>
      </c>
      <c r="U2705" s="781">
        <f>VLOOKUP(C2705,METADATA!$A$5:$H$29,IF(E2705="HI",2,IF(E2705="LO",6,10))+IF(S2705=1,2,IF(D2705=7,1,(IF(WEEKDAY(B2705)=1,2,IF(WEEKDAY(B2705)=7,1,0))))))</f>
        <v>2</v>
      </c>
    </row>
    <row r="2706" spans="2:21" ht="13.95" customHeight="1" x14ac:dyDescent="0.25">
      <c r="B2706" s="784">
        <f t="shared" si="125"/>
        <v>45495</v>
      </c>
      <c r="C2706" s="785">
        <v>14</v>
      </c>
      <c r="D2706" s="786">
        <f>IFERROR((INDEX(METADATA!$T$2:$T$20,MATCH(B2706,METADATA!$S$2:$S$20,0))),0)</f>
        <v>0</v>
      </c>
      <c r="E2706" s="785" t="str">
        <f t="shared" si="126"/>
        <v>HI</v>
      </c>
      <c r="F2706" s="786">
        <f>VLOOKUP(C2706,METADATA!$A$5:$H$29,IF(E2706="HI",2,IF(E2706="LO",6,10))+IF(D2706=1,2,IF(D2706=7,1,(IF(WEEKDAY(B2706)=1,2,IF(WEEKDAY(B2706)=7,1,0))))))</f>
        <v>2</v>
      </c>
      <c r="G2706" s="786">
        <f>VLOOKUP(C2706,METADATA!$J$5:$Q$29,IF(E2706="HI",2,IF(E2706="LO",6,10))+IF(D2706=1,2,IF(D2706=7,1,(IF(WEEKDAY(B2706)=1,2,IF(WEEKDAY(B2706)=7,1,0))))))</f>
        <v>2</v>
      </c>
      <c r="H2706" s="787">
        <v>15108</v>
      </c>
      <c r="I2706" s="788">
        <v>4583.8401184082031</v>
      </c>
      <c r="K2706" s="795">
        <v>909.3125</v>
      </c>
      <c r="M2706" s="798">
        <f t="shared" si="127"/>
        <v>15788.073163978197</v>
      </c>
      <c r="N2706" s="303"/>
      <c r="S2706" s="786">
        <v>0</v>
      </c>
      <c r="T2706" s="781">
        <f>VLOOKUP(C2706,METADATA!$J$5:$Q$29,IF(E2706="HI",2,IF(E2706="LO",6,10))+IF(S2706=1,2,IF(D2706=7,1,(IF(WEEKDAY(B2706)=1,2,IF(WEEKDAY(B2706)=7,1,0))))))</f>
        <v>2</v>
      </c>
      <c r="U2706" s="781">
        <f>VLOOKUP(C2706,METADATA!$A$5:$H$29,IF(E2706="HI",2,IF(E2706="LO",6,10))+IF(S2706=1,2,IF(D2706=7,1,(IF(WEEKDAY(B2706)=1,2,IF(WEEKDAY(B2706)=7,1,0))))))</f>
        <v>2</v>
      </c>
    </row>
    <row r="2707" spans="2:21" ht="13.95" customHeight="1" x14ac:dyDescent="0.25">
      <c r="B2707" s="784">
        <f t="shared" si="125"/>
        <v>45495</v>
      </c>
      <c r="C2707" s="785">
        <v>15</v>
      </c>
      <c r="D2707" s="786">
        <f>IFERROR((INDEX(METADATA!$T$2:$T$20,MATCH(B2707,METADATA!$S$2:$S$20,0))),0)</f>
        <v>0</v>
      </c>
      <c r="E2707" s="785" t="str">
        <f t="shared" si="126"/>
        <v>HI</v>
      </c>
      <c r="F2707" s="786">
        <f>VLOOKUP(C2707,METADATA!$A$5:$H$29,IF(E2707="HI",2,IF(E2707="LO",6,10))+IF(D2707=1,2,IF(D2707=7,1,(IF(WEEKDAY(B2707)=1,2,IF(WEEKDAY(B2707)=7,1,0))))))</f>
        <v>2</v>
      </c>
      <c r="G2707" s="786">
        <f>VLOOKUP(C2707,METADATA!$J$5:$Q$29,IF(E2707="HI",2,IF(E2707="LO",6,10))+IF(D2707=1,2,IF(D2707=7,1,(IF(WEEKDAY(B2707)=1,2,IF(WEEKDAY(B2707)=7,1,0))))))</f>
        <v>2</v>
      </c>
      <c r="H2707" s="787">
        <v>15070.75</v>
      </c>
      <c r="I2707" s="788">
        <v>4556.8301391601563</v>
      </c>
      <c r="K2707" s="795">
        <v>905.6</v>
      </c>
      <c r="M2707" s="798">
        <f t="shared" si="127"/>
        <v>15744.592928356655</v>
      </c>
      <c r="N2707" s="303"/>
      <c r="S2707" s="786">
        <v>0</v>
      </c>
      <c r="T2707" s="781">
        <f>VLOOKUP(C2707,METADATA!$J$5:$Q$29,IF(E2707="HI",2,IF(E2707="LO",6,10))+IF(S2707=1,2,IF(D2707=7,1,(IF(WEEKDAY(B2707)=1,2,IF(WEEKDAY(B2707)=7,1,0))))))</f>
        <v>2</v>
      </c>
      <c r="U2707" s="781">
        <f>VLOOKUP(C2707,METADATA!$A$5:$H$29,IF(E2707="HI",2,IF(E2707="LO",6,10))+IF(S2707=1,2,IF(D2707=7,1,(IF(WEEKDAY(B2707)=1,2,IF(WEEKDAY(B2707)=7,1,0))))))</f>
        <v>2</v>
      </c>
    </row>
    <row r="2708" spans="2:21" ht="13.95" customHeight="1" x14ac:dyDescent="0.25">
      <c r="B2708" s="784">
        <f t="shared" si="125"/>
        <v>45495</v>
      </c>
      <c r="C2708" s="785">
        <v>16</v>
      </c>
      <c r="D2708" s="786">
        <f>IFERROR((INDEX(METADATA!$T$2:$T$20,MATCH(B2708,METADATA!$S$2:$S$20,0))),0)</f>
        <v>0</v>
      </c>
      <c r="E2708" s="785" t="str">
        <f t="shared" si="126"/>
        <v>HI</v>
      </c>
      <c r="F2708" s="786">
        <f>VLOOKUP(C2708,METADATA!$A$5:$H$29,IF(E2708="HI",2,IF(E2708="LO",6,10))+IF(D2708=1,2,IF(D2708=7,1,(IF(WEEKDAY(B2708)=1,2,IF(WEEKDAY(B2708)=7,1,0))))))</f>
        <v>2</v>
      </c>
      <c r="G2708" s="786">
        <f>VLOOKUP(C2708,METADATA!$J$5:$Q$29,IF(E2708="HI",2,IF(E2708="LO",6,10))+IF(D2708=1,2,IF(D2708=7,1,(IF(WEEKDAY(B2708)=1,2,IF(WEEKDAY(B2708)=7,1,0))))))</f>
        <v>2</v>
      </c>
      <c r="H2708" s="787">
        <v>14932.25</v>
      </c>
      <c r="I2708" s="788">
        <v>4351.090087890625</v>
      </c>
      <c r="K2708" s="795">
        <v>913.98749999999995</v>
      </c>
      <c r="M2708" s="798">
        <f t="shared" si="127"/>
        <v>15553.265734740085</v>
      </c>
      <c r="N2708" s="303"/>
      <c r="S2708" s="786">
        <v>0</v>
      </c>
      <c r="T2708" s="781">
        <f>VLOOKUP(C2708,METADATA!$J$5:$Q$29,IF(E2708="HI",2,IF(E2708="LO",6,10))+IF(S2708=1,2,IF(D2708=7,1,(IF(WEEKDAY(B2708)=1,2,IF(WEEKDAY(B2708)=7,1,0))))))</f>
        <v>2</v>
      </c>
      <c r="U2708" s="781">
        <f>VLOOKUP(C2708,METADATA!$A$5:$H$29,IF(E2708="HI",2,IF(E2708="LO",6,10))+IF(S2708=1,2,IF(D2708=7,1,(IF(WEEKDAY(B2708)=1,2,IF(WEEKDAY(B2708)=7,1,0))))))</f>
        <v>2</v>
      </c>
    </row>
    <row r="2709" spans="2:21" ht="13.95" customHeight="1" x14ac:dyDescent="0.25">
      <c r="B2709" s="784">
        <f t="shared" si="125"/>
        <v>45495</v>
      </c>
      <c r="C2709" s="785">
        <v>17</v>
      </c>
      <c r="D2709" s="786">
        <f>IFERROR((INDEX(METADATA!$T$2:$T$20,MATCH(B2709,METADATA!$S$2:$S$20,0))),0)</f>
        <v>0</v>
      </c>
      <c r="E2709" s="785" t="str">
        <f t="shared" si="126"/>
        <v>HI</v>
      </c>
      <c r="F2709" s="786">
        <f>VLOOKUP(C2709,METADATA!$A$5:$H$29,IF(E2709="HI",2,IF(E2709="LO",6,10))+IF(D2709=1,2,IF(D2709=7,1,(IF(WEEKDAY(B2709)=1,2,IF(WEEKDAY(B2709)=7,1,0))))))</f>
        <v>1</v>
      </c>
      <c r="G2709" s="786">
        <f>VLOOKUP(C2709,METADATA!$J$5:$Q$29,IF(E2709="HI",2,IF(E2709="LO",6,10))+IF(D2709=1,2,IF(D2709=7,1,(IF(WEEKDAY(B2709)=1,2,IF(WEEKDAY(B2709)=7,1,0))))))</f>
        <v>1</v>
      </c>
      <c r="H2709" s="787">
        <v>14290</v>
      </c>
      <c r="I2709" s="788">
        <v>4305.2300720214844</v>
      </c>
      <c r="K2709" s="795">
        <v>902.26250000000005</v>
      </c>
      <c r="M2709" s="798">
        <f t="shared" si="127"/>
        <v>14924.446588501636</v>
      </c>
      <c r="N2709" s="303"/>
      <c r="S2709" s="786">
        <v>0</v>
      </c>
      <c r="T2709" s="781">
        <f>VLOOKUP(C2709,METADATA!$J$5:$Q$29,IF(E2709="HI",2,IF(E2709="LO",6,10))+IF(S2709=1,2,IF(D2709=7,1,(IF(WEEKDAY(B2709)=1,2,IF(WEEKDAY(B2709)=7,1,0))))))</f>
        <v>1</v>
      </c>
      <c r="U2709" s="781">
        <f>VLOOKUP(C2709,METADATA!$A$5:$H$29,IF(E2709="HI",2,IF(E2709="LO",6,10))+IF(S2709=1,2,IF(D2709=7,1,(IF(WEEKDAY(B2709)=1,2,IF(WEEKDAY(B2709)=7,1,0))))))</f>
        <v>1</v>
      </c>
    </row>
    <row r="2710" spans="2:21" ht="13.95" customHeight="1" x14ac:dyDescent="0.25">
      <c r="B2710" s="784">
        <f t="shared" si="125"/>
        <v>45495</v>
      </c>
      <c r="C2710" s="785">
        <v>18</v>
      </c>
      <c r="D2710" s="786">
        <f>IFERROR((INDEX(METADATA!$T$2:$T$20,MATCH(B2710,METADATA!$S$2:$S$20,0))),0)</f>
        <v>0</v>
      </c>
      <c r="E2710" s="785" t="str">
        <f t="shared" si="126"/>
        <v>HI</v>
      </c>
      <c r="F2710" s="786">
        <f>VLOOKUP(C2710,METADATA!$A$5:$H$29,IF(E2710="HI",2,IF(E2710="LO",6,10))+IF(D2710=1,2,IF(D2710=7,1,(IF(WEEKDAY(B2710)=1,2,IF(WEEKDAY(B2710)=7,1,0))))))</f>
        <v>1</v>
      </c>
      <c r="G2710" s="786">
        <f>VLOOKUP(C2710,METADATA!$J$5:$Q$29,IF(E2710="HI",2,IF(E2710="LO",6,10))+IF(D2710=1,2,IF(D2710=7,1,(IF(WEEKDAY(B2710)=1,2,IF(WEEKDAY(B2710)=7,1,0))))))</f>
        <v>1</v>
      </c>
      <c r="H2710" s="787">
        <v>14418</v>
      </c>
      <c r="I2710" s="788">
        <v>4247.0050659179688</v>
      </c>
      <c r="K2710" s="795">
        <v>933.76250000000005</v>
      </c>
      <c r="M2710" s="798">
        <f t="shared" si="127"/>
        <v>15030.494869761704</v>
      </c>
      <c r="N2710" s="303"/>
      <c r="S2710" s="786">
        <v>0</v>
      </c>
      <c r="T2710" s="781">
        <f>VLOOKUP(C2710,METADATA!$J$5:$Q$29,IF(E2710="HI",2,IF(E2710="LO",6,10))+IF(S2710=1,2,IF(D2710=7,1,(IF(WEEKDAY(B2710)=1,2,IF(WEEKDAY(B2710)=7,1,0))))))</f>
        <v>1</v>
      </c>
      <c r="U2710" s="781">
        <f>VLOOKUP(C2710,METADATA!$A$5:$H$29,IF(E2710="HI",2,IF(E2710="LO",6,10))+IF(S2710=1,2,IF(D2710=7,1,(IF(WEEKDAY(B2710)=1,2,IF(WEEKDAY(B2710)=7,1,0))))))</f>
        <v>1</v>
      </c>
    </row>
    <row r="2711" spans="2:21" ht="13.95" customHeight="1" x14ac:dyDescent="0.25">
      <c r="B2711" s="784">
        <f t="shared" si="125"/>
        <v>45495</v>
      </c>
      <c r="C2711" s="785">
        <v>19</v>
      </c>
      <c r="D2711" s="786">
        <f>IFERROR((INDEX(METADATA!$T$2:$T$20,MATCH(B2711,METADATA!$S$2:$S$20,0))),0)</f>
        <v>0</v>
      </c>
      <c r="E2711" s="785" t="str">
        <f t="shared" si="126"/>
        <v>HI</v>
      </c>
      <c r="F2711" s="786">
        <f>VLOOKUP(C2711,METADATA!$A$5:$H$29,IF(E2711="HI",2,IF(E2711="LO",6,10))+IF(D2711=1,2,IF(D2711=7,1,(IF(WEEKDAY(B2711)=1,2,IF(WEEKDAY(B2711)=7,1,0))))))</f>
        <v>1</v>
      </c>
      <c r="G2711" s="786">
        <f>VLOOKUP(C2711,METADATA!$J$5:$Q$29,IF(E2711="HI",2,IF(E2711="LO",6,10))+IF(D2711=1,2,IF(D2711=7,1,(IF(WEEKDAY(B2711)=1,2,IF(WEEKDAY(B2711)=7,1,0))))))</f>
        <v>2</v>
      </c>
      <c r="H2711" s="787">
        <v>14445.25</v>
      </c>
      <c r="I2711" s="788">
        <v>4347.4049987792969</v>
      </c>
      <c r="K2711" s="795">
        <v>0</v>
      </c>
      <c r="M2711" s="798">
        <f t="shared" si="127"/>
        <v>15085.263596832214</v>
      </c>
      <c r="N2711" s="303"/>
      <c r="S2711" s="786">
        <v>0</v>
      </c>
      <c r="T2711" s="781">
        <f>VLOOKUP(C2711,METADATA!$J$5:$Q$29,IF(E2711="HI",2,IF(E2711="LO",6,10))+IF(S2711=1,2,IF(D2711=7,1,(IF(WEEKDAY(B2711)=1,2,IF(WEEKDAY(B2711)=7,1,0))))))</f>
        <v>2</v>
      </c>
      <c r="U2711" s="781">
        <f>VLOOKUP(C2711,METADATA!$A$5:$H$29,IF(E2711="HI",2,IF(E2711="LO",6,10))+IF(S2711=1,2,IF(D2711=7,1,(IF(WEEKDAY(B2711)=1,2,IF(WEEKDAY(B2711)=7,1,0))))))</f>
        <v>1</v>
      </c>
    </row>
    <row r="2712" spans="2:21" ht="13.95" customHeight="1" x14ac:dyDescent="0.25">
      <c r="B2712" s="784">
        <f t="shared" si="125"/>
        <v>45495</v>
      </c>
      <c r="C2712" s="785">
        <v>20</v>
      </c>
      <c r="D2712" s="786">
        <f>IFERROR((INDEX(METADATA!$T$2:$T$20,MATCH(B2712,METADATA!$S$2:$S$20,0))),0)</f>
        <v>0</v>
      </c>
      <c r="E2712" s="785" t="str">
        <f t="shared" si="126"/>
        <v>HI</v>
      </c>
      <c r="F2712" s="786">
        <f>VLOOKUP(C2712,METADATA!$A$5:$H$29,IF(E2712="HI",2,IF(E2712="LO",6,10))+IF(D2712=1,2,IF(D2712=7,1,(IF(WEEKDAY(B2712)=1,2,IF(WEEKDAY(B2712)=7,1,0))))))</f>
        <v>2</v>
      </c>
      <c r="G2712" s="786">
        <f>VLOOKUP(C2712,METADATA!$J$5:$Q$29,IF(E2712="HI",2,IF(E2712="LO",6,10))+IF(D2712=1,2,IF(D2712=7,1,(IF(WEEKDAY(B2712)=1,2,IF(WEEKDAY(B2712)=7,1,0))))))</f>
        <v>2</v>
      </c>
      <c r="H2712" s="787">
        <v>13502.75</v>
      </c>
      <c r="I2712" s="788">
        <v>4511.3748779296875</v>
      </c>
      <c r="K2712" s="795">
        <v>0</v>
      </c>
      <c r="M2712" s="798">
        <f t="shared" si="127"/>
        <v>14236.458859270977</v>
      </c>
      <c r="N2712" s="303"/>
      <c r="S2712" s="786">
        <v>0</v>
      </c>
      <c r="T2712" s="781">
        <f>VLOOKUP(C2712,METADATA!$J$5:$Q$29,IF(E2712="HI",2,IF(E2712="LO",6,10))+IF(S2712=1,2,IF(D2712=7,1,(IF(WEEKDAY(B2712)=1,2,IF(WEEKDAY(B2712)=7,1,0))))))</f>
        <v>2</v>
      </c>
      <c r="U2712" s="781">
        <f>VLOOKUP(C2712,METADATA!$A$5:$H$29,IF(E2712="HI",2,IF(E2712="LO",6,10))+IF(S2712=1,2,IF(D2712=7,1,(IF(WEEKDAY(B2712)=1,2,IF(WEEKDAY(B2712)=7,1,0))))))</f>
        <v>2</v>
      </c>
    </row>
    <row r="2713" spans="2:21" ht="13.95" customHeight="1" x14ac:dyDescent="0.25">
      <c r="B2713" s="784">
        <f t="shared" si="125"/>
        <v>45495</v>
      </c>
      <c r="C2713" s="785">
        <v>21</v>
      </c>
      <c r="D2713" s="786">
        <f>IFERROR((INDEX(METADATA!$T$2:$T$20,MATCH(B2713,METADATA!$S$2:$S$20,0))),0)</f>
        <v>0</v>
      </c>
      <c r="E2713" s="785" t="str">
        <f t="shared" si="126"/>
        <v>HI</v>
      </c>
      <c r="F2713" s="786">
        <f>VLOOKUP(C2713,METADATA!$A$5:$H$29,IF(E2713="HI",2,IF(E2713="LO",6,10))+IF(D2713=1,2,IF(D2713=7,1,(IF(WEEKDAY(B2713)=1,2,IF(WEEKDAY(B2713)=7,1,0))))))</f>
        <v>2</v>
      </c>
      <c r="G2713" s="786">
        <f>VLOOKUP(C2713,METADATA!$J$5:$Q$29,IF(E2713="HI",2,IF(E2713="LO",6,10))+IF(D2713=1,2,IF(D2713=7,1,(IF(WEEKDAY(B2713)=1,2,IF(WEEKDAY(B2713)=7,1,0))))))</f>
        <v>2</v>
      </c>
      <c r="H2713" s="787">
        <v>11778.75</v>
      </c>
      <c r="I2713" s="788">
        <v>4492.6799621582031</v>
      </c>
      <c r="K2713" s="795">
        <v>0</v>
      </c>
      <c r="M2713" s="798">
        <f t="shared" si="127"/>
        <v>12606.471544602709</v>
      </c>
      <c r="N2713" s="303"/>
      <c r="S2713" s="786">
        <v>0</v>
      </c>
      <c r="T2713" s="781">
        <f>VLOOKUP(C2713,METADATA!$J$5:$Q$29,IF(E2713="HI",2,IF(E2713="LO",6,10))+IF(S2713=1,2,IF(D2713=7,1,(IF(WEEKDAY(B2713)=1,2,IF(WEEKDAY(B2713)=7,1,0))))))</f>
        <v>2</v>
      </c>
      <c r="U2713" s="781">
        <f>VLOOKUP(C2713,METADATA!$A$5:$H$29,IF(E2713="HI",2,IF(E2713="LO",6,10))+IF(S2713=1,2,IF(D2713=7,1,(IF(WEEKDAY(B2713)=1,2,IF(WEEKDAY(B2713)=7,1,0))))))</f>
        <v>2</v>
      </c>
    </row>
    <row r="2714" spans="2:21" ht="13.95" customHeight="1" x14ac:dyDescent="0.25">
      <c r="B2714" s="784">
        <f t="shared" si="125"/>
        <v>45495</v>
      </c>
      <c r="C2714" s="785">
        <v>22</v>
      </c>
      <c r="D2714" s="786">
        <f>IFERROR((INDEX(METADATA!$T$2:$T$20,MATCH(B2714,METADATA!$S$2:$S$20,0))),0)</f>
        <v>0</v>
      </c>
      <c r="E2714" s="785" t="str">
        <f t="shared" si="126"/>
        <v>HI</v>
      </c>
      <c r="F2714" s="786">
        <f>VLOOKUP(C2714,METADATA!$A$5:$H$29,IF(E2714="HI",2,IF(E2714="LO",6,10))+IF(D2714=1,2,IF(D2714=7,1,(IF(WEEKDAY(B2714)=1,2,IF(WEEKDAY(B2714)=7,1,0))))))</f>
        <v>3</v>
      </c>
      <c r="G2714" s="786">
        <f>VLOOKUP(C2714,METADATA!$J$5:$Q$29,IF(E2714="HI",2,IF(E2714="LO",6,10))+IF(D2714=1,2,IF(D2714=7,1,(IF(WEEKDAY(B2714)=1,2,IF(WEEKDAY(B2714)=7,1,0))))))</f>
        <v>3</v>
      </c>
      <c r="H2714" s="787">
        <v>10057.25</v>
      </c>
      <c r="I2714" s="788">
        <v>4571.385009765625</v>
      </c>
      <c r="K2714" s="795">
        <v>0</v>
      </c>
      <c r="M2714" s="798">
        <f t="shared" si="127"/>
        <v>11047.435832355392</v>
      </c>
      <c r="N2714" s="303"/>
      <c r="S2714" s="786">
        <v>0</v>
      </c>
      <c r="T2714" s="781">
        <f>VLOOKUP(C2714,METADATA!$J$5:$Q$29,IF(E2714="HI",2,IF(E2714="LO",6,10))+IF(S2714=1,2,IF(D2714=7,1,(IF(WEEKDAY(B2714)=1,2,IF(WEEKDAY(B2714)=7,1,0))))))</f>
        <v>3</v>
      </c>
      <c r="U2714" s="781">
        <f>VLOOKUP(C2714,METADATA!$A$5:$H$29,IF(E2714="HI",2,IF(E2714="LO",6,10))+IF(S2714=1,2,IF(D2714=7,1,(IF(WEEKDAY(B2714)=1,2,IF(WEEKDAY(B2714)=7,1,0))))))</f>
        <v>3</v>
      </c>
    </row>
    <row r="2715" spans="2:21" ht="13.95" customHeight="1" x14ac:dyDescent="0.25">
      <c r="B2715" s="784">
        <f t="shared" si="125"/>
        <v>45495</v>
      </c>
      <c r="C2715" s="785">
        <v>23</v>
      </c>
      <c r="D2715" s="786">
        <f>IFERROR((INDEX(METADATA!$T$2:$T$20,MATCH(B2715,METADATA!$S$2:$S$20,0))),0)</f>
        <v>0</v>
      </c>
      <c r="E2715" s="785" t="str">
        <f t="shared" si="126"/>
        <v>HI</v>
      </c>
      <c r="F2715" s="786">
        <f>VLOOKUP(C2715,METADATA!$A$5:$H$29,IF(E2715="HI",2,IF(E2715="LO",6,10))+IF(D2715=1,2,IF(D2715=7,1,(IF(WEEKDAY(B2715)=1,2,IF(WEEKDAY(B2715)=7,1,0))))))</f>
        <v>3</v>
      </c>
      <c r="G2715" s="786">
        <f>VLOOKUP(C2715,METADATA!$J$5:$Q$29,IF(E2715="HI",2,IF(E2715="LO",6,10))+IF(D2715=1,2,IF(D2715=7,1,(IF(WEEKDAY(B2715)=1,2,IF(WEEKDAY(B2715)=7,1,0))))))</f>
        <v>3</v>
      </c>
      <c r="H2715" s="787">
        <v>9084</v>
      </c>
      <c r="I2715" s="788">
        <v>4692.4850769042969</v>
      </c>
      <c r="K2715" s="795">
        <v>0</v>
      </c>
      <c r="M2715" s="798">
        <f t="shared" si="127"/>
        <v>10224.405713632921</v>
      </c>
      <c r="N2715" s="303"/>
      <c r="S2715" s="786">
        <v>0</v>
      </c>
      <c r="T2715" s="781">
        <f>VLOOKUP(C2715,METADATA!$J$5:$Q$29,IF(E2715="HI",2,IF(E2715="LO",6,10))+IF(S2715=1,2,IF(D2715=7,1,(IF(WEEKDAY(B2715)=1,2,IF(WEEKDAY(B2715)=7,1,0))))))</f>
        <v>3</v>
      </c>
      <c r="U2715" s="781">
        <f>VLOOKUP(C2715,METADATA!$A$5:$H$29,IF(E2715="HI",2,IF(E2715="LO",6,10))+IF(S2715=1,2,IF(D2715=7,1,(IF(WEEKDAY(B2715)=1,2,IF(WEEKDAY(B2715)=7,1,0))))))</f>
        <v>3</v>
      </c>
    </row>
    <row r="2716" spans="2:21" ht="13.95" customHeight="1" x14ac:dyDescent="0.25">
      <c r="B2716" s="784">
        <f t="shared" ref="B2716:B2779" si="128">B2692+1</f>
        <v>45496</v>
      </c>
      <c r="C2716" s="785">
        <v>0</v>
      </c>
      <c r="D2716" s="786">
        <f>IFERROR((INDEX(METADATA!$T$2:$T$20,MATCH(B2716,METADATA!$S$2:$S$20,0))),0)</f>
        <v>0</v>
      </c>
      <c r="E2716" s="785" t="str">
        <f t="shared" si="126"/>
        <v>HI</v>
      </c>
      <c r="F2716" s="786">
        <f>VLOOKUP(C2716,METADATA!$A$5:$H$29,IF(E2716="HI",2,IF(E2716="LO",6,10))+IF(D2716=1,2,IF(D2716=7,1,(IF(WEEKDAY(B2716)=1,2,IF(WEEKDAY(B2716)=7,1,0))))))</f>
        <v>3</v>
      </c>
      <c r="G2716" s="786">
        <f>VLOOKUP(C2716,METADATA!$J$5:$Q$29,IF(E2716="HI",2,IF(E2716="LO",6,10))+IF(D2716=1,2,IF(D2716=7,1,(IF(WEEKDAY(B2716)=1,2,IF(WEEKDAY(B2716)=7,1,0))))))</f>
        <v>3</v>
      </c>
      <c r="H2716" s="787">
        <v>8604.5</v>
      </c>
      <c r="I2716" s="788">
        <v>4080.5549621582031</v>
      </c>
      <c r="K2716" s="795">
        <v>0</v>
      </c>
      <c r="M2716" s="798">
        <f t="shared" si="127"/>
        <v>9523.0430561451285</v>
      </c>
      <c r="N2716" s="303"/>
      <c r="S2716" s="786">
        <v>0</v>
      </c>
      <c r="T2716" s="781">
        <f>VLOOKUP(C2716,METADATA!$J$5:$Q$29,IF(E2716="HI",2,IF(E2716="LO",6,10))+IF(S2716=1,2,IF(D2716=7,1,(IF(WEEKDAY(B2716)=1,2,IF(WEEKDAY(B2716)=7,1,0))))))</f>
        <v>3</v>
      </c>
      <c r="U2716" s="781">
        <f>VLOOKUP(C2716,METADATA!$A$5:$H$29,IF(E2716="HI",2,IF(E2716="LO",6,10))+IF(S2716=1,2,IF(D2716=7,1,(IF(WEEKDAY(B2716)=1,2,IF(WEEKDAY(B2716)=7,1,0))))))</f>
        <v>3</v>
      </c>
    </row>
    <row r="2717" spans="2:21" ht="13.95" customHeight="1" x14ac:dyDescent="0.25">
      <c r="B2717" s="784">
        <f t="shared" si="128"/>
        <v>45496</v>
      </c>
      <c r="C2717" s="785">
        <v>1</v>
      </c>
      <c r="D2717" s="786">
        <f>IFERROR((INDEX(METADATA!$T$2:$T$20,MATCH(B2717,METADATA!$S$2:$S$20,0))),0)</f>
        <v>0</v>
      </c>
      <c r="E2717" s="785" t="str">
        <f t="shared" si="126"/>
        <v>HI</v>
      </c>
      <c r="F2717" s="786">
        <f>VLOOKUP(C2717,METADATA!$A$5:$H$29,IF(E2717="HI",2,IF(E2717="LO",6,10))+IF(D2717=1,2,IF(D2717=7,1,(IF(WEEKDAY(B2717)=1,2,IF(WEEKDAY(B2717)=7,1,0))))))</f>
        <v>3</v>
      </c>
      <c r="G2717" s="786">
        <f>VLOOKUP(C2717,METADATA!$J$5:$Q$29,IF(E2717="HI",2,IF(E2717="LO",6,10))+IF(D2717=1,2,IF(D2717=7,1,(IF(WEEKDAY(B2717)=1,2,IF(WEEKDAY(B2717)=7,1,0))))))</f>
        <v>3</v>
      </c>
      <c r="H2717" s="787">
        <v>8034.75</v>
      </c>
      <c r="I2717" s="788">
        <v>4448.8300170898438</v>
      </c>
      <c r="K2717" s="795">
        <v>0</v>
      </c>
      <c r="M2717" s="798">
        <f t="shared" si="127"/>
        <v>9184.1872848641106</v>
      </c>
      <c r="N2717" s="303"/>
      <c r="S2717" s="786">
        <v>0</v>
      </c>
      <c r="T2717" s="781">
        <f>VLOOKUP(C2717,METADATA!$J$5:$Q$29,IF(E2717="HI",2,IF(E2717="LO",6,10))+IF(S2717=1,2,IF(D2717=7,1,(IF(WEEKDAY(B2717)=1,2,IF(WEEKDAY(B2717)=7,1,0))))))</f>
        <v>3</v>
      </c>
      <c r="U2717" s="781">
        <f>VLOOKUP(C2717,METADATA!$A$5:$H$29,IF(E2717="HI",2,IF(E2717="LO",6,10))+IF(S2717=1,2,IF(D2717=7,1,(IF(WEEKDAY(B2717)=1,2,IF(WEEKDAY(B2717)=7,1,0))))))</f>
        <v>3</v>
      </c>
    </row>
    <row r="2718" spans="2:21" ht="13.95" customHeight="1" x14ac:dyDescent="0.25">
      <c r="B2718" s="784">
        <f t="shared" si="128"/>
        <v>45496</v>
      </c>
      <c r="C2718" s="785">
        <v>2</v>
      </c>
      <c r="D2718" s="786">
        <f>IFERROR((INDEX(METADATA!$T$2:$T$20,MATCH(B2718,METADATA!$S$2:$S$20,0))),0)</f>
        <v>0</v>
      </c>
      <c r="E2718" s="785" t="str">
        <f t="shared" si="126"/>
        <v>HI</v>
      </c>
      <c r="F2718" s="786">
        <f>VLOOKUP(C2718,METADATA!$A$5:$H$29,IF(E2718="HI",2,IF(E2718="LO",6,10))+IF(D2718=1,2,IF(D2718=7,1,(IF(WEEKDAY(B2718)=1,2,IF(WEEKDAY(B2718)=7,1,0))))))</f>
        <v>3</v>
      </c>
      <c r="G2718" s="786">
        <f>VLOOKUP(C2718,METADATA!$J$5:$Q$29,IF(E2718="HI",2,IF(E2718="LO",6,10))+IF(D2718=1,2,IF(D2718=7,1,(IF(WEEKDAY(B2718)=1,2,IF(WEEKDAY(B2718)=7,1,0))))))</f>
        <v>3</v>
      </c>
      <c r="H2718" s="787">
        <v>8132.5</v>
      </c>
      <c r="I2718" s="788">
        <v>4459.5900573730469</v>
      </c>
      <c r="K2718" s="795">
        <v>0</v>
      </c>
      <c r="M2718" s="798">
        <f t="shared" si="127"/>
        <v>9274.9932468881361</v>
      </c>
      <c r="N2718" s="303"/>
      <c r="S2718" s="786">
        <v>0</v>
      </c>
      <c r="T2718" s="781">
        <f>VLOOKUP(C2718,METADATA!$J$5:$Q$29,IF(E2718="HI",2,IF(E2718="LO",6,10))+IF(S2718=1,2,IF(D2718=7,1,(IF(WEEKDAY(B2718)=1,2,IF(WEEKDAY(B2718)=7,1,0))))))</f>
        <v>3</v>
      </c>
      <c r="U2718" s="781">
        <f>VLOOKUP(C2718,METADATA!$A$5:$H$29,IF(E2718="HI",2,IF(E2718="LO",6,10))+IF(S2718=1,2,IF(D2718=7,1,(IF(WEEKDAY(B2718)=1,2,IF(WEEKDAY(B2718)=7,1,0))))))</f>
        <v>3</v>
      </c>
    </row>
    <row r="2719" spans="2:21" ht="13.95" customHeight="1" x14ac:dyDescent="0.25">
      <c r="B2719" s="784">
        <f t="shared" si="128"/>
        <v>45496</v>
      </c>
      <c r="C2719" s="785">
        <v>3</v>
      </c>
      <c r="D2719" s="786">
        <f>IFERROR((INDEX(METADATA!$T$2:$T$20,MATCH(B2719,METADATA!$S$2:$S$20,0))),0)</f>
        <v>0</v>
      </c>
      <c r="E2719" s="785" t="str">
        <f t="shared" si="126"/>
        <v>HI</v>
      </c>
      <c r="F2719" s="786">
        <f>VLOOKUP(C2719,METADATA!$A$5:$H$29,IF(E2719="HI",2,IF(E2719="LO",6,10))+IF(D2719=1,2,IF(D2719=7,1,(IF(WEEKDAY(B2719)=1,2,IF(WEEKDAY(B2719)=7,1,0))))))</f>
        <v>3</v>
      </c>
      <c r="G2719" s="786">
        <f>VLOOKUP(C2719,METADATA!$J$5:$Q$29,IF(E2719="HI",2,IF(E2719="LO",6,10))+IF(D2719=1,2,IF(D2719=7,1,(IF(WEEKDAY(B2719)=1,2,IF(WEEKDAY(B2719)=7,1,0))))))</f>
        <v>3</v>
      </c>
      <c r="H2719" s="787">
        <v>8482.25</v>
      </c>
      <c r="I2719" s="788">
        <v>4582.8099060058594</v>
      </c>
      <c r="K2719" s="795">
        <v>0</v>
      </c>
      <c r="M2719" s="798">
        <f t="shared" si="127"/>
        <v>9641.0949428519489</v>
      </c>
      <c r="N2719" s="303"/>
      <c r="S2719" s="786">
        <v>0</v>
      </c>
      <c r="T2719" s="781">
        <f>VLOOKUP(C2719,METADATA!$J$5:$Q$29,IF(E2719="HI",2,IF(E2719="LO",6,10))+IF(S2719=1,2,IF(D2719=7,1,(IF(WEEKDAY(B2719)=1,2,IF(WEEKDAY(B2719)=7,1,0))))))</f>
        <v>3</v>
      </c>
      <c r="U2719" s="781">
        <f>VLOOKUP(C2719,METADATA!$A$5:$H$29,IF(E2719="HI",2,IF(E2719="LO",6,10))+IF(S2719=1,2,IF(D2719=7,1,(IF(WEEKDAY(B2719)=1,2,IF(WEEKDAY(B2719)=7,1,0))))))</f>
        <v>3</v>
      </c>
    </row>
    <row r="2720" spans="2:21" ht="13.95" customHeight="1" x14ac:dyDescent="0.25">
      <c r="B2720" s="784">
        <f t="shared" si="128"/>
        <v>45496</v>
      </c>
      <c r="C2720" s="785">
        <v>4</v>
      </c>
      <c r="D2720" s="786">
        <f>IFERROR((INDEX(METADATA!$T$2:$T$20,MATCH(B2720,METADATA!$S$2:$S$20,0))),0)</f>
        <v>0</v>
      </c>
      <c r="E2720" s="785" t="str">
        <f t="shared" si="126"/>
        <v>HI</v>
      </c>
      <c r="F2720" s="786">
        <f>VLOOKUP(C2720,METADATA!$A$5:$H$29,IF(E2720="HI",2,IF(E2720="LO",6,10))+IF(D2720=1,2,IF(D2720=7,1,(IF(WEEKDAY(B2720)=1,2,IF(WEEKDAY(B2720)=7,1,0))))))</f>
        <v>3</v>
      </c>
      <c r="G2720" s="786">
        <f>VLOOKUP(C2720,METADATA!$J$5:$Q$29,IF(E2720="HI",2,IF(E2720="LO",6,10))+IF(D2720=1,2,IF(D2720=7,1,(IF(WEEKDAY(B2720)=1,2,IF(WEEKDAY(B2720)=7,1,0))))))</f>
        <v>3</v>
      </c>
      <c r="H2720" s="787">
        <v>9052.5</v>
      </c>
      <c r="I2720" s="788">
        <v>4614.2299499511719</v>
      </c>
      <c r="K2720" s="795">
        <v>0</v>
      </c>
      <c r="M2720" s="798">
        <f t="shared" si="127"/>
        <v>10160.653240861357</v>
      </c>
      <c r="N2720" s="303"/>
      <c r="S2720" s="786">
        <v>0</v>
      </c>
      <c r="T2720" s="781">
        <f>VLOOKUP(C2720,METADATA!$J$5:$Q$29,IF(E2720="HI",2,IF(E2720="LO",6,10))+IF(S2720=1,2,IF(D2720=7,1,(IF(WEEKDAY(B2720)=1,2,IF(WEEKDAY(B2720)=7,1,0))))))</f>
        <v>3</v>
      </c>
      <c r="U2720" s="781">
        <f>VLOOKUP(C2720,METADATA!$A$5:$H$29,IF(E2720="HI",2,IF(E2720="LO",6,10))+IF(S2720=1,2,IF(D2720=7,1,(IF(WEEKDAY(B2720)=1,2,IF(WEEKDAY(B2720)=7,1,0))))))</f>
        <v>3</v>
      </c>
    </row>
    <row r="2721" spans="2:21" ht="13.95" customHeight="1" x14ac:dyDescent="0.25">
      <c r="B2721" s="784">
        <f t="shared" si="128"/>
        <v>45496</v>
      </c>
      <c r="C2721" s="785">
        <v>5</v>
      </c>
      <c r="D2721" s="786">
        <f>IFERROR((INDEX(METADATA!$T$2:$T$20,MATCH(B2721,METADATA!$S$2:$S$20,0))),0)</f>
        <v>0</v>
      </c>
      <c r="E2721" s="785" t="str">
        <f t="shared" si="126"/>
        <v>HI</v>
      </c>
      <c r="F2721" s="786">
        <f>VLOOKUP(C2721,METADATA!$A$5:$H$29,IF(E2721="HI",2,IF(E2721="LO",6,10))+IF(D2721=1,2,IF(D2721=7,1,(IF(WEEKDAY(B2721)=1,2,IF(WEEKDAY(B2721)=7,1,0))))))</f>
        <v>3</v>
      </c>
      <c r="G2721" s="786">
        <f>VLOOKUP(C2721,METADATA!$J$5:$Q$29,IF(E2721="HI",2,IF(E2721="LO",6,10))+IF(D2721=1,2,IF(D2721=7,1,(IF(WEEKDAY(B2721)=1,2,IF(WEEKDAY(B2721)=7,1,0))))))</f>
        <v>3</v>
      </c>
      <c r="H2721" s="787">
        <v>10919.75</v>
      </c>
      <c r="I2721" s="788">
        <v>4537.3799743652344</v>
      </c>
      <c r="K2721" s="795">
        <v>0</v>
      </c>
      <c r="M2721" s="798">
        <f t="shared" si="127"/>
        <v>11824.921018521462</v>
      </c>
      <c r="N2721" s="303"/>
      <c r="S2721" s="786">
        <v>0</v>
      </c>
      <c r="T2721" s="781">
        <f>VLOOKUP(C2721,METADATA!$J$5:$Q$29,IF(E2721="HI",2,IF(E2721="LO",6,10))+IF(S2721=1,2,IF(D2721=7,1,(IF(WEEKDAY(B2721)=1,2,IF(WEEKDAY(B2721)=7,1,0))))))</f>
        <v>3</v>
      </c>
      <c r="U2721" s="781">
        <f>VLOOKUP(C2721,METADATA!$A$5:$H$29,IF(E2721="HI",2,IF(E2721="LO",6,10))+IF(S2721=1,2,IF(D2721=7,1,(IF(WEEKDAY(B2721)=1,2,IF(WEEKDAY(B2721)=7,1,0))))))</f>
        <v>3</v>
      </c>
    </row>
    <row r="2722" spans="2:21" ht="13.95" customHeight="1" x14ac:dyDescent="0.25">
      <c r="B2722" s="784">
        <f t="shared" si="128"/>
        <v>45496</v>
      </c>
      <c r="C2722" s="785">
        <v>6</v>
      </c>
      <c r="D2722" s="786">
        <f>IFERROR((INDEX(METADATA!$T$2:$T$20,MATCH(B2722,METADATA!$S$2:$S$20,0))),0)</f>
        <v>0</v>
      </c>
      <c r="E2722" s="785" t="str">
        <f t="shared" si="126"/>
        <v>HI</v>
      </c>
      <c r="F2722" s="786">
        <f>VLOOKUP(C2722,METADATA!$A$5:$H$29,IF(E2722="HI",2,IF(E2722="LO",6,10))+IF(D2722=1,2,IF(D2722=7,1,(IF(WEEKDAY(B2722)=1,2,IF(WEEKDAY(B2722)=7,1,0))))))</f>
        <v>1</v>
      </c>
      <c r="G2722" s="786">
        <f>VLOOKUP(C2722,METADATA!$J$5:$Q$29,IF(E2722="HI",2,IF(E2722="LO",6,10))+IF(D2722=1,2,IF(D2722=7,1,(IF(WEEKDAY(B2722)=1,2,IF(WEEKDAY(B2722)=7,1,0))))))</f>
        <v>1</v>
      </c>
      <c r="H2722" s="787">
        <v>12754.75</v>
      </c>
      <c r="I2722" s="788">
        <v>4524.8699951171875</v>
      </c>
      <c r="K2722" s="795">
        <v>870.51250000000005</v>
      </c>
      <c r="M2722" s="798">
        <f t="shared" si="127"/>
        <v>13533.591394571205</v>
      </c>
      <c r="N2722" s="303"/>
      <c r="S2722" s="786">
        <v>0</v>
      </c>
      <c r="T2722" s="781">
        <f>VLOOKUP(C2722,METADATA!$J$5:$Q$29,IF(E2722="HI",2,IF(E2722="LO",6,10))+IF(S2722=1,2,IF(D2722=7,1,(IF(WEEKDAY(B2722)=1,2,IF(WEEKDAY(B2722)=7,1,0))))))</f>
        <v>1</v>
      </c>
      <c r="U2722" s="781">
        <f>VLOOKUP(C2722,METADATA!$A$5:$H$29,IF(E2722="HI",2,IF(E2722="LO",6,10))+IF(S2722=1,2,IF(D2722=7,1,(IF(WEEKDAY(B2722)=1,2,IF(WEEKDAY(B2722)=7,1,0))))))</f>
        <v>1</v>
      </c>
    </row>
    <row r="2723" spans="2:21" ht="13.95" customHeight="1" x14ac:dyDescent="0.25">
      <c r="B2723" s="784">
        <f t="shared" si="128"/>
        <v>45496</v>
      </c>
      <c r="C2723" s="785">
        <v>7</v>
      </c>
      <c r="D2723" s="786">
        <f>IFERROR((INDEX(METADATA!$T$2:$T$20,MATCH(B2723,METADATA!$S$2:$S$20,0))),0)</f>
        <v>0</v>
      </c>
      <c r="E2723" s="785" t="str">
        <f t="shared" si="126"/>
        <v>HI</v>
      </c>
      <c r="F2723" s="786">
        <f>VLOOKUP(C2723,METADATA!$A$5:$H$29,IF(E2723="HI",2,IF(E2723="LO",6,10))+IF(D2723=1,2,IF(D2723=7,1,(IF(WEEKDAY(B2723)=1,2,IF(WEEKDAY(B2723)=7,1,0))))))</f>
        <v>1</v>
      </c>
      <c r="G2723" s="786">
        <f>VLOOKUP(C2723,METADATA!$J$5:$Q$29,IF(E2723="HI",2,IF(E2723="LO",6,10))+IF(D2723=1,2,IF(D2723=7,1,(IF(WEEKDAY(B2723)=1,2,IF(WEEKDAY(B2723)=7,1,0))))))</f>
        <v>1</v>
      </c>
      <c r="H2723" s="787">
        <v>13397</v>
      </c>
      <c r="I2723" s="788">
        <v>4465.7949829101563</v>
      </c>
      <c r="K2723" s="795">
        <v>865.8125</v>
      </c>
      <c r="M2723" s="798">
        <f t="shared" si="127"/>
        <v>14121.718515442288</v>
      </c>
      <c r="N2723" s="303"/>
      <c r="S2723" s="786">
        <v>0</v>
      </c>
      <c r="T2723" s="781">
        <f>VLOOKUP(C2723,METADATA!$J$5:$Q$29,IF(E2723="HI",2,IF(E2723="LO",6,10))+IF(S2723=1,2,IF(D2723=7,1,(IF(WEEKDAY(B2723)=1,2,IF(WEEKDAY(B2723)=7,1,0))))))</f>
        <v>1</v>
      </c>
      <c r="U2723" s="781">
        <f>VLOOKUP(C2723,METADATA!$A$5:$H$29,IF(E2723="HI",2,IF(E2723="LO",6,10))+IF(S2723=1,2,IF(D2723=7,1,(IF(WEEKDAY(B2723)=1,2,IF(WEEKDAY(B2723)=7,1,0))))))</f>
        <v>1</v>
      </c>
    </row>
    <row r="2724" spans="2:21" ht="13.95" customHeight="1" x14ac:dyDescent="0.25">
      <c r="B2724" s="784">
        <f t="shared" si="128"/>
        <v>45496</v>
      </c>
      <c r="C2724" s="785">
        <v>8</v>
      </c>
      <c r="D2724" s="786">
        <f>IFERROR((INDEX(METADATA!$T$2:$T$20,MATCH(B2724,METADATA!$S$2:$S$20,0))),0)</f>
        <v>0</v>
      </c>
      <c r="E2724" s="785" t="str">
        <f t="shared" si="126"/>
        <v>HI</v>
      </c>
      <c r="F2724" s="786">
        <f>VLOOKUP(C2724,METADATA!$A$5:$H$29,IF(E2724="HI",2,IF(E2724="LO",6,10))+IF(D2724=1,2,IF(D2724=7,1,(IF(WEEKDAY(B2724)=1,2,IF(WEEKDAY(B2724)=7,1,0))))))</f>
        <v>2</v>
      </c>
      <c r="G2724" s="786">
        <f>VLOOKUP(C2724,METADATA!$J$5:$Q$29,IF(E2724="HI",2,IF(E2724="LO",6,10))+IF(D2724=1,2,IF(D2724=7,1,(IF(WEEKDAY(B2724)=1,2,IF(WEEKDAY(B2724)=7,1,0))))))</f>
        <v>1</v>
      </c>
      <c r="H2724" s="787">
        <v>14922.75</v>
      </c>
      <c r="I2724" s="788">
        <v>4321.7899475097656</v>
      </c>
      <c r="K2724" s="795">
        <v>834.63750000000005</v>
      </c>
      <c r="M2724" s="798">
        <f t="shared" si="127"/>
        <v>15535.969101182471</v>
      </c>
      <c r="N2724" s="303"/>
      <c r="S2724" s="786">
        <v>0</v>
      </c>
      <c r="T2724" s="781">
        <f>VLOOKUP(C2724,METADATA!$J$5:$Q$29,IF(E2724="HI",2,IF(E2724="LO",6,10))+IF(S2724=1,2,IF(D2724=7,1,(IF(WEEKDAY(B2724)=1,2,IF(WEEKDAY(B2724)=7,1,0))))))</f>
        <v>1</v>
      </c>
      <c r="U2724" s="781">
        <f>VLOOKUP(C2724,METADATA!$A$5:$H$29,IF(E2724="HI",2,IF(E2724="LO",6,10))+IF(S2724=1,2,IF(D2724=7,1,(IF(WEEKDAY(B2724)=1,2,IF(WEEKDAY(B2724)=7,1,0))))))</f>
        <v>2</v>
      </c>
    </row>
    <row r="2725" spans="2:21" ht="13.95" customHeight="1" x14ac:dyDescent="0.25">
      <c r="B2725" s="784">
        <f t="shared" si="128"/>
        <v>45496</v>
      </c>
      <c r="C2725" s="785">
        <v>9</v>
      </c>
      <c r="D2725" s="786">
        <f>IFERROR((INDEX(METADATA!$T$2:$T$20,MATCH(B2725,METADATA!$S$2:$S$20,0))),0)</f>
        <v>0</v>
      </c>
      <c r="E2725" s="785" t="str">
        <f t="shared" si="126"/>
        <v>HI</v>
      </c>
      <c r="F2725" s="786">
        <f>VLOOKUP(C2725,METADATA!$A$5:$H$29,IF(E2725="HI",2,IF(E2725="LO",6,10))+IF(D2725=1,2,IF(D2725=7,1,(IF(WEEKDAY(B2725)=1,2,IF(WEEKDAY(B2725)=7,1,0))))))</f>
        <v>2</v>
      </c>
      <c r="G2725" s="786">
        <f>VLOOKUP(C2725,METADATA!$J$5:$Q$29,IF(E2725="HI",2,IF(E2725="LO",6,10))+IF(D2725=1,2,IF(D2725=7,1,(IF(WEEKDAY(B2725)=1,2,IF(WEEKDAY(B2725)=7,1,0))))))</f>
        <v>2</v>
      </c>
      <c r="H2725" s="787">
        <v>15255.25</v>
      </c>
      <c r="I2725" s="788">
        <v>4253.6300048828125</v>
      </c>
      <c r="K2725" s="795">
        <v>847.33749999999998</v>
      </c>
      <c r="M2725" s="798">
        <f t="shared" si="127"/>
        <v>15837.172120708272</v>
      </c>
      <c r="N2725" s="303"/>
      <c r="S2725" s="786">
        <v>0</v>
      </c>
      <c r="T2725" s="781">
        <f>VLOOKUP(C2725,METADATA!$J$5:$Q$29,IF(E2725="HI",2,IF(E2725="LO",6,10))+IF(S2725=1,2,IF(D2725=7,1,(IF(WEEKDAY(B2725)=1,2,IF(WEEKDAY(B2725)=7,1,0))))))</f>
        <v>2</v>
      </c>
      <c r="U2725" s="781">
        <f>VLOOKUP(C2725,METADATA!$A$5:$H$29,IF(E2725="HI",2,IF(E2725="LO",6,10))+IF(S2725=1,2,IF(D2725=7,1,(IF(WEEKDAY(B2725)=1,2,IF(WEEKDAY(B2725)=7,1,0))))))</f>
        <v>2</v>
      </c>
    </row>
    <row r="2726" spans="2:21" ht="13.95" customHeight="1" x14ac:dyDescent="0.25">
      <c r="B2726" s="784">
        <f t="shared" si="128"/>
        <v>45496</v>
      </c>
      <c r="C2726" s="785">
        <v>10</v>
      </c>
      <c r="D2726" s="786">
        <f>IFERROR((INDEX(METADATA!$T$2:$T$20,MATCH(B2726,METADATA!$S$2:$S$20,0))),0)</f>
        <v>0</v>
      </c>
      <c r="E2726" s="785" t="str">
        <f t="shared" si="126"/>
        <v>HI</v>
      </c>
      <c r="F2726" s="786">
        <f>VLOOKUP(C2726,METADATA!$A$5:$H$29,IF(E2726="HI",2,IF(E2726="LO",6,10))+IF(D2726=1,2,IF(D2726=7,1,(IF(WEEKDAY(B2726)=1,2,IF(WEEKDAY(B2726)=7,1,0))))))</f>
        <v>2</v>
      </c>
      <c r="G2726" s="786">
        <f>VLOOKUP(C2726,METADATA!$J$5:$Q$29,IF(E2726="HI",2,IF(E2726="LO",6,10))+IF(D2726=1,2,IF(D2726=7,1,(IF(WEEKDAY(B2726)=1,2,IF(WEEKDAY(B2726)=7,1,0))))))</f>
        <v>2</v>
      </c>
      <c r="H2726" s="787">
        <v>14728</v>
      </c>
      <c r="I2726" s="788">
        <v>3485.0474853515625</v>
      </c>
      <c r="K2726" s="795">
        <v>851.61249999999995</v>
      </c>
      <c r="M2726" s="798">
        <f t="shared" si="127"/>
        <v>15134.71307871924</v>
      </c>
      <c r="N2726" s="303"/>
      <c r="S2726" s="786">
        <v>0</v>
      </c>
      <c r="T2726" s="781">
        <f>VLOOKUP(C2726,METADATA!$J$5:$Q$29,IF(E2726="HI",2,IF(E2726="LO",6,10))+IF(S2726=1,2,IF(D2726=7,1,(IF(WEEKDAY(B2726)=1,2,IF(WEEKDAY(B2726)=7,1,0))))))</f>
        <v>2</v>
      </c>
      <c r="U2726" s="781">
        <f>VLOOKUP(C2726,METADATA!$A$5:$H$29,IF(E2726="HI",2,IF(E2726="LO",6,10))+IF(S2726=1,2,IF(D2726=7,1,(IF(WEEKDAY(B2726)=1,2,IF(WEEKDAY(B2726)=7,1,0))))))</f>
        <v>2</v>
      </c>
    </row>
    <row r="2727" spans="2:21" ht="13.95" customHeight="1" x14ac:dyDescent="0.25">
      <c r="B2727" s="784">
        <f t="shared" si="128"/>
        <v>45496</v>
      </c>
      <c r="C2727" s="785">
        <v>11</v>
      </c>
      <c r="D2727" s="786">
        <f>IFERROR((INDEX(METADATA!$T$2:$T$20,MATCH(B2727,METADATA!$S$2:$S$20,0))),0)</f>
        <v>0</v>
      </c>
      <c r="E2727" s="785" t="str">
        <f t="shared" si="126"/>
        <v>HI</v>
      </c>
      <c r="F2727" s="786">
        <f>VLOOKUP(C2727,METADATA!$A$5:$H$29,IF(E2727="HI",2,IF(E2727="LO",6,10))+IF(D2727=1,2,IF(D2727=7,1,(IF(WEEKDAY(B2727)=1,2,IF(WEEKDAY(B2727)=7,1,0))))))</f>
        <v>2</v>
      </c>
      <c r="G2727" s="786">
        <f>VLOOKUP(C2727,METADATA!$J$5:$Q$29,IF(E2727="HI",2,IF(E2727="LO",6,10))+IF(D2727=1,2,IF(D2727=7,1,(IF(WEEKDAY(B2727)=1,2,IF(WEEKDAY(B2727)=7,1,0))))))</f>
        <v>2</v>
      </c>
      <c r="H2727" s="787">
        <v>15063.5</v>
      </c>
      <c r="I2727" s="788">
        <v>4220.0949401855469</v>
      </c>
      <c r="K2727" s="795">
        <v>856.5</v>
      </c>
      <c r="M2727" s="798">
        <f t="shared" si="127"/>
        <v>15643.472554205466</v>
      </c>
      <c r="N2727" s="303"/>
      <c r="S2727" s="786">
        <v>0</v>
      </c>
      <c r="T2727" s="781">
        <f>VLOOKUP(C2727,METADATA!$J$5:$Q$29,IF(E2727="HI",2,IF(E2727="LO",6,10))+IF(S2727=1,2,IF(D2727=7,1,(IF(WEEKDAY(B2727)=1,2,IF(WEEKDAY(B2727)=7,1,0))))))</f>
        <v>2</v>
      </c>
      <c r="U2727" s="781">
        <f>VLOOKUP(C2727,METADATA!$A$5:$H$29,IF(E2727="HI",2,IF(E2727="LO",6,10))+IF(S2727=1,2,IF(D2727=7,1,(IF(WEEKDAY(B2727)=1,2,IF(WEEKDAY(B2727)=7,1,0))))))</f>
        <v>2</v>
      </c>
    </row>
    <row r="2728" spans="2:21" ht="13.95" customHeight="1" x14ac:dyDescent="0.25">
      <c r="B2728" s="784">
        <f t="shared" si="128"/>
        <v>45496</v>
      </c>
      <c r="C2728" s="785">
        <v>12</v>
      </c>
      <c r="D2728" s="786">
        <f>IFERROR((INDEX(METADATA!$T$2:$T$20,MATCH(B2728,METADATA!$S$2:$S$20,0))),0)</f>
        <v>0</v>
      </c>
      <c r="E2728" s="785" t="str">
        <f t="shared" si="126"/>
        <v>HI</v>
      </c>
      <c r="F2728" s="786">
        <f>VLOOKUP(C2728,METADATA!$A$5:$H$29,IF(E2728="HI",2,IF(E2728="LO",6,10))+IF(D2728=1,2,IF(D2728=7,1,(IF(WEEKDAY(B2728)=1,2,IF(WEEKDAY(B2728)=7,1,0))))))</f>
        <v>2</v>
      </c>
      <c r="G2728" s="786">
        <f>VLOOKUP(C2728,METADATA!$J$5:$Q$29,IF(E2728="HI",2,IF(E2728="LO",6,10))+IF(D2728=1,2,IF(D2728=7,1,(IF(WEEKDAY(B2728)=1,2,IF(WEEKDAY(B2728)=7,1,0))))))</f>
        <v>2</v>
      </c>
      <c r="H2728" s="787">
        <v>14610.25</v>
      </c>
      <c r="I2728" s="788">
        <v>4392.4949645996094</v>
      </c>
      <c r="K2728" s="795">
        <v>824.32500000000005</v>
      </c>
      <c r="M2728" s="798">
        <f t="shared" si="127"/>
        <v>15256.25829214139</v>
      </c>
      <c r="N2728" s="303"/>
      <c r="S2728" s="786">
        <v>0</v>
      </c>
      <c r="T2728" s="781">
        <f>VLOOKUP(C2728,METADATA!$J$5:$Q$29,IF(E2728="HI",2,IF(E2728="LO",6,10))+IF(S2728=1,2,IF(D2728=7,1,(IF(WEEKDAY(B2728)=1,2,IF(WEEKDAY(B2728)=7,1,0))))))</f>
        <v>2</v>
      </c>
      <c r="U2728" s="781">
        <f>VLOOKUP(C2728,METADATA!$A$5:$H$29,IF(E2728="HI",2,IF(E2728="LO",6,10))+IF(S2728=1,2,IF(D2728=7,1,(IF(WEEKDAY(B2728)=1,2,IF(WEEKDAY(B2728)=7,1,0))))))</f>
        <v>2</v>
      </c>
    </row>
    <row r="2729" spans="2:21" ht="13.95" customHeight="1" x14ac:dyDescent="0.25">
      <c r="B2729" s="784">
        <f t="shared" si="128"/>
        <v>45496</v>
      </c>
      <c r="C2729" s="785">
        <v>13</v>
      </c>
      <c r="D2729" s="786">
        <f>IFERROR((INDEX(METADATA!$T$2:$T$20,MATCH(B2729,METADATA!$S$2:$S$20,0))),0)</f>
        <v>0</v>
      </c>
      <c r="E2729" s="785" t="str">
        <f t="shared" si="126"/>
        <v>HI</v>
      </c>
      <c r="F2729" s="786">
        <f>VLOOKUP(C2729,METADATA!$A$5:$H$29,IF(E2729="HI",2,IF(E2729="LO",6,10))+IF(D2729=1,2,IF(D2729=7,1,(IF(WEEKDAY(B2729)=1,2,IF(WEEKDAY(B2729)=7,1,0))))))</f>
        <v>2</v>
      </c>
      <c r="G2729" s="786">
        <f>VLOOKUP(C2729,METADATA!$J$5:$Q$29,IF(E2729="HI",2,IF(E2729="LO",6,10))+IF(D2729=1,2,IF(D2729=7,1,(IF(WEEKDAY(B2729)=1,2,IF(WEEKDAY(B2729)=7,1,0))))))</f>
        <v>2</v>
      </c>
      <c r="H2729" s="787">
        <v>14200.5</v>
      </c>
      <c r="I2729" s="788">
        <v>4405.14501953125</v>
      </c>
      <c r="K2729" s="795">
        <v>882.73749999999995</v>
      </c>
      <c r="M2729" s="798">
        <f t="shared" si="127"/>
        <v>14868.069911494935</v>
      </c>
      <c r="N2729" s="303"/>
      <c r="S2729" s="786">
        <v>0</v>
      </c>
      <c r="T2729" s="781">
        <f>VLOOKUP(C2729,METADATA!$J$5:$Q$29,IF(E2729="HI",2,IF(E2729="LO",6,10))+IF(S2729=1,2,IF(D2729=7,1,(IF(WEEKDAY(B2729)=1,2,IF(WEEKDAY(B2729)=7,1,0))))))</f>
        <v>2</v>
      </c>
      <c r="U2729" s="781">
        <f>VLOOKUP(C2729,METADATA!$A$5:$H$29,IF(E2729="HI",2,IF(E2729="LO",6,10))+IF(S2729=1,2,IF(D2729=7,1,(IF(WEEKDAY(B2729)=1,2,IF(WEEKDAY(B2729)=7,1,0))))))</f>
        <v>2</v>
      </c>
    </row>
    <row r="2730" spans="2:21" ht="13.95" customHeight="1" x14ac:dyDescent="0.25">
      <c r="B2730" s="784">
        <f t="shared" si="128"/>
        <v>45496</v>
      </c>
      <c r="C2730" s="785">
        <v>14</v>
      </c>
      <c r="D2730" s="786">
        <f>IFERROR((INDEX(METADATA!$T$2:$T$20,MATCH(B2730,METADATA!$S$2:$S$20,0))),0)</f>
        <v>0</v>
      </c>
      <c r="E2730" s="785" t="str">
        <f t="shared" si="126"/>
        <v>HI</v>
      </c>
      <c r="F2730" s="786">
        <f>VLOOKUP(C2730,METADATA!$A$5:$H$29,IF(E2730="HI",2,IF(E2730="LO",6,10))+IF(D2730=1,2,IF(D2730=7,1,(IF(WEEKDAY(B2730)=1,2,IF(WEEKDAY(B2730)=7,1,0))))))</f>
        <v>2</v>
      </c>
      <c r="G2730" s="786">
        <f>VLOOKUP(C2730,METADATA!$J$5:$Q$29,IF(E2730="HI",2,IF(E2730="LO",6,10))+IF(D2730=1,2,IF(D2730=7,1,(IF(WEEKDAY(B2730)=1,2,IF(WEEKDAY(B2730)=7,1,0))))))</f>
        <v>2</v>
      </c>
      <c r="H2730" s="787">
        <v>14924</v>
      </c>
      <c r="I2730" s="788">
        <v>4324.679931640625</v>
      </c>
      <c r="K2730" s="795">
        <v>909.3125</v>
      </c>
      <c r="M2730" s="798">
        <f t="shared" si="127"/>
        <v>15537.97388693697</v>
      </c>
      <c r="N2730" s="303"/>
      <c r="S2730" s="786">
        <v>0</v>
      </c>
      <c r="T2730" s="781">
        <f>VLOOKUP(C2730,METADATA!$J$5:$Q$29,IF(E2730="HI",2,IF(E2730="LO",6,10))+IF(S2730=1,2,IF(D2730=7,1,(IF(WEEKDAY(B2730)=1,2,IF(WEEKDAY(B2730)=7,1,0))))))</f>
        <v>2</v>
      </c>
      <c r="U2730" s="781">
        <f>VLOOKUP(C2730,METADATA!$A$5:$H$29,IF(E2730="HI",2,IF(E2730="LO",6,10))+IF(S2730=1,2,IF(D2730=7,1,(IF(WEEKDAY(B2730)=1,2,IF(WEEKDAY(B2730)=7,1,0))))))</f>
        <v>2</v>
      </c>
    </row>
    <row r="2731" spans="2:21" ht="13.95" customHeight="1" x14ac:dyDescent="0.25">
      <c r="B2731" s="784">
        <f t="shared" si="128"/>
        <v>45496</v>
      </c>
      <c r="C2731" s="785">
        <v>15</v>
      </c>
      <c r="D2731" s="786">
        <f>IFERROR((INDEX(METADATA!$T$2:$T$20,MATCH(B2731,METADATA!$S$2:$S$20,0))),0)</f>
        <v>0</v>
      </c>
      <c r="E2731" s="785" t="str">
        <f t="shared" si="126"/>
        <v>HI</v>
      </c>
      <c r="F2731" s="786">
        <f>VLOOKUP(C2731,METADATA!$A$5:$H$29,IF(E2731="HI",2,IF(E2731="LO",6,10))+IF(D2731=1,2,IF(D2731=7,1,(IF(WEEKDAY(B2731)=1,2,IF(WEEKDAY(B2731)=7,1,0))))))</f>
        <v>2</v>
      </c>
      <c r="G2731" s="786">
        <f>VLOOKUP(C2731,METADATA!$J$5:$Q$29,IF(E2731="HI",2,IF(E2731="LO",6,10))+IF(D2731=1,2,IF(D2731=7,1,(IF(WEEKDAY(B2731)=1,2,IF(WEEKDAY(B2731)=7,1,0))))))</f>
        <v>2</v>
      </c>
      <c r="H2731" s="787">
        <v>15093.5</v>
      </c>
      <c r="I2731" s="788">
        <v>4409.5750732421875</v>
      </c>
      <c r="K2731" s="795">
        <v>905.6</v>
      </c>
      <c r="M2731" s="798">
        <f t="shared" si="127"/>
        <v>15724.442583969672</v>
      </c>
      <c r="N2731" s="303"/>
      <c r="S2731" s="786">
        <v>0</v>
      </c>
      <c r="T2731" s="781">
        <f>VLOOKUP(C2731,METADATA!$J$5:$Q$29,IF(E2731="HI",2,IF(E2731="LO",6,10))+IF(S2731=1,2,IF(D2731=7,1,(IF(WEEKDAY(B2731)=1,2,IF(WEEKDAY(B2731)=7,1,0))))))</f>
        <v>2</v>
      </c>
      <c r="U2731" s="781">
        <f>VLOOKUP(C2731,METADATA!$A$5:$H$29,IF(E2731="HI",2,IF(E2731="LO",6,10))+IF(S2731=1,2,IF(D2731=7,1,(IF(WEEKDAY(B2731)=1,2,IF(WEEKDAY(B2731)=7,1,0))))))</f>
        <v>2</v>
      </c>
    </row>
    <row r="2732" spans="2:21" ht="13.95" customHeight="1" x14ac:dyDescent="0.25">
      <c r="B2732" s="784">
        <f t="shared" si="128"/>
        <v>45496</v>
      </c>
      <c r="C2732" s="785">
        <v>16</v>
      </c>
      <c r="D2732" s="786">
        <f>IFERROR((INDEX(METADATA!$T$2:$T$20,MATCH(B2732,METADATA!$S$2:$S$20,0))),0)</f>
        <v>0</v>
      </c>
      <c r="E2732" s="785" t="str">
        <f t="shared" si="126"/>
        <v>HI</v>
      </c>
      <c r="F2732" s="786">
        <f>VLOOKUP(C2732,METADATA!$A$5:$H$29,IF(E2732="HI",2,IF(E2732="LO",6,10))+IF(D2732=1,2,IF(D2732=7,1,(IF(WEEKDAY(B2732)=1,2,IF(WEEKDAY(B2732)=7,1,0))))))</f>
        <v>2</v>
      </c>
      <c r="G2732" s="786">
        <f>VLOOKUP(C2732,METADATA!$J$5:$Q$29,IF(E2732="HI",2,IF(E2732="LO",6,10))+IF(D2732=1,2,IF(D2732=7,1,(IF(WEEKDAY(B2732)=1,2,IF(WEEKDAY(B2732)=7,1,0))))))</f>
        <v>2</v>
      </c>
      <c r="H2732" s="787">
        <v>14896.75</v>
      </c>
      <c r="I2732" s="788">
        <v>4447.5949401855469</v>
      </c>
      <c r="K2732" s="795">
        <v>913.98749999999995</v>
      </c>
      <c r="M2732" s="798">
        <f t="shared" si="127"/>
        <v>15546.519266847614</v>
      </c>
      <c r="N2732" s="303"/>
      <c r="S2732" s="786">
        <v>0</v>
      </c>
      <c r="T2732" s="781">
        <f>VLOOKUP(C2732,METADATA!$J$5:$Q$29,IF(E2732="HI",2,IF(E2732="LO",6,10))+IF(S2732=1,2,IF(D2732=7,1,(IF(WEEKDAY(B2732)=1,2,IF(WEEKDAY(B2732)=7,1,0))))))</f>
        <v>2</v>
      </c>
      <c r="U2732" s="781">
        <f>VLOOKUP(C2732,METADATA!$A$5:$H$29,IF(E2732="HI",2,IF(E2732="LO",6,10))+IF(S2732=1,2,IF(D2732=7,1,(IF(WEEKDAY(B2732)=1,2,IF(WEEKDAY(B2732)=7,1,0))))))</f>
        <v>2</v>
      </c>
    </row>
    <row r="2733" spans="2:21" ht="13.95" customHeight="1" x14ac:dyDescent="0.25">
      <c r="B2733" s="784">
        <f t="shared" si="128"/>
        <v>45496</v>
      </c>
      <c r="C2733" s="785">
        <v>17</v>
      </c>
      <c r="D2733" s="786">
        <f>IFERROR((INDEX(METADATA!$T$2:$T$20,MATCH(B2733,METADATA!$S$2:$S$20,0))),0)</f>
        <v>0</v>
      </c>
      <c r="E2733" s="785" t="str">
        <f t="shared" si="126"/>
        <v>HI</v>
      </c>
      <c r="F2733" s="786">
        <f>VLOOKUP(C2733,METADATA!$A$5:$H$29,IF(E2733="HI",2,IF(E2733="LO",6,10))+IF(D2733=1,2,IF(D2733=7,1,(IF(WEEKDAY(B2733)=1,2,IF(WEEKDAY(B2733)=7,1,0))))))</f>
        <v>1</v>
      </c>
      <c r="G2733" s="786">
        <f>VLOOKUP(C2733,METADATA!$J$5:$Q$29,IF(E2733="HI",2,IF(E2733="LO",6,10))+IF(D2733=1,2,IF(D2733=7,1,(IF(WEEKDAY(B2733)=1,2,IF(WEEKDAY(B2733)=7,1,0))))))</f>
        <v>1</v>
      </c>
      <c r="H2733" s="787">
        <v>14233.25</v>
      </c>
      <c r="I2733" s="788">
        <v>4369.3050537109375</v>
      </c>
      <c r="K2733" s="795">
        <v>902.26250000000005</v>
      </c>
      <c r="M2733" s="798">
        <f t="shared" si="127"/>
        <v>14888.795525994839</v>
      </c>
      <c r="N2733" s="303"/>
      <c r="S2733" s="786">
        <v>0</v>
      </c>
      <c r="T2733" s="781">
        <f>VLOOKUP(C2733,METADATA!$J$5:$Q$29,IF(E2733="HI",2,IF(E2733="LO",6,10))+IF(S2733=1,2,IF(D2733=7,1,(IF(WEEKDAY(B2733)=1,2,IF(WEEKDAY(B2733)=7,1,0))))))</f>
        <v>1</v>
      </c>
      <c r="U2733" s="781">
        <f>VLOOKUP(C2733,METADATA!$A$5:$H$29,IF(E2733="HI",2,IF(E2733="LO",6,10))+IF(S2733=1,2,IF(D2733=7,1,(IF(WEEKDAY(B2733)=1,2,IF(WEEKDAY(B2733)=7,1,0))))))</f>
        <v>1</v>
      </c>
    </row>
    <row r="2734" spans="2:21" ht="13.95" customHeight="1" x14ac:dyDescent="0.25">
      <c r="B2734" s="784">
        <f t="shared" si="128"/>
        <v>45496</v>
      </c>
      <c r="C2734" s="785">
        <v>18</v>
      </c>
      <c r="D2734" s="786">
        <f>IFERROR((INDEX(METADATA!$T$2:$T$20,MATCH(B2734,METADATA!$S$2:$S$20,0))),0)</f>
        <v>0</v>
      </c>
      <c r="E2734" s="785" t="str">
        <f t="shared" si="126"/>
        <v>HI</v>
      </c>
      <c r="F2734" s="786">
        <f>VLOOKUP(C2734,METADATA!$A$5:$H$29,IF(E2734="HI",2,IF(E2734="LO",6,10))+IF(D2734=1,2,IF(D2734=7,1,(IF(WEEKDAY(B2734)=1,2,IF(WEEKDAY(B2734)=7,1,0))))))</f>
        <v>1</v>
      </c>
      <c r="G2734" s="786">
        <f>VLOOKUP(C2734,METADATA!$J$5:$Q$29,IF(E2734="HI",2,IF(E2734="LO",6,10))+IF(D2734=1,2,IF(D2734=7,1,(IF(WEEKDAY(B2734)=1,2,IF(WEEKDAY(B2734)=7,1,0))))))</f>
        <v>1</v>
      </c>
      <c r="H2734" s="787">
        <v>14471.5</v>
      </c>
      <c r="I2734" s="788">
        <v>4227.0650329589844</v>
      </c>
      <c r="K2734" s="795">
        <v>933.76250000000005</v>
      </c>
      <c r="M2734" s="798">
        <f t="shared" si="127"/>
        <v>15076.219388257274</v>
      </c>
      <c r="N2734" s="303"/>
      <c r="S2734" s="786">
        <v>0</v>
      </c>
      <c r="T2734" s="781">
        <f>VLOOKUP(C2734,METADATA!$J$5:$Q$29,IF(E2734="HI",2,IF(E2734="LO",6,10))+IF(S2734=1,2,IF(D2734=7,1,(IF(WEEKDAY(B2734)=1,2,IF(WEEKDAY(B2734)=7,1,0))))))</f>
        <v>1</v>
      </c>
      <c r="U2734" s="781">
        <f>VLOOKUP(C2734,METADATA!$A$5:$H$29,IF(E2734="HI",2,IF(E2734="LO",6,10))+IF(S2734=1,2,IF(D2734=7,1,(IF(WEEKDAY(B2734)=1,2,IF(WEEKDAY(B2734)=7,1,0))))))</f>
        <v>1</v>
      </c>
    </row>
    <row r="2735" spans="2:21" ht="13.95" customHeight="1" x14ac:dyDescent="0.25">
      <c r="B2735" s="784">
        <f t="shared" si="128"/>
        <v>45496</v>
      </c>
      <c r="C2735" s="785">
        <v>19</v>
      </c>
      <c r="D2735" s="786">
        <f>IFERROR((INDEX(METADATA!$T$2:$T$20,MATCH(B2735,METADATA!$S$2:$S$20,0))),0)</f>
        <v>0</v>
      </c>
      <c r="E2735" s="785" t="str">
        <f t="shared" si="126"/>
        <v>HI</v>
      </c>
      <c r="F2735" s="786">
        <f>VLOOKUP(C2735,METADATA!$A$5:$H$29,IF(E2735="HI",2,IF(E2735="LO",6,10))+IF(D2735=1,2,IF(D2735=7,1,(IF(WEEKDAY(B2735)=1,2,IF(WEEKDAY(B2735)=7,1,0))))))</f>
        <v>1</v>
      </c>
      <c r="G2735" s="786">
        <f>VLOOKUP(C2735,METADATA!$J$5:$Q$29,IF(E2735="HI",2,IF(E2735="LO",6,10))+IF(D2735=1,2,IF(D2735=7,1,(IF(WEEKDAY(B2735)=1,2,IF(WEEKDAY(B2735)=7,1,0))))))</f>
        <v>2</v>
      </c>
      <c r="H2735" s="787">
        <v>14674.25</v>
      </c>
      <c r="I2735" s="788">
        <v>4431.43994140625</v>
      </c>
      <c r="K2735" s="795">
        <v>0</v>
      </c>
      <c r="M2735" s="798">
        <f t="shared" si="127"/>
        <v>15328.77271723965</v>
      </c>
      <c r="N2735" s="303"/>
      <c r="S2735" s="786">
        <v>0</v>
      </c>
      <c r="T2735" s="781">
        <f>VLOOKUP(C2735,METADATA!$J$5:$Q$29,IF(E2735="HI",2,IF(E2735="LO",6,10))+IF(S2735=1,2,IF(D2735=7,1,(IF(WEEKDAY(B2735)=1,2,IF(WEEKDAY(B2735)=7,1,0))))))</f>
        <v>2</v>
      </c>
      <c r="U2735" s="781">
        <f>VLOOKUP(C2735,METADATA!$A$5:$H$29,IF(E2735="HI",2,IF(E2735="LO",6,10))+IF(S2735=1,2,IF(D2735=7,1,(IF(WEEKDAY(B2735)=1,2,IF(WEEKDAY(B2735)=7,1,0))))))</f>
        <v>1</v>
      </c>
    </row>
    <row r="2736" spans="2:21" ht="13.95" customHeight="1" x14ac:dyDescent="0.25">
      <c r="B2736" s="784">
        <f t="shared" si="128"/>
        <v>45496</v>
      </c>
      <c r="C2736" s="785">
        <v>20</v>
      </c>
      <c r="D2736" s="786">
        <f>IFERROR((INDEX(METADATA!$T$2:$T$20,MATCH(B2736,METADATA!$S$2:$S$20,0))),0)</f>
        <v>0</v>
      </c>
      <c r="E2736" s="785" t="str">
        <f t="shared" si="126"/>
        <v>HI</v>
      </c>
      <c r="F2736" s="786">
        <f>VLOOKUP(C2736,METADATA!$A$5:$H$29,IF(E2736="HI",2,IF(E2736="LO",6,10))+IF(D2736=1,2,IF(D2736=7,1,(IF(WEEKDAY(B2736)=1,2,IF(WEEKDAY(B2736)=7,1,0))))))</f>
        <v>2</v>
      </c>
      <c r="G2736" s="786">
        <f>VLOOKUP(C2736,METADATA!$J$5:$Q$29,IF(E2736="HI",2,IF(E2736="LO",6,10))+IF(D2736=1,2,IF(D2736=7,1,(IF(WEEKDAY(B2736)=1,2,IF(WEEKDAY(B2736)=7,1,0))))))</f>
        <v>2</v>
      </c>
      <c r="H2736" s="787">
        <v>13483.5</v>
      </c>
      <c r="I2736" s="788">
        <v>4568.0249633789063</v>
      </c>
      <c r="K2736" s="795">
        <v>0</v>
      </c>
      <c r="M2736" s="798">
        <f t="shared" si="127"/>
        <v>14236.278457379683</v>
      </c>
      <c r="N2736" s="303"/>
      <c r="S2736" s="786">
        <v>0</v>
      </c>
      <c r="T2736" s="781">
        <f>VLOOKUP(C2736,METADATA!$J$5:$Q$29,IF(E2736="HI",2,IF(E2736="LO",6,10))+IF(S2736=1,2,IF(D2736=7,1,(IF(WEEKDAY(B2736)=1,2,IF(WEEKDAY(B2736)=7,1,0))))))</f>
        <v>2</v>
      </c>
      <c r="U2736" s="781">
        <f>VLOOKUP(C2736,METADATA!$A$5:$H$29,IF(E2736="HI",2,IF(E2736="LO",6,10))+IF(S2736=1,2,IF(D2736=7,1,(IF(WEEKDAY(B2736)=1,2,IF(WEEKDAY(B2736)=7,1,0))))))</f>
        <v>2</v>
      </c>
    </row>
    <row r="2737" spans="2:21" ht="13.95" customHeight="1" x14ac:dyDescent="0.25">
      <c r="B2737" s="784">
        <f t="shared" si="128"/>
        <v>45496</v>
      </c>
      <c r="C2737" s="785">
        <v>21</v>
      </c>
      <c r="D2737" s="786">
        <f>IFERROR((INDEX(METADATA!$T$2:$T$20,MATCH(B2737,METADATA!$S$2:$S$20,0))),0)</f>
        <v>0</v>
      </c>
      <c r="E2737" s="785" t="str">
        <f t="shared" si="126"/>
        <v>HI</v>
      </c>
      <c r="F2737" s="786">
        <f>VLOOKUP(C2737,METADATA!$A$5:$H$29,IF(E2737="HI",2,IF(E2737="LO",6,10))+IF(D2737=1,2,IF(D2737=7,1,(IF(WEEKDAY(B2737)=1,2,IF(WEEKDAY(B2737)=7,1,0))))))</f>
        <v>2</v>
      </c>
      <c r="G2737" s="786">
        <f>VLOOKUP(C2737,METADATA!$J$5:$Q$29,IF(E2737="HI",2,IF(E2737="LO",6,10))+IF(D2737=1,2,IF(D2737=7,1,(IF(WEEKDAY(B2737)=1,2,IF(WEEKDAY(B2737)=7,1,0))))))</f>
        <v>2</v>
      </c>
      <c r="H2737" s="787">
        <v>11856.5</v>
      </c>
      <c r="I2737" s="788">
        <v>4623.8799438476563</v>
      </c>
      <c r="K2737" s="795">
        <v>0</v>
      </c>
      <c r="M2737" s="798">
        <f t="shared" si="127"/>
        <v>12726.227170104918</v>
      </c>
      <c r="N2737" s="303"/>
      <c r="S2737" s="786">
        <v>0</v>
      </c>
      <c r="T2737" s="781">
        <f>VLOOKUP(C2737,METADATA!$J$5:$Q$29,IF(E2737="HI",2,IF(E2737="LO",6,10))+IF(S2737=1,2,IF(D2737=7,1,(IF(WEEKDAY(B2737)=1,2,IF(WEEKDAY(B2737)=7,1,0))))))</f>
        <v>2</v>
      </c>
      <c r="U2737" s="781">
        <f>VLOOKUP(C2737,METADATA!$A$5:$H$29,IF(E2737="HI",2,IF(E2737="LO",6,10))+IF(S2737=1,2,IF(D2737=7,1,(IF(WEEKDAY(B2737)=1,2,IF(WEEKDAY(B2737)=7,1,0))))))</f>
        <v>2</v>
      </c>
    </row>
    <row r="2738" spans="2:21" ht="13.95" customHeight="1" x14ac:dyDescent="0.25">
      <c r="B2738" s="784">
        <f t="shared" si="128"/>
        <v>45496</v>
      </c>
      <c r="C2738" s="785">
        <v>22</v>
      </c>
      <c r="D2738" s="786">
        <f>IFERROR((INDEX(METADATA!$T$2:$T$20,MATCH(B2738,METADATA!$S$2:$S$20,0))),0)</f>
        <v>0</v>
      </c>
      <c r="E2738" s="785" t="str">
        <f t="shared" si="126"/>
        <v>HI</v>
      </c>
      <c r="F2738" s="786">
        <f>VLOOKUP(C2738,METADATA!$A$5:$H$29,IF(E2738="HI",2,IF(E2738="LO",6,10))+IF(D2738=1,2,IF(D2738=7,1,(IF(WEEKDAY(B2738)=1,2,IF(WEEKDAY(B2738)=7,1,0))))))</f>
        <v>3</v>
      </c>
      <c r="G2738" s="786">
        <f>VLOOKUP(C2738,METADATA!$J$5:$Q$29,IF(E2738="HI",2,IF(E2738="LO",6,10))+IF(D2738=1,2,IF(D2738=7,1,(IF(WEEKDAY(B2738)=1,2,IF(WEEKDAY(B2738)=7,1,0))))))</f>
        <v>3</v>
      </c>
      <c r="H2738" s="787">
        <v>10284.75</v>
      </c>
      <c r="I2738" s="788">
        <v>4471.2799682617188</v>
      </c>
      <c r="K2738" s="795">
        <v>0</v>
      </c>
      <c r="M2738" s="798">
        <f t="shared" si="127"/>
        <v>11214.652340446337</v>
      </c>
      <c r="N2738" s="303"/>
      <c r="S2738" s="786">
        <v>0</v>
      </c>
      <c r="T2738" s="781">
        <f>VLOOKUP(C2738,METADATA!$J$5:$Q$29,IF(E2738="HI",2,IF(E2738="LO",6,10))+IF(S2738=1,2,IF(D2738=7,1,(IF(WEEKDAY(B2738)=1,2,IF(WEEKDAY(B2738)=7,1,0))))))</f>
        <v>3</v>
      </c>
      <c r="U2738" s="781">
        <f>VLOOKUP(C2738,METADATA!$A$5:$H$29,IF(E2738="HI",2,IF(E2738="LO",6,10))+IF(S2738=1,2,IF(D2738=7,1,(IF(WEEKDAY(B2738)=1,2,IF(WEEKDAY(B2738)=7,1,0))))))</f>
        <v>3</v>
      </c>
    </row>
    <row r="2739" spans="2:21" ht="13.95" customHeight="1" x14ac:dyDescent="0.25">
      <c r="B2739" s="784">
        <f t="shared" si="128"/>
        <v>45496</v>
      </c>
      <c r="C2739" s="785">
        <v>23</v>
      </c>
      <c r="D2739" s="786">
        <f>IFERROR((INDEX(METADATA!$T$2:$T$20,MATCH(B2739,METADATA!$S$2:$S$20,0))),0)</f>
        <v>0</v>
      </c>
      <c r="E2739" s="785" t="str">
        <f t="shared" si="126"/>
        <v>HI</v>
      </c>
      <c r="F2739" s="786">
        <f>VLOOKUP(C2739,METADATA!$A$5:$H$29,IF(E2739="HI",2,IF(E2739="LO",6,10))+IF(D2739=1,2,IF(D2739=7,1,(IF(WEEKDAY(B2739)=1,2,IF(WEEKDAY(B2739)=7,1,0))))))</f>
        <v>3</v>
      </c>
      <c r="G2739" s="786">
        <f>VLOOKUP(C2739,METADATA!$J$5:$Q$29,IF(E2739="HI",2,IF(E2739="LO",6,10))+IF(D2739=1,2,IF(D2739=7,1,(IF(WEEKDAY(B2739)=1,2,IF(WEEKDAY(B2739)=7,1,0))))))</f>
        <v>3</v>
      </c>
      <c r="H2739" s="787">
        <v>9150.75</v>
      </c>
      <c r="I2739" s="788">
        <v>4689.2449340820313</v>
      </c>
      <c r="K2739" s="795">
        <v>0</v>
      </c>
      <c r="M2739" s="798">
        <f t="shared" si="127"/>
        <v>10282.278133483551</v>
      </c>
      <c r="N2739" s="303"/>
      <c r="S2739" s="786">
        <v>0</v>
      </c>
      <c r="T2739" s="781">
        <f>VLOOKUP(C2739,METADATA!$J$5:$Q$29,IF(E2739="HI",2,IF(E2739="LO",6,10))+IF(S2739=1,2,IF(D2739=7,1,(IF(WEEKDAY(B2739)=1,2,IF(WEEKDAY(B2739)=7,1,0))))))</f>
        <v>3</v>
      </c>
      <c r="U2739" s="781">
        <f>VLOOKUP(C2739,METADATA!$A$5:$H$29,IF(E2739="HI",2,IF(E2739="LO",6,10))+IF(S2739=1,2,IF(D2739=7,1,(IF(WEEKDAY(B2739)=1,2,IF(WEEKDAY(B2739)=7,1,0))))))</f>
        <v>3</v>
      </c>
    </row>
    <row r="2740" spans="2:21" ht="13.95" customHeight="1" x14ac:dyDescent="0.25">
      <c r="B2740" s="784">
        <f t="shared" si="128"/>
        <v>45497</v>
      </c>
      <c r="C2740" s="785">
        <v>0</v>
      </c>
      <c r="D2740" s="786">
        <f>IFERROR((INDEX(METADATA!$T$2:$T$20,MATCH(B2740,METADATA!$S$2:$S$20,0))),0)</f>
        <v>0</v>
      </c>
      <c r="E2740" s="785" t="str">
        <f t="shared" si="126"/>
        <v>HI</v>
      </c>
      <c r="F2740" s="786">
        <f>VLOOKUP(C2740,METADATA!$A$5:$H$29,IF(E2740="HI",2,IF(E2740="LO",6,10))+IF(D2740=1,2,IF(D2740=7,1,(IF(WEEKDAY(B2740)=1,2,IF(WEEKDAY(B2740)=7,1,0))))))</f>
        <v>3</v>
      </c>
      <c r="G2740" s="786">
        <f>VLOOKUP(C2740,METADATA!$J$5:$Q$29,IF(E2740="HI",2,IF(E2740="LO",6,10))+IF(D2740=1,2,IF(D2740=7,1,(IF(WEEKDAY(B2740)=1,2,IF(WEEKDAY(B2740)=7,1,0))))))</f>
        <v>3</v>
      </c>
      <c r="H2740" s="787">
        <v>8521.25</v>
      </c>
      <c r="I2740" s="788">
        <v>4553.2649230957031</v>
      </c>
      <c r="K2740" s="795">
        <v>0</v>
      </c>
      <c r="M2740" s="798">
        <f t="shared" si="127"/>
        <v>9661.4658837256011</v>
      </c>
      <c r="N2740" s="303"/>
      <c r="S2740" s="786">
        <v>0</v>
      </c>
      <c r="T2740" s="781">
        <f>VLOOKUP(C2740,METADATA!$J$5:$Q$29,IF(E2740="HI",2,IF(E2740="LO",6,10))+IF(S2740=1,2,IF(D2740=7,1,(IF(WEEKDAY(B2740)=1,2,IF(WEEKDAY(B2740)=7,1,0))))))</f>
        <v>3</v>
      </c>
      <c r="U2740" s="781">
        <f>VLOOKUP(C2740,METADATA!$A$5:$H$29,IF(E2740="HI",2,IF(E2740="LO",6,10))+IF(S2740=1,2,IF(D2740=7,1,(IF(WEEKDAY(B2740)=1,2,IF(WEEKDAY(B2740)=7,1,0))))))</f>
        <v>3</v>
      </c>
    </row>
    <row r="2741" spans="2:21" ht="13.95" customHeight="1" x14ac:dyDescent="0.25">
      <c r="B2741" s="784">
        <f t="shared" si="128"/>
        <v>45497</v>
      </c>
      <c r="C2741" s="785">
        <v>1</v>
      </c>
      <c r="D2741" s="786">
        <f>IFERROR((INDEX(METADATA!$T$2:$T$20,MATCH(B2741,METADATA!$S$2:$S$20,0))),0)</f>
        <v>0</v>
      </c>
      <c r="E2741" s="785" t="str">
        <f t="shared" si="126"/>
        <v>HI</v>
      </c>
      <c r="F2741" s="786">
        <f>VLOOKUP(C2741,METADATA!$A$5:$H$29,IF(E2741="HI",2,IF(E2741="LO",6,10))+IF(D2741=1,2,IF(D2741=7,1,(IF(WEEKDAY(B2741)=1,2,IF(WEEKDAY(B2741)=7,1,0))))))</f>
        <v>3</v>
      </c>
      <c r="G2741" s="786">
        <f>VLOOKUP(C2741,METADATA!$J$5:$Q$29,IF(E2741="HI",2,IF(E2741="LO",6,10))+IF(D2741=1,2,IF(D2741=7,1,(IF(WEEKDAY(B2741)=1,2,IF(WEEKDAY(B2741)=7,1,0))))))</f>
        <v>3</v>
      </c>
      <c r="H2741" s="787">
        <v>8108.5</v>
      </c>
      <c r="I2741" s="788">
        <v>4514.2550659179688</v>
      </c>
      <c r="K2741" s="795">
        <v>0</v>
      </c>
      <c r="M2741" s="798">
        <f t="shared" si="127"/>
        <v>9280.4240770649067</v>
      </c>
      <c r="N2741" s="303"/>
      <c r="S2741" s="786">
        <v>0</v>
      </c>
      <c r="T2741" s="781">
        <f>VLOOKUP(C2741,METADATA!$J$5:$Q$29,IF(E2741="HI",2,IF(E2741="LO",6,10))+IF(S2741=1,2,IF(D2741=7,1,(IF(WEEKDAY(B2741)=1,2,IF(WEEKDAY(B2741)=7,1,0))))))</f>
        <v>3</v>
      </c>
      <c r="U2741" s="781">
        <f>VLOOKUP(C2741,METADATA!$A$5:$H$29,IF(E2741="HI",2,IF(E2741="LO",6,10))+IF(S2741=1,2,IF(D2741=7,1,(IF(WEEKDAY(B2741)=1,2,IF(WEEKDAY(B2741)=7,1,0))))))</f>
        <v>3</v>
      </c>
    </row>
    <row r="2742" spans="2:21" ht="13.95" customHeight="1" x14ac:dyDescent="0.25">
      <c r="B2742" s="784">
        <f t="shared" si="128"/>
        <v>45497</v>
      </c>
      <c r="C2742" s="785">
        <v>2</v>
      </c>
      <c r="D2742" s="786">
        <f>IFERROR((INDEX(METADATA!$T$2:$T$20,MATCH(B2742,METADATA!$S$2:$S$20,0))),0)</f>
        <v>0</v>
      </c>
      <c r="E2742" s="785" t="str">
        <f t="shared" si="126"/>
        <v>HI</v>
      </c>
      <c r="F2742" s="786">
        <f>VLOOKUP(C2742,METADATA!$A$5:$H$29,IF(E2742="HI",2,IF(E2742="LO",6,10))+IF(D2742=1,2,IF(D2742=7,1,(IF(WEEKDAY(B2742)=1,2,IF(WEEKDAY(B2742)=7,1,0))))))</f>
        <v>3</v>
      </c>
      <c r="G2742" s="786">
        <f>VLOOKUP(C2742,METADATA!$J$5:$Q$29,IF(E2742="HI",2,IF(E2742="LO",6,10))+IF(D2742=1,2,IF(D2742=7,1,(IF(WEEKDAY(B2742)=1,2,IF(WEEKDAY(B2742)=7,1,0))))))</f>
        <v>3</v>
      </c>
      <c r="H2742" s="787">
        <v>8325.75</v>
      </c>
      <c r="I2742" s="788">
        <v>4568.6050415039063</v>
      </c>
      <c r="K2742" s="795">
        <v>0</v>
      </c>
      <c r="M2742" s="798">
        <f t="shared" si="127"/>
        <v>9496.8555368477046</v>
      </c>
      <c r="N2742" s="303"/>
      <c r="S2742" s="786">
        <v>0</v>
      </c>
      <c r="T2742" s="781">
        <f>VLOOKUP(C2742,METADATA!$J$5:$Q$29,IF(E2742="HI",2,IF(E2742="LO",6,10))+IF(S2742=1,2,IF(D2742=7,1,(IF(WEEKDAY(B2742)=1,2,IF(WEEKDAY(B2742)=7,1,0))))))</f>
        <v>3</v>
      </c>
      <c r="U2742" s="781">
        <f>VLOOKUP(C2742,METADATA!$A$5:$H$29,IF(E2742="HI",2,IF(E2742="LO",6,10))+IF(S2742=1,2,IF(D2742=7,1,(IF(WEEKDAY(B2742)=1,2,IF(WEEKDAY(B2742)=7,1,0))))))</f>
        <v>3</v>
      </c>
    </row>
    <row r="2743" spans="2:21" ht="13.95" customHeight="1" x14ac:dyDescent="0.25">
      <c r="B2743" s="784">
        <f t="shared" si="128"/>
        <v>45497</v>
      </c>
      <c r="C2743" s="785">
        <v>3</v>
      </c>
      <c r="D2743" s="786">
        <f>IFERROR((INDEX(METADATA!$T$2:$T$20,MATCH(B2743,METADATA!$S$2:$S$20,0))),0)</f>
        <v>0</v>
      </c>
      <c r="E2743" s="785" t="str">
        <f t="shared" si="126"/>
        <v>HI</v>
      </c>
      <c r="F2743" s="786">
        <f>VLOOKUP(C2743,METADATA!$A$5:$H$29,IF(E2743="HI",2,IF(E2743="LO",6,10))+IF(D2743=1,2,IF(D2743=7,1,(IF(WEEKDAY(B2743)=1,2,IF(WEEKDAY(B2743)=7,1,0))))))</f>
        <v>3</v>
      </c>
      <c r="G2743" s="786">
        <f>VLOOKUP(C2743,METADATA!$J$5:$Q$29,IF(E2743="HI",2,IF(E2743="LO",6,10))+IF(D2743=1,2,IF(D2743=7,1,(IF(WEEKDAY(B2743)=1,2,IF(WEEKDAY(B2743)=7,1,0))))))</f>
        <v>3</v>
      </c>
      <c r="H2743" s="787">
        <v>8428.25</v>
      </c>
      <c r="I2743" s="788">
        <v>4505.7099914550781</v>
      </c>
      <c r="K2743" s="795">
        <v>0</v>
      </c>
      <c r="M2743" s="798">
        <f t="shared" si="127"/>
        <v>9557.0299041908474</v>
      </c>
      <c r="N2743" s="303"/>
      <c r="S2743" s="786">
        <v>0</v>
      </c>
      <c r="T2743" s="781">
        <f>VLOOKUP(C2743,METADATA!$J$5:$Q$29,IF(E2743="HI",2,IF(E2743="LO",6,10))+IF(S2743=1,2,IF(D2743=7,1,(IF(WEEKDAY(B2743)=1,2,IF(WEEKDAY(B2743)=7,1,0))))))</f>
        <v>3</v>
      </c>
      <c r="U2743" s="781">
        <f>VLOOKUP(C2743,METADATA!$A$5:$H$29,IF(E2743="HI",2,IF(E2743="LO",6,10))+IF(S2743=1,2,IF(D2743=7,1,(IF(WEEKDAY(B2743)=1,2,IF(WEEKDAY(B2743)=7,1,0))))))</f>
        <v>3</v>
      </c>
    </row>
    <row r="2744" spans="2:21" ht="13.95" customHeight="1" x14ac:dyDescent="0.25">
      <c r="B2744" s="784">
        <f t="shared" si="128"/>
        <v>45497</v>
      </c>
      <c r="C2744" s="785">
        <v>4</v>
      </c>
      <c r="D2744" s="786">
        <f>IFERROR((INDEX(METADATA!$T$2:$T$20,MATCH(B2744,METADATA!$S$2:$S$20,0))),0)</f>
        <v>0</v>
      </c>
      <c r="E2744" s="785" t="str">
        <f t="shared" si="126"/>
        <v>HI</v>
      </c>
      <c r="F2744" s="786">
        <f>VLOOKUP(C2744,METADATA!$A$5:$H$29,IF(E2744="HI",2,IF(E2744="LO",6,10))+IF(D2744=1,2,IF(D2744=7,1,(IF(WEEKDAY(B2744)=1,2,IF(WEEKDAY(B2744)=7,1,0))))))</f>
        <v>3</v>
      </c>
      <c r="G2744" s="786">
        <f>VLOOKUP(C2744,METADATA!$J$5:$Q$29,IF(E2744="HI",2,IF(E2744="LO",6,10))+IF(D2744=1,2,IF(D2744=7,1,(IF(WEEKDAY(B2744)=1,2,IF(WEEKDAY(B2744)=7,1,0))))))</f>
        <v>3</v>
      </c>
      <c r="H2744" s="787">
        <v>9293.75</v>
      </c>
      <c r="I2744" s="788">
        <v>4489.9399108886719</v>
      </c>
      <c r="K2744" s="795">
        <v>0</v>
      </c>
      <c r="M2744" s="798">
        <f t="shared" si="127"/>
        <v>10321.499380704869</v>
      </c>
      <c r="N2744" s="303"/>
      <c r="S2744" s="786">
        <v>0</v>
      </c>
      <c r="T2744" s="781">
        <f>VLOOKUP(C2744,METADATA!$J$5:$Q$29,IF(E2744="HI",2,IF(E2744="LO",6,10))+IF(S2744=1,2,IF(D2744=7,1,(IF(WEEKDAY(B2744)=1,2,IF(WEEKDAY(B2744)=7,1,0))))))</f>
        <v>3</v>
      </c>
      <c r="U2744" s="781">
        <f>VLOOKUP(C2744,METADATA!$A$5:$H$29,IF(E2744="HI",2,IF(E2744="LO",6,10))+IF(S2744=1,2,IF(D2744=7,1,(IF(WEEKDAY(B2744)=1,2,IF(WEEKDAY(B2744)=7,1,0))))))</f>
        <v>3</v>
      </c>
    </row>
    <row r="2745" spans="2:21" ht="13.95" customHeight="1" x14ac:dyDescent="0.25">
      <c r="B2745" s="784">
        <f t="shared" si="128"/>
        <v>45497</v>
      </c>
      <c r="C2745" s="785">
        <v>5</v>
      </c>
      <c r="D2745" s="786">
        <f>IFERROR((INDEX(METADATA!$T$2:$T$20,MATCH(B2745,METADATA!$S$2:$S$20,0))),0)</f>
        <v>0</v>
      </c>
      <c r="E2745" s="785" t="str">
        <f t="shared" si="126"/>
        <v>HI</v>
      </c>
      <c r="F2745" s="786">
        <f>VLOOKUP(C2745,METADATA!$A$5:$H$29,IF(E2745="HI",2,IF(E2745="LO",6,10))+IF(D2745=1,2,IF(D2745=7,1,(IF(WEEKDAY(B2745)=1,2,IF(WEEKDAY(B2745)=7,1,0))))))</f>
        <v>3</v>
      </c>
      <c r="G2745" s="786">
        <f>VLOOKUP(C2745,METADATA!$J$5:$Q$29,IF(E2745="HI",2,IF(E2745="LO",6,10))+IF(D2745=1,2,IF(D2745=7,1,(IF(WEEKDAY(B2745)=1,2,IF(WEEKDAY(B2745)=7,1,0))))))</f>
        <v>3</v>
      </c>
      <c r="H2745" s="787">
        <v>11221.25</v>
      </c>
      <c r="I2745" s="788">
        <v>4317.9150085449219</v>
      </c>
      <c r="K2745" s="795">
        <v>0</v>
      </c>
      <c r="M2745" s="798">
        <f t="shared" si="127"/>
        <v>12023.345690094646</v>
      </c>
      <c r="N2745" s="303"/>
      <c r="S2745" s="786">
        <v>0</v>
      </c>
      <c r="T2745" s="781">
        <f>VLOOKUP(C2745,METADATA!$J$5:$Q$29,IF(E2745="HI",2,IF(E2745="LO",6,10))+IF(S2745=1,2,IF(D2745=7,1,(IF(WEEKDAY(B2745)=1,2,IF(WEEKDAY(B2745)=7,1,0))))))</f>
        <v>3</v>
      </c>
      <c r="U2745" s="781">
        <f>VLOOKUP(C2745,METADATA!$A$5:$H$29,IF(E2745="HI",2,IF(E2745="LO",6,10))+IF(S2745=1,2,IF(D2745=7,1,(IF(WEEKDAY(B2745)=1,2,IF(WEEKDAY(B2745)=7,1,0))))))</f>
        <v>3</v>
      </c>
    </row>
    <row r="2746" spans="2:21" ht="13.95" customHeight="1" x14ac:dyDescent="0.25">
      <c r="B2746" s="784">
        <f t="shared" si="128"/>
        <v>45497</v>
      </c>
      <c r="C2746" s="785">
        <v>6</v>
      </c>
      <c r="D2746" s="786">
        <f>IFERROR((INDEX(METADATA!$T$2:$T$20,MATCH(B2746,METADATA!$S$2:$S$20,0))),0)</f>
        <v>0</v>
      </c>
      <c r="E2746" s="785" t="str">
        <f t="shared" si="126"/>
        <v>HI</v>
      </c>
      <c r="F2746" s="786">
        <f>VLOOKUP(C2746,METADATA!$A$5:$H$29,IF(E2746="HI",2,IF(E2746="LO",6,10))+IF(D2746=1,2,IF(D2746=7,1,(IF(WEEKDAY(B2746)=1,2,IF(WEEKDAY(B2746)=7,1,0))))))</f>
        <v>1</v>
      </c>
      <c r="G2746" s="786">
        <f>VLOOKUP(C2746,METADATA!$J$5:$Q$29,IF(E2746="HI",2,IF(E2746="LO",6,10))+IF(D2746=1,2,IF(D2746=7,1,(IF(WEEKDAY(B2746)=1,2,IF(WEEKDAY(B2746)=7,1,0))))))</f>
        <v>1</v>
      </c>
      <c r="H2746" s="787">
        <v>12783</v>
      </c>
      <c r="I2746" s="788">
        <v>4317.5204162597656</v>
      </c>
      <c r="K2746" s="795">
        <v>870.51250000000005</v>
      </c>
      <c r="M2746" s="798">
        <f t="shared" si="127"/>
        <v>13492.444980240605</v>
      </c>
      <c r="N2746" s="303"/>
      <c r="S2746" s="786">
        <v>0</v>
      </c>
      <c r="T2746" s="781">
        <f>VLOOKUP(C2746,METADATA!$J$5:$Q$29,IF(E2746="HI",2,IF(E2746="LO",6,10))+IF(S2746=1,2,IF(D2746=7,1,(IF(WEEKDAY(B2746)=1,2,IF(WEEKDAY(B2746)=7,1,0))))))</f>
        <v>1</v>
      </c>
      <c r="U2746" s="781">
        <f>VLOOKUP(C2746,METADATA!$A$5:$H$29,IF(E2746="HI",2,IF(E2746="LO",6,10))+IF(S2746=1,2,IF(D2746=7,1,(IF(WEEKDAY(B2746)=1,2,IF(WEEKDAY(B2746)=7,1,0))))))</f>
        <v>1</v>
      </c>
    </row>
    <row r="2747" spans="2:21" ht="13.95" customHeight="1" x14ac:dyDescent="0.25">
      <c r="B2747" s="784">
        <f t="shared" si="128"/>
        <v>45497</v>
      </c>
      <c r="C2747" s="785">
        <v>7</v>
      </c>
      <c r="D2747" s="786">
        <f>IFERROR((INDEX(METADATA!$T$2:$T$20,MATCH(B2747,METADATA!$S$2:$S$20,0))),0)</f>
        <v>0</v>
      </c>
      <c r="E2747" s="785" t="str">
        <f t="shared" si="126"/>
        <v>HI</v>
      </c>
      <c r="F2747" s="786">
        <f>VLOOKUP(C2747,METADATA!$A$5:$H$29,IF(E2747="HI",2,IF(E2747="LO",6,10))+IF(D2747=1,2,IF(D2747=7,1,(IF(WEEKDAY(B2747)=1,2,IF(WEEKDAY(B2747)=7,1,0))))))</f>
        <v>1</v>
      </c>
      <c r="G2747" s="786">
        <f>VLOOKUP(C2747,METADATA!$J$5:$Q$29,IF(E2747="HI",2,IF(E2747="LO",6,10))+IF(D2747=1,2,IF(D2747=7,1,(IF(WEEKDAY(B2747)=1,2,IF(WEEKDAY(B2747)=7,1,0))))))</f>
        <v>1</v>
      </c>
      <c r="H2747" s="787">
        <v>13560</v>
      </c>
      <c r="I2747" s="788">
        <v>4423.8900451660156</v>
      </c>
      <c r="K2747" s="795">
        <v>865.8125</v>
      </c>
      <c r="M2747" s="798">
        <f t="shared" si="127"/>
        <v>14263.3938153484</v>
      </c>
      <c r="N2747" s="303"/>
      <c r="S2747" s="786">
        <v>0</v>
      </c>
      <c r="T2747" s="781">
        <f>VLOOKUP(C2747,METADATA!$J$5:$Q$29,IF(E2747="HI",2,IF(E2747="LO",6,10))+IF(S2747=1,2,IF(D2747=7,1,(IF(WEEKDAY(B2747)=1,2,IF(WEEKDAY(B2747)=7,1,0))))))</f>
        <v>1</v>
      </c>
      <c r="U2747" s="781">
        <f>VLOOKUP(C2747,METADATA!$A$5:$H$29,IF(E2747="HI",2,IF(E2747="LO",6,10))+IF(S2747=1,2,IF(D2747=7,1,(IF(WEEKDAY(B2747)=1,2,IF(WEEKDAY(B2747)=7,1,0))))))</f>
        <v>1</v>
      </c>
    </row>
    <row r="2748" spans="2:21" ht="13.95" customHeight="1" x14ac:dyDescent="0.25">
      <c r="B2748" s="784">
        <f t="shared" si="128"/>
        <v>45497</v>
      </c>
      <c r="C2748" s="785">
        <v>8</v>
      </c>
      <c r="D2748" s="786">
        <f>IFERROR((INDEX(METADATA!$T$2:$T$20,MATCH(B2748,METADATA!$S$2:$S$20,0))),0)</f>
        <v>0</v>
      </c>
      <c r="E2748" s="785" t="str">
        <f t="shared" si="126"/>
        <v>HI</v>
      </c>
      <c r="F2748" s="786">
        <f>VLOOKUP(C2748,METADATA!$A$5:$H$29,IF(E2748="HI",2,IF(E2748="LO",6,10))+IF(D2748=1,2,IF(D2748=7,1,(IF(WEEKDAY(B2748)=1,2,IF(WEEKDAY(B2748)=7,1,0))))))</f>
        <v>2</v>
      </c>
      <c r="G2748" s="786">
        <f>VLOOKUP(C2748,METADATA!$J$5:$Q$29,IF(E2748="HI",2,IF(E2748="LO",6,10))+IF(D2748=1,2,IF(D2748=7,1,(IF(WEEKDAY(B2748)=1,2,IF(WEEKDAY(B2748)=7,1,0))))))</f>
        <v>1</v>
      </c>
      <c r="H2748" s="787">
        <v>15126.75</v>
      </c>
      <c r="I2748" s="788">
        <v>4490.3900451660156</v>
      </c>
      <c r="K2748" s="795">
        <v>834.63750000000005</v>
      </c>
      <c r="M2748" s="798">
        <f t="shared" si="127"/>
        <v>15779.168809548431</v>
      </c>
      <c r="N2748" s="303"/>
      <c r="S2748" s="786">
        <v>0</v>
      </c>
      <c r="T2748" s="781">
        <f>VLOOKUP(C2748,METADATA!$J$5:$Q$29,IF(E2748="HI",2,IF(E2748="LO",6,10))+IF(S2748=1,2,IF(D2748=7,1,(IF(WEEKDAY(B2748)=1,2,IF(WEEKDAY(B2748)=7,1,0))))))</f>
        <v>1</v>
      </c>
      <c r="U2748" s="781">
        <f>VLOOKUP(C2748,METADATA!$A$5:$H$29,IF(E2748="HI",2,IF(E2748="LO",6,10))+IF(S2748=1,2,IF(D2748=7,1,(IF(WEEKDAY(B2748)=1,2,IF(WEEKDAY(B2748)=7,1,0))))))</f>
        <v>2</v>
      </c>
    </row>
    <row r="2749" spans="2:21" ht="13.95" customHeight="1" x14ac:dyDescent="0.25">
      <c r="B2749" s="784">
        <f t="shared" si="128"/>
        <v>45497</v>
      </c>
      <c r="C2749" s="785">
        <v>9</v>
      </c>
      <c r="D2749" s="786">
        <f>IFERROR((INDEX(METADATA!$T$2:$T$20,MATCH(B2749,METADATA!$S$2:$S$20,0))),0)</f>
        <v>0</v>
      </c>
      <c r="E2749" s="785" t="str">
        <f t="shared" si="126"/>
        <v>HI</v>
      </c>
      <c r="F2749" s="786">
        <f>VLOOKUP(C2749,METADATA!$A$5:$H$29,IF(E2749="HI",2,IF(E2749="LO",6,10))+IF(D2749=1,2,IF(D2749=7,1,(IF(WEEKDAY(B2749)=1,2,IF(WEEKDAY(B2749)=7,1,0))))))</f>
        <v>2</v>
      </c>
      <c r="G2749" s="786">
        <f>VLOOKUP(C2749,METADATA!$J$5:$Q$29,IF(E2749="HI",2,IF(E2749="LO",6,10))+IF(D2749=1,2,IF(D2749=7,1,(IF(WEEKDAY(B2749)=1,2,IF(WEEKDAY(B2749)=7,1,0))))))</f>
        <v>2</v>
      </c>
      <c r="H2749" s="787">
        <v>15836.5</v>
      </c>
      <c r="I2749" s="788">
        <v>4558.5400695800781</v>
      </c>
      <c r="K2749" s="795">
        <v>847.33749999999998</v>
      </c>
      <c r="M2749" s="798">
        <f t="shared" si="127"/>
        <v>16479.53336159635</v>
      </c>
      <c r="N2749" s="303"/>
      <c r="S2749" s="786">
        <v>0</v>
      </c>
      <c r="T2749" s="781">
        <f>VLOOKUP(C2749,METADATA!$J$5:$Q$29,IF(E2749="HI",2,IF(E2749="LO",6,10))+IF(S2749=1,2,IF(D2749=7,1,(IF(WEEKDAY(B2749)=1,2,IF(WEEKDAY(B2749)=7,1,0))))))</f>
        <v>2</v>
      </c>
      <c r="U2749" s="781">
        <f>VLOOKUP(C2749,METADATA!$A$5:$H$29,IF(E2749="HI",2,IF(E2749="LO",6,10))+IF(S2749=1,2,IF(D2749=7,1,(IF(WEEKDAY(B2749)=1,2,IF(WEEKDAY(B2749)=7,1,0))))))</f>
        <v>2</v>
      </c>
    </row>
    <row r="2750" spans="2:21" ht="13.95" customHeight="1" x14ac:dyDescent="0.25">
      <c r="B2750" s="784">
        <f t="shared" si="128"/>
        <v>45497</v>
      </c>
      <c r="C2750" s="785">
        <v>10</v>
      </c>
      <c r="D2750" s="786">
        <f>IFERROR((INDEX(METADATA!$T$2:$T$20,MATCH(B2750,METADATA!$S$2:$S$20,0))),0)</f>
        <v>0</v>
      </c>
      <c r="E2750" s="785" t="str">
        <f t="shared" si="126"/>
        <v>HI</v>
      </c>
      <c r="F2750" s="786">
        <f>VLOOKUP(C2750,METADATA!$A$5:$H$29,IF(E2750="HI",2,IF(E2750="LO",6,10))+IF(D2750=1,2,IF(D2750=7,1,(IF(WEEKDAY(B2750)=1,2,IF(WEEKDAY(B2750)=7,1,0))))))</f>
        <v>2</v>
      </c>
      <c r="G2750" s="786">
        <f>VLOOKUP(C2750,METADATA!$J$5:$Q$29,IF(E2750="HI",2,IF(E2750="LO",6,10))+IF(D2750=1,2,IF(D2750=7,1,(IF(WEEKDAY(B2750)=1,2,IF(WEEKDAY(B2750)=7,1,0))))))</f>
        <v>2</v>
      </c>
      <c r="H2750" s="787">
        <v>15737</v>
      </c>
      <c r="I2750" s="788">
        <v>4394.4500427246094</v>
      </c>
      <c r="K2750" s="795">
        <v>851.61249999999995</v>
      </c>
      <c r="M2750" s="798">
        <f t="shared" si="127"/>
        <v>16339.044041130506</v>
      </c>
      <c r="N2750" s="303"/>
      <c r="S2750" s="786">
        <v>0</v>
      </c>
      <c r="T2750" s="781">
        <f>VLOOKUP(C2750,METADATA!$J$5:$Q$29,IF(E2750="HI",2,IF(E2750="LO",6,10))+IF(S2750=1,2,IF(D2750=7,1,(IF(WEEKDAY(B2750)=1,2,IF(WEEKDAY(B2750)=7,1,0))))))</f>
        <v>2</v>
      </c>
      <c r="U2750" s="781">
        <f>VLOOKUP(C2750,METADATA!$A$5:$H$29,IF(E2750="HI",2,IF(E2750="LO",6,10))+IF(S2750=1,2,IF(D2750=7,1,(IF(WEEKDAY(B2750)=1,2,IF(WEEKDAY(B2750)=7,1,0))))))</f>
        <v>2</v>
      </c>
    </row>
    <row r="2751" spans="2:21" ht="13.95" customHeight="1" x14ac:dyDescent="0.25">
      <c r="B2751" s="784">
        <f t="shared" si="128"/>
        <v>45497</v>
      </c>
      <c r="C2751" s="785">
        <v>11</v>
      </c>
      <c r="D2751" s="786">
        <f>IFERROR((INDEX(METADATA!$T$2:$T$20,MATCH(B2751,METADATA!$S$2:$S$20,0))),0)</f>
        <v>0</v>
      </c>
      <c r="E2751" s="785" t="str">
        <f t="shared" si="126"/>
        <v>HI</v>
      </c>
      <c r="F2751" s="786">
        <f>VLOOKUP(C2751,METADATA!$A$5:$H$29,IF(E2751="HI",2,IF(E2751="LO",6,10))+IF(D2751=1,2,IF(D2751=7,1,(IF(WEEKDAY(B2751)=1,2,IF(WEEKDAY(B2751)=7,1,0))))))</f>
        <v>2</v>
      </c>
      <c r="G2751" s="786">
        <f>VLOOKUP(C2751,METADATA!$J$5:$Q$29,IF(E2751="HI",2,IF(E2751="LO",6,10))+IF(D2751=1,2,IF(D2751=7,1,(IF(WEEKDAY(B2751)=1,2,IF(WEEKDAY(B2751)=7,1,0))))))</f>
        <v>2</v>
      </c>
      <c r="H2751" s="787">
        <v>15667.75</v>
      </c>
      <c r="I2751" s="788">
        <v>4470.4199523925781</v>
      </c>
      <c r="K2751" s="795">
        <v>856.5</v>
      </c>
      <c r="M2751" s="798">
        <f t="shared" si="127"/>
        <v>16293.03669096862</v>
      </c>
      <c r="N2751" s="303"/>
      <c r="S2751" s="786">
        <v>0</v>
      </c>
      <c r="T2751" s="781">
        <f>VLOOKUP(C2751,METADATA!$J$5:$Q$29,IF(E2751="HI",2,IF(E2751="LO",6,10))+IF(S2751=1,2,IF(D2751=7,1,(IF(WEEKDAY(B2751)=1,2,IF(WEEKDAY(B2751)=7,1,0))))))</f>
        <v>2</v>
      </c>
      <c r="U2751" s="781">
        <f>VLOOKUP(C2751,METADATA!$A$5:$H$29,IF(E2751="HI",2,IF(E2751="LO",6,10))+IF(S2751=1,2,IF(D2751=7,1,(IF(WEEKDAY(B2751)=1,2,IF(WEEKDAY(B2751)=7,1,0))))))</f>
        <v>2</v>
      </c>
    </row>
    <row r="2752" spans="2:21" ht="13.95" customHeight="1" x14ac:dyDescent="0.25">
      <c r="B2752" s="784">
        <f t="shared" si="128"/>
        <v>45497</v>
      </c>
      <c r="C2752" s="785">
        <v>12</v>
      </c>
      <c r="D2752" s="786">
        <f>IFERROR((INDEX(METADATA!$T$2:$T$20,MATCH(B2752,METADATA!$S$2:$S$20,0))),0)</f>
        <v>0</v>
      </c>
      <c r="E2752" s="785" t="str">
        <f t="shared" si="126"/>
        <v>HI</v>
      </c>
      <c r="F2752" s="786">
        <f>VLOOKUP(C2752,METADATA!$A$5:$H$29,IF(E2752="HI",2,IF(E2752="LO",6,10))+IF(D2752=1,2,IF(D2752=7,1,(IF(WEEKDAY(B2752)=1,2,IF(WEEKDAY(B2752)=7,1,0))))))</f>
        <v>2</v>
      </c>
      <c r="G2752" s="786">
        <f>VLOOKUP(C2752,METADATA!$J$5:$Q$29,IF(E2752="HI",2,IF(E2752="LO",6,10))+IF(D2752=1,2,IF(D2752=7,1,(IF(WEEKDAY(B2752)=1,2,IF(WEEKDAY(B2752)=7,1,0))))))</f>
        <v>2</v>
      </c>
      <c r="H2752" s="787">
        <v>15584.25</v>
      </c>
      <c r="I2752" s="788">
        <v>4491.5998840332031</v>
      </c>
      <c r="K2752" s="795">
        <v>824.32500000000005</v>
      </c>
      <c r="M2752" s="798">
        <f t="shared" si="127"/>
        <v>16218.610223466962</v>
      </c>
      <c r="N2752" s="303"/>
      <c r="S2752" s="786">
        <v>0</v>
      </c>
      <c r="T2752" s="781">
        <f>VLOOKUP(C2752,METADATA!$J$5:$Q$29,IF(E2752="HI",2,IF(E2752="LO",6,10))+IF(S2752=1,2,IF(D2752=7,1,(IF(WEEKDAY(B2752)=1,2,IF(WEEKDAY(B2752)=7,1,0))))))</f>
        <v>2</v>
      </c>
      <c r="U2752" s="781">
        <f>VLOOKUP(C2752,METADATA!$A$5:$H$29,IF(E2752="HI",2,IF(E2752="LO",6,10))+IF(S2752=1,2,IF(D2752=7,1,(IF(WEEKDAY(B2752)=1,2,IF(WEEKDAY(B2752)=7,1,0))))))</f>
        <v>2</v>
      </c>
    </row>
    <row r="2753" spans="2:21" ht="13.95" customHeight="1" x14ac:dyDescent="0.25">
      <c r="B2753" s="784">
        <f t="shared" si="128"/>
        <v>45497</v>
      </c>
      <c r="C2753" s="785">
        <v>13</v>
      </c>
      <c r="D2753" s="786">
        <f>IFERROR((INDEX(METADATA!$T$2:$T$20,MATCH(B2753,METADATA!$S$2:$S$20,0))),0)</f>
        <v>0</v>
      </c>
      <c r="E2753" s="785" t="str">
        <f t="shared" si="126"/>
        <v>HI</v>
      </c>
      <c r="F2753" s="786">
        <f>VLOOKUP(C2753,METADATA!$A$5:$H$29,IF(E2753="HI",2,IF(E2753="LO",6,10))+IF(D2753=1,2,IF(D2753=7,1,(IF(WEEKDAY(B2753)=1,2,IF(WEEKDAY(B2753)=7,1,0))))))</f>
        <v>2</v>
      </c>
      <c r="G2753" s="786">
        <f>VLOOKUP(C2753,METADATA!$J$5:$Q$29,IF(E2753="HI",2,IF(E2753="LO",6,10))+IF(D2753=1,2,IF(D2753=7,1,(IF(WEEKDAY(B2753)=1,2,IF(WEEKDAY(B2753)=7,1,0))))))</f>
        <v>2</v>
      </c>
      <c r="H2753" s="787">
        <v>14815</v>
      </c>
      <c r="I2753" s="788">
        <v>4428.2050476074219</v>
      </c>
      <c r="K2753" s="795">
        <v>882.73749999999995</v>
      </c>
      <c r="M2753" s="798">
        <f t="shared" si="127"/>
        <v>15462.639649932215</v>
      </c>
      <c r="N2753" s="303"/>
      <c r="S2753" s="786">
        <v>0</v>
      </c>
      <c r="T2753" s="781">
        <f>VLOOKUP(C2753,METADATA!$J$5:$Q$29,IF(E2753="HI",2,IF(E2753="LO",6,10))+IF(S2753=1,2,IF(D2753=7,1,(IF(WEEKDAY(B2753)=1,2,IF(WEEKDAY(B2753)=7,1,0))))))</f>
        <v>2</v>
      </c>
      <c r="U2753" s="781">
        <f>VLOOKUP(C2753,METADATA!$A$5:$H$29,IF(E2753="HI",2,IF(E2753="LO",6,10))+IF(S2753=1,2,IF(D2753=7,1,(IF(WEEKDAY(B2753)=1,2,IF(WEEKDAY(B2753)=7,1,0))))))</f>
        <v>2</v>
      </c>
    </row>
    <row r="2754" spans="2:21" ht="13.95" customHeight="1" x14ac:dyDescent="0.25">
      <c r="B2754" s="784">
        <f t="shared" si="128"/>
        <v>45497</v>
      </c>
      <c r="C2754" s="785">
        <v>14</v>
      </c>
      <c r="D2754" s="786">
        <f>IFERROR((INDEX(METADATA!$T$2:$T$20,MATCH(B2754,METADATA!$S$2:$S$20,0))),0)</f>
        <v>0</v>
      </c>
      <c r="E2754" s="785" t="str">
        <f t="shared" si="126"/>
        <v>HI</v>
      </c>
      <c r="F2754" s="786">
        <f>VLOOKUP(C2754,METADATA!$A$5:$H$29,IF(E2754="HI",2,IF(E2754="LO",6,10))+IF(D2754=1,2,IF(D2754=7,1,(IF(WEEKDAY(B2754)=1,2,IF(WEEKDAY(B2754)=7,1,0))))))</f>
        <v>2</v>
      </c>
      <c r="G2754" s="786">
        <f>VLOOKUP(C2754,METADATA!$J$5:$Q$29,IF(E2754="HI",2,IF(E2754="LO",6,10))+IF(D2754=1,2,IF(D2754=7,1,(IF(WEEKDAY(B2754)=1,2,IF(WEEKDAY(B2754)=7,1,0))))))</f>
        <v>2</v>
      </c>
      <c r="H2754" s="787">
        <v>15117.25</v>
      </c>
      <c r="I2754" s="788">
        <v>4342.71484375</v>
      </c>
      <c r="K2754" s="795">
        <v>909.3125</v>
      </c>
      <c r="M2754" s="798">
        <f t="shared" si="127"/>
        <v>15728.649648861359</v>
      </c>
      <c r="N2754" s="303"/>
      <c r="S2754" s="786">
        <v>0</v>
      </c>
      <c r="T2754" s="781">
        <f>VLOOKUP(C2754,METADATA!$J$5:$Q$29,IF(E2754="HI",2,IF(E2754="LO",6,10))+IF(S2754=1,2,IF(D2754=7,1,(IF(WEEKDAY(B2754)=1,2,IF(WEEKDAY(B2754)=7,1,0))))))</f>
        <v>2</v>
      </c>
      <c r="U2754" s="781">
        <f>VLOOKUP(C2754,METADATA!$A$5:$H$29,IF(E2754="HI",2,IF(E2754="LO",6,10))+IF(S2754=1,2,IF(D2754=7,1,(IF(WEEKDAY(B2754)=1,2,IF(WEEKDAY(B2754)=7,1,0))))))</f>
        <v>2</v>
      </c>
    </row>
    <row r="2755" spans="2:21" ht="13.95" customHeight="1" x14ac:dyDescent="0.25">
      <c r="B2755" s="784">
        <f t="shared" si="128"/>
        <v>45497</v>
      </c>
      <c r="C2755" s="785">
        <v>15</v>
      </c>
      <c r="D2755" s="786">
        <f>IFERROR((INDEX(METADATA!$T$2:$T$20,MATCH(B2755,METADATA!$S$2:$S$20,0))),0)</f>
        <v>0</v>
      </c>
      <c r="E2755" s="785" t="str">
        <f t="shared" si="126"/>
        <v>HI</v>
      </c>
      <c r="F2755" s="786">
        <f>VLOOKUP(C2755,METADATA!$A$5:$H$29,IF(E2755="HI",2,IF(E2755="LO",6,10))+IF(D2755=1,2,IF(D2755=7,1,(IF(WEEKDAY(B2755)=1,2,IF(WEEKDAY(B2755)=7,1,0))))))</f>
        <v>2</v>
      </c>
      <c r="G2755" s="786">
        <f>VLOOKUP(C2755,METADATA!$J$5:$Q$29,IF(E2755="HI",2,IF(E2755="LO",6,10))+IF(D2755=1,2,IF(D2755=7,1,(IF(WEEKDAY(B2755)=1,2,IF(WEEKDAY(B2755)=7,1,0))))))</f>
        <v>2</v>
      </c>
      <c r="H2755" s="787">
        <v>15330.5</v>
      </c>
      <c r="I2755" s="788">
        <v>4429.9550170898438</v>
      </c>
      <c r="K2755" s="795">
        <v>905.6</v>
      </c>
      <c r="M2755" s="798">
        <f t="shared" si="127"/>
        <v>15957.716995342395</v>
      </c>
      <c r="N2755" s="303"/>
      <c r="S2755" s="786">
        <v>0</v>
      </c>
      <c r="T2755" s="781">
        <f>VLOOKUP(C2755,METADATA!$J$5:$Q$29,IF(E2755="HI",2,IF(E2755="LO",6,10))+IF(S2755=1,2,IF(D2755=7,1,(IF(WEEKDAY(B2755)=1,2,IF(WEEKDAY(B2755)=7,1,0))))))</f>
        <v>2</v>
      </c>
      <c r="U2755" s="781">
        <f>VLOOKUP(C2755,METADATA!$A$5:$H$29,IF(E2755="HI",2,IF(E2755="LO",6,10))+IF(S2755=1,2,IF(D2755=7,1,(IF(WEEKDAY(B2755)=1,2,IF(WEEKDAY(B2755)=7,1,0))))))</f>
        <v>2</v>
      </c>
    </row>
    <row r="2756" spans="2:21" ht="13.95" customHeight="1" x14ac:dyDescent="0.25">
      <c r="B2756" s="784">
        <f t="shared" si="128"/>
        <v>45497</v>
      </c>
      <c r="C2756" s="785">
        <v>16</v>
      </c>
      <c r="D2756" s="786">
        <f>IFERROR((INDEX(METADATA!$T$2:$T$20,MATCH(B2756,METADATA!$S$2:$S$20,0))),0)</f>
        <v>0</v>
      </c>
      <c r="E2756" s="785" t="str">
        <f t="shared" ref="E2756:E2819" si="129">IF(B2756="","",IF(AND(MONTH(B2756)&gt;=MONTH($AA$9),MONTH(B2756)&lt;=MONTH($AA$11)),"HI","LO"))</f>
        <v>HI</v>
      </c>
      <c r="F2756" s="786">
        <f>VLOOKUP(C2756,METADATA!$A$5:$H$29,IF(E2756="HI",2,IF(E2756="LO",6,10))+IF(D2756=1,2,IF(D2756=7,1,(IF(WEEKDAY(B2756)=1,2,IF(WEEKDAY(B2756)=7,1,0))))))</f>
        <v>2</v>
      </c>
      <c r="G2756" s="786">
        <f>VLOOKUP(C2756,METADATA!$J$5:$Q$29,IF(E2756="HI",2,IF(E2756="LO",6,10))+IF(D2756=1,2,IF(D2756=7,1,(IF(WEEKDAY(B2756)=1,2,IF(WEEKDAY(B2756)=7,1,0))))))</f>
        <v>2</v>
      </c>
      <c r="H2756" s="787">
        <v>15460.75</v>
      </c>
      <c r="I2756" s="788">
        <v>4508.6499633789063</v>
      </c>
      <c r="K2756" s="795">
        <v>913.98749999999995</v>
      </c>
      <c r="M2756" s="798">
        <f t="shared" ref="M2756:M2819" si="130">SQRT(H2756^2+I2756^2)</f>
        <v>16104.742005222455</v>
      </c>
      <c r="N2756" s="303"/>
      <c r="S2756" s="786">
        <v>0</v>
      </c>
      <c r="T2756" s="781">
        <f>VLOOKUP(C2756,METADATA!$J$5:$Q$29,IF(E2756="HI",2,IF(E2756="LO",6,10))+IF(S2756=1,2,IF(D2756=7,1,(IF(WEEKDAY(B2756)=1,2,IF(WEEKDAY(B2756)=7,1,0))))))</f>
        <v>2</v>
      </c>
      <c r="U2756" s="781">
        <f>VLOOKUP(C2756,METADATA!$A$5:$H$29,IF(E2756="HI",2,IF(E2756="LO",6,10))+IF(S2756=1,2,IF(D2756=7,1,(IF(WEEKDAY(B2756)=1,2,IF(WEEKDAY(B2756)=7,1,0))))))</f>
        <v>2</v>
      </c>
    </row>
    <row r="2757" spans="2:21" ht="13.95" customHeight="1" x14ac:dyDescent="0.25">
      <c r="B2757" s="784">
        <f t="shared" si="128"/>
        <v>45497</v>
      </c>
      <c r="C2757" s="785">
        <v>17</v>
      </c>
      <c r="D2757" s="786">
        <f>IFERROR((INDEX(METADATA!$T$2:$T$20,MATCH(B2757,METADATA!$S$2:$S$20,0))),0)</f>
        <v>0</v>
      </c>
      <c r="E2757" s="785" t="str">
        <f t="shared" si="129"/>
        <v>HI</v>
      </c>
      <c r="F2757" s="786">
        <f>VLOOKUP(C2757,METADATA!$A$5:$H$29,IF(E2757="HI",2,IF(E2757="LO",6,10))+IF(D2757=1,2,IF(D2757=7,1,(IF(WEEKDAY(B2757)=1,2,IF(WEEKDAY(B2757)=7,1,0))))))</f>
        <v>1</v>
      </c>
      <c r="G2757" s="786">
        <f>VLOOKUP(C2757,METADATA!$J$5:$Q$29,IF(E2757="HI",2,IF(E2757="LO",6,10))+IF(D2757=1,2,IF(D2757=7,1,(IF(WEEKDAY(B2757)=1,2,IF(WEEKDAY(B2757)=7,1,0))))))</f>
        <v>1</v>
      </c>
      <c r="H2757" s="787">
        <v>14918.75</v>
      </c>
      <c r="I2757" s="788">
        <v>4476.8699951171875</v>
      </c>
      <c r="K2757" s="795">
        <v>902.26250000000005</v>
      </c>
      <c r="M2757" s="798">
        <f t="shared" si="130"/>
        <v>15575.990065343536</v>
      </c>
      <c r="N2757" s="303"/>
      <c r="S2757" s="786">
        <v>0</v>
      </c>
      <c r="T2757" s="781">
        <f>VLOOKUP(C2757,METADATA!$J$5:$Q$29,IF(E2757="HI",2,IF(E2757="LO",6,10))+IF(S2757=1,2,IF(D2757=7,1,(IF(WEEKDAY(B2757)=1,2,IF(WEEKDAY(B2757)=7,1,0))))))</f>
        <v>1</v>
      </c>
      <c r="U2757" s="781">
        <f>VLOOKUP(C2757,METADATA!$A$5:$H$29,IF(E2757="HI",2,IF(E2757="LO",6,10))+IF(S2757=1,2,IF(D2757=7,1,(IF(WEEKDAY(B2757)=1,2,IF(WEEKDAY(B2757)=7,1,0))))))</f>
        <v>1</v>
      </c>
    </row>
    <row r="2758" spans="2:21" ht="13.95" customHeight="1" x14ac:dyDescent="0.25">
      <c r="B2758" s="784">
        <f t="shared" si="128"/>
        <v>45497</v>
      </c>
      <c r="C2758" s="785">
        <v>18</v>
      </c>
      <c r="D2758" s="786">
        <f>IFERROR((INDEX(METADATA!$T$2:$T$20,MATCH(B2758,METADATA!$S$2:$S$20,0))),0)</f>
        <v>0</v>
      </c>
      <c r="E2758" s="785" t="str">
        <f t="shared" si="129"/>
        <v>HI</v>
      </c>
      <c r="F2758" s="786">
        <f>VLOOKUP(C2758,METADATA!$A$5:$H$29,IF(E2758="HI",2,IF(E2758="LO",6,10))+IF(D2758=1,2,IF(D2758=7,1,(IF(WEEKDAY(B2758)=1,2,IF(WEEKDAY(B2758)=7,1,0))))))</f>
        <v>1</v>
      </c>
      <c r="G2758" s="786">
        <f>VLOOKUP(C2758,METADATA!$J$5:$Q$29,IF(E2758="HI",2,IF(E2758="LO",6,10))+IF(D2758=1,2,IF(D2758=7,1,(IF(WEEKDAY(B2758)=1,2,IF(WEEKDAY(B2758)=7,1,0))))))</f>
        <v>1</v>
      </c>
      <c r="H2758" s="787">
        <v>14820.75</v>
      </c>
      <c r="I2758" s="788">
        <v>4399.3600463867188</v>
      </c>
      <c r="K2758" s="795">
        <v>933.76250000000005</v>
      </c>
      <c r="M2758" s="798">
        <f t="shared" si="130"/>
        <v>15459.915891758394</v>
      </c>
      <c r="N2758" s="303"/>
      <c r="S2758" s="786">
        <v>0</v>
      </c>
      <c r="T2758" s="781">
        <f>VLOOKUP(C2758,METADATA!$J$5:$Q$29,IF(E2758="HI",2,IF(E2758="LO",6,10))+IF(S2758=1,2,IF(D2758=7,1,(IF(WEEKDAY(B2758)=1,2,IF(WEEKDAY(B2758)=7,1,0))))))</f>
        <v>1</v>
      </c>
      <c r="U2758" s="781">
        <f>VLOOKUP(C2758,METADATA!$A$5:$H$29,IF(E2758="HI",2,IF(E2758="LO",6,10))+IF(S2758=1,2,IF(D2758=7,1,(IF(WEEKDAY(B2758)=1,2,IF(WEEKDAY(B2758)=7,1,0))))))</f>
        <v>1</v>
      </c>
    </row>
    <row r="2759" spans="2:21" ht="13.95" customHeight="1" x14ac:dyDescent="0.25">
      <c r="B2759" s="784">
        <f t="shared" si="128"/>
        <v>45497</v>
      </c>
      <c r="C2759" s="785">
        <v>19</v>
      </c>
      <c r="D2759" s="786">
        <f>IFERROR((INDEX(METADATA!$T$2:$T$20,MATCH(B2759,METADATA!$S$2:$S$20,0))),0)</f>
        <v>0</v>
      </c>
      <c r="E2759" s="785" t="str">
        <f t="shared" si="129"/>
        <v>HI</v>
      </c>
      <c r="F2759" s="786">
        <f>VLOOKUP(C2759,METADATA!$A$5:$H$29,IF(E2759="HI",2,IF(E2759="LO",6,10))+IF(D2759=1,2,IF(D2759=7,1,(IF(WEEKDAY(B2759)=1,2,IF(WEEKDAY(B2759)=7,1,0))))))</f>
        <v>1</v>
      </c>
      <c r="G2759" s="786">
        <f>VLOOKUP(C2759,METADATA!$J$5:$Q$29,IF(E2759="HI",2,IF(E2759="LO",6,10))+IF(D2759=1,2,IF(D2759=7,1,(IF(WEEKDAY(B2759)=1,2,IF(WEEKDAY(B2759)=7,1,0))))))</f>
        <v>2</v>
      </c>
      <c r="H2759" s="787">
        <v>14557.5</v>
      </c>
      <c r="I2759" s="788">
        <v>4377.0849609375</v>
      </c>
      <c r="K2759" s="795">
        <v>0</v>
      </c>
      <c r="M2759" s="798">
        <f t="shared" si="130"/>
        <v>15201.305174400823</v>
      </c>
      <c r="N2759" s="303"/>
      <c r="S2759" s="786">
        <v>0</v>
      </c>
      <c r="T2759" s="781">
        <f>VLOOKUP(C2759,METADATA!$J$5:$Q$29,IF(E2759="HI",2,IF(E2759="LO",6,10))+IF(S2759=1,2,IF(D2759=7,1,(IF(WEEKDAY(B2759)=1,2,IF(WEEKDAY(B2759)=7,1,0))))))</f>
        <v>2</v>
      </c>
      <c r="U2759" s="781">
        <f>VLOOKUP(C2759,METADATA!$A$5:$H$29,IF(E2759="HI",2,IF(E2759="LO",6,10))+IF(S2759=1,2,IF(D2759=7,1,(IF(WEEKDAY(B2759)=1,2,IF(WEEKDAY(B2759)=7,1,0))))))</f>
        <v>1</v>
      </c>
    </row>
    <row r="2760" spans="2:21" ht="13.95" customHeight="1" x14ac:dyDescent="0.25">
      <c r="B2760" s="784">
        <f t="shared" si="128"/>
        <v>45497</v>
      </c>
      <c r="C2760" s="785">
        <v>20</v>
      </c>
      <c r="D2760" s="786">
        <f>IFERROR((INDEX(METADATA!$T$2:$T$20,MATCH(B2760,METADATA!$S$2:$S$20,0))),0)</f>
        <v>0</v>
      </c>
      <c r="E2760" s="785" t="str">
        <f t="shared" si="129"/>
        <v>HI</v>
      </c>
      <c r="F2760" s="786">
        <f>VLOOKUP(C2760,METADATA!$A$5:$H$29,IF(E2760="HI",2,IF(E2760="LO",6,10))+IF(D2760=1,2,IF(D2760=7,1,(IF(WEEKDAY(B2760)=1,2,IF(WEEKDAY(B2760)=7,1,0))))))</f>
        <v>2</v>
      </c>
      <c r="G2760" s="786">
        <f>VLOOKUP(C2760,METADATA!$J$5:$Q$29,IF(E2760="HI",2,IF(E2760="LO",6,10))+IF(D2760=1,2,IF(D2760=7,1,(IF(WEEKDAY(B2760)=1,2,IF(WEEKDAY(B2760)=7,1,0))))))</f>
        <v>2</v>
      </c>
      <c r="H2760" s="787">
        <v>13388.25</v>
      </c>
      <c r="I2760" s="788">
        <v>4544.1801147460938</v>
      </c>
      <c r="K2760" s="795">
        <v>0</v>
      </c>
      <c r="M2760" s="798">
        <f t="shared" si="130"/>
        <v>14138.416141058864</v>
      </c>
      <c r="N2760" s="303"/>
      <c r="S2760" s="786">
        <v>0</v>
      </c>
      <c r="T2760" s="781">
        <f>VLOOKUP(C2760,METADATA!$J$5:$Q$29,IF(E2760="HI",2,IF(E2760="LO",6,10))+IF(S2760=1,2,IF(D2760=7,1,(IF(WEEKDAY(B2760)=1,2,IF(WEEKDAY(B2760)=7,1,0))))))</f>
        <v>2</v>
      </c>
      <c r="U2760" s="781">
        <f>VLOOKUP(C2760,METADATA!$A$5:$H$29,IF(E2760="HI",2,IF(E2760="LO",6,10))+IF(S2760=1,2,IF(D2760=7,1,(IF(WEEKDAY(B2760)=1,2,IF(WEEKDAY(B2760)=7,1,0))))))</f>
        <v>2</v>
      </c>
    </row>
    <row r="2761" spans="2:21" ht="13.95" customHeight="1" x14ac:dyDescent="0.25">
      <c r="B2761" s="784">
        <f t="shared" si="128"/>
        <v>45497</v>
      </c>
      <c r="C2761" s="785">
        <v>21</v>
      </c>
      <c r="D2761" s="786">
        <f>IFERROR((INDEX(METADATA!$T$2:$T$20,MATCH(B2761,METADATA!$S$2:$S$20,0))),0)</f>
        <v>0</v>
      </c>
      <c r="E2761" s="785" t="str">
        <f t="shared" si="129"/>
        <v>HI</v>
      </c>
      <c r="F2761" s="786">
        <f>VLOOKUP(C2761,METADATA!$A$5:$H$29,IF(E2761="HI",2,IF(E2761="LO",6,10))+IF(D2761=1,2,IF(D2761=7,1,(IF(WEEKDAY(B2761)=1,2,IF(WEEKDAY(B2761)=7,1,0))))))</f>
        <v>2</v>
      </c>
      <c r="G2761" s="786">
        <f>VLOOKUP(C2761,METADATA!$J$5:$Q$29,IF(E2761="HI",2,IF(E2761="LO",6,10))+IF(D2761=1,2,IF(D2761=7,1,(IF(WEEKDAY(B2761)=1,2,IF(WEEKDAY(B2761)=7,1,0))))))</f>
        <v>2</v>
      </c>
      <c r="H2761" s="787">
        <v>11811.25</v>
      </c>
      <c r="I2761" s="788">
        <v>4411.8198852539063</v>
      </c>
      <c r="K2761" s="795">
        <v>0</v>
      </c>
      <c r="M2761" s="798">
        <f t="shared" si="130"/>
        <v>12608.321905091962</v>
      </c>
      <c r="N2761" s="303"/>
      <c r="S2761" s="786">
        <v>0</v>
      </c>
      <c r="T2761" s="781">
        <f>VLOOKUP(C2761,METADATA!$J$5:$Q$29,IF(E2761="HI",2,IF(E2761="LO",6,10))+IF(S2761=1,2,IF(D2761=7,1,(IF(WEEKDAY(B2761)=1,2,IF(WEEKDAY(B2761)=7,1,0))))))</f>
        <v>2</v>
      </c>
      <c r="U2761" s="781">
        <f>VLOOKUP(C2761,METADATA!$A$5:$H$29,IF(E2761="HI",2,IF(E2761="LO",6,10))+IF(S2761=1,2,IF(D2761=7,1,(IF(WEEKDAY(B2761)=1,2,IF(WEEKDAY(B2761)=7,1,0))))))</f>
        <v>2</v>
      </c>
    </row>
    <row r="2762" spans="2:21" ht="13.95" customHeight="1" x14ac:dyDescent="0.25">
      <c r="B2762" s="784">
        <f t="shared" si="128"/>
        <v>45497</v>
      </c>
      <c r="C2762" s="785">
        <v>22</v>
      </c>
      <c r="D2762" s="786">
        <f>IFERROR((INDEX(METADATA!$T$2:$T$20,MATCH(B2762,METADATA!$S$2:$S$20,0))),0)</f>
        <v>0</v>
      </c>
      <c r="E2762" s="785" t="str">
        <f t="shared" si="129"/>
        <v>HI</v>
      </c>
      <c r="F2762" s="786">
        <f>VLOOKUP(C2762,METADATA!$A$5:$H$29,IF(E2762="HI",2,IF(E2762="LO",6,10))+IF(D2762=1,2,IF(D2762=7,1,(IF(WEEKDAY(B2762)=1,2,IF(WEEKDAY(B2762)=7,1,0))))))</f>
        <v>3</v>
      </c>
      <c r="G2762" s="786">
        <f>VLOOKUP(C2762,METADATA!$J$5:$Q$29,IF(E2762="HI",2,IF(E2762="LO",6,10))+IF(D2762=1,2,IF(D2762=7,1,(IF(WEEKDAY(B2762)=1,2,IF(WEEKDAY(B2762)=7,1,0))))))</f>
        <v>3</v>
      </c>
      <c r="H2762" s="787">
        <v>10331</v>
      </c>
      <c r="I2762" s="788">
        <v>4506.64501953125</v>
      </c>
      <c r="K2762" s="795">
        <v>0</v>
      </c>
      <c r="M2762" s="798">
        <f t="shared" si="130"/>
        <v>11271.176084689025</v>
      </c>
      <c r="N2762" s="303"/>
      <c r="S2762" s="786">
        <v>0</v>
      </c>
      <c r="T2762" s="781">
        <f>VLOOKUP(C2762,METADATA!$J$5:$Q$29,IF(E2762="HI",2,IF(E2762="LO",6,10))+IF(S2762=1,2,IF(D2762=7,1,(IF(WEEKDAY(B2762)=1,2,IF(WEEKDAY(B2762)=7,1,0))))))</f>
        <v>3</v>
      </c>
      <c r="U2762" s="781">
        <f>VLOOKUP(C2762,METADATA!$A$5:$H$29,IF(E2762="HI",2,IF(E2762="LO",6,10))+IF(S2762=1,2,IF(D2762=7,1,(IF(WEEKDAY(B2762)=1,2,IF(WEEKDAY(B2762)=7,1,0))))))</f>
        <v>3</v>
      </c>
    </row>
    <row r="2763" spans="2:21" ht="13.95" customHeight="1" x14ac:dyDescent="0.25">
      <c r="B2763" s="784">
        <f t="shared" si="128"/>
        <v>45497</v>
      </c>
      <c r="C2763" s="785">
        <v>23</v>
      </c>
      <c r="D2763" s="786">
        <f>IFERROR((INDEX(METADATA!$T$2:$T$20,MATCH(B2763,METADATA!$S$2:$S$20,0))),0)</f>
        <v>0</v>
      </c>
      <c r="E2763" s="785" t="str">
        <f t="shared" si="129"/>
        <v>HI</v>
      </c>
      <c r="F2763" s="786">
        <f>VLOOKUP(C2763,METADATA!$A$5:$H$29,IF(E2763="HI",2,IF(E2763="LO",6,10))+IF(D2763=1,2,IF(D2763=7,1,(IF(WEEKDAY(B2763)=1,2,IF(WEEKDAY(B2763)=7,1,0))))))</f>
        <v>3</v>
      </c>
      <c r="G2763" s="786">
        <f>VLOOKUP(C2763,METADATA!$J$5:$Q$29,IF(E2763="HI",2,IF(E2763="LO",6,10))+IF(D2763=1,2,IF(D2763=7,1,(IF(WEEKDAY(B2763)=1,2,IF(WEEKDAY(B2763)=7,1,0))))))</f>
        <v>3</v>
      </c>
      <c r="H2763" s="787">
        <v>9353.5</v>
      </c>
      <c r="I2763" s="788">
        <v>4554.3999633789063</v>
      </c>
      <c r="K2763" s="795">
        <v>0</v>
      </c>
      <c r="M2763" s="798">
        <f t="shared" si="130"/>
        <v>10403.38989351191</v>
      </c>
      <c r="N2763" s="303"/>
      <c r="S2763" s="786">
        <v>0</v>
      </c>
      <c r="T2763" s="781">
        <f>VLOOKUP(C2763,METADATA!$J$5:$Q$29,IF(E2763="HI",2,IF(E2763="LO",6,10))+IF(S2763=1,2,IF(D2763=7,1,(IF(WEEKDAY(B2763)=1,2,IF(WEEKDAY(B2763)=7,1,0))))))</f>
        <v>3</v>
      </c>
      <c r="U2763" s="781">
        <f>VLOOKUP(C2763,METADATA!$A$5:$H$29,IF(E2763="HI",2,IF(E2763="LO",6,10))+IF(S2763=1,2,IF(D2763=7,1,(IF(WEEKDAY(B2763)=1,2,IF(WEEKDAY(B2763)=7,1,0))))))</f>
        <v>3</v>
      </c>
    </row>
    <row r="2764" spans="2:21" ht="13.95" customHeight="1" x14ac:dyDescent="0.25">
      <c r="B2764" s="784">
        <f t="shared" si="128"/>
        <v>45498</v>
      </c>
      <c r="C2764" s="785">
        <v>0</v>
      </c>
      <c r="D2764" s="786">
        <f>IFERROR((INDEX(METADATA!$T$2:$T$20,MATCH(B2764,METADATA!$S$2:$S$20,0))),0)</f>
        <v>0</v>
      </c>
      <c r="E2764" s="785" t="str">
        <f t="shared" si="129"/>
        <v>HI</v>
      </c>
      <c r="F2764" s="786">
        <f>VLOOKUP(C2764,METADATA!$A$5:$H$29,IF(E2764="HI",2,IF(E2764="LO",6,10))+IF(D2764=1,2,IF(D2764=7,1,(IF(WEEKDAY(B2764)=1,2,IF(WEEKDAY(B2764)=7,1,0))))))</f>
        <v>3</v>
      </c>
      <c r="G2764" s="786">
        <f>VLOOKUP(C2764,METADATA!$J$5:$Q$29,IF(E2764="HI",2,IF(E2764="LO",6,10))+IF(D2764=1,2,IF(D2764=7,1,(IF(WEEKDAY(B2764)=1,2,IF(WEEKDAY(B2764)=7,1,0))))))</f>
        <v>3</v>
      </c>
      <c r="H2764" s="787">
        <v>8825.25</v>
      </c>
      <c r="I2764" s="788">
        <v>4768.6299438476563</v>
      </c>
      <c r="K2764" s="795">
        <v>0</v>
      </c>
      <c r="M2764" s="798">
        <f t="shared" si="130"/>
        <v>10031.19479941749</v>
      </c>
      <c r="N2764" s="303"/>
      <c r="S2764" s="786">
        <v>0</v>
      </c>
      <c r="T2764" s="781">
        <f>VLOOKUP(C2764,METADATA!$J$5:$Q$29,IF(E2764="HI",2,IF(E2764="LO",6,10))+IF(S2764=1,2,IF(D2764=7,1,(IF(WEEKDAY(B2764)=1,2,IF(WEEKDAY(B2764)=7,1,0))))))</f>
        <v>3</v>
      </c>
      <c r="U2764" s="781">
        <f>VLOOKUP(C2764,METADATA!$A$5:$H$29,IF(E2764="HI",2,IF(E2764="LO",6,10))+IF(S2764=1,2,IF(D2764=7,1,(IF(WEEKDAY(B2764)=1,2,IF(WEEKDAY(B2764)=7,1,0))))))</f>
        <v>3</v>
      </c>
    </row>
    <row r="2765" spans="2:21" ht="13.95" customHeight="1" x14ac:dyDescent="0.25">
      <c r="B2765" s="784">
        <f t="shared" si="128"/>
        <v>45498</v>
      </c>
      <c r="C2765" s="785">
        <v>1</v>
      </c>
      <c r="D2765" s="786">
        <f>IFERROR((INDEX(METADATA!$T$2:$T$20,MATCH(B2765,METADATA!$S$2:$S$20,0))),0)</f>
        <v>0</v>
      </c>
      <c r="E2765" s="785" t="str">
        <f t="shared" si="129"/>
        <v>HI</v>
      </c>
      <c r="F2765" s="786">
        <f>VLOOKUP(C2765,METADATA!$A$5:$H$29,IF(E2765="HI",2,IF(E2765="LO",6,10))+IF(D2765=1,2,IF(D2765=7,1,(IF(WEEKDAY(B2765)=1,2,IF(WEEKDAY(B2765)=7,1,0))))))</f>
        <v>3</v>
      </c>
      <c r="G2765" s="786">
        <f>VLOOKUP(C2765,METADATA!$J$5:$Q$29,IF(E2765="HI",2,IF(E2765="LO",6,10))+IF(D2765=1,2,IF(D2765=7,1,(IF(WEEKDAY(B2765)=1,2,IF(WEEKDAY(B2765)=7,1,0))))))</f>
        <v>3</v>
      </c>
      <c r="H2765" s="787">
        <v>8175.5</v>
      </c>
      <c r="I2765" s="788">
        <v>4737.0525512695313</v>
      </c>
      <c r="K2765" s="795">
        <v>0</v>
      </c>
      <c r="M2765" s="798">
        <f t="shared" si="130"/>
        <v>9448.72833366952</v>
      </c>
      <c r="N2765" s="303"/>
      <c r="S2765" s="786">
        <v>0</v>
      </c>
      <c r="T2765" s="781">
        <f>VLOOKUP(C2765,METADATA!$J$5:$Q$29,IF(E2765="HI",2,IF(E2765="LO",6,10))+IF(S2765=1,2,IF(D2765=7,1,(IF(WEEKDAY(B2765)=1,2,IF(WEEKDAY(B2765)=7,1,0))))))</f>
        <v>3</v>
      </c>
      <c r="U2765" s="781">
        <f>VLOOKUP(C2765,METADATA!$A$5:$H$29,IF(E2765="HI",2,IF(E2765="LO",6,10))+IF(S2765=1,2,IF(D2765=7,1,(IF(WEEKDAY(B2765)=1,2,IF(WEEKDAY(B2765)=7,1,0))))))</f>
        <v>3</v>
      </c>
    </row>
    <row r="2766" spans="2:21" ht="13.95" customHeight="1" x14ac:dyDescent="0.25">
      <c r="B2766" s="784">
        <f t="shared" si="128"/>
        <v>45498</v>
      </c>
      <c r="C2766" s="785">
        <v>2</v>
      </c>
      <c r="D2766" s="786">
        <f>IFERROR((INDEX(METADATA!$T$2:$T$20,MATCH(B2766,METADATA!$S$2:$S$20,0))),0)</f>
        <v>0</v>
      </c>
      <c r="E2766" s="785" t="str">
        <f t="shared" si="129"/>
        <v>HI</v>
      </c>
      <c r="F2766" s="786">
        <f>VLOOKUP(C2766,METADATA!$A$5:$H$29,IF(E2766="HI",2,IF(E2766="LO",6,10))+IF(D2766=1,2,IF(D2766=7,1,(IF(WEEKDAY(B2766)=1,2,IF(WEEKDAY(B2766)=7,1,0))))))</f>
        <v>3</v>
      </c>
      <c r="G2766" s="786">
        <f>VLOOKUP(C2766,METADATA!$J$5:$Q$29,IF(E2766="HI",2,IF(E2766="LO",6,10))+IF(D2766=1,2,IF(D2766=7,1,(IF(WEEKDAY(B2766)=1,2,IF(WEEKDAY(B2766)=7,1,0))))))</f>
        <v>3</v>
      </c>
      <c r="H2766" s="787">
        <v>8525.75</v>
      </c>
      <c r="I2766" s="788">
        <v>4678.2750244140625</v>
      </c>
      <c r="K2766" s="795">
        <v>0</v>
      </c>
      <c r="M2766" s="798">
        <f t="shared" si="130"/>
        <v>9724.950913323748</v>
      </c>
      <c r="N2766" s="303"/>
      <c r="S2766" s="786">
        <v>0</v>
      </c>
      <c r="T2766" s="781">
        <f>VLOOKUP(C2766,METADATA!$J$5:$Q$29,IF(E2766="HI",2,IF(E2766="LO",6,10))+IF(S2766=1,2,IF(D2766=7,1,(IF(WEEKDAY(B2766)=1,2,IF(WEEKDAY(B2766)=7,1,0))))))</f>
        <v>3</v>
      </c>
      <c r="U2766" s="781">
        <f>VLOOKUP(C2766,METADATA!$A$5:$H$29,IF(E2766="HI",2,IF(E2766="LO",6,10))+IF(S2766=1,2,IF(D2766=7,1,(IF(WEEKDAY(B2766)=1,2,IF(WEEKDAY(B2766)=7,1,0))))))</f>
        <v>3</v>
      </c>
    </row>
    <row r="2767" spans="2:21" ht="13.95" customHeight="1" x14ac:dyDescent="0.25">
      <c r="B2767" s="784">
        <f t="shared" si="128"/>
        <v>45498</v>
      </c>
      <c r="C2767" s="785">
        <v>3</v>
      </c>
      <c r="D2767" s="786">
        <f>IFERROR((INDEX(METADATA!$T$2:$T$20,MATCH(B2767,METADATA!$S$2:$S$20,0))),0)</f>
        <v>0</v>
      </c>
      <c r="E2767" s="785" t="str">
        <f t="shared" si="129"/>
        <v>HI</v>
      </c>
      <c r="F2767" s="786">
        <f>VLOOKUP(C2767,METADATA!$A$5:$H$29,IF(E2767="HI",2,IF(E2767="LO",6,10))+IF(D2767=1,2,IF(D2767=7,1,(IF(WEEKDAY(B2767)=1,2,IF(WEEKDAY(B2767)=7,1,0))))))</f>
        <v>3</v>
      </c>
      <c r="G2767" s="786">
        <f>VLOOKUP(C2767,METADATA!$J$5:$Q$29,IF(E2767="HI",2,IF(E2767="LO",6,10))+IF(D2767=1,2,IF(D2767=7,1,(IF(WEEKDAY(B2767)=1,2,IF(WEEKDAY(B2767)=7,1,0))))))</f>
        <v>3</v>
      </c>
      <c r="H2767" s="787">
        <v>8745.25</v>
      </c>
      <c r="I2767" s="788">
        <v>4720.9100341796875</v>
      </c>
      <c r="K2767" s="795">
        <v>0</v>
      </c>
      <c r="M2767" s="798">
        <f t="shared" si="130"/>
        <v>9938.1280487483382</v>
      </c>
      <c r="N2767" s="303"/>
      <c r="S2767" s="786">
        <v>0</v>
      </c>
      <c r="T2767" s="781">
        <f>VLOOKUP(C2767,METADATA!$J$5:$Q$29,IF(E2767="HI",2,IF(E2767="LO",6,10))+IF(S2767=1,2,IF(D2767=7,1,(IF(WEEKDAY(B2767)=1,2,IF(WEEKDAY(B2767)=7,1,0))))))</f>
        <v>3</v>
      </c>
      <c r="U2767" s="781">
        <f>VLOOKUP(C2767,METADATA!$A$5:$H$29,IF(E2767="HI",2,IF(E2767="LO",6,10))+IF(S2767=1,2,IF(D2767=7,1,(IF(WEEKDAY(B2767)=1,2,IF(WEEKDAY(B2767)=7,1,0))))))</f>
        <v>3</v>
      </c>
    </row>
    <row r="2768" spans="2:21" ht="13.95" customHeight="1" x14ac:dyDescent="0.25">
      <c r="B2768" s="784">
        <f t="shared" si="128"/>
        <v>45498</v>
      </c>
      <c r="C2768" s="785">
        <v>4</v>
      </c>
      <c r="D2768" s="786">
        <f>IFERROR((INDEX(METADATA!$T$2:$T$20,MATCH(B2768,METADATA!$S$2:$S$20,0))),0)</f>
        <v>0</v>
      </c>
      <c r="E2768" s="785" t="str">
        <f t="shared" si="129"/>
        <v>HI</v>
      </c>
      <c r="F2768" s="786">
        <f>VLOOKUP(C2768,METADATA!$A$5:$H$29,IF(E2768="HI",2,IF(E2768="LO",6,10))+IF(D2768=1,2,IF(D2768=7,1,(IF(WEEKDAY(B2768)=1,2,IF(WEEKDAY(B2768)=7,1,0))))))</f>
        <v>3</v>
      </c>
      <c r="G2768" s="786">
        <f>VLOOKUP(C2768,METADATA!$J$5:$Q$29,IF(E2768="HI",2,IF(E2768="LO",6,10))+IF(D2768=1,2,IF(D2768=7,1,(IF(WEEKDAY(B2768)=1,2,IF(WEEKDAY(B2768)=7,1,0))))))</f>
        <v>3</v>
      </c>
      <c r="H2768" s="787">
        <v>9559.5</v>
      </c>
      <c r="I2768" s="788">
        <v>4700.9249572753906</v>
      </c>
      <c r="K2768" s="795">
        <v>0</v>
      </c>
      <c r="M2768" s="798">
        <f t="shared" si="130"/>
        <v>10652.827591955793</v>
      </c>
      <c r="N2768" s="303"/>
      <c r="S2768" s="786">
        <v>0</v>
      </c>
      <c r="T2768" s="781">
        <f>VLOOKUP(C2768,METADATA!$J$5:$Q$29,IF(E2768="HI",2,IF(E2768="LO",6,10))+IF(S2768=1,2,IF(D2768=7,1,(IF(WEEKDAY(B2768)=1,2,IF(WEEKDAY(B2768)=7,1,0))))))</f>
        <v>3</v>
      </c>
      <c r="U2768" s="781">
        <f>VLOOKUP(C2768,METADATA!$A$5:$H$29,IF(E2768="HI",2,IF(E2768="LO",6,10))+IF(S2768=1,2,IF(D2768=7,1,(IF(WEEKDAY(B2768)=1,2,IF(WEEKDAY(B2768)=7,1,0))))))</f>
        <v>3</v>
      </c>
    </row>
    <row r="2769" spans="2:21" ht="13.95" customHeight="1" x14ac:dyDescent="0.25">
      <c r="B2769" s="784">
        <f t="shared" si="128"/>
        <v>45498</v>
      </c>
      <c r="C2769" s="785">
        <v>5</v>
      </c>
      <c r="D2769" s="786">
        <f>IFERROR((INDEX(METADATA!$T$2:$T$20,MATCH(B2769,METADATA!$S$2:$S$20,0))),0)</f>
        <v>0</v>
      </c>
      <c r="E2769" s="785" t="str">
        <f t="shared" si="129"/>
        <v>HI</v>
      </c>
      <c r="F2769" s="786">
        <f>VLOOKUP(C2769,METADATA!$A$5:$H$29,IF(E2769="HI",2,IF(E2769="LO",6,10))+IF(D2769=1,2,IF(D2769=7,1,(IF(WEEKDAY(B2769)=1,2,IF(WEEKDAY(B2769)=7,1,0))))))</f>
        <v>3</v>
      </c>
      <c r="G2769" s="786">
        <f>VLOOKUP(C2769,METADATA!$J$5:$Q$29,IF(E2769="HI",2,IF(E2769="LO",6,10))+IF(D2769=1,2,IF(D2769=7,1,(IF(WEEKDAY(B2769)=1,2,IF(WEEKDAY(B2769)=7,1,0))))))</f>
        <v>3</v>
      </c>
      <c r="H2769" s="787">
        <v>11205.25</v>
      </c>
      <c r="I2769" s="788">
        <v>4474.3900451660156</v>
      </c>
      <c r="K2769" s="795">
        <v>655.27499999999998</v>
      </c>
      <c r="M2769" s="798">
        <f t="shared" si="130"/>
        <v>12065.562309266019</v>
      </c>
      <c r="N2769" s="303"/>
      <c r="S2769" s="786">
        <v>0</v>
      </c>
      <c r="T2769" s="781">
        <f>VLOOKUP(C2769,METADATA!$J$5:$Q$29,IF(E2769="HI",2,IF(E2769="LO",6,10))+IF(S2769=1,2,IF(D2769=7,1,(IF(WEEKDAY(B2769)=1,2,IF(WEEKDAY(B2769)=7,1,0))))))</f>
        <v>3</v>
      </c>
      <c r="U2769" s="781">
        <f>VLOOKUP(C2769,METADATA!$A$5:$H$29,IF(E2769="HI",2,IF(E2769="LO",6,10))+IF(S2769=1,2,IF(D2769=7,1,(IF(WEEKDAY(B2769)=1,2,IF(WEEKDAY(B2769)=7,1,0))))))</f>
        <v>3</v>
      </c>
    </row>
    <row r="2770" spans="2:21" ht="13.95" customHeight="1" x14ac:dyDescent="0.25">
      <c r="B2770" s="784">
        <f t="shared" si="128"/>
        <v>45498</v>
      </c>
      <c r="C2770" s="785">
        <v>6</v>
      </c>
      <c r="D2770" s="786">
        <f>IFERROR((INDEX(METADATA!$T$2:$T$20,MATCH(B2770,METADATA!$S$2:$S$20,0))),0)</f>
        <v>0</v>
      </c>
      <c r="E2770" s="785" t="str">
        <f t="shared" si="129"/>
        <v>HI</v>
      </c>
      <c r="F2770" s="786">
        <f>VLOOKUP(C2770,METADATA!$A$5:$H$29,IF(E2770="HI",2,IF(E2770="LO",6,10))+IF(D2770=1,2,IF(D2770=7,1,(IF(WEEKDAY(B2770)=1,2,IF(WEEKDAY(B2770)=7,1,0))))))</f>
        <v>1</v>
      </c>
      <c r="G2770" s="786">
        <f>VLOOKUP(C2770,METADATA!$J$5:$Q$29,IF(E2770="HI",2,IF(E2770="LO",6,10))+IF(D2770=1,2,IF(D2770=7,1,(IF(WEEKDAY(B2770)=1,2,IF(WEEKDAY(B2770)=7,1,0))))))</f>
        <v>1</v>
      </c>
      <c r="H2770" s="787">
        <v>12880</v>
      </c>
      <c r="I2770" s="788">
        <v>4325.31005859375</v>
      </c>
      <c r="K2770" s="795">
        <v>779.6875</v>
      </c>
      <c r="M2770" s="798">
        <f t="shared" si="130"/>
        <v>13586.857881900887</v>
      </c>
      <c r="N2770" s="303"/>
      <c r="S2770" s="786">
        <v>0</v>
      </c>
      <c r="T2770" s="781">
        <f>VLOOKUP(C2770,METADATA!$J$5:$Q$29,IF(E2770="HI",2,IF(E2770="LO",6,10))+IF(S2770=1,2,IF(D2770=7,1,(IF(WEEKDAY(B2770)=1,2,IF(WEEKDAY(B2770)=7,1,0))))))</f>
        <v>1</v>
      </c>
      <c r="U2770" s="781">
        <f>VLOOKUP(C2770,METADATA!$A$5:$H$29,IF(E2770="HI",2,IF(E2770="LO",6,10))+IF(S2770=1,2,IF(D2770=7,1,(IF(WEEKDAY(B2770)=1,2,IF(WEEKDAY(B2770)=7,1,0))))))</f>
        <v>1</v>
      </c>
    </row>
    <row r="2771" spans="2:21" ht="13.95" customHeight="1" x14ac:dyDescent="0.25">
      <c r="B2771" s="784">
        <f t="shared" si="128"/>
        <v>45498</v>
      </c>
      <c r="C2771" s="785">
        <v>7</v>
      </c>
      <c r="D2771" s="786">
        <f>IFERROR((INDEX(METADATA!$T$2:$T$20,MATCH(B2771,METADATA!$S$2:$S$20,0))),0)</f>
        <v>0</v>
      </c>
      <c r="E2771" s="785" t="str">
        <f t="shared" si="129"/>
        <v>HI</v>
      </c>
      <c r="F2771" s="786">
        <f>VLOOKUP(C2771,METADATA!$A$5:$H$29,IF(E2771="HI",2,IF(E2771="LO",6,10))+IF(D2771=1,2,IF(D2771=7,1,(IF(WEEKDAY(B2771)=1,2,IF(WEEKDAY(B2771)=7,1,0))))))</f>
        <v>1</v>
      </c>
      <c r="G2771" s="786">
        <f>VLOOKUP(C2771,METADATA!$J$5:$Q$29,IF(E2771="HI",2,IF(E2771="LO",6,10))+IF(D2771=1,2,IF(D2771=7,1,(IF(WEEKDAY(B2771)=1,2,IF(WEEKDAY(B2771)=7,1,0))))))</f>
        <v>1</v>
      </c>
      <c r="H2771" s="787">
        <v>13969.5</v>
      </c>
      <c r="I2771" s="788">
        <v>4342.5649719238281</v>
      </c>
      <c r="K2771" s="795">
        <v>844.33749999999998</v>
      </c>
      <c r="M2771" s="798">
        <f t="shared" si="130"/>
        <v>14628.902924873752</v>
      </c>
      <c r="N2771" s="303"/>
      <c r="S2771" s="786">
        <v>0</v>
      </c>
      <c r="T2771" s="781">
        <f>VLOOKUP(C2771,METADATA!$J$5:$Q$29,IF(E2771="HI",2,IF(E2771="LO",6,10))+IF(S2771=1,2,IF(D2771=7,1,(IF(WEEKDAY(B2771)=1,2,IF(WEEKDAY(B2771)=7,1,0))))))</f>
        <v>1</v>
      </c>
      <c r="U2771" s="781">
        <f>VLOOKUP(C2771,METADATA!$A$5:$H$29,IF(E2771="HI",2,IF(E2771="LO",6,10))+IF(S2771=1,2,IF(D2771=7,1,(IF(WEEKDAY(B2771)=1,2,IF(WEEKDAY(B2771)=7,1,0))))))</f>
        <v>1</v>
      </c>
    </row>
    <row r="2772" spans="2:21" ht="13.95" customHeight="1" x14ac:dyDescent="0.25">
      <c r="B2772" s="784">
        <f t="shared" si="128"/>
        <v>45498</v>
      </c>
      <c r="C2772" s="785">
        <v>8</v>
      </c>
      <c r="D2772" s="786">
        <f>IFERROR((INDEX(METADATA!$T$2:$T$20,MATCH(B2772,METADATA!$S$2:$S$20,0))),0)</f>
        <v>0</v>
      </c>
      <c r="E2772" s="785" t="str">
        <f t="shared" si="129"/>
        <v>HI</v>
      </c>
      <c r="F2772" s="786">
        <f>VLOOKUP(C2772,METADATA!$A$5:$H$29,IF(E2772="HI",2,IF(E2772="LO",6,10))+IF(D2772=1,2,IF(D2772=7,1,(IF(WEEKDAY(B2772)=1,2,IF(WEEKDAY(B2772)=7,1,0))))))</f>
        <v>2</v>
      </c>
      <c r="G2772" s="786">
        <f>VLOOKUP(C2772,METADATA!$J$5:$Q$29,IF(E2772="HI",2,IF(E2772="LO",6,10))+IF(D2772=1,2,IF(D2772=7,1,(IF(WEEKDAY(B2772)=1,2,IF(WEEKDAY(B2772)=7,1,0))))))</f>
        <v>1</v>
      </c>
      <c r="H2772" s="787">
        <v>15481.5</v>
      </c>
      <c r="I2772" s="788">
        <v>4478.6199951171875</v>
      </c>
      <c r="K2772" s="795">
        <v>882.38750000000005</v>
      </c>
      <c r="M2772" s="798">
        <f t="shared" si="130"/>
        <v>16116.292356204744</v>
      </c>
      <c r="N2772" s="303"/>
      <c r="S2772" s="786">
        <v>0</v>
      </c>
      <c r="T2772" s="781">
        <f>VLOOKUP(C2772,METADATA!$J$5:$Q$29,IF(E2772="HI",2,IF(E2772="LO",6,10))+IF(S2772=1,2,IF(D2772=7,1,(IF(WEEKDAY(B2772)=1,2,IF(WEEKDAY(B2772)=7,1,0))))))</f>
        <v>1</v>
      </c>
      <c r="U2772" s="781">
        <f>VLOOKUP(C2772,METADATA!$A$5:$H$29,IF(E2772="HI",2,IF(E2772="LO",6,10))+IF(S2772=1,2,IF(D2772=7,1,(IF(WEEKDAY(B2772)=1,2,IF(WEEKDAY(B2772)=7,1,0))))))</f>
        <v>2</v>
      </c>
    </row>
    <row r="2773" spans="2:21" ht="13.95" customHeight="1" x14ac:dyDescent="0.25">
      <c r="B2773" s="784">
        <f t="shared" si="128"/>
        <v>45498</v>
      </c>
      <c r="C2773" s="785">
        <v>9</v>
      </c>
      <c r="D2773" s="786">
        <f>IFERROR((INDEX(METADATA!$T$2:$T$20,MATCH(B2773,METADATA!$S$2:$S$20,0))),0)</f>
        <v>0</v>
      </c>
      <c r="E2773" s="785" t="str">
        <f t="shared" si="129"/>
        <v>HI</v>
      </c>
      <c r="F2773" s="786">
        <f>VLOOKUP(C2773,METADATA!$A$5:$H$29,IF(E2773="HI",2,IF(E2773="LO",6,10))+IF(D2773=1,2,IF(D2773=7,1,(IF(WEEKDAY(B2773)=1,2,IF(WEEKDAY(B2773)=7,1,0))))))</f>
        <v>2</v>
      </c>
      <c r="G2773" s="786">
        <f>VLOOKUP(C2773,METADATA!$J$5:$Q$29,IF(E2773="HI",2,IF(E2773="LO",6,10))+IF(D2773=1,2,IF(D2773=7,1,(IF(WEEKDAY(B2773)=1,2,IF(WEEKDAY(B2773)=7,1,0))))))</f>
        <v>2</v>
      </c>
      <c r="H2773" s="787">
        <v>15747.25</v>
      </c>
      <c r="I2773" s="788">
        <v>4392.1149291992188</v>
      </c>
      <c r="K2773" s="795">
        <v>877.73749999999995</v>
      </c>
      <c r="M2773" s="798">
        <f t="shared" si="130"/>
        <v>16348.289088274487</v>
      </c>
      <c r="N2773" s="303"/>
      <c r="S2773" s="786">
        <v>0</v>
      </c>
      <c r="T2773" s="781">
        <f>VLOOKUP(C2773,METADATA!$J$5:$Q$29,IF(E2773="HI",2,IF(E2773="LO",6,10))+IF(S2773=1,2,IF(D2773=7,1,(IF(WEEKDAY(B2773)=1,2,IF(WEEKDAY(B2773)=7,1,0))))))</f>
        <v>2</v>
      </c>
      <c r="U2773" s="781">
        <f>VLOOKUP(C2773,METADATA!$A$5:$H$29,IF(E2773="HI",2,IF(E2773="LO",6,10))+IF(S2773=1,2,IF(D2773=7,1,(IF(WEEKDAY(B2773)=1,2,IF(WEEKDAY(B2773)=7,1,0))))))</f>
        <v>2</v>
      </c>
    </row>
    <row r="2774" spans="2:21" ht="13.95" customHeight="1" x14ac:dyDescent="0.25">
      <c r="B2774" s="784">
        <f t="shared" si="128"/>
        <v>45498</v>
      </c>
      <c r="C2774" s="785">
        <v>10</v>
      </c>
      <c r="D2774" s="786">
        <f>IFERROR((INDEX(METADATA!$T$2:$T$20,MATCH(B2774,METADATA!$S$2:$S$20,0))),0)</f>
        <v>0</v>
      </c>
      <c r="E2774" s="785" t="str">
        <f t="shared" si="129"/>
        <v>HI</v>
      </c>
      <c r="F2774" s="786">
        <f>VLOOKUP(C2774,METADATA!$A$5:$H$29,IF(E2774="HI",2,IF(E2774="LO",6,10))+IF(D2774=1,2,IF(D2774=7,1,(IF(WEEKDAY(B2774)=1,2,IF(WEEKDAY(B2774)=7,1,0))))))</f>
        <v>2</v>
      </c>
      <c r="G2774" s="786">
        <f>VLOOKUP(C2774,METADATA!$J$5:$Q$29,IF(E2774="HI",2,IF(E2774="LO",6,10))+IF(D2774=1,2,IF(D2774=7,1,(IF(WEEKDAY(B2774)=1,2,IF(WEEKDAY(B2774)=7,1,0))))))</f>
        <v>2</v>
      </c>
      <c r="H2774" s="787">
        <v>15443.5</v>
      </c>
      <c r="I2774" s="788">
        <v>4413.0700988769531</v>
      </c>
      <c r="K2774" s="795">
        <v>870.51250000000005</v>
      </c>
      <c r="M2774" s="798">
        <f t="shared" si="130"/>
        <v>16061.658692289593</v>
      </c>
      <c r="N2774" s="303"/>
      <c r="S2774" s="786">
        <v>0</v>
      </c>
      <c r="T2774" s="781">
        <f>VLOOKUP(C2774,METADATA!$J$5:$Q$29,IF(E2774="HI",2,IF(E2774="LO",6,10))+IF(S2774=1,2,IF(D2774=7,1,(IF(WEEKDAY(B2774)=1,2,IF(WEEKDAY(B2774)=7,1,0))))))</f>
        <v>2</v>
      </c>
      <c r="U2774" s="781">
        <f>VLOOKUP(C2774,METADATA!$A$5:$H$29,IF(E2774="HI",2,IF(E2774="LO",6,10))+IF(S2774=1,2,IF(D2774=7,1,(IF(WEEKDAY(B2774)=1,2,IF(WEEKDAY(B2774)=7,1,0))))))</f>
        <v>2</v>
      </c>
    </row>
    <row r="2775" spans="2:21" ht="13.95" customHeight="1" x14ac:dyDescent="0.25">
      <c r="B2775" s="784">
        <f t="shared" si="128"/>
        <v>45498</v>
      </c>
      <c r="C2775" s="785">
        <v>11</v>
      </c>
      <c r="D2775" s="786">
        <f>IFERROR((INDEX(METADATA!$T$2:$T$20,MATCH(B2775,METADATA!$S$2:$S$20,0))),0)</f>
        <v>0</v>
      </c>
      <c r="E2775" s="785" t="str">
        <f t="shared" si="129"/>
        <v>HI</v>
      </c>
      <c r="F2775" s="786">
        <f>VLOOKUP(C2775,METADATA!$A$5:$H$29,IF(E2775="HI",2,IF(E2775="LO",6,10))+IF(D2775=1,2,IF(D2775=7,1,(IF(WEEKDAY(B2775)=1,2,IF(WEEKDAY(B2775)=7,1,0))))))</f>
        <v>2</v>
      </c>
      <c r="G2775" s="786">
        <f>VLOOKUP(C2775,METADATA!$J$5:$Q$29,IF(E2775="HI",2,IF(E2775="LO",6,10))+IF(D2775=1,2,IF(D2775=7,1,(IF(WEEKDAY(B2775)=1,2,IF(WEEKDAY(B2775)=7,1,0))))))</f>
        <v>2</v>
      </c>
      <c r="H2775" s="787">
        <v>15329.5</v>
      </c>
      <c r="I2775" s="788">
        <v>4358.8798828125</v>
      </c>
      <c r="K2775" s="795">
        <v>865.8125</v>
      </c>
      <c r="M2775" s="798">
        <f t="shared" si="130"/>
        <v>15937.170516838536</v>
      </c>
      <c r="N2775" s="303"/>
      <c r="S2775" s="786">
        <v>0</v>
      </c>
      <c r="T2775" s="781">
        <f>VLOOKUP(C2775,METADATA!$J$5:$Q$29,IF(E2775="HI",2,IF(E2775="LO",6,10))+IF(S2775=1,2,IF(D2775=7,1,(IF(WEEKDAY(B2775)=1,2,IF(WEEKDAY(B2775)=7,1,0))))))</f>
        <v>2</v>
      </c>
      <c r="U2775" s="781">
        <f>VLOOKUP(C2775,METADATA!$A$5:$H$29,IF(E2775="HI",2,IF(E2775="LO",6,10))+IF(S2775=1,2,IF(D2775=7,1,(IF(WEEKDAY(B2775)=1,2,IF(WEEKDAY(B2775)=7,1,0))))))</f>
        <v>2</v>
      </c>
    </row>
    <row r="2776" spans="2:21" ht="13.95" customHeight="1" x14ac:dyDescent="0.25">
      <c r="B2776" s="784">
        <f t="shared" si="128"/>
        <v>45498</v>
      </c>
      <c r="C2776" s="785">
        <v>12</v>
      </c>
      <c r="D2776" s="786">
        <f>IFERROR((INDEX(METADATA!$T$2:$T$20,MATCH(B2776,METADATA!$S$2:$S$20,0))),0)</f>
        <v>0</v>
      </c>
      <c r="E2776" s="785" t="str">
        <f t="shared" si="129"/>
        <v>HI</v>
      </c>
      <c r="F2776" s="786">
        <f>VLOOKUP(C2776,METADATA!$A$5:$H$29,IF(E2776="HI",2,IF(E2776="LO",6,10))+IF(D2776=1,2,IF(D2776=7,1,(IF(WEEKDAY(B2776)=1,2,IF(WEEKDAY(B2776)=7,1,0))))))</f>
        <v>2</v>
      </c>
      <c r="G2776" s="786">
        <f>VLOOKUP(C2776,METADATA!$J$5:$Q$29,IF(E2776="HI",2,IF(E2776="LO",6,10))+IF(D2776=1,2,IF(D2776=7,1,(IF(WEEKDAY(B2776)=1,2,IF(WEEKDAY(B2776)=7,1,0))))))</f>
        <v>2</v>
      </c>
      <c r="H2776" s="787">
        <v>15250</v>
      </c>
      <c r="I2776" s="788">
        <v>4469.6300048828125</v>
      </c>
      <c r="K2776" s="795">
        <v>834.63750000000005</v>
      </c>
      <c r="M2776" s="798">
        <f t="shared" si="130"/>
        <v>15891.510072379802</v>
      </c>
      <c r="N2776" s="303"/>
      <c r="S2776" s="786">
        <v>0</v>
      </c>
      <c r="T2776" s="781">
        <f>VLOOKUP(C2776,METADATA!$J$5:$Q$29,IF(E2776="HI",2,IF(E2776="LO",6,10))+IF(S2776=1,2,IF(D2776=7,1,(IF(WEEKDAY(B2776)=1,2,IF(WEEKDAY(B2776)=7,1,0))))))</f>
        <v>2</v>
      </c>
      <c r="U2776" s="781">
        <f>VLOOKUP(C2776,METADATA!$A$5:$H$29,IF(E2776="HI",2,IF(E2776="LO",6,10))+IF(S2776=1,2,IF(D2776=7,1,(IF(WEEKDAY(B2776)=1,2,IF(WEEKDAY(B2776)=7,1,0))))))</f>
        <v>2</v>
      </c>
    </row>
    <row r="2777" spans="2:21" ht="13.95" customHeight="1" x14ac:dyDescent="0.25">
      <c r="B2777" s="784">
        <f t="shared" si="128"/>
        <v>45498</v>
      </c>
      <c r="C2777" s="785">
        <v>13</v>
      </c>
      <c r="D2777" s="786">
        <f>IFERROR((INDEX(METADATA!$T$2:$T$20,MATCH(B2777,METADATA!$S$2:$S$20,0))),0)</f>
        <v>0</v>
      </c>
      <c r="E2777" s="785" t="str">
        <f t="shared" si="129"/>
        <v>HI</v>
      </c>
      <c r="F2777" s="786">
        <f>VLOOKUP(C2777,METADATA!$A$5:$H$29,IF(E2777="HI",2,IF(E2777="LO",6,10))+IF(D2777=1,2,IF(D2777=7,1,(IF(WEEKDAY(B2777)=1,2,IF(WEEKDAY(B2777)=7,1,0))))))</f>
        <v>2</v>
      </c>
      <c r="G2777" s="786">
        <f>VLOOKUP(C2777,METADATA!$J$5:$Q$29,IF(E2777="HI",2,IF(E2777="LO",6,10))+IF(D2777=1,2,IF(D2777=7,1,(IF(WEEKDAY(B2777)=1,2,IF(WEEKDAY(B2777)=7,1,0))))))</f>
        <v>2</v>
      </c>
      <c r="H2777" s="787">
        <v>14544.5</v>
      </c>
      <c r="I2777" s="788">
        <v>4352.385009765625</v>
      </c>
      <c r="K2777" s="795">
        <v>847.33749999999998</v>
      </c>
      <c r="M2777" s="798">
        <f t="shared" si="130"/>
        <v>15181.756667896918</v>
      </c>
      <c r="N2777" s="303"/>
      <c r="S2777" s="786">
        <v>0</v>
      </c>
      <c r="T2777" s="781">
        <f>VLOOKUP(C2777,METADATA!$J$5:$Q$29,IF(E2777="HI",2,IF(E2777="LO",6,10))+IF(S2777=1,2,IF(D2777=7,1,(IF(WEEKDAY(B2777)=1,2,IF(WEEKDAY(B2777)=7,1,0))))))</f>
        <v>2</v>
      </c>
      <c r="U2777" s="781">
        <f>VLOOKUP(C2777,METADATA!$A$5:$H$29,IF(E2777="HI",2,IF(E2777="LO",6,10))+IF(S2777=1,2,IF(D2777=7,1,(IF(WEEKDAY(B2777)=1,2,IF(WEEKDAY(B2777)=7,1,0))))))</f>
        <v>2</v>
      </c>
    </row>
    <row r="2778" spans="2:21" ht="13.95" customHeight="1" x14ac:dyDescent="0.25">
      <c r="B2778" s="784">
        <f t="shared" si="128"/>
        <v>45498</v>
      </c>
      <c r="C2778" s="785">
        <v>14</v>
      </c>
      <c r="D2778" s="786">
        <f>IFERROR((INDEX(METADATA!$T$2:$T$20,MATCH(B2778,METADATA!$S$2:$S$20,0))),0)</f>
        <v>0</v>
      </c>
      <c r="E2778" s="785" t="str">
        <f t="shared" si="129"/>
        <v>HI</v>
      </c>
      <c r="F2778" s="786">
        <f>VLOOKUP(C2778,METADATA!$A$5:$H$29,IF(E2778="HI",2,IF(E2778="LO",6,10))+IF(D2778=1,2,IF(D2778=7,1,(IF(WEEKDAY(B2778)=1,2,IF(WEEKDAY(B2778)=7,1,0))))))</f>
        <v>2</v>
      </c>
      <c r="G2778" s="786">
        <f>VLOOKUP(C2778,METADATA!$J$5:$Q$29,IF(E2778="HI",2,IF(E2778="LO",6,10))+IF(D2778=1,2,IF(D2778=7,1,(IF(WEEKDAY(B2778)=1,2,IF(WEEKDAY(B2778)=7,1,0))))))</f>
        <v>2</v>
      </c>
      <c r="H2778" s="787">
        <v>14886.5</v>
      </c>
      <c r="I2778" s="788">
        <v>4282.0550231933594</v>
      </c>
      <c r="K2778" s="795">
        <v>851.61249999999995</v>
      </c>
      <c r="M2778" s="798">
        <f t="shared" si="130"/>
        <v>15490.121932110653</v>
      </c>
      <c r="N2778" s="303"/>
      <c r="S2778" s="786">
        <v>0</v>
      </c>
      <c r="T2778" s="781">
        <f>VLOOKUP(C2778,METADATA!$J$5:$Q$29,IF(E2778="HI",2,IF(E2778="LO",6,10))+IF(S2778=1,2,IF(D2778=7,1,(IF(WEEKDAY(B2778)=1,2,IF(WEEKDAY(B2778)=7,1,0))))))</f>
        <v>2</v>
      </c>
      <c r="U2778" s="781">
        <f>VLOOKUP(C2778,METADATA!$A$5:$H$29,IF(E2778="HI",2,IF(E2778="LO",6,10))+IF(S2778=1,2,IF(D2778=7,1,(IF(WEEKDAY(B2778)=1,2,IF(WEEKDAY(B2778)=7,1,0))))))</f>
        <v>2</v>
      </c>
    </row>
    <row r="2779" spans="2:21" ht="13.95" customHeight="1" x14ac:dyDescent="0.25">
      <c r="B2779" s="784">
        <f t="shared" si="128"/>
        <v>45498</v>
      </c>
      <c r="C2779" s="785">
        <v>15</v>
      </c>
      <c r="D2779" s="786">
        <f>IFERROR((INDEX(METADATA!$T$2:$T$20,MATCH(B2779,METADATA!$S$2:$S$20,0))),0)</f>
        <v>0</v>
      </c>
      <c r="E2779" s="785" t="str">
        <f t="shared" si="129"/>
        <v>HI</v>
      </c>
      <c r="F2779" s="786">
        <f>VLOOKUP(C2779,METADATA!$A$5:$H$29,IF(E2779="HI",2,IF(E2779="LO",6,10))+IF(D2779=1,2,IF(D2779=7,1,(IF(WEEKDAY(B2779)=1,2,IF(WEEKDAY(B2779)=7,1,0))))))</f>
        <v>2</v>
      </c>
      <c r="G2779" s="786">
        <f>VLOOKUP(C2779,METADATA!$J$5:$Q$29,IF(E2779="HI",2,IF(E2779="LO",6,10))+IF(D2779=1,2,IF(D2779=7,1,(IF(WEEKDAY(B2779)=1,2,IF(WEEKDAY(B2779)=7,1,0))))))</f>
        <v>2</v>
      </c>
      <c r="H2779" s="787">
        <v>14837.75</v>
      </c>
      <c r="I2779" s="788">
        <v>4227.8748779296875</v>
      </c>
      <c r="K2779" s="795">
        <v>856.5</v>
      </c>
      <c r="M2779" s="798">
        <f t="shared" si="130"/>
        <v>15428.342459445505</v>
      </c>
      <c r="N2779" s="303"/>
      <c r="S2779" s="786">
        <v>0</v>
      </c>
      <c r="T2779" s="781">
        <f>VLOOKUP(C2779,METADATA!$J$5:$Q$29,IF(E2779="HI",2,IF(E2779="LO",6,10))+IF(S2779=1,2,IF(D2779=7,1,(IF(WEEKDAY(B2779)=1,2,IF(WEEKDAY(B2779)=7,1,0))))))</f>
        <v>2</v>
      </c>
      <c r="U2779" s="781">
        <f>VLOOKUP(C2779,METADATA!$A$5:$H$29,IF(E2779="HI",2,IF(E2779="LO",6,10))+IF(S2779=1,2,IF(D2779=7,1,(IF(WEEKDAY(B2779)=1,2,IF(WEEKDAY(B2779)=7,1,0))))))</f>
        <v>2</v>
      </c>
    </row>
    <row r="2780" spans="2:21" ht="13.95" customHeight="1" x14ac:dyDescent="0.25">
      <c r="B2780" s="784">
        <f t="shared" ref="B2780:B2843" si="131">B2756+1</f>
        <v>45498</v>
      </c>
      <c r="C2780" s="785">
        <v>16</v>
      </c>
      <c r="D2780" s="786">
        <f>IFERROR((INDEX(METADATA!$T$2:$T$20,MATCH(B2780,METADATA!$S$2:$S$20,0))),0)</f>
        <v>0</v>
      </c>
      <c r="E2780" s="785" t="str">
        <f t="shared" si="129"/>
        <v>HI</v>
      </c>
      <c r="F2780" s="786">
        <f>VLOOKUP(C2780,METADATA!$A$5:$H$29,IF(E2780="HI",2,IF(E2780="LO",6,10))+IF(D2780=1,2,IF(D2780=7,1,(IF(WEEKDAY(B2780)=1,2,IF(WEEKDAY(B2780)=7,1,0))))))</f>
        <v>2</v>
      </c>
      <c r="G2780" s="786">
        <f>VLOOKUP(C2780,METADATA!$J$5:$Q$29,IF(E2780="HI",2,IF(E2780="LO",6,10))+IF(D2780=1,2,IF(D2780=7,1,(IF(WEEKDAY(B2780)=1,2,IF(WEEKDAY(B2780)=7,1,0))))))</f>
        <v>2</v>
      </c>
      <c r="H2780" s="787">
        <v>14878.75</v>
      </c>
      <c r="I2780" s="788">
        <v>4187.1649780273438</v>
      </c>
      <c r="K2780" s="795">
        <v>824.32500000000005</v>
      </c>
      <c r="M2780" s="798">
        <f t="shared" si="130"/>
        <v>15456.699263287706</v>
      </c>
      <c r="N2780" s="303"/>
      <c r="S2780" s="786">
        <v>0</v>
      </c>
      <c r="T2780" s="781">
        <f>VLOOKUP(C2780,METADATA!$J$5:$Q$29,IF(E2780="HI",2,IF(E2780="LO",6,10))+IF(S2780=1,2,IF(D2780=7,1,(IF(WEEKDAY(B2780)=1,2,IF(WEEKDAY(B2780)=7,1,0))))))</f>
        <v>2</v>
      </c>
      <c r="U2780" s="781">
        <f>VLOOKUP(C2780,METADATA!$A$5:$H$29,IF(E2780="HI",2,IF(E2780="LO",6,10))+IF(S2780=1,2,IF(D2780=7,1,(IF(WEEKDAY(B2780)=1,2,IF(WEEKDAY(B2780)=7,1,0))))))</f>
        <v>2</v>
      </c>
    </row>
    <row r="2781" spans="2:21" ht="13.95" customHeight="1" x14ac:dyDescent="0.25">
      <c r="B2781" s="784">
        <f t="shared" si="131"/>
        <v>45498</v>
      </c>
      <c r="C2781" s="785">
        <v>17</v>
      </c>
      <c r="D2781" s="786">
        <f>IFERROR((INDEX(METADATA!$T$2:$T$20,MATCH(B2781,METADATA!$S$2:$S$20,0))),0)</f>
        <v>0</v>
      </c>
      <c r="E2781" s="785" t="str">
        <f t="shared" si="129"/>
        <v>HI</v>
      </c>
      <c r="F2781" s="786">
        <f>VLOOKUP(C2781,METADATA!$A$5:$H$29,IF(E2781="HI",2,IF(E2781="LO",6,10))+IF(D2781=1,2,IF(D2781=7,1,(IF(WEEKDAY(B2781)=1,2,IF(WEEKDAY(B2781)=7,1,0))))))</f>
        <v>1</v>
      </c>
      <c r="G2781" s="786">
        <f>VLOOKUP(C2781,METADATA!$J$5:$Q$29,IF(E2781="HI",2,IF(E2781="LO",6,10))+IF(D2781=1,2,IF(D2781=7,1,(IF(WEEKDAY(B2781)=1,2,IF(WEEKDAY(B2781)=7,1,0))))))</f>
        <v>1</v>
      </c>
      <c r="H2781" s="787">
        <v>14503</v>
      </c>
      <c r="I2781" s="788">
        <v>4212.1600952148438</v>
      </c>
      <c r="K2781" s="795">
        <v>882.73749999999995</v>
      </c>
      <c r="M2781" s="798">
        <f t="shared" si="130"/>
        <v>15102.294582867873</v>
      </c>
      <c r="N2781" s="303"/>
      <c r="S2781" s="786">
        <v>0</v>
      </c>
      <c r="T2781" s="781">
        <f>VLOOKUP(C2781,METADATA!$J$5:$Q$29,IF(E2781="HI",2,IF(E2781="LO",6,10))+IF(S2781=1,2,IF(D2781=7,1,(IF(WEEKDAY(B2781)=1,2,IF(WEEKDAY(B2781)=7,1,0))))))</f>
        <v>1</v>
      </c>
      <c r="U2781" s="781">
        <f>VLOOKUP(C2781,METADATA!$A$5:$H$29,IF(E2781="HI",2,IF(E2781="LO",6,10))+IF(S2781=1,2,IF(D2781=7,1,(IF(WEEKDAY(B2781)=1,2,IF(WEEKDAY(B2781)=7,1,0))))))</f>
        <v>1</v>
      </c>
    </row>
    <row r="2782" spans="2:21" ht="13.95" customHeight="1" x14ac:dyDescent="0.25">
      <c r="B2782" s="784">
        <f t="shared" si="131"/>
        <v>45498</v>
      </c>
      <c r="C2782" s="785">
        <v>18</v>
      </c>
      <c r="D2782" s="786">
        <f>IFERROR((INDEX(METADATA!$T$2:$T$20,MATCH(B2782,METADATA!$S$2:$S$20,0))),0)</f>
        <v>0</v>
      </c>
      <c r="E2782" s="785" t="str">
        <f t="shared" si="129"/>
        <v>HI</v>
      </c>
      <c r="F2782" s="786">
        <f>VLOOKUP(C2782,METADATA!$A$5:$H$29,IF(E2782="HI",2,IF(E2782="LO",6,10))+IF(D2782=1,2,IF(D2782=7,1,(IF(WEEKDAY(B2782)=1,2,IF(WEEKDAY(B2782)=7,1,0))))))</f>
        <v>1</v>
      </c>
      <c r="G2782" s="786">
        <f>VLOOKUP(C2782,METADATA!$J$5:$Q$29,IF(E2782="HI",2,IF(E2782="LO",6,10))+IF(D2782=1,2,IF(D2782=7,1,(IF(WEEKDAY(B2782)=1,2,IF(WEEKDAY(B2782)=7,1,0))))))</f>
        <v>1</v>
      </c>
      <c r="H2782" s="787">
        <v>14752.25</v>
      </c>
      <c r="I2782" s="788">
        <v>4133.2449951171875</v>
      </c>
      <c r="K2782" s="795">
        <v>0</v>
      </c>
      <c r="M2782" s="798">
        <f t="shared" si="130"/>
        <v>15320.33270696695</v>
      </c>
      <c r="N2782" s="303"/>
      <c r="S2782" s="786">
        <v>0</v>
      </c>
      <c r="T2782" s="781">
        <f>VLOOKUP(C2782,METADATA!$J$5:$Q$29,IF(E2782="HI",2,IF(E2782="LO",6,10))+IF(S2782=1,2,IF(D2782=7,1,(IF(WEEKDAY(B2782)=1,2,IF(WEEKDAY(B2782)=7,1,0))))))</f>
        <v>1</v>
      </c>
      <c r="U2782" s="781">
        <f>VLOOKUP(C2782,METADATA!$A$5:$H$29,IF(E2782="HI",2,IF(E2782="LO",6,10))+IF(S2782=1,2,IF(D2782=7,1,(IF(WEEKDAY(B2782)=1,2,IF(WEEKDAY(B2782)=7,1,0))))))</f>
        <v>1</v>
      </c>
    </row>
    <row r="2783" spans="2:21" ht="13.95" customHeight="1" x14ac:dyDescent="0.25">
      <c r="B2783" s="784">
        <f t="shared" si="131"/>
        <v>45498</v>
      </c>
      <c r="C2783" s="785">
        <v>19</v>
      </c>
      <c r="D2783" s="786">
        <f>IFERROR((INDEX(METADATA!$T$2:$T$20,MATCH(B2783,METADATA!$S$2:$S$20,0))),0)</f>
        <v>0</v>
      </c>
      <c r="E2783" s="785" t="str">
        <f t="shared" si="129"/>
        <v>HI</v>
      </c>
      <c r="F2783" s="786">
        <f>VLOOKUP(C2783,METADATA!$A$5:$H$29,IF(E2783="HI",2,IF(E2783="LO",6,10))+IF(D2783=1,2,IF(D2783=7,1,(IF(WEEKDAY(B2783)=1,2,IF(WEEKDAY(B2783)=7,1,0))))))</f>
        <v>1</v>
      </c>
      <c r="G2783" s="786">
        <f>VLOOKUP(C2783,METADATA!$J$5:$Q$29,IF(E2783="HI",2,IF(E2783="LO",6,10))+IF(D2783=1,2,IF(D2783=7,1,(IF(WEEKDAY(B2783)=1,2,IF(WEEKDAY(B2783)=7,1,0))))))</f>
        <v>2</v>
      </c>
      <c r="H2783" s="787">
        <v>14613.75</v>
      </c>
      <c r="I2783" s="788">
        <v>4378.5150146484375</v>
      </c>
      <c r="K2783" s="795">
        <v>0</v>
      </c>
      <c r="M2783" s="798">
        <f t="shared" si="130"/>
        <v>15255.591853350095</v>
      </c>
      <c r="N2783" s="303"/>
      <c r="S2783" s="786">
        <v>0</v>
      </c>
      <c r="T2783" s="781">
        <f>VLOOKUP(C2783,METADATA!$J$5:$Q$29,IF(E2783="HI",2,IF(E2783="LO",6,10))+IF(S2783=1,2,IF(D2783=7,1,(IF(WEEKDAY(B2783)=1,2,IF(WEEKDAY(B2783)=7,1,0))))))</f>
        <v>2</v>
      </c>
      <c r="U2783" s="781">
        <f>VLOOKUP(C2783,METADATA!$A$5:$H$29,IF(E2783="HI",2,IF(E2783="LO",6,10))+IF(S2783=1,2,IF(D2783=7,1,(IF(WEEKDAY(B2783)=1,2,IF(WEEKDAY(B2783)=7,1,0))))))</f>
        <v>1</v>
      </c>
    </row>
    <row r="2784" spans="2:21" ht="13.95" customHeight="1" x14ac:dyDescent="0.25">
      <c r="B2784" s="784">
        <f t="shared" si="131"/>
        <v>45498</v>
      </c>
      <c r="C2784" s="785">
        <v>20</v>
      </c>
      <c r="D2784" s="786">
        <f>IFERROR((INDEX(METADATA!$T$2:$T$20,MATCH(B2784,METADATA!$S$2:$S$20,0))),0)</f>
        <v>0</v>
      </c>
      <c r="E2784" s="785" t="str">
        <f t="shared" si="129"/>
        <v>HI</v>
      </c>
      <c r="F2784" s="786">
        <f>VLOOKUP(C2784,METADATA!$A$5:$H$29,IF(E2784="HI",2,IF(E2784="LO",6,10))+IF(D2784=1,2,IF(D2784=7,1,(IF(WEEKDAY(B2784)=1,2,IF(WEEKDAY(B2784)=7,1,0))))))</f>
        <v>2</v>
      </c>
      <c r="G2784" s="786">
        <f>VLOOKUP(C2784,METADATA!$J$5:$Q$29,IF(E2784="HI",2,IF(E2784="LO",6,10))+IF(D2784=1,2,IF(D2784=7,1,(IF(WEEKDAY(B2784)=1,2,IF(WEEKDAY(B2784)=7,1,0))))))</f>
        <v>2</v>
      </c>
      <c r="H2784" s="787">
        <v>13622.25</v>
      </c>
      <c r="I2784" s="788">
        <v>4448.0400390625</v>
      </c>
      <c r="K2784" s="795">
        <v>0</v>
      </c>
      <c r="M2784" s="798">
        <f t="shared" si="130"/>
        <v>14330.064732987186</v>
      </c>
      <c r="N2784" s="303"/>
      <c r="S2784" s="786">
        <v>0</v>
      </c>
      <c r="T2784" s="781">
        <f>VLOOKUP(C2784,METADATA!$J$5:$Q$29,IF(E2784="HI",2,IF(E2784="LO",6,10))+IF(S2784=1,2,IF(D2784=7,1,(IF(WEEKDAY(B2784)=1,2,IF(WEEKDAY(B2784)=7,1,0))))))</f>
        <v>2</v>
      </c>
      <c r="U2784" s="781">
        <f>VLOOKUP(C2784,METADATA!$A$5:$H$29,IF(E2784="HI",2,IF(E2784="LO",6,10))+IF(S2784=1,2,IF(D2784=7,1,(IF(WEEKDAY(B2784)=1,2,IF(WEEKDAY(B2784)=7,1,0))))))</f>
        <v>2</v>
      </c>
    </row>
    <row r="2785" spans="2:21" ht="13.95" customHeight="1" x14ac:dyDescent="0.25">
      <c r="B2785" s="784">
        <f t="shared" si="131"/>
        <v>45498</v>
      </c>
      <c r="C2785" s="785">
        <v>21</v>
      </c>
      <c r="D2785" s="786">
        <f>IFERROR((INDEX(METADATA!$T$2:$T$20,MATCH(B2785,METADATA!$S$2:$S$20,0))),0)</f>
        <v>0</v>
      </c>
      <c r="E2785" s="785" t="str">
        <f t="shared" si="129"/>
        <v>HI</v>
      </c>
      <c r="F2785" s="786">
        <f>VLOOKUP(C2785,METADATA!$A$5:$H$29,IF(E2785="HI",2,IF(E2785="LO",6,10))+IF(D2785=1,2,IF(D2785=7,1,(IF(WEEKDAY(B2785)=1,2,IF(WEEKDAY(B2785)=7,1,0))))))</f>
        <v>2</v>
      </c>
      <c r="G2785" s="786">
        <f>VLOOKUP(C2785,METADATA!$J$5:$Q$29,IF(E2785="HI",2,IF(E2785="LO",6,10))+IF(D2785=1,2,IF(D2785=7,1,(IF(WEEKDAY(B2785)=1,2,IF(WEEKDAY(B2785)=7,1,0))))))</f>
        <v>2</v>
      </c>
      <c r="H2785" s="787">
        <v>12008.75</v>
      </c>
      <c r="I2785" s="788">
        <v>4575.2250366210938</v>
      </c>
      <c r="K2785" s="795">
        <v>0</v>
      </c>
      <c r="M2785" s="798">
        <f t="shared" si="130"/>
        <v>12850.788329835041</v>
      </c>
      <c r="N2785" s="303"/>
      <c r="S2785" s="786">
        <v>0</v>
      </c>
      <c r="T2785" s="781">
        <f>VLOOKUP(C2785,METADATA!$J$5:$Q$29,IF(E2785="HI",2,IF(E2785="LO",6,10))+IF(S2785=1,2,IF(D2785=7,1,(IF(WEEKDAY(B2785)=1,2,IF(WEEKDAY(B2785)=7,1,0))))))</f>
        <v>2</v>
      </c>
      <c r="U2785" s="781">
        <f>VLOOKUP(C2785,METADATA!$A$5:$H$29,IF(E2785="HI",2,IF(E2785="LO",6,10))+IF(S2785=1,2,IF(D2785=7,1,(IF(WEEKDAY(B2785)=1,2,IF(WEEKDAY(B2785)=7,1,0))))))</f>
        <v>2</v>
      </c>
    </row>
    <row r="2786" spans="2:21" ht="13.95" customHeight="1" x14ac:dyDescent="0.25">
      <c r="B2786" s="784">
        <f t="shared" si="131"/>
        <v>45498</v>
      </c>
      <c r="C2786" s="785">
        <v>22</v>
      </c>
      <c r="D2786" s="786">
        <f>IFERROR((INDEX(METADATA!$T$2:$T$20,MATCH(B2786,METADATA!$S$2:$S$20,0))),0)</f>
        <v>0</v>
      </c>
      <c r="E2786" s="785" t="str">
        <f t="shared" si="129"/>
        <v>HI</v>
      </c>
      <c r="F2786" s="786">
        <f>VLOOKUP(C2786,METADATA!$A$5:$H$29,IF(E2786="HI",2,IF(E2786="LO",6,10))+IF(D2786=1,2,IF(D2786=7,1,(IF(WEEKDAY(B2786)=1,2,IF(WEEKDAY(B2786)=7,1,0))))))</f>
        <v>3</v>
      </c>
      <c r="G2786" s="786">
        <f>VLOOKUP(C2786,METADATA!$J$5:$Q$29,IF(E2786="HI",2,IF(E2786="LO",6,10))+IF(D2786=1,2,IF(D2786=7,1,(IF(WEEKDAY(B2786)=1,2,IF(WEEKDAY(B2786)=7,1,0))))))</f>
        <v>3</v>
      </c>
      <c r="H2786" s="787">
        <v>10567.5</v>
      </c>
      <c r="I2786" s="788">
        <v>4539.0599975585938</v>
      </c>
      <c r="K2786" s="795">
        <v>0</v>
      </c>
      <c r="M2786" s="798">
        <f t="shared" si="130"/>
        <v>11501.09220515324</v>
      </c>
      <c r="N2786" s="303"/>
      <c r="S2786" s="786">
        <v>0</v>
      </c>
      <c r="T2786" s="781">
        <f>VLOOKUP(C2786,METADATA!$J$5:$Q$29,IF(E2786="HI",2,IF(E2786="LO",6,10))+IF(S2786=1,2,IF(D2786=7,1,(IF(WEEKDAY(B2786)=1,2,IF(WEEKDAY(B2786)=7,1,0))))))</f>
        <v>3</v>
      </c>
      <c r="U2786" s="781">
        <f>VLOOKUP(C2786,METADATA!$A$5:$H$29,IF(E2786="HI",2,IF(E2786="LO",6,10))+IF(S2786=1,2,IF(D2786=7,1,(IF(WEEKDAY(B2786)=1,2,IF(WEEKDAY(B2786)=7,1,0))))))</f>
        <v>3</v>
      </c>
    </row>
    <row r="2787" spans="2:21" ht="13.95" customHeight="1" x14ac:dyDescent="0.25">
      <c r="B2787" s="784">
        <f t="shared" si="131"/>
        <v>45498</v>
      </c>
      <c r="C2787" s="785">
        <v>23</v>
      </c>
      <c r="D2787" s="786">
        <f>IFERROR((INDEX(METADATA!$T$2:$T$20,MATCH(B2787,METADATA!$S$2:$S$20,0))),0)</f>
        <v>0</v>
      </c>
      <c r="E2787" s="785" t="str">
        <f t="shared" si="129"/>
        <v>HI</v>
      </c>
      <c r="F2787" s="786">
        <f>VLOOKUP(C2787,METADATA!$A$5:$H$29,IF(E2787="HI",2,IF(E2787="LO",6,10))+IF(D2787=1,2,IF(D2787=7,1,(IF(WEEKDAY(B2787)=1,2,IF(WEEKDAY(B2787)=7,1,0))))))</f>
        <v>3</v>
      </c>
      <c r="G2787" s="786">
        <f>VLOOKUP(C2787,METADATA!$J$5:$Q$29,IF(E2787="HI",2,IF(E2787="LO",6,10))+IF(D2787=1,2,IF(D2787=7,1,(IF(WEEKDAY(B2787)=1,2,IF(WEEKDAY(B2787)=7,1,0))))))</f>
        <v>3</v>
      </c>
      <c r="H2787" s="787">
        <v>9629.75</v>
      </c>
      <c r="I2787" s="788">
        <v>4590.7999877929688</v>
      </c>
      <c r="K2787" s="795">
        <v>0</v>
      </c>
      <c r="M2787" s="798">
        <f t="shared" si="130"/>
        <v>10668.061191726449</v>
      </c>
      <c r="N2787" s="303"/>
      <c r="S2787" s="786">
        <v>0</v>
      </c>
      <c r="T2787" s="781">
        <f>VLOOKUP(C2787,METADATA!$J$5:$Q$29,IF(E2787="HI",2,IF(E2787="LO",6,10))+IF(S2787=1,2,IF(D2787=7,1,(IF(WEEKDAY(B2787)=1,2,IF(WEEKDAY(B2787)=7,1,0))))))</f>
        <v>3</v>
      </c>
      <c r="U2787" s="781">
        <f>VLOOKUP(C2787,METADATA!$A$5:$H$29,IF(E2787="HI",2,IF(E2787="LO",6,10))+IF(S2787=1,2,IF(D2787=7,1,(IF(WEEKDAY(B2787)=1,2,IF(WEEKDAY(B2787)=7,1,0))))))</f>
        <v>3</v>
      </c>
    </row>
    <row r="2788" spans="2:21" ht="13.95" customHeight="1" x14ac:dyDescent="0.25">
      <c r="B2788" s="784">
        <f t="shared" si="131"/>
        <v>45499</v>
      </c>
      <c r="C2788" s="785">
        <v>0</v>
      </c>
      <c r="D2788" s="786">
        <f>IFERROR((INDEX(METADATA!$T$2:$T$20,MATCH(B2788,METADATA!$S$2:$S$20,0))),0)</f>
        <v>0</v>
      </c>
      <c r="E2788" s="785" t="str">
        <f t="shared" si="129"/>
        <v>HI</v>
      </c>
      <c r="F2788" s="786">
        <f>VLOOKUP(C2788,METADATA!$A$5:$H$29,IF(E2788="HI",2,IF(E2788="LO",6,10))+IF(D2788=1,2,IF(D2788=7,1,(IF(WEEKDAY(B2788)=1,2,IF(WEEKDAY(B2788)=7,1,0))))))</f>
        <v>3</v>
      </c>
      <c r="G2788" s="786">
        <f>VLOOKUP(C2788,METADATA!$J$5:$Q$29,IF(E2788="HI",2,IF(E2788="LO",6,10))+IF(D2788=1,2,IF(D2788=7,1,(IF(WEEKDAY(B2788)=1,2,IF(WEEKDAY(B2788)=7,1,0))))))</f>
        <v>3</v>
      </c>
      <c r="H2788" s="787">
        <v>8962</v>
      </c>
      <c r="I2788" s="788">
        <v>4677.0501098632813</v>
      </c>
      <c r="K2788" s="795">
        <v>0</v>
      </c>
      <c r="M2788" s="798">
        <f t="shared" si="130"/>
        <v>10109.017842014729</v>
      </c>
      <c r="N2788" s="303"/>
      <c r="S2788" s="786">
        <v>0</v>
      </c>
      <c r="T2788" s="781">
        <f>VLOOKUP(C2788,METADATA!$J$5:$Q$29,IF(E2788="HI",2,IF(E2788="LO",6,10))+IF(S2788=1,2,IF(D2788=7,1,(IF(WEEKDAY(B2788)=1,2,IF(WEEKDAY(B2788)=7,1,0))))))</f>
        <v>3</v>
      </c>
      <c r="U2788" s="781">
        <f>VLOOKUP(C2788,METADATA!$A$5:$H$29,IF(E2788="HI",2,IF(E2788="LO",6,10))+IF(S2788=1,2,IF(D2788=7,1,(IF(WEEKDAY(B2788)=1,2,IF(WEEKDAY(B2788)=7,1,0))))))</f>
        <v>3</v>
      </c>
    </row>
    <row r="2789" spans="2:21" ht="13.95" customHeight="1" x14ac:dyDescent="0.25">
      <c r="B2789" s="784">
        <f t="shared" si="131"/>
        <v>45499</v>
      </c>
      <c r="C2789" s="785">
        <v>1</v>
      </c>
      <c r="D2789" s="786">
        <f>IFERROR((INDEX(METADATA!$T$2:$T$20,MATCH(B2789,METADATA!$S$2:$S$20,0))),0)</f>
        <v>0</v>
      </c>
      <c r="E2789" s="785" t="str">
        <f t="shared" si="129"/>
        <v>HI</v>
      </c>
      <c r="F2789" s="786">
        <f>VLOOKUP(C2789,METADATA!$A$5:$H$29,IF(E2789="HI",2,IF(E2789="LO",6,10))+IF(D2789=1,2,IF(D2789=7,1,(IF(WEEKDAY(B2789)=1,2,IF(WEEKDAY(B2789)=7,1,0))))))</f>
        <v>3</v>
      </c>
      <c r="G2789" s="786">
        <f>VLOOKUP(C2789,METADATA!$J$5:$Q$29,IF(E2789="HI",2,IF(E2789="LO",6,10))+IF(D2789=1,2,IF(D2789=7,1,(IF(WEEKDAY(B2789)=1,2,IF(WEEKDAY(B2789)=7,1,0))))))</f>
        <v>3</v>
      </c>
      <c r="H2789" s="787">
        <v>8399.75</v>
      </c>
      <c r="I2789" s="788">
        <v>4564.0425415039063</v>
      </c>
      <c r="K2789" s="795">
        <v>0</v>
      </c>
      <c r="M2789" s="798">
        <f t="shared" si="130"/>
        <v>9559.6173763994047</v>
      </c>
      <c r="N2789" s="303"/>
      <c r="S2789" s="786">
        <v>0</v>
      </c>
      <c r="T2789" s="781">
        <f>VLOOKUP(C2789,METADATA!$J$5:$Q$29,IF(E2789="HI",2,IF(E2789="LO",6,10))+IF(S2789=1,2,IF(D2789=7,1,(IF(WEEKDAY(B2789)=1,2,IF(WEEKDAY(B2789)=7,1,0))))))</f>
        <v>3</v>
      </c>
      <c r="U2789" s="781">
        <f>VLOOKUP(C2789,METADATA!$A$5:$H$29,IF(E2789="HI",2,IF(E2789="LO",6,10))+IF(S2789=1,2,IF(D2789=7,1,(IF(WEEKDAY(B2789)=1,2,IF(WEEKDAY(B2789)=7,1,0))))))</f>
        <v>3</v>
      </c>
    </row>
    <row r="2790" spans="2:21" ht="13.95" customHeight="1" x14ac:dyDescent="0.25">
      <c r="B2790" s="784">
        <f t="shared" si="131"/>
        <v>45499</v>
      </c>
      <c r="C2790" s="785">
        <v>2</v>
      </c>
      <c r="D2790" s="786">
        <f>IFERROR((INDEX(METADATA!$T$2:$T$20,MATCH(B2790,METADATA!$S$2:$S$20,0))),0)</f>
        <v>0</v>
      </c>
      <c r="E2790" s="785" t="str">
        <f t="shared" si="129"/>
        <v>HI</v>
      </c>
      <c r="F2790" s="786">
        <f>VLOOKUP(C2790,METADATA!$A$5:$H$29,IF(E2790="HI",2,IF(E2790="LO",6,10))+IF(D2790=1,2,IF(D2790=7,1,(IF(WEEKDAY(B2790)=1,2,IF(WEEKDAY(B2790)=7,1,0))))))</f>
        <v>3</v>
      </c>
      <c r="G2790" s="786">
        <f>VLOOKUP(C2790,METADATA!$J$5:$Q$29,IF(E2790="HI",2,IF(E2790="LO",6,10))+IF(D2790=1,2,IF(D2790=7,1,(IF(WEEKDAY(B2790)=1,2,IF(WEEKDAY(B2790)=7,1,0))))))</f>
        <v>3</v>
      </c>
      <c r="H2790" s="787">
        <v>8634.75</v>
      </c>
      <c r="I2790" s="788">
        <v>4294.75</v>
      </c>
      <c r="K2790" s="795">
        <v>0</v>
      </c>
      <c r="M2790" s="798">
        <f t="shared" si="130"/>
        <v>9643.8470085853187</v>
      </c>
      <c r="N2790" s="303"/>
      <c r="S2790" s="786">
        <v>0</v>
      </c>
      <c r="T2790" s="781">
        <f>VLOOKUP(C2790,METADATA!$J$5:$Q$29,IF(E2790="HI",2,IF(E2790="LO",6,10))+IF(S2790=1,2,IF(D2790=7,1,(IF(WEEKDAY(B2790)=1,2,IF(WEEKDAY(B2790)=7,1,0))))))</f>
        <v>3</v>
      </c>
      <c r="U2790" s="781">
        <f>VLOOKUP(C2790,METADATA!$A$5:$H$29,IF(E2790="HI",2,IF(E2790="LO",6,10))+IF(S2790=1,2,IF(D2790=7,1,(IF(WEEKDAY(B2790)=1,2,IF(WEEKDAY(B2790)=7,1,0))))))</f>
        <v>3</v>
      </c>
    </row>
    <row r="2791" spans="2:21" ht="13.95" customHeight="1" x14ac:dyDescent="0.25">
      <c r="B2791" s="784">
        <f t="shared" si="131"/>
        <v>45499</v>
      </c>
      <c r="C2791" s="785">
        <v>3</v>
      </c>
      <c r="D2791" s="786">
        <f>IFERROR((INDEX(METADATA!$T$2:$T$20,MATCH(B2791,METADATA!$S$2:$S$20,0))),0)</f>
        <v>0</v>
      </c>
      <c r="E2791" s="785" t="str">
        <f t="shared" si="129"/>
        <v>HI</v>
      </c>
      <c r="F2791" s="786">
        <f>VLOOKUP(C2791,METADATA!$A$5:$H$29,IF(E2791="HI",2,IF(E2791="LO",6,10))+IF(D2791=1,2,IF(D2791=7,1,(IF(WEEKDAY(B2791)=1,2,IF(WEEKDAY(B2791)=7,1,0))))))</f>
        <v>3</v>
      </c>
      <c r="G2791" s="786">
        <f>VLOOKUP(C2791,METADATA!$J$5:$Q$29,IF(E2791="HI",2,IF(E2791="LO",6,10))+IF(D2791=1,2,IF(D2791=7,1,(IF(WEEKDAY(B2791)=1,2,IF(WEEKDAY(B2791)=7,1,0))))))</f>
        <v>3</v>
      </c>
      <c r="H2791" s="787">
        <v>8762.25</v>
      </c>
      <c r="I2791" s="788">
        <v>4349.6199951171875</v>
      </c>
      <c r="K2791" s="795">
        <v>0</v>
      </c>
      <c r="M2791" s="798">
        <f t="shared" si="130"/>
        <v>9782.4444370731417</v>
      </c>
      <c r="N2791" s="303"/>
      <c r="S2791" s="786">
        <v>0</v>
      </c>
      <c r="T2791" s="781">
        <f>VLOOKUP(C2791,METADATA!$J$5:$Q$29,IF(E2791="HI",2,IF(E2791="LO",6,10))+IF(S2791=1,2,IF(D2791=7,1,(IF(WEEKDAY(B2791)=1,2,IF(WEEKDAY(B2791)=7,1,0))))))</f>
        <v>3</v>
      </c>
      <c r="U2791" s="781">
        <f>VLOOKUP(C2791,METADATA!$A$5:$H$29,IF(E2791="HI",2,IF(E2791="LO",6,10))+IF(S2791=1,2,IF(D2791=7,1,(IF(WEEKDAY(B2791)=1,2,IF(WEEKDAY(B2791)=7,1,0))))))</f>
        <v>3</v>
      </c>
    </row>
    <row r="2792" spans="2:21" ht="13.95" customHeight="1" x14ac:dyDescent="0.25">
      <c r="B2792" s="784">
        <f t="shared" si="131"/>
        <v>45499</v>
      </c>
      <c r="C2792" s="785">
        <v>4</v>
      </c>
      <c r="D2792" s="786">
        <f>IFERROR((INDEX(METADATA!$T$2:$T$20,MATCH(B2792,METADATA!$S$2:$S$20,0))),0)</f>
        <v>0</v>
      </c>
      <c r="E2792" s="785" t="str">
        <f t="shared" si="129"/>
        <v>HI</v>
      </c>
      <c r="F2792" s="786">
        <f>VLOOKUP(C2792,METADATA!$A$5:$H$29,IF(E2792="HI",2,IF(E2792="LO",6,10))+IF(D2792=1,2,IF(D2792=7,1,(IF(WEEKDAY(B2792)=1,2,IF(WEEKDAY(B2792)=7,1,0))))))</f>
        <v>3</v>
      </c>
      <c r="G2792" s="786">
        <f>VLOOKUP(C2792,METADATA!$J$5:$Q$29,IF(E2792="HI",2,IF(E2792="LO",6,10))+IF(D2792=1,2,IF(D2792=7,1,(IF(WEEKDAY(B2792)=1,2,IF(WEEKDAY(B2792)=7,1,0))))))</f>
        <v>3</v>
      </c>
      <c r="H2792" s="787">
        <v>9592.25</v>
      </c>
      <c r="I2792" s="788">
        <v>4533.5799560546875</v>
      </c>
      <c r="K2792" s="795">
        <v>0</v>
      </c>
      <c r="M2792" s="798">
        <f t="shared" si="130"/>
        <v>10609.646897066878</v>
      </c>
      <c r="N2792" s="303"/>
      <c r="S2792" s="786">
        <v>0</v>
      </c>
      <c r="T2792" s="781">
        <f>VLOOKUP(C2792,METADATA!$J$5:$Q$29,IF(E2792="HI",2,IF(E2792="LO",6,10))+IF(S2792=1,2,IF(D2792=7,1,(IF(WEEKDAY(B2792)=1,2,IF(WEEKDAY(B2792)=7,1,0))))))</f>
        <v>3</v>
      </c>
      <c r="U2792" s="781">
        <f>VLOOKUP(C2792,METADATA!$A$5:$H$29,IF(E2792="HI",2,IF(E2792="LO",6,10))+IF(S2792=1,2,IF(D2792=7,1,(IF(WEEKDAY(B2792)=1,2,IF(WEEKDAY(B2792)=7,1,0))))))</f>
        <v>3</v>
      </c>
    </row>
    <row r="2793" spans="2:21" ht="13.95" customHeight="1" x14ac:dyDescent="0.25">
      <c r="B2793" s="784">
        <f t="shared" si="131"/>
        <v>45499</v>
      </c>
      <c r="C2793" s="785">
        <v>5</v>
      </c>
      <c r="D2793" s="786">
        <f>IFERROR((INDEX(METADATA!$T$2:$T$20,MATCH(B2793,METADATA!$S$2:$S$20,0))),0)</f>
        <v>0</v>
      </c>
      <c r="E2793" s="785" t="str">
        <f t="shared" si="129"/>
        <v>HI</v>
      </c>
      <c r="F2793" s="786">
        <f>VLOOKUP(C2793,METADATA!$A$5:$H$29,IF(E2793="HI",2,IF(E2793="LO",6,10))+IF(D2793=1,2,IF(D2793=7,1,(IF(WEEKDAY(B2793)=1,2,IF(WEEKDAY(B2793)=7,1,0))))))</f>
        <v>3</v>
      </c>
      <c r="G2793" s="786">
        <f>VLOOKUP(C2793,METADATA!$J$5:$Q$29,IF(E2793="HI",2,IF(E2793="LO",6,10))+IF(D2793=1,2,IF(D2793=7,1,(IF(WEEKDAY(B2793)=1,2,IF(WEEKDAY(B2793)=7,1,0))))))</f>
        <v>3</v>
      </c>
      <c r="H2793" s="787">
        <v>11149</v>
      </c>
      <c r="I2793" s="788">
        <v>4220.8150329589844</v>
      </c>
      <c r="K2793" s="795">
        <v>870.51250000000005</v>
      </c>
      <c r="M2793" s="798">
        <f t="shared" si="130"/>
        <v>11921.219759003377</v>
      </c>
      <c r="N2793" s="303"/>
      <c r="S2793" s="786">
        <v>0</v>
      </c>
      <c r="T2793" s="781">
        <f>VLOOKUP(C2793,METADATA!$J$5:$Q$29,IF(E2793="HI",2,IF(E2793="LO",6,10))+IF(S2793=1,2,IF(D2793=7,1,(IF(WEEKDAY(B2793)=1,2,IF(WEEKDAY(B2793)=7,1,0))))))</f>
        <v>3</v>
      </c>
      <c r="U2793" s="781">
        <f>VLOOKUP(C2793,METADATA!$A$5:$H$29,IF(E2793="HI",2,IF(E2793="LO",6,10))+IF(S2793=1,2,IF(D2793=7,1,(IF(WEEKDAY(B2793)=1,2,IF(WEEKDAY(B2793)=7,1,0))))))</f>
        <v>3</v>
      </c>
    </row>
    <row r="2794" spans="2:21" ht="13.95" customHeight="1" x14ac:dyDescent="0.25">
      <c r="B2794" s="784">
        <f t="shared" si="131"/>
        <v>45499</v>
      </c>
      <c r="C2794" s="785">
        <v>6</v>
      </c>
      <c r="D2794" s="786">
        <f>IFERROR((INDEX(METADATA!$T$2:$T$20,MATCH(B2794,METADATA!$S$2:$S$20,0))),0)</f>
        <v>0</v>
      </c>
      <c r="E2794" s="785" t="str">
        <f t="shared" si="129"/>
        <v>HI</v>
      </c>
      <c r="F2794" s="786">
        <f>VLOOKUP(C2794,METADATA!$A$5:$H$29,IF(E2794="HI",2,IF(E2794="LO",6,10))+IF(D2794=1,2,IF(D2794=7,1,(IF(WEEKDAY(B2794)=1,2,IF(WEEKDAY(B2794)=7,1,0))))))</f>
        <v>1</v>
      </c>
      <c r="G2794" s="786">
        <f>VLOOKUP(C2794,METADATA!$J$5:$Q$29,IF(E2794="HI",2,IF(E2794="LO",6,10))+IF(D2794=1,2,IF(D2794=7,1,(IF(WEEKDAY(B2794)=1,2,IF(WEEKDAY(B2794)=7,1,0))))))</f>
        <v>1</v>
      </c>
      <c r="H2794" s="787">
        <v>12951</v>
      </c>
      <c r="I2794" s="788">
        <v>4103.1599731445313</v>
      </c>
      <c r="K2794" s="795">
        <v>865.8125</v>
      </c>
      <c r="M2794" s="798">
        <f t="shared" si="130"/>
        <v>13585.445254580927</v>
      </c>
      <c r="N2794" s="303"/>
      <c r="S2794" s="786">
        <v>0</v>
      </c>
      <c r="T2794" s="781">
        <f>VLOOKUP(C2794,METADATA!$J$5:$Q$29,IF(E2794="HI",2,IF(E2794="LO",6,10))+IF(S2794=1,2,IF(D2794=7,1,(IF(WEEKDAY(B2794)=1,2,IF(WEEKDAY(B2794)=7,1,0))))))</f>
        <v>1</v>
      </c>
      <c r="U2794" s="781">
        <f>VLOOKUP(C2794,METADATA!$A$5:$H$29,IF(E2794="HI",2,IF(E2794="LO",6,10))+IF(S2794=1,2,IF(D2794=7,1,(IF(WEEKDAY(B2794)=1,2,IF(WEEKDAY(B2794)=7,1,0))))))</f>
        <v>1</v>
      </c>
    </row>
    <row r="2795" spans="2:21" ht="13.95" customHeight="1" x14ac:dyDescent="0.25">
      <c r="B2795" s="784">
        <f t="shared" si="131"/>
        <v>45499</v>
      </c>
      <c r="C2795" s="785">
        <v>7</v>
      </c>
      <c r="D2795" s="786">
        <f>IFERROR((INDEX(METADATA!$T$2:$T$20,MATCH(B2795,METADATA!$S$2:$S$20,0))),0)</f>
        <v>0</v>
      </c>
      <c r="E2795" s="785" t="str">
        <f t="shared" si="129"/>
        <v>HI</v>
      </c>
      <c r="F2795" s="786">
        <f>VLOOKUP(C2795,METADATA!$A$5:$H$29,IF(E2795="HI",2,IF(E2795="LO",6,10))+IF(D2795=1,2,IF(D2795=7,1,(IF(WEEKDAY(B2795)=1,2,IF(WEEKDAY(B2795)=7,1,0))))))</f>
        <v>1</v>
      </c>
      <c r="G2795" s="786">
        <f>VLOOKUP(C2795,METADATA!$J$5:$Q$29,IF(E2795="HI",2,IF(E2795="LO",6,10))+IF(D2795=1,2,IF(D2795=7,1,(IF(WEEKDAY(B2795)=1,2,IF(WEEKDAY(B2795)=7,1,0))))))</f>
        <v>1</v>
      </c>
      <c r="H2795" s="787">
        <v>13946</v>
      </c>
      <c r="I2795" s="788">
        <v>4257.1399841308594</v>
      </c>
      <c r="K2795" s="795">
        <v>834.63750000000005</v>
      </c>
      <c r="M2795" s="798">
        <f t="shared" si="130"/>
        <v>14581.294758850659</v>
      </c>
      <c r="N2795" s="303"/>
      <c r="S2795" s="786">
        <v>0</v>
      </c>
      <c r="T2795" s="781">
        <f>VLOOKUP(C2795,METADATA!$J$5:$Q$29,IF(E2795="HI",2,IF(E2795="LO",6,10))+IF(S2795=1,2,IF(D2795=7,1,(IF(WEEKDAY(B2795)=1,2,IF(WEEKDAY(B2795)=7,1,0))))))</f>
        <v>1</v>
      </c>
      <c r="U2795" s="781">
        <f>VLOOKUP(C2795,METADATA!$A$5:$H$29,IF(E2795="HI",2,IF(E2795="LO",6,10))+IF(S2795=1,2,IF(D2795=7,1,(IF(WEEKDAY(B2795)=1,2,IF(WEEKDAY(B2795)=7,1,0))))))</f>
        <v>1</v>
      </c>
    </row>
    <row r="2796" spans="2:21" ht="13.95" customHeight="1" x14ac:dyDescent="0.25">
      <c r="B2796" s="784">
        <f t="shared" si="131"/>
        <v>45499</v>
      </c>
      <c r="C2796" s="785">
        <v>8</v>
      </c>
      <c r="D2796" s="786">
        <f>IFERROR((INDEX(METADATA!$T$2:$T$20,MATCH(B2796,METADATA!$S$2:$S$20,0))),0)</f>
        <v>0</v>
      </c>
      <c r="E2796" s="785" t="str">
        <f t="shared" si="129"/>
        <v>HI</v>
      </c>
      <c r="F2796" s="786">
        <f>VLOOKUP(C2796,METADATA!$A$5:$H$29,IF(E2796="HI",2,IF(E2796="LO",6,10))+IF(D2796=1,2,IF(D2796=7,1,(IF(WEEKDAY(B2796)=1,2,IF(WEEKDAY(B2796)=7,1,0))))))</f>
        <v>2</v>
      </c>
      <c r="G2796" s="786">
        <f>VLOOKUP(C2796,METADATA!$J$5:$Q$29,IF(E2796="HI",2,IF(E2796="LO",6,10))+IF(D2796=1,2,IF(D2796=7,1,(IF(WEEKDAY(B2796)=1,2,IF(WEEKDAY(B2796)=7,1,0))))))</f>
        <v>1</v>
      </c>
      <c r="H2796" s="787">
        <v>15558</v>
      </c>
      <c r="I2796" s="788">
        <v>4377.3099060058594</v>
      </c>
      <c r="K2796" s="795">
        <v>847.33749999999998</v>
      </c>
      <c r="M2796" s="798">
        <f t="shared" si="130"/>
        <v>16162.060698228337</v>
      </c>
      <c r="N2796" s="303"/>
      <c r="S2796" s="786">
        <v>0</v>
      </c>
      <c r="T2796" s="781">
        <f>VLOOKUP(C2796,METADATA!$J$5:$Q$29,IF(E2796="HI",2,IF(E2796="LO",6,10))+IF(S2796=1,2,IF(D2796=7,1,(IF(WEEKDAY(B2796)=1,2,IF(WEEKDAY(B2796)=7,1,0))))))</f>
        <v>1</v>
      </c>
      <c r="U2796" s="781">
        <f>VLOOKUP(C2796,METADATA!$A$5:$H$29,IF(E2796="HI",2,IF(E2796="LO",6,10))+IF(S2796=1,2,IF(D2796=7,1,(IF(WEEKDAY(B2796)=1,2,IF(WEEKDAY(B2796)=7,1,0))))))</f>
        <v>2</v>
      </c>
    </row>
    <row r="2797" spans="2:21" ht="13.95" customHeight="1" x14ac:dyDescent="0.25">
      <c r="B2797" s="784">
        <f t="shared" si="131"/>
        <v>45499</v>
      </c>
      <c r="C2797" s="785">
        <v>9</v>
      </c>
      <c r="D2797" s="786">
        <f>IFERROR((INDEX(METADATA!$T$2:$T$20,MATCH(B2797,METADATA!$S$2:$S$20,0))),0)</f>
        <v>0</v>
      </c>
      <c r="E2797" s="785" t="str">
        <f t="shared" si="129"/>
        <v>HI</v>
      </c>
      <c r="F2797" s="786">
        <f>VLOOKUP(C2797,METADATA!$A$5:$H$29,IF(E2797="HI",2,IF(E2797="LO",6,10))+IF(D2797=1,2,IF(D2797=7,1,(IF(WEEKDAY(B2797)=1,2,IF(WEEKDAY(B2797)=7,1,0))))))</f>
        <v>2</v>
      </c>
      <c r="G2797" s="786">
        <f>VLOOKUP(C2797,METADATA!$J$5:$Q$29,IF(E2797="HI",2,IF(E2797="LO",6,10))+IF(D2797=1,2,IF(D2797=7,1,(IF(WEEKDAY(B2797)=1,2,IF(WEEKDAY(B2797)=7,1,0))))))</f>
        <v>2</v>
      </c>
      <c r="H2797" s="787">
        <v>16279</v>
      </c>
      <c r="I2797" s="788">
        <v>4388.905029296875</v>
      </c>
      <c r="K2797" s="795">
        <v>851.61249999999995</v>
      </c>
      <c r="M2797" s="798">
        <f t="shared" si="130"/>
        <v>16860.258846061271</v>
      </c>
      <c r="N2797" s="303"/>
      <c r="S2797" s="786">
        <v>0</v>
      </c>
      <c r="T2797" s="781">
        <f>VLOOKUP(C2797,METADATA!$J$5:$Q$29,IF(E2797="HI",2,IF(E2797="LO",6,10))+IF(S2797=1,2,IF(D2797=7,1,(IF(WEEKDAY(B2797)=1,2,IF(WEEKDAY(B2797)=7,1,0))))))</f>
        <v>2</v>
      </c>
      <c r="U2797" s="781">
        <f>VLOOKUP(C2797,METADATA!$A$5:$H$29,IF(E2797="HI",2,IF(E2797="LO",6,10))+IF(S2797=1,2,IF(D2797=7,1,(IF(WEEKDAY(B2797)=1,2,IF(WEEKDAY(B2797)=7,1,0))))))</f>
        <v>2</v>
      </c>
    </row>
    <row r="2798" spans="2:21" ht="13.95" customHeight="1" x14ac:dyDescent="0.25">
      <c r="B2798" s="784">
        <f t="shared" si="131"/>
        <v>45499</v>
      </c>
      <c r="C2798" s="785">
        <v>10</v>
      </c>
      <c r="D2798" s="786">
        <f>IFERROR((INDEX(METADATA!$T$2:$T$20,MATCH(B2798,METADATA!$S$2:$S$20,0))),0)</f>
        <v>0</v>
      </c>
      <c r="E2798" s="785" t="str">
        <f t="shared" si="129"/>
        <v>HI</v>
      </c>
      <c r="F2798" s="786">
        <f>VLOOKUP(C2798,METADATA!$A$5:$H$29,IF(E2798="HI",2,IF(E2798="LO",6,10))+IF(D2798=1,2,IF(D2798=7,1,(IF(WEEKDAY(B2798)=1,2,IF(WEEKDAY(B2798)=7,1,0))))))</f>
        <v>2</v>
      </c>
      <c r="G2798" s="786">
        <f>VLOOKUP(C2798,METADATA!$J$5:$Q$29,IF(E2798="HI",2,IF(E2798="LO",6,10))+IF(D2798=1,2,IF(D2798=7,1,(IF(WEEKDAY(B2798)=1,2,IF(WEEKDAY(B2798)=7,1,0))))))</f>
        <v>2</v>
      </c>
      <c r="H2798" s="787">
        <v>16300.25</v>
      </c>
      <c r="I2798" s="788">
        <v>3870.6400604248047</v>
      </c>
      <c r="K2798" s="795">
        <v>856.5</v>
      </c>
      <c r="M2798" s="798">
        <f t="shared" si="130"/>
        <v>16753.507231020772</v>
      </c>
      <c r="N2798" s="303"/>
      <c r="S2798" s="786">
        <v>0</v>
      </c>
      <c r="T2798" s="781">
        <f>VLOOKUP(C2798,METADATA!$J$5:$Q$29,IF(E2798="HI",2,IF(E2798="LO",6,10))+IF(S2798=1,2,IF(D2798=7,1,(IF(WEEKDAY(B2798)=1,2,IF(WEEKDAY(B2798)=7,1,0))))))</f>
        <v>2</v>
      </c>
      <c r="U2798" s="781">
        <f>VLOOKUP(C2798,METADATA!$A$5:$H$29,IF(E2798="HI",2,IF(E2798="LO",6,10))+IF(S2798=1,2,IF(D2798=7,1,(IF(WEEKDAY(B2798)=1,2,IF(WEEKDAY(B2798)=7,1,0))))))</f>
        <v>2</v>
      </c>
    </row>
    <row r="2799" spans="2:21" ht="13.95" customHeight="1" x14ac:dyDescent="0.25">
      <c r="B2799" s="784">
        <f t="shared" si="131"/>
        <v>45499</v>
      </c>
      <c r="C2799" s="785">
        <v>11</v>
      </c>
      <c r="D2799" s="786">
        <f>IFERROR((INDEX(METADATA!$T$2:$T$20,MATCH(B2799,METADATA!$S$2:$S$20,0))),0)</f>
        <v>0</v>
      </c>
      <c r="E2799" s="785" t="str">
        <f t="shared" si="129"/>
        <v>HI</v>
      </c>
      <c r="F2799" s="786">
        <f>VLOOKUP(C2799,METADATA!$A$5:$H$29,IF(E2799="HI",2,IF(E2799="LO",6,10))+IF(D2799=1,2,IF(D2799=7,1,(IF(WEEKDAY(B2799)=1,2,IF(WEEKDAY(B2799)=7,1,0))))))</f>
        <v>2</v>
      </c>
      <c r="G2799" s="786">
        <f>VLOOKUP(C2799,METADATA!$J$5:$Q$29,IF(E2799="HI",2,IF(E2799="LO",6,10))+IF(D2799=1,2,IF(D2799=7,1,(IF(WEEKDAY(B2799)=1,2,IF(WEEKDAY(B2799)=7,1,0))))))</f>
        <v>2</v>
      </c>
      <c r="H2799" s="787">
        <v>16373.25</v>
      </c>
      <c r="I2799" s="788">
        <v>2946.7149810791016</v>
      </c>
      <c r="K2799" s="795">
        <v>824.32500000000005</v>
      </c>
      <c r="M2799" s="798">
        <f t="shared" si="130"/>
        <v>16636.299009762239</v>
      </c>
      <c r="N2799" s="303"/>
      <c r="S2799" s="786">
        <v>0</v>
      </c>
      <c r="T2799" s="781">
        <f>VLOOKUP(C2799,METADATA!$J$5:$Q$29,IF(E2799="HI",2,IF(E2799="LO",6,10))+IF(S2799=1,2,IF(D2799=7,1,(IF(WEEKDAY(B2799)=1,2,IF(WEEKDAY(B2799)=7,1,0))))))</f>
        <v>2</v>
      </c>
      <c r="U2799" s="781">
        <f>VLOOKUP(C2799,METADATA!$A$5:$H$29,IF(E2799="HI",2,IF(E2799="LO",6,10))+IF(S2799=1,2,IF(D2799=7,1,(IF(WEEKDAY(B2799)=1,2,IF(WEEKDAY(B2799)=7,1,0))))))</f>
        <v>2</v>
      </c>
    </row>
    <row r="2800" spans="2:21" ht="13.95" customHeight="1" x14ac:dyDescent="0.25">
      <c r="B2800" s="784">
        <f t="shared" si="131"/>
        <v>45499</v>
      </c>
      <c r="C2800" s="785">
        <v>12</v>
      </c>
      <c r="D2800" s="786">
        <f>IFERROR((INDEX(METADATA!$T$2:$T$20,MATCH(B2800,METADATA!$S$2:$S$20,0))),0)</f>
        <v>0</v>
      </c>
      <c r="E2800" s="785" t="str">
        <f t="shared" si="129"/>
        <v>HI</v>
      </c>
      <c r="F2800" s="786">
        <f>VLOOKUP(C2800,METADATA!$A$5:$H$29,IF(E2800="HI",2,IF(E2800="LO",6,10))+IF(D2800=1,2,IF(D2800=7,1,(IF(WEEKDAY(B2800)=1,2,IF(WEEKDAY(B2800)=7,1,0))))))</f>
        <v>2</v>
      </c>
      <c r="G2800" s="786">
        <f>VLOOKUP(C2800,METADATA!$J$5:$Q$29,IF(E2800="HI",2,IF(E2800="LO",6,10))+IF(D2800=1,2,IF(D2800=7,1,(IF(WEEKDAY(B2800)=1,2,IF(WEEKDAY(B2800)=7,1,0))))))</f>
        <v>2</v>
      </c>
      <c r="H2800" s="787">
        <v>15980.25</v>
      </c>
      <c r="I2800" s="788">
        <v>1633.0800476074219</v>
      </c>
      <c r="K2800" s="795">
        <v>882.73749999999995</v>
      </c>
      <c r="M2800" s="798">
        <f t="shared" si="130"/>
        <v>16063.47846838889</v>
      </c>
      <c r="N2800" s="303"/>
      <c r="S2800" s="786">
        <v>0</v>
      </c>
      <c r="T2800" s="781">
        <f>VLOOKUP(C2800,METADATA!$J$5:$Q$29,IF(E2800="HI",2,IF(E2800="LO",6,10))+IF(S2800=1,2,IF(D2800=7,1,(IF(WEEKDAY(B2800)=1,2,IF(WEEKDAY(B2800)=7,1,0))))))</f>
        <v>2</v>
      </c>
      <c r="U2800" s="781">
        <f>VLOOKUP(C2800,METADATA!$A$5:$H$29,IF(E2800="HI",2,IF(E2800="LO",6,10))+IF(S2800=1,2,IF(D2800=7,1,(IF(WEEKDAY(B2800)=1,2,IF(WEEKDAY(B2800)=7,1,0))))))</f>
        <v>2</v>
      </c>
    </row>
    <row r="2801" spans="2:21" ht="13.95" customHeight="1" x14ac:dyDescent="0.25">
      <c r="B2801" s="784">
        <f t="shared" si="131"/>
        <v>45499</v>
      </c>
      <c r="C2801" s="785">
        <v>13</v>
      </c>
      <c r="D2801" s="786">
        <f>IFERROR((INDEX(METADATA!$T$2:$T$20,MATCH(B2801,METADATA!$S$2:$S$20,0))),0)</f>
        <v>0</v>
      </c>
      <c r="E2801" s="785" t="str">
        <f t="shared" si="129"/>
        <v>HI</v>
      </c>
      <c r="F2801" s="786">
        <f>VLOOKUP(C2801,METADATA!$A$5:$H$29,IF(E2801="HI",2,IF(E2801="LO",6,10))+IF(D2801=1,2,IF(D2801=7,1,(IF(WEEKDAY(B2801)=1,2,IF(WEEKDAY(B2801)=7,1,0))))))</f>
        <v>2</v>
      </c>
      <c r="G2801" s="786">
        <f>VLOOKUP(C2801,METADATA!$J$5:$Q$29,IF(E2801="HI",2,IF(E2801="LO",6,10))+IF(D2801=1,2,IF(D2801=7,1,(IF(WEEKDAY(B2801)=1,2,IF(WEEKDAY(B2801)=7,1,0))))))</f>
        <v>2</v>
      </c>
      <c r="H2801" s="787">
        <v>15128</v>
      </c>
      <c r="I2801" s="788">
        <v>2416.2499389648438</v>
      </c>
      <c r="K2801" s="795">
        <v>909.3125</v>
      </c>
      <c r="M2801" s="798">
        <f t="shared" si="130"/>
        <v>15319.746987713199</v>
      </c>
      <c r="N2801" s="303"/>
      <c r="S2801" s="786">
        <v>0</v>
      </c>
      <c r="T2801" s="781">
        <f>VLOOKUP(C2801,METADATA!$J$5:$Q$29,IF(E2801="HI",2,IF(E2801="LO",6,10))+IF(S2801=1,2,IF(D2801=7,1,(IF(WEEKDAY(B2801)=1,2,IF(WEEKDAY(B2801)=7,1,0))))))</f>
        <v>2</v>
      </c>
      <c r="U2801" s="781">
        <f>VLOOKUP(C2801,METADATA!$A$5:$H$29,IF(E2801="HI",2,IF(E2801="LO",6,10))+IF(S2801=1,2,IF(D2801=7,1,(IF(WEEKDAY(B2801)=1,2,IF(WEEKDAY(B2801)=7,1,0))))))</f>
        <v>2</v>
      </c>
    </row>
    <row r="2802" spans="2:21" ht="13.95" customHeight="1" x14ac:dyDescent="0.25">
      <c r="B2802" s="784">
        <f t="shared" si="131"/>
        <v>45499</v>
      </c>
      <c r="C2802" s="785">
        <v>14</v>
      </c>
      <c r="D2802" s="786">
        <f>IFERROR((INDEX(METADATA!$T$2:$T$20,MATCH(B2802,METADATA!$S$2:$S$20,0))),0)</f>
        <v>0</v>
      </c>
      <c r="E2802" s="785" t="str">
        <f t="shared" si="129"/>
        <v>HI</v>
      </c>
      <c r="F2802" s="786">
        <f>VLOOKUP(C2802,METADATA!$A$5:$H$29,IF(E2802="HI",2,IF(E2802="LO",6,10))+IF(D2802=1,2,IF(D2802=7,1,(IF(WEEKDAY(B2802)=1,2,IF(WEEKDAY(B2802)=7,1,0))))))</f>
        <v>2</v>
      </c>
      <c r="G2802" s="786">
        <f>VLOOKUP(C2802,METADATA!$J$5:$Q$29,IF(E2802="HI",2,IF(E2802="LO",6,10))+IF(D2802=1,2,IF(D2802=7,1,(IF(WEEKDAY(B2802)=1,2,IF(WEEKDAY(B2802)=7,1,0))))))</f>
        <v>2</v>
      </c>
      <c r="H2802" s="787">
        <v>14967.75</v>
      </c>
      <c r="I2802" s="788">
        <v>2752.2498779296875</v>
      </c>
      <c r="K2802" s="795">
        <v>905.6</v>
      </c>
      <c r="M2802" s="798">
        <f t="shared" si="130"/>
        <v>15218.686521939531</v>
      </c>
      <c r="N2802" s="303"/>
      <c r="S2802" s="786">
        <v>0</v>
      </c>
      <c r="T2802" s="781">
        <f>VLOOKUP(C2802,METADATA!$J$5:$Q$29,IF(E2802="HI",2,IF(E2802="LO",6,10))+IF(S2802=1,2,IF(D2802=7,1,(IF(WEEKDAY(B2802)=1,2,IF(WEEKDAY(B2802)=7,1,0))))))</f>
        <v>2</v>
      </c>
      <c r="U2802" s="781">
        <f>VLOOKUP(C2802,METADATA!$A$5:$H$29,IF(E2802="HI",2,IF(E2802="LO",6,10))+IF(S2802=1,2,IF(D2802=7,1,(IF(WEEKDAY(B2802)=1,2,IF(WEEKDAY(B2802)=7,1,0))))))</f>
        <v>2</v>
      </c>
    </row>
    <row r="2803" spans="2:21" ht="13.95" customHeight="1" x14ac:dyDescent="0.25">
      <c r="B2803" s="784">
        <f t="shared" si="131"/>
        <v>45499</v>
      </c>
      <c r="C2803" s="785">
        <v>15</v>
      </c>
      <c r="D2803" s="786">
        <f>IFERROR((INDEX(METADATA!$T$2:$T$20,MATCH(B2803,METADATA!$S$2:$S$20,0))),0)</f>
        <v>0</v>
      </c>
      <c r="E2803" s="785" t="str">
        <f t="shared" si="129"/>
        <v>HI</v>
      </c>
      <c r="F2803" s="786">
        <f>VLOOKUP(C2803,METADATA!$A$5:$H$29,IF(E2803="HI",2,IF(E2803="LO",6,10))+IF(D2803=1,2,IF(D2803=7,1,(IF(WEEKDAY(B2803)=1,2,IF(WEEKDAY(B2803)=7,1,0))))))</f>
        <v>2</v>
      </c>
      <c r="G2803" s="786">
        <f>VLOOKUP(C2803,METADATA!$J$5:$Q$29,IF(E2803="HI",2,IF(E2803="LO",6,10))+IF(D2803=1,2,IF(D2803=7,1,(IF(WEEKDAY(B2803)=1,2,IF(WEEKDAY(B2803)=7,1,0))))))</f>
        <v>2</v>
      </c>
      <c r="H2803" s="787">
        <v>14556.5</v>
      </c>
      <c r="I2803" s="788">
        <v>2484.625</v>
      </c>
      <c r="K2803" s="795">
        <v>913.98749999999995</v>
      </c>
      <c r="M2803" s="798">
        <f t="shared" si="130"/>
        <v>14767.025890158959</v>
      </c>
      <c r="N2803" s="303"/>
      <c r="S2803" s="786">
        <v>0</v>
      </c>
      <c r="T2803" s="781">
        <f>VLOOKUP(C2803,METADATA!$J$5:$Q$29,IF(E2803="HI",2,IF(E2803="LO",6,10))+IF(S2803=1,2,IF(D2803=7,1,(IF(WEEKDAY(B2803)=1,2,IF(WEEKDAY(B2803)=7,1,0))))))</f>
        <v>2</v>
      </c>
      <c r="U2803" s="781">
        <f>VLOOKUP(C2803,METADATA!$A$5:$H$29,IF(E2803="HI",2,IF(E2803="LO",6,10))+IF(S2803=1,2,IF(D2803=7,1,(IF(WEEKDAY(B2803)=1,2,IF(WEEKDAY(B2803)=7,1,0))))))</f>
        <v>2</v>
      </c>
    </row>
    <row r="2804" spans="2:21" ht="13.95" customHeight="1" x14ac:dyDescent="0.25">
      <c r="B2804" s="784">
        <f t="shared" si="131"/>
        <v>45499</v>
      </c>
      <c r="C2804" s="785">
        <v>16</v>
      </c>
      <c r="D2804" s="786">
        <f>IFERROR((INDEX(METADATA!$T$2:$T$20,MATCH(B2804,METADATA!$S$2:$S$20,0))),0)</f>
        <v>0</v>
      </c>
      <c r="E2804" s="785" t="str">
        <f t="shared" si="129"/>
        <v>HI</v>
      </c>
      <c r="F2804" s="786">
        <f>VLOOKUP(C2804,METADATA!$A$5:$H$29,IF(E2804="HI",2,IF(E2804="LO",6,10))+IF(D2804=1,2,IF(D2804=7,1,(IF(WEEKDAY(B2804)=1,2,IF(WEEKDAY(B2804)=7,1,0))))))</f>
        <v>2</v>
      </c>
      <c r="G2804" s="786">
        <f>VLOOKUP(C2804,METADATA!$J$5:$Q$29,IF(E2804="HI",2,IF(E2804="LO",6,10))+IF(D2804=1,2,IF(D2804=7,1,(IF(WEEKDAY(B2804)=1,2,IF(WEEKDAY(B2804)=7,1,0))))))</f>
        <v>2</v>
      </c>
      <c r="H2804" s="787">
        <v>14447.75</v>
      </c>
      <c r="I2804" s="788">
        <v>1623.427490234375</v>
      </c>
      <c r="K2804" s="795">
        <v>902.26250000000005</v>
      </c>
      <c r="M2804" s="798">
        <f t="shared" si="130"/>
        <v>14538.67245929107</v>
      </c>
      <c r="N2804" s="303"/>
      <c r="S2804" s="786">
        <v>0</v>
      </c>
      <c r="T2804" s="781">
        <f>VLOOKUP(C2804,METADATA!$J$5:$Q$29,IF(E2804="HI",2,IF(E2804="LO",6,10))+IF(S2804=1,2,IF(D2804=7,1,(IF(WEEKDAY(B2804)=1,2,IF(WEEKDAY(B2804)=7,1,0))))))</f>
        <v>2</v>
      </c>
      <c r="U2804" s="781">
        <f>VLOOKUP(C2804,METADATA!$A$5:$H$29,IF(E2804="HI",2,IF(E2804="LO",6,10))+IF(S2804=1,2,IF(D2804=7,1,(IF(WEEKDAY(B2804)=1,2,IF(WEEKDAY(B2804)=7,1,0))))))</f>
        <v>2</v>
      </c>
    </row>
    <row r="2805" spans="2:21" ht="13.95" customHeight="1" x14ac:dyDescent="0.25">
      <c r="B2805" s="784">
        <f t="shared" si="131"/>
        <v>45499</v>
      </c>
      <c r="C2805" s="785">
        <v>17</v>
      </c>
      <c r="D2805" s="786">
        <f>IFERROR((INDEX(METADATA!$T$2:$T$20,MATCH(B2805,METADATA!$S$2:$S$20,0))),0)</f>
        <v>0</v>
      </c>
      <c r="E2805" s="785" t="str">
        <f t="shared" si="129"/>
        <v>HI</v>
      </c>
      <c r="F2805" s="786">
        <f>VLOOKUP(C2805,METADATA!$A$5:$H$29,IF(E2805="HI",2,IF(E2805="LO",6,10))+IF(D2805=1,2,IF(D2805=7,1,(IF(WEEKDAY(B2805)=1,2,IF(WEEKDAY(B2805)=7,1,0))))))</f>
        <v>1</v>
      </c>
      <c r="G2805" s="786">
        <f>VLOOKUP(C2805,METADATA!$J$5:$Q$29,IF(E2805="HI",2,IF(E2805="LO",6,10))+IF(D2805=1,2,IF(D2805=7,1,(IF(WEEKDAY(B2805)=1,2,IF(WEEKDAY(B2805)=7,1,0))))))</f>
        <v>1</v>
      </c>
      <c r="H2805" s="787">
        <v>14199.5</v>
      </c>
      <c r="I2805" s="788">
        <v>1580.3249816894531</v>
      </c>
      <c r="K2805" s="795">
        <v>933.76250000000005</v>
      </c>
      <c r="M2805" s="798">
        <f t="shared" si="130"/>
        <v>14287.170024107356</v>
      </c>
      <c r="N2805" s="303"/>
      <c r="S2805" s="786">
        <v>0</v>
      </c>
      <c r="T2805" s="781">
        <f>VLOOKUP(C2805,METADATA!$J$5:$Q$29,IF(E2805="HI",2,IF(E2805="LO",6,10))+IF(S2805=1,2,IF(D2805=7,1,(IF(WEEKDAY(B2805)=1,2,IF(WEEKDAY(B2805)=7,1,0))))))</f>
        <v>1</v>
      </c>
      <c r="U2805" s="781">
        <f>VLOOKUP(C2805,METADATA!$A$5:$H$29,IF(E2805="HI",2,IF(E2805="LO",6,10))+IF(S2805=1,2,IF(D2805=7,1,(IF(WEEKDAY(B2805)=1,2,IF(WEEKDAY(B2805)=7,1,0))))))</f>
        <v>1</v>
      </c>
    </row>
    <row r="2806" spans="2:21" ht="13.95" customHeight="1" x14ac:dyDescent="0.25">
      <c r="B2806" s="784">
        <f t="shared" si="131"/>
        <v>45499</v>
      </c>
      <c r="C2806" s="785">
        <v>18</v>
      </c>
      <c r="D2806" s="786">
        <f>IFERROR((INDEX(METADATA!$T$2:$T$20,MATCH(B2806,METADATA!$S$2:$S$20,0))),0)</f>
        <v>0</v>
      </c>
      <c r="E2806" s="785" t="str">
        <f t="shared" si="129"/>
        <v>HI</v>
      </c>
      <c r="F2806" s="786">
        <f>VLOOKUP(C2806,METADATA!$A$5:$H$29,IF(E2806="HI",2,IF(E2806="LO",6,10))+IF(D2806=1,2,IF(D2806=7,1,(IF(WEEKDAY(B2806)=1,2,IF(WEEKDAY(B2806)=7,1,0))))))</f>
        <v>1</v>
      </c>
      <c r="G2806" s="786">
        <f>VLOOKUP(C2806,METADATA!$J$5:$Q$29,IF(E2806="HI",2,IF(E2806="LO",6,10))+IF(D2806=1,2,IF(D2806=7,1,(IF(WEEKDAY(B2806)=1,2,IF(WEEKDAY(B2806)=7,1,0))))))</f>
        <v>1</v>
      </c>
      <c r="H2806" s="787">
        <v>13708</v>
      </c>
      <c r="I2806" s="788">
        <v>1924.7774963378906</v>
      </c>
      <c r="K2806" s="795">
        <v>0</v>
      </c>
      <c r="M2806" s="798">
        <f t="shared" si="130"/>
        <v>13842.472048388205</v>
      </c>
      <c r="N2806" s="303"/>
      <c r="S2806" s="786">
        <v>0</v>
      </c>
      <c r="T2806" s="781">
        <f>VLOOKUP(C2806,METADATA!$J$5:$Q$29,IF(E2806="HI",2,IF(E2806="LO",6,10))+IF(S2806=1,2,IF(D2806=7,1,(IF(WEEKDAY(B2806)=1,2,IF(WEEKDAY(B2806)=7,1,0))))))</f>
        <v>1</v>
      </c>
      <c r="U2806" s="781">
        <f>VLOOKUP(C2806,METADATA!$A$5:$H$29,IF(E2806="HI",2,IF(E2806="LO",6,10))+IF(S2806=1,2,IF(D2806=7,1,(IF(WEEKDAY(B2806)=1,2,IF(WEEKDAY(B2806)=7,1,0))))))</f>
        <v>1</v>
      </c>
    </row>
    <row r="2807" spans="2:21" ht="13.95" customHeight="1" x14ac:dyDescent="0.25">
      <c r="B2807" s="784">
        <f t="shared" si="131"/>
        <v>45499</v>
      </c>
      <c r="C2807" s="785">
        <v>19</v>
      </c>
      <c r="D2807" s="786">
        <f>IFERROR((INDEX(METADATA!$T$2:$T$20,MATCH(B2807,METADATA!$S$2:$S$20,0))),0)</f>
        <v>0</v>
      </c>
      <c r="E2807" s="785" t="str">
        <f t="shared" si="129"/>
        <v>HI</v>
      </c>
      <c r="F2807" s="786">
        <f>VLOOKUP(C2807,METADATA!$A$5:$H$29,IF(E2807="HI",2,IF(E2807="LO",6,10))+IF(D2807=1,2,IF(D2807=7,1,(IF(WEEKDAY(B2807)=1,2,IF(WEEKDAY(B2807)=7,1,0))))))</f>
        <v>1</v>
      </c>
      <c r="G2807" s="786">
        <f>VLOOKUP(C2807,METADATA!$J$5:$Q$29,IF(E2807="HI",2,IF(E2807="LO",6,10))+IF(D2807=1,2,IF(D2807=7,1,(IF(WEEKDAY(B2807)=1,2,IF(WEEKDAY(B2807)=7,1,0))))))</f>
        <v>2</v>
      </c>
      <c r="H2807" s="787">
        <v>13902.25</v>
      </c>
      <c r="I2807" s="788">
        <v>3138.0249938964844</v>
      </c>
      <c r="K2807" s="795">
        <v>0</v>
      </c>
      <c r="M2807" s="798">
        <f t="shared" si="130"/>
        <v>14252.008838224141</v>
      </c>
      <c r="N2807" s="303"/>
      <c r="S2807" s="786">
        <v>0</v>
      </c>
      <c r="T2807" s="781">
        <f>VLOOKUP(C2807,METADATA!$J$5:$Q$29,IF(E2807="HI",2,IF(E2807="LO",6,10))+IF(S2807=1,2,IF(D2807=7,1,(IF(WEEKDAY(B2807)=1,2,IF(WEEKDAY(B2807)=7,1,0))))))</f>
        <v>2</v>
      </c>
      <c r="U2807" s="781">
        <f>VLOOKUP(C2807,METADATA!$A$5:$H$29,IF(E2807="HI",2,IF(E2807="LO",6,10))+IF(S2807=1,2,IF(D2807=7,1,(IF(WEEKDAY(B2807)=1,2,IF(WEEKDAY(B2807)=7,1,0))))))</f>
        <v>1</v>
      </c>
    </row>
    <row r="2808" spans="2:21" ht="13.95" customHeight="1" x14ac:dyDescent="0.25">
      <c r="B2808" s="784">
        <f t="shared" si="131"/>
        <v>45499</v>
      </c>
      <c r="C2808" s="785">
        <v>20</v>
      </c>
      <c r="D2808" s="786">
        <f>IFERROR((INDEX(METADATA!$T$2:$T$20,MATCH(B2808,METADATA!$S$2:$S$20,0))),0)</f>
        <v>0</v>
      </c>
      <c r="E2808" s="785" t="str">
        <f t="shared" si="129"/>
        <v>HI</v>
      </c>
      <c r="F2808" s="786">
        <f>VLOOKUP(C2808,METADATA!$A$5:$H$29,IF(E2808="HI",2,IF(E2808="LO",6,10))+IF(D2808=1,2,IF(D2808=7,1,(IF(WEEKDAY(B2808)=1,2,IF(WEEKDAY(B2808)=7,1,0))))))</f>
        <v>2</v>
      </c>
      <c r="G2808" s="786">
        <f>VLOOKUP(C2808,METADATA!$J$5:$Q$29,IF(E2808="HI",2,IF(E2808="LO",6,10))+IF(D2808=1,2,IF(D2808=7,1,(IF(WEEKDAY(B2808)=1,2,IF(WEEKDAY(B2808)=7,1,0))))))</f>
        <v>2</v>
      </c>
      <c r="H2808" s="787">
        <v>12888.5</v>
      </c>
      <c r="I2808" s="788">
        <v>3856.9775085449219</v>
      </c>
      <c r="K2808" s="795">
        <v>0</v>
      </c>
      <c r="M2808" s="798">
        <f t="shared" si="130"/>
        <v>13453.241533229877</v>
      </c>
      <c r="N2808" s="303"/>
      <c r="S2808" s="786">
        <v>0</v>
      </c>
      <c r="T2808" s="781">
        <f>VLOOKUP(C2808,METADATA!$J$5:$Q$29,IF(E2808="HI",2,IF(E2808="LO",6,10))+IF(S2808=1,2,IF(D2808=7,1,(IF(WEEKDAY(B2808)=1,2,IF(WEEKDAY(B2808)=7,1,0))))))</f>
        <v>2</v>
      </c>
      <c r="U2808" s="781">
        <f>VLOOKUP(C2808,METADATA!$A$5:$H$29,IF(E2808="HI",2,IF(E2808="LO",6,10))+IF(S2808=1,2,IF(D2808=7,1,(IF(WEEKDAY(B2808)=1,2,IF(WEEKDAY(B2808)=7,1,0))))))</f>
        <v>2</v>
      </c>
    </row>
    <row r="2809" spans="2:21" ht="13.95" customHeight="1" x14ac:dyDescent="0.25">
      <c r="B2809" s="784">
        <f t="shared" si="131"/>
        <v>45499</v>
      </c>
      <c r="C2809" s="785">
        <v>21</v>
      </c>
      <c r="D2809" s="786">
        <f>IFERROR((INDEX(METADATA!$T$2:$T$20,MATCH(B2809,METADATA!$S$2:$S$20,0))),0)</f>
        <v>0</v>
      </c>
      <c r="E2809" s="785" t="str">
        <f t="shared" si="129"/>
        <v>HI</v>
      </c>
      <c r="F2809" s="786">
        <f>VLOOKUP(C2809,METADATA!$A$5:$H$29,IF(E2809="HI",2,IF(E2809="LO",6,10))+IF(D2809=1,2,IF(D2809=7,1,(IF(WEEKDAY(B2809)=1,2,IF(WEEKDAY(B2809)=7,1,0))))))</f>
        <v>2</v>
      </c>
      <c r="G2809" s="786">
        <f>VLOOKUP(C2809,METADATA!$J$5:$Q$29,IF(E2809="HI",2,IF(E2809="LO",6,10))+IF(D2809=1,2,IF(D2809=7,1,(IF(WEEKDAY(B2809)=1,2,IF(WEEKDAY(B2809)=7,1,0))))))</f>
        <v>2</v>
      </c>
      <c r="H2809" s="787">
        <v>11509.25</v>
      </c>
      <c r="I2809" s="788">
        <v>3912.7049560546875</v>
      </c>
      <c r="K2809" s="795">
        <v>0</v>
      </c>
      <c r="M2809" s="798">
        <f t="shared" si="130"/>
        <v>12156.154640166227</v>
      </c>
      <c r="N2809" s="303"/>
      <c r="S2809" s="786">
        <v>0</v>
      </c>
      <c r="T2809" s="781">
        <f>VLOOKUP(C2809,METADATA!$J$5:$Q$29,IF(E2809="HI",2,IF(E2809="LO",6,10))+IF(S2809=1,2,IF(D2809=7,1,(IF(WEEKDAY(B2809)=1,2,IF(WEEKDAY(B2809)=7,1,0))))))</f>
        <v>2</v>
      </c>
      <c r="U2809" s="781">
        <f>VLOOKUP(C2809,METADATA!$A$5:$H$29,IF(E2809="HI",2,IF(E2809="LO",6,10))+IF(S2809=1,2,IF(D2809=7,1,(IF(WEEKDAY(B2809)=1,2,IF(WEEKDAY(B2809)=7,1,0))))))</f>
        <v>2</v>
      </c>
    </row>
    <row r="2810" spans="2:21" ht="13.95" customHeight="1" x14ac:dyDescent="0.25">
      <c r="B2810" s="784">
        <f t="shared" si="131"/>
        <v>45499</v>
      </c>
      <c r="C2810" s="785">
        <v>22</v>
      </c>
      <c r="D2810" s="786">
        <f>IFERROR((INDEX(METADATA!$T$2:$T$20,MATCH(B2810,METADATA!$S$2:$S$20,0))),0)</f>
        <v>0</v>
      </c>
      <c r="E2810" s="785" t="str">
        <f t="shared" si="129"/>
        <v>HI</v>
      </c>
      <c r="F2810" s="786">
        <f>VLOOKUP(C2810,METADATA!$A$5:$H$29,IF(E2810="HI",2,IF(E2810="LO",6,10))+IF(D2810=1,2,IF(D2810=7,1,(IF(WEEKDAY(B2810)=1,2,IF(WEEKDAY(B2810)=7,1,0))))))</f>
        <v>3</v>
      </c>
      <c r="G2810" s="786">
        <f>VLOOKUP(C2810,METADATA!$J$5:$Q$29,IF(E2810="HI",2,IF(E2810="LO",6,10))+IF(D2810=1,2,IF(D2810=7,1,(IF(WEEKDAY(B2810)=1,2,IF(WEEKDAY(B2810)=7,1,0))))))</f>
        <v>3</v>
      </c>
      <c r="H2810" s="787">
        <v>10364</v>
      </c>
      <c r="I2810" s="788">
        <v>4022.5750122070313</v>
      </c>
      <c r="K2810" s="795">
        <v>0</v>
      </c>
      <c r="M2810" s="798">
        <f t="shared" si="130"/>
        <v>11117.266108573294</v>
      </c>
      <c r="N2810" s="303"/>
      <c r="S2810" s="786">
        <v>0</v>
      </c>
      <c r="T2810" s="781">
        <f>VLOOKUP(C2810,METADATA!$J$5:$Q$29,IF(E2810="HI",2,IF(E2810="LO",6,10))+IF(S2810=1,2,IF(D2810=7,1,(IF(WEEKDAY(B2810)=1,2,IF(WEEKDAY(B2810)=7,1,0))))))</f>
        <v>3</v>
      </c>
      <c r="U2810" s="781">
        <f>VLOOKUP(C2810,METADATA!$A$5:$H$29,IF(E2810="HI",2,IF(E2810="LO",6,10))+IF(S2810=1,2,IF(D2810=7,1,(IF(WEEKDAY(B2810)=1,2,IF(WEEKDAY(B2810)=7,1,0))))))</f>
        <v>3</v>
      </c>
    </row>
    <row r="2811" spans="2:21" ht="13.95" customHeight="1" x14ac:dyDescent="0.25">
      <c r="B2811" s="784">
        <f t="shared" si="131"/>
        <v>45499</v>
      </c>
      <c r="C2811" s="785">
        <v>23</v>
      </c>
      <c r="D2811" s="786">
        <f>IFERROR((INDEX(METADATA!$T$2:$T$20,MATCH(B2811,METADATA!$S$2:$S$20,0))),0)</f>
        <v>0</v>
      </c>
      <c r="E2811" s="785" t="str">
        <f t="shared" si="129"/>
        <v>HI</v>
      </c>
      <c r="F2811" s="786">
        <f>VLOOKUP(C2811,METADATA!$A$5:$H$29,IF(E2811="HI",2,IF(E2811="LO",6,10))+IF(D2811=1,2,IF(D2811=7,1,(IF(WEEKDAY(B2811)=1,2,IF(WEEKDAY(B2811)=7,1,0))))))</f>
        <v>3</v>
      </c>
      <c r="G2811" s="786">
        <f>VLOOKUP(C2811,METADATA!$J$5:$Q$29,IF(E2811="HI",2,IF(E2811="LO",6,10))+IF(D2811=1,2,IF(D2811=7,1,(IF(WEEKDAY(B2811)=1,2,IF(WEEKDAY(B2811)=7,1,0))))))</f>
        <v>3</v>
      </c>
      <c r="H2811" s="787">
        <v>9548.5</v>
      </c>
      <c r="I2811" s="788">
        <v>4395.0649719238281</v>
      </c>
      <c r="K2811" s="795">
        <v>0</v>
      </c>
      <c r="M2811" s="798">
        <f t="shared" si="130"/>
        <v>10511.443685689983</v>
      </c>
      <c r="N2811" s="303"/>
      <c r="S2811" s="786">
        <v>0</v>
      </c>
      <c r="T2811" s="781">
        <f>VLOOKUP(C2811,METADATA!$J$5:$Q$29,IF(E2811="HI",2,IF(E2811="LO",6,10))+IF(S2811=1,2,IF(D2811=7,1,(IF(WEEKDAY(B2811)=1,2,IF(WEEKDAY(B2811)=7,1,0))))))</f>
        <v>3</v>
      </c>
      <c r="U2811" s="781">
        <f>VLOOKUP(C2811,METADATA!$A$5:$H$29,IF(E2811="HI",2,IF(E2811="LO",6,10))+IF(S2811=1,2,IF(D2811=7,1,(IF(WEEKDAY(B2811)=1,2,IF(WEEKDAY(B2811)=7,1,0))))))</f>
        <v>3</v>
      </c>
    </row>
    <row r="2812" spans="2:21" ht="13.95" customHeight="1" x14ac:dyDescent="0.25">
      <c r="B2812" s="784">
        <f t="shared" si="131"/>
        <v>45500</v>
      </c>
      <c r="C2812" s="785">
        <v>0</v>
      </c>
      <c r="D2812" s="786">
        <f>IFERROR((INDEX(METADATA!$T$2:$T$20,MATCH(B2812,METADATA!$S$2:$S$20,0))),0)</f>
        <v>0</v>
      </c>
      <c r="E2812" s="785" t="str">
        <f t="shared" si="129"/>
        <v>HI</v>
      </c>
      <c r="F2812" s="786">
        <f>VLOOKUP(C2812,METADATA!$A$5:$H$29,IF(E2812="HI",2,IF(E2812="LO",6,10))+IF(D2812=1,2,IF(D2812=7,1,(IF(WEEKDAY(B2812)=1,2,IF(WEEKDAY(B2812)=7,1,0))))))</f>
        <v>3</v>
      </c>
      <c r="G2812" s="786">
        <f>VLOOKUP(C2812,METADATA!$J$5:$Q$29,IF(E2812="HI",2,IF(E2812="LO",6,10))+IF(D2812=1,2,IF(D2812=7,1,(IF(WEEKDAY(B2812)=1,2,IF(WEEKDAY(B2812)=7,1,0))))))</f>
        <v>3</v>
      </c>
      <c r="H2812" s="787">
        <v>8592.5</v>
      </c>
      <c r="I2812" s="788">
        <v>4103.4200439453125</v>
      </c>
      <c r="K2812" s="795">
        <v>0</v>
      </c>
      <c r="M2812" s="798">
        <f t="shared" si="130"/>
        <v>9522.0329923316349</v>
      </c>
      <c r="N2812" s="303"/>
      <c r="S2812" s="786">
        <v>0</v>
      </c>
      <c r="T2812" s="781">
        <f>VLOOKUP(C2812,METADATA!$J$5:$Q$29,IF(E2812="HI",2,IF(E2812="LO",6,10))+IF(S2812=1,2,IF(D2812=7,1,(IF(WEEKDAY(B2812)=1,2,IF(WEEKDAY(B2812)=7,1,0))))))</f>
        <v>3</v>
      </c>
      <c r="U2812" s="781">
        <f>VLOOKUP(C2812,METADATA!$A$5:$H$29,IF(E2812="HI",2,IF(E2812="LO",6,10))+IF(S2812=1,2,IF(D2812=7,1,(IF(WEEKDAY(B2812)=1,2,IF(WEEKDAY(B2812)=7,1,0))))))</f>
        <v>3</v>
      </c>
    </row>
    <row r="2813" spans="2:21" ht="13.95" customHeight="1" x14ac:dyDescent="0.25">
      <c r="B2813" s="784">
        <f t="shared" si="131"/>
        <v>45500</v>
      </c>
      <c r="C2813" s="785">
        <v>1</v>
      </c>
      <c r="D2813" s="786">
        <f>IFERROR((INDEX(METADATA!$T$2:$T$20,MATCH(B2813,METADATA!$S$2:$S$20,0))),0)</f>
        <v>0</v>
      </c>
      <c r="E2813" s="785" t="str">
        <f t="shared" si="129"/>
        <v>HI</v>
      </c>
      <c r="F2813" s="786">
        <f>VLOOKUP(C2813,METADATA!$A$5:$H$29,IF(E2813="HI",2,IF(E2813="LO",6,10))+IF(D2813=1,2,IF(D2813=7,1,(IF(WEEKDAY(B2813)=1,2,IF(WEEKDAY(B2813)=7,1,0))))))</f>
        <v>3</v>
      </c>
      <c r="G2813" s="786">
        <f>VLOOKUP(C2813,METADATA!$J$5:$Q$29,IF(E2813="HI",2,IF(E2813="LO",6,10))+IF(D2813=1,2,IF(D2813=7,1,(IF(WEEKDAY(B2813)=1,2,IF(WEEKDAY(B2813)=7,1,0))))))</f>
        <v>3</v>
      </c>
      <c r="H2813" s="787">
        <v>8019.75</v>
      </c>
      <c r="I2813" s="788">
        <v>4217.1699829101563</v>
      </c>
      <c r="K2813" s="795">
        <v>0</v>
      </c>
      <c r="M2813" s="798">
        <f t="shared" si="130"/>
        <v>9060.9553981497138</v>
      </c>
      <c r="N2813" s="303"/>
      <c r="S2813" s="786">
        <v>0</v>
      </c>
      <c r="T2813" s="781">
        <f>VLOOKUP(C2813,METADATA!$J$5:$Q$29,IF(E2813="HI",2,IF(E2813="LO",6,10))+IF(S2813=1,2,IF(D2813=7,1,(IF(WEEKDAY(B2813)=1,2,IF(WEEKDAY(B2813)=7,1,0))))))</f>
        <v>3</v>
      </c>
      <c r="U2813" s="781">
        <f>VLOOKUP(C2813,METADATA!$A$5:$H$29,IF(E2813="HI",2,IF(E2813="LO",6,10))+IF(S2813=1,2,IF(D2813=7,1,(IF(WEEKDAY(B2813)=1,2,IF(WEEKDAY(B2813)=7,1,0))))))</f>
        <v>3</v>
      </c>
    </row>
    <row r="2814" spans="2:21" ht="13.95" customHeight="1" x14ac:dyDescent="0.25">
      <c r="B2814" s="784">
        <f t="shared" si="131"/>
        <v>45500</v>
      </c>
      <c r="C2814" s="785">
        <v>2</v>
      </c>
      <c r="D2814" s="786">
        <f>IFERROR((INDEX(METADATA!$T$2:$T$20,MATCH(B2814,METADATA!$S$2:$S$20,0))),0)</f>
        <v>0</v>
      </c>
      <c r="E2814" s="785" t="str">
        <f t="shared" si="129"/>
        <v>HI</v>
      </c>
      <c r="F2814" s="786">
        <f>VLOOKUP(C2814,METADATA!$A$5:$H$29,IF(E2814="HI",2,IF(E2814="LO",6,10))+IF(D2814=1,2,IF(D2814=7,1,(IF(WEEKDAY(B2814)=1,2,IF(WEEKDAY(B2814)=7,1,0))))))</f>
        <v>3</v>
      </c>
      <c r="G2814" s="786">
        <f>VLOOKUP(C2814,METADATA!$J$5:$Q$29,IF(E2814="HI",2,IF(E2814="LO",6,10))+IF(D2814=1,2,IF(D2814=7,1,(IF(WEEKDAY(B2814)=1,2,IF(WEEKDAY(B2814)=7,1,0))))))</f>
        <v>3</v>
      </c>
      <c r="H2814" s="787">
        <v>8065.25</v>
      </c>
      <c r="I2814" s="788">
        <v>4246.7349853515625</v>
      </c>
      <c r="K2814" s="795">
        <v>0</v>
      </c>
      <c r="M2814" s="798">
        <f t="shared" si="130"/>
        <v>9114.9885133393855</v>
      </c>
      <c r="N2814" s="303"/>
      <c r="S2814" s="786">
        <v>0</v>
      </c>
      <c r="T2814" s="781">
        <f>VLOOKUP(C2814,METADATA!$J$5:$Q$29,IF(E2814="HI",2,IF(E2814="LO",6,10))+IF(S2814=1,2,IF(D2814=7,1,(IF(WEEKDAY(B2814)=1,2,IF(WEEKDAY(B2814)=7,1,0))))))</f>
        <v>3</v>
      </c>
      <c r="U2814" s="781">
        <f>VLOOKUP(C2814,METADATA!$A$5:$H$29,IF(E2814="HI",2,IF(E2814="LO",6,10))+IF(S2814=1,2,IF(D2814=7,1,(IF(WEEKDAY(B2814)=1,2,IF(WEEKDAY(B2814)=7,1,0))))))</f>
        <v>3</v>
      </c>
    </row>
    <row r="2815" spans="2:21" ht="13.95" customHeight="1" x14ac:dyDescent="0.25">
      <c r="B2815" s="784">
        <f t="shared" si="131"/>
        <v>45500</v>
      </c>
      <c r="C2815" s="785">
        <v>3</v>
      </c>
      <c r="D2815" s="786">
        <f>IFERROR((INDEX(METADATA!$T$2:$T$20,MATCH(B2815,METADATA!$S$2:$S$20,0))),0)</f>
        <v>0</v>
      </c>
      <c r="E2815" s="785" t="str">
        <f t="shared" si="129"/>
        <v>HI</v>
      </c>
      <c r="F2815" s="786">
        <f>VLOOKUP(C2815,METADATA!$A$5:$H$29,IF(E2815="HI",2,IF(E2815="LO",6,10))+IF(D2815=1,2,IF(D2815=7,1,(IF(WEEKDAY(B2815)=1,2,IF(WEEKDAY(B2815)=7,1,0))))))</f>
        <v>3</v>
      </c>
      <c r="G2815" s="786">
        <f>VLOOKUP(C2815,METADATA!$J$5:$Q$29,IF(E2815="HI",2,IF(E2815="LO",6,10))+IF(D2815=1,2,IF(D2815=7,1,(IF(WEEKDAY(B2815)=1,2,IF(WEEKDAY(B2815)=7,1,0))))))</f>
        <v>3</v>
      </c>
      <c r="H2815" s="787">
        <v>8262.25</v>
      </c>
      <c r="I2815" s="788">
        <v>3924.5799255371094</v>
      </c>
      <c r="K2815" s="795">
        <v>0</v>
      </c>
      <c r="M2815" s="798">
        <f t="shared" si="130"/>
        <v>9146.9723217264018</v>
      </c>
      <c r="N2815" s="303"/>
      <c r="S2815" s="786">
        <v>0</v>
      </c>
      <c r="T2815" s="781">
        <f>VLOOKUP(C2815,METADATA!$J$5:$Q$29,IF(E2815="HI",2,IF(E2815="LO",6,10))+IF(S2815=1,2,IF(D2815=7,1,(IF(WEEKDAY(B2815)=1,2,IF(WEEKDAY(B2815)=7,1,0))))))</f>
        <v>3</v>
      </c>
      <c r="U2815" s="781">
        <f>VLOOKUP(C2815,METADATA!$A$5:$H$29,IF(E2815="HI",2,IF(E2815="LO",6,10))+IF(S2815=1,2,IF(D2815=7,1,(IF(WEEKDAY(B2815)=1,2,IF(WEEKDAY(B2815)=7,1,0))))))</f>
        <v>3</v>
      </c>
    </row>
    <row r="2816" spans="2:21" ht="13.95" customHeight="1" x14ac:dyDescent="0.25">
      <c r="B2816" s="784">
        <f t="shared" si="131"/>
        <v>45500</v>
      </c>
      <c r="C2816" s="785">
        <v>4</v>
      </c>
      <c r="D2816" s="786">
        <f>IFERROR((INDEX(METADATA!$T$2:$T$20,MATCH(B2816,METADATA!$S$2:$S$20,0))),0)</f>
        <v>0</v>
      </c>
      <c r="E2816" s="785" t="str">
        <f t="shared" si="129"/>
        <v>HI</v>
      </c>
      <c r="F2816" s="786">
        <f>VLOOKUP(C2816,METADATA!$A$5:$H$29,IF(E2816="HI",2,IF(E2816="LO",6,10))+IF(D2816=1,2,IF(D2816=7,1,(IF(WEEKDAY(B2816)=1,2,IF(WEEKDAY(B2816)=7,1,0))))))</f>
        <v>3</v>
      </c>
      <c r="G2816" s="786">
        <f>VLOOKUP(C2816,METADATA!$J$5:$Q$29,IF(E2816="HI",2,IF(E2816="LO",6,10))+IF(D2816=1,2,IF(D2816=7,1,(IF(WEEKDAY(B2816)=1,2,IF(WEEKDAY(B2816)=7,1,0))))))</f>
        <v>3</v>
      </c>
      <c r="H2816" s="787">
        <v>8479.75</v>
      </c>
      <c r="I2816" s="788">
        <v>3583.2550201416016</v>
      </c>
      <c r="K2816" s="795">
        <v>0</v>
      </c>
      <c r="M2816" s="798">
        <f t="shared" si="130"/>
        <v>9205.7523647918097</v>
      </c>
      <c r="N2816" s="303"/>
      <c r="S2816" s="786">
        <v>0</v>
      </c>
      <c r="T2816" s="781">
        <f>VLOOKUP(C2816,METADATA!$J$5:$Q$29,IF(E2816="HI",2,IF(E2816="LO",6,10))+IF(S2816=1,2,IF(D2816=7,1,(IF(WEEKDAY(B2816)=1,2,IF(WEEKDAY(B2816)=7,1,0))))))</f>
        <v>3</v>
      </c>
      <c r="U2816" s="781">
        <f>VLOOKUP(C2816,METADATA!$A$5:$H$29,IF(E2816="HI",2,IF(E2816="LO",6,10))+IF(S2816=1,2,IF(D2816=7,1,(IF(WEEKDAY(B2816)=1,2,IF(WEEKDAY(B2816)=7,1,0))))))</f>
        <v>3</v>
      </c>
    </row>
    <row r="2817" spans="2:21" ht="13.95" customHeight="1" x14ac:dyDescent="0.25">
      <c r="B2817" s="784">
        <f t="shared" si="131"/>
        <v>45500</v>
      </c>
      <c r="C2817" s="785">
        <v>5</v>
      </c>
      <c r="D2817" s="786">
        <f>IFERROR((INDEX(METADATA!$T$2:$T$20,MATCH(B2817,METADATA!$S$2:$S$20,0))),0)</f>
        <v>0</v>
      </c>
      <c r="E2817" s="785" t="str">
        <f t="shared" si="129"/>
        <v>HI</v>
      </c>
      <c r="F2817" s="786">
        <f>VLOOKUP(C2817,METADATA!$A$5:$H$29,IF(E2817="HI",2,IF(E2817="LO",6,10))+IF(D2817=1,2,IF(D2817=7,1,(IF(WEEKDAY(B2817)=1,2,IF(WEEKDAY(B2817)=7,1,0))))))</f>
        <v>3</v>
      </c>
      <c r="G2817" s="786">
        <f>VLOOKUP(C2817,METADATA!$J$5:$Q$29,IF(E2817="HI",2,IF(E2817="LO",6,10))+IF(D2817=1,2,IF(D2817=7,1,(IF(WEEKDAY(B2817)=1,2,IF(WEEKDAY(B2817)=7,1,0))))))</f>
        <v>3</v>
      </c>
      <c r="H2817" s="787">
        <v>8988</v>
      </c>
      <c r="I2817" s="788">
        <v>3950.9349670410156</v>
      </c>
      <c r="K2817" s="795">
        <v>870.51250000000005</v>
      </c>
      <c r="M2817" s="798">
        <f t="shared" si="130"/>
        <v>9818.0461963563503</v>
      </c>
      <c r="N2817" s="303"/>
      <c r="S2817" s="786">
        <v>0</v>
      </c>
      <c r="T2817" s="781">
        <f>VLOOKUP(C2817,METADATA!$J$5:$Q$29,IF(E2817="HI",2,IF(E2817="LO",6,10))+IF(S2817=1,2,IF(D2817=7,1,(IF(WEEKDAY(B2817)=1,2,IF(WEEKDAY(B2817)=7,1,0))))))</f>
        <v>3</v>
      </c>
      <c r="U2817" s="781">
        <f>VLOOKUP(C2817,METADATA!$A$5:$H$29,IF(E2817="HI",2,IF(E2817="LO",6,10))+IF(S2817=1,2,IF(D2817=7,1,(IF(WEEKDAY(B2817)=1,2,IF(WEEKDAY(B2817)=7,1,0))))))</f>
        <v>3</v>
      </c>
    </row>
    <row r="2818" spans="2:21" ht="13.95" customHeight="1" x14ac:dyDescent="0.25">
      <c r="B2818" s="784">
        <f t="shared" si="131"/>
        <v>45500</v>
      </c>
      <c r="C2818" s="785">
        <v>6</v>
      </c>
      <c r="D2818" s="786">
        <f>IFERROR((INDEX(METADATA!$T$2:$T$20,MATCH(B2818,METADATA!$S$2:$S$20,0))),0)</f>
        <v>0</v>
      </c>
      <c r="E2818" s="785" t="str">
        <f t="shared" si="129"/>
        <v>HI</v>
      </c>
      <c r="F2818" s="786">
        <f>VLOOKUP(C2818,METADATA!$A$5:$H$29,IF(E2818="HI",2,IF(E2818="LO",6,10))+IF(D2818=1,2,IF(D2818=7,1,(IF(WEEKDAY(B2818)=1,2,IF(WEEKDAY(B2818)=7,1,0))))))</f>
        <v>3</v>
      </c>
      <c r="G2818" s="786">
        <f>VLOOKUP(C2818,METADATA!$J$5:$Q$29,IF(E2818="HI",2,IF(E2818="LO",6,10))+IF(D2818=1,2,IF(D2818=7,1,(IF(WEEKDAY(B2818)=1,2,IF(WEEKDAY(B2818)=7,1,0))))))</f>
        <v>3</v>
      </c>
      <c r="H2818" s="787">
        <v>9695.5</v>
      </c>
      <c r="I2818" s="788">
        <v>3550.3949584960938</v>
      </c>
      <c r="K2818" s="795">
        <v>865.8125</v>
      </c>
      <c r="M2818" s="798">
        <f t="shared" si="130"/>
        <v>10325.116203283838</v>
      </c>
      <c r="N2818" s="303"/>
      <c r="S2818" s="786">
        <v>0</v>
      </c>
      <c r="T2818" s="781">
        <f>VLOOKUP(C2818,METADATA!$J$5:$Q$29,IF(E2818="HI",2,IF(E2818="LO",6,10))+IF(S2818=1,2,IF(D2818=7,1,(IF(WEEKDAY(B2818)=1,2,IF(WEEKDAY(B2818)=7,1,0))))))</f>
        <v>3</v>
      </c>
      <c r="U2818" s="781">
        <f>VLOOKUP(C2818,METADATA!$A$5:$H$29,IF(E2818="HI",2,IF(E2818="LO",6,10))+IF(S2818=1,2,IF(D2818=7,1,(IF(WEEKDAY(B2818)=1,2,IF(WEEKDAY(B2818)=7,1,0))))))</f>
        <v>3</v>
      </c>
    </row>
    <row r="2819" spans="2:21" ht="13.95" customHeight="1" x14ac:dyDescent="0.25">
      <c r="B2819" s="784">
        <f t="shared" si="131"/>
        <v>45500</v>
      </c>
      <c r="C2819" s="785">
        <v>7</v>
      </c>
      <c r="D2819" s="786">
        <f>IFERROR((INDEX(METADATA!$T$2:$T$20,MATCH(B2819,METADATA!$S$2:$S$20,0))),0)</f>
        <v>0</v>
      </c>
      <c r="E2819" s="785" t="str">
        <f t="shared" si="129"/>
        <v>HI</v>
      </c>
      <c r="F2819" s="786">
        <f>VLOOKUP(C2819,METADATA!$A$5:$H$29,IF(E2819="HI",2,IF(E2819="LO",6,10))+IF(D2819=1,2,IF(D2819=7,1,(IF(WEEKDAY(B2819)=1,2,IF(WEEKDAY(B2819)=7,1,0))))))</f>
        <v>2</v>
      </c>
      <c r="G2819" s="786">
        <f>VLOOKUP(C2819,METADATA!$J$5:$Q$29,IF(E2819="HI",2,IF(E2819="LO",6,10))+IF(D2819=1,2,IF(D2819=7,1,(IF(WEEKDAY(B2819)=1,2,IF(WEEKDAY(B2819)=7,1,0))))))</f>
        <v>2</v>
      </c>
      <c r="H2819" s="787">
        <v>11664.25</v>
      </c>
      <c r="I2819" s="788">
        <v>3350.4249877929688</v>
      </c>
      <c r="K2819" s="795">
        <v>834.63750000000005</v>
      </c>
      <c r="M2819" s="798">
        <f t="shared" si="130"/>
        <v>12135.90028227521</v>
      </c>
      <c r="N2819" s="303"/>
      <c r="S2819" s="786">
        <v>0</v>
      </c>
      <c r="T2819" s="781">
        <f>VLOOKUP(C2819,METADATA!$J$5:$Q$29,IF(E2819="HI",2,IF(E2819="LO",6,10))+IF(S2819=1,2,IF(D2819=7,1,(IF(WEEKDAY(B2819)=1,2,IF(WEEKDAY(B2819)=7,1,0))))))</f>
        <v>2</v>
      </c>
      <c r="U2819" s="781">
        <f>VLOOKUP(C2819,METADATA!$A$5:$H$29,IF(E2819="HI",2,IF(E2819="LO",6,10))+IF(S2819=1,2,IF(D2819=7,1,(IF(WEEKDAY(B2819)=1,2,IF(WEEKDAY(B2819)=7,1,0))))))</f>
        <v>2</v>
      </c>
    </row>
    <row r="2820" spans="2:21" ht="13.95" customHeight="1" x14ac:dyDescent="0.25">
      <c r="B2820" s="784">
        <f t="shared" si="131"/>
        <v>45500</v>
      </c>
      <c r="C2820" s="785">
        <v>8</v>
      </c>
      <c r="D2820" s="786">
        <f>IFERROR((INDEX(METADATA!$T$2:$T$20,MATCH(B2820,METADATA!$S$2:$S$20,0))),0)</f>
        <v>0</v>
      </c>
      <c r="E2820" s="785" t="str">
        <f t="shared" ref="E2820:E2883" si="132">IF(B2820="","",IF(AND(MONTH(B2820)&gt;=MONTH($AA$9),MONTH(B2820)&lt;=MONTH($AA$11)),"HI","LO"))</f>
        <v>HI</v>
      </c>
      <c r="F2820" s="786">
        <f>VLOOKUP(C2820,METADATA!$A$5:$H$29,IF(E2820="HI",2,IF(E2820="LO",6,10))+IF(D2820=1,2,IF(D2820=7,1,(IF(WEEKDAY(B2820)=1,2,IF(WEEKDAY(B2820)=7,1,0))))))</f>
        <v>2</v>
      </c>
      <c r="G2820" s="786">
        <f>VLOOKUP(C2820,METADATA!$J$5:$Q$29,IF(E2820="HI",2,IF(E2820="LO",6,10))+IF(D2820=1,2,IF(D2820=7,1,(IF(WEEKDAY(B2820)=1,2,IF(WEEKDAY(B2820)=7,1,0))))))</f>
        <v>2</v>
      </c>
      <c r="H2820" s="787">
        <v>13444.75</v>
      </c>
      <c r="I2820" s="788">
        <v>3493.8049926757813</v>
      </c>
      <c r="K2820" s="795">
        <v>847.33749999999998</v>
      </c>
      <c r="M2820" s="798">
        <f t="shared" ref="M2820:M2883" si="133">SQRT(H2820^2+I2820^2)</f>
        <v>13891.29136867218</v>
      </c>
      <c r="N2820" s="303"/>
      <c r="S2820" s="786">
        <v>0</v>
      </c>
      <c r="T2820" s="781">
        <f>VLOOKUP(C2820,METADATA!$J$5:$Q$29,IF(E2820="HI",2,IF(E2820="LO",6,10))+IF(S2820=1,2,IF(D2820=7,1,(IF(WEEKDAY(B2820)=1,2,IF(WEEKDAY(B2820)=7,1,0))))))</f>
        <v>2</v>
      </c>
      <c r="U2820" s="781">
        <f>VLOOKUP(C2820,METADATA!$A$5:$H$29,IF(E2820="HI",2,IF(E2820="LO",6,10))+IF(S2820=1,2,IF(D2820=7,1,(IF(WEEKDAY(B2820)=1,2,IF(WEEKDAY(B2820)=7,1,0))))))</f>
        <v>2</v>
      </c>
    </row>
    <row r="2821" spans="2:21" ht="13.95" customHeight="1" x14ac:dyDescent="0.25">
      <c r="B2821" s="784">
        <f t="shared" si="131"/>
        <v>45500</v>
      </c>
      <c r="C2821" s="785">
        <v>9</v>
      </c>
      <c r="D2821" s="786">
        <f>IFERROR((INDEX(METADATA!$T$2:$T$20,MATCH(B2821,METADATA!$S$2:$S$20,0))),0)</f>
        <v>0</v>
      </c>
      <c r="E2821" s="785" t="str">
        <f t="shared" si="132"/>
        <v>HI</v>
      </c>
      <c r="F2821" s="786">
        <f>VLOOKUP(C2821,METADATA!$A$5:$H$29,IF(E2821="HI",2,IF(E2821="LO",6,10))+IF(D2821=1,2,IF(D2821=7,1,(IF(WEEKDAY(B2821)=1,2,IF(WEEKDAY(B2821)=7,1,0))))))</f>
        <v>2</v>
      </c>
      <c r="G2821" s="786">
        <f>VLOOKUP(C2821,METADATA!$J$5:$Q$29,IF(E2821="HI",2,IF(E2821="LO",6,10))+IF(D2821=1,2,IF(D2821=7,1,(IF(WEEKDAY(B2821)=1,2,IF(WEEKDAY(B2821)=7,1,0))))))</f>
        <v>2</v>
      </c>
      <c r="H2821" s="787">
        <v>14103.25</v>
      </c>
      <c r="I2821" s="788">
        <v>3521.0049133300781</v>
      </c>
      <c r="K2821" s="795">
        <v>851.61249999999995</v>
      </c>
      <c r="M2821" s="798">
        <f t="shared" si="133"/>
        <v>14536.132090834706</v>
      </c>
      <c r="N2821" s="303"/>
      <c r="S2821" s="786">
        <v>0</v>
      </c>
      <c r="T2821" s="781">
        <f>VLOOKUP(C2821,METADATA!$J$5:$Q$29,IF(E2821="HI",2,IF(E2821="LO",6,10))+IF(S2821=1,2,IF(D2821=7,1,(IF(WEEKDAY(B2821)=1,2,IF(WEEKDAY(B2821)=7,1,0))))))</f>
        <v>2</v>
      </c>
      <c r="U2821" s="781">
        <f>VLOOKUP(C2821,METADATA!$A$5:$H$29,IF(E2821="HI",2,IF(E2821="LO",6,10))+IF(S2821=1,2,IF(D2821=7,1,(IF(WEEKDAY(B2821)=1,2,IF(WEEKDAY(B2821)=7,1,0))))))</f>
        <v>2</v>
      </c>
    </row>
    <row r="2822" spans="2:21" ht="13.95" customHeight="1" x14ac:dyDescent="0.25">
      <c r="B2822" s="784">
        <f t="shared" si="131"/>
        <v>45500</v>
      </c>
      <c r="C2822" s="785">
        <v>10</v>
      </c>
      <c r="D2822" s="786">
        <f>IFERROR((INDEX(METADATA!$T$2:$T$20,MATCH(B2822,METADATA!$S$2:$S$20,0))),0)</f>
        <v>0</v>
      </c>
      <c r="E2822" s="785" t="str">
        <f t="shared" si="132"/>
        <v>HI</v>
      </c>
      <c r="F2822" s="786">
        <f>VLOOKUP(C2822,METADATA!$A$5:$H$29,IF(E2822="HI",2,IF(E2822="LO",6,10))+IF(D2822=1,2,IF(D2822=7,1,(IF(WEEKDAY(B2822)=1,2,IF(WEEKDAY(B2822)=7,1,0))))))</f>
        <v>2</v>
      </c>
      <c r="G2822" s="786">
        <f>VLOOKUP(C2822,METADATA!$J$5:$Q$29,IF(E2822="HI",2,IF(E2822="LO",6,10))+IF(D2822=1,2,IF(D2822=7,1,(IF(WEEKDAY(B2822)=1,2,IF(WEEKDAY(B2822)=7,1,0))))))</f>
        <v>2</v>
      </c>
      <c r="H2822" s="787">
        <v>13869.5</v>
      </c>
      <c r="I2822" s="788">
        <v>3558.7500457763672</v>
      </c>
      <c r="K2822" s="795">
        <v>856.5</v>
      </c>
      <c r="M2822" s="798">
        <f t="shared" si="133"/>
        <v>14318.789478804181</v>
      </c>
      <c r="N2822" s="303"/>
      <c r="S2822" s="786">
        <v>0</v>
      </c>
      <c r="T2822" s="781">
        <f>VLOOKUP(C2822,METADATA!$J$5:$Q$29,IF(E2822="HI",2,IF(E2822="LO",6,10))+IF(S2822=1,2,IF(D2822=7,1,(IF(WEEKDAY(B2822)=1,2,IF(WEEKDAY(B2822)=7,1,0))))))</f>
        <v>2</v>
      </c>
      <c r="U2822" s="781">
        <f>VLOOKUP(C2822,METADATA!$A$5:$H$29,IF(E2822="HI",2,IF(E2822="LO",6,10))+IF(S2822=1,2,IF(D2822=7,1,(IF(WEEKDAY(B2822)=1,2,IF(WEEKDAY(B2822)=7,1,0))))))</f>
        <v>2</v>
      </c>
    </row>
    <row r="2823" spans="2:21" ht="13.95" customHeight="1" x14ac:dyDescent="0.25">
      <c r="B2823" s="784">
        <f t="shared" si="131"/>
        <v>45500</v>
      </c>
      <c r="C2823" s="785">
        <v>11</v>
      </c>
      <c r="D2823" s="786">
        <f>IFERROR((INDEX(METADATA!$T$2:$T$20,MATCH(B2823,METADATA!$S$2:$S$20,0))),0)</f>
        <v>0</v>
      </c>
      <c r="E2823" s="785" t="str">
        <f t="shared" si="132"/>
        <v>HI</v>
      </c>
      <c r="F2823" s="786">
        <f>VLOOKUP(C2823,METADATA!$A$5:$H$29,IF(E2823="HI",2,IF(E2823="LO",6,10))+IF(D2823=1,2,IF(D2823=7,1,(IF(WEEKDAY(B2823)=1,2,IF(WEEKDAY(B2823)=7,1,0))))))</f>
        <v>2</v>
      </c>
      <c r="G2823" s="786">
        <f>VLOOKUP(C2823,METADATA!$J$5:$Q$29,IF(E2823="HI",2,IF(E2823="LO",6,10))+IF(D2823=1,2,IF(D2823=7,1,(IF(WEEKDAY(B2823)=1,2,IF(WEEKDAY(B2823)=7,1,0))))))</f>
        <v>2</v>
      </c>
      <c r="H2823" s="787">
        <v>13844.25</v>
      </c>
      <c r="I2823" s="788">
        <v>3830.8400268554688</v>
      </c>
      <c r="K2823" s="795">
        <v>824.32500000000005</v>
      </c>
      <c r="M2823" s="798">
        <f t="shared" si="133"/>
        <v>14364.490710563254</v>
      </c>
      <c r="N2823" s="303"/>
      <c r="S2823" s="786">
        <v>0</v>
      </c>
      <c r="T2823" s="781">
        <f>VLOOKUP(C2823,METADATA!$J$5:$Q$29,IF(E2823="HI",2,IF(E2823="LO",6,10))+IF(S2823=1,2,IF(D2823=7,1,(IF(WEEKDAY(B2823)=1,2,IF(WEEKDAY(B2823)=7,1,0))))))</f>
        <v>2</v>
      </c>
      <c r="U2823" s="781">
        <f>VLOOKUP(C2823,METADATA!$A$5:$H$29,IF(E2823="HI",2,IF(E2823="LO",6,10))+IF(S2823=1,2,IF(D2823=7,1,(IF(WEEKDAY(B2823)=1,2,IF(WEEKDAY(B2823)=7,1,0))))))</f>
        <v>2</v>
      </c>
    </row>
    <row r="2824" spans="2:21" ht="13.95" customHeight="1" x14ac:dyDescent="0.25">
      <c r="B2824" s="784">
        <f t="shared" si="131"/>
        <v>45500</v>
      </c>
      <c r="C2824" s="785">
        <v>12</v>
      </c>
      <c r="D2824" s="786">
        <f>IFERROR((INDEX(METADATA!$T$2:$T$20,MATCH(B2824,METADATA!$S$2:$S$20,0))),0)</f>
        <v>0</v>
      </c>
      <c r="E2824" s="785" t="str">
        <f t="shared" si="132"/>
        <v>HI</v>
      </c>
      <c r="F2824" s="786">
        <f>VLOOKUP(C2824,METADATA!$A$5:$H$29,IF(E2824="HI",2,IF(E2824="LO",6,10))+IF(D2824=1,2,IF(D2824=7,1,(IF(WEEKDAY(B2824)=1,2,IF(WEEKDAY(B2824)=7,1,0))))))</f>
        <v>3</v>
      </c>
      <c r="G2824" s="786">
        <f>VLOOKUP(C2824,METADATA!$J$5:$Q$29,IF(E2824="HI",2,IF(E2824="LO",6,10))+IF(D2824=1,2,IF(D2824=7,1,(IF(WEEKDAY(B2824)=1,2,IF(WEEKDAY(B2824)=7,1,0))))))</f>
        <v>3</v>
      </c>
      <c r="H2824" s="787">
        <v>13223</v>
      </c>
      <c r="I2824" s="788">
        <v>4673.1049194335938</v>
      </c>
      <c r="K2824" s="795">
        <v>882.73749999999995</v>
      </c>
      <c r="M2824" s="798">
        <f t="shared" si="133"/>
        <v>14024.465714886768</v>
      </c>
      <c r="N2824" s="303"/>
      <c r="S2824" s="786">
        <v>0</v>
      </c>
      <c r="T2824" s="781">
        <f>VLOOKUP(C2824,METADATA!$J$5:$Q$29,IF(E2824="HI",2,IF(E2824="LO",6,10))+IF(S2824=1,2,IF(D2824=7,1,(IF(WEEKDAY(B2824)=1,2,IF(WEEKDAY(B2824)=7,1,0))))))</f>
        <v>3</v>
      </c>
      <c r="U2824" s="781">
        <f>VLOOKUP(C2824,METADATA!$A$5:$H$29,IF(E2824="HI",2,IF(E2824="LO",6,10))+IF(S2824=1,2,IF(D2824=7,1,(IF(WEEKDAY(B2824)=1,2,IF(WEEKDAY(B2824)=7,1,0))))))</f>
        <v>3</v>
      </c>
    </row>
    <row r="2825" spans="2:21" ht="13.95" customHeight="1" x14ac:dyDescent="0.25">
      <c r="B2825" s="784">
        <f t="shared" si="131"/>
        <v>45500</v>
      </c>
      <c r="C2825" s="785">
        <v>13</v>
      </c>
      <c r="D2825" s="786">
        <f>IFERROR((INDEX(METADATA!$T$2:$T$20,MATCH(B2825,METADATA!$S$2:$S$20,0))),0)</f>
        <v>0</v>
      </c>
      <c r="E2825" s="785" t="str">
        <f t="shared" si="132"/>
        <v>HI</v>
      </c>
      <c r="F2825" s="786">
        <f>VLOOKUP(C2825,METADATA!$A$5:$H$29,IF(E2825="HI",2,IF(E2825="LO",6,10))+IF(D2825=1,2,IF(D2825=7,1,(IF(WEEKDAY(B2825)=1,2,IF(WEEKDAY(B2825)=7,1,0))))))</f>
        <v>3</v>
      </c>
      <c r="G2825" s="786">
        <f>VLOOKUP(C2825,METADATA!$J$5:$Q$29,IF(E2825="HI",2,IF(E2825="LO",6,10))+IF(D2825=1,2,IF(D2825=7,1,(IF(WEEKDAY(B2825)=1,2,IF(WEEKDAY(B2825)=7,1,0))))))</f>
        <v>3</v>
      </c>
      <c r="H2825" s="787">
        <v>12653.25</v>
      </c>
      <c r="I2825" s="788">
        <v>4658.6949462890625</v>
      </c>
      <c r="K2825" s="795">
        <v>909.3125</v>
      </c>
      <c r="M2825" s="798">
        <f t="shared" si="133"/>
        <v>13483.626150449263</v>
      </c>
      <c r="N2825" s="303"/>
      <c r="S2825" s="786">
        <v>0</v>
      </c>
      <c r="T2825" s="781">
        <f>VLOOKUP(C2825,METADATA!$J$5:$Q$29,IF(E2825="HI",2,IF(E2825="LO",6,10))+IF(S2825=1,2,IF(D2825=7,1,(IF(WEEKDAY(B2825)=1,2,IF(WEEKDAY(B2825)=7,1,0))))))</f>
        <v>3</v>
      </c>
      <c r="U2825" s="781">
        <f>VLOOKUP(C2825,METADATA!$A$5:$H$29,IF(E2825="HI",2,IF(E2825="LO",6,10))+IF(S2825=1,2,IF(D2825=7,1,(IF(WEEKDAY(B2825)=1,2,IF(WEEKDAY(B2825)=7,1,0))))))</f>
        <v>3</v>
      </c>
    </row>
    <row r="2826" spans="2:21" ht="13.95" customHeight="1" x14ac:dyDescent="0.25">
      <c r="B2826" s="784">
        <f t="shared" si="131"/>
        <v>45500</v>
      </c>
      <c r="C2826" s="785">
        <v>14</v>
      </c>
      <c r="D2826" s="786">
        <f>IFERROR((INDEX(METADATA!$T$2:$T$20,MATCH(B2826,METADATA!$S$2:$S$20,0))),0)</f>
        <v>0</v>
      </c>
      <c r="E2826" s="785" t="str">
        <f t="shared" si="132"/>
        <v>HI</v>
      </c>
      <c r="F2826" s="786">
        <f>VLOOKUP(C2826,METADATA!$A$5:$H$29,IF(E2826="HI",2,IF(E2826="LO",6,10))+IF(D2826=1,2,IF(D2826=7,1,(IF(WEEKDAY(B2826)=1,2,IF(WEEKDAY(B2826)=7,1,0))))))</f>
        <v>3</v>
      </c>
      <c r="G2826" s="786">
        <f>VLOOKUP(C2826,METADATA!$J$5:$Q$29,IF(E2826="HI",2,IF(E2826="LO",6,10))+IF(D2826=1,2,IF(D2826=7,1,(IF(WEEKDAY(B2826)=1,2,IF(WEEKDAY(B2826)=7,1,0))))))</f>
        <v>3</v>
      </c>
      <c r="H2826" s="787">
        <v>12062.25</v>
      </c>
      <c r="I2826" s="788">
        <v>4747.1749877929688</v>
      </c>
      <c r="K2826" s="795">
        <v>905.6</v>
      </c>
      <c r="M2826" s="798">
        <f t="shared" si="133"/>
        <v>12962.775375174375</v>
      </c>
      <c r="N2826" s="303"/>
      <c r="S2826" s="786">
        <v>0</v>
      </c>
      <c r="T2826" s="781">
        <f>VLOOKUP(C2826,METADATA!$J$5:$Q$29,IF(E2826="HI",2,IF(E2826="LO",6,10))+IF(S2826=1,2,IF(D2826=7,1,(IF(WEEKDAY(B2826)=1,2,IF(WEEKDAY(B2826)=7,1,0))))))</f>
        <v>3</v>
      </c>
      <c r="U2826" s="781">
        <f>VLOOKUP(C2826,METADATA!$A$5:$H$29,IF(E2826="HI",2,IF(E2826="LO",6,10))+IF(S2826=1,2,IF(D2826=7,1,(IF(WEEKDAY(B2826)=1,2,IF(WEEKDAY(B2826)=7,1,0))))))</f>
        <v>3</v>
      </c>
    </row>
    <row r="2827" spans="2:21" ht="13.95" customHeight="1" x14ac:dyDescent="0.25">
      <c r="B2827" s="784">
        <f t="shared" si="131"/>
        <v>45500</v>
      </c>
      <c r="C2827" s="785">
        <v>15</v>
      </c>
      <c r="D2827" s="786">
        <f>IFERROR((INDEX(METADATA!$T$2:$T$20,MATCH(B2827,METADATA!$S$2:$S$20,0))),0)</f>
        <v>0</v>
      </c>
      <c r="E2827" s="785" t="str">
        <f t="shared" si="132"/>
        <v>HI</v>
      </c>
      <c r="F2827" s="786">
        <f>VLOOKUP(C2827,METADATA!$A$5:$H$29,IF(E2827="HI",2,IF(E2827="LO",6,10))+IF(D2827=1,2,IF(D2827=7,1,(IF(WEEKDAY(B2827)=1,2,IF(WEEKDAY(B2827)=7,1,0))))))</f>
        <v>3</v>
      </c>
      <c r="G2827" s="786">
        <f>VLOOKUP(C2827,METADATA!$J$5:$Q$29,IF(E2827="HI",2,IF(E2827="LO",6,10))+IF(D2827=1,2,IF(D2827=7,1,(IF(WEEKDAY(B2827)=1,2,IF(WEEKDAY(B2827)=7,1,0))))))</f>
        <v>3</v>
      </c>
      <c r="H2827" s="787">
        <v>11897.75</v>
      </c>
      <c r="I2827" s="788">
        <v>4779.3400268554688</v>
      </c>
      <c r="K2827" s="795">
        <v>913.98749999999995</v>
      </c>
      <c r="M2827" s="798">
        <f t="shared" si="133"/>
        <v>12821.799645712876</v>
      </c>
      <c r="N2827" s="303"/>
      <c r="S2827" s="786">
        <v>0</v>
      </c>
      <c r="T2827" s="781">
        <f>VLOOKUP(C2827,METADATA!$J$5:$Q$29,IF(E2827="HI",2,IF(E2827="LO",6,10))+IF(S2827=1,2,IF(D2827=7,1,(IF(WEEKDAY(B2827)=1,2,IF(WEEKDAY(B2827)=7,1,0))))))</f>
        <v>3</v>
      </c>
      <c r="U2827" s="781">
        <f>VLOOKUP(C2827,METADATA!$A$5:$H$29,IF(E2827="HI",2,IF(E2827="LO",6,10))+IF(S2827=1,2,IF(D2827=7,1,(IF(WEEKDAY(B2827)=1,2,IF(WEEKDAY(B2827)=7,1,0))))))</f>
        <v>3</v>
      </c>
    </row>
    <row r="2828" spans="2:21" ht="13.95" customHeight="1" x14ac:dyDescent="0.25">
      <c r="B2828" s="784">
        <f t="shared" si="131"/>
        <v>45500</v>
      </c>
      <c r="C2828" s="785">
        <v>16</v>
      </c>
      <c r="D2828" s="786">
        <f>IFERROR((INDEX(METADATA!$T$2:$T$20,MATCH(B2828,METADATA!$S$2:$S$20,0))),0)</f>
        <v>0</v>
      </c>
      <c r="E2828" s="785" t="str">
        <f t="shared" si="132"/>
        <v>HI</v>
      </c>
      <c r="F2828" s="786">
        <f>VLOOKUP(C2828,METADATA!$A$5:$H$29,IF(E2828="HI",2,IF(E2828="LO",6,10))+IF(D2828=1,2,IF(D2828=7,1,(IF(WEEKDAY(B2828)=1,2,IF(WEEKDAY(B2828)=7,1,0))))))</f>
        <v>3</v>
      </c>
      <c r="G2828" s="786">
        <f>VLOOKUP(C2828,METADATA!$J$5:$Q$29,IF(E2828="HI",2,IF(E2828="LO",6,10))+IF(D2828=1,2,IF(D2828=7,1,(IF(WEEKDAY(B2828)=1,2,IF(WEEKDAY(B2828)=7,1,0))))))</f>
        <v>3</v>
      </c>
      <c r="H2828" s="787">
        <v>11693.5</v>
      </c>
      <c r="I2828" s="788">
        <v>4646.6449890136719</v>
      </c>
      <c r="K2828" s="795">
        <v>902.26250000000005</v>
      </c>
      <c r="M2828" s="798">
        <f t="shared" si="133"/>
        <v>12582.895211513362</v>
      </c>
      <c r="N2828" s="303"/>
      <c r="S2828" s="786">
        <v>0</v>
      </c>
      <c r="T2828" s="781">
        <f>VLOOKUP(C2828,METADATA!$J$5:$Q$29,IF(E2828="HI",2,IF(E2828="LO",6,10))+IF(S2828=1,2,IF(D2828=7,1,(IF(WEEKDAY(B2828)=1,2,IF(WEEKDAY(B2828)=7,1,0))))))</f>
        <v>3</v>
      </c>
      <c r="U2828" s="781">
        <f>VLOOKUP(C2828,METADATA!$A$5:$H$29,IF(E2828="HI",2,IF(E2828="LO",6,10))+IF(S2828=1,2,IF(D2828=7,1,(IF(WEEKDAY(B2828)=1,2,IF(WEEKDAY(B2828)=7,1,0))))))</f>
        <v>3</v>
      </c>
    </row>
    <row r="2829" spans="2:21" ht="13.95" customHeight="1" x14ac:dyDescent="0.25">
      <c r="B2829" s="784">
        <f t="shared" si="131"/>
        <v>45500</v>
      </c>
      <c r="C2829" s="785">
        <v>17</v>
      </c>
      <c r="D2829" s="786">
        <f>IFERROR((INDEX(METADATA!$T$2:$T$20,MATCH(B2829,METADATA!$S$2:$S$20,0))),0)</f>
        <v>0</v>
      </c>
      <c r="E2829" s="785" t="str">
        <f t="shared" si="132"/>
        <v>HI</v>
      </c>
      <c r="F2829" s="786">
        <f>VLOOKUP(C2829,METADATA!$A$5:$H$29,IF(E2829="HI",2,IF(E2829="LO",6,10))+IF(D2829=1,2,IF(D2829=7,1,(IF(WEEKDAY(B2829)=1,2,IF(WEEKDAY(B2829)=7,1,0))))))</f>
        <v>2</v>
      </c>
      <c r="G2829" s="786">
        <f>VLOOKUP(C2829,METADATA!$J$5:$Q$29,IF(E2829="HI",2,IF(E2829="LO",6,10))+IF(D2829=1,2,IF(D2829=7,1,(IF(WEEKDAY(B2829)=1,2,IF(WEEKDAY(B2829)=7,1,0))))))</f>
        <v>3</v>
      </c>
      <c r="H2829" s="787">
        <v>11820.25</v>
      </c>
      <c r="I2829" s="788">
        <v>4564.1250305175781</v>
      </c>
      <c r="K2829" s="795">
        <v>933.76250000000005</v>
      </c>
      <c r="M2829" s="798">
        <f t="shared" si="133"/>
        <v>12670.814786614832</v>
      </c>
      <c r="N2829" s="303"/>
      <c r="S2829" s="786">
        <v>0</v>
      </c>
      <c r="T2829" s="781">
        <f>VLOOKUP(C2829,METADATA!$J$5:$Q$29,IF(E2829="HI",2,IF(E2829="LO",6,10))+IF(S2829=1,2,IF(D2829=7,1,(IF(WEEKDAY(B2829)=1,2,IF(WEEKDAY(B2829)=7,1,0))))))</f>
        <v>3</v>
      </c>
      <c r="U2829" s="781">
        <f>VLOOKUP(C2829,METADATA!$A$5:$H$29,IF(E2829="HI",2,IF(E2829="LO",6,10))+IF(S2829=1,2,IF(D2829=7,1,(IF(WEEKDAY(B2829)=1,2,IF(WEEKDAY(B2829)=7,1,0))))))</f>
        <v>2</v>
      </c>
    </row>
    <row r="2830" spans="2:21" ht="13.95" customHeight="1" x14ac:dyDescent="0.25">
      <c r="B2830" s="784">
        <f t="shared" si="131"/>
        <v>45500</v>
      </c>
      <c r="C2830" s="785">
        <v>18</v>
      </c>
      <c r="D2830" s="786">
        <f>IFERROR((INDEX(METADATA!$T$2:$T$20,MATCH(B2830,METADATA!$S$2:$S$20,0))),0)</f>
        <v>0</v>
      </c>
      <c r="E2830" s="785" t="str">
        <f t="shared" si="132"/>
        <v>HI</v>
      </c>
      <c r="F2830" s="786">
        <f>VLOOKUP(C2830,METADATA!$A$5:$H$29,IF(E2830="HI",2,IF(E2830="LO",6,10))+IF(D2830=1,2,IF(D2830=7,1,(IF(WEEKDAY(B2830)=1,2,IF(WEEKDAY(B2830)=7,1,0))))))</f>
        <v>2</v>
      </c>
      <c r="G2830" s="786">
        <f>VLOOKUP(C2830,METADATA!$J$5:$Q$29,IF(E2830="HI",2,IF(E2830="LO",6,10))+IF(D2830=1,2,IF(D2830=7,1,(IF(WEEKDAY(B2830)=1,2,IF(WEEKDAY(B2830)=7,1,0))))))</f>
        <v>2</v>
      </c>
      <c r="H2830" s="787">
        <v>11909.75</v>
      </c>
      <c r="I2830" s="788">
        <v>4543.5849609375</v>
      </c>
      <c r="K2830" s="795">
        <v>0</v>
      </c>
      <c r="M2830" s="798">
        <f t="shared" si="133"/>
        <v>12747.01178158071</v>
      </c>
      <c r="N2830" s="303"/>
      <c r="S2830" s="786">
        <v>0</v>
      </c>
      <c r="T2830" s="781">
        <f>VLOOKUP(C2830,METADATA!$J$5:$Q$29,IF(E2830="HI",2,IF(E2830="LO",6,10))+IF(S2830=1,2,IF(D2830=7,1,(IF(WEEKDAY(B2830)=1,2,IF(WEEKDAY(B2830)=7,1,0))))))</f>
        <v>2</v>
      </c>
      <c r="U2830" s="781">
        <f>VLOOKUP(C2830,METADATA!$A$5:$H$29,IF(E2830="HI",2,IF(E2830="LO",6,10))+IF(S2830=1,2,IF(D2830=7,1,(IF(WEEKDAY(B2830)=1,2,IF(WEEKDAY(B2830)=7,1,0))))))</f>
        <v>2</v>
      </c>
    </row>
    <row r="2831" spans="2:21" ht="13.95" customHeight="1" x14ac:dyDescent="0.25">
      <c r="B2831" s="784">
        <f t="shared" si="131"/>
        <v>45500</v>
      </c>
      <c r="C2831" s="785">
        <v>19</v>
      </c>
      <c r="D2831" s="786">
        <f>IFERROR((INDEX(METADATA!$T$2:$T$20,MATCH(B2831,METADATA!$S$2:$S$20,0))),0)</f>
        <v>0</v>
      </c>
      <c r="E2831" s="785" t="str">
        <f t="shared" si="132"/>
        <v>HI</v>
      </c>
      <c r="F2831" s="786">
        <f>VLOOKUP(C2831,METADATA!$A$5:$H$29,IF(E2831="HI",2,IF(E2831="LO",6,10))+IF(D2831=1,2,IF(D2831=7,1,(IF(WEEKDAY(B2831)=1,2,IF(WEEKDAY(B2831)=7,1,0))))))</f>
        <v>3</v>
      </c>
      <c r="G2831" s="786">
        <f>VLOOKUP(C2831,METADATA!$J$5:$Q$29,IF(E2831="HI",2,IF(E2831="LO",6,10))+IF(D2831=1,2,IF(D2831=7,1,(IF(WEEKDAY(B2831)=1,2,IF(WEEKDAY(B2831)=7,1,0))))))</f>
        <v>2</v>
      </c>
      <c r="H2831" s="787">
        <v>11989.5</v>
      </c>
      <c r="I2831" s="788">
        <v>4490.3049926757813</v>
      </c>
      <c r="K2831" s="795">
        <v>0</v>
      </c>
      <c r="M2831" s="798">
        <f t="shared" si="133"/>
        <v>12802.771152264226</v>
      </c>
      <c r="N2831" s="303"/>
      <c r="S2831" s="786">
        <v>0</v>
      </c>
      <c r="T2831" s="781">
        <f>VLOOKUP(C2831,METADATA!$J$5:$Q$29,IF(E2831="HI",2,IF(E2831="LO",6,10))+IF(S2831=1,2,IF(D2831=7,1,(IF(WEEKDAY(B2831)=1,2,IF(WEEKDAY(B2831)=7,1,0))))))</f>
        <v>2</v>
      </c>
      <c r="U2831" s="781">
        <f>VLOOKUP(C2831,METADATA!$A$5:$H$29,IF(E2831="HI",2,IF(E2831="LO",6,10))+IF(S2831=1,2,IF(D2831=7,1,(IF(WEEKDAY(B2831)=1,2,IF(WEEKDAY(B2831)=7,1,0))))))</f>
        <v>3</v>
      </c>
    </row>
    <row r="2832" spans="2:21" ht="13.95" customHeight="1" x14ac:dyDescent="0.25">
      <c r="B2832" s="784">
        <f t="shared" si="131"/>
        <v>45500</v>
      </c>
      <c r="C2832" s="785">
        <v>20</v>
      </c>
      <c r="D2832" s="786">
        <f>IFERROR((INDEX(METADATA!$T$2:$T$20,MATCH(B2832,METADATA!$S$2:$S$20,0))),0)</f>
        <v>0</v>
      </c>
      <c r="E2832" s="785" t="str">
        <f t="shared" si="132"/>
        <v>HI</v>
      </c>
      <c r="F2832" s="786">
        <f>VLOOKUP(C2832,METADATA!$A$5:$H$29,IF(E2832="HI",2,IF(E2832="LO",6,10))+IF(D2832=1,2,IF(D2832=7,1,(IF(WEEKDAY(B2832)=1,2,IF(WEEKDAY(B2832)=7,1,0))))))</f>
        <v>3</v>
      </c>
      <c r="G2832" s="786">
        <f>VLOOKUP(C2832,METADATA!$J$5:$Q$29,IF(E2832="HI",2,IF(E2832="LO",6,10))+IF(D2832=1,2,IF(D2832=7,1,(IF(WEEKDAY(B2832)=1,2,IF(WEEKDAY(B2832)=7,1,0))))))</f>
        <v>3</v>
      </c>
      <c r="H2832" s="787">
        <v>11614.75</v>
      </c>
      <c r="I2832" s="788">
        <v>4649.6100158691406</v>
      </c>
      <c r="K2832" s="795">
        <v>0</v>
      </c>
      <c r="M2832" s="798">
        <f t="shared" si="133"/>
        <v>12510.846928252724</v>
      </c>
      <c r="N2832" s="303"/>
      <c r="S2832" s="786">
        <v>0</v>
      </c>
      <c r="T2832" s="781">
        <f>VLOOKUP(C2832,METADATA!$J$5:$Q$29,IF(E2832="HI",2,IF(E2832="LO",6,10))+IF(S2832=1,2,IF(D2832=7,1,(IF(WEEKDAY(B2832)=1,2,IF(WEEKDAY(B2832)=7,1,0))))))</f>
        <v>3</v>
      </c>
      <c r="U2832" s="781">
        <f>VLOOKUP(C2832,METADATA!$A$5:$H$29,IF(E2832="HI",2,IF(E2832="LO",6,10))+IF(S2832=1,2,IF(D2832=7,1,(IF(WEEKDAY(B2832)=1,2,IF(WEEKDAY(B2832)=7,1,0))))))</f>
        <v>3</v>
      </c>
    </row>
    <row r="2833" spans="2:21" ht="13.95" customHeight="1" x14ac:dyDescent="0.25">
      <c r="B2833" s="784">
        <f t="shared" si="131"/>
        <v>45500</v>
      </c>
      <c r="C2833" s="785">
        <v>21</v>
      </c>
      <c r="D2833" s="786">
        <f>IFERROR((INDEX(METADATA!$T$2:$T$20,MATCH(B2833,METADATA!$S$2:$S$20,0))),0)</f>
        <v>0</v>
      </c>
      <c r="E2833" s="785" t="str">
        <f t="shared" si="132"/>
        <v>HI</v>
      </c>
      <c r="F2833" s="786">
        <f>VLOOKUP(C2833,METADATA!$A$5:$H$29,IF(E2833="HI",2,IF(E2833="LO",6,10))+IF(D2833=1,2,IF(D2833=7,1,(IF(WEEKDAY(B2833)=1,2,IF(WEEKDAY(B2833)=7,1,0))))))</f>
        <v>3</v>
      </c>
      <c r="G2833" s="786">
        <f>VLOOKUP(C2833,METADATA!$J$5:$Q$29,IF(E2833="HI",2,IF(E2833="LO",6,10))+IF(D2833=1,2,IF(D2833=7,1,(IF(WEEKDAY(B2833)=1,2,IF(WEEKDAY(B2833)=7,1,0))))))</f>
        <v>3</v>
      </c>
      <c r="H2833" s="787">
        <v>10742.75</v>
      </c>
      <c r="I2833" s="788">
        <v>4549.27001953125</v>
      </c>
      <c r="K2833" s="795">
        <v>0</v>
      </c>
      <c r="M2833" s="798">
        <f t="shared" si="133"/>
        <v>11666.299124962718</v>
      </c>
      <c r="N2833" s="303"/>
      <c r="S2833" s="786">
        <v>0</v>
      </c>
      <c r="T2833" s="781">
        <f>VLOOKUP(C2833,METADATA!$J$5:$Q$29,IF(E2833="HI",2,IF(E2833="LO",6,10))+IF(S2833=1,2,IF(D2833=7,1,(IF(WEEKDAY(B2833)=1,2,IF(WEEKDAY(B2833)=7,1,0))))))</f>
        <v>3</v>
      </c>
      <c r="U2833" s="781">
        <f>VLOOKUP(C2833,METADATA!$A$5:$H$29,IF(E2833="HI",2,IF(E2833="LO",6,10))+IF(S2833=1,2,IF(D2833=7,1,(IF(WEEKDAY(B2833)=1,2,IF(WEEKDAY(B2833)=7,1,0))))))</f>
        <v>3</v>
      </c>
    </row>
    <row r="2834" spans="2:21" ht="13.95" customHeight="1" x14ac:dyDescent="0.25">
      <c r="B2834" s="784">
        <f t="shared" si="131"/>
        <v>45500</v>
      </c>
      <c r="C2834" s="785">
        <v>22</v>
      </c>
      <c r="D2834" s="786">
        <f>IFERROR((INDEX(METADATA!$T$2:$T$20,MATCH(B2834,METADATA!$S$2:$S$20,0))),0)</f>
        <v>0</v>
      </c>
      <c r="E2834" s="785" t="str">
        <f t="shared" si="132"/>
        <v>HI</v>
      </c>
      <c r="F2834" s="786">
        <f>VLOOKUP(C2834,METADATA!$A$5:$H$29,IF(E2834="HI",2,IF(E2834="LO",6,10))+IF(D2834=1,2,IF(D2834=7,1,(IF(WEEKDAY(B2834)=1,2,IF(WEEKDAY(B2834)=7,1,0))))))</f>
        <v>3</v>
      </c>
      <c r="G2834" s="786">
        <f>VLOOKUP(C2834,METADATA!$J$5:$Q$29,IF(E2834="HI",2,IF(E2834="LO",6,10))+IF(D2834=1,2,IF(D2834=7,1,(IF(WEEKDAY(B2834)=1,2,IF(WEEKDAY(B2834)=7,1,0))))))</f>
        <v>3</v>
      </c>
      <c r="H2834" s="787">
        <v>9795.75</v>
      </c>
      <c r="I2834" s="788">
        <v>4535.9150085449219</v>
      </c>
      <c r="K2834" s="795">
        <v>0</v>
      </c>
      <c r="M2834" s="798">
        <f t="shared" si="133"/>
        <v>10794.963780728636</v>
      </c>
      <c r="N2834" s="303"/>
      <c r="S2834" s="786">
        <v>0</v>
      </c>
      <c r="T2834" s="781">
        <f>VLOOKUP(C2834,METADATA!$J$5:$Q$29,IF(E2834="HI",2,IF(E2834="LO",6,10))+IF(S2834=1,2,IF(D2834=7,1,(IF(WEEKDAY(B2834)=1,2,IF(WEEKDAY(B2834)=7,1,0))))))</f>
        <v>3</v>
      </c>
      <c r="U2834" s="781">
        <f>VLOOKUP(C2834,METADATA!$A$5:$H$29,IF(E2834="HI",2,IF(E2834="LO",6,10))+IF(S2834=1,2,IF(D2834=7,1,(IF(WEEKDAY(B2834)=1,2,IF(WEEKDAY(B2834)=7,1,0))))))</f>
        <v>3</v>
      </c>
    </row>
    <row r="2835" spans="2:21" ht="13.95" customHeight="1" x14ac:dyDescent="0.25">
      <c r="B2835" s="784">
        <f t="shared" si="131"/>
        <v>45500</v>
      </c>
      <c r="C2835" s="785">
        <v>23</v>
      </c>
      <c r="D2835" s="786">
        <f>IFERROR((INDEX(METADATA!$T$2:$T$20,MATCH(B2835,METADATA!$S$2:$S$20,0))),0)</f>
        <v>0</v>
      </c>
      <c r="E2835" s="785" t="str">
        <f t="shared" si="132"/>
        <v>HI</v>
      </c>
      <c r="F2835" s="786">
        <f>VLOOKUP(C2835,METADATA!$A$5:$H$29,IF(E2835="HI",2,IF(E2835="LO",6,10))+IF(D2835=1,2,IF(D2835=7,1,(IF(WEEKDAY(B2835)=1,2,IF(WEEKDAY(B2835)=7,1,0))))))</f>
        <v>3</v>
      </c>
      <c r="G2835" s="786">
        <f>VLOOKUP(C2835,METADATA!$J$5:$Q$29,IF(E2835="HI",2,IF(E2835="LO",6,10))+IF(D2835=1,2,IF(D2835=7,1,(IF(WEEKDAY(B2835)=1,2,IF(WEEKDAY(B2835)=7,1,0))))))</f>
        <v>3</v>
      </c>
      <c r="H2835" s="787">
        <v>8927.75</v>
      </c>
      <c r="I2835" s="788">
        <v>4679.8800659179688</v>
      </c>
      <c r="K2835" s="795">
        <v>0</v>
      </c>
      <c r="M2835" s="798">
        <f t="shared" si="133"/>
        <v>10079.980034398697</v>
      </c>
      <c r="N2835" s="303"/>
      <c r="S2835" s="786">
        <v>0</v>
      </c>
      <c r="T2835" s="781">
        <f>VLOOKUP(C2835,METADATA!$J$5:$Q$29,IF(E2835="HI",2,IF(E2835="LO",6,10))+IF(S2835=1,2,IF(D2835=7,1,(IF(WEEKDAY(B2835)=1,2,IF(WEEKDAY(B2835)=7,1,0))))))</f>
        <v>3</v>
      </c>
      <c r="U2835" s="781">
        <f>VLOOKUP(C2835,METADATA!$A$5:$H$29,IF(E2835="HI",2,IF(E2835="LO",6,10))+IF(S2835=1,2,IF(D2835=7,1,(IF(WEEKDAY(B2835)=1,2,IF(WEEKDAY(B2835)=7,1,0))))))</f>
        <v>3</v>
      </c>
    </row>
    <row r="2836" spans="2:21" ht="13.95" customHeight="1" x14ac:dyDescent="0.25">
      <c r="B2836" s="784">
        <f t="shared" si="131"/>
        <v>45501</v>
      </c>
      <c r="C2836" s="785">
        <v>0</v>
      </c>
      <c r="D2836" s="786">
        <f>IFERROR((INDEX(METADATA!$T$2:$T$20,MATCH(B2836,METADATA!$S$2:$S$20,0))),0)</f>
        <v>0</v>
      </c>
      <c r="E2836" s="785" t="str">
        <f t="shared" si="132"/>
        <v>HI</v>
      </c>
      <c r="F2836" s="786">
        <f>VLOOKUP(C2836,METADATA!$A$5:$H$29,IF(E2836="HI",2,IF(E2836="LO",6,10))+IF(D2836=1,2,IF(D2836=7,1,(IF(WEEKDAY(B2836)=1,2,IF(WEEKDAY(B2836)=7,1,0))))))</f>
        <v>3</v>
      </c>
      <c r="G2836" s="786">
        <f>VLOOKUP(C2836,METADATA!$J$5:$Q$29,IF(E2836="HI",2,IF(E2836="LO",6,10))+IF(D2836=1,2,IF(D2836=7,1,(IF(WEEKDAY(B2836)=1,2,IF(WEEKDAY(B2836)=7,1,0))))))</f>
        <v>3</v>
      </c>
      <c r="H2836" s="787">
        <v>8378</v>
      </c>
      <c r="I2836" s="788">
        <v>4771.8250122070313</v>
      </c>
      <c r="K2836" s="795">
        <v>0</v>
      </c>
      <c r="M2836" s="798">
        <f t="shared" si="133"/>
        <v>9641.638758381514</v>
      </c>
      <c r="N2836" s="303"/>
      <c r="S2836" s="786">
        <v>0</v>
      </c>
      <c r="T2836" s="781">
        <f>VLOOKUP(C2836,METADATA!$J$5:$Q$29,IF(E2836="HI",2,IF(E2836="LO",6,10))+IF(S2836=1,2,IF(D2836=7,1,(IF(WEEKDAY(B2836)=1,2,IF(WEEKDAY(B2836)=7,1,0))))))</f>
        <v>3</v>
      </c>
      <c r="U2836" s="781">
        <f>VLOOKUP(C2836,METADATA!$A$5:$H$29,IF(E2836="HI",2,IF(E2836="LO",6,10))+IF(S2836=1,2,IF(D2836=7,1,(IF(WEEKDAY(B2836)=1,2,IF(WEEKDAY(B2836)=7,1,0))))))</f>
        <v>3</v>
      </c>
    </row>
    <row r="2837" spans="2:21" ht="13.95" customHeight="1" x14ac:dyDescent="0.25">
      <c r="B2837" s="784">
        <f t="shared" si="131"/>
        <v>45501</v>
      </c>
      <c r="C2837" s="785">
        <v>1</v>
      </c>
      <c r="D2837" s="786">
        <f>IFERROR((INDEX(METADATA!$T$2:$T$20,MATCH(B2837,METADATA!$S$2:$S$20,0))),0)</f>
        <v>0</v>
      </c>
      <c r="E2837" s="785" t="str">
        <f t="shared" si="132"/>
        <v>HI</v>
      </c>
      <c r="F2837" s="786">
        <f>VLOOKUP(C2837,METADATA!$A$5:$H$29,IF(E2837="HI",2,IF(E2837="LO",6,10))+IF(D2837=1,2,IF(D2837=7,1,(IF(WEEKDAY(B2837)=1,2,IF(WEEKDAY(B2837)=7,1,0))))))</f>
        <v>3</v>
      </c>
      <c r="G2837" s="786">
        <f>VLOOKUP(C2837,METADATA!$J$5:$Q$29,IF(E2837="HI",2,IF(E2837="LO",6,10))+IF(D2837=1,2,IF(D2837=7,1,(IF(WEEKDAY(B2837)=1,2,IF(WEEKDAY(B2837)=7,1,0))))))</f>
        <v>3</v>
      </c>
      <c r="H2837" s="787">
        <v>8062</v>
      </c>
      <c r="I2837" s="788">
        <v>4702.0899658203125</v>
      </c>
      <c r="K2837" s="795">
        <v>0</v>
      </c>
      <c r="M2837" s="798">
        <f t="shared" si="133"/>
        <v>9333.0324143157286</v>
      </c>
      <c r="N2837" s="303"/>
      <c r="S2837" s="786">
        <v>0</v>
      </c>
      <c r="T2837" s="781">
        <f>VLOOKUP(C2837,METADATA!$J$5:$Q$29,IF(E2837="HI",2,IF(E2837="LO",6,10))+IF(S2837=1,2,IF(D2837=7,1,(IF(WEEKDAY(B2837)=1,2,IF(WEEKDAY(B2837)=7,1,0))))))</f>
        <v>3</v>
      </c>
      <c r="U2837" s="781">
        <f>VLOOKUP(C2837,METADATA!$A$5:$H$29,IF(E2837="HI",2,IF(E2837="LO",6,10))+IF(S2837=1,2,IF(D2837=7,1,(IF(WEEKDAY(B2837)=1,2,IF(WEEKDAY(B2837)=7,1,0))))))</f>
        <v>3</v>
      </c>
    </row>
    <row r="2838" spans="2:21" ht="13.95" customHeight="1" x14ac:dyDescent="0.25">
      <c r="B2838" s="784">
        <f t="shared" si="131"/>
        <v>45501</v>
      </c>
      <c r="C2838" s="785">
        <v>2</v>
      </c>
      <c r="D2838" s="786">
        <f>IFERROR((INDEX(METADATA!$T$2:$T$20,MATCH(B2838,METADATA!$S$2:$S$20,0))),0)</f>
        <v>0</v>
      </c>
      <c r="E2838" s="785" t="str">
        <f t="shared" si="132"/>
        <v>HI</v>
      </c>
      <c r="F2838" s="786">
        <f>VLOOKUP(C2838,METADATA!$A$5:$H$29,IF(E2838="HI",2,IF(E2838="LO",6,10))+IF(D2838=1,2,IF(D2838=7,1,(IF(WEEKDAY(B2838)=1,2,IF(WEEKDAY(B2838)=7,1,0))))))</f>
        <v>3</v>
      </c>
      <c r="G2838" s="786">
        <f>VLOOKUP(C2838,METADATA!$J$5:$Q$29,IF(E2838="HI",2,IF(E2838="LO",6,10))+IF(D2838=1,2,IF(D2838=7,1,(IF(WEEKDAY(B2838)=1,2,IF(WEEKDAY(B2838)=7,1,0))))))</f>
        <v>3</v>
      </c>
      <c r="H2838" s="787">
        <v>7867.25</v>
      </c>
      <c r="I2838" s="788">
        <v>4692.56005859375</v>
      </c>
      <c r="K2838" s="795">
        <v>0</v>
      </c>
      <c r="M2838" s="798">
        <f t="shared" si="133"/>
        <v>9160.444446969228</v>
      </c>
      <c r="N2838" s="303"/>
      <c r="S2838" s="786">
        <v>0</v>
      </c>
      <c r="T2838" s="781">
        <f>VLOOKUP(C2838,METADATA!$J$5:$Q$29,IF(E2838="HI",2,IF(E2838="LO",6,10))+IF(S2838=1,2,IF(D2838=7,1,(IF(WEEKDAY(B2838)=1,2,IF(WEEKDAY(B2838)=7,1,0))))))</f>
        <v>3</v>
      </c>
      <c r="U2838" s="781">
        <f>VLOOKUP(C2838,METADATA!$A$5:$H$29,IF(E2838="HI",2,IF(E2838="LO",6,10))+IF(S2838=1,2,IF(D2838=7,1,(IF(WEEKDAY(B2838)=1,2,IF(WEEKDAY(B2838)=7,1,0))))))</f>
        <v>3</v>
      </c>
    </row>
    <row r="2839" spans="2:21" ht="13.95" customHeight="1" x14ac:dyDescent="0.25">
      <c r="B2839" s="784">
        <f t="shared" si="131"/>
        <v>45501</v>
      </c>
      <c r="C2839" s="785">
        <v>3</v>
      </c>
      <c r="D2839" s="786">
        <f>IFERROR((INDEX(METADATA!$T$2:$T$20,MATCH(B2839,METADATA!$S$2:$S$20,0))),0)</f>
        <v>0</v>
      </c>
      <c r="E2839" s="785" t="str">
        <f t="shared" si="132"/>
        <v>HI</v>
      </c>
      <c r="F2839" s="786">
        <f>VLOOKUP(C2839,METADATA!$A$5:$H$29,IF(E2839="HI",2,IF(E2839="LO",6,10))+IF(D2839=1,2,IF(D2839=7,1,(IF(WEEKDAY(B2839)=1,2,IF(WEEKDAY(B2839)=7,1,0))))))</f>
        <v>3</v>
      </c>
      <c r="G2839" s="786">
        <f>VLOOKUP(C2839,METADATA!$J$5:$Q$29,IF(E2839="HI",2,IF(E2839="LO",6,10))+IF(D2839=1,2,IF(D2839=7,1,(IF(WEEKDAY(B2839)=1,2,IF(WEEKDAY(B2839)=7,1,0))))))</f>
        <v>3</v>
      </c>
      <c r="H2839" s="787">
        <v>8072.5</v>
      </c>
      <c r="I2839" s="788">
        <v>4563.1199645996094</v>
      </c>
      <c r="K2839" s="795">
        <v>0</v>
      </c>
      <c r="M2839" s="798">
        <f t="shared" si="133"/>
        <v>9272.9348138185214</v>
      </c>
      <c r="N2839" s="303"/>
      <c r="S2839" s="786">
        <v>0</v>
      </c>
      <c r="T2839" s="781">
        <f>VLOOKUP(C2839,METADATA!$J$5:$Q$29,IF(E2839="HI",2,IF(E2839="LO",6,10))+IF(S2839=1,2,IF(D2839=7,1,(IF(WEEKDAY(B2839)=1,2,IF(WEEKDAY(B2839)=7,1,0))))))</f>
        <v>3</v>
      </c>
      <c r="U2839" s="781">
        <f>VLOOKUP(C2839,METADATA!$A$5:$H$29,IF(E2839="HI",2,IF(E2839="LO",6,10))+IF(S2839=1,2,IF(D2839=7,1,(IF(WEEKDAY(B2839)=1,2,IF(WEEKDAY(B2839)=7,1,0))))))</f>
        <v>3</v>
      </c>
    </row>
    <row r="2840" spans="2:21" ht="13.95" customHeight="1" x14ac:dyDescent="0.25">
      <c r="B2840" s="784">
        <f t="shared" si="131"/>
        <v>45501</v>
      </c>
      <c r="C2840" s="785">
        <v>4</v>
      </c>
      <c r="D2840" s="786">
        <f>IFERROR((INDEX(METADATA!$T$2:$T$20,MATCH(B2840,METADATA!$S$2:$S$20,0))),0)</f>
        <v>0</v>
      </c>
      <c r="E2840" s="785" t="str">
        <f t="shared" si="132"/>
        <v>HI</v>
      </c>
      <c r="F2840" s="786">
        <f>VLOOKUP(C2840,METADATA!$A$5:$H$29,IF(E2840="HI",2,IF(E2840="LO",6,10))+IF(D2840=1,2,IF(D2840=7,1,(IF(WEEKDAY(B2840)=1,2,IF(WEEKDAY(B2840)=7,1,0))))))</f>
        <v>3</v>
      </c>
      <c r="G2840" s="786">
        <f>VLOOKUP(C2840,METADATA!$J$5:$Q$29,IF(E2840="HI",2,IF(E2840="LO",6,10))+IF(D2840=1,2,IF(D2840=7,1,(IF(WEEKDAY(B2840)=1,2,IF(WEEKDAY(B2840)=7,1,0))))))</f>
        <v>3</v>
      </c>
      <c r="H2840" s="787">
        <v>8251</v>
      </c>
      <c r="I2840" s="788">
        <v>4385.8099975585938</v>
      </c>
      <c r="K2840" s="795">
        <v>0</v>
      </c>
      <c r="M2840" s="798">
        <f t="shared" si="133"/>
        <v>9344.2137354988245</v>
      </c>
      <c r="N2840" s="303"/>
      <c r="S2840" s="786">
        <v>0</v>
      </c>
      <c r="T2840" s="781">
        <f>VLOOKUP(C2840,METADATA!$J$5:$Q$29,IF(E2840="HI",2,IF(E2840="LO",6,10))+IF(S2840=1,2,IF(D2840=7,1,(IF(WEEKDAY(B2840)=1,2,IF(WEEKDAY(B2840)=7,1,0))))))</f>
        <v>3</v>
      </c>
      <c r="U2840" s="781">
        <f>VLOOKUP(C2840,METADATA!$A$5:$H$29,IF(E2840="HI",2,IF(E2840="LO",6,10))+IF(S2840=1,2,IF(D2840=7,1,(IF(WEEKDAY(B2840)=1,2,IF(WEEKDAY(B2840)=7,1,0))))))</f>
        <v>3</v>
      </c>
    </row>
    <row r="2841" spans="2:21" ht="13.95" customHeight="1" x14ac:dyDescent="0.25">
      <c r="B2841" s="784">
        <f t="shared" si="131"/>
        <v>45501</v>
      </c>
      <c r="C2841" s="785">
        <v>5</v>
      </c>
      <c r="D2841" s="786">
        <f>IFERROR((INDEX(METADATA!$T$2:$T$20,MATCH(B2841,METADATA!$S$2:$S$20,0))),0)</f>
        <v>0</v>
      </c>
      <c r="E2841" s="785" t="str">
        <f t="shared" si="132"/>
        <v>HI</v>
      </c>
      <c r="F2841" s="786">
        <f>VLOOKUP(C2841,METADATA!$A$5:$H$29,IF(E2841="HI",2,IF(E2841="LO",6,10))+IF(D2841=1,2,IF(D2841=7,1,(IF(WEEKDAY(B2841)=1,2,IF(WEEKDAY(B2841)=7,1,0))))))</f>
        <v>3</v>
      </c>
      <c r="G2841" s="786">
        <f>VLOOKUP(C2841,METADATA!$J$5:$Q$29,IF(E2841="HI",2,IF(E2841="LO",6,10))+IF(D2841=1,2,IF(D2841=7,1,(IF(WEEKDAY(B2841)=1,2,IF(WEEKDAY(B2841)=7,1,0))))))</f>
        <v>3</v>
      </c>
      <c r="H2841" s="787">
        <v>8462.75</v>
      </c>
      <c r="I2841" s="788">
        <v>4326.0000305175781</v>
      </c>
      <c r="K2841" s="795">
        <v>870.51250000000005</v>
      </c>
      <c r="M2841" s="798">
        <f t="shared" si="133"/>
        <v>9504.3365800321953</v>
      </c>
      <c r="N2841" s="303"/>
      <c r="S2841" s="786">
        <v>0</v>
      </c>
      <c r="T2841" s="781">
        <f>VLOOKUP(C2841,METADATA!$J$5:$Q$29,IF(E2841="HI",2,IF(E2841="LO",6,10))+IF(S2841=1,2,IF(D2841=7,1,(IF(WEEKDAY(B2841)=1,2,IF(WEEKDAY(B2841)=7,1,0))))))</f>
        <v>3</v>
      </c>
      <c r="U2841" s="781">
        <f>VLOOKUP(C2841,METADATA!$A$5:$H$29,IF(E2841="HI",2,IF(E2841="LO",6,10))+IF(S2841=1,2,IF(D2841=7,1,(IF(WEEKDAY(B2841)=1,2,IF(WEEKDAY(B2841)=7,1,0))))))</f>
        <v>3</v>
      </c>
    </row>
    <row r="2842" spans="2:21" ht="13.95" customHeight="1" x14ac:dyDescent="0.25">
      <c r="B2842" s="784">
        <f t="shared" si="131"/>
        <v>45501</v>
      </c>
      <c r="C2842" s="785">
        <v>6</v>
      </c>
      <c r="D2842" s="786">
        <f>IFERROR((INDEX(METADATA!$T$2:$T$20,MATCH(B2842,METADATA!$S$2:$S$20,0))),0)</f>
        <v>0</v>
      </c>
      <c r="E2842" s="785" t="str">
        <f t="shared" si="132"/>
        <v>HI</v>
      </c>
      <c r="F2842" s="786">
        <f>VLOOKUP(C2842,METADATA!$A$5:$H$29,IF(E2842="HI",2,IF(E2842="LO",6,10))+IF(D2842=1,2,IF(D2842=7,1,(IF(WEEKDAY(B2842)=1,2,IF(WEEKDAY(B2842)=7,1,0))))))</f>
        <v>3</v>
      </c>
      <c r="G2842" s="786">
        <f>VLOOKUP(C2842,METADATA!$J$5:$Q$29,IF(E2842="HI",2,IF(E2842="LO",6,10))+IF(D2842=1,2,IF(D2842=7,1,(IF(WEEKDAY(B2842)=1,2,IF(WEEKDAY(B2842)=7,1,0))))))</f>
        <v>3</v>
      </c>
      <c r="H2842" s="787">
        <v>9053.5</v>
      </c>
      <c r="I2842" s="788">
        <v>4421.1450500488281</v>
      </c>
      <c r="K2842" s="795">
        <v>865.8125</v>
      </c>
      <c r="M2842" s="798">
        <f t="shared" si="133"/>
        <v>10075.335518163713</v>
      </c>
      <c r="N2842" s="303"/>
      <c r="S2842" s="786">
        <v>0</v>
      </c>
      <c r="T2842" s="781">
        <f>VLOOKUP(C2842,METADATA!$J$5:$Q$29,IF(E2842="HI",2,IF(E2842="LO",6,10))+IF(S2842=1,2,IF(D2842=7,1,(IF(WEEKDAY(B2842)=1,2,IF(WEEKDAY(B2842)=7,1,0))))))</f>
        <v>3</v>
      </c>
      <c r="U2842" s="781">
        <f>VLOOKUP(C2842,METADATA!$A$5:$H$29,IF(E2842="HI",2,IF(E2842="LO",6,10))+IF(S2842=1,2,IF(D2842=7,1,(IF(WEEKDAY(B2842)=1,2,IF(WEEKDAY(B2842)=7,1,0))))))</f>
        <v>3</v>
      </c>
    </row>
    <row r="2843" spans="2:21" ht="13.95" customHeight="1" x14ac:dyDescent="0.25">
      <c r="B2843" s="784">
        <f t="shared" si="131"/>
        <v>45501</v>
      </c>
      <c r="C2843" s="785">
        <v>7</v>
      </c>
      <c r="D2843" s="786">
        <f>IFERROR((INDEX(METADATA!$T$2:$T$20,MATCH(B2843,METADATA!$S$2:$S$20,0))),0)</f>
        <v>0</v>
      </c>
      <c r="E2843" s="785" t="str">
        <f t="shared" si="132"/>
        <v>HI</v>
      </c>
      <c r="F2843" s="786">
        <f>VLOOKUP(C2843,METADATA!$A$5:$H$29,IF(E2843="HI",2,IF(E2843="LO",6,10))+IF(D2843=1,2,IF(D2843=7,1,(IF(WEEKDAY(B2843)=1,2,IF(WEEKDAY(B2843)=7,1,0))))))</f>
        <v>3</v>
      </c>
      <c r="G2843" s="786">
        <f>VLOOKUP(C2843,METADATA!$J$5:$Q$29,IF(E2843="HI",2,IF(E2843="LO",6,10))+IF(D2843=1,2,IF(D2843=7,1,(IF(WEEKDAY(B2843)=1,2,IF(WEEKDAY(B2843)=7,1,0))))))</f>
        <v>3</v>
      </c>
      <c r="H2843" s="787">
        <v>10677.25</v>
      </c>
      <c r="I2843" s="788">
        <v>4437.0848999023438</v>
      </c>
      <c r="K2843" s="795">
        <v>834.63750000000005</v>
      </c>
      <c r="M2843" s="798">
        <f t="shared" si="133"/>
        <v>11562.499296062309</v>
      </c>
      <c r="N2843" s="303"/>
      <c r="S2843" s="786">
        <v>0</v>
      </c>
      <c r="T2843" s="781">
        <f>VLOOKUP(C2843,METADATA!$J$5:$Q$29,IF(E2843="HI",2,IF(E2843="LO",6,10))+IF(S2843=1,2,IF(D2843=7,1,(IF(WEEKDAY(B2843)=1,2,IF(WEEKDAY(B2843)=7,1,0))))))</f>
        <v>3</v>
      </c>
      <c r="U2843" s="781">
        <f>VLOOKUP(C2843,METADATA!$A$5:$H$29,IF(E2843="HI",2,IF(E2843="LO",6,10))+IF(S2843=1,2,IF(D2843=7,1,(IF(WEEKDAY(B2843)=1,2,IF(WEEKDAY(B2843)=7,1,0))))))</f>
        <v>3</v>
      </c>
    </row>
    <row r="2844" spans="2:21" ht="13.95" customHeight="1" x14ac:dyDescent="0.25">
      <c r="B2844" s="784">
        <f t="shared" ref="B2844:B2907" si="134">B2820+1</f>
        <v>45501</v>
      </c>
      <c r="C2844" s="785">
        <v>8</v>
      </c>
      <c r="D2844" s="786">
        <f>IFERROR((INDEX(METADATA!$T$2:$T$20,MATCH(B2844,METADATA!$S$2:$S$20,0))),0)</f>
        <v>0</v>
      </c>
      <c r="E2844" s="785" t="str">
        <f t="shared" si="132"/>
        <v>HI</v>
      </c>
      <c r="F2844" s="786">
        <f>VLOOKUP(C2844,METADATA!$A$5:$H$29,IF(E2844="HI",2,IF(E2844="LO",6,10))+IF(D2844=1,2,IF(D2844=7,1,(IF(WEEKDAY(B2844)=1,2,IF(WEEKDAY(B2844)=7,1,0))))))</f>
        <v>3</v>
      </c>
      <c r="G2844" s="786">
        <f>VLOOKUP(C2844,METADATA!$J$5:$Q$29,IF(E2844="HI",2,IF(E2844="LO",6,10))+IF(D2844=1,2,IF(D2844=7,1,(IF(WEEKDAY(B2844)=1,2,IF(WEEKDAY(B2844)=7,1,0))))))</f>
        <v>3</v>
      </c>
      <c r="H2844" s="787">
        <v>12005.25</v>
      </c>
      <c r="I2844" s="788">
        <v>4099.8950347900391</v>
      </c>
      <c r="K2844" s="795">
        <v>847.33749999999998</v>
      </c>
      <c r="M2844" s="798">
        <f t="shared" si="133"/>
        <v>12686.022499538458</v>
      </c>
      <c r="N2844" s="303"/>
      <c r="S2844" s="786">
        <v>0</v>
      </c>
      <c r="T2844" s="781">
        <f>VLOOKUP(C2844,METADATA!$J$5:$Q$29,IF(E2844="HI",2,IF(E2844="LO",6,10))+IF(S2844=1,2,IF(D2844=7,1,(IF(WEEKDAY(B2844)=1,2,IF(WEEKDAY(B2844)=7,1,0))))))</f>
        <v>3</v>
      </c>
      <c r="U2844" s="781">
        <f>VLOOKUP(C2844,METADATA!$A$5:$H$29,IF(E2844="HI",2,IF(E2844="LO",6,10))+IF(S2844=1,2,IF(D2844=7,1,(IF(WEEKDAY(B2844)=1,2,IF(WEEKDAY(B2844)=7,1,0))))))</f>
        <v>3</v>
      </c>
    </row>
    <row r="2845" spans="2:21" ht="13.95" customHeight="1" x14ac:dyDescent="0.25">
      <c r="B2845" s="784">
        <f t="shared" si="134"/>
        <v>45501</v>
      </c>
      <c r="C2845" s="785">
        <v>9</v>
      </c>
      <c r="D2845" s="786">
        <f>IFERROR((INDEX(METADATA!$T$2:$T$20,MATCH(B2845,METADATA!$S$2:$S$20,0))),0)</f>
        <v>0</v>
      </c>
      <c r="E2845" s="785" t="str">
        <f t="shared" si="132"/>
        <v>HI</v>
      </c>
      <c r="F2845" s="786">
        <f>VLOOKUP(C2845,METADATA!$A$5:$H$29,IF(E2845="HI",2,IF(E2845="LO",6,10))+IF(D2845=1,2,IF(D2845=7,1,(IF(WEEKDAY(B2845)=1,2,IF(WEEKDAY(B2845)=7,1,0))))))</f>
        <v>3</v>
      </c>
      <c r="G2845" s="786">
        <f>VLOOKUP(C2845,METADATA!$J$5:$Q$29,IF(E2845="HI",2,IF(E2845="LO",6,10))+IF(D2845=1,2,IF(D2845=7,1,(IF(WEEKDAY(B2845)=1,2,IF(WEEKDAY(B2845)=7,1,0))))))</f>
        <v>3</v>
      </c>
      <c r="H2845" s="787">
        <v>12756.5</v>
      </c>
      <c r="I2845" s="788">
        <v>3930.7549896240234</v>
      </c>
      <c r="K2845" s="795">
        <v>851.61249999999995</v>
      </c>
      <c r="M2845" s="798">
        <f t="shared" si="133"/>
        <v>13348.375445665819</v>
      </c>
      <c r="N2845" s="303"/>
      <c r="S2845" s="786">
        <v>0</v>
      </c>
      <c r="T2845" s="781">
        <f>VLOOKUP(C2845,METADATA!$J$5:$Q$29,IF(E2845="HI",2,IF(E2845="LO",6,10))+IF(S2845=1,2,IF(D2845=7,1,(IF(WEEKDAY(B2845)=1,2,IF(WEEKDAY(B2845)=7,1,0))))))</f>
        <v>3</v>
      </c>
      <c r="U2845" s="781">
        <f>VLOOKUP(C2845,METADATA!$A$5:$H$29,IF(E2845="HI",2,IF(E2845="LO",6,10))+IF(S2845=1,2,IF(D2845=7,1,(IF(WEEKDAY(B2845)=1,2,IF(WEEKDAY(B2845)=7,1,0))))))</f>
        <v>3</v>
      </c>
    </row>
    <row r="2846" spans="2:21" ht="13.95" customHeight="1" x14ac:dyDescent="0.25">
      <c r="B2846" s="784">
        <f t="shared" si="134"/>
        <v>45501</v>
      </c>
      <c r="C2846" s="785">
        <v>10</v>
      </c>
      <c r="D2846" s="786">
        <f>IFERROR((INDEX(METADATA!$T$2:$T$20,MATCH(B2846,METADATA!$S$2:$S$20,0))),0)</f>
        <v>0</v>
      </c>
      <c r="E2846" s="785" t="str">
        <f t="shared" si="132"/>
        <v>HI</v>
      </c>
      <c r="F2846" s="786">
        <f>VLOOKUP(C2846,METADATA!$A$5:$H$29,IF(E2846="HI",2,IF(E2846="LO",6,10))+IF(D2846=1,2,IF(D2846=7,1,(IF(WEEKDAY(B2846)=1,2,IF(WEEKDAY(B2846)=7,1,0))))))</f>
        <v>3</v>
      </c>
      <c r="G2846" s="786">
        <f>VLOOKUP(C2846,METADATA!$J$5:$Q$29,IF(E2846="HI",2,IF(E2846="LO",6,10))+IF(D2846=1,2,IF(D2846=7,1,(IF(WEEKDAY(B2846)=1,2,IF(WEEKDAY(B2846)=7,1,0))))))</f>
        <v>3</v>
      </c>
      <c r="H2846" s="787">
        <v>12794.25</v>
      </c>
      <c r="I2846" s="788">
        <v>4406.1599426269531</v>
      </c>
      <c r="K2846" s="795">
        <v>856.5</v>
      </c>
      <c r="M2846" s="798">
        <f t="shared" si="133"/>
        <v>13531.706415028017</v>
      </c>
      <c r="N2846" s="303"/>
      <c r="S2846" s="786">
        <v>0</v>
      </c>
      <c r="T2846" s="781">
        <f>VLOOKUP(C2846,METADATA!$J$5:$Q$29,IF(E2846="HI",2,IF(E2846="LO",6,10))+IF(S2846=1,2,IF(D2846=7,1,(IF(WEEKDAY(B2846)=1,2,IF(WEEKDAY(B2846)=7,1,0))))))</f>
        <v>3</v>
      </c>
      <c r="U2846" s="781">
        <f>VLOOKUP(C2846,METADATA!$A$5:$H$29,IF(E2846="HI",2,IF(E2846="LO",6,10))+IF(S2846=1,2,IF(D2846=7,1,(IF(WEEKDAY(B2846)=1,2,IF(WEEKDAY(B2846)=7,1,0))))))</f>
        <v>3</v>
      </c>
    </row>
    <row r="2847" spans="2:21" ht="13.95" customHeight="1" x14ac:dyDescent="0.25">
      <c r="B2847" s="784">
        <f t="shared" si="134"/>
        <v>45501</v>
      </c>
      <c r="C2847" s="785">
        <v>11</v>
      </c>
      <c r="D2847" s="786">
        <f>IFERROR((INDEX(METADATA!$T$2:$T$20,MATCH(B2847,METADATA!$S$2:$S$20,0))),0)</f>
        <v>0</v>
      </c>
      <c r="E2847" s="785" t="str">
        <f t="shared" si="132"/>
        <v>HI</v>
      </c>
      <c r="F2847" s="786">
        <f>VLOOKUP(C2847,METADATA!$A$5:$H$29,IF(E2847="HI",2,IF(E2847="LO",6,10))+IF(D2847=1,2,IF(D2847=7,1,(IF(WEEKDAY(B2847)=1,2,IF(WEEKDAY(B2847)=7,1,0))))))</f>
        <v>3</v>
      </c>
      <c r="G2847" s="786">
        <f>VLOOKUP(C2847,METADATA!$J$5:$Q$29,IF(E2847="HI",2,IF(E2847="LO",6,10))+IF(D2847=1,2,IF(D2847=7,1,(IF(WEEKDAY(B2847)=1,2,IF(WEEKDAY(B2847)=7,1,0))))))</f>
        <v>3</v>
      </c>
      <c r="H2847" s="787">
        <v>12005.75</v>
      </c>
      <c r="I2847" s="788">
        <v>3911.3050231933594</v>
      </c>
      <c r="K2847" s="795">
        <v>824.32500000000005</v>
      </c>
      <c r="M2847" s="798">
        <f t="shared" si="133"/>
        <v>12626.810367110042</v>
      </c>
      <c r="N2847" s="303"/>
      <c r="S2847" s="786">
        <v>0</v>
      </c>
      <c r="T2847" s="781">
        <f>VLOOKUP(C2847,METADATA!$J$5:$Q$29,IF(E2847="HI",2,IF(E2847="LO",6,10))+IF(S2847=1,2,IF(D2847=7,1,(IF(WEEKDAY(B2847)=1,2,IF(WEEKDAY(B2847)=7,1,0))))))</f>
        <v>3</v>
      </c>
      <c r="U2847" s="781">
        <f>VLOOKUP(C2847,METADATA!$A$5:$H$29,IF(E2847="HI",2,IF(E2847="LO",6,10))+IF(S2847=1,2,IF(D2847=7,1,(IF(WEEKDAY(B2847)=1,2,IF(WEEKDAY(B2847)=7,1,0))))))</f>
        <v>3</v>
      </c>
    </row>
    <row r="2848" spans="2:21" ht="13.95" customHeight="1" x14ac:dyDescent="0.25">
      <c r="B2848" s="784">
        <f t="shared" si="134"/>
        <v>45501</v>
      </c>
      <c r="C2848" s="785">
        <v>12</v>
      </c>
      <c r="D2848" s="786">
        <f>IFERROR((INDEX(METADATA!$T$2:$T$20,MATCH(B2848,METADATA!$S$2:$S$20,0))),0)</f>
        <v>0</v>
      </c>
      <c r="E2848" s="785" t="str">
        <f t="shared" si="132"/>
        <v>HI</v>
      </c>
      <c r="F2848" s="786">
        <f>VLOOKUP(C2848,METADATA!$A$5:$H$29,IF(E2848="HI",2,IF(E2848="LO",6,10))+IF(D2848=1,2,IF(D2848=7,1,(IF(WEEKDAY(B2848)=1,2,IF(WEEKDAY(B2848)=7,1,0))))))</f>
        <v>3</v>
      </c>
      <c r="G2848" s="786">
        <f>VLOOKUP(C2848,METADATA!$J$5:$Q$29,IF(E2848="HI",2,IF(E2848="LO",6,10))+IF(D2848=1,2,IF(D2848=7,1,(IF(WEEKDAY(B2848)=1,2,IF(WEEKDAY(B2848)=7,1,0))))))</f>
        <v>3</v>
      </c>
      <c r="H2848" s="787">
        <v>11765.5</v>
      </c>
      <c r="I2848" s="788">
        <v>3940.5250091552734</v>
      </c>
      <c r="K2848" s="795">
        <v>882.73749999999995</v>
      </c>
      <c r="M2848" s="798">
        <f t="shared" si="133"/>
        <v>12407.849434844789</v>
      </c>
      <c r="N2848" s="303"/>
      <c r="S2848" s="786">
        <v>0</v>
      </c>
      <c r="T2848" s="781">
        <f>VLOOKUP(C2848,METADATA!$J$5:$Q$29,IF(E2848="HI",2,IF(E2848="LO",6,10))+IF(S2848=1,2,IF(D2848=7,1,(IF(WEEKDAY(B2848)=1,2,IF(WEEKDAY(B2848)=7,1,0))))))</f>
        <v>3</v>
      </c>
      <c r="U2848" s="781">
        <f>VLOOKUP(C2848,METADATA!$A$5:$H$29,IF(E2848="HI",2,IF(E2848="LO",6,10))+IF(S2848=1,2,IF(D2848=7,1,(IF(WEEKDAY(B2848)=1,2,IF(WEEKDAY(B2848)=7,1,0))))))</f>
        <v>3</v>
      </c>
    </row>
    <row r="2849" spans="2:21" ht="13.95" customHeight="1" x14ac:dyDescent="0.25">
      <c r="B2849" s="784">
        <f t="shared" si="134"/>
        <v>45501</v>
      </c>
      <c r="C2849" s="785">
        <v>13</v>
      </c>
      <c r="D2849" s="786">
        <f>IFERROR((INDEX(METADATA!$T$2:$T$20,MATCH(B2849,METADATA!$S$2:$S$20,0))),0)</f>
        <v>0</v>
      </c>
      <c r="E2849" s="785" t="str">
        <f t="shared" si="132"/>
        <v>HI</v>
      </c>
      <c r="F2849" s="786">
        <f>VLOOKUP(C2849,METADATA!$A$5:$H$29,IF(E2849="HI",2,IF(E2849="LO",6,10))+IF(D2849=1,2,IF(D2849=7,1,(IF(WEEKDAY(B2849)=1,2,IF(WEEKDAY(B2849)=7,1,0))))))</f>
        <v>3</v>
      </c>
      <c r="G2849" s="786">
        <f>VLOOKUP(C2849,METADATA!$J$5:$Q$29,IF(E2849="HI",2,IF(E2849="LO",6,10))+IF(D2849=1,2,IF(D2849=7,1,(IF(WEEKDAY(B2849)=1,2,IF(WEEKDAY(B2849)=7,1,0))))))</f>
        <v>3</v>
      </c>
      <c r="H2849" s="787">
        <v>11762.5</v>
      </c>
      <c r="I2849" s="788">
        <v>3088.5350390598178</v>
      </c>
      <c r="K2849" s="795">
        <v>909.3125</v>
      </c>
      <c r="M2849" s="798">
        <f t="shared" si="133"/>
        <v>12161.22752593258</v>
      </c>
      <c r="N2849" s="303"/>
      <c r="S2849" s="786">
        <v>0</v>
      </c>
      <c r="T2849" s="781">
        <f>VLOOKUP(C2849,METADATA!$J$5:$Q$29,IF(E2849="HI",2,IF(E2849="LO",6,10))+IF(S2849=1,2,IF(D2849=7,1,(IF(WEEKDAY(B2849)=1,2,IF(WEEKDAY(B2849)=7,1,0))))))</f>
        <v>3</v>
      </c>
      <c r="U2849" s="781">
        <f>VLOOKUP(C2849,METADATA!$A$5:$H$29,IF(E2849="HI",2,IF(E2849="LO",6,10))+IF(S2849=1,2,IF(D2849=7,1,(IF(WEEKDAY(B2849)=1,2,IF(WEEKDAY(B2849)=7,1,0))))))</f>
        <v>3</v>
      </c>
    </row>
    <row r="2850" spans="2:21" ht="13.95" customHeight="1" x14ac:dyDescent="0.25">
      <c r="B2850" s="784">
        <f t="shared" si="134"/>
        <v>45501</v>
      </c>
      <c r="C2850" s="785">
        <v>14</v>
      </c>
      <c r="D2850" s="786">
        <f>IFERROR((INDEX(METADATA!$T$2:$T$20,MATCH(B2850,METADATA!$S$2:$S$20,0))),0)</f>
        <v>0</v>
      </c>
      <c r="E2850" s="785" t="str">
        <f t="shared" si="132"/>
        <v>HI</v>
      </c>
      <c r="F2850" s="786">
        <f>VLOOKUP(C2850,METADATA!$A$5:$H$29,IF(E2850="HI",2,IF(E2850="LO",6,10))+IF(D2850=1,2,IF(D2850=7,1,(IF(WEEKDAY(B2850)=1,2,IF(WEEKDAY(B2850)=7,1,0))))))</f>
        <v>3</v>
      </c>
      <c r="G2850" s="786">
        <f>VLOOKUP(C2850,METADATA!$J$5:$Q$29,IF(E2850="HI",2,IF(E2850="LO",6,10))+IF(D2850=1,2,IF(D2850=7,1,(IF(WEEKDAY(B2850)=1,2,IF(WEEKDAY(B2850)=7,1,0))))))</f>
        <v>3</v>
      </c>
      <c r="H2850" s="787">
        <v>11196.75</v>
      </c>
      <c r="I2850" s="788">
        <v>4690.2499389648438</v>
      </c>
      <c r="K2850" s="795">
        <v>905.6</v>
      </c>
      <c r="M2850" s="798">
        <f t="shared" si="133"/>
        <v>12139.425647552676</v>
      </c>
      <c r="N2850" s="303"/>
      <c r="S2850" s="786">
        <v>0</v>
      </c>
      <c r="T2850" s="781">
        <f>VLOOKUP(C2850,METADATA!$J$5:$Q$29,IF(E2850="HI",2,IF(E2850="LO",6,10))+IF(S2850=1,2,IF(D2850=7,1,(IF(WEEKDAY(B2850)=1,2,IF(WEEKDAY(B2850)=7,1,0))))))</f>
        <v>3</v>
      </c>
      <c r="U2850" s="781">
        <f>VLOOKUP(C2850,METADATA!$A$5:$H$29,IF(E2850="HI",2,IF(E2850="LO",6,10))+IF(S2850=1,2,IF(D2850=7,1,(IF(WEEKDAY(B2850)=1,2,IF(WEEKDAY(B2850)=7,1,0))))))</f>
        <v>3</v>
      </c>
    </row>
    <row r="2851" spans="2:21" ht="13.95" customHeight="1" x14ac:dyDescent="0.25">
      <c r="B2851" s="784">
        <f t="shared" si="134"/>
        <v>45501</v>
      </c>
      <c r="C2851" s="785">
        <v>15</v>
      </c>
      <c r="D2851" s="786">
        <f>IFERROR((INDEX(METADATA!$T$2:$T$20,MATCH(B2851,METADATA!$S$2:$S$20,0))),0)</f>
        <v>0</v>
      </c>
      <c r="E2851" s="785" t="str">
        <f t="shared" si="132"/>
        <v>HI</v>
      </c>
      <c r="F2851" s="786">
        <f>VLOOKUP(C2851,METADATA!$A$5:$H$29,IF(E2851="HI",2,IF(E2851="LO",6,10))+IF(D2851=1,2,IF(D2851=7,1,(IF(WEEKDAY(B2851)=1,2,IF(WEEKDAY(B2851)=7,1,0))))))</f>
        <v>3</v>
      </c>
      <c r="G2851" s="786">
        <f>VLOOKUP(C2851,METADATA!$J$5:$Q$29,IF(E2851="HI",2,IF(E2851="LO",6,10))+IF(D2851=1,2,IF(D2851=7,1,(IF(WEEKDAY(B2851)=1,2,IF(WEEKDAY(B2851)=7,1,0))))))</f>
        <v>3</v>
      </c>
      <c r="H2851" s="787">
        <v>11028.75</v>
      </c>
      <c r="I2851" s="788">
        <v>4851.2249755859375</v>
      </c>
      <c r="K2851" s="795">
        <v>913.98749999999995</v>
      </c>
      <c r="M2851" s="798">
        <f t="shared" si="133"/>
        <v>12048.556358595364</v>
      </c>
      <c r="N2851" s="303"/>
      <c r="S2851" s="786">
        <v>0</v>
      </c>
      <c r="T2851" s="781">
        <f>VLOOKUP(C2851,METADATA!$J$5:$Q$29,IF(E2851="HI",2,IF(E2851="LO",6,10))+IF(S2851=1,2,IF(D2851=7,1,(IF(WEEKDAY(B2851)=1,2,IF(WEEKDAY(B2851)=7,1,0))))))</f>
        <v>3</v>
      </c>
      <c r="U2851" s="781">
        <f>VLOOKUP(C2851,METADATA!$A$5:$H$29,IF(E2851="HI",2,IF(E2851="LO",6,10))+IF(S2851=1,2,IF(D2851=7,1,(IF(WEEKDAY(B2851)=1,2,IF(WEEKDAY(B2851)=7,1,0))))))</f>
        <v>3</v>
      </c>
    </row>
    <row r="2852" spans="2:21" ht="13.95" customHeight="1" x14ac:dyDescent="0.25">
      <c r="B2852" s="784">
        <f t="shared" si="134"/>
        <v>45501</v>
      </c>
      <c r="C2852" s="785">
        <v>16</v>
      </c>
      <c r="D2852" s="786">
        <f>IFERROR((INDEX(METADATA!$T$2:$T$20,MATCH(B2852,METADATA!$S$2:$S$20,0))),0)</f>
        <v>0</v>
      </c>
      <c r="E2852" s="785" t="str">
        <f t="shared" si="132"/>
        <v>HI</v>
      </c>
      <c r="F2852" s="786">
        <f>VLOOKUP(C2852,METADATA!$A$5:$H$29,IF(E2852="HI",2,IF(E2852="LO",6,10))+IF(D2852=1,2,IF(D2852=7,1,(IF(WEEKDAY(B2852)=1,2,IF(WEEKDAY(B2852)=7,1,0))))))</f>
        <v>3</v>
      </c>
      <c r="G2852" s="786">
        <f>VLOOKUP(C2852,METADATA!$J$5:$Q$29,IF(E2852="HI",2,IF(E2852="LO",6,10))+IF(D2852=1,2,IF(D2852=7,1,(IF(WEEKDAY(B2852)=1,2,IF(WEEKDAY(B2852)=7,1,0))))))</f>
        <v>3</v>
      </c>
      <c r="H2852" s="787">
        <v>11598.75</v>
      </c>
      <c r="I2852" s="788">
        <v>5056.5750427246094</v>
      </c>
      <c r="K2852" s="795">
        <v>902.26250000000005</v>
      </c>
      <c r="M2852" s="798">
        <f t="shared" si="133"/>
        <v>12653.061002192528</v>
      </c>
      <c r="N2852" s="303"/>
      <c r="S2852" s="786">
        <v>0</v>
      </c>
      <c r="T2852" s="781">
        <f>VLOOKUP(C2852,METADATA!$J$5:$Q$29,IF(E2852="HI",2,IF(E2852="LO",6,10))+IF(S2852=1,2,IF(D2852=7,1,(IF(WEEKDAY(B2852)=1,2,IF(WEEKDAY(B2852)=7,1,0))))))</f>
        <v>3</v>
      </c>
      <c r="U2852" s="781">
        <f>VLOOKUP(C2852,METADATA!$A$5:$H$29,IF(E2852="HI",2,IF(E2852="LO",6,10))+IF(S2852=1,2,IF(D2852=7,1,(IF(WEEKDAY(B2852)=1,2,IF(WEEKDAY(B2852)=7,1,0))))))</f>
        <v>3</v>
      </c>
    </row>
    <row r="2853" spans="2:21" ht="13.95" customHeight="1" x14ac:dyDescent="0.25">
      <c r="B2853" s="784">
        <f t="shared" si="134"/>
        <v>45501</v>
      </c>
      <c r="C2853" s="785">
        <v>17</v>
      </c>
      <c r="D2853" s="786">
        <f>IFERROR((INDEX(METADATA!$T$2:$T$20,MATCH(B2853,METADATA!$S$2:$S$20,0))),0)</f>
        <v>0</v>
      </c>
      <c r="E2853" s="785" t="str">
        <f t="shared" si="132"/>
        <v>HI</v>
      </c>
      <c r="F2853" s="786">
        <f>VLOOKUP(C2853,METADATA!$A$5:$H$29,IF(E2853="HI",2,IF(E2853="LO",6,10))+IF(D2853=1,2,IF(D2853=7,1,(IF(WEEKDAY(B2853)=1,2,IF(WEEKDAY(B2853)=7,1,0))))))</f>
        <v>2</v>
      </c>
      <c r="G2853" s="786">
        <f>VLOOKUP(C2853,METADATA!$J$5:$Q$29,IF(E2853="HI",2,IF(E2853="LO",6,10))+IF(D2853=1,2,IF(D2853=7,1,(IF(WEEKDAY(B2853)=1,2,IF(WEEKDAY(B2853)=7,1,0))))))</f>
        <v>3</v>
      </c>
      <c r="H2853" s="787">
        <v>12302.75</v>
      </c>
      <c r="I2853" s="788">
        <v>4978.22509765625</v>
      </c>
      <c r="K2853" s="795">
        <v>933.76250000000005</v>
      </c>
      <c r="M2853" s="798">
        <f t="shared" si="133"/>
        <v>13271.788978334254</v>
      </c>
      <c r="N2853" s="303"/>
      <c r="S2853" s="786">
        <v>0</v>
      </c>
      <c r="T2853" s="781">
        <f>VLOOKUP(C2853,METADATA!$J$5:$Q$29,IF(E2853="HI",2,IF(E2853="LO",6,10))+IF(S2853=1,2,IF(D2853=7,1,(IF(WEEKDAY(B2853)=1,2,IF(WEEKDAY(B2853)=7,1,0))))))</f>
        <v>3</v>
      </c>
      <c r="U2853" s="781">
        <f>VLOOKUP(C2853,METADATA!$A$5:$H$29,IF(E2853="HI",2,IF(E2853="LO",6,10))+IF(S2853=1,2,IF(D2853=7,1,(IF(WEEKDAY(B2853)=1,2,IF(WEEKDAY(B2853)=7,1,0))))))</f>
        <v>2</v>
      </c>
    </row>
    <row r="2854" spans="2:21" ht="13.95" customHeight="1" x14ac:dyDescent="0.25">
      <c r="B2854" s="784">
        <f t="shared" si="134"/>
        <v>45501</v>
      </c>
      <c r="C2854" s="785">
        <v>18</v>
      </c>
      <c r="D2854" s="786">
        <f>IFERROR((INDEX(METADATA!$T$2:$T$20,MATCH(B2854,METADATA!$S$2:$S$20,0))),0)</f>
        <v>0</v>
      </c>
      <c r="E2854" s="785" t="str">
        <f t="shared" si="132"/>
        <v>HI</v>
      </c>
      <c r="F2854" s="786">
        <f>VLOOKUP(C2854,METADATA!$A$5:$H$29,IF(E2854="HI",2,IF(E2854="LO",6,10))+IF(D2854=1,2,IF(D2854=7,1,(IF(WEEKDAY(B2854)=1,2,IF(WEEKDAY(B2854)=7,1,0))))))</f>
        <v>2</v>
      </c>
      <c r="G2854" s="786">
        <f>VLOOKUP(C2854,METADATA!$J$5:$Q$29,IF(E2854="HI",2,IF(E2854="LO",6,10))+IF(D2854=1,2,IF(D2854=7,1,(IF(WEEKDAY(B2854)=1,2,IF(WEEKDAY(B2854)=7,1,0))))))</f>
        <v>3</v>
      </c>
      <c r="H2854" s="787">
        <v>12516.75</v>
      </c>
      <c r="I2854" s="788">
        <v>4779.590087890625</v>
      </c>
      <c r="K2854" s="795">
        <v>0</v>
      </c>
      <c r="M2854" s="798">
        <f t="shared" si="133"/>
        <v>13398.265259755171</v>
      </c>
      <c r="N2854" s="303"/>
      <c r="S2854" s="786">
        <v>0</v>
      </c>
      <c r="T2854" s="781">
        <f>VLOOKUP(C2854,METADATA!$J$5:$Q$29,IF(E2854="HI",2,IF(E2854="LO",6,10))+IF(S2854=1,2,IF(D2854=7,1,(IF(WEEKDAY(B2854)=1,2,IF(WEEKDAY(B2854)=7,1,0))))))</f>
        <v>3</v>
      </c>
      <c r="U2854" s="781">
        <f>VLOOKUP(C2854,METADATA!$A$5:$H$29,IF(E2854="HI",2,IF(E2854="LO",6,10))+IF(S2854=1,2,IF(D2854=7,1,(IF(WEEKDAY(B2854)=1,2,IF(WEEKDAY(B2854)=7,1,0))))))</f>
        <v>2</v>
      </c>
    </row>
    <row r="2855" spans="2:21" ht="13.95" customHeight="1" x14ac:dyDescent="0.25">
      <c r="B2855" s="784">
        <f t="shared" si="134"/>
        <v>45501</v>
      </c>
      <c r="C2855" s="785">
        <v>19</v>
      </c>
      <c r="D2855" s="786">
        <f>IFERROR((INDEX(METADATA!$T$2:$T$20,MATCH(B2855,METADATA!$S$2:$S$20,0))),0)</f>
        <v>0</v>
      </c>
      <c r="E2855" s="785" t="str">
        <f t="shared" si="132"/>
        <v>HI</v>
      </c>
      <c r="F2855" s="786">
        <f>VLOOKUP(C2855,METADATA!$A$5:$H$29,IF(E2855="HI",2,IF(E2855="LO",6,10))+IF(D2855=1,2,IF(D2855=7,1,(IF(WEEKDAY(B2855)=1,2,IF(WEEKDAY(B2855)=7,1,0))))))</f>
        <v>3</v>
      </c>
      <c r="G2855" s="786">
        <f>VLOOKUP(C2855,METADATA!$J$5:$Q$29,IF(E2855="HI",2,IF(E2855="LO",6,10))+IF(D2855=1,2,IF(D2855=7,1,(IF(WEEKDAY(B2855)=1,2,IF(WEEKDAY(B2855)=7,1,0))))))</f>
        <v>3</v>
      </c>
      <c r="H2855" s="787">
        <v>12768.5</v>
      </c>
      <c r="I2855" s="788">
        <v>4702.8600158691406</v>
      </c>
      <c r="K2855" s="795">
        <v>0</v>
      </c>
      <c r="M2855" s="798">
        <f t="shared" si="133"/>
        <v>13607.038053112834</v>
      </c>
      <c r="N2855" s="303"/>
      <c r="S2855" s="786">
        <v>0</v>
      </c>
      <c r="T2855" s="781">
        <f>VLOOKUP(C2855,METADATA!$J$5:$Q$29,IF(E2855="HI",2,IF(E2855="LO",6,10))+IF(S2855=1,2,IF(D2855=7,1,(IF(WEEKDAY(B2855)=1,2,IF(WEEKDAY(B2855)=7,1,0))))))</f>
        <v>3</v>
      </c>
      <c r="U2855" s="781">
        <f>VLOOKUP(C2855,METADATA!$A$5:$H$29,IF(E2855="HI",2,IF(E2855="LO",6,10))+IF(S2855=1,2,IF(D2855=7,1,(IF(WEEKDAY(B2855)=1,2,IF(WEEKDAY(B2855)=7,1,0))))))</f>
        <v>3</v>
      </c>
    </row>
    <row r="2856" spans="2:21" ht="13.95" customHeight="1" x14ac:dyDescent="0.25">
      <c r="B2856" s="784">
        <f t="shared" si="134"/>
        <v>45501</v>
      </c>
      <c r="C2856" s="785">
        <v>20</v>
      </c>
      <c r="D2856" s="786">
        <f>IFERROR((INDEX(METADATA!$T$2:$T$20,MATCH(B2856,METADATA!$S$2:$S$20,0))),0)</f>
        <v>0</v>
      </c>
      <c r="E2856" s="785" t="str">
        <f t="shared" si="132"/>
        <v>HI</v>
      </c>
      <c r="F2856" s="786">
        <f>VLOOKUP(C2856,METADATA!$A$5:$H$29,IF(E2856="HI",2,IF(E2856="LO",6,10))+IF(D2856=1,2,IF(D2856=7,1,(IF(WEEKDAY(B2856)=1,2,IF(WEEKDAY(B2856)=7,1,0))))))</f>
        <v>3</v>
      </c>
      <c r="G2856" s="786">
        <f>VLOOKUP(C2856,METADATA!$J$5:$Q$29,IF(E2856="HI",2,IF(E2856="LO",6,10))+IF(D2856=1,2,IF(D2856=7,1,(IF(WEEKDAY(B2856)=1,2,IF(WEEKDAY(B2856)=7,1,0))))))</f>
        <v>3</v>
      </c>
      <c r="H2856" s="787">
        <v>11864.25</v>
      </c>
      <c r="I2856" s="788">
        <v>4827.35498046875</v>
      </c>
      <c r="K2856" s="795">
        <v>0</v>
      </c>
      <c r="M2856" s="798">
        <f t="shared" si="133"/>
        <v>12808.738586213572</v>
      </c>
      <c r="N2856" s="303"/>
      <c r="S2856" s="786">
        <v>0</v>
      </c>
      <c r="T2856" s="781">
        <f>VLOOKUP(C2856,METADATA!$J$5:$Q$29,IF(E2856="HI",2,IF(E2856="LO",6,10))+IF(S2856=1,2,IF(D2856=7,1,(IF(WEEKDAY(B2856)=1,2,IF(WEEKDAY(B2856)=7,1,0))))))</f>
        <v>3</v>
      </c>
      <c r="U2856" s="781">
        <f>VLOOKUP(C2856,METADATA!$A$5:$H$29,IF(E2856="HI",2,IF(E2856="LO",6,10))+IF(S2856=1,2,IF(D2856=7,1,(IF(WEEKDAY(B2856)=1,2,IF(WEEKDAY(B2856)=7,1,0))))))</f>
        <v>3</v>
      </c>
    </row>
    <row r="2857" spans="2:21" ht="13.95" customHeight="1" x14ac:dyDescent="0.25">
      <c r="B2857" s="784">
        <f t="shared" si="134"/>
        <v>45501</v>
      </c>
      <c r="C2857" s="785">
        <v>21</v>
      </c>
      <c r="D2857" s="786">
        <f>IFERROR((INDEX(METADATA!$T$2:$T$20,MATCH(B2857,METADATA!$S$2:$S$20,0))),0)</f>
        <v>0</v>
      </c>
      <c r="E2857" s="785" t="str">
        <f t="shared" si="132"/>
        <v>HI</v>
      </c>
      <c r="F2857" s="786">
        <f>VLOOKUP(C2857,METADATA!$A$5:$H$29,IF(E2857="HI",2,IF(E2857="LO",6,10))+IF(D2857=1,2,IF(D2857=7,1,(IF(WEEKDAY(B2857)=1,2,IF(WEEKDAY(B2857)=7,1,0))))))</f>
        <v>3</v>
      </c>
      <c r="G2857" s="786">
        <f>VLOOKUP(C2857,METADATA!$J$5:$Q$29,IF(E2857="HI",2,IF(E2857="LO",6,10))+IF(D2857=1,2,IF(D2857=7,1,(IF(WEEKDAY(B2857)=1,2,IF(WEEKDAY(B2857)=7,1,0))))))</f>
        <v>3</v>
      </c>
      <c r="H2857" s="787">
        <v>10462</v>
      </c>
      <c r="I2857" s="788">
        <v>4930.3499145507813</v>
      </c>
      <c r="K2857" s="795">
        <v>0</v>
      </c>
      <c r="M2857" s="798">
        <f t="shared" si="133"/>
        <v>11565.543406166045</v>
      </c>
      <c r="N2857" s="303"/>
      <c r="S2857" s="786">
        <v>0</v>
      </c>
      <c r="T2857" s="781">
        <f>VLOOKUP(C2857,METADATA!$J$5:$Q$29,IF(E2857="HI",2,IF(E2857="LO",6,10))+IF(S2857=1,2,IF(D2857=7,1,(IF(WEEKDAY(B2857)=1,2,IF(WEEKDAY(B2857)=7,1,0))))))</f>
        <v>3</v>
      </c>
      <c r="U2857" s="781">
        <f>VLOOKUP(C2857,METADATA!$A$5:$H$29,IF(E2857="HI",2,IF(E2857="LO",6,10))+IF(S2857=1,2,IF(D2857=7,1,(IF(WEEKDAY(B2857)=1,2,IF(WEEKDAY(B2857)=7,1,0))))))</f>
        <v>3</v>
      </c>
    </row>
    <row r="2858" spans="2:21" ht="13.95" customHeight="1" x14ac:dyDescent="0.25">
      <c r="B2858" s="784">
        <f t="shared" si="134"/>
        <v>45501</v>
      </c>
      <c r="C2858" s="785">
        <v>22</v>
      </c>
      <c r="D2858" s="786">
        <f>IFERROR((INDEX(METADATA!$T$2:$T$20,MATCH(B2858,METADATA!$S$2:$S$20,0))),0)</f>
        <v>0</v>
      </c>
      <c r="E2858" s="785" t="str">
        <f t="shared" si="132"/>
        <v>HI</v>
      </c>
      <c r="F2858" s="786">
        <f>VLOOKUP(C2858,METADATA!$A$5:$H$29,IF(E2858="HI",2,IF(E2858="LO",6,10))+IF(D2858=1,2,IF(D2858=7,1,(IF(WEEKDAY(B2858)=1,2,IF(WEEKDAY(B2858)=7,1,0))))))</f>
        <v>3</v>
      </c>
      <c r="G2858" s="786">
        <f>VLOOKUP(C2858,METADATA!$J$5:$Q$29,IF(E2858="HI",2,IF(E2858="LO",6,10))+IF(D2858=1,2,IF(D2858=7,1,(IF(WEEKDAY(B2858)=1,2,IF(WEEKDAY(B2858)=7,1,0))))))</f>
        <v>3</v>
      </c>
      <c r="H2858" s="787">
        <v>9076.25</v>
      </c>
      <c r="I2858" s="788">
        <v>4773.1000061035156</v>
      </c>
      <c r="K2858" s="795">
        <v>0</v>
      </c>
      <c r="M2858" s="798">
        <f t="shared" si="133"/>
        <v>10254.793890213756</v>
      </c>
      <c r="N2858" s="303"/>
      <c r="S2858" s="786">
        <v>0</v>
      </c>
      <c r="T2858" s="781">
        <f>VLOOKUP(C2858,METADATA!$J$5:$Q$29,IF(E2858="HI",2,IF(E2858="LO",6,10))+IF(S2858=1,2,IF(D2858=7,1,(IF(WEEKDAY(B2858)=1,2,IF(WEEKDAY(B2858)=7,1,0))))))</f>
        <v>3</v>
      </c>
      <c r="U2858" s="781">
        <f>VLOOKUP(C2858,METADATA!$A$5:$H$29,IF(E2858="HI",2,IF(E2858="LO",6,10))+IF(S2858=1,2,IF(D2858=7,1,(IF(WEEKDAY(B2858)=1,2,IF(WEEKDAY(B2858)=7,1,0))))))</f>
        <v>3</v>
      </c>
    </row>
    <row r="2859" spans="2:21" ht="13.95" customHeight="1" x14ac:dyDescent="0.25">
      <c r="B2859" s="784">
        <f t="shared" si="134"/>
        <v>45501</v>
      </c>
      <c r="C2859" s="785">
        <v>23</v>
      </c>
      <c r="D2859" s="786">
        <f>IFERROR((INDEX(METADATA!$T$2:$T$20,MATCH(B2859,METADATA!$S$2:$S$20,0))),0)</f>
        <v>0</v>
      </c>
      <c r="E2859" s="785" t="str">
        <f t="shared" si="132"/>
        <v>HI</v>
      </c>
      <c r="F2859" s="786">
        <f>VLOOKUP(C2859,METADATA!$A$5:$H$29,IF(E2859="HI",2,IF(E2859="LO",6,10))+IF(D2859=1,2,IF(D2859=7,1,(IF(WEEKDAY(B2859)=1,2,IF(WEEKDAY(B2859)=7,1,0))))))</f>
        <v>3</v>
      </c>
      <c r="G2859" s="786">
        <f>VLOOKUP(C2859,METADATA!$J$5:$Q$29,IF(E2859="HI",2,IF(E2859="LO",6,10))+IF(D2859=1,2,IF(D2859=7,1,(IF(WEEKDAY(B2859)=1,2,IF(WEEKDAY(B2859)=7,1,0))))))</f>
        <v>3</v>
      </c>
      <c r="H2859" s="787">
        <v>8040.5</v>
      </c>
      <c r="I2859" s="788">
        <v>4859.9849853515625</v>
      </c>
      <c r="K2859" s="795">
        <v>0</v>
      </c>
      <c r="M2859" s="798">
        <f t="shared" si="133"/>
        <v>9395.1633465226478</v>
      </c>
      <c r="N2859" s="303"/>
      <c r="S2859" s="786">
        <v>0</v>
      </c>
      <c r="T2859" s="781">
        <f>VLOOKUP(C2859,METADATA!$J$5:$Q$29,IF(E2859="HI",2,IF(E2859="LO",6,10))+IF(S2859=1,2,IF(D2859=7,1,(IF(WEEKDAY(B2859)=1,2,IF(WEEKDAY(B2859)=7,1,0))))))</f>
        <v>3</v>
      </c>
      <c r="U2859" s="781">
        <f>VLOOKUP(C2859,METADATA!$A$5:$H$29,IF(E2859="HI",2,IF(E2859="LO",6,10))+IF(S2859=1,2,IF(D2859=7,1,(IF(WEEKDAY(B2859)=1,2,IF(WEEKDAY(B2859)=7,1,0))))))</f>
        <v>3</v>
      </c>
    </row>
    <row r="2860" spans="2:21" ht="13.95" customHeight="1" x14ac:dyDescent="0.25">
      <c r="B2860" s="784">
        <f t="shared" si="134"/>
        <v>45502</v>
      </c>
      <c r="C2860" s="785">
        <v>0</v>
      </c>
      <c r="D2860" s="786">
        <f>IFERROR((INDEX(METADATA!$T$2:$T$20,MATCH(B2860,METADATA!$S$2:$S$20,0))),0)</f>
        <v>0</v>
      </c>
      <c r="E2860" s="785" t="str">
        <f t="shared" si="132"/>
        <v>HI</v>
      </c>
      <c r="F2860" s="786">
        <f>VLOOKUP(C2860,METADATA!$A$5:$H$29,IF(E2860="HI",2,IF(E2860="LO",6,10))+IF(D2860=1,2,IF(D2860=7,1,(IF(WEEKDAY(B2860)=1,2,IF(WEEKDAY(B2860)=7,1,0))))))</f>
        <v>3</v>
      </c>
      <c r="G2860" s="786">
        <f>VLOOKUP(C2860,METADATA!$J$5:$Q$29,IF(E2860="HI",2,IF(E2860="LO",6,10))+IF(D2860=1,2,IF(D2860=7,1,(IF(WEEKDAY(B2860)=1,2,IF(WEEKDAY(B2860)=7,1,0))))))</f>
        <v>3</v>
      </c>
      <c r="H2860" s="787">
        <v>7619.75</v>
      </c>
      <c r="I2860" s="788">
        <v>4859.2000732421875</v>
      </c>
      <c r="K2860" s="795">
        <v>0</v>
      </c>
      <c r="M2860" s="798">
        <f t="shared" si="133"/>
        <v>9037.2792041795892</v>
      </c>
      <c r="N2860" s="303"/>
      <c r="S2860" s="786">
        <v>0</v>
      </c>
      <c r="T2860" s="781">
        <f>VLOOKUP(C2860,METADATA!$J$5:$Q$29,IF(E2860="HI",2,IF(E2860="LO",6,10))+IF(S2860=1,2,IF(D2860=7,1,(IF(WEEKDAY(B2860)=1,2,IF(WEEKDAY(B2860)=7,1,0))))))</f>
        <v>3</v>
      </c>
      <c r="U2860" s="781">
        <f>VLOOKUP(C2860,METADATA!$A$5:$H$29,IF(E2860="HI",2,IF(E2860="LO",6,10))+IF(S2860=1,2,IF(D2860=7,1,(IF(WEEKDAY(B2860)=1,2,IF(WEEKDAY(B2860)=7,1,0))))))</f>
        <v>3</v>
      </c>
    </row>
    <row r="2861" spans="2:21" ht="13.95" customHeight="1" x14ac:dyDescent="0.25">
      <c r="B2861" s="784">
        <f t="shared" si="134"/>
        <v>45502</v>
      </c>
      <c r="C2861" s="785">
        <v>1</v>
      </c>
      <c r="D2861" s="786">
        <f>IFERROR((INDEX(METADATA!$T$2:$T$20,MATCH(B2861,METADATA!$S$2:$S$20,0))),0)</f>
        <v>0</v>
      </c>
      <c r="E2861" s="785" t="str">
        <f t="shared" si="132"/>
        <v>HI</v>
      </c>
      <c r="F2861" s="786">
        <f>VLOOKUP(C2861,METADATA!$A$5:$H$29,IF(E2861="HI",2,IF(E2861="LO",6,10))+IF(D2861=1,2,IF(D2861=7,1,(IF(WEEKDAY(B2861)=1,2,IF(WEEKDAY(B2861)=7,1,0))))))</f>
        <v>3</v>
      </c>
      <c r="G2861" s="786">
        <f>VLOOKUP(C2861,METADATA!$J$5:$Q$29,IF(E2861="HI",2,IF(E2861="LO",6,10))+IF(D2861=1,2,IF(D2861=7,1,(IF(WEEKDAY(B2861)=1,2,IF(WEEKDAY(B2861)=7,1,0))))))</f>
        <v>3</v>
      </c>
      <c r="H2861" s="787">
        <v>7307.5</v>
      </c>
      <c r="I2861" s="788">
        <v>4678.2298889160156</v>
      </c>
      <c r="K2861" s="795">
        <v>0</v>
      </c>
      <c r="M2861" s="798">
        <f t="shared" si="133"/>
        <v>8676.7154582564908</v>
      </c>
      <c r="N2861" s="303"/>
      <c r="S2861" s="786">
        <v>0</v>
      </c>
      <c r="T2861" s="781">
        <f>VLOOKUP(C2861,METADATA!$J$5:$Q$29,IF(E2861="HI",2,IF(E2861="LO",6,10))+IF(S2861=1,2,IF(D2861=7,1,(IF(WEEKDAY(B2861)=1,2,IF(WEEKDAY(B2861)=7,1,0))))))</f>
        <v>3</v>
      </c>
      <c r="U2861" s="781">
        <f>VLOOKUP(C2861,METADATA!$A$5:$H$29,IF(E2861="HI",2,IF(E2861="LO",6,10))+IF(S2861=1,2,IF(D2861=7,1,(IF(WEEKDAY(B2861)=1,2,IF(WEEKDAY(B2861)=7,1,0))))))</f>
        <v>3</v>
      </c>
    </row>
    <row r="2862" spans="2:21" ht="13.95" customHeight="1" x14ac:dyDescent="0.25">
      <c r="B2862" s="784">
        <f t="shared" si="134"/>
        <v>45502</v>
      </c>
      <c r="C2862" s="785">
        <v>2</v>
      </c>
      <c r="D2862" s="786">
        <f>IFERROR((INDEX(METADATA!$T$2:$T$20,MATCH(B2862,METADATA!$S$2:$S$20,0))),0)</f>
        <v>0</v>
      </c>
      <c r="E2862" s="785" t="str">
        <f t="shared" si="132"/>
        <v>HI</v>
      </c>
      <c r="F2862" s="786">
        <f>VLOOKUP(C2862,METADATA!$A$5:$H$29,IF(E2862="HI",2,IF(E2862="LO",6,10))+IF(D2862=1,2,IF(D2862=7,1,(IF(WEEKDAY(B2862)=1,2,IF(WEEKDAY(B2862)=7,1,0))))))</f>
        <v>3</v>
      </c>
      <c r="G2862" s="786">
        <f>VLOOKUP(C2862,METADATA!$J$5:$Q$29,IF(E2862="HI",2,IF(E2862="LO",6,10))+IF(D2862=1,2,IF(D2862=7,1,(IF(WEEKDAY(B2862)=1,2,IF(WEEKDAY(B2862)=7,1,0))))))</f>
        <v>3</v>
      </c>
      <c r="H2862" s="787">
        <v>7156.5</v>
      </c>
      <c r="I2862" s="788">
        <v>4636.7199096679688</v>
      </c>
      <c r="K2862" s="795">
        <v>0</v>
      </c>
      <c r="M2862" s="798">
        <f t="shared" si="133"/>
        <v>8527.2893565723061</v>
      </c>
      <c r="N2862" s="303"/>
      <c r="S2862" s="786">
        <v>0</v>
      </c>
      <c r="T2862" s="781">
        <f>VLOOKUP(C2862,METADATA!$J$5:$Q$29,IF(E2862="HI",2,IF(E2862="LO",6,10))+IF(S2862=1,2,IF(D2862=7,1,(IF(WEEKDAY(B2862)=1,2,IF(WEEKDAY(B2862)=7,1,0))))))</f>
        <v>3</v>
      </c>
      <c r="U2862" s="781">
        <f>VLOOKUP(C2862,METADATA!$A$5:$H$29,IF(E2862="HI",2,IF(E2862="LO",6,10))+IF(S2862=1,2,IF(D2862=7,1,(IF(WEEKDAY(B2862)=1,2,IF(WEEKDAY(B2862)=7,1,0))))))</f>
        <v>3</v>
      </c>
    </row>
    <row r="2863" spans="2:21" ht="13.95" customHeight="1" x14ac:dyDescent="0.25">
      <c r="B2863" s="784">
        <f t="shared" si="134"/>
        <v>45502</v>
      </c>
      <c r="C2863" s="785">
        <v>3</v>
      </c>
      <c r="D2863" s="786">
        <f>IFERROR((INDEX(METADATA!$T$2:$T$20,MATCH(B2863,METADATA!$S$2:$S$20,0))),0)</f>
        <v>0</v>
      </c>
      <c r="E2863" s="785" t="str">
        <f t="shared" si="132"/>
        <v>HI</v>
      </c>
      <c r="F2863" s="786">
        <f>VLOOKUP(C2863,METADATA!$A$5:$H$29,IF(E2863="HI",2,IF(E2863="LO",6,10))+IF(D2863=1,2,IF(D2863=7,1,(IF(WEEKDAY(B2863)=1,2,IF(WEEKDAY(B2863)=7,1,0))))))</f>
        <v>3</v>
      </c>
      <c r="G2863" s="786">
        <f>VLOOKUP(C2863,METADATA!$J$5:$Q$29,IF(E2863="HI",2,IF(E2863="LO",6,10))+IF(D2863=1,2,IF(D2863=7,1,(IF(WEEKDAY(B2863)=1,2,IF(WEEKDAY(B2863)=7,1,0))))))</f>
        <v>3</v>
      </c>
      <c r="H2863" s="787">
        <v>7378.5</v>
      </c>
      <c r="I2863" s="788">
        <v>4583.1750183105469</v>
      </c>
      <c r="K2863" s="795">
        <v>0</v>
      </c>
      <c r="M2863" s="798">
        <f t="shared" si="133"/>
        <v>8686.0667449925731</v>
      </c>
      <c r="N2863" s="303"/>
      <c r="S2863" s="786">
        <v>0</v>
      </c>
      <c r="T2863" s="781">
        <f>VLOOKUP(C2863,METADATA!$J$5:$Q$29,IF(E2863="HI",2,IF(E2863="LO",6,10))+IF(S2863=1,2,IF(D2863=7,1,(IF(WEEKDAY(B2863)=1,2,IF(WEEKDAY(B2863)=7,1,0))))))</f>
        <v>3</v>
      </c>
      <c r="U2863" s="781">
        <f>VLOOKUP(C2863,METADATA!$A$5:$H$29,IF(E2863="HI",2,IF(E2863="LO",6,10))+IF(S2863=1,2,IF(D2863=7,1,(IF(WEEKDAY(B2863)=1,2,IF(WEEKDAY(B2863)=7,1,0))))))</f>
        <v>3</v>
      </c>
    </row>
    <row r="2864" spans="2:21" ht="13.95" customHeight="1" x14ac:dyDescent="0.25">
      <c r="B2864" s="784">
        <f t="shared" si="134"/>
        <v>45502</v>
      </c>
      <c r="C2864" s="785">
        <v>4</v>
      </c>
      <c r="D2864" s="786">
        <f>IFERROR((INDEX(METADATA!$T$2:$T$20,MATCH(B2864,METADATA!$S$2:$S$20,0))),0)</f>
        <v>0</v>
      </c>
      <c r="E2864" s="785" t="str">
        <f t="shared" si="132"/>
        <v>HI</v>
      </c>
      <c r="F2864" s="786">
        <f>VLOOKUP(C2864,METADATA!$A$5:$H$29,IF(E2864="HI",2,IF(E2864="LO",6,10))+IF(D2864=1,2,IF(D2864=7,1,(IF(WEEKDAY(B2864)=1,2,IF(WEEKDAY(B2864)=7,1,0))))))</f>
        <v>3</v>
      </c>
      <c r="G2864" s="786">
        <f>VLOOKUP(C2864,METADATA!$J$5:$Q$29,IF(E2864="HI",2,IF(E2864="LO",6,10))+IF(D2864=1,2,IF(D2864=7,1,(IF(WEEKDAY(B2864)=1,2,IF(WEEKDAY(B2864)=7,1,0))))))</f>
        <v>3</v>
      </c>
      <c r="H2864" s="787">
        <v>8131.75</v>
      </c>
      <c r="I2864" s="788">
        <v>4492.9799194335938</v>
      </c>
      <c r="K2864" s="795">
        <v>0</v>
      </c>
      <c r="M2864" s="798">
        <f t="shared" si="133"/>
        <v>9290.4373750073519</v>
      </c>
      <c r="N2864" s="303"/>
      <c r="S2864" s="786">
        <v>0</v>
      </c>
      <c r="T2864" s="781">
        <f>VLOOKUP(C2864,METADATA!$J$5:$Q$29,IF(E2864="HI",2,IF(E2864="LO",6,10))+IF(S2864=1,2,IF(D2864=7,1,(IF(WEEKDAY(B2864)=1,2,IF(WEEKDAY(B2864)=7,1,0))))))</f>
        <v>3</v>
      </c>
      <c r="U2864" s="781">
        <f>VLOOKUP(C2864,METADATA!$A$5:$H$29,IF(E2864="HI",2,IF(E2864="LO",6,10))+IF(S2864=1,2,IF(D2864=7,1,(IF(WEEKDAY(B2864)=1,2,IF(WEEKDAY(B2864)=7,1,0))))))</f>
        <v>3</v>
      </c>
    </row>
    <row r="2865" spans="2:21" ht="13.95" customHeight="1" x14ac:dyDescent="0.25">
      <c r="B2865" s="784">
        <f t="shared" si="134"/>
        <v>45502</v>
      </c>
      <c r="C2865" s="785">
        <v>5</v>
      </c>
      <c r="D2865" s="786">
        <f>IFERROR((INDEX(METADATA!$T$2:$T$20,MATCH(B2865,METADATA!$S$2:$S$20,0))),0)</f>
        <v>0</v>
      </c>
      <c r="E2865" s="785" t="str">
        <f t="shared" si="132"/>
        <v>HI</v>
      </c>
      <c r="F2865" s="786">
        <f>VLOOKUP(C2865,METADATA!$A$5:$H$29,IF(E2865="HI",2,IF(E2865="LO",6,10))+IF(D2865=1,2,IF(D2865=7,1,(IF(WEEKDAY(B2865)=1,2,IF(WEEKDAY(B2865)=7,1,0))))))</f>
        <v>3</v>
      </c>
      <c r="G2865" s="786">
        <f>VLOOKUP(C2865,METADATA!$J$5:$Q$29,IF(E2865="HI",2,IF(E2865="LO",6,10))+IF(D2865=1,2,IF(D2865=7,1,(IF(WEEKDAY(B2865)=1,2,IF(WEEKDAY(B2865)=7,1,0))))))</f>
        <v>3</v>
      </c>
      <c r="H2865" s="787">
        <v>9890.75</v>
      </c>
      <c r="I2865" s="788">
        <v>4465.9400634765625</v>
      </c>
      <c r="K2865" s="795">
        <v>870.51250000000005</v>
      </c>
      <c r="M2865" s="798">
        <f t="shared" si="133"/>
        <v>10852.260419519293</v>
      </c>
      <c r="N2865" s="303"/>
      <c r="S2865" s="786">
        <v>0</v>
      </c>
      <c r="T2865" s="781">
        <f>VLOOKUP(C2865,METADATA!$J$5:$Q$29,IF(E2865="HI",2,IF(E2865="LO",6,10))+IF(S2865=1,2,IF(D2865=7,1,(IF(WEEKDAY(B2865)=1,2,IF(WEEKDAY(B2865)=7,1,0))))))</f>
        <v>3</v>
      </c>
      <c r="U2865" s="781">
        <f>VLOOKUP(C2865,METADATA!$A$5:$H$29,IF(E2865="HI",2,IF(E2865="LO",6,10))+IF(S2865=1,2,IF(D2865=7,1,(IF(WEEKDAY(B2865)=1,2,IF(WEEKDAY(B2865)=7,1,0))))))</f>
        <v>3</v>
      </c>
    </row>
    <row r="2866" spans="2:21" ht="13.95" customHeight="1" x14ac:dyDescent="0.25">
      <c r="B2866" s="784">
        <f t="shared" si="134"/>
        <v>45502</v>
      </c>
      <c r="C2866" s="785">
        <v>6</v>
      </c>
      <c r="D2866" s="786">
        <f>IFERROR((INDEX(METADATA!$T$2:$T$20,MATCH(B2866,METADATA!$S$2:$S$20,0))),0)</f>
        <v>0</v>
      </c>
      <c r="E2866" s="785" t="str">
        <f t="shared" si="132"/>
        <v>HI</v>
      </c>
      <c r="F2866" s="786">
        <f>VLOOKUP(C2866,METADATA!$A$5:$H$29,IF(E2866="HI",2,IF(E2866="LO",6,10))+IF(D2866=1,2,IF(D2866=7,1,(IF(WEEKDAY(B2866)=1,2,IF(WEEKDAY(B2866)=7,1,0))))))</f>
        <v>1</v>
      </c>
      <c r="G2866" s="786">
        <f>VLOOKUP(C2866,METADATA!$J$5:$Q$29,IF(E2866="HI",2,IF(E2866="LO",6,10))+IF(D2866=1,2,IF(D2866=7,1,(IF(WEEKDAY(B2866)=1,2,IF(WEEKDAY(B2866)=7,1,0))))))</f>
        <v>1</v>
      </c>
      <c r="H2866" s="787">
        <v>12267.5</v>
      </c>
      <c r="I2866" s="788">
        <v>4353.4549560546875</v>
      </c>
      <c r="K2866" s="795">
        <v>865.8125</v>
      </c>
      <c r="M2866" s="798">
        <f t="shared" si="133"/>
        <v>13017.070573074308</v>
      </c>
      <c r="N2866" s="303"/>
      <c r="S2866" s="786">
        <v>0</v>
      </c>
      <c r="T2866" s="781">
        <f>VLOOKUP(C2866,METADATA!$J$5:$Q$29,IF(E2866="HI",2,IF(E2866="LO",6,10))+IF(S2866=1,2,IF(D2866=7,1,(IF(WEEKDAY(B2866)=1,2,IF(WEEKDAY(B2866)=7,1,0))))))</f>
        <v>1</v>
      </c>
      <c r="U2866" s="781">
        <f>VLOOKUP(C2866,METADATA!$A$5:$H$29,IF(E2866="HI",2,IF(E2866="LO",6,10))+IF(S2866=1,2,IF(D2866=7,1,(IF(WEEKDAY(B2866)=1,2,IF(WEEKDAY(B2866)=7,1,0))))))</f>
        <v>1</v>
      </c>
    </row>
    <row r="2867" spans="2:21" ht="13.95" customHeight="1" x14ac:dyDescent="0.25">
      <c r="B2867" s="784">
        <f t="shared" si="134"/>
        <v>45502</v>
      </c>
      <c r="C2867" s="785">
        <v>7</v>
      </c>
      <c r="D2867" s="786">
        <f>IFERROR((INDEX(METADATA!$T$2:$T$20,MATCH(B2867,METADATA!$S$2:$S$20,0))),0)</f>
        <v>0</v>
      </c>
      <c r="E2867" s="785" t="str">
        <f t="shared" si="132"/>
        <v>HI</v>
      </c>
      <c r="F2867" s="786">
        <f>VLOOKUP(C2867,METADATA!$A$5:$H$29,IF(E2867="HI",2,IF(E2867="LO",6,10))+IF(D2867=1,2,IF(D2867=7,1,(IF(WEEKDAY(B2867)=1,2,IF(WEEKDAY(B2867)=7,1,0))))))</f>
        <v>1</v>
      </c>
      <c r="G2867" s="786">
        <f>VLOOKUP(C2867,METADATA!$J$5:$Q$29,IF(E2867="HI",2,IF(E2867="LO",6,10))+IF(D2867=1,2,IF(D2867=7,1,(IF(WEEKDAY(B2867)=1,2,IF(WEEKDAY(B2867)=7,1,0))))))</f>
        <v>1</v>
      </c>
      <c r="H2867" s="787">
        <v>13248.25</v>
      </c>
      <c r="I2867" s="788">
        <v>4497.4700012207031</v>
      </c>
      <c r="K2867" s="795">
        <v>834.63750000000005</v>
      </c>
      <c r="M2867" s="798">
        <f t="shared" si="133"/>
        <v>13990.831443283852</v>
      </c>
      <c r="N2867" s="303"/>
      <c r="S2867" s="786">
        <v>0</v>
      </c>
      <c r="T2867" s="781">
        <f>VLOOKUP(C2867,METADATA!$J$5:$Q$29,IF(E2867="HI",2,IF(E2867="LO",6,10))+IF(S2867=1,2,IF(D2867=7,1,(IF(WEEKDAY(B2867)=1,2,IF(WEEKDAY(B2867)=7,1,0))))))</f>
        <v>1</v>
      </c>
      <c r="U2867" s="781">
        <f>VLOOKUP(C2867,METADATA!$A$5:$H$29,IF(E2867="HI",2,IF(E2867="LO",6,10))+IF(S2867=1,2,IF(D2867=7,1,(IF(WEEKDAY(B2867)=1,2,IF(WEEKDAY(B2867)=7,1,0))))))</f>
        <v>1</v>
      </c>
    </row>
    <row r="2868" spans="2:21" ht="13.95" customHeight="1" x14ac:dyDescent="0.25">
      <c r="B2868" s="784">
        <f t="shared" si="134"/>
        <v>45502</v>
      </c>
      <c r="C2868" s="785">
        <v>8</v>
      </c>
      <c r="D2868" s="786">
        <f>IFERROR((INDEX(METADATA!$T$2:$T$20,MATCH(B2868,METADATA!$S$2:$S$20,0))),0)</f>
        <v>0</v>
      </c>
      <c r="E2868" s="785" t="str">
        <f t="shared" si="132"/>
        <v>HI</v>
      </c>
      <c r="F2868" s="786">
        <f>VLOOKUP(C2868,METADATA!$A$5:$H$29,IF(E2868="HI",2,IF(E2868="LO",6,10))+IF(D2868=1,2,IF(D2868=7,1,(IF(WEEKDAY(B2868)=1,2,IF(WEEKDAY(B2868)=7,1,0))))))</f>
        <v>2</v>
      </c>
      <c r="G2868" s="786">
        <f>VLOOKUP(C2868,METADATA!$J$5:$Q$29,IF(E2868="HI",2,IF(E2868="LO",6,10))+IF(D2868=1,2,IF(D2868=7,1,(IF(WEEKDAY(B2868)=1,2,IF(WEEKDAY(B2868)=7,1,0))))))</f>
        <v>1</v>
      </c>
      <c r="H2868" s="787">
        <v>14158</v>
      </c>
      <c r="I2868" s="788">
        <v>4644.3200988769531</v>
      </c>
      <c r="K2868" s="795">
        <v>847.33749999999998</v>
      </c>
      <c r="M2868" s="798">
        <f t="shared" si="133"/>
        <v>14900.291043494166</v>
      </c>
      <c r="N2868" s="303"/>
      <c r="S2868" s="786">
        <v>0</v>
      </c>
      <c r="T2868" s="781">
        <f>VLOOKUP(C2868,METADATA!$J$5:$Q$29,IF(E2868="HI",2,IF(E2868="LO",6,10))+IF(S2868=1,2,IF(D2868=7,1,(IF(WEEKDAY(B2868)=1,2,IF(WEEKDAY(B2868)=7,1,0))))))</f>
        <v>1</v>
      </c>
      <c r="U2868" s="781">
        <f>VLOOKUP(C2868,METADATA!$A$5:$H$29,IF(E2868="HI",2,IF(E2868="LO",6,10))+IF(S2868=1,2,IF(D2868=7,1,(IF(WEEKDAY(B2868)=1,2,IF(WEEKDAY(B2868)=7,1,0))))))</f>
        <v>2</v>
      </c>
    </row>
    <row r="2869" spans="2:21" ht="13.95" customHeight="1" x14ac:dyDescent="0.25">
      <c r="B2869" s="784">
        <f t="shared" si="134"/>
        <v>45502</v>
      </c>
      <c r="C2869" s="785">
        <v>9</v>
      </c>
      <c r="D2869" s="786">
        <f>IFERROR((INDEX(METADATA!$T$2:$T$20,MATCH(B2869,METADATA!$S$2:$S$20,0))),0)</f>
        <v>0</v>
      </c>
      <c r="E2869" s="785" t="str">
        <f t="shared" si="132"/>
        <v>HI</v>
      </c>
      <c r="F2869" s="786">
        <f>VLOOKUP(C2869,METADATA!$A$5:$H$29,IF(E2869="HI",2,IF(E2869="LO",6,10))+IF(D2869=1,2,IF(D2869=7,1,(IF(WEEKDAY(B2869)=1,2,IF(WEEKDAY(B2869)=7,1,0))))))</f>
        <v>2</v>
      </c>
      <c r="G2869" s="786">
        <f>VLOOKUP(C2869,METADATA!$J$5:$Q$29,IF(E2869="HI",2,IF(E2869="LO",6,10))+IF(D2869=1,2,IF(D2869=7,1,(IF(WEEKDAY(B2869)=1,2,IF(WEEKDAY(B2869)=7,1,0))))))</f>
        <v>2</v>
      </c>
      <c r="H2869" s="787">
        <v>15739</v>
      </c>
      <c r="I2869" s="788">
        <v>4067.20751953125</v>
      </c>
      <c r="K2869" s="795">
        <v>851.61249999999995</v>
      </c>
      <c r="M2869" s="798">
        <f t="shared" si="133"/>
        <v>16256.023437696304</v>
      </c>
      <c r="N2869" s="303"/>
      <c r="S2869" s="786">
        <v>0</v>
      </c>
      <c r="T2869" s="781">
        <f>VLOOKUP(C2869,METADATA!$J$5:$Q$29,IF(E2869="HI",2,IF(E2869="LO",6,10))+IF(S2869=1,2,IF(D2869=7,1,(IF(WEEKDAY(B2869)=1,2,IF(WEEKDAY(B2869)=7,1,0))))))</f>
        <v>2</v>
      </c>
      <c r="U2869" s="781">
        <f>VLOOKUP(C2869,METADATA!$A$5:$H$29,IF(E2869="HI",2,IF(E2869="LO",6,10))+IF(S2869=1,2,IF(D2869=7,1,(IF(WEEKDAY(B2869)=1,2,IF(WEEKDAY(B2869)=7,1,0))))))</f>
        <v>2</v>
      </c>
    </row>
    <row r="2870" spans="2:21" ht="13.95" customHeight="1" x14ac:dyDescent="0.25">
      <c r="B2870" s="784">
        <f t="shared" si="134"/>
        <v>45502</v>
      </c>
      <c r="C2870" s="785">
        <v>10</v>
      </c>
      <c r="D2870" s="786">
        <f>IFERROR((INDEX(METADATA!$T$2:$T$20,MATCH(B2870,METADATA!$S$2:$S$20,0))),0)</f>
        <v>0</v>
      </c>
      <c r="E2870" s="785" t="str">
        <f t="shared" si="132"/>
        <v>HI</v>
      </c>
      <c r="F2870" s="786">
        <f>VLOOKUP(C2870,METADATA!$A$5:$H$29,IF(E2870="HI",2,IF(E2870="LO",6,10))+IF(D2870=1,2,IF(D2870=7,1,(IF(WEEKDAY(B2870)=1,2,IF(WEEKDAY(B2870)=7,1,0))))))</f>
        <v>2</v>
      </c>
      <c r="G2870" s="786">
        <f>VLOOKUP(C2870,METADATA!$J$5:$Q$29,IF(E2870="HI",2,IF(E2870="LO",6,10))+IF(D2870=1,2,IF(D2870=7,1,(IF(WEEKDAY(B2870)=1,2,IF(WEEKDAY(B2870)=7,1,0))))))</f>
        <v>2</v>
      </c>
      <c r="H2870" s="787">
        <v>15326</v>
      </c>
      <c r="I2870" s="788">
        <v>2970.5800170898438</v>
      </c>
      <c r="K2870" s="795">
        <v>856.5</v>
      </c>
      <c r="M2870" s="798">
        <f t="shared" si="133"/>
        <v>15611.233828174296</v>
      </c>
      <c r="N2870" s="303"/>
      <c r="S2870" s="786">
        <v>0</v>
      </c>
      <c r="T2870" s="781">
        <f>VLOOKUP(C2870,METADATA!$J$5:$Q$29,IF(E2870="HI",2,IF(E2870="LO",6,10))+IF(S2870=1,2,IF(D2870=7,1,(IF(WEEKDAY(B2870)=1,2,IF(WEEKDAY(B2870)=7,1,0))))))</f>
        <v>2</v>
      </c>
      <c r="U2870" s="781">
        <f>VLOOKUP(C2870,METADATA!$A$5:$H$29,IF(E2870="HI",2,IF(E2870="LO",6,10))+IF(S2870=1,2,IF(D2870=7,1,(IF(WEEKDAY(B2870)=1,2,IF(WEEKDAY(B2870)=7,1,0))))))</f>
        <v>2</v>
      </c>
    </row>
    <row r="2871" spans="2:21" ht="13.95" customHeight="1" x14ac:dyDescent="0.25">
      <c r="B2871" s="784">
        <f t="shared" si="134"/>
        <v>45502</v>
      </c>
      <c r="C2871" s="785">
        <v>11</v>
      </c>
      <c r="D2871" s="786">
        <f>IFERROR((INDEX(METADATA!$T$2:$T$20,MATCH(B2871,METADATA!$S$2:$S$20,0))),0)</f>
        <v>0</v>
      </c>
      <c r="E2871" s="785" t="str">
        <f t="shared" si="132"/>
        <v>HI</v>
      </c>
      <c r="F2871" s="786">
        <f>VLOOKUP(C2871,METADATA!$A$5:$H$29,IF(E2871="HI",2,IF(E2871="LO",6,10))+IF(D2871=1,2,IF(D2871=7,1,(IF(WEEKDAY(B2871)=1,2,IF(WEEKDAY(B2871)=7,1,0))))))</f>
        <v>2</v>
      </c>
      <c r="G2871" s="786">
        <f>VLOOKUP(C2871,METADATA!$J$5:$Q$29,IF(E2871="HI",2,IF(E2871="LO",6,10))+IF(D2871=1,2,IF(D2871=7,1,(IF(WEEKDAY(B2871)=1,2,IF(WEEKDAY(B2871)=7,1,0))))))</f>
        <v>2</v>
      </c>
      <c r="H2871" s="787">
        <v>15230.75</v>
      </c>
      <c r="I2871" s="788">
        <v>2427.3100128173828</v>
      </c>
      <c r="K2871" s="795">
        <v>824.32500000000005</v>
      </c>
      <c r="M2871" s="798">
        <f t="shared" si="133"/>
        <v>15422.956249073119</v>
      </c>
      <c r="N2871" s="303"/>
      <c r="S2871" s="786">
        <v>0</v>
      </c>
      <c r="T2871" s="781">
        <f>VLOOKUP(C2871,METADATA!$J$5:$Q$29,IF(E2871="HI",2,IF(E2871="LO",6,10))+IF(S2871=1,2,IF(D2871=7,1,(IF(WEEKDAY(B2871)=1,2,IF(WEEKDAY(B2871)=7,1,0))))))</f>
        <v>2</v>
      </c>
      <c r="U2871" s="781">
        <f>VLOOKUP(C2871,METADATA!$A$5:$H$29,IF(E2871="HI",2,IF(E2871="LO",6,10))+IF(S2871=1,2,IF(D2871=7,1,(IF(WEEKDAY(B2871)=1,2,IF(WEEKDAY(B2871)=7,1,0))))))</f>
        <v>2</v>
      </c>
    </row>
    <row r="2872" spans="2:21" ht="13.95" customHeight="1" x14ac:dyDescent="0.25">
      <c r="B2872" s="784">
        <f t="shared" si="134"/>
        <v>45502</v>
      </c>
      <c r="C2872" s="785">
        <v>12</v>
      </c>
      <c r="D2872" s="786">
        <f>IFERROR((INDEX(METADATA!$T$2:$T$20,MATCH(B2872,METADATA!$S$2:$S$20,0))),0)</f>
        <v>0</v>
      </c>
      <c r="E2872" s="785" t="str">
        <f t="shared" si="132"/>
        <v>HI</v>
      </c>
      <c r="F2872" s="786">
        <f>VLOOKUP(C2872,METADATA!$A$5:$H$29,IF(E2872="HI",2,IF(E2872="LO",6,10))+IF(D2872=1,2,IF(D2872=7,1,(IF(WEEKDAY(B2872)=1,2,IF(WEEKDAY(B2872)=7,1,0))))))</f>
        <v>2</v>
      </c>
      <c r="G2872" s="786">
        <f>VLOOKUP(C2872,METADATA!$J$5:$Q$29,IF(E2872="HI",2,IF(E2872="LO",6,10))+IF(D2872=1,2,IF(D2872=7,1,(IF(WEEKDAY(B2872)=1,2,IF(WEEKDAY(B2872)=7,1,0))))))</f>
        <v>2</v>
      </c>
      <c r="H2872" s="787">
        <v>15149.5</v>
      </c>
      <c r="I2872" s="788">
        <v>2594.7375183105469</v>
      </c>
      <c r="K2872" s="795">
        <v>882.73749999999995</v>
      </c>
      <c r="M2872" s="798">
        <f t="shared" si="133"/>
        <v>15370.101269638024</v>
      </c>
      <c r="N2872" s="303"/>
      <c r="S2872" s="786">
        <v>0</v>
      </c>
      <c r="T2872" s="781">
        <f>VLOOKUP(C2872,METADATA!$J$5:$Q$29,IF(E2872="HI",2,IF(E2872="LO",6,10))+IF(S2872=1,2,IF(D2872=7,1,(IF(WEEKDAY(B2872)=1,2,IF(WEEKDAY(B2872)=7,1,0))))))</f>
        <v>2</v>
      </c>
      <c r="U2872" s="781">
        <f>VLOOKUP(C2872,METADATA!$A$5:$H$29,IF(E2872="HI",2,IF(E2872="LO",6,10))+IF(S2872=1,2,IF(D2872=7,1,(IF(WEEKDAY(B2872)=1,2,IF(WEEKDAY(B2872)=7,1,0))))))</f>
        <v>2</v>
      </c>
    </row>
    <row r="2873" spans="2:21" ht="13.95" customHeight="1" x14ac:dyDescent="0.25">
      <c r="B2873" s="784">
        <f t="shared" si="134"/>
        <v>45502</v>
      </c>
      <c r="C2873" s="785">
        <v>13</v>
      </c>
      <c r="D2873" s="786">
        <f>IFERROR((INDEX(METADATA!$T$2:$T$20,MATCH(B2873,METADATA!$S$2:$S$20,0))),0)</f>
        <v>0</v>
      </c>
      <c r="E2873" s="785" t="str">
        <f t="shared" si="132"/>
        <v>HI</v>
      </c>
      <c r="F2873" s="786">
        <f>VLOOKUP(C2873,METADATA!$A$5:$H$29,IF(E2873="HI",2,IF(E2873="LO",6,10))+IF(D2873=1,2,IF(D2873=7,1,(IF(WEEKDAY(B2873)=1,2,IF(WEEKDAY(B2873)=7,1,0))))))</f>
        <v>2</v>
      </c>
      <c r="G2873" s="786">
        <f>VLOOKUP(C2873,METADATA!$J$5:$Q$29,IF(E2873="HI",2,IF(E2873="LO",6,10))+IF(D2873=1,2,IF(D2873=7,1,(IF(WEEKDAY(B2873)=1,2,IF(WEEKDAY(B2873)=7,1,0))))))</f>
        <v>2</v>
      </c>
      <c r="H2873" s="787">
        <v>14661.5</v>
      </c>
      <c r="I2873" s="788">
        <v>3505.2300262451172</v>
      </c>
      <c r="K2873" s="795">
        <v>909.3125</v>
      </c>
      <c r="M2873" s="798">
        <f t="shared" si="133"/>
        <v>15074.688049405546</v>
      </c>
      <c r="N2873" s="303"/>
      <c r="S2873" s="786">
        <v>0</v>
      </c>
      <c r="T2873" s="781">
        <f>VLOOKUP(C2873,METADATA!$J$5:$Q$29,IF(E2873="HI",2,IF(E2873="LO",6,10))+IF(S2873=1,2,IF(D2873=7,1,(IF(WEEKDAY(B2873)=1,2,IF(WEEKDAY(B2873)=7,1,0))))))</f>
        <v>2</v>
      </c>
      <c r="U2873" s="781">
        <f>VLOOKUP(C2873,METADATA!$A$5:$H$29,IF(E2873="HI",2,IF(E2873="LO",6,10))+IF(S2873=1,2,IF(D2873=7,1,(IF(WEEKDAY(B2873)=1,2,IF(WEEKDAY(B2873)=7,1,0))))))</f>
        <v>2</v>
      </c>
    </row>
    <row r="2874" spans="2:21" ht="13.95" customHeight="1" x14ac:dyDescent="0.25">
      <c r="B2874" s="784">
        <f t="shared" si="134"/>
        <v>45502</v>
      </c>
      <c r="C2874" s="785">
        <v>14</v>
      </c>
      <c r="D2874" s="786">
        <f>IFERROR((INDEX(METADATA!$T$2:$T$20,MATCH(B2874,METADATA!$S$2:$S$20,0))),0)</f>
        <v>0</v>
      </c>
      <c r="E2874" s="785" t="str">
        <f t="shared" si="132"/>
        <v>HI</v>
      </c>
      <c r="F2874" s="786">
        <f>VLOOKUP(C2874,METADATA!$A$5:$H$29,IF(E2874="HI",2,IF(E2874="LO",6,10))+IF(D2874=1,2,IF(D2874=7,1,(IF(WEEKDAY(B2874)=1,2,IF(WEEKDAY(B2874)=7,1,0))))))</f>
        <v>2</v>
      </c>
      <c r="G2874" s="786">
        <f>VLOOKUP(C2874,METADATA!$J$5:$Q$29,IF(E2874="HI",2,IF(E2874="LO",6,10))+IF(D2874=1,2,IF(D2874=7,1,(IF(WEEKDAY(B2874)=1,2,IF(WEEKDAY(B2874)=7,1,0))))))</f>
        <v>2</v>
      </c>
      <c r="H2874" s="787">
        <v>15003.5</v>
      </c>
      <c r="I2874" s="788">
        <v>3378.8149719238281</v>
      </c>
      <c r="K2874" s="795">
        <v>905.6</v>
      </c>
      <c r="M2874" s="798">
        <f t="shared" si="133"/>
        <v>15379.252350634495</v>
      </c>
      <c r="N2874" s="303"/>
      <c r="S2874" s="786">
        <v>0</v>
      </c>
      <c r="T2874" s="781">
        <f>VLOOKUP(C2874,METADATA!$J$5:$Q$29,IF(E2874="HI",2,IF(E2874="LO",6,10))+IF(S2874=1,2,IF(D2874=7,1,(IF(WEEKDAY(B2874)=1,2,IF(WEEKDAY(B2874)=7,1,0))))))</f>
        <v>2</v>
      </c>
      <c r="U2874" s="781">
        <f>VLOOKUP(C2874,METADATA!$A$5:$H$29,IF(E2874="HI",2,IF(E2874="LO",6,10))+IF(S2874=1,2,IF(D2874=7,1,(IF(WEEKDAY(B2874)=1,2,IF(WEEKDAY(B2874)=7,1,0))))))</f>
        <v>2</v>
      </c>
    </row>
    <row r="2875" spans="2:21" ht="13.95" customHeight="1" x14ac:dyDescent="0.25">
      <c r="B2875" s="784">
        <f t="shared" si="134"/>
        <v>45502</v>
      </c>
      <c r="C2875" s="785">
        <v>15</v>
      </c>
      <c r="D2875" s="786">
        <f>IFERROR((INDEX(METADATA!$T$2:$T$20,MATCH(B2875,METADATA!$S$2:$S$20,0))),0)</f>
        <v>0</v>
      </c>
      <c r="E2875" s="785" t="str">
        <f t="shared" si="132"/>
        <v>HI</v>
      </c>
      <c r="F2875" s="786">
        <f>VLOOKUP(C2875,METADATA!$A$5:$H$29,IF(E2875="HI",2,IF(E2875="LO",6,10))+IF(D2875=1,2,IF(D2875=7,1,(IF(WEEKDAY(B2875)=1,2,IF(WEEKDAY(B2875)=7,1,0))))))</f>
        <v>2</v>
      </c>
      <c r="G2875" s="786">
        <f>VLOOKUP(C2875,METADATA!$J$5:$Q$29,IF(E2875="HI",2,IF(E2875="LO",6,10))+IF(D2875=1,2,IF(D2875=7,1,(IF(WEEKDAY(B2875)=1,2,IF(WEEKDAY(B2875)=7,1,0))))))</f>
        <v>2</v>
      </c>
      <c r="H2875" s="787">
        <v>14778.25</v>
      </c>
      <c r="I2875" s="788">
        <v>4350.1999206542969</v>
      </c>
      <c r="K2875" s="795">
        <v>913.98749999999995</v>
      </c>
      <c r="M2875" s="798">
        <f t="shared" si="133"/>
        <v>15405.22354307657</v>
      </c>
      <c r="N2875" s="303"/>
      <c r="S2875" s="786">
        <v>0</v>
      </c>
      <c r="T2875" s="781">
        <f>VLOOKUP(C2875,METADATA!$J$5:$Q$29,IF(E2875="HI",2,IF(E2875="LO",6,10))+IF(S2875=1,2,IF(D2875=7,1,(IF(WEEKDAY(B2875)=1,2,IF(WEEKDAY(B2875)=7,1,0))))))</f>
        <v>2</v>
      </c>
      <c r="U2875" s="781">
        <f>VLOOKUP(C2875,METADATA!$A$5:$H$29,IF(E2875="HI",2,IF(E2875="LO",6,10))+IF(S2875=1,2,IF(D2875=7,1,(IF(WEEKDAY(B2875)=1,2,IF(WEEKDAY(B2875)=7,1,0))))))</f>
        <v>2</v>
      </c>
    </row>
    <row r="2876" spans="2:21" ht="13.95" customHeight="1" x14ac:dyDescent="0.25">
      <c r="B2876" s="784">
        <f t="shared" si="134"/>
        <v>45502</v>
      </c>
      <c r="C2876" s="785">
        <v>16</v>
      </c>
      <c r="D2876" s="786">
        <f>IFERROR((INDEX(METADATA!$T$2:$T$20,MATCH(B2876,METADATA!$S$2:$S$20,0))),0)</f>
        <v>0</v>
      </c>
      <c r="E2876" s="785" t="str">
        <f t="shared" si="132"/>
        <v>HI</v>
      </c>
      <c r="F2876" s="786">
        <f>VLOOKUP(C2876,METADATA!$A$5:$H$29,IF(E2876="HI",2,IF(E2876="LO",6,10))+IF(D2876=1,2,IF(D2876=7,1,(IF(WEEKDAY(B2876)=1,2,IF(WEEKDAY(B2876)=7,1,0))))))</f>
        <v>2</v>
      </c>
      <c r="G2876" s="786">
        <f>VLOOKUP(C2876,METADATA!$J$5:$Q$29,IF(E2876="HI",2,IF(E2876="LO",6,10))+IF(D2876=1,2,IF(D2876=7,1,(IF(WEEKDAY(B2876)=1,2,IF(WEEKDAY(B2876)=7,1,0))))))</f>
        <v>2</v>
      </c>
      <c r="H2876" s="787">
        <v>14881.5</v>
      </c>
      <c r="I2876" s="788">
        <v>4639.2498168945313</v>
      </c>
      <c r="K2876" s="795">
        <v>902.26250000000005</v>
      </c>
      <c r="M2876" s="798">
        <f t="shared" si="133"/>
        <v>15587.869678488974</v>
      </c>
      <c r="N2876" s="303"/>
      <c r="S2876" s="786">
        <v>0</v>
      </c>
      <c r="T2876" s="781">
        <f>VLOOKUP(C2876,METADATA!$J$5:$Q$29,IF(E2876="HI",2,IF(E2876="LO",6,10))+IF(S2876=1,2,IF(D2876=7,1,(IF(WEEKDAY(B2876)=1,2,IF(WEEKDAY(B2876)=7,1,0))))))</f>
        <v>2</v>
      </c>
      <c r="U2876" s="781">
        <f>VLOOKUP(C2876,METADATA!$A$5:$H$29,IF(E2876="HI",2,IF(E2876="LO",6,10))+IF(S2876=1,2,IF(D2876=7,1,(IF(WEEKDAY(B2876)=1,2,IF(WEEKDAY(B2876)=7,1,0))))))</f>
        <v>2</v>
      </c>
    </row>
    <row r="2877" spans="2:21" ht="13.95" customHeight="1" x14ac:dyDescent="0.25">
      <c r="B2877" s="784">
        <f t="shared" si="134"/>
        <v>45502</v>
      </c>
      <c r="C2877" s="785">
        <v>17</v>
      </c>
      <c r="D2877" s="786">
        <f>IFERROR((INDEX(METADATA!$T$2:$T$20,MATCH(B2877,METADATA!$S$2:$S$20,0))),0)</f>
        <v>0</v>
      </c>
      <c r="E2877" s="785" t="str">
        <f t="shared" si="132"/>
        <v>HI</v>
      </c>
      <c r="F2877" s="786">
        <f>VLOOKUP(C2877,METADATA!$A$5:$H$29,IF(E2877="HI",2,IF(E2877="LO",6,10))+IF(D2877=1,2,IF(D2877=7,1,(IF(WEEKDAY(B2877)=1,2,IF(WEEKDAY(B2877)=7,1,0))))))</f>
        <v>1</v>
      </c>
      <c r="G2877" s="786">
        <f>VLOOKUP(C2877,METADATA!$J$5:$Q$29,IF(E2877="HI",2,IF(E2877="LO",6,10))+IF(D2877=1,2,IF(D2877=7,1,(IF(WEEKDAY(B2877)=1,2,IF(WEEKDAY(B2877)=7,1,0))))))</f>
        <v>1</v>
      </c>
      <c r="H2877" s="787">
        <v>14495.5</v>
      </c>
      <c r="I2877" s="788">
        <v>4518.9499816894531</v>
      </c>
      <c r="K2877" s="795">
        <v>933.76250000000005</v>
      </c>
      <c r="M2877" s="798">
        <f t="shared" si="133"/>
        <v>15183.557856675461</v>
      </c>
      <c r="N2877" s="303"/>
      <c r="S2877" s="786">
        <v>0</v>
      </c>
      <c r="T2877" s="781">
        <f>VLOOKUP(C2877,METADATA!$J$5:$Q$29,IF(E2877="HI",2,IF(E2877="LO",6,10))+IF(S2877=1,2,IF(D2877=7,1,(IF(WEEKDAY(B2877)=1,2,IF(WEEKDAY(B2877)=7,1,0))))))</f>
        <v>1</v>
      </c>
      <c r="U2877" s="781">
        <f>VLOOKUP(C2877,METADATA!$A$5:$H$29,IF(E2877="HI",2,IF(E2877="LO",6,10))+IF(S2877=1,2,IF(D2877=7,1,(IF(WEEKDAY(B2877)=1,2,IF(WEEKDAY(B2877)=7,1,0))))))</f>
        <v>1</v>
      </c>
    </row>
    <row r="2878" spans="2:21" ht="13.95" customHeight="1" x14ac:dyDescent="0.25">
      <c r="B2878" s="784">
        <f t="shared" si="134"/>
        <v>45502</v>
      </c>
      <c r="C2878" s="785">
        <v>18</v>
      </c>
      <c r="D2878" s="786">
        <f>IFERROR((INDEX(METADATA!$T$2:$T$20,MATCH(B2878,METADATA!$S$2:$S$20,0))),0)</f>
        <v>0</v>
      </c>
      <c r="E2878" s="785" t="str">
        <f t="shared" si="132"/>
        <v>HI</v>
      </c>
      <c r="F2878" s="786">
        <f>VLOOKUP(C2878,METADATA!$A$5:$H$29,IF(E2878="HI",2,IF(E2878="LO",6,10))+IF(D2878=1,2,IF(D2878=7,1,(IF(WEEKDAY(B2878)=1,2,IF(WEEKDAY(B2878)=7,1,0))))))</f>
        <v>1</v>
      </c>
      <c r="G2878" s="786">
        <f>VLOOKUP(C2878,METADATA!$J$5:$Q$29,IF(E2878="HI",2,IF(E2878="LO",6,10))+IF(D2878=1,2,IF(D2878=7,1,(IF(WEEKDAY(B2878)=1,2,IF(WEEKDAY(B2878)=7,1,0))))))</f>
        <v>1</v>
      </c>
      <c r="H2878" s="787">
        <v>15107.5</v>
      </c>
      <c r="I2878" s="788">
        <v>4435.3049011230469</v>
      </c>
      <c r="K2878" s="795">
        <v>0</v>
      </c>
      <c r="M2878" s="798">
        <f t="shared" si="133"/>
        <v>15745.109901678239</v>
      </c>
      <c r="N2878" s="303"/>
      <c r="S2878" s="786">
        <v>0</v>
      </c>
      <c r="T2878" s="781">
        <f>VLOOKUP(C2878,METADATA!$J$5:$Q$29,IF(E2878="HI",2,IF(E2878="LO",6,10))+IF(S2878=1,2,IF(D2878=7,1,(IF(WEEKDAY(B2878)=1,2,IF(WEEKDAY(B2878)=7,1,0))))))</f>
        <v>1</v>
      </c>
      <c r="U2878" s="781">
        <f>VLOOKUP(C2878,METADATA!$A$5:$H$29,IF(E2878="HI",2,IF(E2878="LO",6,10))+IF(S2878=1,2,IF(D2878=7,1,(IF(WEEKDAY(B2878)=1,2,IF(WEEKDAY(B2878)=7,1,0))))))</f>
        <v>1</v>
      </c>
    </row>
    <row r="2879" spans="2:21" ht="13.95" customHeight="1" x14ac:dyDescent="0.25">
      <c r="B2879" s="784">
        <f t="shared" si="134"/>
        <v>45502</v>
      </c>
      <c r="C2879" s="785">
        <v>19</v>
      </c>
      <c r="D2879" s="786">
        <f>IFERROR((INDEX(METADATA!$T$2:$T$20,MATCH(B2879,METADATA!$S$2:$S$20,0))),0)</f>
        <v>0</v>
      </c>
      <c r="E2879" s="785" t="str">
        <f t="shared" si="132"/>
        <v>HI</v>
      </c>
      <c r="F2879" s="786">
        <f>VLOOKUP(C2879,METADATA!$A$5:$H$29,IF(E2879="HI",2,IF(E2879="LO",6,10))+IF(D2879=1,2,IF(D2879=7,1,(IF(WEEKDAY(B2879)=1,2,IF(WEEKDAY(B2879)=7,1,0))))))</f>
        <v>1</v>
      </c>
      <c r="G2879" s="786">
        <f>VLOOKUP(C2879,METADATA!$J$5:$Q$29,IF(E2879="HI",2,IF(E2879="LO",6,10))+IF(D2879=1,2,IF(D2879=7,1,(IF(WEEKDAY(B2879)=1,2,IF(WEEKDAY(B2879)=7,1,0))))))</f>
        <v>2</v>
      </c>
      <c r="H2879" s="787">
        <v>15135.75</v>
      </c>
      <c r="I2879" s="788">
        <v>4730.5750122070313</v>
      </c>
      <c r="K2879" s="795">
        <v>0</v>
      </c>
      <c r="M2879" s="798">
        <f t="shared" si="133"/>
        <v>15857.782569092615</v>
      </c>
      <c r="N2879" s="303"/>
      <c r="S2879" s="786">
        <v>0</v>
      </c>
      <c r="T2879" s="781">
        <f>VLOOKUP(C2879,METADATA!$J$5:$Q$29,IF(E2879="HI",2,IF(E2879="LO",6,10))+IF(S2879=1,2,IF(D2879=7,1,(IF(WEEKDAY(B2879)=1,2,IF(WEEKDAY(B2879)=7,1,0))))))</f>
        <v>2</v>
      </c>
      <c r="U2879" s="781">
        <f>VLOOKUP(C2879,METADATA!$A$5:$H$29,IF(E2879="HI",2,IF(E2879="LO",6,10))+IF(S2879=1,2,IF(D2879=7,1,(IF(WEEKDAY(B2879)=1,2,IF(WEEKDAY(B2879)=7,1,0))))))</f>
        <v>1</v>
      </c>
    </row>
    <row r="2880" spans="2:21" ht="13.95" customHeight="1" x14ac:dyDescent="0.25">
      <c r="B2880" s="784">
        <f t="shared" si="134"/>
        <v>45502</v>
      </c>
      <c r="C2880" s="785">
        <v>20</v>
      </c>
      <c r="D2880" s="786">
        <f>IFERROR((INDEX(METADATA!$T$2:$T$20,MATCH(B2880,METADATA!$S$2:$S$20,0))),0)</f>
        <v>0</v>
      </c>
      <c r="E2880" s="785" t="str">
        <f t="shared" si="132"/>
        <v>HI</v>
      </c>
      <c r="F2880" s="786">
        <f>VLOOKUP(C2880,METADATA!$A$5:$H$29,IF(E2880="HI",2,IF(E2880="LO",6,10))+IF(D2880=1,2,IF(D2880=7,1,(IF(WEEKDAY(B2880)=1,2,IF(WEEKDAY(B2880)=7,1,0))))))</f>
        <v>2</v>
      </c>
      <c r="G2880" s="786">
        <f>VLOOKUP(C2880,METADATA!$J$5:$Q$29,IF(E2880="HI",2,IF(E2880="LO",6,10))+IF(D2880=1,2,IF(D2880=7,1,(IF(WEEKDAY(B2880)=1,2,IF(WEEKDAY(B2880)=7,1,0))))))</f>
        <v>2</v>
      </c>
      <c r="H2880" s="787">
        <v>13967.25</v>
      </c>
      <c r="I2880" s="788">
        <v>4788.2499389648438</v>
      </c>
      <c r="K2880" s="795">
        <v>0</v>
      </c>
      <c r="M2880" s="798">
        <f t="shared" si="133"/>
        <v>14765.209447904788</v>
      </c>
      <c r="N2880" s="303"/>
      <c r="S2880" s="786">
        <v>0</v>
      </c>
      <c r="T2880" s="781">
        <f>VLOOKUP(C2880,METADATA!$J$5:$Q$29,IF(E2880="HI",2,IF(E2880="LO",6,10))+IF(S2880=1,2,IF(D2880=7,1,(IF(WEEKDAY(B2880)=1,2,IF(WEEKDAY(B2880)=7,1,0))))))</f>
        <v>2</v>
      </c>
      <c r="U2880" s="781">
        <f>VLOOKUP(C2880,METADATA!$A$5:$H$29,IF(E2880="HI",2,IF(E2880="LO",6,10))+IF(S2880=1,2,IF(D2880=7,1,(IF(WEEKDAY(B2880)=1,2,IF(WEEKDAY(B2880)=7,1,0))))))</f>
        <v>2</v>
      </c>
    </row>
    <row r="2881" spans="2:21" ht="13.95" customHeight="1" x14ac:dyDescent="0.25">
      <c r="B2881" s="784">
        <f t="shared" si="134"/>
        <v>45502</v>
      </c>
      <c r="C2881" s="785">
        <v>21</v>
      </c>
      <c r="D2881" s="786">
        <f>IFERROR((INDEX(METADATA!$T$2:$T$20,MATCH(B2881,METADATA!$S$2:$S$20,0))),0)</f>
        <v>0</v>
      </c>
      <c r="E2881" s="785" t="str">
        <f t="shared" si="132"/>
        <v>HI</v>
      </c>
      <c r="F2881" s="786">
        <f>VLOOKUP(C2881,METADATA!$A$5:$H$29,IF(E2881="HI",2,IF(E2881="LO",6,10))+IF(D2881=1,2,IF(D2881=7,1,(IF(WEEKDAY(B2881)=1,2,IF(WEEKDAY(B2881)=7,1,0))))))</f>
        <v>2</v>
      </c>
      <c r="G2881" s="786">
        <f>VLOOKUP(C2881,METADATA!$J$5:$Q$29,IF(E2881="HI",2,IF(E2881="LO",6,10))+IF(D2881=1,2,IF(D2881=7,1,(IF(WEEKDAY(B2881)=1,2,IF(WEEKDAY(B2881)=7,1,0))))))</f>
        <v>2</v>
      </c>
      <c r="H2881" s="787">
        <v>11996.25</v>
      </c>
      <c r="I2881" s="788">
        <v>4770.7750244140625</v>
      </c>
      <c r="K2881" s="795">
        <v>0</v>
      </c>
      <c r="M2881" s="798">
        <f t="shared" si="133"/>
        <v>12910.085530161021</v>
      </c>
      <c r="N2881" s="303"/>
      <c r="S2881" s="786">
        <v>0</v>
      </c>
      <c r="T2881" s="781">
        <f>VLOOKUP(C2881,METADATA!$J$5:$Q$29,IF(E2881="HI",2,IF(E2881="LO",6,10))+IF(S2881=1,2,IF(D2881=7,1,(IF(WEEKDAY(B2881)=1,2,IF(WEEKDAY(B2881)=7,1,0))))))</f>
        <v>2</v>
      </c>
      <c r="U2881" s="781">
        <f>VLOOKUP(C2881,METADATA!$A$5:$H$29,IF(E2881="HI",2,IF(E2881="LO",6,10))+IF(S2881=1,2,IF(D2881=7,1,(IF(WEEKDAY(B2881)=1,2,IF(WEEKDAY(B2881)=7,1,0))))))</f>
        <v>2</v>
      </c>
    </row>
    <row r="2882" spans="2:21" ht="13.95" customHeight="1" x14ac:dyDescent="0.25">
      <c r="B2882" s="784">
        <f t="shared" si="134"/>
        <v>45502</v>
      </c>
      <c r="C2882" s="785">
        <v>22</v>
      </c>
      <c r="D2882" s="786">
        <f>IFERROR((INDEX(METADATA!$T$2:$T$20,MATCH(B2882,METADATA!$S$2:$S$20,0))),0)</f>
        <v>0</v>
      </c>
      <c r="E2882" s="785" t="str">
        <f t="shared" si="132"/>
        <v>HI</v>
      </c>
      <c r="F2882" s="786">
        <f>VLOOKUP(C2882,METADATA!$A$5:$H$29,IF(E2882="HI",2,IF(E2882="LO",6,10))+IF(D2882=1,2,IF(D2882=7,1,(IF(WEEKDAY(B2882)=1,2,IF(WEEKDAY(B2882)=7,1,0))))))</f>
        <v>3</v>
      </c>
      <c r="G2882" s="786">
        <f>VLOOKUP(C2882,METADATA!$J$5:$Q$29,IF(E2882="HI",2,IF(E2882="LO",6,10))+IF(D2882=1,2,IF(D2882=7,1,(IF(WEEKDAY(B2882)=1,2,IF(WEEKDAY(B2882)=7,1,0))))))</f>
        <v>3</v>
      </c>
      <c r="H2882" s="787">
        <v>10425.25</v>
      </c>
      <c r="I2882" s="788">
        <v>4658.2499084472656</v>
      </c>
      <c r="K2882" s="795">
        <v>0</v>
      </c>
      <c r="M2882" s="798">
        <f t="shared" si="133"/>
        <v>11418.630818624839</v>
      </c>
      <c r="N2882" s="303"/>
      <c r="S2882" s="786">
        <v>0</v>
      </c>
      <c r="T2882" s="781">
        <f>VLOOKUP(C2882,METADATA!$J$5:$Q$29,IF(E2882="HI",2,IF(E2882="LO",6,10))+IF(S2882=1,2,IF(D2882=7,1,(IF(WEEKDAY(B2882)=1,2,IF(WEEKDAY(B2882)=7,1,0))))))</f>
        <v>3</v>
      </c>
      <c r="U2882" s="781">
        <f>VLOOKUP(C2882,METADATA!$A$5:$H$29,IF(E2882="HI",2,IF(E2882="LO",6,10))+IF(S2882=1,2,IF(D2882=7,1,(IF(WEEKDAY(B2882)=1,2,IF(WEEKDAY(B2882)=7,1,0))))))</f>
        <v>3</v>
      </c>
    </row>
    <row r="2883" spans="2:21" ht="13.95" customHeight="1" x14ac:dyDescent="0.25">
      <c r="B2883" s="784">
        <f t="shared" si="134"/>
        <v>45502</v>
      </c>
      <c r="C2883" s="785">
        <v>23</v>
      </c>
      <c r="D2883" s="786">
        <f>IFERROR((INDEX(METADATA!$T$2:$T$20,MATCH(B2883,METADATA!$S$2:$S$20,0))),0)</f>
        <v>0</v>
      </c>
      <c r="E2883" s="785" t="str">
        <f t="shared" si="132"/>
        <v>HI</v>
      </c>
      <c r="F2883" s="786">
        <f>VLOOKUP(C2883,METADATA!$A$5:$H$29,IF(E2883="HI",2,IF(E2883="LO",6,10))+IF(D2883=1,2,IF(D2883=7,1,(IF(WEEKDAY(B2883)=1,2,IF(WEEKDAY(B2883)=7,1,0))))))</f>
        <v>3</v>
      </c>
      <c r="G2883" s="786">
        <f>VLOOKUP(C2883,METADATA!$J$5:$Q$29,IF(E2883="HI",2,IF(E2883="LO",6,10))+IF(D2883=1,2,IF(D2883=7,1,(IF(WEEKDAY(B2883)=1,2,IF(WEEKDAY(B2883)=7,1,0))))))</f>
        <v>3</v>
      </c>
      <c r="H2883" s="787">
        <v>9415.25</v>
      </c>
      <c r="I2883" s="788">
        <v>4665.2750244140625</v>
      </c>
      <c r="K2883" s="795">
        <v>0</v>
      </c>
      <c r="M2883" s="798">
        <f t="shared" si="133"/>
        <v>10507.698302479075</v>
      </c>
      <c r="N2883" s="303"/>
      <c r="S2883" s="786">
        <v>0</v>
      </c>
      <c r="T2883" s="781">
        <f>VLOOKUP(C2883,METADATA!$J$5:$Q$29,IF(E2883="HI",2,IF(E2883="LO",6,10))+IF(S2883=1,2,IF(D2883=7,1,(IF(WEEKDAY(B2883)=1,2,IF(WEEKDAY(B2883)=7,1,0))))))</f>
        <v>3</v>
      </c>
      <c r="U2883" s="781">
        <f>VLOOKUP(C2883,METADATA!$A$5:$H$29,IF(E2883="HI",2,IF(E2883="LO",6,10))+IF(S2883=1,2,IF(D2883=7,1,(IF(WEEKDAY(B2883)=1,2,IF(WEEKDAY(B2883)=7,1,0))))))</f>
        <v>3</v>
      </c>
    </row>
    <row r="2884" spans="2:21" ht="13.95" customHeight="1" x14ac:dyDescent="0.25">
      <c r="B2884" s="784">
        <f t="shared" si="134"/>
        <v>45503</v>
      </c>
      <c r="C2884" s="785">
        <v>0</v>
      </c>
      <c r="D2884" s="786">
        <f>IFERROR((INDEX(METADATA!$T$2:$T$20,MATCH(B2884,METADATA!$S$2:$S$20,0))),0)</f>
        <v>0</v>
      </c>
      <c r="E2884" s="785" t="str">
        <f t="shared" ref="E2884:E2947" si="135">IF(B2884="","",IF(AND(MONTH(B2884)&gt;=MONTH($AA$9),MONTH(B2884)&lt;=MONTH($AA$11)),"HI","LO"))</f>
        <v>HI</v>
      </c>
      <c r="F2884" s="786">
        <f>VLOOKUP(C2884,METADATA!$A$5:$H$29,IF(E2884="HI",2,IF(E2884="LO",6,10))+IF(D2884=1,2,IF(D2884=7,1,(IF(WEEKDAY(B2884)=1,2,IF(WEEKDAY(B2884)=7,1,0))))))</f>
        <v>3</v>
      </c>
      <c r="G2884" s="786">
        <f>VLOOKUP(C2884,METADATA!$J$5:$Q$29,IF(E2884="HI",2,IF(E2884="LO",6,10))+IF(D2884=1,2,IF(D2884=7,1,(IF(WEEKDAY(B2884)=1,2,IF(WEEKDAY(B2884)=7,1,0))))))</f>
        <v>3</v>
      </c>
      <c r="H2884" s="787">
        <v>8651.25</v>
      </c>
      <c r="I2884" s="788">
        <v>4760.0499877929688</v>
      </c>
      <c r="K2884" s="795">
        <v>0</v>
      </c>
      <c r="M2884" s="798">
        <f t="shared" ref="M2884:M2947" si="136">SQRT(H2884^2+I2884^2)</f>
        <v>9874.3203537655099</v>
      </c>
      <c r="N2884" s="303"/>
      <c r="S2884" s="786">
        <v>0</v>
      </c>
      <c r="T2884" s="781">
        <f>VLOOKUP(C2884,METADATA!$J$5:$Q$29,IF(E2884="HI",2,IF(E2884="LO",6,10))+IF(S2884=1,2,IF(D2884=7,1,(IF(WEEKDAY(B2884)=1,2,IF(WEEKDAY(B2884)=7,1,0))))))</f>
        <v>3</v>
      </c>
      <c r="U2884" s="781">
        <f>VLOOKUP(C2884,METADATA!$A$5:$H$29,IF(E2884="HI",2,IF(E2884="LO",6,10))+IF(S2884=1,2,IF(D2884=7,1,(IF(WEEKDAY(B2884)=1,2,IF(WEEKDAY(B2884)=7,1,0))))))</f>
        <v>3</v>
      </c>
    </row>
    <row r="2885" spans="2:21" ht="13.95" customHeight="1" x14ac:dyDescent="0.25">
      <c r="B2885" s="784">
        <f t="shared" si="134"/>
        <v>45503</v>
      </c>
      <c r="C2885" s="785">
        <v>1</v>
      </c>
      <c r="D2885" s="786">
        <f>IFERROR((INDEX(METADATA!$T$2:$T$20,MATCH(B2885,METADATA!$S$2:$S$20,0))),0)</f>
        <v>0</v>
      </c>
      <c r="E2885" s="785" t="str">
        <f t="shared" si="135"/>
        <v>HI</v>
      </c>
      <c r="F2885" s="786">
        <f>VLOOKUP(C2885,METADATA!$A$5:$H$29,IF(E2885="HI",2,IF(E2885="LO",6,10))+IF(D2885=1,2,IF(D2885=7,1,(IF(WEEKDAY(B2885)=1,2,IF(WEEKDAY(B2885)=7,1,0))))))</f>
        <v>3</v>
      </c>
      <c r="G2885" s="786">
        <f>VLOOKUP(C2885,METADATA!$J$5:$Q$29,IF(E2885="HI",2,IF(E2885="LO",6,10))+IF(D2885=1,2,IF(D2885=7,1,(IF(WEEKDAY(B2885)=1,2,IF(WEEKDAY(B2885)=7,1,0))))))</f>
        <v>3</v>
      </c>
      <c r="H2885" s="787">
        <v>7992.75</v>
      </c>
      <c r="I2885" s="788">
        <v>4672.5723876953125</v>
      </c>
      <c r="K2885" s="795">
        <v>0</v>
      </c>
      <c r="M2885" s="798">
        <f t="shared" si="136"/>
        <v>9258.3467898298495</v>
      </c>
      <c r="N2885" s="303"/>
      <c r="S2885" s="786">
        <v>0</v>
      </c>
      <c r="T2885" s="781">
        <f>VLOOKUP(C2885,METADATA!$J$5:$Q$29,IF(E2885="HI",2,IF(E2885="LO",6,10))+IF(S2885=1,2,IF(D2885=7,1,(IF(WEEKDAY(B2885)=1,2,IF(WEEKDAY(B2885)=7,1,0))))))</f>
        <v>3</v>
      </c>
      <c r="U2885" s="781">
        <f>VLOOKUP(C2885,METADATA!$A$5:$H$29,IF(E2885="HI",2,IF(E2885="LO",6,10))+IF(S2885=1,2,IF(D2885=7,1,(IF(WEEKDAY(B2885)=1,2,IF(WEEKDAY(B2885)=7,1,0))))))</f>
        <v>3</v>
      </c>
    </row>
    <row r="2886" spans="2:21" ht="13.95" customHeight="1" x14ac:dyDescent="0.25">
      <c r="B2886" s="784">
        <f t="shared" si="134"/>
        <v>45503</v>
      </c>
      <c r="C2886" s="785">
        <v>2</v>
      </c>
      <c r="D2886" s="786">
        <f>IFERROR((INDEX(METADATA!$T$2:$T$20,MATCH(B2886,METADATA!$S$2:$S$20,0))),0)</f>
        <v>0</v>
      </c>
      <c r="E2886" s="785" t="str">
        <f t="shared" si="135"/>
        <v>HI</v>
      </c>
      <c r="F2886" s="786">
        <f>VLOOKUP(C2886,METADATA!$A$5:$H$29,IF(E2886="HI",2,IF(E2886="LO",6,10))+IF(D2886=1,2,IF(D2886=7,1,(IF(WEEKDAY(B2886)=1,2,IF(WEEKDAY(B2886)=7,1,0))))))</f>
        <v>3</v>
      </c>
      <c r="G2886" s="786">
        <f>VLOOKUP(C2886,METADATA!$J$5:$Q$29,IF(E2886="HI",2,IF(E2886="LO",6,10))+IF(D2886=1,2,IF(D2886=7,1,(IF(WEEKDAY(B2886)=1,2,IF(WEEKDAY(B2886)=7,1,0))))))</f>
        <v>3</v>
      </c>
      <c r="H2886" s="787">
        <v>7985.75</v>
      </c>
      <c r="I2886" s="788">
        <v>3640.7675476074219</v>
      </c>
      <c r="K2886" s="795">
        <v>0</v>
      </c>
      <c r="M2886" s="798">
        <f t="shared" si="136"/>
        <v>8776.5250183777953</v>
      </c>
      <c r="N2886" s="303"/>
      <c r="S2886" s="786">
        <v>0</v>
      </c>
      <c r="T2886" s="781">
        <f>VLOOKUP(C2886,METADATA!$J$5:$Q$29,IF(E2886="HI",2,IF(E2886="LO",6,10))+IF(S2886=1,2,IF(D2886=7,1,(IF(WEEKDAY(B2886)=1,2,IF(WEEKDAY(B2886)=7,1,0))))))</f>
        <v>3</v>
      </c>
      <c r="U2886" s="781">
        <f>VLOOKUP(C2886,METADATA!$A$5:$H$29,IF(E2886="HI",2,IF(E2886="LO",6,10))+IF(S2886=1,2,IF(D2886=7,1,(IF(WEEKDAY(B2886)=1,2,IF(WEEKDAY(B2886)=7,1,0))))))</f>
        <v>3</v>
      </c>
    </row>
    <row r="2887" spans="2:21" ht="13.95" customHeight="1" x14ac:dyDescent="0.25">
      <c r="B2887" s="784">
        <f t="shared" si="134"/>
        <v>45503</v>
      </c>
      <c r="C2887" s="785">
        <v>3</v>
      </c>
      <c r="D2887" s="786">
        <f>IFERROR((INDEX(METADATA!$T$2:$T$20,MATCH(B2887,METADATA!$S$2:$S$20,0))),0)</f>
        <v>0</v>
      </c>
      <c r="E2887" s="785" t="str">
        <f t="shared" si="135"/>
        <v>HI</v>
      </c>
      <c r="F2887" s="786">
        <f>VLOOKUP(C2887,METADATA!$A$5:$H$29,IF(E2887="HI",2,IF(E2887="LO",6,10))+IF(D2887=1,2,IF(D2887=7,1,(IF(WEEKDAY(B2887)=1,2,IF(WEEKDAY(B2887)=7,1,0))))))</f>
        <v>3</v>
      </c>
      <c r="G2887" s="786">
        <f>VLOOKUP(C2887,METADATA!$J$5:$Q$29,IF(E2887="HI",2,IF(E2887="LO",6,10))+IF(D2887=1,2,IF(D2887=7,1,(IF(WEEKDAY(B2887)=1,2,IF(WEEKDAY(B2887)=7,1,0))))))</f>
        <v>3</v>
      </c>
      <c r="H2887" s="787">
        <v>8282.5</v>
      </c>
      <c r="I2887" s="788">
        <v>3519.6424560546875</v>
      </c>
      <c r="K2887" s="795">
        <v>0</v>
      </c>
      <c r="M2887" s="798">
        <f t="shared" si="136"/>
        <v>8999.3160444815294</v>
      </c>
      <c r="N2887" s="303"/>
      <c r="S2887" s="786">
        <v>0</v>
      </c>
      <c r="T2887" s="781">
        <f>VLOOKUP(C2887,METADATA!$J$5:$Q$29,IF(E2887="HI",2,IF(E2887="LO",6,10))+IF(S2887=1,2,IF(D2887=7,1,(IF(WEEKDAY(B2887)=1,2,IF(WEEKDAY(B2887)=7,1,0))))))</f>
        <v>3</v>
      </c>
      <c r="U2887" s="781">
        <f>VLOOKUP(C2887,METADATA!$A$5:$H$29,IF(E2887="HI",2,IF(E2887="LO",6,10))+IF(S2887=1,2,IF(D2887=7,1,(IF(WEEKDAY(B2887)=1,2,IF(WEEKDAY(B2887)=7,1,0))))))</f>
        <v>3</v>
      </c>
    </row>
    <row r="2888" spans="2:21" ht="13.95" customHeight="1" x14ac:dyDescent="0.25">
      <c r="B2888" s="784">
        <f t="shared" si="134"/>
        <v>45503</v>
      </c>
      <c r="C2888" s="785">
        <v>4</v>
      </c>
      <c r="D2888" s="786">
        <f>IFERROR((INDEX(METADATA!$T$2:$T$20,MATCH(B2888,METADATA!$S$2:$S$20,0))),0)</f>
        <v>0</v>
      </c>
      <c r="E2888" s="785" t="str">
        <f t="shared" si="135"/>
        <v>HI</v>
      </c>
      <c r="F2888" s="786">
        <f>VLOOKUP(C2888,METADATA!$A$5:$H$29,IF(E2888="HI",2,IF(E2888="LO",6,10))+IF(D2888=1,2,IF(D2888=7,1,(IF(WEEKDAY(B2888)=1,2,IF(WEEKDAY(B2888)=7,1,0))))))</f>
        <v>3</v>
      </c>
      <c r="G2888" s="786">
        <f>VLOOKUP(C2888,METADATA!$J$5:$Q$29,IF(E2888="HI",2,IF(E2888="LO",6,10))+IF(D2888=1,2,IF(D2888=7,1,(IF(WEEKDAY(B2888)=1,2,IF(WEEKDAY(B2888)=7,1,0))))))</f>
        <v>3</v>
      </c>
      <c r="H2888" s="787">
        <v>8891</v>
      </c>
      <c r="I2888" s="788">
        <v>4566.9000854492188</v>
      </c>
      <c r="K2888" s="795">
        <v>0</v>
      </c>
      <c r="M2888" s="798">
        <f t="shared" si="136"/>
        <v>9995.3217752344553</v>
      </c>
      <c r="N2888" s="303"/>
      <c r="S2888" s="786">
        <v>0</v>
      </c>
      <c r="T2888" s="781">
        <f>VLOOKUP(C2888,METADATA!$J$5:$Q$29,IF(E2888="HI",2,IF(E2888="LO",6,10))+IF(S2888=1,2,IF(D2888=7,1,(IF(WEEKDAY(B2888)=1,2,IF(WEEKDAY(B2888)=7,1,0))))))</f>
        <v>3</v>
      </c>
      <c r="U2888" s="781">
        <f>VLOOKUP(C2888,METADATA!$A$5:$H$29,IF(E2888="HI",2,IF(E2888="LO",6,10))+IF(S2888=1,2,IF(D2888=7,1,(IF(WEEKDAY(B2888)=1,2,IF(WEEKDAY(B2888)=7,1,0))))))</f>
        <v>3</v>
      </c>
    </row>
    <row r="2889" spans="2:21" ht="13.95" customHeight="1" x14ac:dyDescent="0.25">
      <c r="B2889" s="784">
        <f t="shared" si="134"/>
        <v>45503</v>
      </c>
      <c r="C2889" s="785">
        <v>5</v>
      </c>
      <c r="D2889" s="786">
        <f>IFERROR((INDEX(METADATA!$T$2:$T$20,MATCH(B2889,METADATA!$S$2:$S$20,0))),0)</f>
        <v>0</v>
      </c>
      <c r="E2889" s="785" t="str">
        <f t="shared" si="135"/>
        <v>HI</v>
      </c>
      <c r="F2889" s="786">
        <f>VLOOKUP(C2889,METADATA!$A$5:$H$29,IF(E2889="HI",2,IF(E2889="LO",6,10))+IF(D2889=1,2,IF(D2889=7,1,(IF(WEEKDAY(B2889)=1,2,IF(WEEKDAY(B2889)=7,1,0))))))</f>
        <v>3</v>
      </c>
      <c r="G2889" s="786">
        <f>VLOOKUP(C2889,METADATA!$J$5:$Q$29,IF(E2889="HI",2,IF(E2889="LO",6,10))+IF(D2889=1,2,IF(D2889=7,1,(IF(WEEKDAY(B2889)=1,2,IF(WEEKDAY(B2889)=7,1,0))))))</f>
        <v>3</v>
      </c>
      <c r="H2889" s="787">
        <v>10747.5</v>
      </c>
      <c r="I2889" s="788">
        <v>4501.9298706054688</v>
      </c>
      <c r="K2889" s="795">
        <v>870.51250000000005</v>
      </c>
      <c r="M2889" s="798">
        <f t="shared" si="136"/>
        <v>11652.30143833611</v>
      </c>
      <c r="N2889" s="303"/>
      <c r="S2889" s="786">
        <v>0</v>
      </c>
      <c r="T2889" s="781">
        <f>VLOOKUP(C2889,METADATA!$J$5:$Q$29,IF(E2889="HI",2,IF(E2889="LO",6,10))+IF(S2889=1,2,IF(D2889=7,1,(IF(WEEKDAY(B2889)=1,2,IF(WEEKDAY(B2889)=7,1,0))))))</f>
        <v>3</v>
      </c>
      <c r="U2889" s="781">
        <f>VLOOKUP(C2889,METADATA!$A$5:$H$29,IF(E2889="HI",2,IF(E2889="LO",6,10))+IF(S2889=1,2,IF(D2889=7,1,(IF(WEEKDAY(B2889)=1,2,IF(WEEKDAY(B2889)=7,1,0))))))</f>
        <v>3</v>
      </c>
    </row>
    <row r="2890" spans="2:21" ht="13.95" customHeight="1" x14ac:dyDescent="0.25">
      <c r="B2890" s="784">
        <f t="shared" si="134"/>
        <v>45503</v>
      </c>
      <c r="C2890" s="785">
        <v>6</v>
      </c>
      <c r="D2890" s="786">
        <f>IFERROR((INDEX(METADATA!$T$2:$T$20,MATCH(B2890,METADATA!$S$2:$S$20,0))),0)</f>
        <v>0</v>
      </c>
      <c r="E2890" s="785" t="str">
        <f t="shared" si="135"/>
        <v>HI</v>
      </c>
      <c r="F2890" s="786">
        <f>VLOOKUP(C2890,METADATA!$A$5:$H$29,IF(E2890="HI",2,IF(E2890="LO",6,10))+IF(D2890=1,2,IF(D2890=7,1,(IF(WEEKDAY(B2890)=1,2,IF(WEEKDAY(B2890)=7,1,0))))))</f>
        <v>1</v>
      </c>
      <c r="G2890" s="786">
        <f>VLOOKUP(C2890,METADATA!$J$5:$Q$29,IF(E2890="HI",2,IF(E2890="LO",6,10))+IF(D2890=1,2,IF(D2890=7,1,(IF(WEEKDAY(B2890)=1,2,IF(WEEKDAY(B2890)=7,1,0))))))</f>
        <v>1</v>
      </c>
      <c r="H2890" s="787">
        <v>12731.75</v>
      </c>
      <c r="I2890" s="788">
        <v>4328.9300231933594</v>
      </c>
      <c r="K2890" s="795">
        <v>865.8125</v>
      </c>
      <c r="M2890" s="798">
        <f t="shared" si="136"/>
        <v>13447.568300931023</v>
      </c>
      <c r="N2890" s="303"/>
      <c r="S2890" s="786">
        <v>0</v>
      </c>
      <c r="T2890" s="781">
        <f>VLOOKUP(C2890,METADATA!$J$5:$Q$29,IF(E2890="HI",2,IF(E2890="LO",6,10))+IF(S2890=1,2,IF(D2890=7,1,(IF(WEEKDAY(B2890)=1,2,IF(WEEKDAY(B2890)=7,1,0))))))</f>
        <v>1</v>
      </c>
      <c r="U2890" s="781">
        <f>VLOOKUP(C2890,METADATA!$A$5:$H$29,IF(E2890="HI",2,IF(E2890="LO",6,10))+IF(S2890=1,2,IF(D2890=7,1,(IF(WEEKDAY(B2890)=1,2,IF(WEEKDAY(B2890)=7,1,0))))))</f>
        <v>1</v>
      </c>
    </row>
    <row r="2891" spans="2:21" ht="13.95" customHeight="1" x14ac:dyDescent="0.25">
      <c r="B2891" s="784">
        <f t="shared" si="134"/>
        <v>45503</v>
      </c>
      <c r="C2891" s="785">
        <v>7</v>
      </c>
      <c r="D2891" s="786">
        <f>IFERROR((INDEX(METADATA!$T$2:$T$20,MATCH(B2891,METADATA!$S$2:$S$20,0))),0)</f>
        <v>0</v>
      </c>
      <c r="E2891" s="785" t="str">
        <f t="shared" si="135"/>
        <v>HI</v>
      </c>
      <c r="F2891" s="786">
        <f>VLOOKUP(C2891,METADATA!$A$5:$H$29,IF(E2891="HI",2,IF(E2891="LO",6,10))+IF(D2891=1,2,IF(D2891=7,1,(IF(WEEKDAY(B2891)=1,2,IF(WEEKDAY(B2891)=7,1,0))))))</f>
        <v>1</v>
      </c>
      <c r="G2891" s="786">
        <f>VLOOKUP(C2891,METADATA!$J$5:$Q$29,IF(E2891="HI",2,IF(E2891="LO",6,10))+IF(D2891=1,2,IF(D2891=7,1,(IF(WEEKDAY(B2891)=1,2,IF(WEEKDAY(B2891)=7,1,0))))))</f>
        <v>1</v>
      </c>
      <c r="H2891" s="787">
        <v>13435.25</v>
      </c>
      <c r="I2891" s="788">
        <v>4416.6800231933594</v>
      </c>
      <c r="K2891" s="795">
        <v>834.63750000000005</v>
      </c>
      <c r="M2891" s="798">
        <f t="shared" si="136"/>
        <v>14142.595412079612</v>
      </c>
      <c r="N2891" s="303"/>
      <c r="S2891" s="786">
        <v>0</v>
      </c>
      <c r="T2891" s="781">
        <f>VLOOKUP(C2891,METADATA!$J$5:$Q$29,IF(E2891="HI",2,IF(E2891="LO",6,10))+IF(S2891=1,2,IF(D2891=7,1,(IF(WEEKDAY(B2891)=1,2,IF(WEEKDAY(B2891)=7,1,0))))))</f>
        <v>1</v>
      </c>
      <c r="U2891" s="781">
        <f>VLOOKUP(C2891,METADATA!$A$5:$H$29,IF(E2891="HI",2,IF(E2891="LO",6,10))+IF(S2891=1,2,IF(D2891=7,1,(IF(WEEKDAY(B2891)=1,2,IF(WEEKDAY(B2891)=7,1,0))))))</f>
        <v>1</v>
      </c>
    </row>
    <row r="2892" spans="2:21" ht="13.95" customHeight="1" x14ac:dyDescent="0.25">
      <c r="B2892" s="784">
        <f t="shared" si="134"/>
        <v>45503</v>
      </c>
      <c r="C2892" s="785">
        <v>8</v>
      </c>
      <c r="D2892" s="786">
        <f>IFERROR((INDEX(METADATA!$T$2:$T$20,MATCH(B2892,METADATA!$S$2:$S$20,0))),0)</f>
        <v>0</v>
      </c>
      <c r="E2892" s="785" t="str">
        <f t="shared" si="135"/>
        <v>HI</v>
      </c>
      <c r="F2892" s="786">
        <f>VLOOKUP(C2892,METADATA!$A$5:$H$29,IF(E2892="HI",2,IF(E2892="LO",6,10))+IF(D2892=1,2,IF(D2892=7,1,(IF(WEEKDAY(B2892)=1,2,IF(WEEKDAY(B2892)=7,1,0))))))</f>
        <v>2</v>
      </c>
      <c r="G2892" s="786">
        <f>VLOOKUP(C2892,METADATA!$J$5:$Q$29,IF(E2892="HI",2,IF(E2892="LO",6,10))+IF(D2892=1,2,IF(D2892=7,1,(IF(WEEKDAY(B2892)=1,2,IF(WEEKDAY(B2892)=7,1,0))))))</f>
        <v>1</v>
      </c>
      <c r="H2892" s="787">
        <v>14516</v>
      </c>
      <c r="I2892" s="788">
        <v>4449.9249877929688</v>
      </c>
      <c r="K2892" s="795">
        <v>847.33749999999998</v>
      </c>
      <c r="M2892" s="798">
        <f t="shared" si="136"/>
        <v>15182.756284581013</v>
      </c>
      <c r="N2892" s="303"/>
      <c r="S2892" s="786">
        <v>0</v>
      </c>
      <c r="T2892" s="781">
        <f>VLOOKUP(C2892,METADATA!$J$5:$Q$29,IF(E2892="HI",2,IF(E2892="LO",6,10))+IF(S2892=1,2,IF(D2892=7,1,(IF(WEEKDAY(B2892)=1,2,IF(WEEKDAY(B2892)=7,1,0))))))</f>
        <v>1</v>
      </c>
      <c r="U2892" s="781">
        <f>VLOOKUP(C2892,METADATA!$A$5:$H$29,IF(E2892="HI",2,IF(E2892="LO",6,10))+IF(S2892=1,2,IF(D2892=7,1,(IF(WEEKDAY(B2892)=1,2,IF(WEEKDAY(B2892)=7,1,0))))))</f>
        <v>2</v>
      </c>
    </row>
    <row r="2893" spans="2:21" ht="13.95" customHeight="1" x14ac:dyDescent="0.25">
      <c r="B2893" s="784">
        <f t="shared" si="134"/>
        <v>45503</v>
      </c>
      <c r="C2893" s="785">
        <v>9</v>
      </c>
      <c r="D2893" s="786">
        <f>IFERROR((INDEX(METADATA!$T$2:$T$20,MATCH(B2893,METADATA!$S$2:$S$20,0))),0)</f>
        <v>0</v>
      </c>
      <c r="E2893" s="785" t="str">
        <f t="shared" si="135"/>
        <v>HI</v>
      </c>
      <c r="F2893" s="786">
        <f>VLOOKUP(C2893,METADATA!$A$5:$H$29,IF(E2893="HI",2,IF(E2893="LO",6,10))+IF(D2893=1,2,IF(D2893=7,1,(IF(WEEKDAY(B2893)=1,2,IF(WEEKDAY(B2893)=7,1,0))))))</f>
        <v>2</v>
      </c>
      <c r="G2893" s="786">
        <f>VLOOKUP(C2893,METADATA!$J$5:$Q$29,IF(E2893="HI",2,IF(E2893="LO",6,10))+IF(D2893=1,2,IF(D2893=7,1,(IF(WEEKDAY(B2893)=1,2,IF(WEEKDAY(B2893)=7,1,0))))))</f>
        <v>2</v>
      </c>
      <c r="H2893" s="787">
        <v>15514.25</v>
      </c>
      <c r="I2893" s="788">
        <v>4425.7000427246094</v>
      </c>
      <c r="K2893" s="795">
        <v>851.61249999999995</v>
      </c>
      <c r="M2893" s="798">
        <f t="shared" si="136"/>
        <v>16133.157593312992</v>
      </c>
      <c r="N2893" s="303"/>
      <c r="S2893" s="786">
        <v>0</v>
      </c>
      <c r="T2893" s="781">
        <f>VLOOKUP(C2893,METADATA!$J$5:$Q$29,IF(E2893="HI",2,IF(E2893="LO",6,10))+IF(S2893=1,2,IF(D2893=7,1,(IF(WEEKDAY(B2893)=1,2,IF(WEEKDAY(B2893)=7,1,0))))))</f>
        <v>2</v>
      </c>
      <c r="U2893" s="781">
        <f>VLOOKUP(C2893,METADATA!$A$5:$H$29,IF(E2893="HI",2,IF(E2893="LO",6,10))+IF(S2893=1,2,IF(D2893=7,1,(IF(WEEKDAY(B2893)=1,2,IF(WEEKDAY(B2893)=7,1,0))))))</f>
        <v>2</v>
      </c>
    </row>
    <row r="2894" spans="2:21" ht="13.95" customHeight="1" x14ac:dyDescent="0.25">
      <c r="B2894" s="784">
        <f t="shared" si="134"/>
        <v>45503</v>
      </c>
      <c r="C2894" s="785">
        <v>10</v>
      </c>
      <c r="D2894" s="786">
        <f>IFERROR((INDEX(METADATA!$T$2:$T$20,MATCH(B2894,METADATA!$S$2:$S$20,0))),0)</f>
        <v>0</v>
      </c>
      <c r="E2894" s="785" t="str">
        <f t="shared" si="135"/>
        <v>HI</v>
      </c>
      <c r="F2894" s="786">
        <f>VLOOKUP(C2894,METADATA!$A$5:$H$29,IF(E2894="HI",2,IF(E2894="LO",6,10))+IF(D2894=1,2,IF(D2894=7,1,(IF(WEEKDAY(B2894)=1,2,IF(WEEKDAY(B2894)=7,1,0))))))</f>
        <v>2</v>
      </c>
      <c r="G2894" s="786">
        <f>VLOOKUP(C2894,METADATA!$J$5:$Q$29,IF(E2894="HI",2,IF(E2894="LO",6,10))+IF(D2894=1,2,IF(D2894=7,1,(IF(WEEKDAY(B2894)=1,2,IF(WEEKDAY(B2894)=7,1,0))))))</f>
        <v>2</v>
      </c>
      <c r="H2894" s="787">
        <v>15126.75</v>
      </c>
      <c r="I2894" s="788">
        <v>4575.4750366210938</v>
      </c>
      <c r="K2894" s="795">
        <v>856.5</v>
      </c>
      <c r="M2894" s="798">
        <f t="shared" si="136"/>
        <v>15803.592546419399</v>
      </c>
      <c r="N2894" s="303"/>
      <c r="S2894" s="786">
        <v>0</v>
      </c>
      <c r="T2894" s="781">
        <f>VLOOKUP(C2894,METADATA!$J$5:$Q$29,IF(E2894="HI",2,IF(E2894="LO",6,10))+IF(S2894=1,2,IF(D2894=7,1,(IF(WEEKDAY(B2894)=1,2,IF(WEEKDAY(B2894)=7,1,0))))))</f>
        <v>2</v>
      </c>
      <c r="U2894" s="781">
        <f>VLOOKUP(C2894,METADATA!$A$5:$H$29,IF(E2894="HI",2,IF(E2894="LO",6,10))+IF(S2894=1,2,IF(D2894=7,1,(IF(WEEKDAY(B2894)=1,2,IF(WEEKDAY(B2894)=7,1,0))))))</f>
        <v>2</v>
      </c>
    </row>
    <row r="2895" spans="2:21" ht="13.95" customHeight="1" x14ac:dyDescent="0.25">
      <c r="B2895" s="784">
        <f t="shared" si="134"/>
        <v>45503</v>
      </c>
      <c r="C2895" s="785">
        <v>11</v>
      </c>
      <c r="D2895" s="786">
        <f>IFERROR((INDEX(METADATA!$T$2:$T$20,MATCH(B2895,METADATA!$S$2:$S$20,0))),0)</f>
        <v>0</v>
      </c>
      <c r="E2895" s="785" t="str">
        <f t="shared" si="135"/>
        <v>HI</v>
      </c>
      <c r="F2895" s="786">
        <f>VLOOKUP(C2895,METADATA!$A$5:$H$29,IF(E2895="HI",2,IF(E2895="LO",6,10))+IF(D2895=1,2,IF(D2895=7,1,(IF(WEEKDAY(B2895)=1,2,IF(WEEKDAY(B2895)=7,1,0))))))</f>
        <v>2</v>
      </c>
      <c r="G2895" s="786">
        <f>VLOOKUP(C2895,METADATA!$J$5:$Q$29,IF(E2895="HI",2,IF(E2895="LO",6,10))+IF(D2895=1,2,IF(D2895=7,1,(IF(WEEKDAY(B2895)=1,2,IF(WEEKDAY(B2895)=7,1,0))))))</f>
        <v>2</v>
      </c>
      <c r="H2895" s="787">
        <v>15121</v>
      </c>
      <c r="I2895" s="788">
        <v>4594.7949523925781</v>
      </c>
      <c r="K2895" s="795">
        <v>824.32500000000005</v>
      </c>
      <c r="M2895" s="798">
        <f t="shared" si="136"/>
        <v>15803.695189876711</v>
      </c>
      <c r="N2895" s="303"/>
      <c r="S2895" s="786">
        <v>0</v>
      </c>
      <c r="T2895" s="781">
        <f>VLOOKUP(C2895,METADATA!$J$5:$Q$29,IF(E2895="HI",2,IF(E2895="LO",6,10))+IF(S2895=1,2,IF(D2895=7,1,(IF(WEEKDAY(B2895)=1,2,IF(WEEKDAY(B2895)=7,1,0))))))</f>
        <v>2</v>
      </c>
      <c r="U2895" s="781">
        <f>VLOOKUP(C2895,METADATA!$A$5:$H$29,IF(E2895="HI",2,IF(E2895="LO",6,10))+IF(S2895=1,2,IF(D2895=7,1,(IF(WEEKDAY(B2895)=1,2,IF(WEEKDAY(B2895)=7,1,0))))))</f>
        <v>2</v>
      </c>
    </row>
    <row r="2896" spans="2:21" ht="13.95" customHeight="1" x14ac:dyDescent="0.25">
      <c r="B2896" s="784">
        <f t="shared" si="134"/>
        <v>45503</v>
      </c>
      <c r="C2896" s="785">
        <v>12</v>
      </c>
      <c r="D2896" s="786">
        <f>IFERROR((INDEX(METADATA!$T$2:$T$20,MATCH(B2896,METADATA!$S$2:$S$20,0))),0)</f>
        <v>0</v>
      </c>
      <c r="E2896" s="785" t="str">
        <f t="shared" si="135"/>
        <v>HI</v>
      </c>
      <c r="F2896" s="786">
        <f>VLOOKUP(C2896,METADATA!$A$5:$H$29,IF(E2896="HI",2,IF(E2896="LO",6,10))+IF(D2896=1,2,IF(D2896=7,1,(IF(WEEKDAY(B2896)=1,2,IF(WEEKDAY(B2896)=7,1,0))))))</f>
        <v>2</v>
      </c>
      <c r="G2896" s="786">
        <f>VLOOKUP(C2896,METADATA!$J$5:$Q$29,IF(E2896="HI",2,IF(E2896="LO",6,10))+IF(D2896=1,2,IF(D2896=7,1,(IF(WEEKDAY(B2896)=1,2,IF(WEEKDAY(B2896)=7,1,0))))))</f>
        <v>2</v>
      </c>
      <c r="H2896" s="787">
        <v>14722</v>
      </c>
      <c r="I2896" s="788">
        <v>4736.3200378417969</v>
      </c>
      <c r="K2896" s="795">
        <v>882.73749999999995</v>
      </c>
      <c r="M2896" s="798">
        <f t="shared" si="136"/>
        <v>15465.122421140471</v>
      </c>
      <c r="N2896" s="303"/>
      <c r="S2896" s="786">
        <v>0</v>
      </c>
      <c r="T2896" s="781">
        <f>VLOOKUP(C2896,METADATA!$J$5:$Q$29,IF(E2896="HI",2,IF(E2896="LO",6,10))+IF(S2896=1,2,IF(D2896=7,1,(IF(WEEKDAY(B2896)=1,2,IF(WEEKDAY(B2896)=7,1,0))))))</f>
        <v>2</v>
      </c>
      <c r="U2896" s="781">
        <f>VLOOKUP(C2896,METADATA!$A$5:$H$29,IF(E2896="HI",2,IF(E2896="LO",6,10))+IF(S2896=1,2,IF(D2896=7,1,(IF(WEEKDAY(B2896)=1,2,IF(WEEKDAY(B2896)=7,1,0))))))</f>
        <v>2</v>
      </c>
    </row>
    <row r="2897" spans="2:21" ht="13.95" customHeight="1" x14ac:dyDescent="0.25">
      <c r="B2897" s="784">
        <f t="shared" si="134"/>
        <v>45503</v>
      </c>
      <c r="C2897" s="785">
        <v>13</v>
      </c>
      <c r="D2897" s="786">
        <f>IFERROR((INDEX(METADATA!$T$2:$T$20,MATCH(B2897,METADATA!$S$2:$S$20,0))),0)</f>
        <v>0</v>
      </c>
      <c r="E2897" s="785" t="str">
        <f t="shared" si="135"/>
        <v>HI</v>
      </c>
      <c r="F2897" s="786">
        <f>VLOOKUP(C2897,METADATA!$A$5:$H$29,IF(E2897="HI",2,IF(E2897="LO",6,10))+IF(D2897=1,2,IF(D2897=7,1,(IF(WEEKDAY(B2897)=1,2,IF(WEEKDAY(B2897)=7,1,0))))))</f>
        <v>2</v>
      </c>
      <c r="G2897" s="786">
        <f>VLOOKUP(C2897,METADATA!$J$5:$Q$29,IF(E2897="HI",2,IF(E2897="LO",6,10))+IF(D2897=1,2,IF(D2897=7,1,(IF(WEEKDAY(B2897)=1,2,IF(WEEKDAY(B2897)=7,1,0))))))</f>
        <v>2</v>
      </c>
      <c r="H2897" s="787">
        <v>14092.5</v>
      </c>
      <c r="I2897" s="788">
        <v>4575.0950622558594</v>
      </c>
      <c r="K2897" s="795">
        <v>909.3125</v>
      </c>
      <c r="M2897" s="798">
        <f t="shared" si="136"/>
        <v>14816.546530102012</v>
      </c>
      <c r="N2897" s="303"/>
      <c r="S2897" s="786">
        <v>0</v>
      </c>
      <c r="T2897" s="781">
        <f>VLOOKUP(C2897,METADATA!$J$5:$Q$29,IF(E2897="HI",2,IF(E2897="LO",6,10))+IF(S2897=1,2,IF(D2897=7,1,(IF(WEEKDAY(B2897)=1,2,IF(WEEKDAY(B2897)=7,1,0))))))</f>
        <v>2</v>
      </c>
      <c r="U2897" s="781">
        <f>VLOOKUP(C2897,METADATA!$A$5:$H$29,IF(E2897="HI",2,IF(E2897="LO",6,10))+IF(S2897=1,2,IF(D2897=7,1,(IF(WEEKDAY(B2897)=1,2,IF(WEEKDAY(B2897)=7,1,0))))))</f>
        <v>2</v>
      </c>
    </row>
    <row r="2898" spans="2:21" ht="13.95" customHeight="1" x14ac:dyDescent="0.25">
      <c r="B2898" s="784">
        <f t="shared" si="134"/>
        <v>45503</v>
      </c>
      <c r="C2898" s="785">
        <v>14</v>
      </c>
      <c r="D2898" s="786">
        <f>IFERROR((INDEX(METADATA!$T$2:$T$20,MATCH(B2898,METADATA!$S$2:$S$20,0))),0)</f>
        <v>0</v>
      </c>
      <c r="E2898" s="785" t="str">
        <f t="shared" si="135"/>
        <v>HI</v>
      </c>
      <c r="F2898" s="786">
        <f>VLOOKUP(C2898,METADATA!$A$5:$H$29,IF(E2898="HI",2,IF(E2898="LO",6,10))+IF(D2898=1,2,IF(D2898=7,1,(IF(WEEKDAY(B2898)=1,2,IF(WEEKDAY(B2898)=7,1,0))))))</f>
        <v>2</v>
      </c>
      <c r="G2898" s="786">
        <f>VLOOKUP(C2898,METADATA!$J$5:$Q$29,IF(E2898="HI",2,IF(E2898="LO",6,10))+IF(D2898=1,2,IF(D2898=7,1,(IF(WEEKDAY(B2898)=1,2,IF(WEEKDAY(B2898)=7,1,0))))))</f>
        <v>2</v>
      </c>
      <c r="H2898" s="787">
        <v>14286</v>
      </c>
      <c r="I2898" s="788">
        <v>4553.125</v>
      </c>
      <c r="K2898" s="795">
        <v>905.6</v>
      </c>
      <c r="M2898" s="798">
        <f t="shared" si="136"/>
        <v>14994.023584936267</v>
      </c>
      <c r="N2898" s="303"/>
      <c r="S2898" s="786">
        <v>0</v>
      </c>
      <c r="T2898" s="781">
        <f>VLOOKUP(C2898,METADATA!$J$5:$Q$29,IF(E2898="HI",2,IF(E2898="LO",6,10))+IF(S2898=1,2,IF(D2898=7,1,(IF(WEEKDAY(B2898)=1,2,IF(WEEKDAY(B2898)=7,1,0))))))</f>
        <v>2</v>
      </c>
      <c r="U2898" s="781">
        <f>VLOOKUP(C2898,METADATA!$A$5:$H$29,IF(E2898="HI",2,IF(E2898="LO",6,10))+IF(S2898=1,2,IF(D2898=7,1,(IF(WEEKDAY(B2898)=1,2,IF(WEEKDAY(B2898)=7,1,0))))))</f>
        <v>2</v>
      </c>
    </row>
    <row r="2899" spans="2:21" ht="13.95" customHeight="1" x14ac:dyDescent="0.25">
      <c r="B2899" s="784">
        <f t="shared" si="134"/>
        <v>45503</v>
      </c>
      <c r="C2899" s="785">
        <v>15</v>
      </c>
      <c r="D2899" s="786">
        <f>IFERROR((INDEX(METADATA!$T$2:$T$20,MATCH(B2899,METADATA!$S$2:$S$20,0))),0)</f>
        <v>0</v>
      </c>
      <c r="E2899" s="785" t="str">
        <f t="shared" si="135"/>
        <v>HI</v>
      </c>
      <c r="F2899" s="786">
        <f>VLOOKUP(C2899,METADATA!$A$5:$H$29,IF(E2899="HI",2,IF(E2899="LO",6,10))+IF(D2899=1,2,IF(D2899=7,1,(IF(WEEKDAY(B2899)=1,2,IF(WEEKDAY(B2899)=7,1,0))))))</f>
        <v>2</v>
      </c>
      <c r="G2899" s="786">
        <f>VLOOKUP(C2899,METADATA!$J$5:$Q$29,IF(E2899="HI",2,IF(E2899="LO",6,10))+IF(D2899=1,2,IF(D2899=7,1,(IF(WEEKDAY(B2899)=1,2,IF(WEEKDAY(B2899)=7,1,0))))))</f>
        <v>2</v>
      </c>
      <c r="H2899" s="787">
        <v>14498.25</v>
      </c>
      <c r="I2899" s="788">
        <v>4608.7749328613281</v>
      </c>
      <c r="K2899" s="795">
        <v>913.98749999999995</v>
      </c>
      <c r="M2899" s="798">
        <f t="shared" si="136"/>
        <v>15213.154158302312</v>
      </c>
      <c r="N2899" s="303"/>
      <c r="S2899" s="786">
        <v>0</v>
      </c>
      <c r="T2899" s="781">
        <f>VLOOKUP(C2899,METADATA!$J$5:$Q$29,IF(E2899="HI",2,IF(E2899="LO",6,10))+IF(S2899=1,2,IF(D2899=7,1,(IF(WEEKDAY(B2899)=1,2,IF(WEEKDAY(B2899)=7,1,0))))))</f>
        <v>2</v>
      </c>
      <c r="U2899" s="781">
        <f>VLOOKUP(C2899,METADATA!$A$5:$H$29,IF(E2899="HI",2,IF(E2899="LO",6,10))+IF(S2899=1,2,IF(D2899=7,1,(IF(WEEKDAY(B2899)=1,2,IF(WEEKDAY(B2899)=7,1,0))))))</f>
        <v>2</v>
      </c>
    </row>
    <row r="2900" spans="2:21" ht="13.95" customHeight="1" x14ac:dyDescent="0.25">
      <c r="B2900" s="784">
        <f t="shared" si="134"/>
        <v>45503</v>
      </c>
      <c r="C2900" s="785">
        <v>16</v>
      </c>
      <c r="D2900" s="786">
        <f>IFERROR((INDEX(METADATA!$T$2:$T$20,MATCH(B2900,METADATA!$S$2:$S$20,0))),0)</f>
        <v>0</v>
      </c>
      <c r="E2900" s="785" t="str">
        <f t="shared" si="135"/>
        <v>HI</v>
      </c>
      <c r="F2900" s="786">
        <f>VLOOKUP(C2900,METADATA!$A$5:$H$29,IF(E2900="HI",2,IF(E2900="LO",6,10))+IF(D2900=1,2,IF(D2900=7,1,(IF(WEEKDAY(B2900)=1,2,IF(WEEKDAY(B2900)=7,1,0))))))</f>
        <v>2</v>
      </c>
      <c r="G2900" s="786">
        <f>VLOOKUP(C2900,METADATA!$J$5:$Q$29,IF(E2900="HI",2,IF(E2900="LO",6,10))+IF(D2900=1,2,IF(D2900=7,1,(IF(WEEKDAY(B2900)=1,2,IF(WEEKDAY(B2900)=7,1,0))))))</f>
        <v>2</v>
      </c>
      <c r="H2900" s="787">
        <v>14573.25</v>
      </c>
      <c r="I2900" s="788">
        <v>4744.9249877929688</v>
      </c>
      <c r="K2900" s="795">
        <v>902.26250000000005</v>
      </c>
      <c r="M2900" s="798">
        <f t="shared" si="136"/>
        <v>15326.249662010667</v>
      </c>
      <c r="N2900" s="303"/>
      <c r="S2900" s="786">
        <v>0</v>
      </c>
      <c r="T2900" s="781">
        <f>VLOOKUP(C2900,METADATA!$J$5:$Q$29,IF(E2900="HI",2,IF(E2900="LO",6,10))+IF(S2900=1,2,IF(D2900=7,1,(IF(WEEKDAY(B2900)=1,2,IF(WEEKDAY(B2900)=7,1,0))))))</f>
        <v>2</v>
      </c>
      <c r="U2900" s="781">
        <f>VLOOKUP(C2900,METADATA!$A$5:$H$29,IF(E2900="HI",2,IF(E2900="LO",6,10))+IF(S2900=1,2,IF(D2900=7,1,(IF(WEEKDAY(B2900)=1,2,IF(WEEKDAY(B2900)=7,1,0))))))</f>
        <v>2</v>
      </c>
    </row>
    <row r="2901" spans="2:21" ht="13.95" customHeight="1" x14ac:dyDescent="0.25">
      <c r="B2901" s="784">
        <f t="shared" si="134"/>
        <v>45503</v>
      </c>
      <c r="C2901" s="785">
        <v>17</v>
      </c>
      <c r="D2901" s="786">
        <f>IFERROR((INDEX(METADATA!$T$2:$T$20,MATCH(B2901,METADATA!$S$2:$S$20,0))),0)</f>
        <v>0</v>
      </c>
      <c r="E2901" s="785" t="str">
        <f t="shared" si="135"/>
        <v>HI</v>
      </c>
      <c r="F2901" s="786">
        <f>VLOOKUP(C2901,METADATA!$A$5:$H$29,IF(E2901="HI",2,IF(E2901="LO",6,10))+IF(D2901=1,2,IF(D2901=7,1,(IF(WEEKDAY(B2901)=1,2,IF(WEEKDAY(B2901)=7,1,0))))))</f>
        <v>1</v>
      </c>
      <c r="G2901" s="786">
        <f>VLOOKUP(C2901,METADATA!$J$5:$Q$29,IF(E2901="HI",2,IF(E2901="LO",6,10))+IF(D2901=1,2,IF(D2901=7,1,(IF(WEEKDAY(B2901)=1,2,IF(WEEKDAY(B2901)=7,1,0))))))</f>
        <v>1</v>
      </c>
      <c r="H2901" s="787">
        <v>14185.5</v>
      </c>
      <c r="I2901" s="788">
        <v>4562.7499389648438</v>
      </c>
      <c r="K2901" s="795">
        <v>933.76250000000005</v>
      </c>
      <c r="M2901" s="798">
        <f t="shared" si="136"/>
        <v>14901.244822347013</v>
      </c>
      <c r="N2901" s="303"/>
      <c r="S2901" s="786">
        <v>0</v>
      </c>
      <c r="T2901" s="781">
        <f>VLOOKUP(C2901,METADATA!$J$5:$Q$29,IF(E2901="HI",2,IF(E2901="LO",6,10))+IF(S2901=1,2,IF(D2901=7,1,(IF(WEEKDAY(B2901)=1,2,IF(WEEKDAY(B2901)=7,1,0))))))</f>
        <v>1</v>
      </c>
      <c r="U2901" s="781">
        <f>VLOOKUP(C2901,METADATA!$A$5:$H$29,IF(E2901="HI",2,IF(E2901="LO",6,10))+IF(S2901=1,2,IF(D2901=7,1,(IF(WEEKDAY(B2901)=1,2,IF(WEEKDAY(B2901)=7,1,0))))))</f>
        <v>1</v>
      </c>
    </row>
    <row r="2902" spans="2:21" ht="13.95" customHeight="1" x14ac:dyDescent="0.25">
      <c r="B2902" s="784">
        <f t="shared" si="134"/>
        <v>45503</v>
      </c>
      <c r="C2902" s="785">
        <v>18</v>
      </c>
      <c r="D2902" s="786">
        <f>IFERROR((INDEX(METADATA!$T$2:$T$20,MATCH(B2902,METADATA!$S$2:$S$20,0))),0)</f>
        <v>0</v>
      </c>
      <c r="E2902" s="785" t="str">
        <f t="shared" si="135"/>
        <v>HI</v>
      </c>
      <c r="F2902" s="786">
        <f>VLOOKUP(C2902,METADATA!$A$5:$H$29,IF(E2902="HI",2,IF(E2902="LO",6,10))+IF(D2902=1,2,IF(D2902=7,1,(IF(WEEKDAY(B2902)=1,2,IF(WEEKDAY(B2902)=7,1,0))))))</f>
        <v>1</v>
      </c>
      <c r="G2902" s="786">
        <f>VLOOKUP(C2902,METADATA!$J$5:$Q$29,IF(E2902="HI",2,IF(E2902="LO",6,10))+IF(D2902=1,2,IF(D2902=7,1,(IF(WEEKDAY(B2902)=1,2,IF(WEEKDAY(B2902)=7,1,0))))))</f>
        <v>1</v>
      </c>
      <c r="H2902" s="787">
        <v>14476.75</v>
      </c>
      <c r="I2902" s="788">
        <v>4403.4699401855469</v>
      </c>
      <c r="K2902" s="795">
        <v>0</v>
      </c>
      <c r="M2902" s="798">
        <f t="shared" si="136"/>
        <v>15131.650209961163</v>
      </c>
      <c r="N2902" s="303"/>
      <c r="S2902" s="786">
        <v>0</v>
      </c>
      <c r="T2902" s="781">
        <f>VLOOKUP(C2902,METADATA!$J$5:$Q$29,IF(E2902="HI",2,IF(E2902="LO",6,10))+IF(S2902=1,2,IF(D2902=7,1,(IF(WEEKDAY(B2902)=1,2,IF(WEEKDAY(B2902)=7,1,0))))))</f>
        <v>1</v>
      </c>
      <c r="U2902" s="781">
        <f>VLOOKUP(C2902,METADATA!$A$5:$H$29,IF(E2902="HI",2,IF(E2902="LO",6,10))+IF(S2902=1,2,IF(D2902=7,1,(IF(WEEKDAY(B2902)=1,2,IF(WEEKDAY(B2902)=7,1,0))))))</f>
        <v>1</v>
      </c>
    </row>
    <row r="2903" spans="2:21" ht="13.95" customHeight="1" x14ac:dyDescent="0.25">
      <c r="B2903" s="784">
        <f t="shared" si="134"/>
        <v>45503</v>
      </c>
      <c r="C2903" s="785">
        <v>19</v>
      </c>
      <c r="D2903" s="786">
        <f>IFERROR((INDEX(METADATA!$T$2:$T$20,MATCH(B2903,METADATA!$S$2:$S$20,0))),0)</f>
        <v>0</v>
      </c>
      <c r="E2903" s="785" t="str">
        <f t="shared" si="135"/>
        <v>HI</v>
      </c>
      <c r="F2903" s="786">
        <f>VLOOKUP(C2903,METADATA!$A$5:$H$29,IF(E2903="HI",2,IF(E2903="LO",6,10))+IF(D2903=1,2,IF(D2903=7,1,(IF(WEEKDAY(B2903)=1,2,IF(WEEKDAY(B2903)=7,1,0))))))</f>
        <v>1</v>
      </c>
      <c r="G2903" s="786">
        <f>VLOOKUP(C2903,METADATA!$J$5:$Q$29,IF(E2903="HI",2,IF(E2903="LO",6,10))+IF(D2903=1,2,IF(D2903=7,1,(IF(WEEKDAY(B2903)=1,2,IF(WEEKDAY(B2903)=7,1,0))))))</f>
        <v>2</v>
      </c>
      <c r="H2903" s="787">
        <v>14752.25</v>
      </c>
      <c r="I2903" s="788">
        <v>4324.0201110839844</v>
      </c>
      <c r="K2903" s="795">
        <v>0</v>
      </c>
      <c r="M2903" s="798">
        <f t="shared" si="136"/>
        <v>15372.899205535654</v>
      </c>
      <c r="N2903" s="303"/>
      <c r="S2903" s="786">
        <v>0</v>
      </c>
      <c r="T2903" s="781">
        <f>VLOOKUP(C2903,METADATA!$J$5:$Q$29,IF(E2903="HI",2,IF(E2903="LO",6,10))+IF(S2903=1,2,IF(D2903=7,1,(IF(WEEKDAY(B2903)=1,2,IF(WEEKDAY(B2903)=7,1,0))))))</f>
        <v>2</v>
      </c>
      <c r="U2903" s="781">
        <f>VLOOKUP(C2903,METADATA!$A$5:$H$29,IF(E2903="HI",2,IF(E2903="LO",6,10))+IF(S2903=1,2,IF(D2903=7,1,(IF(WEEKDAY(B2903)=1,2,IF(WEEKDAY(B2903)=7,1,0))))))</f>
        <v>1</v>
      </c>
    </row>
    <row r="2904" spans="2:21" ht="13.95" customHeight="1" x14ac:dyDescent="0.25">
      <c r="B2904" s="784">
        <f t="shared" si="134"/>
        <v>45503</v>
      </c>
      <c r="C2904" s="785">
        <v>20</v>
      </c>
      <c r="D2904" s="786">
        <f>IFERROR((INDEX(METADATA!$T$2:$T$20,MATCH(B2904,METADATA!$S$2:$S$20,0))),0)</f>
        <v>0</v>
      </c>
      <c r="E2904" s="785" t="str">
        <f t="shared" si="135"/>
        <v>HI</v>
      </c>
      <c r="F2904" s="786">
        <f>VLOOKUP(C2904,METADATA!$A$5:$H$29,IF(E2904="HI",2,IF(E2904="LO",6,10))+IF(D2904=1,2,IF(D2904=7,1,(IF(WEEKDAY(B2904)=1,2,IF(WEEKDAY(B2904)=7,1,0))))))</f>
        <v>2</v>
      </c>
      <c r="G2904" s="786">
        <f>VLOOKUP(C2904,METADATA!$J$5:$Q$29,IF(E2904="HI",2,IF(E2904="LO",6,10))+IF(D2904=1,2,IF(D2904=7,1,(IF(WEEKDAY(B2904)=1,2,IF(WEEKDAY(B2904)=7,1,0))))))</f>
        <v>2</v>
      </c>
      <c r="H2904" s="787">
        <v>13900.25</v>
      </c>
      <c r="I2904" s="788">
        <v>4428.2649536132813</v>
      </c>
      <c r="K2904" s="795">
        <v>0</v>
      </c>
      <c r="M2904" s="798">
        <f t="shared" si="136"/>
        <v>14588.573630136005</v>
      </c>
      <c r="N2904" s="303"/>
      <c r="S2904" s="786">
        <v>0</v>
      </c>
      <c r="T2904" s="781">
        <f>VLOOKUP(C2904,METADATA!$J$5:$Q$29,IF(E2904="HI",2,IF(E2904="LO",6,10))+IF(S2904=1,2,IF(D2904=7,1,(IF(WEEKDAY(B2904)=1,2,IF(WEEKDAY(B2904)=7,1,0))))))</f>
        <v>2</v>
      </c>
      <c r="U2904" s="781">
        <f>VLOOKUP(C2904,METADATA!$A$5:$H$29,IF(E2904="HI",2,IF(E2904="LO",6,10))+IF(S2904=1,2,IF(D2904=7,1,(IF(WEEKDAY(B2904)=1,2,IF(WEEKDAY(B2904)=7,1,0))))))</f>
        <v>2</v>
      </c>
    </row>
    <row r="2905" spans="2:21" ht="13.95" customHeight="1" x14ac:dyDescent="0.25">
      <c r="B2905" s="784">
        <f t="shared" si="134"/>
        <v>45503</v>
      </c>
      <c r="C2905" s="785">
        <v>21</v>
      </c>
      <c r="D2905" s="786">
        <f>IFERROR((INDEX(METADATA!$T$2:$T$20,MATCH(B2905,METADATA!$S$2:$S$20,0))),0)</f>
        <v>0</v>
      </c>
      <c r="E2905" s="785" t="str">
        <f t="shared" si="135"/>
        <v>HI</v>
      </c>
      <c r="F2905" s="786">
        <f>VLOOKUP(C2905,METADATA!$A$5:$H$29,IF(E2905="HI",2,IF(E2905="LO",6,10))+IF(D2905=1,2,IF(D2905=7,1,(IF(WEEKDAY(B2905)=1,2,IF(WEEKDAY(B2905)=7,1,0))))))</f>
        <v>2</v>
      </c>
      <c r="G2905" s="786">
        <f>VLOOKUP(C2905,METADATA!$J$5:$Q$29,IF(E2905="HI",2,IF(E2905="LO",6,10))+IF(D2905=1,2,IF(D2905=7,1,(IF(WEEKDAY(B2905)=1,2,IF(WEEKDAY(B2905)=7,1,0))))))</f>
        <v>2</v>
      </c>
      <c r="H2905" s="787">
        <v>12127</v>
      </c>
      <c r="I2905" s="788">
        <v>4566.949951171875</v>
      </c>
      <c r="K2905" s="795">
        <v>0</v>
      </c>
      <c r="M2905" s="798">
        <f t="shared" si="136"/>
        <v>12958.439753940625</v>
      </c>
      <c r="N2905" s="303"/>
      <c r="S2905" s="786">
        <v>0</v>
      </c>
      <c r="T2905" s="781">
        <f>VLOOKUP(C2905,METADATA!$J$5:$Q$29,IF(E2905="HI",2,IF(E2905="LO",6,10))+IF(S2905=1,2,IF(D2905=7,1,(IF(WEEKDAY(B2905)=1,2,IF(WEEKDAY(B2905)=7,1,0))))))</f>
        <v>2</v>
      </c>
      <c r="U2905" s="781">
        <f>VLOOKUP(C2905,METADATA!$A$5:$H$29,IF(E2905="HI",2,IF(E2905="LO",6,10))+IF(S2905=1,2,IF(D2905=7,1,(IF(WEEKDAY(B2905)=1,2,IF(WEEKDAY(B2905)=7,1,0))))))</f>
        <v>2</v>
      </c>
    </row>
    <row r="2906" spans="2:21" ht="13.95" customHeight="1" x14ac:dyDescent="0.25">
      <c r="B2906" s="784">
        <f t="shared" si="134"/>
        <v>45503</v>
      </c>
      <c r="C2906" s="785">
        <v>22</v>
      </c>
      <c r="D2906" s="786">
        <f>IFERROR((INDEX(METADATA!$T$2:$T$20,MATCH(B2906,METADATA!$S$2:$S$20,0))),0)</f>
        <v>0</v>
      </c>
      <c r="E2906" s="785" t="str">
        <f t="shared" si="135"/>
        <v>HI</v>
      </c>
      <c r="F2906" s="786">
        <f>VLOOKUP(C2906,METADATA!$A$5:$H$29,IF(E2906="HI",2,IF(E2906="LO",6,10))+IF(D2906=1,2,IF(D2906=7,1,(IF(WEEKDAY(B2906)=1,2,IF(WEEKDAY(B2906)=7,1,0))))))</f>
        <v>3</v>
      </c>
      <c r="G2906" s="786">
        <f>VLOOKUP(C2906,METADATA!$J$5:$Q$29,IF(E2906="HI",2,IF(E2906="LO",6,10))+IF(D2906=1,2,IF(D2906=7,1,(IF(WEEKDAY(B2906)=1,2,IF(WEEKDAY(B2906)=7,1,0))))))</f>
        <v>3</v>
      </c>
      <c r="H2906" s="787">
        <v>10290.5</v>
      </c>
      <c r="I2906" s="788">
        <v>4599.0249633789063</v>
      </c>
      <c r="K2906" s="795">
        <v>0</v>
      </c>
      <c r="M2906" s="798">
        <f t="shared" si="136"/>
        <v>11271.442714390309</v>
      </c>
      <c r="N2906" s="303"/>
      <c r="S2906" s="786">
        <v>0</v>
      </c>
      <c r="T2906" s="781">
        <f>VLOOKUP(C2906,METADATA!$J$5:$Q$29,IF(E2906="HI",2,IF(E2906="LO",6,10))+IF(S2906=1,2,IF(D2906=7,1,(IF(WEEKDAY(B2906)=1,2,IF(WEEKDAY(B2906)=7,1,0))))))</f>
        <v>3</v>
      </c>
      <c r="U2906" s="781">
        <f>VLOOKUP(C2906,METADATA!$A$5:$H$29,IF(E2906="HI",2,IF(E2906="LO",6,10))+IF(S2906=1,2,IF(D2906=7,1,(IF(WEEKDAY(B2906)=1,2,IF(WEEKDAY(B2906)=7,1,0))))))</f>
        <v>3</v>
      </c>
    </row>
    <row r="2907" spans="2:21" ht="13.95" customHeight="1" x14ac:dyDescent="0.25">
      <c r="B2907" s="784">
        <f t="shared" si="134"/>
        <v>45503</v>
      </c>
      <c r="C2907" s="785">
        <v>23</v>
      </c>
      <c r="D2907" s="786">
        <f>IFERROR((INDEX(METADATA!$T$2:$T$20,MATCH(B2907,METADATA!$S$2:$S$20,0))),0)</f>
        <v>0</v>
      </c>
      <c r="E2907" s="785" t="str">
        <f t="shared" si="135"/>
        <v>HI</v>
      </c>
      <c r="F2907" s="786">
        <f>VLOOKUP(C2907,METADATA!$A$5:$H$29,IF(E2907="HI",2,IF(E2907="LO",6,10))+IF(D2907=1,2,IF(D2907=7,1,(IF(WEEKDAY(B2907)=1,2,IF(WEEKDAY(B2907)=7,1,0))))))</f>
        <v>3</v>
      </c>
      <c r="G2907" s="786">
        <f>VLOOKUP(C2907,METADATA!$J$5:$Q$29,IF(E2907="HI",2,IF(E2907="LO",6,10))+IF(D2907=1,2,IF(D2907=7,1,(IF(WEEKDAY(B2907)=1,2,IF(WEEKDAY(B2907)=7,1,0))))))</f>
        <v>3</v>
      </c>
      <c r="H2907" s="787">
        <v>9351.25</v>
      </c>
      <c r="I2907" s="788">
        <v>4574.1750793457031</v>
      </c>
      <c r="K2907" s="795">
        <v>0</v>
      </c>
      <c r="M2907" s="798">
        <f t="shared" si="136"/>
        <v>10410.04102868991</v>
      </c>
      <c r="N2907" s="303"/>
      <c r="S2907" s="786">
        <v>0</v>
      </c>
      <c r="T2907" s="781">
        <f>VLOOKUP(C2907,METADATA!$J$5:$Q$29,IF(E2907="HI",2,IF(E2907="LO",6,10))+IF(S2907=1,2,IF(D2907=7,1,(IF(WEEKDAY(B2907)=1,2,IF(WEEKDAY(B2907)=7,1,0))))))</f>
        <v>3</v>
      </c>
      <c r="U2907" s="781">
        <f>VLOOKUP(C2907,METADATA!$A$5:$H$29,IF(E2907="HI",2,IF(E2907="LO",6,10))+IF(S2907=1,2,IF(D2907=7,1,(IF(WEEKDAY(B2907)=1,2,IF(WEEKDAY(B2907)=7,1,0))))))</f>
        <v>3</v>
      </c>
    </row>
    <row r="2908" spans="2:21" ht="13.95" customHeight="1" x14ac:dyDescent="0.25">
      <c r="B2908" s="784">
        <f t="shared" ref="B2908:B2971" si="137">B2884+1</f>
        <v>45504</v>
      </c>
      <c r="C2908" s="785">
        <v>0</v>
      </c>
      <c r="D2908" s="786">
        <f>IFERROR((INDEX(METADATA!$T$2:$T$20,MATCH(B2908,METADATA!$S$2:$S$20,0))),0)</f>
        <v>0</v>
      </c>
      <c r="E2908" s="785" t="str">
        <f t="shared" si="135"/>
        <v>HI</v>
      </c>
      <c r="F2908" s="786">
        <f>VLOOKUP(C2908,METADATA!$A$5:$H$29,IF(E2908="HI",2,IF(E2908="LO",6,10))+IF(D2908=1,2,IF(D2908=7,1,(IF(WEEKDAY(B2908)=1,2,IF(WEEKDAY(B2908)=7,1,0))))))</f>
        <v>3</v>
      </c>
      <c r="G2908" s="786">
        <f>VLOOKUP(C2908,METADATA!$J$5:$Q$29,IF(E2908="HI",2,IF(E2908="LO",6,10))+IF(D2908=1,2,IF(D2908=7,1,(IF(WEEKDAY(B2908)=1,2,IF(WEEKDAY(B2908)=7,1,0))))))</f>
        <v>3</v>
      </c>
      <c r="H2908" s="787">
        <v>8653.25</v>
      </c>
      <c r="I2908" s="788">
        <v>4485.0748901367188</v>
      </c>
      <c r="K2908" s="795">
        <v>0</v>
      </c>
      <c r="M2908" s="798">
        <f t="shared" si="136"/>
        <v>9746.5189853934462</v>
      </c>
      <c r="N2908" s="303"/>
      <c r="S2908" s="786">
        <v>0</v>
      </c>
      <c r="T2908" s="781">
        <f>VLOOKUP(C2908,METADATA!$J$5:$Q$29,IF(E2908="HI",2,IF(E2908="LO",6,10))+IF(S2908=1,2,IF(D2908=7,1,(IF(WEEKDAY(B2908)=1,2,IF(WEEKDAY(B2908)=7,1,0))))))</f>
        <v>3</v>
      </c>
      <c r="U2908" s="781">
        <f>VLOOKUP(C2908,METADATA!$A$5:$H$29,IF(E2908="HI",2,IF(E2908="LO",6,10))+IF(S2908=1,2,IF(D2908=7,1,(IF(WEEKDAY(B2908)=1,2,IF(WEEKDAY(B2908)=7,1,0))))))</f>
        <v>3</v>
      </c>
    </row>
    <row r="2909" spans="2:21" ht="13.95" customHeight="1" x14ac:dyDescent="0.25">
      <c r="B2909" s="784">
        <f t="shared" si="137"/>
        <v>45504</v>
      </c>
      <c r="C2909" s="785">
        <v>1</v>
      </c>
      <c r="D2909" s="786">
        <f>IFERROR((INDEX(METADATA!$T$2:$T$20,MATCH(B2909,METADATA!$S$2:$S$20,0))),0)</f>
        <v>0</v>
      </c>
      <c r="E2909" s="785" t="str">
        <f t="shared" si="135"/>
        <v>HI</v>
      </c>
      <c r="F2909" s="786">
        <f>VLOOKUP(C2909,METADATA!$A$5:$H$29,IF(E2909="HI",2,IF(E2909="LO",6,10))+IF(D2909=1,2,IF(D2909=7,1,(IF(WEEKDAY(B2909)=1,2,IF(WEEKDAY(B2909)=7,1,0))))))</f>
        <v>3</v>
      </c>
      <c r="G2909" s="786">
        <f>VLOOKUP(C2909,METADATA!$J$5:$Q$29,IF(E2909="HI",2,IF(E2909="LO",6,10))+IF(D2909=1,2,IF(D2909=7,1,(IF(WEEKDAY(B2909)=1,2,IF(WEEKDAY(B2909)=7,1,0))))))</f>
        <v>3</v>
      </c>
      <c r="H2909" s="787">
        <v>8018.25</v>
      </c>
      <c r="I2909" s="788">
        <v>4374.8949584960938</v>
      </c>
      <c r="K2909" s="795">
        <v>0</v>
      </c>
      <c r="M2909" s="798">
        <f t="shared" si="136"/>
        <v>9134.1140216429594</v>
      </c>
      <c r="N2909" s="303"/>
      <c r="S2909" s="786">
        <v>0</v>
      </c>
      <c r="T2909" s="781">
        <f>VLOOKUP(C2909,METADATA!$J$5:$Q$29,IF(E2909="HI",2,IF(E2909="LO",6,10))+IF(S2909=1,2,IF(D2909=7,1,(IF(WEEKDAY(B2909)=1,2,IF(WEEKDAY(B2909)=7,1,0))))))</f>
        <v>3</v>
      </c>
      <c r="U2909" s="781">
        <f>VLOOKUP(C2909,METADATA!$A$5:$H$29,IF(E2909="HI",2,IF(E2909="LO",6,10))+IF(S2909=1,2,IF(D2909=7,1,(IF(WEEKDAY(B2909)=1,2,IF(WEEKDAY(B2909)=7,1,0))))))</f>
        <v>3</v>
      </c>
    </row>
    <row r="2910" spans="2:21" ht="13.95" customHeight="1" x14ac:dyDescent="0.25">
      <c r="B2910" s="784">
        <f t="shared" si="137"/>
        <v>45504</v>
      </c>
      <c r="C2910" s="785">
        <v>2</v>
      </c>
      <c r="D2910" s="786">
        <f>IFERROR((INDEX(METADATA!$T$2:$T$20,MATCH(B2910,METADATA!$S$2:$S$20,0))),0)</f>
        <v>0</v>
      </c>
      <c r="E2910" s="785" t="str">
        <f t="shared" si="135"/>
        <v>HI</v>
      </c>
      <c r="F2910" s="786">
        <f>VLOOKUP(C2910,METADATA!$A$5:$H$29,IF(E2910="HI",2,IF(E2910="LO",6,10))+IF(D2910=1,2,IF(D2910=7,1,(IF(WEEKDAY(B2910)=1,2,IF(WEEKDAY(B2910)=7,1,0))))))</f>
        <v>3</v>
      </c>
      <c r="G2910" s="786">
        <f>VLOOKUP(C2910,METADATA!$J$5:$Q$29,IF(E2910="HI",2,IF(E2910="LO",6,10))+IF(D2910=1,2,IF(D2910=7,1,(IF(WEEKDAY(B2910)=1,2,IF(WEEKDAY(B2910)=7,1,0))))))</f>
        <v>3</v>
      </c>
      <c r="H2910" s="787">
        <v>8066.75</v>
      </c>
      <c r="I2910" s="788">
        <v>4505.0350036621094</v>
      </c>
      <c r="K2910" s="795">
        <v>0</v>
      </c>
      <c r="M2910" s="798">
        <f t="shared" si="136"/>
        <v>9239.4694624053427</v>
      </c>
      <c r="N2910" s="303"/>
      <c r="S2910" s="786">
        <v>0</v>
      </c>
      <c r="T2910" s="781">
        <f>VLOOKUP(C2910,METADATA!$J$5:$Q$29,IF(E2910="HI",2,IF(E2910="LO",6,10))+IF(S2910=1,2,IF(D2910=7,1,(IF(WEEKDAY(B2910)=1,2,IF(WEEKDAY(B2910)=7,1,0))))))</f>
        <v>3</v>
      </c>
      <c r="U2910" s="781">
        <f>VLOOKUP(C2910,METADATA!$A$5:$H$29,IF(E2910="HI",2,IF(E2910="LO",6,10))+IF(S2910=1,2,IF(D2910=7,1,(IF(WEEKDAY(B2910)=1,2,IF(WEEKDAY(B2910)=7,1,0))))))</f>
        <v>3</v>
      </c>
    </row>
    <row r="2911" spans="2:21" ht="13.95" customHeight="1" x14ac:dyDescent="0.25">
      <c r="B2911" s="784">
        <f t="shared" si="137"/>
        <v>45504</v>
      </c>
      <c r="C2911" s="785">
        <v>3</v>
      </c>
      <c r="D2911" s="786">
        <f>IFERROR((INDEX(METADATA!$T$2:$T$20,MATCH(B2911,METADATA!$S$2:$S$20,0))),0)</f>
        <v>0</v>
      </c>
      <c r="E2911" s="785" t="str">
        <f t="shared" si="135"/>
        <v>HI</v>
      </c>
      <c r="F2911" s="786">
        <f>VLOOKUP(C2911,METADATA!$A$5:$H$29,IF(E2911="HI",2,IF(E2911="LO",6,10))+IF(D2911=1,2,IF(D2911=7,1,(IF(WEEKDAY(B2911)=1,2,IF(WEEKDAY(B2911)=7,1,0))))))</f>
        <v>3</v>
      </c>
      <c r="G2911" s="786">
        <f>VLOOKUP(C2911,METADATA!$J$5:$Q$29,IF(E2911="HI",2,IF(E2911="LO",6,10))+IF(D2911=1,2,IF(D2911=7,1,(IF(WEEKDAY(B2911)=1,2,IF(WEEKDAY(B2911)=7,1,0))))))</f>
        <v>3</v>
      </c>
      <c r="H2911" s="787">
        <v>8419.75</v>
      </c>
      <c r="I2911" s="788">
        <v>4532.0001220703125</v>
      </c>
      <c r="K2911" s="795">
        <v>0</v>
      </c>
      <c r="M2911" s="798">
        <f t="shared" si="136"/>
        <v>9561.9671181690082</v>
      </c>
      <c r="N2911" s="303"/>
      <c r="S2911" s="786">
        <v>0</v>
      </c>
      <c r="T2911" s="781">
        <f>VLOOKUP(C2911,METADATA!$J$5:$Q$29,IF(E2911="HI",2,IF(E2911="LO",6,10))+IF(S2911=1,2,IF(D2911=7,1,(IF(WEEKDAY(B2911)=1,2,IF(WEEKDAY(B2911)=7,1,0))))))</f>
        <v>3</v>
      </c>
      <c r="U2911" s="781">
        <f>VLOOKUP(C2911,METADATA!$A$5:$H$29,IF(E2911="HI",2,IF(E2911="LO",6,10))+IF(S2911=1,2,IF(D2911=7,1,(IF(WEEKDAY(B2911)=1,2,IF(WEEKDAY(B2911)=7,1,0))))))</f>
        <v>3</v>
      </c>
    </row>
    <row r="2912" spans="2:21" ht="13.95" customHeight="1" x14ac:dyDescent="0.25">
      <c r="B2912" s="784">
        <f t="shared" si="137"/>
        <v>45504</v>
      </c>
      <c r="C2912" s="785">
        <v>4</v>
      </c>
      <c r="D2912" s="786">
        <f>IFERROR((INDEX(METADATA!$T$2:$T$20,MATCH(B2912,METADATA!$S$2:$S$20,0))),0)</f>
        <v>0</v>
      </c>
      <c r="E2912" s="785" t="str">
        <f t="shared" si="135"/>
        <v>HI</v>
      </c>
      <c r="F2912" s="786">
        <f>VLOOKUP(C2912,METADATA!$A$5:$H$29,IF(E2912="HI",2,IF(E2912="LO",6,10))+IF(D2912=1,2,IF(D2912=7,1,(IF(WEEKDAY(B2912)=1,2,IF(WEEKDAY(B2912)=7,1,0))))))</f>
        <v>3</v>
      </c>
      <c r="G2912" s="786">
        <f>VLOOKUP(C2912,METADATA!$J$5:$Q$29,IF(E2912="HI",2,IF(E2912="LO",6,10))+IF(D2912=1,2,IF(D2912=7,1,(IF(WEEKDAY(B2912)=1,2,IF(WEEKDAY(B2912)=7,1,0))))))</f>
        <v>3</v>
      </c>
      <c r="H2912" s="787">
        <v>8839.5</v>
      </c>
      <c r="I2912" s="788">
        <v>4447.9699096679688</v>
      </c>
      <c r="K2912" s="795">
        <v>0</v>
      </c>
      <c r="M2912" s="798">
        <f t="shared" si="136"/>
        <v>9895.513961756189</v>
      </c>
      <c r="N2912" s="303"/>
      <c r="S2912" s="786">
        <v>0</v>
      </c>
      <c r="T2912" s="781">
        <f>VLOOKUP(C2912,METADATA!$J$5:$Q$29,IF(E2912="HI",2,IF(E2912="LO",6,10))+IF(S2912=1,2,IF(D2912=7,1,(IF(WEEKDAY(B2912)=1,2,IF(WEEKDAY(B2912)=7,1,0))))))</f>
        <v>3</v>
      </c>
      <c r="U2912" s="781">
        <f>VLOOKUP(C2912,METADATA!$A$5:$H$29,IF(E2912="HI",2,IF(E2912="LO",6,10))+IF(S2912=1,2,IF(D2912=7,1,(IF(WEEKDAY(B2912)=1,2,IF(WEEKDAY(B2912)=7,1,0))))))</f>
        <v>3</v>
      </c>
    </row>
    <row r="2913" spans="2:21" ht="13.95" customHeight="1" x14ac:dyDescent="0.25">
      <c r="B2913" s="784">
        <f t="shared" si="137"/>
        <v>45504</v>
      </c>
      <c r="C2913" s="785">
        <v>5</v>
      </c>
      <c r="D2913" s="786">
        <f>IFERROR((INDEX(METADATA!$T$2:$T$20,MATCH(B2913,METADATA!$S$2:$S$20,0))),0)</f>
        <v>0</v>
      </c>
      <c r="E2913" s="785" t="str">
        <f t="shared" si="135"/>
        <v>HI</v>
      </c>
      <c r="F2913" s="786">
        <f>VLOOKUP(C2913,METADATA!$A$5:$H$29,IF(E2913="HI",2,IF(E2913="LO",6,10))+IF(D2913=1,2,IF(D2913=7,1,(IF(WEEKDAY(B2913)=1,2,IF(WEEKDAY(B2913)=7,1,0))))))</f>
        <v>3</v>
      </c>
      <c r="G2913" s="786">
        <f>VLOOKUP(C2913,METADATA!$J$5:$Q$29,IF(E2913="HI",2,IF(E2913="LO",6,10))+IF(D2913=1,2,IF(D2913=7,1,(IF(WEEKDAY(B2913)=1,2,IF(WEEKDAY(B2913)=7,1,0))))))</f>
        <v>3</v>
      </c>
      <c r="H2913" s="787">
        <v>10792.75</v>
      </c>
      <c r="I2913" s="788">
        <v>4323.8200073242188</v>
      </c>
      <c r="K2913" s="795">
        <v>870.51250000000005</v>
      </c>
      <c r="M2913" s="798">
        <f t="shared" si="136"/>
        <v>11626.64491666608</v>
      </c>
      <c r="N2913" s="303"/>
      <c r="S2913" s="786">
        <v>0</v>
      </c>
      <c r="T2913" s="781">
        <f>VLOOKUP(C2913,METADATA!$J$5:$Q$29,IF(E2913="HI",2,IF(E2913="LO",6,10))+IF(S2913=1,2,IF(D2913=7,1,(IF(WEEKDAY(B2913)=1,2,IF(WEEKDAY(B2913)=7,1,0))))))</f>
        <v>3</v>
      </c>
      <c r="U2913" s="781">
        <f>VLOOKUP(C2913,METADATA!$A$5:$H$29,IF(E2913="HI",2,IF(E2913="LO",6,10))+IF(S2913=1,2,IF(D2913=7,1,(IF(WEEKDAY(B2913)=1,2,IF(WEEKDAY(B2913)=7,1,0))))))</f>
        <v>3</v>
      </c>
    </row>
    <row r="2914" spans="2:21" ht="13.95" customHeight="1" x14ac:dyDescent="0.25">
      <c r="B2914" s="784">
        <f t="shared" si="137"/>
        <v>45504</v>
      </c>
      <c r="C2914" s="785">
        <v>6</v>
      </c>
      <c r="D2914" s="786">
        <f>IFERROR((INDEX(METADATA!$T$2:$T$20,MATCH(B2914,METADATA!$S$2:$S$20,0))),0)</f>
        <v>0</v>
      </c>
      <c r="E2914" s="785" t="str">
        <f t="shared" si="135"/>
        <v>HI</v>
      </c>
      <c r="F2914" s="786">
        <f>VLOOKUP(C2914,METADATA!$A$5:$H$29,IF(E2914="HI",2,IF(E2914="LO",6,10))+IF(D2914=1,2,IF(D2914=7,1,(IF(WEEKDAY(B2914)=1,2,IF(WEEKDAY(B2914)=7,1,0))))))</f>
        <v>1</v>
      </c>
      <c r="G2914" s="786">
        <f>VLOOKUP(C2914,METADATA!$J$5:$Q$29,IF(E2914="HI",2,IF(E2914="LO",6,10))+IF(D2914=1,2,IF(D2914=7,1,(IF(WEEKDAY(B2914)=1,2,IF(WEEKDAY(B2914)=7,1,0))))))</f>
        <v>1</v>
      </c>
      <c r="H2914" s="787">
        <v>12632.75</v>
      </c>
      <c r="I2914" s="788">
        <v>4417.0050048828125</v>
      </c>
      <c r="K2914" s="795">
        <v>865.8125</v>
      </c>
      <c r="M2914" s="798">
        <f t="shared" si="136"/>
        <v>13382.686792107921</v>
      </c>
      <c r="N2914" s="303"/>
      <c r="S2914" s="786">
        <v>0</v>
      </c>
      <c r="T2914" s="781">
        <f>VLOOKUP(C2914,METADATA!$J$5:$Q$29,IF(E2914="HI",2,IF(E2914="LO",6,10))+IF(S2914=1,2,IF(D2914=7,1,(IF(WEEKDAY(B2914)=1,2,IF(WEEKDAY(B2914)=7,1,0))))))</f>
        <v>1</v>
      </c>
      <c r="U2914" s="781">
        <f>VLOOKUP(C2914,METADATA!$A$5:$H$29,IF(E2914="HI",2,IF(E2914="LO",6,10))+IF(S2914=1,2,IF(D2914=7,1,(IF(WEEKDAY(B2914)=1,2,IF(WEEKDAY(B2914)=7,1,0))))))</f>
        <v>1</v>
      </c>
    </row>
    <row r="2915" spans="2:21" ht="13.95" customHeight="1" x14ac:dyDescent="0.25">
      <c r="B2915" s="784">
        <f t="shared" si="137"/>
        <v>45504</v>
      </c>
      <c r="C2915" s="785">
        <v>7</v>
      </c>
      <c r="D2915" s="786">
        <f>IFERROR((INDEX(METADATA!$T$2:$T$20,MATCH(B2915,METADATA!$S$2:$S$20,0))),0)</f>
        <v>0</v>
      </c>
      <c r="E2915" s="785" t="str">
        <f t="shared" si="135"/>
        <v>HI</v>
      </c>
      <c r="F2915" s="786">
        <f>VLOOKUP(C2915,METADATA!$A$5:$H$29,IF(E2915="HI",2,IF(E2915="LO",6,10))+IF(D2915=1,2,IF(D2915=7,1,(IF(WEEKDAY(B2915)=1,2,IF(WEEKDAY(B2915)=7,1,0))))))</f>
        <v>1</v>
      </c>
      <c r="G2915" s="786">
        <f>VLOOKUP(C2915,METADATA!$J$5:$Q$29,IF(E2915="HI",2,IF(E2915="LO",6,10))+IF(D2915=1,2,IF(D2915=7,1,(IF(WEEKDAY(B2915)=1,2,IF(WEEKDAY(B2915)=7,1,0))))))</f>
        <v>1</v>
      </c>
      <c r="H2915" s="787">
        <v>13440.25</v>
      </c>
      <c r="I2915" s="788">
        <v>4398.5200500488281</v>
      </c>
      <c r="K2915" s="795">
        <v>834.63750000000005</v>
      </c>
      <c r="M2915" s="798">
        <f t="shared" si="136"/>
        <v>14141.686557592117</v>
      </c>
      <c r="N2915" s="303"/>
      <c r="S2915" s="786">
        <v>0</v>
      </c>
      <c r="T2915" s="781">
        <f>VLOOKUP(C2915,METADATA!$J$5:$Q$29,IF(E2915="HI",2,IF(E2915="LO",6,10))+IF(S2915=1,2,IF(D2915=7,1,(IF(WEEKDAY(B2915)=1,2,IF(WEEKDAY(B2915)=7,1,0))))))</f>
        <v>1</v>
      </c>
      <c r="U2915" s="781">
        <f>VLOOKUP(C2915,METADATA!$A$5:$H$29,IF(E2915="HI",2,IF(E2915="LO",6,10))+IF(S2915=1,2,IF(D2915=7,1,(IF(WEEKDAY(B2915)=1,2,IF(WEEKDAY(B2915)=7,1,0))))))</f>
        <v>1</v>
      </c>
    </row>
    <row r="2916" spans="2:21" ht="13.95" customHeight="1" x14ac:dyDescent="0.25">
      <c r="B2916" s="784">
        <f t="shared" si="137"/>
        <v>45504</v>
      </c>
      <c r="C2916" s="785">
        <v>8</v>
      </c>
      <c r="D2916" s="786">
        <f>IFERROR((INDEX(METADATA!$T$2:$T$20,MATCH(B2916,METADATA!$S$2:$S$20,0))),0)</f>
        <v>0</v>
      </c>
      <c r="E2916" s="785" t="str">
        <f t="shared" si="135"/>
        <v>HI</v>
      </c>
      <c r="F2916" s="786">
        <f>VLOOKUP(C2916,METADATA!$A$5:$H$29,IF(E2916="HI",2,IF(E2916="LO",6,10))+IF(D2916=1,2,IF(D2916=7,1,(IF(WEEKDAY(B2916)=1,2,IF(WEEKDAY(B2916)=7,1,0))))))</f>
        <v>2</v>
      </c>
      <c r="G2916" s="786">
        <f>VLOOKUP(C2916,METADATA!$J$5:$Q$29,IF(E2916="HI",2,IF(E2916="LO",6,10))+IF(D2916=1,2,IF(D2916=7,1,(IF(WEEKDAY(B2916)=1,2,IF(WEEKDAY(B2916)=7,1,0))))))</f>
        <v>1</v>
      </c>
      <c r="H2916" s="787">
        <v>14712</v>
      </c>
      <c r="I2916" s="788">
        <v>4455.1300659179688</v>
      </c>
      <c r="K2916" s="795">
        <v>847.33749999999998</v>
      </c>
      <c r="M2916" s="798">
        <f t="shared" si="136"/>
        <v>15371.763981542465</v>
      </c>
      <c r="N2916" s="303"/>
      <c r="S2916" s="786">
        <v>0</v>
      </c>
      <c r="T2916" s="781">
        <f>VLOOKUP(C2916,METADATA!$J$5:$Q$29,IF(E2916="HI",2,IF(E2916="LO",6,10))+IF(S2916=1,2,IF(D2916=7,1,(IF(WEEKDAY(B2916)=1,2,IF(WEEKDAY(B2916)=7,1,0))))))</f>
        <v>1</v>
      </c>
      <c r="U2916" s="781">
        <f>VLOOKUP(C2916,METADATA!$A$5:$H$29,IF(E2916="HI",2,IF(E2916="LO",6,10))+IF(S2916=1,2,IF(D2916=7,1,(IF(WEEKDAY(B2916)=1,2,IF(WEEKDAY(B2916)=7,1,0))))))</f>
        <v>2</v>
      </c>
    </row>
    <row r="2917" spans="2:21" ht="13.95" customHeight="1" x14ac:dyDescent="0.25">
      <c r="B2917" s="784">
        <f t="shared" si="137"/>
        <v>45504</v>
      </c>
      <c r="C2917" s="785">
        <v>9</v>
      </c>
      <c r="D2917" s="786">
        <f>IFERROR((INDEX(METADATA!$T$2:$T$20,MATCH(B2917,METADATA!$S$2:$S$20,0))),0)</f>
        <v>0</v>
      </c>
      <c r="E2917" s="785" t="str">
        <f t="shared" si="135"/>
        <v>HI</v>
      </c>
      <c r="F2917" s="786">
        <f>VLOOKUP(C2917,METADATA!$A$5:$H$29,IF(E2917="HI",2,IF(E2917="LO",6,10))+IF(D2917=1,2,IF(D2917=7,1,(IF(WEEKDAY(B2917)=1,2,IF(WEEKDAY(B2917)=7,1,0))))))</f>
        <v>2</v>
      </c>
      <c r="G2917" s="786">
        <f>VLOOKUP(C2917,METADATA!$J$5:$Q$29,IF(E2917="HI",2,IF(E2917="LO",6,10))+IF(D2917=1,2,IF(D2917=7,1,(IF(WEEKDAY(B2917)=1,2,IF(WEEKDAY(B2917)=7,1,0))))))</f>
        <v>2</v>
      </c>
      <c r="H2917" s="787">
        <v>15031</v>
      </c>
      <c r="I2917" s="788">
        <v>4266.2100219726563</v>
      </c>
      <c r="K2917" s="795">
        <v>851.61249999999995</v>
      </c>
      <c r="M2917" s="798">
        <f t="shared" si="136"/>
        <v>15624.70828372741</v>
      </c>
      <c r="N2917" s="303"/>
      <c r="S2917" s="786">
        <v>0</v>
      </c>
      <c r="T2917" s="781">
        <f>VLOOKUP(C2917,METADATA!$J$5:$Q$29,IF(E2917="HI",2,IF(E2917="LO",6,10))+IF(S2917=1,2,IF(D2917=7,1,(IF(WEEKDAY(B2917)=1,2,IF(WEEKDAY(B2917)=7,1,0))))))</f>
        <v>2</v>
      </c>
      <c r="U2917" s="781">
        <f>VLOOKUP(C2917,METADATA!$A$5:$H$29,IF(E2917="HI",2,IF(E2917="LO",6,10))+IF(S2917=1,2,IF(D2917=7,1,(IF(WEEKDAY(B2917)=1,2,IF(WEEKDAY(B2917)=7,1,0))))))</f>
        <v>2</v>
      </c>
    </row>
    <row r="2918" spans="2:21" ht="13.95" customHeight="1" x14ac:dyDescent="0.25">
      <c r="B2918" s="784">
        <f t="shared" si="137"/>
        <v>45504</v>
      </c>
      <c r="C2918" s="785">
        <v>10</v>
      </c>
      <c r="D2918" s="786">
        <f>IFERROR((INDEX(METADATA!$T$2:$T$20,MATCH(B2918,METADATA!$S$2:$S$20,0))),0)</f>
        <v>0</v>
      </c>
      <c r="E2918" s="785" t="str">
        <f t="shared" si="135"/>
        <v>HI</v>
      </c>
      <c r="F2918" s="786">
        <f>VLOOKUP(C2918,METADATA!$A$5:$H$29,IF(E2918="HI",2,IF(E2918="LO",6,10))+IF(D2918=1,2,IF(D2918=7,1,(IF(WEEKDAY(B2918)=1,2,IF(WEEKDAY(B2918)=7,1,0))))))</f>
        <v>2</v>
      </c>
      <c r="G2918" s="786">
        <f>VLOOKUP(C2918,METADATA!$J$5:$Q$29,IF(E2918="HI",2,IF(E2918="LO",6,10))+IF(D2918=1,2,IF(D2918=7,1,(IF(WEEKDAY(B2918)=1,2,IF(WEEKDAY(B2918)=7,1,0))))))</f>
        <v>2</v>
      </c>
      <c r="H2918" s="787">
        <v>14754.25</v>
      </c>
      <c r="I2918" s="788">
        <v>4325.300048828125</v>
      </c>
      <c r="K2918" s="795">
        <v>856.5</v>
      </c>
      <c r="M2918" s="798">
        <f t="shared" si="136"/>
        <v>15375.178489204363</v>
      </c>
      <c r="N2918" s="303"/>
      <c r="S2918" s="786">
        <v>0</v>
      </c>
      <c r="T2918" s="781">
        <f>VLOOKUP(C2918,METADATA!$J$5:$Q$29,IF(E2918="HI",2,IF(E2918="LO",6,10))+IF(S2918=1,2,IF(D2918=7,1,(IF(WEEKDAY(B2918)=1,2,IF(WEEKDAY(B2918)=7,1,0))))))</f>
        <v>2</v>
      </c>
      <c r="U2918" s="781">
        <f>VLOOKUP(C2918,METADATA!$A$5:$H$29,IF(E2918="HI",2,IF(E2918="LO",6,10))+IF(S2918=1,2,IF(D2918=7,1,(IF(WEEKDAY(B2918)=1,2,IF(WEEKDAY(B2918)=7,1,0))))))</f>
        <v>2</v>
      </c>
    </row>
    <row r="2919" spans="2:21" ht="13.95" customHeight="1" x14ac:dyDescent="0.25">
      <c r="B2919" s="784">
        <f t="shared" si="137"/>
        <v>45504</v>
      </c>
      <c r="C2919" s="785">
        <v>11</v>
      </c>
      <c r="D2919" s="786">
        <f>IFERROR((INDEX(METADATA!$T$2:$T$20,MATCH(B2919,METADATA!$S$2:$S$20,0))),0)</f>
        <v>0</v>
      </c>
      <c r="E2919" s="785" t="str">
        <f t="shared" si="135"/>
        <v>HI</v>
      </c>
      <c r="F2919" s="786">
        <f>VLOOKUP(C2919,METADATA!$A$5:$H$29,IF(E2919="HI",2,IF(E2919="LO",6,10))+IF(D2919=1,2,IF(D2919=7,1,(IF(WEEKDAY(B2919)=1,2,IF(WEEKDAY(B2919)=7,1,0))))))</f>
        <v>2</v>
      </c>
      <c r="G2919" s="786">
        <f>VLOOKUP(C2919,METADATA!$J$5:$Q$29,IF(E2919="HI",2,IF(E2919="LO",6,10))+IF(D2919=1,2,IF(D2919=7,1,(IF(WEEKDAY(B2919)=1,2,IF(WEEKDAY(B2919)=7,1,0))))))</f>
        <v>2</v>
      </c>
      <c r="H2919" s="787">
        <v>15046.75</v>
      </c>
      <c r="I2919" s="788">
        <v>4428.0300598144531</v>
      </c>
      <c r="K2919" s="795">
        <v>824.32500000000005</v>
      </c>
      <c r="M2919" s="798">
        <f t="shared" si="136"/>
        <v>15684.774010903708</v>
      </c>
      <c r="N2919" s="303"/>
      <c r="S2919" s="786">
        <v>0</v>
      </c>
      <c r="T2919" s="781">
        <f>VLOOKUP(C2919,METADATA!$J$5:$Q$29,IF(E2919="HI",2,IF(E2919="LO",6,10))+IF(S2919=1,2,IF(D2919=7,1,(IF(WEEKDAY(B2919)=1,2,IF(WEEKDAY(B2919)=7,1,0))))))</f>
        <v>2</v>
      </c>
      <c r="U2919" s="781">
        <f>VLOOKUP(C2919,METADATA!$A$5:$H$29,IF(E2919="HI",2,IF(E2919="LO",6,10))+IF(S2919=1,2,IF(D2919=7,1,(IF(WEEKDAY(B2919)=1,2,IF(WEEKDAY(B2919)=7,1,0))))))</f>
        <v>2</v>
      </c>
    </row>
    <row r="2920" spans="2:21" ht="13.95" customHeight="1" x14ac:dyDescent="0.25">
      <c r="B2920" s="784">
        <f t="shared" si="137"/>
        <v>45504</v>
      </c>
      <c r="C2920" s="785">
        <v>12</v>
      </c>
      <c r="D2920" s="786">
        <f>IFERROR((INDEX(METADATA!$T$2:$T$20,MATCH(B2920,METADATA!$S$2:$S$20,0))),0)</f>
        <v>0</v>
      </c>
      <c r="E2920" s="785" t="str">
        <f t="shared" si="135"/>
        <v>HI</v>
      </c>
      <c r="F2920" s="786">
        <f>VLOOKUP(C2920,METADATA!$A$5:$H$29,IF(E2920="HI",2,IF(E2920="LO",6,10))+IF(D2920=1,2,IF(D2920=7,1,(IF(WEEKDAY(B2920)=1,2,IF(WEEKDAY(B2920)=7,1,0))))))</f>
        <v>2</v>
      </c>
      <c r="G2920" s="786">
        <f>VLOOKUP(C2920,METADATA!$J$5:$Q$29,IF(E2920="HI",2,IF(E2920="LO",6,10))+IF(D2920=1,2,IF(D2920=7,1,(IF(WEEKDAY(B2920)=1,2,IF(WEEKDAY(B2920)=7,1,0))))))</f>
        <v>2</v>
      </c>
      <c r="H2920" s="787">
        <v>14796.75</v>
      </c>
      <c r="I2920" s="788">
        <v>4511.1399230957031</v>
      </c>
      <c r="K2920" s="795">
        <v>882.73749999999995</v>
      </c>
      <c r="M2920" s="798">
        <f t="shared" si="136"/>
        <v>15469.13682039977</v>
      </c>
      <c r="N2920" s="303"/>
      <c r="S2920" s="786">
        <v>0</v>
      </c>
      <c r="T2920" s="781">
        <f>VLOOKUP(C2920,METADATA!$J$5:$Q$29,IF(E2920="HI",2,IF(E2920="LO",6,10))+IF(S2920=1,2,IF(D2920=7,1,(IF(WEEKDAY(B2920)=1,2,IF(WEEKDAY(B2920)=7,1,0))))))</f>
        <v>2</v>
      </c>
      <c r="U2920" s="781">
        <f>VLOOKUP(C2920,METADATA!$A$5:$H$29,IF(E2920="HI",2,IF(E2920="LO",6,10))+IF(S2920=1,2,IF(D2920=7,1,(IF(WEEKDAY(B2920)=1,2,IF(WEEKDAY(B2920)=7,1,0))))))</f>
        <v>2</v>
      </c>
    </row>
    <row r="2921" spans="2:21" ht="13.95" customHeight="1" x14ac:dyDescent="0.25">
      <c r="B2921" s="784">
        <f t="shared" si="137"/>
        <v>45504</v>
      </c>
      <c r="C2921" s="785">
        <v>13</v>
      </c>
      <c r="D2921" s="786">
        <f>IFERROR((INDEX(METADATA!$T$2:$T$20,MATCH(B2921,METADATA!$S$2:$S$20,0))),0)</f>
        <v>0</v>
      </c>
      <c r="E2921" s="785" t="str">
        <f t="shared" si="135"/>
        <v>HI</v>
      </c>
      <c r="F2921" s="786">
        <f>VLOOKUP(C2921,METADATA!$A$5:$H$29,IF(E2921="HI",2,IF(E2921="LO",6,10))+IF(D2921=1,2,IF(D2921=7,1,(IF(WEEKDAY(B2921)=1,2,IF(WEEKDAY(B2921)=7,1,0))))))</f>
        <v>2</v>
      </c>
      <c r="G2921" s="786">
        <f>VLOOKUP(C2921,METADATA!$J$5:$Q$29,IF(E2921="HI",2,IF(E2921="LO",6,10))+IF(D2921=1,2,IF(D2921=7,1,(IF(WEEKDAY(B2921)=1,2,IF(WEEKDAY(B2921)=7,1,0))))))</f>
        <v>2</v>
      </c>
      <c r="H2921" s="787">
        <v>14231</v>
      </c>
      <c r="I2921" s="788">
        <v>4561.9700317382813</v>
      </c>
      <c r="K2921" s="795">
        <v>909.3125</v>
      </c>
      <c r="M2921" s="798">
        <f t="shared" si="136"/>
        <v>14944.327738994423</v>
      </c>
      <c r="N2921" s="303"/>
      <c r="S2921" s="786">
        <v>0</v>
      </c>
      <c r="T2921" s="781">
        <f>VLOOKUP(C2921,METADATA!$J$5:$Q$29,IF(E2921="HI",2,IF(E2921="LO",6,10))+IF(S2921=1,2,IF(D2921=7,1,(IF(WEEKDAY(B2921)=1,2,IF(WEEKDAY(B2921)=7,1,0))))))</f>
        <v>2</v>
      </c>
      <c r="U2921" s="781">
        <f>VLOOKUP(C2921,METADATA!$A$5:$H$29,IF(E2921="HI",2,IF(E2921="LO",6,10))+IF(S2921=1,2,IF(D2921=7,1,(IF(WEEKDAY(B2921)=1,2,IF(WEEKDAY(B2921)=7,1,0))))))</f>
        <v>2</v>
      </c>
    </row>
    <row r="2922" spans="2:21" ht="13.95" customHeight="1" x14ac:dyDescent="0.25">
      <c r="B2922" s="784">
        <f t="shared" si="137"/>
        <v>45504</v>
      </c>
      <c r="C2922" s="785">
        <v>14</v>
      </c>
      <c r="D2922" s="786">
        <f>IFERROR((INDEX(METADATA!$T$2:$T$20,MATCH(B2922,METADATA!$S$2:$S$20,0))),0)</f>
        <v>0</v>
      </c>
      <c r="E2922" s="785" t="str">
        <f t="shared" si="135"/>
        <v>HI</v>
      </c>
      <c r="F2922" s="786">
        <f>VLOOKUP(C2922,METADATA!$A$5:$H$29,IF(E2922="HI",2,IF(E2922="LO",6,10))+IF(D2922=1,2,IF(D2922=7,1,(IF(WEEKDAY(B2922)=1,2,IF(WEEKDAY(B2922)=7,1,0))))))</f>
        <v>2</v>
      </c>
      <c r="G2922" s="786">
        <f>VLOOKUP(C2922,METADATA!$J$5:$Q$29,IF(E2922="HI",2,IF(E2922="LO",6,10))+IF(D2922=1,2,IF(D2922=7,1,(IF(WEEKDAY(B2922)=1,2,IF(WEEKDAY(B2922)=7,1,0))))))</f>
        <v>2</v>
      </c>
      <c r="H2922" s="787">
        <v>14804.5</v>
      </c>
      <c r="I2922" s="788">
        <v>5256.824951171875</v>
      </c>
      <c r="K2922" s="795">
        <v>905.6</v>
      </c>
      <c r="M2922" s="798">
        <f t="shared" si="136"/>
        <v>15710.105945449992</v>
      </c>
      <c r="N2922" s="303"/>
      <c r="S2922" s="786">
        <v>0</v>
      </c>
      <c r="T2922" s="781">
        <f>VLOOKUP(C2922,METADATA!$J$5:$Q$29,IF(E2922="HI",2,IF(E2922="LO",6,10))+IF(S2922=1,2,IF(D2922=7,1,(IF(WEEKDAY(B2922)=1,2,IF(WEEKDAY(B2922)=7,1,0))))))</f>
        <v>2</v>
      </c>
      <c r="U2922" s="781">
        <f>VLOOKUP(C2922,METADATA!$A$5:$H$29,IF(E2922="HI",2,IF(E2922="LO",6,10))+IF(S2922=1,2,IF(D2922=7,1,(IF(WEEKDAY(B2922)=1,2,IF(WEEKDAY(B2922)=7,1,0))))))</f>
        <v>2</v>
      </c>
    </row>
    <row r="2923" spans="2:21" ht="13.95" customHeight="1" x14ac:dyDescent="0.25">
      <c r="B2923" s="784">
        <f t="shared" si="137"/>
        <v>45504</v>
      </c>
      <c r="C2923" s="785">
        <v>15</v>
      </c>
      <c r="D2923" s="786">
        <f>IFERROR((INDEX(METADATA!$T$2:$T$20,MATCH(B2923,METADATA!$S$2:$S$20,0))),0)</f>
        <v>0</v>
      </c>
      <c r="E2923" s="785" t="str">
        <f t="shared" si="135"/>
        <v>HI</v>
      </c>
      <c r="F2923" s="786">
        <f>VLOOKUP(C2923,METADATA!$A$5:$H$29,IF(E2923="HI",2,IF(E2923="LO",6,10))+IF(D2923=1,2,IF(D2923=7,1,(IF(WEEKDAY(B2923)=1,2,IF(WEEKDAY(B2923)=7,1,0))))))</f>
        <v>2</v>
      </c>
      <c r="G2923" s="786">
        <f>VLOOKUP(C2923,METADATA!$J$5:$Q$29,IF(E2923="HI",2,IF(E2923="LO",6,10))+IF(D2923=1,2,IF(D2923=7,1,(IF(WEEKDAY(B2923)=1,2,IF(WEEKDAY(B2923)=7,1,0))))))</f>
        <v>2</v>
      </c>
      <c r="H2923" s="787">
        <v>14863.25</v>
      </c>
      <c r="I2923" s="788">
        <v>5376.525146484375</v>
      </c>
      <c r="K2923" s="795">
        <v>913.98749999999995</v>
      </c>
      <c r="M2923" s="798">
        <f t="shared" si="136"/>
        <v>15805.797139444718</v>
      </c>
      <c r="N2923" s="303"/>
      <c r="S2923" s="786">
        <v>0</v>
      </c>
      <c r="T2923" s="781">
        <f>VLOOKUP(C2923,METADATA!$J$5:$Q$29,IF(E2923="HI",2,IF(E2923="LO",6,10))+IF(S2923=1,2,IF(D2923=7,1,(IF(WEEKDAY(B2923)=1,2,IF(WEEKDAY(B2923)=7,1,0))))))</f>
        <v>2</v>
      </c>
      <c r="U2923" s="781">
        <f>VLOOKUP(C2923,METADATA!$A$5:$H$29,IF(E2923="HI",2,IF(E2923="LO",6,10))+IF(S2923=1,2,IF(D2923=7,1,(IF(WEEKDAY(B2923)=1,2,IF(WEEKDAY(B2923)=7,1,0))))))</f>
        <v>2</v>
      </c>
    </row>
    <row r="2924" spans="2:21" ht="13.95" customHeight="1" x14ac:dyDescent="0.25">
      <c r="B2924" s="784">
        <f t="shared" si="137"/>
        <v>45504</v>
      </c>
      <c r="C2924" s="785">
        <v>16</v>
      </c>
      <c r="D2924" s="786">
        <f>IFERROR((INDEX(METADATA!$T$2:$T$20,MATCH(B2924,METADATA!$S$2:$S$20,0))),0)</f>
        <v>0</v>
      </c>
      <c r="E2924" s="785" t="str">
        <f t="shared" si="135"/>
        <v>HI</v>
      </c>
      <c r="F2924" s="786">
        <f>VLOOKUP(C2924,METADATA!$A$5:$H$29,IF(E2924="HI",2,IF(E2924="LO",6,10))+IF(D2924=1,2,IF(D2924=7,1,(IF(WEEKDAY(B2924)=1,2,IF(WEEKDAY(B2924)=7,1,0))))))</f>
        <v>2</v>
      </c>
      <c r="G2924" s="786">
        <f>VLOOKUP(C2924,METADATA!$J$5:$Q$29,IF(E2924="HI",2,IF(E2924="LO",6,10))+IF(D2924=1,2,IF(D2924=7,1,(IF(WEEKDAY(B2924)=1,2,IF(WEEKDAY(B2924)=7,1,0))))))</f>
        <v>2</v>
      </c>
      <c r="H2924" s="787">
        <v>14689.5</v>
      </c>
      <c r="I2924" s="788">
        <v>5120.6250610351563</v>
      </c>
      <c r="K2924" s="795">
        <v>902.26250000000005</v>
      </c>
      <c r="M2924" s="798">
        <f t="shared" si="136"/>
        <v>15556.420258713162</v>
      </c>
      <c r="N2924" s="303"/>
      <c r="S2924" s="786">
        <v>0</v>
      </c>
      <c r="T2924" s="781">
        <f>VLOOKUP(C2924,METADATA!$J$5:$Q$29,IF(E2924="HI",2,IF(E2924="LO",6,10))+IF(S2924=1,2,IF(D2924=7,1,(IF(WEEKDAY(B2924)=1,2,IF(WEEKDAY(B2924)=7,1,0))))))</f>
        <v>2</v>
      </c>
      <c r="U2924" s="781">
        <f>VLOOKUP(C2924,METADATA!$A$5:$H$29,IF(E2924="HI",2,IF(E2924="LO",6,10))+IF(S2924=1,2,IF(D2924=7,1,(IF(WEEKDAY(B2924)=1,2,IF(WEEKDAY(B2924)=7,1,0))))))</f>
        <v>2</v>
      </c>
    </row>
    <row r="2925" spans="2:21" ht="13.95" customHeight="1" x14ac:dyDescent="0.25">
      <c r="B2925" s="784">
        <f t="shared" si="137"/>
        <v>45504</v>
      </c>
      <c r="C2925" s="785">
        <v>17</v>
      </c>
      <c r="D2925" s="786">
        <f>IFERROR((INDEX(METADATA!$T$2:$T$20,MATCH(B2925,METADATA!$S$2:$S$20,0))),0)</f>
        <v>0</v>
      </c>
      <c r="E2925" s="785" t="str">
        <f t="shared" si="135"/>
        <v>HI</v>
      </c>
      <c r="F2925" s="786">
        <f>VLOOKUP(C2925,METADATA!$A$5:$H$29,IF(E2925="HI",2,IF(E2925="LO",6,10))+IF(D2925=1,2,IF(D2925=7,1,(IF(WEEKDAY(B2925)=1,2,IF(WEEKDAY(B2925)=7,1,0))))))</f>
        <v>1</v>
      </c>
      <c r="G2925" s="786">
        <f>VLOOKUP(C2925,METADATA!$J$5:$Q$29,IF(E2925="HI",2,IF(E2925="LO",6,10))+IF(D2925=1,2,IF(D2925=7,1,(IF(WEEKDAY(B2925)=1,2,IF(WEEKDAY(B2925)=7,1,0))))))</f>
        <v>1</v>
      </c>
      <c r="H2925" s="787">
        <v>14373.75</v>
      </c>
      <c r="I2925" s="788">
        <v>4409.8699951171875</v>
      </c>
      <c r="K2925" s="795">
        <v>933.76250000000005</v>
      </c>
      <c r="M2925" s="798">
        <f t="shared" si="136"/>
        <v>15035.013882146397</v>
      </c>
      <c r="N2925" s="303"/>
      <c r="S2925" s="786">
        <v>0</v>
      </c>
      <c r="T2925" s="781">
        <f>VLOOKUP(C2925,METADATA!$J$5:$Q$29,IF(E2925="HI",2,IF(E2925="LO",6,10))+IF(S2925=1,2,IF(D2925=7,1,(IF(WEEKDAY(B2925)=1,2,IF(WEEKDAY(B2925)=7,1,0))))))</f>
        <v>1</v>
      </c>
      <c r="U2925" s="781">
        <f>VLOOKUP(C2925,METADATA!$A$5:$H$29,IF(E2925="HI",2,IF(E2925="LO",6,10))+IF(S2925=1,2,IF(D2925=7,1,(IF(WEEKDAY(B2925)=1,2,IF(WEEKDAY(B2925)=7,1,0))))))</f>
        <v>1</v>
      </c>
    </row>
    <row r="2926" spans="2:21" ht="13.95" customHeight="1" x14ac:dyDescent="0.25">
      <c r="B2926" s="784">
        <f t="shared" si="137"/>
        <v>45504</v>
      </c>
      <c r="C2926" s="785">
        <v>18</v>
      </c>
      <c r="D2926" s="786">
        <f>IFERROR((INDEX(METADATA!$T$2:$T$20,MATCH(B2926,METADATA!$S$2:$S$20,0))),0)</f>
        <v>0</v>
      </c>
      <c r="E2926" s="785" t="str">
        <f t="shared" si="135"/>
        <v>HI</v>
      </c>
      <c r="F2926" s="786">
        <f>VLOOKUP(C2926,METADATA!$A$5:$H$29,IF(E2926="HI",2,IF(E2926="LO",6,10))+IF(D2926=1,2,IF(D2926=7,1,(IF(WEEKDAY(B2926)=1,2,IF(WEEKDAY(B2926)=7,1,0))))))</f>
        <v>1</v>
      </c>
      <c r="G2926" s="786">
        <f>VLOOKUP(C2926,METADATA!$J$5:$Q$29,IF(E2926="HI",2,IF(E2926="LO",6,10))+IF(D2926=1,2,IF(D2926=7,1,(IF(WEEKDAY(B2926)=1,2,IF(WEEKDAY(B2926)=7,1,0))))))</f>
        <v>1</v>
      </c>
      <c r="H2926" s="787">
        <v>14420</v>
      </c>
      <c r="I2926" s="788">
        <v>4240.8799438476563</v>
      </c>
      <c r="K2926" s="795">
        <v>0</v>
      </c>
      <c r="M2926" s="798">
        <f t="shared" si="136"/>
        <v>15030.684039594782</v>
      </c>
      <c r="N2926" s="303"/>
      <c r="S2926" s="786">
        <v>0</v>
      </c>
      <c r="T2926" s="781">
        <f>VLOOKUP(C2926,METADATA!$J$5:$Q$29,IF(E2926="HI",2,IF(E2926="LO",6,10))+IF(S2926=1,2,IF(D2926=7,1,(IF(WEEKDAY(B2926)=1,2,IF(WEEKDAY(B2926)=7,1,0))))))</f>
        <v>1</v>
      </c>
      <c r="U2926" s="781">
        <f>VLOOKUP(C2926,METADATA!$A$5:$H$29,IF(E2926="HI",2,IF(E2926="LO",6,10))+IF(S2926=1,2,IF(D2926=7,1,(IF(WEEKDAY(B2926)=1,2,IF(WEEKDAY(B2926)=7,1,0))))))</f>
        <v>1</v>
      </c>
    </row>
    <row r="2927" spans="2:21" ht="13.95" customHeight="1" x14ac:dyDescent="0.25">
      <c r="B2927" s="784">
        <f t="shared" si="137"/>
        <v>45504</v>
      </c>
      <c r="C2927" s="785">
        <v>19</v>
      </c>
      <c r="D2927" s="786">
        <f>IFERROR((INDEX(METADATA!$T$2:$T$20,MATCH(B2927,METADATA!$S$2:$S$20,0))),0)</f>
        <v>0</v>
      </c>
      <c r="E2927" s="785" t="str">
        <f t="shared" si="135"/>
        <v>HI</v>
      </c>
      <c r="F2927" s="786">
        <f>VLOOKUP(C2927,METADATA!$A$5:$H$29,IF(E2927="HI",2,IF(E2927="LO",6,10))+IF(D2927=1,2,IF(D2927=7,1,(IF(WEEKDAY(B2927)=1,2,IF(WEEKDAY(B2927)=7,1,0))))))</f>
        <v>1</v>
      </c>
      <c r="G2927" s="786">
        <f>VLOOKUP(C2927,METADATA!$J$5:$Q$29,IF(E2927="HI",2,IF(E2927="LO",6,10))+IF(D2927=1,2,IF(D2927=7,1,(IF(WEEKDAY(B2927)=1,2,IF(WEEKDAY(B2927)=7,1,0))))))</f>
        <v>2</v>
      </c>
      <c r="H2927" s="787">
        <v>14691</v>
      </c>
      <c r="I2927" s="788">
        <v>4400.9849853515625</v>
      </c>
      <c r="K2927" s="795">
        <v>0</v>
      </c>
      <c r="M2927" s="798">
        <f t="shared" si="136"/>
        <v>15336.040878965141</v>
      </c>
      <c r="N2927" s="303"/>
      <c r="S2927" s="786">
        <v>0</v>
      </c>
      <c r="T2927" s="781">
        <f>VLOOKUP(C2927,METADATA!$J$5:$Q$29,IF(E2927="HI",2,IF(E2927="LO",6,10))+IF(S2927=1,2,IF(D2927=7,1,(IF(WEEKDAY(B2927)=1,2,IF(WEEKDAY(B2927)=7,1,0))))))</f>
        <v>2</v>
      </c>
      <c r="U2927" s="781">
        <f>VLOOKUP(C2927,METADATA!$A$5:$H$29,IF(E2927="HI",2,IF(E2927="LO",6,10))+IF(S2927=1,2,IF(D2927=7,1,(IF(WEEKDAY(B2927)=1,2,IF(WEEKDAY(B2927)=7,1,0))))))</f>
        <v>1</v>
      </c>
    </row>
    <row r="2928" spans="2:21" ht="13.95" customHeight="1" x14ac:dyDescent="0.25">
      <c r="B2928" s="784">
        <f t="shared" si="137"/>
        <v>45504</v>
      </c>
      <c r="C2928" s="785">
        <v>20</v>
      </c>
      <c r="D2928" s="786">
        <f>IFERROR((INDEX(METADATA!$T$2:$T$20,MATCH(B2928,METADATA!$S$2:$S$20,0))),0)</f>
        <v>0</v>
      </c>
      <c r="E2928" s="785" t="str">
        <f t="shared" si="135"/>
        <v>HI</v>
      </c>
      <c r="F2928" s="786">
        <f>VLOOKUP(C2928,METADATA!$A$5:$H$29,IF(E2928="HI",2,IF(E2928="LO",6,10))+IF(D2928=1,2,IF(D2928=7,1,(IF(WEEKDAY(B2928)=1,2,IF(WEEKDAY(B2928)=7,1,0))))))</f>
        <v>2</v>
      </c>
      <c r="G2928" s="786">
        <f>VLOOKUP(C2928,METADATA!$J$5:$Q$29,IF(E2928="HI",2,IF(E2928="LO",6,10))+IF(D2928=1,2,IF(D2928=7,1,(IF(WEEKDAY(B2928)=1,2,IF(WEEKDAY(B2928)=7,1,0))))))</f>
        <v>2</v>
      </c>
      <c r="H2928" s="787">
        <v>13933</v>
      </c>
      <c r="I2928" s="788">
        <v>4479.5149841308594</v>
      </c>
      <c r="K2928" s="795">
        <v>0</v>
      </c>
      <c r="M2928" s="798">
        <f t="shared" si="136"/>
        <v>14635.386687513688</v>
      </c>
      <c r="N2928" s="303"/>
      <c r="S2928" s="786">
        <v>0</v>
      </c>
      <c r="T2928" s="781">
        <f>VLOOKUP(C2928,METADATA!$J$5:$Q$29,IF(E2928="HI",2,IF(E2928="LO",6,10))+IF(S2928=1,2,IF(D2928=7,1,(IF(WEEKDAY(B2928)=1,2,IF(WEEKDAY(B2928)=7,1,0))))))</f>
        <v>2</v>
      </c>
      <c r="U2928" s="781">
        <f>VLOOKUP(C2928,METADATA!$A$5:$H$29,IF(E2928="HI",2,IF(E2928="LO",6,10))+IF(S2928=1,2,IF(D2928=7,1,(IF(WEEKDAY(B2928)=1,2,IF(WEEKDAY(B2928)=7,1,0))))))</f>
        <v>2</v>
      </c>
    </row>
    <row r="2929" spans="2:21" ht="13.95" customHeight="1" x14ac:dyDescent="0.25">
      <c r="B2929" s="784">
        <f t="shared" si="137"/>
        <v>45504</v>
      </c>
      <c r="C2929" s="785">
        <v>21</v>
      </c>
      <c r="D2929" s="786">
        <f>IFERROR((INDEX(METADATA!$T$2:$T$20,MATCH(B2929,METADATA!$S$2:$S$20,0))),0)</f>
        <v>0</v>
      </c>
      <c r="E2929" s="785" t="str">
        <f t="shared" si="135"/>
        <v>HI</v>
      </c>
      <c r="F2929" s="786">
        <f>VLOOKUP(C2929,METADATA!$A$5:$H$29,IF(E2929="HI",2,IF(E2929="LO",6,10))+IF(D2929=1,2,IF(D2929=7,1,(IF(WEEKDAY(B2929)=1,2,IF(WEEKDAY(B2929)=7,1,0))))))</f>
        <v>2</v>
      </c>
      <c r="G2929" s="786">
        <f>VLOOKUP(C2929,METADATA!$J$5:$Q$29,IF(E2929="HI",2,IF(E2929="LO",6,10))+IF(D2929=1,2,IF(D2929=7,1,(IF(WEEKDAY(B2929)=1,2,IF(WEEKDAY(B2929)=7,1,0))))))</f>
        <v>2</v>
      </c>
      <c r="H2929" s="787">
        <v>12345.25</v>
      </c>
      <c r="I2929" s="788">
        <v>4519.3250732421875</v>
      </c>
      <c r="K2929" s="795">
        <v>0</v>
      </c>
      <c r="M2929" s="798">
        <f t="shared" si="136"/>
        <v>13146.463276491342</v>
      </c>
      <c r="N2929" s="303"/>
      <c r="S2929" s="786">
        <v>0</v>
      </c>
      <c r="T2929" s="781">
        <f>VLOOKUP(C2929,METADATA!$J$5:$Q$29,IF(E2929="HI",2,IF(E2929="LO",6,10))+IF(S2929=1,2,IF(D2929=7,1,(IF(WEEKDAY(B2929)=1,2,IF(WEEKDAY(B2929)=7,1,0))))))</f>
        <v>2</v>
      </c>
      <c r="U2929" s="781">
        <f>VLOOKUP(C2929,METADATA!$A$5:$H$29,IF(E2929="HI",2,IF(E2929="LO",6,10))+IF(S2929=1,2,IF(D2929=7,1,(IF(WEEKDAY(B2929)=1,2,IF(WEEKDAY(B2929)=7,1,0))))))</f>
        <v>2</v>
      </c>
    </row>
    <row r="2930" spans="2:21" ht="13.95" customHeight="1" x14ac:dyDescent="0.25">
      <c r="B2930" s="784">
        <f t="shared" si="137"/>
        <v>45504</v>
      </c>
      <c r="C2930" s="785">
        <v>22</v>
      </c>
      <c r="D2930" s="786">
        <f>IFERROR((INDEX(METADATA!$T$2:$T$20,MATCH(B2930,METADATA!$S$2:$S$20,0))),0)</f>
        <v>0</v>
      </c>
      <c r="E2930" s="785" t="str">
        <f t="shared" si="135"/>
        <v>HI</v>
      </c>
      <c r="F2930" s="786">
        <f>VLOOKUP(C2930,METADATA!$A$5:$H$29,IF(E2930="HI",2,IF(E2930="LO",6,10))+IF(D2930=1,2,IF(D2930=7,1,(IF(WEEKDAY(B2930)=1,2,IF(WEEKDAY(B2930)=7,1,0))))))</f>
        <v>3</v>
      </c>
      <c r="G2930" s="786">
        <f>VLOOKUP(C2930,METADATA!$J$5:$Q$29,IF(E2930="HI",2,IF(E2930="LO",6,10))+IF(D2930=1,2,IF(D2930=7,1,(IF(WEEKDAY(B2930)=1,2,IF(WEEKDAY(B2930)=7,1,0))))))</f>
        <v>3</v>
      </c>
      <c r="H2930" s="787">
        <v>10277.25</v>
      </c>
      <c r="I2930" s="788">
        <v>4541.1199340820313</v>
      </c>
      <c r="K2930" s="795">
        <v>0</v>
      </c>
      <c r="M2930" s="798">
        <f t="shared" si="136"/>
        <v>11235.819410181759</v>
      </c>
      <c r="N2930" s="303"/>
      <c r="S2930" s="786">
        <v>0</v>
      </c>
      <c r="T2930" s="781">
        <f>VLOOKUP(C2930,METADATA!$J$5:$Q$29,IF(E2930="HI",2,IF(E2930="LO",6,10))+IF(S2930=1,2,IF(D2930=7,1,(IF(WEEKDAY(B2930)=1,2,IF(WEEKDAY(B2930)=7,1,0))))))</f>
        <v>3</v>
      </c>
      <c r="U2930" s="781">
        <f>VLOOKUP(C2930,METADATA!$A$5:$H$29,IF(E2930="HI",2,IF(E2930="LO",6,10))+IF(S2930=1,2,IF(D2930=7,1,(IF(WEEKDAY(B2930)=1,2,IF(WEEKDAY(B2930)=7,1,0))))))</f>
        <v>3</v>
      </c>
    </row>
    <row r="2931" spans="2:21" ht="13.95" customHeight="1" x14ac:dyDescent="0.25">
      <c r="B2931" s="784">
        <f t="shared" si="137"/>
        <v>45504</v>
      </c>
      <c r="C2931" s="785">
        <v>23</v>
      </c>
      <c r="D2931" s="786">
        <f>IFERROR((INDEX(METADATA!$T$2:$T$20,MATCH(B2931,METADATA!$S$2:$S$20,0))),0)</f>
        <v>0</v>
      </c>
      <c r="E2931" s="785" t="str">
        <f t="shared" si="135"/>
        <v>HI</v>
      </c>
      <c r="F2931" s="786">
        <f>VLOOKUP(C2931,METADATA!$A$5:$H$29,IF(E2931="HI",2,IF(E2931="LO",6,10))+IF(D2931=1,2,IF(D2931=7,1,(IF(WEEKDAY(B2931)=1,2,IF(WEEKDAY(B2931)=7,1,0))))))</f>
        <v>3</v>
      </c>
      <c r="G2931" s="786">
        <f>VLOOKUP(C2931,METADATA!$J$5:$Q$29,IF(E2931="HI",2,IF(E2931="LO",6,10))+IF(D2931=1,2,IF(D2931=7,1,(IF(WEEKDAY(B2931)=1,2,IF(WEEKDAY(B2931)=7,1,0))))))</f>
        <v>3</v>
      </c>
      <c r="H2931" s="787">
        <v>9151.25</v>
      </c>
      <c r="I2931" s="788">
        <v>4570.7599182128906</v>
      </c>
      <c r="K2931" s="795">
        <v>0</v>
      </c>
      <c r="M2931" s="798">
        <f t="shared" si="136"/>
        <v>10229.233734373338</v>
      </c>
      <c r="N2931" s="303"/>
      <c r="S2931" s="786">
        <v>0</v>
      </c>
      <c r="T2931" s="781">
        <f>VLOOKUP(C2931,METADATA!$J$5:$Q$29,IF(E2931="HI",2,IF(E2931="LO",6,10))+IF(S2931=1,2,IF(D2931=7,1,(IF(WEEKDAY(B2931)=1,2,IF(WEEKDAY(B2931)=7,1,0))))))</f>
        <v>3</v>
      </c>
      <c r="U2931" s="781">
        <f>VLOOKUP(C2931,METADATA!$A$5:$H$29,IF(E2931="HI",2,IF(E2931="LO",6,10))+IF(S2931=1,2,IF(D2931=7,1,(IF(WEEKDAY(B2931)=1,2,IF(WEEKDAY(B2931)=7,1,0))))))</f>
        <v>3</v>
      </c>
    </row>
    <row r="2932" spans="2:21" ht="13.95" customHeight="1" x14ac:dyDescent="0.25">
      <c r="B2932" s="784">
        <f t="shared" si="137"/>
        <v>45505</v>
      </c>
      <c r="C2932" s="785">
        <v>0</v>
      </c>
      <c r="D2932" s="786">
        <f>IFERROR((INDEX(METADATA!$T$2:$T$20,MATCH(B2932,METADATA!$S$2:$S$20,0))),0)</f>
        <v>0</v>
      </c>
      <c r="E2932" s="785" t="str">
        <f t="shared" si="135"/>
        <v>HI</v>
      </c>
      <c r="F2932" s="786">
        <f>VLOOKUP(C2932,METADATA!$A$5:$H$29,IF(E2932="HI",2,IF(E2932="LO",6,10))+IF(D2932=1,2,IF(D2932=7,1,(IF(WEEKDAY(B2932)=1,2,IF(WEEKDAY(B2932)=7,1,0))))))</f>
        <v>3</v>
      </c>
      <c r="G2932" s="786">
        <f>VLOOKUP(C2932,METADATA!$J$5:$Q$29,IF(E2932="HI",2,IF(E2932="LO",6,10))+IF(D2932=1,2,IF(D2932=7,1,(IF(WEEKDAY(B2932)=1,2,IF(WEEKDAY(B2932)=7,1,0))))))</f>
        <v>3</v>
      </c>
      <c r="H2932" s="787">
        <v>8498.5</v>
      </c>
      <c r="I2932" s="788">
        <v>4475.9099426269531</v>
      </c>
      <c r="K2932" s="795">
        <v>0</v>
      </c>
      <c r="M2932" s="798">
        <f t="shared" si="136"/>
        <v>9605.1169729736666</v>
      </c>
      <c r="N2932" s="303"/>
      <c r="S2932" s="786">
        <v>0</v>
      </c>
      <c r="T2932" s="781">
        <f>VLOOKUP(C2932,METADATA!$J$5:$Q$29,IF(E2932="HI",2,IF(E2932="LO",6,10))+IF(S2932=1,2,IF(D2932=7,1,(IF(WEEKDAY(B2932)=1,2,IF(WEEKDAY(B2932)=7,1,0))))))</f>
        <v>3</v>
      </c>
      <c r="U2932" s="781">
        <f>VLOOKUP(C2932,METADATA!$A$5:$H$29,IF(E2932="HI",2,IF(E2932="LO",6,10))+IF(S2932=1,2,IF(D2932=7,1,(IF(WEEKDAY(B2932)=1,2,IF(WEEKDAY(B2932)=7,1,0))))))</f>
        <v>3</v>
      </c>
    </row>
    <row r="2933" spans="2:21" ht="13.95" customHeight="1" x14ac:dyDescent="0.25">
      <c r="B2933" s="784">
        <f t="shared" si="137"/>
        <v>45505</v>
      </c>
      <c r="C2933" s="785">
        <v>1</v>
      </c>
      <c r="D2933" s="786">
        <f>IFERROR((INDEX(METADATA!$T$2:$T$20,MATCH(B2933,METADATA!$S$2:$S$20,0))),0)</f>
        <v>0</v>
      </c>
      <c r="E2933" s="785" t="str">
        <f t="shared" si="135"/>
        <v>HI</v>
      </c>
      <c r="F2933" s="786">
        <f>VLOOKUP(C2933,METADATA!$A$5:$H$29,IF(E2933="HI",2,IF(E2933="LO",6,10))+IF(D2933=1,2,IF(D2933=7,1,(IF(WEEKDAY(B2933)=1,2,IF(WEEKDAY(B2933)=7,1,0))))))</f>
        <v>3</v>
      </c>
      <c r="G2933" s="786">
        <f>VLOOKUP(C2933,METADATA!$J$5:$Q$29,IF(E2933="HI",2,IF(E2933="LO",6,10))+IF(D2933=1,2,IF(D2933=7,1,(IF(WEEKDAY(B2933)=1,2,IF(WEEKDAY(B2933)=7,1,0))))))</f>
        <v>3</v>
      </c>
      <c r="H2933" s="787">
        <v>7961.75</v>
      </c>
      <c r="I2933" s="788">
        <v>4515.9500427246094</v>
      </c>
      <c r="K2933" s="795">
        <v>0</v>
      </c>
      <c r="M2933" s="798">
        <f t="shared" si="136"/>
        <v>9153.3200452559504</v>
      </c>
      <c r="N2933" s="303"/>
      <c r="S2933" s="786">
        <v>0</v>
      </c>
      <c r="T2933" s="781">
        <f>VLOOKUP(C2933,METADATA!$J$5:$Q$29,IF(E2933="HI",2,IF(E2933="LO",6,10))+IF(S2933=1,2,IF(D2933=7,1,(IF(WEEKDAY(B2933)=1,2,IF(WEEKDAY(B2933)=7,1,0))))))</f>
        <v>3</v>
      </c>
      <c r="U2933" s="781">
        <f>VLOOKUP(C2933,METADATA!$A$5:$H$29,IF(E2933="HI",2,IF(E2933="LO",6,10))+IF(S2933=1,2,IF(D2933=7,1,(IF(WEEKDAY(B2933)=1,2,IF(WEEKDAY(B2933)=7,1,0))))))</f>
        <v>3</v>
      </c>
    </row>
    <row r="2934" spans="2:21" ht="13.95" customHeight="1" x14ac:dyDescent="0.25">
      <c r="B2934" s="784">
        <f t="shared" si="137"/>
        <v>45505</v>
      </c>
      <c r="C2934" s="785">
        <v>2</v>
      </c>
      <c r="D2934" s="786">
        <f>IFERROR((INDEX(METADATA!$T$2:$T$20,MATCH(B2934,METADATA!$S$2:$S$20,0))),0)</f>
        <v>0</v>
      </c>
      <c r="E2934" s="785" t="str">
        <f t="shared" si="135"/>
        <v>HI</v>
      </c>
      <c r="F2934" s="786">
        <f>VLOOKUP(C2934,METADATA!$A$5:$H$29,IF(E2934="HI",2,IF(E2934="LO",6,10))+IF(D2934=1,2,IF(D2934=7,1,(IF(WEEKDAY(B2934)=1,2,IF(WEEKDAY(B2934)=7,1,0))))))</f>
        <v>3</v>
      </c>
      <c r="G2934" s="786">
        <f>VLOOKUP(C2934,METADATA!$J$5:$Q$29,IF(E2934="HI",2,IF(E2934="LO",6,10))+IF(D2934=1,2,IF(D2934=7,1,(IF(WEEKDAY(B2934)=1,2,IF(WEEKDAY(B2934)=7,1,0))))))</f>
        <v>3</v>
      </c>
      <c r="H2934" s="787">
        <v>7951.75</v>
      </c>
      <c r="I2934" s="788">
        <v>4492.4901123046875</v>
      </c>
      <c r="K2934" s="795">
        <v>0</v>
      </c>
      <c r="M2934" s="798">
        <f t="shared" si="136"/>
        <v>9133.0605752757037</v>
      </c>
      <c r="N2934" s="303"/>
      <c r="S2934" s="786">
        <v>0</v>
      </c>
      <c r="T2934" s="781">
        <f>VLOOKUP(C2934,METADATA!$J$5:$Q$29,IF(E2934="HI",2,IF(E2934="LO",6,10))+IF(S2934=1,2,IF(D2934=7,1,(IF(WEEKDAY(B2934)=1,2,IF(WEEKDAY(B2934)=7,1,0))))))</f>
        <v>3</v>
      </c>
      <c r="U2934" s="781">
        <f>VLOOKUP(C2934,METADATA!$A$5:$H$29,IF(E2934="HI",2,IF(E2934="LO",6,10))+IF(S2934=1,2,IF(D2934=7,1,(IF(WEEKDAY(B2934)=1,2,IF(WEEKDAY(B2934)=7,1,0))))))</f>
        <v>3</v>
      </c>
    </row>
    <row r="2935" spans="2:21" ht="13.95" customHeight="1" x14ac:dyDescent="0.25">
      <c r="B2935" s="784">
        <f t="shared" si="137"/>
        <v>45505</v>
      </c>
      <c r="C2935" s="785">
        <v>3</v>
      </c>
      <c r="D2935" s="786">
        <f>IFERROR((INDEX(METADATA!$T$2:$T$20,MATCH(B2935,METADATA!$S$2:$S$20,0))),0)</f>
        <v>0</v>
      </c>
      <c r="E2935" s="785" t="str">
        <f t="shared" si="135"/>
        <v>HI</v>
      </c>
      <c r="F2935" s="786">
        <f>VLOOKUP(C2935,METADATA!$A$5:$H$29,IF(E2935="HI",2,IF(E2935="LO",6,10))+IF(D2935=1,2,IF(D2935=7,1,(IF(WEEKDAY(B2935)=1,2,IF(WEEKDAY(B2935)=7,1,0))))))</f>
        <v>3</v>
      </c>
      <c r="G2935" s="786">
        <f>VLOOKUP(C2935,METADATA!$J$5:$Q$29,IF(E2935="HI",2,IF(E2935="LO",6,10))+IF(D2935=1,2,IF(D2935=7,1,(IF(WEEKDAY(B2935)=1,2,IF(WEEKDAY(B2935)=7,1,0))))))</f>
        <v>3</v>
      </c>
      <c r="H2935" s="787">
        <v>8227.75</v>
      </c>
      <c r="I2935" s="788">
        <v>4397.06005859375</v>
      </c>
      <c r="K2935" s="795">
        <v>0</v>
      </c>
      <c r="M2935" s="798">
        <f t="shared" si="136"/>
        <v>9328.9874703196201</v>
      </c>
      <c r="N2935" s="303"/>
      <c r="S2935" s="786">
        <v>0</v>
      </c>
      <c r="T2935" s="781">
        <f>VLOOKUP(C2935,METADATA!$J$5:$Q$29,IF(E2935="HI",2,IF(E2935="LO",6,10))+IF(S2935=1,2,IF(D2935=7,1,(IF(WEEKDAY(B2935)=1,2,IF(WEEKDAY(B2935)=7,1,0))))))</f>
        <v>3</v>
      </c>
      <c r="U2935" s="781">
        <f>VLOOKUP(C2935,METADATA!$A$5:$H$29,IF(E2935="HI",2,IF(E2935="LO",6,10))+IF(S2935=1,2,IF(D2935=7,1,(IF(WEEKDAY(B2935)=1,2,IF(WEEKDAY(B2935)=7,1,0))))))</f>
        <v>3</v>
      </c>
    </row>
    <row r="2936" spans="2:21" ht="13.95" customHeight="1" x14ac:dyDescent="0.25">
      <c r="B2936" s="784">
        <f t="shared" si="137"/>
        <v>45505</v>
      </c>
      <c r="C2936" s="785">
        <v>4</v>
      </c>
      <c r="D2936" s="786">
        <f>IFERROR((INDEX(METADATA!$T$2:$T$20,MATCH(B2936,METADATA!$S$2:$S$20,0))),0)</f>
        <v>0</v>
      </c>
      <c r="E2936" s="785" t="str">
        <f t="shared" si="135"/>
        <v>HI</v>
      </c>
      <c r="F2936" s="786">
        <f>VLOOKUP(C2936,METADATA!$A$5:$H$29,IF(E2936="HI",2,IF(E2936="LO",6,10))+IF(D2936=1,2,IF(D2936=7,1,(IF(WEEKDAY(B2936)=1,2,IF(WEEKDAY(B2936)=7,1,0))))))</f>
        <v>3</v>
      </c>
      <c r="G2936" s="786">
        <f>VLOOKUP(C2936,METADATA!$J$5:$Q$29,IF(E2936="HI",2,IF(E2936="LO",6,10))+IF(D2936=1,2,IF(D2936=7,1,(IF(WEEKDAY(B2936)=1,2,IF(WEEKDAY(B2936)=7,1,0))))))</f>
        <v>3</v>
      </c>
      <c r="H2936" s="787">
        <v>9080</v>
      </c>
      <c r="I2936" s="788">
        <v>4617.199951171875</v>
      </c>
      <c r="K2936" s="795">
        <v>0</v>
      </c>
      <c r="M2936" s="798">
        <f t="shared" si="136"/>
        <v>10186.507516764594</v>
      </c>
      <c r="N2936" s="303"/>
      <c r="S2936" s="786">
        <v>0</v>
      </c>
      <c r="T2936" s="781">
        <f>VLOOKUP(C2936,METADATA!$J$5:$Q$29,IF(E2936="HI",2,IF(E2936="LO",6,10))+IF(S2936=1,2,IF(D2936=7,1,(IF(WEEKDAY(B2936)=1,2,IF(WEEKDAY(B2936)=7,1,0))))))</f>
        <v>3</v>
      </c>
      <c r="U2936" s="781">
        <f>VLOOKUP(C2936,METADATA!$A$5:$H$29,IF(E2936="HI",2,IF(E2936="LO",6,10))+IF(S2936=1,2,IF(D2936=7,1,(IF(WEEKDAY(B2936)=1,2,IF(WEEKDAY(B2936)=7,1,0))))))</f>
        <v>3</v>
      </c>
    </row>
    <row r="2937" spans="2:21" ht="13.95" customHeight="1" x14ac:dyDescent="0.25">
      <c r="B2937" s="784">
        <f t="shared" si="137"/>
        <v>45505</v>
      </c>
      <c r="C2937" s="785">
        <v>5</v>
      </c>
      <c r="D2937" s="786">
        <f>IFERROR((INDEX(METADATA!$T$2:$T$20,MATCH(B2937,METADATA!$S$2:$S$20,0))),0)</f>
        <v>0</v>
      </c>
      <c r="E2937" s="785" t="str">
        <f t="shared" si="135"/>
        <v>HI</v>
      </c>
      <c r="F2937" s="786">
        <f>VLOOKUP(C2937,METADATA!$A$5:$H$29,IF(E2937="HI",2,IF(E2937="LO",6,10))+IF(D2937=1,2,IF(D2937=7,1,(IF(WEEKDAY(B2937)=1,2,IF(WEEKDAY(B2937)=7,1,0))))))</f>
        <v>3</v>
      </c>
      <c r="G2937" s="786">
        <f>VLOOKUP(C2937,METADATA!$J$5:$Q$29,IF(E2937="HI",2,IF(E2937="LO",6,10))+IF(D2937=1,2,IF(D2937=7,1,(IF(WEEKDAY(B2937)=1,2,IF(WEEKDAY(B2937)=7,1,0))))))</f>
        <v>3</v>
      </c>
      <c r="H2937" s="787">
        <v>10684.75</v>
      </c>
      <c r="I2937" s="788">
        <v>4595.1200561523438</v>
      </c>
      <c r="K2937" s="795">
        <v>870.51250000000005</v>
      </c>
      <c r="M2937" s="798">
        <f t="shared" si="136"/>
        <v>11630.950558443343</v>
      </c>
      <c r="N2937" s="303"/>
      <c r="S2937" s="786">
        <v>0</v>
      </c>
      <c r="T2937" s="781">
        <f>VLOOKUP(C2937,METADATA!$J$5:$Q$29,IF(E2937="HI",2,IF(E2937="LO",6,10))+IF(S2937=1,2,IF(D2937=7,1,(IF(WEEKDAY(B2937)=1,2,IF(WEEKDAY(B2937)=7,1,0))))))</f>
        <v>3</v>
      </c>
      <c r="U2937" s="781">
        <f>VLOOKUP(C2937,METADATA!$A$5:$H$29,IF(E2937="HI",2,IF(E2937="LO",6,10))+IF(S2937=1,2,IF(D2937=7,1,(IF(WEEKDAY(B2937)=1,2,IF(WEEKDAY(B2937)=7,1,0))))))</f>
        <v>3</v>
      </c>
    </row>
    <row r="2938" spans="2:21" ht="13.95" customHeight="1" x14ac:dyDescent="0.25">
      <c r="B2938" s="784">
        <f t="shared" si="137"/>
        <v>45505</v>
      </c>
      <c r="C2938" s="785">
        <v>6</v>
      </c>
      <c r="D2938" s="786">
        <f>IFERROR((INDEX(METADATA!$T$2:$T$20,MATCH(B2938,METADATA!$S$2:$S$20,0))),0)</f>
        <v>0</v>
      </c>
      <c r="E2938" s="785" t="str">
        <f t="shared" si="135"/>
        <v>HI</v>
      </c>
      <c r="F2938" s="786">
        <f>VLOOKUP(C2938,METADATA!$A$5:$H$29,IF(E2938="HI",2,IF(E2938="LO",6,10))+IF(D2938=1,2,IF(D2938=7,1,(IF(WEEKDAY(B2938)=1,2,IF(WEEKDAY(B2938)=7,1,0))))))</f>
        <v>1</v>
      </c>
      <c r="G2938" s="786">
        <f>VLOOKUP(C2938,METADATA!$J$5:$Q$29,IF(E2938="HI",2,IF(E2938="LO",6,10))+IF(D2938=1,2,IF(D2938=7,1,(IF(WEEKDAY(B2938)=1,2,IF(WEEKDAY(B2938)=7,1,0))))))</f>
        <v>1</v>
      </c>
      <c r="H2938" s="787">
        <v>12873.75</v>
      </c>
      <c r="I2938" s="788">
        <v>4441.3050842285156</v>
      </c>
      <c r="K2938" s="795">
        <v>865.8125</v>
      </c>
      <c r="M2938" s="798">
        <f t="shared" si="136"/>
        <v>13618.319643542445</v>
      </c>
      <c r="N2938" s="303"/>
      <c r="S2938" s="786">
        <v>0</v>
      </c>
      <c r="T2938" s="781">
        <f>VLOOKUP(C2938,METADATA!$J$5:$Q$29,IF(E2938="HI",2,IF(E2938="LO",6,10))+IF(S2938=1,2,IF(D2938=7,1,(IF(WEEKDAY(B2938)=1,2,IF(WEEKDAY(B2938)=7,1,0))))))</f>
        <v>1</v>
      </c>
      <c r="U2938" s="781">
        <f>VLOOKUP(C2938,METADATA!$A$5:$H$29,IF(E2938="HI",2,IF(E2938="LO",6,10))+IF(S2938=1,2,IF(D2938=7,1,(IF(WEEKDAY(B2938)=1,2,IF(WEEKDAY(B2938)=7,1,0))))))</f>
        <v>1</v>
      </c>
    </row>
    <row r="2939" spans="2:21" ht="13.95" customHeight="1" x14ac:dyDescent="0.25">
      <c r="B2939" s="784">
        <f t="shared" si="137"/>
        <v>45505</v>
      </c>
      <c r="C2939" s="785">
        <v>7</v>
      </c>
      <c r="D2939" s="786">
        <f>IFERROR((INDEX(METADATA!$T$2:$T$20,MATCH(B2939,METADATA!$S$2:$S$20,0))),0)</f>
        <v>0</v>
      </c>
      <c r="E2939" s="785" t="str">
        <f t="shared" si="135"/>
        <v>HI</v>
      </c>
      <c r="F2939" s="786">
        <f>VLOOKUP(C2939,METADATA!$A$5:$H$29,IF(E2939="HI",2,IF(E2939="LO",6,10))+IF(D2939=1,2,IF(D2939=7,1,(IF(WEEKDAY(B2939)=1,2,IF(WEEKDAY(B2939)=7,1,0))))))</f>
        <v>1</v>
      </c>
      <c r="G2939" s="786">
        <f>VLOOKUP(C2939,METADATA!$J$5:$Q$29,IF(E2939="HI",2,IF(E2939="LO",6,10))+IF(D2939=1,2,IF(D2939=7,1,(IF(WEEKDAY(B2939)=1,2,IF(WEEKDAY(B2939)=7,1,0))))))</f>
        <v>1</v>
      </c>
      <c r="H2939" s="787">
        <v>13640.5</v>
      </c>
      <c r="I2939" s="788">
        <v>4287.0499267578125</v>
      </c>
      <c r="K2939" s="795">
        <v>834.63750000000005</v>
      </c>
      <c r="M2939" s="798">
        <f t="shared" si="136"/>
        <v>14298.322885027956</v>
      </c>
      <c r="N2939" s="303"/>
      <c r="S2939" s="786">
        <v>0</v>
      </c>
      <c r="T2939" s="781">
        <f>VLOOKUP(C2939,METADATA!$J$5:$Q$29,IF(E2939="HI",2,IF(E2939="LO",6,10))+IF(S2939=1,2,IF(D2939=7,1,(IF(WEEKDAY(B2939)=1,2,IF(WEEKDAY(B2939)=7,1,0))))))</f>
        <v>1</v>
      </c>
      <c r="U2939" s="781">
        <f>VLOOKUP(C2939,METADATA!$A$5:$H$29,IF(E2939="HI",2,IF(E2939="LO",6,10))+IF(S2939=1,2,IF(D2939=7,1,(IF(WEEKDAY(B2939)=1,2,IF(WEEKDAY(B2939)=7,1,0))))))</f>
        <v>1</v>
      </c>
    </row>
    <row r="2940" spans="2:21" ht="13.95" customHeight="1" x14ac:dyDescent="0.25">
      <c r="B2940" s="784">
        <f t="shared" si="137"/>
        <v>45505</v>
      </c>
      <c r="C2940" s="785">
        <v>8</v>
      </c>
      <c r="D2940" s="786">
        <f>IFERROR((INDEX(METADATA!$T$2:$T$20,MATCH(B2940,METADATA!$S$2:$S$20,0))),0)</f>
        <v>0</v>
      </c>
      <c r="E2940" s="785" t="str">
        <f t="shared" si="135"/>
        <v>HI</v>
      </c>
      <c r="F2940" s="786">
        <f>VLOOKUP(C2940,METADATA!$A$5:$H$29,IF(E2940="HI",2,IF(E2940="LO",6,10))+IF(D2940=1,2,IF(D2940=7,1,(IF(WEEKDAY(B2940)=1,2,IF(WEEKDAY(B2940)=7,1,0))))))</f>
        <v>2</v>
      </c>
      <c r="G2940" s="786">
        <f>VLOOKUP(C2940,METADATA!$J$5:$Q$29,IF(E2940="HI",2,IF(E2940="LO",6,10))+IF(D2940=1,2,IF(D2940=7,1,(IF(WEEKDAY(B2940)=1,2,IF(WEEKDAY(B2940)=7,1,0))))))</f>
        <v>1</v>
      </c>
      <c r="H2940" s="787">
        <v>14709.25</v>
      </c>
      <c r="I2940" s="788">
        <v>4231.445068359375</v>
      </c>
      <c r="K2940" s="795">
        <v>847.33749999999998</v>
      </c>
      <c r="M2940" s="798">
        <f t="shared" si="136"/>
        <v>15305.788543196422</v>
      </c>
      <c r="N2940" s="303"/>
      <c r="S2940" s="786">
        <v>0</v>
      </c>
      <c r="T2940" s="781">
        <f>VLOOKUP(C2940,METADATA!$J$5:$Q$29,IF(E2940="HI",2,IF(E2940="LO",6,10))+IF(S2940=1,2,IF(D2940=7,1,(IF(WEEKDAY(B2940)=1,2,IF(WEEKDAY(B2940)=7,1,0))))))</f>
        <v>1</v>
      </c>
      <c r="U2940" s="781">
        <f>VLOOKUP(C2940,METADATA!$A$5:$H$29,IF(E2940="HI",2,IF(E2940="LO",6,10))+IF(S2940=1,2,IF(D2940=7,1,(IF(WEEKDAY(B2940)=1,2,IF(WEEKDAY(B2940)=7,1,0))))))</f>
        <v>2</v>
      </c>
    </row>
    <row r="2941" spans="2:21" ht="13.95" customHeight="1" x14ac:dyDescent="0.25">
      <c r="B2941" s="784">
        <f t="shared" si="137"/>
        <v>45505</v>
      </c>
      <c r="C2941" s="785">
        <v>9</v>
      </c>
      <c r="D2941" s="786">
        <f>IFERROR((INDEX(METADATA!$T$2:$T$20,MATCH(B2941,METADATA!$S$2:$S$20,0))),0)</f>
        <v>0</v>
      </c>
      <c r="E2941" s="785" t="str">
        <f t="shared" si="135"/>
        <v>HI</v>
      </c>
      <c r="F2941" s="786">
        <f>VLOOKUP(C2941,METADATA!$A$5:$H$29,IF(E2941="HI",2,IF(E2941="LO",6,10))+IF(D2941=1,2,IF(D2941=7,1,(IF(WEEKDAY(B2941)=1,2,IF(WEEKDAY(B2941)=7,1,0))))))</f>
        <v>2</v>
      </c>
      <c r="G2941" s="786">
        <f>VLOOKUP(C2941,METADATA!$J$5:$Q$29,IF(E2941="HI",2,IF(E2941="LO",6,10))+IF(D2941=1,2,IF(D2941=7,1,(IF(WEEKDAY(B2941)=1,2,IF(WEEKDAY(B2941)=7,1,0))))))</f>
        <v>2</v>
      </c>
      <c r="H2941" s="787">
        <v>14850</v>
      </c>
      <c r="I2941" s="788">
        <v>4213.5150451660156</v>
      </c>
      <c r="K2941" s="795">
        <v>851.61249999999995</v>
      </c>
      <c r="M2941" s="798">
        <f t="shared" si="136"/>
        <v>15436.198011033688</v>
      </c>
      <c r="N2941" s="303"/>
      <c r="S2941" s="786">
        <v>0</v>
      </c>
      <c r="T2941" s="781">
        <f>VLOOKUP(C2941,METADATA!$J$5:$Q$29,IF(E2941="HI",2,IF(E2941="LO",6,10))+IF(S2941=1,2,IF(D2941=7,1,(IF(WEEKDAY(B2941)=1,2,IF(WEEKDAY(B2941)=7,1,0))))))</f>
        <v>2</v>
      </c>
      <c r="U2941" s="781">
        <f>VLOOKUP(C2941,METADATA!$A$5:$H$29,IF(E2941="HI",2,IF(E2941="LO",6,10))+IF(S2941=1,2,IF(D2941=7,1,(IF(WEEKDAY(B2941)=1,2,IF(WEEKDAY(B2941)=7,1,0))))))</f>
        <v>2</v>
      </c>
    </row>
    <row r="2942" spans="2:21" ht="13.95" customHeight="1" x14ac:dyDescent="0.25">
      <c r="B2942" s="784">
        <f t="shared" si="137"/>
        <v>45505</v>
      </c>
      <c r="C2942" s="785">
        <v>10</v>
      </c>
      <c r="D2942" s="786">
        <f>IFERROR((INDEX(METADATA!$T$2:$T$20,MATCH(B2942,METADATA!$S$2:$S$20,0))),0)</f>
        <v>0</v>
      </c>
      <c r="E2942" s="785" t="str">
        <f t="shared" si="135"/>
        <v>HI</v>
      </c>
      <c r="F2942" s="786">
        <f>VLOOKUP(C2942,METADATA!$A$5:$H$29,IF(E2942="HI",2,IF(E2942="LO",6,10))+IF(D2942=1,2,IF(D2942=7,1,(IF(WEEKDAY(B2942)=1,2,IF(WEEKDAY(B2942)=7,1,0))))))</f>
        <v>2</v>
      </c>
      <c r="G2942" s="786">
        <f>VLOOKUP(C2942,METADATA!$J$5:$Q$29,IF(E2942="HI",2,IF(E2942="LO",6,10))+IF(D2942=1,2,IF(D2942=7,1,(IF(WEEKDAY(B2942)=1,2,IF(WEEKDAY(B2942)=7,1,0))))))</f>
        <v>2</v>
      </c>
      <c r="H2942" s="787">
        <v>14763.25</v>
      </c>
      <c r="I2942" s="788">
        <v>4172.8550415039063</v>
      </c>
      <c r="K2942" s="795">
        <v>856.5</v>
      </c>
      <c r="M2942" s="798">
        <f t="shared" si="136"/>
        <v>15341.651467814818</v>
      </c>
      <c r="N2942" s="303"/>
      <c r="S2942" s="786">
        <v>0</v>
      </c>
      <c r="T2942" s="781">
        <f>VLOOKUP(C2942,METADATA!$J$5:$Q$29,IF(E2942="HI",2,IF(E2942="LO",6,10))+IF(S2942=1,2,IF(D2942=7,1,(IF(WEEKDAY(B2942)=1,2,IF(WEEKDAY(B2942)=7,1,0))))))</f>
        <v>2</v>
      </c>
      <c r="U2942" s="781">
        <f>VLOOKUP(C2942,METADATA!$A$5:$H$29,IF(E2942="HI",2,IF(E2942="LO",6,10))+IF(S2942=1,2,IF(D2942=7,1,(IF(WEEKDAY(B2942)=1,2,IF(WEEKDAY(B2942)=7,1,0))))))</f>
        <v>2</v>
      </c>
    </row>
    <row r="2943" spans="2:21" ht="13.95" customHeight="1" x14ac:dyDescent="0.25">
      <c r="B2943" s="784">
        <f t="shared" si="137"/>
        <v>45505</v>
      </c>
      <c r="C2943" s="785">
        <v>11</v>
      </c>
      <c r="D2943" s="786">
        <f>IFERROR((INDEX(METADATA!$T$2:$T$20,MATCH(B2943,METADATA!$S$2:$S$20,0))),0)</f>
        <v>0</v>
      </c>
      <c r="E2943" s="785" t="str">
        <f t="shared" si="135"/>
        <v>HI</v>
      </c>
      <c r="F2943" s="786">
        <f>VLOOKUP(C2943,METADATA!$A$5:$H$29,IF(E2943="HI",2,IF(E2943="LO",6,10))+IF(D2943=1,2,IF(D2943=7,1,(IF(WEEKDAY(B2943)=1,2,IF(WEEKDAY(B2943)=7,1,0))))))</f>
        <v>2</v>
      </c>
      <c r="G2943" s="786">
        <f>VLOOKUP(C2943,METADATA!$J$5:$Q$29,IF(E2943="HI",2,IF(E2943="LO",6,10))+IF(D2943=1,2,IF(D2943=7,1,(IF(WEEKDAY(B2943)=1,2,IF(WEEKDAY(B2943)=7,1,0))))))</f>
        <v>2</v>
      </c>
      <c r="H2943" s="787">
        <v>15059</v>
      </c>
      <c r="I2943" s="788">
        <v>4276.43994140625</v>
      </c>
      <c r="K2943" s="795">
        <v>824.32500000000005</v>
      </c>
      <c r="M2943" s="798">
        <f t="shared" si="136"/>
        <v>15654.437695824616</v>
      </c>
      <c r="N2943" s="303"/>
      <c r="S2943" s="786">
        <v>0</v>
      </c>
      <c r="T2943" s="781">
        <f>VLOOKUP(C2943,METADATA!$J$5:$Q$29,IF(E2943="HI",2,IF(E2943="LO",6,10))+IF(S2943=1,2,IF(D2943=7,1,(IF(WEEKDAY(B2943)=1,2,IF(WEEKDAY(B2943)=7,1,0))))))</f>
        <v>2</v>
      </c>
      <c r="U2943" s="781">
        <f>VLOOKUP(C2943,METADATA!$A$5:$H$29,IF(E2943="HI",2,IF(E2943="LO",6,10))+IF(S2943=1,2,IF(D2943=7,1,(IF(WEEKDAY(B2943)=1,2,IF(WEEKDAY(B2943)=7,1,0))))))</f>
        <v>2</v>
      </c>
    </row>
    <row r="2944" spans="2:21" ht="13.95" customHeight="1" x14ac:dyDescent="0.25">
      <c r="B2944" s="784">
        <f t="shared" si="137"/>
        <v>45505</v>
      </c>
      <c r="C2944" s="785">
        <v>12</v>
      </c>
      <c r="D2944" s="786">
        <f>IFERROR((INDEX(METADATA!$T$2:$T$20,MATCH(B2944,METADATA!$S$2:$S$20,0))),0)</f>
        <v>0</v>
      </c>
      <c r="E2944" s="785" t="str">
        <f t="shared" si="135"/>
        <v>HI</v>
      </c>
      <c r="F2944" s="786">
        <f>VLOOKUP(C2944,METADATA!$A$5:$H$29,IF(E2944="HI",2,IF(E2944="LO",6,10))+IF(D2944=1,2,IF(D2944=7,1,(IF(WEEKDAY(B2944)=1,2,IF(WEEKDAY(B2944)=7,1,0))))))</f>
        <v>2</v>
      </c>
      <c r="G2944" s="786">
        <f>VLOOKUP(C2944,METADATA!$J$5:$Q$29,IF(E2944="HI",2,IF(E2944="LO",6,10))+IF(D2944=1,2,IF(D2944=7,1,(IF(WEEKDAY(B2944)=1,2,IF(WEEKDAY(B2944)=7,1,0))))))</f>
        <v>2</v>
      </c>
      <c r="H2944" s="787">
        <v>15244.25</v>
      </c>
      <c r="I2944" s="788">
        <v>4376.4151000976563</v>
      </c>
      <c r="K2944" s="795">
        <v>882.73749999999995</v>
      </c>
      <c r="M2944" s="798">
        <f t="shared" si="136"/>
        <v>15860.01788116466</v>
      </c>
      <c r="N2944" s="303"/>
      <c r="S2944" s="786">
        <v>0</v>
      </c>
      <c r="T2944" s="781">
        <f>VLOOKUP(C2944,METADATA!$J$5:$Q$29,IF(E2944="HI",2,IF(E2944="LO",6,10))+IF(S2944=1,2,IF(D2944=7,1,(IF(WEEKDAY(B2944)=1,2,IF(WEEKDAY(B2944)=7,1,0))))))</f>
        <v>2</v>
      </c>
      <c r="U2944" s="781">
        <f>VLOOKUP(C2944,METADATA!$A$5:$H$29,IF(E2944="HI",2,IF(E2944="LO",6,10))+IF(S2944=1,2,IF(D2944=7,1,(IF(WEEKDAY(B2944)=1,2,IF(WEEKDAY(B2944)=7,1,0))))))</f>
        <v>2</v>
      </c>
    </row>
    <row r="2945" spans="2:21" ht="13.95" customHeight="1" x14ac:dyDescent="0.25">
      <c r="B2945" s="784">
        <f t="shared" si="137"/>
        <v>45505</v>
      </c>
      <c r="C2945" s="785">
        <v>13</v>
      </c>
      <c r="D2945" s="786">
        <f>IFERROR((INDEX(METADATA!$T$2:$T$20,MATCH(B2945,METADATA!$S$2:$S$20,0))),0)</f>
        <v>0</v>
      </c>
      <c r="E2945" s="785" t="str">
        <f t="shared" si="135"/>
        <v>HI</v>
      </c>
      <c r="F2945" s="786">
        <f>VLOOKUP(C2945,METADATA!$A$5:$H$29,IF(E2945="HI",2,IF(E2945="LO",6,10))+IF(D2945=1,2,IF(D2945=7,1,(IF(WEEKDAY(B2945)=1,2,IF(WEEKDAY(B2945)=7,1,0))))))</f>
        <v>2</v>
      </c>
      <c r="G2945" s="786">
        <f>VLOOKUP(C2945,METADATA!$J$5:$Q$29,IF(E2945="HI",2,IF(E2945="LO",6,10))+IF(D2945=1,2,IF(D2945=7,1,(IF(WEEKDAY(B2945)=1,2,IF(WEEKDAY(B2945)=7,1,0))))))</f>
        <v>2</v>
      </c>
      <c r="H2945" s="787">
        <v>14860.75</v>
      </c>
      <c r="I2945" s="788">
        <v>4422.8550720214844</v>
      </c>
      <c r="K2945" s="795">
        <v>909.3125</v>
      </c>
      <c r="M2945" s="798">
        <f t="shared" si="136"/>
        <v>15504.952033160444</v>
      </c>
      <c r="N2945" s="303"/>
      <c r="S2945" s="786">
        <v>0</v>
      </c>
      <c r="T2945" s="781">
        <f>VLOOKUP(C2945,METADATA!$J$5:$Q$29,IF(E2945="HI",2,IF(E2945="LO",6,10))+IF(S2945=1,2,IF(D2945=7,1,(IF(WEEKDAY(B2945)=1,2,IF(WEEKDAY(B2945)=7,1,0))))))</f>
        <v>2</v>
      </c>
      <c r="U2945" s="781">
        <f>VLOOKUP(C2945,METADATA!$A$5:$H$29,IF(E2945="HI",2,IF(E2945="LO",6,10))+IF(S2945=1,2,IF(D2945=7,1,(IF(WEEKDAY(B2945)=1,2,IF(WEEKDAY(B2945)=7,1,0))))))</f>
        <v>2</v>
      </c>
    </row>
    <row r="2946" spans="2:21" ht="13.95" customHeight="1" x14ac:dyDescent="0.25">
      <c r="B2946" s="784">
        <f t="shared" si="137"/>
        <v>45505</v>
      </c>
      <c r="C2946" s="785">
        <v>14</v>
      </c>
      <c r="D2946" s="786">
        <f>IFERROR((INDEX(METADATA!$T$2:$T$20,MATCH(B2946,METADATA!$S$2:$S$20,0))),0)</f>
        <v>0</v>
      </c>
      <c r="E2946" s="785" t="str">
        <f t="shared" si="135"/>
        <v>HI</v>
      </c>
      <c r="F2946" s="786">
        <f>VLOOKUP(C2946,METADATA!$A$5:$H$29,IF(E2946="HI",2,IF(E2946="LO",6,10))+IF(D2946=1,2,IF(D2946=7,1,(IF(WEEKDAY(B2946)=1,2,IF(WEEKDAY(B2946)=7,1,0))))))</f>
        <v>2</v>
      </c>
      <c r="G2946" s="786">
        <f>VLOOKUP(C2946,METADATA!$J$5:$Q$29,IF(E2946="HI",2,IF(E2946="LO",6,10))+IF(D2946=1,2,IF(D2946=7,1,(IF(WEEKDAY(B2946)=1,2,IF(WEEKDAY(B2946)=7,1,0))))))</f>
        <v>2</v>
      </c>
      <c r="H2946" s="787">
        <v>15240.75</v>
      </c>
      <c r="I2946" s="788">
        <v>4535.7149658203125</v>
      </c>
      <c r="K2946" s="795">
        <v>905.6</v>
      </c>
      <c r="M2946" s="798">
        <f t="shared" si="136"/>
        <v>15901.357514805657</v>
      </c>
      <c r="N2946" s="303"/>
      <c r="S2946" s="786">
        <v>0</v>
      </c>
      <c r="T2946" s="781">
        <f>VLOOKUP(C2946,METADATA!$J$5:$Q$29,IF(E2946="HI",2,IF(E2946="LO",6,10))+IF(S2946=1,2,IF(D2946=7,1,(IF(WEEKDAY(B2946)=1,2,IF(WEEKDAY(B2946)=7,1,0))))))</f>
        <v>2</v>
      </c>
      <c r="U2946" s="781">
        <f>VLOOKUP(C2946,METADATA!$A$5:$H$29,IF(E2946="HI",2,IF(E2946="LO",6,10))+IF(S2946=1,2,IF(D2946=7,1,(IF(WEEKDAY(B2946)=1,2,IF(WEEKDAY(B2946)=7,1,0))))))</f>
        <v>2</v>
      </c>
    </row>
    <row r="2947" spans="2:21" ht="13.95" customHeight="1" x14ac:dyDescent="0.25">
      <c r="B2947" s="784">
        <f t="shared" si="137"/>
        <v>45505</v>
      </c>
      <c r="C2947" s="785">
        <v>15</v>
      </c>
      <c r="D2947" s="786">
        <f>IFERROR((INDEX(METADATA!$T$2:$T$20,MATCH(B2947,METADATA!$S$2:$S$20,0))),0)</f>
        <v>0</v>
      </c>
      <c r="E2947" s="785" t="str">
        <f t="shared" si="135"/>
        <v>HI</v>
      </c>
      <c r="F2947" s="786">
        <f>VLOOKUP(C2947,METADATA!$A$5:$H$29,IF(E2947="HI",2,IF(E2947="LO",6,10))+IF(D2947=1,2,IF(D2947=7,1,(IF(WEEKDAY(B2947)=1,2,IF(WEEKDAY(B2947)=7,1,0))))))</f>
        <v>2</v>
      </c>
      <c r="G2947" s="786">
        <f>VLOOKUP(C2947,METADATA!$J$5:$Q$29,IF(E2947="HI",2,IF(E2947="LO",6,10))+IF(D2947=1,2,IF(D2947=7,1,(IF(WEEKDAY(B2947)=1,2,IF(WEEKDAY(B2947)=7,1,0))))))</f>
        <v>2</v>
      </c>
      <c r="H2947" s="787">
        <v>15323.75</v>
      </c>
      <c r="I2947" s="788">
        <v>4510.5301513671875</v>
      </c>
      <c r="K2947" s="795">
        <v>913.98749999999995</v>
      </c>
      <c r="M2947" s="798">
        <f t="shared" si="136"/>
        <v>15973.797178782899</v>
      </c>
      <c r="N2947" s="303"/>
      <c r="S2947" s="786">
        <v>0</v>
      </c>
      <c r="T2947" s="781">
        <f>VLOOKUP(C2947,METADATA!$J$5:$Q$29,IF(E2947="HI",2,IF(E2947="LO",6,10))+IF(S2947=1,2,IF(D2947=7,1,(IF(WEEKDAY(B2947)=1,2,IF(WEEKDAY(B2947)=7,1,0))))))</f>
        <v>2</v>
      </c>
      <c r="U2947" s="781">
        <f>VLOOKUP(C2947,METADATA!$A$5:$H$29,IF(E2947="HI",2,IF(E2947="LO",6,10))+IF(S2947=1,2,IF(D2947=7,1,(IF(WEEKDAY(B2947)=1,2,IF(WEEKDAY(B2947)=7,1,0))))))</f>
        <v>2</v>
      </c>
    </row>
    <row r="2948" spans="2:21" ht="13.95" customHeight="1" x14ac:dyDescent="0.25">
      <c r="B2948" s="784">
        <f t="shared" si="137"/>
        <v>45505</v>
      </c>
      <c r="C2948" s="785">
        <v>16</v>
      </c>
      <c r="D2948" s="786">
        <f>IFERROR((INDEX(METADATA!$T$2:$T$20,MATCH(B2948,METADATA!$S$2:$S$20,0))),0)</f>
        <v>0</v>
      </c>
      <c r="E2948" s="785" t="str">
        <f t="shared" ref="E2948:E3011" si="138">IF(B2948="","",IF(AND(MONTH(B2948)&gt;=MONTH($AA$9),MONTH(B2948)&lt;=MONTH($AA$11)),"HI","LO"))</f>
        <v>HI</v>
      </c>
      <c r="F2948" s="786">
        <f>VLOOKUP(C2948,METADATA!$A$5:$H$29,IF(E2948="HI",2,IF(E2948="LO",6,10))+IF(D2948=1,2,IF(D2948=7,1,(IF(WEEKDAY(B2948)=1,2,IF(WEEKDAY(B2948)=7,1,0))))))</f>
        <v>2</v>
      </c>
      <c r="G2948" s="786">
        <f>VLOOKUP(C2948,METADATA!$J$5:$Q$29,IF(E2948="HI",2,IF(E2948="LO",6,10))+IF(D2948=1,2,IF(D2948=7,1,(IF(WEEKDAY(B2948)=1,2,IF(WEEKDAY(B2948)=7,1,0))))))</f>
        <v>2</v>
      </c>
      <c r="H2948" s="787">
        <v>15058.5</v>
      </c>
      <c r="I2948" s="788">
        <v>4433.2099609375</v>
      </c>
      <c r="K2948" s="795">
        <v>902.26250000000005</v>
      </c>
      <c r="M2948" s="798">
        <f t="shared" ref="M2948:M3011" si="139">SQRT(H2948^2+I2948^2)</f>
        <v>15697.50849045018</v>
      </c>
      <c r="N2948" s="303"/>
      <c r="S2948" s="786">
        <v>0</v>
      </c>
      <c r="T2948" s="781">
        <f>VLOOKUP(C2948,METADATA!$J$5:$Q$29,IF(E2948="HI",2,IF(E2948="LO",6,10))+IF(S2948=1,2,IF(D2948=7,1,(IF(WEEKDAY(B2948)=1,2,IF(WEEKDAY(B2948)=7,1,0))))))</f>
        <v>2</v>
      </c>
      <c r="U2948" s="781">
        <f>VLOOKUP(C2948,METADATA!$A$5:$H$29,IF(E2948="HI",2,IF(E2948="LO",6,10))+IF(S2948=1,2,IF(D2948=7,1,(IF(WEEKDAY(B2948)=1,2,IF(WEEKDAY(B2948)=7,1,0))))))</f>
        <v>2</v>
      </c>
    </row>
    <row r="2949" spans="2:21" ht="13.95" customHeight="1" x14ac:dyDescent="0.25">
      <c r="B2949" s="784">
        <f t="shared" si="137"/>
        <v>45505</v>
      </c>
      <c r="C2949" s="785">
        <v>17</v>
      </c>
      <c r="D2949" s="786">
        <f>IFERROR((INDEX(METADATA!$T$2:$T$20,MATCH(B2949,METADATA!$S$2:$S$20,0))),0)</f>
        <v>0</v>
      </c>
      <c r="E2949" s="785" t="str">
        <f t="shared" si="138"/>
        <v>HI</v>
      </c>
      <c r="F2949" s="786">
        <f>VLOOKUP(C2949,METADATA!$A$5:$H$29,IF(E2949="HI",2,IF(E2949="LO",6,10))+IF(D2949=1,2,IF(D2949=7,1,(IF(WEEKDAY(B2949)=1,2,IF(WEEKDAY(B2949)=7,1,0))))))</f>
        <v>1</v>
      </c>
      <c r="G2949" s="786">
        <f>VLOOKUP(C2949,METADATA!$J$5:$Q$29,IF(E2949="HI",2,IF(E2949="LO",6,10))+IF(D2949=1,2,IF(D2949=7,1,(IF(WEEKDAY(B2949)=1,2,IF(WEEKDAY(B2949)=7,1,0))))))</f>
        <v>1</v>
      </c>
      <c r="H2949" s="787">
        <v>14297.5</v>
      </c>
      <c r="I2949" s="788">
        <v>4311.7149658203125</v>
      </c>
      <c r="K2949" s="795">
        <v>933.76250000000005</v>
      </c>
      <c r="M2949" s="798">
        <f t="shared" si="139"/>
        <v>14933.498993754907</v>
      </c>
      <c r="N2949" s="303"/>
      <c r="S2949" s="786">
        <v>0</v>
      </c>
      <c r="T2949" s="781">
        <f>VLOOKUP(C2949,METADATA!$J$5:$Q$29,IF(E2949="HI",2,IF(E2949="LO",6,10))+IF(S2949=1,2,IF(D2949=7,1,(IF(WEEKDAY(B2949)=1,2,IF(WEEKDAY(B2949)=7,1,0))))))</f>
        <v>1</v>
      </c>
      <c r="U2949" s="781">
        <f>VLOOKUP(C2949,METADATA!$A$5:$H$29,IF(E2949="HI",2,IF(E2949="LO",6,10))+IF(S2949=1,2,IF(D2949=7,1,(IF(WEEKDAY(B2949)=1,2,IF(WEEKDAY(B2949)=7,1,0))))))</f>
        <v>1</v>
      </c>
    </row>
    <row r="2950" spans="2:21" ht="13.95" customHeight="1" x14ac:dyDescent="0.25">
      <c r="B2950" s="784">
        <f t="shared" si="137"/>
        <v>45505</v>
      </c>
      <c r="C2950" s="785">
        <v>18</v>
      </c>
      <c r="D2950" s="786">
        <f>IFERROR((INDEX(METADATA!$T$2:$T$20,MATCH(B2950,METADATA!$S$2:$S$20,0))),0)</f>
        <v>0</v>
      </c>
      <c r="E2950" s="785" t="str">
        <f t="shared" si="138"/>
        <v>HI</v>
      </c>
      <c r="F2950" s="786">
        <f>VLOOKUP(C2950,METADATA!$A$5:$H$29,IF(E2950="HI",2,IF(E2950="LO",6,10))+IF(D2950=1,2,IF(D2950=7,1,(IF(WEEKDAY(B2950)=1,2,IF(WEEKDAY(B2950)=7,1,0))))))</f>
        <v>1</v>
      </c>
      <c r="G2950" s="786">
        <f>VLOOKUP(C2950,METADATA!$J$5:$Q$29,IF(E2950="HI",2,IF(E2950="LO",6,10))+IF(D2950=1,2,IF(D2950=7,1,(IF(WEEKDAY(B2950)=1,2,IF(WEEKDAY(B2950)=7,1,0))))))</f>
        <v>1</v>
      </c>
      <c r="H2950" s="787">
        <v>14231.75</v>
      </c>
      <c r="I2950" s="788">
        <v>4251.7250366210938</v>
      </c>
      <c r="K2950" s="795">
        <v>0</v>
      </c>
      <c r="M2950" s="798">
        <f t="shared" si="139"/>
        <v>14853.27821894987</v>
      </c>
      <c r="N2950" s="303"/>
      <c r="S2950" s="786">
        <v>0</v>
      </c>
      <c r="T2950" s="781">
        <f>VLOOKUP(C2950,METADATA!$J$5:$Q$29,IF(E2950="HI",2,IF(E2950="LO",6,10))+IF(S2950=1,2,IF(D2950=7,1,(IF(WEEKDAY(B2950)=1,2,IF(WEEKDAY(B2950)=7,1,0))))))</f>
        <v>1</v>
      </c>
      <c r="U2950" s="781">
        <f>VLOOKUP(C2950,METADATA!$A$5:$H$29,IF(E2950="HI",2,IF(E2950="LO",6,10))+IF(S2950=1,2,IF(D2950=7,1,(IF(WEEKDAY(B2950)=1,2,IF(WEEKDAY(B2950)=7,1,0))))))</f>
        <v>1</v>
      </c>
    </row>
    <row r="2951" spans="2:21" ht="13.95" customHeight="1" x14ac:dyDescent="0.25">
      <c r="B2951" s="784">
        <f t="shared" si="137"/>
        <v>45505</v>
      </c>
      <c r="C2951" s="785">
        <v>19</v>
      </c>
      <c r="D2951" s="786">
        <f>IFERROR((INDEX(METADATA!$T$2:$T$20,MATCH(B2951,METADATA!$S$2:$S$20,0))),0)</f>
        <v>0</v>
      </c>
      <c r="E2951" s="785" t="str">
        <f t="shared" si="138"/>
        <v>HI</v>
      </c>
      <c r="F2951" s="786">
        <f>VLOOKUP(C2951,METADATA!$A$5:$H$29,IF(E2951="HI",2,IF(E2951="LO",6,10))+IF(D2951=1,2,IF(D2951=7,1,(IF(WEEKDAY(B2951)=1,2,IF(WEEKDAY(B2951)=7,1,0))))))</f>
        <v>1</v>
      </c>
      <c r="G2951" s="786">
        <f>VLOOKUP(C2951,METADATA!$J$5:$Q$29,IF(E2951="HI",2,IF(E2951="LO",6,10))+IF(D2951=1,2,IF(D2951=7,1,(IF(WEEKDAY(B2951)=1,2,IF(WEEKDAY(B2951)=7,1,0))))))</f>
        <v>2</v>
      </c>
      <c r="H2951" s="787">
        <v>14382.25</v>
      </c>
      <c r="I2951" s="788">
        <v>4350.1349182128906</v>
      </c>
      <c r="K2951" s="795">
        <v>0</v>
      </c>
      <c r="M2951" s="798">
        <f t="shared" si="139"/>
        <v>15025.737548258823</v>
      </c>
      <c r="N2951" s="303"/>
      <c r="S2951" s="786">
        <v>0</v>
      </c>
      <c r="T2951" s="781">
        <f>VLOOKUP(C2951,METADATA!$J$5:$Q$29,IF(E2951="HI",2,IF(E2951="LO",6,10))+IF(S2951=1,2,IF(D2951=7,1,(IF(WEEKDAY(B2951)=1,2,IF(WEEKDAY(B2951)=7,1,0))))))</f>
        <v>2</v>
      </c>
      <c r="U2951" s="781">
        <f>VLOOKUP(C2951,METADATA!$A$5:$H$29,IF(E2951="HI",2,IF(E2951="LO",6,10))+IF(S2951=1,2,IF(D2951=7,1,(IF(WEEKDAY(B2951)=1,2,IF(WEEKDAY(B2951)=7,1,0))))))</f>
        <v>1</v>
      </c>
    </row>
    <row r="2952" spans="2:21" ht="13.95" customHeight="1" x14ac:dyDescent="0.25">
      <c r="B2952" s="784">
        <f t="shared" si="137"/>
        <v>45505</v>
      </c>
      <c r="C2952" s="785">
        <v>20</v>
      </c>
      <c r="D2952" s="786">
        <f>IFERROR((INDEX(METADATA!$T$2:$T$20,MATCH(B2952,METADATA!$S$2:$S$20,0))),0)</f>
        <v>0</v>
      </c>
      <c r="E2952" s="785" t="str">
        <f t="shared" si="138"/>
        <v>HI</v>
      </c>
      <c r="F2952" s="786">
        <f>VLOOKUP(C2952,METADATA!$A$5:$H$29,IF(E2952="HI",2,IF(E2952="LO",6,10))+IF(D2952=1,2,IF(D2952=7,1,(IF(WEEKDAY(B2952)=1,2,IF(WEEKDAY(B2952)=7,1,0))))))</f>
        <v>2</v>
      </c>
      <c r="G2952" s="786">
        <f>VLOOKUP(C2952,METADATA!$J$5:$Q$29,IF(E2952="HI",2,IF(E2952="LO",6,10))+IF(D2952=1,2,IF(D2952=7,1,(IF(WEEKDAY(B2952)=1,2,IF(WEEKDAY(B2952)=7,1,0))))))</f>
        <v>2</v>
      </c>
      <c r="H2952" s="787">
        <v>13779.5</v>
      </c>
      <c r="I2952" s="788">
        <v>4508.544921875</v>
      </c>
      <c r="K2952" s="795">
        <v>0</v>
      </c>
      <c r="M2952" s="798">
        <f t="shared" si="139"/>
        <v>14498.330854362679</v>
      </c>
      <c r="N2952" s="303"/>
      <c r="S2952" s="786">
        <v>0</v>
      </c>
      <c r="T2952" s="781">
        <f>VLOOKUP(C2952,METADATA!$J$5:$Q$29,IF(E2952="HI",2,IF(E2952="LO",6,10))+IF(S2952=1,2,IF(D2952=7,1,(IF(WEEKDAY(B2952)=1,2,IF(WEEKDAY(B2952)=7,1,0))))))</f>
        <v>2</v>
      </c>
      <c r="U2952" s="781">
        <f>VLOOKUP(C2952,METADATA!$A$5:$H$29,IF(E2952="HI",2,IF(E2952="LO",6,10))+IF(S2952=1,2,IF(D2952=7,1,(IF(WEEKDAY(B2952)=1,2,IF(WEEKDAY(B2952)=7,1,0))))))</f>
        <v>2</v>
      </c>
    </row>
    <row r="2953" spans="2:21" ht="13.95" customHeight="1" x14ac:dyDescent="0.25">
      <c r="B2953" s="784">
        <f t="shared" si="137"/>
        <v>45505</v>
      </c>
      <c r="C2953" s="785">
        <v>21</v>
      </c>
      <c r="D2953" s="786">
        <f>IFERROR((INDEX(METADATA!$T$2:$T$20,MATCH(B2953,METADATA!$S$2:$S$20,0))),0)</f>
        <v>0</v>
      </c>
      <c r="E2953" s="785" t="str">
        <f t="shared" si="138"/>
        <v>HI</v>
      </c>
      <c r="F2953" s="786">
        <f>VLOOKUP(C2953,METADATA!$A$5:$H$29,IF(E2953="HI",2,IF(E2953="LO",6,10))+IF(D2953=1,2,IF(D2953=7,1,(IF(WEEKDAY(B2953)=1,2,IF(WEEKDAY(B2953)=7,1,0))))))</f>
        <v>2</v>
      </c>
      <c r="G2953" s="786">
        <f>VLOOKUP(C2953,METADATA!$J$5:$Q$29,IF(E2953="HI",2,IF(E2953="LO",6,10))+IF(D2953=1,2,IF(D2953=7,1,(IF(WEEKDAY(B2953)=1,2,IF(WEEKDAY(B2953)=7,1,0))))))</f>
        <v>2</v>
      </c>
      <c r="H2953" s="787">
        <v>12077.5</v>
      </c>
      <c r="I2953" s="788">
        <v>4465.1199645996094</v>
      </c>
      <c r="K2953" s="795">
        <v>0</v>
      </c>
      <c r="M2953" s="798">
        <f t="shared" si="139"/>
        <v>12876.463122622843</v>
      </c>
      <c r="N2953" s="303"/>
      <c r="S2953" s="786">
        <v>0</v>
      </c>
      <c r="T2953" s="781">
        <f>VLOOKUP(C2953,METADATA!$J$5:$Q$29,IF(E2953="HI",2,IF(E2953="LO",6,10))+IF(S2953=1,2,IF(D2953=7,1,(IF(WEEKDAY(B2953)=1,2,IF(WEEKDAY(B2953)=7,1,0))))))</f>
        <v>2</v>
      </c>
      <c r="U2953" s="781">
        <f>VLOOKUP(C2953,METADATA!$A$5:$H$29,IF(E2953="HI",2,IF(E2953="LO",6,10))+IF(S2953=1,2,IF(D2953=7,1,(IF(WEEKDAY(B2953)=1,2,IF(WEEKDAY(B2953)=7,1,0))))))</f>
        <v>2</v>
      </c>
    </row>
    <row r="2954" spans="2:21" ht="13.95" customHeight="1" x14ac:dyDescent="0.25">
      <c r="B2954" s="784">
        <f t="shared" si="137"/>
        <v>45505</v>
      </c>
      <c r="C2954" s="785">
        <v>22</v>
      </c>
      <c r="D2954" s="786">
        <f>IFERROR((INDEX(METADATA!$T$2:$T$20,MATCH(B2954,METADATA!$S$2:$S$20,0))),0)</f>
        <v>0</v>
      </c>
      <c r="E2954" s="785" t="str">
        <f t="shared" si="138"/>
        <v>HI</v>
      </c>
      <c r="F2954" s="786">
        <f>VLOOKUP(C2954,METADATA!$A$5:$H$29,IF(E2954="HI",2,IF(E2954="LO",6,10))+IF(D2954=1,2,IF(D2954=7,1,(IF(WEEKDAY(B2954)=1,2,IF(WEEKDAY(B2954)=7,1,0))))))</f>
        <v>3</v>
      </c>
      <c r="G2954" s="786">
        <f>VLOOKUP(C2954,METADATA!$J$5:$Q$29,IF(E2954="HI",2,IF(E2954="LO",6,10))+IF(D2954=1,2,IF(D2954=7,1,(IF(WEEKDAY(B2954)=1,2,IF(WEEKDAY(B2954)=7,1,0))))))</f>
        <v>3</v>
      </c>
      <c r="H2954" s="787">
        <v>10582.75</v>
      </c>
      <c r="I2954" s="788">
        <v>4402.8100280761719</v>
      </c>
      <c r="K2954" s="795">
        <v>0</v>
      </c>
      <c r="M2954" s="798">
        <f t="shared" si="139"/>
        <v>11462.082433215532</v>
      </c>
      <c r="N2954" s="303"/>
      <c r="S2954" s="786">
        <v>0</v>
      </c>
      <c r="T2954" s="781">
        <f>VLOOKUP(C2954,METADATA!$J$5:$Q$29,IF(E2954="HI",2,IF(E2954="LO",6,10))+IF(S2954=1,2,IF(D2954=7,1,(IF(WEEKDAY(B2954)=1,2,IF(WEEKDAY(B2954)=7,1,0))))))</f>
        <v>3</v>
      </c>
      <c r="U2954" s="781">
        <f>VLOOKUP(C2954,METADATA!$A$5:$H$29,IF(E2954="HI",2,IF(E2954="LO",6,10))+IF(S2954=1,2,IF(D2954=7,1,(IF(WEEKDAY(B2954)=1,2,IF(WEEKDAY(B2954)=7,1,0))))))</f>
        <v>3</v>
      </c>
    </row>
    <row r="2955" spans="2:21" ht="13.95" customHeight="1" x14ac:dyDescent="0.25">
      <c r="B2955" s="784">
        <f t="shared" si="137"/>
        <v>45505</v>
      </c>
      <c r="C2955" s="785">
        <v>23</v>
      </c>
      <c r="D2955" s="786">
        <f>IFERROR((INDEX(METADATA!$T$2:$T$20,MATCH(B2955,METADATA!$S$2:$S$20,0))),0)</f>
        <v>0</v>
      </c>
      <c r="E2955" s="785" t="str">
        <f t="shared" si="138"/>
        <v>HI</v>
      </c>
      <c r="F2955" s="786">
        <f>VLOOKUP(C2955,METADATA!$A$5:$H$29,IF(E2955="HI",2,IF(E2955="LO",6,10))+IF(D2955=1,2,IF(D2955=7,1,(IF(WEEKDAY(B2955)=1,2,IF(WEEKDAY(B2955)=7,1,0))))))</f>
        <v>3</v>
      </c>
      <c r="G2955" s="786">
        <f>VLOOKUP(C2955,METADATA!$J$5:$Q$29,IF(E2955="HI",2,IF(E2955="LO",6,10))+IF(D2955=1,2,IF(D2955=7,1,(IF(WEEKDAY(B2955)=1,2,IF(WEEKDAY(B2955)=7,1,0))))))</f>
        <v>3</v>
      </c>
      <c r="H2955" s="787">
        <v>9632</v>
      </c>
      <c r="I2955" s="788">
        <v>4370.2249755859375</v>
      </c>
      <c r="K2955" s="795">
        <v>0</v>
      </c>
      <c r="M2955" s="798">
        <f t="shared" si="139"/>
        <v>10577.064353460042</v>
      </c>
      <c r="N2955" s="303"/>
      <c r="S2955" s="786">
        <v>0</v>
      </c>
      <c r="T2955" s="781">
        <f>VLOOKUP(C2955,METADATA!$J$5:$Q$29,IF(E2955="HI",2,IF(E2955="LO",6,10))+IF(S2955=1,2,IF(D2955=7,1,(IF(WEEKDAY(B2955)=1,2,IF(WEEKDAY(B2955)=7,1,0))))))</f>
        <v>3</v>
      </c>
      <c r="U2955" s="781">
        <f>VLOOKUP(C2955,METADATA!$A$5:$H$29,IF(E2955="HI",2,IF(E2955="LO",6,10))+IF(S2955=1,2,IF(D2955=7,1,(IF(WEEKDAY(B2955)=1,2,IF(WEEKDAY(B2955)=7,1,0))))))</f>
        <v>3</v>
      </c>
    </row>
    <row r="2956" spans="2:21" ht="13.95" customHeight="1" x14ac:dyDescent="0.25">
      <c r="B2956" s="784">
        <f t="shared" si="137"/>
        <v>45506</v>
      </c>
      <c r="C2956" s="785">
        <v>0</v>
      </c>
      <c r="D2956" s="786">
        <f>IFERROR((INDEX(METADATA!$T$2:$T$20,MATCH(B2956,METADATA!$S$2:$S$20,0))),0)</f>
        <v>0</v>
      </c>
      <c r="E2956" s="785" t="str">
        <f t="shared" si="138"/>
        <v>HI</v>
      </c>
      <c r="F2956" s="786">
        <f>VLOOKUP(C2956,METADATA!$A$5:$H$29,IF(E2956="HI",2,IF(E2956="LO",6,10))+IF(D2956=1,2,IF(D2956=7,1,(IF(WEEKDAY(B2956)=1,2,IF(WEEKDAY(B2956)=7,1,0))))))</f>
        <v>3</v>
      </c>
      <c r="G2956" s="786">
        <f>VLOOKUP(C2956,METADATA!$J$5:$Q$29,IF(E2956="HI",2,IF(E2956="LO",6,10))+IF(D2956=1,2,IF(D2956=7,1,(IF(WEEKDAY(B2956)=1,2,IF(WEEKDAY(B2956)=7,1,0))))))</f>
        <v>3</v>
      </c>
      <c r="H2956" s="787">
        <v>8850.75</v>
      </c>
      <c r="I2956" s="788">
        <v>4477.1249694824219</v>
      </c>
      <c r="K2956" s="795">
        <v>0</v>
      </c>
      <c r="M2956" s="798">
        <f t="shared" si="139"/>
        <v>9918.6906169545873</v>
      </c>
      <c r="N2956" s="303"/>
      <c r="S2956" s="786">
        <v>0</v>
      </c>
      <c r="T2956" s="781">
        <f>VLOOKUP(C2956,METADATA!$J$5:$Q$29,IF(E2956="HI",2,IF(E2956="LO",6,10))+IF(S2956=1,2,IF(D2956=7,1,(IF(WEEKDAY(B2956)=1,2,IF(WEEKDAY(B2956)=7,1,0))))))</f>
        <v>3</v>
      </c>
      <c r="U2956" s="781">
        <f>VLOOKUP(C2956,METADATA!$A$5:$H$29,IF(E2956="HI",2,IF(E2956="LO",6,10))+IF(S2956=1,2,IF(D2956=7,1,(IF(WEEKDAY(B2956)=1,2,IF(WEEKDAY(B2956)=7,1,0))))))</f>
        <v>3</v>
      </c>
    </row>
    <row r="2957" spans="2:21" ht="13.95" customHeight="1" x14ac:dyDescent="0.25">
      <c r="B2957" s="784">
        <f t="shared" si="137"/>
        <v>45506</v>
      </c>
      <c r="C2957" s="785">
        <v>1</v>
      </c>
      <c r="D2957" s="786">
        <f>IFERROR((INDEX(METADATA!$T$2:$T$20,MATCH(B2957,METADATA!$S$2:$S$20,0))),0)</f>
        <v>0</v>
      </c>
      <c r="E2957" s="785" t="str">
        <f t="shared" si="138"/>
        <v>HI</v>
      </c>
      <c r="F2957" s="786">
        <f>VLOOKUP(C2957,METADATA!$A$5:$H$29,IF(E2957="HI",2,IF(E2957="LO",6,10))+IF(D2957=1,2,IF(D2957=7,1,(IF(WEEKDAY(B2957)=1,2,IF(WEEKDAY(B2957)=7,1,0))))))</f>
        <v>3</v>
      </c>
      <c r="G2957" s="786">
        <f>VLOOKUP(C2957,METADATA!$J$5:$Q$29,IF(E2957="HI",2,IF(E2957="LO",6,10))+IF(D2957=1,2,IF(D2957=7,1,(IF(WEEKDAY(B2957)=1,2,IF(WEEKDAY(B2957)=7,1,0))))))</f>
        <v>3</v>
      </c>
      <c r="H2957" s="787">
        <v>8384.75</v>
      </c>
      <c r="I2957" s="788">
        <v>4586.6099243164063</v>
      </c>
      <c r="K2957" s="795">
        <v>0</v>
      </c>
      <c r="M2957" s="798">
        <f t="shared" si="139"/>
        <v>9557.2497696951377</v>
      </c>
      <c r="N2957" s="303"/>
      <c r="S2957" s="786">
        <v>0</v>
      </c>
      <c r="T2957" s="781">
        <f>VLOOKUP(C2957,METADATA!$J$5:$Q$29,IF(E2957="HI",2,IF(E2957="LO",6,10))+IF(S2957=1,2,IF(D2957=7,1,(IF(WEEKDAY(B2957)=1,2,IF(WEEKDAY(B2957)=7,1,0))))))</f>
        <v>3</v>
      </c>
      <c r="U2957" s="781">
        <f>VLOOKUP(C2957,METADATA!$A$5:$H$29,IF(E2957="HI",2,IF(E2957="LO",6,10))+IF(S2957=1,2,IF(D2957=7,1,(IF(WEEKDAY(B2957)=1,2,IF(WEEKDAY(B2957)=7,1,0))))))</f>
        <v>3</v>
      </c>
    </row>
    <row r="2958" spans="2:21" ht="13.95" customHeight="1" x14ac:dyDescent="0.25">
      <c r="B2958" s="784">
        <f t="shared" si="137"/>
        <v>45506</v>
      </c>
      <c r="C2958" s="785">
        <v>2</v>
      </c>
      <c r="D2958" s="786">
        <f>IFERROR((INDEX(METADATA!$T$2:$T$20,MATCH(B2958,METADATA!$S$2:$S$20,0))),0)</f>
        <v>0</v>
      </c>
      <c r="E2958" s="785" t="str">
        <f t="shared" si="138"/>
        <v>HI</v>
      </c>
      <c r="F2958" s="786">
        <f>VLOOKUP(C2958,METADATA!$A$5:$H$29,IF(E2958="HI",2,IF(E2958="LO",6,10))+IF(D2958=1,2,IF(D2958=7,1,(IF(WEEKDAY(B2958)=1,2,IF(WEEKDAY(B2958)=7,1,0))))))</f>
        <v>3</v>
      </c>
      <c r="G2958" s="786">
        <f>VLOOKUP(C2958,METADATA!$J$5:$Q$29,IF(E2958="HI",2,IF(E2958="LO",6,10))+IF(D2958=1,2,IF(D2958=7,1,(IF(WEEKDAY(B2958)=1,2,IF(WEEKDAY(B2958)=7,1,0))))))</f>
        <v>3</v>
      </c>
      <c r="H2958" s="787">
        <v>8323.5</v>
      </c>
      <c r="I2958" s="788">
        <v>4678.074951171875</v>
      </c>
      <c r="K2958" s="795">
        <v>0</v>
      </c>
      <c r="M2958" s="798">
        <f t="shared" si="139"/>
        <v>9548.0384110445302</v>
      </c>
      <c r="N2958" s="303"/>
      <c r="S2958" s="786">
        <v>0</v>
      </c>
      <c r="T2958" s="781">
        <f>VLOOKUP(C2958,METADATA!$J$5:$Q$29,IF(E2958="HI",2,IF(E2958="LO",6,10))+IF(S2958=1,2,IF(D2958=7,1,(IF(WEEKDAY(B2958)=1,2,IF(WEEKDAY(B2958)=7,1,0))))))</f>
        <v>3</v>
      </c>
      <c r="U2958" s="781">
        <f>VLOOKUP(C2958,METADATA!$A$5:$H$29,IF(E2958="HI",2,IF(E2958="LO",6,10))+IF(S2958=1,2,IF(D2958=7,1,(IF(WEEKDAY(B2958)=1,2,IF(WEEKDAY(B2958)=7,1,0))))))</f>
        <v>3</v>
      </c>
    </row>
    <row r="2959" spans="2:21" ht="13.95" customHeight="1" x14ac:dyDescent="0.25">
      <c r="B2959" s="784">
        <f t="shared" si="137"/>
        <v>45506</v>
      </c>
      <c r="C2959" s="785">
        <v>3</v>
      </c>
      <c r="D2959" s="786">
        <f>IFERROR((INDEX(METADATA!$T$2:$T$20,MATCH(B2959,METADATA!$S$2:$S$20,0))),0)</f>
        <v>0</v>
      </c>
      <c r="E2959" s="785" t="str">
        <f t="shared" si="138"/>
        <v>HI</v>
      </c>
      <c r="F2959" s="786">
        <f>VLOOKUP(C2959,METADATA!$A$5:$H$29,IF(E2959="HI",2,IF(E2959="LO",6,10))+IF(D2959=1,2,IF(D2959=7,1,(IF(WEEKDAY(B2959)=1,2,IF(WEEKDAY(B2959)=7,1,0))))))</f>
        <v>3</v>
      </c>
      <c r="G2959" s="786">
        <f>VLOOKUP(C2959,METADATA!$J$5:$Q$29,IF(E2959="HI",2,IF(E2959="LO",6,10))+IF(D2959=1,2,IF(D2959=7,1,(IF(WEEKDAY(B2959)=1,2,IF(WEEKDAY(B2959)=7,1,0))))))</f>
        <v>3</v>
      </c>
      <c r="H2959" s="787">
        <v>8535.5</v>
      </c>
      <c r="I2959" s="788">
        <v>4404.7250061035156</v>
      </c>
      <c r="K2959" s="795">
        <v>0</v>
      </c>
      <c r="M2959" s="798">
        <f t="shared" si="139"/>
        <v>9605.0175756941535</v>
      </c>
      <c r="N2959" s="303"/>
      <c r="S2959" s="786">
        <v>0</v>
      </c>
      <c r="T2959" s="781">
        <f>VLOOKUP(C2959,METADATA!$J$5:$Q$29,IF(E2959="HI",2,IF(E2959="LO",6,10))+IF(S2959=1,2,IF(D2959=7,1,(IF(WEEKDAY(B2959)=1,2,IF(WEEKDAY(B2959)=7,1,0))))))</f>
        <v>3</v>
      </c>
      <c r="U2959" s="781">
        <f>VLOOKUP(C2959,METADATA!$A$5:$H$29,IF(E2959="HI",2,IF(E2959="LO",6,10))+IF(S2959=1,2,IF(D2959=7,1,(IF(WEEKDAY(B2959)=1,2,IF(WEEKDAY(B2959)=7,1,0))))))</f>
        <v>3</v>
      </c>
    </row>
    <row r="2960" spans="2:21" ht="13.95" customHeight="1" x14ac:dyDescent="0.25">
      <c r="B2960" s="784">
        <f t="shared" si="137"/>
        <v>45506</v>
      </c>
      <c r="C2960" s="785">
        <v>4</v>
      </c>
      <c r="D2960" s="786">
        <f>IFERROR((INDEX(METADATA!$T$2:$T$20,MATCH(B2960,METADATA!$S$2:$S$20,0))),0)</f>
        <v>0</v>
      </c>
      <c r="E2960" s="785" t="str">
        <f t="shared" si="138"/>
        <v>HI</v>
      </c>
      <c r="F2960" s="786">
        <f>VLOOKUP(C2960,METADATA!$A$5:$H$29,IF(E2960="HI",2,IF(E2960="LO",6,10))+IF(D2960=1,2,IF(D2960=7,1,(IF(WEEKDAY(B2960)=1,2,IF(WEEKDAY(B2960)=7,1,0))))))</f>
        <v>3</v>
      </c>
      <c r="G2960" s="786">
        <f>VLOOKUP(C2960,METADATA!$J$5:$Q$29,IF(E2960="HI",2,IF(E2960="LO",6,10))+IF(D2960=1,2,IF(D2960=7,1,(IF(WEEKDAY(B2960)=1,2,IF(WEEKDAY(B2960)=7,1,0))))))</f>
        <v>3</v>
      </c>
      <c r="H2960" s="787">
        <v>9261.75</v>
      </c>
      <c r="I2960" s="788">
        <v>4367.3999938964844</v>
      </c>
      <c r="K2960" s="795">
        <v>0</v>
      </c>
      <c r="M2960" s="798">
        <f t="shared" si="139"/>
        <v>10239.8337764432</v>
      </c>
      <c r="N2960" s="303"/>
      <c r="S2960" s="786">
        <v>0</v>
      </c>
      <c r="T2960" s="781">
        <f>VLOOKUP(C2960,METADATA!$J$5:$Q$29,IF(E2960="HI",2,IF(E2960="LO",6,10))+IF(S2960=1,2,IF(D2960=7,1,(IF(WEEKDAY(B2960)=1,2,IF(WEEKDAY(B2960)=7,1,0))))))</f>
        <v>3</v>
      </c>
      <c r="U2960" s="781">
        <f>VLOOKUP(C2960,METADATA!$A$5:$H$29,IF(E2960="HI",2,IF(E2960="LO",6,10))+IF(S2960=1,2,IF(D2960=7,1,(IF(WEEKDAY(B2960)=1,2,IF(WEEKDAY(B2960)=7,1,0))))))</f>
        <v>3</v>
      </c>
    </row>
    <row r="2961" spans="2:21" ht="13.95" customHeight="1" x14ac:dyDescent="0.25">
      <c r="B2961" s="784">
        <f t="shared" si="137"/>
        <v>45506</v>
      </c>
      <c r="C2961" s="785">
        <v>5</v>
      </c>
      <c r="D2961" s="786">
        <f>IFERROR((INDEX(METADATA!$T$2:$T$20,MATCH(B2961,METADATA!$S$2:$S$20,0))),0)</f>
        <v>0</v>
      </c>
      <c r="E2961" s="785" t="str">
        <f t="shared" si="138"/>
        <v>HI</v>
      </c>
      <c r="F2961" s="786">
        <f>VLOOKUP(C2961,METADATA!$A$5:$H$29,IF(E2961="HI",2,IF(E2961="LO",6,10))+IF(D2961=1,2,IF(D2961=7,1,(IF(WEEKDAY(B2961)=1,2,IF(WEEKDAY(B2961)=7,1,0))))))</f>
        <v>3</v>
      </c>
      <c r="G2961" s="786">
        <f>VLOOKUP(C2961,METADATA!$J$5:$Q$29,IF(E2961="HI",2,IF(E2961="LO",6,10))+IF(D2961=1,2,IF(D2961=7,1,(IF(WEEKDAY(B2961)=1,2,IF(WEEKDAY(B2961)=7,1,0))))))</f>
        <v>3</v>
      </c>
      <c r="H2961" s="787">
        <v>10798.75</v>
      </c>
      <c r="I2961" s="788">
        <v>4168.4749755859375</v>
      </c>
      <c r="K2961" s="795">
        <v>870.51250000000005</v>
      </c>
      <c r="M2961" s="798">
        <f t="shared" si="139"/>
        <v>11575.369764486411</v>
      </c>
      <c r="N2961" s="303"/>
      <c r="S2961" s="786">
        <v>0</v>
      </c>
      <c r="T2961" s="781">
        <f>VLOOKUP(C2961,METADATA!$J$5:$Q$29,IF(E2961="HI",2,IF(E2961="LO",6,10))+IF(S2961=1,2,IF(D2961=7,1,(IF(WEEKDAY(B2961)=1,2,IF(WEEKDAY(B2961)=7,1,0))))))</f>
        <v>3</v>
      </c>
      <c r="U2961" s="781">
        <f>VLOOKUP(C2961,METADATA!$A$5:$H$29,IF(E2961="HI",2,IF(E2961="LO",6,10))+IF(S2961=1,2,IF(D2961=7,1,(IF(WEEKDAY(B2961)=1,2,IF(WEEKDAY(B2961)=7,1,0))))))</f>
        <v>3</v>
      </c>
    </row>
    <row r="2962" spans="2:21" ht="13.95" customHeight="1" x14ac:dyDescent="0.25">
      <c r="B2962" s="784">
        <f t="shared" si="137"/>
        <v>45506</v>
      </c>
      <c r="C2962" s="785">
        <v>6</v>
      </c>
      <c r="D2962" s="786">
        <f>IFERROR((INDEX(METADATA!$T$2:$T$20,MATCH(B2962,METADATA!$S$2:$S$20,0))),0)</f>
        <v>0</v>
      </c>
      <c r="E2962" s="785" t="str">
        <f t="shared" si="138"/>
        <v>HI</v>
      </c>
      <c r="F2962" s="786">
        <f>VLOOKUP(C2962,METADATA!$A$5:$H$29,IF(E2962="HI",2,IF(E2962="LO",6,10))+IF(D2962=1,2,IF(D2962=7,1,(IF(WEEKDAY(B2962)=1,2,IF(WEEKDAY(B2962)=7,1,0))))))</f>
        <v>1</v>
      </c>
      <c r="G2962" s="786">
        <f>VLOOKUP(C2962,METADATA!$J$5:$Q$29,IF(E2962="HI",2,IF(E2962="LO",6,10))+IF(D2962=1,2,IF(D2962=7,1,(IF(WEEKDAY(B2962)=1,2,IF(WEEKDAY(B2962)=7,1,0))))))</f>
        <v>1</v>
      </c>
      <c r="H2962" s="787">
        <v>12516</v>
      </c>
      <c r="I2962" s="788">
        <v>4021.5599670410156</v>
      </c>
      <c r="K2962" s="795">
        <v>865.8125</v>
      </c>
      <c r="M2962" s="798">
        <f t="shared" si="139"/>
        <v>13146.22381402762</v>
      </c>
      <c r="N2962" s="303"/>
      <c r="S2962" s="786">
        <v>0</v>
      </c>
      <c r="T2962" s="781">
        <f>VLOOKUP(C2962,METADATA!$J$5:$Q$29,IF(E2962="HI",2,IF(E2962="LO",6,10))+IF(S2962=1,2,IF(D2962=7,1,(IF(WEEKDAY(B2962)=1,2,IF(WEEKDAY(B2962)=7,1,0))))))</f>
        <v>1</v>
      </c>
      <c r="U2962" s="781">
        <f>VLOOKUP(C2962,METADATA!$A$5:$H$29,IF(E2962="HI",2,IF(E2962="LO",6,10))+IF(S2962=1,2,IF(D2962=7,1,(IF(WEEKDAY(B2962)=1,2,IF(WEEKDAY(B2962)=7,1,0))))))</f>
        <v>1</v>
      </c>
    </row>
    <row r="2963" spans="2:21" ht="13.95" customHeight="1" x14ac:dyDescent="0.25">
      <c r="B2963" s="784">
        <f t="shared" si="137"/>
        <v>45506</v>
      </c>
      <c r="C2963" s="785">
        <v>7</v>
      </c>
      <c r="D2963" s="786">
        <f>IFERROR((INDEX(METADATA!$T$2:$T$20,MATCH(B2963,METADATA!$S$2:$S$20,0))),0)</f>
        <v>0</v>
      </c>
      <c r="E2963" s="785" t="str">
        <f t="shared" si="138"/>
        <v>HI</v>
      </c>
      <c r="F2963" s="786">
        <f>VLOOKUP(C2963,METADATA!$A$5:$H$29,IF(E2963="HI",2,IF(E2963="LO",6,10))+IF(D2963=1,2,IF(D2963=7,1,(IF(WEEKDAY(B2963)=1,2,IF(WEEKDAY(B2963)=7,1,0))))))</f>
        <v>1</v>
      </c>
      <c r="G2963" s="786">
        <f>VLOOKUP(C2963,METADATA!$J$5:$Q$29,IF(E2963="HI",2,IF(E2963="LO",6,10))+IF(D2963=1,2,IF(D2963=7,1,(IF(WEEKDAY(B2963)=1,2,IF(WEEKDAY(B2963)=7,1,0))))))</f>
        <v>1</v>
      </c>
      <c r="H2963" s="787">
        <v>13381.5</v>
      </c>
      <c r="I2963" s="788">
        <v>4297.9501037597656</v>
      </c>
      <c r="K2963" s="795">
        <v>834.63750000000005</v>
      </c>
      <c r="M2963" s="798">
        <f t="shared" si="139"/>
        <v>14054.782721351781</v>
      </c>
      <c r="N2963" s="303"/>
      <c r="S2963" s="786">
        <v>0</v>
      </c>
      <c r="T2963" s="781">
        <f>VLOOKUP(C2963,METADATA!$J$5:$Q$29,IF(E2963="HI",2,IF(E2963="LO",6,10))+IF(S2963=1,2,IF(D2963=7,1,(IF(WEEKDAY(B2963)=1,2,IF(WEEKDAY(B2963)=7,1,0))))))</f>
        <v>1</v>
      </c>
      <c r="U2963" s="781">
        <f>VLOOKUP(C2963,METADATA!$A$5:$H$29,IF(E2963="HI",2,IF(E2963="LO",6,10))+IF(S2963=1,2,IF(D2963=7,1,(IF(WEEKDAY(B2963)=1,2,IF(WEEKDAY(B2963)=7,1,0))))))</f>
        <v>1</v>
      </c>
    </row>
    <row r="2964" spans="2:21" ht="13.95" customHeight="1" x14ac:dyDescent="0.25">
      <c r="B2964" s="784">
        <f t="shared" si="137"/>
        <v>45506</v>
      </c>
      <c r="C2964" s="785">
        <v>8</v>
      </c>
      <c r="D2964" s="786">
        <f>IFERROR((INDEX(METADATA!$T$2:$T$20,MATCH(B2964,METADATA!$S$2:$S$20,0))),0)</f>
        <v>0</v>
      </c>
      <c r="E2964" s="785" t="str">
        <f t="shared" si="138"/>
        <v>HI</v>
      </c>
      <c r="F2964" s="786">
        <f>VLOOKUP(C2964,METADATA!$A$5:$H$29,IF(E2964="HI",2,IF(E2964="LO",6,10))+IF(D2964=1,2,IF(D2964=7,1,(IF(WEEKDAY(B2964)=1,2,IF(WEEKDAY(B2964)=7,1,0))))))</f>
        <v>2</v>
      </c>
      <c r="G2964" s="786">
        <f>VLOOKUP(C2964,METADATA!$J$5:$Q$29,IF(E2964="HI",2,IF(E2964="LO",6,10))+IF(D2964=1,2,IF(D2964=7,1,(IF(WEEKDAY(B2964)=1,2,IF(WEEKDAY(B2964)=7,1,0))))))</f>
        <v>1</v>
      </c>
      <c r="H2964" s="787">
        <v>14724.5</v>
      </c>
      <c r="I2964" s="788">
        <v>4371.52001953125</v>
      </c>
      <c r="K2964" s="795">
        <v>847.33749999999998</v>
      </c>
      <c r="M2964" s="798">
        <f t="shared" si="139"/>
        <v>15359.722898905517</v>
      </c>
      <c r="N2964" s="303"/>
      <c r="S2964" s="786">
        <v>0</v>
      </c>
      <c r="T2964" s="781">
        <f>VLOOKUP(C2964,METADATA!$J$5:$Q$29,IF(E2964="HI",2,IF(E2964="LO",6,10))+IF(S2964=1,2,IF(D2964=7,1,(IF(WEEKDAY(B2964)=1,2,IF(WEEKDAY(B2964)=7,1,0))))))</f>
        <v>1</v>
      </c>
      <c r="U2964" s="781">
        <f>VLOOKUP(C2964,METADATA!$A$5:$H$29,IF(E2964="HI",2,IF(E2964="LO",6,10))+IF(S2964=1,2,IF(D2964=7,1,(IF(WEEKDAY(B2964)=1,2,IF(WEEKDAY(B2964)=7,1,0))))))</f>
        <v>2</v>
      </c>
    </row>
    <row r="2965" spans="2:21" ht="13.95" customHeight="1" x14ac:dyDescent="0.25">
      <c r="B2965" s="784">
        <f t="shared" si="137"/>
        <v>45506</v>
      </c>
      <c r="C2965" s="785">
        <v>9</v>
      </c>
      <c r="D2965" s="786">
        <f>IFERROR((INDEX(METADATA!$T$2:$T$20,MATCH(B2965,METADATA!$S$2:$S$20,0))),0)</f>
        <v>0</v>
      </c>
      <c r="E2965" s="785" t="str">
        <f t="shared" si="138"/>
        <v>HI</v>
      </c>
      <c r="F2965" s="786">
        <f>VLOOKUP(C2965,METADATA!$A$5:$H$29,IF(E2965="HI",2,IF(E2965="LO",6,10))+IF(D2965=1,2,IF(D2965=7,1,(IF(WEEKDAY(B2965)=1,2,IF(WEEKDAY(B2965)=7,1,0))))))</f>
        <v>2</v>
      </c>
      <c r="G2965" s="786">
        <f>VLOOKUP(C2965,METADATA!$J$5:$Q$29,IF(E2965="HI",2,IF(E2965="LO",6,10))+IF(D2965=1,2,IF(D2965=7,1,(IF(WEEKDAY(B2965)=1,2,IF(WEEKDAY(B2965)=7,1,0))))))</f>
        <v>2</v>
      </c>
      <c r="H2965" s="787">
        <v>15447.5</v>
      </c>
      <c r="I2965" s="788">
        <v>4314.2950134277344</v>
      </c>
      <c r="K2965" s="795">
        <v>851.61249999999995</v>
      </c>
      <c r="M2965" s="798">
        <f t="shared" si="139"/>
        <v>16038.653238750672</v>
      </c>
      <c r="N2965" s="303"/>
      <c r="S2965" s="786">
        <v>0</v>
      </c>
      <c r="T2965" s="781">
        <f>VLOOKUP(C2965,METADATA!$J$5:$Q$29,IF(E2965="HI",2,IF(E2965="LO",6,10))+IF(S2965=1,2,IF(D2965=7,1,(IF(WEEKDAY(B2965)=1,2,IF(WEEKDAY(B2965)=7,1,0))))))</f>
        <v>2</v>
      </c>
      <c r="U2965" s="781">
        <f>VLOOKUP(C2965,METADATA!$A$5:$H$29,IF(E2965="HI",2,IF(E2965="LO",6,10))+IF(S2965=1,2,IF(D2965=7,1,(IF(WEEKDAY(B2965)=1,2,IF(WEEKDAY(B2965)=7,1,0))))))</f>
        <v>2</v>
      </c>
    </row>
    <row r="2966" spans="2:21" ht="13.95" customHeight="1" x14ac:dyDescent="0.25">
      <c r="B2966" s="784">
        <f t="shared" si="137"/>
        <v>45506</v>
      </c>
      <c r="C2966" s="785">
        <v>10</v>
      </c>
      <c r="D2966" s="786">
        <f>IFERROR((INDEX(METADATA!$T$2:$T$20,MATCH(B2966,METADATA!$S$2:$S$20,0))),0)</f>
        <v>0</v>
      </c>
      <c r="E2966" s="785" t="str">
        <f t="shared" si="138"/>
        <v>HI</v>
      </c>
      <c r="F2966" s="786">
        <f>VLOOKUP(C2966,METADATA!$A$5:$H$29,IF(E2966="HI",2,IF(E2966="LO",6,10))+IF(D2966=1,2,IF(D2966=7,1,(IF(WEEKDAY(B2966)=1,2,IF(WEEKDAY(B2966)=7,1,0))))))</f>
        <v>2</v>
      </c>
      <c r="G2966" s="786">
        <f>VLOOKUP(C2966,METADATA!$J$5:$Q$29,IF(E2966="HI",2,IF(E2966="LO",6,10))+IF(D2966=1,2,IF(D2966=7,1,(IF(WEEKDAY(B2966)=1,2,IF(WEEKDAY(B2966)=7,1,0))))))</f>
        <v>2</v>
      </c>
      <c r="H2966" s="787">
        <v>15223.25</v>
      </c>
      <c r="I2966" s="788">
        <v>4282.9149169921875</v>
      </c>
      <c r="K2966" s="795">
        <v>856.5</v>
      </c>
      <c r="M2966" s="798">
        <f t="shared" si="139"/>
        <v>15814.256250253889</v>
      </c>
      <c r="N2966" s="303"/>
      <c r="S2966" s="786">
        <v>0</v>
      </c>
      <c r="T2966" s="781">
        <f>VLOOKUP(C2966,METADATA!$J$5:$Q$29,IF(E2966="HI",2,IF(E2966="LO",6,10))+IF(S2966=1,2,IF(D2966=7,1,(IF(WEEKDAY(B2966)=1,2,IF(WEEKDAY(B2966)=7,1,0))))))</f>
        <v>2</v>
      </c>
      <c r="U2966" s="781">
        <f>VLOOKUP(C2966,METADATA!$A$5:$H$29,IF(E2966="HI",2,IF(E2966="LO",6,10))+IF(S2966=1,2,IF(D2966=7,1,(IF(WEEKDAY(B2966)=1,2,IF(WEEKDAY(B2966)=7,1,0))))))</f>
        <v>2</v>
      </c>
    </row>
    <row r="2967" spans="2:21" ht="13.95" customHeight="1" x14ac:dyDescent="0.25">
      <c r="B2967" s="784">
        <f t="shared" si="137"/>
        <v>45506</v>
      </c>
      <c r="C2967" s="785">
        <v>11</v>
      </c>
      <c r="D2967" s="786">
        <f>IFERROR((INDEX(METADATA!$T$2:$T$20,MATCH(B2967,METADATA!$S$2:$S$20,0))),0)</f>
        <v>0</v>
      </c>
      <c r="E2967" s="785" t="str">
        <f t="shared" si="138"/>
        <v>HI</v>
      </c>
      <c r="F2967" s="786">
        <f>VLOOKUP(C2967,METADATA!$A$5:$H$29,IF(E2967="HI",2,IF(E2967="LO",6,10))+IF(D2967=1,2,IF(D2967=7,1,(IF(WEEKDAY(B2967)=1,2,IF(WEEKDAY(B2967)=7,1,0))))))</f>
        <v>2</v>
      </c>
      <c r="G2967" s="786">
        <f>VLOOKUP(C2967,METADATA!$J$5:$Q$29,IF(E2967="HI",2,IF(E2967="LO",6,10))+IF(D2967=1,2,IF(D2967=7,1,(IF(WEEKDAY(B2967)=1,2,IF(WEEKDAY(B2967)=7,1,0))))))</f>
        <v>2</v>
      </c>
      <c r="H2967" s="787">
        <v>15694.75</v>
      </c>
      <c r="I2967" s="788">
        <v>4361.0350341796875</v>
      </c>
      <c r="K2967" s="795">
        <v>824.32500000000005</v>
      </c>
      <c r="M2967" s="798">
        <f t="shared" si="139"/>
        <v>16289.377033264427</v>
      </c>
      <c r="N2967" s="303"/>
      <c r="S2967" s="786">
        <v>0</v>
      </c>
      <c r="T2967" s="781">
        <f>VLOOKUP(C2967,METADATA!$J$5:$Q$29,IF(E2967="HI",2,IF(E2967="LO",6,10))+IF(S2967=1,2,IF(D2967=7,1,(IF(WEEKDAY(B2967)=1,2,IF(WEEKDAY(B2967)=7,1,0))))))</f>
        <v>2</v>
      </c>
      <c r="U2967" s="781">
        <f>VLOOKUP(C2967,METADATA!$A$5:$H$29,IF(E2967="HI",2,IF(E2967="LO",6,10))+IF(S2967=1,2,IF(D2967=7,1,(IF(WEEKDAY(B2967)=1,2,IF(WEEKDAY(B2967)=7,1,0))))))</f>
        <v>2</v>
      </c>
    </row>
    <row r="2968" spans="2:21" ht="13.95" customHeight="1" x14ac:dyDescent="0.25">
      <c r="B2968" s="784">
        <f t="shared" si="137"/>
        <v>45506</v>
      </c>
      <c r="C2968" s="785">
        <v>12</v>
      </c>
      <c r="D2968" s="786">
        <f>IFERROR((INDEX(METADATA!$T$2:$T$20,MATCH(B2968,METADATA!$S$2:$S$20,0))),0)</f>
        <v>0</v>
      </c>
      <c r="E2968" s="785" t="str">
        <f t="shared" si="138"/>
        <v>HI</v>
      </c>
      <c r="F2968" s="786">
        <f>VLOOKUP(C2968,METADATA!$A$5:$H$29,IF(E2968="HI",2,IF(E2968="LO",6,10))+IF(D2968=1,2,IF(D2968=7,1,(IF(WEEKDAY(B2968)=1,2,IF(WEEKDAY(B2968)=7,1,0))))))</f>
        <v>2</v>
      </c>
      <c r="G2968" s="786">
        <f>VLOOKUP(C2968,METADATA!$J$5:$Q$29,IF(E2968="HI",2,IF(E2968="LO",6,10))+IF(D2968=1,2,IF(D2968=7,1,(IF(WEEKDAY(B2968)=1,2,IF(WEEKDAY(B2968)=7,1,0))))))</f>
        <v>2</v>
      </c>
      <c r="H2968" s="787">
        <v>15769.25</v>
      </c>
      <c r="I2968" s="788">
        <v>4465.6299743652344</v>
      </c>
      <c r="K2968" s="795">
        <v>882.73749999999995</v>
      </c>
      <c r="M2968" s="798">
        <f t="shared" si="139"/>
        <v>16389.35925014914</v>
      </c>
      <c r="N2968" s="303"/>
      <c r="S2968" s="786">
        <v>0</v>
      </c>
      <c r="T2968" s="781">
        <f>VLOOKUP(C2968,METADATA!$J$5:$Q$29,IF(E2968="HI",2,IF(E2968="LO",6,10))+IF(S2968=1,2,IF(D2968=7,1,(IF(WEEKDAY(B2968)=1,2,IF(WEEKDAY(B2968)=7,1,0))))))</f>
        <v>2</v>
      </c>
      <c r="U2968" s="781">
        <f>VLOOKUP(C2968,METADATA!$A$5:$H$29,IF(E2968="HI",2,IF(E2968="LO",6,10))+IF(S2968=1,2,IF(D2968=7,1,(IF(WEEKDAY(B2968)=1,2,IF(WEEKDAY(B2968)=7,1,0))))))</f>
        <v>2</v>
      </c>
    </row>
    <row r="2969" spans="2:21" ht="13.95" customHeight="1" x14ac:dyDescent="0.25">
      <c r="B2969" s="784">
        <f t="shared" si="137"/>
        <v>45506</v>
      </c>
      <c r="C2969" s="785">
        <v>13</v>
      </c>
      <c r="D2969" s="786">
        <f>IFERROR((INDEX(METADATA!$T$2:$T$20,MATCH(B2969,METADATA!$S$2:$S$20,0))),0)</f>
        <v>0</v>
      </c>
      <c r="E2969" s="785" t="str">
        <f t="shared" si="138"/>
        <v>HI</v>
      </c>
      <c r="F2969" s="786">
        <f>VLOOKUP(C2969,METADATA!$A$5:$H$29,IF(E2969="HI",2,IF(E2969="LO",6,10))+IF(D2969=1,2,IF(D2969=7,1,(IF(WEEKDAY(B2969)=1,2,IF(WEEKDAY(B2969)=7,1,0))))))</f>
        <v>2</v>
      </c>
      <c r="G2969" s="786">
        <f>VLOOKUP(C2969,METADATA!$J$5:$Q$29,IF(E2969="HI",2,IF(E2969="LO",6,10))+IF(D2969=1,2,IF(D2969=7,1,(IF(WEEKDAY(B2969)=1,2,IF(WEEKDAY(B2969)=7,1,0))))))</f>
        <v>2</v>
      </c>
      <c r="H2969" s="787">
        <v>14828.5</v>
      </c>
      <c r="I2969" s="788">
        <v>4625.5549926757813</v>
      </c>
      <c r="K2969" s="795">
        <v>909.3125</v>
      </c>
      <c r="M2969" s="798">
        <f t="shared" si="139"/>
        <v>15533.195783233656</v>
      </c>
      <c r="N2969" s="303"/>
      <c r="S2969" s="786">
        <v>0</v>
      </c>
      <c r="T2969" s="781">
        <f>VLOOKUP(C2969,METADATA!$J$5:$Q$29,IF(E2969="HI",2,IF(E2969="LO",6,10))+IF(S2969=1,2,IF(D2969=7,1,(IF(WEEKDAY(B2969)=1,2,IF(WEEKDAY(B2969)=7,1,0))))))</f>
        <v>2</v>
      </c>
      <c r="U2969" s="781">
        <f>VLOOKUP(C2969,METADATA!$A$5:$H$29,IF(E2969="HI",2,IF(E2969="LO",6,10))+IF(S2969=1,2,IF(D2969=7,1,(IF(WEEKDAY(B2969)=1,2,IF(WEEKDAY(B2969)=7,1,0))))))</f>
        <v>2</v>
      </c>
    </row>
    <row r="2970" spans="2:21" ht="13.95" customHeight="1" x14ac:dyDescent="0.25">
      <c r="B2970" s="784">
        <f t="shared" si="137"/>
        <v>45506</v>
      </c>
      <c r="C2970" s="785">
        <v>14</v>
      </c>
      <c r="D2970" s="786">
        <f>IFERROR((INDEX(METADATA!$T$2:$T$20,MATCH(B2970,METADATA!$S$2:$S$20,0))),0)</f>
        <v>0</v>
      </c>
      <c r="E2970" s="785" t="str">
        <f t="shared" si="138"/>
        <v>HI</v>
      </c>
      <c r="F2970" s="786">
        <f>VLOOKUP(C2970,METADATA!$A$5:$H$29,IF(E2970="HI",2,IF(E2970="LO",6,10))+IF(D2970=1,2,IF(D2970=7,1,(IF(WEEKDAY(B2970)=1,2,IF(WEEKDAY(B2970)=7,1,0))))))</f>
        <v>2</v>
      </c>
      <c r="G2970" s="786">
        <f>VLOOKUP(C2970,METADATA!$J$5:$Q$29,IF(E2970="HI",2,IF(E2970="LO",6,10))+IF(D2970=1,2,IF(D2970=7,1,(IF(WEEKDAY(B2970)=1,2,IF(WEEKDAY(B2970)=7,1,0))))))</f>
        <v>2</v>
      </c>
      <c r="H2970" s="787">
        <v>14508.5</v>
      </c>
      <c r="I2970" s="788">
        <v>4728.4249572753906</v>
      </c>
      <c r="K2970" s="795">
        <v>905.6</v>
      </c>
      <c r="M2970" s="798">
        <f t="shared" si="139"/>
        <v>15259.573219018439</v>
      </c>
      <c r="N2970" s="303"/>
      <c r="S2970" s="786">
        <v>0</v>
      </c>
      <c r="T2970" s="781">
        <f>VLOOKUP(C2970,METADATA!$J$5:$Q$29,IF(E2970="HI",2,IF(E2970="LO",6,10))+IF(S2970=1,2,IF(D2970=7,1,(IF(WEEKDAY(B2970)=1,2,IF(WEEKDAY(B2970)=7,1,0))))))</f>
        <v>2</v>
      </c>
      <c r="U2970" s="781">
        <f>VLOOKUP(C2970,METADATA!$A$5:$H$29,IF(E2970="HI",2,IF(E2970="LO",6,10))+IF(S2970=1,2,IF(D2970=7,1,(IF(WEEKDAY(B2970)=1,2,IF(WEEKDAY(B2970)=7,1,0))))))</f>
        <v>2</v>
      </c>
    </row>
    <row r="2971" spans="2:21" ht="13.95" customHeight="1" x14ac:dyDescent="0.25">
      <c r="B2971" s="784">
        <f t="shared" si="137"/>
        <v>45506</v>
      </c>
      <c r="C2971" s="785">
        <v>15</v>
      </c>
      <c r="D2971" s="786">
        <f>IFERROR((INDEX(METADATA!$T$2:$T$20,MATCH(B2971,METADATA!$S$2:$S$20,0))),0)</f>
        <v>0</v>
      </c>
      <c r="E2971" s="785" t="str">
        <f t="shared" si="138"/>
        <v>HI</v>
      </c>
      <c r="F2971" s="786">
        <f>VLOOKUP(C2971,METADATA!$A$5:$H$29,IF(E2971="HI",2,IF(E2971="LO",6,10))+IF(D2971=1,2,IF(D2971=7,1,(IF(WEEKDAY(B2971)=1,2,IF(WEEKDAY(B2971)=7,1,0))))))</f>
        <v>2</v>
      </c>
      <c r="G2971" s="786">
        <f>VLOOKUP(C2971,METADATA!$J$5:$Q$29,IF(E2971="HI",2,IF(E2971="LO",6,10))+IF(D2971=1,2,IF(D2971=7,1,(IF(WEEKDAY(B2971)=1,2,IF(WEEKDAY(B2971)=7,1,0))))))</f>
        <v>2</v>
      </c>
      <c r="H2971" s="787">
        <v>13843.5</v>
      </c>
      <c r="I2971" s="788">
        <v>4707.6499328613281</v>
      </c>
      <c r="K2971" s="795">
        <v>913.98749999999995</v>
      </c>
      <c r="M2971" s="798">
        <f t="shared" si="139"/>
        <v>14622.05389609713</v>
      </c>
      <c r="N2971" s="303"/>
      <c r="S2971" s="786">
        <v>0</v>
      </c>
      <c r="T2971" s="781">
        <f>VLOOKUP(C2971,METADATA!$J$5:$Q$29,IF(E2971="HI",2,IF(E2971="LO",6,10))+IF(S2971=1,2,IF(D2971=7,1,(IF(WEEKDAY(B2971)=1,2,IF(WEEKDAY(B2971)=7,1,0))))))</f>
        <v>2</v>
      </c>
      <c r="U2971" s="781">
        <f>VLOOKUP(C2971,METADATA!$A$5:$H$29,IF(E2971="HI",2,IF(E2971="LO",6,10))+IF(S2971=1,2,IF(D2971=7,1,(IF(WEEKDAY(B2971)=1,2,IF(WEEKDAY(B2971)=7,1,0))))))</f>
        <v>2</v>
      </c>
    </row>
    <row r="2972" spans="2:21" ht="13.95" customHeight="1" x14ac:dyDescent="0.25">
      <c r="B2972" s="784">
        <f t="shared" ref="B2972:B3035" si="140">B2948+1</f>
        <v>45506</v>
      </c>
      <c r="C2972" s="785">
        <v>16</v>
      </c>
      <c r="D2972" s="786">
        <f>IFERROR((INDEX(METADATA!$T$2:$T$20,MATCH(B2972,METADATA!$S$2:$S$20,0))),0)</f>
        <v>0</v>
      </c>
      <c r="E2972" s="785" t="str">
        <f t="shared" si="138"/>
        <v>HI</v>
      </c>
      <c r="F2972" s="786">
        <f>VLOOKUP(C2972,METADATA!$A$5:$H$29,IF(E2972="HI",2,IF(E2972="LO",6,10))+IF(D2972=1,2,IF(D2972=7,1,(IF(WEEKDAY(B2972)=1,2,IF(WEEKDAY(B2972)=7,1,0))))))</f>
        <v>2</v>
      </c>
      <c r="G2972" s="786">
        <f>VLOOKUP(C2972,METADATA!$J$5:$Q$29,IF(E2972="HI",2,IF(E2972="LO",6,10))+IF(D2972=1,2,IF(D2972=7,1,(IF(WEEKDAY(B2972)=1,2,IF(WEEKDAY(B2972)=7,1,0))))))</f>
        <v>2</v>
      </c>
      <c r="H2972" s="787">
        <v>13656.5</v>
      </c>
      <c r="I2972" s="788">
        <v>4585.1250915527344</v>
      </c>
      <c r="K2972" s="795">
        <v>902.26250000000005</v>
      </c>
      <c r="M2972" s="798">
        <f t="shared" si="139"/>
        <v>14405.671256667856</v>
      </c>
      <c r="N2972" s="303"/>
      <c r="S2972" s="786">
        <v>0</v>
      </c>
      <c r="T2972" s="781">
        <f>VLOOKUP(C2972,METADATA!$J$5:$Q$29,IF(E2972="HI",2,IF(E2972="LO",6,10))+IF(S2972=1,2,IF(D2972=7,1,(IF(WEEKDAY(B2972)=1,2,IF(WEEKDAY(B2972)=7,1,0))))))</f>
        <v>2</v>
      </c>
      <c r="U2972" s="781">
        <f>VLOOKUP(C2972,METADATA!$A$5:$H$29,IF(E2972="HI",2,IF(E2972="LO",6,10))+IF(S2972=1,2,IF(D2972=7,1,(IF(WEEKDAY(B2972)=1,2,IF(WEEKDAY(B2972)=7,1,0))))))</f>
        <v>2</v>
      </c>
    </row>
    <row r="2973" spans="2:21" ht="13.95" customHeight="1" x14ac:dyDescent="0.25">
      <c r="B2973" s="784">
        <f t="shared" si="140"/>
        <v>45506</v>
      </c>
      <c r="C2973" s="785">
        <v>17</v>
      </c>
      <c r="D2973" s="786">
        <f>IFERROR((INDEX(METADATA!$T$2:$T$20,MATCH(B2973,METADATA!$S$2:$S$20,0))),0)</f>
        <v>0</v>
      </c>
      <c r="E2973" s="785" t="str">
        <f t="shared" si="138"/>
        <v>HI</v>
      </c>
      <c r="F2973" s="786">
        <f>VLOOKUP(C2973,METADATA!$A$5:$H$29,IF(E2973="HI",2,IF(E2973="LO",6,10))+IF(D2973=1,2,IF(D2973=7,1,(IF(WEEKDAY(B2973)=1,2,IF(WEEKDAY(B2973)=7,1,0))))))</f>
        <v>1</v>
      </c>
      <c r="G2973" s="786">
        <f>VLOOKUP(C2973,METADATA!$J$5:$Q$29,IF(E2973="HI",2,IF(E2973="LO",6,10))+IF(D2973=1,2,IF(D2973=7,1,(IF(WEEKDAY(B2973)=1,2,IF(WEEKDAY(B2973)=7,1,0))))))</f>
        <v>1</v>
      </c>
      <c r="H2973" s="787">
        <v>13455.75</v>
      </c>
      <c r="I2973" s="788">
        <v>4392.0500183105469</v>
      </c>
      <c r="K2973" s="795">
        <v>933.76250000000005</v>
      </c>
      <c r="M2973" s="798">
        <f t="shared" si="139"/>
        <v>14154.409610642249</v>
      </c>
      <c r="N2973" s="303"/>
      <c r="S2973" s="786">
        <v>0</v>
      </c>
      <c r="T2973" s="781">
        <f>VLOOKUP(C2973,METADATA!$J$5:$Q$29,IF(E2973="HI",2,IF(E2973="LO",6,10))+IF(S2973=1,2,IF(D2973=7,1,(IF(WEEKDAY(B2973)=1,2,IF(WEEKDAY(B2973)=7,1,0))))))</f>
        <v>1</v>
      </c>
      <c r="U2973" s="781">
        <f>VLOOKUP(C2973,METADATA!$A$5:$H$29,IF(E2973="HI",2,IF(E2973="LO",6,10))+IF(S2973=1,2,IF(D2973=7,1,(IF(WEEKDAY(B2973)=1,2,IF(WEEKDAY(B2973)=7,1,0))))))</f>
        <v>1</v>
      </c>
    </row>
    <row r="2974" spans="2:21" ht="13.95" customHeight="1" x14ac:dyDescent="0.25">
      <c r="B2974" s="784">
        <f t="shared" si="140"/>
        <v>45506</v>
      </c>
      <c r="C2974" s="785">
        <v>18</v>
      </c>
      <c r="D2974" s="786">
        <f>IFERROR((INDEX(METADATA!$T$2:$T$20,MATCH(B2974,METADATA!$S$2:$S$20,0))),0)</f>
        <v>0</v>
      </c>
      <c r="E2974" s="785" t="str">
        <f t="shared" si="138"/>
        <v>HI</v>
      </c>
      <c r="F2974" s="786">
        <f>VLOOKUP(C2974,METADATA!$A$5:$H$29,IF(E2974="HI",2,IF(E2974="LO",6,10))+IF(D2974=1,2,IF(D2974=7,1,(IF(WEEKDAY(B2974)=1,2,IF(WEEKDAY(B2974)=7,1,0))))))</f>
        <v>1</v>
      </c>
      <c r="G2974" s="786">
        <f>VLOOKUP(C2974,METADATA!$J$5:$Q$29,IF(E2974="HI",2,IF(E2974="LO",6,10))+IF(D2974=1,2,IF(D2974=7,1,(IF(WEEKDAY(B2974)=1,2,IF(WEEKDAY(B2974)=7,1,0))))))</f>
        <v>1</v>
      </c>
      <c r="H2974" s="787">
        <v>12944.25</v>
      </c>
      <c r="I2974" s="788">
        <v>4238.6349487304688</v>
      </c>
      <c r="K2974" s="795">
        <v>0</v>
      </c>
      <c r="M2974" s="798">
        <f t="shared" si="139"/>
        <v>13620.559250306111</v>
      </c>
      <c r="N2974" s="303"/>
      <c r="S2974" s="786">
        <v>0</v>
      </c>
      <c r="T2974" s="781">
        <f>VLOOKUP(C2974,METADATA!$J$5:$Q$29,IF(E2974="HI",2,IF(E2974="LO",6,10))+IF(S2974=1,2,IF(D2974=7,1,(IF(WEEKDAY(B2974)=1,2,IF(WEEKDAY(B2974)=7,1,0))))))</f>
        <v>1</v>
      </c>
      <c r="U2974" s="781">
        <f>VLOOKUP(C2974,METADATA!$A$5:$H$29,IF(E2974="HI",2,IF(E2974="LO",6,10))+IF(S2974=1,2,IF(D2974=7,1,(IF(WEEKDAY(B2974)=1,2,IF(WEEKDAY(B2974)=7,1,0))))))</f>
        <v>1</v>
      </c>
    </row>
    <row r="2975" spans="2:21" ht="13.95" customHeight="1" x14ac:dyDescent="0.25">
      <c r="B2975" s="784">
        <f t="shared" si="140"/>
        <v>45506</v>
      </c>
      <c r="C2975" s="785">
        <v>19</v>
      </c>
      <c r="D2975" s="786">
        <f>IFERROR((INDEX(METADATA!$T$2:$T$20,MATCH(B2975,METADATA!$S$2:$S$20,0))),0)</f>
        <v>0</v>
      </c>
      <c r="E2975" s="785" t="str">
        <f t="shared" si="138"/>
        <v>HI</v>
      </c>
      <c r="F2975" s="786">
        <f>VLOOKUP(C2975,METADATA!$A$5:$H$29,IF(E2975="HI",2,IF(E2975="LO",6,10))+IF(D2975=1,2,IF(D2975=7,1,(IF(WEEKDAY(B2975)=1,2,IF(WEEKDAY(B2975)=7,1,0))))))</f>
        <v>1</v>
      </c>
      <c r="G2975" s="786">
        <f>VLOOKUP(C2975,METADATA!$J$5:$Q$29,IF(E2975="HI",2,IF(E2975="LO",6,10))+IF(D2975=1,2,IF(D2975=7,1,(IF(WEEKDAY(B2975)=1,2,IF(WEEKDAY(B2975)=7,1,0))))))</f>
        <v>2</v>
      </c>
      <c r="H2975" s="787">
        <v>13405.5</v>
      </c>
      <c r="I2975" s="788">
        <v>4130.2300109863281</v>
      </c>
      <c r="K2975" s="795">
        <v>0</v>
      </c>
      <c r="M2975" s="798">
        <f t="shared" si="139"/>
        <v>14027.338671096957</v>
      </c>
      <c r="N2975" s="303"/>
      <c r="S2975" s="786">
        <v>0</v>
      </c>
      <c r="T2975" s="781">
        <f>VLOOKUP(C2975,METADATA!$J$5:$Q$29,IF(E2975="HI",2,IF(E2975="LO",6,10))+IF(S2975=1,2,IF(D2975=7,1,(IF(WEEKDAY(B2975)=1,2,IF(WEEKDAY(B2975)=7,1,0))))))</f>
        <v>2</v>
      </c>
      <c r="U2975" s="781">
        <f>VLOOKUP(C2975,METADATA!$A$5:$H$29,IF(E2975="HI",2,IF(E2975="LO",6,10))+IF(S2975=1,2,IF(D2975=7,1,(IF(WEEKDAY(B2975)=1,2,IF(WEEKDAY(B2975)=7,1,0))))))</f>
        <v>1</v>
      </c>
    </row>
    <row r="2976" spans="2:21" ht="13.95" customHeight="1" x14ac:dyDescent="0.25">
      <c r="B2976" s="784">
        <f t="shared" si="140"/>
        <v>45506</v>
      </c>
      <c r="C2976" s="785">
        <v>20</v>
      </c>
      <c r="D2976" s="786">
        <f>IFERROR((INDEX(METADATA!$T$2:$T$20,MATCH(B2976,METADATA!$S$2:$S$20,0))),0)</f>
        <v>0</v>
      </c>
      <c r="E2976" s="785" t="str">
        <f t="shared" si="138"/>
        <v>HI</v>
      </c>
      <c r="F2976" s="786">
        <f>VLOOKUP(C2976,METADATA!$A$5:$H$29,IF(E2976="HI",2,IF(E2976="LO",6,10))+IF(D2976=1,2,IF(D2976=7,1,(IF(WEEKDAY(B2976)=1,2,IF(WEEKDAY(B2976)=7,1,0))))))</f>
        <v>2</v>
      </c>
      <c r="G2976" s="786">
        <f>VLOOKUP(C2976,METADATA!$J$5:$Q$29,IF(E2976="HI",2,IF(E2976="LO",6,10))+IF(D2976=1,2,IF(D2976=7,1,(IF(WEEKDAY(B2976)=1,2,IF(WEEKDAY(B2976)=7,1,0))))))</f>
        <v>2</v>
      </c>
      <c r="H2976" s="787">
        <v>12705</v>
      </c>
      <c r="I2976" s="788">
        <v>4142.0650329589844</v>
      </c>
      <c r="K2976" s="795">
        <v>0</v>
      </c>
      <c r="M2976" s="798">
        <f t="shared" si="139"/>
        <v>13363.148122252536</v>
      </c>
      <c r="N2976" s="303"/>
      <c r="S2976" s="786">
        <v>0</v>
      </c>
      <c r="T2976" s="781">
        <f>VLOOKUP(C2976,METADATA!$J$5:$Q$29,IF(E2976="HI",2,IF(E2976="LO",6,10))+IF(S2976=1,2,IF(D2976=7,1,(IF(WEEKDAY(B2976)=1,2,IF(WEEKDAY(B2976)=7,1,0))))))</f>
        <v>2</v>
      </c>
      <c r="U2976" s="781">
        <f>VLOOKUP(C2976,METADATA!$A$5:$H$29,IF(E2976="HI",2,IF(E2976="LO",6,10))+IF(S2976=1,2,IF(D2976=7,1,(IF(WEEKDAY(B2976)=1,2,IF(WEEKDAY(B2976)=7,1,0))))))</f>
        <v>2</v>
      </c>
    </row>
    <row r="2977" spans="2:21" ht="13.95" customHeight="1" x14ac:dyDescent="0.25">
      <c r="B2977" s="784">
        <f t="shared" si="140"/>
        <v>45506</v>
      </c>
      <c r="C2977" s="785">
        <v>21</v>
      </c>
      <c r="D2977" s="786">
        <f>IFERROR((INDEX(METADATA!$T$2:$T$20,MATCH(B2977,METADATA!$S$2:$S$20,0))),0)</f>
        <v>0</v>
      </c>
      <c r="E2977" s="785" t="str">
        <f t="shared" si="138"/>
        <v>HI</v>
      </c>
      <c r="F2977" s="786">
        <f>VLOOKUP(C2977,METADATA!$A$5:$H$29,IF(E2977="HI",2,IF(E2977="LO",6,10))+IF(D2977=1,2,IF(D2977=7,1,(IF(WEEKDAY(B2977)=1,2,IF(WEEKDAY(B2977)=7,1,0))))))</f>
        <v>2</v>
      </c>
      <c r="G2977" s="786">
        <f>VLOOKUP(C2977,METADATA!$J$5:$Q$29,IF(E2977="HI",2,IF(E2977="LO",6,10))+IF(D2977=1,2,IF(D2977=7,1,(IF(WEEKDAY(B2977)=1,2,IF(WEEKDAY(B2977)=7,1,0))))))</f>
        <v>2</v>
      </c>
      <c r="H2977" s="787">
        <v>11614.25</v>
      </c>
      <c r="I2977" s="788">
        <v>4391.3099670410156</v>
      </c>
      <c r="K2977" s="795">
        <v>0</v>
      </c>
      <c r="M2977" s="798">
        <f t="shared" si="139"/>
        <v>12416.698687216895</v>
      </c>
      <c r="N2977" s="303"/>
      <c r="S2977" s="786">
        <v>0</v>
      </c>
      <c r="T2977" s="781">
        <f>VLOOKUP(C2977,METADATA!$J$5:$Q$29,IF(E2977="HI",2,IF(E2977="LO",6,10))+IF(S2977=1,2,IF(D2977=7,1,(IF(WEEKDAY(B2977)=1,2,IF(WEEKDAY(B2977)=7,1,0))))))</f>
        <v>2</v>
      </c>
      <c r="U2977" s="781">
        <f>VLOOKUP(C2977,METADATA!$A$5:$H$29,IF(E2977="HI",2,IF(E2977="LO",6,10))+IF(S2977=1,2,IF(D2977=7,1,(IF(WEEKDAY(B2977)=1,2,IF(WEEKDAY(B2977)=7,1,0))))))</f>
        <v>2</v>
      </c>
    </row>
    <row r="2978" spans="2:21" ht="13.95" customHeight="1" x14ac:dyDescent="0.25">
      <c r="B2978" s="784">
        <f t="shared" si="140"/>
        <v>45506</v>
      </c>
      <c r="C2978" s="785">
        <v>22</v>
      </c>
      <c r="D2978" s="786">
        <f>IFERROR((INDEX(METADATA!$T$2:$T$20,MATCH(B2978,METADATA!$S$2:$S$20,0))),0)</f>
        <v>0</v>
      </c>
      <c r="E2978" s="785" t="str">
        <f t="shared" si="138"/>
        <v>HI</v>
      </c>
      <c r="F2978" s="786">
        <f>VLOOKUP(C2978,METADATA!$A$5:$H$29,IF(E2978="HI",2,IF(E2978="LO",6,10))+IF(D2978=1,2,IF(D2978=7,1,(IF(WEEKDAY(B2978)=1,2,IF(WEEKDAY(B2978)=7,1,0))))))</f>
        <v>3</v>
      </c>
      <c r="G2978" s="786">
        <f>VLOOKUP(C2978,METADATA!$J$5:$Q$29,IF(E2978="HI",2,IF(E2978="LO",6,10))+IF(D2978=1,2,IF(D2978=7,1,(IF(WEEKDAY(B2978)=1,2,IF(WEEKDAY(B2978)=7,1,0))))))</f>
        <v>3</v>
      </c>
      <c r="H2978" s="787">
        <v>10402.75</v>
      </c>
      <c r="I2978" s="788">
        <v>2962.8049926757813</v>
      </c>
      <c r="K2978" s="795">
        <v>0</v>
      </c>
      <c r="M2978" s="798">
        <f t="shared" si="139"/>
        <v>10816.442159375907</v>
      </c>
      <c r="N2978" s="303"/>
      <c r="S2978" s="786">
        <v>0</v>
      </c>
      <c r="T2978" s="781">
        <f>VLOOKUP(C2978,METADATA!$J$5:$Q$29,IF(E2978="HI",2,IF(E2978="LO",6,10))+IF(S2978=1,2,IF(D2978=7,1,(IF(WEEKDAY(B2978)=1,2,IF(WEEKDAY(B2978)=7,1,0))))))</f>
        <v>3</v>
      </c>
      <c r="U2978" s="781">
        <f>VLOOKUP(C2978,METADATA!$A$5:$H$29,IF(E2978="HI",2,IF(E2978="LO",6,10))+IF(S2978=1,2,IF(D2978=7,1,(IF(WEEKDAY(B2978)=1,2,IF(WEEKDAY(B2978)=7,1,0))))))</f>
        <v>3</v>
      </c>
    </row>
    <row r="2979" spans="2:21" ht="13.95" customHeight="1" x14ac:dyDescent="0.25">
      <c r="B2979" s="784">
        <f t="shared" si="140"/>
        <v>45506</v>
      </c>
      <c r="C2979" s="785">
        <v>23</v>
      </c>
      <c r="D2979" s="786">
        <f>IFERROR((INDEX(METADATA!$T$2:$T$20,MATCH(B2979,METADATA!$S$2:$S$20,0))),0)</f>
        <v>0</v>
      </c>
      <c r="E2979" s="785" t="str">
        <f t="shared" si="138"/>
        <v>HI</v>
      </c>
      <c r="F2979" s="786">
        <f>VLOOKUP(C2979,METADATA!$A$5:$H$29,IF(E2979="HI",2,IF(E2979="LO",6,10))+IF(D2979=1,2,IF(D2979=7,1,(IF(WEEKDAY(B2979)=1,2,IF(WEEKDAY(B2979)=7,1,0))))))</f>
        <v>3</v>
      </c>
      <c r="G2979" s="786">
        <f>VLOOKUP(C2979,METADATA!$J$5:$Q$29,IF(E2979="HI",2,IF(E2979="LO",6,10))+IF(D2979=1,2,IF(D2979=7,1,(IF(WEEKDAY(B2979)=1,2,IF(WEEKDAY(B2979)=7,1,0))))))</f>
        <v>3</v>
      </c>
      <c r="H2979" s="787">
        <v>9451</v>
      </c>
      <c r="I2979" s="788">
        <v>2110.570068359375</v>
      </c>
      <c r="K2979" s="795">
        <v>0</v>
      </c>
      <c r="M2979" s="798">
        <f t="shared" si="139"/>
        <v>9683.7961055287869</v>
      </c>
      <c r="N2979" s="303"/>
      <c r="S2979" s="786">
        <v>0</v>
      </c>
      <c r="T2979" s="781">
        <f>VLOOKUP(C2979,METADATA!$J$5:$Q$29,IF(E2979="HI",2,IF(E2979="LO",6,10))+IF(S2979=1,2,IF(D2979=7,1,(IF(WEEKDAY(B2979)=1,2,IF(WEEKDAY(B2979)=7,1,0))))))</f>
        <v>3</v>
      </c>
      <c r="U2979" s="781">
        <f>VLOOKUP(C2979,METADATA!$A$5:$H$29,IF(E2979="HI",2,IF(E2979="LO",6,10))+IF(S2979=1,2,IF(D2979=7,1,(IF(WEEKDAY(B2979)=1,2,IF(WEEKDAY(B2979)=7,1,0))))))</f>
        <v>3</v>
      </c>
    </row>
    <row r="2980" spans="2:21" ht="13.95" customHeight="1" x14ac:dyDescent="0.25">
      <c r="B2980" s="784">
        <f t="shared" si="140"/>
        <v>45507</v>
      </c>
      <c r="C2980" s="785">
        <v>0</v>
      </c>
      <c r="D2980" s="786">
        <f>IFERROR((INDEX(METADATA!$T$2:$T$20,MATCH(B2980,METADATA!$S$2:$S$20,0))),0)</f>
        <v>0</v>
      </c>
      <c r="E2980" s="785" t="str">
        <f t="shared" si="138"/>
        <v>HI</v>
      </c>
      <c r="F2980" s="786">
        <f>VLOOKUP(C2980,METADATA!$A$5:$H$29,IF(E2980="HI",2,IF(E2980="LO",6,10))+IF(D2980=1,2,IF(D2980=7,1,(IF(WEEKDAY(B2980)=1,2,IF(WEEKDAY(B2980)=7,1,0))))))</f>
        <v>3</v>
      </c>
      <c r="G2980" s="786">
        <f>VLOOKUP(C2980,METADATA!$J$5:$Q$29,IF(E2980="HI",2,IF(E2980="LO",6,10))+IF(D2980=1,2,IF(D2980=7,1,(IF(WEEKDAY(B2980)=1,2,IF(WEEKDAY(B2980)=7,1,0))))))</f>
        <v>3</v>
      </c>
      <c r="H2980" s="787">
        <v>9008.25</v>
      </c>
      <c r="I2980" s="788">
        <v>1445.257512204349</v>
      </c>
      <c r="K2980" s="795">
        <v>0</v>
      </c>
      <c r="M2980" s="798">
        <f t="shared" si="139"/>
        <v>9123.4498595149362</v>
      </c>
      <c r="N2980" s="303"/>
      <c r="S2980" s="786">
        <v>0</v>
      </c>
      <c r="T2980" s="781">
        <f>VLOOKUP(C2980,METADATA!$J$5:$Q$29,IF(E2980="HI",2,IF(E2980="LO",6,10))+IF(S2980=1,2,IF(D2980=7,1,(IF(WEEKDAY(B2980)=1,2,IF(WEEKDAY(B2980)=7,1,0))))))</f>
        <v>3</v>
      </c>
      <c r="U2980" s="781">
        <f>VLOOKUP(C2980,METADATA!$A$5:$H$29,IF(E2980="HI",2,IF(E2980="LO",6,10))+IF(S2980=1,2,IF(D2980=7,1,(IF(WEEKDAY(B2980)=1,2,IF(WEEKDAY(B2980)=7,1,0))))))</f>
        <v>3</v>
      </c>
    </row>
    <row r="2981" spans="2:21" ht="13.95" customHeight="1" x14ac:dyDescent="0.25">
      <c r="B2981" s="784">
        <f t="shared" si="140"/>
        <v>45507</v>
      </c>
      <c r="C2981" s="785">
        <v>1</v>
      </c>
      <c r="D2981" s="786">
        <f>IFERROR((INDEX(METADATA!$T$2:$T$20,MATCH(B2981,METADATA!$S$2:$S$20,0))),0)</f>
        <v>0</v>
      </c>
      <c r="E2981" s="785" t="str">
        <f t="shared" si="138"/>
        <v>HI</v>
      </c>
      <c r="F2981" s="786">
        <f>VLOOKUP(C2981,METADATA!$A$5:$H$29,IF(E2981="HI",2,IF(E2981="LO",6,10))+IF(D2981=1,2,IF(D2981=7,1,(IF(WEEKDAY(B2981)=1,2,IF(WEEKDAY(B2981)=7,1,0))))))</f>
        <v>3</v>
      </c>
      <c r="G2981" s="786">
        <f>VLOOKUP(C2981,METADATA!$J$5:$Q$29,IF(E2981="HI",2,IF(E2981="LO",6,10))+IF(D2981=1,2,IF(D2981=7,1,(IF(WEEKDAY(B2981)=1,2,IF(WEEKDAY(B2981)=7,1,0))))))</f>
        <v>3</v>
      </c>
      <c r="H2981" s="787">
        <v>8290</v>
      </c>
      <c r="I2981" s="788">
        <v>1292.6824951171875</v>
      </c>
      <c r="K2981" s="795">
        <v>0</v>
      </c>
      <c r="M2981" s="798">
        <f t="shared" si="139"/>
        <v>8390.18045295704</v>
      </c>
      <c r="N2981" s="303"/>
      <c r="S2981" s="786">
        <v>0</v>
      </c>
      <c r="T2981" s="781">
        <f>VLOOKUP(C2981,METADATA!$J$5:$Q$29,IF(E2981="HI",2,IF(E2981="LO",6,10))+IF(S2981=1,2,IF(D2981=7,1,(IF(WEEKDAY(B2981)=1,2,IF(WEEKDAY(B2981)=7,1,0))))))</f>
        <v>3</v>
      </c>
      <c r="U2981" s="781">
        <f>VLOOKUP(C2981,METADATA!$A$5:$H$29,IF(E2981="HI",2,IF(E2981="LO",6,10))+IF(S2981=1,2,IF(D2981=7,1,(IF(WEEKDAY(B2981)=1,2,IF(WEEKDAY(B2981)=7,1,0))))))</f>
        <v>3</v>
      </c>
    </row>
    <row r="2982" spans="2:21" ht="13.95" customHeight="1" x14ac:dyDescent="0.25">
      <c r="B2982" s="784">
        <f t="shared" si="140"/>
        <v>45507</v>
      </c>
      <c r="C2982" s="785">
        <v>2</v>
      </c>
      <c r="D2982" s="786">
        <f>IFERROR((INDEX(METADATA!$T$2:$T$20,MATCH(B2982,METADATA!$S$2:$S$20,0))),0)</f>
        <v>0</v>
      </c>
      <c r="E2982" s="785" t="str">
        <f t="shared" si="138"/>
        <v>HI</v>
      </c>
      <c r="F2982" s="786">
        <f>VLOOKUP(C2982,METADATA!$A$5:$H$29,IF(E2982="HI",2,IF(E2982="LO",6,10))+IF(D2982=1,2,IF(D2982=7,1,(IF(WEEKDAY(B2982)=1,2,IF(WEEKDAY(B2982)=7,1,0))))))</f>
        <v>3</v>
      </c>
      <c r="G2982" s="786">
        <f>VLOOKUP(C2982,METADATA!$J$5:$Q$29,IF(E2982="HI",2,IF(E2982="LO",6,10))+IF(D2982=1,2,IF(D2982=7,1,(IF(WEEKDAY(B2982)=1,2,IF(WEEKDAY(B2982)=7,1,0))))))</f>
        <v>3</v>
      </c>
      <c r="H2982" s="787">
        <v>8244.75</v>
      </c>
      <c r="I2982" s="788">
        <v>1267.7050170898438</v>
      </c>
      <c r="K2982" s="795">
        <v>0</v>
      </c>
      <c r="M2982" s="798">
        <f t="shared" si="139"/>
        <v>8341.6412397594013</v>
      </c>
      <c r="N2982" s="303"/>
      <c r="S2982" s="786">
        <v>0</v>
      </c>
      <c r="T2982" s="781">
        <f>VLOOKUP(C2982,METADATA!$J$5:$Q$29,IF(E2982="HI",2,IF(E2982="LO",6,10))+IF(S2982=1,2,IF(D2982=7,1,(IF(WEEKDAY(B2982)=1,2,IF(WEEKDAY(B2982)=7,1,0))))))</f>
        <v>3</v>
      </c>
      <c r="U2982" s="781">
        <f>VLOOKUP(C2982,METADATA!$A$5:$H$29,IF(E2982="HI",2,IF(E2982="LO",6,10))+IF(S2982=1,2,IF(D2982=7,1,(IF(WEEKDAY(B2982)=1,2,IF(WEEKDAY(B2982)=7,1,0))))))</f>
        <v>3</v>
      </c>
    </row>
    <row r="2983" spans="2:21" ht="13.95" customHeight="1" x14ac:dyDescent="0.25">
      <c r="B2983" s="784">
        <f t="shared" si="140"/>
        <v>45507</v>
      </c>
      <c r="C2983" s="785">
        <v>3</v>
      </c>
      <c r="D2983" s="786">
        <f>IFERROR((INDEX(METADATA!$T$2:$T$20,MATCH(B2983,METADATA!$S$2:$S$20,0))),0)</f>
        <v>0</v>
      </c>
      <c r="E2983" s="785" t="str">
        <f t="shared" si="138"/>
        <v>HI</v>
      </c>
      <c r="F2983" s="786">
        <f>VLOOKUP(C2983,METADATA!$A$5:$H$29,IF(E2983="HI",2,IF(E2983="LO",6,10))+IF(D2983=1,2,IF(D2983=7,1,(IF(WEEKDAY(B2983)=1,2,IF(WEEKDAY(B2983)=7,1,0))))))</f>
        <v>3</v>
      </c>
      <c r="G2983" s="786">
        <f>VLOOKUP(C2983,METADATA!$J$5:$Q$29,IF(E2983="HI",2,IF(E2983="LO",6,10))+IF(D2983=1,2,IF(D2983=7,1,(IF(WEEKDAY(B2983)=1,2,IF(WEEKDAY(B2983)=7,1,0))))))</f>
        <v>3</v>
      </c>
      <c r="H2983" s="787">
        <v>8330.75</v>
      </c>
      <c r="I2983" s="788">
        <v>1270.5124816894531</v>
      </c>
      <c r="K2983" s="795">
        <v>0</v>
      </c>
      <c r="M2983" s="798">
        <f t="shared" si="139"/>
        <v>8427.0752653947911</v>
      </c>
      <c r="N2983" s="303"/>
      <c r="S2983" s="786">
        <v>0</v>
      </c>
      <c r="T2983" s="781">
        <f>VLOOKUP(C2983,METADATA!$J$5:$Q$29,IF(E2983="HI",2,IF(E2983="LO",6,10))+IF(S2983=1,2,IF(D2983=7,1,(IF(WEEKDAY(B2983)=1,2,IF(WEEKDAY(B2983)=7,1,0))))))</f>
        <v>3</v>
      </c>
      <c r="U2983" s="781">
        <f>VLOOKUP(C2983,METADATA!$A$5:$H$29,IF(E2983="HI",2,IF(E2983="LO",6,10))+IF(S2983=1,2,IF(D2983=7,1,(IF(WEEKDAY(B2983)=1,2,IF(WEEKDAY(B2983)=7,1,0))))))</f>
        <v>3</v>
      </c>
    </row>
    <row r="2984" spans="2:21" ht="13.95" customHeight="1" x14ac:dyDescent="0.25">
      <c r="B2984" s="784">
        <f t="shared" si="140"/>
        <v>45507</v>
      </c>
      <c r="C2984" s="785">
        <v>4</v>
      </c>
      <c r="D2984" s="786">
        <f>IFERROR((INDEX(METADATA!$T$2:$T$20,MATCH(B2984,METADATA!$S$2:$S$20,0))),0)</f>
        <v>0</v>
      </c>
      <c r="E2984" s="785" t="str">
        <f t="shared" si="138"/>
        <v>HI</v>
      </c>
      <c r="F2984" s="786">
        <f>VLOOKUP(C2984,METADATA!$A$5:$H$29,IF(E2984="HI",2,IF(E2984="LO",6,10))+IF(D2984=1,2,IF(D2984=7,1,(IF(WEEKDAY(B2984)=1,2,IF(WEEKDAY(B2984)=7,1,0))))))</f>
        <v>3</v>
      </c>
      <c r="G2984" s="786">
        <f>VLOOKUP(C2984,METADATA!$J$5:$Q$29,IF(E2984="HI",2,IF(E2984="LO",6,10))+IF(D2984=1,2,IF(D2984=7,1,(IF(WEEKDAY(B2984)=1,2,IF(WEEKDAY(B2984)=7,1,0))))))</f>
        <v>3</v>
      </c>
      <c r="H2984" s="787">
        <v>8479.75</v>
      </c>
      <c r="I2984" s="788">
        <v>1276.8475036621094</v>
      </c>
      <c r="K2984" s="795">
        <v>0</v>
      </c>
      <c r="M2984" s="798">
        <f t="shared" si="139"/>
        <v>8575.3425360219971</v>
      </c>
      <c r="N2984" s="303"/>
      <c r="S2984" s="786">
        <v>0</v>
      </c>
      <c r="T2984" s="781">
        <f>VLOOKUP(C2984,METADATA!$J$5:$Q$29,IF(E2984="HI",2,IF(E2984="LO",6,10))+IF(S2984=1,2,IF(D2984=7,1,(IF(WEEKDAY(B2984)=1,2,IF(WEEKDAY(B2984)=7,1,0))))))</f>
        <v>3</v>
      </c>
      <c r="U2984" s="781">
        <f>VLOOKUP(C2984,METADATA!$A$5:$H$29,IF(E2984="HI",2,IF(E2984="LO",6,10))+IF(S2984=1,2,IF(D2984=7,1,(IF(WEEKDAY(B2984)=1,2,IF(WEEKDAY(B2984)=7,1,0))))))</f>
        <v>3</v>
      </c>
    </row>
    <row r="2985" spans="2:21" ht="13.95" customHeight="1" x14ac:dyDescent="0.25">
      <c r="B2985" s="784">
        <f t="shared" si="140"/>
        <v>45507</v>
      </c>
      <c r="C2985" s="785">
        <v>5</v>
      </c>
      <c r="D2985" s="786">
        <f>IFERROR((INDEX(METADATA!$T$2:$T$20,MATCH(B2985,METADATA!$S$2:$S$20,0))),0)</f>
        <v>0</v>
      </c>
      <c r="E2985" s="785" t="str">
        <f t="shared" si="138"/>
        <v>HI</v>
      </c>
      <c r="F2985" s="786">
        <f>VLOOKUP(C2985,METADATA!$A$5:$H$29,IF(E2985="HI",2,IF(E2985="LO",6,10))+IF(D2985=1,2,IF(D2985=7,1,(IF(WEEKDAY(B2985)=1,2,IF(WEEKDAY(B2985)=7,1,0))))))</f>
        <v>3</v>
      </c>
      <c r="G2985" s="786">
        <f>VLOOKUP(C2985,METADATA!$J$5:$Q$29,IF(E2985="HI",2,IF(E2985="LO",6,10))+IF(D2985=1,2,IF(D2985=7,1,(IF(WEEKDAY(B2985)=1,2,IF(WEEKDAY(B2985)=7,1,0))))))</f>
        <v>3</v>
      </c>
      <c r="H2985" s="787">
        <v>8828</v>
      </c>
      <c r="I2985" s="788">
        <v>1193.54248046875</v>
      </c>
      <c r="K2985" s="795">
        <v>870.51250000000005</v>
      </c>
      <c r="M2985" s="798">
        <f t="shared" si="139"/>
        <v>8908.3178913127867</v>
      </c>
      <c r="N2985" s="303"/>
      <c r="S2985" s="786">
        <v>0</v>
      </c>
      <c r="T2985" s="781">
        <f>VLOOKUP(C2985,METADATA!$J$5:$Q$29,IF(E2985="HI",2,IF(E2985="LO",6,10))+IF(S2985=1,2,IF(D2985=7,1,(IF(WEEKDAY(B2985)=1,2,IF(WEEKDAY(B2985)=7,1,0))))))</f>
        <v>3</v>
      </c>
      <c r="U2985" s="781">
        <f>VLOOKUP(C2985,METADATA!$A$5:$H$29,IF(E2985="HI",2,IF(E2985="LO",6,10))+IF(S2985=1,2,IF(D2985=7,1,(IF(WEEKDAY(B2985)=1,2,IF(WEEKDAY(B2985)=7,1,0))))))</f>
        <v>3</v>
      </c>
    </row>
    <row r="2986" spans="2:21" ht="13.95" customHeight="1" x14ac:dyDescent="0.25">
      <c r="B2986" s="784">
        <f t="shared" si="140"/>
        <v>45507</v>
      </c>
      <c r="C2986" s="785">
        <v>6</v>
      </c>
      <c r="D2986" s="786">
        <f>IFERROR((INDEX(METADATA!$T$2:$T$20,MATCH(B2986,METADATA!$S$2:$S$20,0))),0)</f>
        <v>0</v>
      </c>
      <c r="E2986" s="785" t="str">
        <f t="shared" si="138"/>
        <v>HI</v>
      </c>
      <c r="F2986" s="786">
        <f>VLOOKUP(C2986,METADATA!$A$5:$H$29,IF(E2986="HI",2,IF(E2986="LO",6,10))+IF(D2986=1,2,IF(D2986=7,1,(IF(WEEKDAY(B2986)=1,2,IF(WEEKDAY(B2986)=7,1,0))))))</f>
        <v>3</v>
      </c>
      <c r="G2986" s="786">
        <f>VLOOKUP(C2986,METADATA!$J$5:$Q$29,IF(E2986="HI",2,IF(E2986="LO",6,10))+IF(D2986=1,2,IF(D2986=7,1,(IF(WEEKDAY(B2986)=1,2,IF(WEEKDAY(B2986)=7,1,0))))))</f>
        <v>3</v>
      </c>
      <c r="H2986" s="787">
        <v>9678.25</v>
      </c>
      <c r="I2986" s="788">
        <v>1269.0024719238281</v>
      </c>
      <c r="K2986" s="795">
        <v>865.8125</v>
      </c>
      <c r="M2986" s="798">
        <f t="shared" si="139"/>
        <v>9761.0906325189299</v>
      </c>
      <c r="N2986" s="303"/>
      <c r="S2986" s="786">
        <v>0</v>
      </c>
      <c r="T2986" s="781">
        <f>VLOOKUP(C2986,METADATA!$J$5:$Q$29,IF(E2986="HI",2,IF(E2986="LO",6,10))+IF(S2986=1,2,IF(D2986=7,1,(IF(WEEKDAY(B2986)=1,2,IF(WEEKDAY(B2986)=7,1,0))))))</f>
        <v>3</v>
      </c>
      <c r="U2986" s="781">
        <f>VLOOKUP(C2986,METADATA!$A$5:$H$29,IF(E2986="HI",2,IF(E2986="LO",6,10))+IF(S2986=1,2,IF(D2986=7,1,(IF(WEEKDAY(B2986)=1,2,IF(WEEKDAY(B2986)=7,1,0))))))</f>
        <v>3</v>
      </c>
    </row>
    <row r="2987" spans="2:21" ht="13.95" customHeight="1" x14ac:dyDescent="0.25">
      <c r="B2987" s="784">
        <f t="shared" si="140"/>
        <v>45507</v>
      </c>
      <c r="C2987" s="785">
        <v>7</v>
      </c>
      <c r="D2987" s="786">
        <f>IFERROR((INDEX(METADATA!$T$2:$T$20,MATCH(B2987,METADATA!$S$2:$S$20,0))),0)</f>
        <v>0</v>
      </c>
      <c r="E2987" s="785" t="str">
        <f t="shared" si="138"/>
        <v>HI</v>
      </c>
      <c r="F2987" s="786">
        <f>VLOOKUP(C2987,METADATA!$A$5:$H$29,IF(E2987="HI",2,IF(E2987="LO",6,10))+IF(D2987=1,2,IF(D2987=7,1,(IF(WEEKDAY(B2987)=1,2,IF(WEEKDAY(B2987)=7,1,0))))))</f>
        <v>2</v>
      </c>
      <c r="G2987" s="786">
        <f>VLOOKUP(C2987,METADATA!$J$5:$Q$29,IF(E2987="HI",2,IF(E2987="LO",6,10))+IF(D2987=1,2,IF(D2987=7,1,(IF(WEEKDAY(B2987)=1,2,IF(WEEKDAY(B2987)=7,1,0))))))</f>
        <v>2</v>
      </c>
      <c r="H2987" s="787">
        <v>11555.25</v>
      </c>
      <c r="I2987" s="788">
        <v>2536.70751953125</v>
      </c>
      <c r="K2987" s="795">
        <v>834.63750000000005</v>
      </c>
      <c r="M2987" s="798">
        <f t="shared" si="139"/>
        <v>11830.413669950278</v>
      </c>
      <c r="N2987" s="303"/>
      <c r="S2987" s="786">
        <v>0</v>
      </c>
      <c r="T2987" s="781">
        <f>VLOOKUP(C2987,METADATA!$J$5:$Q$29,IF(E2987="HI",2,IF(E2987="LO",6,10))+IF(S2987=1,2,IF(D2987=7,1,(IF(WEEKDAY(B2987)=1,2,IF(WEEKDAY(B2987)=7,1,0))))))</f>
        <v>2</v>
      </c>
      <c r="U2987" s="781">
        <f>VLOOKUP(C2987,METADATA!$A$5:$H$29,IF(E2987="HI",2,IF(E2987="LO",6,10))+IF(S2987=1,2,IF(D2987=7,1,(IF(WEEKDAY(B2987)=1,2,IF(WEEKDAY(B2987)=7,1,0))))))</f>
        <v>2</v>
      </c>
    </row>
    <row r="2988" spans="2:21" ht="13.95" customHeight="1" x14ac:dyDescent="0.25">
      <c r="B2988" s="784">
        <f t="shared" si="140"/>
        <v>45507</v>
      </c>
      <c r="C2988" s="785">
        <v>8</v>
      </c>
      <c r="D2988" s="786">
        <f>IFERROR((INDEX(METADATA!$T$2:$T$20,MATCH(B2988,METADATA!$S$2:$S$20,0))),0)</f>
        <v>0</v>
      </c>
      <c r="E2988" s="785" t="str">
        <f t="shared" si="138"/>
        <v>HI</v>
      </c>
      <c r="F2988" s="786">
        <f>VLOOKUP(C2988,METADATA!$A$5:$H$29,IF(E2988="HI",2,IF(E2988="LO",6,10))+IF(D2988=1,2,IF(D2988=7,1,(IF(WEEKDAY(B2988)=1,2,IF(WEEKDAY(B2988)=7,1,0))))))</f>
        <v>2</v>
      </c>
      <c r="G2988" s="786">
        <f>VLOOKUP(C2988,METADATA!$J$5:$Q$29,IF(E2988="HI",2,IF(E2988="LO",6,10))+IF(D2988=1,2,IF(D2988=7,1,(IF(WEEKDAY(B2988)=1,2,IF(WEEKDAY(B2988)=7,1,0))))))</f>
        <v>2</v>
      </c>
      <c r="H2988" s="787">
        <v>13448.25</v>
      </c>
      <c r="I2988" s="788">
        <v>4062.8999938964844</v>
      </c>
      <c r="K2988" s="795">
        <v>847.33749999999998</v>
      </c>
      <c r="M2988" s="798">
        <f t="shared" si="139"/>
        <v>14048.579445015217</v>
      </c>
      <c r="N2988" s="303"/>
      <c r="S2988" s="786">
        <v>0</v>
      </c>
      <c r="T2988" s="781">
        <f>VLOOKUP(C2988,METADATA!$J$5:$Q$29,IF(E2988="HI",2,IF(E2988="LO",6,10))+IF(S2988=1,2,IF(D2988=7,1,(IF(WEEKDAY(B2988)=1,2,IF(WEEKDAY(B2988)=7,1,0))))))</f>
        <v>2</v>
      </c>
      <c r="U2988" s="781">
        <f>VLOOKUP(C2988,METADATA!$A$5:$H$29,IF(E2988="HI",2,IF(E2988="LO",6,10))+IF(S2988=1,2,IF(D2988=7,1,(IF(WEEKDAY(B2988)=1,2,IF(WEEKDAY(B2988)=7,1,0))))))</f>
        <v>2</v>
      </c>
    </row>
    <row r="2989" spans="2:21" ht="13.95" customHeight="1" x14ac:dyDescent="0.25">
      <c r="B2989" s="784">
        <f t="shared" si="140"/>
        <v>45507</v>
      </c>
      <c r="C2989" s="785">
        <v>9</v>
      </c>
      <c r="D2989" s="786">
        <f>IFERROR((INDEX(METADATA!$T$2:$T$20,MATCH(B2989,METADATA!$S$2:$S$20,0))),0)</f>
        <v>0</v>
      </c>
      <c r="E2989" s="785" t="str">
        <f t="shared" si="138"/>
        <v>HI</v>
      </c>
      <c r="F2989" s="786">
        <f>VLOOKUP(C2989,METADATA!$A$5:$H$29,IF(E2989="HI",2,IF(E2989="LO",6,10))+IF(D2989=1,2,IF(D2989=7,1,(IF(WEEKDAY(B2989)=1,2,IF(WEEKDAY(B2989)=7,1,0))))))</f>
        <v>2</v>
      </c>
      <c r="G2989" s="786">
        <f>VLOOKUP(C2989,METADATA!$J$5:$Q$29,IF(E2989="HI",2,IF(E2989="LO",6,10))+IF(D2989=1,2,IF(D2989=7,1,(IF(WEEKDAY(B2989)=1,2,IF(WEEKDAY(B2989)=7,1,0))))))</f>
        <v>2</v>
      </c>
      <c r="H2989" s="787">
        <v>13978</v>
      </c>
      <c r="I2989" s="788">
        <v>3297.7949981689453</v>
      </c>
      <c r="K2989" s="795">
        <v>851.61249999999995</v>
      </c>
      <c r="M2989" s="798">
        <f t="shared" si="139"/>
        <v>14361.752534072857</v>
      </c>
      <c r="N2989" s="303"/>
      <c r="S2989" s="786">
        <v>0</v>
      </c>
      <c r="T2989" s="781">
        <f>VLOOKUP(C2989,METADATA!$J$5:$Q$29,IF(E2989="HI",2,IF(E2989="LO",6,10))+IF(S2989=1,2,IF(D2989=7,1,(IF(WEEKDAY(B2989)=1,2,IF(WEEKDAY(B2989)=7,1,0))))))</f>
        <v>2</v>
      </c>
      <c r="U2989" s="781">
        <f>VLOOKUP(C2989,METADATA!$A$5:$H$29,IF(E2989="HI",2,IF(E2989="LO",6,10))+IF(S2989=1,2,IF(D2989=7,1,(IF(WEEKDAY(B2989)=1,2,IF(WEEKDAY(B2989)=7,1,0))))))</f>
        <v>2</v>
      </c>
    </row>
    <row r="2990" spans="2:21" ht="13.95" customHeight="1" x14ac:dyDescent="0.25">
      <c r="B2990" s="784">
        <f t="shared" si="140"/>
        <v>45507</v>
      </c>
      <c r="C2990" s="785">
        <v>10</v>
      </c>
      <c r="D2990" s="786">
        <f>IFERROR((INDEX(METADATA!$T$2:$T$20,MATCH(B2990,METADATA!$S$2:$S$20,0))),0)</f>
        <v>0</v>
      </c>
      <c r="E2990" s="785" t="str">
        <f t="shared" si="138"/>
        <v>HI</v>
      </c>
      <c r="F2990" s="786">
        <f>VLOOKUP(C2990,METADATA!$A$5:$H$29,IF(E2990="HI",2,IF(E2990="LO",6,10))+IF(D2990=1,2,IF(D2990=7,1,(IF(WEEKDAY(B2990)=1,2,IF(WEEKDAY(B2990)=7,1,0))))))</f>
        <v>2</v>
      </c>
      <c r="G2990" s="786">
        <f>VLOOKUP(C2990,METADATA!$J$5:$Q$29,IF(E2990="HI",2,IF(E2990="LO",6,10))+IF(D2990=1,2,IF(D2990=7,1,(IF(WEEKDAY(B2990)=1,2,IF(WEEKDAY(B2990)=7,1,0))))))</f>
        <v>2</v>
      </c>
      <c r="H2990" s="787">
        <v>13765.25</v>
      </c>
      <c r="I2990" s="788">
        <v>3223.9399719238281</v>
      </c>
      <c r="K2990" s="795">
        <v>856.5</v>
      </c>
      <c r="M2990" s="798">
        <f t="shared" si="139"/>
        <v>14137.747221713515</v>
      </c>
      <c r="N2990" s="303"/>
      <c r="S2990" s="786">
        <v>0</v>
      </c>
      <c r="T2990" s="781">
        <f>VLOOKUP(C2990,METADATA!$J$5:$Q$29,IF(E2990="HI",2,IF(E2990="LO",6,10))+IF(S2990=1,2,IF(D2990=7,1,(IF(WEEKDAY(B2990)=1,2,IF(WEEKDAY(B2990)=7,1,0))))))</f>
        <v>2</v>
      </c>
      <c r="U2990" s="781">
        <f>VLOOKUP(C2990,METADATA!$A$5:$H$29,IF(E2990="HI",2,IF(E2990="LO",6,10))+IF(S2990=1,2,IF(D2990=7,1,(IF(WEEKDAY(B2990)=1,2,IF(WEEKDAY(B2990)=7,1,0))))))</f>
        <v>2</v>
      </c>
    </row>
    <row r="2991" spans="2:21" ht="13.95" customHeight="1" x14ac:dyDescent="0.25">
      <c r="B2991" s="784">
        <f t="shared" si="140"/>
        <v>45507</v>
      </c>
      <c r="C2991" s="785">
        <v>11</v>
      </c>
      <c r="D2991" s="786">
        <f>IFERROR((INDEX(METADATA!$T$2:$T$20,MATCH(B2991,METADATA!$S$2:$S$20,0))),0)</f>
        <v>0</v>
      </c>
      <c r="E2991" s="785" t="str">
        <f t="shared" si="138"/>
        <v>HI</v>
      </c>
      <c r="F2991" s="786">
        <f>VLOOKUP(C2991,METADATA!$A$5:$H$29,IF(E2991="HI",2,IF(E2991="LO",6,10))+IF(D2991=1,2,IF(D2991=7,1,(IF(WEEKDAY(B2991)=1,2,IF(WEEKDAY(B2991)=7,1,0))))))</f>
        <v>2</v>
      </c>
      <c r="G2991" s="786">
        <f>VLOOKUP(C2991,METADATA!$J$5:$Q$29,IF(E2991="HI",2,IF(E2991="LO",6,10))+IF(D2991=1,2,IF(D2991=7,1,(IF(WEEKDAY(B2991)=1,2,IF(WEEKDAY(B2991)=7,1,0))))))</f>
        <v>2</v>
      </c>
      <c r="H2991" s="787">
        <v>12689.75</v>
      </c>
      <c r="I2991" s="788">
        <v>3389.8949127197266</v>
      </c>
      <c r="K2991" s="795">
        <v>824.32500000000005</v>
      </c>
      <c r="M2991" s="798">
        <f t="shared" si="139"/>
        <v>13134.730396235131</v>
      </c>
      <c r="N2991" s="303"/>
      <c r="S2991" s="786">
        <v>0</v>
      </c>
      <c r="T2991" s="781">
        <f>VLOOKUP(C2991,METADATA!$J$5:$Q$29,IF(E2991="HI",2,IF(E2991="LO",6,10))+IF(S2991=1,2,IF(D2991=7,1,(IF(WEEKDAY(B2991)=1,2,IF(WEEKDAY(B2991)=7,1,0))))))</f>
        <v>2</v>
      </c>
      <c r="U2991" s="781">
        <f>VLOOKUP(C2991,METADATA!$A$5:$H$29,IF(E2991="HI",2,IF(E2991="LO",6,10))+IF(S2991=1,2,IF(D2991=7,1,(IF(WEEKDAY(B2991)=1,2,IF(WEEKDAY(B2991)=7,1,0))))))</f>
        <v>2</v>
      </c>
    </row>
    <row r="2992" spans="2:21" ht="13.95" customHeight="1" x14ac:dyDescent="0.25">
      <c r="B2992" s="784">
        <f t="shared" si="140"/>
        <v>45507</v>
      </c>
      <c r="C2992" s="785">
        <v>12</v>
      </c>
      <c r="D2992" s="786">
        <f>IFERROR((INDEX(METADATA!$T$2:$T$20,MATCH(B2992,METADATA!$S$2:$S$20,0))),0)</f>
        <v>0</v>
      </c>
      <c r="E2992" s="785" t="str">
        <f t="shared" si="138"/>
        <v>HI</v>
      </c>
      <c r="F2992" s="786">
        <f>VLOOKUP(C2992,METADATA!$A$5:$H$29,IF(E2992="HI",2,IF(E2992="LO",6,10))+IF(D2992=1,2,IF(D2992=7,1,(IF(WEEKDAY(B2992)=1,2,IF(WEEKDAY(B2992)=7,1,0))))))</f>
        <v>3</v>
      </c>
      <c r="G2992" s="786">
        <f>VLOOKUP(C2992,METADATA!$J$5:$Q$29,IF(E2992="HI",2,IF(E2992="LO",6,10))+IF(D2992=1,2,IF(D2992=7,1,(IF(WEEKDAY(B2992)=1,2,IF(WEEKDAY(B2992)=7,1,0))))))</f>
        <v>3</v>
      </c>
      <c r="H2992" s="787">
        <v>12222.25</v>
      </c>
      <c r="I2992" s="788">
        <v>3601.8350219726563</v>
      </c>
      <c r="K2992" s="795">
        <v>882.73749999999995</v>
      </c>
      <c r="M2992" s="798">
        <f t="shared" si="139"/>
        <v>12741.923347281947</v>
      </c>
      <c r="N2992" s="303"/>
      <c r="S2992" s="786">
        <v>0</v>
      </c>
      <c r="T2992" s="781">
        <f>VLOOKUP(C2992,METADATA!$J$5:$Q$29,IF(E2992="HI",2,IF(E2992="LO",6,10))+IF(S2992=1,2,IF(D2992=7,1,(IF(WEEKDAY(B2992)=1,2,IF(WEEKDAY(B2992)=7,1,0))))))</f>
        <v>3</v>
      </c>
      <c r="U2992" s="781">
        <f>VLOOKUP(C2992,METADATA!$A$5:$H$29,IF(E2992="HI",2,IF(E2992="LO",6,10))+IF(S2992=1,2,IF(D2992=7,1,(IF(WEEKDAY(B2992)=1,2,IF(WEEKDAY(B2992)=7,1,0))))))</f>
        <v>3</v>
      </c>
    </row>
    <row r="2993" spans="2:21" ht="13.95" customHeight="1" x14ac:dyDescent="0.25">
      <c r="B2993" s="784">
        <f t="shared" si="140"/>
        <v>45507</v>
      </c>
      <c r="C2993" s="785">
        <v>13</v>
      </c>
      <c r="D2993" s="786">
        <f>IFERROR((INDEX(METADATA!$T$2:$T$20,MATCH(B2993,METADATA!$S$2:$S$20,0))),0)</f>
        <v>0</v>
      </c>
      <c r="E2993" s="785" t="str">
        <f t="shared" si="138"/>
        <v>HI</v>
      </c>
      <c r="F2993" s="786">
        <f>VLOOKUP(C2993,METADATA!$A$5:$H$29,IF(E2993="HI",2,IF(E2993="LO",6,10))+IF(D2993=1,2,IF(D2993=7,1,(IF(WEEKDAY(B2993)=1,2,IF(WEEKDAY(B2993)=7,1,0))))))</f>
        <v>3</v>
      </c>
      <c r="G2993" s="786">
        <f>VLOOKUP(C2993,METADATA!$J$5:$Q$29,IF(E2993="HI",2,IF(E2993="LO",6,10))+IF(D2993=1,2,IF(D2993=7,1,(IF(WEEKDAY(B2993)=1,2,IF(WEEKDAY(B2993)=7,1,0))))))</f>
        <v>3</v>
      </c>
      <c r="H2993" s="787">
        <v>11758.25</v>
      </c>
      <c r="I2993" s="788">
        <v>4238.5901184082031</v>
      </c>
      <c r="K2993" s="795">
        <v>909.3125</v>
      </c>
      <c r="M2993" s="798">
        <f t="shared" si="139"/>
        <v>12498.88352031363</v>
      </c>
      <c r="N2993" s="303"/>
      <c r="S2993" s="786">
        <v>0</v>
      </c>
      <c r="T2993" s="781">
        <f>VLOOKUP(C2993,METADATA!$J$5:$Q$29,IF(E2993="HI",2,IF(E2993="LO",6,10))+IF(S2993=1,2,IF(D2993=7,1,(IF(WEEKDAY(B2993)=1,2,IF(WEEKDAY(B2993)=7,1,0))))))</f>
        <v>3</v>
      </c>
      <c r="U2993" s="781">
        <f>VLOOKUP(C2993,METADATA!$A$5:$H$29,IF(E2993="HI",2,IF(E2993="LO",6,10))+IF(S2993=1,2,IF(D2993=7,1,(IF(WEEKDAY(B2993)=1,2,IF(WEEKDAY(B2993)=7,1,0))))))</f>
        <v>3</v>
      </c>
    </row>
    <row r="2994" spans="2:21" ht="13.95" customHeight="1" x14ac:dyDescent="0.25">
      <c r="B2994" s="784">
        <f t="shared" si="140"/>
        <v>45507</v>
      </c>
      <c r="C2994" s="785">
        <v>14</v>
      </c>
      <c r="D2994" s="786">
        <f>IFERROR((INDEX(METADATA!$T$2:$T$20,MATCH(B2994,METADATA!$S$2:$S$20,0))),0)</f>
        <v>0</v>
      </c>
      <c r="E2994" s="785" t="str">
        <f t="shared" si="138"/>
        <v>HI</v>
      </c>
      <c r="F2994" s="786">
        <f>VLOOKUP(C2994,METADATA!$A$5:$H$29,IF(E2994="HI",2,IF(E2994="LO",6,10))+IF(D2994=1,2,IF(D2994=7,1,(IF(WEEKDAY(B2994)=1,2,IF(WEEKDAY(B2994)=7,1,0))))))</f>
        <v>3</v>
      </c>
      <c r="G2994" s="786">
        <f>VLOOKUP(C2994,METADATA!$J$5:$Q$29,IF(E2994="HI",2,IF(E2994="LO",6,10))+IF(D2994=1,2,IF(D2994=7,1,(IF(WEEKDAY(B2994)=1,2,IF(WEEKDAY(B2994)=7,1,0))))))</f>
        <v>3</v>
      </c>
      <c r="H2994" s="787">
        <v>11482.75</v>
      </c>
      <c r="I2994" s="788">
        <v>3824.7674560546875</v>
      </c>
      <c r="K2994" s="795">
        <v>905.6</v>
      </c>
      <c r="M2994" s="798">
        <f t="shared" si="139"/>
        <v>12102.991103665037</v>
      </c>
      <c r="N2994" s="303"/>
      <c r="S2994" s="786">
        <v>0</v>
      </c>
      <c r="T2994" s="781">
        <f>VLOOKUP(C2994,METADATA!$J$5:$Q$29,IF(E2994="HI",2,IF(E2994="LO",6,10))+IF(S2994=1,2,IF(D2994=7,1,(IF(WEEKDAY(B2994)=1,2,IF(WEEKDAY(B2994)=7,1,0))))))</f>
        <v>3</v>
      </c>
      <c r="U2994" s="781">
        <f>VLOOKUP(C2994,METADATA!$A$5:$H$29,IF(E2994="HI",2,IF(E2994="LO",6,10))+IF(S2994=1,2,IF(D2994=7,1,(IF(WEEKDAY(B2994)=1,2,IF(WEEKDAY(B2994)=7,1,0))))))</f>
        <v>3</v>
      </c>
    </row>
    <row r="2995" spans="2:21" ht="13.95" customHeight="1" x14ac:dyDescent="0.25">
      <c r="B2995" s="784">
        <f t="shared" si="140"/>
        <v>45507</v>
      </c>
      <c r="C2995" s="785">
        <v>15</v>
      </c>
      <c r="D2995" s="786">
        <f>IFERROR((INDEX(METADATA!$T$2:$T$20,MATCH(B2995,METADATA!$S$2:$S$20,0))),0)</f>
        <v>0</v>
      </c>
      <c r="E2995" s="785" t="str">
        <f t="shared" si="138"/>
        <v>HI</v>
      </c>
      <c r="F2995" s="786">
        <f>VLOOKUP(C2995,METADATA!$A$5:$H$29,IF(E2995="HI",2,IF(E2995="LO",6,10))+IF(D2995=1,2,IF(D2995=7,1,(IF(WEEKDAY(B2995)=1,2,IF(WEEKDAY(B2995)=7,1,0))))))</f>
        <v>3</v>
      </c>
      <c r="G2995" s="786">
        <f>VLOOKUP(C2995,METADATA!$J$5:$Q$29,IF(E2995="HI",2,IF(E2995="LO",6,10))+IF(D2995=1,2,IF(D2995=7,1,(IF(WEEKDAY(B2995)=1,2,IF(WEEKDAY(B2995)=7,1,0))))))</f>
        <v>3</v>
      </c>
      <c r="H2995" s="787">
        <v>11188.5</v>
      </c>
      <c r="I2995" s="788">
        <v>3212.6400146484375</v>
      </c>
      <c r="K2995" s="795">
        <v>913.98749999999995</v>
      </c>
      <c r="M2995" s="798">
        <f t="shared" si="139"/>
        <v>11640.600848483737</v>
      </c>
      <c r="N2995" s="303"/>
      <c r="S2995" s="786">
        <v>0</v>
      </c>
      <c r="T2995" s="781">
        <f>VLOOKUP(C2995,METADATA!$J$5:$Q$29,IF(E2995="HI",2,IF(E2995="LO",6,10))+IF(S2995=1,2,IF(D2995=7,1,(IF(WEEKDAY(B2995)=1,2,IF(WEEKDAY(B2995)=7,1,0))))))</f>
        <v>3</v>
      </c>
      <c r="U2995" s="781">
        <f>VLOOKUP(C2995,METADATA!$A$5:$H$29,IF(E2995="HI",2,IF(E2995="LO",6,10))+IF(S2995=1,2,IF(D2995=7,1,(IF(WEEKDAY(B2995)=1,2,IF(WEEKDAY(B2995)=7,1,0))))))</f>
        <v>3</v>
      </c>
    </row>
    <row r="2996" spans="2:21" ht="13.95" customHeight="1" x14ac:dyDescent="0.25">
      <c r="B2996" s="784">
        <f t="shared" si="140"/>
        <v>45507</v>
      </c>
      <c r="C2996" s="785">
        <v>16</v>
      </c>
      <c r="D2996" s="786">
        <f>IFERROR((INDEX(METADATA!$T$2:$T$20,MATCH(B2996,METADATA!$S$2:$S$20,0))),0)</f>
        <v>0</v>
      </c>
      <c r="E2996" s="785" t="str">
        <f t="shared" si="138"/>
        <v>HI</v>
      </c>
      <c r="F2996" s="786">
        <f>VLOOKUP(C2996,METADATA!$A$5:$H$29,IF(E2996="HI",2,IF(E2996="LO",6,10))+IF(D2996=1,2,IF(D2996=7,1,(IF(WEEKDAY(B2996)=1,2,IF(WEEKDAY(B2996)=7,1,0))))))</f>
        <v>3</v>
      </c>
      <c r="G2996" s="786">
        <f>VLOOKUP(C2996,METADATA!$J$5:$Q$29,IF(E2996="HI",2,IF(E2996="LO",6,10))+IF(D2996=1,2,IF(D2996=7,1,(IF(WEEKDAY(B2996)=1,2,IF(WEEKDAY(B2996)=7,1,0))))))</f>
        <v>3</v>
      </c>
      <c r="H2996" s="787">
        <v>11365.75</v>
      </c>
      <c r="I2996" s="788">
        <v>3020.7200775146484</v>
      </c>
      <c r="K2996" s="795">
        <v>902.26250000000005</v>
      </c>
      <c r="M2996" s="798">
        <f t="shared" si="139"/>
        <v>11760.315593095285</v>
      </c>
      <c r="N2996" s="303"/>
      <c r="S2996" s="786">
        <v>0</v>
      </c>
      <c r="T2996" s="781">
        <f>VLOOKUP(C2996,METADATA!$J$5:$Q$29,IF(E2996="HI",2,IF(E2996="LO",6,10))+IF(S2996=1,2,IF(D2996=7,1,(IF(WEEKDAY(B2996)=1,2,IF(WEEKDAY(B2996)=7,1,0))))))</f>
        <v>3</v>
      </c>
      <c r="U2996" s="781">
        <f>VLOOKUP(C2996,METADATA!$A$5:$H$29,IF(E2996="HI",2,IF(E2996="LO",6,10))+IF(S2996=1,2,IF(D2996=7,1,(IF(WEEKDAY(B2996)=1,2,IF(WEEKDAY(B2996)=7,1,0))))))</f>
        <v>3</v>
      </c>
    </row>
    <row r="2997" spans="2:21" ht="13.95" customHeight="1" x14ac:dyDescent="0.25">
      <c r="B2997" s="784">
        <f t="shared" si="140"/>
        <v>45507</v>
      </c>
      <c r="C2997" s="785">
        <v>17</v>
      </c>
      <c r="D2997" s="786">
        <f>IFERROR((INDEX(METADATA!$T$2:$T$20,MATCH(B2997,METADATA!$S$2:$S$20,0))),0)</f>
        <v>0</v>
      </c>
      <c r="E2997" s="785" t="str">
        <f t="shared" si="138"/>
        <v>HI</v>
      </c>
      <c r="F2997" s="786">
        <f>VLOOKUP(C2997,METADATA!$A$5:$H$29,IF(E2997="HI",2,IF(E2997="LO",6,10))+IF(D2997=1,2,IF(D2997=7,1,(IF(WEEKDAY(B2997)=1,2,IF(WEEKDAY(B2997)=7,1,0))))))</f>
        <v>2</v>
      </c>
      <c r="G2997" s="786">
        <f>VLOOKUP(C2997,METADATA!$J$5:$Q$29,IF(E2997="HI",2,IF(E2997="LO",6,10))+IF(D2997=1,2,IF(D2997=7,1,(IF(WEEKDAY(B2997)=1,2,IF(WEEKDAY(B2997)=7,1,0))))))</f>
        <v>3</v>
      </c>
      <c r="H2997" s="787">
        <v>11349.25</v>
      </c>
      <c r="I2997" s="788">
        <v>3529.8400421142578</v>
      </c>
      <c r="K2997" s="795">
        <v>933.76250000000005</v>
      </c>
      <c r="M2997" s="798">
        <f t="shared" si="139"/>
        <v>11885.50572274538</v>
      </c>
      <c r="N2997" s="303"/>
      <c r="S2997" s="786">
        <v>0</v>
      </c>
      <c r="T2997" s="781">
        <f>VLOOKUP(C2997,METADATA!$J$5:$Q$29,IF(E2997="HI",2,IF(E2997="LO",6,10))+IF(S2997=1,2,IF(D2997=7,1,(IF(WEEKDAY(B2997)=1,2,IF(WEEKDAY(B2997)=7,1,0))))))</f>
        <v>3</v>
      </c>
      <c r="U2997" s="781">
        <f>VLOOKUP(C2997,METADATA!$A$5:$H$29,IF(E2997="HI",2,IF(E2997="LO",6,10))+IF(S2997=1,2,IF(D2997=7,1,(IF(WEEKDAY(B2997)=1,2,IF(WEEKDAY(B2997)=7,1,0))))))</f>
        <v>2</v>
      </c>
    </row>
    <row r="2998" spans="2:21" ht="13.95" customHeight="1" x14ac:dyDescent="0.25">
      <c r="B2998" s="784">
        <f t="shared" si="140"/>
        <v>45507</v>
      </c>
      <c r="C2998" s="785">
        <v>18</v>
      </c>
      <c r="D2998" s="786">
        <f>IFERROR((INDEX(METADATA!$T$2:$T$20,MATCH(B2998,METADATA!$S$2:$S$20,0))),0)</f>
        <v>0</v>
      </c>
      <c r="E2998" s="785" t="str">
        <f t="shared" si="138"/>
        <v>HI</v>
      </c>
      <c r="F2998" s="786">
        <f>VLOOKUP(C2998,METADATA!$A$5:$H$29,IF(E2998="HI",2,IF(E2998="LO",6,10))+IF(D2998=1,2,IF(D2998=7,1,(IF(WEEKDAY(B2998)=1,2,IF(WEEKDAY(B2998)=7,1,0))))))</f>
        <v>2</v>
      </c>
      <c r="G2998" s="786">
        <f>VLOOKUP(C2998,METADATA!$J$5:$Q$29,IF(E2998="HI",2,IF(E2998="LO",6,10))+IF(D2998=1,2,IF(D2998=7,1,(IF(WEEKDAY(B2998)=1,2,IF(WEEKDAY(B2998)=7,1,0))))))</f>
        <v>2</v>
      </c>
      <c r="H2998" s="787">
        <v>11448</v>
      </c>
      <c r="I2998" s="788">
        <v>3469.4299621582031</v>
      </c>
      <c r="K2998" s="795">
        <v>0</v>
      </c>
      <c r="M2998" s="798">
        <f t="shared" si="139"/>
        <v>11962.175732797152</v>
      </c>
      <c r="N2998" s="303"/>
      <c r="S2998" s="786">
        <v>0</v>
      </c>
      <c r="T2998" s="781">
        <f>VLOOKUP(C2998,METADATA!$J$5:$Q$29,IF(E2998="HI",2,IF(E2998="LO",6,10))+IF(S2998=1,2,IF(D2998=7,1,(IF(WEEKDAY(B2998)=1,2,IF(WEEKDAY(B2998)=7,1,0))))))</f>
        <v>2</v>
      </c>
      <c r="U2998" s="781">
        <f>VLOOKUP(C2998,METADATA!$A$5:$H$29,IF(E2998="HI",2,IF(E2998="LO",6,10))+IF(S2998=1,2,IF(D2998=7,1,(IF(WEEKDAY(B2998)=1,2,IF(WEEKDAY(B2998)=7,1,0))))))</f>
        <v>2</v>
      </c>
    </row>
    <row r="2999" spans="2:21" ht="13.95" customHeight="1" x14ac:dyDescent="0.25">
      <c r="B2999" s="784">
        <f t="shared" si="140"/>
        <v>45507</v>
      </c>
      <c r="C2999" s="785">
        <v>19</v>
      </c>
      <c r="D2999" s="786">
        <f>IFERROR((INDEX(METADATA!$T$2:$T$20,MATCH(B2999,METADATA!$S$2:$S$20,0))),0)</f>
        <v>0</v>
      </c>
      <c r="E2999" s="785" t="str">
        <f t="shared" si="138"/>
        <v>HI</v>
      </c>
      <c r="F2999" s="786">
        <f>VLOOKUP(C2999,METADATA!$A$5:$H$29,IF(E2999="HI",2,IF(E2999="LO",6,10))+IF(D2999=1,2,IF(D2999=7,1,(IF(WEEKDAY(B2999)=1,2,IF(WEEKDAY(B2999)=7,1,0))))))</f>
        <v>3</v>
      </c>
      <c r="G2999" s="786">
        <f>VLOOKUP(C2999,METADATA!$J$5:$Q$29,IF(E2999="HI",2,IF(E2999="LO",6,10))+IF(D2999=1,2,IF(D2999=7,1,(IF(WEEKDAY(B2999)=1,2,IF(WEEKDAY(B2999)=7,1,0))))))</f>
        <v>2</v>
      </c>
      <c r="H2999" s="787">
        <v>11447.25</v>
      </c>
      <c r="I2999" s="788">
        <v>3500.9249877929688</v>
      </c>
      <c r="K2999" s="795">
        <v>0</v>
      </c>
      <c r="M2999" s="798">
        <f t="shared" si="139"/>
        <v>11970.631074953952</v>
      </c>
      <c r="N2999" s="303"/>
      <c r="S2999" s="786">
        <v>0</v>
      </c>
      <c r="T2999" s="781">
        <f>VLOOKUP(C2999,METADATA!$J$5:$Q$29,IF(E2999="HI",2,IF(E2999="LO",6,10))+IF(S2999=1,2,IF(D2999=7,1,(IF(WEEKDAY(B2999)=1,2,IF(WEEKDAY(B2999)=7,1,0))))))</f>
        <v>2</v>
      </c>
      <c r="U2999" s="781">
        <f>VLOOKUP(C2999,METADATA!$A$5:$H$29,IF(E2999="HI",2,IF(E2999="LO",6,10))+IF(S2999=1,2,IF(D2999=7,1,(IF(WEEKDAY(B2999)=1,2,IF(WEEKDAY(B2999)=7,1,0))))))</f>
        <v>3</v>
      </c>
    </row>
    <row r="3000" spans="2:21" ht="13.95" customHeight="1" x14ac:dyDescent="0.25">
      <c r="B3000" s="784">
        <f t="shared" si="140"/>
        <v>45507</v>
      </c>
      <c r="C3000" s="785">
        <v>20</v>
      </c>
      <c r="D3000" s="786">
        <f>IFERROR((INDEX(METADATA!$T$2:$T$20,MATCH(B3000,METADATA!$S$2:$S$20,0))),0)</f>
        <v>0</v>
      </c>
      <c r="E3000" s="785" t="str">
        <f t="shared" si="138"/>
        <v>HI</v>
      </c>
      <c r="F3000" s="786">
        <f>VLOOKUP(C3000,METADATA!$A$5:$H$29,IF(E3000="HI",2,IF(E3000="LO",6,10))+IF(D3000=1,2,IF(D3000=7,1,(IF(WEEKDAY(B3000)=1,2,IF(WEEKDAY(B3000)=7,1,0))))))</f>
        <v>3</v>
      </c>
      <c r="G3000" s="786">
        <f>VLOOKUP(C3000,METADATA!$J$5:$Q$29,IF(E3000="HI",2,IF(E3000="LO",6,10))+IF(D3000=1,2,IF(D3000=7,1,(IF(WEEKDAY(B3000)=1,2,IF(WEEKDAY(B3000)=7,1,0))))))</f>
        <v>3</v>
      </c>
      <c r="H3000" s="787">
        <v>11182.25</v>
      </c>
      <c r="I3000" s="788">
        <v>3989.6999816894531</v>
      </c>
      <c r="K3000" s="795">
        <v>0</v>
      </c>
      <c r="M3000" s="798">
        <f t="shared" si="139"/>
        <v>11872.675393793634</v>
      </c>
      <c r="N3000" s="303"/>
      <c r="S3000" s="786">
        <v>0</v>
      </c>
      <c r="T3000" s="781">
        <f>VLOOKUP(C3000,METADATA!$J$5:$Q$29,IF(E3000="HI",2,IF(E3000="LO",6,10))+IF(S3000=1,2,IF(D3000=7,1,(IF(WEEKDAY(B3000)=1,2,IF(WEEKDAY(B3000)=7,1,0))))))</f>
        <v>3</v>
      </c>
      <c r="U3000" s="781">
        <f>VLOOKUP(C3000,METADATA!$A$5:$H$29,IF(E3000="HI",2,IF(E3000="LO",6,10))+IF(S3000=1,2,IF(D3000=7,1,(IF(WEEKDAY(B3000)=1,2,IF(WEEKDAY(B3000)=7,1,0))))))</f>
        <v>3</v>
      </c>
    </row>
    <row r="3001" spans="2:21" ht="13.95" customHeight="1" x14ac:dyDescent="0.25">
      <c r="B3001" s="784">
        <f t="shared" si="140"/>
        <v>45507</v>
      </c>
      <c r="C3001" s="785">
        <v>21</v>
      </c>
      <c r="D3001" s="786">
        <f>IFERROR((INDEX(METADATA!$T$2:$T$20,MATCH(B3001,METADATA!$S$2:$S$20,0))),0)</f>
        <v>0</v>
      </c>
      <c r="E3001" s="785" t="str">
        <f t="shared" si="138"/>
        <v>HI</v>
      </c>
      <c r="F3001" s="786">
        <f>VLOOKUP(C3001,METADATA!$A$5:$H$29,IF(E3001="HI",2,IF(E3001="LO",6,10))+IF(D3001=1,2,IF(D3001=7,1,(IF(WEEKDAY(B3001)=1,2,IF(WEEKDAY(B3001)=7,1,0))))))</f>
        <v>3</v>
      </c>
      <c r="G3001" s="786">
        <f>VLOOKUP(C3001,METADATA!$J$5:$Q$29,IF(E3001="HI",2,IF(E3001="LO",6,10))+IF(D3001=1,2,IF(D3001=7,1,(IF(WEEKDAY(B3001)=1,2,IF(WEEKDAY(B3001)=7,1,0))))))</f>
        <v>3</v>
      </c>
      <c r="H3001" s="787">
        <v>10586.5</v>
      </c>
      <c r="I3001" s="788">
        <v>4351.7449951171875</v>
      </c>
      <c r="K3001" s="795">
        <v>0</v>
      </c>
      <c r="M3001" s="798">
        <f t="shared" si="139"/>
        <v>11446.032795363095</v>
      </c>
      <c r="N3001" s="303"/>
      <c r="S3001" s="786">
        <v>0</v>
      </c>
      <c r="T3001" s="781">
        <f>VLOOKUP(C3001,METADATA!$J$5:$Q$29,IF(E3001="HI",2,IF(E3001="LO",6,10))+IF(S3001=1,2,IF(D3001=7,1,(IF(WEEKDAY(B3001)=1,2,IF(WEEKDAY(B3001)=7,1,0))))))</f>
        <v>3</v>
      </c>
      <c r="U3001" s="781">
        <f>VLOOKUP(C3001,METADATA!$A$5:$H$29,IF(E3001="HI",2,IF(E3001="LO",6,10))+IF(S3001=1,2,IF(D3001=7,1,(IF(WEEKDAY(B3001)=1,2,IF(WEEKDAY(B3001)=7,1,0))))))</f>
        <v>3</v>
      </c>
    </row>
    <row r="3002" spans="2:21" ht="13.95" customHeight="1" x14ac:dyDescent="0.25">
      <c r="B3002" s="784">
        <f t="shared" si="140"/>
        <v>45507</v>
      </c>
      <c r="C3002" s="785">
        <v>22</v>
      </c>
      <c r="D3002" s="786">
        <f>IFERROR((INDEX(METADATA!$T$2:$T$20,MATCH(B3002,METADATA!$S$2:$S$20,0))),0)</f>
        <v>0</v>
      </c>
      <c r="E3002" s="785" t="str">
        <f t="shared" si="138"/>
        <v>HI</v>
      </c>
      <c r="F3002" s="786">
        <f>VLOOKUP(C3002,METADATA!$A$5:$H$29,IF(E3002="HI",2,IF(E3002="LO",6,10))+IF(D3002=1,2,IF(D3002=7,1,(IF(WEEKDAY(B3002)=1,2,IF(WEEKDAY(B3002)=7,1,0))))))</f>
        <v>3</v>
      </c>
      <c r="G3002" s="786">
        <f>VLOOKUP(C3002,METADATA!$J$5:$Q$29,IF(E3002="HI",2,IF(E3002="LO",6,10))+IF(D3002=1,2,IF(D3002=7,1,(IF(WEEKDAY(B3002)=1,2,IF(WEEKDAY(B3002)=7,1,0))))))</f>
        <v>3</v>
      </c>
      <c r="H3002" s="787">
        <v>9620</v>
      </c>
      <c r="I3002" s="788">
        <v>4269.1700134277344</v>
      </c>
      <c r="K3002" s="795">
        <v>0</v>
      </c>
      <c r="M3002" s="798">
        <f t="shared" si="139"/>
        <v>10524.74287588778</v>
      </c>
      <c r="N3002" s="303"/>
      <c r="S3002" s="786">
        <v>0</v>
      </c>
      <c r="T3002" s="781">
        <f>VLOOKUP(C3002,METADATA!$J$5:$Q$29,IF(E3002="HI",2,IF(E3002="LO",6,10))+IF(S3002=1,2,IF(D3002=7,1,(IF(WEEKDAY(B3002)=1,2,IF(WEEKDAY(B3002)=7,1,0))))))</f>
        <v>3</v>
      </c>
      <c r="U3002" s="781">
        <f>VLOOKUP(C3002,METADATA!$A$5:$H$29,IF(E3002="HI",2,IF(E3002="LO",6,10))+IF(S3002=1,2,IF(D3002=7,1,(IF(WEEKDAY(B3002)=1,2,IF(WEEKDAY(B3002)=7,1,0))))))</f>
        <v>3</v>
      </c>
    </row>
    <row r="3003" spans="2:21" ht="13.95" customHeight="1" x14ac:dyDescent="0.25">
      <c r="B3003" s="784">
        <f t="shared" si="140"/>
        <v>45507</v>
      </c>
      <c r="C3003" s="785">
        <v>23</v>
      </c>
      <c r="D3003" s="786">
        <f>IFERROR((INDEX(METADATA!$T$2:$T$20,MATCH(B3003,METADATA!$S$2:$S$20,0))),0)</f>
        <v>0</v>
      </c>
      <c r="E3003" s="785" t="str">
        <f t="shared" si="138"/>
        <v>HI</v>
      </c>
      <c r="F3003" s="786">
        <f>VLOOKUP(C3003,METADATA!$A$5:$H$29,IF(E3003="HI",2,IF(E3003="LO",6,10))+IF(D3003=1,2,IF(D3003=7,1,(IF(WEEKDAY(B3003)=1,2,IF(WEEKDAY(B3003)=7,1,0))))))</f>
        <v>3</v>
      </c>
      <c r="G3003" s="786">
        <f>VLOOKUP(C3003,METADATA!$J$5:$Q$29,IF(E3003="HI",2,IF(E3003="LO",6,10))+IF(D3003=1,2,IF(D3003=7,1,(IF(WEEKDAY(B3003)=1,2,IF(WEEKDAY(B3003)=7,1,0))))))</f>
        <v>3</v>
      </c>
      <c r="H3003" s="787">
        <v>8748</v>
      </c>
      <c r="I3003" s="788">
        <v>4190.0600891113281</v>
      </c>
      <c r="K3003" s="795">
        <v>0</v>
      </c>
      <c r="M3003" s="798">
        <f t="shared" si="139"/>
        <v>9699.696260727118</v>
      </c>
      <c r="N3003" s="303"/>
      <c r="S3003" s="786">
        <v>0</v>
      </c>
      <c r="T3003" s="781">
        <f>VLOOKUP(C3003,METADATA!$J$5:$Q$29,IF(E3003="HI",2,IF(E3003="LO",6,10))+IF(S3003=1,2,IF(D3003=7,1,(IF(WEEKDAY(B3003)=1,2,IF(WEEKDAY(B3003)=7,1,0))))))</f>
        <v>3</v>
      </c>
      <c r="U3003" s="781">
        <f>VLOOKUP(C3003,METADATA!$A$5:$H$29,IF(E3003="HI",2,IF(E3003="LO",6,10))+IF(S3003=1,2,IF(D3003=7,1,(IF(WEEKDAY(B3003)=1,2,IF(WEEKDAY(B3003)=7,1,0))))))</f>
        <v>3</v>
      </c>
    </row>
    <row r="3004" spans="2:21" ht="13.95" customHeight="1" x14ac:dyDescent="0.25">
      <c r="B3004" s="784">
        <f t="shared" si="140"/>
        <v>45508</v>
      </c>
      <c r="C3004" s="785">
        <v>0</v>
      </c>
      <c r="D3004" s="786">
        <f>IFERROR((INDEX(METADATA!$T$2:$T$20,MATCH(B3004,METADATA!$S$2:$S$20,0))),0)</f>
        <v>0</v>
      </c>
      <c r="E3004" s="785" t="str">
        <f t="shared" si="138"/>
        <v>HI</v>
      </c>
      <c r="F3004" s="786">
        <f>VLOOKUP(C3004,METADATA!$A$5:$H$29,IF(E3004="HI",2,IF(E3004="LO",6,10))+IF(D3004=1,2,IF(D3004=7,1,(IF(WEEKDAY(B3004)=1,2,IF(WEEKDAY(B3004)=7,1,0))))))</f>
        <v>3</v>
      </c>
      <c r="G3004" s="786">
        <f>VLOOKUP(C3004,METADATA!$J$5:$Q$29,IF(E3004="HI",2,IF(E3004="LO",6,10))+IF(D3004=1,2,IF(D3004=7,1,(IF(WEEKDAY(B3004)=1,2,IF(WEEKDAY(B3004)=7,1,0))))))</f>
        <v>3</v>
      </c>
      <c r="H3004" s="787">
        <v>8205</v>
      </c>
      <c r="I3004" s="788">
        <v>3328.3800048828125</v>
      </c>
      <c r="K3004" s="795">
        <v>0</v>
      </c>
      <c r="M3004" s="798">
        <f t="shared" si="139"/>
        <v>8854.3852670246797</v>
      </c>
      <c r="N3004" s="303"/>
      <c r="S3004" s="786">
        <v>0</v>
      </c>
      <c r="T3004" s="781">
        <f>VLOOKUP(C3004,METADATA!$J$5:$Q$29,IF(E3004="HI",2,IF(E3004="LO",6,10))+IF(S3004=1,2,IF(D3004=7,1,(IF(WEEKDAY(B3004)=1,2,IF(WEEKDAY(B3004)=7,1,0))))))</f>
        <v>3</v>
      </c>
      <c r="U3004" s="781">
        <f>VLOOKUP(C3004,METADATA!$A$5:$H$29,IF(E3004="HI",2,IF(E3004="LO",6,10))+IF(S3004=1,2,IF(D3004=7,1,(IF(WEEKDAY(B3004)=1,2,IF(WEEKDAY(B3004)=7,1,0))))))</f>
        <v>3</v>
      </c>
    </row>
    <row r="3005" spans="2:21" ht="13.95" customHeight="1" x14ac:dyDescent="0.25">
      <c r="B3005" s="784">
        <f t="shared" si="140"/>
        <v>45508</v>
      </c>
      <c r="C3005" s="785">
        <v>1</v>
      </c>
      <c r="D3005" s="786">
        <f>IFERROR((INDEX(METADATA!$T$2:$T$20,MATCH(B3005,METADATA!$S$2:$S$20,0))),0)</f>
        <v>0</v>
      </c>
      <c r="E3005" s="785" t="str">
        <f t="shared" si="138"/>
        <v>HI</v>
      </c>
      <c r="F3005" s="786">
        <f>VLOOKUP(C3005,METADATA!$A$5:$H$29,IF(E3005="HI",2,IF(E3005="LO",6,10))+IF(D3005=1,2,IF(D3005=7,1,(IF(WEEKDAY(B3005)=1,2,IF(WEEKDAY(B3005)=7,1,0))))))</f>
        <v>3</v>
      </c>
      <c r="G3005" s="786">
        <f>VLOOKUP(C3005,METADATA!$J$5:$Q$29,IF(E3005="HI",2,IF(E3005="LO",6,10))+IF(D3005=1,2,IF(D3005=7,1,(IF(WEEKDAY(B3005)=1,2,IF(WEEKDAY(B3005)=7,1,0))))))</f>
        <v>3</v>
      </c>
      <c r="H3005" s="787">
        <v>7872.75</v>
      </c>
      <c r="I3005" s="788">
        <v>4095.3949584960938</v>
      </c>
      <c r="K3005" s="795">
        <v>0</v>
      </c>
      <c r="M3005" s="798">
        <f t="shared" si="139"/>
        <v>8874.2578522699696</v>
      </c>
      <c r="N3005" s="303"/>
      <c r="S3005" s="786">
        <v>0</v>
      </c>
      <c r="T3005" s="781">
        <f>VLOOKUP(C3005,METADATA!$J$5:$Q$29,IF(E3005="HI",2,IF(E3005="LO",6,10))+IF(S3005=1,2,IF(D3005=7,1,(IF(WEEKDAY(B3005)=1,2,IF(WEEKDAY(B3005)=7,1,0))))))</f>
        <v>3</v>
      </c>
      <c r="U3005" s="781">
        <f>VLOOKUP(C3005,METADATA!$A$5:$H$29,IF(E3005="HI",2,IF(E3005="LO",6,10))+IF(S3005=1,2,IF(D3005=7,1,(IF(WEEKDAY(B3005)=1,2,IF(WEEKDAY(B3005)=7,1,0))))))</f>
        <v>3</v>
      </c>
    </row>
    <row r="3006" spans="2:21" ht="13.95" customHeight="1" x14ac:dyDescent="0.25">
      <c r="B3006" s="784">
        <f t="shared" si="140"/>
        <v>45508</v>
      </c>
      <c r="C3006" s="785">
        <v>2</v>
      </c>
      <c r="D3006" s="786">
        <f>IFERROR((INDEX(METADATA!$T$2:$T$20,MATCH(B3006,METADATA!$S$2:$S$20,0))),0)</f>
        <v>0</v>
      </c>
      <c r="E3006" s="785" t="str">
        <f t="shared" si="138"/>
        <v>HI</v>
      </c>
      <c r="F3006" s="786">
        <f>VLOOKUP(C3006,METADATA!$A$5:$H$29,IF(E3006="HI",2,IF(E3006="LO",6,10))+IF(D3006=1,2,IF(D3006=7,1,(IF(WEEKDAY(B3006)=1,2,IF(WEEKDAY(B3006)=7,1,0))))))</f>
        <v>3</v>
      </c>
      <c r="G3006" s="786">
        <f>VLOOKUP(C3006,METADATA!$J$5:$Q$29,IF(E3006="HI",2,IF(E3006="LO",6,10))+IF(D3006=1,2,IF(D3006=7,1,(IF(WEEKDAY(B3006)=1,2,IF(WEEKDAY(B3006)=7,1,0))))))</f>
        <v>3</v>
      </c>
      <c r="H3006" s="787">
        <v>7727</v>
      </c>
      <c r="I3006" s="788">
        <v>4327.3450622558594</v>
      </c>
      <c r="K3006" s="795">
        <v>0</v>
      </c>
      <c r="M3006" s="798">
        <f t="shared" si="139"/>
        <v>8856.2093633693057</v>
      </c>
      <c r="N3006" s="303"/>
      <c r="S3006" s="786">
        <v>0</v>
      </c>
      <c r="T3006" s="781">
        <f>VLOOKUP(C3006,METADATA!$J$5:$Q$29,IF(E3006="HI",2,IF(E3006="LO",6,10))+IF(S3006=1,2,IF(D3006=7,1,(IF(WEEKDAY(B3006)=1,2,IF(WEEKDAY(B3006)=7,1,0))))))</f>
        <v>3</v>
      </c>
      <c r="U3006" s="781">
        <f>VLOOKUP(C3006,METADATA!$A$5:$H$29,IF(E3006="HI",2,IF(E3006="LO",6,10))+IF(S3006=1,2,IF(D3006=7,1,(IF(WEEKDAY(B3006)=1,2,IF(WEEKDAY(B3006)=7,1,0))))))</f>
        <v>3</v>
      </c>
    </row>
    <row r="3007" spans="2:21" ht="13.95" customHeight="1" x14ac:dyDescent="0.25">
      <c r="B3007" s="784">
        <f t="shared" si="140"/>
        <v>45508</v>
      </c>
      <c r="C3007" s="785">
        <v>3</v>
      </c>
      <c r="D3007" s="786">
        <f>IFERROR((INDEX(METADATA!$T$2:$T$20,MATCH(B3007,METADATA!$S$2:$S$20,0))),0)</f>
        <v>0</v>
      </c>
      <c r="E3007" s="785" t="str">
        <f t="shared" si="138"/>
        <v>HI</v>
      </c>
      <c r="F3007" s="786">
        <f>VLOOKUP(C3007,METADATA!$A$5:$H$29,IF(E3007="HI",2,IF(E3007="LO",6,10))+IF(D3007=1,2,IF(D3007=7,1,(IF(WEEKDAY(B3007)=1,2,IF(WEEKDAY(B3007)=7,1,0))))))</f>
        <v>3</v>
      </c>
      <c r="G3007" s="786">
        <f>VLOOKUP(C3007,METADATA!$J$5:$Q$29,IF(E3007="HI",2,IF(E3007="LO",6,10))+IF(D3007=1,2,IF(D3007=7,1,(IF(WEEKDAY(B3007)=1,2,IF(WEEKDAY(B3007)=7,1,0))))))</f>
        <v>3</v>
      </c>
      <c r="H3007" s="787">
        <v>7776.25</v>
      </c>
      <c r="I3007" s="788">
        <v>4253.2849731445313</v>
      </c>
      <c r="K3007" s="795">
        <v>0</v>
      </c>
      <c r="M3007" s="798">
        <f t="shared" si="139"/>
        <v>8863.4359661068847</v>
      </c>
      <c r="N3007" s="303"/>
      <c r="S3007" s="786">
        <v>0</v>
      </c>
      <c r="T3007" s="781">
        <f>VLOOKUP(C3007,METADATA!$J$5:$Q$29,IF(E3007="HI",2,IF(E3007="LO",6,10))+IF(S3007=1,2,IF(D3007=7,1,(IF(WEEKDAY(B3007)=1,2,IF(WEEKDAY(B3007)=7,1,0))))))</f>
        <v>3</v>
      </c>
      <c r="U3007" s="781">
        <f>VLOOKUP(C3007,METADATA!$A$5:$H$29,IF(E3007="HI",2,IF(E3007="LO",6,10))+IF(S3007=1,2,IF(D3007=7,1,(IF(WEEKDAY(B3007)=1,2,IF(WEEKDAY(B3007)=7,1,0))))))</f>
        <v>3</v>
      </c>
    </row>
    <row r="3008" spans="2:21" ht="13.95" customHeight="1" x14ac:dyDescent="0.25">
      <c r="B3008" s="784">
        <f t="shared" si="140"/>
        <v>45508</v>
      </c>
      <c r="C3008" s="785">
        <v>4</v>
      </c>
      <c r="D3008" s="786">
        <f>IFERROR((INDEX(METADATA!$T$2:$T$20,MATCH(B3008,METADATA!$S$2:$S$20,0))),0)</f>
        <v>0</v>
      </c>
      <c r="E3008" s="785" t="str">
        <f t="shared" si="138"/>
        <v>HI</v>
      </c>
      <c r="F3008" s="786">
        <f>VLOOKUP(C3008,METADATA!$A$5:$H$29,IF(E3008="HI",2,IF(E3008="LO",6,10))+IF(D3008=1,2,IF(D3008=7,1,(IF(WEEKDAY(B3008)=1,2,IF(WEEKDAY(B3008)=7,1,0))))))</f>
        <v>3</v>
      </c>
      <c r="G3008" s="786">
        <f>VLOOKUP(C3008,METADATA!$J$5:$Q$29,IF(E3008="HI",2,IF(E3008="LO",6,10))+IF(D3008=1,2,IF(D3008=7,1,(IF(WEEKDAY(B3008)=1,2,IF(WEEKDAY(B3008)=7,1,0))))))</f>
        <v>3</v>
      </c>
      <c r="H3008" s="787">
        <v>7961.25</v>
      </c>
      <c r="I3008" s="788">
        <v>4239.5250854492188</v>
      </c>
      <c r="K3008" s="795">
        <v>0</v>
      </c>
      <c r="M3008" s="798">
        <f t="shared" si="139"/>
        <v>9019.7047907707711</v>
      </c>
      <c r="N3008" s="303"/>
      <c r="S3008" s="786">
        <v>0</v>
      </c>
      <c r="T3008" s="781">
        <f>VLOOKUP(C3008,METADATA!$J$5:$Q$29,IF(E3008="HI",2,IF(E3008="LO",6,10))+IF(S3008=1,2,IF(D3008=7,1,(IF(WEEKDAY(B3008)=1,2,IF(WEEKDAY(B3008)=7,1,0))))))</f>
        <v>3</v>
      </c>
      <c r="U3008" s="781">
        <f>VLOOKUP(C3008,METADATA!$A$5:$H$29,IF(E3008="HI",2,IF(E3008="LO",6,10))+IF(S3008=1,2,IF(D3008=7,1,(IF(WEEKDAY(B3008)=1,2,IF(WEEKDAY(B3008)=7,1,0))))))</f>
        <v>3</v>
      </c>
    </row>
    <row r="3009" spans="2:21" ht="13.95" customHeight="1" x14ac:dyDescent="0.25">
      <c r="B3009" s="784">
        <f t="shared" si="140"/>
        <v>45508</v>
      </c>
      <c r="C3009" s="785">
        <v>5</v>
      </c>
      <c r="D3009" s="786">
        <f>IFERROR((INDEX(METADATA!$T$2:$T$20,MATCH(B3009,METADATA!$S$2:$S$20,0))),0)</f>
        <v>0</v>
      </c>
      <c r="E3009" s="785" t="str">
        <f t="shared" si="138"/>
        <v>HI</v>
      </c>
      <c r="F3009" s="786">
        <f>VLOOKUP(C3009,METADATA!$A$5:$H$29,IF(E3009="HI",2,IF(E3009="LO",6,10))+IF(D3009=1,2,IF(D3009=7,1,(IF(WEEKDAY(B3009)=1,2,IF(WEEKDAY(B3009)=7,1,0))))))</f>
        <v>3</v>
      </c>
      <c r="G3009" s="786">
        <f>VLOOKUP(C3009,METADATA!$J$5:$Q$29,IF(E3009="HI",2,IF(E3009="LO",6,10))+IF(D3009=1,2,IF(D3009=7,1,(IF(WEEKDAY(B3009)=1,2,IF(WEEKDAY(B3009)=7,1,0))))))</f>
        <v>3</v>
      </c>
      <c r="H3009" s="787">
        <v>8053.25</v>
      </c>
      <c r="I3009" s="788">
        <v>4090.1700439453125</v>
      </c>
      <c r="K3009" s="795">
        <v>870.51250000000005</v>
      </c>
      <c r="M3009" s="798">
        <f t="shared" si="139"/>
        <v>9032.4042508563361</v>
      </c>
      <c r="N3009" s="303"/>
      <c r="S3009" s="786">
        <v>0</v>
      </c>
      <c r="T3009" s="781">
        <f>VLOOKUP(C3009,METADATA!$J$5:$Q$29,IF(E3009="HI",2,IF(E3009="LO",6,10))+IF(S3009=1,2,IF(D3009=7,1,(IF(WEEKDAY(B3009)=1,2,IF(WEEKDAY(B3009)=7,1,0))))))</f>
        <v>3</v>
      </c>
      <c r="U3009" s="781">
        <f>VLOOKUP(C3009,METADATA!$A$5:$H$29,IF(E3009="HI",2,IF(E3009="LO",6,10))+IF(S3009=1,2,IF(D3009=7,1,(IF(WEEKDAY(B3009)=1,2,IF(WEEKDAY(B3009)=7,1,0))))))</f>
        <v>3</v>
      </c>
    </row>
    <row r="3010" spans="2:21" ht="13.95" customHeight="1" x14ac:dyDescent="0.25">
      <c r="B3010" s="784">
        <f t="shared" si="140"/>
        <v>45508</v>
      </c>
      <c r="C3010" s="785">
        <v>6</v>
      </c>
      <c r="D3010" s="786">
        <f>IFERROR((INDEX(METADATA!$T$2:$T$20,MATCH(B3010,METADATA!$S$2:$S$20,0))),0)</f>
        <v>0</v>
      </c>
      <c r="E3010" s="785" t="str">
        <f t="shared" si="138"/>
        <v>HI</v>
      </c>
      <c r="F3010" s="786">
        <f>VLOOKUP(C3010,METADATA!$A$5:$H$29,IF(E3010="HI",2,IF(E3010="LO",6,10))+IF(D3010=1,2,IF(D3010=7,1,(IF(WEEKDAY(B3010)=1,2,IF(WEEKDAY(B3010)=7,1,0))))))</f>
        <v>3</v>
      </c>
      <c r="G3010" s="786">
        <f>VLOOKUP(C3010,METADATA!$J$5:$Q$29,IF(E3010="HI",2,IF(E3010="LO",6,10))+IF(D3010=1,2,IF(D3010=7,1,(IF(WEEKDAY(B3010)=1,2,IF(WEEKDAY(B3010)=7,1,0))))))</f>
        <v>3</v>
      </c>
      <c r="H3010" s="787">
        <v>8787.25</v>
      </c>
      <c r="I3010" s="788">
        <v>4297.3949890136719</v>
      </c>
      <c r="K3010" s="795">
        <v>865.8125</v>
      </c>
      <c r="M3010" s="798">
        <f t="shared" si="139"/>
        <v>9781.7874774552238</v>
      </c>
      <c r="N3010" s="303"/>
      <c r="S3010" s="786">
        <v>0</v>
      </c>
      <c r="T3010" s="781">
        <f>VLOOKUP(C3010,METADATA!$J$5:$Q$29,IF(E3010="HI",2,IF(E3010="LO",6,10))+IF(S3010=1,2,IF(D3010=7,1,(IF(WEEKDAY(B3010)=1,2,IF(WEEKDAY(B3010)=7,1,0))))))</f>
        <v>3</v>
      </c>
      <c r="U3010" s="781">
        <f>VLOOKUP(C3010,METADATA!$A$5:$H$29,IF(E3010="HI",2,IF(E3010="LO",6,10))+IF(S3010=1,2,IF(D3010=7,1,(IF(WEEKDAY(B3010)=1,2,IF(WEEKDAY(B3010)=7,1,0))))))</f>
        <v>3</v>
      </c>
    </row>
    <row r="3011" spans="2:21" ht="13.95" customHeight="1" x14ac:dyDescent="0.25">
      <c r="B3011" s="784">
        <f t="shared" si="140"/>
        <v>45508</v>
      </c>
      <c r="C3011" s="785">
        <v>7</v>
      </c>
      <c r="D3011" s="786">
        <f>IFERROR((INDEX(METADATA!$T$2:$T$20,MATCH(B3011,METADATA!$S$2:$S$20,0))),0)</f>
        <v>0</v>
      </c>
      <c r="E3011" s="785" t="str">
        <f t="shared" si="138"/>
        <v>HI</v>
      </c>
      <c r="F3011" s="786">
        <f>VLOOKUP(C3011,METADATA!$A$5:$H$29,IF(E3011="HI",2,IF(E3011="LO",6,10))+IF(D3011=1,2,IF(D3011=7,1,(IF(WEEKDAY(B3011)=1,2,IF(WEEKDAY(B3011)=7,1,0))))))</f>
        <v>3</v>
      </c>
      <c r="G3011" s="786">
        <f>VLOOKUP(C3011,METADATA!$J$5:$Q$29,IF(E3011="HI",2,IF(E3011="LO",6,10))+IF(D3011=1,2,IF(D3011=7,1,(IF(WEEKDAY(B3011)=1,2,IF(WEEKDAY(B3011)=7,1,0))))))</f>
        <v>3</v>
      </c>
      <c r="H3011" s="787">
        <v>10255.75</v>
      </c>
      <c r="I3011" s="788">
        <v>4291.6650390625</v>
      </c>
      <c r="K3011" s="795">
        <v>834.63750000000005</v>
      </c>
      <c r="M3011" s="798">
        <f t="shared" si="139"/>
        <v>11117.49957814307</v>
      </c>
      <c r="N3011" s="303"/>
      <c r="S3011" s="786">
        <v>0</v>
      </c>
      <c r="T3011" s="781">
        <f>VLOOKUP(C3011,METADATA!$J$5:$Q$29,IF(E3011="HI",2,IF(E3011="LO",6,10))+IF(S3011=1,2,IF(D3011=7,1,(IF(WEEKDAY(B3011)=1,2,IF(WEEKDAY(B3011)=7,1,0))))))</f>
        <v>3</v>
      </c>
      <c r="U3011" s="781">
        <f>VLOOKUP(C3011,METADATA!$A$5:$H$29,IF(E3011="HI",2,IF(E3011="LO",6,10))+IF(S3011=1,2,IF(D3011=7,1,(IF(WEEKDAY(B3011)=1,2,IF(WEEKDAY(B3011)=7,1,0))))))</f>
        <v>3</v>
      </c>
    </row>
    <row r="3012" spans="2:21" ht="13.95" customHeight="1" x14ac:dyDescent="0.25">
      <c r="B3012" s="784">
        <f t="shared" si="140"/>
        <v>45508</v>
      </c>
      <c r="C3012" s="785">
        <v>8</v>
      </c>
      <c r="D3012" s="786">
        <f>IFERROR((INDEX(METADATA!$T$2:$T$20,MATCH(B3012,METADATA!$S$2:$S$20,0))),0)</f>
        <v>0</v>
      </c>
      <c r="E3012" s="785" t="str">
        <f t="shared" ref="E3012:E3075" si="141">IF(B3012="","",IF(AND(MONTH(B3012)&gt;=MONTH($AA$9),MONTH(B3012)&lt;=MONTH($AA$11)),"HI","LO"))</f>
        <v>HI</v>
      </c>
      <c r="F3012" s="786">
        <f>VLOOKUP(C3012,METADATA!$A$5:$H$29,IF(E3012="HI",2,IF(E3012="LO",6,10))+IF(D3012=1,2,IF(D3012=7,1,(IF(WEEKDAY(B3012)=1,2,IF(WEEKDAY(B3012)=7,1,0))))))</f>
        <v>3</v>
      </c>
      <c r="G3012" s="786">
        <f>VLOOKUP(C3012,METADATA!$J$5:$Q$29,IF(E3012="HI",2,IF(E3012="LO",6,10))+IF(D3012=1,2,IF(D3012=7,1,(IF(WEEKDAY(B3012)=1,2,IF(WEEKDAY(B3012)=7,1,0))))))</f>
        <v>3</v>
      </c>
      <c r="H3012" s="787">
        <v>11464.25</v>
      </c>
      <c r="I3012" s="788">
        <v>4404.1049499511719</v>
      </c>
      <c r="K3012" s="795">
        <v>847.33749999999998</v>
      </c>
      <c r="M3012" s="798">
        <f t="shared" ref="M3012:M3075" si="142">SQRT(H3012^2+I3012^2)</f>
        <v>12281.089873162089</v>
      </c>
      <c r="N3012" s="303"/>
      <c r="S3012" s="786">
        <v>0</v>
      </c>
      <c r="T3012" s="781">
        <f>VLOOKUP(C3012,METADATA!$J$5:$Q$29,IF(E3012="HI",2,IF(E3012="LO",6,10))+IF(S3012=1,2,IF(D3012=7,1,(IF(WEEKDAY(B3012)=1,2,IF(WEEKDAY(B3012)=7,1,0))))))</f>
        <v>3</v>
      </c>
      <c r="U3012" s="781">
        <f>VLOOKUP(C3012,METADATA!$A$5:$H$29,IF(E3012="HI",2,IF(E3012="LO",6,10))+IF(S3012=1,2,IF(D3012=7,1,(IF(WEEKDAY(B3012)=1,2,IF(WEEKDAY(B3012)=7,1,0))))))</f>
        <v>3</v>
      </c>
    </row>
    <row r="3013" spans="2:21" ht="13.95" customHeight="1" x14ac:dyDescent="0.25">
      <c r="B3013" s="784">
        <f t="shared" si="140"/>
        <v>45508</v>
      </c>
      <c r="C3013" s="785">
        <v>9</v>
      </c>
      <c r="D3013" s="786">
        <f>IFERROR((INDEX(METADATA!$T$2:$T$20,MATCH(B3013,METADATA!$S$2:$S$20,0))),0)</f>
        <v>0</v>
      </c>
      <c r="E3013" s="785" t="str">
        <f t="shared" si="141"/>
        <v>HI</v>
      </c>
      <c r="F3013" s="786">
        <f>VLOOKUP(C3013,METADATA!$A$5:$H$29,IF(E3013="HI",2,IF(E3013="LO",6,10))+IF(D3013=1,2,IF(D3013=7,1,(IF(WEEKDAY(B3013)=1,2,IF(WEEKDAY(B3013)=7,1,0))))))</f>
        <v>3</v>
      </c>
      <c r="G3013" s="786">
        <f>VLOOKUP(C3013,METADATA!$J$5:$Q$29,IF(E3013="HI",2,IF(E3013="LO",6,10))+IF(D3013=1,2,IF(D3013=7,1,(IF(WEEKDAY(B3013)=1,2,IF(WEEKDAY(B3013)=7,1,0))))))</f>
        <v>3</v>
      </c>
      <c r="H3013" s="787">
        <v>11933.25</v>
      </c>
      <c r="I3013" s="788">
        <v>4029.655029296875</v>
      </c>
      <c r="K3013" s="795">
        <v>851.61249999999995</v>
      </c>
      <c r="M3013" s="798">
        <f t="shared" si="142"/>
        <v>12595.260029774598</v>
      </c>
      <c r="N3013" s="303"/>
      <c r="S3013" s="786">
        <v>0</v>
      </c>
      <c r="T3013" s="781">
        <f>VLOOKUP(C3013,METADATA!$J$5:$Q$29,IF(E3013="HI",2,IF(E3013="LO",6,10))+IF(S3013=1,2,IF(D3013=7,1,(IF(WEEKDAY(B3013)=1,2,IF(WEEKDAY(B3013)=7,1,0))))))</f>
        <v>3</v>
      </c>
      <c r="U3013" s="781">
        <f>VLOOKUP(C3013,METADATA!$A$5:$H$29,IF(E3013="HI",2,IF(E3013="LO",6,10))+IF(S3013=1,2,IF(D3013=7,1,(IF(WEEKDAY(B3013)=1,2,IF(WEEKDAY(B3013)=7,1,0))))))</f>
        <v>3</v>
      </c>
    </row>
    <row r="3014" spans="2:21" ht="13.95" customHeight="1" x14ac:dyDescent="0.25">
      <c r="B3014" s="784">
        <f t="shared" si="140"/>
        <v>45508</v>
      </c>
      <c r="C3014" s="785">
        <v>10</v>
      </c>
      <c r="D3014" s="786">
        <f>IFERROR((INDEX(METADATA!$T$2:$T$20,MATCH(B3014,METADATA!$S$2:$S$20,0))),0)</f>
        <v>0</v>
      </c>
      <c r="E3014" s="785" t="str">
        <f t="shared" si="141"/>
        <v>HI</v>
      </c>
      <c r="F3014" s="786">
        <f>VLOOKUP(C3014,METADATA!$A$5:$H$29,IF(E3014="HI",2,IF(E3014="LO",6,10))+IF(D3014=1,2,IF(D3014=7,1,(IF(WEEKDAY(B3014)=1,2,IF(WEEKDAY(B3014)=7,1,0))))))</f>
        <v>3</v>
      </c>
      <c r="G3014" s="786">
        <f>VLOOKUP(C3014,METADATA!$J$5:$Q$29,IF(E3014="HI",2,IF(E3014="LO",6,10))+IF(D3014=1,2,IF(D3014=7,1,(IF(WEEKDAY(B3014)=1,2,IF(WEEKDAY(B3014)=7,1,0))))))</f>
        <v>3</v>
      </c>
      <c r="H3014" s="787">
        <v>12171</v>
      </c>
      <c r="I3014" s="788">
        <v>3432.4599914550781</v>
      </c>
      <c r="K3014" s="795">
        <v>856.5</v>
      </c>
      <c r="M3014" s="798">
        <f t="shared" si="142"/>
        <v>12645.751167603283</v>
      </c>
      <c r="N3014" s="303"/>
      <c r="S3014" s="786">
        <v>0</v>
      </c>
      <c r="T3014" s="781">
        <f>VLOOKUP(C3014,METADATA!$J$5:$Q$29,IF(E3014="HI",2,IF(E3014="LO",6,10))+IF(S3014=1,2,IF(D3014=7,1,(IF(WEEKDAY(B3014)=1,2,IF(WEEKDAY(B3014)=7,1,0))))))</f>
        <v>3</v>
      </c>
      <c r="U3014" s="781">
        <f>VLOOKUP(C3014,METADATA!$A$5:$H$29,IF(E3014="HI",2,IF(E3014="LO",6,10))+IF(S3014=1,2,IF(D3014=7,1,(IF(WEEKDAY(B3014)=1,2,IF(WEEKDAY(B3014)=7,1,0))))))</f>
        <v>3</v>
      </c>
    </row>
    <row r="3015" spans="2:21" ht="13.95" customHeight="1" x14ac:dyDescent="0.25">
      <c r="B3015" s="784">
        <f t="shared" si="140"/>
        <v>45508</v>
      </c>
      <c r="C3015" s="785">
        <v>11</v>
      </c>
      <c r="D3015" s="786">
        <f>IFERROR((INDEX(METADATA!$T$2:$T$20,MATCH(B3015,METADATA!$S$2:$S$20,0))),0)</f>
        <v>0</v>
      </c>
      <c r="E3015" s="785" t="str">
        <f t="shared" si="141"/>
        <v>HI</v>
      </c>
      <c r="F3015" s="786">
        <f>VLOOKUP(C3015,METADATA!$A$5:$H$29,IF(E3015="HI",2,IF(E3015="LO",6,10))+IF(D3015=1,2,IF(D3015=7,1,(IF(WEEKDAY(B3015)=1,2,IF(WEEKDAY(B3015)=7,1,0))))))</f>
        <v>3</v>
      </c>
      <c r="G3015" s="786">
        <f>VLOOKUP(C3015,METADATA!$J$5:$Q$29,IF(E3015="HI",2,IF(E3015="LO",6,10))+IF(D3015=1,2,IF(D3015=7,1,(IF(WEEKDAY(B3015)=1,2,IF(WEEKDAY(B3015)=7,1,0))))))</f>
        <v>3</v>
      </c>
      <c r="H3015" s="787">
        <v>12144.75</v>
      </c>
      <c r="I3015" s="788">
        <v>3871.5049896240234</v>
      </c>
      <c r="K3015" s="795">
        <v>824.32500000000005</v>
      </c>
      <c r="M3015" s="798">
        <f t="shared" si="142"/>
        <v>12746.901719523208</v>
      </c>
      <c r="N3015" s="303"/>
      <c r="S3015" s="786">
        <v>0</v>
      </c>
      <c r="T3015" s="781">
        <f>VLOOKUP(C3015,METADATA!$J$5:$Q$29,IF(E3015="HI",2,IF(E3015="LO",6,10))+IF(S3015=1,2,IF(D3015=7,1,(IF(WEEKDAY(B3015)=1,2,IF(WEEKDAY(B3015)=7,1,0))))))</f>
        <v>3</v>
      </c>
      <c r="U3015" s="781">
        <f>VLOOKUP(C3015,METADATA!$A$5:$H$29,IF(E3015="HI",2,IF(E3015="LO",6,10))+IF(S3015=1,2,IF(D3015=7,1,(IF(WEEKDAY(B3015)=1,2,IF(WEEKDAY(B3015)=7,1,0))))))</f>
        <v>3</v>
      </c>
    </row>
    <row r="3016" spans="2:21" ht="13.95" customHeight="1" x14ac:dyDescent="0.25">
      <c r="B3016" s="784">
        <f t="shared" si="140"/>
        <v>45508</v>
      </c>
      <c r="C3016" s="785">
        <v>12</v>
      </c>
      <c r="D3016" s="786">
        <f>IFERROR((INDEX(METADATA!$T$2:$T$20,MATCH(B3016,METADATA!$S$2:$S$20,0))),0)</f>
        <v>0</v>
      </c>
      <c r="E3016" s="785" t="str">
        <f t="shared" si="141"/>
        <v>HI</v>
      </c>
      <c r="F3016" s="786">
        <f>VLOOKUP(C3016,METADATA!$A$5:$H$29,IF(E3016="HI",2,IF(E3016="LO",6,10))+IF(D3016=1,2,IF(D3016=7,1,(IF(WEEKDAY(B3016)=1,2,IF(WEEKDAY(B3016)=7,1,0))))))</f>
        <v>3</v>
      </c>
      <c r="G3016" s="786">
        <f>VLOOKUP(C3016,METADATA!$J$5:$Q$29,IF(E3016="HI",2,IF(E3016="LO",6,10))+IF(D3016=1,2,IF(D3016=7,1,(IF(WEEKDAY(B3016)=1,2,IF(WEEKDAY(B3016)=7,1,0))))))</f>
        <v>3</v>
      </c>
      <c r="H3016" s="787">
        <v>12030.5</v>
      </c>
      <c r="I3016" s="788">
        <v>4374.3999938964844</v>
      </c>
      <c r="K3016" s="795">
        <v>882.73749999999995</v>
      </c>
      <c r="M3016" s="798">
        <f t="shared" si="142"/>
        <v>12801.105638053361</v>
      </c>
      <c r="N3016" s="303"/>
      <c r="S3016" s="786">
        <v>0</v>
      </c>
      <c r="T3016" s="781">
        <f>VLOOKUP(C3016,METADATA!$J$5:$Q$29,IF(E3016="HI",2,IF(E3016="LO",6,10))+IF(S3016=1,2,IF(D3016=7,1,(IF(WEEKDAY(B3016)=1,2,IF(WEEKDAY(B3016)=7,1,0))))))</f>
        <v>3</v>
      </c>
      <c r="U3016" s="781">
        <f>VLOOKUP(C3016,METADATA!$A$5:$H$29,IF(E3016="HI",2,IF(E3016="LO",6,10))+IF(S3016=1,2,IF(D3016=7,1,(IF(WEEKDAY(B3016)=1,2,IF(WEEKDAY(B3016)=7,1,0))))))</f>
        <v>3</v>
      </c>
    </row>
    <row r="3017" spans="2:21" ht="13.95" customHeight="1" x14ac:dyDescent="0.25">
      <c r="B3017" s="784">
        <f t="shared" si="140"/>
        <v>45508</v>
      </c>
      <c r="C3017" s="785">
        <v>13</v>
      </c>
      <c r="D3017" s="786">
        <f>IFERROR((INDEX(METADATA!$T$2:$T$20,MATCH(B3017,METADATA!$S$2:$S$20,0))),0)</f>
        <v>0</v>
      </c>
      <c r="E3017" s="785" t="str">
        <f t="shared" si="141"/>
        <v>HI</v>
      </c>
      <c r="F3017" s="786">
        <f>VLOOKUP(C3017,METADATA!$A$5:$H$29,IF(E3017="HI",2,IF(E3017="LO",6,10))+IF(D3017=1,2,IF(D3017=7,1,(IF(WEEKDAY(B3017)=1,2,IF(WEEKDAY(B3017)=7,1,0))))))</f>
        <v>3</v>
      </c>
      <c r="G3017" s="786">
        <f>VLOOKUP(C3017,METADATA!$J$5:$Q$29,IF(E3017="HI",2,IF(E3017="LO",6,10))+IF(D3017=1,2,IF(D3017=7,1,(IF(WEEKDAY(B3017)=1,2,IF(WEEKDAY(B3017)=7,1,0))))))</f>
        <v>3</v>
      </c>
      <c r="H3017" s="787">
        <v>11696.25</v>
      </c>
      <c r="I3017" s="788">
        <v>4279.4749755859375</v>
      </c>
      <c r="K3017" s="795">
        <v>909.3125</v>
      </c>
      <c r="M3017" s="798">
        <f t="shared" si="142"/>
        <v>12454.564228794448</v>
      </c>
      <c r="N3017" s="303"/>
      <c r="S3017" s="786">
        <v>0</v>
      </c>
      <c r="T3017" s="781">
        <f>VLOOKUP(C3017,METADATA!$J$5:$Q$29,IF(E3017="HI",2,IF(E3017="LO",6,10))+IF(S3017=1,2,IF(D3017=7,1,(IF(WEEKDAY(B3017)=1,2,IF(WEEKDAY(B3017)=7,1,0))))))</f>
        <v>3</v>
      </c>
      <c r="U3017" s="781">
        <f>VLOOKUP(C3017,METADATA!$A$5:$H$29,IF(E3017="HI",2,IF(E3017="LO",6,10))+IF(S3017=1,2,IF(D3017=7,1,(IF(WEEKDAY(B3017)=1,2,IF(WEEKDAY(B3017)=7,1,0))))))</f>
        <v>3</v>
      </c>
    </row>
    <row r="3018" spans="2:21" ht="13.95" customHeight="1" x14ac:dyDescent="0.25">
      <c r="B3018" s="784">
        <f t="shared" si="140"/>
        <v>45508</v>
      </c>
      <c r="C3018" s="785">
        <v>14</v>
      </c>
      <c r="D3018" s="786">
        <f>IFERROR((INDEX(METADATA!$T$2:$T$20,MATCH(B3018,METADATA!$S$2:$S$20,0))),0)</f>
        <v>0</v>
      </c>
      <c r="E3018" s="785" t="str">
        <f t="shared" si="141"/>
        <v>HI</v>
      </c>
      <c r="F3018" s="786">
        <f>VLOOKUP(C3018,METADATA!$A$5:$H$29,IF(E3018="HI",2,IF(E3018="LO",6,10))+IF(D3018=1,2,IF(D3018=7,1,(IF(WEEKDAY(B3018)=1,2,IF(WEEKDAY(B3018)=7,1,0))))))</f>
        <v>3</v>
      </c>
      <c r="G3018" s="786">
        <f>VLOOKUP(C3018,METADATA!$J$5:$Q$29,IF(E3018="HI",2,IF(E3018="LO",6,10))+IF(D3018=1,2,IF(D3018=7,1,(IF(WEEKDAY(B3018)=1,2,IF(WEEKDAY(B3018)=7,1,0))))))</f>
        <v>3</v>
      </c>
      <c r="H3018" s="787">
        <v>11462.75</v>
      </c>
      <c r="I3018" s="788">
        <v>3185.0399780273438</v>
      </c>
      <c r="K3018" s="795">
        <v>905.6</v>
      </c>
      <c r="M3018" s="798">
        <f t="shared" si="142"/>
        <v>11897.021359320677</v>
      </c>
      <c r="N3018" s="303"/>
      <c r="S3018" s="786">
        <v>0</v>
      </c>
      <c r="T3018" s="781">
        <f>VLOOKUP(C3018,METADATA!$J$5:$Q$29,IF(E3018="HI",2,IF(E3018="LO",6,10))+IF(S3018=1,2,IF(D3018=7,1,(IF(WEEKDAY(B3018)=1,2,IF(WEEKDAY(B3018)=7,1,0))))))</f>
        <v>3</v>
      </c>
      <c r="U3018" s="781">
        <f>VLOOKUP(C3018,METADATA!$A$5:$H$29,IF(E3018="HI",2,IF(E3018="LO",6,10))+IF(S3018=1,2,IF(D3018=7,1,(IF(WEEKDAY(B3018)=1,2,IF(WEEKDAY(B3018)=7,1,0))))))</f>
        <v>3</v>
      </c>
    </row>
    <row r="3019" spans="2:21" ht="13.95" customHeight="1" x14ac:dyDescent="0.25">
      <c r="B3019" s="784">
        <f t="shared" si="140"/>
        <v>45508</v>
      </c>
      <c r="C3019" s="785">
        <v>15</v>
      </c>
      <c r="D3019" s="786">
        <f>IFERROR((INDEX(METADATA!$T$2:$T$20,MATCH(B3019,METADATA!$S$2:$S$20,0))),0)</f>
        <v>0</v>
      </c>
      <c r="E3019" s="785" t="str">
        <f t="shared" si="141"/>
        <v>HI</v>
      </c>
      <c r="F3019" s="786">
        <f>VLOOKUP(C3019,METADATA!$A$5:$H$29,IF(E3019="HI",2,IF(E3019="LO",6,10))+IF(D3019=1,2,IF(D3019=7,1,(IF(WEEKDAY(B3019)=1,2,IF(WEEKDAY(B3019)=7,1,0))))))</f>
        <v>3</v>
      </c>
      <c r="G3019" s="786">
        <f>VLOOKUP(C3019,METADATA!$J$5:$Q$29,IF(E3019="HI",2,IF(E3019="LO",6,10))+IF(D3019=1,2,IF(D3019=7,1,(IF(WEEKDAY(B3019)=1,2,IF(WEEKDAY(B3019)=7,1,0))))))</f>
        <v>3</v>
      </c>
      <c r="H3019" s="787">
        <v>11388.25</v>
      </c>
      <c r="I3019" s="788">
        <v>4556.7349853515625</v>
      </c>
      <c r="K3019" s="795">
        <v>913.98749999999995</v>
      </c>
      <c r="M3019" s="798">
        <f t="shared" si="142"/>
        <v>12266.053635510767</v>
      </c>
      <c r="N3019" s="303"/>
      <c r="S3019" s="786">
        <v>0</v>
      </c>
      <c r="T3019" s="781">
        <f>VLOOKUP(C3019,METADATA!$J$5:$Q$29,IF(E3019="HI",2,IF(E3019="LO",6,10))+IF(S3019=1,2,IF(D3019=7,1,(IF(WEEKDAY(B3019)=1,2,IF(WEEKDAY(B3019)=7,1,0))))))</f>
        <v>3</v>
      </c>
      <c r="U3019" s="781">
        <f>VLOOKUP(C3019,METADATA!$A$5:$H$29,IF(E3019="HI",2,IF(E3019="LO",6,10))+IF(S3019=1,2,IF(D3019=7,1,(IF(WEEKDAY(B3019)=1,2,IF(WEEKDAY(B3019)=7,1,0))))))</f>
        <v>3</v>
      </c>
    </row>
    <row r="3020" spans="2:21" ht="13.95" customHeight="1" x14ac:dyDescent="0.25">
      <c r="B3020" s="784">
        <f t="shared" si="140"/>
        <v>45508</v>
      </c>
      <c r="C3020" s="785">
        <v>16</v>
      </c>
      <c r="D3020" s="786">
        <f>IFERROR((INDEX(METADATA!$T$2:$T$20,MATCH(B3020,METADATA!$S$2:$S$20,0))),0)</f>
        <v>0</v>
      </c>
      <c r="E3020" s="785" t="str">
        <f t="shared" si="141"/>
        <v>HI</v>
      </c>
      <c r="F3020" s="786">
        <f>VLOOKUP(C3020,METADATA!$A$5:$H$29,IF(E3020="HI",2,IF(E3020="LO",6,10))+IF(D3020=1,2,IF(D3020=7,1,(IF(WEEKDAY(B3020)=1,2,IF(WEEKDAY(B3020)=7,1,0))))))</f>
        <v>3</v>
      </c>
      <c r="G3020" s="786">
        <f>VLOOKUP(C3020,METADATA!$J$5:$Q$29,IF(E3020="HI",2,IF(E3020="LO",6,10))+IF(D3020=1,2,IF(D3020=7,1,(IF(WEEKDAY(B3020)=1,2,IF(WEEKDAY(B3020)=7,1,0))))))</f>
        <v>3</v>
      </c>
      <c r="H3020" s="787">
        <v>11707.75</v>
      </c>
      <c r="I3020" s="788">
        <v>4363.5199890136719</v>
      </c>
      <c r="K3020" s="795">
        <v>902.26250000000005</v>
      </c>
      <c r="M3020" s="798">
        <f t="shared" si="142"/>
        <v>12494.467445914686</v>
      </c>
      <c r="N3020" s="303"/>
      <c r="S3020" s="786">
        <v>0</v>
      </c>
      <c r="T3020" s="781">
        <f>VLOOKUP(C3020,METADATA!$J$5:$Q$29,IF(E3020="HI",2,IF(E3020="LO",6,10))+IF(S3020=1,2,IF(D3020=7,1,(IF(WEEKDAY(B3020)=1,2,IF(WEEKDAY(B3020)=7,1,0))))))</f>
        <v>3</v>
      </c>
      <c r="U3020" s="781">
        <f>VLOOKUP(C3020,METADATA!$A$5:$H$29,IF(E3020="HI",2,IF(E3020="LO",6,10))+IF(S3020=1,2,IF(D3020=7,1,(IF(WEEKDAY(B3020)=1,2,IF(WEEKDAY(B3020)=7,1,0))))))</f>
        <v>3</v>
      </c>
    </row>
    <row r="3021" spans="2:21" ht="13.95" customHeight="1" x14ac:dyDescent="0.25">
      <c r="B3021" s="784">
        <f t="shared" si="140"/>
        <v>45508</v>
      </c>
      <c r="C3021" s="785">
        <v>17</v>
      </c>
      <c r="D3021" s="786">
        <f>IFERROR((INDEX(METADATA!$T$2:$T$20,MATCH(B3021,METADATA!$S$2:$S$20,0))),0)</f>
        <v>0</v>
      </c>
      <c r="E3021" s="785" t="str">
        <f t="shared" si="141"/>
        <v>HI</v>
      </c>
      <c r="F3021" s="786">
        <f>VLOOKUP(C3021,METADATA!$A$5:$H$29,IF(E3021="HI",2,IF(E3021="LO",6,10))+IF(D3021=1,2,IF(D3021=7,1,(IF(WEEKDAY(B3021)=1,2,IF(WEEKDAY(B3021)=7,1,0))))))</f>
        <v>2</v>
      </c>
      <c r="G3021" s="786">
        <f>VLOOKUP(C3021,METADATA!$J$5:$Q$29,IF(E3021="HI",2,IF(E3021="LO",6,10))+IF(D3021=1,2,IF(D3021=7,1,(IF(WEEKDAY(B3021)=1,2,IF(WEEKDAY(B3021)=7,1,0))))))</f>
        <v>3</v>
      </c>
      <c r="H3021" s="787">
        <v>11873.75</v>
      </c>
      <c r="I3021" s="788">
        <v>4325.0749816894531</v>
      </c>
      <c r="K3021" s="795">
        <v>933.76250000000005</v>
      </c>
      <c r="M3021" s="798">
        <f t="shared" si="142"/>
        <v>12636.938421142046</v>
      </c>
      <c r="N3021" s="303"/>
      <c r="S3021" s="786">
        <v>0</v>
      </c>
      <c r="T3021" s="781">
        <f>VLOOKUP(C3021,METADATA!$J$5:$Q$29,IF(E3021="HI",2,IF(E3021="LO",6,10))+IF(S3021=1,2,IF(D3021=7,1,(IF(WEEKDAY(B3021)=1,2,IF(WEEKDAY(B3021)=7,1,0))))))</f>
        <v>3</v>
      </c>
      <c r="U3021" s="781">
        <f>VLOOKUP(C3021,METADATA!$A$5:$H$29,IF(E3021="HI",2,IF(E3021="LO",6,10))+IF(S3021=1,2,IF(D3021=7,1,(IF(WEEKDAY(B3021)=1,2,IF(WEEKDAY(B3021)=7,1,0))))))</f>
        <v>2</v>
      </c>
    </row>
    <row r="3022" spans="2:21" ht="13.95" customHeight="1" x14ac:dyDescent="0.25">
      <c r="B3022" s="784">
        <f t="shared" si="140"/>
        <v>45508</v>
      </c>
      <c r="C3022" s="785">
        <v>18</v>
      </c>
      <c r="D3022" s="786">
        <f>IFERROR((INDEX(METADATA!$T$2:$T$20,MATCH(B3022,METADATA!$S$2:$S$20,0))),0)</f>
        <v>0</v>
      </c>
      <c r="E3022" s="785" t="str">
        <f t="shared" si="141"/>
        <v>HI</v>
      </c>
      <c r="F3022" s="786">
        <f>VLOOKUP(C3022,METADATA!$A$5:$H$29,IF(E3022="HI",2,IF(E3022="LO",6,10))+IF(D3022=1,2,IF(D3022=7,1,(IF(WEEKDAY(B3022)=1,2,IF(WEEKDAY(B3022)=7,1,0))))))</f>
        <v>2</v>
      </c>
      <c r="G3022" s="786">
        <f>VLOOKUP(C3022,METADATA!$J$5:$Q$29,IF(E3022="HI",2,IF(E3022="LO",6,10))+IF(D3022=1,2,IF(D3022=7,1,(IF(WEEKDAY(B3022)=1,2,IF(WEEKDAY(B3022)=7,1,0))))))</f>
        <v>3</v>
      </c>
      <c r="H3022" s="787">
        <v>12207</v>
      </c>
      <c r="I3022" s="788">
        <v>4356.3350524902344</v>
      </c>
      <c r="K3022" s="795">
        <v>0</v>
      </c>
      <c r="M3022" s="798">
        <f t="shared" si="142"/>
        <v>12961.037924855982</v>
      </c>
      <c r="N3022" s="303"/>
      <c r="S3022" s="786">
        <v>0</v>
      </c>
      <c r="T3022" s="781">
        <f>VLOOKUP(C3022,METADATA!$J$5:$Q$29,IF(E3022="HI",2,IF(E3022="LO",6,10))+IF(S3022=1,2,IF(D3022=7,1,(IF(WEEKDAY(B3022)=1,2,IF(WEEKDAY(B3022)=7,1,0))))))</f>
        <v>3</v>
      </c>
      <c r="U3022" s="781">
        <f>VLOOKUP(C3022,METADATA!$A$5:$H$29,IF(E3022="HI",2,IF(E3022="LO",6,10))+IF(S3022=1,2,IF(D3022=7,1,(IF(WEEKDAY(B3022)=1,2,IF(WEEKDAY(B3022)=7,1,0))))))</f>
        <v>2</v>
      </c>
    </row>
    <row r="3023" spans="2:21" ht="13.95" customHeight="1" x14ac:dyDescent="0.25">
      <c r="B3023" s="784">
        <f t="shared" si="140"/>
        <v>45508</v>
      </c>
      <c r="C3023" s="785">
        <v>19</v>
      </c>
      <c r="D3023" s="786">
        <f>IFERROR((INDEX(METADATA!$T$2:$T$20,MATCH(B3023,METADATA!$S$2:$S$20,0))),0)</f>
        <v>0</v>
      </c>
      <c r="E3023" s="785" t="str">
        <f t="shared" si="141"/>
        <v>HI</v>
      </c>
      <c r="F3023" s="786">
        <f>VLOOKUP(C3023,METADATA!$A$5:$H$29,IF(E3023="HI",2,IF(E3023="LO",6,10))+IF(D3023=1,2,IF(D3023=7,1,(IF(WEEKDAY(B3023)=1,2,IF(WEEKDAY(B3023)=7,1,0))))))</f>
        <v>3</v>
      </c>
      <c r="G3023" s="786">
        <f>VLOOKUP(C3023,METADATA!$J$5:$Q$29,IF(E3023="HI",2,IF(E3023="LO",6,10))+IF(D3023=1,2,IF(D3023=7,1,(IF(WEEKDAY(B3023)=1,2,IF(WEEKDAY(B3023)=7,1,0))))))</f>
        <v>3</v>
      </c>
      <c r="H3023" s="787">
        <v>12543.75</v>
      </c>
      <c r="I3023" s="788">
        <v>4355.3999938964844</v>
      </c>
      <c r="K3023" s="795">
        <v>0</v>
      </c>
      <c r="M3023" s="798">
        <f t="shared" si="142"/>
        <v>13278.372384043667</v>
      </c>
      <c r="N3023" s="303"/>
      <c r="S3023" s="786">
        <v>0</v>
      </c>
      <c r="T3023" s="781">
        <f>VLOOKUP(C3023,METADATA!$J$5:$Q$29,IF(E3023="HI",2,IF(E3023="LO",6,10))+IF(S3023=1,2,IF(D3023=7,1,(IF(WEEKDAY(B3023)=1,2,IF(WEEKDAY(B3023)=7,1,0))))))</f>
        <v>3</v>
      </c>
      <c r="U3023" s="781">
        <f>VLOOKUP(C3023,METADATA!$A$5:$H$29,IF(E3023="HI",2,IF(E3023="LO",6,10))+IF(S3023=1,2,IF(D3023=7,1,(IF(WEEKDAY(B3023)=1,2,IF(WEEKDAY(B3023)=7,1,0))))))</f>
        <v>3</v>
      </c>
    </row>
    <row r="3024" spans="2:21" ht="13.95" customHeight="1" x14ac:dyDescent="0.25">
      <c r="B3024" s="784">
        <f t="shared" si="140"/>
        <v>45508</v>
      </c>
      <c r="C3024" s="785">
        <v>20</v>
      </c>
      <c r="D3024" s="786">
        <f>IFERROR((INDEX(METADATA!$T$2:$T$20,MATCH(B3024,METADATA!$S$2:$S$20,0))),0)</f>
        <v>0</v>
      </c>
      <c r="E3024" s="785" t="str">
        <f t="shared" si="141"/>
        <v>HI</v>
      </c>
      <c r="F3024" s="786">
        <f>VLOOKUP(C3024,METADATA!$A$5:$H$29,IF(E3024="HI",2,IF(E3024="LO",6,10))+IF(D3024=1,2,IF(D3024=7,1,(IF(WEEKDAY(B3024)=1,2,IF(WEEKDAY(B3024)=7,1,0))))))</f>
        <v>3</v>
      </c>
      <c r="G3024" s="786">
        <f>VLOOKUP(C3024,METADATA!$J$5:$Q$29,IF(E3024="HI",2,IF(E3024="LO",6,10))+IF(D3024=1,2,IF(D3024=7,1,(IF(WEEKDAY(B3024)=1,2,IF(WEEKDAY(B3024)=7,1,0))))))</f>
        <v>3</v>
      </c>
      <c r="H3024" s="787">
        <v>12019.25</v>
      </c>
      <c r="I3024" s="788">
        <v>4187.7099914550781</v>
      </c>
      <c r="K3024" s="795">
        <v>0</v>
      </c>
      <c r="M3024" s="798">
        <f t="shared" si="142"/>
        <v>12727.893994492282</v>
      </c>
      <c r="N3024" s="303"/>
      <c r="S3024" s="786">
        <v>0</v>
      </c>
      <c r="T3024" s="781">
        <f>VLOOKUP(C3024,METADATA!$J$5:$Q$29,IF(E3024="HI",2,IF(E3024="LO",6,10))+IF(S3024=1,2,IF(D3024=7,1,(IF(WEEKDAY(B3024)=1,2,IF(WEEKDAY(B3024)=7,1,0))))))</f>
        <v>3</v>
      </c>
      <c r="U3024" s="781">
        <f>VLOOKUP(C3024,METADATA!$A$5:$H$29,IF(E3024="HI",2,IF(E3024="LO",6,10))+IF(S3024=1,2,IF(D3024=7,1,(IF(WEEKDAY(B3024)=1,2,IF(WEEKDAY(B3024)=7,1,0))))))</f>
        <v>3</v>
      </c>
    </row>
    <row r="3025" spans="2:21" ht="13.95" customHeight="1" x14ac:dyDescent="0.25">
      <c r="B3025" s="784">
        <f t="shared" si="140"/>
        <v>45508</v>
      </c>
      <c r="C3025" s="785">
        <v>21</v>
      </c>
      <c r="D3025" s="786">
        <f>IFERROR((INDEX(METADATA!$T$2:$T$20,MATCH(B3025,METADATA!$S$2:$S$20,0))),0)</f>
        <v>0</v>
      </c>
      <c r="E3025" s="785" t="str">
        <f t="shared" si="141"/>
        <v>HI</v>
      </c>
      <c r="F3025" s="786">
        <f>VLOOKUP(C3025,METADATA!$A$5:$H$29,IF(E3025="HI",2,IF(E3025="LO",6,10))+IF(D3025=1,2,IF(D3025=7,1,(IF(WEEKDAY(B3025)=1,2,IF(WEEKDAY(B3025)=7,1,0))))))</f>
        <v>3</v>
      </c>
      <c r="G3025" s="786">
        <f>VLOOKUP(C3025,METADATA!$J$5:$Q$29,IF(E3025="HI",2,IF(E3025="LO",6,10))+IF(D3025=1,2,IF(D3025=7,1,(IF(WEEKDAY(B3025)=1,2,IF(WEEKDAY(B3025)=7,1,0))))))</f>
        <v>3</v>
      </c>
      <c r="H3025" s="787">
        <v>10546.25</v>
      </c>
      <c r="I3025" s="788">
        <v>3179.6025390625</v>
      </c>
      <c r="K3025" s="795">
        <v>0</v>
      </c>
      <c r="M3025" s="798">
        <f t="shared" si="142"/>
        <v>11015.137827958064</v>
      </c>
      <c r="N3025" s="303"/>
      <c r="S3025" s="786">
        <v>0</v>
      </c>
      <c r="T3025" s="781">
        <f>VLOOKUP(C3025,METADATA!$J$5:$Q$29,IF(E3025="HI",2,IF(E3025="LO",6,10))+IF(S3025=1,2,IF(D3025=7,1,(IF(WEEKDAY(B3025)=1,2,IF(WEEKDAY(B3025)=7,1,0))))))</f>
        <v>3</v>
      </c>
      <c r="U3025" s="781">
        <f>VLOOKUP(C3025,METADATA!$A$5:$H$29,IF(E3025="HI",2,IF(E3025="LO",6,10))+IF(S3025=1,2,IF(D3025=7,1,(IF(WEEKDAY(B3025)=1,2,IF(WEEKDAY(B3025)=7,1,0))))))</f>
        <v>3</v>
      </c>
    </row>
    <row r="3026" spans="2:21" ht="13.95" customHeight="1" x14ac:dyDescent="0.25">
      <c r="B3026" s="784">
        <f t="shared" si="140"/>
        <v>45508</v>
      </c>
      <c r="C3026" s="785">
        <v>22</v>
      </c>
      <c r="D3026" s="786">
        <f>IFERROR((INDEX(METADATA!$T$2:$T$20,MATCH(B3026,METADATA!$S$2:$S$20,0))),0)</f>
        <v>0</v>
      </c>
      <c r="E3026" s="785" t="str">
        <f t="shared" si="141"/>
        <v>HI</v>
      </c>
      <c r="F3026" s="786">
        <f>VLOOKUP(C3026,METADATA!$A$5:$H$29,IF(E3026="HI",2,IF(E3026="LO",6,10))+IF(D3026=1,2,IF(D3026=7,1,(IF(WEEKDAY(B3026)=1,2,IF(WEEKDAY(B3026)=7,1,0))))))</f>
        <v>3</v>
      </c>
      <c r="G3026" s="786">
        <f>VLOOKUP(C3026,METADATA!$J$5:$Q$29,IF(E3026="HI",2,IF(E3026="LO",6,10))+IF(D3026=1,2,IF(D3026=7,1,(IF(WEEKDAY(B3026)=1,2,IF(WEEKDAY(B3026)=7,1,0))))))</f>
        <v>3</v>
      </c>
      <c r="H3026" s="787">
        <v>9134</v>
      </c>
      <c r="I3026" s="788">
        <v>3638.8550109863281</v>
      </c>
      <c r="K3026" s="795">
        <v>0</v>
      </c>
      <c r="M3026" s="798">
        <f t="shared" si="142"/>
        <v>9832.1524495392314</v>
      </c>
      <c r="N3026" s="303"/>
      <c r="S3026" s="786">
        <v>0</v>
      </c>
      <c r="T3026" s="781">
        <f>VLOOKUP(C3026,METADATA!$J$5:$Q$29,IF(E3026="HI",2,IF(E3026="LO",6,10))+IF(S3026=1,2,IF(D3026=7,1,(IF(WEEKDAY(B3026)=1,2,IF(WEEKDAY(B3026)=7,1,0))))))</f>
        <v>3</v>
      </c>
      <c r="U3026" s="781">
        <f>VLOOKUP(C3026,METADATA!$A$5:$H$29,IF(E3026="HI",2,IF(E3026="LO",6,10))+IF(S3026=1,2,IF(D3026=7,1,(IF(WEEKDAY(B3026)=1,2,IF(WEEKDAY(B3026)=7,1,0))))))</f>
        <v>3</v>
      </c>
    </row>
    <row r="3027" spans="2:21" ht="13.95" customHeight="1" x14ac:dyDescent="0.25">
      <c r="B3027" s="784">
        <f t="shared" si="140"/>
        <v>45508</v>
      </c>
      <c r="C3027" s="785">
        <v>23</v>
      </c>
      <c r="D3027" s="786">
        <f>IFERROR((INDEX(METADATA!$T$2:$T$20,MATCH(B3027,METADATA!$S$2:$S$20,0))),0)</f>
        <v>0</v>
      </c>
      <c r="E3027" s="785" t="str">
        <f t="shared" si="141"/>
        <v>HI</v>
      </c>
      <c r="F3027" s="786">
        <f>VLOOKUP(C3027,METADATA!$A$5:$H$29,IF(E3027="HI",2,IF(E3027="LO",6,10))+IF(D3027=1,2,IF(D3027=7,1,(IF(WEEKDAY(B3027)=1,2,IF(WEEKDAY(B3027)=7,1,0))))))</f>
        <v>3</v>
      </c>
      <c r="G3027" s="786">
        <f>VLOOKUP(C3027,METADATA!$J$5:$Q$29,IF(E3027="HI",2,IF(E3027="LO",6,10))+IF(D3027=1,2,IF(D3027=7,1,(IF(WEEKDAY(B3027)=1,2,IF(WEEKDAY(B3027)=7,1,0))))))</f>
        <v>3</v>
      </c>
      <c r="H3027" s="787">
        <v>8118.5</v>
      </c>
      <c r="I3027" s="788">
        <v>4435.6200256347656</v>
      </c>
      <c r="K3027" s="795">
        <v>0</v>
      </c>
      <c r="M3027" s="798">
        <f t="shared" si="142"/>
        <v>9251.2035574735983</v>
      </c>
      <c r="N3027" s="303"/>
      <c r="S3027" s="786">
        <v>0</v>
      </c>
      <c r="T3027" s="781">
        <f>VLOOKUP(C3027,METADATA!$J$5:$Q$29,IF(E3027="HI",2,IF(E3027="LO",6,10))+IF(S3027=1,2,IF(D3027=7,1,(IF(WEEKDAY(B3027)=1,2,IF(WEEKDAY(B3027)=7,1,0))))))</f>
        <v>3</v>
      </c>
      <c r="U3027" s="781">
        <f>VLOOKUP(C3027,METADATA!$A$5:$H$29,IF(E3027="HI",2,IF(E3027="LO",6,10))+IF(S3027=1,2,IF(D3027=7,1,(IF(WEEKDAY(B3027)=1,2,IF(WEEKDAY(B3027)=7,1,0))))))</f>
        <v>3</v>
      </c>
    </row>
    <row r="3028" spans="2:21" ht="13.95" customHeight="1" x14ac:dyDescent="0.25">
      <c r="B3028" s="784">
        <f t="shared" si="140"/>
        <v>45509</v>
      </c>
      <c r="C3028" s="785">
        <v>0</v>
      </c>
      <c r="D3028" s="786">
        <f>IFERROR((INDEX(METADATA!$T$2:$T$20,MATCH(B3028,METADATA!$S$2:$S$20,0))),0)</f>
        <v>0</v>
      </c>
      <c r="E3028" s="785" t="str">
        <f t="shared" si="141"/>
        <v>HI</v>
      </c>
      <c r="F3028" s="786">
        <f>VLOOKUP(C3028,METADATA!$A$5:$H$29,IF(E3028="HI",2,IF(E3028="LO",6,10))+IF(D3028=1,2,IF(D3028=7,1,(IF(WEEKDAY(B3028)=1,2,IF(WEEKDAY(B3028)=7,1,0))))))</f>
        <v>3</v>
      </c>
      <c r="G3028" s="786">
        <f>VLOOKUP(C3028,METADATA!$J$5:$Q$29,IF(E3028="HI",2,IF(E3028="LO",6,10))+IF(D3028=1,2,IF(D3028=7,1,(IF(WEEKDAY(B3028)=1,2,IF(WEEKDAY(B3028)=7,1,0))))))</f>
        <v>3</v>
      </c>
      <c r="H3028" s="787">
        <v>7628</v>
      </c>
      <c r="I3028" s="788">
        <v>4218.9750366210938</v>
      </c>
      <c r="K3028" s="795">
        <v>0</v>
      </c>
      <c r="M3028" s="798">
        <f t="shared" si="142"/>
        <v>8717.0026017910513</v>
      </c>
      <c r="N3028" s="303"/>
      <c r="S3028" s="786">
        <v>0</v>
      </c>
      <c r="T3028" s="781">
        <f>VLOOKUP(C3028,METADATA!$J$5:$Q$29,IF(E3028="HI",2,IF(E3028="LO",6,10))+IF(S3028=1,2,IF(D3028=7,1,(IF(WEEKDAY(B3028)=1,2,IF(WEEKDAY(B3028)=7,1,0))))))</f>
        <v>3</v>
      </c>
      <c r="U3028" s="781">
        <f>VLOOKUP(C3028,METADATA!$A$5:$H$29,IF(E3028="HI",2,IF(E3028="LO",6,10))+IF(S3028=1,2,IF(D3028=7,1,(IF(WEEKDAY(B3028)=1,2,IF(WEEKDAY(B3028)=7,1,0))))))</f>
        <v>3</v>
      </c>
    </row>
    <row r="3029" spans="2:21" ht="13.95" customHeight="1" x14ac:dyDescent="0.25">
      <c r="B3029" s="784">
        <f t="shared" si="140"/>
        <v>45509</v>
      </c>
      <c r="C3029" s="785">
        <v>1</v>
      </c>
      <c r="D3029" s="786">
        <f>IFERROR((INDEX(METADATA!$T$2:$T$20,MATCH(B3029,METADATA!$S$2:$S$20,0))),0)</f>
        <v>0</v>
      </c>
      <c r="E3029" s="785" t="str">
        <f t="shared" si="141"/>
        <v>HI</v>
      </c>
      <c r="F3029" s="786">
        <f>VLOOKUP(C3029,METADATA!$A$5:$H$29,IF(E3029="HI",2,IF(E3029="LO",6,10))+IF(D3029=1,2,IF(D3029=7,1,(IF(WEEKDAY(B3029)=1,2,IF(WEEKDAY(B3029)=7,1,0))))))</f>
        <v>3</v>
      </c>
      <c r="G3029" s="786">
        <f>VLOOKUP(C3029,METADATA!$J$5:$Q$29,IF(E3029="HI",2,IF(E3029="LO",6,10))+IF(D3029=1,2,IF(D3029=7,1,(IF(WEEKDAY(B3029)=1,2,IF(WEEKDAY(B3029)=7,1,0))))))</f>
        <v>3</v>
      </c>
      <c r="H3029" s="787">
        <v>7329.5</v>
      </c>
      <c r="I3029" s="788">
        <v>4219.6749877929688</v>
      </c>
      <c r="K3029" s="795">
        <v>0</v>
      </c>
      <c r="M3029" s="798">
        <f t="shared" si="142"/>
        <v>8457.3770905999918</v>
      </c>
      <c r="N3029" s="303"/>
      <c r="S3029" s="786">
        <v>0</v>
      </c>
      <c r="T3029" s="781">
        <f>VLOOKUP(C3029,METADATA!$J$5:$Q$29,IF(E3029="HI",2,IF(E3029="LO",6,10))+IF(S3029=1,2,IF(D3029=7,1,(IF(WEEKDAY(B3029)=1,2,IF(WEEKDAY(B3029)=7,1,0))))))</f>
        <v>3</v>
      </c>
      <c r="U3029" s="781">
        <f>VLOOKUP(C3029,METADATA!$A$5:$H$29,IF(E3029="HI",2,IF(E3029="LO",6,10))+IF(S3029=1,2,IF(D3029=7,1,(IF(WEEKDAY(B3029)=1,2,IF(WEEKDAY(B3029)=7,1,0))))))</f>
        <v>3</v>
      </c>
    </row>
    <row r="3030" spans="2:21" ht="13.95" customHeight="1" x14ac:dyDescent="0.25">
      <c r="B3030" s="784">
        <f t="shared" si="140"/>
        <v>45509</v>
      </c>
      <c r="C3030" s="785">
        <v>2</v>
      </c>
      <c r="D3030" s="786">
        <f>IFERROR((INDEX(METADATA!$T$2:$T$20,MATCH(B3030,METADATA!$S$2:$S$20,0))),0)</f>
        <v>0</v>
      </c>
      <c r="E3030" s="785" t="str">
        <f t="shared" si="141"/>
        <v>HI</v>
      </c>
      <c r="F3030" s="786">
        <f>VLOOKUP(C3030,METADATA!$A$5:$H$29,IF(E3030="HI",2,IF(E3030="LO",6,10))+IF(D3030=1,2,IF(D3030=7,1,(IF(WEEKDAY(B3030)=1,2,IF(WEEKDAY(B3030)=7,1,0))))))</f>
        <v>3</v>
      </c>
      <c r="G3030" s="786">
        <f>VLOOKUP(C3030,METADATA!$J$5:$Q$29,IF(E3030="HI",2,IF(E3030="LO",6,10))+IF(D3030=1,2,IF(D3030=7,1,(IF(WEEKDAY(B3030)=1,2,IF(WEEKDAY(B3030)=7,1,0))))))</f>
        <v>3</v>
      </c>
      <c r="H3030" s="787">
        <v>7255.25</v>
      </c>
      <c r="I3030" s="788">
        <v>4413.8650512695313</v>
      </c>
      <c r="K3030" s="795">
        <v>0</v>
      </c>
      <c r="M3030" s="798">
        <f t="shared" si="142"/>
        <v>8492.399970168537</v>
      </c>
      <c r="N3030" s="303"/>
      <c r="S3030" s="786">
        <v>0</v>
      </c>
      <c r="T3030" s="781">
        <f>VLOOKUP(C3030,METADATA!$J$5:$Q$29,IF(E3030="HI",2,IF(E3030="LO",6,10))+IF(S3030=1,2,IF(D3030=7,1,(IF(WEEKDAY(B3030)=1,2,IF(WEEKDAY(B3030)=7,1,0))))))</f>
        <v>3</v>
      </c>
      <c r="U3030" s="781">
        <f>VLOOKUP(C3030,METADATA!$A$5:$H$29,IF(E3030="HI",2,IF(E3030="LO",6,10))+IF(S3030=1,2,IF(D3030=7,1,(IF(WEEKDAY(B3030)=1,2,IF(WEEKDAY(B3030)=7,1,0))))))</f>
        <v>3</v>
      </c>
    </row>
    <row r="3031" spans="2:21" ht="13.95" customHeight="1" x14ac:dyDescent="0.25">
      <c r="B3031" s="784">
        <f t="shared" si="140"/>
        <v>45509</v>
      </c>
      <c r="C3031" s="785">
        <v>3</v>
      </c>
      <c r="D3031" s="786">
        <f>IFERROR((INDEX(METADATA!$T$2:$T$20,MATCH(B3031,METADATA!$S$2:$S$20,0))),0)</f>
        <v>0</v>
      </c>
      <c r="E3031" s="785" t="str">
        <f t="shared" si="141"/>
        <v>HI</v>
      </c>
      <c r="F3031" s="786">
        <f>VLOOKUP(C3031,METADATA!$A$5:$H$29,IF(E3031="HI",2,IF(E3031="LO",6,10))+IF(D3031=1,2,IF(D3031=7,1,(IF(WEEKDAY(B3031)=1,2,IF(WEEKDAY(B3031)=7,1,0))))))</f>
        <v>3</v>
      </c>
      <c r="G3031" s="786">
        <f>VLOOKUP(C3031,METADATA!$J$5:$Q$29,IF(E3031="HI",2,IF(E3031="LO",6,10))+IF(D3031=1,2,IF(D3031=7,1,(IF(WEEKDAY(B3031)=1,2,IF(WEEKDAY(B3031)=7,1,0))))))</f>
        <v>3</v>
      </c>
      <c r="H3031" s="787">
        <v>7649</v>
      </c>
      <c r="I3031" s="788">
        <v>4411.2849731445313</v>
      </c>
      <c r="K3031" s="795">
        <v>0</v>
      </c>
      <c r="M3031" s="798">
        <f t="shared" si="142"/>
        <v>8829.8718062206735</v>
      </c>
      <c r="N3031" s="303"/>
      <c r="S3031" s="786">
        <v>0</v>
      </c>
      <c r="T3031" s="781">
        <f>VLOOKUP(C3031,METADATA!$J$5:$Q$29,IF(E3031="HI",2,IF(E3031="LO",6,10))+IF(S3031=1,2,IF(D3031=7,1,(IF(WEEKDAY(B3031)=1,2,IF(WEEKDAY(B3031)=7,1,0))))))</f>
        <v>3</v>
      </c>
      <c r="U3031" s="781">
        <f>VLOOKUP(C3031,METADATA!$A$5:$H$29,IF(E3031="HI",2,IF(E3031="LO",6,10))+IF(S3031=1,2,IF(D3031=7,1,(IF(WEEKDAY(B3031)=1,2,IF(WEEKDAY(B3031)=7,1,0))))))</f>
        <v>3</v>
      </c>
    </row>
    <row r="3032" spans="2:21" ht="13.95" customHeight="1" x14ac:dyDescent="0.25">
      <c r="B3032" s="784">
        <f t="shared" si="140"/>
        <v>45509</v>
      </c>
      <c r="C3032" s="785">
        <v>4</v>
      </c>
      <c r="D3032" s="786">
        <f>IFERROR((INDEX(METADATA!$T$2:$T$20,MATCH(B3032,METADATA!$S$2:$S$20,0))),0)</f>
        <v>0</v>
      </c>
      <c r="E3032" s="785" t="str">
        <f t="shared" si="141"/>
        <v>HI</v>
      </c>
      <c r="F3032" s="786">
        <f>VLOOKUP(C3032,METADATA!$A$5:$H$29,IF(E3032="HI",2,IF(E3032="LO",6,10))+IF(D3032=1,2,IF(D3032=7,1,(IF(WEEKDAY(B3032)=1,2,IF(WEEKDAY(B3032)=7,1,0))))))</f>
        <v>3</v>
      </c>
      <c r="G3032" s="786">
        <f>VLOOKUP(C3032,METADATA!$J$5:$Q$29,IF(E3032="HI",2,IF(E3032="LO",6,10))+IF(D3032=1,2,IF(D3032=7,1,(IF(WEEKDAY(B3032)=1,2,IF(WEEKDAY(B3032)=7,1,0))))))</f>
        <v>3</v>
      </c>
      <c r="H3032" s="787">
        <v>8289.75</v>
      </c>
      <c r="I3032" s="788">
        <v>4152.9849243164063</v>
      </c>
      <c r="K3032" s="795">
        <v>0</v>
      </c>
      <c r="M3032" s="798">
        <f t="shared" si="142"/>
        <v>9271.85196409538</v>
      </c>
      <c r="N3032" s="303"/>
      <c r="S3032" s="786">
        <v>0</v>
      </c>
      <c r="T3032" s="781">
        <f>VLOOKUP(C3032,METADATA!$J$5:$Q$29,IF(E3032="HI",2,IF(E3032="LO",6,10))+IF(S3032=1,2,IF(D3032=7,1,(IF(WEEKDAY(B3032)=1,2,IF(WEEKDAY(B3032)=7,1,0))))))</f>
        <v>3</v>
      </c>
      <c r="U3032" s="781">
        <f>VLOOKUP(C3032,METADATA!$A$5:$H$29,IF(E3032="HI",2,IF(E3032="LO",6,10))+IF(S3032=1,2,IF(D3032=7,1,(IF(WEEKDAY(B3032)=1,2,IF(WEEKDAY(B3032)=7,1,0))))))</f>
        <v>3</v>
      </c>
    </row>
    <row r="3033" spans="2:21" ht="13.95" customHeight="1" x14ac:dyDescent="0.25">
      <c r="B3033" s="784">
        <f t="shared" si="140"/>
        <v>45509</v>
      </c>
      <c r="C3033" s="785">
        <v>5</v>
      </c>
      <c r="D3033" s="786">
        <f>IFERROR((INDEX(METADATA!$T$2:$T$20,MATCH(B3033,METADATA!$S$2:$S$20,0))),0)</f>
        <v>0</v>
      </c>
      <c r="E3033" s="785" t="str">
        <f t="shared" si="141"/>
        <v>HI</v>
      </c>
      <c r="F3033" s="786">
        <f>VLOOKUP(C3033,METADATA!$A$5:$H$29,IF(E3033="HI",2,IF(E3033="LO",6,10))+IF(D3033=1,2,IF(D3033=7,1,(IF(WEEKDAY(B3033)=1,2,IF(WEEKDAY(B3033)=7,1,0))))))</f>
        <v>3</v>
      </c>
      <c r="G3033" s="786">
        <f>VLOOKUP(C3033,METADATA!$J$5:$Q$29,IF(E3033="HI",2,IF(E3033="LO",6,10))+IF(D3033=1,2,IF(D3033=7,1,(IF(WEEKDAY(B3033)=1,2,IF(WEEKDAY(B3033)=7,1,0))))))</f>
        <v>3</v>
      </c>
      <c r="H3033" s="787">
        <v>9853</v>
      </c>
      <c r="I3033" s="788">
        <v>4267.2449951171875</v>
      </c>
      <c r="K3033" s="795">
        <v>870.51250000000005</v>
      </c>
      <c r="M3033" s="798">
        <f t="shared" si="142"/>
        <v>10737.364148074363</v>
      </c>
      <c r="N3033" s="303"/>
      <c r="S3033" s="786">
        <v>0</v>
      </c>
      <c r="T3033" s="781">
        <f>VLOOKUP(C3033,METADATA!$J$5:$Q$29,IF(E3033="HI",2,IF(E3033="LO",6,10))+IF(S3033=1,2,IF(D3033=7,1,(IF(WEEKDAY(B3033)=1,2,IF(WEEKDAY(B3033)=7,1,0))))))</f>
        <v>3</v>
      </c>
      <c r="U3033" s="781">
        <f>VLOOKUP(C3033,METADATA!$A$5:$H$29,IF(E3033="HI",2,IF(E3033="LO",6,10))+IF(S3033=1,2,IF(D3033=7,1,(IF(WEEKDAY(B3033)=1,2,IF(WEEKDAY(B3033)=7,1,0))))))</f>
        <v>3</v>
      </c>
    </row>
    <row r="3034" spans="2:21" ht="13.95" customHeight="1" x14ac:dyDescent="0.25">
      <c r="B3034" s="784">
        <f t="shared" si="140"/>
        <v>45509</v>
      </c>
      <c r="C3034" s="785">
        <v>6</v>
      </c>
      <c r="D3034" s="786">
        <f>IFERROR((INDEX(METADATA!$T$2:$T$20,MATCH(B3034,METADATA!$S$2:$S$20,0))),0)</f>
        <v>0</v>
      </c>
      <c r="E3034" s="785" t="str">
        <f t="shared" si="141"/>
        <v>HI</v>
      </c>
      <c r="F3034" s="786">
        <f>VLOOKUP(C3034,METADATA!$A$5:$H$29,IF(E3034="HI",2,IF(E3034="LO",6,10))+IF(D3034=1,2,IF(D3034=7,1,(IF(WEEKDAY(B3034)=1,2,IF(WEEKDAY(B3034)=7,1,0))))))</f>
        <v>1</v>
      </c>
      <c r="G3034" s="786">
        <f>VLOOKUP(C3034,METADATA!$J$5:$Q$29,IF(E3034="HI",2,IF(E3034="LO",6,10))+IF(D3034=1,2,IF(D3034=7,1,(IF(WEEKDAY(B3034)=1,2,IF(WEEKDAY(B3034)=7,1,0))))))</f>
        <v>1</v>
      </c>
      <c r="H3034" s="787">
        <v>12139.75</v>
      </c>
      <c r="I3034" s="788">
        <v>4259.0848999023438</v>
      </c>
      <c r="K3034" s="795">
        <v>865.8125</v>
      </c>
      <c r="M3034" s="798">
        <f t="shared" si="142"/>
        <v>12865.198570060089</v>
      </c>
      <c r="N3034" s="303"/>
      <c r="S3034" s="786">
        <v>0</v>
      </c>
      <c r="T3034" s="781">
        <f>VLOOKUP(C3034,METADATA!$J$5:$Q$29,IF(E3034="HI",2,IF(E3034="LO",6,10))+IF(S3034=1,2,IF(D3034=7,1,(IF(WEEKDAY(B3034)=1,2,IF(WEEKDAY(B3034)=7,1,0))))))</f>
        <v>1</v>
      </c>
      <c r="U3034" s="781">
        <f>VLOOKUP(C3034,METADATA!$A$5:$H$29,IF(E3034="HI",2,IF(E3034="LO",6,10))+IF(S3034=1,2,IF(D3034=7,1,(IF(WEEKDAY(B3034)=1,2,IF(WEEKDAY(B3034)=7,1,0))))))</f>
        <v>1</v>
      </c>
    </row>
    <row r="3035" spans="2:21" ht="13.95" customHeight="1" x14ac:dyDescent="0.25">
      <c r="B3035" s="784">
        <f t="shared" si="140"/>
        <v>45509</v>
      </c>
      <c r="C3035" s="785">
        <v>7</v>
      </c>
      <c r="D3035" s="786">
        <f>IFERROR((INDEX(METADATA!$T$2:$T$20,MATCH(B3035,METADATA!$S$2:$S$20,0))),0)</f>
        <v>0</v>
      </c>
      <c r="E3035" s="785" t="str">
        <f t="shared" si="141"/>
        <v>HI</v>
      </c>
      <c r="F3035" s="786">
        <f>VLOOKUP(C3035,METADATA!$A$5:$H$29,IF(E3035="HI",2,IF(E3035="LO",6,10))+IF(D3035=1,2,IF(D3035=7,1,(IF(WEEKDAY(B3035)=1,2,IF(WEEKDAY(B3035)=7,1,0))))))</f>
        <v>1</v>
      </c>
      <c r="G3035" s="786">
        <f>VLOOKUP(C3035,METADATA!$J$5:$Q$29,IF(E3035="HI",2,IF(E3035="LO",6,10))+IF(D3035=1,2,IF(D3035=7,1,(IF(WEEKDAY(B3035)=1,2,IF(WEEKDAY(B3035)=7,1,0))))))</f>
        <v>1</v>
      </c>
      <c r="H3035" s="787">
        <v>13166</v>
      </c>
      <c r="I3035" s="788">
        <v>4400.4849548339844</v>
      </c>
      <c r="K3035" s="795">
        <v>834.63750000000005</v>
      </c>
      <c r="M3035" s="798">
        <f t="shared" si="142"/>
        <v>13881.92435643273</v>
      </c>
      <c r="N3035" s="303"/>
      <c r="S3035" s="786">
        <v>0</v>
      </c>
      <c r="T3035" s="781">
        <f>VLOOKUP(C3035,METADATA!$J$5:$Q$29,IF(E3035="HI",2,IF(E3035="LO",6,10))+IF(S3035=1,2,IF(D3035=7,1,(IF(WEEKDAY(B3035)=1,2,IF(WEEKDAY(B3035)=7,1,0))))))</f>
        <v>1</v>
      </c>
      <c r="U3035" s="781">
        <f>VLOOKUP(C3035,METADATA!$A$5:$H$29,IF(E3035="HI",2,IF(E3035="LO",6,10))+IF(S3035=1,2,IF(D3035=7,1,(IF(WEEKDAY(B3035)=1,2,IF(WEEKDAY(B3035)=7,1,0))))))</f>
        <v>1</v>
      </c>
    </row>
    <row r="3036" spans="2:21" ht="13.95" customHeight="1" x14ac:dyDescent="0.25">
      <c r="B3036" s="784">
        <f t="shared" ref="B3036:B3099" si="143">B3012+1</f>
        <v>45509</v>
      </c>
      <c r="C3036" s="785">
        <v>8</v>
      </c>
      <c r="D3036" s="786">
        <f>IFERROR((INDEX(METADATA!$T$2:$T$20,MATCH(B3036,METADATA!$S$2:$S$20,0))),0)</f>
        <v>0</v>
      </c>
      <c r="E3036" s="785" t="str">
        <f t="shared" si="141"/>
        <v>HI</v>
      </c>
      <c r="F3036" s="786">
        <f>VLOOKUP(C3036,METADATA!$A$5:$H$29,IF(E3036="HI",2,IF(E3036="LO",6,10))+IF(D3036=1,2,IF(D3036=7,1,(IF(WEEKDAY(B3036)=1,2,IF(WEEKDAY(B3036)=7,1,0))))))</f>
        <v>2</v>
      </c>
      <c r="G3036" s="786">
        <f>VLOOKUP(C3036,METADATA!$J$5:$Q$29,IF(E3036="HI",2,IF(E3036="LO",6,10))+IF(D3036=1,2,IF(D3036=7,1,(IF(WEEKDAY(B3036)=1,2,IF(WEEKDAY(B3036)=7,1,0))))))</f>
        <v>1</v>
      </c>
      <c r="H3036" s="787">
        <v>14653.75</v>
      </c>
      <c r="I3036" s="788">
        <v>4140.7750549316406</v>
      </c>
      <c r="K3036" s="795">
        <v>847.33749999999998</v>
      </c>
      <c r="M3036" s="798">
        <f t="shared" si="142"/>
        <v>15227.554206701881</v>
      </c>
      <c r="N3036" s="303"/>
      <c r="S3036" s="786">
        <v>0</v>
      </c>
      <c r="T3036" s="781">
        <f>VLOOKUP(C3036,METADATA!$J$5:$Q$29,IF(E3036="HI",2,IF(E3036="LO",6,10))+IF(S3036=1,2,IF(D3036=7,1,(IF(WEEKDAY(B3036)=1,2,IF(WEEKDAY(B3036)=7,1,0))))))</f>
        <v>1</v>
      </c>
      <c r="U3036" s="781">
        <f>VLOOKUP(C3036,METADATA!$A$5:$H$29,IF(E3036="HI",2,IF(E3036="LO",6,10))+IF(S3036=1,2,IF(D3036=7,1,(IF(WEEKDAY(B3036)=1,2,IF(WEEKDAY(B3036)=7,1,0))))))</f>
        <v>2</v>
      </c>
    </row>
    <row r="3037" spans="2:21" ht="13.95" customHeight="1" x14ac:dyDescent="0.25">
      <c r="B3037" s="784">
        <f t="shared" si="143"/>
        <v>45509</v>
      </c>
      <c r="C3037" s="785">
        <v>9</v>
      </c>
      <c r="D3037" s="786">
        <f>IFERROR((INDEX(METADATA!$T$2:$T$20,MATCH(B3037,METADATA!$S$2:$S$20,0))),0)</f>
        <v>0</v>
      </c>
      <c r="E3037" s="785" t="str">
        <f t="shared" si="141"/>
        <v>HI</v>
      </c>
      <c r="F3037" s="786">
        <f>VLOOKUP(C3037,METADATA!$A$5:$H$29,IF(E3037="HI",2,IF(E3037="LO",6,10))+IF(D3037=1,2,IF(D3037=7,1,(IF(WEEKDAY(B3037)=1,2,IF(WEEKDAY(B3037)=7,1,0))))))</f>
        <v>2</v>
      </c>
      <c r="G3037" s="786">
        <f>VLOOKUP(C3037,METADATA!$J$5:$Q$29,IF(E3037="HI",2,IF(E3037="LO",6,10))+IF(D3037=1,2,IF(D3037=7,1,(IF(WEEKDAY(B3037)=1,2,IF(WEEKDAY(B3037)=7,1,0))))))</f>
        <v>2</v>
      </c>
      <c r="H3037" s="787">
        <v>15370.75</v>
      </c>
      <c r="I3037" s="788">
        <v>3646.9624328613281</v>
      </c>
      <c r="K3037" s="795">
        <v>851.61249999999995</v>
      </c>
      <c r="M3037" s="798">
        <f t="shared" si="142"/>
        <v>15797.477347640091</v>
      </c>
      <c r="N3037" s="303"/>
      <c r="S3037" s="786">
        <v>0</v>
      </c>
      <c r="T3037" s="781">
        <f>VLOOKUP(C3037,METADATA!$J$5:$Q$29,IF(E3037="HI",2,IF(E3037="LO",6,10))+IF(S3037=1,2,IF(D3037=7,1,(IF(WEEKDAY(B3037)=1,2,IF(WEEKDAY(B3037)=7,1,0))))))</f>
        <v>2</v>
      </c>
      <c r="U3037" s="781">
        <f>VLOOKUP(C3037,METADATA!$A$5:$H$29,IF(E3037="HI",2,IF(E3037="LO",6,10))+IF(S3037=1,2,IF(D3037=7,1,(IF(WEEKDAY(B3037)=1,2,IF(WEEKDAY(B3037)=7,1,0))))))</f>
        <v>2</v>
      </c>
    </row>
    <row r="3038" spans="2:21" ht="13.95" customHeight="1" x14ac:dyDescent="0.25">
      <c r="B3038" s="784">
        <f t="shared" si="143"/>
        <v>45509</v>
      </c>
      <c r="C3038" s="785">
        <v>10</v>
      </c>
      <c r="D3038" s="786">
        <f>IFERROR((INDEX(METADATA!$T$2:$T$20,MATCH(B3038,METADATA!$S$2:$S$20,0))),0)</f>
        <v>0</v>
      </c>
      <c r="E3038" s="785" t="str">
        <f t="shared" si="141"/>
        <v>HI</v>
      </c>
      <c r="F3038" s="786">
        <f>VLOOKUP(C3038,METADATA!$A$5:$H$29,IF(E3038="HI",2,IF(E3038="LO",6,10))+IF(D3038=1,2,IF(D3038=7,1,(IF(WEEKDAY(B3038)=1,2,IF(WEEKDAY(B3038)=7,1,0))))))</f>
        <v>2</v>
      </c>
      <c r="G3038" s="786">
        <f>VLOOKUP(C3038,METADATA!$J$5:$Q$29,IF(E3038="HI",2,IF(E3038="LO",6,10))+IF(D3038=1,2,IF(D3038=7,1,(IF(WEEKDAY(B3038)=1,2,IF(WEEKDAY(B3038)=7,1,0))))))</f>
        <v>2</v>
      </c>
      <c r="H3038" s="787">
        <v>15223.5</v>
      </c>
      <c r="I3038" s="788">
        <v>2811.7449951171875</v>
      </c>
      <c r="K3038" s="795">
        <v>856.5</v>
      </c>
      <c r="M3038" s="798">
        <f t="shared" si="142"/>
        <v>15480.983888873683</v>
      </c>
      <c r="N3038" s="303"/>
      <c r="S3038" s="786">
        <v>0</v>
      </c>
      <c r="T3038" s="781">
        <f>VLOOKUP(C3038,METADATA!$J$5:$Q$29,IF(E3038="HI",2,IF(E3038="LO",6,10))+IF(S3038=1,2,IF(D3038=7,1,(IF(WEEKDAY(B3038)=1,2,IF(WEEKDAY(B3038)=7,1,0))))))</f>
        <v>2</v>
      </c>
      <c r="U3038" s="781">
        <f>VLOOKUP(C3038,METADATA!$A$5:$H$29,IF(E3038="HI",2,IF(E3038="LO",6,10))+IF(S3038=1,2,IF(D3038=7,1,(IF(WEEKDAY(B3038)=1,2,IF(WEEKDAY(B3038)=7,1,0))))))</f>
        <v>2</v>
      </c>
    </row>
    <row r="3039" spans="2:21" ht="13.95" customHeight="1" x14ac:dyDescent="0.25">
      <c r="B3039" s="784">
        <f t="shared" si="143"/>
        <v>45509</v>
      </c>
      <c r="C3039" s="785">
        <v>11</v>
      </c>
      <c r="D3039" s="786">
        <f>IFERROR((INDEX(METADATA!$T$2:$T$20,MATCH(B3039,METADATA!$S$2:$S$20,0))),0)</f>
        <v>0</v>
      </c>
      <c r="E3039" s="785" t="str">
        <f t="shared" si="141"/>
        <v>HI</v>
      </c>
      <c r="F3039" s="786">
        <f>VLOOKUP(C3039,METADATA!$A$5:$H$29,IF(E3039="HI",2,IF(E3039="LO",6,10))+IF(D3039=1,2,IF(D3039=7,1,(IF(WEEKDAY(B3039)=1,2,IF(WEEKDAY(B3039)=7,1,0))))))</f>
        <v>2</v>
      </c>
      <c r="G3039" s="786">
        <f>VLOOKUP(C3039,METADATA!$J$5:$Q$29,IF(E3039="HI",2,IF(E3039="LO",6,10))+IF(D3039=1,2,IF(D3039=7,1,(IF(WEEKDAY(B3039)=1,2,IF(WEEKDAY(B3039)=7,1,0))))))</f>
        <v>2</v>
      </c>
      <c r="H3039" s="787">
        <v>15502.25</v>
      </c>
      <c r="I3039" s="788">
        <v>1541.5175170898438</v>
      </c>
      <c r="K3039" s="795">
        <v>824.32500000000005</v>
      </c>
      <c r="M3039" s="798">
        <f t="shared" si="142"/>
        <v>15578.70441718421</v>
      </c>
      <c r="N3039" s="303"/>
      <c r="S3039" s="786">
        <v>0</v>
      </c>
      <c r="T3039" s="781">
        <f>VLOOKUP(C3039,METADATA!$J$5:$Q$29,IF(E3039="HI",2,IF(E3039="LO",6,10))+IF(S3039=1,2,IF(D3039=7,1,(IF(WEEKDAY(B3039)=1,2,IF(WEEKDAY(B3039)=7,1,0))))))</f>
        <v>2</v>
      </c>
      <c r="U3039" s="781">
        <f>VLOOKUP(C3039,METADATA!$A$5:$H$29,IF(E3039="HI",2,IF(E3039="LO",6,10))+IF(S3039=1,2,IF(D3039=7,1,(IF(WEEKDAY(B3039)=1,2,IF(WEEKDAY(B3039)=7,1,0))))))</f>
        <v>2</v>
      </c>
    </row>
    <row r="3040" spans="2:21" ht="13.95" customHeight="1" x14ac:dyDescent="0.25">
      <c r="B3040" s="784">
        <f t="shared" si="143"/>
        <v>45509</v>
      </c>
      <c r="C3040" s="785">
        <v>12</v>
      </c>
      <c r="D3040" s="786">
        <f>IFERROR((INDEX(METADATA!$T$2:$T$20,MATCH(B3040,METADATA!$S$2:$S$20,0))),0)</f>
        <v>0</v>
      </c>
      <c r="E3040" s="785" t="str">
        <f t="shared" si="141"/>
        <v>HI</v>
      </c>
      <c r="F3040" s="786">
        <f>VLOOKUP(C3040,METADATA!$A$5:$H$29,IF(E3040="HI",2,IF(E3040="LO",6,10))+IF(D3040=1,2,IF(D3040=7,1,(IF(WEEKDAY(B3040)=1,2,IF(WEEKDAY(B3040)=7,1,0))))))</f>
        <v>2</v>
      </c>
      <c r="G3040" s="786">
        <f>VLOOKUP(C3040,METADATA!$J$5:$Q$29,IF(E3040="HI",2,IF(E3040="LO",6,10))+IF(D3040=1,2,IF(D3040=7,1,(IF(WEEKDAY(B3040)=1,2,IF(WEEKDAY(B3040)=7,1,0))))))</f>
        <v>2</v>
      </c>
      <c r="H3040" s="787">
        <v>15802.75</v>
      </c>
      <c r="I3040" s="788">
        <v>1519.9200134277344</v>
      </c>
      <c r="K3040" s="795">
        <v>882.73749999999995</v>
      </c>
      <c r="M3040" s="798">
        <f t="shared" si="142"/>
        <v>15875.675242638285</v>
      </c>
      <c r="N3040" s="303"/>
      <c r="S3040" s="786">
        <v>0</v>
      </c>
      <c r="T3040" s="781">
        <f>VLOOKUP(C3040,METADATA!$J$5:$Q$29,IF(E3040="HI",2,IF(E3040="LO",6,10))+IF(S3040=1,2,IF(D3040=7,1,(IF(WEEKDAY(B3040)=1,2,IF(WEEKDAY(B3040)=7,1,0))))))</f>
        <v>2</v>
      </c>
      <c r="U3040" s="781">
        <f>VLOOKUP(C3040,METADATA!$A$5:$H$29,IF(E3040="HI",2,IF(E3040="LO",6,10))+IF(S3040=1,2,IF(D3040=7,1,(IF(WEEKDAY(B3040)=1,2,IF(WEEKDAY(B3040)=7,1,0))))))</f>
        <v>2</v>
      </c>
    </row>
    <row r="3041" spans="2:21" ht="13.95" customHeight="1" x14ac:dyDescent="0.25">
      <c r="B3041" s="784">
        <f t="shared" si="143"/>
        <v>45509</v>
      </c>
      <c r="C3041" s="785">
        <v>13</v>
      </c>
      <c r="D3041" s="786">
        <f>IFERROR((INDEX(METADATA!$T$2:$T$20,MATCH(B3041,METADATA!$S$2:$S$20,0))),0)</f>
        <v>0</v>
      </c>
      <c r="E3041" s="785" t="str">
        <f t="shared" si="141"/>
        <v>HI</v>
      </c>
      <c r="F3041" s="786">
        <f>VLOOKUP(C3041,METADATA!$A$5:$H$29,IF(E3041="HI",2,IF(E3041="LO",6,10))+IF(D3041=1,2,IF(D3041=7,1,(IF(WEEKDAY(B3041)=1,2,IF(WEEKDAY(B3041)=7,1,0))))))</f>
        <v>2</v>
      </c>
      <c r="G3041" s="786">
        <f>VLOOKUP(C3041,METADATA!$J$5:$Q$29,IF(E3041="HI",2,IF(E3041="LO",6,10))+IF(D3041=1,2,IF(D3041=7,1,(IF(WEEKDAY(B3041)=1,2,IF(WEEKDAY(B3041)=7,1,0))))))</f>
        <v>2</v>
      </c>
      <c r="H3041" s="787">
        <v>15659.25</v>
      </c>
      <c r="I3041" s="788">
        <v>1471.6799621582031</v>
      </c>
      <c r="K3041" s="795">
        <v>909.3125</v>
      </c>
      <c r="M3041" s="798">
        <f t="shared" si="142"/>
        <v>15728.253319218826</v>
      </c>
      <c r="N3041" s="303"/>
      <c r="S3041" s="786">
        <v>0</v>
      </c>
      <c r="T3041" s="781">
        <f>VLOOKUP(C3041,METADATA!$J$5:$Q$29,IF(E3041="HI",2,IF(E3041="LO",6,10))+IF(S3041=1,2,IF(D3041=7,1,(IF(WEEKDAY(B3041)=1,2,IF(WEEKDAY(B3041)=7,1,0))))))</f>
        <v>2</v>
      </c>
      <c r="U3041" s="781">
        <f>VLOOKUP(C3041,METADATA!$A$5:$H$29,IF(E3041="HI",2,IF(E3041="LO",6,10))+IF(S3041=1,2,IF(D3041=7,1,(IF(WEEKDAY(B3041)=1,2,IF(WEEKDAY(B3041)=7,1,0))))))</f>
        <v>2</v>
      </c>
    </row>
    <row r="3042" spans="2:21" ht="13.95" customHeight="1" x14ac:dyDescent="0.25">
      <c r="B3042" s="784">
        <f t="shared" si="143"/>
        <v>45509</v>
      </c>
      <c r="C3042" s="785">
        <v>14</v>
      </c>
      <c r="D3042" s="786">
        <f>IFERROR((INDEX(METADATA!$T$2:$T$20,MATCH(B3042,METADATA!$S$2:$S$20,0))),0)</f>
        <v>0</v>
      </c>
      <c r="E3042" s="785" t="str">
        <f t="shared" si="141"/>
        <v>HI</v>
      </c>
      <c r="F3042" s="786">
        <f>VLOOKUP(C3042,METADATA!$A$5:$H$29,IF(E3042="HI",2,IF(E3042="LO",6,10))+IF(D3042=1,2,IF(D3042=7,1,(IF(WEEKDAY(B3042)=1,2,IF(WEEKDAY(B3042)=7,1,0))))))</f>
        <v>2</v>
      </c>
      <c r="G3042" s="786">
        <f>VLOOKUP(C3042,METADATA!$J$5:$Q$29,IF(E3042="HI",2,IF(E3042="LO",6,10))+IF(D3042=1,2,IF(D3042=7,1,(IF(WEEKDAY(B3042)=1,2,IF(WEEKDAY(B3042)=7,1,0))))))</f>
        <v>2</v>
      </c>
      <c r="H3042" s="787">
        <v>16221.75</v>
      </c>
      <c r="I3042" s="788">
        <v>1495.4425048828125</v>
      </c>
      <c r="K3042" s="795">
        <v>905.6</v>
      </c>
      <c r="M3042" s="798">
        <f t="shared" si="142"/>
        <v>16290.534716451457</v>
      </c>
      <c r="N3042" s="303"/>
      <c r="S3042" s="786">
        <v>0</v>
      </c>
      <c r="T3042" s="781">
        <f>VLOOKUP(C3042,METADATA!$J$5:$Q$29,IF(E3042="HI",2,IF(E3042="LO",6,10))+IF(S3042=1,2,IF(D3042=7,1,(IF(WEEKDAY(B3042)=1,2,IF(WEEKDAY(B3042)=7,1,0))))))</f>
        <v>2</v>
      </c>
      <c r="U3042" s="781">
        <f>VLOOKUP(C3042,METADATA!$A$5:$H$29,IF(E3042="HI",2,IF(E3042="LO",6,10))+IF(S3042=1,2,IF(D3042=7,1,(IF(WEEKDAY(B3042)=1,2,IF(WEEKDAY(B3042)=7,1,0))))))</f>
        <v>2</v>
      </c>
    </row>
    <row r="3043" spans="2:21" ht="13.95" customHeight="1" x14ac:dyDescent="0.25">
      <c r="B3043" s="784">
        <f t="shared" si="143"/>
        <v>45509</v>
      </c>
      <c r="C3043" s="785">
        <v>15</v>
      </c>
      <c r="D3043" s="786">
        <f>IFERROR((INDEX(METADATA!$T$2:$T$20,MATCH(B3043,METADATA!$S$2:$S$20,0))),0)</f>
        <v>0</v>
      </c>
      <c r="E3043" s="785" t="str">
        <f t="shared" si="141"/>
        <v>HI</v>
      </c>
      <c r="F3043" s="786">
        <f>VLOOKUP(C3043,METADATA!$A$5:$H$29,IF(E3043="HI",2,IF(E3043="LO",6,10))+IF(D3043=1,2,IF(D3043=7,1,(IF(WEEKDAY(B3043)=1,2,IF(WEEKDAY(B3043)=7,1,0))))))</f>
        <v>2</v>
      </c>
      <c r="G3043" s="786">
        <f>VLOOKUP(C3043,METADATA!$J$5:$Q$29,IF(E3043="HI",2,IF(E3043="LO",6,10))+IF(D3043=1,2,IF(D3043=7,1,(IF(WEEKDAY(B3043)=1,2,IF(WEEKDAY(B3043)=7,1,0))))))</f>
        <v>2</v>
      </c>
      <c r="H3043" s="787">
        <v>16100.25</v>
      </c>
      <c r="I3043" s="788">
        <v>2180.7374811023474</v>
      </c>
      <c r="K3043" s="795">
        <v>913.98749999999995</v>
      </c>
      <c r="M3043" s="798">
        <f t="shared" si="142"/>
        <v>16247.266416969491</v>
      </c>
      <c r="N3043" s="303"/>
      <c r="S3043" s="786">
        <v>0</v>
      </c>
      <c r="T3043" s="781">
        <f>VLOOKUP(C3043,METADATA!$J$5:$Q$29,IF(E3043="HI",2,IF(E3043="LO",6,10))+IF(S3043=1,2,IF(D3043=7,1,(IF(WEEKDAY(B3043)=1,2,IF(WEEKDAY(B3043)=7,1,0))))))</f>
        <v>2</v>
      </c>
      <c r="U3043" s="781">
        <f>VLOOKUP(C3043,METADATA!$A$5:$H$29,IF(E3043="HI",2,IF(E3043="LO",6,10))+IF(S3043=1,2,IF(D3043=7,1,(IF(WEEKDAY(B3043)=1,2,IF(WEEKDAY(B3043)=7,1,0))))))</f>
        <v>2</v>
      </c>
    </row>
    <row r="3044" spans="2:21" ht="13.95" customHeight="1" x14ac:dyDescent="0.25">
      <c r="B3044" s="784">
        <f t="shared" si="143"/>
        <v>45509</v>
      </c>
      <c r="C3044" s="785">
        <v>16</v>
      </c>
      <c r="D3044" s="786">
        <f>IFERROR((INDEX(METADATA!$T$2:$T$20,MATCH(B3044,METADATA!$S$2:$S$20,0))),0)</f>
        <v>0</v>
      </c>
      <c r="E3044" s="785" t="str">
        <f t="shared" si="141"/>
        <v>HI</v>
      </c>
      <c r="F3044" s="786">
        <f>VLOOKUP(C3044,METADATA!$A$5:$H$29,IF(E3044="HI",2,IF(E3044="LO",6,10))+IF(D3044=1,2,IF(D3044=7,1,(IF(WEEKDAY(B3044)=1,2,IF(WEEKDAY(B3044)=7,1,0))))))</f>
        <v>2</v>
      </c>
      <c r="G3044" s="786">
        <f>VLOOKUP(C3044,METADATA!$J$5:$Q$29,IF(E3044="HI",2,IF(E3044="LO",6,10))+IF(D3044=1,2,IF(D3044=7,1,(IF(WEEKDAY(B3044)=1,2,IF(WEEKDAY(B3044)=7,1,0))))))</f>
        <v>2</v>
      </c>
      <c r="H3044" s="787">
        <v>15989.75</v>
      </c>
      <c r="I3044" s="788">
        <v>2715.5974731445313</v>
      </c>
      <c r="K3044" s="795">
        <v>902.26250000000005</v>
      </c>
      <c r="M3044" s="798">
        <f t="shared" si="142"/>
        <v>16218.710636134087</v>
      </c>
      <c r="N3044" s="303"/>
      <c r="S3044" s="786">
        <v>0</v>
      </c>
      <c r="T3044" s="781">
        <f>VLOOKUP(C3044,METADATA!$J$5:$Q$29,IF(E3044="HI",2,IF(E3044="LO",6,10))+IF(S3044=1,2,IF(D3044=7,1,(IF(WEEKDAY(B3044)=1,2,IF(WEEKDAY(B3044)=7,1,0))))))</f>
        <v>2</v>
      </c>
      <c r="U3044" s="781">
        <f>VLOOKUP(C3044,METADATA!$A$5:$H$29,IF(E3044="HI",2,IF(E3044="LO",6,10))+IF(S3044=1,2,IF(D3044=7,1,(IF(WEEKDAY(B3044)=1,2,IF(WEEKDAY(B3044)=7,1,0))))))</f>
        <v>2</v>
      </c>
    </row>
    <row r="3045" spans="2:21" ht="13.95" customHeight="1" x14ac:dyDescent="0.25">
      <c r="B3045" s="784">
        <f t="shared" si="143"/>
        <v>45509</v>
      </c>
      <c r="C3045" s="785">
        <v>17</v>
      </c>
      <c r="D3045" s="786">
        <f>IFERROR((INDEX(METADATA!$T$2:$T$20,MATCH(B3045,METADATA!$S$2:$S$20,0))),0)</f>
        <v>0</v>
      </c>
      <c r="E3045" s="785" t="str">
        <f t="shared" si="141"/>
        <v>HI</v>
      </c>
      <c r="F3045" s="786">
        <f>VLOOKUP(C3045,METADATA!$A$5:$H$29,IF(E3045="HI",2,IF(E3045="LO",6,10))+IF(D3045=1,2,IF(D3045=7,1,(IF(WEEKDAY(B3045)=1,2,IF(WEEKDAY(B3045)=7,1,0))))))</f>
        <v>1</v>
      </c>
      <c r="G3045" s="786">
        <f>VLOOKUP(C3045,METADATA!$J$5:$Q$29,IF(E3045="HI",2,IF(E3045="LO",6,10))+IF(D3045=1,2,IF(D3045=7,1,(IF(WEEKDAY(B3045)=1,2,IF(WEEKDAY(B3045)=7,1,0))))))</f>
        <v>1</v>
      </c>
      <c r="H3045" s="787">
        <v>15001</v>
      </c>
      <c r="I3045" s="788">
        <v>3498.3250122070313</v>
      </c>
      <c r="K3045" s="795">
        <v>933.76250000000005</v>
      </c>
      <c r="M3045" s="798">
        <f t="shared" si="142"/>
        <v>15403.515147232898</v>
      </c>
      <c r="N3045" s="303"/>
      <c r="S3045" s="786">
        <v>0</v>
      </c>
      <c r="T3045" s="781">
        <f>VLOOKUP(C3045,METADATA!$J$5:$Q$29,IF(E3045="HI",2,IF(E3045="LO",6,10))+IF(S3045=1,2,IF(D3045=7,1,(IF(WEEKDAY(B3045)=1,2,IF(WEEKDAY(B3045)=7,1,0))))))</f>
        <v>1</v>
      </c>
      <c r="U3045" s="781">
        <f>VLOOKUP(C3045,METADATA!$A$5:$H$29,IF(E3045="HI",2,IF(E3045="LO",6,10))+IF(S3045=1,2,IF(D3045=7,1,(IF(WEEKDAY(B3045)=1,2,IF(WEEKDAY(B3045)=7,1,0))))))</f>
        <v>1</v>
      </c>
    </row>
    <row r="3046" spans="2:21" ht="13.95" customHeight="1" x14ac:dyDescent="0.25">
      <c r="B3046" s="784">
        <f t="shared" si="143"/>
        <v>45509</v>
      </c>
      <c r="C3046" s="785">
        <v>18</v>
      </c>
      <c r="D3046" s="786">
        <f>IFERROR((INDEX(METADATA!$T$2:$T$20,MATCH(B3046,METADATA!$S$2:$S$20,0))),0)</f>
        <v>0</v>
      </c>
      <c r="E3046" s="785" t="str">
        <f t="shared" si="141"/>
        <v>HI</v>
      </c>
      <c r="F3046" s="786">
        <f>VLOOKUP(C3046,METADATA!$A$5:$H$29,IF(E3046="HI",2,IF(E3046="LO",6,10))+IF(D3046=1,2,IF(D3046=7,1,(IF(WEEKDAY(B3046)=1,2,IF(WEEKDAY(B3046)=7,1,0))))))</f>
        <v>1</v>
      </c>
      <c r="G3046" s="786">
        <f>VLOOKUP(C3046,METADATA!$J$5:$Q$29,IF(E3046="HI",2,IF(E3046="LO",6,10))+IF(D3046=1,2,IF(D3046=7,1,(IF(WEEKDAY(B3046)=1,2,IF(WEEKDAY(B3046)=7,1,0))))))</f>
        <v>1</v>
      </c>
      <c r="H3046" s="787">
        <v>14508.5</v>
      </c>
      <c r="I3046" s="788">
        <v>4156.114990234375</v>
      </c>
      <c r="K3046" s="795">
        <v>0</v>
      </c>
      <c r="M3046" s="798">
        <f t="shared" si="142"/>
        <v>15092.046384173715</v>
      </c>
      <c r="N3046" s="303"/>
      <c r="S3046" s="786">
        <v>0</v>
      </c>
      <c r="T3046" s="781">
        <f>VLOOKUP(C3046,METADATA!$J$5:$Q$29,IF(E3046="HI",2,IF(E3046="LO",6,10))+IF(S3046=1,2,IF(D3046=7,1,(IF(WEEKDAY(B3046)=1,2,IF(WEEKDAY(B3046)=7,1,0))))))</f>
        <v>1</v>
      </c>
      <c r="U3046" s="781">
        <f>VLOOKUP(C3046,METADATA!$A$5:$H$29,IF(E3046="HI",2,IF(E3046="LO",6,10))+IF(S3046=1,2,IF(D3046=7,1,(IF(WEEKDAY(B3046)=1,2,IF(WEEKDAY(B3046)=7,1,0))))))</f>
        <v>1</v>
      </c>
    </row>
    <row r="3047" spans="2:21" ht="13.95" customHeight="1" x14ac:dyDescent="0.25">
      <c r="B3047" s="784">
        <f t="shared" si="143"/>
        <v>45509</v>
      </c>
      <c r="C3047" s="785">
        <v>19</v>
      </c>
      <c r="D3047" s="786">
        <f>IFERROR((INDEX(METADATA!$T$2:$T$20,MATCH(B3047,METADATA!$S$2:$S$20,0))),0)</f>
        <v>0</v>
      </c>
      <c r="E3047" s="785" t="str">
        <f t="shared" si="141"/>
        <v>HI</v>
      </c>
      <c r="F3047" s="786">
        <f>VLOOKUP(C3047,METADATA!$A$5:$H$29,IF(E3047="HI",2,IF(E3047="LO",6,10))+IF(D3047=1,2,IF(D3047=7,1,(IF(WEEKDAY(B3047)=1,2,IF(WEEKDAY(B3047)=7,1,0))))))</f>
        <v>1</v>
      </c>
      <c r="G3047" s="786">
        <f>VLOOKUP(C3047,METADATA!$J$5:$Q$29,IF(E3047="HI",2,IF(E3047="LO",6,10))+IF(D3047=1,2,IF(D3047=7,1,(IF(WEEKDAY(B3047)=1,2,IF(WEEKDAY(B3047)=7,1,0))))))</f>
        <v>2</v>
      </c>
      <c r="H3047" s="787">
        <v>14809</v>
      </c>
      <c r="I3047" s="788">
        <v>4420.6900634765625</v>
      </c>
      <c r="K3047" s="795">
        <v>0</v>
      </c>
      <c r="M3047" s="798">
        <f t="shared" si="142"/>
        <v>15454.739779023146</v>
      </c>
      <c r="N3047" s="303"/>
      <c r="S3047" s="786">
        <v>0</v>
      </c>
      <c r="T3047" s="781">
        <f>VLOOKUP(C3047,METADATA!$J$5:$Q$29,IF(E3047="HI",2,IF(E3047="LO",6,10))+IF(S3047=1,2,IF(D3047=7,1,(IF(WEEKDAY(B3047)=1,2,IF(WEEKDAY(B3047)=7,1,0))))))</f>
        <v>2</v>
      </c>
      <c r="U3047" s="781">
        <f>VLOOKUP(C3047,METADATA!$A$5:$H$29,IF(E3047="HI",2,IF(E3047="LO",6,10))+IF(S3047=1,2,IF(D3047=7,1,(IF(WEEKDAY(B3047)=1,2,IF(WEEKDAY(B3047)=7,1,0))))))</f>
        <v>1</v>
      </c>
    </row>
    <row r="3048" spans="2:21" ht="13.95" customHeight="1" x14ac:dyDescent="0.25">
      <c r="B3048" s="784">
        <f t="shared" si="143"/>
        <v>45509</v>
      </c>
      <c r="C3048" s="785">
        <v>20</v>
      </c>
      <c r="D3048" s="786">
        <f>IFERROR((INDEX(METADATA!$T$2:$T$20,MATCH(B3048,METADATA!$S$2:$S$20,0))),0)</f>
        <v>0</v>
      </c>
      <c r="E3048" s="785" t="str">
        <f t="shared" si="141"/>
        <v>HI</v>
      </c>
      <c r="F3048" s="786">
        <f>VLOOKUP(C3048,METADATA!$A$5:$H$29,IF(E3048="HI",2,IF(E3048="LO",6,10))+IF(D3048=1,2,IF(D3048=7,1,(IF(WEEKDAY(B3048)=1,2,IF(WEEKDAY(B3048)=7,1,0))))))</f>
        <v>2</v>
      </c>
      <c r="G3048" s="786">
        <f>VLOOKUP(C3048,METADATA!$J$5:$Q$29,IF(E3048="HI",2,IF(E3048="LO",6,10))+IF(D3048=1,2,IF(D3048=7,1,(IF(WEEKDAY(B3048)=1,2,IF(WEEKDAY(B3048)=7,1,0))))))</f>
        <v>2</v>
      </c>
      <c r="H3048" s="787">
        <v>13885.75</v>
      </c>
      <c r="I3048" s="788">
        <v>4490.0400390625</v>
      </c>
      <c r="K3048" s="795">
        <v>0</v>
      </c>
      <c r="M3048" s="798">
        <f t="shared" si="142"/>
        <v>14593.646309777567</v>
      </c>
      <c r="N3048" s="303"/>
      <c r="S3048" s="786">
        <v>0</v>
      </c>
      <c r="T3048" s="781">
        <f>VLOOKUP(C3048,METADATA!$J$5:$Q$29,IF(E3048="HI",2,IF(E3048="LO",6,10))+IF(S3048=1,2,IF(D3048=7,1,(IF(WEEKDAY(B3048)=1,2,IF(WEEKDAY(B3048)=7,1,0))))))</f>
        <v>2</v>
      </c>
      <c r="U3048" s="781">
        <f>VLOOKUP(C3048,METADATA!$A$5:$H$29,IF(E3048="HI",2,IF(E3048="LO",6,10))+IF(S3048=1,2,IF(D3048=7,1,(IF(WEEKDAY(B3048)=1,2,IF(WEEKDAY(B3048)=7,1,0))))))</f>
        <v>2</v>
      </c>
    </row>
    <row r="3049" spans="2:21" ht="13.95" customHeight="1" x14ac:dyDescent="0.25">
      <c r="B3049" s="784">
        <f t="shared" si="143"/>
        <v>45509</v>
      </c>
      <c r="C3049" s="785">
        <v>21</v>
      </c>
      <c r="D3049" s="786">
        <f>IFERROR((INDEX(METADATA!$T$2:$T$20,MATCH(B3049,METADATA!$S$2:$S$20,0))),0)</f>
        <v>0</v>
      </c>
      <c r="E3049" s="785" t="str">
        <f t="shared" si="141"/>
        <v>HI</v>
      </c>
      <c r="F3049" s="786">
        <f>VLOOKUP(C3049,METADATA!$A$5:$H$29,IF(E3049="HI",2,IF(E3049="LO",6,10))+IF(D3049=1,2,IF(D3049=7,1,(IF(WEEKDAY(B3049)=1,2,IF(WEEKDAY(B3049)=7,1,0))))))</f>
        <v>2</v>
      </c>
      <c r="G3049" s="786">
        <f>VLOOKUP(C3049,METADATA!$J$5:$Q$29,IF(E3049="HI",2,IF(E3049="LO",6,10))+IF(D3049=1,2,IF(D3049=7,1,(IF(WEEKDAY(B3049)=1,2,IF(WEEKDAY(B3049)=7,1,0))))))</f>
        <v>2</v>
      </c>
      <c r="H3049" s="787">
        <v>12389.25</v>
      </c>
      <c r="I3049" s="788">
        <v>4462.9099731445313</v>
      </c>
      <c r="K3049" s="795">
        <v>0</v>
      </c>
      <c r="M3049" s="798">
        <f t="shared" si="142"/>
        <v>13168.564120316722</v>
      </c>
      <c r="N3049" s="303"/>
      <c r="S3049" s="786">
        <v>0</v>
      </c>
      <c r="T3049" s="781">
        <f>VLOOKUP(C3049,METADATA!$J$5:$Q$29,IF(E3049="HI",2,IF(E3049="LO",6,10))+IF(S3049=1,2,IF(D3049=7,1,(IF(WEEKDAY(B3049)=1,2,IF(WEEKDAY(B3049)=7,1,0))))))</f>
        <v>2</v>
      </c>
      <c r="U3049" s="781">
        <f>VLOOKUP(C3049,METADATA!$A$5:$H$29,IF(E3049="HI",2,IF(E3049="LO",6,10))+IF(S3049=1,2,IF(D3049=7,1,(IF(WEEKDAY(B3049)=1,2,IF(WEEKDAY(B3049)=7,1,0))))))</f>
        <v>2</v>
      </c>
    </row>
    <row r="3050" spans="2:21" ht="13.95" customHeight="1" x14ac:dyDescent="0.25">
      <c r="B3050" s="784">
        <f t="shared" si="143"/>
        <v>45509</v>
      </c>
      <c r="C3050" s="785">
        <v>22</v>
      </c>
      <c r="D3050" s="786">
        <f>IFERROR((INDEX(METADATA!$T$2:$T$20,MATCH(B3050,METADATA!$S$2:$S$20,0))),0)</f>
        <v>0</v>
      </c>
      <c r="E3050" s="785" t="str">
        <f t="shared" si="141"/>
        <v>HI</v>
      </c>
      <c r="F3050" s="786">
        <f>VLOOKUP(C3050,METADATA!$A$5:$H$29,IF(E3050="HI",2,IF(E3050="LO",6,10))+IF(D3050=1,2,IF(D3050=7,1,(IF(WEEKDAY(B3050)=1,2,IF(WEEKDAY(B3050)=7,1,0))))))</f>
        <v>3</v>
      </c>
      <c r="G3050" s="786">
        <f>VLOOKUP(C3050,METADATA!$J$5:$Q$29,IF(E3050="HI",2,IF(E3050="LO",6,10))+IF(D3050=1,2,IF(D3050=7,1,(IF(WEEKDAY(B3050)=1,2,IF(WEEKDAY(B3050)=7,1,0))))))</f>
        <v>3</v>
      </c>
      <c r="H3050" s="787">
        <v>10714.25</v>
      </c>
      <c r="I3050" s="788">
        <v>4432.8050231933594</v>
      </c>
      <c r="K3050" s="795">
        <v>0</v>
      </c>
      <c r="M3050" s="798">
        <f t="shared" si="142"/>
        <v>11595.03831111171</v>
      </c>
      <c r="N3050" s="303"/>
      <c r="S3050" s="786">
        <v>0</v>
      </c>
      <c r="T3050" s="781">
        <f>VLOOKUP(C3050,METADATA!$J$5:$Q$29,IF(E3050="HI",2,IF(E3050="LO",6,10))+IF(S3050=1,2,IF(D3050=7,1,(IF(WEEKDAY(B3050)=1,2,IF(WEEKDAY(B3050)=7,1,0))))))</f>
        <v>3</v>
      </c>
      <c r="U3050" s="781">
        <f>VLOOKUP(C3050,METADATA!$A$5:$H$29,IF(E3050="HI",2,IF(E3050="LO",6,10))+IF(S3050=1,2,IF(D3050=7,1,(IF(WEEKDAY(B3050)=1,2,IF(WEEKDAY(B3050)=7,1,0))))))</f>
        <v>3</v>
      </c>
    </row>
    <row r="3051" spans="2:21" ht="13.95" customHeight="1" x14ac:dyDescent="0.25">
      <c r="B3051" s="784">
        <f t="shared" si="143"/>
        <v>45509</v>
      </c>
      <c r="C3051" s="785">
        <v>23</v>
      </c>
      <c r="D3051" s="786">
        <f>IFERROR((INDEX(METADATA!$T$2:$T$20,MATCH(B3051,METADATA!$S$2:$S$20,0))),0)</f>
        <v>0</v>
      </c>
      <c r="E3051" s="785" t="str">
        <f t="shared" si="141"/>
        <v>HI</v>
      </c>
      <c r="F3051" s="786">
        <f>VLOOKUP(C3051,METADATA!$A$5:$H$29,IF(E3051="HI",2,IF(E3051="LO",6,10))+IF(D3051=1,2,IF(D3051=7,1,(IF(WEEKDAY(B3051)=1,2,IF(WEEKDAY(B3051)=7,1,0))))))</f>
        <v>3</v>
      </c>
      <c r="G3051" s="786">
        <f>VLOOKUP(C3051,METADATA!$J$5:$Q$29,IF(E3051="HI",2,IF(E3051="LO",6,10))+IF(D3051=1,2,IF(D3051=7,1,(IF(WEEKDAY(B3051)=1,2,IF(WEEKDAY(B3051)=7,1,0))))))</f>
        <v>3</v>
      </c>
      <c r="H3051" s="787">
        <v>9768.5</v>
      </c>
      <c r="I3051" s="788">
        <v>4381.3051147460938</v>
      </c>
      <c r="K3051" s="795">
        <v>0</v>
      </c>
      <c r="M3051" s="798">
        <f t="shared" si="142"/>
        <v>10706.046271079735</v>
      </c>
      <c r="N3051" s="303"/>
      <c r="S3051" s="786">
        <v>0</v>
      </c>
      <c r="T3051" s="781">
        <f>VLOOKUP(C3051,METADATA!$J$5:$Q$29,IF(E3051="HI",2,IF(E3051="LO",6,10))+IF(S3051=1,2,IF(D3051=7,1,(IF(WEEKDAY(B3051)=1,2,IF(WEEKDAY(B3051)=7,1,0))))))</f>
        <v>3</v>
      </c>
      <c r="U3051" s="781">
        <f>VLOOKUP(C3051,METADATA!$A$5:$H$29,IF(E3051="HI",2,IF(E3051="LO",6,10))+IF(S3051=1,2,IF(D3051=7,1,(IF(WEEKDAY(B3051)=1,2,IF(WEEKDAY(B3051)=7,1,0))))))</f>
        <v>3</v>
      </c>
    </row>
    <row r="3052" spans="2:21" ht="13.95" customHeight="1" x14ac:dyDescent="0.25">
      <c r="B3052" s="784">
        <f t="shared" si="143"/>
        <v>45510</v>
      </c>
      <c r="C3052" s="785">
        <v>0</v>
      </c>
      <c r="D3052" s="786">
        <f>IFERROR((INDEX(METADATA!$T$2:$T$20,MATCH(B3052,METADATA!$S$2:$S$20,0))),0)</f>
        <v>0</v>
      </c>
      <c r="E3052" s="785" t="str">
        <f t="shared" si="141"/>
        <v>HI</v>
      </c>
      <c r="F3052" s="786">
        <f>VLOOKUP(C3052,METADATA!$A$5:$H$29,IF(E3052="HI",2,IF(E3052="LO",6,10))+IF(D3052=1,2,IF(D3052=7,1,(IF(WEEKDAY(B3052)=1,2,IF(WEEKDAY(B3052)=7,1,0))))))</f>
        <v>3</v>
      </c>
      <c r="G3052" s="786">
        <f>VLOOKUP(C3052,METADATA!$J$5:$Q$29,IF(E3052="HI",2,IF(E3052="LO",6,10))+IF(D3052=1,2,IF(D3052=7,1,(IF(WEEKDAY(B3052)=1,2,IF(WEEKDAY(B3052)=7,1,0))))))</f>
        <v>3</v>
      </c>
      <c r="H3052" s="787">
        <v>9191.75</v>
      </c>
      <c r="I3052" s="788">
        <v>3407.4574890136719</v>
      </c>
      <c r="K3052" s="795">
        <v>0</v>
      </c>
      <c r="M3052" s="798">
        <f t="shared" si="142"/>
        <v>9803.0115067735878</v>
      </c>
      <c r="N3052" s="303"/>
      <c r="S3052" s="786">
        <v>0</v>
      </c>
      <c r="T3052" s="781">
        <f>VLOOKUP(C3052,METADATA!$J$5:$Q$29,IF(E3052="HI",2,IF(E3052="LO",6,10))+IF(S3052=1,2,IF(D3052=7,1,(IF(WEEKDAY(B3052)=1,2,IF(WEEKDAY(B3052)=7,1,0))))))</f>
        <v>3</v>
      </c>
      <c r="U3052" s="781">
        <f>VLOOKUP(C3052,METADATA!$A$5:$H$29,IF(E3052="HI",2,IF(E3052="LO",6,10))+IF(S3052=1,2,IF(D3052=7,1,(IF(WEEKDAY(B3052)=1,2,IF(WEEKDAY(B3052)=7,1,0))))))</f>
        <v>3</v>
      </c>
    </row>
    <row r="3053" spans="2:21" ht="13.95" customHeight="1" x14ac:dyDescent="0.25">
      <c r="B3053" s="784">
        <f t="shared" si="143"/>
        <v>45510</v>
      </c>
      <c r="C3053" s="785">
        <v>1</v>
      </c>
      <c r="D3053" s="786">
        <f>IFERROR((INDEX(METADATA!$T$2:$T$20,MATCH(B3053,METADATA!$S$2:$S$20,0))),0)</f>
        <v>0</v>
      </c>
      <c r="E3053" s="785" t="str">
        <f t="shared" si="141"/>
        <v>HI</v>
      </c>
      <c r="F3053" s="786">
        <f>VLOOKUP(C3053,METADATA!$A$5:$H$29,IF(E3053="HI",2,IF(E3053="LO",6,10))+IF(D3053=1,2,IF(D3053=7,1,(IF(WEEKDAY(B3053)=1,2,IF(WEEKDAY(B3053)=7,1,0))))))</f>
        <v>3</v>
      </c>
      <c r="G3053" s="786">
        <f>VLOOKUP(C3053,METADATA!$J$5:$Q$29,IF(E3053="HI",2,IF(E3053="LO",6,10))+IF(D3053=1,2,IF(D3053=7,1,(IF(WEEKDAY(B3053)=1,2,IF(WEEKDAY(B3053)=7,1,0))))))</f>
        <v>3</v>
      </c>
      <c r="H3053" s="787">
        <v>8621.75</v>
      </c>
      <c r="I3053" s="788">
        <v>3047.0410461425781</v>
      </c>
      <c r="K3053" s="795">
        <v>0</v>
      </c>
      <c r="M3053" s="798">
        <f t="shared" si="142"/>
        <v>9144.3442738874201</v>
      </c>
      <c r="N3053" s="303"/>
      <c r="S3053" s="786">
        <v>0</v>
      </c>
      <c r="T3053" s="781">
        <f>VLOOKUP(C3053,METADATA!$J$5:$Q$29,IF(E3053="HI",2,IF(E3053="LO",6,10))+IF(S3053=1,2,IF(D3053=7,1,(IF(WEEKDAY(B3053)=1,2,IF(WEEKDAY(B3053)=7,1,0))))))</f>
        <v>3</v>
      </c>
      <c r="U3053" s="781">
        <f>VLOOKUP(C3053,METADATA!$A$5:$H$29,IF(E3053="HI",2,IF(E3053="LO",6,10))+IF(S3053=1,2,IF(D3053=7,1,(IF(WEEKDAY(B3053)=1,2,IF(WEEKDAY(B3053)=7,1,0))))))</f>
        <v>3</v>
      </c>
    </row>
    <row r="3054" spans="2:21" ht="13.95" customHeight="1" x14ac:dyDescent="0.25">
      <c r="B3054" s="784">
        <f t="shared" si="143"/>
        <v>45510</v>
      </c>
      <c r="C3054" s="785">
        <v>2</v>
      </c>
      <c r="D3054" s="786">
        <f>IFERROR((INDEX(METADATA!$T$2:$T$20,MATCH(B3054,METADATA!$S$2:$S$20,0))),0)</f>
        <v>0</v>
      </c>
      <c r="E3054" s="785" t="str">
        <f t="shared" si="141"/>
        <v>HI</v>
      </c>
      <c r="F3054" s="786">
        <f>VLOOKUP(C3054,METADATA!$A$5:$H$29,IF(E3054="HI",2,IF(E3054="LO",6,10))+IF(D3054=1,2,IF(D3054=7,1,(IF(WEEKDAY(B3054)=1,2,IF(WEEKDAY(B3054)=7,1,0))))))</f>
        <v>3</v>
      </c>
      <c r="G3054" s="786">
        <f>VLOOKUP(C3054,METADATA!$J$5:$Q$29,IF(E3054="HI",2,IF(E3054="LO",6,10))+IF(D3054=1,2,IF(D3054=7,1,(IF(WEEKDAY(B3054)=1,2,IF(WEEKDAY(B3054)=7,1,0))))))</f>
        <v>3</v>
      </c>
      <c r="H3054" s="787">
        <v>8745.25</v>
      </c>
      <c r="I3054" s="788">
        <v>4563.06640625</v>
      </c>
      <c r="K3054" s="795">
        <v>0</v>
      </c>
      <c r="M3054" s="798">
        <f t="shared" si="142"/>
        <v>9864.1255360192627</v>
      </c>
      <c r="N3054" s="303"/>
      <c r="S3054" s="786">
        <v>0</v>
      </c>
      <c r="T3054" s="781">
        <f>VLOOKUP(C3054,METADATA!$J$5:$Q$29,IF(E3054="HI",2,IF(E3054="LO",6,10))+IF(S3054=1,2,IF(D3054=7,1,(IF(WEEKDAY(B3054)=1,2,IF(WEEKDAY(B3054)=7,1,0))))))</f>
        <v>3</v>
      </c>
      <c r="U3054" s="781">
        <f>VLOOKUP(C3054,METADATA!$A$5:$H$29,IF(E3054="HI",2,IF(E3054="LO",6,10))+IF(S3054=1,2,IF(D3054=7,1,(IF(WEEKDAY(B3054)=1,2,IF(WEEKDAY(B3054)=7,1,0))))))</f>
        <v>3</v>
      </c>
    </row>
    <row r="3055" spans="2:21" ht="13.95" customHeight="1" x14ac:dyDescent="0.25">
      <c r="B3055" s="784">
        <f t="shared" si="143"/>
        <v>45510</v>
      </c>
      <c r="C3055" s="785">
        <v>3</v>
      </c>
      <c r="D3055" s="786">
        <f>IFERROR((INDEX(METADATA!$T$2:$T$20,MATCH(B3055,METADATA!$S$2:$S$20,0))),0)</f>
        <v>0</v>
      </c>
      <c r="E3055" s="785" t="str">
        <f t="shared" si="141"/>
        <v>HI</v>
      </c>
      <c r="F3055" s="786">
        <f>VLOOKUP(C3055,METADATA!$A$5:$H$29,IF(E3055="HI",2,IF(E3055="LO",6,10))+IF(D3055=1,2,IF(D3055=7,1,(IF(WEEKDAY(B3055)=1,2,IF(WEEKDAY(B3055)=7,1,0))))))</f>
        <v>3</v>
      </c>
      <c r="G3055" s="786">
        <f>VLOOKUP(C3055,METADATA!$J$5:$Q$29,IF(E3055="HI",2,IF(E3055="LO",6,10))+IF(D3055=1,2,IF(D3055=7,1,(IF(WEEKDAY(B3055)=1,2,IF(WEEKDAY(B3055)=7,1,0))))))</f>
        <v>3</v>
      </c>
      <c r="H3055" s="787">
        <v>8731</v>
      </c>
      <c r="I3055" s="788">
        <v>4395.6351013183594</v>
      </c>
      <c r="K3055" s="795">
        <v>0</v>
      </c>
      <c r="M3055" s="798">
        <f t="shared" si="142"/>
        <v>9775.0687436939315</v>
      </c>
      <c r="N3055" s="303"/>
      <c r="S3055" s="786">
        <v>0</v>
      </c>
      <c r="T3055" s="781">
        <f>VLOOKUP(C3055,METADATA!$J$5:$Q$29,IF(E3055="HI",2,IF(E3055="LO",6,10))+IF(S3055=1,2,IF(D3055=7,1,(IF(WEEKDAY(B3055)=1,2,IF(WEEKDAY(B3055)=7,1,0))))))</f>
        <v>3</v>
      </c>
      <c r="U3055" s="781">
        <f>VLOOKUP(C3055,METADATA!$A$5:$H$29,IF(E3055="HI",2,IF(E3055="LO",6,10))+IF(S3055=1,2,IF(D3055=7,1,(IF(WEEKDAY(B3055)=1,2,IF(WEEKDAY(B3055)=7,1,0))))))</f>
        <v>3</v>
      </c>
    </row>
    <row r="3056" spans="2:21" ht="13.95" customHeight="1" x14ac:dyDescent="0.25">
      <c r="B3056" s="784">
        <f t="shared" si="143"/>
        <v>45510</v>
      </c>
      <c r="C3056" s="785">
        <v>4</v>
      </c>
      <c r="D3056" s="786">
        <f>IFERROR((INDEX(METADATA!$T$2:$T$20,MATCH(B3056,METADATA!$S$2:$S$20,0))),0)</f>
        <v>0</v>
      </c>
      <c r="E3056" s="785" t="str">
        <f t="shared" si="141"/>
        <v>HI</v>
      </c>
      <c r="F3056" s="786">
        <f>VLOOKUP(C3056,METADATA!$A$5:$H$29,IF(E3056="HI",2,IF(E3056="LO",6,10))+IF(D3056=1,2,IF(D3056=7,1,(IF(WEEKDAY(B3056)=1,2,IF(WEEKDAY(B3056)=7,1,0))))))</f>
        <v>3</v>
      </c>
      <c r="G3056" s="786">
        <f>VLOOKUP(C3056,METADATA!$J$5:$Q$29,IF(E3056="HI",2,IF(E3056="LO",6,10))+IF(D3056=1,2,IF(D3056=7,1,(IF(WEEKDAY(B3056)=1,2,IF(WEEKDAY(B3056)=7,1,0))))))</f>
        <v>3</v>
      </c>
      <c r="H3056" s="787">
        <v>9100.75</v>
      </c>
      <c r="I3056" s="788">
        <v>4350.0449523925781</v>
      </c>
      <c r="K3056" s="795">
        <v>0</v>
      </c>
      <c r="M3056" s="798">
        <f t="shared" si="142"/>
        <v>10086.949075430894</v>
      </c>
      <c r="N3056" s="303"/>
      <c r="S3056" s="786">
        <v>0</v>
      </c>
      <c r="T3056" s="781">
        <f>VLOOKUP(C3056,METADATA!$J$5:$Q$29,IF(E3056="HI",2,IF(E3056="LO",6,10))+IF(S3056=1,2,IF(D3056=7,1,(IF(WEEKDAY(B3056)=1,2,IF(WEEKDAY(B3056)=7,1,0))))))</f>
        <v>3</v>
      </c>
      <c r="U3056" s="781">
        <f>VLOOKUP(C3056,METADATA!$A$5:$H$29,IF(E3056="HI",2,IF(E3056="LO",6,10))+IF(S3056=1,2,IF(D3056=7,1,(IF(WEEKDAY(B3056)=1,2,IF(WEEKDAY(B3056)=7,1,0))))))</f>
        <v>3</v>
      </c>
    </row>
    <row r="3057" spans="2:21" ht="13.95" customHeight="1" x14ac:dyDescent="0.25">
      <c r="B3057" s="784">
        <f t="shared" si="143"/>
        <v>45510</v>
      </c>
      <c r="C3057" s="785">
        <v>5</v>
      </c>
      <c r="D3057" s="786">
        <f>IFERROR((INDEX(METADATA!$T$2:$T$20,MATCH(B3057,METADATA!$S$2:$S$20,0))),0)</f>
        <v>0</v>
      </c>
      <c r="E3057" s="785" t="str">
        <f t="shared" si="141"/>
        <v>HI</v>
      </c>
      <c r="F3057" s="786">
        <f>VLOOKUP(C3057,METADATA!$A$5:$H$29,IF(E3057="HI",2,IF(E3057="LO",6,10))+IF(D3057=1,2,IF(D3057=7,1,(IF(WEEKDAY(B3057)=1,2,IF(WEEKDAY(B3057)=7,1,0))))))</f>
        <v>3</v>
      </c>
      <c r="G3057" s="786">
        <f>VLOOKUP(C3057,METADATA!$J$5:$Q$29,IF(E3057="HI",2,IF(E3057="LO",6,10))+IF(D3057=1,2,IF(D3057=7,1,(IF(WEEKDAY(B3057)=1,2,IF(WEEKDAY(B3057)=7,1,0))))))</f>
        <v>3</v>
      </c>
      <c r="H3057" s="787">
        <v>10701.75</v>
      </c>
      <c r="I3057" s="788">
        <v>4242.3800048828125</v>
      </c>
      <c r="K3057" s="795">
        <v>870.51250000000005</v>
      </c>
      <c r="M3057" s="798">
        <f t="shared" si="142"/>
        <v>11511.960787299855</v>
      </c>
      <c r="N3057" s="303"/>
      <c r="S3057" s="786">
        <v>0</v>
      </c>
      <c r="T3057" s="781">
        <f>VLOOKUP(C3057,METADATA!$J$5:$Q$29,IF(E3057="HI",2,IF(E3057="LO",6,10))+IF(S3057=1,2,IF(D3057=7,1,(IF(WEEKDAY(B3057)=1,2,IF(WEEKDAY(B3057)=7,1,0))))))</f>
        <v>3</v>
      </c>
      <c r="U3057" s="781">
        <f>VLOOKUP(C3057,METADATA!$A$5:$H$29,IF(E3057="HI",2,IF(E3057="LO",6,10))+IF(S3057=1,2,IF(D3057=7,1,(IF(WEEKDAY(B3057)=1,2,IF(WEEKDAY(B3057)=7,1,0))))))</f>
        <v>3</v>
      </c>
    </row>
    <row r="3058" spans="2:21" ht="13.95" customHeight="1" x14ac:dyDescent="0.25">
      <c r="B3058" s="784">
        <f t="shared" si="143"/>
        <v>45510</v>
      </c>
      <c r="C3058" s="785">
        <v>6</v>
      </c>
      <c r="D3058" s="786">
        <f>IFERROR((INDEX(METADATA!$T$2:$T$20,MATCH(B3058,METADATA!$S$2:$S$20,0))),0)</f>
        <v>0</v>
      </c>
      <c r="E3058" s="785" t="str">
        <f t="shared" si="141"/>
        <v>HI</v>
      </c>
      <c r="F3058" s="786">
        <f>VLOOKUP(C3058,METADATA!$A$5:$H$29,IF(E3058="HI",2,IF(E3058="LO",6,10))+IF(D3058=1,2,IF(D3058=7,1,(IF(WEEKDAY(B3058)=1,2,IF(WEEKDAY(B3058)=7,1,0))))))</f>
        <v>1</v>
      </c>
      <c r="G3058" s="786">
        <f>VLOOKUP(C3058,METADATA!$J$5:$Q$29,IF(E3058="HI",2,IF(E3058="LO",6,10))+IF(D3058=1,2,IF(D3058=7,1,(IF(WEEKDAY(B3058)=1,2,IF(WEEKDAY(B3058)=7,1,0))))))</f>
        <v>1</v>
      </c>
      <c r="H3058" s="787">
        <v>12410.25</v>
      </c>
      <c r="I3058" s="788">
        <v>4073.0499267578125</v>
      </c>
      <c r="K3058" s="795">
        <v>865.8125</v>
      </c>
      <c r="M3058" s="798">
        <f t="shared" si="142"/>
        <v>13061.548176550963</v>
      </c>
      <c r="N3058" s="303"/>
      <c r="S3058" s="786">
        <v>0</v>
      </c>
      <c r="T3058" s="781">
        <f>VLOOKUP(C3058,METADATA!$J$5:$Q$29,IF(E3058="HI",2,IF(E3058="LO",6,10))+IF(S3058=1,2,IF(D3058=7,1,(IF(WEEKDAY(B3058)=1,2,IF(WEEKDAY(B3058)=7,1,0))))))</f>
        <v>1</v>
      </c>
      <c r="U3058" s="781">
        <f>VLOOKUP(C3058,METADATA!$A$5:$H$29,IF(E3058="HI",2,IF(E3058="LO",6,10))+IF(S3058=1,2,IF(D3058=7,1,(IF(WEEKDAY(B3058)=1,2,IF(WEEKDAY(B3058)=7,1,0))))))</f>
        <v>1</v>
      </c>
    </row>
    <row r="3059" spans="2:21" ht="13.95" customHeight="1" x14ac:dyDescent="0.25">
      <c r="B3059" s="784">
        <f t="shared" si="143"/>
        <v>45510</v>
      </c>
      <c r="C3059" s="785">
        <v>7</v>
      </c>
      <c r="D3059" s="786">
        <f>IFERROR((INDEX(METADATA!$T$2:$T$20,MATCH(B3059,METADATA!$S$2:$S$20,0))),0)</f>
        <v>0</v>
      </c>
      <c r="E3059" s="785" t="str">
        <f t="shared" si="141"/>
        <v>HI</v>
      </c>
      <c r="F3059" s="786">
        <f>VLOOKUP(C3059,METADATA!$A$5:$H$29,IF(E3059="HI",2,IF(E3059="LO",6,10))+IF(D3059=1,2,IF(D3059=7,1,(IF(WEEKDAY(B3059)=1,2,IF(WEEKDAY(B3059)=7,1,0))))))</f>
        <v>1</v>
      </c>
      <c r="G3059" s="786">
        <f>VLOOKUP(C3059,METADATA!$J$5:$Q$29,IF(E3059="HI",2,IF(E3059="LO",6,10))+IF(D3059=1,2,IF(D3059=7,1,(IF(WEEKDAY(B3059)=1,2,IF(WEEKDAY(B3059)=7,1,0))))))</f>
        <v>1</v>
      </c>
      <c r="H3059" s="787">
        <v>13583.25</v>
      </c>
      <c r="I3059" s="788">
        <v>3063.5399780273438</v>
      </c>
      <c r="K3059" s="795">
        <v>834.63750000000005</v>
      </c>
      <c r="M3059" s="798">
        <f t="shared" si="142"/>
        <v>13924.437430627917</v>
      </c>
      <c r="N3059" s="303"/>
      <c r="S3059" s="786">
        <v>0</v>
      </c>
      <c r="T3059" s="781">
        <f>VLOOKUP(C3059,METADATA!$J$5:$Q$29,IF(E3059="HI",2,IF(E3059="LO",6,10))+IF(S3059=1,2,IF(D3059=7,1,(IF(WEEKDAY(B3059)=1,2,IF(WEEKDAY(B3059)=7,1,0))))))</f>
        <v>1</v>
      </c>
      <c r="U3059" s="781">
        <f>VLOOKUP(C3059,METADATA!$A$5:$H$29,IF(E3059="HI",2,IF(E3059="LO",6,10))+IF(S3059=1,2,IF(D3059=7,1,(IF(WEEKDAY(B3059)=1,2,IF(WEEKDAY(B3059)=7,1,0))))))</f>
        <v>1</v>
      </c>
    </row>
    <row r="3060" spans="2:21" ht="13.95" customHeight="1" x14ac:dyDescent="0.25">
      <c r="B3060" s="784">
        <f t="shared" si="143"/>
        <v>45510</v>
      </c>
      <c r="C3060" s="785">
        <v>8</v>
      </c>
      <c r="D3060" s="786">
        <f>IFERROR((INDEX(METADATA!$T$2:$T$20,MATCH(B3060,METADATA!$S$2:$S$20,0))),0)</f>
        <v>0</v>
      </c>
      <c r="E3060" s="785" t="str">
        <f t="shared" si="141"/>
        <v>HI</v>
      </c>
      <c r="F3060" s="786">
        <f>VLOOKUP(C3060,METADATA!$A$5:$H$29,IF(E3060="HI",2,IF(E3060="LO",6,10))+IF(D3060=1,2,IF(D3060=7,1,(IF(WEEKDAY(B3060)=1,2,IF(WEEKDAY(B3060)=7,1,0))))))</f>
        <v>2</v>
      </c>
      <c r="G3060" s="786">
        <f>VLOOKUP(C3060,METADATA!$J$5:$Q$29,IF(E3060="HI",2,IF(E3060="LO",6,10))+IF(D3060=1,2,IF(D3060=7,1,(IF(WEEKDAY(B3060)=1,2,IF(WEEKDAY(B3060)=7,1,0))))))</f>
        <v>1</v>
      </c>
      <c r="H3060" s="787">
        <v>15144.75</v>
      </c>
      <c r="I3060" s="788">
        <v>3290.4025573730469</v>
      </c>
      <c r="K3060" s="795">
        <v>847.33749999999998</v>
      </c>
      <c r="M3060" s="798">
        <f t="shared" si="142"/>
        <v>15498.070897762311</v>
      </c>
      <c r="N3060" s="303"/>
      <c r="S3060" s="786">
        <v>0</v>
      </c>
      <c r="T3060" s="781">
        <f>VLOOKUP(C3060,METADATA!$J$5:$Q$29,IF(E3060="HI",2,IF(E3060="LO",6,10))+IF(S3060=1,2,IF(D3060=7,1,(IF(WEEKDAY(B3060)=1,2,IF(WEEKDAY(B3060)=7,1,0))))))</f>
        <v>1</v>
      </c>
      <c r="U3060" s="781">
        <f>VLOOKUP(C3060,METADATA!$A$5:$H$29,IF(E3060="HI",2,IF(E3060="LO",6,10))+IF(S3060=1,2,IF(D3060=7,1,(IF(WEEKDAY(B3060)=1,2,IF(WEEKDAY(B3060)=7,1,0))))))</f>
        <v>2</v>
      </c>
    </row>
    <row r="3061" spans="2:21" ht="13.95" customHeight="1" x14ac:dyDescent="0.25">
      <c r="B3061" s="784">
        <f t="shared" si="143"/>
        <v>45510</v>
      </c>
      <c r="C3061" s="785">
        <v>9</v>
      </c>
      <c r="D3061" s="786">
        <f>IFERROR((INDEX(METADATA!$T$2:$T$20,MATCH(B3061,METADATA!$S$2:$S$20,0))),0)</f>
        <v>0</v>
      </c>
      <c r="E3061" s="785" t="str">
        <f t="shared" si="141"/>
        <v>HI</v>
      </c>
      <c r="F3061" s="786">
        <f>VLOOKUP(C3061,METADATA!$A$5:$H$29,IF(E3061="HI",2,IF(E3061="LO",6,10))+IF(D3061=1,2,IF(D3061=7,1,(IF(WEEKDAY(B3061)=1,2,IF(WEEKDAY(B3061)=7,1,0))))))</f>
        <v>2</v>
      </c>
      <c r="G3061" s="786">
        <f>VLOOKUP(C3061,METADATA!$J$5:$Q$29,IF(E3061="HI",2,IF(E3061="LO",6,10))+IF(D3061=1,2,IF(D3061=7,1,(IF(WEEKDAY(B3061)=1,2,IF(WEEKDAY(B3061)=7,1,0))))))</f>
        <v>2</v>
      </c>
      <c r="H3061" s="787">
        <v>16027.75</v>
      </c>
      <c r="I3061" s="788">
        <v>4041.6200256347656</v>
      </c>
      <c r="K3061" s="795">
        <v>851.61249999999995</v>
      </c>
      <c r="M3061" s="798">
        <f t="shared" si="142"/>
        <v>16529.472541315768</v>
      </c>
      <c r="N3061" s="303"/>
      <c r="S3061" s="786">
        <v>0</v>
      </c>
      <c r="T3061" s="781">
        <f>VLOOKUP(C3061,METADATA!$J$5:$Q$29,IF(E3061="HI",2,IF(E3061="LO",6,10))+IF(S3061=1,2,IF(D3061=7,1,(IF(WEEKDAY(B3061)=1,2,IF(WEEKDAY(B3061)=7,1,0))))))</f>
        <v>2</v>
      </c>
      <c r="U3061" s="781">
        <f>VLOOKUP(C3061,METADATA!$A$5:$H$29,IF(E3061="HI",2,IF(E3061="LO",6,10))+IF(S3061=1,2,IF(D3061=7,1,(IF(WEEKDAY(B3061)=1,2,IF(WEEKDAY(B3061)=7,1,0))))))</f>
        <v>2</v>
      </c>
    </row>
    <row r="3062" spans="2:21" ht="13.95" customHeight="1" x14ac:dyDescent="0.25">
      <c r="B3062" s="784">
        <f t="shared" si="143"/>
        <v>45510</v>
      </c>
      <c r="C3062" s="785">
        <v>10</v>
      </c>
      <c r="D3062" s="786">
        <f>IFERROR((INDEX(METADATA!$T$2:$T$20,MATCH(B3062,METADATA!$S$2:$S$20,0))),0)</f>
        <v>0</v>
      </c>
      <c r="E3062" s="785" t="str">
        <f t="shared" si="141"/>
        <v>HI</v>
      </c>
      <c r="F3062" s="786">
        <f>VLOOKUP(C3062,METADATA!$A$5:$H$29,IF(E3062="HI",2,IF(E3062="LO",6,10))+IF(D3062=1,2,IF(D3062=7,1,(IF(WEEKDAY(B3062)=1,2,IF(WEEKDAY(B3062)=7,1,0))))))</f>
        <v>2</v>
      </c>
      <c r="G3062" s="786">
        <f>VLOOKUP(C3062,METADATA!$J$5:$Q$29,IF(E3062="HI",2,IF(E3062="LO",6,10))+IF(D3062=1,2,IF(D3062=7,1,(IF(WEEKDAY(B3062)=1,2,IF(WEEKDAY(B3062)=7,1,0))))))</f>
        <v>2</v>
      </c>
      <c r="H3062" s="787">
        <v>16089.25</v>
      </c>
      <c r="I3062" s="788">
        <v>4348.8600769042969</v>
      </c>
      <c r="K3062" s="795">
        <v>856.5</v>
      </c>
      <c r="M3062" s="798">
        <f t="shared" si="142"/>
        <v>16666.629819222362</v>
      </c>
      <c r="N3062" s="303"/>
      <c r="S3062" s="786">
        <v>0</v>
      </c>
      <c r="T3062" s="781">
        <f>VLOOKUP(C3062,METADATA!$J$5:$Q$29,IF(E3062="HI",2,IF(E3062="LO",6,10))+IF(S3062=1,2,IF(D3062=7,1,(IF(WEEKDAY(B3062)=1,2,IF(WEEKDAY(B3062)=7,1,0))))))</f>
        <v>2</v>
      </c>
      <c r="U3062" s="781">
        <f>VLOOKUP(C3062,METADATA!$A$5:$H$29,IF(E3062="HI",2,IF(E3062="LO",6,10))+IF(S3062=1,2,IF(D3062=7,1,(IF(WEEKDAY(B3062)=1,2,IF(WEEKDAY(B3062)=7,1,0))))))</f>
        <v>2</v>
      </c>
    </row>
    <row r="3063" spans="2:21" ht="13.95" customHeight="1" x14ac:dyDescent="0.25">
      <c r="B3063" s="784">
        <f t="shared" si="143"/>
        <v>45510</v>
      </c>
      <c r="C3063" s="785">
        <v>11</v>
      </c>
      <c r="D3063" s="786">
        <f>IFERROR((INDEX(METADATA!$T$2:$T$20,MATCH(B3063,METADATA!$S$2:$S$20,0))),0)</f>
        <v>0</v>
      </c>
      <c r="E3063" s="785" t="str">
        <f t="shared" si="141"/>
        <v>HI</v>
      </c>
      <c r="F3063" s="786">
        <f>VLOOKUP(C3063,METADATA!$A$5:$H$29,IF(E3063="HI",2,IF(E3063="LO",6,10))+IF(D3063=1,2,IF(D3063=7,1,(IF(WEEKDAY(B3063)=1,2,IF(WEEKDAY(B3063)=7,1,0))))))</f>
        <v>2</v>
      </c>
      <c r="G3063" s="786">
        <f>VLOOKUP(C3063,METADATA!$J$5:$Q$29,IF(E3063="HI",2,IF(E3063="LO",6,10))+IF(D3063=1,2,IF(D3063=7,1,(IF(WEEKDAY(B3063)=1,2,IF(WEEKDAY(B3063)=7,1,0))))))</f>
        <v>2</v>
      </c>
      <c r="H3063" s="787">
        <v>16352.25</v>
      </c>
      <c r="I3063" s="788">
        <v>4318.93994140625</v>
      </c>
      <c r="K3063" s="795">
        <v>824.32500000000005</v>
      </c>
      <c r="M3063" s="798">
        <f t="shared" si="142"/>
        <v>16912.992706199995</v>
      </c>
      <c r="N3063" s="303"/>
      <c r="S3063" s="786">
        <v>0</v>
      </c>
      <c r="T3063" s="781">
        <f>VLOOKUP(C3063,METADATA!$J$5:$Q$29,IF(E3063="HI",2,IF(E3063="LO",6,10))+IF(S3063=1,2,IF(D3063=7,1,(IF(WEEKDAY(B3063)=1,2,IF(WEEKDAY(B3063)=7,1,0))))))</f>
        <v>2</v>
      </c>
      <c r="U3063" s="781">
        <f>VLOOKUP(C3063,METADATA!$A$5:$H$29,IF(E3063="HI",2,IF(E3063="LO",6,10))+IF(S3063=1,2,IF(D3063=7,1,(IF(WEEKDAY(B3063)=1,2,IF(WEEKDAY(B3063)=7,1,0))))))</f>
        <v>2</v>
      </c>
    </row>
    <row r="3064" spans="2:21" ht="13.95" customHeight="1" x14ac:dyDescent="0.25">
      <c r="B3064" s="784">
        <f t="shared" si="143"/>
        <v>45510</v>
      </c>
      <c r="C3064" s="785">
        <v>12</v>
      </c>
      <c r="D3064" s="786">
        <f>IFERROR((INDEX(METADATA!$T$2:$T$20,MATCH(B3064,METADATA!$S$2:$S$20,0))),0)</f>
        <v>0</v>
      </c>
      <c r="E3064" s="785" t="str">
        <f t="shared" si="141"/>
        <v>HI</v>
      </c>
      <c r="F3064" s="786">
        <f>VLOOKUP(C3064,METADATA!$A$5:$H$29,IF(E3064="HI",2,IF(E3064="LO",6,10))+IF(D3064=1,2,IF(D3064=7,1,(IF(WEEKDAY(B3064)=1,2,IF(WEEKDAY(B3064)=7,1,0))))))</f>
        <v>2</v>
      </c>
      <c r="G3064" s="786">
        <f>VLOOKUP(C3064,METADATA!$J$5:$Q$29,IF(E3064="HI",2,IF(E3064="LO",6,10))+IF(D3064=1,2,IF(D3064=7,1,(IF(WEEKDAY(B3064)=1,2,IF(WEEKDAY(B3064)=7,1,0))))))</f>
        <v>2</v>
      </c>
      <c r="H3064" s="787">
        <v>16309.5</v>
      </c>
      <c r="I3064" s="788">
        <v>4377.2400512695313</v>
      </c>
      <c r="K3064" s="795">
        <v>882.73749999999995</v>
      </c>
      <c r="M3064" s="798">
        <f t="shared" si="142"/>
        <v>16886.681755645131</v>
      </c>
      <c r="N3064" s="303"/>
      <c r="S3064" s="786">
        <v>0</v>
      </c>
      <c r="T3064" s="781">
        <f>VLOOKUP(C3064,METADATA!$J$5:$Q$29,IF(E3064="HI",2,IF(E3064="LO",6,10))+IF(S3064=1,2,IF(D3064=7,1,(IF(WEEKDAY(B3064)=1,2,IF(WEEKDAY(B3064)=7,1,0))))))</f>
        <v>2</v>
      </c>
      <c r="U3064" s="781">
        <f>VLOOKUP(C3064,METADATA!$A$5:$H$29,IF(E3064="HI",2,IF(E3064="LO",6,10))+IF(S3064=1,2,IF(D3064=7,1,(IF(WEEKDAY(B3064)=1,2,IF(WEEKDAY(B3064)=7,1,0))))))</f>
        <v>2</v>
      </c>
    </row>
    <row r="3065" spans="2:21" ht="13.95" customHeight="1" x14ac:dyDescent="0.25">
      <c r="B3065" s="784">
        <f t="shared" si="143"/>
        <v>45510</v>
      </c>
      <c r="C3065" s="785">
        <v>13</v>
      </c>
      <c r="D3065" s="786">
        <f>IFERROR((INDEX(METADATA!$T$2:$T$20,MATCH(B3065,METADATA!$S$2:$S$20,0))),0)</f>
        <v>0</v>
      </c>
      <c r="E3065" s="785" t="str">
        <f t="shared" si="141"/>
        <v>HI</v>
      </c>
      <c r="F3065" s="786">
        <f>VLOOKUP(C3065,METADATA!$A$5:$H$29,IF(E3065="HI",2,IF(E3065="LO",6,10))+IF(D3065=1,2,IF(D3065=7,1,(IF(WEEKDAY(B3065)=1,2,IF(WEEKDAY(B3065)=7,1,0))))))</f>
        <v>2</v>
      </c>
      <c r="G3065" s="786">
        <f>VLOOKUP(C3065,METADATA!$J$5:$Q$29,IF(E3065="HI",2,IF(E3065="LO",6,10))+IF(D3065=1,2,IF(D3065=7,1,(IF(WEEKDAY(B3065)=1,2,IF(WEEKDAY(B3065)=7,1,0))))))</f>
        <v>2</v>
      </c>
      <c r="H3065" s="787">
        <v>15735.5</v>
      </c>
      <c r="I3065" s="788">
        <v>4402.3100280761719</v>
      </c>
      <c r="K3065" s="795">
        <v>909.3125</v>
      </c>
      <c r="M3065" s="798">
        <f t="shared" si="142"/>
        <v>16339.715231095675</v>
      </c>
      <c r="N3065" s="303"/>
      <c r="S3065" s="786">
        <v>0</v>
      </c>
      <c r="T3065" s="781">
        <f>VLOOKUP(C3065,METADATA!$J$5:$Q$29,IF(E3065="HI",2,IF(E3065="LO",6,10))+IF(S3065=1,2,IF(D3065=7,1,(IF(WEEKDAY(B3065)=1,2,IF(WEEKDAY(B3065)=7,1,0))))))</f>
        <v>2</v>
      </c>
      <c r="U3065" s="781">
        <f>VLOOKUP(C3065,METADATA!$A$5:$H$29,IF(E3065="HI",2,IF(E3065="LO",6,10))+IF(S3065=1,2,IF(D3065=7,1,(IF(WEEKDAY(B3065)=1,2,IF(WEEKDAY(B3065)=7,1,0))))))</f>
        <v>2</v>
      </c>
    </row>
    <row r="3066" spans="2:21" ht="13.95" customHeight="1" x14ac:dyDescent="0.25">
      <c r="B3066" s="784">
        <f t="shared" si="143"/>
        <v>45510</v>
      </c>
      <c r="C3066" s="785">
        <v>14</v>
      </c>
      <c r="D3066" s="786">
        <f>IFERROR((INDEX(METADATA!$T$2:$T$20,MATCH(B3066,METADATA!$S$2:$S$20,0))),0)</f>
        <v>0</v>
      </c>
      <c r="E3066" s="785" t="str">
        <f t="shared" si="141"/>
        <v>HI</v>
      </c>
      <c r="F3066" s="786">
        <f>VLOOKUP(C3066,METADATA!$A$5:$H$29,IF(E3066="HI",2,IF(E3066="LO",6,10))+IF(D3066=1,2,IF(D3066=7,1,(IF(WEEKDAY(B3066)=1,2,IF(WEEKDAY(B3066)=7,1,0))))))</f>
        <v>2</v>
      </c>
      <c r="G3066" s="786">
        <f>VLOOKUP(C3066,METADATA!$J$5:$Q$29,IF(E3066="HI",2,IF(E3066="LO",6,10))+IF(D3066=1,2,IF(D3066=7,1,(IF(WEEKDAY(B3066)=1,2,IF(WEEKDAY(B3066)=7,1,0))))))</f>
        <v>2</v>
      </c>
      <c r="H3066" s="787">
        <v>15951.75</v>
      </c>
      <c r="I3066" s="788">
        <v>4409.1000366210938</v>
      </c>
      <c r="K3066" s="795">
        <v>905.6</v>
      </c>
      <c r="M3066" s="798">
        <f t="shared" si="142"/>
        <v>16549.878887636372</v>
      </c>
      <c r="N3066" s="303"/>
      <c r="S3066" s="786">
        <v>0</v>
      </c>
      <c r="T3066" s="781">
        <f>VLOOKUP(C3066,METADATA!$J$5:$Q$29,IF(E3066="HI",2,IF(E3066="LO",6,10))+IF(S3066=1,2,IF(D3066=7,1,(IF(WEEKDAY(B3066)=1,2,IF(WEEKDAY(B3066)=7,1,0))))))</f>
        <v>2</v>
      </c>
      <c r="U3066" s="781">
        <f>VLOOKUP(C3066,METADATA!$A$5:$H$29,IF(E3066="HI",2,IF(E3066="LO",6,10))+IF(S3066=1,2,IF(D3066=7,1,(IF(WEEKDAY(B3066)=1,2,IF(WEEKDAY(B3066)=7,1,0))))))</f>
        <v>2</v>
      </c>
    </row>
    <row r="3067" spans="2:21" ht="13.95" customHeight="1" x14ac:dyDescent="0.25">
      <c r="B3067" s="784">
        <f t="shared" si="143"/>
        <v>45510</v>
      </c>
      <c r="C3067" s="785">
        <v>15</v>
      </c>
      <c r="D3067" s="786">
        <f>IFERROR((INDEX(METADATA!$T$2:$T$20,MATCH(B3067,METADATA!$S$2:$S$20,0))),0)</f>
        <v>0</v>
      </c>
      <c r="E3067" s="785" t="str">
        <f t="shared" si="141"/>
        <v>HI</v>
      </c>
      <c r="F3067" s="786">
        <f>VLOOKUP(C3067,METADATA!$A$5:$H$29,IF(E3067="HI",2,IF(E3067="LO",6,10))+IF(D3067=1,2,IF(D3067=7,1,(IF(WEEKDAY(B3067)=1,2,IF(WEEKDAY(B3067)=7,1,0))))))</f>
        <v>2</v>
      </c>
      <c r="G3067" s="786">
        <f>VLOOKUP(C3067,METADATA!$J$5:$Q$29,IF(E3067="HI",2,IF(E3067="LO",6,10))+IF(D3067=1,2,IF(D3067=7,1,(IF(WEEKDAY(B3067)=1,2,IF(WEEKDAY(B3067)=7,1,0))))))</f>
        <v>2</v>
      </c>
      <c r="H3067" s="787">
        <v>15897</v>
      </c>
      <c r="I3067" s="788">
        <v>3378.7875061035156</v>
      </c>
      <c r="K3067" s="795">
        <v>913.98749999999995</v>
      </c>
      <c r="M3067" s="798">
        <f t="shared" si="142"/>
        <v>16252.101833652199</v>
      </c>
      <c r="N3067" s="303"/>
      <c r="S3067" s="786">
        <v>0</v>
      </c>
      <c r="T3067" s="781">
        <f>VLOOKUP(C3067,METADATA!$J$5:$Q$29,IF(E3067="HI",2,IF(E3067="LO",6,10))+IF(S3067=1,2,IF(D3067=7,1,(IF(WEEKDAY(B3067)=1,2,IF(WEEKDAY(B3067)=7,1,0))))))</f>
        <v>2</v>
      </c>
      <c r="U3067" s="781">
        <f>VLOOKUP(C3067,METADATA!$A$5:$H$29,IF(E3067="HI",2,IF(E3067="LO",6,10))+IF(S3067=1,2,IF(D3067=7,1,(IF(WEEKDAY(B3067)=1,2,IF(WEEKDAY(B3067)=7,1,0))))))</f>
        <v>2</v>
      </c>
    </row>
    <row r="3068" spans="2:21" ht="13.95" customHeight="1" x14ac:dyDescent="0.25">
      <c r="B3068" s="784">
        <f t="shared" si="143"/>
        <v>45510</v>
      </c>
      <c r="C3068" s="785">
        <v>16</v>
      </c>
      <c r="D3068" s="786">
        <f>IFERROR((INDEX(METADATA!$T$2:$T$20,MATCH(B3068,METADATA!$S$2:$S$20,0))),0)</f>
        <v>0</v>
      </c>
      <c r="E3068" s="785" t="str">
        <f t="shared" si="141"/>
        <v>HI</v>
      </c>
      <c r="F3068" s="786">
        <f>VLOOKUP(C3068,METADATA!$A$5:$H$29,IF(E3068="HI",2,IF(E3068="LO",6,10))+IF(D3068=1,2,IF(D3068=7,1,(IF(WEEKDAY(B3068)=1,2,IF(WEEKDAY(B3068)=7,1,0))))))</f>
        <v>2</v>
      </c>
      <c r="G3068" s="786">
        <f>VLOOKUP(C3068,METADATA!$J$5:$Q$29,IF(E3068="HI",2,IF(E3068="LO",6,10))+IF(D3068=1,2,IF(D3068=7,1,(IF(WEEKDAY(B3068)=1,2,IF(WEEKDAY(B3068)=7,1,0))))))</f>
        <v>2</v>
      </c>
      <c r="H3068" s="787">
        <v>15672.75</v>
      </c>
      <c r="I3068" s="788">
        <v>3229.5824890136719</v>
      </c>
      <c r="K3068" s="795">
        <v>902.26250000000005</v>
      </c>
      <c r="M3068" s="798">
        <f t="shared" si="142"/>
        <v>16002.040357899481</v>
      </c>
      <c r="N3068" s="303"/>
      <c r="S3068" s="786">
        <v>0</v>
      </c>
      <c r="T3068" s="781">
        <f>VLOOKUP(C3068,METADATA!$J$5:$Q$29,IF(E3068="HI",2,IF(E3068="LO",6,10))+IF(S3068=1,2,IF(D3068=7,1,(IF(WEEKDAY(B3068)=1,2,IF(WEEKDAY(B3068)=7,1,0))))))</f>
        <v>2</v>
      </c>
      <c r="U3068" s="781">
        <f>VLOOKUP(C3068,METADATA!$A$5:$H$29,IF(E3068="HI",2,IF(E3068="LO",6,10))+IF(S3068=1,2,IF(D3068=7,1,(IF(WEEKDAY(B3068)=1,2,IF(WEEKDAY(B3068)=7,1,0))))))</f>
        <v>2</v>
      </c>
    </row>
    <row r="3069" spans="2:21" ht="13.95" customHeight="1" x14ac:dyDescent="0.25">
      <c r="B3069" s="784">
        <f t="shared" si="143"/>
        <v>45510</v>
      </c>
      <c r="C3069" s="785">
        <v>17</v>
      </c>
      <c r="D3069" s="786">
        <f>IFERROR((INDEX(METADATA!$T$2:$T$20,MATCH(B3069,METADATA!$S$2:$S$20,0))),0)</f>
        <v>0</v>
      </c>
      <c r="E3069" s="785" t="str">
        <f t="shared" si="141"/>
        <v>HI</v>
      </c>
      <c r="F3069" s="786">
        <f>VLOOKUP(C3069,METADATA!$A$5:$H$29,IF(E3069="HI",2,IF(E3069="LO",6,10))+IF(D3069=1,2,IF(D3069=7,1,(IF(WEEKDAY(B3069)=1,2,IF(WEEKDAY(B3069)=7,1,0))))))</f>
        <v>1</v>
      </c>
      <c r="G3069" s="786">
        <f>VLOOKUP(C3069,METADATA!$J$5:$Q$29,IF(E3069="HI",2,IF(E3069="LO",6,10))+IF(D3069=1,2,IF(D3069=7,1,(IF(WEEKDAY(B3069)=1,2,IF(WEEKDAY(B3069)=7,1,0))))))</f>
        <v>1</v>
      </c>
      <c r="H3069" s="787">
        <v>14902</v>
      </c>
      <c r="I3069" s="788">
        <v>3192.3575134277344</v>
      </c>
      <c r="K3069" s="795">
        <v>933.76250000000005</v>
      </c>
      <c r="M3069" s="798">
        <f t="shared" si="142"/>
        <v>15240.103362298383</v>
      </c>
      <c r="N3069" s="303"/>
      <c r="S3069" s="786">
        <v>0</v>
      </c>
      <c r="T3069" s="781">
        <f>VLOOKUP(C3069,METADATA!$J$5:$Q$29,IF(E3069="HI",2,IF(E3069="LO",6,10))+IF(S3069=1,2,IF(D3069=7,1,(IF(WEEKDAY(B3069)=1,2,IF(WEEKDAY(B3069)=7,1,0))))))</f>
        <v>1</v>
      </c>
      <c r="U3069" s="781">
        <f>VLOOKUP(C3069,METADATA!$A$5:$H$29,IF(E3069="HI",2,IF(E3069="LO",6,10))+IF(S3069=1,2,IF(D3069=7,1,(IF(WEEKDAY(B3069)=1,2,IF(WEEKDAY(B3069)=7,1,0))))))</f>
        <v>1</v>
      </c>
    </row>
    <row r="3070" spans="2:21" ht="13.95" customHeight="1" x14ac:dyDescent="0.25">
      <c r="B3070" s="784">
        <f t="shared" si="143"/>
        <v>45510</v>
      </c>
      <c r="C3070" s="785">
        <v>18</v>
      </c>
      <c r="D3070" s="786">
        <f>IFERROR((INDEX(METADATA!$T$2:$T$20,MATCH(B3070,METADATA!$S$2:$S$20,0))),0)</f>
        <v>0</v>
      </c>
      <c r="E3070" s="785" t="str">
        <f t="shared" si="141"/>
        <v>HI</v>
      </c>
      <c r="F3070" s="786">
        <f>VLOOKUP(C3070,METADATA!$A$5:$H$29,IF(E3070="HI",2,IF(E3070="LO",6,10))+IF(D3070=1,2,IF(D3070=7,1,(IF(WEEKDAY(B3070)=1,2,IF(WEEKDAY(B3070)=7,1,0))))))</f>
        <v>1</v>
      </c>
      <c r="G3070" s="786">
        <f>VLOOKUP(C3070,METADATA!$J$5:$Q$29,IF(E3070="HI",2,IF(E3070="LO",6,10))+IF(D3070=1,2,IF(D3070=7,1,(IF(WEEKDAY(B3070)=1,2,IF(WEEKDAY(B3070)=7,1,0))))))</f>
        <v>1</v>
      </c>
      <c r="H3070" s="787">
        <v>14828.75</v>
      </c>
      <c r="I3070" s="788">
        <v>3508.9199829101563</v>
      </c>
      <c r="K3070" s="795">
        <v>0</v>
      </c>
      <c r="M3070" s="798">
        <f t="shared" si="142"/>
        <v>15238.252721653038</v>
      </c>
      <c r="N3070" s="303"/>
      <c r="S3070" s="786">
        <v>0</v>
      </c>
      <c r="T3070" s="781">
        <f>VLOOKUP(C3070,METADATA!$J$5:$Q$29,IF(E3070="HI",2,IF(E3070="LO",6,10))+IF(S3070=1,2,IF(D3070=7,1,(IF(WEEKDAY(B3070)=1,2,IF(WEEKDAY(B3070)=7,1,0))))))</f>
        <v>1</v>
      </c>
      <c r="U3070" s="781">
        <f>VLOOKUP(C3070,METADATA!$A$5:$H$29,IF(E3070="HI",2,IF(E3070="LO",6,10))+IF(S3070=1,2,IF(D3070=7,1,(IF(WEEKDAY(B3070)=1,2,IF(WEEKDAY(B3070)=7,1,0))))))</f>
        <v>1</v>
      </c>
    </row>
    <row r="3071" spans="2:21" ht="13.95" customHeight="1" x14ac:dyDescent="0.25">
      <c r="B3071" s="784">
        <f t="shared" si="143"/>
        <v>45510</v>
      </c>
      <c r="C3071" s="785">
        <v>19</v>
      </c>
      <c r="D3071" s="786">
        <f>IFERROR((INDEX(METADATA!$T$2:$T$20,MATCH(B3071,METADATA!$S$2:$S$20,0))),0)</f>
        <v>0</v>
      </c>
      <c r="E3071" s="785" t="str">
        <f t="shared" si="141"/>
        <v>HI</v>
      </c>
      <c r="F3071" s="786">
        <f>VLOOKUP(C3071,METADATA!$A$5:$H$29,IF(E3071="HI",2,IF(E3071="LO",6,10))+IF(D3071=1,2,IF(D3071=7,1,(IF(WEEKDAY(B3071)=1,2,IF(WEEKDAY(B3071)=7,1,0))))))</f>
        <v>1</v>
      </c>
      <c r="G3071" s="786">
        <f>VLOOKUP(C3071,METADATA!$J$5:$Q$29,IF(E3071="HI",2,IF(E3071="LO",6,10))+IF(D3071=1,2,IF(D3071=7,1,(IF(WEEKDAY(B3071)=1,2,IF(WEEKDAY(B3071)=7,1,0))))))</f>
        <v>2</v>
      </c>
      <c r="H3071" s="787">
        <v>15034.5</v>
      </c>
      <c r="I3071" s="788">
        <v>4318.7950134277344</v>
      </c>
      <c r="K3071" s="795">
        <v>0</v>
      </c>
      <c r="M3071" s="798">
        <f t="shared" si="142"/>
        <v>15642.511966369348</v>
      </c>
      <c r="N3071" s="303"/>
      <c r="S3071" s="786">
        <v>0</v>
      </c>
      <c r="T3071" s="781">
        <f>VLOOKUP(C3071,METADATA!$J$5:$Q$29,IF(E3071="HI",2,IF(E3071="LO",6,10))+IF(S3071=1,2,IF(D3071=7,1,(IF(WEEKDAY(B3071)=1,2,IF(WEEKDAY(B3071)=7,1,0))))))</f>
        <v>2</v>
      </c>
      <c r="U3071" s="781">
        <f>VLOOKUP(C3071,METADATA!$A$5:$H$29,IF(E3071="HI",2,IF(E3071="LO",6,10))+IF(S3071=1,2,IF(D3071=7,1,(IF(WEEKDAY(B3071)=1,2,IF(WEEKDAY(B3071)=7,1,0))))))</f>
        <v>1</v>
      </c>
    </row>
    <row r="3072" spans="2:21" ht="13.95" customHeight="1" x14ac:dyDescent="0.25">
      <c r="B3072" s="784">
        <f t="shared" si="143"/>
        <v>45510</v>
      </c>
      <c r="C3072" s="785">
        <v>20</v>
      </c>
      <c r="D3072" s="786">
        <f>IFERROR((INDEX(METADATA!$T$2:$T$20,MATCH(B3072,METADATA!$S$2:$S$20,0))),0)</f>
        <v>0</v>
      </c>
      <c r="E3072" s="785" t="str">
        <f t="shared" si="141"/>
        <v>HI</v>
      </c>
      <c r="F3072" s="786">
        <f>VLOOKUP(C3072,METADATA!$A$5:$H$29,IF(E3072="HI",2,IF(E3072="LO",6,10))+IF(D3072=1,2,IF(D3072=7,1,(IF(WEEKDAY(B3072)=1,2,IF(WEEKDAY(B3072)=7,1,0))))))</f>
        <v>2</v>
      </c>
      <c r="G3072" s="786">
        <f>VLOOKUP(C3072,METADATA!$J$5:$Q$29,IF(E3072="HI",2,IF(E3072="LO",6,10))+IF(D3072=1,2,IF(D3072=7,1,(IF(WEEKDAY(B3072)=1,2,IF(WEEKDAY(B3072)=7,1,0))))))</f>
        <v>2</v>
      </c>
      <c r="H3072" s="787">
        <v>14148.5</v>
      </c>
      <c r="I3072" s="788">
        <v>4388.7150268554688</v>
      </c>
      <c r="K3072" s="795">
        <v>0</v>
      </c>
      <c r="M3072" s="798">
        <f t="shared" si="142"/>
        <v>14813.536776777752</v>
      </c>
      <c r="N3072" s="303"/>
      <c r="S3072" s="786">
        <v>0</v>
      </c>
      <c r="T3072" s="781">
        <f>VLOOKUP(C3072,METADATA!$J$5:$Q$29,IF(E3072="HI",2,IF(E3072="LO",6,10))+IF(S3072=1,2,IF(D3072=7,1,(IF(WEEKDAY(B3072)=1,2,IF(WEEKDAY(B3072)=7,1,0))))))</f>
        <v>2</v>
      </c>
      <c r="U3072" s="781">
        <f>VLOOKUP(C3072,METADATA!$A$5:$H$29,IF(E3072="HI",2,IF(E3072="LO",6,10))+IF(S3072=1,2,IF(D3072=7,1,(IF(WEEKDAY(B3072)=1,2,IF(WEEKDAY(B3072)=7,1,0))))))</f>
        <v>2</v>
      </c>
    </row>
    <row r="3073" spans="2:21" ht="13.95" customHeight="1" x14ac:dyDescent="0.25">
      <c r="B3073" s="784">
        <f t="shared" si="143"/>
        <v>45510</v>
      </c>
      <c r="C3073" s="785">
        <v>21</v>
      </c>
      <c r="D3073" s="786">
        <f>IFERROR((INDEX(METADATA!$T$2:$T$20,MATCH(B3073,METADATA!$S$2:$S$20,0))),0)</f>
        <v>0</v>
      </c>
      <c r="E3073" s="785" t="str">
        <f t="shared" si="141"/>
        <v>HI</v>
      </c>
      <c r="F3073" s="786">
        <f>VLOOKUP(C3073,METADATA!$A$5:$H$29,IF(E3073="HI",2,IF(E3073="LO",6,10))+IF(D3073=1,2,IF(D3073=7,1,(IF(WEEKDAY(B3073)=1,2,IF(WEEKDAY(B3073)=7,1,0))))))</f>
        <v>2</v>
      </c>
      <c r="G3073" s="786">
        <f>VLOOKUP(C3073,METADATA!$J$5:$Q$29,IF(E3073="HI",2,IF(E3073="LO",6,10))+IF(D3073=1,2,IF(D3073=7,1,(IF(WEEKDAY(B3073)=1,2,IF(WEEKDAY(B3073)=7,1,0))))))</f>
        <v>2</v>
      </c>
      <c r="H3073" s="787">
        <v>12575.75</v>
      </c>
      <c r="I3073" s="788">
        <v>4483.2450561523438</v>
      </c>
      <c r="K3073" s="795">
        <v>0</v>
      </c>
      <c r="M3073" s="798">
        <f t="shared" si="142"/>
        <v>13350.99150984729</v>
      </c>
      <c r="N3073" s="303"/>
      <c r="S3073" s="786">
        <v>0</v>
      </c>
      <c r="T3073" s="781">
        <f>VLOOKUP(C3073,METADATA!$J$5:$Q$29,IF(E3073="HI",2,IF(E3073="LO",6,10))+IF(S3073=1,2,IF(D3073=7,1,(IF(WEEKDAY(B3073)=1,2,IF(WEEKDAY(B3073)=7,1,0))))))</f>
        <v>2</v>
      </c>
      <c r="U3073" s="781">
        <f>VLOOKUP(C3073,METADATA!$A$5:$H$29,IF(E3073="HI",2,IF(E3073="LO",6,10))+IF(S3073=1,2,IF(D3073=7,1,(IF(WEEKDAY(B3073)=1,2,IF(WEEKDAY(B3073)=7,1,0))))))</f>
        <v>2</v>
      </c>
    </row>
    <row r="3074" spans="2:21" ht="13.95" customHeight="1" x14ac:dyDescent="0.25">
      <c r="B3074" s="784">
        <f t="shared" si="143"/>
        <v>45510</v>
      </c>
      <c r="C3074" s="785">
        <v>22</v>
      </c>
      <c r="D3074" s="786">
        <f>IFERROR((INDEX(METADATA!$T$2:$T$20,MATCH(B3074,METADATA!$S$2:$S$20,0))),0)</f>
        <v>0</v>
      </c>
      <c r="E3074" s="785" t="str">
        <f t="shared" si="141"/>
        <v>HI</v>
      </c>
      <c r="F3074" s="786">
        <f>VLOOKUP(C3074,METADATA!$A$5:$H$29,IF(E3074="HI",2,IF(E3074="LO",6,10))+IF(D3074=1,2,IF(D3074=7,1,(IF(WEEKDAY(B3074)=1,2,IF(WEEKDAY(B3074)=7,1,0))))))</f>
        <v>3</v>
      </c>
      <c r="G3074" s="786">
        <f>VLOOKUP(C3074,METADATA!$J$5:$Q$29,IF(E3074="HI",2,IF(E3074="LO",6,10))+IF(D3074=1,2,IF(D3074=7,1,(IF(WEEKDAY(B3074)=1,2,IF(WEEKDAY(B3074)=7,1,0))))))</f>
        <v>3</v>
      </c>
      <c r="H3074" s="787">
        <v>11113.5</v>
      </c>
      <c r="I3074" s="788">
        <v>3488.0724487304688</v>
      </c>
      <c r="K3074" s="795">
        <v>0</v>
      </c>
      <c r="M3074" s="798">
        <f t="shared" si="142"/>
        <v>11648.026942688301</v>
      </c>
      <c r="N3074" s="303"/>
      <c r="S3074" s="786">
        <v>0</v>
      </c>
      <c r="T3074" s="781">
        <f>VLOOKUP(C3074,METADATA!$J$5:$Q$29,IF(E3074="HI",2,IF(E3074="LO",6,10))+IF(S3074=1,2,IF(D3074=7,1,(IF(WEEKDAY(B3074)=1,2,IF(WEEKDAY(B3074)=7,1,0))))))</f>
        <v>3</v>
      </c>
      <c r="U3074" s="781">
        <f>VLOOKUP(C3074,METADATA!$A$5:$H$29,IF(E3074="HI",2,IF(E3074="LO",6,10))+IF(S3074=1,2,IF(D3074=7,1,(IF(WEEKDAY(B3074)=1,2,IF(WEEKDAY(B3074)=7,1,0))))))</f>
        <v>3</v>
      </c>
    </row>
    <row r="3075" spans="2:21" ht="13.95" customHeight="1" x14ac:dyDescent="0.25">
      <c r="B3075" s="784">
        <f t="shared" si="143"/>
        <v>45510</v>
      </c>
      <c r="C3075" s="785">
        <v>23</v>
      </c>
      <c r="D3075" s="786">
        <f>IFERROR((INDEX(METADATA!$T$2:$T$20,MATCH(B3075,METADATA!$S$2:$S$20,0))),0)</f>
        <v>0</v>
      </c>
      <c r="E3075" s="785" t="str">
        <f t="shared" si="141"/>
        <v>HI</v>
      </c>
      <c r="F3075" s="786">
        <f>VLOOKUP(C3075,METADATA!$A$5:$H$29,IF(E3075="HI",2,IF(E3075="LO",6,10))+IF(D3075=1,2,IF(D3075=7,1,(IF(WEEKDAY(B3075)=1,2,IF(WEEKDAY(B3075)=7,1,0))))))</f>
        <v>3</v>
      </c>
      <c r="G3075" s="786">
        <f>VLOOKUP(C3075,METADATA!$J$5:$Q$29,IF(E3075="HI",2,IF(E3075="LO",6,10))+IF(D3075=1,2,IF(D3075=7,1,(IF(WEEKDAY(B3075)=1,2,IF(WEEKDAY(B3075)=7,1,0))))))</f>
        <v>3</v>
      </c>
      <c r="H3075" s="787">
        <v>9844</v>
      </c>
      <c r="I3075" s="788">
        <v>3340.054931640625</v>
      </c>
      <c r="K3075" s="795">
        <v>0</v>
      </c>
      <c r="M3075" s="798">
        <f t="shared" si="142"/>
        <v>10395.205767389929</v>
      </c>
      <c r="N3075" s="303"/>
      <c r="S3075" s="786">
        <v>0</v>
      </c>
      <c r="T3075" s="781">
        <f>VLOOKUP(C3075,METADATA!$J$5:$Q$29,IF(E3075="HI",2,IF(E3075="LO",6,10))+IF(S3075=1,2,IF(D3075=7,1,(IF(WEEKDAY(B3075)=1,2,IF(WEEKDAY(B3075)=7,1,0))))))</f>
        <v>3</v>
      </c>
      <c r="U3075" s="781">
        <f>VLOOKUP(C3075,METADATA!$A$5:$H$29,IF(E3075="HI",2,IF(E3075="LO",6,10))+IF(S3075=1,2,IF(D3075=7,1,(IF(WEEKDAY(B3075)=1,2,IF(WEEKDAY(B3075)=7,1,0))))))</f>
        <v>3</v>
      </c>
    </row>
    <row r="3076" spans="2:21" ht="13.95" customHeight="1" x14ac:dyDescent="0.25">
      <c r="B3076" s="784">
        <f t="shared" si="143"/>
        <v>45511</v>
      </c>
      <c r="C3076" s="785">
        <v>0</v>
      </c>
      <c r="D3076" s="786">
        <f>IFERROR((INDEX(METADATA!$T$2:$T$20,MATCH(B3076,METADATA!$S$2:$S$20,0))),0)</f>
        <v>0</v>
      </c>
      <c r="E3076" s="785" t="str">
        <f t="shared" ref="E3076:E3139" si="144">IF(B3076="","",IF(AND(MONTH(B3076)&gt;=MONTH($AA$9),MONTH(B3076)&lt;=MONTH($AA$11)),"HI","LO"))</f>
        <v>HI</v>
      </c>
      <c r="F3076" s="786">
        <f>VLOOKUP(C3076,METADATA!$A$5:$H$29,IF(E3076="HI",2,IF(E3076="LO",6,10))+IF(D3076=1,2,IF(D3076=7,1,(IF(WEEKDAY(B3076)=1,2,IF(WEEKDAY(B3076)=7,1,0))))))</f>
        <v>3</v>
      </c>
      <c r="G3076" s="786">
        <f>VLOOKUP(C3076,METADATA!$J$5:$Q$29,IF(E3076="HI",2,IF(E3076="LO",6,10))+IF(D3076=1,2,IF(D3076=7,1,(IF(WEEKDAY(B3076)=1,2,IF(WEEKDAY(B3076)=7,1,0))))))</f>
        <v>3</v>
      </c>
      <c r="H3076" s="787">
        <v>9106.25</v>
      </c>
      <c r="I3076" s="788">
        <v>4302.8450012207031</v>
      </c>
      <c r="K3076" s="795">
        <v>0</v>
      </c>
      <c r="M3076" s="798">
        <f t="shared" ref="M3076:M3139" si="145">SQRT(H3076^2+I3076^2)</f>
        <v>10071.656475825115</v>
      </c>
      <c r="N3076" s="303"/>
      <c r="S3076" s="786">
        <v>0</v>
      </c>
      <c r="T3076" s="781">
        <f>VLOOKUP(C3076,METADATA!$J$5:$Q$29,IF(E3076="HI",2,IF(E3076="LO",6,10))+IF(S3076=1,2,IF(D3076=7,1,(IF(WEEKDAY(B3076)=1,2,IF(WEEKDAY(B3076)=7,1,0))))))</f>
        <v>3</v>
      </c>
      <c r="U3076" s="781">
        <f>VLOOKUP(C3076,METADATA!$A$5:$H$29,IF(E3076="HI",2,IF(E3076="LO",6,10))+IF(S3076=1,2,IF(D3076=7,1,(IF(WEEKDAY(B3076)=1,2,IF(WEEKDAY(B3076)=7,1,0))))))</f>
        <v>3</v>
      </c>
    </row>
    <row r="3077" spans="2:21" ht="13.95" customHeight="1" x14ac:dyDescent="0.25">
      <c r="B3077" s="784">
        <f t="shared" si="143"/>
        <v>45511</v>
      </c>
      <c r="C3077" s="785">
        <v>1</v>
      </c>
      <c r="D3077" s="786">
        <f>IFERROR((INDEX(METADATA!$T$2:$T$20,MATCH(B3077,METADATA!$S$2:$S$20,0))),0)</f>
        <v>0</v>
      </c>
      <c r="E3077" s="785" t="str">
        <f t="shared" si="144"/>
        <v>HI</v>
      </c>
      <c r="F3077" s="786">
        <f>VLOOKUP(C3077,METADATA!$A$5:$H$29,IF(E3077="HI",2,IF(E3077="LO",6,10))+IF(D3077=1,2,IF(D3077=7,1,(IF(WEEKDAY(B3077)=1,2,IF(WEEKDAY(B3077)=7,1,0))))))</f>
        <v>3</v>
      </c>
      <c r="G3077" s="786">
        <f>VLOOKUP(C3077,METADATA!$J$5:$Q$29,IF(E3077="HI",2,IF(E3077="LO",6,10))+IF(D3077=1,2,IF(D3077=7,1,(IF(WEEKDAY(B3077)=1,2,IF(WEEKDAY(B3077)=7,1,0))))))</f>
        <v>3</v>
      </c>
      <c r="H3077" s="787">
        <v>8738</v>
      </c>
      <c r="I3077" s="788">
        <v>4672.4600219726563</v>
      </c>
      <c r="K3077" s="795">
        <v>0</v>
      </c>
      <c r="M3077" s="798">
        <f t="shared" si="145"/>
        <v>9908.8105571220149</v>
      </c>
      <c r="N3077" s="303"/>
      <c r="S3077" s="786">
        <v>0</v>
      </c>
      <c r="T3077" s="781">
        <f>VLOOKUP(C3077,METADATA!$J$5:$Q$29,IF(E3077="HI",2,IF(E3077="LO",6,10))+IF(S3077=1,2,IF(D3077=7,1,(IF(WEEKDAY(B3077)=1,2,IF(WEEKDAY(B3077)=7,1,0))))))</f>
        <v>3</v>
      </c>
      <c r="U3077" s="781">
        <f>VLOOKUP(C3077,METADATA!$A$5:$H$29,IF(E3077="HI",2,IF(E3077="LO",6,10))+IF(S3077=1,2,IF(D3077=7,1,(IF(WEEKDAY(B3077)=1,2,IF(WEEKDAY(B3077)=7,1,0))))))</f>
        <v>3</v>
      </c>
    </row>
    <row r="3078" spans="2:21" ht="13.95" customHeight="1" x14ac:dyDescent="0.25">
      <c r="B3078" s="784">
        <f t="shared" si="143"/>
        <v>45511</v>
      </c>
      <c r="C3078" s="785">
        <v>2</v>
      </c>
      <c r="D3078" s="786">
        <f>IFERROR((INDEX(METADATA!$T$2:$T$20,MATCH(B3078,METADATA!$S$2:$S$20,0))),0)</f>
        <v>0</v>
      </c>
      <c r="E3078" s="785" t="str">
        <f t="shared" si="144"/>
        <v>HI</v>
      </c>
      <c r="F3078" s="786">
        <f>VLOOKUP(C3078,METADATA!$A$5:$H$29,IF(E3078="HI",2,IF(E3078="LO",6,10))+IF(D3078=1,2,IF(D3078=7,1,(IF(WEEKDAY(B3078)=1,2,IF(WEEKDAY(B3078)=7,1,0))))))</f>
        <v>3</v>
      </c>
      <c r="G3078" s="786">
        <f>VLOOKUP(C3078,METADATA!$J$5:$Q$29,IF(E3078="HI",2,IF(E3078="LO",6,10))+IF(D3078=1,2,IF(D3078=7,1,(IF(WEEKDAY(B3078)=1,2,IF(WEEKDAY(B3078)=7,1,0))))))</f>
        <v>3</v>
      </c>
      <c r="H3078" s="787">
        <v>8764</v>
      </c>
      <c r="I3078" s="788">
        <v>4432.25</v>
      </c>
      <c r="K3078" s="795">
        <v>0</v>
      </c>
      <c r="M3078" s="798">
        <f t="shared" si="145"/>
        <v>9821.0252042492993</v>
      </c>
      <c r="N3078" s="303"/>
      <c r="S3078" s="786">
        <v>0</v>
      </c>
      <c r="T3078" s="781">
        <f>VLOOKUP(C3078,METADATA!$J$5:$Q$29,IF(E3078="HI",2,IF(E3078="LO",6,10))+IF(S3078=1,2,IF(D3078=7,1,(IF(WEEKDAY(B3078)=1,2,IF(WEEKDAY(B3078)=7,1,0))))))</f>
        <v>3</v>
      </c>
      <c r="U3078" s="781">
        <f>VLOOKUP(C3078,METADATA!$A$5:$H$29,IF(E3078="HI",2,IF(E3078="LO",6,10))+IF(S3078=1,2,IF(D3078=7,1,(IF(WEEKDAY(B3078)=1,2,IF(WEEKDAY(B3078)=7,1,0))))))</f>
        <v>3</v>
      </c>
    </row>
    <row r="3079" spans="2:21" ht="13.95" customHeight="1" x14ac:dyDescent="0.25">
      <c r="B3079" s="784">
        <f t="shared" si="143"/>
        <v>45511</v>
      </c>
      <c r="C3079" s="785">
        <v>3</v>
      </c>
      <c r="D3079" s="786">
        <f>IFERROR((INDEX(METADATA!$T$2:$T$20,MATCH(B3079,METADATA!$S$2:$S$20,0))),0)</f>
        <v>0</v>
      </c>
      <c r="E3079" s="785" t="str">
        <f t="shared" si="144"/>
        <v>HI</v>
      </c>
      <c r="F3079" s="786">
        <f>VLOOKUP(C3079,METADATA!$A$5:$H$29,IF(E3079="HI",2,IF(E3079="LO",6,10))+IF(D3079=1,2,IF(D3079=7,1,(IF(WEEKDAY(B3079)=1,2,IF(WEEKDAY(B3079)=7,1,0))))))</f>
        <v>3</v>
      </c>
      <c r="G3079" s="786">
        <f>VLOOKUP(C3079,METADATA!$J$5:$Q$29,IF(E3079="HI",2,IF(E3079="LO",6,10))+IF(D3079=1,2,IF(D3079=7,1,(IF(WEEKDAY(B3079)=1,2,IF(WEEKDAY(B3079)=7,1,0))))))</f>
        <v>3</v>
      </c>
      <c r="H3079" s="787">
        <v>9023.25</v>
      </c>
      <c r="I3079" s="788">
        <v>3289.6025085449219</v>
      </c>
      <c r="K3079" s="795">
        <v>0</v>
      </c>
      <c r="M3079" s="798">
        <f t="shared" si="145"/>
        <v>9604.1931064886994</v>
      </c>
      <c r="N3079" s="303"/>
      <c r="S3079" s="786">
        <v>0</v>
      </c>
      <c r="T3079" s="781">
        <f>VLOOKUP(C3079,METADATA!$J$5:$Q$29,IF(E3079="HI",2,IF(E3079="LO",6,10))+IF(S3079=1,2,IF(D3079=7,1,(IF(WEEKDAY(B3079)=1,2,IF(WEEKDAY(B3079)=7,1,0))))))</f>
        <v>3</v>
      </c>
      <c r="U3079" s="781">
        <f>VLOOKUP(C3079,METADATA!$A$5:$H$29,IF(E3079="HI",2,IF(E3079="LO",6,10))+IF(S3079=1,2,IF(D3079=7,1,(IF(WEEKDAY(B3079)=1,2,IF(WEEKDAY(B3079)=7,1,0))))))</f>
        <v>3</v>
      </c>
    </row>
    <row r="3080" spans="2:21" ht="13.95" customHeight="1" x14ac:dyDescent="0.25">
      <c r="B3080" s="784">
        <f t="shared" si="143"/>
        <v>45511</v>
      </c>
      <c r="C3080" s="785">
        <v>4</v>
      </c>
      <c r="D3080" s="786">
        <f>IFERROR((INDEX(METADATA!$T$2:$T$20,MATCH(B3080,METADATA!$S$2:$S$20,0))),0)</f>
        <v>0</v>
      </c>
      <c r="E3080" s="785" t="str">
        <f t="shared" si="144"/>
        <v>HI</v>
      </c>
      <c r="F3080" s="786">
        <f>VLOOKUP(C3080,METADATA!$A$5:$H$29,IF(E3080="HI",2,IF(E3080="LO",6,10))+IF(D3080=1,2,IF(D3080=7,1,(IF(WEEKDAY(B3080)=1,2,IF(WEEKDAY(B3080)=7,1,0))))))</f>
        <v>3</v>
      </c>
      <c r="G3080" s="786">
        <f>VLOOKUP(C3080,METADATA!$J$5:$Q$29,IF(E3080="HI",2,IF(E3080="LO",6,10))+IF(D3080=1,2,IF(D3080=7,1,(IF(WEEKDAY(B3080)=1,2,IF(WEEKDAY(B3080)=7,1,0))))))</f>
        <v>3</v>
      </c>
      <c r="H3080" s="787">
        <v>9677</v>
      </c>
      <c r="I3080" s="788">
        <v>3168.2174987792969</v>
      </c>
      <c r="K3080" s="795">
        <v>0</v>
      </c>
      <c r="M3080" s="798">
        <f t="shared" si="145"/>
        <v>10182.432475571411</v>
      </c>
      <c r="N3080" s="303"/>
      <c r="S3080" s="786">
        <v>0</v>
      </c>
      <c r="T3080" s="781">
        <f>VLOOKUP(C3080,METADATA!$J$5:$Q$29,IF(E3080="HI",2,IF(E3080="LO",6,10))+IF(S3080=1,2,IF(D3080=7,1,(IF(WEEKDAY(B3080)=1,2,IF(WEEKDAY(B3080)=7,1,0))))))</f>
        <v>3</v>
      </c>
      <c r="U3080" s="781">
        <f>VLOOKUP(C3080,METADATA!$A$5:$H$29,IF(E3080="HI",2,IF(E3080="LO",6,10))+IF(S3080=1,2,IF(D3080=7,1,(IF(WEEKDAY(B3080)=1,2,IF(WEEKDAY(B3080)=7,1,0))))))</f>
        <v>3</v>
      </c>
    </row>
    <row r="3081" spans="2:21" ht="13.95" customHeight="1" x14ac:dyDescent="0.25">
      <c r="B3081" s="784">
        <f t="shared" si="143"/>
        <v>45511</v>
      </c>
      <c r="C3081" s="785">
        <v>5</v>
      </c>
      <c r="D3081" s="786">
        <f>IFERROR((INDEX(METADATA!$T$2:$T$20,MATCH(B3081,METADATA!$S$2:$S$20,0))),0)</f>
        <v>0</v>
      </c>
      <c r="E3081" s="785" t="str">
        <f t="shared" si="144"/>
        <v>HI</v>
      </c>
      <c r="F3081" s="786">
        <f>VLOOKUP(C3081,METADATA!$A$5:$H$29,IF(E3081="HI",2,IF(E3081="LO",6,10))+IF(D3081=1,2,IF(D3081=7,1,(IF(WEEKDAY(B3081)=1,2,IF(WEEKDAY(B3081)=7,1,0))))))</f>
        <v>3</v>
      </c>
      <c r="G3081" s="786">
        <f>VLOOKUP(C3081,METADATA!$J$5:$Q$29,IF(E3081="HI",2,IF(E3081="LO",6,10))+IF(D3081=1,2,IF(D3081=7,1,(IF(WEEKDAY(B3081)=1,2,IF(WEEKDAY(B3081)=7,1,0))))))</f>
        <v>3</v>
      </c>
      <c r="H3081" s="787">
        <v>11435.5</v>
      </c>
      <c r="I3081" s="788">
        <v>3726.0524291992188</v>
      </c>
      <c r="K3081" s="795">
        <v>870.51250000000005</v>
      </c>
      <c r="M3081" s="798">
        <f t="shared" si="145"/>
        <v>12027.224407781763</v>
      </c>
      <c r="N3081" s="303"/>
      <c r="S3081" s="786">
        <v>0</v>
      </c>
      <c r="T3081" s="781">
        <f>VLOOKUP(C3081,METADATA!$J$5:$Q$29,IF(E3081="HI",2,IF(E3081="LO",6,10))+IF(S3081=1,2,IF(D3081=7,1,(IF(WEEKDAY(B3081)=1,2,IF(WEEKDAY(B3081)=7,1,0))))))</f>
        <v>3</v>
      </c>
      <c r="U3081" s="781">
        <f>VLOOKUP(C3081,METADATA!$A$5:$H$29,IF(E3081="HI",2,IF(E3081="LO",6,10))+IF(S3081=1,2,IF(D3081=7,1,(IF(WEEKDAY(B3081)=1,2,IF(WEEKDAY(B3081)=7,1,0))))))</f>
        <v>3</v>
      </c>
    </row>
    <row r="3082" spans="2:21" ht="13.95" customHeight="1" x14ac:dyDescent="0.25">
      <c r="B3082" s="784">
        <f t="shared" si="143"/>
        <v>45511</v>
      </c>
      <c r="C3082" s="785">
        <v>6</v>
      </c>
      <c r="D3082" s="786">
        <f>IFERROR((INDEX(METADATA!$T$2:$T$20,MATCH(B3082,METADATA!$S$2:$S$20,0))),0)</f>
        <v>0</v>
      </c>
      <c r="E3082" s="785" t="str">
        <f t="shared" si="144"/>
        <v>HI</v>
      </c>
      <c r="F3082" s="786">
        <f>VLOOKUP(C3082,METADATA!$A$5:$H$29,IF(E3082="HI",2,IF(E3082="LO",6,10))+IF(D3082=1,2,IF(D3082=7,1,(IF(WEEKDAY(B3082)=1,2,IF(WEEKDAY(B3082)=7,1,0))))))</f>
        <v>1</v>
      </c>
      <c r="G3082" s="786">
        <f>VLOOKUP(C3082,METADATA!$J$5:$Q$29,IF(E3082="HI",2,IF(E3082="LO",6,10))+IF(D3082=1,2,IF(D3082=7,1,(IF(WEEKDAY(B3082)=1,2,IF(WEEKDAY(B3082)=7,1,0))))))</f>
        <v>1</v>
      </c>
      <c r="H3082" s="787">
        <v>12826.75</v>
      </c>
      <c r="I3082" s="788">
        <v>4348.3250427246094</v>
      </c>
      <c r="K3082" s="795">
        <v>865.8125</v>
      </c>
      <c r="M3082" s="798">
        <f t="shared" si="145"/>
        <v>13543.760417243284</v>
      </c>
      <c r="N3082" s="303"/>
      <c r="S3082" s="786">
        <v>0</v>
      </c>
      <c r="T3082" s="781">
        <f>VLOOKUP(C3082,METADATA!$J$5:$Q$29,IF(E3082="HI",2,IF(E3082="LO",6,10))+IF(S3082=1,2,IF(D3082=7,1,(IF(WEEKDAY(B3082)=1,2,IF(WEEKDAY(B3082)=7,1,0))))))</f>
        <v>1</v>
      </c>
      <c r="U3082" s="781">
        <f>VLOOKUP(C3082,METADATA!$A$5:$H$29,IF(E3082="HI",2,IF(E3082="LO",6,10))+IF(S3082=1,2,IF(D3082=7,1,(IF(WEEKDAY(B3082)=1,2,IF(WEEKDAY(B3082)=7,1,0))))))</f>
        <v>1</v>
      </c>
    </row>
    <row r="3083" spans="2:21" ht="13.95" customHeight="1" x14ac:dyDescent="0.25">
      <c r="B3083" s="784">
        <f t="shared" si="143"/>
        <v>45511</v>
      </c>
      <c r="C3083" s="785">
        <v>7</v>
      </c>
      <c r="D3083" s="786">
        <f>IFERROR((INDEX(METADATA!$T$2:$T$20,MATCH(B3083,METADATA!$S$2:$S$20,0))),0)</f>
        <v>0</v>
      </c>
      <c r="E3083" s="785" t="str">
        <f t="shared" si="144"/>
        <v>HI</v>
      </c>
      <c r="F3083" s="786">
        <f>VLOOKUP(C3083,METADATA!$A$5:$H$29,IF(E3083="HI",2,IF(E3083="LO",6,10))+IF(D3083=1,2,IF(D3083=7,1,(IF(WEEKDAY(B3083)=1,2,IF(WEEKDAY(B3083)=7,1,0))))))</f>
        <v>1</v>
      </c>
      <c r="G3083" s="786">
        <f>VLOOKUP(C3083,METADATA!$J$5:$Q$29,IF(E3083="HI",2,IF(E3083="LO",6,10))+IF(D3083=1,2,IF(D3083=7,1,(IF(WEEKDAY(B3083)=1,2,IF(WEEKDAY(B3083)=7,1,0))))))</f>
        <v>1</v>
      </c>
      <c r="H3083" s="787">
        <v>13523.5</v>
      </c>
      <c r="I3083" s="788">
        <v>4281.3600158691406</v>
      </c>
      <c r="K3083" s="795">
        <v>834.63750000000005</v>
      </c>
      <c r="M3083" s="798">
        <f t="shared" si="145"/>
        <v>14185.030695612999</v>
      </c>
      <c r="N3083" s="303"/>
      <c r="S3083" s="786">
        <v>0</v>
      </c>
      <c r="T3083" s="781">
        <f>VLOOKUP(C3083,METADATA!$J$5:$Q$29,IF(E3083="HI",2,IF(E3083="LO",6,10))+IF(S3083=1,2,IF(D3083=7,1,(IF(WEEKDAY(B3083)=1,2,IF(WEEKDAY(B3083)=7,1,0))))))</f>
        <v>1</v>
      </c>
      <c r="U3083" s="781">
        <f>VLOOKUP(C3083,METADATA!$A$5:$H$29,IF(E3083="HI",2,IF(E3083="LO",6,10))+IF(S3083=1,2,IF(D3083=7,1,(IF(WEEKDAY(B3083)=1,2,IF(WEEKDAY(B3083)=7,1,0))))))</f>
        <v>1</v>
      </c>
    </row>
    <row r="3084" spans="2:21" ht="13.95" customHeight="1" x14ac:dyDescent="0.25">
      <c r="B3084" s="784">
        <f t="shared" si="143"/>
        <v>45511</v>
      </c>
      <c r="C3084" s="785">
        <v>8</v>
      </c>
      <c r="D3084" s="786">
        <f>IFERROR((INDEX(METADATA!$T$2:$T$20,MATCH(B3084,METADATA!$S$2:$S$20,0))),0)</f>
        <v>0</v>
      </c>
      <c r="E3084" s="785" t="str">
        <f t="shared" si="144"/>
        <v>HI</v>
      </c>
      <c r="F3084" s="786">
        <f>VLOOKUP(C3084,METADATA!$A$5:$H$29,IF(E3084="HI",2,IF(E3084="LO",6,10))+IF(D3084=1,2,IF(D3084=7,1,(IF(WEEKDAY(B3084)=1,2,IF(WEEKDAY(B3084)=7,1,0))))))</f>
        <v>2</v>
      </c>
      <c r="G3084" s="786">
        <f>VLOOKUP(C3084,METADATA!$J$5:$Q$29,IF(E3084="HI",2,IF(E3084="LO",6,10))+IF(D3084=1,2,IF(D3084=7,1,(IF(WEEKDAY(B3084)=1,2,IF(WEEKDAY(B3084)=7,1,0))))))</f>
        <v>1</v>
      </c>
      <c r="H3084" s="787">
        <v>14980.25</v>
      </c>
      <c r="I3084" s="788">
        <v>4343.7400512695313</v>
      </c>
      <c r="K3084" s="795">
        <v>847.33749999999998</v>
      </c>
      <c r="M3084" s="798">
        <f t="shared" si="145"/>
        <v>15597.306424363889</v>
      </c>
      <c r="N3084" s="303"/>
      <c r="S3084" s="786">
        <v>0</v>
      </c>
      <c r="T3084" s="781">
        <f>VLOOKUP(C3084,METADATA!$J$5:$Q$29,IF(E3084="HI",2,IF(E3084="LO",6,10))+IF(S3084=1,2,IF(D3084=7,1,(IF(WEEKDAY(B3084)=1,2,IF(WEEKDAY(B3084)=7,1,0))))))</f>
        <v>1</v>
      </c>
      <c r="U3084" s="781">
        <f>VLOOKUP(C3084,METADATA!$A$5:$H$29,IF(E3084="HI",2,IF(E3084="LO",6,10))+IF(S3084=1,2,IF(D3084=7,1,(IF(WEEKDAY(B3084)=1,2,IF(WEEKDAY(B3084)=7,1,0))))))</f>
        <v>2</v>
      </c>
    </row>
    <row r="3085" spans="2:21" ht="13.95" customHeight="1" x14ac:dyDescent="0.25">
      <c r="B3085" s="784">
        <f t="shared" si="143"/>
        <v>45511</v>
      </c>
      <c r="C3085" s="785">
        <v>9</v>
      </c>
      <c r="D3085" s="786">
        <f>IFERROR((INDEX(METADATA!$T$2:$T$20,MATCH(B3085,METADATA!$S$2:$S$20,0))),0)</f>
        <v>0</v>
      </c>
      <c r="E3085" s="785" t="str">
        <f t="shared" si="144"/>
        <v>HI</v>
      </c>
      <c r="F3085" s="786">
        <f>VLOOKUP(C3085,METADATA!$A$5:$H$29,IF(E3085="HI",2,IF(E3085="LO",6,10))+IF(D3085=1,2,IF(D3085=7,1,(IF(WEEKDAY(B3085)=1,2,IF(WEEKDAY(B3085)=7,1,0))))))</f>
        <v>2</v>
      </c>
      <c r="G3085" s="786">
        <f>VLOOKUP(C3085,METADATA!$J$5:$Q$29,IF(E3085="HI",2,IF(E3085="LO",6,10))+IF(D3085=1,2,IF(D3085=7,1,(IF(WEEKDAY(B3085)=1,2,IF(WEEKDAY(B3085)=7,1,0))))))</f>
        <v>2</v>
      </c>
      <c r="H3085" s="787">
        <v>15481</v>
      </c>
      <c r="I3085" s="788">
        <v>3479.0225219726563</v>
      </c>
      <c r="K3085" s="795">
        <v>851.61249999999995</v>
      </c>
      <c r="M3085" s="798">
        <f t="shared" si="145"/>
        <v>15867.103034530059</v>
      </c>
      <c r="N3085" s="303"/>
      <c r="S3085" s="786">
        <v>0</v>
      </c>
      <c r="T3085" s="781">
        <f>VLOOKUP(C3085,METADATA!$J$5:$Q$29,IF(E3085="HI",2,IF(E3085="LO",6,10))+IF(S3085=1,2,IF(D3085=7,1,(IF(WEEKDAY(B3085)=1,2,IF(WEEKDAY(B3085)=7,1,0))))))</f>
        <v>2</v>
      </c>
      <c r="U3085" s="781">
        <f>VLOOKUP(C3085,METADATA!$A$5:$H$29,IF(E3085="HI",2,IF(E3085="LO",6,10))+IF(S3085=1,2,IF(D3085=7,1,(IF(WEEKDAY(B3085)=1,2,IF(WEEKDAY(B3085)=7,1,0))))))</f>
        <v>2</v>
      </c>
    </row>
    <row r="3086" spans="2:21" ht="13.95" customHeight="1" x14ac:dyDescent="0.25">
      <c r="B3086" s="784">
        <f t="shared" si="143"/>
        <v>45511</v>
      </c>
      <c r="C3086" s="785">
        <v>10</v>
      </c>
      <c r="D3086" s="786">
        <f>IFERROR((INDEX(METADATA!$T$2:$T$20,MATCH(B3086,METADATA!$S$2:$S$20,0))),0)</f>
        <v>0</v>
      </c>
      <c r="E3086" s="785" t="str">
        <f t="shared" si="144"/>
        <v>HI</v>
      </c>
      <c r="F3086" s="786">
        <f>VLOOKUP(C3086,METADATA!$A$5:$H$29,IF(E3086="HI",2,IF(E3086="LO",6,10))+IF(D3086=1,2,IF(D3086=7,1,(IF(WEEKDAY(B3086)=1,2,IF(WEEKDAY(B3086)=7,1,0))))))</f>
        <v>2</v>
      </c>
      <c r="G3086" s="786">
        <f>VLOOKUP(C3086,METADATA!$J$5:$Q$29,IF(E3086="HI",2,IF(E3086="LO",6,10))+IF(D3086=1,2,IF(D3086=7,1,(IF(WEEKDAY(B3086)=1,2,IF(WEEKDAY(B3086)=7,1,0))))))</f>
        <v>2</v>
      </c>
      <c r="H3086" s="787">
        <v>15614</v>
      </c>
      <c r="I3086" s="788">
        <v>3233.9525146484375</v>
      </c>
      <c r="K3086" s="795">
        <v>856.5</v>
      </c>
      <c r="M3086" s="798">
        <f t="shared" si="145"/>
        <v>15945.389454854996</v>
      </c>
      <c r="N3086" s="303"/>
      <c r="S3086" s="786">
        <v>0</v>
      </c>
      <c r="T3086" s="781">
        <f>VLOOKUP(C3086,METADATA!$J$5:$Q$29,IF(E3086="HI",2,IF(E3086="LO",6,10))+IF(S3086=1,2,IF(D3086=7,1,(IF(WEEKDAY(B3086)=1,2,IF(WEEKDAY(B3086)=7,1,0))))))</f>
        <v>2</v>
      </c>
      <c r="U3086" s="781">
        <f>VLOOKUP(C3086,METADATA!$A$5:$H$29,IF(E3086="HI",2,IF(E3086="LO",6,10))+IF(S3086=1,2,IF(D3086=7,1,(IF(WEEKDAY(B3086)=1,2,IF(WEEKDAY(B3086)=7,1,0))))))</f>
        <v>2</v>
      </c>
    </row>
    <row r="3087" spans="2:21" ht="13.95" customHeight="1" x14ac:dyDescent="0.25">
      <c r="B3087" s="784">
        <f t="shared" si="143"/>
        <v>45511</v>
      </c>
      <c r="C3087" s="785">
        <v>11</v>
      </c>
      <c r="D3087" s="786">
        <f>IFERROR((INDEX(METADATA!$T$2:$T$20,MATCH(B3087,METADATA!$S$2:$S$20,0))),0)</f>
        <v>0</v>
      </c>
      <c r="E3087" s="785" t="str">
        <f t="shared" si="144"/>
        <v>HI</v>
      </c>
      <c r="F3087" s="786">
        <f>VLOOKUP(C3087,METADATA!$A$5:$H$29,IF(E3087="HI",2,IF(E3087="LO",6,10))+IF(D3087=1,2,IF(D3087=7,1,(IF(WEEKDAY(B3087)=1,2,IF(WEEKDAY(B3087)=7,1,0))))))</f>
        <v>2</v>
      </c>
      <c r="G3087" s="786">
        <f>VLOOKUP(C3087,METADATA!$J$5:$Q$29,IF(E3087="HI",2,IF(E3087="LO",6,10))+IF(D3087=1,2,IF(D3087=7,1,(IF(WEEKDAY(B3087)=1,2,IF(WEEKDAY(B3087)=7,1,0))))))</f>
        <v>2</v>
      </c>
      <c r="H3087" s="787">
        <v>15673.75</v>
      </c>
      <c r="I3087" s="788">
        <v>3405.5599975585938</v>
      </c>
      <c r="K3087" s="795">
        <v>824.32500000000005</v>
      </c>
      <c r="M3087" s="798">
        <f t="shared" si="145"/>
        <v>16039.460027054256</v>
      </c>
      <c r="N3087" s="303"/>
      <c r="S3087" s="786">
        <v>0</v>
      </c>
      <c r="T3087" s="781">
        <f>VLOOKUP(C3087,METADATA!$J$5:$Q$29,IF(E3087="HI",2,IF(E3087="LO",6,10))+IF(S3087=1,2,IF(D3087=7,1,(IF(WEEKDAY(B3087)=1,2,IF(WEEKDAY(B3087)=7,1,0))))))</f>
        <v>2</v>
      </c>
      <c r="U3087" s="781">
        <f>VLOOKUP(C3087,METADATA!$A$5:$H$29,IF(E3087="HI",2,IF(E3087="LO",6,10))+IF(S3087=1,2,IF(D3087=7,1,(IF(WEEKDAY(B3087)=1,2,IF(WEEKDAY(B3087)=7,1,0))))))</f>
        <v>2</v>
      </c>
    </row>
    <row r="3088" spans="2:21" ht="13.95" customHeight="1" x14ac:dyDescent="0.25">
      <c r="B3088" s="784">
        <f t="shared" si="143"/>
        <v>45511</v>
      </c>
      <c r="C3088" s="785">
        <v>12</v>
      </c>
      <c r="D3088" s="786">
        <f>IFERROR((INDEX(METADATA!$T$2:$T$20,MATCH(B3088,METADATA!$S$2:$S$20,0))),0)</f>
        <v>0</v>
      </c>
      <c r="E3088" s="785" t="str">
        <f t="shared" si="144"/>
        <v>HI</v>
      </c>
      <c r="F3088" s="786">
        <f>VLOOKUP(C3088,METADATA!$A$5:$H$29,IF(E3088="HI",2,IF(E3088="LO",6,10))+IF(D3088=1,2,IF(D3088=7,1,(IF(WEEKDAY(B3088)=1,2,IF(WEEKDAY(B3088)=7,1,0))))))</f>
        <v>2</v>
      </c>
      <c r="G3088" s="786">
        <f>VLOOKUP(C3088,METADATA!$J$5:$Q$29,IF(E3088="HI",2,IF(E3088="LO",6,10))+IF(D3088=1,2,IF(D3088=7,1,(IF(WEEKDAY(B3088)=1,2,IF(WEEKDAY(B3088)=7,1,0))))))</f>
        <v>2</v>
      </c>
      <c r="H3088" s="787">
        <v>15497.25</v>
      </c>
      <c r="I3088" s="788">
        <v>4408.094970703125</v>
      </c>
      <c r="K3088" s="795">
        <v>882.73749999999995</v>
      </c>
      <c r="M3088" s="798">
        <f t="shared" si="145"/>
        <v>16111.984943924141</v>
      </c>
      <c r="N3088" s="303"/>
      <c r="S3088" s="786">
        <v>0</v>
      </c>
      <c r="T3088" s="781">
        <f>VLOOKUP(C3088,METADATA!$J$5:$Q$29,IF(E3088="HI",2,IF(E3088="LO",6,10))+IF(S3088=1,2,IF(D3088=7,1,(IF(WEEKDAY(B3088)=1,2,IF(WEEKDAY(B3088)=7,1,0))))))</f>
        <v>2</v>
      </c>
      <c r="U3088" s="781">
        <f>VLOOKUP(C3088,METADATA!$A$5:$H$29,IF(E3088="HI",2,IF(E3088="LO",6,10))+IF(S3088=1,2,IF(D3088=7,1,(IF(WEEKDAY(B3088)=1,2,IF(WEEKDAY(B3088)=7,1,0))))))</f>
        <v>2</v>
      </c>
    </row>
    <row r="3089" spans="2:21" ht="13.95" customHeight="1" x14ac:dyDescent="0.25">
      <c r="B3089" s="784">
        <f t="shared" si="143"/>
        <v>45511</v>
      </c>
      <c r="C3089" s="785">
        <v>13</v>
      </c>
      <c r="D3089" s="786">
        <f>IFERROR((INDEX(METADATA!$T$2:$T$20,MATCH(B3089,METADATA!$S$2:$S$20,0))),0)</f>
        <v>0</v>
      </c>
      <c r="E3089" s="785" t="str">
        <f t="shared" si="144"/>
        <v>HI</v>
      </c>
      <c r="F3089" s="786">
        <f>VLOOKUP(C3089,METADATA!$A$5:$H$29,IF(E3089="HI",2,IF(E3089="LO",6,10))+IF(D3089=1,2,IF(D3089=7,1,(IF(WEEKDAY(B3089)=1,2,IF(WEEKDAY(B3089)=7,1,0))))))</f>
        <v>2</v>
      </c>
      <c r="G3089" s="786">
        <f>VLOOKUP(C3089,METADATA!$J$5:$Q$29,IF(E3089="HI",2,IF(E3089="LO",6,10))+IF(D3089=1,2,IF(D3089=7,1,(IF(WEEKDAY(B3089)=1,2,IF(WEEKDAY(B3089)=7,1,0))))))</f>
        <v>2</v>
      </c>
      <c r="H3089" s="787">
        <v>15106</v>
      </c>
      <c r="I3089" s="788">
        <v>4551.1049499511719</v>
      </c>
      <c r="K3089" s="795">
        <v>909.3125</v>
      </c>
      <c r="M3089" s="798">
        <f t="shared" si="145"/>
        <v>15776.685084816458</v>
      </c>
      <c r="N3089" s="303"/>
      <c r="S3089" s="786">
        <v>0</v>
      </c>
      <c r="T3089" s="781">
        <f>VLOOKUP(C3089,METADATA!$J$5:$Q$29,IF(E3089="HI",2,IF(E3089="LO",6,10))+IF(S3089=1,2,IF(D3089=7,1,(IF(WEEKDAY(B3089)=1,2,IF(WEEKDAY(B3089)=7,1,0))))))</f>
        <v>2</v>
      </c>
      <c r="U3089" s="781">
        <f>VLOOKUP(C3089,METADATA!$A$5:$H$29,IF(E3089="HI",2,IF(E3089="LO",6,10))+IF(S3089=1,2,IF(D3089=7,1,(IF(WEEKDAY(B3089)=1,2,IF(WEEKDAY(B3089)=7,1,0))))))</f>
        <v>2</v>
      </c>
    </row>
    <row r="3090" spans="2:21" ht="13.95" customHeight="1" x14ac:dyDescent="0.25">
      <c r="B3090" s="784">
        <f t="shared" si="143"/>
        <v>45511</v>
      </c>
      <c r="C3090" s="785">
        <v>14</v>
      </c>
      <c r="D3090" s="786">
        <f>IFERROR((INDEX(METADATA!$T$2:$T$20,MATCH(B3090,METADATA!$S$2:$S$20,0))),0)</f>
        <v>0</v>
      </c>
      <c r="E3090" s="785" t="str">
        <f t="shared" si="144"/>
        <v>HI</v>
      </c>
      <c r="F3090" s="786">
        <f>VLOOKUP(C3090,METADATA!$A$5:$H$29,IF(E3090="HI",2,IF(E3090="LO",6,10))+IF(D3090=1,2,IF(D3090=7,1,(IF(WEEKDAY(B3090)=1,2,IF(WEEKDAY(B3090)=7,1,0))))))</f>
        <v>2</v>
      </c>
      <c r="G3090" s="786">
        <f>VLOOKUP(C3090,METADATA!$J$5:$Q$29,IF(E3090="HI",2,IF(E3090="LO",6,10))+IF(D3090=1,2,IF(D3090=7,1,(IF(WEEKDAY(B3090)=1,2,IF(WEEKDAY(B3090)=7,1,0))))))</f>
        <v>2</v>
      </c>
      <c r="H3090" s="787">
        <v>15564.25</v>
      </c>
      <c r="I3090" s="788">
        <v>4624.4400024414063</v>
      </c>
      <c r="K3090" s="795">
        <v>905.6</v>
      </c>
      <c r="M3090" s="798">
        <f t="shared" si="145"/>
        <v>16236.727607454659</v>
      </c>
      <c r="N3090" s="303"/>
      <c r="S3090" s="786">
        <v>0</v>
      </c>
      <c r="T3090" s="781">
        <f>VLOOKUP(C3090,METADATA!$J$5:$Q$29,IF(E3090="HI",2,IF(E3090="LO",6,10))+IF(S3090=1,2,IF(D3090=7,1,(IF(WEEKDAY(B3090)=1,2,IF(WEEKDAY(B3090)=7,1,0))))))</f>
        <v>2</v>
      </c>
      <c r="U3090" s="781">
        <f>VLOOKUP(C3090,METADATA!$A$5:$H$29,IF(E3090="HI",2,IF(E3090="LO",6,10))+IF(S3090=1,2,IF(D3090=7,1,(IF(WEEKDAY(B3090)=1,2,IF(WEEKDAY(B3090)=7,1,0))))))</f>
        <v>2</v>
      </c>
    </row>
    <row r="3091" spans="2:21" ht="13.95" customHeight="1" x14ac:dyDescent="0.25">
      <c r="B3091" s="784">
        <f t="shared" si="143"/>
        <v>45511</v>
      </c>
      <c r="C3091" s="785">
        <v>15</v>
      </c>
      <c r="D3091" s="786">
        <f>IFERROR((INDEX(METADATA!$T$2:$T$20,MATCH(B3091,METADATA!$S$2:$S$20,0))),0)</f>
        <v>0</v>
      </c>
      <c r="E3091" s="785" t="str">
        <f t="shared" si="144"/>
        <v>HI</v>
      </c>
      <c r="F3091" s="786">
        <f>VLOOKUP(C3091,METADATA!$A$5:$H$29,IF(E3091="HI",2,IF(E3091="LO",6,10))+IF(D3091=1,2,IF(D3091=7,1,(IF(WEEKDAY(B3091)=1,2,IF(WEEKDAY(B3091)=7,1,0))))))</f>
        <v>2</v>
      </c>
      <c r="G3091" s="786">
        <f>VLOOKUP(C3091,METADATA!$J$5:$Q$29,IF(E3091="HI",2,IF(E3091="LO",6,10))+IF(D3091=1,2,IF(D3091=7,1,(IF(WEEKDAY(B3091)=1,2,IF(WEEKDAY(B3091)=7,1,0))))))</f>
        <v>2</v>
      </c>
      <c r="H3091" s="787">
        <v>15372.75</v>
      </c>
      <c r="I3091" s="788">
        <v>4602.219970703125</v>
      </c>
      <c r="K3091" s="795">
        <v>913.98749999999995</v>
      </c>
      <c r="M3091" s="798">
        <f t="shared" si="145"/>
        <v>16046.864840872769</v>
      </c>
      <c r="N3091" s="303"/>
      <c r="S3091" s="786">
        <v>0</v>
      </c>
      <c r="T3091" s="781">
        <f>VLOOKUP(C3091,METADATA!$J$5:$Q$29,IF(E3091="HI",2,IF(E3091="LO",6,10))+IF(S3091=1,2,IF(D3091=7,1,(IF(WEEKDAY(B3091)=1,2,IF(WEEKDAY(B3091)=7,1,0))))))</f>
        <v>2</v>
      </c>
      <c r="U3091" s="781">
        <f>VLOOKUP(C3091,METADATA!$A$5:$H$29,IF(E3091="HI",2,IF(E3091="LO",6,10))+IF(S3091=1,2,IF(D3091=7,1,(IF(WEEKDAY(B3091)=1,2,IF(WEEKDAY(B3091)=7,1,0))))))</f>
        <v>2</v>
      </c>
    </row>
    <row r="3092" spans="2:21" ht="13.95" customHeight="1" x14ac:dyDescent="0.25">
      <c r="B3092" s="784">
        <f t="shared" si="143"/>
        <v>45511</v>
      </c>
      <c r="C3092" s="785">
        <v>16</v>
      </c>
      <c r="D3092" s="786">
        <f>IFERROR((INDEX(METADATA!$T$2:$T$20,MATCH(B3092,METADATA!$S$2:$S$20,0))),0)</f>
        <v>0</v>
      </c>
      <c r="E3092" s="785" t="str">
        <f t="shared" si="144"/>
        <v>HI</v>
      </c>
      <c r="F3092" s="786">
        <f>VLOOKUP(C3092,METADATA!$A$5:$H$29,IF(E3092="HI",2,IF(E3092="LO",6,10))+IF(D3092=1,2,IF(D3092=7,1,(IF(WEEKDAY(B3092)=1,2,IF(WEEKDAY(B3092)=7,1,0))))))</f>
        <v>2</v>
      </c>
      <c r="G3092" s="786">
        <f>VLOOKUP(C3092,METADATA!$J$5:$Q$29,IF(E3092="HI",2,IF(E3092="LO",6,10))+IF(D3092=1,2,IF(D3092=7,1,(IF(WEEKDAY(B3092)=1,2,IF(WEEKDAY(B3092)=7,1,0))))))</f>
        <v>2</v>
      </c>
      <c r="H3092" s="787">
        <v>15308</v>
      </c>
      <c r="I3092" s="788">
        <v>4414.31494140625</v>
      </c>
      <c r="K3092" s="795">
        <v>902.26250000000005</v>
      </c>
      <c r="M3092" s="798">
        <f t="shared" si="145"/>
        <v>15931.761999286911</v>
      </c>
      <c r="N3092" s="303"/>
      <c r="S3092" s="786">
        <v>0</v>
      </c>
      <c r="T3092" s="781">
        <f>VLOOKUP(C3092,METADATA!$J$5:$Q$29,IF(E3092="HI",2,IF(E3092="LO",6,10))+IF(S3092=1,2,IF(D3092=7,1,(IF(WEEKDAY(B3092)=1,2,IF(WEEKDAY(B3092)=7,1,0))))))</f>
        <v>2</v>
      </c>
      <c r="U3092" s="781">
        <f>VLOOKUP(C3092,METADATA!$A$5:$H$29,IF(E3092="HI",2,IF(E3092="LO",6,10))+IF(S3092=1,2,IF(D3092=7,1,(IF(WEEKDAY(B3092)=1,2,IF(WEEKDAY(B3092)=7,1,0))))))</f>
        <v>2</v>
      </c>
    </row>
    <row r="3093" spans="2:21" ht="13.95" customHeight="1" x14ac:dyDescent="0.25">
      <c r="B3093" s="784">
        <f t="shared" si="143"/>
        <v>45511</v>
      </c>
      <c r="C3093" s="785">
        <v>17</v>
      </c>
      <c r="D3093" s="786">
        <f>IFERROR((INDEX(METADATA!$T$2:$T$20,MATCH(B3093,METADATA!$S$2:$S$20,0))),0)</f>
        <v>0</v>
      </c>
      <c r="E3093" s="785" t="str">
        <f t="shared" si="144"/>
        <v>HI</v>
      </c>
      <c r="F3093" s="786">
        <f>VLOOKUP(C3093,METADATA!$A$5:$H$29,IF(E3093="HI",2,IF(E3093="LO",6,10))+IF(D3093=1,2,IF(D3093=7,1,(IF(WEEKDAY(B3093)=1,2,IF(WEEKDAY(B3093)=7,1,0))))))</f>
        <v>1</v>
      </c>
      <c r="G3093" s="786">
        <f>VLOOKUP(C3093,METADATA!$J$5:$Q$29,IF(E3093="HI",2,IF(E3093="LO",6,10))+IF(D3093=1,2,IF(D3093=7,1,(IF(WEEKDAY(B3093)=1,2,IF(WEEKDAY(B3093)=7,1,0))))))</f>
        <v>1</v>
      </c>
      <c r="H3093" s="787">
        <v>14780.75</v>
      </c>
      <c r="I3093" s="788">
        <v>3406.4825744628906</v>
      </c>
      <c r="K3093" s="795">
        <v>933.76250000000005</v>
      </c>
      <c r="M3093" s="798">
        <f t="shared" si="145"/>
        <v>15168.213279507225</v>
      </c>
      <c r="N3093" s="303"/>
      <c r="S3093" s="786">
        <v>0</v>
      </c>
      <c r="T3093" s="781">
        <f>VLOOKUP(C3093,METADATA!$J$5:$Q$29,IF(E3093="HI",2,IF(E3093="LO",6,10))+IF(S3093=1,2,IF(D3093=7,1,(IF(WEEKDAY(B3093)=1,2,IF(WEEKDAY(B3093)=7,1,0))))))</f>
        <v>1</v>
      </c>
      <c r="U3093" s="781">
        <f>VLOOKUP(C3093,METADATA!$A$5:$H$29,IF(E3093="HI",2,IF(E3093="LO",6,10))+IF(S3093=1,2,IF(D3093=7,1,(IF(WEEKDAY(B3093)=1,2,IF(WEEKDAY(B3093)=7,1,0))))))</f>
        <v>1</v>
      </c>
    </row>
    <row r="3094" spans="2:21" ht="13.95" customHeight="1" x14ac:dyDescent="0.25">
      <c r="B3094" s="784">
        <f t="shared" si="143"/>
        <v>45511</v>
      </c>
      <c r="C3094" s="785">
        <v>18</v>
      </c>
      <c r="D3094" s="786">
        <f>IFERROR((INDEX(METADATA!$T$2:$T$20,MATCH(B3094,METADATA!$S$2:$S$20,0))),0)</f>
        <v>0</v>
      </c>
      <c r="E3094" s="785" t="str">
        <f t="shared" si="144"/>
        <v>HI</v>
      </c>
      <c r="F3094" s="786">
        <f>VLOOKUP(C3094,METADATA!$A$5:$H$29,IF(E3094="HI",2,IF(E3094="LO",6,10))+IF(D3094=1,2,IF(D3094=7,1,(IF(WEEKDAY(B3094)=1,2,IF(WEEKDAY(B3094)=7,1,0))))))</f>
        <v>1</v>
      </c>
      <c r="G3094" s="786">
        <f>VLOOKUP(C3094,METADATA!$J$5:$Q$29,IF(E3094="HI",2,IF(E3094="LO",6,10))+IF(D3094=1,2,IF(D3094=7,1,(IF(WEEKDAY(B3094)=1,2,IF(WEEKDAY(B3094)=7,1,0))))))</f>
        <v>1</v>
      </c>
      <c r="H3094" s="787">
        <v>14588.5</v>
      </c>
      <c r="I3094" s="788">
        <v>3248.4024963378906</v>
      </c>
      <c r="K3094" s="795">
        <v>0</v>
      </c>
      <c r="M3094" s="798">
        <f t="shared" si="145"/>
        <v>14945.783720776046</v>
      </c>
      <c r="N3094" s="303"/>
      <c r="S3094" s="786">
        <v>0</v>
      </c>
      <c r="T3094" s="781">
        <f>VLOOKUP(C3094,METADATA!$J$5:$Q$29,IF(E3094="HI",2,IF(E3094="LO",6,10))+IF(S3094=1,2,IF(D3094=7,1,(IF(WEEKDAY(B3094)=1,2,IF(WEEKDAY(B3094)=7,1,0))))))</f>
        <v>1</v>
      </c>
      <c r="U3094" s="781">
        <f>VLOOKUP(C3094,METADATA!$A$5:$H$29,IF(E3094="HI",2,IF(E3094="LO",6,10))+IF(S3094=1,2,IF(D3094=7,1,(IF(WEEKDAY(B3094)=1,2,IF(WEEKDAY(B3094)=7,1,0))))))</f>
        <v>1</v>
      </c>
    </row>
    <row r="3095" spans="2:21" ht="13.95" customHeight="1" x14ac:dyDescent="0.25">
      <c r="B3095" s="784">
        <f t="shared" si="143"/>
        <v>45511</v>
      </c>
      <c r="C3095" s="785">
        <v>19</v>
      </c>
      <c r="D3095" s="786">
        <f>IFERROR((INDEX(METADATA!$T$2:$T$20,MATCH(B3095,METADATA!$S$2:$S$20,0))),0)</f>
        <v>0</v>
      </c>
      <c r="E3095" s="785" t="str">
        <f t="shared" si="144"/>
        <v>HI</v>
      </c>
      <c r="F3095" s="786">
        <f>VLOOKUP(C3095,METADATA!$A$5:$H$29,IF(E3095="HI",2,IF(E3095="LO",6,10))+IF(D3095=1,2,IF(D3095=7,1,(IF(WEEKDAY(B3095)=1,2,IF(WEEKDAY(B3095)=7,1,0))))))</f>
        <v>1</v>
      </c>
      <c r="G3095" s="786">
        <f>VLOOKUP(C3095,METADATA!$J$5:$Q$29,IF(E3095="HI",2,IF(E3095="LO",6,10))+IF(D3095=1,2,IF(D3095=7,1,(IF(WEEKDAY(B3095)=1,2,IF(WEEKDAY(B3095)=7,1,0))))))</f>
        <v>2</v>
      </c>
      <c r="H3095" s="787">
        <v>14394.25</v>
      </c>
      <c r="I3095" s="788">
        <v>4251.6500244140625</v>
      </c>
      <c r="K3095" s="795">
        <v>0</v>
      </c>
      <c r="M3095" s="798">
        <f t="shared" si="145"/>
        <v>15009.029315468742</v>
      </c>
      <c r="N3095" s="303"/>
      <c r="S3095" s="786">
        <v>0</v>
      </c>
      <c r="T3095" s="781">
        <f>VLOOKUP(C3095,METADATA!$J$5:$Q$29,IF(E3095="HI",2,IF(E3095="LO",6,10))+IF(S3095=1,2,IF(D3095=7,1,(IF(WEEKDAY(B3095)=1,2,IF(WEEKDAY(B3095)=7,1,0))))))</f>
        <v>2</v>
      </c>
      <c r="U3095" s="781">
        <f>VLOOKUP(C3095,METADATA!$A$5:$H$29,IF(E3095="HI",2,IF(E3095="LO",6,10))+IF(S3095=1,2,IF(D3095=7,1,(IF(WEEKDAY(B3095)=1,2,IF(WEEKDAY(B3095)=7,1,0))))))</f>
        <v>1</v>
      </c>
    </row>
    <row r="3096" spans="2:21" ht="13.95" customHeight="1" x14ac:dyDescent="0.25">
      <c r="B3096" s="784">
        <f t="shared" si="143"/>
        <v>45511</v>
      </c>
      <c r="C3096" s="785">
        <v>20</v>
      </c>
      <c r="D3096" s="786">
        <f>IFERROR((INDEX(METADATA!$T$2:$T$20,MATCH(B3096,METADATA!$S$2:$S$20,0))),0)</f>
        <v>0</v>
      </c>
      <c r="E3096" s="785" t="str">
        <f t="shared" si="144"/>
        <v>HI</v>
      </c>
      <c r="F3096" s="786">
        <f>VLOOKUP(C3096,METADATA!$A$5:$H$29,IF(E3096="HI",2,IF(E3096="LO",6,10))+IF(D3096=1,2,IF(D3096=7,1,(IF(WEEKDAY(B3096)=1,2,IF(WEEKDAY(B3096)=7,1,0))))))</f>
        <v>2</v>
      </c>
      <c r="G3096" s="786">
        <f>VLOOKUP(C3096,METADATA!$J$5:$Q$29,IF(E3096="HI",2,IF(E3096="LO",6,10))+IF(D3096=1,2,IF(D3096=7,1,(IF(WEEKDAY(B3096)=1,2,IF(WEEKDAY(B3096)=7,1,0))))))</f>
        <v>2</v>
      </c>
      <c r="H3096" s="787">
        <v>13588.5</v>
      </c>
      <c r="I3096" s="788">
        <v>4435.0199890136719</v>
      </c>
      <c r="K3096" s="795">
        <v>0</v>
      </c>
      <c r="M3096" s="798">
        <f t="shared" si="145"/>
        <v>14293.940483748729</v>
      </c>
      <c r="N3096" s="303"/>
      <c r="S3096" s="786">
        <v>0</v>
      </c>
      <c r="T3096" s="781">
        <f>VLOOKUP(C3096,METADATA!$J$5:$Q$29,IF(E3096="HI",2,IF(E3096="LO",6,10))+IF(S3096=1,2,IF(D3096=7,1,(IF(WEEKDAY(B3096)=1,2,IF(WEEKDAY(B3096)=7,1,0))))))</f>
        <v>2</v>
      </c>
      <c r="U3096" s="781">
        <f>VLOOKUP(C3096,METADATA!$A$5:$H$29,IF(E3096="HI",2,IF(E3096="LO",6,10))+IF(S3096=1,2,IF(D3096=7,1,(IF(WEEKDAY(B3096)=1,2,IF(WEEKDAY(B3096)=7,1,0))))))</f>
        <v>2</v>
      </c>
    </row>
    <row r="3097" spans="2:21" ht="13.95" customHeight="1" x14ac:dyDescent="0.25">
      <c r="B3097" s="784">
        <f t="shared" si="143"/>
        <v>45511</v>
      </c>
      <c r="C3097" s="785">
        <v>21</v>
      </c>
      <c r="D3097" s="786">
        <f>IFERROR((INDEX(METADATA!$T$2:$T$20,MATCH(B3097,METADATA!$S$2:$S$20,0))),0)</f>
        <v>0</v>
      </c>
      <c r="E3097" s="785" t="str">
        <f t="shared" si="144"/>
        <v>HI</v>
      </c>
      <c r="F3097" s="786">
        <f>VLOOKUP(C3097,METADATA!$A$5:$H$29,IF(E3097="HI",2,IF(E3097="LO",6,10))+IF(D3097=1,2,IF(D3097=7,1,(IF(WEEKDAY(B3097)=1,2,IF(WEEKDAY(B3097)=7,1,0))))))</f>
        <v>2</v>
      </c>
      <c r="G3097" s="786">
        <f>VLOOKUP(C3097,METADATA!$J$5:$Q$29,IF(E3097="HI",2,IF(E3097="LO",6,10))+IF(D3097=1,2,IF(D3097=7,1,(IF(WEEKDAY(B3097)=1,2,IF(WEEKDAY(B3097)=7,1,0))))))</f>
        <v>2</v>
      </c>
      <c r="H3097" s="787">
        <v>12035.25</v>
      </c>
      <c r="I3097" s="788">
        <v>3471.7499694824219</v>
      </c>
      <c r="K3097" s="795">
        <v>0</v>
      </c>
      <c r="M3097" s="798">
        <f t="shared" si="145"/>
        <v>12525.984608528832</v>
      </c>
      <c r="N3097" s="303"/>
      <c r="S3097" s="786">
        <v>0</v>
      </c>
      <c r="T3097" s="781">
        <f>VLOOKUP(C3097,METADATA!$J$5:$Q$29,IF(E3097="HI",2,IF(E3097="LO",6,10))+IF(S3097=1,2,IF(D3097=7,1,(IF(WEEKDAY(B3097)=1,2,IF(WEEKDAY(B3097)=7,1,0))))))</f>
        <v>2</v>
      </c>
      <c r="U3097" s="781">
        <f>VLOOKUP(C3097,METADATA!$A$5:$H$29,IF(E3097="HI",2,IF(E3097="LO",6,10))+IF(S3097=1,2,IF(D3097=7,1,(IF(WEEKDAY(B3097)=1,2,IF(WEEKDAY(B3097)=7,1,0))))))</f>
        <v>2</v>
      </c>
    </row>
    <row r="3098" spans="2:21" ht="13.95" customHeight="1" x14ac:dyDescent="0.25">
      <c r="B3098" s="784">
        <f t="shared" si="143"/>
        <v>45511</v>
      </c>
      <c r="C3098" s="785">
        <v>22</v>
      </c>
      <c r="D3098" s="786">
        <f>IFERROR((INDEX(METADATA!$T$2:$T$20,MATCH(B3098,METADATA!$S$2:$S$20,0))),0)</f>
        <v>0</v>
      </c>
      <c r="E3098" s="785" t="str">
        <f t="shared" si="144"/>
        <v>HI</v>
      </c>
      <c r="F3098" s="786">
        <f>VLOOKUP(C3098,METADATA!$A$5:$H$29,IF(E3098="HI",2,IF(E3098="LO",6,10))+IF(D3098=1,2,IF(D3098=7,1,(IF(WEEKDAY(B3098)=1,2,IF(WEEKDAY(B3098)=7,1,0))))))</f>
        <v>3</v>
      </c>
      <c r="G3098" s="786">
        <f>VLOOKUP(C3098,METADATA!$J$5:$Q$29,IF(E3098="HI",2,IF(E3098="LO",6,10))+IF(D3098=1,2,IF(D3098=7,1,(IF(WEEKDAY(B3098)=1,2,IF(WEEKDAY(B3098)=7,1,0))))))</f>
        <v>3</v>
      </c>
      <c r="H3098" s="787">
        <v>10630.5</v>
      </c>
      <c r="I3098" s="788">
        <v>3315.1499633789063</v>
      </c>
      <c r="K3098" s="795">
        <v>0</v>
      </c>
      <c r="M3098" s="798">
        <f t="shared" si="145"/>
        <v>11135.427676101675</v>
      </c>
      <c r="N3098" s="303"/>
      <c r="S3098" s="786">
        <v>0</v>
      </c>
      <c r="T3098" s="781">
        <f>VLOOKUP(C3098,METADATA!$J$5:$Q$29,IF(E3098="HI",2,IF(E3098="LO",6,10))+IF(S3098=1,2,IF(D3098=7,1,(IF(WEEKDAY(B3098)=1,2,IF(WEEKDAY(B3098)=7,1,0))))))</f>
        <v>3</v>
      </c>
      <c r="U3098" s="781">
        <f>VLOOKUP(C3098,METADATA!$A$5:$H$29,IF(E3098="HI",2,IF(E3098="LO",6,10))+IF(S3098=1,2,IF(D3098=7,1,(IF(WEEKDAY(B3098)=1,2,IF(WEEKDAY(B3098)=7,1,0))))))</f>
        <v>3</v>
      </c>
    </row>
    <row r="3099" spans="2:21" ht="13.95" customHeight="1" x14ac:dyDescent="0.25">
      <c r="B3099" s="784">
        <f t="shared" si="143"/>
        <v>45511</v>
      </c>
      <c r="C3099" s="785">
        <v>23</v>
      </c>
      <c r="D3099" s="786">
        <f>IFERROR((INDEX(METADATA!$T$2:$T$20,MATCH(B3099,METADATA!$S$2:$S$20,0))),0)</f>
        <v>0</v>
      </c>
      <c r="E3099" s="785" t="str">
        <f t="shared" si="144"/>
        <v>HI</v>
      </c>
      <c r="F3099" s="786">
        <f>VLOOKUP(C3099,METADATA!$A$5:$H$29,IF(E3099="HI",2,IF(E3099="LO",6,10))+IF(D3099=1,2,IF(D3099=7,1,(IF(WEEKDAY(B3099)=1,2,IF(WEEKDAY(B3099)=7,1,0))))))</f>
        <v>3</v>
      </c>
      <c r="G3099" s="786">
        <f>VLOOKUP(C3099,METADATA!$J$5:$Q$29,IF(E3099="HI",2,IF(E3099="LO",6,10))+IF(D3099=1,2,IF(D3099=7,1,(IF(WEEKDAY(B3099)=1,2,IF(WEEKDAY(B3099)=7,1,0))))))</f>
        <v>3</v>
      </c>
      <c r="H3099" s="787">
        <v>9417.25</v>
      </c>
      <c r="I3099" s="788">
        <v>4270.6649475097656</v>
      </c>
      <c r="K3099" s="795">
        <v>0</v>
      </c>
      <c r="M3099" s="798">
        <f t="shared" si="145"/>
        <v>10340.366369543613</v>
      </c>
      <c r="N3099" s="303"/>
      <c r="S3099" s="786">
        <v>0</v>
      </c>
      <c r="T3099" s="781">
        <f>VLOOKUP(C3099,METADATA!$J$5:$Q$29,IF(E3099="HI",2,IF(E3099="LO",6,10))+IF(S3099=1,2,IF(D3099=7,1,(IF(WEEKDAY(B3099)=1,2,IF(WEEKDAY(B3099)=7,1,0))))))</f>
        <v>3</v>
      </c>
      <c r="U3099" s="781">
        <f>VLOOKUP(C3099,METADATA!$A$5:$H$29,IF(E3099="HI",2,IF(E3099="LO",6,10))+IF(S3099=1,2,IF(D3099=7,1,(IF(WEEKDAY(B3099)=1,2,IF(WEEKDAY(B3099)=7,1,0))))))</f>
        <v>3</v>
      </c>
    </row>
    <row r="3100" spans="2:21" ht="13.95" customHeight="1" x14ac:dyDescent="0.25">
      <c r="B3100" s="784">
        <f t="shared" ref="B3100:B3163" si="146">B3076+1</f>
        <v>45512</v>
      </c>
      <c r="C3100" s="785">
        <v>0</v>
      </c>
      <c r="D3100" s="786">
        <f>IFERROR((INDEX(METADATA!$T$2:$T$20,MATCH(B3100,METADATA!$S$2:$S$20,0))),0)</f>
        <v>0</v>
      </c>
      <c r="E3100" s="785" t="str">
        <f t="shared" si="144"/>
        <v>HI</v>
      </c>
      <c r="F3100" s="786">
        <f>VLOOKUP(C3100,METADATA!$A$5:$H$29,IF(E3100="HI",2,IF(E3100="LO",6,10))+IF(D3100=1,2,IF(D3100=7,1,(IF(WEEKDAY(B3100)=1,2,IF(WEEKDAY(B3100)=7,1,0))))))</f>
        <v>3</v>
      </c>
      <c r="G3100" s="786">
        <f>VLOOKUP(C3100,METADATA!$J$5:$Q$29,IF(E3100="HI",2,IF(E3100="LO",6,10))+IF(D3100=1,2,IF(D3100=7,1,(IF(WEEKDAY(B3100)=1,2,IF(WEEKDAY(B3100)=7,1,0))))))</f>
        <v>3</v>
      </c>
      <c r="H3100" s="787">
        <v>8794</v>
      </c>
      <c r="I3100" s="788">
        <v>4135.9399719238281</v>
      </c>
      <c r="K3100" s="795">
        <v>0</v>
      </c>
      <c r="M3100" s="798">
        <f t="shared" si="145"/>
        <v>9718.046894893916</v>
      </c>
      <c r="N3100" s="303"/>
      <c r="S3100" s="786">
        <v>0</v>
      </c>
      <c r="T3100" s="781">
        <f>VLOOKUP(C3100,METADATA!$J$5:$Q$29,IF(E3100="HI",2,IF(E3100="LO",6,10))+IF(S3100=1,2,IF(D3100=7,1,(IF(WEEKDAY(B3100)=1,2,IF(WEEKDAY(B3100)=7,1,0))))))</f>
        <v>3</v>
      </c>
      <c r="U3100" s="781">
        <f>VLOOKUP(C3100,METADATA!$A$5:$H$29,IF(E3100="HI",2,IF(E3100="LO",6,10))+IF(S3100=1,2,IF(D3100=7,1,(IF(WEEKDAY(B3100)=1,2,IF(WEEKDAY(B3100)=7,1,0))))))</f>
        <v>3</v>
      </c>
    </row>
    <row r="3101" spans="2:21" ht="13.95" customHeight="1" x14ac:dyDescent="0.25">
      <c r="B3101" s="784">
        <f t="shared" si="146"/>
        <v>45512</v>
      </c>
      <c r="C3101" s="785">
        <v>1</v>
      </c>
      <c r="D3101" s="786">
        <f>IFERROR((INDEX(METADATA!$T$2:$T$20,MATCH(B3101,METADATA!$S$2:$S$20,0))),0)</f>
        <v>0</v>
      </c>
      <c r="E3101" s="785" t="str">
        <f t="shared" si="144"/>
        <v>HI</v>
      </c>
      <c r="F3101" s="786">
        <f>VLOOKUP(C3101,METADATA!$A$5:$H$29,IF(E3101="HI",2,IF(E3101="LO",6,10))+IF(D3101=1,2,IF(D3101=7,1,(IF(WEEKDAY(B3101)=1,2,IF(WEEKDAY(B3101)=7,1,0))))))</f>
        <v>3</v>
      </c>
      <c r="G3101" s="786">
        <f>VLOOKUP(C3101,METADATA!$J$5:$Q$29,IF(E3101="HI",2,IF(E3101="LO",6,10))+IF(D3101=1,2,IF(D3101=7,1,(IF(WEEKDAY(B3101)=1,2,IF(WEEKDAY(B3101)=7,1,0))))))</f>
        <v>3</v>
      </c>
      <c r="H3101" s="787">
        <v>8300.25</v>
      </c>
      <c r="I3101" s="788">
        <v>3041.9124755859375</v>
      </c>
      <c r="K3101" s="795">
        <v>0</v>
      </c>
      <c r="M3101" s="798">
        <f t="shared" si="145"/>
        <v>8840.1007670515482</v>
      </c>
      <c r="N3101" s="303"/>
      <c r="S3101" s="786">
        <v>0</v>
      </c>
      <c r="T3101" s="781">
        <f>VLOOKUP(C3101,METADATA!$J$5:$Q$29,IF(E3101="HI",2,IF(E3101="LO",6,10))+IF(S3101=1,2,IF(D3101=7,1,(IF(WEEKDAY(B3101)=1,2,IF(WEEKDAY(B3101)=7,1,0))))))</f>
        <v>3</v>
      </c>
      <c r="U3101" s="781">
        <f>VLOOKUP(C3101,METADATA!$A$5:$H$29,IF(E3101="HI",2,IF(E3101="LO",6,10))+IF(S3101=1,2,IF(D3101=7,1,(IF(WEEKDAY(B3101)=1,2,IF(WEEKDAY(B3101)=7,1,0))))))</f>
        <v>3</v>
      </c>
    </row>
    <row r="3102" spans="2:21" ht="13.95" customHeight="1" x14ac:dyDescent="0.25">
      <c r="B3102" s="784">
        <f t="shared" si="146"/>
        <v>45512</v>
      </c>
      <c r="C3102" s="785">
        <v>2</v>
      </c>
      <c r="D3102" s="786">
        <f>IFERROR((INDEX(METADATA!$T$2:$T$20,MATCH(B3102,METADATA!$S$2:$S$20,0))),0)</f>
        <v>0</v>
      </c>
      <c r="E3102" s="785" t="str">
        <f t="shared" si="144"/>
        <v>HI</v>
      </c>
      <c r="F3102" s="786">
        <f>VLOOKUP(C3102,METADATA!$A$5:$H$29,IF(E3102="HI",2,IF(E3102="LO",6,10))+IF(D3102=1,2,IF(D3102=7,1,(IF(WEEKDAY(B3102)=1,2,IF(WEEKDAY(B3102)=7,1,0))))))</f>
        <v>3</v>
      </c>
      <c r="G3102" s="786">
        <f>VLOOKUP(C3102,METADATA!$J$5:$Q$29,IF(E3102="HI",2,IF(E3102="LO",6,10))+IF(D3102=1,2,IF(D3102=7,1,(IF(WEEKDAY(B3102)=1,2,IF(WEEKDAY(B3102)=7,1,0))))))</f>
        <v>3</v>
      </c>
      <c r="H3102" s="787">
        <v>8310.75</v>
      </c>
      <c r="I3102" s="788">
        <v>3126.6275634765625</v>
      </c>
      <c r="K3102" s="795">
        <v>0</v>
      </c>
      <c r="M3102" s="798">
        <f t="shared" si="145"/>
        <v>8879.4349754469949</v>
      </c>
      <c r="N3102" s="303"/>
      <c r="S3102" s="786">
        <v>0</v>
      </c>
      <c r="T3102" s="781">
        <f>VLOOKUP(C3102,METADATA!$J$5:$Q$29,IF(E3102="HI",2,IF(E3102="LO",6,10))+IF(S3102=1,2,IF(D3102=7,1,(IF(WEEKDAY(B3102)=1,2,IF(WEEKDAY(B3102)=7,1,0))))))</f>
        <v>3</v>
      </c>
      <c r="U3102" s="781">
        <f>VLOOKUP(C3102,METADATA!$A$5:$H$29,IF(E3102="HI",2,IF(E3102="LO",6,10))+IF(S3102=1,2,IF(D3102=7,1,(IF(WEEKDAY(B3102)=1,2,IF(WEEKDAY(B3102)=7,1,0))))))</f>
        <v>3</v>
      </c>
    </row>
    <row r="3103" spans="2:21" ht="13.95" customHeight="1" x14ac:dyDescent="0.25">
      <c r="B3103" s="784">
        <f t="shared" si="146"/>
        <v>45512</v>
      </c>
      <c r="C3103" s="785">
        <v>3</v>
      </c>
      <c r="D3103" s="786">
        <f>IFERROR((INDEX(METADATA!$T$2:$T$20,MATCH(B3103,METADATA!$S$2:$S$20,0))),0)</f>
        <v>0</v>
      </c>
      <c r="E3103" s="785" t="str">
        <f t="shared" si="144"/>
        <v>HI</v>
      </c>
      <c r="F3103" s="786">
        <f>VLOOKUP(C3103,METADATA!$A$5:$H$29,IF(E3103="HI",2,IF(E3103="LO",6,10))+IF(D3103=1,2,IF(D3103=7,1,(IF(WEEKDAY(B3103)=1,2,IF(WEEKDAY(B3103)=7,1,0))))))</f>
        <v>3</v>
      </c>
      <c r="G3103" s="786">
        <f>VLOOKUP(C3103,METADATA!$J$5:$Q$29,IF(E3103="HI",2,IF(E3103="LO",6,10))+IF(D3103=1,2,IF(D3103=7,1,(IF(WEEKDAY(B3103)=1,2,IF(WEEKDAY(B3103)=7,1,0))))))</f>
        <v>3</v>
      </c>
      <c r="H3103" s="787">
        <v>8733</v>
      </c>
      <c r="I3103" s="788">
        <v>3220.510009765625</v>
      </c>
      <c r="K3103" s="795">
        <v>0</v>
      </c>
      <c r="M3103" s="798">
        <f t="shared" si="145"/>
        <v>9307.8984589971005</v>
      </c>
      <c r="N3103" s="303"/>
      <c r="S3103" s="786">
        <v>0</v>
      </c>
      <c r="T3103" s="781">
        <f>VLOOKUP(C3103,METADATA!$J$5:$Q$29,IF(E3103="HI",2,IF(E3103="LO",6,10))+IF(S3103=1,2,IF(D3103=7,1,(IF(WEEKDAY(B3103)=1,2,IF(WEEKDAY(B3103)=7,1,0))))))</f>
        <v>3</v>
      </c>
      <c r="U3103" s="781">
        <f>VLOOKUP(C3103,METADATA!$A$5:$H$29,IF(E3103="HI",2,IF(E3103="LO",6,10))+IF(S3103=1,2,IF(D3103=7,1,(IF(WEEKDAY(B3103)=1,2,IF(WEEKDAY(B3103)=7,1,0))))))</f>
        <v>3</v>
      </c>
    </row>
    <row r="3104" spans="2:21" ht="13.95" customHeight="1" x14ac:dyDescent="0.25">
      <c r="B3104" s="784">
        <f t="shared" si="146"/>
        <v>45512</v>
      </c>
      <c r="C3104" s="785">
        <v>4</v>
      </c>
      <c r="D3104" s="786">
        <f>IFERROR((INDEX(METADATA!$T$2:$T$20,MATCH(B3104,METADATA!$S$2:$S$20,0))),0)</f>
        <v>0</v>
      </c>
      <c r="E3104" s="785" t="str">
        <f t="shared" si="144"/>
        <v>HI</v>
      </c>
      <c r="F3104" s="786">
        <f>VLOOKUP(C3104,METADATA!$A$5:$H$29,IF(E3104="HI",2,IF(E3104="LO",6,10))+IF(D3104=1,2,IF(D3104=7,1,(IF(WEEKDAY(B3104)=1,2,IF(WEEKDAY(B3104)=7,1,0))))))</f>
        <v>3</v>
      </c>
      <c r="G3104" s="786">
        <f>VLOOKUP(C3104,METADATA!$J$5:$Q$29,IF(E3104="HI",2,IF(E3104="LO",6,10))+IF(D3104=1,2,IF(D3104=7,1,(IF(WEEKDAY(B3104)=1,2,IF(WEEKDAY(B3104)=7,1,0))))))</f>
        <v>3</v>
      </c>
      <c r="H3104" s="787">
        <v>9458</v>
      </c>
      <c r="I3104" s="788">
        <v>4271.6299743652344</v>
      </c>
      <c r="K3104" s="795">
        <v>0</v>
      </c>
      <c r="M3104" s="798">
        <f t="shared" si="145"/>
        <v>10377.889315168837</v>
      </c>
      <c r="N3104" s="303"/>
      <c r="S3104" s="786">
        <v>0</v>
      </c>
      <c r="T3104" s="781">
        <f>VLOOKUP(C3104,METADATA!$J$5:$Q$29,IF(E3104="HI",2,IF(E3104="LO",6,10))+IF(S3104=1,2,IF(D3104=7,1,(IF(WEEKDAY(B3104)=1,2,IF(WEEKDAY(B3104)=7,1,0))))))</f>
        <v>3</v>
      </c>
      <c r="U3104" s="781">
        <f>VLOOKUP(C3104,METADATA!$A$5:$H$29,IF(E3104="HI",2,IF(E3104="LO",6,10))+IF(S3104=1,2,IF(D3104=7,1,(IF(WEEKDAY(B3104)=1,2,IF(WEEKDAY(B3104)=7,1,0))))))</f>
        <v>3</v>
      </c>
    </row>
    <row r="3105" spans="2:21" ht="13.95" customHeight="1" x14ac:dyDescent="0.25">
      <c r="B3105" s="784">
        <f t="shared" si="146"/>
        <v>45512</v>
      </c>
      <c r="C3105" s="785">
        <v>5</v>
      </c>
      <c r="D3105" s="786">
        <f>IFERROR((INDEX(METADATA!$T$2:$T$20,MATCH(B3105,METADATA!$S$2:$S$20,0))),0)</f>
        <v>0</v>
      </c>
      <c r="E3105" s="785" t="str">
        <f t="shared" si="144"/>
        <v>HI</v>
      </c>
      <c r="F3105" s="786">
        <f>VLOOKUP(C3105,METADATA!$A$5:$H$29,IF(E3105="HI",2,IF(E3105="LO",6,10))+IF(D3105=1,2,IF(D3105=7,1,(IF(WEEKDAY(B3105)=1,2,IF(WEEKDAY(B3105)=7,1,0))))))</f>
        <v>3</v>
      </c>
      <c r="G3105" s="786">
        <f>VLOOKUP(C3105,METADATA!$J$5:$Q$29,IF(E3105="HI",2,IF(E3105="LO",6,10))+IF(D3105=1,2,IF(D3105=7,1,(IF(WEEKDAY(B3105)=1,2,IF(WEEKDAY(B3105)=7,1,0))))))</f>
        <v>3</v>
      </c>
      <c r="H3105" s="787">
        <v>11008</v>
      </c>
      <c r="I3105" s="788">
        <v>3200.4099731445313</v>
      </c>
      <c r="K3105" s="795">
        <v>870.51250000000005</v>
      </c>
      <c r="M3105" s="798">
        <f t="shared" si="145"/>
        <v>11463.799021101293</v>
      </c>
      <c r="N3105" s="303"/>
      <c r="S3105" s="786">
        <v>0</v>
      </c>
      <c r="T3105" s="781">
        <f>VLOOKUP(C3105,METADATA!$J$5:$Q$29,IF(E3105="HI",2,IF(E3105="LO",6,10))+IF(S3105=1,2,IF(D3105=7,1,(IF(WEEKDAY(B3105)=1,2,IF(WEEKDAY(B3105)=7,1,0))))))</f>
        <v>3</v>
      </c>
      <c r="U3105" s="781">
        <f>VLOOKUP(C3105,METADATA!$A$5:$H$29,IF(E3105="HI",2,IF(E3105="LO",6,10))+IF(S3105=1,2,IF(D3105=7,1,(IF(WEEKDAY(B3105)=1,2,IF(WEEKDAY(B3105)=7,1,0))))))</f>
        <v>3</v>
      </c>
    </row>
    <row r="3106" spans="2:21" ht="13.95" customHeight="1" x14ac:dyDescent="0.25">
      <c r="B3106" s="784">
        <f t="shared" si="146"/>
        <v>45512</v>
      </c>
      <c r="C3106" s="785">
        <v>6</v>
      </c>
      <c r="D3106" s="786">
        <f>IFERROR((INDEX(METADATA!$T$2:$T$20,MATCH(B3106,METADATA!$S$2:$S$20,0))),0)</f>
        <v>0</v>
      </c>
      <c r="E3106" s="785" t="str">
        <f t="shared" si="144"/>
        <v>HI</v>
      </c>
      <c r="F3106" s="786">
        <f>VLOOKUP(C3106,METADATA!$A$5:$H$29,IF(E3106="HI",2,IF(E3106="LO",6,10))+IF(D3106=1,2,IF(D3106=7,1,(IF(WEEKDAY(B3106)=1,2,IF(WEEKDAY(B3106)=7,1,0))))))</f>
        <v>1</v>
      </c>
      <c r="G3106" s="786">
        <f>VLOOKUP(C3106,METADATA!$J$5:$Q$29,IF(E3106="HI",2,IF(E3106="LO",6,10))+IF(D3106=1,2,IF(D3106=7,1,(IF(WEEKDAY(B3106)=1,2,IF(WEEKDAY(B3106)=7,1,0))))))</f>
        <v>1</v>
      </c>
      <c r="H3106" s="787">
        <v>12594.5</v>
      </c>
      <c r="I3106" s="788">
        <v>3201.4574584960938</v>
      </c>
      <c r="K3106" s="795">
        <v>865.8125</v>
      </c>
      <c r="M3106" s="798">
        <f t="shared" si="145"/>
        <v>12995.028284253955</v>
      </c>
      <c r="N3106" s="303"/>
      <c r="S3106" s="786">
        <v>0</v>
      </c>
      <c r="T3106" s="781">
        <f>VLOOKUP(C3106,METADATA!$J$5:$Q$29,IF(E3106="HI",2,IF(E3106="LO",6,10))+IF(S3106=1,2,IF(D3106=7,1,(IF(WEEKDAY(B3106)=1,2,IF(WEEKDAY(B3106)=7,1,0))))))</f>
        <v>1</v>
      </c>
      <c r="U3106" s="781">
        <f>VLOOKUP(C3106,METADATA!$A$5:$H$29,IF(E3106="HI",2,IF(E3106="LO",6,10))+IF(S3106=1,2,IF(D3106=7,1,(IF(WEEKDAY(B3106)=1,2,IF(WEEKDAY(B3106)=7,1,0))))))</f>
        <v>1</v>
      </c>
    </row>
    <row r="3107" spans="2:21" ht="13.95" customHeight="1" x14ac:dyDescent="0.25">
      <c r="B3107" s="784">
        <f t="shared" si="146"/>
        <v>45512</v>
      </c>
      <c r="C3107" s="785">
        <v>7</v>
      </c>
      <c r="D3107" s="786">
        <f>IFERROR((INDEX(METADATA!$T$2:$T$20,MATCH(B3107,METADATA!$S$2:$S$20,0))),0)</f>
        <v>0</v>
      </c>
      <c r="E3107" s="785" t="str">
        <f t="shared" si="144"/>
        <v>HI</v>
      </c>
      <c r="F3107" s="786">
        <f>VLOOKUP(C3107,METADATA!$A$5:$H$29,IF(E3107="HI",2,IF(E3107="LO",6,10))+IF(D3107=1,2,IF(D3107=7,1,(IF(WEEKDAY(B3107)=1,2,IF(WEEKDAY(B3107)=7,1,0))))))</f>
        <v>1</v>
      </c>
      <c r="G3107" s="786">
        <f>VLOOKUP(C3107,METADATA!$J$5:$Q$29,IF(E3107="HI",2,IF(E3107="LO",6,10))+IF(D3107=1,2,IF(D3107=7,1,(IF(WEEKDAY(B3107)=1,2,IF(WEEKDAY(B3107)=7,1,0))))))</f>
        <v>1</v>
      </c>
      <c r="H3107" s="787">
        <v>13542.25</v>
      </c>
      <c r="I3107" s="788">
        <v>4249.695068359375</v>
      </c>
      <c r="K3107" s="795">
        <v>834.63750000000005</v>
      </c>
      <c r="M3107" s="798">
        <f t="shared" si="145"/>
        <v>14193.394352181511</v>
      </c>
      <c r="N3107" s="303"/>
      <c r="S3107" s="786">
        <v>0</v>
      </c>
      <c r="T3107" s="781">
        <f>VLOOKUP(C3107,METADATA!$J$5:$Q$29,IF(E3107="HI",2,IF(E3107="LO",6,10))+IF(S3107=1,2,IF(D3107=7,1,(IF(WEEKDAY(B3107)=1,2,IF(WEEKDAY(B3107)=7,1,0))))))</f>
        <v>1</v>
      </c>
      <c r="U3107" s="781">
        <f>VLOOKUP(C3107,METADATA!$A$5:$H$29,IF(E3107="HI",2,IF(E3107="LO",6,10))+IF(S3107=1,2,IF(D3107=7,1,(IF(WEEKDAY(B3107)=1,2,IF(WEEKDAY(B3107)=7,1,0))))))</f>
        <v>1</v>
      </c>
    </row>
    <row r="3108" spans="2:21" ht="13.95" customHeight="1" x14ac:dyDescent="0.25">
      <c r="B3108" s="784">
        <f t="shared" si="146"/>
        <v>45512</v>
      </c>
      <c r="C3108" s="785">
        <v>8</v>
      </c>
      <c r="D3108" s="786">
        <f>IFERROR((INDEX(METADATA!$T$2:$T$20,MATCH(B3108,METADATA!$S$2:$S$20,0))),0)</f>
        <v>0</v>
      </c>
      <c r="E3108" s="785" t="str">
        <f t="shared" si="144"/>
        <v>HI</v>
      </c>
      <c r="F3108" s="786">
        <f>VLOOKUP(C3108,METADATA!$A$5:$H$29,IF(E3108="HI",2,IF(E3108="LO",6,10))+IF(D3108=1,2,IF(D3108=7,1,(IF(WEEKDAY(B3108)=1,2,IF(WEEKDAY(B3108)=7,1,0))))))</f>
        <v>2</v>
      </c>
      <c r="G3108" s="786">
        <f>VLOOKUP(C3108,METADATA!$J$5:$Q$29,IF(E3108="HI",2,IF(E3108="LO",6,10))+IF(D3108=1,2,IF(D3108=7,1,(IF(WEEKDAY(B3108)=1,2,IF(WEEKDAY(B3108)=7,1,0))))))</f>
        <v>1</v>
      </c>
      <c r="H3108" s="787">
        <v>14719.25</v>
      </c>
      <c r="I3108" s="788">
        <v>3963.4874877929688</v>
      </c>
      <c r="K3108" s="795">
        <v>847.33749999999998</v>
      </c>
      <c r="M3108" s="798">
        <f t="shared" si="145"/>
        <v>15243.54137424737</v>
      </c>
      <c r="N3108" s="303"/>
      <c r="S3108" s="786">
        <v>0</v>
      </c>
      <c r="T3108" s="781">
        <f>VLOOKUP(C3108,METADATA!$J$5:$Q$29,IF(E3108="HI",2,IF(E3108="LO",6,10))+IF(S3108=1,2,IF(D3108=7,1,(IF(WEEKDAY(B3108)=1,2,IF(WEEKDAY(B3108)=7,1,0))))))</f>
        <v>1</v>
      </c>
      <c r="U3108" s="781">
        <f>VLOOKUP(C3108,METADATA!$A$5:$H$29,IF(E3108="HI",2,IF(E3108="LO",6,10))+IF(S3108=1,2,IF(D3108=7,1,(IF(WEEKDAY(B3108)=1,2,IF(WEEKDAY(B3108)=7,1,0))))))</f>
        <v>2</v>
      </c>
    </row>
    <row r="3109" spans="2:21" ht="13.95" customHeight="1" x14ac:dyDescent="0.25">
      <c r="B3109" s="784">
        <f t="shared" si="146"/>
        <v>45512</v>
      </c>
      <c r="C3109" s="785">
        <v>9</v>
      </c>
      <c r="D3109" s="786">
        <f>IFERROR((INDEX(METADATA!$T$2:$T$20,MATCH(B3109,METADATA!$S$2:$S$20,0))),0)</f>
        <v>0</v>
      </c>
      <c r="E3109" s="785" t="str">
        <f t="shared" si="144"/>
        <v>HI</v>
      </c>
      <c r="F3109" s="786">
        <f>VLOOKUP(C3109,METADATA!$A$5:$H$29,IF(E3109="HI",2,IF(E3109="LO",6,10))+IF(D3109=1,2,IF(D3109=7,1,(IF(WEEKDAY(B3109)=1,2,IF(WEEKDAY(B3109)=7,1,0))))))</f>
        <v>2</v>
      </c>
      <c r="G3109" s="786">
        <f>VLOOKUP(C3109,METADATA!$J$5:$Q$29,IF(E3109="HI",2,IF(E3109="LO",6,10))+IF(D3109=1,2,IF(D3109=7,1,(IF(WEEKDAY(B3109)=1,2,IF(WEEKDAY(B3109)=7,1,0))))))</f>
        <v>2</v>
      </c>
      <c r="H3109" s="787">
        <v>15369.25</v>
      </c>
      <c r="I3109" s="788">
        <v>3276.4574890136719</v>
      </c>
      <c r="K3109" s="795">
        <v>851.61249999999995</v>
      </c>
      <c r="M3109" s="798">
        <f t="shared" si="145"/>
        <v>15714.611647756803</v>
      </c>
      <c r="N3109" s="303"/>
      <c r="S3109" s="786">
        <v>0</v>
      </c>
      <c r="T3109" s="781">
        <f>VLOOKUP(C3109,METADATA!$J$5:$Q$29,IF(E3109="HI",2,IF(E3109="LO",6,10))+IF(S3109=1,2,IF(D3109=7,1,(IF(WEEKDAY(B3109)=1,2,IF(WEEKDAY(B3109)=7,1,0))))))</f>
        <v>2</v>
      </c>
      <c r="U3109" s="781">
        <f>VLOOKUP(C3109,METADATA!$A$5:$H$29,IF(E3109="HI",2,IF(E3109="LO",6,10))+IF(S3109=1,2,IF(D3109=7,1,(IF(WEEKDAY(B3109)=1,2,IF(WEEKDAY(B3109)=7,1,0))))))</f>
        <v>2</v>
      </c>
    </row>
    <row r="3110" spans="2:21" ht="13.95" customHeight="1" x14ac:dyDescent="0.25">
      <c r="B3110" s="784">
        <f t="shared" si="146"/>
        <v>45512</v>
      </c>
      <c r="C3110" s="785">
        <v>10</v>
      </c>
      <c r="D3110" s="786">
        <f>IFERROR((INDEX(METADATA!$T$2:$T$20,MATCH(B3110,METADATA!$S$2:$S$20,0))),0)</f>
        <v>0</v>
      </c>
      <c r="E3110" s="785" t="str">
        <f t="shared" si="144"/>
        <v>HI</v>
      </c>
      <c r="F3110" s="786">
        <f>VLOOKUP(C3110,METADATA!$A$5:$H$29,IF(E3110="HI",2,IF(E3110="LO",6,10))+IF(D3110=1,2,IF(D3110=7,1,(IF(WEEKDAY(B3110)=1,2,IF(WEEKDAY(B3110)=7,1,0))))))</f>
        <v>2</v>
      </c>
      <c r="G3110" s="786">
        <f>VLOOKUP(C3110,METADATA!$J$5:$Q$29,IF(E3110="HI",2,IF(E3110="LO",6,10))+IF(D3110=1,2,IF(D3110=7,1,(IF(WEEKDAY(B3110)=1,2,IF(WEEKDAY(B3110)=7,1,0))))))</f>
        <v>2</v>
      </c>
      <c r="H3110" s="787">
        <v>15228.75</v>
      </c>
      <c r="I3110" s="788">
        <v>3864.9625244140625</v>
      </c>
      <c r="K3110" s="795">
        <v>856.5</v>
      </c>
      <c r="M3110" s="798">
        <f t="shared" si="145"/>
        <v>15711.548678523868</v>
      </c>
      <c r="N3110" s="303"/>
      <c r="S3110" s="786">
        <v>0</v>
      </c>
      <c r="T3110" s="781">
        <f>VLOOKUP(C3110,METADATA!$J$5:$Q$29,IF(E3110="HI",2,IF(E3110="LO",6,10))+IF(S3110=1,2,IF(D3110=7,1,(IF(WEEKDAY(B3110)=1,2,IF(WEEKDAY(B3110)=7,1,0))))))</f>
        <v>2</v>
      </c>
      <c r="U3110" s="781">
        <f>VLOOKUP(C3110,METADATA!$A$5:$H$29,IF(E3110="HI",2,IF(E3110="LO",6,10))+IF(S3110=1,2,IF(D3110=7,1,(IF(WEEKDAY(B3110)=1,2,IF(WEEKDAY(B3110)=7,1,0))))))</f>
        <v>2</v>
      </c>
    </row>
    <row r="3111" spans="2:21" ht="13.95" customHeight="1" x14ac:dyDescent="0.25">
      <c r="B3111" s="784">
        <f t="shared" si="146"/>
        <v>45512</v>
      </c>
      <c r="C3111" s="785">
        <v>11</v>
      </c>
      <c r="D3111" s="786">
        <f>IFERROR((INDEX(METADATA!$T$2:$T$20,MATCH(B3111,METADATA!$S$2:$S$20,0))),0)</f>
        <v>0</v>
      </c>
      <c r="E3111" s="785" t="str">
        <f t="shared" si="144"/>
        <v>HI</v>
      </c>
      <c r="F3111" s="786">
        <f>VLOOKUP(C3111,METADATA!$A$5:$H$29,IF(E3111="HI",2,IF(E3111="LO",6,10))+IF(D3111=1,2,IF(D3111=7,1,(IF(WEEKDAY(B3111)=1,2,IF(WEEKDAY(B3111)=7,1,0))))))</f>
        <v>2</v>
      </c>
      <c r="G3111" s="786">
        <f>VLOOKUP(C3111,METADATA!$J$5:$Q$29,IF(E3111="HI",2,IF(E3111="LO",6,10))+IF(D3111=1,2,IF(D3111=7,1,(IF(WEEKDAY(B3111)=1,2,IF(WEEKDAY(B3111)=7,1,0))))))</f>
        <v>2</v>
      </c>
      <c r="H3111" s="787">
        <v>15057.25</v>
      </c>
      <c r="I3111" s="788">
        <v>4467.094970703125</v>
      </c>
      <c r="K3111" s="795">
        <v>824.32500000000005</v>
      </c>
      <c r="M3111" s="798">
        <f t="shared" si="145"/>
        <v>15705.913378080919</v>
      </c>
      <c r="N3111" s="303"/>
      <c r="S3111" s="786">
        <v>0</v>
      </c>
      <c r="T3111" s="781">
        <f>VLOOKUP(C3111,METADATA!$J$5:$Q$29,IF(E3111="HI",2,IF(E3111="LO",6,10))+IF(S3111=1,2,IF(D3111=7,1,(IF(WEEKDAY(B3111)=1,2,IF(WEEKDAY(B3111)=7,1,0))))))</f>
        <v>2</v>
      </c>
      <c r="U3111" s="781">
        <f>VLOOKUP(C3111,METADATA!$A$5:$H$29,IF(E3111="HI",2,IF(E3111="LO",6,10))+IF(S3111=1,2,IF(D3111=7,1,(IF(WEEKDAY(B3111)=1,2,IF(WEEKDAY(B3111)=7,1,0))))))</f>
        <v>2</v>
      </c>
    </row>
    <row r="3112" spans="2:21" ht="13.95" customHeight="1" x14ac:dyDescent="0.25">
      <c r="B3112" s="784">
        <f t="shared" si="146"/>
        <v>45512</v>
      </c>
      <c r="C3112" s="785">
        <v>12</v>
      </c>
      <c r="D3112" s="786">
        <f>IFERROR((INDEX(METADATA!$T$2:$T$20,MATCH(B3112,METADATA!$S$2:$S$20,0))),0)</f>
        <v>0</v>
      </c>
      <c r="E3112" s="785" t="str">
        <f t="shared" si="144"/>
        <v>HI</v>
      </c>
      <c r="F3112" s="786">
        <f>VLOOKUP(C3112,METADATA!$A$5:$H$29,IF(E3112="HI",2,IF(E3112="LO",6,10))+IF(D3112=1,2,IF(D3112=7,1,(IF(WEEKDAY(B3112)=1,2,IF(WEEKDAY(B3112)=7,1,0))))))</f>
        <v>2</v>
      </c>
      <c r="G3112" s="786">
        <f>VLOOKUP(C3112,METADATA!$J$5:$Q$29,IF(E3112="HI",2,IF(E3112="LO",6,10))+IF(D3112=1,2,IF(D3112=7,1,(IF(WEEKDAY(B3112)=1,2,IF(WEEKDAY(B3112)=7,1,0))))))</f>
        <v>2</v>
      </c>
      <c r="H3112" s="787">
        <v>15122.5</v>
      </c>
      <c r="I3112" s="788">
        <v>4496.1050415039063</v>
      </c>
      <c r="K3112" s="795">
        <v>882.73749999999995</v>
      </c>
      <c r="M3112" s="798">
        <f t="shared" si="145"/>
        <v>15776.722308332515</v>
      </c>
      <c r="N3112" s="303"/>
      <c r="S3112" s="786">
        <v>0</v>
      </c>
      <c r="T3112" s="781">
        <f>VLOOKUP(C3112,METADATA!$J$5:$Q$29,IF(E3112="HI",2,IF(E3112="LO",6,10))+IF(S3112=1,2,IF(D3112=7,1,(IF(WEEKDAY(B3112)=1,2,IF(WEEKDAY(B3112)=7,1,0))))))</f>
        <v>2</v>
      </c>
      <c r="U3112" s="781">
        <f>VLOOKUP(C3112,METADATA!$A$5:$H$29,IF(E3112="HI",2,IF(E3112="LO",6,10))+IF(S3112=1,2,IF(D3112=7,1,(IF(WEEKDAY(B3112)=1,2,IF(WEEKDAY(B3112)=7,1,0))))))</f>
        <v>2</v>
      </c>
    </row>
    <row r="3113" spans="2:21" ht="13.95" customHeight="1" x14ac:dyDescent="0.25">
      <c r="B3113" s="784">
        <f t="shared" si="146"/>
        <v>45512</v>
      </c>
      <c r="C3113" s="785">
        <v>13</v>
      </c>
      <c r="D3113" s="786">
        <f>IFERROR((INDEX(METADATA!$T$2:$T$20,MATCH(B3113,METADATA!$S$2:$S$20,0))),0)</f>
        <v>0</v>
      </c>
      <c r="E3113" s="785" t="str">
        <f t="shared" si="144"/>
        <v>HI</v>
      </c>
      <c r="F3113" s="786">
        <f>VLOOKUP(C3113,METADATA!$A$5:$H$29,IF(E3113="HI",2,IF(E3113="LO",6,10))+IF(D3113=1,2,IF(D3113=7,1,(IF(WEEKDAY(B3113)=1,2,IF(WEEKDAY(B3113)=7,1,0))))))</f>
        <v>2</v>
      </c>
      <c r="G3113" s="786">
        <f>VLOOKUP(C3113,METADATA!$J$5:$Q$29,IF(E3113="HI",2,IF(E3113="LO",6,10))+IF(D3113=1,2,IF(D3113=7,1,(IF(WEEKDAY(B3113)=1,2,IF(WEEKDAY(B3113)=7,1,0))))))</f>
        <v>2</v>
      </c>
      <c r="H3113" s="787">
        <v>14563</v>
      </c>
      <c r="I3113" s="788">
        <v>4556.2099609375</v>
      </c>
      <c r="K3113" s="795">
        <v>909.3125</v>
      </c>
      <c r="M3113" s="798">
        <f t="shared" si="145"/>
        <v>15259.096244802511</v>
      </c>
      <c r="N3113" s="303"/>
      <c r="S3113" s="786">
        <v>0</v>
      </c>
      <c r="T3113" s="781">
        <f>VLOOKUP(C3113,METADATA!$J$5:$Q$29,IF(E3113="HI",2,IF(E3113="LO",6,10))+IF(S3113=1,2,IF(D3113=7,1,(IF(WEEKDAY(B3113)=1,2,IF(WEEKDAY(B3113)=7,1,0))))))</f>
        <v>2</v>
      </c>
      <c r="U3113" s="781">
        <f>VLOOKUP(C3113,METADATA!$A$5:$H$29,IF(E3113="HI",2,IF(E3113="LO",6,10))+IF(S3113=1,2,IF(D3113=7,1,(IF(WEEKDAY(B3113)=1,2,IF(WEEKDAY(B3113)=7,1,0))))))</f>
        <v>2</v>
      </c>
    </row>
    <row r="3114" spans="2:21" ht="13.95" customHeight="1" x14ac:dyDescent="0.25">
      <c r="B3114" s="784">
        <f t="shared" si="146"/>
        <v>45512</v>
      </c>
      <c r="C3114" s="785">
        <v>14</v>
      </c>
      <c r="D3114" s="786">
        <f>IFERROR((INDEX(METADATA!$T$2:$T$20,MATCH(B3114,METADATA!$S$2:$S$20,0))),0)</f>
        <v>0</v>
      </c>
      <c r="E3114" s="785" t="str">
        <f t="shared" si="144"/>
        <v>HI</v>
      </c>
      <c r="F3114" s="786">
        <f>VLOOKUP(C3114,METADATA!$A$5:$H$29,IF(E3114="HI",2,IF(E3114="LO",6,10))+IF(D3114=1,2,IF(D3114=7,1,(IF(WEEKDAY(B3114)=1,2,IF(WEEKDAY(B3114)=7,1,0))))))</f>
        <v>2</v>
      </c>
      <c r="G3114" s="786">
        <f>VLOOKUP(C3114,METADATA!$J$5:$Q$29,IF(E3114="HI",2,IF(E3114="LO",6,10))+IF(D3114=1,2,IF(D3114=7,1,(IF(WEEKDAY(B3114)=1,2,IF(WEEKDAY(B3114)=7,1,0))))))</f>
        <v>2</v>
      </c>
      <c r="H3114" s="787">
        <v>15018.75</v>
      </c>
      <c r="I3114" s="788">
        <v>4532.0499877929688</v>
      </c>
      <c r="K3114" s="795">
        <v>905.6</v>
      </c>
      <c r="M3114" s="798">
        <f t="shared" si="145"/>
        <v>15687.648920547472</v>
      </c>
      <c r="N3114" s="303"/>
      <c r="S3114" s="786">
        <v>0</v>
      </c>
      <c r="T3114" s="781">
        <f>VLOOKUP(C3114,METADATA!$J$5:$Q$29,IF(E3114="HI",2,IF(E3114="LO",6,10))+IF(S3114=1,2,IF(D3114=7,1,(IF(WEEKDAY(B3114)=1,2,IF(WEEKDAY(B3114)=7,1,0))))))</f>
        <v>2</v>
      </c>
      <c r="U3114" s="781">
        <f>VLOOKUP(C3114,METADATA!$A$5:$H$29,IF(E3114="HI",2,IF(E3114="LO",6,10))+IF(S3114=1,2,IF(D3114=7,1,(IF(WEEKDAY(B3114)=1,2,IF(WEEKDAY(B3114)=7,1,0))))))</f>
        <v>2</v>
      </c>
    </row>
    <row r="3115" spans="2:21" ht="13.95" customHeight="1" x14ac:dyDescent="0.25">
      <c r="B3115" s="784">
        <f t="shared" si="146"/>
        <v>45512</v>
      </c>
      <c r="C3115" s="785">
        <v>15</v>
      </c>
      <c r="D3115" s="786">
        <f>IFERROR((INDEX(METADATA!$T$2:$T$20,MATCH(B3115,METADATA!$S$2:$S$20,0))),0)</f>
        <v>0</v>
      </c>
      <c r="E3115" s="785" t="str">
        <f t="shared" si="144"/>
        <v>HI</v>
      </c>
      <c r="F3115" s="786">
        <f>VLOOKUP(C3115,METADATA!$A$5:$H$29,IF(E3115="HI",2,IF(E3115="LO",6,10))+IF(D3115=1,2,IF(D3115=7,1,(IF(WEEKDAY(B3115)=1,2,IF(WEEKDAY(B3115)=7,1,0))))))</f>
        <v>2</v>
      </c>
      <c r="G3115" s="786">
        <f>VLOOKUP(C3115,METADATA!$J$5:$Q$29,IF(E3115="HI",2,IF(E3115="LO",6,10))+IF(D3115=1,2,IF(D3115=7,1,(IF(WEEKDAY(B3115)=1,2,IF(WEEKDAY(B3115)=7,1,0))))))</f>
        <v>2</v>
      </c>
      <c r="H3115" s="787">
        <v>14980.75</v>
      </c>
      <c r="I3115" s="788">
        <v>4686.7999877929688</v>
      </c>
      <c r="K3115" s="795">
        <v>913.98749999999995</v>
      </c>
      <c r="M3115" s="798">
        <f t="shared" si="145"/>
        <v>15696.781985110074</v>
      </c>
      <c r="N3115" s="303"/>
      <c r="S3115" s="786">
        <v>0</v>
      </c>
      <c r="T3115" s="781">
        <f>VLOOKUP(C3115,METADATA!$J$5:$Q$29,IF(E3115="HI",2,IF(E3115="LO",6,10))+IF(S3115=1,2,IF(D3115=7,1,(IF(WEEKDAY(B3115)=1,2,IF(WEEKDAY(B3115)=7,1,0))))))</f>
        <v>2</v>
      </c>
      <c r="U3115" s="781">
        <f>VLOOKUP(C3115,METADATA!$A$5:$H$29,IF(E3115="HI",2,IF(E3115="LO",6,10))+IF(S3115=1,2,IF(D3115=7,1,(IF(WEEKDAY(B3115)=1,2,IF(WEEKDAY(B3115)=7,1,0))))))</f>
        <v>2</v>
      </c>
    </row>
    <row r="3116" spans="2:21" ht="13.95" customHeight="1" x14ac:dyDescent="0.25">
      <c r="B3116" s="784">
        <f t="shared" si="146"/>
        <v>45512</v>
      </c>
      <c r="C3116" s="785">
        <v>16</v>
      </c>
      <c r="D3116" s="786">
        <f>IFERROR((INDEX(METADATA!$T$2:$T$20,MATCH(B3116,METADATA!$S$2:$S$20,0))),0)</f>
        <v>0</v>
      </c>
      <c r="E3116" s="785" t="str">
        <f t="shared" si="144"/>
        <v>HI</v>
      </c>
      <c r="F3116" s="786">
        <f>VLOOKUP(C3116,METADATA!$A$5:$H$29,IF(E3116="HI",2,IF(E3116="LO",6,10))+IF(D3116=1,2,IF(D3116=7,1,(IF(WEEKDAY(B3116)=1,2,IF(WEEKDAY(B3116)=7,1,0))))))</f>
        <v>2</v>
      </c>
      <c r="G3116" s="786">
        <f>VLOOKUP(C3116,METADATA!$J$5:$Q$29,IF(E3116="HI",2,IF(E3116="LO",6,10))+IF(D3116=1,2,IF(D3116=7,1,(IF(WEEKDAY(B3116)=1,2,IF(WEEKDAY(B3116)=7,1,0))))))</f>
        <v>2</v>
      </c>
      <c r="H3116" s="787">
        <v>14969.5</v>
      </c>
      <c r="I3116" s="788">
        <v>4596.0498657226563</v>
      </c>
      <c r="K3116" s="795">
        <v>902.26250000000005</v>
      </c>
      <c r="M3116" s="798">
        <f t="shared" si="145"/>
        <v>15659.169984970762</v>
      </c>
      <c r="N3116" s="303"/>
      <c r="S3116" s="786">
        <v>0</v>
      </c>
      <c r="T3116" s="781">
        <f>VLOOKUP(C3116,METADATA!$J$5:$Q$29,IF(E3116="HI",2,IF(E3116="LO",6,10))+IF(S3116=1,2,IF(D3116=7,1,(IF(WEEKDAY(B3116)=1,2,IF(WEEKDAY(B3116)=7,1,0))))))</f>
        <v>2</v>
      </c>
      <c r="U3116" s="781">
        <f>VLOOKUP(C3116,METADATA!$A$5:$H$29,IF(E3116="HI",2,IF(E3116="LO",6,10))+IF(S3116=1,2,IF(D3116=7,1,(IF(WEEKDAY(B3116)=1,2,IF(WEEKDAY(B3116)=7,1,0))))))</f>
        <v>2</v>
      </c>
    </row>
    <row r="3117" spans="2:21" ht="13.95" customHeight="1" x14ac:dyDescent="0.25">
      <c r="B3117" s="784">
        <f t="shared" si="146"/>
        <v>45512</v>
      </c>
      <c r="C3117" s="785">
        <v>17</v>
      </c>
      <c r="D3117" s="786">
        <f>IFERROR((INDEX(METADATA!$T$2:$T$20,MATCH(B3117,METADATA!$S$2:$S$20,0))),0)</f>
        <v>0</v>
      </c>
      <c r="E3117" s="785" t="str">
        <f t="shared" si="144"/>
        <v>HI</v>
      </c>
      <c r="F3117" s="786">
        <f>VLOOKUP(C3117,METADATA!$A$5:$H$29,IF(E3117="HI",2,IF(E3117="LO",6,10))+IF(D3117=1,2,IF(D3117=7,1,(IF(WEEKDAY(B3117)=1,2,IF(WEEKDAY(B3117)=7,1,0))))))</f>
        <v>1</v>
      </c>
      <c r="G3117" s="786">
        <f>VLOOKUP(C3117,METADATA!$J$5:$Q$29,IF(E3117="HI",2,IF(E3117="LO",6,10))+IF(D3117=1,2,IF(D3117=7,1,(IF(WEEKDAY(B3117)=1,2,IF(WEEKDAY(B3117)=7,1,0))))))</f>
        <v>1</v>
      </c>
      <c r="H3117" s="787">
        <v>14484.25</v>
      </c>
      <c r="I3117" s="788">
        <v>4510.9698486328125</v>
      </c>
      <c r="K3117" s="795">
        <v>933.76250000000005</v>
      </c>
      <c r="M3117" s="798">
        <f t="shared" si="145"/>
        <v>15170.443205054173</v>
      </c>
      <c r="N3117" s="303"/>
      <c r="S3117" s="786">
        <v>0</v>
      </c>
      <c r="T3117" s="781">
        <f>VLOOKUP(C3117,METADATA!$J$5:$Q$29,IF(E3117="HI",2,IF(E3117="LO",6,10))+IF(S3117=1,2,IF(D3117=7,1,(IF(WEEKDAY(B3117)=1,2,IF(WEEKDAY(B3117)=7,1,0))))))</f>
        <v>1</v>
      </c>
      <c r="U3117" s="781">
        <f>VLOOKUP(C3117,METADATA!$A$5:$H$29,IF(E3117="HI",2,IF(E3117="LO",6,10))+IF(S3117=1,2,IF(D3117=7,1,(IF(WEEKDAY(B3117)=1,2,IF(WEEKDAY(B3117)=7,1,0))))))</f>
        <v>1</v>
      </c>
    </row>
    <row r="3118" spans="2:21" ht="13.95" customHeight="1" x14ac:dyDescent="0.25">
      <c r="B3118" s="784">
        <f t="shared" si="146"/>
        <v>45512</v>
      </c>
      <c r="C3118" s="785">
        <v>18</v>
      </c>
      <c r="D3118" s="786">
        <f>IFERROR((INDEX(METADATA!$T$2:$T$20,MATCH(B3118,METADATA!$S$2:$S$20,0))),0)</f>
        <v>0</v>
      </c>
      <c r="E3118" s="785" t="str">
        <f t="shared" si="144"/>
        <v>HI</v>
      </c>
      <c r="F3118" s="786">
        <f>VLOOKUP(C3118,METADATA!$A$5:$H$29,IF(E3118="HI",2,IF(E3118="LO",6,10))+IF(D3118=1,2,IF(D3118=7,1,(IF(WEEKDAY(B3118)=1,2,IF(WEEKDAY(B3118)=7,1,0))))))</f>
        <v>1</v>
      </c>
      <c r="G3118" s="786">
        <f>VLOOKUP(C3118,METADATA!$J$5:$Q$29,IF(E3118="HI",2,IF(E3118="LO",6,10))+IF(D3118=1,2,IF(D3118=7,1,(IF(WEEKDAY(B3118)=1,2,IF(WEEKDAY(B3118)=7,1,0))))))</f>
        <v>1</v>
      </c>
      <c r="H3118" s="787">
        <v>14277</v>
      </c>
      <c r="I3118" s="788">
        <v>4313.5549926757813</v>
      </c>
      <c r="K3118" s="795">
        <v>0</v>
      </c>
      <c r="M3118" s="798">
        <f t="shared" si="145"/>
        <v>14914.405307448171</v>
      </c>
      <c r="N3118" s="303"/>
      <c r="S3118" s="786">
        <v>0</v>
      </c>
      <c r="T3118" s="781">
        <f>VLOOKUP(C3118,METADATA!$J$5:$Q$29,IF(E3118="HI",2,IF(E3118="LO",6,10))+IF(S3118=1,2,IF(D3118=7,1,(IF(WEEKDAY(B3118)=1,2,IF(WEEKDAY(B3118)=7,1,0))))))</f>
        <v>1</v>
      </c>
      <c r="U3118" s="781">
        <f>VLOOKUP(C3118,METADATA!$A$5:$H$29,IF(E3118="HI",2,IF(E3118="LO",6,10))+IF(S3118=1,2,IF(D3118=7,1,(IF(WEEKDAY(B3118)=1,2,IF(WEEKDAY(B3118)=7,1,0))))))</f>
        <v>1</v>
      </c>
    </row>
    <row r="3119" spans="2:21" ht="13.95" customHeight="1" x14ac:dyDescent="0.25">
      <c r="B3119" s="784">
        <f t="shared" si="146"/>
        <v>45512</v>
      </c>
      <c r="C3119" s="785">
        <v>19</v>
      </c>
      <c r="D3119" s="786">
        <f>IFERROR((INDEX(METADATA!$T$2:$T$20,MATCH(B3119,METADATA!$S$2:$S$20,0))),0)</f>
        <v>0</v>
      </c>
      <c r="E3119" s="785" t="str">
        <f t="shared" si="144"/>
        <v>HI</v>
      </c>
      <c r="F3119" s="786">
        <f>VLOOKUP(C3119,METADATA!$A$5:$H$29,IF(E3119="HI",2,IF(E3119="LO",6,10))+IF(D3119=1,2,IF(D3119=7,1,(IF(WEEKDAY(B3119)=1,2,IF(WEEKDAY(B3119)=7,1,0))))))</f>
        <v>1</v>
      </c>
      <c r="G3119" s="786">
        <f>VLOOKUP(C3119,METADATA!$J$5:$Q$29,IF(E3119="HI",2,IF(E3119="LO",6,10))+IF(D3119=1,2,IF(D3119=7,1,(IF(WEEKDAY(B3119)=1,2,IF(WEEKDAY(B3119)=7,1,0))))))</f>
        <v>2</v>
      </c>
      <c r="H3119" s="787">
        <v>14307.25</v>
      </c>
      <c r="I3119" s="788">
        <v>4342.8150024414063</v>
      </c>
      <c r="K3119" s="795">
        <v>0</v>
      </c>
      <c r="M3119" s="798">
        <f t="shared" si="145"/>
        <v>14951.837502726217</v>
      </c>
      <c r="N3119" s="303"/>
      <c r="S3119" s="786">
        <v>0</v>
      </c>
      <c r="T3119" s="781">
        <f>VLOOKUP(C3119,METADATA!$J$5:$Q$29,IF(E3119="HI",2,IF(E3119="LO",6,10))+IF(S3119=1,2,IF(D3119=7,1,(IF(WEEKDAY(B3119)=1,2,IF(WEEKDAY(B3119)=7,1,0))))))</f>
        <v>2</v>
      </c>
      <c r="U3119" s="781">
        <f>VLOOKUP(C3119,METADATA!$A$5:$H$29,IF(E3119="HI",2,IF(E3119="LO",6,10))+IF(S3119=1,2,IF(D3119=7,1,(IF(WEEKDAY(B3119)=1,2,IF(WEEKDAY(B3119)=7,1,0))))))</f>
        <v>1</v>
      </c>
    </row>
    <row r="3120" spans="2:21" ht="13.95" customHeight="1" x14ac:dyDescent="0.25">
      <c r="B3120" s="784">
        <f t="shared" si="146"/>
        <v>45512</v>
      </c>
      <c r="C3120" s="785">
        <v>20</v>
      </c>
      <c r="D3120" s="786">
        <f>IFERROR((INDEX(METADATA!$T$2:$T$20,MATCH(B3120,METADATA!$S$2:$S$20,0))),0)</f>
        <v>0</v>
      </c>
      <c r="E3120" s="785" t="str">
        <f t="shared" si="144"/>
        <v>HI</v>
      </c>
      <c r="F3120" s="786">
        <f>VLOOKUP(C3120,METADATA!$A$5:$H$29,IF(E3120="HI",2,IF(E3120="LO",6,10))+IF(D3120=1,2,IF(D3120=7,1,(IF(WEEKDAY(B3120)=1,2,IF(WEEKDAY(B3120)=7,1,0))))))</f>
        <v>2</v>
      </c>
      <c r="G3120" s="786">
        <f>VLOOKUP(C3120,METADATA!$J$5:$Q$29,IF(E3120="HI",2,IF(E3120="LO",6,10))+IF(D3120=1,2,IF(D3120=7,1,(IF(WEEKDAY(B3120)=1,2,IF(WEEKDAY(B3120)=7,1,0))))))</f>
        <v>2</v>
      </c>
      <c r="H3120" s="787">
        <v>13707.25</v>
      </c>
      <c r="I3120" s="788">
        <v>4322.7300109863281</v>
      </c>
      <c r="K3120" s="795">
        <v>0</v>
      </c>
      <c r="M3120" s="798">
        <f t="shared" si="145"/>
        <v>14372.706680037058</v>
      </c>
      <c r="N3120" s="303"/>
      <c r="S3120" s="786">
        <v>0</v>
      </c>
      <c r="T3120" s="781">
        <f>VLOOKUP(C3120,METADATA!$J$5:$Q$29,IF(E3120="HI",2,IF(E3120="LO",6,10))+IF(S3120=1,2,IF(D3120=7,1,(IF(WEEKDAY(B3120)=1,2,IF(WEEKDAY(B3120)=7,1,0))))))</f>
        <v>2</v>
      </c>
      <c r="U3120" s="781">
        <f>VLOOKUP(C3120,METADATA!$A$5:$H$29,IF(E3120="HI",2,IF(E3120="LO",6,10))+IF(S3120=1,2,IF(D3120=7,1,(IF(WEEKDAY(B3120)=1,2,IF(WEEKDAY(B3120)=7,1,0))))))</f>
        <v>2</v>
      </c>
    </row>
    <row r="3121" spans="2:21" ht="13.95" customHeight="1" x14ac:dyDescent="0.25">
      <c r="B3121" s="784">
        <f t="shared" si="146"/>
        <v>45512</v>
      </c>
      <c r="C3121" s="785">
        <v>21</v>
      </c>
      <c r="D3121" s="786">
        <f>IFERROR((INDEX(METADATA!$T$2:$T$20,MATCH(B3121,METADATA!$S$2:$S$20,0))),0)</f>
        <v>0</v>
      </c>
      <c r="E3121" s="785" t="str">
        <f t="shared" si="144"/>
        <v>HI</v>
      </c>
      <c r="F3121" s="786">
        <f>VLOOKUP(C3121,METADATA!$A$5:$H$29,IF(E3121="HI",2,IF(E3121="LO",6,10))+IF(D3121=1,2,IF(D3121=7,1,(IF(WEEKDAY(B3121)=1,2,IF(WEEKDAY(B3121)=7,1,0))))))</f>
        <v>2</v>
      </c>
      <c r="G3121" s="786">
        <f>VLOOKUP(C3121,METADATA!$J$5:$Q$29,IF(E3121="HI",2,IF(E3121="LO",6,10))+IF(D3121=1,2,IF(D3121=7,1,(IF(WEEKDAY(B3121)=1,2,IF(WEEKDAY(B3121)=7,1,0))))))</f>
        <v>2</v>
      </c>
      <c r="H3121" s="787">
        <v>12245.75</v>
      </c>
      <c r="I3121" s="788">
        <v>4366.0850219726563</v>
      </c>
      <c r="K3121" s="795">
        <v>0</v>
      </c>
      <c r="M3121" s="798">
        <f t="shared" si="145"/>
        <v>13000.811185522001</v>
      </c>
      <c r="N3121" s="303"/>
      <c r="S3121" s="786">
        <v>0</v>
      </c>
      <c r="T3121" s="781">
        <f>VLOOKUP(C3121,METADATA!$J$5:$Q$29,IF(E3121="HI",2,IF(E3121="LO",6,10))+IF(S3121=1,2,IF(D3121=7,1,(IF(WEEKDAY(B3121)=1,2,IF(WEEKDAY(B3121)=7,1,0))))))</f>
        <v>2</v>
      </c>
      <c r="U3121" s="781">
        <f>VLOOKUP(C3121,METADATA!$A$5:$H$29,IF(E3121="HI",2,IF(E3121="LO",6,10))+IF(S3121=1,2,IF(D3121=7,1,(IF(WEEKDAY(B3121)=1,2,IF(WEEKDAY(B3121)=7,1,0))))))</f>
        <v>2</v>
      </c>
    </row>
    <row r="3122" spans="2:21" ht="13.95" customHeight="1" x14ac:dyDescent="0.25">
      <c r="B3122" s="784">
        <f t="shared" si="146"/>
        <v>45512</v>
      </c>
      <c r="C3122" s="785">
        <v>22</v>
      </c>
      <c r="D3122" s="786">
        <f>IFERROR((INDEX(METADATA!$T$2:$T$20,MATCH(B3122,METADATA!$S$2:$S$20,0))),0)</f>
        <v>0</v>
      </c>
      <c r="E3122" s="785" t="str">
        <f t="shared" si="144"/>
        <v>HI</v>
      </c>
      <c r="F3122" s="786">
        <f>VLOOKUP(C3122,METADATA!$A$5:$H$29,IF(E3122="HI",2,IF(E3122="LO",6,10))+IF(D3122=1,2,IF(D3122=7,1,(IF(WEEKDAY(B3122)=1,2,IF(WEEKDAY(B3122)=7,1,0))))))</f>
        <v>3</v>
      </c>
      <c r="G3122" s="786">
        <f>VLOOKUP(C3122,METADATA!$J$5:$Q$29,IF(E3122="HI",2,IF(E3122="LO",6,10))+IF(D3122=1,2,IF(D3122=7,1,(IF(WEEKDAY(B3122)=1,2,IF(WEEKDAY(B3122)=7,1,0))))))</f>
        <v>3</v>
      </c>
      <c r="H3122" s="787">
        <v>10520.25</v>
      </c>
      <c r="I3122" s="788">
        <v>4524.1800231933594</v>
      </c>
      <c r="K3122" s="795">
        <v>0</v>
      </c>
      <c r="M3122" s="798">
        <f t="shared" si="145"/>
        <v>11451.806187006567</v>
      </c>
      <c r="N3122" s="303"/>
      <c r="S3122" s="786">
        <v>0</v>
      </c>
      <c r="T3122" s="781">
        <f>VLOOKUP(C3122,METADATA!$J$5:$Q$29,IF(E3122="HI",2,IF(E3122="LO",6,10))+IF(S3122=1,2,IF(D3122=7,1,(IF(WEEKDAY(B3122)=1,2,IF(WEEKDAY(B3122)=7,1,0))))))</f>
        <v>3</v>
      </c>
      <c r="U3122" s="781">
        <f>VLOOKUP(C3122,METADATA!$A$5:$H$29,IF(E3122="HI",2,IF(E3122="LO",6,10))+IF(S3122=1,2,IF(D3122=7,1,(IF(WEEKDAY(B3122)=1,2,IF(WEEKDAY(B3122)=7,1,0))))))</f>
        <v>3</v>
      </c>
    </row>
    <row r="3123" spans="2:21" ht="13.95" customHeight="1" x14ac:dyDescent="0.25">
      <c r="B3123" s="784">
        <f t="shared" si="146"/>
        <v>45512</v>
      </c>
      <c r="C3123" s="785">
        <v>23</v>
      </c>
      <c r="D3123" s="786">
        <f>IFERROR((INDEX(METADATA!$T$2:$T$20,MATCH(B3123,METADATA!$S$2:$S$20,0))),0)</f>
        <v>0</v>
      </c>
      <c r="E3123" s="785" t="str">
        <f t="shared" si="144"/>
        <v>HI</v>
      </c>
      <c r="F3123" s="786">
        <f>VLOOKUP(C3123,METADATA!$A$5:$H$29,IF(E3123="HI",2,IF(E3123="LO",6,10))+IF(D3123=1,2,IF(D3123=7,1,(IF(WEEKDAY(B3123)=1,2,IF(WEEKDAY(B3123)=7,1,0))))))</f>
        <v>3</v>
      </c>
      <c r="G3123" s="786">
        <f>VLOOKUP(C3123,METADATA!$J$5:$Q$29,IF(E3123="HI",2,IF(E3123="LO",6,10))+IF(D3123=1,2,IF(D3123=7,1,(IF(WEEKDAY(B3123)=1,2,IF(WEEKDAY(B3123)=7,1,0))))))</f>
        <v>3</v>
      </c>
      <c r="H3123" s="787">
        <v>9392</v>
      </c>
      <c r="I3123" s="788">
        <v>4190.7949829101563</v>
      </c>
      <c r="K3123" s="795">
        <v>0</v>
      </c>
      <c r="M3123" s="798">
        <f t="shared" si="145"/>
        <v>10284.57226085679</v>
      </c>
      <c r="N3123" s="303"/>
      <c r="S3123" s="786">
        <v>0</v>
      </c>
      <c r="T3123" s="781">
        <f>VLOOKUP(C3123,METADATA!$J$5:$Q$29,IF(E3123="HI",2,IF(E3123="LO",6,10))+IF(S3123=1,2,IF(D3123=7,1,(IF(WEEKDAY(B3123)=1,2,IF(WEEKDAY(B3123)=7,1,0))))))</f>
        <v>3</v>
      </c>
      <c r="U3123" s="781">
        <f>VLOOKUP(C3123,METADATA!$A$5:$H$29,IF(E3123="HI",2,IF(E3123="LO",6,10))+IF(S3123=1,2,IF(D3123=7,1,(IF(WEEKDAY(B3123)=1,2,IF(WEEKDAY(B3123)=7,1,0))))))</f>
        <v>3</v>
      </c>
    </row>
    <row r="3124" spans="2:21" ht="13.95" customHeight="1" x14ac:dyDescent="0.25">
      <c r="B3124" s="784">
        <f t="shared" si="146"/>
        <v>45513</v>
      </c>
      <c r="C3124" s="785">
        <v>0</v>
      </c>
      <c r="D3124" s="786">
        <f>IFERROR((INDEX(METADATA!$T$2:$T$20,MATCH(B3124,METADATA!$S$2:$S$20,0))),0)</f>
        <v>7</v>
      </c>
      <c r="E3124" s="785" t="str">
        <f t="shared" si="144"/>
        <v>HI</v>
      </c>
      <c r="F3124" s="786">
        <f>VLOOKUP(C3124,METADATA!$A$5:$H$29,IF(E3124="HI",2,IF(E3124="LO",6,10))+IF(D3124=1,2,IF(D3124=7,1,(IF(WEEKDAY(B3124)=1,2,IF(WEEKDAY(B3124)=7,1,0))))))</f>
        <v>3</v>
      </c>
      <c r="G3124" s="786">
        <f>VLOOKUP(C3124,METADATA!$J$5:$Q$29,IF(E3124="HI",2,IF(E3124="LO",6,10))+IF(D3124=1,2,IF(D3124=7,1,(IF(WEEKDAY(B3124)=1,2,IF(WEEKDAY(B3124)=7,1,0))))))</f>
        <v>3</v>
      </c>
      <c r="H3124" s="787">
        <v>8884</v>
      </c>
      <c r="I3124" s="788">
        <v>4313.830078125</v>
      </c>
      <c r="K3124" s="795">
        <v>0</v>
      </c>
      <c r="M3124" s="798">
        <f t="shared" si="145"/>
        <v>9875.9600010801951</v>
      </c>
      <c r="N3124" s="303"/>
      <c r="S3124" s="786">
        <v>0</v>
      </c>
      <c r="T3124" s="781">
        <f>VLOOKUP(C3124,METADATA!$J$5:$Q$29,IF(E3124="HI",2,IF(E3124="LO",6,10))+IF(S3124=1,2,IF(D3124=7,1,(IF(WEEKDAY(B3124)=1,2,IF(WEEKDAY(B3124)=7,1,0))))))</f>
        <v>3</v>
      </c>
      <c r="U3124" s="781">
        <f>VLOOKUP(C3124,METADATA!$A$5:$H$29,IF(E3124="HI",2,IF(E3124="LO",6,10))+IF(S3124=1,2,IF(D3124=7,1,(IF(WEEKDAY(B3124)=1,2,IF(WEEKDAY(B3124)=7,1,0))))))</f>
        <v>3</v>
      </c>
    </row>
    <row r="3125" spans="2:21" ht="13.95" customHeight="1" x14ac:dyDescent="0.25">
      <c r="B3125" s="784">
        <f t="shared" si="146"/>
        <v>45513</v>
      </c>
      <c r="C3125" s="785">
        <v>1</v>
      </c>
      <c r="D3125" s="786">
        <f>IFERROR((INDEX(METADATA!$T$2:$T$20,MATCH(B3125,METADATA!$S$2:$S$20,0))),0)</f>
        <v>7</v>
      </c>
      <c r="E3125" s="785" t="str">
        <f t="shared" si="144"/>
        <v>HI</v>
      </c>
      <c r="F3125" s="786">
        <f>VLOOKUP(C3125,METADATA!$A$5:$H$29,IF(E3125="HI",2,IF(E3125="LO",6,10))+IF(D3125=1,2,IF(D3125=7,1,(IF(WEEKDAY(B3125)=1,2,IF(WEEKDAY(B3125)=7,1,0))))))</f>
        <v>3</v>
      </c>
      <c r="G3125" s="786">
        <f>VLOOKUP(C3125,METADATA!$J$5:$Q$29,IF(E3125="HI",2,IF(E3125="LO",6,10))+IF(D3125=1,2,IF(D3125=7,1,(IF(WEEKDAY(B3125)=1,2,IF(WEEKDAY(B3125)=7,1,0))))))</f>
        <v>3</v>
      </c>
      <c r="H3125" s="787">
        <v>8248.75</v>
      </c>
      <c r="I3125" s="788">
        <v>4287.8874816894531</v>
      </c>
      <c r="K3125" s="795">
        <v>0</v>
      </c>
      <c r="M3125" s="798">
        <f t="shared" si="145"/>
        <v>9296.6583038277313</v>
      </c>
      <c r="N3125" s="303"/>
      <c r="S3125" s="786">
        <v>0</v>
      </c>
      <c r="T3125" s="781">
        <f>VLOOKUP(C3125,METADATA!$J$5:$Q$29,IF(E3125="HI",2,IF(E3125="LO",6,10))+IF(S3125=1,2,IF(D3125=7,1,(IF(WEEKDAY(B3125)=1,2,IF(WEEKDAY(B3125)=7,1,0))))))</f>
        <v>3</v>
      </c>
      <c r="U3125" s="781">
        <f>VLOOKUP(C3125,METADATA!$A$5:$H$29,IF(E3125="HI",2,IF(E3125="LO",6,10))+IF(S3125=1,2,IF(D3125=7,1,(IF(WEEKDAY(B3125)=1,2,IF(WEEKDAY(B3125)=7,1,0))))))</f>
        <v>3</v>
      </c>
    </row>
    <row r="3126" spans="2:21" ht="13.95" customHeight="1" x14ac:dyDescent="0.25">
      <c r="B3126" s="784">
        <f t="shared" si="146"/>
        <v>45513</v>
      </c>
      <c r="C3126" s="785">
        <v>2</v>
      </c>
      <c r="D3126" s="786">
        <f>IFERROR((INDEX(METADATA!$T$2:$T$20,MATCH(B3126,METADATA!$S$2:$S$20,0))),0)</f>
        <v>7</v>
      </c>
      <c r="E3126" s="785" t="str">
        <f t="shared" si="144"/>
        <v>HI</v>
      </c>
      <c r="F3126" s="786">
        <f>VLOOKUP(C3126,METADATA!$A$5:$H$29,IF(E3126="HI",2,IF(E3126="LO",6,10))+IF(D3126=1,2,IF(D3126=7,1,(IF(WEEKDAY(B3126)=1,2,IF(WEEKDAY(B3126)=7,1,0))))))</f>
        <v>3</v>
      </c>
      <c r="G3126" s="786">
        <f>VLOOKUP(C3126,METADATA!$J$5:$Q$29,IF(E3126="HI",2,IF(E3126="LO",6,10))+IF(D3126=1,2,IF(D3126=7,1,(IF(WEEKDAY(B3126)=1,2,IF(WEEKDAY(B3126)=7,1,0))))))</f>
        <v>3</v>
      </c>
      <c r="H3126" s="787">
        <v>8473</v>
      </c>
      <c r="I3126" s="788">
        <v>4299.4899597167969</v>
      </c>
      <c r="K3126" s="795">
        <v>0</v>
      </c>
      <c r="M3126" s="798">
        <f t="shared" si="145"/>
        <v>9501.438991737281</v>
      </c>
      <c r="N3126" s="303"/>
      <c r="S3126" s="786">
        <v>0</v>
      </c>
      <c r="T3126" s="781">
        <f>VLOOKUP(C3126,METADATA!$J$5:$Q$29,IF(E3126="HI",2,IF(E3126="LO",6,10))+IF(S3126=1,2,IF(D3126=7,1,(IF(WEEKDAY(B3126)=1,2,IF(WEEKDAY(B3126)=7,1,0))))))</f>
        <v>3</v>
      </c>
      <c r="U3126" s="781">
        <f>VLOOKUP(C3126,METADATA!$A$5:$H$29,IF(E3126="HI",2,IF(E3126="LO",6,10))+IF(S3126=1,2,IF(D3126=7,1,(IF(WEEKDAY(B3126)=1,2,IF(WEEKDAY(B3126)=7,1,0))))))</f>
        <v>3</v>
      </c>
    </row>
    <row r="3127" spans="2:21" ht="13.95" customHeight="1" x14ac:dyDescent="0.25">
      <c r="B3127" s="784">
        <f t="shared" si="146"/>
        <v>45513</v>
      </c>
      <c r="C3127" s="785">
        <v>3</v>
      </c>
      <c r="D3127" s="786">
        <f>IFERROR((INDEX(METADATA!$T$2:$T$20,MATCH(B3127,METADATA!$S$2:$S$20,0))),0)</f>
        <v>7</v>
      </c>
      <c r="E3127" s="785" t="str">
        <f t="shared" si="144"/>
        <v>HI</v>
      </c>
      <c r="F3127" s="786">
        <f>VLOOKUP(C3127,METADATA!$A$5:$H$29,IF(E3127="HI",2,IF(E3127="LO",6,10))+IF(D3127=1,2,IF(D3127=7,1,(IF(WEEKDAY(B3127)=1,2,IF(WEEKDAY(B3127)=7,1,0))))))</f>
        <v>3</v>
      </c>
      <c r="G3127" s="786">
        <f>VLOOKUP(C3127,METADATA!$J$5:$Q$29,IF(E3127="HI",2,IF(E3127="LO",6,10))+IF(D3127=1,2,IF(D3127=7,1,(IF(WEEKDAY(B3127)=1,2,IF(WEEKDAY(B3127)=7,1,0))))))</f>
        <v>3</v>
      </c>
      <c r="H3127" s="787">
        <v>8568</v>
      </c>
      <c r="I3127" s="788">
        <v>4237.9799194335938</v>
      </c>
      <c r="K3127" s="795">
        <v>0</v>
      </c>
      <c r="M3127" s="798">
        <f t="shared" si="145"/>
        <v>9558.8230341147319</v>
      </c>
      <c r="N3127" s="303"/>
      <c r="S3127" s="786">
        <v>0</v>
      </c>
      <c r="T3127" s="781">
        <f>VLOOKUP(C3127,METADATA!$J$5:$Q$29,IF(E3127="HI",2,IF(E3127="LO",6,10))+IF(S3127=1,2,IF(D3127=7,1,(IF(WEEKDAY(B3127)=1,2,IF(WEEKDAY(B3127)=7,1,0))))))</f>
        <v>3</v>
      </c>
      <c r="U3127" s="781">
        <f>VLOOKUP(C3127,METADATA!$A$5:$H$29,IF(E3127="HI",2,IF(E3127="LO",6,10))+IF(S3127=1,2,IF(D3127=7,1,(IF(WEEKDAY(B3127)=1,2,IF(WEEKDAY(B3127)=7,1,0))))))</f>
        <v>3</v>
      </c>
    </row>
    <row r="3128" spans="2:21" ht="13.95" customHeight="1" x14ac:dyDescent="0.25">
      <c r="B3128" s="784">
        <f t="shared" si="146"/>
        <v>45513</v>
      </c>
      <c r="C3128" s="785">
        <v>4</v>
      </c>
      <c r="D3128" s="786">
        <f>IFERROR((INDEX(METADATA!$T$2:$T$20,MATCH(B3128,METADATA!$S$2:$S$20,0))),0)</f>
        <v>7</v>
      </c>
      <c r="E3128" s="785" t="str">
        <f t="shared" si="144"/>
        <v>HI</v>
      </c>
      <c r="F3128" s="786">
        <f>VLOOKUP(C3128,METADATA!$A$5:$H$29,IF(E3128="HI",2,IF(E3128="LO",6,10))+IF(D3128=1,2,IF(D3128=7,1,(IF(WEEKDAY(B3128)=1,2,IF(WEEKDAY(B3128)=7,1,0))))))</f>
        <v>3</v>
      </c>
      <c r="G3128" s="786">
        <f>VLOOKUP(C3128,METADATA!$J$5:$Q$29,IF(E3128="HI",2,IF(E3128="LO",6,10))+IF(D3128=1,2,IF(D3128=7,1,(IF(WEEKDAY(B3128)=1,2,IF(WEEKDAY(B3128)=7,1,0))))))</f>
        <v>3</v>
      </c>
      <c r="H3128" s="787">
        <v>9276</v>
      </c>
      <c r="I3128" s="788">
        <v>4312.949951171875</v>
      </c>
      <c r="K3128" s="795">
        <v>0</v>
      </c>
      <c r="M3128" s="798">
        <f t="shared" si="145"/>
        <v>10229.648736946616</v>
      </c>
      <c r="N3128" s="303"/>
      <c r="S3128" s="786">
        <v>0</v>
      </c>
      <c r="T3128" s="781">
        <f>VLOOKUP(C3128,METADATA!$J$5:$Q$29,IF(E3128="HI",2,IF(E3128="LO",6,10))+IF(S3128=1,2,IF(D3128=7,1,(IF(WEEKDAY(B3128)=1,2,IF(WEEKDAY(B3128)=7,1,0))))))</f>
        <v>3</v>
      </c>
      <c r="U3128" s="781">
        <f>VLOOKUP(C3128,METADATA!$A$5:$H$29,IF(E3128="HI",2,IF(E3128="LO",6,10))+IF(S3128=1,2,IF(D3128=7,1,(IF(WEEKDAY(B3128)=1,2,IF(WEEKDAY(B3128)=7,1,0))))))</f>
        <v>3</v>
      </c>
    </row>
    <row r="3129" spans="2:21" ht="13.95" customHeight="1" x14ac:dyDescent="0.25">
      <c r="B3129" s="784">
        <f t="shared" si="146"/>
        <v>45513</v>
      </c>
      <c r="C3129" s="785">
        <v>5</v>
      </c>
      <c r="D3129" s="786">
        <f>IFERROR((INDEX(METADATA!$T$2:$T$20,MATCH(B3129,METADATA!$S$2:$S$20,0))),0)</f>
        <v>7</v>
      </c>
      <c r="E3129" s="785" t="str">
        <f t="shared" si="144"/>
        <v>HI</v>
      </c>
      <c r="F3129" s="786">
        <f>VLOOKUP(C3129,METADATA!$A$5:$H$29,IF(E3129="HI",2,IF(E3129="LO",6,10))+IF(D3129=1,2,IF(D3129=7,1,(IF(WEEKDAY(B3129)=1,2,IF(WEEKDAY(B3129)=7,1,0))))))</f>
        <v>3</v>
      </c>
      <c r="G3129" s="786">
        <f>VLOOKUP(C3129,METADATA!$J$5:$Q$29,IF(E3129="HI",2,IF(E3129="LO",6,10))+IF(D3129=1,2,IF(D3129=7,1,(IF(WEEKDAY(B3129)=1,2,IF(WEEKDAY(B3129)=7,1,0))))))</f>
        <v>3</v>
      </c>
      <c r="H3129" s="787">
        <v>10808.5</v>
      </c>
      <c r="I3129" s="788">
        <v>4455.47998046875</v>
      </c>
      <c r="K3129" s="795">
        <v>870.51250000000005</v>
      </c>
      <c r="M3129" s="798">
        <f t="shared" si="145"/>
        <v>11690.807247848961</v>
      </c>
      <c r="N3129" s="303"/>
      <c r="S3129" s="786">
        <v>0</v>
      </c>
      <c r="T3129" s="781">
        <f>VLOOKUP(C3129,METADATA!$J$5:$Q$29,IF(E3129="HI",2,IF(E3129="LO",6,10))+IF(S3129=1,2,IF(D3129=7,1,(IF(WEEKDAY(B3129)=1,2,IF(WEEKDAY(B3129)=7,1,0))))))</f>
        <v>3</v>
      </c>
      <c r="U3129" s="781">
        <f>VLOOKUP(C3129,METADATA!$A$5:$H$29,IF(E3129="HI",2,IF(E3129="LO",6,10))+IF(S3129=1,2,IF(D3129=7,1,(IF(WEEKDAY(B3129)=1,2,IF(WEEKDAY(B3129)=7,1,0))))))</f>
        <v>3</v>
      </c>
    </row>
    <row r="3130" spans="2:21" ht="13.95" customHeight="1" x14ac:dyDescent="0.25">
      <c r="B3130" s="784">
        <f t="shared" si="146"/>
        <v>45513</v>
      </c>
      <c r="C3130" s="785">
        <v>6</v>
      </c>
      <c r="D3130" s="786">
        <f>IFERROR((INDEX(METADATA!$T$2:$T$20,MATCH(B3130,METADATA!$S$2:$S$20,0))),0)</f>
        <v>7</v>
      </c>
      <c r="E3130" s="785" t="str">
        <f t="shared" si="144"/>
        <v>HI</v>
      </c>
      <c r="F3130" s="786">
        <f>VLOOKUP(C3130,METADATA!$A$5:$H$29,IF(E3130="HI",2,IF(E3130="LO",6,10))+IF(D3130=1,2,IF(D3130=7,1,(IF(WEEKDAY(B3130)=1,2,IF(WEEKDAY(B3130)=7,1,0))))))</f>
        <v>3</v>
      </c>
      <c r="G3130" s="786">
        <f>VLOOKUP(C3130,METADATA!$J$5:$Q$29,IF(E3130="HI",2,IF(E3130="LO",6,10))+IF(D3130=1,2,IF(D3130=7,1,(IF(WEEKDAY(B3130)=1,2,IF(WEEKDAY(B3130)=7,1,0))))))</f>
        <v>3</v>
      </c>
      <c r="H3130" s="787">
        <v>12587.75</v>
      </c>
      <c r="I3130" s="788">
        <v>4432.7799072265625</v>
      </c>
      <c r="K3130" s="795">
        <v>865.8125</v>
      </c>
      <c r="M3130" s="798">
        <f t="shared" si="145"/>
        <v>13345.448204103583</v>
      </c>
      <c r="N3130" s="303"/>
      <c r="S3130" s="786">
        <v>0</v>
      </c>
      <c r="T3130" s="781">
        <f>VLOOKUP(C3130,METADATA!$J$5:$Q$29,IF(E3130="HI",2,IF(E3130="LO",6,10))+IF(S3130=1,2,IF(D3130=7,1,(IF(WEEKDAY(B3130)=1,2,IF(WEEKDAY(B3130)=7,1,0))))))</f>
        <v>3</v>
      </c>
      <c r="U3130" s="781">
        <f>VLOOKUP(C3130,METADATA!$A$5:$H$29,IF(E3130="HI",2,IF(E3130="LO",6,10))+IF(S3130=1,2,IF(D3130=7,1,(IF(WEEKDAY(B3130)=1,2,IF(WEEKDAY(B3130)=7,1,0))))))</f>
        <v>3</v>
      </c>
    </row>
    <row r="3131" spans="2:21" ht="13.95" customHeight="1" x14ac:dyDescent="0.25">
      <c r="B3131" s="784">
        <f t="shared" si="146"/>
        <v>45513</v>
      </c>
      <c r="C3131" s="785">
        <v>7</v>
      </c>
      <c r="D3131" s="786">
        <f>IFERROR((INDEX(METADATA!$T$2:$T$20,MATCH(B3131,METADATA!$S$2:$S$20,0))),0)</f>
        <v>7</v>
      </c>
      <c r="E3131" s="785" t="str">
        <f t="shared" si="144"/>
        <v>HI</v>
      </c>
      <c r="F3131" s="786">
        <f>VLOOKUP(C3131,METADATA!$A$5:$H$29,IF(E3131="HI",2,IF(E3131="LO",6,10))+IF(D3131=1,2,IF(D3131=7,1,(IF(WEEKDAY(B3131)=1,2,IF(WEEKDAY(B3131)=7,1,0))))))</f>
        <v>2</v>
      </c>
      <c r="G3131" s="786">
        <f>VLOOKUP(C3131,METADATA!$J$5:$Q$29,IF(E3131="HI",2,IF(E3131="LO",6,10))+IF(D3131=1,2,IF(D3131=7,1,(IF(WEEKDAY(B3131)=1,2,IF(WEEKDAY(B3131)=7,1,0))))))</f>
        <v>2</v>
      </c>
      <c r="H3131" s="787">
        <v>13364.5</v>
      </c>
      <c r="I3131" s="788">
        <v>4368.68994140625</v>
      </c>
      <c r="K3131" s="795">
        <v>834.63750000000005</v>
      </c>
      <c r="M3131" s="798">
        <f t="shared" si="145"/>
        <v>14060.416496467811</v>
      </c>
      <c r="N3131" s="303"/>
      <c r="S3131" s="786">
        <v>0</v>
      </c>
      <c r="T3131" s="781">
        <f>VLOOKUP(C3131,METADATA!$J$5:$Q$29,IF(E3131="HI",2,IF(E3131="LO",6,10))+IF(S3131=1,2,IF(D3131=7,1,(IF(WEEKDAY(B3131)=1,2,IF(WEEKDAY(B3131)=7,1,0))))))</f>
        <v>2</v>
      </c>
      <c r="U3131" s="781">
        <f>VLOOKUP(C3131,METADATA!$A$5:$H$29,IF(E3131="HI",2,IF(E3131="LO",6,10))+IF(S3131=1,2,IF(D3131=7,1,(IF(WEEKDAY(B3131)=1,2,IF(WEEKDAY(B3131)=7,1,0))))))</f>
        <v>2</v>
      </c>
    </row>
    <row r="3132" spans="2:21" ht="13.95" customHeight="1" x14ac:dyDescent="0.25">
      <c r="B3132" s="784">
        <f t="shared" si="146"/>
        <v>45513</v>
      </c>
      <c r="C3132" s="785">
        <v>8</v>
      </c>
      <c r="D3132" s="786">
        <f>IFERROR((INDEX(METADATA!$T$2:$T$20,MATCH(B3132,METADATA!$S$2:$S$20,0))),0)</f>
        <v>7</v>
      </c>
      <c r="E3132" s="785" t="str">
        <f t="shared" si="144"/>
        <v>HI</v>
      </c>
      <c r="F3132" s="786">
        <f>VLOOKUP(C3132,METADATA!$A$5:$H$29,IF(E3132="HI",2,IF(E3132="LO",6,10))+IF(D3132=1,2,IF(D3132=7,1,(IF(WEEKDAY(B3132)=1,2,IF(WEEKDAY(B3132)=7,1,0))))))</f>
        <v>2</v>
      </c>
      <c r="G3132" s="786">
        <f>VLOOKUP(C3132,METADATA!$J$5:$Q$29,IF(E3132="HI",2,IF(E3132="LO",6,10))+IF(D3132=1,2,IF(D3132=7,1,(IF(WEEKDAY(B3132)=1,2,IF(WEEKDAY(B3132)=7,1,0))))))</f>
        <v>2</v>
      </c>
      <c r="H3132" s="787">
        <v>14876.5</v>
      </c>
      <c r="I3132" s="788">
        <v>4245.9000244140625</v>
      </c>
      <c r="K3132" s="795">
        <v>847.33749999999998</v>
      </c>
      <c r="M3132" s="798">
        <f t="shared" si="145"/>
        <v>15470.550063501922</v>
      </c>
      <c r="N3132" s="303"/>
      <c r="S3132" s="786">
        <v>0</v>
      </c>
      <c r="T3132" s="781">
        <f>VLOOKUP(C3132,METADATA!$J$5:$Q$29,IF(E3132="HI",2,IF(E3132="LO",6,10))+IF(S3132=1,2,IF(D3132=7,1,(IF(WEEKDAY(B3132)=1,2,IF(WEEKDAY(B3132)=7,1,0))))))</f>
        <v>2</v>
      </c>
      <c r="U3132" s="781">
        <f>VLOOKUP(C3132,METADATA!$A$5:$H$29,IF(E3132="HI",2,IF(E3132="LO",6,10))+IF(S3132=1,2,IF(D3132=7,1,(IF(WEEKDAY(B3132)=1,2,IF(WEEKDAY(B3132)=7,1,0))))))</f>
        <v>2</v>
      </c>
    </row>
    <row r="3133" spans="2:21" ht="13.95" customHeight="1" x14ac:dyDescent="0.25">
      <c r="B3133" s="784">
        <f t="shared" si="146"/>
        <v>45513</v>
      </c>
      <c r="C3133" s="785">
        <v>9</v>
      </c>
      <c r="D3133" s="786">
        <f>IFERROR((INDEX(METADATA!$T$2:$T$20,MATCH(B3133,METADATA!$S$2:$S$20,0))),0)</f>
        <v>7</v>
      </c>
      <c r="E3133" s="785" t="str">
        <f t="shared" si="144"/>
        <v>HI</v>
      </c>
      <c r="F3133" s="786">
        <f>VLOOKUP(C3133,METADATA!$A$5:$H$29,IF(E3133="HI",2,IF(E3133="LO",6,10))+IF(D3133=1,2,IF(D3133=7,1,(IF(WEEKDAY(B3133)=1,2,IF(WEEKDAY(B3133)=7,1,0))))))</f>
        <v>2</v>
      </c>
      <c r="G3133" s="786">
        <f>VLOOKUP(C3133,METADATA!$J$5:$Q$29,IF(E3133="HI",2,IF(E3133="LO",6,10))+IF(D3133=1,2,IF(D3133=7,1,(IF(WEEKDAY(B3133)=1,2,IF(WEEKDAY(B3133)=7,1,0))))))</f>
        <v>2</v>
      </c>
      <c r="H3133" s="787">
        <v>15189</v>
      </c>
      <c r="I3133" s="788">
        <v>4375.5000915527344</v>
      </c>
      <c r="K3133" s="795">
        <v>851.61249999999995</v>
      </c>
      <c r="M3133" s="798">
        <f t="shared" si="145"/>
        <v>15806.667012725295</v>
      </c>
      <c r="N3133" s="303"/>
      <c r="S3133" s="786">
        <v>0</v>
      </c>
      <c r="T3133" s="781">
        <f>VLOOKUP(C3133,METADATA!$J$5:$Q$29,IF(E3133="HI",2,IF(E3133="LO",6,10))+IF(S3133=1,2,IF(D3133=7,1,(IF(WEEKDAY(B3133)=1,2,IF(WEEKDAY(B3133)=7,1,0))))))</f>
        <v>2</v>
      </c>
      <c r="U3133" s="781">
        <f>VLOOKUP(C3133,METADATA!$A$5:$H$29,IF(E3133="HI",2,IF(E3133="LO",6,10))+IF(S3133=1,2,IF(D3133=7,1,(IF(WEEKDAY(B3133)=1,2,IF(WEEKDAY(B3133)=7,1,0))))))</f>
        <v>2</v>
      </c>
    </row>
    <row r="3134" spans="2:21" ht="13.95" customHeight="1" x14ac:dyDescent="0.25">
      <c r="B3134" s="784">
        <f t="shared" si="146"/>
        <v>45513</v>
      </c>
      <c r="C3134" s="785">
        <v>10</v>
      </c>
      <c r="D3134" s="786">
        <f>IFERROR((INDEX(METADATA!$T$2:$T$20,MATCH(B3134,METADATA!$S$2:$S$20,0))),0)</f>
        <v>7</v>
      </c>
      <c r="E3134" s="785" t="str">
        <f t="shared" si="144"/>
        <v>HI</v>
      </c>
      <c r="F3134" s="786">
        <f>VLOOKUP(C3134,METADATA!$A$5:$H$29,IF(E3134="HI",2,IF(E3134="LO",6,10))+IF(D3134=1,2,IF(D3134=7,1,(IF(WEEKDAY(B3134)=1,2,IF(WEEKDAY(B3134)=7,1,0))))))</f>
        <v>2</v>
      </c>
      <c r="G3134" s="786">
        <f>VLOOKUP(C3134,METADATA!$J$5:$Q$29,IF(E3134="HI",2,IF(E3134="LO",6,10))+IF(D3134=1,2,IF(D3134=7,1,(IF(WEEKDAY(B3134)=1,2,IF(WEEKDAY(B3134)=7,1,0))))))</f>
        <v>2</v>
      </c>
      <c r="H3134" s="787">
        <v>15234.5</v>
      </c>
      <c r="I3134" s="788">
        <v>4259.0449829101563</v>
      </c>
      <c r="K3134" s="795">
        <v>856.5</v>
      </c>
      <c r="M3134" s="798">
        <f t="shared" si="145"/>
        <v>15818.642622439265</v>
      </c>
      <c r="N3134" s="303"/>
      <c r="S3134" s="786">
        <v>0</v>
      </c>
      <c r="T3134" s="781">
        <f>VLOOKUP(C3134,METADATA!$J$5:$Q$29,IF(E3134="HI",2,IF(E3134="LO",6,10))+IF(S3134=1,2,IF(D3134=7,1,(IF(WEEKDAY(B3134)=1,2,IF(WEEKDAY(B3134)=7,1,0))))))</f>
        <v>2</v>
      </c>
      <c r="U3134" s="781">
        <f>VLOOKUP(C3134,METADATA!$A$5:$H$29,IF(E3134="HI",2,IF(E3134="LO",6,10))+IF(S3134=1,2,IF(D3134=7,1,(IF(WEEKDAY(B3134)=1,2,IF(WEEKDAY(B3134)=7,1,0))))))</f>
        <v>2</v>
      </c>
    </row>
    <row r="3135" spans="2:21" ht="13.95" customHeight="1" x14ac:dyDescent="0.25">
      <c r="B3135" s="784">
        <f t="shared" si="146"/>
        <v>45513</v>
      </c>
      <c r="C3135" s="785">
        <v>11</v>
      </c>
      <c r="D3135" s="786">
        <f>IFERROR((INDEX(METADATA!$T$2:$T$20,MATCH(B3135,METADATA!$S$2:$S$20,0))),0)</f>
        <v>7</v>
      </c>
      <c r="E3135" s="785" t="str">
        <f t="shared" si="144"/>
        <v>HI</v>
      </c>
      <c r="F3135" s="786">
        <f>VLOOKUP(C3135,METADATA!$A$5:$H$29,IF(E3135="HI",2,IF(E3135="LO",6,10))+IF(D3135=1,2,IF(D3135=7,1,(IF(WEEKDAY(B3135)=1,2,IF(WEEKDAY(B3135)=7,1,0))))))</f>
        <v>2</v>
      </c>
      <c r="G3135" s="786">
        <f>VLOOKUP(C3135,METADATA!$J$5:$Q$29,IF(E3135="HI",2,IF(E3135="LO",6,10))+IF(D3135=1,2,IF(D3135=7,1,(IF(WEEKDAY(B3135)=1,2,IF(WEEKDAY(B3135)=7,1,0))))))</f>
        <v>2</v>
      </c>
      <c r="H3135" s="787">
        <v>15304.5</v>
      </c>
      <c r="I3135" s="788">
        <v>3887.474853515625</v>
      </c>
      <c r="K3135" s="795">
        <v>824.32500000000005</v>
      </c>
      <c r="M3135" s="798">
        <f t="shared" si="145"/>
        <v>15790.509206061606</v>
      </c>
      <c r="N3135" s="303"/>
      <c r="S3135" s="786">
        <v>0</v>
      </c>
      <c r="T3135" s="781">
        <f>VLOOKUP(C3135,METADATA!$J$5:$Q$29,IF(E3135="HI",2,IF(E3135="LO",6,10))+IF(S3135=1,2,IF(D3135=7,1,(IF(WEEKDAY(B3135)=1,2,IF(WEEKDAY(B3135)=7,1,0))))))</f>
        <v>2</v>
      </c>
      <c r="U3135" s="781">
        <f>VLOOKUP(C3135,METADATA!$A$5:$H$29,IF(E3135="HI",2,IF(E3135="LO",6,10))+IF(S3135=1,2,IF(D3135=7,1,(IF(WEEKDAY(B3135)=1,2,IF(WEEKDAY(B3135)=7,1,0))))))</f>
        <v>2</v>
      </c>
    </row>
    <row r="3136" spans="2:21" ht="13.95" customHeight="1" x14ac:dyDescent="0.25">
      <c r="B3136" s="784">
        <f t="shared" si="146"/>
        <v>45513</v>
      </c>
      <c r="C3136" s="785">
        <v>12</v>
      </c>
      <c r="D3136" s="786">
        <f>IFERROR((INDEX(METADATA!$T$2:$T$20,MATCH(B3136,METADATA!$S$2:$S$20,0))),0)</f>
        <v>7</v>
      </c>
      <c r="E3136" s="785" t="str">
        <f t="shared" si="144"/>
        <v>HI</v>
      </c>
      <c r="F3136" s="786">
        <f>VLOOKUP(C3136,METADATA!$A$5:$H$29,IF(E3136="HI",2,IF(E3136="LO",6,10))+IF(D3136=1,2,IF(D3136=7,1,(IF(WEEKDAY(B3136)=1,2,IF(WEEKDAY(B3136)=7,1,0))))))</f>
        <v>3</v>
      </c>
      <c r="G3136" s="786">
        <f>VLOOKUP(C3136,METADATA!$J$5:$Q$29,IF(E3136="HI",2,IF(E3136="LO",6,10))+IF(D3136=1,2,IF(D3136=7,1,(IF(WEEKDAY(B3136)=1,2,IF(WEEKDAY(B3136)=7,1,0))))))</f>
        <v>3</v>
      </c>
      <c r="H3136" s="787">
        <v>15008</v>
      </c>
      <c r="I3136" s="788">
        <v>4511.2549438476563</v>
      </c>
      <c r="K3136" s="795">
        <v>882.73749999999995</v>
      </c>
      <c r="M3136" s="798">
        <f t="shared" si="145"/>
        <v>15671.358753100827</v>
      </c>
      <c r="N3136" s="303"/>
      <c r="S3136" s="786">
        <v>0</v>
      </c>
      <c r="T3136" s="781">
        <f>VLOOKUP(C3136,METADATA!$J$5:$Q$29,IF(E3136="HI",2,IF(E3136="LO",6,10))+IF(S3136=1,2,IF(D3136=7,1,(IF(WEEKDAY(B3136)=1,2,IF(WEEKDAY(B3136)=7,1,0))))))</f>
        <v>3</v>
      </c>
      <c r="U3136" s="781">
        <f>VLOOKUP(C3136,METADATA!$A$5:$H$29,IF(E3136="HI",2,IF(E3136="LO",6,10))+IF(S3136=1,2,IF(D3136=7,1,(IF(WEEKDAY(B3136)=1,2,IF(WEEKDAY(B3136)=7,1,0))))))</f>
        <v>3</v>
      </c>
    </row>
    <row r="3137" spans="2:21" ht="13.95" customHeight="1" x14ac:dyDescent="0.25">
      <c r="B3137" s="784">
        <f t="shared" si="146"/>
        <v>45513</v>
      </c>
      <c r="C3137" s="785">
        <v>13</v>
      </c>
      <c r="D3137" s="786">
        <f>IFERROR((INDEX(METADATA!$T$2:$T$20,MATCH(B3137,METADATA!$S$2:$S$20,0))),0)</f>
        <v>7</v>
      </c>
      <c r="E3137" s="785" t="str">
        <f t="shared" si="144"/>
        <v>HI</v>
      </c>
      <c r="F3137" s="786">
        <f>VLOOKUP(C3137,METADATA!$A$5:$H$29,IF(E3137="HI",2,IF(E3137="LO",6,10))+IF(D3137=1,2,IF(D3137=7,1,(IF(WEEKDAY(B3137)=1,2,IF(WEEKDAY(B3137)=7,1,0))))))</f>
        <v>3</v>
      </c>
      <c r="G3137" s="786">
        <f>VLOOKUP(C3137,METADATA!$J$5:$Q$29,IF(E3137="HI",2,IF(E3137="LO",6,10))+IF(D3137=1,2,IF(D3137=7,1,(IF(WEEKDAY(B3137)=1,2,IF(WEEKDAY(B3137)=7,1,0))))))</f>
        <v>3</v>
      </c>
      <c r="H3137" s="787">
        <v>14538.75</v>
      </c>
      <c r="I3137" s="788">
        <v>4480.1299743652344</v>
      </c>
      <c r="K3137" s="795">
        <v>909.3125</v>
      </c>
      <c r="M3137" s="798">
        <f t="shared" si="145"/>
        <v>15213.376224550086</v>
      </c>
      <c r="N3137" s="303"/>
      <c r="S3137" s="786">
        <v>0</v>
      </c>
      <c r="T3137" s="781">
        <f>VLOOKUP(C3137,METADATA!$J$5:$Q$29,IF(E3137="HI",2,IF(E3137="LO",6,10))+IF(S3137=1,2,IF(D3137=7,1,(IF(WEEKDAY(B3137)=1,2,IF(WEEKDAY(B3137)=7,1,0))))))</f>
        <v>3</v>
      </c>
      <c r="U3137" s="781">
        <f>VLOOKUP(C3137,METADATA!$A$5:$H$29,IF(E3137="HI",2,IF(E3137="LO",6,10))+IF(S3137=1,2,IF(D3137=7,1,(IF(WEEKDAY(B3137)=1,2,IF(WEEKDAY(B3137)=7,1,0))))))</f>
        <v>3</v>
      </c>
    </row>
    <row r="3138" spans="2:21" ht="13.95" customHeight="1" x14ac:dyDescent="0.25">
      <c r="B3138" s="784">
        <f t="shared" si="146"/>
        <v>45513</v>
      </c>
      <c r="C3138" s="785">
        <v>14</v>
      </c>
      <c r="D3138" s="786">
        <f>IFERROR((INDEX(METADATA!$T$2:$T$20,MATCH(B3138,METADATA!$S$2:$S$20,0))),0)</f>
        <v>7</v>
      </c>
      <c r="E3138" s="785" t="str">
        <f t="shared" si="144"/>
        <v>HI</v>
      </c>
      <c r="F3138" s="786">
        <f>VLOOKUP(C3138,METADATA!$A$5:$H$29,IF(E3138="HI",2,IF(E3138="LO",6,10))+IF(D3138=1,2,IF(D3138=7,1,(IF(WEEKDAY(B3138)=1,2,IF(WEEKDAY(B3138)=7,1,0))))))</f>
        <v>3</v>
      </c>
      <c r="G3138" s="786">
        <f>VLOOKUP(C3138,METADATA!$J$5:$Q$29,IF(E3138="HI",2,IF(E3138="LO",6,10))+IF(D3138=1,2,IF(D3138=7,1,(IF(WEEKDAY(B3138)=1,2,IF(WEEKDAY(B3138)=7,1,0))))))</f>
        <v>3</v>
      </c>
      <c r="H3138" s="787">
        <v>14748.5</v>
      </c>
      <c r="I3138" s="788">
        <v>3544.8099975585938</v>
      </c>
      <c r="K3138" s="795">
        <v>905.6</v>
      </c>
      <c r="M3138" s="798">
        <f t="shared" si="145"/>
        <v>15168.517731432803</v>
      </c>
      <c r="N3138" s="303"/>
      <c r="S3138" s="786">
        <v>0</v>
      </c>
      <c r="T3138" s="781">
        <f>VLOOKUP(C3138,METADATA!$J$5:$Q$29,IF(E3138="HI",2,IF(E3138="LO",6,10))+IF(S3138=1,2,IF(D3138=7,1,(IF(WEEKDAY(B3138)=1,2,IF(WEEKDAY(B3138)=7,1,0))))))</f>
        <v>3</v>
      </c>
      <c r="U3138" s="781">
        <f>VLOOKUP(C3138,METADATA!$A$5:$H$29,IF(E3138="HI",2,IF(E3138="LO",6,10))+IF(S3138=1,2,IF(D3138=7,1,(IF(WEEKDAY(B3138)=1,2,IF(WEEKDAY(B3138)=7,1,0))))))</f>
        <v>3</v>
      </c>
    </row>
    <row r="3139" spans="2:21" ht="13.95" customHeight="1" x14ac:dyDescent="0.25">
      <c r="B3139" s="784">
        <f t="shared" si="146"/>
        <v>45513</v>
      </c>
      <c r="C3139" s="785">
        <v>15</v>
      </c>
      <c r="D3139" s="786">
        <f>IFERROR((INDEX(METADATA!$T$2:$T$20,MATCH(B3139,METADATA!$S$2:$S$20,0))),0)</f>
        <v>7</v>
      </c>
      <c r="E3139" s="785" t="str">
        <f t="shared" si="144"/>
        <v>HI</v>
      </c>
      <c r="F3139" s="786">
        <f>VLOOKUP(C3139,METADATA!$A$5:$H$29,IF(E3139="HI",2,IF(E3139="LO",6,10))+IF(D3139=1,2,IF(D3139=7,1,(IF(WEEKDAY(B3139)=1,2,IF(WEEKDAY(B3139)=7,1,0))))))</f>
        <v>3</v>
      </c>
      <c r="G3139" s="786">
        <f>VLOOKUP(C3139,METADATA!$J$5:$Q$29,IF(E3139="HI",2,IF(E3139="LO",6,10))+IF(D3139=1,2,IF(D3139=7,1,(IF(WEEKDAY(B3139)=1,2,IF(WEEKDAY(B3139)=7,1,0))))))</f>
        <v>3</v>
      </c>
      <c r="H3139" s="787">
        <v>14182</v>
      </c>
      <c r="I3139" s="788">
        <v>3355.8274536132813</v>
      </c>
      <c r="K3139" s="795">
        <v>913.98749999999995</v>
      </c>
      <c r="M3139" s="798">
        <f t="shared" si="145"/>
        <v>14573.630360978166</v>
      </c>
      <c r="N3139" s="303"/>
      <c r="S3139" s="786">
        <v>0</v>
      </c>
      <c r="T3139" s="781">
        <f>VLOOKUP(C3139,METADATA!$J$5:$Q$29,IF(E3139="HI",2,IF(E3139="LO",6,10))+IF(S3139=1,2,IF(D3139=7,1,(IF(WEEKDAY(B3139)=1,2,IF(WEEKDAY(B3139)=7,1,0))))))</f>
        <v>3</v>
      </c>
      <c r="U3139" s="781">
        <f>VLOOKUP(C3139,METADATA!$A$5:$H$29,IF(E3139="HI",2,IF(E3139="LO",6,10))+IF(S3139=1,2,IF(D3139=7,1,(IF(WEEKDAY(B3139)=1,2,IF(WEEKDAY(B3139)=7,1,0))))))</f>
        <v>3</v>
      </c>
    </row>
    <row r="3140" spans="2:21" ht="13.95" customHeight="1" x14ac:dyDescent="0.25">
      <c r="B3140" s="784">
        <f t="shared" si="146"/>
        <v>45513</v>
      </c>
      <c r="C3140" s="785">
        <v>16</v>
      </c>
      <c r="D3140" s="786">
        <f>IFERROR((INDEX(METADATA!$T$2:$T$20,MATCH(B3140,METADATA!$S$2:$S$20,0))),0)</f>
        <v>7</v>
      </c>
      <c r="E3140" s="785" t="str">
        <f t="shared" ref="E3140:E3203" si="147">IF(B3140="","",IF(AND(MONTH(B3140)&gt;=MONTH($AA$9),MONTH(B3140)&lt;=MONTH($AA$11)),"HI","LO"))</f>
        <v>HI</v>
      </c>
      <c r="F3140" s="786">
        <f>VLOOKUP(C3140,METADATA!$A$5:$H$29,IF(E3140="HI",2,IF(E3140="LO",6,10))+IF(D3140=1,2,IF(D3140=7,1,(IF(WEEKDAY(B3140)=1,2,IF(WEEKDAY(B3140)=7,1,0))))))</f>
        <v>3</v>
      </c>
      <c r="G3140" s="786">
        <f>VLOOKUP(C3140,METADATA!$J$5:$Q$29,IF(E3140="HI",2,IF(E3140="LO",6,10))+IF(D3140=1,2,IF(D3140=7,1,(IF(WEEKDAY(B3140)=1,2,IF(WEEKDAY(B3140)=7,1,0))))))</f>
        <v>3</v>
      </c>
      <c r="H3140" s="787">
        <v>13680.25</v>
      </c>
      <c r="I3140" s="788">
        <v>4299.5749816894531</v>
      </c>
      <c r="K3140" s="795">
        <v>902.26250000000005</v>
      </c>
      <c r="M3140" s="798">
        <f t="shared" ref="M3140:M3203" si="148">SQRT(H3140^2+I3140^2)</f>
        <v>14339.999479974533</v>
      </c>
      <c r="N3140" s="303"/>
      <c r="S3140" s="786">
        <v>0</v>
      </c>
      <c r="T3140" s="781">
        <f>VLOOKUP(C3140,METADATA!$J$5:$Q$29,IF(E3140="HI",2,IF(E3140="LO",6,10))+IF(S3140=1,2,IF(D3140=7,1,(IF(WEEKDAY(B3140)=1,2,IF(WEEKDAY(B3140)=7,1,0))))))</f>
        <v>3</v>
      </c>
      <c r="U3140" s="781">
        <f>VLOOKUP(C3140,METADATA!$A$5:$H$29,IF(E3140="HI",2,IF(E3140="LO",6,10))+IF(S3140=1,2,IF(D3140=7,1,(IF(WEEKDAY(B3140)=1,2,IF(WEEKDAY(B3140)=7,1,0))))))</f>
        <v>3</v>
      </c>
    </row>
    <row r="3141" spans="2:21" ht="13.95" customHeight="1" x14ac:dyDescent="0.25">
      <c r="B3141" s="784">
        <f t="shared" si="146"/>
        <v>45513</v>
      </c>
      <c r="C3141" s="785">
        <v>17</v>
      </c>
      <c r="D3141" s="786">
        <f>IFERROR((INDEX(METADATA!$T$2:$T$20,MATCH(B3141,METADATA!$S$2:$S$20,0))),0)</f>
        <v>7</v>
      </c>
      <c r="E3141" s="785" t="str">
        <f t="shared" si="147"/>
        <v>HI</v>
      </c>
      <c r="F3141" s="786">
        <f>VLOOKUP(C3141,METADATA!$A$5:$H$29,IF(E3141="HI",2,IF(E3141="LO",6,10))+IF(D3141=1,2,IF(D3141=7,1,(IF(WEEKDAY(B3141)=1,2,IF(WEEKDAY(B3141)=7,1,0))))))</f>
        <v>2</v>
      </c>
      <c r="G3141" s="786">
        <f>VLOOKUP(C3141,METADATA!$J$5:$Q$29,IF(E3141="HI",2,IF(E3141="LO",6,10))+IF(D3141=1,2,IF(D3141=7,1,(IF(WEEKDAY(B3141)=1,2,IF(WEEKDAY(B3141)=7,1,0))))))</f>
        <v>3</v>
      </c>
      <c r="H3141" s="787">
        <v>13520.25</v>
      </c>
      <c r="I3141" s="788">
        <v>4371.8800354003906</v>
      </c>
      <c r="K3141" s="795">
        <v>933.76250000000005</v>
      </c>
      <c r="M3141" s="798">
        <f t="shared" si="148"/>
        <v>14209.521283506792</v>
      </c>
      <c r="N3141" s="303"/>
      <c r="S3141" s="786">
        <v>0</v>
      </c>
      <c r="T3141" s="781">
        <f>VLOOKUP(C3141,METADATA!$J$5:$Q$29,IF(E3141="HI",2,IF(E3141="LO",6,10))+IF(S3141=1,2,IF(D3141=7,1,(IF(WEEKDAY(B3141)=1,2,IF(WEEKDAY(B3141)=7,1,0))))))</f>
        <v>3</v>
      </c>
      <c r="U3141" s="781">
        <f>VLOOKUP(C3141,METADATA!$A$5:$H$29,IF(E3141="HI",2,IF(E3141="LO",6,10))+IF(S3141=1,2,IF(D3141=7,1,(IF(WEEKDAY(B3141)=1,2,IF(WEEKDAY(B3141)=7,1,0))))))</f>
        <v>2</v>
      </c>
    </row>
    <row r="3142" spans="2:21" ht="13.95" customHeight="1" x14ac:dyDescent="0.25">
      <c r="B3142" s="784">
        <f t="shared" si="146"/>
        <v>45513</v>
      </c>
      <c r="C3142" s="785">
        <v>18</v>
      </c>
      <c r="D3142" s="786">
        <f>IFERROR((INDEX(METADATA!$T$2:$T$20,MATCH(B3142,METADATA!$S$2:$S$20,0))),0)</f>
        <v>7</v>
      </c>
      <c r="E3142" s="785" t="str">
        <f t="shared" si="147"/>
        <v>HI</v>
      </c>
      <c r="F3142" s="786">
        <f>VLOOKUP(C3142,METADATA!$A$5:$H$29,IF(E3142="HI",2,IF(E3142="LO",6,10))+IF(D3142=1,2,IF(D3142=7,1,(IF(WEEKDAY(B3142)=1,2,IF(WEEKDAY(B3142)=7,1,0))))))</f>
        <v>2</v>
      </c>
      <c r="G3142" s="786">
        <f>VLOOKUP(C3142,METADATA!$J$5:$Q$29,IF(E3142="HI",2,IF(E3142="LO",6,10))+IF(D3142=1,2,IF(D3142=7,1,(IF(WEEKDAY(B3142)=1,2,IF(WEEKDAY(B3142)=7,1,0))))))</f>
        <v>2</v>
      </c>
      <c r="H3142" s="787">
        <v>13208.25</v>
      </c>
      <c r="I3142" s="788">
        <v>4086</v>
      </c>
      <c r="K3142" s="795">
        <v>0</v>
      </c>
      <c r="M3142" s="798">
        <f t="shared" si="148"/>
        <v>13825.818748359896</v>
      </c>
      <c r="N3142" s="303"/>
      <c r="S3142" s="786">
        <v>0</v>
      </c>
      <c r="T3142" s="781">
        <f>VLOOKUP(C3142,METADATA!$J$5:$Q$29,IF(E3142="HI",2,IF(E3142="LO",6,10))+IF(S3142=1,2,IF(D3142=7,1,(IF(WEEKDAY(B3142)=1,2,IF(WEEKDAY(B3142)=7,1,0))))))</f>
        <v>2</v>
      </c>
      <c r="U3142" s="781">
        <f>VLOOKUP(C3142,METADATA!$A$5:$H$29,IF(E3142="HI",2,IF(E3142="LO",6,10))+IF(S3142=1,2,IF(D3142=7,1,(IF(WEEKDAY(B3142)=1,2,IF(WEEKDAY(B3142)=7,1,0))))))</f>
        <v>2</v>
      </c>
    </row>
    <row r="3143" spans="2:21" ht="13.95" customHeight="1" x14ac:dyDescent="0.25">
      <c r="B3143" s="784">
        <f t="shared" si="146"/>
        <v>45513</v>
      </c>
      <c r="C3143" s="785">
        <v>19</v>
      </c>
      <c r="D3143" s="786">
        <f>IFERROR((INDEX(METADATA!$T$2:$T$20,MATCH(B3143,METADATA!$S$2:$S$20,0))),0)</f>
        <v>7</v>
      </c>
      <c r="E3143" s="785" t="str">
        <f t="shared" si="147"/>
        <v>HI</v>
      </c>
      <c r="F3143" s="786">
        <f>VLOOKUP(C3143,METADATA!$A$5:$H$29,IF(E3143="HI",2,IF(E3143="LO",6,10))+IF(D3143=1,2,IF(D3143=7,1,(IF(WEEKDAY(B3143)=1,2,IF(WEEKDAY(B3143)=7,1,0))))))</f>
        <v>3</v>
      </c>
      <c r="G3143" s="786">
        <f>VLOOKUP(C3143,METADATA!$J$5:$Q$29,IF(E3143="HI",2,IF(E3143="LO",6,10))+IF(D3143=1,2,IF(D3143=7,1,(IF(WEEKDAY(B3143)=1,2,IF(WEEKDAY(B3143)=7,1,0))))))</f>
        <v>2</v>
      </c>
      <c r="H3143" s="787">
        <v>13273.5</v>
      </c>
      <c r="I3143" s="788">
        <v>3941.1899719238281</v>
      </c>
      <c r="K3143" s="795">
        <v>0</v>
      </c>
      <c r="M3143" s="798">
        <f t="shared" si="148"/>
        <v>13846.255112657464</v>
      </c>
      <c r="N3143" s="303"/>
      <c r="S3143" s="786">
        <v>0</v>
      </c>
      <c r="T3143" s="781">
        <f>VLOOKUP(C3143,METADATA!$J$5:$Q$29,IF(E3143="HI",2,IF(E3143="LO",6,10))+IF(S3143=1,2,IF(D3143=7,1,(IF(WEEKDAY(B3143)=1,2,IF(WEEKDAY(B3143)=7,1,0))))))</f>
        <v>2</v>
      </c>
      <c r="U3143" s="781">
        <f>VLOOKUP(C3143,METADATA!$A$5:$H$29,IF(E3143="HI",2,IF(E3143="LO",6,10))+IF(S3143=1,2,IF(D3143=7,1,(IF(WEEKDAY(B3143)=1,2,IF(WEEKDAY(B3143)=7,1,0))))))</f>
        <v>3</v>
      </c>
    </row>
    <row r="3144" spans="2:21" ht="13.95" customHeight="1" x14ac:dyDescent="0.25">
      <c r="B3144" s="784">
        <f t="shared" si="146"/>
        <v>45513</v>
      </c>
      <c r="C3144" s="785">
        <v>20</v>
      </c>
      <c r="D3144" s="786">
        <f>IFERROR((INDEX(METADATA!$T$2:$T$20,MATCH(B3144,METADATA!$S$2:$S$20,0))),0)</f>
        <v>7</v>
      </c>
      <c r="E3144" s="785" t="str">
        <f t="shared" si="147"/>
        <v>HI</v>
      </c>
      <c r="F3144" s="786">
        <f>VLOOKUP(C3144,METADATA!$A$5:$H$29,IF(E3144="HI",2,IF(E3144="LO",6,10))+IF(D3144=1,2,IF(D3144=7,1,(IF(WEEKDAY(B3144)=1,2,IF(WEEKDAY(B3144)=7,1,0))))))</f>
        <v>3</v>
      </c>
      <c r="G3144" s="786">
        <f>VLOOKUP(C3144,METADATA!$J$5:$Q$29,IF(E3144="HI",2,IF(E3144="LO",6,10))+IF(D3144=1,2,IF(D3144=7,1,(IF(WEEKDAY(B3144)=1,2,IF(WEEKDAY(B3144)=7,1,0))))))</f>
        <v>3</v>
      </c>
      <c r="H3144" s="787">
        <v>12737.75</v>
      </c>
      <c r="I3144" s="788">
        <v>4298.6600646972656</v>
      </c>
      <c r="K3144" s="795">
        <v>0</v>
      </c>
      <c r="M3144" s="798">
        <f t="shared" si="148"/>
        <v>13443.539467503455</v>
      </c>
      <c r="N3144" s="303"/>
      <c r="S3144" s="786">
        <v>0</v>
      </c>
      <c r="T3144" s="781">
        <f>VLOOKUP(C3144,METADATA!$J$5:$Q$29,IF(E3144="HI",2,IF(E3144="LO",6,10))+IF(S3144=1,2,IF(D3144=7,1,(IF(WEEKDAY(B3144)=1,2,IF(WEEKDAY(B3144)=7,1,0))))))</f>
        <v>3</v>
      </c>
      <c r="U3144" s="781">
        <f>VLOOKUP(C3144,METADATA!$A$5:$H$29,IF(E3144="HI",2,IF(E3144="LO",6,10))+IF(S3144=1,2,IF(D3144=7,1,(IF(WEEKDAY(B3144)=1,2,IF(WEEKDAY(B3144)=7,1,0))))))</f>
        <v>3</v>
      </c>
    </row>
    <row r="3145" spans="2:21" ht="13.95" customHeight="1" x14ac:dyDescent="0.25">
      <c r="B3145" s="784">
        <f t="shared" si="146"/>
        <v>45513</v>
      </c>
      <c r="C3145" s="785">
        <v>21</v>
      </c>
      <c r="D3145" s="786">
        <f>IFERROR((INDEX(METADATA!$T$2:$T$20,MATCH(B3145,METADATA!$S$2:$S$20,0))),0)</f>
        <v>7</v>
      </c>
      <c r="E3145" s="785" t="str">
        <f t="shared" si="147"/>
        <v>HI</v>
      </c>
      <c r="F3145" s="786">
        <f>VLOOKUP(C3145,METADATA!$A$5:$H$29,IF(E3145="HI",2,IF(E3145="LO",6,10))+IF(D3145=1,2,IF(D3145=7,1,(IF(WEEKDAY(B3145)=1,2,IF(WEEKDAY(B3145)=7,1,0))))))</f>
        <v>3</v>
      </c>
      <c r="G3145" s="786">
        <f>VLOOKUP(C3145,METADATA!$J$5:$Q$29,IF(E3145="HI",2,IF(E3145="LO",6,10))+IF(D3145=1,2,IF(D3145=7,1,(IF(WEEKDAY(B3145)=1,2,IF(WEEKDAY(B3145)=7,1,0))))))</f>
        <v>3</v>
      </c>
      <c r="H3145" s="787">
        <v>11875.5</v>
      </c>
      <c r="I3145" s="788">
        <v>4463.0549621582031</v>
      </c>
      <c r="K3145" s="795">
        <v>0</v>
      </c>
      <c r="M3145" s="798">
        <f t="shared" si="148"/>
        <v>12686.463646156282</v>
      </c>
      <c r="N3145" s="303"/>
      <c r="S3145" s="786">
        <v>0</v>
      </c>
      <c r="T3145" s="781">
        <f>VLOOKUP(C3145,METADATA!$J$5:$Q$29,IF(E3145="HI",2,IF(E3145="LO",6,10))+IF(S3145=1,2,IF(D3145=7,1,(IF(WEEKDAY(B3145)=1,2,IF(WEEKDAY(B3145)=7,1,0))))))</f>
        <v>3</v>
      </c>
      <c r="U3145" s="781">
        <f>VLOOKUP(C3145,METADATA!$A$5:$H$29,IF(E3145="HI",2,IF(E3145="LO",6,10))+IF(S3145=1,2,IF(D3145=7,1,(IF(WEEKDAY(B3145)=1,2,IF(WEEKDAY(B3145)=7,1,0))))))</f>
        <v>3</v>
      </c>
    </row>
    <row r="3146" spans="2:21" ht="13.95" customHeight="1" x14ac:dyDescent="0.25">
      <c r="B3146" s="784">
        <f t="shared" si="146"/>
        <v>45513</v>
      </c>
      <c r="C3146" s="785">
        <v>22</v>
      </c>
      <c r="D3146" s="786">
        <f>IFERROR((INDEX(METADATA!$T$2:$T$20,MATCH(B3146,METADATA!$S$2:$S$20,0))),0)</f>
        <v>7</v>
      </c>
      <c r="E3146" s="785" t="str">
        <f t="shared" si="147"/>
        <v>HI</v>
      </c>
      <c r="F3146" s="786">
        <f>VLOOKUP(C3146,METADATA!$A$5:$H$29,IF(E3146="HI",2,IF(E3146="LO",6,10))+IF(D3146=1,2,IF(D3146=7,1,(IF(WEEKDAY(B3146)=1,2,IF(WEEKDAY(B3146)=7,1,0))))))</f>
        <v>3</v>
      </c>
      <c r="G3146" s="786">
        <f>VLOOKUP(C3146,METADATA!$J$5:$Q$29,IF(E3146="HI",2,IF(E3146="LO",6,10))+IF(D3146=1,2,IF(D3146=7,1,(IF(WEEKDAY(B3146)=1,2,IF(WEEKDAY(B3146)=7,1,0))))))</f>
        <v>3</v>
      </c>
      <c r="H3146" s="787">
        <v>10854.5</v>
      </c>
      <c r="I3146" s="788">
        <v>4556.5750122070313</v>
      </c>
      <c r="K3146" s="795">
        <v>0</v>
      </c>
      <c r="M3146" s="798">
        <f t="shared" si="148"/>
        <v>11772.108820932192</v>
      </c>
      <c r="N3146" s="303"/>
      <c r="S3146" s="786">
        <v>0</v>
      </c>
      <c r="T3146" s="781">
        <f>VLOOKUP(C3146,METADATA!$J$5:$Q$29,IF(E3146="HI",2,IF(E3146="LO",6,10))+IF(S3146=1,2,IF(D3146=7,1,(IF(WEEKDAY(B3146)=1,2,IF(WEEKDAY(B3146)=7,1,0))))))</f>
        <v>3</v>
      </c>
      <c r="U3146" s="781">
        <f>VLOOKUP(C3146,METADATA!$A$5:$H$29,IF(E3146="HI",2,IF(E3146="LO",6,10))+IF(S3146=1,2,IF(D3146=7,1,(IF(WEEKDAY(B3146)=1,2,IF(WEEKDAY(B3146)=7,1,0))))))</f>
        <v>3</v>
      </c>
    </row>
    <row r="3147" spans="2:21" ht="13.95" customHeight="1" x14ac:dyDescent="0.25">
      <c r="B3147" s="784">
        <f t="shared" si="146"/>
        <v>45513</v>
      </c>
      <c r="C3147" s="785">
        <v>23</v>
      </c>
      <c r="D3147" s="786">
        <f>IFERROR((INDEX(METADATA!$T$2:$T$20,MATCH(B3147,METADATA!$S$2:$S$20,0))),0)</f>
        <v>7</v>
      </c>
      <c r="E3147" s="785" t="str">
        <f t="shared" si="147"/>
        <v>HI</v>
      </c>
      <c r="F3147" s="786">
        <f>VLOOKUP(C3147,METADATA!$A$5:$H$29,IF(E3147="HI",2,IF(E3147="LO",6,10))+IF(D3147=1,2,IF(D3147=7,1,(IF(WEEKDAY(B3147)=1,2,IF(WEEKDAY(B3147)=7,1,0))))))</f>
        <v>3</v>
      </c>
      <c r="G3147" s="786">
        <f>VLOOKUP(C3147,METADATA!$J$5:$Q$29,IF(E3147="HI",2,IF(E3147="LO",6,10))+IF(D3147=1,2,IF(D3147=7,1,(IF(WEEKDAY(B3147)=1,2,IF(WEEKDAY(B3147)=7,1,0))))))</f>
        <v>3</v>
      </c>
      <c r="H3147" s="787">
        <v>10188.75</v>
      </c>
      <c r="I3147" s="788">
        <v>4365.1650085449219</v>
      </c>
      <c r="K3147" s="795">
        <v>0</v>
      </c>
      <c r="M3147" s="798">
        <f t="shared" si="148"/>
        <v>11084.461742201333</v>
      </c>
      <c r="N3147" s="303"/>
      <c r="S3147" s="786">
        <v>0</v>
      </c>
      <c r="T3147" s="781">
        <f>VLOOKUP(C3147,METADATA!$J$5:$Q$29,IF(E3147="HI",2,IF(E3147="LO",6,10))+IF(S3147=1,2,IF(D3147=7,1,(IF(WEEKDAY(B3147)=1,2,IF(WEEKDAY(B3147)=7,1,0))))))</f>
        <v>3</v>
      </c>
      <c r="U3147" s="781">
        <f>VLOOKUP(C3147,METADATA!$A$5:$H$29,IF(E3147="HI",2,IF(E3147="LO",6,10))+IF(S3147=1,2,IF(D3147=7,1,(IF(WEEKDAY(B3147)=1,2,IF(WEEKDAY(B3147)=7,1,0))))))</f>
        <v>3</v>
      </c>
    </row>
    <row r="3148" spans="2:21" ht="13.95" customHeight="1" x14ac:dyDescent="0.25">
      <c r="B3148" s="784">
        <f t="shared" si="146"/>
        <v>45514</v>
      </c>
      <c r="C3148" s="785">
        <v>0</v>
      </c>
      <c r="D3148" s="786">
        <f>IFERROR((INDEX(METADATA!$T$2:$T$20,MATCH(B3148,METADATA!$S$2:$S$20,0))),0)</f>
        <v>0</v>
      </c>
      <c r="E3148" s="785" t="str">
        <f t="shared" si="147"/>
        <v>HI</v>
      </c>
      <c r="F3148" s="786">
        <f>VLOOKUP(C3148,METADATA!$A$5:$H$29,IF(E3148="HI",2,IF(E3148="LO",6,10))+IF(D3148=1,2,IF(D3148=7,1,(IF(WEEKDAY(B3148)=1,2,IF(WEEKDAY(B3148)=7,1,0))))))</f>
        <v>3</v>
      </c>
      <c r="G3148" s="786">
        <f>VLOOKUP(C3148,METADATA!$J$5:$Q$29,IF(E3148="HI",2,IF(E3148="LO",6,10))+IF(D3148=1,2,IF(D3148=7,1,(IF(WEEKDAY(B3148)=1,2,IF(WEEKDAY(B3148)=7,1,0))))))</f>
        <v>3</v>
      </c>
      <c r="H3148" s="787">
        <v>9574.75</v>
      </c>
      <c r="I3148" s="788">
        <v>4330.9300537109375</v>
      </c>
      <c r="K3148" s="795">
        <v>0</v>
      </c>
      <c r="M3148" s="798">
        <f t="shared" si="148"/>
        <v>10508.700808979034</v>
      </c>
      <c r="N3148" s="303"/>
      <c r="S3148" s="786">
        <v>0</v>
      </c>
      <c r="T3148" s="781">
        <f>VLOOKUP(C3148,METADATA!$J$5:$Q$29,IF(E3148="HI",2,IF(E3148="LO",6,10))+IF(S3148=1,2,IF(D3148=7,1,(IF(WEEKDAY(B3148)=1,2,IF(WEEKDAY(B3148)=7,1,0))))))</f>
        <v>3</v>
      </c>
      <c r="U3148" s="781">
        <f>VLOOKUP(C3148,METADATA!$A$5:$H$29,IF(E3148="HI",2,IF(E3148="LO",6,10))+IF(S3148=1,2,IF(D3148=7,1,(IF(WEEKDAY(B3148)=1,2,IF(WEEKDAY(B3148)=7,1,0))))))</f>
        <v>3</v>
      </c>
    </row>
    <row r="3149" spans="2:21" ht="13.95" customHeight="1" x14ac:dyDescent="0.25">
      <c r="B3149" s="784">
        <f t="shared" si="146"/>
        <v>45514</v>
      </c>
      <c r="C3149" s="785">
        <v>1</v>
      </c>
      <c r="D3149" s="786">
        <f>IFERROR((INDEX(METADATA!$T$2:$T$20,MATCH(B3149,METADATA!$S$2:$S$20,0))),0)</f>
        <v>0</v>
      </c>
      <c r="E3149" s="785" t="str">
        <f t="shared" si="147"/>
        <v>HI</v>
      </c>
      <c r="F3149" s="786">
        <f>VLOOKUP(C3149,METADATA!$A$5:$H$29,IF(E3149="HI",2,IF(E3149="LO",6,10))+IF(D3149=1,2,IF(D3149=7,1,(IF(WEEKDAY(B3149)=1,2,IF(WEEKDAY(B3149)=7,1,0))))))</f>
        <v>3</v>
      </c>
      <c r="G3149" s="786">
        <f>VLOOKUP(C3149,METADATA!$J$5:$Q$29,IF(E3149="HI",2,IF(E3149="LO",6,10))+IF(D3149=1,2,IF(D3149=7,1,(IF(WEEKDAY(B3149)=1,2,IF(WEEKDAY(B3149)=7,1,0))))))</f>
        <v>3</v>
      </c>
      <c r="H3149" s="787">
        <v>8709</v>
      </c>
      <c r="I3149" s="788">
        <v>4268.7325134277344</v>
      </c>
      <c r="K3149" s="795">
        <v>0</v>
      </c>
      <c r="M3149" s="798">
        <f t="shared" si="148"/>
        <v>9698.9050037205252</v>
      </c>
      <c r="N3149" s="303"/>
      <c r="S3149" s="786">
        <v>0</v>
      </c>
      <c r="T3149" s="781">
        <f>VLOOKUP(C3149,METADATA!$J$5:$Q$29,IF(E3149="HI",2,IF(E3149="LO",6,10))+IF(S3149=1,2,IF(D3149=7,1,(IF(WEEKDAY(B3149)=1,2,IF(WEEKDAY(B3149)=7,1,0))))))</f>
        <v>3</v>
      </c>
      <c r="U3149" s="781">
        <f>VLOOKUP(C3149,METADATA!$A$5:$H$29,IF(E3149="HI",2,IF(E3149="LO",6,10))+IF(S3149=1,2,IF(D3149=7,1,(IF(WEEKDAY(B3149)=1,2,IF(WEEKDAY(B3149)=7,1,0))))))</f>
        <v>3</v>
      </c>
    </row>
    <row r="3150" spans="2:21" ht="13.95" customHeight="1" x14ac:dyDescent="0.25">
      <c r="B3150" s="784">
        <f t="shared" si="146"/>
        <v>45514</v>
      </c>
      <c r="C3150" s="785">
        <v>2</v>
      </c>
      <c r="D3150" s="786">
        <f>IFERROR((INDEX(METADATA!$T$2:$T$20,MATCH(B3150,METADATA!$S$2:$S$20,0))),0)</f>
        <v>0</v>
      </c>
      <c r="E3150" s="785" t="str">
        <f t="shared" si="147"/>
        <v>HI</v>
      </c>
      <c r="F3150" s="786">
        <f>VLOOKUP(C3150,METADATA!$A$5:$H$29,IF(E3150="HI",2,IF(E3150="LO",6,10))+IF(D3150=1,2,IF(D3150=7,1,(IF(WEEKDAY(B3150)=1,2,IF(WEEKDAY(B3150)=7,1,0))))))</f>
        <v>3</v>
      </c>
      <c r="G3150" s="786">
        <f>VLOOKUP(C3150,METADATA!$J$5:$Q$29,IF(E3150="HI",2,IF(E3150="LO",6,10))+IF(D3150=1,2,IF(D3150=7,1,(IF(WEEKDAY(B3150)=1,2,IF(WEEKDAY(B3150)=7,1,0))))))</f>
        <v>3</v>
      </c>
      <c r="H3150" s="787">
        <v>8684.75</v>
      </c>
      <c r="I3150" s="788">
        <v>3295.5375366210938</v>
      </c>
      <c r="K3150" s="795">
        <v>0</v>
      </c>
      <c r="M3150" s="798">
        <f t="shared" si="148"/>
        <v>9288.9961899969912</v>
      </c>
      <c r="N3150" s="303"/>
      <c r="S3150" s="786">
        <v>0</v>
      </c>
      <c r="T3150" s="781">
        <f>VLOOKUP(C3150,METADATA!$J$5:$Q$29,IF(E3150="HI",2,IF(E3150="LO",6,10))+IF(S3150=1,2,IF(D3150=7,1,(IF(WEEKDAY(B3150)=1,2,IF(WEEKDAY(B3150)=7,1,0))))))</f>
        <v>3</v>
      </c>
      <c r="U3150" s="781">
        <f>VLOOKUP(C3150,METADATA!$A$5:$H$29,IF(E3150="HI",2,IF(E3150="LO",6,10))+IF(S3150=1,2,IF(D3150=7,1,(IF(WEEKDAY(B3150)=1,2,IF(WEEKDAY(B3150)=7,1,0))))))</f>
        <v>3</v>
      </c>
    </row>
    <row r="3151" spans="2:21" ht="13.95" customHeight="1" x14ac:dyDescent="0.25">
      <c r="B3151" s="784">
        <f t="shared" si="146"/>
        <v>45514</v>
      </c>
      <c r="C3151" s="785">
        <v>3</v>
      </c>
      <c r="D3151" s="786">
        <f>IFERROR((INDEX(METADATA!$T$2:$T$20,MATCH(B3151,METADATA!$S$2:$S$20,0))),0)</f>
        <v>0</v>
      </c>
      <c r="E3151" s="785" t="str">
        <f t="shared" si="147"/>
        <v>HI</v>
      </c>
      <c r="F3151" s="786">
        <f>VLOOKUP(C3151,METADATA!$A$5:$H$29,IF(E3151="HI",2,IF(E3151="LO",6,10))+IF(D3151=1,2,IF(D3151=7,1,(IF(WEEKDAY(B3151)=1,2,IF(WEEKDAY(B3151)=7,1,0))))))</f>
        <v>3</v>
      </c>
      <c r="G3151" s="786">
        <f>VLOOKUP(C3151,METADATA!$J$5:$Q$29,IF(E3151="HI",2,IF(E3151="LO",6,10))+IF(D3151=1,2,IF(D3151=7,1,(IF(WEEKDAY(B3151)=1,2,IF(WEEKDAY(B3151)=7,1,0))))))</f>
        <v>3</v>
      </c>
      <c r="H3151" s="787">
        <v>8842</v>
      </c>
      <c r="I3151" s="788">
        <v>4165.9349670410156</v>
      </c>
      <c r="K3151" s="795">
        <v>0</v>
      </c>
      <c r="M3151" s="798">
        <f t="shared" si="148"/>
        <v>9774.2507717786229</v>
      </c>
      <c r="N3151" s="303"/>
      <c r="S3151" s="786">
        <v>0</v>
      </c>
      <c r="T3151" s="781">
        <f>VLOOKUP(C3151,METADATA!$J$5:$Q$29,IF(E3151="HI",2,IF(E3151="LO",6,10))+IF(S3151=1,2,IF(D3151=7,1,(IF(WEEKDAY(B3151)=1,2,IF(WEEKDAY(B3151)=7,1,0))))))</f>
        <v>3</v>
      </c>
      <c r="U3151" s="781">
        <f>VLOOKUP(C3151,METADATA!$A$5:$H$29,IF(E3151="HI",2,IF(E3151="LO",6,10))+IF(S3151=1,2,IF(D3151=7,1,(IF(WEEKDAY(B3151)=1,2,IF(WEEKDAY(B3151)=7,1,0))))))</f>
        <v>3</v>
      </c>
    </row>
    <row r="3152" spans="2:21" ht="13.95" customHeight="1" x14ac:dyDescent="0.25">
      <c r="B3152" s="784">
        <f t="shared" si="146"/>
        <v>45514</v>
      </c>
      <c r="C3152" s="785">
        <v>4</v>
      </c>
      <c r="D3152" s="786">
        <f>IFERROR((INDEX(METADATA!$T$2:$T$20,MATCH(B3152,METADATA!$S$2:$S$20,0))),0)</f>
        <v>0</v>
      </c>
      <c r="E3152" s="785" t="str">
        <f t="shared" si="147"/>
        <v>HI</v>
      </c>
      <c r="F3152" s="786">
        <f>VLOOKUP(C3152,METADATA!$A$5:$H$29,IF(E3152="HI",2,IF(E3152="LO",6,10))+IF(D3152=1,2,IF(D3152=7,1,(IF(WEEKDAY(B3152)=1,2,IF(WEEKDAY(B3152)=7,1,0))))))</f>
        <v>3</v>
      </c>
      <c r="G3152" s="786">
        <f>VLOOKUP(C3152,METADATA!$J$5:$Q$29,IF(E3152="HI",2,IF(E3152="LO",6,10))+IF(D3152=1,2,IF(D3152=7,1,(IF(WEEKDAY(B3152)=1,2,IF(WEEKDAY(B3152)=7,1,0))))))</f>
        <v>3</v>
      </c>
      <c r="H3152" s="787">
        <v>8940.5</v>
      </c>
      <c r="I3152" s="788">
        <v>4252.7250061035156</v>
      </c>
      <c r="K3152" s="795">
        <v>0</v>
      </c>
      <c r="M3152" s="798">
        <f t="shared" si="148"/>
        <v>9900.414649272936</v>
      </c>
      <c r="N3152" s="303"/>
      <c r="S3152" s="786">
        <v>0</v>
      </c>
      <c r="T3152" s="781">
        <f>VLOOKUP(C3152,METADATA!$J$5:$Q$29,IF(E3152="HI",2,IF(E3152="LO",6,10))+IF(S3152=1,2,IF(D3152=7,1,(IF(WEEKDAY(B3152)=1,2,IF(WEEKDAY(B3152)=7,1,0))))))</f>
        <v>3</v>
      </c>
      <c r="U3152" s="781">
        <f>VLOOKUP(C3152,METADATA!$A$5:$H$29,IF(E3152="HI",2,IF(E3152="LO",6,10))+IF(S3152=1,2,IF(D3152=7,1,(IF(WEEKDAY(B3152)=1,2,IF(WEEKDAY(B3152)=7,1,0))))))</f>
        <v>3</v>
      </c>
    </row>
    <row r="3153" spans="2:21" ht="13.95" customHeight="1" x14ac:dyDescent="0.25">
      <c r="B3153" s="784">
        <f t="shared" si="146"/>
        <v>45514</v>
      </c>
      <c r="C3153" s="785">
        <v>5</v>
      </c>
      <c r="D3153" s="786">
        <f>IFERROR((INDEX(METADATA!$T$2:$T$20,MATCH(B3153,METADATA!$S$2:$S$20,0))),0)</f>
        <v>0</v>
      </c>
      <c r="E3153" s="785" t="str">
        <f t="shared" si="147"/>
        <v>HI</v>
      </c>
      <c r="F3153" s="786">
        <f>VLOOKUP(C3153,METADATA!$A$5:$H$29,IF(E3153="HI",2,IF(E3153="LO",6,10))+IF(D3153=1,2,IF(D3153=7,1,(IF(WEEKDAY(B3153)=1,2,IF(WEEKDAY(B3153)=7,1,0))))))</f>
        <v>3</v>
      </c>
      <c r="G3153" s="786">
        <f>VLOOKUP(C3153,METADATA!$J$5:$Q$29,IF(E3153="HI",2,IF(E3153="LO",6,10))+IF(D3153=1,2,IF(D3153=7,1,(IF(WEEKDAY(B3153)=1,2,IF(WEEKDAY(B3153)=7,1,0))))))</f>
        <v>3</v>
      </c>
      <c r="H3153" s="787">
        <v>9483</v>
      </c>
      <c r="I3153" s="788">
        <v>4058.7850341796875</v>
      </c>
      <c r="K3153" s="795">
        <v>870.51250000000005</v>
      </c>
      <c r="M3153" s="798">
        <f t="shared" si="148"/>
        <v>10315.087248961156</v>
      </c>
      <c r="N3153" s="303"/>
      <c r="S3153" s="786">
        <v>0</v>
      </c>
      <c r="T3153" s="781">
        <f>VLOOKUP(C3153,METADATA!$J$5:$Q$29,IF(E3153="HI",2,IF(E3153="LO",6,10))+IF(S3153=1,2,IF(D3153=7,1,(IF(WEEKDAY(B3153)=1,2,IF(WEEKDAY(B3153)=7,1,0))))))</f>
        <v>3</v>
      </c>
      <c r="U3153" s="781">
        <f>VLOOKUP(C3153,METADATA!$A$5:$H$29,IF(E3153="HI",2,IF(E3153="LO",6,10))+IF(S3153=1,2,IF(D3153=7,1,(IF(WEEKDAY(B3153)=1,2,IF(WEEKDAY(B3153)=7,1,0))))))</f>
        <v>3</v>
      </c>
    </row>
    <row r="3154" spans="2:21" ht="13.95" customHeight="1" x14ac:dyDescent="0.25">
      <c r="B3154" s="784">
        <f t="shared" si="146"/>
        <v>45514</v>
      </c>
      <c r="C3154" s="785">
        <v>6</v>
      </c>
      <c r="D3154" s="786">
        <f>IFERROR((INDEX(METADATA!$T$2:$T$20,MATCH(B3154,METADATA!$S$2:$S$20,0))),0)</f>
        <v>0</v>
      </c>
      <c r="E3154" s="785" t="str">
        <f t="shared" si="147"/>
        <v>HI</v>
      </c>
      <c r="F3154" s="786">
        <f>VLOOKUP(C3154,METADATA!$A$5:$H$29,IF(E3154="HI",2,IF(E3154="LO",6,10))+IF(D3154=1,2,IF(D3154=7,1,(IF(WEEKDAY(B3154)=1,2,IF(WEEKDAY(B3154)=7,1,0))))))</f>
        <v>3</v>
      </c>
      <c r="G3154" s="786">
        <f>VLOOKUP(C3154,METADATA!$J$5:$Q$29,IF(E3154="HI",2,IF(E3154="LO",6,10))+IF(D3154=1,2,IF(D3154=7,1,(IF(WEEKDAY(B3154)=1,2,IF(WEEKDAY(B3154)=7,1,0))))))</f>
        <v>3</v>
      </c>
      <c r="H3154" s="787">
        <v>9851.75</v>
      </c>
      <c r="I3154" s="788">
        <v>3766.4750366210938</v>
      </c>
      <c r="K3154" s="795">
        <v>865.8125</v>
      </c>
      <c r="M3154" s="798">
        <f t="shared" si="148"/>
        <v>10547.194521008412</v>
      </c>
      <c r="N3154" s="303"/>
      <c r="S3154" s="786">
        <v>0</v>
      </c>
      <c r="T3154" s="781">
        <f>VLOOKUP(C3154,METADATA!$J$5:$Q$29,IF(E3154="HI",2,IF(E3154="LO",6,10))+IF(S3154=1,2,IF(D3154=7,1,(IF(WEEKDAY(B3154)=1,2,IF(WEEKDAY(B3154)=7,1,0))))))</f>
        <v>3</v>
      </c>
      <c r="U3154" s="781">
        <f>VLOOKUP(C3154,METADATA!$A$5:$H$29,IF(E3154="HI",2,IF(E3154="LO",6,10))+IF(S3154=1,2,IF(D3154=7,1,(IF(WEEKDAY(B3154)=1,2,IF(WEEKDAY(B3154)=7,1,0))))))</f>
        <v>3</v>
      </c>
    </row>
    <row r="3155" spans="2:21" ht="13.95" customHeight="1" x14ac:dyDescent="0.25">
      <c r="B3155" s="784">
        <f t="shared" si="146"/>
        <v>45514</v>
      </c>
      <c r="C3155" s="785">
        <v>7</v>
      </c>
      <c r="D3155" s="786">
        <f>IFERROR((INDEX(METADATA!$T$2:$T$20,MATCH(B3155,METADATA!$S$2:$S$20,0))),0)</f>
        <v>0</v>
      </c>
      <c r="E3155" s="785" t="str">
        <f t="shared" si="147"/>
        <v>HI</v>
      </c>
      <c r="F3155" s="786">
        <f>VLOOKUP(C3155,METADATA!$A$5:$H$29,IF(E3155="HI",2,IF(E3155="LO",6,10))+IF(D3155=1,2,IF(D3155=7,1,(IF(WEEKDAY(B3155)=1,2,IF(WEEKDAY(B3155)=7,1,0))))))</f>
        <v>2</v>
      </c>
      <c r="G3155" s="786">
        <f>VLOOKUP(C3155,METADATA!$J$5:$Q$29,IF(E3155="HI",2,IF(E3155="LO",6,10))+IF(D3155=1,2,IF(D3155=7,1,(IF(WEEKDAY(B3155)=1,2,IF(WEEKDAY(B3155)=7,1,0))))))</f>
        <v>2</v>
      </c>
      <c r="H3155" s="787">
        <v>11468</v>
      </c>
      <c r="I3155" s="788">
        <v>3115.3924560546875</v>
      </c>
      <c r="K3155" s="795">
        <v>834.63750000000005</v>
      </c>
      <c r="M3155" s="798">
        <f t="shared" si="148"/>
        <v>11883.631353893576</v>
      </c>
      <c r="N3155" s="303"/>
      <c r="S3155" s="786">
        <v>0</v>
      </c>
      <c r="T3155" s="781">
        <f>VLOOKUP(C3155,METADATA!$J$5:$Q$29,IF(E3155="HI",2,IF(E3155="LO",6,10))+IF(S3155=1,2,IF(D3155=7,1,(IF(WEEKDAY(B3155)=1,2,IF(WEEKDAY(B3155)=7,1,0))))))</f>
        <v>2</v>
      </c>
      <c r="U3155" s="781">
        <f>VLOOKUP(C3155,METADATA!$A$5:$H$29,IF(E3155="HI",2,IF(E3155="LO",6,10))+IF(S3155=1,2,IF(D3155=7,1,(IF(WEEKDAY(B3155)=1,2,IF(WEEKDAY(B3155)=7,1,0))))))</f>
        <v>2</v>
      </c>
    </row>
    <row r="3156" spans="2:21" ht="13.95" customHeight="1" x14ac:dyDescent="0.25">
      <c r="B3156" s="784">
        <f t="shared" si="146"/>
        <v>45514</v>
      </c>
      <c r="C3156" s="785">
        <v>8</v>
      </c>
      <c r="D3156" s="786">
        <f>IFERROR((INDEX(METADATA!$T$2:$T$20,MATCH(B3156,METADATA!$S$2:$S$20,0))),0)</f>
        <v>0</v>
      </c>
      <c r="E3156" s="785" t="str">
        <f t="shared" si="147"/>
        <v>HI</v>
      </c>
      <c r="F3156" s="786">
        <f>VLOOKUP(C3156,METADATA!$A$5:$H$29,IF(E3156="HI",2,IF(E3156="LO",6,10))+IF(D3156=1,2,IF(D3156=7,1,(IF(WEEKDAY(B3156)=1,2,IF(WEEKDAY(B3156)=7,1,0))))))</f>
        <v>2</v>
      </c>
      <c r="G3156" s="786">
        <f>VLOOKUP(C3156,METADATA!$J$5:$Q$29,IF(E3156="HI",2,IF(E3156="LO",6,10))+IF(D3156=1,2,IF(D3156=7,1,(IF(WEEKDAY(B3156)=1,2,IF(WEEKDAY(B3156)=7,1,0))))))</f>
        <v>2</v>
      </c>
      <c r="H3156" s="787">
        <v>13482.5</v>
      </c>
      <c r="I3156" s="788">
        <v>4175.0700073242188</v>
      </c>
      <c r="K3156" s="795">
        <v>847.33749999999998</v>
      </c>
      <c r="M3156" s="798">
        <f t="shared" si="148"/>
        <v>14114.142404555023</v>
      </c>
      <c r="N3156" s="303"/>
      <c r="S3156" s="786">
        <v>0</v>
      </c>
      <c r="T3156" s="781">
        <f>VLOOKUP(C3156,METADATA!$J$5:$Q$29,IF(E3156="HI",2,IF(E3156="LO",6,10))+IF(S3156=1,2,IF(D3156=7,1,(IF(WEEKDAY(B3156)=1,2,IF(WEEKDAY(B3156)=7,1,0))))))</f>
        <v>2</v>
      </c>
      <c r="U3156" s="781">
        <f>VLOOKUP(C3156,METADATA!$A$5:$H$29,IF(E3156="HI",2,IF(E3156="LO",6,10))+IF(S3156=1,2,IF(D3156=7,1,(IF(WEEKDAY(B3156)=1,2,IF(WEEKDAY(B3156)=7,1,0))))))</f>
        <v>2</v>
      </c>
    </row>
    <row r="3157" spans="2:21" ht="13.95" customHeight="1" x14ac:dyDescent="0.25">
      <c r="B3157" s="784">
        <f t="shared" si="146"/>
        <v>45514</v>
      </c>
      <c r="C3157" s="785">
        <v>9</v>
      </c>
      <c r="D3157" s="786">
        <f>IFERROR((INDEX(METADATA!$T$2:$T$20,MATCH(B3157,METADATA!$S$2:$S$20,0))),0)</f>
        <v>0</v>
      </c>
      <c r="E3157" s="785" t="str">
        <f t="shared" si="147"/>
        <v>HI</v>
      </c>
      <c r="F3157" s="786">
        <f>VLOOKUP(C3157,METADATA!$A$5:$H$29,IF(E3157="HI",2,IF(E3157="LO",6,10))+IF(D3157=1,2,IF(D3157=7,1,(IF(WEEKDAY(B3157)=1,2,IF(WEEKDAY(B3157)=7,1,0))))))</f>
        <v>2</v>
      </c>
      <c r="G3157" s="786">
        <f>VLOOKUP(C3157,METADATA!$J$5:$Q$29,IF(E3157="HI",2,IF(E3157="LO",6,10))+IF(D3157=1,2,IF(D3157=7,1,(IF(WEEKDAY(B3157)=1,2,IF(WEEKDAY(B3157)=7,1,0))))))</f>
        <v>2</v>
      </c>
      <c r="H3157" s="787">
        <v>13992.5</v>
      </c>
      <c r="I3157" s="788">
        <v>4342.8798522949219</v>
      </c>
      <c r="K3157" s="795">
        <v>851.61249999999995</v>
      </c>
      <c r="M3157" s="798">
        <f t="shared" si="148"/>
        <v>14650.961117328417</v>
      </c>
      <c r="N3157" s="303"/>
      <c r="S3157" s="786">
        <v>0</v>
      </c>
      <c r="T3157" s="781">
        <f>VLOOKUP(C3157,METADATA!$J$5:$Q$29,IF(E3157="HI",2,IF(E3157="LO",6,10))+IF(S3157=1,2,IF(D3157=7,1,(IF(WEEKDAY(B3157)=1,2,IF(WEEKDAY(B3157)=7,1,0))))))</f>
        <v>2</v>
      </c>
      <c r="U3157" s="781">
        <f>VLOOKUP(C3157,METADATA!$A$5:$H$29,IF(E3157="HI",2,IF(E3157="LO",6,10))+IF(S3157=1,2,IF(D3157=7,1,(IF(WEEKDAY(B3157)=1,2,IF(WEEKDAY(B3157)=7,1,0))))))</f>
        <v>2</v>
      </c>
    </row>
    <row r="3158" spans="2:21" ht="13.95" customHeight="1" x14ac:dyDescent="0.25">
      <c r="B3158" s="784">
        <f t="shared" si="146"/>
        <v>45514</v>
      </c>
      <c r="C3158" s="785">
        <v>10</v>
      </c>
      <c r="D3158" s="786">
        <f>IFERROR((INDEX(METADATA!$T$2:$T$20,MATCH(B3158,METADATA!$S$2:$S$20,0))),0)</f>
        <v>0</v>
      </c>
      <c r="E3158" s="785" t="str">
        <f t="shared" si="147"/>
        <v>HI</v>
      </c>
      <c r="F3158" s="786">
        <f>VLOOKUP(C3158,METADATA!$A$5:$H$29,IF(E3158="HI",2,IF(E3158="LO",6,10))+IF(D3158=1,2,IF(D3158=7,1,(IF(WEEKDAY(B3158)=1,2,IF(WEEKDAY(B3158)=7,1,0))))))</f>
        <v>2</v>
      </c>
      <c r="G3158" s="786">
        <f>VLOOKUP(C3158,METADATA!$J$5:$Q$29,IF(E3158="HI",2,IF(E3158="LO",6,10))+IF(D3158=1,2,IF(D3158=7,1,(IF(WEEKDAY(B3158)=1,2,IF(WEEKDAY(B3158)=7,1,0))))))</f>
        <v>2</v>
      </c>
      <c r="H3158" s="787">
        <v>14183</v>
      </c>
      <c r="I3158" s="788">
        <v>4369.3099670410156</v>
      </c>
      <c r="K3158" s="795">
        <v>856.5</v>
      </c>
      <c r="M3158" s="798">
        <f t="shared" si="148"/>
        <v>14840.766778980254</v>
      </c>
      <c r="N3158" s="303"/>
      <c r="S3158" s="786">
        <v>0</v>
      </c>
      <c r="T3158" s="781">
        <f>VLOOKUP(C3158,METADATA!$J$5:$Q$29,IF(E3158="HI",2,IF(E3158="LO",6,10))+IF(S3158=1,2,IF(D3158=7,1,(IF(WEEKDAY(B3158)=1,2,IF(WEEKDAY(B3158)=7,1,0))))))</f>
        <v>2</v>
      </c>
      <c r="U3158" s="781">
        <f>VLOOKUP(C3158,METADATA!$A$5:$H$29,IF(E3158="HI",2,IF(E3158="LO",6,10))+IF(S3158=1,2,IF(D3158=7,1,(IF(WEEKDAY(B3158)=1,2,IF(WEEKDAY(B3158)=7,1,0))))))</f>
        <v>2</v>
      </c>
    </row>
    <row r="3159" spans="2:21" ht="13.95" customHeight="1" x14ac:dyDescent="0.25">
      <c r="B3159" s="784">
        <f t="shared" si="146"/>
        <v>45514</v>
      </c>
      <c r="C3159" s="785">
        <v>11</v>
      </c>
      <c r="D3159" s="786">
        <f>IFERROR((INDEX(METADATA!$T$2:$T$20,MATCH(B3159,METADATA!$S$2:$S$20,0))),0)</f>
        <v>0</v>
      </c>
      <c r="E3159" s="785" t="str">
        <f t="shared" si="147"/>
        <v>HI</v>
      </c>
      <c r="F3159" s="786">
        <f>VLOOKUP(C3159,METADATA!$A$5:$H$29,IF(E3159="HI",2,IF(E3159="LO",6,10))+IF(D3159=1,2,IF(D3159=7,1,(IF(WEEKDAY(B3159)=1,2,IF(WEEKDAY(B3159)=7,1,0))))))</f>
        <v>2</v>
      </c>
      <c r="G3159" s="786">
        <f>VLOOKUP(C3159,METADATA!$J$5:$Q$29,IF(E3159="HI",2,IF(E3159="LO",6,10))+IF(D3159=1,2,IF(D3159=7,1,(IF(WEEKDAY(B3159)=1,2,IF(WEEKDAY(B3159)=7,1,0))))))</f>
        <v>2</v>
      </c>
      <c r="H3159" s="787">
        <v>14177.5</v>
      </c>
      <c r="I3159" s="788">
        <v>4299.469970703125</v>
      </c>
      <c r="K3159" s="795">
        <v>824.32500000000005</v>
      </c>
      <c r="M3159" s="798">
        <f t="shared" si="148"/>
        <v>14815.091909231543</v>
      </c>
      <c r="N3159" s="303"/>
      <c r="S3159" s="786">
        <v>0</v>
      </c>
      <c r="T3159" s="781">
        <f>VLOOKUP(C3159,METADATA!$J$5:$Q$29,IF(E3159="HI",2,IF(E3159="LO",6,10))+IF(S3159=1,2,IF(D3159=7,1,(IF(WEEKDAY(B3159)=1,2,IF(WEEKDAY(B3159)=7,1,0))))))</f>
        <v>2</v>
      </c>
      <c r="U3159" s="781">
        <f>VLOOKUP(C3159,METADATA!$A$5:$H$29,IF(E3159="HI",2,IF(E3159="LO",6,10))+IF(S3159=1,2,IF(D3159=7,1,(IF(WEEKDAY(B3159)=1,2,IF(WEEKDAY(B3159)=7,1,0))))))</f>
        <v>2</v>
      </c>
    </row>
    <row r="3160" spans="2:21" ht="13.95" customHeight="1" x14ac:dyDescent="0.25">
      <c r="B3160" s="784">
        <f t="shared" si="146"/>
        <v>45514</v>
      </c>
      <c r="C3160" s="785">
        <v>12</v>
      </c>
      <c r="D3160" s="786">
        <f>IFERROR((INDEX(METADATA!$T$2:$T$20,MATCH(B3160,METADATA!$S$2:$S$20,0))),0)</f>
        <v>0</v>
      </c>
      <c r="E3160" s="785" t="str">
        <f t="shared" si="147"/>
        <v>HI</v>
      </c>
      <c r="F3160" s="786">
        <f>VLOOKUP(C3160,METADATA!$A$5:$H$29,IF(E3160="HI",2,IF(E3160="LO",6,10))+IF(D3160=1,2,IF(D3160=7,1,(IF(WEEKDAY(B3160)=1,2,IF(WEEKDAY(B3160)=7,1,0))))))</f>
        <v>3</v>
      </c>
      <c r="G3160" s="786">
        <f>VLOOKUP(C3160,METADATA!$J$5:$Q$29,IF(E3160="HI",2,IF(E3160="LO",6,10))+IF(D3160=1,2,IF(D3160=7,1,(IF(WEEKDAY(B3160)=1,2,IF(WEEKDAY(B3160)=7,1,0))))))</f>
        <v>3</v>
      </c>
      <c r="H3160" s="787">
        <v>13776</v>
      </c>
      <c r="I3160" s="788">
        <v>4304.2799987792969</v>
      </c>
      <c r="K3160" s="795">
        <v>882.73749999999995</v>
      </c>
      <c r="M3160" s="798">
        <f t="shared" si="148"/>
        <v>14432.77528086305</v>
      </c>
      <c r="N3160" s="303"/>
      <c r="S3160" s="786">
        <v>0</v>
      </c>
      <c r="T3160" s="781">
        <f>VLOOKUP(C3160,METADATA!$J$5:$Q$29,IF(E3160="HI",2,IF(E3160="LO",6,10))+IF(S3160=1,2,IF(D3160=7,1,(IF(WEEKDAY(B3160)=1,2,IF(WEEKDAY(B3160)=7,1,0))))))</f>
        <v>3</v>
      </c>
      <c r="U3160" s="781">
        <f>VLOOKUP(C3160,METADATA!$A$5:$H$29,IF(E3160="HI",2,IF(E3160="LO",6,10))+IF(S3160=1,2,IF(D3160=7,1,(IF(WEEKDAY(B3160)=1,2,IF(WEEKDAY(B3160)=7,1,0))))))</f>
        <v>3</v>
      </c>
    </row>
    <row r="3161" spans="2:21" ht="13.95" customHeight="1" x14ac:dyDescent="0.25">
      <c r="B3161" s="784">
        <f t="shared" si="146"/>
        <v>45514</v>
      </c>
      <c r="C3161" s="785">
        <v>13</v>
      </c>
      <c r="D3161" s="786">
        <f>IFERROR((INDEX(METADATA!$T$2:$T$20,MATCH(B3161,METADATA!$S$2:$S$20,0))),0)</f>
        <v>0</v>
      </c>
      <c r="E3161" s="785" t="str">
        <f t="shared" si="147"/>
        <v>HI</v>
      </c>
      <c r="F3161" s="786">
        <f>VLOOKUP(C3161,METADATA!$A$5:$H$29,IF(E3161="HI",2,IF(E3161="LO",6,10))+IF(D3161=1,2,IF(D3161=7,1,(IF(WEEKDAY(B3161)=1,2,IF(WEEKDAY(B3161)=7,1,0))))))</f>
        <v>3</v>
      </c>
      <c r="G3161" s="786">
        <f>VLOOKUP(C3161,METADATA!$J$5:$Q$29,IF(E3161="HI",2,IF(E3161="LO",6,10))+IF(D3161=1,2,IF(D3161=7,1,(IF(WEEKDAY(B3161)=1,2,IF(WEEKDAY(B3161)=7,1,0))))))</f>
        <v>3</v>
      </c>
      <c r="H3161" s="787">
        <v>13286.5</v>
      </c>
      <c r="I3161" s="788">
        <v>3943.4449768066406</v>
      </c>
      <c r="K3161" s="795">
        <v>909.3125</v>
      </c>
      <c r="M3161" s="798">
        <f t="shared" si="148"/>
        <v>13859.359311854987</v>
      </c>
      <c r="N3161" s="303"/>
      <c r="S3161" s="786">
        <v>0</v>
      </c>
      <c r="T3161" s="781">
        <f>VLOOKUP(C3161,METADATA!$J$5:$Q$29,IF(E3161="HI",2,IF(E3161="LO",6,10))+IF(S3161=1,2,IF(D3161=7,1,(IF(WEEKDAY(B3161)=1,2,IF(WEEKDAY(B3161)=7,1,0))))))</f>
        <v>3</v>
      </c>
      <c r="U3161" s="781">
        <f>VLOOKUP(C3161,METADATA!$A$5:$H$29,IF(E3161="HI",2,IF(E3161="LO",6,10))+IF(S3161=1,2,IF(D3161=7,1,(IF(WEEKDAY(B3161)=1,2,IF(WEEKDAY(B3161)=7,1,0))))))</f>
        <v>3</v>
      </c>
    </row>
    <row r="3162" spans="2:21" ht="13.95" customHeight="1" x14ac:dyDescent="0.25">
      <c r="B3162" s="784">
        <f t="shared" si="146"/>
        <v>45514</v>
      </c>
      <c r="C3162" s="785">
        <v>14</v>
      </c>
      <c r="D3162" s="786">
        <f>IFERROR((INDEX(METADATA!$T$2:$T$20,MATCH(B3162,METADATA!$S$2:$S$20,0))),0)</f>
        <v>0</v>
      </c>
      <c r="E3162" s="785" t="str">
        <f t="shared" si="147"/>
        <v>HI</v>
      </c>
      <c r="F3162" s="786">
        <f>VLOOKUP(C3162,METADATA!$A$5:$H$29,IF(E3162="HI",2,IF(E3162="LO",6,10))+IF(D3162=1,2,IF(D3162=7,1,(IF(WEEKDAY(B3162)=1,2,IF(WEEKDAY(B3162)=7,1,0))))))</f>
        <v>3</v>
      </c>
      <c r="G3162" s="786">
        <f>VLOOKUP(C3162,METADATA!$J$5:$Q$29,IF(E3162="HI",2,IF(E3162="LO",6,10))+IF(D3162=1,2,IF(D3162=7,1,(IF(WEEKDAY(B3162)=1,2,IF(WEEKDAY(B3162)=7,1,0))))))</f>
        <v>3</v>
      </c>
      <c r="H3162" s="787">
        <v>12866.25</v>
      </c>
      <c r="I3162" s="788">
        <v>2901.9824523925781</v>
      </c>
      <c r="K3162" s="795">
        <v>905.6</v>
      </c>
      <c r="M3162" s="798">
        <f t="shared" si="148"/>
        <v>13189.461369460636</v>
      </c>
      <c r="N3162" s="303"/>
      <c r="S3162" s="786">
        <v>0</v>
      </c>
      <c r="T3162" s="781">
        <f>VLOOKUP(C3162,METADATA!$J$5:$Q$29,IF(E3162="HI",2,IF(E3162="LO",6,10))+IF(S3162=1,2,IF(D3162=7,1,(IF(WEEKDAY(B3162)=1,2,IF(WEEKDAY(B3162)=7,1,0))))))</f>
        <v>3</v>
      </c>
      <c r="U3162" s="781">
        <f>VLOOKUP(C3162,METADATA!$A$5:$H$29,IF(E3162="HI",2,IF(E3162="LO",6,10))+IF(S3162=1,2,IF(D3162=7,1,(IF(WEEKDAY(B3162)=1,2,IF(WEEKDAY(B3162)=7,1,0))))))</f>
        <v>3</v>
      </c>
    </row>
    <row r="3163" spans="2:21" ht="13.95" customHeight="1" x14ac:dyDescent="0.25">
      <c r="B3163" s="784">
        <f t="shared" si="146"/>
        <v>45514</v>
      </c>
      <c r="C3163" s="785">
        <v>15</v>
      </c>
      <c r="D3163" s="786">
        <f>IFERROR((INDEX(METADATA!$T$2:$T$20,MATCH(B3163,METADATA!$S$2:$S$20,0))),0)</f>
        <v>0</v>
      </c>
      <c r="E3163" s="785" t="str">
        <f t="shared" si="147"/>
        <v>HI</v>
      </c>
      <c r="F3163" s="786">
        <f>VLOOKUP(C3163,METADATA!$A$5:$H$29,IF(E3163="HI",2,IF(E3163="LO",6,10))+IF(D3163=1,2,IF(D3163=7,1,(IF(WEEKDAY(B3163)=1,2,IF(WEEKDAY(B3163)=7,1,0))))))</f>
        <v>3</v>
      </c>
      <c r="G3163" s="786">
        <f>VLOOKUP(C3163,METADATA!$J$5:$Q$29,IF(E3163="HI",2,IF(E3163="LO",6,10))+IF(D3163=1,2,IF(D3163=7,1,(IF(WEEKDAY(B3163)=1,2,IF(WEEKDAY(B3163)=7,1,0))))))</f>
        <v>3</v>
      </c>
      <c r="H3163" s="787">
        <v>12695</v>
      </c>
      <c r="I3163" s="788">
        <v>2677.7050170898438</v>
      </c>
      <c r="K3163" s="795">
        <v>913.98749999999995</v>
      </c>
      <c r="M3163" s="798">
        <f t="shared" si="148"/>
        <v>12974.325768938752</v>
      </c>
      <c r="N3163" s="303"/>
      <c r="S3163" s="786">
        <v>0</v>
      </c>
      <c r="T3163" s="781">
        <f>VLOOKUP(C3163,METADATA!$J$5:$Q$29,IF(E3163="HI",2,IF(E3163="LO",6,10))+IF(S3163=1,2,IF(D3163=7,1,(IF(WEEKDAY(B3163)=1,2,IF(WEEKDAY(B3163)=7,1,0))))))</f>
        <v>3</v>
      </c>
      <c r="U3163" s="781">
        <f>VLOOKUP(C3163,METADATA!$A$5:$H$29,IF(E3163="HI",2,IF(E3163="LO",6,10))+IF(S3163=1,2,IF(D3163=7,1,(IF(WEEKDAY(B3163)=1,2,IF(WEEKDAY(B3163)=7,1,0))))))</f>
        <v>3</v>
      </c>
    </row>
    <row r="3164" spans="2:21" ht="13.95" customHeight="1" x14ac:dyDescent="0.25">
      <c r="B3164" s="784">
        <f t="shared" ref="B3164:B3227" si="149">B3140+1</f>
        <v>45514</v>
      </c>
      <c r="C3164" s="785">
        <v>16</v>
      </c>
      <c r="D3164" s="786">
        <f>IFERROR((INDEX(METADATA!$T$2:$T$20,MATCH(B3164,METADATA!$S$2:$S$20,0))),0)</f>
        <v>0</v>
      </c>
      <c r="E3164" s="785" t="str">
        <f t="shared" si="147"/>
        <v>HI</v>
      </c>
      <c r="F3164" s="786">
        <f>VLOOKUP(C3164,METADATA!$A$5:$H$29,IF(E3164="HI",2,IF(E3164="LO",6,10))+IF(D3164=1,2,IF(D3164=7,1,(IF(WEEKDAY(B3164)=1,2,IF(WEEKDAY(B3164)=7,1,0))))))</f>
        <v>3</v>
      </c>
      <c r="G3164" s="786">
        <f>VLOOKUP(C3164,METADATA!$J$5:$Q$29,IF(E3164="HI",2,IF(E3164="LO",6,10))+IF(D3164=1,2,IF(D3164=7,1,(IF(WEEKDAY(B3164)=1,2,IF(WEEKDAY(B3164)=7,1,0))))))</f>
        <v>3</v>
      </c>
      <c r="H3164" s="787">
        <v>12780.5</v>
      </c>
      <c r="I3164" s="788">
        <v>2715.0725402832031</v>
      </c>
      <c r="K3164" s="795">
        <v>902.26250000000005</v>
      </c>
      <c r="M3164" s="798">
        <f t="shared" si="148"/>
        <v>13065.710816828907</v>
      </c>
      <c r="N3164" s="303"/>
      <c r="S3164" s="786">
        <v>0</v>
      </c>
      <c r="T3164" s="781">
        <f>VLOOKUP(C3164,METADATA!$J$5:$Q$29,IF(E3164="HI",2,IF(E3164="LO",6,10))+IF(S3164=1,2,IF(D3164=7,1,(IF(WEEKDAY(B3164)=1,2,IF(WEEKDAY(B3164)=7,1,0))))))</f>
        <v>3</v>
      </c>
      <c r="U3164" s="781">
        <f>VLOOKUP(C3164,METADATA!$A$5:$H$29,IF(E3164="HI",2,IF(E3164="LO",6,10))+IF(S3164=1,2,IF(D3164=7,1,(IF(WEEKDAY(B3164)=1,2,IF(WEEKDAY(B3164)=7,1,0))))))</f>
        <v>3</v>
      </c>
    </row>
    <row r="3165" spans="2:21" ht="13.95" customHeight="1" x14ac:dyDescent="0.25">
      <c r="B3165" s="784">
        <f t="shared" si="149"/>
        <v>45514</v>
      </c>
      <c r="C3165" s="785">
        <v>17</v>
      </c>
      <c r="D3165" s="786">
        <f>IFERROR((INDEX(METADATA!$T$2:$T$20,MATCH(B3165,METADATA!$S$2:$S$20,0))),0)</f>
        <v>0</v>
      </c>
      <c r="E3165" s="785" t="str">
        <f t="shared" si="147"/>
        <v>HI</v>
      </c>
      <c r="F3165" s="786">
        <f>VLOOKUP(C3165,METADATA!$A$5:$H$29,IF(E3165="HI",2,IF(E3165="LO",6,10))+IF(D3165=1,2,IF(D3165=7,1,(IF(WEEKDAY(B3165)=1,2,IF(WEEKDAY(B3165)=7,1,0))))))</f>
        <v>2</v>
      </c>
      <c r="G3165" s="786">
        <f>VLOOKUP(C3165,METADATA!$J$5:$Q$29,IF(E3165="HI",2,IF(E3165="LO",6,10))+IF(D3165=1,2,IF(D3165=7,1,(IF(WEEKDAY(B3165)=1,2,IF(WEEKDAY(B3165)=7,1,0))))))</f>
        <v>3</v>
      </c>
      <c r="H3165" s="787">
        <v>12726.5</v>
      </c>
      <c r="I3165" s="788">
        <v>3186.3600463867188</v>
      </c>
      <c r="K3165" s="795">
        <v>933.76250000000005</v>
      </c>
      <c r="M3165" s="798">
        <f t="shared" si="148"/>
        <v>13119.325157766674</v>
      </c>
      <c r="N3165" s="303"/>
      <c r="S3165" s="786">
        <v>0</v>
      </c>
      <c r="T3165" s="781">
        <f>VLOOKUP(C3165,METADATA!$J$5:$Q$29,IF(E3165="HI",2,IF(E3165="LO",6,10))+IF(S3165=1,2,IF(D3165=7,1,(IF(WEEKDAY(B3165)=1,2,IF(WEEKDAY(B3165)=7,1,0))))))</f>
        <v>3</v>
      </c>
      <c r="U3165" s="781">
        <f>VLOOKUP(C3165,METADATA!$A$5:$H$29,IF(E3165="HI",2,IF(E3165="LO",6,10))+IF(S3165=1,2,IF(D3165=7,1,(IF(WEEKDAY(B3165)=1,2,IF(WEEKDAY(B3165)=7,1,0))))))</f>
        <v>2</v>
      </c>
    </row>
    <row r="3166" spans="2:21" ht="13.95" customHeight="1" x14ac:dyDescent="0.25">
      <c r="B3166" s="784">
        <f t="shared" si="149"/>
        <v>45514</v>
      </c>
      <c r="C3166" s="785">
        <v>18</v>
      </c>
      <c r="D3166" s="786">
        <f>IFERROR((INDEX(METADATA!$T$2:$T$20,MATCH(B3166,METADATA!$S$2:$S$20,0))),0)</f>
        <v>0</v>
      </c>
      <c r="E3166" s="785" t="str">
        <f t="shared" si="147"/>
        <v>HI</v>
      </c>
      <c r="F3166" s="786">
        <f>VLOOKUP(C3166,METADATA!$A$5:$H$29,IF(E3166="HI",2,IF(E3166="LO",6,10))+IF(D3166=1,2,IF(D3166=7,1,(IF(WEEKDAY(B3166)=1,2,IF(WEEKDAY(B3166)=7,1,0))))))</f>
        <v>2</v>
      </c>
      <c r="G3166" s="786">
        <f>VLOOKUP(C3166,METADATA!$J$5:$Q$29,IF(E3166="HI",2,IF(E3166="LO",6,10))+IF(D3166=1,2,IF(D3166=7,1,(IF(WEEKDAY(B3166)=1,2,IF(WEEKDAY(B3166)=7,1,0))))))</f>
        <v>2</v>
      </c>
      <c r="H3166" s="787">
        <v>12590</v>
      </c>
      <c r="I3166" s="788">
        <v>3204.989990234375</v>
      </c>
      <c r="K3166" s="795">
        <v>0</v>
      </c>
      <c r="M3166" s="798">
        <f t="shared" si="148"/>
        <v>12991.538047417733</v>
      </c>
      <c r="N3166" s="303"/>
      <c r="S3166" s="786">
        <v>0</v>
      </c>
      <c r="T3166" s="781">
        <f>VLOOKUP(C3166,METADATA!$J$5:$Q$29,IF(E3166="HI",2,IF(E3166="LO",6,10))+IF(S3166=1,2,IF(D3166=7,1,(IF(WEEKDAY(B3166)=1,2,IF(WEEKDAY(B3166)=7,1,0))))))</f>
        <v>2</v>
      </c>
      <c r="U3166" s="781">
        <f>VLOOKUP(C3166,METADATA!$A$5:$H$29,IF(E3166="HI",2,IF(E3166="LO",6,10))+IF(S3166=1,2,IF(D3166=7,1,(IF(WEEKDAY(B3166)=1,2,IF(WEEKDAY(B3166)=7,1,0))))))</f>
        <v>2</v>
      </c>
    </row>
    <row r="3167" spans="2:21" ht="13.95" customHeight="1" x14ac:dyDescent="0.25">
      <c r="B3167" s="784">
        <f t="shared" si="149"/>
        <v>45514</v>
      </c>
      <c r="C3167" s="785">
        <v>19</v>
      </c>
      <c r="D3167" s="786">
        <f>IFERROR((INDEX(METADATA!$T$2:$T$20,MATCH(B3167,METADATA!$S$2:$S$20,0))),0)</f>
        <v>0</v>
      </c>
      <c r="E3167" s="785" t="str">
        <f t="shared" si="147"/>
        <v>HI</v>
      </c>
      <c r="F3167" s="786">
        <f>VLOOKUP(C3167,METADATA!$A$5:$H$29,IF(E3167="HI",2,IF(E3167="LO",6,10))+IF(D3167=1,2,IF(D3167=7,1,(IF(WEEKDAY(B3167)=1,2,IF(WEEKDAY(B3167)=7,1,0))))))</f>
        <v>3</v>
      </c>
      <c r="G3167" s="786">
        <f>VLOOKUP(C3167,METADATA!$J$5:$Q$29,IF(E3167="HI",2,IF(E3167="LO",6,10))+IF(D3167=1,2,IF(D3167=7,1,(IF(WEEKDAY(B3167)=1,2,IF(WEEKDAY(B3167)=7,1,0))))))</f>
        <v>2</v>
      </c>
      <c r="H3167" s="787">
        <v>12546.75</v>
      </c>
      <c r="I3167" s="788">
        <v>3773.9300384521484</v>
      </c>
      <c r="K3167" s="795">
        <v>0</v>
      </c>
      <c r="M3167" s="798">
        <f t="shared" si="148"/>
        <v>13102.041195845457</v>
      </c>
      <c r="N3167" s="303"/>
      <c r="S3167" s="786">
        <v>0</v>
      </c>
      <c r="T3167" s="781">
        <f>VLOOKUP(C3167,METADATA!$J$5:$Q$29,IF(E3167="HI",2,IF(E3167="LO",6,10))+IF(S3167=1,2,IF(D3167=7,1,(IF(WEEKDAY(B3167)=1,2,IF(WEEKDAY(B3167)=7,1,0))))))</f>
        <v>2</v>
      </c>
      <c r="U3167" s="781">
        <f>VLOOKUP(C3167,METADATA!$A$5:$H$29,IF(E3167="HI",2,IF(E3167="LO",6,10))+IF(S3167=1,2,IF(D3167=7,1,(IF(WEEKDAY(B3167)=1,2,IF(WEEKDAY(B3167)=7,1,0))))))</f>
        <v>3</v>
      </c>
    </row>
    <row r="3168" spans="2:21" ht="13.95" customHeight="1" x14ac:dyDescent="0.25">
      <c r="B3168" s="784">
        <f t="shared" si="149"/>
        <v>45514</v>
      </c>
      <c r="C3168" s="785">
        <v>20</v>
      </c>
      <c r="D3168" s="786">
        <f>IFERROR((INDEX(METADATA!$T$2:$T$20,MATCH(B3168,METADATA!$S$2:$S$20,0))),0)</f>
        <v>0</v>
      </c>
      <c r="E3168" s="785" t="str">
        <f t="shared" si="147"/>
        <v>HI</v>
      </c>
      <c r="F3168" s="786">
        <f>VLOOKUP(C3168,METADATA!$A$5:$H$29,IF(E3168="HI",2,IF(E3168="LO",6,10))+IF(D3168=1,2,IF(D3168=7,1,(IF(WEEKDAY(B3168)=1,2,IF(WEEKDAY(B3168)=7,1,0))))))</f>
        <v>3</v>
      </c>
      <c r="G3168" s="786">
        <f>VLOOKUP(C3168,METADATA!$J$5:$Q$29,IF(E3168="HI",2,IF(E3168="LO",6,10))+IF(D3168=1,2,IF(D3168=7,1,(IF(WEEKDAY(B3168)=1,2,IF(WEEKDAY(B3168)=7,1,0))))))</f>
        <v>3</v>
      </c>
      <c r="H3168" s="787">
        <v>12402.75</v>
      </c>
      <c r="I3168" s="788">
        <v>4065.2299041748047</v>
      </c>
      <c r="K3168" s="795">
        <v>0</v>
      </c>
      <c r="M3168" s="798">
        <f t="shared" si="148"/>
        <v>13051.984589950185</v>
      </c>
      <c r="N3168" s="303"/>
      <c r="S3168" s="786">
        <v>0</v>
      </c>
      <c r="T3168" s="781">
        <f>VLOOKUP(C3168,METADATA!$J$5:$Q$29,IF(E3168="HI",2,IF(E3168="LO",6,10))+IF(S3168=1,2,IF(D3168=7,1,(IF(WEEKDAY(B3168)=1,2,IF(WEEKDAY(B3168)=7,1,0))))))</f>
        <v>3</v>
      </c>
      <c r="U3168" s="781">
        <f>VLOOKUP(C3168,METADATA!$A$5:$H$29,IF(E3168="HI",2,IF(E3168="LO",6,10))+IF(S3168=1,2,IF(D3168=7,1,(IF(WEEKDAY(B3168)=1,2,IF(WEEKDAY(B3168)=7,1,0))))))</f>
        <v>3</v>
      </c>
    </row>
    <row r="3169" spans="2:21" ht="13.95" customHeight="1" x14ac:dyDescent="0.25">
      <c r="B3169" s="784">
        <f t="shared" si="149"/>
        <v>45514</v>
      </c>
      <c r="C3169" s="785">
        <v>21</v>
      </c>
      <c r="D3169" s="786">
        <f>IFERROR((INDEX(METADATA!$T$2:$T$20,MATCH(B3169,METADATA!$S$2:$S$20,0))),0)</f>
        <v>0</v>
      </c>
      <c r="E3169" s="785" t="str">
        <f t="shared" si="147"/>
        <v>HI</v>
      </c>
      <c r="F3169" s="786">
        <f>VLOOKUP(C3169,METADATA!$A$5:$H$29,IF(E3169="HI",2,IF(E3169="LO",6,10))+IF(D3169=1,2,IF(D3169=7,1,(IF(WEEKDAY(B3169)=1,2,IF(WEEKDAY(B3169)=7,1,0))))))</f>
        <v>3</v>
      </c>
      <c r="G3169" s="786">
        <f>VLOOKUP(C3169,METADATA!$J$5:$Q$29,IF(E3169="HI",2,IF(E3169="LO",6,10))+IF(D3169=1,2,IF(D3169=7,1,(IF(WEEKDAY(B3169)=1,2,IF(WEEKDAY(B3169)=7,1,0))))))</f>
        <v>3</v>
      </c>
      <c r="H3169" s="787">
        <v>11531.5</v>
      </c>
      <c r="I3169" s="788">
        <v>4494.1050109863281</v>
      </c>
      <c r="K3169" s="795">
        <v>0</v>
      </c>
      <c r="M3169" s="798">
        <f t="shared" si="148"/>
        <v>12376.286684614752</v>
      </c>
      <c r="N3169" s="303"/>
      <c r="S3169" s="786">
        <v>0</v>
      </c>
      <c r="T3169" s="781">
        <f>VLOOKUP(C3169,METADATA!$J$5:$Q$29,IF(E3169="HI",2,IF(E3169="LO",6,10))+IF(S3169=1,2,IF(D3169=7,1,(IF(WEEKDAY(B3169)=1,2,IF(WEEKDAY(B3169)=7,1,0))))))</f>
        <v>3</v>
      </c>
      <c r="U3169" s="781">
        <f>VLOOKUP(C3169,METADATA!$A$5:$H$29,IF(E3169="HI",2,IF(E3169="LO",6,10))+IF(S3169=1,2,IF(D3169=7,1,(IF(WEEKDAY(B3169)=1,2,IF(WEEKDAY(B3169)=7,1,0))))))</f>
        <v>3</v>
      </c>
    </row>
    <row r="3170" spans="2:21" ht="13.95" customHeight="1" x14ac:dyDescent="0.25">
      <c r="B3170" s="784">
        <f t="shared" si="149"/>
        <v>45514</v>
      </c>
      <c r="C3170" s="785">
        <v>22</v>
      </c>
      <c r="D3170" s="786">
        <f>IFERROR((INDEX(METADATA!$T$2:$T$20,MATCH(B3170,METADATA!$S$2:$S$20,0))),0)</f>
        <v>0</v>
      </c>
      <c r="E3170" s="785" t="str">
        <f t="shared" si="147"/>
        <v>HI</v>
      </c>
      <c r="F3170" s="786">
        <f>VLOOKUP(C3170,METADATA!$A$5:$H$29,IF(E3170="HI",2,IF(E3170="LO",6,10))+IF(D3170=1,2,IF(D3170=7,1,(IF(WEEKDAY(B3170)=1,2,IF(WEEKDAY(B3170)=7,1,0))))))</f>
        <v>3</v>
      </c>
      <c r="G3170" s="786">
        <f>VLOOKUP(C3170,METADATA!$J$5:$Q$29,IF(E3170="HI",2,IF(E3170="LO",6,10))+IF(D3170=1,2,IF(D3170=7,1,(IF(WEEKDAY(B3170)=1,2,IF(WEEKDAY(B3170)=7,1,0))))))</f>
        <v>3</v>
      </c>
      <c r="H3170" s="787">
        <v>10614.25</v>
      </c>
      <c r="I3170" s="788">
        <v>4585.625</v>
      </c>
      <c r="K3170" s="795">
        <v>0</v>
      </c>
      <c r="M3170" s="798">
        <f t="shared" si="148"/>
        <v>11562.450419488292</v>
      </c>
      <c r="N3170" s="303"/>
      <c r="S3170" s="786">
        <v>0</v>
      </c>
      <c r="T3170" s="781">
        <f>VLOOKUP(C3170,METADATA!$J$5:$Q$29,IF(E3170="HI",2,IF(E3170="LO",6,10))+IF(S3170=1,2,IF(D3170=7,1,(IF(WEEKDAY(B3170)=1,2,IF(WEEKDAY(B3170)=7,1,0))))))</f>
        <v>3</v>
      </c>
      <c r="U3170" s="781">
        <f>VLOOKUP(C3170,METADATA!$A$5:$H$29,IF(E3170="HI",2,IF(E3170="LO",6,10))+IF(S3170=1,2,IF(D3170=7,1,(IF(WEEKDAY(B3170)=1,2,IF(WEEKDAY(B3170)=7,1,0))))))</f>
        <v>3</v>
      </c>
    </row>
    <row r="3171" spans="2:21" ht="13.95" customHeight="1" x14ac:dyDescent="0.25">
      <c r="B3171" s="784">
        <f t="shared" si="149"/>
        <v>45514</v>
      </c>
      <c r="C3171" s="785">
        <v>23</v>
      </c>
      <c r="D3171" s="786">
        <f>IFERROR((INDEX(METADATA!$T$2:$T$20,MATCH(B3171,METADATA!$S$2:$S$20,0))),0)</f>
        <v>0</v>
      </c>
      <c r="E3171" s="785" t="str">
        <f t="shared" si="147"/>
        <v>HI</v>
      </c>
      <c r="F3171" s="786">
        <f>VLOOKUP(C3171,METADATA!$A$5:$H$29,IF(E3171="HI",2,IF(E3171="LO",6,10))+IF(D3171=1,2,IF(D3171=7,1,(IF(WEEKDAY(B3171)=1,2,IF(WEEKDAY(B3171)=7,1,0))))))</f>
        <v>3</v>
      </c>
      <c r="G3171" s="786">
        <f>VLOOKUP(C3171,METADATA!$J$5:$Q$29,IF(E3171="HI",2,IF(E3171="LO",6,10))+IF(D3171=1,2,IF(D3171=7,1,(IF(WEEKDAY(B3171)=1,2,IF(WEEKDAY(B3171)=7,1,0))))))</f>
        <v>3</v>
      </c>
      <c r="H3171" s="787">
        <v>9757.25</v>
      </c>
      <c r="I3171" s="788">
        <v>4408.1649475097656</v>
      </c>
      <c r="K3171" s="795">
        <v>0</v>
      </c>
      <c r="M3171" s="798">
        <f t="shared" si="148"/>
        <v>10706.813053703412</v>
      </c>
      <c r="N3171" s="303"/>
      <c r="S3171" s="786">
        <v>0</v>
      </c>
      <c r="T3171" s="781">
        <f>VLOOKUP(C3171,METADATA!$J$5:$Q$29,IF(E3171="HI",2,IF(E3171="LO",6,10))+IF(S3171=1,2,IF(D3171=7,1,(IF(WEEKDAY(B3171)=1,2,IF(WEEKDAY(B3171)=7,1,0))))))</f>
        <v>3</v>
      </c>
      <c r="U3171" s="781">
        <f>VLOOKUP(C3171,METADATA!$A$5:$H$29,IF(E3171="HI",2,IF(E3171="LO",6,10))+IF(S3171=1,2,IF(D3171=7,1,(IF(WEEKDAY(B3171)=1,2,IF(WEEKDAY(B3171)=7,1,0))))))</f>
        <v>3</v>
      </c>
    </row>
    <row r="3172" spans="2:21" ht="13.95" customHeight="1" x14ac:dyDescent="0.25">
      <c r="B3172" s="784">
        <f t="shared" si="149"/>
        <v>45515</v>
      </c>
      <c r="C3172" s="785">
        <v>0</v>
      </c>
      <c r="D3172" s="786">
        <f>IFERROR((INDEX(METADATA!$T$2:$T$20,MATCH(B3172,METADATA!$S$2:$S$20,0))),0)</f>
        <v>0</v>
      </c>
      <c r="E3172" s="785" t="str">
        <f t="shared" si="147"/>
        <v>HI</v>
      </c>
      <c r="F3172" s="786">
        <f>VLOOKUP(C3172,METADATA!$A$5:$H$29,IF(E3172="HI",2,IF(E3172="LO",6,10))+IF(D3172=1,2,IF(D3172=7,1,(IF(WEEKDAY(B3172)=1,2,IF(WEEKDAY(B3172)=7,1,0))))))</f>
        <v>3</v>
      </c>
      <c r="G3172" s="786">
        <f>VLOOKUP(C3172,METADATA!$J$5:$Q$29,IF(E3172="HI",2,IF(E3172="LO",6,10))+IF(D3172=1,2,IF(D3172=7,1,(IF(WEEKDAY(B3172)=1,2,IF(WEEKDAY(B3172)=7,1,0))))))</f>
        <v>3</v>
      </c>
      <c r="H3172" s="787">
        <v>9080.75</v>
      </c>
      <c r="I3172" s="788">
        <v>3544.2825317382813</v>
      </c>
      <c r="K3172" s="795">
        <v>0</v>
      </c>
      <c r="M3172" s="798">
        <f t="shared" si="148"/>
        <v>9747.9207643109785</v>
      </c>
      <c r="N3172" s="303"/>
      <c r="S3172" s="786">
        <v>0</v>
      </c>
      <c r="T3172" s="781">
        <f>VLOOKUP(C3172,METADATA!$J$5:$Q$29,IF(E3172="HI",2,IF(E3172="LO",6,10))+IF(S3172=1,2,IF(D3172=7,1,(IF(WEEKDAY(B3172)=1,2,IF(WEEKDAY(B3172)=7,1,0))))))</f>
        <v>3</v>
      </c>
      <c r="U3172" s="781">
        <f>VLOOKUP(C3172,METADATA!$A$5:$H$29,IF(E3172="HI",2,IF(E3172="LO",6,10))+IF(S3172=1,2,IF(D3172=7,1,(IF(WEEKDAY(B3172)=1,2,IF(WEEKDAY(B3172)=7,1,0))))))</f>
        <v>3</v>
      </c>
    </row>
    <row r="3173" spans="2:21" ht="13.95" customHeight="1" x14ac:dyDescent="0.25">
      <c r="B3173" s="784">
        <f t="shared" si="149"/>
        <v>45515</v>
      </c>
      <c r="C3173" s="785">
        <v>1</v>
      </c>
      <c r="D3173" s="786">
        <f>IFERROR((INDEX(METADATA!$T$2:$T$20,MATCH(B3173,METADATA!$S$2:$S$20,0))),0)</f>
        <v>0</v>
      </c>
      <c r="E3173" s="785" t="str">
        <f t="shared" si="147"/>
        <v>HI</v>
      </c>
      <c r="F3173" s="786">
        <f>VLOOKUP(C3173,METADATA!$A$5:$H$29,IF(E3173="HI",2,IF(E3173="LO",6,10))+IF(D3173=1,2,IF(D3173=7,1,(IF(WEEKDAY(B3173)=1,2,IF(WEEKDAY(B3173)=7,1,0))))))</f>
        <v>3</v>
      </c>
      <c r="G3173" s="786">
        <f>VLOOKUP(C3173,METADATA!$J$5:$Q$29,IF(E3173="HI",2,IF(E3173="LO",6,10))+IF(D3173=1,2,IF(D3173=7,1,(IF(WEEKDAY(B3173)=1,2,IF(WEEKDAY(B3173)=7,1,0))))))</f>
        <v>3</v>
      </c>
      <c r="H3173" s="787">
        <v>8551.75</v>
      </c>
      <c r="I3173" s="788">
        <v>3510.6949157714844</v>
      </c>
      <c r="K3173" s="795">
        <v>0</v>
      </c>
      <c r="M3173" s="798">
        <f t="shared" si="148"/>
        <v>9244.3175439901315</v>
      </c>
      <c r="N3173" s="303"/>
      <c r="S3173" s="786">
        <v>0</v>
      </c>
      <c r="T3173" s="781">
        <f>VLOOKUP(C3173,METADATA!$J$5:$Q$29,IF(E3173="HI",2,IF(E3173="LO",6,10))+IF(S3173=1,2,IF(D3173=7,1,(IF(WEEKDAY(B3173)=1,2,IF(WEEKDAY(B3173)=7,1,0))))))</f>
        <v>3</v>
      </c>
      <c r="U3173" s="781">
        <f>VLOOKUP(C3173,METADATA!$A$5:$H$29,IF(E3173="HI",2,IF(E3173="LO",6,10))+IF(S3173=1,2,IF(D3173=7,1,(IF(WEEKDAY(B3173)=1,2,IF(WEEKDAY(B3173)=7,1,0))))))</f>
        <v>3</v>
      </c>
    </row>
    <row r="3174" spans="2:21" ht="13.95" customHeight="1" x14ac:dyDescent="0.25">
      <c r="B3174" s="784">
        <f t="shared" si="149"/>
        <v>45515</v>
      </c>
      <c r="C3174" s="785">
        <v>2</v>
      </c>
      <c r="D3174" s="786">
        <f>IFERROR((INDEX(METADATA!$T$2:$T$20,MATCH(B3174,METADATA!$S$2:$S$20,0))),0)</f>
        <v>0</v>
      </c>
      <c r="E3174" s="785" t="str">
        <f t="shared" si="147"/>
        <v>HI</v>
      </c>
      <c r="F3174" s="786">
        <f>VLOOKUP(C3174,METADATA!$A$5:$H$29,IF(E3174="HI",2,IF(E3174="LO",6,10))+IF(D3174=1,2,IF(D3174=7,1,(IF(WEEKDAY(B3174)=1,2,IF(WEEKDAY(B3174)=7,1,0))))))</f>
        <v>3</v>
      </c>
      <c r="G3174" s="786">
        <f>VLOOKUP(C3174,METADATA!$J$5:$Q$29,IF(E3174="HI",2,IF(E3174="LO",6,10))+IF(D3174=1,2,IF(D3174=7,1,(IF(WEEKDAY(B3174)=1,2,IF(WEEKDAY(B3174)=7,1,0))))))</f>
        <v>3</v>
      </c>
      <c r="H3174" s="787">
        <v>8397.75</v>
      </c>
      <c r="I3174" s="788">
        <v>4134.5750122070313</v>
      </c>
      <c r="K3174" s="795">
        <v>0</v>
      </c>
      <c r="M3174" s="798">
        <f t="shared" si="148"/>
        <v>9360.3907821237226</v>
      </c>
      <c r="N3174" s="303"/>
      <c r="S3174" s="786">
        <v>0</v>
      </c>
      <c r="T3174" s="781">
        <f>VLOOKUP(C3174,METADATA!$J$5:$Q$29,IF(E3174="HI",2,IF(E3174="LO",6,10))+IF(S3174=1,2,IF(D3174=7,1,(IF(WEEKDAY(B3174)=1,2,IF(WEEKDAY(B3174)=7,1,0))))))</f>
        <v>3</v>
      </c>
      <c r="U3174" s="781">
        <f>VLOOKUP(C3174,METADATA!$A$5:$H$29,IF(E3174="HI",2,IF(E3174="LO",6,10))+IF(S3174=1,2,IF(D3174=7,1,(IF(WEEKDAY(B3174)=1,2,IF(WEEKDAY(B3174)=7,1,0))))))</f>
        <v>3</v>
      </c>
    </row>
    <row r="3175" spans="2:21" ht="13.95" customHeight="1" x14ac:dyDescent="0.25">
      <c r="B3175" s="784">
        <f t="shared" si="149"/>
        <v>45515</v>
      </c>
      <c r="C3175" s="785">
        <v>3</v>
      </c>
      <c r="D3175" s="786">
        <f>IFERROR((INDEX(METADATA!$T$2:$T$20,MATCH(B3175,METADATA!$S$2:$S$20,0))),0)</f>
        <v>0</v>
      </c>
      <c r="E3175" s="785" t="str">
        <f t="shared" si="147"/>
        <v>HI</v>
      </c>
      <c r="F3175" s="786">
        <f>VLOOKUP(C3175,METADATA!$A$5:$H$29,IF(E3175="HI",2,IF(E3175="LO",6,10))+IF(D3175=1,2,IF(D3175=7,1,(IF(WEEKDAY(B3175)=1,2,IF(WEEKDAY(B3175)=7,1,0))))))</f>
        <v>3</v>
      </c>
      <c r="G3175" s="786">
        <f>VLOOKUP(C3175,METADATA!$J$5:$Q$29,IF(E3175="HI",2,IF(E3175="LO",6,10))+IF(D3175=1,2,IF(D3175=7,1,(IF(WEEKDAY(B3175)=1,2,IF(WEEKDAY(B3175)=7,1,0))))))</f>
        <v>3</v>
      </c>
      <c r="H3175" s="787">
        <v>8362.75</v>
      </c>
      <c r="I3175" s="788">
        <v>3422.1200609207153</v>
      </c>
      <c r="K3175" s="795">
        <v>0</v>
      </c>
      <c r="M3175" s="798">
        <f t="shared" si="148"/>
        <v>9035.8449120077312</v>
      </c>
      <c r="N3175" s="303"/>
      <c r="S3175" s="786">
        <v>0</v>
      </c>
      <c r="T3175" s="781">
        <f>VLOOKUP(C3175,METADATA!$J$5:$Q$29,IF(E3175="HI",2,IF(E3175="LO",6,10))+IF(S3175=1,2,IF(D3175=7,1,(IF(WEEKDAY(B3175)=1,2,IF(WEEKDAY(B3175)=7,1,0))))))</f>
        <v>3</v>
      </c>
      <c r="U3175" s="781">
        <f>VLOOKUP(C3175,METADATA!$A$5:$H$29,IF(E3175="HI",2,IF(E3175="LO",6,10))+IF(S3175=1,2,IF(D3175=7,1,(IF(WEEKDAY(B3175)=1,2,IF(WEEKDAY(B3175)=7,1,0))))))</f>
        <v>3</v>
      </c>
    </row>
    <row r="3176" spans="2:21" ht="13.95" customHeight="1" x14ac:dyDescent="0.25">
      <c r="B3176" s="784">
        <f t="shared" si="149"/>
        <v>45515</v>
      </c>
      <c r="C3176" s="785">
        <v>4</v>
      </c>
      <c r="D3176" s="786">
        <f>IFERROR((INDEX(METADATA!$T$2:$T$20,MATCH(B3176,METADATA!$S$2:$S$20,0))),0)</f>
        <v>0</v>
      </c>
      <c r="E3176" s="785" t="str">
        <f t="shared" si="147"/>
        <v>HI</v>
      </c>
      <c r="F3176" s="786">
        <f>VLOOKUP(C3176,METADATA!$A$5:$H$29,IF(E3176="HI",2,IF(E3176="LO",6,10))+IF(D3176=1,2,IF(D3176=7,1,(IF(WEEKDAY(B3176)=1,2,IF(WEEKDAY(B3176)=7,1,0))))))</f>
        <v>3</v>
      </c>
      <c r="G3176" s="786">
        <f>VLOOKUP(C3176,METADATA!$J$5:$Q$29,IF(E3176="HI",2,IF(E3176="LO",6,10))+IF(D3176=1,2,IF(D3176=7,1,(IF(WEEKDAY(B3176)=1,2,IF(WEEKDAY(B3176)=7,1,0))))))</f>
        <v>3</v>
      </c>
      <c r="H3176" s="787">
        <v>8870.5</v>
      </c>
      <c r="I3176" s="788">
        <v>4155.9349365234375</v>
      </c>
      <c r="K3176" s="795">
        <v>0</v>
      </c>
      <c r="M3176" s="798">
        <f t="shared" si="148"/>
        <v>9795.7932525455071</v>
      </c>
      <c r="N3176" s="303"/>
      <c r="S3176" s="786">
        <v>0</v>
      </c>
      <c r="T3176" s="781">
        <f>VLOOKUP(C3176,METADATA!$J$5:$Q$29,IF(E3176="HI",2,IF(E3176="LO",6,10))+IF(S3176=1,2,IF(D3176=7,1,(IF(WEEKDAY(B3176)=1,2,IF(WEEKDAY(B3176)=7,1,0))))))</f>
        <v>3</v>
      </c>
      <c r="U3176" s="781">
        <f>VLOOKUP(C3176,METADATA!$A$5:$H$29,IF(E3176="HI",2,IF(E3176="LO",6,10))+IF(S3176=1,2,IF(D3176=7,1,(IF(WEEKDAY(B3176)=1,2,IF(WEEKDAY(B3176)=7,1,0))))))</f>
        <v>3</v>
      </c>
    </row>
    <row r="3177" spans="2:21" ht="13.95" customHeight="1" x14ac:dyDescent="0.25">
      <c r="B3177" s="784">
        <f t="shared" si="149"/>
        <v>45515</v>
      </c>
      <c r="C3177" s="785">
        <v>5</v>
      </c>
      <c r="D3177" s="786">
        <f>IFERROR((INDEX(METADATA!$T$2:$T$20,MATCH(B3177,METADATA!$S$2:$S$20,0))),0)</f>
        <v>0</v>
      </c>
      <c r="E3177" s="785" t="str">
        <f t="shared" si="147"/>
        <v>HI</v>
      </c>
      <c r="F3177" s="786">
        <f>VLOOKUP(C3177,METADATA!$A$5:$H$29,IF(E3177="HI",2,IF(E3177="LO",6,10))+IF(D3177=1,2,IF(D3177=7,1,(IF(WEEKDAY(B3177)=1,2,IF(WEEKDAY(B3177)=7,1,0))))))</f>
        <v>3</v>
      </c>
      <c r="G3177" s="786">
        <f>VLOOKUP(C3177,METADATA!$J$5:$Q$29,IF(E3177="HI",2,IF(E3177="LO",6,10))+IF(D3177=1,2,IF(D3177=7,1,(IF(WEEKDAY(B3177)=1,2,IF(WEEKDAY(B3177)=7,1,0))))))</f>
        <v>3</v>
      </c>
      <c r="H3177" s="787">
        <v>8567.5</v>
      </c>
      <c r="I3177" s="788">
        <v>3154.2900085449219</v>
      </c>
      <c r="K3177" s="795">
        <v>870.51250000000005</v>
      </c>
      <c r="M3177" s="798">
        <f t="shared" si="148"/>
        <v>9129.7098370105014</v>
      </c>
      <c r="N3177" s="303"/>
      <c r="S3177" s="786">
        <v>0</v>
      </c>
      <c r="T3177" s="781">
        <f>VLOOKUP(C3177,METADATA!$J$5:$Q$29,IF(E3177="HI",2,IF(E3177="LO",6,10))+IF(S3177=1,2,IF(D3177=7,1,(IF(WEEKDAY(B3177)=1,2,IF(WEEKDAY(B3177)=7,1,0))))))</f>
        <v>3</v>
      </c>
      <c r="U3177" s="781">
        <f>VLOOKUP(C3177,METADATA!$A$5:$H$29,IF(E3177="HI",2,IF(E3177="LO",6,10))+IF(S3177=1,2,IF(D3177=7,1,(IF(WEEKDAY(B3177)=1,2,IF(WEEKDAY(B3177)=7,1,0))))))</f>
        <v>3</v>
      </c>
    </row>
    <row r="3178" spans="2:21" ht="13.95" customHeight="1" x14ac:dyDescent="0.25">
      <c r="B3178" s="784">
        <f t="shared" si="149"/>
        <v>45515</v>
      </c>
      <c r="C3178" s="785">
        <v>6</v>
      </c>
      <c r="D3178" s="786">
        <f>IFERROR((INDEX(METADATA!$T$2:$T$20,MATCH(B3178,METADATA!$S$2:$S$20,0))),0)</f>
        <v>0</v>
      </c>
      <c r="E3178" s="785" t="str">
        <f t="shared" si="147"/>
        <v>HI</v>
      </c>
      <c r="F3178" s="786">
        <f>VLOOKUP(C3178,METADATA!$A$5:$H$29,IF(E3178="HI",2,IF(E3178="LO",6,10))+IF(D3178=1,2,IF(D3178=7,1,(IF(WEEKDAY(B3178)=1,2,IF(WEEKDAY(B3178)=7,1,0))))))</f>
        <v>3</v>
      </c>
      <c r="G3178" s="786">
        <f>VLOOKUP(C3178,METADATA!$J$5:$Q$29,IF(E3178="HI",2,IF(E3178="LO",6,10))+IF(D3178=1,2,IF(D3178=7,1,(IF(WEEKDAY(B3178)=1,2,IF(WEEKDAY(B3178)=7,1,0))))))</f>
        <v>3</v>
      </c>
      <c r="H3178" s="787">
        <v>9034.75</v>
      </c>
      <c r="I3178" s="788">
        <v>2994.3575134277344</v>
      </c>
      <c r="K3178" s="795">
        <v>865.8125</v>
      </c>
      <c r="M3178" s="798">
        <f t="shared" si="148"/>
        <v>9518.029443152669</v>
      </c>
      <c r="N3178" s="303"/>
      <c r="S3178" s="786">
        <v>0</v>
      </c>
      <c r="T3178" s="781">
        <f>VLOOKUP(C3178,METADATA!$J$5:$Q$29,IF(E3178="HI",2,IF(E3178="LO",6,10))+IF(S3178=1,2,IF(D3178=7,1,(IF(WEEKDAY(B3178)=1,2,IF(WEEKDAY(B3178)=7,1,0))))))</f>
        <v>3</v>
      </c>
      <c r="U3178" s="781">
        <f>VLOOKUP(C3178,METADATA!$A$5:$H$29,IF(E3178="HI",2,IF(E3178="LO",6,10))+IF(S3178=1,2,IF(D3178=7,1,(IF(WEEKDAY(B3178)=1,2,IF(WEEKDAY(B3178)=7,1,0))))))</f>
        <v>3</v>
      </c>
    </row>
    <row r="3179" spans="2:21" ht="13.95" customHeight="1" x14ac:dyDescent="0.25">
      <c r="B3179" s="784">
        <f t="shared" si="149"/>
        <v>45515</v>
      </c>
      <c r="C3179" s="785">
        <v>7</v>
      </c>
      <c r="D3179" s="786">
        <f>IFERROR((INDEX(METADATA!$T$2:$T$20,MATCH(B3179,METADATA!$S$2:$S$20,0))),0)</f>
        <v>0</v>
      </c>
      <c r="E3179" s="785" t="str">
        <f t="shared" si="147"/>
        <v>HI</v>
      </c>
      <c r="F3179" s="786">
        <f>VLOOKUP(C3179,METADATA!$A$5:$H$29,IF(E3179="HI",2,IF(E3179="LO",6,10))+IF(D3179=1,2,IF(D3179=7,1,(IF(WEEKDAY(B3179)=1,2,IF(WEEKDAY(B3179)=7,1,0))))))</f>
        <v>3</v>
      </c>
      <c r="G3179" s="786">
        <f>VLOOKUP(C3179,METADATA!$J$5:$Q$29,IF(E3179="HI",2,IF(E3179="LO",6,10))+IF(D3179=1,2,IF(D3179=7,1,(IF(WEEKDAY(B3179)=1,2,IF(WEEKDAY(B3179)=7,1,0))))))</f>
        <v>3</v>
      </c>
      <c r="H3179" s="787">
        <v>10403</v>
      </c>
      <c r="I3179" s="788">
        <v>3181.39501953125</v>
      </c>
      <c r="K3179" s="795">
        <v>834.63750000000005</v>
      </c>
      <c r="M3179" s="798">
        <f t="shared" si="148"/>
        <v>10878.588293997445</v>
      </c>
      <c r="N3179" s="303"/>
      <c r="S3179" s="786">
        <v>0</v>
      </c>
      <c r="T3179" s="781">
        <f>VLOOKUP(C3179,METADATA!$J$5:$Q$29,IF(E3179="HI",2,IF(E3179="LO",6,10))+IF(S3179=1,2,IF(D3179=7,1,(IF(WEEKDAY(B3179)=1,2,IF(WEEKDAY(B3179)=7,1,0))))))</f>
        <v>3</v>
      </c>
      <c r="U3179" s="781">
        <f>VLOOKUP(C3179,METADATA!$A$5:$H$29,IF(E3179="HI",2,IF(E3179="LO",6,10))+IF(S3179=1,2,IF(D3179=7,1,(IF(WEEKDAY(B3179)=1,2,IF(WEEKDAY(B3179)=7,1,0))))))</f>
        <v>3</v>
      </c>
    </row>
    <row r="3180" spans="2:21" ht="13.95" customHeight="1" x14ac:dyDescent="0.25">
      <c r="B3180" s="784">
        <f t="shared" si="149"/>
        <v>45515</v>
      </c>
      <c r="C3180" s="785">
        <v>8</v>
      </c>
      <c r="D3180" s="786">
        <f>IFERROR((INDEX(METADATA!$T$2:$T$20,MATCH(B3180,METADATA!$S$2:$S$20,0))),0)</f>
        <v>0</v>
      </c>
      <c r="E3180" s="785" t="str">
        <f t="shared" si="147"/>
        <v>HI</v>
      </c>
      <c r="F3180" s="786">
        <f>VLOOKUP(C3180,METADATA!$A$5:$H$29,IF(E3180="HI",2,IF(E3180="LO",6,10))+IF(D3180=1,2,IF(D3180=7,1,(IF(WEEKDAY(B3180)=1,2,IF(WEEKDAY(B3180)=7,1,0))))))</f>
        <v>3</v>
      </c>
      <c r="G3180" s="786">
        <f>VLOOKUP(C3180,METADATA!$J$5:$Q$29,IF(E3180="HI",2,IF(E3180="LO",6,10))+IF(D3180=1,2,IF(D3180=7,1,(IF(WEEKDAY(B3180)=1,2,IF(WEEKDAY(B3180)=7,1,0))))))</f>
        <v>3</v>
      </c>
      <c r="H3180" s="787">
        <v>11425.5</v>
      </c>
      <c r="I3180" s="788">
        <v>3826.2050323486328</v>
      </c>
      <c r="K3180" s="795">
        <v>847.33749999999998</v>
      </c>
      <c r="M3180" s="798">
        <f t="shared" si="148"/>
        <v>12049.144998694721</v>
      </c>
      <c r="N3180" s="303"/>
      <c r="S3180" s="786">
        <v>0</v>
      </c>
      <c r="T3180" s="781">
        <f>VLOOKUP(C3180,METADATA!$J$5:$Q$29,IF(E3180="HI",2,IF(E3180="LO",6,10))+IF(S3180=1,2,IF(D3180=7,1,(IF(WEEKDAY(B3180)=1,2,IF(WEEKDAY(B3180)=7,1,0))))))</f>
        <v>3</v>
      </c>
      <c r="U3180" s="781">
        <f>VLOOKUP(C3180,METADATA!$A$5:$H$29,IF(E3180="HI",2,IF(E3180="LO",6,10))+IF(S3180=1,2,IF(D3180=7,1,(IF(WEEKDAY(B3180)=1,2,IF(WEEKDAY(B3180)=7,1,0))))))</f>
        <v>3</v>
      </c>
    </row>
    <row r="3181" spans="2:21" ht="13.95" customHeight="1" x14ac:dyDescent="0.25">
      <c r="B3181" s="784">
        <f t="shared" si="149"/>
        <v>45515</v>
      </c>
      <c r="C3181" s="785">
        <v>9</v>
      </c>
      <c r="D3181" s="786">
        <f>IFERROR((INDEX(METADATA!$T$2:$T$20,MATCH(B3181,METADATA!$S$2:$S$20,0))),0)</f>
        <v>0</v>
      </c>
      <c r="E3181" s="785" t="str">
        <f t="shared" si="147"/>
        <v>HI</v>
      </c>
      <c r="F3181" s="786">
        <f>VLOOKUP(C3181,METADATA!$A$5:$H$29,IF(E3181="HI",2,IF(E3181="LO",6,10))+IF(D3181=1,2,IF(D3181=7,1,(IF(WEEKDAY(B3181)=1,2,IF(WEEKDAY(B3181)=7,1,0))))))</f>
        <v>3</v>
      </c>
      <c r="G3181" s="786">
        <f>VLOOKUP(C3181,METADATA!$J$5:$Q$29,IF(E3181="HI",2,IF(E3181="LO",6,10))+IF(D3181=1,2,IF(D3181=7,1,(IF(WEEKDAY(B3181)=1,2,IF(WEEKDAY(B3181)=7,1,0))))))</f>
        <v>3</v>
      </c>
      <c r="H3181" s="787">
        <v>12162</v>
      </c>
      <c r="I3181" s="788">
        <v>3621.0599670410156</v>
      </c>
      <c r="K3181" s="795">
        <v>851.61249999999995</v>
      </c>
      <c r="M3181" s="798">
        <f t="shared" si="148"/>
        <v>12689.614623183284</v>
      </c>
      <c r="N3181" s="303"/>
      <c r="S3181" s="786">
        <v>0</v>
      </c>
      <c r="T3181" s="781">
        <f>VLOOKUP(C3181,METADATA!$J$5:$Q$29,IF(E3181="HI",2,IF(E3181="LO",6,10))+IF(S3181=1,2,IF(D3181=7,1,(IF(WEEKDAY(B3181)=1,2,IF(WEEKDAY(B3181)=7,1,0))))))</f>
        <v>3</v>
      </c>
      <c r="U3181" s="781">
        <f>VLOOKUP(C3181,METADATA!$A$5:$H$29,IF(E3181="HI",2,IF(E3181="LO",6,10))+IF(S3181=1,2,IF(D3181=7,1,(IF(WEEKDAY(B3181)=1,2,IF(WEEKDAY(B3181)=7,1,0))))))</f>
        <v>3</v>
      </c>
    </row>
    <row r="3182" spans="2:21" ht="13.95" customHeight="1" x14ac:dyDescent="0.25">
      <c r="B3182" s="784">
        <f t="shared" si="149"/>
        <v>45515</v>
      </c>
      <c r="C3182" s="785">
        <v>10</v>
      </c>
      <c r="D3182" s="786">
        <f>IFERROR((INDEX(METADATA!$T$2:$T$20,MATCH(B3182,METADATA!$S$2:$S$20,0))),0)</f>
        <v>0</v>
      </c>
      <c r="E3182" s="785" t="str">
        <f t="shared" si="147"/>
        <v>HI</v>
      </c>
      <c r="F3182" s="786">
        <f>VLOOKUP(C3182,METADATA!$A$5:$H$29,IF(E3182="HI",2,IF(E3182="LO",6,10))+IF(D3182=1,2,IF(D3182=7,1,(IF(WEEKDAY(B3182)=1,2,IF(WEEKDAY(B3182)=7,1,0))))))</f>
        <v>3</v>
      </c>
      <c r="G3182" s="786">
        <f>VLOOKUP(C3182,METADATA!$J$5:$Q$29,IF(E3182="HI",2,IF(E3182="LO",6,10))+IF(D3182=1,2,IF(D3182=7,1,(IF(WEEKDAY(B3182)=1,2,IF(WEEKDAY(B3182)=7,1,0))))))</f>
        <v>3</v>
      </c>
      <c r="H3182" s="787">
        <v>12408.25</v>
      </c>
      <c r="I3182" s="788">
        <v>4326.8399658203125</v>
      </c>
      <c r="K3182" s="795">
        <v>856.5</v>
      </c>
      <c r="M3182" s="798">
        <f t="shared" si="148"/>
        <v>13141.012599960473</v>
      </c>
      <c r="N3182" s="303"/>
      <c r="S3182" s="786">
        <v>0</v>
      </c>
      <c r="T3182" s="781">
        <f>VLOOKUP(C3182,METADATA!$J$5:$Q$29,IF(E3182="HI",2,IF(E3182="LO",6,10))+IF(S3182=1,2,IF(D3182=7,1,(IF(WEEKDAY(B3182)=1,2,IF(WEEKDAY(B3182)=7,1,0))))))</f>
        <v>3</v>
      </c>
      <c r="U3182" s="781">
        <f>VLOOKUP(C3182,METADATA!$A$5:$H$29,IF(E3182="HI",2,IF(E3182="LO",6,10))+IF(S3182=1,2,IF(D3182=7,1,(IF(WEEKDAY(B3182)=1,2,IF(WEEKDAY(B3182)=7,1,0))))))</f>
        <v>3</v>
      </c>
    </row>
    <row r="3183" spans="2:21" ht="13.95" customHeight="1" x14ac:dyDescent="0.25">
      <c r="B3183" s="784">
        <f t="shared" si="149"/>
        <v>45515</v>
      </c>
      <c r="C3183" s="785">
        <v>11</v>
      </c>
      <c r="D3183" s="786">
        <f>IFERROR((INDEX(METADATA!$T$2:$T$20,MATCH(B3183,METADATA!$S$2:$S$20,0))),0)</f>
        <v>0</v>
      </c>
      <c r="E3183" s="785" t="str">
        <f t="shared" si="147"/>
        <v>HI</v>
      </c>
      <c r="F3183" s="786">
        <f>VLOOKUP(C3183,METADATA!$A$5:$H$29,IF(E3183="HI",2,IF(E3183="LO",6,10))+IF(D3183=1,2,IF(D3183=7,1,(IF(WEEKDAY(B3183)=1,2,IF(WEEKDAY(B3183)=7,1,0))))))</f>
        <v>3</v>
      </c>
      <c r="G3183" s="786">
        <f>VLOOKUP(C3183,METADATA!$J$5:$Q$29,IF(E3183="HI",2,IF(E3183="LO",6,10))+IF(D3183=1,2,IF(D3183=7,1,(IF(WEEKDAY(B3183)=1,2,IF(WEEKDAY(B3183)=7,1,0))))))</f>
        <v>3</v>
      </c>
      <c r="H3183" s="787">
        <v>12548</v>
      </c>
      <c r="I3183" s="788">
        <v>4544.2200012207031</v>
      </c>
      <c r="K3183" s="795">
        <v>824.32500000000005</v>
      </c>
      <c r="M3183" s="798">
        <f t="shared" si="148"/>
        <v>13345.49509832791</v>
      </c>
      <c r="N3183" s="303"/>
      <c r="S3183" s="786">
        <v>0</v>
      </c>
      <c r="T3183" s="781">
        <f>VLOOKUP(C3183,METADATA!$J$5:$Q$29,IF(E3183="HI",2,IF(E3183="LO",6,10))+IF(S3183=1,2,IF(D3183=7,1,(IF(WEEKDAY(B3183)=1,2,IF(WEEKDAY(B3183)=7,1,0))))))</f>
        <v>3</v>
      </c>
      <c r="U3183" s="781">
        <f>VLOOKUP(C3183,METADATA!$A$5:$H$29,IF(E3183="HI",2,IF(E3183="LO",6,10))+IF(S3183=1,2,IF(D3183=7,1,(IF(WEEKDAY(B3183)=1,2,IF(WEEKDAY(B3183)=7,1,0))))))</f>
        <v>3</v>
      </c>
    </row>
    <row r="3184" spans="2:21" ht="13.95" customHeight="1" x14ac:dyDescent="0.25">
      <c r="B3184" s="784">
        <f t="shared" si="149"/>
        <v>45515</v>
      </c>
      <c r="C3184" s="785">
        <v>12</v>
      </c>
      <c r="D3184" s="786">
        <f>IFERROR((INDEX(METADATA!$T$2:$T$20,MATCH(B3184,METADATA!$S$2:$S$20,0))),0)</f>
        <v>0</v>
      </c>
      <c r="E3184" s="785" t="str">
        <f t="shared" si="147"/>
        <v>HI</v>
      </c>
      <c r="F3184" s="786">
        <f>VLOOKUP(C3184,METADATA!$A$5:$H$29,IF(E3184="HI",2,IF(E3184="LO",6,10))+IF(D3184=1,2,IF(D3184=7,1,(IF(WEEKDAY(B3184)=1,2,IF(WEEKDAY(B3184)=7,1,0))))))</f>
        <v>3</v>
      </c>
      <c r="G3184" s="786">
        <f>VLOOKUP(C3184,METADATA!$J$5:$Q$29,IF(E3184="HI",2,IF(E3184="LO",6,10))+IF(D3184=1,2,IF(D3184=7,1,(IF(WEEKDAY(B3184)=1,2,IF(WEEKDAY(B3184)=7,1,0))))))</f>
        <v>3</v>
      </c>
      <c r="H3184" s="787">
        <v>12635</v>
      </c>
      <c r="I3184" s="788">
        <v>4693.2900390625</v>
      </c>
      <c r="K3184" s="795">
        <v>882.73749999999995</v>
      </c>
      <c r="M3184" s="798">
        <f t="shared" si="148"/>
        <v>13478.508685710125</v>
      </c>
      <c r="N3184" s="303"/>
      <c r="S3184" s="786">
        <v>0</v>
      </c>
      <c r="T3184" s="781">
        <f>VLOOKUP(C3184,METADATA!$J$5:$Q$29,IF(E3184="HI",2,IF(E3184="LO",6,10))+IF(S3184=1,2,IF(D3184=7,1,(IF(WEEKDAY(B3184)=1,2,IF(WEEKDAY(B3184)=7,1,0))))))</f>
        <v>3</v>
      </c>
      <c r="U3184" s="781">
        <f>VLOOKUP(C3184,METADATA!$A$5:$H$29,IF(E3184="HI",2,IF(E3184="LO",6,10))+IF(S3184=1,2,IF(D3184=7,1,(IF(WEEKDAY(B3184)=1,2,IF(WEEKDAY(B3184)=7,1,0))))))</f>
        <v>3</v>
      </c>
    </row>
    <row r="3185" spans="2:21" ht="13.95" customHeight="1" x14ac:dyDescent="0.25">
      <c r="B3185" s="784">
        <f t="shared" si="149"/>
        <v>45515</v>
      </c>
      <c r="C3185" s="785">
        <v>13</v>
      </c>
      <c r="D3185" s="786">
        <f>IFERROR((INDEX(METADATA!$T$2:$T$20,MATCH(B3185,METADATA!$S$2:$S$20,0))),0)</f>
        <v>0</v>
      </c>
      <c r="E3185" s="785" t="str">
        <f t="shared" si="147"/>
        <v>HI</v>
      </c>
      <c r="F3185" s="786">
        <f>VLOOKUP(C3185,METADATA!$A$5:$H$29,IF(E3185="HI",2,IF(E3185="LO",6,10))+IF(D3185=1,2,IF(D3185=7,1,(IF(WEEKDAY(B3185)=1,2,IF(WEEKDAY(B3185)=7,1,0))))))</f>
        <v>3</v>
      </c>
      <c r="G3185" s="786">
        <f>VLOOKUP(C3185,METADATA!$J$5:$Q$29,IF(E3185="HI",2,IF(E3185="LO",6,10))+IF(D3185=1,2,IF(D3185=7,1,(IF(WEEKDAY(B3185)=1,2,IF(WEEKDAY(B3185)=7,1,0))))))</f>
        <v>3</v>
      </c>
      <c r="H3185" s="787">
        <v>12389.25</v>
      </c>
      <c r="I3185" s="788">
        <v>4620.4550476074219</v>
      </c>
      <c r="K3185" s="795">
        <v>909.3125</v>
      </c>
      <c r="M3185" s="798">
        <f t="shared" si="148"/>
        <v>13222.787921216195</v>
      </c>
      <c r="N3185" s="303"/>
      <c r="S3185" s="786">
        <v>0</v>
      </c>
      <c r="T3185" s="781">
        <f>VLOOKUP(C3185,METADATA!$J$5:$Q$29,IF(E3185="HI",2,IF(E3185="LO",6,10))+IF(S3185=1,2,IF(D3185=7,1,(IF(WEEKDAY(B3185)=1,2,IF(WEEKDAY(B3185)=7,1,0))))))</f>
        <v>3</v>
      </c>
      <c r="U3185" s="781">
        <f>VLOOKUP(C3185,METADATA!$A$5:$H$29,IF(E3185="HI",2,IF(E3185="LO",6,10))+IF(S3185=1,2,IF(D3185=7,1,(IF(WEEKDAY(B3185)=1,2,IF(WEEKDAY(B3185)=7,1,0))))))</f>
        <v>3</v>
      </c>
    </row>
    <row r="3186" spans="2:21" ht="13.95" customHeight="1" x14ac:dyDescent="0.25">
      <c r="B3186" s="784">
        <f t="shared" si="149"/>
        <v>45515</v>
      </c>
      <c r="C3186" s="785">
        <v>14</v>
      </c>
      <c r="D3186" s="786">
        <f>IFERROR((INDEX(METADATA!$T$2:$T$20,MATCH(B3186,METADATA!$S$2:$S$20,0))),0)</f>
        <v>0</v>
      </c>
      <c r="E3186" s="785" t="str">
        <f t="shared" si="147"/>
        <v>HI</v>
      </c>
      <c r="F3186" s="786">
        <f>VLOOKUP(C3186,METADATA!$A$5:$H$29,IF(E3186="HI",2,IF(E3186="LO",6,10))+IF(D3186=1,2,IF(D3186=7,1,(IF(WEEKDAY(B3186)=1,2,IF(WEEKDAY(B3186)=7,1,0))))))</f>
        <v>3</v>
      </c>
      <c r="G3186" s="786">
        <f>VLOOKUP(C3186,METADATA!$J$5:$Q$29,IF(E3186="HI",2,IF(E3186="LO",6,10))+IF(D3186=1,2,IF(D3186=7,1,(IF(WEEKDAY(B3186)=1,2,IF(WEEKDAY(B3186)=7,1,0))))))</f>
        <v>3</v>
      </c>
      <c r="H3186" s="787">
        <v>12059.5</v>
      </c>
      <c r="I3186" s="788">
        <v>4773.9749450683594</v>
      </c>
      <c r="K3186" s="795">
        <v>905.6</v>
      </c>
      <c r="M3186" s="798">
        <f t="shared" si="148"/>
        <v>12970.056939972948</v>
      </c>
      <c r="N3186" s="303"/>
      <c r="S3186" s="786">
        <v>0</v>
      </c>
      <c r="T3186" s="781">
        <f>VLOOKUP(C3186,METADATA!$J$5:$Q$29,IF(E3186="HI",2,IF(E3186="LO",6,10))+IF(S3186=1,2,IF(D3186=7,1,(IF(WEEKDAY(B3186)=1,2,IF(WEEKDAY(B3186)=7,1,0))))))</f>
        <v>3</v>
      </c>
      <c r="U3186" s="781">
        <f>VLOOKUP(C3186,METADATA!$A$5:$H$29,IF(E3186="HI",2,IF(E3186="LO",6,10))+IF(S3186=1,2,IF(D3186=7,1,(IF(WEEKDAY(B3186)=1,2,IF(WEEKDAY(B3186)=7,1,0))))))</f>
        <v>3</v>
      </c>
    </row>
    <row r="3187" spans="2:21" ht="13.95" customHeight="1" x14ac:dyDescent="0.25">
      <c r="B3187" s="784">
        <f t="shared" si="149"/>
        <v>45515</v>
      </c>
      <c r="C3187" s="785">
        <v>15</v>
      </c>
      <c r="D3187" s="786">
        <f>IFERROR((INDEX(METADATA!$T$2:$T$20,MATCH(B3187,METADATA!$S$2:$S$20,0))),0)</f>
        <v>0</v>
      </c>
      <c r="E3187" s="785" t="str">
        <f t="shared" si="147"/>
        <v>HI</v>
      </c>
      <c r="F3187" s="786">
        <f>VLOOKUP(C3187,METADATA!$A$5:$H$29,IF(E3187="HI",2,IF(E3187="LO",6,10))+IF(D3187=1,2,IF(D3187=7,1,(IF(WEEKDAY(B3187)=1,2,IF(WEEKDAY(B3187)=7,1,0))))))</f>
        <v>3</v>
      </c>
      <c r="G3187" s="786">
        <f>VLOOKUP(C3187,METADATA!$J$5:$Q$29,IF(E3187="HI",2,IF(E3187="LO",6,10))+IF(D3187=1,2,IF(D3187=7,1,(IF(WEEKDAY(B3187)=1,2,IF(WEEKDAY(B3187)=7,1,0))))))</f>
        <v>3</v>
      </c>
      <c r="H3187" s="787">
        <v>11930.25</v>
      </c>
      <c r="I3187" s="788">
        <v>4796.7899780273438</v>
      </c>
      <c r="K3187" s="795">
        <v>913.98749999999995</v>
      </c>
      <c r="M3187" s="798">
        <f t="shared" si="148"/>
        <v>12858.462550235296</v>
      </c>
      <c r="N3187" s="303"/>
      <c r="S3187" s="786">
        <v>0</v>
      </c>
      <c r="T3187" s="781">
        <f>VLOOKUP(C3187,METADATA!$J$5:$Q$29,IF(E3187="HI",2,IF(E3187="LO",6,10))+IF(S3187=1,2,IF(D3187=7,1,(IF(WEEKDAY(B3187)=1,2,IF(WEEKDAY(B3187)=7,1,0))))))</f>
        <v>3</v>
      </c>
      <c r="U3187" s="781">
        <f>VLOOKUP(C3187,METADATA!$A$5:$H$29,IF(E3187="HI",2,IF(E3187="LO",6,10))+IF(S3187=1,2,IF(D3187=7,1,(IF(WEEKDAY(B3187)=1,2,IF(WEEKDAY(B3187)=7,1,0))))))</f>
        <v>3</v>
      </c>
    </row>
    <row r="3188" spans="2:21" ht="13.95" customHeight="1" x14ac:dyDescent="0.25">
      <c r="B3188" s="784">
        <f t="shared" si="149"/>
        <v>45515</v>
      </c>
      <c r="C3188" s="785">
        <v>16</v>
      </c>
      <c r="D3188" s="786">
        <f>IFERROR((INDEX(METADATA!$T$2:$T$20,MATCH(B3188,METADATA!$S$2:$S$20,0))),0)</f>
        <v>0</v>
      </c>
      <c r="E3188" s="785" t="str">
        <f t="shared" si="147"/>
        <v>HI</v>
      </c>
      <c r="F3188" s="786">
        <f>VLOOKUP(C3188,METADATA!$A$5:$H$29,IF(E3188="HI",2,IF(E3188="LO",6,10))+IF(D3188=1,2,IF(D3188=7,1,(IF(WEEKDAY(B3188)=1,2,IF(WEEKDAY(B3188)=7,1,0))))))</f>
        <v>3</v>
      </c>
      <c r="G3188" s="786">
        <f>VLOOKUP(C3188,METADATA!$J$5:$Q$29,IF(E3188="HI",2,IF(E3188="LO",6,10))+IF(D3188=1,2,IF(D3188=7,1,(IF(WEEKDAY(B3188)=1,2,IF(WEEKDAY(B3188)=7,1,0))))))</f>
        <v>3</v>
      </c>
      <c r="H3188" s="787">
        <v>12088.75</v>
      </c>
      <c r="I3188" s="788">
        <v>4471.3949890136719</v>
      </c>
      <c r="K3188" s="795">
        <v>902.26250000000005</v>
      </c>
      <c r="M3188" s="798">
        <f t="shared" si="148"/>
        <v>12889.191196901245</v>
      </c>
      <c r="N3188" s="303"/>
      <c r="S3188" s="786">
        <v>0</v>
      </c>
      <c r="T3188" s="781">
        <f>VLOOKUP(C3188,METADATA!$J$5:$Q$29,IF(E3188="HI",2,IF(E3188="LO",6,10))+IF(S3188=1,2,IF(D3188=7,1,(IF(WEEKDAY(B3188)=1,2,IF(WEEKDAY(B3188)=7,1,0))))))</f>
        <v>3</v>
      </c>
      <c r="U3188" s="781">
        <f>VLOOKUP(C3188,METADATA!$A$5:$H$29,IF(E3188="HI",2,IF(E3188="LO",6,10))+IF(S3188=1,2,IF(D3188=7,1,(IF(WEEKDAY(B3188)=1,2,IF(WEEKDAY(B3188)=7,1,0))))))</f>
        <v>3</v>
      </c>
    </row>
    <row r="3189" spans="2:21" ht="13.95" customHeight="1" x14ac:dyDescent="0.25">
      <c r="B3189" s="784">
        <f t="shared" si="149"/>
        <v>45515</v>
      </c>
      <c r="C3189" s="785">
        <v>17</v>
      </c>
      <c r="D3189" s="786">
        <f>IFERROR((INDEX(METADATA!$T$2:$T$20,MATCH(B3189,METADATA!$S$2:$S$20,0))),0)</f>
        <v>0</v>
      </c>
      <c r="E3189" s="785" t="str">
        <f t="shared" si="147"/>
        <v>HI</v>
      </c>
      <c r="F3189" s="786">
        <f>VLOOKUP(C3189,METADATA!$A$5:$H$29,IF(E3189="HI",2,IF(E3189="LO",6,10))+IF(D3189=1,2,IF(D3189=7,1,(IF(WEEKDAY(B3189)=1,2,IF(WEEKDAY(B3189)=7,1,0))))))</f>
        <v>2</v>
      </c>
      <c r="G3189" s="786">
        <f>VLOOKUP(C3189,METADATA!$J$5:$Q$29,IF(E3189="HI",2,IF(E3189="LO",6,10))+IF(D3189=1,2,IF(D3189=7,1,(IF(WEEKDAY(B3189)=1,2,IF(WEEKDAY(B3189)=7,1,0))))))</f>
        <v>3</v>
      </c>
      <c r="H3189" s="787">
        <v>12132.5</v>
      </c>
      <c r="I3189" s="788">
        <v>3331.8000183105469</v>
      </c>
      <c r="K3189" s="795">
        <v>933.76250000000005</v>
      </c>
      <c r="M3189" s="798">
        <f t="shared" si="148"/>
        <v>12581.671097752245</v>
      </c>
      <c r="N3189" s="303"/>
      <c r="S3189" s="786">
        <v>0</v>
      </c>
      <c r="T3189" s="781">
        <f>VLOOKUP(C3189,METADATA!$J$5:$Q$29,IF(E3189="HI",2,IF(E3189="LO",6,10))+IF(S3189=1,2,IF(D3189=7,1,(IF(WEEKDAY(B3189)=1,2,IF(WEEKDAY(B3189)=7,1,0))))))</f>
        <v>3</v>
      </c>
      <c r="U3189" s="781">
        <f>VLOOKUP(C3189,METADATA!$A$5:$H$29,IF(E3189="HI",2,IF(E3189="LO",6,10))+IF(S3189=1,2,IF(D3189=7,1,(IF(WEEKDAY(B3189)=1,2,IF(WEEKDAY(B3189)=7,1,0))))))</f>
        <v>2</v>
      </c>
    </row>
    <row r="3190" spans="2:21" ht="13.95" customHeight="1" x14ac:dyDescent="0.25">
      <c r="B3190" s="784">
        <f t="shared" si="149"/>
        <v>45515</v>
      </c>
      <c r="C3190" s="785">
        <v>18</v>
      </c>
      <c r="D3190" s="786">
        <f>IFERROR((INDEX(METADATA!$T$2:$T$20,MATCH(B3190,METADATA!$S$2:$S$20,0))),0)</f>
        <v>0</v>
      </c>
      <c r="E3190" s="785" t="str">
        <f t="shared" si="147"/>
        <v>HI</v>
      </c>
      <c r="F3190" s="786">
        <f>VLOOKUP(C3190,METADATA!$A$5:$H$29,IF(E3190="HI",2,IF(E3190="LO",6,10))+IF(D3190=1,2,IF(D3190=7,1,(IF(WEEKDAY(B3190)=1,2,IF(WEEKDAY(B3190)=7,1,0))))))</f>
        <v>2</v>
      </c>
      <c r="G3190" s="786">
        <f>VLOOKUP(C3190,METADATA!$J$5:$Q$29,IF(E3190="HI",2,IF(E3190="LO",6,10))+IF(D3190=1,2,IF(D3190=7,1,(IF(WEEKDAY(B3190)=1,2,IF(WEEKDAY(B3190)=7,1,0))))))</f>
        <v>3</v>
      </c>
      <c r="H3190" s="787">
        <v>12267.25</v>
      </c>
      <c r="I3190" s="788">
        <v>3604.947509765625</v>
      </c>
      <c r="K3190" s="795">
        <v>0</v>
      </c>
      <c r="M3190" s="798">
        <f t="shared" si="148"/>
        <v>12785.971574763702</v>
      </c>
      <c r="N3190" s="303"/>
      <c r="S3190" s="786">
        <v>0</v>
      </c>
      <c r="T3190" s="781">
        <f>VLOOKUP(C3190,METADATA!$J$5:$Q$29,IF(E3190="HI",2,IF(E3190="LO",6,10))+IF(S3190=1,2,IF(D3190=7,1,(IF(WEEKDAY(B3190)=1,2,IF(WEEKDAY(B3190)=7,1,0))))))</f>
        <v>3</v>
      </c>
      <c r="U3190" s="781">
        <f>VLOOKUP(C3190,METADATA!$A$5:$H$29,IF(E3190="HI",2,IF(E3190="LO",6,10))+IF(S3190=1,2,IF(D3190=7,1,(IF(WEEKDAY(B3190)=1,2,IF(WEEKDAY(B3190)=7,1,0))))))</f>
        <v>2</v>
      </c>
    </row>
    <row r="3191" spans="2:21" ht="13.95" customHeight="1" x14ac:dyDescent="0.25">
      <c r="B3191" s="784">
        <f t="shared" si="149"/>
        <v>45515</v>
      </c>
      <c r="C3191" s="785">
        <v>19</v>
      </c>
      <c r="D3191" s="786">
        <f>IFERROR((INDEX(METADATA!$T$2:$T$20,MATCH(B3191,METADATA!$S$2:$S$20,0))),0)</f>
        <v>0</v>
      </c>
      <c r="E3191" s="785" t="str">
        <f t="shared" si="147"/>
        <v>HI</v>
      </c>
      <c r="F3191" s="786">
        <f>VLOOKUP(C3191,METADATA!$A$5:$H$29,IF(E3191="HI",2,IF(E3191="LO",6,10))+IF(D3191=1,2,IF(D3191=7,1,(IF(WEEKDAY(B3191)=1,2,IF(WEEKDAY(B3191)=7,1,0))))))</f>
        <v>3</v>
      </c>
      <c r="G3191" s="786">
        <f>VLOOKUP(C3191,METADATA!$J$5:$Q$29,IF(E3191="HI",2,IF(E3191="LO",6,10))+IF(D3191=1,2,IF(D3191=7,1,(IF(WEEKDAY(B3191)=1,2,IF(WEEKDAY(B3191)=7,1,0))))))</f>
        <v>3</v>
      </c>
      <c r="H3191" s="787">
        <v>12585</v>
      </c>
      <c r="I3191" s="788">
        <v>4383.2649230957031</v>
      </c>
      <c r="K3191" s="795">
        <v>0</v>
      </c>
      <c r="M3191" s="798">
        <f t="shared" si="148"/>
        <v>13326.486273059421</v>
      </c>
      <c r="N3191" s="303"/>
      <c r="S3191" s="786">
        <v>0</v>
      </c>
      <c r="T3191" s="781">
        <f>VLOOKUP(C3191,METADATA!$J$5:$Q$29,IF(E3191="HI",2,IF(E3191="LO",6,10))+IF(S3191=1,2,IF(D3191=7,1,(IF(WEEKDAY(B3191)=1,2,IF(WEEKDAY(B3191)=7,1,0))))))</f>
        <v>3</v>
      </c>
      <c r="U3191" s="781">
        <f>VLOOKUP(C3191,METADATA!$A$5:$H$29,IF(E3191="HI",2,IF(E3191="LO",6,10))+IF(S3191=1,2,IF(D3191=7,1,(IF(WEEKDAY(B3191)=1,2,IF(WEEKDAY(B3191)=7,1,0))))))</f>
        <v>3</v>
      </c>
    </row>
    <row r="3192" spans="2:21" ht="13.95" customHeight="1" x14ac:dyDescent="0.25">
      <c r="B3192" s="784">
        <f t="shared" si="149"/>
        <v>45515</v>
      </c>
      <c r="C3192" s="785">
        <v>20</v>
      </c>
      <c r="D3192" s="786">
        <f>IFERROR((INDEX(METADATA!$T$2:$T$20,MATCH(B3192,METADATA!$S$2:$S$20,0))),0)</f>
        <v>0</v>
      </c>
      <c r="E3192" s="785" t="str">
        <f t="shared" si="147"/>
        <v>HI</v>
      </c>
      <c r="F3192" s="786">
        <f>VLOOKUP(C3192,METADATA!$A$5:$H$29,IF(E3192="HI",2,IF(E3192="LO",6,10))+IF(D3192=1,2,IF(D3192=7,1,(IF(WEEKDAY(B3192)=1,2,IF(WEEKDAY(B3192)=7,1,0))))))</f>
        <v>3</v>
      </c>
      <c r="G3192" s="786">
        <f>VLOOKUP(C3192,METADATA!$J$5:$Q$29,IF(E3192="HI",2,IF(E3192="LO",6,10))+IF(D3192=1,2,IF(D3192=7,1,(IF(WEEKDAY(B3192)=1,2,IF(WEEKDAY(B3192)=7,1,0))))))</f>
        <v>3</v>
      </c>
      <c r="H3192" s="787">
        <v>12578.75</v>
      </c>
      <c r="I3192" s="788">
        <v>4459.7650146484375</v>
      </c>
      <c r="K3192" s="795">
        <v>0</v>
      </c>
      <c r="M3192" s="798">
        <f t="shared" si="148"/>
        <v>13345.95277784176</v>
      </c>
      <c r="N3192" s="303"/>
      <c r="S3192" s="786">
        <v>0</v>
      </c>
      <c r="T3192" s="781">
        <f>VLOOKUP(C3192,METADATA!$J$5:$Q$29,IF(E3192="HI",2,IF(E3192="LO",6,10))+IF(S3192=1,2,IF(D3192=7,1,(IF(WEEKDAY(B3192)=1,2,IF(WEEKDAY(B3192)=7,1,0))))))</f>
        <v>3</v>
      </c>
      <c r="U3192" s="781">
        <f>VLOOKUP(C3192,METADATA!$A$5:$H$29,IF(E3192="HI",2,IF(E3192="LO",6,10))+IF(S3192=1,2,IF(D3192=7,1,(IF(WEEKDAY(B3192)=1,2,IF(WEEKDAY(B3192)=7,1,0))))))</f>
        <v>3</v>
      </c>
    </row>
    <row r="3193" spans="2:21" ht="13.95" customHeight="1" x14ac:dyDescent="0.25">
      <c r="B3193" s="784">
        <f t="shared" si="149"/>
        <v>45515</v>
      </c>
      <c r="C3193" s="785">
        <v>21</v>
      </c>
      <c r="D3193" s="786">
        <f>IFERROR((INDEX(METADATA!$T$2:$T$20,MATCH(B3193,METADATA!$S$2:$S$20,0))),0)</f>
        <v>0</v>
      </c>
      <c r="E3193" s="785" t="str">
        <f t="shared" si="147"/>
        <v>HI</v>
      </c>
      <c r="F3193" s="786">
        <f>VLOOKUP(C3193,METADATA!$A$5:$H$29,IF(E3193="HI",2,IF(E3193="LO",6,10))+IF(D3193=1,2,IF(D3193=7,1,(IF(WEEKDAY(B3193)=1,2,IF(WEEKDAY(B3193)=7,1,0))))))</f>
        <v>3</v>
      </c>
      <c r="G3193" s="786">
        <f>VLOOKUP(C3193,METADATA!$J$5:$Q$29,IF(E3193="HI",2,IF(E3193="LO",6,10))+IF(D3193=1,2,IF(D3193=7,1,(IF(WEEKDAY(B3193)=1,2,IF(WEEKDAY(B3193)=7,1,0))))))</f>
        <v>3</v>
      </c>
      <c r="H3193" s="787">
        <v>11322</v>
      </c>
      <c r="I3193" s="788">
        <v>4669.7398681640625</v>
      </c>
      <c r="K3193" s="795">
        <v>0</v>
      </c>
      <c r="M3193" s="798">
        <f t="shared" si="148"/>
        <v>12247.21006745295</v>
      </c>
      <c r="N3193" s="303"/>
      <c r="S3193" s="786">
        <v>0</v>
      </c>
      <c r="T3193" s="781">
        <f>VLOOKUP(C3193,METADATA!$J$5:$Q$29,IF(E3193="HI",2,IF(E3193="LO",6,10))+IF(S3193=1,2,IF(D3193=7,1,(IF(WEEKDAY(B3193)=1,2,IF(WEEKDAY(B3193)=7,1,0))))))</f>
        <v>3</v>
      </c>
      <c r="U3193" s="781">
        <f>VLOOKUP(C3193,METADATA!$A$5:$H$29,IF(E3193="HI",2,IF(E3193="LO",6,10))+IF(S3193=1,2,IF(D3193=7,1,(IF(WEEKDAY(B3193)=1,2,IF(WEEKDAY(B3193)=7,1,0))))))</f>
        <v>3</v>
      </c>
    </row>
    <row r="3194" spans="2:21" ht="13.95" customHeight="1" x14ac:dyDescent="0.25">
      <c r="B3194" s="784">
        <f t="shared" si="149"/>
        <v>45515</v>
      </c>
      <c r="C3194" s="785">
        <v>22</v>
      </c>
      <c r="D3194" s="786">
        <f>IFERROR((INDEX(METADATA!$T$2:$T$20,MATCH(B3194,METADATA!$S$2:$S$20,0))),0)</f>
        <v>0</v>
      </c>
      <c r="E3194" s="785" t="str">
        <f t="shared" si="147"/>
        <v>HI</v>
      </c>
      <c r="F3194" s="786">
        <f>VLOOKUP(C3194,METADATA!$A$5:$H$29,IF(E3194="HI",2,IF(E3194="LO",6,10))+IF(D3194=1,2,IF(D3194=7,1,(IF(WEEKDAY(B3194)=1,2,IF(WEEKDAY(B3194)=7,1,0))))))</f>
        <v>3</v>
      </c>
      <c r="G3194" s="786">
        <f>VLOOKUP(C3194,METADATA!$J$5:$Q$29,IF(E3194="HI",2,IF(E3194="LO",6,10))+IF(D3194=1,2,IF(D3194=7,1,(IF(WEEKDAY(B3194)=1,2,IF(WEEKDAY(B3194)=7,1,0))))))</f>
        <v>3</v>
      </c>
      <c r="H3194" s="787">
        <v>9949.75</v>
      </c>
      <c r="I3194" s="788">
        <v>4562.6299743652344</v>
      </c>
      <c r="K3194" s="795">
        <v>0</v>
      </c>
      <c r="M3194" s="798">
        <f t="shared" si="148"/>
        <v>10946.009197213205</v>
      </c>
      <c r="N3194" s="303"/>
      <c r="S3194" s="786">
        <v>0</v>
      </c>
      <c r="T3194" s="781">
        <f>VLOOKUP(C3194,METADATA!$J$5:$Q$29,IF(E3194="HI",2,IF(E3194="LO",6,10))+IF(S3194=1,2,IF(D3194=7,1,(IF(WEEKDAY(B3194)=1,2,IF(WEEKDAY(B3194)=7,1,0))))))</f>
        <v>3</v>
      </c>
      <c r="U3194" s="781">
        <f>VLOOKUP(C3194,METADATA!$A$5:$H$29,IF(E3194="HI",2,IF(E3194="LO",6,10))+IF(S3194=1,2,IF(D3194=7,1,(IF(WEEKDAY(B3194)=1,2,IF(WEEKDAY(B3194)=7,1,0))))))</f>
        <v>3</v>
      </c>
    </row>
    <row r="3195" spans="2:21" ht="13.95" customHeight="1" x14ac:dyDescent="0.25">
      <c r="B3195" s="784">
        <f t="shared" si="149"/>
        <v>45515</v>
      </c>
      <c r="C3195" s="785">
        <v>23</v>
      </c>
      <c r="D3195" s="786">
        <f>IFERROR((INDEX(METADATA!$T$2:$T$20,MATCH(B3195,METADATA!$S$2:$S$20,0))),0)</f>
        <v>0</v>
      </c>
      <c r="E3195" s="785" t="str">
        <f t="shared" si="147"/>
        <v>HI</v>
      </c>
      <c r="F3195" s="786">
        <f>VLOOKUP(C3195,METADATA!$A$5:$H$29,IF(E3195="HI",2,IF(E3195="LO",6,10))+IF(D3195=1,2,IF(D3195=7,1,(IF(WEEKDAY(B3195)=1,2,IF(WEEKDAY(B3195)=7,1,0))))))</f>
        <v>3</v>
      </c>
      <c r="G3195" s="786">
        <f>VLOOKUP(C3195,METADATA!$J$5:$Q$29,IF(E3195="HI",2,IF(E3195="LO",6,10))+IF(D3195=1,2,IF(D3195=7,1,(IF(WEEKDAY(B3195)=1,2,IF(WEEKDAY(B3195)=7,1,0))))))</f>
        <v>3</v>
      </c>
      <c r="H3195" s="787">
        <v>9033</v>
      </c>
      <c r="I3195" s="788">
        <v>4608.6250305175781</v>
      </c>
      <c r="K3195" s="795">
        <v>0</v>
      </c>
      <c r="M3195" s="798">
        <f t="shared" si="148"/>
        <v>10140.735361496874</v>
      </c>
      <c r="N3195" s="303"/>
      <c r="S3195" s="786">
        <v>0</v>
      </c>
      <c r="T3195" s="781">
        <f>VLOOKUP(C3195,METADATA!$J$5:$Q$29,IF(E3195="HI",2,IF(E3195="LO",6,10))+IF(S3195=1,2,IF(D3195=7,1,(IF(WEEKDAY(B3195)=1,2,IF(WEEKDAY(B3195)=7,1,0))))))</f>
        <v>3</v>
      </c>
      <c r="U3195" s="781">
        <f>VLOOKUP(C3195,METADATA!$A$5:$H$29,IF(E3195="HI",2,IF(E3195="LO",6,10))+IF(S3195=1,2,IF(D3195=7,1,(IF(WEEKDAY(B3195)=1,2,IF(WEEKDAY(B3195)=7,1,0))))))</f>
        <v>3</v>
      </c>
    </row>
    <row r="3196" spans="2:21" ht="13.95" customHeight="1" x14ac:dyDescent="0.25">
      <c r="B3196" s="784">
        <f t="shared" si="149"/>
        <v>45516</v>
      </c>
      <c r="C3196" s="785">
        <v>0</v>
      </c>
      <c r="D3196" s="786">
        <f>IFERROR((INDEX(METADATA!$T$2:$T$20,MATCH(B3196,METADATA!$S$2:$S$20,0))),0)</f>
        <v>0</v>
      </c>
      <c r="E3196" s="785" t="str">
        <f t="shared" si="147"/>
        <v>HI</v>
      </c>
      <c r="F3196" s="786">
        <f>VLOOKUP(C3196,METADATA!$A$5:$H$29,IF(E3196="HI",2,IF(E3196="LO",6,10))+IF(D3196=1,2,IF(D3196=7,1,(IF(WEEKDAY(B3196)=1,2,IF(WEEKDAY(B3196)=7,1,0))))))</f>
        <v>3</v>
      </c>
      <c r="G3196" s="786">
        <f>VLOOKUP(C3196,METADATA!$J$5:$Q$29,IF(E3196="HI",2,IF(E3196="LO",6,10))+IF(D3196=1,2,IF(D3196=7,1,(IF(WEEKDAY(B3196)=1,2,IF(WEEKDAY(B3196)=7,1,0))))))</f>
        <v>3</v>
      </c>
      <c r="H3196" s="787">
        <v>8690.5</v>
      </c>
      <c r="I3196" s="788">
        <v>4650.3050231933594</v>
      </c>
      <c r="K3196" s="795">
        <v>0</v>
      </c>
      <c r="M3196" s="798">
        <f t="shared" si="148"/>
        <v>9856.4764017744892</v>
      </c>
      <c r="N3196" s="303"/>
      <c r="S3196" s="786">
        <v>0</v>
      </c>
      <c r="T3196" s="781">
        <f>VLOOKUP(C3196,METADATA!$J$5:$Q$29,IF(E3196="HI",2,IF(E3196="LO",6,10))+IF(S3196=1,2,IF(D3196=7,1,(IF(WEEKDAY(B3196)=1,2,IF(WEEKDAY(B3196)=7,1,0))))))</f>
        <v>3</v>
      </c>
      <c r="U3196" s="781">
        <f>VLOOKUP(C3196,METADATA!$A$5:$H$29,IF(E3196="HI",2,IF(E3196="LO",6,10))+IF(S3196=1,2,IF(D3196=7,1,(IF(WEEKDAY(B3196)=1,2,IF(WEEKDAY(B3196)=7,1,0))))))</f>
        <v>3</v>
      </c>
    </row>
    <row r="3197" spans="2:21" ht="13.95" customHeight="1" x14ac:dyDescent="0.25">
      <c r="B3197" s="784">
        <f t="shared" si="149"/>
        <v>45516</v>
      </c>
      <c r="C3197" s="785">
        <v>1</v>
      </c>
      <c r="D3197" s="786">
        <f>IFERROR((INDEX(METADATA!$T$2:$T$20,MATCH(B3197,METADATA!$S$2:$S$20,0))),0)</f>
        <v>0</v>
      </c>
      <c r="E3197" s="785" t="str">
        <f t="shared" si="147"/>
        <v>HI</v>
      </c>
      <c r="F3197" s="786">
        <f>VLOOKUP(C3197,METADATA!$A$5:$H$29,IF(E3197="HI",2,IF(E3197="LO",6,10))+IF(D3197=1,2,IF(D3197=7,1,(IF(WEEKDAY(B3197)=1,2,IF(WEEKDAY(B3197)=7,1,0))))))</f>
        <v>3</v>
      </c>
      <c r="G3197" s="786">
        <f>VLOOKUP(C3197,METADATA!$J$5:$Q$29,IF(E3197="HI",2,IF(E3197="LO",6,10))+IF(D3197=1,2,IF(D3197=7,1,(IF(WEEKDAY(B3197)=1,2,IF(WEEKDAY(B3197)=7,1,0))))))</f>
        <v>3</v>
      </c>
      <c r="H3197" s="787">
        <v>8322.5</v>
      </c>
      <c r="I3197" s="788">
        <v>4657.9050903320313</v>
      </c>
      <c r="K3197" s="795">
        <v>0</v>
      </c>
      <c r="M3197" s="798">
        <f t="shared" si="148"/>
        <v>9537.29972689026</v>
      </c>
      <c r="N3197" s="303"/>
      <c r="S3197" s="786">
        <v>0</v>
      </c>
      <c r="T3197" s="781">
        <f>VLOOKUP(C3197,METADATA!$J$5:$Q$29,IF(E3197="HI",2,IF(E3197="LO",6,10))+IF(S3197=1,2,IF(D3197=7,1,(IF(WEEKDAY(B3197)=1,2,IF(WEEKDAY(B3197)=7,1,0))))))</f>
        <v>3</v>
      </c>
      <c r="U3197" s="781">
        <f>VLOOKUP(C3197,METADATA!$A$5:$H$29,IF(E3197="HI",2,IF(E3197="LO",6,10))+IF(S3197=1,2,IF(D3197=7,1,(IF(WEEKDAY(B3197)=1,2,IF(WEEKDAY(B3197)=7,1,0))))))</f>
        <v>3</v>
      </c>
    </row>
    <row r="3198" spans="2:21" ht="13.95" customHeight="1" x14ac:dyDescent="0.25">
      <c r="B3198" s="784">
        <f t="shared" si="149"/>
        <v>45516</v>
      </c>
      <c r="C3198" s="785">
        <v>2</v>
      </c>
      <c r="D3198" s="786">
        <f>IFERROR((INDEX(METADATA!$T$2:$T$20,MATCH(B3198,METADATA!$S$2:$S$20,0))),0)</f>
        <v>0</v>
      </c>
      <c r="E3198" s="785" t="str">
        <f t="shared" si="147"/>
        <v>HI</v>
      </c>
      <c r="F3198" s="786">
        <f>VLOOKUP(C3198,METADATA!$A$5:$H$29,IF(E3198="HI",2,IF(E3198="LO",6,10))+IF(D3198=1,2,IF(D3198=7,1,(IF(WEEKDAY(B3198)=1,2,IF(WEEKDAY(B3198)=7,1,0))))))</f>
        <v>3</v>
      </c>
      <c r="G3198" s="786">
        <f>VLOOKUP(C3198,METADATA!$J$5:$Q$29,IF(E3198="HI",2,IF(E3198="LO",6,10))+IF(D3198=1,2,IF(D3198=7,1,(IF(WEEKDAY(B3198)=1,2,IF(WEEKDAY(B3198)=7,1,0))))))</f>
        <v>3</v>
      </c>
      <c r="H3198" s="787">
        <v>8130.75</v>
      </c>
      <c r="I3198" s="788">
        <v>4641.8450012207031</v>
      </c>
      <c r="K3198" s="795">
        <v>0</v>
      </c>
      <c r="M3198" s="798">
        <f t="shared" si="148"/>
        <v>9362.4687223967612</v>
      </c>
      <c r="N3198" s="303"/>
      <c r="S3198" s="786">
        <v>0</v>
      </c>
      <c r="T3198" s="781">
        <f>VLOOKUP(C3198,METADATA!$J$5:$Q$29,IF(E3198="HI",2,IF(E3198="LO",6,10))+IF(S3198=1,2,IF(D3198=7,1,(IF(WEEKDAY(B3198)=1,2,IF(WEEKDAY(B3198)=7,1,0))))))</f>
        <v>3</v>
      </c>
      <c r="U3198" s="781">
        <f>VLOOKUP(C3198,METADATA!$A$5:$H$29,IF(E3198="HI",2,IF(E3198="LO",6,10))+IF(S3198=1,2,IF(D3198=7,1,(IF(WEEKDAY(B3198)=1,2,IF(WEEKDAY(B3198)=7,1,0))))))</f>
        <v>3</v>
      </c>
    </row>
    <row r="3199" spans="2:21" ht="13.95" customHeight="1" x14ac:dyDescent="0.25">
      <c r="B3199" s="784">
        <f t="shared" si="149"/>
        <v>45516</v>
      </c>
      <c r="C3199" s="785">
        <v>3</v>
      </c>
      <c r="D3199" s="786">
        <f>IFERROR((INDEX(METADATA!$T$2:$T$20,MATCH(B3199,METADATA!$S$2:$S$20,0))),0)</f>
        <v>0</v>
      </c>
      <c r="E3199" s="785" t="str">
        <f t="shared" si="147"/>
        <v>HI</v>
      </c>
      <c r="F3199" s="786">
        <f>VLOOKUP(C3199,METADATA!$A$5:$H$29,IF(E3199="HI",2,IF(E3199="LO",6,10))+IF(D3199=1,2,IF(D3199=7,1,(IF(WEEKDAY(B3199)=1,2,IF(WEEKDAY(B3199)=7,1,0))))))</f>
        <v>3</v>
      </c>
      <c r="G3199" s="786">
        <f>VLOOKUP(C3199,METADATA!$J$5:$Q$29,IF(E3199="HI",2,IF(E3199="LO",6,10))+IF(D3199=1,2,IF(D3199=7,1,(IF(WEEKDAY(B3199)=1,2,IF(WEEKDAY(B3199)=7,1,0))))))</f>
        <v>3</v>
      </c>
      <c r="H3199" s="787">
        <v>8215</v>
      </c>
      <c r="I3199" s="788">
        <v>4798.6650085449219</v>
      </c>
      <c r="K3199" s="795">
        <v>0</v>
      </c>
      <c r="M3199" s="798">
        <f t="shared" si="148"/>
        <v>9513.8536284848014</v>
      </c>
      <c r="N3199" s="303"/>
      <c r="S3199" s="786">
        <v>0</v>
      </c>
      <c r="T3199" s="781">
        <f>VLOOKUP(C3199,METADATA!$J$5:$Q$29,IF(E3199="HI",2,IF(E3199="LO",6,10))+IF(S3199=1,2,IF(D3199=7,1,(IF(WEEKDAY(B3199)=1,2,IF(WEEKDAY(B3199)=7,1,0))))))</f>
        <v>3</v>
      </c>
      <c r="U3199" s="781">
        <f>VLOOKUP(C3199,METADATA!$A$5:$H$29,IF(E3199="HI",2,IF(E3199="LO",6,10))+IF(S3199=1,2,IF(D3199=7,1,(IF(WEEKDAY(B3199)=1,2,IF(WEEKDAY(B3199)=7,1,0))))))</f>
        <v>3</v>
      </c>
    </row>
    <row r="3200" spans="2:21" ht="13.95" customHeight="1" x14ac:dyDescent="0.25">
      <c r="B3200" s="784">
        <f t="shared" si="149"/>
        <v>45516</v>
      </c>
      <c r="C3200" s="785">
        <v>4</v>
      </c>
      <c r="D3200" s="786">
        <f>IFERROR((INDEX(METADATA!$T$2:$T$20,MATCH(B3200,METADATA!$S$2:$S$20,0))),0)</f>
        <v>0</v>
      </c>
      <c r="E3200" s="785" t="str">
        <f t="shared" si="147"/>
        <v>HI</v>
      </c>
      <c r="F3200" s="786">
        <f>VLOOKUP(C3200,METADATA!$A$5:$H$29,IF(E3200="HI",2,IF(E3200="LO",6,10))+IF(D3200=1,2,IF(D3200=7,1,(IF(WEEKDAY(B3200)=1,2,IF(WEEKDAY(B3200)=7,1,0))))))</f>
        <v>3</v>
      </c>
      <c r="G3200" s="786">
        <f>VLOOKUP(C3200,METADATA!$J$5:$Q$29,IF(E3200="HI",2,IF(E3200="LO",6,10))+IF(D3200=1,2,IF(D3200=7,1,(IF(WEEKDAY(B3200)=1,2,IF(WEEKDAY(B3200)=7,1,0))))))</f>
        <v>3</v>
      </c>
      <c r="H3200" s="787">
        <v>8861</v>
      </c>
      <c r="I3200" s="788">
        <v>4621.2099914550781</v>
      </c>
      <c r="K3200" s="795">
        <v>0</v>
      </c>
      <c r="M3200" s="798">
        <f t="shared" si="148"/>
        <v>9993.643118759257</v>
      </c>
      <c r="N3200" s="303"/>
      <c r="S3200" s="786">
        <v>0</v>
      </c>
      <c r="T3200" s="781">
        <f>VLOOKUP(C3200,METADATA!$J$5:$Q$29,IF(E3200="HI",2,IF(E3200="LO",6,10))+IF(S3200=1,2,IF(D3200=7,1,(IF(WEEKDAY(B3200)=1,2,IF(WEEKDAY(B3200)=7,1,0))))))</f>
        <v>3</v>
      </c>
      <c r="U3200" s="781">
        <f>VLOOKUP(C3200,METADATA!$A$5:$H$29,IF(E3200="HI",2,IF(E3200="LO",6,10))+IF(S3200=1,2,IF(D3200=7,1,(IF(WEEKDAY(B3200)=1,2,IF(WEEKDAY(B3200)=7,1,0))))))</f>
        <v>3</v>
      </c>
    </row>
    <row r="3201" spans="2:21" ht="13.95" customHeight="1" x14ac:dyDescent="0.25">
      <c r="B3201" s="784">
        <f t="shared" si="149"/>
        <v>45516</v>
      </c>
      <c r="C3201" s="785">
        <v>5</v>
      </c>
      <c r="D3201" s="786">
        <f>IFERROR((INDEX(METADATA!$T$2:$T$20,MATCH(B3201,METADATA!$S$2:$S$20,0))),0)</f>
        <v>0</v>
      </c>
      <c r="E3201" s="785" t="str">
        <f t="shared" si="147"/>
        <v>HI</v>
      </c>
      <c r="F3201" s="786">
        <f>VLOOKUP(C3201,METADATA!$A$5:$H$29,IF(E3201="HI",2,IF(E3201="LO",6,10))+IF(D3201=1,2,IF(D3201=7,1,(IF(WEEKDAY(B3201)=1,2,IF(WEEKDAY(B3201)=7,1,0))))))</f>
        <v>3</v>
      </c>
      <c r="G3201" s="786">
        <f>VLOOKUP(C3201,METADATA!$J$5:$Q$29,IF(E3201="HI",2,IF(E3201="LO",6,10))+IF(D3201=1,2,IF(D3201=7,1,(IF(WEEKDAY(B3201)=1,2,IF(WEEKDAY(B3201)=7,1,0))))))</f>
        <v>3</v>
      </c>
      <c r="H3201" s="787">
        <v>10167</v>
      </c>
      <c r="I3201" s="788">
        <v>4401.625</v>
      </c>
      <c r="K3201" s="795">
        <v>870.51250000000005</v>
      </c>
      <c r="M3201" s="798">
        <f t="shared" si="148"/>
        <v>11078.907511150412</v>
      </c>
      <c r="N3201" s="303"/>
      <c r="S3201" s="786">
        <v>0</v>
      </c>
      <c r="T3201" s="781">
        <f>VLOOKUP(C3201,METADATA!$J$5:$Q$29,IF(E3201="HI",2,IF(E3201="LO",6,10))+IF(S3201=1,2,IF(D3201=7,1,(IF(WEEKDAY(B3201)=1,2,IF(WEEKDAY(B3201)=7,1,0))))))</f>
        <v>3</v>
      </c>
      <c r="U3201" s="781">
        <f>VLOOKUP(C3201,METADATA!$A$5:$H$29,IF(E3201="HI",2,IF(E3201="LO",6,10))+IF(S3201=1,2,IF(D3201=7,1,(IF(WEEKDAY(B3201)=1,2,IF(WEEKDAY(B3201)=7,1,0))))))</f>
        <v>3</v>
      </c>
    </row>
    <row r="3202" spans="2:21" ht="13.95" customHeight="1" x14ac:dyDescent="0.25">
      <c r="B3202" s="784">
        <f t="shared" si="149"/>
        <v>45516</v>
      </c>
      <c r="C3202" s="785">
        <v>6</v>
      </c>
      <c r="D3202" s="786">
        <f>IFERROR((INDEX(METADATA!$T$2:$T$20,MATCH(B3202,METADATA!$S$2:$S$20,0))),0)</f>
        <v>0</v>
      </c>
      <c r="E3202" s="785" t="str">
        <f t="shared" si="147"/>
        <v>HI</v>
      </c>
      <c r="F3202" s="786">
        <f>VLOOKUP(C3202,METADATA!$A$5:$H$29,IF(E3202="HI",2,IF(E3202="LO",6,10))+IF(D3202=1,2,IF(D3202=7,1,(IF(WEEKDAY(B3202)=1,2,IF(WEEKDAY(B3202)=7,1,0))))))</f>
        <v>1</v>
      </c>
      <c r="G3202" s="786">
        <f>VLOOKUP(C3202,METADATA!$J$5:$Q$29,IF(E3202="HI",2,IF(E3202="LO",6,10))+IF(D3202=1,2,IF(D3202=7,1,(IF(WEEKDAY(B3202)=1,2,IF(WEEKDAY(B3202)=7,1,0))))))</f>
        <v>1</v>
      </c>
      <c r="H3202" s="787">
        <v>12239.5</v>
      </c>
      <c r="I3202" s="788">
        <v>4287.9100341796875</v>
      </c>
      <c r="K3202" s="795">
        <v>865.8125</v>
      </c>
      <c r="M3202" s="798">
        <f t="shared" si="148"/>
        <v>12968.867826885231</v>
      </c>
      <c r="N3202" s="303"/>
      <c r="S3202" s="786">
        <v>0</v>
      </c>
      <c r="T3202" s="781">
        <f>VLOOKUP(C3202,METADATA!$J$5:$Q$29,IF(E3202="HI",2,IF(E3202="LO",6,10))+IF(S3202=1,2,IF(D3202=7,1,(IF(WEEKDAY(B3202)=1,2,IF(WEEKDAY(B3202)=7,1,0))))))</f>
        <v>1</v>
      </c>
      <c r="U3202" s="781">
        <f>VLOOKUP(C3202,METADATA!$A$5:$H$29,IF(E3202="HI",2,IF(E3202="LO",6,10))+IF(S3202=1,2,IF(D3202=7,1,(IF(WEEKDAY(B3202)=1,2,IF(WEEKDAY(B3202)=7,1,0))))))</f>
        <v>1</v>
      </c>
    </row>
    <row r="3203" spans="2:21" ht="13.95" customHeight="1" x14ac:dyDescent="0.25">
      <c r="B3203" s="784">
        <f t="shared" si="149"/>
        <v>45516</v>
      </c>
      <c r="C3203" s="785">
        <v>7</v>
      </c>
      <c r="D3203" s="786">
        <f>IFERROR((INDEX(METADATA!$T$2:$T$20,MATCH(B3203,METADATA!$S$2:$S$20,0))),0)</f>
        <v>0</v>
      </c>
      <c r="E3203" s="785" t="str">
        <f t="shared" si="147"/>
        <v>HI</v>
      </c>
      <c r="F3203" s="786">
        <f>VLOOKUP(C3203,METADATA!$A$5:$H$29,IF(E3203="HI",2,IF(E3203="LO",6,10))+IF(D3203=1,2,IF(D3203=7,1,(IF(WEEKDAY(B3203)=1,2,IF(WEEKDAY(B3203)=7,1,0))))))</f>
        <v>1</v>
      </c>
      <c r="G3203" s="786">
        <f>VLOOKUP(C3203,METADATA!$J$5:$Q$29,IF(E3203="HI",2,IF(E3203="LO",6,10))+IF(D3203=1,2,IF(D3203=7,1,(IF(WEEKDAY(B3203)=1,2,IF(WEEKDAY(B3203)=7,1,0))))))</f>
        <v>1</v>
      </c>
      <c r="H3203" s="787">
        <v>13315.75</v>
      </c>
      <c r="I3203" s="788">
        <v>3115.29248046875</v>
      </c>
      <c r="K3203" s="795">
        <v>834.63750000000005</v>
      </c>
      <c r="M3203" s="798">
        <f t="shared" si="148"/>
        <v>13675.315181061282</v>
      </c>
      <c r="N3203" s="303"/>
      <c r="S3203" s="786">
        <v>0</v>
      </c>
      <c r="T3203" s="781">
        <f>VLOOKUP(C3203,METADATA!$J$5:$Q$29,IF(E3203="HI",2,IF(E3203="LO",6,10))+IF(S3203=1,2,IF(D3203=7,1,(IF(WEEKDAY(B3203)=1,2,IF(WEEKDAY(B3203)=7,1,0))))))</f>
        <v>1</v>
      </c>
      <c r="U3203" s="781">
        <f>VLOOKUP(C3203,METADATA!$A$5:$H$29,IF(E3203="HI",2,IF(E3203="LO",6,10))+IF(S3203=1,2,IF(D3203=7,1,(IF(WEEKDAY(B3203)=1,2,IF(WEEKDAY(B3203)=7,1,0))))))</f>
        <v>1</v>
      </c>
    </row>
    <row r="3204" spans="2:21" ht="13.95" customHeight="1" x14ac:dyDescent="0.25">
      <c r="B3204" s="784">
        <f t="shared" si="149"/>
        <v>45516</v>
      </c>
      <c r="C3204" s="785">
        <v>8</v>
      </c>
      <c r="D3204" s="786">
        <f>IFERROR((INDEX(METADATA!$T$2:$T$20,MATCH(B3204,METADATA!$S$2:$S$20,0))),0)</f>
        <v>0</v>
      </c>
      <c r="E3204" s="785" t="str">
        <f t="shared" ref="E3204:E3267" si="150">IF(B3204="","",IF(AND(MONTH(B3204)&gt;=MONTH($AA$9),MONTH(B3204)&lt;=MONTH($AA$11)),"HI","LO"))</f>
        <v>HI</v>
      </c>
      <c r="F3204" s="786">
        <f>VLOOKUP(C3204,METADATA!$A$5:$H$29,IF(E3204="HI",2,IF(E3204="LO",6,10))+IF(D3204=1,2,IF(D3204=7,1,(IF(WEEKDAY(B3204)=1,2,IF(WEEKDAY(B3204)=7,1,0))))))</f>
        <v>2</v>
      </c>
      <c r="G3204" s="786">
        <f>VLOOKUP(C3204,METADATA!$J$5:$Q$29,IF(E3204="HI",2,IF(E3204="LO",6,10))+IF(D3204=1,2,IF(D3204=7,1,(IF(WEEKDAY(B3204)=1,2,IF(WEEKDAY(B3204)=7,1,0))))))</f>
        <v>1</v>
      </c>
      <c r="H3204" s="787">
        <v>14769.25</v>
      </c>
      <c r="I3204" s="788">
        <v>1551.3875427246094</v>
      </c>
      <c r="K3204" s="795">
        <v>847.33749999999998</v>
      </c>
      <c r="M3204" s="798">
        <f t="shared" ref="M3204:M3267" si="151">SQRT(H3204^2+I3204^2)</f>
        <v>14850.506687322864</v>
      </c>
      <c r="N3204" s="303"/>
      <c r="S3204" s="786">
        <v>0</v>
      </c>
      <c r="T3204" s="781">
        <f>VLOOKUP(C3204,METADATA!$J$5:$Q$29,IF(E3204="HI",2,IF(E3204="LO",6,10))+IF(S3204=1,2,IF(D3204=7,1,(IF(WEEKDAY(B3204)=1,2,IF(WEEKDAY(B3204)=7,1,0))))))</f>
        <v>1</v>
      </c>
      <c r="U3204" s="781">
        <f>VLOOKUP(C3204,METADATA!$A$5:$H$29,IF(E3204="HI",2,IF(E3204="LO",6,10))+IF(S3204=1,2,IF(D3204=7,1,(IF(WEEKDAY(B3204)=1,2,IF(WEEKDAY(B3204)=7,1,0))))))</f>
        <v>2</v>
      </c>
    </row>
    <row r="3205" spans="2:21" ht="13.95" customHeight="1" x14ac:dyDescent="0.25">
      <c r="B3205" s="784">
        <f t="shared" si="149"/>
        <v>45516</v>
      </c>
      <c r="C3205" s="785">
        <v>9</v>
      </c>
      <c r="D3205" s="786">
        <f>IFERROR((INDEX(METADATA!$T$2:$T$20,MATCH(B3205,METADATA!$S$2:$S$20,0))),0)</f>
        <v>0</v>
      </c>
      <c r="E3205" s="785" t="str">
        <f t="shared" si="150"/>
        <v>HI</v>
      </c>
      <c r="F3205" s="786">
        <f>VLOOKUP(C3205,METADATA!$A$5:$H$29,IF(E3205="HI",2,IF(E3205="LO",6,10))+IF(D3205=1,2,IF(D3205=7,1,(IF(WEEKDAY(B3205)=1,2,IF(WEEKDAY(B3205)=7,1,0))))))</f>
        <v>2</v>
      </c>
      <c r="G3205" s="786">
        <f>VLOOKUP(C3205,METADATA!$J$5:$Q$29,IF(E3205="HI",2,IF(E3205="LO",6,10))+IF(D3205=1,2,IF(D3205=7,1,(IF(WEEKDAY(B3205)=1,2,IF(WEEKDAY(B3205)=7,1,0))))))</f>
        <v>2</v>
      </c>
      <c r="H3205" s="787">
        <v>15709.25</v>
      </c>
      <c r="I3205" s="788">
        <v>1483.8450012207031</v>
      </c>
      <c r="K3205" s="795">
        <v>851.61249999999995</v>
      </c>
      <c r="M3205" s="798">
        <f t="shared" si="151"/>
        <v>15779.173981870777</v>
      </c>
      <c r="N3205" s="303"/>
      <c r="S3205" s="786">
        <v>0</v>
      </c>
      <c r="T3205" s="781">
        <f>VLOOKUP(C3205,METADATA!$J$5:$Q$29,IF(E3205="HI",2,IF(E3205="LO",6,10))+IF(S3205=1,2,IF(D3205=7,1,(IF(WEEKDAY(B3205)=1,2,IF(WEEKDAY(B3205)=7,1,0))))))</f>
        <v>2</v>
      </c>
      <c r="U3205" s="781">
        <f>VLOOKUP(C3205,METADATA!$A$5:$H$29,IF(E3205="HI",2,IF(E3205="LO",6,10))+IF(S3205=1,2,IF(D3205=7,1,(IF(WEEKDAY(B3205)=1,2,IF(WEEKDAY(B3205)=7,1,0))))))</f>
        <v>2</v>
      </c>
    </row>
    <row r="3206" spans="2:21" ht="13.95" customHeight="1" x14ac:dyDescent="0.25">
      <c r="B3206" s="784">
        <f t="shared" si="149"/>
        <v>45516</v>
      </c>
      <c r="C3206" s="785">
        <v>10</v>
      </c>
      <c r="D3206" s="786">
        <f>IFERROR((INDEX(METADATA!$T$2:$T$20,MATCH(B3206,METADATA!$S$2:$S$20,0))),0)</f>
        <v>0</v>
      </c>
      <c r="E3206" s="785" t="str">
        <f t="shared" si="150"/>
        <v>HI</v>
      </c>
      <c r="F3206" s="786">
        <f>VLOOKUP(C3206,METADATA!$A$5:$H$29,IF(E3206="HI",2,IF(E3206="LO",6,10))+IF(D3206=1,2,IF(D3206=7,1,(IF(WEEKDAY(B3206)=1,2,IF(WEEKDAY(B3206)=7,1,0))))))</f>
        <v>2</v>
      </c>
      <c r="G3206" s="786">
        <f>VLOOKUP(C3206,METADATA!$J$5:$Q$29,IF(E3206="HI",2,IF(E3206="LO",6,10))+IF(D3206=1,2,IF(D3206=7,1,(IF(WEEKDAY(B3206)=1,2,IF(WEEKDAY(B3206)=7,1,0))))))</f>
        <v>2</v>
      </c>
      <c r="H3206" s="787">
        <v>15386</v>
      </c>
      <c r="I3206" s="788">
        <v>2258.8325023651123</v>
      </c>
      <c r="K3206" s="795">
        <v>856.5</v>
      </c>
      <c r="M3206" s="798">
        <f t="shared" si="151"/>
        <v>15550.926669293411</v>
      </c>
      <c r="N3206" s="303"/>
      <c r="S3206" s="786">
        <v>0</v>
      </c>
      <c r="T3206" s="781">
        <f>VLOOKUP(C3206,METADATA!$J$5:$Q$29,IF(E3206="HI",2,IF(E3206="LO",6,10))+IF(S3206=1,2,IF(D3206=7,1,(IF(WEEKDAY(B3206)=1,2,IF(WEEKDAY(B3206)=7,1,0))))))</f>
        <v>2</v>
      </c>
      <c r="U3206" s="781">
        <f>VLOOKUP(C3206,METADATA!$A$5:$H$29,IF(E3206="HI",2,IF(E3206="LO",6,10))+IF(S3206=1,2,IF(D3206=7,1,(IF(WEEKDAY(B3206)=1,2,IF(WEEKDAY(B3206)=7,1,0))))))</f>
        <v>2</v>
      </c>
    </row>
    <row r="3207" spans="2:21" ht="13.95" customHeight="1" x14ac:dyDescent="0.25">
      <c r="B3207" s="784">
        <f t="shared" si="149"/>
        <v>45516</v>
      </c>
      <c r="C3207" s="785">
        <v>11</v>
      </c>
      <c r="D3207" s="786">
        <f>IFERROR((INDEX(METADATA!$T$2:$T$20,MATCH(B3207,METADATA!$S$2:$S$20,0))),0)</f>
        <v>0</v>
      </c>
      <c r="E3207" s="785" t="str">
        <f t="shared" si="150"/>
        <v>HI</v>
      </c>
      <c r="F3207" s="786">
        <f>VLOOKUP(C3207,METADATA!$A$5:$H$29,IF(E3207="HI",2,IF(E3207="LO",6,10))+IF(D3207=1,2,IF(D3207=7,1,(IF(WEEKDAY(B3207)=1,2,IF(WEEKDAY(B3207)=7,1,0))))))</f>
        <v>2</v>
      </c>
      <c r="G3207" s="786">
        <f>VLOOKUP(C3207,METADATA!$J$5:$Q$29,IF(E3207="HI",2,IF(E3207="LO",6,10))+IF(D3207=1,2,IF(D3207=7,1,(IF(WEEKDAY(B3207)=1,2,IF(WEEKDAY(B3207)=7,1,0))))))</f>
        <v>2</v>
      </c>
      <c r="H3207" s="787">
        <v>15558.5</v>
      </c>
      <c r="I3207" s="788">
        <v>2936.1675567626953</v>
      </c>
      <c r="K3207" s="795">
        <v>824.32500000000005</v>
      </c>
      <c r="M3207" s="798">
        <f t="shared" si="151"/>
        <v>15833.129891824479</v>
      </c>
      <c r="N3207" s="303"/>
      <c r="S3207" s="786">
        <v>0</v>
      </c>
      <c r="T3207" s="781">
        <f>VLOOKUP(C3207,METADATA!$J$5:$Q$29,IF(E3207="HI",2,IF(E3207="LO",6,10))+IF(S3207=1,2,IF(D3207=7,1,(IF(WEEKDAY(B3207)=1,2,IF(WEEKDAY(B3207)=7,1,0))))))</f>
        <v>2</v>
      </c>
      <c r="U3207" s="781">
        <f>VLOOKUP(C3207,METADATA!$A$5:$H$29,IF(E3207="HI",2,IF(E3207="LO",6,10))+IF(S3207=1,2,IF(D3207=7,1,(IF(WEEKDAY(B3207)=1,2,IF(WEEKDAY(B3207)=7,1,0))))))</f>
        <v>2</v>
      </c>
    </row>
    <row r="3208" spans="2:21" ht="13.95" customHeight="1" x14ac:dyDescent="0.25">
      <c r="B3208" s="784">
        <f t="shared" si="149"/>
        <v>45516</v>
      </c>
      <c r="C3208" s="785">
        <v>12</v>
      </c>
      <c r="D3208" s="786">
        <f>IFERROR((INDEX(METADATA!$T$2:$T$20,MATCH(B3208,METADATA!$S$2:$S$20,0))),0)</f>
        <v>0</v>
      </c>
      <c r="E3208" s="785" t="str">
        <f t="shared" si="150"/>
        <v>HI</v>
      </c>
      <c r="F3208" s="786">
        <f>VLOOKUP(C3208,METADATA!$A$5:$H$29,IF(E3208="HI",2,IF(E3208="LO",6,10))+IF(D3208=1,2,IF(D3208=7,1,(IF(WEEKDAY(B3208)=1,2,IF(WEEKDAY(B3208)=7,1,0))))))</f>
        <v>2</v>
      </c>
      <c r="G3208" s="786">
        <f>VLOOKUP(C3208,METADATA!$J$5:$Q$29,IF(E3208="HI",2,IF(E3208="LO",6,10))+IF(D3208=1,2,IF(D3208=7,1,(IF(WEEKDAY(B3208)=1,2,IF(WEEKDAY(B3208)=7,1,0))))))</f>
        <v>2</v>
      </c>
      <c r="H3208" s="787">
        <v>15618</v>
      </c>
      <c r="I3208" s="788">
        <v>4448.1900329589844</v>
      </c>
      <c r="K3208" s="795">
        <v>882.73749999999995</v>
      </c>
      <c r="M3208" s="798">
        <f t="shared" si="151"/>
        <v>16239.098453095099</v>
      </c>
      <c r="N3208" s="303"/>
      <c r="S3208" s="786">
        <v>0</v>
      </c>
      <c r="T3208" s="781">
        <f>VLOOKUP(C3208,METADATA!$J$5:$Q$29,IF(E3208="HI",2,IF(E3208="LO",6,10))+IF(S3208=1,2,IF(D3208=7,1,(IF(WEEKDAY(B3208)=1,2,IF(WEEKDAY(B3208)=7,1,0))))))</f>
        <v>2</v>
      </c>
      <c r="U3208" s="781">
        <f>VLOOKUP(C3208,METADATA!$A$5:$H$29,IF(E3208="HI",2,IF(E3208="LO",6,10))+IF(S3208=1,2,IF(D3208=7,1,(IF(WEEKDAY(B3208)=1,2,IF(WEEKDAY(B3208)=7,1,0))))))</f>
        <v>2</v>
      </c>
    </row>
    <row r="3209" spans="2:21" ht="13.95" customHeight="1" x14ac:dyDescent="0.25">
      <c r="B3209" s="784">
        <f t="shared" si="149"/>
        <v>45516</v>
      </c>
      <c r="C3209" s="785">
        <v>13</v>
      </c>
      <c r="D3209" s="786">
        <f>IFERROR((INDEX(METADATA!$T$2:$T$20,MATCH(B3209,METADATA!$S$2:$S$20,0))),0)</f>
        <v>0</v>
      </c>
      <c r="E3209" s="785" t="str">
        <f t="shared" si="150"/>
        <v>HI</v>
      </c>
      <c r="F3209" s="786">
        <f>VLOOKUP(C3209,METADATA!$A$5:$H$29,IF(E3209="HI",2,IF(E3209="LO",6,10))+IF(D3209=1,2,IF(D3209=7,1,(IF(WEEKDAY(B3209)=1,2,IF(WEEKDAY(B3209)=7,1,0))))))</f>
        <v>2</v>
      </c>
      <c r="G3209" s="786">
        <f>VLOOKUP(C3209,METADATA!$J$5:$Q$29,IF(E3209="HI",2,IF(E3209="LO",6,10))+IF(D3209=1,2,IF(D3209=7,1,(IF(WEEKDAY(B3209)=1,2,IF(WEEKDAY(B3209)=7,1,0))))))</f>
        <v>2</v>
      </c>
      <c r="H3209" s="787">
        <v>15090.75</v>
      </c>
      <c r="I3209" s="788">
        <v>4520.3750610351563</v>
      </c>
      <c r="K3209" s="795">
        <v>909.3125</v>
      </c>
      <c r="M3209" s="798">
        <f t="shared" si="151"/>
        <v>15753.238595759558</v>
      </c>
      <c r="N3209" s="303"/>
      <c r="S3209" s="786">
        <v>0</v>
      </c>
      <c r="T3209" s="781">
        <f>VLOOKUP(C3209,METADATA!$J$5:$Q$29,IF(E3209="HI",2,IF(E3209="LO",6,10))+IF(S3209=1,2,IF(D3209=7,1,(IF(WEEKDAY(B3209)=1,2,IF(WEEKDAY(B3209)=7,1,0))))))</f>
        <v>2</v>
      </c>
      <c r="U3209" s="781">
        <f>VLOOKUP(C3209,METADATA!$A$5:$H$29,IF(E3209="HI",2,IF(E3209="LO",6,10))+IF(S3209=1,2,IF(D3209=7,1,(IF(WEEKDAY(B3209)=1,2,IF(WEEKDAY(B3209)=7,1,0))))))</f>
        <v>2</v>
      </c>
    </row>
    <row r="3210" spans="2:21" ht="13.95" customHeight="1" x14ac:dyDescent="0.25">
      <c r="B3210" s="784">
        <f t="shared" si="149"/>
        <v>45516</v>
      </c>
      <c r="C3210" s="785">
        <v>14</v>
      </c>
      <c r="D3210" s="786">
        <f>IFERROR((INDEX(METADATA!$T$2:$T$20,MATCH(B3210,METADATA!$S$2:$S$20,0))),0)</f>
        <v>0</v>
      </c>
      <c r="E3210" s="785" t="str">
        <f t="shared" si="150"/>
        <v>HI</v>
      </c>
      <c r="F3210" s="786">
        <f>VLOOKUP(C3210,METADATA!$A$5:$H$29,IF(E3210="HI",2,IF(E3210="LO",6,10))+IF(D3210=1,2,IF(D3210=7,1,(IF(WEEKDAY(B3210)=1,2,IF(WEEKDAY(B3210)=7,1,0))))))</f>
        <v>2</v>
      </c>
      <c r="G3210" s="786">
        <f>VLOOKUP(C3210,METADATA!$J$5:$Q$29,IF(E3210="HI",2,IF(E3210="LO",6,10))+IF(D3210=1,2,IF(D3210=7,1,(IF(WEEKDAY(B3210)=1,2,IF(WEEKDAY(B3210)=7,1,0))))))</f>
        <v>2</v>
      </c>
      <c r="H3210" s="787">
        <v>15602.25</v>
      </c>
      <c r="I3210" s="788">
        <v>4592.5750732421875</v>
      </c>
      <c r="K3210" s="795">
        <v>905.6</v>
      </c>
      <c r="M3210" s="798">
        <f t="shared" si="151"/>
        <v>16264.130805729073</v>
      </c>
      <c r="N3210" s="303"/>
      <c r="S3210" s="786">
        <v>0</v>
      </c>
      <c r="T3210" s="781">
        <f>VLOOKUP(C3210,METADATA!$J$5:$Q$29,IF(E3210="HI",2,IF(E3210="LO",6,10))+IF(S3210=1,2,IF(D3210=7,1,(IF(WEEKDAY(B3210)=1,2,IF(WEEKDAY(B3210)=7,1,0))))))</f>
        <v>2</v>
      </c>
      <c r="U3210" s="781">
        <f>VLOOKUP(C3210,METADATA!$A$5:$H$29,IF(E3210="HI",2,IF(E3210="LO",6,10))+IF(S3210=1,2,IF(D3210=7,1,(IF(WEEKDAY(B3210)=1,2,IF(WEEKDAY(B3210)=7,1,0))))))</f>
        <v>2</v>
      </c>
    </row>
    <row r="3211" spans="2:21" ht="13.95" customHeight="1" x14ac:dyDescent="0.25">
      <c r="B3211" s="784">
        <f t="shared" si="149"/>
        <v>45516</v>
      </c>
      <c r="C3211" s="785">
        <v>15</v>
      </c>
      <c r="D3211" s="786">
        <f>IFERROR((INDEX(METADATA!$T$2:$T$20,MATCH(B3211,METADATA!$S$2:$S$20,0))),0)</f>
        <v>0</v>
      </c>
      <c r="E3211" s="785" t="str">
        <f t="shared" si="150"/>
        <v>HI</v>
      </c>
      <c r="F3211" s="786">
        <f>VLOOKUP(C3211,METADATA!$A$5:$H$29,IF(E3211="HI",2,IF(E3211="LO",6,10))+IF(D3211=1,2,IF(D3211=7,1,(IF(WEEKDAY(B3211)=1,2,IF(WEEKDAY(B3211)=7,1,0))))))</f>
        <v>2</v>
      </c>
      <c r="G3211" s="786">
        <f>VLOOKUP(C3211,METADATA!$J$5:$Q$29,IF(E3211="HI",2,IF(E3211="LO",6,10))+IF(D3211=1,2,IF(D3211=7,1,(IF(WEEKDAY(B3211)=1,2,IF(WEEKDAY(B3211)=7,1,0))))))</f>
        <v>2</v>
      </c>
      <c r="H3211" s="787">
        <v>15543</v>
      </c>
      <c r="I3211" s="788">
        <v>4540.5349731445313</v>
      </c>
      <c r="K3211" s="795">
        <v>913.98749999999995</v>
      </c>
      <c r="M3211" s="798">
        <f t="shared" si="151"/>
        <v>16192.631251354691</v>
      </c>
      <c r="N3211" s="303"/>
      <c r="S3211" s="786">
        <v>0</v>
      </c>
      <c r="T3211" s="781">
        <f>VLOOKUP(C3211,METADATA!$J$5:$Q$29,IF(E3211="HI",2,IF(E3211="LO",6,10))+IF(S3211=1,2,IF(D3211=7,1,(IF(WEEKDAY(B3211)=1,2,IF(WEEKDAY(B3211)=7,1,0))))))</f>
        <v>2</v>
      </c>
      <c r="U3211" s="781">
        <f>VLOOKUP(C3211,METADATA!$A$5:$H$29,IF(E3211="HI",2,IF(E3211="LO",6,10))+IF(S3211=1,2,IF(D3211=7,1,(IF(WEEKDAY(B3211)=1,2,IF(WEEKDAY(B3211)=7,1,0))))))</f>
        <v>2</v>
      </c>
    </row>
    <row r="3212" spans="2:21" ht="13.95" customHeight="1" x14ac:dyDescent="0.25">
      <c r="B3212" s="784">
        <f t="shared" si="149"/>
        <v>45516</v>
      </c>
      <c r="C3212" s="785">
        <v>16</v>
      </c>
      <c r="D3212" s="786">
        <f>IFERROR((INDEX(METADATA!$T$2:$T$20,MATCH(B3212,METADATA!$S$2:$S$20,0))),0)</f>
        <v>0</v>
      </c>
      <c r="E3212" s="785" t="str">
        <f t="shared" si="150"/>
        <v>HI</v>
      </c>
      <c r="F3212" s="786">
        <f>VLOOKUP(C3212,METADATA!$A$5:$H$29,IF(E3212="HI",2,IF(E3212="LO",6,10))+IF(D3212=1,2,IF(D3212=7,1,(IF(WEEKDAY(B3212)=1,2,IF(WEEKDAY(B3212)=7,1,0))))))</f>
        <v>2</v>
      </c>
      <c r="G3212" s="786">
        <f>VLOOKUP(C3212,METADATA!$J$5:$Q$29,IF(E3212="HI",2,IF(E3212="LO",6,10))+IF(D3212=1,2,IF(D3212=7,1,(IF(WEEKDAY(B3212)=1,2,IF(WEEKDAY(B3212)=7,1,0))))))</f>
        <v>2</v>
      </c>
      <c r="H3212" s="787">
        <v>15419.5</v>
      </c>
      <c r="I3212" s="788">
        <v>4552.0149230957031</v>
      </c>
      <c r="K3212" s="795">
        <v>902.26250000000005</v>
      </c>
      <c r="M3212" s="798">
        <f t="shared" si="151"/>
        <v>16077.369813190402</v>
      </c>
      <c r="N3212" s="303"/>
      <c r="S3212" s="786">
        <v>0</v>
      </c>
      <c r="T3212" s="781">
        <f>VLOOKUP(C3212,METADATA!$J$5:$Q$29,IF(E3212="HI",2,IF(E3212="LO",6,10))+IF(S3212=1,2,IF(D3212=7,1,(IF(WEEKDAY(B3212)=1,2,IF(WEEKDAY(B3212)=7,1,0))))))</f>
        <v>2</v>
      </c>
      <c r="U3212" s="781">
        <f>VLOOKUP(C3212,METADATA!$A$5:$H$29,IF(E3212="HI",2,IF(E3212="LO",6,10))+IF(S3212=1,2,IF(D3212=7,1,(IF(WEEKDAY(B3212)=1,2,IF(WEEKDAY(B3212)=7,1,0))))))</f>
        <v>2</v>
      </c>
    </row>
    <row r="3213" spans="2:21" ht="13.95" customHeight="1" x14ac:dyDescent="0.25">
      <c r="B3213" s="784">
        <f t="shared" si="149"/>
        <v>45516</v>
      </c>
      <c r="C3213" s="785">
        <v>17</v>
      </c>
      <c r="D3213" s="786">
        <f>IFERROR((INDEX(METADATA!$T$2:$T$20,MATCH(B3213,METADATA!$S$2:$S$20,0))),0)</f>
        <v>0</v>
      </c>
      <c r="E3213" s="785" t="str">
        <f t="shared" si="150"/>
        <v>HI</v>
      </c>
      <c r="F3213" s="786">
        <f>VLOOKUP(C3213,METADATA!$A$5:$H$29,IF(E3213="HI",2,IF(E3213="LO",6,10))+IF(D3213=1,2,IF(D3213=7,1,(IF(WEEKDAY(B3213)=1,2,IF(WEEKDAY(B3213)=7,1,0))))))</f>
        <v>1</v>
      </c>
      <c r="G3213" s="786">
        <f>VLOOKUP(C3213,METADATA!$J$5:$Q$29,IF(E3213="HI",2,IF(E3213="LO",6,10))+IF(D3213=1,2,IF(D3213=7,1,(IF(WEEKDAY(B3213)=1,2,IF(WEEKDAY(B3213)=7,1,0))))))</f>
        <v>1</v>
      </c>
      <c r="H3213" s="787">
        <v>14862.75</v>
      </c>
      <c r="I3213" s="788">
        <v>3451.2724914550781</v>
      </c>
      <c r="K3213" s="795">
        <v>933.76250000000005</v>
      </c>
      <c r="M3213" s="798">
        <f t="shared" si="151"/>
        <v>15258.198431426121</v>
      </c>
      <c r="N3213" s="303"/>
      <c r="S3213" s="786">
        <v>0</v>
      </c>
      <c r="T3213" s="781">
        <f>VLOOKUP(C3213,METADATA!$J$5:$Q$29,IF(E3213="HI",2,IF(E3213="LO",6,10))+IF(S3213=1,2,IF(D3213=7,1,(IF(WEEKDAY(B3213)=1,2,IF(WEEKDAY(B3213)=7,1,0))))))</f>
        <v>1</v>
      </c>
      <c r="U3213" s="781">
        <f>VLOOKUP(C3213,METADATA!$A$5:$H$29,IF(E3213="HI",2,IF(E3213="LO",6,10))+IF(S3213=1,2,IF(D3213=7,1,(IF(WEEKDAY(B3213)=1,2,IF(WEEKDAY(B3213)=7,1,0))))))</f>
        <v>1</v>
      </c>
    </row>
    <row r="3214" spans="2:21" ht="13.95" customHeight="1" x14ac:dyDescent="0.25">
      <c r="B3214" s="784">
        <f t="shared" si="149"/>
        <v>45516</v>
      </c>
      <c r="C3214" s="785">
        <v>18</v>
      </c>
      <c r="D3214" s="786">
        <f>IFERROR((INDEX(METADATA!$T$2:$T$20,MATCH(B3214,METADATA!$S$2:$S$20,0))),0)</f>
        <v>0</v>
      </c>
      <c r="E3214" s="785" t="str">
        <f t="shared" si="150"/>
        <v>HI</v>
      </c>
      <c r="F3214" s="786">
        <f>VLOOKUP(C3214,METADATA!$A$5:$H$29,IF(E3214="HI",2,IF(E3214="LO",6,10))+IF(D3214=1,2,IF(D3214=7,1,(IF(WEEKDAY(B3214)=1,2,IF(WEEKDAY(B3214)=7,1,0))))))</f>
        <v>1</v>
      </c>
      <c r="G3214" s="786">
        <f>VLOOKUP(C3214,METADATA!$J$5:$Q$29,IF(E3214="HI",2,IF(E3214="LO",6,10))+IF(D3214=1,2,IF(D3214=7,1,(IF(WEEKDAY(B3214)=1,2,IF(WEEKDAY(B3214)=7,1,0))))))</f>
        <v>1</v>
      </c>
      <c r="H3214" s="787">
        <v>14722.5</v>
      </c>
      <c r="I3214" s="788">
        <v>3339.0625610351563</v>
      </c>
      <c r="K3214" s="795">
        <v>0</v>
      </c>
      <c r="M3214" s="798">
        <f t="shared" si="151"/>
        <v>15096.401724798749</v>
      </c>
      <c r="N3214" s="303"/>
      <c r="S3214" s="786">
        <v>0</v>
      </c>
      <c r="T3214" s="781">
        <f>VLOOKUP(C3214,METADATA!$J$5:$Q$29,IF(E3214="HI",2,IF(E3214="LO",6,10))+IF(S3214=1,2,IF(D3214=7,1,(IF(WEEKDAY(B3214)=1,2,IF(WEEKDAY(B3214)=7,1,0))))))</f>
        <v>1</v>
      </c>
      <c r="U3214" s="781">
        <f>VLOOKUP(C3214,METADATA!$A$5:$H$29,IF(E3214="HI",2,IF(E3214="LO",6,10))+IF(S3214=1,2,IF(D3214=7,1,(IF(WEEKDAY(B3214)=1,2,IF(WEEKDAY(B3214)=7,1,0))))))</f>
        <v>1</v>
      </c>
    </row>
    <row r="3215" spans="2:21" ht="13.95" customHeight="1" x14ac:dyDescent="0.25">
      <c r="B3215" s="784">
        <f t="shared" si="149"/>
        <v>45516</v>
      </c>
      <c r="C3215" s="785">
        <v>19</v>
      </c>
      <c r="D3215" s="786">
        <f>IFERROR((INDEX(METADATA!$T$2:$T$20,MATCH(B3215,METADATA!$S$2:$S$20,0))),0)</f>
        <v>0</v>
      </c>
      <c r="E3215" s="785" t="str">
        <f t="shared" si="150"/>
        <v>HI</v>
      </c>
      <c r="F3215" s="786">
        <f>VLOOKUP(C3215,METADATA!$A$5:$H$29,IF(E3215="HI",2,IF(E3215="LO",6,10))+IF(D3215=1,2,IF(D3215=7,1,(IF(WEEKDAY(B3215)=1,2,IF(WEEKDAY(B3215)=7,1,0))))))</f>
        <v>1</v>
      </c>
      <c r="G3215" s="786">
        <f>VLOOKUP(C3215,METADATA!$J$5:$Q$29,IF(E3215="HI",2,IF(E3215="LO",6,10))+IF(D3215=1,2,IF(D3215=7,1,(IF(WEEKDAY(B3215)=1,2,IF(WEEKDAY(B3215)=7,1,0))))))</f>
        <v>2</v>
      </c>
      <c r="H3215" s="787">
        <v>14682</v>
      </c>
      <c r="I3215" s="788">
        <v>4299.89501953125</v>
      </c>
      <c r="K3215" s="795">
        <v>0</v>
      </c>
      <c r="M3215" s="798">
        <f t="shared" si="151"/>
        <v>15298.699983298897</v>
      </c>
      <c r="N3215" s="303"/>
      <c r="S3215" s="786">
        <v>0</v>
      </c>
      <c r="T3215" s="781">
        <f>VLOOKUP(C3215,METADATA!$J$5:$Q$29,IF(E3215="HI",2,IF(E3215="LO",6,10))+IF(S3215=1,2,IF(D3215=7,1,(IF(WEEKDAY(B3215)=1,2,IF(WEEKDAY(B3215)=7,1,0))))))</f>
        <v>2</v>
      </c>
      <c r="U3215" s="781">
        <f>VLOOKUP(C3215,METADATA!$A$5:$H$29,IF(E3215="HI",2,IF(E3215="LO",6,10))+IF(S3215=1,2,IF(D3215=7,1,(IF(WEEKDAY(B3215)=1,2,IF(WEEKDAY(B3215)=7,1,0))))))</f>
        <v>1</v>
      </c>
    </row>
    <row r="3216" spans="2:21" ht="13.95" customHeight="1" x14ac:dyDescent="0.25">
      <c r="B3216" s="784">
        <f t="shared" si="149"/>
        <v>45516</v>
      </c>
      <c r="C3216" s="785">
        <v>20</v>
      </c>
      <c r="D3216" s="786">
        <f>IFERROR((INDEX(METADATA!$T$2:$T$20,MATCH(B3216,METADATA!$S$2:$S$20,0))),0)</f>
        <v>0</v>
      </c>
      <c r="E3216" s="785" t="str">
        <f t="shared" si="150"/>
        <v>HI</v>
      </c>
      <c r="F3216" s="786">
        <f>VLOOKUP(C3216,METADATA!$A$5:$H$29,IF(E3216="HI",2,IF(E3216="LO",6,10))+IF(D3216=1,2,IF(D3216=7,1,(IF(WEEKDAY(B3216)=1,2,IF(WEEKDAY(B3216)=7,1,0))))))</f>
        <v>2</v>
      </c>
      <c r="G3216" s="786">
        <f>VLOOKUP(C3216,METADATA!$J$5:$Q$29,IF(E3216="HI",2,IF(E3216="LO",6,10))+IF(D3216=1,2,IF(D3216=7,1,(IF(WEEKDAY(B3216)=1,2,IF(WEEKDAY(B3216)=7,1,0))))))</f>
        <v>2</v>
      </c>
      <c r="H3216" s="787">
        <v>13417.75</v>
      </c>
      <c r="I3216" s="788">
        <v>4417.9498901367188</v>
      </c>
      <c r="K3216" s="795">
        <v>0</v>
      </c>
      <c r="M3216" s="798">
        <f t="shared" si="151"/>
        <v>14126.368829046587</v>
      </c>
      <c r="N3216" s="303"/>
      <c r="S3216" s="786">
        <v>0</v>
      </c>
      <c r="T3216" s="781">
        <f>VLOOKUP(C3216,METADATA!$J$5:$Q$29,IF(E3216="HI",2,IF(E3216="LO",6,10))+IF(S3216=1,2,IF(D3216=7,1,(IF(WEEKDAY(B3216)=1,2,IF(WEEKDAY(B3216)=7,1,0))))))</f>
        <v>2</v>
      </c>
      <c r="U3216" s="781">
        <f>VLOOKUP(C3216,METADATA!$A$5:$H$29,IF(E3216="HI",2,IF(E3216="LO",6,10))+IF(S3216=1,2,IF(D3216=7,1,(IF(WEEKDAY(B3216)=1,2,IF(WEEKDAY(B3216)=7,1,0))))))</f>
        <v>2</v>
      </c>
    </row>
    <row r="3217" spans="2:21" ht="13.95" customHeight="1" x14ac:dyDescent="0.25">
      <c r="B3217" s="784">
        <f t="shared" si="149"/>
        <v>45516</v>
      </c>
      <c r="C3217" s="785">
        <v>21</v>
      </c>
      <c r="D3217" s="786">
        <f>IFERROR((INDEX(METADATA!$T$2:$T$20,MATCH(B3217,METADATA!$S$2:$S$20,0))),0)</f>
        <v>0</v>
      </c>
      <c r="E3217" s="785" t="str">
        <f t="shared" si="150"/>
        <v>HI</v>
      </c>
      <c r="F3217" s="786">
        <f>VLOOKUP(C3217,METADATA!$A$5:$H$29,IF(E3217="HI",2,IF(E3217="LO",6,10))+IF(D3217=1,2,IF(D3217=7,1,(IF(WEEKDAY(B3217)=1,2,IF(WEEKDAY(B3217)=7,1,0))))))</f>
        <v>2</v>
      </c>
      <c r="G3217" s="786">
        <f>VLOOKUP(C3217,METADATA!$J$5:$Q$29,IF(E3217="HI",2,IF(E3217="LO",6,10))+IF(D3217=1,2,IF(D3217=7,1,(IF(WEEKDAY(B3217)=1,2,IF(WEEKDAY(B3217)=7,1,0))))))</f>
        <v>2</v>
      </c>
      <c r="H3217" s="787">
        <v>11679.5</v>
      </c>
      <c r="I3217" s="788">
        <v>4526.1849975585938</v>
      </c>
      <c r="K3217" s="795">
        <v>0</v>
      </c>
      <c r="M3217" s="798">
        <f t="shared" si="151"/>
        <v>12525.856093781555</v>
      </c>
      <c r="N3217" s="303"/>
      <c r="S3217" s="786">
        <v>0</v>
      </c>
      <c r="T3217" s="781">
        <f>VLOOKUP(C3217,METADATA!$J$5:$Q$29,IF(E3217="HI",2,IF(E3217="LO",6,10))+IF(S3217=1,2,IF(D3217=7,1,(IF(WEEKDAY(B3217)=1,2,IF(WEEKDAY(B3217)=7,1,0))))))</f>
        <v>2</v>
      </c>
      <c r="U3217" s="781">
        <f>VLOOKUP(C3217,METADATA!$A$5:$H$29,IF(E3217="HI",2,IF(E3217="LO",6,10))+IF(S3217=1,2,IF(D3217=7,1,(IF(WEEKDAY(B3217)=1,2,IF(WEEKDAY(B3217)=7,1,0))))))</f>
        <v>2</v>
      </c>
    </row>
    <row r="3218" spans="2:21" ht="13.95" customHeight="1" x14ac:dyDescent="0.25">
      <c r="B3218" s="784">
        <f t="shared" si="149"/>
        <v>45516</v>
      </c>
      <c r="C3218" s="785">
        <v>22</v>
      </c>
      <c r="D3218" s="786">
        <f>IFERROR((INDEX(METADATA!$T$2:$T$20,MATCH(B3218,METADATA!$S$2:$S$20,0))),0)</f>
        <v>0</v>
      </c>
      <c r="E3218" s="785" t="str">
        <f t="shared" si="150"/>
        <v>HI</v>
      </c>
      <c r="F3218" s="786">
        <f>VLOOKUP(C3218,METADATA!$A$5:$H$29,IF(E3218="HI",2,IF(E3218="LO",6,10))+IF(D3218=1,2,IF(D3218=7,1,(IF(WEEKDAY(B3218)=1,2,IF(WEEKDAY(B3218)=7,1,0))))))</f>
        <v>3</v>
      </c>
      <c r="G3218" s="786">
        <f>VLOOKUP(C3218,METADATA!$J$5:$Q$29,IF(E3218="HI",2,IF(E3218="LO",6,10))+IF(D3218=1,2,IF(D3218=7,1,(IF(WEEKDAY(B3218)=1,2,IF(WEEKDAY(B3218)=7,1,0))))))</f>
        <v>3</v>
      </c>
      <c r="H3218" s="787">
        <v>10202</v>
      </c>
      <c r="I3218" s="788">
        <v>4706.7449951171875</v>
      </c>
      <c r="K3218" s="795">
        <v>0</v>
      </c>
      <c r="M3218" s="798">
        <f t="shared" si="151"/>
        <v>11235.401748449438</v>
      </c>
      <c r="N3218" s="303"/>
      <c r="S3218" s="786">
        <v>0</v>
      </c>
      <c r="T3218" s="781">
        <f>VLOOKUP(C3218,METADATA!$J$5:$Q$29,IF(E3218="HI",2,IF(E3218="LO",6,10))+IF(S3218=1,2,IF(D3218=7,1,(IF(WEEKDAY(B3218)=1,2,IF(WEEKDAY(B3218)=7,1,0))))))</f>
        <v>3</v>
      </c>
      <c r="U3218" s="781">
        <f>VLOOKUP(C3218,METADATA!$A$5:$H$29,IF(E3218="HI",2,IF(E3218="LO",6,10))+IF(S3218=1,2,IF(D3218=7,1,(IF(WEEKDAY(B3218)=1,2,IF(WEEKDAY(B3218)=7,1,0))))))</f>
        <v>3</v>
      </c>
    </row>
    <row r="3219" spans="2:21" ht="13.95" customHeight="1" x14ac:dyDescent="0.25">
      <c r="B3219" s="784">
        <f t="shared" si="149"/>
        <v>45516</v>
      </c>
      <c r="C3219" s="785">
        <v>23</v>
      </c>
      <c r="D3219" s="786">
        <f>IFERROR((INDEX(METADATA!$T$2:$T$20,MATCH(B3219,METADATA!$S$2:$S$20,0))),0)</f>
        <v>0</v>
      </c>
      <c r="E3219" s="785" t="str">
        <f t="shared" si="150"/>
        <v>HI</v>
      </c>
      <c r="F3219" s="786">
        <f>VLOOKUP(C3219,METADATA!$A$5:$H$29,IF(E3219="HI",2,IF(E3219="LO",6,10))+IF(D3219=1,2,IF(D3219=7,1,(IF(WEEKDAY(B3219)=1,2,IF(WEEKDAY(B3219)=7,1,0))))))</f>
        <v>3</v>
      </c>
      <c r="G3219" s="786">
        <f>VLOOKUP(C3219,METADATA!$J$5:$Q$29,IF(E3219="HI",2,IF(E3219="LO",6,10))+IF(D3219=1,2,IF(D3219=7,1,(IF(WEEKDAY(B3219)=1,2,IF(WEEKDAY(B3219)=7,1,0))))))</f>
        <v>3</v>
      </c>
      <c r="H3219" s="787">
        <v>9329.75</v>
      </c>
      <c r="I3219" s="788">
        <v>4502.77001953125</v>
      </c>
      <c r="K3219" s="795">
        <v>0</v>
      </c>
      <c r="M3219" s="798">
        <f t="shared" si="151"/>
        <v>10359.496749904865</v>
      </c>
      <c r="N3219" s="303"/>
      <c r="S3219" s="786">
        <v>0</v>
      </c>
      <c r="T3219" s="781">
        <f>VLOOKUP(C3219,METADATA!$J$5:$Q$29,IF(E3219="HI",2,IF(E3219="LO",6,10))+IF(S3219=1,2,IF(D3219=7,1,(IF(WEEKDAY(B3219)=1,2,IF(WEEKDAY(B3219)=7,1,0))))))</f>
        <v>3</v>
      </c>
      <c r="U3219" s="781">
        <f>VLOOKUP(C3219,METADATA!$A$5:$H$29,IF(E3219="HI",2,IF(E3219="LO",6,10))+IF(S3219=1,2,IF(D3219=7,1,(IF(WEEKDAY(B3219)=1,2,IF(WEEKDAY(B3219)=7,1,0))))))</f>
        <v>3</v>
      </c>
    </row>
    <row r="3220" spans="2:21" ht="13.95" customHeight="1" x14ac:dyDescent="0.25">
      <c r="B3220" s="784">
        <f t="shared" si="149"/>
        <v>45517</v>
      </c>
      <c r="C3220" s="785">
        <v>0</v>
      </c>
      <c r="D3220" s="786">
        <f>IFERROR((INDEX(METADATA!$T$2:$T$20,MATCH(B3220,METADATA!$S$2:$S$20,0))),0)</f>
        <v>0</v>
      </c>
      <c r="E3220" s="785" t="str">
        <f t="shared" si="150"/>
        <v>HI</v>
      </c>
      <c r="F3220" s="786">
        <f>VLOOKUP(C3220,METADATA!$A$5:$H$29,IF(E3220="HI",2,IF(E3220="LO",6,10))+IF(D3220=1,2,IF(D3220=7,1,(IF(WEEKDAY(B3220)=1,2,IF(WEEKDAY(B3220)=7,1,0))))))</f>
        <v>3</v>
      </c>
      <c r="G3220" s="786">
        <f>VLOOKUP(C3220,METADATA!$J$5:$Q$29,IF(E3220="HI",2,IF(E3220="LO",6,10))+IF(D3220=1,2,IF(D3220=7,1,(IF(WEEKDAY(B3220)=1,2,IF(WEEKDAY(B3220)=7,1,0))))))</f>
        <v>3</v>
      </c>
      <c r="H3220" s="787">
        <v>8769.75</v>
      </c>
      <c r="I3220" s="788">
        <v>4579.1899719238281</v>
      </c>
      <c r="K3220" s="795">
        <v>0</v>
      </c>
      <c r="M3220" s="798">
        <f t="shared" si="151"/>
        <v>9893.3056084135878</v>
      </c>
      <c r="N3220" s="303"/>
      <c r="S3220" s="786">
        <v>0</v>
      </c>
      <c r="T3220" s="781">
        <f>VLOOKUP(C3220,METADATA!$J$5:$Q$29,IF(E3220="HI",2,IF(E3220="LO",6,10))+IF(S3220=1,2,IF(D3220=7,1,(IF(WEEKDAY(B3220)=1,2,IF(WEEKDAY(B3220)=7,1,0))))))</f>
        <v>3</v>
      </c>
      <c r="U3220" s="781">
        <f>VLOOKUP(C3220,METADATA!$A$5:$H$29,IF(E3220="HI",2,IF(E3220="LO",6,10))+IF(S3220=1,2,IF(D3220=7,1,(IF(WEEKDAY(B3220)=1,2,IF(WEEKDAY(B3220)=7,1,0))))))</f>
        <v>3</v>
      </c>
    </row>
    <row r="3221" spans="2:21" ht="13.95" customHeight="1" x14ac:dyDescent="0.25">
      <c r="B3221" s="784">
        <f t="shared" si="149"/>
        <v>45517</v>
      </c>
      <c r="C3221" s="785">
        <v>1</v>
      </c>
      <c r="D3221" s="786">
        <f>IFERROR((INDEX(METADATA!$T$2:$T$20,MATCH(B3221,METADATA!$S$2:$S$20,0))),0)</f>
        <v>0</v>
      </c>
      <c r="E3221" s="785" t="str">
        <f t="shared" si="150"/>
        <v>HI</v>
      </c>
      <c r="F3221" s="786">
        <f>VLOOKUP(C3221,METADATA!$A$5:$H$29,IF(E3221="HI",2,IF(E3221="LO",6,10))+IF(D3221=1,2,IF(D3221=7,1,(IF(WEEKDAY(B3221)=1,2,IF(WEEKDAY(B3221)=7,1,0))))))</f>
        <v>3</v>
      </c>
      <c r="G3221" s="786">
        <f>VLOOKUP(C3221,METADATA!$J$5:$Q$29,IF(E3221="HI",2,IF(E3221="LO",6,10))+IF(D3221=1,2,IF(D3221=7,1,(IF(WEEKDAY(B3221)=1,2,IF(WEEKDAY(B3221)=7,1,0))))))</f>
        <v>3</v>
      </c>
      <c r="H3221" s="787">
        <v>8214.25</v>
      </c>
      <c r="I3221" s="788">
        <v>4574.33251953125</v>
      </c>
      <c r="K3221" s="795">
        <v>0</v>
      </c>
      <c r="M3221" s="798">
        <f t="shared" si="151"/>
        <v>9402.0434513855071</v>
      </c>
      <c r="N3221" s="303"/>
      <c r="S3221" s="786">
        <v>0</v>
      </c>
      <c r="T3221" s="781">
        <f>VLOOKUP(C3221,METADATA!$J$5:$Q$29,IF(E3221="HI",2,IF(E3221="LO",6,10))+IF(S3221=1,2,IF(D3221=7,1,(IF(WEEKDAY(B3221)=1,2,IF(WEEKDAY(B3221)=7,1,0))))))</f>
        <v>3</v>
      </c>
      <c r="U3221" s="781">
        <f>VLOOKUP(C3221,METADATA!$A$5:$H$29,IF(E3221="HI",2,IF(E3221="LO",6,10))+IF(S3221=1,2,IF(D3221=7,1,(IF(WEEKDAY(B3221)=1,2,IF(WEEKDAY(B3221)=7,1,0))))))</f>
        <v>3</v>
      </c>
    </row>
    <row r="3222" spans="2:21" ht="13.95" customHeight="1" x14ac:dyDescent="0.25">
      <c r="B3222" s="784">
        <f t="shared" si="149"/>
        <v>45517</v>
      </c>
      <c r="C3222" s="785">
        <v>2</v>
      </c>
      <c r="D3222" s="786">
        <f>IFERROR((INDEX(METADATA!$T$2:$T$20,MATCH(B3222,METADATA!$S$2:$S$20,0))),0)</f>
        <v>0</v>
      </c>
      <c r="E3222" s="785" t="str">
        <f t="shared" si="150"/>
        <v>HI</v>
      </c>
      <c r="F3222" s="786">
        <f>VLOOKUP(C3222,METADATA!$A$5:$H$29,IF(E3222="HI",2,IF(E3222="LO",6,10))+IF(D3222=1,2,IF(D3222=7,1,(IF(WEEKDAY(B3222)=1,2,IF(WEEKDAY(B3222)=7,1,0))))))</f>
        <v>3</v>
      </c>
      <c r="G3222" s="786">
        <f>VLOOKUP(C3222,METADATA!$J$5:$Q$29,IF(E3222="HI",2,IF(E3222="LO",6,10))+IF(D3222=1,2,IF(D3222=7,1,(IF(WEEKDAY(B3222)=1,2,IF(WEEKDAY(B3222)=7,1,0))))))</f>
        <v>3</v>
      </c>
      <c r="H3222" s="787">
        <v>8346.25</v>
      </c>
      <c r="I3222" s="788">
        <v>4645.6349182128906</v>
      </c>
      <c r="K3222" s="795">
        <v>0</v>
      </c>
      <c r="M3222" s="798">
        <f t="shared" si="151"/>
        <v>9552.058042946499</v>
      </c>
      <c r="N3222" s="303"/>
      <c r="S3222" s="786">
        <v>0</v>
      </c>
      <c r="T3222" s="781">
        <f>VLOOKUP(C3222,METADATA!$J$5:$Q$29,IF(E3222="HI",2,IF(E3222="LO",6,10))+IF(S3222=1,2,IF(D3222=7,1,(IF(WEEKDAY(B3222)=1,2,IF(WEEKDAY(B3222)=7,1,0))))))</f>
        <v>3</v>
      </c>
      <c r="U3222" s="781">
        <f>VLOOKUP(C3222,METADATA!$A$5:$H$29,IF(E3222="HI",2,IF(E3222="LO",6,10))+IF(S3222=1,2,IF(D3222=7,1,(IF(WEEKDAY(B3222)=1,2,IF(WEEKDAY(B3222)=7,1,0))))))</f>
        <v>3</v>
      </c>
    </row>
    <row r="3223" spans="2:21" ht="13.95" customHeight="1" x14ac:dyDescent="0.25">
      <c r="B3223" s="784">
        <f t="shared" si="149"/>
        <v>45517</v>
      </c>
      <c r="C3223" s="785">
        <v>3</v>
      </c>
      <c r="D3223" s="786">
        <f>IFERROR((INDEX(METADATA!$T$2:$T$20,MATCH(B3223,METADATA!$S$2:$S$20,0))),0)</f>
        <v>0</v>
      </c>
      <c r="E3223" s="785" t="str">
        <f t="shared" si="150"/>
        <v>HI</v>
      </c>
      <c r="F3223" s="786">
        <f>VLOOKUP(C3223,METADATA!$A$5:$H$29,IF(E3223="HI",2,IF(E3223="LO",6,10))+IF(D3223=1,2,IF(D3223=7,1,(IF(WEEKDAY(B3223)=1,2,IF(WEEKDAY(B3223)=7,1,0))))))</f>
        <v>3</v>
      </c>
      <c r="G3223" s="786">
        <f>VLOOKUP(C3223,METADATA!$J$5:$Q$29,IF(E3223="HI",2,IF(E3223="LO",6,10))+IF(D3223=1,2,IF(D3223=7,1,(IF(WEEKDAY(B3223)=1,2,IF(WEEKDAY(B3223)=7,1,0))))))</f>
        <v>3</v>
      </c>
      <c r="H3223" s="787">
        <v>8810</v>
      </c>
      <c r="I3223" s="788">
        <v>4553.0450134277344</v>
      </c>
      <c r="K3223" s="795">
        <v>0</v>
      </c>
      <c r="M3223" s="798">
        <f t="shared" si="151"/>
        <v>9916.9712560992702</v>
      </c>
      <c r="N3223" s="303"/>
      <c r="S3223" s="786">
        <v>0</v>
      </c>
      <c r="T3223" s="781">
        <f>VLOOKUP(C3223,METADATA!$J$5:$Q$29,IF(E3223="HI",2,IF(E3223="LO",6,10))+IF(S3223=1,2,IF(D3223=7,1,(IF(WEEKDAY(B3223)=1,2,IF(WEEKDAY(B3223)=7,1,0))))))</f>
        <v>3</v>
      </c>
      <c r="U3223" s="781">
        <f>VLOOKUP(C3223,METADATA!$A$5:$H$29,IF(E3223="HI",2,IF(E3223="LO",6,10))+IF(S3223=1,2,IF(D3223=7,1,(IF(WEEKDAY(B3223)=1,2,IF(WEEKDAY(B3223)=7,1,0))))))</f>
        <v>3</v>
      </c>
    </row>
    <row r="3224" spans="2:21" ht="13.95" customHeight="1" x14ac:dyDescent="0.25">
      <c r="B3224" s="784">
        <f t="shared" si="149"/>
        <v>45517</v>
      </c>
      <c r="C3224" s="785">
        <v>4</v>
      </c>
      <c r="D3224" s="786">
        <f>IFERROR((INDEX(METADATA!$T$2:$T$20,MATCH(B3224,METADATA!$S$2:$S$20,0))),0)</f>
        <v>0</v>
      </c>
      <c r="E3224" s="785" t="str">
        <f t="shared" si="150"/>
        <v>HI</v>
      </c>
      <c r="F3224" s="786">
        <f>VLOOKUP(C3224,METADATA!$A$5:$H$29,IF(E3224="HI",2,IF(E3224="LO",6,10))+IF(D3224=1,2,IF(D3224=7,1,(IF(WEEKDAY(B3224)=1,2,IF(WEEKDAY(B3224)=7,1,0))))))</f>
        <v>3</v>
      </c>
      <c r="G3224" s="786">
        <f>VLOOKUP(C3224,METADATA!$J$5:$Q$29,IF(E3224="HI",2,IF(E3224="LO",6,10))+IF(D3224=1,2,IF(D3224=7,1,(IF(WEEKDAY(B3224)=1,2,IF(WEEKDAY(B3224)=7,1,0))))))</f>
        <v>3</v>
      </c>
      <c r="H3224" s="787">
        <v>9158.25</v>
      </c>
      <c r="I3224" s="788">
        <v>4433.2749633789063</v>
      </c>
      <c r="K3224" s="795">
        <v>0</v>
      </c>
      <c r="M3224" s="798">
        <f t="shared" si="151"/>
        <v>10174.844960166334</v>
      </c>
      <c r="N3224" s="303"/>
      <c r="S3224" s="786">
        <v>0</v>
      </c>
      <c r="T3224" s="781">
        <f>VLOOKUP(C3224,METADATA!$J$5:$Q$29,IF(E3224="HI",2,IF(E3224="LO",6,10))+IF(S3224=1,2,IF(D3224=7,1,(IF(WEEKDAY(B3224)=1,2,IF(WEEKDAY(B3224)=7,1,0))))))</f>
        <v>3</v>
      </c>
      <c r="U3224" s="781">
        <f>VLOOKUP(C3224,METADATA!$A$5:$H$29,IF(E3224="HI",2,IF(E3224="LO",6,10))+IF(S3224=1,2,IF(D3224=7,1,(IF(WEEKDAY(B3224)=1,2,IF(WEEKDAY(B3224)=7,1,0))))))</f>
        <v>3</v>
      </c>
    </row>
    <row r="3225" spans="2:21" ht="13.95" customHeight="1" x14ac:dyDescent="0.25">
      <c r="B3225" s="784">
        <f t="shared" si="149"/>
        <v>45517</v>
      </c>
      <c r="C3225" s="785">
        <v>5</v>
      </c>
      <c r="D3225" s="786">
        <f>IFERROR((INDEX(METADATA!$T$2:$T$20,MATCH(B3225,METADATA!$S$2:$S$20,0))),0)</f>
        <v>0</v>
      </c>
      <c r="E3225" s="785" t="str">
        <f t="shared" si="150"/>
        <v>HI</v>
      </c>
      <c r="F3225" s="786">
        <f>VLOOKUP(C3225,METADATA!$A$5:$H$29,IF(E3225="HI",2,IF(E3225="LO",6,10))+IF(D3225=1,2,IF(D3225=7,1,(IF(WEEKDAY(B3225)=1,2,IF(WEEKDAY(B3225)=7,1,0))))))</f>
        <v>3</v>
      </c>
      <c r="G3225" s="786">
        <f>VLOOKUP(C3225,METADATA!$J$5:$Q$29,IF(E3225="HI",2,IF(E3225="LO",6,10))+IF(D3225=1,2,IF(D3225=7,1,(IF(WEEKDAY(B3225)=1,2,IF(WEEKDAY(B3225)=7,1,0))))))</f>
        <v>3</v>
      </c>
      <c r="H3225" s="787">
        <v>10750.25</v>
      </c>
      <c r="I3225" s="788">
        <v>3395.5399475097656</v>
      </c>
      <c r="K3225" s="795">
        <v>870.51250000000005</v>
      </c>
      <c r="M3225" s="798">
        <f t="shared" si="151"/>
        <v>11273.755656285735</v>
      </c>
      <c r="N3225" s="303"/>
      <c r="S3225" s="786">
        <v>0</v>
      </c>
      <c r="T3225" s="781">
        <f>VLOOKUP(C3225,METADATA!$J$5:$Q$29,IF(E3225="HI",2,IF(E3225="LO",6,10))+IF(S3225=1,2,IF(D3225=7,1,(IF(WEEKDAY(B3225)=1,2,IF(WEEKDAY(B3225)=7,1,0))))))</f>
        <v>3</v>
      </c>
      <c r="U3225" s="781">
        <f>VLOOKUP(C3225,METADATA!$A$5:$H$29,IF(E3225="HI",2,IF(E3225="LO",6,10))+IF(S3225=1,2,IF(D3225=7,1,(IF(WEEKDAY(B3225)=1,2,IF(WEEKDAY(B3225)=7,1,0))))))</f>
        <v>3</v>
      </c>
    </row>
    <row r="3226" spans="2:21" ht="13.95" customHeight="1" x14ac:dyDescent="0.25">
      <c r="B3226" s="784">
        <f t="shared" si="149"/>
        <v>45517</v>
      </c>
      <c r="C3226" s="785">
        <v>6</v>
      </c>
      <c r="D3226" s="786">
        <f>IFERROR((INDEX(METADATA!$T$2:$T$20,MATCH(B3226,METADATA!$S$2:$S$20,0))),0)</f>
        <v>0</v>
      </c>
      <c r="E3226" s="785" t="str">
        <f t="shared" si="150"/>
        <v>HI</v>
      </c>
      <c r="F3226" s="786">
        <f>VLOOKUP(C3226,METADATA!$A$5:$H$29,IF(E3226="HI",2,IF(E3226="LO",6,10))+IF(D3226=1,2,IF(D3226=7,1,(IF(WEEKDAY(B3226)=1,2,IF(WEEKDAY(B3226)=7,1,0))))))</f>
        <v>1</v>
      </c>
      <c r="G3226" s="786">
        <f>VLOOKUP(C3226,METADATA!$J$5:$Q$29,IF(E3226="HI",2,IF(E3226="LO",6,10))+IF(D3226=1,2,IF(D3226=7,1,(IF(WEEKDAY(B3226)=1,2,IF(WEEKDAY(B3226)=7,1,0))))))</f>
        <v>1</v>
      </c>
      <c r="H3226" s="787">
        <v>12333</v>
      </c>
      <c r="I3226" s="788">
        <v>3198.2850036621094</v>
      </c>
      <c r="K3226" s="795">
        <v>865.8125</v>
      </c>
      <c r="M3226" s="798">
        <f t="shared" si="151"/>
        <v>12740.954279984287</v>
      </c>
      <c r="N3226" s="303"/>
      <c r="S3226" s="786">
        <v>0</v>
      </c>
      <c r="T3226" s="781">
        <f>VLOOKUP(C3226,METADATA!$J$5:$Q$29,IF(E3226="HI",2,IF(E3226="LO",6,10))+IF(S3226=1,2,IF(D3226=7,1,(IF(WEEKDAY(B3226)=1,2,IF(WEEKDAY(B3226)=7,1,0))))))</f>
        <v>1</v>
      </c>
      <c r="U3226" s="781">
        <f>VLOOKUP(C3226,METADATA!$A$5:$H$29,IF(E3226="HI",2,IF(E3226="LO",6,10))+IF(S3226=1,2,IF(D3226=7,1,(IF(WEEKDAY(B3226)=1,2,IF(WEEKDAY(B3226)=7,1,0))))))</f>
        <v>1</v>
      </c>
    </row>
    <row r="3227" spans="2:21" ht="13.95" customHeight="1" x14ac:dyDescent="0.25">
      <c r="B3227" s="784">
        <f t="shared" si="149"/>
        <v>45517</v>
      </c>
      <c r="C3227" s="785">
        <v>7</v>
      </c>
      <c r="D3227" s="786">
        <f>IFERROR((INDEX(METADATA!$T$2:$T$20,MATCH(B3227,METADATA!$S$2:$S$20,0))),0)</f>
        <v>0</v>
      </c>
      <c r="E3227" s="785" t="str">
        <f t="shared" si="150"/>
        <v>HI</v>
      </c>
      <c r="F3227" s="786">
        <f>VLOOKUP(C3227,METADATA!$A$5:$H$29,IF(E3227="HI",2,IF(E3227="LO",6,10))+IF(D3227=1,2,IF(D3227=7,1,(IF(WEEKDAY(B3227)=1,2,IF(WEEKDAY(B3227)=7,1,0))))))</f>
        <v>1</v>
      </c>
      <c r="G3227" s="786">
        <f>VLOOKUP(C3227,METADATA!$J$5:$Q$29,IF(E3227="HI",2,IF(E3227="LO",6,10))+IF(D3227=1,2,IF(D3227=7,1,(IF(WEEKDAY(B3227)=1,2,IF(WEEKDAY(B3227)=7,1,0))))))</f>
        <v>1</v>
      </c>
      <c r="H3227" s="787">
        <v>13422</v>
      </c>
      <c r="I3227" s="788">
        <v>3349.4776000976563</v>
      </c>
      <c r="K3227" s="795">
        <v>834.63750000000005</v>
      </c>
      <c r="M3227" s="798">
        <f t="shared" si="151"/>
        <v>13833.621514034419</v>
      </c>
      <c r="N3227" s="303"/>
      <c r="S3227" s="786">
        <v>0</v>
      </c>
      <c r="T3227" s="781">
        <f>VLOOKUP(C3227,METADATA!$J$5:$Q$29,IF(E3227="HI",2,IF(E3227="LO",6,10))+IF(S3227=1,2,IF(D3227=7,1,(IF(WEEKDAY(B3227)=1,2,IF(WEEKDAY(B3227)=7,1,0))))))</f>
        <v>1</v>
      </c>
      <c r="U3227" s="781">
        <f>VLOOKUP(C3227,METADATA!$A$5:$H$29,IF(E3227="HI",2,IF(E3227="LO",6,10))+IF(S3227=1,2,IF(D3227=7,1,(IF(WEEKDAY(B3227)=1,2,IF(WEEKDAY(B3227)=7,1,0))))))</f>
        <v>1</v>
      </c>
    </row>
    <row r="3228" spans="2:21" ht="13.95" customHeight="1" x14ac:dyDescent="0.25">
      <c r="B3228" s="784">
        <f t="shared" ref="B3228:B3291" si="152">B3204+1</f>
        <v>45517</v>
      </c>
      <c r="C3228" s="785">
        <v>8</v>
      </c>
      <c r="D3228" s="786">
        <f>IFERROR((INDEX(METADATA!$T$2:$T$20,MATCH(B3228,METADATA!$S$2:$S$20,0))),0)</f>
        <v>0</v>
      </c>
      <c r="E3228" s="785" t="str">
        <f t="shared" si="150"/>
        <v>HI</v>
      </c>
      <c r="F3228" s="786">
        <f>VLOOKUP(C3228,METADATA!$A$5:$H$29,IF(E3228="HI",2,IF(E3228="LO",6,10))+IF(D3228=1,2,IF(D3228=7,1,(IF(WEEKDAY(B3228)=1,2,IF(WEEKDAY(B3228)=7,1,0))))))</f>
        <v>2</v>
      </c>
      <c r="G3228" s="786">
        <f>VLOOKUP(C3228,METADATA!$J$5:$Q$29,IF(E3228="HI",2,IF(E3228="LO",6,10))+IF(D3228=1,2,IF(D3228=7,1,(IF(WEEKDAY(B3228)=1,2,IF(WEEKDAY(B3228)=7,1,0))))))</f>
        <v>1</v>
      </c>
      <c r="H3228" s="787">
        <v>15044.75</v>
      </c>
      <c r="I3228" s="788">
        <v>4377.4100341796875</v>
      </c>
      <c r="K3228" s="795">
        <v>847.33749999999998</v>
      </c>
      <c r="M3228" s="798">
        <f t="shared" si="151"/>
        <v>15668.638140241705</v>
      </c>
      <c r="N3228" s="303"/>
      <c r="S3228" s="786">
        <v>0</v>
      </c>
      <c r="T3228" s="781">
        <f>VLOOKUP(C3228,METADATA!$J$5:$Q$29,IF(E3228="HI",2,IF(E3228="LO",6,10))+IF(S3228=1,2,IF(D3228=7,1,(IF(WEEKDAY(B3228)=1,2,IF(WEEKDAY(B3228)=7,1,0))))))</f>
        <v>1</v>
      </c>
      <c r="U3228" s="781">
        <f>VLOOKUP(C3228,METADATA!$A$5:$H$29,IF(E3228="HI",2,IF(E3228="LO",6,10))+IF(S3228=1,2,IF(D3228=7,1,(IF(WEEKDAY(B3228)=1,2,IF(WEEKDAY(B3228)=7,1,0))))))</f>
        <v>2</v>
      </c>
    </row>
    <row r="3229" spans="2:21" ht="13.95" customHeight="1" x14ac:dyDescent="0.25">
      <c r="B3229" s="784">
        <f t="shared" si="152"/>
        <v>45517</v>
      </c>
      <c r="C3229" s="785">
        <v>9</v>
      </c>
      <c r="D3229" s="786">
        <f>IFERROR((INDEX(METADATA!$T$2:$T$20,MATCH(B3229,METADATA!$S$2:$S$20,0))),0)</f>
        <v>0</v>
      </c>
      <c r="E3229" s="785" t="str">
        <f t="shared" si="150"/>
        <v>HI</v>
      </c>
      <c r="F3229" s="786">
        <f>VLOOKUP(C3229,METADATA!$A$5:$H$29,IF(E3229="HI",2,IF(E3229="LO",6,10))+IF(D3229=1,2,IF(D3229=7,1,(IF(WEEKDAY(B3229)=1,2,IF(WEEKDAY(B3229)=7,1,0))))))</f>
        <v>2</v>
      </c>
      <c r="G3229" s="786">
        <f>VLOOKUP(C3229,METADATA!$J$5:$Q$29,IF(E3229="HI",2,IF(E3229="LO",6,10))+IF(D3229=1,2,IF(D3229=7,1,(IF(WEEKDAY(B3229)=1,2,IF(WEEKDAY(B3229)=7,1,0))))))</f>
        <v>2</v>
      </c>
      <c r="H3229" s="787">
        <v>15583.5</v>
      </c>
      <c r="I3229" s="788">
        <v>4334.5449829101563</v>
      </c>
      <c r="K3229" s="795">
        <v>851.61249999999995</v>
      </c>
      <c r="M3229" s="798">
        <f t="shared" si="151"/>
        <v>16175.09667541037</v>
      </c>
      <c r="N3229" s="303"/>
      <c r="S3229" s="786">
        <v>0</v>
      </c>
      <c r="T3229" s="781">
        <f>VLOOKUP(C3229,METADATA!$J$5:$Q$29,IF(E3229="HI",2,IF(E3229="LO",6,10))+IF(S3229=1,2,IF(D3229=7,1,(IF(WEEKDAY(B3229)=1,2,IF(WEEKDAY(B3229)=7,1,0))))))</f>
        <v>2</v>
      </c>
      <c r="U3229" s="781">
        <f>VLOOKUP(C3229,METADATA!$A$5:$H$29,IF(E3229="HI",2,IF(E3229="LO",6,10))+IF(S3229=1,2,IF(D3229=7,1,(IF(WEEKDAY(B3229)=1,2,IF(WEEKDAY(B3229)=7,1,0))))))</f>
        <v>2</v>
      </c>
    </row>
    <row r="3230" spans="2:21" ht="13.95" customHeight="1" x14ac:dyDescent="0.25">
      <c r="B3230" s="784">
        <f t="shared" si="152"/>
        <v>45517</v>
      </c>
      <c r="C3230" s="785">
        <v>10</v>
      </c>
      <c r="D3230" s="786">
        <f>IFERROR((INDEX(METADATA!$T$2:$T$20,MATCH(B3230,METADATA!$S$2:$S$20,0))),0)</f>
        <v>0</v>
      </c>
      <c r="E3230" s="785" t="str">
        <f t="shared" si="150"/>
        <v>HI</v>
      </c>
      <c r="F3230" s="786">
        <f>VLOOKUP(C3230,METADATA!$A$5:$H$29,IF(E3230="HI",2,IF(E3230="LO",6,10))+IF(D3230=1,2,IF(D3230=7,1,(IF(WEEKDAY(B3230)=1,2,IF(WEEKDAY(B3230)=7,1,0))))))</f>
        <v>2</v>
      </c>
      <c r="G3230" s="786">
        <f>VLOOKUP(C3230,METADATA!$J$5:$Q$29,IF(E3230="HI",2,IF(E3230="LO",6,10))+IF(D3230=1,2,IF(D3230=7,1,(IF(WEEKDAY(B3230)=1,2,IF(WEEKDAY(B3230)=7,1,0))))))</f>
        <v>2</v>
      </c>
      <c r="H3230" s="787">
        <v>15359.5</v>
      </c>
      <c r="I3230" s="788">
        <v>4335.0950317382813</v>
      </c>
      <c r="K3230" s="795">
        <v>856.5</v>
      </c>
      <c r="M3230" s="798">
        <f t="shared" si="151"/>
        <v>15959.551659874469</v>
      </c>
      <c r="N3230" s="303"/>
      <c r="S3230" s="786">
        <v>0</v>
      </c>
      <c r="T3230" s="781">
        <f>VLOOKUP(C3230,METADATA!$J$5:$Q$29,IF(E3230="HI",2,IF(E3230="LO",6,10))+IF(S3230=1,2,IF(D3230=7,1,(IF(WEEKDAY(B3230)=1,2,IF(WEEKDAY(B3230)=7,1,0))))))</f>
        <v>2</v>
      </c>
      <c r="U3230" s="781">
        <f>VLOOKUP(C3230,METADATA!$A$5:$H$29,IF(E3230="HI",2,IF(E3230="LO",6,10))+IF(S3230=1,2,IF(D3230=7,1,(IF(WEEKDAY(B3230)=1,2,IF(WEEKDAY(B3230)=7,1,0))))))</f>
        <v>2</v>
      </c>
    </row>
    <row r="3231" spans="2:21" ht="13.95" customHeight="1" x14ac:dyDescent="0.25">
      <c r="B3231" s="784">
        <f t="shared" si="152"/>
        <v>45517</v>
      </c>
      <c r="C3231" s="785">
        <v>11</v>
      </c>
      <c r="D3231" s="786">
        <f>IFERROR((INDEX(METADATA!$T$2:$T$20,MATCH(B3231,METADATA!$S$2:$S$20,0))),0)</f>
        <v>0</v>
      </c>
      <c r="E3231" s="785" t="str">
        <f t="shared" si="150"/>
        <v>HI</v>
      </c>
      <c r="F3231" s="786">
        <f>VLOOKUP(C3231,METADATA!$A$5:$H$29,IF(E3231="HI",2,IF(E3231="LO",6,10))+IF(D3231=1,2,IF(D3231=7,1,(IF(WEEKDAY(B3231)=1,2,IF(WEEKDAY(B3231)=7,1,0))))))</f>
        <v>2</v>
      </c>
      <c r="G3231" s="786">
        <f>VLOOKUP(C3231,METADATA!$J$5:$Q$29,IF(E3231="HI",2,IF(E3231="LO",6,10))+IF(D3231=1,2,IF(D3231=7,1,(IF(WEEKDAY(B3231)=1,2,IF(WEEKDAY(B3231)=7,1,0))))))</f>
        <v>2</v>
      </c>
      <c r="H3231" s="787">
        <v>15898</v>
      </c>
      <c r="I3231" s="788">
        <v>4234.0299072265625</v>
      </c>
      <c r="K3231" s="795">
        <v>824.32500000000005</v>
      </c>
      <c r="M3231" s="798">
        <f t="shared" si="151"/>
        <v>16452.155276901838</v>
      </c>
      <c r="N3231" s="303"/>
      <c r="S3231" s="786">
        <v>0</v>
      </c>
      <c r="T3231" s="781">
        <f>VLOOKUP(C3231,METADATA!$J$5:$Q$29,IF(E3231="HI",2,IF(E3231="LO",6,10))+IF(S3231=1,2,IF(D3231=7,1,(IF(WEEKDAY(B3231)=1,2,IF(WEEKDAY(B3231)=7,1,0))))))</f>
        <v>2</v>
      </c>
      <c r="U3231" s="781">
        <f>VLOOKUP(C3231,METADATA!$A$5:$H$29,IF(E3231="HI",2,IF(E3231="LO",6,10))+IF(S3231=1,2,IF(D3231=7,1,(IF(WEEKDAY(B3231)=1,2,IF(WEEKDAY(B3231)=7,1,0))))))</f>
        <v>2</v>
      </c>
    </row>
    <row r="3232" spans="2:21" ht="13.95" customHeight="1" x14ac:dyDescent="0.25">
      <c r="B3232" s="784">
        <f t="shared" si="152"/>
        <v>45517</v>
      </c>
      <c r="C3232" s="785">
        <v>12</v>
      </c>
      <c r="D3232" s="786">
        <f>IFERROR((INDEX(METADATA!$T$2:$T$20,MATCH(B3232,METADATA!$S$2:$S$20,0))),0)</f>
        <v>0</v>
      </c>
      <c r="E3232" s="785" t="str">
        <f t="shared" si="150"/>
        <v>HI</v>
      </c>
      <c r="F3232" s="786">
        <f>VLOOKUP(C3232,METADATA!$A$5:$H$29,IF(E3232="HI",2,IF(E3232="LO",6,10))+IF(D3232=1,2,IF(D3232=7,1,(IF(WEEKDAY(B3232)=1,2,IF(WEEKDAY(B3232)=7,1,0))))))</f>
        <v>2</v>
      </c>
      <c r="G3232" s="786">
        <f>VLOOKUP(C3232,METADATA!$J$5:$Q$29,IF(E3232="HI",2,IF(E3232="LO",6,10))+IF(D3232=1,2,IF(D3232=7,1,(IF(WEEKDAY(B3232)=1,2,IF(WEEKDAY(B3232)=7,1,0))))))</f>
        <v>2</v>
      </c>
      <c r="H3232" s="787">
        <v>16157</v>
      </c>
      <c r="I3232" s="788">
        <v>4246.47998046875</v>
      </c>
      <c r="K3232" s="795">
        <v>882.73749999999995</v>
      </c>
      <c r="M3232" s="798">
        <f t="shared" si="151"/>
        <v>16705.724803926405</v>
      </c>
      <c r="N3232" s="303"/>
      <c r="S3232" s="786">
        <v>0</v>
      </c>
      <c r="T3232" s="781">
        <f>VLOOKUP(C3232,METADATA!$J$5:$Q$29,IF(E3232="HI",2,IF(E3232="LO",6,10))+IF(S3232=1,2,IF(D3232=7,1,(IF(WEEKDAY(B3232)=1,2,IF(WEEKDAY(B3232)=7,1,0))))))</f>
        <v>2</v>
      </c>
      <c r="U3232" s="781">
        <f>VLOOKUP(C3232,METADATA!$A$5:$H$29,IF(E3232="HI",2,IF(E3232="LO",6,10))+IF(S3232=1,2,IF(D3232=7,1,(IF(WEEKDAY(B3232)=1,2,IF(WEEKDAY(B3232)=7,1,0))))))</f>
        <v>2</v>
      </c>
    </row>
    <row r="3233" spans="2:21" ht="13.95" customHeight="1" x14ac:dyDescent="0.25">
      <c r="B3233" s="784">
        <f t="shared" si="152"/>
        <v>45517</v>
      </c>
      <c r="C3233" s="785">
        <v>13</v>
      </c>
      <c r="D3233" s="786">
        <f>IFERROR((INDEX(METADATA!$T$2:$T$20,MATCH(B3233,METADATA!$S$2:$S$20,0))),0)</f>
        <v>0</v>
      </c>
      <c r="E3233" s="785" t="str">
        <f t="shared" si="150"/>
        <v>HI</v>
      </c>
      <c r="F3233" s="786">
        <f>VLOOKUP(C3233,METADATA!$A$5:$H$29,IF(E3233="HI",2,IF(E3233="LO",6,10))+IF(D3233=1,2,IF(D3233=7,1,(IF(WEEKDAY(B3233)=1,2,IF(WEEKDAY(B3233)=7,1,0))))))</f>
        <v>2</v>
      </c>
      <c r="G3233" s="786">
        <f>VLOOKUP(C3233,METADATA!$J$5:$Q$29,IF(E3233="HI",2,IF(E3233="LO",6,10))+IF(D3233=1,2,IF(D3233=7,1,(IF(WEEKDAY(B3233)=1,2,IF(WEEKDAY(B3233)=7,1,0))))))</f>
        <v>2</v>
      </c>
      <c r="H3233" s="787">
        <v>15929</v>
      </c>
      <c r="I3233" s="788">
        <v>4310.3399963378906</v>
      </c>
      <c r="K3233" s="795">
        <v>909.3125</v>
      </c>
      <c r="M3233" s="798">
        <f t="shared" si="151"/>
        <v>16501.880858981807</v>
      </c>
      <c r="N3233" s="303"/>
      <c r="S3233" s="786">
        <v>0</v>
      </c>
      <c r="T3233" s="781">
        <f>VLOOKUP(C3233,METADATA!$J$5:$Q$29,IF(E3233="HI",2,IF(E3233="LO",6,10))+IF(S3233=1,2,IF(D3233=7,1,(IF(WEEKDAY(B3233)=1,2,IF(WEEKDAY(B3233)=7,1,0))))))</f>
        <v>2</v>
      </c>
      <c r="U3233" s="781">
        <f>VLOOKUP(C3233,METADATA!$A$5:$H$29,IF(E3233="HI",2,IF(E3233="LO",6,10))+IF(S3233=1,2,IF(D3233=7,1,(IF(WEEKDAY(B3233)=1,2,IF(WEEKDAY(B3233)=7,1,0))))))</f>
        <v>2</v>
      </c>
    </row>
    <row r="3234" spans="2:21" ht="13.95" customHeight="1" x14ac:dyDescent="0.25">
      <c r="B3234" s="784">
        <f t="shared" si="152"/>
        <v>45517</v>
      </c>
      <c r="C3234" s="785">
        <v>14</v>
      </c>
      <c r="D3234" s="786">
        <f>IFERROR((INDEX(METADATA!$T$2:$T$20,MATCH(B3234,METADATA!$S$2:$S$20,0))),0)</f>
        <v>0</v>
      </c>
      <c r="E3234" s="785" t="str">
        <f t="shared" si="150"/>
        <v>HI</v>
      </c>
      <c r="F3234" s="786">
        <f>VLOOKUP(C3234,METADATA!$A$5:$H$29,IF(E3234="HI",2,IF(E3234="LO",6,10))+IF(D3234=1,2,IF(D3234=7,1,(IF(WEEKDAY(B3234)=1,2,IF(WEEKDAY(B3234)=7,1,0))))))</f>
        <v>2</v>
      </c>
      <c r="G3234" s="786">
        <f>VLOOKUP(C3234,METADATA!$J$5:$Q$29,IF(E3234="HI",2,IF(E3234="LO",6,10))+IF(D3234=1,2,IF(D3234=7,1,(IF(WEEKDAY(B3234)=1,2,IF(WEEKDAY(B3234)=7,1,0))))))</f>
        <v>2</v>
      </c>
      <c r="H3234" s="787">
        <v>16611</v>
      </c>
      <c r="I3234" s="788">
        <v>4515.8600158691406</v>
      </c>
      <c r="K3234" s="795">
        <v>905.6</v>
      </c>
      <c r="M3234" s="798">
        <f t="shared" si="151"/>
        <v>17213.898822838644</v>
      </c>
      <c r="N3234" s="303"/>
      <c r="S3234" s="786">
        <v>0</v>
      </c>
      <c r="T3234" s="781">
        <f>VLOOKUP(C3234,METADATA!$J$5:$Q$29,IF(E3234="HI",2,IF(E3234="LO",6,10))+IF(S3234=1,2,IF(D3234=7,1,(IF(WEEKDAY(B3234)=1,2,IF(WEEKDAY(B3234)=7,1,0))))))</f>
        <v>2</v>
      </c>
      <c r="U3234" s="781">
        <f>VLOOKUP(C3234,METADATA!$A$5:$H$29,IF(E3234="HI",2,IF(E3234="LO",6,10))+IF(S3234=1,2,IF(D3234=7,1,(IF(WEEKDAY(B3234)=1,2,IF(WEEKDAY(B3234)=7,1,0))))))</f>
        <v>2</v>
      </c>
    </row>
    <row r="3235" spans="2:21" ht="13.95" customHeight="1" x14ac:dyDescent="0.25">
      <c r="B3235" s="784">
        <f t="shared" si="152"/>
        <v>45517</v>
      </c>
      <c r="C3235" s="785">
        <v>15</v>
      </c>
      <c r="D3235" s="786">
        <f>IFERROR((INDEX(METADATA!$T$2:$T$20,MATCH(B3235,METADATA!$S$2:$S$20,0))),0)</f>
        <v>0</v>
      </c>
      <c r="E3235" s="785" t="str">
        <f t="shared" si="150"/>
        <v>HI</v>
      </c>
      <c r="F3235" s="786">
        <f>VLOOKUP(C3235,METADATA!$A$5:$H$29,IF(E3235="HI",2,IF(E3235="LO",6,10))+IF(D3235=1,2,IF(D3235=7,1,(IF(WEEKDAY(B3235)=1,2,IF(WEEKDAY(B3235)=7,1,0))))))</f>
        <v>2</v>
      </c>
      <c r="G3235" s="786">
        <f>VLOOKUP(C3235,METADATA!$J$5:$Q$29,IF(E3235="HI",2,IF(E3235="LO",6,10))+IF(D3235=1,2,IF(D3235=7,1,(IF(WEEKDAY(B3235)=1,2,IF(WEEKDAY(B3235)=7,1,0))))))</f>
        <v>2</v>
      </c>
      <c r="H3235" s="787">
        <v>16541</v>
      </c>
      <c r="I3235" s="788">
        <v>4593.4499816894531</v>
      </c>
      <c r="K3235" s="795">
        <v>913.98749999999995</v>
      </c>
      <c r="M3235" s="798">
        <f t="shared" si="151"/>
        <v>17166.958488162159</v>
      </c>
      <c r="N3235" s="303"/>
      <c r="S3235" s="786">
        <v>0</v>
      </c>
      <c r="T3235" s="781">
        <f>VLOOKUP(C3235,METADATA!$J$5:$Q$29,IF(E3235="HI",2,IF(E3235="LO",6,10))+IF(S3235=1,2,IF(D3235=7,1,(IF(WEEKDAY(B3235)=1,2,IF(WEEKDAY(B3235)=7,1,0))))))</f>
        <v>2</v>
      </c>
      <c r="U3235" s="781">
        <f>VLOOKUP(C3235,METADATA!$A$5:$H$29,IF(E3235="HI",2,IF(E3235="LO",6,10))+IF(S3235=1,2,IF(D3235=7,1,(IF(WEEKDAY(B3235)=1,2,IF(WEEKDAY(B3235)=7,1,0))))))</f>
        <v>2</v>
      </c>
    </row>
    <row r="3236" spans="2:21" ht="13.95" customHeight="1" x14ac:dyDescent="0.25">
      <c r="B3236" s="784">
        <f t="shared" si="152"/>
        <v>45517</v>
      </c>
      <c r="C3236" s="785">
        <v>16</v>
      </c>
      <c r="D3236" s="786">
        <f>IFERROR((INDEX(METADATA!$T$2:$T$20,MATCH(B3236,METADATA!$S$2:$S$20,0))),0)</f>
        <v>0</v>
      </c>
      <c r="E3236" s="785" t="str">
        <f t="shared" si="150"/>
        <v>HI</v>
      </c>
      <c r="F3236" s="786">
        <f>VLOOKUP(C3236,METADATA!$A$5:$H$29,IF(E3236="HI",2,IF(E3236="LO",6,10))+IF(D3236=1,2,IF(D3236=7,1,(IF(WEEKDAY(B3236)=1,2,IF(WEEKDAY(B3236)=7,1,0))))))</f>
        <v>2</v>
      </c>
      <c r="G3236" s="786">
        <f>VLOOKUP(C3236,METADATA!$J$5:$Q$29,IF(E3236="HI",2,IF(E3236="LO",6,10))+IF(D3236=1,2,IF(D3236=7,1,(IF(WEEKDAY(B3236)=1,2,IF(WEEKDAY(B3236)=7,1,0))))))</f>
        <v>2</v>
      </c>
      <c r="H3236" s="787">
        <v>16183.5</v>
      </c>
      <c r="I3236" s="788">
        <v>4419.39501953125</v>
      </c>
      <c r="K3236" s="795">
        <v>902.26250000000005</v>
      </c>
      <c r="M3236" s="798">
        <f t="shared" si="151"/>
        <v>16776.075959194321</v>
      </c>
      <c r="N3236" s="303"/>
      <c r="S3236" s="786">
        <v>0</v>
      </c>
      <c r="T3236" s="781">
        <f>VLOOKUP(C3236,METADATA!$J$5:$Q$29,IF(E3236="HI",2,IF(E3236="LO",6,10))+IF(S3236=1,2,IF(D3236=7,1,(IF(WEEKDAY(B3236)=1,2,IF(WEEKDAY(B3236)=7,1,0))))))</f>
        <v>2</v>
      </c>
      <c r="U3236" s="781">
        <f>VLOOKUP(C3236,METADATA!$A$5:$H$29,IF(E3236="HI",2,IF(E3236="LO",6,10))+IF(S3236=1,2,IF(D3236=7,1,(IF(WEEKDAY(B3236)=1,2,IF(WEEKDAY(B3236)=7,1,0))))))</f>
        <v>2</v>
      </c>
    </row>
    <row r="3237" spans="2:21" ht="13.95" customHeight="1" x14ac:dyDescent="0.25">
      <c r="B3237" s="784">
        <f t="shared" si="152"/>
        <v>45517</v>
      </c>
      <c r="C3237" s="785">
        <v>17</v>
      </c>
      <c r="D3237" s="786">
        <f>IFERROR((INDEX(METADATA!$T$2:$T$20,MATCH(B3237,METADATA!$S$2:$S$20,0))),0)</f>
        <v>0</v>
      </c>
      <c r="E3237" s="785" t="str">
        <f t="shared" si="150"/>
        <v>HI</v>
      </c>
      <c r="F3237" s="786">
        <f>VLOOKUP(C3237,METADATA!$A$5:$H$29,IF(E3237="HI",2,IF(E3237="LO",6,10))+IF(D3237=1,2,IF(D3237=7,1,(IF(WEEKDAY(B3237)=1,2,IF(WEEKDAY(B3237)=7,1,0))))))</f>
        <v>1</v>
      </c>
      <c r="G3237" s="786">
        <f>VLOOKUP(C3237,METADATA!$J$5:$Q$29,IF(E3237="HI",2,IF(E3237="LO",6,10))+IF(D3237=1,2,IF(D3237=7,1,(IF(WEEKDAY(B3237)=1,2,IF(WEEKDAY(B3237)=7,1,0))))))</f>
        <v>1</v>
      </c>
      <c r="H3237" s="787">
        <v>15005.25</v>
      </c>
      <c r="I3237" s="788">
        <v>3656.3349914550781</v>
      </c>
      <c r="K3237" s="795">
        <v>933.76250000000005</v>
      </c>
      <c r="M3237" s="798">
        <f t="shared" si="151"/>
        <v>15444.297107095512</v>
      </c>
      <c r="N3237" s="303"/>
      <c r="S3237" s="786">
        <v>0</v>
      </c>
      <c r="T3237" s="781">
        <f>VLOOKUP(C3237,METADATA!$J$5:$Q$29,IF(E3237="HI",2,IF(E3237="LO",6,10))+IF(S3237=1,2,IF(D3237=7,1,(IF(WEEKDAY(B3237)=1,2,IF(WEEKDAY(B3237)=7,1,0))))))</f>
        <v>1</v>
      </c>
      <c r="U3237" s="781">
        <f>VLOOKUP(C3237,METADATA!$A$5:$H$29,IF(E3237="HI",2,IF(E3237="LO",6,10))+IF(S3237=1,2,IF(D3237=7,1,(IF(WEEKDAY(B3237)=1,2,IF(WEEKDAY(B3237)=7,1,0))))))</f>
        <v>1</v>
      </c>
    </row>
    <row r="3238" spans="2:21" ht="13.95" customHeight="1" x14ac:dyDescent="0.25">
      <c r="B3238" s="784">
        <f t="shared" si="152"/>
        <v>45517</v>
      </c>
      <c r="C3238" s="785">
        <v>18</v>
      </c>
      <c r="D3238" s="786">
        <f>IFERROR((INDEX(METADATA!$T$2:$T$20,MATCH(B3238,METADATA!$S$2:$S$20,0))),0)</f>
        <v>0</v>
      </c>
      <c r="E3238" s="785" t="str">
        <f t="shared" si="150"/>
        <v>HI</v>
      </c>
      <c r="F3238" s="786">
        <f>VLOOKUP(C3238,METADATA!$A$5:$H$29,IF(E3238="HI",2,IF(E3238="LO",6,10))+IF(D3238=1,2,IF(D3238=7,1,(IF(WEEKDAY(B3238)=1,2,IF(WEEKDAY(B3238)=7,1,0))))))</f>
        <v>1</v>
      </c>
      <c r="G3238" s="786">
        <f>VLOOKUP(C3238,METADATA!$J$5:$Q$29,IF(E3238="HI",2,IF(E3238="LO",6,10))+IF(D3238=1,2,IF(D3238=7,1,(IF(WEEKDAY(B3238)=1,2,IF(WEEKDAY(B3238)=7,1,0))))))</f>
        <v>1</v>
      </c>
      <c r="H3238" s="787">
        <v>14623.5</v>
      </c>
      <c r="I3238" s="788">
        <v>3391.4125061035156</v>
      </c>
      <c r="K3238" s="795">
        <v>0</v>
      </c>
      <c r="M3238" s="798">
        <f t="shared" si="151"/>
        <v>15011.609874911996</v>
      </c>
      <c r="N3238" s="303"/>
      <c r="S3238" s="786">
        <v>0</v>
      </c>
      <c r="T3238" s="781">
        <f>VLOOKUP(C3238,METADATA!$J$5:$Q$29,IF(E3238="HI",2,IF(E3238="LO",6,10))+IF(S3238=1,2,IF(D3238=7,1,(IF(WEEKDAY(B3238)=1,2,IF(WEEKDAY(B3238)=7,1,0))))))</f>
        <v>1</v>
      </c>
      <c r="U3238" s="781">
        <f>VLOOKUP(C3238,METADATA!$A$5:$H$29,IF(E3238="HI",2,IF(E3238="LO",6,10))+IF(S3238=1,2,IF(D3238=7,1,(IF(WEEKDAY(B3238)=1,2,IF(WEEKDAY(B3238)=7,1,0))))))</f>
        <v>1</v>
      </c>
    </row>
    <row r="3239" spans="2:21" ht="13.95" customHeight="1" x14ac:dyDescent="0.25">
      <c r="B3239" s="784">
        <f t="shared" si="152"/>
        <v>45517</v>
      </c>
      <c r="C3239" s="785">
        <v>19</v>
      </c>
      <c r="D3239" s="786">
        <f>IFERROR((INDEX(METADATA!$T$2:$T$20,MATCH(B3239,METADATA!$S$2:$S$20,0))),0)</f>
        <v>0</v>
      </c>
      <c r="E3239" s="785" t="str">
        <f t="shared" si="150"/>
        <v>HI</v>
      </c>
      <c r="F3239" s="786">
        <f>VLOOKUP(C3239,METADATA!$A$5:$H$29,IF(E3239="HI",2,IF(E3239="LO",6,10))+IF(D3239=1,2,IF(D3239=7,1,(IF(WEEKDAY(B3239)=1,2,IF(WEEKDAY(B3239)=7,1,0))))))</f>
        <v>1</v>
      </c>
      <c r="G3239" s="786">
        <f>VLOOKUP(C3239,METADATA!$J$5:$Q$29,IF(E3239="HI",2,IF(E3239="LO",6,10))+IF(D3239=1,2,IF(D3239=7,1,(IF(WEEKDAY(B3239)=1,2,IF(WEEKDAY(B3239)=7,1,0))))))</f>
        <v>2</v>
      </c>
      <c r="H3239" s="787">
        <v>14354.25</v>
      </c>
      <c r="I3239" s="788">
        <v>4251.9349060058594</v>
      </c>
      <c r="K3239" s="795">
        <v>0</v>
      </c>
      <c r="M3239" s="798">
        <f t="shared" si="151"/>
        <v>14970.752937224335</v>
      </c>
      <c r="N3239" s="303"/>
      <c r="S3239" s="786">
        <v>0</v>
      </c>
      <c r="T3239" s="781">
        <f>VLOOKUP(C3239,METADATA!$J$5:$Q$29,IF(E3239="HI",2,IF(E3239="LO",6,10))+IF(S3239=1,2,IF(D3239=7,1,(IF(WEEKDAY(B3239)=1,2,IF(WEEKDAY(B3239)=7,1,0))))))</f>
        <v>2</v>
      </c>
      <c r="U3239" s="781">
        <f>VLOOKUP(C3239,METADATA!$A$5:$H$29,IF(E3239="HI",2,IF(E3239="LO",6,10))+IF(S3239=1,2,IF(D3239=7,1,(IF(WEEKDAY(B3239)=1,2,IF(WEEKDAY(B3239)=7,1,0))))))</f>
        <v>1</v>
      </c>
    </row>
    <row r="3240" spans="2:21" ht="13.95" customHeight="1" x14ac:dyDescent="0.25">
      <c r="B3240" s="784">
        <f t="shared" si="152"/>
        <v>45517</v>
      </c>
      <c r="C3240" s="785">
        <v>20</v>
      </c>
      <c r="D3240" s="786">
        <f>IFERROR((INDEX(METADATA!$T$2:$T$20,MATCH(B3240,METADATA!$S$2:$S$20,0))),0)</f>
        <v>0</v>
      </c>
      <c r="E3240" s="785" t="str">
        <f t="shared" si="150"/>
        <v>HI</v>
      </c>
      <c r="F3240" s="786">
        <f>VLOOKUP(C3240,METADATA!$A$5:$H$29,IF(E3240="HI",2,IF(E3240="LO",6,10))+IF(D3240=1,2,IF(D3240=7,1,(IF(WEEKDAY(B3240)=1,2,IF(WEEKDAY(B3240)=7,1,0))))))</f>
        <v>2</v>
      </c>
      <c r="G3240" s="786">
        <f>VLOOKUP(C3240,METADATA!$J$5:$Q$29,IF(E3240="HI",2,IF(E3240="LO",6,10))+IF(D3240=1,2,IF(D3240=7,1,(IF(WEEKDAY(B3240)=1,2,IF(WEEKDAY(B3240)=7,1,0))))))</f>
        <v>2</v>
      </c>
      <c r="H3240" s="787">
        <v>13821.5</v>
      </c>
      <c r="I3240" s="788">
        <v>4357.9850769042969</v>
      </c>
      <c r="K3240" s="795">
        <v>0</v>
      </c>
      <c r="M3240" s="798">
        <f t="shared" si="151"/>
        <v>14492.270221760307</v>
      </c>
      <c r="N3240" s="303"/>
      <c r="S3240" s="786">
        <v>0</v>
      </c>
      <c r="T3240" s="781">
        <f>VLOOKUP(C3240,METADATA!$J$5:$Q$29,IF(E3240="HI",2,IF(E3240="LO",6,10))+IF(S3240=1,2,IF(D3240=7,1,(IF(WEEKDAY(B3240)=1,2,IF(WEEKDAY(B3240)=7,1,0))))))</f>
        <v>2</v>
      </c>
      <c r="U3240" s="781">
        <f>VLOOKUP(C3240,METADATA!$A$5:$H$29,IF(E3240="HI",2,IF(E3240="LO",6,10))+IF(S3240=1,2,IF(D3240=7,1,(IF(WEEKDAY(B3240)=1,2,IF(WEEKDAY(B3240)=7,1,0))))))</f>
        <v>2</v>
      </c>
    </row>
    <row r="3241" spans="2:21" ht="13.95" customHeight="1" x14ac:dyDescent="0.25">
      <c r="B3241" s="784">
        <f t="shared" si="152"/>
        <v>45517</v>
      </c>
      <c r="C3241" s="785">
        <v>21</v>
      </c>
      <c r="D3241" s="786">
        <f>IFERROR((INDEX(METADATA!$T$2:$T$20,MATCH(B3241,METADATA!$S$2:$S$20,0))),0)</f>
        <v>0</v>
      </c>
      <c r="E3241" s="785" t="str">
        <f t="shared" si="150"/>
        <v>HI</v>
      </c>
      <c r="F3241" s="786">
        <f>VLOOKUP(C3241,METADATA!$A$5:$H$29,IF(E3241="HI",2,IF(E3241="LO",6,10))+IF(D3241=1,2,IF(D3241=7,1,(IF(WEEKDAY(B3241)=1,2,IF(WEEKDAY(B3241)=7,1,0))))))</f>
        <v>2</v>
      </c>
      <c r="G3241" s="786">
        <f>VLOOKUP(C3241,METADATA!$J$5:$Q$29,IF(E3241="HI",2,IF(E3241="LO",6,10))+IF(D3241=1,2,IF(D3241=7,1,(IF(WEEKDAY(B3241)=1,2,IF(WEEKDAY(B3241)=7,1,0))))))</f>
        <v>2</v>
      </c>
      <c r="H3241" s="787">
        <v>12235.5</v>
      </c>
      <c r="I3241" s="788">
        <v>4417.9249572753906</v>
      </c>
      <c r="K3241" s="795">
        <v>0</v>
      </c>
      <c r="M3241" s="798">
        <f t="shared" si="151"/>
        <v>13008.670999687738</v>
      </c>
      <c r="N3241" s="303"/>
      <c r="S3241" s="786">
        <v>0</v>
      </c>
      <c r="T3241" s="781">
        <f>VLOOKUP(C3241,METADATA!$J$5:$Q$29,IF(E3241="HI",2,IF(E3241="LO",6,10))+IF(S3241=1,2,IF(D3241=7,1,(IF(WEEKDAY(B3241)=1,2,IF(WEEKDAY(B3241)=7,1,0))))))</f>
        <v>2</v>
      </c>
      <c r="U3241" s="781">
        <f>VLOOKUP(C3241,METADATA!$A$5:$H$29,IF(E3241="HI",2,IF(E3241="LO",6,10))+IF(S3241=1,2,IF(D3241=7,1,(IF(WEEKDAY(B3241)=1,2,IF(WEEKDAY(B3241)=7,1,0))))))</f>
        <v>2</v>
      </c>
    </row>
    <row r="3242" spans="2:21" ht="13.95" customHeight="1" x14ac:dyDescent="0.25">
      <c r="B3242" s="784">
        <f t="shared" si="152"/>
        <v>45517</v>
      </c>
      <c r="C3242" s="785">
        <v>22</v>
      </c>
      <c r="D3242" s="786">
        <f>IFERROR((INDEX(METADATA!$T$2:$T$20,MATCH(B3242,METADATA!$S$2:$S$20,0))),0)</f>
        <v>0</v>
      </c>
      <c r="E3242" s="785" t="str">
        <f t="shared" si="150"/>
        <v>HI</v>
      </c>
      <c r="F3242" s="786">
        <f>VLOOKUP(C3242,METADATA!$A$5:$H$29,IF(E3242="HI",2,IF(E3242="LO",6,10))+IF(D3242=1,2,IF(D3242=7,1,(IF(WEEKDAY(B3242)=1,2,IF(WEEKDAY(B3242)=7,1,0))))))</f>
        <v>3</v>
      </c>
      <c r="G3242" s="786">
        <f>VLOOKUP(C3242,METADATA!$J$5:$Q$29,IF(E3242="HI",2,IF(E3242="LO",6,10))+IF(D3242=1,2,IF(D3242=7,1,(IF(WEEKDAY(B3242)=1,2,IF(WEEKDAY(B3242)=7,1,0))))))</f>
        <v>3</v>
      </c>
      <c r="H3242" s="787">
        <v>10866</v>
      </c>
      <c r="I3242" s="788">
        <v>4532.3200073242188</v>
      </c>
      <c r="K3242" s="795">
        <v>0</v>
      </c>
      <c r="M3242" s="798">
        <f t="shared" si="151"/>
        <v>11773.354689670714</v>
      </c>
      <c r="N3242" s="303"/>
      <c r="S3242" s="786">
        <v>0</v>
      </c>
      <c r="T3242" s="781">
        <f>VLOOKUP(C3242,METADATA!$J$5:$Q$29,IF(E3242="HI",2,IF(E3242="LO",6,10))+IF(S3242=1,2,IF(D3242=7,1,(IF(WEEKDAY(B3242)=1,2,IF(WEEKDAY(B3242)=7,1,0))))))</f>
        <v>3</v>
      </c>
      <c r="U3242" s="781">
        <f>VLOOKUP(C3242,METADATA!$A$5:$H$29,IF(E3242="HI",2,IF(E3242="LO",6,10))+IF(S3242=1,2,IF(D3242=7,1,(IF(WEEKDAY(B3242)=1,2,IF(WEEKDAY(B3242)=7,1,0))))))</f>
        <v>3</v>
      </c>
    </row>
    <row r="3243" spans="2:21" ht="13.95" customHeight="1" x14ac:dyDescent="0.25">
      <c r="B3243" s="784">
        <f t="shared" si="152"/>
        <v>45517</v>
      </c>
      <c r="C3243" s="785">
        <v>23</v>
      </c>
      <c r="D3243" s="786">
        <f>IFERROR((INDEX(METADATA!$T$2:$T$20,MATCH(B3243,METADATA!$S$2:$S$20,0))),0)</f>
        <v>0</v>
      </c>
      <c r="E3243" s="785" t="str">
        <f t="shared" si="150"/>
        <v>HI</v>
      </c>
      <c r="F3243" s="786">
        <f>VLOOKUP(C3243,METADATA!$A$5:$H$29,IF(E3243="HI",2,IF(E3243="LO",6,10))+IF(D3243=1,2,IF(D3243=7,1,(IF(WEEKDAY(B3243)=1,2,IF(WEEKDAY(B3243)=7,1,0))))))</f>
        <v>3</v>
      </c>
      <c r="G3243" s="786">
        <f>VLOOKUP(C3243,METADATA!$J$5:$Q$29,IF(E3243="HI",2,IF(E3243="LO",6,10))+IF(D3243=1,2,IF(D3243=7,1,(IF(WEEKDAY(B3243)=1,2,IF(WEEKDAY(B3243)=7,1,0))))))</f>
        <v>3</v>
      </c>
      <c r="H3243" s="787">
        <v>9989</v>
      </c>
      <c r="I3243" s="788">
        <v>4580.3399353027344</v>
      </c>
      <c r="K3243" s="795">
        <v>0</v>
      </c>
      <c r="M3243" s="798">
        <f t="shared" si="151"/>
        <v>10989.068883346261</v>
      </c>
      <c r="N3243" s="303"/>
      <c r="S3243" s="786">
        <v>0</v>
      </c>
      <c r="T3243" s="781">
        <f>VLOOKUP(C3243,METADATA!$J$5:$Q$29,IF(E3243="HI",2,IF(E3243="LO",6,10))+IF(S3243=1,2,IF(D3243=7,1,(IF(WEEKDAY(B3243)=1,2,IF(WEEKDAY(B3243)=7,1,0))))))</f>
        <v>3</v>
      </c>
      <c r="U3243" s="781">
        <f>VLOOKUP(C3243,METADATA!$A$5:$H$29,IF(E3243="HI",2,IF(E3243="LO",6,10))+IF(S3243=1,2,IF(D3243=7,1,(IF(WEEKDAY(B3243)=1,2,IF(WEEKDAY(B3243)=7,1,0))))))</f>
        <v>3</v>
      </c>
    </row>
    <row r="3244" spans="2:21" ht="13.95" customHeight="1" x14ac:dyDescent="0.25">
      <c r="B3244" s="784">
        <f t="shared" si="152"/>
        <v>45518</v>
      </c>
      <c r="C3244" s="785">
        <v>0</v>
      </c>
      <c r="D3244" s="786">
        <f>IFERROR((INDEX(METADATA!$T$2:$T$20,MATCH(B3244,METADATA!$S$2:$S$20,0))),0)</f>
        <v>0</v>
      </c>
      <c r="E3244" s="785" t="str">
        <f t="shared" si="150"/>
        <v>HI</v>
      </c>
      <c r="F3244" s="786">
        <f>VLOOKUP(C3244,METADATA!$A$5:$H$29,IF(E3244="HI",2,IF(E3244="LO",6,10))+IF(D3244=1,2,IF(D3244=7,1,(IF(WEEKDAY(B3244)=1,2,IF(WEEKDAY(B3244)=7,1,0))))))</f>
        <v>3</v>
      </c>
      <c r="G3244" s="786">
        <f>VLOOKUP(C3244,METADATA!$J$5:$Q$29,IF(E3244="HI",2,IF(E3244="LO",6,10))+IF(D3244=1,2,IF(D3244=7,1,(IF(WEEKDAY(B3244)=1,2,IF(WEEKDAY(B3244)=7,1,0))))))</f>
        <v>3</v>
      </c>
      <c r="H3244" s="787">
        <v>9406.5</v>
      </c>
      <c r="I3244" s="788">
        <v>4438.9000244140625</v>
      </c>
      <c r="K3244" s="795">
        <v>0</v>
      </c>
      <c r="M3244" s="798">
        <f t="shared" si="151"/>
        <v>10401.253562755941</v>
      </c>
      <c r="N3244" s="303"/>
      <c r="S3244" s="786">
        <v>0</v>
      </c>
      <c r="T3244" s="781">
        <f>VLOOKUP(C3244,METADATA!$J$5:$Q$29,IF(E3244="HI",2,IF(E3244="LO",6,10))+IF(S3244=1,2,IF(D3244=7,1,(IF(WEEKDAY(B3244)=1,2,IF(WEEKDAY(B3244)=7,1,0))))))</f>
        <v>3</v>
      </c>
      <c r="U3244" s="781">
        <f>VLOOKUP(C3244,METADATA!$A$5:$H$29,IF(E3244="HI",2,IF(E3244="LO",6,10))+IF(S3244=1,2,IF(D3244=7,1,(IF(WEEKDAY(B3244)=1,2,IF(WEEKDAY(B3244)=7,1,0))))))</f>
        <v>3</v>
      </c>
    </row>
    <row r="3245" spans="2:21" ht="13.95" customHeight="1" x14ac:dyDescent="0.25">
      <c r="B3245" s="784">
        <f t="shared" si="152"/>
        <v>45518</v>
      </c>
      <c r="C3245" s="785">
        <v>1</v>
      </c>
      <c r="D3245" s="786">
        <f>IFERROR((INDEX(METADATA!$T$2:$T$20,MATCH(B3245,METADATA!$S$2:$S$20,0))),0)</f>
        <v>0</v>
      </c>
      <c r="E3245" s="785" t="str">
        <f t="shared" si="150"/>
        <v>HI</v>
      </c>
      <c r="F3245" s="786">
        <f>VLOOKUP(C3245,METADATA!$A$5:$H$29,IF(E3245="HI",2,IF(E3245="LO",6,10))+IF(D3245=1,2,IF(D3245=7,1,(IF(WEEKDAY(B3245)=1,2,IF(WEEKDAY(B3245)=7,1,0))))))</f>
        <v>3</v>
      </c>
      <c r="G3245" s="786">
        <f>VLOOKUP(C3245,METADATA!$J$5:$Q$29,IF(E3245="HI",2,IF(E3245="LO",6,10))+IF(D3245=1,2,IF(D3245=7,1,(IF(WEEKDAY(B3245)=1,2,IF(WEEKDAY(B3245)=7,1,0))))))</f>
        <v>3</v>
      </c>
      <c r="H3245" s="787">
        <v>8793.25</v>
      </c>
      <c r="I3245" s="788">
        <v>4329.1149597167969</v>
      </c>
      <c r="K3245" s="795">
        <v>0</v>
      </c>
      <c r="M3245" s="798">
        <f t="shared" si="151"/>
        <v>9801.1469684391413</v>
      </c>
      <c r="N3245" s="303"/>
      <c r="S3245" s="786">
        <v>0</v>
      </c>
      <c r="T3245" s="781">
        <f>VLOOKUP(C3245,METADATA!$J$5:$Q$29,IF(E3245="HI",2,IF(E3245="LO",6,10))+IF(S3245=1,2,IF(D3245=7,1,(IF(WEEKDAY(B3245)=1,2,IF(WEEKDAY(B3245)=7,1,0))))))</f>
        <v>3</v>
      </c>
      <c r="U3245" s="781">
        <f>VLOOKUP(C3245,METADATA!$A$5:$H$29,IF(E3245="HI",2,IF(E3245="LO",6,10))+IF(S3245=1,2,IF(D3245=7,1,(IF(WEEKDAY(B3245)=1,2,IF(WEEKDAY(B3245)=7,1,0))))))</f>
        <v>3</v>
      </c>
    </row>
    <row r="3246" spans="2:21" ht="13.95" customHeight="1" x14ac:dyDescent="0.25">
      <c r="B3246" s="784">
        <f t="shared" si="152"/>
        <v>45518</v>
      </c>
      <c r="C3246" s="785">
        <v>2</v>
      </c>
      <c r="D3246" s="786">
        <f>IFERROR((INDEX(METADATA!$T$2:$T$20,MATCH(B3246,METADATA!$S$2:$S$20,0))),0)</f>
        <v>0</v>
      </c>
      <c r="E3246" s="785" t="str">
        <f t="shared" si="150"/>
        <v>HI</v>
      </c>
      <c r="F3246" s="786">
        <f>VLOOKUP(C3246,METADATA!$A$5:$H$29,IF(E3246="HI",2,IF(E3246="LO",6,10))+IF(D3246=1,2,IF(D3246=7,1,(IF(WEEKDAY(B3246)=1,2,IF(WEEKDAY(B3246)=7,1,0))))))</f>
        <v>3</v>
      </c>
      <c r="G3246" s="786">
        <f>VLOOKUP(C3246,METADATA!$J$5:$Q$29,IF(E3246="HI",2,IF(E3246="LO",6,10))+IF(D3246=1,2,IF(D3246=7,1,(IF(WEEKDAY(B3246)=1,2,IF(WEEKDAY(B3246)=7,1,0))))))</f>
        <v>3</v>
      </c>
      <c r="H3246" s="787">
        <v>9114.75</v>
      </c>
      <c r="I3246" s="788">
        <v>3410.6875305175781</v>
      </c>
      <c r="K3246" s="795">
        <v>0</v>
      </c>
      <c r="M3246" s="798">
        <f t="shared" si="151"/>
        <v>9731.9811443163053</v>
      </c>
      <c r="N3246" s="303"/>
      <c r="S3246" s="786">
        <v>0</v>
      </c>
      <c r="T3246" s="781">
        <f>VLOOKUP(C3246,METADATA!$J$5:$Q$29,IF(E3246="HI",2,IF(E3246="LO",6,10))+IF(S3246=1,2,IF(D3246=7,1,(IF(WEEKDAY(B3246)=1,2,IF(WEEKDAY(B3246)=7,1,0))))))</f>
        <v>3</v>
      </c>
      <c r="U3246" s="781">
        <f>VLOOKUP(C3246,METADATA!$A$5:$H$29,IF(E3246="HI",2,IF(E3246="LO",6,10))+IF(S3246=1,2,IF(D3246=7,1,(IF(WEEKDAY(B3246)=1,2,IF(WEEKDAY(B3246)=7,1,0))))))</f>
        <v>3</v>
      </c>
    </row>
    <row r="3247" spans="2:21" ht="13.95" customHeight="1" x14ac:dyDescent="0.25">
      <c r="B3247" s="784">
        <f t="shared" si="152"/>
        <v>45518</v>
      </c>
      <c r="C3247" s="785">
        <v>3</v>
      </c>
      <c r="D3247" s="786">
        <f>IFERROR((INDEX(METADATA!$T$2:$T$20,MATCH(B3247,METADATA!$S$2:$S$20,0))),0)</f>
        <v>0</v>
      </c>
      <c r="E3247" s="785" t="str">
        <f t="shared" si="150"/>
        <v>HI</v>
      </c>
      <c r="F3247" s="786">
        <f>VLOOKUP(C3247,METADATA!$A$5:$H$29,IF(E3247="HI",2,IF(E3247="LO",6,10))+IF(D3247=1,2,IF(D3247=7,1,(IF(WEEKDAY(B3247)=1,2,IF(WEEKDAY(B3247)=7,1,0))))))</f>
        <v>3</v>
      </c>
      <c r="G3247" s="786">
        <f>VLOOKUP(C3247,METADATA!$J$5:$Q$29,IF(E3247="HI",2,IF(E3247="LO",6,10))+IF(D3247=1,2,IF(D3247=7,1,(IF(WEEKDAY(B3247)=1,2,IF(WEEKDAY(B3247)=7,1,0))))))</f>
        <v>3</v>
      </c>
      <c r="H3247" s="787">
        <v>9227.75</v>
      </c>
      <c r="I3247" s="788">
        <v>3014.9500427246094</v>
      </c>
      <c r="K3247" s="795">
        <v>0</v>
      </c>
      <c r="M3247" s="798">
        <f t="shared" si="151"/>
        <v>9707.795518171215</v>
      </c>
      <c r="N3247" s="303"/>
      <c r="S3247" s="786">
        <v>0</v>
      </c>
      <c r="T3247" s="781">
        <f>VLOOKUP(C3247,METADATA!$J$5:$Q$29,IF(E3247="HI",2,IF(E3247="LO",6,10))+IF(S3247=1,2,IF(D3247=7,1,(IF(WEEKDAY(B3247)=1,2,IF(WEEKDAY(B3247)=7,1,0))))))</f>
        <v>3</v>
      </c>
      <c r="U3247" s="781">
        <f>VLOOKUP(C3247,METADATA!$A$5:$H$29,IF(E3247="HI",2,IF(E3247="LO",6,10))+IF(S3247=1,2,IF(D3247=7,1,(IF(WEEKDAY(B3247)=1,2,IF(WEEKDAY(B3247)=7,1,0))))))</f>
        <v>3</v>
      </c>
    </row>
    <row r="3248" spans="2:21" ht="13.95" customHeight="1" x14ac:dyDescent="0.25">
      <c r="B3248" s="784">
        <f t="shared" si="152"/>
        <v>45518</v>
      </c>
      <c r="C3248" s="785">
        <v>4</v>
      </c>
      <c r="D3248" s="786">
        <f>IFERROR((INDEX(METADATA!$T$2:$T$20,MATCH(B3248,METADATA!$S$2:$S$20,0))),0)</f>
        <v>0</v>
      </c>
      <c r="E3248" s="785" t="str">
        <f t="shared" si="150"/>
        <v>HI</v>
      </c>
      <c r="F3248" s="786">
        <f>VLOOKUP(C3248,METADATA!$A$5:$H$29,IF(E3248="HI",2,IF(E3248="LO",6,10))+IF(D3248=1,2,IF(D3248=7,1,(IF(WEEKDAY(B3248)=1,2,IF(WEEKDAY(B3248)=7,1,0))))))</f>
        <v>3</v>
      </c>
      <c r="G3248" s="786">
        <f>VLOOKUP(C3248,METADATA!$J$5:$Q$29,IF(E3248="HI",2,IF(E3248="LO",6,10))+IF(D3248=1,2,IF(D3248=7,1,(IF(WEEKDAY(B3248)=1,2,IF(WEEKDAY(B3248)=7,1,0))))))</f>
        <v>3</v>
      </c>
      <c r="H3248" s="787">
        <v>9838</v>
      </c>
      <c r="I3248" s="788">
        <v>3917.0150146484375</v>
      </c>
      <c r="K3248" s="795">
        <v>0</v>
      </c>
      <c r="M3248" s="798">
        <f t="shared" si="151"/>
        <v>10589.110001552599</v>
      </c>
      <c r="N3248" s="303"/>
      <c r="S3248" s="786">
        <v>0</v>
      </c>
      <c r="T3248" s="781">
        <f>VLOOKUP(C3248,METADATA!$J$5:$Q$29,IF(E3248="HI",2,IF(E3248="LO",6,10))+IF(S3248=1,2,IF(D3248=7,1,(IF(WEEKDAY(B3248)=1,2,IF(WEEKDAY(B3248)=7,1,0))))))</f>
        <v>3</v>
      </c>
      <c r="U3248" s="781">
        <f>VLOOKUP(C3248,METADATA!$A$5:$H$29,IF(E3248="HI",2,IF(E3248="LO",6,10))+IF(S3248=1,2,IF(D3248=7,1,(IF(WEEKDAY(B3248)=1,2,IF(WEEKDAY(B3248)=7,1,0))))))</f>
        <v>3</v>
      </c>
    </row>
    <row r="3249" spans="2:21" ht="13.95" customHeight="1" x14ac:dyDescent="0.25">
      <c r="B3249" s="784">
        <f t="shared" si="152"/>
        <v>45518</v>
      </c>
      <c r="C3249" s="785">
        <v>5</v>
      </c>
      <c r="D3249" s="786">
        <f>IFERROR((INDEX(METADATA!$T$2:$T$20,MATCH(B3249,METADATA!$S$2:$S$20,0))),0)</f>
        <v>0</v>
      </c>
      <c r="E3249" s="785" t="str">
        <f t="shared" si="150"/>
        <v>HI</v>
      </c>
      <c r="F3249" s="786">
        <f>VLOOKUP(C3249,METADATA!$A$5:$H$29,IF(E3249="HI",2,IF(E3249="LO",6,10))+IF(D3249=1,2,IF(D3249=7,1,(IF(WEEKDAY(B3249)=1,2,IF(WEEKDAY(B3249)=7,1,0))))))</f>
        <v>3</v>
      </c>
      <c r="G3249" s="786">
        <f>VLOOKUP(C3249,METADATA!$J$5:$Q$29,IF(E3249="HI",2,IF(E3249="LO",6,10))+IF(D3249=1,2,IF(D3249=7,1,(IF(WEEKDAY(B3249)=1,2,IF(WEEKDAY(B3249)=7,1,0))))))</f>
        <v>3</v>
      </c>
      <c r="H3249" s="787">
        <v>11376.25</v>
      </c>
      <c r="I3249" s="788">
        <v>4087.6900634765625</v>
      </c>
      <c r="K3249" s="795">
        <v>870.51250000000005</v>
      </c>
      <c r="M3249" s="798">
        <f t="shared" si="151"/>
        <v>12088.352828964955</v>
      </c>
      <c r="N3249" s="303"/>
      <c r="S3249" s="786">
        <v>0</v>
      </c>
      <c r="T3249" s="781">
        <f>VLOOKUP(C3249,METADATA!$J$5:$Q$29,IF(E3249="HI",2,IF(E3249="LO",6,10))+IF(S3249=1,2,IF(D3249=7,1,(IF(WEEKDAY(B3249)=1,2,IF(WEEKDAY(B3249)=7,1,0))))))</f>
        <v>3</v>
      </c>
      <c r="U3249" s="781">
        <f>VLOOKUP(C3249,METADATA!$A$5:$H$29,IF(E3249="HI",2,IF(E3249="LO",6,10))+IF(S3249=1,2,IF(D3249=7,1,(IF(WEEKDAY(B3249)=1,2,IF(WEEKDAY(B3249)=7,1,0))))))</f>
        <v>3</v>
      </c>
    </row>
    <row r="3250" spans="2:21" ht="13.95" customHeight="1" x14ac:dyDescent="0.25">
      <c r="B3250" s="784">
        <f t="shared" si="152"/>
        <v>45518</v>
      </c>
      <c r="C3250" s="785">
        <v>6</v>
      </c>
      <c r="D3250" s="786">
        <f>IFERROR((INDEX(METADATA!$T$2:$T$20,MATCH(B3250,METADATA!$S$2:$S$20,0))),0)</f>
        <v>0</v>
      </c>
      <c r="E3250" s="785" t="str">
        <f t="shared" si="150"/>
        <v>HI</v>
      </c>
      <c r="F3250" s="786">
        <f>VLOOKUP(C3250,METADATA!$A$5:$H$29,IF(E3250="HI",2,IF(E3250="LO",6,10))+IF(D3250=1,2,IF(D3250=7,1,(IF(WEEKDAY(B3250)=1,2,IF(WEEKDAY(B3250)=7,1,0))))))</f>
        <v>1</v>
      </c>
      <c r="G3250" s="786">
        <f>VLOOKUP(C3250,METADATA!$J$5:$Q$29,IF(E3250="HI",2,IF(E3250="LO",6,10))+IF(D3250=1,2,IF(D3250=7,1,(IF(WEEKDAY(B3250)=1,2,IF(WEEKDAY(B3250)=7,1,0))))))</f>
        <v>1</v>
      </c>
      <c r="H3250" s="787">
        <v>13026.25</v>
      </c>
      <c r="I3250" s="788">
        <v>4211.639892578125</v>
      </c>
      <c r="K3250" s="795">
        <v>865.8125</v>
      </c>
      <c r="M3250" s="798">
        <f t="shared" si="151"/>
        <v>13690.182600946398</v>
      </c>
      <c r="N3250" s="303"/>
      <c r="S3250" s="786">
        <v>0</v>
      </c>
      <c r="T3250" s="781">
        <f>VLOOKUP(C3250,METADATA!$J$5:$Q$29,IF(E3250="HI",2,IF(E3250="LO",6,10))+IF(S3250=1,2,IF(D3250=7,1,(IF(WEEKDAY(B3250)=1,2,IF(WEEKDAY(B3250)=7,1,0))))))</f>
        <v>1</v>
      </c>
      <c r="U3250" s="781">
        <f>VLOOKUP(C3250,METADATA!$A$5:$H$29,IF(E3250="HI",2,IF(E3250="LO",6,10))+IF(S3250=1,2,IF(D3250=7,1,(IF(WEEKDAY(B3250)=1,2,IF(WEEKDAY(B3250)=7,1,0))))))</f>
        <v>1</v>
      </c>
    </row>
    <row r="3251" spans="2:21" ht="13.95" customHeight="1" x14ac:dyDescent="0.25">
      <c r="B3251" s="784">
        <f t="shared" si="152"/>
        <v>45518</v>
      </c>
      <c r="C3251" s="785">
        <v>7</v>
      </c>
      <c r="D3251" s="786">
        <f>IFERROR((INDEX(METADATA!$T$2:$T$20,MATCH(B3251,METADATA!$S$2:$S$20,0))),0)</f>
        <v>0</v>
      </c>
      <c r="E3251" s="785" t="str">
        <f t="shared" si="150"/>
        <v>HI</v>
      </c>
      <c r="F3251" s="786">
        <f>VLOOKUP(C3251,METADATA!$A$5:$H$29,IF(E3251="HI",2,IF(E3251="LO",6,10))+IF(D3251=1,2,IF(D3251=7,1,(IF(WEEKDAY(B3251)=1,2,IF(WEEKDAY(B3251)=7,1,0))))))</f>
        <v>1</v>
      </c>
      <c r="G3251" s="786">
        <f>VLOOKUP(C3251,METADATA!$J$5:$Q$29,IF(E3251="HI",2,IF(E3251="LO",6,10))+IF(D3251=1,2,IF(D3251=7,1,(IF(WEEKDAY(B3251)=1,2,IF(WEEKDAY(B3251)=7,1,0))))))</f>
        <v>1</v>
      </c>
      <c r="H3251" s="787">
        <v>13860.5</v>
      </c>
      <c r="I3251" s="788">
        <v>4268.8349609375</v>
      </c>
      <c r="K3251" s="795">
        <v>834.63750000000005</v>
      </c>
      <c r="M3251" s="798">
        <f t="shared" si="151"/>
        <v>14502.979424026025</v>
      </c>
      <c r="N3251" s="303"/>
      <c r="S3251" s="786">
        <v>0</v>
      </c>
      <c r="T3251" s="781">
        <f>VLOOKUP(C3251,METADATA!$J$5:$Q$29,IF(E3251="HI",2,IF(E3251="LO",6,10))+IF(S3251=1,2,IF(D3251=7,1,(IF(WEEKDAY(B3251)=1,2,IF(WEEKDAY(B3251)=7,1,0))))))</f>
        <v>1</v>
      </c>
      <c r="U3251" s="781">
        <f>VLOOKUP(C3251,METADATA!$A$5:$H$29,IF(E3251="HI",2,IF(E3251="LO",6,10))+IF(S3251=1,2,IF(D3251=7,1,(IF(WEEKDAY(B3251)=1,2,IF(WEEKDAY(B3251)=7,1,0))))))</f>
        <v>1</v>
      </c>
    </row>
    <row r="3252" spans="2:21" ht="13.95" customHeight="1" x14ac:dyDescent="0.25">
      <c r="B3252" s="784">
        <f t="shared" si="152"/>
        <v>45518</v>
      </c>
      <c r="C3252" s="785">
        <v>8</v>
      </c>
      <c r="D3252" s="786">
        <f>IFERROR((INDEX(METADATA!$T$2:$T$20,MATCH(B3252,METADATA!$S$2:$S$20,0))),0)</f>
        <v>0</v>
      </c>
      <c r="E3252" s="785" t="str">
        <f t="shared" si="150"/>
        <v>HI</v>
      </c>
      <c r="F3252" s="786">
        <f>VLOOKUP(C3252,METADATA!$A$5:$H$29,IF(E3252="HI",2,IF(E3252="LO",6,10))+IF(D3252=1,2,IF(D3252=7,1,(IF(WEEKDAY(B3252)=1,2,IF(WEEKDAY(B3252)=7,1,0))))))</f>
        <v>2</v>
      </c>
      <c r="G3252" s="786">
        <f>VLOOKUP(C3252,METADATA!$J$5:$Q$29,IF(E3252="HI",2,IF(E3252="LO",6,10))+IF(D3252=1,2,IF(D3252=7,1,(IF(WEEKDAY(B3252)=1,2,IF(WEEKDAY(B3252)=7,1,0))))))</f>
        <v>1</v>
      </c>
      <c r="H3252" s="787">
        <v>15390.25</v>
      </c>
      <c r="I3252" s="788">
        <v>4131.4700317382813</v>
      </c>
      <c r="K3252" s="795">
        <v>847.33749999999998</v>
      </c>
      <c r="M3252" s="798">
        <f t="shared" si="151"/>
        <v>15935.144796507231</v>
      </c>
      <c r="N3252" s="303"/>
      <c r="S3252" s="786">
        <v>0</v>
      </c>
      <c r="T3252" s="781">
        <f>VLOOKUP(C3252,METADATA!$J$5:$Q$29,IF(E3252="HI",2,IF(E3252="LO",6,10))+IF(S3252=1,2,IF(D3252=7,1,(IF(WEEKDAY(B3252)=1,2,IF(WEEKDAY(B3252)=7,1,0))))))</f>
        <v>1</v>
      </c>
      <c r="U3252" s="781">
        <f>VLOOKUP(C3252,METADATA!$A$5:$H$29,IF(E3252="HI",2,IF(E3252="LO",6,10))+IF(S3252=1,2,IF(D3252=7,1,(IF(WEEKDAY(B3252)=1,2,IF(WEEKDAY(B3252)=7,1,0))))))</f>
        <v>2</v>
      </c>
    </row>
    <row r="3253" spans="2:21" ht="13.95" customHeight="1" x14ac:dyDescent="0.25">
      <c r="B3253" s="784">
        <f t="shared" si="152"/>
        <v>45518</v>
      </c>
      <c r="C3253" s="785">
        <v>9</v>
      </c>
      <c r="D3253" s="786">
        <f>IFERROR((INDEX(METADATA!$T$2:$T$20,MATCH(B3253,METADATA!$S$2:$S$20,0))),0)</f>
        <v>0</v>
      </c>
      <c r="E3253" s="785" t="str">
        <f t="shared" si="150"/>
        <v>HI</v>
      </c>
      <c r="F3253" s="786">
        <f>VLOOKUP(C3253,METADATA!$A$5:$H$29,IF(E3253="HI",2,IF(E3253="LO",6,10))+IF(D3253=1,2,IF(D3253=7,1,(IF(WEEKDAY(B3253)=1,2,IF(WEEKDAY(B3253)=7,1,0))))))</f>
        <v>2</v>
      </c>
      <c r="G3253" s="786">
        <f>VLOOKUP(C3253,METADATA!$J$5:$Q$29,IF(E3253="HI",2,IF(E3253="LO",6,10))+IF(D3253=1,2,IF(D3253=7,1,(IF(WEEKDAY(B3253)=1,2,IF(WEEKDAY(B3253)=7,1,0))))))</f>
        <v>2</v>
      </c>
      <c r="H3253" s="787">
        <v>16012.75</v>
      </c>
      <c r="I3253" s="788">
        <v>4207.125</v>
      </c>
      <c r="K3253" s="795">
        <v>851.61249999999995</v>
      </c>
      <c r="M3253" s="798">
        <f t="shared" si="151"/>
        <v>16556.209207669643</v>
      </c>
      <c r="N3253" s="303"/>
      <c r="S3253" s="786">
        <v>0</v>
      </c>
      <c r="T3253" s="781">
        <f>VLOOKUP(C3253,METADATA!$J$5:$Q$29,IF(E3253="HI",2,IF(E3253="LO",6,10))+IF(S3253=1,2,IF(D3253=7,1,(IF(WEEKDAY(B3253)=1,2,IF(WEEKDAY(B3253)=7,1,0))))))</f>
        <v>2</v>
      </c>
      <c r="U3253" s="781">
        <f>VLOOKUP(C3253,METADATA!$A$5:$H$29,IF(E3253="HI",2,IF(E3253="LO",6,10))+IF(S3253=1,2,IF(D3253=7,1,(IF(WEEKDAY(B3253)=1,2,IF(WEEKDAY(B3253)=7,1,0))))))</f>
        <v>2</v>
      </c>
    </row>
    <row r="3254" spans="2:21" ht="13.95" customHeight="1" x14ac:dyDescent="0.25">
      <c r="B3254" s="784">
        <f t="shared" si="152"/>
        <v>45518</v>
      </c>
      <c r="C3254" s="785">
        <v>10</v>
      </c>
      <c r="D3254" s="786">
        <f>IFERROR((INDEX(METADATA!$T$2:$T$20,MATCH(B3254,METADATA!$S$2:$S$20,0))),0)</f>
        <v>0</v>
      </c>
      <c r="E3254" s="785" t="str">
        <f t="shared" si="150"/>
        <v>HI</v>
      </c>
      <c r="F3254" s="786">
        <f>VLOOKUP(C3254,METADATA!$A$5:$H$29,IF(E3254="HI",2,IF(E3254="LO",6,10))+IF(D3254=1,2,IF(D3254=7,1,(IF(WEEKDAY(B3254)=1,2,IF(WEEKDAY(B3254)=7,1,0))))))</f>
        <v>2</v>
      </c>
      <c r="G3254" s="786">
        <f>VLOOKUP(C3254,METADATA!$J$5:$Q$29,IF(E3254="HI",2,IF(E3254="LO",6,10))+IF(D3254=1,2,IF(D3254=7,1,(IF(WEEKDAY(B3254)=1,2,IF(WEEKDAY(B3254)=7,1,0))))))</f>
        <v>2</v>
      </c>
      <c r="H3254" s="787">
        <v>15742.5</v>
      </c>
      <c r="I3254" s="788">
        <v>3237.820068359375</v>
      </c>
      <c r="K3254" s="795">
        <v>856.5</v>
      </c>
      <c r="M3254" s="798">
        <f t="shared" si="151"/>
        <v>16072.018698504264</v>
      </c>
      <c r="N3254" s="303"/>
      <c r="S3254" s="786">
        <v>0</v>
      </c>
      <c r="T3254" s="781">
        <f>VLOOKUP(C3254,METADATA!$J$5:$Q$29,IF(E3254="HI",2,IF(E3254="LO",6,10))+IF(S3254=1,2,IF(D3254=7,1,(IF(WEEKDAY(B3254)=1,2,IF(WEEKDAY(B3254)=7,1,0))))))</f>
        <v>2</v>
      </c>
      <c r="U3254" s="781">
        <f>VLOOKUP(C3254,METADATA!$A$5:$H$29,IF(E3254="HI",2,IF(E3254="LO",6,10))+IF(S3254=1,2,IF(D3254=7,1,(IF(WEEKDAY(B3254)=1,2,IF(WEEKDAY(B3254)=7,1,0))))))</f>
        <v>2</v>
      </c>
    </row>
    <row r="3255" spans="2:21" ht="13.95" customHeight="1" x14ac:dyDescent="0.25">
      <c r="B3255" s="784">
        <f t="shared" si="152"/>
        <v>45518</v>
      </c>
      <c r="C3255" s="785">
        <v>11</v>
      </c>
      <c r="D3255" s="786">
        <f>IFERROR((INDEX(METADATA!$T$2:$T$20,MATCH(B3255,METADATA!$S$2:$S$20,0))),0)</f>
        <v>0</v>
      </c>
      <c r="E3255" s="785" t="str">
        <f t="shared" si="150"/>
        <v>HI</v>
      </c>
      <c r="F3255" s="786">
        <f>VLOOKUP(C3255,METADATA!$A$5:$H$29,IF(E3255="HI",2,IF(E3255="LO",6,10))+IF(D3255=1,2,IF(D3255=7,1,(IF(WEEKDAY(B3255)=1,2,IF(WEEKDAY(B3255)=7,1,0))))))</f>
        <v>2</v>
      </c>
      <c r="G3255" s="786">
        <f>VLOOKUP(C3255,METADATA!$J$5:$Q$29,IF(E3255="HI",2,IF(E3255="LO",6,10))+IF(D3255=1,2,IF(D3255=7,1,(IF(WEEKDAY(B3255)=1,2,IF(WEEKDAY(B3255)=7,1,0))))))</f>
        <v>2</v>
      </c>
      <c r="H3255" s="787">
        <v>16019</v>
      </c>
      <c r="I3255" s="788">
        <v>4065.9049987792969</v>
      </c>
      <c r="K3255" s="795">
        <v>824.32500000000005</v>
      </c>
      <c r="M3255" s="798">
        <f t="shared" si="151"/>
        <v>16526.946011259868</v>
      </c>
      <c r="N3255" s="303"/>
      <c r="S3255" s="786">
        <v>0</v>
      </c>
      <c r="T3255" s="781">
        <f>VLOOKUP(C3255,METADATA!$J$5:$Q$29,IF(E3255="HI",2,IF(E3255="LO",6,10))+IF(S3255=1,2,IF(D3255=7,1,(IF(WEEKDAY(B3255)=1,2,IF(WEEKDAY(B3255)=7,1,0))))))</f>
        <v>2</v>
      </c>
      <c r="U3255" s="781">
        <f>VLOOKUP(C3255,METADATA!$A$5:$H$29,IF(E3255="HI",2,IF(E3255="LO",6,10))+IF(S3255=1,2,IF(D3255=7,1,(IF(WEEKDAY(B3255)=1,2,IF(WEEKDAY(B3255)=7,1,0))))))</f>
        <v>2</v>
      </c>
    </row>
    <row r="3256" spans="2:21" ht="13.95" customHeight="1" x14ac:dyDescent="0.25">
      <c r="B3256" s="784">
        <f t="shared" si="152"/>
        <v>45518</v>
      </c>
      <c r="C3256" s="785">
        <v>12</v>
      </c>
      <c r="D3256" s="786">
        <f>IFERROR((INDEX(METADATA!$T$2:$T$20,MATCH(B3256,METADATA!$S$2:$S$20,0))),0)</f>
        <v>0</v>
      </c>
      <c r="E3256" s="785" t="str">
        <f t="shared" si="150"/>
        <v>HI</v>
      </c>
      <c r="F3256" s="786">
        <f>VLOOKUP(C3256,METADATA!$A$5:$H$29,IF(E3256="HI",2,IF(E3256="LO",6,10))+IF(D3256=1,2,IF(D3256=7,1,(IF(WEEKDAY(B3256)=1,2,IF(WEEKDAY(B3256)=7,1,0))))))</f>
        <v>2</v>
      </c>
      <c r="G3256" s="786">
        <f>VLOOKUP(C3256,METADATA!$J$5:$Q$29,IF(E3256="HI",2,IF(E3256="LO",6,10))+IF(D3256=1,2,IF(D3256=7,1,(IF(WEEKDAY(B3256)=1,2,IF(WEEKDAY(B3256)=7,1,0))))))</f>
        <v>2</v>
      </c>
      <c r="H3256" s="787">
        <v>16076</v>
      </c>
      <c r="I3256" s="788">
        <v>4265.3599243164063</v>
      </c>
      <c r="K3256" s="795">
        <v>882.73749999999995</v>
      </c>
      <c r="M3256" s="798">
        <f t="shared" si="151"/>
        <v>16632.229895115219</v>
      </c>
      <c r="N3256" s="303"/>
      <c r="S3256" s="786">
        <v>0</v>
      </c>
      <c r="T3256" s="781">
        <f>VLOOKUP(C3256,METADATA!$J$5:$Q$29,IF(E3256="HI",2,IF(E3256="LO",6,10))+IF(S3256=1,2,IF(D3256=7,1,(IF(WEEKDAY(B3256)=1,2,IF(WEEKDAY(B3256)=7,1,0))))))</f>
        <v>2</v>
      </c>
      <c r="U3256" s="781">
        <f>VLOOKUP(C3256,METADATA!$A$5:$H$29,IF(E3256="HI",2,IF(E3256="LO",6,10))+IF(S3256=1,2,IF(D3256=7,1,(IF(WEEKDAY(B3256)=1,2,IF(WEEKDAY(B3256)=7,1,0))))))</f>
        <v>2</v>
      </c>
    </row>
    <row r="3257" spans="2:21" ht="13.95" customHeight="1" x14ac:dyDescent="0.25">
      <c r="B3257" s="784">
        <f t="shared" si="152"/>
        <v>45518</v>
      </c>
      <c r="C3257" s="785">
        <v>13</v>
      </c>
      <c r="D3257" s="786">
        <f>IFERROR((INDEX(METADATA!$T$2:$T$20,MATCH(B3257,METADATA!$S$2:$S$20,0))),0)</f>
        <v>0</v>
      </c>
      <c r="E3257" s="785" t="str">
        <f t="shared" si="150"/>
        <v>HI</v>
      </c>
      <c r="F3257" s="786">
        <f>VLOOKUP(C3257,METADATA!$A$5:$H$29,IF(E3257="HI",2,IF(E3257="LO",6,10))+IF(D3257=1,2,IF(D3257=7,1,(IF(WEEKDAY(B3257)=1,2,IF(WEEKDAY(B3257)=7,1,0))))))</f>
        <v>2</v>
      </c>
      <c r="G3257" s="786">
        <f>VLOOKUP(C3257,METADATA!$J$5:$Q$29,IF(E3257="HI",2,IF(E3257="LO",6,10))+IF(D3257=1,2,IF(D3257=7,1,(IF(WEEKDAY(B3257)=1,2,IF(WEEKDAY(B3257)=7,1,0))))))</f>
        <v>2</v>
      </c>
      <c r="H3257" s="787">
        <v>15897.75</v>
      </c>
      <c r="I3257" s="788">
        <v>4242.25</v>
      </c>
      <c r="K3257" s="795">
        <v>909.3125</v>
      </c>
      <c r="M3257" s="798">
        <f t="shared" si="151"/>
        <v>16454.031120822641</v>
      </c>
      <c r="N3257" s="303"/>
      <c r="S3257" s="786">
        <v>0</v>
      </c>
      <c r="T3257" s="781">
        <f>VLOOKUP(C3257,METADATA!$J$5:$Q$29,IF(E3257="HI",2,IF(E3257="LO",6,10))+IF(S3257=1,2,IF(D3257=7,1,(IF(WEEKDAY(B3257)=1,2,IF(WEEKDAY(B3257)=7,1,0))))))</f>
        <v>2</v>
      </c>
      <c r="U3257" s="781">
        <f>VLOOKUP(C3257,METADATA!$A$5:$H$29,IF(E3257="HI",2,IF(E3257="LO",6,10))+IF(S3257=1,2,IF(D3257=7,1,(IF(WEEKDAY(B3257)=1,2,IF(WEEKDAY(B3257)=7,1,0))))))</f>
        <v>2</v>
      </c>
    </row>
    <row r="3258" spans="2:21" ht="13.95" customHeight="1" x14ac:dyDescent="0.25">
      <c r="B3258" s="784">
        <f t="shared" si="152"/>
        <v>45518</v>
      </c>
      <c r="C3258" s="785">
        <v>14</v>
      </c>
      <c r="D3258" s="786">
        <f>IFERROR((INDEX(METADATA!$T$2:$T$20,MATCH(B3258,METADATA!$S$2:$S$20,0))),0)</f>
        <v>0</v>
      </c>
      <c r="E3258" s="785" t="str">
        <f t="shared" si="150"/>
        <v>HI</v>
      </c>
      <c r="F3258" s="786">
        <f>VLOOKUP(C3258,METADATA!$A$5:$H$29,IF(E3258="HI",2,IF(E3258="LO",6,10))+IF(D3258=1,2,IF(D3258=7,1,(IF(WEEKDAY(B3258)=1,2,IF(WEEKDAY(B3258)=7,1,0))))))</f>
        <v>2</v>
      </c>
      <c r="G3258" s="786">
        <f>VLOOKUP(C3258,METADATA!$J$5:$Q$29,IF(E3258="HI",2,IF(E3258="LO",6,10))+IF(D3258=1,2,IF(D3258=7,1,(IF(WEEKDAY(B3258)=1,2,IF(WEEKDAY(B3258)=7,1,0))))))</f>
        <v>2</v>
      </c>
      <c r="H3258" s="787">
        <v>16335.5</v>
      </c>
      <c r="I3258" s="788">
        <v>4320.39990234375</v>
      </c>
      <c r="K3258" s="795">
        <v>905.6</v>
      </c>
      <c r="M3258" s="798">
        <f t="shared" si="151"/>
        <v>16897.17182152599</v>
      </c>
      <c r="N3258" s="303"/>
      <c r="S3258" s="786">
        <v>0</v>
      </c>
      <c r="T3258" s="781">
        <f>VLOOKUP(C3258,METADATA!$J$5:$Q$29,IF(E3258="HI",2,IF(E3258="LO",6,10))+IF(S3258=1,2,IF(D3258=7,1,(IF(WEEKDAY(B3258)=1,2,IF(WEEKDAY(B3258)=7,1,0))))))</f>
        <v>2</v>
      </c>
      <c r="U3258" s="781">
        <f>VLOOKUP(C3258,METADATA!$A$5:$H$29,IF(E3258="HI",2,IF(E3258="LO",6,10))+IF(S3258=1,2,IF(D3258=7,1,(IF(WEEKDAY(B3258)=1,2,IF(WEEKDAY(B3258)=7,1,0))))))</f>
        <v>2</v>
      </c>
    </row>
    <row r="3259" spans="2:21" ht="13.95" customHeight="1" x14ac:dyDescent="0.25">
      <c r="B3259" s="784">
        <f t="shared" si="152"/>
        <v>45518</v>
      </c>
      <c r="C3259" s="785">
        <v>15</v>
      </c>
      <c r="D3259" s="786">
        <f>IFERROR((INDEX(METADATA!$T$2:$T$20,MATCH(B3259,METADATA!$S$2:$S$20,0))),0)</f>
        <v>0</v>
      </c>
      <c r="E3259" s="785" t="str">
        <f t="shared" si="150"/>
        <v>HI</v>
      </c>
      <c r="F3259" s="786">
        <f>VLOOKUP(C3259,METADATA!$A$5:$H$29,IF(E3259="HI",2,IF(E3259="LO",6,10))+IF(D3259=1,2,IF(D3259=7,1,(IF(WEEKDAY(B3259)=1,2,IF(WEEKDAY(B3259)=7,1,0))))))</f>
        <v>2</v>
      </c>
      <c r="G3259" s="786">
        <f>VLOOKUP(C3259,METADATA!$J$5:$Q$29,IF(E3259="HI",2,IF(E3259="LO",6,10))+IF(D3259=1,2,IF(D3259=7,1,(IF(WEEKDAY(B3259)=1,2,IF(WEEKDAY(B3259)=7,1,0))))))</f>
        <v>2</v>
      </c>
      <c r="H3259" s="787">
        <v>16246</v>
      </c>
      <c r="I3259" s="788">
        <v>4487.4100952148438</v>
      </c>
      <c r="K3259" s="795">
        <v>913.98749999999995</v>
      </c>
      <c r="M3259" s="798">
        <f t="shared" si="151"/>
        <v>16854.357459204315</v>
      </c>
      <c r="N3259" s="303"/>
      <c r="S3259" s="786">
        <v>0</v>
      </c>
      <c r="T3259" s="781">
        <f>VLOOKUP(C3259,METADATA!$J$5:$Q$29,IF(E3259="HI",2,IF(E3259="LO",6,10))+IF(S3259=1,2,IF(D3259=7,1,(IF(WEEKDAY(B3259)=1,2,IF(WEEKDAY(B3259)=7,1,0))))))</f>
        <v>2</v>
      </c>
      <c r="U3259" s="781">
        <f>VLOOKUP(C3259,METADATA!$A$5:$H$29,IF(E3259="HI",2,IF(E3259="LO",6,10))+IF(S3259=1,2,IF(D3259=7,1,(IF(WEEKDAY(B3259)=1,2,IF(WEEKDAY(B3259)=7,1,0))))))</f>
        <v>2</v>
      </c>
    </row>
    <row r="3260" spans="2:21" ht="13.95" customHeight="1" x14ac:dyDescent="0.25">
      <c r="B3260" s="784">
        <f t="shared" si="152"/>
        <v>45518</v>
      </c>
      <c r="C3260" s="785">
        <v>16</v>
      </c>
      <c r="D3260" s="786">
        <f>IFERROR((INDEX(METADATA!$T$2:$T$20,MATCH(B3260,METADATA!$S$2:$S$20,0))),0)</f>
        <v>0</v>
      </c>
      <c r="E3260" s="785" t="str">
        <f t="shared" si="150"/>
        <v>HI</v>
      </c>
      <c r="F3260" s="786">
        <f>VLOOKUP(C3260,METADATA!$A$5:$H$29,IF(E3260="HI",2,IF(E3260="LO",6,10))+IF(D3260=1,2,IF(D3260=7,1,(IF(WEEKDAY(B3260)=1,2,IF(WEEKDAY(B3260)=7,1,0))))))</f>
        <v>2</v>
      </c>
      <c r="G3260" s="786">
        <f>VLOOKUP(C3260,METADATA!$J$5:$Q$29,IF(E3260="HI",2,IF(E3260="LO",6,10))+IF(D3260=1,2,IF(D3260=7,1,(IF(WEEKDAY(B3260)=1,2,IF(WEEKDAY(B3260)=7,1,0))))))</f>
        <v>2</v>
      </c>
      <c r="H3260" s="787">
        <v>16201.5</v>
      </c>
      <c r="I3260" s="788">
        <v>3995.3999328613281</v>
      </c>
      <c r="K3260" s="795">
        <v>902.26250000000005</v>
      </c>
      <c r="M3260" s="798">
        <f t="shared" si="151"/>
        <v>16686.875767306123</v>
      </c>
      <c r="N3260" s="303"/>
      <c r="S3260" s="786">
        <v>0</v>
      </c>
      <c r="T3260" s="781">
        <f>VLOOKUP(C3260,METADATA!$J$5:$Q$29,IF(E3260="HI",2,IF(E3260="LO",6,10))+IF(S3260=1,2,IF(D3260=7,1,(IF(WEEKDAY(B3260)=1,2,IF(WEEKDAY(B3260)=7,1,0))))))</f>
        <v>2</v>
      </c>
      <c r="U3260" s="781">
        <f>VLOOKUP(C3260,METADATA!$A$5:$H$29,IF(E3260="HI",2,IF(E3260="LO",6,10))+IF(S3260=1,2,IF(D3260=7,1,(IF(WEEKDAY(B3260)=1,2,IF(WEEKDAY(B3260)=7,1,0))))))</f>
        <v>2</v>
      </c>
    </row>
    <row r="3261" spans="2:21" ht="13.95" customHeight="1" x14ac:dyDescent="0.25">
      <c r="B3261" s="784">
        <f t="shared" si="152"/>
        <v>45518</v>
      </c>
      <c r="C3261" s="785">
        <v>17</v>
      </c>
      <c r="D3261" s="786">
        <f>IFERROR((INDEX(METADATA!$T$2:$T$20,MATCH(B3261,METADATA!$S$2:$S$20,0))),0)</f>
        <v>0</v>
      </c>
      <c r="E3261" s="785" t="str">
        <f t="shared" si="150"/>
        <v>HI</v>
      </c>
      <c r="F3261" s="786">
        <f>VLOOKUP(C3261,METADATA!$A$5:$H$29,IF(E3261="HI",2,IF(E3261="LO",6,10))+IF(D3261=1,2,IF(D3261=7,1,(IF(WEEKDAY(B3261)=1,2,IF(WEEKDAY(B3261)=7,1,0))))))</f>
        <v>1</v>
      </c>
      <c r="G3261" s="786">
        <f>VLOOKUP(C3261,METADATA!$J$5:$Q$29,IF(E3261="HI",2,IF(E3261="LO",6,10))+IF(D3261=1,2,IF(D3261=7,1,(IF(WEEKDAY(B3261)=1,2,IF(WEEKDAY(B3261)=7,1,0))))))</f>
        <v>1</v>
      </c>
      <c r="H3261" s="787">
        <v>15264.5</v>
      </c>
      <c r="I3261" s="788">
        <v>3407.3224487304688</v>
      </c>
      <c r="K3261" s="795">
        <v>933.76250000000005</v>
      </c>
      <c r="M3261" s="798">
        <f t="shared" si="151"/>
        <v>15640.166447951333</v>
      </c>
      <c r="N3261" s="303"/>
      <c r="S3261" s="786">
        <v>0</v>
      </c>
      <c r="T3261" s="781">
        <f>VLOOKUP(C3261,METADATA!$J$5:$Q$29,IF(E3261="HI",2,IF(E3261="LO",6,10))+IF(S3261=1,2,IF(D3261=7,1,(IF(WEEKDAY(B3261)=1,2,IF(WEEKDAY(B3261)=7,1,0))))))</f>
        <v>1</v>
      </c>
      <c r="U3261" s="781">
        <f>VLOOKUP(C3261,METADATA!$A$5:$H$29,IF(E3261="HI",2,IF(E3261="LO",6,10))+IF(S3261=1,2,IF(D3261=7,1,(IF(WEEKDAY(B3261)=1,2,IF(WEEKDAY(B3261)=7,1,0))))))</f>
        <v>1</v>
      </c>
    </row>
    <row r="3262" spans="2:21" ht="13.95" customHeight="1" x14ac:dyDescent="0.25">
      <c r="B3262" s="784">
        <f t="shared" si="152"/>
        <v>45518</v>
      </c>
      <c r="C3262" s="785">
        <v>18</v>
      </c>
      <c r="D3262" s="786">
        <f>IFERROR((INDEX(METADATA!$T$2:$T$20,MATCH(B3262,METADATA!$S$2:$S$20,0))),0)</f>
        <v>0</v>
      </c>
      <c r="E3262" s="785" t="str">
        <f t="shared" si="150"/>
        <v>HI</v>
      </c>
      <c r="F3262" s="786">
        <f>VLOOKUP(C3262,METADATA!$A$5:$H$29,IF(E3262="HI",2,IF(E3262="LO",6,10))+IF(D3262=1,2,IF(D3262=7,1,(IF(WEEKDAY(B3262)=1,2,IF(WEEKDAY(B3262)=7,1,0))))))</f>
        <v>1</v>
      </c>
      <c r="G3262" s="786">
        <f>VLOOKUP(C3262,METADATA!$J$5:$Q$29,IF(E3262="HI",2,IF(E3262="LO",6,10))+IF(D3262=1,2,IF(D3262=7,1,(IF(WEEKDAY(B3262)=1,2,IF(WEEKDAY(B3262)=7,1,0))))))</f>
        <v>1</v>
      </c>
      <c r="H3262" s="787">
        <v>14630.5</v>
      </c>
      <c r="I3262" s="788">
        <v>1612</v>
      </c>
      <c r="K3262" s="795">
        <v>0</v>
      </c>
      <c r="M3262" s="798">
        <f t="shared" si="151"/>
        <v>14719.037816718863</v>
      </c>
      <c r="N3262" s="303"/>
      <c r="S3262" s="786">
        <v>0</v>
      </c>
      <c r="T3262" s="781">
        <f>VLOOKUP(C3262,METADATA!$J$5:$Q$29,IF(E3262="HI",2,IF(E3262="LO",6,10))+IF(S3262=1,2,IF(D3262=7,1,(IF(WEEKDAY(B3262)=1,2,IF(WEEKDAY(B3262)=7,1,0))))))</f>
        <v>1</v>
      </c>
      <c r="U3262" s="781">
        <f>VLOOKUP(C3262,METADATA!$A$5:$H$29,IF(E3262="HI",2,IF(E3262="LO",6,10))+IF(S3262=1,2,IF(D3262=7,1,(IF(WEEKDAY(B3262)=1,2,IF(WEEKDAY(B3262)=7,1,0))))))</f>
        <v>1</v>
      </c>
    </row>
    <row r="3263" spans="2:21" ht="13.95" customHeight="1" x14ac:dyDescent="0.25">
      <c r="B3263" s="784">
        <f t="shared" si="152"/>
        <v>45518</v>
      </c>
      <c r="C3263" s="785">
        <v>19</v>
      </c>
      <c r="D3263" s="786">
        <f>IFERROR((INDEX(METADATA!$T$2:$T$20,MATCH(B3263,METADATA!$S$2:$S$20,0))),0)</f>
        <v>0</v>
      </c>
      <c r="E3263" s="785" t="str">
        <f t="shared" si="150"/>
        <v>HI</v>
      </c>
      <c r="F3263" s="786">
        <f>VLOOKUP(C3263,METADATA!$A$5:$H$29,IF(E3263="HI",2,IF(E3263="LO",6,10))+IF(D3263=1,2,IF(D3263=7,1,(IF(WEEKDAY(B3263)=1,2,IF(WEEKDAY(B3263)=7,1,0))))))</f>
        <v>1</v>
      </c>
      <c r="G3263" s="786">
        <f>VLOOKUP(C3263,METADATA!$J$5:$Q$29,IF(E3263="HI",2,IF(E3263="LO",6,10))+IF(D3263=1,2,IF(D3263=7,1,(IF(WEEKDAY(B3263)=1,2,IF(WEEKDAY(B3263)=7,1,0))))))</f>
        <v>2</v>
      </c>
      <c r="H3263" s="787">
        <v>14190</v>
      </c>
      <c r="I3263" s="788">
        <v>1502.5700073242188</v>
      </c>
      <c r="K3263" s="795">
        <v>0</v>
      </c>
      <c r="M3263" s="798">
        <f t="shared" si="151"/>
        <v>14269.331330756544</v>
      </c>
      <c r="N3263" s="303"/>
      <c r="S3263" s="786">
        <v>0</v>
      </c>
      <c r="T3263" s="781">
        <f>VLOOKUP(C3263,METADATA!$J$5:$Q$29,IF(E3263="HI",2,IF(E3263="LO",6,10))+IF(S3263=1,2,IF(D3263=7,1,(IF(WEEKDAY(B3263)=1,2,IF(WEEKDAY(B3263)=7,1,0))))))</f>
        <v>2</v>
      </c>
      <c r="U3263" s="781">
        <f>VLOOKUP(C3263,METADATA!$A$5:$H$29,IF(E3263="HI",2,IF(E3263="LO",6,10))+IF(S3263=1,2,IF(D3263=7,1,(IF(WEEKDAY(B3263)=1,2,IF(WEEKDAY(B3263)=7,1,0))))))</f>
        <v>1</v>
      </c>
    </row>
    <row r="3264" spans="2:21" ht="13.95" customHeight="1" x14ac:dyDescent="0.25">
      <c r="B3264" s="784">
        <f t="shared" si="152"/>
        <v>45518</v>
      </c>
      <c r="C3264" s="785">
        <v>20</v>
      </c>
      <c r="D3264" s="786">
        <f>IFERROR((INDEX(METADATA!$T$2:$T$20,MATCH(B3264,METADATA!$S$2:$S$20,0))),0)</f>
        <v>0</v>
      </c>
      <c r="E3264" s="785" t="str">
        <f t="shared" si="150"/>
        <v>HI</v>
      </c>
      <c r="F3264" s="786">
        <f>VLOOKUP(C3264,METADATA!$A$5:$H$29,IF(E3264="HI",2,IF(E3264="LO",6,10))+IF(D3264=1,2,IF(D3264=7,1,(IF(WEEKDAY(B3264)=1,2,IF(WEEKDAY(B3264)=7,1,0))))))</f>
        <v>2</v>
      </c>
      <c r="G3264" s="786">
        <f>VLOOKUP(C3264,METADATA!$J$5:$Q$29,IF(E3264="HI",2,IF(E3264="LO",6,10))+IF(D3264=1,2,IF(D3264=7,1,(IF(WEEKDAY(B3264)=1,2,IF(WEEKDAY(B3264)=7,1,0))))))</f>
        <v>2</v>
      </c>
      <c r="H3264" s="787">
        <v>13837.75</v>
      </c>
      <c r="I3264" s="788">
        <v>1469.3749694824219</v>
      </c>
      <c r="K3264" s="795">
        <v>0</v>
      </c>
      <c r="M3264" s="798">
        <f t="shared" si="151"/>
        <v>13915.544828120868</v>
      </c>
      <c r="N3264" s="303"/>
      <c r="S3264" s="786">
        <v>0</v>
      </c>
      <c r="T3264" s="781">
        <f>VLOOKUP(C3264,METADATA!$J$5:$Q$29,IF(E3264="HI",2,IF(E3264="LO",6,10))+IF(S3264=1,2,IF(D3264=7,1,(IF(WEEKDAY(B3264)=1,2,IF(WEEKDAY(B3264)=7,1,0))))))</f>
        <v>2</v>
      </c>
      <c r="U3264" s="781">
        <f>VLOOKUP(C3264,METADATA!$A$5:$H$29,IF(E3264="HI",2,IF(E3264="LO",6,10))+IF(S3264=1,2,IF(D3264=7,1,(IF(WEEKDAY(B3264)=1,2,IF(WEEKDAY(B3264)=7,1,0))))))</f>
        <v>2</v>
      </c>
    </row>
    <row r="3265" spans="2:21" ht="13.95" customHeight="1" x14ac:dyDescent="0.25">
      <c r="B3265" s="784">
        <f t="shared" si="152"/>
        <v>45518</v>
      </c>
      <c r="C3265" s="785">
        <v>21</v>
      </c>
      <c r="D3265" s="786">
        <f>IFERROR((INDEX(METADATA!$T$2:$T$20,MATCH(B3265,METADATA!$S$2:$S$20,0))),0)</f>
        <v>0</v>
      </c>
      <c r="E3265" s="785" t="str">
        <f t="shared" si="150"/>
        <v>HI</v>
      </c>
      <c r="F3265" s="786">
        <f>VLOOKUP(C3265,METADATA!$A$5:$H$29,IF(E3265="HI",2,IF(E3265="LO",6,10))+IF(D3265=1,2,IF(D3265=7,1,(IF(WEEKDAY(B3265)=1,2,IF(WEEKDAY(B3265)=7,1,0))))))</f>
        <v>2</v>
      </c>
      <c r="G3265" s="786">
        <f>VLOOKUP(C3265,METADATA!$J$5:$Q$29,IF(E3265="HI",2,IF(E3265="LO",6,10))+IF(D3265=1,2,IF(D3265=7,1,(IF(WEEKDAY(B3265)=1,2,IF(WEEKDAY(B3265)=7,1,0))))))</f>
        <v>2</v>
      </c>
      <c r="H3265" s="787">
        <v>12320</v>
      </c>
      <c r="I3265" s="788">
        <v>1859.7325134277344</v>
      </c>
      <c r="K3265" s="795">
        <v>0</v>
      </c>
      <c r="M3265" s="798">
        <f t="shared" si="151"/>
        <v>12459.574833095237</v>
      </c>
      <c r="N3265" s="303"/>
      <c r="S3265" s="786">
        <v>0</v>
      </c>
      <c r="T3265" s="781">
        <f>VLOOKUP(C3265,METADATA!$J$5:$Q$29,IF(E3265="HI",2,IF(E3265="LO",6,10))+IF(S3265=1,2,IF(D3265=7,1,(IF(WEEKDAY(B3265)=1,2,IF(WEEKDAY(B3265)=7,1,0))))))</f>
        <v>2</v>
      </c>
      <c r="U3265" s="781">
        <f>VLOOKUP(C3265,METADATA!$A$5:$H$29,IF(E3265="HI",2,IF(E3265="LO",6,10))+IF(S3265=1,2,IF(D3265=7,1,(IF(WEEKDAY(B3265)=1,2,IF(WEEKDAY(B3265)=7,1,0))))))</f>
        <v>2</v>
      </c>
    </row>
    <row r="3266" spans="2:21" ht="13.95" customHeight="1" x14ac:dyDescent="0.25">
      <c r="B3266" s="784">
        <f t="shared" si="152"/>
        <v>45518</v>
      </c>
      <c r="C3266" s="785">
        <v>22</v>
      </c>
      <c r="D3266" s="786">
        <f>IFERROR((INDEX(METADATA!$T$2:$T$20,MATCH(B3266,METADATA!$S$2:$S$20,0))),0)</f>
        <v>0</v>
      </c>
      <c r="E3266" s="785" t="str">
        <f t="shared" si="150"/>
        <v>HI</v>
      </c>
      <c r="F3266" s="786">
        <f>VLOOKUP(C3266,METADATA!$A$5:$H$29,IF(E3266="HI",2,IF(E3266="LO",6,10))+IF(D3266=1,2,IF(D3266=7,1,(IF(WEEKDAY(B3266)=1,2,IF(WEEKDAY(B3266)=7,1,0))))))</f>
        <v>3</v>
      </c>
      <c r="G3266" s="786">
        <f>VLOOKUP(C3266,METADATA!$J$5:$Q$29,IF(E3266="HI",2,IF(E3266="LO",6,10))+IF(D3266=1,2,IF(D3266=7,1,(IF(WEEKDAY(B3266)=1,2,IF(WEEKDAY(B3266)=7,1,0))))))</f>
        <v>3</v>
      </c>
      <c r="H3266" s="787">
        <v>10849.25</v>
      </c>
      <c r="I3266" s="788">
        <v>2698.0250244140625</v>
      </c>
      <c r="K3266" s="795">
        <v>0</v>
      </c>
      <c r="M3266" s="798">
        <f t="shared" si="151"/>
        <v>11179.694297916401</v>
      </c>
      <c r="N3266" s="303"/>
      <c r="S3266" s="786">
        <v>0</v>
      </c>
      <c r="T3266" s="781">
        <f>VLOOKUP(C3266,METADATA!$J$5:$Q$29,IF(E3266="HI",2,IF(E3266="LO",6,10))+IF(S3266=1,2,IF(D3266=7,1,(IF(WEEKDAY(B3266)=1,2,IF(WEEKDAY(B3266)=7,1,0))))))</f>
        <v>3</v>
      </c>
      <c r="U3266" s="781">
        <f>VLOOKUP(C3266,METADATA!$A$5:$H$29,IF(E3266="HI",2,IF(E3266="LO",6,10))+IF(S3266=1,2,IF(D3266=7,1,(IF(WEEKDAY(B3266)=1,2,IF(WEEKDAY(B3266)=7,1,0))))))</f>
        <v>3</v>
      </c>
    </row>
    <row r="3267" spans="2:21" ht="13.95" customHeight="1" x14ac:dyDescent="0.25">
      <c r="B3267" s="784">
        <f t="shared" si="152"/>
        <v>45518</v>
      </c>
      <c r="C3267" s="785">
        <v>23</v>
      </c>
      <c r="D3267" s="786">
        <f>IFERROR((INDEX(METADATA!$T$2:$T$20,MATCH(B3267,METADATA!$S$2:$S$20,0))),0)</f>
        <v>0</v>
      </c>
      <c r="E3267" s="785" t="str">
        <f t="shared" si="150"/>
        <v>HI</v>
      </c>
      <c r="F3267" s="786">
        <f>VLOOKUP(C3267,METADATA!$A$5:$H$29,IF(E3267="HI",2,IF(E3267="LO",6,10))+IF(D3267=1,2,IF(D3267=7,1,(IF(WEEKDAY(B3267)=1,2,IF(WEEKDAY(B3267)=7,1,0))))))</f>
        <v>3</v>
      </c>
      <c r="G3267" s="786">
        <f>VLOOKUP(C3267,METADATA!$J$5:$Q$29,IF(E3267="HI",2,IF(E3267="LO",6,10))+IF(D3267=1,2,IF(D3267=7,1,(IF(WEEKDAY(B3267)=1,2,IF(WEEKDAY(B3267)=7,1,0))))))</f>
        <v>3</v>
      </c>
      <c r="H3267" s="787">
        <v>9978.5</v>
      </c>
      <c r="I3267" s="788">
        <v>1601.4800109863281</v>
      </c>
      <c r="K3267" s="795">
        <v>0</v>
      </c>
      <c r="M3267" s="798">
        <f t="shared" si="151"/>
        <v>10106.196142742767</v>
      </c>
      <c r="N3267" s="303"/>
      <c r="S3267" s="786">
        <v>0</v>
      </c>
      <c r="T3267" s="781">
        <f>VLOOKUP(C3267,METADATA!$J$5:$Q$29,IF(E3267="HI",2,IF(E3267="LO",6,10))+IF(S3267=1,2,IF(D3267=7,1,(IF(WEEKDAY(B3267)=1,2,IF(WEEKDAY(B3267)=7,1,0))))))</f>
        <v>3</v>
      </c>
      <c r="U3267" s="781">
        <f>VLOOKUP(C3267,METADATA!$A$5:$H$29,IF(E3267="HI",2,IF(E3267="LO",6,10))+IF(S3267=1,2,IF(D3267=7,1,(IF(WEEKDAY(B3267)=1,2,IF(WEEKDAY(B3267)=7,1,0))))))</f>
        <v>3</v>
      </c>
    </row>
    <row r="3268" spans="2:21" ht="13.95" customHeight="1" x14ac:dyDescent="0.25">
      <c r="B3268" s="784">
        <f t="shared" si="152"/>
        <v>45519</v>
      </c>
      <c r="C3268" s="785">
        <v>0</v>
      </c>
      <c r="D3268" s="786">
        <f>IFERROR((INDEX(METADATA!$T$2:$T$20,MATCH(B3268,METADATA!$S$2:$S$20,0))),0)</f>
        <v>0</v>
      </c>
      <c r="E3268" s="785" t="str">
        <f t="shared" ref="E3268:E3331" si="153">IF(B3268="","",IF(AND(MONTH(B3268)&gt;=MONTH($AA$9),MONTH(B3268)&lt;=MONTH($AA$11)),"HI","LO"))</f>
        <v>HI</v>
      </c>
      <c r="F3268" s="786">
        <f>VLOOKUP(C3268,METADATA!$A$5:$H$29,IF(E3268="HI",2,IF(E3268="LO",6,10))+IF(D3268=1,2,IF(D3268=7,1,(IF(WEEKDAY(B3268)=1,2,IF(WEEKDAY(B3268)=7,1,0))))))</f>
        <v>3</v>
      </c>
      <c r="G3268" s="786">
        <f>VLOOKUP(C3268,METADATA!$J$5:$Q$29,IF(E3268="HI",2,IF(E3268="LO",6,10))+IF(D3268=1,2,IF(D3268=7,1,(IF(WEEKDAY(B3268)=1,2,IF(WEEKDAY(B3268)=7,1,0))))))</f>
        <v>3</v>
      </c>
      <c r="H3268" s="787">
        <v>9064.25</v>
      </c>
      <c r="I3268" s="788">
        <v>1480.322509765625</v>
      </c>
      <c r="K3268" s="795">
        <v>0</v>
      </c>
      <c r="M3268" s="798">
        <f t="shared" ref="M3268:M3331" si="154">SQRT(H3268^2+I3268^2)</f>
        <v>9184.3335520558485</v>
      </c>
      <c r="N3268" s="303"/>
      <c r="S3268" s="786">
        <v>0</v>
      </c>
      <c r="T3268" s="781">
        <f>VLOOKUP(C3268,METADATA!$J$5:$Q$29,IF(E3268="HI",2,IF(E3268="LO",6,10))+IF(S3268=1,2,IF(D3268=7,1,(IF(WEEKDAY(B3268)=1,2,IF(WEEKDAY(B3268)=7,1,0))))))</f>
        <v>3</v>
      </c>
      <c r="U3268" s="781">
        <f>VLOOKUP(C3268,METADATA!$A$5:$H$29,IF(E3268="HI",2,IF(E3268="LO",6,10))+IF(S3268=1,2,IF(D3268=7,1,(IF(WEEKDAY(B3268)=1,2,IF(WEEKDAY(B3268)=7,1,0))))))</f>
        <v>3</v>
      </c>
    </row>
    <row r="3269" spans="2:21" ht="13.95" customHeight="1" x14ac:dyDescent="0.25">
      <c r="B3269" s="784">
        <f t="shared" si="152"/>
        <v>45519</v>
      </c>
      <c r="C3269" s="785">
        <v>1</v>
      </c>
      <c r="D3269" s="786">
        <f>IFERROR((INDEX(METADATA!$T$2:$T$20,MATCH(B3269,METADATA!$S$2:$S$20,0))),0)</f>
        <v>0</v>
      </c>
      <c r="E3269" s="785" t="str">
        <f t="shared" si="153"/>
        <v>HI</v>
      </c>
      <c r="F3269" s="786">
        <f>VLOOKUP(C3269,METADATA!$A$5:$H$29,IF(E3269="HI",2,IF(E3269="LO",6,10))+IF(D3269=1,2,IF(D3269=7,1,(IF(WEEKDAY(B3269)=1,2,IF(WEEKDAY(B3269)=7,1,0))))))</f>
        <v>3</v>
      </c>
      <c r="G3269" s="786">
        <f>VLOOKUP(C3269,METADATA!$J$5:$Q$29,IF(E3269="HI",2,IF(E3269="LO",6,10))+IF(D3269=1,2,IF(D3269=7,1,(IF(WEEKDAY(B3269)=1,2,IF(WEEKDAY(B3269)=7,1,0))))))</f>
        <v>3</v>
      </c>
      <c r="H3269" s="787">
        <v>8540.75</v>
      </c>
      <c r="I3269" s="788">
        <v>1517.3999938964844</v>
      </c>
      <c r="K3269" s="795">
        <v>0</v>
      </c>
      <c r="M3269" s="798">
        <f t="shared" si="154"/>
        <v>8674.4978704232253</v>
      </c>
      <c r="N3269" s="303"/>
      <c r="S3269" s="786">
        <v>0</v>
      </c>
      <c r="T3269" s="781">
        <f>VLOOKUP(C3269,METADATA!$J$5:$Q$29,IF(E3269="HI",2,IF(E3269="LO",6,10))+IF(S3269=1,2,IF(D3269=7,1,(IF(WEEKDAY(B3269)=1,2,IF(WEEKDAY(B3269)=7,1,0))))))</f>
        <v>3</v>
      </c>
      <c r="U3269" s="781">
        <f>VLOOKUP(C3269,METADATA!$A$5:$H$29,IF(E3269="HI",2,IF(E3269="LO",6,10))+IF(S3269=1,2,IF(D3269=7,1,(IF(WEEKDAY(B3269)=1,2,IF(WEEKDAY(B3269)=7,1,0))))))</f>
        <v>3</v>
      </c>
    </row>
    <row r="3270" spans="2:21" ht="13.95" customHeight="1" x14ac:dyDescent="0.25">
      <c r="B3270" s="784">
        <f t="shared" si="152"/>
        <v>45519</v>
      </c>
      <c r="C3270" s="785">
        <v>2</v>
      </c>
      <c r="D3270" s="786">
        <f>IFERROR((INDEX(METADATA!$T$2:$T$20,MATCH(B3270,METADATA!$S$2:$S$20,0))),0)</f>
        <v>0</v>
      </c>
      <c r="E3270" s="785" t="str">
        <f t="shared" si="153"/>
        <v>HI</v>
      </c>
      <c r="F3270" s="786">
        <f>VLOOKUP(C3270,METADATA!$A$5:$H$29,IF(E3270="HI",2,IF(E3270="LO",6,10))+IF(D3270=1,2,IF(D3270=7,1,(IF(WEEKDAY(B3270)=1,2,IF(WEEKDAY(B3270)=7,1,0))))))</f>
        <v>3</v>
      </c>
      <c r="G3270" s="786">
        <f>VLOOKUP(C3270,METADATA!$J$5:$Q$29,IF(E3270="HI",2,IF(E3270="LO",6,10))+IF(D3270=1,2,IF(D3270=7,1,(IF(WEEKDAY(B3270)=1,2,IF(WEEKDAY(B3270)=7,1,0))))))</f>
        <v>3</v>
      </c>
      <c r="H3270" s="787">
        <v>8576.25</v>
      </c>
      <c r="I3270" s="788">
        <v>1510.7019653320313</v>
      </c>
      <c r="K3270" s="795">
        <v>0</v>
      </c>
      <c r="M3270" s="798">
        <f t="shared" si="154"/>
        <v>8708.2882640940443</v>
      </c>
      <c r="N3270" s="303"/>
      <c r="S3270" s="786">
        <v>0</v>
      </c>
      <c r="T3270" s="781">
        <f>VLOOKUP(C3270,METADATA!$J$5:$Q$29,IF(E3270="HI",2,IF(E3270="LO",6,10))+IF(S3270=1,2,IF(D3270=7,1,(IF(WEEKDAY(B3270)=1,2,IF(WEEKDAY(B3270)=7,1,0))))))</f>
        <v>3</v>
      </c>
      <c r="U3270" s="781">
        <f>VLOOKUP(C3270,METADATA!$A$5:$H$29,IF(E3270="HI",2,IF(E3270="LO",6,10))+IF(S3270=1,2,IF(D3270=7,1,(IF(WEEKDAY(B3270)=1,2,IF(WEEKDAY(B3270)=7,1,0))))))</f>
        <v>3</v>
      </c>
    </row>
    <row r="3271" spans="2:21" ht="13.95" customHeight="1" x14ac:dyDescent="0.25">
      <c r="B3271" s="784">
        <f t="shared" si="152"/>
        <v>45519</v>
      </c>
      <c r="C3271" s="785">
        <v>3</v>
      </c>
      <c r="D3271" s="786">
        <f>IFERROR((INDEX(METADATA!$T$2:$T$20,MATCH(B3271,METADATA!$S$2:$S$20,0))),0)</f>
        <v>0</v>
      </c>
      <c r="E3271" s="785" t="str">
        <f t="shared" si="153"/>
        <v>HI</v>
      </c>
      <c r="F3271" s="786">
        <f>VLOOKUP(C3271,METADATA!$A$5:$H$29,IF(E3271="HI",2,IF(E3271="LO",6,10))+IF(D3271=1,2,IF(D3271=7,1,(IF(WEEKDAY(B3271)=1,2,IF(WEEKDAY(B3271)=7,1,0))))))</f>
        <v>3</v>
      </c>
      <c r="G3271" s="786">
        <f>VLOOKUP(C3271,METADATA!$J$5:$Q$29,IF(E3271="HI",2,IF(E3271="LO",6,10))+IF(D3271=1,2,IF(D3271=7,1,(IF(WEEKDAY(B3271)=1,2,IF(WEEKDAY(B3271)=7,1,0))))))</f>
        <v>3</v>
      </c>
      <c r="H3271" s="787">
        <v>8605.25</v>
      </c>
      <c r="I3271" s="788">
        <v>1802.4224548339844</v>
      </c>
      <c r="K3271" s="795">
        <v>0</v>
      </c>
      <c r="M3271" s="798">
        <f t="shared" si="154"/>
        <v>8791.9880725686708</v>
      </c>
      <c r="N3271" s="303"/>
      <c r="S3271" s="786">
        <v>0</v>
      </c>
      <c r="T3271" s="781">
        <f>VLOOKUP(C3271,METADATA!$J$5:$Q$29,IF(E3271="HI",2,IF(E3271="LO",6,10))+IF(S3271=1,2,IF(D3271=7,1,(IF(WEEKDAY(B3271)=1,2,IF(WEEKDAY(B3271)=7,1,0))))))</f>
        <v>3</v>
      </c>
      <c r="U3271" s="781">
        <f>VLOOKUP(C3271,METADATA!$A$5:$H$29,IF(E3271="HI",2,IF(E3271="LO",6,10))+IF(S3271=1,2,IF(D3271=7,1,(IF(WEEKDAY(B3271)=1,2,IF(WEEKDAY(B3271)=7,1,0))))))</f>
        <v>3</v>
      </c>
    </row>
    <row r="3272" spans="2:21" ht="13.95" customHeight="1" x14ac:dyDescent="0.25">
      <c r="B3272" s="784">
        <f t="shared" si="152"/>
        <v>45519</v>
      </c>
      <c r="C3272" s="785">
        <v>4</v>
      </c>
      <c r="D3272" s="786">
        <f>IFERROR((INDEX(METADATA!$T$2:$T$20,MATCH(B3272,METADATA!$S$2:$S$20,0))),0)</f>
        <v>0</v>
      </c>
      <c r="E3272" s="785" t="str">
        <f t="shared" si="153"/>
        <v>HI</v>
      </c>
      <c r="F3272" s="786">
        <f>VLOOKUP(C3272,METADATA!$A$5:$H$29,IF(E3272="HI",2,IF(E3272="LO",6,10))+IF(D3272=1,2,IF(D3272=7,1,(IF(WEEKDAY(B3272)=1,2,IF(WEEKDAY(B3272)=7,1,0))))))</f>
        <v>3</v>
      </c>
      <c r="G3272" s="786">
        <f>VLOOKUP(C3272,METADATA!$J$5:$Q$29,IF(E3272="HI",2,IF(E3272="LO",6,10))+IF(D3272=1,2,IF(D3272=7,1,(IF(WEEKDAY(B3272)=1,2,IF(WEEKDAY(B3272)=7,1,0))))))</f>
        <v>3</v>
      </c>
      <c r="H3272" s="787">
        <v>9454.75</v>
      </c>
      <c r="I3272" s="788">
        <v>3322.8750305175781</v>
      </c>
      <c r="K3272" s="795">
        <v>0</v>
      </c>
      <c r="M3272" s="798">
        <f t="shared" si="154"/>
        <v>10021.666330053959</v>
      </c>
      <c r="N3272" s="303"/>
      <c r="S3272" s="786">
        <v>0</v>
      </c>
      <c r="T3272" s="781">
        <f>VLOOKUP(C3272,METADATA!$J$5:$Q$29,IF(E3272="HI",2,IF(E3272="LO",6,10))+IF(S3272=1,2,IF(D3272=7,1,(IF(WEEKDAY(B3272)=1,2,IF(WEEKDAY(B3272)=7,1,0))))))</f>
        <v>3</v>
      </c>
      <c r="U3272" s="781">
        <f>VLOOKUP(C3272,METADATA!$A$5:$H$29,IF(E3272="HI",2,IF(E3272="LO",6,10))+IF(S3272=1,2,IF(D3272=7,1,(IF(WEEKDAY(B3272)=1,2,IF(WEEKDAY(B3272)=7,1,0))))))</f>
        <v>3</v>
      </c>
    </row>
    <row r="3273" spans="2:21" ht="13.95" customHeight="1" x14ac:dyDescent="0.25">
      <c r="B3273" s="784">
        <f t="shared" si="152"/>
        <v>45519</v>
      </c>
      <c r="C3273" s="785">
        <v>5</v>
      </c>
      <c r="D3273" s="786">
        <f>IFERROR((INDEX(METADATA!$T$2:$T$20,MATCH(B3273,METADATA!$S$2:$S$20,0))),0)</f>
        <v>0</v>
      </c>
      <c r="E3273" s="785" t="str">
        <f t="shared" si="153"/>
        <v>HI</v>
      </c>
      <c r="F3273" s="786">
        <f>VLOOKUP(C3273,METADATA!$A$5:$H$29,IF(E3273="HI",2,IF(E3273="LO",6,10))+IF(D3273=1,2,IF(D3273=7,1,(IF(WEEKDAY(B3273)=1,2,IF(WEEKDAY(B3273)=7,1,0))))))</f>
        <v>3</v>
      </c>
      <c r="G3273" s="786">
        <f>VLOOKUP(C3273,METADATA!$J$5:$Q$29,IF(E3273="HI",2,IF(E3273="LO",6,10))+IF(D3273=1,2,IF(D3273=7,1,(IF(WEEKDAY(B3273)=1,2,IF(WEEKDAY(B3273)=7,1,0))))))</f>
        <v>3</v>
      </c>
      <c r="H3273" s="787">
        <v>10967.5</v>
      </c>
      <c r="I3273" s="788">
        <v>4144.39501953125</v>
      </c>
      <c r="K3273" s="795">
        <v>870.51250000000005</v>
      </c>
      <c r="M3273" s="798">
        <f t="shared" si="154"/>
        <v>11724.421790771408</v>
      </c>
      <c r="N3273" s="303"/>
      <c r="S3273" s="786">
        <v>0</v>
      </c>
      <c r="T3273" s="781">
        <f>VLOOKUP(C3273,METADATA!$J$5:$Q$29,IF(E3273="HI",2,IF(E3273="LO",6,10))+IF(S3273=1,2,IF(D3273=7,1,(IF(WEEKDAY(B3273)=1,2,IF(WEEKDAY(B3273)=7,1,0))))))</f>
        <v>3</v>
      </c>
      <c r="U3273" s="781">
        <f>VLOOKUP(C3273,METADATA!$A$5:$H$29,IF(E3273="HI",2,IF(E3273="LO",6,10))+IF(S3273=1,2,IF(D3273=7,1,(IF(WEEKDAY(B3273)=1,2,IF(WEEKDAY(B3273)=7,1,0))))))</f>
        <v>3</v>
      </c>
    </row>
    <row r="3274" spans="2:21" ht="13.95" customHeight="1" x14ac:dyDescent="0.25">
      <c r="B3274" s="784">
        <f t="shared" si="152"/>
        <v>45519</v>
      </c>
      <c r="C3274" s="785">
        <v>6</v>
      </c>
      <c r="D3274" s="786">
        <f>IFERROR((INDEX(METADATA!$T$2:$T$20,MATCH(B3274,METADATA!$S$2:$S$20,0))),0)</f>
        <v>0</v>
      </c>
      <c r="E3274" s="785" t="str">
        <f t="shared" si="153"/>
        <v>HI</v>
      </c>
      <c r="F3274" s="786">
        <f>VLOOKUP(C3274,METADATA!$A$5:$H$29,IF(E3274="HI",2,IF(E3274="LO",6,10))+IF(D3274=1,2,IF(D3274=7,1,(IF(WEEKDAY(B3274)=1,2,IF(WEEKDAY(B3274)=7,1,0))))))</f>
        <v>1</v>
      </c>
      <c r="G3274" s="786">
        <f>VLOOKUP(C3274,METADATA!$J$5:$Q$29,IF(E3274="HI",2,IF(E3274="LO",6,10))+IF(D3274=1,2,IF(D3274=7,1,(IF(WEEKDAY(B3274)=1,2,IF(WEEKDAY(B3274)=7,1,0))))))</f>
        <v>1</v>
      </c>
      <c r="H3274" s="787">
        <v>12395</v>
      </c>
      <c r="I3274" s="788">
        <v>4438.6449279785156</v>
      </c>
      <c r="K3274" s="795">
        <v>865.8125</v>
      </c>
      <c r="M3274" s="798">
        <f t="shared" si="154"/>
        <v>13165.773573803759</v>
      </c>
      <c r="N3274" s="303"/>
      <c r="S3274" s="786">
        <v>0</v>
      </c>
      <c r="T3274" s="781">
        <f>VLOOKUP(C3274,METADATA!$J$5:$Q$29,IF(E3274="HI",2,IF(E3274="LO",6,10))+IF(S3274=1,2,IF(D3274=7,1,(IF(WEEKDAY(B3274)=1,2,IF(WEEKDAY(B3274)=7,1,0))))))</f>
        <v>1</v>
      </c>
      <c r="U3274" s="781">
        <f>VLOOKUP(C3274,METADATA!$A$5:$H$29,IF(E3274="HI",2,IF(E3274="LO",6,10))+IF(S3274=1,2,IF(D3274=7,1,(IF(WEEKDAY(B3274)=1,2,IF(WEEKDAY(B3274)=7,1,0))))))</f>
        <v>1</v>
      </c>
    </row>
    <row r="3275" spans="2:21" ht="13.95" customHeight="1" x14ac:dyDescent="0.25">
      <c r="B3275" s="784">
        <f t="shared" si="152"/>
        <v>45519</v>
      </c>
      <c r="C3275" s="785">
        <v>7</v>
      </c>
      <c r="D3275" s="786">
        <f>IFERROR((INDEX(METADATA!$T$2:$T$20,MATCH(B3275,METADATA!$S$2:$S$20,0))),0)</f>
        <v>0</v>
      </c>
      <c r="E3275" s="785" t="str">
        <f t="shared" si="153"/>
        <v>HI</v>
      </c>
      <c r="F3275" s="786">
        <f>VLOOKUP(C3275,METADATA!$A$5:$H$29,IF(E3275="HI",2,IF(E3275="LO",6,10))+IF(D3275=1,2,IF(D3275=7,1,(IF(WEEKDAY(B3275)=1,2,IF(WEEKDAY(B3275)=7,1,0))))))</f>
        <v>1</v>
      </c>
      <c r="G3275" s="786">
        <f>VLOOKUP(C3275,METADATA!$J$5:$Q$29,IF(E3275="HI",2,IF(E3275="LO",6,10))+IF(D3275=1,2,IF(D3275=7,1,(IF(WEEKDAY(B3275)=1,2,IF(WEEKDAY(B3275)=7,1,0))))))</f>
        <v>1</v>
      </c>
      <c r="H3275" s="787">
        <v>13426</v>
      </c>
      <c r="I3275" s="788">
        <v>4388.7000122070313</v>
      </c>
      <c r="K3275" s="795">
        <v>834.63750000000005</v>
      </c>
      <c r="M3275" s="798">
        <f t="shared" si="154"/>
        <v>14125.089868639632</v>
      </c>
      <c r="N3275" s="303"/>
      <c r="S3275" s="786">
        <v>0</v>
      </c>
      <c r="T3275" s="781">
        <f>VLOOKUP(C3275,METADATA!$J$5:$Q$29,IF(E3275="HI",2,IF(E3275="LO",6,10))+IF(S3275=1,2,IF(D3275=7,1,(IF(WEEKDAY(B3275)=1,2,IF(WEEKDAY(B3275)=7,1,0))))))</f>
        <v>1</v>
      </c>
      <c r="U3275" s="781">
        <f>VLOOKUP(C3275,METADATA!$A$5:$H$29,IF(E3275="HI",2,IF(E3275="LO",6,10))+IF(S3275=1,2,IF(D3275=7,1,(IF(WEEKDAY(B3275)=1,2,IF(WEEKDAY(B3275)=7,1,0))))))</f>
        <v>1</v>
      </c>
    </row>
    <row r="3276" spans="2:21" ht="13.95" customHeight="1" x14ac:dyDescent="0.25">
      <c r="B3276" s="784">
        <f t="shared" si="152"/>
        <v>45519</v>
      </c>
      <c r="C3276" s="785">
        <v>8</v>
      </c>
      <c r="D3276" s="786">
        <f>IFERROR((INDEX(METADATA!$T$2:$T$20,MATCH(B3276,METADATA!$S$2:$S$20,0))),0)</f>
        <v>0</v>
      </c>
      <c r="E3276" s="785" t="str">
        <f t="shared" si="153"/>
        <v>HI</v>
      </c>
      <c r="F3276" s="786">
        <f>VLOOKUP(C3276,METADATA!$A$5:$H$29,IF(E3276="HI",2,IF(E3276="LO",6,10))+IF(D3276=1,2,IF(D3276=7,1,(IF(WEEKDAY(B3276)=1,2,IF(WEEKDAY(B3276)=7,1,0))))))</f>
        <v>2</v>
      </c>
      <c r="G3276" s="786">
        <f>VLOOKUP(C3276,METADATA!$J$5:$Q$29,IF(E3276="HI",2,IF(E3276="LO",6,10))+IF(D3276=1,2,IF(D3276=7,1,(IF(WEEKDAY(B3276)=1,2,IF(WEEKDAY(B3276)=7,1,0))))))</f>
        <v>1</v>
      </c>
      <c r="H3276" s="787">
        <v>14984.75</v>
      </c>
      <c r="I3276" s="788">
        <v>4351.7349853515625</v>
      </c>
      <c r="K3276" s="795">
        <v>847.33749999999998</v>
      </c>
      <c r="M3276" s="798">
        <f t="shared" si="154"/>
        <v>15603.856252389431</v>
      </c>
      <c r="N3276" s="303"/>
      <c r="S3276" s="786">
        <v>0</v>
      </c>
      <c r="T3276" s="781">
        <f>VLOOKUP(C3276,METADATA!$J$5:$Q$29,IF(E3276="HI",2,IF(E3276="LO",6,10))+IF(S3276=1,2,IF(D3276=7,1,(IF(WEEKDAY(B3276)=1,2,IF(WEEKDAY(B3276)=7,1,0))))))</f>
        <v>1</v>
      </c>
      <c r="U3276" s="781">
        <f>VLOOKUP(C3276,METADATA!$A$5:$H$29,IF(E3276="HI",2,IF(E3276="LO",6,10))+IF(S3276=1,2,IF(D3276=7,1,(IF(WEEKDAY(B3276)=1,2,IF(WEEKDAY(B3276)=7,1,0))))))</f>
        <v>2</v>
      </c>
    </row>
    <row r="3277" spans="2:21" ht="13.95" customHeight="1" x14ac:dyDescent="0.25">
      <c r="B3277" s="784">
        <f t="shared" si="152"/>
        <v>45519</v>
      </c>
      <c r="C3277" s="785">
        <v>9</v>
      </c>
      <c r="D3277" s="786">
        <f>IFERROR((INDEX(METADATA!$T$2:$T$20,MATCH(B3277,METADATA!$S$2:$S$20,0))),0)</f>
        <v>0</v>
      </c>
      <c r="E3277" s="785" t="str">
        <f t="shared" si="153"/>
        <v>HI</v>
      </c>
      <c r="F3277" s="786">
        <f>VLOOKUP(C3277,METADATA!$A$5:$H$29,IF(E3277="HI",2,IF(E3277="LO",6,10))+IF(D3277=1,2,IF(D3277=7,1,(IF(WEEKDAY(B3277)=1,2,IF(WEEKDAY(B3277)=7,1,0))))))</f>
        <v>2</v>
      </c>
      <c r="G3277" s="786">
        <f>VLOOKUP(C3277,METADATA!$J$5:$Q$29,IF(E3277="HI",2,IF(E3277="LO",6,10))+IF(D3277=1,2,IF(D3277=7,1,(IF(WEEKDAY(B3277)=1,2,IF(WEEKDAY(B3277)=7,1,0))))))</f>
        <v>2</v>
      </c>
      <c r="H3277" s="787">
        <v>16064.5</v>
      </c>
      <c r="I3277" s="788">
        <v>4399.9549560546875</v>
      </c>
      <c r="K3277" s="795">
        <v>851.61249999999995</v>
      </c>
      <c r="M3277" s="798">
        <f t="shared" si="154"/>
        <v>16656.162939444072</v>
      </c>
      <c r="N3277" s="303"/>
      <c r="S3277" s="786">
        <v>0</v>
      </c>
      <c r="T3277" s="781">
        <f>VLOOKUP(C3277,METADATA!$J$5:$Q$29,IF(E3277="HI",2,IF(E3277="LO",6,10))+IF(S3277=1,2,IF(D3277=7,1,(IF(WEEKDAY(B3277)=1,2,IF(WEEKDAY(B3277)=7,1,0))))))</f>
        <v>2</v>
      </c>
      <c r="U3277" s="781">
        <f>VLOOKUP(C3277,METADATA!$A$5:$H$29,IF(E3277="HI",2,IF(E3277="LO",6,10))+IF(S3277=1,2,IF(D3277=7,1,(IF(WEEKDAY(B3277)=1,2,IF(WEEKDAY(B3277)=7,1,0))))))</f>
        <v>2</v>
      </c>
    </row>
    <row r="3278" spans="2:21" ht="13.95" customHeight="1" x14ac:dyDescent="0.25">
      <c r="B3278" s="784">
        <f t="shared" si="152"/>
        <v>45519</v>
      </c>
      <c r="C3278" s="785">
        <v>10</v>
      </c>
      <c r="D3278" s="786">
        <f>IFERROR((INDEX(METADATA!$T$2:$T$20,MATCH(B3278,METADATA!$S$2:$S$20,0))),0)</f>
        <v>0</v>
      </c>
      <c r="E3278" s="785" t="str">
        <f t="shared" si="153"/>
        <v>HI</v>
      </c>
      <c r="F3278" s="786">
        <f>VLOOKUP(C3278,METADATA!$A$5:$H$29,IF(E3278="HI",2,IF(E3278="LO",6,10))+IF(D3278=1,2,IF(D3278=7,1,(IF(WEEKDAY(B3278)=1,2,IF(WEEKDAY(B3278)=7,1,0))))))</f>
        <v>2</v>
      </c>
      <c r="G3278" s="786">
        <f>VLOOKUP(C3278,METADATA!$J$5:$Q$29,IF(E3278="HI",2,IF(E3278="LO",6,10))+IF(D3278=1,2,IF(D3278=7,1,(IF(WEEKDAY(B3278)=1,2,IF(WEEKDAY(B3278)=7,1,0))))))</f>
        <v>2</v>
      </c>
      <c r="H3278" s="787">
        <v>15949.25</v>
      </c>
      <c r="I3278" s="788">
        <v>4373.02490234375</v>
      </c>
      <c r="K3278" s="795">
        <v>856.5</v>
      </c>
      <c r="M3278" s="798">
        <f t="shared" si="154"/>
        <v>16537.89352847026</v>
      </c>
      <c r="N3278" s="303"/>
      <c r="S3278" s="786">
        <v>0</v>
      </c>
      <c r="T3278" s="781">
        <f>VLOOKUP(C3278,METADATA!$J$5:$Q$29,IF(E3278="HI",2,IF(E3278="LO",6,10))+IF(S3278=1,2,IF(D3278=7,1,(IF(WEEKDAY(B3278)=1,2,IF(WEEKDAY(B3278)=7,1,0))))))</f>
        <v>2</v>
      </c>
      <c r="U3278" s="781">
        <f>VLOOKUP(C3278,METADATA!$A$5:$H$29,IF(E3278="HI",2,IF(E3278="LO",6,10))+IF(S3278=1,2,IF(D3278=7,1,(IF(WEEKDAY(B3278)=1,2,IF(WEEKDAY(B3278)=7,1,0))))))</f>
        <v>2</v>
      </c>
    </row>
    <row r="3279" spans="2:21" ht="13.95" customHeight="1" x14ac:dyDescent="0.25">
      <c r="B3279" s="784">
        <f t="shared" si="152"/>
        <v>45519</v>
      </c>
      <c r="C3279" s="785">
        <v>11</v>
      </c>
      <c r="D3279" s="786">
        <f>IFERROR((INDEX(METADATA!$T$2:$T$20,MATCH(B3279,METADATA!$S$2:$S$20,0))),0)</f>
        <v>0</v>
      </c>
      <c r="E3279" s="785" t="str">
        <f t="shared" si="153"/>
        <v>HI</v>
      </c>
      <c r="F3279" s="786">
        <f>VLOOKUP(C3279,METADATA!$A$5:$H$29,IF(E3279="HI",2,IF(E3279="LO",6,10))+IF(D3279=1,2,IF(D3279=7,1,(IF(WEEKDAY(B3279)=1,2,IF(WEEKDAY(B3279)=7,1,0))))))</f>
        <v>2</v>
      </c>
      <c r="G3279" s="786">
        <f>VLOOKUP(C3279,METADATA!$J$5:$Q$29,IF(E3279="HI",2,IF(E3279="LO",6,10))+IF(D3279=1,2,IF(D3279=7,1,(IF(WEEKDAY(B3279)=1,2,IF(WEEKDAY(B3279)=7,1,0))))))</f>
        <v>2</v>
      </c>
      <c r="H3279" s="787">
        <v>16165.5</v>
      </c>
      <c r="I3279" s="788">
        <v>4290.1199340820313</v>
      </c>
      <c r="K3279" s="795">
        <v>824.32500000000005</v>
      </c>
      <c r="M3279" s="798">
        <f t="shared" si="154"/>
        <v>16725.086525898994</v>
      </c>
      <c r="N3279" s="303"/>
      <c r="S3279" s="786">
        <v>0</v>
      </c>
      <c r="T3279" s="781">
        <f>VLOOKUP(C3279,METADATA!$J$5:$Q$29,IF(E3279="HI",2,IF(E3279="LO",6,10))+IF(S3279=1,2,IF(D3279=7,1,(IF(WEEKDAY(B3279)=1,2,IF(WEEKDAY(B3279)=7,1,0))))))</f>
        <v>2</v>
      </c>
      <c r="U3279" s="781">
        <f>VLOOKUP(C3279,METADATA!$A$5:$H$29,IF(E3279="HI",2,IF(E3279="LO",6,10))+IF(S3279=1,2,IF(D3279=7,1,(IF(WEEKDAY(B3279)=1,2,IF(WEEKDAY(B3279)=7,1,0))))))</f>
        <v>2</v>
      </c>
    </row>
    <row r="3280" spans="2:21" ht="13.95" customHeight="1" x14ac:dyDescent="0.25">
      <c r="B3280" s="784">
        <f t="shared" si="152"/>
        <v>45519</v>
      </c>
      <c r="C3280" s="785">
        <v>12</v>
      </c>
      <c r="D3280" s="786">
        <f>IFERROR((INDEX(METADATA!$T$2:$T$20,MATCH(B3280,METADATA!$S$2:$S$20,0))),0)</f>
        <v>0</v>
      </c>
      <c r="E3280" s="785" t="str">
        <f t="shared" si="153"/>
        <v>HI</v>
      </c>
      <c r="F3280" s="786">
        <f>VLOOKUP(C3280,METADATA!$A$5:$H$29,IF(E3280="HI",2,IF(E3280="LO",6,10))+IF(D3280=1,2,IF(D3280=7,1,(IF(WEEKDAY(B3280)=1,2,IF(WEEKDAY(B3280)=7,1,0))))))</f>
        <v>2</v>
      </c>
      <c r="G3280" s="786">
        <f>VLOOKUP(C3280,METADATA!$J$5:$Q$29,IF(E3280="HI",2,IF(E3280="LO",6,10))+IF(D3280=1,2,IF(D3280=7,1,(IF(WEEKDAY(B3280)=1,2,IF(WEEKDAY(B3280)=7,1,0))))))</f>
        <v>2</v>
      </c>
      <c r="H3280" s="787">
        <v>16460</v>
      </c>
      <c r="I3280" s="788">
        <v>4257.3349609375</v>
      </c>
      <c r="K3280" s="795">
        <v>882.73749999999995</v>
      </c>
      <c r="M3280" s="798">
        <f t="shared" si="154"/>
        <v>17001.66171200982</v>
      </c>
      <c r="N3280" s="303"/>
      <c r="S3280" s="786">
        <v>0</v>
      </c>
      <c r="T3280" s="781">
        <f>VLOOKUP(C3280,METADATA!$J$5:$Q$29,IF(E3280="HI",2,IF(E3280="LO",6,10))+IF(S3280=1,2,IF(D3280=7,1,(IF(WEEKDAY(B3280)=1,2,IF(WEEKDAY(B3280)=7,1,0))))))</f>
        <v>2</v>
      </c>
      <c r="U3280" s="781">
        <f>VLOOKUP(C3280,METADATA!$A$5:$H$29,IF(E3280="HI",2,IF(E3280="LO",6,10))+IF(S3280=1,2,IF(D3280=7,1,(IF(WEEKDAY(B3280)=1,2,IF(WEEKDAY(B3280)=7,1,0))))))</f>
        <v>2</v>
      </c>
    </row>
    <row r="3281" spans="2:21" ht="13.95" customHeight="1" x14ac:dyDescent="0.25">
      <c r="B3281" s="784">
        <f t="shared" si="152"/>
        <v>45519</v>
      </c>
      <c r="C3281" s="785">
        <v>13</v>
      </c>
      <c r="D3281" s="786">
        <f>IFERROR((INDEX(METADATA!$T$2:$T$20,MATCH(B3281,METADATA!$S$2:$S$20,0))),0)</f>
        <v>0</v>
      </c>
      <c r="E3281" s="785" t="str">
        <f t="shared" si="153"/>
        <v>HI</v>
      </c>
      <c r="F3281" s="786">
        <f>VLOOKUP(C3281,METADATA!$A$5:$H$29,IF(E3281="HI",2,IF(E3281="LO",6,10))+IF(D3281=1,2,IF(D3281=7,1,(IF(WEEKDAY(B3281)=1,2,IF(WEEKDAY(B3281)=7,1,0))))))</f>
        <v>2</v>
      </c>
      <c r="G3281" s="786">
        <f>VLOOKUP(C3281,METADATA!$J$5:$Q$29,IF(E3281="HI",2,IF(E3281="LO",6,10))+IF(D3281=1,2,IF(D3281=7,1,(IF(WEEKDAY(B3281)=1,2,IF(WEEKDAY(B3281)=7,1,0))))))</f>
        <v>2</v>
      </c>
      <c r="H3281" s="787">
        <v>16175.25</v>
      </c>
      <c r="I3281" s="788">
        <v>4272.8901062011719</v>
      </c>
      <c r="K3281" s="795">
        <v>909.3125</v>
      </c>
      <c r="M3281" s="798">
        <f t="shared" si="154"/>
        <v>16730.10168594835</v>
      </c>
      <c r="N3281" s="303"/>
      <c r="S3281" s="786">
        <v>0</v>
      </c>
      <c r="T3281" s="781">
        <f>VLOOKUP(C3281,METADATA!$J$5:$Q$29,IF(E3281="HI",2,IF(E3281="LO",6,10))+IF(S3281=1,2,IF(D3281=7,1,(IF(WEEKDAY(B3281)=1,2,IF(WEEKDAY(B3281)=7,1,0))))))</f>
        <v>2</v>
      </c>
      <c r="U3281" s="781">
        <f>VLOOKUP(C3281,METADATA!$A$5:$H$29,IF(E3281="HI",2,IF(E3281="LO",6,10))+IF(S3281=1,2,IF(D3281=7,1,(IF(WEEKDAY(B3281)=1,2,IF(WEEKDAY(B3281)=7,1,0))))))</f>
        <v>2</v>
      </c>
    </row>
    <row r="3282" spans="2:21" ht="13.95" customHeight="1" x14ac:dyDescent="0.25">
      <c r="B3282" s="784">
        <f t="shared" si="152"/>
        <v>45519</v>
      </c>
      <c r="C3282" s="785">
        <v>14</v>
      </c>
      <c r="D3282" s="786">
        <f>IFERROR((INDEX(METADATA!$T$2:$T$20,MATCH(B3282,METADATA!$S$2:$S$20,0))),0)</f>
        <v>0</v>
      </c>
      <c r="E3282" s="785" t="str">
        <f t="shared" si="153"/>
        <v>HI</v>
      </c>
      <c r="F3282" s="786">
        <f>VLOOKUP(C3282,METADATA!$A$5:$H$29,IF(E3282="HI",2,IF(E3282="LO",6,10))+IF(D3282=1,2,IF(D3282=7,1,(IF(WEEKDAY(B3282)=1,2,IF(WEEKDAY(B3282)=7,1,0))))))</f>
        <v>2</v>
      </c>
      <c r="G3282" s="786">
        <f>VLOOKUP(C3282,METADATA!$J$5:$Q$29,IF(E3282="HI",2,IF(E3282="LO",6,10))+IF(D3282=1,2,IF(D3282=7,1,(IF(WEEKDAY(B3282)=1,2,IF(WEEKDAY(B3282)=7,1,0))))))</f>
        <v>2</v>
      </c>
      <c r="H3282" s="787">
        <v>16691.5</v>
      </c>
      <c r="I3282" s="788">
        <v>4333.205078125</v>
      </c>
      <c r="K3282" s="795">
        <v>905.6</v>
      </c>
      <c r="M3282" s="798">
        <f t="shared" si="154"/>
        <v>17244.791633971352</v>
      </c>
      <c r="N3282" s="303"/>
      <c r="S3282" s="786">
        <v>0</v>
      </c>
      <c r="T3282" s="781">
        <f>VLOOKUP(C3282,METADATA!$J$5:$Q$29,IF(E3282="HI",2,IF(E3282="LO",6,10))+IF(S3282=1,2,IF(D3282=7,1,(IF(WEEKDAY(B3282)=1,2,IF(WEEKDAY(B3282)=7,1,0))))))</f>
        <v>2</v>
      </c>
      <c r="U3282" s="781">
        <f>VLOOKUP(C3282,METADATA!$A$5:$H$29,IF(E3282="HI",2,IF(E3282="LO",6,10))+IF(S3282=1,2,IF(D3282=7,1,(IF(WEEKDAY(B3282)=1,2,IF(WEEKDAY(B3282)=7,1,0))))))</f>
        <v>2</v>
      </c>
    </row>
    <row r="3283" spans="2:21" ht="13.95" customHeight="1" x14ac:dyDescent="0.25">
      <c r="B3283" s="784">
        <f t="shared" si="152"/>
        <v>45519</v>
      </c>
      <c r="C3283" s="785">
        <v>15</v>
      </c>
      <c r="D3283" s="786">
        <f>IFERROR((INDEX(METADATA!$T$2:$T$20,MATCH(B3283,METADATA!$S$2:$S$20,0))),0)</f>
        <v>0</v>
      </c>
      <c r="E3283" s="785" t="str">
        <f t="shared" si="153"/>
        <v>HI</v>
      </c>
      <c r="F3283" s="786">
        <f>VLOOKUP(C3283,METADATA!$A$5:$H$29,IF(E3283="HI",2,IF(E3283="LO",6,10))+IF(D3283=1,2,IF(D3283=7,1,(IF(WEEKDAY(B3283)=1,2,IF(WEEKDAY(B3283)=7,1,0))))))</f>
        <v>2</v>
      </c>
      <c r="G3283" s="786">
        <f>VLOOKUP(C3283,METADATA!$J$5:$Q$29,IF(E3283="HI",2,IF(E3283="LO",6,10))+IF(D3283=1,2,IF(D3283=7,1,(IF(WEEKDAY(B3283)=1,2,IF(WEEKDAY(B3283)=7,1,0))))))</f>
        <v>2</v>
      </c>
      <c r="H3283" s="787">
        <v>16755.25</v>
      </c>
      <c r="I3283" s="788">
        <v>4467.7200622558594</v>
      </c>
      <c r="K3283" s="795">
        <v>913.98749999999995</v>
      </c>
      <c r="M3283" s="798">
        <f t="shared" si="154"/>
        <v>17340.672568190184</v>
      </c>
      <c r="N3283" s="303"/>
      <c r="S3283" s="786">
        <v>0</v>
      </c>
      <c r="T3283" s="781">
        <f>VLOOKUP(C3283,METADATA!$J$5:$Q$29,IF(E3283="HI",2,IF(E3283="LO",6,10))+IF(S3283=1,2,IF(D3283=7,1,(IF(WEEKDAY(B3283)=1,2,IF(WEEKDAY(B3283)=7,1,0))))))</f>
        <v>2</v>
      </c>
      <c r="U3283" s="781">
        <f>VLOOKUP(C3283,METADATA!$A$5:$H$29,IF(E3283="HI",2,IF(E3283="LO",6,10))+IF(S3283=1,2,IF(D3283=7,1,(IF(WEEKDAY(B3283)=1,2,IF(WEEKDAY(B3283)=7,1,0))))))</f>
        <v>2</v>
      </c>
    </row>
    <row r="3284" spans="2:21" ht="13.95" customHeight="1" x14ac:dyDescent="0.25">
      <c r="B3284" s="784">
        <f t="shared" si="152"/>
        <v>45519</v>
      </c>
      <c r="C3284" s="785">
        <v>16</v>
      </c>
      <c r="D3284" s="786">
        <f>IFERROR((INDEX(METADATA!$T$2:$T$20,MATCH(B3284,METADATA!$S$2:$S$20,0))),0)</f>
        <v>0</v>
      </c>
      <c r="E3284" s="785" t="str">
        <f t="shared" si="153"/>
        <v>HI</v>
      </c>
      <c r="F3284" s="786">
        <f>VLOOKUP(C3284,METADATA!$A$5:$H$29,IF(E3284="HI",2,IF(E3284="LO",6,10))+IF(D3284=1,2,IF(D3284=7,1,(IF(WEEKDAY(B3284)=1,2,IF(WEEKDAY(B3284)=7,1,0))))))</f>
        <v>2</v>
      </c>
      <c r="G3284" s="786">
        <f>VLOOKUP(C3284,METADATA!$J$5:$Q$29,IF(E3284="HI",2,IF(E3284="LO",6,10))+IF(D3284=1,2,IF(D3284=7,1,(IF(WEEKDAY(B3284)=1,2,IF(WEEKDAY(B3284)=7,1,0))))))</f>
        <v>2</v>
      </c>
      <c r="H3284" s="787">
        <v>16625</v>
      </c>
      <c r="I3284" s="788">
        <v>4468.4049682617188</v>
      </c>
      <c r="K3284" s="795">
        <v>902.26250000000005</v>
      </c>
      <c r="M3284" s="798">
        <f t="shared" si="154"/>
        <v>17215.030292171607</v>
      </c>
      <c r="N3284" s="303"/>
      <c r="S3284" s="786">
        <v>0</v>
      </c>
      <c r="T3284" s="781">
        <f>VLOOKUP(C3284,METADATA!$J$5:$Q$29,IF(E3284="HI",2,IF(E3284="LO",6,10))+IF(S3284=1,2,IF(D3284=7,1,(IF(WEEKDAY(B3284)=1,2,IF(WEEKDAY(B3284)=7,1,0))))))</f>
        <v>2</v>
      </c>
      <c r="U3284" s="781">
        <f>VLOOKUP(C3284,METADATA!$A$5:$H$29,IF(E3284="HI",2,IF(E3284="LO",6,10))+IF(S3284=1,2,IF(D3284=7,1,(IF(WEEKDAY(B3284)=1,2,IF(WEEKDAY(B3284)=7,1,0))))))</f>
        <v>2</v>
      </c>
    </row>
    <row r="3285" spans="2:21" ht="13.95" customHeight="1" x14ac:dyDescent="0.25">
      <c r="B3285" s="784">
        <f t="shared" si="152"/>
        <v>45519</v>
      </c>
      <c r="C3285" s="785">
        <v>17</v>
      </c>
      <c r="D3285" s="786">
        <f>IFERROR((INDEX(METADATA!$T$2:$T$20,MATCH(B3285,METADATA!$S$2:$S$20,0))),0)</f>
        <v>0</v>
      </c>
      <c r="E3285" s="785" t="str">
        <f t="shared" si="153"/>
        <v>HI</v>
      </c>
      <c r="F3285" s="786">
        <f>VLOOKUP(C3285,METADATA!$A$5:$H$29,IF(E3285="HI",2,IF(E3285="LO",6,10))+IF(D3285=1,2,IF(D3285=7,1,(IF(WEEKDAY(B3285)=1,2,IF(WEEKDAY(B3285)=7,1,0))))))</f>
        <v>1</v>
      </c>
      <c r="G3285" s="786">
        <f>VLOOKUP(C3285,METADATA!$J$5:$Q$29,IF(E3285="HI",2,IF(E3285="LO",6,10))+IF(D3285=1,2,IF(D3285=7,1,(IF(WEEKDAY(B3285)=1,2,IF(WEEKDAY(B3285)=7,1,0))))))</f>
        <v>1</v>
      </c>
      <c r="H3285" s="787">
        <v>15931.75</v>
      </c>
      <c r="I3285" s="788">
        <v>4367.9800109863281</v>
      </c>
      <c r="K3285" s="795">
        <v>933.76250000000005</v>
      </c>
      <c r="M3285" s="798">
        <f t="shared" si="154"/>
        <v>16519.682425484945</v>
      </c>
      <c r="N3285" s="303"/>
      <c r="S3285" s="786">
        <v>0</v>
      </c>
      <c r="T3285" s="781">
        <f>VLOOKUP(C3285,METADATA!$J$5:$Q$29,IF(E3285="HI",2,IF(E3285="LO",6,10))+IF(S3285=1,2,IF(D3285=7,1,(IF(WEEKDAY(B3285)=1,2,IF(WEEKDAY(B3285)=7,1,0))))))</f>
        <v>1</v>
      </c>
      <c r="U3285" s="781">
        <f>VLOOKUP(C3285,METADATA!$A$5:$H$29,IF(E3285="HI",2,IF(E3285="LO",6,10))+IF(S3285=1,2,IF(D3285=7,1,(IF(WEEKDAY(B3285)=1,2,IF(WEEKDAY(B3285)=7,1,0))))))</f>
        <v>1</v>
      </c>
    </row>
    <row r="3286" spans="2:21" ht="13.95" customHeight="1" x14ac:dyDescent="0.25">
      <c r="B3286" s="784">
        <f t="shared" si="152"/>
        <v>45519</v>
      </c>
      <c r="C3286" s="785">
        <v>18</v>
      </c>
      <c r="D3286" s="786">
        <f>IFERROR((INDEX(METADATA!$T$2:$T$20,MATCH(B3286,METADATA!$S$2:$S$20,0))),0)</f>
        <v>0</v>
      </c>
      <c r="E3286" s="785" t="str">
        <f t="shared" si="153"/>
        <v>HI</v>
      </c>
      <c r="F3286" s="786">
        <f>VLOOKUP(C3286,METADATA!$A$5:$H$29,IF(E3286="HI",2,IF(E3286="LO",6,10))+IF(D3286=1,2,IF(D3286=7,1,(IF(WEEKDAY(B3286)=1,2,IF(WEEKDAY(B3286)=7,1,0))))))</f>
        <v>1</v>
      </c>
      <c r="G3286" s="786">
        <f>VLOOKUP(C3286,METADATA!$J$5:$Q$29,IF(E3286="HI",2,IF(E3286="LO",6,10))+IF(D3286=1,2,IF(D3286=7,1,(IF(WEEKDAY(B3286)=1,2,IF(WEEKDAY(B3286)=7,1,0))))))</f>
        <v>1</v>
      </c>
      <c r="H3286" s="787">
        <v>15337.5</v>
      </c>
      <c r="I3286" s="788">
        <v>4469.0600891113281</v>
      </c>
      <c r="K3286" s="795">
        <v>0</v>
      </c>
      <c r="M3286" s="798">
        <f t="shared" si="154"/>
        <v>15975.337377660848</v>
      </c>
      <c r="N3286" s="303"/>
      <c r="S3286" s="786">
        <v>0</v>
      </c>
      <c r="T3286" s="781">
        <f>VLOOKUP(C3286,METADATA!$J$5:$Q$29,IF(E3286="HI",2,IF(E3286="LO",6,10))+IF(S3286=1,2,IF(D3286=7,1,(IF(WEEKDAY(B3286)=1,2,IF(WEEKDAY(B3286)=7,1,0))))))</f>
        <v>1</v>
      </c>
      <c r="U3286" s="781">
        <f>VLOOKUP(C3286,METADATA!$A$5:$H$29,IF(E3286="HI",2,IF(E3286="LO",6,10))+IF(S3286=1,2,IF(D3286=7,1,(IF(WEEKDAY(B3286)=1,2,IF(WEEKDAY(B3286)=7,1,0))))))</f>
        <v>1</v>
      </c>
    </row>
    <row r="3287" spans="2:21" ht="13.95" customHeight="1" x14ac:dyDescent="0.25">
      <c r="B3287" s="784">
        <f t="shared" si="152"/>
        <v>45519</v>
      </c>
      <c r="C3287" s="785">
        <v>19</v>
      </c>
      <c r="D3287" s="786">
        <f>IFERROR((INDEX(METADATA!$T$2:$T$20,MATCH(B3287,METADATA!$S$2:$S$20,0))),0)</f>
        <v>0</v>
      </c>
      <c r="E3287" s="785" t="str">
        <f t="shared" si="153"/>
        <v>HI</v>
      </c>
      <c r="F3287" s="786">
        <f>VLOOKUP(C3287,METADATA!$A$5:$H$29,IF(E3287="HI",2,IF(E3287="LO",6,10))+IF(D3287=1,2,IF(D3287=7,1,(IF(WEEKDAY(B3287)=1,2,IF(WEEKDAY(B3287)=7,1,0))))))</f>
        <v>1</v>
      </c>
      <c r="G3287" s="786">
        <f>VLOOKUP(C3287,METADATA!$J$5:$Q$29,IF(E3287="HI",2,IF(E3287="LO",6,10))+IF(D3287=1,2,IF(D3287=7,1,(IF(WEEKDAY(B3287)=1,2,IF(WEEKDAY(B3287)=7,1,0))))))</f>
        <v>2</v>
      </c>
      <c r="H3287" s="787">
        <v>15190.5</v>
      </c>
      <c r="I3287" s="788">
        <v>4507.0650634765625</v>
      </c>
      <c r="K3287" s="795">
        <v>0</v>
      </c>
      <c r="M3287" s="798">
        <f t="shared" si="154"/>
        <v>15845.02842333869</v>
      </c>
      <c r="N3287" s="303"/>
      <c r="S3287" s="786">
        <v>0</v>
      </c>
      <c r="T3287" s="781">
        <f>VLOOKUP(C3287,METADATA!$J$5:$Q$29,IF(E3287="HI",2,IF(E3287="LO",6,10))+IF(S3287=1,2,IF(D3287=7,1,(IF(WEEKDAY(B3287)=1,2,IF(WEEKDAY(B3287)=7,1,0))))))</f>
        <v>2</v>
      </c>
      <c r="U3287" s="781">
        <f>VLOOKUP(C3287,METADATA!$A$5:$H$29,IF(E3287="HI",2,IF(E3287="LO",6,10))+IF(S3287=1,2,IF(D3287=7,1,(IF(WEEKDAY(B3287)=1,2,IF(WEEKDAY(B3287)=7,1,0))))))</f>
        <v>1</v>
      </c>
    </row>
    <row r="3288" spans="2:21" ht="13.95" customHeight="1" x14ac:dyDescent="0.25">
      <c r="B3288" s="784">
        <f t="shared" si="152"/>
        <v>45519</v>
      </c>
      <c r="C3288" s="785">
        <v>20</v>
      </c>
      <c r="D3288" s="786">
        <f>IFERROR((INDEX(METADATA!$T$2:$T$20,MATCH(B3288,METADATA!$S$2:$S$20,0))),0)</f>
        <v>0</v>
      </c>
      <c r="E3288" s="785" t="str">
        <f t="shared" si="153"/>
        <v>HI</v>
      </c>
      <c r="F3288" s="786">
        <f>VLOOKUP(C3288,METADATA!$A$5:$H$29,IF(E3288="HI",2,IF(E3288="LO",6,10))+IF(D3288=1,2,IF(D3288=7,1,(IF(WEEKDAY(B3288)=1,2,IF(WEEKDAY(B3288)=7,1,0))))))</f>
        <v>2</v>
      </c>
      <c r="G3288" s="786">
        <f>VLOOKUP(C3288,METADATA!$J$5:$Q$29,IF(E3288="HI",2,IF(E3288="LO",6,10))+IF(D3288=1,2,IF(D3288=7,1,(IF(WEEKDAY(B3288)=1,2,IF(WEEKDAY(B3288)=7,1,0))))))</f>
        <v>2</v>
      </c>
      <c r="H3288" s="787">
        <v>14674.5</v>
      </c>
      <c r="I3288" s="788">
        <v>4502.195068359375</v>
      </c>
      <c r="K3288" s="795">
        <v>0</v>
      </c>
      <c r="M3288" s="798">
        <f t="shared" si="154"/>
        <v>15349.615978374166</v>
      </c>
      <c r="N3288" s="303"/>
      <c r="S3288" s="786">
        <v>0</v>
      </c>
      <c r="T3288" s="781">
        <f>VLOOKUP(C3288,METADATA!$J$5:$Q$29,IF(E3288="HI",2,IF(E3288="LO",6,10))+IF(S3288=1,2,IF(D3288=7,1,(IF(WEEKDAY(B3288)=1,2,IF(WEEKDAY(B3288)=7,1,0))))))</f>
        <v>2</v>
      </c>
      <c r="U3288" s="781">
        <f>VLOOKUP(C3288,METADATA!$A$5:$H$29,IF(E3288="HI",2,IF(E3288="LO",6,10))+IF(S3288=1,2,IF(D3288=7,1,(IF(WEEKDAY(B3288)=1,2,IF(WEEKDAY(B3288)=7,1,0))))))</f>
        <v>2</v>
      </c>
    </row>
    <row r="3289" spans="2:21" ht="13.95" customHeight="1" x14ac:dyDescent="0.25">
      <c r="B3289" s="784">
        <f t="shared" si="152"/>
        <v>45519</v>
      </c>
      <c r="C3289" s="785">
        <v>21</v>
      </c>
      <c r="D3289" s="786">
        <f>IFERROR((INDEX(METADATA!$T$2:$T$20,MATCH(B3289,METADATA!$S$2:$S$20,0))),0)</f>
        <v>0</v>
      </c>
      <c r="E3289" s="785" t="str">
        <f t="shared" si="153"/>
        <v>HI</v>
      </c>
      <c r="F3289" s="786">
        <f>VLOOKUP(C3289,METADATA!$A$5:$H$29,IF(E3289="HI",2,IF(E3289="LO",6,10))+IF(D3289=1,2,IF(D3289=7,1,(IF(WEEKDAY(B3289)=1,2,IF(WEEKDAY(B3289)=7,1,0))))))</f>
        <v>2</v>
      </c>
      <c r="G3289" s="786">
        <f>VLOOKUP(C3289,METADATA!$J$5:$Q$29,IF(E3289="HI",2,IF(E3289="LO",6,10))+IF(D3289=1,2,IF(D3289=7,1,(IF(WEEKDAY(B3289)=1,2,IF(WEEKDAY(B3289)=7,1,0))))))</f>
        <v>2</v>
      </c>
      <c r="H3289" s="787">
        <v>13375</v>
      </c>
      <c r="I3289" s="788">
        <v>4415.8399658203125</v>
      </c>
      <c r="K3289" s="795">
        <v>0</v>
      </c>
      <c r="M3289" s="798">
        <f t="shared" si="154"/>
        <v>14085.108008238201</v>
      </c>
      <c r="N3289" s="303"/>
      <c r="S3289" s="786">
        <v>0</v>
      </c>
      <c r="T3289" s="781">
        <f>VLOOKUP(C3289,METADATA!$J$5:$Q$29,IF(E3289="HI",2,IF(E3289="LO",6,10))+IF(S3289=1,2,IF(D3289=7,1,(IF(WEEKDAY(B3289)=1,2,IF(WEEKDAY(B3289)=7,1,0))))))</f>
        <v>2</v>
      </c>
      <c r="U3289" s="781">
        <f>VLOOKUP(C3289,METADATA!$A$5:$H$29,IF(E3289="HI",2,IF(E3289="LO",6,10))+IF(S3289=1,2,IF(D3289=7,1,(IF(WEEKDAY(B3289)=1,2,IF(WEEKDAY(B3289)=7,1,0))))))</f>
        <v>2</v>
      </c>
    </row>
    <row r="3290" spans="2:21" ht="13.95" customHeight="1" x14ac:dyDescent="0.25">
      <c r="B3290" s="784">
        <f t="shared" si="152"/>
        <v>45519</v>
      </c>
      <c r="C3290" s="785">
        <v>22</v>
      </c>
      <c r="D3290" s="786">
        <f>IFERROR((INDEX(METADATA!$T$2:$T$20,MATCH(B3290,METADATA!$S$2:$S$20,0))),0)</f>
        <v>0</v>
      </c>
      <c r="E3290" s="785" t="str">
        <f t="shared" si="153"/>
        <v>HI</v>
      </c>
      <c r="F3290" s="786">
        <f>VLOOKUP(C3290,METADATA!$A$5:$H$29,IF(E3290="HI",2,IF(E3290="LO",6,10))+IF(D3290=1,2,IF(D3290=7,1,(IF(WEEKDAY(B3290)=1,2,IF(WEEKDAY(B3290)=7,1,0))))))</f>
        <v>3</v>
      </c>
      <c r="G3290" s="786">
        <f>VLOOKUP(C3290,METADATA!$J$5:$Q$29,IF(E3290="HI",2,IF(E3290="LO",6,10))+IF(D3290=1,2,IF(D3290=7,1,(IF(WEEKDAY(B3290)=1,2,IF(WEEKDAY(B3290)=7,1,0))))))</f>
        <v>3</v>
      </c>
      <c r="H3290" s="787">
        <v>11603.25</v>
      </c>
      <c r="I3290" s="788">
        <v>4498.6900634765625</v>
      </c>
      <c r="K3290" s="795">
        <v>0</v>
      </c>
      <c r="M3290" s="798">
        <f t="shared" si="154"/>
        <v>12444.823134529584</v>
      </c>
      <c r="N3290" s="303"/>
      <c r="S3290" s="786">
        <v>0</v>
      </c>
      <c r="T3290" s="781">
        <f>VLOOKUP(C3290,METADATA!$J$5:$Q$29,IF(E3290="HI",2,IF(E3290="LO",6,10))+IF(S3290=1,2,IF(D3290=7,1,(IF(WEEKDAY(B3290)=1,2,IF(WEEKDAY(B3290)=7,1,0))))))</f>
        <v>3</v>
      </c>
      <c r="U3290" s="781">
        <f>VLOOKUP(C3290,METADATA!$A$5:$H$29,IF(E3290="HI",2,IF(E3290="LO",6,10))+IF(S3290=1,2,IF(D3290=7,1,(IF(WEEKDAY(B3290)=1,2,IF(WEEKDAY(B3290)=7,1,0))))))</f>
        <v>3</v>
      </c>
    </row>
    <row r="3291" spans="2:21" ht="13.95" customHeight="1" x14ac:dyDescent="0.25">
      <c r="B3291" s="784">
        <f t="shared" si="152"/>
        <v>45519</v>
      </c>
      <c r="C3291" s="785">
        <v>23</v>
      </c>
      <c r="D3291" s="786">
        <f>IFERROR((INDEX(METADATA!$T$2:$T$20,MATCH(B3291,METADATA!$S$2:$S$20,0))),0)</f>
        <v>0</v>
      </c>
      <c r="E3291" s="785" t="str">
        <f t="shared" si="153"/>
        <v>HI</v>
      </c>
      <c r="F3291" s="786">
        <f>VLOOKUP(C3291,METADATA!$A$5:$H$29,IF(E3291="HI",2,IF(E3291="LO",6,10))+IF(D3291=1,2,IF(D3291=7,1,(IF(WEEKDAY(B3291)=1,2,IF(WEEKDAY(B3291)=7,1,0))))))</f>
        <v>3</v>
      </c>
      <c r="G3291" s="786">
        <f>VLOOKUP(C3291,METADATA!$J$5:$Q$29,IF(E3291="HI",2,IF(E3291="LO",6,10))+IF(D3291=1,2,IF(D3291=7,1,(IF(WEEKDAY(B3291)=1,2,IF(WEEKDAY(B3291)=7,1,0))))))</f>
        <v>3</v>
      </c>
      <c r="H3291" s="787">
        <v>10464</v>
      </c>
      <c r="I3291" s="788">
        <v>4613.7549743652344</v>
      </c>
      <c r="K3291" s="795">
        <v>0</v>
      </c>
      <c r="M3291" s="798">
        <f t="shared" si="154"/>
        <v>11435.997156500169</v>
      </c>
      <c r="N3291" s="303"/>
      <c r="S3291" s="786">
        <v>0</v>
      </c>
      <c r="T3291" s="781">
        <f>VLOOKUP(C3291,METADATA!$J$5:$Q$29,IF(E3291="HI",2,IF(E3291="LO",6,10))+IF(S3291=1,2,IF(D3291=7,1,(IF(WEEKDAY(B3291)=1,2,IF(WEEKDAY(B3291)=7,1,0))))))</f>
        <v>3</v>
      </c>
      <c r="U3291" s="781">
        <f>VLOOKUP(C3291,METADATA!$A$5:$H$29,IF(E3291="HI",2,IF(E3291="LO",6,10))+IF(S3291=1,2,IF(D3291=7,1,(IF(WEEKDAY(B3291)=1,2,IF(WEEKDAY(B3291)=7,1,0))))))</f>
        <v>3</v>
      </c>
    </row>
    <row r="3292" spans="2:21" ht="13.95" customHeight="1" x14ac:dyDescent="0.25">
      <c r="B3292" s="784">
        <f t="shared" ref="B3292:B3355" si="155">B3268+1</f>
        <v>45520</v>
      </c>
      <c r="C3292" s="785">
        <v>0</v>
      </c>
      <c r="D3292" s="786">
        <f>IFERROR((INDEX(METADATA!$T$2:$T$20,MATCH(B3292,METADATA!$S$2:$S$20,0))),0)</f>
        <v>0</v>
      </c>
      <c r="E3292" s="785" t="str">
        <f t="shared" si="153"/>
        <v>HI</v>
      </c>
      <c r="F3292" s="786">
        <f>VLOOKUP(C3292,METADATA!$A$5:$H$29,IF(E3292="HI",2,IF(E3292="LO",6,10))+IF(D3292=1,2,IF(D3292=7,1,(IF(WEEKDAY(B3292)=1,2,IF(WEEKDAY(B3292)=7,1,0))))))</f>
        <v>3</v>
      </c>
      <c r="G3292" s="786">
        <f>VLOOKUP(C3292,METADATA!$J$5:$Q$29,IF(E3292="HI",2,IF(E3292="LO",6,10))+IF(D3292=1,2,IF(D3292=7,1,(IF(WEEKDAY(B3292)=1,2,IF(WEEKDAY(B3292)=7,1,0))))))</f>
        <v>3</v>
      </c>
      <c r="H3292" s="787">
        <v>9834</v>
      </c>
      <c r="I3292" s="788">
        <v>4367.8050537109375</v>
      </c>
      <c r="K3292" s="795">
        <v>0</v>
      </c>
      <c r="M3292" s="798">
        <f t="shared" si="154"/>
        <v>10760.356731411037</v>
      </c>
      <c r="N3292" s="303"/>
      <c r="S3292" s="786">
        <v>0</v>
      </c>
      <c r="T3292" s="781">
        <f>VLOOKUP(C3292,METADATA!$J$5:$Q$29,IF(E3292="HI",2,IF(E3292="LO",6,10))+IF(S3292=1,2,IF(D3292=7,1,(IF(WEEKDAY(B3292)=1,2,IF(WEEKDAY(B3292)=7,1,0))))))</f>
        <v>3</v>
      </c>
      <c r="U3292" s="781">
        <f>VLOOKUP(C3292,METADATA!$A$5:$H$29,IF(E3292="HI",2,IF(E3292="LO",6,10))+IF(S3292=1,2,IF(D3292=7,1,(IF(WEEKDAY(B3292)=1,2,IF(WEEKDAY(B3292)=7,1,0))))))</f>
        <v>3</v>
      </c>
    </row>
    <row r="3293" spans="2:21" ht="13.95" customHeight="1" x14ac:dyDescent="0.25">
      <c r="B3293" s="784">
        <f t="shared" si="155"/>
        <v>45520</v>
      </c>
      <c r="C3293" s="785">
        <v>1</v>
      </c>
      <c r="D3293" s="786">
        <f>IFERROR((INDEX(METADATA!$T$2:$T$20,MATCH(B3293,METADATA!$S$2:$S$20,0))),0)</f>
        <v>0</v>
      </c>
      <c r="E3293" s="785" t="str">
        <f t="shared" si="153"/>
        <v>HI</v>
      </c>
      <c r="F3293" s="786">
        <f>VLOOKUP(C3293,METADATA!$A$5:$H$29,IF(E3293="HI",2,IF(E3293="LO",6,10))+IF(D3293=1,2,IF(D3293=7,1,(IF(WEEKDAY(B3293)=1,2,IF(WEEKDAY(B3293)=7,1,0))))))</f>
        <v>3</v>
      </c>
      <c r="G3293" s="786">
        <f>VLOOKUP(C3293,METADATA!$J$5:$Q$29,IF(E3293="HI",2,IF(E3293="LO",6,10))+IF(D3293=1,2,IF(D3293=7,1,(IF(WEEKDAY(B3293)=1,2,IF(WEEKDAY(B3293)=7,1,0))))))</f>
        <v>3</v>
      </c>
      <c r="H3293" s="787">
        <v>9323.25</v>
      </c>
      <c r="I3293" s="788">
        <v>4008.6125183105469</v>
      </c>
      <c r="K3293" s="795">
        <v>0</v>
      </c>
      <c r="M3293" s="798">
        <f t="shared" si="154"/>
        <v>10148.495695641597</v>
      </c>
      <c r="N3293" s="303"/>
      <c r="S3293" s="786">
        <v>0</v>
      </c>
      <c r="T3293" s="781">
        <f>VLOOKUP(C3293,METADATA!$J$5:$Q$29,IF(E3293="HI",2,IF(E3293="LO",6,10))+IF(S3293=1,2,IF(D3293=7,1,(IF(WEEKDAY(B3293)=1,2,IF(WEEKDAY(B3293)=7,1,0))))))</f>
        <v>3</v>
      </c>
      <c r="U3293" s="781">
        <f>VLOOKUP(C3293,METADATA!$A$5:$H$29,IF(E3293="HI",2,IF(E3293="LO",6,10))+IF(S3293=1,2,IF(D3293=7,1,(IF(WEEKDAY(B3293)=1,2,IF(WEEKDAY(B3293)=7,1,0))))))</f>
        <v>3</v>
      </c>
    </row>
    <row r="3294" spans="2:21" ht="13.95" customHeight="1" x14ac:dyDescent="0.25">
      <c r="B3294" s="784">
        <f t="shared" si="155"/>
        <v>45520</v>
      </c>
      <c r="C3294" s="785">
        <v>2</v>
      </c>
      <c r="D3294" s="786">
        <f>IFERROR((INDEX(METADATA!$T$2:$T$20,MATCH(B3294,METADATA!$S$2:$S$20,0))),0)</f>
        <v>0</v>
      </c>
      <c r="E3294" s="785" t="str">
        <f t="shared" si="153"/>
        <v>HI</v>
      </c>
      <c r="F3294" s="786">
        <f>VLOOKUP(C3294,METADATA!$A$5:$H$29,IF(E3294="HI",2,IF(E3294="LO",6,10))+IF(D3294=1,2,IF(D3294=7,1,(IF(WEEKDAY(B3294)=1,2,IF(WEEKDAY(B3294)=7,1,0))))))</f>
        <v>3</v>
      </c>
      <c r="G3294" s="786">
        <f>VLOOKUP(C3294,METADATA!$J$5:$Q$29,IF(E3294="HI",2,IF(E3294="LO",6,10))+IF(D3294=1,2,IF(D3294=7,1,(IF(WEEKDAY(B3294)=1,2,IF(WEEKDAY(B3294)=7,1,0))))))</f>
        <v>3</v>
      </c>
      <c r="H3294" s="787">
        <v>9431.75</v>
      </c>
      <c r="I3294" s="788">
        <v>2666.9249572753906</v>
      </c>
      <c r="K3294" s="795">
        <v>0</v>
      </c>
      <c r="M3294" s="798">
        <f t="shared" si="154"/>
        <v>9801.5507339521719</v>
      </c>
      <c r="N3294" s="303"/>
      <c r="S3294" s="786">
        <v>0</v>
      </c>
      <c r="T3294" s="781">
        <f>VLOOKUP(C3294,METADATA!$J$5:$Q$29,IF(E3294="HI",2,IF(E3294="LO",6,10))+IF(S3294=1,2,IF(D3294=7,1,(IF(WEEKDAY(B3294)=1,2,IF(WEEKDAY(B3294)=7,1,0))))))</f>
        <v>3</v>
      </c>
      <c r="U3294" s="781">
        <f>VLOOKUP(C3294,METADATA!$A$5:$H$29,IF(E3294="HI",2,IF(E3294="LO",6,10))+IF(S3294=1,2,IF(D3294=7,1,(IF(WEEKDAY(B3294)=1,2,IF(WEEKDAY(B3294)=7,1,0))))))</f>
        <v>3</v>
      </c>
    </row>
    <row r="3295" spans="2:21" ht="13.95" customHeight="1" x14ac:dyDescent="0.25">
      <c r="B3295" s="784">
        <f t="shared" si="155"/>
        <v>45520</v>
      </c>
      <c r="C3295" s="785">
        <v>3</v>
      </c>
      <c r="D3295" s="786">
        <f>IFERROR((INDEX(METADATA!$T$2:$T$20,MATCH(B3295,METADATA!$S$2:$S$20,0))),0)</f>
        <v>0</v>
      </c>
      <c r="E3295" s="785" t="str">
        <f t="shared" si="153"/>
        <v>HI</v>
      </c>
      <c r="F3295" s="786">
        <f>VLOOKUP(C3295,METADATA!$A$5:$H$29,IF(E3295="HI",2,IF(E3295="LO",6,10))+IF(D3295=1,2,IF(D3295=7,1,(IF(WEEKDAY(B3295)=1,2,IF(WEEKDAY(B3295)=7,1,0))))))</f>
        <v>3</v>
      </c>
      <c r="G3295" s="786">
        <f>VLOOKUP(C3295,METADATA!$J$5:$Q$29,IF(E3295="HI",2,IF(E3295="LO",6,10))+IF(D3295=1,2,IF(D3295=7,1,(IF(WEEKDAY(B3295)=1,2,IF(WEEKDAY(B3295)=7,1,0))))))</f>
        <v>3</v>
      </c>
      <c r="H3295" s="787">
        <v>9625.75</v>
      </c>
      <c r="I3295" s="788">
        <v>1607.3275232315063</v>
      </c>
      <c r="K3295" s="795">
        <v>0</v>
      </c>
      <c r="M3295" s="798">
        <f t="shared" si="154"/>
        <v>9759.0247888524973</v>
      </c>
      <c r="N3295" s="303"/>
      <c r="S3295" s="786">
        <v>0</v>
      </c>
      <c r="T3295" s="781">
        <f>VLOOKUP(C3295,METADATA!$J$5:$Q$29,IF(E3295="HI",2,IF(E3295="LO",6,10))+IF(S3295=1,2,IF(D3295=7,1,(IF(WEEKDAY(B3295)=1,2,IF(WEEKDAY(B3295)=7,1,0))))))</f>
        <v>3</v>
      </c>
      <c r="U3295" s="781">
        <f>VLOOKUP(C3295,METADATA!$A$5:$H$29,IF(E3295="HI",2,IF(E3295="LO",6,10))+IF(S3295=1,2,IF(D3295=7,1,(IF(WEEKDAY(B3295)=1,2,IF(WEEKDAY(B3295)=7,1,0))))))</f>
        <v>3</v>
      </c>
    </row>
    <row r="3296" spans="2:21" ht="13.95" customHeight="1" x14ac:dyDescent="0.25">
      <c r="B3296" s="784">
        <f t="shared" si="155"/>
        <v>45520</v>
      </c>
      <c r="C3296" s="785">
        <v>4</v>
      </c>
      <c r="D3296" s="786">
        <f>IFERROR((INDEX(METADATA!$T$2:$T$20,MATCH(B3296,METADATA!$S$2:$S$20,0))),0)</f>
        <v>0</v>
      </c>
      <c r="E3296" s="785" t="str">
        <f t="shared" si="153"/>
        <v>HI</v>
      </c>
      <c r="F3296" s="786">
        <f>VLOOKUP(C3296,METADATA!$A$5:$H$29,IF(E3296="HI",2,IF(E3296="LO",6,10))+IF(D3296=1,2,IF(D3296=7,1,(IF(WEEKDAY(B3296)=1,2,IF(WEEKDAY(B3296)=7,1,0))))))</f>
        <v>3</v>
      </c>
      <c r="G3296" s="786">
        <f>VLOOKUP(C3296,METADATA!$J$5:$Q$29,IF(E3296="HI",2,IF(E3296="LO",6,10))+IF(D3296=1,2,IF(D3296=7,1,(IF(WEEKDAY(B3296)=1,2,IF(WEEKDAY(B3296)=7,1,0))))))</f>
        <v>3</v>
      </c>
      <c r="H3296" s="787">
        <v>10572</v>
      </c>
      <c r="I3296" s="788">
        <v>1471.7524719238281</v>
      </c>
      <c r="K3296" s="795">
        <v>0</v>
      </c>
      <c r="M3296" s="798">
        <f t="shared" si="154"/>
        <v>10673.951439772147</v>
      </c>
      <c r="N3296" s="303"/>
      <c r="S3296" s="786">
        <v>0</v>
      </c>
      <c r="T3296" s="781">
        <f>VLOOKUP(C3296,METADATA!$J$5:$Q$29,IF(E3296="HI",2,IF(E3296="LO",6,10))+IF(S3296=1,2,IF(D3296=7,1,(IF(WEEKDAY(B3296)=1,2,IF(WEEKDAY(B3296)=7,1,0))))))</f>
        <v>3</v>
      </c>
      <c r="U3296" s="781">
        <f>VLOOKUP(C3296,METADATA!$A$5:$H$29,IF(E3296="HI",2,IF(E3296="LO",6,10))+IF(S3296=1,2,IF(D3296=7,1,(IF(WEEKDAY(B3296)=1,2,IF(WEEKDAY(B3296)=7,1,0))))))</f>
        <v>3</v>
      </c>
    </row>
    <row r="3297" spans="2:21" ht="13.95" customHeight="1" x14ac:dyDescent="0.25">
      <c r="B3297" s="784">
        <f t="shared" si="155"/>
        <v>45520</v>
      </c>
      <c r="C3297" s="785">
        <v>5</v>
      </c>
      <c r="D3297" s="786">
        <f>IFERROR((INDEX(METADATA!$T$2:$T$20,MATCH(B3297,METADATA!$S$2:$S$20,0))),0)</f>
        <v>0</v>
      </c>
      <c r="E3297" s="785" t="str">
        <f t="shared" si="153"/>
        <v>HI</v>
      </c>
      <c r="F3297" s="786">
        <f>VLOOKUP(C3297,METADATA!$A$5:$H$29,IF(E3297="HI",2,IF(E3297="LO",6,10))+IF(D3297=1,2,IF(D3297=7,1,(IF(WEEKDAY(B3297)=1,2,IF(WEEKDAY(B3297)=7,1,0))))))</f>
        <v>3</v>
      </c>
      <c r="G3297" s="786">
        <f>VLOOKUP(C3297,METADATA!$J$5:$Q$29,IF(E3297="HI",2,IF(E3297="LO",6,10))+IF(D3297=1,2,IF(D3297=7,1,(IF(WEEKDAY(B3297)=1,2,IF(WEEKDAY(B3297)=7,1,0))))))</f>
        <v>3</v>
      </c>
      <c r="H3297" s="787">
        <v>12209.75</v>
      </c>
      <c r="I3297" s="788">
        <v>1381.6825256347656</v>
      </c>
      <c r="K3297" s="795">
        <v>655.27499999999998</v>
      </c>
      <c r="M3297" s="798">
        <f t="shared" si="154"/>
        <v>12287.678448923722</v>
      </c>
      <c r="N3297" s="303"/>
      <c r="S3297" s="786">
        <v>0</v>
      </c>
      <c r="T3297" s="781">
        <f>VLOOKUP(C3297,METADATA!$J$5:$Q$29,IF(E3297="HI",2,IF(E3297="LO",6,10))+IF(S3297=1,2,IF(D3297=7,1,(IF(WEEKDAY(B3297)=1,2,IF(WEEKDAY(B3297)=7,1,0))))))</f>
        <v>3</v>
      </c>
      <c r="U3297" s="781">
        <f>VLOOKUP(C3297,METADATA!$A$5:$H$29,IF(E3297="HI",2,IF(E3297="LO",6,10))+IF(S3297=1,2,IF(D3297=7,1,(IF(WEEKDAY(B3297)=1,2,IF(WEEKDAY(B3297)=7,1,0))))))</f>
        <v>3</v>
      </c>
    </row>
    <row r="3298" spans="2:21" ht="13.95" customHeight="1" x14ac:dyDescent="0.25">
      <c r="B3298" s="784">
        <f t="shared" si="155"/>
        <v>45520</v>
      </c>
      <c r="C3298" s="785">
        <v>6</v>
      </c>
      <c r="D3298" s="786">
        <f>IFERROR((INDEX(METADATA!$T$2:$T$20,MATCH(B3298,METADATA!$S$2:$S$20,0))),0)</f>
        <v>0</v>
      </c>
      <c r="E3298" s="785" t="str">
        <f t="shared" si="153"/>
        <v>HI</v>
      </c>
      <c r="F3298" s="786">
        <f>VLOOKUP(C3298,METADATA!$A$5:$H$29,IF(E3298="HI",2,IF(E3298="LO",6,10))+IF(D3298=1,2,IF(D3298=7,1,(IF(WEEKDAY(B3298)=1,2,IF(WEEKDAY(B3298)=7,1,0))))))</f>
        <v>1</v>
      </c>
      <c r="G3298" s="786">
        <f>VLOOKUP(C3298,METADATA!$J$5:$Q$29,IF(E3298="HI",2,IF(E3298="LO",6,10))+IF(D3298=1,2,IF(D3298=7,1,(IF(WEEKDAY(B3298)=1,2,IF(WEEKDAY(B3298)=7,1,0))))))</f>
        <v>1</v>
      </c>
      <c r="H3298" s="787">
        <v>13826.75</v>
      </c>
      <c r="I3298" s="788">
        <v>1397.0124816894531</v>
      </c>
      <c r="K3298" s="795">
        <v>779.6875</v>
      </c>
      <c r="M3298" s="798">
        <f t="shared" si="154"/>
        <v>13897.145729843094</v>
      </c>
      <c r="N3298" s="303"/>
      <c r="S3298" s="786">
        <v>0</v>
      </c>
      <c r="T3298" s="781">
        <f>VLOOKUP(C3298,METADATA!$J$5:$Q$29,IF(E3298="HI",2,IF(E3298="LO",6,10))+IF(S3298=1,2,IF(D3298=7,1,(IF(WEEKDAY(B3298)=1,2,IF(WEEKDAY(B3298)=7,1,0))))))</f>
        <v>1</v>
      </c>
      <c r="U3298" s="781">
        <f>VLOOKUP(C3298,METADATA!$A$5:$H$29,IF(E3298="HI",2,IF(E3298="LO",6,10))+IF(S3298=1,2,IF(D3298=7,1,(IF(WEEKDAY(B3298)=1,2,IF(WEEKDAY(B3298)=7,1,0))))))</f>
        <v>1</v>
      </c>
    </row>
    <row r="3299" spans="2:21" ht="13.95" customHeight="1" x14ac:dyDescent="0.25">
      <c r="B3299" s="784">
        <f t="shared" si="155"/>
        <v>45520</v>
      </c>
      <c r="C3299" s="785">
        <v>7</v>
      </c>
      <c r="D3299" s="786">
        <f>IFERROR((INDEX(METADATA!$T$2:$T$20,MATCH(B3299,METADATA!$S$2:$S$20,0))),0)</f>
        <v>0</v>
      </c>
      <c r="E3299" s="785" t="str">
        <f t="shared" si="153"/>
        <v>HI</v>
      </c>
      <c r="F3299" s="786">
        <f>VLOOKUP(C3299,METADATA!$A$5:$H$29,IF(E3299="HI",2,IF(E3299="LO",6,10))+IF(D3299=1,2,IF(D3299=7,1,(IF(WEEKDAY(B3299)=1,2,IF(WEEKDAY(B3299)=7,1,0))))))</f>
        <v>1</v>
      </c>
      <c r="G3299" s="786">
        <f>VLOOKUP(C3299,METADATA!$J$5:$Q$29,IF(E3299="HI",2,IF(E3299="LO",6,10))+IF(D3299=1,2,IF(D3299=7,1,(IF(WEEKDAY(B3299)=1,2,IF(WEEKDAY(B3299)=7,1,0))))))</f>
        <v>1</v>
      </c>
      <c r="H3299" s="787">
        <v>14379.5</v>
      </c>
      <c r="I3299" s="788">
        <v>1407.7474975585938</v>
      </c>
      <c r="K3299" s="795">
        <v>844.33749999999998</v>
      </c>
      <c r="M3299" s="798">
        <f t="shared" si="154"/>
        <v>14448.244643100506</v>
      </c>
      <c r="N3299" s="303"/>
      <c r="S3299" s="786">
        <v>0</v>
      </c>
      <c r="T3299" s="781">
        <f>VLOOKUP(C3299,METADATA!$J$5:$Q$29,IF(E3299="HI",2,IF(E3299="LO",6,10))+IF(S3299=1,2,IF(D3299=7,1,(IF(WEEKDAY(B3299)=1,2,IF(WEEKDAY(B3299)=7,1,0))))))</f>
        <v>1</v>
      </c>
      <c r="U3299" s="781">
        <f>VLOOKUP(C3299,METADATA!$A$5:$H$29,IF(E3299="HI",2,IF(E3299="LO",6,10))+IF(S3299=1,2,IF(D3299=7,1,(IF(WEEKDAY(B3299)=1,2,IF(WEEKDAY(B3299)=7,1,0))))))</f>
        <v>1</v>
      </c>
    </row>
    <row r="3300" spans="2:21" ht="13.95" customHeight="1" x14ac:dyDescent="0.25">
      <c r="B3300" s="784">
        <f t="shared" si="155"/>
        <v>45520</v>
      </c>
      <c r="C3300" s="785">
        <v>8</v>
      </c>
      <c r="D3300" s="786">
        <f>IFERROR((INDEX(METADATA!$T$2:$T$20,MATCH(B3300,METADATA!$S$2:$S$20,0))),0)</f>
        <v>0</v>
      </c>
      <c r="E3300" s="785" t="str">
        <f t="shared" si="153"/>
        <v>HI</v>
      </c>
      <c r="F3300" s="786">
        <f>VLOOKUP(C3300,METADATA!$A$5:$H$29,IF(E3300="HI",2,IF(E3300="LO",6,10))+IF(D3300=1,2,IF(D3300=7,1,(IF(WEEKDAY(B3300)=1,2,IF(WEEKDAY(B3300)=7,1,0))))))</f>
        <v>2</v>
      </c>
      <c r="G3300" s="786">
        <f>VLOOKUP(C3300,METADATA!$J$5:$Q$29,IF(E3300="HI",2,IF(E3300="LO",6,10))+IF(D3300=1,2,IF(D3300=7,1,(IF(WEEKDAY(B3300)=1,2,IF(WEEKDAY(B3300)=7,1,0))))))</f>
        <v>1</v>
      </c>
      <c r="H3300" s="787">
        <v>16165.5</v>
      </c>
      <c r="I3300" s="788">
        <v>1395.1424865722656</v>
      </c>
      <c r="K3300" s="795">
        <v>882.38750000000005</v>
      </c>
      <c r="M3300" s="798">
        <f t="shared" si="154"/>
        <v>16225.591293011144</v>
      </c>
      <c r="N3300" s="303"/>
      <c r="S3300" s="786">
        <v>0</v>
      </c>
      <c r="T3300" s="781">
        <f>VLOOKUP(C3300,METADATA!$J$5:$Q$29,IF(E3300="HI",2,IF(E3300="LO",6,10))+IF(S3300=1,2,IF(D3300=7,1,(IF(WEEKDAY(B3300)=1,2,IF(WEEKDAY(B3300)=7,1,0))))))</f>
        <v>1</v>
      </c>
      <c r="U3300" s="781">
        <f>VLOOKUP(C3300,METADATA!$A$5:$H$29,IF(E3300="HI",2,IF(E3300="LO",6,10))+IF(S3300=1,2,IF(D3300=7,1,(IF(WEEKDAY(B3300)=1,2,IF(WEEKDAY(B3300)=7,1,0))))))</f>
        <v>2</v>
      </c>
    </row>
    <row r="3301" spans="2:21" ht="13.95" customHeight="1" x14ac:dyDescent="0.25">
      <c r="B3301" s="784">
        <f t="shared" si="155"/>
        <v>45520</v>
      </c>
      <c r="C3301" s="785">
        <v>9</v>
      </c>
      <c r="D3301" s="786">
        <f>IFERROR((INDEX(METADATA!$T$2:$T$20,MATCH(B3301,METADATA!$S$2:$S$20,0))),0)</f>
        <v>0</v>
      </c>
      <c r="E3301" s="785" t="str">
        <f t="shared" si="153"/>
        <v>HI</v>
      </c>
      <c r="F3301" s="786">
        <f>VLOOKUP(C3301,METADATA!$A$5:$H$29,IF(E3301="HI",2,IF(E3301="LO",6,10))+IF(D3301=1,2,IF(D3301=7,1,(IF(WEEKDAY(B3301)=1,2,IF(WEEKDAY(B3301)=7,1,0))))))</f>
        <v>2</v>
      </c>
      <c r="G3301" s="786">
        <f>VLOOKUP(C3301,METADATA!$J$5:$Q$29,IF(E3301="HI",2,IF(E3301="LO",6,10))+IF(D3301=1,2,IF(D3301=7,1,(IF(WEEKDAY(B3301)=1,2,IF(WEEKDAY(B3301)=7,1,0))))))</f>
        <v>2</v>
      </c>
      <c r="H3301" s="787">
        <v>16661.75</v>
      </c>
      <c r="I3301" s="788">
        <v>1383.1925048828125</v>
      </c>
      <c r="K3301" s="795">
        <v>877.73749999999995</v>
      </c>
      <c r="M3301" s="798">
        <f t="shared" si="154"/>
        <v>16719.065002806346</v>
      </c>
      <c r="N3301" s="303"/>
      <c r="S3301" s="786">
        <v>0</v>
      </c>
      <c r="T3301" s="781">
        <f>VLOOKUP(C3301,METADATA!$J$5:$Q$29,IF(E3301="HI",2,IF(E3301="LO",6,10))+IF(S3301=1,2,IF(D3301=7,1,(IF(WEEKDAY(B3301)=1,2,IF(WEEKDAY(B3301)=7,1,0))))))</f>
        <v>2</v>
      </c>
      <c r="U3301" s="781">
        <f>VLOOKUP(C3301,METADATA!$A$5:$H$29,IF(E3301="HI",2,IF(E3301="LO",6,10))+IF(S3301=1,2,IF(D3301=7,1,(IF(WEEKDAY(B3301)=1,2,IF(WEEKDAY(B3301)=7,1,0))))))</f>
        <v>2</v>
      </c>
    </row>
    <row r="3302" spans="2:21" ht="13.95" customHeight="1" x14ac:dyDescent="0.25">
      <c r="B3302" s="784">
        <f t="shared" si="155"/>
        <v>45520</v>
      </c>
      <c r="C3302" s="785">
        <v>10</v>
      </c>
      <c r="D3302" s="786">
        <f>IFERROR((INDEX(METADATA!$T$2:$T$20,MATCH(B3302,METADATA!$S$2:$S$20,0))),0)</f>
        <v>0</v>
      </c>
      <c r="E3302" s="785" t="str">
        <f t="shared" si="153"/>
        <v>HI</v>
      </c>
      <c r="F3302" s="786">
        <f>VLOOKUP(C3302,METADATA!$A$5:$H$29,IF(E3302="HI",2,IF(E3302="LO",6,10))+IF(D3302=1,2,IF(D3302=7,1,(IF(WEEKDAY(B3302)=1,2,IF(WEEKDAY(B3302)=7,1,0))))))</f>
        <v>2</v>
      </c>
      <c r="G3302" s="786">
        <f>VLOOKUP(C3302,METADATA!$J$5:$Q$29,IF(E3302="HI",2,IF(E3302="LO",6,10))+IF(D3302=1,2,IF(D3302=7,1,(IF(WEEKDAY(B3302)=1,2,IF(WEEKDAY(B3302)=7,1,0))))))</f>
        <v>2</v>
      </c>
      <c r="H3302" s="787">
        <v>16354.75</v>
      </c>
      <c r="I3302" s="788">
        <v>1404.9375</v>
      </c>
      <c r="K3302" s="795">
        <v>870.51250000000005</v>
      </c>
      <c r="M3302" s="798">
        <f t="shared" si="154"/>
        <v>16414.983915356308</v>
      </c>
      <c r="N3302" s="303"/>
      <c r="S3302" s="786">
        <v>0</v>
      </c>
      <c r="T3302" s="781">
        <f>VLOOKUP(C3302,METADATA!$J$5:$Q$29,IF(E3302="HI",2,IF(E3302="LO",6,10))+IF(S3302=1,2,IF(D3302=7,1,(IF(WEEKDAY(B3302)=1,2,IF(WEEKDAY(B3302)=7,1,0))))))</f>
        <v>2</v>
      </c>
      <c r="U3302" s="781">
        <f>VLOOKUP(C3302,METADATA!$A$5:$H$29,IF(E3302="HI",2,IF(E3302="LO",6,10))+IF(S3302=1,2,IF(D3302=7,1,(IF(WEEKDAY(B3302)=1,2,IF(WEEKDAY(B3302)=7,1,0))))))</f>
        <v>2</v>
      </c>
    </row>
    <row r="3303" spans="2:21" ht="13.95" customHeight="1" x14ac:dyDescent="0.25">
      <c r="B3303" s="784">
        <f t="shared" si="155"/>
        <v>45520</v>
      </c>
      <c r="C3303" s="785">
        <v>11</v>
      </c>
      <c r="D3303" s="786">
        <f>IFERROR((INDEX(METADATA!$T$2:$T$20,MATCH(B3303,METADATA!$S$2:$S$20,0))),0)</f>
        <v>0</v>
      </c>
      <c r="E3303" s="785" t="str">
        <f t="shared" si="153"/>
        <v>HI</v>
      </c>
      <c r="F3303" s="786">
        <f>VLOOKUP(C3303,METADATA!$A$5:$H$29,IF(E3303="HI",2,IF(E3303="LO",6,10))+IF(D3303=1,2,IF(D3303=7,1,(IF(WEEKDAY(B3303)=1,2,IF(WEEKDAY(B3303)=7,1,0))))))</f>
        <v>2</v>
      </c>
      <c r="G3303" s="786">
        <f>VLOOKUP(C3303,METADATA!$J$5:$Q$29,IF(E3303="HI",2,IF(E3303="LO",6,10))+IF(D3303=1,2,IF(D3303=7,1,(IF(WEEKDAY(B3303)=1,2,IF(WEEKDAY(B3303)=7,1,0))))))</f>
        <v>2</v>
      </c>
      <c r="H3303" s="787">
        <v>16647.25</v>
      </c>
      <c r="I3303" s="788">
        <v>1376.4949951171875</v>
      </c>
      <c r="K3303" s="795">
        <v>865.8125</v>
      </c>
      <c r="M3303" s="798">
        <f t="shared" si="154"/>
        <v>16704.061513119577</v>
      </c>
      <c r="N3303" s="303"/>
      <c r="S3303" s="786">
        <v>0</v>
      </c>
      <c r="T3303" s="781">
        <f>VLOOKUP(C3303,METADATA!$J$5:$Q$29,IF(E3303="HI",2,IF(E3303="LO",6,10))+IF(S3303=1,2,IF(D3303=7,1,(IF(WEEKDAY(B3303)=1,2,IF(WEEKDAY(B3303)=7,1,0))))))</f>
        <v>2</v>
      </c>
      <c r="U3303" s="781">
        <f>VLOOKUP(C3303,METADATA!$A$5:$H$29,IF(E3303="HI",2,IF(E3303="LO",6,10))+IF(S3303=1,2,IF(D3303=7,1,(IF(WEEKDAY(B3303)=1,2,IF(WEEKDAY(B3303)=7,1,0))))))</f>
        <v>2</v>
      </c>
    </row>
    <row r="3304" spans="2:21" ht="13.95" customHeight="1" x14ac:dyDescent="0.25">
      <c r="B3304" s="784">
        <f t="shared" si="155"/>
        <v>45520</v>
      </c>
      <c r="C3304" s="785">
        <v>12</v>
      </c>
      <c r="D3304" s="786">
        <f>IFERROR((INDEX(METADATA!$T$2:$T$20,MATCH(B3304,METADATA!$S$2:$S$20,0))),0)</f>
        <v>0</v>
      </c>
      <c r="E3304" s="785" t="str">
        <f t="shared" si="153"/>
        <v>HI</v>
      </c>
      <c r="F3304" s="786">
        <f>VLOOKUP(C3304,METADATA!$A$5:$H$29,IF(E3304="HI",2,IF(E3304="LO",6,10))+IF(D3304=1,2,IF(D3304=7,1,(IF(WEEKDAY(B3304)=1,2,IF(WEEKDAY(B3304)=7,1,0))))))</f>
        <v>2</v>
      </c>
      <c r="G3304" s="786">
        <f>VLOOKUP(C3304,METADATA!$J$5:$Q$29,IF(E3304="HI",2,IF(E3304="LO",6,10))+IF(D3304=1,2,IF(D3304=7,1,(IF(WEEKDAY(B3304)=1,2,IF(WEEKDAY(B3304)=7,1,0))))))</f>
        <v>2</v>
      </c>
      <c r="H3304" s="787">
        <v>16385.75</v>
      </c>
      <c r="I3304" s="788">
        <v>1375.5599670410156</v>
      </c>
      <c r="K3304" s="795">
        <v>834.63750000000005</v>
      </c>
      <c r="M3304" s="798">
        <f t="shared" si="154"/>
        <v>16443.38676445415</v>
      </c>
      <c r="N3304" s="303"/>
      <c r="S3304" s="786">
        <v>0</v>
      </c>
      <c r="T3304" s="781">
        <f>VLOOKUP(C3304,METADATA!$J$5:$Q$29,IF(E3304="HI",2,IF(E3304="LO",6,10))+IF(S3304=1,2,IF(D3304=7,1,(IF(WEEKDAY(B3304)=1,2,IF(WEEKDAY(B3304)=7,1,0))))))</f>
        <v>2</v>
      </c>
      <c r="U3304" s="781">
        <f>VLOOKUP(C3304,METADATA!$A$5:$H$29,IF(E3304="HI",2,IF(E3304="LO",6,10))+IF(S3304=1,2,IF(D3304=7,1,(IF(WEEKDAY(B3304)=1,2,IF(WEEKDAY(B3304)=7,1,0))))))</f>
        <v>2</v>
      </c>
    </row>
    <row r="3305" spans="2:21" ht="13.95" customHeight="1" x14ac:dyDescent="0.25">
      <c r="B3305" s="784">
        <f t="shared" si="155"/>
        <v>45520</v>
      </c>
      <c r="C3305" s="785">
        <v>13</v>
      </c>
      <c r="D3305" s="786">
        <f>IFERROR((INDEX(METADATA!$T$2:$T$20,MATCH(B3305,METADATA!$S$2:$S$20,0))),0)</f>
        <v>0</v>
      </c>
      <c r="E3305" s="785" t="str">
        <f t="shared" si="153"/>
        <v>HI</v>
      </c>
      <c r="F3305" s="786">
        <f>VLOOKUP(C3305,METADATA!$A$5:$H$29,IF(E3305="HI",2,IF(E3305="LO",6,10))+IF(D3305=1,2,IF(D3305=7,1,(IF(WEEKDAY(B3305)=1,2,IF(WEEKDAY(B3305)=7,1,0))))))</f>
        <v>2</v>
      </c>
      <c r="G3305" s="786">
        <f>VLOOKUP(C3305,METADATA!$J$5:$Q$29,IF(E3305="HI",2,IF(E3305="LO",6,10))+IF(D3305=1,2,IF(D3305=7,1,(IF(WEEKDAY(B3305)=1,2,IF(WEEKDAY(B3305)=7,1,0))))))</f>
        <v>2</v>
      </c>
      <c r="H3305" s="787">
        <v>16065.5</v>
      </c>
      <c r="I3305" s="788">
        <v>1477.8000183105469</v>
      </c>
      <c r="K3305" s="795">
        <v>847.33749999999998</v>
      </c>
      <c r="M3305" s="798">
        <f t="shared" si="154"/>
        <v>16133.325235180708</v>
      </c>
      <c r="N3305" s="303"/>
      <c r="S3305" s="786">
        <v>0</v>
      </c>
      <c r="T3305" s="781">
        <f>VLOOKUP(C3305,METADATA!$J$5:$Q$29,IF(E3305="HI",2,IF(E3305="LO",6,10))+IF(S3305=1,2,IF(D3305=7,1,(IF(WEEKDAY(B3305)=1,2,IF(WEEKDAY(B3305)=7,1,0))))))</f>
        <v>2</v>
      </c>
      <c r="U3305" s="781">
        <f>VLOOKUP(C3305,METADATA!$A$5:$H$29,IF(E3305="HI",2,IF(E3305="LO",6,10))+IF(S3305=1,2,IF(D3305=7,1,(IF(WEEKDAY(B3305)=1,2,IF(WEEKDAY(B3305)=7,1,0))))))</f>
        <v>2</v>
      </c>
    </row>
    <row r="3306" spans="2:21" ht="13.95" customHeight="1" x14ac:dyDescent="0.25">
      <c r="B3306" s="784">
        <f t="shared" si="155"/>
        <v>45520</v>
      </c>
      <c r="C3306" s="785">
        <v>14</v>
      </c>
      <c r="D3306" s="786">
        <f>IFERROR((INDEX(METADATA!$T$2:$T$20,MATCH(B3306,METADATA!$S$2:$S$20,0))),0)</f>
        <v>0</v>
      </c>
      <c r="E3306" s="785" t="str">
        <f t="shared" si="153"/>
        <v>HI</v>
      </c>
      <c r="F3306" s="786">
        <f>VLOOKUP(C3306,METADATA!$A$5:$H$29,IF(E3306="HI",2,IF(E3306="LO",6,10))+IF(D3306=1,2,IF(D3306=7,1,(IF(WEEKDAY(B3306)=1,2,IF(WEEKDAY(B3306)=7,1,0))))))</f>
        <v>2</v>
      </c>
      <c r="G3306" s="786">
        <f>VLOOKUP(C3306,METADATA!$J$5:$Q$29,IF(E3306="HI",2,IF(E3306="LO",6,10))+IF(D3306=1,2,IF(D3306=7,1,(IF(WEEKDAY(B3306)=1,2,IF(WEEKDAY(B3306)=7,1,0))))))</f>
        <v>2</v>
      </c>
      <c r="H3306" s="787">
        <v>15969.75</v>
      </c>
      <c r="I3306" s="788">
        <v>1534.7524719238281</v>
      </c>
      <c r="K3306" s="795">
        <v>851.61249999999995</v>
      </c>
      <c r="M3306" s="798">
        <f t="shared" si="154"/>
        <v>16043.328214948926</v>
      </c>
      <c r="N3306" s="303"/>
      <c r="S3306" s="786">
        <v>0</v>
      </c>
      <c r="T3306" s="781">
        <f>VLOOKUP(C3306,METADATA!$J$5:$Q$29,IF(E3306="HI",2,IF(E3306="LO",6,10))+IF(S3306=1,2,IF(D3306=7,1,(IF(WEEKDAY(B3306)=1,2,IF(WEEKDAY(B3306)=7,1,0))))))</f>
        <v>2</v>
      </c>
      <c r="U3306" s="781">
        <f>VLOOKUP(C3306,METADATA!$A$5:$H$29,IF(E3306="HI",2,IF(E3306="LO",6,10))+IF(S3306=1,2,IF(D3306=7,1,(IF(WEEKDAY(B3306)=1,2,IF(WEEKDAY(B3306)=7,1,0))))))</f>
        <v>2</v>
      </c>
    </row>
    <row r="3307" spans="2:21" ht="13.95" customHeight="1" x14ac:dyDescent="0.25">
      <c r="B3307" s="784">
        <f t="shared" si="155"/>
        <v>45520</v>
      </c>
      <c r="C3307" s="785">
        <v>15</v>
      </c>
      <c r="D3307" s="786">
        <f>IFERROR((INDEX(METADATA!$T$2:$T$20,MATCH(B3307,METADATA!$S$2:$S$20,0))),0)</f>
        <v>0</v>
      </c>
      <c r="E3307" s="785" t="str">
        <f t="shared" si="153"/>
        <v>HI</v>
      </c>
      <c r="F3307" s="786">
        <f>VLOOKUP(C3307,METADATA!$A$5:$H$29,IF(E3307="HI",2,IF(E3307="LO",6,10))+IF(D3307=1,2,IF(D3307=7,1,(IF(WEEKDAY(B3307)=1,2,IF(WEEKDAY(B3307)=7,1,0))))))</f>
        <v>2</v>
      </c>
      <c r="G3307" s="786">
        <f>VLOOKUP(C3307,METADATA!$J$5:$Q$29,IF(E3307="HI",2,IF(E3307="LO",6,10))+IF(D3307=1,2,IF(D3307=7,1,(IF(WEEKDAY(B3307)=1,2,IF(WEEKDAY(B3307)=7,1,0))))))</f>
        <v>2</v>
      </c>
      <c r="H3307" s="787">
        <v>15560.75</v>
      </c>
      <c r="I3307" s="788">
        <v>1443.6700134277344</v>
      </c>
      <c r="K3307" s="795">
        <v>856.5</v>
      </c>
      <c r="M3307" s="798">
        <f t="shared" si="154"/>
        <v>15627.575745142636</v>
      </c>
      <c r="N3307" s="303"/>
      <c r="S3307" s="786">
        <v>0</v>
      </c>
      <c r="T3307" s="781">
        <f>VLOOKUP(C3307,METADATA!$J$5:$Q$29,IF(E3307="HI",2,IF(E3307="LO",6,10))+IF(S3307=1,2,IF(D3307=7,1,(IF(WEEKDAY(B3307)=1,2,IF(WEEKDAY(B3307)=7,1,0))))))</f>
        <v>2</v>
      </c>
      <c r="U3307" s="781">
        <f>VLOOKUP(C3307,METADATA!$A$5:$H$29,IF(E3307="HI",2,IF(E3307="LO",6,10))+IF(S3307=1,2,IF(D3307=7,1,(IF(WEEKDAY(B3307)=1,2,IF(WEEKDAY(B3307)=7,1,0))))))</f>
        <v>2</v>
      </c>
    </row>
    <row r="3308" spans="2:21" ht="13.95" customHeight="1" x14ac:dyDescent="0.25">
      <c r="B3308" s="784">
        <f t="shared" si="155"/>
        <v>45520</v>
      </c>
      <c r="C3308" s="785">
        <v>16</v>
      </c>
      <c r="D3308" s="786">
        <f>IFERROR((INDEX(METADATA!$T$2:$T$20,MATCH(B3308,METADATA!$S$2:$S$20,0))),0)</f>
        <v>0</v>
      </c>
      <c r="E3308" s="785" t="str">
        <f t="shared" si="153"/>
        <v>HI</v>
      </c>
      <c r="F3308" s="786">
        <f>VLOOKUP(C3308,METADATA!$A$5:$H$29,IF(E3308="HI",2,IF(E3308="LO",6,10))+IF(D3308=1,2,IF(D3308=7,1,(IF(WEEKDAY(B3308)=1,2,IF(WEEKDAY(B3308)=7,1,0))))))</f>
        <v>2</v>
      </c>
      <c r="G3308" s="786">
        <f>VLOOKUP(C3308,METADATA!$J$5:$Q$29,IF(E3308="HI",2,IF(E3308="LO",6,10))+IF(D3308=1,2,IF(D3308=7,1,(IF(WEEKDAY(B3308)=1,2,IF(WEEKDAY(B3308)=7,1,0))))))</f>
        <v>2</v>
      </c>
      <c r="H3308" s="787">
        <v>14932.75</v>
      </c>
      <c r="I3308" s="788">
        <v>1359.8674926757813</v>
      </c>
      <c r="K3308" s="795">
        <v>824.32500000000005</v>
      </c>
      <c r="M3308" s="798">
        <f t="shared" si="154"/>
        <v>14994.541078677143</v>
      </c>
      <c r="N3308" s="303"/>
      <c r="S3308" s="786">
        <v>0</v>
      </c>
      <c r="T3308" s="781">
        <f>VLOOKUP(C3308,METADATA!$J$5:$Q$29,IF(E3308="HI",2,IF(E3308="LO",6,10))+IF(S3308=1,2,IF(D3308=7,1,(IF(WEEKDAY(B3308)=1,2,IF(WEEKDAY(B3308)=7,1,0))))))</f>
        <v>2</v>
      </c>
      <c r="U3308" s="781">
        <f>VLOOKUP(C3308,METADATA!$A$5:$H$29,IF(E3308="HI",2,IF(E3308="LO",6,10))+IF(S3308=1,2,IF(D3308=7,1,(IF(WEEKDAY(B3308)=1,2,IF(WEEKDAY(B3308)=7,1,0))))))</f>
        <v>2</v>
      </c>
    </row>
    <row r="3309" spans="2:21" ht="13.95" customHeight="1" x14ac:dyDescent="0.25">
      <c r="B3309" s="784">
        <f t="shared" si="155"/>
        <v>45520</v>
      </c>
      <c r="C3309" s="785">
        <v>17</v>
      </c>
      <c r="D3309" s="786">
        <f>IFERROR((INDEX(METADATA!$T$2:$T$20,MATCH(B3309,METADATA!$S$2:$S$20,0))),0)</f>
        <v>0</v>
      </c>
      <c r="E3309" s="785" t="str">
        <f t="shared" si="153"/>
        <v>HI</v>
      </c>
      <c r="F3309" s="786">
        <f>VLOOKUP(C3309,METADATA!$A$5:$H$29,IF(E3309="HI",2,IF(E3309="LO",6,10))+IF(D3309=1,2,IF(D3309=7,1,(IF(WEEKDAY(B3309)=1,2,IF(WEEKDAY(B3309)=7,1,0))))))</f>
        <v>1</v>
      </c>
      <c r="G3309" s="786">
        <f>VLOOKUP(C3309,METADATA!$J$5:$Q$29,IF(E3309="HI",2,IF(E3309="LO",6,10))+IF(D3309=1,2,IF(D3309=7,1,(IF(WEEKDAY(B3309)=1,2,IF(WEEKDAY(B3309)=7,1,0))))))</f>
        <v>1</v>
      </c>
      <c r="H3309" s="787">
        <v>14278</v>
      </c>
      <c r="I3309" s="788">
        <v>1346.1100158691406</v>
      </c>
      <c r="K3309" s="795">
        <v>882.73749999999995</v>
      </c>
      <c r="M3309" s="798">
        <f t="shared" si="154"/>
        <v>14341.314311276468</v>
      </c>
      <c r="N3309" s="303"/>
      <c r="S3309" s="786">
        <v>0</v>
      </c>
      <c r="T3309" s="781">
        <f>VLOOKUP(C3309,METADATA!$J$5:$Q$29,IF(E3309="HI",2,IF(E3309="LO",6,10))+IF(S3309=1,2,IF(D3309=7,1,(IF(WEEKDAY(B3309)=1,2,IF(WEEKDAY(B3309)=7,1,0))))))</f>
        <v>1</v>
      </c>
      <c r="U3309" s="781">
        <f>VLOOKUP(C3309,METADATA!$A$5:$H$29,IF(E3309="HI",2,IF(E3309="LO",6,10))+IF(S3309=1,2,IF(D3309=7,1,(IF(WEEKDAY(B3309)=1,2,IF(WEEKDAY(B3309)=7,1,0))))))</f>
        <v>1</v>
      </c>
    </row>
    <row r="3310" spans="2:21" ht="13.95" customHeight="1" x14ac:dyDescent="0.25">
      <c r="B3310" s="784">
        <f t="shared" si="155"/>
        <v>45520</v>
      </c>
      <c r="C3310" s="785">
        <v>18</v>
      </c>
      <c r="D3310" s="786">
        <f>IFERROR((INDEX(METADATA!$T$2:$T$20,MATCH(B3310,METADATA!$S$2:$S$20,0))),0)</f>
        <v>0</v>
      </c>
      <c r="E3310" s="785" t="str">
        <f t="shared" si="153"/>
        <v>HI</v>
      </c>
      <c r="F3310" s="786">
        <f>VLOOKUP(C3310,METADATA!$A$5:$H$29,IF(E3310="HI",2,IF(E3310="LO",6,10))+IF(D3310=1,2,IF(D3310=7,1,(IF(WEEKDAY(B3310)=1,2,IF(WEEKDAY(B3310)=7,1,0))))))</f>
        <v>1</v>
      </c>
      <c r="G3310" s="786">
        <f>VLOOKUP(C3310,METADATA!$J$5:$Q$29,IF(E3310="HI",2,IF(E3310="LO",6,10))+IF(D3310=1,2,IF(D3310=7,1,(IF(WEEKDAY(B3310)=1,2,IF(WEEKDAY(B3310)=7,1,0))))))</f>
        <v>1</v>
      </c>
      <c r="H3310" s="787">
        <v>13747</v>
      </c>
      <c r="I3310" s="788">
        <v>1312.1999816894531</v>
      </c>
      <c r="K3310" s="795">
        <v>0</v>
      </c>
      <c r="M3310" s="798">
        <f t="shared" si="154"/>
        <v>13809.485066140078</v>
      </c>
      <c r="N3310" s="303"/>
      <c r="S3310" s="786">
        <v>0</v>
      </c>
      <c r="T3310" s="781">
        <f>VLOOKUP(C3310,METADATA!$J$5:$Q$29,IF(E3310="HI",2,IF(E3310="LO",6,10))+IF(S3310=1,2,IF(D3310=7,1,(IF(WEEKDAY(B3310)=1,2,IF(WEEKDAY(B3310)=7,1,0))))))</f>
        <v>1</v>
      </c>
      <c r="U3310" s="781">
        <f>VLOOKUP(C3310,METADATA!$A$5:$H$29,IF(E3310="HI",2,IF(E3310="LO",6,10))+IF(S3310=1,2,IF(D3310=7,1,(IF(WEEKDAY(B3310)=1,2,IF(WEEKDAY(B3310)=7,1,0))))))</f>
        <v>1</v>
      </c>
    </row>
    <row r="3311" spans="2:21" ht="13.95" customHeight="1" x14ac:dyDescent="0.25">
      <c r="B3311" s="784">
        <f t="shared" si="155"/>
        <v>45520</v>
      </c>
      <c r="C3311" s="785">
        <v>19</v>
      </c>
      <c r="D3311" s="786">
        <f>IFERROR((INDEX(METADATA!$T$2:$T$20,MATCH(B3311,METADATA!$S$2:$S$20,0))),0)</f>
        <v>0</v>
      </c>
      <c r="E3311" s="785" t="str">
        <f t="shared" si="153"/>
        <v>HI</v>
      </c>
      <c r="F3311" s="786">
        <f>VLOOKUP(C3311,METADATA!$A$5:$H$29,IF(E3311="HI",2,IF(E3311="LO",6,10))+IF(D3311=1,2,IF(D3311=7,1,(IF(WEEKDAY(B3311)=1,2,IF(WEEKDAY(B3311)=7,1,0))))))</f>
        <v>1</v>
      </c>
      <c r="G3311" s="786">
        <f>VLOOKUP(C3311,METADATA!$J$5:$Q$29,IF(E3311="HI",2,IF(E3311="LO",6,10))+IF(D3311=1,2,IF(D3311=7,1,(IF(WEEKDAY(B3311)=1,2,IF(WEEKDAY(B3311)=7,1,0))))))</f>
        <v>2</v>
      </c>
      <c r="H3311" s="787">
        <v>13347.5</v>
      </c>
      <c r="I3311" s="788">
        <v>1290.5274963378906</v>
      </c>
      <c r="K3311" s="795">
        <v>0</v>
      </c>
      <c r="M3311" s="798">
        <f t="shared" si="154"/>
        <v>13409.743378186033</v>
      </c>
      <c r="N3311" s="303"/>
      <c r="S3311" s="786">
        <v>0</v>
      </c>
      <c r="T3311" s="781">
        <f>VLOOKUP(C3311,METADATA!$J$5:$Q$29,IF(E3311="HI",2,IF(E3311="LO",6,10))+IF(S3311=1,2,IF(D3311=7,1,(IF(WEEKDAY(B3311)=1,2,IF(WEEKDAY(B3311)=7,1,0))))))</f>
        <v>2</v>
      </c>
      <c r="U3311" s="781">
        <f>VLOOKUP(C3311,METADATA!$A$5:$H$29,IF(E3311="HI",2,IF(E3311="LO",6,10))+IF(S3311=1,2,IF(D3311=7,1,(IF(WEEKDAY(B3311)=1,2,IF(WEEKDAY(B3311)=7,1,0))))))</f>
        <v>1</v>
      </c>
    </row>
    <row r="3312" spans="2:21" ht="13.95" customHeight="1" x14ac:dyDescent="0.25">
      <c r="B3312" s="784">
        <f t="shared" si="155"/>
        <v>45520</v>
      </c>
      <c r="C3312" s="785">
        <v>20</v>
      </c>
      <c r="D3312" s="786">
        <f>IFERROR((INDEX(METADATA!$T$2:$T$20,MATCH(B3312,METADATA!$S$2:$S$20,0))),0)</f>
        <v>0</v>
      </c>
      <c r="E3312" s="785" t="str">
        <f t="shared" si="153"/>
        <v>HI</v>
      </c>
      <c r="F3312" s="786">
        <f>VLOOKUP(C3312,METADATA!$A$5:$H$29,IF(E3312="HI",2,IF(E3312="LO",6,10))+IF(D3312=1,2,IF(D3312=7,1,(IF(WEEKDAY(B3312)=1,2,IF(WEEKDAY(B3312)=7,1,0))))))</f>
        <v>2</v>
      </c>
      <c r="G3312" s="786">
        <f>VLOOKUP(C3312,METADATA!$J$5:$Q$29,IF(E3312="HI",2,IF(E3312="LO",6,10))+IF(D3312=1,2,IF(D3312=7,1,(IF(WEEKDAY(B3312)=1,2,IF(WEEKDAY(B3312)=7,1,0))))))</f>
        <v>2</v>
      </c>
      <c r="H3312" s="787">
        <v>13205.75</v>
      </c>
      <c r="I3312" s="788">
        <v>1310.2550354003906</v>
      </c>
      <c r="K3312" s="795">
        <v>0</v>
      </c>
      <c r="M3312" s="798">
        <f t="shared" si="154"/>
        <v>13270.591596469694</v>
      </c>
      <c r="N3312" s="303"/>
      <c r="S3312" s="786">
        <v>0</v>
      </c>
      <c r="T3312" s="781">
        <f>VLOOKUP(C3312,METADATA!$J$5:$Q$29,IF(E3312="HI",2,IF(E3312="LO",6,10))+IF(S3312=1,2,IF(D3312=7,1,(IF(WEEKDAY(B3312)=1,2,IF(WEEKDAY(B3312)=7,1,0))))))</f>
        <v>2</v>
      </c>
      <c r="U3312" s="781">
        <f>VLOOKUP(C3312,METADATA!$A$5:$H$29,IF(E3312="HI",2,IF(E3312="LO",6,10))+IF(S3312=1,2,IF(D3312=7,1,(IF(WEEKDAY(B3312)=1,2,IF(WEEKDAY(B3312)=7,1,0))))))</f>
        <v>2</v>
      </c>
    </row>
    <row r="3313" spans="2:21" ht="13.95" customHeight="1" x14ac:dyDescent="0.25">
      <c r="B3313" s="784">
        <f t="shared" si="155"/>
        <v>45520</v>
      </c>
      <c r="C3313" s="785">
        <v>21</v>
      </c>
      <c r="D3313" s="786">
        <f>IFERROR((INDEX(METADATA!$T$2:$T$20,MATCH(B3313,METADATA!$S$2:$S$20,0))),0)</f>
        <v>0</v>
      </c>
      <c r="E3313" s="785" t="str">
        <f t="shared" si="153"/>
        <v>HI</v>
      </c>
      <c r="F3313" s="786">
        <f>VLOOKUP(C3313,METADATA!$A$5:$H$29,IF(E3313="HI",2,IF(E3313="LO",6,10))+IF(D3313=1,2,IF(D3313=7,1,(IF(WEEKDAY(B3313)=1,2,IF(WEEKDAY(B3313)=7,1,0))))))</f>
        <v>2</v>
      </c>
      <c r="G3313" s="786">
        <f>VLOOKUP(C3313,METADATA!$J$5:$Q$29,IF(E3313="HI",2,IF(E3313="LO",6,10))+IF(D3313=1,2,IF(D3313=7,1,(IF(WEEKDAY(B3313)=1,2,IF(WEEKDAY(B3313)=7,1,0))))))</f>
        <v>2</v>
      </c>
      <c r="H3313" s="787">
        <v>12301.5</v>
      </c>
      <c r="I3313" s="788">
        <v>1331.4974670410156</v>
      </c>
      <c r="K3313" s="795">
        <v>0</v>
      </c>
      <c r="M3313" s="798">
        <f t="shared" si="154"/>
        <v>12373.349900279092</v>
      </c>
      <c r="N3313" s="303"/>
      <c r="S3313" s="786">
        <v>0</v>
      </c>
      <c r="T3313" s="781">
        <f>VLOOKUP(C3313,METADATA!$J$5:$Q$29,IF(E3313="HI",2,IF(E3313="LO",6,10))+IF(S3313=1,2,IF(D3313=7,1,(IF(WEEKDAY(B3313)=1,2,IF(WEEKDAY(B3313)=7,1,0))))))</f>
        <v>2</v>
      </c>
      <c r="U3313" s="781">
        <f>VLOOKUP(C3313,METADATA!$A$5:$H$29,IF(E3313="HI",2,IF(E3313="LO",6,10))+IF(S3313=1,2,IF(D3313=7,1,(IF(WEEKDAY(B3313)=1,2,IF(WEEKDAY(B3313)=7,1,0))))))</f>
        <v>2</v>
      </c>
    </row>
    <row r="3314" spans="2:21" ht="13.95" customHeight="1" x14ac:dyDescent="0.25">
      <c r="B3314" s="784">
        <f t="shared" si="155"/>
        <v>45520</v>
      </c>
      <c r="C3314" s="785">
        <v>22</v>
      </c>
      <c r="D3314" s="786">
        <f>IFERROR((INDEX(METADATA!$T$2:$T$20,MATCH(B3314,METADATA!$S$2:$S$20,0))),0)</f>
        <v>0</v>
      </c>
      <c r="E3314" s="785" t="str">
        <f t="shared" si="153"/>
        <v>HI</v>
      </c>
      <c r="F3314" s="786">
        <f>VLOOKUP(C3314,METADATA!$A$5:$H$29,IF(E3314="HI",2,IF(E3314="LO",6,10))+IF(D3314=1,2,IF(D3314=7,1,(IF(WEEKDAY(B3314)=1,2,IF(WEEKDAY(B3314)=7,1,0))))))</f>
        <v>3</v>
      </c>
      <c r="G3314" s="786">
        <f>VLOOKUP(C3314,METADATA!$J$5:$Q$29,IF(E3314="HI",2,IF(E3314="LO",6,10))+IF(D3314=1,2,IF(D3314=7,1,(IF(WEEKDAY(B3314)=1,2,IF(WEEKDAY(B3314)=7,1,0))))))</f>
        <v>3</v>
      </c>
      <c r="H3314" s="787">
        <v>11340.25</v>
      </c>
      <c r="I3314" s="788">
        <v>1326.8874816894531</v>
      </c>
      <c r="K3314" s="795">
        <v>0</v>
      </c>
      <c r="M3314" s="798">
        <f t="shared" si="154"/>
        <v>11417.613605809411</v>
      </c>
      <c r="N3314" s="303"/>
      <c r="S3314" s="786">
        <v>0</v>
      </c>
      <c r="T3314" s="781">
        <f>VLOOKUP(C3314,METADATA!$J$5:$Q$29,IF(E3314="HI",2,IF(E3314="LO",6,10))+IF(S3314=1,2,IF(D3314=7,1,(IF(WEEKDAY(B3314)=1,2,IF(WEEKDAY(B3314)=7,1,0))))))</f>
        <v>3</v>
      </c>
      <c r="U3314" s="781">
        <f>VLOOKUP(C3314,METADATA!$A$5:$H$29,IF(E3314="HI",2,IF(E3314="LO",6,10))+IF(S3314=1,2,IF(D3314=7,1,(IF(WEEKDAY(B3314)=1,2,IF(WEEKDAY(B3314)=7,1,0))))))</f>
        <v>3</v>
      </c>
    </row>
    <row r="3315" spans="2:21" ht="13.95" customHeight="1" x14ac:dyDescent="0.25">
      <c r="B3315" s="784">
        <f t="shared" si="155"/>
        <v>45520</v>
      </c>
      <c r="C3315" s="785">
        <v>23</v>
      </c>
      <c r="D3315" s="786">
        <f>IFERROR((INDEX(METADATA!$T$2:$T$20,MATCH(B3315,METADATA!$S$2:$S$20,0))),0)</f>
        <v>0</v>
      </c>
      <c r="E3315" s="785" t="str">
        <f t="shared" si="153"/>
        <v>HI</v>
      </c>
      <c r="F3315" s="786">
        <f>VLOOKUP(C3315,METADATA!$A$5:$H$29,IF(E3315="HI",2,IF(E3315="LO",6,10))+IF(D3315=1,2,IF(D3315=7,1,(IF(WEEKDAY(B3315)=1,2,IF(WEEKDAY(B3315)=7,1,0))))))</f>
        <v>3</v>
      </c>
      <c r="G3315" s="786">
        <f>VLOOKUP(C3315,METADATA!$J$5:$Q$29,IF(E3315="HI",2,IF(E3315="LO",6,10))+IF(D3315=1,2,IF(D3315=7,1,(IF(WEEKDAY(B3315)=1,2,IF(WEEKDAY(B3315)=7,1,0))))))</f>
        <v>3</v>
      </c>
      <c r="H3315" s="787">
        <v>10723</v>
      </c>
      <c r="I3315" s="788">
        <v>1328.9024963378906</v>
      </c>
      <c r="K3315" s="795">
        <v>0</v>
      </c>
      <c r="M3315" s="798">
        <f t="shared" si="154"/>
        <v>10805.031737332985</v>
      </c>
      <c r="N3315" s="303"/>
      <c r="S3315" s="786">
        <v>0</v>
      </c>
      <c r="T3315" s="781">
        <f>VLOOKUP(C3315,METADATA!$J$5:$Q$29,IF(E3315="HI",2,IF(E3315="LO",6,10))+IF(S3315=1,2,IF(D3315=7,1,(IF(WEEKDAY(B3315)=1,2,IF(WEEKDAY(B3315)=7,1,0))))))</f>
        <v>3</v>
      </c>
      <c r="U3315" s="781">
        <f>VLOOKUP(C3315,METADATA!$A$5:$H$29,IF(E3315="HI",2,IF(E3315="LO",6,10))+IF(S3315=1,2,IF(D3315=7,1,(IF(WEEKDAY(B3315)=1,2,IF(WEEKDAY(B3315)=7,1,0))))))</f>
        <v>3</v>
      </c>
    </row>
    <row r="3316" spans="2:21" ht="13.95" customHeight="1" x14ac:dyDescent="0.25">
      <c r="B3316" s="784">
        <f t="shared" si="155"/>
        <v>45521</v>
      </c>
      <c r="C3316" s="785">
        <v>0</v>
      </c>
      <c r="D3316" s="786">
        <f>IFERROR((INDEX(METADATA!$T$2:$T$20,MATCH(B3316,METADATA!$S$2:$S$20,0))),0)</f>
        <v>0</v>
      </c>
      <c r="E3316" s="785" t="str">
        <f t="shared" si="153"/>
        <v>HI</v>
      </c>
      <c r="F3316" s="786">
        <f>VLOOKUP(C3316,METADATA!$A$5:$H$29,IF(E3316="HI",2,IF(E3316="LO",6,10))+IF(D3316=1,2,IF(D3316=7,1,(IF(WEEKDAY(B3316)=1,2,IF(WEEKDAY(B3316)=7,1,0))))))</f>
        <v>3</v>
      </c>
      <c r="G3316" s="786">
        <f>VLOOKUP(C3316,METADATA!$J$5:$Q$29,IF(E3316="HI",2,IF(E3316="LO",6,10))+IF(D3316=1,2,IF(D3316=7,1,(IF(WEEKDAY(B3316)=1,2,IF(WEEKDAY(B3316)=7,1,0))))))</f>
        <v>3</v>
      </c>
      <c r="H3316" s="787">
        <v>9584.25</v>
      </c>
      <c r="I3316" s="788">
        <v>1292.6174926757813</v>
      </c>
      <c r="K3316" s="795">
        <v>0</v>
      </c>
      <c r="M3316" s="798">
        <f t="shared" si="154"/>
        <v>9671.0241466388361</v>
      </c>
      <c r="N3316" s="303"/>
      <c r="S3316" s="786">
        <v>0</v>
      </c>
      <c r="T3316" s="781">
        <f>VLOOKUP(C3316,METADATA!$J$5:$Q$29,IF(E3316="HI",2,IF(E3316="LO",6,10))+IF(S3316=1,2,IF(D3316=7,1,(IF(WEEKDAY(B3316)=1,2,IF(WEEKDAY(B3316)=7,1,0))))))</f>
        <v>3</v>
      </c>
      <c r="U3316" s="781">
        <f>VLOOKUP(C3316,METADATA!$A$5:$H$29,IF(E3316="HI",2,IF(E3316="LO",6,10))+IF(S3316=1,2,IF(D3316=7,1,(IF(WEEKDAY(B3316)=1,2,IF(WEEKDAY(B3316)=7,1,0))))))</f>
        <v>3</v>
      </c>
    </row>
    <row r="3317" spans="2:21" ht="13.95" customHeight="1" x14ac:dyDescent="0.25">
      <c r="B3317" s="784">
        <f t="shared" si="155"/>
        <v>45521</v>
      </c>
      <c r="C3317" s="785">
        <v>1</v>
      </c>
      <c r="D3317" s="786">
        <f>IFERROR((INDEX(METADATA!$T$2:$T$20,MATCH(B3317,METADATA!$S$2:$S$20,0))),0)</f>
        <v>0</v>
      </c>
      <c r="E3317" s="785" t="str">
        <f t="shared" si="153"/>
        <v>HI</v>
      </c>
      <c r="F3317" s="786">
        <f>VLOOKUP(C3317,METADATA!$A$5:$H$29,IF(E3317="HI",2,IF(E3317="LO",6,10))+IF(D3317=1,2,IF(D3317=7,1,(IF(WEEKDAY(B3317)=1,2,IF(WEEKDAY(B3317)=7,1,0))))))</f>
        <v>3</v>
      </c>
      <c r="G3317" s="786">
        <f>VLOOKUP(C3317,METADATA!$J$5:$Q$29,IF(E3317="HI",2,IF(E3317="LO",6,10))+IF(D3317=1,2,IF(D3317=7,1,(IF(WEEKDAY(B3317)=1,2,IF(WEEKDAY(B3317)=7,1,0))))))</f>
        <v>3</v>
      </c>
      <c r="H3317" s="787">
        <v>9018.25</v>
      </c>
      <c r="I3317" s="788">
        <v>1291.0250244140625</v>
      </c>
      <c r="K3317" s="795">
        <v>0</v>
      </c>
      <c r="M3317" s="798">
        <f t="shared" si="154"/>
        <v>9110.1909242432084</v>
      </c>
      <c r="N3317" s="303"/>
      <c r="S3317" s="786">
        <v>0</v>
      </c>
      <c r="T3317" s="781">
        <f>VLOOKUP(C3317,METADATA!$J$5:$Q$29,IF(E3317="HI",2,IF(E3317="LO",6,10))+IF(S3317=1,2,IF(D3317=7,1,(IF(WEEKDAY(B3317)=1,2,IF(WEEKDAY(B3317)=7,1,0))))))</f>
        <v>3</v>
      </c>
      <c r="U3317" s="781">
        <f>VLOOKUP(C3317,METADATA!$A$5:$H$29,IF(E3317="HI",2,IF(E3317="LO",6,10))+IF(S3317=1,2,IF(D3317=7,1,(IF(WEEKDAY(B3317)=1,2,IF(WEEKDAY(B3317)=7,1,0))))))</f>
        <v>3</v>
      </c>
    </row>
    <row r="3318" spans="2:21" ht="13.95" customHeight="1" x14ac:dyDescent="0.25">
      <c r="B3318" s="784">
        <f t="shared" si="155"/>
        <v>45521</v>
      </c>
      <c r="C3318" s="785">
        <v>2</v>
      </c>
      <c r="D3318" s="786">
        <f>IFERROR((INDEX(METADATA!$T$2:$T$20,MATCH(B3318,METADATA!$S$2:$S$20,0))),0)</f>
        <v>0</v>
      </c>
      <c r="E3318" s="785" t="str">
        <f t="shared" si="153"/>
        <v>HI</v>
      </c>
      <c r="F3318" s="786">
        <f>VLOOKUP(C3318,METADATA!$A$5:$H$29,IF(E3318="HI",2,IF(E3318="LO",6,10))+IF(D3318=1,2,IF(D3318=7,1,(IF(WEEKDAY(B3318)=1,2,IF(WEEKDAY(B3318)=7,1,0))))))</f>
        <v>3</v>
      </c>
      <c r="G3318" s="786">
        <f>VLOOKUP(C3318,METADATA!$J$5:$Q$29,IF(E3318="HI",2,IF(E3318="LO",6,10))+IF(D3318=1,2,IF(D3318=7,1,(IF(WEEKDAY(B3318)=1,2,IF(WEEKDAY(B3318)=7,1,0))))))</f>
        <v>3</v>
      </c>
      <c r="H3318" s="787">
        <v>8935</v>
      </c>
      <c r="I3318" s="788">
        <v>1326.8200073242188</v>
      </c>
      <c r="K3318" s="795">
        <v>0</v>
      </c>
      <c r="M3318" s="798">
        <f t="shared" si="154"/>
        <v>9032.9771577169304</v>
      </c>
      <c r="N3318" s="303"/>
      <c r="S3318" s="786">
        <v>0</v>
      </c>
      <c r="T3318" s="781">
        <f>VLOOKUP(C3318,METADATA!$J$5:$Q$29,IF(E3318="HI",2,IF(E3318="LO",6,10))+IF(S3318=1,2,IF(D3318=7,1,(IF(WEEKDAY(B3318)=1,2,IF(WEEKDAY(B3318)=7,1,0))))))</f>
        <v>3</v>
      </c>
      <c r="U3318" s="781">
        <f>VLOOKUP(C3318,METADATA!$A$5:$H$29,IF(E3318="HI",2,IF(E3318="LO",6,10))+IF(S3318=1,2,IF(D3318=7,1,(IF(WEEKDAY(B3318)=1,2,IF(WEEKDAY(B3318)=7,1,0))))))</f>
        <v>3</v>
      </c>
    </row>
    <row r="3319" spans="2:21" ht="13.95" customHeight="1" x14ac:dyDescent="0.25">
      <c r="B3319" s="784">
        <f t="shared" si="155"/>
        <v>45521</v>
      </c>
      <c r="C3319" s="785">
        <v>3</v>
      </c>
      <c r="D3319" s="786">
        <f>IFERROR((INDEX(METADATA!$T$2:$T$20,MATCH(B3319,METADATA!$S$2:$S$20,0))),0)</f>
        <v>0</v>
      </c>
      <c r="E3319" s="785" t="str">
        <f t="shared" si="153"/>
        <v>HI</v>
      </c>
      <c r="F3319" s="786">
        <f>VLOOKUP(C3319,METADATA!$A$5:$H$29,IF(E3319="HI",2,IF(E3319="LO",6,10))+IF(D3319=1,2,IF(D3319=7,1,(IF(WEEKDAY(B3319)=1,2,IF(WEEKDAY(B3319)=7,1,0))))))</f>
        <v>3</v>
      </c>
      <c r="G3319" s="786">
        <f>VLOOKUP(C3319,METADATA!$J$5:$Q$29,IF(E3319="HI",2,IF(E3319="LO",6,10))+IF(D3319=1,2,IF(D3319=7,1,(IF(WEEKDAY(B3319)=1,2,IF(WEEKDAY(B3319)=7,1,0))))))</f>
        <v>3</v>
      </c>
      <c r="H3319" s="787">
        <v>9049.5</v>
      </c>
      <c r="I3319" s="788">
        <v>1327.0325012207031</v>
      </c>
      <c r="K3319" s="795">
        <v>0</v>
      </c>
      <c r="M3319" s="798">
        <f t="shared" si="154"/>
        <v>9146.2815126856931</v>
      </c>
      <c r="N3319" s="303"/>
      <c r="S3319" s="786">
        <v>0</v>
      </c>
      <c r="T3319" s="781">
        <f>VLOOKUP(C3319,METADATA!$J$5:$Q$29,IF(E3319="HI",2,IF(E3319="LO",6,10))+IF(S3319=1,2,IF(D3319=7,1,(IF(WEEKDAY(B3319)=1,2,IF(WEEKDAY(B3319)=7,1,0))))))</f>
        <v>3</v>
      </c>
      <c r="U3319" s="781">
        <f>VLOOKUP(C3319,METADATA!$A$5:$H$29,IF(E3319="HI",2,IF(E3319="LO",6,10))+IF(S3319=1,2,IF(D3319=7,1,(IF(WEEKDAY(B3319)=1,2,IF(WEEKDAY(B3319)=7,1,0))))))</f>
        <v>3</v>
      </c>
    </row>
    <row r="3320" spans="2:21" ht="13.95" customHeight="1" x14ac:dyDescent="0.25">
      <c r="B3320" s="784">
        <f t="shared" si="155"/>
        <v>45521</v>
      </c>
      <c r="C3320" s="785">
        <v>4</v>
      </c>
      <c r="D3320" s="786">
        <f>IFERROR((INDEX(METADATA!$T$2:$T$20,MATCH(B3320,METADATA!$S$2:$S$20,0))),0)</f>
        <v>0</v>
      </c>
      <c r="E3320" s="785" t="str">
        <f t="shared" si="153"/>
        <v>HI</v>
      </c>
      <c r="F3320" s="786">
        <f>VLOOKUP(C3320,METADATA!$A$5:$H$29,IF(E3320="HI",2,IF(E3320="LO",6,10))+IF(D3320=1,2,IF(D3320=7,1,(IF(WEEKDAY(B3320)=1,2,IF(WEEKDAY(B3320)=7,1,0))))))</f>
        <v>3</v>
      </c>
      <c r="G3320" s="786">
        <f>VLOOKUP(C3320,METADATA!$J$5:$Q$29,IF(E3320="HI",2,IF(E3320="LO",6,10))+IF(D3320=1,2,IF(D3320=7,1,(IF(WEEKDAY(B3320)=1,2,IF(WEEKDAY(B3320)=7,1,0))))))</f>
        <v>3</v>
      </c>
      <c r="H3320" s="787">
        <v>9027</v>
      </c>
      <c r="I3320" s="788">
        <v>1313.9274597167969</v>
      </c>
      <c r="K3320" s="795">
        <v>0</v>
      </c>
      <c r="M3320" s="798">
        <f t="shared" si="154"/>
        <v>9122.1233476311772</v>
      </c>
      <c r="N3320" s="303"/>
      <c r="S3320" s="786">
        <v>0</v>
      </c>
      <c r="T3320" s="781">
        <f>VLOOKUP(C3320,METADATA!$J$5:$Q$29,IF(E3320="HI",2,IF(E3320="LO",6,10))+IF(S3320=1,2,IF(D3320=7,1,(IF(WEEKDAY(B3320)=1,2,IF(WEEKDAY(B3320)=7,1,0))))))</f>
        <v>3</v>
      </c>
      <c r="U3320" s="781">
        <f>VLOOKUP(C3320,METADATA!$A$5:$H$29,IF(E3320="HI",2,IF(E3320="LO",6,10))+IF(S3320=1,2,IF(D3320=7,1,(IF(WEEKDAY(B3320)=1,2,IF(WEEKDAY(B3320)=7,1,0))))))</f>
        <v>3</v>
      </c>
    </row>
    <row r="3321" spans="2:21" ht="13.95" customHeight="1" x14ac:dyDescent="0.25">
      <c r="B3321" s="784">
        <f t="shared" si="155"/>
        <v>45521</v>
      </c>
      <c r="C3321" s="785">
        <v>5</v>
      </c>
      <c r="D3321" s="786">
        <f>IFERROR((INDEX(METADATA!$T$2:$T$20,MATCH(B3321,METADATA!$S$2:$S$20,0))),0)</f>
        <v>0</v>
      </c>
      <c r="E3321" s="785" t="str">
        <f t="shared" si="153"/>
        <v>HI</v>
      </c>
      <c r="F3321" s="786">
        <f>VLOOKUP(C3321,METADATA!$A$5:$H$29,IF(E3321="HI",2,IF(E3321="LO",6,10))+IF(D3321=1,2,IF(D3321=7,1,(IF(WEEKDAY(B3321)=1,2,IF(WEEKDAY(B3321)=7,1,0))))))</f>
        <v>3</v>
      </c>
      <c r="G3321" s="786">
        <f>VLOOKUP(C3321,METADATA!$J$5:$Q$29,IF(E3321="HI",2,IF(E3321="LO",6,10))+IF(D3321=1,2,IF(D3321=7,1,(IF(WEEKDAY(B3321)=1,2,IF(WEEKDAY(B3321)=7,1,0))))))</f>
        <v>3</v>
      </c>
      <c r="H3321" s="787">
        <v>9429</v>
      </c>
      <c r="I3321" s="788">
        <v>1382.7575073242188</v>
      </c>
      <c r="K3321" s="795">
        <v>870.51250000000005</v>
      </c>
      <c r="M3321" s="798">
        <f t="shared" si="154"/>
        <v>9529.8509602229078</v>
      </c>
      <c r="N3321" s="303"/>
      <c r="S3321" s="786">
        <v>0</v>
      </c>
      <c r="T3321" s="781">
        <f>VLOOKUP(C3321,METADATA!$J$5:$Q$29,IF(E3321="HI",2,IF(E3321="LO",6,10))+IF(S3321=1,2,IF(D3321=7,1,(IF(WEEKDAY(B3321)=1,2,IF(WEEKDAY(B3321)=7,1,0))))))</f>
        <v>3</v>
      </c>
      <c r="U3321" s="781">
        <f>VLOOKUP(C3321,METADATA!$A$5:$H$29,IF(E3321="HI",2,IF(E3321="LO",6,10))+IF(S3321=1,2,IF(D3321=7,1,(IF(WEEKDAY(B3321)=1,2,IF(WEEKDAY(B3321)=7,1,0))))))</f>
        <v>3</v>
      </c>
    </row>
    <row r="3322" spans="2:21" ht="13.95" customHeight="1" x14ac:dyDescent="0.25">
      <c r="B3322" s="784">
        <f t="shared" si="155"/>
        <v>45521</v>
      </c>
      <c r="C3322" s="785">
        <v>6</v>
      </c>
      <c r="D3322" s="786">
        <f>IFERROR((INDEX(METADATA!$T$2:$T$20,MATCH(B3322,METADATA!$S$2:$S$20,0))),0)</f>
        <v>0</v>
      </c>
      <c r="E3322" s="785" t="str">
        <f t="shared" si="153"/>
        <v>HI</v>
      </c>
      <c r="F3322" s="786">
        <f>VLOOKUP(C3322,METADATA!$A$5:$H$29,IF(E3322="HI",2,IF(E3322="LO",6,10))+IF(D3322=1,2,IF(D3322=7,1,(IF(WEEKDAY(B3322)=1,2,IF(WEEKDAY(B3322)=7,1,0))))))</f>
        <v>3</v>
      </c>
      <c r="G3322" s="786">
        <f>VLOOKUP(C3322,METADATA!$J$5:$Q$29,IF(E3322="HI",2,IF(E3322="LO",6,10))+IF(D3322=1,2,IF(D3322=7,1,(IF(WEEKDAY(B3322)=1,2,IF(WEEKDAY(B3322)=7,1,0))))))</f>
        <v>3</v>
      </c>
      <c r="H3322" s="787">
        <v>10224.5</v>
      </c>
      <c r="I3322" s="788">
        <v>1361.4474792480469</v>
      </c>
      <c r="K3322" s="795">
        <v>865.8125</v>
      </c>
      <c r="M3322" s="798">
        <f t="shared" si="154"/>
        <v>10314.743791716344</v>
      </c>
      <c r="N3322" s="303"/>
      <c r="S3322" s="786">
        <v>0</v>
      </c>
      <c r="T3322" s="781">
        <f>VLOOKUP(C3322,METADATA!$J$5:$Q$29,IF(E3322="HI",2,IF(E3322="LO",6,10))+IF(S3322=1,2,IF(D3322=7,1,(IF(WEEKDAY(B3322)=1,2,IF(WEEKDAY(B3322)=7,1,0))))))</f>
        <v>3</v>
      </c>
      <c r="U3322" s="781">
        <f>VLOOKUP(C3322,METADATA!$A$5:$H$29,IF(E3322="HI",2,IF(E3322="LO",6,10))+IF(S3322=1,2,IF(D3322=7,1,(IF(WEEKDAY(B3322)=1,2,IF(WEEKDAY(B3322)=7,1,0))))))</f>
        <v>3</v>
      </c>
    </row>
    <row r="3323" spans="2:21" ht="13.95" customHeight="1" x14ac:dyDescent="0.25">
      <c r="B3323" s="784">
        <f t="shared" si="155"/>
        <v>45521</v>
      </c>
      <c r="C3323" s="785">
        <v>7</v>
      </c>
      <c r="D3323" s="786">
        <f>IFERROR((INDEX(METADATA!$T$2:$T$20,MATCH(B3323,METADATA!$S$2:$S$20,0))),0)</f>
        <v>0</v>
      </c>
      <c r="E3323" s="785" t="str">
        <f t="shared" si="153"/>
        <v>HI</v>
      </c>
      <c r="F3323" s="786">
        <f>VLOOKUP(C3323,METADATA!$A$5:$H$29,IF(E3323="HI",2,IF(E3323="LO",6,10))+IF(D3323=1,2,IF(D3323=7,1,(IF(WEEKDAY(B3323)=1,2,IF(WEEKDAY(B3323)=7,1,0))))))</f>
        <v>2</v>
      </c>
      <c r="G3323" s="786">
        <f>VLOOKUP(C3323,METADATA!$J$5:$Q$29,IF(E3323="HI",2,IF(E3323="LO",6,10))+IF(D3323=1,2,IF(D3323=7,1,(IF(WEEKDAY(B3323)=1,2,IF(WEEKDAY(B3323)=7,1,0))))))</f>
        <v>2</v>
      </c>
      <c r="H3323" s="787">
        <v>11925.5</v>
      </c>
      <c r="I3323" s="788">
        <v>1410.1925048828125</v>
      </c>
      <c r="K3323" s="795">
        <v>834.63750000000005</v>
      </c>
      <c r="M3323" s="798">
        <f t="shared" si="154"/>
        <v>12008.588307991395</v>
      </c>
      <c r="N3323" s="303"/>
      <c r="S3323" s="786">
        <v>0</v>
      </c>
      <c r="T3323" s="781">
        <f>VLOOKUP(C3323,METADATA!$J$5:$Q$29,IF(E3323="HI",2,IF(E3323="LO",6,10))+IF(S3323=1,2,IF(D3323=7,1,(IF(WEEKDAY(B3323)=1,2,IF(WEEKDAY(B3323)=7,1,0))))))</f>
        <v>2</v>
      </c>
      <c r="U3323" s="781">
        <f>VLOOKUP(C3323,METADATA!$A$5:$H$29,IF(E3323="HI",2,IF(E3323="LO",6,10))+IF(S3323=1,2,IF(D3323=7,1,(IF(WEEKDAY(B3323)=1,2,IF(WEEKDAY(B3323)=7,1,0))))))</f>
        <v>2</v>
      </c>
    </row>
    <row r="3324" spans="2:21" ht="13.95" customHeight="1" x14ac:dyDescent="0.25">
      <c r="B3324" s="784">
        <f t="shared" si="155"/>
        <v>45521</v>
      </c>
      <c r="C3324" s="785">
        <v>8</v>
      </c>
      <c r="D3324" s="786">
        <f>IFERROR((INDEX(METADATA!$T$2:$T$20,MATCH(B3324,METADATA!$S$2:$S$20,0))),0)</f>
        <v>0</v>
      </c>
      <c r="E3324" s="785" t="str">
        <f t="shared" si="153"/>
        <v>HI</v>
      </c>
      <c r="F3324" s="786">
        <f>VLOOKUP(C3324,METADATA!$A$5:$H$29,IF(E3324="HI",2,IF(E3324="LO",6,10))+IF(D3324=1,2,IF(D3324=7,1,(IF(WEEKDAY(B3324)=1,2,IF(WEEKDAY(B3324)=7,1,0))))))</f>
        <v>2</v>
      </c>
      <c r="G3324" s="786">
        <f>VLOOKUP(C3324,METADATA!$J$5:$Q$29,IF(E3324="HI",2,IF(E3324="LO",6,10))+IF(D3324=1,2,IF(D3324=7,1,(IF(WEEKDAY(B3324)=1,2,IF(WEEKDAY(B3324)=7,1,0))))))</f>
        <v>2</v>
      </c>
      <c r="H3324" s="787">
        <v>13951.5</v>
      </c>
      <c r="I3324" s="788">
        <v>1540.2250061035156</v>
      </c>
      <c r="K3324" s="795">
        <v>847.33749999999998</v>
      </c>
      <c r="M3324" s="798">
        <f t="shared" si="154"/>
        <v>14036.261800045857</v>
      </c>
      <c r="N3324" s="303"/>
      <c r="S3324" s="786">
        <v>0</v>
      </c>
      <c r="T3324" s="781">
        <f>VLOOKUP(C3324,METADATA!$J$5:$Q$29,IF(E3324="HI",2,IF(E3324="LO",6,10))+IF(S3324=1,2,IF(D3324=7,1,(IF(WEEKDAY(B3324)=1,2,IF(WEEKDAY(B3324)=7,1,0))))))</f>
        <v>2</v>
      </c>
      <c r="U3324" s="781">
        <f>VLOOKUP(C3324,METADATA!$A$5:$H$29,IF(E3324="HI",2,IF(E3324="LO",6,10))+IF(S3324=1,2,IF(D3324=7,1,(IF(WEEKDAY(B3324)=1,2,IF(WEEKDAY(B3324)=7,1,0))))))</f>
        <v>2</v>
      </c>
    </row>
    <row r="3325" spans="2:21" ht="13.95" customHeight="1" x14ac:dyDescent="0.25">
      <c r="B3325" s="784">
        <f t="shared" si="155"/>
        <v>45521</v>
      </c>
      <c r="C3325" s="785">
        <v>9</v>
      </c>
      <c r="D3325" s="786">
        <f>IFERROR((INDEX(METADATA!$T$2:$T$20,MATCH(B3325,METADATA!$S$2:$S$20,0))),0)</f>
        <v>0</v>
      </c>
      <c r="E3325" s="785" t="str">
        <f t="shared" si="153"/>
        <v>HI</v>
      </c>
      <c r="F3325" s="786">
        <f>VLOOKUP(C3325,METADATA!$A$5:$H$29,IF(E3325="HI",2,IF(E3325="LO",6,10))+IF(D3325=1,2,IF(D3325=7,1,(IF(WEEKDAY(B3325)=1,2,IF(WEEKDAY(B3325)=7,1,0))))))</f>
        <v>2</v>
      </c>
      <c r="G3325" s="786">
        <f>VLOOKUP(C3325,METADATA!$J$5:$Q$29,IF(E3325="HI",2,IF(E3325="LO",6,10))+IF(D3325=1,2,IF(D3325=7,1,(IF(WEEKDAY(B3325)=1,2,IF(WEEKDAY(B3325)=7,1,0))))))</f>
        <v>2</v>
      </c>
      <c r="H3325" s="787">
        <v>14599</v>
      </c>
      <c r="I3325" s="788">
        <v>1511.8550109863281</v>
      </c>
      <c r="K3325" s="795">
        <v>851.61249999999995</v>
      </c>
      <c r="M3325" s="798">
        <f t="shared" si="154"/>
        <v>14677.074183032682</v>
      </c>
      <c r="N3325" s="303"/>
      <c r="S3325" s="786">
        <v>0</v>
      </c>
      <c r="T3325" s="781">
        <f>VLOOKUP(C3325,METADATA!$J$5:$Q$29,IF(E3325="HI",2,IF(E3325="LO",6,10))+IF(S3325=1,2,IF(D3325=7,1,(IF(WEEKDAY(B3325)=1,2,IF(WEEKDAY(B3325)=7,1,0))))))</f>
        <v>2</v>
      </c>
      <c r="U3325" s="781">
        <f>VLOOKUP(C3325,METADATA!$A$5:$H$29,IF(E3325="HI",2,IF(E3325="LO",6,10))+IF(S3325=1,2,IF(D3325=7,1,(IF(WEEKDAY(B3325)=1,2,IF(WEEKDAY(B3325)=7,1,0))))))</f>
        <v>2</v>
      </c>
    </row>
    <row r="3326" spans="2:21" ht="13.95" customHeight="1" x14ac:dyDescent="0.25">
      <c r="B3326" s="784">
        <f t="shared" si="155"/>
        <v>45521</v>
      </c>
      <c r="C3326" s="785">
        <v>10</v>
      </c>
      <c r="D3326" s="786">
        <f>IFERROR((INDEX(METADATA!$T$2:$T$20,MATCH(B3326,METADATA!$S$2:$S$20,0))),0)</f>
        <v>0</v>
      </c>
      <c r="E3326" s="785" t="str">
        <f t="shared" si="153"/>
        <v>HI</v>
      </c>
      <c r="F3326" s="786">
        <f>VLOOKUP(C3326,METADATA!$A$5:$H$29,IF(E3326="HI",2,IF(E3326="LO",6,10))+IF(D3326=1,2,IF(D3326=7,1,(IF(WEEKDAY(B3326)=1,2,IF(WEEKDAY(B3326)=7,1,0))))))</f>
        <v>2</v>
      </c>
      <c r="G3326" s="786">
        <f>VLOOKUP(C3326,METADATA!$J$5:$Q$29,IF(E3326="HI",2,IF(E3326="LO",6,10))+IF(D3326=1,2,IF(D3326=7,1,(IF(WEEKDAY(B3326)=1,2,IF(WEEKDAY(B3326)=7,1,0))))))</f>
        <v>2</v>
      </c>
      <c r="H3326" s="787">
        <v>14242.5</v>
      </c>
      <c r="I3326" s="788">
        <v>1396.9450073242188</v>
      </c>
      <c r="K3326" s="795">
        <v>856.5</v>
      </c>
      <c r="M3326" s="798">
        <f t="shared" si="154"/>
        <v>14310.84419604546</v>
      </c>
      <c r="N3326" s="303"/>
      <c r="S3326" s="786">
        <v>0</v>
      </c>
      <c r="T3326" s="781">
        <f>VLOOKUP(C3326,METADATA!$J$5:$Q$29,IF(E3326="HI",2,IF(E3326="LO",6,10))+IF(S3326=1,2,IF(D3326=7,1,(IF(WEEKDAY(B3326)=1,2,IF(WEEKDAY(B3326)=7,1,0))))))</f>
        <v>2</v>
      </c>
      <c r="U3326" s="781">
        <f>VLOOKUP(C3326,METADATA!$A$5:$H$29,IF(E3326="HI",2,IF(E3326="LO",6,10))+IF(S3326=1,2,IF(D3326=7,1,(IF(WEEKDAY(B3326)=1,2,IF(WEEKDAY(B3326)=7,1,0))))))</f>
        <v>2</v>
      </c>
    </row>
    <row r="3327" spans="2:21" ht="13.95" customHeight="1" x14ac:dyDescent="0.25">
      <c r="B3327" s="784">
        <f t="shared" si="155"/>
        <v>45521</v>
      </c>
      <c r="C3327" s="785">
        <v>11</v>
      </c>
      <c r="D3327" s="786">
        <f>IFERROR((INDEX(METADATA!$T$2:$T$20,MATCH(B3327,METADATA!$S$2:$S$20,0))),0)</f>
        <v>0</v>
      </c>
      <c r="E3327" s="785" t="str">
        <f t="shared" si="153"/>
        <v>HI</v>
      </c>
      <c r="F3327" s="786">
        <f>VLOOKUP(C3327,METADATA!$A$5:$H$29,IF(E3327="HI",2,IF(E3327="LO",6,10))+IF(D3327=1,2,IF(D3327=7,1,(IF(WEEKDAY(B3327)=1,2,IF(WEEKDAY(B3327)=7,1,0))))))</f>
        <v>2</v>
      </c>
      <c r="G3327" s="786">
        <f>VLOOKUP(C3327,METADATA!$J$5:$Q$29,IF(E3327="HI",2,IF(E3327="LO",6,10))+IF(D3327=1,2,IF(D3327=7,1,(IF(WEEKDAY(B3327)=1,2,IF(WEEKDAY(B3327)=7,1,0))))))</f>
        <v>2</v>
      </c>
      <c r="H3327" s="787">
        <v>14263.5</v>
      </c>
      <c r="I3327" s="788">
        <v>1433.3775024414063</v>
      </c>
      <c r="K3327" s="795">
        <v>824.32500000000005</v>
      </c>
      <c r="M3327" s="798">
        <f t="shared" si="154"/>
        <v>14335.341060278446</v>
      </c>
      <c r="N3327" s="303"/>
      <c r="S3327" s="786">
        <v>0</v>
      </c>
      <c r="T3327" s="781">
        <f>VLOOKUP(C3327,METADATA!$J$5:$Q$29,IF(E3327="HI",2,IF(E3327="LO",6,10))+IF(S3327=1,2,IF(D3327=7,1,(IF(WEEKDAY(B3327)=1,2,IF(WEEKDAY(B3327)=7,1,0))))))</f>
        <v>2</v>
      </c>
      <c r="U3327" s="781">
        <f>VLOOKUP(C3327,METADATA!$A$5:$H$29,IF(E3327="HI",2,IF(E3327="LO",6,10))+IF(S3327=1,2,IF(D3327=7,1,(IF(WEEKDAY(B3327)=1,2,IF(WEEKDAY(B3327)=7,1,0))))))</f>
        <v>2</v>
      </c>
    </row>
    <row r="3328" spans="2:21" ht="13.95" customHeight="1" x14ac:dyDescent="0.25">
      <c r="B3328" s="784">
        <f t="shared" si="155"/>
        <v>45521</v>
      </c>
      <c r="C3328" s="785">
        <v>12</v>
      </c>
      <c r="D3328" s="786">
        <f>IFERROR((INDEX(METADATA!$T$2:$T$20,MATCH(B3328,METADATA!$S$2:$S$20,0))),0)</f>
        <v>0</v>
      </c>
      <c r="E3328" s="785" t="str">
        <f t="shared" si="153"/>
        <v>HI</v>
      </c>
      <c r="F3328" s="786">
        <f>VLOOKUP(C3328,METADATA!$A$5:$H$29,IF(E3328="HI",2,IF(E3328="LO",6,10))+IF(D3328=1,2,IF(D3328=7,1,(IF(WEEKDAY(B3328)=1,2,IF(WEEKDAY(B3328)=7,1,0))))))</f>
        <v>3</v>
      </c>
      <c r="G3328" s="786">
        <f>VLOOKUP(C3328,METADATA!$J$5:$Q$29,IF(E3328="HI",2,IF(E3328="LO",6,10))+IF(D3328=1,2,IF(D3328=7,1,(IF(WEEKDAY(B3328)=1,2,IF(WEEKDAY(B3328)=7,1,0))))))</f>
        <v>3</v>
      </c>
      <c r="H3328" s="787">
        <v>13751.25</v>
      </c>
      <c r="I3328" s="788">
        <v>1465.2699890136719</v>
      </c>
      <c r="K3328" s="795">
        <v>882.73749999999995</v>
      </c>
      <c r="M3328" s="798">
        <f t="shared" si="154"/>
        <v>13829.09587439483</v>
      </c>
      <c r="N3328" s="303"/>
      <c r="S3328" s="786">
        <v>0</v>
      </c>
      <c r="T3328" s="781">
        <f>VLOOKUP(C3328,METADATA!$J$5:$Q$29,IF(E3328="HI",2,IF(E3328="LO",6,10))+IF(S3328=1,2,IF(D3328=7,1,(IF(WEEKDAY(B3328)=1,2,IF(WEEKDAY(B3328)=7,1,0))))))</f>
        <v>3</v>
      </c>
      <c r="U3328" s="781">
        <f>VLOOKUP(C3328,METADATA!$A$5:$H$29,IF(E3328="HI",2,IF(E3328="LO",6,10))+IF(S3328=1,2,IF(D3328=7,1,(IF(WEEKDAY(B3328)=1,2,IF(WEEKDAY(B3328)=7,1,0))))))</f>
        <v>3</v>
      </c>
    </row>
    <row r="3329" spans="2:21" ht="13.95" customHeight="1" x14ac:dyDescent="0.25">
      <c r="B3329" s="784">
        <f t="shared" si="155"/>
        <v>45521</v>
      </c>
      <c r="C3329" s="785">
        <v>13</v>
      </c>
      <c r="D3329" s="786">
        <f>IFERROR((INDEX(METADATA!$T$2:$T$20,MATCH(B3329,METADATA!$S$2:$S$20,0))),0)</f>
        <v>0</v>
      </c>
      <c r="E3329" s="785" t="str">
        <f t="shared" si="153"/>
        <v>HI</v>
      </c>
      <c r="F3329" s="786">
        <f>VLOOKUP(C3329,METADATA!$A$5:$H$29,IF(E3329="HI",2,IF(E3329="LO",6,10))+IF(D3329=1,2,IF(D3329=7,1,(IF(WEEKDAY(B3329)=1,2,IF(WEEKDAY(B3329)=7,1,0))))))</f>
        <v>3</v>
      </c>
      <c r="G3329" s="786">
        <f>VLOOKUP(C3329,METADATA!$J$5:$Q$29,IF(E3329="HI",2,IF(E3329="LO",6,10))+IF(D3329=1,2,IF(D3329=7,1,(IF(WEEKDAY(B3329)=1,2,IF(WEEKDAY(B3329)=7,1,0))))))</f>
        <v>3</v>
      </c>
      <c r="H3329" s="787">
        <v>13194.5</v>
      </c>
      <c r="I3329" s="788">
        <v>1449.7224731445313</v>
      </c>
      <c r="K3329" s="795">
        <v>909.3125</v>
      </c>
      <c r="M3329" s="798">
        <f t="shared" si="154"/>
        <v>13273.903928352815</v>
      </c>
      <c r="N3329" s="303"/>
      <c r="S3329" s="786">
        <v>0</v>
      </c>
      <c r="T3329" s="781">
        <f>VLOOKUP(C3329,METADATA!$J$5:$Q$29,IF(E3329="HI",2,IF(E3329="LO",6,10))+IF(S3329=1,2,IF(D3329=7,1,(IF(WEEKDAY(B3329)=1,2,IF(WEEKDAY(B3329)=7,1,0))))))</f>
        <v>3</v>
      </c>
      <c r="U3329" s="781">
        <f>VLOOKUP(C3329,METADATA!$A$5:$H$29,IF(E3329="HI",2,IF(E3329="LO",6,10))+IF(S3329=1,2,IF(D3329=7,1,(IF(WEEKDAY(B3329)=1,2,IF(WEEKDAY(B3329)=7,1,0))))))</f>
        <v>3</v>
      </c>
    </row>
    <row r="3330" spans="2:21" ht="13.95" customHeight="1" x14ac:dyDescent="0.25">
      <c r="B3330" s="784">
        <f t="shared" si="155"/>
        <v>45521</v>
      </c>
      <c r="C3330" s="785">
        <v>14</v>
      </c>
      <c r="D3330" s="786">
        <f>IFERROR((INDEX(METADATA!$T$2:$T$20,MATCH(B3330,METADATA!$S$2:$S$20,0))),0)</f>
        <v>0</v>
      </c>
      <c r="E3330" s="785" t="str">
        <f t="shared" si="153"/>
        <v>HI</v>
      </c>
      <c r="F3330" s="786">
        <f>VLOOKUP(C3330,METADATA!$A$5:$H$29,IF(E3330="HI",2,IF(E3330="LO",6,10))+IF(D3330=1,2,IF(D3330=7,1,(IF(WEEKDAY(B3330)=1,2,IF(WEEKDAY(B3330)=7,1,0))))))</f>
        <v>3</v>
      </c>
      <c r="G3330" s="786">
        <f>VLOOKUP(C3330,METADATA!$J$5:$Q$29,IF(E3330="HI",2,IF(E3330="LO",6,10))+IF(D3330=1,2,IF(D3330=7,1,(IF(WEEKDAY(B3330)=1,2,IF(WEEKDAY(B3330)=7,1,0))))))</f>
        <v>3</v>
      </c>
      <c r="H3330" s="787">
        <v>12643</v>
      </c>
      <c r="I3330" s="788">
        <v>1315.2224731445313</v>
      </c>
      <c r="K3330" s="795">
        <v>905.6</v>
      </c>
      <c r="M3330" s="798">
        <f t="shared" si="154"/>
        <v>12711.225714063314</v>
      </c>
      <c r="N3330" s="303"/>
      <c r="S3330" s="786">
        <v>0</v>
      </c>
      <c r="T3330" s="781">
        <f>VLOOKUP(C3330,METADATA!$J$5:$Q$29,IF(E3330="HI",2,IF(E3330="LO",6,10))+IF(S3330=1,2,IF(D3330=7,1,(IF(WEEKDAY(B3330)=1,2,IF(WEEKDAY(B3330)=7,1,0))))))</f>
        <v>3</v>
      </c>
      <c r="U3330" s="781">
        <f>VLOOKUP(C3330,METADATA!$A$5:$H$29,IF(E3330="HI",2,IF(E3330="LO",6,10))+IF(S3330=1,2,IF(D3330=7,1,(IF(WEEKDAY(B3330)=1,2,IF(WEEKDAY(B3330)=7,1,0))))))</f>
        <v>3</v>
      </c>
    </row>
    <row r="3331" spans="2:21" ht="13.95" customHeight="1" x14ac:dyDescent="0.25">
      <c r="B3331" s="784">
        <f t="shared" si="155"/>
        <v>45521</v>
      </c>
      <c r="C3331" s="785">
        <v>15</v>
      </c>
      <c r="D3331" s="786">
        <f>IFERROR((INDEX(METADATA!$T$2:$T$20,MATCH(B3331,METADATA!$S$2:$S$20,0))),0)</f>
        <v>0</v>
      </c>
      <c r="E3331" s="785" t="str">
        <f t="shared" si="153"/>
        <v>HI</v>
      </c>
      <c r="F3331" s="786">
        <f>VLOOKUP(C3331,METADATA!$A$5:$H$29,IF(E3331="HI",2,IF(E3331="LO",6,10))+IF(D3331=1,2,IF(D3331=7,1,(IF(WEEKDAY(B3331)=1,2,IF(WEEKDAY(B3331)=7,1,0))))))</f>
        <v>3</v>
      </c>
      <c r="G3331" s="786">
        <f>VLOOKUP(C3331,METADATA!$J$5:$Q$29,IF(E3331="HI",2,IF(E3331="LO",6,10))+IF(D3331=1,2,IF(D3331=7,1,(IF(WEEKDAY(B3331)=1,2,IF(WEEKDAY(B3331)=7,1,0))))))</f>
        <v>3</v>
      </c>
      <c r="H3331" s="787">
        <v>12417</v>
      </c>
      <c r="I3331" s="788">
        <v>1325.0899963378906</v>
      </c>
      <c r="K3331" s="795">
        <v>913.98749999999995</v>
      </c>
      <c r="M3331" s="798">
        <f t="shared" si="154"/>
        <v>12487.503853788985</v>
      </c>
      <c r="N3331" s="303"/>
      <c r="S3331" s="786">
        <v>0</v>
      </c>
      <c r="T3331" s="781">
        <f>VLOOKUP(C3331,METADATA!$J$5:$Q$29,IF(E3331="HI",2,IF(E3331="LO",6,10))+IF(S3331=1,2,IF(D3331=7,1,(IF(WEEKDAY(B3331)=1,2,IF(WEEKDAY(B3331)=7,1,0))))))</f>
        <v>3</v>
      </c>
      <c r="U3331" s="781">
        <f>VLOOKUP(C3331,METADATA!$A$5:$H$29,IF(E3331="HI",2,IF(E3331="LO",6,10))+IF(S3331=1,2,IF(D3331=7,1,(IF(WEEKDAY(B3331)=1,2,IF(WEEKDAY(B3331)=7,1,0))))))</f>
        <v>3</v>
      </c>
    </row>
    <row r="3332" spans="2:21" ht="13.95" customHeight="1" x14ac:dyDescent="0.25">
      <c r="B3332" s="784">
        <f t="shared" si="155"/>
        <v>45521</v>
      </c>
      <c r="C3332" s="785">
        <v>16</v>
      </c>
      <c r="D3332" s="786">
        <f>IFERROR((INDEX(METADATA!$T$2:$T$20,MATCH(B3332,METADATA!$S$2:$S$20,0))),0)</f>
        <v>0</v>
      </c>
      <c r="E3332" s="785" t="str">
        <f t="shared" ref="E3332:E3395" si="156">IF(B3332="","",IF(AND(MONTH(B3332)&gt;=MONTH($AA$9),MONTH(B3332)&lt;=MONTH($AA$11)),"HI","LO"))</f>
        <v>HI</v>
      </c>
      <c r="F3332" s="786">
        <f>VLOOKUP(C3332,METADATA!$A$5:$H$29,IF(E3332="HI",2,IF(E3332="LO",6,10))+IF(D3332=1,2,IF(D3332=7,1,(IF(WEEKDAY(B3332)=1,2,IF(WEEKDAY(B3332)=7,1,0))))))</f>
        <v>3</v>
      </c>
      <c r="G3332" s="786">
        <f>VLOOKUP(C3332,METADATA!$J$5:$Q$29,IF(E3332="HI",2,IF(E3332="LO",6,10))+IF(D3332=1,2,IF(D3332=7,1,(IF(WEEKDAY(B3332)=1,2,IF(WEEKDAY(B3332)=7,1,0))))))</f>
        <v>3</v>
      </c>
      <c r="H3332" s="787">
        <v>12453.25</v>
      </c>
      <c r="I3332" s="788">
        <v>1368.0699768066406</v>
      </c>
      <c r="K3332" s="795">
        <v>902.26250000000005</v>
      </c>
      <c r="M3332" s="798">
        <f t="shared" ref="M3332:M3395" si="157">SQRT(H3332^2+I3332^2)</f>
        <v>12528.170298329271</v>
      </c>
      <c r="N3332" s="303"/>
      <c r="S3332" s="786">
        <v>0</v>
      </c>
      <c r="T3332" s="781">
        <f>VLOOKUP(C3332,METADATA!$J$5:$Q$29,IF(E3332="HI",2,IF(E3332="LO",6,10))+IF(S3332=1,2,IF(D3332=7,1,(IF(WEEKDAY(B3332)=1,2,IF(WEEKDAY(B3332)=7,1,0))))))</f>
        <v>3</v>
      </c>
      <c r="U3332" s="781">
        <f>VLOOKUP(C3332,METADATA!$A$5:$H$29,IF(E3332="HI",2,IF(E3332="LO",6,10))+IF(S3332=1,2,IF(D3332=7,1,(IF(WEEKDAY(B3332)=1,2,IF(WEEKDAY(B3332)=7,1,0))))))</f>
        <v>3</v>
      </c>
    </row>
    <row r="3333" spans="2:21" ht="13.95" customHeight="1" x14ac:dyDescent="0.25">
      <c r="B3333" s="784">
        <f t="shared" si="155"/>
        <v>45521</v>
      </c>
      <c r="C3333" s="785">
        <v>17</v>
      </c>
      <c r="D3333" s="786">
        <f>IFERROR((INDEX(METADATA!$T$2:$T$20,MATCH(B3333,METADATA!$S$2:$S$20,0))),0)</f>
        <v>0</v>
      </c>
      <c r="E3333" s="785" t="str">
        <f t="shared" si="156"/>
        <v>HI</v>
      </c>
      <c r="F3333" s="786">
        <f>VLOOKUP(C3333,METADATA!$A$5:$H$29,IF(E3333="HI",2,IF(E3333="LO",6,10))+IF(D3333=1,2,IF(D3333=7,1,(IF(WEEKDAY(B3333)=1,2,IF(WEEKDAY(B3333)=7,1,0))))))</f>
        <v>2</v>
      </c>
      <c r="G3333" s="786">
        <f>VLOOKUP(C3333,METADATA!$J$5:$Q$29,IF(E3333="HI",2,IF(E3333="LO",6,10))+IF(D3333=1,2,IF(D3333=7,1,(IF(WEEKDAY(B3333)=1,2,IF(WEEKDAY(B3333)=7,1,0))))))</f>
        <v>3</v>
      </c>
      <c r="H3333" s="787">
        <v>12392.75</v>
      </c>
      <c r="I3333" s="788">
        <v>1331.6399841308594</v>
      </c>
      <c r="K3333" s="795">
        <v>933.76250000000005</v>
      </c>
      <c r="M3333" s="798">
        <f t="shared" si="157"/>
        <v>12464.089120743483</v>
      </c>
      <c r="N3333" s="303"/>
      <c r="S3333" s="786">
        <v>0</v>
      </c>
      <c r="T3333" s="781">
        <f>VLOOKUP(C3333,METADATA!$J$5:$Q$29,IF(E3333="HI",2,IF(E3333="LO",6,10))+IF(S3333=1,2,IF(D3333=7,1,(IF(WEEKDAY(B3333)=1,2,IF(WEEKDAY(B3333)=7,1,0))))))</f>
        <v>3</v>
      </c>
      <c r="U3333" s="781">
        <f>VLOOKUP(C3333,METADATA!$A$5:$H$29,IF(E3333="HI",2,IF(E3333="LO",6,10))+IF(S3333=1,2,IF(D3333=7,1,(IF(WEEKDAY(B3333)=1,2,IF(WEEKDAY(B3333)=7,1,0))))))</f>
        <v>2</v>
      </c>
    </row>
    <row r="3334" spans="2:21" ht="13.95" customHeight="1" x14ac:dyDescent="0.25">
      <c r="B3334" s="784">
        <f t="shared" si="155"/>
        <v>45521</v>
      </c>
      <c r="C3334" s="785">
        <v>18</v>
      </c>
      <c r="D3334" s="786">
        <f>IFERROR((INDEX(METADATA!$T$2:$T$20,MATCH(B3334,METADATA!$S$2:$S$20,0))),0)</f>
        <v>0</v>
      </c>
      <c r="E3334" s="785" t="str">
        <f t="shared" si="156"/>
        <v>HI</v>
      </c>
      <c r="F3334" s="786">
        <f>VLOOKUP(C3334,METADATA!$A$5:$H$29,IF(E3334="HI",2,IF(E3334="LO",6,10))+IF(D3334=1,2,IF(D3334=7,1,(IF(WEEKDAY(B3334)=1,2,IF(WEEKDAY(B3334)=7,1,0))))))</f>
        <v>2</v>
      </c>
      <c r="G3334" s="786">
        <f>VLOOKUP(C3334,METADATA!$J$5:$Q$29,IF(E3334="HI",2,IF(E3334="LO",6,10))+IF(D3334=1,2,IF(D3334=7,1,(IF(WEEKDAY(B3334)=1,2,IF(WEEKDAY(B3334)=7,1,0))))))</f>
        <v>2</v>
      </c>
      <c r="H3334" s="787">
        <v>12176.5</v>
      </c>
      <c r="I3334" s="788">
        <v>1264.0325012207031</v>
      </c>
      <c r="K3334" s="795">
        <v>0</v>
      </c>
      <c r="M3334" s="798">
        <f t="shared" si="157"/>
        <v>12241.933279271794</v>
      </c>
      <c r="N3334" s="303"/>
      <c r="S3334" s="786">
        <v>0</v>
      </c>
      <c r="T3334" s="781">
        <f>VLOOKUP(C3334,METADATA!$J$5:$Q$29,IF(E3334="HI",2,IF(E3334="LO",6,10))+IF(S3334=1,2,IF(D3334=7,1,(IF(WEEKDAY(B3334)=1,2,IF(WEEKDAY(B3334)=7,1,0))))))</f>
        <v>2</v>
      </c>
      <c r="U3334" s="781">
        <f>VLOOKUP(C3334,METADATA!$A$5:$H$29,IF(E3334="HI",2,IF(E3334="LO",6,10))+IF(S3334=1,2,IF(D3334=7,1,(IF(WEEKDAY(B3334)=1,2,IF(WEEKDAY(B3334)=7,1,0))))))</f>
        <v>2</v>
      </c>
    </row>
    <row r="3335" spans="2:21" ht="13.95" customHeight="1" x14ac:dyDescent="0.25">
      <c r="B3335" s="784">
        <f t="shared" si="155"/>
        <v>45521</v>
      </c>
      <c r="C3335" s="785">
        <v>19</v>
      </c>
      <c r="D3335" s="786">
        <f>IFERROR((INDEX(METADATA!$T$2:$T$20,MATCH(B3335,METADATA!$S$2:$S$20,0))),0)</f>
        <v>0</v>
      </c>
      <c r="E3335" s="785" t="str">
        <f t="shared" si="156"/>
        <v>HI</v>
      </c>
      <c r="F3335" s="786">
        <f>VLOOKUP(C3335,METADATA!$A$5:$H$29,IF(E3335="HI",2,IF(E3335="LO",6,10))+IF(D3335=1,2,IF(D3335=7,1,(IF(WEEKDAY(B3335)=1,2,IF(WEEKDAY(B3335)=7,1,0))))))</f>
        <v>3</v>
      </c>
      <c r="G3335" s="786">
        <f>VLOOKUP(C3335,METADATA!$J$5:$Q$29,IF(E3335="HI",2,IF(E3335="LO",6,10))+IF(D3335=1,2,IF(D3335=7,1,(IF(WEEKDAY(B3335)=1,2,IF(WEEKDAY(B3335)=7,1,0))))))</f>
        <v>2</v>
      </c>
      <c r="H3335" s="787">
        <v>11958.5</v>
      </c>
      <c r="I3335" s="788">
        <v>1250.927490234375</v>
      </c>
      <c r="K3335" s="795">
        <v>0</v>
      </c>
      <c r="M3335" s="798">
        <f t="shared" si="157"/>
        <v>12023.749075717777</v>
      </c>
      <c r="N3335" s="303"/>
      <c r="S3335" s="786">
        <v>0</v>
      </c>
      <c r="T3335" s="781">
        <f>VLOOKUP(C3335,METADATA!$J$5:$Q$29,IF(E3335="HI",2,IF(E3335="LO",6,10))+IF(S3335=1,2,IF(D3335=7,1,(IF(WEEKDAY(B3335)=1,2,IF(WEEKDAY(B3335)=7,1,0))))))</f>
        <v>2</v>
      </c>
      <c r="U3335" s="781">
        <f>VLOOKUP(C3335,METADATA!$A$5:$H$29,IF(E3335="HI",2,IF(E3335="LO",6,10))+IF(S3335=1,2,IF(D3335=7,1,(IF(WEEKDAY(B3335)=1,2,IF(WEEKDAY(B3335)=7,1,0))))))</f>
        <v>3</v>
      </c>
    </row>
    <row r="3336" spans="2:21" ht="13.95" customHeight="1" x14ac:dyDescent="0.25">
      <c r="B3336" s="784">
        <f t="shared" si="155"/>
        <v>45521</v>
      </c>
      <c r="C3336" s="785">
        <v>20</v>
      </c>
      <c r="D3336" s="786">
        <f>IFERROR((INDEX(METADATA!$T$2:$T$20,MATCH(B3336,METADATA!$S$2:$S$20,0))),0)</f>
        <v>0</v>
      </c>
      <c r="E3336" s="785" t="str">
        <f t="shared" si="156"/>
        <v>HI</v>
      </c>
      <c r="F3336" s="786">
        <f>VLOOKUP(C3336,METADATA!$A$5:$H$29,IF(E3336="HI",2,IF(E3336="LO",6,10))+IF(D3336=1,2,IF(D3336=7,1,(IF(WEEKDAY(B3336)=1,2,IF(WEEKDAY(B3336)=7,1,0))))))</f>
        <v>3</v>
      </c>
      <c r="G3336" s="786">
        <f>VLOOKUP(C3336,METADATA!$J$5:$Q$29,IF(E3336="HI",2,IF(E3336="LO",6,10))+IF(D3336=1,2,IF(D3336=7,1,(IF(WEEKDAY(B3336)=1,2,IF(WEEKDAY(B3336)=7,1,0))))))</f>
        <v>3</v>
      </c>
      <c r="H3336" s="787">
        <v>12070.75</v>
      </c>
      <c r="I3336" s="788">
        <v>1236.6699829101563</v>
      </c>
      <c r="K3336" s="795">
        <v>0</v>
      </c>
      <c r="M3336" s="798">
        <f t="shared" si="157"/>
        <v>12133.934160408609</v>
      </c>
      <c r="N3336" s="303"/>
      <c r="S3336" s="786">
        <v>0</v>
      </c>
      <c r="T3336" s="781">
        <f>VLOOKUP(C3336,METADATA!$J$5:$Q$29,IF(E3336="HI",2,IF(E3336="LO",6,10))+IF(S3336=1,2,IF(D3336=7,1,(IF(WEEKDAY(B3336)=1,2,IF(WEEKDAY(B3336)=7,1,0))))))</f>
        <v>3</v>
      </c>
      <c r="U3336" s="781">
        <f>VLOOKUP(C3336,METADATA!$A$5:$H$29,IF(E3336="HI",2,IF(E3336="LO",6,10))+IF(S3336=1,2,IF(D3336=7,1,(IF(WEEKDAY(B3336)=1,2,IF(WEEKDAY(B3336)=7,1,0))))))</f>
        <v>3</v>
      </c>
    </row>
    <row r="3337" spans="2:21" ht="13.95" customHeight="1" x14ac:dyDescent="0.25">
      <c r="B3337" s="784">
        <f t="shared" si="155"/>
        <v>45521</v>
      </c>
      <c r="C3337" s="785">
        <v>21</v>
      </c>
      <c r="D3337" s="786">
        <f>IFERROR((INDEX(METADATA!$T$2:$T$20,MATCH(B3337,METADATA!$S$2:$S$20,0))),0)</f>
        <v>0</v>
      </c>
      <c r="E3337" s="785" t="str">
        <f t="shared" si="156"/>
        <v>HI</v>
      </c>
      <c r="F3337" s="786">
        <f>VLOOKUP(C3337,METADATA!$A$5:$H$29,IF(E3337="HI",2,IF(E3337="LO",6,10))+IF(D3337=1,2,IF(D3337=7,1,(IF(WEEKDAY(B3337)=1,2,IF(WEEKDAY(B3337)=7,1,0))))))</f>
        <v>3</v>
      </c>
      <c r="G3337" s="786">
        <f>VLOOKUP(C3337,METADATA!$J$5:$Q$29,IF(E3337="HI",2,IF(E3337="LO",6,10))+IF(D3337=1,2,IF(D3337=7,1,(IF(WEEKDAY(B3337)=1,2,IF(WEEKDAY(B3337)=7,1,0))))))</f>
        <v>3</v>
      </c>
      <c r="H3337" s="787">
        <v>11210.5</v>
      </c>
      <c r="I3337" s="788">
        <v>1228.4674682617188</v>
      </c>
      <c r="K3337" s="795">
        <v>0</v>
      </c>
      <c r="M3337" s="798">
        <f t="shared" si="157"/>
        <v>11277.608016356011</v>
      </c>
      <c r="N3337" s="303"/>
      <c r="S3337" s="786">
        <v>0</v>
      </c>
      <c r="T3337" s="781">
        <f>VLOOKUP(C3337,METADATA!$J$5:$Q$29,IF(E3337="HI",2,IF(E3337="LO",6,10))+IF(S3337=1,2,IF(D3337=7,1,(IF(WEEKDAY(B3337)=1,2,IF(WEEKDAY(B3337)=7,1,0))))))</f>
        <v>3</v>
      </c>
      <c r="U3337" s="781">
        <f>VLOOKUP(C3337,METADATA!$A$5:$H$29,IF(E3337="HI",2,IF(E3337="LO",6,10))+IF(S3337=1,2,IF(D3337=7,1,(IF(WEEKDAY(B3337)=1,2,IF(WEEKDAY(B3337)=7,1,0))))))</f>
        <v>3</v>
      </c>
    </row>
    <row r="3338" spans="2:21" ht="13.95" customHeight="1" x14ac:dyDescent="0.25">
      <c r="B3338" s="784">
        <f t="shared" si="155"/>
        <v>45521</v>
      </c>
      <c r="C3338" s="785">
        <v>22</v>
      </c>
      <c r="D3338" s="786">
        <f>IFERROR((INDEX(METADATA!$T$2:$T$20,MATCH(B3338,METADATA!$S$2:$S$20,0))),0)</f>
        <v>0</v>
      </c>
      <c r="E3338" s="785" t="str">
        <f t="shared" si="156"/>
        <v>HI</v>
      </c>
      <c r="F3338" s="786">
        <f>VLOOKUP(C3338,METADATA!$A$5:$H$29,IF(E3338="HI",2,IF(E3338="LO",6,10))+IF(D3338=1,2,IF(D3338=7,1,(IF(WEEKDAY(B3338)=1,2,IF(WEEKDAY(B3338)=7,1,0))))))</f>
        <v>3</v>
      </c>
      <c r="G3338" s="786">
        <f>VLOOKUP(C3338,METADATA!$J$5:$Q$29,IF(E3338="HI",2,IF(E3338="LO",6,10))+IF(D3338=1,2,IF(D3338=7,1,(IF(WEEKDAY(B3338)=1,2,IF(WEEKDAY(B3338)=7,1,0))))))</f>
        <v>3</v>
      </c>
      <c r="H3338" s="787">
        <v>10137.25</v>
      </c>
      <c r="I3338" s="788">
        <v>1169.5675048828125</v>
      </c>
      <c r="K3338" s="795">
        <v>0</v>
      </c>
      <c r="M3338" s="798">
        <f t="shared" si="157"/>
        <v>10204.495367776783</v>
      </c>
      <c r="N3338" s="303"/>
      <c r="S3338" s="786">
        <v>0</v>
      </c>
      <c r="T3338" s="781">
        <f>VLOOKUP(C3338,METADATA!$J$5:$Q$29,IF(E3338="HI",2,IF(E3338="LO",6,10))+IF(S3338=1,2,IF(D3338=7,1,(IF(WEEKDAY(B3338)=1,2,IF(WEEKDAY(B3338)=7,1,0))))))</f>
        <v>3</v>
      </c>
      <c r="U3338" s="781">
        <f>VLOOKUP(C3338,METADATA!$A$5:$H$29,IF(E3338="HI",2,IF(E3338="LO",6,10))+IF(S3338=1,2,IF(D3338=7,1,(IF(WEEKDAY(B3338)=1,2,IF(WEEKDAY(B3338)=7,1,0))))))</f>
        <v>3</v>
      </c>
    </row>
    <row r="3339" spans="2:21" ht="13.95" customHeight="1" x14ac:dyDescent="0.25">
      <c r="B3339" s="784">
        <f t="shared" si="155"/>
        <v>45521</v>
      </c>
      <c r="C3339" s="785">
        <v>23</v>
      </c>
      <c r="D3339" s="786">
        <f>IFERROR((INDEX(METADATA!$T$2:$T$20,MATCH(B3339,METADATA!$S$2:$S$20,0))),0)</f>
        <v>0</v>
      </c>
      <c r="E3339" s="785" t="str">
        <f t="shared" si="156"/>
        <v>HI</v>
      </c>
      <c r="F3339" s="786">
        <f>VLOOKUP(C3339,METADATA!$A$5:$H$29,IF(E3339="HI",2,IF(E3339="LO",6,10))+IF(D3339=1,2,IF(D3339=7,1,(IF(WEEKDAY(B3339)=1,2,IF(WEEKDAY(B3339)=7,1,0))))))</f>
        <v>3</v>
      </c>
      <c r="G3339" s="786">
        <f>VLOOKUP(C3339,METADATA!$J$5:$Q$29,IF(E3339="HI",2,IF(E3339="LO",6,10))+IF(D3339=1,2,IF(D3339=7,1,(IF(WEEKDAY(B3339)=1,2,IF(WEEKDAY(B3339)=7,1,0))))))</f>
        <v>3</v>
      </c>
      <c r="H3339" s="787">
        <v>9242.5</v>
      </c>
      <c r="I3339" s="788">
        <v>1180.8699951171875</v>
      </c>
      <c r="K3339" s="795">
        <v>0</v>
      </c>
      <c r="M3339" s="798">
        <f t="shared" si="157"/>
        <v>9317.6316838222392</v>
      </c>
      <c r="N3339" s="303"/>
      <c r="S3339" s="786">
        <v>0</v>
      </c>
      <c r="T3339" s="781">
        <f>VLOOKUP(C3339,METADATA!$J$5:$Q$29,IF(E3339="HI",2,IF(E3339="LO",6,10))+IF(S3339=1,2,IF(D3339=7,1,(IF(WEEKDAY(B3339)=1,2,IF(WEEKDAY(B3339)=7,1,0))))))</f>
        <v>3</v>
      </c>
      <c r="U3339" s="781">
        <f>VLOOKUP(C3339,METADATA!$A$5:$H$29,IF(E3339="HI",2,IF(E3339="LO",6,10))+IF(S3339=1,2,IF(D3339=7,1,(IF(WEEKDAY(B3339)=1,2,IF(WEEKDAY(B3339)=7,1,0))))))</f>
        <v>3</v>
      </c>
    </row>
    <row r="3340" spans="2:21" ht="13.95" customHeight="1" x14ac:dyDescent="0.25">
      <c r="B3340" s="784">
        <f t="shared" si="155"/>
        <v>45522</v>
      </c>
      <c r="C3340" s="785">
        <v>0</v>
      </c>
      <c r="D3340" s="786">
        <f>IFERROR((INDEX(METADATA!$T$2:$T$20,MATCH(B3340,METADATA!$S$2:$S$20,0))),0)</f>
        <v>0</v>
      </c>
      <c r="E3340" s="785" t="str">
        <f t="shared" si="156"/>
        <v>HI</v>
      </c>
      <c r="F3340" s="786">
        <f>VLOOKUP(C3340,METADATA!$A$5:$H$29,IF(E3340="HI",2,IF(E3340="LO",6,10))+IF(D3340=1,2,IF(D3340=7,1,(IF(WEEKDAY(B3340)=1,2,IF(WEEKDAY(B3340)=7,1,0))))))</f>
        <v>3</v>
      </c>
      <c r="G3340" s="786">
        <f>VLOOKUP(C3340,METADATA!$J$5:$Q$29,IF(E3340="HI",2,IF(E3340="LO",6,10))+IF(D3340=1,2,IF(D3340=7,1,(IF(WEEKDAY(B3340)=1,2,IF(WEEKDAY(B3340)=7,1,0))))))</f>
        <v>3</v>
      </c>
      <c r="H3340" s="787">
        <v>8687</v>
      </c>
      <c r="I3340" s="788">
        <v>1144.3675231933594</v>
      </c>
      <c r="K3340" s="795">
        <v>0</v>
      </c>
      <c r="M3340" s="798">
        <f t="shared" si="157"/>
        <v>8762.0514737211925</v>
      </c>
      <c r="N3340" s="303"/>
      <c r="S3340" s="786">
        <v>0</v>
      </c>
      <c r="T3340" s="781">
        <f>VLOOKUP(C3340,METADATA!$J$5:$Q$29,IF(E3340="HI",2,IF(E3340="LO",6,10))+IF(S3340=1,2,IF(D3340=7,1,(IF(WEEKDAY(B3340)=1,2,IF(WEEKDAY(B3340)=7,1,0))))))</f>
        <v>3</v>
      </c>
      <c r="U3340" s="781">
        <f>VLOOKUP(C3340,METADATA!$A$5:$H$29,IF(E3340="HI",2,IF(E3340="LO",6,10))+IF(S3340=1,2,IF(D3340=7,1,(IF(WEEKDAY(B3340)=1,2,IF(WEEKDAY(B3340)=7,1,0))))))</f>
        <v>3</v>
      </c>
    </row>
    <row r="3341" spans="2:21" ht="13.95" customHeight="1" x14ac:dyDescent="0.25">
      <c r="B3341" s="784">
        <f t="shared" si="155"/>
        <v>45522</v>
      </c>
      <c r="C3341" s="785">
        <v>1</v>
      </c>
      <c r="D3341" s="786">
        <f>IFERROR((INDEX(METADATA!$T$2:$T$20,MATCH(B3341,METADATA!$S$2:$S$20,0))),0)</f>
        <v>0</v>
      </c>
      <c r="E3341" s="785" t="str">
        <f t="shared" si="156"/>
        <v>HI</v>
      </c>
      <c r="F3341" s="786">
        <f>VLOOKUP(C3341,METADATA!$A$5:$H$29,IF(E3341="HI",2,IF(E3341="LO",6,10))+IF(D3341=1,2,IF(D3341=7,1,(IF(WEEKDAY(B3341)=1,2,IF(WEEKDAY(B3341)=7,1,0))))))</f>
        <v>3</v>
      </c>
      <c r="G3341" s="786">
        <f>VLOOKUP(C3341,METADATA!$J$5:$Q$29,IF(E3341="HI",2,IF(E3341="LO",6,10))+IF(D3341=1,2,IF(D3341=7,1,(IF(WEEKDAY(B3341)=1,2,IF(WEEKDAY(B3341)=7,1,0))))))</f>
        <v>3</v>
      </c>
      <c r="H3341" s="787">
        <v>8253.5</v>
      </c>
      <c r="I3341" s="788">
        <v>1159.6325073242188</v>
      </c>
      <c r="K3341" s="795">
        <v>0</v>
      </c>
      <c r="M3341" s="798">
        <f t="shared" si="157"/>
        <v>8334.5671634490445</v>
      </c>
      <c r="N3341" s="303"/>
      <c r="S3341" s="786">
        <v>0</v>
      </c>
      <c r="T3341" s="781">
        <f>VLOOKUP(C3341,METADATA!$J$5:$Q$29,IF(E3341="HI",2,IF(E3341="LO",6,10))+IF(S3341=1,2,IF(D3341=7,1,(IF(WEEKDAY(B3341)=1,2,IF(WEEKDAY(B3341)=7,1,0))))))</f>
        <v>3</v>
      </c>
      <c r="U3341" s="781">
        <f>VLOOKUP(C3341,METADATA!$A$5:$H$29,IF(E3341="HI",2,IF(E3341="LO",6,10))+IF(S3341=1,2,IF(D3341=7,1,(IF(WEEKDAY(B3341)=1,2,IF(WEEKDAY(B3341)=7,1,0))))))</f>
        <v>3</v>
      </c>
    </row>
    <row r="3342" spans="2:21" ht="13.95" customHeight="1" x14ac:dyDescent="0.25">
      <c r="B3342" s="784">
        <f t="shared" si="155"/>
        <v>45522</v>
      </c>
      <c r="C3342" s="785">
        <v>2</v>
      </c>
      <c r="D3342" s="786">
        <f>IFERROR((INDEX(METADATA!$T$2:$T$20,MATCH(B3342,METADATA!$S$2:$S$20,0))),0)</f>
        <v>0</v>
      </c>
      <c r="E3342" s="785" t="str">
        <f t="shared" si="156"/>
        <v>HI</v>
      </c>
      <c r="F3342" s="786">
        <f>VLOOKUP(C3342,METADATA!$A$5:$H$29,IF(E3342="HI",2,IF(E3342="LO",6,10))+IF(D3342=1,2,IF(D3342=7,1,(IF(WEEKDAY(B3342)=1,2,IF(WEEKDAY(B3342)=7,1,0))))))</f>
        <v>3</v>
      </c>
      <c r="G3342" s="786">
        <f>VLOOKUP(C3342,METADATA!$J$5:$Q$29,IF(E3342="HI",2,IF(E3342="LO",6,10))+IF(D3342=1,2,IF(D3342=7,1,(IF(WEEKDAY(B3342)=1,2,IF(WEEKDAY(B3342)=7,1,0))))))</f>
        <v>3</v>
      </c>
      <c r="H3342" s="787">
        <v>8161.5</v>
      </c>
      <c r="I3342" s="788">
        <v>1116.1424560546875</v>
      </c>
      <c r="K3342" s="795">
        <v>0</v>
      </c>
      <c r="M3342" s="798">
        <f t="shared" si="157"/>
        <v>8237.4666149373734</v>
      </c>
      <c r="N3342" s="303"/>
      <c r="S3342" s="786">
        <v>0</v>
      </c>
      <c r="T3342" s="781">
        <f>VLOOKUP(C3342,METADATA!$J$5:$Q$29,IF(E3342="HI",2,IF(E3342="LO",6,10))+IF(S3342=1,2,IF(D3342=7,1,(IF(WEEKDAY(B3342)=1,2,IF(WEEKDAY(B3342)=7,1,0))))))</f>
        <v>3</v>
      </c>
      <c r="U3342" s="781">
        <f>VLOOKUP(C3342,METADATA!$A$5:$H$29,IF(E3342="HI",2,IF(E3342="LO",6,10))+IF(S3342=1,2,IF(D3342=7,1,(IF(WEEKDAY(B3342)=1,2,IF(WEEKDAY(B3342)=7,1,0))))))</f>
        <v>3</v>
      </c>
    </row>
    <row r="3343" spans="2:21" ht="13.95" customHeight="1" x14ac:dyDescent="0.25">
      <c r="B3343" s="784">
        <f t="shared" si="155"/>
        <v>45522</v>
      </c>
      <c r="C3343" s="785">
        <v>3</v>
      </c>
      <c r="D3343" s="786">
        <f>IFERROR((INDEX(METADATA!$T$2:$T$20,MATCH(B3343,METADATA!$S$2:$S$20,0))),0)</f>
        <v>0</v>
      </c>
      <c r="E3343" s="785" t="str">
        <f t="shared" si="156"/>
        <v>HI</v>
      </c>
      <c r="F3343" s="786">
        <f>VLOOKUP(C3343,METADATA!$A$5:$H$29,IF(E3343="HI",2,IF(E3343="LO",6,10))+IF(D3343=1,2,IF(D3343=7,1,(IF(WEEKDAY(B3343)=1,2,IF(WEEKDAY(B3343)=7,1,0))))))</f>
        <v>3</v>
      </c>
      <c r="G3343" s="786">
        <f>VLOOKUP(C3343,METADATA!$J$5:$Q$29,IF(E3343="HI",2,IF(E3343="LO",6,10))+IF(D3343=1,2,IF(D3343=7,1,(IF(WEEKDAY(B3343)=1,2,IF(WEEKDAY(B3343)=7,1,0))))))</f>
        <v>3</v>
      </c>
      <c r="H3343" s="787">
        <v>8260.75</v>
      </c>
      <c r="I3343" s="788">
        <v>1117.6549987792969</v>
      </c>
      <c r="K3343" s="795">
        <v>0</v>
      </c>
      <c r="M3343" s="798">
        <f t="shared" si="157"/>
        <v>8336.0148307687377</v>
      </c>
      <c r="N3343" s="303"/>
      <c r="S3343" s="786">
        <v>0</v>
      </c>
      <c r="T3343" s="781">
        <f>VLOOKUP(C3343,METADATA!$J$5:$Q$29,IF(E3343="HI",2,IF(E3343="LO",6,10))+IF(S3343=1,2,IF(D3343=7,1,(IF(WEEKDAY(B3343)=1,2,IF(WEEKDAY(B3343)=7,1,0))))))</f>
        <v>3</v>
      </c>
      <c r="U3343" s="781">
        <f>VLOOKUP(C3343,METADATA!$A$5:$H$29,IF(E3343="HI",2,IF(E3343="LO",6,10))+IF(S3343=1,2,IF(D3343=7,1,(IF(WEEKDAY(B3343)=1,2,IF(WEEKDAY(B3343)=7,1,0))))))</f>
        <v>3</v>
      </c>
    </row>
    <row r="3344" spans="2:21" ht="13.95" customHeight="1" x14ac:dyDescent="0.25">
      <c r="B3344" s="784">
        <f t="shared" si="155"/>
        <v>45522</v>
      </c>
      <c r="C3344" s="785">
        <v>4</v>
      </c>
      <c r="D3344" s="786">
        <f>IFERROR((INDEX(METADATA!$T$2:$T$20,MATCH(B3344,METADATA!$S$2:$S$20,0))),0)</f>
        <v>0</v>
      </c>
      <c r="E3344" s="785" t="str">
        <f t="shared" si="156"/>
        <v>HI</v>
      </c>
      <c r="F3344" s="786">
        <f>VLOOKUP(C3344,METADATA!$A$5:$H$29,IF(E3344="HI",2,IF(E3344="LO",6,10))+IF(D3344=1,2,IF(D3344=7,1,(IF(WEEKDAY(B3344)=1,2,IF(WEEKDAY(B3344)=7,1,0))))))</f>
        <v>3</v>
      </c>
      <c r="G3344" s="786">
        <f>VLOOKUP(C3344,METADATA!$J$5:$Q$29,IF(E3344="HI",2,IF(E3344="LO",6,10))+IF(D3344=1,2,IF(D3344=7,1,(IF(WEEKDAY(B3344)=1,2,IF(WEEKDAY(B3344)=7,1,0))))))</f>
        <v>3</v>
      </c>
      <c r="H3344" s="787">
        <v>8532</v>
      </c>
      <c r="I3344" s="788">
        <v>1079.5674743652344</v>
      </c>
      <c r="K3344" s="795">
        <v>0</v>
      </c>
      <c r="M3344" s="798">
        <f t="shared" si="157"/>
        <v>8600.0284843544177</v>
      </c>
      <c r="N3344" s="303"/>
      <c r="S3344" s="786">
        <v>0</v>
      </c>
      <c r="T3344" s="781">
        <f>VLOOKUP(C3344,METADATA!$J$5:$Q$29,IF(E3344="HI",2,IF(E3344="LO",6,10))+IF(S3344=1,2,IF(D3344=7,1,(IF(WEEKDAY(B3344)=1,2,IF(WEEKDAY(B3344)=7,1,0))))))</f>
        <v>3</v>
      </c>
      <c r="U3344" s="781">
        <f>VLOOKUP(C3344,METADATA!$A$5:$H$29,IF(E3344="HI",2,IF(E3344="LO",6,10))+IF(S3344=1,2,IF(D3344=7,1,(IF(WEEKDAY(B3344)=1,2,IF(WEEKDAY(B3344)=7,1,0))))))</f>
        <v>3</v>
      </c>
    </row>
    <row r="3345" spans="2:21" ht="13.95" customHeight="1" x14ac:dyDescent="0.25">
      <c r="B3345" s="784">
        <f t="shared" si="155"/>
        <v>45522</v>
      </c>
      <c r="C3345" s="785">
        <v>5</v>
      </c>
      <c r="D3345" s="786">
        <f>IFERROR((INDEX(METADATA!$T$2:$T$20,MATCH(B3345,METADATA!$S$2:$S$20,0))),0)</f>
        <v>0</v>
      </c>
      <c r="E3345" s="785" t="str">
        <f t="shared" si="156"/>
        <v>HI</v>
      </c>
      <c r="F3345" s="786">
        <f>VLOOKUP(C3345,METADATA!$A$5:$H$29,IF(E3345="HI",2,IF(E3345="LO",6,10))+IF(D3345=1,2,IF(D3345=7,1,(IF(WEEKDAY(B3345)=1,2,IF(WEEKDAY(B3345)=7,1,0))))))</f>
        <v>3</v>
      </c>
      <c r="G3345" s="786">
        <f>VLOOKUP(C3345,METADATA!$J$5:$Q$29,IF(E3345="HI",2,IF(E3345="LO",6,10))+IF(D3345=1,2,IF(D3345=7,1,(IF(WEEKDAY(B3345)=1,2,IF(WEEKDAY(B3345)=7,1,0))))))</f>
        <v>3</v>
      </c>
      <c r="H3345" s="787">
        <v>8573.5</v>
      </c>
      <c r="I3345" s="788">
        <v>1053.6500244140625</v>
      </c>
      <c r="K3345" s="795">
        <v>870.51250000000005</v>
      </c>
      <c r="M3345" s="798">
        <f t="shared" si="157"/>
        <v>8638.0021199318853</v>
      </c>
      <c r="N3345" s="303"/>
      <c r="S3345" s="786">
        <v>0</v>
      </c>
      <c r="T3345" s="781">
        <f>VLOOKUP(C3345,METADATA!$J$5:$Q$29,IF(E3345="HI",2,IF(E3345="LO",6,10))+IF(S3345=1,2,IF(D3345=7,1,(IF(WEEKDAY(B3345)=1,2,IF(WEEKDAY(B3345)=7,1,0))))))</f>
        <v>3</v>
      </c>
      <c r="U3345" s="781">
        <f>VLOOKUP(C3345,METADATA!$A$5:$H$29,IF(E3345="HI",2,IF(E3345="LO",6,10))+IF(S3345=1,2,IF(D3345=7,1,(IF(WEEKDAY(B3345)=1,2,IF(WEEKDAY(B3345)=7,1,0))))))</f>
        <v>3</v>
      </c>
    </row>
    <row r="3346" spans="2:21" ht="13.95" customHeight="1" x14ac:dyDescent="0.25">
      <c r="B3346" s="784">
        <f t="shared" si="155"/>
        <v>45522</v>
      </c>
      <c r="C3346" s="785">
        <v>6</v>
      </c>
      <c r="D3346" s="786">
        <f>IFERROR((INDEX(METADATA!$T$2:$T$20,MATCH(B3346,METADATA!$S$2:$S$20,0))),0)</f>
        <v>0</v>
      </c>
      <c r="E3346" s="785" t="str">
        <f t="shared" si="156"/>
        <v>HI</v>
      </c>
      <c r="F3346" s="786">
        <f>VLOOKUP(C3346,METADATA!$A$5:$H$29,IF(E3346="HI",2,IF(E3346="LO",6,10))+IF(D3346=1,2,IF(D3346=7,1,(IF(WEEKDAY(B3346)=1,2,IF(WEEKDAY(B3346)=7,1,0))))))</f>
        <v>3</v>
      </c>
      <c r="G3346" s="786">
        <f>VLOOKUP(C3346,METADATA!$J$5:$Q$29,IF(E3346="HI",2,IF(E3346="LO",6,10))+IF(D3346=1,2,IF(D3346=7,1,(IF(WEEKDAY(B3346)=1,2,IF(WEEKDAY(B3346)=7,1,0))))))</f>
        <v>3</v>
      </c>
      <c r="H3346" s="787">
        <v>9055.75</v>
      </c>
      <c r="I3346" s="788">
        <v>1078.6299743652344</v>
      </c>
      <c r="K3346" s="795">
        <v>865.8125</v>
      </c>
      <c r="M3346" s="798">
        <f t="shared" si="157"/>
        <v>9119.7615475460298</v>
      </c>
      <c r="N3346" s="303"/>
      <c r="S3346" s="786">
        <v>0</v>
      </c>
      <c r="T3346" s="781">
        <f>VLOOKUP(C3346,METADATA!$J$5:$Q$29,IF(E3346="HI",2,IF(E3346="LO",6,10))+IF(S3346=1,2,IF(D3346=7,1,(IF(WEEKDAY(B3346)=1,2,IF(WEEKDAY(B3346)=7,1,0))))))</f>
        <v>3</v>
      </c>
      <c r="U3346" s="781">
        <f>VLOOKUP(C3346,METADATA!$A$5:$H$29,IF(E3346="HI",2,IF(E3346="LO",6,10))+IF(S3346=1,2,IF(D3346=7,1,(IF(WEEKDAY(B3346)=1,2,IF(WEEKDAY(B3346)=7,1,0))))))</f>
        <v>3</v>
      </c>
    </row>
    <row r="3347" spans="2:21" ht="13.95" customHeight="1" x14ac:dyDescent="0.25">
      <c r="B3347" s="784">
        <f t="shared" si="155"/>
        <v>45522</v>
      </c>
      <c r="C3347" s="785">
        <v>7</v>
      </c>
      <c r="D3347" s="786">
        <f>IFERROR((INDEX(METADATA!$T$2:$T$20,MATCH(B3347,METADATA!$S$2:$S$20,0))),0)</f>
        <v>0</v>
      </c>
      <c r="E3347" s="785" t="str">
        <f t="shared" si="156"/>
        <v>HI</v>
      </c>
      <c r="F3347" s="786">
        <f>VLOOKUP(C3347,METADATA!$A$5:$H$29,IF(E3347="HI",2,IF(E3347="LO",6,10))+IF(D3347=1,2,IF(D3347=7,1,(IF(WEEKDAY(B3347)=1,2,IF(WEEKDAY(B3347)=7,1,0))))))</f>
        <v>3</v>
      </c>
      <c r="G3347" s="786">
        <f>VLOOKUP(C3347,METADATA!$J$5:$Q$29,IF(E3347="HI",2,IF(E3347="LO",6,10))+IF(D3347=1,2,IF(D3347=7,1,(IF(WEEKDAY(B3347)=1,2,IF(WEEKDAY(B3347)=7,1,0))))))</f>
        <v>3</v>
      </c>
      <c r="H3347" s="787">
        <v>10458.25</v>
      </c>
      <c r="I3347" s="788">
        <v>1045.802490234375</v>
      </c>
      <c r="K3347" s="795">
        <v>834.63750000000005</v>
      </c>
      <c r="M3347" s="798">
        <f t="shared" si="157"/>
        <v>10510.408931677226</v>
      </c>
      <c r="N3347" s="303"/>
      <c r="S3347" s="786">
        <v>0</v>
      </c>
      <c r="T3347" s="781">
        <f>VLOOKUP(C3347,METADATA!$J$5:$Q$29,IF(E3347="HI",2,IF(E3347="LO",6,10))+IF(S3347=1,2,IF(D3347=7,1,(IF(WEEKDAY(B3347)=1,2,IF(WEEKDAY(B3347)=7,1,0))))))</f>
        <v>3</v>
      </c>
      <c r="U3347" s="781">
        <f>VLOOKUP(C3347,METADATA!$A$5:$H$29,IF(E3347="HI",2,IF(E3347="LO",6,10))+IF(S3347=1,2,IF(D3347=7,1,(IF(WEEKDAY(B3347)=1,2,IF(WEEKDAY(B3347)=7,1,0))))))</f>
        <v>3</v>
      </c>
    </row>
    <row r="3348" spans="2:21" ht="13.95" customHeight="1" x14ac:dyDescent="0.25">
      <c r="B3348" s="784">
        <f t="shared" si="155"/>
        <v>45522</v>
      </c>
      <c r="C3348" s="785">
        <v>8</v>
      </c>
      <c r="D3348" s="786">
        <f>IFERROR((INDEX(METADATA!$T$2:$T$20,MATCH(B3348,METADATA!$S$2:$S$20,0))),0)</f>
        <v>0</v>
      </c>
      <c r="E3348" s="785" t="str">
        <f t="shared" si="156"/>
        <v>HI</v>
      </c>
      <c r="F3348" s="786">
        <f>VLOOKUP(C3348,METADATA!$A$5:$H$29,IF(E3348="HI",2,IF(E3348="LO",6,10))+IF(D3348=1,2,IF(D3348=7,1,(IF(WEEKDAY(B3348)=1,2,IF(WEEKDAY(B3348)=7,1,0))))))</f>
        <v>3</v>
      </c>
      <c r="G3348" s="786">
        <f>VLOOKUP(C3348,METADATA!$J$5:$Q$29,IF(E3348="HI",2,IF(E3348="LO",6,10))+IF(D3348=1,2,IF(D3348=7,1,(IF(WEEKDAY(B3348)=1,2,IF(WEEKDAY(B3348)=7,1,0))))))</f>
        <v>3</v>
      </c>
      <c r="H3348" s="787">
        <v>12006.75</v>
      </c>
      <c r="I3348" s="788">
        <v>729.79249572753906</v>
      </c>
      <c r="K3348" s="795">
        <v>847.33749999999998</v>
      </c>
      <c r="M3348" s="798">
        <f t="shared" si="157"/>
        <v>12028.908622535972</v>
      </c>
      <c r="N3348" s="303"/>
      <c r="S3348" s="786">
        <v>0</v>
      </c>
      <c r="T3348" s="781">
        <f>VLOOKUP(C3348,METADATA!$J$5:$Q$29,IF(E3348="HI",2,IF(E3348="LO",6,10))+IF(S3348=1,2,IF(D3348=7,1,(IF(WEEKDAY(B3348)=1,2,IF(WEEKDAY(B3348)=7,1,0))))))</f>
        <v>3</v>
      </c>
      <c r="U3348" s="781">
        <f>VLOOKUP(C3348,METADATA!$A$5:$H$29,IF(E3348="HI",2,IF(E3348="LO",6,10))+IF(S3348=1,2,IF(D3348=7,1,(IF(WEEKDAY(B3348)=1,2,IF(WEEKDAY(B3348)=7,1,0))))))</f>
        <v>3</v>
      </c>
    </row>
    <row r="3349" spans="2:21" ht="13.95" customHeight="1" x14ac:dyDescent="0.25">
      <c r="B3349" s="784">
        <f t="shared" si="155"/>
        <v>45522</v>
      </c>
      <c r="C3349" s="785">
        <v>9</v>
      </c>
      <c r="D3349" s="786">
        <f>IFERROR((INDEX(METADATA!$T$2:$T$20,MATCH(B3349,METADATA!$S$2:$S$20,0))),0)</f>
        <v>0</v>
      </c>
      <c r="E3349" s="785" t="str">
        <f t="shared" si="156"/>
        <v>HI</v>
      </c>
      <c r="F3349" s="786">
        <f>VLOOKUP(C3349,METADATA!$A$5:$H$29,IF(E3349="HI",2,IF(E3349="LO",6,10))+IF(D3349=1,2,IF(D3349=7,1,(IF(WEEKDAY(B3349)=1,2,IF(WEEKDAY(B3349)=7,1,0))))))</f>
        <v>3</v>
      </c>
      <c r="G3349" s="786">
        <f>VLOOKUP(C3349,METADATA!$J$5:$Q$29,IF(E3349="HI",2,IF(E3349="LO",6,10))+IF(D3349=1,2,IF(D3349=7,1,(IF(WEEKDAY(B3349)=1,2,IF(WEEKDAY(B3349)=7,1,0))))))</f>
        <v>3</v>
      </c>
      <c r="H3349" s="787">
        <v>12351.75</v>
      </c>
      <c r="I3349" s="788">
        <v>757.44000244140625</v>
      </c>
      <c r="K3349" s="795">
        <v>851.61249999999995</v>
      </c>
      <c r="M3349" s="798">
        <f t="shared" si="157"/>
        <v>12374.952259293708</v>
      </c>
      <c r="N3349" s="303"/>
      <c r="S3349" s="786">
        <v>0</v>
      </c>
      <c r="T3349" s="781">
        <f>VLOOKUP(C3349,METADATA!$J$5:$Q$29,IF(E3349="HI",2,IF(E3349="LO",6,10))+IF(S3349=1,2,IF(D3349=7,1,(IF(WEEKDAY(B3349)=1,2,IF(WEEKDAY(B3349)=7,1,0))))))</f>
        <v>3</v>
      </c>
      <c r="U3349" s="781">
        <f>VLOOKUP(C3349,METADATA!$A$5:$H$29,IF(E3349="HI",2,IF(E3349="LO",6,10))+IF(S3349=1,2,IF(D3349=7,1,(IF(WEEKDAY(B3349)=1,2,IF(WEEKDAY(B3349)=7,1,0))))))</f>
        <v>3</v>
      </c>
    </row>
    <row r="3350" spans="2:21" ht="13.95" customHeight="1" x14ac:dyDescent="0.25">
      <c r="B3350" s="784">
        <f t="shared" si="155"/>
        <v>45522</v>
      </c>
      <c r="C3350" s="785">
        <v>10</v>
      </c>
      <c r="D3350" s="786">
        <f>IFERROR((INDEX(METADATA!$T$2:$T$20,MATCH(B3350,METADATA!$S$2:$S$20,0))),0)</f>
        <v>0</v>
      </c>
      <c r="E3350" s="785" t="str">
        <f t="shared" si="156"/>
        <v>HI</v>
      </c>
      <c r="F3350" s="786">
        <f>VLOOKUP(C3350,METADATA!$A$5:$H$29,IF(E3350="HI",2,IF(E3350="LO",6,10))+IF(D3350=1,2,IF(D3350=7,1,(IF(WEEKDAY(B3350)=1,2,IF(WEEKDAY(B3350)=7,1,0))))))</f>
        <v>3</v>
      </c>
      <c r="G3350" s="786">
        <f>VLOOKUP(C3350,METADATA!$J$5:$Q$29,IF(E3350="HI",2,IF(E3350="LO",6,10))+IF(D3350=1,2,IF(D3350=7,1,(IF(WEEKDAY(B3350)=1,2,IF(WEEKDAY(B3350)=7,1,0))))))</f>
        <v>3</v>
      </c>
      <c r="H3350" s="787">
        <v>12631.75</v>
      </c>
      <c r="I3350" s="788">
        <v>877.3175048828125</v>
      </c>
      <c r="K3350" s="795">
        <v>856.5</v>
      </c>
      <c r="M3350" s="798">
        <f t="shared" si="157"/>
        <v>12662.179672823861</v>
      </c>
      <c r="N3350" s="303"/>
      <c r="S3350" s="786">
        <v>0</v>
      </c>
      <c r="T3350" s="781">
        <f>VLOOKUP(C3350,METADATA!$J$5:$Q$29,IF(E3350="HI",2,IF(E3350="LO",6,10))+IF(S3350=1,2,IF(D3350=7,1,(IF(WEEKDAY(B3350)=1,2,IF(WEEKDAY(B3350)=7,1,0))))))</f>
        <v>3</v>
      </c>
      <c r="U3350" s="781">
        <f>VLOOKUP(C3350,METADATA!$A$5:$H$29,IF(E3350="HI",2,IF(E3350="LO",6,10))+IF(S3350=1,2,IF(D3350=7,1,(IF(WEEKDAY(B3350)=1,2,IF(WEEKDAY(B3350)=7,1,0))))))</f>
        <v>3</v>
      </c>
    </row>
    <row r="3351" spans="2:21" ht="13.95" customHeight="1" x14ac:dyDescent="0.25">
      <c r="B3351" s="784">
        <f t="shared" si="155"/>
        <v>45522</v>
      </c>
      <c r="C3351" s="785">
        <v>11</v>
      </c>
      <c r="D3351" s="786">
        <f>IFERROR((INDEX(METADATA!$T$2:$T$20,MATCH(B3351,METADATA!$S$2:$S$20,0))),0)</f>
        <v>0</v>
      </c>
      <c r="E3351" s="785" t="str">
        <f t="shared" si="156"/>
        <v>HI</v>
      </c>
      <c r="F3351" s="786">
        <f>VLOOKUP(C3351,METADATA!$A$5:$H$29,IF(E3351="HI",2,IF(E3351="LO",6,10))+IF(D3351=1,2,IF(D3351=7,1,(IF(WEEKDAY(B3351)=1,2,IF(WEEKDAY(B3351)=7,1,0))))))</f>
        <v>3</v>
      </c>
      <c r="G3351" s="786">
        <f>VLOOKUP(C3351,METADATA!$J$5:$Q$29,IF(E3351="HI",2,IF(E3351="LO",6,10))+IF(D3351=1,2,IF(D3351=7,1,(IF(WEEKDAY(B3351)=1,2,IF(WEEKDAY(B3351)=7,1,0))))))</f>
        <v>3</v>
      </c>
      <c r="H3351" s="787">
        <v>12550.5</v>
      </c>
      <c r="I3351" s="788">
        <v>883.00749206542969</v>
      </c>
      <c r="K3351" s="795">
        <v>824.32500000000005</v>
      </c>
      <c r="M3351" s="798">
        <f t="shared" si="157"/>
        <v>12581.524251101044</v>
      </c>
      <c r="N3351" s="303"/>
      <c r="S3351" s="786">
        <v>0</v>
      </c>
      <c r="T3351" s="781">
        <f>VLOOKUP(C3351,METADATA!$J$5:$Q$29,IF(E3351="HI",2,IF(E3351="LO",6,10))+IF(S3351=1,2,IF(D3351=7,1,(IF(WEEKDAY(B3351)=1,2,IF(WEEKDAY(B3351)=7,1,0))))))</f>
        <v>3</v>
      </c>
      <c r="U3351" s="781">
        <f>VLOOKUP(C3351,METADATA!$A$5:$H$29,IF(E3351="HI",2,IF(E3351="LO",6,10))+IF(S3351=1,2,IF(D3351=7,1,(IF(WEEKDAY(B3351)=1,2,IF(WEEKDAY(B3351)=7,1,0))))))</f>
        <v>3</v>
      </c>
    </row>
    <row r="3352" spans="2:21" ht="13.95" customHeight="1" x14ac:dyDescent="0.25">
      <c r="B3352" s="784">
        <f t="shared" si="155"/>
        <v>45522</v>
      </c>
      <c r="C3352" s="785">
        <v>12</v>
      </c>
      <c r="D3352" s="786">
        <f>IFERROR((INDEX(METADATA!$T$2:$T$20,MATCH(B3352,METADATA!$S$2:$S$20,0))),0)</f>
        <v>0</v>
      </c>
      <c r="E3352" s="785" t="str">
        <f t="shared" si="156"/>
        <v>HI</v>
      </c>
      <c r="F3352" s="786">
        <f>VLOOKUP(C3352,METADATA!$A$5:$H$29,IF(E3352="HI",2,IF(E3352="LO",6,10))+IF(D3352=1,2,IF(D3352=7,1,(IF(WEEKDAY(B3352)=1,2,IF(WEEKDAY(B3352)=7,1,0))))))</f>
        <v>3</v>
      </c>
      <c r="G3352" s="786">
        <f>VLOOKUP(C3352,METADATA!$J$5:$Q$29,IF(E3352="HI",2,IF(E3352="LO",6,10))+IF(D3352=1,2,IF(D3352=7,1,(IF(WEEKDAY(B3352)=1,2,IF(WEEKDAY(B3352)=7,1,0))))))</f>
        <v>3</v>
      </c>
      <c r="H3352" s="787">
        <v>12325.25</v>
      </c>
      <c r="I3352" s="788">
        <v>896.25750732421875</v>
      </c>
      <c r="K3352" s="795">
        <v>882.73749999999995</v>
      </c>
      <c r="M3352" s="798">
        <f t="shared" si="157"/>
        <v>12357.79369798408</v>
      </c>
      <c r="N3352" s="303"/>
      <c r="S3352" s="786">
        <v>0</v>
      </c>
      <c r="T3352" s="781">
        <f>VLOOKUP(C3352,METADATA!$J$5:$Q$29,IF(E3352="HI",2,IF(E3352="LO",6,10))+IF(S3352=1,2,IF(D3352=7,1,(IF(WEEKDAY(B3352)=1,2,IF(WEEKDAY(B3352)=7,1,0))))))</f>
        <v>3</v>
      </c>
      <c r="U3352" s="781">
        <f>VLOOKUP(C3352,METADATA!$A$5:$H$29,IF(E3352="HI",2,IF(E3352="LO",6,10))+IF(S3352=1,2,IF(D3352=7,1,(IF(WEEKDAY(B3352)=1,2,IF(WEEKDAY(B3352)=7,1,0))))))</f>
        <v>3</v>
      </c>
    </row>
    <row r="3353" spans="2:21" ht="13.95" customHeight="1" x14ac:dyDescent="0.25">
      <c r="B3353" s="784">
        <f t="shared" si="155"/>
        <v>45522</v>
      </c>
      <c r="C3353" s="785">
        <v>13</v>
      </c>
      <c r="D3353" s="786">
        <f>IFERROR((INDEX(METADATA!$T$2:$T$20,MATCH(B3353,METADATA!$S$2:$S$20,0))),0)</f>
        <v>0</v>
      </c>
      <c r="E3353" s="785" t="str">
        <f t="shared" si="156"/>
        <v>HI</v>
      </c>
      <c r="F3353" s="786">
        <f>VLOOKUP(C3353,METADATA!$A$5:$H$29,IF(E3353="HI",2,IF(E3353="LO",6,10))+IF(D3353=1,2,IF(D3353=7,1,(IF(WEEKDAY(B3353)=1,2,IF(WEEKDAY(B3353)=7,1,0))))))</f>
        <v>3</v>
      </c>
      <c r="G3353" s="786">
        <f>VLOOKUP(C3353,METADATA!$J$5:$Q$29,IF(E3353="HI",2,IF(E3353="LO",6,10))+IF(D3353=1,2,IF(D3353=7,1,(IF(WEEKDAY(B3353)=1,2,IF(WEEKDAY(B3353)=7,1,0))))))</f>
        <v>3</v>
      </c>
      <c r="H3353" s="787">
        <v>12037.75</v>
      </c>
      <c r="I3353" s="788">
        <v>933.83999633789063</v>
      </c>
      <c r="K3353" s="795">
        <v>909.3125</v>
      </c>
      <c r="M3353" s="798">
        <f t="shared" si="157"/>
        <v>12073.917433925924</v>
      </c>
      <c r="N3353" s="303"/>
      <c r="S3353" s="786">
        <v>0</v>
      </c>
      <c r="T3353" s="781">
        <f>VLOOKUP(C3353,METADATA!$J$5:$Q$29,IF(E3353="HI",2,IF(E3353="LO",6,10))+IF(S3353=1,2,IF(D3353=7,1,(IF(WEEKDAY(B3353)=1,2,IF(WEEKDAY(B3353)=7,1,0))))))</f>
        <v>3</v>
      </c>
      <c r="U3353" s="781">
        <f>VLOOKUP(C3353,METADATA!$A$5:$H$29,IF(E3353="HI",2,IF(E3353="LO",6,10))+IF(S3353=1,2,IF(D3353=7,1,(IF(WEEKDAY(B3353)=1,2,IF(WEEKDAY(B3353)=7,1,0))))))</f>
        <v>3</v>
      </c>
    </row>
    <row r="3354" spans="2:21" ht="13.95" customHeight="1" x14ac:dyDescent="0.25">
      <c r="B3354" s="784">
        <f t="shared" si="155"/>
        <v>45522</v>
      </c>
      <c r="C3354" s="785">
        <v>14</v>
      </c>
      <c r="D3354" s="786">
        <f>IFERROR((INDEX(METADATA!$T$2:$T$20,MATCH(B3354,METADATA!$S$2:$S$20,0))),0)</f>
        <v>0</v>
      </c>
      <c r="E3354" s="785" t="str">
        <f t="shared" si="156"/>
        <v>HI</v>
      </c>
      <c r="F3354" s="786">
        <f>VLOOKUP(C3354,METADATA!$A$5:$H$29,IF(E3354="HI",2,IF(E3354="LO",6,10))+IF(D3354=1,2,IF(D3354=7,1,(IF(WEEKDAY(B3354)=1,2,IF(WEEKDAY(B3354)=7,1,0))))))</f>
        <v>3</v>
      </c>
      <c r="G3354" s="786">
        <f>VLOOKUP(C3354,METADATA!$J$5:$Q$29,IF(E3354="HI",2,IF(E3354="LO",6,10))+IF(D3354=1,2,IF(D3354=7,1,(IF(WEEKDAY(B3354)=1,2,IF(WEEKDAY(B3354)=7,1,0))))))</f>
        <v>3</v>
      </c>
      <c r="H3354" s="787">
        <v>11583.75</v>
      </c>
      <c r="I3354" s="788">
        <v>888.98248291015625</v>
      </c>
      <c r="K3354" s="795">
        <v>905.6</v>
      </c>
      <c r="M3354" s="798">
        <f t="shared" si="157"/>
        <v>11617.811924687932</v>
      </c>
      <c r="N3354" s="303"/>
      <c r="S3354" s="786">
        <v>0</v>
      </c>
      <c r="T3354" s="781">
        <f>VLOOKUP(C3354,METADATA!$J$5:$Q$29,IF(E3354="HI",2,IF(E3354="LO",6,10))+IF(S3354=1,2,IF(D3354=7,1,(IF(WEEKDAY(B3354)=1,2,IF(WEEKDAY(B3354)=7,1,0))))))</f>
        <v>3</v>
      </c>
      <c r="U3354" s="781">
        <f>VLOOKUP(C3354,METADATA!$A$5:$H$29,IF(E3354="HI",2,IF(E3354="LO",6,10))+IF(S3354=1,2,IF(D3354=7,1,(IF(WEEKDAY(B3354)=1,2,IF(WEEKDAY(B3354)=7,1,0))))))</f>
        <v>3</v>
      </c>
    </row>
    <row r="3355" spans="2:21" ht="13.95" customHeight="1" x14ac:dyDescent="0.25">
      <c r="B3355" s="784">
        <f t="shared" si="155"/>
        <v>45522</v>
      </c>
      <c r="C3355" s="785">
        <v>15</v>
      </c>
      <c r="D3355" s="786">
        <f>IFERROR((INDEX(METADATA!$T$2:$T$20,MATCH(B3355,METADATA!$S$2:$S$20,0))),0)</f>
        <v>0</v>
      </c>
      <c r="E3355" s="785" t="str">
        <f t="shared" si="156"/>
        <v>HI</v>
      </c>
      <c r="F3355" s="786">
        <f>VLOOKUP(C3355,METADATA!$A$5:$H$29,IF(E3355="HI",2,IF(E3355="LO",6,10))+IF(D3355=1,2,IF(D3355=7,1,(IF(WEEKDAY(B3355)=1,2,IF(WEEKDAY(B3355)=7,1,0))))))</f>
        <v>3</v>
      </c>
      <c r="G3355" s="786">
        <f>VLOOKUP(C3355,METADATA!$J$5:$Q$29,IF(E3355="HI",2,IF(E3355="LO",6,10))+IF(D3355=1,2,IF(D3355=7,1,(IF(WEEKDAY(B3355)=1,2,IF(WEEKDAY(B3355)=7,1,0))))))</f>
        <v>3</v>
      </c>
      <c r="H3355" s="787">
        <v>11486.75</v>
      </c>
      <c r="I3355" s="788">
        <v>727.41749572753906</v>
      </c>
      <c r="K3355" s="795">
        <v>913.98749999999995</v>
      </c>
      <c r="M3355" s="798">
        <f t="shared" si="157"/>
        <v>11509.759414322722</v>
      </c>
      <c r="N3355" s="303"/>
      <c r="S3355" s="786">
        <v>0</v>
      </c>
      <c r="T3355" s="781">
        <f>VLOOKUP(C3355,METADATA!$J$5:$Q$29,IF(E3355="HI",2,IF(E3355="LO",6,10))+IF(S3355=1,2,IF(D3355=7,1,(IF(WEEKDAY(B3355)=1,2,IF(WEEKDAY(B3355)=7,1,0))))))</f>
        <v>3</v>
      </c>
      <c r="U3355" s="781">
        <f>VLOOKUP(C3355,METADATA!$A$5:$H$29,IF(E3355="HI",2,IF(E3355="LO",6,10))+IF(S3355=1,2,IF(D3355=7,1,(IF(WEEKDAY(B3355)=1,2,IF(WEEKDAY(B3355)=7,1,0))))))</f>
        <v>3</v>
      </c>
    </row>
    <row r="3356" spans="2:21" ht="13.95" customHeight="1" x14ac:dyDescent="0.25">
      <c r="B3356" s="784">
        <f t="shared" ref="B3356:B3419" si="158">B3332+1</f>
        <v>45522</v>
      </c>
      <c r="C3356" s="785">
        <v>16</v>
      </c>
      <c r="D3356" s="786">
        <f>IFERROR((INDEX(METADATA!$T$2:$T$20,MATCH(B3356,METADATA!$S$2:$S$20,0))),0)</f>
        <v>0</v>
      </c>
      <c r="E3356" s="785" t="str">
        <f t="shared" si="156"/>
        <v>HI</v>
      </c>
      <c r="F3356" s="786">
        <f>VLOOKUP(C3356,METADATA!$A$5:$H$29,IF(E3356="HI",2,IF(E3356="LO",6,10))+IF(D3356=1,2,IF(D3356=7,1,(IF(WEEKDAY(B3356)=1,2,IF(WEEKDAY(B3356)=7,1,0))))))</f>
        <v>3</v>
      </c>
      <c r="G3356" s="786">
        <f>VLOOKUP(C3356,METADATA!$J$5:$Q$29,IF(E3356="HI",2,IF(E3356="LO",6,10))+IF(D3356=1,2,IF(D3356=7,1,(IF(WEEKDAY(B3356)=1,2,IF(WEEKDAY(B3356)=7,1,0))))))</f>
        <v>3</v>
      </c>
      <c r="H3356" s="787">
        <v>11758.5</v>
      </c>
      <c r="I3356" s="788">
        <v>711.28752136230469</v>
      </c>
      <c r="K3356" s="795">
        <v>902.26250000000005</v>
      </c>
      <c r="M3356" s="798">
        <f t="shared" si="157"/>
        <v>11779.99372614628</v>
      </c>
      <c r="N3356" s="303"/>
      <c r="S3356" s="786">
        <v>0</v>
      </c>
      <c r="T3356" s="781">
        <f>VLOOKUP(C3356,METADATA!$J$5:$Q$29,IF(E3356="HI",2,IF(E3356="LO",6,10))+IF(S3356=1,2,IF(D3356=7,1,(IF(WEEKDAY(B3356)=1,2,IF(WEEKDAY(B3356)=7,1,0))))))</f>
        <v>3</v>
      </c>
      <c r="U3356" s="781">
        <f>VLOOKUP(C3356,METADATA!$A$5:$H$29,IF(E3356="HI",2,IF(E3356="LO",6,10))+IF(S3356=1,2,IF(D3356=7,1,(IF(WEEKDAY(B3356)=1,2,IF(WEEKDAY(B3356)=7,1,0))))))</f>
        <v>3</v>
      </c>
    </row>
    <row r="3357" spans="2:21" ht="13.95" customHeight="1" x14ac:dyDescent="0.25">
      <c r="B3357" s="784">
        <f t="shared" si="158"/>
        <v>45522</v>
      </c>
      <c r="C3357" s="785">
        <v>17</v>
      </c>
      <c r="D3357" s="786">
        <f>IFERROR((INDEX(METADATA!$T$2:$T$20,MATCH(B3357,METADATA!$S$2:$S$20,0))),0)</f>
        <v>0</v>
      </c>
      <c r="E3357" s="785" t="str">
        <f t="shared" si="156"/>
        <v>HI</v>
      </c>
      <c r="F3357" s="786">
        <f>VLOOKUP(C3357,METADATA!$A$5:$H$29,IF(E3357="HI",2,IF(E3357="LO",6,10))+IF(D3357=1,2,IF(D3357=7,1,(IF(WEEKDAY(B3357)=1,2,IF(WEEKDAY(B3357)=7,1,0))))))</f>
        <v>2</v>
      </c>
      <c r="G3357" s="786">
        <f>VLOOKUP(C3357,METADATA!$J$5:$Q$29,IF(E3357="HI",2,IF(E3357="LO",6,10))+IF(D3357=1,2,IF(D3357=7,1,(IF(WEEKDAY(B3357)=1,2,IF(WEEKDAY(B3357)=7,1,0))))))</f>
        <v>3</v>
      </c>
      <c r="H3357" s="787">
        <v>11978.75</v>
      </c>
      <c r="I3357" s="788">
        <v>509.61500549316406</v>
      </c>
      <c r="K3357" s="795">
        <v>933.76250000000005</v>
      </c>
      <c r="M3357" s="798">
        <f t="shared" si="157"/>
        <v>11989.585439719081</v>
      </c>
      <c r="N3357" s="303"/>
      <c r="S3357" s="786">
        <v>0</v>
      </c>
      <c r="T3357" s="781">
        <f>VLOOKUP(C3357,METADATA!$J$5:$Q$29,IF(E3357="HI",2,IF(E3357="LO",6,10))+IF(S3357=1,2,IF(D3357=7,1,(IF(WEEKDAY(B3357)=1,2,IF(WEEKDAY(B3357)=7,1,0))))))</f>
        <v>3</v>
      </c>
      <c r="U3357" s="781">
        <f>VLOOKUP(C3357,METADATA!$A$5:$H$29,IF(E3357="HI",2,IF(E3357="LO",6,10))+IF(S3357=1,2,IF(D3357=7,1,(IF(WEEKDAY(B3357)=1,2,IF(WEEKDAY(B3357)=7,1,0))))))</f>
        <v>2</v>
      </c>
    </row>
    <row r="3358" spans="2:21" ht="13.95" customHeight="1" x14ac:dyDescent="0.25">
      <c r="B3358" s="784">
        <f t="shared" si="158"/>
        <v>45522</v>
      </c>
      <c r="C3358" s="785">
        <v>18</v>
      </c>
      <c r="D3358" s="786">
        <f>IFERROR((INDEX(METADATA!$T$2:$T$20,MATCH(B3358,METADATA!$S$2:$S$20,0))),0)</f>
        <v>0</v>
      </c>
      <c r="E3358" s="785" t="str">
        <f t="shared" si="156"/>
        <v>HI</v>
      </c>
      <c r="F3358" s="786">
        <f>VLOOKUP(C3358,METADATA!$A$5:$H$29,IF(E3358="HI",2,IF(E3358="LO",6,10))+IF(D3358=1,2,IF(D3358=7,1,(IF(WEEKDAY(B3358)=1,2,IF(WEEKDAY(B3358)=7,1,0))))))</f>
        <v>2</v>
      </c>
      <c r="G3358" s="786">
        <f>VLOOKUP(C3358,METADATA!$J$5:$Q$29,IF(E3358="HI",2,IF(E3358="LO",6,10))+IF(D3358=1,2,IF(D3358=7,1,(IF(WEEKDAY(B3358)=1,2,IF(WEEKDAY(B3358)=7,1,0))))))</f>
        <v>3</v>
      </c>
      <c r="H3358" s="787">
        <v>11969</v>
      </c>
      <c r="I3358" s="788">
        <v>789.40748596191406</v>
      </c>
      <c r="K3358" s="795">
        <v>0</v>
      </c>
      <c r="M3358" s="798">
        <f t="shared" si="157"/>
        <v>11995.004175859744</v>
      </c>
      <c r="N3358" s="303"/>
      <c r="S3358" s="786">
        <v>0</v>
      </c>
      <c r="T3358" s="781">
        <f>VLOOKUP(C3358,METADATA!$J$5:$Q$29,IF(E3358="HI",2,IF(E3358="LO",6,10))+IF(S3358=1,2,IF(D3358=7,1,(IF(WEEKDAY(B3358)=1,2,IF(WEEKDAY(B3358)=7,1,0))))))</f>
        <v>3</v>
      </c>
      <c r="U3358" s="781">
        <f>VLOOKUP(C3358,METADATA!$A$5:$H$29,IF(E3358="HI",2,IF(E3358="LO",6,10))+IF(S3358=1,2,IF(D3358=7,1,(IF(WEEKDAY(B3358)=1,2,IF(WEEKDAY(B3358)=7,1,0))))))</f>
        <v>2</v>
      </c>
    </row>
    <row r="3359" spans="2:21" ht="13.95" customHeight="1" x14ac:dyDescent="0.25">
      <c r="B3359" s="784">
        <f t="shared" si="158"/>
        <v>45522</v>
      </c>
      <c r="C3359" s="785">
        <v>19</v>
      </c>
      <c r="D3359" s="786">
        <f>IFERROR((INDEX(METADATA!$T$2:$T$20,MATCH(B3359,METADATA!$S$2:$S$20,0))),0)</f>
        <v>0</v>
      </c>
      <c r="E3359" s="785" t="str">
        <f t="shared" si="156"/>
        <v>HI</v>
      </c>
      <c r="F3359" s="786">
        <f>VLOOKUP(C3359,METADATA!$A$5:$H$29,IF(E3359="HI",2,IF(E3359="LO",6,10))+IF(D3359=1,2,IF(D3359=7,1,(IF(WEEKDAY(B3359)=1,2,IF(WEEKDAY(B3359)=7,1,0))))))</f>
        <v>3</v>
      </c>
      <c r="G3359" s="786">
        <f>VLOOKUP(C3359,METADATA!$J$5:$Q$29,IF(E3359="HI",2,IF(E3359="LO",6,10))+IF(D3359=1,2,IF(D3359=7,1,(IF(WEEKDAY(B3359)=1,2,IF(WEEKDAY(B3359)=7,1,0))))))</f>
        <v>3</v>
      </c>
      <c r="H3359" s="787">
        <v>12197.5</v>
      </c>
      <c r="I3359" s="788">
        <v>962.13749694824219</v>
      </c>
      <c r="K3359" s="795">
        <v>0</v>
      </c>
      <c r="M3359" s="798">
        <f t="shared" si="157"/>
        <v>12235.387808035912</v>
      </c>
      <c r="N3359" s="303"/>
      <c r="S3359" s="786">
        <v>0</v>
      </c>
      <c r="T3359" s="781">
        <f>VLOOKUP(C3359,METADATA!$J$5:$Q$29,IF(E3359="HI",2,IF(E3359="LO",6,10))+IF(S3359=1,2,IF(D3359=7,1,(IF(WEEKDAY(B3359)=1,2,IF(WEEKDAY(B3359)=7,1,0))))))</f>
        <v>3</v>
      </c>
      <c r="U3359" s="781">
        <f>VLOOKUP(C3359,METADATA!$A$5:$H$29,IF(E3359="HI",2,IF(E3359="LO",6,10))+IF(S3359=1,2,IF(D3359=7,1,(IF(WEEKDAY(B3359)=1,2,IF(WEEKDAY(B3359)=7,1,0))))))</f>
        <v>3</v>
      </c>
    </row>
    <row r="3360" spans="2:21" ht="13.95" customHeight="1" x14ac:dyDescent="0.25">
      <c r="B3360" s="784">
        <f t="shared" si="158"/>
        <v>45522</v>
      </c>
      <c r="C3360" s="785">
        <v>20</v>
      </c>
      <c r="D3360" s="786">
        <f>IFERROR((INDEX(METADATA!$T$2:$T$20,MATCH(B3360,METADATA!$S$2:$S$20,0))),0)</f>
        <v>0</v>
      </c>
      <c r="E3360" s="785" t="str">
        <f t="shared" si="156"/>
        <v>HI</v>
      </c>
      <c r="F3360" s="786">
        <f>VLOOKUP(C3360,METADATA!$A$5:$H$29,IF(E3360="HI",2,IF(E3360="LO",6,10))+IF(D3360=1,2,IF(D3360=7,1,(IF(WEEKDAY(B3360)=1,2,IF(WEEKDAY(B3360)=7,1,0))))))</f>
        <v>3</v>
      </c>
      <c r="G3360" s="786">
        <f>VLOOKUP(C3360,METADATA!$J$5:$Q$29,IF(E3360="HI",2,IF(E3360="LO",6,10))+IF(D3360=1,2,IF(D3360=7,1,(IF(WEEKDAY(B3360)=1,2,IF(WEEKDAY(B3360)=7,1,0))))))</f>
        <v>3</v>
      </c>
      <c r="H3360" s="787">
        <v>11913</v>
      </c>
      <c r="I3360" s="788">
        <v>1086.9825134277344</v>
      </c>
      <c r="K3360" s="795">
        <v>0</v>
      </c>
      <c r="M3360" s="798">
        <f t="shared" si="157"/>
        <v>11962.487198927223</v>
      </c>
      <c r="N3360" s="303"/>
      <c r="S3360" s="786">
        <v>0</v>
      </c>
      <c r="T3360" s="781">
        <f>VLOOKUP(C3360,METADATA!$J$5:$Q$29,IF(E3360="HI",2,IF(E3360="LO",6,10))+IF(S3360=1,2,IF(D3360=7,1,(IF(WEEKDAY(B3360)=1,2,IF(WEEKDAY(B3360)=7,1,0))))))</f>
        <v>3</v>
      </c>
      <c r="U3360" s="781">
        <f>VLOOKUP(C3360,METADATA!$A$5:$H$29,IF(E3360="HI",2,IF(E3360="LO",6,10))+IF(S3360=1,2,IF(D3360=7,1,(IF(WEEKDAY(B3360)=1,2,IF(WEEKDAY(B3360)=7,1,0))))))</f>
        <v>3</v>
      </c>
    </row>
    <row r="3361" spans="2:21" ht="13.95" customHeight="1" x14ac:dyDescent="0.25">
      <c r="B3361" s="784">
        <f t="shared" si="158"/>
        <v>45522</v>
      </c>
      <c r="C3361" s="785">
        <v>21</v>
      </c>
      <c r="D3361" s="786">
        <f>IFERROR((INDEX(METADATA!$T$2:$T$20,MATCH(B3361,METADATA!$S$2:$S$20,0))),0)</f>
        <v>0</v>
      </c>
      <c r="E3361" s="785" t="str">
        <f t="shared" si="156"/>
        <v>HI</v>
      </c>
      <c r="F3361" s="786">
        <f>VLOOKUP(C3361,METADATA!$A$5:$H$29,IF(E3361="HI",2,IF(E3361="LO",6,10))+IF(D3361=1,2,IF(D3361=7,1,(IF(WEEKDAY(B3361)=1,2,IF(WEEKDAY(B3361)=7,1,0))))))</f>
        <v>3</v>
      </c>
      <c r="G3361" s="786">
        <f>VLOOKUP(C3361,METADATA!$J$5:$Q$29,IF(E3361="HI",2,IF(E3361="LO",6,10))+IF(D3361=1,2,IF(D3361=7,1,(IF(WEEKDAY(B3361)=1,2,IF(WEEKDAY(B3361)=7,1,0))))))</f>
        <v>3</v>
      </c>
      <c r="H3361" s="787">
        <v>10738.5</v>
      </c>
      <c r="I3361" s="788">
        <v>1119.2400512695313</v>
      </c>
      <c r="K3361" s="795">
        <v>0</v>
      </c>
      <c r="M3361" s="798">
        <f t="shared" si="157"/>
        <v>10796.669882068536</v>
      </c>
      <c r="N3361" s="303"/>
      <c r="S3361" s="786">
        <v>0</v>
      </c>
      <c r="T3361" s="781">
        <f>VLOOKUP(C3361,METADATA!$J$5:$Q$29,IF(E3361="HI",2,IF(E3361="LO",6,10))+IF(S3361=1,2,IF(D3361=7,1,(IF(WEEKDAY(B3361)=1,2,IF(WEEKDAY(B3361)=7,1,0))))))</f>
        <v>3</v>
      </c>
      <c r="U3361" s="781">
        <f>VLOOKUP(C3361,METADATA!$A$5:$H$29,IF(E3361="HI",2,IF(E3361="LO",6,10))+IF(S3361=1,2,IF(D3361=7,1,(IF(WEEKDAY(B3361)=1,2,IF(WEEKDAY(B3361)=7,1,0))))))</f>
        <v>3</v>
      </c>
    </row>
    <row r="3362" spans="2:21" ht="13.95" customHeight="1" x14ac:dyDescent="0.25">
      <c r="B3362" s="784">
        <f t="shared" si="158"/>
        <v>45522</v>
      </c>
      <c r="C3362" s="785">
        <v>22</v>
      </c>
      <c r="D3362" s="786">
        <f>IFERROR((INDEX(METADATA!$T$2:$T$20,MATCH(B3362,METADATA!$S$2:$S$20,0))),0)</f>
        <v>0</v>
      </c>
      <c r="E3362" s="785" t="str">
        <f t="shared" si="156"/>
        <v>HI</v>
      </c>
      <c r="F3362" s="786">
        <f>VLOOKUP(C3362,METADATA!$A$5:$H$29,IF(E3362="HI",2,IF(E3362="LO",6,10))+IF(D3362=1,2,IF(D3362=7,1,(IF(WEEKDAY(B3362)=1,2,IF(WEEKDAY(B3362)=7,1,0))))))</f>
        <v>3</v>
      </c>
      <c r="G3362" s="786">
        <f>VLOOKUP(C3362,METADATA!$J$5:$Q$29,IF(E3362="HI",2,IF(E3362="LO",6,10))+IF(D3362=1,2,IF(D3362=7,1,(IF(WEEKDAY(B3362)=1,2,IF(WEEKDAY(B3362)=7,1,0))))))</f>
        <v>3</v>
      </c>
      <c r="H3362" s="787">
        <v>9251</v>
      </c>
      <c r="I3362" s="788">
        <v>1096.2724609375</v>
      </c>
      <c r="K3362" s="795">
        <v>0</v>
      </c>
      <c r="M3362" s="798">
        <f t="shared" si="157"/>
        <v>9315.7294029297555</v>
      </c>
      <c r="N3362" s="303"/>
      <c r="S3362" s="786">
        <v>0</v>
      </c>
      <c r="T3362" s="781">
        <f>VLOOKUP(C3362,METADATA!$J$5:$Q$29,IF(E3362="HI",2,IF(E3362="LO",6,10))+IF(S3362=1,2,IF(D3362=7,1,(IF(WEEKDAY(B3362)=1,2,IF(WEEKDAY(B3362)=7,1,0))))))</f>
        <v>3</v>
      </c>
      <c r="U3362" s="781">
        <f>VLOOKUP(C3362,METADATA!$A$5:$H$29,IF(E3362="HI",2,IF(E3362="LO",6,10))+IF(S3362=1,2,IF(D3362=7,1,(IF(WEEKDAY(B3362)=1,2,IF(WEEKDAY(B3362)=7,1,0))))))</f>
        <v>3</v>
      </c>
    </row>
    <row r="3363" spans="2:21" ht="13.95" customHeight="1" x14ac:dyDescent="0.25">
      <c r="B3363" s="784">
        <f t="shared" si="158"/>
        <v>45522</v>
      </c>
      <c r="C3363" s="785">
        <v>23</v>
      </c>
      <c r="D3363" s="786">
        <f>IFERROR((INDEX(METADATA!$T$2:$T$20,MATCH(B3363,METADATA!$S$2:$S$20,0))),0)</f>
        <v>0</v>
      </c>
      <c r="E3363" s="785" t="str">
        <f t="shared" si="156"/>
        <v>HI</v>
      </c>
      <c r="F3363" s="786">
        <f>VLOOKUP(C3363,METADATA!$A$5:$H$29,IF(E3363="HI",2,IF(E3363="LO",6,10))+IF(D3363=1,2,IF(D3363=7,1,(IF(WEEKDAY(B3363)=1,2,IF(WEEKDAY(B3363)=7,1,0))))))</f>
        <v>3</v>
      </c>
      <c r="G3363" s="786">
        <f>VLOOKUP(C3363,METADATA!$J$5:$Q$29,IF(E3363="HI",2,IF(E3363="LO",6,10))+IF(D3363=1,2,IF(D3363=7,1,(IF(WEEKDAY(B3363)=1,2,IF(WEEKDAY(B3363)=7,1,0))))))</f>
        <v>3</v>
      </c>
      <c r="H3363" s="787">
        <v>8143.25</v>
      </c>
      <c r="I3363" s="788">
        <v>1064.3074951171875</v>
      </c>
      <c r="K3363" s="795">
        <v>0</v>
      </c>
      <c r="M3363" s="798">
        <f t="shared" si="157"/>
        <v>8212.5069867040365</v>
      </c>
      <c r="N3363" s="303"/>
      <c r="S3363" s="786">
        <v>0</v>
      </c>
      <c r="T3363" s="781">
        <f>VLOOKUP(C3363,METADATA!$J$5:$Q$29,IF(E3363="HI",2,IF(E3363="LO",6,10))+IF(S3363=1,2,IF(D3363=7,1,(IF(WEEKDAY(B3363)=1,2,IF(WEEKDAY(B3363)=7,1,0))))))</f>
        <v>3</v>
      </c>
      <c r="U3363" s="781">
        <f>VLOOKUP(C3363,METADATA!$A$5:$H$29,IF(E3363="HI",2,IF(E3363="LO",6,10))+IF(S3363=1,2,IF(D3363=7,1,(IF(WEEKDAY(B3363)=1,2,IF(WEEKDAY(B3363)=7,1,0))))))</f>
        <v>3</v>
      </c>
    </row>
    <row r="3364" spans="2:21" ht="13.95" customHeight="1" x14ac:dyDescent="0.25">
      <c r="B3364" s="784">
        <f t="shared" si="158"/>
        <v>45523</v>
      </c>
      <c r="C3364" s="785">
        <v>0</v>
      </c>
      <c r="D3364" s="786">
        <f>IFERROR((INDEX(METADATA!$T$2:$T$20,MATCH(B3364,METADATA!$S$2:$S$20,0))),0)</f>
        <v>0</v>
      </c>
      <c r="E3364" s="785" t="str">
        <f t="shared" si="156"/>
        <v>HI</v>
      </c>
      <c r="F3364" s="786">
        <f>VLOOKUP(C3364,METADATA!$A$5:$H$29,IF(E3364="HI",2,IF(E3364="LO",6,10))+IF(D3364=1,2,IF(D3364=7,1,(IF(WEEKDAY(B3364)=1,2,IF(WEEKDAY(B3364)=7,1,0))))))</f>
        <v>3</v>
      </c>
      <c r="G3364" s="786">
        <f>VLOOKUP(C3364,METADATA!$J$5:$Q$29,IF(E3364="HI",2,IF(E3364="LO",6,10))+IF(D3364=1,2,IF(D3364=7,1,(IF(WEEKDAY(B3364)=1,2,IF(WEEKDAY(B3364)=7,1,0))))))</f>
        <v>3</v>
      </c>
      <c r="H3364" s="787">
        <v>7721</v>
      </c>
      <c r="I3364" s="788">
        <v>1089.3599853515625</v>
      </c>
      <c r="K3364" s="795">
        <v>0</v>
      </c>
      <c r="M3364" s="798">
        <f t="shared" si="157"/>
        <v>7797.4704986736024</v>
      </c>
      <c r="N3364" s="303"/>
      <c r="S3364" s="786">
        <v>0</v>
      </c>
      <c r="T3364" s="781">
        <f>VLOOKUP(C3364,METADATA!$J$5:$Q$29,IF(E3364="HI",2,IF(E3364="LO",6,10))+IF(S3364=1,2,IF(D3364=7,1,(IF(WEEKDAY(B3364)=1,2,IF(WEEKDAY(B3364)=7,1,0))))))</f>
        <v>3</v>
      </c>
      <c r="U3364" s="781">
        <f>VLOOKUP(C3364,METADATA!$A$5:$H$29,IF(E3364="HI",2,IF(E3364="LO",6,10))+IF(S3364=1,2,IF(D3364=7,1,(IF(WEEKDAY(B3364)=1,2,IF(WEEKDAY(B3364)=7,1,0))))))</f>
        <v>3</v>
      </c>
    </row>
    <row r="3365" spans="2:21" ht="13.95" customHeight="1" x14ac:dyDescent="0.25">
      <c r="B3365" s="784">
        <f t="shared" si="158"/>
        <v>45523</v>
      </c>
      <c r="C3365" s="785">
        <v>1</v>
      </c>
      <c r="D3365" s="786">
        <f>IFERROR((INDEX(METADATA!$T$2:$T$20,MATCH(B3365,METADATA!$S$2:$S$20,0))),0)</f>
        <v>0</v>
      </c>
      <c r="E3365" s="785" t="str">
        <f t="shared" si="156"/>
        <v>HI</v>
      </c>
      <c r="F3365" s="786">
        <f>VLOOKUP(C3365,METADATA!$A$5:$H$29,IF(E3365="HI",2,IF(E3365="LO",6,10))+IF(D3365=1,2,IF(D3365=7,1,(IF(WEEKDAY(B3365)=1,2,IF(WEEKDAY(B3365)=7,1,0))))))</f>
        <v>3</v>
      </c>
      <c r="G3365" s="786">
        <f>VLOOKUP(C3365,METADATA!$J$5:$Q$29,IF(E3365="HI",2,IF(E3365="LO",6,10))+IF(D3365=1,2,IF(D3365=7,1,(IF(WEEKDAY(B3365)=1,2,IF(WEEKDAY(B3365)=7,1,0))))))</f>
        <v>3</v>
      </c>
      <c r="H3365" s="787">
        <v>7473.5</v>
      </c>
      <c r="I3365" s="788">
        <v>1080.2774963378906</v>
      </c>
      <c r="K3365" s="795">
        <v>0</v>
      </c>
      <c r="M3365" s="798">
        <f t="shared" si="157"/>
        <v>7551.1722082795904</v>
      </c>
      <c r="N3365" s="303"/>
      <c r="S3365" s="786">
        <v>0</v>
      </c>
      <c r="T3365" s="781">
        <f>VLOOKUP(C3365,METADATA!$J$5:$Q$29,IF(E3365="HI",2,IF(E3365="LO",6,10))+IF(S3365=1,2,IF(D3365=7,1,(IF(WEEKDAY(B3365)=1,2,IF(WEEKDAY(B3365)=7,1,0))))))</f>
        <v>3</v>
      </c>
      <c r="U3365" s="781">
        <f>VLOOKUP(C3365,METADATA!$A$5:$H$29,IF(E3365="HI",2,IF(E3365="LO",6,10))+IF(S3365=1,2,IF(D3365=7,1,(IF(WEEKDAY(B3365)=1,2,IF(WEEKDAY(B3365)=7,1,0))))))</f>
        <v>3</v>
      </c>
    </row>
    <row r="3366" spans="2:21" ht="13.95" customHeight="1" x14ac:dyDescent="0.25">
      <c r="B3366" s="784">
        <f t="shared" si="158"/>
        <v>45523</v>
      </c>
      <c r="C3366" s="785">
        <v>2</v>
      </c>
      <c r="D3366" s="786">
        <f>IFERROR((INDEX(METADATA!$T$2:$T$20,MATCH(B3366,METADATA!$S$2:$S$20,0))),0)</f>
        <v>0</v>
      </c>
      <c r="E3366" s="785" t="str">
        <f t="shared" si="156"/>
        <v>HI</v>
      </c>
      <c r="F3366" s="786">
        <f>VLOOKUP(C3366,METADATA!$A$5:$H$29,IF(E3366="HI",2,IF(E3366="LO",6,10))+IF(D3366=1,2,IF(D3366=7,1,(IF(WEEKDAY(B3366)=1,2,IF(WEEKDAY(B3366)=7,1,0))))))</f>
        <v>3</v>
      </c>
      <c r="G3366" s="786">
        <f>VLOOKUP(C3366,METADATA!$J$5:$Q$29,IF(E3366="HI",2,IF(E3366="LO",6,10))+IF(D3366=1,2,IF(D3366=7,1,(IF(WEEKDAY(B3366)=1,2,IF(WEEKDAY(B3366)=7,1,0))))))</f>
        <v>3</v>
      </c>
      <c r="H3366" s="787">
        <v>7440.5</v>
      </c>
      <c r="I3366" s="788">
        <v>1105.7049865722656</v>
      </c>
      <c r="K3366" s="795">
        <v>0</v>
      </c>
      <c r="M3366" s="798">
        <f t="shared" si="157"/>
        <v>7522.2087027236075</v>
      </c>
      <c r="N3366" s="303"/>
      <c r="S3366" s="786">
        <v>0</v>
      </c>
      <c r="T3366" s="781">
        <f>VLOOKUP(C3366,METADATA!$J$5:$Q$29,IF(E3366="HI",2,IF(E3366="LO",6,10))+IF(S3366=1,2,IF(D3366=7,1,(IF(WEEKDAY(B3366)=1,2,IF(WEEKDAY(B3366)=7,1,0))))))</f>
        <v>3</v>
      </c>
      <c r="U3366" s="781">
        <f>VLOOKUP(C3366,METADATA!$A$5:$H$29,IF(E3366="HI",2,IF(E3366="LO",6,10))+IF(S3366=1,2,IF(D3366=7,1,(IF(WEEKDAY(B3366)=1,2,IF(WEEKDAY(B3366)=7,1,0))))))</f>
        <v>3</v>
      </c>
    </row>
    <row r="3367" spans="2:21" ht="13.95" customHeight="1" x14ac:dyDescent="0.25">
      <c r="B3367" s="784">
        <f t="shared" si="158"/>
        <v>45523</v>
      </c>
      <c r="C3367" s="785">
        <v>3</v>
      </c>
      <c r="D3367" s="786">
        <f>IFERROR((INDEX(METADATA!$T$2:$T$20,MATCH(B3367,METADATA!$S$2:$S$20,0))),0)</f>
        <v>0</v>
      </c>
      <c r="E3367" s="785" t="str">
        <f t="shared" si="156"/>
        <v>HI</v>
      </c>
      <c r="F3367" s="786">
        <f>VLOOKUP(C3367,METADATA!$A$5:$H$29,IF(E3367="HI",2,IF(E3367="LO",6,10))+IF(D3367=1,2,IF(D3367=7,1,(IF(WEEKDAY(B3367)=1,2,IF(WEEKDAY(B3367)=7,1,0))))))</f>
        <v>3</v>
      </c>
      <c r="G3367" s="786">
        <f>VLOOKUP(C3367,METADATA!$J$5:$Q$29,IF(E3367="HI",2,IF(E3367="LO",6,10))+IF(D3367=1,2,IF(D3367=7,1,(IF(WEEKDAY(B3367)=1,2,IF(WEEKDAY(B3367)=7,1,0))))))</f>
        <v>3</v>
      </c>
      <c r="H3367" s="787">
        <v>7688.75</v>
      </c>
      <c r="I3367" s="788">
        <v>1146.3125</v>
      </c>
      <c r="K3367" s="795">
        <v>0</v>
      </c>
      <c r="M3367" s="798">
        <f t="shared" si="157"/>
        <v>7773.731980854257</v>
      </c>
      <c r="N3367" s="303"/>
      <c r="S3367" s="786">
        <v>0</v>
      </c>
      <c r="T3367" s="781">
        <f>VLOOKUP(C3367,METADATA!$J$5:$Q$29,IF(E3367="HI",2,IF(E3367="LO",6,10))+IF(S3367=1,2,IF(D3367=7,1,(IF(WEEKDAY(B3367)=1,2,IF(WEEKDAY(B3367)=7,1,0))))))</f>
        <v>3</v>
      </c>
      <c r="U3367" s="781">
        <f>VLOOKUP(C3367,METADATA!$A$5:$H$29,IF(E3367="HI",2,IF(E3367="LO",6,10))+IF(S3367=1,2,IF(D3367=7,1,(IF(WEEKDAY(B3367)=1,2,IF(WEEKDAY(B3367)=7,1,0))))))</f>
        <v>3</v>
      </c>
    </row>
    <row r="3368" spans="2:21" ht="13.95" customHeight="1" x14ac:dyDescent="0.25">
      <c r="B3368" s="784">
        <f t="shared" si="158"/>
        <v>45523</v>
      </c>
      <c r="C3368" s="785">
        <v>4</v>
      </c>
      <c r="D3368" s="786">
        <f>IFERROR((INDEX(METADATA!$T$2:$T$20,MATCH(B3368,METADATA!$S$2:$S$20,0))),0)</f>
        <v>0</v>
      </c>
      <c r="E3368" s="785" t="str">
        <f t="shared" si="156"/>
        <v>HI</v>
      </c>
      <c r="F3368" s="786">
        <f>VLOOKUP(C3368,METADATA!$A$5:$H$29,IF(E3368="HI",2,IF(E3368="LO",6,10))+IF(D3368=1,2,IF(D3368=7,1,(IF(WEEKDAY(B3368)=1,2,IF(WEEKDAY(B3368)=7,1,0))))))</f>
        <v>3</v>
      </c>
      <c r="G3368" s="786">
        <f>VLOOKUP(C3368,METADATA!$J$5:$Q$29,IF(E3368="HI",2,IF(E3368="LO",6,10))+IF(D3368=1,2,IF(D3368=7,1,(IF(WEEKDAY(B3368)=1,2,IF(WEEKDAY(B3368)=7,1,0))))))</f>
        <v>3</v>
      </c>
      <c r="H3368" s="787">
        <v>8397.25</v>
      </c>
      <c r="I3368" s="788">
        <v>1205.8575134277344</v>
      </c>
      <c r="K3368" s="795">
        <v>0</v>
      </c>
      <c r="M3368" s="798">
        <f t="shared" si="157"/>
        <v>8483.3896471392927</v>
      </c>
      <c r="N3368" s="303"/>
      <c r="S3368" s="786">
        <v>0</v>
      </c>
      <c r="T3368" s="781">
        <f>VLOOKUP(C3368,METADATA!$J$5:$Q$29,IF(E3368="HI",2,IF(E3368="LO",6,10))+IF(S3368=1,2,IF(D3368=7,1,(IF(WEEKDAY(B3368)=1,2,IF(WEEKDAY(B3368)=7,1,0))))))</f>
        <v>3</v>
      </c>
      <c r="U3368" s="781">
        <f>VLOOKUP(C3368,METADATA!$A$5:$H$29,IF(E3368="HI",2,IF(E3368="LO",6,10))+IF(S3368=1,2,IF(D3368=7,1,(IF(WEEKDAY(B3368)=1,2,IF(WEEKDAY(B3368)=7,1,0))))))</f>
        <v>3</v>
      </c>
    </row>
    <row r="3369" spans="2:21" ht="13.95" customHeight="1" x14ac:dyDescent="0.25">
      <c r="B3369" s="784">
        <f t="shared" si="158"/>
        <v>45523</v>
      </c>
      <c r="C3369" s="785">
        <v>5</v>
      </c>
      <c r="D3369" s="786">
        <f>IFERROR((INDEX(METADATA!$T$2:$T$20,MATCH(B3369,METADATA!$S$2:$S$20,0))),0)</f>
        <v>0</v>
      </c>
      <c r="E3369" s="785" t="str">
        <f t="shared" si="156"/>
        <v>HI</v>
      </c>
      <c r="F3369" s="786">
        <f>VLOOKUP(C3369,METADATA!$A$5:$H$29,IF(E3369="HI",2,IF(E3369="LO",6,10))+IF(D3369=1,2,IF(D3369=7,1,(IF(WEEKDAY(B3369)=1,2,IF(WEEKDAY(B3369)=7,1,0))))))</f>
        <v>3</v>
      </c>
      <c r="G3369" s="786">
        <f>VLOOKUP(C3369,METADATA!$J$5:$Q$29,IF(E3369="HI",2,IF(E3369="LO",6,10))+IF(D3369=1,2,IF(D3369=7,1,(IF(WEEKDAY(B3369)=1,2,IF(WEEKDAY(B3369)=7,1,0))))))</f>
        <v>3</v>
      </c>
      <c r="H3369" s="787">
        <v>9906.5</v>
      </c>
      <c r="I3369" s="788">
        <v>1261.2225036621094</v>
      </c>
      <c r="K3369" s="795">
        <v>870.51250000000005</v>
      </c>
      <c r="M3369" s="798">
        <f t="shared" si="157"/>
        <v>9986.4620588947182</v>
      </c>
      <c r="N3369" s="303"/>
      <c r="S3369" s="786">
        <v>0</v>
      </c>
      <c r="T3369" s="781">
        <f>VLOOKUP(C3369,METADATA!$J$5:$Q$29,IF(E3369="HI",2,IF(E3369="LO",6,10))+IF(S3369=1,2,IF(D3369=7,1,(IF(WEEKDAY(B3369)=1,2,IF(WEEKDAY(B3369)=7,1,0))))))</f>
        <v>3</v>
      </c>
      <c r="U3369" s="781">
        <f>VLOOKUP(C3369,METADATA!$A$5:$H$29,IF(E3369="HI",2,IF(E3369="LO",6,10))+IF(S3369=1,2,IF(D3369=7,1,(IF(WEEKDAY(B3369)=1,2,IF(WEEKDAY(B3369)=7,1,0))))))</f>
        <v>3</v>
      </c>
    </row>
    <row r="3370" spans="2:21" ht="13.95" customHeight="1" x14ac:dyDescent="0.25">
      <c r="B3370" s="784">
        <f t="shared" si="158"/>
        <v>45523</v>
      </c>
      <c r="C3370" s="785">
        <v>6</v>
      </c>
      <c r="D3370" s="786">
        <f>IFERROR((INDEX(METADATA!$T$2:$T$20,MATCH(B3370,METADATA!$S$2:$S$20,0))),0)</f>
        <v>0</v>
      </c>
      <c r="E3370" s="785" t="str">
        <f t="shared" si="156"/>
        <v>HI</v>
      </c>
      <c r="F3370" s="786">
        <f>VLOOKUP(C3370,METADATA!$A$5:$H$29,IF(E3370="HI",2,IF(E3370="LO",6,10))+IF(D3370=1,2,IF(D3370=7,1,(IF(WEEKDAY(B3370)=1,2,IF(WEEKDAY(B3370)=7,1,0))))))</f>
        <v>1</v>
      </c>
      <c r="G3370" s="786">
        <f>VLOOKUP(C3370,METADATA!$J$5:$Q$29,IF(E3370="HI",2,IF(E3370="LO",6,10))+IF(D3370=1,2,IF(D3370=7,1,(IF(WEEKDAY(B3370)=1,2,IF(WEEKDAY(B3370)=7,1,0))))))</f>
        <v>1</v>
      </c>
      <c r="H3370" s="787">
        <v>11971.5</v>
      </c>
      <c r="I3370" s="788">
        <v>1276.8474731445313</v>
      </c>
      <c r="K3370" s="795">
        <v>865.8125</v>
      </c>
      <c r="M3370" s="798">
        <f t="shared" si="157"/>
        <v>12039.399973407129</v>
      </c>
      <c r="N3370" s="303"/>
      <c r="S3370" s="786">
        <v>0</v>
      </c>
      <c r="T3370" s="781">
        <f>VLOOKUP(C3370,METADATA!$J$5:$Q$29,IF(E3370="HI",2,IF(E3370="LO",6,10))+IF(S3370=1,2,IF(D3370=7,1,(IF(WEEKDAY(B3370)=1,2,IF(WEEKDAY(B3370)=7,1,0))))))</f>
        <v>1</v>
      </c>
      <c r="U3370" s="781">
        <f>VLOOKUP(C3370,METADATA!$A$5:$H$29,IF(E3370="HI",2,IF(E3370="LO",6,10))+IF(S3370=1,2,IF(D3370=7,1,(IF(WEEKDAY(B3370)=1,2,IF(WEEKDAY(B3370)=7,1,0))))))</f>
        <v>1</v>
      </c>
    </row>
    <row r="3371" spans="2:21" ht="13.95" customHeight="1" x14ac:dyDescent="0.25">
      <c r="B3371" s="784">
        <f t="shared" si="158"/>
        <v>45523</v>
      </c>
      <c r="C3371" s="785">
        <v>7</v>
      </c>
      <c r="D3371" s="786">
        <f>IFERROR((INDEX(METADATA!$T$2:$T$20,MATCH(B3371,METADATA!$S$2:$S$20,0))),0)</f>
        <v>0</v>
      </c>
      <c r="E3371" s="785" t="str">
        <f t="shared" si="156"/>
        <v>HI</v>
      </c>
      <c r="F3371" s="786">
        <f>VLOOKUP(C3371,METADATA!$A$5:$H$29,IF(E3371="HI",2,IF(E3371="LO",6,10))+IF(D3371=1,2,IF(D3371=7,1,(IF(WEEKDAY(B3371)=1,2,IF(WEEKDAY(B3371)=7,1,0))))))</f>
        <v>1</v>
      </c>
      <c r="G3371" s="786">
        <f>VLOOKUP(C3371,METADATA!$J$5:$Q$29,IF(E3371="HI",2,IF(E3371="LO",6,10))+IF(D3371=1,2,IF(D3371=7,1,(IF(WEEKDAY(B3371)=1,2,IF(WEEKDAY(B3371)=7,1,0))))))</f>
        <v>1</v>
      </c>
      <c r="H3371" s="787">
        <v>12663.75</v>
      </c>
      <c r="I3371" s="788">
        <v>1298.3050231933594</v>
      </c>
      <c r="K3371" s="795">
        <v>834.63750000000005</v>
      </c>
      <c r="M3371" s="798">
        <f t="shared" si="157"/>
        <v>12730.128043179657</v>
      </c>
      <c r="N3371" s="303"/>
      <c r="S3371" s="786">
        <v>0</v>
      </c>
      <c r="T3371" s="781">
        <f>VLOOKUP(C3371,METADATA!$J$5:$Q$29,IF(E3371="HI",2,IF(E3371="LO",6,10))+IF(S3371=1,2,IF(D3371=7,1,(IF(WEEKDAY(B3371)=1,2,IF(WEEKDAY(B3371)=7,1,0))))))</f>
        <v>1</v>
      </c>
      <c r="U3371" s="781">
        <f>VLOOKUP(C3371,METADATA!$A$5:$H$29,IF(E3371="HI",2,IF(E3371="LO",6,10))+IF(S3371=1,2,IF(D3371=7,1,(IF(WEEKDAY(B3371)=1,2,IF(WEEKDAY(B3371)=7,1,0))))))</f>
        <v>1</v>
      </c>
    </row>
    <row r="3372" spans="2:21" ht="13.95" customHeight="1" x14ac:dyDescent="0.25">
      <c r="B3372" s="784">
        <f t="shared" si="158"/>
        <v>45523</v>
      </c>
      <c r="C3372" s="785">
        <v>8</v>
      </c>
      <c r="D3372" s="786">
        <f>IFERROR((INDEX(METADATA!$T$2:$T$20,MATCH(B3372,METADATA!$S$2:$S$20,0))),0)</f>
        <v>0</v>
      </c>
      <c r="E3372" s="785" t="str">
        <f t="shared" si="156"/>
        <v>HI</v>
      </c>
      <c r="F3372" s="786">
        <f>VLOOKUP(C3372,METADATA!$A$5:$H$29,IF(E3372="HI",2,IF(E3372="LO",6,10))+IF(D3372=1,2,IF(D3372=7,1,(IF(WEEKDAY(B3372)=1,2,IF(WEEKDAY(B3372)=7,1,0))))))</f>
        <v>2</v>
      </c>
      <c r="G3372" s="786">
        <f>VLOOKUP(C3372,METADATA!$J$5:$Q$29,IF(E3372="HI",2,IF(E3372="LO",6,10))+IF(D3372=1,2,IF(D3372=7,1,(IF(WEEKDAY(B3372)=1,2,IF(WEEKDAY(B3372)=7,1,0))))))</f>
        <v>1</v>
      </c>
      <c r="H3372" s="787">
        <v>14210</v>
      </c>
      <c r="I3372" s="788">
        <v>1308.0150451660156</v>
      </c>
      <c r="K3372" s="795">
        <v>847.33749999999998</v>
      </c>
      <c r="M3372" s="798">
        <f t="shared" si="157"/>
        <v>14270.073698421485</v>
      </c>
      <c r="N3372" s="303"/>
      <c r="S3372" s="786">
        <v>0</v>
      </c>
      <c r="T3372" s="781">
        <f>VLOOKUP(C3372,METADATA!$J$5:$Q$29,IF(E3372="HI",2,IF(E3372="LO",6,10))+IF(S3372=1,2,IF(D3372=7,1,(IF(WEEKDAY(B3372)=1,2,IF(WEEKDAY(B3372)=7,1,0))))))</f>
        <v>1</v>
      </c>
      <c r="U3372" s="781">
        <f>VLOOKUP(C3372,METADATA!$A$5:$H$29,IF(E3372="HI",2,IF(E3372="LO",6,10))+IF(S3372=1,2,IF(D3372=7,1,(IF(WEEKDAY(B3372)=1,2,IF(WEEKDAY(B3372)=7,1,0))))))</f>
        <v>2</v>
      </c>
    </row>
    <row r="3373" spans="2:21" ht="13.95" customHeight="1" x14ac:dyDescent="0.25">
      <c r="B3373" s="784">
        <f t="shared" si="158"/>
        <v>45523</v>
      </c>
      <c r="C3373" s="785">
        <v>9</v>
      </c>
      <c r="D3373" s="786">
        <f>IFERROR((INDEX(METADATA!$T$2:$T$20,MATCH(B3373,METADATA!$S$2:$S$20,0))),0)</f>
        <v>0</v>
      </c>
      <c r="E3373" s="785" t="str">
        <f t="shared" si="156"/>
        <v>HI</v>
      </c>
      <c r="F3373" s="786">
        <f>VLOOKUP(C3373,METADATA!$A$5:$H$29,IF(E3373="HI",2,IF(E3373="LO",6,10))+IF(D3373=1,2,IF(D3373=7,1,(IF(WEEKDAY(B3373)=1,2,IF(WEEKDAY(B3373)=7,1,0))))))</f>
        <v>2</v>
      </c>
      <c r="G3373" s="786">
        <f>VLOOKUP(C3373,METADATA!$J$5:$Q$29,IF(E3373="HI",2,IF(E3373="LO",6,10))+IF(D3373=1,2,IF(D3373=7,1,(IF(WEEKDAY(B3373)=1,2,IF(WEEKDAY(B3373)=7,1,0))))))</f>
        <v>2</v>
      </c>
      <c r="H3373" s="787">
        <v>14804.75</v>
      </c>
      <c r="I3373" s="788">
        <v>1407.9274877929129</v>
      </c>
      <c r="K3373" s="795">
        <v>851.61249999999995</v>
      </c>
      <c r="M3373" s="798">
        <f t="shared" si="157"/>
        <v>14871.546065335066</v>
      </c>
      <c r="N3373" s="303"/>
      <c r="S3373" s="786">
        <v>0</v>
      </c>
      <c r="T3373" s="781">
        <f>VLOOKUP(C3373,METADATA!$J$5:$Q$29,IF(E3373="HI",2,IF(E3373="LO",6,10))+IF(S3373=1,2,IF(D3373=7,1,(IF(WEEKDAY(B3373)=1,2,IF(WEEKDAY(B3373)=7,1,0))))))</f>
        <v>2</v>
      </c>
      <c r="U3373" s="781">
        <f>VLOOKUP(C3373,METADATA!$A$5:$H$29,IF(E3373="HI",2,IF(E3373="LO",6,10))+IF(S3373=1,2,IF(D3373=7,1,(IF(WEEKDAY(B3373)=1,2,IF(WEEKDAY(B3373)=7,1,0))))))</f>
        <v>2</v>
      </c>
    </row>
    <row r="3374" spans="2:21" ht="13.95" customHeight="1" x14ac:dyDescent="0.25">
      <c r="B3374" s="784">
        <f t="shared" si="158"/>
        <v>45523</v>
      </c>
      <c r="C3374" s="785">
        <v>10</v>
      </c>
      <c r="D3374" s="786">
        <f>IFERROR((INDEX(METADATA!$T$2:$T$20,MATCH(B3374,METADATA!$S$2:$S$20,0))),0)</f>
        <v>0</v>
      </c>
      <c r="E3374" s="785" t="str">
        <f t="shared" si="156"/>
        <v>HI</v>
      </c>
      <c r="F3374" s="786">
        <f>VLOOKUP(C3374,METADATA!$A$5:$H$29,IF(E3374="HI",2,IF(E3374="LO",6,10))+IF(D3374=1,2,IF(D3374=7,1,(IF(WEEKDAY(B3374)=1,2,IF(WEEKDAY(B3374)=7,1,0))))))</f>
        <v>2</v>
      </c>
      <c r="G3374" s="786">
        <f>VLOOKUP(C3374,METADATA!$J$5:$Q$29,IF(E3374="HI",2,IF(E3374="LO",6,10))+IF(D3374=1,2,IF(D3374=7,1,(IF(WEEKDAY(B3374)=1,2,IF(WEEKDAY(B3374)=7,1,0))))))</f>
        <v>2</v>
      </c>
      <c r="H3374" s="787">
        <v>14748.75</v>
      </c>
      <c r="I3374" s="788">
        <v>1469.625</v>
      </c>
      <c r="K3374" s="795">
        <v>856.5</v>
      </c>
      <c r="M3374" s="798">
        <f t="shared" si="157"/>
        <v>14821.78883276661</v>
      </c>
      <c r="N3374" s="303"/>
      <c r="S3374" s="786">
        <v>0</v>
      </c>
      <c r="T3374" s="781">
        <f>VLOOKUP(C3374,METADATA!$J$5:$Q$29,IF(E3374="HI",2,IF(E3374="LO",6,10))+IF(S3374=1,2,IF(D3374=7,1,(IF(WEEKDAY(B3374)=1,2,IF(WEEKDAY(B3374)=7,1,0))))))</f>
        <v>2</v>
      </c>
      <c r="U3374" s="781">
        <f>VLOOKUP(C3374,METADATA!$A$5:$H$29,IF(E3374="HI",2,IF(E3374="LO",6,10))+IF(S3374=1,2,IF(D3374=7,1,(IF(WEEKDAY(B3374)=1,2,IF(WEEKDAY(B3374)=7,1,0))))))</f>
        <v>2</v>
      </c>
    </row>
    <row r="3375" spans="2:21" ht="13.95" customHeight="1" x14ac:dyDescent="0.25">
      <c r="B3375" s="784">
        <f t="shared" si="158"/>
        <v>45523</v>
      </c>
      <c r="C3375" s="785">
        <v>11</v>
      </c>
      <c r="D3375" s="786">
        <f>IFERROR((INDEX(METADATA!$T$2:$T$20,MATCH(B3375,METADATA!$S$2:$S$20,0))),0)</f>
        <v>0</v>
      </c>
      <c r="E3375" s="785" t="str">
        <f t="shared" si="156"/>
        <v>HI</v>
      </c>
      <c r="F3375" s="786">
        <f>VLOOKUP(C3375,METADATA!$A$5:$H$29,IF(E3375="HI",2,IF(E3375="LO",6,10))+IF(D3375=1,2,IF(D3375=7,1,(IF(WEEKDAY(B3375)=1,2,IF(WEEKDAY(B3375)=7,1,0))))))</f>
        <v>2</v>
      </c>
      <c r="G3375" s="786">
        <f>VLOOKUP(C3375,METADATA!$J$5:$Q$29,IF(E3375="HI",2,IF(E3375="LO",6,10))+IF(D3375=1,2,IF(D3375=7,1,(IF(WEEKDAY(B3375)=1,2,IF(WEEKDAY(B3375)=7,1,0))))))</f>
        <v>2</v>
      </c>
      <c r="H3375" s="787">
        <v>15131.5</v>
      </c>
      <c r="I3375" s="788">
        <v>1402.2000122070313</v>
      </c>
      <c r="K3375" s="795">
        <v>824.32500000000005</v>
      </c>
      <c r="M3375" s="798">
        <f t="shared" si="157"/>
        <v>15196.330383491713</v>
      </c>
      <c r="N3375" s="303"/>
      <c r="S3375" s="786">
        <v>0</v>
      </c>
      <c r="T3375" s="781">
        <f>VLOOKUP(C3375,METADATA!$J$5:$Q$29,IF(E3375="HI",2,IF(E3375="LO",6,10))+IF(S3375=1,2,IF(D3375=7,1,(IF(WEEKDAY(B3375)=1,2,IF(WEEKDAY(B3375)=7,1,0))))))</f>
        <v>2</v>
      </c>
      <c r="U3375" s="781">
        <f>VLOOKUP(C3375,METADATA!$A$5:$H$29,IF(E3375="HI",2,IF(E3375="LO",6,10))+IF(S3375=1,2,IF(D3375=7,1,(IF(WEEKDAY(B3375)=1,2,IF(WEEKDAY(B3375)=7,1,0))))))</f>
        <v>2</v>
      </c>
    </row>
    <row r="3376" spans="2:21" ht="13.95" customHeight="1" x14ac:dyDescent="0.25">
      <c r="B3376" s="784">
        <f t="shared" si="158"/>
        <v>45523</v>
      </c>
      <c r="C3376" s="785">
        <v>12</v>
      </c>
      <c r="D3376" s="786">
        <f>IFERROR((INDEX(METADATA!$T$2:$T$20,MATCH(B3376,METADATA!$S$2:$S$20,0))),0)</f>
        <v>0</v>
      </c>
      <c r="E3376" s="785" t="str">
        <f t="shared" si="156"/>
        <v>HI</v>
      </c>
      <c r="F3376" s="786">
        <f>VLOOKUP(C3376,METADATA!$A$5:$H$29,IF(E3376="HI",2,IF(E3376="LO",6,10))+IF(D3376=1,2,IF(D3376=7,1,(IF(WEEKDAY(B3376)=1,2,IF(WEEKDAY(B3376)=7,1,0))))))</f>
        <v>2</v>
      </c>
      <c r="G3376" s="786">
        <f>VLOOKUP(C3376,METADATA!$J$5:$Q$29,IF(E3376="HI",2,IF(E3376="LO",6,10))+IF(D3376=1,2,IF(D3376=7,1,(IF(WEEKDAY(B3376)=1,2,IF(WEEKDAY(B3376)=7,1,0))))))</f>
        <v>2</v>
      </c>
      <c r="H3376" s="787">
        <v>15062.25</v>
      </c>
      <c r="I3376" s="788">
        <v>1503.4249267578125</v>
      </c>
      <c r="K3376" s="795">
        <v>882.73749999999995</v>
      </c>
      <c r="M3376" s="798">
        <f t="shared" si="157"/>
        <v>15137.095546137532</v>
      </c>
      <c r="N3376" s="303"/>
      <c r="S3376" s="786">
        <v>0</v>
      </c>
      <c r="T3376" s="781">
        <f>VLOOKUP(C3376,METADATA!$J$5:$Q$29,IF(E3376="HI",2,IF(E3376="LO",6,10))+IF(S3376=1,2,IF(D3376=7,1,(IF(WEEKDAY(B3376)=1,2,IF(WEEKDAY(B3376)=7,1,0))))))</f>
        <v>2</v>
      </c>
      <c r="U3376" s="781">
        <f>VLOOKUP(C3376,METADATA!$A$5:$H$29,IF(E3376="HI",2,IF(E3376="LO",6,10))+IF(S3376=1,2,IF(D3376=7,1,(IF(WEEKDAY(B3376)=1,2,IF(WEEKDAY(B3376)=7,1,0))))))</f>
        <v>2</v>
      </c>
    </row>
    <row r="3377" spans="2:21" ht="13.95" customHeight="1" x14ac:dyDescent="0.25">
      <c r="B3377" s="784">
        <f t="shared" si="158"/>
        <v>45523</v>
      </c>
      <c r="C3377" s="785">
        <v>13</v>
      </c>
      <c r="D3377" s="786">
        <f>IFERROR((INDEX(METADATA!$T$2:$T$20,MATCH(B3377,METADATA!$S$2:$S$20,0))),0)</f>
        <v>0</v>
      </c>
      <c r="E3377" s="785" t="str">
        <f t="shared" si="156"/>
        <v>HI</v>
      </c>
      <c r="F3377" s="786">
        <f>VLOOKUP(C3377,METADATA!$A$5:$H$29,IF(E3377="HI",2,IF(E3377="LO",6,10))+IF(D3377=1,2,IF(D3377=7,1,(IF(WEEKDAY(B3377)=1,2,IF(WEEKDAY(B3377)=7,1,0))))))</f>
        <v>2</v>
      </c>
      <c r="G3377" s="786">
        <f>VLOOKUP(C3377,METADATA!$J$5:$Q$29,IF(E3377="HI",2,IF(E3377="LO",6,10))+IF(D3377=1,2,IF(D3377=7,1,(IF(WEEKDAY(B3377)=1,2,IF(WEEKDAY(B3377)=7,1,0))))))</f>
        <v>2</v>
      </c>
      <c r="H3377" s="787">
        <v>14467.75</v>
      </c>
      <c r="I3377" s="788">
        <v>1464.8250122070313</v>
      </c>
      <c r="K3377" s="795">
        <v>909.3125</v>
      </c>
      <c r="M3377" s="798">
        <f t="shared" si="157"/>
        <v>14541.715936535389</v>
      </c>
      <c r="N3377" s="303"/>
      <c r="S3377" s="786">
        <v>0</v>
      </c>
      <c r="T3377" s="781">
        <f>VLOOKUP(C3377,METADATA!$J$5:$Q$29,IF(E3377="HI",2,IF(E3377="LO",6,10))+IF(S3377=1,2,IF(D3377=7,1,(IF(WEEKDAY(B3377)=1,2,IF(WEEKDAY(B3377)=7,1,0))))))</f>
        <v>2</v>
      </c>
      <c r="U3377" s="781">
        <f>VLOOKUP(C3377,METADATA!$A$5:$H$29,IF(E3377="HI",2,IF(E3377="LO",6,10))+IF(S3377=1,2,IF(D3377=7,1,(IF(WEEKDAY(B3377)=1,2,IF(WEEKDAY(B3377)=7,1,0))))))</f>
        <v>2</v>
      </c>
    </row>
    <row r="3378" spans="2:21" ht="13.95" customHeight="1" x14ac:dyDescent="0.25">
      <c r="B3378" s="784">
        <f t="shared" si="158"/>
        <v>45523</v>
      </c>
      <c r="C3378" s="785">
        <v>14</v>
      </c>
      <c r="D3378" s="786">
        <f>IFERROR((INDEX(METADATA!$T$2:$T$20,MATCH(B3378,METADATA!$S$2:$S$20,0))),0)</f>
        <v>0</v>
      </c>
      <c r="E3378" s="785" t="str">
        <f t="shared" si="156"/>
        <v>HI</v>
      </c>
      <c r="F3378" s="786">
        <f>VLOOKUP(C3378,METADATA!$A$5:$H$29,IF(E3378="HI",2,IF(E3378="LO",6,10))+IF(D3378=1,2,IF(D3378=7,1,(IF(WEEKDAY(B3378)=1,2,IF(WEEKDAY(B3378)=7,1,0))))))</f>
        <v>2</v>
      </c>
      <c r="G3378" s="786">
        <f>VLOOKUP(C3378,METADATA!$J$5:$Q$29,IF(E3378="HI",2,IF(E3378="LO",6,10))+IF(D3378=1,2,IF(D3378=7,1,(IF(WEEKDAY(B3378)=1,2,IF(WEEKDAY(B3378)=7,1,0))))))</f>
        <v>2</v>
      </c>
      <c r="H3378" s="787">
        <v>15038.25</v>
      </c>
      <c r="I3378" s="788">
        <v>1411.7999877929688</v>
      </c>
      <c r="K3378" s="795">
        <v>905.6</v>
      </c>
      <c r="M3378" s="798">
        <f t="shared" si="157"/>
        <v>15104.374938011577</v>
      </c>
      <c r="N3378" s="303"/>
      <c r="S3378" s="786">
        <v>0</v>
      </c>
      <c r="T3378" s="781">
        <f>VLOOKUP(C3378,METADATA!$J$5:$Q$29,IF(E3378="HI",2,IF(E3378="LO",6,10))+IF(S3378=1,2,IF(D3378=7,1,(IF(WEEKDAY(B3378)=1,2,IF(WEEKDAY(B3378)=7,1,0))))))</f>
        <v>2</v>
      </c>
      <c r="U3378" s="781">
        <f>VLOOKUP(C3378,METADATA!$A$5:$H$29,IF(E3378="HI",2,IF(E3378="LO",6,10))+IF(S3378=1,2,IF(D3378=7,1,(IF(WEEKDAY(B3378)=1,2,IF(WEEKDAY(B3378)=7,1,0))))))</f>
        <v>2</v>
      </c>
    </row>
    <row r="3379" spans="2:21" ht="13.95" customHeight="1" x14ac:dyDescent="0.25">
      <c r="B3379" s="784">
        <f t="shared" si="158"/>
        <v>45523</v>
      </c>
      <c r="C3379" s="785">
        <v>15</v>
      </c>
      <c r="D3379" s="786">
        <f>IFERROR((INDEX(METADATA!$T$2:$T$20,MATCH(B3379,METADATA!$S$2:$S$20,0))),0)</f>
        <v>0</v>
      </c>
      <c r="E3379" s="785" t="str">
        <f t="shared" si="156"/>
        <v>HI</v>
      </c>
      <c r="F3379" s="786">
        <f>VLOOKUP(C3379,METADATA!$A$5:$H$29,IF(E3379="HI",2,IF(E3379="LO",6,10))+IF(D3379=1,2,IF(D3379=7,1,(IF(WEEKDAY(B3379)=1,2,IF(WEEKDAY(B3379)=7,1,0))))))</f>
        <v>2</v>
      </c>
      <c r="G3379" s="786">
        <f>VLOOKUP(C3379,METADATA!$J$5:$Q$29,IF(E3379="HI",2,IF(E3379="LO",6,10))+IF(D3379=1,2,IF(D3379=7,1,(IF(WEEKDAY(B3379)=1,2,IF(WEEKDAY(B3379)=7,1,0))))))</f>
        <v>2</v>
      </c>
      <c r="H3379" s="787">
        <v>15163.5</v>
      </c>
      <c r="I3379" s="788">
        <v>1438.0250244140625</v>
      </c>
      <c r="K3379" s="795">
        <v>913.98749999999995</v>
      </c>
      <c r="M3379" s="798">
        <f t="shared" si="157"/>
        <v>15231.534664006811</v>
      </c>
      <c r="N3379" s="303"/>
      <c r="S3379" s="786">
        <v>0</v>
      </c>
      <c r="T3379" s="781">
        <f>VLOOKUP(C3379,METADATA!$J$5:$Q$29,IF(E3379="HI",2,IF(E3379="LO",6,10))+IF(S3379=1,2,IF(D3379=7,1,(IF(WEEKDAY(B3379)=1,2,IF(WEEKDAY(B3379)=7,1,0))))))</f>
        <v>2</v>
      </c>
      <c r="U3379" s="781">
        <f>VLOOKUP(C3379,METADATA!$A$5:$H$29,IF(E3379="HI",2,IF(E3379="LO",6,10))+IF(S3379=1,2,IF(D3379=7,1,(IF(WEEKDAY(B3379)=1,2,IF(WEEKDAY(B3379)=7,1,0))))))</f>
        <v>2</v>
      </c>
    </row>
    <row r="3380" spans="2:21" ht="13.95" customHeight="1" x14ac:dyDescent="0.25">
      <c r="B3380" s="784">
        <f t="shared" si="158"/>
        <v>45523</v>
      </c>
      <c r="C3380" s="785">
        <v>16</v>
      </c>
      <c r="D3380" s="786">
        <f>IFERROR((INDEX(METADATA!$T$2:$T$20,MATCH(B3380,METADATA!$S$2:$S$20,0))),0)</f>
        <v>0</v>
      </c>
      <c r="E3380" s="785" t="str">
        <f t="shared" si="156"/>
        <v>HI</v>
      </c>
      <c r="F3380" s="786">
        <f>VLOOKUP(C3380,METADATA!$A$5:$H$29,IF(E3380="HI",2,IF(E3380="LO",6,10))+IF(D3380=1,2,IF(D3380=7,1,(IF(WEEKDAY(B3380)=1,2,IF(WEEKDAY(B3380)=7,1,0))))))</f>
        <v>2</v>
      </c>
      <c r="G3380" s="786">
        <f>VLOOKUP(C3380,METADATA!$J$5:$Q$29,IF(E3380="HI",2,IF(E3380="LO",6,10))+IF(D3380=1,2,IF(D3380=7,1,(IF(WEEKDAY(B3380)=1,2,IF(WEEKDAY(B3380)=7,1,0))))))</f>
        <v>2</v>
      </c>
      <c r="H3380" s="787">
        <v>14823.25</v>
      </c>
      <c r="I3380" s="788">
        <v>1333.1749877929688</v>
      </c>
      <c r="K3380" s="795">
        <v>902.26250000000005</v>
      </c>
      <c r="M3380" s="798">
        <f t="shared" si="157"/>
        <v>14883.080867568273</v>
      </c>
      <c r="N3380" s="303"/>
      <c r="S3380" s="786">
        <v>0</v>
      </c>
      <c r="T3380" s="781">
        <f>VLOOKUP(C3380,METADATA!$J$5:$Q$29,IF(E3380="HI",2,IF(E3380="LO",6,10))+IF(S3380=1,2,IF(D3380=7,1,(IF(WEEKDAY(B3380)=1,2,IF(WEEKDAY(B3380)=7,1,0))))))</f>
        <v>2</v>
      </c>
      <c r="U3380" s="781">
        <f>VLOOKUP(C3380,METADATA!$A$5:$H$29,IF(E3380="HI",2,IF(E3380="LO",6,10))+IF(S3380=1,2,IF(D3380=7,1,(IF(WEEKDAY(B3380)=1,2,IF(WEEKDAY(B3380)=7,1,0))))))</f>
        <v>2</v>
      </c>
    </row>
    <row r="3381" spans="2:21" ht="13.95" customHeight="1" x14ac:dyDescent="0.25">
      <c r="B3381" s="784">
        <f t="shared" si="158"/>
        <v>45523</v>
      </c>
      <c r="C3381" s="785">
        <v>17</v>
      </c>
      <c r="D3381" s="786">
        <f>IFERROR((INDEX(METADATA!$T$2:$T$20,MATCH(B3381,METADATA!$S$2:$S$20,0))),0)</f>
        <v>0</v>
      </c>
      <c r="E3381" s="785" t="str">
        <f t="shared" si="156"/>
        <v>HI</v>
      </c>
      <c r="F3381" s="786">
        <f>VLOOKUP(C3381,METADATA!$A$5:$H$29,IF(E3381="HI",2,IF(E3381="LO",6,10))+IF(D3381=1,2,IF(D3381=7,1,(IF(WEEKDAY(B3381)=1,2,IF(WEEKDAY(B3381)=7,1,0))))))</f>
        <v>1</v>
      </c>
      <c r="G3381" s="786">
        <f>VLOOKUP(C3381,METADATA!$J$5:$Q$29,IF(E3381="HI",2,IF(E3381="LO",6,10))+IF(D3381=1,2,IF(D3381=7,1,(IF(WEEKDAY(B3381)=1,2,IF(WEEKDAY(B3381)=7,1,0))))))</f>
        <v>1</v>
      </c>
      <c r="H3381" s="787">
        <v>14267.25</v>
      </c>
      <c r="I3381" s="788">
        <v>1256.9000244140625</v>
      </c>
      <c r="K3381" s="795">
        <v>933.76250000000005</v>
      </c>
      <c r="M3381" s="798">
        <f t="shared" si="157"/>
        <v>14322.50747019781</v>
      </c>
      <c r="N3381" s="303"/>
      <c r="S3381" s="786">
        <v>0</v>
      </c>
      <c r="T3381" s="781">
        <f>VLOOKUP(C3381,METADATA!$J$5:$Q$29,IF(E3381="HI",2,IF(E3381="LO",6,10))+IF(S3381=1,2,IF(D3381=7,1,(IF(WEEKDAY(B3381)=1,2,IF(WEEKDAY(B3381)=7,1,0))))))</f>
        <v>1</v>
      </c>
      <c r="U3381" s="781">
        <f>VLOOKUP(C3381,METADATA!$A$5:$H$29,IF(E3381="HI",2,IF(E3381="LO",6,10))+IF(S3381=1,2,IF(D3381=7,1,(IF(WEEKDAY(B3381)=1,2,IF(WEEKDAY(B3381)=7,1,0))))))</f>
        <v>1</v>
      </c>
    </row>
    <row r="3382" spans="2:21" ht="13.95" customHeight="1" x14ac:dyDescent="0.25">
      <c r="B3382" s="784">
        <f t="shared" si="158"/>
        <v>45523</v>
      </c>
      <c r="C3382" s="785">
        <v>18</v>
      </c>
      <c r="D3382" s="786">
        <f>IFERROR((INDEX(METADATA!$T$2:$T$20,MATCH(B3382,METADATA!$S$2:$S$20,0))),0)</f>
        <v>0</v>
      </c>
      <c r="E3382" s="785" t="str">
        <f t="shared" si="156"/>
        <v>HI</v>
      </c>
      <c r="F3382" s="786">
        <f>VLOOKUP(C3382,METADATA!$A$5:$H$29,IF(E3382="HI",2,IF(E3382="LO",6,10))+IF(D3382=1,2,IF(D3382=7,1,(IF(WEEKDAY(B3382)=1,2,IF(WEEKDAY(B3382)=7,1,0))))))</f>
        <v>1</v>
      </c>
      <c r="G3382" s="786">
        <f>VLOOKUP(C3382,METADATA!$J$5:$Q$29,IF(E3382="HI",2,IF(E3382="LO",6,10))+IF(D3382=1,2,IF(D3382=7,1,(IF(WEEKDAY(B3382)=1,2,IF(WEEKDAY(B3382)=7,1,0))))))</f>
        <v>1</v>
      </c>
      <c r="H3382" s="787">
        <v>14294.75</v>
      </c>
      <c r="I3382" s="788">
        <v>1276.625</v>
      </c>
      <c r="K3382" s="795">
        <v>0</v>
      </c>
      <c r="M3382" s="798">
        <f t="shared" si="157"/>
        <v>14351.642726640215</v>
      </c>
      <c r="N3382" s="303"/>
      <c r="S3382" s="786">
        <v>0</v>
      </c>
      <c r="T3382" s="781">
        <f>VLOOKUP(C3382,METADATA!$J$5:$Q$29,IF(E3382="HI",2,IF(E3382="LO",6,10))+IF(S3382=1,2,IF(D3382=7,1,(IF(WEEKDAY(B3382)=1,2,IF(WEEKDAY(B3382)=7,1,0))))))</f>
        <v>1</v>
      </c>
      <c r="U3382" s="781">
        <f>VLOOKUP(C3382,METADATA!$A$5:$H$29,IF(E3382="HI",2,IF(E3382="LO",6,10))+IF(S3382=1,2,IF(D3382=7,1,(IF(WEEKDAY(B3382)=1,2,IF(WEEKDAY(B3382)=7,1,0))))))</f>
        <v>1</v>
      </c>
    </row>
    <row r="3383" spans="2:21" ht="13.95" customHeight="1" x14ac:dyDescent="0.25">
      <c r="B3383" s="784">
        <f t="shared" si="158"/>
        <v>45523</v>
      </c>
      <c r="C3383" s="785">
        <v>19</v>
      </c>
      <c r="D3383" s="786">
        <f>IFERROR((INDEX(METADATA!$T$2:$T$20,MATCH(B3383,METADATA!$S$2:$S$20,0))),0)</f>
        <v>0</v>
      </c>
      <c r="E3383" s="785" t="str">
        <f t="shared" si="156"/>
        <v>HI</v>
      </c>
      <c r="F3383" s="786">
        <f>VLOOKUP(C3383,METADATA!$A$5:$H$29,IF(E3383="HI",2,IF(E3383="LO",6,10))+IF(D3383=1,2,IF(D3383=7,1,(IF(WEEKDAY(B3383)=1,2,IF(WEEKDAY(B3383)=7,1,0))))))</f>
        <v>1</v>
      </c>
      <c r="G3383" s="786">
        <f>VLOOKUP(C3383,METADATA!$J$5:$Q$29,IF(E3383="HI",2,IF(E3383="LO",6,10))+IF(D3383=1,2,IF(D3383=7,1,(IF(WEEKDAY(B3383)=1,2,IF(WEEKDAY(B3383)=7,1,0))))))</f>
        <v>2</v>
      </c>
      <c r="H3383" s="787">
        <v>14386</v>
      </c>
      <c r="I3383" s="788">
        <v>1312.125</v>
      </c>
      <c r="K3383" s="795">
        <v>0</v>
      </c>
      <c r="M3383" s="798">
        <f t="shared" si="157"/>
        <v>14445.714520771377</v>
      </c>
      <c r="N3383" s="303"/>
      <c r="S3383" s="786">
        <v>0</v>
      </c>
      <c r="T3383" s="781">
        <f>VLOOKUP(C3383,METADATA!$J$5:$Q$29,IF(E3383="HI",2,IF(E3383="LO",6,10))+IF(S3383=1,2,IF(D3383=7,1,(IF(WEEKDAY(B3383)=1,2,IF(WEEKDAY(B3383)=7,1,0))))))</f>
        <v>2</v>
      </c>
      <c r="U3383" s="781">
        <f>VLOOKUP(C3383,METADATA!$A$5:$H$29,IF(E3383="HI",2,IF(E3383="LO",6,10))+IF(S3383=1,2,IF(D3383=7,1,(IF(WEEKDAY(B3383)=1,2,IF(WEEKDAY(B3383)=7,1,0))))))</f>
        <v>1</v>
      </c>
    </row>
    <row r="3384" spans="2:21" ht="13.95" customHeight="1" x14ac:dyDescent="0.25">
      <c r="B3384" s="784">
        <f t="shared" si="158"/>
        <v>45523</v>
      </c>
      <c r="C3384" s="785">
        <v>20</v>
      </c>
      <c r="D3384" s="786">
        <f>IFERROR((INDEX(METADATA!$T$2:$T$20,MATCH(B3384,METADATA!$S$2:$S$20,0))),0)</f>
        <v>0</v>
      </c>
      <c r="E3384" s="785" t="str">
        <f t="shared" si="156"/>
        <v>HI</v>
      </c>
      <c r="F3384" s="786">
        <f>VLOOKUP(C3384,METADATA!$A$5:$H$29,IF(E3384="HI",2,IF(E3384="LO",6,10))+IF(D3384=1,2,IF(D3384=7,1,(IF(WEEKDAY(B3384)=1,2,IF(WEEKDAY(B3384)=7,1,0))))))</f>
        <v>2</v>
      </c>
      <c r="G3384" s="786">
        <f>VLOOKUP(C3384,METADATA!$J$5:$Q$29,IF(E3384="HI",2,IF(E3384="LO",6,10))+IF(D3384=1,2,IF(D3384=7,1,(IF(WEEKDAY(B3384)=1,2,IF(WEEKDAY(B3384)=7,1,0))))))</f>
        <v>2</v>
      </c>
      <c r="H3384" s="787">
        <v>13773.25</v>
      </c>
      <c r="I3384" s="788">
        <v>2151.2249755859375</v>
      </c>
      <c r="K3384" s="795">
        <v>0</v>
      </c>
      <c r="M3384" s="798">
        <f t="shared" si="157"/>
        <v>13940.236169379796</v>
      </c>
      <c r="N3384" s="303"/>
      <c r="S3384" s="786">
        <v>0</v>
      </c>
      <c r="T3384" s="781">
        <f>VLOOKUP(C3384,METADATA!$J$5:$Q$29,IF(E3384="HI",2,IF(E3384="LO",6,10))+IF(S3384=1,2,IF(D3384=7,1,(IF(WEEKDAY(B3384)=1,2,IF(WEEKDAY(B3384)=7,1,0))))))</f>
        <v>2</v>
      </c>
      <c r="U3384" s="781">
        <f>VLOOKUP(C3384,METADATA!$A$5:$H$29,IF(E3384="HI",2,IF(E3384="LO",6,10))+IF(S3384=1,2,IF(D3384=7,1,(IF(WEEKDAY(B3384)=1,2,IF(WEEKDAY(B3384)=7,1,0))))))</f>
        <v>2</v>
      </c>
    </row>
    <row r="3385" spans="2:21" ht="13.95" customHeight="1" x14ac:dyDescent="0.25">
      <c r="B3385" s="784">
        <f t="shared" si="158"/>
        <v>45523</v>
      </c>
      <c r="C3385" s="785">
        <v>21</v>
      </c>
      <c r="D3385" s="786">
        <f>IFERROR((INDEX(METADATA!$T$2:$T$20,MATCH(B3385,METADATA!$S$2:$S$20,0))),0)</f>
        <v>0</v>
      </c>
      <c r="E3385" s="785" t="str">
        <f t="shared" si="156"/>
        <v>HI</v>
      </c>
      <c r="F3385" s="786">
        <f>VLOOKUP(C3385,METADATA!$A$5:$H$29,IF(E3385="HI",2,IF(E3385="LO",6,10))+IF(D3385=1,2,IF(D3385=7,1,(IF(WEEKDAY(B3385)=1,2,IF(WEEKDAY(B3385)=7,1,0))))))</f>
        <v>2</v>
      </c>
      <c r="G3385" s="786">
        <f>VLOOKUP(C3385,METADATA!$J$5:$Q$29,IF(E3385="HI",2,IF(E3385="LO",6,10))+IF(D3385=1,2,IF(D3385=7,1,(IF(WEEKDAY(B3385)=1,2,IF(WEEKDAY(B3385)=7,1,0))))))</f>
        <v>2</v>
      </c>
      <c r="H3385" s="787">
        <v>11932.75</v>
      </c>
      <c r="I3385" s="788">
        <v>2550.02490234375</v>
      </c>
      <c r="K3385" s="795">
        <v>0</v>
      </c>
      <c r="M3385" s="798">
        <f t="shared" si="157"/>
        <v>12202.178066438519</v>
      </c>
      <c r="N3385" s="303"/>
      <c r="S3385" s="786">
        <v>0</v>
      </c>
      <c r="T3385" s="781">
        <f>VLOOKUP(C3385,METADATA!$J$5:$Q$29,IF(E3385="HI",2,IF(E3385="LO",6,10))+IF(S3385=1,2,IF(D3385=7,1,(IF(WEEKDAY(B3385)=1,2,IF(WEEKDAY(B3385)=7,1,0))))))</f>
        <v>2</v>
      </c>
      <c r="U3385" s="781">
        <f>VLOOKUP(C3385,METADATA!$A$5:$H$29,IF(E3385="HI",2,IF(E3385="LO",6,10))+IF(S3385=1,2,IF(D3385=7,1,(IF(WEEKDAY(B3385)=1,2,IF(WEEKDAY(B3385)=7,1,0))))))</f>
        <v>2</v>
      </c>
    </row>
    <row r="3386" spans="2:21" ht="13.95" customHeight="1" x14ac:dyDescent="0.25">
      <c r="B3386" s="784">
        <f t="shared" si="158"/>
        <v>45523</v>
      </c>
      <c r="C3386" s="785">
        <v>22</v>
      </c>
      <c r="D3386" s="786">
        <f>IFERROR((INDEX(METADATA!$T$2:$T$20,MATCH(B3386,METADATA!$S$2:$S$20,0))),0)</f>
        <v>0</v>
      </c>
      <c r="E3386" s="785" t="str">
        <f t="shared" si="156"/>
        <v>HI</v>
      </c>
      <c r="F3386" s="786">
        <f>VLOOKUP(C3386,METADATA!$A$5:$H$29,IF(E3386="HI",2,IF(E3386="LO",6,10))+IF(D3386=1,2,IF(D3386=7,1,(IF(WEEKDAY(B3386)=1,2,IF(WEEKDAY(B3386)=7,1,0))))))</f>
        <v>3</v>
      </c>
      <c r="G3386" s="786">
        <f>VLOOKUP(C3386,METADATA!$J$5:$Q$29,IF(E3386="HI",2,IF(E3386="LO",6,10))+IF(D3386=1,2,IF(D3386=7,1,(IF(WEEKDAY(B3386)=1,2,IF(WEEKDAY(B3386)=7,1,0))))))</f>
        <v>3</v>
      </c>
      <c r="H3386" s="787">
        <v>10157.25</v>
      </c>
      <c r="I3386" s="788">
        <v>2481.625</v>
      </c>
      <c r="K3386" s="795">
        <v>0</v>
      </c>
      <c r="M3386" s="798">
        <f t="shared" si="157"/>
        <v>10456.012155842447</v>
      </c>
      <c r="N3386" s="303"/>
      <c r="S3386" s="786">
        <v>0</v>
      </c>
      <c r="T3386" s="781">
        <f>VLOOKUP(C3386,METADATA!$J$5:$Q$29,IF(E3386="HI",2,IF(E3386="LO",6,10))+IF(S3386=1,2,IF(D3386=7,1,(IF(WEEKDAY(B3386)=1,2,IF(WEEKDAY(B3386)=7,1,0))))))</f>
        <v>3</v>
      </c>
      <c r="U3386" s="781">
        <f>VLOOKUP(C3386,METADATA!$A$5:$H$29,IF(E3386="HI",2,IF(E3386="LO",6,10))+IF(S3386=1,2,IF(D3386=7,1,(IF(WEEKDAY(B3386)=1,2,IF(WEEKDAY(B3386)=7,1,0))))))</f>
        <v>3</v>
      </c>
    </row>
    <row r="3387" spans="2:21" ht="13.95" customHeight="1" x14ac:dyDescent="0.25">
      <c r="B3387" s="784">
        <f t="shared" si="158"/>
        <v>45523</v>
      </c>
      <c r="C3387" s="785">
        <v>23</v>
      </c>
      <c r="D3387" s="786">
        <f>IFERROR((INDEX(METADATA!$T$2:$T$20,MATCH(B3387,METADATA!$S$2:$S$20,0))),0)</f>
        <v>0</v>
      </c>
      <c r="E3387" s="785" t="str">
        <f t="shared" si="156"/>
        <v>HI</v>
      </c>
      <c r="F3387" s="786">
        <f>VLOOKUP(C3387,METADATA!$A$5:$H$29,IF(E3387="HI",2,IF(E3387="LO",6,10))+IF(D3387=1,2,IF(D3387=7,1,(IF(WEEKDAY(B3387)=1,2,IF(WEEKDAY(B3387)=7,1,0))))))</f>
        <v>3</v>
      </c>
      <c r="G3387" s="786">
        <f>VLOOKUP(C3387,METADATA!$J$5:$Q$29,IF(E3387="HI",2,IF(E3387="LO",6,10))+IF(D3387=1,2,IF(D3387=7,1,(IF(WEEKDAY(B3387)=1,2,IF(WEEKDAY(B3387)=7,1,0))))))</f>
        <v>3</v>
      </c>
      <c r="H3387" s="787">
        <v>9073</v>
      </c>
      <c r="I3387" s="788">
        <v>1530.5250244140625</v>
      </c>
      <c r="K3387" s="795">
        <v>0</v>
      </c>
      <c r="M3387" s="798">
        <f t="shared" si="157"/>
        <v>9201.1866544678724</v>
      </c>
      <c r="N3387" s="303"/>
      <c r="S3387" s="786">
        <v>0</v>
      </c>
      <c r="T3387" s="781">
        <f>VLOOKUP(C3387,METADATA!$J$5:$Q$29,IF(E3387="HI",2,IF(E3387="LO",6,10))+IF(S3387=1,2,IF(D3387=7,1,(IF(WEEKDAY(B3387)=1,2,IF(WEEKDAY(B3387)=7,1,0))))))</f>
        <v>3</v>
      </c>
      <c r="U3387" s="781">
        <f>VLOOKUP(C3387,METADATA!$A$5:$H$29,IF(E3387="HI",2,IF(E3387="LO",6,10))+IF(S3387=1,2,IF(D3387=7,1,(IF(WEEKDAY(B3387)=1,2,IF(WEEKDAY(B3387)=7,1,0))))))</f>
        <v>3</v>
      </c>
    </row>
    <row r="3388" spans="2:21" ht="13.95" customHeight="1" x14ac:dyDescent="0.25">
      <c r="B3388" s="784">
        <f t="shared" si="158"/>
        <v>45524</v>
      </c>
      <c r="C3388" s="785">
        <v>0</v>
      </c>
      <c r="D3388" s="786">
        <f>IFERROR((INDEX(METADATA!$T$2:$T$20,MATCH(B3388,METADATA!$S$2:$S$20,0))),0)</f>
        <v>0</v>
      </c>
      <c r="E3388" s="785" t="str">
        <f t="shared" si="156"/>
        <v>HI</v>
      </c>
      <c r="F3388" s="786">
        <f>VLOOKUP(C3388,METADATA!$A$5:$H$29,IF(E3388="HI",2,IF(E3388="LO",6,10))+IF(D3388=1,2,IF(D3388=7,1,(IF(WEEKDAY(B3388)=1,2,IF(WEEKDAY(B3388)=7,1,0))))))</f>
        <v>3</v>
      </c>
      <c r="G3388" s="786">
        <f>VLOOKUP(C3388,METADATA!$J$5:$Q$29,IF(E3388="HI",2,IF(E3388="LO",6,10))+IF(D3388=1,2,IF(D3388=7,1,(IF(WEEKDAY(B3388)=1,2,IF(WEEKDAY(B3388)=7,1,0))))))</f>
        <v>3</v>
      </c>
      <c r="H3388" s="787">
        <v>8682.25</v>
      </c>
      <c r="I3388" s="788">
        <v>1409.2999877929688</v>
      </c>
      <c r="K3388" s="795">
        <v>0</v>
      </c>
      <c r="M3388" s="798">
        <f t="shared" si="157"/>
        <v>8795.8849195571711</v>
      </c>
      <c r="N3388" s="303"/>
      <c r="S3388" s="786">
        <v>0</v>
      </c>
      <c r="T3388" s="781">
        <f>VLOOKUP(C3388,METADATA!$J$5:$Q$29,IF(E3388="HI",2,IF(E3388="LO",6,10))+IF(S3388=1,2,IF(D3388=7,1,(IF(WEEKDAY(B3388)=1,2,IF(WEEKDAY(B3388)=7,1,0))))))</f>
        <v>3</v>
      </c>
      <c r="U3388" s="781">
        <f>VLOOKUP(C3388,METADATA!$A$5:$H$29,IF(E3388="HI",2,IF(E3388="LO",6,10))+IF(S3388=1,2,IF(D3388=7,1,(IF(WEEKDAY(B3388)=1,2,IF(WEEKDAY(B3388)=7,1,0))))))</f>
        <v>3</v>
      </c>
    </row>
    <row r="3389" spans="2:21" ht="13.95" customHeight="1" x14ac:dyDescent="0.25">
      <c r="B3389" s="784">
        <f t="shared" si="158"/>
        <v>45524</v>
      </c>
      <c r="C3389" s="785">
        <v>1</v>
      </c>
      <c r="D3389" s="786">
        <f>IFERROR((INDEX(METADATA!$T$2:$T$20,MATCH(B3389,METADATA!$S$2:$S$20,0))),0)</f>
        <v>0</v>
      </c>
      <c r="E3389" s="785" t="str">
        <f t="shared" si="156"/>
        <v>HI</v>
      </c>
      <c r="F3389" s="786">
        <f>VLOOKUP(C3389,METADATA!$A$5:$H$29,IF(E3389="HI",2,IF(E3389="LO",6,10))+IF(D3389=1,2,IF(D3389=7,1,(IF(WEEKDAY(B3389)=1,2,IF(WEEKDAY(B3389)=7,1,0))))))</f>
        <v>3</v>
      </c>
      <c r="G3389" s="786">
        <f>VLOOKUP(C3389,METADATA!$J$5:$Q$29,IF(E3389="HI",2,IF(E3389="LO",6,10))+IF(D3389=1,2,IF(D3389=7,1,(IF(WEEKDAY(B3389)=1,2,IF(WEEKDAY(B3389)=7,1,0))))))</f>
        <v>3</v>
      </c>
      <c r="H3389" s="787">
        <v>8306.75</v>
      </c>
      <c r="I3389" s="788">
        <v>1371.552490234375</v>
      </c>
      <c r="K3389" s="795">
        <v>0</v>
      </c>
      <c r="M3389" s="798">
        <f t="shared" si="157"/>
        <v>8419.2191915858875</v>
      </c>
      <c r="N3389" s="303"/>
      <c r="S3389" s="786">
        <v>0</v>
      </c>
      <c r="T3389" s="781">
        <f>VLOOKUP(C3389,METADATA!$J$5:$Q$29,IF(E3389="HI",2,IF(E3389="LO",6,10))+IF(S3389=1,2,IF(D3389=7,1,(IF(WEEKDAY(B3389)=1,2,IF(WEEKDAY(B3389)=7,1,0))))))</f>
        <v>3</v>
      </c>
      <c r="U3389" s="781">
        <f>VLOOKUP(C3389,METADATA!$A$5:$H$29,IF(E3389="HI",2,IF(E3389="LO",6,10))+IF(S3389=1,2,IF(D3389=7,1,(IF(WEEKDAY(B3389)=1,2,IF(WEEKDAY(B3389)=7,1,0))))))</f>
        <v>3</v>
      </c>
    </row>
    <row r="3390" spans="2:21" ht="13.95" customHeight="1" x14ac:dyDescent="0.25">
      <c r="B3390" s="784">
        <f t="shared" si="158"/>
        <v>45524</v>
      </c>
      <c r="C3390" s="785">
        <v>2</v>
      </c>
      <c r="D3390" s="786">
        <f>IFERROR((INDEX(METADATA!$T$2:$T$20,MATCH(B3390,METADATA!$S$2:$S$20,0))),0)</f>
        <v>0</v>
      </c>
      <c r="E3390" s="785" t="str">
        <f t="shared" si="156"/>
        <v>HI</v>
      </c>
      <c r="F3390" s="786">
        <f>VLOOKUP(C3390,METADATA!$A$5:$H$29,IF(E3390="HI",2,IF(E3390="LO",6,10))+IF(D3390=1,2,IF(D3390=7,1,(IF(WEEKDAY(B3390)=1,2,IF(WEEKDAY(B3390)=7,1,0))))))</f>
        <v>3</v>
      </c>
      <c r="G3390" s="786">
        <f>VLOOKUP(C3390,METADATA!$J$5:$Q$29,IF(E3390="HI",2,IF(E3390="LO",6,10))+IF(D3390=1,2,IF(D3390=7,1,(IF(WEEKDAY(B3390)=1,2,IF(WEEKDAY(B3390)=7,1,0))))))</f>
        <v>3</v>
      </c>
      <c r="H3390" s="787">
        <v>8457.25</v>
      </c>
      <c r="I3390" s="788">
        <v>1364.375</v>
      </c>
      <c r="K3390" s="795">
        <v>0</v>
      </c>
      <c r="M3390" s="798">
        <f t="shared" si="157"/>
        <v>8566.597732071059</v>
      </c>
      <c r="N3390" s="303"/>
      <c r="S3390" s="786">
        <v>0</v>
      </c>
      <c r="T3390" s="781">
        <f>VLOOKUP(C3390,METADATA!$J$5:$Q$29,IF(E3390="HI",2,IF(E3390="LO",6,10))+IF(S3390=1,2,IF(D3390=7,1,(IF(WEEKDAY(B3390)=1,2,IF(WEEKDAY(B3390)=7,1,0))))))</f>
        <v>3</v>
      </c>
      <c r="U3390" s="781">
        <f>VLOOKUP(C3390,METADATA!$A$5:$H$29,IF(E3390="HI",2,IF(E3390="LO",6,10))+IF(S3390=1,2,IF(D3390=7,1,(IF(WEEKDAY(B3390)=1,2,IF(WEEKDAY(B3390)=7,1,0))))))</f>
        <v>3</v>
      </c>
    </row>
    <row r="3391" spans="2:21" ht="13.95" customHeight="1" x14ac:dyDescent="0.25">
      <c r="B3391" s="784">
        <f t="shared" si="158"/>
        <v>45524</v>
      </c>
      <c r="C3391" s="785">
        <v>3</v>
      </c>
      <c r="D3391" s="786">
        <f>IFERROR((INDEX(METADATA!$T$2:$T$20,MATCH(B3391,METADATA!$S$2:$S$20,0))),0)</f>
        <v>0</v>
      </c>
      <c r="E3391" s="785" t="str">
        <f t="shared" si="156"/>
        <v>HI</v>
      </c>
      <c r="F3391" s="786">
        <f>VLOOKUP(C3391,METADATA!$A$5:$H$29,IF(E3391="HI",2,IF(E3391="LO",6,10))+IF(D3391=1,2,IF(D3391=7,1,(IF(WEEKDAY(B3391)=1,2,IF(WEEKDAY(B3391)=7,1,0))))))</f>
        <v>3</v>
      </c>
      <c r="G3391" s="786">
        <f>VLOOKUP(C3391,METADATA!$J$5:$Q$29,IF(E3391="HI",2,IF(E3391="LO",6,10))+IF(D3391=1,2,IF(D3391=7,1,(IF(WEEKDAY(B3391)=1,2,IF(WEEKDAY(B3391)=7,1,0))))))</f>
        <v>3</v>
      </c>
      <c r="H3391" s="787">
        <v>8746.75</v>
      </c>
      <c r="I3391" s="788">
        <v>1354.324951171875</v>
      </c>
      <c r="K3391" s="795">
        <v>0</v>
      </c>
      <c r="M3391" s="798">
        <f t="shared" si="157"/>
        <v>8850.9791343029792</v>
      </c>
      <c r="N3391" s="303"/>
      <c r="S3391" s="786">
        <v>0</v>
      </c>
      <c r="T3391" s="781">
        <f>VLOOKUP(C3391,METADATA!$J$5:$Q$29,IF(E3391="HI",2,IF(E3391="LO",6,10))+IF(S3391=1,2,IF(D3391=7,1,(IF(WEEKDAY(B3391)=1,2,IF(WEEKDAY(B3391)=7,1,0))))))</f>
        <v>3</v>
      </c>
      <c r="U3391" s="781">
        <f>VLOOKUP(C3391,METADATA!$A$5:$H$29,IF(E3391="HI",2,IF(E3391="LO",6,10))+IF(S3391=1,2,IF(D3391=7,1,(IF(WEEKDAY(B3391)=1,2,IF(WEEKDAY(B3391)=7,1,0))))))</f>
        <v>3</v>
      </c>
    </row>
    <row r="3392" spans="2:21" ht="13.95" customHeight="1" x14ac:dyDescent="0.25">
      <c r="B3392" s="784">
        <f t="shared" si="158"/>
        <v>45524</v>
      </c>
      <c r="C3392" s="785">
        <v>4</v>
      </c>
      <c r="D3392" s="786">
        <f>IFERROR((INDEX(METADATA!$T$2:$T$20,MATCH(B3392,METADATA!$S$2:$S$20,0))),0)</f>
        <v>0</v>
      </c>
      <c r="E3392" s="785" t="str">
        <f t="shared" si="156"/>
        <v>HI</v>
      </c>
      <c r="F3392" s="786">
        <f>VLOOKUP(C3392,METADATA!$A$5:$H$29,IF(E3392="HI",2,IF(E3392="LO",6,10))+IF(D3392=1,2,IF(D3392=7,1,(IF(WEEKDAY(B3392)=1,2,IF(WEEKDAY(B3392)=7,1,0))))))</f>
        <v>3</v>
      </c>
      <c r="G3392" s="786">
        <f>VLOOKUP(C3392,METADATA!$J$5:$Q$29,IF(E3392="HI",2,IF(E3392="LO",6,10))+IF(D3392=1,2,IF(D3392=7,1,(IF(WEEKDAY(B3392)=1,2,IF(WEEKDAY(B3392)=7,1,0))))))</f>
        <v>3</v>
      </c>
      <c r="H3392" s="787">
        <v>9491.75</v>
      </c>
      <c r="I3392" s="788">
        <v>1359.3500366210938</v>
      </c>
      <c r="K3392" s="795">
        <v>0</v>
      </c>
      <c r="M3392" s="798">
        <f t="shared" si="157"/>
        <v>9588.5948180409505</v>
      </c>
      <c r="N3392" s="303"/>
      <c r="S3392" s="786">
        <v>0</v>
      </c>
      <c r="T3392" s="781">
        <f>VLOOKUP(C3392,METADATA!$J$5:$Q$29,IF(E3392="HI",2,IF(E3392="LO",6,10))+IF(S3392=1,2,IF(D3392=7,1,(IF(WEEKDAY(B3392)=1,2,IF(WEEKDAY(B3392)=7,1,0))))))</f>
        <v>3</v>
      </c>
      <c r="U3392" s="781">
        <f>VLOOKUP(C3392,METADATA!$A$5:$H$29,IF(E3392="HI",2,IF(E3392="LO",6,10))+IF(S3392=1,2,IF(D3392=7,1,(IF(WEEKDAY(B3392)=1,2,IF(WEEKDAY(B3392)=7,1,0))))))</f>
        <v>3</v>
      </c>
    </row>
    <row r="3393" spans="2:21" ht="13.95" customHeight="1" x14ac:dyDescent="0.25">
      <c r="B3393" s="784">
        <f t="shared" si="158"/>
        <v>45524</v>
      </c>
      <c r="C3393" s="785">
        <v>5</v>
      </c>
      <c r="D3393" s="786">
        <f>IFERROR((INDEX(METADATA!$T$2:$T$20,MATCH(B3393,METADATA!$S$2:$S$20,0))),0)</f>
        <v>0</v>
      </c>
      <c r="E3393" s="785" t="str">
        <f t="shared" si="156"/>
        <v>HI</v>
      </c>
      <c r="F3393" s="786">
        <f>VLOOKUP(C3393,METADATA!$A$5:$H$29,IF(E3393="HI",2,IF(E3393="LO",6,10))+IF(D3393=1,2,IF(D3393=7,1,(IF(WEEKDAY(B3393)=1,2,IF(WEEKDAY(B3393)=7,1,0))))))</f>
        <v>3</v>
      </c>
      <c r="G3393" s="786">
        <f>VLOOKUP(C3393,METADATA!$J$5:$Q$29,IF(E3393="HI",2,IF(E3393="LO",6,10))+IF(D3393=1,2,IF(D3393=7,1,(IF(WEEKDAY(B3393)=1,2,IF(WEEKDAY(B3393)=7,1,0))))))</f>
        <v>3</v>
      </c>
      <c r="H3393" s="787">
        <v>10929.5</v>
      </c>
      <c r="I3393" s="788">
        <v>1362.75</v>
      </c>
      <c r="K3393" s="795">
        <v>870.51250000000005</v>
      </c>
      <c r="M3393" s="798">
        <f t="shared" si="157"/>
        <v>11014.129916271189</v>
      </c>
      <c r="N3393" s="303"/>
      <c r="S3393" s="786">
        <v>0</v>
      </c>
      <c r="T3393" s="781">
        <f>VLOOKUP(C3393,METADATA!$J$5:$Q$29,IF(E3393="HI",2,IF(E3393="LO",6,10))+IF(S3393=1,2,IF(D3393=7,1,(IF(WEEKDAY(B3393)=1,2,IF(WEEKDAY(B3393)=7,1,0))))))</f>
        <v>3</v>
      </c>
      <c r="U3393" s="781">
        <f>VLOOKUP(C3393,METADATA!$A$5:$H$29,IF(E3393="HI",2,IF(E3393="LO",6,10))+IF(S3393=1,2,IF(D3393=7,1,(IF(WEEKDAY(B3393)=1,2,IF(WEEKDAY(B3393)=7,1,0))))))</f>
        <v>3</v>
      </c>
    </row>
    <row r="3394" spans="2:21" ht="13.95" customHeight="1" x14ac:dyDescent="0.25">
      <c r="B3394" s="784">
        <f t="shared" si="158"/>
        <v>45524</v>
      </c>
      <c r="C3394" s="785">
        <v>6</v>
      </c>
      <c r="D3394" s="786">
        <f>IFERROR((INDEX(METADATA!$T$2:$T$20,MATCH(B3394,METADATA!$S$2:$S$20,0))),0)</f>
        <v>0</v>
      </c>
      <c r="E3394" s="785" t="str">
        <f t="shared" si="156"/>
        <v>HI</v>
      </c>
      <c r="F3394" s="786">
        <f>VLOOKUP(C3394,METADATA!$A$5:$H$29,IF(E3394="HI",2,IF(E3394="LO",6,10))+IF(D3394=1,2,IF(D3394=7,1,(IF(WEEKDAY(B3394)=1,2,IF(WEEKDAY(B3394)=7,1,0))))))</f>
        <v>1</v>
      </c>
      <c r="G3394" s="786">
        <f>VLOOKUP(C3394,METADATA!$J$5:$Q$29,IF(E3394="HI",2,IF(E3394="LO",6,10))+IF(D3394=1,2,IF(D3394=7,1,(IF(WEEKDAY(B3394)=1,2,IF(WEEKDAY(B3394)=7,1,0))))))</f>
        <v>1</v>
      </c>
      <c r="H3394" s="787">
        <v>12318.25</v>
      </c>
      <c r="I3394" s="788">
        <v>2167.5750732421875</v>
      </c>
      <c r="K3394" s="795">
        <v>865.8125</v>
      </c>
      <c r="M3394" s="798">
        <f t="shared" si="157"/>
        <v>12507.504337822189</v>
      </c>
      <c r="N3394" s="303"/>
      <c r="S3394" s="786">
        <v>0</v>
      </c>
      <c r="T3394" s="781">
        <f>VLOOKUP(C3394,METADATA!$J$5:$Q$29,IF(E3394="HI",2,IF(E3394="LO",6,10))+IF(S3394=1,2,IF(D3394=7,1,(IF(WEEKDAY(B3394)=1,2,IF(WEEKDAY(B3394)=7,1,0))))))</f>
        <v>1</v>
      </c>
      <c r="U3394" s="781">
        <f>VLOOKUP(C3394,METADATA!$A$5:$H$29,IF(E3394="HI",2,IF(E3394="LO",6,10))+IF(S3394=1,2,IF(D3394=7,1,(IF(WEEKDAY(B3394)=1,2,IF(WEEKDAY(B3394)=7,1,0))))))</f>
        <v>1</v>
      </c>
    </row>
    <row r="3395" spans="2:21" ht="13.95" customHeight="1" x14ac:dyDescent="0.25">
      <c r="B3395" s="784">
        <f t="shared" si="158"/>
        <v>45524</v>
      </c>
      <c r="C3395" s="785">
        <v>7</v>
      </c>
      <c r="D3395" s="786">
        <f>IFERROR((INDEX(METADATA!$T$2:$T$20,MATCH(B3395,METADATA!$S$2:$S$20,0))),0)</f>
        <v>0</v>
      </c>
      <c r="E3395" s="785" t="str">
        <f t="shared" si="156"/>
        <v>HI</v>
      </c>
      <c r="F3395" s="786">
        <f>VLOOKUP(C3395,METADATA!$A$5:$H$29,IF(E3395="HI",2,IF(E3395="LO",6,10))+IF(D3395=1,2,IF(D3395=7,1,(IF(WEEKDAY(B3395)=1,2,IF(WEEKDAY(B3395)=7,1,0))))))</f>
        <v>1</v>
      </c>
      <c r="G3395" s="786">
        <f>VLOOKUP(C3395,METADATA!$J$5:$Q$29,IF(E3395="HI",2,IF(E3395="LO",6,10))+IF(D3395=1,2,IF(D3395=7,1,(IF(WEEKDAY(B3395)=1,2,IF(WEEKDAY(B3395)=7,1,0))))))</f>
        <v>1</v>
      </c>
      <c r="H3395" s="787">
        <v>13361.75</v>
      </c>
      <c r="I3395" s="788">
        <v>1957.375</v>
      </c>
      <c r="K3395" s="795">
        <v>834.63750000000005</v>
      </c>
      <c r="M3395" s="798">
        <f t="shared" si="157"/>
        <v>13504.357813429153</v>
      </c>
      <c r="N3395" s="303"/>
      <c r="S3395" s="786">
        <v>0</v>
      </c>
      <c r="T3395" s="781">
        <f>VLOOKUP(C3395,METADATA!$J$5:$Q$29,IF(E3395="HI",2,IF(E3395="LO",6,10))+IF(S3395=1,2,IF(D3395=7,1,(IF(WEEKDAY(B3395)=1,2,IF(WEEKDAY(B3395)=7,1,0))))))</f>
        <v>1</v>
      </c>
      <c r="U3395" s="781">
        <f>VLOOKUP(C3395,METADATA!$A$5:$H$29,IF(E3395="HI",2,IF(E3395="LO",6,10))+IF(S3395=1,2,IF(D3395=7,1,(IF(WEEKDAY(B3395)=1,2,IF(WEEKDAY(B3395)=7,1,0))))))</f>
        <v>1</v>
      </c>
    </row>
    <row r="3396" spans="2:21" ht="13.95" customHeight="1" x14ac:dyDescent="0.25">
      <c r="B3396" s="784">
        <f t="shared" si="158"/>
        <v>45524</v>
      </c>
      <c r="C3396" s="785">
        <v>8</v>
      </c>
      <c r="D3396" s="786">
        <f>IFERROR((INDEX(METADATA!$T$2:$T$20,MATCH(B3396,METADATA!$S$2:$S$20,0))),0)</f>
        <v>0</v>
      </c>
      <c r="E3396" s="785" t="str">
        <f t="shared" ref="E3396:E3459" si="159">IF(B3396="","",IF(AND(MONTH(B3396)&gt;=MONTH($AA$9),MONTH(B3396)&lt;=MONTH($AA$11)),"HI","LO"))</f>
        <v>HI</v>
      </c>
      <c r="F3396" s="786">
        <f>VLOOKUP(C3396,METADATA!$A$5:$H$29,IF(E3396="HI",2,IF(E3396="LO",6,10))+IF(D3396=1,2,IF(D3396=7,1,(IF(WEEKDAY(B3396)=1,2,IF(WEEKDAY(B3396)=7,1,0))))))</f>
        <v>2</v>
      </c>
      <c r="G3396" s="786">
        <f>VLOOKUP(C3396,METADATA!$J$5:$Q$29,IF(E3396="HI",2,IF(E3396="LO",6,10))+IF(D3396=1,2,IF(D3396=7,1,(IF(WEEKDAY(B3396)=1,2,IF(WEEKDAY(B3396)=7,1,0))))))</f>
        <v>1</v>
      </c>
      <c r="H3396" s="787">
        <v>14752.25</v>
      </c>
      <c r="I3396" s="788">
        <v>1504.6499633789063</v>
      </c>
      <c r="K3396" s="795">
        <v>847.33749999999998</v>
      </c>
      <c r="M3396" s="798">
        <f t="shared" ref="M3396:M3459" si="160">SQRT(H3396^2+I3396^2)</f>
        <v>14828.784561615161</v>
      </c>
      <c r="N3396" s="303"/>
      <c r="S3396" s="786">
        <v>0</v>
      </c>
      <c r="T3396" s="781">
        <f>VLOOKUP(C3396,METADATA!$J$5:$Q$29,IF(E3396="HI",2,IF(E3396="LO",6,10))+IF(S3396=1,2,IF(D3396=7,1,(IF(WEEKDAY(B3396)=1,2,IF(WEEKDAY(B3396)=7,1,0))))))</f>
        <v>1</v>
      </c>
      <c r="U3396" s="781">
        <f>VLOOKUP(C3396,METADATA!$A$5:$H$29,IF(E3396="HI",2,IF(E3396="LO",6,10))+IF(S3396=1,2,IF(D3396=7,1,(IF(WEEKDAY(B3396)=1,2,IF(WEEKDAY(B3396)=7,1,0))))))</f>
        <v>2</v>
      </c>
    </row>
    <row r="3397" spans="2:21" ht="13.95" customHeight="1" x14ac:dyDescent="0.25">
      <c r="B3397" s="784">
        <f t="shared" si="158"/>
        <v>45524</v>
      </c>
      <c r="C3397" s="785">
        <v>9</v>
      </c>
      <c r="D3397" s="786">
        <f>IFERROR((INDEX(METADATA!$T$2:$T$20,MATCH(B3397,METADATA!$S$2:$S$20,0))),0)</f>
        <v>0</v>
      </c>
      <c r="E3397" s="785" t="str">
        <f t="shared" si="159"/>
        <v>HI</v>
      </c>
      <c r="F3397" s="786">
        <f>VLOOKUP(C3397,METADATA!$A$5:$H$29,IF(E3397="HI",2,IF(E3397="LO",6,10))+IF(D3397=1,2,IF(D3397=7,1,(IF(WEEKDAY(B3397)=1,2,IF(WEEKDAY(B3397)=7,1,0))))))</f>
        <v>2</v>
      </c>
      <c r="G3397" s="786">
        <f>VLOOKUP(C3397,METADATA!$J$5:$Q$29,IF(E3397="HI",2,IF(E3397="LO",6,10))+IF(D3397=1,2,IF(D3397=7,1,(IF(WEEKDAY(B3397)=1,2,IF(WEEKDAY(B3397)=7,1,0))))))</f>
        <v>2</v>
      </c>
      <c r="H3397" s="787">
        <v>15058.25</v>
      </c>
      <c r="I3397" s="788">
        <v>1556.7149634361267</v>
      </c>
      <c r="K3397" s="795">
        <v>851.61249999999995</v>
      </c>
      <c r="M3397" s="798">
        <f t="shared" si="160"/>
        <v>15138.502387617011</v>
      </c>
      <c r="N3397" s="303"/>
      <c r="S3397" s="786">
        <v>0</v>
      </c>
      <c r="T3397" s="781">
        <f>VLOOKUP(C3397,METADATA!$J$5:$Q$29,IF(E3397="HI",2,IF(E3397="LO",6,10))+IF(S3397=1,2,IF(D3397=7,1,(IF(WEEKDAY(B3397)=1,2,IF(WEEKDAY(B3397)=7,1,0))))))</f>
        <v>2</v>
      </c>
      <c r="U3397" s="781">
        <f>VLOOKUP(C3397,METADATA!$A$5:$H$29,IF(E3397="HI",2,IF(E3397="LO",6,10))+IF(S3397=1,2,IF(D3397=7,1,(IF(WEEKDAY(B3397)=1,2,IF(WEEKDAY(B3397)=7,1,0))))))</f>
        <v>2</v>
      </c>
    </row>
    <row r="3398" spans="2:21" ht="13.95" customHeight="1" x14ac:dyDescent="0.25">
      <c r="B3398" s="784">
        <f t="shared" si="158"/>
        <v>45524</v>
      </c>
      <c r="C3398" s="785">
        <v>10</v>
      </c>
      <c r="D3398" s="786">
        <f>IFERROR((INDEX(METADATA!$T$2:$T$20,MATCH(B3398,METADATA!$S$2:$S$20,0))),0)</f>
        <v>0</v>
      </c>
      <c r="E3398" s="785" t="str">
        <f t="shared" si="159"/>
        <v>HI</v>
      </c>
      <c r="F3398" s="786">
        <f>VLOOKUP(C3398,METADATA!$A$5:$H$29,IF(E3398="HI",2,IF(E3398="LO",6,10))+IF(D3398=1,2,IF(D3398=7,1,(IF(WEEKDAY(B3398)=1,2,IF(WEEKDAY(B3398)=7,1,0))))))</f>
        <v>2</v>
      </c>
      <c r="G3398" s="786">
        <f>VLOOKUP(C3398,METADATA!$J$5:$Q$29,IF(E3398="HI",2,IF(E3398="LO",6,10))+IF(D3398=1,2,IF(D3398=7,1,(IF(WEEKDAY(B3398)=1,2,IF(WEEKDAY(B3398)=7,1,0))))))</f>
        <v>2</v>
      </c>
      <c r="H3398" s="787">
        <v>14865.25</v>
      </c>
      <c r="I3398" s="788">
        <v>5468.1749877929688</v>
      </c>
      <c r="K3398" s="795">
        <v>856.5</v>
      </c>
      <c r="M3398" s="798">
        <f t="shared" si="160"/>
        <v>15839.084419865456</v>
      </c>
      <c r="N3398" s="303"/>
      <c r="S3398" s="786">
        <v>0</v>
      </c>
      <c r="T3398" s="781">
        <f>VLOOKUP(C3398,METADATA!$J$5:$Q$29,IF(E3398="HI",2,IF(E3398="LO",6,10))+IF(S3398=1,2,IF(D3398=7,1,(IF(WEEKDAY(B3398)=1,2,IF(WEEKDAY(B3398)=7,1,0))))))</f>
        <v>2</v>
      </c>
      <c r="U3398" s="781">
        <f>VLOOKUP(C3398,METADATA!$A$5:$H$29,IF(E3398="HI",2,IF(E3398="LO",6,10))+IF(S3398=1,2,IF(D3398=7,1,(IF(WEEKDAY(B3398)=1,2,IF(WEEKDAY(B3398)=7,1,0))))))</f>
        <v>2</v>
      </c>
    </row>
    <row r="3399" spans="2:21" ht="13.95" customHeight="1" x14ac:dyDescent="0.25">
      <c r="B3399" s="784">
        <f t="shared" si="158"/>
        <v>45524</v>
      </c>
      <c r="C3399" s="785">
        <v>11</v>
      </c>
      <c r="D3399" s="786">
        <f>IFERROR((INDEX(METADATA!$T$2:$T$20,MATCH(B3399,METADATA!$S$2:$S$20,0))),0)</f>
        <v>0</v>
      </c>
      <c r="E3399" s="785" t="str">
        <f t="shared" si="159"/>
        <v>HI</v>
      </c>
      <c r="F3399" s="786">
        <f>VLOOKUP(C3399,METADATA!$A$5:$H$29,IF(E3399="HI",2,IF(E3399="LO",6,10))+IF(D3399=1,2,IF(D3399=7,1,(IF(WEEKDAY(B3399)=1,2,IF(WEEKDAY(B3399)=7,1,0))))))</f>
        <v>2</v>
      </c>
      <c r="G3399" s="786">
        <f>VLOOKUP(C3399,METADATA!$J$5:$Q$29,IF(E3399="HI",2,IF(E3399="LO",6,10))+IF(D3399=1,2,IF(D3399=7,1,(IF(WEEKDAY(B3399)=1,2,IF(WEEKDAY(B3399)=7,1,0))))))</f>
        <v>2</v>
      </c>
      <c r="H3399" s="787">
        <v>15160</v>
      </c>
      <c r="I3399" s="788">
        <v>7614.0250244140625</v>
      </c>
      <c r="K3399" s="795">
        <v>824.32500000000005</v>
      </c>
      <c r="M3399" s="798">
        <f t="shared" si="160"/>
        <v>16964.639019808335</v>
      </c>
      <c r="N3399" s="303"/>
      <c r="S3399" s="786">
        <v>0</v>
      </c>
      <c r="T3399" s="781">
        <f>VLOOKUP(C3399,METADATA!$J$5:$Q$29,IF(E3399="HI",2,IF(E3399="LO",6,10))+IF(S3399=1,2,IF(D3399=7,1,(IF(WEEKDAY(B3399)=1,2,IF(WEEKDAY(B3399)=7,1,0))))))</f>
        <v>2</v>
      </c>
      <c r="U3399" s="781">
        <f>VLOOKUP(C3399,METADATA!$A$5:$H$29,IF(E3399="HI",2,IF(E3399="LO",6,10))+IF(S3399=1,2,IF(D3399=7,1,(IF(WEEKDAY(B3399)=1,2,IF(WEEKDAY(B3399)=7,1,0))))))</f>
        <v>2</v>
      </c>
    </row>
    <row r="3400" spans="2:21" ht="13.95" customHeight="1" x14ac:dyDescent="0.25">
      <c r="B3400" s="784">
        <f t="shared" si="158"/>
        <v>45524</v>
      </c>
      <c r="C3400" s="785">
        <v>12</v>
      </c>
      <c r="D3400" s="786">
        <f>IFERROR((INDEX(METADATA!$T$2:$T$20,MATCH(B3400,METADATA!$S$2:$S$20,0))),0)</f>
        <v>0</v>
      </c>
      <c r="E3400" s="785" t="str">
        <f t="shared" si="159"/>
        <v>HI</v>
      </c>
      <c r="F3400" s="786">
        <f>VLOOKUP(C3400,METADATA!$A$5:$H$29,IF(E3400="HI",2,IF(E3400="LO",6,10))+IF(D3400=1,2,IF(D3400=7,1,(IF(WEEKDAY(B3400)=1,2,IF(WEEKDAY(B3400)=7,1,0))))))</f>
        <v>2</v>
      </c>
      <c r="G3400" s="786">
        <f>VLOOKUP(C3400,METADATA!$J$5:$Q$29,IF(E3400="HI",2,IF(E3400="LO",6,10))+IF(D3400=1,2,IF(D3400=7,1,(IF(WEEKDAY(B3400)=1,2,IF(WEEKDAY(B3400)=7,1,0))))))</f>
        <v>2</v>
      </c>
      <c r="H3400" s="787">
        <v>15228.25</v>
      </c>
      <c r="I3400" s="788">
        <v>6488.3998413085938</v>
      </c>
      <c r="K3400" s="795">
        <v>882.73749999999995</v>
      </c>
      <c r="M3400" s="798">
        <f t="shared" si="160"/>
        <v>16552.913053695214</v>
      </c>
      <c r="N3400" s="303"/>
      <c r="S3400" s="786">
        <v>0</v>
      </c>
      <c r="T3400" s="781">
        <f>VLOOKUP(C3400,METADATA!$J$5:$Q$29,IF(E3400="HI",2,IF(E3400="LO",6,10))+IF(S3400=1,2,IF(D3400=7,1,(IF(WEEKDAY(B3400)=1,2,IF(WEEKDAY(B3400)=7,1,0))))))</f>
        <v>2</v>
      </c>
      <c r="U3400" s="781">
        <f>VLOOKUP(C3400,METADATA!$A$5:$H$29,IF(E3400="HI",2,IF(E3400="LO",6,10))+IF(S3400=1,2,IF(D3400=7,1,(IF(WEEKDAY(B3400)=1,2,IF(WEEKDAY(B3400)=7,1,0))))))</f>
        <v>2</v>
      </c>
    </row>
    <row r="3401" spans="2:21" ht="13.95" customHeight="1" x14ac:dyDescent="0.25">
      <c r="B3401" s="784">
        <f t="shared" si="158"/>
        <v>45524</v>
      </c>
      <c r="C3401" s="785">
        <v>13</v>
      </c>
      <c r="D3401" s="786">
        <f>IFERROR((INDEX(METADATA!$T$2:$T$20,MATCH(B3401,METADATA!$S$2:$S$20,0))),0)</f>
        <v>0</v>
      </c>
      <c r="E3401" s="785" t="str">
        <f t="shared" si="159"/>
        <v>HI</v>
      </c>
      <c r="F3401" s="786">
        <f>VLOOKUP(C3401,METADATA!$A$5:$H$29,IF(E3401="HI",2,IF(E3401="LO",6,10))+IF(D3401=1,2,IF(D3401=7,1,(IF(WEEKDAY(B3401)=1,2,IF(WEEKDAY(B3401)=7,1,0))))))</f>
        <v>2</v>
      </c>
      <c r="G3401" s="786">
        <f>VLOOKUP(C3401,METADATA!$J$5:$Q$29,IF(E3401="HI",2,IF(E3401="LO",6,10))+IF(D3401=1,2,IF(D3401=7,1,(IF(WEEKDAY(B3401)=1,2,IF(WEEKDAY(B3401)=7,1,0))))))</f>
        <v>2</v>
      </c>
      <c r="H3401" s="787">
        <v>14645.5</v>
      </c>
      <c r="I3401" s="788">
        <v>6182.4750366210938</v>
      </c>
      <c r="K3401" s="795">
        <v>909.3125</v>
      </c>
      <c r="M3401" s="798">
        <f t="shared" si="160"/>
        <v>15896.970397797279</v>
      </c>
      <c r="N3401" s="303"/>
      <c r="S3401" s="786">
        <v>0</v>
      </c>
      <c r="T3401" s="781">
        <f>VLOOKUP(C3401,METADATA!$J$5:$Q$29,IF(E3401="HI",2,IF(E3401="LO",6,10))+IF(S3401=1,2,IF(D3401=7,1,(IF(WEEKDAY(B3401)=1,2,IF(WEEKDAY(B3401)=7,1,0))))))</f>
        <v>2</v>
      </c>
      <c r="U3401" s="781">
        <f>VLOOKUP(C3401,METADATA!$A$5:$H$29,IF(E3401="HI",2,IF(E3401="LO",6,10))+IF(S3401=1,2,IF(D3401=7,1,(IF(WEEKDAY(B3401)=1,2,IF(WEEKDAY(B3401)=7,1,0))))))</f>
        <v>2</v>
      </c>
    </row>
    <row r="3402" spans="2:21" ht="13.95" customHeight="1" x14ac:dyDescent="0.25">
      <c r="B3402" s="784">
        <f t="shared" si="158"/>
        <v>45524</v>
      </c>
      <c r="C3402" s="785">
        <v>14</v>
      </c>
      <c r="D3402" s="786">
        <f>IFERROR((INDEX(METADATA!$T$2:$T$20,MATCH(B3402,METADATA!$S$2:$S$20,0))),0)</f>
        <v>0</v>
      </c>
      <c r="E3402" s="785" t="str">
        <f t="shared" si="159"/>
        <v>HI</v>
      </c>
      <c r="F3402" s="786">
        <f>VLOOKUP(C3402,METADATA!$A$5:$H$29,IF(E3402="HI",2,IF(E3402="LO",6,10))+IF(D3402=1,2,IF(D3402=7,1,(IF(WEEKDAY(B3402)=1,2,IF(WEEKDAY(B3402)=7,1,0))))))</f>
        <v>2</v>
      </c>
      <c r="G3402" s="786">
        <f>VLOOKUP(C3402,METADATA!$J$5:$Q$29,IF(E3402="HI",2,IF(E3402="LO",6,10))+IF(D3402=1,2,IF(D3402=7,1,(IF(WEEKDAY(B3402)=1,2,IF(WEEKDAY(B3402)=7,1,0))))))</f>
        <v>2</v>
      </c>
      <c r="H3402" s="787">
        <v>15277</v>
      </c>
      <c r="I3402" s="788">
        <v>8234.9425659179688</v>
      </c>
      <c r="K3402" s="795">
        <v>905.6</v>
      </c>
      <c r="M3402" s="798">
        <f t="shared" si="160"/>
        <v>17355.143562182584</v>
      </c>
      <c r="N3402" s="303"/>
      <c r="S3402" s="786">
        <v>0</v>
      </c>
      <c r="T3402" s="781">
        <f>VLOOKUP(C3402,METADATA!$J$5:$Q$29,IF(E3402="HI",2,IF(E3402="LO",6,10))+IF(S3402=1,2,IF(D3402=7,1,(IF(WEEKDAY(B3402)=1,2,IF(WEEKDAY(B3402)=7,1,0))))))</f>
        <v>2</v>
      </c>
      <c r="U3402" s="781">
        <f>VLOOKUP(C3402,METADATA!$A$5:$H$29,IF(E3402="HI",2,IF(E3402="LO",6,10))+IF(S3402=1,2,IF(D3402=7,1,(IF(WEEKDAY(B3402)=1,2,IF(WEEKDAY(B3402)=7,1,0))))))</f>
        <v>2</v>
      </c>
    </row>
    <row r="3403" spans="2:21" ht="13.95" customHeight="1" x14ac:dyDescent="0.25">
      <c r="B3403" s="784">
        <f t="shared" si="158"/>
        <v>45524</v>
      </c>
      <c r="C3403" s="785">
        <v>15</v>
      </c>
      <c r="D3403" s="786">
        <f>IFERROR((INDEX(METADATA!$T$2:$T$20,MATCH(B3403,METADATA!$S$2:$S$20,0))),0)</f>
        <v>0</v>
      </c>
      <c r="E3403" s="785" t="str">
        <f t="shared" si="159"/>
        <v>HI</v>
      </c>
      <c r="F3403" s="786">
        <f>VLOOKUP(C3403,METADATA!$A$5:$H$29,IF(E3403="HI",2,IF(E3403="LO",6,10))+IF(D3403=1,2,IF(D3403=7,1,(IF(WEEKDAY(B3403)=1,2,IF(WEEKDAY(B3403)=7,1,0))))))</f>
        <v>2</v>
      </c>
      <c r="G3403" s="786">
        <f>VLOOKUP(C3403,METADATA!$J$5:$Q$29,IF(E3403="HI",2,IF(E3403="LO",6,10))+IF(D3403=1,2,IF(D3403=7,1,(IF(WEEKDAY(B3403)=1,2,IF(WEEKDAY(B3403)=7,1,0))))))</f>
        <v>2</v>
      </c>
      <c r="H3403" s="787">
        <v>14991</v>
      </c>
      <c r="I3403" s="788">
        <v>8514.5299987792969</v>
      </c>
      <c r="K3403" s="795">
        <v>913.98749999999995</v>
      </c>
      <c r="M3403" s="798">
        <f t="shared" si="160"/>
        <v>17240.281381117667</v>
      </c>
      <c r="N3403" s="303"/>
      <c r="S3403" s="786">
        <v>0</v>
      </c>
      <c r="T3403" s="781">
        <f>VLOOKUP(C3403,METADATA!$J$5:$Q$29,IF(E3403="HI",2,IF(E3403="LO",6,10))+IF(S3403=1,2,IF(D3403=7,1,(IF(WEEKDAY(B3403)=1,2,IF(WEEKDAY(B3403)=7,1,0))))))</f>
        <v>2</v>
      </c>
      <c r="U3403" s="781">
        <f>VLOOKUP(C3403,METADATA!$A$5:$H$29,IF(E3403="HI",2,IF(E3403="LO",6,10))+IF(S3403=1,2,IF(D3403=7,1,(IF(WEEKDAY(B3403)=1,2,IF(WEEKDAY(B3403)=7,1,0))))))</f>
        <v>2</v>
      </c>
    </row>
    <row r="3404" spans="2:21" ht="13.95" customHeight="1" x14ac:dyDescent="0.25">
      <c r="B3404" s="784">
        <f t="shared" si="158"/>
        <v>45524</v>
      </c>
      <c r="C3404" s="785">
        <v>16</v>
      </c>
      <c r="D3404" s="786">
        <f>IFERROR((INDEX(METADATA!$T$2:$T$20,MATCH(B3404,METADATA!$S$2:$S$20,0))),0)</f>
        <v>0</v>
      </c>
      <c r="E3404" s="785" t="str">
        <f t="shared" si="159"/>
        <v>HI</v>
      </c>
      <c r="F3404" s="786">
        <f>VLOOKUP(C3404,METADATA!$A$5:$H$29,IF(E3404="HI",2,IF(E3404="LO",6,10))+IF(D3404=1,2,IF(D3404=7,1,(IF(WEEKDAY(B3404)=1,2,IF(WEEKDAY(B3404)=7,1,0))))))</f>
        <v>2</v>
      </c>
      <c r="G3404" s="786">
        <f>VLOOKUP(C3404,METADATA!$J$5:$Q$29,IF(E3404="HI",2,IF(E3404="LO",6,10))+IF(D3404=1,2,IF(D3404=7,1,(IF(WEEKDAY(B3404)=1,2,IF(WEEKDAY(B3404)=7,1,0))))))</f>
        <v>2</v>
      </c>
      <c r="H3404" s="787">
        <v>15020.75</v>
      </c>
      <c r="I3404" s="788">
        <v>7844.3849792480469</v>
      </c>
      <c r="K3404" s="795">
        <v>902.26250000000005</v>
      </c>
      <c r="M3404" s="798">
        <f t="shared" si="160"/>
        <v>16945.716457711442</v>
      </c>
      <c r="N3404" s="303"/>
      <c r="S3404" s="786">
        <v>0</v>
      </c>
      <c r="T3404" s="781">
        <f>VLOOKUP(C3404,METADATA!$J$5:$Q$29,IF(E3404="HI",2,IF(E3404="LO",6,10))+IF(S3404=1,2,IF(D3404=7,1,(IF(WEEKDAY(B3404)=1,2,IF(WEEKDAY(B3404)=7,1,0))))))</f>
        <v>2</v>
      </c>
      <c r="U3404" s="781">
        <f>VLOOKUP(C3404,METADATA!$A$5:$H$29,IF(E3404="HI",2,IF(E3404="LO",6,10))+IF(S3404=1,2,IF(D3404=7,1,(IF(WEEKDAY(B3404)=1,2,IF(WEEKDAY(B3404)=7,1,0))))))</f>
        <v>2</v>
      </c>
    </row>
    <row r="3405" spans="2:21" ht="13.95" customHeight="1" x14ac:dyDescent="0.25">
      <c r="B3405" s="784">
        <f t="shared" si="158"/>
        <v>45524</v>
      </c>
      <c r="C3405" s="785">
        <v>17</v>
      </c>
      <c r="D3405" s="786">
        <f>IFERROR((INDEX(METADATA!$T$2:$T$20,MATCH(B3405,METADATA!$S$2:$S$20,0))),0)</f>
        <v>0</v>
      </c>
      <c r="E3405" s="785" t="str">
        <f t="shared" si="159"/>
        <v>HI</v>
      </c>
      <c r="F3405" s="786">
        <f>VLOOKUP(C3405,METADATA!$A$5:$H$29,IF(E3405="HI",2,IF(E3405="LO",6,10))+IF(D3405=1,2,IF(D3405=7,1,(IF(WEEKDAY(B3405)=1,2,IF(WEEKDAY(B3405)=7,1,0))))))</f>
        <v>1</v>
      </c>
      <c r="G3405" s="786">
        <f>VLOOKUP(C3405,METADATA!$J$5:$Q$29,IF(E3405="HI",2,IF(E3405="LO",6,10))+IF(D3405=1,2,IF(D3405=7,1,(IF(WEEKDAY(B3405)=1,2,IF(WEEKDAY(B3405)=7,1,0))))))</f>
        <v>1</v>
      </c>
      <c r="H3405" s="787">
        <v>14564</v>
      </c>
      <c r="I3405" s="788">
        <v>9516.5499267578125</v>
      </c>
      <c r="K3405" s="795">
        <v>933.76250000000005</v>
      </c>
      <c r="M3405" s="798">
        <f t="shared" si="160"/>
        <v>17397.552083798288</v>
      </c>
      <c r="N3405" s="303"/>
      <c r="S3405" s="786">
        <v>0</v>
      </c>
      <c r="T3405" s="781">
        <f>VLOOKUP(C3405,METADATA!$J$5:$Q$29,IF(E3405="HI",2,IF(E3405="LO",6,10))+IF(S3405=1,2,IF(D3405=7,1,(IF(WEEKDAY(B3405)=1,2,IF(WEEKDAY(B3405)=7,1,0))))))</f>
        <v>1</v>
      </c>
      <c r="U3405" s="781">
        <f>VLOOKUP(C3405,METADATA!$A$5:$H$29,IF(E3405="HI",2,IF(E3405="LO",6,10))+IF(S3405=1,2,IF(D3405=7,1,(IF(WEEKDAY(B3405)=1,2,IF(WEEKDAY(B3405)=7,1,0))))))</f>
        <v>1</v>
      </c>
    </row>
    <row r="3406" spans="2:21" ht="13.95" customHeight="1" x14ac:dyDescent="0.25">
      <c r="B3406" s="784">
        <f t="shared" si="158"/>
        <v>45524</v>
      </c>
      <c r="C3406" s="785">
        <v>18</v>
      </c>
      <c r="D3406" s="786">
        <f>IFERROR((INDEX(METADATA!$T$2:$T$20,MATCH(B3406,METADATA!$S$2:$S$20,0))),0)</f>
        <v>0</v>
      </c>
      <c r="E3406" s="785" t="str">
        <f t="shared" si="159"/>
        <v>HI</v>
      </c>
      <c r="F3406" s="786">
        <f>VLOOKUP(C3406,METADATA!$A$5:$H$29,IF(E3406="HI",2,IF(E3406="LO",6,10))+IF(D3406=1,2,IF(D3406=7,1,(IF(WEEKDAY(B3406)=1,2,IF(WEEKDAY(B3406)=7,1,0))))))</f>
        <v>1</v>
      </c>
      <c r="G3406" s="786">
        <f>VLOOKUP(C3406,METADATA!$J$5:$Q$29,IF(E3406="HI",2,IF(E3406="LO",6,10))+IF(D3406=1,2,IF(D3406=7,1,(IF(WEEKDAY(B3406)=1,2,IF(WEEKDAY(B3406)=7,1,0))))))</f>
        <v>1</v>
      </c>
      <c r="H3406" s="787">
        <v>14419</v>
      </c>
      <c r="I3406" s="788">
        <v>9327.3500366210938</v>
      </c>
      <c r="K3406" s="795">
        <v>0</v>
      </c>
      <c r="M3406" s="798">
        <f t="shared" si="160"/>
        <v>17172.857062983305</v>
      </c>
      <c r="N3406" s="303"/>
      <c r="S3406" s="786">
        <v>0</v>
      </c>
      <c r="T3406" s="781">
        <f>VLOOKUP(C3406,METADATA!$J$5:$Q$29,IF(E3406="HI",2,IF(E3406="LO",6,10))+IF(S3406=1,2,IF(D3406=7,1,(IF(WEEKDAY(B3406)=1,2,IF(WEEKDAY(B3406)=7,1,0))))))</f>
        <v>1</v>
      </c>
      <c r="U3406" s="781">
        <f>VLOOKUP(C3406,METADATA!$A$5:$H$29,IF(E3406="HI",2,IF(E3406="LO",6,10))+IF(S3406=1,2,IF(D3406=7,1,(IF(WEEKDAY(B3406)=1,2,IF(WEEKDAY(B3406)=7,1,0))))))</f>
        <v>1</v>
      </c>
    </row>
    <row r="3407" spans="2:21" ht="13.95" customHeight="1" x14ac:dyDescent="0.25">
      <c r="B3407" s="784">
        <f t="shared" si="158"/>
        <v>45524</v>
      </c>
      <c r="C3407" s="785">
        <v>19</v>
      </c>
      <c r="D3407" s="786">
        <f>IFERROR((INDEX(METADATA!$T$2:$T$20,MATCH(B3407,METADATA!$S$2:$S$20,0))),0)</f>
        <v>0</v>
      </c>
      <c r="E3407" s="785" t="str">
        <f t="shared" si="159"/>
        <v>HI</v>
      </c>
      <c r="F3407" s="786">
        <f>VLOOKUP(C3407,METADATA!$A$5:$H$29,IF(E3407="HI",2,IF(E3407="LO",6,10))+IF(D3407=1,2,IF(D3407=7,1,(IF(WEEKDAY(B3407)=1,2,IF(WEEKDAY(B3407)=7,1,0))))))</f>
        <v>1</v>
      </c>
      <c r="G3407" s="786">
        <f>VLOOKUP(C3407,METADATA!$J$5:$Q$29,IF(E3407="HI",2,IF(E3407="LO",6,10))+IF(D3407=1,2,IF(D3407=7,1,(IF(WEEKDAY(B3407)=1,2,IF(WEEKDAY(B3407)=7,1,0))))))</f>
        <v>2</v>
      </c>
      <c r="H3407" s="787">
        <v>14147.75</v>
      </c>
      <c r="I3407" s="788">
        <v>9278.27490234375</v>
      </c>
      <c r="K3407" s="795">
        <v>0</v>
      </c>
      <c r="M3407" s="798">
        <f t="shared" si="160"/>
        <v>16918.782912076207</v>
      </c>
      <c r="N3407" s="303"/>
      <c r="S3407" s="786">
        <v>0</v>
      </c>
      <c r="T3407" s="781">
        <f>VLOOKUP(C3407,METADATA!$J$5:$Q$29,IF(E3407="HI",2,IF(E3407="LO",6,10))+IF(S3407=1,2,IF(D3407=7,1,(IF(WEEKDAY(B3407)=1,2,IF(WEEKDAY(B3407)=7,1,0))))))</f>
        <v>2</v>
      </c>
      <c r="U3407" s="781">
        <f>VLOOKUP(C3407,METADATA!$A$5:$H$29,IF(E3407="HI",2,IF(E3407="LO",6,10))+IF(S3407=1,2,IF(D3407=7,1,(IF(WEEKDAY(B3407)=1,2,IF(WEEKDAY(B3407)=7,1,0))))))</f>
        <v>1</v>
      </c>
    </row>
    <row r="3408" spans="2:21" ht="13.95" customHeight="1" x14ac:dyDescent="0.25">
      <c r="B3408" s="784">
        <f t="shared" si="158"/>
        <v>45524</v>
      </c>
      <c r="C3408" s="785">
        <v>20</v>
      </c>
      <c r="D3408" s="786">
        <f>IFERROR((INDEX(METADATA!$T$2:$T$20,MATCH(B3408,METADATA!$S$2:$S$20,0))),0)</f>
        <v>0</v>
      </c>
      <c r="E3408" s="785" t="str">
        <f t="shared" si="159"/>
        <v>HI</v>
      </c>
      <c r="F3408" s="786">
        <f>VLOOKUP(C3408,METADATA!$A$5:$H$29,IF(E3408="HI",2,IF(E3408="LO",6,10))+IF(D3408=1,2,IF(D3408=7,1,(IF(WEEKDAY(B3408)=1,2,IF(WEEKDAY(B3408)=7,1,0))))))</f>
        <v>2</v>
      </c>
      <c r="G3408" s="786">
        <f>VLOOKUP(C3408,METADATA!$J$5:$Q$29,IF(E3408="HI",2,IF(E3408="LO",6,10))+IF(D3408=1,2,IF(D3408=7,1,(IF(WEEKDAY(B3408)=1,2,IF(WEEKDAY(B3408)=7,1,0))))))</f>
        <v>2</v>
      </c>
      <c r="H3408" s="787">
        <v>13732.5</v>
      </c>
      <c r="I3408" s="788">
        <v>9305.9500122070313</v>
      </c>
      <c r="K3408" s="795">
        <v>0</v>
      </c>
      <c r="M3408" s="798">
        <f t="shared" si="160"/>
        <v>16588.618443972242</v>
      </c>
      <c r="N3408" s="303"/>
      <c r="S3408" s="786">
        <v>0</v>
      </c>
      <c r="T3408" s="781">
        <f>VLOOKUP(C3408,METADATA!$J$5:$Q$29,IF(E3408="HI",2,IF(E3408="LO",6,10))+IF(S3408=1,2,IF(D3408=7,1,(IF(WEEKDAY(B3408)=1,2,IF(WEEKDAY(B3408)=7,1,0))))))</f>
        <v>2</v>
      </c>
      <c r="U3408" s="781">
        <f>VLOOKUP(C3408,METADATA!$A$5:$H$29,IF(E3408="HI",2,IF(E3408="LO",6,10))+IF(S3408=1,2,IF(D3408=7,1,(IF(WEEKDAY(B3408)=1,2,IF(WEEKDAY(B3408)=7,1,0))))))</f>
        <v>2</v>
      </c>
    </row>
    <row r="3409" spans="2:21" ht="13.95" customHeight="1" x14ac:dyDescent="0.25">
      <c r="B3409" s="784">
        <f t="shared" si="158"/>
        <v>45524</v>
      </c>
      <c r="C3409" s="785">
        <v>21</v>
      </c>
      <c r="D3409" s="786">
        <f>IFERROR((INDEX(METADATA!$T$2:$T$20,MATCH(B3409,METADATA!$S$2:$S$20,0))),0)</f>
        <v>0</v>
      </c>
      <c r="E3409" s="785" t="str">
        <f t="shared" si="159"/>
        <v>HI</v>
      </c>
      <c r="F3409" s="786">
        <f>VLOOKUP(C3409,METADATA!$A$5:$H$29,IF(E3409="HI",2,IF(E3409="LO",6,10))+IF(D3409=1,2,IF(D3409=7,1,(IF(WEEKDAY(B3409)=1,2,IF(WEEKDAY(B3409)=7,1,0))))))</f>
        <v>2</v>
      </c>
      <c r="G3409" s="786">
        <f>VLOOKUP(C3409,METADATA!$J$5:$Q$29,IF(E3409="HI",2,IF(E3409="LO",6,10))+IF(D3409=1,2,IF(D3409=7,1,(IF(WEEKDAY(B3409)=1,2,IF(WEEKDAY(B3409)=7,1,0))))))</f>
        <v>2</v>
      </c>
      <c r="H3409" s="787">
        <v>12101.25</v>
      </c>
      <c r="I3409" s="788">
        <v>9385.8248901367188</v>
      </c>
      <c r="K3409" s="795">
        <v>0</v>
      </c>
      <c r="M3409" s="798">
        <f t="shared" si="160"/>
        <v>15314.501638342985</v>
      </c>
      <c r="N3409" s="303"/>
      <c r="S3409" s="786">
        <v>0</v>
      </c>
      <c r="T3409" s="781">
        <f>VLOOKUP(C3409,METADATA!$J$5:$Q$29,IF(E3409="HI",2,IF(E3409="LO",6,10))+IF(S3409=1,2,IF(D3409=7,1,(IF(WEEKDAY(B3409)=1,2,IF(WEEKDAY(B3409)=7,1,0))))))</f>
        <v>2</v>
      </c>
      <c r="U3409" s="781">
        <f>VLOOKUP(C3409,METADATA!$A$5:$H$29,IF(E3409="HI",2,IF(E3409="LO",6,10))+IF(S3409=1,2,IF(D3409=7,1,(IF(WEEKDAY(B3409)=1,2,IF(WEEKDAY(B3409)=7,1,0))))))</f>
        <v>2</v>
      </c>
    </row>
    <row r="3410" spans="2:21" ht="13.95" customHeight="1" x14ac:dyDescent="0.25">
      <c r="B3410" s="784">
        <f t="shared" si="158"/>
        <v>45524</v>
      </c>
      <c r="C3410" s="785">
        <v>22</v>
      </c>
      <c r="D3410" s="786">
        <f>IFERROR((INDEX(METADATA!$T$2:$T$20,MATCH(B3410,METADATA!$S$2:$S$20,0))),0)</f>
        <v>0</v>
      </c>
      <c r="E3410" s="785" t="str">
        <f t="shared" si="159"/>
        <v>HI</v>
      </c>
      <c r="F3410" s="786">
        <f>VLOOKUP(C3410,METADATA!$A$5:$H$29,IF(E3410="HI",2,IF(E3410="LO",6,10))+IF(D3410=1,2,IF(D3410=7,1,(IF(WEEKDAY(B3410)=1,2,IF(WEEKDAY(B3410)=7,1,0))))))</f>
        <v>3</v>
      </c>
      <c r="G3410" s="786">
        <f>VLOOKUP(C3410,METADATA!$J$5:$Q$29,IF(E3410="HI",2,IF(E3410="LO",6,10))+IF(D3410=1,2,IF(D3410=7,1,(IF(WEEKDAY(B3410)=1,2,IF(WEEKDAY(B3410)=7,1,0))))))</f>
        <v>3</v>
      </c>
      <c r="H3410" s="787">
        <v>10396</v>
      </c>
      <c r="I3410" s="788">
        <v>9551.9500122070313</v>
      </c>
      <c r="K3410" s="795">
        <v>0</v>
      </c>
      <c r="M3410" s="798">
        <f t="shared" si="160"/>
        <v>14117.951871135625</v>
      </c>
      <c r="N3410" s="303"/>
      <c r="S3410" s="786">
        <v>0</v>
      </c>
      <c r="T3410" s="781">
        <f>VLOOKUP(C3410,METADATA!$J$5:$Q$29,IF(E3410="HI",2,IF(E3410="LO",6,10))+IF(S3410=1,2,IF(D3410=7,1,(IF(WEEKDAY(B3410)=1,2,IF(WEEKDAY(B3410)=7,1,0))))))</f>
        <v>3</v>
      </c>
      <c r="U3410" s="781">
        <f>VLOOKUP(C3410,METADATA!$A$5:$H$29,IF(E3410="HI",2,IF(E3410="LO",6,10))+IF(S3410=1,2,IF(D3410=7,1,(IF(WEEKDAY(B3410)=1,2,IF(WEEKDAY(B3410)=7,1,0))))))</f>
        <v>3</v>
      </c>
    </row>
    <row r="3411" spans="2:21" ht="13.95" customHeight="1" x14ac:dyDescent="0.25">
      <c r="B3411" s="784">
        <f t="shared" si="158"/>
        <v>45524</v>
      </c>
      <c r="C3411" s="785">
        <v>23</v>
      </c>
      <c r="D3411" s="786">
        <f>IFERROR((INDEX(METADATA!$T$2:$T$20,MATCH(B3411,METADATA!$S$2:$S$20,0))),0)</f>
        <v>0</v>
      </c>
      <c r="E3411" s="785" t="str">
        <f t="shared" si="159"/>
        <v>HI</v>
      </c>
      <c r="F3411" s="786">
        <f>VLOOKUP(C3411,METADATA!$A$5:$H$29,IF(E3411="HI",2,IF(E3411="LO",6,10))+IF(D3411=1,2,IF(D3411=7,1,(IF(WEEKDAY(B3411)=1,2,IF(WEEKDAY(B3411)=7,1,0))))))</f>
        <v>3</v>
      </c>
      <c r="G3411" s="786">
        <f>VLOOKUP(C3411,METADATA!$J$5:$Q$29,IF(E3411="HI",2,IF(E3411="LO",6,10))+IF(D3411=1,2,IF(D3411=7,1,(IF(WEEKDAY(B3411)=1,2,IF(WEEKDAY(B3411)=7,1,0))))))</f>
        <v>3</v>
      </c>
      <c r="H3411" s="787">
        <v>9350.5</v>
      </c>
      <c r="I3411" s="788">
        <v>9606.849853515625</v>
      </c>
      <c r="K3411" s="795">
        <v>0</v>
      </c>
      <c r="M3411" s="798">
        <f t="shared" si="160"/>
        <v>13406.096163984248</v>
      </c>
      <c r="N3411" s="303"/>
      <c r="S3411" s="786">
        <v>0</v>
      </c>
      <c r="T3411" s="781">
        <f>VLOOKUP(C3411,METADATA!$J$5:$Q$29,IF(E3411="HI",2,IF(E3411="LO",6,10))+IF(S3411=1,2,IF(D3411=7,1,(IF(WEEKDAY(B3411)=1,2,IF(WEEKDAY(B3411)=7,1,0))))))</f>
        <v>3</v>
      </c>
      <c r="U3411" s="781">
        <f>VLOOKUP(C3411,METADATA!$A$5:$H$29,IF(E3411="HI",2,IF(E3411="LO",6,10))+IF(S3411=1,2,IF(D3411=7,1,(IF(WEEKDAY(B3411)=1,2,IF(WEEKDAY(B3411)=7,1,0))))))</f>
        <v>3</v>
      </c>
    </row>
    <row r="3412" spans="2:21" ht="13.95" customHeight="1" x14ac:dyDescent="0.25">
      <c r="B3412" s="784">
        <f t="shared" si="158"/>
        <v>45525</v>
      </c>
      <c r="C3412" s="785">
        <v>0</v>
      </c>
      <c r="D3412" s="786">
        <f>IFERROR((INDEX(METADATA!$T$2:$T$20,MATCH(B3412,METADATA!$S$2:$S$20,0))),0)</f>
        <v>0</v>
      </c>
      <c r="E3412" s="785" t="str">
        <f t="shared" si="159"/>
        <v>HI</v>
      </c>
      <c r="F3412" s="786">
        <f>VLOOKUP(C3412,METADATA!$A$5:$H$29,IF(E3412="HI",2,IF(E3412="LO",6,10))+IF(D3412=1,2,IF(D3412=7,1,(IF(WEEKDAY(B3412)=1,2,IF(WEEKDAY(B3412)=7,1,0))))))</f>
        <v>3</v>
      </c>
      <c r="G3412" s="786">
        <f>VLOOKUP(C3412,METADATA!$J$5:$Q$29,IF(E3412="HI",2,IF(E3412="LO",6,10))+IF(D3412=1,2,IF(D3412=7,1,(IF(WEEKDAY(B3412)=1,2,IF(WEEKDAY(B3412)=7,1,0))))))</f>
        <v>3</v>
      </c>
      <c r="H3412" s="787">
        <v>8712.5</v>
      </c>
      <c r="I3412" s="788">
        <v>6470.7975463867188</v>
      </c>
      <c r="K3412" s="795">
        <v>0</v>
      </c>
      <c r="M3412" s="798">
        <f t="shared" si="160"/>
        <v>10852.597713742291</v>
      </c>
      <c r="N3412" s="303"/>
      <c r="S3412" s="786">
        <v>0</v>
      </c>
      <c r="T3412" s="781">
        <f>VLOOKUP(C3412,METADATA!$J$5:$Q$29,IF(E3412="HI",2,IF(E3412="LO",6,10))+IF(S3412=1,2,IF(D3412=7,1,(IF(WEEKDAY(B3412)=1,2,IF(WEEKDAY(B3412)=7,1,0))))))</f>
        <v>3</v>
      </c>
      <c r="U3412" s="781">
        <f>VLOOKUP(C3412,METADATA!$A$5:$H$29,IF(E3412="HI",2,IF(E3412="LO",6,10))+IF(S3412=1,2,IF(D3412=7,1,(IF(WEEKDAY(B3412)=1,2,IF(WEEKDAY(B3412)=7,1,0))))))</f>
        <v>3</v>
      </c>
    </row>
    <row r="3413" spans="2:21" ht="13.95" customHeight="1" x14ac:dyDescent="0.25">
      <c r="B3413" s="784">
        <f t="shared" si="158"/>
        <v>45525</v>
      </c>
      <c r="C3413" s="785">
        <v>1</v>
      </c>
      <c r="D3413" s="786">
        <f>IFERROR((INDEX(METADATA!$T$2:$T$20,MATCH(B3413,METADATA!$S$2:$S$20,0))),0)</f>
        <v>0</v>
      </c>
      <c r="E3413" s="785" t="str">
        <f t="shared" si="159"/>
        <v>HI</v>
      </c>
      <c r="F3413" s="786">
        <f>VLOOKUP(C3413,METADATA!$A$5:$H$29,IF(E3413="HI",2,IF(E3413="LO",6,10))+IF(D3413=1,2,IF(D3413=7,1,(IF(WEEKDAY(B3413)=1,2,IF(WEEKDAY(B3413)=7,1,0))))))</f>
        <v>3</v>
      </c>
      <c r="G3413" s="786">
        <f>VLOOKUP(C3413,METADATA!$J$5:$Q$29,IF(E3413="HI",2,IF(E3413="LO",6,10))+IF(D3413=1,2,IF(D3413=7,1,(IF(WEEKDAY(B3413)=1,2,IF(WEEKDAY(B3413)=7,1,0))))))</f>
        <v>3</v>
      </c>
      <c r="H3413" s="787">
        <v>8314.75</v>
      </c>
      <c r="I3413" s="788">
        <v>5059.322509765625</v>
      </c>
      <c r="K3413" s="795">
        <v>0</v>
      </c>
      <c r="M3413" s="798">
        <f t="shared" si="160"/>
        <v>9733.0268580910197</v>
      </c>
      <c r="N3413" s="303"/>
      <c r="S3413" s="786">
        <v>0</v>
      </c>
      <c r="T3413" s="781">
        <f>VLOOKUP(C3413,METADATA!$J$5:$Q$29,IF(E3413="HI",2,IF(E3413="LO",6,10))+IF(S3413=1,2,IF(D3413=7,1,(IF(WEEKDAY(B3413)=1,2,IF(WEEKDAY(B3413)=7,1,0))))))</f>
        <v>3</v>
      </c>
      <c r="U3413" s="781">
        <f>VLOOKUP(C3413,METADATA!$A$5:$H$29,IF(E3413="HI",2,IF(E3413="LO",6,10))+IF(S3413=1,2,IF(D3413=7,1,(IF(WEEKDAY(B3413)=1,2,IF(WEEKDAY(B3413)=7,1,0))))))</f>
        <v>3</v>
      </c>
    </row>
    <row r="3414" spans="2:21" ht="13.95" customHeight="1" x14ac:dyDescent="0.25">
      <c r="B3414" s="784">
        <f t="shared" si="158"/>
        <v>45525</v>
      </c>
      <c r="C3414" s="785">
        <v>2</v>
      </c>
      <c r="D3414" s="786">
        <f>IFERROR((INDEX(METADATA!$T$2:$T$20,MATCH(B3414,METADATA!$S$2:$S$20,0))),0)</f>
        <v>0</v>
      </c>
      <c r="E3414" s="785" t="str">
        <f t="shared" si="159"/>
        <v>HI</v>
      </c>
      <c r="F3414" s="786">
        <f>VLOOKUP(C3414,METADATA!$A$5:$H$29,IF(E3414="HI",2,IF(E3414="LO",6,10))+IF(D3414=1,2,IF(D3414=7,1,(IF(WEEKDAY(B3414)=1,2,IF(WEEKDAY(B3414)=7,1,0))))))</f>
        <v>3</v>
      </c>
      <c r="G3414" s="786">
        <f>VLOOKUP(C3414,METADATA!$J$5:$Q$29,IF(E3414="HI",2,IF(E3414="LO",6,10))+IF(D3414=1,2,IF(D3414=7,1,(IF(WEEKDAY(B3414)=1,2,IF(WEEKDAY(B3414)=7,1,0))))))</f>
        <v>3</v>
      </c>
      <c r="H3414" s="787">
        <v>8392.25</v>
      </c>
      <c r="I3414" s="788">
        <v>4635.2174072265625</v>
      </c>
      <c r="K3414" s="795">
        <v>0</v>
      </c>
      <c r="M3414" s="798">
        <f t="shared" si="160"/>
        <v>9587.2363314333779</v>
      </c>
      <c r="N3414" s="303"/>
      <c r="S3414" s="786">
        <v>0</v>
      </c>
      <c r="T3414" s="781">
        <f>VLOOKUP(C3414,METADATA!$J$5:$Q$29,IF(E3414="HI",2,IF(E3414="LO",6,10))+IF(S3414=1,2,IF(D3414=7,1,(IF(WEEKDAY(B3414)=1,2,IF(WEEKDAY(B3414)=7,1,0))))))</f>
        <v>3</v>
      </c>
      <c r="U3414" s="781">
        <f>VLOOKUP(C3414,METADATA!$A$5:$H$29,IF(E3414="HI",2,IF(E3414="LO",6,10))+IF(S3414=1,2,IF(D3414=7,1,(IF(WEEKDAY(B3414)=1,2,IF(WEEKDAY(B3414)=7,1,0))))))</f>
        <v>3</v>
      </c>
    </row>
    <row r="3415" spans="2:21" ht="13.95" customHeight="1" x14ac:dyDescent="0.25">
      <c r="B3415" s="784">
        <f t="shared" si="158"/>
        <v>45525</v>
      </c>
      <c r="C3415" s="785">
        <v>3</v>
      </c>
      <c r="D3415" s="786">
        <f>IFERROR((INDEX(METADATA!$T$2:$T$20,MATCH(B3415,METADATA!$S$2:$S$20,0))),0)</f>
        <v>0</v>
      </c>
      <c r="E3415" s="785" t="str">
        <f t="shared" si="159"/>
        <v>HI</v>
      </c>
      <c r="F3415" s="786">
        <f>VLOOKUP(C3415,METADATA!$A$5:$H$29,IF(E3415="HI",2,IF(E3415="LO",6,10))+IF(D3415=1,2,IF(D3415=7,1,(IF(WEEKDAY(B3415)=1,2,IF(WEEKDAY(B3415)=7,1,0))))))</f>
        <v>3</v>
      </c>
      <c r="G3415" s="786">
        <f>VLOOKUP(C3415,METADATA!$J$5:$Q$29,IF(E3415="HI",2,IF(E3415="LO",6,10))+IF(D3415=1,2,IF(D3415=7,1,(IF(WEEKDAY(B3415)=1,2,IF(WEEKDAY(B3415)=7,1,0))))))</f>
        <v>3</v>
      </c>
      <c r="H3415" s="787">
        <v>8387</v>
      </c>
      <c r="I3415" s="788">
        <v>4612.2699890136719</v>
      </c>
      <c r="K3415" s="795">
        <v>0</v>
      </c>
      <c r="M3415" s="798">
        <f t="shared" si="160"/>
        <v>9571.5622262803154</v>
      </c>
      <c r="N3415" s="303"/>
      <c r="S3415" s="786">
        <v>0</v>
      </c>
      <c r="T3415" s="781">
        <f>VLOOKUP(C3415,METADATA!$J$5:$Q$29,IF(E3415="HI",2,IF(E3415="LO",6,10))+IF(S3415=1,2,IF(D3415=7,1,(IF(WEEKDAY(B3415)=1,2,IF(WEEKDAY(B3415)=7,1,0))))))</f>
        <v>3</v>
      </c>
      <c r="U3415" s="781">
        <f>VLOOKUP(C3415,METADATA!$A$5:$H$29,IF(E3415="HI",2,IF(E3415="LO",6,10))+IF(S3415=1,2,IF(D3415=7,1,(IF(WEEKDAY(B3415)=1,2,IF(WEEKDAY(B3415)=7,1,0))))))</f>
        <v>3</v>
      </c>
    </row>
    <row r="3416" spans="2:21" ht="13.95" customHeight="1" x14ac:dyDescent="0.25">
      <c r="B3416" s="784">
        <f t="shared" si="158"/>
        <v>45525</v>
      </c>
      <c r="C3416" s="785">
        <v>4</v>
      </c>
      <c r="D3416" s="786">
        <f>IFERROR((INDEX(METADATA!$T$2:$T$20,MATCH(B3416,METADATA!$S$2:$S$20,0))),0)</f>
        <v>0</v>
      </c>
      <c r="E3416" s="785" t="str">
        <f t="shared" si="159"/>
        <v>HI</v>
      </c>
      <c r="F3416" s="786">
        <f>VLOOKUP(C3416,METADATA!$A$5:$H$29,IF(E3416="HI",2,IF(E3416="LO",6,10))+IF(D3416=1,2,IF(D3416=7,1,(IF(WEEKDAY(B3416)=1,2,IF(WEEKDAY(B3416)=7,1,0))))))</f>
        <v>3</v>
      </c>
      <c r="G3416" s="786">
        <f>VLOOKUP(C3416,METADATA!$J$5:$Q$29,IF(E3416="HI",2,IF(E3416="LO",6,10))+IF(D3416=1,2,IF(D3416=7,1,(IF(WEEKDAY(B3416)=1,2,IF(WEEKDAY(B3416)=7,1,0))))))</f>
        <v>3</v>
      </c>
      <c r="H3416" s="787">
        <v>9299.25</v>
      </c>
      <c r="I3416" s="788">
        <v>4577.1673583984375</v>
      </c>
      <c r="K3416" s="795">
        <v>0</v>
      </c>
      <c r="M3416" s="798">
        <f t="shared" si="160"/>
        <v>10364.676144930343</v>
      </c>
      <c r="N3416" s="303"/>
      <c r="S3416" s="786">
        <v>0</v>
      </c>
      <c r="T3416" s="781">
        <f>VLOOKUP(C3416,METADATA!$J$5:$Q$29,IF(E3416="HI",2,IF(E3416="LO",6,10))+IF(S3416=1,2,IF(D3416=7,1,(IF(WEEKDAY(B3416)=1,2,IF(WEEKDAY(B3416)=7,1,0))))))</f>
        <v>3</v>
      </c>
      <c r="U3416" s="781">
        <f>VLOOKUP(C3416,METADATA!$A$5:$H$29,IF(E3416="HI",2,IF(E3416="LO",6,10))+IF(S3416=1,2,IF(D3416=7,1,(IF(WEEKDAY(B3416)=1,2,IF(WEEKDAY(B3416)=7,1,0))))))</f>
        <v>3</v>
      </c>
    </row>
    <row r="3417" spans="2:21" ht="13.95" customHeight="1" x14ac:dyDescent="0.25">
      <c r="B3417" s="784">
        <f t="shared" si="158"/>
        <v>45525</v>
      </c>
      <c r="C3417" s="785">
        <v>5</v>
      </c>
      <c r="D3417" s="786">
        <f>IFERROR((INDEX(METADATA!$T$2:$T$20,MATCH(B3417,METADATA!$S$2:$S$20,0))),0)</f>
        <v>0</v>
      </c>
      <c r="E3417" s="785" t="str">
        <f t="shared" si="159"/>
        <v>HI</v>
      </c>
      <c r="F3417" s="786">
        <f>VLOOKUP(C3417,METADATA!$A$5:$H$29,IF(E3417="HI",2,IF(E3417="LO",6,10))+IF(D3417=1,2,IF(D3417=7,1,(IF(WEEKDAY(B3417)=1,2,IF(WEEKDAY(B3417)=7,1,0))))))</f>
        <v>3</v>
      </c>
      <c r="G3417" s="786">
        <f>VLOOKUP(C3417,METADATA!$J$5:$Q$29,IF(E3417="HI",2,IF(E3417="LO",6,10))+IF(D3417=1,2,IF(D3417=7,1,(IF(WEEKDAY(B3417)=1,2,IF(WEEKDAY(B3417)=7,1,0))))))</f>
        <v>3</v>
      </c>
      <c r="H3417" s="787">
        <v>11177.5</v>
      </c>
      <c r="I3417" s="788">
        <v>4571.4700317382813</v>
      </c>
      <c r="K3417" s="795">
        <v>870.51250000000005</v>
      </c>
      <c r="M3417" s="798">
        <f t="shared" si="160"/>
        <v>12076.209856618143</v>
      </c>
      <c r="N3417" s="303"/>
      <c r="S3417" s="786">
        <v>0</v>
      </c>
      <c r="T3417" s="781">
        <f>VLOOKUP(C3417,METADATA!$J$5:$Q$29,IF(E3417="HI",2,IF(E3417="LO",6,10))+IF(S3417=1,2,IF(D3417=7,1,(IF(WEEKDAY(B3417)=1,2,IF(WEEKDAY(B3417)=7,1,0))))))</f>
        <v>3</v>
      </c>
      <c r="U3417" s="781">
        <f>VLOOKUP(C3417,METADATA!$A$5:$H$29,IF(E3417="HI",2,IF(E3417="LO",6,10))+IF(S3417=1,2,IF(D3417=7,1,(IF(WEEKDAY(B3417)=1,2,IF(WEEKDAY(B3417)=7,1,0))))))</f>
        <v>3</v>
      </c>
    </row>
    <row r="3418" spans="2:21" ht="13.95" customHeight="1" x14ac:dyDescent="0.25">
      <c r="B3418" s="784">
        <f t="shared" si="158"/>
        <v>45525</v>
      </c>
      <c r="C3418" s="785">
        <v>6</v>
      </c>
      <c r="D3418" s="786">
        <f>IFERROR((INDEX(METADATA!$T$2:$T$20,MATCH(B3418,METADATA!$S$2:$S$20,0))),0)</f>
        <v>0</v>
      </c>
      <c r="E3418" s="785" t="str">
        <f t="shared" si="159"/>
        <v>HI</v>
      </c>
      <c r="F3418" s="786">
        <f>VLOOKUP(C3418,METADATA!$A$5:$H$29,IF(E3418="HI",2,IF(E3418="LO",6,10))+IF(D3418=1,2,IF(D3418=7,1,(IF(WEEKDAY(B3418)=1,2,IF(WEEKDAY(B3418)=7,1,0))))))</f>
        <v>1</v>
      </c>
      <c r="G3418" s="786">
        <f>VLOOKUP(C3418,METADATA!$J$5:$Q$29,IF(E3418="HI",2,IF(E3418="LO",6,10))+IF(D3418=1,2,IF(D3418=7,1,(IF(WEEKDAY(B3418)=1,2,IF(WEEKDAY(B3418)=7,1,0))))))</f>
        <v>1</v>
      </c>
      <c r="H3418" s="787">
        <v>12489.75</v>
      </c>
      <c r="I3418" s="788">
        <v>4485.2249450683594</v>
      </c>
      <c r="K3418" s="795">
        <v>865.8125</v>
      </c>
      <c r="M3418" s="798">
        <f t="shared" si="160"/>
        <v>13270.685659390907</v>
      </c>
      <c r="N3418" s="303"/>
      <c r="S3418" s="786">
        <v>0</v>
      </c>
      <c r="T3418" s="781">
        <f>VLOOKUP(C3418,METADATA!$J$5:$Q$29,IF(E3418="HI",2,IF(E3418="LO",6,10))+IF(S3418=1,2,IF(D3418=7,1,(IF(WEEKDAY(B3418)=1,2,IF(WEEKDAY(B3418)=7,1,0))))))</f>
        <v>1</v>
      </c>
      <c r="U3418" s="781">
        <f>VLOOKUP(C3418,METADATA!$A$5:$H$29,IF(E3418="HI",2,IF(E3418="LO",6,10))+IF(S3418=1,2,IF(D3418=7,1,(IF(WEEKDAY(B3418)=1,2,IF(WEEKDAY(B3418)=7,1,0))))))</f>
        <v>1</v>
      </c>
    </row>
    <row r="3419" spans="2:21" ht="13.95" customHeight="1" x14ac:dyDescent="0.25">
      <c r="B3419" s="784">
        <f t="shared" si="158"/>
        <v>45525</v>
      </c>
      <c r="C3419" s="785">
        <v>7</v>
      </c>
      <c r="D3419" s="786">
        <f>IFERROR((INDEX(METADATA!$T$2:$T$20,MATCH(B3419,METADATA!$S$2:$S$20,0))),0)</f>
        <v>0</v>
      </c>
      <c r="E3419" s="785" t="str">
        <f t="shared" si="159"/>
        <v>HI</v>
      </c>
      <c r="F3419" s="786">
        <f>VLOOKUP(C3419,METADATA!$A$5:$H$29,IF(E3419="HI",2,IF(E3419="LO",6,10))+IF(D3419=1,2,IF(D3419=7,1,(IF(WEEKDAY(B3419)=1,2,IF(WEEKDAY(B3419)=7,1,0))))))</f>
        <v>1</v>
      </c>
      <c r="G3419" s="786">
        <f>VLOOKUP(C3419,METADATA!$J$5:$Q$29,IF(E3419="HI",2,IF(E3419="LO",6,10))+IF(D3419=1,2,IF(D3419=7,1,(IF(WEEKDAY(B3419)=1,2,IF(WEEKDAY(B3419)=7,1,0))))))</f>
        <v>1</v>
      </c>
      <c r="H3419" s="787">
        <v>13265.25</v>
      </c>
      <c r="I3419" s="788">
        <v>4473.822509765625</v>
      </c>
      <c r="K3419" s="795">
        <v>834.63750000000005</v>
      </c>
      <c r="M3419" s="798">
        <f t="shared" si="160"/>
        <v>13999.355178413954</v>
      </c>
      <c r="N3419" s="303"/>
      <c r="S3419" s="786">
        <v>0</v>
      </c>
      <c r="T3419" s="781">
        <f>VLOOKUP(C3419,METADATA!$J$5:$Q$29,IF(E3419="HI",2,IF(E3419="LO",6,10))+IF(S3419=1,2,IF(D3419=7,1,(IF(WEEKDAY(B3419)=1,2,IF(WEEKDAY(B3419)=7,1,0))))))</f>
        <v>1</v>
      </c>
      <c r="U3419" s="781">
        <f>VLOOKUP(C3419,METADATA!$A$5:$H$29,IF(E3419="HI",2,IF(E3419="LO",6,10))+IF(S3419=1,2,IF(D3419=7,1,(IF(WEEKDAY(B3419)=1,2,IF(WEEKDAY(B3419)=7,1,0))))))</f>
        <v>1</v>
      </c>
    </row>
    <row r="3420" spans="2:21" ht="13.95" customHeight="1" x14ac:dyDescent="0.25">
      <c r="B3420" s="784">
        <f t="shared" ref="B3420:B3483" si="161">B3396+1</f>
        <v>45525</v>
      </c>
      <c r="C3420" s="785">
        <v>8</v>
      </c>
      <c r="D3420" s="786">
        <f>IFERROR((INDEX(METADATA!$T$2:$T$20,MATCH(B3420,METADATA!$S$2:$S$20,0))),0)</f>
        <v>0</v>
      </c>
      <c r="E3420" s="785" t="str">
        <f t="shared" si="159"/>
        <v>HI</v>
      </c>
      <c r="F3420" s="786">
        <f>VLOOKUP(C3420,METADATA!$A$5:$H$29,IF(E3420="HI",2,IF(E3420="LO",6,10))+IF(D3420=1,2,IF(D3420=7,1,(IF(WEEKDAY(B3420)=1,2,IF(WEEKDAY(B3420)=7,1,0))))))</f>
        <v>2</v>
      </c>
      <c r="G3420" s="786">
        <f>VLOOKUP(C3420,METADATA!$J$5:$Q$29,IF(E3420="HI",2,IF(E3420="LO",6,10))+IF(D3420=1,2,IF(D3420=7,1,(IF(WEEKDAY(B3420)=1,2,IF(WEEKDAY(B3420)=7,1,0))))))</f>
        <v>1</v>
      </c>
      <c r="H3420" s="787">
        <v>14763</v>
      </c>
      <c r="I3420" s="788">
        <v>4484.7723999023438</v>
      </c>
      <c r="K3420" s="795">
        <v>847.33749999999998</v>
      </c>
      <c r="M3420" s="798">
        <f t="shared" si="160"/>
        <v>15429.172125520079</v>
      </c>
      <c r="N3420" s="303"/>
      <c r="S3420" s="786">
        <v>0</v>
      </c>
      <c r="T3420" s="781">
        <f>VLOOKUP(C3420,METADATA!$J$5:$Q$29,IF(E3420="HI",2,IF(E3420="LO",6,10))+IF(S3420=1,2,IF(D3420=7,1,(IF(WEEKDAY(B3420)=1,2,IF(WEEKDAY(B3420)=7,1,0))))))</f>
        <v>1</v>
      </c>
      <c r="U3420" s="781">
        <f>VLOOKUP(C3420,METADATA!$A$5:$H$29,IF(E3420="HI",2,IF(E3420="LO",6,10))+IF(S3420=1,2,IF(D3420=7,1,(IF(WEEKDAY(B3420)=1,2,IF(WEEKDAY(B3420)=7,1,0))))))</f>
        <v>2</v>
      </c>
    </row>
    <row r="3421" spans="2:21" ht="13.95" customHeight="1" x14ac:dyDescent="0.25">
      <c r="B3421" s="784">
        <f t="shared" si="161"/>
        <v>45525</v>
      </c>
      <c r="C3421" s="785">
        <v>9</v>
      </c>
      <c r="D3421" s="786">
        <f>IFERROR((INDEX(METADATA!$T$2:$T$20,MATCH(B3421,METADATA!$S$2:$S$20,0))),0)</f>
        <v>0</v>
      </c>
      <c r="E3421" s="785" t="str">
        <f t="shared" si="159"/>
        <v>HI</v>
      </c>
      <c r="F3421" s="786">
        <f>VLOOKUP(C3421,METADATA!$A$5:$H$29,IF(E3421="HI",2,IF(E3421="LO",6,10))+IF(D3421=1,2,IF(D3421=7,1,(IF(WEEKDAY(B3421)=1,2,IF(WEEKDAY(B3421)=7,1,0))))))</f>
        <v>2</v>
      </c>
      <c r="G3421" s="786">
        <f>VLOOKUP(C3421,METADATA!$J$5:$Q$29,IF(E3421="HI",2,IF(E3421="LO",6,10))+IF(D3421=1,2,IF(D3421=7,1,(IF(WEEKDAY(B3421)=1,2,IF(WEEKDAY(B3421)=7,1,0))))))</f>
        <v>2</v>
      </c>
      <c r="H3421" s="787">
        <v>15358.5</v>
      </c>
      <c r="I3421" s="788">
        <v>4524.280029296875</v>
      </c>
      <c r="K3421" s="795">
        <v>851.61249999999995</v>
      </c>
      <c r="M3421" s="798">
        <f t="shared" si="160"/>
        <v>16011.015958817059</v>
      </c>
      <c r="N3421" s="303"/>
      <c r="S3421" s="786">
        <v>0</v>
      </c>
      <c r="T3421" s="781">
        <f>VLOOKUP(C3421,METADATA!$J$5:$Q$29,IF(E3421="HI",2,IF(E3421="LO",6,10))+IF(S3421=1,2,IF(D3421=7,1,(IF(WEEKDAY(B3421)=1,2,IF(WEEKDAY(B3421)=7,1,0))))))</f>
        <v>2</v>
      </c>
      <c r="U3421" s="781">
        <f>VLOOKUP(C3421,METADATA!$A$5:$H$29,IF(E3421="HI",2,IF(E3421="LO",6,10))+IF(S3421=1,2,IF(D3421=7,1,(IF(WEEKDAY(B3421)=1,2,IF(WEEKDAY(B3421)=7,1,0))))))</f>
        <v>2</v>
      </c>
    </row>
    <row r="3422" spans="2:21" ht="13.95" customHeight="1" x14ac:dyDescent="0.25">
      <c r="B3422" s="784">
        <f t="shared" si="161"/>
        <v>45525</v>
      </c>
      <c r="C3422" s="785">
        <v>10</v>
      </c>
      <c r="D3422" s="786">
        <f>IFERROR((INDEX(METADATA!$T$2:$T$20,MATCH(B3422,METADATA!$S$2:$S$20,0))),0)</f>
        <v>0</v>
      </c>
      <c r="E3422" s="785" t="str">
        <f t="shared" si="159"/>
        <v>HI</v>
      </c>
      <c r="F3422" s="786">
        <f>VLOOKUP(C3422,METADATA!$A$5:$H$29,IF(E3422="HI",2,IF(E3422="LO",6,10))+IF(D3422=1,2,IF(D3422=7,1,(IF(WEEKDAY(B3422)=1,2,IF(WEEKDAY(B3422)=7,1,0))))))</f>
        <v>2</v>
      </c>
      <c r="G3422" s="786">
        <f>VLOOKUP(C3422,METADATA!$J$5:$Q$29,IF(E3422="HI",2,IF(E3422="LO",6,10))+IF(D3422=1,2,IF(D3422=7,1,(IF(WEEKDAY(B3422)=1,2,IF(WEEKDAY(B3422)=7,1,0))))))</f>
        <v>2</v>
      </c>
      <c r="H3422" s="787">
        <v>15216.75</v>
      </c>
      <c r="I3422" s="788">
        <v>4521.717529296875</v>
      </c>
      <c r="K3422" s="795">
        <v>856.5</v>
      </c>
      <c r="M3422" s="798">
        <f t="shared" si="160"/>
        <v>15874.363293601751</v>
      </c>
      <c r="N3422" s="303"/>
      <c r="S3422" s="786">
        <v>0</v>
      </c>
      <c r="T3422" s="781">
        <f>VLOOKUP(C3422,METADATA!$J$5:$Q$29,IF(E3422="HI",2,IF(E3422="LO",6,10))+IF(S3422=1,2,IF(D3422=7,1,(IF(WEEKDAY(B3422)=1,2,IF(WEEKDAY(B3422)=7,1,0))))))</f>
        <v>2</v>
      </c>
      <c r="U3422" s="781">
        <f>VLOOKUP(C3422,METADATA!$A$5:$H$29,IF(E3422="HI",2,IF(E3422="LO",6,10))+IF(S3422=1,2,IF(D3422=7,1,(IF(WEEKDAY(B3422)=1,2,IF(WEEKDAY(B3422)=7,1,0))))))</f>
        <v>2</v>
      </c>
    </row>
    <row r="3423" spans="2:21" ht="13.95" customHeight="1" x14ac:dyDescent="0.25">
      <c r="B3423" s="784">
        <f t="shared" si="161"/>
        <v>45525</v>
      </c>
      <c r="C3423" s="785">
        <v>11</v>
      </c>
      <c r="D3423" s="786">
        <f>IFERROR((INDEX(METADATA!$T$2:$T$20,MATCH(B3423,METADATA!$S$2:$S$20,0))),0)</f>
        <v>0</v>
      </c>
      <c r="E3423" s="785" t="str">
        <f t="shared" si="159"/>
        <v>HI</v>
      </c>
      <c r="F3423" s="786">
        <f>VLOOKUP(C3423,METADATA!$A$5:$H$29,IF(E3423="HI",2,IF(E3423="LO",6,10))+IF(D3423=1,2,IF(D3423=7,1,(IF(WEEKDAY(B3423)=1,2,IF(WEEKDAY(B3423)=7,1,0))))))</f>
        <v>2</v>
      </c>
      <c r="G3423" s="786">
        <f>VLOOKUP(C3423,METADATA!$J$5:$Q$29,IF(E3423="HI",2,IF(E3423="LO",6,10))+IF(D3423=1,2,IF(D3423=7,1,(IF(WEEKDAY(B3423)=1,2,IF(WEEKDAY(B3423)=7,1,0))))))</f>
        <v>2</v>
      </c>
      <c r="H3423" s="787">
        <v>15257.75</v>
      </c>
      <c r="I3423" s="788">
        <v>4657.2524108886719</v>
      </c>
      <c r="K3423" s="795">
        <v>824.32500000000005</v>
      </c>
      <c r="M3423" s="798">
        <f t="shared" si="160"/>
        <v>15952.709333565517</v>
      </c>
      <c r="N3423" s="303"/>
      <c r="S3423" s="786">
        <v>0</v>
      </c>
      <c r="T3423" s="781">
        <f>VLOOKUP(C3423,METADATA!$J$5:$Q$29,IF(E3423="HI",2,IF(E3423="LO",6,10))+IF(S3423=1,2,IF(D3423=7,1,(IF(WEEKDAY(B3423)=1,2,IF(WEEKDAY(B3423)=7,1,0))))))</f>
        <v>2</v>
      </c>
      <c r="U3423" s="781">
        <f>VLOOKUP(C3423,METADATA!$A$5:$H$29,IF(E3423="HI",2,IF(E3423="LO",6,10))+IF(S3423=1,2,IF(D3423=7,1,(IF(WEEKDAY(B3423)=1,2,IF(WEEKDAY(B3423)=7,1,0))))))</f>
        <v>2</v>
      </c>
    </row>
    <row r="3424" spans="2:21" ht="13.95" customHeight="1" x14ac:dyDescent="0.25">
      <c r="B3424" s="784">
        <f t="shared" si="161"/>
        <v>45525</v>
      </c>
      <c r="C3424" s="785">
        <v>12</v>
      </c>
      <c r="D3424" s="786">
        <f>IFERROR((INDEX(METADATA!$T$2:$T$20,MATCH(B3424,METADATA!$S$2:$S$20,0))),0)</f>
        <v>0</v>
      </c>
      <c r="E3424" s="785" t="str">
        <f t="shared" si="159"/>
        <v>HI</v>
      </c>
      <c r="F3424" s="786">
        <f>VLOOKUP(C3424,METADATA!$A$5:$H$29,IF(E3424="HI",2,IF(E3424="LO",6,10))+IF(D3424=1,2,IF(D3424=7,1,(IF(WEEKDAY(B3424)=1,2,IF(WEEKDAY(B3424)=7,1,0))))))</f>
        <v>2</v>
      </c>
      <c r="G3424" s="786">
        <f>VLOOKUP(C3424,METADATA!$J$5:$Q$29,IF(E3424="HI",2,IF(E3424="LO",6,10))+IF(D3424=1,2,IF(D3424=7,1,(IF(WEEKDAY(B3424)=1,2,IF(WEEKDAY(B3424)=7,1,0))))))</f>
        <v>2</v>
      </c>
      <c r="H3424" s="787">
        <v>15262.25</v>
      </c>
      <c r="I3424" s="788">
        <v>4726.9975280761719</v>
      </c>
      <c r="K3424" s="795">
        <v>882.73749999999995</v>
      </c>
      <c r="M3424" s="798">
        <f t="shared" si="160"/>
        <v>15977.508588416977</v>
      </c>
      <c r="N3424" s="303"/>
      <c r="S3424" s="786">
        <v>0</v>
      </c>
      <c r="T3424" s="781">
        <f>VLOOKUP(C3424,METADATA!$J$5:$Q$29,IF(E3424="HI",2,IF(E3424="LO",6,10))+IF(S3424=1,2,IF(D3424=7,1,(IF(WEEKDAY(B3424)=1,2,IF(WEEKDAY(B3424)=7,1,0))))))</f>
        <v>2</v>
      </c>
      <c r="U3424" s="781">
        <f>VLOOKUP(C3424,METADATA!$A$5:$H$29,IF(E3424="HI",2,IF(E3424="LO",6,10))+IF(S3424=1,2,IF(D3424=7,1,(IF(WEEKDAY(B3424)=1,2,IF(WEEKDAY(B3424)=7,1,0))))))</f>
        <v>2</v>
      </c>
    </row>
    <row r="3425" spans="2:21" ht="13.95" customHeight="1" x14ac:dyDescent="0.25">
      <c r="B3425" s="784">
        <f t="shared" si="161"/>
        <v>45525</v>
      </c>
      <c r="C3425" s="785">
        <v>13</v>
      </c>
      <c r="D3425" s="786">
        <f>IFERROR((INDEX(METADATA!$T$2:$T$20,MATCH(B3425,METADATA!$S$2:$S$20,0))),0)</f>
        <v>0</v>
      </c>
      <c r="E3425" s="785" t="str">
        <f t="shared" si="159"/>
        <v>HI</v>
      </c>
      <c r="F3425" s="786">
        <f>VLOOKUP(C3425,METADATA!$A$5:$H$29,IF(E3425="HI",2,IF(E3425="LO",6,10))+IF(D3425=1,2,IF(D3425=7,1,(IF(WEEKDAY(B3425)=1,2,IF(WEEKDAY(B3425)=7,1,0))))))</f>
        <v>2</v>
      </c>
      <c r="G3425" s="786">
        <f>VLOOKUP(C3425,METADATA!$J$5:$Q$29,IF(E3425="HI",2,IF(E3425="LO",6,10))+IF(D3425=1,2,IF(D3425=7,1,(IF(WEEKDAY(B3425)=1,2,IF(WEEKDAY(B3425)=7,1,0))))))</f>
        <v>2</v>
      </c>
      <c r="H3425" s="787">
        <v>15096.5</v>
      </c>
      <c r="I3425" s="788">
        <v>4700.6875</v>
      </c>
      <c r="K3425" s="795">
        <v>909.3125</v>
      </c>
      <c r="M3425" s="798">
        <f t="shared" si="160"/>
        <v>15811.412815515767</v>
      </c>
      <c r="N3425" s="303"/>
      <c r="S3425" s="786">
        <v>0</v>
      </c>
      <c r="T3425" s="781">
        <f>VLOOKUP(C3425,METADATA!$J$5:$Q$29,IF(E3425="HI",2,IF(E3425="LO",6,10))+IF(S3425=1,2,IF(D3425=7,1,(IF(WEEKDAY(B3425)=1,2,IF(WEEKDAY(B3425)=7,1,0))))))</f>
        <v>2</v>
      </c>
      <c r="U3425" s="781">
        <f>VLOOKUP(C3425,METADATA!$A$5:$H$29,IF(E3425="HI",2,IF(E3425="LO",6,10))+IF(S3425=1,2,IF(D3425=7,1,(IF(WEEKDAY(B3425)=1,2,IF(WEEKDAY(B3425)=7,1,0))))))</f>
        <v>2</v>
      </c>
    </row>
    <row r="3426" spans="2:21" ht="13.95" customHeight="1" x14ac:dyDescent="0.25">
      <c r="B3426" s="784">
        <f t="shared" si="161"/>
        <v>45525</v>
      </c>
      <c r="C3426" s="785">
        <v>14</v>
      </c>
      <c r="D3426" s="786">
        <f>IFERROR((INDEX(METADATA!$T$2:$T$20,MATCH(B3426,METADATA!$S$2:$S$20,0))),0)</f>
        <v>0</v>
      </c>
      <c r="E3426" s="785" t="str">
        <f t="shared" si="159"/>
        <v>HI</v>
      </c>
      <c r="F3426" s="786">
        <f>VLOOKUP(C3426,METADATA!$A$5:$H$29,IF(E3426="HI",2,IF(E3426="LO",6,10))+IF(D3426=1,2,IF(D3426=7,1,(IF(WEEKDAY(B3426)=1,2,IF(WEEKDAY(B3426)=7,1,0))))))</f>
        <v>2</v>
      </c>
      <c r="G3426" s="786">
        <f>VLOOKUP(C3426,METADATA!$J$5:$Q$29,IF(E3426="HI",2,IF(E3426="LO",6,10))+IF(D3426=1,2,IF(D3426=7,1,(IF(WEEKDAY(B3426)=1,2,IF(WEEKDAY(B3426)=7,1,0))))))</f>
        <v>2</v>
      </c>
      <c r="H3426" s="787">
        <v>15496.75</v>
      </c>
      <c r="I3426" s="788">
        <v>4720.6449279785156</v>
      </c>
      <c r="K3426" s="795">
        <v>905.6</v>
      </c>
      <c r="M3426" s="798">
        <f t="shared" si="160"/>
        <v>16199.807069794049</v>
      </c>
      <c r="N3426" s="303"/>
      <c r="S3426" s="786">
        <v>0</v>
      </c>
      <c r="T3426" s="781">
        <f>VLOOKUP(C3426,METADATA!$J$5:$Q$29,IF(E3426="HI",2,IF(E3426="LO",6,10))+IF(S3426=1,2,IF(D3426=7,1,(IF(WEEKDAY(B3426)=1,2,IF(WEEKDAY(B3426)=7,1,0))))))</f>
        <v>2</v>
      </c>
      <c r="U3426" s="781">
        <f>VLOOKUP(C3426,METADATA!$A$5:$H$29,IF(E3426="HI",2,IF(E3426="LO",6,10))+IF(S3426=1,2,IF(D3426=7,1,(IF(WEEKDAY(B3426)=1,2,IF(WEEKDAY(B3426)=7,1,0))))))</f>
        <v>2</v>
      </c>
    </row>
    <row r="3427" spans="2:21" ht="13.95" customHeight="1" x14ac:dyDescent="0.25">
      <c r="B3427" s="784">
        <f t="shared" si="161"/>
        <v>45525</v>
      </c>
      <c r="C3427" s="785">
        <v>15</v>
      </c>
      <c r="D3427" s="786">
        <f>IFERROR((INDEX(METADATA!$T$2:$T$20,MATCH(B3427,METADATA!$S$2:$S$20,0))),0)</f>
        <v>0</v>
      </c>
      <c r="E3427" s="785" t="str">
        <f t="shared" si="159"/>
        <v>HI</v>
      </c>
      <c r="F3427" s="786">
        <f>VLOOKUP(C3427,METADATA!$A$5:$H$29,IF(E3427="HI",2,IF(E3427="LO",6,10))+IF(D3427=1,2,IF(D3427=7,1,(IF(WEEKDAY(B3427)=1,2,IF(WEEKDAY(B3427)=7,1,0))))))</f>
        <v>2</v>
      </c>
      <c r="G3427" s="786">
        <f>VLOOKUP(C3427,METADATA!$J$5:$Q$29,IF(E3427="HI",2,IF(E3427="LO",6,10))+IF(D3427=1,2,IF(D3427=7,1,(IF(WEEKDAY(B3427)=1,2,IF(WEEKDAY(B3427)=7,1,0))))))</f>
        <v>2</v>
      </c>
      <c r="H3427" s="787">
        <v>15350.25</v>
      </c>
      <c r="I3427" s="788">
        <v>4697.1625061035156</v>
      </c>
      <c r="K3427" s="795">
        <v>913.98749999999995</v>
      </c>
      <c r="M3427" s="798">
        <f t="shared" si="160"/>
        <v>16052.834973027184</v>
      </c>
      <c r="N3427" s="303"/>
      <c r="S3427" s="786">
        <v>0</v>
      </c>
      <c r="T3427" s="781">
        <f>VLOOKUP(C3427,METADATA!$J$5:$Q$29,IF(E3427="HI",2,IF(E3427="LO",6,10))+IF(S3427=1,2,IF(D3427=7,1,(IF(WEEKDAY(B3427)=1,2,IF(WEEKDAY(B3427)=7,1,0))))))</f>
        <v>2</v>
      </c>
      <c r="U3427" s="781">
        <f>VLOOKUP(C3427,METADATA!$A$5:$H$29,IF(E3427="HI",2,IF(E3427="LO",6,10))+IF(S3427=1,2,IF(D3427=7,1,(IF(WEEKDAY(B3427)=1,2,IF(WEEKDAY(B3427)=7,1,0))))))</f>
        <v>2</v>
      </c>
    </row>
    <row r="3428" spans="2:21" ht="13.95" customHeight="1" x14ac:dyDescent="0.25">
      <c r="B3428" s="784">
        <f t="shared" si="161"/>
        <v>45525</v>
      </c>
      <c r="C3428" s="785">
        <v>16</v>
      </c>
      <c r="D3428" s="786">
        <f>IFERROR((INDEX(METADATA!$T$2:$T$20,MATCH(B3428,METADATA!$S$2:$S$20,0))),0)</f>
        <v>0</v>
      </c>
      <c r="E3428" s="785" t="str">
        <f t="shared" si="159"/>
        <v>HI</v>
      </c>
      <c r="F3428" s="786">
        <f>VLOOKUP(C3428,METADATA!$A$5:$H$29,IF(E3428="HI",2,IF(E3428="LO",6,10))+IF(D3428=1,2,IF(D3428=7,1,(IF(WEEKDAY(B3428)=1,2,IF(WEEKDAY(B3428)=7,1,0))))))</f>
        <v>2</v>
      </c>
      <c r="G3428" s="786">
        <f>VLOOKUP(C3428,METADATA!$J$5:$Q$29,IF(E3428="HI",2,IF(E3428="LO",6,10))+IF(D3428=1,2,IF(D3428=7,1,(IF(WEEKDAY(B3428)=1,2,IF(WEEKDAY(B3428)=7,1,0))))))</f>
        <v>2</v>
      </c>
      <c r="H3428" s="787">
        <v>15085.5</v>
      </c>
      <c r="I3428" s="788">
        <v>4676.1550903320313</v>
      </c>
      <c r="K3428" s="795">
        <v>902.26250000000005</v>
      </c>
      <c r="M3428" s="798">
        <f t="shared" si="160"/>
        <v>15793.62962332719</v>
      </c>
      <c r="N3428" s="303"/>
      <c r="S3428" s="786">
        <v>0</v>
      </c>
      <c r="T3428" s="781">
        <f>VLOOKUP(C3428,METADATA!$J$5:$Q$29,IF(E3428="HI",2,IF(E3428="LO",6,10))+IF(S3428=1,2,IF(D3428=7,1,(IF(WEEKDAY(B3428)=1,2,IF(WEEKDAY(B3428)=7,1,0))))))</f>
        <v>2</v>
      </c>
      <c r="U3428" s="781">
        <f>VLOOKUP(C3428,METADATA!$A$5:$H$29,IF(E3428="HI",2,IF(E3428="LO",6,10))+IF(S3428=1,2,IF(D3428=7,1,(IF(WEEKDAY(B3428)=1,2,IF(WEEKDAY(B3428)=7,1,0))))))</f>
        <v>2</v>
      </c>
    </row>
    <row r="3429" spans="2:21" ht="13.95" customHeight="1" x14ac:dyDescent="0.25">
      <c r="B3429" s="784">
        <f t="shared" si="161"/>
        <v>45525</v>
      </c>
      <c r="C3429" s="785">
        <v>17</v>
      </c>
      <c r="D3429" s="786">
        <f>IFERROR((INDEX(METADATA!$T$2:$T$20,MATCH(B3429,METADATA!$S$2:$S$20,0))),0)</f>
        <v>0</v>
      </c>
      <c r="E3429" s="785" t="str">
        <f t="shared" si="159"/>
        <v>HI</v>
      </c>
      <c r="F3429" s="786">
        <f>VLOOKUP(C3429,METADATA!$A$5:$H$29,IF(E3429="HI",2,IF(E3429="LO",6,10))+IF(D3429=1,2,IF(D3429=7,1,(IF(WEEKDAY(B3429)=1,2,IF(WEEKDAY(B3429)=7,1,0))))))</f>
        <v>1</v>
      </c>
      <c r="G3429" s="786">
        <f>VLOOKUP(C3429,METADATA!$J$5:$Q$29,IF(E3429="HI",2,IF(E3429="LO",6,10))+IF(D3429=1,2,IF(D3429=7,1,(IF(WEEKDAY(B3429)=1,2,IF(WEEKDAY(B3429)=7,1,0))))))</f>
        <v>1</v>
      </c>
      <c r="H3429" s="787">
        <v>14466.25</v>
      </c>
      <c r="I3429" s="788">
        <v>4590.3099975585938</v>
      </c>
      <c r="K3429" s="795">
        <v>933.76250000000005</v>
      </c>
      <c r="M3429" s="798">
        <f t="shared" si="160"/>
        <v>15177.066084595743</v>
      </c>
      <c r="N3429" s="303"/>
      <c r="S3429" s="786">
        <v>0</v>
      </c>
      <c r="T3429" s="781">
        <f>VLOOKUP(C3429,METADATA!$J$5:$Q$29,IF(E3429="HI",2,IF(E3429="LO",6,10))+IF(S3429=1,2,IF(D3429=7,1,(IF(WEEKDAY(B3429)=1,2,IF(WEEKDAY(B3429)=7,1,0))))))</f>
        <v>1</v>
      </c>
      <c r="U3429" s="781">
        <f>VLOOKUP(C3429,METADATA!$A$5:$H$29,IF(E3429="HI",2,IF(E3429="LO",6,10))+IF(S3429=1,2,IF(D3429=7,1,(IF(WEEKDAY(B3429)=1,2,IF(WEEKDAY(B3429)=7,1,0))))))</f>
        <v>1</v>
      </c>
    </row>
    <row r="3430" spans="2:21" ht="13.95" customHeight="1" x14ac:dyDescent="0.25">
      <c r="B3430" s="784">
        <f t="shared" si="161"/>
        <v>45525</v>
      </c>
      <c r="C3430" s="785">
        <v>18</v>
      </c>
      <c r="D3430" s="786">
        <f>IFERROR((INDEX(METADATA!$T$2:$T$20,MATCH(B3430,METADATA!$S$2:$S$20,0))),0)</f>
        <v>0</v>
      </c>
      <c r="E3430" s="785" t="str">
        <f t="shared" si="159"/>
        <v>HI</v>
      </c>
      <c r="F3430" s="786">
        <f>VLOOKUP(C3430,METADATA!$A$5:$H$29,IF(E3430="HI",2,IF(E3430="LO",6,10))+IF(D3430=1,2,IF(D3430=7,1,(IF(WEEKDAY(B3430)=1,2,IF(WEEKDAY(B3430)=7,1,0))))))</f>
        <v>1</v>
      </c>
      <c r="G3430" s="786">
        <f>VLOOKUP(C3430,METADATA!$J$5:$Q$29,IF(E3430="HI",2,IF(E3430="LO",6,10))+IF(D3430=1,2,IF(D3430=7,1,(IF(WEEKDAY(B3430)=1,2,IF(WEEKDAY(B3430)=7,1,0))))))</f>
        <v>1</v>
      </c>
      <c r="H3430" s="787">
        <v>14184.75</v>
      </c>
      <c r="I3430" s="788">
        <v>4488.8649597167969</v>
      </c>
      <c r="K3430" s="795">
        <v>0</v>
      </c>
      <c r="M3430" s="798">
        <f t="shared" si="160"/>
        <v>14878.07249575943</v>
      </c>
      <c r="N3430" s="303"/>
      <c r="S3430" s="786">
        <v>0</v>
      </c>
      <c r="T3430" s="781">
        <f>VLOOKUP(C3430,METADATA!$J$5:$Q$29,IF(E3430="HI",2,IF(E3430="LO",6,10))+IF(S3430=1,2,IF(D3430=7,1,(IF(WEEKDAY(B3430)=1,2,IF(WEEKDAY(B3430)=7,1,0))))))</f>
        <v>1</v>
      </c>
      <c r="U3430" s="781">
        <f>VLOOKUP(C3430,METADATA!$A$5:$H$29,IF(E3430="HI",2,IF(E3430="LO",6,10))+IF(S3430=1,2,IF(D3430=7,1,(IF(WEEKDAY(B3430)=1,2,IF(WEEKDAY(B3430)=7,1,0))))))</f>
        <v>1</v>
      </c>
    </row>
    <row r="3431" spans="2:21" ht="13.95" customHeight="1" x14ac:dyDescent="0.25">
      <c r="B3431" s="784">
        <f t="shared" si="161"/>
        <v>45525</v>
      </c>
      <c r="C3431" s="785">
        <v>19</v>
      </c>
      <c r="D3431" s="786">
        <f>IFERROR((INDEX(METADATA!$T$2:$T$20,MATCH(B3431,METADATA!$S$2:$S$20,0))),0)</f>
        <v>0</v>
      </c>
      <c r="E3431" s="785" t="str">
        <f t="shared" si="159"/>
        <v>HI</v>
      </c>
      <c r="F3431" s="786">
        <f>VLOOKUP(C3431,METADATA!$A$5:$H$29,IF(E3431="HI",2,IF(E3431="LO",6,10))+IF(D3431=1,2,IF(D3431=7,1,(IF(WEEKDAY(B3431)=1,2,IF(WEEKDAY(B3431)=7,1,0))))))</f>
        <v>1</v>
      </c>
      <c r="G3431" s="786">
        <f>VLOOKUP(C3431,METADATA!$J$5:$Q$29,IF(E3431="HI",2,IF(E3431="LO",6,10))+IF(D3431=1,2,IF(D3431=7,1,(IF(WEEKDAY(B3431)=1,2,IF(WEEKDAY(B3431)=7,1,0))))))</f>
        <v>2</v>
      </c>
      <c r="H3431" s="787">
        <v>13866</v>
      </c>
      <c r="I3431" s="788">
        <v>4502.0473937988281</v>
      </c>
      <c r="K3431" s="795">
        <v>0</v>
      </c>
      <c r="M3431" s="798">
        <f t="shared" si="160"/>
        <v>14578.559144716972</v>
      </c>
      <c r="N3431" s="303"/>
      <c r="S3431" s="786">
        <v>0</v>
      </c>
      <c r="T3431" s="781">
        <f>VLOOKUP(C3431,METADATA!$J$5:$Q$29,IF(E3431="HI",2,IF(E3431="LO",6,10))+IF(S3431=1,2,IF(D3431=7,1,(IF(WEEKDAY(B3431)=1,2,IF(WEEKDAY(B3431)=7,1,0))))))</f>
        <v>2</v>
      </c>
      <c r="U3431" s="781">
        <f>VLOOKUP(C3431,METADATA!$A$5:$H$29,IF(E3431="HI",2,IF(E3431="LO",6,10))+IF(S3431=1,2,IF(D3431=7,1,(IF(WEEKDAY(B3431)=1,2,IF(WEEKDAY(B3431)=7,1,0))))))</f>
        <v>1</v>
      </c>
    </row>
    <row r="3432" spans="2:21" ht="13.95" customHeight="1" x14ac:dyDescent="0.25">
      <c r="B3432" s="784">
        <f t="shared" si="161"/>
        <v>45525</v>
      </c>
      <c r="C3432" s="785">
        <v>20</v>
      </c>
      <c r="D3432" s="786">
        <f>IFERROR((INDEX(METADATA!$T$2:$T$20,MATCH(B3432,METADATA!$S$2:$S$20,0))),0)</f>
        <v>0</v>
      </c>
      <c r="E3432" s="785" t="str">
        <f t="shared" si="159"/>
        <v>HI</v>
      </c>
      <c r="F3432" s="786">
        <f>VLOOKUP(C3432,METADATA!$A$5:$H$29,IF(E3432="HI",2,IF(E3432="LO",6,10))+IF(D3432=1,2,IF(D3432=7,1,(IF(WEEKDAY(B3432)=1,2,IF(WEEKDAY(B3432)=7,1,0))))))</f>
        <v>2</v>
      </c>
      <c r="G3432" s="786">
        <f>VLOOKUP(C3432,METADATA!$J$5:$Q$29,IF(E3432="HI",2,IF(E3432="LO",6,10))+IF(D3432=1,2,IF(D3432=7,1,(IF(WEEKDAY(B3432)=1,2,IF(WEEKDAY(B3432)=7,1,0))))))</f>
        <v>2</v>
      </c>
      <c r="H3432" s="787">
        <v>13429.5</v>
      </c>
      <c r="I3432" s="788">
        <v>4586.7350463867188</v>
      </c>
      <c r="K3432" s="795">
        <v>0</v>
      </c>
      <c r="M3432" s="798">
        <f t="shared" si="160"/>
        <v>14191.180663910673</v>
      </c>
      <c r="N3432" s="303"/>
      <c r="S3432" s="786">
        <v>0</v>
      </c>
      <c r="T3432" s="781">
        <f>VLOOKUP(C3432,METADATA!$J$5:$Q$29,IF(E3432="HI",2,IF(E3432="LO",6,10))+IF(S3432=1,2,IF(D3432=7,1,(IF(WEEKDAY(B3432)=1,2,IF(WEEKDAY(B3432)=7,1,0))))))</f>
        <v>2</v>
      </c>
      <c r="U3432" s="781">
        <f>VLOOKUP(C3432,METADATA!$A$5:$H$29,IF(E3432="HI",2,IF(E3432="LO",6,10))+IF(S3432=1,2,IF(D3432=7,1,(IF(WEEKDAY(B3432)=1,2,IF(WEEKDAY(B3432)=7,1,0))))))</f>
        <v>2</v>
      </c>
    </row>
    <row r="3433" spans="2:21" ht="13.95" customHeight="1" x14ac:dyDescent="0.25">
      <c r="B3433" s="784">
        <f t="shared" si="161"/>
        <v>45525</v>
      </c>
      <c r="C3433" s="785">
        <v>21</v>
      </c>
      <c r="D3433" s="786">
        <f>IFERROR((INDEX(METADATA!$T$2:$T$20,MATCH(B3433,METADATA!$S$2:$S$20,0))),0)</f>
        <v>0</v>
      </c>
      <c r="E3433" s="785" t="str">
        <f t="shared" si="159"/>
        <v>HI</v>
      </c>
      <c r="F3433" s="786">
        <f>VLOOKUP(C3433,METADATA!$A$5:$H$29,IF(E3433="HI",2,IF(E3433="LO",6,10))+IF(D3433=1,2,IF(D3433=7,1,(IF(WEEKDAY(B3433)=1,2,IF(WEEKDAY(B3433)=7,1,0))))))</f>
        <v>2</v>
      </c>
      <c r="G3433" s="786">
        <f>VLOOKUP(C3433,METADATA!$J$5:$Q$29,IF(E3433="HI",2,IF(E3433="LO",6,10))+IF(D3433=1,2,IF(D3433=7,1,(IF(WEEKDAY(B3433)=1,2,IF(WEEKDAY(B3433)=7,1,0))))))</f>
        <v>2</v>
      </c>
      <c r="H3433" s="787">
        <v>11951.25</v>
      </c>
      <c r="I3433" s="788">
        <v>4657.3525695800781</v>
      </c>
      <c r="K3433" s="795">
        <v>0</v>
      </c>
      <c r="M3433" s="798">
        <f t="shared" si="160"/>
        <v>12826.664005885325</v>
      </c>
      <c r="N3433" s="303"/>
      <c r="S3433" s="786">
        <v>0</v>
      </c>
      <c r="T3433" s="781">
        <f>VLOOKUP(C3433,METADATA!$J$5:$Q$29,IF(E3433="HI",2,IF(E3433="LO",6,10))+IF(S3433=1,2,IF(D3433=7,1,(IF(WEEKDAY(B3433)=1,2,IF(WEEKDAY(B3433)=7,1,0))))))</f>
        <v>2</v>
      </c>
      <c r="U3433" s="781">
        <f>VLOOKUP(C3433,METADATA!$A$5:$H$29,IF(E3433="HI",2,IF(E3433="LO",6,10))+IF(S3433=1,2,IF(D3433=7,1,(IF(WEEKDAY(B3433)=1,2,IF(WEEKDAY(B3433)=7,1,0))))))</f>
        <v>2</v>
      </c>
    </row>
    <row r="3434" spans="2:21" ht="13.95" customHeight="1" x14ac:dyDescent="0.25">
      <c r="B3434" s="784">
        <f t="shared" si="161"/>
        <v>45525</v>
      </c>
      <c r="C3434" s="785">
        <v>22</v>
      </c>
      <c r="D3434" s="786">
        <f>IFERROR((INDEX(METADATA!$T$2:$T$20,MATCH(B3434,METADATA!$S$2:$S$20,0))),0)</f>
        <v>0</v>
      </c>
      <c r="E3434" s="785" t="str">
        <f t="shared" si="159"/>
        <v>HI</v>
      </c>
      <c r="F3434" s="786">
        <f>VLOOKUP(C3434,METADATA!$A$5:$H$29,IF(E3434="HI",2,IF(E3434="LO",6,10))+IF(D3434=1,2,IF(D3434=7,1,(IF(WEEKDAY(B3434)=1,2,IF(WEEKDAY(B3434)=7,1,0))))))</f>
        <v>3</v>
      </c>
      <c r="G3434" s="786">
        <f>VLOOKUP(C3434,METADATA!$J$5:$Q$29,IF(E3434="HI",2,IF(E3434="LO",6,10))+IF(D3434=1,2,IF(D3434=7,1,(IF(WEEKDAY(B3434)=1,2,IF(WEEKDAY(B3434)=7,1,0))))))</f>
        <v>3</v>
      </c>
      <c r="H3434" s="787">
        <v>10529</v>
      </c>
      <c r="I3434" s="788">
        <v>4585.1400146484375</v>
      </c>
      <c r="K3434" s="795">
        <v>0</v>
      </c>
      <c r="M3434" s="798">
        <f t="shared" si="160"/>
        <v>11484.047629382694</v>
      </c>
      <c r="N3434" s="303"/>
      <c r="S3434" s="786">
        <v>0</v>
      </c>
      <c r="T3434" s="781">
        <f>VLOOKUP(C3434,METADATA!$J$5:$Q$29,IF(E3434="HI",2,IF(E3434="LO",6,10))+IF(S3434=1,2,IF(D3434=7,1,(IF(WEEKDAY(B3434)=1,2,IF(WEEKDAY(B3434)=7,1,0))))))</f>
        <v>3</v>
      </c>
      <c r="U3434" s="781">
        <f>VLOOKUP(C3434,METADATA!$A$5:$H$29,IF(E3434="HI",2,IF(E3434="LO",6,10))+IF(S3434=1,2,IF(D3434=7,1,(IF(WEEKDAY(B3434)=1,2,IF(WEEKDAY(B3434)=7,1,0))))))</f>
        <v>3</v>
      </c>
    </row>
    <row r="3435" spans="2:21" ht="13.95" customHeight="1" x14ac:dyDescent="0.25">
      <c r="B3435" s="784">
        <f t="shared" si="161"/>
        <v>45525</v>
      </c>
      <c r="C3435" s="785">
        <v>23</v>
      </c>
      <c r="D3435" s="786">
        <f>IFERROR((INDEX(METADATA!$T$2:$T$20,MATCH(B3435,METADATA!$S$2:$S$20,0))),0)</f>
        <v>0</v>
      </c>
      <c r="E3435" s="785" t="str">
        <f t="shared" si="159"/>
        <v>HI</v>
      </c>
      <c r="F3435" s="786">
        <f>VLOOKUP(C3435,METADATA!$A$5:$H$29,IF(E3435="HI",2,IF(E3435="LO",6,10))+IF(D3435=1,2,IF(D3435=7,1,(IF(WEEKDAY(B3435)=1,2,IF(WEEKDAY(B3435)=7,1,0))))))</f>
        <v>3</v>
      </c>
      <c r="G3435" s="786">
        <f>VLOOKUP(C3435,METADATA!$J$5:$Q$29,IF(E3435="HI",2,IF(E3435="LO",6,10))+IF(D3435=1,2,IF(D3435=7,1,(IF(WEEKDAY(B3435)=1,2,IF(WEEKDAY(B3435)=7,1,0))))))</f>
        <v>3</v>
      </c>
      <c r="H3435" s="787">
        <v>9573.5</v>
      </c>
      <c r="I3435" s="788">
        <v>4587.2051391601563</v>
      </c>
      <c r="K3435" s="795">
        <v>0</v>
      </c>
      <c r="M3435" s="798">
        <f t="shared" si="160"/>
        <v>10615.759663761108</v>
      </c>
      <c r="N3435" s="303"/>
      <c r="S3435" s="786">
        <v>0</v>
      </c>
      <c r="T3435" s="781">
        <f>VLOOKUP(C3435,METADATA!$J$5:$Q$29,IF(E3435="HI",2,IF(E3435="LO",6,10))+IF(S3435=1,2,IF(D3435=7,1,(IF(WEEKDAY(B3435)=1,2,IF(WEEKDAY(B3435)=7,1,0))))))</f>
        <v>3</v>
      </c>
      <c r="U3435" s="781">
        <f>VLOOKUP(C3435,METADATA!$A$5:$H$29,IF(E3435="HI",2,IF(E3435="LO",6,10))+IF(S3435=1,2,IF(D3435=7,1,(IF(WEEKDAY(B3435)=1,2,IF(WEEKDAY(B3435)=7,1,0))))))</f>
        <v>3</v>
      </c>
    </row>
    <row r="3436" spans="2:21" ht="13.95" customHeight="1" x14ac:dyDescent="0.25">
      <c r="B3436" s="784">
        <f t="shared" si="161"/>
        <v>45526</v>
      </c>
      <c r="C3436" s="785">
        <v>0</v>
      </c>
      <c r="D3436" s="786">
        <f>IFERROR((INDEX(METADATA!$T$2:$T$20,MATCH(B3436,METADATA!$S$2:$S$20,0))),0)</f>
        <v>0</v>
      </c>
      <c r="E3436" s="785" t="str">
        <f t="shared" si="159"/>
        <v>HI</v>
      </c>
      <c r="F3436" s="786">
        <f>VLOOKUP(C3436,METADATA!$A$5:$H$29,IF(E3436="HI",2,IF(E3436="LO",6,10))+IF(D3436=1,2,IF(D3436=7,1,(IF(WEEKDAY(B3436)=1,2,IF(WEEKDAY(B3436)=7,1,0))))))</f>
        <v>3</v>
      </c>
      <c r="G3436" s="786">
        <f>VLOOKUP(C3436,METADATA!$J$5:$Q$29,IF(E3436="HI",2,IF(E3436="LO",6,10))+IF(D3436=1,2,IF(D3436=7,1,(IF(WEEKDAY(B3436)=1,2,IF(WEEKDAY(B3436)=7,1,0))))))</f>
        <v>3</v>
      </c>
      <c r="H3436" s="787">
        <v>8958</v>
      </c>
      <c r="I3436" s="788">
        <v>4593.952392578125</v>
      </c>
      <c r="K3436" s="795">
        <v>0</v>
      </c>
      <c r="M3436" s="798">
        <f t="shared" si="160"/>
        <v>10067.281787318476</v>
      </c>
      <c r="N3436" s="303"/>
      <c r="S3436" s="786">
        <v>0</v>
      </c>
      <c r="T3436" s="781">
        <f>VLOOKUP(C3436,METADATA!$J$5:$Q$29,IF(E3436="HI",2,IF(E3436="LO",6,10))+IF(S3436=1,2,IF(D3436=7,1,(IF(WEEKDAY(B3436)=1,2,IF(WEEKDAY(B3436)=7,1,0))))))</f>
        <v>3</v>
      </c>
      <c r="U3436" s="781">
        <f>VLOOKUP(C3436,METADATA!$A$5:$H$29,IF(E3436="HI",2,IF(E3436="LO",6,10))+IF(S3436=1,2,IF(D3436=7,1,(IF(WEEKDAY(B3436)=1,2,IF(WEEKDAY(B3436)=7,1,0))))))</f>
        <v>3</v>
      </c>
    </row>
    <row r="3437" spans="2:21" ht="13.95" customHeight="1" x14ac:dyDescent="0.25">
      <c r="B3437" s="784">
        <f t="shared" si="161"/>
        <v>45526</v>
      </c>
      <c r="C3437" s="785">
        <v>1</v>
      </c>
      <c r="D3437" s="786">
        <f>IFERROR((INDEX(METADATA!$T$2:$T$20,MATCH(B3437,METADATA!$S$2:$S$20,0))),0)</f>
        <v>0</v>
      </c>
      <c r="E3437" s="785" t="str">
        <f t="shared" si="159"/>
        <v>HI</v>
      </c>
      <c r="F3437" s="786">
        <f>VLOOKUP(C3437,METADATA!$A$5:$H$29,IF(E3437="HI",2,IF(E3437="LO",6,10))+IF(D3437=1,2,IF(D3437=7,1,(IF(WEEKDAY(B3437)=1,2,IF(WEEKDAY(B3437)=7,1,0))))))</f>
        <v>3</v>
      </c>
      <c r="G3437" s="786">
        <f>VLOOKUP(C3437,METADATA!$J$5:$Q$29,IF(E3437="HI",2,IF(E3437="LO",6,10))+IF(D3437=1,2,IF(D3437=7,1,(IF(WEEKDAY(B3437)=1,2,IF(WEEKDAY(B3437)=7,1,0))))))</f>
        <v>3</v>
      </c>
      <c r="H3437" s="787">
        <v>8429</v>
      </c>
      <c r="I3437" s="788">
        <v>4627.7949829101563</v>
      </c>
      <c r="K3437" s="795">
        <v>0</v>
      </c>
      <c r="M3437" s="798">
        <f t="shared" si="160"/>
        <v>9615.8477215401253</v>
      </c>
      <c r="N3437" s="303"/>
      <c r="S3437" s="786">
        <v>0</v>
      </c>
      <c r="T3437" s="781">
        <f>VLOOKUP(C3437,METADATA!$J$5:$Q$29,IF(E3437="HI",2,IF(E3437="LO",6,10))+IF(S3437=1,2,IF(D3437=7,1,(IF(WEEKDAY(B3437)=1,2,IF(WEEKDAY(B3437)=7,1,0))))))</f>
        <v>3</v>
      </c>
      <c r="U3437" s="781">
        <f>VLOOKUP(C3437,METADATA!$A$5:$H$29,IF(E3437="HI",2,IF(E3437="LO",6,10))+IF(S3437=1,2,IF(D3437=7,1,(IF(WEEKDAY(B3437)=1,2,IF(WEEKDAY(B3437)=7,1,0))))))</f>
        <v>3</v>
      </c>
    </row>
    <row r="3438" spans="2:21" ht="13.95" customHeight="1" x14ac:dyDescent="0.25">
      <c r="B3438" s="784">
        <f t="shared" si="161"/>
        <v>45526</v>
      </c>
      <c r="C3438" s="785">
        <v>2</v>
      </c>
      <c r="D3438" s="786">
        <f>IFERROR((INDEX(METADATA!$T$2:$T$20,MATCH(B3438,METADATA!$S$2:$S$20,0))),0)</f>
        <v>0</v>
      </c>
      <c r="E3438" s="785" t="str">
        <f t="shared" si="159"/>
        <v>HI</v>
      </c>
      <c r="F3438" s="786">
        <f>VLOOKUP(C3438,METADATA!$A$5:$H$29,IF(E3438="HI",2,IF(E3438="LO",6,10))+IF(D3438=1,2,IF(D3438=7,1,(IF(WEEKDAY(B3438)=1,2,IF(WEEKDAY(B3438)=7,1,0))))))</f>
        <v>3</v>
      </c>
      <c r="G3438" s="786">
        <f>VLOOKUP(C3438,METADATA!$J$5:$Q$29,IF(E3438="HI",2,IF(E3438="LO",6,10))+IF(D3438=1,2,IF(D3438=7,1,(IF(WEEKDAY(B3438)=1,2,IF(WEEKDAY(B3438)=7,1,0))))))</f>
        <v>3</v>
      </c>
      <c r="H3438" s="787">
        <v>8592.25</v>
      </c>
      <c r="I3438" s="788">
        <v>4357.1825561523438</v>
      </c>
      <c r="K3438" s="795">
        <v>0</v>
      </c>
      <c r="M3438" s="798">
        <f t="shared" si="160"/>
        <v>9633.888098277781</v>
      </c>
      <c r="N3438" s="303"/>
      <c r="S3438" s="786">
        <v>0</v>
      </c>
      <c r="T3438" s="781">
        <f>VLOOKUP(C3438,METADATA!$J$5:$Q$29,IF(E3438="HI",2,IF(E3438="LO",6,10))+IF(S3438=1,2,IF(D3438=7,1,(IF(WEEKDAY(B3438)=1,2,IF(WEEKDAY(B3438)=7,1,0))))))</f>
        <v>3</v>
      </c>
      <c r="U3438" s="781">
        <f>VLOOKUP(C3438,METADATA!$A$5:$H$29,IF(E3438="HI",2,IF(E3438="LO",6,10))+IF(S3438=1,2,IF(D3438=7,1,(IF(WEEKDAY(B3438)=1,2,IF(WEEKDAY(B3438)=7,1,0))))))</f>
        <v>3</v>
      </c>
    </row>
    <row r="3439" spans="2:21" ht="13.95" customHeight="1" x14ac:dyDescent="0.25">
      <c r="B3439" s="784">
        <f t="shared" si="161"/>
        <v>45526</v>
      </c>
      <c r="C3439" s="785">
        <v>3</v>
      </c>
      <c r="D3439" s="786">
        <f>IFERROR((INDEX(METADATA!$T$2:$T$20,MATCH(B3439,METADATA!$S$2:$S$20,0))),0)</f>
        <v>0</v>
      </c>
      <c r="E3439" s="785" t="str">
        <f t="shared" si="159"/>
        <v>HI</v>
      </c>
      <c r="F3439" s="786">
        <f>VLOOKUP(C3439,METADATA!$A$5:$H$29,IF(E3439="HI",2,IF(E3439="LO",6,10))+IF(D3439=1,2,IF(D3439=7,1,(IF(WEEKDAY(B3439)=1,2,IF(WEEKDAY(B3439)=7,1,0))))))</f>
        <v>3</v>
      </c>
      <c r="G3439" s="786">
        <f>VLOOKUP(C3439,METADATA!$J$5:$Q$29,IF(E3439="HI",2,IF(E3439="LO",6,10))+IF(D3439=1,2,IF(D3439=7,1,(IF(WEEKDAY(B3439)=1,2,IF(WEEKDAY(B3439)=7,1,0))))))</f>
        <v>3</v>
      </c>
      <c r="H3439" s="787">
        <v>8677.5</v>
      </c>
      <c r="I3439" s="788">
        <v>4288.6974792480469</v>
      </c>
      <c r="K3439" s="795">
        <v>0</v>
      </c>
      <c r="M3439" s="798">
        <f t="shared" si="160"/>
        <v>9679.4592988714285</v>
      </c>
      <c r="N3439" s="303"/>
      <c r="S3439" s="786">
        <v>0</v>
      </c>
      <c r="T3439" s="781">
        <f>VLOOKUP(C3439,METADATA!$J$5:$Q$29,IF(E3439="HI",2,IF(E3439="LO",6,10))+IF(S3439=1,2,IF(D3439=7,1,(IF(WEEKDAY(B3439)=1,2,IF(WEEKDAY(B3439)=7,1,0))))))</f>
        <v>3</v>
      </c>
      <c r="U3439" s="781">
        <f>VLOOKUP(C3439,METADATA!$A$5:$H$29,IF(E3439="HI",2,IF(E3439="LO",6,10))+IF(S3439=1,2,IF(D3439=7,1,(IF(WEEKDAY(B3439)=1,2,IF(WEEKDAY(B3439)=7,1,0))))))</f>
        <v>3</v>
      </c>
    </row>
    <row r="3440" spans="2:21" ht="13.95" customHeight="1" x14ac:dyDescent="0.25">
      <c r="B3440" s="784">
        <f t="shared" si="161"/>
        <v>45526</v>
      </c>
      <c r="C3440" s="785">
        <v>4</v>
      </c>
      <c r="D3440" s="786">
        <f>IFERROR((INDEX(METADATA!$T$2:$T$20,MATCH(B3440,METADATA!$S$2:$S$20,0))),0)</f>
        <v>0</v>
      </c>
      <c r="E3440" s="785" t="str">
        <f t="shared" si="159"/>
        <v>HI</v>
      </c>
      <c r="F3440" s="786">
        <f>VLOOKUP(C3440,METADATA!$A$5:$H$29,IF(E3440="HI",2,IF(E3440="LO",6,10))+IF(D3440=1,2,IF(D3440=7,1,(IF(WEEKDAY(B3440)=1,2,IF(WEEKDAY(B3440)=7,1,0))))))</f>
        <v>3</v>
      </c>
      <c r="G3440" s="786">
        <f>VLOOKUP(C3440,METADATA!$J$5:$Q$29,IF(E3440="HI",2,IF(E3440="LO",6,10))+IF(D3440=1,2,IF(D3440=7,1,(IF(WEEKDAY(B3440)=1,2,IF(WEEKDAY(B3440)=7,1,0))))))</f>
        <v>3</v>
      </c>
      <c r="H3440" s="787">
        <v>9165.25</v>
      </c>
      <c r="I3440" s="788">
        <v>4387.5649719238281</v>
      </c>
      <c r="K3440" s="795">
        <v>0</v>
      </c>
      <c r="M3440" s="798">
        <f t="shared" si="160"/>
        <v>10161.325402985231</v>
      </c>
      <c r="N3440" s="303"/>
      <c r="S3440" s="786">
        <v>0</v>
      </c>
      <c r="T3440" s="781">
        <f>VLOOKUP(C3440,METADATA!$J$5:$Q$29,IF(E3440="HI",2,IF(E3440="LO",6,10))+IF(S3440=1,2,IF(D3440=7,1,(IF(WEEKDAY(B3440)=1,2,IF(WEEKDAY(B3440)=7,1,0))))))</f>
        <v>3</v>
      </c>
      <c r="U3440" s="781">
        <f>VLOOKUP(C3440,METADATA!$A$5:$H$29,IF(E3440="HI",2,IF(E3440="LO",6,10))+IF(S3440=1,2,IF(D3440=7,1,(IF(WEEKDAY(B3440)=1,2,IF(WEEKDAY(B3440)=7,1,0))))))</f>
        <v>3</v>
      </c>
    </row>
    <row r="3441" spans="2:21" ht="13.95" customHeight="1" x14ac:dyDescent="0.25">
      <c r="B3441" s="784">
        <f t="shared" si="161"/>
        <v>45526</v>
      </c>
      <c r="C3441" s="785">
        <v>5</v>
      </c>
      <c r="D3441" s="786">
        <f>IFERROR((INDEX(METADATA!$T$2:$T$20,MATCH(B3441,METADATA!$S$2:$S$20,0))),0)</f>
        <v>0</v>
      </c>
      <c r="E3441" s="785" t="str">
        <f t="shared" si="159"/>
        <v>HI</v>
      </c>
      <c r="F3441" s="786">
        <f>VLOOKUP(C3441,METADATA!$A$5:$H$29,IF(E3441="HI",2,IF(E3441="LO",6,10))+IF(D3441=1,2,IF(D3441=7,1,(IF(WEEKDAY(B3441)=1,2,IF(WEEKDAY(B3441)=7,1,0))))))</f>
        <v>3</v>
      </c>
      <c r="G3441" s="786">
        <f>VLOOKUP(C3441,METADATA!$J$5:$Q$29,IF(E3441="HI",2,IF(E3441="LO",6,10))+IF(D3441=1,2,IF(D3441=7,1,(IF(WEEKDAY(B3441)=1,2,IF(WEEKDAY(B3441)=7,1,0))))))</f>
        <v>3</v>
      </c>
      <c r="H3441" s="787">
        <v>10874</v>
      </c>
      <c r="I3441" s="788">
        <v>4395.965087890625</v>
      </c>
      <c r="K3441" s="795">
        <v>870.51250000000005</v>
      </c>
      <c r="M3441" s="798">
        <f t="shared" si="160"/>
        <v>11728.954985588154</v>
      </c>
      <c r="N3441" s="303"/>
      <c r="S3441" s="786">
        <v>0</v>
      </c>
      <c r="T3441" s="781">
        <f>VLOOKUP(C3441,METADATA!$J$5:$Q$29,IF(E3441="HI",2,IF(E3441="LO",6,10))+IF(S3441=1,2,IF(D3441=7,1,(IF(WEEKDAY(B3441)=1,2,IF(WEEKDAY(B3441)=7,1,0))))))</f>
        <v>3</v>
      </c>
      <c r="U3441" s="781">
        <f>VLOOKUP(C3441,METADATA!$A$5:$H$29,IF(E3441="HI",2,IF(E3441="LO",6,10))+IF(S3441=1,2,IF(D3441=7,1,(IF(WEEKDAY(B3441)=1,2,IF(WEEKDAY(B3441)=7,1,0))))))</f>
        <v>3</v>
      </c>
    </row>
    <row r="3442" spans="2:21" ht="13.95" customHeight="1" x14ac:dyDescent="0.25">
      <c r="B3442" s="784">
        <f t="shared" si="161"/>
        <v>45526</v>
      </c>
      <c r="C3442" s="785">
        <v>6</v>
      </c>
      <c r="D3442" s="786">
        <f>IFERROR((INDEX(METADATA!$T$2:$T$20,MATCH(B3442,METADATA!$S$2:$S$20,0))),0)</f>
        <v>0</v>
      </c>
      <c r="E3442" s="785" t="str">
        <f t="shared" si="159"/>
        <v>HI</v>
      </c>
      <c r="F3442" s="786">
        <f>VLOOKUP(C3442,METADATA!$A$5:$H$29,IF(E3442="HI",2,IF(E3442="LO",6,10))+IF(D3442=1,2,IF(D3442=7,1,(IF(WEEKDAY(B3442)=1,2,IF(WEEKDAY(B3442)=7,1,0))))))</f>
        <v>1</v>
      </c>
      <c r="G3442" s="786">
        <f>VLOOKUP(C3442,METADATA!$J$5:$Q$29,IF(E3442="HI",2,IF(E3442="LO",6,10))+IF(D3442=1,2,IF(D3442=7,1,(IF(WEEKDAY(B3442)=1,2,IF(WEEKDAY(B3442)=7,1,0))))))</f>
        <v>1</v>
      </c>
      <c r="H3442" s="787">
        <v>12355</v>
      </c>
      <c r="I3442" s="788">
        <v>4361.0350341796875</v>
      </c>
      <c r="K3442" s="795">
        <v>865.8125</v>
      </c>
      <c r="M3442" s="798">
        <f t="shared" si="160"/>
        <v>13102.085771713701</v>
      </c>
      <c r="N3442" s="303"/>
      <c r="S3442" s="786">
        <v>0</v>
      </c>
      <c r="T3442" s="781">
        <f>VLOOKUP(C3442,METADATA!$J$5:$Q$29,IF(E3442="HI",2,IF(E3442="LO",6,10))+IF(S3442=1,2,IF(D3442=7,1,(IF(WEEKDAY(B3442)=1,2,IF(WEEKDAY(B3442)=7,1,0))))))</f>
        <v>1</v>
      </c>
      <c r="U3442" s="781">
        <f>VLOOKUP(C3442,METADATA!$A$5:$H$29,IF(E3442="HI",2,IF(E3442="LO",6,10))+IF(S3442=1,2,IF(D3442=7,1,(IF(WEEKDAY(B3442)=1,2,IF(WEEKDAY(B3442)=7,1,0))))))</f>
        <v>1</v>
      </c>
    </row>
    <row r="3443" spans="2:21" ht="13.95" customHeight="1" x14ac:dyDescent="0.25">
      <c r="B3443" s="784">
        <f t="shared" si="161"/>
        <v>45526</v>
      </c>
      <c r="C3443" s="785">
        <v>7</v>
      </c>
      <c r="D3443" s="786">
        <f>IFERROR((INDEX(METADATA!$T$2:$T$20,MATCH(B3443,METADATA!$S$2:$S$20,0))),0)</f>
        <v>0</v>
      </c>
      <c r="E3443" s="785" t="str">
        <f t="shared" si="159"/>
        <v>HI</v>
      </c>
      <c r="F3443" s="786">
        <f>VLOOKUP(C3443,METADATA!$A$5:$H$29,IF(E3443="HI",2,IF(E3443="LO",6,10))+IF(D3443=1,2,IF(D3443=7,1,(IF(WEEKDAY(B3443)=1,2,IF(WEEKDAY(B3443)=7,1,0))))))</f>
        <v>1</v>
      </c>
      <c r="G3443" s="786">
        <f>VLOOKUP(C3443,METADATA!$J$5:$Q$29,IF(E3443="HI",2,IF(E3443="LO",6,10))+IF(D3443=1,2,IF(D3443=7,1,(IF(WEEKDAY(B3443)=1,2,IF(WEEKDAY(B3443)=7,1,0))))))</f>
        <v>1</v>
      </c>
      <c r="H3443" s="787">
        <v>13312.5</v>
      </c>
      <c r="I3443" s="788">
        <v>4255.197509765625</v>
      </c>
      <c r="K3443" s="795">
        <v>834.63750000000005</v>
      </c>
      <c r="M3443" s="798">
        <f t="shared" si="160"/>
        <v>13976.028123079732</v>
      </c>
      <c r="N3443" s="303"/>
      <c r="S3443" s="786">
        <v>0</v>
      </c>
      <c r="T3443" s="781">
        <f>VLOOKUP(C3443,METADATA!$J$5:$Q$29,IF(E3443="HI",2,IF(E3443="LO",6,10))+IF(S3443=1,2,IF(D3443=7,1,(IF(WEEKDAY(B3443)=1,2,IF(WEEKDAY(B3443)=7,1,0))))))</f>
        <v>1</v>
      </c>
      <c r="U3443" s="781">
        <f>VLOOKUP(C3443,METADATA!$A$5:$H$29,IF(E3443="HI",2,IF(E3443="LO",6,10))+IF(S3443=1,2,IF(D3443=7,1,(IF(WEEKDAY(B3443)=1,2,IF(WEEKDAY(B3443)=7,1,0))))))</f>
        <v>1</v>
      </c>
    </row>
    <row r="3444" spans="2:21" ht="13.95" customHeight="1" x14ac:dyDescent="0.25">
      <c r="B3444" s="784">
        <f t="shared" si="161"/>
        <v>45526</v>
      </c>
      <c r="C3444" s="785">
        <v>8</v>
      </c>
      <c r="D3444" s="786">
        <f>IFERROR((INDEX(METADATA!$T$2:$T$20,MATCH(B3444,METADATA!$S$2:$S$20,0))),0)</f>
        <v>0</v>
      </c>
      <c r="E3444" s="785" t="str">
        <f t="shared" si="159"/>
        <v>HI</v>
      </c>
      <c r="F3444" s="786">
        <f>VLOOKUP(C3444,METADATA!$A$5:$H$29,IF(E3444="HI",2,IF(E3444="LO",6,10))+IF(D3444=1,2,IF(D3444=7,1,(IF(WEEKDAY(B3444)=1,2,IF(WEEKDAY(B3444)=7,1,0))))))</f>
        <v>2</v>
      </c>
      <c r="G3444" s="786">
        <f>VLOOKUP(C3444,METADATA!$J$5:$Q$29,IF(E3444="HI",2,IF(E3444="LO",6,10))+IF(D3444=1,2,IF(D3444=7,1,(IF(WEEKDAY(B3444)=1,2,IF(WEEKDAY(B3444)=7,1,0))))))</f>
        <v>1</v>
      </c>
      <c r="H3444" s="787">
        <v>14880.5</v>
      </c>
      <c r="I3444" s="788">
        <v>4190.1375122070313</v>
      </c>
      <c r="K3444" s="795">
        <v>847.33749999999998</v>
      </c>
      <c r="M3444" s="798">
        <f t="shared" si="160"/>
        <v>15459.18926144591</v>
      </c>
      <c r="N3444" s="303"/>
      <c r="S3444" s="786">
        <v>0</v>
      </c>
      <c r="T3444" s="781">
        <f>VLOOKUP(C3444,METADATA!$J$5:$Q$29,IF(E3444="HI",2,IF(E3444="LO",6,10))+IF(S3444=1,2,IF(D3444=7,1,(IF(WEEKDAY(B3444)=1,2,IF(WEEKDAY(B3444)=7,1,0))))))</f>
        <v>1</v>
      </c>
      <c r="U3444" s="781">
        <f>VLOOKUP(C3444,METADATA!$A$5:$H$29,IF(E3444="HI",2,IF(E3444="LO",6,10))+IF(S3444=1,2,IF(D3444=7,1,(IF(WEEKDAY(B3444)=1,2,IF(WEEKDAY(B3444)=7,1,0))))))</f>
        <v>2</v>
      </c>
    </row>
    <row r="3445" spans="2:21" ht="13.95" customHeight="1" x14ac:dyDescent="0.25">
      <c r="B3445" s="784">
        <f t="shared" si="161"/>
        <v>45526</v>
      </c>
      <c r="C3445" s="785">
        <v>9</v>
      </c>
      <c r="D3445" s="786">
        <f>IFERROR((INDEX(METADATA!$T$2:$T$20,MATCH(B3445,METADATA!$S$2:$S$20,0))),0)</f>
        <v>0</v>
      </c>
      <c r="E3445" s="785" t="str">
        <f t="shared" si="159"/>
        <v>HI</v>
      </c>
      <c r="F3445" s="786">
        <f>VLOOKUP(C3445,METADATA!$A$5:$H$29,IF(E3445="HI",2,IF(E3445="LO",6,10))+IF(D3445=1,2,IF(D3445=7,1,(IF(WEEKDAY(B3445)=1,2,IF(WEEKDAY(B3445)=7,1,0))))))</f>
        <v>2</v>
      </c>
      <c r="G3445" s="786">
        <f>VLOOKUP(C3445,METADATA!$J$5:$Q$29,IF(E3445="HI",2,IF(E3445="LO",6,10))+IF(D3445=1,2,IF(D3445=7,1,(IF(WEEKDAY(B3445)=1,2,IF(WEEKDAY(B3445)=7,1,0))))))</f>
        <v>2</v>
      </c>
      <c r="H3445" s="787">
        <v>15204.75</v>
      </c>
      <c r="I3445" s="788">
        <v>4230.8900756835938</v>
      </c>
      <c r="K3445" s="795">
        <v>851.61249999999995</v>
      </c>
      <c r="M3445" s="798">
        <f t="shared" si="160"/>
        <v>15782.422291746534</v>
      </c>
      <c r="N3445" s="303"/>
      <c r="S3445" s="786">
        <v>0</v>
      </c>
      <c r="T3445" s="781">
        <f>VLOOKUP(C3445,METADATA!$J$5:$Q$29,IF(E3445="HI",2,IF(E3445="LO",6,10))+IF(S3445=1,2,IF(D3445=7,1,(IF(WEEKDAY(B3445)=1,2,IF(WEEKDAY(B3445)=7,1,0))))))</f>
        <v>2</v>
      </c>
      <c r="U3445" s="781">
        <f>VLOOKUP(C3445,METADATA!$A$5:$H$29,IF(E3445="HI",2,IF(E3445="LO",6,10))+IF(S3445=1,2,IF(D3445=7,1,(IF(WEEKDAY(B3445)=1,2,IF(WEEKDAY(B3445)=7,1,0))))))</f>
        <v>2</v>
      </c>
    </row>
    <row r="3446" spans="2:21" ht="13.95" customHeight="1" x14ac:dyDescent="0.25">
      <c r="B3446" s="784">
        <f t="shared" si="161"/>
        <v>45526</v>
      </c>
      <c r="C3446" s="785">
        <v>10</v>
      </c>
      <c r="D3446" s="786">
        <f>IFERROR((INDEX(METADATA!$T$2:$T$20,MATCH(B3446,METADATA!$S$2:$S$20,0))),0)</f>
        <v>0</v>
      </c>
      <c r="E3446" s="785" t="str">
        <f t="shared" si="159"/>
        <v>HI</v>
      </c>
      <c r="F3446" s="786">
        <f>VLOOKUP(C3446,METADATA!$A$5:$H$29,IF(E3446="HI",2,IF(E3446="LO",6,10))+IF(D3446=1,2,IF(D3446=7,1,(IF(WEEKDAY(B3446)=1,2,IF(WEEKDAY(B3446)=7,1,0))))))</f>
        <v>2</v>
      </c>
      <c r="G3446" s="786">
        <f>VLOOKUP(C3446,METADATA!$J$5:$Q$29,IF(E3446="HI",2,IF(E3446="LO",6,10))+IF(D3446=1,2,IF(D3446=7,1,(IF(WEEKDAY(B3446)=1,2,IF(WEEKDAY(B3446)=7,1,0))))))</f>
        <v>2</v>
      </c>
      <c r="H3446" s="787">
        <v>14945.75</v>
      </c>
      <c r="I3446" s="788">
        <v>4277.1873474121094</v>
      </c>
      <c r="K3446" s="795">
        <v>856.5</v>
      </c>
      <c r="M3446" s="798">
        <f t="shared" si="160"/>
        <v>15545.731718621746</v>
      </c>
      <c r="N3446" s="303"/>
      <c r="S3446" s="786">
        <v>0</v>
      </c>
      <c r="T3446" s="781">
        <f>VLOOKUP(C3446,METADATA!$J$5:$Q$29,IF(E3446="HI",2,IF(E3446="LO",6,10))+IF(S3446=1,2,IF(D3446=7,1,(IF(WEEKDAY(B3446)=1,2,IF(WEEKDAY(B3446)=7,1,0))))))</f>
        <v>2</v>
      </c>
      <c r="U3446" s="781">
        <f>VLOOKUP(C3446,METADATA!$A$5:$H$29,IF(E3446="HI",2,IF(E3446="LO",6,10))+IF(S3446=1,2,IF(D3446=7,1,(IF(WEEKDAY(B3446)=1,2,IF(WEEKDAY(B3446)=7,1,0))))))</f>
        <v>2</v>
      </c>
    </row>
    <row r="3447" spans="2:21" ht="13.95" customHeight="1" x14ac:dyDescent="0.25">
      <c r="B3447" s="784">
        <f t="shared" si="161"/>
        <v>45526</v>
      </c>
      <c r="C3447" s="785">
        <v>11</v>
      </c>
      <c r="D3447" s="786">
        <f>IFERROR((INDEX(METADATA!$T$2:$T$20,MATCH(B3447,METADATA!$S$2:$S$20,0))),0)</f>
        <v>0</v>
      </c>
      <c r="E3447" s="785" t="str">
        <f t="shared" si="159"/>
        <v>HI</v>
      </c>
      <c r="F3447" s="786">
        <f>VLOOKUP(C3447,METADATA!$A$5:$H$29,IF(E3447="HI",2,IF(E3447="LO",6,10))+IF(D3447=1,2,IF(D3447=7,1,(IF(WEEKDAY(B3447)=1,2,IF(WEEKDAY(B3447)=7,1,0))))))</f>
        <v>2</v>
      </c>
      <c r="G3447" s="786">
        <f>VLOOKUP(C3447,METADATA!$J$5:$Q$29,IF(E3447="HI",2,IF(E3447="LO",6,10))+IF(D3447=1,2,IF(D3447=7,1,(IF(WEEKDAY(B3447)=1,2,IF(WEEKDAY(B3447)=7,1,0))))))</f>
        <v>2</v>
      </c>
      <c r="H3447" s="787">
        <v>15392</v>
      </c>
      <c r="I3447" s="788">
        <v>4193.8474426269531</v>
      </c>
      <c r="K3447" s="795">
        <v>824.32500000000005</v>
      </c>
      <c r="M3447" s="798">
        <f t="shared" si="160"/>
        <v>15953.119455831473</v>
      </c>
      <c r="N3447" s="303"/>
      <c r="S3447" s="786">
        <v>0</v>
      </c>
      <c r="T3447" s="781">
        <f>VLOOKUP(C3447,METADATA!$J$5:$Q$29,IF(E3447="HI",2,IF(E3447="LO",6,10))+IF(S3447=1,2,IF(D3447=7,1,(IF(WEEKDAY(B3447)=1,2,IF(WEEKDAY(B3447)=7,1,0))))))</f>
        <v>2</v>
      </c>
      <c r="U3447" s="781">
        <f>VLOOKUP(C3447,METADATA!$A$5:$H$29,IF(E3447="HI",2,IF(E3447="LO",6,10))+IF(S3447=1,2,IF(D3447=7,1,(IF(WEEKDAY(B3447)=1,2,IF(WEEKDAY(B3447)=7,1,0))))))</f>
        <v>2</v>
      </c>
    </row>
    <row r="3448" spans="2:21" ht="13.95" customHeight="1" x14ac:dyDescent="0.25">
      <c r="B3448" s="784">
        <f t="shared" si="161"/>
        <v>45526</v>
      </c>
      <c r="C3448" s="785">
        <v>12</v>
      </c>
      <c r="D3448" s="786">
        <f>IFERROR((INDEX(METADATA!$T$2:$T$20,MATCH(B3448,METADATA!$S$2:$S$20,0))),0)</f>
        <v>0</v>
      </c>
      <c r="E3448" s="785" t="str">
        <f t="shared" si="159"/>
        <v>HI</v>
      </c>
      <c r="F3448" s="786">
        <f>VLOOKUP(C3448,METADATA!$A$5:$H$29,IF(E3448="HI",2,IF(E3448="LO",6,10))+IF(D3448=1,2,IF(D3448=7,1,(IF(WEEKDAY(B3448)=1,2,IF(WEEKDAY(B3448)=7,1,0))))))</f>
        <v>2</v>
      </c>
      <c r="G3448" s="786">
        <f>VLOOKUP(C3448,METADATA!$J$5:$Q$29,IF(E3448="HI",2,IF(E3448="LO",6,10))+IF(D3448=1,2,IF(D3448=7,1,(IF(WEEKDAY(B3448)=1,2,IF(WEEKDAY(B3448)=7,1,0))))))</f>
        <v>2</v>
      </c>
      <c r="H3448" s="787">
        <v>15509.25</v>
      </c>
      <c r="I3448" s="788">
        <v>4241.6175231933594</v>
      </c>
      <c r="K3448" s="795">
        <v>882.73749999999995</v>
      </c>
      <c r="M3448" s="798">
        <f t="shared" si="160"/>
        <v>16078.810738843871</v>
      </c>
      <c r="N3448" s="303"/>
      <c r="S3448" s="786">
        <v>0</v>
      </c>
      <c r="T3448" s="781">
        <f>VLOOKUP(C3448,METADATA!$J$5:$Q$29,IF(E3448="HI",2,IF(E3448="LO",6,10))+IF(S3448=1,2,IF(D3448=7,1,(IF(WEEKDAY(B3448)=1,2,IF(WEEKDAY(B3448)=7,1,0))))))</f>
        <v>2</v>
      </c>
      <c r="U3448" s="781">
        <f>VLOOKUP(C3448,METADATA!$A$5:$H$29,IF(E3448="HI",2,IF(E3448="LO",6,10))+IF(S3448=1,2,IF(D3448=7,1,(IF(WEEKDAY(B3448)=1,2,IF(WEEKDAY(B3448)=7,1,0))))))</f>
        <v>2</v>
      </c>
    </row>
    <row r="3449" spans="2:21" ht="13.95" customHeight="1" x14ac:dyDescent="0.25">
      <c r="B3449" s="784">
        <f t="shared" si="161"/>
        <v>45526</v>
      </c>
      <c r="C3449" s="785">
        <v>13</v>
      </c>
      <c r="D3449" s="786">
        <f>IFERROR((INDEX(METADATA!$T$2:$T$20,MATCH(B3449,METADATA!$S$2:$S$20,0))),0)</f>
        <v>0</v>
      </c>
      <c r="E3449" s="785" t="str">
        <f t="shared" si="159"/>
        <v>HI</v>
      </c>
      <c r="F3449" s="786">
        <f>VLOOKUP(C3449,METADATA!$A$5:$H$29,IF(E3449="HI",2,IF(E3449="LO",6,10))+IF(D3449=1,2,IF(D3449=7,1,(IF(WEEKDAY(B3449)=1,2,IF(WEEKDAY(B3449)=7,1,0))))))</f>
        <v>2</v>
      </c>
      <c r="G3449" s="786">
        <f>VLOOKUP(C3449,METADATA!$J$5:$Q$29,IF(E3449="HI",2,IF(E3449="LO",6,10))+IF(D3449=1,2,IF(D3449=7,1,(IF(WEEKDAY(B3449)=1,2,IF(WEEKDAY(B3449)=7,1,0))))))</f>
        <v>2</v>
      </c>
      <c r="H3449" s="787">
        <v>14942.25</v>
      </c>
      <c r="I3449" s="788">
        <v>4339.3151245117188</v>
      </c>
      <c r="K3449" s="795">
        <v>909.3125</v>
      </c>
      <c r="M3449" s="798">
        <f t="shared" si="160"/>
        <v>15559.578747906902</v>
      </c>
      <c r="N3449" s="303"/>
      <c r="S3449" s="786">
        <v>0</v>
      </c>
      <c r="T3449" s="781">
        <f>VLOOKUP(C3449,METADATA!$J$5:$Q$29,IF(E3449="HI",2,IF(E3449="LO",6,10))+IF(S3449=1,2,IF(D3449=7,1,(IF(WEEKDAY(B3449)=1,2,IF(WEEKDAY(B3449)=7,1,0))))))</f>
        <v>2</v>
      </c>
      <c r="U3449" s="781">
        <f>VLOOKUP(C3449,METADATA!$A$5:$H$29,IF(E3449="HI",2,IF(E3449="LO",6,10))+IF(S3449=1,2,IF(D3449=7,1,(IF(WEEKDAY(B3449)=1,2,IF(WEEKDAY(B3449)=7,1,0))))))</f>
        <v>2</v>
      </c>
    </row>
    <row r="3450" spans="2:21" ht="13.95" customHeight="1" x14ac:dyDescent="0.25">
      <c r="B3450" s="784">
        <f t="shared" si="161"/>
        <v>45526</v>
      </c>
      <c r="C3450" s="785">
        <v>14</v>
      </c>
      <c r="D3450" s="786">
        <f>IFERROR((INDEX(METADATA!$T$2:$T$20,MATCH(B3450,METADATA!$S$2:$S$20,0))),0)</f>
        <v>0</v>
      </c>
      <c r="E3450" s="785" t="str">
        <f t="shared" si="159"/>
        <v>HI</v>
      </c>
      <c r="F3450" s="786">
        <f>VLOOKUP(C3450,METADATA!$A$5:$H$29,IF(E3450="HI",2,IF(E3450="LO",6,10))+IF(D3450=1,2,IF(D3450=7,1,(IF(WEEKDAY(B3450)=1,2,IF(WEEKDAY(B3450)=7,1,0))))))</f>
        <v>2</v>
      </c>
      <c r="G3450" s="786">
        <f>VLOOKUP(C3450,METADATA!$J$5:$Q$29,IF(E3450="HI",2,IF(E3450="LO",6,10))+IF(D3450=1,2,IF(D3450=7,1,(IF(WEEKDAY(B3450)=1,2,IF(WEEKDAY(B3450)=7,1,0))))))</f>
        <v>2</v>
      </c>
      <c r="H3450" s="787">
        <v>15224.5</v>
      </c>
      <c r="I3450" s="788">
        <v>4353.262451171875</v>
      </c>
      <c r="K3450" s="795">
        <v>905.6</v>
      </c>
      <c r="M3450" s="798">
        <f t="shared" si="160"/>
        <v>15834.654850004878</v>
      </c>
      <c r="N3450" s="303"/>
      <c r="S3450" s="786">
        <v>0</v>
      </c>
      <c r="T3450" s="781">
        <f>VLOOKUP(C3450,METADATA!$J$5:$Q$29,IF(E3450="HI",2,IF(E3450="LO",6,10))+IF(S3450=1,2,IF(D3450=7,1,(IF(WEEKDAY(B3450)=1,2,IF(WEEKDAY(B3450)=7,1,0))))))</f>
        <v>2</v>
      </c>
      <c r="U3450" s="781">
        <f>VLOOKUP(C3450,METADATA!$A$5:$H$29,IF(E3450="HI",2,IF(E3450="LO",6,10))+IF(S3450=1,2,IF(D3450=7,1,(IF(WEEKDAY(B3450)=1,2,IF(WEEKDAY(B3450)=7,1,0))))))</f>
        <v>2</v>
      </c>
    </row>
    <row r="3451" spans="2:21" ht="13.95" customHeight="1" x14ac:dyDescent="0.25">
      <c r="B3451" s="784">
        <f t="shared" si="161"/>
        <v>45526</v>
      </c>
      <c r="C3451" s="785">
        <v>15</v>
      </c>
      <c r="D3451" s="786">
        <f>IFERROR((INDEX(METADATA!$T$2:$T$20,MATCH(B3451,METADATA!$S$2:$S$20,0))),0)</f>
        <v>0</v>
      </c>
      <c r="E3451" s="785" t="str">
        <f t="shared" si="159"/>
        <v>HI</v>
      </c>
      <c r="F3451" s="786">
        <f>VLOOKUP(C3451,METADATA!$A$5:$H$29,IF(E3451="HI",2,IF(E3451="LO",6,10))+IF(D3451=1,2,IF(D3451=7,1,(IF(WEEKDAY(B3451)=1,2,IF(WEEKDAY(B3451)=7,1,0))))))</f>
        <v>2</v>
      </c>
      <c r="G3451" s="786">
        <f>VLOOKUP(C3451,METADATA!$J$5:$Q$29,IF(E3451="HI",2,IF(E3451="LO",6,10))+IF(D3451=1,2,IF(D3451=7,1,(IF(WEEKDAY(B3451)=1,2,IF(WEEKDAY(B3451)=7,1,0))))))</f>
        <v>2</v>
      </c>
      <c r="H3451" s="787">
        <v>14938.75</v>
      </c>
      <c r="I3451" s="788">
        <v>4369.4500732421875</v>
      </c>
      <c r="K3451" s="795">
        <v>913.98749999999995</v>
      </c>
      <c r="M3451" s="798">
        <f t="shared" si="160"/>
        <v>15564.650510212432</v>
      </c>
      <c r="N3451" s="303"/>
      <c r="S3451" s="786">
        <v>0</v>
      </c>
      <c r="T3451" s="781">
        <f>VLOOKUP(C3451,METADATA!$J$5:$Q$29,IF(E3451="HI",2,IF(E3451="LO",6,10))+IF(S3451=1,2,IF(D3451=7,1,(IF(WEEKDAY(B3451)=1,2,IF(WEEKDAY(B3451)=7,1,0))))))</f>
        <v>2</v>
      </c>
      <c r="U3451" s="781">
        <f>VLOOKUP(C3451,METADATA!$A$5:$H$29,IF(E3451="HI",2,IF(E3451="LO",6,10))+IF(S3451=1,2,IF(D3451=7,1,(IF(WEEKDAY(B3451)=1,2,IF(WEEKDAY(B3451)=7,1,0))))))</f>
        <v>2</v>
      </c>
    </row>
    <row r="3452" spans="2:21" ht="13.95" customHeight="1" x14ac:dyDescent="0.25">
      <c r="B3452" s="784">
        <f t="shared" si="161"/>
        <v>45526</v>
      </c>
      <c r="C3452" s="785">
        <v>16</v>
      </c>
      <c r="D3452" s="786">
        <f>IFERROR((INDEX(METADATA!$T$2:$T$20,MATCH(B3452,METADATA!$S$2:$S$20,0))),0)</f>
        <v>0</v>
      </c>
      <c r="E3452" s="785" t="str">
        <f t="shared" si="159"/>
        <v>HI</v>
      </c>
      <c r="F3452" s="786">
        <f>VLOOKUP(C3452,METADATA!$A$5:$H$29,IF(E3452="HI",2,IF(E3452="LO",6,10))+IF(D3452=1,2,IF(D3452=7,1,(IF(WEEKDAY(B3452)=1,2,IF(WEEKDAY(B3452)=7,1,0))))))</f>
        <v>2</v>
      </c>
      <c r="G3452" s="786">
        <f>VLOOKUP(C3452,METADATA!$J$5:$Q$29,IF(E3452="HI",2,IF(E3452="LO",6,10))+IF(D3452=1,2,IF(D3452=7,1,(IF(WEEKDAY(B3452)=1,2,IF(WEEKDAY(B3452)=7,1,0))))))</f>
        <v>2</v>
      </c>
      <c r="H3452" s="787">
        <v>14960</v>
      </c>
      <c r="I3452" s="788">
        <v>4313.6900024414063</v>
      </c>
      <c r="K3452" s="795">
        <v>902.26250000000005</v>
      </c>
      <c r="M3452" s="798">
        <f t="shared" si="160"/>
        <v>15569.506139796566</v>
      </c>
      <c r="N3452" s="303"/>
      <c r="S3452" s="786">
        <v>0</v>
      </c>
      <c r="T3452" s="781">
        <f>VLOOKUP(C3452,METADATA!$J$5:$Q$29,IF(E3452="HI",2,IF(E3452="LO",6,10))+IF(S3452=1,2,IF(D3452=7,1,(IF(WEEKDAY(B3452)=1,2,IF(WEEKDAY(B3452)=7,1,0))))))</f>
        <v>2</v>
      </c>
      <c r="U3452" s="781">
        <f>VLOOKUP(C3452,METADATA!$A$5:$H$29,IF(E3452="HI",2,IF(E3452="LO",6,10))+IF(S3452=1,2,IF(D3452=7,1,(IF(WEEKDAY(B3452)=1,2,IF(WEEKDAY(B3452)=7,1,0))))))</f>
        <v>2</v>
      </c>
    </row>
    <row r="3453" spans="2:21" ht="13.95" customHeight="1" x14ac:dyDescent="0.25">
      <c r="B3453" s="784">
        <f t="shared" si="161"/>
        <v>45526</v>
      </c>
      <c r="C3453" s="785">
        <v>17</v>
      </c>
      <c r="D3453" s="786">
        <f>IFERROR((INDEX(METADATA!$T$2:$T$20,MATCH(B3453,METADATA!$S$2:$S$20,0))),0)</f>
        <v>0</v>
      </c>
      <c r="E3453" s="785" t="str">
        <f t="shared" si="159"/>
        <v>HI</v>
      </c>
      <c r="F3453" s="786">
        <f>VLOOKUP(C3453,METADATA!$A$5:$H$29,IF(E3453="HI",2,IF(E3453="LO",6,10))+IF(D3453=1,2,IF(D3453=7,1,(IF(WEEKDAY(B3453)=1,2,IF(WEEKDAY(B3453)=7,1,0))))))</f>
        <v>1</v>
      </c>
      <c r="G3453" s="786">
        <f>VLOOKUP(C3453,METADATA!$J$5:$Q$29,IF(E3453="HI",2,IF(E3453="LO",6,10))+IF(D3453=1,2,IF(D3453=7,1,(IF(WEEKDAY(B3453)=1,2,IF(WEEKDAY(B3453)=7,1,0))))))</f>
        <v>1</v>
      </c>
      <c r="H3453" s="787">
        <v>14439.5</v>
      </c>
      <c r="I3453" s="788">
        <v>4374.7174072265625</v>
      </c>
      <c r="K3453" s="795">
        <v>933.76250000000005</v>
      </c>
      <c r="M3453" s="798">
        <f t="shared" si="160"/>
        <v>15087.654312155057</v>
      </c>
      <c r="N3453" s="303"/>
      <c r="S3453" s="786">
        <v>0</v>
      </c>
      <c r="T3453" s="781">
        <f>VLOOKUP(C3453,METADATA!$J$5:$Q$29,IF(E3453="HI",2,IF(E3453="LO",6,10))+IF(S3453=1,2,IF(D3453=7,1,(IF(WEEKDAY(B3453)=1,2,IF(WEEKDAY(B3453)=7,1,0))))))</f>
        <v>1</v>
      </c>
      <c r="U3453" s="781">
        <f>VLOOKUP(C3453,METADATA!$A$5:$H$29,IF(E3453="HI",2,IF(E3453="LO",6,10))+IF(S3453=1,2,IF(D3453=7,1,(IF(WEEKDAY(B3453)=1,2,IF(WEEKDAY(B3453)=7,1,0))))))</f>
        <v>1</v>
      </c>
    </row>
    <row r="3454" spans="2:21" ht="13.95" customHeight="1" x14ac:dyDescent="0.25">
      <c r="B3454" s="784">
        <f t="shared" si="161"/>
        <v>45526</v>
      </c>
      <c r="C3454" s="785">
        <v>18</v>
      </c>
      <c r="D3454" s="786">
        <f>IFERROR((INDEX(METADATA!$T$2:$T$20,MATCH(B3454,METADATA!$S$2:$S$20,0))),0)</f>
        <v>0</v>
      </c>
      <c r="E3454" s="785" t="str">
        <f t="shared" si="159"/>
        <v>HI</v>
      </c>
      <c r="F3454" s="786">
        <f>VLOOKUP(C3454,METADATA!$A$5:$H$29,IF(E3454="HI",2,IF(E3454="LO",6,10))+IF(D3454=1,2,IF(D3454=7,1,(IF(WEEKDAY(B3454)=1,2,IF(WEEKDAY(B3454)=7,1,0))))))</f>
        <v>1</v>
      </c>
      <c r="G3454" s="786">
        <f>VLOOKUP(C3454,METADATA!$J$5:$Q$29,IF(E3454="HI",2,IF(E3454="LO",6,10))+IF(D3454=1,2,IF(D3454=7,1,(IF(WEEKDAY(B3454)=1,2,IF(WEEKDAY(B3454)=7,1,0))))))</f>
        <v>1</v>
      </c>
      <c r="H3454" s="787">
        <v>14208</v>
      </c>
      <c r="I3454" s="788">
        <v>4355.3525085449219</v>
      </c>
      <c r="K3454" s="795">
        <v>0</v>
      </c>
      <c r="M3454" s="798">
        <f t="shared" si="160"/>
        <v>14860.563901605099</v>
      </c>
      <c r="N3454" s="303"/>
      <c r="S3454" s="786">
        <v>0</v>
      </c>
      <c r="T3454" s="781">
        <f>VLOOKUP(C3454,METADATA!$J$5:$Q$29,IF(E3454="HI",2,IF(E3454="LO",6,10))+IF(S3454=1,2,IF(D3454=7,1,(IF(WEEKDAY(B3454)=1,2,IF(WEEKDAY(B3454)=7,1,0))))))</f>
        <v>1</v>
      </c>
      <c r="U3454" s="781">
        <f>VLOOKUP(C3454,METADATA!$A$5:$H$29,IF(E3454="HI",2,IF(E3454="LO",6,10))+IF(S3454=1,2,IF(D3454=7,1,(IF(WEEKDAY(B3454)=1,2,IF(WEEKDAY(B3454)=7,1,0))))))</f>
        <v>1</v>
      </c>
    </row>
    <row r="3455" spans="2:21" ht="13.95" customHeight="1" x14ac:dyDescent="0.25">
      <c r="B3455" s="784">
        <f t="shared" si="161"/>
        <v>45526</v>
      </c>
      <c r="C3455" s="785">
        <v>19</v>
      </c>
      <c r="D3455" s="786">
        <f>IFERROR((INDEX(METADATA!$T$2:$T$20,MATCH(B3455,METADATA!$S$2:$S$20,0))),0)</f>
        <v>0</v>
      </c>
      <c r="E3455" s="785" t="str">
        <f t="shared" si="159"/>
        <v>HI</v>
      </c>
      <c r="F3455" s="786">
        <f>VLOOKUP(C3455,METADATA!$A$5:$H$29,IF(E3455="HI",2,IF(E3455="LO",6,10))+IF(D3455=1,2,IF(D3455=7,1,(IF(WEEKDAY(B3455)=1,2,IF(WEEKDAY(B3455)=7,1,0))))))</f>
        <v>1</v>
      </c>
      <c r="G3455" s="786">
        <f>VLOOKUP(C3455,METADATA!$J$5:$Q$29,IF(E3455="HI",2,IF(E3455="LO",6,10))+IF(D3455=1,2,IF(D3455=7,1,(IF(WEEKDAY(B3455)=1,2,IF(WEEKDAY(B3455)=7,1,0))))))</f>
        <v>2</v>
      </c>
      <c r="H3455" s="787">
        <v>14026.75</v>
      </c>
      <c r="I3455" s="788">
        <v>4332.2324523925781</v>
      </c>
      <c r="K3455" s="795">
        <v>0</v>
      </c>
      <c r="M3455" s="798">
        <f t="shared" si="160"/>
        <v>14680.52974466737</v>
      </c>
      <c r="N3455" s="303"/>
      <c r="S3455" s="786">
        <v>0</v>
      </c>
      <c r="T3455" s="781">
        <f>VLOOKUP(C3455,METADATA!$J$5:$Q$29,IF(E3455="HI",2,IF(E3455="LO",6,10))+IF(S3455=1,2,IF(D3455=7,1,(IF(WEEKDAY(B3455)=1,2,IF(WEEKDAY(B3455)=7,1,0))))))</f>
        <v>2</v>
      </c>
      <c r="U3455" s="781">
        <f>VLOOKUP(C3455,METADATA!$A$5:$H$29,IF(E3455="HI",2,IF(E3455="LO",6,10))+IF(S3455=1,2,IF(D3455=7,1,(IF(WEEKDAY(B3455)=1,2,IF(WEEKDAY(B3455)=7,1,0))))))</f>
        <v>1</v>
      </c>
    </row>
    <row r="3456" spans="2:21" ht="13.95" customHeight="1" x14ac:dyDescent="0.25">
      <c r="B3456" s="784">
        <f t="shared" si="161"/>
        <v>45526</v>
      </c>
      <c r="C3456" s="785">
        <v>20</v>
      </c>
      <c r="D3456" s="786">
        <f>IFERROR((INDEX(METADATA!$T$2:$T$20,MATCH(B3456,METADATA!$S$2:$S$20,0))),0)</f>
        <v>0</v>
      </c>
      <c r="E3456" s="785" t="str">
        <f t="shared" si="159"/>
        <v>HI</v>
      </c>
      <c r="F3456" s="786">
        <f>VLOOKUP(C3456,METADATA!$A$5:$H$29,IF(E3456="HI",2,IF(E3456="LO",6,10))+IF(D3456=1,2,IF(D3456=7,1,(IF(WEEKDAY(B3456)=1,2,IF(WEEKDAY(B3456)=7,1,0))))))</f>
        <v>2</v>
      </c>
      <c r="G3456" s="786">
        <f>VLOOKUP(C3456,METADATA!$J$5:$Q$29,IF(E3456="HI",2,IF(E3456="LO",6,10))+IF(D3456=1,2,IF(D3456=7,1,(IF(WEEKDAY(B3456)=1,2,IF(WEEKDAY(B3456)=7,1,0))))))</f>
        <v>2</v>
      </c>
      <c r="H3456" s="787">
        <v>13564</v>
      </c>
      <c r="I3456" s="788">
        <v>4295.5426330566406</v>
      </c>
      <c r="K3456" s="795">
        <v>0</v>
      </c>
      <c r="M3456" s="798">
        <f t="shared" si="160"/>
        <v>14227.922635170855</v>
      </c>
      <c r="N3456" s="303"/>
      <c r="S3456" s="786">
        <v>0</v>
      </c>
      <c r="T3456" s="781">
        <f>VLOOKUP(C3456,METADATA!$J$5:$Q$29,IF(E3456="HI",2,IF(E3456="LO",6,10))+IF(S3456=1,2,IF(D3456=7,1,(IF(WEEKDAY(B3456)=1,2,IF(WEEKDAY(B3456)=7,1,0))))))</f>
        <v>2</v>
      </c>
      <c r="U3456" s="781">
        <f>VLOOKUP(C3456,METADATA!$A$5:$H$29,IF(E3456="HI",2,IF(E3456="LO",6,10))+IF(S3456=1,2,IF(D3456=7,1,(IF(WEEKDAY(B3456)=1,2,IF(WEEKDAY(B3456)=7,1,0))))))</f>
        <v>2</v>
      </c>
    </row>
    <row r="3457" spans="2:21" ht="13.95" customHeight="1" x14ac:dyDescent="0.25">
      <c r="B3457" s="784">
        <f t="shared" si="161"/>
        <v>45526</v>
      </c>
      <c r="C3457" s="785">
        <v>21</v>
      </c>
      <c r="D3457" s="786">
        <f>IFERROR((INDEX(METADATA!$T$2:$T$20,MATCH(B3457,METADATA!$S$2:$S$20,0))),0)</f>
        <v>0</v>
      </c>
      <c r="E3457" s="785" t="str">
        <f t="shared" si="159"/>
        <v>HI</v>
      </c>
      <c r="F3457" s="786">
        <f>VLOOKUP(C3457,METADATA!$A$5:$H$29,IF(E3457="HI",2,IF(E3457="LO",6,10))+IF(D3457=1,2,IF(D3457=7,1,(IF(WEEKDAY(B3457)=1,2,IF(WEEKDAY(B3457)=7,1,0))))))</f>
        <v>2</v>
      </c>
      <c r="G3457" s="786">
        <f>VLOOKUP(C3457,METADATA!$J$5:$Q$29,IF(E3457="HI",2,IF(E3457="LO",6,10))+IF(D3457=1,2,IF(D3457=7,1,(IF(WEEKDAY(B3457)=1,2,IF(WEEKDAY(B3457)=7,1,0))))))</f>
        <v>2</v>
      </c>
      <c r="H3457" s="787">
        <v>12173.75</v>
      </c>
      <c r="I3457" s="788">
        <v>4300.4799194335938</v>
      </c>
      <c r="K3457" s="795">
        <v>0</v>
      </c>
      <c r="M3457" s="798">
        <f t="shared" si="160"/>
        <v>12911.015320258572</v>
      </c>
      <c r="N3457" s="303"/>
      <c r="S3457" s="786">
        <v>0</v>
      </c>
      <c r="T3457" s="781">
        <f>VLOOKUP(C3457,METADATA!$J$5:$Q$29,IF(E3457="HI",2,IF(E3457="LO",6,10))+IF(S3457=1,2,IF(D3457=7,1,(IF(WEEKDAY(B3457)=1,2,IF(WEEKDAY(B3457)=7,1,0))))))</f>
        <v>2</v>
      </c>
      <c r="U3457" s="781">
        <f>VLOOKUP(C3457,METADATA!$A$5:$H$29,IF(E3457="HI",2,IF(E3457="LO",6,10))+IF(S3457=1,2,IF(D3457=7,1,(IF(WEEKDAY(B3457)=1,2,IF(WEEKDAY(B3457)=7,1,0))))))</f>
        <v>2</v>
      </c>
    </row>
    <row r="3458" spans="2:21" ht="13.95" customHeight="1" x14ac:dyDescent="0.25">
      <c r="B3458" s="784">
        <f t="shared" si="161"/>
        <v>45526</v>
      </c>
      <c r="C3458" s="785">
        <v>22</v>
      </c>
      <c r="D3458" s="786">
        <f>IFERROR((INDEX(METADATA!$T$2:$T$20,MATCH(B3458,METADATA!$S$2:$S$20,0))),0)</f>
        <v>0</v>
      </c>
      <c r="E3458" s="785" t="str">
        <f t="shared" si="159"/>
        <v>HI</v>
      </c>
      <c r="F3458" s="786">
        <f>VLOOKUP(C3458,METADATA!$A$5:$H$29,IF(E3458="HI",2,IF(E3458="LO",6,10))+IF(D3458=1,2,IF(D3458=7,1,(IF(WEEKDAY(B3458)=1,2,IF(WEEKDAY(B3458)=7,1,0))))))</f>
        <v>3</v>
      </c>
      <c r="G3458" s="786">
        <f>VLOOKUP(C3458,METADATA!$J$5:$Q$29,IF(E3458="HI",2,IF(E3458="LO",6,10))+IF(D3458=1,2,IF(D3458=7,1,(IF(WEEKDAY(B3458)=1,2,IF(WEEKDAY(B3458)=7,1,0))))))</f>
        <v>3</v>
      </c>
      <c r="H3458" s="787">
        <v>10742.5</v>
      </c>
      <c r="I3458" s="788">
        <v>4315.4824523925781</v>
      </c>
      <c r="K3458" s="795">
        <v>0</v>
      </c>
      <c r="M3458" s="798">
        <f t="shared" si="160"/>
        <v>11576.90351721514</v>
      </c>
      <c r="N3458" s="303"/>
      <c r="S3458" s="786">
        <v>0</v>
      </c>
      <c r="T3458" s="781">
        <f>VLOOKUP(C3458,METADATA!$J$5:$Q$29,IF(E3458="HI",2,IF(E3458="LO",6,10))+IF(S3458=1,2,IF(D3458=7,1,(IF(WEEKDAY(B3458)=1,2,IF(WEEKDAY(B3458)=7,1,0))))))</f>
        <v>3</v>
      </c>
      <c r="U3458" s="781">
        <f>VLOOKUP(C3458,METADATA!$A$5:$H$29,IF(E3458="HI",2,IF(E3458="LO",6,10))+IF(S3458=1,2,IF(D3458=7,1,(IF(WEEKDAY(B3458)=1,2,IF(WEEKDAY(B3458)=7,1,0))))))</f>
        <v>3</v>
      </c>
    </row>
    <row r="3459" spans="2:21" ht="13.95" customHeight="1" x14ac:dyDescent="0.25">
      <c r="B3459" s="784">
        <f t="shared" si="161"/>
        <v>45526</v>
      </c>
      <c r="C3459" s="785">
        <v>23</v>
      </c>
      <c r="D3459" s="786">
        <f>IFERROR((INDEX(METADATA!$T$2:$T$20,MATCH(B3459,METADATA!$S$2:$S$20,0))),0)</f>
        <v>0</v>
      </c>
      <c r="E3459" s="785" t="str">
        <f t="shared" si="159"/>
        <v>HI</v>
      </c>
      <c r="F3459" s="786">
        <f>VLOOKUP(C3459,METADATA!$A$5:$H$29,IF(E3459="HI",2,IF(E3459="LO",6,10))+IF(D3459=1,2,IF(D3459=7,1,(IF(WEEKDAY(B3459)=1,2,IF(WEEKDAY(B3459)=7,1,0))))))</f>
        <v>3</v>
      </c>
      <c r="G3459" s="786">
        <f>VLOOKUP(C3459,METADATA!$J$5:$Q$29,IF(E3459="HI",2,IF(E3459="LO",6,10))+IF(D3459=1,2,IF(D3459=7,1,(IF(WEEKDAY(B3459)=1,2,IF(WEEKDAY(B3459)=7,1,0))))))</f>
        <v>3</v>
      </c>
      <c r="H3459" s="787">
        <v>9458.5</v>
      </c>
      <c r="I3459" s="788">
        <v>4320.705078125</v>
      </c>
      <c r="K3459" s="795">
        <v>0</v>
      </c>
      <c r="M3459" s="798">
        <f t="shared" si="160"/>
        <v>10398.640037145971</v>
      </c>
      <c r="N3459" s="303"/>
      <c r="S3459" s="786">
        <v>0</v>
      </c>
      <c r="T3459" s="781">
        <f>VLOOKUP(C3459,METADATA!$J$5:$Q$29,IF(E3459="HI",2,IF(E3459="LO",6,10))+IF(S3459=1,2,IF(D3459=7,1,(IF(WEEKDAY(B3459)=1,2,IF(WEEKDAY(B3459)=7,1,0))))))</f>
        <v>3</v>
      </c>
      <c r="U3459" s="781">
        <f>VLOOKUP(C3459,METADATA!$A$5:$H$29,IF(E3459="HI",2,IF(E3459="LO",6,10))+IF(S3459=1,2,IF(D3459=7,1,(IF(WEEKDAY(B3459)=1,2,IF(WEEKDAY(B3459)=7,1,0))))))</f>
        <v>3</v>
      </c>
    </row>
    <row r="3460" spans="2:21" ht="13.95" customHeight="1" x14ac:dyDescent="0.25">
      <c r="B3460" s="784">
        <f t="shared" si="161"/>
        <v>45527</v>
      </c>
      <c r="C3460" s="785">
        <v>0</v>
      </c>
      <c r="D3460" s="786">
        <f>IFERROR((INDEX(METADATA!$T$2:$T$20,MATCH(B3460,METADATA!$S$2:$S$20,0))),0)</f>
        <v>0</v>
      </c>
      <c r="E3460" s="785" t="str">
        <f t="shared" ref="E3460:E3523" si="162">IF(B3460="","",IF(AND(MONTH(B3460)&gt;=MONTH($AA$9),MONTH(B3460)&lt;=MONTH($AA$11)),"HI","LO"))</f>
        <v>HI</v>
      </c>
      <c r="F3460" s="786">
        <f>VLOOKUP(C3460,METADATA!$A$5:$H$29,IF(E3460="HI",2,IF(E3460="LO",6,10))+IF(D3460=1,2,IF(D3460=7,1,(IF(WEEKDAY(B3460)=1,2,IF(WEEKDAY(B3460)=7,1,0))))))</f>
        <v>3</v>
      </c>
      <c r="G3460" s="786">
        <f>VLOOKUP(C3460,METADATA!$J$5:$Q$29,IF(E3460="HI",2,IF(E3460="LO",6,10))+IF(D3460=1,2,IF(D3460=7,1,(IF(WEEKDAY(B3460)=1,2,IF(WEEKDAY(B3460)=7,1,0))))))</f>
        <v>3</v>
      </c>
      <c r="H3460" s="787">
        <v>8949.75</v>
      </c>
      <c r="I3460" s="788">
        <v>4168.1700134277344</v>
      </c>
      <c r="K3460" s="795">
        <v>0</v>
      </c>
      <c r="M3460" s="798">
        <f t="shared" ref="M3460:M3523" si="163">SQRT(H3460^2+I3460^2)</f>
        <v>9872.7739933282246</v>
      </c>
      <c r="N3460" s="303"/>
      <c r="S3460" s="786">
        <v>0</v>
      </c>
      <c r="T3460" s="781">
        <f>VLOOKUP(C3460,METADATA!$J$5:$Q$29,IF(E3460="HI",2,IF(E3460="LO",6,10))+IF(S3460=1,2,IF(D3460=7,1,(IF(WEEKDAY(B3460)=1,2,IF(WEEKDAY(B3460)=7,1,0))))))</f>
        <v>3</v>
      </c>
      <c r="U3460" s="781">
        <f>VLOOKUP(C3460,METADATA!$A$5:$H$29,IF(E3460="HI",2,IF(E3460="LO",6,10))+IF(S3460=1,2,IF(D3460=7,1,(IF(WEEKDAY(B3460)=1,2,IF(WEEKDAY(B3460)=7,1,0))))))</f>
        <v>3</v>
      </c>
    </row>
    <row r="3461" spans="2:21" ht="13.95" customHeight="1" x14ac:dyDescent="0.25">
      <c r="B3461" s="784">
        <f t="shared" si="161"/>
        <v>45527</v>
      </c>
      <c r="C3461" s="785">
        <v>1</v>
      </c>
      <c r="D3461" s="786">
        <f>IFERROR((INDEX(METADATA!$T$2:$T$20,MATCH(B3461,METADATA!$S$2:$S$20,0))),0)</f>
        <v>0</v>
      </c>
      <c r="E3461" s="785" t="str">
        <f t="shared" si="162"/>
        <v>HI</v>
      </c>
      <c r="F3461" s="786">
        <f>VLOOKUP(C3461,METADATA!$A$5:$H$29,IF(E3461="HI",2,IF(E3461="LO",6,10))+IF(D3461=1,2,IF(D3461=7,1,(IF(WEEKDAY(B3461)=1,2,IF(WEEKDAY(B3461)=7,1,0))))))</f>
        <v>3</v>
      </c>
      <c r="G3461" s="786">
        <f>VLOOKUP(C3461,METADATA!$J$5:$Q$29,IF(E3461="HI",2,IF(E3461="LO",6,10))+IF(D3461=1,2,IF(D3461=7,1,(IF(WEEKDAY(B3461)=1,2,IF(WEEKDAY(B3461)=7,1,0))))))</f>
        <v>3</v>
      </c>
      <c r="H3461" s="787">
        <v>8343.75</v>
      </c>
      <c r="I3461" s="788">
        <v>4010.3899536132813</v>
      </c>
      <c r="K3461" s="795">
        <v>0</v>
      </c>
      <c r="M3461" s="798">
        <f t="shared" si="163"/>
        <v>9257.504612072431</v>
      </c>
      <c r="N3461" s="303"/>
      <c r="S3461" s="786">
        <v>0</v>
      </c>
      <c r="T3461" s="781">
        <f>VLOOKUP(C3461,METADATA!$J$5:$Q$29,IF(E3461="HI",2,IF(E3461="LO",6,10))+IF(S3461=1,2,IF(D3461=7,1,(IF(WEEKDAY(B3461)=1,2,IF(WEEKDAY(B3461)=7,1,0))))))</f>
        <v>3</v>
      </c>
      <c r="U3461" s="781">
        <f>VLOOKUP(C3461,METADATA!$A$5:$H$29,IF(E3461="HI",2,IF(E3461="LO",6,10))+IF(S3461=1,2,IF(D3461=7,1,(IF(WEEKDAY(B3461)=1,2,IF(WEEKDAY(B3461)=7,1,0))))))</f>
        <v>3</v>
      </c>
    </row>
    <row r="3462" spans="2:21" ht="13.95" customHeight="1" x14ac:dyDescent="0.25">
      <c r="B3462" s="784">
        <f t="shared" si="161"/>
        <v>45527</v>
      </c>
      <c r="C3462" s="785">
        <v>2</v>
      </c>
      <c r="D3462" s="786">
        <f>IFERROR((INDEX(METADATA!$T$2:$T$20,MATCH(B3462,METADATA!$S$2:$S$20,0))),0)</f>
        <v>0</v>
      </c>
      <c r="E3462" s="785" t="str">
        <f t="shared" si="162"/>
        <v>HI</v>
      </c>
      <c r="F3462" s="786">
        <f>VLOOKUP(C3462,METADATA!$A$5:$H$29,IF(E3462="HI",2,IF(E3462="LO",6,10))+IF(D3462=1,2,IF(D3462=7,1,(IF(WEEKDAY(B3462)=1,2,IF(WEEKDAY(B3462)=7,1,0))))))</f>
        <v>3</v>
      </c>
      <c r="G3462" s="786">
        <f>VLOOKUP(C3462,METADATA!$J$5:$Q$29,IF(E3462="HI",2,IF(E3462="LO",6,10))+IF(D3462=1,2,IF(D3462=7,1,(IF(WEEKDAY(B3462)=1,2,IF(WEEKDAY(B3462)=7,1,0))))))</f>
        <v>3</v>
      </c>
      <c r="H3462" s="787">
        <v>8572</v>
      </c>
      <c r="I3462" s="788">
        <v>3876.9500427246094</v>
      </c>
      <c r="K3462" s="795">
        <v>0</v>
      </c>
      <c r="M3462" s="798">
        <f t="shared" si="163"/>
        <v>9407.9713878063194</v>
      </c>
      <c r="N3462" s="303"/>
      <c r="S3462" s="786">
        <v>0</v>
      </c>
      <c r="T3462" s="781">
        <f>VLOOKUP(C3462,METADATA!$J$5:$Q$29,IF(E3462="HI",2,IF(E3462="LO",6,10))+IF(S3462=1,2,IF(D3462=7,1,(IF(WEEKDAY(B3462)=1,2,IF(WEEKDAY(B3462)=7,1,0))))))</f>
        <v>3</v>
      </c>
      <c r="U3462" s="781">
        <f>VLOOKUP(C3462,METADATA!$A$5:$H$29,IF(E3462="HI",2,IF(E3462="LO",6,10))+IF(S3462=1,2,IF(D3462=7,1,(IF(WEEKDAY(B3462)=1,2,IF(WEEKDAY(B3462)=7,1,0))))))</f>
        <v>3</v>
      </c>
    </row>
    <row r="3463" spans="2:21" ht="13.95" customHeight="1" x14ac:dyDescent="0.25">
      <c r="B3463" s="784">
        <f t="shared" si="161"/>
        <v>45527</v>
      </c>
      <c r="C3463" s="785">
        <v>3</v>
      </c>
      <c r="D3463" s="786">
        <f>IFERROR((INDEX(METADATA!$T$2:$T$20,MATCH(B3463,METADATA!$S$2:$S$20,0))),0)</f>
        <v>0</v>
      </c>
      <c r="E3463" s="785" t="str">
        <f t="shared" si="162"/>
        <v>HI</v>
      </c>
      <c r="F3463" s="786">
        <f>VLOOKUP(C3463,METADATA!$A$5:$H$29,IF(E3463="HI",2,IF(E3463="LO",6,10))+IF(D3463=1,2,IF(D3463=7,1,(IF(WEEKDAY(B3463)=1,2,IF(WEEKDAY(B3463)=7,1,0))))))</f>
        <v>3</v>
      </c>
      <c r="G3463" s="786">
        <f>VLOOKUP(C3463,METADATA!$J$5:$Q$29,IF(E3463="HI",2,IF(E3463="LO",6,10))+IF(D3463=1,2,IF(D3463=7,1,(IF(WEEKDAY(B3463)=1,2,IF(WEEKDAY(B3463)=7,1,0))))))</f>
        <v>3</v>
      </c>
      <c r="H3463" s="787">
        <v>8717.75</v>
      </c>
      <c r="I3463" s="788">
        <v>4162.6349487304688</v>
      </c>
      <c r="K3463" s="795">
        <v>0</v>
      </c>
      <c r="M3463" s="798">
        <f t="shared" si="163"/>
        <v>9660.5742468495264</v>
      </c>
      <c r="N3463" s="303"/>
      <c r="S3463" s="786">
        <v>0</v>
      </c>
      <c r="T3463" s="781">
        <f>VLOOKUP(C3463,METADATA!$J$5:$Q$29,IF(E3463="HI",2,IF(E3463="LO",6,10))+IF(S3463=1,2,IF(D3463=7,1,(IF(WEEKDAY(B3463)=1,2,IF(WEEKDAY(B3463)=7,1,0))))))</f>
        <v>3</v>
      </c>
      <c r="U3463" s="781">
        <f>VLOOKUP(C3463,METADATA!$A$5:$H$29,IF(E3463="HI",2,IF(E3463="LO",6,10))+IF(S3463=1,2,IF(D3463=7,1,(IF(WEEKDAY(B3463)=1,2,IF(WEEKDAY(B3463)=7,1,0))))))</f>
        <v>3</v>
      </c>
    </row>
    <row r="3464" spans="2:21" ht="13.95" customHeight="1" x14ac:dyDescent="0.25">
      <c r="B3464" s="784">
        <f t="shared" si="161"/>
        <v>45527</v>
      </c>
      <c r="C3464" s="785">
        <v>4</v>
      </c>
      <c r="D3464" s="786">
        <f>IFERROR((INDEX(METADATA!$T$2:$T$20,MATCH(B3464,METADATA!$S$2:$S$20,0))),0)</f>
        <v>0</v>
      </c>
      <c r="E3464" s="785" t="str">
        <f t="shared" si="162"/>
        <v>HI</v>
      </c>
      <c r="F3464" s="786">
        <f>VLOOKUP(C3464,METADATA!$A$5:$H$29,IF(E3464="HI",2,IF(E3464="LO",6,10))+IF(D3464=1,2,IF(D3464=7,1,(IF(WEEKDAY(B3464)=1,2,IF(WEEKDAY(B3464)=7,1,0))))))</f>
        <v>3</v>
      </c>
      <c r="G3464" s="786">
        <f>VLOOKUP(C3464,METADATA!$J$5:$Q$29,IF(E3464="HI",2,IF(E3464="LO",6,10))+IF(D3464=1,2,IF(D3464=7,1,(IF(WEEKDAY(B3464)=1,2,IF(WEEKDAY(B3464)=7,1,0))))))</f>
        <v>3</v>
      </c>
      <c r="H3464" s="787">
        <v>9381.25</v>
      </c>
      <c r="I3464" s="788">
        <v>4120.8549499511719</v>
      </c>
      <c r="K3464" s="795">
        <v>0</v>
      </c>
      <c r="M3464" s="798">
        <f t="shared" si="163"/>
        <v>10246.428503680541</v>
      </c>
      <c r="N3464" s="303"/>
      <c r="S3464" s="786">
        <v>0</v>
      </c>
      <c r="T3464" s="781">
        <f>VLOOKUP(C3464,METADATA!$J$5:$Q$29,IF(E3464="HI",2,IF(E3464="LO",6,10))+IF(S3464=1,2,IF(D3464=7,1,(IF(WEEKDAY(B3464)=1,2,IF(WEEKDAY(B3464)=7,1,0))))))</f>
        <v>3</v>
      </c>
      <c r="U3464" s="781">
        <f>VLOOKUP(C3464,METADATA!$A$5:$H$29,IF(E3464="HI",2,IF(E3464="LO",6,10))+IF(S3464=1,2,IF(D3464=7,1,(IF(WEEKDAY(B3464)=1,2,IF(WEEKDAY(B3464)=7,1,0))))))</f>
        <v>3</v>
      </c>
    </row>
    <row r="3465" spans="2:21" ht="13.95" customHeight="1" x14ac:dyDescent="0.25">
      <c r="B3465" s="784">
        <f t="shared" si="161"/>
        <v>45527</v>
      </c>
      <c r="C3465" s="785">
        <v>5</v>
      </c>
      <c r="D3465" s="786">
        <f>IFERROR((INDEX(METADATA!$T$2:$T$20,MATCH(B3465,METADATA!$S$2:$S$20,0))),0)</f>
        <v>0</v>
      </c>
      <c r="E3465" s="785" t="str">
        <f t="shared" si="162"/>
        <v>HI</v>
      </c>
      <c r="F3465" s="786">
        <f>VLOOKUP(C3465,METADATA!$A$5:$H$29,IF(E3465="HI",2,IF(E3465="LO",6,10))+IF(D3465=1,2,IF(D3465=7,1,(IF(WEEKDAY(B3465)=1,2,IF(WEEKDAY(B3465)=7,1,0))))))</f>
        <v>3</v>
      </c>
      <c r="G3465" s="786">
        <f>VLOOKUP(C3465,METADATA!$J$5:$Q$29,IF(E3465="HI",2,IF(E3465="LO",6,10))+IF(D3465=1,2,IF(D3465=7,1,(IF(WEEKDAY(B3465)=1,2,IF(WEEKDAY(B3465)=7,1,0))))))</f>
        <v>3</v>
      </c>
      <c r="H3465" s="787">
        <v>10835.25</v>
      </c>
      <c r="I3465" s="788">
        <v>4240.3549499511719</v>
      </c>
      <c r="K3465" s="795">
        <v>870.51250000000005</v>
      </c>
      <c r="M3465" s="798">
        <f t="shared" si="163"/>
        <v>11635.430918710119</v>
      </c>
      <c r="N3465" s="303"/>
      <c r="S3465" s="786">
        <v>0</v>
      </c>
      <c r="T3465" s="781">
        <f>VLOOKUP(C3465,METADATA!$J$5:$Q$29,IF(E3465="HI",2,IF(E3465="LO",6,10))+IF(S3465=1,2,IF(D3465=7,1,(IF(WEEKDAY(B3465)=1,2,IF(WEEKDAY(B3465)=7,1,0))))))</f>
        <v>3</v>
      </c>
      <c r="U3465" s="781">
        <f>VLOOKUP(C3465,METADATA!$A$5:$H$29,IF(E3465="HI",2,IF(E3465="LO",6,10))+IF(S3465=1,2,IF(D3465=7,1,(IF(WEEKDAY(B3465)=1,2,IF(WEEKDAY(B3465)=7,1,0))))))</f>
        <v>3</v>
      </c>
    </row>
    <row r="3466" spans="2:21" ht="13.95" customHeight="1" x14ac:dyDescent="0.25">
      <c r="B3466" s="784">
        <f t="shared" si="161"/>
        <v>45527</v>
      </c>
      <c r="C3466" s="785">
        <v>6</v>
      </c>
      <c r="D3466" s="786">
        <f>IFERROR((INDEX(METADATA!$T$2:$T$20,MATCH(B3466,METADATA!$S$2:$S$20,0))),0)</f>
        <v>0</v>
      </c>
      <c r="E3466" s="785" t="str">
        <f t="shared" si="162"/>
        <v>HI</v>
      </c>
      <c r="F3466" s="786">
        <f>VLOOKUP(C3466,METADATA!$A$5:$H$29,IF(E3466="HI",2,IF(E3466="LO",6,10))+IF(D3466=1,2,IF(D3466=7,1,(IF(WEEKDAY(B3466)=1,2,IF(WEEKDAY(B3466)=7,1,0))))))</f>
        <v>1</v>
      </c>
      <c r="G3466" s="786">
        <f>VLOOKUP(C3466,METADATA!$J$5:$Q$29,IF(E3466="HI",2,IF(E3466="LO",6,10))+IF(D3466=1,2,IF(D3466=7,1,(IF(WEEKDAY(B3466)=1,2,IF(WEEKDAY(B3466)=7,1,0))))))</f>
        <v>1</v>
      </c>
      <c r="H3466" s="787">
        <v>12619</v>
      </c>
      <c r="I3466" s="788">
        <v>4086.132568359375</v>
      </c>
      <c r="K3466" s="795">
        <v>865.8125</v>
      </c>
      <c r="M3466" s="798">
        <f t="shared" si="163"/>
        <v>13264.073294663565</v>
      </c>
      <c r="N3466" s="303"/>
      <c r="S3466" s="786">
        <v>0</v>
      </c>
      <c r="T3466" s="781">
        <f>VLOOKUP(C3466,METADATA!$J$5:$Q$29,IF(E3466="HI",2,IF(E3466="LO",6,10))+IF(S3466=1,2,IF(D3466=7,1,(IF(WEEKDAY(B3466)=1,2,IF(WEEKDAY(B3466)=7,1,0))))))</f>
        <v>1</v>
      </c>
      <c r="U3466" s="781">
        <f>VLOOKUP(C3466,METADATA!$A$5:$H$29,IF(E3466="HI",2,IF(E3466="LO",6,10))+IF(S3466=1,2,IF(D3466=7,1,(IF(WEEKDAY(B3466)=1,2,IF(WEEKDAY(B3466)=7,1,0))))))</f>
        <v>1</v>
      </c>
    </row>
    <row r="3467" spans="2:21" ht="13.95" customHeight="1" x14ac:dyDescent="0.25">
      <c r="B3467" s="784">
        <f t="shared" si="161"/>
        <v>45527</v>
      </c>
      <c r="C3467" s="785">
        <v>7</v>
      </c>
      <c r="D3467" s="786">
        <f>IFERROR((INDEX(METADATA!$T$2:$T$20,MATCH(B3467,METADATA!$S$2:$S$20,0))),0)</f>
        <v>0</v>
      </c>
      <c r="E3467" s="785" t="str">
        <f t="shared" si="162"/>
        <v>HI</v>
      </c>
      <c r="F3467" s="786">
        <f>VLOOKUP(C3467,METADATA!$A$5:$H$29,IF(E3467="HI",2,IF(E3467="LO",6,10))+IF(D3467=1,2,IF(D3467=7,1,(IF(WEEKDAY(B3467)=1,2,IF(WEEKDAY(B3467)=7,1,0))))))</f>
        <v>1</v>
      </c>
      <c r="G3467" s="786">
        <f>VLOOKUP(C3467,METADATA!$J$5:$Q$29,IF(E3467="HI",2,IF(E3467="LO",6,10))+IF(D3467=1,2,IF(D3467=7,1,(IF(WEEKDAY(B3467)=1,2,IF(WEEKDAY(B3467)=7,1,0))))))</f>
        <v>1</v>
      </c>
      <c r="H3467" s="787">
        <v>13305</v>
      </c>
      <c r="I3467" s="788">
        <v>4111.3924560546875</v>
      </c>
      <c r="K3467" s="795">
        <v>834.63750000000005</v>
      </c>
      <c r="M3467" s="798">
        <f t="shared" si="163"/>
        <v>13925.752149442535</v>
      </c>
      <c r="N3467" s="303"/>
      <c r="S3467" s="786">
        <v>0</v>
      </c>
      <c r="T3467" s="781">
        <f>VLOOKUP(C3467,METADATA!$J$5:$Q$29,IF(E3467="HI",2,IF(E3467="LO",6,10))+IF(S3467=1,2,IF(D3467=7,1,(IF(WEEKDAY(B3467)=1,2,IF(WEEKDAY(B3467)=7,1,0))))))</f>
        <v>1</v>
      </c>
      <c r="U3467" s="781">
        <f>VLOOKUP(C3467,METADATA!$A$5:$H$29,IF(E3467="HI",2,IF(E3467="LO",6,10))+IF(S3467=1,2,IF(D3467=7,1,(IF(WEEKDAY(B3467)=1,2,IF(WEEKDAY(B3467)=7,1,0))))))</f>
        <v>1</v>
      </c>
    </row>
    <row r="3468" spans="2:21" ht="13.95" customHeight="1" x14ac:dyDescent="0.25">
      <c r="B3468" s="784">
        <f t="shared" si="161"/>
        <v>45527</v>
      </c>
      <c r="C3468" s="785">
        <v>8</v>
      </c>
      <c r="D3468" s="786">
        <f>IFERROR((INDEX(METADATA!$T$2:$T$20,MATCH(B3468,METADATA!$S$2:$S$20,0))),0)</f>
        <v>0</v>
      </c>
      <c r="E3468" s="785" t="str">
        <f t="shared" si="162"/>
        <v>HI</v>
      </c>
      <c r="F3468" s="786">
        <f>VLOOKUP(C3468,METADATA!$A$5:$H$29,IF(E3468="HI",2,IF(E3468="LO",6,10))+IF(D3468=1,2,IF(D3468=7,1,(IF(WEEKDAY(B3468)=1,2,IF(WEEKDAY(B3468)=7,1,0))))))</f>
        <v>2</v>
      </c>
      <c r="G3468" s="786">
        <f>VLOOKUP(C3468,METADATA!$J$5:$Q$29,IF(E3468="HI",2,IF(E3468="LO",6,10))+IF(D3468=1,2,IF(D3468=7,1,(IF(WEEKDAY(B3468)=1,2,IF(WEEKDAY(B3468)=7,1,0))))))</f>
        <v>1</v>
      </c>
      <c r="H3468" s="787">
        <v>14879.25</v>
      </c>
      <c r="I3468" s="788">
        <v>4398.1650695800781</v>
      </c>
      <c r="K3468" s="795">
        <v>847.33749999999998</v>
      </c>
      <c r="M3468" s="798">
        <f t="shared" si="163"/>
        <v>15515.667453956801</v>
      </c>
      <c r="N3468" s="303"/>
      <c r="S3468" s="786">
        <v>0</v>
      </c>
      <c r="T3468" s="781">
        <f>VLOOKUP(C3468,METADATA!$J$5:$Q$29,IF(E3468="HI",2,IF(E3468="LO",6,10))+IF(S3468=1,2,IF(D3468=7,1,(IF(WEEKDAY(B3468)=1,2,IF(WEEKDAY(B3468)=7,1,0))))))</f>
        <v>1</v>
      </c>
      <c r="U3468" s="781">
        <f>VLOOKUP(C3468,METADATA!$A$5:$H$29,IF(E3468="HI",2,IF(E3468="LO",6,10))+IF(S3468=1,2,IF(D3468=7,1,(IF(WEEKDAY(B3468)=1,2,IF(WEEKDAY(B3468)=7,1,0))))))</f>
        <v>2</v>
      </c>
    </row>
    <row r="3469" spans="2:21" ht="13.95" customHeight="1" x14ac:dyDescent="0.25">
      <c r="B3469" s="784">
        <f t="shared" si="161"/>
        <v>45527</v>
      </c>
      <c r="C3469" s="785">
        <v>9</v>
      </c>
      <c r="D3469" s="786">
        <f>IFERROR((INDEX(METADATA!$T$2:$T$20,MATCH(B3469,METADATA!$S$2:$S$20,0))),0)</f>
        <v>0</v>
      </c>
      <c r="E3469" s="785" t="str">
        <f t="shared" si="162"/>
        <v>HI</v>
      </c>
      <c r="F3469" s="786">
        <f>VLOOKUP(C3469,METADATA!$A$5:$H$29,IF(E3469="HI",2,IF(E3469="LO",6,10))+IF(D3469=1,2,IF(D3469=7,1,(IF(WEEKDAY(B3469)=1,2,IF(WEEKDAY(B3469)=7,1,0))))))</f>
        <v>2</v>
      </c>
      <c r="G3469" s="786">
        <f>VLOOKUP(C3469,METADATA!$J$5:$Q$29,IF(E3469="HI",2,IF(E3469="LO",6,10))+IF(D3469=1,2,IF(D3469=7,1,(IF(WEEKDAY(B3469)=1,2,IF(WEEKDAY(B3469)=7,1,0))))))</f>
        <v>2</v>
      </c>
      <c r="H3469" s="787">
        <v>15503.25</v>
      </c>
      <c r="I3469" s="788">
        <v>4661.4224548339844</v>
      </c>
      <c r="K3469" s="795">
        <v>851.61249999999995</v>
      </c>
      <c r="M3469" s="798">
        <f t="shared" si="163"/>
        <v>16188.873335255004</v>
      </c>
      <c r="N3469" s="303"/>
      <c r="S3469" s="786">
        <v>0</v>
      </c>
      <c r="T3469" s="781">
        <f>VLOOKUP(C3469,METADATA!$J$5:$Q$29,IF(E3469="HI",2,IF(E3469="LO",6,10))+IF(S3469=1,2,IF(D3469=7,1,(IF(WEEKDAY(B3469)=1,2,IF(WEEKDAY(B3469)=7,1,0))))))</f>
        <v>2</v>
      </c>
      <c r="U3469" s="781">
        <f>VLOOKUP(C3469,METADATA!$A$5:$H$29,IF(E3469="HI",2,IF(E3469="LO",6,10))+IF(S3469=1,2,IF(D3469=7,1,(IF(WEEKDAY(B3469)=1,2,IF(WEEKDAY(B3469)=7,1,0))))))</f>
        <v>2</v>
      </c>
    </row>
    <row r="3470" spans="2:21" ht="13.95" customHeight="1" x14ac:dyDescent="0.25">
      <c r="B3470" s="784">
        <f t="shared" si="161"/>
        <v>45527</v>
      </c>
      <c r="C3470" s="785">
        <v>10</v>
      </c>
      <c r="D3470" s="786">
        <f>IFERROR((INDEX(METADATA!$T$2:$T$20,MATCH(B3470,METADATA!$S$2:$S$20,0))),0)</f>
        <v>0</v>
      </c>
      <c r="E3470" s="785" t="str">
        <f t="shared" si="162"/>
        <v>HI</v>
      </c>
      <c r="F3470" s="786">
        <f>VLOOKUP(C3470,METADATA!$A$5:$H$29,IF(E3470="HI",2,IF(E3470="LO",6,10))+IF(D3470=1,2,IF(D3470=7,1,(IF(WEEKDAY(B3470)=1,2,IF(WEEKDAY(B3470)=7,1,0))))))</f>
        <v>2</v>
      </c>
      <c r="G3470" s="786">
        <f>VLOOKUP(C3470,METADATA!$J$5:$Q$29,IF(E3470="HI",2,IF(E3470="LO",6,10))+IF(D3470=1,2,IF(D3470=7,1,(IF(WEEKDAY(B3470)=1,2,IF(WEEKDAY(B3470)=7,1,0))))))</f>
        <v>2</v>
      </c>
      <c r="H3470" s="787">
        <v>15272.25</v>
      </c>
      <c r="I3470" s="788">
        <v>4902.2450256347656</v>
      </c>
      <c r="K3470" s="795">
        <v>856.5</v>
      </c>
      <c r="M3470" s="798">
        <f t="shared" si="163"/>
        <v>16039.751443019957</v>
      </c>
      <c r="N3470" s="303"/>
      <c r="S3470" s="786">
        <v>0</v>
      </c>
      <c r="T3470" s="781">
        <f>VLOOKUP(C3470,METADATA!$J$5:$Q$29,IF(E3470="HI",2,IF(E3470="LO",6,10))+IF(S3470=1,2,IF(D3470=7,1,(IF(WEEKDAY(B3470)=1,2,IF(WEEKDAY(B3470)=7,1,0))))))</f>
        <v>2</v>
      </c>
      <c r="U3470" s="781">
        <f>VLOOKUP(C3470,METADATA!$A$5:$H$29,IF(E3470="HI",2,IF(E3470="LO",6,10))+IF(S3470=1,2,IF(D3470=7,1,(IF(WEEKDAY(B3470)=1,2,IF(WEEKDAY(B3470)=7,1,0))))))</f>
        <v>2</v>
      </c>
    </row>
    <row r="3471" spans="2:21" ht="13.95" customHeight="1" x14ac:dyDescent="0.25">
      <c r="B3471" s="784">
        <f t="shared" si="161"/>
        <v>45527</v>
      </c>
      <c r="C3471" s="785">
        <v>11</v>
      </c>
      <c r="D3471" s="786">
        <f>IFERROR((INDEX(METADATA!$T$2:$T$20,MATCH(B3471,METADATA!$S$2:$S$20,0))),0)</f>
        <v>0</v>
      </c>
      <c r="E3471" s="785" t="str">
        <f t="shared" si="162"/>
        <v>HI</v>
      </c>
      <c r="F3471" s="786">
        <f>VLOOKUP(C3471,METADATA!$A$5:$H$29,IF(E3471="HI",2,IF(E3471="LO",6,10))+IF(D3471=1,2,IF(D3471=7,1,(IF(WEEKDAY(B3471)=1,2,IF(WEEKDAY(B3471)=7,1,0))))))</f>
        <v>2</v>
      </c>
      <c r="G3471" s="786">
        <f>VLOOKUP(C3471,METADATA!$J$5:$Q$29,IF(E3471="HI",2,IF(E3471="LO",6,10))+IF(D3471=1,2,IF(D3471=7,1,(IF(WEEKDAY(B3471)=1,2,IF(WEEKDAY(B3471)=7,1,0))))))</f>
        <v>2</v>
      </c>
      <c r="H3471" s="787">
        <v>15813.75</v>
      </c>
      <c r="I3471" s="788">
        <v>4804.66748046875</v>
      </c>
      <c r="K3471" s="795">
        <v>824.32500000000005</v>
      </c>
      <c r="M3471" s="798">
        <f t="shared" si="163"/>
        <v>16527.538191163676</v>
      </c>
      <c r="N3471" s="303"/>
      <c r="S3471" s="786">
        <v>0</v>
      </c>
      <c r="T3471" s="781">
        <f>VLOOKUP(C3471,METADATA!$J$5:$Q$29,IF(E3471="HI",2,IF(E3471="LO",6,10))+IF(S3471=1,2,IF(D3471=7,1,(IF(WEEKDAY(B3471)=1,2,IF(WEEKDAY(B3471)=7,1,0))))))</f>
        <v>2</v>
      </c>
      <c r="U3471" s="781">
        <f>VLOOKUP(C3471,METADATA!$A$5:$H$29,IF(E3471="HI",2,IF(E3471="LO",6,10))+IF(S3471=1,2,IF(D3471=7,1,(IF(WEEKDAY(B3471)=1,2,IF(WEEKDAY(B3471)=7,1,0))))))</f>
        <v>2</v>
      </c>
    </row>
    <row r="3472" spans="2:21" ht="13.95" customHeight="1" x14ac:dyDescent="0.25">
      <c r="B3472" s="784">
        <f t="shared" si="161"/>
        <v>45527</v>
      </c>
      <c r="C3472" s="785">
        <v>12</v>
      </c>
      <c r="D3472" s="786">
        <f>IFERROR((INDEX(METADATA!$T$2:$T$20,MATCH(B3472,METADATA!$S$2:$S$20,0))),0)</f>
        <v>0</v>
      </c>
      <c r="E3472" s="785" t="str">
        <f t="shared" si="162"/>
        <v>HI</v>
      </c>
      <c r="F3472" s="786">
        <f>VLOOKUP(C3472,METADATA!$A$5:$H$29,IF(E3472="HI",2,IF(E3472="LO",6,10))+IF(D3472=1,2,IF(D3472=7,1,(IF(WEEKDAY(B3472)=1,2,IF(WEEKDAY(B3472)=7,1,0))))))</f>
        <v>2</v>
      </c>
      <c r="G3472" s="786">
        <f>VLOOKUP(C3472,METADATA!$J$5:$Q$29,IF(E3472="HI",2,IF(E3472="LO",6,10))+IF(D3472=1,2,IF(D3472=7,1,(IF(WEEKDAY(B3472)=1,2,IF(WEEKDAY(B3472)=7,1,0))))))</f>
        <v>2</v>
      </c>
      <c r="H3472" s="787">
        <v>15879</v>
      </c>
      <c r="I3472" s="788">
        <v>4536.0350341796875</v>
      </c>
      <c r="K3472" s="795">
        <v>882.73749999999995</v>
      </c>
      <c r="M3472" s="798">
        <f t="shared" si="163"/>
        <v>16514.18344427921</v>
      </c>
      <c r="N3472" s="303"/>
      <c r="S3472" s="786">
        <v>0</v>
      </c>
      <c r="T3472" s="781">
        <f>VLOOKUP(C3472,METADATA!$J$5:$Q$29,IF(E3472="HI",2,IF(E3472="LO",6,10))+IF(S3472=1,2,IF(D3472=7,1,(IF(WEEKDAY(B3472)=1,2,IF(WEEKDAY(B3472)=7,1,0))))))</f>
        <v>2</v>
      </c>
      <c r="U3472" s="781">
        <f>VLOOKUP(C3472,METADATA!$A$5:$H$29,IF(E3472="HI",2,IF(E3472="LO",6,10))+IF(S3472=1,2,IF(D3472=7,1,(IF(WEEKDAY(B3472)=1,2,IF(WEEKDAY(B3472)=7,1,0))))))</f>
        <v>2</v>
      </c>
    </row>
    <row r="3473" spans="2:21" ht="13.95" customHeight="1" x14ac:dyDescent="0.25">
      <c r="B3473" s="784">
        <f t="shared" si="161"/>
        <v>45527</v>
      </c>
      <c r="C3473" s="785">
        <v>13</v>
      </c>
      <c r="D3473" s="786">
        <f>IFERROR((INDEX(METADATA!$T$2:$T$20,MATCH(B3473,METADATA!$S$2:$S$20,0))),0)</f>
        <v>0</v>
      </c>
      <c r="E3473" s="785" t="str">
        <f t="shared" si="162"/>
        <v>HI</v>
      </c>
      <c r="F3473" s="786">
        <f>VLOOKUP(C3473,METADATA!$A$5:$H$29,IF(E3473="HI",2,IF(E3473="LO",6,10))+IF(D3473=1,2,IF(D3473=7,1,(IF(WEEKDAY(B3473)=1,2,IF(WEEKDAY(B3473)=7,1,0))))))</f>
        <v>2</v>
      </c>
      <c r="G3473" s="786">
        <f>VLOOKUP(C3473,METADATA!$J$5:$Q$29,IF(E3473="HI",2,IF(E3473="LO",6,10))+IF(D3473=1,2,IF(D3473=7,1,(IF(WEEKDAY(B3473)=1,2,IF(WEEKDAY(B3473)=7,1,0))))))</f>
        <v>2</v>
      </c>
      <c r="H3473" s="787">
        <v>15473.75</v>
      </c>
      <c r="I3473" s="788">
        <v>4792.6675109863281</v>
      </c>
      <c r="K3473" s="795">
        <v>909.3125</v>
      </c>
      <c r="M3473" s="798">
        <f t="shared" si="163"/>
        <v>16198.969131810947</v>
      </c>
      <c r="N3473" s="303"/>
      <c r="S3473" s="786">
        <v>0</v>
      </c>
      <c r="T3473" s="781">
        <f>VLOOKUP(C3473,METADATA!$J$5:$Q$29,IF(E3473="HI",2,IF(E3473="LO",6,10))+IF(S3473=1,2,IF(D3473=7,1,(IF(WEEKDAY(B3473)=1,2,IF(WEEKDAY(B3473)=7,1,0))))))</f>
        <v>2</v>
      </c>
      <c r="U3473" s="781">
        <f>VLOOKUP(C3473,METADATA!$A$5:$H$29,IF(E3473="HI",2,IF(E3473="LO",6,10))+IF(S3473=1,2,IF(D3473=7,1,(IF(WEEKDAY(B3473)=1,2,IF(WEEKDAY(B3473)=7,1,0))))))</f>
        <v>2</v>
      </c>
    </row>
    <row r="3474" spans="2:21" ht="13.95" customHeight="1" x14ac:dyDescent="0.25">
      <c r="B3474" s="784">
        <f t="shared" si="161"/>
        <v>45527</v>
      </c>
      <c r="C3474" s="785">
        <v>14</v>
      </c>
      <c r="D3474" s="786">
        <f>IFERROR((INDEX(METADATA!$T$2:$T$20,MATCH(B3474,METADATA!$S$2:$S$20,0))),0)</f>
        <v>0</v>
      </c>
      <c r="E3474" s="785" t="str">
        <f t="shared" si="162"/>
        <v>HI</v>
      </c>
      <c r="F3474" s="786">
        <f>VLOOKUP(C3474,METADATA!$A$5:$H$29,IF(E3474="HI",2,IF(E3474="LO",6,10))+IF(D3474=1,2,IF(D3474=7,1,(IF(WEEKDAY(B3474)=1,2,IF(WEEKDAY(B3474)=7,1,0))))))</f>
        <v>2</v>
      </c>
      <c r="G3474" s="786">
        <f>VLOOKUP(C3474,METADATA!$J$5:$Q$29,IF(E3474="HI",2,IF(E3474="LO",6,10))+IF(D3474=1,2,IF(D3474=7,1,(IF(WEEKDAY(B3474)=1,2,IF(WEEKDAY(B3474)=7,1,0))))))</f>
        <v>2</v>
      </c>
      <c r="H3474" s="787">
        <v>15440.25</v>
      </c>
      <c r="I3474" s="788">
        <v>4829.1349792480469</v>
      </c>
      <c r="K3474" s="795">
        <v>905.6</v>
      </c>
      <c r="M3474" s="798">
        <f t="shared" si="163"/>
        <v>16177.820147050004</v>
      </c>
      <c r="N3474" s="303"/>
      <c r="S3474" s="786">
        <v>0</v>
      </c>
      <c r="T3474" s="781">
        <f>VLOOKUP(C3474,METADATA!$J$5:$Q$29,IF(E3474="HI",2,IF(E3474="LO",6,10))+IF(S3474=1,2,IF(D3474=7,1,(IF(WEEKDAY(B3474)=1,2,IF(WEEKDAY(B3474)=7,1,0))))))</f>
        <v>2</v>
      </c>
      <c r="U3474" s="781">
        <f>VLOOKUP(C3474,METADATA!$A$5:$H$29,IF(E3474="HI",2,IF(E3474="LO",6,10))+IF(S3474=1,2,IF(D3474=7,1,(IF(WEEKDAY(B3474)=1,2,IF(WEEKDAY(B3474)=7,1,0))))))</f>
        <v>2</v>
      </c>
    </row>
    <row r="3475" spans="2:21" ht="13.95" customHeight="1" x14ac:dyDescent="0.25">
      <c r="B3475" s="784">
        <f t="shared" si="161"/>
        <v>45527</v>
      </c>
      <c r="C3475" s="785">
        <v>15</v>
      </c>
      <c r="D3475" s="786">
        <f>IFERROR((INDEX(METADATA!$T$2:$T$20,MATCH(B3475,METADATA!$S$2:$S$20,0))),0)</f>
        <v>0</v>
      </c>
      <c r="E3475" s="785" t="str">
        <f t="shared" si="162"/>
        <v>HI</v>
      </c>
      <c r="F3475" s="786">
        <f>VLOOKUP(C3475,METADATA!$A$5:$H$29,IF(E3475="HI",2,IF(E3475="LO",6,10))+IF(D3475=1,2,IF(D3475=7,1,(IF(WEEKDAY(B3475)=1,2,IF(WEEKDAY(B3475)=7,1,0))))))</f>
        <v>2</v>
      </c>
      <c r="G3475" s="786">
        <f>VLOOKUP(C3475,METADATA!$J$5:$Q$29,IF(E3475="HI",2,IF(E3475="LO",6,10))+IF(D3475=1,2,IF(D3475=7,1,(IF(WEEKDAY(B3475)=1,2,IF(WEEKDAY(B3475)=7,1,0))))))</f>
        <v>2</v>
      </c>
      <c r="H3475" s="787">
        <v>14994</v>
      </c>
      <c r="I3475" s="788">
        <v>4782.2774658203125</v>
      </c>
      <c r="K3475" s="795">
        <v>913.98749999999995</v>
      </c>
      <c r="M3475" s="798">
        <f t="shared" si="163"/>
        <v>15738.176951606965</v>
      </c>
      <c r="N3475" s="303"/>
      <c r="S3475" s="786">
        <v>0</v>
      </c>
      <c r="T3475" s="781">
        <f>VLOOKUP(C3475,METADATA!$J$5:$Q$29,IF(E3475="HI",2,IF(E3475="LO",6,10))+IF(S3475=1,2,IF(D3475=7,1,(IF(WEEKDAY(B3475)=1,2,IF(WEEKDAY(B3475)=7,1,0))))))</f>
        <v>2</v>
      </c>
      <c r="U3475" s="781">
        <f>VLOOKUP(C3475,METADATA!$A$5:$H$29,IF(E3475="HI",2,IF(E3475="LO",6,10))+IF(S3475=1,2,IF(D3475=7,1,(IF(WEEKDAY(B3475)=1,2,IF(WEEKDAY(B3475)=7,1,0))))))</f>
        <v>2</v>
      </c>
    </row>
    <row r="3476" spans="2:21" ht="13.95" customHeight="1" x14ac:dyDescent="0.25">
      <c r="B3476" s="784">
        <f t="shared" si="161"/>
        <v>45527</v>
      </c>
      <c r="C3476" s="785">
        <v>16</v>
      </c>
      <c r="D3476" s="786">
        <f>IFERROR((INDEX(METADATA!$T$2:$T$20,MATCH(B3476,METADATA!$S$2:$S$20,0))),0)</f>
        <v>0</v>
      </c>
      <c r="E3476" s="785" t="str">
        <f t="shared" si="162"/>
        <v>HI</v>
      </c>
      <c r="F3476" s="786">
        <f>VLOOKUP(C3476,METADATA!$A$5:$H$29,IF(E3476="HI",2,IF(E3476="LO",6,10))+IF(D3476=1,2,IF(D3476=7,1,(IF(WEEKDAY(B3476)=1,2,IF(WEEKDAY(B3476)=7,1,0))))))</f>
        <v>2</v>
      </c>
      <c r="G3476" s="786">
        <f>VLOOKUP(C3476,METADATA!$J$5:$Q$29,IF(E3476="HI",2,IF(E3476="LO",6,10))+IF(D3476=1,2,IF(D3476=7,1,(IF(WEEKDAY(B3476)=1,2,IF(WEEKDAY(B3476)=7,1,0))))))</f>
        <v>2</v>
      </c>
      <c r="H3476" s="787">
        <v>14427.75</v>
      </c>
      <c r="I3476" s="788">
        <v>4692.6000061035156</v>
      </c>
      <c r="K3476" s="795">
        <v>902.26250000000005</v>
      </c>
      <c r="M3476" s="798">
        <f t="shared" si="163"/>
        <v>15171.699472365735</v>
      </c>
      <c r="N3476" s="303"/>
      <c r="S3476" s="786">
        <v>0</v>
      </c>
      <c r="T3476" s="781">
        <f>VLOOKUP(C3476,METADATA!$J$5:$Q$29,IF(E3476="HI",2,IF(E3476="LO",6,10))+IF(S3476=1,2,IF(D3476=7,1,(IF(WEEKDAY(B3476)=1,2,IF(WEEKDAY(B3476)=7,1,0))))))</f>
        <v>2</v>
      </c>
      <c r="U3476" s="781">
        <f>VLOOKUP(C3476,METADATA!$A$5:$H$29,IF(E3476="HI",2,IF(E3476="LO",6,10))+IF(S3476=1,2,IF(D3476=7,1,(IF(WEEKDAY(B3476)=1,2,IF(WEEKDAY(B3476)=7,1,0))))))</f>
        <v>2</v>
      </c>
    </row>
    <row r="3477" spans="2:21" ht="13.95" customHeight="1" x14ac:dyDescent="0.25">
      <c r="B3477" s="784">
        <f t="shared" si="161"/>
        <v>45527</v>
      </c>
      <c r="C3477" s="785">
        <v>17</v>
      </c>
      <c r="D3477" s="786">
        <f>IFERROR((INDEX(METADATA!$T$2:$T$20,MATCH(B3477,METADATA!$S$2:$S$20,0))),0)</f>
        <v>0</v>
      </c>
      <c r="E3477" s="785" t="str">
        <f t="shared" si="162"/>
        <v>HI</v>
      </c>
      <c r="F3477" s="786">
        <f>VLOOKUP(C3477,METADATA!$A$5:$H$29,IF(E3477="HI",2,IF(E3477="LO",6,10))+IF(D3477=1,2,IF(D3477=7,1,(IF(WEEKDAY(B3477)=1,2,IF(WEEKDAY(B3477)=7,1,0))))))</f>
        <v>1</v>
      </c>
      <c r="G3477" s="786">
        <f>VLOOKUP(C3477,METADATA!$J$5:$Q$29,IF(E3477="HI",2,IF(E3477="LO",6,10))+IF(D3477=1,2,IF(D3477=7,1,(IF(WEEKDAY(B3477)=1,2,IF(WEEKDAY(B3477)=7,1,0))))))</f>
        <v>1</v>
      </c>
      <c r="H3477" s="787">
        <v>13693.5</v>
      </c>
      <c r="I3477" s="788">
        <v>4635.6700134277344</v>
      </c>
      <c r="K3477" s="795">
        <v>933.76250000000005</v>
      </c>
      <c r="M3477" s="798">
        <f t="shared" si="163"/>
        <v>14456.879978867953</v>
      </c>
      <c r="N3477" s="303"/>
      <c r="S3477" s="786">
        <v>0</v>
      </c>
      <c r="T3477" s="781">
        <f>VLOOKUP(C3477,METADATA!$J$5:$Q$29,IF(E3477="HI",2,IF(E3477="LO",6,10))+IF(S3477=1,2,IF(D3477=7,1,(IF(WEEKDAY(B3477)=1,2,IF(WEEKDAY(B3477)=7,1,0))))))</f>
        <v>1</v>
      </c>
      <c r="U3477" s="781">
        <f>VLOOKUP(C3477,METADATA!$A$5:$H$29,IF(E3477="HI",2,IF(E3477="LO",6,10))+IF(S3477=1,2,IF(D3477=7,1,(IF(WEEKDAY(B3477)=1,2,IF(WEEKDAY(B3477)=7,1,0))))))</f>
        <v>1</v>
      </c>
    </row>
    <row r="3478" spans="2:21" ht="13.95" customHeight="1" x14ac:dyDescent="0.25">
      <c r="B3478" s="784">
        <f t="shared" si="161"/>
        <v>45527</v>
      </c>
      <c r="C3478" s="785">
        <v>18</v>
      </c>
      <c r="D3478" s="786">
        <f>IFERROR((INDEX(METADATA!$T$2:$T$20,MATCH(B3478,METADATA!$S$2:$S$20,0))),0)</f>
        <v>0</v>
      </c>
      <c r="E3478" s="785" t="str">
        <f t="shared" si="162"/>
        <v>HI</v>
      </c>
      <c r="F3478" s="786">
        <f>VLOOKUP(C3478,METADATA!$A$5:$H$29,IF(E3478="HI",2,IF(E3478="LO",6,10))+IF(D3478=1,2,IF(D3478=7,1,(IF(WEEKDAY(B3478)=1,2,IF(WEEKDAY(B3478)=7,1,0))))))</f>
        <v>1</v>
      </c>
      <c r="G3478" s="786">
        <f>VLOOKUP(C3478,METADATA!$J$5:$Q$29,IF(E3478="HI",2,IF(E3478="LO",6,10))+IF(D3478=1,2,IF(D3478=7,1,(IF(WEEKDAY(B3478)=1,2,IF(WEEKDAY(B3478)=7,1,0))))))</f>
        <v>1</v>
      </c>
      <c r="H3478" s="787">
        <v>13364.25</v>
      </c>
      <c r="I3478" s="788">
        <v>4556.8173828125</v>
      </c>
      <c r="K3478" s="795">
        <v>0</v>
      </c>
      <c r="M3478" s="798">
        <f t="shared" si="163"/>
        <v>14119.764966981644</v>
      </c>
      <c r="N3478" s="303"/>
      <c r="S3478" s="786">
        <v>0</v>
      </c>
      <c r="T3478" s="781">
        <f>VLOOKUP(C3478,METADATA!$J$5:$Q$29,IF(E3478="HI",2,IF(E3478="LO",6,10))+IF(S3478=1,2,IF(D3478=7,1,(IF(WEEKDAY(B3478)=1,2,IF(WEEKDAY(B3478)=7,1,0))))))</f>
        <v>1</v>
      </c>
      <c r="U3478" s="781">
        <f>VLOOKUP(C3478,METADATA!$A$5:$H$29,IF(E3478="HI",2,IF(E3478="LO",6,10))+IF(S3478=1,2,IF(D3478=7,1,(IF(WEEKDAY(B3478)=1,2,IF(WEEKDAY(B3478)=7,1,0))))))</f>
        <v>1</v>
      </c>
    </row>
    <row r="3479" spans="2:21" ht="13.95" customHeight="1" x14ac:dyDescent="0.25">
      <c r="B3479" s="784">
        <f t="shared" si="161"/>
        <v>45527</v>
      </c>
      <c r="C3479" s="785">
        <v>19</v>
      </c>
      <c r="D3479" s="786">
        <f>IFERROR((INDEX(METADATA!$T$2:$T$20,MATCH(B3479,METADATA!$S$2:$S$20,0))),0)</f>
        <v>0</v>
      </c>
      <c r="E3479" s="785" t="str">
        <f t="shared" si="162"/>
        <v>HI</v>
      </c>
      <c r="F3479" s="786">
        <f>VLOOKUP(C3479,METADATA!$A$5:$H$29,IF(E3479="HI",2,IF(E3479="LO",6,10))+IF(D3479=1,2,IF(D3479=7,1,(IF(WEEKDAY(B3479)=1,2,IF(WEEKDAY(B3479)=7,1,0))))))</f>
        <v>1</v>
      </c>
      <c r="G3479" s="786">
        <f>VLOOKUP(C3479,METADATA!$J$5:$Q$29,IF(E3479="HI",2,IF(E3479="LO",6,10))+IF(D3479=1,2,IF(D3479=7,1,(IF(WEEKDAY(B3479)=1,2,IF(WEEKDAY(B3479)=7,1,0))))))</f>
        <v>2</v>
      </c>
      <c r="H3479" s="787">
        <v>13122.25</v>
      </c>
      <c r="I3479" s="788">
        <v>4774.3625183105469</v>
      </c>
      <c r="K3479" s="795">
        <v>0</v>
      </c>
      <c r="M3479" s="798">
        <f t="shared" si="163"/>
        <v>13963.809742285543</v>
      </c>
      <c r="N3479" s="303"/>
      <c r="S3479" s="786">
        <v>0</v>
      </c>
      <c r="T3479" s="781">
        <f>VLOOKUP(C3479,METADATA!$J$5:$Q$29,IF(E3479="HI",2,IF(E3479="LO",6,10))+IF(S3479=1,2,IF(D3479=7,1,(IF(WEEKDAY(B3479)=1,2,IF(WEEKDAY(B3479)=7,1,0))))))</f>
        <v>2</v>
      </c>
      <c r="U3479" s="781">
        <f>VLOOKUP(C3479,METADATA!$A$5:$H$29,IF(E3479="HI",2,IF(E3479="LO",6,10))+IF(S3479=1,2,IF(D3479=7,1,(IF(WEEKDAY(B3479)=1,2,IF(WEEKDAY(B3479)=7,1,0))))))</f>
        <v>1</v>
      </c>
    </row>
    <row r="3480" spans="2:21" ht="13.95" customHeight="1" x14ac:dyDescent="0.25">
      <c r="B3480" s="784">
        <f t="shared" si="161"/>
        <v>45527</v>
      </c>
      <c r="C3480" s="785">
        <v>20</v>
      </c>
      <c r="D3480" s="786">
        <f>IFERROR((INDEX(METADATA!$T$2:$T$20,MATCH(B3480,METADATA!$S$2:$S$20,0))),0)</f>
        <v>0</v>
      </c>
      <c r="E3480" s="785" t="str">
        <f t="shared" si="162"/>
        <v>HI</v>
      </c>
      <c r="F3480" s="786">
        <f>VLOOKUP(C3480,METADATA!$A$5:$H$29,IF(E3480="HI",2,IF(E3480="LO",6,10))+IF(D3480=1,2,IF(D3480=7,1,(IF(WEEKDAY(B3480)=1,2,IF(WEEKDAY(B3480)=7,1,0))))))</f>
        <v>2</v>
      </c>
      <c r="G3480" s="786">
        <f>VLOOKUP(C3480,METADATA!$J$5:$Q$29,IF(E3480="HI",2,IF(E3480="LO",6,10))+IF(D3480=1,2,IF(D3480=7,1,(IF(WEEKDAY(B3480)=1,2,IF(WEEKDAY(B3480)=7,1,0))))))</f>
        <v>2</v>
      </c>
      <c r="H3480" s="787">
        <v>12678.25</v>
      </c>
      <c r="I3480" s="788">
        <v>4892.7399597167969</v>
      </c>
      <c r="K3480" s="795">
        <v>0</v>
      </c>
      <c r="M3480" s="798">
        <f t="shared" si="163"/>
        <v>13589.588933294101</v>
      </c>
      <c r="N3480" s="303"/>
      <c r="S3480" s="786">
        <v>0</v>
      </c>
      <c r="T3480" s="781">
        <f>VLOOKUP(C3480,METADATA!$J$5:$Q$29,IF(E3480="HI",2,IF(E3480="LO",6,10))+IF(S3480=1,2,IF(D3480=7,1,(IF(WEEKDAY(B3480)=1,2,IF(WEEKDAY(B3480)=7,1,0))))))</f>
        <v>2</v>
      </c>
      <c r="U3480" s="781">
        <f>VLOOKUP(C3480,METADATA!$A$5:$H$29,IF(E3480="HI",2,IF(E3480="LO",6,10))+IF(S3480=1,2,IF(D3480=7,1,(IF(WEEKDAY(B3480)=1,2,IF(WEEKDAY(B3480)=7,1,0))))))</f>
        <v>2</v>
      </c>
    </row>
    <row r="3481" spans="2:21" ht="13.95" customHeight="1" x14ac:dyDescent="0.25">
      <c r="B3481" s="784">
        <f t="shared" si="161"/>
        <v>45527</v>
      </c>
      <c r="C3481" s="785">
        <v>21</v>
      </c>
      <c r="D3481" s="786">
        <f>IFERROR((INDEX(METADATA!$T$2:$T$20,MATCH(B3481,METADATA!$S$2:$S$20,0))),0)</f>
        <v>0</v>
      </c>
      <c r="E3481" s="785" t="str">
        <f t="shared" si="162"/>
        <v>HI</v>
      </c>
      <c r="F3481" s="786">
        <f>VLOOKUP(C3481,METADATA!$A$5:$H$29,IF(E3481="HI",2,IF(E3481="LO",6,10))+IF(D3481=1,2,IF(D3481=7,1,(IF(WEEKDAY(B3481)=1,2,IF(WEEKDAY(B3481)=7,1,0))))))</f>
        <v>2</v>
      </c>
      <c r="G3481" s="786">
        <f>VLOOKUP(C3481,METADATA!$J$5:$Q$29,IF(E3481="HI",2,IF(E3481="LO",6,10))+IF(D3481=1,2,IF(D3481=7,1,(IF(WEEKDAY(B3481)=1,2,IF(WEEKDAY(B3481)=7,1,0))))))</f>
        <v>2</v>
      </c>
      <c r="H3481" s="787">
        <v>11610.75</v>
      </c>
      <c r="I3481" s="788">
        <v>4896.9100036621094</v>
      </c>
      <c r="K3481" s="795">
        <v>0</v>
      </c>
      <c r="M3481" s="798">
        <f t="shared" si="163"/>
        <v>12601.160388887447</v>
      </c>
      <c r="N3481" s="303"/>
      <c r="S3481" s="786">
        <v>0</v>
      </c>
      <c r="T3481" s="781">
        <f>VLOOKUP(C3481,METADATA!$J$5:$Q$29,IF(E3481="HI",2,IF(E3481="LO",6,10))+IF(S3481=1,2,IF(D3481=7,1,(IF(WEEKDAY(B3481)=1,2,IF(WEEKDAY(B3481)=7,1,0))))))</f>
        <v>2</v>
      </c>
      <c r="U3481" s="781">
        <f>VLOOKUP(C3481,METADATA!$A$5:$H$29,IF(E3481="HI",2,IF(E3481="LO",6,10))+IF(S3481=1,2,IF(D3481=7,1,(IF(WEEKDAY(B3481)=1,2,IF(WEEKDAY(B3481)=7,1,0))))))</f>
        <v>2</v>
      </c>
    </row>
    <row r="3482" spans="2:21" ht="13.95" customHeight="1" x14ac:dyDescent="0.25">
      <c r="B3482" s="784">
        <f t="shared" si="161"/>
        <v>45527</v>
      </c>
      <c r="C3482" s="785">
        <v>22</v>
      </c>
      <c r="D3482" s="786">
        <f>IFERROR((INDEX(METADATA!$T$2:$T$20,MATCH(B3482,METADATA!$S$2:$S$20,0))),0)</f>
        <v>0</v>
      </c>
      <c r="E3482" s="785" t="str">
        <f t="shared" si="162"/>
        <v>HI</v>
      </c>
      <c r="F3482" s="786">
        <f>VLOOKUP(C3482,METADATA!$A$5:$H$29,IF(E3482="HI",2,IF(E3482="LO",6,10))+IF(D3482=1,2,IF(D3482=7,1,(IF(WEEKDAY(B3482)=1,2,IF(WEEKDAY(B3482)=7,1,0))))))</f>
        <v>3</v>
      </c>
      <c r="G3482" s="786">
        <f>VLOOKUP(C3482,METADATA!$J$5:$Q$29,IF(E3482="HI",2,IF(E3482="LO",6,10))+IF(D3482=1,2,IF(D3482=7,1,(IF(WEEKDAY(B3482)=1,2,IF(WEEKDAY(B3482)=7,1,0))))))</f>
        <v>3</v>
      </c>
      <c r="H3482" s="787">
        <v>10600.5</v>
      </c>
      <c r="I3482" s="788">
        <v>5138.197509765625</v>
      </c>
      <c r="K3482" s="795">
        <v>0</v>
      </c>
      <c r="M3482" s="798">
        <f t="shared" si="163"/>
        <v>11780.138959255179</v>
      </c>
      <c r="N3482" s="303"/>
      <c r="S3482" s="786">
        <v>0</v>
      </c>
      <c r="T3482" s="781">
        <f>VLOOKUP(C3482,METADATA!$J$5:$Q$29,IF(E3482="HI",2,IF(E3482="LO",6,10))+IF(S3482=1,2,IF(D3482=7,1,(IF(WEEKDAY(B3482)=1,2,IF(WEEKDAY(B3482)=7,1,0))))))</f>
        <v>3</v>
      </c>
      <c r="U3482" s="781">
        <f>VLOOKUP(C3482,METADATA!$A$5:$H$29,IF(E3482="HI",2,IF(E3482="LO",6,10))+IF(S3482=1,2,IF(D3482=7,1,(IF(WEEKDAY(B3482)=1,2,IF(WEEKDAY(B3482)=7,1,0))))))</f>
        <v>3</v>
      </c>
    </row>
    <row r="3483" spans="2:21" ht="13.95" customHeight="1" x14ac:dyDescent="0.25">
      <c r="B3483" s="784">
        <f t="shared" si="161"/>
        <v>45527</v>
      </c>
      <c r="C3483" s="785">
        <v>23</v>
      </c>
      <c r="D3483" s="786">
        <f>IFERROR((INDEX(METADATA!$T$2:$T$20,MATCH(B3483,METADATA!$S$2:$S$20,0))),0)</f>
        <v>0</v>
      </c>
      <c r="E3483" s="785" t="str">
        <f t="shared" si="162"/>
        <v>HI</v>
      </c>
      <c r="F3483" s="786">
        <f>VLOOKUP(C3483,METADATA!$A$5:$H$29,IF(E3483="HI",2,IF(E3483="LO",6,10))+IF(D3483=1,2,IF(D3483=7,1,(IF(WEEKDAY(B3483)=1,2,IF(WEEKDAY(B3483)=7,1,0))))))</f>
        <v>3</v>
      </c>
      <c r="G3483" s="786">
        <f>VLOOKUP(C3483,METADATA!$J$5:$Q$29,IF(E3483="HI",2,IF(E3483="LO",6,10))+IF(D3483=1,2,IF(D3483=7,1,(IF(WEEKDAY(B3483)=1,2,IF(WEEKDAY(B3483)=7,1,0))))))</f>
        <v>3</v>
      </c>
      <c r="H3483" s="787">
        <v>9888.75</v>
      </c>
      <c r="I3483" s="788">
        <v>6499.2125244140625</v>
      </c>
      <c r="K3483" s="795">
        <v>0</v>
      </c>
      <c r="M3483" s="798">
        <f t="shared" si="163"/>
        <v>11833.306384945867</v>
      </c>
      <c r="N3483" s="303"/>
      <c r="S3483" s="786">
        <v>0</v>
      </c>
      <c r="T3483" s="781">
        <f>VLOOKUP(C3483,METADATA!$J$5:$Q$29,IF(E3483="HI",2,IF(E3483="LO",6,10))+IF(S3483=1,2,IF(D3483=7,1,(IF(WEEKDAY(B3483)=1,2,IF(WEEKDAY(B3483)=7,1,0))))))</f>
        <v>3</v>
      </c>
      <c r="U3483" s="781">
        <f>VLOOKUP(C3483,METADATA!$A$5:$H$29,IF(E3483="HI",2,IF(E3483="LO",6,10))+IF(S3483=1,2,IF(D3483=7,1,(IF(WEEKDAY(B3483)=1,2,IF(WEEKDAY(B3483)=7,1,0))))))</f>
        <v>3</v>
      </c>
    </row>
    <row r="3484" spans="2:21" ht="13.95" customHeight="1" x14ac:dyDescent="0.25">
      <c r="B3484" s="784">
        <f t="shared" ref="B3484:B3547" si="164">B3460+1</f>
        <v>45528</v>
      </c>
      <c r="C3484" s="785">
        <v>0</v>
      </c>
      <c r="D3484" s="786">
        <f>IFERROR((INDEX(METADATA!$T$2:$T$20,MATCH(B3484,METADATA!$S$2:$S$20,0))),0)</f>
        <v>0</v>
      </c>
      <c r="E3484" s="785" t="str">
        <f t="shared" si="162"/>
        <v>HI</v>
      </c>
      <c r="F3484" s="786">
        <f>VLOOKUP(C3484,METADATA!$A$5:$H$29,IF(E3484="HI",2,IF(E3484="LO",6,10))+IF(D3484=1,2,IF(D3484=7,1,(IF(WEEKDAY(B3484)=1,2,IF(WEEKDAY(B3484)=7,1,0))))))</f>
        <v>3</v>
      </c>
      <c r="G3484" s="786">
        <f>VLOOKUP(C3484,METADATA!$J$5:$Q$29,IF(E3484="HI",2,IF(E3484="LO",6,10))+IF(D3484=1,2,IF(D3484=7,1,(IF(WEEKDAY(B3484)=1,2,IF(WEEKDAY(B3484)=7,1,0))))))</f>
        <v>3</v>
      </c>
      <c r="H3484" s="787">
        <v>9168.25</v>
      </c>
      <c r="I3484" s="788">
        <v>7270.8002319335938</v>
      </c>
      <c r="K3484" s="795">
        <v>0</v>
      </c>
      <c r="M3484" s="798">
        <f t="shared" si="163"/>
        <v>11701.339413724636</v>
      </c>
      <c r="N3484" s="303"/>
      <c r="S3484" s="786">
        <v>0</v>
      </c>
      <c r="T3484" s="781">
        <f>VLOOKUP(C3484,METADATA!$J$5:$Q$29,IF(E3484="HI",2,IF(E3484="LO",6,10))+IF(S3484=1,2,IF(D3484=7,1,(IF(WEEKDAY(B3484)=1,2,IF(WEEKDAY(B3484)=7,1,0))))))</f>
        <v>3</v>
      </c>
      <c r="U3484" s="781">
        <f>VLOOKUP(C3484,METADATA!$A$5:$H$29,IF(E3484="HI",2,IF(E3484="LO",6,10))+IF(S3484=1,2,IF(D3484=7,1,(IF(WEEKDAY(B3484)=1,2,IF(WEEKDAY(B3484)=7,1,0))))))</f>
        <v>3</v>
      </c>
    </row>
    <row r="3485" spans="2:21" ht="13.95" customHeight="1" x14ac:dyDescent="0.25">
      <c r="B3485" s="784">
        <f t="shared" si="164"/>
        <v>45528</v>
      </c>
      <c r="C3485" s="785">
        <v>1</v>
      </c>
      <c r="D3485" s="786">
        <f>IFERROR((INDEX(METADATA!$T$2:$T$20,MATCH(B3485,METADATA!$S$2:$S$20,0))),0)</f>
        <v>0</v>
      </c>
      <c r="E3485" s="785" t="str">
        <f t="shared" si="162"/>
        <v>HI</v>
      </c>
      <c r="F3485" s="786">
        <f>VLOOKUP(C3485,METADATA!$A$5:$H$29,IF(E3485="HI",2,IF(E3485="LO",6,10))+IF(D3485=1,2,IF(D3485=7,1,(IF(WEEKDAY(B3485)=1,2,IF(WEEKDAY(B3485)=7,1,0))))))</f>
        <v>3</v>
      </c>
      <c r="G3485" s="786">
        <f>VLOOKUP(C3485,METADATA!$J$5:$Q$29,IF(E3485="HI",2,IF(E3485="LO",6,10))+IF(D3485=1,2,IF(D3485=7,1,(IF(WEEKDAY(B3485)=1,2,IF(WEEKDAY(B3485)=7,1,0))))))</f>
        <v>3</v>
      </c>
      <c r="H3485" s="787">
        <v>8833</v>
      </c>
      <c r="I3485" s="788">
        <v>7774.1725769042969</v>
      </c>
      <c r="K3485" s="795">
        <v>0</v>
      </c>
      <c r="M3485" s="798">
        <f t="shared" si="163"/>
        <v>11766.887789704242</v>
      </c>
      <c r="N3485" s="303"/>
      <c r="S3485" s="786">
        <v>0</v>
      </c>
      <c r="T3485" s="781">
        <f>VLOOKUP(C3485,METADATA!$J$5:$Q$29,IF(E3485="HI",2,IF(E3485="LO",6,10))+IF(S3485=1,2,IF(D3485=7,1,(IF(WEEKDAY(B3485)=1,2,IF(WEEKDAY(B3485)=7,1,0))))))</f>
        <v>3</v>
      </c>
      <c r="U3485" s="781">
        <f>VLOOKUP(C3485,METADATA!$A$5:$H$29,IF(E3485="HI",2,IF(E3485="LO",6,10))+IF(S3485=1,2,IF(D3485=7,1,(IF(WEEKDAY(B3485)=1,2,IF(WEEKDAY(B3485)=7,1,0))))))</f>
        <v>3</v>
      </c>
    </row>
    <row r="3486" spans="2:21" ht="13.95" customHeight="1" x14ac:dyDescent="0.25">
      <c r="B3486" s="784">
        <f t="shared" si="164"/>
        <v>45528</v>
      </c>
      <c r="C3486" s="785">
        <v>2</v>
      </c>
      <c r="D3486" s="786">
        <f>IFERROR((INDEX(METADATA!$T$2:$T$20,MATCH(B3486,METADATA!$S$2:$S$20,0))),0)</f>
        <v>0</v>
      </c>
      <c r="E3486" s="785" t="str">
        <f t="shared" si="162"/>
        <v>HI</v>
      </c>
      <c r="F3486" s="786">
        <f>VLOOKUP(C3486,METADATA!$A$5:$H$29,IF(E3486="HI",2,IF(E3486="LO",6,10))+IF(D3486=1,2,IF(D3486=7,1,(IF(WEEKDAY(B3486)=1,2,IF(WEEKDAY(B3486)=7,1,0))))))</f>
        <v>3</v>
      </c>
      <c r="G3486" s="786">
        <f>VLOOKUP(C3486,METADATA!$J$5:$Q$29,IF(E3486="HI",2,IF(E3486="LO",6,10))+IF(D3486=1,2,IF(D3486=7,1,(IF(WEEKDAY(B3486)=1,2,IF(WEEKDAY(B3486)=7,1,0))))))</f>
        <v>3</v>
      </c>
      <c r="H3486" s="787">
        <v>8909.5</v>
      </c>
      <c r="I3486" s="788">
        <v>9273.2650146484375</v>
      </c>
      <c r="K3486" s="795">
        <v>0</v>
      </c>
      <c r="M3486" s="798">
        <f t="shared" si="163"/>
        <v>12859.729168295213</v>
      </c>
      <c r="N3486" s="303"/>
      <c r="S3486" s="786">
        <v>0</v>
      </c>
      <c r="T3486" s="781">
        <f>VLOOKUP(C3486,METADATA!$J$5:$Q$29,IF(E3486="HI",2,IF(E3486="LO",6,10))+IF(S3486=1,2,IF(D3486=7,1,(IF(WEEKDAY(B3486)=1,2,IF(WEEKDAY(B3486)=7,1,0))))))</f>
        <v>3</v>
      </c>
      <c r="U3486" s="781">
        <f>VLOOKUP(C3486,METADATA!$A$5:$H$29,IF(E3486="HI",2,IF(E3486="LO",6,10))+IF(S3486=1,2,IF(D3486=7,1,(IF(WEEKDAY(B3486)=1,2,IF(WEEKDAY(B3486)=7,1,0))))))</f>
        <v>3</v>
      </c>
    </row>
    <row r="3487" spans="2:21" ht="13.95" customHeight="1" x14ac:dyDescent="0.25">
      <c r="B3487" s="784">
        <f t="shared" si="164"/>
        <v>45528</v>
      </c>
      <c r="C3487" s="785">
        <v>3</v>
      </c>
      <c r="D3487" s="786">
        <f>IFERROR((INDEX(METADATA!$T$2:$T$20,MATCH(B3487,METADATA!$S$2:$S$20,0))),0)</f>
        <v>0</v>
      </c>
      <c r="E3487" s="785" t="str">
        <f t="shared" si="162"/>
        <v>HI</v>
      </c>
      <c r="F3487" s="786">
        <f>VLOOKUP(C3487,METADATA!$A$5:$H$29,IF(E3487="HI",2,IF(E3487="LO",6,10))+IF(D3487=1,2,IF(D3487=7,1,(IF(WEEKDAY(B3487)=1,2,IF(WEEKDAY(B3487)=7,1,0))))))</f>
        <v>3</v>
      </c>
      <c r="G3487" s="786">
        <f>VLOOKUP(C3487,METADATA!$J$5:$Q$29,IF(E3487="HI",2,IF(E3487="LO",6,10))+IF(D3487=1,2,IF(D3487=7,1,(IF(WEEKDAY(B3487)=1,2,IF(WEEKDAY(B3487)=7,1,0))))))</f>
        <v>3</v>
      </c>
      <c r="H3487" s="787">
        <v>9007.5</v>
      </c>
      <c r="I3487" s="788">
        <v>9706.14990234375</v>
      </c>
      <c r="K3487" s="795">
        <v>0</v>
      </c>
      <c r="M3487" s="798">
        <f t="shared" si="163"/>
        <v>13241.767335849379</v>
      </c>
      <c r="N3487" s="303"/>
      <c r="S3487" s="786">
        <v>0</v>
      </c>
      <c r="T3487" s="781">
        <f>VLOOKUP(C3487,METADATA!$J$5:$Q$29,IF(E3487="HI",2,IF(E3487="LO",6,10))+IF(S3487=1,2,IF(D3487=7,1,(IF(WEEKDAY(B3487)=1,2,IF(WEEKDAY(B3487)=7,1,0))))))</f>
        <v>3</v>
      </c>
      <c r="U3487" s="781">
        <f>VLOOKUP(C3487,METADATA!$A$5:$H$29,IF(E3487="HI",2,IF(E3487="LO",6,10))+IF(S3487=1,2,IF(D3487=7,1,(IF(WEEKDAY(B3487)=1,2,IF(WEEKDAY(B3487)=7,1,0))))))</f>
        <v>3</v>
      </c>
    </row>
    <row r="3488" spans="2:21" ht="13.95" customHeight="1" x14ac:dyDescent="0.25">
      <c r="B3488" s="784">
        <f t="shared" si="164"/>
        <v>45528</v>
      </c>
      <c r="C3488" s="785">
        <v>4</v>
      </c>
      <c r="D3488" s="786">
        <f>IFERROR((INDEX(METADATA!$T$2:$T$20,MATCH(B3488,METADATA!$S$2:$S$20,0))),0)</f>
        <v>0</v>
      </c>
      <c r="E3488" s="785" t="str">
        <f t="shared" si="162"/>
        <v>HI</v>
      </c>
      <c r="F3488" s="786">
        <f>VLOOKUP(C3488,METADATA!$A$5:$H$29,IF(E3488="HI",2,IF(E3488="LO",6,10))+IF(D3488=1,2,IF(D3488=7,1,(IF(WEEKDAY(B3488)=1,2,IF(WEEKDAY(B3488)=7,1,0))))))</f>
        <v>3</v>
      </c>
      <c r="G3488" s="786">
        <f>VLOOKUP(C3488,METADATA!$J$5:$Q$29,IF(E3488="HI",2,IF(E3488="LO",6,10))+IF(D3488=1,2,IF(D3488=7,1,(IF(WEEKDAY(B3488)=1,2,IF(WEEKDAY(B3488)=7,1,0))))))</f>
        <v>3</v>
      </c>
      <c r="H3488" s="787">
        <v>9165</v>
      </c>
      <c r="I3488" s="788">
        <v>9621.2999267578125</v>
      </c>
      <c r="K3488" s="795">
        <v>0</v>
      </c>
      <c r="M3488" s="798">
        <f t="shared" si="163"/>
        <v>13287.837946055402</v>
      </c>
      <c r="N3488" s="303"/>
      <c r="S3488" s="786">
        <v>0</v>
      </c>
      <c r="T3488" s="781">
        <f>VLOOKUP(C3488,METADATA!$J$5:$Q$29,IF(E3488="HI",2,IF(E3488="LO",6,10))+IF(S3488=1,2,IF(D3488=7,1,(IF(WEEKDAY(B3488)=1,2,IF(WEEKDAY(B3488)=7,1,0))))))</f>
        <v>3</v>
      </c>
      <c r="U3488" s="781">
        <f>VLOOKUP(C3488,METADATA!$A$5:$H$29,IF(E3488="HI",2,IF(E3488="LO",6,10))+IF(S3488=1,2,IF(D3488=7,1,(IF(WEEKDAY(B3488)=1,2,IF(WEEKDAY(B3488)=7,1,0))))))</f>
        <v>3</v>
      </c>
    </row>
    <row r="3489" spans="2:21" ht="13.95" customHeight="1" x14ac:dyDescent="0.25">
      <c r="B3489" s="784">
        <f t="shared" si="164"/>
        <v>45528</v>
      </c>
      <c r="C3489" s="785">
        <v>5</v>
      </c>
      <c r="D3489" s="786">
        <f>IFERROR((INDEX(METADATA!$T$2:$T$20,MATCH(B3489,METADATA!$S$2:$S$20,0))),0)</f>
        <v>0</v>
      </c>
      <c r="E3489" s="785" t="str">
        <f t="shared" si="162"/>
        <v>HI</v>
      </c>
      <c r="F3489" s="786">
        <f>VLOOKUP(C3489,METADATA!$A$5:$H$29,IF(E3489="HI",2,IF(E3489="LO",6,10))+IF(D3489=1,2,IF(D3489=7,1,(IF(WEEKDAY(B3489)=1,2,IF(WEEKDAY(B3489)=7,1,0))))))</f>
        <v>3</v>
      </c>
      <c r="G3489" s="786">
        <f>VLOOKUP(C3489,METADATA!$J$5:$Q$29,IF(E3489="HI",2,IF(E3489="LO",6,10))+IF(D3489=1,2,IF(D3489=7,1,(IF(WEEKDAY(B3489)=1,2,IF(WEEKDAY(B3489)=7,1,0))))))</f>
        <v>3</v>
      </c>
      <c r="H3489" s="787">
        <v>9755.25</v>
      </c>
      <c r="I3489" s="788">
        <v>9655.025146484375</v>
      </c>
      <c r="K3489" s="795">
        <v>870.51250000000005</v>
      </c>
      <c r="M3489" s="798">
        <f t="shared" si="163"/>
        <v>13725.320147149414</v>
      </c>
      <c r="N3489" s="303"/>
      <c r="S3489" s="786">
        <v>0</v>
      </c>
      <c r="T3489" s="781">
        <f>VLOOKUP(C3489,METADATA!$J$5:$Q$29,IF(E3489="HI",2,IF(E3489="LO",6,10))+IF(S3489=1,2,IF(D3489=7,1,(IF(WEEKDAY(B3489)=1,2,IF(WEEKDAY(B3489)=7,1,0))))))</f>
        <v>3</v>
      </c>
      <c r="U3489" s="781">
        <f>VLOOKUP(C3489,METADATA!$A$5:$H$29,IF(E3489="HI",2,IF(E3489="LO",6,10))+IF(S3489=1,2,IF(D3489=7,1,(IF(WEEKDAY(B3489)=1,2,IF(WEEKDAY(B3489)=7,1,0))))))</f>
        <v>3</v>
      </c>
    </row>
    <row r="3490" spans="2:21" ht="13.95" customHeight="1" x14ac:dyDescent="0.25">
      <c r="B3490" s="784">
        <f t="shared" si="164"/>
        <v>45528</v>
      </c>
      <c r="C3490" s="785">
        <v>6</v>
      </c>
      <c r="D3490" s="786">
        <f>IFERROR((INDEX(METADATA!$T$2:$T$20,MATCH(B3490,METADATA!$S$2:$S$20,0))),0)</f>
        <v>0</v>
      </c>
      <c r="E3490" s="785" t="str">
        <f t="shared" si="162"/>
        <v>HI</v>
      </c>
      <c r="F3490" s="786">
        <f>VLOOKUP(C3490,METADATA!$A$5:$H$29,IF(E3490="HI",2,IF(E3490="LO",6,10))+IF(D3490=1,2,IF(D3490=7,1,(IF(WEEKDAY(B3490)=1,2,IF(WEEKDAY(B3490)=7,1,0))))))</f>
        <v>3</v>
      </c>
      <c r="G3490" s="786">
        <f>VLOOKUP(C3490,METADATA!$J$5:$Q$29,IF(E3490="HI",2,IF(E3490="LO",6,10))+IF(D3490=1,2,IF(D3490=7,1,(IF(WEEKDAY(B3490)=1,2,IF(WEEKDAY(B3490)=7,1,0))))))</f>
        <v>3</v>
      </c>
      <c r="H3490" s="787">
        <v>10243</v>
      </c>
      <c r="I3490" s="788">
        <v>8619.9001159667969</v>
      </c>
      <c r="K3490" s="795">
        <v>865.8125</v>
      </c>
      <c r="M3490" s="798">
        <f t="shared" si="163"/>
        <v>13387.371923168654</v>
      </c>
      <c r="N3490" s="303"/>
      <c r="S3490" s="786">
        <v>0</v>
      </c>
      <c r="T3490" s="781">
        <f>VLOOKUP(C3490,METADATA!$J$5:$Q$29,IF(E3490="HI",2,IF(E3490="LO",6,10))+IF(S3490=1,2,IF(D3490=7,1,(IF(WEEKDAY(B3490)=1,2,IF(WEEKDAY(B3490)=7,1,0))))))</f>
        <v>3</v>
      </c>
      <c r="U3490" s="781">
        <f>VLOOKUP(C3490,METADATA!$A$5:$H$29,IF(E3490="HI",2,IF(E3490="LO",6,10))+IF(S3490=1,2,IF(D3490=7,1,(IF(WEEKDAY(B3490)=1,2,IF(WEEKDAY(B3490)=7,1,0))))))</f>
        <v>3</v>
      </c>
    </row>
    <row r="3491" spans="2:21" ht="13.95" customHeight="1" x14ac:dyDescent="0.25">
      <c r="B3491" s="784">
        <f t="shared" si="164"/>
        <v>45528</v>
      </c>
      <c r="C3491" s="785">
        <v>7</v>
      </c>
      <c r="D3491" s="786">
        <f>IFERROR((INDEX(METADATA!$T$2:$T$20,MATCH(B3491,METADATA!$S$2:$S$20,0))),0)</f>
        <v>0</v>
      </c>
      <c r="E3491" s="785" t="str">
        <f t="shared" si="162"/>
        <v>HI</v>
      </c>
      <c r="F3491" s="786">
        <f>VLOOKUP(C3491,METADATA!$A$5:$H$29,IF(E3491="HI",2,IF(E3491="LO",6,10))+IF(D3491=1,2,IF(D3491=7,1,(IF(WEEKDAY(B3491)=1,2,IF(WEEKDAY(B3491)=7,1,0))))))</f>
        <v>2</v>
      </c>
      <c r="G3491" s="786">
        <f>VLOOKUP(C3491,METADATA!$J$5:$Q$29,IF(E3491="HI",2,IF(E3491="LO",6,10))+IF(D3491=1,2,IF(D3491=7,1,(IF(WEEKDAY(B3491)=1,2,IF(WEEKDAY(B3491)=7,1,0))))))</f>
        <v>2</v>
      </c>
      <c r="H3491" s="787">
        <v>11696.5</v>
      </c>
      <c r="I3491" s="788">
        <v>9498.6248779296875</v>
      </c>
      <c r="K3491" s="795">
        <v>834.63750000000005</v>
      </c>
      <c r="M3491" s="798">
        <f t="shared" si="163"/>
        <v>15067.580655885826</v>
      </c>
      <c r="N3491" s="303"/>
      <c r="S3491" s="786">
        <v>0</v>
      </c>
      <c r="T3491" s="781">
        <f>VLOOKUP(C3491,METADATA!$J$5:$Q$29,IF(E3491="HI",2,IF(E3491="LO",6,10))+IF(S3491=1,2,IF(D3491=7,1,(IF(WEEKDAY(B3491)=1,2,IF(WEEKDAY(B3491)=7,1,0))))))</f>
        <v>2</v>
      </c>
      <c r="U3491" s="781">
        <f>VLOOKUP(C3491,METADATA!$A$5:$H$29,IF(E3491="HI",2,IF(E3491="LO",6,10))+IF(S3491=1,2,IF(D3491=7,1,(IF(WEEKDAY(B3491)=1,2,IF(WEEKDAY(B3491)=7,1,0))))))</f>
        <v>2</v>
      </c>
    </row>
    <row r="3492" spans="2:21" ht="13.95" customHeight="1" x14ac:dyDescent="0.25">
      <c r="B3492" s="784">
        <f t="shared" si="164"/>
        <v>45528</v>
      </c>
      <c r="C3492" s="785">
        <v>8</v>
      </c>
      <c r="D3492" s="786">
        <f>IFERROR((INDEX(METADATA!$T$2:$T$20,MATCH(B3492,METADATA!$S$2:$S$20,0))),0)</f>
        <v>0</v>
      </c>
      <c r="E3492" s="785" t="str">
        <f t="shared" si="162"/>
        <v>HI</v>
      </c>
      <c r="F3492" s="786">
        <f>VLOOKUP(C3492,METADATA!$A$5:$H$29,IF(E3492="HI",2,IF(E3492="LO",6,10))+IF(D3492=1,2,IF(D3492=7,1,(IF(WEEKDAY(B3492)=1,2,IF(WEEKDAY(B3492)=7,1,0))))))</f>
        <v>2</v>
      </c>
      <c r="G3492" s="786">
        <f>VLOOKUP(C3492,METADATA!$J$5:$Q$29,IF(E3492="HI",2,IF(E3492="LO",6,10))+IF(D3492=1,2,IF(D3492=7,1,(IF(WEEKDAY(B3492)=1,2,IF(WEEKDAY(B3492)=7,1,0))))))</f>
        <v>2</v>
      </c>
      <c r="H3492" s="787">
        <v>13667.75</v>
      </c>
      <c r="I3492" s="788">
        <v>9843.9751586914063</v>
      </c>
      <c r="K3492" s="795">
        <v>847.33749999999998</v>
      </c>
      <c r="M3492" s="798">
        <f t="shared" si="163"/>
        <v>16843.729901284736</v>
      </c>
      <c r="N3492" s="303"/>
      <c r="S3492" s="786">
        <v>0</v>
      </c>
      <c r="T3492" s="781">
        <f>VLOOKUP(C3492,METADATA!$J$5:$Q$29,IF(E3492="HI",2,IF(E3492="LO",6,10))+IF(S3492=1,2,IF(D3492=7,1,(IF(WEEKDAY(B3492)=1,2,IF(WEEKDAY(B3492)=7,1,0))))))</f>
        <v>2</v>
      </c>
      <c r="U3492" s="781">
        <f>VLOOKUP(C3492,METADATA!$A$5:$H$29,IF(E3492="HI",2,IF(E3492="LO",6,10))+IF(S3492=1,2,IF(D3492=7,1,(IF(WEEKDAY(B3492)=1,2,IF(WEEKDAY(B3492)=7,1,0))))))</f>
        <v>2</v>
      </c>
    </row>
    <row r="3493" spans="2:21" ht="13.95" customHeight="1" x14ac:dyDescent="0.25">
      <c r="B3493" s="784">
        <f t="shared" si="164"/>
        <v>45528</v>
      </c>
      <c r="C3493" s="785">
        <v>9</v>
      </c>
      <c r="D3493" s="786">
        <f>IFERROR((INDEX(METADATA!$T$2:$T$20,MATCH(B3493,METADATA!$S$2:$S$20,0))),0)</f>
        <v>0</v>
      </c>
      <c r="E3493" s="785" t="str">
        <f t="shared" si="162"/>
        <v>HI</v>
      </c>
      <c r="F3493" s="786">
        <f>VLOOKUP(C3493,METADATA!$A$5:$H$29,IF(E3493="HI",2,IF(E3493="LO",6,10))+IF(D3493=1,2,IF(D3493=7,1,(IF(WEEKDAY(B3493)=1,2,IF(WEEKDAY(B3493)=7,1,0))))))</f>
        <v>2</v>
      </c>
      <c r="G3493" s="786">
        <f>VLOOKUP(C3493,METADATA!$J$5:$Q$29,IF(E3493="HI",2,IF(E3493="LO",6,10))+IF(D3493=1,2,IF(D3493=7,1,(IF(WEEKDAY(B3493)=1,2,IF(WEEKDAY(B3493)=7,1,0))))))</f>
        <v>2</v>
      </c>
      <c r="H3493" s="787">
        <v>14172.75</v>
      </c>
      <c r="I3493" s="788">
        <v>9841.8500366210938</v>
      </c>
      <c r="K3493" s="795">
        <v>851.61249999999995</v>
      </c>
      <c r="M3493" s="798">
        <f t="shared" si="163"/>
        <v>17254.821201792809</v>
      </c>
      <c r="N3493" s="303"/>
      <c r="S3493" s="786">
        <v>0</v>
      </c>
      <c r="T3493" s="781">
        <f>VLOOKUP(C3493,METADATA!$J$5:$Q$29,IF(E3493="HI",2,IF(E3493="LO",6,10))+IF(S3493=1,2,IF(D3493=7,1,(IF(WEEKDAY(B3493)=1,2,IF(WEEKDAY(B3493)=7,1,0))))))</f>
        <v>2</v>
      </c>
      <c r="U3493" s="781">
        <f>VLOOKUP(C3493,METADATA!$A$5:$H$29,IF(E3493="HI",2,IF(E3493="LO",6,10))+IF(S3493=1,2,IF(D3493=7,1,(IF(WEEKDAY(B3493)=1,2,IF(WEEKDAY(B3493)=7,1,0))))))</f>
        <v>2</v>
      </c>
    </row>
    <row r="3494" spans="2:21" ht="13.95" customHeight="1" x14ac:dyDescent="0.25">
      <c r="B3494" s="784">
        <f t="shared" si="164"/>
        <v>45528</v>
      </c>
      <c r="C3494" s="785">
        <v>10</v>
      </c>
      <c r="D3494" s="786">
        <f>IFERROR((INDEX(METADATA!$T$2:$T$20,MATCH(B3494,METADATA!$S$2:$S$20,0))),0)</f>
        <v>0</v>
      </c>
      <c r="E3494" s="785" t="str">
        <f t="shared" si="162"/>
        <v>HI</v>
      </c>
      <c r="F3494" s="786">
        <f>VLOOKUP(C3494,METADATA!$A$5:$H$29,IF(E3494="HI",2,IF(E3494="LO",6,10))+IF(D3494=1,2,IF(D3494=7,1,(IF(WEEKDAY(B3494)=1,2,IF(WEEKDAY(B3494)=7,1,0))))))</f>
        <v>2</v>
      </c>
      <c r="G3494" s="786">
        <f>VLOOKUP(C3494,METADATA!$J$5:$Q$29,IF(E3494="HI",2,IF(E3494="LO",6,10))+IF(D3494=1,2,IF(D3494=7,1,(IF(WEEKDAY(B3494)=1,2,IF(WEEKDAY(B3494)=7,1,0))))))</f>
        <v>2</v>
      </c>
      <c r="H3494" s="787">
        <v>14149</v>
      </c>
      <c r="I3494" s="788">
        <v>9933.6500244140625</v>
      </c>
      <c r="K3494" s="795">
        <v>856.5</v>
      </c>
      <c r="M3494" s="798">
        <f t="shared" si="163"/>
        <v>17287.90339536699</v>
      </c>
      <c r="N3494" s="303"/>
      <c r="S3494" s="786">
        <v>0</v>
      </c>
      <c r="T3494" s="781">
        <f>VLOOKUP(C3494,METADATA!$J$5:$Q$29,IF(E3494="HI",2,IF(E3494="LO",6,10))+IF(S3494=1,2,IF(D3494=7,1,(IF(WEEKDAY(B3494)=1,2,IF(WEEKDAY(B3494)=7,1,0))))))</f>
        <v>2</v>
      </c>
      <c r="U3494" s="781">
        <f>VLOOKUP(C3494,METADATA!$A$5:$H$29,IF(E3494="HI",2,IF(E3494="LO",6,10))+IF(S3494=1,2,IF(D3494=7,1,(IF(WEEKDAY(B3494)=1,2,IF(WEEKDAY(B3494)=7,1,0))))))</f>
        <v>2</v>
      </c>
    </row>
    <row r="3495" spans="2:21" ht="13.95" customHeight="1" x14ac:dyDescent="0.25">
      <c r="B3495" s="784">
        <f t="shared" si="164"/>
        <v>45528</v>
      </c>
      <c r="C3495" s="785">
        <v>11</v>
      </c>
      <c r="D3495" s="786">
        <f>IFERROR((INDEX(METADATA!$T$2:$T$20,MATCH(B3495,METADATA!$S$2:$S$20,0))),0)</f>
        <v>0</v>
      </c>
      <c r="E3495" s="785" t="str">
        <f t="shared" si="162"/>
        <v>HI</v>
      </c>
      <c r="F3495" s="786">
        <f>VLOOKUP(C3495,METADATA!$A$5:$H$29,IF(E3495="HI",2,IF(E3495="LO",6,10))+IF(D3495=1,2,IF(D3495=7,1,(IF(WEEKDAY(B3495)=1,2,IF(WEEKDAY(B3495)=7,1,0))))))</f>
        <v>2</v>
      </c>
      <c r="G3495" s="786">
        <f>VLOOKUP(C3495,METADATA!$J$5:$Q$29,IF(E3495="HI",2,IF(E3495="LO",6,10))+IF(D3495=1,2,IF(D3495=7,1,(IF(WEEKDAY(B3495)=1,2,IF(WEEKDAY(B3495)=7,1,0))))))</f>
        <v>2</v>
      </c>
      <c r="H3495" s="787">
        <v>14222.5</v>
      </c>
      <c r="I3495" s="788">
        <v>8901.8500366210938</v>
      </c>
      <c r="K3495" s="795">
        <v>824.32500000000005</v>
      </c>
      <c r="M3495" s="798">
        <f t="shared" si="163"/>
        <v>16778.630466295243</v>
      </c>
      <c r="N3495" s="303"/>
      <c r="S3495" s="786">
        <v>0</v>
      </c>
      <c r="T3495" s="781">
        <f>VLOOKUP(C3495,METADATA!$J$5:$Q$29,IF(E3495="HI",2,IF(E3495="LO",6,10))+IF(S3495=1,2,IF(D3495=7,1,(IF(WEEKDAY(B3495)=1,2,IF(WEEKDAY(B3495)=7,1,0))))))</f>
        <v>2</v>
      </c>
      <c r="U3495" s="781">
        <f>VLOOKUP(C3495,METADATA!$A$5:$H$29,IF(E3495="HI",2,IF(E3495="LO",6,10))+IF(S3495=1,2,IF(D3495=7,1,(IF(WEEKDAY(B3495)=1,2,IF(WEEKDAY(B3495)=7,1,0))))))</f>
        <v>2</v>
      </c>
    </row>
    <row r="3496" spans="2:21" ht="13.95" customHeight="1" x14ac:dyDescent="0.25">
      <c r="B3496" s="784">
        <f t="shared" si="164"/>
        <v>45528</v>
      </c>
      <c r="C3496" s="785">
        <v>12</v>
      </c>
      <c r="D3496" s="786">
        <f>IFERROR((INDEX(METADATA!$T$2:$T$20,MATCH(B3496,METADATA!$S$2:$S$20,0))),0)</f>
        <v>0</v>
      </c>
      <c r="E3496" s="785" t="str">
        <f t="shared" si="162"/>
        <v>HI</v>
      </c>
      <c r="F3496" s="786">
        <f>VLOOKUP(C3496,METADATA!$A$5:$H$29,IF(E3496="HI",2,IF(E3496="LO",6,10))+IF(D3496=1,2,IF(D3496=7,1,(IF(WEEKDAY(B3496)=1,2,IF(WEEKDAY(B3496)=7,1,0))))))</f>
        <v>3</v>
      </c>
      <c r="G3496" s="786">
        <f>VLOOKUP(C3496,METADATA!$J$5:$Q$29,IF(E3496="HI",2,IF(E3496="LO",6,10))+IF(D3496=1,2,IF(D3496=7,1,(IF(WEEKDAY(B3496)=1,2,IF(WEEKDAY(B3496)=7,1,0))))))</f>
        <v>3</v>
      </c>
      <c r="H3496" s="787">
        <v>13486.75</v>
      </c>
      <c r="I3496" s="788">
        <v>7481.5000610351563</v>
      </c>
      <c r="K3496" s="795">
        <v>882.73749999999995</v>
      </c>
      <c r="M3496" s="798">
        <f t="shared" si="163"/>
        <v>15422.881336694809</v>
      </c>
      <c r="N3496" s="303"/>
      <c r="S3496" s="786">
        <v>0</v>
      </c>
      <c r="T3496" s="781">
        <f>VLOOKUP(C3496,METADATA!$J$5:$Q$29,IF(E3496="HI",2,IF(E3496="LO",6,10))+IF(S3496=1,2,IF(D3496=7,1,(IF(WEEKDAY(B3496)=1,2,IF(WEEKDAY(B3496)=7,1,0))))))</f>
        <v>3</v>
      </c>
      <c r="U3496" s="781">
        <f>VLOOKUP(C3496,METADATA!$A$5:$H$29,IF(E3496="HI",2,IF(E3496="LO",6,10))+IF(S3496=1,2,IF(D3496=7,1,(IF(WEEKDAY(B3496)=1,2,IF(WEEKDAY(B3496)=7,1,0))))))</f>
        <v>3</v>
      </c>
    </row>
    <row r="3497" spans="2:21" ht="13.95" customHeight="1" x14ac:dyDescent="0.25">
      <c r="B3497" s="784">
        <f t="shared" si="164"/>
        <v>45528</v>
      </c>
      <c r="C3497" s="785">
        <v>13</v>
      </c>
      <c r="D3497" s="786">
        <f>IFERROR((INDEX(METADATA!$T$2:$T$20,MATCH(B3497,METADATA!$S$2:$S$20,0))),0)</f>
        <v>0</v>
      </c>
      <c r="E3497" s="785" t="str">
        <f t="shared" si="162"/>
        <v>HI</v>
      </c>
      <c r="F3497" s="786">
        <f>VLOOKUP(C3497,METADATA!$A$5:$H$29,IF(E3497="HI",2,IF(E3497="LO",6,10))+IF(D3497=1,2,IF(D3497=7,1,(IF(WEEKDAY(B3497)=1,2,IF(WEEKDAY(B3497)=7,1,0))))))</f>
        <v>3</v>
      </c>
      <c r="G3497" s="786">
        <f>VLOOKUP(C3497,METADATA!$J$5:$Q$29,IF(E3497="HI",2,IF(E3497="LO",6,10))+IF(D3497=1,2,IF(D3497=7,1,(IF(WEEKDAY(B3497)=1,2,IF(WEEKDAY(B3497)=7,1,0))))))</f>
        <v>3</v>
      </c>
      <c r="H3497" s="787">
        <v>12842.25</v>
      </c>
      <c r="I3497" s="788">
        <v>6533.0799255371094</v>
      </c>
      <c r="K3497" s="795">
        <v>909.3125</v>
      </c>
      <c r="M3497" s="798">
        <f t="shared" si="163"/>
        <v>14408.48771995021</v>
      </c>
      <c r="N3497" s="303"/>
      <c r="S3497" s="786">
        <v>0</v>
      </c>
      <c r="T3497" s="781">
        <f>VLOOKUP(C3497,METADATA!$J$5:$Q$29,IF(E3497="HI",2,IF(E3497="LO",6,10))+IF(S3497=1,2,IF(D3497=7,1,(IF(WEEKDAY(B3497)=1,2,IF(WEEKDAY(B3497)=7,1,0))))))</f>
        <v>3</v>
      </c>
      <c r="U3497" s="781">
        <f>VLOOKUP(C3497,METADATA!$A$5:$H$29,IF(E3497="HI",2,IF(E3497="LO",6,10))+IF(S3497=1,2,IF(D3497=7,1,(IF(WEEKDAY(B3497)=1,2,IF(WEEKDAY(B3497)=7,1,0))))))</f>
        <v>3</v>
      </c>
    </row>
    <row r="3498" spans="2:21" ht="13.95" customHeight="1" x14ac:dyDescent="0.25">
      <c r="B3498" s="784">
        <f t="shared" si="164"/>
        <v>45528</v>
      </c>
      <c r="C3498" s="785">
        <v>14</v>
      </c>
      <c r="D3498" s="786">
        <f>IFERROR((INDEX(METADATA!$T$2:$T$20,MATCH(B3498,METADATA!$S$2:$S$20,0))),0)</f>
        <v>0</v>
      </c>
      <c r="E3498" s="785" t="str">
        <f t="shared" si="162"/>
        <v>HI</v>
      </c>
      <c r="F3498" s="786">
        <f>VLOOKUP(C3498,METADATA!$A$5:$H$29,IF(E3498="HI",2,IF(E3498="LO",6,10))+IF(D3498=1,2,IF(D3498=7,1,(IF(WEEKDAY(B3498)=1,2,IF(WEEKDAY(B3498)=7,1,0))))))</f>
        <v>3</v>
      </c>
      <c r="G3498" s="786">
        <f>VLOOKUP(C3498,METADATA!$J$5:$Q$29,IF(E3498="HI",2,IF(E3498="LO",6,10))+IF(D3498=1,2,IF(D3498=7,1,(IF(WEEKDAY(B3498)=1,2,IF(WEEKDAY(B3498)=7,1,0))))))</f>
        <v>3</v>
      </c>
      <c r="H3498" s="787">
        <v>12315.75</v>
      </c>
      <c r="I3498" s="788">
        <v>6255.4148254394531</v>
      </c>
      <c r="K3498" s="795">
        <v>905.6</v>
      </c>
      <c r="M3498" s="798">
        <f t="shared" si="163"/>
        <v>13813.323738363179</v>
      </c>
      <c r="N3498" s="303"/>
      <c r="S3498" s="786">
        <v>0</v>
      </c>
      <c r="T3498" s="781">
        <f>VLOOKUP(C3498,METADATA!$J$5:$Q$29,IF(E3498="HI",2,IF(E3498="LO",6,10))+IF(S3498=1,2,IF(D3498=7,1,(IF(WEEKDAY(B3498)=1,2,IF(WEEKDAY(B3498)=7,1,0))))))</f>
        <v>3</v>
      </c>
      <c r="U3498" s="781">
        <f>VLOOKUP(C3498,METADATA!$A$5:$H$29,IF(E3498="HI",2,IF(E3498="LO",6,10))+IF(S3498=1,2,IF(D3498=7,1,(IF(WEEKDAY(B3498)=1,2,IF(WEEKDAY(B3498)=7,1,0))))))</f>
        <v>3</v>
      </c>
    </row>
    <row r="3499" spans="2:21" ht="13.95" customHeight="1" x14ac:dyDescent="0.25">
      <c r="B3499" s="784">
        <f t="shared" si="164"/>
        <v>45528</v>
      </c>
      <c r="C3499" s="785">
        <v>15</v>
      </c>
      <c r="D3499" s="786">
        <f>IFERROR((INDEX(METADATA!$T$2:$T$20,MATCH(B3499,METADATA!$S$2:$S$20,0))),0)</f>
        <v>0</v>
      </c>
      <c r="E3499" s="785" t="str">
        <f t="shared" si="162"/>
        <v>HI</v>
      </c>
      <c r="F3499" s="786">
        <f>VLOOKUP(C3499,METADATA!$A$5:$H$29,IF(E3499="HI",2,IF(E3499="LO",6,10))+IF(D3499=1,2,IF(D3499=7,1,(IF(WEEKDAY(B3499)=1,2,IF(WEEKDAY(B3499)=7,1,0))))))</f>
        <v>3</v>
      </c>
      <c r="G3499" s="786">
        <f>VLOOKUP(C3499,METADATA!$J$5:$Q$29,IF(E3499="HI",2,IF(E3499="LO",6,10))+IF(D3499=1,2,IF(D3499=7,1,(IF(WEEKDAY(B3499)=1,2,IF(WEEKDAY(B3499)=7,1,0))))))</f>
        <v>3</v>
      </c>
      <c r="H3499" s="787">
        <v>12144.25</v>
      </c>
      <c r="I3499" s="788">
        <v>8661.6500549316406</v>
      </c>
      <c r="K3499" s="795">
        <v>913.98749999999995</v>
      </c>
      <c r="M3499" s="798">
        <f t="shared" si="163"/>
        <v>14916.668184839311</v>
      </c>
      <c r="N3499" s="303"/>
      <c r="S3499" s="786">
        <v>0</v>
      </c>
      <c r="T3499" s="781">
        <f>VLOOKUP(C3499,METADATA!$J$5:$Q$29,IF(E3499="HI",2,IF(E3499="LO",6,10))+IF(S3499=1,2,IF(D3499=7,1,(IF(WEEKDAY(B3499)=1,2,IF(WEEKDAY(B3499)=7,1,0))))))</f>
        <v>3</v>
      </c>
      <c r="U3499" s="781">
        <f>VLOOKUP(C3499,METADATA!$A$5:$H$29,IF(E3499="HI",2,IF(E3499="LO",6,10))+IF(S3499=1,2,IF(D3499=7,1,(IF(WEEKDAY(B3499)=1,2,IF(WEEKDAY(B3499)=7,1,0))))))</f>
        <v>3</v>
      </c>
    </row>
    <row r="3500" spans="2:21" ht="13.95" customHeight="1" x14ac:dyDescent="0.25">
      <c r="B3500" s="784">
        <f t="shared" si="164"/>
        <v>45528</v>
      </c>
      <c r="C3500" s="785">
        <v>16</v>
      </c>
      <c r="D3500" s="786">
        <f>IFERROR((INDEX(METADATA!$T$2:$T$20,MATCH(B3500,METADATA!$S$2:$S$20,0))),0)</f>
        <v>0</v>
      </c>
      <c r="E3500" s="785" t="str">
        <f t="shared" si="162"/>
        <v>HI</v>
      </c>
      <c r="F3500" s="786">
        <f>VLOOKUP(C3500,METADATA!$A$5:$H$29,IF(E3500="HI",2,IF(E3500="LO",6,10))+IF(D3500=1,2,IF(D3500=7,1,(IF(WEEKDAY(B3500)=1,2,IF(WEEKDAY(B3500)=7,1,0))))))</f>
        <v>3</v>
      </c>
      <c r="G3500" s="786">
        <f>VLOOKUP(C3500,METADATA!$J$5:$Q$29,IF(E3500="HI",2,IF(E3500="LO",6,10))+IF(D3500=1,2,IF(D3500=7,1,(IF(WEEKDAY(B3500)=1,2,IF(WEEKDAY(B3500)=7,1,0))))))</f>
        <v>3</v>
      </c>
      <c r="H3500" s="787">
        <v>12310.5</v>
      </c>
      <c r="I3500" s="788">
        <v>9278.4924621582031</v>
      </c>
      <c r="K3500" s="795">
        <v>902.26250000000005</v>
      </c>
      <c r="M3500" s="798">
        <f t="shared" si="163"/>
        <v>15415.538674348249</v>
      </c>
      <c r="N3500" s="303"/>
      <c r="S3500" s="786">
        <v>0</v>
      </c>
      <c r="T3500" s="781">
        <f>VLOOKUP(C3500,METADATA!$J$5:$Q$29,IF(E3500="HI",2,IF(E3500="LO",6,10))+IF(S3500=1,2,IF(D3500=7,1,(IF(WEEKDAY(B3500)=1,2,IF(WEEKDAY(B3500)=7,1,0))))))</f>
        <v>3</v>
      </c>
      <c r="U3500" s="781">
        <f>VLOOKUP(C3500,METADATA!$A$5:$H$29,IF(E3500="HI",2,IF(E3500="LO",6,10))+IF(S3500=1,2,IF(D3500=7,1,(IF(WEEKDAY(B3500)=1,2,IF(WEEKDAY(B3500)=7,1,0))))))</f>
        <v>3</v>
      </c>
    </row>
    <row r="3501" spans="2:21" ht="13.95" customHeight="1" x14ac:dyDescent="0.25">
      <c r="B3501" s="784">
        <f t="shared" si="164"/>
        <v>45528</v>
      </c>
      <c r="C3501" s="785">
        <v>17</v>
      </c>
      <c r="D3501" s="786">
        <f>IFERROR((INDEX(METADATA!$T$2:$T$20,MATCH(B3501,METADATA!$S$2:$S$20,0))),0)</f>
        <v>0</v>
      </c>
      <c r="E3501" s="785" t="str">
        <f t="shared" si="162"/>
        <v>HI</v>
      </c>
      <c r="F3501" s="786">
        <f>VLOOKUP(C3501,METADATA!$A$5:$H$29,IF(E3501="HI",2,IF(E3501="LO",6,10))+IF(D3501=1,2,IF(D3501=7,1,(IF(WEEKDAY(B3501)=1,2,IF(WEEKDAY(B3501)=7,1,0))))))</f>
        <v>2</v>
      </c>
      <c r="G3501" s="786">
        <f>VLOOKUP(C3501,METADATA!$J$5:$Q$29,IF(E3501="HI",2,IF(E3501="LO",6,10))+IF(D3501=1,2,IF(D3501=7,1,(IF(WEEKDAY(B3501)=1,2,IF(WEEKDAY(B3501)=7,1,0))))))</f>
        <v>3</v>
      </c>
      <c r="H3501" s="787">
        <v>12366.25</v>
      </c>
      <c r="I3501" s="788">
        <v>9768.3749389648438</v>
      </c>
      <c r="K3501" s="795">
        <v>933.76250000000005</v>
      </c>
      <c r="M3501" s="798">
        <f t="shared" si="163"/>
        <v>15758.974840093388</v>
      </c>
      <c r="N3501" s="303"/>
      <c r="S3501" s="786">
        <v>0</v>
      </c>
      <c r="T3501" s="781">
        <f>VLOOKUP(C3501,METADATA!$J$5:$Q$29,IF(E3501="HI",2,IF(E3501="LO",6,10))+IF(S3501=1,2,IF(D3501=7,1,(IF(WEEKDAY(B3501)=1,2,IF(WEEKDAY(B3501)=7,1,0))))))</f>
        <v>3</v>
      </c>
      <c r="U3501" s="781">
        <f>VLOOKUP(C3501,METADATA!$A$5:$H$29,IF(E3501="HI",2,IF(E3501="LO",6,10))+IF(S3501=1,2,IF(D3501=7,1,(IF(WEEKDAY(B3501)=1,2,IF(WEEKDAY(B3501)=7,1,0))))))</f>
        <v>2</v>
      </c>
    </row>
    <row r="3502" spans="2:21" ht="13.95" customHeight="1" x14ac:dyDescent="0.25">
      <c r="B3502" s="784">
        <f t="shared" si="164"/>
        <v>45528</v>
      </c>
      <c r="C3502" s="785">
        <v>18</v>
      </c>
      <c r="D3502" s="786">
        <f>IFERROR((INDEX(METADATA!$T$2:$T$20,MATCH(B3502,METADATA!$S$2:$S$20,0))),0)</f>
        <v>0</v>
      </c>
      <c r="E3502" s="785" t="str">
        <f t="shared" si="162"/>
        <v>HI</v>
      </c>
      <c r="F3502" s="786">
        <f>VLOOKUP(C3502,METADATA!$A$5:$H$29,IF(E3502="HI",2,IF(E3502="LO",6,10))+IF(D3502=1,2,IF(D3502=7,1,(IF(WEEKDAY(B3502)=1,2,IF(WEEKDAY(B3502)=7,1,0))))))</f>
        <v>2</v>
      </c>
      <c r="G3502" s="786">
        <f>VLOOKUP(C3502,METADATA!$J$5:$Q$29,IF(E3502="HI",2,IF(E3502="LO",6,10))+IF(D3502=1,2,IF(D3502=7,1,(IF(WEEKDAY(B3502)=1,2,IF(WEEKDAY(B3502)=7,1,0))))))</f>
        <v>2</v>
      </c>
      <c r="H3502" s="787">
        <v>12165</v>
      </c>
      <c r="I3502" s="788">
        <v>8613.2723693847656</v>
      </c>
      <c r="K3502" s="795">
        <v>0</v>
      </c>
      <c r="M3502" s="798">
        <f t="shared" si="163"/>
        <v>14905.55889288312</v>
      </c>
      <c r="N3502" s="303"/>
      <c r="S3502" s="786">
        <v>0</v>
      </c>
      <c r="T3502" s="781">
        <f>VLOOKUP(C3502,METADATA!$J$5:$Q$29,IF(E3502="HI",2,IF(E3502="LO",6,10))+IF(S3502=1,2,IF(D3502=7,1,(IF(WEEKDAY(B3502)=1,2,IF(WEEKDAY(B3502)=7,1,0))))))</f>
        <v>2</v>
      </c>
      <c r="U3502" s="781">
        <f>VLOOKUP(C3502,METADATA!$A$5:$H$29,IF(E3502="HI",2,IF(E3502="LO",6,10))+IF(S3502=1,2,IF(D3502=7,1,(IF(WEEKDAY(B3502)=1,2,IF(WEEKDAY(B3502)=7,1,0))))))</f>
        <v>2</v>
      </c>
    </row>
    <row r="3503" spans="2:21" ht="13.95" customHeight="1" x14ac:dyDescent="0.25">
      <c r="B3503" s="784">
        <f t="shared" si="164"/>
        <v>45528</v>
      </c>
      <c r="C3503" s="785">
        <v>19</v>
      </c>
      <c r="D3503" s="786">
        <f>IFERROR((INDEX(METADATA!$T$2:$T$20,MATCH(B3503,METADATA!$S$2:$S$20,0))),0)</f>
        <v>0</v>
      </c>
      <c r="E3503" s="785" t="str">
        <f t="shared" si="162"/>
        <v>HI</v>
      </c>
      <c r="F3503" s="786">
        <f>VLOOKUP(C3503,METADATA!$A$5:$H$29,IF(E3503="HI",2,IF(E3503="LO",6,10))+IF(D3503=1,2,IF(D3503=7,1,(IF(WEEKDAY(B3503)=1,2,IF(WEEKDAY(B3503)=7,1,0))))))</f>
        <v>3</v>
      </c>
      <c r="G3503" s="786">
        <f>VLOOKUP(C3503,METADATA!$J$5:$Q$29,IF(E3503="HI",2,IF(E3503="LO",6,10))+IF(D3503=1,2,IF(D3503=7,1,(IF(WEEKDAY(B3503)=1,2,IF(WEEKDAY(B3503)=7,1,0))))))</f>
        <v>2</v>
      </c>
      <c r="H3503" s="787">
        <v>11842</v>
      </c>
      <c r="I3503" s="788">
        <v>8177.5374450683594</v>
      </c>
      <c r="K3503" s="795">
        <v>0</v>
      </c>
      <c r="M3503" s="798">
        <f t="shared" si="163"/>
        <v>14391.145981661612</v>
      </c>
      <c r="N3503" s="303"/>
      <c r="S3503" s="786">
        <v>0</v>
      </c>
      <c r="T3503" s="781">
        <f>VLOOKUP(C3503,METADATA!$J$5:$Q$29,IF(E3503="HI",2,IF(E3503="LO",6,10))+IF(S3503=1,2,IF(D3503=7,1,(IF(WEEKDAY(B3503)=1,2,IF(WEEKDAY(B3503)=7,1,0))))))</f>
        <v>2</v>
      </c>
      <c r="U3503" s="781">
        <f>VLOOKUP(C3503,METADATA!$A$5:$H$29,IF(E3503="HI",2,IF(E3503="LO",6,10))+IF(S3503=1,2,IF(D3503=7,1,(IF(WEEKDAY(B3503)=1,2,IF(WEEKDAY(B3503)=7,1,0))))))</f>
        <v>3</v>
      </c>
    </row>
    <row r="3504" spans="2:21" ht="13.95" customHeight="1" x14ac:dyDescent="0.25">
      <c r="B3504" s="784">
        <f t="shared" si="164"/>
        <v>45528</v>
      </c>
      <c r="C3504" s="785">
        <v>20</v>
      </c>
      <c r="D3504" s="786">
        <f>IFERROR((INDEX(METADATA!$T$2:$T$20,MATCH(B3504,METADATA!$S$2:$S$20,0))),0)</f>
        <v>0</v>
      </c>
      <c r="E3504" s="785" t="str">
        <f t="shared" si="162"/>
        <v>HI</v>
      </c>
      <c r="F3504" s="786">
        <f>VLOOKUP(C3504,METADATA!$A$5:$H$29,IF(E3504="HI",2,IF(E3504="LO",6,10))+IF(D3504=1,2,IF(D3504=7,1,(IF(WEEKDAY(B3504)=1,2,IF(WEEKDAY(B3504)=7,1,0))))))</f>
        <v>3</v>
      </c>
      <c r="G3504" s="786">
        <f>VLOOKUP(C3504,METADATA!$J$5:$Q$29,IF(E3504="HI",2,IF(E3504="LO",6,10))+IF(D3504=1,2,IF(D3504=7,1,(IF(WEEKDAY(B3504)=1,2,IF(WEEKDAY(B3504)=7,1,0))))))</f>
        <v>3</v>
      </c>
      <c r="H3504" s="787">
        <v>12091.5</v>
      </c>
      <c r="I3504" s="788">
        <v>8649.1075744628906</v>
      </c>
      <c r="K3504" s="795">
        <v>0</v>
      </c>
      <c r="M3504" s="798">
        <f t="shared" si="163"/>
        <v>14866.45331222721</v>
      </c>
      <c r="N3504" s="303"/>
      <c r="S3504" s="786">
        <v>0</v>
      </c>
      <c r="T3504" s="781">
        <f>VLOOKUP(C3504,METADATA!$J$5:$Q$29,IF(E3504="HI",2,IF(E3504="LO",6,10))+IF(S3504=1,2,IF(D3504=7,1,(IF(WEEKDAY(B3504)=1,2,IF(WEEKDAY(B3504)=7,1,0))))))</f>
        <v>3</v>
      </c>
      <c r="U3504" s="781">
        <f>VLOOKUP(C3504,METADATA!$A$5:$H$29,IF(E3504="HI",2,IF(E3504="LO",6,10))+IF(S3504=1,2,IF(D3504=7,1,(IF(WEEKDAY(B3504)=1,2,IF(WEEKDAY(B3504)=7,1,0))))))</f>
        <v>3</v>
      </c>
    </row>
    <row r="3505" spans="2:21" ht="13.95" customHeight="1" x14ac:dyDescent="0.25">
      <c r="B3505" s="784">
        <f t="shared" si="164"/>
        <v>45528</v>
      </c>
      <c r="C3505" s="785">
        <v>21</v>
      </c>
      <c r="D3505" s="786">
        <f>IFERROR((INDEX(METADATA!$T$2:$T$20,MATCH(B3505,METADATA!$S$2:$S$20,0))),0)</f>
        <v>0</v>
      </c>
      <c r="E3505" s="785" t="str">
        <f t="shared" si="162"/>
        <v>HI</v>
      </c>
      <c r="F3505" s="786">
        <f>VLOOKUP(C3505,METADATA!$A$5:$H$29,IF(E3505="HI",2,IF(E3505="LO",6,10))+IF(D3505=1,2,IF(D3505=7,1,(IF(WEEKDAY(B3505)=1,2,IF(WEEKDAY(B3505)=7,1,0))))))</f>
        <v>3</v>
      </c>
      <c r="G3505" s="786">
        <f>VLOOKUP(C3505,METADATA!$J$5:$Q$29,IF(E3505="HI",2,IF(E3505="LO",6,10))+IF(D3505=1,2,IF(D3505=7,1,(IF(WEEKDAY(B3505)=1,2,IF(WEEKDAY(B3505)=7,1,0))))))</f>
        <v>3</v>
      </c>
      <c r="H3505" s="787">
        <v>11256.5</v>
      </c>
      <c r="I3505" s="788">
        <v>8806.539794921875</v>
      </c>
      <c r="K3505" s="795">
        <v>0</v>
      </c>
      <c r="M3505" s="798">
        <f t="shared" si="163"/>
        <v>14292.093457906809</v>
      </c>
      <c r="N3505" s="303"/>
      <c r="S3505" s="786">
        <v>0</v>
      </c>
      <c r="T3505" s="781">
        <f>VLOOKUP(C3505,METADATA!$J$5:$Q$29,IF(E3505="HI",2,IF(E3505="LO",6,10))+IF(S3505=1,2,IF(D3505=7,1,(IF(WEEKDAY(B3505)=1,2,IF(WEEKDAY(B3505)=7,1,0))))))</f>
        <v>3</v>
      </c>
      <c r="U3505" s="781">
        <f>VLOOKUP(C3505,METADATA!$A$5:$H$29,IF(E3505="HI",2,IF(E3505="LO",6,10))+IF(S3505=1,2,IF(D3505=7,1,(IF(WEEKDAY(B3505)=1,2,IF(WEEKDAY(B3505)=7,1,0))))))</f>
        <v>3</v>
      </c>
    </row>
    <row r="3506" spans="2:21" ht="13.95" customHeight="1" x14ac:dyDescent="0.25">
      <c r="B3506" s="784">
        <f t="shared" si="164"/>
        <v>45528</v>
      </c>
      <c r="C3506" s="785">
        <v>22</v>
      </c>
      <c r="D3506" s="786">
        <f>IFERROR((INDEX(METADATA!$T$2:$T$20,MATCH(B3506,METADATA!$S$2:$S$20,0))),0)</f>
        <v>0</v>
      </c>
      <c r="E3506" s="785" t="str">
        <f t="shared" si="162"/>
        <v>HI</v>
      </c>
      <c r="F3506" s="786">
        <f>VLOOKUP(C3506,METADATA!$A$5:$H$29,IF(E3506="HI",2,IF(E3506="LO",6,10))+IF(D3506=1,2,IF(D3506=7,1,(IF(WEEKDAY(B3506)=1,2,IF(WEEKDAY(B3506)=7,1,0))))))</f>
        <v>3</v>
      </c>
      <c r="G3506" s="786">
        <f>VLOOKUP(C3506,METADATA!$J$5:$Q$29,IF(E3506="HI",2,IF(E3506="LO",6,10))+IF(D3506=1,2,IF(D3506=7,1,(IF(WEEKDAY(B3506)=1,2,IF(WEEKDAY(B3506)=7,1,0))))))</f>
        <v>3</v>
      </c>
      <c r="H3506" s="787">
        <v>10267.75</v>
      </c>
      <c r="I3506" s="788">
        <v>9192.5426025390625</v>
      </c>
      <c r="K3506" s="795">
        <v>0</v>
      </c>
      <c r="M3506" s="798">
        <f t="shared" si="163"/>
        <v>13781.492283566233</v>
      </c>
      <c r="N3506" s="303"/>
      <c r="S3506" s="786">
        <v>0</v>
      </c>
      <c r="T3506" s="781">
        <f>VLOOKUP(C3506,METADATA!$J$5:$Q$29,IF(E3506="HI",2,IF(E3506="LO",6,10))+IF(S3506=1,2,IF(D3506=7,1,(IF(WEEKDAY(B3506)=1,2,IF(WEEKDAY(B3506)=7,1,0))))))</f>
        <v>3</v>
      </c>
      <c r="U3506" s="781">
        <f>VLOOKUP(C3506,METADATA!$A$5:$H$29,IF(E3506="HI",2,IF(E3506="LO",6,10))+IF(S3506=1,2,IF(D3506=7,1,(IF(WEEKDAY(B3506)=1,2,IF(WEEKDAY(B3506)=7,1,0))))))</f>
        <v>3</v>
      </c>
    </row>
    <row r="3507" spans="2:21" ht="13.95" customHeight="1" x14ac:dyDescent="0.25">
      <c r="B3507" s="784">
        <f t="shared" si="164"/>
        <v>45528</v>
      </c>
      <c r="C3507" s="785">
        <v>23</v>
      </c>
      <c r="D3507" s="786">
        <f>IFERROR((INDEX(METADATA!$T$2:$T$20,MATCH(B3507,METADATA!$S$2:$S$20,0))),0)</f>
        <v>0</v>
      </c>
      <c r="E3507" s="785" t="str">
        <f t="shared" si="162"/>
        <v>HI</v>
      </c>
      <c r="F3507" s="786">
        <f>VLOOKUP(C3507,METADATA!$A$5:$H$29,IF(E3507="HI",2,IF(E3507="LO",6,10))+IF(D3507=1,2,IF(D3507=7,1,(IF(WEEKDAY(B3507)=1,2,IF(WEEKDAY(B3507)=7,1,0))))))</f>
        <v>3</v>
      </c>
      <c r="G3507" s="786">
        <f>VLOOKUP(C3507,METADATA!$J$5:$Q$29,IF(E3507="HI",2,IF(E3507="LO",6,10))+IF(D3507=1,2,IF(D3507=7,1,(IF(WEEKDAY(B3507)=1,2,IF(WEEKDAY(B3507)=7,1,0))))))</f>
        <v>3</v>
      </c>
      <c r="H3507" s="787">
        <v>9380.75</v>
      </c>
      <c r="I3507" s="788">
        <v>10020.025207519531</v>
      </c>
      <c r="K3507" s="795">
        <v>0</v>
      </c>
      <c r="M3507" s="798">
        <f t="shared" si="163"/>
        <v>13725.865208496944</v>
      </c>
      <c r="N3507" s="303"/>
      <c r="S3507" s="786">
        <v>0</v>
      </c>
      <c r="T3507" s="781">
        <f>VLOOKUP(C3507,METADATA!$J$5:$Q$29,IF(E3507="HI",2,IF(E3507="LO",6,10))+IF(S3507=1,2,IF(D3507=7,1,(IF(WEEKDAY(B3507)=1,2,IF(WEEKDAY(B3507)=7,1,0))))))</f>
        <v>3</v>
      </c>
      <c r="U3507" s="781">
        <f>VLOOKUP(C3507,METADATA!$A$5:$H$29,IF(E3507="HI",2,IF(E3507="LO",6,10))+IF(S3507=1,2,IF(D3507=7,1,(IF(WEEKDAY(B3507)=1,2,IF(WEEKDAY(B3507)=7,1,0))))))</f>
        <v>3</v>
      </c>
    </row>
    <row r="3508" spans="2:21" ht="13.95" customHeight="1" x14ac:dyDescent="0.25">
      <c r="B3508" s="784">
        <f t="shared" si="164"/>
        <v>45529</v>
      </c>
      <c r="C3508" s="785">
        <v>0</v>
      </c>
      <c r="D3508" s="786">
        <f>IFERROR((INDEX(METADATA!$T$2:$T$20,MATCH(B3508,METADATA!$S$2:$S$20,0))),0)</f>
        <v>0</v>
      </c>
      <c r="E3508" s="785" t="str">
        <f t="shared" si="162"/>
        <v>HI</v>
      </c>
      <c r="F3508" s="786">
        <f>VLOOKUP(C3508,METADATA!$A$5:$H$29,IF(E3508="HI",2,IF(E3508="LO",6,10))+IF(D3508=1,2,IF(D3508=7,1,(IF(WEEKDAY(B3508)=1,2,IF(WEEKDAY(B3508)=7,1,0))))))</f>
        <v>3</v>
      </c>
      <c r="G3508" s="786">
        <f>VLOOKUP(C3508,METADATA!$J$5:$Q$29,IF(E3508="HI",2,IF(E3508="LO",6,10))+IF(D3508=1,2,IF(D3508=7,1,(IF(WEEKDAY(B3508)=1,2,IF(WEEKDAY(B3508)=7,1,0))))))</f>
        <v>3</v>
      </c>
      <c r="H3508" s="787">
        <v>8779.75</v>
      </c>
      <c r="I3508" s="788">
        <v>10186.400024414063</v>
      </c>
      <c r="K3508" s="795">
        <v>0</v>
      </c>
      <c r="M3508" s="798">
        <f t="shared" si="163"/>
        <v>13447.927554827278</v>
      </c>
      <c r="N3508" s="303"/>
      <c r="S3508" s="786">
        <v>0</v>
      </c>
      <c r="T3508" s="781">
        <f>VLOOKUP(C3508,METADATA!$J$5:$Q$29,IF(E3508="HI",2,IF(E3508="LO",6,10))+IF(S3508=1,2,IF(D3508=7,1,(IF(WEEKDAY(B3508)=1,2,IF(WEEKDAY(B3508)=7,1,0))))))</f>
        <v>3</v>
      </c>
      <c r="U3508" s="781">
        <f>VLOOKUP(C3508,METADATA!$A$5:$H$29,IF(E3508="HI",2,IF(E3508="LO",6,10))+IF(S3508=1,2,IF(D3508=7,1,(IF(WEEKDAY(B3508)=1,2,IF(WEEKDAY(B3508)=7,1,0))))))</f>
        <v>3</v>
      </c>
    </row>
    <row r="3509" spans="2:21" ht="13.95" customHeight="1" x14ac:dyDescent="0.25">
      <c r="B3509" s="784">
        <f t="shared" si="164"/>
        <v>45529</v>
      </c>
      <c r="C3509" s="785">
        <v>1</v>
      </c>
      <c r="D3509" s="786">
        <f>IFERROR((INDEX(METADATA!$T$2:$T$20,MATCH(B3509,METADATA!$S$2:$S$20,0))),0)</f>
        <v>0</v>
      </c>
      <c r="E3509" s="785" t="str">
        <f t="shared" si="162"/>
        <v>HI</v>
      </c>
      <c r="F3509" s="786">
        <f>VLOOKUP(C3509,METADATA!$A$5:$H$29,IF(E3509="HI",2,IF(E3509="LO",6,10))+IF(D3509=1,2,IF(D3509=7,1,(IF(WEEKDAY(B3509)=1,2,IF(WEEKDAY(B3509)=7,1,0))))))</f>
        <v>3</v>
      </c>
      <c r="G3509" s="786">
        <f>VLOOKUP(C3509,METADATA!$J$5:$Q$29,IF(E3509="HI",2,IF(E3509="LO",6,10))+IF(D3509=1,2,IF(D3509=7,1,(IF(WEEKDAY(B3509)=1,2,IF(WEEKDAY(B3509)=7,1,0))))))</f>
        <v>3</v>
      </c>
      <c r="H3509" s="787">
        <v>8450.75</v>
      </c>
      <c r="I3509" s="788">
        <v>10184.275085449219</v>
      </c>
      <c r="K3509" s="795">
        <v>0</v>
      </c>
      <c r="M3509" s="798">
        <f t="shared" si="163"/>
        <v>13233.844285716894</v>
      </c>
      <c r="N3509" s="303"/>
      <c r="S3509" s="786">
        <v>0</v>
      </c>
      <c r="T3509" s="781">
        <f>VLOOKUP(C3509,METADATA!$J$5:$Q$29,IF(E3509="HI",2,IF(E3509="LO",6,10))+IF(S3509=1,2,IF(D3509=7,1,(IF(WEEKDAY(B3509)=1,2,IF(WEEKDAY(B3509)=7,1,0))))))</f>
        <v>3</v>
      </c>
      <c r="U3509" s="781">
        <f>VLOOKUP(C3509,METADATA!$A$5:$H$29,IF(E3509="HI",2,IF(E3509="LO",6,10))+IF(S3509=1,2,IF(D3509=7,1,(IF(WEEKDAY(B3509)=1,2,IF(WEEKDAY(B3509)=7,1,0))))))</f>
        <v>3</v>
      </c>
    </row>
    <row r="3510" spans="2:21" ht="13.95" customHeight="1" x14ac:dyDescent="0.25">
      <c r="B3510" s="784">
        <f t="shared" si="164"/>
        <v>45529</v>
      </c>
      <c r="C3510" s="785">
        <v>2</v>
      </c>
      <c r="D3510" s="786">
        <f>IFERROR((INDEX(METADATA!$T$2:$T$20,MATCH(B3510,METADATA!$S$2:$S$20,0))),0)</f>
        <v>0</v>
      </c>
      <c r="E3510" s="785" t="str">
        <f t="shared" si="162"/>
        <v>HI</v>
      </c>
      <c r="F3510" s="786">
        <f>VLOOKUP(C3510,METADATA!$A$5:$H$29,IF(E3510="HI",2,IF(E3510="LO",6,10))+IF(D3510=1,2,IF(D3510=7,1,(IF(WEEKDAY(B3510)=1,2,IF(WEEKDAY(B3510)=7,1,0))))))</f>
        <v>3</v>
      </c>
      <c r="G3510" s="786">
        <f>VLOOKUP(C3510,METADATA!$J$5:$Q$29,IF(E3510="HI",2,IF(E3510="LO",6,10))+IF(D3510=1,2,IF(D3510=7,1,(IF(WEEKDAY(B3510)=1,2,IF(WEEKDAY(B3510)=7,1,0))))))</f>
        <v>3</v>
      </c>
      <c r="H3510" s="787">
        <v>8285</v>
      </c>
      <c r="I3510" s="788">
        <v>10232.950012207031</v>
      </c>
      <c r="K3510" s="795">
        <v>0</v>
      </c>
      <c r="M3510" s="798">
        <f t="shared" si="163"/>
        <v>13166.415265831771</v>
      </c>
      <c r="N3510" s="303"/>
      <c r="S3510" s="786">
        <v>0</v>
      </c>
      <c r="T3510" s="781">
        <f>VLOOKUP(C3510,METADATA!$J$5:$Q$29,IF(E3510="HI",2,IF(E3510="LO",6,10))+IF(S3510=1,2,IF(D3510=7,1,(IF(WEEKDAY(B3510)=1,2,IF(WEEKDAY(B3510)=7,1,0))))))</f>
        <v>3</v>
      </c>
      <c r="U3510" s="781">
        <f>VLOOKUP(C3510,METADATA!$A$5:$H$29,IF(E3510="HI",2,IF(E3510="LO",6,10))+IF(S3510=1,2,IF(D3510=7,1,(IF(WEEKDAY(B3510)=1,2,IF(WEEKDAY(B3510)=7,1,0))))))</f>
        <v>3</v>
      </c>
    </row>
    <row r="3511" spans="2:21" ht="13.95" customHeight="1" x14ac:dyDescent="0.25">
      <c r="B3511" s="784">
        <f t="shared" si="164"/>
        <v>45529</v>
      </c>
      <c r="C3511" s="785">
        <v>3</v>
      </c>
      <c r="D3511" s="786">
        <f>IFERROR((INDEX(METADATA!$T$2:$T$20,MATCH(B3511,METADATA!$S$2:$S$20,0))),0)</f>
        <v>0</v>
      </c>
      <c r="E3511" s="785" t="str">
        <f t="shared" si="162"/>
        <v>HI</v>
      </c>
      <c r="F3511" s="786">
        <f>VLOOKUP(C3511,METADATA!$A$5:$H$29,IF(E3511="HI",2,IF(E3511="LO",6,10))+IF(D3511=1,2,IF(D3511=7,1,(IF(WEEKDAY(B3511)=1,2,IF(WEEKDAY(B3511)=7,1,0))))))</f>
        <v>3</v>
      </c>
      <c r="G3511" s="786">
        <f>VLOOKUP(C3511,METADATA!$J$5:$Q$29,IF(E3511="HI",2,IF(E3511="LO",6,10))+IF(D3511=1,2,IF(D3511=7,1,(IF(WEEKDAY(B3511)=1,2,IF(WEEKDAY(B3511)=7,1,0))))))</f>
        <v>3</v>
      </c>
      <c r="H3511" s="787">
        <v>8355</v>
      </c>
      <c r="I3511" s="788">
        <v>9498.1449890136719</v>
      </c>
      <c r="K3511" s="795">
        <v>0</v>
      </c>
      <c r="M3511" s="798">
        <f t="shared" si="163"/>
        <v>12649.932143388181</v>
      </c>
      <c r="N3511" s="303"/>
      <c r="S3511" s="786">
        <v>0</v>
      </c>
      <c r="T3511" s="781">
        <f>VLOOKUP(C3511,METADATA!$J$5:$Q$29,IF(E3511="HI",2,IF(E3511="LO",6,10))+IF(S3511=1,2,IF(D3511=7,1,(IF(WEEKDAY(B3511)=1,2,IF(WEEKDAY(B3511)=7,1,0))))))</f>
        <v>3</v>
      </c>
      <c r="U3511" s="781">
        <f>VLOOKUP(C3511,METADATA!$A$5:$H$29,IF(E3511="HI",2,IF(E3511="LO",6,10))+IF(S3511=1,2,IF(D3511=7,1,(IF(WEEKDAY(B3511)=1,2,IF(WEEKDAY(B3511)=7,1,0))))))</f>
        <v>3</v>
      </c>
    </row>
    <row r="3512" spans="2:21" ht="13.95" customHeight="1" x14ac:dyDescent="0.25">
      <c r="B3512" s="784">
        <f t="shared" si="164"/>
        <v>45529</v>
      </c>
      <c r="C3512" s="785">
        <v>4</v>
      </c>
      <c r="D3512" s="786">
        <f>IFERROR((INDEX(METADATA!$T$2:$T$20,MATCH(B3512,METADATA!$S$2:$S$20,0))),0)</f>
        <v>0</v>
      </c>
      <c r="E3512" s="785" t="str">
        <f t="shared" si="162"/>
        <v>HI</v>
      </c>
      <c r="F3512" s="786">
        <f>VLOOKUP(C3512,METADATA!$A$5:$H$29,IF(E3512="HI",2,IF(E3512="LO",6,10))+IF(D3512=1,2,IF(D3512=7,1,(IF(WEEKDAY(B3512)=1,2,IF(WEEKDAY(B3512)=7,1,0))))))</f>
        <v>3</v>
      </c>
      <c r="G3512" s="786">
        <f>VLOOKUP(C3512,METADATA!$J$5:$Q$29,IF(E3512="HI",2,IF(E3512="LO",6,10))+IF(D3512=1,2,IF(D3512=7,1,(IF(WEEKDAY(B3512)=1,2,IF(WEEKDAY(B3512)=7,1,0))))))</f>
        <v>3</v>
      </c>
      <c r="H3512" s="787">
        <v>8526.25</v>
      </c>
      <c r="I3512" s="788">
        <v>8993.3023986816406</v>
      </c>
      <c r="K3512" s="795">
        <v>0</v>
      </c>
      <c r="M3512" s="798">
        <f t="shared" si="163"/>
        <v>12392.595656142137</v>
      </c>
      <c r="N3512" s="303"/>
      <c r="S3512" s="786">
        <v>0</v>
      </c>
      <c r="T3512" s="781">
        <f>VLOOKUP(C3512,METADATA!$J$5:$Q$29,IF(E3512="HI",2,IF(E3512="LO",6,10))+IF(S3512=1,2,IF(D3512=7,1,(IF(WEEKDAY(B3512)=1,2,IF(WEEKDAY(B3512)=7,1,0))))))</f>
        <v>3</v>
      </c>
      <c r="U3512" s="781">
        <f>VLOOKUP(C3512,METADATA!$A$5:$H$29,IF(E3512="HI",2,IF(E3512="LO",6,10))+IF(S3512=1,2,IF(D3512=7,1,(IF(WEEKDAY(B3512)=1,2,IF(WEEKDAY(B3512)=7,1,0))))))</f>
        <v>3</v>
      </c>
    </row>
    <row r="3513" spans="2:21" ht="13.95" customHeight="1" x14ac:dyDescent="0.25">
      <c r="B3513" s="784">
        <f t="shared" si="164"/>
        <v>45529</v>
      </c>
      <c r="C3513" s="785">
        <v>5</v>
      </c>
      <c r="D3513" s="786">
        <f>IFERROR((INDEX(METADATA!$T$2:$T$20,MATCH(B3513,METADATA!$S$2:$S$20,0))),0)</f>
        <v>0</v>
      </c>
      <c r="E3513" s="785" t="str">
        <f t="shared" si="162"/>
        <v>HI</v>
      </c>
      <c r="F3513" s="786">
        <f>VLOOKUP(C3513,METADATA!$A$5:$H$29,IF(E3513="HI",2,IF(E3513="LO",6,10))+IF(D3513=1,2,IF(D3513=7,1,(IF(WEEKDAY(B3513)=1,2,IF(WEEKDAY(B3513)=7,1,0))))))</f>
        <v>3</v>
      </c>
      <c r="G3513" s="786">
        <f>VLOOKUP(C3513,METADATA!$J$5:$Q$29,IF(E3513="HI",2,IF(E3513="LO",6,10))+IF(D3513=1,2,IF(D3513=7,1,(IF(WEEKDAY(B3513)=1,2,IF(WEEKDAY(B3513)=7,1,0))))))</f>
        <v>3</v>
      </c>
      <c r="H3513" s="787">
        <v>8374.5</v>
      </c>
      <c r="I3513" s="788">
        <v>9828.3499145507813</v>
      </c>
      <c r="K3513" s="795">
        <v>870.51250000000005</v>
      </c>
      <c r="M3513" s="798">
        <f t="shared" si="163"/>
        <v>12912.3472805238</v>
      </c>
      <c r="N3513" s="303"/>
      <c r="S3513" s="786">
        <v>0</v>
      </c>
      <c r="T3513" s="781">
        <f>VLOOKUP(C3513,METADATA!$J$5:$Q$29,IF(E3513="HI",2,IF(E3513="LO",6,10))+IF(S3513=1,2,IF(D3513=7,1,(IF(WEEKDAY(B3513)=1,2,IF(WEEKDAY(B3513)=7,1,0))))))</f>
        <v>3</v>
      </c>
      <c r="U3513" s="781">
        <f>VLOOKUP(C3513,METADATA!$A$5:$H$29,IF(E3513="HI",2,IF(E3513="LO",6,10))+IF(S3513=1,2,IF(D3513=7,1,(IF(WEEKDAY(B3513)=1,2,IF(WEEKDAY(B3513)=7,1,0))))))</f>
        <v>3</v>
      </c>
    </row>
    <row r="3514" spans="2:21" ht="13.95" customHeight="1" x14ac:dyDescent="0.25">
      <c r="B3514" s="784">
        <f t="shared" si="164"/>
        <v>45529</v>
      </c>
      <c r="C3514" s="785">
        <v>6</v>
      </c>
      <c r="D3514" s="786">
        <f>IFERROR((INDEX(METADATA!$T$2:$T$20,MATCH(B3514,METADATA!$S$2:$S$20,0))),0)</f>
        <v>0</v>
      </c>
      <c r="E3514" s="785" t="str">
        <f t="shared" si="162"/>
        <v>HI</v>
      </c>
      <c r="F3514" s="786">
        <f>VLOOKUP(C3514,METADATA!$A$5:$H$29,IF(E3514="HI",2,IF(E3514="LO",6,10))+IF(D3514=1,2,IF(D3514=7,1,(IF(WEEKDAY(B3514)=1,2,IF(WEEKDAY(B3514)=7,1,0))))))</f>
        <v>3</v>
      </c>
      <c r="G3514" s="786">
        <f>VLOOKUP(C3514,METADATA!$J$5:$Q$29,IF(E3514="HI",2,IF(E3514="LO",6,10))+IF(D3514=1,2,IF(D3514=7,1,(IF(WEEKDAY(B3514)=1,2,IF(WEEKDAY(B3514)=7,1,0))))))</f>
        <v>3</v>
      </c>
      <c r="H3514" s="787">
        <v>9093</v>
      </c>
      <c r="I3514" s="788">
        <v>9879.2999877929688</v>
      </c>
      <c r="K3514" s="795">
        <v>865.8125</v>
      </c>
      <c r="M3514" s="798">
        <f t="shared" si="163"/>
        <v>13426.958600100254</v>
      </c>
      <c r="N3514" s="303"/>
      <c r="S3514" s="786">
        <v>0</v>
      </c>
      <c r="T3514" s="781">
        <f>VLOOKUP(C3514,METADATA!$J$5:$Q$29,IF(E3514="HI",2,IF(E3514="LO",6,10))+IF(S3514=1,2,IF(D3514=7,1,(IF(WEEKDAY(B3514)=1,2,IF(WEEKDAY(B3514)=7,1,0))))))</f>
        <v>3</v>
      </c>
      <c r="U3514" s="781">
        <f>VLOOKUP(C3514,METADATA!$A$5:$H$29,IF(E3514="HI",2,IF(E3514="LO",6,10))+IF(S3514=1,2,IF(D3514=7,1,(IF(WEEKDAY(B3514)=1,2,IF(WEEKDAY(B3514)=7,1,0))))))</f>
        <v>3</v>
      </c>
    </row>
    <row r="3515" spans="2:21" ht="13.95" customHeight="1" x14ac:dyDescent="0.25">
      <c r="B3515" s="784">
        <f t="shared" si="164"/>
        <v>45529</v>
      </c>
      <c r="C3515" s="785">
        <v>7</v>
      </c>
      <c r="D3515" s="786">
        <f>IFERROR((INDEX(METADATA!$T$2:$T$20,MATCH(B3515,METADATA!$S$2:$S$20,0))),0)</f>
        <v>0</v>
      </c>
      <c r="E3515" s="785" t="str">
        <f t="shared" si="162"/>
        <v>HI</v>
      </c>
      <c r="F3515" s="786">
        <f>VLOOKUP(C3515,METADATA!$A$5:$H$29,IF(E3515="HI",2,IF(E3515="LO",6,10))+IF(D3515=1,2,IF(D3515=7,1,(IF(WEEKDAY(B3515)=1,2,IF(WEEKDAY(B3515)=7,1,0))))))</f>
        <v>3</v>
      </c>
      <c r="G3515" s="786">
        <f>VLOOKUP(C3515,METADATA!$J$5:$Q$29,IF(E3515="HI",2,IF(E3515="LO",6,10))+IF(D3515=1,2,IF(D3515=7,1,(IF(WEEKDAY(B3515)=1,2,IF(WEEKDAY(B3515)=7,1,0))))))</f>
        <v>3</v>
      </c>
      <c r="H3515" s="787">
        <v>10255</v>
      </c>
      <c r="I3515" s="788">
        <v>7544.8424987792969</v>
      </c>
      <c r="K3515" s="795">
        <v>834.63750000000005</v>
      </c>
      <c r="M3515" s="798">
        <f t="shared" si="163"/>
        <v>12731.444275155362</v>
      </c>
      <c r="N3515" s="303"/>
      <c r="S3515" s="786">
        <v>0</v>
      </c>
      <c r="T3515" s="781">
        <f>VLOOKUP(C3515,METADATA!$J$5:$Q$29,IF(E3515="HI",2,IF(E3515="LO",6,10))+IF(S3515=1,2,IF(D3515=7,1,(IF(WEEKDAY(B3515)=1,2,IF(WEEKDAY(B3515)=7,1,0))))))</f>
        <v>3</v>
      </c>
      <c r="U3515" s="781">
        <f>VLOOKUP(C3515,METADATA!$A$5:$H$29,IF(E3515="HI",2,IF(E3515="LO",6,10))+IF(S3515=1,2,IF(D3515=7,1,(IF(WEEKDAY(B3515)=1,2,IF(WEEKDAY(B3515)=7,1,0))))))</f>
        <v>3</v>
      </c>
    </row>
    <row r="3516" spans="2:21" ht="13.95" customHeight="1" x14ac:dyDescent="0.25">
      <c r="B3516" s="784">
        <f t="shared" si="164"/>
        <v>45529</v>
      </c>
      <c r="C3516" s="785">
        <v>8</v>
      </c>
      <c r="D3516" s="786">
        <f>IFERROR((INDEX(METADATA!$T$2:$T$20,MATCH(B3516,METADATA!$S$2:$S$20,0))),0)</f>
        <v>0</v>
      </c>
      <c r="E3516" s="785" t="str">
        <f t="shared" si="162"/>
        <v>HI</v>
      </c>
      <c r="F3516" s="786">
        <f>VLOOKUP(C3516,METADATA!$A$5:$H$29,IF(E3516="HI",2,IF(E3516="LO",6,10))+IF(D3516=1,2,IF(D3516=7,1,(IF(WEEKDAY(B3516)=1,2,IF(WEEKDAY(B3516)=7,1,0))))))</f>
        <v>3</v>
      </c>
      <c r="G3516" s="786">
        <f>VLOOKUP(C3516,METADATA!$J$5:$Q$29,IF(E3516="HI",2,IF(E3516="LO",6,10))+IF(D3516=1,2,IF(D3516=7,1,(IF(WEEKDAY(B3516)=1,2,IF(WEEKDAY(B3516)=7,1,0))))))</f>
        <v>3</v>
      </c>
      <c r="H3516" s="787">
        <v>11605.25</v>
      </c>
      <c r="I3516" s="788">
        <v>5662.0425415039063</v>
      </c>
      <c r="K3516" s="795">
        <v>847.33749999999998</v>
      </c>
      <c r="M3516" s="798">
        <f t="shared" si="163"/>
        <v>12912.805787446043</v>
      </c>
      <c r="N3516" s="303"/>
      <c r="S3516" s="786">
        <v>0</v>
      </c>
      <c r="T3516" s="781">
        <f>VLOOKUP(C3516,METADATA!$J$5:$Q$29,IF(E3516="HI",2,IF(E3516="LO",6,10))+IF(S3516=1,2,IF(D3516=7,1,(IF(WEEKDAY(B3516)=1,2,IF(WEEKDAY(B3516)=7,1,0))))))</f>
        <v>3</v>
      </c>
      <c r="U3516" s="781">
        <f>VLOOKUP(C3516,METADATA!$A$5:$H$29,IF(E3516="HI",2,IF(E3516="LO",6,10))+IF(S3516=1,2,IF(D3516=7,1,(IF(WEEKDAY(B3516)=1,2,IF(WEEKDAY(B3516)=7,1,0))))))</f>
        <v>3</v>
      </c>
    </row>
    <row r="3517" spans="2:21" ht="13.95" customHeight="1" x14ac:dyDescent="0.25">
      <c r="B3517" s="784">
        <f t="shared" si="164"/>
        <v>45529</v>
      </c>
      <c r="C3517" s="785">
        <v>9</v>
      </c>
      <c r="D3517" s="786">
        <f>IFERROR((INDEX(METADATA!$T$2:$T$20,MATCH(B3517,METADATA!$S$2:$S$20,0))),0)</f>
        <v>0</v>
      </c>
      <c r="E3517" s="785" t="str">
        <f t="shared" si="162"/>
        <v>HI</v>
      </c>
      <c r="F3517" s="786">
        <f>VLOOKUP(C3517,METADATA!$A$5:$H$29,IF(E3517="HI",2,IF(E3517="LO",6,10))+IF(D3517=1,2,IF(D3517=7,1,(IF(WEEKDAY(B3517)=1,2,IF(WEEKDAY(B3517)=7,1,0))))))</f>
        <v>3</v>
      </c>
      <c r="G3517" s="786">
        <f>VLOOKUP(C3517,METADATA!$J$5:$Q$29,IF(E3517="HI",2,IF(E3517="LO",6,10))+IF(D3517=1,2,IF(D3517=7,1,(IF(WEEKDAY(B3517)=1,2,IF(WEEKDAY(B3517)=7,1,0))))))</f>
        <v>3</v>
      </c>
      <c r="H3517" s="787">
        <v>12261.75</v>
      </c>
      <c r="I3517" s="788">
        <v>5220.132568359375</v>
      </c>
      <c r="K3517" s="795">
        <v>851.61249999999995</v>
      </c>
      <c r="M3517" s="798">
        <f t="shared" si="163"/>
        <v>13326.676145751657</v>
      </c>
      <c r="N3517" s="303"/>
      <c r="S3517" s="786">
        <v>0</v>
      </c>
      <c r="T3517" s="781">
        <f>VLOOKUP(C3517,METADATA!$J$5:$Q$29,IF(E3517="HI",2,IF(E3517="LO",6,10))+IF(S3517=1,2,IF(D3517=7,1,(IF(WEEKDAY(B3517)=1,2,IF(WEEKDAY(B3517)=7,1,0))))))</f>
        <v>3</v>
      </c>
      <c r="U3517" s="781">
        <f>VLOOKUP(C3517,METADATA!$A$5:$H$29,IF(E3517="HI",2,IF(E3517="LO",6,10))+IF(S3517=1,2,IF(D3517=7,1,(IF(WEEKDAY(B3517)=1,2,IF(WEEKDAY(B3517)=7,1,0))))))</f>
        <v>3</v>
      </c>
    </row>
    <row r="3518" spans="2:21" ht="13.95" customHeight="1" x14ac:dyDescent="0.25">
      <c r="B3518" s="784">
        <f t="shared" si="164"/>
        <v>45529</v>
      </c>
      <c r="C3518" s="785">
        <v>10</v>
      </c>
      <c r="D3518" s="786">
        <f>IFERROR((INDEX(METADATA!$T$2:$T$20,MATCH(B3518,METADATA!$S$2:$S$20,0))),0)</f>
        <v>0</v>
      </c>
      <c r="E3518" s="785" t="str">
        <f t="shared" si="162"/>
        <v>HI</v>
      </c>
      <c r="F3518" s="786">
        <f>VLOOKUP(C3518,METADATA!$A$5:$H$29,IF(E3518="HI",2,IF(E3518="LO",6,10))+IF(D3518=1,2,IF(D3518=7,1,(IF(WEEKDAY(B3518)=1,2,IF(WEEKDAY(B3518)=7,1,0))))))</f>
        <v>3</v>
      </c>
      <c r="G3518" s="786">
        <f>VLOOKUP(C3518,METADATA!$J$5:$Q$29,IF(E3518="HI",2,IF(E3518="LO",6,10))+IF(D3518=1,2,IF(D3518=7,1,(IF(WEEKDAY(B3518)=1,2,IF(WEEKDAY(B3518)=7,1,0))))))</f>
        <v>3</v>
      </c>
      <c r="H3518" s="787">
        <v>12387.5</v>
      </c>
      <c r="I3518" s="788">
        <v>5217.4974060058594</v>
      </c>
      <c r="K3518" s="795">
        <v>856.5</v>
      </c>
      <c r="M3518" s="798">
        <f t="shared" si="163"/>
        <v>13441.444692877245</v>
      </c>
      <c r="N3518" s="303"/>
      <c r="S3518" s="786">
        <v>0</v>
      </c>
      <c r="T3518" s="781">
        <f>VLOOKUP(C3518,METADATA!$J$5:$Q$29,IF(E3518="HI",2,IF(E3518="LO",6,10))+IF(S3518=1,2,IF(D3518=7,1,(IF(WEEKDAY(B3518)=1,2,IF(WEEKDAY(B3518)=7,1,0))))))</f>
        <v>3</v>
      </c>
      <c r="U3518" s="781">
        <f>VLOOKUP(C3518,METADATA!$A$5:$H$29,IF(E3518="HI",2,IF(E3518="LO",6,10))+IF(S3518=1,2,IF(D3518=7,1,(IF(WEEKDAY(B3518)=1,2,IF(WEEKDAY(B3518)=7,1,0))))))</f>
        <v>3</v>
      </c>
    </row>
    <row r="3519" spans="2:21" ht="13.95" customHeight="1" x14ac:dyDescent="0.25">
      <c r="B3519" s="784">
        <f t="shared" si="164"/>
        <v>45529</v>
      </c>
      <c r="C3519" s="785">
        <v>11</v>
      </c>
      <c r="D3519" s="786">
        <f>IFERROR((INDEX(METADATA!$T$2:$T$20,MATCH(B3519,METADATA!$S$2:$S$20,0))),0)</f>
        <v>0</v>
      </c>
      <c r="E3519" s="785" t="str">
        <f t="shared" si="162"/>
        <v>HI</v>
      </c>
      <c r="F3519" s="786">
        <f>VLOOKUP(C3519,METADATA!$A$5:$H$29,IF(E3519="HI",2,IF(E3519="LO",6,10))+IF(D3519=1,2,IF(D3519=7,1,(IF(WEEKDAY(B3519)=1,2,IF(WEEKDAY(B3519)=7,1,0))))))</f>
        <v>3</v>
      </c>
      <c r="G3519" s="786">
        <f>VLOOKUP(C3519,METADATA!$J$5:$Q$29,IF(E3519="HI",2,IF(E3519="LO",6,10))+IF(D3519=1,2,IF(D3519=7,1,(IF(WEEKDAY(B3519)=1,2,IF(WEEKDAY(B3519)=7,1,0))))))</f>
        <v>3</v>
      </c>
      <c r="H3519" s="787">
        <v>12559.5</v>
      </c>
      <c r="I3519" s="788">
        <v>5201.6449279785156</v>
      </c>
      <c r="K3519" s="795">
        <v>824.32500000000005</v>
      </c>
      <c r="M3519" s="798">
        <f t="shared" si="163"/>
        <v>13594.048337664708</v>
      </c>
      <c r="N3519" s="303"/>
      <c r="S3519" s="786">
        <v>0</v>
      </c>
      <c r="T3519" s="781">
        <f>VLOOKUP(C3519,METADATA!$J$5:$Q$29,IF(E3519="HI",2,IF(E3519="LO",6,10))+IF(S3519=1,2,IF(D3519=7,1,(IF(WEEKDAY(B3519)=1,2,IF(WEEKDAY(B3519)=7,1,0))))))</f>
        <v>3</v>
      </c>
      <c r="U3519" s="781">
        <f>VLOOKUP(C3519,METADATA!$A$5:$H$29,IF(E3519="HI",2,IF(E3519="LO",6,10))+IF(S3519=1,2,IF(D3519=7,1,(IF(WEEKDAY(B3519)=1,2,IF(WEEKDAY(B3519)=7,1,0))))))</f>
        <v>3</v>
      </c>
    </row>
    <row r="3520" spans="2:21" ht="13.95" customHeight="1" x14ac:dyDescent="0.25">
      <c r="B3520" s="784">
        <f t="shared" si="164"/>
        <v>45529</v>
      </c>
      <c r="C3520" s="785">
        <v>12</v>
      </c>
      <c r="D3520" s="786">
        <f>IFERROR((INDEX(METADATA!$T$2:$T$20,MATCH(B3520,METADATA!$S$2:$S$20,0))),0)</f>
        <v>0</v>
      </c>
      <c r="E3520" s="785" t="str">
        <f t="shared" si="162"/>
        <v>HI</v>
      </c>
      <c r="F3520" s="786">
        <f>VLOOKUP(C3520,METADATA!$A$5:$H$29,IF(E3520="HI",2,IF(E3520="LO",6,10))+IF(D3520=1,2,IF(D3520=7,1,(IF(WEEKDAY(B3520)=1,2,IF(WEEKDAY(B3520)=7,1,0))))))</f>
        <v>3</v>
      </c>
      <c r="G3520" s="786">
        <f>VLOOKUP(C3520,METADATA!$J$5:$Q$29,IF(E3520="HI",2,IF(E3520="LO",6,10))+IF(D3520=1,2,IF(D3520=7,1,(IF(WEEKDAY(B3520)=1,2,IF(WEEKDAY(B3520)=7,1,0))))))</f>
        <v>3</v>
      </c>
      <c r="H3520" s="787">
        <v>12452</v>
      </c>
      <c r="I3520" s="788">
        <v>5161.8599853515625</v>
      </c>
      <c r="K3520" s="795">
        <v>882.73749999999995</v>
      </c>
      <c r="M3520" s="798">
        <f t="shared" si="163"/>
        <v>13479.506760574499</v>
      </c>
      <c r="N3520" s="303"/>
      <c r="S3520" s="786">
        <v>0</v>
      </c>
      <c r="T3520" s="781">
        <f>VLOOKUP(C3520,METADATA!$J$5:$Q$29,IF(E3520="HI",2,IF(E3520="LO",6,10))+IF(S3520=1,2,IF(D3520=7,1,(IF(WEEKDAY(B3520)=1,2,IF(WEEKDAY(B3520)=7,1,0))))))</f>
        <v>3</v>
      </c>
      <c r="U3520" s="781">
        <f>VLOOKUP(C3520,METADATA!$A$5:$H$29,IF(E3520="HI",2,IF(E3520="LO",6,10))+IF(S3520=1,2,IF(D3520=7,1,(IF(WEEKDAY(B3520)=1,2,IF(WEEKDAY(B3520)=7,1,0))))))</f>
        <v>3</v>
      </c>
    </row>
    <row r="3521" spans="2:21" ht="13.95" customHeight="1" x14ac:dyDescent="0.25">
      <c r="B3521" s="784">
        <f t="shared" si="164"/>
        <v>45529</v>
      </c>
      <c r="C3521" s="785">
        <v>13</v>
      </c>
      <c r="D3521" s="786">
        <f>IFERROR((INDEX(METADATA!$T$2:$T$20,MATCH(B3521,METADATA!$S$2:$S$20,0))),0)</f>
        <v>0</v>
      </c>
      <c r="E3521" s="785" t="str">
        <f t="shared" si="162"/>
        <v>HI</v>
      </c>
      <c r="F3521" s="786">
        <f>VLOOKUP(C3521,METADATA!$A$5:$H$29,IF(E3521="HI",2,IF(E3521="LO",6,10))+IF(D3521=1,2,IF(D3521=7,1,(IF(WEEKDAY(B3521)=1,2,IF(WEEKDAY(B3521)=7,1,0))))))</f>
        <v>3</v>
      </c>
      <c r="G3521" s="786">
        <f>VLOOKUP(C3521,METADATA!$J$5:$Q$29,IF(E3521="HI",2,IF(E3521="LO",6,10))+IF(D3521=1,2,IF(D3521=7,1,(IF(WEEKDAY(B3521)=1,2,IF(WEEKDAY(B3521)=7,1,0))))))</f>
        <v>3</v>
      </c>
      <c r="H3521" s="787">
        <v>12017.25</v>
      </c>
      <c r="I3521" s="788">
        <v>6209.5250244140625</v>
      </c>
      <c r="K3521" s="795">
        <v>909.3125</v>
      </c>
      <c r="M3521" s="798">
        <f t="shared" si="163"/>
        <v>13526.732738962666</v>
      </c>
      <c r="N3521" s="303"/>
      <c r="S3521" s="786">
        <v>0</v>
      </c>
      <c r="T3521" s="781">
        <f>VLOOKUP(C3521,METADATA!$J$5:$Q$29,IF(E3521="HI",2,IF(E3521="LO",6,10))+IF(S3521=1,2,IF(D3521=7,1,(IF(WEEKDAY(B3521)=1,2,IF(WEEKDAY(B3521)=7,1,0))))))</f>
        <v>3</v>
      </c>
      <c r="U3521" s="781">
        <f>VLOOKUP(C3521,METADATA!$A$5:$H$29,IF(E3521="HI",2,IF(E3521="LO",6,10))+IF(S3521=1,2,IF(D3521=7,1,(IF(WEEKDAY(B3521)=1,2,IF(WEEKDAY(B3521)=7,1,0))))))</f>
        <v>3</v>
      </c>
    </row>
    <row r="3522" spans="2:21" ht="13.95" customHeight="1" x14ac:dyDescent="0.25">
      <c r="B3522" s="784">
        <f t="shared" si="164"/>
        <v>45529</v>
      </c>
      <c r="C3522" s="785">
        <v>14</v>
      </c>
      <c r="D3522" s="786">
        <f>IFERROR((INDEX(METADATA!$T$2:$T$20,MATCH(B3522,METADATA!$S$2:$S$20,0))),0)</f>
        <v>0</v>
      </c>
      <c r="E3522" s="785" t="str">
        <f t="shared" si="162"/>
        <v>HI</v>
      </c>
      <c r="F3522" s="786">
        <f>VLOOKUP(C3522,METADATA!$A$5:$H$29,IF(E3522="HI",2,IF(E3522="LO",6,10))+IF(D3522=1,2,IF(D3522=7,1,(IF(WEEKDAY(B3522)=1,2,IF(WEEKDAY(B3522)=7,1,0))))))</f>
        <v>3</v>
      </c>
      <c r="G3522" s="786">
        <f>VLOOKUP(C3522,METADATA!$J$5:$Q$29,IF(E3522="HI",2,IF(E3522="LO",6,10))+IF(D3522=1,2,IF(D3522=7,1,(IF(WEEKDAY(B3522)=1,2,IF(WEEKDAY(B3522)=7,1,0))))))</f>
        <v>3</v>
      </c>
      <c r="H3522" s="787">
        <v>11779.75</v>
      </c>
      <c r="I3522" s="788">
        <v>8483.1725769042969</v>
      </c>
      <c r="K3522" s="795">
        <v>905.6</v>
      </c>
      <c r="M3522" s="798">
        <f t="shared" si="163"/>
        <v>14516.429555232962</v>
      </c>
      <c r="N3522" s="303"/>
      <c r="S3522" s="786">
        <v>0</v>
      </c>
      <c r="T3522" s="781">
        <f>VLOOKUP(C3522,METADATA!$J$5:$Q$29,IF(E3522="HI",2,IF(E3522="LO",6,10))+IF(S3522=1,2,IF(D3522=7,1,(IF(WEEKDAY(B3522)=1,2,IF(WEEKDAY(B3522)=7,1,0))))))</f>
        <v>3</v>
      </c>
      <c r="U3522" s="781">
        <f>VLOOKUP(C3522,METADATA!$A$5:$H$29,IF(E3522="HI",2,IF(E3522="LO",6,10))+IF(S3522=1,2,IF(D3522=7,1,(IF(WEEKDAY(B3522)=1,2,IF(WEEKDAY(B3522)=7,1,0))))))</f>
        <v>3</v>
      </c>
    </row>
    <row r="3523" spans="2:21" ht="13.95" customHeight="1" x14ac:dyDescent="0.25">
      <c r="B3523" s="784">
        <f t="shared" si="164"/>
        <v>45529</v>
      </c>
      <c r="C3523" s="785">
        <v>15</v>
      </c>
      <c r="D3523" s="786">
        <f>IFERROR((INDEX(METADATA!$T$2:$T$20,MATCH(B3523,METADATA!$S$2:$S$20,0))),0)</f>
        <v>0</v>
      </c>
      <c r="E3523" s="785" t="str">
        <f t="shared" si="162"/>
        <v>HI</v>
      </c>
      <c r="F3523" s="786">
        <f>VLOOKUP(C3523,METADATA!$A$5:$H$29,IF(E3523="HI",2,IF(E3523="LO",6,10))+IF(D3523=1,2,IF(D3523=7,1,(IF(WEEKDAY(B3523)=1,2,IF(WEEKDAY(B3523)=7,1,0))))))</f>
        <v>3</v>
      </c>
      <c r="G3523" s="786">
        <f>VLOOKUP(C3523,METADATA!$J$5:$Q$29,IF(E3523="HI",2,IF(E3523="LO",6,10))+IF(D3523=1,2,IF(D3523=7,1,(IF(WEEKDAY(B3523)=1,2,IF(WEEKDAY(B3523)=7,1,0))))))</f>
        <v>3</v>
      </c>
      <c r="H3523" s="787">
        <v>11727.75</v>
      </c>
      <c r="I3523" s="788">
        <v>8607.5799865722656</v>
      </c>
      <c r="K3523" s="795">
        <v>913.98749999999995</v>
      </c>
      <c r="M3523" s="798">
        <f t="shared" si="163"/>
        <v>14547.527394294173</v>
      </c>
      <c r="N3523" s="303"/>
      <c r="S3523" s="786">
        <v>0</v>
      </c>
      <c r="T3523" s="781">
        <f>VLOOKUP(C3523,METADATA!$J$5:$Q$29,IF(E3523="HI",2,IF(E3523="LO",6,10))+IF(S3523=1,2,IF(D3523=7,1,(IF(WEEKDAY(B3523)=1,2,IF(WEEKDAY(B3523)=7,1,0))))))</f>
        <v>3</v>
      </c>
      <c r="U3523" s="781">
        <f>VLOOKUP(C3523,METADATA!$A$5:$H$29,IF(E3523="HI",2,IF(E3523="LO",6,10))+IF(S3523=1,2,IF(D3523=7,1,(IF(WEEKDAY(B3523)=1,2,IF(WEEKDAY(B3523)=7,1,0))))))</f>
        <v>3</v>
      </c>
    </row>
    <row r="3524" spans="2:21" ht="13.95" customHeight="1" x14ac:dyDescent="0.25">
      <c r="B3524" s="784">
        <f t="shared" si="164"/>
        <v>45529</v>
      </c>
      <c r="C3524" s="785">
        <v>16</v>
      </c>
      <c r="D3524" s="786">
        <f>IFERROR((INDEX(METADATA!$T$2:$T$20,MATCH(B3524,METADATA!$S$2:$S$20,0))),0)</f>
        <v>0</v>
      </c>
      <c r="E3524" s="785" t="str">
        <f t="shared" ref="E3524:E3587" si="165">IF(B3524="","",IF(AND(MONTH(B3524)&gt;=MONTH($AA$9),MONTH(B3524)&lt;=MONTH($AA$11)),"HI","LO"))</f>
        <v>HI</v>
      </c>
      <c r="F3524" s="786">
        <f>VLOOKUP(C3524,METADATA!$A$5:$H$29,IF(E3524="HI",2,IF(E3524="LO",6,10))+IF(D3524=1,2,IF(D3524=7,1,(IF(WEEKDAY(B3524)=1,2,IF(WEEKDAY(B3524)=7,1,0))))))</f>
        <v>3</v>
      </c>
      <c r="G3524" s="786">
        <f>VLOOKUP(C3524,METADATA!$J$5:$Q$29,IF(E3524="HI",2,IF(E3524="LO",6,10))+IF(D3524=1,2,IF(D3524=7,1,(IF(WEEKDAY(B3524)=1,2,IF(WEEKDAY(B3524)=7,1,0))))))</f>
        <v>3</v>
      </c>
      <c r="H3524" s="787">
        <v>11809.75</v>
      </c>
      <c r="I3524" s="788">
        <v>8651.4326171875</v>
      </c>
      <c r="K3524" s="795">
        <v>902.26250000000005</v>
      </c>
      <c r="M3524" s="798">
        <f t="shared" ref="M3524:M3587" si="166">SQRT(H3524^2+I3524^2)</f>
        <v>14639.586107272151</v>
      </c>
      <c r="N3524" s="303"/>
      <c r="S3524" s="786">
        <v>0</v>
      </c>
      <c r="T3524" s="781">
        <f>VLOOKUP(C3524,METADATA!$J$5:$Q$29,IF(E3524="HI",2,IF(E3524="LO",6,10))+IF(S3524=1,2,IF(D3524=7,1,(IF(WEEKDAY(B3524)=1,2,IF(WEEKDAY(B3524)=7,1,0))))))</f>
        <v>3</v>
      </c>
      <c r="U3524" s="781">
        <f>VLOOKUP(C3524,METADATA!$A$5:$H$29,IF(E3524="HI",2,IF(E3524="LO",6,10))+IF(S3524=1,2,IF(D3524=7,1,(IF(WEEKDAY(B3524)=1,2,IF(WEEKDAY(B3524)=7,1,0))))))</f>
        <v>3</v>
      </c>
    </row>
    <row r="3525" spans="2:21" ht="13.95" customHeight="1" x14ac:dyDescent="0.25">
      <c r="B3525" s="784">
        <f t="shared" si="164"/>
        <v>45529</v>
      </c>
      <c r="C3525" s="785">
        <v>17</v>
      </c>
      <c r="D3525" s="786">
        <f>IFERROR((INDEX(METADATA!$T$2:$T$20,MATCH(B3525,METADATA!$S$2:$S$20,0))),0)</f>
        <v>0</v>
      </c>
      <c r="E3525" s="785" t="str">
        <f t="shared" si="165"/>
        <v>HI</v>
      </c>
      <c r="F3525" s="786">
        <f>VLOOKUP(C3525,METADATA!$A$5:$H$29,IF(E3525="HI",2,IF(E3525="LO",6,10))+IF(D3525=1,2,IF(D3525=7,1,(IF(WEEKDAY(B3525)=1,2,IF(WEEKDAY(B3525)=7,1,0))))))</f>
        <v>2</v>
      </c>
      <c r="G3525" s="786">
        <f>VLOOKUP(C3525,METADATA!$J$5:$Q$29,IF(E3525="HI",2,IF(E3525="LO",6,10))+IF(D3525=1,2,IF(D3525=7,1,(IF(WEEKDAY(B3525)=1,2,IF(WEEKDAY(B3525)=7,1,0))))))</f>
        <v>3</v>
      </c>
      <c r="H3525" s="787">
        <v>12015.75</v>
      </c>
      <c r="I3525" s="788">
        <v>9057.9300537109375</v>
      </c>
      <c r="K3525" s="795">
        <v>933.76250000000005</v>
      </c>
      <c r="M3525" s="798">
        <f t="shared" si="166"/>
        <v>15047.403261706646</v>
      </c>
      <c r="N3525" s="303"/>
      <c r="S3525" s="786">
        <v>0</v>
      </c>
      <c r="T3525" s="781">
        <f>VLOOKUP(C3525,METADATA!$J$5:$Q$29,IF(E3525="HI",2,IF(E3525="LO",6,10))+IF(S3525=1,2,IF(D3525=7,1,(IF(WEEKDAY(B3525)=1,2,IF(WEEKDAY(B3525)=7,1,0))))))</f>
        <v>3</v>
      </c>
      <c r="U3525" s="781">
        <f>VLOOKUP(C3525,METADATA!$A$5:$H$29,IF(E3525="HI",2,IF(E3525="LO",6,10))+IF(S3525=1,2,IF(D3525=7,1,(IF(WEEKDAY(B3525)=1,2,IF(WEEKDAY(B3525)=7,1,0))))))</f>
        <v>2</v>
      </c>
    </row>
    <row r="3526" spans="2:21" ht="13.95" customHeight="1" x14ac:dyDescent="0.25">
      <c r="B3526" s="784">
        <f t="shared" si="164"/>
        <v>45529</v>
      </c>
      <c r="C3526" s="785">
        <v>18</v>
      </c>
      <c r="D3526" s="786">
        <f>IFERROR((INDEX(METADATA!$T$2:$T$20,MATCH(B3526,METADATA!$S$2:$S$20,0))),0)</f>
        <v>0</v>
      </c>
      <c r="E3526" s="785" t="str">
        <f t="shared" si="165"/>
        <v>HI</v>
      </c>
      <c r="F3526" s="786">
        <f>VLOOKUP(C3526,METADATA!$A$5:$H$29,IF(E3526="HI",2,IF(E3526="LO",6,10))+IF(D3526=1,2,IF(D3526=7,1,(IF(WEEKDAY(B3526)=1,2,IF(WEEKDAY(B3526)=7,1,0))))))</f>
        <v>2</v>
      </c>
      <c r="G3526" s="786">
        <f>VLOOKUP(C3526,METADATA!$J$5:$Q$29,IF(E3526="HI",2,IF(E3526="LO",6,10))+IF(D3526=1,2,IF(D3526=7,1,(IF(WEEKDAY(B3526)=1,2,IF(WEEKDAY(B3526)=7,1,0))))))</f>
        <v>3</v>
      </c>
      <c r="H3526" s="787">
        <v>12116.5</v>
      </c>
      <c r="I3526" s="788">
        <v>9835.8500366210938</v>
      </c>
      <c r="K3526" s="795">
        <v>0</v>
      </c>
      <c r="M3526" s="798">
        <f t="shared" si="166"/>
        <v>15606.201273625147</v>
      </c>
      <c r="N3526" s="303"/>
      <c r="S3526" s="786">
        <v>0</v>
      </c>
      <c r="T3526" s="781">
        <f>VLOOKUP(C3526,METADATA!$J$5:$Q$29,IF(E3526="HI",2,IF(E3526="LO",6,10))+IF(S3526=1,2,IF(D3526=7,1,(IF(WEEKDAY(B3526)=1,2,IF(WEEKDAY(B3526)=7,1,0))))))</f>
        <v>3</v>
      </c>
      <c r="U3526" s="781">
        <f>VLOOKUP(C3526,METADATA!$A$5:$H$29,IF(E3526="HI",2,IF(E3526="LO",6,10))+IF(S3526=1,2,IF(D3526=7,1,(IF(WEEKDAY(B3526)=1,2,IF(WEEKDAY(B3526)=7,1,0))))))</f>
        <v>2</v>
      </c>
    </row>
    <row r="3527" spans="2:21" ht="13.95" customHeight="1" x14ac:dyDescent="0.25">
      <c r="B3527" s="784">
        <f t="shared" si="164"/>
        <v>45529</v>
      </c>
      <c r="C3527" s="785">
        <v>19</v>
      </c>
      <c r="D3527" s="786">
        <f>IFERROR((INDEX(METADATA!$T$2:$T$20,MATCH(B3527,METADATA!$S$2:$S$20,0))),0)</f>
        <v>0</v>
      </c>
      <c r="E3527" s="785" t="str">
        <f t="shared" si="165"/>
        <v>HI</v>
      </c>
      <c r="F3527" s="786">
        <f>VLOOKUP(C3527,METADATA!$A$5:$H$29,IF(E3527="HI",2,IF(E3527="LO",6,10))+IF(D3527=1,2,IF(D3527=7,1,(IF(WEEKDAY(B3527)=1,2,IF(WEEKDAY(B3527)=7,1,0))))))</f>
        <v>3</v>
      </c>
      <c r="G3527" s="786">
        <f>VLOOKUP(C3527,METADATA!$J$5:$Q$29,IF(E3527="HI",2,IF(E3527="LO",6,10))+IF(D3527=1,2,IF(D3527=7,1,(IF(WEEKDAY(B3527)=1,2,IF(WEEKDAY(B3527)=7,1,0))))))</f>
        <v>3</v>
      </c>
      <c r="H3527" s="787">
        <v>12389.25</v>
      </c>
      <c r="I3527" s="788">
        <v>9925</v>
      </c>
      <c r="K3527" s="795">
        <v>0</v>
      </c>
      <c r="M3527" s="798">
        <f t="shared" si="166"/>
        <v>15874.480796627649</v>
      </c>
      <c r="N3527" s="303"/>
      <c r="S3527" s="786">
        <v>0</v>
      </c>
      <c r="T3527" s="781">
        <f>VLOOKUP(C3527,METADATA!$J$5:$Q$29,IF(E3527="HI",2,IF(E3527="LO",6,10))+IF(S3527=1,2,IF(D3527=7,1,(IF(WEEKDAY(B3527)=1,2,IF(WEEKDAY(B3527)=7,1,0))))))</f>
        <v>3</v>
      </c>
      <c r="U3527" s="781">
        <f>VLOOKUP(C3527,METADATA!$A$5:$H$29,IF(E3527="HI",2,IF(E3527="LO",6,10))+IF(S3527=1,2,IF(D3527=7,1,(IF(WEEKDAY(B3527)=1,2,IF(WEEKDAY(B3527)=7,1,0))))))</f>
        <v>3</v>
      </c>
    </row>
    <row r="3528" spans="2:21" ht="13.95" customHeight="1" x14ac:dyDescent="0.25">
      <c r="B3528" s="784">
        <f t="shared" si="164"/>
        <v>45529</v>
      </c>
      <c r="C3528" s="785">
        <v>20</v>
      </c>
      <c r="D3528" s="786">
        <f>IFERROR((INDEX(METADATA!$T$2:$T$20,MATCH(B3528,METADATA!$S$2:$S$20,0))),0)</f>
        <v>0</v>
      </c>
      <c r="E3528" s="785" t="str">
        <f t="shared" si="165"/>
        <v>HI</v>
      </c>
      <c r="F3528" s="786">
        <f>VLOOKUP(C3528,METADATA!$A$5:$H$29,IF(E3528="HI",2,IF(E3528="LO",6,10))+IF(D3528=1,2,IF(D3528=7,1,(IF(WEEKDAY(B3528)=1,2,IF(WEEKDAY(B3528)=7,1,0))))))</f>
        <v>3</v>
      </c>
      <c r="G3528" s="786">
        <f>VLOOKUP(C3528,METADATA!$J$5:$Q$29,IF(E3528="HI",2,IF(E3528="LO",6,10))+IF(D3528=1,2,IF(D3528=7,1,(IF(WEEKDAY(B3528)=1,2,IF(WEEKDAY(B3528)=7,1,0))))))</f>
        <v>3</v>
      </c>
      <c r="H3528" s="787">
        <v>12294.25</v>
      </c>
      <c r="I3528" s="788">
        <v>9854.3500366210938</v>
      </c>
      <c r="K3528" s="795">
        <v>0</v>
      </c>
      <c r="M3528" s="798">
        <f t="shared" si="166"/>
        <v>15756.166973815496</v>
      </c>
      <c r="N3528" s="303"/>
      <c r="S3528" s="786">
        <v>0</v>
      </c>
      <c r="T3528" s="781">
        <f>VLOOKUP(C3528,METADATA!$J$5:$Q$29,IF(E3528="HI",2,IF(E3528="LO",6,10))+IF(S3528=1,2,IF(D3528=7,1,(IF(WEEKDAY(B3528)=1,2,IF(WEEKDAY(B3528)=7,1,0))))))</f>
        <v>3</v>
      </c>
      <c r="U3528" s="781">
        <f>VLOOKUP(C3528,METADATA!$A$5:$H$29,IF(E3528="HI",2,IF(E3528="LO",6,10))+IF(S3528=1,2,IF(D3528=7,1,(IF(WEEKDAY(B3528)=1,2,IF(WEEKDAY(B3528)=7,1,0))))))</f>
        <v>3</v>
      </c>
    </row>
    <row r="3529" spans="2:21" ht="13.95" customHeight="1" x14ac:dyDescent="0.25">
      <c r="B3529" s="784">
        <f t="shared" si="164"/>
        <v>45529</v>
      </c>
      <c r="C3529" s="785">
        <v>21</v>
      </c>
      <c r="D3529" s="786">
        <f>IFERROR((INDEX(METADATA!$T$2:$T$20,MATCH(B3529,METADATA!$S$2:$S$20,0))),0)</f>
        <v>0</v>
      </c>
      <c r="E3529" s="785" t="str">
        <f t="shared" si="165"/>
        <v>HI</v>
      </c>
      <c r="F3529" s="786">
        <f>VLOOKUP(C3529,METADATA!$A$5:$H$29,IF(E3529="HI",2,IF(E3529="LO",6,10))+IF(D3529=1,2,IF(D3529=7,1,(IF(WEEKDAY(B3529)=1,2,IF(WEEKDAY(B3529)=7,1,0))))))</f>
        <v>3</v>
      </c>
      <c r="G3529" s="786">
        <f>VLOOKUP(C3529,METADATA!$J$5:$Q$29,IF(E3529="HI",2,IF(E3529="LO",6,10))+IF(D3529=1,2,IF(D3529=7,1,(IF(WEEKDAY(B3529)=1,2,IF(WEEKDAY(B3529)=7,1,0))))))</f>
        <v>3</v>
      </c>
      <c r="H3529" s="787">
        <v>11053</v>
      </c>
      <c r="I3529" s="788">
        <v>9560.9474182128906</v>
      </c>
      <c r="K3529" s="795">
        <v>0</v>
      </c>
      <c r="M3529" s="798">
        <f t="shared" si="166"/>
        <v>14614.394429254731</v>
      </c>
      <c r="N3529" s="303"/>
      <c r="S3529" s="786">
        <v>0</v>
      </c>
      <c r="T3529" s="781">
        <f>VLOOKUP(C3529,METADATA!$J$5:$Q$29,IF(E3529="HI",2,IF(E3529="LO",6,10))+IF(S3529=1,2,IF(D3529=7,1,(IF(WEEKDAY(B3529)=1,2,IF(WEEKDAY(B3529)=7,1,0))))))</f>
        <v>3</v>
      </c>
      <c r="U3529" s="781">
        <f>VLOOKUP(C3529,METADATA!$A$5:$H$29,IF(E3529="HI",2,IF(E3529="LO",6,10))+IF(S3529=1,2,IF(D3529=7,1,(IF(WEEKDAY(B3529)=1,2,IF(WEEKDAY(B3529)=7,1,0))))))</f>
        <v>3</v>
      </c>
    </row>
    <row r="3530" spans="2:21" ht="13.95" customHeight="1" x14ac:dyDescent="0.25">
      <c r="B3530" s="784">
        <f t="shared" si="164"/>
        <v>45529</v>
      </c>
      <c r="C3530" s="785">
        <v>22</v>
      </c>
      <c r="D3530" s="786">
        <f>IFERROR((INDEX(METADATA!$T$2:$T$20,MATCH(B3530,METADATA!$S$2:$S$20,0))),0)</f>
        <v>0</v>
      </c>
      <c r="E3530" s="785" t="str">
        <f t="shared" si="165"/>
        <v>HI</v>
      </c>
      <c r="F3530" s="786">
        <f>VLOOKUP(C3530,METADATA!$A$5:$H$29,IF(E3530="HI",2,IF(E3530="LO",6,10))+IF(D3530=1,2,IF(D3530=7,1,(IF(WEEKDAY(B3530)=1,2,IF(WEEKDAY(B3530)=7,1,0))))))</f>
        <v>3</v>
      </c>
      <c r="G3530" s="786">
        <f>VLOOKUP(C3530,METADATA!$J$5:$Q$29,IF(E3530="HI",2,IF(E3530="LO",6,10))+IF(D3530=1,2,IF(D3530=7,1,(IF(WEEKDAY(B3530)=1,2,IF(WEEKDAY(B3530)=7,1,0))))))</f>
        <v>3</v>
      </c>
      <c r="H3530" s="787">
        <v>9728.25</v>
      </c>
      <c r="I3530" s="788">
        <v>9286.3625183105469</v>
      </c>
      <c r="K3530" s="795">
        <v>0</v>
      </c>
      <c r="M3530" s="798">
        <f t="shared" si="166"/>
        <v>13448.991667927488</v>
      </c>
      <c r="N3530" s="303"/>
      <c r="S3530" s="786">
        <v>0</v>
      </c>
      <c r="T3530" s="781">
        <f>VLOOKUP(C3530,METADATA!$J$5:$Q$29,IF(E3530="HI",2,IF(E3530="LO",6,10))+IF(S3530=1,2,IF(D3530=7,1,(IF(WEEKDAY(B3530)=1,2,IF(WEEKDAY(B3530)=7,1,0))))))</f>
        <v>3</v>
      </c>
      <c r="U3530" s="781">
        <f>VLOOKUP(C3530,METADATA!$A$5:$H$29,IF(E3530="HI",2,IF(E3530="LO",6,10))+IF(S3530=1,2,IF(D3530=7,1,(IF(WEEKDAY(B3530)=1,2,IF(WEEKDAY(B3530)=7,1,0))))))</f>
        <v>3</v>
      </c>
    </row>
    <row r="3531" spans="2:21" ht="13.95" customHeight="1" x14ac:dyDescent="0.25">
      <c r="B3531" s="784">
        <f t="shared" si="164"/>
        <v>45529</v>
      </c>
      <c r="C3531" s="785">
        <v>23</v>
      </c>
      <c r="D3531" s="786">
        <f>IFERROR((INDEX(METADATA!$T$2:$T$20,MATCH(B3531,METADATA!$S$2:$S$20,0))),0)</f>
        <v>0</v>
      </c>
      <c r="E3531" s="785" t="str">
        <f t="shared" si="165"/>
        <v>HI</v>
      </c>
      <c r="F3531" s="786">
        <f>VLOOKUP(C3531,METADATA!$A$5:$H$29,IF(E3531="HI",2,IF(E3531="LO",6,10))+IF(D3531=1,2,IF(D3531=7,1,(IF(WEEKDAY(B3531)=1,2,IF(WEEKDAY(B3531)=7,1,0))))))</f>
        <v>3</v>
      </c>
      <c r="G3531" s="786">
        <f>VLOOKUP(C3531,METADATA!$J$5:$Q$29,IF(E3531="HI",2,IF(E3531="LO",6,10))+IF(D3531=1,2,IF(D3531=7,1,(IF(WEEKDAY(B3531)=1,2,IF(WEEKDAY(B3531)=7,1,0))))))</f>
        <v>3</v>
      </c>
      <c r="H3531" s="787">
        <v>8647</v>
      </c>
      <c r="I3531" s="788">
        <v>9125.6374816894531</v>
      </c>
      <c r="K3531" s="795">
        <v>0</v>
      </c>
      <c r="M3531" s="798">
        <f t="shared" si="166"/>
        <v>12571.709050372405</v>
      </c>
      <c r="N3531" s="303"/>
      <c r="S3531" s="786">
        <v>0</v>
      </c>
      <c r="T3531" s="781">
        <f>VLOOKUP(C3531,METADATA!$J$5:$Q$29,IF(E3531="HI",2,IF(E3531="LO",6,10))+IF(S3531=1,2,IF(D3531=7,1,(IF(WEEKDAY(B3531)=1,2,IF(WEEKDAY(B3531)=7,1,0))))))</f>
        <v>3</v>
      </c>
      <c r="U3531" s="781">
        <f>VLOOKUP(C3531,METADATA!$A$5:$H$29,IF(E3531="HI",2,IF(E3531="LO",6,10))+IF(S3531=1,2,IF(D3531=7,1,(IF(WEEKDAY(B3531)=1,2,IF(WEEKDAY(B3531)=7,1,0))))))</f>
        <v>3</v>
      </c>
    </row>
    <row r="3532" spans="2:21" ht="13.95" customHeight="1" x14ac:dyDescent="0.25">
      <c r="B3532" s="784">
        <f t="shared" si="164"/>
        <v>45530</v>
      </c>
      <c r="C3532" s="785">
        <v>0</v>
      </c>
      <c r="D3532" s="786">
        <f>IFERROR((INDEX(METADATA!$T$2:$T$20,MATCH(B3532,METADATA!$S$2:$S$20,0))),0)</f>
        <v>0</v>
      </c>
      <c r="E3532" s="785" t="str">
        <f t="shared" si="165"/>
        <v>HI</v>
      </c>
      <c r="F3532" s="786">
        <f>VLOOKUP(C3532,METADATA!$A$5:$H$29,IF(E3532="HI",2,IF(E3532="LO",6,10))+IF(D3532=1,2,IF(D3532=7,1,(IF(WEEKDAY(B3532)=1,2,IF(WEEKDAY(B3532)=7,1,0))))))</f>
        <v>3</v>
      </c>
      <c r="G3532" s="786">
        <f>VLOOKUP(C3532,METADATA!$J$5:$Q$29,IF(E3532="HI",2,IF(E3532="LO",6,10))+IF(D3532=1,2,IF(D3532=7,1,(IF(WEEKDAY(B3532)=1,2,IF(WEEKDAY(B3532)=7,1,0))))))</f>
        <v>3</v>
      </c>
      <c r="H3532" s="787">
        <v>8081.25</v>
      </c>
      <c r="I3532" s="788">
        <v>8363.2899475097656</v>
      </c>
      <c r="K3532" s="795">
        <v>0</v>
      </c>
      <c r="M3532" s="798">
        <f t="shared" si="166"/>
        <v>11629.755814659991</v>
      </c>
      <c r="N3532" s="303"/>
      <c r="S3532" s="786">
        <v>0</v>
      </c>
      <c r="T3532" s="781">
        <f>VLOOKUP(C3532,METADATA!$J$5:$Q$29,IF(E3532="HI",2,IF(E3532="LO",6,10))+IF(S3532=1,2,IF(D3532=7,1,(IF(WEEKDAY(B3532)=1,2,IF(WEEKDAY(B3532)=7,1,0))))))</f>
        <v>3</v>
      </c>
      <c r="U3532" s="781">
        <f>VLOOKUP(C3532,METADATA!$A$5:$H$29,IF(E3532="HI",2,IF(E3532="LO",6,10))+IF(S3532=1,2,IF(D3532=7,1,(IF(WEEKDAY(B3532)=1,2,IF(WEEKDAY(B3532)=7,1,0))))))</f>
        <v>3</v>
      </c>
    </row>
    <row r="3533" spans="2:21" ht="13.95" customHeight="1" x14ac:dyDescent="0.25">
      <c r="B3533" s="784">
        <f t="shared" si="164"/>
        <v>45530</v>
      </c>
      <c r="C3533" s="785">
        <v>1</v>
      </c>
      <c r="D3533" s="786">
        <f>IFERROR((INDEX(METADATA!$T$2:$T$20,MATCH(B3533,METADATA!$S$2:$S$20,0))),0)</f>
        <v>0</v>
      </c>
      <c r="E3533" s="785" t="str">
        <f t="shared" si="165"/>
        <v>HI</v>
      </c>
      <c r="F3533" s="786">
        <f>VLOOKUP(C3533,METADATA!$A$5:$H$29,IF(E3533="HI",2,IF(E3533="LO",6,10))+IF(D3533=1,2,IF(D3533=7,1,(IF(WEEKDAY(B3533)=1,2,IF(WEEKDAY(B3533)=7,1,0))))))</f>
        <v>3</v>
      </c>
      <c r="G3533" s="786">
        <f>VLOOKUP(C3533,METADATA!$J$5:$Q$29,IF(E3533="HI",2,IF(E3533="LO",6,10))+IF(D3533=1,2,IF(D3533=7,1,(IF(WEEKDAY(B3533)=1,2,IF(WEEKDAY(B3533)=7,1,0))))))</f>
        <v>3</v>
      </c>
      <c r="H3533" s="787">
        <v>7813.75</v>
      </c>
      <c r="I3533" s="788">
        <v>6179.2020568847656</v>
      </c>
      <c r="K3533" s="795">
        <v>0</v>
      </c>
      <c r="M3533" s="798">
        <f t="shared" si="166"/>
        <v>9961.7883496041468</v>
      </c>
      <c r="N3533" s="303"/>
      <c r="S3533" s="786">
        <v>0</v>
      </c>
      <c r="T3533" s="781">
        <f>VLOOKUP(C3533,METADATA!$J$5:$Q$29,IF(E3533="HI",2,IF(E3533="LO",6,10))+IF(S3533=1,2,IF(D3533=7,1,(IF(WEEKDAY(B3533)=1,2,IF(WEEKDAY(B3533)=7,1,0))))))</f>
        <v>3</v>
      </c>
      <c r="U3533" s="781">
        <f>VLOOKUP(C3533,METADATA!$A$5:$H$29,IF(E3533="HI",2,IF(E3533="LO",6,10))+IF(S3533=1,2,IF(D3533=7,1,(IF(WEEKDAY(B3533)=1,2,IF(WEEKDAY(B3533)=7,1,0))))))</f>
        <v>3</v>
      </c>
    </row>
    <row r="3534" spans="2:21" ht="13.95" customHeight="1" x14ac:dyDescent="0.25">
      <c r="B3534" s="784">
        <f t="shared" si="164"/>
        <v>45530</v>
      </c>
      <c r="C3534" s="785">
        <v>2</v>
      </c>
      <c r="D3534" s="786">
        <f>IFERROR((INDEX(METADATA!$T$2:$T$20,MATCH(B3534,METADATA!$S$2:$S$20,0))),0)</f>
        <v>0</v>
      </c>
      <c r="E3534" s="785" t="str">
        <f t="shared" si="165"/>
        <v>HI</v>
      </c>
      <c r="F3534" s="786">
        <f>VLOOKUP(C3534,METADATA!$A$5:$H$29,IF(E3534="HI",2,IF(E3534="LO",6,10))+IF(D3534=1,2,IF(D3534=7,1,(IF(WEEKDAY(B3534)=1,2,IF(WEEKDAY(B3534)=7,1,0))))))</f>
        <v>3</v>
      </c>
      <c r="G3534" s="786">
        <f>VLOOKUP(C3534,METADATA!$J$5:$Q$29,IF(E3534="HI",2,IF(E3534="LO",6,10))+IF(D3534=1,2,IF(D3534=7,1,(IF(WEEKDAY(B3534)=1,2,IF(WEEKDAY(B3534)=7,1,0))))))</f>
        <v>3</v>
      </c>
      <c r="H3534" s="787">
        <v>7794.75</v>
      </c>
      <c r="I3534" s="788">
        <v>6117.7674865722656</v>
      </c>
      <c r="K3534" s="795">
        <v>0</v>
      </c>
      <c r="M3534" s="798">
        <f t="shared" si="166"/>
        <v>9908.8448661920593</v>
      </c>
      <c r="N3534" s="303"/>
      <c r="S3534" s="786">
        <v>0</v>
      </c>
      <c r="T3534" s="781">
        <f>VLOOKUP(C3534,METADATA!$J$5:$Q$29,IF(E3534="HI",2,IF(E3534="LO",6,10))+IF(S3534=1,2,IF(D3534=7,1,(IF(WEEKDAY(B3534)=1,2,IF(WEEKDAY(B3534)=7,1,0))))))</f>
        <v>3</v>
      </c>
      <c r="U3534" s="781">
        <f>VLOOKUP(C3534,METADATA!$A$5:$H$29,IF(E3534="HI",2,IF(E3534="LO",6,10))+IF(S3534=1,2,IF(D3534=7,1,(IF(WEEKDAY(B3534)=1,2,IF(WEEKDAY(B3534)=7,1,0))))))</f>
        <v>3</v>
      </c>
    </row>
    <row r="3535" spans="2:21" ht="13.95" customHeight="1" x14ac:dyDescent="0.25">
      <c r="B3535" s="784">
        <f t="shared" si="164"/>
        <v>45530</v>
      </c>
      <c r="C3535" s="785">
        <v>3</v>
      </c>
      <c r="D3535" s="786">
        <f>IFERROR((INDEX(METADATA!$T$2:$T$20,MATCH(B3535,METADATA!$S$2:$S$20,0))),0)</f>
        <v>0</v>
      </c>
      <c r="E3535" s="785" t="str">
        <f t="shared" si="165"/>
        <v>HI</v>
      </c>
      <c r="F3535" s="786">
        <f>VLOOKUP(C3535,METADATA!$A$5:$H$29,IF(E3535="HI",2,IF(E3535="LO",6,10))+IF(D3535=1,2,IF(D3535=7,1,(IF(WEEKDAY(B3535)=1,2,IF(WEEKDAY(B3535)=7,1,0))))))</f>
        <v>3</v>
      </c>
      <c r="G3535" s="786">
        <f>VLOOKUP(C3535,METADATA!$J$5:$Q$29,IF(E3535="HI",2,IF(E3535="LO",6,10))+IF(D3535=1,2,IF(D3535=7,1,(IF(WEEKDAY(B3535)=1,2,IF(WEEKDAY(B3535)=7,1,0))))))</f>
        <v>3</v>
      </c>
      <c r="H3535" s="787">
        <v>8035.75</v>
      </c>
      <c r="I3535" s="788">
        <v>6098.114990234375</v>
      </c>
      <c r="K3535" s="795">
        <v>0</v>
      </c>
      <c r="M3535" s="798">
        <f t="shared" si="166"/>
        <v>10087.630271605973</v>
      </c>
      <c r="N3535" s="303"/>
      <c r="S3535" s="786">
        <v>0</v>
      </c>
      <c r="T3535" s="781">
        <f>VLOOKUP(C3535,METADATA!$J$5:$Q$29,IF(E3535="HI",2,IF(E3535="LO",6,10))+IF(S3535=1,2,IF(D3535=7,1,(IF(WEEKDAY(B3535)=1,2,IF(WEEKDAY(B3535)=7,1,0))))))</f>
        <v>3</v>
      </c>
      <c r="U3535" s="781">
        <f>VLOOKUP(C3535,METADATA!$A$5:$H$29,IF(E3535="HI",2,IF(E3535="LO",6,10))+IF(S3535=1,2,IF(D3535=7,1,(IF(WEEKDAY(B3535)=1,2,IF(WEEKDAY(B3535)=7,1,0))))))</f>
        <v>3</v>
      </c>
    </row>
    <row r="3536" spans="2:21" ht="13.95" customHeight="1" x14ac:dyDescent="0.25">
      <c r="B3536" s="784">
        <f t="shared" si="164"/>
        <v>45530</v>
      </c>
      <c r="C3536" s="785">
        <v>4</v>
      </c>
      <c r="D3536" s="786">
        <f>IFERROR((INDEX(METADATA!$T$2:$T$20,MATCH(B3536,METADATA!$S$2:$S$20,0))),0)</f>
        <v>0</v>
      </c>
      <c r="E3536" s="785" t="str">
        <f t="shared" si="165"/>
        <v>HI</v>
      </c>
      <c r="F3536" s="786">
        <f>VLOOKUP(C3536,METADATA!$A$5:$H$29,IF(E3536="HI",2,IF(E3536="LO",6,10))+IF(D3536=1,2,IF(D3536=7,1,(IF(WEEKDAY(B3536)=1,2,IF(WEEKDAY(B3536)=7,1,0))))))</f>
        <v>3</v>
      </c>
      <c r="G3536" s="786">
        <f>VLOOKUP(C3536,METADATA!$J$5:$Q$29,IF(E3536="HI",2,IF(E3536="LO",6,10))+IF(D3536=1,2,IF(D3536=7,1,(IF(WEEKDAY(B3536)=1,2,IF(WEEKDAY(B3536)=7,1,0))))))</f>
        <v>3</v>
      </c>
      <c r="H3536" s="787">
        <v>8642.5</v>
      </c>
      <c r="I3536" s="788">
        <v>5911.8873901367188</v>
      </c>
      <c r="K3536" s="795">
        <v>0</v>
      </c>
      <c r="M3536" s="798">
        <f t="shared" si="166"/>
        <v>10471.065789290866</v>
      </c>
      <c r="N3536" s="303"/>
      <c r="S3536" s="786">
        <v>0</v>
      </c>
      <c r="T3536" s="781">
        <f>VLOOKUP(C3536,METADATA!$J$5:$Q$29,IF(E3536="HI",2,IF(E3536="LO",6,10))+IF(S3536=1,2,IF(D3536=7,1,(IF(WEEKDAY(B3536)=1,2,IF(WEEKDAY(B3536)=7,1,0))))))</f>
        <v>3</v>
      </c>
      <c r="U3536" s="781">
        <f>VLOOKUP(C3536,METADATA!$A$5:$H$29,IF(E3536="HI",2,IF(E3536="LO",6,10))+IF(S3536=1,2,IF(D3536=7,1,(IF(WEEKDAY(B3536)=1,2,IF(WEEKDAY(B3536)=7,1,0))))))</f>
        <v>3</v>
      </c>
    </row>
    <row r="3537" spans="2:21" ht="13.95" customHeight="1" x14ac:dyDescent="0.25">
      <c r="B3537" s="784">
        <f t="shared" si="164"/>
        <v>45530</v>
      </c>
      <c r="C3537" s="785">
        <v>5</v>
      </c>
      <c r="D3537" s="786">
        <f>IFERROR((INDEX(METADATA!$T$2:$T$20,MATCH(B3537,METADATA!$S$2:$S$20,0))),0)</f>
        <v>0</v>
      </c>
      <c r="E3537" s="785" t="str">
        <f t="shared" si="165"/>
        <v>HI</v>
      </c>
      <c r="F3537" s="786">
        <f>VLOOKUP(C3537,METADATA!$A$5:$H$29,IF(E3537="HI",2,IF(E3537="LO",6,10))+IF(D3537=1,2,IF(D3537=7,1,(IF(WEEKDAY(B3537)=1,2,IF(WEEKDAY(B3537)=7,1,0))))))</f>
        <v>3</v>
      </c>
      <c r="G3537" s="786">
        <f>VLOOKUP(C3537,METADATA!$J$5:$Q$29,IF(E3537="HI",2,IF(E3537="LO",6,10))+IF(D3537=1,2,IF(D3537=7,1,(IF(WEEKDAY(B3537)=1,2,IF(WEEKDAY(B3537)=7,1,0))))))</f>
        <v>3</v>
      </c>
      <c r="H3537" s="787">
        <v>10081.75</v>
      </c>
      <c r="I3537" s="788">
        <v>5851.6974182128906</v>
      </c>
      <c r="K3537" s="795">
        <v>870.51250000000005</v>
      </c>
      <c r="M3537" s="798">
        <f t="shared" si="166"/>
        <v>11656.931231538574</v>
      </c>
      <c r="N3537" s="303"/>
      <c r="S3537" s="786">
        <v>0</v>
      </c>
      <c r="T3537" s="781">
        <f>VLOOKUP(C3537,METADATA!$J$5:$Q$29,IF(E3537="HI",2,IF(E3537="LO",6,10))+IF(S3537=1,2,IF(D3537=7,1,(IF(WEEKDAY(B3537)=1,2,IF(WEEKDAY(B3537)=7,1,0))))))</f>
        <v>3</v>
      </c>
      <c r="U3537" s="781">
        <f>VLOOKUP(C3537,METADATA!$A$5:$H$29,IF(E3537="HI",2,IF(E3537="LO",6,10))+IF(S3537=1,2,IF(D3537=7,1,(IF(WEEKDAY(B3537)=1,2,IF(WEEKDAY(B3537)=7,1,0))))))</f>
        <v>3</v>
      </c>
    </row>
    <row r="3538" spans="2:21" ht="13.95" customHeight="1" x14ac:dyDescent="0.25">
      <c r="B3538" s="784">
        <f t="shared" si="164"/>
        <v>45530</v>
      </c>
      <c r="C3538" s="785">
        <v>6</v>
      </c>
      <c r="D3538" s="786">
        <f>IFERROR((INDEX(METADATA!$T$2:$T$20,MATCH(B3538,METADATA!$S$2:$S$20,0))),0)</f>
        <v>0</v>
      </c>
      <c r="E3538" s="785" t="str">
        <f t="shared" si="165"/>
        <v>HI</v>
      </c>
      <c r="F3538" s="786">
        <f>VLOOKUP(C3538,METADATA!$A$5:$H$29,IF(E3538="HI",2,IF(E3538="LO",6,10))+IF(D3538=1,2,IF(D3538=7,1,(IF(WEEKDAY(B3538)=1,2,IF(WEEKDAY(B3538)=7,1,0))))))</f>
        <v>1</v>
      </c>
      <c r="G3538" s="786">
        <f>VLOOKUP(C3538,METADATA!$J$5:$Q$29,IF(E3538="HI",2,IF(E3538="LO",6,10))+IF(D3538=1,2,IF(D3538=7,1,(IF(WEEKDAY(B3538)=1,2,IF(WEEKDAY(B3538)=7,1,0))))))</f>
        <v>1</v>
      </c>
      <c r="H3538" s="787">
        <v>12091</v>
      </c>
      <c r="I3538" s="788">
        <v>6295.9073181152344</v>
      </c>
      <c r="K3538" s="795">
        <v>865.8125</v>
      </c>
      <c r="M3538" s="798">
        <f t="shared" si="166"/>
        <v>13631.974543634424</v>
      </c>
      <c r="N3538" s="303"/>
      <c r="S3538" s="786">
        <v>0</v>
      </c>
      <c r="T3538" s="781">
        <f>VLOOKUP(C3538,METADATA!$J$5:$Q$29,IF(E3538="HI",2,IF(E3538="LO",6,10))+IF(S3538=1,2,IF(D3538=7,1,(IF(WEEKDAY(B3538)=1,2,IF(WEEKDAY(B3538)=7,1,0))))))</f>
        <v>1</v>
      </c>
      <c r="U3538" s="781">
        <f>VLOOKUP(C3538,METADATA!$A$5:$H$29,IF(E3538="HI",2,IF(E3538="LO",6,10))+IF(S3538=1,2,IF(D3538=7,1,(IF(WEEKDAY(B3538)=1,2,IF(WEEKDAY(B3538)=7,1,0))))))</f>
        <v>1</v>
      </c>
    </row>
    <row r="3539" spans="2:21" ht="13.95" customHeight="1" x14ac:dyDescent="0.25">
      <c r="B3539" s="784">
        <f t="shared" si="164"/>
        <v>45530</v>
      </c>
      <c r="C3539" s="785">
        <v>7</v>
      </c>
      <c r="D3539" s="786">
        <f>IFERROR((INDEX(METADATA!$T$2:$T$20,MATCH(B3539,METADATA!$S$2:$S$20,0))),0)</f>
        <v>0</v>
      </c>
      <c r="E3539" s="785" t="str">
        <f t="shared" si="165"/>
        <v>HI</v>
      </c>
      <c r="F3539" s="786">
        <f>VLOOKUP(C3539,METADATA!$A$5:$H$29,IF(E3539="HI",2,IF(E3539="LO",6,10))+IF(D3539=1,2,IF(D3539=7,1,(IF(WEEKDAY(B3539)=1,2,IF(WEEKDAY(B3539)=7,1,0))))))</f>
        <v>1</v>
      </c>
      <c r="G3539" s="786">
        <f>VLOOKUP(C3539,METADATA!$J$5:$Q$29,IF(E3539="HI",2,IF(E3539="LO",6,10))+IF(D3539=1,2,IF(D3539=7,1,(IF(WEEKDAY(B3539)=1,2,IF(WEEKDAY(B3539)=7,1,0))))))</f>
        <v>1</v>
      </c>
      <c r="H3539" s="787">
        <v>13532.25</v>
      </c>
      <c r="I3539" s="788">
        <v>5884.3548583984375</v>
      </c>
      <c r="K3539" s="795">
        <v>834.63750000000005</v>
      </c>
      <c r="M3539" s="798">
        <f t="shared" si="166"/>
        <v>14756.267216408671</v>
      </c>
      <c r="N3539" s="303"/>
      <c r="S3539" s="786">
        <v>0</v>
      </c>
      <c r="T3539" s="781">
        <f>VLOOKUP(C3539,METADATA!$J$5:$Q$29,IF(E3539="HI",2,IF(E3539="LO",6,10))+IF(S3539=1,2,IF(D3539=7,1,(IF(WEEKDAY(B3539)=1,2,IF(WEEKDAY(B3539)=7,1,0))))))</f>
        <v>1</v>
      </c>
      <c r="U3539" s="781">
        <f>VLOOKUP(C3539,METADATA!$A$5:$H$29,IF(E3539="HI",2,IF(E3539="LO",6,10))+IF(S3539=1,2,IF(D3539=7,1,(IF(WEEKDAY(B3539)=1,2,IF(WEEKDAY(B3539)=7,1,0))))))</f>
        <v>1</v>
      </c>
    </row>
    <row r="3540" spans="2:21" ht="13.95" customHeight="1" x14ac:dyDescent="0.25">
      <c r="B3540" s="784">
        <f t="shared" si="164"/>
        <v>45530</v>
      </c>
      <c r="C3540" s="785">
        <v>8</v>
      </c>
      <c r="D3540" s="786">
        <f>IFERROR((INDEX(METADATA!$T$2:$T$20,MATCH(B3540,METADATA!$S$2:$S$20,0))),0)</f>
        <v>0</v>
      </c>
      <c r="E3540" s="785" t="str">
        <f t="shared" si="165"/>
        <v>HI</v>
      </c>
      <c r="F3540" s="786">
        <f>VLOOKUP(C3540,METADATA!$A$5:$H$29,IF(E3540="HI",2,IF(E3540="LO",6,10))+IF(D3540=1,2,IF(D3540=7,1,(IF(WEEKDAY(B3540)=1,2,IF(WEEKDAY(B3540)=7,1,0))))))</f>
        <v>2</v>
      </c>
      <c r="G3540" s="786">
        <f>VLOOKUP(C3540,METADATA!$J$5:$Q$29,IF(E3540="HI",2,IF(E3540="LO",6,10))+IF(D3540=1,2,IF(D3540=7,1,(IF(WEEKDAY(B3540)=1,2,IF(WEEKDAY(B3540)=7,1,0))))))</f>
        <v>1</v>
      </c>
      <c r="H3540" s="787">
        <v>14966</v>
      </c>
      <c r="I3540" s="788">
        <v>6105.527587890625</v>
      </c>
      <c r="K3540" s="795">
        <v>847.33749999999998</v>
      </c>
      <c r="M3540" s="798">
        <f t="shared" si="166"/>
        <v>16163.496624384636</v>
      </c>
      <c r="N3540" s="303"/>
      <c r="S3540" s="786">
        <v>0</v>
      </c>
      <c r="T3540" s="781">
        <f>VLOOKUP(C3540,METADATA!$J$5:$Q$29,IF(E3540="HI",2,IF(E3540="LO",6,10))+IF(S3540=1,2,IF(D3540=7,1,(IF(WEEKDAY(B3540)=1,2,IF(WEEKDAY(B3540)=7,1,0))))))</f>
        <v>1</v>
      </c>
      <c r="U3540" s="781">
        <f>VLOOKUP(C3540,METADATA!$A$5:$H$29,IF(E3540="HI",2,IF(E3540="LO",6,10))+IF(S3540=1,2,IF(D3540=7,1,(IF(WEEKDAY(B3540)=1,2,IF(WEEKDAY(B3540)=7,1,0))))))</f>
        <v>2</v>
      </c>
    </row>
    <row r="3541" spans="2:21" ht="13.95" customHeight="1" x14ac:dyDescent="0.25">
      <c r="B3541" s="784">
        <f t="shared" si="164"/>
        <v>45530</v>
      </c>
      <c r="C3541" s="785">
        <v>9</v>
      </c>
      <c r="D3541" s="786">
        <f>IFERROR((INDEX(METADATA!$T$2:$T$20,MATCH(B3541,METADATA!$S$2:$S$20,0))),0)</f>
        <v>0</v>
      </c>
      <c r="E3541" s="785" t="str">
        <f t="shared" si="165"/>
        <v>HI</v>
      </c>
      <c r="F3541" s="786">
        <f>VLOOKUP(C3541,METADATA!$A$5:$H$29,IF(E3541="HI",2,IF(E3541="LO",6,10))+IF(D3541=1,2,IF(D3541=7,1,(IF(WEEKDAY(B3541)=1,2,IF(WEEKDAY(B3541)=7,1,0))))))</f>
        <v>2</v>
      </c>
      <c r="G3541" s="786">
        <f>VLOOKUP(C3541,METADATA!$J$5:$Q$29,IF(E3541="HI",2,IF(E3541="LO",6,10))+IF(D3541=1,2,IF(D3541=7,1,(IF(WEEKDAY(B3541)=1,2,IF(WEEKDAY(B3541)=7,1,0))))))</f>
        <v>2</v>
      </c>
      <c r="H3541" s="787">
        <v>15507</v>
      </c>
      <c r="I3541" s="788">
        <v>5931.3850402832031</v>
      </c>
      <c r="K3541" s="795">
        <v>851.61249999999995</v>
      </c>
      <c r="M3541" s="798">
        <f t="shared" si="166"/>
        <v>16602.661759371458</v>
      </c>
      <c r="N3541" s="303"/>
      <c r="S3541" s="786">
        <v>0</v>
      </c>
      <c r="T3541" s="781">
        <f>VLOOKUP(C3541,METADATA!$J$5:$Q$29,IF(E3541="HI",2,IF(E3541="LO",6,10))+IF(S3541=1,2,IF(D3541=7,1,(IF(WEEKDAY(B3541)=1,2,IF(WEEKDAY(B3541)=7,1,0))))))</f>
        <v>2</v>
      </c>
      <c r="U3541" s="781">
        <f>VLOOKUP(C3541,METADATA!$A$5:$H$29,IF(E3541="HI",2,IF(E3541="LO",6,10))+IF(S3541=1,2,IF(D3541=7,1,(IF(WEEKDAY(B3541)=1,2,IF(WEEKDAY(B3541)=7,1,0))))))</f>
        <v>2</v>
      </c>
    </row>
    <row r="3542" spans="2:21" ht="13.95" customHeight="1" x14ac:dyDescent="0.25">
      <c r="B3542" s="784">
        <f t="shared" si="164"/>
        <v>45530</v>
      </c>
      <c r="C3542" s="785">
        <v>10</v>
      </c>
      <c r="D3542" s="786">
        <f>IFERROR((INDEX(METADATA!$T$2:$T$20,MATCH(B3542,METADATA!$S$2:$S$20,0))),0)</f>
        <v>0</v>
      </c>
      <c r="E3542" s="785" t="str">
        <f t="shared" si="165"/>
        <v>HI</v>
      </c>
      <c r="F3542" s="786">
        <f>VLOOKUP(C3542,METADATA!$A$5:$H$29,IF(E3542="HI",2,IF(E3542="LO",6,10))+IF(D3542=1,2,IF(D3542=7,1,(IF(WEEKDAY(B3542)=1,2,IF(WEEKDAY(B3542)=7,1,0))))))</f>
        <v>2</v>
      </c>
      <c r="G3542" s="786">
        <f>VLOOKUP(C3542,METADATA!$J$5:$Q$29,IF(E3542="HI",2,IF(E3542="LO",6,10))+IF(D3542=1,2,IF(D3542=7,1,(IF(WEEKDAY(B3542)=1,2,IF(WEEKDAY(B3542)=7,1,0))))))</f>
        <v>2</v>
      </c>
      <c r="H3542" s="787">
        <v>15459.5</v>
      </c>
      <c r="I3542" s="788">
        <v>5946.2074584960938</v>
      </c>
      <c r="K3542" s="795">
        <v>856.5</v>
      </c>
      <c r="M3542" s="798">
        <f t="shared" si="166"/>
        <v>16563.620479516987</v>
      </c>
      <c r="N3542" s="303"/>
      <c r="S3542" s="786">
        <v>0</v>
      </c>
      <c r="T3542" s="781">
        <f>VLOOKUP(C3542,METADATA!$J$5:$Q$29,IF(E3542="HI",2,IF(E3542="LO",6,10))+IF(S3542=1,2,IF(D3542=7,1,(IF(WEEKDAY(B3542)=1,2,IF(WEEKDAY(B3542)=7,1,0))))))</f>
        <v>2</v>
      </c>
      <c r="U3542" s="781">
        <f>VLOOKUP(C3542,METADATA!$A$5:$H$29,IF(E3542="HI",2,IF(E3542="LO",6,10))+IF(S3542=1,2,IF(D3542=7,1,(IF(WEEKDAY(B3542)=1,2,IF(WEEKDAY(B3542)=7,1,0))))))</f>
        <v>2</v>
      </c>
    </row>
    <row r="3543" spans="2:21" ht="13.95" customHeight="1" x14ac:dyDescent="0.25">
      <c r="B3543" s="784">
        <f t="shared" si="164"/>
        <v>45530</v>
      </c>
      <c r="C3543" s="785">
        <v>11</v>
      </c>
      <c r="D3543" s="786">
        <f>IFERROR((INDEX(METADATA!$T$2:$T$20,MATCH(B3543,METADATA!$S$2:$S$20,0))),0)</f>
        <v>0</v>
      </c>
      <c r="E3543" s="785" t="str">
        <f t="shared" si="165"/>
        <v>HI</v>
      </c>
      <c r="F3543" s="786">
        <f>VLOOKUP(C3543,METADATA!$A$5:$H$29,IF(E3543="HI",2,IF(E3543="LO",6,10))+IF(D3543=1,2,IF(D3543=7,1,(IF(WEEKDAY(B3543)=1,2,IF(WEEKDAY(B3543)=7,1,0))))))</f>
        <v>2</v>
      </c>
      <c r="G3543" s="786">
        <f>VLOOKUP(C3543,METADATA!$J$5:$Q$29,IF(E3543="HI",2,IF(E3543="LO",6,10))+IF(D3543=1,2,IF(D3543=7,1,(IF(WEEKDAY(B3543)=1,2,IF(WEEKDAY(B3543)=7,1,0))))))</f>
        <v>2</v>
      </c>
      <c r="H3543" s="787">
        <v>15889</v>
      </c>
      <c r="I3543" s="788">
        <v>6557.4049682617188</v>
      </c>
      <c r="K3543" s="795">
        <v>824.32500000000005</v>
      </c>
      <c r="M3543" s="798">
        <f t="shared" si="166"/>
        <v>17188.946474923458</v>
      </c>
      <c r="N3543" s="303"/>
      <c r="S3543" s="786">
        <v>0</v>
      </c>
      <c r="T3543" s="781">
        <f>VLOOKUP(C3543,METADATA!$J$5:$Q$29,IF(E3543="HI",2,IF(E3543="LO",6,10))+IF(S3543=1,2,IF(D3543=7,1,(IF(WEEKDAY(B3543)=1,2,IF(WEEKDAY(B3543)=7,1,0))))))</f>
        <v>2</v>
      </c>
      <c r="U3543" s="781">
        <f>VLOOKUP(C3543,METADATA!$A$5:$H$29,IF(E3543="HI",2,IF(E3543="LO",6,10))+IF(S3543=1,2,IF(D3543=7,1,(IF(WEEKDAY(B3543)=1,2,IF(WEEKDAY(B3543)=7,1,0))))))</f>
        <v>2</v>
      </c>
    </row>
    <row r="3544" spans="2:21" ht="13.95" customHeight="1" x14ac:dyDescent="0.25">
      <c r="B3544" s="784">
        <f t="shared" si="164"/>
        <v>45530</v>
      </c>
      <c r="C3544" s="785">
        <v>12</v>
      </c>
      <c r="D3544" s="786">
        <f>IFERROR((INDEX(METADATA!$T$2:$T$20,MATCH(B3544,METADATA!$S$2:$S$20,0))),0)</f>
        <v>0</v>
      </c>
      <c r="E3544" s="785" t="str">
        <f t="shared" si="165"/>
        <v>HI</v>
      </c>
      <c r="F3544" s="786">
        <f>VLOOKUP(C3544,METADATA!$A$5:$H$29,IF(E3544="HI",2,IF(E3544="LO",6,10))+IF(D3544=1,2,IF(D3544=7,1,(IF(WEEKDAY(B3544)=1,2,IF(WEEKDAY(B3544)=7,1,0))))))</f>
        <v>2</v>
      </c>
      <c r="G3544" s="786">
        <f>VLOOKUP(C3544,METADATA!$J$5:$Q$29,IF(E3544="HI",2,IF(E3544="LO",6,10))+IF(D3544=1,2,IF(D3544=7,1,(IF(WEEKDAY(B3544)=1,2,IF(WEEKDAY(B3544)=7,1,0))))))</f>
        <v>2</v>
      </c>
      <c r="H3544" s="787">
        <v>16097.5</v>
      </c>
      <c r="I3544" s="788">
        <v>8134.8750610351563</v>
      </c>
      <c r="K3544" s="795">
        <v>882.73749999999995</v>
      </c>
      <c r="M3544" s="798">
        <f t="shared" si="166"/>
        <v>18036.232935639629</v>
      </c>
      <c r="N3544" s="303"/>
      <c r="S3544" s="786">
        <v>0</v>
      </c>
      <c r="T3544" s="781">
        <f>VLOOKUP(C3544,METADATA!$J$5:$Q$29,IF(E3544="HI",2,IF(E3544="LO",6,10))+IF(S3544=1,2,IF(D3544=7,1,(IF(WEEKDAY(B3544)=1,2,IF(WEEKDAY(B3544)=7,1,0))))))</f>
        <v>2</v>
      </c>
      <c r="U3544" s="781">
        <f>VLOOKUP(C3544,METADATA!$A$5:$H$29,IF(E3544="HI",2,IF(E3544="LO",6,10))+IF(S3544=1,2,IF(D3544=7,1,(IF(WEEKDAY(B3544)=1,2,IF(WEEKDAY(B3544)=7,1,0))))))</f>
        <v>2</v>
      </c>
    </row>
    <row r="3545" spans="2:21" ht="13.95" customHeight="1" x14ac:dyDescent="0.25">
      <c r="B3545" s="784">
        <f t="shared" si="164"/>
        <v>45530</v>
      </c>
      <c r="C3545" s="785">
        <v>13</v>
      </c>
      <c r="D3545" s="786">
        <f>IFERROR((INDEX(METADATA!$T$2:$T$20,MATCH(B3545,METADATA!$S$2:$S$20,0))),0)</f>
        <v>0</v>
      </c>
      <c r="E3545" s="785" t="str">
        <f t="shared" si="165"/>
        <v>HI</v>
      </c>
      <c r="F3545" s="786">
        <f>VLOOKUP(C3545,METADATA!$A$5:$H$29,IF(E3545="HI",2,IF(E3545="LO",6,10))+IF(D3545=1,2,IF(D3545=7,1,(IF(WEEKDAY(B3545)=1,2,IF(WEEKDAY(B3545)=7,1,0))))))</f>
        <v>2</v>
      </c>
      <c r="G3545" s="786">
        <f>VLOOKUP(C3545,METADATA!$J$5:$Q$29,IF(E3545="HI",2,IF(E3545="LO",6,10))+IF(D3545=1,2,IF(D3545=7,1,(IF(WEEKDAY(B3545)=1,2,IF(WEEKDAY(B3545)=7,1,0))))))</f>
        <v>2</v>
      </c>
      <c r="H3545" s="787">
        <v>15703</v>
      </c>
      <c r="I3545" s="788">
        <v>9807.9498901367188</v>
      </c>
      <c r="K3545" s="795">
        <v>909.3125</v>
      </c>
      <c r="M3545" s="798">
        <f t="shared" si="166"/>
        <v>18514.321214871285</v>
      </c>
      <c r="N3545" s="303"/>
      <c r="S3545" s="786">
        <v>0</v>
      </c>
      <c r="T3545" s="781">
        <f>VLOOKUP(C3545,METADATA!$J$5:$Q$29,IF(E3545="HI",2,IF(E3545="LO",6,10))+IF(S3545=1,2,IF(D3545=7,1,(IF(WEEKDAY(B3545)=1,2,IF(WEEKDAY(B3545)=7,1,0))))))</f>
        <v>2</v>
      </c>
      <c r="U3545" s="781">
        <f>VLOOKUP(C3545,METADATA!$A$5:$H$29,IF(E3545="HI",2,IF(E3545="LO",6,10))+IF(S3545=1,2,IF(D3545=7,1,(IF(WEEKDAY(B3545)=1,2,IF(WEEKDAY(B3545)=7,1,0))))))</f>
        <v>2</v>
      </c>
    </row>
    <row r="3546" spans="2:21" ht="13.95" customHeight="1" x14ac:dyDescent="0.25">
      <c r="B3546" s="784">
        <f t="shared" si="164"/>
        <v>45530</v>
      </c>
      <c r="C3546" s="785">
        <v>14</v>
      </c>
      <c r="D3546" s="786">
        <f>IFERROR((INDEX(METADATA!$T$2:$T$20,MATCH(B3546,METADATA!$S$2:$S$20,0))),0)</f>
        <v>0</v>
      </c>
      <c r="E3546" s="785" t="str">
        <f t="shared" si="165"/>
        <v>HI</v>
      </c>
      <c r="F3546" s="786">
        <f>VLOOKUP(C3546,METADATA!$A$5:$H$29,IF(E3546="HI",2,IF(E3546="LO",6,10))+IF(D3546=1,2,IF(D3546=7,1,(IF(WEEKDAY(B3546)=1,2,IF(WEEKDAY(B3546)=7,1,0))))))</f>
        <v>2</v>
      </c>
      <c r="G3546" s="786">
        <f>VLOOKUP(C3546,METADATA!$J$5:$Q$29,IF(E3546="HI",2,IF(E3546="LO",6,10))+IF(D3546=1,2,IF(D3546=7,1,(IF(WEEKDAY(B3546)=1,2,IF(WEEKDAY(B3546)=7,1,0))))))</f>
        <v>2</v>
      </c>
      <c r="H3546" s="787">
        <v>16392.25</v>
      </c>
      <c r="I3546" s="788">
        <v>9883.7500610351563</v>
      </c>
      <c r="K3546" s="795">
        <v>905.6</v>
      </c>
      <c r="M3546" s="798">
        <f t="shared" si="166"/>
        <v>19141.430859042706</v>
      </c>
      <c r="N3546" s="303"/>
      <c r="S3546" s="786">
        <v>0</v>
      </c>
      <c r="T3546" s="781">
        <f>VLOOKUP(C3546,METADATA!$J$5:$Q$29,IF(E3546="HI",2,IF(E3546="LO",6,10))+IF(S3546=1,2,IF(D3546=7,1,(IF(WEEKDAY(B3546)=1,2,IF(WEEKDAY(B3546)=7,1,0))))))</f>
        <v>2</v>
      </c>
      <c r="U3546" s="781">
        <f>VLOOKUP(C3546,METADATA!$A$5:$H$29,IF(E3546="HI",2,IF(E3546="LO",6,10))+IF(S3546=1,2,IF(D3546=7,1,(IF(WEEKDAY(B3546)=1,2,IF(WEEKDAY(B3546)=7,1,0))))))</f>
        <v>2</v>
      </c>
    </row>
    <row r="3547" spans="2:21" ht="13.95" customHeight="1" x14ac:dyDescent="0.25">
      <c r="B3547" s="784">
        <f t="shared" si="164"/>
        <v>45530</v>
      </c>
      <c r="C3547" s="785">
        <v>15</v>
      </c>
      <c r="D3547" s="786">
        <f>IFERROR((INDEX(METADATA!$T$2:$T$20,MATCH(B3547,METADATA!$S$2:$S$20,0))),0)</f>
        <v>0</v>
      </c>
      <c r="E3547" s="785" t="str">
        <f t="shared" si="165"/>
        <v>HI</v>
      </c>
      <c r="F3547" s="786">
        <f>VLOOKUP(C3547,METADATA!$A$5:$H$29,IF(E3547="HI",2,IF(E3547="LO",6,10))+IF(D3547=1,2,IF(D3547=7,1,(IF(WEEKDAY(B3547)=1,2,IF(WEEKDAY(B3547)=7,1,0))))))</f>
        <v>2</v>
      </c>
      <c r="G3547" s="786">
        <f>VLOOKUP(C3547,METADATA!$J$5:$Q$29,IF(E3547="HI",2,IF(E3547="LO",6,10))+IF(D3547=1,2,IF(D3547=7,1,(IF(WEEKDAY(B3547)=1,2,IF(WEEKDAY(B3547)=7,1,0))))))</f>
        <v>2</v>
      </c>
      <c r="H3547" s="787">
        <v>16212.25</v>
      </c>
      <c r="I3547" s="788">
        <v>9888.3997802734375</v>
      </c>
      <c r="K3547" s="795">
        <v>913.98749999999995</v>
      </c>
      <c r="M3547" s="798">
        <f t="shared" si="166"/>
        <v>18989.931550087582</v>
      </c>
      <c r="N3547" s="303"/>
      <c r="S3547" s="786">
        <v>0</v>
      </c>
      <c r="T3547" s="781">
        <f>VLOOKUP(C3547,METADATA!$J$5:$Q$29,IF(E3547="HI",2,IF(E3547="LO",6,10))+IF(S3547=1,2,IF(D3547=7,1,(IF(WEEKDAY(B3547)=1,2,IF(WEEKDAY(B3547)=7,1,0))))))</f>
        <v>2</v>
      </c>
      <c r="U3547" s="781">
        <f>VLOOKUP(C3547,METADATA!$A$5:$H$29,IF(E3547="HI",2,IF(E3547="LO",6,10))+IF(S3547=1,2,IF(D3547=7,1,(IF(WEEKDAY(B3547)=1,2,IF(WEEKDAY(B3547)=7,1,0))))))</f>
        <v>2</v>
      </c>
    </row>
    <row r="3548" spans="2:21" ht="13.95" customHeight="1" x14ac:dyDescent="0.25">
      <c r="B3548" s="784">
        <f t="shared" ref="B3548:B3611" si="167">B3524+1</f>
        <v>45530</v>
      </c>
      <c r="C3548" s="785">
        <v>16</v>
      </c>
      <c r="D3548" s="786">
        <f>IFERROR((INDEX(METADATA!$T$2:$T$20,MATCH(B3548,METADATA!$S$2:$S$20,0))),0)</f>
        <v>0</v>
      </c>
      <c r="E3548" s="785" t="str">
        <f t="shared" si="165"/>
        <v>HI</v>
      </c>
      <c r="F3548" s="786">
        <f>VLOOKUP(C3548,METADATA!$A$5:$H$29,IF(E3548="HI",2,IF(E3548="LO",6,10))+IF(D3548=1,2,IF(D3548=7,1,(IF(WEEKDAY(B3548)=1,2,IF(WEEKDAY(B3548)=7,1,0))))))</f>
        <v>2</v>
      </c>
      <c r="G3548" s="786">
        <f>VLOOKUP(C3548,METADATA!$J$5:$Q$29,IF(E3548="HI",2,IF(E3548="LO",6,10))+IF(D3548=1,2,IF(D3548=7,1,(IF(WEEKDAY(B3548)=1,2,IF(WEEKDAY(B3548)=7,1,0))))))</f>
        <v>2</v>
      </c>
      <c r="H3548" s="787">
        <v>16039</v>
      </c>
      <c r="I3548" s="788">
        <v>10079.424987792969</v>
      </c>
      <c r="K3548" s="795">
        <v>902.26250000000005</v>
      </c>
      <c r="M3548" s="798">
        <f t="shared" si="166"/>
        <v>18943.186877728502</v>
      </c>
      <c r="N3548" s="303"/>
      <c r="S3548" s="786">
        <v>0</v>
      </c>
      <c r="T3548" s="781">
        <f>VLOOKUP(C3548,METADATA!$J$5:$Q$29,IF(E3548="HI",2,IF(E3548="LO",6,10))+IF(S3548=1,2,IF(D3548=7,1,(IF(WEEKDAY(B3548)=1,2,IF(WEEKDAY(B3548)=7,1,0))))))</f>
        <v>2</v>
      </c>
      <c r="U3548" s="781">
        <f>VLOOKUP(C3548,METADATA!$A$5:$H$29,IF(E3548="HI",2,IF(E3548="LO",6,10))+IF(S3548=1,2,IF(D3548=7,1,(IF(WEEKDAY(B3548)=1,2,IF(WEEKDAY(B3548)=7,1,0))))))</f>
        <v>2</v>
      </c>
    </row>
    <row r="3549" spans="2:21" ht="13.95" customHeight="1" x14ac:dyDescent="0.25">
      <c r="B3549" s="784">
        <f t="shared" si="167"/>
        <v>45530</v>
      </c>
      <c r="C3549" s="785">
        <v>17</v>
      </c>
      <c r="D3549" s="786">
        <f>IFERROR((INDEX(METADATA!$T$2:$T$20,MATCH(B3549,METADATA!$S$2:$S$20,0))),0)</f>
        <v>0</v>
      </c>
      <c r="E3549" s="785" t="str">
        <f t="shared" si="165"/>
        <v>HI</v>
      </c>
      <c r="F3549" s="786">
        <f>VLOOKUP(C3549,METADATA!$A$5:$H$29,IF(E3549="HI",2,IF(E3549="LO",6,10))+IF(D3549=1,2,IF(D3549=7,1,(IF(WEEKDAY(B3549)=1,2,IF(WEEKDAY(B3549)=7,1,0))))))</f>
        <v>1</v>
      </c>
      <c r="G3549" s="786">
        <f>VLOOKUP(C3549,METADATA!$J$5:$Q$29,IF(E3549="HI",2,IF(E3549="LO",6,10))+IF(D3549=1,2,IF(D3549=7,1,(IF(WEEKDAY(B3549)=1,2,IF(WEEKDAY(B3549)=7,1,0))))))</f>
        <v>1</v>
      </c>
      <c r="H3549" s="787">
        <v>15121</v>
      </c>
      <c r="I3549" s="788">
        <v>10110.174926757813</v>
      </c>
      <c r="K3549" s="795">
        <v>933.76250000000005</v>
      </c>
      <c r="M3549" s="798">
        <f t="shared" si="166"/>
        <v>18189.56508687446</v>
      </c>
      <c r="N3549" s="303"/>
      <c r="S3549" s="786">
        <v>0</v>
      </c>
      <c r="T3549" s="781">
        <f>VLOOKUP(C3549,METADATA!$J$5:$Q$29,IF(E3549="HI",2,IF(E3549="LO",6,10))+IF(S3549=1,2,IF(D3549=7,1,(IF(WEEKDAY(B3549)=1,2,IF(WEEKDAY(B3549)=7,1,0))))))</f>
        <v>1</v>
      </c>
      <c r="U3549" s="781">
        <f>VLOOKUP(C3549,METADATA!$A$5:$H$29,IF(E3549="HI",2,IF(E3549="LO",6,10))+IF(S3549=1,2,IF(D3549=7,1,(IF(WEEKDAY(B3549)=1,2,IF(WEEKDAY(B3549)=7,1,0))))))</f>
        <v>1</v>
      </c>
    </row>
    <row r="3550" spans="2:21" ht="13.95" customHeight="1" x14ac:dyDescent="0.25">
      <c r="B3550" s="784">
        <f t="shared" si="167"/>
        <v>45530</v>
      </c>
      <c r="C3550" s="785">
        <v>18</v>
      </c>
      <c r="D3550" s="786">
        <f>IFERROR((INDEX(METADATA!$T$2:$T$20,MATCH(B3550,METADATA!$S$2:$S$20,0))),0)</f>
        <v>0</v>
      </c>
      <c r="E3550" s="785" t="str">
        <f t="shared" si="165"/>
        <v>HI</v>
      </c>
      <c r="F3550" s="786">
        <f>VLOOKUP(C3550,METADATA!$A$5:$H$29,IF(E3550="HI",2,IF(E3550="LO",6,10))+IF(D3550=1,2,IF(D3550=7,1,(IF(WEEKDAY(B3550)=1,2,IF(WEEKDAY(B3550)=7,1,0))))))</f>
        <v>1</v>
      </c>
      <c r="G3550" s="786">
        <f>VLOOKUP(C3550,METADATA!$J$5:$Q$29,IF(E3550="HI",2,IF(E3550="LO",6,10))+IF(D3550=1,2,IF(D3550=7,1,(IF(WEEKDAY(B3550)=1,2,IF(WEEKDAY(B3550)=7,1,0))))))</f>
        <v>1</v>
      </c>
      <c r="H3550" s="787">
        <v>14542.5</v>
      </c>
      <c r="I3550" s="788">
        <v>9923.7750244140625</v>
      </c>
      <c r="K3550" s="795">
        <v>0</v>
      </c>
      <c r="M3550" s="798">
        <f t="shared" si="166"/>
        <v>17605.840422575242</v>
      </c>
      <c r="N3550" s="303"/>
      <c r="S3550" s="786">
        <v>0</v>
      </c>
      <c r="T3550" s="781">
        <f>VLOOKUP(C3550,METADATA!$J$5:$Q$29,IF(E3550="HI",2,IF(E3550="LO",6,10))+IF(S3550=1,2,IF(D3550=7,1,(IF(WEEKDAY(B3550)=1,2,IF(WEEKDAY(B3550)=7,1,0))))))</f>
        <v>1</v>
      </c>
      <c r="U3550" s="781">
        <f>VLOOKUP(C3550,METADATA!$A$5:$H$29,IF(E3550="HI",2,IF(E3550="LO",6,10))+IF(S3550=1,2,IF(D3550=7,1,(IF(WEEKDAY(B3550)=1,2,IF(WEEKDAY(B3550)=7,1,0))))))</f>
        <v>1</v>
      </c>
    </row>
    <row r="3551" spans="2:21" ht="13.95" customHeight="1" x14ac:dyDescent="0.25">
      <c r="B3551" s="784">
        <f t="shared" si="167"/>
        <v>45530</v>
      </c>
      <c r="C3551" s="785">
        <v>19</v>
      </c>
      <c r="D3551" s="786">
        <f>IFERROR((INDEX(METADATA!$T$2:$T$20,MATCH(B3551,METADATA!$S$2:$S$20,0))),0)</f>
        <v>0</v>
      </c>
      <c r="E3551" s="785" t="str">
        <f t="shared" si="165"/>
        <v>HI</v>
      </c>
      <c r="F3551" s="786">
        <f>VLOOKUP(C3551,METADATA!$A$5:$H$29,IF(E3551="HI",2,IF(E3551="LO",6,10))+IF(D3551=1,2,IF(D3551=7,1,(IF(WEEKDAY(B3551)=1,2,IF(WEEKDAY(B3551)=7,1,0))))))</f>
        <v>1</v>
      </c>
      <c r="G3551" s="786">
        <f>VLOOKUP(C3551,METADATA!$J$5:$Q$29,IF(E3551="HI",2,IF(E3551="LO",6,10))+IF(D3551=1,2,IF(D3551=7,1,(IF(WEEKDAY(B3551)=1,2,IF(WEEKDAY(B3551)=7,1,0))))))</f>
        <v>2</v>
      </c>
      <c r="H3551" s="787">
        <v>14399.25</v>
      </c>
      <c r="I3551" s="788">
        <v>10004.224914550781</v>
      </c>
      <c r="K3551" s="795">
        <v>0</v>
      </c>
      <c r="M3551" s="798">
        <f t="shared" si="166"/>
        <v>17533.479880030052</v>
      </c>
      <c r="N3551" s="303"/>
      <c r="S3551" s="786">
        <v>0</v>
      </c>
      <c r="T3551" s="781">
        <f>VLOOKUP(C3551,METADATA!$J$5:$Q$29,IF(E3551="HI",2,IF(E3551="LO",6,10))+IF(S3551=1,2,IF(D3551=7,1,(IF(WEEKDAY(B3551)=1,2,IF(WEEKDAY(B3551)=7,1,0))))))</f>
        <v>2</v>
      </c>
      <c r="U3551" s="781">
        <f>VLOOKUP(C3551,METADATA!$A$5:$H$29,IF(E3551="HI",2,IF(E3551="LO",6,10))+IF(S3551=1,2,IF(D3551=7,1,(IF(WEEKDAY(B3551)=1,2,IF(WEEKDAY(B3551)=7,1,0))))))</f>
        <v>1</v>
      </c>
    </row>
    <row r="3552" spans="2:21" ht="13.95" customHeight="1" x14ac:dyDescent="0.25">
      <c r="B3552" s="784">
        <f t="shared" si="167"/>
        <v>45530</v>
      </c>
      <c r="C3552" s="785">
        <v>20</v>
      </c>
      <c r="D3552" s="786">
        <f>IFERROR((INDEX(METADATA!$T$2:$T$20,MATCH(B3552,METADATA!$S$2:$S$20,0))),0)</f>
        <v>0</v>
      </c>
      <c r="E3552" s="785" t="str">
        <f t="shared" si="165"/>
        <v>HI</v>
      </c>
      <c r="F3552" s="786">
        <f>VLOOKUP(C3552,METADATA!$A$5:$H$29,IF(E3552="HI",2,IF(E3552="LO",6,10))+IF(D3552=1,2,IF(D3552=7,1,(IF(WEEKDAY(B3552)=1,2,IF(WEEKDAY(B3552)=7,1,0))))))</f>
        <v>2</v>
      </c>
      <c r="G3552" s="786">
        <f>VLOOKUP(C3552,METADATA!$J$5:$Q$29,IF(E3552="HI",2,IF(E3552="LO",6,10))+IF(D3552=1,2,IF(D3552=7,1,(IF(WEEKDAY(B3552)=1,2,IF(WEEKDAY(B3552)=7,1,0))))))</f>
        <v>2</v>
      </c>
      <c r="H3552" s="787">
        <v>14155</v>
      </c>
      <c r="I3552" s="788">
        <v>9951.375</v>
      </c>
      <c r="K3552" s="795">
        <v>0</v>
      </c>
      <c r="M3552" s="798">
        <f t="shared" si="166"/>
        <v>17303.002323025474</v>
      </c>
      <c r="N3552" s="303"/>
      <c r="S3552" s="786">
        <v>0</v>
      </c>
      <c r="T3552" s="781">
        <f>VLOOKUP(C3552,METADATA!$J$5:$Q$29,IF(E3552="HI",2,IF(E3552="LO",6,10))+IF(S3552=1,2,IF(D3552=7,1,(IF(WEEKDAY(B3552)=1,2,IF(WEEKDAY(B3552)=7,1,0))))))</f>
        <v>2</v>
      </c>
      <c r="U3552" s="781">
        <f>VLOOKUP(C3552,METADATA!$A$5:$H$29,IF(E3552="HI",2,IF(E3552="LO",6,10))+IF(S3552=1,2,IF(D3552=7,1,(IF(WEEKDAY(B3552)=1,2,IF(WEEKDAY(B3552)=7,1,0))))))</f>
        <v>2</v>
      </c>
    </row>
    <row r="3553" spans="2:21" ht="13.95" customHeight="1" x14ac:dyDescent="0.25">
      <c r="B3553" s="784">
        <f t="shared" si="167"/>
        <v>45530</v>
      </c>
      <c r="C3553" s="785">
        <v>21</v>
      </c>
      <c r="D3553" s="786">
        <f>IFERROR((INDEX(METADATA!$T$2:$T$20,MATCH(B3553,METADATA!$S$2:$S$20,0))),0)</f>
        <v>0</v>
      </c>
      <c r="E3553" s="785" t="str">
        <f t="shared" si="165"/>
        <v>HI</v>
      </c>
      <c r="F3553" s="786">
        <f>VLOOKUP(C3553,METADATA!$A$5:$H$29,IF(E3553="HI",2,IF(E3553="LO",6,10))+IF(D3553=1,2,IF(D3553=7,1,(IF(WEEKDAY(B3553)=1,2,IF(WEEKDAY(B3553)=7,1,0))))))</f>
        <v>2</v>
      </c>
      <c r="G3553" s="786">
        <f>VLOOKUP(C3553,METADATA!$J$5:$Q$29,IF(E3553="HI",2,IF(E3553="LO",6,10))+IF(D3553=1,2,IF(D3553=7,1,(IF(WEEKDAY(B3553)=1,2,IF(WEEKDAY(B3553)=7,1,0))))))</f>
        <v>2</v>
      </c>
      <c r="H3553" s="787">
        <v>12702</v>
      </c>
      <c r="I3553" s="788">
        <v>10073.14990234375</v>
      </c>
      <c r="K3553" s="795">
        <v>0</v>
      </c>
      <c r="M3553" s="798">
        <f t="shared" si="166"/>
        <v>16211.389605924838</v>
      </c>
      <c r="N3553" s="303"/>
      <c r="S3553" s="786">
        <v>0</v>
      </c>
      <c r="T3553" s="781">
        <f>VLOOKUP(C3553,METADATA!$J$5:$Q$29,IF(E3553="HI",2,IF(E3553="LO",6,10))+IF(S3553=1,2,IF(D3553=7,1,(IF(WEEKDAY(B3553)=1,2,IF(WEEKDAY(B3553)=7,1,0))))))</f>
        <v>2</v>
      </c>
      <c r="U3553" s="781">
        <f>VLOOKUP(C3553,METADATA!$A$5:$H$29,IF(E3553="HI",2,IF(E3553="LO",6,10))+IF(S3553=1,2,IF(D3553=7,1,(IF(WEEKDAY(B3553)=1,2,IF(WEEKDAY(B3553)=7,1,0))))))</f>
        <v>2</v>
      </c>
    </row>
    <row r="3554" spans="2:21" ht="13.95" customHeight="1" x14ac:dyDescent="0.25">
      <c r="B3554" s="784">
        <f t="shared" si="167"/>
        <v>45530</v>
      </c>
      <c r="C3554" s="785">
        <v>22</v>
      </c>
      <c r="D3554" s="786">
        <f>IFERROR((INDEX(METADATA!$T$2:$T$20,MATCH(B3554,METADATA!$S$2:$S$20,0))),0)</f>
        <v>0</v>
      </c>
      <c r="E3554" s="785" t="str">
        <f t="shared" si="165"/>
        <v>HI</v>
      </c>
      <c r="F3554" s="786">
        <f>VLOOKUP(C3554,METADATA!$A$5:$H$29,IF(E3554="HI",2,IF(E3554="LO",6,10))+IF(D3554=1,2,IF(D3554=7,1,(IF(WEEKDAY(B3554)=1,2,IF(WEEKDAY(B3554)=7,1,0))))))</f>
        <v>3</v>
      </c>
      <c r="G3554" s="786">
        <f>VLOOKUP(C3554,METADATA!$J$5:$Q$29,IF(E3554="HI",2,IF(E3554="LO",6,10))+IF(D3554=1,2,IF(D3554=7,1,(IF(WEEKDAY(B3554)=1,2,IF(WEEKDAY(B3554)=7,1,0))))))</f>
        <v>3</v>
      </c>
      <c r="H3554" s="787">
        <v>11203.75</v>
      </c>
      <c r="I3554" s="788">
        <v>9936.3502197265625</v>
      </c>
      <c r="K3554" s="795">
        <v>0</v>
      </c>
      <c r="M3554" s="798">
        <f t="shared" si="166"/>
        <v>14975.148404992857</v>
      </c>
      <c r="N3554" s="303"/>
      <c r="S3554" s="786">
        <v>0</v>
      </c>
      <c r="T3554" s="781">
        <f>VLOOKUP(C3554,METADATA!$J$5:$Q$29,IF(E3554="HI",2,IF(E3554="LO",6,10))+IF(S3554=1,2,IF(D3554=7,1,(IF(WEEKDAY(B3554)=1,2,IF(WEEKDAY(B3554)=7,1,0))))))</f>
        <v>3</v>
      </c>
      <c r="U3554" s="781">
        <f>VLOOKUP(C3554,METADATA!$A$5:$H$29,IF(E3554="HI",2,IF(E3554="LO",6,10))+IF(S3554=1,2,IF(D3554=7,1,(IF(WEEKDAY(B3554)=1,2,IF(WEEKDAY(B3554)=7,1,0))))))</f>
        <v>3</v>
      </c>
    </row>
    <row r="3555" spans="2:21" ht="13.95" customHeight="1" x14ac:dyDescent="0.25">
      <c r="B3555" s="784">
        <f t="shared" si="167"/>
        <v>45530</v>
      </c>
      <c r="C3555" s="785">
        <v>23</v>
      </c>
      <c r="D3555" s="786">
        <f>IFERROR((INDEX(METADATA!$T$2:$T$20,MATCH(B3555,METADATA!$S$2:$S$20,0))),0)</f>
        <v>0</v>
      </c>
      <c r="E3555" s="785" t="str">
        <f t="shared" si="165"/>
        <v>HI</v>
      </c>
      <c r="F3555" s="786">
        <f>VLOOKUP(C3555,METADATA!$A$5:$H$29,IF(E3555="HI",2,IF(E3555="LO",6,10))+IF(D3555=1,2,IF(D3555=7,1,(IF(WEEKDAY(B3555)=1,2,IF(WEEKDAY(B3555)=7,1,0))))))</f>
        <v>3</v>
      </c>
      <c r="G3555" s="786">
        <f>VLOOKUP(C3555,METADATA!$J$5:$Q$29,IF(E3555="HI",2,IF(E3555="LO",6,10))+IF(D3555=1,2,IF(D3555=7,1,(IF(WEEKDAY(B3555)=1,2,IF(WEEKDAY(B3555)=7,1,0))))))</f>
        <v>3</v>
      </c>
      <c r="H3555" s="787">
        <v>10073.75</v>
      </c>
      <c r="I3555" s="788">
        <v>9965.9999389648438</v>
      </c>
      <c r="K3555" s="795">
        <v>0</v>
      </c>
      <c r="M3555" s="798">
        <f t="shared" si="166"/>
        <v>14170.447905622012</v>
      </c>
      <c r="N3555" s="303"/>
      <c r="S3555" s="786">
        <v>0</v>
      </c>
      <c r="T3555" s="781">
        <f>VLOOKUP(C3555,METADATA!$J$5:$Q$29,IF(E3555="HI",2,IF(E3555="LO",6,10))+IF(S3555=1,2,IF(D3555=7,1,(IF(WEEKDAY(B3555)=1,2,IF(WEEKDAY(B3555)=7,1,0))))))</f>
        <v>3</v>
      </c>
      <c r="U3555" s="781">
        <f>VLOOKUP(C3555,METADATA!$A$5:$H$29,IF(E3555="HI",2,IF(E3555="LO",6,10))+IF(S3555=1,2,IF(D3555=7,1,(IF(WEEKDAY(B3555)=1,2,IF(WEEKDAY(B3555)=7,1,0))))))</f>
        <v>3</v>
      </c>
    </row>
    <row r="3556" spans="2:21" ht="13.95" customHeight="1" x14ac:dyDescent="0.25">
      <c r="B3556" s="784">
        <f t="shared" si="167"/>
        <v>45531</v>
      </c>
      <c r="C3556" s="785">
        <v>0</v>
      </c>
      <c r="D3556" s="786">
        <f>IFERROR((INDEX(METADATA!$T$2:$T$20,MATCH(B3556,METADATA!$S$2:$S$20,0))),0)</f>
        <v>0</v>
      </c>
      <c r="E3556" s="785" t="str">
        <f t="shared" si="165"/>
        <v>HI</v>
      </c>
      <c r="F3556" s="786">
        <f>VLOOKUP(C3556,METADATA!$A$5:$H$29,IF(E3556="HI",2,IF(E3556="LO",6,10))+IF(D3556=1,2,IF(D3556=7,1,(IF(WEEKDAY(B3556)=1,2,IF(WEEKDAY(B3556)=7,1,0))))))</f>
        <v>3</v>
      </c>
      <c r="G3556" s="786">
        <f>VLOOKUP(C3556,METADATA!$J$5:$Q$29,IF(E3556="HI",2,IF(E3556="LO",6,10))+IF(D3556=1,2,IF(D3556=7,1,(IF(WEEKDAY(B3556)=1,2,IF(WEEKDAY(B3556)=7,1,0))))))</f>
        <v>3</v>
      </c>
      <c r="H3556" s="787">
        <v>9346</v>
      </c>
      <c r="I3556" s="788">
        <v>9088.2552795410156</v>
      </c>
      <c r="K3556" s="795">
        <v>0</v>
      </c>
      <c r="M3556" s="798">
        <f t="shared" si="166"/>
        <v>13036.260968011693</v>
      </c>
      <c r="N3556" s="303"/>
      <c r="S3556" s="786">
        <v>0</v>
      </c>
      <c r="T3556" s="781">
        <f>VLOOKUP(C3556,METADATA!$J$5:$Q$29,IF(E3556="HI",2,IF(E3556="LO",6,10))+IF(S3556=1,2,IF(D3556=7,1,(IF(WEEKDAY(B3556)=1,2,IF(WEEKDAY(B3556)=7,1,0))))))</f>
        <v>3</v>
      </c>
      <c r="U3556" s="781">
        <f>VLOOKUP(C3556,METADATA!$A$5:$H$29,IF(E3556="HI",2,IF(E3556="LO",6,10))+IF(S3556=1,2,IF(D3556=7,1,(IF(WEEKDAY(B3556)=1,2,IF(WEEKDAY(B3556)=7,1,0))))))</f>
        <v>3</v>
      </c>
    </row>
    <row r="3557" spans="2:21" ht="13.95" customHeight="1" x14ac:dyDescent="0.25">
      <c r="B3557" s="784">
        <f t="shared" si="167"/>
        <v>45531</v>
      </c>
      <c r="C3557" s="785">
        <v>1</v>
      </c>
      <c r="D3557" s="786">
        <f>IFERROR((INDEX(METADATA!$T$2:$T$20,MATCH(B3557,METADATA!$S$2:$S$20,0))),0)</f>
        <v>0</v>
      </c>
      <c r="E3557" s="785" t="str">
        <f t="shared" si="165"/>
        <v>HI</v>
      </c>
      <c r="F3557" s="786">
        <f>VLOOKUP(C3557,METADATA!$A$5:$H$29,IF(E3557="HI",2,IF(E3557="LO",6,10))+IF(D3557=1,2,IF(D3557=7,1,(IF(WEEKDAY(B3557)=1,2,IF(WEEKDAY(B3557)=7,1,0))))))</f>
        <v>3</v>
      </c>
      <c r="G3557" s="786">
        <f>VLOOKUP(C3557,METADATA!$J$5:$Q$29,IF(E3557="HI",2,IF(E3557="LO",6,10))+IF(D3557=1,2,IF(D3557=7,1,(IF(WEEKDAY(B3557)=1,2,IF(WEEKDAY(B3557)=7,1,0))))))</f>
        <v>3</v>
      </c>
      <c r="H3557" s="787">
        <v>8715</v>
      </c>
      <c r="I3557" s="788">
        <v>9077.9974365234375</v>
      </c>
      <c r="K3557" s="795">
        <v>0</v>
      </c>
      <c r="M3557" s="798">
        <f t="shared" si="166"/>
        <v>12584.167134042924</v>
      </c>
      <c r="N3557" s="303"/>
      <c r="S3557" s="786">
        <v>0</v>
      </c>
      <c r="T3557" s="781">
        <f>VLOOKUP(C3557,METADATA!$J$5:$Q$29,IF(E3557="HI",2,IF(E3557="LO",6,10))+IF(S3557=1,2,IF(D3557=7,1,(IF(WEEKDAY(B3557)=1,2,IF(WEEKDAY(B3557)=7,1,0))))))</f>
        <v>3</v>
      </c>
      <c r="U3557" s="781">
        <f>VLOOKUP(C3557,METADATA!$A$5:$H$29,IF(E3557="HI",2,IF(E3557="LO",6,10))+IF(S3557=1,2,IF(D3557=7,1,(IF(WEEKDAY(B3557)=1,2,IF(WEEKDAY(B3557)=7,1,0))))))</f>
        <v>3</v>
      </c>
    </row>
    <row r="3558" spans="2:21" ht="13.95" customHeight="1" x14ac:dyDescent="0.25">
      <c r="B3558" s="784">
        <f t="shared" si="167"/>
        <v>45531</v>
      </c>
      <c r="C3558" s="785">
        <v>2</v>
      </c>
      <c r="D3558" s="786">
        <f>IFERROR((INDEX(METADATA!$T$2:$T$20,MATCH(B3558,METADATA!$S$2:$S$20,0))),0)</f>
        <v>0</v>
      </c>
      <c r="E3558" s="785" t="str">
        <f t="shared" si="165"/>
        <v>HI</v>
      </c>
      <c r="F3558" s="786">
        <f>VLOOKUP(C3558,METADATA!$A$5:$H$29,IF(E3558="HI",2,IF(E3558="LO",6,10))+IF(D3558=1,2,IF(D3558=7,1,(IF(WEEKDAY(B3558)=1,2,IF(WEEKDAY(B3558)=7,1,0))))))</f>
        <v>3</v>
      </c>
      <c r="G3558" s="786">
        <f>VLOOKUP(C3558,METADATA!$J$5:$Q$29,IF(E3558="HI",2,IF(E3558="LO",6,10))+IF(D3558=1,2,IF(D3558=7,1,(IF(WEEKDAY(B3558)=1,2,IF(WEEKDAY(B3558)=7,1,0))))))</f>
        <v>3</v>
      </c>
      <c r="H3558" s="787">
        <v>8898</v>
      </c>
      <c r="I3558" s="788">
        <v>10072.924987792969</v>
      </c>
      <c r="K3558" s="795">
        <v>0</v>
      </c>
      <c r="M3558" s="798">
        <f t="shared" si="166"/>
        <v>13440.171941225453</v>
      </c>
      <c r="N3558" s="303"/>
      <c r="S3558" s="786">
        <v>0</v>
      </c>
      <c r="T3558" s="781">
        <f>VLOOKUP(C3558,METADATA!$J$5:$Q$29,IF(E3558="HI",2,IF(E3558="LO",6,10))+IF(S3558=1,2,IF(D3558=7,1,(IF(WEEKDAY(B3558)=1,2,IF(WEEKDAY(B3558)=7,1,0))))))</f>
        <v>3</v>
      </c>
      <c r="U3558" s="781">
        <f>VLOOKUP(C3558,METADATA!$A$5:$H$29,IF(E3558="HI",2,IF(E3558="LO",6,10))+IF(S3558=1,2,IF(D3558=7,1,(IF(WEEKDAY(B3558)=1,2,IF(WEEKDAY(B3558)=7,1,0))))))</f>
        <v>3</v>
      </c>
    </row>
    <row r="3559" spans="2:21" ht="13.95" customHeight="1" x14ac:dyDescent="0.25">
      <c r="B3559" s="784">
        <f t="shared" si="167"/>
        <v>45531</v>
      </c>
      <c r="C3559" s="785">
        <v>3</v>
      </c>
      <c r="D3559" s="786">
        <f>IFERROR((INDEX(METADATA!$T$2:$T$20,MATCH(B3559,METADATA!$S$2:$S$20,0))),0)</f>
        <v>0</v>
      </c>
      <c r="E3559" s="785" t="str">
        <f t="shared" si="165"/>
        <v>HI</v>
      </c>
      <c r="F3559" s="786">
        <f>VLOOKUP(C3559,METADATA!$A$5:$H$29,IF(E3559="HI",2,IF(E3559="LO",6,10))+IF(D3559=1,2,IF(D3559=7,1,(IF(WEEKDAY(B3559)=1,2,IF(WEEKDAY(B3559)=7,1,0))))))</f>
        <v>3</v>
      </c>
      <c r="G3559" s="786">
        <f>VLOOKUP(C3559,METADATA!$J$5:$Q$29,IF(E3559="HI",2,IF(E3559="LO",6,10))+IF(D3559=1,2,IF(D3559=7,1,(IF(WEEKDAY(B3559)=1,2,IF(WEEKDAY(B3559)=7,1,0))))))</f>
        <v>3</v>
      </c>
      <c r="H3559" s="787">
        <v>8943.75</v>
      </c>
      <c r="I3559" s="788">
        <v>10060.874877929688</v>
      </c>
      <c r="K3559" s="795">
        <v>0</v>
      </c>
      <c r="M3559" s="798">
        <f t="shared" si="166"/>
        <v>13461.495733084666</v>
      </c>
      <c r="N3559" s="303"/>
      <c r="S3559" s="786">
        <v>0</v>
      </c>
      <c r="T3559" s="781">
        <f>VLOOKUP(C3559,METADATA!$J$5:$Q$29,IF(E3559="HI",2,IF(E3559="LO",6,10))+IF(S3559=1,2,IF(D3559=7,1,(IF(WEEKDAY(B3559)=1,2,IF(WEEKDAY(B3559)=7,1,0))))))</f>
        <v>3</v>
      </c>
      <c r="U3559" s="781">
        <f>VLOOKUP(C3559,METADATA!$A$5:$H$29,IF(E3559="HI",2,IF(E3559="LO",6,10))+IF(S3559=1,2,IF(D3559=7,1,(IF(WEEKDAY(B3559)=1,2,IF(WEEKDAY(B3559)=7,1,0))))))</f>
        <v>3</v>
      </c>
    </row>
    <row r="3560" spans="2:21" ht="13.95" customHeight="1" x14ac:dyDescent="0.25">
      <c r="B3560" s="784">
        <f t="shared" si="167"/>
        <v>45531</v>
      </c>
      <c r="C3560" s="785">
        <v>4</v>
      </c>
      <c r="D3560" s="786">
        <f>IFERROR((INDEX(METADATA!$T$2:$T$20,MATCH(B3560,METADATA!$S$2:$S$20,0))),0)</f>
        <v>0</v>
      </c>
      <c r="E3560" s="785" t="str">
        <f t="shared" si="165"/>
        <v>HI</v>
      </c>
      <c r="F3560" s="786">
        <f>VLOOKUP(C3560,METADATA!$A$5:$H$29,IF(E3560="HI",2,IF(E3560="LO",6,10))+IF(D3560=1,2,IF(D3560=7,1,(IF(WEEKDAY(B3560)=1,2,IF(WEEKDAY(B3560)=7,1,0))))))</f>
        <v>3</v>
      </c>
      <c r="G3560" s="786">
        <f>VLOOKUP(C3560,METADATA!$J$5:$Q$29,IF(E3560="HI",2,IF(E3560="LO",6,10))+IF(D3560=1,2,IF(D3560=7,1,(IF(WEEKDAY(B3560)=1,2,IF(WEEKDAY(B3560)=7,1,0))))))</f>
        <v>3</v>
      </c>
      <c r="H3560" s="787">
        <v>9390.25</v>
      </c>
      <c r="I3560" s="788">
        <v>10108.349975585938</v>
      </c>
      <c r="K3560" s="795">
        <v>0</v>
      </c>
      <c r="M3560" s="798">
        <f t="shared" si="166"/>
        <v>13796.939308826006</v>
      </c>
      <c r="N3560" s="303"/>
      <c r="S3560" s="786">
        <v>0</v>
      </c>
      <c r="T3560" s="781">
        <f>VLOOKUP(C3560,METADATA!$J$5:$Q$29,IF(E3560="HI",2,IF(E3560="LO",6,10))+IF(S3560=1,2,IF(D3560=7,1,(IF(WEEKDAY(B3560)=1,2,IF(WEEKDAY(B3560)=7,1,0))))))</f>
        <v>3</v>
      </c>
      <c r="U3560" s="781">
        <f>VLOOKUP(C3560,METADATA!$A$5:$H$29,IF(E3560="HI",2,IF(E3560="LO",6,10))+IF(S3560=1,2,IF(D3560=7,1,(IF(WEEKDAY(B3560)=1,2,IF(WEEKDAY(B3560)=7,1,0))))))</f>
        <v>3</v>
      </c>
    </row>
    <row r="3561" spans="2:21" ht="13.95" customHeight="1" x14ac:dyDescent="0.25">
      <c r="B3561" s="784">
        <f t="shared" si="167"/>
        <v>45531</v>
      </c>
      <c r="C3561" s="785">
        <v>5</v>
      </c>
      <c r="D3561" s="786">
        <f>IFERROR((INDEX(METADATA!$T$2:$T$20,MATCH(B3561,METADATA!$S$2:$S$20,0))),0)</f>
        <v>0</v>
      </c>
      <c r="E3561" s="785" t="str">
        <f t="shared" si="165"/>
        <v>HI</v>
      </c>
      <c r="F3561" s="786">
        <f>VLOOKUP(C3561,METADATA!$A$5:$H$29,IF(E3561="HI",2,IF(E3561="LO",6,10))+IF(D3561=1,2,IF(D3561=7,1,(IF(WEEKDAY(B3561)=1,2,IF(WEEKDAY(B3561)=7,1,0))))))</f>
        <v>3</v>
      </c>
      <c r="G3561" s="786">
        <f>VLOOKUP(C3561,METADATA!$J$5:$Q$29,IF(E3561="HI",2,IF(E3561="LO",6,10))+IF(D3561=1,2,IF(D3561=7,1,(IF(WEEKDAY(B3561)=1,2,IF(WEEKDAY(B3561)=7,1,0))))))</f>
        <v>3</v>
      </c>
      <c r="H3561" s="787">
        <v>10634.5</v>
      </c>
      <c r="I3561" s="788">
        <v>9975.4498291015625</v>
      </c>
      <c r="K3561" s="795">
        <v>870.51250000000005</v>
      </c>
      <c r="M3561" s="798">
        <f t="shared" si="166"/>
        <v>14580.884388229761</v>
      </c>
      <c r="N3561" s="303"/>
      <c r="S3561" s="786">
        <v>0</v>
      </c>
      <c r="T3561" s="781">
        <f>VLOOKUP(C3561,METADATA!$J$5:$Q$29,IF(E3561="HI",2,IF(E3561="LO",6,10))+IF(S3561=1,2,IF(D3561=7,1,(IF(WEEKDAY(B3561)=1,2,IF(WEEKDAY(B3561)=7,1,0))))))</f>
        <v>3</v>
      </c>
      <c r="U3561" s="781">
        <f>VLOOKUP(C3561,METADATA!$A$5:$H$29,IF(E3561="HI",2,IF(E3561="LO",6,10))+IF(S3561=1,2,IF(D3561=7,1,(IF(WEEKDAY(B3561)=1,2,IF(WEEKDAY(B3561)=7,1,0))))))</f>
        <v>3</v>
      </c>
    </row>
    <row r="3562" spans="2:21" ht="13.95" customHeight="1" x14ac:dyDescent="0.25">
      <c r="B3562" s="784">
        <f t="shared" si="167"/>
        <v>45531</v>
      </c>
      <c r="C3562" s="785">
        <v>6</v>
      </c>
      <c r="D3562" s="786">
        <f>IFERROR((INDEX(METADATA!$T$2:$T$20,MATCH(B3562,METADATA!$S$2:$S$20,0))),0)</f>
        <v>0</v>
      </c>
      <c r="E3562" s="785" t="str">
        <f t="shared" si="165"/>
        <v>HI</v>
      </c>
      <c r="F3562" s="786">
        <f>VLOOKUP(C3562,METADATA!$A$5:$H$29,IF(E3562="HI",2,IF(E3562="LO",6,10))+IF(D3562=1,2,IF(D3562=7,1,(IF(WEEKDAY(B3562)=1,2,IF(WEEKDAY(B3562)=7,1,0))))))</f>
        <v>1</v>
      </c>
      <c r="G3562" s="786">
        <f>VLOOKUP(C3562,METADATA!$J$5:$Q$29,IF(E3562="HI",2,IF(E3562="LO",6,10))+IF(D3562=1,2,IF(D3562=7,1,(IF(WEEKDAY(B3562)=1,2,IF(WEEKDAY(B3562)=7,1,0))))))</f>
        <v>1</v>
      </c>
      <c r="H3562" s="787">
        <v>12267.75</v>
      </c>
      <c r="I3562" s="788">
        <v>9849.9998779296875</v>
      </c>
      <c r="K3562" s="795">
        <v>865.8125</v>
      </c>
      <c r="M3562" s="798">
        <f t="shared" si="166"/>
        <v>15732.774315349307</v>
      </c>
      <c r="N3562" s="303"/>
      <c r="S3562" s="786">
        <v>0</v>
      </c>
      <c r="T3562" s="781">
        <f>VLOOKUP(C3562,METADATA!$J$5:$Q$29,IF(E3562="HI",2,IF(E3562="LO",6,10))+IF(S3562=1,2,IF(D3562=7,1,(IF(WEEKDAY(B3562)=1,2,IF(WEEKDAY(B3562)=7,1,0))))))</f>
        <v>1</v>
      </c>
      <c r="U3562" s="781">
        <f>VLOOKUP(C3562,METADATA!$A$5:$H$29,IF(E3562="HI",2,IF(E3562="LO",6,10))+IF(S3562=1,2,IF(D3562=7,1,(IF(WEEKDAY(B3562)=1,2,IF(WEEKDAY(B3562)=7,1,0))))))</f>
        <v>1</v>
      </c>
    </row>
    <row r="3563" spans="2:21" ht="13.95" customHeight="1" x14ac:dyDescent="0.25">
      <c r="B3563" s="784">
        <f t="shared" si="167"/>
        <v>45531</v>
      </c>
      <c r="C3563" s="785">
        <v>7</v>
      </c>
      <c r="D3563" s="786">
        <f>IFERROR((INDEX(METADATA!$T$2:$T$20,MATCH(B3563,METADATA!$S$2:$S$20,0))),0)</f>
        <v>0</v>
      </c>
      <c r="E3563" s="785" t="str">
        <f t="shared" si="165"/>
        <v>HI</v>
      </c>
      <c r="F3563" s="786">
        <f>VLOOKUP(C3563,METADATA!$A$5:$H$29,IF(E3563="HI",2,IF(E3563="LO",6,10))+IF(D3563=1,2,IF(D3563=7,1,(IF(WEEKDAY(B3563)=1,2,IF(WEEKDAY(B3563)=7,1,0))))))</f>
        <v>1</v>
      </c>
      <c r="G3563" s="786">
        <f>VLOOKUP(C3563,METADATA!$J$5:$Q$29,IF(E3563="HI",2,IF(E3563="LO",6,10))+IF(D3563=1,2,IF(D3563=7,1,(IF(WEEKDAY(B3563)=1,2,IF(WEEKDAY(B3563)=7,1,0))))))</f>
        <v>1</v>
      </c>
      <c r="H3563" s="787">
        <v>13468.5</v>
      </c>
      <c r="I3563" s="788">
        <v>9791.60009765625</v>
      </c>
      <c r="K3563" s="795">
        <v>834.63750000000005</v>
      </c>
      <c r="M3563" s="798">
        <f t="shared" si="166"/>
        <v>16651.604268731044</v>
      </c>
      <c r="N3563" s="303"/>
      <c r="S3563" s="786">
        <v>0</v>
      </c>
      <c r="T3563" s="781">
        <f>VLOOKUP(C3563,METADATA!$J$5:$Q$29,IF(E3563="HI",2,IF(E3563="LO",6,10))+IF(S3563=1,2,IF(D3563=7,1,(IF(WEEKDAY(B3563)=1,2,IF(WEEKDAY(B3563)=7,1,0))))))</f>
        <v>1</v>
      </c>
      <c r="U3563" s="781">
        <f>VLOOKUP(C3563,METADATA!$A$5:$H$29,IF(E3563="HI",2,IF(E3563="LO",6,10))+IF(S3563=1,2,IF(D3563=7,1,(IF(WEEKDAY(B3563)=1,2,IF(WEEKDAY(B3563)=7,1,0))))))</f>
        <v>1</v>
      </c>
    </row>
    <row r="3564" spans="2:21" ht="13.95" customHeight="1" x14ac:dyDescent="0.25">
      <c r="B3564" s="784">
        <f t="shared" si="167"/>
        <v>45531</v>
      </c>
      <c r="C3564" s="785">
        <v>8</v>
      </c>
      <c r="D3564" s="786">
        <f>IFERROR((INDEX(METADATA!$T$2:$T$20,MATCH(B3564,METADATA!$S$2:$S$20,0))),0)</f>
        <v>0</v>
      </c>
      <c r="E3564" s="785" t="str">
        <f t="shared" si="165"/>
        <v>HI</v>
      </c>
      <c r="F3564" s="786">
        <f>VLOOKUP(C3564,METADATA!$A$5:$H$29,IF(E3564="HI",2,IF(E3564="LO",6,10))+IF(D3564=1,2,IF(D3564=7,1,(IF(WEEKDAY(B3564)=1,2,IF(WEEKDAY(B3564)=7,1,0))))))</f>
        <v>2</v>
      </c>
      <c r="G3564" s="786">
        <f>VLOOKUP(C3564,METADATA!$J$5:$Q$29,IF(E3564="HI",2,IF(E3564="LO",6,10))+IF(D3564=1,2,IF(D3564=7,1,(IF(WEEKDAY(B3564)=1,2,IF(WEEKDAY(B3564)=7,1,0))))))</f>
        <v>1</v>
      </c>
      <c r="H3564" s="787">
        <v>14960.5</v>
      </c>
      <c r="I3564" s="788">
        <v>9228.6998901367188</v>
      </c>
      <c r="K3564" s="795">
        <v>847.33749999999998</v>
      </c>
      <c r="M3564" s="798">
        <f t="shared" si="166"/>
        <v>17577.982304923666</v>
      </c>
      <c r="N3564" s="303"/>
      <c r="S3564" s="786">
        <v>0</v>
      </c>
      <c r="T3564" s="781">
        <f>VLOOKUP(C3564,METADATA!$J$5:$Q$29,IF(E3564="HI",2,IF(E3564="LO",6,10))+IF(S3564=1,2,IF(D3564=7,1,(IF(WEEKDAY(B3564)=1,2,IF(WEEKDAY(B3564)=7,1,0))))))</f>
        <v>1</v>
      </c>
      <c r="U3564" s="781">
        <f>VLOOKUP(C3564,METADATA!$A$5:$H$29,IF(E3564="HI",2,IF(E3564="LO",6,10))+IF(S3564=1,2,IF(D3564=7,1,(IF(WEEKDAY(B3564)=1,2,IF(WEEKDAY(B3564)=7,1,0))))))</f>
        <v>2</v>
      </c>
    </row>
    <row r="3565" spans="2:21" ht="13.95" customHeight="1" x14ac:dyDescent="0.25">
      <c r="B3565" s="784">
        <f t="shared" si="167"/>
        <v>45531</v>
      </c>
      <c r="C3565" s="785">
        <v>9</v>
      </c>
      <c r="D3565" s="786">
        <f>IFERROR((INDEX(METADATA!$T$2:$T$20,MATCH(B3565,METADATA!$S$2:$S$20,0))),0)</f>
        <v>0</v>
      </c>
      <c r="E3565" s="785" t="str">
        <f t="shared" si="165"/>
        <v>HI</v>
      </c>
      <c r="F3565" s="786">
        <f>VLOOKUP(C3565,METADATA!$A$5:$H$29,IF(E3565="HI",2,IF(E3565="LO",6,10))+IF(D3565=1,2,IF(D3565=7,1,(IF(WEEKDAY(B3565)=1,2,IF(WEEKDAY(B3565)=7,1,0))))))</f>
        <v>2</v>
      </c>
      <c r="G3565" s="786">
        <f>VLOOKUP(C3565,METADATA!$J$5:$Q$29,IF(E3565="HI",2,IF(E3565="LO",6,10))+IF(D3565=1,2,IF(D3565=7,1,(IF(WEEKDAY(B3565)=1,2,IF(WEEKDAY(B3565)=7,1,0))))))</f>
        <v>2</v>
      </c>
      <c r="H3565" s="787">
        <v>15787.25</v>
      </c>
      <c r="I3565" s="788">
        <v>8957.0498657226563</v>
      </c>
      <c r="K3565" s="795">
        <v>851.61249999999995</v>
      </c>
      <c r="M3565" s="798">
        <f t="shared" si="166"/>
        <v>18151.198441412685</v>
      </c>
      <c r="N3565" s="303"/>
      <c r="S3565" s="786">
        <v>0</v>
      </c>
      <c r="T3565" s="781">
        <f>VLOOKUP(C3565,METADATA!$J$5:$Q$29,IF(E3565="HI",2,IF(E3565="LO",6,10))+IF(S3565=1,2,IF(D3565=7,1,(IF(WEEKDAY(B3565)=1,2,IF(WEEKDAY(B3565)=7,1,0))))))</f>
        <v>2</v>
      </c>
      <c r="U3565" s="781">
        <f>VLOOKUP(C3565,METADATA!$A$5:$H$29,IF(E3565="HI",2,IF(E3565="LO",6,10))+IF(S3565=1,2,IF(D3565=7,1,(IF(WEEKDAY(B3565)=1,2,IF(WEEKDAY(B3565)=7,1,0))))))</f>
        <v>2</v>
      </c>
    </row>
    <row r="3566" spans="2:21" ht="13.95" customHeight="1" x14ac:dyDescent="0.25">
      <c r="B3566" s="784">
        <f t="shared" si="167"/>
        <v>45531</v>
      </c>
      <c r="C3566" s="785">
        <v>10</v>
      </c>
      <c r="D3566" s="786">
        <f>IFERROR((INDEX(METADATA!$T$2:$T$20,MATCH(B3566,METADATA!$S$2:$S$20,0))),0)</f>
        <v>0</v>
      </c>
      <c r="E3566" s="785" t="str">
        <f t="shared" si="165"/>
        <v>HI</v>
      </c>
      <c r="F3566" s="786">
        <f>VLOOKUP(C3566,METADATA!$A$5:$H$29,IF(E3566="HI",2,IF(E3566="LO",6,10))+IF(D3566=1,2,IF(D3566=7,1,(IF(WEEKDAY(B3566)=1,2,IF(WEEKDAY(B3566)=7,1,0))))))</f>
        <v>2</v>
      </c>
      <c r="G3566" s="786">
        <f>VLOOKUP(C3566,METADATA!$J$5:$Q$29,IF(E3566="HI",2,IF(E3566="LO",6,10))+IF(D3566=1,2,IF(D3566=7,1,(IF(WEEKDAY(B3566)=1,2,IF(WEEKDAY(B3566)=7,1,0))))))</f>
        <v>2</v>
      </c>
      <c r="H3566" s="787">
        <v>15753.75</v>
      </c>
      <c r="I3566" s="788">
        <v>10126.199951171875</v>
      </c>
      <c r="K3566" s="795">
        <v>856.5</v>
      </c>
      <c r="M3566" s="798">
        <f t="shared" si="166"/>
        <v>18727.534928911849</v>
      </c>
      <c r="N3566" s="303"/>
      <c r="S3566" s="786">
        <v>0</v>
      </c>
      <c r="T3566" s="781">
        <f>VLOOKUP(C3566,METADATA!$J$5:$Q$29,IF(E3566="HI",2,IF(E3566="LO",6,10))+IF(S3566=1,2,IF(D3566=7,1,(IF(WEEKDAY(B3566)=1,2,IF(WEEKDAY(B3566)=7,1,0))))))</f>
        <v>2</v>
      </c>
      <c r="U3566" s="781">
        <f>VLOOKUP(C3566,METADATA!$A$5:$H$29,IF(E3566="HI",2,IF(E3566="LO",6,10))+IF(S3566=1,2,IF(D3566=7,1,(IF(WEEKDAY(B3566)=1,2,IF(WEEKDAY(B3566)=7,1,0))))))</f>
        <v>2</v>
      </c>
    </row>
    <row r="3567" spans="2:21" ht="13.95" customHeight="1" x14ac:dyDescent="0.25">
      <c r="B3567" s="784">
        <f t="shared" si="167"/>
        <v>45531</v>
      </c>
      <c r="C3567" s="785">
        <v>11</v>
      </c>
      <c r="D3567" s="786">
        <f>IFERROR((INDEX(METADATA!$T$2:$T$20,MATCH(B3567,METADATA!$S$2:$S$20,0))),0)</f>
        <v>0</v>
      </c>
      <c r="E3567" s="785" t="str">
        <f t="shared" si="165"/>
        <v>HI</v>
      </c>
      <c r="F3567" s="786">
        <f>VLOOKUP(C3567,METADATA!$A$5:$H$29,IF(E3567="HI",2,IF(E3567="LO",6,10))+IF(D3567=1,2,IF(D3567=7,1,(IF(WEEKDAY(B3567)=1,2,IF(WEEKDAY(B3567)=7,1,0))))))</f>
        <v>2</v>
      </c>
      <c r="G3567" s="786">
        <f>VLOOKUP(C3567,METADATA!$J$5:$Q$29,IF(E3567="HI",2,IF(E3567="LO",6,10))+IF(D3567=1,2,IF(D3567=7,1,(IF(WEEKDAY(B3567)=1,2,IF(WEEKDAY(B3567)=7,1,0))))))</f>
        <v>2</v>
      </c>
      <c r="H3567" s="787">
        <v>16248.25</v>
      </c>
      <c r="I3567" s="788">
        <v>10206.275024414063</v>
      </c>
      <c r="K3567" s="795">
        <v>824.32500000000005</v>
      </c>
      <c r="M3567" s="798">
        <f t="shared" si="166"/>
        <v>19187.852353415645</v>
      </c>
      <c r="N3567" s="303"/>
      <c r="S3567" s="786">
        <v>0</v>
      </c>
      <c r="T3567" s="781">
        <f>VLOOKUP(C3567,METADATA!$J$5:$Q$29,IF(E3567="HI",2,IF(E3567="LO",6,10))+IF(S3567=1,2,IF(D3567=7,1,(IF(WEEKDAY(B3567)=1,2,IF(WEEKDAY(B3567)=7,1,0))))))</f>
        <v>2</v>
      </c>
      <c r="U3567" s="781">
        <f>VLOOKUP(C3567,METADATA!$A$5:$H$29,IF(E3567="HI",2,IF(E3567="LO",6,10))+IF(S3567=1,2,IF(D3567=7,1,(IF(WEEKDAY(B3567)=1,2,IF(WEEKDAY(B3567)=7,1,0))))))</f>
        <v>2</v>
      </c>
    </row>
    <row r="3568" spans="2:21" ht="13.95" customHeight="1" x14ac:dyDescent="0.25">
      <c r="B3568" s="784">
        <f t="shared" si="167"/>
        <v>45531</v>
      </c>
      <c r="C3568" s="785">
        <v>12</v>
      </c>
      <c r="D3568" s="786">
        <f>IFERROR((INDEX(METADATA!$T$2:$T$20,MATCH(B3568,METADATA!$S$2:$S$20,0))),0)</f>
        <v>0</v>
      </c>
      <c r="E3568" s="785" t="str">
        <f t="shared" si="165"/>
        <v>HI</v>
      </c>
      <c r="F3568" s="786">
        <f>VLOOKUP(C3568,METADATA!$A$5:$H$29,IF(E3568="HI",2,IF(E3568="LO",6,10))+IF(D3568=1,2,IF(D3568=7,1,(IF(WEEKDAY(B3568)=1,2,IF(WEEKDAY(B3568)=7,1,0))))))</f>
        <v>2</v>
      </c>
      <c r="G3568" s="786">
        <f>VLOOKUP(C3568,METADATA!$J$5:$Q$29,IF(E3568="HI",2,IF(E3568="LO",6,10))+IF(D3568=1,2,IF(D3568=7,1,(IF(WEEKDAY(B3568)=1,2,IF(WEEKDAY(B3568)=7,1,0))))))</f>
        <v>2</v>
      </c>
      <c r="H3568" s="787">
        <v>16377</v>
      </c>
      <c r="I3568" s="788">
        <v>9916.599853515625</v>
      </c>
      <c r="K3568" s="795">
        <v>882.73749999999995</v>
      </c>
      <c r="M3568" s="798">
        <f t="shared" si="166"/>
        <v>19145.367106815844</v>
      </c>
      <c r="N3568" s="303"/>
      <c r="S3568" s="786">
        <v>0</v>
      </c>
      <c r="T3568" s="781">
        <f>VLOOKUP(C3568,METADATA!$J$5:$Q$29,IF(E3568="HI",2,IF(E3568="LO",6,10))+IF(S3568=1,2,IF(D3568=7,1,(IF(WEEKDAY(B3568)=1,2,IF(WEEKDAY(B3568)=7,1,0))))))</f>
        <v>2</v>
      </c>
      <c r="U3568" s="781">
        <f>VLOOKUP(C3568,METADATA!$A$5:$H$29,IF(E3568="HI",2,IF(E3568="LO",6,10))+IF(S3568=1,2,IF(D3568=7,1,(IF(WEEKDAY(B3568)=1,2,IF(WEEKDAY(B3568)=7,1,0))))))</f>
        <v>2</v>
      </c>
    </row>
    <row r="3569" spans="2:21" ht="13.95" customHeight="1" x14ac:dyDescent="0.25">
      <c r="B3569" s="784">
        <f t="shared" si="167"/>
        <v>45531</v>
      </c>
      <c r="C3569" s="785">
        <v>13</v>
      </c>
      <c r="D3569" s="786">
        <f>IFERROR((INDEX(METADATA!$T$2:$T$20,MATCH(B3569,METADATA!$S$2:$S$20,0))),0)</f>
        <v>0</v>
      </c>
      <c r="E3569" s="785" t="str">
        <f t="shared" si="165"/>
        <v>HI</v>
      </c>
      <c r="F3569" s="786">
        <f>VLOOKUP(C3569,METADATA!$A$5:$H$29,IF(E3569="HI",2,IF(E3569="LO",6,10))+IF(D3569=1,2,IF(D3569=7,1,(IF(WEEKDAY(B3569)=1,2,IF(WEEKDAY(B3569)=7,1,0))))))</f>
        <v>2</v>
      </c>
      <c r="G3569" s="786">
        <f>VLOOKUP(C3569,METADATA!$J$5:$Q$29,IF(E3569="HI",2,IF(E3569="LO",6,10))+IF(D3569=1,2,IF(D3569=7,1,(IF(WEEKDAY(B3569)=1,2,IF(WEEKDAY(B3569)=7,1,0))))))</f>
        <v>2</v>
      </c>
      <c r="H3569" s="787">
        <v>16090.25</v>
      </c>
      <c r="I3569" s="788">
        <v>9931.52490234375</v>
      </c>
      <c r="K3569" s="795">
        <v>909.3125</v>
      </c>
      <c r="M3569" s="798">
        <f t="shared" si="166"/>
        <v>18908.498934298674</v>
      </c>
      <c r="N3569" s="303"/>
      <c r="S3569" s="786">
        <v>0</v>
      </c>
      <c r="T3569" s="781">
        <f>VLOOKUP(C3569,METADATA!$J$5:$Q$29,IF(E3569="HI",2,IF(E3569="LO",6,10))+IF(S3569=1,2,IF(D3569=7,1,(IF(WEEKDAY(B3569)=1,2,IF(WEEKDAY(B3569)=7,1,0))))))</f>
        <v>2</v>
      </c>
      <c r="U3569" s="781">
        <f>VLOOKUP(C3569,METADATA!$A$5:$H$29,IF(E3569="HI",2,IF(E3569="LO",6,10))+IF(S3569=1,2,IF(D3569=7,1,(IF(WEEKDAY(B3569)=1,2,IF(WEEKDAY(B3569)=7,1,0))))))</f>
        <v>2</v>
      </c>
    </row>
    <row r="3570" spans="2:21" ht="13.95" customHeight="1" x14ac:dyDescent="0.25">
      <c r="B3570" s="784">
        <f t="shared" si="167"/>
        <v>45531</v>
      </c>
      <c r="C3570" s="785">
        <v>14</v>
      </c>
      <c r="D3570" s="786">
        <f>IFERROR((INDEX(METADATA!$T$2:$T$20,MATCH(B3570,METADATA!$S$2:$S$20,0))),0)</f>
        <v>0</v>
      </c>
      <c r="E3570" s="785" t="str">
        <f t="shared" si="165"/>
        <v>HI</v>
      </c>
      <c r="F3570" s="786">
        <f>VLOOKUP(C3570,METADATA!$A$5:$H$29,IF(E3570="HI",2,IF(E3570="LO",6,10))+IF(D3570=1,2,IF(D3570=7,1,(IF(WEEKDAY(B3570)=1,2,IF(WEEKDAY(B3570)=7,1,0))))))</f>
        <v>2</v>
      </c>
      <c r="G3570" s="786">
        <f>VLOOKUP(C3570,METADATA!$J$5:$Q$29,IF(E3570="HI",2,IF(E3570="LO",6,10))+IF(D3570=1,2,IF(D3570=7,1,(IF(WEEKDAY(B3570)=1,2,IF(WEEKDAY(B3570)=7,1,0))))))</f>
        <v>2</v>
      </c>
      <c r="H3570" s="787">
        <v>16468</v>
      </c>
      <c r="I3570" s="788">
        <v>9947.72509765625</v>
      </c>
      <c r="K3570" s="795">
        <v>905.6</v>
      </c>
      <c r="M3570" s="798">
        <f t="shared" si="166"/>
        <v>19239.341428919546</v>
      </c>
      <c r="N3570" s="303"/>
      <c r="S3570" s="786">
        <v>0</v>
      </c>
      <c r="T3570" s="781">
        <f>VLOOKUP(C3570,METADATA!$J$5:$Q$29,IF(E3570="HI",2,IF(E3570="LO",6,10))+IF(S3570=1,2,IF(D3570=7,1,(IF(WEEKDAY(B3570)=1,2,IF(WEEKDAY(B3570)=7,1,0))))))</f>
        <v>2</v>
      </c>
      <c r="U3570" s="781">
        <f>VLOOKUP(C3570,METADATA!$A$5:$H$29,IF(E3570="HI",2,IF(E3570="LO",6,10))+IF(S3570=1,2,IF(D3570=7,1,(IF(WEEKDAY(B3570)=1,2,IF(WEEKDAY(B3570)=7,1,0))))))</f>
        <v>2</v>
      </c>
    </row>
    <row r="3571" spans="2:21" ht="13.95" customHeight="1" x14ac:dyDescent="0.25">
      <c r="B3571" s="784">
        <f t="shared" si="167"/>
        <v>45531</v>
      </c>
      <c r="C3571" s="785">
        <v>15</v>
      </c>
      <c r="D3571" s="786">
        <f>IFERROR((INDEX(METADATA!$T$2:$T$20,MATCH(B3571,METADATA!$S$2:$S$20,0))),0)</f>
        <v>0</v>
      </c>
      <c r="E3571" s="785" t="str">
        <f t="shared" si="165"/>
        <v>HI</v>
      </c>
      <c r="F3571" s="786">
        <f>VLOOKUP(C3571,METADATA!$A$5:$H$29,IF(E3571="HI",2,IF(E3571="LO",6,10))+IF(D3571=1,2,IF(D3571=7,1,(IF(WEEKDAY(B3571)=1,2,IF(WEEKDAY(B3571)=7,1,0))))))</f>
        <v>2</v>
      </c>
      <c r="G3571" s="786">
        <f>VLOOKUP(C3571,METADATA!$J$5:$Q$29,IF(E3571="HI",2,IF(E3571="LO",6,10))+IF(D3571=1,2,IF(D3571=7,1,(IF(WEEKDAY(B3571)=1,2,IF(WEEKDAY(B3571)=7,1,0))))))</f>
        <v>2</v>
      </c>
      <c r="H3571" s="787">
        <v>16560.25</v>
      </c>
      <c r="I3571" s="788">
        <v>9885.2750854492188</v>
      </c>
      <c r="K3571" s="795">
        <v>913.98749999999995</v>
      </c>
      <c r="M3571" s="798">
        <f t="shared" si="166"/>
        <v>19286.278634757487</v>
      </c>
      <c r="N3571" s="303"/>
      <c r="S3571" s="786">
        <v>0</v>
      </c>
      <c r="T3571" s="781">
        <f>VLOOKUP(C3571,METADATA!$J$5:$Q$29,IF(E3571="HI",2,IF(E3571="LO",6,10))+IF(S3571=1,2,IF(D3571=7,1,(IF(WEEKDAY(B3571)=1,2,IF(WEEKDAY(B3571)=7,1,0))))))</f>
        <v>2</v>
      </c>
      <c r="U3571" s="781">
        <f>VLOOKUP(C3571,METADATA!$A$5:$H$29,IF(E3571="HI",2,IF(E3571="LO",6,10))+IF(S3571=1,2,IF(D3571=7,1,(IF(WEEKDAY(B3571)=1,2,IF(WEEKDAY(B3571)=7,1,0))))))</f>
        <v>2</v>
      </c>
    </row>
    <row r="3572" spans="2:21" ht="13.95" customHeight="1" x14ac:dyDescent="0.25">
      <c r="B3572" s="784">
        <f t="shared" si="167"/>
        <v>45531</v>
      </c>
      <c r="C3572" s="785">
        <v>16</v>
      </c>
      <c r="D3572" s="786">
        <f>IFERROR((INDEX(METADATA!$T$2:$T$20,MATCH(B3572,METADATA!$S$2:$S$20,0))),0)</f>
        <v>0</v>
      </c>
      <c r="E3572" s="785" t="str">
        <f t="shared" si="165"/>
        <v>HI</v>
      </c>
      <c r="F3572" s="786">
        <f>VLOOKUP(C3572,METADATA!$A$5:$H$29,IF(E3572="HI",2,IF(E3572="LO",6,10))+IF(D3572=1,2,IF(D3572=7,1,(IF(WEEKDAY(B3572)=1,2,IF(WEEKDAY(B3572)=7,1,0))))))</f>
        <v>2</v>
      </c>
      <c r="G3572" s="786">
        <f>VLOOKUP(C3572,METADATA!$J$5:$Q$29,IF(E3572="HI",2,IF(E3572="LO",6,10))+IF(D3572=1,2,IF(D3572=7,1,(IF(WEEKDAY(B3572)=1,2,IF(WEEKDAY(B3572)=7,1,0))))))</f>
        <v>2</v>
      </c>
      <c r="H3572" s="787">
        <v>16355.75</v>
      </c>
      <c r="I3572" s="788">
        <v>9671.9749755859375</v>
      </c>
      <c r="K3572" s="795">
        <v>902.26250000000005</v>
      </c>
      <c r="M3572" s="798">
        <f t="shared" si="166"/>
        <v>19001.517254968367</v>
      </c>
      <c r="N3572" s="303"/>
      <c r="S3572" s="786">
        <v>0</v>
      </c>
      <c r="T3572" s="781">
        <f>VLOOKUP(C3572,METADATA!$J$5:$Q$29,IF(E3572="HI",2,IF(E3572="LO",6,10))+IF(S3572=1,2,IF(D3572=7,1,(IF(WEEKDAY(B3572)=1,2,IF(WEEKDAY(B3572)=7,1,0))))))</f>
        <v>2</v>
      </c>
      <c r="U3572" s="781">
        <f>VLOOKUP(C3572,METADATA!$A$5:$H$29,IF(E3572="HI",2,IF(E3572="LO",6,10))+IF(S3572=1,2,IF(D3572=7,1,(IF(WEEKDAY(B3572)=1,2,IF(WEEKDAY(B3572)=7,1,0))))))</f>
        <v>2</v>
      </c>
    </row>
    <row r="3573" spans="2:21" ht="13.95" customHeight="1" x14ac:dyDescent="0.25">
      <c r="B3573" s="784">
        <f t="shared" si="167"/>
        <v>45531</v>
      </c>
      <c r="C3573" s="785">
        <v>17</v>
      </c>
      <c r="D3573" s="786">
        <f>IFERROR((INDEX(METADATA!$T$2:$T$20,MATCH(B3573,METADATA!$S$2:$S$20,0))),0)</f>
        <v>0</v>
      </c>
      <c r="E3573" s="785" t="str">
        <f t="shared" si="165"/>
        <v>HI</v>
      </c>
      <c r="F3573" s="786">
        <f>VLOOKUP(C3573,METADATA!$A$5:$H$29,IF(E3573="HI",2,IF(E3573="LO",6,10))+IF(D3573=1,2,IF(D3573=7,1,(IF(WEEKDAY(B3573)=1,2,IF(WEEKDAY(B3573)=7,1,0))))))</f>
        <v>1</v>
      </c>
      <c r="G3573" s="786">
        <f>VLOOKUP(C3573,METADATA!$J$5:$Q$29,IF(E3573="HI",2,IF(E3573="LO",6,10))+IF(D3573=1,2,IF(D3573=7,1,(IF(WEEKDAY(B3573)=1,2,IF(WEEKDAY(B3573)=7,1,0))))))</f>
        <v>1</v>
      </c>
      <c r="H3573" s="787">
        <v>15217.25</v>
      </c>
      <c r="I3573" s="788">
        <v>9636.6000366210938</v>
      </c>
      <c r="K3573" s="795">
        <v>933.76250000000005</v>
      </c>
      <c r="M3573" s="798">
        <f t="shared" si="166"/>
        <v>18011.906002094995</v>
      </c>
      <c r="N3573" s="303"/>
      <c r="S3573" s="786">
        <v>0</v>
      </c>
      <c r="T3573" s="781">
        <f>VLOOKUP(C3573,METADATA!$J$5:$Q$29,IF(E3573="HI",2,IF(E3573="LO",6,10))+IF(S3573=1,2,IF(D3573=7,1,(IF(WEEKDAY(B3573)=1,2,IF(WEEKDAY(B3573)=7,1,0))))))</f>
        <v>1</v>
      </c>
      <c r="U3573" s="781">
        <f>VLOOKUP(C3573,METADATA!$A$5:$H$29,IF(E3573="HI",2,IF(E3573="LO",6,10))+IF(S3573=1,2,IF(D3573=7,1,(IF(WEEKDAY(B3573)=1,2,IF(WEEKDAY(B3573)=7,1,0))))))</f>
        <v>1</v>
      </c>
    </row>
    <row r="3574" spans="2:21" ht="13.95" customHeight="1" x14ac:dyDescent="0.25">
      <c r="B3574" s="784">
        <f t="shared" si="167"/>
        <v>45531</v>
      </c>
      <c r="C3574" s="785">
        <v>18</v>
      </c>
      <c r="D3574" s="786">
        <f>IFERROR((INDEX(METADATA!$T$2:$T$20,MATCH(B3574,METADATA!$S$2:$S$20,0))),0)</f>
        <v>0</v>
      </c>
      <c r="E3574" s="785" t="str">
        <f t="shared" si="165"/>
        <v>HI</v>
      </c>
      <c r="F3574" s="786">
        <f>VLOOKUP(C3574,METADATA!$A$5:$H$29,IF(E3574="HI",2,IF(E3574="LO",6,10))+IF(D3574=1,2,IF(D3574=7,1,(IF(WEEKDAY(B3574)=1,2,IF(WEEKDAY(B3574)=7,1,0))))))</f>
        <v>1</v>
      </c>
      <c r="G3574" s="786">
        <f>VLOOKUP(C3574,METADATA!$J$5:$Q$29,IF(E3574="HI",2,IF(E3574="LO",6,10))+IF(D3574=1,2,IF(D3574=7,1,(IF(WEEKDAY(B3574)=1,2,IF(WEEKDAY(B3574)=7,1,0))))))</f>
        <v>1</v>
      </c>
      <c r="H3574" s="787">
        <v>14606.75</v>
      </c>
      <c r="I3574" s="788">
        <v>9470.8251342773438</v>
      </c>
      <c r="K3574" s="795">
        <v>0</v>
      </c>
      <c r="M3574" s="798">
        <f t="shared" si="166"/>
        <v>17408.43687085545</v>
      </c>
      <c r="N3574" s="303"/>
      <c r="S3574" s="786">
        <v>0</v>
      </c>
      <c r="T3574" s="781">
        <f>VLOOKUP(C3574,METADATA!$J$5:$Q$29,IF(E3574="HI",2,IF(E3574="LO",6,10))+IF(S3574=1,2,IF(D3574=7,1,(IF(WEEKDAY(B3574)=1,2,IF(WEEKDAY(B3574)=7,1,0))))))</f>
        <v>1</v>
      </c>
      <c r="U3574" s="781">
        <f>VLOOKUP(C3574,METADATA!$A$5:$H$29,IF(E3574="HI",2,IF(E3574="LO",6,10))+IF(S3574=1,2,IF(D3574=7,1,(IF(WEEKDAY(B3574)=1,2,IF(WEEKDAY(B3574)=7,1,0))))))</f>
        <v>1</v>
      </c>
    </row>
    <row r="3575" spans="2:21" ht="13.95" customHeight="1" x14ac:dyDescent="0.25">
      <c r="B3575" s="784">
        <f t="shared" si="167"/>
        <v>45531</v>
      </c>
      <c r="C3575" s="785">
        <v>19</v>
      </c>
      <c r="D3575" s="786">
        <f>IFERROR((INDEX(METADATA!$T$2:$T$20,MATCH(B3575,METADATA!$S$2:$S$20,0))),0)</f>
        <v>0</v>
      </c>
      <c r="E3575" s="785" t="str">
        <f t="shared" si="165"/>
        <v>HI</v>
      </c>
      <c r="F3575" s="786">
        <f>VLOOKUP(C3575,METADATA!$A$5:$H$29,IF(E3575="HI",2,IF(E3575="LO",6,10))+IF(D3575=1,2,IF(D3575=7,1,(IF(WEEKDAY(B3575)=1,2,IF(WEEKDAY(B3575)=7,1,0))))))</f>
        <v>1</v>
      </c>
      <c r="G3575" s="786">
        <f>VLOOKUP(C3575,METADATA!$J$5:$Q$29,IF(E3575="HI",2,IF(E3575="LO",6,10))+IF(D3575=1,2,IF(D3575=7,1,(IF(WEEKDAY(B3575)=1,2,IF(WEEKDAY(B3575)=7,1,0))))))</f>
        <v>2</v>
      </c>
      <c r="H3575" s="787">
        <v>14120</v>
      </c>
      <c r="I3575" s="788">
        <v>9549.5000610351563</v>
      </c>
      <c r="K3575" s="795">
        <v>0</v>
      </c>
      <c r="M3575" s="798">
        <f t="shared" si="166"/>
        <v>17046.036237662716</v>
      </c>
      <c r="N3575" s="303"/>
      <c r="S3575" s="786">
        <v>0</v>
      </c>
      <c r="T3575" s="781">
        <f>VLOOKUP(C3575,METADATA!$J$5:$Q$29,IF(E3575="HI",2,IF(E3575="LO",6,10))+IF(S3575=1,2,IF(D3575=7,1,(IF(WEEKDAY(B3575)=1,2,IF(WEEKDAY(B3575)=7,1,0))))))</f>
        <v>2</v>
      </c>
      <c r="U3575" s="781">
        <f>VLOOKUP(C3575,METADATA!$A$5:$H$29,IF(E3575="HI",2,IF(E3575="LO",6,10))+IF(S3575=1,2,IF(D3575=7,1,(IF(WEEKDAY(B3575)=1,2,IF(WEEKDAY(B3575)=7,1,0))))))</f>
        <v>1</v>
      </c>
    </row>
    <row r="3576" spans="2:21" ht="13.95" customHeight="1" x14ac:dyDescent="0.25">
      <c r="B3576" s="784">
        <f t="shared" si="167"/>
        <v>45531</v>
      </c>
      <c r="C3576" s="785">
        <v>20</v>
      </c>
      <c r="D3576" s="786">
        <f>IFERROR((INDEX(METADATA!$T$2:$T$20,MATCH(B3576,METADATA!$S$2:$S$20,0))),0)</f>
        <v>0</v>
      </c>
      <c r="E3576" s="785" t="str">
        <f t="shared" si="165"/>
        <v>HI</v>
      </c>
      <c r="F3576" s="786">
        <f>VLOOKUP(C3576,METADATA!$A$5:$H$29,IF(E3576="HI",2,IF(E3576="LO",6,10))+IF(D3576=1,2,IF(D3576=7,1,(IF(WEEKDAY(B3576)=1,2,IF(WEEKDAY(B3576)=7,1,0))))))</f>
        <v>2</v>
      </c>
      <c r="G3576" s="786">
        <f>VLOOKUP(C3576,METADATA!$J$5:$Q$29,IF(E3576="HI",2,IF(E3576="LO",6,10))+IF(D3576=1,2,IF(D3576=7,1,(IF(WEEKDAY(B3576)=1,2,IF(WEEKDAY(B3576)=7,1,0))))))</f>
        <v>2</v>
      </c>
      <c r="H3576" s="787">
        <v>13888</v>
      </c>
      <c r="I3576" s="788">
        <v>9688.5</v>
      </c>
      <c r="K3576" s="795">
        <v>0</v>
      </c>
      <c r="M3576" s="798">
        <f t="shared" si="166"/>
        <v>16933.504547198729</v>
      </c>
      <c r="N3576" s="303"/>
      <c r="S3576" s="786">
        <v>0</v>
      </c>
      <c r="T3576" s="781">
        <f>VLOOKUP(C3576,METADATA!$J$5:$Q$29,IF(E3576="HI",2,IF(E3576="LO",6,10))+IF(S3576=1,2,IF(D3576=7,1,(IF(WEEKDAY(B3576)=1,2,IF(WEEKDAY(B3576)=7,1,0))))))</f>
        <v>2</v>
      </c>
      <c r="U3576" s="781">
        <f>VLOOKUP(C3576,METADATA!$A$5:$H$29,IF(E3576="HI",2,IF(E3576="LO",6,10))+IF(S3576=1,2,IF(D3576=7,1,(IF(WEEKDAY(B3576)=1,2,IF(WEEKDAY(B3576)=7,1,0))))))</f>
        <v>2</v>
      </c>
    </row>
    <row r="3577" spans="2:21" ht="13.95" customHeight="1" x14ac:dyDescent="0.25">
      <c r="B3577" s="784">
        <f t="shared" si="167"/>
        <v>45531</v>
      </c>
      <c r="C3577" s="785">
        <v>21</v>
      </c>
      <c r="D3577" s="786">
        <f>IFERROR((INDEX(METADATA!$T$2:$T$20,MATCH(B3577,METADATA!$S$2:$S$20,0))),0)</f>
        <v>0</v>
      </c>
      <c r="E3577" s="785" t="str">
        <f t="shared" si="165"/>
        <v>HI</v>
      </c>
      <c r="F3577" s="786">
        <f>VLOOKUP(C3577,METADATA!$A$5:$H$29,IF(E3577="HI",2,IF(E3577="LO",6,10))+IF(D3577=1,2,IF(D3577=7,1,(IF(WEEKDAY(B3577)=1,2,IF(WEEKDAY(B3577)=7,1,0))))))</f>
        <v>2</v>
      </c>
      <c r="G3577" s="786">
        <f>VLOOKUP(C3577,METADATA!$J$5:$Q$29,IF(E3577="HI",2,IF(E3577="LO",6,10))+IF(D3577=1,2,IF(D3577=7,1,(IF(WEEKDAY(B3577)=1,2,IF(WEEKDAY(B3577)=7,1,0))))))</f>
        <v>2</v>
      </c>
      <c r="H3577" s="787">
        <v>12303.75</v>
      </c>
      <c r="I3577" s="788">
        <v>9581.9749145507813</v>
      </c>
      <c r="K3577" s="795">
        <v>0</v>
      </c>
      <c r="M3577" s="798">
        <f t="shared" si="166"/>
        <v>15594.758969781496</v>
      </c>
      <c r="N3577" s="303"/>
      <c r="S3577" s="786">
        <v>0</v>
      </c>
      <c r="T3577" s="781">
        <f>VLOOKUP(C3577,METADATA!$J$5:$Q$29,IF(E3577="HI",2,IF(E3577="LO",6,10))+IF(S3577=1,2,IF(D3577=7,1,(IF(WEEKDAY(B3577)=1,2,IF(WEEKDAY(B3577)=7,1,0))))))</f>
        <v>2</v>
      </c>
      <c r="U3577" s="781">
        <f>VLOOKUP(C3577,METADATA!$A$5:$H$29,IF(E3577="HI",2,IF(E3577="LO",6,10))+IF(S3577=1,2,IF(D3577=7,1,(IF(WEEKDAY(B3577)=1,2,IF(WEEKDAY(B3577)=7,1,0))))))</f>
        <v>2</v>
      </c>
    </row>
    <row r="3578" spans="2:21" ht="13.95" customHeight="1" x14ac:dyDescent="0.25">
      <c r="B3578" s="784">
        <f t="shared" si="167"/>
        <v>45531</v>
      </c>
      <c r="C3578" s="785">
        <v>22</v>
      </c>
      <c r="D3578" s="786">
        <f>IFERROR((INDEX(METADATA!$T$2:$T$20,MATCH(B3578,METADATA!$S$2:$S$20,0))),0)</f>
        <v>0</v>
      </c>
      <c r="E3578" s="785" t="str">
        <f t="shared" si="165"/>
        <v>HI</v>
      </c>
      <c r="F3578" s="786">
        <f>VLOOKUP(C3578,METADATA!$A$5:$H$29,IF(E3578="HI",2,IF(E3578="LO",6,10))+IF(D3578=1,2,IF(D3578=7,1,(IF(WEEKDAY(B3578)=1,2,IF(WEEKDAY(B3578)=7,1,0))))))</f>
        <v>3</v>
      </c>
      <c r="G3578" s="786">
        <f>VLOOKUP(C3578,METADATA!$J$5:$Q$29,IF(E3578="HI",2,IF(E3578="LO",6,10))+IF(D3578=1,2,IF(D3578=7,1,(IF(WEEKDAY(B3578)=1,2,IF(WEEKDAY(B3578)=7,1,0))))))</f>
        <v>3</v>
      </c>
      <c r="H3578" s="787">
        <v>10772</v>
      </c>
      <c r="I3578" s="788">
        <v>9750.0249633789063</v>
      </c>
      <c r="K3578" s="795">
        <v>0</v>
      </c>
      <c r="M3578" s="798">
        <f t="shared" si="166"/>
        <v>14529.245361907542</v>
      </c>
      <c r="N3578" s="303"/>
      <c r="S3578" s="786">
        <v>0</v>
      </c>
      <c r="T3578" s="781">
        <f>VLOOKUP(C3578,METADATA!$J$5:$Q$29,IF(E3578="HI",2,IF(E3578="LO",6,10))+IF(S3578=1,2,IF(D3578=7,1,(IF(WEEKDAY(B3578)=1,2,IF(WEEKDAY(B3578)=7,1,0))))))</f>
        <v>3</v>
      </c>
      <c r="U3578" s="781">
        <f>VLOOKUP(C3578,METADATA!$A$5:$H$29,IF(E3578="HI",2,IF(E3578="LO",6,10))+IF(S3578=1,2,IF(D3578=7,1,(IF(WEEKDAY(B3578)=1,2,IF(WEEKDAY(B3578)=7,1,0))))))</f>
        <v>3</v>
      </c>
    </row>
    <row r="3579" spans="2:21" ht="13.95" customHeight="1" x14ac:dyDescent="0.25">
      <c r="B3579" s="784">
        <f t="shared" si="167"/>
        <v>45531</v>
      </c>
      <c r="C3579" s="785">
        <v>23</v>
      </c>
      <c r="D3579" s="786">
        <f>IFERROR((INDEX(METADATA!$T$2:$T$20,MATCH(B3579,METADATA!$S$2:$S$20,0))),0)</f>
        <v>0</v>
      </c>
      <c r="E3579" s="785" t="str">
        <f t="shared" si="165"/>
        <v>HI</v>
      </c>
      <c r="F3579" s="786">
        <f>VLOOKUP(C3579,METADATA!$A$5:$H$29,IF(E3579="HI",2,IF(E3579="LO",6,10))+IF(D3579=1,2,IF(D3579=7,1,(IF(WEEKDAY(B3579)=1,2,IF(WEEKDAY(B3579)=7,1,0))))))</f>
        <v>3</v>
      </c>
      <c r="G3579" s="786">
        <f>VLOOKUP(C3579,METADATA!$J$5:$Q$29,IF(E3579="HI",2,IF(E3579="LO",6,10))+IF(D3579=1,2,IF(D3579=7,1,(IF(WEEKDAY(B3579)=1,2,IF(WEEKDAY(B3579)=7,1,0))))))</f>
        <v>3</v>
      </c>
      <c r="H3579" s="787">
        <v>9818.5</v>
      </c>
      <c r="I3579" s="788">
        <v>9783.5750122070313</v>
      </c>
      <c r="K3579" s="795">
        <v>0</v>
      </c>
      <c r="M3579" s="798">
        <f t="shared" si="166"/>
        <v>13860.782166583595</v>
      </c>
      <c r="N3579" s="303"/>
      <c r="S3579" s="786">
        <v>0</v>
      </c>
      <c r="T3579" s="781">
        <f>VLOOKUP(C3579,METADATA!$J$5:$Q$29,IF(E3579="HI",2,IF(E3579="LO",6,10))+IF(S3579=1,2,IF(D3579=7,1,(IF(WEEKDAY(B3579)=1,2,IF(WEEKDAY(B3579)=7,1,0))))))</f>
        <v>3</v>
      </c>
      <c r="U3579" s="781">
        <f>VLOOKUP(C3579,METADATA!$A$5:$H$29,IF(E3579="HI",2,IF(E3579="LO",6,10))+IF(S3579=1,2,IF(D3579=7,1,(IF(WEEKDAY(B3579)=1,2,IF(WEEKDAY(B3579)=7,1,0))))))</f>
        <v>3</v>
      </c>
    </row>
    <row r="3580" spans="2:21" ht="13.95" customHeight="1" x14ac:dyDescent="0.25">
      <c r="B3580" s="784">
        <f t="shared" si="167"/>
        <v>45532</v>
      </c>
      <c r="C3580" s="785">
        <v>0</v>
      </c>
      <c r="D3580" s="786">
        <f>IFERROR((INDEX(METADATA!$T$2:$T$20,MATCH(B3580,METADATA!$S$2:$S$20,0))),0)</f>
        <v>0</v>
      </c>
      <c r="E3580" s="785" t="str">
        <f t="shared" si="165"/>
        <v>HI</v>
      </c>
      <c r="F3580" s="786">
        <f>VLOOKUP(C3580,METADATA!$A$5:$H$29,IF(E3580="HI",2,IF(E3580="LO",6,10))+IF(D3580=1,2,IF(D3580=7,1,(IF(WEEKDAY(B3580)=1,2,IF(WEEKDAY(B3580)=7,1,0))))))</f>
        <v>3</v>
      </c>
      <c r="G3580" s="786">
        <f>VLOOKUP(C3580,METADATA!$J$5:$Q$29,IF(E3580="HI",2,IF(E3580="LO",6,10))+IF(D3580=1,2,IF(D3580=7,1,(IF(WEEKDAY(B3580)=1,2,IF(WEEKDAY(B3580)=7,1,0))))))</f>
        <v>3</v>
      </c>
      <c r="H3580" s="787">
        <v>9000.5</v>
      </c>
      <c r="I3580" s="788">
        <v>9886.5750732421875</v>
      </c>
      <c r="K3580" s="795">
        <v>0</v>
      </c>
      <c r="M3580" s="798">
        <f t="shared" si="166"/>
        <v>13369.867872527901</v>
      </c>
      <c r="N3580" s="303"/>
      <c r="S3580" s="786">
        <v>0</v>
      </c>
      <c r="T3580" s="781">
        <f>VLOOKUP(C3580,METADATA!$J$5:$Q$29,IF(E3580="HI",2,IF(E3580="LO",6,10))+IF(S3580=1,2,IF(D3580=7,1,(IF(WEEKDAY(B3580)=1,2,IF(WEEKDAY(B3580)=7,1,0))))))</f>
        <v>3</v>
      </c>
      <c r="U3580" s="781">
        <f>VLOOKUP(C3580,METADATA!$A$5:$H$29,IF(E3580="HI",2,IF(E3580="LO",6,10))+IF(S3580=1,2,IF(D3580=7,1,(IF(WEEKDAY(B3580)=1,2,IF(WEEKDAY(B3580)=7,1,0))))))</f>
        <v>3</v>
      </c>
    </row>
    <row r="3581" spans="2:21" ht="13.95" customHeight="1" x14ac:dyDescent="0.25">
      <c r="B3581" s="784">
        <f t="shared" si="167"/>
        <v>45532</v>
      </c>
      <c r="C3581" s="785">
        <v>1</v>
      </c>
      <c r="D3581" s="786">
        <f>IFERROR((INDEX(METADATA!$T$2:$T$20,MATCH(B3581,METADATA!$S$2:$S$20,0))),0)</f>
        <v>0</v>
      </c>
      <c r="E3581" s="785" t="str">
        <f t="shared" si="165"/>
        <v>HI</v>
      </c>
      <c r="F3581" s="786">
        <f>VLOOKUP(C3581,METADATA!$A$5:$H$29,IF(E3581="HI",2,IF(E3581="LO",6,10))+IF(D3581=1,2,IF(D3581=7,1,(IF(WEEKDAY(B3581)=1,2,IF(WEEKDAY(B3581)=7,1,0))))))</f>
        <v>3</v>
      </c>
      <c r="G3581" s="786">
        <f>VLOOKUP(C3581,METADATA!$J$5:$Q$29,IF(E3581="HI",2,IF(E3581="LO",6,10))+IF(D3581=1,2,IF(D3581=7,1,(IF(WEEKDAY(B3581)=1,2,IF(WEEKDAY(B3581)=7,1,0))))))</f>
        <v>3</v>
      </c>
      <c r="H3581" s="787">
        <v>8596</v>
      </c>
      <c r="I3581" s="788">
        <v>9981.1497192382813</v>
      </c>
      <c r="K3581" s="795">
        <v>0</v>
      </c>
      <c r="M3581" s="798">
        <f t="shared" si="166"/>
        <v>13172.492767804066</v>
      </c>
      <c r="N3581" s="303"/>
      <c r="S3581" s="786">
        <v>0</v>
      </c>
      <c r="T3581" s="781">
        <f>VLOOKUP(C3581,METADATA!$J$5:$Q$29,IF(E3581="HI",2,IF(E3581="LO",6,10))+IF(S3581=1,2,IF(D3581=7,1,(IF(WEEKDAY(B3581)=1,2,IF(WEEKDAY(B3581)=7,1,0))))))</f>
        <v>3</v>
      </c>
      <c r="U3581" s="781">
        <f>VLOOKUP(C3581,METADATA!$A$5:$H$29,IF(E3581="HI",2,IF(E3581="LO",6,10))+IF(S3581=1,2,IF(D3581=7,1,(IF(WEEKDAY(B3581)=1,2,IF(WEEKDAY(B3581)=7,1,0))))))</f>
        <v>3</v>
      </c>
    </row>
    <row r="3582" spans="2:21" ht="13.95" customHeight="1" x14ac:dyDescent="0.25">
      <c r="B3582" s="784">
        <f t="shared" si="167"/>
        <v>45532</v>
      </c>
      <c r="C3582" s="785">
        <v>2</v>
      </c>
      <c r="D3582" s="786">
        <f>IFERROR((INDEX(METADATA!$T$2:$T$20,MATCH(B3582,METADATA!$S$2:$S$20,0))),0)</f>
        <v>0</v>
      </c>
      <c r="E3582" s="785" t="str">
        <f t="shared" si="165"/>
        <v>HI</v>
      </c>
      <c r="F3582" s="786">
        <f>VLOOKUP(C3582,METADATA!$A$5:$H$29,IF(E3582="HI",2,IF(E3582="LO",6,10))+IF(D3582=1,2,IF(D3582=7,1,(IF(WEEKDAY(B3582)=1,2,IF(WEEKDAY(B3582)=7,1,0))))))</f>
        <v>3</v>
      </c>
      <c r="G3582" s="786">
        <f>VLOOKUP(C3582,METADATA!$J$5:$Q$29,IF(E3582="HI",2,IF(E3582="LO",6,10))+IF(D3582=1,2,IF(D3582=7,1,(IF(WEEKDAY(B3582)=1,2,IF(WEEKDAY(B3582)=7,1,0))))))</f>
        <v>3</v>
      </c>
      <c r="H3582" s="787">
        <v>8565.5</v>
      </c>
      <c r="I3582" s="788">
        <v>9845.0750122070313</v>
      </c>
      <c r="K3582" s="795">
        <v>0</v>
      </c>
      <c r="M3582" s="798">
        <f t="shared" si="166"/>
        <v>13049.647207721107</v>
      </c>
      <c r="N3582" s="303"/>
      <c r="S3582" s="786">
        <v>0</v>
      </c>
      <c r="T3582" s="781">
        <f>VLOOKUP(C3582,METADATA!$J$5:$Q$29,IF(E3582="HI",2,IF(E3582="LO",6,10))+IF(S3582=1,2,IF(D3582=7,1,(IF(WEEKDAY(B3582)=1,2,IF(WEEKDAY(B3582)=7,1,0))))))</f>
        <v>3</v>
      </c>
      <c r="U3582" s="781">
        <f>VLOOKUP(C3582,METADATA!$A$5:$H$29,IF(E3582="HI",2,IF(E3582="LO",6,10))+IF(S3582=1,2,IF(D3582=7,1,(IF(WEEKDAY(B3582)=1,2,IF(WEEKDAY(B3582)=7,1,0))))))</f>
        <v>3</v>
      </c>
    </row>
    <row r="3583" spans="2:21" ht="13.95" customHeight="1" x14ac:dyDescent="0.25">
      <c r="B3583" s="784">
        <f t="shared" si="167"/>
        <v>45532</v>
      </c>
      <c r="C3583" s="785">
        <v>3</v>
      </c>
      <c r="D3583" s="786">
        <f>IFERROR((INDEX(METADATA!$T$2:$T$20,MATCH(B3583,METADATA!$S$2:$S$20,0))),0)</f>
        <v>0</v>
      </c>
      <c r="E3583" s="785" t="str">
        <f t="shared" si="165"/>
        <v>HI</v>
      </c>
      <c r="F3583" s="786">
        <f>VLOOKUP(C3583,METADATA!$A$5:$H$29,IF(E3583="HI",2,IF(E3583="LO",6,10))+IF(D3583=1,2,IF(D3583=7,1,(IF(WEEKDAY(B3583)=1,2,IF(WEEKDAY(B3583)=7,1,0))))))</f>
        <v>3</v>
      </c>
      <c r="G3583" s="786">
        <f>VLOOKUP(C3583,METADATA!$J$5:$Q$29,IF(E3583="HI",2,IF(E3583="LO",6,10))+IF(D3583=1,2,IF(D3583=7,1,(IF(WEEKDAY(B3583)=1,2,IF(WEEKDAY(B3583)=7,1,0))))))</f>
        <v>3</v>
      </c>
      <c r="H3583" s="787">
        <v>8798.75</v>
      </c>
      <c r="I3583" s="788">
        <v>9637.599853515625</v>
      </c>
      <c r="K3583" s="795">
        <v>0</v>
      </c>
      <c r="M3583" s="798">
        <f t="shared" si="166"/>
        <v>13049.955268083657</v>
      </c>
      <c r="N3583" s="303"/>
      <c r="S3583" s="786">
        <v>0</v>
      </c>
      <c r="T3583" s="781">
        <f>VLOOKUP(C3583,METADATA!$J$5:$Q$29,IF(E3583="HI",2,IF(E3583="LO",6,10))+IF(S3583=1,2,IF(D3583=7,1,(IF(WEEKDAY(B3583)=1,2,IF(WEEKDAY(B3583)=7,1,0))))))</f>
        <v>3</v>
      </c>
      <c r="U3583" s="781">
        <f>VLOOKUP(C3583,METADATA!$A$5:$H$29,IF(E3583="HI",2,IF(E3583="LO",6,10))+IF(S3583=1,2,IF(D3583=7,1,(IF(WEEKDAY(B3583)=1,2,IF(WEEKDAY(B3583)=7,1,0))))))</f>
        <v>3</v>
      </c>
    </row>
    <row r="3584" spans="2:21" ht="13.95" customHeight="1" x14ac:dyDescent="0.25">
      <c r="B3584" s="784">
        <f t="shared" si="167"/>
        <v>45532</v>
      </c>
      <c r="C3584" s="785">
        <v>4</v>
      </c>
      <c r="D3584" s="786">
        <f>IFERROR((INDEX(METADATA!$T$2:$T$20,MATCH(B3584,METADATA!$S$2:$S$20,0))),0)</f>
        <v>0</v>
      </c>
      <c r="E3584" s="785" t="str">
        <f t="shared" si="165"/>
        <v>HI</v>
      </c>
      <c r="F3584" s="786">
        <f>VLOOKUP(C3584,METADATA!$A$5:$H$29,IF(E3584="HI",2,IF(E3584="LO",6,10))+IF(D3584=1,2,IF(D3584=7,1,(IF(WEEKDAY(B3584)=1,2,IF(WEEKDAY(B3584)=7,1,0))))))</f>
        <v>3</v>
      </c>
      <c r="G3584" s="786">
        <f>VLOOKUP(C3584,METADATA!$J$5:$Q$29,IF(E3584="HI",2,IF(E3584="LO",6,10))+IF(D3584=1,2,IF(D3584=7,1,(IF(WEEKDAY(B3584)=1,2,IF(WEEKDAY(B3584)=7,1,0))))))</f>
        <v>3</v>
      </c>
      <c r="H3584" s="787">
        <v>9411.25</v>
      </c>
      <c r="I3584" s="788">
        <v>9674.1749877929688</v>
      </c>
      <c r="K3584" s="795">
        <v>0</v>
      </c>
      <c r="M3584" s="798">
        <f t="shared" si="166"/>
        <v>13496.713979963386</v>
      </c>
      <c r="N3584" s="303"/>
      <c r="S3584" s="786">
        <v>0</v>
      </c>
      <c r="T3584" s="781">
        <f>VLOOKUP(C3584,METADATA!$J$5:$Q$29,IF(E3584="HI",2,IF(E3584="LO",6,10))+IF(S3584=1,2,IF(D3584=7,1,(IF(WEEKDAY(B3584)=1,2,IF(WEEKDAY(B3584)=7,1,0))))))</f>
        <v>3</v>
      </c>
      <c r="U3584" s="781">
        <f>VLOOKUP(C3584,METADATA!$A$5:$H$29,IF(E3584="HI",2,IF(E3584="LO",6,10))+IF(S3584=1,2,IF(D3584=7,1,(IF(WEEKDAY(B3584)=1,2,IF(WEEKDAY(B3584)=7,1,0))))))</f>
        <v>3</v>
      </c>
    </row>
    <row r="3585" spans="2:21" ht="13.95" customHeight="1" x14ac:dyDescent="0.25">
      <c r="B3585" s="784">
        <f t="shared" si="167"/>
        <v>45532</v>
      </c>
      <c r="C3585" s="785">
        <v>5</v>
      </c>
      <c r="D3585" s="786">
        <f>IFERROR((INDEX(METADATA!$T$2:$T$20,MATCH(B3585,METADATA!$S$2:$S$20,0))),0)</f>
        <v>0</v>
      </c>
      <c r="E3585" s="785" t="str">
        <f t="shared" si="165"/>
        <v>HI</v>
      </c>
      <c r="F3585" s="786">
        <f>VLOOKUP(C3585,METADATA!$A$5:$H$29,IF(E3585="HI",2,IF(E3585="LO",6,10))+IF(D3585=1,2,IF(D3585=7,1,(IF(WEEKDAY(B3585)=1,2,IF(WEEKDAY(B3585)=7,1,0))))))</f>
        <v>3</v>
      </c>
      <c r="G3585" s="786">
        <f>VLOOKUP(C3585,METADATA!$J$5:$Q$29,IF(E3585="HI",2,IF(E3585="LO",6,10))+IF(D3585=1,2,IF(D3585=7,1,(IF(WEEKDAY(B3585)=1,2,IF(WEEKDAY(B3585)=7,1,0))))))</f>
        <v>3</v>
      </c>
      <c r="H3585" s="787">
        <v>10733.25</v>
      </c>
      <c r="I3585" s="788">
        <v>9689.7250366210938</v>
      </c>
      <c r="K3585" s="795">
        <v>870.51250000000005</v>
      </c>
      <c r="M3585" s="798">
        <f t="shared" si="166"/>
        <v>14460.063168873836</v>
      </c>
      <c r="N3585" s="303"/>
      <c r="S3585" s="786">
        <v>0</v>
      </c>
      <c r="T3585" s="781">
        <f>VLOOKUP(C3585,METADATA!$J$5:$Q$29,IF(E3585="HI",2,IF(E3585="LO",6,10))+IF(S3585=1,2,IF(D3585=7,1,(IF(WEEKDAY(B3585)=1,2,IF(WEEKDAY(B3585)=7,1,0))))))</f>
        <v>3</v>
      </c>
      <c r="U3585" s="781">
        <f>VLOOKUP(C3585,METADATA!$A$5:$H$29,IF(E3585="HI",2,IF(E3585="LO",6,10))+IF(S3585=1,2,IF(D3585=7,1,(IF(WEEKDAY(B3585)=1,2,IF(WEEKDAY(B3585)=7,1,0))))))</f>
        <v>3</v>
      </c>
    </row>
    <row r="3586" spans="2:21" ht="13.95" customHeight="1" x14ac:dyDescent="0.25">
      <c r="B3586" s="784">
        <f t="shared" si="167"/>
        <v>45532</v>
      </c>
      <c r="C3586" s="785">
        <v>6</v>
      </c>
      <c r="D3586" s="786">
        <f>IFERROR((INDEX(METADATA!$T$2:$T$20,MATCH(B3586,METADATA!$S$2:$S$20,0))),0)</f>
        <v>0</v>
      </c>
      <c r="E3586" s="785" t="str">
        <f t="shared" si="165"/>
        <v>HI</v>
      </c>
      <c r="F3586" s="786">
        <f>VLOOKUP(C3586,METADATA!$A$5:$H$29,IF(E3586="HI",2,IF(E3586="LO",6,10))+IF(D3586=1,2,IF(D3586=7,1,(IF(WEEKDAY(B3586)=1,2,IF(WEEKDAY(B3586)=7,1,0))))))</f>
        <v>1</v>
      </c>
      <c r="G3586" s="786">
        <f>VLOOKUP(C3586,METADATA!$J$5:$Q$29,IF(E3586="HI",2,IF(E3586="LO",6,10))+IF(D3586=1,2,IF(D3586=7,1,(IF(WEEKDAY(B3586)=1,2,IF(WEEKDAY(B3586)=7,1,0))))))</f>
        <v>1</v>
      </c>
      <c r="H3586" s="787">
        <v>12488.25</v>
      </c>
      <c r="I3586" s="788">
        <v>9672.849853515625</v>
      </c>
      <c r="K3586" s="795">
        <v>865.8125</v>
      </c>
      <c r="M3586" s="798">
        <f t="shared" si="166"/>
        <v>15796.215127401792</v>
      </c>
      <c r="N3586" s="303"/>
      <c r="S3586" s="786">
        <v>0</v>
      </c>
      <c r="T3586" s="781">
        <f>VLOOKUP(C3586,METADATA!$J$5:$Q$29,IF(E3586="HI",2,IF(E3586="LO",6,10))+IF(S3586=1,2,IF(D3586=7,1,(IF(WEEKDAY(B3586)=1,2,IF(WEEKDAY(B3586)=7,1,0))))))</f>
        <v>1</v>
      </c>
      <c r="U3586" s="781">
        <f>VLOOKUP(C3586,METADATA!$A$5:$H$29,IF(E3586="HI",2,IF(E3586="LO",6,10))+IF(S3586=1,2,IF(D3586=7,1,(IF(WEEKDAY(B3586)=1,2,IF(WEEKDAY(B3586)=7,1,0))))))</f>
        <v>1</v>
      </c>
    </row>
    <row r="3587" spans="2:21" ht="13.95" customHeight="1" x14ac:dyDescent="0.25">
      <c r="B3587" s="784">
        <f t="shared" si="167"/>
        <v>45532</v>
      </c>
      <c r="C3587" s="785">
        <v>7</v>
      </c>
      <c r="D3587" s="786">
        <f>IFERROR((INDEX(METADATA!$T$2:$T$20,MATCH(B3587,METADATA!$S$2:$S$20,0))),0)</f>
        <v>0</v>
      </c>
      <c r="E3587" s="785" t="str">
        <f t="shared" si="165"/>
        <v>HI</v>
      </c>
      <c r="F3587" s="786">
        <f>VLOOKUP(C3587,METADATA!$A$5:$H$29,IF(E3587="HI",2,IF(E3587="LO",6,10))+IF(D3587=1,2,IF(D3587=7,1,(IF(WEEKDAY(B3587)=1,2,IF(WEEKDAY(B3587)=7,1,0))))))</f>
        <v>1</v>
      </c>
      <c r="G3587" s="786">
        <f>VLOOKUP(C3587,METADATA!$J$5:$Q$29,IF(E3587="HI",2,IF(E3587="LO",6,10))+IF(D3587=1,2,IF(D3587=7,1,(IF(WEEKDAY(B3587)=1,2,IF(WEEKDAY(B3587)=7,1,0))))))</f>
        <v>1</v>
      </c>
      <c r="H3587" s="787">
        <v>13568.25</v>
      </c>
      <c r="I3587" s="788">
        <v>9563.4497680664063</v>
      </c>
      <c r="K3587" s="795">
        <v>834.63750000000005</v>
      </c>
      <c r="M3587" s="798">
        <f t="shared" si="166"/>
        <v>16599.909021703384</v>
      </c>
      <c r="N3587" s="303"/>
      <c r="S3587" s="786">
        <v>0</v>
      </c>
      <c r="T3587" s="781">
        <f>VLOOKUP(C3587,METADATA!$J$5:$Q$29,IF(E3587="HI",2,IF(E3587="LO",6,10))+IF(S3587=1,2,IF(D3587=7,1,(IF(WEEKDAY(B3587)=1,2,IF(WEEKDAY(B3587)=7,1,0))))))</f>
        <v>1</v>
      </c>
      <c r="U3587" s="781">
        <f>VLOOKUP(C3587,METADATA!$A$5:$H$29,IF(E3587="HI",2,IF(E3587="LO",6,10))+IF(S3587=1,2,IF(D3587=7,1,(IF(WEEKDAY(B3587)=1,2,IF(WEEKDAY(B3587)=7,1,0))))))</f>
        <v>1</v>
      </c>
    </row>
    <row r="3588" spans="2:21" ht="13.95" customHeight="1" x14ac:dyDescent="0.25">
      <c r="B3588" s="784">
        <f t="shared" si="167"/>
        <v>45532</v>
      </c>
      <c r="C3588" s="785">
        <v>8</v>
      </c>
      <c r="D3588" s="786">
        <f>IFERROR((INDEX(METADATA!$T$2:$T$20,MATCH(B3588,METADATA!$S$2:$S$20,0))),0)</f>
        <v>0</v>
      </c>
      <c r="E3588" s="785" t="str">
        <f t="shared" ref="E3588:E3651" si="168">IF(B3588="","",IF(AND(MONTH(B3588)&gt;=MONTH($AA$9),MONTH(B3588)&lt;=MONTH($AA$11)),"HI","LO"))</f>
        <v>HI</v>
      </c>
      <c r="F3588" s="786">
        <f>VLOOKUP(C3588,METADATA!$A$5:$H$29,IF(E3588="HI",2,IF(E3588="LO",6,10))+IF(D3588=1,2,IF(D3588=7,1,(IF(WEEKDAY(B3588)=1,2,IF(WEEKDAY(B3588)=7,1,0))))))</f>
        <v>2</v>
      </c>
      <c r="G3588" s="786">
        <f>VLOOKUP(C3588,METADATA!$J$5:$Q$29,IF(E3588="HI",2,IF(E3588="LO",6,10))+IF(D3588=1,2,IF(D3588=7,1,(IF(WEEKDAY(B3588)=1,2,IF(WEEKDAY(B3588)=7,1,0))))))</f>
        <v>1</v>
      </c>
      <c r="H3588" s="787">
        <v>14710.25</v>
      </c>
      <c r="I3588" s="788">
        <v>9708.1748046875</v>
      </c>
      <c r="K3588" s="795">
        <v>847.33749999999998</v>
      </c>
      <c r="M3588" s="798">
        <f t="shared" ref="M3588:M3651" si="169">SQRT(H3588^2+I3588^2)</f>
        <v>17624.985478032861</v>
      </c>
      <c r="N3588" s="303"/>
      <c r="S3588" s="786">
        <v>0</v>
      </c>
      <c r="T3588" s="781">
        <f>VLOOKUP(C3588,METADATA!$J$5:$Q$29,IF(E3588="HI",2,IF(E3588="LO",6,10))+IF(S3588=1,2,IF(D3588=7,1,(IF(WEEKDAY(B3588)=1,2,IF(WEEKDAY(B3588)=7,1,0))))))</f>
        <v>1</v>
      </c>
      <c r="U3588" s="781">
        <f>VLOOKUP(C3588,METADATA!$A$5:$H$29,IF(E3588="HI",2,IF(E3588="LO",6,10))+IF(S3588=1,2,IF(D3588=7,1,(IF(WEEKDAY(B3588)=1,2,IF(WEEKDAY(B3588)=7,1,0))))))</f>
        <v>2</v>
      </c>
    </row>
    <row r="3589" spans="2:21" ht="13.95" customHeight="1" x14ac:dyDescent="0.25">
      <c r="B3589" s="784">
        <f t="shared" si="167"/>
        <v>45532</v>
      </c>
      <c r="C3589" s="785">
        <v>9</v>
      </c>
      <c r="D3589" s="786">
        <f>IFERROR((INDEX(METADATA!$T$2:$T$20,MATCH(B3589,METADATA!$S$2:$S$20,0))),0)</f>
        <v>0</v>
      </c>
      <c r="E3589" s="785" t="str">
        <f t="shared" si="168"/>
        <v>HI</v>
      </c>
      <c r="F3589" s="786">
        <f>VLOOKUP(C3589,METADATA!$A$5:$H$29,IF(E3589="HI",2,IF(E3589="LO",6,10))+IF(D3589=1,2,IF(D3589=7,1,(IF(WEEKDAY(B3589)=1,2,IF(WEEKDAY(B3589)=7,1,0))))))</f>
        <v>2</v>
      </c>
      <c r="G3589" s="786">
        <f>VLOOKUP(C3589,METADATA!$J$5:$Q$29,IF(E3589="HI",2,IF(E3589="LO",6,10))+IF(D3589=1,2,IF(D3589=7,1,(IF(WEEKDAY(B3589)=1,2,IF(WEEKDAY(B3589)=7,1,0))))))</f>
        <v>2</v>
      </c>
      <c r="H3589" s="787">
        <v>15467.25</v>
      </c>
      <c r="I3589" s="788">
        <v>9571.0250244140625</v>
      </c>
      <c r="K3589" s="795">
        <v>851.61249999999995</v>
      </c>
      <c r="M3589" s="798">
        <f t="shared" si="169"/>
        <v>18189.017086705378</v>
      </c>
      <c r="N3589" s="303"/>
      <c r="S3589" s="786">
        <v>0</v>
      </c>
      <c r="T3589" s="781">
        <f>VLOOKUP(C3589,METADATA!$J$5:$Q$29,IF(E3589="HI",2,IF(E3589="LO",6,10))+IF(S3589=1,2,IF(D3589=7,1,(IF(WEEKDAY(B3589)=1,2,IF(WEEKDAY(B3589)=7,1,0))))))</f>
        <v>2</v>
      </c>
      <c r="U3589" s="781">
        <f>VLOOKUP(C3589,METADATA!$A$5:$H$29,IF(E3589="HI",2,IF(E3589="LO",6,10))+IF(S3589=1,2,IF(D3589=7,1,(IF(WEEKDAY(B3589)=1,2,IF(WEEKDAY(B3589)=7,1,0))))))</f>
        <v>2</v>
      </c>
    </row>
    <row r="3590" spans="2:21" ht="13.95" customHeight="1" x14ac:dyDescent="0.25">
      <c r="B3590" s="784">
        <f t="shared" si="167"/>
        <v>45532</v>
      </c>
      <c r="C3590" s="785">
        <v>10</v>
      </c>
      <c r="D3590" s="786">
        <f>IFERROR((INDEX(METADATA!$T$2:$T$20,MATCH(B3590,METADATA!$S$2:$S$20,0))),0)</f>
        <v>0</v>
      </c>
      <c r="E3590" s="785" t="str">
        <f t="shared" si="168"/>
        <v>HI</v>
      </c>
      <c r="F3590" s="786">
        <f>VLOOKUP(C3590,METADATA!$A$5:$H$29,IF(E3590="HI",2,IF(E3590="LO",6,10))+IF(D3590=1,2,IF(D3590=7,1,(IF(WEEKDAY(B3590)=1,2,IF(WEEKDAY(B3590)=7,1,0))))))</f>
        <v>2</v>
      </c>
      <c r="G3590" s="786">
        <f>VLOOKUP(C3590,METADATA!$J$5:$Q$29,IF(E3590="HI",2,IF(E3590="LO",6,10))+IF(D3590=1,2,IF(D3590=7,1,(IF(WEEKDAY(B3590)=1,2,IF(WEEKDAY(B3590)=7,1,0))))))</f>
        <v>2</v>
      </c>
      <c r="H3590" s="787">
        <v>15736.25</v>
      </c>
      <c r="I3590" s="788">
        <v>9550.10009765625</v>
      </c>
      <c r="K3590" s="795">
        <v>856.5</v>
      </c>
      <c r="M3590" s="798">
        <f t="shared" si="169"/>
        <v>18407.44349272201</v>
      </c>
      <c r="N3590" s="303"/>
      <c r="S3590" s="786">
        <v>0</v>
      </c>
      <c r="T3590" s="781">
        <f>VLOOKUP(C3590,METADATA!$J$5:$Q$29,IF(E3590="HI",2,IF(E3590="LO",6,10))+IF(S3590=1,2,IF(D3590=7,1,(IF(WEEKDAY(B3590)=1,2,IF(WEEKDAY(B3590)=7,1,0))))))</f>
        <v>2</v>
      </c>
      <c r="U3590" s="781">
        <f>VLOOKUP(C3590,METADATA!$A$5:$H$29,IF(E3590="HI",2,IF(E3590="LO",6,10))+IF(S3590=1,2,IF(D3590=7,1,(IF(WEEKDAY(B3590)=1,2,IF(WEEKDAY(B3590)=7,1,0))))))</f>
        <v>2</v>
      </c>
    </row>
    <row r="3591" spans="2:21" ht="13.95" customHeight="1" x14ac:dyDescent="0.25">
      <c r="B3591" s="784">
        <f t="shared" si="167"/>
        <v>45532</v>
      </c>
      <c r="C3591" s="785">
        <v>11</v>
      </c>
      <c r="D3591" s="786">
        <f>IFERROR((INDEX(METADATA!$T$2:$T$20,MATCH(B3591,METADATA!$S$2:$S$20,0))),0)</f>
        <v>0</v>
      </c>
      <c r="E3591" s="785" t="str">
        <f t="shared" si="168"/>
        <v>HI</v>
      </c>
      <c r="F3591" s="786">
        <f>VLOOKUP(C3591,METADATA!$A$5:$H$29,IF(E3591="HI",2,IF(E3591="LO",6,10))+IF(D3591=1,2,IF(D3591=7,1,(IF(WEEKDAY(B3591)=1,2,IF(WEEKDAY(B3591)=7,1,0))))))</f>
        <v>2</v>
      </c>
      <c r="G3591" s="786">
        <f>VLOOKUP(C3591,METADATA!$J$5:$Q$29,IF(E3591="HI",2,IF(E3591="LO",6,10))+IF(D3591=1,2,IF(D3591=7,1,(IF(WEEKDAY(B3591)=1,2,IF(WEEKDAY(B3591)=7,1,0))))))</f>
        <v>2</v>
      </c>
      <c r="H3591" s="787">
        <v>16013.5</v>
      </c>
      <c r="I3591" s="788">
        <v>9620.9749755859375</v>
      </c>
      <c r="K3591" s="795">
        <v>824.32500000000005</v>
      </c>
      <c r="M3591" s="798">
        <f t="shared" si="169"/>
        <v>18681.41701613801</v>
      </c>
      <c r="N3591" s="303"/>
      <c r="S3591" s="786">
        <v>0</v>
      </c>
      <c r="T3591" s="781">
        <f>VLOOKUP(C3591,METADATA!$J$5:$Q$29,IF(E3591="HI",2,IF(E3591="LO",6,10))+IF(S3591=1,2,IF(D3591=7,1,(IF(WEEKDAY(B3591)=1,2,IF(WEEKDAY(B3591)=7,1,0))))))</f>
        <v>2</v>
      </c>
      <c r="U3591" s="781">
        <f>VLOOKUP(C3591,METADATA!$A$5:$H$29,IF(E3591="HI",2,IF(E3591="LO",6,10))+IF(S3591=1,2,IF(D3591=7,1,(IF(WEEKDAY(B3591)=1,2,IF(WEEKDAY(B3591)=7,1,0))))))</f>
        <v>2</v>
      </c>
    </row>
    <row r="3592" spans="2:21" ht="13.95" customHeight="1" x14ac:dyDescent="0.25">
      <c r="B3592" s="784">
        <f t="shared" si="167"/>
        <v>45532</v>
      </c>
      <c r="C3592" s="785">
        <v>12</v>
      </c>
      <c r="D3592" s="786">
        <f>IFERROR((INDEX(METADATA!$T$2:$T$20,MATCH(B3592,METADATA!$S$2:$S$20,0))),0)</f>
        <v>0</v>
      </c>
      <c r="E3592" s="785" t="str">
        <f t="shared" si="168"/>
        <v>HI</v>
      </c>
      <c r="F3592" s="786">
        <f>VLOOKUP(C3592,METADATA!$A$5:$H$29,IF(E3592="HI",2,IF(E3592="LO",6,10))+IF(D3592=1,2,IF(D3592=7,1,(IF(WEEKDAY(B3592)=1,2,IF(WEEKDAY(B3592)=7,1,0))))))</f>
        <v>2</v>
      </c>
      <c r="G3592" s="786">
        <f>VLOOKUP(C3592,METADATA!$J$5:$Q$29,IF(E3592="HI",2,IF(E3592="LO",6,10))+IF(D3592=1,2,IF(D3592=7,1,(IF(WEEKDAY(B3592)=1,2,IF(WEEKDAY(B3592)=7,1,0))))))</f>
        <v>2</v>
      </c>
      <c r="H3592" s="787">
        <v>16106.75</v>
      </c>
      <c r="I3592" s="788">
        <v>9680.3750610351563</v>
      </c>
      <c r="K3592" s="795">
        <v>882.73749999999995</v>
      </c>
      <c r="M3592" s="798">
        <f t="shared" si="169"/>
        <v>18791.941275046902</v>
      </c>
      <c r="N3592" s="303"/>
      <c r="S3592" s="786">
        <v>0</v>
      </c>
      <c r="T3592" s="781">
        <f>VLOOKUP(C3592,METADATA!$J$5:$Q$29,IF(E3592="HI",2,IF(E3592="LO",6,10))+IF(S3592=1,2,IF(D3592=7,1,(IF(WEEKDAY(B3592)=1,2,IF(WEEKDAY(B3592)=7,1,0))))))</f>
        <v>2</v>
      </c>
      <c r="U3592" s="781">
        <f>VLOOKUP(C3592,METADATA!$A$5:$H$29,IF(E3592="HI",2,IF(E3592="LO",6,10))+IF(S3592=1,2,IF(D3592=7,1,(IF(WEEKDAY(B3592)=1,2,IF(WEEKDAY(B3592)=7,1,0))))))</f>
        <v>2</v>
      </c>
    </row>
    <row r="3593" spans="2:21" ht="13.95" customHeight="1" x14ac:dyDescent="0.25">
      <c r="B3593" s="784">
        <f t="shared" si="167"/>
        <v>45532</v>
      </c>
      <c r="C3593" s="785">
        <v>13</v>
      </c>
      <c r="D3593" s="786">
        <f>IFERROR((INDEX(METADATA!$T$2:$T$20,MATCH(B3593,METADATA!$S$2:$S$20,0))),0)</f>
        <v>0</v>
      </c>
      <c r="E3593" s="785" t="str">
        <f t="shared" si="168"/>
        <v>HI</v>
      </c>
      <c r="F3593" s="786">
        <f>VLOOKUP(C3593,METADATA!$A$5:$H$29,IF(E3593="HI",2,IF(E3593="LO",6,10))+IF(D3593=1,2,IF(D3593=7,1,(IF(WEEKDAY(B3593)=1,2,IF(WEEKDAY(B3593)=7,1,0))))))</f>
        <v>2</v>
      </c>
      <c r="G3593" s="786">
        <f>VLOOKUP(C3593,METADATA!$J$5:$Q$29,IF(E3593="HI",2,IF(E3593="LO",6,10))+IF(D3593=1,2,IF(D3593=7,1,(IF(WEEKDAY(B3593)=1,2,IF(WEEKDAY(B3593)=7,1,0))))))</f>
        <v>2</v>
      </c>
      <c r="H3593" s="787">
        <v>15945.75</v>
      </c>
      <c r="I3593" s="788">
        <v>9746.074951171875</v>
      </c>
      <c r="K3593" s="795">
        <v>909.3125</v>
      </c>
      <c r="M3593" s="798">
        <f t="shared" si="169"/>
        <v>18688.309715337014</v>
      </c>
      <c r="N3593" s="303"/>
      <c r="S3593" s="786">
        <v>0</v>
      </c>
      <c r="T3593" s="781">
        <f>VLOOKUP(C3593,METADATA!$J$5:$Q$29,IF(E3593="HI",2,IF(E3593="LO",6,10))+IF(S3593=1,2,IF(D3593=7,1,(IF(WEEKDAY(B3593)=1,2,IF(WEEKDAY(B3593)=7,1,0))))))</f>
        <v>2</v>
      </c>
      <c r="U3593" s="781">
        <f>VLOOKUP(C3593,METADATA!$A$5:$H$29,IF(E3593="HI",2,IF(E3593="LO",6,10))+IF(S3593=1,2,IF(D3593=7,1,(IF(WEEKDAY(B3593)=1,2,IF(WEEKDAY(B3593)=7,1,0))))))</f>
        <v>2</v>
      </c>
    </row>
    <row r="3594" spans="2:21" ht="13.95" customHeight="1" x14ac:dyDescent="0.25">
      <c r="B3594" s="784">
        <f t="shared" si="167"/>
        <v>45532</v>
      </c>
      <c r="C3594" s="785">
        <v>14</v>
      </c>
      <c r="D3594" s="786">
        <f>IFERROR((INDEX(METADATA!$T$2:$T$20,MATCH(B3594,METADATA!$S$2:$S$20,0))),0)</f>
        <v>0</v>
      </c>
      <c r="E3594" s="785" t="str">
        <f t="shared" si="168"/>
        <v>HI</v>
      </c>
      <c r="F3594" s="786">
        <f>VLOOKUP(C3594,METADATA!$A$5:$H$29,IF(E3594="HI",2,IF(E3594="LO",6,10))+IF(D3594=1,2,IF(D3594=7,1,(IF(WEEKDAY(B3594)=1,2,IF(WEEKDAY(B3594)=7,1,0))))))</f>
        <v>2</v>
      </c>
      <c r="G3594" s="786">
        <f>VLOOKUP(C3594,METADATA!$J$5:$Q$29,IF(E3594="HI",2,IF(E3594="LO",6,10))+IF(D3594=1,2,IF(D3594=7,1,(IF(WEEKDAY(B3594)=1,2,IF(WEEKDAY(B3594)=7,1,0))))))</f>
        <v>2</v>
      </c>
      <c r="H3594" s="787">
        <v>16427.75</v>
      </c>
      <c r="I3594" s="788">
        <v>9853.625</v>
      </c>
      <c r="K3594" s="795">
        <v>905.6</v>
      </c>
      <c r="M3594" s="798">
        <f t="shared" si="169"/>
        <v>19156.327824067037</v>
      </c>
      <c r="N3594" s="303"/>
      <c r="S3594" s="786">
        <v>0</v>
      </c>
      <c r="T3594" s="781">
        <f>VLOOKUP(C3594,METADATA!$J$5:$Q$29,IF(E3594="HI",2,IF(E3594="LO",6,10))+IF(S3594=1,2,IF(D3594=7,1,(IF(WEEKDAY(B3594)=1,2,IF(WEEKDAY(B3594)=7,1,0))))))</f>
        <v>2</v>
      </c>
      <c r="U3594" s="781">
        <f>VLOOKUP(C3594,METADATA!$A$5:$H$29,IF(E3594="HI",2,IF(E3594="LO",6,10))+IF(S3594=1,2,IF(D3594=7,1,(IF(WEEKDAY(B3594)=1,2,IF(WEEKDAY(B3594)=7,1,0))))))</f>
        <v>2</v>
      </c>
    </row>
    <row r="3595" spans="2:21" ht="13.95" customHeight="1" x14ac:dyDescent="0.25">
      <c r="B3595" s="784">
        <f t="shared" si="167"/>
        <v>45532</v>
      </c>
      <c r="C3595" s="785">
        <v>15</v>
      </c>
      <c r="D3595" s="786">
        <f>IFERROR((INDEX(METADATA!$T$2:$T$20,MATCH(B3595,METADATA!$S$2:$S$20,0))),0)</f>
        <v>0</v>
      </c>
      <c r="E3595" s="785" t="str">
        <f t="shared" si="168"/>
        <v>HI</v>
      </c>
      <c r="F3595" s="786">
        <f>VLOOKUP(C3595,METADATA!$A$5:$H$29,IF(E3595="HI",2,IF(E3595="LO",6,10))+IF(D3595=1,2,IF(D3595=7,1,(IF(WEEKDAY(B3595)=1,2,IF(WEEKDAY(B3595)=7,1,0))))))</f>
        <v>2</v>
      </c>
      <c r="G3595" s="786">
        <f>VLOOKUP(C3595,METADATA!$J$5:$Q$29,IF(E3595="HI",2,IF(E3595="LO",6,10))+IF(D3595=1,2,IF(D3595=7,1,(IF(WEEKDAY(B3595)=1,2,IF(WEEKDAY(B3595)=7,1,0))))))</f>
        <v>2</v>
      </c>
      <c r="H3595" s="787">
        <v>16138.5</v>
      </c>
      <c r="I3595" s="788">
        <v>9891.4750366210938</v>
      </c>
      <c r="K3595" s="795">
        <v>913.98749999999995</v>
      </c>
      <c r="M3595" s="798">
        <f t="shared" si="169"/>
        <v>18928.614863483759</v>
      </c>
      <c r="N3595" s="303"/>
      <c r="S3595" s="786">
        <v>0</v>
      </c>
      <c r="T3595" s="781">
        <f>VLOOKUP(C3595,METADATA!$J$5:$Q$29,IF(E3595="HI",2,IF(E3595="LO",6,10))+IF(S3595=1,2,IF(D3595=7,1,(IF(WEEKDAY(B3595)=1,2,IF(WEEKDAY(B3595)=7,1,0))))))</f>
        <v>2</v>
      </c>
      <c r="U3595" s="781">
        <f>VLOOKUP(C3595,METADATA!$A$5:$H$29,IF(E3595="HI",2,IF(E3595="LO",6,10))+IF(S3595=1,2,IF(D3595=7,1,(IF(WEEKDAY(B3595)=1,2,IF(WEEKDAY(B3595)=7,1,0))))))</f>
        <v>2</v>
      </c>
    </row>
    <row r="3596" spans="2:21" ht="13.95" customHeight="1" x14ac:dyDescent="0.25">
      <c r="B3596" s="784">
        <f t="shared" si="167"/>
        <v>45532</v>
      </c>
      <c r="C3596" s="785">
        <v>16</v>
      </c>
      <c r="D3596" s="786">
        <f>IFERROR((INDEX(METADATA!$T$2:$T$20,MATCH(B3596,METADATA!$S$2:$S$20,0))),0)</f>
        <v>0</v>
      </c>
      <c r="E3596" s="785" t="str">
        <f t="shared" si="168"/>
        <v>HI</v>
      </c>
      <c r="F3596" s="786">
        <f>VLOOKUP(C3596,METADATA!$A$5:$H$29,IF(E3596="HI",2,IF(E3596="LO",6,10))+IF(D3596=1,2,IF(D3596=7,1,(IF(WEEKDAY(B3596)=1,2,IF(WEEKDAY(B3596)=7,1,0))))))</f>
        <v>2</v>
      </c>
      <c r="G3596" s="786">
        <f>VLOOKUP(C3596,METADATA!$J$5:$Q$29,IF(E3596="HI",2,IF(E3596="LO",6,10))+IF(D3596=1,2,IF(D3596=7,1,(IF(WEEKDAY(B3596)=1,2,IF(WEEKDAY(B3596)=7,1,0))))))</f>
        <v>2</v>
      </c>
      <c r="H3596" s="787">
        <v>15904.25</v>
      </c>
      <c r="I3596" s="788">
        <v>9781.199951171875</v>
      </c>
      <c r="K3596" s="795">
        <v>902.26250000000005</v>
      </c>
      <c r="M3596" s="798">
        <f t="shared" si="169"/>
        <v>18671.289204211495</v>
      </c>
      <c r="N3596" s="303"/>
      <c r="S3596" s="786">
        <v>0</v>
      </c>
      <c r="T3596" s="781">
        <f>VLOOKUP(C3596,METADATA!$J$5:$Q$29,IF(E3596="HI",2,IF(E3596="LO",6,10))+IF(S3596=1,2,IF(D3596=7,1,(IF(WEEKDAY(B3596)=1,2,IF(WEEKDAY(B3596)=7,1,0))))))</f>
        <v>2</v>
      </c>
      <c r="U3596" s="781">
        <f>VLOOKUP(C3596,METADATA!$A$5:$H$29,IF(E3596="HI",2,IF(E3596="LO",6,10))+IF(S3596=1,2,IF(D3596=7,1,(IF(WEEKDAY(B3596)=1,2,IF(WEEKDAY(B3596)=7,1,0))))))</f>
        <v>2</v>
      </c>
    </row>
    <row r="3597" spans="2:21" ht="13.95" customHeight="1" x14ac:dyDescent="0.25">
      <c r="B3597" s="784">
        <f t="shared" si="167"/>
        <v>45532</v>
      </c>
      <c r="C3597" s="785">
        <v>17</v>
      </c>
      <c r="D3597" s="786">
        <f>IFERROR((INDEX(METADATA!$T$2:$T$20,MATCH(B3597,METADATA!$S$2:$S$20,0))),0)</f>
        <v>0</v>
      </c>
      <c r="E3597" s="785" t="str">
        <f t="shared" si="168"/>
        <v>HI</v>
      </c>
      <c r="F3597" s="786">
        <f>VLOOKUP(C3597,METADATA!$A$5:$H$29,IF(E3597="HI",2,IF(E3597="LO",6,10))+IF(D3597=1,2,IF(D3597=7,1,(IF(WEEKDAY(B3597)=1,2,IF(WEEKDAY(B3597)=7,1,0))))))</f>
        <v>1</v>
      </c>
      <c r="G3597" s="786">
        <f>VLOOKUP(C3597,METADATA!$J$5:$Q$29,IF(E3597="HI",2,IF(E3597="LO",6,10))+IF(D3597=1,2,IF(D3597=7,1,(IF(WEEKDAY(B3597)=1,2,IF(WEEKDAY(B3597)=7,1,0))))))</f>
        <v>1</v>
      </c>
      <c r="H3597" s="787">
        <v>14903.75</v>
      </c>
      <c r="I3597" s="788">
        <v>9641.499755859375</v>
      </c>
      <c r="K3597" s="795">
        <v>933.76250000000005</v>
      </c>
      <c r="M3597" s="798">
        <f t="shared" si="169"/>
        <v>17750.500883207111</v>
      </c>
      <c r="N3597" s="303"/>
      <c r="S3597" s="786">
        <v>0</v>
      </c>
      <c r="T3597" s="781">
        <f>VLOOKUP(C3597,METADATA!$J$5:$Q$29,IF(E3597="HI",2,IF(E3597="LO",6,10))+IF(S3597=1,2,IF(D3597=7,1,(IF(WEEKDAY(B3597)=1,2,IF(WEEKDAY(B3597)=7,1,0))))))</f>
        <v>1</v>
      </c>
      <c r="U3597" s="781">
        <f>VLOOKUP(C3597,METADATA!$A$5:$H$29,IF(E3597="HI",2,IF(E3597="LO",6,10))+IF(S3597=1,2,IF(D3597=7,1,(IF(WEEKDAY(B3597)=1,2,IF(WEEKDAY(B3597)=7,1,0))))))</f>
        <v>1</v>
      </c>
    </row>
    <row r="3598" spans="2:21" ht="13.95" customHeight="1" x14ac:dyDescent="0.25">
      <c r="B3598" s="784">
        <f t="shared" si="167"/>
        <v>45532</v>
      </c>
      <c r="C3598" s="785">
        <v>18</v>
      </c>
      <c r="D3598" s="786">
        <f>IFERROR((INDEX(METADATA!$T$2:$T$20,MATCH(B3598,METADATA!$S$2:$S$20,0))),0)</f>
        <v>0</v>
      </c>
      <c r="E3598" s="785" t="str">
        <f t="shared" si="168"/>
        <v>HI</v>
      </c>
      <c r="F3598" s="786">
        <f>VLOOKUP(C3598,METADATA!$A$5:$H$29,IF(E3598="HI",2,IF(E3598="LO",6,10))+IF(D3598=1,2,IF(D3598=7,1,(IF(WEEKDAY(B3598)=1,2,IF(WEEKDAY(B3598)=7,1,0))))))</f>
        <v>1</v>
      </c>
      <c r="G3598" s="786">
        <f>VLOOKUP(C3598,METADATA!$J$5:$Q$29,IF(E3598="HI",2,IF(E3598="LO",6,10))+IF(D3598=1,2,IF(D3598=7,1,(IF(WEEKDAY(B3598)=1,2,IF(WEEKDAY(B3598)=7,1,0))))))</f>
        <v>1</v>
      </c>
      <c r="H3598" s="787">
        <v>14410</v>
      </c>
      <c r="I3598" s="788">
        <v>9404.8001708984375</v>
      </c>
      <c r="K3598" s="795">
        <v>0</v>
      </c>
      <c r="M3598" s="798">
        <f t="shared" si="169"/>
        <v>17207.509007829438</v>
      </c>
      <c r="N3598" s="303"/>
      <c r="S3598" s="786">
        <v>0</v>
      </c>
      <c r="T3598" s="781">
        <f>VLOOKUP(C3598,METADATA!$J$5:$Q$29,IF(E3598="HI",2,IF(E3598="LO",6,10))+IF(S3598=1,2,IF(D3598=7,1,(IF(WEEKDAY(B3598)=1,2,IF(WEEKDAY(B3598)=7,1,0))))))</f>
        <v>1</v>
      </c>
      <c r="U3598" s="781">
        <f>VLOOKUP(C3598,METADATA!$A$5:$H$29,IF(E3598="HI",2,IF(E3598="LO",6,10))+IF(S3598=1,2,IF(D3598=7,1,(IF(WEEKDAY(B3598)=1,2,IF(WEEKDAY(B3598)=7,1,0))))))</f>
        <v>1</v>
      </c>
    </row>
    <row r="3599" spans="2:21" ht="13.95" customHeight="1" x14ac:dyDescent="0.25">
      <c r="B3599" s="784">
        <f t="shared" si="167"/>
        <v>45532</v>
      </c>
      <c r="C3599" s="785">
        <v>19</v>
      </c>
      <c r="D3599" s="786">
        <f>IFERROR((INDEX(METADATA!$T$2:$T$20,MATCH(B3599,METADATA!$S$2:$S$20,0))),0)</f>
        <v>0</v>
      </c>
      <c r="E3599" s="785" t="str">
        <f t="shared" si="168"/>
        <v>HI</v>
      </c>
      <c r="F3599" s="786">
        <f>VLOOKUP(C3599,METADATA!$A$5:$H$29,IF(E3599="HI",2,IF(E3599="LO",6,10))+IF(D3599=1,2,IF(D3599=7,1,(IF(WEEKDAY(B3599)=1,2,IF(WEEKDAY(B3599)=7,1,0))))))</f>
        <v>1</v>
      </c>
      <c r="G3599" s="786">
        <f>VLOOKUP(C3599,METADATA!$J$5:$Q$29,IF(E3599="HI",2,IF(E3599="LO",6,10))+IF(D3599=1,2,IF(D3599=7,1,(IF(WEEKDAY(B3599)=1,2,IF(WEEKDAY(B3599)=7,1,0))))))</f>
        <v>2</v>
      </c>
      <c r="H3599" s="787">
        <v>13784.5</v>
      </c>
      <c r="I3599" s="788">
        <v>9469.525146484375</v>
      </c>
      <c r="K3599" s="795">
        <v>0</v>
      </c>
      <c r="M3599" s="798">
        <f t="shared" si="169"/>
        <v>16723.765926067608</v>
      </c>
      <c r="N3599" s="303"/>
      <c r="S3599" s="786">
        <v>0</v>
      </c>
      <c r="T3599" s="781">
        <f>VLOOKUP(C3599,METADATA!$J$5:$Q$29,IF(E3599="HI",2,IF(E3599="LO",6,10))+IF(S3599=1,2,IF(D3599=7,1,(IF(WEEKDAY(B3599)=1,2,IF(WEEKDAY(B3599)=7,1,0))))))</f>
        <v>2</v>
      </c>
      <c r="U3599" s="781">
        <f>VLOOKUP(C3599,METADATA!$A$5:$H$29,IF(E3599="HI",2,IF(E3599="LO",6,10))+IF(S3599=1,2,IF(D3599=7,1,(IF(WEEKDAY(B3599)=1,2,IF(WEEKDAY(B3599)=7,1,0))))))</f>
        <v>1</v>
      </c>
    </row>
    <row r="3600" spans="2:21" ht="13.95" customHeight="1" x14ac:dyDescent="0.25">
      <c r="B3600" s="784">
        <f t="shared" si="167"/>
        <v>45532</v>
      </c>
      <c r="C3600" s="785">
        <v>20</v>
      </c>
      <c r="D3600" s="786">
        <f>IFERROR((INDEX(METADATA!$T$2:$T$20,MATCH(B3600,METADATA!$S$2:$S$20,0))),0)</f>
        <v>0</v>
      </c>
      <c r="E3600" s="785" t="str">
        <f t="shared" si="168"/>
        <v>HI</v>
      </c>
      <c r="F3600" s="786">
        <f>VLOOKUP(C3600,METADATA!$A$5:$H$29,IF(E3600="HI",2,IF(E3600="LO",6,10))+IF(D3600=1,2,IF(D3600=7,1,(IF(WEEKDAY(B3600)=1,2,IF(WEEKDAY(B3600)=7,1,0))))))</f>
        <v>2</v>
      </c>
      <c r="G3600" s="786">
        <f>VLOOKUP(C3600,METADATA!$J$5:$Q$29,IF(E3600="HI",2,IF(E3600="LO",6,10))+IF(D3600=1,2,IF(D3600=7,1,(IF(WEEKDAY(B3600)=1,2,IF(WEEKDAY(B3600)=7,1,0))))))</f>
        <v>2</v>
      </c>
      <c r="H3600" s="787">
        <v>13766.5</v>
      </c>
      <c r="I3600" s="788">
        <v>9620.6751708984375</v>
      </c>
      <c r="K3600" s="795">
        <v>0</v>
      </c>
      <c r="M3600" s="798">
        <f t="shared" si="169"/>
        <v>16795.056206930112</v>
      </c>
      <c r="N3600" s="303"/>
      <c r="S3600" s="786">
        <v>0</v>
      </c>
      <c r="T3600" s="781">
        <f>VLOOKUP(C3600,METADATA!$J$5:$Q$29,IF(E3600="HI",2,IF(E3600="LO",6,10))+IF(S3600=1,2,IF(D3600=7,1,(IF(WEEKDAY(B3600)=1,2,IF(WEEKDAY(B3600)=7,1,0))))))</f>
        <v>2</v>
      </c>
      <c r="U3600" s="781">
        <f>VLOOKUP(C3600,METADATA!$A$5:$H$29,IF(E3600="HI",2,IF(E3600="LO",6,10))+IF(S3600=1,2,IF(D3600=7,1,(IF(WEEKDAY(B3600)=1,2,IF(WEEKDAY(B3600)=7,1,0))))))</f>
        <v>2</v>
      </c>
    </row>
    <row r="3601" spans="2:21" ht="13.95" customHeight="1" x14ac:dyDescent="0.25">
      <c r="B3601" s="784">
        <f t="shared" si="167"/>
        <v>45532</v>
      </c>
      <c r="C3601" s="785">
        <v>21</v>
      </c>
      <c r="D3601" s="786">
        <f>IFERROR((INDEX(METADATA!$T$2:$T$20,MATCH(B3601,METADATA!$S$2:$S$20,0))),0)</f>
        <v>0</v>
      </c>
      <c r="E3601" s="785" t="str">
        <f t="shared" si="168"/>
        <v>HI</v>
      </c>
      <c r="F3601" s="786">
        <f>VLOOKUP(C3601,METADATA!$A$5:$H$29,IF(E3601="HI",2,IF(E3601="LO",6,10))+IF(D3601=1,2,IF(D3601=7,1,(IF(WEEKDAY(B3601)=1,2,IF(WEEKDAY(B3601)=7,1,0))))))</f>
        <v>2</v>
      </c>
      <c r="G3601" s="786">
        <f>VLOOKUP(C3601,METADATA!$J$5:$Q$29,IF(E3601="HI",2,IF(E3601="LO",6,10))+IF(D3601=1,2,IF(D3601=7,1,(IF(WEEKDAY(B3601)=1,2,IF(WEEKDAY(B3601)=7,1,0))))))</f>
        <v>2</v>
      </c>
      <c r="H3601" s="787">
        <v>12608.5</v>
      </c>
      <c r="I3601" s="788">
        <v>9755.2249755859375</v>
      </c>
      <c r="K3601" s="795">
        <v>0</v>
      </c>
      <c r="M3601" s="798">
        <f t="shared" si="169"/>
        <v>15941.727841557691</v>
      </c>
      <c r="N3601" s="303"/>
      <c r="S3601" s="786">
        <v>0</v>
      </c>
      <c r="T3601" s="781">
        <f>VLOOKUP(C3601,METADATA!$J$5:$Q$29,IF(E3601="HI",2,IF(E3601="LO",6,10))+IF(S3601=1,2,IF(D3601=7,1,(IF(WEEKDAY(B3601)=1,2,IF(WEEKDAY(B3601)=7,1,0))))))</f>
        <v>2</v>
      </c>
      <c r="U3601" s="781">
        <f>VLOOKUP(C3601,METADATA!$A$5:$H$29,IF(E3601="HI",2,IF(E3601="LO",6,10))+IF(S3601=1,2,IF(D3601=7,1,(IF(WEEKDAY(B3601)=1,2,IF(WEEKDAY(B3601)=7,1,0))))))</f>
        <v>2</v>
      </c>
    </row>
    <row r="3602" spans="2:21" ht="13.95" customHeight="1" x14ac:dyDescent="0.25">
      <c r="B3602" s="784">
        <f t="shared" si="167"/>
        <v>45532</v>
      </c>
      <c r="C3602" s="785">
        <v>22</v>
      </c>
      <c r="D3602" s="786">
        <f>IFERROR((INDEX(METADATA!$T$2:$T$20,MATCH(B3602,METADATA!$S$2:$S$20,0))),0)</f>
        <v>0</v>
      </c>
      <c r="E3602" s="785" t="str">
        <f t="shared" si="168"/>
        <v>HI</v>
      </c>
      <c r="F3602" s="786">
        <f>VLOOKUP(C3602,METADATA!$A$5:$H$29,IF(E3602="HI",2,IF(E3602="LO",6,10))+IF(D3602=1,2,IF(D3602=7,1,(IF(WEEKDAY(B3602)=1,2,IF(WEEKDAY(B3602)=7,1,0))))))</f>
        <v>3</v>
      </c>
      <c r="G3602" s="786">
        <f>VLOOKUP(C3602,METADATA!$J$5:$Q$29,IF(E3602="HI",2,IF(E3602="LO",6,10))+IF(D3602=1,2,IF(D3602=7,1,(IF(WEEKDAY(B3602)=1,2,IF(WEEKDAY(B3602)=7,1,0))))))</f>
        <v>3</v>
      </c>
      <c r="H3602" s="787">
        <v>11245.75</v>
      </c>
      <c r="I3602" s="788">
        <v>9718.4498901367188</v>
      </c>
      <c r="K3602" s="795">
        <v>0</v>
      </c>
      <c r="M3602" s="798">
        <f t="shared" si="169"/>
        <v>14863.215040145196</v>
      </c>
      <c r="N3602" s="303"/>
      <c r="S3602" s="786">
        <v>0</v>
      </c>
      <c r="T3602" s="781">
        <f>VLOOKUP(C3602,METADATA!$J$5:$Q$29,IF(E3602="HI",2,IF(E3602="LO",6,10))+IF(S3602=1,2,IF(D3602=7,1,(IF(WEEKDAY(B3602)=1,2,IF(WEEKDAY(B3602)=7,1,0))))))</f>
        <v>3</v>
      </c>
      <c r="U3602" s="781">
        <f>VLOOKUP(C3602,METADATA!$A$5:$H$29,IF(E3602="HI",2,IF(E3602="LO",6,10))+IF(S3602=1,2,IF(D3602=7,1,(IF(WEEKDAY(B3602)=1,2,IF(WEEKDAY(B3602)=7,1,0))))))</f>
        <v>3</v>
      </c>
    </row>
    <row r="3603" spans="2:21" ht="13.95" customHeight="1" x14ac:dyDescent="0.25">
      <c r="B3603" s="784">
        <f t="shared" si="167"/>
        <v>45532</v>
      </c>
      <c r="C3603" s="785">
        <v>23</v>
      </c>
      <c r="D3603" s="786">
        <f>IFERROR((INDEX(METADATA!$T$2:$T$20,MATCH(B3603,METADATA!$S$2:$S$20,0))),0)</f>
        <v>0</v>
      </c>
      <c r="E3603" s="785" t="str">
        <f t="shared" si="168"/>
        <v>HI</v>
      </c>
      <c r="F3603" s="786">
        <f>VLOOKUP(C3603,METADATA!$A$5:$H$29,IF(E3603="HI",2,IF(E3603="LO",6,10))+IF(D3603=1,2,IF(D3603=7,1,(IF(WEEKDAY(B3603)=1,2,IF(WEEKDAY(B3603)=7,1,0))))))</f>
        <v>3</v>
      </c>
      <c r="G3603" s="786">
        <f>VLOOKUP(C3603,METADATA!$J$5:$Q$29,IF(E3603="HI",2,IF(E3603="LO",6,10))+IF(D3603=1,2,IF(D3603=7,1,(IF(WEEKDAY(B3603)=1,2,IF(WEEKDAY(B3603)=7,1,0))))))</f>
        <v>3</v>
      </c>
      <c r="H3603" s="787">
        <v>10317.5</v>
      </c>
      <c r="I3603" s="788">
        <v>9867.7251586914063</v>
      </c>
      <c r="K3603" s="795">
        <v>0</v>
      </c>
      <c r="M3603" s="798">
        <f t="shared" si="169"/>
        <v>14276.652480797848</v>
      </c>
      <c r="N3603" s="303"/>
      <c r="S3603" s="786">
        <v>0</v>
      </c>
      <c r="T3603" s="781">
        <f>VLOOKUP(C3603,METADATA!$J$5:$Q$29,IF(E3603="HI",2,IF(E3603="LO",6,10))+IF(S3603=1,2,IF(D3603=7,1,(IF(WEEKDAY(B3603)=1,2,IF(WEEKDAY(B3603)=7,1,0))))))</f>
        <v>3</v>
      </c>
      <c r="U3603" s="781">
        <f>VLOOKUP(C3603,METADATA!$A$5:$H$29,IF(E3603="HI",2,IF(E3603="LO",6,10))+IF(S3603=1,2,IF(D3603=7,1,(IF(WEEKDAY(B3603)=1,2,IF(WEEKDAY(B3603)=7,1,0))))))</f>
        <v>3</v>
      </c>
    </row>
    <row r="3604" spans="2:21" ht="13.95" customHeight="1" x14ac:dyDescent="0.25">
      <c r="B3604" s="784">
        <f t="shared" si="167"/>
        <v>45533</v>
      </c>
      <c r="C3604" s="785">
        <v>0</v>
      </c>
      <c r="D3604" s="786">
        <f>IFERROR((INDEX(METADATA!$T$2:$T$20,MATCH(B3604,METADATA!$S$2:$S$20,0))),0)</f>
        <v>0</v>
      </c>
      <c r="E3604" s="785" t="str">
        <f t="shared" si="168"/>
        <v>HI</v>
      </c>
      <c r="F3604" s="786">
        <f>VLOOKUP(C3604,METADATA!$A$5:$H$29,IF(E3604="HI",2,IF(E3604="LO",6,10))+IF(D3604=1,2,IF(D3604=7,1,(IF(WEEKDAY(B3604)=1,2,IF(WEEKDAY(B3604)=7,1,0))))))</f>
        <v>3</v>
      </c>
      <c r="G3604" s="786">
        <f>VLOOKUP(C3604,METADATA!$J$5:$Q$29,IF(E3604="HI",2,IF(E3604="LO",6,10))+IF(D3604=1,2,IF(D3604=7,1,(IF(WEEKDAY(B3604)=1,2,IF(WEEKDAY(B3604)=7,1,0))))))</f>
        <v>3</v>
      </c>
      <c r="H3604" s="787">
        <v>9483.75</v>
      </c>
      <c r="I3604" s="788">
        <v>10075.750061035156</v>
      </c>
      <c r="K3604" s="795">
        <v>0</v>
      </c>
      <c r="M3604" s="798">
        <f t="shared" si="169"/>
        <v>13836.988594161301</v>
      </c>
      <c r="N3604" s="303"/>
      <c r="S3604" s="786">
        <v>0</v>
      </c>
      <c r="T3604" s="781">
        <f>VLOOKUP(C3604,METADATA!$J$5:$Q$29,IF(E3604="HI",2,IF(E3604="LO",6,10))+IF(S3604=1,2,IF(D3604=7,1,(IF(WEEKDAY(B3604)=1,2,IF(WEEKDAY(B3604)=7,1,0))))))</f>
        <v>3</v>
      </c>
      <c r="U3604" s="781">
        <f>VLOOKUP(C3604,METADATA!$A$5:$H$29,IF(E3604="HI",2,IF(E3604="LO",6,10))+IF(S3604=1,2,IF(D3604=7,1,(IF(WEEKDAY(B3604)=1,2,IF(WEEKDAY(B3604)=7,1,0))))))</f>
        <v>3</v>
      </c>
    </row>
    <row r="3605" spans="2:21" ht="13.95" customHeight="1" x14ac:dyDescent="0.25">
      <c r="B3605" s="784">
        <f t="shared" si="167"/>
        <v>45533</v>
      </c>
      <c r="C3605" s="785">
        <v>1</v>
      </c>
      <c r="D3605" s="786">
        <f>IFERROR((INDEX(METADATA!$T$2:$T$20,MATCH(B3605,METADATA!$S$2:$S$20,0))),0)</f>
        <v>0</v>
      </c>
      <c r="E3605" s="785" t="str">
        <f t="shared" si="168"/>
        <v>HI</v>
      </c>
      <c r="F3605" s="786">
        <f>VLOOKUP(C3605,METADATA!$A$5:$H$29,IF(E3605="HI",2,IF(E3605="LO",6,10))+IF(D3605=1,2,IF(D3605=7,1,(IF(WEEKDAY(B3605)=1,2,IF(WEEKDAY(B3605)=7,1,0))))))</f>
        <v>3</v>
      </c>
      <c r="G3605" s="786">
        <f>VLOOKUP(C3605,METADATA!$J$5:$Q$29,IF(E3605="HI",2,IF(E3605="LO",6,10))+IF(D3605=1,2,IF(D3605=7,1,(IF(WEEKDAY(B3605)=1,2,IF(WEEKDAY(B3605)=7,1,0))))))</f>
        <v>3</v>
      </c>
      <c r="H3605" s="787">
        <v>8890.5</v>
      </c>
      <c r="I3605" s="788">
        <v>9825.7000122070313</v>
      </c>
      <c r="K3605" s="795">
        <v>0</v>
      </c>
      <c r="M3605" s="798">
        <f t="shared" si="169"/>
        <v>13250.863027738429</v>
      </c>
      <c r="N3605" s="303"/>
      <c r="S3605" s="786">
        <v>0</v>
      </c>
      <c r="T3605" s="781">
        <f>VLOOKUP(C3605,METADATA!$J$5:$Q$29,IF(E3605="HI",2,IF(E3605="LO",6,10))+IF(S3605=1,2,IF(D3605=7,1,(IF(WEEKDAY(B3605)=1,2,IF(WEEKDAY(B3605)=7,1,0))))))</f>
        <v>3</v>
      </c>
      <c r="U3605" s="781">
        <f>VLOOKUP(C3605,METADATA!$A$5:$H$29,IF(E3605="HI",2,IF(E3605="LO",6,10))+IF(S3605=1,2,IF(D3605=7,1,(IF(WEEKDAY(B3605)=1,2,IF(WEEKDAY(B3605)=7,1,0))))))</f>
        <v>3</v>
      </c>
    </row>
    <row r="3606" spans="2:21" ht="13.95" customHeight="1" x14ac:dyDescent="0.25">
      <c r="B3606" s="784">
        <f t="shared" si="167"/>
        <v>45533</v>
      </c>
      <c r="C3606" s="785">
        <v>2</v>
      </c>
      <c r="D3606" s="786">
        <f>IFERROR((INDEX(METADATA!$T$2:$T$20,MATCH(B3606,METADATA!$S$2:$S$20,0))),0)</f>
        <v>0</v>
      </c>
      <c r="E3606" s="785" t="str">
        <f t="shared" si="168"/>
        <v>HI</v>
      </c>
      <c r="F3606" s="786">
        <f>VLOOKUP(C3606,METADATA!$A$5:$H$29,IF(E3606="HI",2,IF(E3606="LO",6,10))+IF(D3606=1,2,IF(D3606=7,1,(IF(WEEKDAY(B3606)=1,2,IF(WEEKDAY(B3606)=7,1,0))))))</f>
        <v>3</v>
      </c>
      <c r="G3606" s="786">
        <f>VLOOKUP(C3606,METADATA!$J$5:$Q$29,IF(E3606="HI",2,IF(E3606="LO",6,10))+IF(D3606=1,2,IF(D3606=7,1,(IF(WEEKDAY(B3606)=1,2,IF(WEEKDAY(B3606)=7,1,0))))))</f>
        <v>3</v>
      </c>
      <c r="H3606" s="787">
        <v>9078</v>
      </c>
      <c r="I3606" s="788">
        <v>9675.6749267578125</v>
      </c>
      <c r="K3606" s="795">
        <v>0</v>
      </c>
      <c r="M3606" s="798">
        <f t="shared" si="169"/>
        <v>13267.583400464826</v>
      </c>
      <c r="N3606" s="303"/>
      <c r="S3606" s="786">
        <v>0</v>
      </c>
      <c r="T3606" s="781">
        <f>VLOOKUP(C3606,METADATA!$J$5:$Q$29,IF(E3606="HI",2,IF(E3606="LO",6,10))+IF(S3606=1,2,IF(D3606=7,1,(IF(WEEKDAY(B3606)=1,2,IF(WEEKDAY(B3606)=7,1,0))))))</f>
        <v>3</v>
      </c>
      <c r="U3606" s="781">
        <f>VLOOKUP(C3606,METADATA!$A$5:$H$29,IF(E3606="HI",2,IF(E3606="LO",6,10))+IF(S3606=1,2,IF(D3606=7,1,(IF(WEEKDAY(B3606)=1,2,IF(WEEKDAY(B3606)=7,1,0))))))</f>
        <v>3</v>
      </c>
    </row>
    <row r="3607" spans="2:21" ht="13.95" customHeight="1" x14ac:dyDescent="0.25">
      <c r="B3607" s="784">
        <f t="shared" si="167"/>
        <v>45533</v>
      </c>
      <c r="C3607" s="785">
        <v>3</v>
      </c>
      <c r="D3607" s="786">
        <f>IFERROR((INDEX(METADATA!$T$2:$T$20,MATCH(B3607,METADATA!$S$2:$S$20,0))),0)</f>
        <v>0</v>
      </c>
      <c r="E3607" s="785" t="str">
        <f t="shared" si="168"/>
        <v>HI</v>
      </c>
      <c r="F3607" s="786">
        <f>VLOOKUP(C3607,METADATA!$A$5:$H$29,IF(E3607="HI",2,IF(E3607="LO",6,10))+IF(D3607=1,2,IF(D3607=7,1,(IF(WEEKDAY(B3607)=1,2,IF(WEEKDAY(B3607)=7,1,0))))))</f>
        <v>3</v>
      </c>
      <c r="G3607" s="786">
        <f>VLOOKUP(C3607,METADATA!$J$5:$Q$29,IF(E3607="HI",2,IF(E3607="LO",6,10))+IF(D3607=1,2,IF(D3607=7,1,(IF(WEEKDAY(B3607)=1,2,IF(WEEKDAY(B3607)=7,1,0))))))</f>
        <v>3</v>
      </c>
      <c r="H3607" s="787">
        <v>9002.5</v>
      </c>
      <c r="I3607" s="788">
        <v>9497.1000366210938</v>
      </c>
      <c r="K3607" s="795">
        <v>0</v>
      </c>
      <c r="M3607" s="798">
        <f t="shared" si="169"/>
        <v>13085.867008172916</v>
      </c>
      <c r="N3607" s="303"/>
      <c r="S3607" s="786">
        <v>0</v>
      </c>
      <c r="T3607" s="781">
        <f>VLOOKUP(C3607,METADATA!$J$5:$Q$29,IF(E3607="HI",2,IF(E3607="LO",6,10))+IF(S3607=1,2,IF(D3607=7,1,(IF(WEEKDAY(B3607)=1,2,IF(WEEKDAY(B3607)=7,1,0))))))</f>
        <v>3</v>
      </c>
      <c r="U3607" s="781">
        <f>VLOOKUP(C3607,METADATA!$A$5:$H$29,IF(E3607="HI",2,IF(E3607="LO",6,10))+IF(S3607=1,2,IF(D3607=7,1,(IF(WEEKDAY(B3607)=1,2,IF(WEEKDAY(B3607)=7,1,0))))))</f>
        <v>3</v>
      </c>
    </row>
    <row r="3608" spans="2:21" ht="13.95" customHeight="1" x14ac:dyDescent="0.25">
      <c r="B3608" s="784">
        <f t="shared" si="167"/>
        <v>45533</v>
      </c>
      <c r="C3608" s="785">
        <v>4</v>
      </c>
      <c r="D3608" s="786">
        <f>IFERROR((INDEX(METADATA!$T$2:$T$20,MATCH(B3608,METADATA!$S$2:$S$20,0))),0)</f>
        <v>0</v>
      </c>
      <c r="E3608" s="785" t="str">
        <f t="shared" si="168"/>
        <v>HI</v>
      </c>
      <c r="F3608" s="786">
        <f>VLOOKUP(C3608,METADATA!$A$5:$H$29,IF(E3608="HI",2,IF(E3608="LO",6,10))+IF(D3608=1,2,IF(D3608=7,1,(IF(WEEKDAY(B3608)=1,2,IF(WEEKDAY(B3608)=7,1,0))))))</f>
        <v>3</v>
      </c>
      <c r="G3608" s="786">
        <f>VLOOKUP(C3608,METADATA!$J$5:$Q$29,IF(E3608="HI",2,IF(E3608="LO",6,10))+IF(D3608=1,2,IF(D3608=7,1,(IF(WEEKDAY(B3608)=1,2,IF(WEEKDAY(B3608)=7,1,0))))))</f>
        <v>3</v>
      </c>
      <c r="H3608" s="787">
        <v>9645</v>
      </c>
      <c r="I3608" s="788">
        <v>9640.8499145507813</v>
      </c>
      <c r="K3608" s="795">
        <v>0</v>
      </c>
      <c r="M3608" s="798">
        <f t="shared" si="169"/>
        <v>13637.155571265359</v>
      </c>
      <c r="N3608" s="303"/>
      <c r="S3608" s="786">
        <v>0</v>
      </c>
      <c r="T3608" s="781">
        <f>VLOOKUP(C3608,METADATA!$J$5:$Q$29,IF(E3608="HI",2,IF(E3608="LO",6,10))+IF(S3608=1,2,IF(D3608=7,1,(IF(WEEKDAY(B3608)=1,2,IF(WEEKDAY(B3608)=7,1,0))))))</f>
        <v>3</v>
      </c>
      <c r="U3608" s="781">
        <f>VLOOKUP(C3608,METADATA!$A$5:$H$29,IF(E3608="HI",2,IF(E3608="LO",6,10))+IF(S3608=1,2,IF(D3608=7,1,(IF(WEEKDAY(B3608)=1,2,IF(WEEKDAY(B3608)=7,1,0))))))</f>
        <v>3</v>
      </c>
    </row>
    <row r="3609" spans="2:21" ht="13.95" customHeight="1" x14ac:dyDescent="0.25">
      <c r="B3609" s="784">
        <f t="shared" si="167"/>
        <v>45533</v>
      </c>
      <c r="C3609" s="785">
        <v>5</v>
      </c>
      <c r="D3609" s="786">
        <f>IFERROR((INDEX(METADATA!$T$2:$T$20,MATCH(B3609,METADATA!$S$2:$S$20,0))),0)</f>
        <v>0</v>
      </c>
      <c r="E3609" s="785" t="str">
        <f t="shared" si="168"/>
        <v>HI</v>
      </c>
      <c r="F3609" s="786">
        <f>VLOOKUP(C3609,METADATA!$A$5:$H$29,IF(E3609="HI",2,IF(E3609="LO",6,10))+IF(D3609=1,2,IF(D3609=7,1,(IF(WEEKDAY(B3609)=1,2,IF(WEEKDAY(B3609)=7,1,0))))))</f>
        <v>3</v>
      </c>
      <c r="G3609" s="786">
        <f>VLOOKUP(C3609,METADATA!$J$5:$Q$29,IF(E3609="HI",2,IF(E3609="LO",6,10))+IF(D3609=1,2,IF(D3609=7,1,(IF(WEEKDAY(B3609)=1,2,IF(WEEKDAY(B3609)=7,1,0))))))</f>
        <v>3</v>
      </c>
      <c r="H3609" s="787">
        <v>10843</v>
      </c>
      <c r="I3609" s="788">
        <v>9605.9249267578125</v>
      </c>
      <c r="K3609" s="795">
        <v>870.51250000000005</v>
      </c>
      <c r="M3609" s="798">
        <f t="shared" si="169"/>
        <v>14486.008515064012</v>
      </c>
      <c r="N3609" s="303"/>
      <c r="S3609" s="786">
        <v>0</v>
      </c>
      <c r="T3609" s="781">
        <f>VLOOKUP(C3609,METADATA!$J$5:$Q$29,IF(E3609="HI",2,IF(E3609="LO",6,10))+IF(S3609=1,2,IF(D3609=7,1,(IF(WEEKDAY(B3609)=1,2,IF(WEEKDAY(B3609)=7,1,0))))))</f>
        <v>3</v>
      </c>
      <c r="U3609" s="781">
        <f>VLOOKUP(C3609,METADATA!$A$5:$H$29,IF(E3609="HI",2,IF(E3609="LO",6,10))+IF(S3609=1,2,IF(D3609=7,1,(IF(WEEKDAY(B3609)=1,2,IF(WEEKDAY(B3609)=7,1,0))))))</f>
        <v>3</v>
      </c>
    </row>
    <row r="3610" spans="2:21" ht="13.95" customHeight="1" x14ac:dyDescent="0.25">
      <c r="B3610" s="784">
        <f t="shared" si="167"/>
        <v>45533</v>
      </c>
      <c r="C3610" s="785">
        <v>6</v>
      </c>
      <c r="D3610" s="786">
        <f>IFERROR((INDEX(METADATA!$T$2:$T$20,MATCH(B3610,METADATA!$S$2:$S$20,0))),0)</f>
        <v>0</v>
      </c>
      <c r="E3610" s="785" t="str">
        <f t="shared" si="168"/>
        <v>HI</v>
      </c>
      <c r="F3610" s="786">
        <f>VLOOKUP(C3610,METADATA!$A$5:$H$29,IF(E3610="HI",2,IF(E3610="LO",6,10))+IF(D3610=1,2,IF(D3610=7,1,(IF(WEEKDAY(B3610)=1,2,IF(WEEKDAY(B3610)=7,1,0))))))</f>
        <v>1</v>
      </c>
      <c r="G3610" s="786">
        <f>VLOOKUP(C3610,METADATA!$J$5:$Q$29,IF(E3610="HI",2,IF(E3610="LO",6,10))+IF(D3610=1,2,IF(D3610=7,1,(IF(WEEKDAY(B3610)=1,2,IF(WEEKDAY(B3610)=7,1,0))))))</f>
        <v>1</v>
      </c>
      <c r="H3610" s="787">
        <v>12509.75</v>
      </c>
      <c r="I3610" s="788">
        <v>9598.6250610351563</v>
      </c>
      <c r="K3610" s="795">
        <v>865.8125</v>
      </c>
      <c r="M3610" s="798">
        <f t="shared" si="169"/>
        <v>15767.924661312665</v>
      </c>
      <c r="N3610" s="303"/>
      <c r="S3610" s="786">
        <v>0</v>
      </c>
      <c r="T3610" s="781">
        <f>VLOOKUP(C3610,METADATA!$J$5:$Q$29,IF(E3610="HI",2,IF(E3610="LO",6,10))+IF(S3610=1,2,IF(D3610=7,1,(IF(WEEKDAY(B3610)=1,2,IF(WEEKDAY(B3610)=7,1,0))))))</f>
        <v>1</v>
      </c>
      <c r="U3610" s="781">
        <f>VLOOKUP(C3610,METADATA!$A$5:$H$29,IF(E3610="HI",2,IF(E3610="LO",6,10))+IF(S3610=1,2,IF(D3610=7,1,(IF(WEEKDAY(B3610)=1,2,IF(WEEKDAY(B3610)=7,1,0))))))</f>
        <v>1</v>
      </c>
    </row>
    <row r="3611" spans="2:21" ht="13.95" customHeight="1" x14ac:dyDescent="0.25">
      <c r="B3611" s="784">
        <f t="shared" si="167"/>
        <v>45533</v>
      </c>
      <c r="C3611" s="785">
        <v>7</v>
      </c>
      <c r="D3611" s="786">
        <f>IFERROR((INDEX(METADATA!$T$2:$T$20,MATCH(B3611,METADATA!$S$2:$S$20,0))),0)</f>
        <v>0</v>
      </c>
      <c r="E3611" s="785" t="str">
        <f t="shared" si="168"/>
        <v>HI</v>
      </c>
      <c r="F3611" s="786">
        <f>VLOOKUP(C3611,METADATA!$A$5:$H$29,IF(E3611="HI",2,IF(E3611="LO",6,10))+IF(D3611=1,2,IF(D3611=7,1,(IF(WEEKDAY(B3611)=1,2,IF(WEEKDAY(B3611)=7,1,0))))))</f>
        <v>1</v>
      </c>
      <c r="G3611" s="786">
        <f>VLOOKUP(C3611,METADATA!$J$5:$Q$29,IF(E3611="HI",2,IF(E3611="LO",6,10))+IF(D3611=1,2,IF(D3611=7,1,(IF(WEEKDAY(B3611)=1,2,IF(WEEKDAY(B3611)=7,1,0))))))</f>
        <v>1</v>
      </c>
      <c r="H3611" s="787">
        <v>13636.25</v>
      </c>
      <c r="I3611" s="788">
        <v>9719.1499633789063</v>
      </c>
      <c r="K3611" s="795">
        <v>834.63750000000005</v>
      </c>
      <c r="M3611" s="798">
        <f t="shared" si="169"/>
        <v>16745.422958920692</v>
      </c>
      <c r="N3611" s="303"/>
      <c r="S3611" s="786">
        <v>0</v>
      </c>
      <c r="T3611" s="781">
        <f>VLOOKUP(C3611,METADATA!$J$5:$Q$29,IF(E3611="HI",2,IF(E3611="LO",6,10))+IF(S3611=1,2,IF(D3611=7,1,(IF(WEEKDAY(B3611)=1,2,IF(WEEKDAY(B3611)=7,1,0))))))</f>
        <v>1</v>
      </c>
      <c r="U3611" s="781">
        <f>VLOOKUP(C3611,METADATA!$A$5:$H$29,IF(E3611="HI",2,IF(E3611="LO",6,10))+IF(S3611=1,2,IF(D3611=7,1,(IF(WEEKDAY(B3611)=1,2,IF(WEEKDAY(B3611)=7,1,0))))))</f>
        <v>1</v>
      </c>
    </row>
    <row r="3612" spans="2:21" ht="13.95" customHeight="1" x14ac:dyDescent="0.25">
      <c r="B3612" s="784">
        <f t="shared" ref="B3612:B3675" si="170">B3588+1</f>
        <v>45533</v>
      </c>
      <c r="C3612" s="785">
        <v>8</v>
      </c>
      <c r="D3612" s="786">
        <f>IFERROR((INDEX(METADATA!$T$2:$T$20,MATCH(B3612,METADATA!$S$2:$S$20,0))),0)</f>
        <v>0</v>
      </c>
      <c r="E3612" s="785" t="str">
        <f t="shared" si="168"/>
        <v>HI</v>
      </c>
      <c r="F3612" s="786">
        <f>VLOOKUP(C3612,METADATA!$A$5:$H$29,IF(E3612="HI",2,IF(E3612="LO",6,10))+IF(D3612=1,2,IF(D3612=7,1,(IF(WEEKDAY(B3612)=1,2,IF(WEEKDAY(B3612)=7,1,0))))))</f>
        <v>2</v>
      </c>
      <c r="G3612" s="786">
        <f>VLOOKUP(C3612,METADATA!$J$5:$Q$29,IF(E3612="HI",2,IF(E3612="LO",6,10))+IF(D3612=1,2,IF(D3612=7,1,(IF(WEEKDAY(B3612)=1,2,IF(WEEKDAY(B3612)=7,1,0))))))</f>
        <v>1</v>
      </c>
      <c r="H3612" s="787">
        <v>15265.75</v>
      </c>
      <c r="I3612" s="788">
        <v>9402.0001220703125</v>
      </c>
      <c r="K3612" s="795">
        <v>847.33749999999998</v>
      </c>
      <c r="M3612" s="798">
        <f t="shared" si="169"/>
        <v>17928.768205259115</v>
      </c>
      <c r="N3612" s="303"/>
      <c r="S3612" s="786">
        <v>0</v>
      </c>
      <c r="T3612" s="781">
        <f>VLOOKUP(C3612,METADATA!$J$5:$Q$29,IF(E3612="HI",2,IF(E3612="LO",6,10))+IF(S3612=1,2,IF(D3612=7,1,(IF(WEEKDAY(B3612)=1,2,IF(WEEKDAY(B3612)=7,1,0))))))</f>
        <v>1</v>
      </c>
      <c r="U3612" s="781">
        <f>VLOOKUP(C3612,METADATA!$A$5:$H$29,IF(E3612="HI",2,IF(E3612="LO",6,10))+IF(S3612=1,2,IF(D3612=7,1,(IF(WEEKDAY(B3612)=1,2,IF(WEEKDAY(B3612)=7,1,0))))))</f>
        <v>2</v>
      </c>
    </row>
    <row r="3613" spans="2:21" ht="13.95" customHeight="1" x14ac:dyDescent="0.25">
      <c r="B3613" s="784">
        <f t="shared" si="170"/>
        <v>45533</v>
      </c>
      <c r="C3613" s="785">
        <v>9</v>
      </c>
      <c r="D3613" s="786">
        <f>IFERROR((INDEX(METADATA!$T$2:$T$20,MATCH(B3613,METADATA!$S$2:$S$20,0))),0)</f>
        <v>0</v>
      </c>
      <c r="E3613" s="785" t="str">
        <f t="shared" si="168"/>
        <v>HI</v>
      </c>
      <c r="F3613" s="786">
        <f>VLOOKUP(C3613,METADATA!$A$5:$H$29,IF(E3613="HI",2,IF(E3613="LO",6,10))+IF(D3613=1,2,IF(D3613=7,1,(IF(WEEKDAY(B3613)=1,2,IF(WEEKDAY(B3613)=7,1,0))))))</f>
        <v>2</v>
      </c>
      <c r="G3613" s="786">
        <f>VLOOKUP(C3613,METADATA!$J$5:$Q$29,IF(E3613="HI",2,IF(E3613="LO",6,10))+IF(D3613=1,2,IF(D3613=7,1,(IF(WEEKDAY(B3613)=1,2,IF(WEEKDAY(B3613)=7,1,0))))))</f>
        <v>2</v>
      </c>
      <c r="H3613" s="787">
        <v>16612.75</v>
      </c>
      <c r="I3613" s="788">
        <v>9485.89990234375</v>
      </c>
      <c r="K3613" s="795">
        <v>851.61249999999995</v>
      </c>
      <c r="M3613" s="798">
        <f t="shared" si="169"/>
        <v>19130.231559492036</v>
      </c>
      <c r="N3613" s="303"/>
      <c r="S3613" s="786">
        <v>0</v>
      </c>
      <c r="T3613" s="781">
        <f>VLOOKUP(C3613,METADATA!$J$5:$Q$29,IF(E3613="HI",2,IF(E3613="LO",6,10))+IF(S3613=1,2,IF(D3613=7,1,(IF(WEEKDAY(B3613)=1,2,IF(WEEKDAY(B3613)=7,1,0))))))</f>
        <v>2</v>
      </c>
      <c r="U3613" s="781">
        <f>VLOOKUP(C3613,METADATA!$A$5:$H$29,IF(E3613="HI",2,IF(E3613="LO",6,10))+IF(S3613=1,2,IF(D3613=7,1,(IF(WEEKDAY(B3613)=1,2,IF(WEEKDAY(B3613)=7,1,0))))))</f>
        <v>2</v>
      </c>
    </row>
    <row r="3614" spans="2:21" ht="13.95" customHeight="1" x14ac:dyDescent="0.25">
      <c r="B3614" s="784">
        <f t="shared" si="170"/>
        <v>45533</v>
      </c>
      <c r="C3614" s="785">
        <v>10</v>
      </c>
      <c r="D3614" s="786">
        <f>IFERROR((INDEX(METADATA!$T$2:$T$20,MATCH(B3614,METADATA!$S$2:$S$20,0))),0)</f>
        <v>0</v>
      </c>
      <c r="E3614" s="785" t="str">
        <f t="shared" si="168"/>
        <v>HI</v>
      </c>
      <c r="F3614" s="786">
        <f>VLOOKUP(C3614,METADATA!$A$5:$H$29,IF(E3614="HI",2,IF(E3614="LO",6,10))+IF(D3614=1,2,IF(D3614=7,1,(IF(WEEKDAY(B3614)=1,2,IF(WEEKDAY(B3614)=7,1,0))))))</f>
        <v>2</v>
      </c>
      <c r="G3614" s="786">
        <f>VLOOKUP(C3614,METADATA!$J$5:$Q$29,IF(E3614="HI",2,IF(E3614="LO",6,10))+IF(D3614=1,2,IF(D3614=7,1,(IF(WEEKDAY(B3614)=1,2,IF(WEEKDAY(B3614)=7,1,0))))))</f>
        <v>2</v>
      </c>
      <c r="H3614" s="787">
        <v>17193</v>
      </c>
      <c r="I3614" s="788">
        <v>8995.6200561523438</v>
      </c>
      <c r="K3614" s="795">
        <v>856.5</v>
      </c>
      <c r="M3614" s="798">
        <f t="shared" si="169"/>
        <v>19404.134332524351</v>
      </c>
      <c r="N3614" s="303"/>
      <c r="S3614" s="786">
        <v>0</v>
      </c>
      <c r="T3614" s="781">
        <f>VLOOKUP(C3614,METADATA!$J$5:$Q$29,IF(E3614="HI",2,IF(E3614="LO",6,10))+IF(S3614=1,2,IF(D3614=7,1,(IF(WEEKDAY(B3614)=1,2,IF(WEEKDAY(B3614)=7,1,0))))))</f>
        <v>2</v>
      </c>
      <c r="U3614" s="781">
        <f>VLOOKUP(C3614,METADATA!$A$5:$H$29,IF(E3614="HI",2,IF(E3614="LO",6,10))+IF(S3614=1,2,IF(D3614=7,1,(IF(WEEKDAY(B3614)=1,2,IF(WEEKDAY(B3614)=7,1,0))))))</f>
        <v>2</v>
      </c>
    </row>
    <row r="3615" spans="2:21" ht="13.95" customHeight="1" x14ac:dyDescent="0.25">
      <c r="B3615" s="784">
        <f t="shared" si="170"/>
        <v>45533</v>
      </c>
      <c r="C3615" s="785">
        <v>11</v>
      </c>
      <c r="D3615" s="786">
        <f>IFERROR((INDEX(METADATA!$T$2:$T$20,MATCH(B3615,METADATA!$S$2:$S$20,0))),0)</f>
        <v>0</v>
      </c>
      <c r="E3615" s="785" t="str">
        <f t="shared" si="168"/>
        <v>HI</v>
      </c>
      <c r="F3615" s="786">
        <f>VLOOKUP(C3615,METADATA!$A$5:$H$29,IF(E3615="HI",2,IF(E3615="LO",6,10))+IF(D3615=1,2,IF(D3615=7,1,(IF(WEEKDAY(B3615)=1,2,IF(WEEKDAY(B3615)=7,1,0))))))</f>
        <v>2</v>
      </c>
      <c r="G3615" s="786">
        <f>VLOOKUP(C3615,METADATA!$J$5:$Q$29,IF(E3615="HI",2,IF(E3615="LO",6,10))+IF(D3615=1,2,IF(D3615=7,1,(IF(WEEKDAY(B3615)=1,2,IF(WEEKDAY(B3615)=7,1,0))))))</f>
        <v>2</v>
      </c>
      <c r="H3615" s="787">
        <v>17919.25</v>
      </c>
      <c r="I3615" s="788">
        <v>8649.4501953125</v>
      </c>
      <c r="K3615" s="795">
        <v>824.32500000000005</v>
      </c>
      <c r="M3615" s="798">
        <f t="shared" si="169"/>
        <v>19897.550332734216</v>
      </c>
      <c r="N3615" s="303"/>
      <c r="S3615" s="786">
        <v>0</v>
      </c>
      <c r="T3615" s="781">
        <f>VLOOKUP(C3615,METADATA!$J$5:$Q$29,IF(E3615="HI",2,IF(E3615="LO",6,10))+IF(S3615=1,2,IF(D3615=7,1,(IF(WEEKDAY(B3615)=1,2,IF(WEEKDAY(B3615)=7,1,0))))))</f>
        <v>2</v>
      </c>
      <c r="U3615" s="781">
        <f>VLOOKUP(C3615,METADATA!$A$5:$H$29,IF(E3615="HI",2,IF(E3615="LO",6,10))+IF(S3615=1,2,IF(D3615=7,1,(IF(WEEKDAY(B3615)=1,2,IF(WEEKDAY(B3615)=7,1,0))))))</f>
        <v>2</v>
      </c>
    </row>
    <row r="3616" spans="2:21" ht="13.95" customHeight="1" x14ac:dyDescent="0.25">
      <c r="B3616" s="784">
        <f t="shared" si="170"/>
        <v>45533</v>
      </c>
      <c r="C3616" s="785">
        <v>12</v>
      </c>
      <c r="D3616" s="786">
        <f>IFERROR((INDEX(METADATA!$T$2:$T$20,MATCH(B3616,METADATA!$S$2:$S$20,0))),0)</f>
        <v>0</v>
      </c>
      <c r="E3616" s="785" t="str">
        <f t="shared" si="168"/>
        <v>HI</v>
      </c>
      <c r="F3616" s="786">
        <f>VLOOKUP(C3616,METADATA!$A$5:$H$29,IF(E3616="HI",2,IF(E3616="LO",6,10))+IF(D3616=1,2,IF(D3616=7,1,(IF(WEEKDAY(B3616)=1,2,IF(WEEKDAY(B3616)=7,1,0))))))</f>
        <v>2</v>
      </c>
      <c r="G3616" s="786">
        <f>VLOOKUP(C3616,METADATA!$J$5:$Q$29,IF(E3616="HI",2,IF(E3616="LO",6,10))+IF(D3616=1,2,IF(D3616=7,1,(IF(WEEKDAY(B3616)=1,2,IF(WEEKDAY(B3616)=7,1,0))))))</f>
        <v>2</v>
      </c>
      <c r="H3616" s="787">
        <v>18355.25</v>
      </c>
      <c r="I3616" s="788">
        <v>9348.5347900390625</v>
      </c>
      <c r="K3616" s="795">
        <v>882.73749999999995</v>
      </c>
      <c r="M3616" s="798">
        <f t="shared" si="169"/>
        <v>20598.793782235665</v>
      </c>
      <c r="N3616" s="303"/>
      <c r="S3616" s="786">
        <v>0</v>
      </c>
      <c r="T3616" s="781">
        <f>VLOOKUP(C3616,METADATA!$J$5:$Q$29,IF(E3616="HI",2,IF(E3616="LO",6,10))+IF(S3616=1,2,IF(D3616=7,1,(IF(WEEKDAY(B3616)=1,2,IF(WEEKDAY(B3616)=7,1,0))))))</f>
        <v>2</v>
      </c>
      <c r="U3616" s="781">
        <f>VLOOKUP(C3616,METADATA!$A$5:$H$29,IF(E3616="HI",2,IF(E3616="LO",6,10))+IF(S3616=1,2,IF(D3616=7,1,(IF(WEEKDAY(B3616)=1,2,IF(WEEKDAY(B3616)=7,1,0))))))</f>
        <v>2</v>
      </c>
    </row>
    <row r="3617" spans="2:21" ht="13.95" customHeight="1" x14ac:dyDescent="0.25">
      <c r="B3617" s="784">
        <f t="shared" si="170"/>
        <v>45533</v>
      </c>
      <c r="C3617" s="785">
        <v>13</v>
      </c>
      <c r="D3617" s="786">
        <f>IFERROR((INDEX(METADATA!$T$2:$T$20,MATCH(B3617,METADATA!$S$2:$S$20,0))),0)</f>
        <v>0</v>
      </c>
      <c r="E3617" s="785" t="str">
        <f t="shared" si="168"/>
        <v>HI</v>
      </c>
      <c r="F3617" s="786">
        <f>VLOOKUP(C3617,METADATA!$A$5:$H$29,IF(E3617="HI",2,IF(E3617="LO",6,10))+IF(D3617=1,2,IF(D3617=7,1,(IF(WEEKDAY(B3617)=1,2,IF(WEEKDAY(B3617)=7,1,0))))))</f>
        <v>2</v>
      </c>
      <c r="G3617" s="786">
        <f>VLOOKUP(C3617,METADATA!$J$5:$Q$29,IF(E3617="HI",2,IF(E3617="LO",6,10))+IF(D3617=1,2,IF(D3617=7,1,(IF(WEEKDAY(B3617)=1,2,IF(WEEKDAY(B3617)=7,1,0))))))</f>
        <v>2</v>
      </c>
      <c r="H3617" s="787">
        <v>18195</v>
      </c>
      <c r="I3617" s="788">
        <v>9766.4248657226563</v>
      </c>
      <c r="K3617" s="795">
        <v>909.3125</v>
      </c>
      <c r="M3617" s="798">
        <f t="shared" si="169"/>
        <v>20650.449865748829</v>
      </c>
      <c r="N3617" s="303"/>
      <c r="S3617" s="786">
        <v>0</v>
      </c>
      <c r="T3617" s="781">
        <f>VLOOKUP(C3617,METADATA!$J$5:$Q$29,IF(E3617="HI",2,IF(E3617="LO",6,10))+IF(S3617=1,2,IF(D3617=7,1,(IF(WEEKDAY(B3617)=1,2,IF(WEEKDAY(B3617)=7,1,0))))))</f>
        <v>2</v>
      </c>
      <c r="U3617" s="781">
        <f>VLOOKUP(C3617,METADATA!$A$5:$H$29,IF(E3617="HI",2,IF(E3617="LO",6,10))+IF(S3617=1,2,IF(D3617=7,1,(IF(WEEKDAY(B3617)=1,2,IF(WEEKDAY(B3617)=7,1,0))))))</f>
        <v>2</v>
      </c>
    </row>
    <row r="3618" spans="2:21" ht="13.95" customHeight="1" x14ac:dyDescent="0.25">
      <c r="B3618" s="784">
        <f t="shared" si="170"/>
        <v>45533</v>
      </c>
      <c r="C3618" s="785">
        <v>14</v>
      </c>
      <c r="D3618" s="786">
        <f>IFERROR((INDEX(METADATA!$T$2:$T$20,MATCH(B3618,METADATA!$S$2:$S$20,0))),0)</f>
        <v>0</v>
      </c>
      <c r="E3618" s="785" t="str">
        <f t="shared" si="168"/>
        <v>HI</v>
      </c>
      <c r="F3618" s="786">
        <f>VLOOKUP(C3618,METADATA!$A$5:$H$29,IF(E3618="HI",2,IF(E3618="LO",6,10))+IF(D3618=1,2,IF(D3618=7,1,(IF(WEEKDAY(B3618)=1,2,IF(WEEKDAY(B3618)=7,1,0))))))</f>
        <v>2</v>
      </c>
      <c r="G3618" s="786">
        <f>VLOOKUP(C3618,METADATA!$J$5:$Q$29,IF(E3618="HI",2,IF(E3618="LO",6,10))+IF(D3618=1,2,IF(D3618=7,1,(IF(WEEKDAY(B3618)=1,2,IF(WEEKDAY(B3618)=7,1,0))))))</f>
        <v>2</v>
      </c>
      <c r="H3618" s="787">
        <v>18767.5</v>
      </c>
      <c r="I3618" s="788">
        <v>9824.9498901367188</v>
      </c>
      <c r="K3618" s="795">
        <v>905.6</v>
      </c>
      <c r="M3618" s="798">
        <f t="shared" si="169"/>
        <v>21183.68939995339</v>
      </c>
      <c r="N3618" s="303"/>
      <c r="S3618" s="786">
        <v>0</v>
      </c>
      <c r="T3618" s="781">
        <f>VLOOKUP(C3618,METADATA!$J$5:$Q$29,IF(E3618="HI",2,IF(E3618="LO",6,10))+IF(S3618=1,2,IF(D3618=7,1,(IF(WEEKDAY(B3618)=1,2,IF(WEEKDAY(B3618)=7,1,0))))))</f>
        <v>2</v>
      </c>
      <c r="U3618" s="781">
        <f>VLOOKUP(C3618,METADATA!$A$5:$H$29,IF(E3618="HI",2,IF(E3618="LO",6,10))+IF(S3618=1,2,IF(D3618=7,1,(IF(WEEKDAY(B3618)=1,2,IF(WEEKDAY(B3618)=7,1,0))))))</f>
        <v>2</v>
      </c>
    </row>
    <row r="3619" spans="2:21" ht="13.95" customHeight="1" x14ac:dyDescent="0.25">
      <c r="B3619" s="784">
        <f t="shared" si="170"/>
        <v>45533</v>
      </c>
      <c r="C3619" s="785">
        <v>15</v>
      </c>
      <c r="D3619" s="786">
        <f>IFERROR((INDEX(METADATA!$T$2:$T$20,MATCH(B3619,METADATA!$S$2:$S$20,0))),0)</f>
        <v>0</v>
      </c>
      <c r="E3619" s="785" t="str">
        <f t="shared" si="168"/>
        <v>HI</v>
      </c>
      <c r="F3619" s="786">
        <f>VLOOKUP(C3619,METADATA!$A$5:$H$29,IF(E3619="HI",2,IF(E3619="LO",6,10))+IF(D3619=1,2,IF(D3619=7,1,(IF(WEEKDAY(B3619)=1,2,IF(WEEKDAY(B3619)=7,1,0))))))</f>
        <v>2</v>
      </c>
      <c r="G3619" s="786">
        <f>VLOOKUP(C3619,METADATA!$J$5:$Q$29,IF(E3619="HI",2,IF(E3619="LO",6,10))+IF(D3619=1,2,IF(D3619=7,1,(IF(WEEKDAY(B3619)=1,2,IF(WEEKDAY(B3619)=7,1,0))))))</f>
        <v>2</v>
      </c>
      <c r="H3619" s="787">
        <v>18317.75</v>
      </c>
      <c r="I3619" s="788">
        <v>9950.6251220703125</v>
      </c>
      <c r="K3619" s="795">
        <v>913.98749999999995</v>
      </c>
      <c r="M3619" s="798">
        <f t="shared" si="169"/>
        <v>20845.980556991719</v>
      </c>
      <c r="N3619" s="303"/>
      <c r="S3619" s="786">
        <v>0</v>
      </c>
      <c r="T3619" s="781">
        <f>VLOOKUP(C3619,METADATA!$J$5:$Q$29,IF(E3619="HI",2,IF(E3619="LO",6,10))+IF(S3619=1,2,IF(D3619=7,1,(IF(WEEKDAY(B3619)=1,2,IF(WEEKDAY(B3619)=7,1,0))))))</f>
        <v>2</v>
      </c>
      <c r="U3619" s="781">
        <f>VLOOKUP(C3619,METADATA!$A$5:$H$29,IF(E3619="HI",2,IF(E3619="LO",6,10))+IF(S3619=1,2,IF(D3619=7,1,(IF(WEEKDAY(B3619)=1,2,IF(WEEKDAY(B3619)=7,1,0))))))</f>
        <v>2</v>
      </c>
    </row>
    <row r="3620" spans="2:21" ht="13.95" customHeight="1" x14ac:dyDescent="0.25">
      <c r="B3620" s="784">
        <f t="shared" si="170"/>
        <v>45533</v>
      </c>
      <c r="C3620" s="785">
        <v>16</v>
      </c>
      <c r="D3620" s="786">
        <f>IFERROR((INDEX(METADATA!$T$2:$T$20,MATCH(B3620,METADATA!$S$2:$S$20,0))),0)</f>
        <v>0</v>
      </c>
      <c r="E3620" s="785" t="str">
        <f t="shared" si="168"/>
        <v>HI</v>
      </c>
      <c r="F3620" s="786">
        <f>VLOOKUP(C3620,METADATA!$A$5:$H$29,IF(E3620="HI",2,IF(E3620="LO",6,10))+IF(D3620=1,2,IF(D3620=7,1,(IF(WEEKDAY(B3620)=1,2,IF(WEEKDAY(B3620)=7,1,0))))))</f>
        <v>2</v>
      </c>
      <c r="G3620" s="786">
        <f>VLOOKUP(C3620,METADATA!$J$5:$Q$29,IF(E3620="HI",2,IF(E3620="LO",6,10))+IF(D3620=1,2,IF(D3620=7,1,(IF(WEEKDAY(B3620)=1,2,IF(WEEKDAY(B3620)=7,1,0))))))</f>
        <v>2</v>
      </c>
      <c r="H3620" s="787">
        <v>17508.25</v>
      </c>
      <c r="I3620" s="788">
        <v>9910.6749877929688</v>
      </c>
      <c r="K3620" s="795">
        <v>902.26250000000005</v>
      </c>
      <c r="M3620" s="798">
        <f t="shared" si="169"/>
        <v>20118.65544155884</v>
      </c>
      <c r="N3620" s="303"/>
      <c r="S3620" s="786">
        <v>0</v>
      </c>
      <c r="T3620" s="781">
        <f>VLOOKUP(C3620,METADATA!$J$5:$Q$29,IF(E3620="HI",2,IF(E3620="LO",6,10))+IF(S3620=1,2,IF(D3620=7,1,(IF(WEEKDAY(B3620)=1,2,IF(WEEKDAY(B3620)=7,1,0))))))</f>
        <v>2</v>
      </c>
      <c r="U3620" s="781">
        <f>VLOOKUP(C3620,METADATA!$A$5:$H$29,IF(E3620="HI",2,IF(E3620="LO",6,10))+IF(S3620=1,2,IF(D3620=7,1,(IF(WEEKDAY(B3620)=1,2,IF(WEEKDAY(B3620)=7,1,0))))))</f>
        <v>2</v>
      </c>
    </row>
    <row r="3621" spans="2:21" ht="13.95" customHeight="1" x14ac:dyDescent="0.25">
      <c r="B3621" s="784">
        <f t="shared" si="170"/>
        <v>45533</v>
      </c>
      <c r="C3621" s="785">
        <v>17</v>
      </c>
      <c r="D3621" s="786">
        <f>IFERROR((INDEX(METADATA!$T$2:$T$20,MATCH(B3621,METADATA!$S$2:$S$20,0))),0)</f>
        <v>0</v>
      </c>
      <c r="E3621" s="785" t="str">
        <f t="shared" si="168"/>
        <v>HI</v>
      </c>
      <c r="F3621" s="786">
        <f>VLOOKUP(C3621,METADATA!$A$5:$H$29,IF(E3621="HI",2,IF(E3621="LO",6,10))+IF(D3621=1,2,IF(D3621=7,1,(IF(WEEKDAY(B3621)=1,2,IF(WEEKDAY(B3621)=7,1,0))))))</f>
        <v>1</v>
      </c>
      <c r="G3621" s="786">
        <f>VLOOKUP(C3621,METADATA!$J$5:$Q$29,IF(E3621="HI",2,IF(E3621="LO",6,10))+IF(D3621=1,2,IF(D3621=7,1,(IF(WEEKDAY(B3621)=1,2,IF(WEEKDAY(B3621)=7,1,0))))))</f>
        <v>1</v>
      </c>
      <c r="H3621" s="787">
        <v>15930.75</v>
      </c>
      <c r="I3621" s="788">
        <v>9791.9249877929688</v>
      </c>
      <c r="K3621" s="795">
        <v>933.76250000000005</v>
      </c>
      <c r="M3621" s="798">
        <f t="shared" si="169"/>
        <v>18699.481022987358</v>
      </c>
      <c r="N3621" s="303"/>
      <c r="S3621" s="786">
        <v>0</v>
      </c>
      <c r="T3621" s="781">
        <f>VLOOKUP(C3621,METADATA!$J$5:$Q$29,IF(E3621="HI",2,IF(E3621="LO",6,10))+IF(S3621=1,2,IF(D3621=7,1,(IF(WEEKDAY(B3621)=1,2,IF(WEEKDAY(B3621)=7,1,0))))))</f>
        <v>1</v>
      </c>
      <c r="U3621" s="781">
        <f>VLOOKUP(C3621,METADATA!$A$5:$H$29,IF(E3621="HI",2,IF(E3621="LO",6,10))+IF(S3621=1,2,IF(D3621=7,1,(IF(WEEKDAY(B3621)=1,2,IF(WEEKDAY(B3621)=7,1,0))))))</f>
        <v>1</v>
      </c>
    </row>
    <row r="3622" spans="2:21" ht="13.95" customHeight="1" x14ac:dyDescent="0.25">
      <c r="B3622" s="784">
        <f t="shared" si="170"/>
        <v>45533</v>
      </c>
      <c r="C3622" s="785">
        <v>18</v>
      </c>
      <c r="D3622" s="786">
        <f>IFERROR((INDEX(METADATA!$T$2:$T$20,MATCH(B3622,METADATA!$S$2:$S$20,0))),0)</f>
        <v>0</v>
      </c>
      <c r="E3622" s="785" t="str">
        <f t="shared" si="168"/>
        <v>HI</v>
      </c>
      <c r="F3622" s="786">
        <f>VLOOKUP(C3622,METADATA!$A$5:$H$29,IF(E3622="HI",2,IF(E3622="LO",6,10))+IF(D3622=1,2,IF(D3622=7,1,(IF(WEEKDAY(B3622)=1,2,IF(WEEKDAY(B3622)=7,1,0))))))</f>
        <v>1</v>
      </c>
      <c r="G3622" s="786">
        <f>VLOOKUP(C3622,METADATA!$J$5:$Q$29,IF(E3622="HI",2,IF(E3622="LO",6,10))+IF(D3622=1,2,IF(D3622=7,1,(IF(WEEKDAY(B3622)=1,2,IF(WEEKDAY(B3622)=7,1,0))))))</f>
        <v>1</v>
      </c>
      <c r="H3622" s="787">
        <v>15442.5</v>
      </c>
      <c r="I3622" s="788">
        <v>9620.675048828125</v>
      </c>
      <c r="K3622" s="795">
        <v>0</v>
      </c>
      <c r="M3622" s="798">
        <f t="shared" si="169"/>
        <v>18194.180241086546</v>
      </c>
      <c r="N3622" s="303"/>
      <c r="S3622" s="786">
        <v>0</v>
      </c>
      <c r="T3622" s="781">
        <f>VLOOKUP(C3622,METADATA!$J$5:$Q$29,IF(E3622="HI",2,IF(E3622="LO",6,10))+IF(S3622=1,2,IF(D3622=7,1,(IF(WEEKDAY(B3622)=1,2,IF(WEEKDAY(B3622)=7,1,0))))))</f>
        <v>1</v>
      </c>
      <c r="U3622" s="781">
        <f>VLOOKUP(C3622,METADATA!$A$5:$H$29,IF(E3622="HI",2,IF(E3622="LO",6,10))+IF(S3622=1,2,IF(D3622=7,1,(IF(WEEKDAY(B3622)=1,2,IF(WEEKDAY(B3622)=7,1,0))))))</f>
        <v>1</v>
      </c>
    </row>
    <row r="3623" spans="2:21" ht="13.95" customHeight="1" x14ac:dyDescent="0.25">
      <c r="B3623" s="784">
        <f t="shared" si="170"/>
        <v>45533</v>
      </c>
      <c r="C3623" s="785">
        <v>19</v>
      </c>
      <c r="D3623" s="786">
        <f>IFERROR((INDEX(METADATA!$T$2:$T$20,MATCH(B3623,METADATA!$S$2:$S$20,0))),0)</f>
        <v>0</v>
      </c>
      <c r="E3623" s="785" t="str">
        <f t="shared" si="168"/>
        <v>HI</v>
      </c>
      <c r="F3623" s="786">
        <f>VLOOKUP(C3623,METADATA!$A$5:$H$29,IF(E3623="HI",2,IF(E3623="LO",6,10))+IF(D3623=1,2,IF(D3623=7,1,(IF(WEEKDAY(B3623)=1,2,IF(WEEKDAY(B3623)=7,1,0))))))</f>
        <v>1</v>
      </c>
      <c r="G3623" s="786">
        <f>VLOOKUP(C3623,METADATA!$J$5:$Q$29,IF(E3623="HI",2,IF(E3623="LO",6,10))+IF(D3623=1,2,IF(D3623=7,1,(IF(WEEKDAY(B3623)=1,2,IF(WEEKDAY(B3623)=7,1,0))))))</f>
        <v>2</v>
      </c>
      <c r="H3623" s="787">
        <v>14937</v>
      </c>
      <c r="I3623" s="788">
        <v>9566.4497680664063</v>
      </c>
      <c r="K3623" s="795">
        <v>0</v>
      </c>
      <c r="M3623" s="798">
        <f t="shared" si="169"/>
        <v>17737.838937281445</v>
      </c>
      <c r="N3623" s="303"/>
      <c r="S3623" s="786">
        <v>0</v>
      </c>
      <c r="T3623" s="781">
        <f>VLOOKUP(C3623,METADATA!$J$5:$Q$29,IF(E3623="HI",2,IF(E3623="LO",6,10))+IF(S3623=1,2,IF(D3623=7,1,(IF(WEEKDAY(B3623)=1,2,IF(WEEKDAY(B3623)=7,1,0))))))</f>
        <v>2</v>
      </c>
      <c r="U3623" s="781">
        <f>VLOOKUP(C3623,METADATA!$A$5:$H$29,IF(E3623="HI",2,IF(E3623="LO",6,10))+IF(S3623=1,2,IF(D3623=7,1,(IF(WEEKDAY(B3623)=1,2,IF(WEEKDAY(B3623)=7,1,0))))))</f>
        <v>1</v>
      </c>
    </row>
    <row r="3624" spans="2:21" ht="13.95" customHeight="1" x14ac:dyDescent="0.25">
      <c r="B3624" s="784">
        <f t="shared" si="170"/>
        <v>45533</v>
      </c>
      <c r="C3624" s="785">
        <v>20</v>
      </c>
      <c r="D3624" s="786">
        <f>IFERROR((INDEX(METADATA!$T$2:$T$20,MATCH(B3624,METADATA!$S$2:$S$20,0))),0)</f>
        <v>0</v>
      </c>
      <c r="E3624" s="785" t="str">
        <f t="shared" si="168"/>
        <v>HI</v>
      </c>
      <c r="F3624" s="786">
        <f>VLOOKUP(C3624,METADATA!$A$5:$H$29,IF(E3624="HI",2,IF(E3624="LO",6,10))+IF(D3624=1,2,IF(D3624=7,1,(IF(WEEKDAY(B3624)=1,2,IF(WEEKDAY(B3624)=7,1,0))))))</f>
        <v>2</v>
      </c>
      <c r="G3624" s="786">
        <f>VLOOKUP(C3624,METADATA!$J$5:$Q$29,IF(E3624="HI",2,IF(E3624="LO",6,10))+IF(D3624=1,2,IF(D3624=7,1,(IF(WEEKDAY(B3624)=1,2,IF(WEEKDAY(B3624)=7,1,0))))))</f>
        <v>2</v>
      </c>
      <c r="H3624" s="787">
        <v>14851</v>
      </c>
      <c r="I3624" s="788">
        <v>9671.3749389648438</v>
      </c>
      <c r="K3624" s="795">
        <v>0</v>
      </c>
      <c r="M3624" s="798">
        <f t="shared" si="169"/>
        <v>17722.519409215984</v>
      </c>
      <c r="N3624" s="303"/>
      <c r="S3624" s="786">
        <v>0</v>
      </c>
      <c r="T3624" s="781">
        <f>VLOOKUP(C3624,METADATA!$J$5:$Q$29,IF(E3624="HI",2,IF(E3624="LO",6,10))+IF(S3624=1,2,IF(D3624=7,1,(IF(WEEKDAY(B3624)=1,2,IF(WEEKDAY(B3624)=7,1,0))))))</f>
        <v>2</v>
      </c>
      <c r="U3624" s="781">
        <f>VLOOKUP(C3624,METADATA!$A$5:$H$29,IF(E3624="HI",2,IF(E3624="LO",6,10))+IF(S3624=1,2,IF(D3624=7,1,(IF(WEEKDAY(B3624)=1,2,IF(WEEKDAY(B3624)=7,1,0))))))</f>
        <v>2</v>
      </c>
    </row>
    <row r="3625" spans="2:21" ht="13.95" customHeight="1" x14ac:dyDescent="0.25">
      <c r="B3625" s="784">
        <f t="shared" si="170"/>
        <v>45533</v>
      </c>
      <c r="C3625" s="785">
        <v>21</v>
      </c>
      <c r="D3625" s="786">
        <f>IFERROR((INDEX(METADATA!$T$2:$T$20,MATCH(B3625,METADATA!$S$2:$S$20,0))),0)</f>
        <v>0</v>
      </c>
      <c r="E3625" s="785" t="str">
        <f t="shared" si="168"/>
        <v>HI</v>
      </c>
      <c r="F3625" s="786">
        <f>VLOOKUP(C3625,METADATA!$A$5:$H$29,IF(E3625="HI",2,IF(E3625="LO",6,10))+IF(D3625=1,2,IF(D3625=7,1,(IF(WEEKDAY(B3625)=1,2,IF(WEEKDAY(B3625)=7,1,0))))))</f>
        <v>2</v>
      </c>
      <c r="G3625" s="786">
        <f>VLOOKUP(C3625,METADATA!$J$5:$Q$29,IF(E3625="HI",2,IF(E3625="LO",6,10))+IF(D3625=1,2,IF(D3625=7,1,(IF(WEEKDAY(B3625)=1,2,IF(WEEKDAY(B3625)=7,1,0))))))</f>
        <v>2</v>
      </c>
      <c r="H3625" s="787">
        <v>13870.25</v>
      </c>
      <c r="I3625" s="788">
        <v>9887.8749389648438</v>
      </c>
      <c r="K3625" s="795">
        <v>0</v>
      </c>
      <c r="M3625" s="798">
        <f t="shared" si="169"/>
        <v>17033.904598509085</v>
      </c>
      <c r="N3625" s="303"/>
      <c r="S3625" s="786">
        <v>0</v>
      </c>
      <c r="T3625" s="781">
        <f>VLOOKUP(C3625,METADATA!$J$5:$Q$29,IF(E3625="HI",2,IF(E3625="LO",6,10))+IF(S3625=1,2,IF(D3625=7,1,(IF(WEEKDAY(B3625)=1,2,IF(WEEKDAY(B3625)=7,1,0))))))</f>
        <v>2</v>
      </c>
      <c r="U3625" s="781">
        <f>VLOOKUP(C3625,METADATA!$A$5:$H$29,IF(E3625="HI",2,IF(E3625="LO",6,10))+IF(S3625=1,2,IF(D3625=7,1,(IF(WEEKDAY(B3625)=1,2,IF(WEEKDAY(B3625)=7,1,0))))))</f>
        <v>2</v>
      </c>
    </row>
    <row r="3626" spans="2:21" ht="13.95" customHeight="1" x14ac:dyDescent="0.25">
      <c r="B3626" s="784">
        <f t="shared" si="170"/>
        <v>45533</v>
      </c>
      <c r="C3626" s="785">
        <v>22</v>
      </c>
      <c r="D3626" s="786">
        <f>IFERROR((INDEX(METADATA!$T$2:$T$20,MATCH(B3626,METADATA!$S$2:$S$20,0))),0)</f>
        <v>0</v>
      </c>
      <c r="E3626" s="785" t="str">
        <f t="shared" si="168"/>
        <v>HI</v>
      </c>
      <c r="F3626" s="786">
        <f>VLOOKUP(C3626,METADATA!$A$5:$H$29,IF(E3626="HI",2,IF(E3626="LO",6,10))+IF(D3626=1,2,IF(D3626=7,1,(IF(WEEKDAY(B3626)=1,2,IF(WEEKDAY(B3626)=7,1,0))))))</f>
        <v>3</v>
      </c>
      <c r="G3626" s="786">
        <f>VLOOKUP(C3626,METADATA!$J$5:$Q$29,IF(E3626="HI",2,IF(E3626="LO",6,10))+IF(D3626=1,2,IF(D3626=7,1,(IF(WEEKDAY(B3626)=1,2,IF(WEEKDAY(B3626)=7,1,0))))))</f>
        <v>3</v>
      </c>
      <c r="H3626" s="787">
        <v>12360.5</v>
      </c>
      <c r="I3626" s="788">
        <v>9942.0751342773438</v>
      </c>
      <c r="K3626" s="795">
        <v>0</v>
      </c>
      <c r="M3626" s="798">
        <f t="shared" si="169"/>
        <v>15862.74939049394</v>
      </c>
      <c r="N3626" s="303"/>
      <c r="S3626" s="786">
        <v>0</v>
      </c>
      <c r="T3626" s="781">
        <f>VLOOKUP(C3626,METADATA!$J$5:$Q$29,IF(E3626="HI",2,IF(E3626="LO",6,10))+IF(S3626=1,2,IF(D3626=7,1,(IF(WEEKDAY(B3626)=1,2,IF(WEEKDAY(B3626)=7,1,0))))))</f>
        <v>3</v>
      </c>
      <c r="U3626" s="781">
        <f>VLOOKUP(C3626,METADATA!$A$5:$H$29,IF(E3626="HI",2,IF(E3626="LO",6,10))+IF(S3626=1,2,IF(D3626=7,1,(IF(WEEKDAY(B3626)=1,2,IF(WEEKDAY(B3626)=7,1,0))))))</f>
        <v>3</v>
      </c>
    </row>
    <row r="3627" spans="2:21" ht="13.95" customHeight="1" x14ac:dyDescent="0.25">
      <c r="B3627" s="784">
        <f t="shared" si="170"/>
        <v>45533</v>
      </c>
      <c r="C3627" s="785">
        <v>23</v>
      </c>
      <c r="D3627" s="786">
        <f>IFERROR((INDEX(METADATA!$T$2:$T$20,MATCH(B3627,METADATA!$S$2:$S$20,0))),0)</f>
        <v>0</v>
      </c>
      <c r="E3627" s="785" t="str">
        <f t="shared" si="168"/>
        <v>HI</v>
      </c>
      <c r="F3627" s="786">
        <f>VLOOKUP(C3627,METADATA!$A$5:$H$29,IF(E3627="HI",2,IF(E3627="LO",6,10))+IF(D3627=1,2,IF(D3627=7,1,(IF(WEEKDAY(B3627)=1,2,IF(WEEKDAY(B3627)=7,1,0))))))</f>
        <v>3</v>
      </c>
      <c r="G3627" s="786">
        <f>VLOOKUP(C3627,METADATA!$J$5:$Q$29,IF(E3627="HI",2,IF(E3627="LO",6,10))+IF(D3627=1,2,IF(D3627=7,1,(IF(WEEKDAY(B3627)=1,2,IF(WEEKDAY(B3627)=7,1,0))))))</f>
        <v>3</v>
      </c>
      <c r="H3627" s="787">
        <v>11316.75</v>
      </c>
      <c r="I3627" s="788">
        <v>9258.6630859375</v>
      </c>
      <c r="K3627" s="795">
        <v>0</v>
      </c>
      <c r="M3627" s="798">
        <f t="shared" si="169"/>
        <v>14621.616624074155</v>
      </c>
      <c r="N3627" s="303"/>
      <c r="S3627" s="786">
        <v>0</v>
      </c>
      <c r="T3627" s="781">
        <f>VLOOKUP(C3627,METADATA!$J$5:$Q$29,IF(E3627="HI",2,IF(E3627="LO",6,10))+IF(S3627=1,2,IF(D3627=7,1,(IF(WEEKDAY(B3627)=1,2,IF(WEEKDAY(B3627)=7,1,0))))))</f>
        <v>3</v>
      </c>
      <c r="U3627" s="781">
        <f>VLOOKUP(C3627,METADATA!$A$5:$H$29,IF(E3627="HI",2,IF(E3627="LO",6,10))+IF(S3627=1,2,IF(D3627=7,1,(IF(WEEKDAY(B3627)=1,2,IF(WEEKDAY(B3627)=7,1,0))))))</f>
        <v>3</v>
      </c>
    </row>
    <row r="3628" spans="2:21" ht="13.95" customHeight="1" x14ac:dyDescent="0.25">
      <c r="B3628" s="784">
        <f t="shared" si="170"/>
        <v>45534</v>
      </c>
      <c r="C3628" s="785">
        <v>0</v>
      </c>
      <c r="D3628" s="786">
        <f>IFERROR((INDEX(METADATA!$T$2:$T$20,MATCH(B3628,METADATA!$S$2:$S$20,0))),0)</f>
        <v>0</v>
      </c>
      <c r="E3628" s="785" t="str">
        <f t="shared" si="168"/>
        <v>HI</v>
      </c>
      <c r="F3628" s="786">
        <f>VLOOKUP(C3628,METADATA!$A$5:$H$29,IF(E3628="HI",2,IF(E3628="LO",6,10))+IF(D3628=1,2,IF(D3628=7,1,(IF(WEEKDAY(B3628)=1,2,IF(WEEKDAY(B3628)=7,1,0))))))</f>
        <v>3</v>
      </c>
      <c r="G3628" s="786">
        <f>VLOOKUP(C3628,METADATA!$J$5:$Q$29,IF(E3628="HI",2,IF(E3628="LO",6,10))+IF(D3628=1,2,IF(D3628=7,1,(IF(WEEKDAY(B3628)=1,2,IF(WEEKDAY(B3628)=7,1,0))))))</f>
        <v>3</v>
      </c>
      <c r="H3628" s="787">
        <v>10429.5</v>
      </c>
      <c r="I3628" s="788">
        <v>8552.087646484375</v>
      </c>
      <c r="K3628" s="795">
        <v>0</v>
      </c>
      <c r="M3628" s="798">
        <f t="shared" si="169"/>
        <v>13487.500634407794</v>
      </c>
      <c r="N3628" s="303"/>
      <c r="S3628" s="786">
        <v>0</v>
      </c>
      <c r="T3628" s="781">
        <f>VLOOKUP(C3628,METADATA!$J$5:$Q$29,IF(E3628="HI",2,IF(E3628="LO",6,10))+IF(S3628=1,2,IF(D3628=7,1,(IF(WEEKDAY(B3628)=1,2,IF(WEEKDAY(B3628)=7,1,0))))))</f>
        <v>3</v>
      </c>
      <c r="U3628" s="781">
        <f>VLOOKUP(C3628,METADATA!$A$5:$H$29,IF(E3628="HI",2,IF(E3628="LO",6,10))+IF(S3628=1,2,IF(D3628=7,1,(IF(WEEKDAY(B3628)=1,2,IF(WEEKDAY(B3628)=7,1,0))))))</f>
        <v>3</v>
      </c>
    </row>
    <row r="3629" spans="2:21" ht="13.95" customHeight="1" x14ac:dyDescent="0.25">
      <c r="B3629" s="784">
        <f t="shared" si="170"/>
        <v>45534</v>
      </c>
      <c r="C3629" s="785">
        <v>1</v>
      </c>
      <c r="D3629" s="786">
        <f>IFERROR((INDEX(METADATA!$T$2:$T$20,MATCH(B3629,METADATA!$S$2:$S$20,0))),0)</f>
        <v>0</v>
      </c>
      <c r="E3629" s="785" t="str">
        <f t="shared" si="168"/>
        <v>HI</v>
      </c>
      <c r="F3629" s="786">
        <f>VLOOKUP(C3629,METADATA!$A$5:$H$29,IF(E3629="HI",2,IF(E3629="LO",6,10))+IF(D3629=1,2,IF(D3629=7,1,(IF(WEEKDAY(B3629)=1,2,IF(WEEKDAY(B3629)=7,1,0))))))</f>
        <v>3</v>
      </c>
      <c r="G3629" s="786">
        <f>VLOOKUP(C3629,METADATA!$J$5:$Q$29,IF(E3629="HI",2,IF(E3629="LO",6,10))+IF(D3629=1,2,IF(D3629=7,1,(IF(WEEKDAY(B3629)=1,2,IF(WEEKDAY(B3629)=7,1,0))))))</f>
        <v>3</v>
      </c>
      <c r="H3629" s="787">
        <v>9620.5</v>
      </c>
      <c r="I3629" s="788">
        <v>8419.8175048828125</v>
      </c>
      <c r="K3629" s="795">
        <v>0</v>
      </c>
      <c r="M3629" s="798">
        <f t="shared" si="169"/>
        <v>12784.652794093823</v>
      </c>
      <c r="N3629" s="303"/>
      <c r="S3629" s="786">
        <v>0</v>
      </c>
      <c r="T3629" s="781">
        <f>VLOOKUP(C3629,METADATA!$J$5:$Q$29,IF(E3629="HI",2,IF(E3629="LO",6,10))+IF(S3629=1,2,IF(D3629=7,1,(IF(WEEKDAY(B3629)=1,2,IF(WEEKDAY(B3629)=7,1,0))))))</f>
        <v>3</v>
      </c>
      <c r="U3629" s="781">
        <f>VLOOKUP(C3629,METADATA!$A$5:$H$29,IF(E3629="HI",2,IF(E3629="LO",6,10))+IF(S3629=1,2,IF(D3629=7,1,(IF(WEEKDAY(B3629)=1,2,IF(WEEKDAY(B3629)=7,1,0))))))</f>
        <v>3</v>
      </c>
    </row>
    <row r="3630" spans="2:21" ht="13.95" customHeight="1" x14ac:dyDescent="0.25">
      <c r="B3630" s="784">
        <f t="shared" si="170"/>
        <v>45534</v>
      </c>
      <c r="C3630" s="785">
        <v>2</v>
      </c>
      <c r="D3630" s="786">
        <f>IFERROR((INDEX(METADATA!$T$2:$T$20,MATCH(B3630,METADATA!$S$2:$S$20,0))),0)</f>
        <v>0</v>
      </c>
      <c r="E3630" s="785" t="str">
        <f t="shared" si="168"/>
        <v>HI</v>
      </c>
      <c r="F3630" s="786">
        <f>VLOOKUP(C3630,METADATA!$A$5:$H$29,IF(E3630="HI",2,IF(E3630="LO",6,10))+IF(D3630=1,2,IF(D3630=7,1,(IF(WEEKDAY(B3630)=1,2,IF(WEEKDAY(B3630)=7,1,0))))))</f>
        <v>3</v>
      </c>
      <c r="G3630" s="786">
        <f>VLOOKUP(C3630,METADATA!$J$5:$Q$29,IF(E3630="HI",2,IF(E3630="LO",6,10))+IF(D3630=1,2,IF(D3630=7,1,(IF(WEEKDAY(B3630)=1,2,IF(WEEKDAY(B3630)=7,1,0))))))</f>
        <v>3</v>
      </c>
      <c r="H3630" s="787">
        <v>9658.5</v>
      </c>
      <c r="I3630" s="788">
        <v>9019.552490234375</v>
      </c>
      <c r="K3630" s="795">
        <v>0</v>
      </c>
      <c r="M3630" s="798">
        <f t="shared" si="169"/>
        <v>13215.103078451304</v>
      </c>
      <c r="N3630" s="303"/>
      <c r="S3630" s="786">
        <v>0</v>
      </c>
      <c r="T3630" s="781">
        <f>VLOOKUP(C3630,METADATA!$J$5:$Q$29,IF(E3630="HI",2,IF(E3630="LO",6,10))+IF(S3630=1,2,IF(D3630=7,1,(IF(WEEKDAY(B3630)=1,2,IF(WEEKDAY(B3630)=7,1,0))))))</f>
        <v>3</v>
      </c>
      <c r="U3630" s="781">
        <f>VLOOKUP(C3630,METADATA!$A$5:$H$29,IF(E3630="HI",2,IF(E3630="LO",6,10))+IF(S3630=1,2,IF(D3630=7,1,(IF(WEEKDAY(B3630)=1,2,IF(WEEKDAY(B3630)=7,1,0))))))</f>
        <v>3</v>
      </c>
    </row>
    <row r="3631" spans="2:21" ht="13.95" customHeight="1" x14ac:dyDescent="0.25">
      <c r="B3631" s="784">
        <f t="shared" si="170"/>
        <v>45534</v>
      </c>
      <c r="C3631" s="785">
        <v>3</v>
      </c>
      <c r="D3631" s="786">
        <f>IFERROR((INDEX(METADATA!$T$2:$T$20,MATCH(B3631,METADATA!$S$2:$S$20,0))),0)</f>
        <v>0</v>
      </c>
      <c r="E3631" s="785" t="str">
        <f t="shared" si="168"/>
        <v>HI</v>
      </c>
      <c r="F3631" s="786">
        <f>VLOOKUP(C3631,METADATA!$A$5:$H$29,IF(E3631="HI",2,IF(E3631="LO",6,10))+IF(D3631=1,2,IF(D3631=7,1,(IF(WEEKDAY(B3631)=1,2,IF(WEEKDAY(B3631)=7,1,0))))))</f>
        <v>3</v>
      </c>
      <c r="G3631" s="786">
        <f>VLOOKUP(C3631,METADATA!$J$5:$Q$29,IF(E3631="HI",2,IF(E3631="LO",6,10))+IF(D3631=1,2,IF(D3631=7,1,(IF(WEEKDAY(B3631)=1,2,IF(WEEKDAY(B3631)=7,1,0))))))</f>
        <v>3</v>
      </c>
      <c r="H3631" s="787">
        <v>9885.5</v>
      </c>
      <c r="I3631" s="788">
        <v>9073.1249389648438</v>
      </c>
      <c r="K3631" s="795">
        <v>0</v>
      </c>
      <c r="M3631" s="798">
        <f t="shared" si="169"/>
        <v>13418.073871016875</v>
      </c>
      <c r="N3631" s="303"/>
      <c r="S3631" s="786">
        <v>0</v>
      </c>
      <c r="T3631" s="781">
        <f>VLOOKUP(C3631,METADATA!$J$5:$Q$29,IF(E3631="HI",2,IF(E3631="LO",6,10))+IF(S3631=1,2,IF(D3631=7,1,(IF(WEEKDAY(B3631)=1,2,IF(WEEKDAY(B3631)=7,1,0))))))</f>
        <v>3</v>
      </c>
      <c r="U3631" s="781">
        <f>VLOOKUP(C3631,METADATA!$A$5:$H$29,IF(E3631="HI",2,IF(E3631="LO",6,10))+IF(S3631=1,2,IF(D3631=7,1,(IF(WEEKDAY(B3631)=1,2,IF(WEEKDAY(B3631)=7,1,0))))))</f>
        <v>3</v>
      </c>
    </row>
    <row r="3632" spans="2:21" ht="13.95" customHeight="1" x14ac:dyDescent="0.25">
      <c r="B3632" s="784">
        <f t="shared" si="170"/>
        <v>45534</v>
      </c>
      <c r="C3632" s="785">
        <v>4</v>
      </c>
      <c r="D3632" s="786">
        <f>IFERROR((INDEX(METADATA!$T$2:$T$20,MATCH(B3632,METADATA!$S$2:$S$20,0))),0)</f>
        <v>0</v>
      </c>
      <c r="E3632" s="785" t="str">
        <f t="shared" si="168"/>
        <v>HI</v>
      </c>
      <c r="F3632" s="786">
        <f>VLOOKUP(C3632,METADATA!$A$5:$H$29,IF(E3632="HI",2,IF(E3632="LO",6,10))+IF(D3632=1,2,IF(D3632=7,1,(IF(WEEKDAY(B3632)=1,2,IF(WEEKDAY(B3632)=7,1,0))))))</f>
        <v>3</v>
      </c>
      <c r="G3632" s="786">
        <f>VLOOKUP(C3632,METADATA!$J$5:$Q$29,IF(E3632="HI",2,IF(E3632="LO",6,10))+IF(D3632=1,2,IF(D3632=7,1,(IF(WEEKDAY(B3632)=1,2,IF(WEEKDAY(B3632)=7,1,0))))))</f>
        <v>3</v>
      </c>
      <c r="H3632" s="787">
        <v>10333.25</v>
      </c>
      <c r="I3632" s="788">
        <v>8943.5999145507813</v>
      </c>
      <c r="K3632" s="795">
        <v>0</v>
      </c>
      <c r="M3632" s="798">
        <f t="shared" si="169"/>
        <v>13666.16387264739</v>
      </c>
      <c r="N3632" s="303"/>
      <c r="S3632" s="786">
        <v>0</v>
      </c>
      <c r="T3632" s="781">
        <f>VLOOKUP(C3632,METADATA!$J$5:$Q$29,IF(E3632="HI",2,IF(E3632="LO",6,10))+IF(S3632=1,2,IF(D3632=7,1,(IF(WEEKDAY(B3632)=1,2,IF(WEEKDAY(B3632)=7,1,0))))))</f>
        <v>3</v>
      </c>
      <c r="U3632" s="781">
        <f>VLOOKUP(C3632,METADATA!$A$5:$H$29,IF(E3632="HI",2,IF(E3632="LO",6,10))+IF(S3632=1,2,IF(D3632=7,1,(IF(WEEKDAY(B3632)=1,2,IF(WEEKDAY(B3632)=7,1,0))))))</f>
        <v>3</v>
      </c>
    </row>
    <row r="3633" spans="2:21" ht="13.95" customHeight="1" x14ac:dyDescent="0.25">
      <c r="B3633" s="784">
        <f t="shared" si="170"/>
        <v>45534</v>
      </c>
      <c r="C3633" s="785">
        <v>5</v>
      </c>
      <c r="D3633" s="786">
        <f>IFERROR((INDEX(METADATA!$T$2:$T$20,MATCH(B3633,METADATA!$S$2:$S$20,0))),0)</f>
        <v>0</v>
      </c>
      <c r="E3633" s="785" t="str">
        <f t="shared" si="168"/>
        <v>HI</v>
      </c>
      <c r="F3633" s="786">
        <f>VLOOKUP(C3633,METADATA!$A$5:$H$29,IF(E3633="HI",2,IF(E3633="LO",6,10))+IF(D3633=1,2,IF(D3633=7,1,(IF(WEEKDAY(B3633)=1,2,IF(WEEKDAY(B3633)=7,1,0))))))</f>
        <v>3</v>
      </c>
      <c r="G3633" s="786">
        <f>VLOOKUP(C3633,METADATA!$J$5:$Q$29,IF(E3633="HI",2,IF(E3633="LO",6,10))+IF(D3633=1,2,IF(D3633=7,1,(IF(WEEKDAY(B3633)=1,2,IF(WEEKDAY(B3633)=7,1,0))))))</f>
        <v>3</v>
      </c>
      <c r="H3633" s="787">
        <v>11564.25</v>
      </c>
      <c r="I3633" s="788">
        <v>8758.3500366210938</v>
      </c>
      <c r="K3633" s="795">
        <v>870.51250000000005</v>
      </c>
      <c r="M3633" s="798">
        <f t="shared" si="169"/>
        <v>14506.570009015939</v>
      </c>
      <c r="N3633" s="303"/>
      <c r="S3633" s="786">
        <v>0</v>
      </c>
      <c r="T3633" s="781">
        <f>VLOOKUP(C3633,METADATA!$J$5:$Q$29,IF(E3633="HI",2,IF(E3633="LO",6,10))+IF(S3633=1,2,IF(D3633=7,1,(IF(WEEKDAY(B3633)=1,2,IF(WEEKDAY(B3633)=7,1,0))))))</f>
        <v>3</v>
      </c>
      <c r="U3633" s="781">
        <f>VLOOKUP(C3633,METADATA!$A$5:$H$29,IF(E3633="HI",2,IF(E3633="LO",6,10))+IF(S3633=1,2,IF(D3633=7,1,(IF(WEEKDAY(B3633)=1,2,IF(WEEKDAY(B3633)=7,1,0))))))</f>
        <v>3</v>
      </c>
    </row>
    <row r="3634" spans="2:21" ht="13.95" customHeight="1" x14ac:dyDescent="0.25">
      <c r="B3634" s="784">
        <f t="shared" si="170"/>
        <v>45534</v>
      </c>
      <c r="C3634" s="785">
        <v>6</v>
      </c>
      <c r="D3634" s="786">
        <f>IFERROR((INDEX(METADATA!$T$2:$T$20,MATCH(B3634,METADATA!$S$2:$S$20,0))),0)</f>
        <v>0</v>
      </c>
      <c r="E3634" s="785" t="str">
        <f t="shared" si="168"/>
        <v>HI</v>
      </c>
      <c r="F3634" s="786">
        <f>VLOOKUP(C3634,METADATA!$A$5:$H$29,IF(E3634="HI",2,IF(E3634="LO",6,10))+IF(D3634=1,2,IF(D3634=7,1,(IF(WEEKDAY(B3634)=1,2,IF(WEEKDAY(B3634)=7,1,0))))))</f>
        <v>1</v>
      </c>
      <c r="G3634" s="786">
        <f>VLOOKUP(C3634,METADATA!$J$5:$Q$29,IF(E3634="HI",2,IF(E3634="LO",6,10))+IF(D3634=1,2,IF(D3634=7,1,(IF(WEEKDAY(B3634)=1,2,IF(WEEKDAY(B3634)=7,1,0))))))</f>
        <v>1</v>
      </c>
      <c r="H3634" s="787">
        <v>13338.75</v>
      </c>
      <c r="I3634" s="788">
        <v>8788.025146484375</v>
      </c>
      <c r="K3634" s="795">
        <v>865.8125</v>
      </c>
      <c r="M3634" s="798">
        <f t="shared" si="169"/>
        <v>15973.466672508561</v>
      </c>
      <c r="N3634" s="303"/>
      <c r="S3634" s="786">
        <v>0</v>
      </c>
      <c r="T3634" s="781">
        <f>VLOOKUP(C3634,METADATA!$J$5:$Q$29,IF(E3634="HI",2,IF(E3634="LO",6,10))+IF(S3634=1,2,IF(D3634=7,1,(IF(WEEKDAY(B3634)=1,2,IF(WEEKDAY(B3634)=7,1,0))))))</f>
        <v>1</v>
      </c>
      <c r="U3634" s="781">
        <f>VLOOKUP(C3634,METADATA!$A$5:$H$29,IF(E3634="HI",2,IF(E3634="LO",6,10))+IF(S3634=1,2,IF(D3634=7,1,(IF(WEEKDAY(B3634)=1,2,IF(WEEKDAY(B3634)=7,1,0))))))</f>
        <v>1</v>
      </c>
    </row>
    <row r="3635" spans="2:21" ht="13.95" customHeight="1" x14ac:dyDescent="0.25">
      <c r="B3635" s="784">
        <f t="shared" si="170"/>
        <v>45534</v>
      </c>
      <c r="C3635" s="785">
        <v>7</v>
      </c>
      <c r="D3635" s="786">
        <f>IFERROR((INDEX(METADATA!$T$2:$T$20,MATCH(B3635,METADATA!$S$2:$S$20,0))),0)</f>
        <v>0</v>
      </c>
      <c r="E3635" s="785" t="str">
        <f t="shared" si="168"/>
        <v>HI</v>
      </c>
      <c r="F3635" s="786">
        <f>VLOOKUP(C3635,METADATA!$A$5:$H$29,IF(E3635="HI",2,IF(E3635="LO",6,10))+IF(D3635=1,2,IF(D3635=7,1,(IF(WEEKDAY(B3635)=1,2,IF(WEEKDAY(B3635)=7,1,0))))))</f>
        <v>1</v>
      </c>
      <c r="G3635" s="786">
        <f>VLOOKUP(C3635,METADATA!$J$5:$Q$29,IF(E3635="HI",2,IF(E3635="LO",6,10))+IF(D3635=1,2,IF(D3635=7,1,(IF(WEEKDAY(B3635)=1,2,IF(WEEKDAY(B3635)=7,1,0))))))</f>
        <v>1</v>
      </c>
      <c r="H3635" s="787">
        <v>14539.75</v>
      </c>
      <c r="I3635" s="788">
        <v>8762.4249267578125</v>
      </c>
      <c r="K3635" s="795">
        <v>834.63750000000005</v>
      </c>
      <c r="M3635" s="798">
        <f t="shared" si="169"/>
        <v>16975.995424703866</v>
      </c>
      <c r="N3635" s="303"/>
      <c r="S3635" s="786">
        <v>0</v>
      </c>
      <c r="T3635" s="781">
        <f>VLOOKUP(C3635,METADATA!$J$5:$Q$29,IF(E3635="HI",2,IF(E3635="LO",6,10))+IF(S3635=1,2,IF(D3635=7,1,(IF(WEEKDAY(B3635)=1,2,IF(WEEKDAY(B3635)=7,1,0))))))</f>
        <v>1</v>
      </c>
      <c r="U3635" s="781">
        <f>VLOOKUP(C3635,METADATA!$A$5:$H$29,IF(E3635="HI",2,IF(E3635="LO",6,10))+IF(S3635=1,2,IF(D3635=7,1,(IF(WEEKDAY(B3635)=1,2,IF(WEEKDAY(B3635)=7,1,0))))))</f>
        <v>1</v>
      </c>
    </row>
    <row r="3636" spans="2:21" ht="13.95" customHeight="1" x14ac:dyDescent="0.25">
      <c r="B3636" s="784">
        <f t="shared" si="170"/>
        <v>45534</v>
      </c>
      <c r="C3636" s="785">
        <v>8</v>
      </c>
      <c r="D3636" s="786">
        <f>IFERROR((INDEX(METADATA!$T$2:$T$20,MATCH(B3636,METADATA!$S$2:$S$20,0))),0)</f>
        <v>0</v>
      </c>
      <c r="E3636" s="785" t="str">
        <f t="shared" si="168"/>
        <v>HI</v>
      </c>
      <c r="F3636" s="786">
        <f>VLOOKUP(C3636,METADATA!$A$5:$H$29,IF(E3636="HI",2,IF(E3636="LO",6,10))+IF(D3636=1,2,IF(D3636=7,1,(IF(WEEKDAY(B3636)=1,2,IF(WEEKDAY(B3636)=7,1,0))))))</f>
        <v>2</v>
      </c>
      <c r="G3636" s="786">
        <f>VLOOKUP(C3636,METADATA!$J$5:$Q$29,IF(E3636="HI",2,IF(E3636="LO",6,10))+IF(D3636=1,2,IF(D3636=7,1,(IF(WEEKDAY(B3636)=1,2,IF(WEEKDAY(B3636)=7,1,0))))))</f>
        <v>1</v>
      </c>
      <c r="H3636" s="787">
        <v>15664.75</v>
      </c>
      <c r="I3636" s="788">
        <v>8895.1248779296875</v>
      </c>
      <c r="K3636" s="795">
        <v>847.33749999999998</v>
      </c>
      <c r="M3636" s="798">
        <f t="shared" si="169"/>
        <v>18014.095568650224</v>
      </c>
      <c r="N3636" s="303"/>
      <c r="S3636" s="786">
        <v>0</v>
      </c>
      <c r="T3636" s="781">
        <f>VLOOKUP(C3636,METADATA!$J$5:$Q$29,IF(E3636="HI",2,IF(E3636="LO",6,10))+IF(S3636=1,2,IF(D3636=7,1,(IF(WEEKDAY(B3636)=1,2,IF(WEEKDAY(B3636)=7,1,0))))))</f>
        <v>1</v>
      </c>
      <c r="U3636" s="781">
        <f>VLOOKUP(C3636,METADATA!$A$5:$H$29,IF(E3636="HI",2,IF(E3636="LO",6,10))+IF(S3636=1,2,IF(D3636=7,1,(IF(WEEKDAY(B3636)=1,2,IF(WEEKDAY(B3636)=7,1,0))))))</f>
        <v>2</v>
      </c>
    </row>
    <row r="3637" spans="2:21" ht="13.95" customHeight="1" x14ac:dyDescent="0.25">
      <c r="B3637" s="784">
        <f t="shared" si="170"/>
        <v>45534</v>
      </c>
      <c r="C3637" s="785">
        <v>9</v>
      </c>
      <c r="D3637" s="786">
        <f>IFERROR((INDEX(METADATA!$T$2:$T$20,MATCH(B3637,METADATA!$S$2:$S$20,0))),0)</f>
        <v>0</v>
      </c>
      <c r="E3637" s="785" t="str">
        <f t="shared" si="168"/>
        <v>HI</v>
      </c>
      <c r="F3637" s="786">
        <f>VLOOKUP(C3637,METADATA!$A$5:$H$29,IF(E3637="HI",2,IF(E3637="LO",6,10))+IF(D3637=1,2,IF(D3637=7,1,(IF(WEEKDAY(B3637)=1,2,IF(WEEKDAY(B3637)=7,1,0))))))</f>
        <v>2</v>
      </c>
      <c r="G3637" s="786">
        <f>VLOOKUP(C3637,METADATA!$J$5:$Q$29,IF(E3637="HI",2,IF(E3637="LO",6,10))+IF(D3637=1,2,IF(D3637=7,1,(IF(WEEKDAY(B3637)=1,2,IF(WEEKDAY(B3637)=7,1,0))))))</f>
        <v>2</v>
      </c>
      <c r="H3637" s="787">
        <v>16154.5</v>
      </c>
      <c r="I3637" s="788">
        <v>9207.1248168945313</v>
      </c>
      <c r="K3637" s="795">
        <v>851.61249999999995</v>
      </c>
      <c r="M3637" s="798">
        <f t="shared" si="169"/>
        <v>18594.058665172462</v>
      </c>
      <c r="N3637" s="303"/>
      <c r="S3637" s="786">
        <v>0</v>
      </c>
      <c r="T3637" s="781">
        <f>VLOOKUP(C3637,METADATA!$J$5:$Q$29,IF(E3637="HI",2,IF(E3637="LO",6,10))+IF(S3637=1,2,IF(D3637=7,1,(IF(WEEKDAY(B3637)=1,2,IF(WEEKDAY(B3637)=7,1,0))))))</f>
        <v>2</v>
      </c>
      <c r="U3637" s="781">
        <f>VLOOKUP(C3637,METADATA!$A$5:$H$29,IF(E3637="HI",2,IF(E3637="LO",6,10))+IF(S3637=1,2,IF(D3637=7,1,(IF(WEEKDAY(B3637)=1,2,IF(WEEKDAY(B3637)=7,1,0))))))</f>
        <v>2</v>
      </c>
    </row>
    <row r="3638" spans="2:21" ht="13.95" customHeight="1" x14ac:dyDescent="0.25">
      <c r="B3638" s="784">
        <f t="shared" si="170"/>
        <v>45534</v>
      </c>
      <c r="C3638" s="785">
        <v>10</v>
      </c>
      <c r="D3638" s="786">
        <f>IFERROR((INDEX(METADATA!$T$2:$T$20,MATCH(B3638,METADATA!$S$2:$S$20,0))),0)</f>
        <v>0</v>
      </c>
      <c r="E3638" s="785" t="str">
        <f t="shared" si="168"/>
        <v>HI</v>
      </c>
      <c r="F3638" s="786">
        <f>VLOOKUP(C3638,METADATA!$A$5:$H$29,IF(E3638="HI",2,IF(E3638="LO",6,10))+IF(D3638=1,2,IF(D3638=7,1,(IF(WEEKDAY(B3638)=1,2,IF(WEEKDAY(B3638)=7,1,0))))))</f>
        <v>2</v>
      </c>
      <c r="G3638" s="786">
        <f>VLOOKUP(C3638,METADATA!$J$5:$Q$29,IF(E3638="HI",2,IF(E3638="LO",6,10))+IF(D3638=1,2,IF(D3638=7,1,(IF(WEEKDAY(B3638)=1,2,IF(WEEKDAY(B3638)=7,1,0))))))</f>
        <v>2</v>
      </c>
      <c r="H3638" s="787">
        <v>15846</v>
      </c>
      <c r="I3638" s="788">
        <v>9629.324951171875</v>
      </c>
      <c r="K3638" s="795">
        <v>856.5</v>
      </c>
      <c r="M3638" s="798">
        <f t="shared" si="169"/>
        <v>18542.37350004743</v>
      </c>
      <c r="N3638" s="303"/>
      <c r="S3638" s="786">
        <v>0</v>
      </c>
      <c r="T3638" s="781">
        <f>VLOOKUP(C3638,METADATA!$J$5:$Q$29,IF(E3638="HI",2,IF(E3638="LO",6,10))+IF(S3638=1,2,IF(D3638=7,1,(IF(WEEKDAY(B3638)=1,2,IF(WEEKDAY(B3638)=7,1,0))))))</f>
        <v>2</v>
      </c>
      <c r="U3638" s="781">
        <f>VLOOKUP(C3638,METADATA!$A$5:$H$29,IF(E3638="HI",2,IF(E3638="LO",6,10))+IF(S3638=1,2,IF(D3638=7,1,(IF(WEEKDAY(B3638)=1,2,IF(WEEKDAY(B3638)=7,1,0))))))</f>
        <v>2</v>
      </c>
    </row>
    <row r="3639" spans="2:21" ht="13.95" customHeight="1" x14ac:dyDescent="0.25">
      <c r="B3639" s="784">
        <f t="shared" si="170"/>
        <v>45534</v>
      </c>
      <c r="C3639" s="785">
        <v>11</v>
      </c>
      <c r="D3639" s="786">
        <f>IFERROR((INDEX(METADATA!$T$2:$T$20,MATCH(B3639,METADATA!$S$2:$S$20,0))),0)</f>
        <v>0</v>
      </c>
      <c r="E3639" s="785" t="str">
        <f t="shared" si="168"/>
        <v>HI</v>
      </c>
      <c r="F3639" s="786">
        <f>VLOOKUP(C3639,METADATA!$A$5:$H$29,IF(E3639="HI",2,IF(E3639="LO",6,10))+IF(D3639=1,2,IF(D3639=7,1,(IF(WEEKDAY(B3639)=1,2,IF(WEEKDAY(B3639)=7,1,0))))))</f>
        <v>2</v>
      </c>
      <c r="G3639" s="786">
        <f>VLOOKUP(C3639,METADATA!$J$5:$Q$29,IF(E3639="HI",2,IF(E3639="LO",6,10))+IF(D3639=1,2,IF(D3639=7,1,(IF(WEEKDAY(B3639)=1,2,IF(WEEKDAY(B3639)=7,1,0))))))</f>
        <v>2</v>
      </c>
      <c r="H3639" s="787">
        <v>16202.75</v>
      </c>
      <c r="I3639" s="788">
        <v>10033.975036621094</v>
      </c>
      <c r="K3639" s="795">
        <v>824.32500000000005</v>
      </c>
      <c r="M3639" s="798">
        <f t="shared" si="169"/>
        <v>19058.062928798281</v>
      </c>
      <c r="N3639" s="303"/>
      <c r="S3639" s="786">
        <v>0</v>
      </c>
      <c r="T3639" s="781">
        <f>VLOOKUP(C3639,METADATA!$J$5:$Q$29,IF(E3639="HI",2,IF(E3639="LO",6,10))+IF(S3639=1,2,IF(D3639=7,1,(IF(WEEKDAY(B3639)=1,2,IF(WEEKDAY(B3639)=7,1,0))))))</f>
        <v>2</v>
      </c>
      <c r="U3639" s="781">
        <f>VLOOKUP(C3639,METADATA!$A$5:$H$29,IF(E3639="HI",2,IF(E3639="LO",6,10))+IF(S3639=1,2,IF(D3639=7,1,(IF(WEEKDAY(B3639)=1,2,IF(WEEKDAY(B3639)=7,1,0))))))</f>
        <v>2</v>
      </c>
    </row>
    <row r="3640" spans="2:21" ht="13.95" customHeight="1" x14ac:dyDescent="0.25">
      <c r="B3640" s="784">
        <f t="shared" si="170"/>
        <v>45534</v>
      </c>
      <c r="C3640" s="785">
        <v>12</v>
      </c>
      <c r="D3640" s="786">
        <f>IFERROR((INDEX(METADATA!$T$2:$T$20,MATCH(B3640,METADATA!$S$2:$S$20,0))),0)</f>
        <v>0</v>
      </c>
      <c r="E3640" s="785" t="str">
        <f t="shared" si="168"/>
        <v>HI</v>
      </c>
      <c r="F3640" s="786">
        <f>VLOOKUP(C3640,METADATA!$A$5:$H$29,IF(E3640="HI",2,IF(E3640="LO",6,10))+IF(D3640=1,2,IF(D3640=7,1,(IF(WEEKDAY(B3640)=1,2,IF(WEEKDAY(B3640)=7,1,0))))))</f>
        <v>2</v>
      </c>
      <c r="G3640" s="786">
        <f>VLOOKUP(C3640,METADATA!$J$5:$Q$29,IF(E3640="HI",2,IF(E3640="LO",6,10))+IF(D3640=1,2,IF(D3640=7,1,(IF(WEEKDAY(B3640)=1,2,IF(WEEKDAY(B3640)=7,1,0))))))</f>
        <v>2</v>
      </c>
      <c r="H3640" s="787">
        <v>16309</v>
      </c>
      <c r="I3640" s="788">
        <v>9091.099853515625</v>
      </c>
      <c r="K3640" s="795">
        <v>882.73749999999995</v>
      </c>
      <c r="M3640" s="798">
        <f t="shared" si="169"/>
        <v>18671.678487661247</v>
      </c>
      <c r="N3640" s="303"/>
      <c r="S3640" s="786">
        <v>0</v>
      </c>
      <c r="T3640" s="781">
        <f>VLOOKUP(C3640,METADATA!$J$5:$Q$29,IF(E3640="HI",2,IF(E3640="LO",6,10))+IF(S3640=1,2,IF(D3640=7,1,(IF(WEEKDAY(B3640)=1,2,IF(WEEKDAY(B3640)=7,1,0))))))</f>
        <v>2</v>
      </c>
      <c r="U3640" s="781">
        <f>VLOOKUP(C3640,METADATA!$A$5:$H$29,IF(E3640="HI",2,IF(E3640="LO",6,10))+IF(S3640=1,2,IF(D3640=7,1,(IF(WEEKDAY(B3640)=1,2,IF(WEEKDAY(B3640)=7,1,0))))))</f>
        <v>2</v>
      </c>
    </row>
    <row r="3641" spans="2:21" ht="13.95" customHeight="1" x14ac:dyDescent="0.25">
      <c r="B3641" s="784">
        <f t="shared" si="170"/>
        <v>45534</v>
      </c>
      <c r="C3641" s="785">
        <v>13</v>
      </c>
      <c r="D3641" s="786">
        <f>IFERROR((INDEX(METADATA!$T$2:$T$20,MATCH(B3641,METADATA!$S$2:$S$20,0))),0)</f>
        <v>0</v>
      </c>
      <c r="E3641" s="785" t="str">
        <f t="shared" si="168"/>
        <v>HI</v>
      </c>
      <c r="F3641" s="786">
        <f>VLOOKUP(C3641,METADATA!$A$5:$H$29,IF(E3641="HI",2,IF(E3641="LO",6,10))+IF(D3641=1,2,IF(D3641=7,1,(IF(WEEKDAY(B3641)=1,2,IF(WEEKDAY(B3641)=7,1,0))))))</f>
        <v>2</v>
      </c>
      <c r="G3641" s="786">
        <f>VLOOKUP(C3641,METADATA!$J$5:$Q$29,IF(E3641="HI",2,IF(E3641="LO",6,10))+IF(D3641=1,2,IF(D3641=7,1,(IF(WEEKDAY(B3641)=1,2,IF(WEEKDAY(B3641)=7,1,0))))))</f>
        <v>2</v>
      </c>
      <c r="H3641" s="787">
        <v>15729.25</v>
      </c>
      <c r="I3641" s="788">
        <v>6578.1150207519531</v>
      </c>
      <c r="K3641" s="795">
        <v>909.3125</v>
      </c>
      <c r="M3641" s="798">
        <f t="shared" si="169"/>
        <v>17049.366638932443</v>
      </c>
      <c r="N3641" s="303"/>
      <c r="S3641" s="786">
        <v>0</v>
      </c>
      <c r="T3641" s="781">
        <f>VLOOKUP(C3641,METADATA!$J$5:$Q$29,IF(E3641="HI",2,IF(E3641="LO",6,10))+IF(S3641=1,2,IF(D3641=7,1,(IF(WEEKDAY(B3641)=1,2,IF(WEEKDAY(B3641)=7,1,0))))))</f>
        <v>2</v>
      </c>
      <c r="U3641" s="781">
        <f>VLOOKUP(C3641,METADATA!$A$5:$H$29,IF(E3641="HI",2,IF(E3641="LO",6,10))+IF(S3641=1,2,IF(D3641=7,1,(IF(WEEKDAY(B3641)=1,2,IF(WEEKDAY(B3641)=7,1,0))))))</f>
        <v>2</v>
      </c>
    </row>
    <row r="3642" spans="2:21" ht="13.95" customHeight="1" x14ac:dyDescent="0.25">
      <c r="B3642" s="784">
        <f t="shared" si="170"/>
        <v>45534</v>
      </c>
      <c r="C3642" s="785">
        <v>14</v>
      </c>
      <c r="D3642" s="786">
        <f>IFERROR((INDEX(METADATA!$T$2:$T$20,MATCH(B3642,METADATA!$S$2:$S$20,0))),0)</f>
        <v>0</v>
      </c>
      <c r="E3642" s="785" t="str">
        <f t="shared" si="168"/>
        <v>HI</v>
      </c>
      <c r="F3642" s="786">
        <f>VLOOKUP(C3642,METADATA!$A$5:$H$29,IF(E3642="HI",2,IF(E3642="LO",6,10))+IF(D3642=1,2,IF(D3642=7,1,(IF(WEEKDAY(B3642)=1,2,IF(WEEKDAY(B3642)=7,1,0))))))</f>
        <v>2</v>
      </c>
      <c r="G3642" s="786">
        <f>VLOOKUP(C3642,METADATA!$J$5:$Q$29,IF(E3642="HI",2,IF(E3642="LO",6,10))+IF(D3642=1,2,IF(D3642=7,1,(IF(WEEKDAY(B3642)=1,2,IF(WEEKDAY(B3642)=7,1,0))))))</f>
        <v>2</v>
      </c>
      <c r="H3642" s="787">
        <v>15807.25</v>
      </c>
      <c r="I3642" s="788">
        <v>6575.507568359375</v>
      </c>
      <c r="K3642" s="795">
        <v>905.6</v>
      </c>
      <c r="M3642" s="798">
        <f t="shared" si="169"/>
        <v>17120.351992411004</v>
      </c>
      <c r="N3642" s="303"/>
      <c r="S3642" s="786">
        <v>0</v>
      </c>
      <c r="T3642" s="781">
        <f>VLOOKUP(C3642,METADATA!$J$5:$Q$29,IF(E3642="HI",2,IF(E3642="LO",6,10))+IF(S3642=1,2,IF(D3642=7,1,(IF(WEEKDAY(B3642)=1,2,IF(WEEKDAY(B3642)=7,1,0))))))</f>
        <v>2</v>
      </c>
      <c r="U3642" s="781">
        <f>VLOOKUP(C3642,METADATA!$A$5:$H$29,IF(E3642="HI",2,IF(E3642="LO",6,10))+IF(S3642=1,2,IF(D3642=7,1,(IF(WEEKDAY(B3642)=1,2,IF(WEEKDAY(B3642)=7,1,0))))))</f>
        <v>2</v>
      </c>
    </row>
    <row r="3643" spans="2:21" ht="13.95" customHeight="1" x14ac:dyDescent="0.25">
      <c r="B3643" s="784">
        <f t="shared" si="170"/>
        <v>45534</v>
      </c>
      <c r="C3643" s="785">
        <v>15</v>
      </c>
      <c r="D3643" s="786">
        <f>IFERROR((INDEX(METADATA!$T$2:$T$20,MATCH(B3643,METADATA!$S$2:$S$20,0))),0)</f>
        <v>0</v>
      </c>
      <c r="E3643" s="785" t="str">
        <f t="shared" si="168"/>
        <v>HI</v>
      </c>
      <c r="F3643" s="786">
        <f>VLOOKUP(C3643,METADATA!$A$5:$H$29,IF(E3643="HI",2,IF(E3643="LO",6,10))+IF(D3643=1,2,IF(D3643=7,1,(IF(WEEKDAY(B3643)=1,2,IF(WEEKDAY(B3643)=7,1,0))))))</f>
        <v>2</v>
      </c>
      <c r="G3643" s="786">
        <f>VLOOKUP(C3643,METADATA!$J$5:$Q$29,IF(E3643="HI",2,IF(E3643="LO",6,10))+IF(D3643=1,2,IF(D3643=7,1,(IF(WEEKDAY(B3643)=1,2,IF(WEEKDAY(B3643)=7,1,0))))))</f>
        <v>2</v>
      </c>
      <c r="H3643" s="787">
        <v>15170.75</v>
      </c>
      <c r="I3643" s="788">
        <v>8540.4723815917969</v>
      </c>
      <c r="K3643" s="795">
        <v>913.98749999999995</v>
      </c>
      <c r="M3643" s="798">
        <f t="shared" si="169"/>
        <v>17409.518203075932</v>
      </c>
      <c r="N3643" s="303"/>
      <c r="S3643" s="786">
        <v>0</v>
      </c>
      <c r="T3643" s="781">
        <f>VLOOKUP(C3643,METADATA!$J$5:$Q$29,IF(E3643="HI",2,IF(E3643="LO",6,10))+IF(S3643=1,2,IF(D3643=7,1,(IF(WEEKDAY(B3643)=1,2,IF(WEEKDAY(B3643)=7,1,0))))))</f>
        <v>2</v>
      </c>
      <c r="U3643" s="781">
        <f>VLOOKUP(C3643,METADATA!$A$5:$H$29,IF(E3643="HI",2,IF(E3643="LO",6,10))+IF(S3643=1,2,IF(D3643=7,1,(IF(WEEKDAY(B3643)=1,2,IF(WEEKDAY(B3643)=7,1,0))))))</f>
        <v>2</v>
      </c>
    </row>
    <row r="3644" spans="2:21" ht="13.95" customHeight="1" x14ac:dyDescent="0.25">
      <c r="B3644" s="784">
        <f t="shared" si="170"/>
        <v>45534</v>
      </c>
      <c r="C3644" s="785">
        <v>16</v>
      </c>
      <c r="D3644" s="786">
        <f>IFERROR((INDEX(METADATA!$T$2:$T$20,MATCH(B3644,METADATA!$S$2:$S$20,0))),0)</f>
        <v>0</v>
      </c>
      <c r="E3644" s="785" t="str">
        <f t="shared" si="168"/>
        <v>HI</v>
      </c>
      <c r="F3644" s="786">
        <f>VLOOKUP(C3644,METADATA!$A$5:$H$29,IF(E3644="HI",2,IF(E3644="LO",6,10))+IF(D3644=1,2,IF(D3644=7,1,(IF(WEEKDAY(B3644)=1,2,IF(WEEKDAY(B3644)=7,1,0))))))</f>
        <v>2</v>
      </c>
      <c r="G3644" s="786">
        <f>VLOOKUP(C3644,METADATA!$J$5:$Q$29,IF(E3644="HI",2,IF(E3644="LO",6,10))+IF(D3644=1,2,IF(D3644=7,1,(IF(WEEKDAY(B3644)=1,2,IF(WEEKDAY(B3644)=7,1,0))))))</f>
        <v>2</v>
      </c>
      <c r="H3644" s="787">
        <v>14638.5</v>
      </c>
      <c r="I3644" s="788">
        <v>6129.550048828125</v>
      </c>
      <c r="K3644" s="795">
        <v>902.26250000000005</v>
      </c>
      <c r="M3644" s="798">
        <f t="shared" si="169"/>
        <v>15870.005231602441</v>
      </c>
      <c r="N3644" s="303"/>
      <c r="S3644" s="786">
        <v>0</v>
      </c>
      <c r="T3644" s="781">
        <f>VLOOKUP(C3644,METADATA!$J$5:$Q$29,IF(E3644="HI",2,IF(E3644="LO",6,10))+IF(S3644=1,2,IF(D3644=7,1,(IF(WEEKDAY(B3644)=1,2,IF(WEEKDAY(B3644)=7,1,0))))))</f>
        <v>2</v>
      </c>
      <c r="U3644" s="781">
        <f>VLOOKUP(C3644,METADATA!$A$5:$H$29,IF(E3644="HI",2,IF(E3644="LO",6,10))+IF(S3644=1,2,IF(D3644=7,1,(IF(WEEKDAY(B3644)=1,2,IF(WEEKDAY(B3644)=7,1,0))))))</f>
        <v>2</v>
      </c>
    </row>
    <row r="3645" spans="2:21" ht="13.95" customHeight="1" x14ac:dyDescent="0.25">
      <c r="B3645" s="784">
        <f t="shared" si="170"/>
        <v>45534</v>
      </c>
      <c r="C3645" s="785">
        <v>17</v>
      </c>
      <c r="D3645" s="786">
        <f>IFERROR((INDEX(METADATA!$T$2:$T$20,MATCH(B3645,METADATA!$S$2:$S$20,0))),0)</f>
        <v>0</v>
      </c>
      <c r="E3645" s="785" t="str">
        <f t="shared" si="168"/>
        <v>HI</v>
      </c>
      <c r="F3645" s="786">
        <f>VLOOKUP(C3645,METADATA!$A$5:$H$29,IF(E3645="HI",2,IF(E3645="LO",6,10))+IF(D3645=1,2,IF(D3645=7,1,(IF(WEEKDAY(B3645)=1,2,IF(WEEKDAY(B3645)=7,1,0))))))</f>
        <v>1</v>
      </c>
      <c r="G3645" s="786">
        <f>VLOOKUP(C3645,METADATA!$J$5:$Q$29,IF(E3645="HI",2,IF(E3645="LO",6,10))+IF(D3645=1,2,IF(D3645=7,1,(IF(WEEKDAY(B3645)=1,2,IF(WEEKDAY(B3645)=7,1,0))))))</f>
        <v>1</v>
      </c>
      <c r="H3645" s="787">
        <v>13913.75</v>
      </c>
      <c r="I3645" s="788">
        <v>6363.9376831054688</v>
      </c>
      <c r="K3645" s="795">
        <v>933.76250000000005</v>
      </c>
      <c r="M3645" s="798">
        <f t="shared" si="169"/>
        <v>15300.069996472232</v>
      </c>
      <c r="N3645" s="303"/>
      <c r="S3645" s="786">
        <v>0</v>
      </c>
      <c r="T3645" s="781">
        <f>VLOOKUP(C3645,METADATA!$J$5:$Q$29,IF(E3645="HI",2,IF(E3645="LO",6,10))+IF(S3645=1,2,IF(D3645=7,1,(IF(WEEKDAY(B3645)=1,2,IF(WEEKDAY(B3645)=7,1,0))))))</f>
        <v>1</v>
      </c>
      <c r="U3645" s="781">
        <f>VLOOKUP(C3645,METADATA!$A$5:$H$29,IF(E3645="HI",2,IF(E3645="LO",6,10))+IF(S3645=1,2,IF(D3645=7,1,(IF(WEEKDAY(B3645)=1,2,IF(WEEKDAY(B3645)=7,1,0))))))</f>
        <v>1</v>
      </c>
    </row>
    <row r="3646" spans="2:21" ht="13.95" customHeight="1" x14ac:dyDescent="0.25">
      <c r="B3646" s="784">
        <f t="shared" si="170"/>
        <v>45534</v>
      </c>
      <c r="C3646" s="785">
        <v>18</v>
      </c>
      <c r="D3646" s="786">
        <f>IFERROR((INDEX(METADATA!$T$2:$T$20,MATCH(B3646,METADATA!$S$2:$S$20,0))),0)</f>
        <v>0</v>
      </c>
      <c r="E3646" s="785" t="str">
        <f t="shared" si="168"/>
        <v>HI</v>
      </c>
      <c r="F3646" s="786">
        <f>VLOOKUP(C3646,METADATA!$A$5:$H$29,IF(E3646="HI",2,IF(E3646="LO",6,10))+IF(D3646=1,2,IF(D3646=7,1,(IF(WEEKDAY(B3646)=1,2,IF(WEEKDAY(B3646)=7,1,0))))))</f>
        <v>1</v>
      </c>
      <c r="G3646" s="786">
        <f>VLOOKUP(C3646,METADATA!$J$5:$Q$29,IF(E3646="HI",2,IF(E3646="LO",6,10))+IF(D3646=1,2,IF(D3646=7,1,(IF(WEEKDAY(B3646)=1,2,IF(WEEKDAY(B3646)=7,1,0))))))</f>
        <v>1</v>
      </c>
      <c r="H3646" s="787">
        <v>13413.75</v>
      </c>
      <c r="I3646" s="788">
        <v>7488.2525329589844</v>
      </c>
      <c r="K3646" s="795">
        <v>0</v>
      </c>
      <c r="M3646" s="798">
        <f t="shared" si="169"/>
        <v>15362.376608450486</v>
      </c>
      <c r="N3646" s="303"/>
      <c r="S3646" s="786">
        <v>0</v>
      </c>
      <c r="T3646" s="781">
        <f>VLOOKUP(C3646,METADATA!$J$5:$Q$29,IF(E3646="HI",2,IF(E3646="LO",6,10))+IF(S3646=1,2,IF(D3646=7,1,(IF(WEEKDAY(B3646)=1,2,IF(WEEKDAY(B3646)=7,1,0))))))</f>
        <v>1</v>
      </c>
      <c r="U3646" s="781">
        <f>VLOOKUP(C3646,METADATA!$A$5:$H$29,IF(E3646="HI",2,IF(E3646="LO",6,10))+IF(S3646=1,2,IF(D3646=7,1,(IF(WEEKDAY(B3646)=1,2,IF(WEEKDAY(B3646)=7,1,0))))))</f>
        <v>1</v>
      </c>
    </row>
    <row r="3647" spans="2:21" ht="13.95" customHeight="1" x14ac:dyDescent="0.25">
      <c r="B3647" s="784">
        <f t="shared" si="170"/>
        <v>45534</v>
      </c>
      <c r="C3647" s="785">
        <v>19</v>
      </c>
      <c r="D3647" s="786">
        <f>IFERROR((INDEX(METADATA!$T$2:$T$20,MATCH(B3647,METADATA!$S$2:$S$20,0))),0)</f>
        <v>0</v>
      </c>
      <c r="E3647" s="785" t="str">
        <f t="shared" si="168"/>
        <v>HI</v>
      </c>
      <c r="F3647" s="786">
        <f>VLOOKUP(C3647,METADATA!$A$5:$H$29,IF(E3647="HI",2,IF(E3647="LO",6,10))+IF(D3647=1,2,IF(D3647=7,1,(IF(WEEKDAY(B3647)=1,2,IF(WEEKDAY(B3647)=7,1,0))))))</f>
        <v>1</v>
      </c>
      <c r="G3647" s="786">
        <f>VLOOKUP(C3647,METADATA!$J$5:$Q$29,IF(E3647="HI",2,IF(E3647="LO",6,10))+IF(D3647=1,2,IF(D3647=7,1,(IF(WEEKDAY(B3647)=1,2,IF(WEEKDAY(B3647)=7,1,0))))))</f>
        <v>2</v>
      </c>
      <c r="H3647" s="787">
        <v>13413.75</v>
      </c>
      <c r="I3647" s="788">
        <v>8204.9500427246094</v>
      </c>
      <c r="K3647" s="795">
        <v>0</v>
      </c>
      <c r="M3647" s="798">
        <f t="shared" si="169"/>
        <v>15724.18183137382</v>
      </c>
      <c r="N3647" s="303"/>
      <c r="S3647" s="786">
        <v>0</v>
      </c>
      <c r="T3647" s="781">
        <f>VLOOKUP(C3647,METADATA!$J$5:$Q$29,IF(E3647="HI",2,IF(E3647="LO",6,10))+IF(S3647=1,2,IF(D3647=7,1,(IF(WEEKDAY(B3647)=1,2,IF(WEEKDAY(B3647)=7,1,0))))))</f>
        <v>2</v>
      </c>
      <c r="U3647" s="781">
        <f>VLOOKUP(C3647,METADATA!$A$5:$H$29,IF(E3647="HI",2,IF(E3647="LO",6,10))+IF(S3647=1,2,IF(D3647=7,1,(IF(WEEKDAY(B3647)=1,2,IF(WEEKDAY(B3647)=7,1,0))))))</f>
        <v>1</v>
      </c>
    </row>
    <row r="3648" spans="2:21" ht="13.95" customHeight="1" x14ac:dyDescent="0.25">
      <c r="B3648" s="784">
        <f t="shared" si="170"/>
        <v>45534</v>
      </c>
      <c r="C3648" s="785">
        <v>20</v>
      </c>
      <c r="D3648" s="786">
        <f>IFERROR((INDEX(METADATA!$T$2:$T$20,MATCH(B3648,METADATA!$S$2:$S$20,0))),0)</f>
        <v>0</v>
      </c>
      <c r="E3648" s="785" t="str">
        <f t="shared" si="168"/>
        <v>HI</v>
      </c>
      <c r="F3648" s="786">
        <f>VLOOKUP(C3648,METADATA!$A$5:$H$29,IF(E3648="HI",2,IF(E3648="LO",6,10))+IF(D3648=1,2,IF(D3648=7,1,(IF(WEEKDAY(B3648)=1,2,IF(WEEKDAY(B3648)=7,1,0))))))</f>
        <v>2</v>
      </c>
      <c r="G3648" s="786">
        <f>VLOOKUP(C3648,METADATA!$J$5:$Q$29,IF(E3648="HI",2,IF(E3648="LO",6,10))+IF(D3648=1,2,IF(D3648=7,1,(IF(WEEKDAY(B3648)=1,2,IF(WEEKDAY(B3648)=7,1,0))))))</f>
        <v>2</v>
      </c>
      <c r="H3648" s="787">
        <v>13702.75</v>
      </c>
      <c r="I3648" s="788">
        <v>8954.0250854492188</v>
      </c>
      <c r="K3648" s="795">
        <v>0</v>
      </c>
      <c r="M3648" s="798">
        <f t="shared" si="169"/>
        <v>16368.870541163</v>
      </c>
      <c r="N3648" s="303"/>
      <c r="S3648" s="786">
        <v>0</v>
      </c>
      <c r="T3648" s="781">
        <f>VLOOKUP(C3648,METADATA!$J$5:$Q$29,IF(E3648="HI",2,IF(E3648="LO",6,10))+IF(S3648=1,2,IF(D3648=7,1,(IF(WEEKDAY(B3648)=1,2,IF(WEEKDAY(B3648)=7,1,0))))))</f>
        <v>2</v>
      </c>
      <c r="U3648" s="781">
        <f>VLOOKUP(C3648,METADATA!$A$5:$H$29,IF(E3648="HI",2,IF(E3648="LO",6,10))+IF(S3648=1,2,IF(D3648=7,1,(IF(WEEKDAY(B3648)=1,2,IF(WEEKDAY(B3648)=7,1,0))))))</f>
        <v>2</v>
      </c>
    </row>
    <row r="3649" spans="2:21" ht="13.95" customHeight="1" x14ac:dyDescent="0.25">
      <c r="B3649" s="784">
        <f t="shared" si="170"/>
        <v>45534</v>
      </c>
      <c r="C3649" s="785">
        <v>21</v>
      </c>
      <c r="D3649" s="786">
        <f>IFERROR((INDEX(METADATA!$T$2:$T$20,MATCH(B3649,METADATA!$S$2:$S$20,0))),0)</f>
        <v>0</v>
      </c>
      <c r="E3649" s="785" t="str">
        <f t="shared" si="168"/>
        <v>HI</v>
      </c>
      <c r="F3649" s="786">
        <f>VLOOKUP(C3649,METADATA!$A$5:$H$29,IF(E3649="HI",2,IF(E3649="LO",6,10))+IF(D3649=1,2,IF(D3649=7,1,(IF(WEEKDAY(B3649)=1,2,IF(WEEKDAY(B3649)=7,1,0))))))</f>
        <v>2</v>
      </c>
      <c r="G3649" s="786">
        <f>VLOOKUP(C3649,METADATA!$J$5:$Q$29,IF(E3649="HI",2,IF(E3649="LO",6,10))+IF(D3649=1,2,IF(D3649=7,1,(IF(WEEKDAY(B3649)=1,2,IF(WEEKDAY(B3649)=7,1,0))))))</f>
        <v>2</v>
      </c>
      <c r="H3649" s="787">
        <v>12697.5</v>
      </c>
      <c r="I3649" s="788">
        <v>9319.6002197265625</v>
      </c>
      <c r="K3649" s="795">
        <v>0</v>
      </c>
      <c r="M3649" s="798">
        <f t="shared" si="169"/>
        <v>15750.601718840058</v>
      </c>
      <c r="N3649" s="303"/>
      <c r="S3649" s="786">
        <v>0</v>
      </c>
      <c r="T3649" s="781">
        <f>VLOOKUP(C3649,METADATA!$J$5:$Q$29,IF(E3649="HI",2,IF(E3649="LO",6,10))+IF(S3649=1,2,IF(D3649=7,1,(IF(WEEKDAY(B3649)=1,2,IF(WEEKDAY(B3649)=7,1,0))))))</f>
        <v>2</v>
      </c>
      <c r="U3649" s="781">
        <f>VLOOKUP(C3649,METADATA!$A$5:$H$29,IF(E3649="HI",2,IF(E3649="LO",6,10))+IF(S3649=1,2,IF(D3649=7,1,(IF(WEEKDAY(B3649)=1,2,IF(WEEKDAY(B3649)=7,1,0))))))</f>
        <v>2</v>
      </c>
    </row>
    <row r="3650" spans="2:21" ht="13.95" customHeight="1" x14ac:dyDescent="0.25">
      <c r="B3650" s="784">
        <f t="shared" si="170"/>
        <v>45534</v>
      </c>
      <c r="C3650" s="785">
        <v>22</v>
      </c>
      <c r="D3650" s="786">
        <f>IFERROR((INDEX(METADATA!$T$2:$T$20,MATCH(B3650,METADATA!$S$2:$S$20,0))),0)</f>
        <v>0</v>
      </c>
      <c r="E3650" s="785" t="str">
        <f t="shared" si="168"/>
        <v>HI</v>
      </c>
      <c r="F3650" s="786">
        <f>VLOOKUP(C3650,METADATA!$A$5:$H$29,IF(E3650="HI",2,IF(E3650="LO",6,10))+IF(D3650=1,2,IF(D3650=7,1,(IF(WEEKDAY(B3650)=1,2,IF(WEEKDAY(B3650)=7,1,0))))))</f>
        <v>3</v>
      </c>
      <c r="G3650" s="786">
        <f>VLOOKUP(C3650,METADATA!$J$5:$Q$29,IF(E3650="HI",2,IF(E3650="LO",6,10))+IF(D3650=1,2,IF(D3650=7,1,(IF(WEEKDAY(B3650)=1,2,IF(WEEKDAY(B3650)=7,1,0))))))</f>
        <v>3</v>
      </c>
      <c r="H3650" s="787">
        <v>11360.25</v>
      </c>
      <c r="I3650" s="788">
        <v>10138.775024414063</v>
      </c>
      <c r="K3650" s="795">
        <v>0</v>
      </c>
      <c r="M3650" s="798">
        <f t="shared" si="169"/>
        <v>15226.622706896705</v>
      </c>
      <c r="N3650" s="303"/>
      <c r="S3650" s="786">
        <v>0</v>
      </c>
      <c r="T3650" s="781">
        <f>VLOOKUP(C3650,METADATA!$J$5:$Q$29,IF(E3650="HI",2,IF(E3650="LO",6,10))+IF(S3650=1,2,IF(D3650=7,1,(IF(WEEKDAY(B3650)=1,2,IF(WEEKDAY(B3650)=7,1,0))))))</f>
        <v>3</v>
      </c>
      <c r="U3650" s="781">
        <f>VLOOKUP(C3650,METADATA!$A$5:$H$29,IF(E3650="HI",2,IF(E3650="LO",6,10))+IF(S3650=1,2,IF(D3650=7,1,(IF(WEEKDAY(B3650)=1,2,IF(WEEKDAY(B3650)=7,1,0))))))</f>
        <v>3</v>
      </c>
    </row>
    <row r="3651" spans="2:21" ht="13.95" customHeight="1" x14ac:dyDescent="0.25">
      <c r="B3651" s="784">
        <f t="shared" si="170"/>
        <v>45534</v>
      </c>
      <c r="C3651" s="785">
        <v>23</v>
      </c>
      <c r="D3651" s="786">
        <f>IFERROR((INDEX(METADATA!$T$2:$T$20,MATCH(B3651,METADATA!$S$2:$S$20,0))),0)</f>
        <v>0</v>
      </c>
      <c r="E3651" s="785" t="str">
        <f t="shared" si="168"/>
        <v>HI</v>
      </c>
      <c r="F3651" s="786">
        <f>VLOOKUP(C3651,METADATA!$A$5:$H$29,IF(E3651="HI",2,IF(E3651="LO",6,10))+IF(D3651=1,2,IF(D3651=7,1,(IF(WEEKDAY(B3651)=1,2,IF(WEEKDAY(B3651)=7,1,0))))))</f>
        <v>3</v>
      </c>
      <c r="G3651" s="786">
        <f>VLOOKUP(C3651,METADATA!$J$5:$Q$29,IF(E3651="HI",2,IF(E3651="LO",6,10))+IF(D3651=1,2,IF(D3651=7,1,(IF(WEEKDAY(B3651)=1,2,IF(WEEKDAY(B3651)=7,1,0))))))</f>
        <v>3</v>
      </c>
      <c r="H3651" s="787">
        <v>10632.5</v>
      </c>
      <c r="I3651" s="788">
        <v>10049.874816894531</v>
      </c>
      <c r="K3651" s="795">
        <v>0</v>
      </c>
      <c r="M3651" s="798">
        <f t="shared" si="169"/>
        <v>14630.449073259881</v>
      </c>
      <c r="N3651" s="303"/>
      <c r="S3651" s="786">
        <v>0</v>
      </c>
      <c r="T3651" s="781">
        <f>VLOOKUP(C3651,METADATA!$J$5:$Q$29,IF(E3651="HI",2,IF(E3651="LO",6,10))+IF(S3651=1,2,IF(D3651=7,1,(IF(WEEKDAY(B3651)=1,2,IF(WEEKDAY(B3651)=7,1,0))))))</f>
        <v>3</v>
      </c>
      <c r="U3651" s="781">
        <f>VLOOKUP(C3651,METADATA!$A$5:$H$29,IF(E3651="HI",2,IF(E3651="LO",6,10))+IF(S3651=1,2,IF(D3651=7,1,(IF(WEEKDAY(B3651)=1,2,IF(WEEKDAY(B3651)=7,1,0))))))</f>
        <v>3</v>
      </c>
    </row>
    <row r="3652" spans="2:21" ht="13.95" customHeight="1" x14ac:dyDescent="0.25">
      <c r="B3652" s="784">
        <f t="shared" si="170"/>
        <v>45535</v>
      </c>
      <c r="C3652" s="785">
        <v>0</v>
      </c>
      <c r="D3652" s="786">
        <f>IFERROR((INDEX(METADATA!$T$2:$T$20,MATCH(B3652,METADATA!$S$2:$S$20,0))),0)</f>
        <v>0</v>
      </c>
      <c r="E3652" s="785" t="str">
        <f t="shared" ref="E3652:E3715" si="171">IF(B3652="","",IF(AND(MONTH(B3652)&gt;=MONTH($AA$9),MONTH(B3652)&lt;=MONTH($AA$11)),"HI","LO"))</f>
        <v>HI</v>
      </c>
      <c r="F3652" s="786">
        <f>VLOOKUP(C3652,METADATA!$A$5:$H$29,IF(E3652="HI",2,IF(E3652="LO",6,10))+IF(D3652=1,2,IF(D3652=7,1,(IF(WEEKDAY(B3652)=1,2,IF(WEEKDAY(B3652)=7,1,0))))))</f>
        <v>3</v>
      </c>
      <c r="G3652" s="786">
        <f>VLOOKUP(C3652,METADATA!$J$5:$Q$29,IF(E3652="HI",2,IF(E3652="LO",6,10))+IF(D3652=1,2,IF(D3652=7,1,(IF(WEEKDAY(B3652)=1,2,IF(WEEKDAY(B3652)=7,1,0))))))</f>
        <v>3</v>
      </c>
      <c r="H3652" s="787">
        <v>9795.25</v>
      </c>
      <c r="I3652" s="788">
        <v>10122.25</v>
      </c>
      <c r="K3652" s="795">
        <v>0</v>
      </c>
      <c r="M3652" s="798">
        <f t="shared" ref="M3652:M3715" si="172">SQRT(H3652^2+I3652^2)</f>
        <v>14085.697271523337</v>
      </c>
      <c r="N3652" s="303"/>
      <c r="S3652" s="786">
        <v>0</v>
      </c>
      <c r="T3652" s="781">
        <f>VLOOKUP(C3652,METADATA!$J$5:$Q$29,IF(E3652="HI",2,IF(E3652="LO",6,10))+IF(S3652=1,2,IF(D3652=7,1,(IF(WEEKDAY(B3652)=1,2,IF(WEEKDAY(B3652)=7,1,0))))))</f>
        <v>3</v>
      </c>
      <c r="U3652" s="781">
        <f>VLOOKUP(C3652,METADATA!$A$5:$H$29,IF(E3652="HI",2,IF(E3652="LO",6,10))+IF(S3652=1,2,IF(D3652=7,1,(IF(WEEKDAY(B3652)=1,2,IF(WEEKDAY(B3652)=7,1,0))))))</f>
        <v>3</v>
      </c>
    </row>
    <row r="3653" spans="2:21" ht="13.95" customHeight="1" x14ac:dyDescent="0.25">
      <c r="B3653" s="784">
        <f t="shared" si="170"/>
        <v>45535</v>
      </c>
      <c r="C3653" s="785">
        <v>1</v>
      </c>
      <c r="D3653" s="786">
        <f>IFERROR((INDEX(METADATA!$T$2:$T$20,MATCH(B3653,METADATA!$S$2:$S$20,0))),0)</f>
        <v>0</v>
      </c>
      <c r="E3653" s="785" t="str">
        <f t="shared" si="171"/>
        <v>HI</v>
      </c>
      <c r="F3653" s="786">
        <f>VLOOKUP(C3653,METADATA!$A$5:$H$29,IF(E3653="HI",2,IF(E3653="LO",6,10))+IF(D3653=1,2,IF(D3653=7,1,(IF(WEEKDAY(B3653)=1,2,IF(WEEKDAY(B3653)=7,1,0))))))</f>
        <v>3</v>
      </c>
      <c r="G3653" s="786">
        <f>VLOOKUP(C3653,METADATA!$J$5:$Q$29,IF(E3653="HI",2,IF(E3653="LO",6,10))+IF(D3653=1,2,IF(D3653=7,1,(IF(WEEKDAY(B3653)=1,2,IF(WEEKDAY(B3653)=7,1,0))))))</f>
        <v>3</v>
      </c>
      <c r="H3653" s="787">
        <v>9231.75</v>
      </c>
      <c r="I3653" s="788">
        <v>10126.482482910156</v>
      </c>
      <c r="K3653" s="795">
        <v>0</v>
      </c>
      <c r="M3653" s="798">
        <f t="shared" si="172"/>
        <v>13702.9506143453</v>
      </c>
      <c r="N3653" s="303"/>
      <c r="S3653" s="786">
        <v>0</v>
      </c>
      <c r="T3653" s="781">
        <f>VLOOKUP(C3653,METADATA!$J$5:$Q$29,IF(E3653="HI",2,IF(E3653="LO",6,10))+IF(S3653=1,2,IF(D3653=7,1,(IF(WEEKDAY(B3653)=1,2,IF(WEEKDAY(B3653)=7,1,0))))))</f>
        <v>3</v>
      </c>
      <c r="U3653" s="781">
        <f>VLOOKUP(C3653,METADATA!$A$5:$H$29,IF(E3653="HI",2,IF(E3653="LO",6,10))+IF(S3653=1,2,IF(D3653=7,1,(IF(WEEKDAY(B3653)=1,2,IF(WEEKDAY(B3653)=7,1,0))))))</f>
        <v>3</v>
      </c>
    </row>
    <row r="3654" spans="2:21" ht="13.95" customHeight="1" x14ac:dyDescent="0.25">
      <c r="B3654" s="784">
        <f t="shared" si="170"/>
        <v>45535</v>
      </c>
      <c r="C3654" s="785">
        <v>2</v>
      </c>
      <c r="D3654" s="786">
        <f>IFERROR((INDEX(METADATA!$T$2:$T$20,MATCH(B3654,METADATA!$S$2:$S$20,0))),0)</f>
        <v>0</v>
      </c>
      <c r="E3654" s="785" t="str">
        <f t="shared" si="171"/>
        <v>HI</v>
      </c>
      <c r="F3654" s="786">
        <f>VLOOKUP(C3654,METADATA!$A$5:$H$29,IF(E3654="HI",2,IF(E3654="LO",6,10))+IF(D3654=1,2,IF(D3654=7,1,(IF(WEEKDAY(B3654)=1,2,IF(WEEKDAY(B3654)=7,1,0))))))</f>
        <v>3</v>
      </c>
      <c r="G3654" s="786">
        <f>VLOOKUP(C3654,METADATA!$J$5:$Q$29,IF(E3654="HI",2,IF(E3654="LO",6,10))+IF(D3654=1,2,IF(D3654=7,1,(IF(WEEKDAY(B3654)=1,2,IF(WEEKDAY(B3654)=7,1,0))))))</f>
        <v>3</v>
      </c>
      <c r="H3654" s="787">
        <v>9159</v>
      </c>
      <c r="I3654" s="788">
        <v>10172.774963378906</v>
      </c>
      <c r="K3654" s="795">
        <v>0</v>
      </c>
      <c r="M3654" s="798">
        <f t="shared" si="172"/>
        <v>13688.412305872025</v>
      </c>
      <c r="N3654" s="303"/>
      <c r="S3654" s="786">
        <v>0</v>
      </c>
      <c r="T3654" s="781">
        <f>VLOOKUP(C3654,METADATA!$J$5:$Q$29,IF(E3654="HI",2,IF(E3654="LO",6,10))+IF(S3654=1,2,IF(D3654=7,1,(IF(WEEKDAY(B3654)=1,2,IF(WEEKDAY(B3654)=7,1,0))))))</f>
        <v>3</v>
      </c>
      <c r="U3654" s="781">
        <f>VLOOKUP(C3654,METADATA!$A$5:$H$29,IF(E3654="HI",2,IF(E3654="LO",6,10))+IF(S3654=1,2,IF(D3654=7,1,(IF(WEEKDAY(B3654)=1,2,IF(WEEKDAY(B3654)=7,1,0))))))</f>
        <v>3</v>
      </c>
    </row>
    <row r="3655" spans="2:21" ht="13.95" customHeight="1" x14ac:dyDescent="0.25">
      <c r="B3655" s="784">
        <f t="shared" si="170"/>
        <v>45535</v>
      </c>
      <c r="C3655" s="785">
        <v>3</v>
      </c>
      <c r="D3655" s="786">
        <f>IFERROR((INDEX(METADATA!$T$2:$T$20,MATCH(B3655,METADATA!$S$2:$S$20,0))),0)</f>
        <v>0</v>
      </c>
      <c r="E3655" s="785" t="str">
        <f t="shared" si="171"/>
        <v>HI</v>
      </c>
      <c r="F3655" s="786">
        <f>VLOOKUP(C3655,METADATA!$A$5:$H$29,IF(E3655="HI",2,IF(E3655="LO",6,10))+IF(D3655=1,2,IF(D3655=7,1,(IF(WEEKDAY(B3655)=1,2,IF(WEEKDAY(B3655)=7,1,0))))))</f>
        <v>3</v>
      </c>
      <c r="G3655" s="786">
        <f>VLOOKUP(C3655,METADATA!$J$5:$Q$29,IF(E3655="HI",2,IF(E3655="LO",6,10))+IF(D3655=1,2,IF(D3655=7,1,(IF(WEEKDAY(B3655)=1,2,IF(WEEKDAY(B3655)=7,1,0))))))</f>
        <v>3</v>
      </c>
      <c r="H3655" s="787">
        <v>9289.25</v>
      </c>
      <c r="I3655" s="788">
        <v>10218.875</v>
      </c>
      <c r="K3655" s="795">
        <v>0</v>
      </c>
      <c r="M3655" s="798">
        <f t="shared" si="172"/>
        <v>13809.980877181728</v>
      </c>
      <c r="N3655" s="303"/>
      <c r="S3655" s="786">
        <v>0</v>
      </c>
      <c r="T3655" s="781">
        <f>VLOOKUP(C3655,METADATA!$J$5:$Q$29,IF(E3655="HI",2,IF(E3655="LO",6,10))+IF(S3655=1,2,IF(D3655=7,1,(IF(WEEKDAY(B3655)=1,2,IF(WEEKDAY(B3655)=7,1,0))))))</f>
        <v>3</v>
      </c>
      <c r="U3655" s="781">
        <f>VLOOKUP(C3655,METADATA!$A$5:$H$29,IF(E3655="HI",2,IF(E3655="LO",6,10))+IF(S3655=1,2,IF(D3655=7,1,(IF(WEEKDAY(B3655)=1,2,IF(WEEKDAY(B3655)=7,1,0))))))</f>
        <v>3</v>
      </c>
    </row>
    <row r="3656" spans="2:21" ht="13.95" customHeight="1" x14ac:dyDescent="0.25">
      <c r="B3656" s="784">
        <f t="shared" si="170"/>
        <v>45535</v>
      </c>
      <c r="C3656" s="785">
        <v>4</v>
      </c>
      <c r="D3656" s="786">
        <f>IFERROR((INDEX(METADATA!$T$2:$T$20,MATCH(B3656,METADATA!$S$2:$S$20,0))),0)</f>
        <v>0</v>
      </c>
      <c r="E3656" s="785" t="str">
        <f t="shared" si="171"/>
        <v>HI</v>
      </c>
      <c r="F3656" s="786">
        <f>VLOOKUP(C3656,METADATA!$A$5:$H$29,IF(E3656="HI",2,IF(E3656="LO",6,10))+IF(D3656=1,2,IF(D3656=7,1,(IF(WEEKDAY(B3656)=1,2,IF(WEEKDAY(B3656)=7,1,0))))))</f>
        <v>3</v>
      </c>
      <c r="G3656" s="786">
        <f>VLOOKUP(C3656,METADATA!$J$5:$Q$29,IF(E3656="HI",2,IF(E3656="LO",6,10))+IF(D3656=1,2,IF(D3656=7,1,(IF(WEEKDAY(B3656)=1,2,IF(WEEKDAY(B3656)=7,1,0))))))</f>
        <v>3</v>
      </c>
      <c r="H3656" s="787">
        <v>9362.5</v>
      </c>
      <c r="I3656" s="788">
        <v>10086.550048828125</v>
      </c>
      <c r="K3656" s="795">
        <v>0</v>
      </c>
      <c r="M3656" s="798">
        <f t="shared" si="172"/>
        <v>13762.081896919326</v>
      </c>
      <c r="N3656" s="303"/>
      <c r="S3656" s="786">
        <v>0</v>
      </c>
      <c r="T3656" s="781">
        <f>VLOOKUP(C3656,METADATA!$J$5:$Q$29,IF(E3656="HI",2,IF(E3656="LO",6,10))+IF(S3656=1,2,IF(D3656=7,1,(IF(WEEKDAY(B3656)=1,2,IF(WEEKDAY(B3656)=7,1,0))))))</f>
        <v>3</v>
      </c>
      <c r="U3656" s="781">
        <f>VLOOKUP(C3656,METADATA!$A$5:$H$29,IF(E3656="HI",2,IF(E3656="LO",6,10))+IF(S3656=1,2,IF(D3656=7,1,(IF(WEEKDAY(B3656)=1,2,IF(WEEKDAY(B3656)=7,1,0))))))</f>
        <v>3</v>
      </c>
    </row>
    <row r="3657" spans="2:21" ht="13.95" customHeight="1" x14ac:dyDescent="0.25">
      <c r="B3657" s="784">
        <f t="shared" si="170"/>
        <v>45535</v>
      </c>
      <c r="C3657" s="785">
        <v>5</v>
      </c>
      <c r="D3657" s="786">
        <f>IFERROR((INDEX(METADATA!$T$2:$T$20,MATCH(B3657,METADATA!$S$2:$S$20,0))),0)</f>
        <v>0</v>
      </c>
      <c r="E3657" s="785" t="str">
        <f t="shared" si="171"/>
        <v>HI</v>
      </c>
      <c r="F3657" s="786">
        <f>VLOOKUP(C3657,METADATA!$A$5:$H$29,IF(E3657="HI",2,IF(E3657="LO",6,10))+IF(D3657=1,2,IF(D3657=7,1,(IF(WEEKDAY(B3657)=1,2,IF(WEEKDAY(B3657)=7,1,0))))))</f>
        <v>3</v>
      </c>
      <c r="G3657" s="786">
        <f>VLOOKUP(C3657,METADATA!$J$5:$Q$29,IF(E3657="HI",2,IF(E3657="LO",6,10))+IF(D3657=1,2,IF(D3657=7,1,(IF(WEEKDAY(B3657)=1,2,IF(WEEKDAY(B3657)=7,1,0))))))</f>
        <v>3</v>
      </c>
      <c r="H3657" s="787">
        <v>10031.75</v>
      </c>
      <c r="I3657" s="788">
        <v>9954.6251220703125</v>
      </c>
      <c r="K3657" s="795">
        <v>870.51250000000005</v>
      </c>
      <c r="M3657" s="798">
        <f t="shared" si="172"/>
        <v>14132.606602585858</v>
      </c>
      <c r="N3657" s="303"/>
      <c r="S3657" s="786">
        <v>0</v>
      </c>
      <c r="T3657" s="781">
        <f>VLOOKUP(C3657,METADATA!$J$5:$Q$29,IF(E3657="HI",2,IF(E3657="LO",6,10))+IF(S3657=1,2,IF(D3657=7,1,(IF(WEEKDAY(B3657)=1,2,IF(WEEKDAY(B3657)=7,1,0))))))</f>
        <v>3</v>
      </c>
      <c r="U3657" s="781">
        <f>VLOOKUP(C3657,METADATA!$A$5:$H$29,IF(E3657="HI",2,IF(E3657="LO",6,10))+IF(S3657=1,2,IF(D3657=7,1,(IF(WEEKDAY(B3657)=1,2,IF(WEEKDAY(B3657)=7,1,0))))))</f>
        <v>3</v>
      </c>
    </row>
    <row r="3658" spans="2:21" ht="13.95" customHeight="1" x14ac:dyDescent="0.25">
      <c r="B3658" s="784">
        <f t="shared" si="170"/>
        <v>45535</v>
      </c>
      <c r="C3658" s="785">
        <v>6</v>
      </c>
      <c r="D3658" s="786">
        <f>IFERROR((INDEX(METADATA!$T$2:$T$20,MATCH(B3658,METADATA!$S$2:$S$20,0))),0)</f>
        <v>0</v>
      </c>
      <c r="E3658" s="785" t="str">
        <f t="shared" si="171"/>
        <v>HI</v>
      </c>
      <c r="F3658" s="786">
        <f>VLOOKUP(C3658,METADATA!$A$5:$H$29,IF(E3658="HI",2,IF(E3658="LO",6,10))+IF(D3658=1,2,IF(D3658=7,1,(IF(WEEKDAY(B3658)=1,2,IF(WEEKDAY(B3658)=7,1,0))))))</f>
        <v>3</v>
      </c>
      <c r="G3658" s="786">
        <f>VLOOKUP(C3658,METADATA!$J$5:$Q$29,IF(E3658="HI",2,IF(E3658="LO",6,10))+IF(D3658=1,2,IF(D3658=7,1,(IF(WEEKDAY(B3658)=1,2,IF(WEEKDAY(B3658)=7,1,0))))))</f>
        <v>3</v>
      </c>
      <c r="H3658" s="787">
        <v>10362.5</v>
      </c>
      <c r="I3658" s="788">
        <v>9863.8499145507813</v>
      </c>
      <c r="K3658" s="795">
        <v>865.8125</v>
      </c>
      <c r="M3658" s="798">
        <f t="shared" si="172"/>
        <v>14306.53491893769</v>
      </c>
      <c r="N3658" s="303"/>
      <c r="S3658" s="786">
        <v>0</v>
      </c>
      <c r="T3658" s="781">
        <f>VLOOKUP(C3658,METADATA!$J$5:$Q$29,IF(E3658="HI",2,IF(E3658="LO",6,10))+IF(S3658=1,2,IF(D3658=7,1,(IF(WEEKDAY(B3658)=1,2,IF(WEEKDAY(B3658)=7,1,0))))))</f>
        <v>3</v>
      </c>
      <c r="U3658" s="781">
        <f>VLOOKUP(C3658,METADATA!$A$5:$H$29,IF(E3658="HI",2,IF(E3658="LO",6,10))+IF(S3658=1,2,IF(D3658=7,1,(IF(WEEKDAY(B3658)=1,2,IF(WEEKDAY(B3658)=7,1,0))))))</f>
        <v>3</v>
      </c>
    </row>
    <row r="3659" spans="2:21" ht="13.95" customHeight="1" x14ac:dyDescent="0.25">
      <c r="B3659" s="784">
        <f t="shared" si="170"/>
        <v>45535</v>
      </c>
      <c r="C3659" s="785">
        <v>7</v>
      </c>
      <c r="D3659" s="786">
        <f>IFERROR((INDEX(METADATA!$T$2:$T$20,MATCH(B3659,METADATA!$S$2:$S$20,0))),0)</f>
        <v>0</v>
      </c>
      <c r="E3659" s="785" t="str">
        <f t="shared" si="171"/>
        <v>HI</v>
      </c>
      <c r="F3659" s="786">
        <f>VLOOKUP(C3659,METADATA!$A$5:$H$29,IF(E3659="HI",2,IF(E3659="LO",6,10))+IF(D3659=1,2,IF(D3659=7,1,(IF(WEEKDAY(B3659)=1,2,IF(WEEKDAY(B3659)=7,1,0))))))</f>
        <v>2</v>
      </c>
      <c r="G3659" s="786">
        <f>VLOOKUP(C3659,METADATA!$J$5:$Q$29,IF(E3659="HI",2,IF(E3659="LO",6,10))+IF(D3659=1,2,IF(D3659=7,1,(IF(WEEKDAY(B3659)=1,2,IF(WEEKDAY(B3659)=7,1,0))))))</f>
        <v>2</v>
      </c>
      <c r="H3659" s="787">
        <v>11876</v>
      </c>
      <c r="I3659" s="788">
        <v>9798.4251708984375</v>
      </c>
      <c r="K3659" s="795">
        <v>834.63750000000005</v>
      </c>
      <c r="M3659" s="798">
        <f t="shared" si="172"/>
        <v>15396.379828703111</v>
      </c>
      <c r="N3659" s="303"/>
      <c r="S3659" s="786">
        <v>0</v>
      </c>
      <c r="T3659" s="781">
        <f>VLOOKUP(C3659,METADATA!$J$5:$Q$29,IF(E3659="HI",2,IF(E3659="LO",6,10))+IF(S3659=1,2,IF(D3659=7,1,(IF(WEEKDAY(B3659)=1,2,IF(WEEKDAY(B3659)=7,1,0))))))</f>
        <v>2</v>
      </c>
      <c r="U3659" s="781">
        <f>VLOOKUP(C3659,METADATA!$A$5:$H$29,IF(E3659="HI",2,IF(E3659="LO",6,10))+IF(S3659=1,2,IF(D3659=7,1,(IF(WEEKDAY(B3659)=1,2,IF(WEEKDAY(B3659)=7,1,0))))))</f>
        <v>2</v>
      </c>
    </row>
    <row r="3660" spans="2:21" ht="13.95" customHeight="1" x14ac:dyDescent="0.25">
      <c r="B3660" s="784">
        <f t="shared" si="170"/>
        <v>45535</v>
      </c>
      <c r="C3660" s="785">
        <v>8</v>
      </c>
      <c r="D3660" s="786">
        <f>IFERROR((INDEX(METADATA!$T$2:$T$20,MATCH(B3660,METADATA!$S$2:$S$20,0))),0)</f>
        <v>0</v>
      </c>
      <c r="E3660" s="785" t="str">
        <f t="shared" si="171"/>
        <v>HI</v>
      </c>
      <c r="F3660" s="786">
        <f>VLOOKUP(C3660,METADATA!$A$5:$H$29,IF(E3660="HI",2,IF(E3660="LO",6,10))+IF(D3660=1,2,IF(D3660=7,1,(IF(WEEKDAY(B3660)=1,2,IF(WEEKDAY(B3660)=7,1,0))))))</f>
        <v>2</v>
      </c>
      <c r="G3660" s="786">
        <f>VLOOKUP(C3660,METADATA!$J$5:$Q$29,IF(E3660="HI",2,IF(E3660="LO",6,10))+IF(D3660=1,2,IF(D3660=7,1,(IF(WEEKDAY(B3660)=1,2,IF(WEEKDAY(B3660)=7,1,0))))))</f>
        <v>2</v>
      </c>
      <c r="H3660" s="787">
        <v>13718</v>
      </c>
      <c r="I3660" s="788">
        <v>9738.5999755859375</v>
      </c>
      <c r="K3660" s="795">
        <v>847.33749999999998</v>
      </c>
      <c r="M3660" s="798">
        <f t="shared" si="172"/>
        <v>16823.312797558108</v>
      </c>
      <c r="N3660" s="303"/>
      <c r="S3660" s="786">
        <v>0</v>
      </c>
      <c r="T3660" s="781">
        <f>VLOOKUP(C3660,METADATA!$J$5:$Q$29,IF(E3660="HI",2,IF(E3660="LO",6,10))+IF(S3660=1,2,IF(D3660=7,1,(IF(WEEKDAY(B3660)=1,2,IF(WEEKDAY(B3660)=7,1,0))))))</f>
        <v>2</v>
      </c>
      <c r="U3660" s="781">
        <f>VLOOKUP(C3660,METADATA!$A$5:$H$29,IF(E3660="HI",2,IF(E3660="LO",6,10))+IF(S3660=1,2,IF(D3660=7,1,(IF(WEEKDAY(B3660)=1,2,IF(WEEKDAY(B3660)=7,1,0))))))</f>
        <v>2</v>
      </c>
    </row>
    <row r="3661" spans="2:21" ht="13.95" customHeight="1" x14ac:dyDescent="0.25">
      <c r="B3661" s="784">
        <f t="shared" si="170"/>
        <v>45535</v>
      </c>
      <c r="C3661" s="785">
        <v>9</v>
      </c>
      <c r="D3661" s="786">
        <f>IFERROR((INDEX(METADATA!$T$2:$T$20,MATCH(B3661,METADATA!$S$2:$S$20,0))),0)</f>
        <v>0</v>
      </c>
      <c r="E3661" s="785" t="str">
        <f t="shared" si="171"/>
        <v>HI</v>
      </c>
      <c r="F3661" s="786">
        <f>VLOOKUP(C3661,METADATA!$A$5:$H$29,IF(E3661="HI",2,IF(E3661="LO",6,10))+IF(D3661=1,2,IF(D3661=7,1,(IF(WEEKDAY(B3661)=1,2,IF(WEEKDAY(B3661)=7,1,0))))))</f>
        <v>2</v>
      </c>
      <c r="G3661" s="786">
        <f>VLOOKUP(C3661,METADATA!$J$5:$Q$29,IF(E3661="HI",2,IF(E3661="LO",6,10))+IF(D3661=1,2,IF(D3661=7,1,(IF(WEEKDAY(B3661)=1,2,IF(WEEKDAY(B3661)=7,1,0))))))</f>
        <v>2</v>
      </c>
      <c r="H3661" s="787">
        <v>13947.5</v>
      </c>
      <c r="I3661" s="788">
        <v>9824.72509765625</v>
      </c>
      <c r="K3661" s="795">
        <v>851.61249999999995</v>
      </c>
      <c r="M3661" s="798">
        <f t="shared" si="172"/>
        <v>17060.421433672633</v>
      </c>
      <c r="N3661" s="303"/>
      <c r="S3661" s="786">
        <v>0</v>
      </c>
      <c r="T3661" s="781">
        <f>VLOOKUP(C3661,METADATA!$J$5:$Q$29,IF(E3661="HI",2,IF(E3661="LO",6,10))+IF(S3661=1,2,IF(D3661=7,1,(IF(WEEKDAY(B3661)=1,2,IF(WEEKDAY(B3661)=7,1,0))))))</f>
        <v>2</v>
      </c>
      <c r="U3661" s="781">
        <f>VLOOKUP(C3661,METADATA!$A$5:$H$29,IF(E3661="HI",2,IF(E3661="LO",6,10))+IF(S3661=1,2,IF(D3661=7,1,(IF(WEEKDAY(B3661)=1,2,IF(WEEKDAY(B3661)=7,1,0))))))</f>
        <v>2</v>
      </c>
    </row>
    <row r="3662" spans="2:21" ht="13.95" customHeight="1" x14ac:dyDescent="0.25">
      <c r="B3662" s="784">
        <f t="shared" si="170"/>
        <v>45535</v>
      </c>
      <c r="C3662" s="785">
        <v>10</v>
      </c>
      <c r="D3662" s="786">
        <f>IFERROR((INDEX(METADATA!$T$2:$T$20,MATCH(B3662,METADATA!$S$2:$S$20,0))),0)</f>
        <v>0</v>
      </c>
      <c r="E3662" s="785" t="str">
        <f t="shared" si="171"/>
        <v>HI</v>
      </c>
      <c r="F3662" s="786">
        <f>VLOOKUP(C3662,METADATA!$A$5:$H$29,IF(E3662="HI",2,IF(E3662="LO",6,10))+IF(D3662=1,2,IF(D3662=7,1,(IF(WEEKDAY(B3662)=1,2,IF(WEEKDAY(B3662)=7,1,0))))))</f>
        <v>2</v>
      </c>
      <c r="G3662" s="786">
        <f>VLOOKUP(C3662,METADATA!$J$5:$Q$29,IF(E3662="HI",2,IF(E3662="LO",6,10))+IF(D3662=1,2,IF(D3662=7,1,(IF(WEEKDAY(B3662)=1,2,IF(WEEKDAY(B3662)=7,1,0))))))</f>
        <v>2</v>
      </c>
      <c r="H3662" s="787">
        <v>13990</v>
      </c>
      <c r="I3662" s="788">
        <v>9829.2250366210938</v>
      </c>
      <c r="K3662" s="795">
        <v>856.5</v>
      </c>
      <c r="M3662" s="798">
        <f t="shared" si="172"/>
        <v>17097.770755877475</v>
      </c>
      <c r="N3662" s="303"/>
      <c r="S3662" s="786">
        <v>0</v>
      </c>
      <c r="T3662" s="781">
        <f>VLOOKUP(C3662,METADATA!$J$5:$Q$29,IF(E3662="HI",2,IF(E3662="LO",6,10))+IF(S3662=1,2,IF(D3662=7,1,(IF(WEEKDAY(B3662)=1,2,IF(WEEKDAY(B3662)=7,1,0))))))</f>
        <v>2</v>
      </c>
      <c r="U3662" s="781">
        <f>VLOOKUP(C3662,METADATA!$A$5:$H$29,IF(E3662="HI",2,IF(E3662="LO",6,10))+IF(S3662=1,2,IF(D3662=7,1,(IF(WEEKDAY(B3662)=1,2,IF(WEEKDAY(B3662)=7,1,0))))))</f>
        <v>2</v>
      </c>
    </row>
    <row r="3663" spans="2:21" ht="13.95" customHeight="1" x14ac:dyDescent="0.25">
      <c r="B3663" s="784">
        <f t="shared" si="170"/>
        <v>45535</v>
      </c>
      <c r="C3663" s="785">
        <v>11</v>
      </c>
      <c r="D3663" s="786">
        <f>IFERROR((INDEX(METADATA!$T$2:$T$20,MATCH(B3663,METADATA!$S$2:$S$20,0))),0)</f>
        <v>0</v>
      </c>
      <c r="E3663" s="785" t="str">
        <f t="shared" si="171"/>
        <v>HI</v>
      </c>
      <c r="F3663" s="786">
        <f>VLOOKUP(C3663,METADATA!$A$5:$H$29,IF(E3663="HI",2,IF(E3663="LO",6,10))+IF(D3663=1,2,IF(D3663=7,1,(IF(WEEKDAY(B3663)=1,2,IF(WEEKDAY(B3663)=7,1,0))))))</f>
        <v>2</v>
      </c>
      <c r="G3663" s="786">
        <f>VLOOKUP(C3663,METADATA!$J$5:$Q$29,IF(E3663="HI",2,IF(E3663="LO",6,10))+IF(D3663=1,2,IF(D3663=7,1,(IF(WEEKDAY(B3663)=1,2,IF(WEEKDAY(B3663)=7,1,0))))))</f>
        <v>2</v>
      </c>
      <c r="H3663" s="787">
        <v>13924.25</v>
      </c>
      <c r="I3663" s="788">
        <v>9983.97509765625</v>
      </c>
      <c r="K3663" s="795">
        <v>824.32500000000005</v>
      </c>
      <c r="M3663" s="798">
        <f t="shared" si="172"/>
        <v>17133.723962207401</v>
      </c>
      <c r="N3663" s="303"/>
      <c r="S3663" s="786">
        <v>0</v>
      </c>
      <c r="T3663" s="781">
        <f>VLOOKUP(C3663,METADATA!$J$5:$Q$29,IF(E3663="HI",2,IF(E3663="LO",6,10))+IF(S3663=1,2,IF(D3663=7,1,(IF(WEEKDAY(B3663)=1,2,IF(WEEKDAY(B3663)=7,1,0))))))</f>
        <v>2</v>
      </c>
      <c r="U3663" s="781">
        <f>VLOOKUP(C3663,METADATA!$A$5:$H$29,IF(E3663="HI",2,IF(E3663="LO",6,10))+IF(S3663=1,2,IF(D3663=7,1,(IF(WEEKDAY(B3663)=1,2,IF(WEEKDAY(B3663)=7,1,0))))))</f>
        <v>2</v>
      </c>
    </row>
    <row r="3664" spans="2:21" ht="13.95" customHeight="1" x14ac:dyDescent="0.25">
      <c r="B3664" s="784">
        <f t="shared" si="170"/>
        <v>45535</v>
      </c>
      <c r="C3664" s="785">
        <v>12</v>
      </c>
      <c r="D3664" s="786">
        <f>IFERROR((INDEX(METADATA!$T$2:$T$20,MATCH(B3664,METADATA!$S$2:$S$20,0))),0)</f>
        <v>0</v>
      </c>
      <c r="E3664" s="785" t="str">
        <f t="shared" si="171"/>
        <v>HI</v>
      </c>
      <c r="F3664" s="786">
        <f>VLOOKUP(C3664,METADATA!$A$5:$H$29,IF(E3664="HI",2,IF(E3664="LO",6,10))+IF(D3664=1,2,IF(D3664=7,1,(IF(WEEKDAY(B3664)=1,2,IF(WEEKDAY(B3664)=7,1,0))))))</f>
        <v>3</v>
      </c>
      <c r="G3664" s="786">
        <f>VLOOKUP(C3664,METADATA!$J$5:$Q$29,IF(E3664="HI",2,IF(E3664="LO",6,10))+IF(D3664=1,2,IF(D3664=7,1,(IF(WEEKDAY(B3664)=1,2,IF(WEEKDAY(B3664)=7,1,0))))))</f>
        <v>3</v>
      </c>
      <c r="H3664" s="787">
        <v>13224.25</v>
      </c>
      <c r="I3664" s="788">
        <v>10024.275207519531</v>
      </c>
      <c r="K3664" s="795">
        <v>882.73749999999995</v>
      </c>
      <c r="M3664" s="798">
        <f t="shared" si="172"/>
        <v>16594.182158171901</v>
      </c>
      <c r="N3664" s="303"/>
      <c r="S3664" s="786">
        <v>0</v>
      </c>
      <c r="T3664" s="781">
        <f>VLOOKUP(C3664,METADATA!$J$5:$Q$29,IF(E3664="HI",2,IF(E3664="LO",6,10))+IF(S3664=1,2,IF(D3664=7,1,(IF(WEEKDAY(B3664)=1,2,IF(WEEKDAY(B3664)=7,1,0))))))</f>
        <v>3</v>
      </c>
      <c r="U3664" s="781">
        <f>VLOOKUP(C3664,METADATA!$A$5:$H$29,IF(E3664="HI",2,IF(E3664="LO",6,10))+IF(S3664=1,2,IF(D3664=7,1,(IF(WEEKDAY(B3664)=1,2,IF(WEEKDAY(B3664)=7,1,0))))))</f>
        <v>3</v>
      </c>
    </row>
    <row r="3665" spans="2:21" ht="13.95" customHeight="1" x14ac:dyDescent="0.25">
      <c r="B3665" s="784">
        <f t="shared" si="170"/>
        <v>45535</v>
      </c>
      <c r="C3665" s="785">
        <v>13</v>
      </c>
      <c r="D3665" s="786">
        <f>IFERROR((INDEX(METADATA!$T$2:$T$20,MATCH(B3665,METADATA!$S$2:$S$20,0))),0)</f>
        <v>0</v>
      </c>
      <c r="E3665" s="785" t="str">
        <f t="shared" si="171"/>
        <v>HI</v>
      </c>
      <c r="F3665" s="786">
        <f>VLOOKUP(C3665,METADATA!$A$5:$H$29,IF(E3665="HI",2,IF(E3665="LO",6,10))+IF(D3665=1,2,IF(D3665=7,1,(IF(WEEKDAY(B3665)=1,2,IF(WEEKDAY(B3665)=7,1,0))))))</f>
        <v>3</v>
      </c>
      <c r="G3665" s="786">
        <f>VLOOKUP(C3665,METADATA!$J$5:$Q$29,IF(E3665="HI",2,IF(E3665="LO",6,10))+IF(D3665=1,2,IF(D3665=7,1,(IF(WEEKDAY(B3665)=1,2,IF(WEEKDAY(B3665)=7,1,0))))))</f>
        <v>3</v>
      </c>
      <c r="H3665" s="787">
        <v>12623.25</v>
      </c>
      <c r="I3665" s="788">
        <v>9766.9248657226563</v>
      </c>
      <c r="K3665" s="795">
        <v>909.3125</v>
      </c>
      <c r="M3665" s="798">
        <f t="shared" si="172"/>
        <v>15960.55330792675</v>
      </c>
      <c r="N3665" s="303"/>
      <c r="S3665" s="786">
        <v>0</v>
      </c>
      <c r="T3665" s="781">
        <f>VLOOKUP(C3665,METADATA!$J$5:$Q$29,IF(E3665="HI",2,IF(E3665="LO",6,10))+IF(S3665=1,2,IF(D3665=7,1,(IF(WEEKDAY(B3665)=1,2,IF(WEEKDAY(B3665)=7,1,0))))))</f>
        <v>3</v>
      </c>
      <c r="U3665" s="781">
        <f>VLOOKUP(C3665,METADATA!$A$5:$H$29,IF(E3665="HI",2,IF(E3665="LO",6,10))+IF(S3665=1,2,IF(D3665=7,1,(IF(WEEKDAY(B3665)=1,2,IF(WEEKDAY(B3665)=7,1,0))))))</f>
        <v>3</v>
      </c>
    </row>
    <row r="3666" spans="2:21" ht="13.95" customHeight="1" x14ac:dyDescent="0.25">
      <c r="B3666" s="784">
        <f t="shared" si="170"/>
        <v>45535</v>
      </c>
      <c r="C3666" s="785">
        <v>14</v>
      </c>
      <c r="D3666" s="786">
        <f>IFERROR((INDEX(METADATA!$T$2:$T$20,MATCH(B3666,METADATA!$S$2:$S$20,0))),0)</f>
        <v>0</v>
      </c>
      <c r="E3666" s="785" t="str">
        <f t="shared" si="171"/>
        <v>HI</v>
      </c>
      <c r="F3666" s="786">
        <f>VLOOKUP(C3666,METADATA!$A$5:$H$29,IF(E3666="HI",2,IF(E3666="LO",6,10))+IF(D3666=1,2,IF(D3666=7,1,(IF(WEEKDAY(B3666)=1,2,IF(WEEKDAY(B3666)=7,1,0))))))</f>
        <v>3</v>
      </c>
      <c r="G3666" s="786">
        <f>VLOOKUP(C3666,METADATA!$J$5:$Q$29,IF(E3666="HI",2,IF(E3666="LO",6,10))+IF(D3666=1,2,IF(D3666=7,1,(IF(WEEKDAY(B3666)=1,2,IF(WEEKDAY(B3666)=7,1,0))))))</f>
        <v>3</v>
      </c>
      <c r="H3666" s="787">
        <v>12223.75</v>
      </c>
      <c r="I3666" s="788">
        <v>9983.4500732421875</v>
      </c>
      <c r="K3666" s="795">
        <v>905.6</v>
      </c>
      <c r="M3666" s="798">
        <f t="shared" si="172"/>
        <v>15782.564412268985</v>
      </c>
      <c r="N3666" s="303"/>
      <c r="S3666" s="786">
        <v>0</v>
      </c>
      <c r="T3666" s="781">
        <f>VLOOKUP(C3666,METADATA!$J$5:$Q$29,IF(E3666="HI",2,IF(E3666="LO",6,10))+IF(S3666=1,2,IF(D3666=7,1,(IF(WEEKDAY(B3666)=1,2,IF(WEEKDAY(B3666)=7,1,0))))))</f>
        <v>3</v>
      </c>
      <c r="U3666" s="781">
        <f>VLOOKUP(C3666,METADATA!$A$5:$H$29,IF(E3666="HI",2,IF(E3666="LO",6,10))+IF(S3666=1,2,IF(D3666=7,1,(IF(WEEKDAY(B3666)=1,2,IF(WEEKDAY(B3666)=7,1,0))))))</f>
        <v>3</v>
      </c>
    </row>
    <row r="3667" spans="2:21" ht="13.95" customHeight="1" x14ac:dyDescent="0.25">
      <c r="B3667" s="784">
        <f t="shared" si="170"/>
        <v>45535</v>
      </c>
      <c r="C3667" s="785">
        <v>15</v>
      </c>
      <c r="D3667" s="786">
        <f>IFERROR((INDEX(METADATA!$T$2:$T$20,MATCH(B3667,METADATA!$S$2:$S$20,0))),0)</f>
        <v>0</v>
      </c>
      <c r="E3667" s="785" t="str">
        <f t="shared" si="171"/>
        <v>HI</v>
      </c>
      <c r="F3667" s="786">
        <f>VLOOKUP(C3667,METADATA!$A$5:$H$29,IF(E3667="HI",2,IF(E3667="LO",6,10))+IF(D3667=1,2,IF(D3667=7,1,(IF(WEEKDAY(B3667)=1,2,IF(WEEKDAY(B3667)=7,1,0))))))</f>
        <v>3</v>
      </c>
      <c r="G3667" s="786">
        <f>VLOOKUP(C3667,METADATA!$J$5:$Q$29,IF(E3667="HI",2,IF(E3667="LO",6,10))+IF(D3667=1,2,IF(D3667=7,1,(IF(WEEKDAY(B3667)=1,2,IF(WEEKDAY(B3667)=7,1,0))))))</f>
        <v>3</v>
      </c>
      <c r="H3667" s="787">
        <v>12103</v>
      </c>
      <c r="I3667" s="788">
        <v>10030.224914550781</v>
      </c>
      <c r="K3667" s="795">
        <v>913.98749999999995</v>
      </c>
      <c r="M3667" s="798">
        <f t="shared" si="172"/>
        <v>15719.033711919928</v>
      </c>
      <c r="N3667" s="303"/>
      <c r="S3667" s="786">
        <v>0</v>
      </c>
      <c r="T3667" s="781">
        <f>VLOOKUP(C3667,METADATA!$J$5:$Q$29,IF(E3667="HI",2,IF(E3667="LO",6,10))+IF(S3667=1,2,IF(D3667=7,1,(IF(WEEKDAY(B3667)=1,2,IF(WEEKDAY(B3667)=7,1,0))))))</f>
        <v>3</v>
      </c>
      <c r="U3667" s="781">
        <f>VLOOKUP(C3667,METADATA!$A$5:$H$29,IF(E3667="HI",2,IF(E3667="LO",6,10))+IF(S3667=1,2,IF(D3667=7,1,(IF(WEEKDAY(B3667)=1,2,IF(WEEKDAY(B3667)=7,1,0))))))</f>
        <v>3</v>
      </c>
    </row>
    <row r="3668" spans="2:21" ht="13.95" customHeight="1" x14ac:dyDescent="0.25">
      <c r="B3668" s="784">
        <f t="shared" si="170"/>
        <v>45535</v>
      </c>
      <c r="C3668" s="785">
        <v>16</v>
      </c>
      <c r="D3668" s="786">
        <f>IFERROR((INDEX(METADATA!$T$2:$T$20,MATCH(B3668,METADATA!$S$2:$S$20,0))),0)</f>
        <v>0</v>
      </c>
      <c r="E3668" s="785" t="str">
        <f t="shared" si="171"/>
        <v>HI</v>
      </c>
      <c r="F3668" s="786">
        <f>VLOOKUP(C3668,METADATA!$A$5:$H$29,IF(E3668="HI",2,IF(E3668="LO",6,10))+IF(D3668=1,2,IF(D3668=7,1,(IF(WEEKDAY(B3668)=1,2,IF(WEEKDAY(B3668)=7,1,0))))))</f>
        <v>3</v>
      </c>
      <c r="G3668" s="786">
        <f>VLOOKUP(C3668,METADATA!$J$5:$Q$29,IF(E3668="HI",2,IF(E3668="LO",6,10))+IF(D3668=1,2,IF(D3668=7,1,(IF(WEEKDAY(B3668)=1,2,IF(WEEKDAY(B3668)=7,1,0))))))</f>
        <v>3</v>
      </c>
      <c r="H3668" s="787">
        <v>12045.25</v>
      </c>
      <c r="I3668" s="788">
        <v>9925.7499389648438</v>
      </c>
      <c r="K3668" s="795">
        <v>902.26250000000005</v>
      </c>
      <c r="M3668" s="798">
        <f t="shared" si="172"/>
        <v>15607.964614688251</v>
      </c>
      <c r="N3668" s="303"/>
      <c r="S3668" s="786">
        <v>0</v>
      </c>
      <c r="T3668" s="781">
        <f>VLOOKUP(C3668,METADATA!$J$5:$Q$29,IF(E3668="HI",2,IF(E3668="LO",6,10))+IF(S3668=1,2,IF(D3668=7,1,(IF(WEEKDAY(B3668)=1,2,IF(WEEKDAY(B3668)=7,1,0))))))</f>
        <v>3</v>
      </c>
      <c r="U3668" s="781">
        <f>VLOOKUP(C3668,METADATA!$A$5:$H$29,IF(E3668="HI",2,IF(E3668="LO",6,10))+IF(S3668=1,2,IF(D3668=7,1,(IF(WEEKDAY(B3668)=1,2,IF(WEEKDAY(B3668)=7,1,0))))))</f>
        <v>3</v>
      </c>
    </row>
    <row r="3669" spans="2:21" ht="13.95" customHeight="1" x14ac:dyDescent="0.25">
      <c r="B3669" s="784">
        <f t="shared" si="170"/>
        <v>45535</v>
      </c>
      <c r="C3669" s="785">
        <v>17</v>
      </c>
      <c r="D3669" s="786">
        <f>IFERROR((INDEX(METADATA!$T$2:$T$20,MATCH(B3669,METADATA!$S$2:$S$20,0))),0)</f>
        <v>0</v>
      </c>
      <c r="E3669" s="785" t="str">
        <f t="shared" si="171"/>
        <v>HI</v>
      </c>
      <c r="F3669" s="786">
        <f>VLOOKUP(C3669,METADATA!$A$5:$H$29,IF(E3669="HI",2,IF(E3669="LO",6,10))+IF(D3669=1,2,IF(D3669=7,1,(IF(WEEKDAY(B3669)=1,2,IF(WEEKDAY(B3669)=7,1,0))))))</f>
        <v>2</v>
      </c>
      <c r="G3669" s="786">
        <f>VLOOKUP(C3669,METADATA!$J$5:$Q$29,IF(E3669="HI",2,IF(E3669="LO",6,10))+IF(D3669=1,2,IF(D3669=7,1,(IF(WEEKDAY(B3669)=1,2,IF(WEEKDAY(B3669)=7,1,0))))))</f>
        <v>3</v>
      </c>
      <c r="H3669" s="787">
        <v>11880</v>
      </c>
      <c r="I3669" s="788">
        <v>9946.550048828125</v>
      </c>
      <c r="K3669" s="795">
        <v>933.76250000000005</v>
      </c>
      <c r="M3669" s="798">
        <f t="shared" si="172"/>
        <v>15494.136241618724</v>
      </c>
      <c r="N3669" s="303"/>
      <c r="S3669" s="786">
        <v>0</v>
      </c>
      <c r="T3669" s="781">
        <f>VLOOKUP(C3669,METADATA!$J$5:$Q$29,IF(E3669="HI",2,IF(E3669="LO",6,10))+IF(S3669=1,2,IF(D3669=7,1,(IF(WEEKDAY(B3669)=1,2,IF(WEEKDAY(B3669)=7,1,0))))))</f>
        <v>3</v>
      </c>
      <c r="U3669" s="781">
        <f>VLOOKUP(C3669,METADATA!$A$5:$H$29,IF(E3669="HI",2,IF(E3669="LO",6,10))+IF(S3669=1,2,IF(D3669=7,1,(IF(WEEKDAY(B3669)=1,2,IF(WEEKDAY(B3669)=7,1,0))))))</f>
        <v>2</v>
      </c>
    </row>
    <row r="3670" spans="2:21" ht="13.95" customHeight="1" x14ac:dyDescent="0.25">
      <c r="B3670" s="784">
        <f t="shared" si="170"/>
        <v>45535</v>
      </c>
      <c r="C3670" s="785">
        <v>18</v>
      </c>
      <c r="D3670" s="786">
        <f>IFERROR((INDEX(METADATA!$T$2:$T$20,MATCH(B3670,METADATA!$S$2:$S$20,0))),0)</f>
        <v>0</v>
      </c>
      <c r="E3670" s="785" t="str">
        <f t="shared" si="171"/>
        <v>HI</v>
      </c>
      <c r="F3670" s="786">
        <f>VLOOKUP(C3670,METADATA!$A$5:$H$29,IF(E3670="HI",2,IF(E3670="LO",6,10))+IF(D3670=1,2,IF(D3670=7,1,(IF(WEEKDAY(B3670)=1,2,IF(WEEKDAY(B3670)=7,1,0))))))</f>
        <v>2</v>
      </c>
      <c r="G3670" s="786">
        <f>VLOOKUP(C3670,METADATA!$J$5:$Q$29,IF(E3670="HI",2,IF(E3670="LO",6,10))+IF(D3670=1,2,IF(D3670=7,1,(IF(WEEKDAY(B3670)=1,2,IF(WEEKDAY(B3670)=7,1,0))))))</f>
        <v>2</v>
      </c>
      <c r="H3670" s="787">
        <v>11781.25</v>
      </c>
      <c r="I3670" s="788">
        <v>9888.699951171875</v>
      </c>
      <c r="K3670" s="795">
        <v>0</v>
      </c>
      <c r="M3670" s="798">
        <f t="shared" si="172"/>
        <v>15381.29507833481</v>
      </c>
      <c r="N3670" s="303"/>
      <c r="S3670" s="786">
        <v>0</v>
      </c>
      <c r="T3670" s="781">
        <f>VLOOKUP(C3670,METADATA!$J$5:$Q$29,IF(E3670="HI",2,IF(E3670="LO",6,10))+IF(S3670=1,2,IF(D3670=7,1,(IF(WEEKDAY(B3670)=1,2,IF(WEEKDAY(B3670)=7,1,0))))))</f>
        <v>2</v>
      </c>
      <c r="U3670" s="781">
        <f>VLOOKUP(C3670,METADATA!$A$5:$H$29,IF(E3670="HI",2,IF(E3670="LO",6,10))+IF(S3670=1,2,IF(D3670=7,1,(IF(WEEKDAY(B3670)=1,2,IF(WEEKDAY(B3670)=7,1,0))))))</f>
        <v>2</v>
      </c>
    </row>
    <row r="3671" spans="2:21" ht="13.95" customHeight="1" x14ac:dyDescent="0.25">
      <c r="B3671" s="784">
        <f t="shared" si="170"/>
        <v>45535</v>
      </c>
      <c r="C3671" s="785">
        <v>19</v>
      </c>
      <c r="D3671" s="786">
        <f>IFERROR((INDEX(METADATA!$T$2:$T$20,MATCH(B3671,METADATA!$S$2:$S$20,0))),0)</f>
        <v>0</v>
      </c>
      <c r="E3671" s="785" t="str">
        <f t="shared" si="171"/>
        <v>HI</v>
      </c>
      <c r="F3671" s="786">
        <f>VLOOKUP(C3671,METADATA!$A$5:$H$29,IF(E3671="HI",2,IF(E3671="LO",6,10))+IF(D3671=1,2,IF(D3671=7,1,(IF(WEEKDAY(B3671)=1,2,IF(WEEKDAY(B3671)=7,1,0))))))</f>
        <v>3</v>
      </c>
      <c r="G3671" s="786">
        <f>VLOOKUP(C3671,METADATA!$J$5:$Q$29,IF(E3671="HI",2,IF(E3671="LO",6,10))+IF(D3671=1,2,IF(D3671=7,1,(IF(WEEKDAY(B3671)=1,2,IF(WEEKDAY(B3671)=7,1,0))))))</f>
        <v>2</v>
      </c>
      <c r="H3671" s="787">
        <v>11863.75</v>
      </c>
      <c r="I3671" s="788">
        <v>9777.7752075195313</v>
      </c>
      <c r="K3671" s="795">
        <v>0</v>
      </c>
      <c r="M3671" s="798">
        <f t="shared" si="172"/>
        <v>15373.791076741078</v>
      </c>
      <c r="N3671" s="303"/>
      <c r="S3671" s="786">
        <v>0</v>
      </c>
      <c r="T3671" s="781">
        <f>VLOOKUP(C3671,METADATA!$J$5:$Q$29,IF(E3671="HI",2,IF(E3671="LO",6,10))+IF(S3671=1,2,IF(D3671=7,1,(IF(WEEKDAY(B3671)=1,2,IF(WEEKDAY(B3671)=7,1,0))))))</f>
        <v>2</v>
      </c>
      <c r="U3671" s="781">
        <f>VLOOKUP(C3671,METADATA!$A$5:$H$29,IF(E3671="HI",2,IF(E3671="LO",6,10))+IF(S3671=1,2,IF(D3671=7,1,(IF(WEEKDAY(B3671)=1,2,IF(WEEKDAY(B3671)=7,1,0))))))</f>
        <v>3</v>
      </c>
    </row>
    <row r="3672" spans="2:21" ht="13.95" customHeight="1" x14ac:dyDescent="0.25">
      <c r="B3672" s="784">
        <f t="shared" si="170"/>
        <v>45535</v>
      </c>
      <c r="C3672" s="785">
        <v>20</v>
      </c>
      <c r="D3672" s="786">
        <f>IFERROR((INDEX(METADATA!$T$2:$T$20,MATCH(B3672,METADATA!$S$2:$S$20,0))),0)</f>
        <v>0</v>
      </c>
      <c r="E3672" s="785" t="str">
        <f t="shared" si="171"/>
        <v>HI</v>
      </c>
      <c r="F3672" s="786">
        <f>VLOOKUP(C3672,METADATA!$A$5:$H$29,IF(E3672="HI",2,IF(E3672="LO",6,10))+IF(D3672=1,2,IF(D3672=7,1,(IF(WEEKDAY(B3672)=1,2,IF(WEEKDAY(B3672)=7,1,0))))))</f>
        <v>3</v>
      </c>
      <c r="G3672" s="786">
        <f>VLOOKUP(C3672,METADATA!$J$5:$Q$29,IF(E3672="HI",2,IF(E3672="LO",6,10))+IF(D3672=1,2,IF(D3672=7,1,(IF(WEEKDAY(B3672)=1,2,IF(WEEKDAY(B3672)=7,1,0))))))</f>
        <v>3</v>
      </c>
      <c r="H3672" s="787">
        <v>12125</v>
      </c>
      <c r="I3672" s="788">
        <v>9851.6500854492188</v>
      </c>
      <c r="K3672" s="795">
        <v>0</v>
      </c>
      <c r="M3672" s="798">
        <f t="shared" si="172"/>
        <v>15622.760140453145</v>
      </c>
      <c r="N3672" s="303"/>
      <c r="S3672" s="786">
        <v>0</v>
      </c>
      <c r="T3672" s="781">
        <f>VLOOKUP(C3672,METADATA!$J$5:$Q$29,IF(E3672="HI",2,IF(E3672="LO",6,10))+IF(S3672=1,2,IF(D3672=7,1,(IF(WEEKDAY(B3672)=1,2,IF(WEEKDAY(B3672)=7,1,0))))))</f>
        <v>3</v>
      </c>
      <c r="U3672" s="781">
        <f>VLOOKUP(C3672,METADATA!$A$5:$H$29,IF(E3672="HI",2,IF(E3672="LO",6,10))+IF(S3672=1,2,IF(D3672=7,1,(IF(WEEKDAY(B3672)=1,2,IF(WEEKDAY(B3672)=7,1,0))))))</f>
        <v>3</v>
      </c>
    </row>
    <row r="3673" spans="2:21" ht="13.95" customHeight="1" x14ac:dyDescent="0.25">
      <c r="B3673" s="784">
        <f t="shared" si="170"/>
        <v>45535</v>
      </c>
      <c r="C3673" s="785">
        <v>21</v>
      </c>
      <c r="D3673" s="786">
        <f>IFERROR((INDEX(METADATA!$T$2:$T$20,MATCH(B3673,METADATA!$S$2:$S$20,0))),0)</f>
        <v>0</v>
      </c>
      <c r="E3673" s="785" t="str">
        <f t="shared" si="171"/>
        <v>HI</v>
      </c>
      <c r="F3673" s="786">
        <f>VLOOKUP(C3673,METADATA!$A$5:$H$29,IF(E3673="HI",2,IF(E3673="LO",6,10))+IF(D3673=1,2,IF(D3673=7,1,(IF(WEEKDAY(B3673)=1,2,IF(WEEKDAY(B3673)=7,1,0))))))</f>
        <v>3</v>
      </c>
      <c r="G3673" s="786">
        <f>VLOOKUP(C3673,METADATA!$J$5:$Q$29,IF(E3673="HI",2,IF(E3673="LO",6,10))+IF(D3673=1,2,IF(D3673=7,1,(IF(WEEKDAY(B3673)=1,2,IF(WEEKDAY(B3673)=7,1,0))))))</f>
        <v>3</v>
      </c>
      <c r="H3673" s="787">
        <v>11241.75</v>
      </c>
      <c r="I3673" s="788">
        <v>10019.224975585938</v>
      </c>
      <c r="K3673" s="795">
        <v>0</v>
      </c>
      <c r="M3673" s="798">
        <f t="shared" si="172"/>
        <v>15058.612558064737</v>
      </c>
      <c r="N3673" s="303"/>
      <c r="S3673" s="786">
        <v>0</v>
      </c>
      <c r="T3673" s="781">
        <f>VLOOKUP(C3673,METADATA!$J$5:$Q$29,IF(E3673="HI",2,IF(E3673="LO",6,10))+IF(S3673=1,2,IF(D3673=7,1,(IF(WEEKDAY(B3673)=1,2,IF(WEEKDAY(B3673)=7,1,0))))))</f>
        <v>3</v>
      </c>
      <c r="U3673" s="781">
        <f>VLOOKUP(C3673,METADATA!$A$5:$H$29,IF(E3673="HI",2,IF(E3673="LO",6,10))+IF(S3673=1,2,IF(D3673=7,1,(IF(WEEKDAY(B3673)=1,2,IF(WEEKDAY(B3673)=7,1,0))))))</f>
        <v>3</v>
      </c>
    </row>
    <row r="3674" spans="2:21" ht="13.95" customHeight="1" x14ac:dyDescent="0.25">
      <c r="B3674" s="784">
        <f t="shared" si="170"/>
        <v>45535</v>
      </c>
      <c r="C3674" s="785">
        <v>22</v>
      </c>
      <c r="D3674" s="786">
        <f>IFERROR((INDEX(METADATA!$T$2:$T$20,MATCH(B3674,METADATA!$S$2:$S$20,0))),0)</f>
        <v>0</v>
      </c>
      <c r="E3674" s="785" t="str">
        <f t="shared" si="171"/>
        <v>HI</v>
      </c>
      <c r="F3674" s="786">
        <f>VLOOKUP(C3674,METADATA!$A$5:$H$29,IF(E3674="HI",2,IF(E3674="LO",6,10))+IF(D3674=1,2,IF(D3674=7,1,(IF(WEEKDAY(B3674)=1,2,IF(WEEKDAY(B3674)=7,1,0))))))</f>
        <v>3</v>
      </c>
      <c r="G3674" s="786">
        <f>VLOOKUP(C3674,METADATA!$J$5:$Q$29,IF(E3674="HI",2,IF(E3674="LO",6,10))+IF(D3674=1,2,IF(D3674=7,1,(IF(WEEKDAY(B3674)=1,2,IF(WEEKDAY(B3674)=7,1,0))))))</f>
        <v>3</v>
      </c>
      <c r="H3674" s="787">
        <v>10275.5</v>
      </c>
      <c r="I3674" s="788">
        <v>10107.974914550781</v>
      </c>
      <c r="K3674" s="795">
        <v>0</v>
      </c>
      <c r="M3674" s="798">
        <f t="shared" si="172"/>
        <v>14413.780112211642</v>
      </c>
      <c r="N3674" s="303"/>
      <c r="S3674" s="786">
        <v>0</v>
      </c>
      <c r="T3674" s="781">
        <f>VLOOKUP(C3674,METADATA!$J$5:$Q$29,IF(E3674="HI",2,IF(E3674="LO",6,10))+IF(S3674=1,2,IF(D3674=7,1,(IF(WEEKDAY(B3674)=1,2,IF(WEEKDAY(B3674)=7,1,0))))))</f>
        <v>3</v>
      </c>
      <c r="U3674" s="781">
        <f>VLOOKUP(C3674,METADATA!$A$5:$H$29,IF(E3674="HI",2,IF(E3674="LO",6,10))+IF(S3674=1,2,IF(D3674=7,1,(IF(WEEKDAY(B3674)=1,2,IF(WEEKDAY(B3674)=7,1,0))))))</f>
        <v>3</v>
      </c>
    </row>
    <row r="3675" spans="2:21" ht="13.95" customHeight="1" x14ac:dyDescent="0.25">
      <c r="B3675" s="784">
        <f t="shared" si="170"/>
        <v>45535</v>
      </c>
      <c r="C3675" s="785">
        <v>23</v>
      </c>
      <c r="D3675" s="786">
        <f>IFERROR((INDEX(METADATA!$T$2:$T$20,MATCH(B3675,METADATA!$S$2:$S$20,0))),0)</f>
        <v>0</v>
      </c>
      <c r="E3675" s="785" t="str">
        <f t="shared" si="171"/>
        <v>HI</v>
      </c>
      <c r="F3675" s="786">
        <f>VLOOKUP(C3675,METADATA!$A$5:$H$29,IF(E3675="HI",2,IF(E3675="LO",6,10))+IF(D3675=1,2,IF(D3675=7,1,(IF(WEEKDAY(B3675)=1,2,IF(WEEKDAY(B3675)=7,1,0))))))</f>
        <v>3</v>
      </c>
      <c r="G3675" s="786">
        <f>VLOOKUP(C3675,METADATA!$J$5:$Q$29,IF(E3675="HI",2,IF(E3675="LO",6,10))+IF(D3675=1,2,IF(D3675=7,1,(IF(WEEKDAY(B3675)=1,2,IF(WEEKDAY(B3675)=7,1,0))))))</f>
        <v>3</v>
      </c>
      <c r="H3675" s="787">
        <v>9344</v>
      </c>
      <c r="I3675" s="788">
        <v>10255.300231933594</v>
      </c>
      <c r="K3675" s="795">
        <v>0</v>
      </c>
      <c r="M3675" s="798">
        <f t="shared" si="172"/>
        <v>13873.770895005338</v>
      </c>
      <c r="N3675" s="303"/>
      <c r="S3675" s="786">
        <v>0</v>
      </c>
      <c r="T3675" s="781">
        <f>VLOOKUP(C3675,METADATA!$J$5:$Q$29,IF(E3675="HI",2,IF(E3675="LO",6,10))+IF(S3675=1,2,IF(D3675=7,1,(IF(WEEKDAY(B3675)=1,2,IF(WEEKDAY(B3675)=7,1,0))))))</f>
        <v>3</v>
      </c>
      <c r="U3675" s="781">
        <f>VLOOKUP(C3675,METADATA!$A$5:$H$29,IF(E3675="HI",2,IF(E3675="LO",6,10))+IF(S3675=1,2,IF(D3675=7,1,(IF(WEEKDAY(B3675)=1,2,IF(WEEKDAY(B3675)=7,1,0))))))</f>
        <v>3</v>
      </c>
    </row>
    <row r="3676" spans="2:21" ht="13.95" customHeight="1" x14ac:dyDescent="0.25">
      <c r="B3676" s="784">
        <f t="shared" ref="B3676:B3739" si="173">B3652+1</f>
        <v>45536</v>
      </c>
      <c r="C3676" s="785">
        <v>0</v>
      </c>
      <c r="D3676" s="786">
        <f>IFERROR((INDEX(METADATA!$T$2:$T$20,MATCH(B3676,METADATA!$S$2:$S$20,0))),0)</f>
        <v>0</v>
      </c>
      <c r="E3676" s="785" t="str">
        <f t="shared" si="171"/>
        <v>LO</v>
      </c>
      <c r="F3676" s="786">
        <f>VLOOKUP(C3676,METADATA!$A$5:$H$29,IF(E3676="HI",2,IF(E3676="LO",6,10))+IF(D3676=1,2,IF(D3676=7,1,(IF(WEEKDAY(B3676)=1,2,IF(WEEKDAY(B3676)=7,1,0))))))</f>
        <v>3</v>
      </c>
      <c r="G3676" s="786">
        <f>VLOOKUP(C3676,METADATA!$J$5:$Q$29,IF(E3676="HI",2,IF(E3676="LO",6,10))+IF(D3676=1,2,IF(D3676=7,1,(IF(WEEKDAY(B3676)=1,2,IF(WEEKDAY(B3676)=7,1,0))))))</f>
        <v>3</v>
      </c>
      <c r="H3676" s="787">
        <v>8790.5</v>
      </c>
      <c r="I3676" s="788">
        <v>10219.799987792969</v>
      </c>
      <c r="K3676" s="795">
        <v>0</v>
      </c>
      <c r="M3676" s="798">
        <f t="shared" si="172"/>
        <v>13480.252298844156</v>
      </c>
      <c r="N3676" s="303"/>
      <c r="S3676" s="786">
        <v>0</v>
      </c>
      <c r="T3676" s="781">
        <f>VLOOKUP(C3676,METADATA!$J$5:$Q$29,IF(E3676="HI",2,IF(E3676="LO",6,10))+IF(S3676=1,2,IF(D3676=7,1,(IF(WEEKDAY(B3676)=1,2,IF(WEEKDAY(B3676)=7,1,0))))))</f>
        <v>3</v>
      </c>
      <c r="U3676" s="781">
        <f>VLOOKUP(C3676,METADATA!$A$5:$H$29,IF(E3676="HI",2,IF(E3676="LO",6,10))+IF(S3676=1,2,IF(D3676=7,1,(IF(WEEKDAY(B3676)=1,2,IF(WEEKDAY(B3676)=7,1,0))))))</f>
        <v>3</v>
      </c>
    </row>
    <row r="3677" spans="2:21" ht="13.95" customHeight="1" x14ac:dyDescent="0.25">
      <c r="B3677" s="784">
        <f t="shared" si="173"/>
        <v>45536</v>
      </c>
      <c r="C3677" s="785">
        <v>1</v>
      </c>
      <c r="D3677" s="786">
        <f>IFERROR((INDEX(METADATA!$T$2:$T$20,MATCH(B3677,METADATA!$S$2:$S$20,0))),0)</f>
        <v>0</v>
      </c>
      <c r="E3677" s="785" t="str">
        <f t="shared" si="171"/>
        <v>LO</v>
      </c>
      <c r="F3677" s="786">
        <f>VLOOKUP(C3677,METADATA!$A$5:$H$29,IF(E3677="HI",2,IF(E3677="LO",6,10))+IF(D3677=1,2,IF(D3677=7,1,(IF(WEEKDAY(B3677)=1,2,IF(WEEKDAY(B3677)=7,1,0))))))</f>
        <v>3</v>
      </c>
      <c r="G3677" s="786">
        <f>VLOOKUP(C3677,METADATA!$J$5:$Q$29,IF(E3677="HI",2,IF(E3677="LO",6,10))+IF(D3677=1,2,IF(D3677=7,1,(IF(WEEKDAY(B3677)=1,2,IF(WEEKDAY(B3677)=7,1,0))))))</f>
        <v>3</v>
      </c>
      <c r="H3677" s="787">
        <v>8378</v>
      </c>
      <c r="I3677" s="788">
        <v>10194.727783203125</v>
      </c>
      <c r="K3677" s="795">
        <v>0</v>
      </c>
      <c r="M3677" s="798">
        <f t="shared" si="172"/>
        <v>13195.581024479889</v>
      </c>
      <c r="N3677" s="303"/>
      <c r="S3677" s="786">
        <v>0</v>
      </c>
      <c r="T3677" s="781">
        <f>VLOOKUP(C3677,METADATA!$J$5:$Q$29,IF(E3677="HI",2,IF(E3677="LO",6,10))+IF(S3677=1,2,IF(D3677=7,1,(IF(WEEKDAY(B3677)=1,2,IF(WEEKDAY(B3677)=7,1,0))))))</f>
        <v>3</v>
      </c>
      <c r="U3677" s="781">
        <f>VLOOKUP(C3677,METADATA!$A$5:$H$29,IF(E3677="HI",2,IF(E3677="LO",6,10))+IF(S3677=1,2,IF(D3677=7,1,(IF(WEEKDAY(B3677)=1,2,IF(WEEKDAY(B3677)=7,1,0))))))</f>
        <v>3</v>
      </c>
    </row>
    <row r="3678" spans="2:21" ht="13.95" customHeight="1" x14ac:dyDescent="0.25">
      <c r="B3678" s="784">
        <f t="shared" si="173"/>
        <v>45536</v>
      </c>
      <c r="C3678" s="785">
        <v>2</v>
      </c>
      <c r="D3678" s="786">
        <f>IFERROR((INDEX(METADATA!$T$2:$T$20,MATCH(B3678,METADATA!$S$2:$S$20,0))),0)</f>
        <v>0</v>
      </c>
      <c r="E3678" s="785" t="str">
        <f t="shared" si="171"/>
        <v>LO</v>
      </c>
      <c r="F3678" s="786">
        <f>VLOOKUP(C3678,METADATA!$A$5:$H$29,IF(E3678="HI",2,IF(E3678="LO",6,10))+IF(D3678=1,2,IF(D3678=7,1,(IF(WEEKDAY(B3678)=1,2,IF(WEEKDAY(B3678)=7,1,0))))))</f>
        <v>3</v>
      </c>
      <c r="G3678" s="786">
        <f>VLOOKUP(C3678,METADATA!$J$5:$Q$29,IF(E3678="HI",2,IF(E3678="LO",6,10))+IF(D3678=1,2,IF(D3678=7,1,(IF(WEEKDAY(B3678)=1,2,IF(WEEKDAY(B3678)=7,1,0))))))</f>
        <v>3</v>
      </c>
      <c r="H3678" s="787">
        <v>8275</v>
      </c>
      <c r="I3678" s="788">
        <v>10187.800048828125</v>
      </c>
      <c r="K3678" s="795">
        <v>0</v>
      </c>
      <c r="M3678" s="798">
        <f t="shared" si="172"/>
        <v>13125.0483745738</v>
      </c>
      <c r="N3678" s="303"/>
      <c r="S3678" s="786">
        <v>0</v>
      </c>
      <c r="T3678" s="781">
        <f>VLOOKUP(C3678,METADATA!$J$5:$Q$29,IF(E3678="HI",2,IF(E3678="LO",6,10))+IF(S3678=1,2,IF(D3678=7,1,(IF(WEEKDAY(B3678)=1,2,IF(WEEKDAY(B3678)=7,1,0))))))</f>
        <v>3</v>
      </c>
      <c r="U3678" s="781">
        <f>VLOOKUP(C3678,METADATA!$A$5:$H$29,IF(E3678="HI",2,IF(E3678="LO",6,10))+IF(S3678=1,2,IF(D3678=7,1,(IF(WEEKDAY(B3678)=1,2,IF(WEEKDAY(B3678)=7,1,0))))))</f>
        <v>3</v>
      </c>
    </row>
    <row r="3679" spans="2:21" ht="13.95" customHeight="1" x14ac:dyDescent="0.25">
      <c r="B3679" s="784">
        <f t="shared" si="173"/>
        <v>45536</v>
      </c>
      <c r="C3679" s="785">
        <v>3</v>
      </c>
      <c r="D3679" s="786">
        <f>IFERROR((INDEX(METADATA!$T$2:$T$20,MATCH(B3679,METADATA!$S$2:$S$20,0))),0)</f>
        <v>0</v>
      </c>
      <c r="E3679" s="785" t="str">
        <f t="shared" si="171"/>
        <v>LO</v>
      </c>
      <c r="F3679" s="786">
        <f>VLOOKUP(C3679,METADATA!$A$5:$H$29,IF(E3679="HI",2,IF(E3679="LO",6,10))+IF(D3679=1,2,IF(D3679=7,1,(IF(WEEKDAY(B3679)=1,2,IF(WEEKDAY(B3679)=7,1,0))))))</f>
        <v>3</v>
      </c>
      <c r="G3679" s="786">
        <f>VLOOKUP(C3679,METADATA!$J$5:$Q$29,IF(E3679="HI",2,IF(E3679="LO",6,10))+IF(D3679=1,2,IF(D3679=7,1,(IF(WEEKDAY(B3679)=1,2,IF(WEEKDAY(B3679)=7,1,0))))))</f>
        <v>3</v>
      </c>
      <c r="H3679" s="787">
        <v>8235</v>
      </c>
      <c r="I3679" s="788">
        <v>9928.7499389648438</v>
      </c>
      <c r="K3679" s="795">
        <v>0</v>
      </c>
      <c r="M3679" s="798">
        <f t="shared" si="172"/>
        <v>12899.430233560488</v>
      </c>
      <c r="N3679" s="303"/>
      <c r="S3679" s="786">
        <v>0</v>
      </c>
      <c r="T3679" s="781">
        <f>VLOOKUP(C3679,METADATA!$J$5:$Q$29,IF(E3679="HI",2,IF(E3679="LO",6,10))+IF(S3679=1,2,IF(D3679=7,1,(IF(WEEKDAY(B3679)=1,2,IF(WEEKDAY(B3679)=7,1,0))))))</f>
        <v>3</v>
      </c>
      <c r="U3679" s="781">
        <f>VLOOKUP(C3679,METADATA!$A$5:$H$29,IF(E3679="HI",2,IF(E3679="LO",6,10))+IF(S3679=1,2,IF(D3679=7,1,(IF(WEEKDAY(B3679)=1,2,IF(WEEKDAY(B3679)=7,1,0))))))</f>
        <v>3</v>
      </c>
    </row>
    <row r="3680" spans="2:21" ht="13.95" customHeight="1" x14ac:dyDescent="0.25">
      <c r="B3680" s="784">
        <f t="shared" si="173"/>
        <v>45536</v>
      </c>
      <c r="C3680" s="785">
        <v>4</v>
      </c>
      <c r="D3680" s="786">
        <f>IFERROR((INDEX(METADATA!$T$2:$T$20,MATCH(B3680,METADATA!$S$2:$S$20,0))),0)</f>
        <v>0</v>
      </c>
      <c r="E3680" s="785" t="str">
        <f t="shared" si="171"/>
        <v>LO</v>
      </c>
      <c r="F3680" s="786">
        <f>VLOOKUP(C3680,METADATA!$A$5:$H$29,IF(E3680="HI",2,IF(E3680="LO",6,10))+IF(D3680=1,2,IF(D3680=7,1,(IF(WEEKDAY(B3680)=1,2,IF(WEEKDAY(B3680)=7,1,0))))))</f>
        <v>3</v>
      </c>
      <c r="G3680" s="786">
        <f>VLOOKUP(C3680,METADATA!$J$5:$Q$29,IF(E3680="HI",2,IF(E3680="LO",6,10))+IF(D3680=1,2,IF(D3680=7,1,(IF(WEEKDAY(B3680)=1,2,IF(WEEKDAY(B3680)=7,1,0))))))</f>
        <v>3</v>
      </c>
      <c r="H3680" s="787">
        <v>8392.5</v>
      </c>
      <c r="I3680" s="788">
        <v>9878.449951171875</v>
      </c>
      <c r="K3680" s="795">
        <v>0</v>
      </c>
      <c r="M3680" s="798">
        <f t="shared" si="172"/>
        <v>12962.169173707294</v>
      </c>
      <c r="N3680" s="303"/>
      <c r="S3680" s="786">
        <v>0</v>
      </c>
      <c r="T3680" s="781">
        <f>VLOOKUP(C3680,METADATA!$J$5:$Q$29,IF(E3680="HI",2,IF(E3680="LO",6,10))+IF(S3680=1,2,IF(D3680=7,1,(IF(WEEKDAY(B3680)=1,2,IF(WEEKDAY(B3680)=7,1,0))))))</f>
        <v>3</v>
      </c>
      <c r="U3680" s="781">
        <f>VLOOKUP(C3680,METADATA!$A$5:$H$29,IF(E3680="HI",2,IF(E3680="LO",6,10))+IF(S3680=1,2,IF(D3680=7,1,(IF(WEEKDAY(B3680)=1,2,IF(WEEKDAY(B3680)=7,1,0))))))</f>
        <v>3</v>
      </c>
    </row>
    <row r="3681" spans="2:21" ht="13.95" customHeight="1" x14ac:dyDescent="0.25">
      <c r="B3681" s="784">
        <f t="shared" si="173"/>
        <v>45536</v>
      </c>
      <c r="C3681" s="785">
        <v>5</v>
      </c>
      <c r="D3681" s="786">
        <f>IFERROR((INDEX(METADATA!$T$2:$T$20,MATCH(B3681,METADATA!$S$2:$S$20,0))),0)</f>
        <v>0</v>
      </c>
      <c r="E3681" s="785" t="str">
        <f t="shared" si="171"/>
        <v>LO</v>
      </c>
      <c r="F3681" s="786">
        <f>VLOOKUP(C3681,METADATA!$A$5:$H$29,IF(E3681="HI",2,IF(E3681="LO",6,10))+IF(D3681=1,2,IF(D3681=7,1,(IF(WEEKDAY(B3681)=1,2,IF(WEEKDAY(B3681)=7,1,0))))))</f>
        <v>3</v>
      </c>
      <c r="G3681" s="786">
        <f>VLOOKUP(C3681,METADATA!$J$5:$Q$29,IF(E3681="HI",2,IF(E3681="LO",6,10))+IF(D3681=1,2,IF(D3681=7,1,(IF(WEEKDAY(B3681)=1,2,IF(WEEKDAY(B3681)=7,1,0))))))</f>
        <v>3</v>
      </c>
      <c r="H3681" s="787">
        <v>8410.75</v>
      </c>
      <c r="I3681" s="788">
        <v>9850.4000854492188</v>
      </c>
      <c r="K3681" s="795">
        <v>870.51250000000005</v>
      </c>
      <c r="M3681" s="798">
        <f t="shared" si="172"/>
        <v>12952.648277704369</v>
      </c>
      <c r="N3681" s="303"/>
      <c r="S3681" s="786">
        <v>0</v>
      </c>
      <c r="T3681" s="781">
        <f>VLOOKUP(C3681,METADATA!$J$5:$Q$29,IF(E3681="HI",2,IF(E3681="LO",6,10))+IF(S3681=1,2,IF(D3681=7,1,(IF(WEEKDAY(B3681)=1,2,IF(WEEKDAY(B3681)=7,1,0))))))</f>
        <v>3</v>
      </c>
      <c r="U3681" s="781">
        <f>VLOOKUP(C3681,METADATA!$A$5:$H$29,IF(E3681="HI",2,IF(E3681="LO",6,10))+IF(S3681=1,2,IF(D3681=7,1,(IF(WEEKDAY(B3681)=1,2,IF(WEEKDAY(B3681)=7,1,0))))))</f>
        <v>3</v>
      </c>
    </row>
    <row r="3682" spans="2:21" ht="13.95" customHeight="1" x14ac:dyDescent="0.25">
      <c r="B3682" s="784">
        <f t="shared" si="173"/>
        <v>45536</v>
      </c>
      <c r="C3682" s="785">
        <v>6</v>
      </c>
      <c r="D3682" s="786">
        <f>IFERROR((INDEX(METADATA!$T$2:$T$20,MATCH(B3682,METADATA!$S$2:$S$20,0))),0)</f>
        <v>0</v>
      </c>
      <c r="E3682" s="785" t="str">
        <f t="shared" si="171"/>
        <v>LO</v>
      </c>
      <c r="F3682" s="786">
        <f>VLOOKUP(C3682,METADATA!$A$5:$H$29,IF(E3682="HI",2,IF(E3682="LO",6,10))+IF(D3682=1,2,IF(D3682=7,1,(IF(WEEKDAY(B3682)=1,2,IF(WEEKDAY(B3682)=7,1,0))))))</f>
        <v>3</v>
      </c>
      <c r="G3682" s="786">
        <f>VLOOKUP(C3682,METADATA!$J$5:$Q$29,IF(E3682="HI",2,IF(E3682="LO",6,10))+IF(D3682=1,2,IF(D3682=7,1,(IF(WEEKDAY(B3682)=1,2,IF(WEEKDAY(B3682)=7,1,0))))))</f>
        <v>3</v>
      </c>
      <c r="H3682" s="787">
        <v>9100.25</v>
      </c>
      <c r="I3682" s="788">
        <v>9773.8250732421875</v>
      </c>
      <c r="K3682" s="795">
        <v>865.8125</v>
      </c>
      <c r="M3682" s="798">
        <f t="shared" si="172"/>
        <v>13354.482641601569</v>
      </c>
      <c r="N3682" s="303"/>
      <c r="S3682" s="786">
        <v>0</v>
      </c>
      <c r="T3682" s="781">
        <f>VLOOKUP(C3682,METADATA!$J$5:$Q$29,IF(E3682="HI",2,IF(E3682="LO",6,10))+IF(S3682=1,2,IF(D3682=7,1,(IF(WEEKDAY(B3682)=1,2,IF(WEEKDAY(B3682)=7,1,0))))))</f>
        <v>3</v>
      </c>
      <c r="U3682" s="781">
        <f>VLOOKUP(C3682,METADATA!$A$5:$H$29,IF(E3682="HI",2,IF(E3682="LO",6,10))+IF(S3682=1,2,IF(D3682=7,1,(IF(WEEKDAY(B3682)=1,2,IF(WEEKDAY(B3682)=7,1,0))))))</f>
        <v>3</v>
      </c>
    </row>
    <row r="3683" spans="2:21" ht="13.95" customHeight="1" x14ac:dyDescent="0.25">
      <c r="B3683" s="784">
        <f t="shared" si="173"/>
        <v>45536</v>
      </c>
      <c r="C3683" s="785">
        <v>7</v>
      </c>
      <c r="D3683" s="786">
        <f>IFERROR((INDEX(METADATA!$T$2:$T$20,MATCH(B3683,METADATA!$S$2:$S$20,0))),0)</f>
        <v>0</v>
      </c>
      <c r="E3683" s="785" t="str">
        <f t="shared" si="171"/>
        <v>LO</v>
      </c>
      <c r="F3683" s="786">
        <f>VLOOKUP(C3683,METADATA!$A$5:$H$29,IF(E3683="HI",2,IF(E3683="LO",6,10))+IF(D3683=1,2,IF(D3683=7,1,(IF(WEEKDAY(B3683)=1,2,IF(WEEKDAY(B3683)=7,1,0))))))</f>
        <v>3</v>
      </c>
      <c r="G3683" s="786">
        <f>VLOOKUP(C3683,METADATA!$J$5:$Q$29,IF(E3683="HI",2,IF(E3683="LO",6,10))+IF(D3683=1,2,IF(D3683=7,1,(IF(WEEKDAY(B3683)=1,2,IF(WEEKDAY(B3683)=7,1,0))))))</f>
        <v>3</v>
      </c>
      <c r="H3683" s="787">
        <v>10717.25</v>
      </c>
      <c r="I3683" s="788">
        <v>9806.2001953125</v>
      </c>
      <c r="K3683" s="795">
        <v>834.63750000000005</v>
      </c>
      <c r="M3683" s="798">
        <f t="shared" si="172"/>
        <v>14526.562216610195</v>
      </c>
      <c r="N3683" s="303"/>
      <c r="S3683" s="786">
        <v>0</v>
      </c>
      <c r="T3683" s="781">
        <f>VLOOKUP(C3683,METADATA!$J$5:$Q$29,IF(E3683="HI",2,IF(E3683="LO",6,10))+IF(S3683=1,2,IF(D3683=7,1,(IF(WEEKDAY(B3683)=1,2,IF(WEEKDAY(B3683)=7,1,0))))))</f>
        <v>3</v>
      </c>
      <c r="U3683" s="781">
        <f>VLOOKUP(C3683,METADATA!$A$5:$H$29,IF(E3683="HI",2,IF(E3683="LO",6,10))+IF(S3683=1,2,IF(D3683=7,1,(IF(WEEKDAY(B3683)=1,2,IF(WEEKDAY(B3683)=7,1,0))))))</f>
        <v>3</v>
      </c>
    </row>
    <row r="3684" spans="2:21" ht="13.95" customHeight="1" x14ac:dyDescent="0.25">
      <c r="B3684" s="784">
        <f t="shared" si="173"/>
        <v>45536</v>
      </c>
      <c r="C3684" s="785">
        <v>8</v>
      </c>
      <c r="D3684" s="786">
        <f>IFERROR((INDEX(METADATA!$T$2:$T$20,MATCH(B3684,METADATA!$S$2:$S$20,0))),0)</f>
        <v>0</v>
      </c>
      <c r="E3684" s="785" t="str">
        <f t="shared" si="171"/>
        <v>LO</v>
      </c>
      <c r="F3684" s="786">
        <f>VLOOKUP(C3684,METADATA!$A$5:$H$29,IF(E3684="HI",2,IF(E3684="LO",6,10))+IF(D3684=1,2,IF(D3684=7,1,(IF(WEEKDAY(B3684)=1,2,IF(WEEKDAY(B3684)=7,1,0))))))</f>
        <v>3</v>
      </c>
      <c r="G3684" s="786">
        <f>VLOOKUP(C3684,METADATA!$J$5:$Q$29,IF(E3684="HI",2,IF(E3684="LO",6,10))+IF(D3684=1,2,IF(D3684=7,1,(IF(WEEKDAY(B3684)=1,2,IF(WEEKDAY(B3684)=7,1,0))))))</f>
        <v>3</v>
      </c>
      <c r="H3684" s="787">
        <v>12069</v>
      </c>
      <c r="I3684" s="788">
        <v>9912.8749389648438</v>
      </c>
      <c r="K3684" s="795">
        <v>847.33749999999998</v>
      </c>
      <c r="M3684" s="798">
        <f t="shared" si="172"/>
        <v>15618.125705588274</v>
      </c>
      <c r="N3684" s="303"/>
      <c r="S3684" s="786">
        <v>0</v>
      </c>
      <c r="T3684" s="781">
        <f>VLOOKUP(C3684,METADATA!$J$5:$Q$29,IF(E3684="HI",2,IF(E3684="LO",6,10))+IF(S3684=1,2,IF(D3684=7,1,(IF(WEEKDAY(B3684)=1,2,IF(WEEKDAY(B3684)=7,1,0))))))</f>
        <v>3</v>
      </c>
      <c r="U3684" s="781">
        <f>VLOOKUP(C3684,METADATA!$A$5:$H$29,IF(E3684="HI",2,IF(E3684="LO",6,10))+IF(S3684=1,2,IF(D3684=7,1,(IF(WEEKDAY(B3684)=1,2,IF(WEEKDAY(B3684)=7,1,0))))))</f>
        <v>3</v>
      </c>
    </row>
    <row r="3685" spans="2:21" ht="13.95" customHeight="1" x14ac:dyDescent="0.25">
      <c r="B3685" s="784">
        <f t="shared" si="173"/>
        <v>45536</v>
      </c>
      <c r="C3685" s="785">
        <v>9</v>
      </c>
      <c r="D3685" s="786">
        <f>IFERROR((INDEX(METADATA!$T$2:$T$20,MATCH(B3685,METADATA!$S$2:$S$20,0))),0)</f>
        <v>0</v>
      </c>
      <c r="E3685" s="785" t="str">
        <f t="shared" si="171"/>
        <v>LO</v>
      </c>
      <c r="F3685" s="786">
        <f>VLOOKUP(C3685,METADATA!$A$5:$H$29,IF(E3685="HI",2,IF(E3685="LO",6,10))+IF(D3685=1,2,IF(D3685=7,1,(IF(WEEKDAY(B3685)=1,2,IF(WEEKDAY(B3685)=7,1,0))))))</f>
        <v>3</v>
      </c>
      <c r="G3685" s="786">
        <f>VLOOKUP(C3685,METADATA!$J$5:$Q$29,IF(E3685="HI",2,IF(E3685="LO",6,10))+IF(D3685=1,2,IF(D3685=7,1,(IF(WEEKDAY(B3685)=1,2,IF(WEEKDAY(B3685)=7,1,0))))))</f>
        <v>3</v>
      </c>
      <c r="H3685" s="787">
        <v>12316.5</v>
      </c>
      <c r="I3685" s="788">
        <v>9657.8001098632813</v>
      </c>
      <c r="K3685" s="795">
        <v>851.61249999999995</v>
      </c>
      <c r="M3685" s="798">
        <f t="shared" si="172"/>
        <v>15651.494344377319</v>
      </c>
      <c r="N3685" s="303"/>
      <c r="S3685" s="786">
        <v>0</v>
      </c>
      <c r="T3685" s="781">
        <f>VLOOKUP(C3685,METADATA!$J$5:$Q$29,IF(E3685="HI",2,IF(E3685="LO",6,10))+IF(S3685=1,2,IF(D3685=7,1,(IF(WEEKDAY(B3685)=1,2,IF(WEEKDAY(B3685)=7,1,0))))))</f>
        <v>3</v>
      </c>
      <c r="U3685" s="781">
        <f>VLOOKUP(C3685,METADATA!$A$5:$H$29,IF(E3685="HI",2,IF(E3685="LO",6,10))+IF(S3685=1,2,IF(D3685=7,1,(IF(WEEKDAY(B3685)=1,2,IF(WEEKDAY(B3685)=7,1,0))))))</f>
        <v>3</v>
      </c>
    </row>
    <row r="3686" spans="2:21" ht="13.95" customHeight="1" x14ac:dyDescent="0.25">
      <c r="B3686" s="784">
        <f t="shared" si="173"/>
        <v>45536</v>
      </c>
      <c r="C3686" s="785">
        <v>10</v>
      </c>
      <c r="D3686" s="786">
        <f>IFERROR((INDEX(METADATA!$T$2:$T$20,MATCH(B3686,METADATA!$S$2:$S$20,0))),0)</f>
        <v>0</v>
      </c>
      <c r="E3686" s="785" t="str">
        <f t="shared" si="171"/>
        <v>LO</v>
      </c>
      <c r="F3686" s="786">
        <f>VLOOKUP(C3686,METADATA!$A$5:$H$29,IF(E3686="HI",2,IF(E3686="LO",6,10))+IF(D3686=1,2,IF(D3686=7,1,(IF(WEEKDAY(B3686)=1,2,IF(WEEKDAY(B3686)=7,1,0))))))</f>
        <v>3</v>
      </c>
      <c r="G3686" s="786">
        <f>VLOOKUP(C3686,METADATA!$J$5:$Q$29,IF(E3686="HI",2,IF(E3686="LO",6,10))+IF(D3686=1,2,IF(D3686=7,1,(IF(WEEKDAY(B3686)=1,2,IF(WEEKDAY(B3686)=7,1,0))))))</f>
        <v>3</v>
      </c>
      <c r="H3686" s="787">
        <v>12412</v>
      </c>
      <c r="I3686" s="788">
        <v>3426.1349563598633</v>
      </c>
      <c r="K3686" s="795">
        <v>856.5</v>
      </c>
      <c r="M3686" s="798">
        <f t="shared" si="172"/>
        <v>12876.185178040543</v>
      </c>
      <c r="N3686" s="303"/>
      <c r="S3686" s="786">
        <v>0</v>
      </c>
      <c r="T3686" s="781">
        <f>VLOOKUP(C3686,METADATA!$J$5:$Q$29,IF(E3686="HI",2,IF(E3686="LO",6,10))+IF(S3686=1,2,IF(D3686=7,1,(IF(WEEKDAY(B3686)=1,2,IF(WEEKDAY(B3686)=7,1,0))))))</f>
        <v>3</v>
      </c>
      <c r="U3686" s="781">
        <f>VLOOKUP(C3686,METADATA!$A$5:$H$29,IF(E3686="HI",2,IF(E3686="LO",6,10))+IF(S3686=1,2,IF(D3686=7,1,(IF(WEEKDAY(B3686)=1,2,IF(WEEKDAY(B3686)=7,1,0))))))</f>
        <v>3</v>
      </c>
    </row>
    <row r="3687" spans="2:21" ht="13.95" customHeight="1" x14ac:dyDescent="0.25">
      <c r="B3687" s="784">
        <f t="shared" si="173"/>
        <v>45536</v>
      </c>
      <c r="C3687" s="785">
        <v>11</v>
      </c>
      <c r="D3687" s="786">
        <f>IFERROR((INDEX(METADATA!$T$2:$T$20,MATCH(B3687,METADATA!$S$2:$S$20,0))),0)</f>
        <v>0</v>
      </c>
      <c r="E3687" s="785" t="str">
        <f t="shared" si="171"/>
        <v>LO</v>
      </c>
      <c r="F3687" s="786">
        <f>VLOOKUP(C3687,METADATA!$A$5:$H$29,IF(E3687="HI",2,IF(E3687="LO",6,10))+IF(D3687=1,2,IF(D3687=7,1,(IF(WEEKDAY(B3687)=1,2,IF(WEEKDAY(B3687)=7,1,0))))))</f>
        <v>3</v>
      </c>
      <c r="G3687" s="786">
        <f>VLOOKUP(C3687,METADATA!$J$5:$Q$29,IF(E3687="HI",2,IF(E3687="LO",6,10))+IF(D3687=1,2,IF(D3687=7,1,(IF(WEEKDAY(B3687)=1,2,IF(WEEKDAY(B3687)=7,1,0))))))</f>
        <v>3</v>
      </c>
      <c r="H3687" s="787">
        <v>12471.25</v>
      </c>
      <c r="I3687" s="788">
        <v>2848.2450408935547</v>
      </c>
      <c r="K3687" s="795">
        <v>824.32500000000005</v>
      </c>
      <c r="M3687" s="798">
        <f t="shared" si="172"/>
        <v>12792.363986983592</v>
      </c>
      <c r="N3687" s="303"/>
      <c r="S3687" s="786">
        <v>0</v>
      </c>
      <c r="T3687" s="781">
        <f>VLOOKUP(C3687,METADATA!$J$5:$Q$29,IF(E3687="HI",2,IF(E3687="LO",6,10))+IF(S3687=1,2,IF(D3687=7,1,(IF(WEEKDAY(B3687)=1,2,IF(WEEKDAY(B3687)=7,1,0))))))</f>
        <v>3</v>
      </c>
      <c r="U3687" s="781">
        <f>VLOOKUP(C3687,METADATA!$A$5:$H$29,IF(E3687="HI",2,IF(E3687="LO",6,10))+IF(S3687=1,2,IF(D3687=7,1,(IF(WEEKDAY(B3687)=1,2,IF(WEEKDAY(B3687)=7,1,0))))))</f>
        <v>3</v>
      </c>
    </row>
    <row r="3688" spans="2:21" ht="13.95" customHeight="1" x14ac:dyDescent="0.25">
      <c r="B3688" s="784">
        <f t="shared" si="173"/>
        <v>45536</v>
      </c>
      <c r="C3688" s="785">
        <v>12</v>
      </c>
      <c r="D3688" s="786">
        <f>IFERROR((INDEX(METADATA!$T$2:$T$20,MATCH(B3688,METADATA!$S$2:$S$20,0))),0)</f>
        <v>0</v>
      </c>
      <c r="E3688" s="785" t="str">
        <f t="shared" si="171"/>
        <v>LO</v>
      </c>
      <c r="F3688" s="786">
        <f>VLOOKUP(C3688,METADATA!$A$5:$H$29,IF(E3688="HI",2,IF(E3688="LO",6,10))+IF(D3688=1,2,IF(D3688=7,1,(IF(WEEKDAY(B3688)=1,2,IF(WEEKDAY(B3688)=7,1,0))))))</f>
        <v>3</v>
      </c>
      <c r="G3688" s="786">
        <f>VLOOKUP(C3688,METADATA!$J$5:$Q$29,IF(E3688="HI",2,IF(E3688="LO",6,10))+IF(D3688=1,2,IF(D3688=7,1,(IF(WEEKDAY(B3688)=1,2,IF(WEEKDAY(B3688)=7,1,0))))))</f>
        <v>3</v>
      </c>
      <c r="H3688" s="787">
        <v>12251.5</v>
      </c>
      <c r="I3688" s="788">
        <v>2693.1450500488281</v>
      </c>
      <c r="K3688" s="795">
        <v>882.73749999999995</v>
      </c>
      <c r="M3688" s="798">
        <f t="shared" si="172"/>
        <v>12544.013811798937</v>
      </c>
      <c r="N3688" s="303"/>
      <c r="S3688" s="786">
        <v>0</v>
      </c>
      <c r="T3688" s="781">
        <f>VLOOKUP(C3688,METADATA!$J$5:$Q$29,IF(E3688="HI",2,IF(E3688="LO",6,10))+IF(S3688=1,2,IF(D3688=7,1,(IF(WEEKDAY(B3688)=1,2,IF(WEEKDAY(B3688)=7,1,0))))))</f>
        <v>3</v>
      </c>
      <c r="U3688" s="781">
        <f>VLOOKUP(C3688,METADATA!$A$5:$H$29,IF(E3688="HI",2,IF(E3688="LO",6,10))+IF(S3688=1,2,IF(D3688=7,1,(IF(WEEKDAY(B3688)=1,2,IF(WEEKDAY(B3688)=7,1,0))))))</f>
        <v>3</v>
      </c>
    </row>
    <row r="3689" spans="2:21" ht="13.95" customHeight="1" x14ac:dyDescent="0.25">
      <c r="B3689" s="784">
        <f t="shared" si="173"/>
        <v>45536</v>
      </c>
      <c r="C3689" s="785">
        <v>13</v>
      </c>
      <c r="D3689" s="786">
        <f>IFERROR((INDEX(METADATA!$T$2:$T$20,MATCH(B3689,METADATA!$S$2:$S$20,0))),0)</f>
        <v>0</v>
      </c>
      <c r="E3689" s="785" t="str">
        <f t="shared" si="171"/>
        <v>LO</v>
      </c>
      <c r="F3689" s="786">
        <f>VLOOKUP(C3689,METADATA!$A$5:$H$29,IF(E3689="HI",2,IF(E3689="LO",6,10))+IF(D3689=1,2,IF(D3689=7,1,(IF(WEEKDAY(B3689)=1,2,IF(WEEKDAY(B3689)=7,1,0))))))</f>
        <v>3</v>
      </c>
      <c r="G3689" s="786">
        <f>VLOOKUP(C3689,METADATA!$J$5:$Q$29,IF(E3689="HI",2,IF(E3689="LO",6,10))+IF(D3689=1,2,IF(D3689=7,1,(IF(WEEKDAY(B3689)=1,2,IF(WEEKDAY(B3689)=7,1,0))))))</f>
        <v>3</v>
      </c>
      <c r="H3689" s="787">
        <v>11784.25</v>
      </c>
      <c r="I3689" s="788">
        <v>2830.6950011998415</v>
      </c>
      <c r="K3689" s="795">
        <v>909.3125</v>
      </c>
      <c r="M3689" s="798">
        <f t="shared" si="172"/>
        <v>12119.462952306003</v>
      </c>
      <c r="N3689" s="303"/>
      <c r="S3689" s="786">
        <v>0</v>
      </c>
      <c r="T3689" s="781">
        <f>VLOOKUP(C3689,METADATA!$J$5:$Q$29,IF(E3689="HI",2,IF(E3689="LO",6,10))+IF(S3689=1,2,IF(D3689=7,1,(IF(WEEKDAY(B3689)=1,2,IF(WEEKDAY(B3689)=7,1,0))))))</f>
        <v>3</v>
      </c>
      <c r="U3689" s="781">
        <f>VLOOKUP(C3689,METADATA!$A$5:$H$29,IF(E3689="HI",2,IF(E3689="LO",6,10))+IF(S3689=1,2,IF(D3689=7,1,(IF(WEEKDAY(B3689)=1,2,IF(WEEKDAY(B3689)=7,1,0))))))</f>
        <v>3</v>
      </c>
    </row>
    <row r="3690" spans="2:21" ht="13.95" customHeight="1" x14ac:dyDescent="0.25">
      <c r="B3690" s="784">
        <f t="shared" si="173"/>
        <v>45536</v>
      </c>
      <c r="C3690" s="785">
        <v>14</v>
      </c>
      <c r="D3690" s="786">
        <f>IFERROR((INDEX(METADATA!$T$2:$T$20,MATCH(B3690,METADATA!$S$2:$S$20,0))),0)</f>
        <v>0</v>
      </c>
      <c r="E3690" s="785" t="str">
        <f t="shared" si="171"/>
        <v>LO</v>
      </c>
      <c r="F3690" s="786">
        <f>VLOOKUP(C3690,METADATA!$A$5:$H$29,IF(E3690="HI",2,IF(E3690="LO",6,10))+IF(D3690=1,2,IF(D3690=7,1,(IF(WEEKDAY(B3690)=1,2,IF(WEEKDAY(B3690)=7,1,0))))))</f>
        <v>3</v>
      </c>
      <c r="G3690" s="786">
        <f>VLOOKUP(C3690,METADATA!$J$5:$Q$29,IF(E3690="HI",2,IF(E3690="LO",6,10))+IF(D3690=1,2,IF(D3690=7,1,(IF(WEEKDAY(B3690)=1,2,IF(WEEKDAY(B3690)=7,1,0))))))</f>
        <v>3</v>
      </c>
      <c r="H3690" s="787">
        <v>11548.75</v>
      </c>
      <c r="I3690" s="788">
        <v>4112.4499206542969</v>
      </c>
      <c r="K3690" s="795">
        <v>905.6</v>
      </c>
      <c r="M3690" s="798">
        <f t="shared" si="172"/>
        <v>12259.113789845884</v>
      </c>
      <c r="N3690" s="303"/>
      <c r="S3690" s="786">
        <v>0</v>
      </c>
      <c r="T3690" s="781">
        <f>VLOOKUP(C3690,METADATA!$J$5:$Q$29,IF(E3690="HI",2,IF(E3690="LO",6,10))+IF(S3690=1,2,IF(D3690=7,1,(IF(WEEKDAY(B3690)=1,2,IF(WEEKDAY(B3690)=7,1,0))))))</f>
        <v>3</v>
      </c>
      <c r="U3690" s="781">
        <f>VLOOKUP(C3690,METADATA!$A$5:$H$29,IF(E3690="HI",2,IF(E3690="LO",6,10))+IF(S3690=1,2,IF(D3690=7,1,(IF(WEEKDAY(B3690)=1,2,IF(WEEKDAY(B3690)=7,1,0))))))</f>
        <v>3</v>
      </c>
    </row>
    <row r="3691" spans="2:21" ht="13.95" customHeight="1" x14ac:dyDescent="0.25">
      <c r="B3691" s="784">
        <f t="shared" si="173"/>
        <v>45536</v>
      </c>
      <c r="C3691" s="785">
        <v>15</v>
      </c>
      <c r="D3691" s="786">
        <f>IFERROR((INDEX(METADATA!$T$2:$T$20,MATCH(B3691,METADATA!$S$2:$S$20,0))),0)</f>
        <v>0</v>
      </c>
      <c r="E3691" s="785" t="str">
        <f t="shared" si="171"/>
        <v>LO</v>
      </c>
      <c r="F3691" s="786">
        <f>VLOOKUP(C3691,METADATA!$A$5:$H$29,IF(E3691="HI",2,IF(E3691="LO",6,10))+IF(D3691=1,2,IF(D3691=7,1,(IF(WEEKDAY(B3691)=1,2,IF(WEEKDAY(B3691)=7,1,0))))))</f>
        <v>3</v>
      </c>
      <c r="G3691" s="786">
        <f>VLOOKUP(C3691,METADATA!$J$5:$Q$29,IF(E3691="HI",2,IF(E3691="LO",6,10))+IF(D3691=1,2,IF(D3691=7,1,(IF(WEEKDAY(B3691)=1,2,IF(WEEKDAY(B3691)=7,1,0))))))</f>
        <v>3</v>
      </c>
      <c r="H3691" s="787">
        <v>11581.75</v>
      </c>
      <c r="I3691" s="788">
        <v>4120.8450317382813</v>
      </c>
      <c r="K3691" s="795">
        <v>913.98749999999995</v>
      </c>
      <c r="M3691" s="798">
        <f t="shared" si="172"/>
        <v>12293.018215153757</v>
      </c>
      <c r="N3691" s="303"/>
      <c r="S3691" s="786">
        <v>0</v>
      </c>
      <c r="T3691" s="781">
        <f>VLOOKUP(C3691,METADATA!$J$5:$Q$29,IF(E3691="HI",2,IF(E3691="LO",6,10))+IF(S3691=1,2,IF(D3691=7,1,(IF(WEEKDAY(B3691)=1,2,IF(WEEKDAY(B3691)=7,1,0))))))</f>
        <v>3</v>
      </c>
      <c r="U3691" s="781">
        <f>VLOOKUP(C3691,METADATA!$A$5:$H$29,IF(E3691="HI",2,IF(E3691="LO",6,10))+IF(S3691=1,2,IF(D3691=7,1,(IF(WEEKDAY(B3691)=1,2,IF(WEEKDAY(B3691)=7,1,0))))))</f>
        <v>3</v>
      </c>
    </row>
    <row r="3692" spans="2:21" ht="13.95" customHeight="1" x14ac:dyDescent="0.25">
      <c r="B3692" s="784">
        <f t="shared" si="173"/>
        <v>45536</v>
      </c>
      <c r="C3692" s="785">
        <v>16</v>
      </c>
      <c r="D3692" s="786">
        <f>IFERROR((INDEX(METADATA!$T$2:$T$20,MATCH(B3692,METADATA!$S$2:$S$20,0))),0)</f>
        <v>0</v>
      </c>
      <c r="E3692" s="785" t="str">
        <f t="shared" si="171"/>
        <v>LO</v>
      </c>
      <c r="F3692" s="786">
        <f>VLOOKUP(C3692,METADATA!$A$5:$H$29,IF(E3692="HI",2,IF(E3692="LO",6,10))+IF(D3692=1,2,IF(D3692=7,1,(IF(WEEKDAY(B3692)=1,2,IF(WEEKDAY(B3692)=7,1,0))))))</f>
        <v>3</v>
      </c>
      <c r="G3692" s="786">
        <f>VLOOKUP(C3692,METADATA!$J$5:$Q$29,IF(E3692="HI",2,IF(E3692="LO",6,10))+IF(D3692=1,2,IF(D3692=7,1,(IF(WEEKDAY(B3692)=1,2,IF(WEEKDAY(B3692)=7,1,0))))))</f>
        <v>3</v>
      </c>
      <c r="H3692" s="787">
        <v>11476.75</v>
      </c>
      <c r="I3692" s="788">
        <v>4006.8350524902344</v>
      </c>
      <c r="K3692" s="795">
        <v>902.26250000000005</v>
      </c>
      <c r="M3692" s="798">
        <f t="shared" si="172"/>
        <v>12156.089737261913</v>
      </c>
      <c r="N3692" s="303"/>
      <c r="S3692" s="786">
        <v>0</v>
      </c>
      <c r="T3692" s="781">
        <f>VLOOKUP(C3692,METADATA!$J$5:$Q$29,IF(E3692="HI",2,IF(E3692="LO",6,10))+IF(S3692=1,2,IF(D3692=7,1,(IF(WEEKDAY(B3692)=1,2,IF(WEEKDAY(B3692)=7,1,0))))))</f>
        <v>3</v>
      </c>
      <c r="U3692" s="781">
        <f>VLOOKUP(C3692,METADATA!$A$5:$H$29,IF(E3692="HI",2,IF(E3692="LO",6,10))+IF(S3692=1,2,IF(D3692=7,1,(IF(WEEKDAY(B3692)=1,2,IF(WEEKDAY(B3692)=7,1,0))))))</f>
        <v>3</v>
      </c>
    </row>
    <row r="3693" spans="2:21" ht="13.95" customHeight="1" x14ac:dyDescent="0.25">
      <c r="B3693" s="784">
        <f t="shared" si="173"/>
        <v>45536</v>
      </c>
      <c r="C3693" s="785">
        <v>17</v>
      </c>
      <c r="D3693" s="786">
        <f>IFERROR((INDEX(METADATA!$T$2:$T$20,MATCH(B3693,METADATA!$S$2:$S$20,0))),0)</f>
        <v>0</v>
      </c>
      <c r="E3693" s="785" t="str">
        <f t="shared" si="171"/>
        <v>LO</v>
      </c>
      <c r="F3693" s="786">
        <f>VLOOKUP(C3693,METADATA!$A$5:$H$29,IF(E3693="HI",2,IF(E3693="LO",6,10))+IF(D3693=1,2,IF(D3693=7,1,(IF(WEEKDAY(B3693)=1,2,IF(WEEKDAY(B3693)=7,1,0))))))</f>
        <v>3</v>
      </c>
      <c r="G3693" s="786">
        <f>VLOOKUP(C3693,METADATA!$J$5:$Q$29,IF(E3693="HI",2,IF(E3693="LO",6,10))+IF(D3693=1,2,IF(D3693=7,1,(IF(WEEKDAY(B3693)=1,2,IF(WEEKDAY(B3693)=7,1,0))))))</f>
        <v>3</v>
      </c>
      <c r="H3693" s="787">
        <v>8520.75</v>
      </c>
      <c r="I3693" s="788">
        <v>3987.6850280761719</v>
      </c>
      <c r="K3693" s="795">
        <v>933.76250000000005</v>
      </c>
      <c r="M3693" s="798">
        <f t="shared" si="172"/>
        <v>9407.6996362364189</v>
      </c>
      <c r="N3693" s="303"/>
      <c r="S3693" s="786">
        <v>0</v>
      </c>
      <c r="T3693" s="781">
        <f>VLOOKUP(C3693,METADATA!$J$5:$Q$29,IF(E3693="HI",2,IF(E3693="LO",6,10))+IF(S3693=1,2,IF(D3693=7,1,(IF(WEEKDAY(B3693)=1,2,IF(WEEKDAY(B3693)=7,1,0))))))</f>
        <v>3</v>
      </c>
      <c r="U3693" s="781">
        <f>VLOOKUP(C3693,METADATA!$A$5:$H$29,IF(E3693="HI",2,IF(E3693="LO",6,10))+IF(S3693=1,2,IF(D3693=7,1,(IF(WEEKDAY(B3693)=1,2,IF(WEEKDAY(B3693)=7,1,0))))))</f>
        <v>3</v>
      </c>
    </row>
    <row r="3694" spans="2:21" ht="13.95" customHeight="1" x14ac:dyDescent="0.25">
      <c r="B3694" s="784">
        <f t="shared" si="173"/>
        <v>45536</v>
      </c>
      <c r="C3694" s="785">
        <v>18</v>
      </c>
      <c r="D3694" s="786">
        <f>IFERROR((INDEX(METADATA!$T$2:$T$20,MATCH(B3694,METADATA!$S$2:$S$20,0))),0)</f>
        <v>0</v>
      </c>
      <c r="E3694" s="785" t="str">
        <f t="shared" si="171"/>
        <v>LO</v>
      </c>
      <c r="F3694" s="786">
        <f>VLOOKUP(C3694,METADATA!$A$5:$H$29,IF(E3694="HI",2,IF(E3694="LO",6,10))+IF(D3694=1,2,IF(D3694=7,1,(IF(WEEKDAY(B3694)=1,2,IF(WEEKDAY(B3694)=7,1,0))))))</f>
        <v>2</v>
      </c>
      <c r="G3694" s="786">
        <f>VLOOKUP(C3694,METADATA!$J$5:$Q$29,IF(E3694="HI",2,IF(E3694="LO",6,10))+IF(D3694=1,2,IF(D3694=7,1,(IF(WEEKDAY(B3694)=1,2,IF(WEEKDAY(B3694)=7,1,0))))))</f>
        <v>3</v>
      </c>
      <c r="H3694" s="787">
        <v>9432.75</v>
      </c>
      <c r="I3694" s="788">
        <v>3765.2174682617188</v>
      </c>
      <c r="K3694" s="795">
        <v>0</v>
      </c>
      <c r="M3694" s="798">
        <f t="shared" si="172"/>
        <v>10156.457805052074</v>
      </c>
      <c r="N3694" s="303"/>
      <c r="S3694" s="786">
        <v>0</v>
      </c>
      <c r="T3694" s="781">
        <f>VLOOKUP(C3694,METADATA!$J$5:$Q$29,IF(E3694="HI",2,IF(E3694="LO",6,10))+IF(S3694=1,2,IF(D3694=7,1,(IF(WEEKDAY(B3694)=1,2,IF(WEEKDAY(B3694)=7,1,0))))))</f>
        <v>3</v>
      </c>
      <c r="U3694" s="781">
        <f>VLOOKUP(C3694,METADATA!$A$5:$H$29,IF(E3694="HI",2,IF(E3694="LO",6,10))+IF(S3694=1,2,IF(D3694=7,1,(IF(WEEKDAY(B3694)=1,2,IF(WEEKDAY(B3694)=7,1,0))))))</f>
        <v>2</v>
      </c>
    </row>
    <row r="3695" spans="2:21" ht="13.95" customHeight="1" x14ac:dyDescent="0.25">
      <c r="B3695" s="784">
        <f t="shared" si="173"/>
        <v>45536</v>
      </c>
      <c r="C3695" s="785">
        <v>19</v>
      </c>
      <c r="D3695" s="786">
        <f>IFERROR((INDEX(METADATA!$T$2:$T$20,MATCH(B3695,METADATA!$S$2:$S$20,0))),0)</f>
        <v>0</v>
      </c>
      <c r="E3695" s="785" t="str">
        <f t="shared" si="171"/>
        <v>LO</v>
      </c>
      <c r="F3695" s="786">
        <f>VLOOKUP(C3695,METADATA!$A$5:$H$29,IF(E3695="HI",2,IF(E3695="LO",6,10))+IF(D3695=1,2,IF(D3695=7,1,(IF(WEEKDAY(B3695)=1,2,IF(WEEKDAY(B3695)=7,1,0))))))</f>
        <v>2</v>
      </c>
      <c r="G3695" s="786">
        <f>VLOOKUP(C3695,METADATA!$J$5:$Q$29,IF(E3695="HI",2,IF(E3695="LO",6,10))+IF(D3695=1,2,IF(D3695=7,1,(IF(WEEKDAY(B3695)=1,2,IF(WEEKDAY(B3695)=7,1,0))))))</f>
        <v>3</v>
      </c>
      <c r="H3695" s="787">
        <v>10038</v>
      </c>
      <c r="I3695" s="788">
        <v>4195.8500061035156</v>
      </c>
      <c r="K3695" s="795">
        <v>0</v>
      </c>
      <c r="M3695" s="798">
        <f t="shared" si="172"/>
        <v>10879.641596749356</v>
      </c>
      <c r="N3695" s="303"/>
      <c r="S3695" s="786">
        <v>0</v>
      </c>
      <c r="T3695" s="781">
        <f>VLOOKUP(C3695,METADATA!$J$5:$Q$29,IF(E3695="HI",2,IF(E3695="LO",6,10))+IF(S3695=1,2,IF(D3695=7,1,(IF(WEEKDAY(B3695)=1,2,IF(WEEKDAY(B3695)=7,1,0))))))</f>
        <v>3</v>
      </c>
      <c r="U3695" s="781">
        <f>VLOOKUP(C3695,METADATA!$A$5:$H$29,IF(E3695="HI",2,IF(E3695="LO",6,10))+IF(S3695=1,2,IF(D3695=7,1,(IF(WEEKDAY(B3695)=1,2,IF(WEEKDAY(B3695)=7,1,0))))))</f>
        <v>2</v>
      </c>
    </row>
    <row r="3696" spans="2:21" ht="13.95" customHeight="1" x14ac:dyDescent="0.25">
      <c r="B3696" s="784">
        <f t="shared" si="173"/>
        <v>45536</v>
      </c>
      <c r="C3696" s="785">
        <v>20</v>
      </c>
      <c r="D3696" s="786">
        <f>IFERROR((INDEX(METADATA!$T$2:$T$20,MATCH(B3696,METADATA!$S$2:$S$20,0))),0)</f>
        <v>0</v>
      </c>
      <c r="E3696" s="785" t="str">
        <f t="shared" si="171"/>
        <v>LO</v>
      </c>
      <c r="F3696" s="786">
        <f>VLOOKUP(C3696,METADATA!$A$5:$H$29,IF(E3696="HI",2,IF(E3696="LO",6,10))+IF(D3696=1,2,IF(D3696=7,1,(IF(WEEKDAY(B3696)=1,2,IF(WEEKDAY(B3696)=7,1,0))))))</f>
        <v>3</v>
      </c>
      <c r="G3696" s="786">
        <f>VLOOKUP(C3696,METADATA!$J$5:$Q$29,IF(E3696="HI",2,IF(E3696="LO",6,10))+IF(D3696=1,2,IF(D3696=7,1,(IF(WEEKDAY(B3696)=1,2,IF(WEEKDAY(B3696)=7,1,0))))))</f>
        <v>3</v>
      </c>
      <c r="H3696" s="787">
        <v>10263</v>
      </c>
      <c r="I3696" s="788">
        <v>4245.68505859375</v>
      </c>
      <c r="K3696" s="795">
        <v>0</v>
      </c>
      <c r="M3696" s="798">
        <f t="shared" si="172"/>
        <v>11106.530088950654</v>
      </c>
      <c r="N3696" s="303"/>
      <c r="S3696" s="786">
        <v>0</v>
      </c>
      <c r="T3696" s="781">
        <f>VLOOKUP(C3696,METADATA!$J$5:$Q$29,IF(E3696="HI",2,IF(E3696="LO",6,10))+IF(S3696=1,2,IF(D3696=7,1,(IF(WEEKDAY(B3696)=1,2,IF(WEEKDAY(B3696)=7,1,0))))))</f>
        <v>3</v>
      </c>
      <c r="U3696" s="781">
        <f>VLOOKUP(C3696,METADATA!$A$5:$H$29,IF(E3696="HI",2,IF(E3696="LO",6,10))+IF(S3696=1,2,IF(D3696=7,1,(IF(WEEKDAY(B3696)=1,2,IF(WEEKDAY(B3696)=7,1,0))))))</f>
        <v>3</v>
      </c>
    </row>
    <row r="3697" spans="2:21" ht="13.95" customHeight="1" x14ac:dyDescent="0.25">
      <c r="B3697" s="784">
        <f t="shared" si="173"/>
        <v>45536</v>
      </c>
      <c r="C3697" s="785">
        <v>21</v>
      </c>
      <c r="D3697" s="786">
        <f>IFERROR((INDEX(METADATA!$T$2:$T$20,MATCH(B3697,METADATA!$S$2:$S$20,0))),0)</f>
        <v>0</v>
      </c>
      <c r="E3697" s="785" t="str">
        <f t="shared" si="171"/>
        <v>LO</v>
      </c>
      <c r="F3697" s="786">
        <f>VLOOKUP(C3697,METADATA!$A$5:$H$29,IF(E3697="HI",2,IF(E3697="LO",6,10))+IF(D3697=1,2,IF(D3697=7,1,(IF(WEEKDAY(B3697)=1,2,IF(WEEKDAY(B3697)=7,1,0))))))</f>
        <v>3</v>
      </c>
      <c r="G3697" s="786">
        <f>VLOOKUP(C3697,METADATA!$J$5:$Q$29,IF(E3697="HI",2,IF(E3697="LO",6,10))+IF(D3697=1,2,IF(D3697=7,1,(IF(WEEKDAY(B3697)=1,2,IF(WEEKDAY(B3697)=7,1,0))))))</f>
        <v>3</v>
      </c>
      <c r="H3697" s="787">
        <v>9506.25</v>
      </c>
      <c r="I3697" s="788">
        <v>4445.7999877929688</v>
      </c>
      <c r="K3697" s="795">
        <v>0</v>
      </c>
      <c r="M3697" s="798">
        <f t="shared" si="172"/>
        <v>10494.471239369803</v>
      </c>
      <c r="N3697" s="303"/>
      <c r="S3697" s="786">
        <v>0</v>
      </c>
      <c r="T3697" s="781">
        <f>VLOOKUP(C3697,METADATA!$J$5:$Q$29,IF(E3697="HI",2,IF(E3697="LO",6,10))+IF(S3697=1,2,IF(D3697=7,1,(IF(WEEKDAY(B3697)=1,2,IF(WEEKDAY(B3697)=7,1,0))))))</f>
        <v>3</v>
      </c>
      <c r="U3697" s="781">
        <f>VLOOKUP(C3697,METADATA!$A$5:$H$29,IF(E3697="HI",2,IF(E3697="LO",6,10))+IF(S3697=1,2,IF(D3697=7,1,(IF(WEEKDAY(B3697)=1,2,IF(WEEKDAY(B3697)=7,1,0))))))</f>
        <v>3</v>
      </c>
    </row>
    <row r="3698" spans="2:21" ht="13.95" customHeight="1" x14ac:dyDescent="0.25">
      <c r="B3698" s="784">
        <f t="shared" si="173"/>
        <v>45536</v>
      </c>
      <c r="C3698" s="785">
        <v>22</v>
      </c>
      <c r="D3698" s="786">
        <f>IFERROR((INDEX(METADATA!$T$2:$T$20,MATCH(B3698,METADATA!$S$2:$S$20,0))),0)</f>
        <v>0</v>
      </c>
      <c r="E3698" s="785" t="str">
        <f t="shared" si="171"/>
        <v>LO</v>
      </c>
      <c r="F3698" s="786">
        <f>VLOOKUP(C3698,METADATA!$A$5:$H$29,IF(E3698="HI",2,IF(E3698="LO",6,10))+IF(D3698=1,2,IF(D3698=7,1,(IF(WEEKDAY(B3698)=1,2,IF(WEEKDAY(B3698)=7,1,0))))))</f>
        <v>3</v>
      </c>
      <c r="G3698" s="786">
        <f>VLOOKUP(C3698,METADATA!$J$5:$Q$29,IF(E3698="HI",2,IF(E3698="LO",6,10))+IF(D3698=1,2,IF(D3698=7,1,(IF(WEEKDAY(B3698)=1,2,IF(WEEKDAY(B3698)=7,1,0))))))</f>
        <v>3</v>
      </c>
      <c r="H3698" s="787">
        <v>8512</v>
      </c>
      <c r="I3698" s="788">
        <v>4435.1750183105469</v>
      </c>
      <c r="K3698" s="795">
        <v>0</v>
      </c>
      <c r="M3698" s="798">
        <f t="shared" si="172"/>
        <v>9598.1728179401907</v>
      </c>
      <c r="N3698" s="303"/>
      <c r="S3698" s="786">
        <v>0</v>
      </c>
      <c r="T3698" s="781">
        <f>VLOOKUP(C3698,METADATA!$J$5:$Q$29,IF(E3698="HI",2,IF(E3698="LO",6,10))+IF(S3698=1,2,IF(D3698=7,1,(IF(WEEKDAY(B3698)=1,2,IF(WEEKDAY(B3698)=7,1,0))))))</f>
        <v>3</v>
      </c>
      <c r="U3698" s="781">
        <f>VLOOKUP(C3698,METADATA!$A$5:$H$29,IF(E3698="HI",2,IF(E3698="LO",6,10))+IF(S3698=1,2,IF(D3698=7,1,(IF(WEEKDAY(B3698)=1,2,IF(WEEKDAY(B3698)=7,1,0))))))</f>
        <v>3</v>
      </c>
    </row>
    <row r="3699" spans="2:21" ht="13.95" customHeight="1" x14ac:dyDescent="0.25">
      <c r="B3699" s="784">
        <f t="shared" si="173"/>
        <v>45536</v>
      </c>
      <c r="C3699" s="785">
        <v>23</v>
      </c>
      <c r="D3699" s="786">
        <f>IFERROR((INDEX(METADATA!$T$2:$T$20,MATCH(B3699,METADATA!$S$2:$S$20,0))),0)</f>
        <v>0</v>
      </c>
      <c r="E3699" s="785" t="str">
        <f t="shared" si="171"/>
        <v>LO</v>
      </c>
      <c r="F3699" s="786">
        <f>VLOOKUP(C3699,METADATA!$A$5:$H$29,IF(E3699="HI",2,IF(E3699="LO",6,10))+IF(D3699=1,2,IF(D3699=7,1,(IF(WEEKDAY(B3699)=1,2,IF(WEEKDAY(B3699)=7,1,0))))))</f>
        <v>3</v>
      </c>
      <c r="G3699" s="786">
        <f>VLOOKUP(C3699,METADATA!$J$5:$Q$29,IF(E3699="HI",2,IF(E3699="LO",6,10))+IF(D3699=1,2,IF(D3699=7,1,(IF(WEEKDAY(B3699)=1,2,IF(WEEKDAY(B3699)=7,1,0))))))</f>
        <v>3</v>
      </c>
      <c r="H3699" s="787">
        <v>7629.25</v>
      </c>
      <c r="I3699" s="788">
        <v>4568.5399475097656</v>
      </c>
      <c r="K3699" s="795">
        <v>0</v>
      </c>
      <c r="M3699" s="798">
        <f t="shared" si="172"/>
        <v>8892.525671286674</v>
      </c>
      <c r="N3699" s="303"/>
      <c r="S3699" s="786">
        <v>0</v>
      </c>
      <c r="T3699" s="781">
        <f>VLOOKUP(C3699,METADATA!$J$5:$Q$29,IF(E3699="HI",2,IF(E3699="LO",6,10))+IF(S3699=1,2,IF(D3699=7,1,(IF(WEEKDAY(B3699)=1,2,IF(WEEKDAY(B3699)=7,1,0))))))</f>
        <v>3</v>
      </c>
      <c r="U3699" s="781">
        <f>VLOOKUP(C3699,METADATA!$A$5:$H$29,IF(E3699="HI",2,IF(E3699="LO",6,10))+IF(S3699=1,2,IF(D3699=7,1,(IF(WEEKDAY(B3699)=1,2,IF(WEEKDAY(B3699)=7,1,0))))))</f>
        <v>3</v>
      </c>
    </row>
    <row r="3700" spans="2:21" ht="13.95" customHeight="1" x14ac:dyDescent="0.25">
      <c r="B3700" s="784">
        <f t="shared" si="173"/>
        <v>45537</v>
      </c>
      <c r="C3700" s="785">
        <v>0</v>
      </c>
      <c r="D3700" s="786">
        <f>IFERROR((INDEX(METADATA!$T$2:$T$20,MATCH(B3700,METADATA!$S$2:$S$20,0))),0)</f>
        <v>0</v>
      </c>
      <c r="E3700" s="785" t="str">
        <f t="shared" si="171"/>
        <v>LO</v>
      </c>
      <c r="F3700" s="786">
        <f>VLOOKUP(C3700,METADATA!$A$5:$H$29,IF(E3700="HI",2,IF(E3700="LO",6,10))+IF(D3700=1,2,IF(D3700=7,1,(IF(WEEKDAY(B3700)=1,2,IF(WEEKDAY(B3700)=7,1,0))))))</f>
        <v>3</v>
      </c>
      <c r="G3700" s="786">
        <f>VLOOKUP(C3700,METADATA!$J$5:$Q$29,IF(E3700="HI",2,IF(E3700="LO",6,10))+IF(D3700=1,2,IF(D3700=7,1,(IF(WEEKDAY(B3700)=1,2,IF(WEEKDAY(B3700)=7,1,0))))))</f>
        <v>3</v>
      </c>
      <c r="H3700" s="787">
        <v>7228.75</v>
      </c>
      <c r="I3700" s="788">
        <v>4349</v>
      </c>
      <c r="K3700" s="795">
        <v>0</v>
      </c>
      <c r="M3700" s="798">
        <f t="shared" si="172"/>
        <v>8436.15004385887</v>
      </c>
      <c r="N3700" s="303"/>
      <c r="S3700" s="786">
        <v>0</v>
      </c>
      <c r="T3700" s="781">
        <f>VLOOKUP(C3700,METADATA!$J$5:$Q$29,IF(E3700="HI",2,IF(E3700="LO",6,10))+IF(S3700=1,2,IF(D3700=7,1,(IF(WEEKDAY(B3700)=1,2,IF(WEEKDAY(B3700)=7,1,0))))))</f>
        <v>3</v>
      </c>
      <c r="U3700" s="781">
        <f>VLOOKUP(C3700,METADATA!$A$5:$H$29,IF(E3700="HI",2,IF(E3700="LO",6,10))+IF(S3700=1,2,IF(D3700=7,1,(IF(WEEKDAY(B3700)=1,2,IF(WEEKDAY(B3700)=7,1,0))))))</f>
        <v>3</v>
      </c>
    </row>
    <row r="3701" spans="2:21" ht="13.95" customHeight="1" x14ac:dyDescent="0.25">
      <c r="B3701" s="784">
        <f t="shared" si="173"/>
        <v>45537</v>
      </c>
      <c r="C3701" s="785">
        <v>1</v>
      </c>
      <c r="D3701" s="786">
        <f>IFERROR((INDEX(METADATA!$T$2:$T$20,MATCH(B3701,METADATA!$S$2:$S$20,0))),0)</f>
        <v>0</v>
      </c>
      <c r="E3701" s="785" t="str">
        <f t="shared" si="171"/>
        <v>LO</v>
      </c>
      <c r="F3701" s="786">
        <f>VLOOKUP(C3701,METADATA!$A$5:$H$29,IF(E3701="HI",2,IF(E3701="LO",6,10))+IF(D3701=1,2,IF(D3701=7,1,(IF(WEEKDAY(B3701)=1,2,IF(WEEKDAY(B3701)=7,1,0))))))</f>
        <v>3</v>
      </c>
      <c r="G3701" s="786">
        <f>VLOOKUP(C3701,METADATA!$J$5:$Q$29,IF(E3701="HI",2,IF(E3701="LO",6,10))+IF(D3701=1,2,IF(D3701=7,1,(IF(WEEKDAY(B3701)=1,2,IF(WEEKDAY(B3701)=7,1,0))))))</f>
        <v>3</v>
      </c>
      <c r="H3701" s="787">
        <v>6858.5</v>
      </c>
      <c r="I3701" s="788">
        <v>4179.880126953125</v>
      </c>
      <c r="K3701" s="795">
        <v>0</v>
      </c>
      <c r="M3701" s="798">
        <f t="shared" si="172"/>
        <v>8031.8379045955398</v>
      </c>
      <c r="N3701" s="303"/>
      <c r="S3701" s="786">
        <v>0</v>
      </c>
      <c r="T3701" s="781">
        <f>VLOOKUP(C3701,METADATA!$J$5:$Q$29,IF(E3701="HI",2,IF(E3701="LO",6,10))+IF(S3701=1,2,IF(D3701=7,1,(IF(WEEKDAY(B3701)=1,2,IF(WEEKDAY(B3701)=7,1,0))))))</f>
        <v>3</v>
      </c>
      <c r="U3701" s="781">
        <f>VLOOKUP(C3701,METADATA!$A$5:$H$29,IF(E3701="HI",2,IF(E3701="LO",6,10))+IF(S3701=1,2,IF(D3701=7,1,(IF(WEEKDAY(B3701)=1,2,IF(WEEKDAY(B3701)=7,1,0))))))</f>
        <v>3</v>
      </c>
    </row>
    <row r="3702" spans="2:21" ht="13.95" customHeight="1" x14ac:dyDescent="0.25">
      <c r="B3702" s="784">
        <f t="shared" si="173"/>
        <v>45537</v>
      </c>
      <c r="C3702" s="785">
        <v>2</v>
      </c>
      <c r="D3702" s="786">
        <f>IFERROR((INDEX(METADATA!$T$2:$T$20,MATCH(B3702,METADATA!$S$2:$S$20,0))),0)</f>
        <v>0</v>
      </c>
      <c r="E3702" s="785" t="str">
        <f t="shared" si="171"/>
        <v>LO</v>
      </c>
      <c r="F3702" s="786">
        <f>VLOOKUP(C3702,METADATA!$A$5:$H$29,IF(E3702="HI",2,IF(E3702="LO",6,10))+IF(D3702=1,2,IF(D3702=7,1,(IF(WEEKDAY(B3702)=1,2,IF(WEEKDAY(B3702)=7,1,0))))))</f>
        <v>3</v>
      </c>
      <c r="G3702" s="786">
        <f>VLOOKUP(C3702,METADATA!$J$5:$Q$29,IF(E3702="HI",2,IF(E3702="LO",6,10))+IF(D3702=1,2,IF(D3702=7,1,(IF(WEEKDAY(B3702)=1,2,IF(WEEKDAY(B3702)=7,1,0))))))</f>
        <v>3</v>
      </c>
      <c r="H3702" s="787">
        <v>6699</v>
      </c>
      <c r="I3702" s="788">
        <v>2091.7900133132935</v>
      </c>
      <c r="K3702" s="795">
        <v>0</v>
      </c>
      <c r="M3702" s="798">
        <f t="shared" si="172"/>
        <v>7017.9902008906529</v>
      </c>
      <c r="N3702" s="303"/>
      <c r="S3702" s="786">
        <v>0</v>
      </c>
      <c r="T3702" s="781">
        <f>VLOOKUP(C3702,METADATA!$J$5:$Q$29,IF(E3702="HI",2,IF(E3702="LO",6,10))+IF(S3702=1,2,IF(D3702=7,1,(IF(WEEKDAY(B3702)=1,2,IF(WEEKDAY(B3702)=7,1,0))))))</f>
        <v>3</v>
      </c>
      <c r="U3702" s="781">
        <f>VLOOKUP(C3702,METADATA!$A$5:$H$29,IF(E3702="HI",2,IF(E3702="LO",6,10))+IF(S3702=1,2,IF(D3702=7,1,(IF(WEEKDAY(B3702)=1,2,IF(WEEKDAY(B3702)=7,1,0))))))</f>
        <v>3</v>
      </c>
    </row>
    <row r="3703" spans="2:21" ht="13.95" customHeight="1" x14ac:dyDescent="0.25">
      <c r="B3703" s="784">
        <f t="shared" si="173"/>
        <v>45537</v>
      </c>
      <c r="C3703" s="785">
        <v>3</v>
      </c>
      <c r="D3703" s="786">
        <f>IFERROR((INDEX(METADATA!$T$2:$T$20,MATCH(B3703,METADATA!$S$2:$S$20,0))),0)</f>
        <v>0</v>
      </c>
      <c r="E3703" s="785" t="str">
        <f t="shared" si="171"/>
        <v>LO</v>
      </c>
      <c r="F3703" s="786">
        <f>VLOOKUP(C3703,METADATA!$A$5:$H$29,IF(E3703="HI",2,IF(E3703="LO",6,10))+IF(D3703=1,2,IF(D3703=7,1,(IF(WEEKDAY(B3703)=1,2,IF(WEEKDAY(B3703)=7,1,0))))))</f>
        <v>3</v>
      </c>
      <c r="G3703" s="786">
        <f>VLOOKUP(C3703,METADATA!$J$5:$Q$29,IF(E3703="HI",2,IF(E3703="LO",6,10))+IF(D3703=1,2,IF(D3703=7,1,(IF(WEEKDAY(B3703)=1,2,IF(WEEKDAY(B3703)=7,1,0))))))</f>
        <v>3</v>
      </c>
      <c r="H3703" s="787">
        <v>6898.75</v>
      </c>
      <c r="I3703" s="788">
        <v>1414.2999572753906</v>
      </c>
      <c r="K3703" s="795">
        <v>0</v>
      </c>
      <c r="M3703" s="798">
        <f t="shared" si="172"/>
        <v>7042.2294716694068</v>
      </c>
      <c r="N3703" s="303"/>
      <c r="S3703" s="786">
        <v>0</v>
      </c>
      <c r="T3703" s="781">
        <f>VLOOKUP(C3703,METADATA!$J$5:$Q$29,IF(E3703="HI",2,IF(E3703="LO",6,10))+IF(S3703=1,2,IF(D3703=7,1,(IF(WEEKDAY(B3703)=1,2,IF(WEEKDAY(B3703)=7,1,0))))))</f>
        <v>3</v>
      </c>
      <c r="U3703" s="781">
        <f>VLOOKUP(C3703,METADATA!$A$5:$H$29,IF(E3703="HI",2,IF(E3703="LO",6,10))+IF(S3703=1,2,IF(D3703=7,1,(IF(WEEKDAY(B3703)=1,2,IF(WEEKDAY(B3703)=7,1,0))))))</f>
        <v>3</v>
      </c>
    </row>
    <row r="3704" spans="2:21" ht="13.95" customHeight="1" x14ac:dyDescent="0.25">
      <c r="B3704" s="784">
        <f t="shared" si="173"/>
        <v>45537</v>
      </c>
      <c r="C3704" s="785">
        <v>4</v>
      </c>
      <c r="D3704" s="786">
        <f>IFERROR((INDEX(METADATA!$T$2:$T$20,MATCH(B3704,METADATA!$S$2:$S$20,0))),0)</f>
        <v>0</v>
      </c>
      <c r="E3704" s="785" t="str">
        <f t="shared" si="171"/>
        <v>LO</v>
      </c>
      <c r="F3704" s="786">
        <f>VLOOKUP(C3704,METADATA!$A$5:$H$29,IF(E3704="HI",2,IF(E3704="LO",6,10))+IF(D3704=1,2,IF(D3704=7,1,(IF(WEEKDAY(B3704)=1,2,IF(WEEKDAY(B3704)=7,1,0))))))</f>
        <v>3</v>
      </c>
      <c r="G3704" s="786">
        <f>VLOOKUP(C3704,METADATA!$J$5:$Q$29,IF(E3704="HI",2,IF(E3704="LO",6,10))+IF(D3704=1,2,IF(D3704=7,1,(IF(WEEKDAY(B3704)=1,2,IF(WEEKDAY(B3704)=7,1,0))))))</f>
        <v>3</v>
      </c>
      <c r="H3704" s="787">
        <v>7399.75</v>
      </c>
      <c r="I3704" s="788">
        <v>1366.4149780273438</v>
      </c>
      <c r="K3704" s="795">
        <v>0</v>
      </c>
      <c r="M3704" s="798">
        <f t="shared" si="172"/>
        <v>7524.8514905396942</v>
      </c>
      <c r="N3704" s="303"/>
      <c r="S3704" s="786">
        <v>0</v>
      </c>
      <c r="T3704" s="781">
        <f>VLOOKUP(C3704,METADATA!$J$5:$Q$29,IF(E3704="HI",2,IF(E3704="LO",6,10))+IF(S3704=1,2,IF(D3704=7,1,(IF(WEEKDAY(B3704)=1,2,IF(WEEKDAY(B3704)=7,1,0))))))</f>
        <v>3</v>
      </c>
      <c r="U3704" s="781">
        <f>VLOOKUP(C3704,METADATA!$A$5:$H$29,IF(E3704="HI",2,IF(E3704="LO",6,10))+IF(S3704=1,2,IF(D3704=7,1,(IF(WEEKDAY(B3704)=1,2,IF(WEEKDAY(B3704)=7,1,0))))))</f>
        <v>3</v>
      </c>
    </row>
    <row r="3705" spans="2:21" ht="13.95" customHeight="1" x14ac:dyDescent="0.25">
      <c r="B3705" s="784">
        <f t="shared" si="173"/>
        <v>45537</v>
      </c>
      <c r="C3705" s="785">
        <v>5</v>
      </c>
      <c r="D3705" s="786">
        <f>IFERROR((INDEX(METADATA!$T$2:$T$20,MATCH(B3705,METADATA!$S$2:$S$20,0))),0)</f>
        <v>0</v>
      </c>
      <c r="E3705" s="785" t="str">
        <f t="shared" si="171"/>
        <v>LO</v>
      </c>
      <c r="F3705" s="786">
        <f>VLOOKUP(C3705,METADATA!$A$5:$H$29,IF(E3705="HI",2,IF(E3705="LO",6,10))+IF(D3705=1,2,IF(D3705=7,1,(IF(WEEKDAY(B3705)=1,2,IF(WEEKDAY(B3705)=7,1,0))))))</f>
        <v>3</v>
      </c>
      <c r="G3705" s="786">
        <f>VLOOKUP(C3705,METADATA!$J$5:$Q$29,IF(E3705="HI",2,IF(E3705="LO",6,10))+IF(D3705=1,2,IF(D3705=7,1,(IF(WEEKDAY(B3705)=1,2,IF(WEEKDAY(B3705)=7,1,0))))))</f>
        <v>3</v>
      </c>
      <c r="H3705" s="787">
        <v>8158.75</v>
      </c>
      <c r="I3705" s="788">
        <v>1391.5425109863281</v>
      </c>
      <c r="K3705" s="795">
        <v>870.51250000000005</v>
      </c>
      <c r="M3705" s="798">
        <f t="shared" si="172"/>
        <v>8276.5688616951738</v>
      </c>
      <c r="N3705" s="303"/>
      <c r="S3705" s="786">
        <v>0</v>
      </c>
      <c r="T3705" s="781">
        <f>VLOOKUP(C3705,METADATA!$J$5:$Q$29,IF(E3705="HI",2,IF(E3705="LO",6,10))+IF(S3705=1,2,IF(D3705=7,1,(IF(WEEKDAY(B3705)=1,2,IF(WEEKDAY(B3705)=7,1,0))))))</f>
        <v>3</v>
      </c>
      <c r="U3705" s="781">
        <f>VLOOKUP(C3705,METADATA!$A$5:$H$29,IF(E3705="HI",2,IF(E3705="LO",6,10))+IF(S3705=1,2,IF(D3705=7,1,(IF(WEEKDAY(B3705)=1,2,IF(WEEKDAY(B3705)=7,1,0))))))</f>
        <v>3</v>
      </c>
    </row>
    <row r="3706" spans="2:21" ht="13.95" customHeight="1" x14ac:dyDescent="0.25">
      <c r="B3706" s="784">
        <f t="shared" si="173"/>
        <v>45537</v>
      </c>
      <c r="C3706" s="785">
        <v>6</v>
      </c>
      <c r="D3706" s="786">
        <f>IFERROR((INDEX(METADATA!$T$2:$T$20,MATCH(B3706,METADATA!$S$2:$S$20,0))),0)</f>
        <v>0</v>
      </c>
      <c r="E3706" s="785" t="str">
        <f t="shared" si="171"/>
        <v>LO</v>
      </c>
      <c r="F3706" s="786">
        <f>VLOOKUP(C3706,METADATA!$A$5:$H$29,IF(E3706="HI",2,IF(E3706="LO",6,10))+IF(D3706=1,2,IF(D3706=7,1,(IF(WEEKDAY(B3706)=1,2,IF(WEEKDAY(B3706)=7,1,0))))))</f>
        <v>2</v>
      </c>
      <c r="G3706" s="786">
        <f>VLOOKUP(C3706,METADATA!$J$5:$Q$29,IF(E3706="HI",2,IF(E3706="LO",6,10))+IF(D3706=1,2,IF(D3706=7,1,(IF(WEEKDAY(B3706)=1,2,IF(WEEKDAY(B3706)=7,1,0))))))</f>
        <v>2</v>
      </c>
      <c r="H3706" s="787">
        <v>10014.5</v>
      </c>
      <c r="I3706" s="788">
        <v>1399.1024780273438</v>
      </c>
      <c r="K3706" s="795">
        <v>865.8125</v>
      </c>
      <c r="M3706" s="798">
        <f t="shared" si="172"/>
        <v>10111.760380567879</v>
      </c>
      <c r="N3706" s="303"/>
      <c r="S3706" s="786">
        <v>0</v>
      </c>
      <c r="T3706" s="781">
        <f>VLOOKUP(C3706,METADATA!$J$5:$Q$29,IF(E3706="HI",2,IF(E3706="LO",6,10))+IF(S3706=1,2,IF(D3706=7,1,(IF(WEEKDAY(B3706)=1,2,IF(WEEKDAY(B3706)=7,1,0))))))</f>
        <v>2</v>
      </c>
      <c r="U3706" s="781">
        <f>VLOOKUP(C3706,METADATA!$A$5:$H$29,IF(E3706="HI",2,IF(E3706="LO",6,10))+IF(S3706=1,2,IF(D3706=7,1,(IF(WEEKDAY(B3706)=1,2,IF(WEEKDAY(B3706)=7,1,0))))))</f>
        <v>2</v>
      </c>
    </row>
    <row r="3707" spans="2:21" ht="13.95" customHeight="1" x14ac:dyDescent="0.25">
      <c r="B3707" s="784">
        <f t="shared" si="173"/>
        <v>45537</v>
      </c>
      <c r="C3707" s="785">
        <v>7</v>
      </c>
      <c r="D3707" s="786">
        <f>IFERROR((INDEX(METADATA!$T$2:$T$20,MATCH(B3707,METADATA!$S$2:$S$20,0))),0)</f>
        <v>0</v>
      </c>
      <c r="E3707" s="785" t="str">
        <f t="shared" si="171"/>
        <v>LO</v>
      </c>
      <c r="F3707" s="786">
        <f>VLOOKUP(C3707,METADATA!$A$5:$H$29,IF(E3707="HI",2,IF(E3707="LO",6,10))+IF(D3707=1,2,IF(D3707=7,1,(IF(WEEKDAY(B3707)=1,2,IF(WEEKDAY(B3707)=7,1,0))))))</f>
        <v>1</v>
      </c>
      <c r="G3707" s="786">
        <f>VLOOKUP(C3707,METADATA!$J$5:$Q$29,IF(E3707="HI",2,IF(E3707="LO",6,10))+IF(D3707=1,2,IF(D3707=7,1,(IF(WEEKDAY(B3707)=1,2,IF(WEEKDAY(B3707)=7,1,0))))))</f>
        <v>1</v>
      </c>
      <c r="H3707" s="787">
        <v>11528.5</v>
      </c>
      <c r="I3707" s="788">
        <v>1440.6475219726563</v>
      </c>
      <c r="K3707" s="795">
        <v>834.63750000000005</v>
      </c>
      <c r="M3707" s="798">
        <f t="shared" si="172"/>
        <v>11618.16584201508</v>
      </c>
      <c r="N3707" s="303"/>
      <c r="S3707" s="786">
        <v>0</v>
      </c>
      <c r="T3707" s="781">
        <f>VLOOKUP(C3707,METADATA!$J$5:$Q$29,IF(E3707="HI",2,IF(E3707="LO",6,10))+IF(S3707=1,2,IF(D3707=7,1,(IF(WEEKDAY(B3707)=1,2,IF(WEEKDAY(B3707)=7,1,0))))))</f>
        <v>1</v>
      </c>
      <c r="U3707" s="781">
        <f>VLOOKUP(C3707,METADATA!$A$5:$H$29,IF(E3707="HI",2,IF(E3707="LO",6,10))+IF(S3707=1,2,IF(D3707=7,1,(IF(WEEKDAY(B3707)=1,2,IF(WEEKDAY(B3707)=7,1,0))))))</f>
        <v>1</v>
      </c>
    </row>
    <row r="3708" spans="2:21" ht="13.95" customHeight="1" x14ac:dyDescent="0.25">
      <c r="B3708" s="784">
        <f t="shared" si="173"/>
        <v>45537</v>
      </c>
      <c r="C3708" s="785">
        <v>8</v>
      </c>
      <c r="D3708" s="786">
        <f>IFERROR((INDEX(METADATA!$T$2:$T$20,MATCH(B3708,METADATA!$S$2:$S$20,0))),0)</f>
        <v>0</v>
      </c>
      <c r="E3708" s="785" t="str">
        <f t="shared" si="171"/>
        <v>LO</v>
      </c>
      <c r="F3708" s="786">
        <f>VLOOKUP(C3708,METADATA!$A$5:$H$29,IF(E3708="HI",2,IF(E3708="LO",6,10))+IF(D3708=1,2,IF(D3708=7,1,(IF(WEEKDAY(B3708)=1,2,IF(WEEKDAY(B3708)=7,1,0))))))</f>
        <v>1</v>
      </c>
      <c r="G3708" s="786">
        <f>VLOOKUP(C3708,METADATA!$J$5:$Q$29,IF(E3708="HI",2,IF(E3708="LO",6,10))+IF(D3708=1,2,IF(D3708=7,1,(IF(WEEKDAY(B3708)=1,2,IF(WEEKDAY(B3708)=7,1,0))))))</f>
        <v>1</v>
      </c>
      <c r="H3708" s="787">
        <v>13038.5</v>
      </c>
      <c r="I3708" s="788">
        <v>1372.9700012207031</v>
      </c>
      <c r="K3708" s="795">
        <v>847.33749999999998</v>
      </c>
      <c r="M3708" s="798">
        <f t="shared" si="172"/>
        <v>13110.588425934664</v>
      </c>
      <c r="N3708" s="303"/>
      <c r="S3708" s="786">
        <v>0</v>
      </c>
      <c r="T3708" s="781">
        <f>VLOOKUP(C3708,METADATA!$J$5:$Q$29,IF(E3708="HI",2,IF(E3708="LO",6,10))+IF(S3708=1,2,IF(D3708=7,1,(IF(WEEKDAY(B3708)=1,2,IF(WEEKDAY(B3708)=7,1,0))))))</f>
        <v>1</v>
      </c>
      <c r="U3708" s="781">
        <f>VLOOKUP(C3708,METADATA!$A$5:$H$29,IF(E3708="HI",2,IF(E3708="LO",6,10))+IF(S3708=1,2,IF(D3708=7,1,(IF(WEEKDAY(B3708)=1,2,IF(WEEKDAY(B3708)=7,1,0))))))</f>
        <v>1</v>
      </c>
    </row>
    <row r="3709" spans="2:21" ht="13.95" customHeight="1" x14ac:dyDescent="0.25">
      <c r="B3709" s="784">
        <f t="shared" si="173"/>
        <v>45537</v>
      </c>
      <c r="C3709" s="785">
        <v>9</v>
      </c>
      <c r="D3709" s="786">
        <f>IFERROR((INDEX(METADATA!$T$2:$T$20,MATCH(B3709,METADATA!$S$2:$S$20,0))),0)</f>
        <v>0</v>
      </c>
      <c r="E3709" s="785" t="str">
        <f t="shared" si="171"/>
        <v>LO</v>
      </c>
      <c r="F3709" s="786">
        <f>VLOOKUP(C3709,METADATA!$A$5:$H$29,IF(E3709="HI",2,IF(E3709="LO",6,10))+IF(D3709=1,2,IF(D3709=7,1,(IF(WEEKDAY(B3709)=1,2,IF(WEEKDAY(B3709)=7,1,0))))))</f>
        <v>2</v>
      </c>
      <c r="G3709" s="786">
        <f>VLOOKUP(C3709,METADATA!$J$5:$Q$29,IF(E3709="HI",2,IF(E3709="LO",6,10))+IF(D3709=1,2,IF(D3709=7,1,(IF(WEEKDAY(B3709)=1,2,IF(WEEKDAY(B3709)=7,1,0))))))</f>
        <v>1</v>
      </c>
      <c r="H3709" s="787">
        <v>14122.75</v>
      </c>
      <c r="I3709" s="788">
        <v>1357.4849853515625</v>
      </c>
      <c r="K3709" s="795">
        <v>851.61249999999995</v>
      </c>
      <c r="M3709" s="798">
        <f t="shared" si="172"/>
        <v>14187.841028428353</v>
      </c>
      <c r="N3709" s="303"/>
      <c r="S3709" s="786">
        <v>0</v>
      </c>
      <c r="T3709" s="781">
        <f>VLOOKUP(C3709,METADATA!$J$5:$Q$29,IF(E3709="HI",2,IF(E3709="LO",6,10))+IF(S3709=1,2,IF(D3709=7,1,(IF(WEEKDAY(B3709)=1,2,IF(WEEKDAY(B3709)=7,1,0))))))</f>
        <v>1</v>
      </c>
      <c r="U3709" s="781">
        <f>VLOOKUP(C3709,METADATA!$A$5:$H$29,IF(E3709="HI",2,IF(E3709="LO",6,10))+IF(S3709=1,2,IF(D3709=7,1,(IF(WEEKDAY(B3709)=1,2,IF(WEEKDAY(B3709)=7,1,0))))))</f>
        <v>2</v>
      </c>
    </row>
    <row r="3710" spans="2:21" ht="13.95" customHeight="1" x14ac:dyDescent="0.25">
      <c r="B3710" s="784">
        <f t="shared" si="173"/>
        <v>45537</v>
      </c>
      <c r="C3710" s="785">
        <v>10</v>
      </c>
      <c r="D3710" s="786">
        <f>IFERROR((INDEX(METADATA!$T$2:$T$20,MATCH(B3710,METADATA!$S$2:$S$20,0))),0)</f>
        <v>0</v>
      </c>
      <c r="E3710" s="785" t="str">
        <f t="shared" si="171"/>
        <v>LO</v>
      </c>
      <c r="F3710" s="786">
        <f>VLOOKUP(C3710,METADATA!$A$5:$H$29,IF(E3710="HI",2,IF(E3710="LO",6,10))+IF(D3710=1,2,IF(D3710=7,1,(IF(WEEKDAY(B3710)=1,2,IF(WEEKDAY(B3710)=7,1,0))))))</f>
        <v>2</v>
      </c>
      <c r="G3710" s="786">
        <f>VLOOKUP(C3710,METADATA!$J$5:$Q$29,IF(E3710="HI",2,IF(E3710="LO",6,10))+IF(D3710=1,2,IF(D3710=7,1,(IF(WEEKDAY(B3710)=1,2,IF(WEEKDAY(B3710)=7,1,0))))))</f>
        <v>2</v>
      </c>
      <c r="H3710" s="787">
        <v>14174.75</v>
      </c>
      <c r="I3710" s="788">
        <v>1360.5149841308594</v>
      </c>
      <c r="K3710" s="795">
        <v>856.5</v>
      </c>
      <c r="M3710" s="798">
        <f t="shared" si="172"/>
        <v>14239.892506074075</v>
      </c>
      <c r="N3710" s="303"/>
      <c r="S3710" s="786">
        <v>0</v>
      </c>
      <c r="T3710" s="781">
        <f>VLOOKUP(C3710,METADATA!$J$5:$Q$29,IF(E3710="HI",2,IF(E3710="LO",6,10))+IF(S3710=1,2,IF(D3710=7,1,(IF(WEEKDAY(B3710)=1,2,IF(WEEKDAY(B3710)=7,1,0))))))</f>
        <v>2</v>
      </c>
      <c r="U3710" s="781">
        <f>VLOOKUP(C3710,METADATA!$A$5:$H$29,IF(E3710="HI",2,IF(E3710="LO",6,10))+IF(S3710=1,2,IF(D3710=7,1,(IF(WEEKDAY(B3710)=1,2,IF(WEEKDAY(B3710)=7,1,0))))))</f>
        <v>2</v>
      </c>
    </row>
    <row r="3711" spans="2:21" ht="13.95" customHeight="1" x14ac:dyDescent="0.25">
      <c r="B3711" s="784">
        <f t="shared" si="173"/>
        <v>45537</v>
      </c>
      <c r="C3711" s="785">
        <v>11</v>
      </c>
      <c r="D3711" s="786">
        <f>IFERROR((INDEX(METADATA!$T$2:$T$20,MATCH(B3711,METADATA!$S$2:$S$20,0))),0)</f>
        <v>0</v>
      </c>
      <c r="E3711" s="785" t="str">
        <f t="shared" si="171"/>
        <v>LO</v>
      </c>
      <c r="F3711" s="786">
        <f>VLOOKUP(C3711,METADATA!$A$5:$H$29,IF(E3711="HI",2,IF(E3711="LO",6,10))+IF(D3711=1,2,IF(D3711=7,1,(IF(WEEKDAY(B3711)=1,2,IF(WEEKDAY(B3711)=7,1,0))))))</f>
        <v>2</v>
      </c>
      <c r="G3711" s="786">
        <f>VLOOKUP(C3711,METADATA!$J$5:$Q$29,IF(E3711="HI",2,IF(E3711="LO",6,10))+IF(D3711=1,2,IF(D3711=7,1,(IF(WEEKDAY(B3711)=1,2,IF(WEEKDAY(B3711)=7,1,0))))))</f>
        <v>2</v>
      </c>
      <c r="H3711" s="787">
        <v>14411.25</v>
      </c>
      <c r="I3711" s="788">
        <v>1534.9674987792969</v>
      </c>
      <c r="K3711" s="795">
        <v>824.32500000000005</v>
      </c>
      <c r="M3711" s="798">
        <f t="shared" si="172"/>
        <v>14492.765498165241</v>
      </c>
      <c r="N3711" s="303"/>
      <c r="S3711" s="786">
        <v>0</v>
      </c>
      <c r="T3711" s="781">
        <f>VLOOKUP(C3711,METADATA!$J$5:$Q$29,IF(E3711="HI",2,IF(E3711="LO",6,10))+IF(S3711=1,2,IF(D3711=7,1,(IF(WEEKDAY(B3711)=1,2,IF(WEEKDAY(B3711)=7,1,0))))))</f>
        <v>2</v>
      </c>
      <c r="U3711" s="781">
        <f>VLOOKUP(C3711,METADATA!$A$5:$H$29,IF(E3711="HI",2,IF(E3711="LO",6,10))+IF(S3711=1,2,IF(D3711=7,1,(IF(WEEKDAY(B3711)=1,2,IF(WEEKDAY(B3711)=7,1,0))))))</f>
        <v>2</v>
      </c>
    </row>
    <row r="3712" spans="2:21" ht="13.95" customHeight="1" x14ac:dyDescent="0.25">
      <c r="B3712" s="784">
        <f t="shared" si="173"/>
        <v>45537</v>
      </c>
      <c r="C3712" s="785">
        <v>12</v>
      </c>
      <c r="D3712" s="786">
        <f>IFERROR((INDEX(METADATA!$T$2:$T$20,MATCH(B3712,METADATA!$S$2:$S$20,0))),0)</f>
        <v>0</v>
      </c>
      <c r="E3712" s="785" t="str">
        <f t="shared" si="171"/>
        <v>LO</v>
      </c>
      <c r="F3712" s="786">
        <f>VLOOKUP(C3712,METADATA!$A$5:$H$29,IF(E3712="HI",2,IF(E3712="LO",6,10))+IF(D3712=1,2,IF(D3712=7,1,(IF(WEEKDAY(B3712)=1,2,IF(WEEKDAY(B3712)=7,1,0))))))</f>
        <v>2</v>
      </c>
      <c r="G3712" s="786">
        <f>VLOOKUP(C3712,METADATA!$J$5:$Q$29,IF(E3712="HI",2,IF(E3712="LO",6,10))+IF(D3712=1,2,IF(D3712=7,1,(IF(WEEKDAY(B3712)=1,2,IF(WEEKDAY(B3712)=7,1,0))))))</f>
        <v>2</v>
      </c>
      <c r="H3712" s="787">
        <v>14366.5</v>
      </c>
      <c r="I3712" s="788">
        <v>1491.3374938964844</v>
      </c>
      <c r="K3712" s="795">
        <v>882.73749999999995</v>
      </c>
      <c r="M3712" s="798">
        <f t="shared" si="172"/>
        <v>14443.697925763383</v>
      </c>
      <c r="N3712" s="303"/>
      <c r="S3712" s="786">
        <v>0</v>
      </c>
      <c r="T3712" s="781">
        <f>VLOOKUP(C3712,METADATA!$J$5:$Q$29,IF(E3712="HI",2,IF(E3712="LO",6,10))+IF(S3712=1,2,IF(D3712=7,1,(IF(WEEKDAY(B3712)=1,2,IF(WEEKDAY(B3712)=7,1,0))))))</f>
        <v>2</v>
      </c>
      <c r="U3712" s="781">
        <f>VLOOKUP(C3712,METADATA!$A$5:$H$29,IF(E3712="HI",2,IF(E3712="LO",6,10))+IF(S3712=1,2,IF(D3712=7,1,(IF(WEEKDAY(B3712)=1,2,IF(WEEKDAY(B3712)=7,1,0))))))</f>
        <v>2</v>
      </c>
    </row>
    <row r="3713" spans="2:21" ht="13.95" customHeight="1" x14ac:dyDescent="0.25">
      <c r="B3713" s="784">
        <f t="shared" si="173"/>
        <v>45537</v>
      </c>
      <c r="C3713" s="785">
        <v>13</v>
      </c>
      <c r="D3713" s="786">
        <f>IFERROR((INDEX(METADATA!$T$2:$T$20,MATCH(B3713,METADATA!$S$2:$S$20,0))),0)</f>
        <v>0</v>
      </c>
      <c r="E3713" s="785" t="str">
        <f t="shared" si="171"/>
        <v>LO</v>
      </c>
      <c r="F3713" s="786">
        <f>VLOOKUP(C3713,METADATA!$A$5:$H$29,IF(E3713="HI",2,IF(E3713="LO",6,10))+IF(D3713=1,2,IF(D3713=7,1,(IF(WEEKDAY(B3713)=1,2,IF(WEEKDAY(B3713)=7,1,0))))))</f>
        <v>2</v>
      </c>
      <c r="G3713" s="786">
        <f>VLOOKUP(C3713,METADATA!$J$5:$Q$29,IF(E3713="HI",2,IF(E3713="LO",6,10))+IF(D3713=1,2,IF(D3713=7,1,(IF(WEEKDAY(B3713)=1,2,IF(WEEKDAY(B3713)=7,1,0))))))</f>
        <v>2</v>
      </c>
      <c r="H3713" s="787">
        <v>13993.25</v>
      </c>
      <c r="I3713" s="788">
        <v>1417.3899841308594</v>
      </c>
      <c r="K3713" s="795">
        <v>909.3125</v>
      </c>
      <c r="M3713" s="798">
        <f t="shared" si="172"/>
        <v>14064.851223159614</v>
      </c>
      <c r="N3713" s="303"/>
      <c r="S3713" s="786">
        <v>0</v>
      </c>
      <c r="T3713" s="781">
        <f>VLOOKUP(C3713,METADATA!$J$5:$Q$29,IF(E3713="HI",2,IF(E3713="LO",6,10))+IF(S3713=1,2,IF(D3713=7,1,(IF(WEEKDAY(B3713)=1,2,IF(WEEKDAY(B3713)=7,1,0))))))</f>
        <v>2</v>
      </c>
      <c r="U3713" s="781">
        <f>VLOOKUP(C3713,METADATA!$A$5:$H$29,IF(E3713="HI",2,IF(E3713="LO",6,10))+IF(S3713=1,2,IF(D3713=7,1,(IF(WEEKDAY(B3713)=1,2,IF(WEEKDAY(B3713)=7,1,0))))))</f>
        <v>2</v>
      </c>
    </row>
    <row r="3714" spans="2:21" ht="13.95" customHeight="1" x14ac:dyDescent="0.25">
      <c r="B3714" s="784">
        <f t="shared" si="173"/>
        <v>45537</v>
      </c>
      <c r="C3714" s="785">
        <v>14</v>
      </c>
      <c r="D3714" s="786">
        <f>IFERROR((INDEX(METADATA!$T$2:$T$20,MATCH(B3714,METADATA!$S$2:$S$20,0))),0)</f>
        <v>0</v>
      </c>
      <c r="E3714" s="785" t="str">
        <f t="shared" si="171"/>
        <v>LO</v>
      </c>
      <c r="F3714" s="786">
        <f>VLOOKUP(C3714,METADATA!$A$5:$H$29,IF(E3714="HI",2,IF(E3714="LO",6,10))+IF(D3714=1,2,IF(D3714=7,1,(IF(WEEKDAY(B3714)=1,2,IF(WEEKDAY(B3714)=7,1,0))))))</f>
        <v>2</v>
      </c>
      <c r="G3714" s="786">
        <f>VLOOKUP(C3714,METADATA!$J$5:$Q$29,IF(E3714="HI",2,IF(E3714="LO",6,10))+IF(D3714=1,2,IF(D3714=7,1,(IF(WEEKDAY(B3714)=1,2,IF(WEEKDAY(B3714)=7,1,0))))))</f>
        <v>2</v>
      </c>
      <c r="H3714" s="787">
        <v>14317.5</v>
      </c>
      <c r="I3714" s="788">
        <v>1336.9650268554688</v>
      </c>
      <c r="K3714" s="795">
        <v>905.6</v>
      </c>
      <c r="M3714" s="798">
        <f t="shared" si="172"/>
        <v>14379.787263135524</v>
      </c>
      <c r="N3714" s="303"/>
      <c r="S3714" s="786">
        <v>0</v>
      </c>
      <c r="T3714" s="781">
        <f>VLOOKUP(C3714,METADATA!$J$5:$Q$29,IF(E3714="HI",2,IF(E3714="LO",6,10))+IF(S3714=1,2,IF(D3714=7,1,(IF(WEEKDAY(B3714)=1,2,IF(WEEKDAY(B3714)=7,1,0))))))</f>
        <v>2</v>
      </c>
      <c r="U3714" s="781">
        <f>VLOOKUP(C3714,METADATA!$A$5:$H$29,IF(E3714="HI",2,IF(E3714="LO",6,10))+IF(S3714=1,2,IF(D3714=7,1,(IF(WEEKDAY(B3714)=1,2,IF(WEEKDAY(B3714)=7,1,0))))))</f>
        <v>2</v>
      </c>
    </row>
    <row r="3715" spans="2:21" ht="13.95" customHeight="1" x14ac:dyDescent="0.25">
      <c r="B3715" s="784">
        <f t="shared" si="173"/>
        <v>45537</v>
      </c>
      <c r="C3715" s="785">
        <v>15</v>
      </c>
      <c r="D3715" s="786">
        <f>IFERROR((INDEX(METADATA!$T$2:$T$20,MATCH(B3715,METADATA!$S$2:$S$20,0))),0)</f>
        <v>0</v>
      </c>
      <c r="E3715" s="785" t="str">
        <f t="shared" si="171"/>
        <v>LO</v>
      </c>
      <c r="F3715" s="786">
        <f>VLOOKUP(C3715,METADATA!$A$5:$H$29,IF(E3715="HI",2,IF(E3715="LO",6,10))+IF(D3715=1,2,IF(D3715=7,1,(IF(WEEKDAY(B3715)=1,2,IF(WEEKDAY(B3715)=7,1,0))))))</f>
        <v>2</v>
      </c>
      <c r="G3715" s="786">
        <f>VLOOKUP(C3715,METADATA!$J$5:$Q$29,IF(E3715="HI",2,IF(E3715="LO",6,10))+IF(D3715=1,2,IF(D3715=7,1,(IF(WEEKDAY(B3715)=1,2,IF(WEEKDAY(B3715)=7,1,0))))))</f>
        <v>2</v>
      </c>
      <c r="H3715" s="787">
        <v>14069.5</v>
      </c>
      <c r="I3715" s="788">
        <v>1367.4250183105469</v>
      </c>
      <c r="K3715" s="795">
        <v>913.98749999999995</v>
      </c>
      <c r="M3715" s="798">
        <f t="shared" si="172"/>
        <v>14135.794333206097</v>
      </c>
      <c r="N3715" s="303"/>
      <c r="S3715" s="786">
        <v>0</v>
      </c>
      <c r="T3715" s="781">
        <f>VLOOKUP(C3715,METADATA!$J$5:$Q$29,IF(E3715="HI",2,IF(E3715="LO",6,10))+IF(S3715=1,2,IF(D3715=7,1,(IF(WEEKDAY(B3715)=1,2,IF(WEEKDAY(B3715)=7,1,0))))))</f>
        <v>2</v>
      </c>
      <c r="U3715" s="781">
        <f>VLOOKUP(C3715,METADATA!$A$5:$H$29,IF(E3715="HI",2,IF(E3715="LO",6,10))+IF(S3715=1,2,IF(D3715=7,1,(IF(WEEKDAY(B3715)=1,2,IF(WEEKDAY(B3715)=7,1,0))))))</f>
        <v>2</v>
      </c>
    </row>
    <row r="3716" spans="2:21" ht="13.95" customHeight="1" x14ac:dyDescent="0.25">
      <c r="B3716" s="784">
        <f t="shared" si="173"/>
        <v>45537</v>
      </c>
      <c r="C3716" s="785">
        <v>16</v>
      </c>
      <c r="D3716" s="786">
        <f>IFERROR((INDEX(METADATA!$T$2:$T$20,MATCH(B3716,METADATA!$S$2:$S$20,0))),0)</f>
        <v>0</v>
      </c>
      <c r="E3716" s="785" t="str">
        <f t="shared" ref="E3716:E3779" si="174">IF(B3716="","",IF(AND(MONTH(B3716)&gt;=MONTH($AA$9),MONTH(B3716)&lt;=MONTH($AA$11)),"HI","LO"))</f>
        <v>LO</v>
      </c>
      <c r="F3716" s="786">
        <f>VLOOKUP(C3716,METADATA!$A$5:$H$29,IF(E3716="HI",2,IF(E3716="LO",6,10))+IF(D3716=1,2,IF(D3716=7,1,(IF(WEEKDAY(B3716)=1,2,IF(WEEKDAY(B3716)=7,1,0))))))</f>
        <v>2</v>
      </c>
      <c r="G3716" s="786">
        <f>VLOOKUP(C3716,METADATA!$J$5:$Q$29,IF(E3716="HI",2,IF(E3716="LO",6,10))+IF(D3716=1,2,IF(D3716=7,1,(IF(WEEKDAY(B3716)=1,2,IF(WEEKDAY(B3716)=7,1,0))))))</f>
        <v>2</v>
      </c>
      <c r="H3716" s="787">
        <v>13613.25</v>
      </c>
      <c r="I3716" s="788">
        <v>1320.1950073242188</v>
      </c>
      <c r="K3716" s="795">
        <v>902.26250000000005</v>
      </c>
      <c r="M3716" s="798">
        <f t="shared" ref="M3716:M3779" si="175">SQRT(H3716^2+I3716^2)</f>
        <v>13677.115573828562</v>
      </c>
      <c r="N3716" s="303"/>
      <c r="S3716" s="786">
        <v>0</v>
      </c>
      <c r="T3716" s="781">
        <f>VLOOKUP(C3716,METADATA!$J$5:$Q$29,IF(E3716="HI",2,IF(E3716="LO",6,10))+IF(S3716=1,2,IF(D3716=7,1,(IF(WEEKDAY(B3716)=1,2,IF(WEEKDAY(B3716)=7,1,0))))))</f>
        <v>2</v>
      </c>
      <c r="U3716" s="781">
        <f>VLOOKUP(C3716,METADATA!$A$5:$H$29,IF(E3716="HI",2,IF(E3716="LO",6,10))+IF(S3716=1,2,IF(D3716=7,1,(IF(WEEKDAY(B3716)=1,2,IF(WEEKDAY(B3716)=7,1,0))))))</f>
        <v>2</v>
      </c>
    </row>
    <row r="3717" spans="2:21" ht="13.95" customHeight="1" x14ac:dyDescent="0.25">
      <c r="B3717" s="784">
        <f t="shared" si="173"/>
        <v>45537</v>
      </c>
      <c r="C3717" s="785">
        <v>17</v>
      </c>
      <c r="D3717" s="786">
        <f>IFERROR((INDEX(METADATA!$T$2:$T$20,MATCH(B3717,METADATA!$S$2:$S$20,0))),0)</f>
        <v>0</v>
      </c>
      <c r="E3717" s="785" t="str">
        <f t="shared" si="174"/>
        <v>LO</v>
      </c>
      <c r="F3717" s="786">
        <f>VLOOKUP(C3717,METADATA!$A$5:$H$29,IF(E3717="HI",2,IF(E3717="LO",6,10))+IF(D3717=1,2,IF(D3717=7,1,(IF(WEEKDAY(B3717)=1,2,IF(WEEKDAY(B3717)=7,1,0))))))</f>
        <v>2</v>
      </c>
      <c r="G3717" s="786">
        <f>VLOOKUP(C3717,METADATA!$J$5:$Q$29,IF(E3717="HI",2,IF(E3717="LO",6,10))+IF(D3717=1,2,IF(D3717=7,1,(IF(WEEKDAY(B3717)=1,2,IF(WEEKDAY(B3717)=7,1,0))))))</f>
        <v>2</v>
      </c>
      <c r="H3717" s="787">
        <v>12366.75</v>
      </c>
      <c r="I3717" s="788">
        <v>1307.5924987792969</v>
      </c>
      <c r="K3717" s="795">
        <v>933.76250000000005</v>
      </c>
      <c r="M3717" s="798">
        <f t="shared" si="175"/>
        <v>12435.686700193275</v>
      </c>
      <c r="N3717" s="303"/>
      <c r="S3717" s="786">
        <v>0</v>
      </c>
      <c r="T3717" s="781">
        <f>VLOOKUP(C3717,METADATA!$J$5:$Q$29,IF(E3717="HI",2,IF(E3717="LO",6,10))+IF(S3717=1,2,IF(D3717=7,1,(IF(WEEKDAY(B3717)=1,2,IF(WEEKDAY(B3717)=7,1,0))))))</f>
        <v>2</v>
      </c>
      <c r="U3717" s="781">
        <f>VLOOKUP(C3717,METADATA!$A$5:$H$29,IF(E3717="HI",2,IF(E3717="LO",6,10))+IF(S3717=1,2,IF(D3717=7,1,(IF(WEEKDAY(B3717)=1,2,IF(WEEKDAY(B3717)=7,1,0))))))</f>
        <v>2</v>
      </c>
    </row>
    <row r="3718" spans="2:21" ht="13.95" customHeight="1" x14ac:dyDescent="0.25">
      <c r="B3718" s="784">
        <f t="shared" si="173"/>
        <v>45537</v>
      </c>
      <c r="C3718" s="785">
        <v>18</v>
      </c>
      <c r="D3718" s="786">
        <f>IFERROR((INDEX(METADATA!$T$2:$T$20,MATCH(B3718,METADATA!$S$2:$S$20,0))),0)</f>
        <v>0</v>
      </c>
      <c r="E3718" s="785" t="str">
        <f t="shared" si="174"/>
        <v>LO</v>
      </c>
      <c r="F3718" s="786">
        <f>VLOOKUP(C3718,METADATA!$A$5:$H$29,IF(E3718="HI",2,IF(E3718="LO",6,10))+IF(D3718=1,2,IF(D3718=7,1,(IF(WEEKDAY(B3718)=1,2,IF(WEEKDAY(B3718)=7,1,0))))))</f>
        <v>1</v>
      </c>
      <c r="G3718" s="786">
        <f>VLOOKUP(C3718,METADATA!$J$5:$Q$29,IF(E3718="HI",2,IF(E3718="LO",6,10))+IF(D3718=1,2,IF(D3718=7,1,(IF(WEEKDAY(B3718)=1,2,IF(WEEKDAY(B3718)=7,1,0))))))</f>
        <v>1</v>
      </c>
      <c r="H3718" s="787">
        <v>11904</v>
      </c>
      <c r="I3718" s="788">
        <v>1265.9750061035156</v>
      </c>
      <c r="K3718" s="795">
        <v>0</v>
      </c>
      <c r="M3718" s="798">
        <f t="shared" si="175"/>
        <v>11971.128130467854</v>
      </c>
      <c r="N3718" s="303"/>
      <c r="S3718" s="786">
        <v>0</v>
      </c>
      <c r="T3718" s="781">
        <f>VLOOKUP(C3718,METADATA!$J$5:$Q$29,IF(E3718="HI",2,IF(E3718="LO",6,10))+IF(S3718=1,2,IF(D3718=7,1,(IF(WEEKDAY(B3718)=1,2,IF(WEEKDAY(B3718)=7,1,0))))))</f>
        <v>1</v>
      </c>
      <c r="U3718" s="781">
        <f>VLOOKUP(C3718,METADATA!$A$5:$H$29,IF(E3718="HI",2,IF(E3718="LO",6,10))+IF(S3718=1,2,IF(D3718=7,1,(IF(WEEKDAY(B3718)=1,2,IF(WEEKDAY(B3718)=7,1,0))))))</f>
        <v>1</v>
      </c>
    </row>
    <row r="3719" spans="2:21" ht="13.95" customHeight="1" x14ac:dyDescent="0.25">
      <c r="B3719" s="784">
        <f t="shared" si="173"/>
        <v>45537</v>
      </c>
      <c r="C3719" s="785">
        <v>19</v>
      </c>
      <c r="D3719" s="786">
        <f>IFERROR((INDEX(METADATA!$T$2:$T$20,MATCH(B3719,METADATA!$S$2:$S$20,0))),0)</f>
        <v>0</v>
      </c>
      <c r="E3719" s="785" t="str">
        <f t="shared" si="174"/>
        <v>LO</v>
      </c>
      <c r="F3719" s="786">
        <f>VLOOKUP(C3719,METADATA!$A$5:$H$29,IF(E3719="HI",2,IF(E3719="LO",6,10))+IF(D3719=1,2,IF(D3719=7,1,(IF(WEEKDAY(B3719)=1,2,IF(WEEKDAY(B3719)=7,1,0))))))</f>
        <v>1</v>
      </c>
      <c r="G3719" s="786">
        <f>VLOOKUP(C3719,METADATA!$J$5:$Q$29,IF(E3719="HI",2,IF(E3719="LO",6,10))+IF(D3719=1,2,IF(D3719=7,1,(IF(WEEKDAY(B3719)=1,2,IF(WEEKDAY(B3719)=7,1,0))))))</f>
        <v>1</v>
      </c>
      <c r="H3719" s="787">
        <v>11951.5</v>
      </c>
      <c r="I3719" s="788">
        <v>1246.2474975585938</v>
      </c>
      <c r="K3719" s="795">
        <v>0</v>
      </c>
      <c r="M3719" s="798">
        <f t="shared" si="175"/>
        <v>12016.300806619774</v>
      </c>
      <c r="N3719" s="303"/>
      <c r="S3719" s="786">
        <v>0</v>
      </c>
      <c r="T3719" s="781">
        <f>VLOOKUP(C3719,METADATA!$J$5:$Q$29,IF(E3719="HI",2,IF(E3719="LO",6,10))+IF(S3719=1,2,IF(D3719=7,1,(IF(WEEKDAY(B3719)=1,2,IF(WEEKDAY(B3719)=7,1,0))))))</f>
        <v>1</v>
      </c>
      <c r="U3719" s="781">
        <f>VLOOKUP(C3719,METADATA!$A$5:$H$29,IF(E3719="HI",2,IF(E3719="LO",6,10))+IF(S3719=1,2,IF(D3719=7,1,(IF(WEEKDAY(B3719)=1,2,IF(WEEKDAY(B3719)=7,1,0))))))</f>
        <v>1</v>
      </c>
    </row>
    <row r="3720" spans="2:21" ht="13.95" customHeight="1" x14ac:dyDescent="0.25">
      <c r="B3720" s="784">
        <f t="shared" si="173"/>
        <v>45537</v>
      </c>
      <c r="C3720" s="785">
        <v>20</v>
      </c>
      <c r="D3720" s="786">
        <f>IFERROR((INDEX(METADATA!$T$2:$T$20,MATCH(B3720,METADATA!$S$2:$S$20,0))),0)</f>
        <v>0</v>
      </c>
      <c r="E3720" s="785" t="str">
        <f t="shared" si="174"/>
        <v>LO</v>
      </c>
      <c r="F3720" s="786">
        <f>VLOOKUP(C3720,METADATA!$A$5:$H$29,IF(E3720="HI",2,IF(E3720="LO",6,10))+IF(D3720=1,2,IF(D3720=7,1,(IF(WEEKDAY(B3720)=1,2,IF(WEEKDAY(B3720)=7,1,0))))))</f>
        <v>1</v>
      </c>
      <c r="G3720" s="786">
        <f>VLOOKUP(C3720,METADATA!$J$5:$Q$29,IF(E3720="HI",2,IF(E3720="LO",6,10))+IF(D3720=1,2,IF(D3720=7,1,(IF(WEEKDAY(B3720)=1,2,IF(WEEKDAY(B3720)=7,1,0))))))</f>
        <v>2</v>
      </c>
      <c r="H3720" s="787">
        <v>11954.25</v>
      </c>
      <c r="I3720" s="788">
        <v>1249.1275024414063</v>
      </c>
      <c r="K3720" s="795">
        <v>0</v>
      </c>
      <c r="M3720" s="798">
        <f t="shared" si="175"/>
        <v>12019.334947485884</v>
      </c>
      <c r="N3720" s="303"/>
      <c r="S3720" s="786">
        <v>0</v>
      </c>
      <c r="T3720" s="781">
        <f>VLOOKUP(C3720,METADATA!$J$5:$Q$29,IF(E3720="HI",2,IF(E3720="LO",6,10))+IF(S3720=1,2,IF(D3720=7,1,(IF(WEEKDAY(B3720)=1,2,IF(WEEKDAY(B3720)=7,1,0))))))</f>
        <v>2</v>
      </c>
      <c r="U3720" s="781">
        <f>VLOOKUP(C3720,METADATA!$A$5:$H$29,IF(E3720="HI",2,IF(E3720="LO",6,10))+IF(S3720=1,2,IF(D3720=7,1,(IF(WEEKDAY(B3720)=1,2,IF(WEEKDAY(B3720)=7,1,0))))))</f>
        <v>1</v>
      </c>
    </row>
    <row r="3721" spans="2:21" ht="13.95" customHeight="1" x14ac:dyDescent="0.25">
      <c r="B3721" s="784">
        <f t="shared" si="173"/>
        <v>45537</v>
      </c>
      <c r="C3721" s="785">
        <v>21</v>
      </c>
      <c r="D3721" s="786">
        <f>IFERROR((INDEX(METADATA!$T$2:$T$20,MATCH(B3721,METADATA!$S$2:$S$20,0))),0)</f>
        <v>0</v>
      </c>
      <c r="E3721" s="785" t="str">
        <f t="shared" si="174"/>
        <v>LO</v>
      </c>
      <c r="F3721" s="786">
        <f>VLOOKUP(C3721,METADATA!$A$5:$H$29,IF(E3721="HI",2,IF(E3721="LO",6,10))+IF(D3721=1,2,IF(D3721=7,1,(IF(WEEKDAY(B3721)=1,2,IF(WEEKDAY(B3721)=7,1,0))))))</f>
        <v>2</v>
      </c>
      <c r="G3721" s="786">
        <f>VLOOKUP(C3721,METADATA!$J$5:$Q$29,IF(E3721="HI",2,IF(E3721="LO",6,10))+IF(D3721=1,2,IF(D3721=7,1,(IF(WEEKDAY(B3721)=1,2,IF(WEEKDAY(B3721)=7,1,0))))))</f>
        <v>2</v>
      </c>
      <c r="H3721" s="787">
        <v>11165.25</v>
      </c>
      <c r="I3721" s="788">
        <v>1259.0650024414063</v>
      </c>
      <c r="K3721" s="795">
        <v>0</v>
      </c>
      <c r="M3721" s="798">
        <f t="shared" si="175"/>
        <v>11236.015852733244</v>
      </c>
      <c r="N3721" s="303"/>
      <c r="S3721" s="786">
        <v>0</v>
      </c>
      <c r="T3721" s="781">
        <f>VLOOKUP(C3721,METADATA!$J$5:$Q$29,IF(E3721="HI",2,IF(E3721="LO",6,10))+IF(S3721=1,2,IF(D3721=7,1,(IF(WEEKDAY(B3721)=1,2,IF(WEEKDAY(B3721)=7,1,0))))))</f>
        <v>2</v>
      </c>
      <c r="U3721" s="781">
        <f>VLOOKUP(C3721,METADATA!$A$5:$H$29,IF(E3721="HI",2,IF(E3721="LO",6,10))+IF(S3721=1,2,IF(D3721=7,1,(IF(WEEKDAY(B3721)=1,2,IF(WEEKDAY(B3721)=7,1,0))))))</f>
        <v>2</v>
      </c>
    </row>
    <row r="3722" spans="2:21" ht="13.95" customHeight="1" x14ac:dyDescent="0.25">
      <c r="B3722" s="784">
        <f t="shared" si="173"/>
        <v>45537</v>
      </c>
      <c r="C3722" s="785">
        <v>22</v>
      </c>
      <c r="D3722" s="786">
        <f>IFERROR((INDEX(METADATA!$T$2:$T$20,MATCH(B3722,METADATA!$S$2:$S$20,0))),0)</f>
        <v>0</v>
      </c>
      <c r="E3722" s="785" t="str">
        <f t="shared" si="174"/>
        <v>LO</v>
      </c>
      <c r="F3722" s="786">
        <f>VLOOKUP(C3722,METADATA!$A$5:$H$29,IF(E3722="HI",2,IF(E3722="LO",6,10))+IF(D3722=1,2,IF(D3722=7,1,(IF(WEEKDAY(B3722)=1,2,IF(WEEKDAY(B3722)=7,1,0))))))</f>
        <v>3</v>
      </c>
      <c r="G3722" s="786">
        <f>VLOOKUP(C3722,METADATA!$J$5:$Q$29,IF(E3722="HI",2,IF(E3722="LO",6,10))+IF(D3722=1,2,IF(D3722=7,1,(IF(WEEKDAY(B3722)=1,2,IF(WEEKDAY(B3722)=7,1,0))))))</f>
        <v>3</v>
      </c>
      <c r="H3722" s="787">
        <v>9602.5</v>
      </c>
      <c r="I3722" s="788">
        <v>1297.9474792480469</v>
      </c>
      <c r="K3722" s="795">
        <v>0</v>
      </c>
      <c r="M3722" s="798">
        <f t="shared" si="175"/>
        <v>9689.823213500149</v>
      </c>
      <c r="N3722" s="303"/>
      <c r="S3722" s="786">
        <v>0</v>
      </c>
      <c r="T3722" s="781">
        <f>VLOOKUP(C3722,METADATA!$J$5:$Q$29,IF(E3722="HI",2,IF(E3722="LO",6,10))+IF(S3722=1,2,IF(D3722=7,1,(IF(WEEKDAY(B3722)=1,2,IF(WEEKDAY(B3722)=7,1,0))))))</f>
        <v>3</v>
      </c>
      <c r="U3722" s="781">
        <f>VLOOKUP(C3722,METADATA!$A$5:$H$29,IF(E3722="HI",2,IF(E3722="LO",6,10))+IF(S3722=1,2,IF(D3722=7,1,(IF(WEEKDAY(B3722)=1,2,IF(WEEKDAY(B3722)=7,1,0))))))</f>
        <v>3</v>
      </c>
    </row>
    <row r="3723" spans="2:21" ht="13.95" customHeight="1" x14ac:dyDescent="0.25">
      <c r="B3723" s="784">
        <f t="shared" si="173"/>
        <v>45537</v>
      </c>
      <c r="C3723" s="785">
        <v>23</v>
      </c>
      <c r="D3723" s="786">
        <f>IFERROR((INDEX(METADATA!$T$2:$T$20,MATCH(B3723,METADATA!$S$2:$S$20,0))),0)</f>
        <v>0</v>
      </c>
      <c r="E3723" s="785" t="str">
        <f t="shared" si="174"/>
        <v>LO</v>
      </c>
      <c r="F3723" s="786">
        <f>VLOOKUP(C3723,METADATA!$A$5:$H$29,IF(E3723="HI",2,IF(E3723="LO",6,10))+IF(D3723=1,2,IF(D3723=7,1,(IF(WEEKDAY(B3723)=1,2,IF(WEEKDAY(B3723)=7,1,0))))))</f>
        <v>3</v>
      </c>
      <c r="G3723" s="786">
        <f>VLOOKUP(C3723,METADATA!$J$5:$Q$29,IF(E3723="HI",2,IF(E3723="LO",6,10))+IF(D3723=1,2,IF(D3723=7,1,(IF(WEEKDAY(B3723)=1,2,IF(WEEKDAY(B3723)=7,1,0))))))</f>
        <v>3</v>
      </c>
      <c r="H3723" s="787">
        <v>9087</v>
      </c>
      <c r="I3723" s="788">
        <v>1311.9800109863281</v>
      </c>
      <c r="K3723" s="795">
        <v>0</v>
      </c>
      <c r="M3723" s="798">
        <f t="shared" si="175"/>
        <v>9181.2232599598447</v>
      </c>
      <c r="N3723" s="303"/>
      <c r="S3723" s="786">
        <v>0</v>
      </c>
      <c r="T3723" s="781">
        <f>VLOOKUP(C3723,METADATA!$J$5:$Q$29,IF(E3723="HI",2,IF(E3723="LO",6,10))+IF(S3723=1,2,IF(D3723=7,1,(IF(WEEKDAY(B3723)=1,2,IF(WEEKDAY(B3723)=7,1,0))))))</f>
        <v>3</v>
      </c>
      <c r="U3723" s="781">
        <f>VLOOKUP(C3723,METADATA!$A$5:$H$29,IF(E3723="HI",2,IF(E3723="LO",6,10))+IF(S3723=1,2,IF(D3723=7,1,(IF(WEEKDAY(B3723)=1,2,IF(WEEKDAY(B3723)=7,1,0))))))</f>
        <v>3</v>
      </c>
    </row>
    <row r="3724" spans="2:21" ht="13.95" customHeight="1" x14ac:dyDescent="0.25">
      <c r="B3724" s="784">
        <f t="shared" si="173"/>
        <v>45538</v>
      </c>
      <c r="C3724" s="785">
        <v>0</v>
      </c>
      <c r="D3724" s="786">
        <f>IFERROR((INDEX(METADATA!$T$2:$T$20,MATCH(B3724,METADATA!$S$2:$S$20,0))),0)</f>
        <v>0</v>
      </c>
      <c r="E3724" s="785" t="str">
        <f t="shared" si="174"/>
        <v>LO</v>
      </c>
      <c r="F3724" s="786">
        <f>VLOOKUP(C3724,METADATA!$A$5:$H$29,IF(E3724="HI",2,IF(E3724="LO",6,10))+IF(D3724=1,2,IF(D3724=7,1,(IF(WEEKDAY(B3724)=1,2,IF(WEEKDAY(B3724)=7,1,0))))))</f>
        <v>3</v>
      </c>
      <c r="G3724" s="786">
        <f>VLOOKUP(C3724,METADATA!$J$5:$Q$29,IF(E3724="HI",2,IF(E3724="LO",6,10))+IF(D3724=1,2,IF(D3724=7,1,(IF(WEEKDAY(B3724)=1,2,IF(WEEKDAY(B3724)=7,1,0))))))</f>
        <v>3</v>
      </c>
      <c r="H3724" s="787">
        <v>8468</v>
      </c>
      <c r="I3724" s="788">
        <v>1343.3775024414063</v>
      </c>
      <c r="K3724" s="795">
        <v>0</v>
      </c>
      <c r="M3724" s="798">
        <f t="shared" si="175"/>
        <v>8573.8956789819713</v>
      </c>
      <c r="N3724" s="303"/>
      <c r="S3724" s="786">
        <v>0</v>
      </c>
      <c r="T3724" s="781">
        <f>VLOOKUP(C3724,METADATA!$J$5:$Q$29,IF(E3724="HI",2,IF(E3724="LO",6,10))+IF(S3724=1,2,IF(D3724=7,1,(IF(WEEKDAY(B3724)=1,2,IF(WEEKDAY(B3724)=7,1,0))))))</f>
        <v>3</v>
      </c>
      <c r="U3724" s="781">
        <f>VLOOKUP(C3724,METADATA!$A$5:$H$29,IF(E3724="HI",2,IF(E3724="LO",6,10))+IF(S3724=1,2,IF(D3724=7,1,(IF(WEEKDAY(B3724)=1,2,IF(WEEKDAY(B3724)=7,1,0))))))</f>
        <v>3</v>
      </c>
    </row>
    <row r="3725" spans="2:21" ht="13.95" customHeight="1" x14ac:dyDescent="0.25">
      <c r="B3725" s="784">
        <f t="shared" si="173"/>
        <v>45538</v>
      </c>
      <c r="C3725" s="785">
        <v>1</v>
      </c>
      <c r="D3725" s="786">
        <f>IFERROR((INDEX(METADATA!$T$2:$T$20,MATCH(B3725,METADATA!$S$2:$S$20,0))),0)</f>
        <v>0</v>
      </c>
      <c r="E3725" s="785" t="str">
        <f t="shared" si="174"/>
        <v>LO</v>
      </c>
      <c r="F3725" s="786">
        <f>VLOOKUP(C3725,METADATA!$A$5:$H$29,IF(E3725="HI",2,IF(E3725="LO",6,10))+IF(D3725=1,2,IF(D3725=7,1,(IF(WEEKDAY(B3725)=1,2,IF(WEEKDAY(B3725)=7,1,0))))))</f>
        <v>3</v>
      </c>
      <c r="G3725" s="786">
        <f>VLOOKUP(C3725,METADATA!$J$5:$Q$29,IF(E3725="HI",2,IF(E3725="LO",6,10))+IF(D3725=1,2,IF(D3725=7,1,(IF(WEEKDAY(B3725)=1,2,IF(WEEKDAY(B3725)=7,1,0))))))</f>
        <v>3</v>
      </c>
      <c r="H3725" s="787">
        <v>7630.75</v>
      </c>
      <c r="I3725" s="788">
        <v>1333.3575134277344</v>
      </c>
      <c r="K3725" s="795">
        <v>0</v>
      </c>
      <c r="M3725" s="798">
        <f t="shared" si="175"/>
        <v>7746.3661042526383</v>
      </c>
      <c r="N3725" s="303"/>
      <c r="S3725" s="786">
        <v>0</v>
      </c>
      <c r="T3725" s="781">
        <f>VLOOKUP(C3725,METADATA!$J$5:$Q$29,IF(E3725="HI",2,IF(E3725="LO",6,10))+IF(S3725=1,2,IF(D3725=7,1,(IF(WEEKDAY(B3725)=1,2,IF(WEEKDAY(B3725)=7,1,0))))))</f>
        <v>3</v>
      </c>
      <c r="U3725" s="781">
        <f>VLOOKUP(C3725,METADATA!$A$5:$H$29,IF(E3725="HI",2,IF(E3725="LO",6,10))+IF(S3725=1,2,IF(D3725=7,1,(IF(WEEKDAY(B3725)=1,2,IF(WEEKDAY(B3725)=7,1,0))))))</f>
        <v>3</v>
      </c>
    </row>
    <row r="3726" spans="2:21" ht="13.95" customHeight="1" x14ac:dyDescent="0.25">
      <c r="B3726" s="784">
        <f t="shared" si="173"/>
        <v>45538</v>
      </c>
      <c r="C3726" s="785">
        <v>2</v>
      </c>
      <c r="D3726" s="786">
        <f>IFERROR((INDEX(METADATA!$T$2:$T$20,MATCH(B3726,METADATA!$S$2:$S$20,0))),0)</f>
        <v>0</v>
      </c>
      <c r="E3726" s="785" t="str">
        <f t="shared" si="174"/>
        <v>LO</v>
      </c>
      <c r="F3726" s="786">
        <f>VLOOKUP(C3726,METADATA!$A$5:$H$29,IF(E3726="HI",2,IF(E3726="LO",6,10))+IF(D3726=1,2,IF(D3726=7,1,(IF(WEEKDAY(B3726)=1,2,IF(WEEKDAY(B3726)=7,1,0))))))</f>
        <v>3</v>
      </c>
      <c r="G3726" s="786">
        <f>VLOOKUP(C3726,METADATA!$J$5:$Q$29,IF(E3726="HI",2,IF(E3726="LO",6,10))+IF(D3726=1,2,IF(D3726=7,1,(IF(WEEKDAY(B3726)=1,2,IF(WEEKDAY(B3726)=7,1,0))))))</f>
        <v>3</v>
      </c>
      <c r="H3726" s="787">
        <v>7897</v>
      </c>
      <c r="I3726" s="788">
        <v>1325.7400207519531</v>
      </c>
      <c r="K3726" s="795">
        <v>0</v>
      </c>
      <c r="M3726" s="798">
        <f t="shared" si="175"/>
        <v>8007.5087013766888</v>
      </c>
      <c r="N3726" s="303"/>
      <c r="S3726" s="786">
        <v>0</v>
      </c>
      <c r="T3726" s="781">
        <f>VLOOKUP(C3726,METADATA!$J$5:$Q$29,IF(E3726="HI",2,IF(E3726="LO",6,10))+IF(S3726=1,2,IF(D3726=7,1,(IF(WEEKDAY(B3726)=1,2,IF(WEEKDAY(B3726)=7,1,0))))))</f>
        <v>3</v>
      </c>
      <c r="U3726" s="781">
        <f>VLOOKUP(C3726,METADATA!$A$5:$H$29,IF(E3726="HI",2,IF(E3726="LO",6,10))+IF(S3726=1,2,IF(D3726=7,1,(IF(WEEKDAY(B3726)=1,2,IF(WEEKDAY(B3726)=7,1,0))))))</f>
        <v>3</v>
      </c>
    </row>
    <row r="3727" spans="2:21" ht="13.95" customHeight="1" x14ac:dyDescent="0.25">
      <c r="B3727" s="784">
        <f t="shared" si="173"/>
        <v>45538</v>
      </c>
      <c r="C3727" s="785">
        <v>3</v>
      </c>
      <c r="D3727" s="786">
        <f>IFERROR((INDEX(METADATA!$T$2:$T$20,MATCH(B3727,METADATA!$S$2:$S$20,0))),0)</f>
        <v>0</v>
      </c>
      <c r="E3727" s="785" t="str">
        <f t="shared" si="174"/>
        <v>LO</v>
      </c>
      <c r="F3727" s="786">
        <f>VLOOKUP(C3727,METADATA!$A$5:$H$29,IF(E3727="HI",2,IF(E3727="LO",6,10))+IF(D3727=1,2,IF(D3727=7,1,(IF(WEEKDAY(B3727)=1,2,IF(WEEKDAY(B3727)=7,1,0))))))</f>
        <v>3</v>
      </c>
      <c r="G3727" s="786">
        <f>VLOOKUP(C3727,METADATA!$J$5:$Q$29,IF(E3727="HI",2,IF(E3727="LO",6,10))+IF(D3727=1,2,IF(D3727=7,1,(IF(WEEKDAY(B3727)=1,2,IF(WEEKDAY(B3727)=7,1,0))))))</f>
        <v>3</v>
      </c>
      <c r="H3727" s="787">
        <v>7980</v>
      </c>
      <c r="I3727" s="788">
        <v>1336.1050109863281</v>
      </c>
      <c r="K3727" s="795">
        <v>0</v>
      </c>
      <c r="M3727" s="798">
        <f t="shared" si="175"/>
        <v>8091.080063896462</v>
      </c>
      <c r="N3727" s="303"/>
      <c r="S3727" s="786">
        <v>0</v>
      </c>
      <c r="T3727" s="781">
        <f>VLOOKUP(C3727,METADATA!$J$5:$Q$29,IF(E3727="HI",2,IF(E3727="LO",6,10))+IF(S3727=1,2,IF(D3727=7,1,(IF(WEEKDAY(B3727)=1,2,IF(WEEKDAY(B3727)=7,1,0))))))</f>
        <v>3</v>
      </c>
      <c r="U3727" s="781">
        <f>VLOOKUP(C3727,METADATA!$A$5:$H$29,IF(E3727="HI",2,IF(E3727="LO",6,10))+IF(S3727=1,2,IF(D3727=7,1,(IF(WEEKDAY(B3727)=1,2,IF(WEEKDAY(B3727)=7,1,0))))))</f>
        <v>3</v>
      </c>
    </row>
    <row r="3728" spans="2:21" ht="13.95" customHeight="1" x14ac:dyDescent="0.25">
      <c r="B3728" s="784">
        <f t="shared" si="173"/>
        <v>45538</v>
      </c>
      <c r="C3728" s="785">
        <v>4</v>
      </c>
      <c r="D3728" s="786">
        <f>IFERROR((INDEX(METADATA!$T$2:$T$20,MATCH(B3728,METADATA!$S$2:$S$20,0))),0)</f>
        <v>0</v>
      </c>
      <c r="E3728" s="785" t="str">
        <f t="shared" si="174"/>
        <v>LO</v>
      </c>
      <c r="F3728" s="786">
        <f>VLOOKUP(C3728,METADATA!$A$5:$H$29,IF(E3728="HI",2,IF(E3728="LO",6,10))+IF(D3728=1,2,IF(D3728=7,1,(IF(WEEKDAY(B3728)=1,2,IF(WEEKDAY(B3728)=7,1,0))))))</f>
        <v>3</v>
      </c>
      <c r="G3728" s="786">
        <f>VLOOKUP(C3728,METADATA!$J$5:$Q$29,IF(E3728="HI",2,IF(E3728="LO",6,10))+IF(D3728=1,2,IF(D3728=7,1,(IF(WEEKDAY(B3728)=1,2,IF(WEEKDAY(B3728)=7,1,0))))))</f>
        <v>3</v>
      </c>
      <c r="H3728" s="787">
        <v>8232.25</v>
      </c>
      <c r="I3728" s="788">
        <v>1324.4349670410156</v>
      </c>
      <c r="K3728" s="795">
        <v>0</v>
      </c>
      <c r="M3728" s="798">
        <f t="shared" si="175"/>
        <v>8338.109380694219</v>
      </c>
      <c r="N3728" s="303"/>
      <c r="S3728" s="786">
        <v>0</v>
      </c>
      <c r="T3728" s="781">
        <f>VLOOKUP(C3728,METADATA!$J$5:$Q$29,IF(E3728="HI",2,IF(E3728="LO",6,10))+IF(S3728=1,2,IF(D3728=7,1,(IF(WEEKDAY(B3728)=1,2,IF(WEEKDAY(B3728)=7,1,0))))))</f>
        <v>3</v>
      </c>
      <c r="U3728" s="781">
        <f>VLOOKUP(C3728,METADATA!$A$5:$H$29,IF(E3728="HI",2,IF(E3728="LO",6,10))+IF(S3728=1,2,IF(D3728=7,1,(IF(WEEKDAY(B3728)=1,2,IF(WEEKDAY(B3728)=7,1,0))))))</f>
        <v>3</v>
      </c>
    </row>
    <row r="3729" spans="2:21" ht="13.95" customHeight="1" x14ac:dyDescent="0.25">
      <c r="B3729" s="784">
        <f t="shared" si="173"/>
        <v>45538</v>
      </c>
      <c r="C3729" s="785">
        <v>5</v>
      </c>
      <c r="D3729" s="786">
        <f>IFERROR((INDEX(METADATA!$T$2:$T$20,MATCH(B3729,METADATA!$S$2:$S$20,0))),0)</f>
        <v>0</v>
      </c>
      <c r="E3729" s="785" t="str">
        <f t="shared" si="174"/>
        <v>LO</v>
      </c>
      <c r="F3729" s="786">
        <f>VLOOKUP(C3729,METADATA!$A$5:$H$29,IF(E3729="HI",2,IF(E3729="LO",6,10))+IF(D3729=1,2,IF(D3729=7,1,(IF(WEEKDAY(B3729)=1,2,IF(WEEKDAY(B3729)=7,1,0))))))</f>
        <v>3</v>
      </c>
      <c r="G3729" s="786">
        <f>VLOOKUP(C3729,METADATA!$J$5:$Q$29,IF(E3729="HI",2,IF(E3729="LO",6,10))+IF(D3729=1,2,IF(D3729=7,1,(IF(WEEKDAY(B3729)=1,2,IF(WEEKDAY(B3729)=7,1,0))))))</f>
        <v>3</v>
      </c>
      <c r="H3729" s="787">
        <v>9049.25</v>
      </c>
      <c r="I3729" s="788">
        <v>1318.1075134277344</v>
      </c>
      <c r="K3729" s="795">
        <v>870.51250000000005</v>
      </c>
      <c r="M3729" s="798">
        <f t="shared" si="175"/>
        <v>9144.743461653512</v>
      </c>
      <c r="N3729" s="303"/>
      <c r="S3729" s="786">
        <v>0</v>
      </c>
      <c r="T3729" s="781">
        <f>VLOOKUP(C3729,METADATA!$J$5:$Q$29,IF(E3729="HI",2,IF(E3729="LO",6,10))+IF(S3729=1,2,IF(D3729=7,1,(IF(WEEKDAY(B3729)=1,2,IF(WEEKDAY(B3729)=7,1,0))))))</f>
        <v>3</v>
      </c>
      <c r="U3729" s="781">
        <f>VLOOKUP(C3729,METADATA!$A$5:$H$29,IF(E3729="HI",2,IF(E3729="LO",6,10))+IF(S3729=1,2,IF(D3729=7,1,(IF(WEEKDAY(B3729)=1,2,IF(WEEKDAY(B3729)=7,1,0))))))</f>
        <v>3</v>
      </c>
    </row>
    <row r="3730" spans="2:21" ht="13.95" customHeight="1" x14ac:dyDescent="0.25">
      <c r="B3730" s="784">
        <f t="shared" si="173"/>
        <v>45538</v>
      </c>
      <c r="C3730" s="785">
        <v>6</v>
      </c>
      <c r="D3730" s="786">
        <f>IFERROR((INDEX(METADATA!$T$2:$T$20,MATCH(B3730,METADATA!$S$2:$S$20,0))),0)</f>
        <v>0</v>
      </c>
      <c r="E3730" s="785" t="str">
        <f t="shared" si="174"/>
        <v>LO</v>
      </c>
      <c r="F3730" s="786">
        <f>VLOOKUP(C3730,METADATA!$A$5:$H$29,IF(E3730="HI",2,IF(E3730="LO",6,10))+IF(D3730=1,2,IF(D3730=7,1,(IF(WEEKDAY(B3730)=1,2,IF(WEEKDAY(B3730)=7,1,0))))))</f>
        <v>2</v>
      </c>
      <c r="G3730" s="786">
        <f>VLOOKUP(C3730,METADATA!$J$5:$Q$29,IF(E3730="HI",2,IF(E3730="LO",6,10))+IF(D3730=1,2,IF(D3730=7,1,(IF(WEEKDAY(B3730)=1,2,IF(WEEKDAY(B3730)=7,1,0))))))</f>
        <v>2</v>
      </c>
      <c r="H3730" s="787">
        <v>10198.75</v>
      </c>
      <c r="I3730" s="788">
        <v>1332.79248046875</v>
      </c>
      <c r="K3730" s="795">
        <v>865.8125</v>
      </c>
      <c r="M3730" s="798">
        <f t="shared" si="175"/>
        <v>10285.467289262751</v>
      </c>
      <c r="N3730" s="303"/>
      <c r="S3730" s="786">
        <v>0</v>
      </c>
      <c r="T3730" s="781">
        <f>VLOOKUP(C3730,METADATA!$J$5:$Q$29,IF(E3730="HI",2,IF(E3730="LO",6,10))+IF(S3730=1,2,IF(D3730=7,1,(IF(WEEKDAY(B3730)=1,2,IF(WEEKDAY(B3730)=7,1,0))))))</f>
        <v>2</v>
      </c>
      <c r="U3730" s="781">
        <f>VLOOKUP(C3730,METADATA!$A$5:$H$29,IF(E3730="HI",2,IF(E3730="LO",6,10))+IF(S3730=1,2,IF(D3730=7,1,(IF(WEEKDAY(B3730)=1,2,IF(WEEKDAY(B3730)=7,1,0))))))</f>
        <v>2</v>
      </c>
    </row>
    <row r="3731" spans="2:21" ht="13.95" customHeight="1" x14ac:dyDescent="0.25">
      <c r="B3731" s="784">
        <f t="shared" si="173"/>
        <v>45538</v>
      </c>
      <c r="C3731" s="785">
        <v>7</v>
      </c>
      <c r="D3731" s="786">
        <f>IFERROR((INDEX(METADATA!$T$2:$T$20,MATCH(B3731,METADATA!$S$2:$S$20,0))),0)</f>
        <v>0</v>
      </c>
      <c r="E3731" s="785" t="str">
        <f t="shared" si="174"/>
        <v>LO</v>
      </c>
      <c r="F3731" s="786">
        <f>VLOOKUP(C3731,METADATA!$A$5:$H$29,IF(E3731="HI",2,IF(E3731="LO",6,10))+IF(D3731=1,2,IF(D3731=7,1,(IF(WEEKDAY(B3731)=1,2,IF(WEEKDAY(B3731)=7,1,0))))))</f>
        <v>1</v>
      </c>
      <c r="G3731" s="786">
        <f>VLOOKUP(C3731,METADATA!$J$5:$Q$29,IF(E3731="HI",2,IF(E3731="LO",6,10))+IF(D3731=1,2,IF(D3731=7,1,(IF(WEEKDAY(B3731)=1,2,IF(WEEKDAY(B3731)=7,1,0))))))</f>
        <v>1</v>
      </c>
      <c r="H3731" s="787">
        <v>11414</v>
      </c>
      <c r="I3731" s="788">
        <v>1311.9075012207031</v>
      </c>
      <c r="K3731" s="795">
        <v>834.63750000000005</v>
      </c>
      <c r="M3731" s="798">
        <f t="shared" si="175"/>
        <v>11489.146934901613</v>
      </c>
      <c r="N3731" s="303"/>
      <c r="S3731" s="786">
        <v>0</v>
      </c>
      <c r="T3731" s="781">
        <f>VLOOKUP(C3731,METADATA!$J$5:$Q$29,IF(E3731="HI",2,IF(E3731="LO",6,10))+IF(S3731=1,2,IF(D3731=7,1,(IF(WEEKDAY(B3731)=1,2,IF(WEEKDAY(B3731)=7,1,0))))))</f>
        <v>1</v>
      </c>
      <c r="U3731" s="781">
        <f>VLOOKUP(C3731,METADATA!$A$5:$H$29,IF(E3731="HI",2,IF(E3731="LO",6,10))+IF(S3731=1,2,IF(D3731=7,1,(IF(WEEKDAY(B3731)=1,2,IF(WEEKDAY(B3731)=7,1,0))))))</f>
        <v>1</v>
      </c>
    </row>
    <row r="3732" spans="2:21" ht="13.95" customHeight="1" x14ac:dyDescent="0.25">
      <c r="B3732" s="784">
        <f t="shared" si="173"/>
        <v>45538</v>
      </c>
      <c r="C3732" s="785">
        <v>8</v>
      </c>
      <c r="D3732" s="786">
        <f>IFERROR((INDEX(METADATA!$T$2:$T$20,MATCH(B3732,METADATA!$S$2:$S$20,0))),0)</f>
        <v>0</v>
      </c>
      <c r="E3732" s="785" t="str">
        <f t="shared" si="174"/>
        <v>LO</v>
      </c>
      <c r="F3732" s="786">
        <f>VLOOKUP(C3732,METADATA!$A$5:$H$29,IF(E3732="HI",2,IF(E3732="LO",6,10))+IF(D3732=1,2,IF(D3732=7,1,(IF(WEEKDAY(B3732)=1,2,IF(WEEKDAY(B3732)=7,1,0))))))</f>
        <v>1</v>
      </c>
      <c r="G3732" s="786">
        <f>VLOOKUP(C3732,METADATA!$J$5:$Q$29,IF(E3732="HI",2,IF(E3732="LO",6,10))+IF(D3732=1,2,IF(D3732=7,1,(IF(WEEKDAY(B3732)=1,2,IF(WEEKDAY(B3732)=7,1,0))))))</f>
        <v>1</v>
      </c>
      <c r="H3732" s="787">
        <v>12986.5</v>
      </c>
      <c r="I3732" s="788">
        <v>1298.8100280761719</v>
      </c>
      <c r="K3732" s="795">
        <v>847.33749999999998</v>
      </c>
      <c r="M3732" s="798">
        <f t="shared" si="175"/>
        <v>13051.286899728748</v>
      </c>
      <c r="N3732" s="303"/>
      <c r="S3732" s="786">
        <v>0</v>
      </c>
      <c r="T3732" s="781">
        <f>VLOOKUP(C3732,METADATA!$J$5:$Q$29,IF(E3732="HI",2,IF(E3732="LO",6,10))+IF(S3732=1,2,IF(D3732=7,1,(IF(WEEKDAY(B3732)=1,2,IF(WEEKDAY(B3732)=7,1,0))))))</f>
        <v>1</v>
      </c>
      <c r="U3732" s="781">
        <f>VLOOKUP(C3732,METADATA!$A$5:$H$29,IF(E3732="HI",2,IF(E3732="LO",6,10))+IF(S3732=1,2,IF(D3732=7,1,(IF(WEEKDAY(B3732)=1,2,IF(WEEKDAY(B3732)=7,1,0))))))</f>
        <v>1</v>
      </c>
    </row>
    <row r="3733" spans="2:21" ht="13.95" customHeight="1" x14ac:dyDescent="0.25">
      <c r="B3733" s="784">
        <f t="shared" si="173"/>
        <v>45538</v>
      </c>
      <c r="C3733" s="785">
        <v>9</v>
      </c>
      <c r="D3733" s="786">
        <f>IFERROR((INDEX(METADATA!$T$2:$T$20,MATCH(B3733,METADATA!$S$2:$S$20,0))),0)</f>
        <v>0</v>
      </c>
      <c r="E3733" s="785" t="str">
        <f t="shared" si="174"/>
        <v>LO</v>
      </c>
      <c r="F3733" s="786">
        <f>VLOOKUP(C3733,METADATA!$A$5:$H$29,IF(E3733="HI",2,IF(E3733="LO",6,10))+IF(D3733=1,2,IF(D3733=7,1,(IF(WEEKDAY(B3733)=1,2,IF(WEEKDAY(B3733)=7,1,0))))))</f>
        <v>2</v>
      </c>
      <c r="G3733" s="786">
        <f>VLOOKUP(C3733,METADATA!$J$5:$Q$29,IF(E3733="HI",2,IF(E3733="LO",6,10))+IF(D3733=1,2,IF(D3733=7,1,(IF(WEEKDAY(B3733)=1,2,IF(WEEKDAY(B3733)=7,1,0))))))</f>
        <v>1</v>
      </c>
      <c r="H3733" s="787">
        <v>13460.5</v>
      </c>
      <c r="I3733" s="788">
        <v>1296.5024719238281</v>
      </c>
      <c r="K3733" s="795">
        <v>851.61249999999995</v>
      </c>
      <c r="M3733" s="798">
        <f t="shared" si="175"/>
        <v>13522.794789158956</v>
      </c>
      <c r="N3733" s="303"/>
      <c r="S3733" s="786">
        <v>0</v>
      </c>
      <c r="T3733" s="781">
        <f>VLOOKUP(C3733,METADATA!$J$5:$Q$29,IF(E3733="HI",2,IF(E3733="LO",6,10))+IF(S3733=1,2,IF(D3733=7,1,(IF(WEEKDAY(B3733)=1,2,IF(WEEKDAY(B3733)=7,1,0))))))</f>
        <v>1</v>
      </c>
      <c r="U3733" s="781">
        <f>VLOOKUP(C3733,METADATA!$A$5:$H$29,IF(E3733="HI",2,IF(E3733="LO",6,10))+IF(S3733=1,2,IF(D3733=7,1,(IF(WEEKDAY(B3733)=1,2,IF(WEEKDAY(B3733)=7,1,0))))))</f>
        <v>2</v>
      </c>
    </row>
    <row r="3734" spans="2:21" ht="13.95" customHeight="1" x14ac:dyDescent="0.25">
      <c r="B3734" s="784">
        <f t="shared" si="173"/>
        <v>45538</v>
      </c>
      <c r="C3734" s="785">
        <v>10</v>
      </c>
      <c r="D3734" s="786">
        <f>IFERROR((INDEX(METADATA!$T$2:$T$20,MATCH(B3734,METADATA!$S$2:$S$20,0))),0)</f>
        <v>0</v>
      </c>
      <c r="E3734" s="785" t="str">
        <f t="shared" si="174"/>
        <v>LO</v>
      </c>
      <c r="F3734" s="786">
        <f>VLOOKUP(C3734,METADATA!$A$5:$H$29,IF(E3734="HI",2,IF(E3734="LO",6,10))+IF(D3734=1,2,IF(D3734=7,1,(IF(WEEKDAY(B3734)=1,2,IF(WEEKDAY(B3734)=7,1,0))))))</f>
        <v>2</v>
      </c>
      <c r="G3734" s="786">
        <f>VLOOKUP(C3734,METADATA!$J$5:$Q$29,IF(E3734="HI",2,IF(E3734="LO",6,10))+IF(D3734=1,2,IF(D3734=7,1,(IF(WEEKDAY(B3734)=1,2,IF(WEEKDAY(B3734)=7,1,0))))))</f>
        <v>2</v>
      </c>
      <c r="H3734" s="787">
        <v>13212.75</v>
      </c>
      <c r="I3734" s="788">
        <v>1306.4424438476563</v>
      </c>
      <c r="K3734" s="795">
        <v>856.5</v>
      </c>
      <c r="M3734" s="798">
        <f t="shared" si="175"/>
        <v>13277.181719837483</v>
      </c>
      <c r="N3734" s="303"/>
      <c r="S3734" s="786">
        <v>0</v>
      </c>
      <c r="T3734" s="781">
        <f>VLOOKUP(C3734,METADATA!$J$5:$Q$29,IF(E3734="HI",2,IF(E3734="LO",6,10))+IF(S3734=1,2,IF(D3734=7,1,(IF(WEEKDAY(B3734)=1,2,IF(WEEKDAY(B3734)=7,1,0))))))</f>
        <v>2</v>
      </c>
      <c r="U3734" s="781">
        <f>VLOOKUP(C3734,METADATA!$A$5:$H$29,IF(E3734="HI",2,IF(E3734="LO",6,10))+IF(S3734=1,2,IF(D3734=7,1,(IF(WEEKDAY(B3734)=1,2,IF(WEEKDAY(B3734)=7,1,0))))))</f>
        <v>2</v>
      </c>
    </row>
    <row r="3735" spans="2:21" ht="13.95" customHeight="1" x14ac:dyDescent="0.25">
      <c r="B3735" s="784">
        <f t="shared" si="173"/>
        <v>45538</v>
      </c>
      <c r="C3735" s="785">
        <v>11</v>
      </c>
      <c r="D3735" s="786">
        <f>IFERROR((INDEX(METADATA!$T$2:$T$20,MATCH(B3735,METADATA!$S$2:$S$20,0))),0)</f>
        <v>0</v>
      </c>
      <c r="E3735" s="785" t="str">
        <f t="shared" si="174"/>
        <v>LO</v>
      </c>
      <c r="F3735" s="786">
        <f>VLOOKUP(C3735,METADATA!$A$5:$H$29,IF(E3735="HI",2,IF(E3735="LO",6,10))+IF(D3735=1,2,IF(D3735=7,1,(IF(WEEKDAY(B3735)=1,2,IF(WEEKDAY(B3735)=7,1,0))))))</f>
        <v>2</v>
      </c>
      <c r="G3735" s="786">
        <f>VLOOKUP(C3735,METADATA!$J$5:$Q$29,IF(E3735="HI",2,IF(E3735="LO",6,10))+IF(D3735=1,2,IF(D3735=7,1,(IF(WEEKDAY(B3735)=1,2,IF(WEEKDAY(B3735)=7,1,0))))))</f>
        <v>2</v>
      </c>
      <c r="H3735" s="787">
        <v>13574.25</v>
      </c>
      <c r="I3735" s="788">
        <v>1320.4075012207031</v>
      </c>
      <c r="K3735" s="795">
        <v>824.32500000000005</v>
      </c>
      <c r="M3735" s="798">
        <f t="shared" si="175"/>
        <v>13638.318775852833</v>
      </c>
      <c r="N3735" s="303"/>
      <c r="S3735" s="786">
        <v>0</v>
      </c>
      <c r="T3735" s="781">
        <f>VLOOKUP(C3735,METADATA!$J$5:$Q$29,IF(E3735="HI",2,IF(E3735="LO",6,10))+IF(S3735=1,2,IF(D3735=7,1,(IF(WEEKDAY(B3735)=1,2,IF(WEEKDAY(B3735)=7,1,0))))))</f>
        <v>2</v>
      </c>
      <c r="U3735" s="781">
        <f>VLOOKUP(C3735,METADATA!$A$5:$H$29,IF(E3735="HI",2,IF(E3735="LO",6,10))+IF(S3735=1,2,IF(D3735=7,1,(IF(WEEKDAY(B3735)=1,2,IF(WEEKDAY(B3735)=7,1,0))))))</f>
        <v>2</v>
      </c>
    </row>
    <row r="3736" spans="2:21" ht="13.95" customHeight="1" x14ac:dyDescent="0.25">
      <c r="B3736" s="784">
        <f t="shared" si="173"/>
        <v>45538</v>
      </c>
      <c r="C3736" s="785">
        <v>12</v>
      </c>
      <c r="D3736" s="786">
        <f>IFERROR((INDEX(METADATA!$T$2:$T$20,MATCH(B3736,METADATA!$S$2:$S$20,0))),0)</f>
        <v>0</v>
      </c>
      <c r="E3736" s="785" t="str">
        <f t="shared" si="174"/>
        <v>LO</v>
      </c>
      <c r="F3736" s="786">
        <f>VLOOKUP(C3736,METADATA!$A$5:$H$29,IF(E3736="HI",2,IF(E3736="LO",6,10))+IF(D3736=1,2,IF(D3736=7,1,(IF(WEEKDAY(B3736)=1,2,IF(WEEKDAY(B3736)=7,1,0))))))</f>
        <v>2</v>
      </c>
      <c r="G3736" s="786">
        <f>VLOOKUP(C3736,METADATA!$J$5:$Q$29,IF(E3736="HI",2,IF(E3736="LO",6,10))+IF(D3736=1,2,IF(D3736=7,1,(IF(WEEKDAY(B3736)=1,2,IF(WEEKDAY(B3736)=7,1,0))))))</f>
        <v>2</v>
      </c>
      <c r="H3736" s="787">
        <v>13708.5</v>
      </c>
      <c r="I3736" s="788">
        <v>1794.2849731445313</v>
      </c>
      <c r="K3736" s="795">
        <v>882.73749999999995</v>
      </c>
      <c r="M3736" s="798">
        <f t="shared" si="175"/>
        <v>13825.426966819226</v>
      </c>
      <c r="N3736" s="303"/>
      <c r="S3736" s="786">
        <v>0</v>
      </c>
      <c r="T3736" s="781">
        <f>VLOOKUP(C3736,METADATA!$J$5:$Q$29,IF(E3736="HI",2,IF(E3736="LO",6,10))+IF(S3736=1,2,IF(D3736=7,1,(IF(WEEKDAY(B3736)=1,2,IF(WEEKDAY(B3736)=7,1,0))))))</f>
        <v>2</v>
      </c>
      <c r="U3736" s="781">
        <f>VLOOKUP(C3736,METADATA!$A$5:$H$29,IF(E3736="HI",2,IF(E3736="LO",6,10))+IF(S3736=1,2,IF(D3736=7,1,(IF(WEEKDAY(B3736)=1,2,IF(WEEKDAY(B3736)=7,1,0))))))</f>
        <v>2</v>
      </c>
    </row>
    <row r="3737" spans="2:21" ht="13.95" customHeight="1" x14ac:dyDescent="0.25">
      <c r="B3737" s="784">
        <f t="shared" si="173"/>
        <v>45538</v>
      </c>
      <c r="C3737" s="785">
        <v>13</v>
      </c>
      <c r="D3737" s="786">
        <f>IFERROR((INDEX(METADATA!$T$2:$T$20,MATCH(B3737,METADATA!$S$2:$S$20,0))),0)</f>
        <v>0</v>
      </c>
      <c r="E3737" s="785" t="str">
        <f t="shared" si="174"/>
        <v>LO</v>
      </c>
      <c r="F3737" s="786">
        <f>VLOOKUP(C3737,METADATA!$A$5:$H$29,IF(E3737="HI",2,IF(E3737="LO",6,10))+IF(D3737=1,2,IF(D3737=7,1,(IF(WEEKDAY(B3737)=1,2,IF(WEEKDAY(B3737)=7,1,0))))))</f>
        <v>2</v>
      </c>
      <c r="G3737" s="786">
        <f>VLOOKUP(C3737,METADATA!$J$5:$Q$29,IF(E3737="HI",2,IF(E3737="LO",6,10))+IF(D3737=1,2,IF(D3737=7,1,(IF(WEEKDAY(B3737)=1,2,IF(WEEKDAY(B3737)=7,1,0))))))</f>
        <v>2</v>
      </c>
      <c r="H3737" s="787">
        <v>13400.75</v>
      </c>
      <c r="I3737" s="788">
        <v>1456.8749694824219</v>
      </c>
      <c r="K3737" s="795">
        <v>909.3125</v>
      </c>
      <c r="M3737" s="798">
        <f t="shared" si="175"/>
        <v>13479.710131868727</v>
      </c>
      <c r="N3737" s="303"/>
      <c r="S3737" s="786">
        <v>0</v>
      </c>
      <c r="T3737" s="781">
        <f>VLOOKUP(C3737,METADATA!$J$5:$Q$29,IF(E3737="HI",2,IF(E3737="LO",6,10))+IF(S3737=1,2,IF(D3737=7,1,(IF(WEEKDAY(B3737)=1,2,IF(WEEKDAY(B3737)=7,1,0))))))</f>
        <v>2</v>
      </c>
      <c r="U3737" s="781">
        <f>VLOOKUP(C3737,METADATA!$A$5:$H$29,IF(E3737="HI",2,IF(E3737="LO",6,10))+IF(S3737=1,2,IF(D3737=7,1,(IF(WEEKDAY(B3737)=1,2,IF(WEEKDAY(B3737)=7,1,0))))))</f>
        <v>2</v>
      </c>
    </row>
    <row r="3738" spans="2:21" ht="13.95" customHeight="1" x14ac:dyDescent="0.25">
      <c r="B3738" s="784">
        <f t="shared" si="173"/>
        <v>45538</v>
      </c>
      <c r="C3738" s="785">
        <v>14</v>
      </c>
      <c r="D3738" s="786">
        <f>IFERROR((INDEX(METADATA!$T$2:$T$20,MATCH(B3738,METADATA!$S$2:$S$20,0))),0)</f>
        <v>0</v>
      </c>
      <c r="E3738" s="785" t="str">
        <f t="shared" si="174"/>
        <v>LO</v>
      </c>
      <c r="F3738" s="786">
        <f>VLOOKUP(C3738,METADATA!$A$5:$H$29,IF(E3738="HI",2,IF(E3738="LO",6,10))+IF(D3738=1,2,IF(D3738=7,1,(IF(WEEKDAY(B3738)=1,2,IF(WEEKDAY(B3738)=7,1,0))))))</f>
        <v>2</v>
      </c>
      <c r="G3738" s="786">
        <f>VLOOKUP(C3738,METADATA!$J$5:$Q$29,IF(E3738="HI",2,IF(E3738="LO",6,10))+IF(D3738=1,2,IF(D3738=7,1,(IF(WEEKDAY(B3738)=1,2,IF(WEEKDAY(B3738)=7,1,0))))))</f>
        <v>2</v>
      </c>
      <c r="H3738" s="787">
        <v>13737.75</v>
      </c>
      <c r="I3738" s="788">
        <v>1476.8649597167969</v>
      </c>
      <c r="K3738" s="795">
        <v>905.6</v>
      </c>
      <c r="M3738" s="798">
        <f t="shared" si="175"/>
        <v>13816.906497901016</v>
      </c>
      <c r="N3738" s="303"/>
      <c r="S3738" s="786">
        <v>0</v>
      </c>
      <c r="T3738" s="781">
        <f>VLOOKUP(C3738,METADATA!$J$5:$Q$29,IF(E3738="HI",2,IF(E3738="LO",6,10))+IF(S3738=1,2,IF(D3738=7,1,(IF(WEEKDAY(B3738)=1,2,IF(WEEKDAY(B3738)=7,1,0))))))</f>
        <v>2</v>
      </c>
      <c r="U3738" s="781">
        <f>VLOOKUP(C3738,METADATA!$A$5:$H$29,IF(E3738="HI",2,IF(E3738="LO",6,10))+IF(S3738=1,2,IF(D3738=7,1,(IF(WEEKDAY(B3738)=1,2,IF(WEEKDAY(B3738)=7,1,0))))))</f>
        <v>2</v>
      </c>
    </row>
    <row r="3739" spans="2:21" ht="13.95" customHeight="1" x14ac:dyDescent="0.25">
      <c r="B3739" s="784">
        <f t="shared" si="173"/>
        <v>45538</v>
      </c>
      <c r="C3739" s="785">
        <v>15</v>
      </c>
      <c r="D3739" s="786">
        <f>IFERROR((INDEX(METADATA!$T$2:$T$20,MATCH(B3739,METADATA!$S$2:$S$20,0))),0)</f>
        <v>0</v>
      </c>
      <c r="E3739" s="785" t="str">
        <f t="shared" si="174"/>
        <v>LO</v>
      </c>
      <c r="F3739" s="786">
        <f>VLOOKUP(C3739,METADATA!$A$5:$H$29,IF(E3739="HI",2,IF(E3739="LO",6,10))+IF(D3739=1,2,IF(D3739=7,1,(IF(WEEKDAY(B3739)=1,2,IF(WEEKDAY(B3739)=7,1,0))))))</f>
        <v>2</v>
      </c>
      <c r="G3739" s="786">
        <f>VLOOKUP(C3739,METADATA!$J$5:$Q$29,IF(E3739="HI",2,IF(E3739="LO",6,10))+IF(D3739=1,2,IF(D3739=7,1,(IF(WEEKDAY(B3739)=1,2,IF(WEEKDAY(B3739)=7,1,0))))))</f>
        <v>2</v>
      </c>
      <c r="H3739" s="787">
        <v>13657.75</v>
      </c>
      <c r="I3739" s="788">
        <v>1419.9125366210938</v>
      </c>
      <c r="K3739" s="795">
        <v>913.98749999999995</v>
      </c>
      <c r="M3739" s="798">
        <f t="shared" si="175"/>
        <v>13731.361428283568</v>
      </c>
      <c r="N3739" s="303"/>
      <c r="S3739" s="786">
        <v>0</v>
      </c>
      <c r="T3739" s="781">
        <f>VLOOKUP(C3739,METADATA!$J$5:$Q$29,IF(E3739="HI",2,IF(E3739="LO",6,10))+IF(S3739=1,2,IF(D3739=7,1,(IF(WEEKDAY(B3739)=1,2,IF(WEEKDAY(B3739)=7,1,0))))))</f>
        <v>2</v>
      </c>
      <c r="U3739" s="781">
        <f>VLOOKUP(C3739,METADATA!$A$5:$H$29,IF(E3739="HI",2,IF(E3739="LO",6,10))+IF(S3739=1,2,IF(D3739=7,1,(IF(WEEKDAY(B3739)=1,2,IF(WEEKDAY(B3739)=7,1,0))))))</f>
        <v>2</v>
      </c>
    </row>
    <row r="3740" spans="2:21" ht="13.95" customHeight="1" x14ac:dyDescent="0.25">
      <c r="B3740" s="784">
        <f t="shared" ref="B3740:B3803" si="176">B3716+1</f>
        <v>45538</v>
      </c>
      <c r="C3740" s="785">
        <v>16</v>
      </c>
      <c r="D3740" s="786">
        <f>IFERROR((INDEX(METADATA!$T$2:$T$20,MATCH(B3740,METADATA!$S$2:$S$20,0))),0)</f>
        <v>0</v>
      </c>
      <c r="E3740" s="785" t="str">
        <f t="shared" si="174"/>
        <v>LO</v>
      </c>
      <c r="F3740" s="786">
        <f>VLOOKUP(C3740,METADATA!$A$5:$H$29,IF(E3740="HI",2,IF(E3740="LO",6,10))+IF(D3740=1,2,IF(D3740=7,1,(IF(WEEKDAY(B3740)=1,2,IF(WEEKDAY(B3740)=7,1,0))))))</f>
        <v>2</v>
      </c>
      <c r="G3740" s="786">
        <f>VLOOKUP(C3740,METADATA!$J$5:$Q$29,IF(E3740="HI",2,IF(E3740="LO",6,10))+IF(D3740=1,2,IF(D3740=7,1,(IF(WEEKDAY(B3740)=1,2,IF(WEEKDAY(B3740)=7,1,0))))))</f>
        <v>2</v>
      </c>
      <c r="H3740" s="787">
        <v>13410</v>
      </c>
      <c r="I3740" s="788">
        <v>1430.5650024414063</v>
      </c>
      <c r="K3740" s="795">
        <v>902.26250000000005</v>
      </c>
      <c r="M3740" s="798">
        <f t="shared" si="175"/>
        <v>13486.089730763702</v>
      </c>
      <c r="N3740" s="303"/>
      <c r="S3740" s="786">
        <v>0</v>
      </c>
      <c r="T3740" s="781">
        <f>VLOOKUP(C3740,METADATA!$J$5:$Q$29,IF(E3740="HI",2,IF(E3740="LO",6,10))+IF(S3740=1,2,IF(D3740=7,1,(IF(WEEKDAY(B3740)=1,2,IF(WEEKDAY(B3740)=7,1,0))))))</f>
        <v>2</v>
      </c>
      <c r="U3740" s="781">
        <f>VLOOKUP(C3740,METADATA!$A$5:$H$29,IF(E3740="HI",2,IF(E3740="LO",6,10))+IF(S3740=1,2,IF(D3740=7,1,(IF(WEEKDAY(B3740)=1,2,IF(WEEKDAY(B3740)=7,1,0))))))</f>
        <v>2</v>
      </c>
    </row>
    <row r="3741" spans="2:21" ht="13.95" customHeight="1" x14ac:dyDescent="0.25">
      <c r="B3741" s="784">
        <f t="shared" si="176"/>
        <v>45538</v>
      </c>
      <c r="C3741" s="785">
        <v>17</v>
      </c>
      <c r="D3741" s="786">
        <f>IFERROR((INDEX(METADATA!$T$2:$T$20,MATCH(B3741,METADATA!$S$2:$S$20,0))),0)</f>
        <v>0</v>
      </c>
      <c r="E3741" s="785" t="str">
        <f t="shared" si="174"/>
        <v>LO</v>
      </c>
      <c r="F3741" s="786">
        <f>VLOOKUP(C3741,METADATA!$A$5:$H$29,IF(E3741="HI",2,IF(E3741="LO",6,10))+IF(D3741=1,2,IF(D3741=7,1,(IF(WEEKDAY(B3741)=1,2,IF(WEEKDAY(B3741)=7,1,0))))))</f>
        <v>2</v>
      </c>
      <c r="G3741" s="786">
        <f>VLOOKUP(C3741,METADATA!$J$5:$Q$29,IF(E3741="HI",2,IF(E3741="LO",6,10))+IF(D3741=1,2,IF(D3741=7,1,(IF(WEEKDAY(B3741)=1,2,IF(WEEKDAY(B3741)=7,1,0))))))</f>
        <v>2</v>
      </c>
      <c r="H3741" s="787">
        <v>12526.75</v>
      </c>
      <c r="I3741" s="788">
        <v>1408.6824951171875</v>
      </c>
      <c r="K3741" s="795">
        <v>933.76250000000005</v>
      </c>
      <c r="M3741" s="798">
        <f t="shared" si="175"/>
        <v>12605.707117593585</v>
      </c>
      <c r="N3741" s="303"/>
      <c r="S3741" s="786">
        <v>0</v>
      </c>
      <c r="T3741" s="781">
        <f>VLOOKUP(C3741,METADATA!$J$5:$Q$29,IF(E3741="HI",2,IF(E3741="LO",6,10))+IF(S3741=1,2,IF(D3741=7,1,(IF(WEEKDAY(B3741)=1,2,IF(WEEKDAY(B3741)=7,1,0))))))</f>
        <v>2</v>
      </c>
      <c r="U3741" s="781">
        <f>VLOOKUP(C3741,METADATA!$A$5:$H$29,IF(E3741="HI",2,IF(E3741="LO",6,10))+IF(S3741=1,2,IF(D3741=7,1,(IF(WEEKDAY(B3741)=1,2,IF(WEEKDAY(B3741)=7,1,0))))))</f>
        <v>2</v>
      </c>
    </row>
    <row r="3742" spans="2:21" ht="13.95" customHeight="1" x14ac:dyDescent="0.25">
      <c r="B3742" s="784">
        <f t="shared" si="176"/>
        <v>45538</v>
      </c>
      <c r="C3742" s="785">
        <v>18</v>
      </c>
      <c r="D3742" s="786">
        <f>IFERROR((INDEX(METADATA!$T$2:$T$20,MATCH(B3742,METADATA!$S$2:$S$20,0))),0)</f>
        <v>0</v>
      </c>
      <c r="E3742" s="785" t="str">
        <f t="shared" si="174"/>
        <v>LO</v>
      </c>
      <c r="F3742" s="786">
        <f>VLOOKUP(C3742,METADATA!$A$5:$H$29,IF(E3742="HI",2,IF(E3742="LO",6,10))+IF(D3742=1,2,IF(D3742=7,1,(IF(WEEKDAY(B3742)=1,2,IF(WEEKDAY(B3742)=7,1,0))))))</f>
        <v>1</v>
      </c>
      <c r="G3742" s="786">
        <f>VLOOKUP(C3742,METADATA!$J$5:$Q$29,IF(E3742="HI",2,IF(E3742="LO",6,10))+IF(D3742=1,2,IF(D3742=7,1,(IF(WEEKDAY(B3742)=1,2,IF(WEEKDAY(B3742)=7,1,0))))))</f>
        <v>1</v>
      </c>
      <c r="H3742" s="787">
        <v>12109.75</v>
      </c>
      <c r="I3742" s="788">
        <v>1401.1199951171875</v>
      </c>
      <c r="K3742" s="795">
        <v>0</v>
      </c>
      <c r="M3742" s="798">
        <f t="shared" si="175"/>
        <v>12190.536587993867</v>
      </c>
      <c r="N3742" s="303"/>
      <c r="S3742" s="786">
        <v>0</v>
      </c>
      <c r="T3742" s="781">
        <f>VLOOKUP(C3742,METADATA!$J$5:$Q$29,IF(E3742="HI",2,IF(E3742="LO",6,10))+IF(S3742=1,2,IF(D3742=7,1,(IF(WEEKDAY(B3742)=1,2,IF(WEEKDAY(B3742)=7,1,0))))))</f>
        <v>1</v>
      </c>
      <c r="U3742" s="781">
        <f>VLOOKUP(C3742,METADATA!$A$5:$H$29,IF(E3742="HI",2,IF(E3742="LO",6,10))+IF(S3742=1,2,IF(D3742=7,1,(IF(WEEKDAY(B3742)=1,2,IF(WEEKDAY(B3742)=7,1,0))))))</f>
        <v>1</v>
      </c>
    </row>
    <row r="3743" spans="2:21" ht="13.95" customHeight="1" x14ac:dyDescent="0.25">
      <c r="B3743" s="784">
        <f t="shared" si="176"/>
        <v>45538</v>
      </c>
      <c r="C3743" s="785">
        <v>19</v>
      </c>
      <c r="D3743" s="786">
        <f>IFERROR((INDEX(METADATA!$T$2:$T$20,MATCH(B3743,METADATA!$S$2:$S$20,0))),0)</f>
        <v>0</v>
      </c>
      <c r="E3743" s="785" t="str">
        <f t="shared" si="174"/>
        <v>LO</v>
      </c>
      <c r="F3743" s="786">
        <f>VLOOKUP(C3743,METADATA!$A$5:$H$29,IF(E3743="HI",2,IF(E3743="LO",6,10))+IF(D3743=1,2,IF(D3743=7,1,(IF(WEEKDAY(B3743)=1,2,IF(WEEKDAY(B3743)=7,1,0))))))</f>
        <v>1</v>
      </c>
      <c r="G3743" s="786">
        <f>VLOOKUP(C3743,METADATA!$J$5:$Q$29,IF(E3743="HI",2,IF(E3743="LO",6,10))+IF(D3743=1,2,IF(D3743=7,1,(IF(WEEKDAY(B3743)=1,2,IF(WEEKDAY(B3743)=7,1,0))))))</f>
        <v>1</v>
      </c>
      <c r="H3743" s="787">
        <v>11731.75</v>
      </c>
      <c r="I3743" s="788">
        <v>1386.2874755859375</v>
      </c>
      <c r="K3743" s="795">
        <v>0</v>
      </c>
      <c r="M3743" s="798">
        <f t="shared" si="175"/>
        <v>11813.371704448582</v>
      </c>
      <c r="N3743" s="303"/>
      <c r="S3743" s="786">
        <v>0</v>
      </c>
      <c r="T3743" s="781">
        <f>VLOOKUP(C3743,METADATA!$J$5:$Q$29,IF(E3743="HI",2,IF(E3743="LO",6,10))+IF(S3743=1,2,IF(D3743=7,1,(IF(WEEKDAY(B3743)=1,2,IF(WEEKDAY(B3743)=7,1,0))))))</f>
        <v>1</v>
      </c>
      <c r="U3743" s="781">
        <f>VLOOKUP(C3743,METADATA!$A$5:$H$29,IF(E3743="HI",2,IF(E3743="LO",6,10))+IF(S3743=1,2,IF(D3743=7,1,(IF(WEEKDAY(B3743)=1,2,IF(WEEKDAY(B3743)=7,1,0))))))</f>
        <v>1</v>
      </c>
    </row>
    <row r="3744" spans="2:21" ht="13.95" customHeight="1" x14ac:dyDescent="0.25">
      <c r="B3744" s="784">
        <f t="shared" si="176"/>
        <v>45538</v>
      </c>
      <c r="C3744" s="785">
        <v>20</v>
      </c>
      <c r="D3744" s="786">
        <f>IFERROR((INDEX(METADATA!$T$2:$T$20,MATCH(B3744,METADATA!$S$2:$S$20,0))),0)</f>
        <v>0</v>
      </c>
      <c r="E3744" s="785" t="str">
        <f t="shared" si="174"/>
        <v>LO</v>
      </c>
      <c r="F3744" s="786">
        <f>VLOOKUP(C3744,METADATA!$A$5:$H$29,IF(E3744="HI",2,IF(E3744="LO",6,10))+IF(D3744=1,2,IF(D3744=7,1,(IF(WEEKDAY(B3744)=1,2,IF(WEEKDAY(B3744)=7,1,0))))))</f>
        <v>1</v>
      </c>
      <c r="G3744" s="786">
        <f>VLOOKUP(C3744,METADATA!$J$5:$Q$29,IF(E3744="HI",2,IF(E3744="LO",6,10))+IF(D3744=1,2,IF(D3744=7,1,(IF(WEEKDAY(B3744)=1,2,IF(WEEKDAY(B3744)=7,1,0))))))</f>
        <v>2</v>
      </c>
      <c r="H3744" s="787">
        <v>11903.25</v>
      </c>
      <c r="I3744" s="788">
        <v>1412.2774658203125</v>
      </c>
      <c r="K3744" s="795">
        <v>0</v>
      </c>
      <c r="M3744" s="798">
        <f t="shared" si="175"/>
        <v>11986.738013444852</v>
      </c>
      <c r="N3744" s="303"/>
      <c r="S3744" s="786">
        <v>0</v>
      </c>
      <c r="T3744" s="781">
        <f>VLOOKUP(C3744,METADATA!$J$5:$Q$29,IF(E3744="HI",2,IF(E3744="LO",6,10))+IF(S3744=1,2,IF(D3744=7,1,(IF(WEEKDAY(B3744)=1,2,IF(WEEKDAY(B3744)=7,1,0))))))</f>
        <v>2</v>
      </c>
      <c r="U3744" s="781">
        <f>VLOOKUP(C3744,METADATA!$A$5:$H$29,IF(E3744="HI",2,IF(E3744="LO",6,10))+IF(S3744=1,2,IF(D3744=7,1,(IF(WEEKDAY(B3744)=1,2,IF(WEEKDAY(B3744)=7,1,0))))))</f>
        <v>1</v>
      </c>
    </row>
    <row r="3745" spans="2:21" ht="13.95" customHeight="1" x14ac:dyDescent="0.25">
      <c r="B3745" s="784">
        <f t="shared" si="176"/>
        <v>45538</v>
      </c>
      <c r="C3745" s="785">
        <v>21</v>
      </c>
      <c r="D3745" s="786">
        <f>IFERROR((INDEX(METADATA!$T$2:$T$20,MATCH(B3745,METADATA!$S$2:$S$20,0))),0)</f>
        <v>0</v>
      </c>
      <c r="E3745" s="785" t="str">
        <f t="shared" si="174"/>
        <v>LO</v>
      </c>
      <c r="F3745" s="786">
        <f>VLOOKUP(C3745,METADATA!$A$5:$H$29,IF(E3745="HI",2,IF(E3745="LO",6,10))+IF(D3745=1,2,IF(D3745=7,1,(IF(WEEKDAY(B3745)=1,2,IF(WEEKDAY(B3745)=7,1,0))))))</f>
        <v>2</v>
      </c>
      <c r="G3745" s="786">
        <f>VLOOKUP(C3745,METADATA!$J$5:$Q$29,IF(E3745="HI",2,IF(E3745="LO",6,10))+IF(D3745=1,2,IF(D3745=7,1,(IF(WEEKDAY(B3745)=1,2,IF(WEEKDAY(B3745)=7,1,0))))))</f>
        <v>2</v>
      </c>
      <c r="H3745" s="787">
        <v>10594.75</v>
      </c>
      <c r="I3745" s="788">
        <v>1398.2425231933594</v>
      </c>
      <c r="K3745" s="795">
        <v>0</v>
      </c>
      <c r="M3745" s="798">
        <f t="shared" si="175"/>
        <v>10686.618254441681</v>
      </c>
      <c r="N3745" s="303"/>
      <c r="S3745" s="786">
        <v>0</v>
      </c>
      <c r="T3745" s="781">
        <f>VLOOKUP(C3745,METADATA!$J$5:$Q$29,IF(E3745="HI",2,IF(E3745="LO",6,10))+IF(S3745=1,2,IF(D3745=7,1,(IF(WEEKDAY(B3745)=1,2,IF(WEEKDAY(B3745)=7,1,0))))))</f>
        <v>2</v>
      </c>
      <c r="U3745" s="781">
        <f>VLOOKUP(C3745,METADATA!$A$5:$H$29,IF(E3745="HI",2,IF(E3745="LO",6,10))+IF(S3745=1,2,IF(D3745=7,1,(IF(WEEKDAY(B3745)=1,2,IF(WEEKDAY(B3745)=7,1,0))))))</f>
        <v>2</v>
      </c>
    </row>
    <row r="3746" spans="2:21" ht="13.95" customHeight="1" x14ac:dyDescent="0.25">
      <c r="B3746" s="784">
        <f t="shared" si="176"/>
        <v>45538</v>
      </c>
      <c r="C3746" s="785">
        <v>22</v>
      </c>
      <c r="D3746" s="786">
        <f>IFERROR((INDEX(METADATA!$T$2:$T$20,MATCH(B3746,METADATA!$S$2:$S$20,0))),0)</f>
        <v>0</v>
      </c>
      <c r="E3746" s="785" t="str">
        <f t="shared" si="174"/>
        <v>LO</v>
      </c>
      <c r="F3746" s="786">
        <f>VLOOKUP(C3746,METADATA!$A$5:$H$29,IF(E3746="HI",2,IF(E3746="LO",6,10))+IF(D3746=1,2,IF(D3746=7,1,(IF(WEEKDAY(B3746)=1,2,IF(WEEKDAY(B3746)=7,1,0))))))</f>
        <v>3</v>
      </c>
      <c r="G3746" s="786">
        <f>VLOOKUP(C3746,METADATA!$J$5:$Q$29,IF(E3746="HI",2,IF(E3746="LO",6,10))+IF(D3746=1,2,IF(D3746=7,1,(IF(WEEKDAY(B3746)=1,2,IF(WEEKDAY(B3746)=7,1,0))))))</f>
        <v>3</v>
      </c>
      <c r="H3746" s="787">
        <v>9428.25</v>
      </c>
      <c r="I3746" s="788">
        <v>1418.6150512695313</v>
      </c>
      <c r="K3746" s="795">
        <v>0</v>
      </c>
      <c r="M3746" s="798">
        <f t="shared" si="175"/>
        <v>9534.3781509959244</v>
      </c>
      <c r="N3746" s="303"/>
      <c r="S3746" s="786">
        <v>0</v>
      </c>
      <c r="T3746" s="781">
        <f>VLOOKUP(C3746,METADATA!$J$5:$Q$29,IF(E3746="HI",2,IF(E3746="LO",6,10))+IF(S3746=1,2,IF(D3746=7,1,(IF(WEEKDAY(B3746)=1,2,IF(WEEKDAY(B3746)=7,1,0))))))</f>
        <v>3</v>
      </c>
      <c r="U3746" s="781">
        <f>VLOOKUP(C3746,METADATA!$A$5:$H$29,IF(E3746="HI",2,IF(E3746="LO",6,10))+IF(S3746=1,2,IF(D3746=7,1,(IF(WEEKDAY(B3746)=1,2,IF(WEEKDAY(B3746)=7,1,0))))))</f>
        <v>3</v>
      </c>
    </row>
    <row r="3747" spans="2:21" ht="13.95" customHeight="1" x14ac:dyDescent="0.25">
      <c r="B3747" s="784">
        <f t="shared" si="176"/>
        <v>45538</v>
      </c>
      <c r="C3747" s="785">
        <v>23</v>
      </c>
      <c r="D3747" s="786">
        <f>IFERROR((INDEX(METADATA!$T$2:$T$20,MATCH(B3747,METADATA!$S$2:$S$20,0))),0)</f>
        <v>0</v>
      </c>
      <c r="E3747" s="785" t="str">
        <f t="shared" si="174"/>
        <v>LO</v>
      </c>
      <c r="F3747" s="786">
        <f>VLOOKUP(C3747,METADATA!$A$5:$H$29,IF(E3747="HI",2,IF(E3747="LO",6,10))+IF(D3747=1,2,IF(D3747=7,1,(IF(WEEKDAY(B3747)=1,2,IF(WEEKDAY(B3747)=7,1,0))))))</f>
        <v>3</v>
      </c>
      <c r="G3747" s="786">
        <f>VLOOKUP(C3747,METADATA!$J$5:$Q$29,IF(E3747="HI",2,IF(E3747="LO",6,10))+IF(D3747=1,2,IF(D3747=7,1,(IF(WEEKDAY(B3747)=1,2,IF(WEEKDAY(B3747)=7,1,0))))))</f>
        <v>3</v>
      </c>
      <c r="H3747" s="787">
        <v>8803.75</v>
      </c>
      <c r="I3747" s="788">
        <v>1411.3424987792969</v>
      </c>
      <c r="K3747" s="795">
        <v>0</v>
      </c>
      <c r="M3747" s="798">
        <f t="shared" si="175"/>
        <v>8916.1595831030627</v>
      </c>
      <c r="N3747" s="303"/>
      <c r="S3747" s="786">
        <v>0</v>
      </c>
      <c r="T3747" s="781">
        <f>VLOOKUP(C3747,METADATA!$J$5:$Q$29,IF(E3747="HI",2,IF(E3747="LO",6,10))+IF(S3747=1,2,IF(D3747=7,1,(IF(WEEKDAY(B3747)=1,2,IF(WEEKDAY(B3747)=7,1,0))))))</f>
        <v>3</v>
      </c>
      <c r="U3747" s="781">
        <f>VLOOKUP(C3747,METADATA!$A$5:$H$29,IF(E3747="HI",2,IF(E3747="LO",6,10))+IF(S3747=1,2,IF(D3747=7,1,(IF(WEEKDAY(B3747)=1,2,IF(WEEKDAY(B3747)=7,1,0))))))</f>
        <v>3</v>
      </c>
    </row>
    <row r="3748" spans="2:21" ht="13.95" customHeight="1" x14ac:dyDescent="0.25">
      <c r="B3748" s="784">
        <f t="shared" si="176"/>
        <v>45539</v>
      </c>
      <c r="C3748" s="785">
        <v>0</v>
      </c>
      <c r="D3748" s="786">
        <f>IFERROR((INDEX(METADATA!$T$2:$T$20,MATCH(B3748,METADATA!$S$2:$S$20,0))),0)</f>
        <v>0</v>
      </c>
      <c r="E3748" s="785" t="str">
        <f t="shared" si="174"/>
        <v>LO</v>
      </c>
      <c r="F3748" s="786">
        <f>VLOOKUP(C3748,METADATA!$A$5:$H$29,IF(E3748="HI",2,IF(E3748="LO",6,10))+IF(D3748=1,2,IF(D3748=7,1,(IF(WEEKDAY(B3748)=1,2,IF(WEEKDAY(B3748)=7,1,0))))))</f>
        <v>3</v>
      </c>
      <c r="G3748" s="786">
        <f>VLOOKUP(C3748,METADATA!$J$5:$Q$29,IF(E3748="HI",2,IF(E3748="LO",6,10))+IF(D3748=1,2,IF(D3748=7,1,(IF(WEEKDAY(B3748)=1,2,IF(WEEKDAY(B3748)=7,1,0))))))</f>
        <v>3</v>
      </c>
      <c r="H3748" s="787">
        <v>8162.25</v>
      </c>
      <c r="I3748" s="788">
        <v>1429.7774963378906</v>
      </c>
      <c r="K3748" s="795">
        <v>0</v>
      </c>
      <c r="M3748" s="798">
        <f t="shared" si="175"/>
        <v>8286.5305617932918</v>
      </c>
      <c r="N3748" s="303"/>
      <c r="S3748" s="786">
        <v>0</v>
      </c>
      <c r="T3748" s="781">
        <f>VLOOKUP(C3748,METADATA!$J$5:$Q$29,IF(E3748="HI",2,IF(E3748="LO",6,10))+IF(S3748=1,2,IF(D3748=7,1,(IF(WEEKDAY(B3748)=1,2,IF(WEEKDAY(B3748)=7,1,0))))))</f>
        <v>3</v>
      </c>
      <c r="U3748" s="781">
        <f>VLOOKUP(C3748,METADATA!$A$5:$H$29,IF(E3748="HI",2,IF(E3748="LO",6,10))+IF(S3748=1,2,IF(D3748=7,1,(IF(WEEKDAY(B3748)=1,2,IF(WEEKDAY(B3748)=7,1,0))))))</f>
        <v>3</v>
      </c>
    </row>
    <row r="3749" spans="2:21" ht="13.95" customHeight="1" x14ac:dyDescent="0.25">
      <c r="B3749" s="784">
        <f t="shared" si="176"/>
        <v>45539</v>
      </c>
      <c r="C3749" s="785">
        <v>1</v>
      </c>
      <c r="D3749" s="786">
        <f>IFERROR((INDEX(METADATA!$T$2:$T$20,MATCH(B3749,METADATA!$S$2:$S$20,0))),0)</f>
        <v>0</v>
      </c>
      <c r="E3749" s="785" t="str">
        <f t="shared" si="174"/>
        <v>LO</v>
      </c>
      <c r="F3749" s="786">
        <f>VLOOKUP(C3749,METADATA!$A$5:$H$29,IF(E3749="HI",2,IF(E3749="LO",6,10))+IF(D3749=1,2,IF(D3749=7,1,(IF(WEEKDAY(B3749)=1,2,IF(WEEKDAY(B3749)=7,1,0))))))</f>
        <v>3</v>
      </c>
      <c r="G3749" s="786">
        <f>VLOOKUP(C3749,METADATA!$J$5:$Q$29,IF(E3749="HI",2,IF(E3749="LO",6,10))+IF(D3749=1,2,IF(D3749=7,1,(IF(WEEKDAY(B3749)=1,2,IF(WEEKDAY(B3749)=7,1,0))))))</f>
        <v>3</v>
      </c>
      <c r="H3749" s="787">
        <v>7635</v>
      </c>
      <c r="I3749" s="788">
        <v>1377.4300231933594</v>
      </c>
      <c r="K3749" s="795">
        <v>0</v>
      </c>
      <c r="M3749" s="798">
        <f t="shared" si="175"/>
        <v>7758.2561486969771</v>
      </c>
      <c r="N3749" s="303"/>
      <c r="S3749" s="786">
        <v>0</v>
      </c>
      <c r="T3749" s="781">
        <f>VLOOKUP(C3749,METADATA!$J$5:$Q$29,IF(E3749="HI",2,IF(E3749="LO",6,10))+IF(S3749=1,2,IF(D3749=7,1,(IF(WEEKDAY(B3749)=1,2,IF(WEEKDAY(B3749)=7,1,0))))))</f>
        <v>3</v>
      </c>
      <c r="U3749" s="781">
        <f>VLOOKUP(C3749,METADATA!$A$5:$H$29,IF(E3749="HI",2,IF(E3749="LO",6,10))+IF(S3749=1,2,IF(D3749=7,1,(IF(WEEKDAY(B3749)=1,2,IF(WEEKDAY(B3749)=7,1,0))))))</f>
        <v>3</v>
      </c>
    </row>
    <row r="3750" spans="2:21" ht="13.95" customHeight="1" x14ac:dyDescent="0.25">
      <c r="B3750" s="784">
        <f t="shared" si="176"/>
        <v>45539</v>
      </c>
      <c r="C3750" s="785">
        <v>2</v>
      </c>
      <c r="D3750" s="786">
        <f>IFERROR((INDEX(METADATA!$T$2:$T$20,MATCH(B3750,METADATA!$S$2:$S$20,0))),0)</f>
        <v>0</v>
      </c>
      <c r="E3750" s="785" t="str">
        <f t="shared" si="174"/>
        <v>LO</v>
      </c>
      <c r="F3750" s="786">
        <f>VLOOKUP(C3750,METADATA!$A$5:$H$29,IF(E3750="HI",2,IF(E3750="LO",6,10))+IF(D3750=1,2,IF(D3750=7,1,(IF(WEEKDAY(B3750)=1,2,IF(WEEKDAY(B3750)=7,1,0))))))</f>
        <v>3</v>
      </c>
      <c r="G3750" s="786">
        <f>VLOOKUP(C3750,METADATA!$J$5:$Q$29,IF(E3750="HI",2,IF(E3750="LO",6,10))+IF(D3750=1,2,IF(D3750=7,1,(IF(WEEKDAY(B3750)=1,2,IF(WEEKDAY(B3750)=7,1,0))))))</f>
        <v>3</v>
      </c>
      <c r="H3750" s="787">
        <v>7600.25</v>
      </c>
      <c r="I3750" s="788">
        <v>1282.6825256347656</v>
      </c>
      <c r="K3750" s="795">
        <v>0</v>
      </c>
      <c r="M3750" s="798">
        <f t="shared" si="175"/>
        <v>7707.7282336670887</v>
      </c>
      <c r="N3750" s="303"/>
      <c r="S3750" s="786">
        <v>0</v>
      </c>
      <c r="T3750" s="781">
        <f>VLOOKUP(C3750,METADATA!$J$5:$Q$29,IF(E3750="HI",2,IF(E3750="LO",6,10))+IF(S3750=1,2,IF(D3750=7,1,(IF(WEEKDAY(B3750)=1,2,IF(WEEKDAY(B3750)=7,1,0))))))</f>
        <v>3</v>
      </c>
      <c r="U3750" s="781">
        <f>VLOOKUP(C3750,METADATA!$A$5:$H$29,IF(E3750="HI",2,IF(E3750="LO",6,10))+IF(S3750=1,2,IF(D3750=7,1,(IF(WEEKDAY(B3750)=1,2,IF(WEEKDAY(B3750)=7,1,0))))))</f>
        <v>3</v>
      </c>
    </row>
    <row r="3751" spans="2:21" ht="13.95" customHeight="1" x14ac:dyDescent="0.25">
      <c r="B3751" s="784">
        <f t="shared" si="176"/>
        <v>45539</v>
      </c>
      <c r="C3751" s="785">
        <v>3</v>
      </c>
      <c r="D3751" s="786">
        <f>IFERROR((INDEX(METADATA!$T$2:$T$20,MATCH(B3751,METADATA!$S$2:$S$20,0))),0)</f>
        <v>0</v>
      </c>
      <c r="E3751" s="785" t="str">
        <f t="shared" si="174"/>
        <v>LO</v>
      </c>
      <c r="F3751" s="786">
        <f>VLOOKUP(C3751,METADATA!$A$5:$H$29,IF(E3751="HI",2,IF(E3751="LO",6,10))+IF(D3751=1,2,IF(D3751=7,1,(IF(WEEKDAY(B3751)=1,2,IF(WEEKDAY(B3751)=7,1,0))))))</f>
        <v>3</v>
      </c>
      <c r="G3751" s="786">
        <f>VLOOKUP(C3751,METADATA!$J$5:$Q$29,IF(E3751="HI",2,IF(E3751="LO",6,10))+IF(D3751=1,2,IF(D3751=7,1,(IF(WEEKDAY(B3751)=1,2,IF(WEEKDAY(B3751)=7,1,0))))))</f>
        <v>3</v>
      </c>
      <c r="H3751" s="787">
        <v>7712</v>
      </c>
      <c r="I3751" s="788">
        <v>1312.7724609375</v>
      </c>
      <c r="K3751" s="795">
        <v>0</v>
      </c>
      <c r="M3751" s="798">
        <f t="shared" si="175"/>
        <v>7822.9352249776366</v>
      </c>
      <c r="N3751" s="303"/>
      <c r="S3751" s="786">
        <v>0</v>
      </c>
      <c r="T3751" s="781">
        <f>VLOOKUP(C3751,METADATA!$J$5:$Q$29,IF(E3751="HI",2,IF(E3751="LO",6,10))+IF(S3751=1,2,IF(D3751=7,1,(IF(WEEKDAY(B3751)=1,2,IF(WEEKDAY(B3751)=7,1,0))))))</f>
        <v>3</v>
      </c>
      <c r="U3751" s="781">
        <f>VLOOKUP(C3751,METADATA!$A$5:$H$29,IF(E3751="HI",2,IF(E3751="LO",6,10))+IF(S3751=1,2,IF(D3751=7,1,(IF(WEEKDAY(B3751)=1,2,IF(WEEKDAY(B3751)=7,1,0))))))</f>
        <v>3</v>
      </c>
    </row>
    <row r="3752" spans="2:21" ht="13.95" customHeight="1" x14ac:dyDescent="0.25">
      <c r="B3752" s="784">
        <f t="shared" si="176"/>
        <v>45539</v>
      </c>
      <c r="C3752" s="785">
        <v>4</v>
      </c>
      <c r="D3752" s="786">
        <f>IFERROR((INDEX(METADATA!$T$2:$T$20,MATCH(B3752,METADATA!$S$2:$S$20,0))),0)</f>
        <v>0</v>
      </c>
      <c r="E3752" s="785" t="str">
        <f t="shared" si="174"/>
        <v>LO</v>
      </c>
      <c r="F3752" s="786">
        <f>VLOOKUP(C3752,METADATA!$A$5:$H$29,IF(E3752="HI",2,IF(E3752="LO",6,10))+IF(D3752=1,2,IF(D3752=7,1,(IF(WEEKDAY(B3752)=1,2,IF(WEEKDAY(B3752)=7,1,0))))))</f>
        <v>3</v>
      </c>
      <c r="G3752" s="786">
        <f>VLOOKUP(C3752,METADATA!$J$5:$Q$29,IF(E3752="HI",2,IF(E3752="LO",6,10))+IF(D3752=1,2,IF(D3752=7,1,(IF(WEEKDAY(B3752)=1,2,IF(WEEKDAY(B3752)=7,1,0))))))</f>
        <v>3</v>
      </c>
      <c r="H3752" s="787">
        <v>8028.5</v>
      </c>
      <c r="I3752" s="788">
        <v>1316.375</v>
      </c>
      <c r="K3752" s="795">
        <v>0</v>
      </c>
      <c r="M3752" s="798">
        <f t="shared" si="175"/>
        <v>8135.7025136508646</v>
      </c>
      <c r="N3752" s="303"/>
      <c r="S3752" s="786">
        <v>0</v>
      </c>
      <c r="T3752" s="781">
        <f>VLOOKUP(C3752,METADATA!$J$5:$Q$29,IF(E3752="HI",2,IF(E3752="LO",6,10))+IF(S3752=1,2,IF(D3752=7,1,(IF(WEEKDAY(B3752)=1,2,IF(WEEKDAY(B3752)=7,1,0))))))</f>
        <v>3</v>
      </c>
      <c r="U3752" s="781">
        <f>VLOOKUP(C3752,METADATA!$A$5:$H$29,IF(E3752="HI",2,IF(E3752="LO",6,10))+IF(S3752=1,2,IF(D3752=7,1,(IF(WEEKDAY(B3752)=1,2,IF(WEEKDAY(B3752)=7,1,0))))))</f>
        <v>3</v>
      </c>
    </row>
    <row r="3753" spans="2:21" ht="13.95" customHeight="1" x14ac:dyDescent="0.25">
      <c r="B3753" s="784">
        <f t="shared" si="176"/>
        <v>45539</v>
      </c>
      <c r="C3753" s="785">
        <v>5</v>
      </c>
      <c r="D3753" s="786">
        <f>IFERROR((INDEX(METADATA!$T$2:$T$20,MATCH(B3753,METADATA!$S$2:$S$20,0))),0)</f>
        <v>0</v>
      </c>
      <c r="E3753" s="785" t="str">
        <f t="shared" si="174"/>
        <v>LO</v>
      </c>
      <c r="F3753" s="786">
        <f>VLOOKUP(C3753,METADATA!$A$5:$H$29,IF(E3753="HI",2,IF(E3753="LO",6,10))+IF(D3753=1,2,IF(D3753=7,1,(IF(WEEKDAY(B3753)=1,2,IF(WEEKDAY(B3753)=7,1,0))))))</f>
        <v>3</v>
      </c>
      <c r="G3753" s="786">
        <f>VLOOKUP(C3753,METADATA!$J$5:$Q$29,IF(E3753="HI",2,IF(E3753="LO",6,10))+IF(D3753=1,2,IF(D3753=7,1,(IF(WEEKDAY(B3753)=1,2,IF(WEEKDAY(B3753)=7,1,0))))))</f>
        <v>3</v>
      </c>
      <c r="H3753" s="787">
        <v>8834.5</v>
      </c>
      <c r="I3753" s="788">
        <v>1326.3850402832031</v>
      </c>
      <c r="K3753" s="795">
        <v>870.51250000000005</v>
      </c>
      <c r="M3753" s="798">
        <f t="shared" si="175"/>
        <v>8933.5148471968787</v>
      </c>
      <c r="N3753" s="303"/>
      <c r="S3753" s="786">
        <v>0</v>
      </c>
      <c r="T3753" s="781">
        <f>VLOOKUP(C3753,METADATA!$J$5:$Q$29,IF(E3753="HI",2,IF(E3753="LO",6,10))+IF(S3753=1,2,IF(D3753=7,1,(IF(WEEKDAY(B3753)=1,2,IF(WEEKDAY(B3753)=7,1,0))))))</f>
        <v>3</v>
      </c>
      <c r="U3753" s="781">
        <f>VLOOKUP(C3753,METADATA!$A$5:$H$29,IF(E3753="HI",2,IF(E3753="LO",6,10))+IF(S3753=1,2,IF(D3753=7,1,(IF(WEEKDAY(B3753)=1,2,IF(WEEKDAY(B3753)=7,1,0))))))</f>
        <v>3</v>
      </c>
    </row>
    <row r="3754" spans="2:21" ht="13.95" customHeight="1" x14ac:dyDescent="0.25">
      <c r="B3754" s="784">
        <f t="shared" si="176"/>
        <v>45539</v>
      </c>
      <c r="C3754" s="785">
        <v>6</v>
      </c>
      <c r="D3754" s="786">
        <f>IFERROR((INDEX(METADATA!$T$2:$T$20,MATCH(B3754,METADATA!$S$2:$S$20,0))),0)</f>
        <v>0</v>
      </c>
      <c r="E3754" s="785" t="str">
        <f t="shared" si="174"/>
        <v>LO</v>
      </c>
      <c r="F3754" s="786">
        <f>VLOOKUP(C3754,METADATA!$A$5:$H$29,IF(E3754="HI",2,IF(E3754="LO",6,10))+IF(D3754=1,2,IF(D3754=7,1,(IF(WEEKDAY(B3754)=1,2,IF(WEEKDAY(B3754)=7,1,0))))))</f>
        <v>2</v>
      </c>
      <c r="G3754" s="786">
        <f>VLOOKUP(C3754,METADATA!$J$5:$Q$29,IF(E3754="HI",2,IF(E3754="LO",6,10))+IF(D3754=1,2,IF(D3754=7,1,(IF(WEEKDAY(B3754)=1,2,IF(WEEKDAY(B3754)=7,1,0))))))</f>
        <v>2</v>
      </c>
      <c r="H3754" s="787">
        <v>10354.5</v>
      </c>
      <c r="I3754" s="788">
        <v>1323.7899780273438</v>
      </c>
      <c r="K3754" s="795">
        <v>865.8125</v>
      </c>
      <c r="M3754" s="798">
        <f t="shared" si="175"/>
        <v>10438.778192677803</v>
      </c>
      <c r="N3754" s="303"/>
      <c r="S3754" s="786">
        <v>0</v>
      </c>
      <c r="T3754" s="781">
        <f>VLOOKUP(C3754,METADATA!$J$5:$Q$29,IF(E3754="HI",2,IF(E3754="LO",6,10))+IF(S3754=1,2,IF(D3754=7,1,(IF(WEEKDAY(B3754)=1,2,IF(WEEKDAY(B3754)=7,1,0))))))</f>
        <v>2</v>
      </c>
      <c r="U3754" s="781">
        <f>VLOOKUP(C3754,METADATA!$A$5:$H$29,IF(E3754="HI",2,IF(E3754="LO",6,10))+IF(S3754=1,2,IF(D3754=7,1,(IF(WEEKDAY(B3754)=1,2,IF(WEEKDAY(B3754)=7,1,0))))))</f>
        <v>2</v>
      </c>
    </row>
    <row r="3755" spans="2:21" ht="13.95" customHeight="1" x14ac:dyDescent="0.25">
      <c r="B3755" s="784">
        <f t="shared" si="176"/>
        <v>45539</v>
      </c>
      <c r="C3755" s="785">
        <v>7</v>
      </c>
      <c r="D3755" s="786">
        <f>IFERROR((INDEX(METADATA!$T$2:$T$20,MATCH(B3755,METADATA!$S$2:$S$20,0))),0)</f>
        <v>0</v>
      </c>
      <c r="E3755" s="785" t="str">
        <f t="shared" si="174"/>
        <v>LO</v>
      </c>
      <c r="F3755" s="786">
        <f>VLOOKUP(C3755,METADATA!$A$5:$H$29,IF(E3755="HI",2,IF(E3755="LO",6,10))+IF(D3755=1,2,IF(D3755=7,1,(IF(WEEKDAY(B3755)=1,2,IF(WEEKDAY(B3755)=7,1,0))))))</f>
        <v>1</v>
      </c>
      <c r="G3755" s="786">
        <f>VLOOKUP(C3755,METADATA!$J$5:$Q$29,IF(E3755="HI",2,IF(E3755="LO",6,10))+IF(D3755=1,2,IF(D3755=7,1,(IF(WEEKDAY(B3755)=1,2,IF(WEEKDAY(B3755)=7,1,0))))))</f>
        <v>1</v>
      </c>
      <c r="H3755" s="787">
        <v>11435.25</v>
      </c>
      <c r="I3755" s="788">
        <v>1865.9075129032135</v>
      </c>
      <c r="K3755" s="795">
        <v>834.63750000000005</v>
      </c>
      <c r="M3755" s="798">
        <f t="shared" si="175"/>
        <v>11586.481493931135</v>
      </c>
      <c r="N3755" s="303"/>
      <c r="S3755" s="786">
        <v>0</v>
      </c>
      <c r="T3755" s="781">
        <f>VLOOKUP(C3755,METADATA!$J$5:$Q$29,IF(E3755="HI",2,IF(E3755="LO",6,10))+IF(S3755=1,2,IF(D3755=7,1,(IF(WEEKDAY(B3755)=1,2,IF(WEEKDAY(B3755)=7,1,0))))))</f>
        <v>1</v>
      </c>
      <c r="U3755" s="781">
        <f>VLOOKUP(C3755,METADATA!$A$5:$H$29,IF(E3755="HI",2,IF(E3755="LO",6,10))+IF(S3755=1,2,IF(D3755=7,1,(IF(WEEKDAY(B3755)=1,2,IF(WEEKDAY(B3755)=7,1,0))))))</f>
        <v>1</v>
      </c>
    </row>
    <row r="3756" spans="2:21" ht="13.95" customHeight="1" x14ac:dyDescent="0.25">
      <c r="B3756" s="784">
        <f t="shared" si="176"/>
        <v>45539</v>
      </c>
      <c r="C3756" s="785">
        <v>8</v>
      </c>
      <c r="D3756" s="786">
        <f>IFERROR((INDEX(METADATA!$T$2:$T$20,MATCH(B3756,METADATA!$S$2:$S$20,0))),0)</f>
        <v>0</v>
      </c>
      <c r="E3756" s="785" t="str">
        <f t="shared" si="174"/>
        <v>LO</v>
      </c>
      <c r="F3756" s="786">
        <f>VLOOKUP(C3756,METADATA!$A$5:$H$29,IF(E3756="HI",2,IF(E3756="LO",6,10))+IF(D3756=1,2,IF(D3756=7,1,(IF(WEEKDAY(B3756)=1,2,IF(WEEKDAY(B3756)=7,1,0))))))</f>
        <v>1</v>
      </c>
      <c r="G3756" s="786">
        <f>VLOOKUP(C3756,METADATA!$J$5:$Q$29,IF(E3756="HI",2,IF(E3756="LO",6,10))+IF(D3756=1,2,IF(D3756=7,1,(IF(WEEKDAY(B3756)=1,2,IF(WEEKDAY(B3756)=7,1,0))))))</f>
        <v>1</v>
      </c>
      <c r="H3756" s="787">
        <v>12893.25</v>
      </c>
      <c r="I3756" s="788">
        <v>3767.0325622558594</v>
      </c>
      <c r="K3756" s="795">
        <v>847.33749999999998</v>
      </c>
      <c r="M3756" s="798">
        <f t="shared" si="175"/>
        <v>13432.290567419837</v>
      </c>
      <c r="N3756" s="303"/>
      <c r="S3756" s="786">
        <v>0</v>
      </c>
      <c r="T3756" s="781">
        <f>VLOOKUP(C3756,METADATA!$J$5:$Q$29,IF(E3756="HI",2,IF(E3756="LO",6,10))+IF(S3756=1,2,IF(D3756=7,1,(IF(WEEKDAY(B3756)=1,2,IF(WEEKDAY(B3756)=7,1,0))))))</f>
        <v>1</v>
      </c>
      <c r="U3756" s="781">
        <f>VLOOKUP(C3756,METADATA!$A$5:$H$29,IF(E3756="HI",2,IF(E3756="LO",6,10))+IF(S3756=1,2,IF(D3756=7,1,(IF(WEEKDAY(B3756)=1,2,IF(WEEKDAY(B3756)=7,1,0))))))</f>
        <v>1</v>
      </c>
    </row>
    <row r="3757" spans="2:21" ht="13.95" customHeight="1" x14ac:dyDescent="0.25">
      <c r="B3757" s="784">
        <f t="shared" si="176"/>
        <v>45539</v>
      </c>
      <c r="C3757" s="785">
        <v>9</v>
      </c>
      <c r="D3757" s="786">
        <f>IFERROR((INDEX(METADATA!$T$2:$T$20,MATCH(B3757,METADATA!$S$2:$S$20,0))),0)</f>
        <v>0</v>
      </c>
      <c r="E3757" s="785" t="str">
        <f t="shared" si="174"/>
        <v>LO</v>
      </c>
      <c r="F3757" s="786">
        <f>VLOOKUP(C3757,METADATA!$A$5:$H$29,IF(E3757="HI",2,IF(E3757="LO",6,10))+IF(D3757=1,2,IF(D3757=7,1,(IF(WEEKDAY(B3757)=1,2,IF(WEEKDAY(B3757)=7,1,0))))))</f>
        <v>2</v>
      </c>
      <c r="G3757" s="786">
        <f>VLOOKUP(C3757,METADATA!$J$5:$Q$29,IF(E3757="HI",2,IF(E3757="LO",6,10))+IF(D3757=1,2,IF(D3757=7,1,(IF(WEEKDAY(B3757)=1,2,IF(WEEKDAY(B3757)=7,1,0))))))</f>
        <v>1</v>
      </c>
      <c r="H3757" s="787">
        <v>13433.75</v>
      </c>
      <c r="I3757" s="788">
        <v>4335.9599914550781</v>
      </c>
      <c r="K3757" s="795">
        <v>851.61249999999995</v>
      </c>
      <c r="M3757" s="798">
        <f t="shared" si="175"/>
        <v>14116.167614122436</v>
      </c>
      <c r="N3757" s="303"/>
      <c r="S3757" s="786">
        <v>0</v>
      </c>
      <c r="T3757" s="781">
        <f>VLOOKUP(C3757,METADATA!$J$5:$Q$29,IF(E3757="HI",2,IF(E3757="LO",6,10))+IF(S3757=1,2,IF(D3757=7,1,(IF(WEEKDAY(B3757)=1,2,IF(WEEKDAY(B3757)=7,1,0))))))</f>
        <v>1</v>
      </c>
      <c r="U3757" s="781">
        <f>VLOOKUP(C3757,METADATA!$A$5:$H$29,IF(E3757="HI",2,IF(E3757="LO",6,10))+IF(S3757=1,2,IF(D3757=7,1,(IF(WEEKDAY(B3757)=1,2,IF(WEEKDAY(B3757)=7,1,0))))))</f>
        <v>2</v>
      </c>
    </row>
    <row r="3758" spans="2:21" ht="13.95" customHeight="1" x14ac:dyDescent="0.25">
      <c r="B3758" s="784">
        <f t="shared" si="176"/>
        <v>45539</v>
      </c>
      <c r="C3758" s="785">
        <v>10</v>
      </c>
      <c r="D3758" s="786">
        <f>IFERROR((INDEX(METADATA!$T$2:$T$20,MATCH(B3758,METADATA!$S$2:$S$20,0))),0)</f>
        <v>0</v>
      </c>
      <c r="E3758" s="785" t="str">
        <f t="shared" si="174"/>
        <v>LO</v>
      </c>
      <c r="F3758" s="786">
        <f>VLOOKUP(C3758,METADATA!$A$5:$H$29,IF(E3758="HI",2,IF(E3758="LO",6,10))+IF(D3758=1,2,IF(D3758=7,1,(IF(WEEKDAY(B3758)=1,2,IF(WEEKDAY(B3758)=7,1,0))))))</f>
        <v>2</v>
      </c>
      <c r="G3758" s="786">
        <f>VLOOKUP(C3758,METADATA!$J$5:$Q$29,IF(E3758="HI",2,IF(E3758="LO",6,10))+IF(D3758=1,2,IF(D3758=7,1,(IF(WEEKDAY(B3758)=1,2,IF(WEEKDAY(B3758)=7,1,0))))))</f>
        <v>2</v>
      </c>
      <c r="H3758" s="787">
        <v>13335.25</v>
      </c>
      <c r="I3758" s="788">
        <v>4430.9450073242188</v>
      </c>
      <c r="K3758" s="795">
        <v>856.5</v>
      </c>
      <c r="M3758" s="798">
        <f t="shared" si="175"/>
        <v>14052.123192615109</v>
      </c>
      <c r="N3758" s="303"/>
      <c r="S3758" s="786">
        <v>0</v>
      </c>
      <c r="T3758" s="781">
        <f>VLOOKUP(C3758,METADATA!$J$5:$Q$29,IF(E3758="HI",2,IF(E3758="LO",6,10))+IF(S3758=1,2,IF(D3758=7,1,(IF(WEEKDAY(B3758)=1,2,IF(WEEKDAY(B3758)=7,1,0))))))</f>
        <v>2</v>
      </c>
      <c r="U3758" s="781">
        <f>VLOOKUP(C3758,METADATA!$A$5:$H$29,IF(E3758="HI",2,IF(E3758="LO",6,10))+IF(S3758=1,2,IF(D3758=7,1,(IF(WEEKDAY(B3758)=1,2,IF(WEEKDAY(B3758)=7,1,0))))))</f>
        <v>2</v>
      </c>
    </row>
    <row r="3759" spans="2:21" ht="13.95" customHeight="1" x14ac:dyDescent="0.25">
      <c r="B3759" s="784">
        <f t="shared" si="176"/>
        <v>45539</v>
      </c>
      <c r="C3759" s="785">
        <v>11</v>
      </c>
      <c r="D3759" s="786">
        <f>IFERROR((INDEX(METADATA!$T$2:$T$20,MATCH(B3759,METADATA!$S$2:$S$20,0))),0)</f>
        <v>0</v>
      </c>
      <c r="E3759" s="785" t="str">
        <f t="shared" si="174"/>
        <v>LO</v>
      </c>
      <c r="F3759" s="786">
        <f>VLOOKUP(C3759,METADATA!$A$5:$H$29,IF(E3759="HI",2,IF(E3759="LO",6,10))+IF(D3759=1,2,IF(D3759=7,1,(IF(WEEKDAY(B3759)=1,2,IF(WEEKDAY(B3759)=7,1,0))))))</f>
        <v>2</v>
      </c>
      <c r="G3759" s="786">
        <f>VLOOKUP(C3759,METADATA!$J$5:$Q$29,IF(E3759="HI",2,IF(E3759="LO",6,10))+IF(D3759=1,2,IF(D3759=7,1,(IF(WEEKDAY(B3759)=1,2,IF(WEEKDAY(B3759)=7,1,0))))))</f>
        <v>2</v>
      </c>
      <c r="H3759" s="787">
        <v>13852.25</v>
      </c>
      <c r="I3759" s="788">
        <v>4448.8399658203125</v>
      </c>
      <c r="K3759" s="795">
        <v>824.32500000000005</v>
      </c>
      <c r="M3759" s="798">
        <f t="shared" si="175"/>
        <v>14549.123929088653</v>
      </c>
      <c r="N3759" s="303"/>
      <c r="S3759" s="786">
        <v>0</v>
      </c>
      <c r="T3759" s="781">
        <f>VLOOKUP(C3759,METADATA!$J$5:$Q$29,IF(E3759="HI",2,IF(E3759="LO",6,10))+IF(S3759=1,2,IF(D3759=7,1,(IF(WEEKDAY(B3759)=1,2,IF(WEEKDAY(B3759)=7,1,0))))))</f>
        <v>2</v>
      </c>
      <c r="U3759" s="781">
        <f>VLOOKUP(C3759,METADATA!$A$5:$H$29,IF(E3759="HI",2,IF(E3759="LO",6,10))+IF(S3759=1,2,IF(D3759=7,1,(IF(WEEKDAY(B3759)=1,2,IF(WEEKDAY(B3759)=7,1,0))))))</f>
        <v>2</v>
      </c>
    </row>
    <row r="3760" spans="2:21" ht="13.95" customHeight="1" x14ac:dyDescent="0.25">
      <c r="B3760" s="784">
        <f t="shared" si="176"/>
        <v>45539</v>
      </c>
      <c r="C3760" s="785">
        <v>12</v>
      </c>
      <c r="D3760" s="786">
        <f>IFERROR((INDEX(METADATA!$T$2:$T$20,MATCH(B3760,METADATA!$S$2:$S$20,0))),0)</f>
        <v>0</v>
      </c>
      <c r="E3760" s="785" t="str">
        <f t="shared" si="174"/>
        <v>LO</v>
      </c>
      <c r="F3760" s="786">
        <f>VLOOKUP(C3760,METADATA!$A$5:$H$29,IF(E3760="HI",2,IF(E3760="LO",6,10))+IF(D3760=1,2,IF(D3760=7,1,(IF(WEEKDAY(B3760)=1,2,IF(WEEKDAY(B3760)=7,1,0))))))</f>
        <v>2</v>
      </c>
      <c r="G3760" s="786">
        <f>VLOOKUP(C3760,METADATA!$J$5:$Q$29,IF(E3760="HI",2,IF(E3760="LO",6,10))+IF(D3760=1,2,IF(D3760=7,1,(IF(WEEKDAY(B3760)=1,2,IF(WEEKDAY(B3760)=7,1,0))))))</f>
        <v>2</v>
      </c>
      <c r="H3760" s="787">
        <v>14268.25</v>
      </c>
      <c r="I3760" s="788">
        <v>4558.0100708007813</v>
      </c>
      <c r="K3760" s="795">
        <v>882.73749999999995</v>
      </c>
      <c r="M3760" s="798">
        <f t="shared" si="175"/>
        <v>14978.598528167491</v>
      </c>
      <c r="N3760" s="303"/>
      <c r="S3760" s="786">
        <v>0</v>
      </c>
      <c r="T3760" s="781">
        <f>VLOOKUP(C3760,METADATA!$J$5:$Q$29,IF(E3760="HI",2,IF(E3760="LO",6,10))+IF(S3760=1,2,IF(D3760=7,1,(IF(WEEKDAY(B3760)=1,2,IF(WEEKDAY(B3760)=7,1,0))))))</f>
        <v>2</v>
      </c>
      <c r="U3760" s="781">
        <f>VLOOKUP(C3760,METADATA!$A$5:$H$29,IF(E3760="HI",2,IF(E3760="LO",6,10))+IF(S3760=1,2,IF(D3760=7,1,(IF(WEEKDAY(B3760)=1,2,IF(WEEKDAY(B3760)=7,1,0))))))</f>
        <v>2</v>
      </c>
    </row>
    <row r="3761" spans="2:21" ht="13.95" customHeight="1" x14ac:dyDescent="0.25">
      <c r="B3761" s="784">
        <f t="shared" si="176"/>
        <v>45539</v>
      </c>
      <c r="C3761" s="785">
        <v>13</v>
      </c>
      <c r="D3761" s="786">
        <f>IFERROR((INDEX(METADATA!$T$2:$T$20,MATCH(B3761,METADATA!$S$2:$S$20,0))),0)</f>
        <v>0</v>
      </c>
      <c r="E3761" s="785" t="str">
        <f t="shared" si="174"/>
        <v>LO</v>
      </c>
      <c r="F3761" s="786">
        <f>VLOOKUP(C3761,METADATA!$A$5:$H$29,IF(E3761="HI",2,IF(E3761="LO",6,10))+IF(D3761=1,2,IF(D3761=7,1,(IF(WEEKDAY(B3761)=1,2,IF(WEEKDAY(B3761)=7,1,0))))))</f>
        <v>2</v>
      </c>
      <c r="G3761" s="786">
        <f>VLOOKUP(C3761,METADATA!$J$5:$Q$29,IF(E3761="HI",2,IF(E3761="LO",6,10))+IF(D3761=1,2,IF(D3761=7,1,(IF(WEEKDAY(B3761)=1,2,IF(WEEKDAY(B3761)=7,1,0))))))</f>
        <v>2</v>
      </c>
      <c r="H3761" s="787">
        <v>14235</v>
      </c>
      <c r="I3761" s="788">
        <v>4566.7849731445313</v>
      </c>
      <c r="K3761" s="795">
        <v>909.3125</v>
      </c>
      <c r="M3761" s="798">
        <f t="shared" si="175"/>
        <v>14949.60701794327</v>
      </c>
      <c r="N3761" s="303"/>
      <c r="S3761" s="786">
        <v>0</v>
      </c>
      <c r="T3761" s="781">
        <f>VLOOKUP(C3761,METADATA!$J$5:$Q$29,IF(E3761="HI",2,IF(E3761="LO",6,10))+IF(S3761=1,2,IF(D3761=7,1,(IF(WEEKDAY(B3761)=1,2,IF(WEEKDAY(B3761)=7,1,0))))))</f>
        <v>2</v>
      </c>
      <c r="U3761" s="781">
        <f>VLOOKUP(C3761,METADATA!$A$5:$H$29,IF(E3761="HI",2,IF(E3761="LO",6,10))+IF(S3761=1,2,IF(D3761=7,1,(IF(WEEKDAY(B3761)=1,2,IF(WEEKDAY(B3761)=7,1,0))))))</f>
        <v>2</v>
      </c>
    </row>
    <row r="3762" spans="2:21" ht="13.95" customHeight="1" x14ac:dyDescent="0.25">
      <c r="B3762" s="784">
        <f t="shared" si="176"/>
        <v>45539</v>
      </c>
      <c r="C3762" s="785">
        <v>14</v>
      </c>
      <c r="D3762" s="786">
        <f>IFERROR((INDEX(METADATA!$T$2:$T$20,MATCH(B3762,METADATA!$S$2:$S$20,0))),0)</f>
        <v>0</v>
      </c>
      <c r="E3762" s="785" t="str">
        <f t="shared" si="174"/>
        <v>LO</v>
      </c>
      <c r="F3762" s="786">
        <f>VLOOKUP(C3762,METADATA!$A$5:$H$29,IF(E3762="HI",2,IF(E3762="LO",6,10))+IF(D3762=1,2,IF(D3762=7,1,(IF(WEEKDAY(B3762)=1,2,IF(WEEKDAY(B3762)=7,1,0))))))</f>
        <v>2</v>
      </c>
      <c r="G3762" s="786">
        <f>VLOOKUP(C3762,METADATA!$J$5:$Q$29,IF(E3762="HI",2,IF(E3762="LO",6,10))+IF(D3762=1,2,IF(D3762=7,1,(IF(WEEKDAY(B3762)=1,2,IF(WEEKDAY(B3762)=7,1,0))))))</f>
        <v>2</v>
      </c>
      <c r="H3762" s="787">
        <v>14761.5</v>
      </c>
      <c r="I3762" s="788">
        <v>4573.3950500488281</v>
      </c>
      <c r="K3762" s="795">
        <v>905.6</v>
      </c>
      <c r="M3762" s="798">
        <f t="shared" si="175"/>
        <v>15453.731734885627</v>
      </c>
      <c r="N3762" s="303"/>
      <c r="S3762" s="786">
        <v>0</v>
      </c>
      <c r="T3762" s="781">
        <f>VLOOKUP(C3762,METADATA!$J$5:$Q$29,IF(E3762="HI",2,IF(E3762="LO",6,10))+IF(S3762=1,2,IF(D3762=7,1,(IF(WEEKDAY(B3762)=1,2,IF(WEEKDAY(B3762)=7,1,0))))))</f>
        <v>2</v>
      </c>
      <c r="U3762" s="781">
        <f>VLOOKUP(C3762,METADATA!$A$5:$H$29,IF(E3762="HI",2,IF(E3762="LO",6,10))+IF(S3762=1,2,IF(D3762=7,1,(IF(WEEKDAY(B3762)=1,2,IF(WEEKDAY(B3762)=7,1,0))))))</f>
        <v>2</v>
      </c>
    </row>
    <row r="3763" spans="2:21" ht="13.95" customHeight="1" x14ac:dyDescent="0.25">
      <c r="B3763" s="784">
        <f t="shared" si="176"/>
        <v>45539</v>
      </c>
      <c r="C3763" s="785">
        <v>15</v>
      </c>
      <c r="D3763" s="786">
        <f>IFERROR((INDEX(METADATA!$T$2:$T$20,MATCH(B3763,METADATA!$S$2:$S$20,0))),0)</f>
        <v>0</v>
      </c>
      <c r="E3763" s="785" t="str">
        <f t="shared" si="174"/>
        <v>LO</v>
      </c>
      <c r="F3763" s="786">
        <f>VLOOKUP(C3763,METADATA!$A$5:$H$29,IF(E3763="HI",2,IF(E3763="LO",6,10))+IF(D3763=1,2,IF(D3763=7,1,(IF(WEEKDAY(B3763)=1,2,IF(WEEKDAY(B3763)=7,1,0))))))</f>
        <v>2</v>
      </c>
      <c r="G3763" s="786">
        <f>VLOOKUP(C3763,METADATA!$J$5:$Q$29,IF(E3763="HI",2,IF(E3763="LO",6,10))+IF(D3763=1,2,IF(D3763=7,1,(IF(WEEKDAY(B3763)=1,2,IF(WEEKDAY(B3763)=7,1,0))))))</f>
        <v>2</v>
      </c>
      <c r="H3763" s="787">
        <v>14704.5</v>
      </c>
      <c r="I3763" s="788">
        <v>4445.7298889160156</v>
      </c>
      <c r="K3763" s="795">
        <v>913.98749999999995</v>
      </c>
      <c r="M3763" s="798">
        <f t="shared" si="175"/>
        <v>15361.862989077894</v>
      </c>
      <c r="N3763" s="303"/>
      <c r="S3763" s="786">
        <v>0</v>
      </c>
      <c r="T3763" s="781">
        <f>VLOOKUP(C3763,METADATA!$J$5:$Q$29,IF(E3763="HI",2,IF(E3763="LO",6,10))+IF(S3763=1,2,IF(D3763=7,1,(IF(WEEKDAY(B3763)=1,2,IF(WEEKDAY(B3763)=7,1,0))))))</f>
        <v>2</v>
      </c>
      <c r="U3763" s="781">
        <f>VLOOKUP(C3763,METADATA!$A$5:$H$29,IF(E3763="HI",2,IF(E3763="LO",6,10))+IF(S3763=1,2,IF(D3763=7,1,(IF(WEEKDAY(B3763)=1,2,IF(WEEKDAY(B3763)=7,1,0))))))</f>
        <v>2</v>
      </c>
    </row>
    <row r="3764" spans="2:21" ht="13.95" customHeight="1" x14ac:dyDescent="0.25">
      <c r="B3764" s="784">
        <f t="shared" si="176"/>
        <v>45539</v>
      </c>
      <c r="C3764" s="785">
        <v>16</v>
      </c>
      <c r="D3764" s="786">
        <f>IFERROR((INDEX(METADATA!$T$2:$T$20,MATCH(B3764,METADATA!$S$2:$S$20,0))),0)</f>
        <v>0</v>
      </c>
      <c r="E3764" s="785" t="str">
        <f t="shared" si="174"/>
        <v>LO</v>
      </c>
      <c r="F3764" s="786">
        <f>VLOOKUP(C3764,METADATA!$A$5:$H$29,IF(E3764="HI",2,IF(E3764="LO",6,10))+IF(D3764=1,2,IF(D3764=7,1,(IF(WEEKDAY(B3764)=1,2,IF(WEEKDAY(B3764)=7,1,0))))))</f>
        <v>2</v>
      </c>
      <c r="G3764" s="786">
        <f>VLOOKUP(C3764,METADATA!$J$5:$Q$29,IF(E3764="HI",2,IF(E3764="LO",6,10))+IF(D3764=1,2,IF(D3764=7,1,(IF(WEEKDAY(B3764)=1,2,IF(WEEKDAY(B3764)=7,1,0))))))</f>
        <v>2</v>
      </c>
      <c r="H3764" s="787">
        <v>14407.5</v>
      </c>
      <c r="I3764" s="788">
        <v>4383.419921875</v>
      </c>
      <c r="K3764" s="795">
        <v>902.26250000000005</v>
      </c>
      <c r="M3764" s="798">
        <f t="shared" si="175"/>
        <v>15059.562625172441</v>
      </c>
      <c r="N3764" s="303"/>
      <c r="S3764" s="786">
        <v>0</v>
      </c>
      <c r="T3764" s="781">
        <f>VLOOKUP(C3764,METADATA!$J$5:$Q$29,IF(E3764="HI",2,IF(E3764="LO",6,10))+IF(S3764=1,2,IF(D3764=7,1,(IF(WEEKDAY(B3764)=1,2,IF(WEEKDAY(B3764)=7,1,0))))))</f>
        <v>2</v>
      </c>
      <c r="U3764" s="781">
        <f>VLOOKUP(C3764,METADATA!$A$5:$H$29,IF(E3764="HI",2,IF(E3764="LO",6,10))+IF(S3764=1,2,IF(D3764=7,1,(IF(WEEKDAY(B3764)=1,2,IF(WEEKDAY(B3764)=7,1,0))))))</f>
        <v>2</v>
      </c>
    </row>
    <row r="3765" spans="2:21" ht="13.95" customHeight="1" x14ac:dyDescent="0.25">
      <c r="B3765" s="784">
        <f t="shared" si="176"/>
        <v>45539</v>
      </c>
      <c r="C3765" s="785">
        <v>17</v>
      </c>
      <c r="D3765" s="786">
        <f>IFERROR((INDEX(METADATA!$T$2:$T$20,MATCH(B3765,METADATA!$S$2:$S$20,0))),0)</f>
        <v>0</v>
      </c>
      <c r="E3765" s="785" t="str">
        <f t="shared" si="174"/>
        <v>LO</v>
      </c>
      <c r="F3765" s="786">
        <f>VLOOKUP(C3765,METADATA!$A$5:$H$29,IF(E3765="HI",2,IF(E3765="LO",6,10))+IF(D3765=1,2,IF(D3765=7,1,(IF(WEEKDAY(B3765)=1,2,IF(WEEKDAY(B3765)=7,1,0))))))</f>
        <v>2</v>
      </c>
      <c r="G3765" s="786">
        <f>VLOOKUP(C3765,METADATA!$J$5:$Q$29,IF(E3765="HI",2,IF(E3765="LO",6,10))+IF(D3765=1,2,IF(D3765=7,1,(IF(WEEKDAY(B3765)=1,2,IF(WEEKDAY(B3765)=7,1,0))))))</f>
        <v>2</v>
      </c>
      <c r="H3765" s="787">
        <v>13205.75</v>
      </c>
      <c r="I3765" s="788">
        <v>4416.1900939941406</v>
      </c>
      <c r="K3765" s="795">
        <v>933.76250000000005</v>
      </c>
      <c r="M3765" s="798">
        <f t="shared" si="175"/>
        <v>13924.602974907111</v>
      </c>
      <c r="N3765" s="303"/>
      <c r="S3765" s="786">
        <v>0</v>
      </c>
      <c r="T3765" s="781">
        <f>VLOOKUP(C3765,METADATA!$J$5:$Q$29,IF(E3765="HI",2,IF(E3765="LO",6,10))+IF(S3765=1,2,IF(D3765=7,1,(IF(WEEKDAY(B3765)=1,2,IF(WEEKDAY(B3765)=7,1,0))))))</f>
        <v>2</v>
      </c>
      <c r="U3765" s="781">
        <f>VLOOKUP(C3765,METADATA!$A$5:$H$29,IF(E3765="HI",2,IF(E3765="LO",6,10))+IF(S3765=1,2,IF(D3765=7,1,(IF(WEEKDAY(B3765)=1,2,IF(WEEKDAY(B3765)=7,1,0))))))</f>
        <v>2</v>
      </c>
    </row>
    <row r="3766" spans="2:21" ht="13.95" customHeight="1" x14ac:dyDescent="0.25">
      <c r="B3766" s="784">
        <f t="shared" si="176"/>
        <v>45539</v>
      </c>
      <c r="C3766" s="785">
        <v>18</v>
      </c>
      <c r="D3766" s="786">
        <f>IFERROR((INDEX(METADATA!$T$2:$T$20,MATCH(B3766,METADATA!$S$2:$S$20,0))),0)</f>
        <v>0</v>
      </c>
      <c r="E3766" s="785" t="str">
        <f t="shared" si="174"/>
        <v>LO</v>
      </c>
      <c r="F3766" s="786">
        <f>VLOOKUP(C3766,METADATA!$A$5:$H$29,IF(E3766="HI",2,IF(E3766="LO",6,10))+IF(D3766=1,2,IF(D3766=7,1,(IF(WEEKDAY(B3766)=1,2,IF(WEEKDAY(B3766)=7,1,0))))))</f>
        <v>1</v>
      </c>
      <c r="G3766" s="786">
        <f>VLOOKUP(C3766,METADATA!$J$5:$Q$29,IF(E3766="HI",2,IF(E3766="LO",6,10))+IF(D3766=1,2,IF(D3766=7,1,(IF(WEEKDAY(B3766)=1,2,IF(WEEKDAY(B3766)=7,1,0))))))</f>
        <v>1</v>
      </c>
      <c r="H3766" s="787">
        <v>12556.5</v>
      </c>
      <c r="I3766" s="788">
        <v>3401.6875</v>
      </c>
      <c r="K3766" s="795">
        <v>0</v>
      </c>
      <c r="M3766" s="798">
        <f t="shared" si="175"/>
        <v>13009.118728709345</v>
      </c>
      <c r="N3766" s="303"/>
      <c r="S3766" s="786">
        <v>0</v>
      </c>
      <c r="T3766" s="781">
        <f>VLOOKUP(C3766,METADATA!$J$5:$Q$29,IF(E3766="HI",2,IF(E3766="LO",6,10))+IF(S3766=1,2,IF(D3766=7,1,(IF(WEEKDAY(B3766)=1,2,IF(WEEKDAY(B3766)=7,1,0))))))</f>
        <v>1</v>
      </c>
      <c r="U3766" s="781">
        <f>VLOOKUP(C3766,METADATA!$A$5:$H$29,IF(E3766="HI",2,IF(E3766="LO",6,10))+IF(S3766=1,2,IF(D3766=7,1,(IF(WEEKDAY(B3766)=1,2,IF(WEEKDAY(B3766)=7,1,0))))))</f>
        <v>1</v>
      </c>
    </row>
    <row r="3767" spans="2:21" ht="13.95" customHeight="1" x14ac:dyDescent="0.25">
      <c r="B3767" s="784">
        <f t="shared" si="176"/>
        <v>45539</v>
      </c>
      <c r="C3767" s="785">
        <v>19</v>
      </c>
      <c r="D3767" s="786">
        <f>IFERROR((INDEX(METADATA!$T$2:$T$20,MATCH(B3767,METADATA!$S$2:$S$20,0))),0)</f>
        <v>0</v>
      </c>
      <c r="E3767" s="785" t="str">
        <f t="shared" si="174"/>
        <v>LO</v>
      </c>
      <c r="F3767" s="786">
        <f>VLOOKUP(C3767,METADATA!$A$5:$H$29,IF(E3767="HI",2,IF(E3767="LO",6,10))+IF(D3767=1,2,IF(D3767=7,1,(IF(WEEKDAY(B3767)=1,2,IF(WEEKDAY(B3767)=7,1,0))))))</f>
        <v>1</v>
      </c>
      <c r="G3767" s="786">
        <f>VLOOKUP(C3767,METADATA!$J$5:$Q$29,IF(E3767="HI",2,IF(E3767="LO",6,10))+IF(D3767=1,2,IF(D3767=7,1,(IF(WEEKDAY(B3767)=1,2,IF(WEEKDAY(B3767)=7,1,0))))))</f>
        <v>1</v>
      </c>
      <c r="H3767" s="787">
        <v>12013.75</v>
      </c>
      <c r="I3767" s="788">
        <v>3289.9224853515625</v>
      </c>
      <c r="K3767" s="795">
        <v>0</v>
      </c>
      <c r="M3767" s="798">
        <f t="shared" si="175"/>
        <v>12456.073981079342</v>
      </c>
      <c r="N3767" s="303"/>
      <c r="S3767" s="786">
        <v>0</v>
      </c>
      <c r="T3767" s="781">
        <f>VLOOKUP(C3767,METADATA!$J$5:$Q$29,IF(E3767="HI",2,IF(E3767="LO",6,10))+IF(S3767=1,2,IF(D3767=7,1,(IF(WEEKDAY(B3767)=1,2,IF(WEEKDAY(B3767)=7,1,0))))))</f>
        <v>1</v>
      </c>
      <c r="U3767" s="781">
        <f>VLOOKUP(C3767,METADATA!$A$5:$H$29,IF(E3767="HI",2,IF(E3767="LO",6,10))+IF(S3767=1,2,IF(D3767=7,1,(IF(WEEKDAY(B3767)=1,2,IF(WEEKDAY(B3767)=7,1,0))))))</f>
        <v>1</v>
      </c>
    </row>
    <row r="3768" spans="2:21" ht="13.95" customHeight="1" x14ac:dyDescent="0.25">
      <c r="B3768" s="784">
        <f t="shared" si="176"/>
        <v>45539</v>
      </c>
      <c r="C3768" s="785">
        <v>20</v>
      </c>
      <c r="D3768" s="786">
        <f>IFERROR((INDEX(METADATA!$T$2:$T$20,MATCH(B3768,METADATA!$S$2:$S$20,0))),0)</f>
        <v>0</v>
      </c>
      <c r="E3768" s="785" t="str">
        <f t="shared" si="174"/>
        <v>LO</v>
      </c>
      <c r="F3768" s="786">
        <f>VLOOKUP(C3768,METADATA!$A$5:$H$29,IF(E3768="HI",2,IF(E3768="LO",6,10))+IF(D3768=1,2,IF(D3768=7,1,(IF(WEEKDAY(B3768)=1,2,IF(WEEKDAY(B3768)=7,1,0))))))</f>
        <v>1</v>
      </c>
      <c r="G3768" s="786">
        <f>VLOOKUP(C3768,METADATA!$J$5:$Q$29,IF(E3768="HI",2,IF(E3768="LO",6,10))+IF(D3768=1,2,IF(D3768=7,1,(IF(WEEKDAY(B3768)=1,2,IF(WEEKDAY(B3768)=7,1,0))))))</f>
        <v>2</v>
      </c>
      <c r="H3768" s="787">
        <v>12326.75</v>
      </c>
      <c r="I3768" s="788">
        <v>4216.074951171875</v>
      </c>
      <c r="K3768" s="795">
        <v>0</v>
      </c>
      <c r="M3768" s="798">
        <f t="shared" si="175"/>
        <v>13027.81844962536</v>
      </c>
      <c r="N3768" s="303"/>
      <c r="S3768" s="786">
        <v>0</v>
      </c>
      <c r="T3768" s="781">
        <f>VLOOKUP(C3768,METADATA!$J$5:$Q$29,IF(E3768="HI",2,IF(E3768="LO",6,10))+IF(S3768=1,2,IF(D3768=7,1,(IF(WEEKDAY(B3768)=1,2,IF(WEEKDAY(B3768)=7,1,0))))))</f>
        <v>2</v>
      </c>
      <c r="U3768" s="781">
        <f>VLOOKUP(C3768,METADATA!$A$5:$H$29,IF(E3768="HI",2,IF(E3768="LO",6,10))+IF(S3768=1,2,IF(D3768=7,1,(IF(WEEKDAY(B3768)=1,2,IF(WEEKDAY(B3768)=7,1,0))))))</f>
        <v>1</v>
      </c>
    </row>
    <row r="3769" spans="2:21" ht="13.95" customHeight="1" x14ac:dyDescent="0.25">
      <c r="B3769" s="784">
        <f t="shared" si="176"/>
        <v>45539</v>
      </c>
      <c r="C3769" s="785">
        <v>21</v>
      </c>
      <c r="D3769" s="786">
        <f>IFERROR((INDEX(METADATA!$T$2:$T$20,MATCH(B3769,METADATA!$S$2:$S$20,0))),0)</f>
        <v>0</v>
      </c>
      <c r="E3769" s="785" t="str">
        <f t="shared" si="174"/>
        <v>LO</v>
      </c>
      <c r="F3769" s="786">
        <f>VLOOKUP(C3769,METADATA!$A$5:$H$29,IF(E3769="HI",2,IF(E3769="LO",6,10))+IF(D3769=1,2,IF(D3769=7,1,(IF(WEEKDAY(B3769)=1,2,IF(WEEKDAY(B3769)=7,1,0))))))</f>
        <v>2</v>
      </c>
      <c r="G3769" s="786">
        <f>VLOOKUP(C3769,METADATA!$J$5:$Q$29,IF(E3769="HI",2,IF(E3769="LO",6,10))+IF(D3769=1,2,IF(D3769=7,1,(IF(WEEKDAY(B3769)=1,2,IF(WEEKDAY(B3769)=7,1,0))))))</f>
        <v>2</v>
      </c>
      <c r="H3769" s="787">
        <v>11266</v>
      </c>
      <c r="I3769" s="788">
        <v>4436.5299987792969</v>
      </c>
      <c r="K3769" s="795">
        <v>0</v>
      </c>
      <c r="M3769" s="798">
        <f t="shared" si="175"/>
        <v>12108.078065079884</v>
      </c>
      <c r="N3769" s="303"/>
      <c r="S3769" s="786">
        <v>0</v>
      </c>
      <c r="T3769" s="781">
        <f>VLOOKUP(C3769,METADATA!$J$5:$Q$29,IF(E3769="HI",2,IF(E3769="LO",6,10))+IF(S3769=1,2,IF(D3769=7,1,(IF(WEEKDAY(B3769)=1,2,IF(WEEKDAY(B3769)=7,1,0))))))</f>
        <v>2</v>
      </c>
      <c r="U3769" s="781">
        <f>VLOOKUP(C3769,METADATA!$A$5:$H$29,IF(E3769="HI",2,IF(E3769="LO",6,10))+IF(S3769=1,2,IF(D3769=7,1,(IF(WEEKDAY(B3769)=1,2,IF(WEEKDAY(B3769)=7,1,0))))))</f>
        <v>2</v>
      </c>
    </row>
    <row r="3770" spans="2:21" ht="13.95" customHeight="1" x14ac:dyDescent="0.25">
      <c r="B3770" s="784">
        <f t="shared" si="176"/>
        <v>45539</v>
      </c>
      <c r="C3770" s="785">
        <v>22</v>
      </c>
      <c r="D3770" s="786">
        <f>IFERROR((INDEX(METADATA!$T$2:$T$20,MATCH(B3770,METADATA!$S$2:$S$20,0))),0)</f>
        <v>0</v>
      </c>
      <c r="E3770" s="785" t="str">
        <f t="shared" si="174"/>
        <v>LO</v>
      </c>
      <c r="F3770" s="786">
        <f>VLOOKUP(C3770,METADATA!$A$5:$H$29,IF(E3770="HI",2,IF(E3770="LO",6,10))+IF(D3770=1,2,IF(D3770=7,1,(IF(WEEKDAY(B3770)=1,2,IF(WEEKDAY(B3770)=7,1,0))))))</f>
        <v>3</v>
      </c>
      <c r="G3770" s="786">
        <f>VLOOKUP(C3770,METADATA!$J$5:$Q$29,IF(E3770="HI",2,IF(E3770="LO",6,10))+IF(D3770=1,2,IF(D3770=7,1,(IF(WEEKDAY(B3770)=1,2,IF(WEEKDAY(B3770)=7,1,0))))))</f>
        <v>3</v>
      </c>
      <c r="H3770" s="787">
        <v>10008.75</v>
      </c>
      <c r="I3770" s="788">
        <v>4318.1950073242188</v>
      </c>
      <c r="K3770" s="795">
        <v>0</v>
      </c>
      <c r="M3770" s="798">
        <f t="shared" si="175"/>
        <v>10900.545155347956</v>
      </c>
      <c r="N3770" s="303"/>
      <c r="S3770" s="786">
        <v>0</v>
      </c>
      <c r="T3770" s="781">
        <f>VLOOKUP(C3770,METADATA!$J$5:$Q$29,IF(E3770="HI",2,IF(E3770="LO",6,10))+IF(S3770=1,2,IF(D3770=7,1,(IF(WEEKDAY(B3770)=1,2,IF(WEEKDAY(B3770)=7,1,0))))))</f>
        <v>3</v>
      </c>
      <c r="U3770" s="781">
        <f>VLOOKUP(C3770,METADATA!$A$5:$H$29,IF(E3770="HI",2,IF(E3770="LO",6,10))+IF(S3770=1,2,IF(D3770=7,1,(IF(WEEKDAY(B3770)=1,2,IF(WEEKDAY(B3770)=7,1,0))))))</f>
        <v>3</v>
      </c>
    </row>
    <row r="3771" spans="2:21" ht="13.95" customHeight="1" x14ac:dyDescent="0.25">
      <c r="B3771" s="784">
        <f t="shared" si="176"/>
        <v>45539</v>
      </c>
      <c r="C3771" s="785">
        <v>23</v>
      </c>
      <c r="D3771" s="786">
        <f>IFERROR((INDEX(METADATA!$T$2:$T$20,MATCH(B3771,METADATA!$S$2:$S$20,0))),0)</f>
        <v>0</v>
      </c>
      <c r="E3771" s="785" t="str">
        <f t="shared" si="174"/>
        <v>LO</v>
      </c>
      <c r="F3771" s="786">
        <f>VLOOKUP(C3771,METADATA!$A$5:$H$29,IF(E3771="HI",2,IF(E3771="LO",6,10))+IF(D3771=1,2,IF(D3771=7,1,(IF(WEEKDAY(B3771)=1,2,IF(WEEKDAY(B3771)=7,1,0))))))</f>
        <v>3</v>
      </c>
      <c r="G3771" s="786">
        <f>VLOOKUP(C3771,METADATA!$J$5:$Q$29,IF(E3771="HI",2,IF(E3771="LO",6,10))+IF(D3771=1,2,IF(D3771=7,1,(IF(WEEKDAY(B3771)=1,2,IF(WEEKDAY(B3771)=7,1,0))))))</f>
        <v>3</v>
      </c>
      <c r="H3771" s="787">
        <v>9316</v>
      </c>
      <c r="I3771" s="788">
        <v>4315.1349792480469</v>
      </c>
      <c r="K3771" s="795">
        <v>0</v>
      </c>
      <c r="M3771" s="798">
        <f t="shared" si="175"/>
        <v>10266.851800290586</v>
      </c>
      <c r="N3771" s="303"/>
      <c r="S3771" s="786">
        <v>0</v>
      </c>
      <c r="T3771" s="781">
        <f>VLOOKUP(C3771,METADATA!$J$5:$Q$29,IF(E3771="HI",2,IF(E3771="LO",6,10))+IF(S3771=1,2,IF(D3771=7,1,(IF(WEEKDAY(B3771)=1,2,IF(WEEKDAY(B3771)=7,1,0))))))</f>
        <v>3</v>
      </c>
      <c r="U3771" s="781">
        <f>VLOOKUP(C3771,METADATA!$A$5:$H$29,IF(E3771="HI",2,IF(E3771="LO",6,10))+IF(S3771=1,2,IF(D3771=7,1,(IF(WEEKDAY(B3771)=1,2,IF(WEEKDAY(B3771)=7,1,0))))))</f>
        <v>3</v>
      </c>
    </row>
    <row r="3772" spans="2:21" ht="13.95" customHeight="1" x14ac:dyDescent="0.25">
      <c r="B3772" s="784">
        <f t="shared" si="176"/>
        <v>45540</v>
      </c>
      <c r="C3772" s="785">
        <v>0</v>
      </c>
      <c r="D3772" s="786">
        <f>IFERROR((INDEX(METADATA!$T$2:$T$20,MATCH(B3772,METADATA!$S$2:$S$20,0))),0)</f>
        <v>0</v>
      </c>
      <c r="E3772" s="785" t="str">
        <f t="shared" si="174"/>
        <v>LO</v>
      </c>
      <c r="F3772" s="786">
        <f>VLOOKUP(C3772,METADATA!$A$5:$H$29,IF(E3772="HI",2,IF(E3772="LO",6,10))+IF(D3772=1,2,IF(D3772=7,1,(IF(WEEKDAY(B3772)=1,2,IF(WEEKDAY(B3772)=7,1,0))))))</f>
        <v>3</v>
      </c>
      <c r="G3772" s="786">
        <f>VLOOKUP(C3772,METADATA!$J$5:$Q$29,IF(E3772="HI",2,IF(E3772="LO",6,10))+IF(D3772=1,2,IF(D3772=7,1,(IF(WEEKDAY(B3772)=1,2,IF(WEEKDAY(B3772)=7,1,0))))))</f>
        <v>3</v>
      </c>
      <c r="H3772" s="787">
        <v>8691.75</v>
      </c>
      <c r="I3772" s="788">
        <v>4382.4700317382813</v>
      </c>
      <c r="K3772" s="795">
        <v>0</v>
      </c>
      <c r="M3772" s="798">
        <f t="shared" si="175"/>
        <v>9734.0927487662721</v>
      </c>
      <c r="N3772" s="303"/>
      <c r="S3772" s="786">
        <v>0</v>
      </c>
      <c r="T3772" s="781">
        <f>VLOOKUP(C3772,METADATA!$J$5:$Q$29,IF(E3772="HI",2,IF(E3772="LO",6,10))+IF(S3772=1,2,IF(D3772=7,1,(IF(WEEKDAY(B3772)=1,2,IF(WEEKDAY(B3772)=7,1,0))))))</f>
        <v>3</v>
      </c>
      <c r="U3772" s="781">
        <f>VLOOKUP(C3772,METADATA!$A$5:$H$29,IF(E3772="HI",2,IF(E3772="LO",6,10))+IF(S3772=1,2,IF(D3772=7,1,(IF(WEEKDAY(B3772)=1,2,IF(WEEKDAY(B3772)=7,1,0))))))</f>
        <v>3</v>
      </c>
    </row>
    <row r="3773" spans="2:21" ht="13.95" customHeight="1" x14ac:dyDescent="0.25">
      <c r="B3773" s="784">
        <f t="shared" si="176"/>
        <v>45540</v>
      </c>
      <c r="C3773" s="785">
        <v>1</v>
      </c>
      <c r="D3773" s="786">
        <f>IFERROR((INDEX(METADATA!$T$2:$T$20,MATCH(B3773,METADATA!$S$2:$S$20,0))),0)</f>
        <v>0</v>
      </c>
      <c r="E3773" s="785" t="str">
        <f t="shared" si="174"/>
        <v>LO</v>
      </c>
      <c r="F3773" s="786">
        <f>VLOOKUP(C3773,METADATA!$A$5:$H$29,IF(E3773="HI",2,IF(E3773="LO",6,10))+IF(D3773=1,2,IF(D3773=7,1,(IF(WEEKDAY(B3773)=1,2,IF(WEEKDAY(B3773)=7,1,0))))))</f>
        <v>3</v>
      </c>
      <c r="G3773" s="786">
        <f>VLOOKUP(C3773,METADATA!$J$5:$Q$29,IF(E3773="HI",2,IF(E3773="LO",6,10))+IF(D3773=1,2,IF(D3773=7,1,(IF(WEEKDAY(B3773)=1,2,IF(WEEKDAY(B3773)=7,1,0))))))</f>
        <v>3</v>
      </c>
      <c r="H3773" s="787">
        <v>7983.75</v>
      </c>
      <c r="I3773" s="788">
        <v>4317.2624206542969</v>
      </c>
      <c r="K3773" s="795">
        <v>0</v>
      </c>
      <c r="M3773" s="798">
        <f t="shared" si="175"/>
        <v>9076.2888270092972</v>
      </c>
      <c r="N3773" s="303"/>
      <c r="S3773" s="786">
        <v>0</v>
      </c>
      <c r="T3773" s="781">
        <f>VLOOKUP(C3773,METADATA!$J$5:$Q$29,IF(E3773="HI",2,IF(E3773="LO",6,10))+IF(S3773=1,2,IF(D3773=7,1,(IF(WEEKDAY(B3773)=1,2,IF(WEEKDAY(B3773)=7,1,0))))))</f>
        <v>3</v>
      </c>
      <c r="U3773" s="781">
        <f>VLOOKUP(C3773,METADATA!$A$5:$H$29,IF(E3773="HI",2,IF(E3773="LO",6,10))+IF(S3773=1,2,IF(D3773=7,1,(IF(WEEKDAY(B3773)=1,2,IF(WEEKDAY(B3773)=7,1,0))))))</f>
        <v>3</v>
      </c>
    </row>
    <row r="3774" spans="2:21" ht="13.95" customHeight="1" x14ac:dyDescent="0.25">
      <c r="B3774" s="784">
        <f t="shared" si="176"/>
        <v>45540</v>
      </c>
      <c r="C3774" s="785">
        <v>2</v>
      </c>
      <c r="D3774" s="786">
        <f>IFERROR((INDEX(METADATA!$T$2:$T$20,MATCH(B3774,METADATA!$S$2:$S$20,0))),0)</f>
        <v>0</v>
      </c>
      <c r="E3774" s="785" t="str">
        <f t="shared" si="174"/>
        <v>LO</v>
      </c>
      <c r="F3774" s="786">
        <f>VLOOKUP(C3774,METADATA!$A$5:$H$29,IF(E3774="HI",2,IF(E3774="LO",6,10))+IF(D3774=1,2,IF(D3774=7,1,(IF(WEEKDAY(B3774)=1,2,IF(WEEKDAY(B3774)=7,1,0))))))</f>
        <v>3</v>
      </c>
      <c r="G3774" s="786">
        <f>VLOOKUP(C3774,METADATA!$J$5:$Q$29,IF(E3774="HI",2,IF(E3774="LO",6,10))+IF(D3774=1,2,IF(D3774=7,1,(IF(WEEKDAY(B3774)=1,2,IF(WEEKDAY(B3774)=7,1,0))))))</f>
        <v>3</v>
      </c>
      <c r="H3774" s="787">
        <v>8307.75</v>
      </c>
      <c r="I3774" s="788">
        <v>4331.1299438476563</v>
      </c>
      <c r="K3774" s="795">
        <v>0</v>
      </c>
      <c r="M3774" s="798">
        <f t="shared" si="175"/>
        <v>9368.9592086311168</v>
      </c>
      <c r="N3774" s="303"/>
      <c r="S3774" s="786">
        <v>0</v>
      </c>
      <c r="T3774" s="781">
        <f>VLOOKUP(C3774,METADATA!$J$5:$Q$29,IF(E3774="HI",2,IF(E3774="LO",6,10))+IF(S3774=1,2,IF(D3774=7,1,(IF(WEEKDAY(B3774)=1,2,IF(WEEKDAY(B3774)=7,1,0))))))</f>
        <v>3</v>
      </c>
      <c r="U3774" s="781">
        <f>VLOOKUP(C3774,METADATA!$A$5:$H$29,IF(E3774="HI",2,IF(E3774="LO",6,10))+IF(S3774=1,2,IF(D3774=7,1,(IF(WEEKDAY(B3774)=1,2,IF(WEEKDAY(B3774)=7,1,0))))))</f>
        <v>3</v>
      </c>
    </row>
    <row r="3775" spans="2:21" ht="13.95" customHeight="1" x14ac:dyDescent="0.25">
      <c r="B3775" s="784">
        <f t="shared" si="176"/>
        <v>45540</v>
      </c>
      <c r="C3775" s="785">
        <v>3</v>
      </c>
      <c r="D3775" s="786">
        <f>IFERROR((INDEX(METADATA!$T$2:$T$20,MATCH(B3775,METADATA!$S$2:$S$20,0))),0)</f>
        <v>0</v>
      </c>
      <c r="E3775" s="785" t="str">
        <f t="shared" si="174"/>
        <v>LO</v>
      </c>
      <c r="F3775" s="786">
        <f>VLOOKUP(C3775,METADATA!$A$5:$H$29,IF(E3775="HI",2,IF(E3775="LO",6,10))+IF(D3775=1,2,IF(D3775=7,1,(IF(WEEKDAY(B3775)=1,2,IF(WEEKDAY(B3775)=7,1,0))))))</f>
        <v>3</v>
      </c>
      <c r="G3775" s="786">
        <f>VLOOKUP(C3775,METADATA!$J$5:$Q$29,IF(E3775="HI",2,IF(E3775="LO",6,10))+IF(D3775=1,2,IF(D3775=7,1,(IF(WEEKDAY(B3775)=1,2,IF(WEEKDAY(B3775)=7,1,0))))))</f>
        <v>3</v>
      </c>
      <c r="H3775" s="787">
        <v>8114</v>
      </c>
      <c r="I3775" s="788">
        <v>4205.0350341796875</v>
      </c>
      <c r="K3775" s="795">
        <v>0</v>
      </c>
      <c r="M3775" s="798">
        <f t="shared" si="175"/>
        <v>9138.8902848583621</v>
      </c>
      <c r="N3775" s="303"/>
      <c r="S3775" s="786">
        <v>0</v>
      </c>
      <c r="T3775" s="781">
        <f>VLOOKUP(C3775,METADATA!$J$5:$Q$29,IF(E3775="HI",2,IF(E3775="LO",6,10))+IF(S3775=1,2,IF(D3775=7,1,(IF(WEEKDAY(B3775)=1,2,IF(WEEKDAY(B3775)=7,1,0))))))</f>
        <v>3</v>
      </c>
      <c r="U3775" s="781">
        <f>VLOOKUP(C3775,METADATA!$A$5:$H$29,IF(E3775="HI",2,IF(E3775="LO",6,10))+IF(S3775=1,2,IF(D3775=7,1,(IF(WEEKDAY(B3775)=1,2,IF(WEEKDAY(B3775)=7,1,0))))))</f>
        <v>3</v>
      </c>
    </row>
    <row r="3776" spans="2:21" ht="13.95" customHeight="1" x14ac:dyDescent="0.25">
      <c r="B3776" s="784">
        <f t="shared" si="176"/>
        <v>45540</v>
      </c>
      <c r="C3776" s="785">
        <v>4</v>
      </c>
      <c r="D3776" s="786">
        <f>IFERROR((INDEX(METADATA!$T$2:$T$20,MATCH(B3776,METADATA!$S$2:$S$20,0))),0)</f>
        <v>0</v>
      </c>
      <c r="E3776" s="785" t="str">
        <f t="shared" si="174"/>
        <v>LO</v>
      </c>
      <c r="F3776" s="786">
        <f>VLOOKUP(C3776,METADATA!$A$5:$H$29,IF(E3776="HI",2,IF(E3776="LO",6,10))+IF(D3776=1,2,IF(D3776=7,1,(IF(WEEKDAY(B3776)=1,2,IF(WEEKDAY(B3776)=7,1,0))))))</f>
        <v>3</v>
      </c>
      <c r="G3776" s="786">
        <f>VLOOKUP(C3776,METADATA!$J$5:$Q$29,IF(E3776="HI",2,IF(E3776="LO",6,10))+IF(D3776=1,2,IF(D3776=7,1,(IF(WEEKDAY(B3776)=1,2,IF(WEEKDAY(B3776)=7,1,0))))))</f>
        <v>3</v>
      </c>
      <c r="H3776" s="787">
        <v>8365.25</v>
      </c>
      <c r="I3776" s="788">
        <v>3588.8000183105469</v>
      </c>
      <c r="K3776" s="795">
        <v>0</v>
      </c>
      <c r="M3776" s="798">
        <f t="shared" si="175"/>
        <v>9102.5761811657358</v>
      </c>
      <c r="N3776" s="303"/>
      <c r="S3776" s="786">
        <v>0</v>
      </c>
      <c r="T3776" s="781">
        <f>VLOOKUP(C3776,METADATA!$J$5:$Q$29,IF(E3776="HI",2,IF(E3776="LO",6,10))+IF(S3776=1,2,IF(D3776=7,1,(IF(WEEKDAY(B3776)=1,2,IF(WEEKDAY(B3776)=7,1,0))))))</f>
        <v>3</v>
      </c>
      <c r="U3776" s="781">
        <f>VLOOKUP(C3776,METADATA!$A$5:$H$29,IF(E3776="HI",2,IF(E3776="LO",6,10))+IF(S3776=1,2,IF(D3776=7,1,(IF(WEEKDAY(B3776)=1,2,IF(WEEKDAY(B3776)=7,1,0))))))</f>
        <v>3</v>
      </c>
    </row>
    <row r="3777" spans="2:21" ht="13.95" customHeight="1" x14ac:dyDescent="0.25">
      <c r="B3777" s="784">
        <f t="shared" si="176"/>
        <v>45540</v>
      </c>
      <c r="C3777" s="785">
        <v>5</v>
      </c>
      <c r="D3777" s="786">
        <f>IFERROR((INDEX(METADATA!$T$2:$T$20,MATCH(B3777,METADATA!$S$2:$S$20,0))),0)</f>
        <v>0</v>
      </c>
      <c r="E3777" s="785" t="str">
        <f t="shared" si="174"/>
        <v>LO</v>
      </c>
      <c r="F3777" s="786">
        <f>VLOOKUP(C3777,METADATA!$A$5:$H$29,IF(E3777="HI",2,IF(E3777="LO",6,10))+IF(D3777=1,2,IF(D3777=7,1,(IF(WEEKDAY(B3777)=1,2,IF(WEEKDAY(B3777)=7,1,0))))))</f>
        <v>3</v>
      </c>
      <c r="G3777" s="786">
        <f>VLOOKUP(C3777,METADATA!$J$5:$Q$29,IF(E3777="HI",2,IF(E3777="LO",6,10))+IF(D3777=1,2,IF(D3777=7,1,(IF(WEEKDAY(B3777)=1,2,IF(WEEKDAY(B3777)=7,1,0))))))</f>
        <v>3</v>
      </c>
      <c r="H3777" s="787">
        <v>9144.75</v>
      </c>
      <c r="I3777" s="788">
        <v>3075.62744140625</v>
      </c>
      <c r="K3777" s="795">
        <v>870.51250000000005</v>
      </c>
      <c r="M3777" s="798">
        <f t="shared" si="175"/>
        <v>9648.1053435807371</v>
      </c>
      <c r="N3777" s="303"/>
      <c r="S3777" s="786">
        <v>0</v>
      </c>
      <c r="T3777" s="781">
        <f>VLOOKUP(C3777,METADATA!$J$5:$Q$29,IF(E3777="HI",2,IF(E3777="LO",6,10))+IF(S3777=1,2,IF(D3777=7,1,(IF(WEEKDAY(B3777)=1,2,IF(WEEKDAY(B3777)=7,1,0))))))</f>
        <v>3</v>
      </c>
      <c r="U3777" s="781">
        <f>VLOOKUP(C3777,METADATA!$A$5:$H$29,IF(E3777="HI",2,IF(E3777="LO",6,10))+IF(S3777=1,2,IF(D3777=7,1,(IF(WEEKDAY(B3777)=1,2,IF(WEEKDAY(B3777)=7,1,0))))))</f>
        <v>3</v>
      </c>
    </row>
    <row r="3778" spans="2:21" ht="13.95" customHeight="1" x14ac:dyDescent="0.25">
      <c r="B3778" s="784">
        <f t="shared" si="176"/>
        <v>45540</v>
      </c>
      <c r="C3778" s="785">
        <v>6</v>
      </c>
      <c r="D3778" s="786">
        <f>IFERROR((INDEX(METADATA!$T$2:$T$20,MATCH(B3778,METADATA!$S$2:$S$20,0))),0)</f>
        <v>0</v>
      </c>
      <c r="E3778" s="785" t="str">
        <f t="shared" si="174"/>
        <v>LO</v>
      </c>
      <c r="F3778" s="786">
        <f>VLOOKUP(C3778,METADATA!$A$5:$H$29,IF(E3778="HI",2,IF(E3778="LO",6,10))+IF(D3778=1,2,IF(D3778=7,1,(IF(WEEKDAY(B3778)=1,2,IF(WEEKDAY(B3778)=7,1,0))))))</f>
        <v>2</v>
      </c>
      <c r="G3778" s="786">
        <f>VLOOKUP(C3778,METADATA!$J$5:$Q$29,IF(E3778="HI",2,IF(E3778="LO",6,10))+IF(D3778=1,2,IF(D3778=7,1,(IF(WEEKDAY(B3778)=1,2,IF(WEEKDAY(B3778)=7,1,0))))))</f>
        <v>2</v>
      </c>
      <c r="H3778" s="787">
        <v>9998.5</v>
      </c>
      <c r="I3778" s="788">
        <v>3682.7875061035156</v>
      </c>
      <c r="K3778" s="795">
        <v>865.8125</v>
      </c>
      <c r="M3778" s="798">
        <f t="shared" si="175"/>
        <v>10655.183061079342</v>
      </c>
      <c r="N3778" s="303"/>
      <c r="S3778" s="786">
        <v>0</v>
      </c>
      <c r="T3778" s="781">
        <f>VLOOKUP(C3778,METADATA!$J$5:$Q$29,IF(E3778="HI",2,IF(E3778="LO",6,10))+IF(S3778=1,2,IF(D3778=7,1,(IF(WEEKDAY(B3778)=1,2,IF(WEEKDAY(B3778)=7,1,0))))))</f>
        <v>2</v>
      </c>
      <c r="U3778" s="781">
        <f>VLOOKUP(C3778,METADATA!$A$5:$H$29,IF(E3778="HI",2,IF(E3778="LO",6,10))+IF(S3778=1,2,IF(D3778=7,1,(IF(WEEKDAY(B3778)=1,2,IF(WEEKDAY(B3778)=7,1,0))))))</f>
        <v>2</v>
      </c>
    </row>
    <row r="3779" spans="2:21" ht="13.95" customHeight="1" x14ac:dyDescent="0.25">
      <c r="B3779" s="784">
        <f t="shared" si="176"/>
        <v>45540</v>
      </c>
      <c r="C3779" s="785">
        <v>7</v>
      </c>
      <c r="D3779" s="786">
        <f>IFERROR((INDEX(METADATA!$T$2:$T$20,MATCH(B3779,METADATA!$S$2:$S$20,0))),0)</f>
        <v>0</v>
      </c>
      <c r="E3779" s="785" t="str">
        <f t="shared" si="174"/>
        <v>LO</v>
      </c>
      <c r="F3779" s="786">
        <f>VLOOKUP(C3779,METADATA!$A$5:$H$29,IF(E3779="HI",2,IF(E3779="LO",6,10))+IF(D3779=1,2,IF(D3779=7,1,(IF(WEEKDAY(B3779)=1,2,IF(WEEKDAY(B3779)=7,1,0))))))</f>
        <v>1</v>
      </c>
      <c r="G3779" s="786">
        <f>VLOOKUP(C3779,METADATA!$J$5:$Q$29,IF(E3779="HI",2,IF(E3779="LO",6,10))+IF(D3779=1,2,IF(D3779=7,1,(IF(WEEKDAY(B3779)=1,2,IF(WEEKDAY(B3779)=7,1,0))))))</f>
        <v>1</v>
      </c>
      <c r="H3779" s="787">
        <v>11903.75</v>
      </c>
      <c r="I3779" s="788">
        <v>4165.7751159667969</v>
      </c>
      <c r="K3779" s="795">
        <v>834.63750000000005</v>
      </c>
      <c r="M3779" s="798">
        <f t="shared" si="175"/>
        <v>12611.619498672966</v>
      </c>
      <c r="N3779" s="303"/>
      <c r="S3779" s="786">
        <v>0</v>
      </c>
      <c r="T3779" s="781">
        <f>VLOOKUP(C3779,METADATA!$J$5:$Q$29,IF(E3779="HI",2,IF(E3779="LO",6,10))+IF(S3779=1,2,IF(D3779=7,1,(IF(WEEKDAY(B3779)=1,2,IF(WEEKDAY(B3779)=7,1,0))))))</f>
        <v>1</v>
      </c>
      <c r="U3779" s="781">
        <f>VLOOKUP(C3779,METADATA!$A$5:$H$29,IF(E3779="HI",2,IF(E3779="LO",6,10))+IF(S3779=1,2,IF(D3779=7,1,(IF(WEEKDAY(B3779)=1,2,IF(WEEKDAY(B3779)=7,1,0))))))</f>
        <v>1</v>
      </c>
    </row>
    <row r="3780" spans="2:21" ht="13.95" customHeight="1" x14ac:dyDescent="0.25">
      <c r="B3780" s="784">
        <f t="shared" si="176"/>
        <v>45540</v>
      </c>
      <c r="C3780" s="785">
        <v>8</v>
      </c>
      <c r="D3780" s="786">
        <f>IFERROR((INDEX(METADATA!$T$2:$T$20,MATCH(B3780,METADATA!$S$2:$S$20,0))),0)</f>
        <v>0</v>
      </c>
      <c r="E3780" s="785" t="str">
        <f t="shared" ref="E3780:E3843" si="177">IF(B3780="","",IF(AND(MONTH(B3780)&gt;=MONTH($AA$9),MONTH(B3780)&lt;=MONTH($AA$11)),"HI","LO"))</f>
        <v>LO</v>
      </c>
      <c r="F3780" s="786">
        <f>VLOOKUP(C3780,METADATA!$A$5:$H$29,IF(E3780="HI",2,IF(E3780="LO",6,10))+IF(D3780=1,2,IF(D3780=7,1,(IF(WEEKDAY(B3780)=1,2,IF(WEEKDAY(B3780)=7,1,0))))))</f>
        <v>1</v>
      </c>
      <c r="G3780" s="786">
        <f>VLOOKUP(C3780,METADATA!$J$5:$Q$29,IF(E3780="HI",2,IF(E3780="LO",6,10))+IF(D3780=1,2,IF(D3780=7,1,(IF(WEEKDAY(B3780)=1,2,IF(WEEKDAY(B3780)=7,1,0))))))</f>
        <v>1</v>
      </c>
      <c r="H3780" s="787">
        <v>13772.25</v>
      </c>
      <c r="I3780" s="788">
        <v>4099.1800537109375</v>
      </c>
      <c r="K3780" s="795">
        <v>847.33749999999998</v>
      </c>
      <c r="M3780" s="798">
        <f t="shared" ref="M3780:M3843" si="178">SQRT(H3780^2+I3780^2)</f>
        <v>14369.347486063576</v>
      </c>
      <c r="N3780" s="303"/>
      <c r="S3780" s="786">
        <v>0</v>
      </c>
      <c r="T3780" s="781">
        <f>VLOOKUP(C3780,METADATA!$J$5:$Q$29,IF(E3780="HI",2,IF(E3780="LO",6,10))+IF(S3780=1,2,IF(D3780=7,1,(IF(WEEKDAY(B3780)=1,2,IF(WEEKDAY(B3780)=7,1,0))))))</f>
        <v>1</v>
      </c>
      <c r="U3780" s="781">
        <f>VLOOKUP(C3780,METADATA!$A$5:$H$29,IF(E3780="HI",2,IF(E3780="LO",6,10))+IF(S3780=1,2,IF(D3780=7,1,(IF(WEEKDAY(B3780)=1,2,IF(WEEKDAY(B3780)=7,1,0))))))</f>
        <v>1</v>
      </c>
    </row>
    <row r="3781" spans="2:21" ht="13.95" customHeight="1" x14ac:dyDescent="0.25">
      <c r="B3781" s="784">
        <f t="shared" si="176"/>
        <v>45540</v>
      </c>
      <c r="C3781" s="785">
        <v>9</v>
      </c>
      <c r="D3781" s="786">
        <f>IFERROR((INDEX(METADATA!$T$2:$T$20,MATCH(B3781,METADATA!$S$2:$S$20,0))),0)</f>
        <v>0</v>
      </c>
      <c r="E3781" s="785" t="str">
        <f t="shared" si="177"/>
        <v>LO</v>
      </c>
      <c r="F3781" s="786">
        <f>VLOOKUP(C3781,METADATA!$A$5:$H$29,IF(E3781="HI",2,IF(E3781="LO",6,10))+IF(D3781=1,2,IF(D3781=7,1,(IF(WEEKDAY(B3781)=1,2,IF(WEEKDAY(B3781)=7,1,0))))))</f>
        <v>2</v>
      </c>
      <c r="G3781" s="786">
        <f>VLOOKUP(C3781,METADATA!$J$5:$Q$29,IF(E3781="HI",2,IF(E3781="LO",6,10))+IF(D3781=1,2,IF(D3781=7,1,(IF(WEEKDAY(B3781)=1,2,IF(WEEKDAY(B3781)=7,1,0))))))</f>
        <v>1</v>
      </c>
      <c r="H3781" s="787">
        <v>14759</v>
      </c>
      <c r="I3781" s="788">
        <v>4241.1051025390625</v>
      </c>
      <c r="K3781" s="795">
        <v>851.61249999999995</v>
      </c>
      <c r="M3781" s="798">
        <f t="shared" si="178"/>
        <v>15356.270819791596</v>
      </c>
      <c r="N3781" s="303"/>
      <c r="S3781" s="786">
        <v>0</v>
      </c>
      <c r="T3781" s="781">
        <f>VLOOKUP(C3781,METADATA!$J$5:$Q$29,IF(E3781="HI",2,IF(E3781="LO",6,10))+IF(S3781=1,2,IF(D3781=7,1,(IF(WEEKDAY(B3781)=1,2,IF(WEEKDAY(B3781)=7,1,0))))))</f>
        <v>1</v>
      </c>
      <c r="U3781" s="781">
        <f>VLOOKUP(C3781,METADATA!$A$5:$H$29,IF(E3781="HI",2,IF(E3781="LO",6,10))+IF(S3781=1,2,IF(D3781=7,1,(IF(WEEKDAY(B3781)=1,2,IF(WEEKDAY(B3781)=7,1,0))))))</f>
        <v>2</v>
      </c>
    </row>
    <row r="3782" spans="2:21" ht="13.95" customHeight="1" x14ac:dyDescent="0.25">
      <c r="B3782" s="784">
        <f t="shared" si="176"/>
        <v>45540</v>
      </c>
      <c r="C3782" s="785">
        <v>10</v>
      </c>
      <c r="D3782" s="786">
        <f>IFERROR((INDEX(METADATA!$T$2:$T$20,MATCH(B3782,METADATA!$S$2:$S$20,0))),0)</f>
        <v>0</v>
      </c>
      <c r="E3782" s="785" t="str">
        <f t="shared" si="177"/>
        <v>LO</v>
      </c>
      <c r="F3782" s="786">
        <f>VLOOKUP(C3782,METADATA!$A$5:$H$29,IF(E3782="HI",2,IF(E3782="LO",6,10))+IF(D3782=1,2,IF(D3782=7,1,(IF(WEEKDAY(B3782)=1,2,IF(WEEKDAY(B3782)=7,1,0))))))</f>
        <v>2</v>
      </c>
      <c r="G3782" s="786">
        <f>VLOOKUP(C3782,METADATA!$J$5:$Q$29,IF(E3782="HI",2,IF(E3782="LO",6,10))+IF(D3782=1,2,IF(D3782=7,1,(IF(WEEKDAY(B3782)=1,2,IF(WEEKDAY(B3782)=7,1,0))))))</f>
        <v>2</v>
      </c>
      <c r="H3782" s="787">
        <v>15158.75</v>
      </c>
      <c r="I3782" s="788">
        <v>4238.8149719238281</v>
      </c>
      <c r="K3782" s="795">
        <v>856.5</v>
      </c>
      <c r="M3782" s="798">
        <f t="shared" si="178"/>
        <v>15740.243134358047</v>
      </c>
      <c r="N3782" s="303"/>
      <c r="S3782" s="786">
        <v>0</v>
      </c>
      <c r="T3782" s="781">
        <f>VLOOKUP(C3782,METADATA!$J$5:$Q$29,IF(E3782="HI",2,IF(E3782="LO",6,10))+IF(S3782=1,2,IF(D3782=7,1,(IF(WEEKDAY(B3782)=1,2,IF(WEEKDAY(B3782)=7,1,0))))))</f>
        <v>2</v>
      </c>
      <c r="U3782" s="781">
        <f>VLOOKUP(C3782,METADATA!$A$5:$H$29,IF(E3782="HI",2,IF(E3782="LO",6,10))+IF(S3782=1,2,IF(D3782=7,1,(IF(WEEKDAY(B3782)=1,2,IF(WEEKDAY(B3782)=7,1,0))))))</f>
        <v>2</v>
      </c>
    </row>
    <row r="3783" spans="2:21" ht="13.95" customHeight="1" x14ac:dyDescent="0.25">
      <c r="B3783" s="784">
        <f t="shared" si="176"/>
        <v>45540</v>
      </c>
      <c r="C3783" s="785">
        <v>11</v>
      </c>
      <c r="D3783" s="786">
        <f>IFERROR((INDEX(METADATA!$T$2:$T$20,MATCH(B3783,METADATA!$S$2:$S$20,0))),0)</f>
        <v>0</v>
      </c>
      <c r="E3783" s="785" t="str">
        <f t="shared" si="177"/>
        <v>LO</v>
      </c>
      <c r="F3783" s="786">
        <f>VLOOKUP(C3783,METADATA!$A$5:$H$29,IF(E3783="HI",2,IF(E3783="LO",6,10))+IF(D3783=1,2,IF(D3783=7,1,(IF(WEEKDAY(B3783)=1,2,IF(WEEKDAY(B3783)=7,1,0))))))</f>
        <v>2</v>
      </c>
      <c r="G3783" s="786">
        <f>VLOOKUP(C3783,METADATA!$J$5:$Q$29,IF(E3783="HI",2,IF(E3783="LO",6,10))+IF(D3783=1,2,IF(D3783=7,1,(IF(WEEKDAY(B3783)=1,2,IF(WEEKDAY(B3783)=7,1,0))))))</f>
        <v>2</v>
      </c>
      <c r="H3783" s="787">
        <v>16025.25</v>
      </c>
      <c r="I3783" s="788">
        <v>4214.4249877929688</v>
      </c>
      <c r="K3783" s="795">
        <v>824.32500000000005</v>
      </c>
      <c r="M3783" s="798">
        <f t="shared" si="178"/>
        <v>16570.154360784749</v>
      </c>
      <c r="N3783" s="303"/>
      <c r="S3783" s="786">
        <v>0</v>
      </c>
      <c r="T3783" s="781">
        <f>VLOOKUP(C3783,METADATA!$J$5:$Q$29,IF(E3783="HI",2,IF(E3783="LO",6,10))+IF(S3783=1,2,IF(D3783=7,1,(IF(WEEKDAY(B3783)=1,2,IF(WEEKDAY(B3783)=7,1,0))))))</f>
        <v>2</v>
      </c>
      <c r="U3783" s="781">
        <f>VLOOKUP(C3783,METADATA!$A$5:$H$29,IF(E3783="HI",2,IF(E3783="LO",6,10))+IF(S3783=1,2,IF(D3783=7,1,(IF(WEEKDAY(B3783)=1,2,IF(WEEKDAY(B3783)=7,1,0))))))</f>
        <v>2</v>
      </c>
    </row>
    <row r="3784" spans="2:21" ht="13.95" customHeight="1" x14ac:dyDescent="0.25">
      <c r="B3784" s="784">
        <f t="shared" si="176"/>
        <v>45540</v>
      </c>
      <c r="C3784" s="785">
        <v>12</v>
      </c>
      <c r="D3784" s="786">
        <f>IFERROR((INDEX(METADATA!$T$2:$T$20,MATCH(B3784,METADATA!$S$2:$S$20,0))),0)</f>
        <v>0</v>
      </c>
      <c r="E3784" s="785" t="str">
        <f t="shared" si="177"/>
        <v>LO</v>
      </c>
      <c r="F3784" s="786">
        <f>VLOOKUP(C3784,METADATA!$A$5:$H$29,IF(E3784="HI",2,IF(E3784="LO",6,10))+IF(D3784=1,2,IF(D3784=7,1,(IF(WEEKDAY(B3784)=1,2,IF(WEEKDAY(B3784)=7,1,0))))))</f>
        <v>2</v>
      </c>
      <c r="G3784" s="786">
        <f>VLOOKUP(C3784,METADATA!$J$5:$Q$29,IF(E3784="HI",2,IF(E3784="LO",6,10))+IF(D3784=1,2,IF(D3784=7,1,(IF(WEEKDAY(B3784)=1,2,IF(WEEKDAY(B3784)=7,1,0))))))</f>
        <v>2</v>
      </c>
      <c r="H3784" s="787">
        <v>16293.75</v>
      </c>
      <c r="I3784" s="788">
        <v>3906.7200317382813</v>
      </c>
      <c r="K3784" s="795">
        <v>882.73749999999995</v>
      </c>
      <c r="M3784" s="798">
        <f t="shared" si="178"/>
        <v>16755.558793095657</v>
      </c>
      <c r="N3784" s="303"/>
      <c r="S3784" s="786">
        <v>0</v>
      </c>
      <c r="T3784" s="781">
        <f>VLOOKUP(C3784,METADATA!$J$5:$Q$29,IF(E3784="HI",2,IF(E3784="LO",6,10))+IF(S3784=1,2,IF(D3784=7,1,(IF(WEEKDAY(B3784)=1,2,IF(WEEKDAY(B3784)=7,1,0))))))</f>
        <v>2</v>
      </c>
      <c r="U3784" s="781">
        <f>VLOOKUP(C3784,METADATA!$A$5:$H$29,IF(E3784="HI",2,IF(E3784="LO",6,10))+IF(S3784=1,2,IF(D3784=7,1,(IF(WEEKDAY(B3784)=1,2,IF(WEEKDAY(B3784)=7,1,0))))))</f>
        <v>2</v>
      </c>
    </row>
    <row r="3785" spans="2:21" ht="13.95" customHeight="1" x14ac:dyDescent="0.25">
      <c r="B3785" s="784">
        <f t="shared" si="176"/>
        <v>45540</v>
      </c>
      <c r="C3785" s="785">
        <v>13</v>
      </c>
      <c r="D3785" s="786">
        <f>IFERROR((INDEX(METADATA!$T$2:$T$20,MATCH(B3785,METADATA!$S$2:$S$20,0))),0)</f>
        <v>0</v>
      </c>
      <c r="E3785" s="785" t="str">
        <f t="shared" si="177"/>
        <v>LO</v>
      </c>
      <c r="F3785" s="786">
        <f>VLOOKUP(C3785,METADATA!$A$5:$H$29,IF(E3785="HI",2,IF(E3785="LO",6,10))+IF(D3785=1,2,IF(D3785=7,1,(IF(WEEKDAY(B3785)=1,2,IF(WEEKDAY(B3785)=7,1,0))))))</f>
        <v>2</v>
      </c>
      <c r="G3785" s="786">
        <f>VLOOKUP(C3785,METADATA!$J$5:$Q$29,IF(E3785="HI",2,IF(E3785="LO",6,10))+IF(D3785=1,2,IF(D3785=7,1,(IF(WEEKDAY(B3785)=1,2,IF(WEEKDAY(B3785)=7,1,0))))))</f>
        <v>2</v>
      </c>
      <c r="H3785" s="787">
        <v>16191</v>
      </c>
      <c r="I3785" s="788">
        <v>3190.7825012207031</v>
      </c>
      <c r="K3785" s="795">
        <v>909.3125</v>
      </c>
      <c r="M3785" s="798">
        <f t="shared" si="178"/>
        <v>16502.411156255206</v>
      </c>
      <c r="N3785" s="303"/>
      <c r="S3785" s="786">
        <v>0</v>
      </c>
      <c r="T3785" s="781">
        <f>VLOOKUP(C3785,METADATA!$J$5:$Q$29,IF(E3785="HI",2,IF(E3785="LO",6,10))+IF(S3785=1,2,IF(D3785=7,1,(IF(WEEKDAY(B3785)=1,2,IF(WEEKDAY(B3785)=7,1,0))))))</f>
        <v>2</v>
      </c>
      <c r="U3785" s="781">
        <f>VLOOKUP(C3785,METADATA!$A$5:$H$29,IF(E3785="HI",2,IF(E3785="LO",6,10))+IF(S3785=1,2,IF(D3785=7,1,(IF(WEEKDAY(B3785)=1,2,IF(WEEKDAY(B3785)=7,1,0))))))</f>
        <v>2</v>
      </c>
    </row>
    <row r="3786" spans="2:21" ht="13.95" customHeight="1" x14ac:dyDescent="0.25">
      <c r="B3786" s="784">
        <f t="shared" si="176"/>
        <v>45540</v>
      </c>
      <c r="C3786" s="785">
        <v>14</v>
      </c>
      <c r="D3786" s="786">
        <f>IFERROR((INDEX(METADATA!$T$2:$T$20,MATCH(B3786,METADATA!$S$2:$S$20,0))),0)</f>
        <v>0</v>
      </c>
      <c r="E3786" s="785" t="str">
        <f t="shared" si="177"/>
        <v>LO</v>
      </c>
      <c r="F3786" s="786">
        <f>VLOOKUP(C3786,METADATA!$A$5:$H$29,IF(E3786="HI",2,IF(E3786="LO",6,10))+IF(D3786=1,2,IF(D3786=7,1,(IF(WEEKDAY(B3786)=1,2,IF(WEEKDAY(B3786)=7,1,0))))))</f>
        <v>2</v>
      </c>
      <c r="G3786" s="786">
        <f>VLOOKUP(C3786,METADATA!$J$5:$Q$29,IF(E3786="HI",2,IF(E3786="LO",6,10))+IF(D3786=1,2,IF(D3786=7,1,(IF(WEEKDAY(B3786)=1,2,IF(WEEKDAY(B3786)=7,1,0))))))</f>
        <v>2</v>
      </c>
      <c r="H3786" s="787">
        <v>16639.5</v>
      </c>
      <c r="I3786" s="788">
        <v>3236.0425109863281</v>
      </c>
      <c r="K3786" s="795">
        <v>905.6</v>
      </c>
      <c r="M3786" s="798">
        <f t="shared" si="178"/>
        <v>16951.251617001937</v>
      </c>
      <c r="N3786" s="303"/>
      <c r="S3786" s="786">
        <v>0</v>
      </c>
      <c r="T3786" s="781">
        <f>VLOOKUP(C3786,METADATA!$J$5:$Q$29,IF(E3786="HI",2,IF(E3786="LO",6,10))+IF(S3786=1,2,IF(D3786=7,1,(IF(WEEKDAY(B3786)=1,2,IF(WEEKDAY(B3786)=7,1,0))))))</f>
        <v>2</v>
      </c>
      <c r="U3786" s="781">
        <f>VLOOKUP(C3786,METADATA!$A$5:$H$29,IF(E3786="HI",2,IF(E3786="LO",6,10))+IF(S3786=1,2,IF(D3786=7,1,(IF(WEEKDAY(B3786)=1,2,IF(WEEKDAY(B3786)=7,1,0))))))</f>
        <v>2</v>
      </c>
    </row>
    <row r="3787" spans="2:21" ht="13.95" customHeight="1" x14ac:dyDescent="0.25">
      <c r="B3787" s="784">
        <f t="shared" si="176"/>
        <v>45540</v>
      </c>
      <c r="C3787" s="785">
        <v>15</v>
      </c>
      <c r="D3787" s="786">
        <f>IFERROR((INDEX(METADATA!$T$2:$T$20,MATCH(B3787,METADATA!$S$2:$S$20,0))),0)</f>
        <v>0</v>
      </c>
      <c r="E3787" s="785" t="str">
        <f t="shared" si="177"/>
        <v>LO</v>
      </c>
      <c r="F3787" s="786">
        <f>VLOOKUP(C3787,METADATA!$A$5:$H$29,IF(E3787="HI",2,IF(E3787="LO",6,10))+IF(D3787=1,2,IF(D3787=7,1,(IF(WEEKDAY(B3787)=1,2,IF(WEEKDAY(B3787)=7,1,0))))))</f>
        <v>2</v>
      </c>
      <c r="G3787" s="786">
        <f>VLOOKUP(C3787,METADATA!$J$5:$Q$29,IF(E3787="HI",2,IF(E3787="LO",6,10))+IF(D3787=1,2,IF(D3787=7,1,(IF(WEEKDAY(B3787)=1,2,IF(WEEKDAY(B3787)=7,1,0))))))</f>
        <v>2</v>
      </c>
      <c r="H3787" s="787">
        <v>16513.25</v>
      </c>
      <c r="I3787" s="788">
        <v>3633.8249816894531</v>
      </c>
      <c r="K3787" s="795">
        <v>913.98749999999995</v>
      </c>
      <c r="M3787" s="798">
        <f t="shared" si="178"/>
        <v>16908.34437666948</v>
      </c>
      <c r="N3787" s="303"/>
      <c r="S3787" s="786">
        <v>0</v>
      </c>
      <c r="T3787" s="781">
        <f>VLOOKUP(C3787,METADATA!$J$5:$Q$29,IF(E3787="HI",2,IF(E3787="LO",6,10))+IF(S3787=1,2,IF(D3787=7,1,(IF(WEEKDAY(B3787)=1,2,IF(WEEKDAY(B3787)=7,1,0))))))</f>
        <v>2</v>
      </c>
      <c r="U3787" s="781">
        <f>VLOOKUP(C3787,METADATA!$A$5:$H$29,IF(E3787="HI",2,IF(E3787="LO",6,10))+IF(S3787=1,2,IF(D3787=7,1,(IF(WEEKDAY(B3787)=1,2,IF(WEEKDAY(B3787)=7,1,0))))))</f>
        <v>2</v>
      </c>
    </row>
    <row r="3788" spans="2:21" ht="13.95" customHeight="1" x14ac:dyDescent="0.25">
      <c r="B3788" s="784">
        <f t="shared" si="176"/>
        <v>45540</v>
      </c>
      <c r="C3788" s="785">
        <v>16</v>
      </c>
      <c r="D3788" s="786">
        <f>IFERROR((INDEX(METADATA!$T$2:$T$20,MATCH(B3788,METADATA!$S$2:$S$20,0))),0)</f>
        <v>0</v>
      </c>
      <c r="E3788" s="785" t="str">
        <f t="shared" si="177"/>
        <v>LO</v>
      </c>
      <c r="F3788" s="786">
        <f>VLOOKUP(C3788,METADATA!$A$5:$H$29,IF(E3788="HI",2,IF(E3788="LO",6,10))+IF(D3788=1,2,IF(D3788=7,1,(IF(WEEKDAY(B3788)=1,2,IF(WEEKDAY(B3788)=7,1,0))))))</f>
        <v>2</v>
      </c>
      <c r="G3788" s="786">
        <f>VLOOKUP(C3788,METADATA!$J$5:$Q$29,IF(E3788="HI",2,IF(E3788="LO",6,10))+IF(D3788=1,2,IF(D3788=7,1,(IF(WEEKDAY(B3788)=1,2,IF(WEEKDAY(B3788)=7,1,0))))))</f>
        <v>2</v>
      </c>
      <c r="H3788" s="787">
        <v>646.5</v>
      </c>
      <c r="I3788" s="788">
        <v>4409.0149536132813</v>
      </c>
      <c r="K3788" s="795">
        <v>902.26250000000005</v>
      </c>
      <c r="M3788" s="798">
        <f t="shared" si="178"/>
        <v>4456.1614772341372</v>
      </c>
      <c r="N3788" s="303"/>
      <c r="S3788" s="786">
        <v>0</v>
      </c>
      <c r="T3788" s="781">
        <f>VLOOKUP(C3788,METADATA!$J$5:$Q$29,IF(E3788="HI",2,IF(E3788="LO",6,10))+IF(S3788=1,2,IF(D3788=7,1,(IF(WEEKDAY(B3788)=1,2,IF(WEEKDAY(B3788)=7,1,0))))))</f>
        <v>2</v>
      </c>
      <c r="U3788" s="781">
        <f>VLOOKUP(C3788,METADATA!$A$5:$H$29,IF(E3788="HI",2,IF(E3788="LO",6,10))+IF(S3788=1,2,IF(D3788=7,1,(IF(WEEKDAY(B3788)=1,2,IF(WEEKDAY(B3788)=7,1,0))))))</f>
        <v>2</v>
      </c>
    </row>
    <row r="3789" spans="2:21" ht="13.95" customHeight="1" x14ac:dyDescent="0.25">
      <c r="B3789" s="784">
        <f t="shared" si="176"/>
        <v>45540</v>
      </c>
      <c r="C3789" s="785">
        <v>17</v>
      </c>
      <c r="D3789" s="786">
        <f>IFERROR((INDEX(METADATA!$T$2:$T$20,MATCH(B3789,METADATA!$S$2:$S$20,0))),0)</f>
        <v>0</v>
      </c>
      <c r="E3789" s="785" t="str">
        <f t="shared" si="177"/>
        <v>LO</v>
      </c>
      <c r="F3789" s="786">
        <f>VLOOKUP(C3789,METADATA!$A$5:$H$29,IF(E3789="HI",2,IF(E3789="LO",6,10))+IF(D3789=1,2,IF(D3789=7,1,(IF(WEEKDAY(B3789)=1,2,IF(WEEKDAY(B3789)=7,1,0))))))</f>
        <v>2</v>
      </c>
      <c r="G3789" s="786">
        <f>VLOOKUP(C3789,METADATA!$J$5:$Q$29,IF(E3789="HI",2,IF(E3789="LO",6,10))+IF(D3789=1,2,IF(D3789=7,1,(IF(WEEKDAY(B3789)=1,2,IF(WEEKDAY(B3789)=7,1,0))))))</f>
        <v>2</v>
      </c>
      <c r="H3789" s="787">
        <v>64</v>
      </c>
      <c r="I3789" s="788">
        <v>4260.6800231933594</v>
      </c>
      <c r="K3789" s="795">
        <v>933.76250000000005</v>
      </c>
      <c r="M3789" s="798">
        <f t="shared" si="178"/>
        <v>4261.1606705261611</v>
      </c>
      <c r="N3789" s="303"/>
      <c r="S3789" s="786">
        <v>0</v>
      </c>
      <c r="T3789" s="781">
        <f>VLOOKUP(C3789,METADATA!$J$5:$Q$29,IF(E3789="HI",2,IF(E3789="LO",6,10))+IF(S3789=1,2,IF(D3789=7,1,(IF(WEEKDAY(B3789)=1,2,IF(WEEKDAY(B3789)=7,1,0))))))</f>
        <v>2</v>
      </c>
      <c r="U3789" s="781">
        <f>VLOOKUP(C3789,METADATA!$A$5:$H$29,IF(E3789="HI",2,IF(E3789="LO",6,10))+IF(S3789=1,2,IF(D3789=7,1,(IF(WEEKDAY(B3789)=1,2,IF(WEEKDAY(B3789)=7,1,0))))))</f>
        <v>2</v>
      </c>
    </row>
    <row r="3790" spans="2:21" ht="13.95" customHeight="1" x14ac:dyDescent="0.25">
      <c r="B3790" s="784">
        <f t="shared" si="176"/>
        <v>45540</v>
      </c>
      <c r="C3790" s="785">
        <v>18</v>
      </c>
      <c r="D3790" s="786">
        <f>IFERROR((INDEX(METADATA!$T$2:$T$20,MATCH(B3790,METADATA!$S$2:$S$20,0))),0)</f>
        <v>0</v>
      </c>
      <c r="E3790" s="785" t="str">
        <f t="shared" si="177"/>
        <v>LO</v>
      </c>
      <c r="F3790" s="786">
        <f>VLOOKUP(C3790,METADATA!$A$5:$H$29,IF(E3790="HI",2,IF(E3790="LO",6,10))+IF(D3790=1,2,IF(D3790=7,1,(IF(WEEKDAY(B3790)=1,2,IF(WEEKDAY(B3790)=7,1,0))))))</f>
        <v>1</v>
      </c>
      <c r="G3790" s="786">
        <f>VLOOKUP(C3790,METADATA!$J$5:$Q$29,IF(E3790="HI",2,IF(E3790="LO",6,10))+IF(D3790=1,2,IF(D3790=7,1,(IF(WEEKDAY(B3790)=1,2,IF(WEEKDAY(B3790)=7,1,0))))))</f>
        <v>1</v>
      </c>
      <c r="H3790" s="787">
        <v>12407.25</v>
      </c>
      <c r="I3790" s="788">
        <v>4140.7749938964844</v>
      </c>
      <c r="K3790" s="795">
        <v>0</v>
      </c>
      <c r="M3790" s="798">
        <f t="shared" si="178"/>
        <v>13079.979744348935</v>
      </c>
      <c r="N3790" s="303"/>
      <c r="S3790" s="786">
        <v>0</v>
      </c>
      <c r="T3790" s="781">
        <f>VLOOKUP(C3790,METADATA!$J$5:$Q$29,IF(E3790="HI",2,IF(E3790="LO",6,10))+IF(S3790=1,2,IF(D3790=7,1,(IF(WEEKDAY(B3790)=1,2,IF(WEEKDAY(B3790)=7,1,0))))))</f>
        <v>1</v>
      </c>
      <c r="U3790" s="781">
        <f>VLOOKUP(C3790,METADATA!$A$5:$H$29,IF(E3790="HI",2,IF(E3790="LO",6,10))+IF(S3790=1,2,IF(D3790=7,1,(IF(WEEKDAY(B3790)=1,2,IF(WEEKDAY(B3790)=7,1,0))))))</f>
        <v>1</v>
      </c>
    </row>
    <row r="3791" spans="2:21" ht="13.95" customHeight="1" x14ac:dyDescent="0.25">
      <c r="B3791" s="784">
        <f t="shared" si="176"/>
        <v>45540</v>
      </c>
      <c r="C3791" s="785">
        <v>19</v>
      </c>
      <c r="D3791" s="786">
        <f>IFERROR((INDEX(METADATA!$T$2:$T$20,MATCH(B3791,METADATA!$S$2:$S$20,0))),0)</f>
        <v>0</v>
      </c>
      <c r="E3791" s="785" t="str">
        <f t="shared" si="177"/>
        <v>LO</v>
      </c>
      <c r="F3791" s="786">
        <f>VLOOKUP(C3791,METADATA!$A$5:$H$29,IF(E3791="HI",2,IF(E3791="LO",6,10))+IF(D3791=1,2,IF(D3791=7,1,(IF(WEEKDAY(B3791)=1,2,IF(WEEKDAY(B3791)=7,1,0))))))</f>
        <v>1</v>
      </c>
      <c r="G3791" s="786">
        <f>VLOOKUP(C3791,METADATA!$J$5:$Q$29,IF(E3791="HI",2,IF(E3791="LO",6,10))+IF(D3791=1,2,IF(D3791=7,1,(IF(WEEKDAY(B3791)=1,2,IF(WEEKDAY(B3791)=7,1,0))))))</f>
        <v>1</v>
      </c>
      <c r="H3791" s="787">
        <v>13256.75</v>
      </c>
      <c r="I3791" s="788">
        <v>3531.1925048828125</v>
      </c>
      <c r="K3791" s="795">
        <v>0</v>
      </c>
      <c r="M3791" s="798">
        <f t="shared" si="178"/>
        <v>13718.991984436778</v>
      </c>
      <c r="N3791" s="303"/>
      <c r="S3791" s="786">
        <v>0</v>
      </c>
      <c r="T3791" s="781">
        <f>VLOOKUP(C3791,METADATA!$J$5:$Q$29,IF(E3791="HI",2,IF(E3791="LO",6,10))+IF(S3791=1,2,IF(D3791=7,1,(IF(WEEKDAY(B3791)=1,2,IF(WEEKDAY(B3791)=7,1,0))))))</f>
        <v>1</v>
      </c>
      <c r="U3791" s="781">
        <f>VLOOKUP(C3791,METADATA!$A$5:$H$29,IF(E3791="HI",2,IF(E3791="LO",6,10))+IF(S3791=1,2,IF(D3791=7,1,(IF(WEEKDAY(B3791)=1,2,IF(WEEKDAY(B3791)=7,1,0))))))</f>
        <v>1</v>
      </c>
    </row>
    <row r="3792" spans="2:21" ht="13.95" customHeight="1" x14ac:dyDescent="0.25">
      <c r="B3792" s="784">
        <f t="shared" si="176"/>
        <v>45540</v>
      </c>
      <c r="C3792" s="785">
        <v>20</v>
      </c>
      <c r="D3792" s="786">
        <f>IFERROR((INDEX(METADATA!$T$2:$T$20,MATCH(B3792,METADATA!$S$2:$S$20,0))),0)</f>
        <v>0</v>
      </c>
      <c r="E3792" s="785" t="str">
        <f t="shared" si="177"/>
        <v>LO</v>
      </c>
      <c r="F3792" s="786">
        <f>VLOOKUP(C3792,METADATA!$A$5:$H$29,IF(E3792="HI",2,IF(E3792="LO",6,10))+IF(D3792=1,2,IF(D3792=7,1,(IF(WEEKDAY(B3792)=1,2,IF(WEEKDAY(B3792)=7,1,0))))))</f>
        <v>1</v>
      </c>
      <c r="G3792" s="786">
        <f>VLOOKUP(C3792,METADATA!$J$5:$Q$29,IF(E3792="HI",2,IF(E3792="LO",6,10))+IF(D3792=1,2,IF(D3792=7,1,(IF(WEEKDAY(B3792)=1,2,IF(WEEKDAY(B3792)=7,1,0))))))</f>
        <v>2</v>
      </c>
      <c r="H3792" s="787">
        <v>13320.75</v>
      </c>
      <c r="I3792" s="788">
        <v>3104.9975280761719</v>
      </c>
      <c r="K3792" s="795">
        <v>0</v>
      </c>
      <c r="M3792" s="798">
        <f t="shared" si="178"/>
        <v>13677.843039451036</v>
      </c>
      <c r="N3792" s="303"/>
      <c r="S3792" s="786">
        <v>0</v>
      </c>
      <c r="T3792" s="781">
        <f>VLOOKUP(C3792,METADATA!$J$5:$Q$29,IF(E3792="HI",2,IF(E3792="LO",6,10))+IF(S3792=1,2,IF(D3792=7,1,(IF(WEEKDAY(B3792)=1,2,IF(WEEKDAY(B3792)=7,1,0))))))</f>
        <v>2</v>
      </c>
      <c r="U3792" s="781">
        <f>VLOOKUP(C3792,METADATA!$A$5:$H$29,IF(E3792="HI",2,IF(E3792="LO",6,10))+IF(S3792=1,2,IF(D3792=7,1,(IF(WEEKDAY(B3792)=1,2,IF(WEEKDAY(B3792)=7,1,0))))))</f>
        <v>1</v>
      </c>
    </row>
    <row r="3793" spans="2:21" ht="13.95" customHeight="1" x14ac:dyDescent="0.25">
      <c r="B3793" s="784">
        <f t="shared" si="176"/>
        <v>45540</v>
      </c>
      <c r="C3793" s="785">
        <v>21</v>
      </c>
      <c r="D3793" s="786">
        <f>IFERROR((INDEX(METADATA!$T$2:$T$20,MATCH(B3793,METADATA!$S$2:$S$20,0))),0)</f>
        <v>0</v>
      </c>
      <c r="E3793" s="785" t="str">
        <f t="shared" si="177"/>
        <v>LO</v>
      </c>
      <c r="F3793" s="786">
        <f>VLOOKUP(C3793,METADATA!$A$5:$H$29,IF(E3793="HI",2,IF(E3793="LO",6,10))+IF(D3793=1,2,IF(D3793=7,1,(IF(WEEKDAY(B3793)=1,2,IF(WEEKDAY(B3793)=7,1,0))))))</f>
        <v>2</v>
      </c>
      <c r="G3793" s="786">
        <f>VLOOKUP(C3793,METADATA!$J$5:$Q$29,IF(E3793="HI",2,IF(E3793="LO",6,10))+IF(D3793=1,2,IF(D3793=7,1,(IF(WEEKDAY(B3793)=1,2,IF(WEEKDAY(B3793)=7,1,0))))))</f>
        <v>2</v>
      </c>
      <c r="H3793" s="787">
        <v>12110</v>
      </c>
      <c r="I3793" s="788">
        <v>3231.4800109863281</v>
      </c>
      <c r="K3793" s="795">
        <v>0</v>
      </c>
      <c r="M3793" s="798">
        <f t="shared" si="178"/>
        <v>12533.736995062733</v>
      </c>
      <c r="N3793" s="303"/>
      <c r="S3793" s="786">
        <v>0</v>
      </c>
      <c r="T3793" s="781">
        <f>VLOOKUP(C3793,METADATA!$J$5:$Q$29,IF(E3793="HI",2,IF(E3793="LO",6,10))+IF(S3793=1,2,IF(D3793=7,1,(IF(WEEKDAY(B3793)=1,2,IF(WEEKDAY(B3793)=7,1,0))))))</f>
        <v>2</v>
      </c>
      <c r="U3793" s="781">
        <f>VLOOKUP(C3793,METADATA!$A$5:$H$29,IF(E3793="HI",2,IF(E3793="LO",6,10))+IF(S3793=1,2,IF(D3793=7,1,(IF(WEEKDAY(B3793)=1,2,IF(WEEKDAY(B3793)=7,1,0))))))</f>
        <v>2</v>
      </c>
    </row>
    <row r="3794" spans="2:21" ht="13.95" customHeight="1" x14ac:dyDescent="0.25">
      <c r="B3794" s="784">
        <f t="shared" si="176"/>
        <v>45540</v>
      </c>
      <c r="C3794" s="785">
        <v>22</v>
      </c>
      <c r="D3794" s="786">
        <f>IFERROR((INDEX(METADATA!$T$2:$T$20,MATCH(B3794,METADATA!$S$2:$S$20,0))),0)</f>
        <v>0</v>
      </c>
      <c r="E3794" s="785" t="str">
        <f t="shared" si="177"/>
        <v>LO</v>
      </c>
      <c r="F3794" s="786">
        <f>VLOOKUP(C3794,METADATA!$A$5:$H$29,IF(E3794="HI",2,IF(E3794="LO",6,10))+IF(D3794=1,2,IF(D3794=7,1,(IF(WEEKDAY(B3794)=1,2,IF(WEEKDAY(B3794)=7,1,0))))))</f>
        <v>3</v>
      </c>
      <c r="G3794" s="786">
        <f>VLOOKUP(C3794,METADATA!$J$5:$Q$29,IF(E3794="HI",2,IF(E3794="LO",6,10))+IF(D3794=1,2,IF(D3794=7,1,(IF(WEEKDAY(B3794)=1,2,IF(WEEKDAY(B3794)=7,1,0))))))</f>
        <v>3</v>
      </c>
      <c r="H3794" s="787">
        <v>11185.5</v>
      </c>
      <c r="I3794" s="788">
        <v>3519.4800720214844</v>
      </c>
      <c r="K3794" s="795">
        <v>0</v>
      </c>
      <c r="M3794" s="798">
        <f t="shared" si="178"/>
        <v>11726.131085202669</v>
      </c>
      <c r="N3794" s="303"/>
      <c r="S3794" s="786">
        <v>0</v>
      </c>
      <c r="T3794" s="781">
        <f>VLOOKUP(C3794,METADATA!$J$5:$Q$29,IF(E3794="HI",2,IF(E3794="LO",6,10))+IF(S3794=1,2,IF(D3794=7,1,(IF(WEEKDAY(B3794)=1,2,IF(WEEKDAY(B3794)=7,1,0))))))</f>
        <v>3</v>
      </c>
      <c r="U3794" s="781">
        <f>VLOOKUP(C3794,METADATA!$A$5:$H$29,IF(E3794="HI",2,IF(E3794="LO",6,10))+IF(S3794=1,2,IF(D3794=7,1,(IF(WEEKDAY(B3794)=1,2,IF(WEEKDAY(B3794)=7,1,0))))))</f>
        <v>3</v>
      </c>
    </row>
    <row r="3795" spans="2:21" ht="13.95" customHeight="1" x14ac:dyDescent="0.25">
      <c r="B3795" s="784">
        <f t="shared" si="176"/>
        <v>45540</v>
      </c>
      <c r="C3795" s="785">
        <v>23</v>
      </c>
      <c r="D3795" s="786">
        <f>IFERROR((INDEX(METADATA!$T$2:$T$20,MATCH(B3795,METADATA!$S$2:$S$20,0))),0)</f>
        <v>0</v>
      </c>
      <c r="E3795" s="785" t="str">
        <f t="shared" si="177"/>
        <v>LO</v>
      </c>
      <c r="F3795" s="786">
        <f>VLOOKUP(C3795,METADATA!$A$5:$H$29,IF(E3795="HI",2,IF(E3795="LO",6,10))+IF(D3795=1,2,IF(D3795=7,1,(IF(WEEKDAY(B3795)=1,2,IF(WEEKDAY(B3795)=7,1,0))))))</f>
        <v>3</v>
      </c>
      <c r="G3795" s="786">
        <f>VLOOKUP(C3795,METADATA!$J$5:$Q$29,IF(E3795="HI",2,IF(E3795="LO",6,10))+IF(D3795=1,2,IF(D3795=7,1,(IF(WEEKDAY(B3795)=1,2,IF(WEEKDAY(B3795)=7,1,0))))))</f>
        <v>3</v>
      </c>
      <c r="H3795" s="787">
        <v>10524.25</v>
      </c>
      <c r="I3795" s="788">
        <v>4320.280029296875</v>
      </c>
      <c r="K3795" s="795">
        <v>0</v>
      </c>
      <c r="M3795" s="798">
        <f t="shared" si="178"/>
        <v>11376.495839846355</v>
      </c>
      <c r="N3795" s="303"/>
      <c r="S3795" s="786">
        <v>0</v>
      </c>
      <c r="T3795" s="781">
        <f>VLOOKUP(C3795,METADATA!$J$5:$Q$29,IF(E3795="HI",2,IF(E3795="LO",6,10))+IF(S3795=1,2,IF(D3795=7,1,(IF(WEEKDAY(B3795)=1,2,IF(WEEKDAY(B3795)=7,1,0))))))</f>
        <v>3</v>
      </c>
      <c r="U3795" s="781">
        <f>VLOOKUP(C3795,METADATA!$A$5:$H$29,IF(E3795="HI",2,IF(E3795="LO",6,10))+IF(S3795=1,2,IF(D3795=7,1,(IF(WEEKDAY(B3795)=1,2,IF(WEEKDAY(B3795)=7,1,0))))))</f>
        <v>3</v>
      </c>
    </row>
    <row r="3796" spans="2:21" ht="13.95" customHeight="1" x14ac:dyDescent="0.25">
      <c r="B3796" s="784">
        <f t="shared" si="176"/>
        <v>45541</v>
      </c>
      <c r="C3796" s="785">
        <v>0</v>
      </c>
      <c r="D3796" s="786">
        <f>IFERROR((INDEX(METADATA!$T$2:$T$20,MATCH(B3796,METADATA!$S$2:$S$20,0))),0)</f>
        <v>0</v>
      </c>
      <c r="E3796" s="785" t="str">
        <f t="shared" si="177"/>
        <v>LO</v>
      </c>
      <c r="F3796" s="786">
        <f>VLOOKUP(C3796,METADATA!$A$5:$H$29,IF(E3796="HI",2,IF(E3796="LO",6,10))+IF(D3796=1,2,IF(D3796=7,1,(IF(WEEKDAY(B3796)=1,2,IF(WEEKDAY(B3796)=7,1,0))))))</f>
        <v>3</v>
      </c>
      <c r="G3796" s="786">
        <f>VLOOKUP(C3796,METADATA!$J$5:$Q$29,IF(E3796="HI",2,IF(E3796="LO",6,10))+IF(D3796=1,2,IF(D3796=7,1,(IF(WEEKDAY(B3796)=1,2,IF(WEEKDAY(B3796)=7,1,0))))))</f>
        <v>3</v>
      </c>
      <c r="H3796" s="787">
        <v>9630</v>
      </c>
      <c r="I3796" s="788">
        <v>4278.8699645996094</v>
      </c>
      <c r="K3796" s="795">
        <v>0</v>
      </c>
      <c r="M3796" s="798">
        <f t="shared" si="178"/>
        <v>10537.818947673786</v>
      </c>
      <c r="N3796" s="303"/>
      <c r="S3796" s="786">
        <v>0</v>
      </c>
      <c r="T3796" s="781">
        <f>VLOOKUP(C3796,METADATA!$J$5:$Q$29,IF(E3796="HI",2,IF(E3796="LO",6,10))+IF(S3796=1,2,IF(D3796=7,1,(IF(WEEKDAY(B3796)=1,2,IF(WEEKDAY(B3796)=7,1,0))))))</f>
        <v>3</v>
      </c>
      <c r="U3796" s="781">
        <f>VLOOKUP(C3796,METADATA!$A$5:$H$29,IF(E3796="HI",2,IF(E3796="LO",6,10))+IF(S3796=1,2,IF(D3796=7,1,(IF(WEEKDAY(B3796)=1,2,IF(WEEKDAY(B3796)=7,1,0))))))</f>
        <v>3</v>
      </c>
    </row>
    <row r="3797" spans="2:21" ht="13.95" customHeight="1" x14ac:dyDescent="0.25">
      <c r="B3797" s="784">
        <f t="shared" si="176"/>
        <v>45541</v>
      </c>
      <c r="C3797" s="785">
        <v>1</v>
      </c>
      <c r="D3797" s="786">
        <f>IFERROR((INDEX(METADATA!$T$2:$T$20,MATCH(B3797,METADATA!$S$2:$S$20,0))),0)</f>
        <v>0</v>
      </c>
      <c r="E3797" s="785" t="str">
        <f t="shared" si="177"/>
        <v>LO</v>
      </c>
      <c r="F3797" s="786">
        <f>VLOOKUP(C3797,METADATA!$A$5:$H$29,IF(E3797="HI",2,IF(E3797="LO",6,10))+IF(D3797=1,2,IF(D3797=7,1,(IF(WEEKDAY(B3797)=1,2,IF(WEEKDAY(B3797)=7,1,0))))))</f>
        <v>3</v>
      </c>
      <c r="G3797" s="786">
        <f>VLOOKUP(C3797,METADATA!$J$5:$Q$29,IF(E3797="HI",2,IF(E3797="LO",6,10))+IF(D3797=1,2,IF(D3797=7,1,(IF(WEEKDAY(B3797)=1,2,IF(WEEKDAY(B3797)=7,1,0))))))</f>
        <v>3</v>
      </c>
      <c r="H3797" s="787">
        <v>8764.5</v>
      </c>
      <c r="I3797" s="788">
        <v>4445.5699157714844</v>
      </c>
      <c r="K3797" s="795">
        <v>0</v>
      </c>
      <c r="M3797" s="798">
        <f t="shared" si="178"/>
        <v>9827.4896146479077</v>
      </c>
      <c r="N3797" s="303"/>
      <c r="S3797" s="786">
        <v>0</v>
      </c>
      <c r="T3797" s="781">
        <f>VLOOKUP(C3797,METADATA!$J$5:$Q$29,IF(E3797="HI",2,IF(E3797="LO",6,10))+IF(S3797=1,2,IF(D3797=7,1,(IF(WEEKDAY(B3797)=1,2,IF(WEEKDAY(B3797)=7,1,0))))))</f>
        <v>3</v>
      </c>
      <c r="U3797" s="781">
        <f>VLOOKUP(C3797,METADATA!$A$5:$H$29,IF(E3797="HI",2,IF(E3797="LO",6,10))+IF(S3797=1,2,IF(D3797=7,1,(IF(WEEKDAY(B3797)=1,2,IF(WEEKDAY(B3797)=7,1,0))))))</f>
        <v>3</v>
      </c>
    </row>
    <row r="3798" spans="2:21" ht="13.95" customHeight="1" x14ac:dyDescent="0.25">
      <c r="B3798" s="784">
        <f t="shared" si="176"/>
        <v>45541</v>
      </c>
      <c r="C3798" s="785">
        <v>2</v>
      </c>
      <c r="D3798" s="786">
        <f>IFERROR((INDEX(METADATA!$T$2:$T$20,MATCH(B3798,METADATA!$S$2:$S$20,0))),0)</f>
        <v>0</v>
      </c>
      <c r="E3798" s="785" t="str">
        <f t="shared" si="177"/>
        <v>LO</v>
      </c>
      <c r="F3798" s="786">
        <f>VLOOKUP(C3798,METADATA!$A$5:$H$29,IF(E3798="HI",2,IF(E3798="LO",6,10))+IF(D3798=1,2,IF(D3798=7,1,(IF(WEEKDAY(B3798)=1,2,IF(WEEKDAY(B3798)=7,1,0))))))</f>
        <v>3</v>
      </c>
      <c r="G3798" s="786">
        <f>VLOOKUP(C3798,METADATA!$J$5:$Q$29,IF(E3798="HI",2,IF(E3798="LO",6,10))+IF(D3798=1,2,IF(D3798=7,1,(IF(WEEKDAY(B3798)=1,2,IF(WEEKDAY(B3798)=7,1,0))))))</f>
        <v>3</v>
      </c>
      <c r="H3798" s="787">
        <v>9045.25</v>
      </c>
      <c r="I3798" s="788">
        <v>4305.5299987792969</v>
      </c>
      <c r="K3798" s="795">
        <v>0</v>
      </c>
      <c r="M3798" s="798">
        <f t="shared" si="178"/>
        <v>10017.691157791223</v>
      </c>
      <c r="N3798" s="303"/>
      <c r="S3798" s="786">
        <v>0</v>
      </c>
      <c r="T3798" s="781">
        <f>VLOOKUP(C3798,METADATA!$J$5:$Q$29,IF(E3798="HI",2,IF(E3798="LO",6,10))+IF(S3798=1,2,IF(D3798=7,1,(IF(WEEKDAY(B3798)=1,2,IF(WEEKDAY(B3798)=7,1,0))))))</f>
        <v>3</v>
      </c>
      <c r="U3798" s="781">
        <f>VLOOKUP(C3798,METADATA!$A$5:$H$29,IF(E3798="HI",2,IF(E3798="LO",6,10))+IF(S3798=1,2,IF(D3798=7,1,(IF(WEEKDAY(B3798)=1,2,IF(WEEKDAY(B3798)=7,1,0))))))</f>
        <v>3</v>
      </c>
    </row>
    <row r="3799" spans="2:21" ht="13.95" customHeight="1" x14ac:dyDescent="0.25">
      <c r="B3799" s="784">
        <f t="shared" si="176"/>
        <v>45541</v>
      </c>
      <c r="C3799" s="785">
        <v>3</v>
      </c>
      <c r="D3799" s="786">
        <f>IFERROR((INDEX(METADATA!$T$2:$T$20,MATCH(B3799,METADATA!$S$2:$S$20,0))),0)</f>
        <v>0</v>
      </c>
      <c r="E3799" s="785" t="str">
        <f t="shared" si="177"/>
        <v>LO</v>
      </c>
      <c r="F3799" s="786">
        <f>VLOOKUP(C3799,METADATA!$A$5:$H$29,IF(E3799="HI",2,IF(E3799="LO",6,10))+IF(D3799=1,2,IF(D3799=7,1,(IF(WEEKDAY(B3799)=1,2,IF(WEEKDAY(B3799)=7,1,0))))))</f>
        <v>3</v>
      </c>
      <c r="G3799" s="786">
        <f>VLOOKUP(C3799,METADATA!$J$5:$Q$29,IF(E3799="HI",2,IF(E3799="LO",6,10))+IF(D3799=1,2,IF(D3799=7,1,(IF(WEEKDAY(B3799)=1,2,IF(WEEKDAY(B3799)=7,1,0))))))</f>
        <v>3</v>
      </c>
      <c r="H3799" s="787">
        <v>8878.25</v>
      </c>
      <c r="I3799" s="788">
        <v>3553.4850158691406</v>
      </c>
      <c r="K3799" s="795">
        <v>0</v>
      </c>
      <c r="M3799" s="798">
        <f t="shared" si="178"/>
        <v>9562.9795995027889</v>
      </c>
      <c r="N3799" s="303"/>
      <c r="S3799" s="786">
        <v>0</v>
      </c>
      <c r="T3799" s="781">
        <f>VLOOKUP(C3799,METADATA!$J$5:$Q$29,IF(E3799="HI",2,IF(E3799="LO",6,10))+IF(S3799=1,2,IF(D3799=7,1,(IF(WEEKDAY(B3799)=1,2,IF(WEEKDAY(B3799)=7,1,0))))))</f>
        <v>3</v>
      </c>
      <c r="U3799" s="781">
        <f>VLOOKUP(C3799,METADATA!$A$5:$H$29,IF(E3799="HI",2,IF(E3799="LO",6,10))+IF(S3799=1,2,IF(D3799=7,1,(IF(WEEKDAY(B3799)=1,2,IF(WEEKDAY(B3799)=7,1,0))))))</f>
        <v>3</v>
      </c>
    </row>
    <row r="3800" spans="2:21" ht="13.95" customHeight="1" x14ac:dyDescent="0.25">
      <c r="B3800" s="784">
        <f t="shared" si="176"/>
        <v>45541</v>
      </c>
      <c r="C3800" s="785">
        <v>4</v>
      </c>
      <c r="D3800" s="786">
        <f>IFERROR((INDEX(METADATA!$T$2:$T$20,MATCH(B3800,METADATA!$S$2:$S$20,0))),0)</f>
        <v>0</v>
      </c>
      <c r="E3800" s="785" t="str">
        <f t="shared" si="177"/>
        <v>LO</v>
      </c>
      <c r="F3800" s="786">
        <f>VLOOKUP(C3800,METADATA!$A$5:$H$29,IF(E3800="HI",2,IF(E3800="LO",6,10))+IF(D3800=1,2,IF(D3800=7,1,(IF(WEEKDAY(B3800)=1,2,IF(WEEKDAY(B3800)=7,1,0))))))</f>
        <v>3</v>
      </c>
      <c r="G3800" s="786">
        <f>VLOOKUP(C3800,METADATA!$J$5:$Q$29,IF(E3800="HI",2,IF(E3800="LO",6,10))+IF(D3800=1,2,IF(D3800=7,1,(IF(WEEKDAY(B3800)=1,2,IF(WEEKDAY(B3800)=7,1,0))))))</f>
        <v>3</v>
      </c>
      <c r="H3800" s="787">
        <v>8219.5</v>
      </c>
      <c r="I3800" s="788">
        <v>3169.8974304199219</v>
      </c>
      <c r="K3800" s="795">
        <v>0</v>
      </c>
      <c r="M3800" s="798">
        <f t="shared" si="178"/>
        <v>8809.56468671312</v>
      </c>
      <c r="N3800" s="303"/>
      <c r="S3800" s="786">
        <v>0</v>
      </c>
      <c r="T3800" s="781">
        <f>VLOOKUP(C3800,METADATA!$J$5:$Q$29,IF(E3800="HI",2,IF(E3800="LO",6,10))+IF(S3800=1,2,IF(D3800=7,1,(IF(WEEKDAY(B3800)=1,2,IF(WEEKDAY(B3800)=7,1,0))))))</f>
        <v>3</v>
      </c>
      <c r="U3800" s="781">
        <f>VLOOKUP(C3800,METADATA!$A$5:$H$29,IF(E3800="HI",2,IF(E3800="LO",6,10))+IF(S3800=1,2,IF(D3800=7,1,(IF(WEEKDAY(B3800)=1,2,IF(WEEKDAY(B3800)=7,1,0))))))</f>
        <v>3</v>
      </c>
    </row>
    <row r="3801" spans="2:21" ht="13.95" customHeight="1" x14ac:dyDescent="0.25">
      <c r="B3801" s="784">
        <f t="shared" si="176"/>
        <v>45541</v>
      </c>
      <c r="C3801" s="785">
        <v>5</v>
      </c>
      <c r="D3801" s="786">
        <f>IFERROR((INDEX(METADATA!$T$2:$T$20,MATCH(B3801,METADATA!$S$2:$S$20,0))),0)</f>
        <v>0</v>
      </c>
      <c r="E3801" s="785" t="str">
        <f t="shared" si="177"/>
        <v>LO</v>
      </c>
      <c r="F3801" s="786">
        <f>VLOOKUP(C3801,METADATA!$A$5:$H$29,IF(E3801="HI",2,IF(E3801="LO",6,10))+IF(D3801=1,2,IF(D3801=7,1,(IF(WEEKDAY(B3801)=1,2,IF(WEEKDAY(B3801)=7,1,0))))))</f>
        <v>3</v>
      </c>
      <c r="G3801" s="786">
        <f>VLOOKUP(C3801,METADATA!$J$5:$Q$29,IF(E3801="HI",2,IF(E3801="LO",6,10))+IF(D3801=1,2,IF(D3801=7,1,(IF(WEEKDAY(B3801)=1,2,IF(WEEKDAY(B3801)=7,1,0))))))</f>
        <v>3</v>
      </c>
      <c r="H3801" s="787">
        <v>7711.5</v>
      </c>
      <c r="I3801" s="788">
        <v>3061.7475280761719</v>
      </c>
      <c r="K3801" s="795">
        <v>870.51250000000005</v>
      </c>
      <c r="M3801" s="798">
        <f t="shared" si="178"/>
        <v>8297.0796172918908</v>
      </c>
      <c r="N3801" s="303"/>
      <c r="S3801" s="786">
        <v>0</v>
      </c>
      <c r="T3801" s="781">
        <f>VLOOKUP(C3801,METADATA!$J$5:$Q$29,IF(E3801="HI",2,IF(E3801="LO",6,10))+IF(S3801=1,2,IF(D3801=7,1,(IF(WEEKDAY(B3801)=1,2,IF(WEEKDAY(B3801)=7,1,0))))))</f>
        <v>3</v>
      </c>
      <c r="U3801" s="781">
        <f>VLOOKUP(C3801,METADATA!$A$5:$H$29,IF(E3801="HI",2,IF(E3801="LO",6,10))+IF(S3801=1,2,IF(D3801=7,1,(IF(WEEKDAY(B3801)=1,2,IF(WEEKDAY(B3801)=7,1,0))))))</f>
        <v>3</v>
      </c>
    </row>
    <row r="3802" spans="2:21" ht="13.95" customHeight="1" x14ac:dyDescent="0.25">
      <c r="B3802" s="784">
        <f t="shared" si="176"/>
        <v>45541</v>
      </c>
      <c r="C3802" s="785">
        <v>6</v>
      </c>
      <c r="D3802" s="786">
        <f>IFERROR((INDEX(METADATA!$T$2:$T$20,MATCH(B3802,METADATA!$S$2:$S$20,0))),0)</f>
        <v>0</v>
      </c>
      <c r="E3802" s="785" t="str">
        <f t="shared" si="177"/>
        <v>LO</v>
      </c>
      <c r="F3802" s="786">
        <f>VLOOKUP(C3802,METADATA!$A$5:$H$29,IF(E3802="HI",2,IF(E3802="LO",6,10))+IF(D3802=1,2,IF(D3802=7,1,(IF(WEEKDAY(B3802)=1,2,IF(WEEKDAY(B3802)=7,1,0))))))</f>
        <v>2</v>
      </c>
      <c r="G3802" s="786">
        <f>VLOOKUP(C3802,METADATA!$J$5:$Q$29,IF(E3802="HI",2,IF(E3802="LO",6,10))+IF(D3802=1,2,IF(D3802=7,1,(IF(WEEKDAY(B3802)=1,2,IF(WEEKDAY(B3802)=7,1,0))))))</f>
        <v>2</v>
      </c>
      <c r="H3802" s="787">
        <v>10781</v>
      </c>
      <c r="I3802" s="788">
        <v>2955.5799865722656</v>
      </c>
      <c r="K3802" s="795">
        <v>865.8125</v>
      </c>
      <c r="M3802" s="798">
        <f t="shared" si="178"/>
        <v>11178.793050102793</v>
      </c>
      <c r="N3802" s="303"/>
      <c r="S3802" s="786">
        <v>0</v>
      </c>
      <c r="T3802" s="781">
        <f>VLOOKUP(C3802,METADATA!$J$5:$Q$29,IF(E3802="HI",2,IF(E3802="LO",6,10))+IF(S3802=1,2,IF(D3802=7,1,(IF(WEEKDAY(B3802)=1,2,IF(WEEKDAY(B3802)=7,1,0))))))</f>
        <v>2</v>
      </c>
      <c r="U3802" s="781">
        <f>VLOOKUP(C3802,METADATA!$A$5:$H$29,IF(E3802="HI",2,IF(E3802="LO",6,10))+IF(S3802=1,2,IF(D3802=7,1,(IF(WEEKDAY(B3802)=1,2,IF(WEEKDAY(B3802)=7,1,0))))))</f>
        <v>2</v>
      </c>
    </row>
    <row r="3803" spans="2:21" ht="13.95" customHeight="1" x14ac:dyDescent="0.25">
      <c r="B3803" s="784">
        <f t="shared" si="176"/>
        <v>45541</v>
      </c>
      <c r="C3803" s="785">
        <v>7</v>
      </c>
      <c r="D3803" s="786">
        <f>IFERROR((INDEX(METADATA!$T$2:$T$20,MATCH(B3803,METADATA!$S$2:$S$20,0))),0)</f>
        <v>0</v>
      </c>
      <c r="E3803" s="785" t="str">
        <f t="shared" si="177"/>
        <v>LO</v>
      </c>
      <c r="F3803" s="786">
        <f>VLOOKUP(C3803,METADATA!$A$5:$H$29,IF(E3803="HI",2,IF(E3803="LO",6,10))+IF(D3803=1,2,IF(D3803=7,1,(IF(WEEKDAY(B3803)=1,2,IF(WEEKDAY(B3803)=7,1,0))))))</f>
        <v>1</v>
      </c>
      <c r="G3803" s="786">
        <f>VLOOKUP(C3803,METADATA!$J$5:$Q$29,IF(E3803="HI",2,IF(E3803="LO",6,10))+IF(D3803=1,2,IF(D3803=7,1,(IF(WEEKDAY(B3803)=1,2,IF(WEEKDAY(B3803)=7,1,0))))))</f>
        <v>1</v>
      </c>
      <c r="H3803" s="787">
        <v>12729.5</v>
      </c>
      <c r="I3803" s="788">
        <v>3368.7999267578125</v>
      </c>
      <c r="K3803" s="795">
        <v>834.63750000000005</v>
      </c>
      <c r="M3803" s="798">
        <f t="shared" si="178"/>
        <v>13167.725057750995</v>
      </c>
      <c r="N3803" s="303"/>
      <c r="S3803" s="786">
        <v>0</v>
      </c>
      <c r="T3803" s="781">
        <f>VLOOKUP(C3803,METADATA!$J$5:$Q$29,IF(E3803="HI",2,IF(E3803="LO",6,10))+IF(S3803=1,2,IF(D3803=7,1,(IF(WEEKDAY(B3803)=1,2,IF(WEEKDAY(B3803)=7,1,0))))))</f>
        <v>1</v>
      </c>
      <c r="U3803" s="781">
        <f>VLOOKUP(C3803,METADATA!$A$5:$H$29,IF(E3803="HI",2,IF(E3803="LO",6,10))+IF(S3803=1,2,IF(D3803=7,1,(IF(WEEKDAY(B3803)=1,2,IF(WEEKDAY(B3803)=7,1,0))))))</f>
        <v>1</v>
      </c>
    </row>
    <row r="3804" spans="2:21" ht="13.95" customHeight="1" x14ac:dyDescent="0.25">
      <c r="B3804" s="784">
        <f t="shared" ref="B3804:B3867" si="179">B3780+1</f>
        <v>45541</v>
      </c>
      <c r="C3804" s="785">
        <v>8</v>
      </c>
      <c r="D3804" s="786">
        <f>IFERROR((INDEX(METADATA!$T$2:$T$20,MATCH(B3804,METADATA!$S$2:$S$20,0))),0)</f>
        <v>0</v>
      </c>
      <c r="E3804" s="785" t="str">
        <f t="shared" si="177"/>
        <v>LO</v>
      </c>
      <c r="F3804" s="786">
        <f>VLOOKUP(C3804,METADATA!$A$5:$H$29,IF(E3804="HI",2,IF(E3804="LO",6,10))+IF(D3804=1,2,IF(D3804=7,1,(IF(WEEKDAY(B3804)=1,2,IF(WEEKDAY(B3804)=7,1,0))))))</f>
        <v>1</v>
      </c>
      <c r="G3804" s="786">
        <f>VLOOKUP(C3804,METADATA!$J$5:$Q$29,IF(E3804="HI",2,IF(E3804="LO",6,10))+IF(D3804=1,2,IF(D3804=7,1,(IF(WEEKDAY(B3804)=1,2,IF(WEEKDAY(B3804)=7,1,0))))))</f>
        <v>1</v>
      </c>
      <c r="H3804" s="787">
        <v>14033.5</v>
      </c>
      <c r="I3804" s="788">
        <v>4132.7849731445313</v>
      </c>
      <c r="K3804" s="795">
        <v>847.33749999999998</v>
      </c>
      <c r="M3804" s="798">
        <f t="shared" si="178"/>
        <v>14629.389388633048</v>
      </c>
      <c r="N3804" s="303"/>
      <c r="S3804" s="786">
        <v>0</v>
      </c>
      <c r="T3804" s="781">
        <f>VLOOKUP(C3804,METADATA!$J$5:$Q$29,IF(E3804="HI",2,IF(E3804="LO",6,10))+IF(S3804=1,2,IF(D3804=7,1,(IF(WEEKDAY(B3804)=1,2,IF(WEEKDAY(B3804)=7,1,0))))))</f>
        <v>1</v>
      </c>
      <c r="U3804" s="781">
        <f>VLOOKUP(C3804,METADATA!$A$5:$H$29,IF(E3804="HI",2,IF(E3804="LO",6,10))+IF(S3804=1,2,IF(D3804=7,1,(IF(WEEKDAY(B3804)=1,2,IF(WEEKDAY(B3804)=7,1,0))))))</f>
        <v>1</v>
      </c>
    </row>
    <row r="3805" spans="2:21" ht="13.95" customHeight="1" x14ac:dyDescent="0.25">
      <c r="B3805" s="784">
        <f t="shared" si="179"/>
        <v>45541</v>
      </c>
      <c r="C3805" s="785">
        <v>9</v>
      </c>
      <c r="D3805" s="786">
        <f>IFERROR((INDEX(METADATA!$T$2:$T$20,MATCH(B3805,METADATA!$S$2:$S$20,0))),0)</f>
        <v>0</v>
      </c>
      <c r="E3805" s="785" t="str">
        <f t="shared" si="177"/>
        <v>LO</v>
      </c>
      <c r="F3805" s="786">
        <f>VLOOKUP(C3805,METADATA!$A$5:$H$29,IF(E3805="HI",2,IF(E3805="LO",6,10))+IF(D3805=1,2,IF(D3805=7,1,(IF(WEEKDAY(B3805)=1,2,IF(WEEKDAY(B3805)=7,1,0))))))</f>
        <v>2</v>
      </c>
      <c r="G3805" s="786">
        <f>VLOOKUP(C3805,METADATA!$J$5:$Q$29,IF(E3805="HI",2,IF(E3805="LO",6,10))+IF(D3805=1,2,IF(D3805=7,1,(IF(WEEKDAY(B3805)=1,2,IF(WEEKDAY(B3805)=7,1,0))))))</f>
        <v>1</v>
      </c>
      <c r="H3805" s="787">
        <v>1302.75</v>
      </c>
      <c r="I3805" s="788">
        <v>4209.6300354003906</v>
      </c>
      <c r="K3805" s="795">
        <v>851.61249999999995</v>
      </c>
      <c r="M3805" s="798">
        <f t="shared" si="178"/>
        <v>4406.6021601053453</v>
      </c>
      <c r="N3805" s="303"/>
      <c r="S3805" s="786">
        <v>0</v>
      </c>
      <c r="T3805" s="781">
        <f>VLOOKUP(C3805,METADATA!$J$5:$Q$29,IF(E3805="HI",2,IF(E3805="LO",6,10))+IF(S3805=1,2,IF(D3805=7,1,(IF(WEEKDAY(B3805)=1,2,IF(WEEKDAY(B3805)=7,1,0))))))</f>
        <v>1</v>
      </c>
      <c r="U3805" s="781">
        <f>VLOOKUP(C3805,METADATA!$A$5:$H$29,IF(E3805="HI",2,IF(E3805="LO",6,10))+IF(S3805=1,2,IF(D3805=7,1,(IF(WEEKDAY(B3805)=1,2,IF(WEEKDAY(B3805)=7,1,0))))))</f>
        <v>2</v>
      </c>
    </row>
    <row r="3806" spans="2:21" ht="13.95" customHeight="1" x14ac:dyDescent="0.25">
      <c r="B3806" s="784">
        <f t="shared" si="179"/>
        <v>45541</v>
      </c>
      <c r="C3806" s="785">
        <v>10</v>
      </c>
      <c r="D3806" s="786">
        <f>IFERROR((INDEX(METADATA!$T$2:$T$20,MATCH(B3806,METADATA!$S$2:$S$20,0))),0)</f>
        <v>0</v>
      </c>
      <c r="E3806" s="785" t="str">
        <f t="shared" si="177"/>
        <v>LO</v>
      </c>
      <c r="F3806" s="786">
        <f>VLOOKUP(C3806,METADATA!$A$5:$H$29,IF(E3806="HI",2,IF(E3806="LO",6,10))+IF(D3806=1,2,IF(D3806=7,1,(IF(WEEKDAY(B3806)=1,2,IF(WEEKDAY(B3806)=7,1,0))))))</f>
        <v>2</v>
      </c>
      <c r="G3806" s="786">
        <f>VLOOKUP(C3806,METADATA!$J$5:$Q$29,IF(E3806="HI",2,IF(E3806="LO",6,10))+IF(D3806=1,2,IF(D3806=7,1,(IF(WEEKDAY(B3806)=1,2,IF(WEEKDAY(B3806)=7,1,0))))))</f>
        <v>2</v>
      </c>
      <c r="H3806" s="787">
        <v>14567.75</v>
      </c>
      <c r="I3806" s="788">
        <v>4582.1099853515625</v>
      </c>
      <c r="K3806" s="795">
        <v>856.5</v>
      </c>
      <c r="M3806" s="798">
        <f t="shared" si="178"/>
        <v>15271.380814463324</v>
      </c>
      <c r="N3806" s="303"/>
      <c r="S3806" s="786">
        <v>0</v>
      </c>
      <c r="T3806" s="781">
        <f>VLOOKUP(C3806,METADATA!$J$5:$Q$29,IF(E3806="HI",2,IF(E3806="LO",6,10))+IF(S3806=1,2,IF(D3806=7,1,(IF(WEEKDAY(B3806)=1,2,IF(WEEKDAY(B3806)=7,1,0))))))</f>
        <v>2</v>
      </c>
      <c r="U3806" s="781">
        <f>VLOOKUP(C3806,METADATA!$A$5:$H$29,IF(E3806="HI",2,IF(E3806="LO",6,10))+IF(S3806=1,2,IF(D3806=7,1,(IF(WEEKDAY(B3806)=1,2,IF(WEEKDAY(B3806)=7,1,0))))))</f>
        <v>2</v>
      </c>
    </row>
    <row r="3807" spans="2:21" ht="13.95" customHeight="1" x14ac:dyDescent="0.25">
      <c r="B3807" s="784">
        <f t="shared" si="179"/>
        <v>45541</v>
      </c>
      <c r="C3807" s="785">
        <v>11</v>
      </c>
      <c r="D3807" s="786">
        <f>IFERROR((INDEX(METADATA!$T$2:$T$20,MATCH(B3807,METADATA!$S$2:$S$20,0))),0)</f>
        <v>0</v>
      </c>
      <c r="E3807" s="785" t="str">
        <f t="shared" si="177"/>
        <v>LO</v>
      </c>
      <c r="F3807" s="786">
        <f>VLOOKUP(C3807,METADATA!$A$5:$H$29,IF(E3807="HI",2,IF(E3807="LO",6,10))+IF(D3807=1,2,IF(D3807=7,1,(IF(WEEKDAY(B3807)=1,2,IF(WEEKDAY(B3807)=7,1,0))))))</f>
        <v>2</v>
      </c>
      <c r="G3807" s="786">
        <f>VLOOKUP(C3807,METADATA!$J$5:$Q$29,IF(E3807="HI",2,IF(E3807="LO",6,10))+IF(D3807=1,2,IF(D3807=7,1,(IF(WEEKDAY(B3807)=1,2,IF(WEEKDAY(B3807)=7,1,0))))))</f>
        <v>2</v>
      </c>
      <c r="H3807" s="787">
        <v>15764.25</v>
      </c>
      <c r="I3807" s="788">
        <v>4552.7999572753906</v>
      </c>
      <c r="K3807" s="795">
        <v>824.32500000000005</v>
      </c>
      <c r="M3807" s="798">
        <f t="shared" si="178"/>
        <v>16408.521125118703</v>
      </c>
      <c r="N3807" s="303"/>
      <c r="S3807" s="786">
        <v>0</v>
      </c>
      <c r="T3807" s="781">
        <f>VLOOKUP(C3807,METADATA!$J$5:$Q$29,IF(E3807="HI",2,IF(E3807="LO",6,10))+IF(S3807=1,2,IF(D3807=7,1,(IF(WEEKDAY(B3807)=1,2,IF(WEEKDAY(B3807)=7,1,0))))))</f>
        <v>2</v>
      </c>
      <c r="U3807" s="781">
        <f>VLOOKUP(C3807,METADATA!$A$5:$H$29,IF(E3807="HI",2,IF(E3807="LO",6,10))+IF(S3807=1,2,IF(D3807=7,1,(IF(WEEKDAY(B3807)=1,2,IF(WEEKDAY(B3807)=7,1,0))))))</f>
        <v>2</v>
      </c>
    </row>
    <row r="3808" spans="2:21" ht="13.95" customHeight="1" x14ac:dyDescent="0.25">
      <c r="B3808" s="784">
        <f t="shared" si="179"/>
        <v>45541</v>
      </c>
      <c r="C3808" s="785">
        <v>12</v>
      </c>
      <c r="D3808" s="786">
        <f>IFERROR((INDEX(METADATA!$T$2:$T$20,MATCH(B3808,METADATA!$S$2:$S$20,0))),0)</f>
        <v>0</v>
      </c>
      <c r="E3808" s="785" t="str">
        <f t="shared" si="177"/>
        <v>LO</v>
      </c>
      <c r="F3808" s="786">
        <f>VLOOKUP(C3808,METADATA!$A$5:$H$29,IF(E3808="HI",2,IF(E3808="LO",6,10))+IF(D3808=1,2,IF(D3808=7,1,(IF(WEEKDAY(B3808)=1,2,IF(WEEKDAY(B3808)=7,1,0))))))</f>
        <v>2</v>
      </c>
      <c r="G3808" s="786">
        <f>VLOOKUP(C3808,METADATA!$J$5:$Q$29,IF(E3808="HI",2,IF(E3808="LO",6,10))+IF(D3808=1,2,IF(D3808=7,1,(IF(WEEKDAY(B3808)=1,2,IF(WEEKDAY(B3808)=7,1,0))))))</f>
        <v>2</v>
      </c>
      <c r="H3808" s="787">
        <v>15532.25</v>
      </c>
      <c r="I3808" s="788">
        <v>4516.39013671875</v>
      </c>
      <c r="K3808" s="795">
        <v>882.73749999999995</v>
      </c>
      <c r="M3808" s="798">
        <f t="shared" si="178"/>
        <v>16175.554702375755</v>
      </c>
      <c r="N3808" s="303"/>
      <c r="S3808" s="786">
        <v>0</v>
      </c>
      <c r="T3808" s="781">
        <f>VLOOKUP(C3808,METADATA!$J$5:$Q$29,IF(E3808="HI",2,IF(E3808="LO",6,10))+IF(S3808=1,2,IF(D3808=7,1,(IF(WEEKDAY(B3808)=1,2,IF(WEEKDAY(B3808)=7,1,0))))))</f>
        <v>2</v>
      </c>
      <c r="U3808" s="781">
        <f>VLOOKUP(C3808,METADATA!$A$5:$H$29,IF(E3808="HI",2,IF(E3808="LO",6,10))+IF(S3808=1,2,IF(D3808=7,1,(IF(WEEKDAY(B3808)=1,2,IF(WEEKDAY(B3808)=7,1,0))))))</f>
        <v>2</v>
      </c>
    </row>
    <row r="3809" spans="2:21" ht="13.95" customHeight="1" x14ac:dyDescent="0.25">
      <c r="B3809" s="784">
        <f t="shared" si="179"/>
        <v>45541</v>
      </c>
      <c r="C3809" s="785">
        <v>13</v>
      </c>
      <c r="D3809" s="786">
        <f>IFERROR((INDEX(METADATA!$T$2:$T$20,MATCH(B3809,METADATA!$S$2:$S$20,0))),0)</f>
        <v>0</v>
      </c>
      <c r="E3809" s="785" t="str">
        <f t="shared" si="177"/>
        <v>LO</v>
      </c>
      <c r="F3809" s="786">
        <f>VLOOKUP(C3809,METADATA!$A$5:$H$29,IF(E3809="HI",2,IF(E3809="LO",6,10))+IF(D3809=1,2,IF(D3809=7,1,(IF(WEEKDAY(B3809)=1,2,IF(WEEKDAY(B3809)=7,1,0))))))</f>
        <v>2</v>
      </c>
      <c r="G3809" s="786">
        <f>VLOOKUP(C3809,METADATA!$J$5:$Q$29,IF(E3809="HI",2,IF(E3809="LO",6,10))+IF(D3809=1,2,IF(D3809=7,1,(IF(WEEKDAY(B3809)=1,2,IF(WEEKDAY(B3809)=7,1,0))))))</f>
        <v>2</v>
      </c>
      <c r="H3809" s="787">
        <v>14915.25</v>
      </c>
      <c r="I3809" s="788">
        <v>4222.534912109375</v>
      </c>
      <c r="K3809" s="795">
        <v>909.3125</v>
      </c>
      <c r="M3809" s="798">
        <f t="shared" si="178"/>
        <v>15501.434889921724</v>
      </c>
      <c r="N3809" s="303"/>
      <c r="S3809" s="786">
        <v>0</v>
      </c>
      <c r="T3809" s="781">
        <f>VLOOKUP(C3809,METADATA!$J$5:$Q$29,IF(E3809="HI",2,IF(E3809="LO",6,10))+IF(S3809=1,2,IF(D3809=7,1,(IF(WEEKDAY(B3809)=1,2,IF(WEEKDAY(B3809)=7,1,0))))))</f>
        <v>2</v>
      </c>
      <c r="U3809" s="781">
        <f>VLOOKUP(C3809,METADATA!$A$5:$H$29,IF(E3809="HI",2,IF(E3809="LO",6,10))+IF(S3809=1,2,IF(D3809=7,1,(IF(WEEKDAY(B3809)=1,2,IF(WEEKDAY(B3809)=7,1,0))))))</f>
        <v>2</v>
      </c>
    </row>
    <row r="3810" spans="2:21" ht="13.95" customHeight="1" x14ac:dyDescent="0.25">
      <c r="B3810" s="784">
        <f t="shared" si="179"/>
        <v>45541</v>
      </c>
      <c r="C3810" s="785">
        <v>14</v>
      </c>
      <c r="D3810" s="786">
        <f>IFERROR((INDEX(METADATA!$T$2:$T$20,MATCH(B3810,METADATA!$S$2:$S$20,0))),0)</f>
        <v>0</v>
      </c>
      <c r="E3810" s="785" t="str">
        <f t="shared" si="177"/>
        <v>LO</v>
      </c>
      <c r="F3810" s="786">
        <f>VLOOKUP(C3810,METADATA!$A$5:$H$29,IF(E3810="HI",2,IF(E3810="LO",6,10))+IF(D3810=1,2,IF(D3810=7,1,(IF(WEEKDAY(B3810)=1,2,IF(WEEKDAY(B3810)=7,1,0))))))</f>
        <v>2</v>
      </c>
      <c r="G3810" s="786">
        <f>VLOOKUP(C3810,METADATA!$J$5:$Q$29,IF(E3810="HI",2,IF(E3810="LO",6,10))+IF(D3810=1,2,IF(D3810=7,1,(IF(WEEKDAY(B3810)=1,2,IF(WEEKDAY(B3810)=7,1,0))))))</f>
        <v>2</v>
      </c>
      <c r="H3810" s="787">
        <v>14596.75</v>
      </c>
      <c r="I3810" s="788">
        <v>3298.8374633789063</v>
      </c>
      <c r="K3810" s="795">
        <v>905.6</v>
      </c>
      <c r="M3810" s="798">
        <f t="shared" si="178"/>
        <v>14964.873510066571</v>
      </c>
      <c r="N3810" s="303"/>
      <c r="S3810" s="786">
        <v>0</v>
      </c>
      <c r="T3810" s="781">
        <f>VLOOKUP(C3810,METADATA!$J$5:$Q$29,IF(E3810="HI",2,IF(E3810="LO",6,10))+IF(S3810=1,2,IF(D3810=7,1,(IF(WEEKDAY(B3810)=1,2,IF(WEEKDAY(B3810)=7,1,0))))))</f>
        <v>2</v>
      </c>
      <c r="U3810" s="781">
        <f>VLOOKUP(C3810,METADATA!$A$5:$H$29,IF(E3810="HI",2,IF(E3810="LO",6,10))+IF(S3810=1,2,IF(D3810=7,1,(IF(WEEKDAY(B3810)=1,2,IF(WEEKDAY(B3810)=7,1,0))))))</f>
        <v>2</v>
      </c>
    </row>
    <row r="3811" spans="2:21" ht="13.95" customHeight="1" x14ac:dyDescent="0.25">
      <c r="B3811" s="784">
        <f t="shared" si="179"/>
        <v>45541</v>
      </c>
      <c r="C3811" s="785">
        <v>15</v>
      </c>
      <c r="D3811" s="786">
        <f>IFERROR((INDEX(METADATA!$T$2:$T$20,MATCH(B3811,METADATA!$S$2:$S$20,0))),0)</f>
        <v>0</v>
      </c>
      <c r="E3811" s="785" t="str">
        <f t="shared" si="177"/>
        <v>LO</v>
      </c>
      <c r="F3811" s="786">
        <f>VLOOKUP(C3811,METADATA!$A$5:$H$29,IF(E3811="HI",2,IF(E3811="LO",6,10))+IF(D3811=1,2,IF(D3811=7,1,(IF(WEEKDAY(B3811)=1,2,IF(WEEKDAY(B3811)=7,1,0))))))</f>
        <v>2</v>
      </c>
      <c r="G3811" s="786">
        <f>VLOOKUP(C3811,METADATA!$J$5:$Q$29,IF(E3811="HI",2,IF(E3811="LO",6,10))+IF(D3811=1,2,IF(D3811=7,1,(IF(WEEKDAY(B3811)=1,2,IF(WEEKDAY(B3811)=7,1,0))))))</f>
        <v>2</v>
      </c>
      <c r="H3811" s="787">
        <v>13785.5</v>
      </c>
      <c r="I3811" s="788">
        <v>3434.2074890136719</v>
      </c>
      <c r="K3811" s="795">
        <v>913.98749999999995</v>
      </c>
      <c r="M3811" s="798">
        <f t="shared" si="178"/>
        <v>14206.821999574626</v>
      </c>
      <c r="N3811" s="303"/>
      <c r="S3811" s="786">
        <v>0</v>
      </c>
      <c r="T3811" s="781">
        <f>VLOOKUP(C3811,METADATA!$J$5:$Q$29,IF(E3811="HI",2,IF(E3811="LO",6,10))+IF(S3811=1,2,IF(D3811=7,1,(IF(WEEKDAY(B3811)=1,2,IF(WEEKDAY(B3811)=7,1,0))))))</f>
        <v>2</v>
      </c>
      <c r="U3811" s="781">
        <f>VLOOKUP(C3811,METADATA!$A$5:$H$29,IF(E3811="HI",2,IF(E3811="LO",6,10))+IF(S3811=1,2,IF(D3811=7,1,(IF(WEEKDAY(B3811)=1,2,IF(WEEKDAY(B3811)=7,1,0))))))</f>
        <v>2</v>
      </c>
    </row>
    <row r="3812" spans="2:21" ht="13.95" customHeight="1" x14ac:dyDescent="0.25">
      <c r="B3812" s="784">
        <f t="shared" si="179"/>
        <v>45541</v>
      </c>
      <c r="C3812" s="785">
        <v>16</v>
      </c>
      <c r="D3812" s="786">
        <f>IFERROR((INDEX(METADATA!$T$2:$T$20,MATCH(B3812,METADATA!$S$2:$S$20,0))),0)</f>
        <v>0</v>
      </c>
      <c r="E3812" s="785" t="str">
        <f t="shared" si="177"/>
        <v>LO</v>
      </c>
      <c r="F3812" s="786">
        <f>VLOOKUP(C3812,METADATA!$A$5:$H$29,IF(E3812="HI",2,IF(E3812="LO",6,10))+IF(D3812=1,2,IF(D3812=7,1,(IF(WEEKDAY(B3812)=1,2,IF(WEEKDAY(B3812)=7,1,0))))))</f>
        <v>2</v>
      </c>
      <c r="G3812" s="786">
        <f>VLOOKUP(C3812,METADATA!$J$5:$Q$29,IF(E3812="HI",2,IF(E3812="LO",6,10))+IF(D3812=1,2,IF(D3812=7,1,(IF(WEEKDAY(B3812)=1,2,IF(WEEKDAY(B3812)=7,1,0))))))</f>
        <v>2</v>
      </c>
      <c r="H3812" s="787">
        <v>93</v>
      </c>
      <c r="I3812" s="788">
        <v>3702.7024841308594</v>
      </c>
      <c r="K3812" s="795">
        <v>902.26250000000005</v>
      </c>
      <c r="M3812" s="798">
        <f t="shared" si="178"/>
        <v>3703.8702307166263</v>
      </c>
      <c r="N3812" s="303"/>
      <c r="S3812" s="786">
        <v>0</v>
      </c>
      <c r="T3812" s="781">
        <f>VLOOKUP(C3812,METADATA!$J$5:$Q$29,IF(E3812="HI",2,IF(E3812="LO",6,10))+IF(S3812=1,2,IF(D3812=7,1,(IF(WEEKDAY(B3812)=1,2,IF(WEEKDAY(B3812)=7,1,0))))))</f>
        <v>2</v>
      </c>
      <c r="U3812" s="781">
        <f>VLOOKUP(C3812,METADATA!$A$5:$H$29,IF(E3812="HI",2,IF(E3812="LO",6,10))+IF(S3812=1,2,IF(D3812=7,1,(IF(WEEKDAY(B3812)=1,2,IF(WEEKDAY(B3812)=7,1,0))))))</f>
        <v>2</v>
      </c>
    </row>
    <row r="3813" spans="2:21" ht="13.95" customHeight="1" x14ac:dyDescent="0.25">
      <c r="B3813" s="784">
        <f t="shared" si="179"/>
        <v>45541</v>
      </c>
      <c r="C3813" s="785">
        <v>17</v>
      </c>
      <c r="D3813" s="786">
        <f>IFERROR((INDEX(METADATA!$T$2:$T$20,MATCH(B3813,METADATA!$S$2:$S$20,0))),0)</f>
        <v>0</v>
      </c>
      <c r="E3813" s="785" t="str">
        <f t="shared" si="177"/>
        <v>LO</v>
      </c>
      <c r="F3813" s="786">
        <f>VLOOKUP(C3813,METADATA!$A$5:$H$29,IF(E3813="HI",2,IF(E3813="LO",6,10))+IF(D3813=1,2,IF(D3813=7,1,(IF(WEEKDAY(B3813)=1,2,IF(WEEKDAY(B3813)=7,1,0))))))</f>
        <v>2</v>
      </c>
      <c r="G3813" s="786">
        <f>VLOOKUP(C3813,METADATA!$J$5:$Q$29,IF(E3813="HI",2,IF(E3813="LO",6,10))+IF(D3813=1,2,IF(D3813=7,1,(IF(WEEKDAY(B3813)=1,2,IF(WEEKDAY(B3813)=7,1,0))))))</f>
        <v>2</v>
      </c>
      <c r="H3813" s="787">
        <v>27</v>
      </c>
      <c r="I3813" s="788">
        <v>4581.9001159667969</v>
      </c>
      <c r="K3813" s="795">
        <v>933.76250000000005</v>
      </c>
      <c r="M3813" s="798">
        <f t="shared" si="178"/>
        <v>4581.9796674250474</v>
      </c>
      <c r="N3813" s="303"/>
      <c r="S3813" s="786">
        <v>0</v>
      </c>
      <c r="T3813" s="781">
        <f>VLOOKUP(C3813,METADATA!$J$5:$Q$29,IF(E3813="HI",2,IF(E3813="LO",6,10))+IF(S3813=1,2,IF(D3813=7,1,(IF(WEEKDAY(B3813)=1,2,IF(WEEKDAY(B3813)=7,1,0))))))</f>
        <v>2</v>
      </c>
      <c r="U3813" s="781">
        <f>VLOOKUP(C3813,METADATA!$A$5:$H$29,IF(E3813="HI",2,IF(E3813="LO",6,10))+IF(S3813=1,2,IF(D3813=7,1,(IF(WEEKDAY(B3813)=1,2,IF(WEEKDAY(B3813)=7,1,0))))))</f>
        <v>2</v>
      </c>
    </row>
    <row r="3814" spans="2:21" ht="13.95" customHeight="1" x14ac:dyDescent="0.25">
      <c r="B3814" s="784">
        <f t="shared" si="179"/>
        <v>45541</v>
      </c>
      <c r="C3814" s="785">
        <v>18</v>
      </c>
      <c r="D3814" s="786">
        <f>IFERROR((INDEX(METADATA!$T$2:$T$20,MATCH(B3814,METADATA!$S$2:$S$20,0))),0)</f>
        <v>0</v>
      </c>
      <c r="E3814" s="785" t="str">
        <f t="shared" si="177"/>
        <v>LO</v>
      </c>
      <c r="F3814" s="786">
        <f>VLOOKUP(C3814,METADATA!$A$5:$H$29,IF(E3814="HI",2,IF(E3814="LO",6,10))+IF(D3814=1,2,IF(D3814=7,1,(IF(WEEKDAY(B3814)=1,2,IF(WEEKDAY(B3814)=7,1,0))))))</f>
        <v>1</v>
      </c>
      <c r="G3814" s="786">
        <f>VLOOKUP(C3814,METADATA!$J$5:$Q$29,IF(E3814="HI",2,IF(E3814="LO",6,10))+IF(D3814=1,2,IF(D3814=7,1,(IF(WEEKDAY(B3814)=1,2,IF(WEEKDAY(B3814)=7,1,0))))))</f>
        <v>1</v>
      </c>
      <c r="H3814" s="787">
        <v>8252</v>
      </c>
      <c r="I3814" s="788">
        <v>4349.0900573730469</v>
      </c>
      <c r="K3814" s="795">
        <v>0</v>
      </c>
      <c r="M3814" s="798">
        <f t="shared" si="178"/>
        <v>9327.9198285116654</v>
      </c>
      <c r="N3814" s="303"/>
      <c r="S3814" s="786">
        <v>0</v>
      </c>
      <c r="T3814" s="781">
        <f>VLOOKUP(C3814,METADATA!$J$5:$Q$29,IF(E3814="HI",2,IF(E3814="LO",6,10))+IF(S3814=1,2,IF(D3814=7,1,(IF(WEEKDAY(B3814)=1,2,IF(WEEKDAY(B3814)=7,1,0))))))</f>
        <v>1</v>
      </c>
      <c r="U3814" s="781">
        <f>VLOOKUP(C3814,METADATA!$A$5:$H$29,IF(E3814="HI",2,IF(E3814="LO",6,10))+IF(S3814=1,2,IF(D3814=7,1,(IF(WEEKDAY(B3814)=1,2,IF(WEEKDAY(B3814)=7,1,0))))))</f>
        <v>1</v>
      </c>
    </row>
    <row r="3815" spans="2:21" ht="13.95" customHeight="1" x14ac:dyDescent="0.25">
      <c r="B3815" s="784">
        <f t="shared" si="179"/>
        <v>45541</v>
      </c>
      <c r="C3815" s="785">
        <v>19</v>
      </c>
      <c r="D3815" s="786">
        <f>IFERROR((INDEX(METADATA!$T$2:$T$20,MATCH(B3815,METADATA!$S$2:$S$20,0))),0)</f>
        <v>0</v>
      </c>
      <c r="E3815" s="785" t="str">
        <f t="shared" si="177"/>
        <v>LO</v>
      </c>
      <c r="F3815" s="786">
        <f>VLOOKUP(C3815,METADATA!$A$5:$H$29,IF(E3815="HI",2,IF(E3815="LO",6,10))+IF(D3815=1,2,IF(D3815=7,1,(IF(WEEKDAY(B3815)=1,2,IF(WEEKDAY(B3815)=7,1,0))))))</f>
        <v>1</v>
      </c>
      <c r="G3815" s="786">
        <f>VLOOKUP(C3815,METADATA!$J$5:$Q$29,IF(E3815="HI",2,IF(E3815="LO",6,10))+IF(D3815=1,2,IF(D3815=7,1,(IF(WEEKDAY(B3815)=1,2,IF(WEEKDAY(B3815)=7,1,0))))))</f>
        <v>1</v>
      </c>
      <c r="H3815" s="787">
        <v>12376.25</v>
      </c>
      <c r="I3815" s="788">
        <v>4362.2100219726563</v>
      </c>
      <c r="K3815" s="795">
        <v>0</v>
      </c>
      <c r="M3815" s="798">
        <f t="shared" si="178"/>
        <v>13122.516539837115</v>
      </c>
      <c r="N3815" s="303"/>
      <c r="S3815" s="786">
        <v>0</v>
      </c>
      <c r="T3815" s="781">
        <f>VLOOKUP(C3815,METADATA!$J$5:$Q$29,IF(E3815="HI",2,IF(E3815="LO",6,10))+IF(S3815=1,2,IF(D3815=7,1,(IF(WEEKDAY(B3815)=1,2,IF(WEEKDAY(B3815)=7,1,0))))))</f>
        <v>1</v>
      </c>
      <c r="U3815" s="781">
        <f>VLOOKUP(C3815,METADATA!$A$5:$H$29,IF(E3815="HI",2,IF(E3815="LO",6,10))+IF(S3815=1,2,IF(D3815=7,1,(IF(WEEKDAY(B3815)=1,2,IF(WEEKDAY(B3815)=7,1,0))))))</f>
        <v>1</v>
      </c>
    </row>
    <row r="3816" spans="2:21" ht="13.95" customHeight="1" x14ac:dyDescent="0.25">
      <c r="B3816" s="784">
        <f t="shared" si="179"/>
        <v>45541</v>
      </c>
      <c r="C3816" s="785">
        <v>20</v>
      </c>
      <c r="D3816" s="786">
        <f>IFERROR((INDEX(METADATA!$T$2:$T$20,MATCH(B3816,METADATA!$S$2:$S$20,0))),0)</f>
        <v>0</v>
      </c>
      <c r="E3816" s="785" t="str">
        <f t="shared" si="177"/>
        <v>LO</v>
      </c>
      <c r="F3816" s="786">
        <f>VLOOKUP(C3816,METADATA!$A$5:$H$29,IF(E3816="HI",2,IF(E3816="LO",6,10))+IF(D3816=1,2,IF(D3816=7,1,(IF(WEEKDAY(B3816)=1,2,IF(WEEKDAY(B3816)=7,1,0))))))</f>
        <v>1</v>
      </c>
      <c r="G3816" s="786">
        <f>VLOOKUP(C3816,METADATA!$J$5:$Q$29,IF(E3816="HI",2,IF(E3816="LO",6,10))+IF(D3816=1,2,IF(D3816=7,1,(IF(WEEKDAY(B3816)=1,2,IF(WEEKDAY(B3816)=7,1,0))))))</f>
        <v>2</v>
      </c>
      <c r="H3816" s="787">
        <v>11861.75</v>
      </c>
      <c r="I3816" s="788">
        <v>4476.7500305175781</v>
      </c>
      <c r="K3816" s="795">
        <v>0</v>
      </c>
      <c r="M3816" s="798">
        <f t="shared" si="178"/>
        <v>12678.422768555998</v>
      </c>
      <c r="N3816" s="303"/>
      <c r="S3816" s="786">
        <v>0</v>
      </c>
      <c r="T3816" s="781">
        <f>VLOOKUP(C3816,METADATA!$J$5:$Q$29,IF(E3816="HI",2,IF(E3816="LO",6,10))+IF(S3816=1,2,IF(D3816=7,1,(IF(WEEKDAY(B3816)=1,2,IF(WEEKDAY(B3816)=7,1,0))))))</f>
        <v>2</v>
      </c>
      <c r="U3816" s="781">
        <f>VLOOKUP(C3816,METADATA!$A$5:$H$29,IF(E3816="HI",2,IF(E3816="LO",6,10))+IF(S3816=1,2,IF(D3816=7,1,(IF(WEEKDAY(B3816)=1,2,IF(WEEKDAY(B3816)=7,1,0))))))</f>
        <v>1</v>
      </c>
    </row>
    <row r="3817" spans="2:21" ht="13.95" customHeight="1" x14ac:dyDescent="0.25">
      <c r="B3817" s="784">
        <f t="shared" si="179"/>
        <v>45541</v>
      </c>
      <c r="C3817" s="785">
        <v>21</v>
      </c>
      <c r="D3817" s="786">
        <f>IFERROR((INDEX(METADATA!$T$2:$T$20,MATCH(B3817,METADATA!$S$2:$S$20,0))),0)</f>
        <v>0</v>
      </c>
      <c r="E3817" s="785" t="str">
        <f t="shared" si="177"/>
        <v>LO</v>
      </c>
      <c r="F3817" s="786">
        <f>VLOOKUP(C3817,METADATA!$A$5:$H$29,IF(E3817="HI",2,IF(E3817="LO",6,10))+IF(D3817=1,2,IF(D3817=7,1,(IF(WEEKDAY(B3817)=1,2,IF(WEEKDAY(B3817)=7,1,0))))))</f>
        <v>2</v>
      </c>
      <c r="G3817" s="786">
        <f>VLOOKUP(C3817,METADATA!$J$5:$Q$29,IF(E3817="HI",2,IF(E3817="LO",6,10))+IF(D3817=1,2,IF(D3817=7,1,(IF(WEEKDAY(B3817)=1,2,IF(WEEKDAY(B3817)=7,1,0))))))</f>
        <v>2</v>
      </c>
      <c r="H3817" s="787">
        <v>10958.5</v>
      </c>
      <c r="I3817" s="788">
        <v>3322.4200744628906</v>
      </c>
      <c r="K3817" s="795">
        <v>0</v>
      </c>
      <c r="M3817" s="798">
        <f t="shared" si="178"/>
        <v>11451.078438347806</v>
      </c>
      <c r="N3817" s="303"/>
      <c r="S3817" s="786">
        <v>0</v>
      </c>
      <c r="T3817" s="781">
        <f>VLOOKUP(C3817,METADATA!$J$5:$Q$29,IF(E3817="HI",2,IF(E3817="LO",6,10))+IF(S3817=1,2,IF(D3817=7,1,(IF(WEEKDAY(B3817)=1,2,IF(WEEKDAY(B3817)=7,1,0))))))</f>
        <v>2</v>
      </c>
      <c r="U3817" s="781">
        <f>VLOOKUP(C3817,METADATA!$A$5:$H$29,IF(E3817="HI",2,IF(E3817="LO",6,10))+IF(S3817=1,2,IF(D3817=7,1,(IF(WEEKDAY(B3817)=1,2,IF(WEEKDAY(B3817)=7,1,0))))))</f>
        <v>2</v>
      </c>
    </row>
    <row r="3818" spans="2:21" ht="13.95" customHeight="1" x14ac:dyDescent="0.25">
      <c r="B3818" s="784">
        <f t="shared" si="179"/>
        <v>45541</v>
      </c>
      <c r="C3818" s="785">
        <v>22</v>
      </c>
      <c r="D3818" s="786">
        <f>IFERROR((INDEX(METADATA!$T$2:$T$20,MATCH(B3818,METADATA!$S$2:$S$20,0))),0)</f>
        <v>0</v>
      </c>
      <c r="E3818" s="785" t="str">
        <f t="shared" si="177"/>
        <v>LO</v>
      </c>
      <c r="F3818" s="786">
        <f>VLOOKUP(C3818,METADATA!$A$5:$H$29,IF(E3818="HI",2,IF(E3818="LO",6,10))+IF(D3818=1,2,IF(D3818=7,1,(IF(WEEKDAY(B3818)=1,2,IF(WEEKDAY(B3818)=7,1,0))))))</f>
        <v>3</v>
      </c>
      <c r="G3818" s="786">
        <f>VLOOKUP(C3818,METADATA!$J$5:$Q$29,IF(E3818="HI",2,IF(E3818="LO",6,10))+IF(D3818=1,2,IF(D3818=7,1,(IF(WEEKDAY(B3818)=1,2,IF(WEEKDAY(B3818)=7,1,0))))))</f>
        <v>3</v>
      </c>
      <c r="H3818" s="787">
        <v>10025.75</v>
      </c>
      <c r="I3818" s="788">
        <v>3207</v>
      </c>
      <c r="K3818" s="795">
        <v>0</v>
      </c>
      <c r="M3818" s="798">
        <f t="shared" si="178"/>
        <v>10526.182216858115</v>
      </c>
      <c r="N3818" s="303"/>
      <c r="S3818" s="786">
        <v>0</v>
      </c>
      <c r="T3818" s="781">
        <f>VLOOKUP(C3818,METADATA!$J$5:$Q$29,IF(E3818="HI",2,IF(E3818="LO",6,10))+IF(S3818=1,2,IF(D3818=7,1,(IF(WEEKDAY(B3818)=1,2,IF(WEEKDAY(B3818)=7,1,0))))))</f>
        <v>3</v>
      </c>
      <c r="U3818" s="781">
        <f>VLOOKUP(C3818,METADATA!$A$5:$H$29,IF(E3818="HI",2,IF(E3818="LO",6,10))+IF(S3818=1,2,IF(D3818=7,1,(IF(WEEKDAY(B3818)=1,2,IF(WEEKDAY(B3818)=7,1,0))))))</f>
        <v>3</v>
      </c>
    </row>
    <row r="3819" spans="2:21" ht="13.95" customHeight="1" x14ac:dyDescent="0.25">
      <c r="B3819" s="784">
        <f t="shared" si="179"/>
        <v>45541</v>
      </c>
      <c r="C3819" s="785">
        <v>23</v>
      </c>
      <c r="D3819" s="786">
        <f>IFERROR((INDEX(METADATA!$T$2:$T$20,MATCH(B3819,METADATA!$S$2:$S$20,0))),0)</f>
        <v>0</v>
      </c>
      <c r="E3819" s="785" t="str">
        <f t="shared" si="177"/>
        <v>LO</v>
      </c>
      <c r="F3819" s="786">
        <f>VLOOKUP(C3819,METADATA!$A$5:$H$29,IF(E3819="HI",2,IF(E3819="LO",6,10))+IF(D3819=1,2,IF(D3819=7,1,(IF(WEEKDAY(B3819)=1,2,IF(WEEKDAY(B3819)=7,1,0))))))</f>
        <v>3</v>
      </c>
      <c r="G3819" s="786">
        <f>VLOOKUP(C3819,METADATA!$J$5:$Q$29,IF(E3819="HI",2,IF(E3819="LO",6,10))+IF(D3819=1,2,IF(D3819=7,1,(IF(WEEKDAY(B3819)=1,2,IF(WEEKDAY(B3819)=7,1,0))))))</f>
        <v>3</v>
      </c>
      <c r="H3819" s="787">
        <v>8866.5</v>
      </c>
      <c r="I3819" s="788">
        <v>3359.85498046875</v>
      </c>
      <c r="K3819" s="795">
        <v>0</v>
      </c>
      <c r="M3819" s="798">
        <f t="shared" si="178"/>
        <v>9481.7428640403796</v>
      </c>
      <c r="N3819" s="303"/>
      <c r="S3819" s="786">
        <v>0</v>
      </c>
      <c r="T3819" s="781">
        <f>VLOOKUP(C3819,METADATA!$J$5:$Q$29,IF(E3819="HI",2,IF(E3819="LO",6,10))+IF(S3819=1,2,IF(D3819=7,1,(IF(WEEKDAY(B3819)=1,2,IF(WEEKDAY(B3819)=7,1,0))))))</f>
        <v>3</v>
      </c>
      <c r="U3819" s="781">
        <f>VLOOKUP(C3819,METADATA!$A$5:$H$29,IF(E3819="HI",2,IF(E3819="LO",6,10))+IF(S3819=1,2,IF(D3819=7,1,(IF(WEEKDAY(B3819)=1,2,IF(WEEKDAY(B3819)=7,1,0))))))</f>
        <v>3</v>
      </c>
    </row>
    <row r="3820" spans="2:21" ht="13.95" customHeight="1" x14ac:dyDescent="0.25">
      <c r="B3820" s="784">
        <f t="shared" si="179"/>
        <v>45542</v>
      </c>
      <c r="C3820" s="785">
        <v>0</v>
      </c>
      <c r="D3820" s="786">
        <f>IFERROR((INDEX(METADATA!$T$2:$T$20,MATCH(B3820,METADATA!$S$2:$S$20,0))),0)</f>
        <v>0</v>
      </c>
      <c r="E3820" s="785" t="str">
        <f t="shared" si="177"/>
        <v>LO</v>
      </c>
      <c r="F3820" s="786">
        <f>VLOOKUP(C3820,METADATA!$A$5:$H$29,IF(E3820="HI",2,IF(E3820="LO",6,10))+IF(D3820=1,2,IF(D3820=7,1,(IF(WEEKDAY(B3820)=1,2,IF(WEEKDAY(B3820)=7,1,0))))))</f>
        <v>3</v>
      </c>
      <c r="G3820" s="786">
        <f>VLOOKUP(C3820,METADATA!$J$5:$Q$29,IF(E3820="HI",2,IF(E3820="LO",6,10))+IF(D3820=1,2,IF(D3820=7,1,(IF(WEEKDAY(B3820)=1,2,IF(WEEKDAY(B3820)=7,1,0))))))</f>
        <v>3</v>
      </c>
      <c r="H3820" s="787">
        <v>87.25</v>
      </c>
      <c r="I3820" s="788">
        <v>4476.5199584960938</v>
      </c>
      <c r="K3820" s="795">
        <v>0</v>
      </c>
      <c r="M3820" s="798">
        <f t="shared" si="178"/>
        <v>4477.3701546012326</v>
      </c>
      <c r="N3820" s="303"/>
      <c r="S3820" s="786">
        <v>0</v>
      </c>
      <c r="T3820" s="781">
        <f>VLOOKUP(C3820,METADATA!$J$5:$Q$29,IF(E3820="HI",2,IF(E3820="LO",6,10))+IF(S3820=1,2,IF(D3820=7,1,(IF(WEEKDAY(B3820)=1,2,IF(WEEKDAY(B3820)=7,1,0))))))</f>
        <v>3</v>
      </c>
      <c r="U3820" s="781">
        <f>VLOOKUP(C3820,METADATA!$A$5:$H$29,IF(E3820="HI",2,IF(E3820="LO",6,10))+IF(S3820=1,2,IF(D3820=7,1,(IF(WEEKDAY(B3820)=1,2,IF(WEEKDAY(B3820)=7,1,0))))))</f>
        <v>3</v>
      </c>
    </row>
    <row r="3821" spans="2:21" ht="13.95" customHeight="1" x14ac:dyDescent="0.25">
      <c r="B3821" s="784">
        <f t="shared" si="179"/>
        <v>45542</v>
      </c>
      <c r="C3821" s="785">
        <v>1</v>
      </c>
      <c r="D3821" s="786">
        <f>IFERROR((INDEX(METADATA!$T$2:$T$20,MATCH(B3821,METADATA!$S$2:$S$20,0))),0)</f>
        <v>0</v>
      </c>
      <c r="E3821" s="785" t="str">
        <f t="shared" si="177"/>
        <v>LO</v>
      </c>
      <c r="F3821" s="786">
        <f>VLOOKUP(C3821,METADATA!$A$5:$H$29,IF(E3821="HI",2,IF(E3821="LO",6,10))+IF(D3821=1,2,IF(D3821=7,1,(IF(WEEKDAY(B3821)=1,2,IF(WEEKDAY(B3821)=7,1,0))))))</f>
        <v>3</v>
      </c>
      <c r="G3821" s="786">
        <f>VLOOKUP(C3821,METADATA!$J$5:$Q$29,IF(E3821="HI",2,IF(E3821="LO",6,10))+IF(D3821=1,2,IF(D3821=7,1,(IF(WEEKDAY(B3821)=1,2,IF(WEEKDAY(B3821)=7,1,0))))))</f>
        <v>3</v>
      </c>
      <c r="H3821" s="787">
        <v>28</v>
      </c>
      <c r="I3821" s="788">
        <v>4483.614990234375</v>
      </c>
      <c r="K3821" s="795">
        <v>0</v>
      </c>
      <c r="M3821" s="798">
        <f t="shared" si="178"/>
        <v>4483.7024188336136</v>
      </c>
      <c r="N3821" s="303"/>
      <c r="S3821" s="786">
        <v>0</v>
      </c>
      <c r="T3821" s="781">
        <f>VLOOKUP(C3821,METADATA!$J$5:$Q$29,IF(E3821="HI",2,IF(E3821="LO",6,10))+IF(S3821=1,2,IF(D3821=7,1,(IF(WEEKDAY(B3821)=1,2,IF(WEEKDAY(B3821)=7,1,0))))))</f>
        <v>3</v>
      </c>
      <c r="U3821" s="781">
        <f>VLOOKUP(C3821,METADATA!$A$5:$H$29,IF(E3821="HI",2,IF(E3821="LO",6,10))+IF(S3821=1,2,IF(D3821=7,1,(IF(WEEKDAY(B3821)=1,2,IF(WEEKDAY(B3821)=7,1,0))))))</f>
        <v>3</v>
      </c>
    </row>
    <row r="3822" spans="2:21" ht="13.95" customHeight="1" x14ac:dyDescent="0.25">
      <c r="B3822" s="784">
        <f t="shared" si="179"/>
        <v>45542</v>
      </c>
      <c r="C3822" s="785">
        <v>2</v>
      </c>
      <c r="D3822" s="786">
        <f>IFERROR((INDEX(METADATA!$T$2:$T$20,MATCH(B3822,METADATA!$S$2:$S$20,0))),0)</f>
        <v>0</v>
      </c>
      <c r="E3822" s="785" t="str">
        <f t="shared" si="177"/>
        <v>LO</v>
      </c>
      <c r="F3822" s="786">
        <f>VLOOKUP(C3822,METADATA!$A$5:$H$29,IF(E3822="HI",2,IF(E3822="LO",6,10))+IF(D3822=1,2,IF(D3822=7,1,(IF(WEEKDAY(B3822)=1,2,IF(WEEKDAY(B3822)=7,1,0))))))</f>
        <v>3</v>
      </c>
      <c r="G3822" s="786">
        <f>VLOOKUP(C3822,METADATA!$J$5:$Q$29,IF(E3822="HI",2,IF(E3822="LO",6,10))+IF(D3822=1,2,IF(D3822=7,1,(IF(WEEKDAY(B3822)=1,2,IF(WEEKDAY(B3822)=7,1,0))))))</f>
        <v>3</v>
      </c>
      <c r="H3822" s="787">
        <v>8607</v>
      </c>
      <c r="I3822" s="788">
        <v>4304.6900024414063</v>
      </c>
      <c r="K3822" s="795">
        <v>0</v>
      </c>
      <c r="M3822" s="798">
        <f t="shared" si="178"/>
        <v>9623.4507853014438</v>
      </c>
      <c r="N3822" s="303"/>
      <c r="S3822" s="786">
        <v>0</v>
      </c>
      <c r="T3822" s="781">
        <f>VLOOKUP(C3822,METADATA!$J$5:$Q$29,IF(E3822="HI",2,IF(E3822="LO",6,10))+IF(S3822=1,2,IF(D3822=7,1,(IF(WEEKDAY(B3822)=1,2,IF(WEEKDAY(B3822)=7,1,0))))))</f>
        <v>3</v>
      </c>
      <c r="U3822" s="781">
        <f>VLOOKUP(C3822,METADATA!$A$5:$H$29,IF(E3822="HI",2,IF(E3822="LO",6,10))+IF(S3822=1,2,IF(D3822=7,1,(IF(WEEKDAY(B3822)=1,2,IF(WEEKDAY(B3822)=7,1,0))))))</f>
        <v>3</v>
      </c>
    </row>
    <row r="3823" spans="2:21" ht="13.95" customHeight="1" x14ac:dyDescent="0.25">
      <c r="B3823" s="784">
        <f t="shared" si="179"/>
        <v>45542</v>
      </c>
      <c r="C3823" s="785">
        <v>3</v>
      </c>
      <c r="D3823" s="786">
        <f>IFERROR((INDEX(METADATA!$T$2:$T$20,MATCH(B3823,METADATA!$S$2:$S$20,0))),0)</f>
        <v>0</v>
      </c>
      <c r="E3823" s="785" t="str">
        <f t="shared" si="177"/>
        <v>LO</v>
      </c>
      <c r="F3823" s="786">
        <f>VLOOKUP(C3823,METADATA!$A$5:$H$29,IF(E3823="HI",2,IF(E3823="LO",6,10))+IF(D3823=1,2,IF(D3823=7,1,(IF(WEEKDAY(B3823)=1,2,IF(WEEKDAY(B3823)=7,1,0))))))</f>
        <v>3</v>
      </c>
      <c r="G3823" s="786">
        <f>VLOOKUP(C3823,METADATA!$J$5:$Q$29,IF(E3823="HI",2,IF(E3823="LO",6,10))+IF(D3823=1,2,IF(D3823=7,1,(IF(WEEKDAY(B3823)=1,2,IF(WEEKDAY(B3823)=7,1,0))))))</f>
        <v>3</v>
      </c>
      <c r="H3823" s="787">
        <v>8305.5</v>
      </c>
      <c r="I3823" s="788">
        <v>4232.2600708007813</v>
      </c>
      <c r="K3823" s="795">
        <v>0</v>
      </c>
      <c r="M3823" s="798">
        <f t="shared" si="178"/>
        <v>9321.6605579099814</v>
      </c>
      <c r="N3823" s="303"/>
      <c r="S3823" s="786">
        <v>0</v>
      </c>
      <c r="T3823" s="781">
        <f>VLOOKUP(C3823,METADATA!$J$5:$Q$29,IF(E3823="HI",2,IF(E3823="LO",6,10))+IF(S3823=1,2,IF(D3823=7,1,(IF(WEEKDAY(B3823)=1,2,IF(WEEKDAY(B3823)=7,1,0))))))</f>
        <v>3</v>
      </c>
      <c r="U3823" s="781">
        <f>VLOOKUP(C3823,METADATA!$A$5:$H$29,IF(E3823="HI",2,IF(E3823="LO",6,10))+IF(S3823=1,2,IF(D3823=7,1,(IF(WEEKDAY(B3823)=1,2,IF(WEEKDAY(B3823)=7,1,0))))))</f>
        <v>3</v>
      </c>
    </row>
    <row r="3824" spans="2:21" ht="13.95" customHeight="1" x14ac:dyDescent="0.25">
      <c r="B3824" s="784">
        <f t="shared" si="179"/>
        <v>45542</v>
      </c>
      <c r="C3824" s="785">
        <v>4</v>
      </c>
      <c r="D3824" s="786">
        <f>IFERROR((INDEX(METADATA!$T$2:$T$20,MATCH(B3824,METADATA!$S$2:$S$20,0))),0)</f>
        <v>0</v>
      </c>
      <c r="E3824" s="785" t="str">
        <f t="shared" si="177"/>
        <v>LO</v>
      </c>
      <c r="F3824" s="786">
        <f>VLOOKUP(C3824,METADATA!$A$5:$H$29,IF(E3824="HI",2,IF(E3824="LO",6,10))+IF(D3824=1,2,IF(D3824=7,1,(IF(WEEKDAY(B3824)=1,2,IF(WEEKDAY(B3824)=7,1,0))))))</f>
        <v>3</v>
      </c>
      <c r="G3824" s="786">
        <f>VLOOKUP(C3824,METADATA!$J$5:$Q$29,IF(E3824="HI",2,IF(E3824="LO",6,10))+IF(D3824=1,2,IF(D3824=7,1,(IF(WEEKDAY(B3824)=1,2,IF(WEEKDAY(B3824)=7,1,0))))))</f>
        <v>3</v>
      </c>
      <c r="H3824" s="787">
        <v>8255.75</v>
      </c>
      <c r="I3824" s="788">
        <v>4218.1449890136719</v>
      </c>
      <c r="K3824" s="795">
        <v>0</v>
      </c>
      <c r="M3824" s="798">
        <f t="shared" si="178"/>
        <v>9270.930655055141</v>
      </c>
      <c r="N3824" s="303"/>
      <c r="S3824" s="786">
        <v>0</v>
      </c>
      <c r="T3824" s="781">
        <f>VLOOKUP(C3824,METADATA!$J$5:$Q$29,IF(E3824="HI",2,IF(E3824="LO",6,10))+IF(S3824=1,2,IF(D3824=7,1,(IF(WEEKDAY(B3824)=1,2,IF(WEEKDAY(B3824)=7,1,0))))))</f>
        <v>3</v>
      </c>
      <c r="U3824" s="781">
        <f>VLOOKUP(C3824,METADATA!$A$5:$H$29,IF(E3824="HI",2,IF(E3824="LO",6,10))+IF(S3824=1,2,IF(D3824=7,1,(IF(WEEKDAY(B3824)=1,2,IF(WEEKDAY(B3824)=7,1,0))))))</f>
        <v>3</v>
      </c>
    </row>
    <row r="3825" spans="2:21" ht="13.95" customHeight="1" x14ac:dyDescent="0.25">
      <c r="B3825" s="784">
        <f t="shared" si="179"/>
        <v>45542</v>
      </c>
      <c r="C3825" s="785">
        <v>5</v>
      </c>
      <c r="D3825" s="786">
        <f>IFERROR((INDEX(METADATA!$T$2:$T$20,MATCH(B3825,METADATA!$S$2:$S$20,0))),0)</f>
        <v>0</v>
      </c>
      <c r="E3825" s="785" t="str">
        <f t="shared" si="177"/>
        <v>LO</v>
      </c>
      <c r="F3825" s="786">
        <f>VLOOKUP(C3825,METADATA!$A$5:$H$29,IF(E3825="HI",2,IF(E3825="LO",6,10))+IF(D3825=1,2,IF(D3825=7,1,(IF(WEEKDAY(B3825)=1,2,IF(WEEKDAY(B3825)=7,1,0))))))</f>
        <v>3</v>
      </c>
      <c r="G3825" s="786">
        <f>VLOOKUP(C3825,METADATA!$J$5:$Q$29,IF(E3825="HI",2,IF(E3825="LO",6,10))+IF(D3825=1,2,IF(D3825=7,1,(IF(WEEKDAY(B3825)=1,2,IF(WEEKDAY(B3825)=7,1,0))))))</f>
        <v>3</v>
      </c>
      <c r="H3825" s="787">
        <v>8110.25</v>
      </c>
      <c r="I3825" s="788">
        <v>4127.9999694824219</v>
      </c>
      <c r="K3825" s="795">
        <v>655.27499999999998</v>
      </c>
      <c r="M3825" s="798">
        <f t="shared" si="178"/>
        <v>9100.3592682128146</v>
      </c>
      <c r="N3825" s="303"/>
      <c r="S3825" s="786">
        <v>0</v>
      </c>
      <c r="T3825" s="781">
        <f>VLOOKUP(C3825,METADATA!$J$5:$Q$29,IF(E3825="HI",2,IF(E3825="LO",6,10))+IF(S3825=1,2,IF(D3825=7,1,(IF(WEEKDAY(B3825)=1,2,IF(WEEKDAY(B3825)=7,1,0))))))</f>
        <v>3</v>
      </c>
      <c r="U3825" s="781">
        <f>VLOOKUP(C3825,METADATA!$A$5:$H$29,IF(E3825="HI",2,IF(E3825="LO",6,10))+IF(S3825=1,2,IF(D3825=7,1,(IF(WEEKDAY(B3825)=1,2,IF(WEEKDAY(B3825)=7,1,0))))))</f>
        <v>3</v>
      </c>
    </row>
    <row r="3826" spans="2:21" ht="13.95" customHeight="1" x14ac:dyDescent="0.25">
      <c r="B3826" s="784">
        <f t="shared" si="179"/>
        <v>45542</v>
      </c>
      <c r="C3826" s="785">
        <v>6</v>
      </c>
      <c r="D3826" s="786">
        <f>IFERROR((INDEX(METADATA!$T$2:$T$20,MATCH(B3826,METADATA!$S$2:$S$20,0))),0)</f>
        <v>0</v>
      </c>
      <c r="E3826" s="785" t="str">
        <f t="shared" si="177"/>
        <v>LO</v>
      </c>
      <c r="F3826" s="786">
        <f>VLOOKUP(C3826,METADATA!$A$5:$H$29,IF(E3826="HI",2,IF(E3826="LO",6,10))+IF(D3826=1,2,IF(D3826=7,1,(IF(WEEKDAY(B3826)=1,2,IF(WEEKDAY(B3826)=7,1,0))))))</f>
        <v>3</v>
      </c>
      <c r="G3826" s="786">
        <f>VLOOKUP(C3826,METADATA!$J$5:$Q$29,IF(E3826="HI",2,IF(E3826="LO",6,10))+IF(D3826=1,2,IF(D3826=7,1,(IF(WEEKDAY(B3826)=1,2,IF(WEEKDAY(B3826)=7,1,0))))))</f>
        <v>3</v>
      </c>
      <c r="H3826" s="787">
        <v>8757</v>
      </c>
      <c r="I3826" s="788">
        <v>4065.3099670410156</v>
      </c>
      <c r="K3826" s="795">
        <v>779.6875</v>
      </c>
      <c r="M3826" s="798">
        <f t="shared" si="178"/>
        <v>9654.6255301861929</v>
      </c>
      <c r="N3826" s="303"/>
      <c r="S3826" s="786">
        <v>0</v>
      </c>
      <c r="T3826" s="781">
        <f>VLOOKUP(C3826,METADATA!$J$5:$Q$29,IF(E3826="HI",2,IF(E3826="LO",6,10))+IF(S3826=1,2,IF(D3826=7,1,(IF(WEEKDAY(B3826)=1,2,IF(WEEKDAY(B3826)=7,1,0))))))</f>
        <v>3</v>
      </c>
      <c r="U3826" s="781">
        <f>VLOOKUP(C3826,METADATA!$A$5:$H$29,IF(E3826="HI",2,IF(E3826="LO",6,10))+IF(S3826=1,2,IF(D3826=7,1,(IF(WEEKDAY(B3826)=1,2,IF(WEEKDAY(B3826)=7,1,0))))))</f>
        <v>3</v>
      </c>
    </row>
    <row r="3827" spans="2:21" ht="13.95" customHeight="1" x14ac:dyDescent="0.25">
      <c r="B3827" s="784">
        <f t="shared" si="179"/>
        <v>45542</v>
      </c>
      <c r="C3827" s="785">
        <v>7</v>
      </c>
      <c r="D3827" s="786">
        <f>IFERROR((INDEX(METADATA!$T$2:$T$20,MATCH(B3827,METADATA!$S$2:$S$20,0))),0)</f>
        <v>0</v>
      </c>
      <c r="E3827" s="785" t="str">
        <f t="shared" si="177"/>
        <v>LO</v>
      </c>
      <c r="F3827" s="786">
        <f>VLOOKUP(C3827,METADATA!$A$5:$H$29,IF(E3827="HI",2,IF(E3827="LO",6,10))+IF(D3827=1,2,IF(D3827=7,1,(IF(WEEKDAY(B3827)=1,2,IF(WEEKDAY(B3827)=7,1,0))))))</f>
        <v>2</v>
      </c>
      <c r="G3827" s="786">
        <f>VLOOKUP(C3827,METADATA!$J$5:$Q$29,IF(E3827="HI",2,IF(E3827="LO",6,10))+IF(D3827=1,2,IF(D3827=7,1,(IF(WEEKDAY(B3827)=1,2,IF(WEEKDAY(B3827)=7,1,0))))))</f>
        <v>2</v>
      </c>
      <c r="H3827" s="787">
        <v>10047.5</v>
      </c>
      <c r="I3827" s="788">
        <v>4238.5250244140625</v>
      </c>
      <c r="K3827" s="795">
        <v>844.33749999999998</v>
      </c>
      <c r="M3827" s="798">
        <f t="shared" si="178"/>
        <v>10904.923229100892</v>
      </c>
      <c r="N3827" s="303"/>
      <c r="S3827" s="786">
        <v>0</v>
      </c>
      <c r="T3827" s="781">
        <f>VLOOKUP(C3827,METADATA!$J$5:$Q$29,IF(E3827="HI",2,IF(E3827="LO",6,10))+IF(S3827=1,2,IF(D3827=7,1,(IF(WEEKDAY(B3827)=1,2,IF(WEEKDAY(B3827)=7,1,0))))))</f>
        <v>2</v>
      </c>
      <c r="U3827" s="781">
        <f>VLOOKUP(C3827,METADATA!$A$5:$H$29,IF(E3827="HI",2,IF(E3827="LO",6,10))+IF(S3827=1,2,IF(D3827=7,1,(IF(WEEKDAY(B3827)=1,2,IF(WEEKDAY(B3827)=7,1,0))))))</f>
        <v>2</v>
      </c>
    </row>
    <row r="3828" spans="2:21" ht="13.95" customHeight="1" x14ac:dyDescent="0.25">
      <c r="B3828" s="784">
        <f t="shared" si="179"/>
        <v>45542</v>
      </c>
      <c r="C3828" s="785">
        <v>8</v>
      </c>
      <c r="D3828" s="786">
        <f>IFERROR((INDEX(METADATA!$T$2:$T$20,MATCH(B3828,METADATA!$S$2:$S$20,0))),0)</f>
        <v>0</v>
      </c>
      <c r="E3828" s="785" t="str">
        <f t="shared" si="177"/>
        <v>LO</v>
      </c>
      <c r="F3828" s="786">
        <f>VLOOKUP(C3828,METADATA!$A$5:$H$29,IF(E3828="HI",2,IF(E3828="LO",6,10))+IF(D3828=1,2,IF(D3828=7,1,(IF(WEEKDAY(B3828)=1,2,IF(WEEKDAY(B3828)=7,1,0))))))</f>
        <v>2</v>
      </c>
      <c r="G3828" s="786">
        <f>VLOOKUP(C3828,METADATA!$J$5:$Q$29,IF(E3828="HI",2,IF(E3828="LO",6,10))+IF(D3828=1,2,IF(D3828=7,1,(IF(WEEKDAY(B3828)=1,2,IF(WEEKDAY(B3828)=7,1,0))))))</f>
        <v>2</v>
      </c>
      <c r="H3828" s="787">
        <v>11661.5</v>
      </c>
      <c r="I3828" s="788">
        <v>4319.1900329589844</v>
      </c>
      <c r="K3828" s="795">
        <v>882.38750000000005</v>
      </c>
      <c r="M3828" s="798">
        <f t="shared" si="178"/>
        <v>12435.673877631731</v>
      </c>
      <c r="N3828" s="303"/>
      <c r="S3828" s="786">
        <v>0</v>
      </c>
      <c r="T3828" s="781">
        <f>VLOOKUP(C3828,METADATA!$J$5:$Q$29,IF(E3828="HI",2,IF(E3828="LO",6,10))+IF(S3828=1,2,IF(D3828=7,1,(IF(WEEKDAY(B3828)=1,2,IF(WEEKDAY(B3828)=7,1,0))))))</f>
        <v>2</v>
      </c>
      <c r="U3828" s="781">
        <f>VLOOKUP(C3828,METADATA!$A$5:$H$29,IF(E3828="HI",2,IF(E3828="LO",6,10))+IF(S3828=1,2,IF(D3828=7,1,(IF(WEEKDAY(B3828)=1,2,IF(WEEKDAY(B3828)=7,1,0))))))</f>
        <v>2</v>
      </c>
    </row>
    <row r="3829" spans="2:21" ht="13.95" customHeight="1" x14ac:dyDescent="0.25">
      <c r="B3829" s="784">
        <f t="shared" si="179"/>
        <v>45542</v>
      </c>
      <c r="C3829" s="785">
        <v>9</v>
      </c>
      <c r="D3829" s="786">
        <f>IFERROR((INDEX(METADATA!$T$2:$T$20,MATCH(B3829,METADATA!$S$2:$S$20,0))),0)</f>
        <v>0</v>
      </c>
      <c r="E3829" s="785" t="str">
        <f t="shared" si="177"/>
        <v>LO</v>
      </c>
      <c r="F3829" s="786">
        <f>VLOOKUP(C3829,METADATA!$A$5:$H$29,IF(E3829="HI",2,IF(E3829="LO",6,10))+IF(D3829=1,2,IF(D3829=7,1,(IF(WEEKDAY(B3829)=1,2,IF(WEEKDAY(B3829)=7,1,0))))))</f>
        <v>2</v>
      </c>
      <c r="G3829" s="786">
        <f>VLOOKUP(C3829,METADATA!$J$5:$Q$29,IF(E3829="HI",2,IF(E3829="LO",6,10))+IF(D3829=1,2,IF(D3829=7,1,(IF(WEEKDAY(B3829)=1,2,IF(WEEKDAY(B3829)=7,1,0))))))</f>
        <v>2</v>
      </c>
      <c r="H3829" s="787">
        <v>12413.25</v>
      </c>
      <c r="I3829" s="788">
        <v>4301.9800109863281</v>
      </c>
      <c r="K3829" s="795">
        <v>877.73749999999995</v>
      </c>
      <c r="M3829" s="798">
        <f t="shared" si="178"/>
        <v>13137.572362404933</v>
      </c>
      <c r="N3829" s="303"/>
      <c r="S3829" s="786">
        <v>0</v>
      </c>
      <c r="T3829" s="781">
        <f>VLOOKUP(C3829,METADATA!$J$5:$Q$29,IF(E3829="HI",2,IF(E3829="LO",6,10))+IF(S3829=1,2,IF(D3829=7,1,(IF(WEEKDAY(B3829)=1,2,IF(WEEKDAY(B3829)=7,1,0))))))</f>
        <v>2</v>
      </c>
      <c r="U3829" s="781">
        <f>VLOOKUP(C3829,METADATA!$A$5:$H$29,IF(E3829="HI",2,IF(E3829="LO",6,10))+IF(S3829=1,2,IF(D3829=7,1,(IF(WEEKDAY(B3829)=1,2,IF(WEEKDAY(B3829)=7,1,0))))))</f>
        <v>2</v>
      </c>
    </row>
    <row r="3830" spans="2:21" ht="13.95" customHeight="1" x14ac:dyDescent="0.25">
      <c r="B3830" s="784">
        <f t="shared" si="179"/>
        <v>45542</v>
      </c>
      <c r="C3830" s="785">
        <v>10</v>
      </c>
      <c r="D3830" s="786">
        <f>IFERROR((INDEX(METADATA!$T$2:$T$20,MATCH(B3830,METADATA!$S$2:$S$20,0))),0)</f>
        <v>0</v>
      </c>
      <c r="E3830" s="785" t="str">
        <f t="shared" si="177"/>
        <v>LO</v>
      </c>
      <c r="F3830" s="786">
        <f>VLOOKUP(C3830,METADATA!$A$5:$H$29,IF(E3830="HI",2,IF(E3830="LO",6,10))+IF(D3830=1,2,IF(D3830=7,1,(IF(WEEKDAY(B3830)=1,2,IF(WEEKDAY(B3830)=7,1,0))))))</f>
        <v>2</v>
      </c>
      <c r="G3830" s="786">
        <f>VLOOKUP(C3830,METADATA!$J$5:$Q$29,IF(E3830="HI",2,IF(E3830="LO",6,10))+IF(D3830=1,2,IF(D3830=7,1,(IF(WEEKDAY(B3830)=1,2,IF(WEEKDAY(B3830)=7,1,0))))))</f>
        <v>2</v>
      </c>
      <c r="H3830" s="787">
        <v>12609</v>
      </c>
      <c r="I3830" s="788">
        <v>4270.719970703125</v>
      </c>
      <c r="K3830" s="795">
        <v>870.51250000000005</v>
      </c>
      <c r="M3830" s="798">
        <f t="shared" si="178"/>
        <v>13312.622959738719</v>
      </c>
      <c r="N3830" s="303"/>
      <c r="S3830" s="786">
        <v>0</v>
      </c>
      <c r="T3830" s="781">
        <f>VLOOKUP(C3830,METADATA!$J$5:$Q$29,IF(E3830="HI",2,IF(E3830="LO",6,10))+IF(S3830=1,2,IF(D3830=7,1,(IF(WEEKDAY(B3830)=1,2,IF(WEEKDAY(B3830)=7,1,0))))))</f>
        <v>2</v>
      </c>
      <c r="U3830" s="781">
        <f>VLOOKUP(C3830,METADATA!$A$5:$H$29,IF(E3830="HI",2,IF(E3830="LO",6,10))+IF(S3830=1,2,IF(D3830=7,1,(IF(WEEKDAY(B3830)=1,2,IF(WEEKDAY(B3830)=7,1,0))))))</f>
        <v>2</v>
      </c>
    </row>
    <row r="3831" spans="2:21" ht="13.95" customHeight="1" x14ac:dyDescent="0.25">
      <c r="B3831" s="784">
        <f t="shared" si="179"/>
        <v>45542</v>
      </c>
      <c r="C3831" s="785">
        <v>11</v>
      </c>
      <c r="D3831" s="786">
        <f>IFERROR((INDEX(METADATA!$T$2:$T$20,MATCH(B3831,METADATA!$S$2:$S$20,0))),0)</f>
        <v>0</v>
      </c>
      <c r="E3831" s="785" t="str">
        <f t="shared" si="177"/>
        <v>LO</v>
      </c>
      <c r="F3831" s="786">
        <f>VLOOKUP(C3831,METADATA!$A$5:$H$29,IF(E3831="HI",2,IF(E3831="LO",6,10))+IF(D3831=1,2,IF(D3831=7,1,(IF(WEEKDAY(B3831)=1,2,IF(WEEKDAY(B3831)=7,1,0))))))</f>
        <v>2</v>
      </c>
      <c r="G3831" s="786">
        <f>VLOOKUP(C3831,METADATA!$J$5:$Q$29,IF(E3831="HI",2,IF(E3831="LO",6,10))+IF(D3831=1,2,IF(D3831=7,1,(IF(WEEKDAY(B3831)=1,2,IF(WEEKDAY(B3831)=7,1,0))))))</f>
        <v>2</v>
      </c>
      <c r="H3831" s="787">
        <v>12753.5</v>
      </c>
      <c r="I3831" s="788">
        <v>4196.5399475097656</v>
      </c>
      <c r="K3831" s="795">
        <v>865.8125</v>
      </c>
      <c r="M3831" s="798">
        <f t="shared" si="178"/>
        <v>13426.194910734957</v>
      </c>
      <c r="N3831" s="303"/>
      <c r="S3831" s="786">
        <v>0</v>
      </c>
      <c r="T3831" s="781">
        <f>VLOOKUP(C3831,METADATA!$J$5:$Q$29,IF(E3831="HI",2,IF(E3831="LO",6,10))+IF(S3831=1,2,IF(D3831=7,1,(IF(WEEKDAY(B3831)=1,2,IF(WEEKDAY(B3831)=7,1,0))))))</f>
        <v>2</v>
      </c>
      <c r="U3831" s="781">
        <f>VLOOKUP(C3831,METADATA!$A$5:$H$29,IF(E3831="HI",2,IF(E3831="LO",6,10))+IF(S3831=1,2,IF(D3831=7,1,(IF(WEEKDAY(B3831)=1,2,IF(WEEKDAY(B3831)=7,1,0))))))</f>
        <v>2</v>
      </c>
    </row>
    <row r="3832" spans="2:21" ht="13.95" customHeight="1" x14ac:dyDescent="0.25">
      <c r="B3832" s="784">
        <f t="shared" si="179"/>
        <v>45542</v>
      </c>
      <c r="C3832" s="785">
        <v>12</v>
      </c>
      <c r="D3832" s="786">
        <f>IFERROR((INDEX(METADATA!$T$2:$T$20,MATCH(B3832,METADATA!$S$2:$S$20,0))),0)</f>
        <v>0</v>
      </c>
      <c r="E3832" s="785" t="str">
        <f t="shared" si="177"/>
        <v>LO</v>
      </c>
      <c r="F3832" s="786">
        <f>VLOOKUP(C3832,METADATA!$A$5:$H$29,IF(E3832="HI",2,IF(E3832="LO",6,10))+IF(D3832=1,2,IF(D3832=7,1,(IF(WEEKDAY(B3832)=1,2,IF(WEEKDAY(B3832)=7,1,0))))))</f>
        <v>3</v>
      </c>
      <c r="G3832" s="786">
        <f>VLOOKUP(C3832,METADATA!$J$5:$Q$29,IF(E3832="HI",2,IF(E3832="LO",6,10))+IF(D3832=1,2,IF(D3832=7,1,(IF(WEEKDAY(B3832)=1,2,IF(WEEKDAY(B3832)=7,1,0))))))</f>
        <v>3</v>
      </c>
      <c r="H3832" s="787">
        <v>12417.25</v>
      </c>
      <c r="I3832" s="788">
        <v>4191.5048828125</v>
      </c>
      <c r="K3832" s="795">
        <v>834.63750000000005</v>
      </c>
      <c r="M3832" s="798">
        <f t="shared" si="178"/>
        <v>13105.602265639722</v>
      </c>
      <c r="N3832" s="303"/>
      <c r="S3832" s="786">
        <v>0</v>
      </c>
      <c r="T3832" s="781">
        <f>VLOOKUP(C3832,METADATA!$J$5:$Q$29,IF(E3832="HI",2,IF(E3832="LO",6,10))+IF(S3832=1,2,IF(D3832=7,1,(IF(WEEKDAY(B3832)=1,2,IF(WEEKDAY(B3832)=7,1,0))))))</f>
        <v>3</v>
      </c>
      <c r="U3832" s="781">
        <f>VLOOKUP(C3832,METADATA!$A$5:$H$29,IF(E3832="HI",2,IF(E3832="LO",6,10))+IF(S3832=1,2,IF(D3832=7,1,(IF(WEEKDAY(B3832)=1,2,IF(WEEKDAY(B3832)=7,1,0))))))</f>
        <v>3</v>
      </c>
    </row>
    <row r="3833" spans="2:21" ht="13.95" customHeight="1" x14ac:dyDescent="0.25">
      <c r="B3833" s="784">
        <f t="shared" si="179"/>
        <v>45542</v>
      </c>
      <c r="C3833" s="785">
        <v>13</v>
      </c>
      <c r="D3833" s="786">
        <f>IFERROR((INDEX(METADATA!$T$2:$T$20,MATCH(B3833,METADATA!$S$2:$S$20,0))),0)</f>
        <v>0</v>
      </c>
      <c r="E3833" s="785" t="str">
        <f t="shared" si="177"/>
        <v>LO</v>
      </c>
      <c r="F3833" s="786">
        <f>VLOOKUP(C3833,METADATA!$A$5:$H$29,IF(E3833="HI",2,IF(E3833="LO",6,10))+IF(D3833=1,2,IF(D3833=7,1,(IF(WEEKDAY(B3833)=1,2,IF(WEEKDAY(B3833)=7,1,0))))))</f>
        <v>3</v>
      </c>
      <c r="G3833" s="786">
        <f>VLOOKUP(C3833,METADATA!$J$5:$Q$29,IF(E3833="HI",2,IF(E3833="LO",6,10))+IF(D3833=1,2,IF(D3833=7,1,(IF(WEEKDAY(B3833)=1,2,IF(WEEKDAY(B3833)=7,1,0))))))</f>
        <v>3</v>
      </c>
      <c r="H3833" s="787">
        <v>11925.5</v>
      </c>
      <c r="I3833" s="788">
        <v>4478.0249328613281</v>
      </c>
      <c r="K3833" s="795">
        <v>847.33749999999998</v>
      </c>
      <c r="M3833" s="798">
        <f t="shared" si="178"/>
        <v>12738.534356405673</v>
      </c>
      <c r="N3833" s="303"/>
      <c r="S3833" s="786">
        <v>0</v>
      </c>
      <c r="T3833" s="781">
        <f>VLOOKUP(C3833,METADATA!$J$5:$Q$29,IF(E3833="HI",2,IF(E3833="LO",6,10))+IF(S3833=1,2,IF(D3833=7,1,(IF(WEEKDAY(B3833)=1,2,IF(WEEKDAY(B3833)=7,1,0))))))</f>
        <v>3</v>
      </c>
      <c r="U3833" s="781">
        <f>VLOOKUP(C3833,METADATA!$A$5:$H$29,IF(E3833="HI",2,IF(E3833="LO",6,10))+IF(S3833=1,2,IF(D3833=7,1,(IF(WEEKDAY(B3833)=1,2,IF(WEEKDAY(B3833)=7,1,0))))))</f>
        <v>3</v>
      </c>
    </row>
    <row r="3834" spans="2:21" ht="13.95" customHeight="1" x14ac:dyDescent="0.25">
      <c r="B3834" s="784">
        <f t="shared" si="179"/>
        <v>45542</v>
      </c>
      <c r="C3834" s="785">
        <v>14</v>
      </c>
      <c r="D3834" s="786">
        <f>IFERROR((INDEX(METADATA!$T$2:$T$20,MATCH(B3834,METADATA!$S$2:$S$20,0))),0)</f>
        <v>0</v>
      </c>
      <c r="E3834" s="785" t="str">
        <f t="shared" si="177"/>
        <v>LO</v>
      </c>
      <c r="F3834" s="786">
        <f>VLOOKUP(C3834,METADATA!$A$5:$H$29,IF(E3834="HI",2,IF(E3834="LO",6,10))+IF(D3834=1,2,IF(D3834=7,1,(IF(WEEKDAY(B3834)=1,2,IF(WEEKDAY(B3834)=7,1,0))))))</f>
        <v>3</v>
      </c>
      <c r="G3834" s="786">
        <f>VLOOKUP(C3834,METADATA!$J$5:$Q$29,IF(E3834="HI",2,IF(E3834="LO",6,10))+IF(D3834=1,2,IF(D3834=7,1,(IF(WEEKDAY(B3834)=1,2,IF(WEEKDAY(B3834)=7,1,0))))))</f>
        <v>3</v>
      </c>
      <c r="H3834" s="787">
        <v>11452.25</v>
      </c>
      <c r="I3834" s="788">
        <v>3720.0750427246094</v>
      </c>
      <c r="K3834" s="795">
        <v>851.61249999999995</v>
      </c>
      <c r="M3834" s="798">
        <f t="shared" si="178"/>
        <v>12041.303433848119</v>
      </c>
      <c r="N3834" s="303"/>
      <c r="S3834" s="786">
        <v>0</v>
      </c>
      <c r="T3834" s="781">
        <f>VLOOKUP(C3834,METADATA!$J$5:$Q$29,IF(E3834="HI",2,IF(E3834="LO",6,10))+IF(S3834=1,2,IF(D3834=7,1,(IF(WEEKDAY(B3834)=1,2,IF(WEEKDAY(B3834)=7,1,0))))))</f>
        <v>3</v>
      </c>
      <c r="U3834" s="781">
        <f>VLOOKUP(C3834,METADATA!$A$5:$H$29,IF(E3834="HI",2,IF(E3834="LO",6,10))+IF(S3834=1,2,IF(D3834=7,1,(IF(WEEKDAY(B3834)=1,2,IF(WEEKDAY(B3834)=7,1,0))))))</f>
        <v>3</v>
      </c>
    </row>
    <row r="3835" spans="2:21" ht="13.95" customHeight="1" x14ac:dyDescent="0.25">
      <c r="B3835" s="784">
        <f t="shared" si="179"/>
        <v>45542</v>
      </c>
      <c r="C3835" s="785">
        <v>15</v>
      </c>
      <c r="D3835" s="786">
        <f>IFERROR((INDEX(METADATA!$T$2:$T$20,MATCH(B3835,METADATA!$S$2:$S$20,0))),0)</f>
        <v>0</v>
      </c>
      <c r="E3835" s="785" t="str">
        <f t="shared" si="177"/>
        <v>LO</v>
      </c>
      <c r="F3835" s="786">
        <f>VLOOKUP(C3835,METADATA!$A$5:$H$29,IF(E3835="HI",2,IF(E3835="LO",6,10))+IF(D3835=1,2,IF(D3835=7,1,(IF(WEEKDAY(B3835)=1,2,IF(WEEKDAY(B3835)=7,1,0))))))</f>
        <v>3</v>
      </c>
      <c r="G3835" s="786">
        <f>VLOOKUP(C3835,METADATA!$J$5:$Q$29,IF(E3835="HI",2,IF(E3835="LO",6,10))+IF(D3835=1,2,IF(D3835=7,1,(IF(WEEKDAY(B3835)=1,2,IF(WEEKDAY(B3835)=7,1,0))))))</f>
        <v>3</v>
      </c>
      <c r="H3835" s="787">
        <v>11163.75</v>
      </c>
      <c r="I3835" s="788">
        <v>3374.8800048828125</v>
      </c>
      <c r="K3835" s="795">
        <v>856.5</v>
      </c>
      <c r="M3835" s="798">
        <f t="shared" si="178"/>
        <v>11662.723914671813</v>
      </c>
      <c r="N3835" s="303"/>
      <c r="S3835" s="786">
        <v>0</v>
      </c>
      <c r="T3835" s="781">
        <f>VLOOKUP(C3835,METADATA!$J$5:$Q$29,IF(E3835="HI",2,IF(E3835="LO",6,10))+IF(S3835=1,2,IF(D3835=7,1,(IF(WEEKDAY(B3835)=1,2,IF(WEEKDAY(B3835)=7,1,0))))))</f>
        <v>3</v>
      </c>
      <c r="U3835" s="781">
        <f>VLOOKUP(C3835,METADATA!$A$5:$H$29,IF(E3835="HI",2,IF(E3835="LO",6,10))+IF(S3835=1,2,IF(D3835=7,1,(IF(WEEKDAY(B3835)=1,2,IF(WEEKDAY(B3835)=7,1,0))))))</f>
        <v>3</v>
      </c>
    </row>
    <row r="3836" spans="2:21" ht="13.95" customHeight="1" x14ac:dyDescent="0.25">
      <c r="B3836" s="784">
        <f t="shared" si="179"/>
        <v>45542</v>
      </c>
      <c r="C3836" s="785">
        <v>16</v>
      </c>
      <c r="D3836" s="786">
        <f>IFERROR((INDEX(METADATA!$T$2:$T$20,MATCH(B3836,METADATA!$S$2:$S$20,0))),0)</f>
        <v>0</v>
      </c>
      <c r="E3836" s="785" t="str">
        <f t="shared" si="177"/>
        <v>LO</v>
      </c>
      <c r="F3836" s="786">
        <f>VLOOKUP(C3836,METADATA!$A$5:$H$29,IF(E3836="HI",2,IF(E3836="LO",6,10))+IF(D3836=1,2,IF(D3836=7,1,(IF(WEEKDAY(B3836)=1,2,IF(WEEKDAY(B3836)=7,1,0))))))</f>
        <v>3</v>
      </c>
      <c r="G3836" s="786">
        <f>VLOOKUP(C3836,METADATA!$J$5:$Q$29,IF(E3836="HI",2,IF(E3836="LO",6,10))+IF(D3836=1,2,IF(D3836=7,1,(IF(WEEKDAY(B3836)=1,2,IF(WEEKDAY(B3836)=7,1,0))))))</f>
        <v>3</v>
      </c>
      <c r="H3836" s="787">
        <v>451.25</v>
      </c>
      <c r="I3836" s="788">
        <v>4169.3199462890625</v>
      </c>
      <c r="K3836" s="795">
        <v>824.32500000000005</v>
      </c>
      <c r="M3836" s="798">
        <f t="shared" si="178"/>
        <v>4193.668486781452</v>
      </c>
      <c r="N3836" s="303"/>
      <c r="S3836" s="786">
        <v>0</v>
      </c>
      <c r="T3836" s="781">
        <f>VLOOKUP(C3836,METADATA!$J$5:$Q$29,IF(E3836="HI",2,IF(E3836="LO",6,10))+IF(S3836=1,2,IF(D3836=7,1,(IF(WEEKDAY(B3836)=1,2,IF(WEEKDAY(B3836)=7,1,0))))))</f>
        <v>3</v>
      </c>
      <c r="U3836" s="781">
        <f>VLOOKUP(C3836,METADATA!$A$5:$H$29,IF(E3836="HI",2,IF(E3836="LO",6,10))+IF(S3836=1,2,IF(D3836=7,1,(IF(WEEKDAY(B3836)=1,2,IF(WEEKDAY(B3836)=7,1,0))))))</f>
        <v>3</v>
      </c>
    </row>
    <row r="3837" spans="2:21" ht="13.95" customHeight="1" x14ac:dyDescent="0.25">
      <c r="B3837" s="784">
        <f t="shared" si="179"/>
        <v>45542</v>
      </c>
      <c r="C3837" s="785">
        <v>17</v>
      </c>
      <c r="D3837" s="786">
        <f>IFERROR((INDEX(METADATA!$T$2:$T$20,MATCH(B3837,METADATA!$S$2:$S$20,0))),0)</f>
        <v>0</v>
      </c>
      <c r="E3837" s="785" t="str">
        <f t="shared" si="177"/>
        <v>LO</v>
      </c>
      <c r="F3837" s="786">
        <f>VLOOKUP(C3837,METADATA!$A$5:$H$29,IF(E3837="HI",2,IF(E3837="LO",6,10))+IF(D3837=1,2,IF(D3837=7,1,(IF(WEEKDAY(B3837)=1,2,IF(WEEKDAY(B3837)=7,1,0))))))</f>
        <v>3</v>
      </c>
      <c r="G3837" s="786">
        <f>VLOOKUP(C3837,METADATA!$J$5:$Q$29,IF(E3837="HI",2,IF(E3837="LO",6,10))+IF(D3837=1,2,IF(D3837=7,1,(IF(WEEKDAY(B3837)=1,2,IF(WEEKDAY(B3837)=7,1,0))))))</f>
        <v>3</v>
      </c>
      <c r="H3837" s="787">
        <v>25.75</v>
      </c>
      <c r="I3837" s="788">
        <v>4398.5849304199219</v>
      </c>
      <c r="K3837" s="795">
        <v>882.73749999999995</v>
      </c>
      <c r="M3837" s="798">
        <f t="shared" si="178"/>
        <v>4398.6603020257462</v>
      </c>
      <c r="N3837" s="303"/>
      <c r="S3837" s="786">
        <v>0</v>
      </c>
      <c r="T3837" s="781">
        <f>VLOOKUP(C3837,METADATA!$J$5:$Q$29,IF(E3837="HI",2,IF(E3837="LO",6,10))+IF(S3837=1,2,IF(D3837=7,1,(IF(WEEKDAY(B3837)=1,2,IF(WEEKDAY(B3837)=7,1,0))))))</f>
        <v>3</v>
      </c>
      <c r="U3837" s="781">
        <f>VLOOKUP(C3837,METADATA!$A$5:$H$29,IF(E3837="HI",2,IF(E3837="LO",6,10))+IF(S3837=1,2,IF(D3837=7,1,(IF(WEEKDAY(B3837)=1,2,IF(WEEKDAY(B3837)=7,1,0))))))</f>
        <v>3</v>
      </c>
    </row>
    <row r="3838" spans="2:21" ht="13.95" customHeight="1" x14ac:dyDescent="0.25">
      <c r="B3838" s="784">
        <f t="shared" si="179"/>
        <v>45542</v>
      </c>
      <c r="C3838" s="785">
        <v>18</v>
      </c>
      <c r="D3838" s="786">
        <f>IFERROR((INDEX(METADATA!$T$2:$T$20,MATCH(B3838,METADATA!$S$2:$S$20,0))),0)</f>
        <v>0</v>
      </c>
      <c r="E3838" s="785" t="str">
        <f t="shared" si="177"/>
        <v>LO</v>
      </c>
      <c r="F3838" s="786">
        <f>VLOOKUP(C3838,METADATA!$A$5:$H$29,IF(E3838="HI",2,IF(E3838="LO",6,10))+IF(D3838=1,2,IF(D3838=7,1,(IF(WEEKDAY(B3838)=1,2,IF(WEEKDAY(B3838)=7,1,0))))))</f>
        <v>2</v>
      </c>
      <c r="G3838" s="786">
        <f>VLOOKUP(C3838,METADATA!$J$5:$Q$29,IF(E3838="HI",2,IF(E3838="LO",6,10))+IF(D3838=1,2,IF(D3838=7,1,(IF(WEEKDAY(B3838)=1,2,IF(WEEKDAY(B3838)=7,1,0))))))</f>
        <v>2</v>
      </c>
      <c r="H3838" s="787">
        <v>11702</v>
      </c>
      <c r="I3838" s="788">
        <v>4382.3349609375</v>
      </c>
      <c r="K3838" s="795">
        <v>0</v>
      </c>
      <c r="M3838" s="798">
        <f t="shared" si="178"/>
        <v>12495.665796981571</v>
      </c>
      <c r="N3838" s="303"/>
      <c r="S3838" s="786">
        <v>0</v>
      </c>
      <c r="T3838" s="781">
        <f>VLOOKUP(C3838,METADATA!$J$5:$Q$29,IF(E3838="HI",2,IF(E3838="LO",6,10))+IF(S3838=1,2,IF(D3838=7,1,(IF(WEEKDAY(B3838)=1,2,IF(WEEKDAY(B3838)=7,1,0))))))</f>
        <v>2</v>
      </c>
      <c r="U3838" s="781">
        <f>VLOOKUP(C3838,METADATA!$A$5:$H$29,IF(E3838="HI",2,IF(E3838="LO",6,10))+IF(S3838=1,2,IF(D3838=7,1,(IF(WEEKDAY(B3838)=1,2,IF(WEEKDAY(B3838)=7,1,0))))))</f>
        <v>2</v>
      </c>
    </row>
    <row r="3839" spans="2:21" ht="13.95" customHeight="1" x14ac:dyDescent="0.25">
      <c r="B3839" s="784">
        <f t="shared" si="179"/>
        <v>45542</v>
      </c>
      <c r="C3839" s="785">
        <v>19</v>
      </c>
      <c r="D3839" s="786">
        <f>IFERROR((INDEX(METADATA!$T$2:$T$20,MATCH(B3839,METADATA!$S$2:$S$20,0))),0)</f>
        <v>0</v>
      </c>
      <c r="E3839" s="785" t="str">
        <f t="shared" si="177"/>
        <v>LO</v>
      </c>
      <c r="F3839" s="786">
        <f>VLOOKUP(C3839,METADATA!$A$5:$H$29,IF(E3839="HI",2,IF(E3839="LO",6,10))+IF(D3839=1,2,IF(D3839=7,1,(IF(WEEKDAY(B3839)=1,2,IF(WEEKDAY(B3839)=7,1,0))))))</f>
        <v>2</v>
      </c>
      <c r="G3839" s="786">
        <f>VLOOKUP(C3839,METADATA!$J$5:$Q$29,IF(E3839="HI",2,IF(E3839="LO",6,10))+IF(D3839=1,2,IF(D3839=7,1,(IF(WEEKDAY(B3839)=1,2,IF(WEEKDAY(B3839)=7,1,0))))))</f>
        <v>2</v>
      </c>
      <c r="H3839" s="787">
        <v>10850.25</v>
      </c>
      <c r="I3839" s="788">
        <v>3919.5350341796875</v>
      </c>
      <c r="K3839" s="795">
        <v>0</v>
      </c>
      <c r="M3839" s="798">
        <f t="shared" si="178"/>
        <v>11536.493399064639</v>
      </c>
      <c r="N3839" s="303"/>
      <c r="S3839" s="786">
        <v>0</v>
      </c>
      <c r="T3839" s="781">
        <f>VLOOKUP(C3839,METADATA!$J$5:$Q$29,IF(E3839="HI",2,IF(E3839="LO",6,10))+IF(S3839=1,2,IF(D3839=7,1,(IF(WEEKDAY(B3839)=1,2,IF(WEEKDAY(B3839)=7,1,0))))))</f>
        <v>2</v>
      </c>
      <c r="U3839" s="781">
        <f>VLOOKUP(C3839,METADATA!$A$5:$H$29,IF(E3839="HI",2,IF(E3839="LO",6,10))+IF(S3839=1,2,IF(D3839=7,1,(IF(WEEKDAY(B3839)=1,2,IF(WEEKDAY(B3839)=7,1,0))))))</f>
        <v>2</v>
      </c>
    </row>
    <row r="3840" spans="2:21" ht="13.95" customHeight="1" x14ac:dyDescent="0.25">
      <c r="B3840" s="784">
        <f t="shared" si="179"/>
        <v>45542</v>
      </c>
      <c r="C3840" s="785">
        <v>20</v>
      </c>
      <c r="D3840" s="786">
        <f>IFERROR((INDEX(METADATA!$T$2:$T$20,MATCH(B3840,METADATA!$S$2:$S$20,0))),0)</f>
        <v>0</v>
      </c>
      <c r="E3840" s="785" t="str">
        <f t="shared" si="177"/>
        <v>LO</v>
      </c>
      <c r="F3840" s="786">
        <f>VLOOKUP(C3840,METADATA!$A$5:$H$29,IF(E3840="HI",2,IF(E3840="LO",6,10))+IF(D3840=1,2,IF(D3840=7,1,(IF(WEEKDAY(B3840)=1,2,IF(WEEKDAY(B3840)=7,1,0))))))</f>
        <v>3</v>
      </c>
      <c r="G3840" s="786">
        <f>VLOOKUP(C3840,METADATA!$J$5:$Q$29,IF(E3840="HI",2,IF(E3840="LO",6,10))+IF(D3840=1,2,IF(D3840=7,1,(IF(WEEKDAY(B3840)=1,2,IF(WEEKDAY(B3840)=7,1,0))))))</f>
        <v>3</v>
      </c>
      <c r="H3840" s="787">
        <v>10892.75</v>
      </c>
      <c r="I3840" s="788">
        <v>3263.4650268554688</v>
      </c>
      <c r="K3840" s="795">
        <v>0</v>
      </c>
      <c r="M3840" s="798">
        <f t="shared" si="178"/>
        <v>11371.112810275376</v>
      </c>
      <c r="N3840" s="303"/>
      <c r="S3840" s="786">
        <v>0</v>
      </c>
      <c r="T3840" s="781">
        <f>VLOOKUP(C3840,METADATA!$J$5:$Q$29,IF(E3840="HI",2,IF(E3840="LO",6,10))+IF(S3840=1,2,IF(D3840=7,1,(IF(WEEKDAY(B3840)=1,2,IF(WEEKDAY(B3840)=7,1,0))))))</f>
        <v>3</v>
      </c>
      <c r="U3840" s="781">
        <f>VLOOKUP(C3840,METADATA!$A$5:$H$29,IF(E3840="HI",2,IF(E3840="LO",6,10))+IF(S3840=1,2,IF(D3840=7,1,(IF(WEEKDAY(B3840)=1,2,IF(WEEKDAY(B3840)=7,1,0))))))</f>
        <v>3</v>
      </c>
    </row>
    <row r="3841" spans="2:21" ht="13.95" customHeight="1" x14ac:dyDescent="0.25">
      <c r="B3841" s="784">
        <f t="shared" si="179"/>
        <v>45542</v>
      </c>
      <c r="C3841" s="785">
        <v>21</v>
      </c>
      <c r="D3841" s="786">
        <f>IFERROR((INDEX(METADATA!$T$2:$T$20,MATCH(B3841,METADATA!$S$2:$S$20,0))),0)</f>
        <v>0</v>
      </c>
      <c r="E3841" s="785" t="str">
        <f t="shared" si="177"/>
        <v>LO</v>
      </c>
      <c r="F3841" s="786">
        <f>VLOOKUP(C3841,METADATA!$A$5:$H$29,IF(E3841="HI",2,IF(E3841="LO",6,10))+IF(D3841=1,2,IF(D3841=7,1,(IF(WEEKDAY(B3841)=1,2,IF(WEEKDAY(B3841)=7,1,0))))))</f>
        <v>3</v>
      </c>
      <c r="G3841" s="786">
        <f>VLOOKUP(C3841,METADATA!$J$5:$Q$29,IF(E3841="HI",2,IF(E3841="LO",6,10))+IF(D3841=1,2,IF(D3841=7,1,(IF(WEEKDAY(B3841)=1,2,IF(WEEKDAY(B3841)=7,1,0))))))</f>
        <v>3</v>
      </c>
      <c r="H3841" s="787">
        <v>10184.25</v>
      </c>
      <c r="I3841" s="788">
        <v>3534.4550476074219</v>
      </c>
      <c r="K3841" s="795">
        <v>0</v>
      </c>
      <c r="M3841" s="798">
        <f t="shared" si="178"/>
        <v>10780.135460468833</v>
      </c>
      <c r="N3841" s="303"/>
      <c r="S3841" s="786">
        <v>0</v>
      </c>
      <c r="T3841" s="781">
        <f>VLOOKUP(C3841,METADATA!$J$5:$Q$29,IF(E3841="HI",2,IF(E3841="LO",6,10))+IF(S3841=1,2,IF(D3841=7,1,(IF(WEEKDAY(B3841)=1,2,IF(WEEKDAY(B3841)=7,1,0))))))</f>
        <v>3</v>
      </c>
      <c r="U3841" s="781">
        <f>VLOOKUP(C3841,METADATA!$A$5:$H$29,IF(E3841="HI",2,IF(E3841="LO",6,10))+IF(S3841=1,2,IF(D3841=7,1,(IF(WEEKDAY(B3841)=1,2,IF(WEEKDAY(B3841)=7,1,0))))))</f>
        <v>3</v>
      </c>
    </row>
    <row r="3842" spans="2:21" ht="13.95" customHeight="1" x14ac:dyDescent="0.25">
      <c r="B3842" s="784">
        <f t="shared" si="179"/>
        <v>45542</v>
      </c>
      <c r="C3842" s="785">
        <v>22</v>
      </c>
      <c r="D3842" s="786">
        <f>IFERROR((INDEX(METADATA!$T$2:$T$20,MATCH(B3842,METADATA!$S$2:$S$20,0))),0)</f>
        <v>0</v>
      </c>
      <c r="E3842" s="785" t="str">
        <f t="shared" si="177"/>
        <v>LO</v>
      </c>
      <c r="F3842" s="786">
        <f>VLOOKUP(C3842,METADATA!$A$5:$H$29,IF(E3842="HI",2,IF(E3842="LO",6,10))+IF(D3842=1,2,IF(D3842=7,1,(IF(WEEKDAY(B3842)=1,2,IF(WEEKDAY(B3842)=7,1,0))))))</f>
        <v>3</v>
      </c>
      <c r="G3842" s="786">
        <f>VLOOKUP(C3842,METADATA!$J$5:$Q$29,IF(E3842="HI",2,IF(E3842="LO",6,10))+IF(D3842=1,2,IF(D3842=7,1,(IF(WEEKDAY(B3842)=1,2,IF(WEEKDAY(B3842)=7,1,0))))))</f>
        <v>3</v>
      </c>
      <c r="H3842" s="787">
        <v>9371.75</v>
      </c>
      <c r="I3842" s="788">
        <v>4364.39501953125</v>
      </c>
      <c r="K3842" s="795">
        <v>0</v>
      </c>
      <c r="M3842" s="798">
        <f t="shared" si="178"/>
        <v>10338.164341362019</v>
      </c>
      <c r="N3842" s="303"/>
      <c r="S3842" s="786">
        <v>0</v>
      </c>
      <c r="T3842" s="781">
        <f>VLOOKUP(C3842,METADATA!$J$5:$Q$29,IF(E3842="HI",2,IF(E3842="LO",6,10))+IF(S3842=1,2,IF(D3842=7,1,(IF(WEEKDAY(B3842)=1,2,IF(WEEKDAY(B3842)=7,1,0))))))</f>
        <v>3</v>
      </c>
      <c r="U3842" s="781">
        <f>VLOOKUP(C3842,METADATA!$A$5:$H$29,IF(E3842="HI",2,IF(E3842="LO",6,10))+IF(S3842=1,2,IF(D3842=7,1,(IF(WEEKDAY(B3842)=1,2,IF(WEEKDAY(B3842)=7,1,0))))))</f>
        <v>3</v>
      </c>
    </row>
    <row r="3843" spans="2:21" ht="13.95" customHeight="1" x14ac:dyDescent="0.25">
      <c r="B3843" s="784">
        <f t="shared" si="179"/>
        <v>45542</v>
      </c>
      <c r="C3843" s="785">
        <v>23</v>
      </c>
      <c r="D3843" s="786">
        <f>IFERROR((INDEX(METADATA!$T$2:$T$20,MATCH(B3843,METADATA!$S$2:$S$20,0))),0)</f>
        <v>0</v>
      </c>
      <c r="E3843" s="785" t="str">
        <f t="shared" si="177"/>
        <v>LO</v>
      </c>
      <c r="F3843" s="786">
        <f>VLOOKUP(C3843,METADATA!$A$5:$H$29,IF(E3843="HI",2,IF(E3843="LO",6,10))+IF(D3843=1,2,IF(D3843=7,1,(IF(WEEKDAY(B3843)=1,2,IF(WEEKDAY(B3843)=7,1,0))))))</f>
        <v>3</v>
      </c>
      <c r="G3843" s="786">
        <f>VLOOKUP(C3843,METADATA!$J$5:$Q$29,IF(E3843="HI",2,IF(E3843="LO",6,10))+IF(D3843=1,2,IF(D3843=7,1,(IF(WEEKDAY(B3843)=1,2,IF(WEEKDAY(B3843)=7,1,0))))))</f>
        <v>3</v>
      </c>
      <c r="H3843" s="787">
        <v>8701.25</v>
      </c>
      <c r="I3843" s="788">
        <v>4288.0850830078125</v>
      </c>
      <c r="K3843" s="795">
        <v>0</v>
      </c>
      <c r="M3843" s="798">
        <f t="shared" si="178"/>
        <v>9700.4858250303168</v>
      </c>
      <c r="N3843" s="303"/>
      <c r="S3843" s="786">
        <v>0</v>
      </c>
      <c r="T3843" s="781">
        <f>VLOOKUP(C3843,METADATA!$J$5:$Q$29,IF(E3843="HI",2,IF(E3843="LO",6,10))+IF(S3843=1,2,IF(D3843=7,1,(IF(WEEKDAY(B3843)=1,2,IF(WEEKDAY(B3843)=7,1,0))))))</f>
        <v>3</v>
      </c>
      <c r="U3843" s="781">
        <f>VLOOKUP(C3843,METADATA!$A$5:$H$29,IF(E3843="HI",2,IF(E3843="LO",6,10))+IF(S3843=1,2,IF(D3843=7,1,(IF(WEEKDAY(B3843)=1,2,IF(WEEKDAY(B3843)=7,1,0))))))</f>
        <v>3</v>
      </c>
    </row>
    <row r="3844" spans="2:21" ht="13.95" customHeight="1" x14ac:dyDescent="0.25">
      <c r="B3844" s="784">
        <f t="shared" si="179"/>
        <v>45543</v>
      </c>
      <c r="C3844" s="785">
        <v>0</v>
      </c>
      <c r="D3844" s="786">
        <f>IFERROR((INDEX(METADATA!$T$2:$T$20,MATCH(B3844,METADATA!$S$2:$S$20,0))),0)</f>
        <v>0</v>
      </c>
      <c r="E3844" s="785" t="str">
        <f t="shared" ref="E3844:E3907" si="180">IF(B3844="","",IF(AND(MONTH(B3844)&gt;=MONTH($AA$9),MONTH(B3844)&lt;=MONTH($AA$11)),"HI","LO"))</f>
        <v>LO</v>
      </c>
      <c r="F3844" s="786">
        <f>VLOOKUP(C3844,METADATA!$A$5:$H$29,IF(E3844="HI",2,IF(E3844="LO",6,10))+IF(D3844=1,2,IF(D3844=7,1,(IF(WEEKDAY(B3844)=1,2,IF(WEEKDAY(B3844)=7,1,0))))))</f>
        <v>3</v>
      </c>
      <c r="G3844" s="786">
        <f>VLOOKUP(C3844,METADATA!$J$5:$Q$29,IF(E3844="HI",2,IF(E3844="LO",6,10))+IF(D3844=1,2,IF(D3844=7,1,(IF(WEEKDAY(B3844)=1,2,IF(WEEKDAY(B3844)=7,1,0))))))</f>
        <v>3</v>
      </c>
      <c r="H3844" s="787">
        <v>8091</v>
      </c>
      <c r="I3844" s="788">
        <v>4294.06494140625</v>
      </c>
      <c r="K3844" s="795">
        <v>0</v>
      </c>
      <c r="M3844" s="798">
        <f t="shared" ref="M3844:M3907" si="181">SQRT(H3844^2+I3844^2)</f>
        <v>9159.8730734117853</v>
      </c>
      <c r="N3844" s="303"/>
      <c r="S3844" s="786">
        <v>0</v>
      </c>
      <c r="T3844" s="781">
        <f>VLOOKUP(C3844,METADATA!$J$5:$Q$29,IF(E3844="HI",2,IF(E3844="LO",6,10))+IF(S3844=1,2,IF(D3844=7,1,(IF(WEEKDAY(B3844)=1,2,IF(WEEKDAY(B3844)=7,1,0))))))</f>
        <v>3</v>
      </c>
      <c r="U3844" s="781">
        <f>VLOOKUP(C3844,METADATA!$A$5:$H$29,IF(E3844="HI",2,IF(E3844="LO",6,10))+IF(S3844=1,2,IF(D3844=7,1,(IF(WEEKDAY(B3844)=1,2,IF(WEEKDAY(B3844)=7,1,0))))))</f>
        <v>3</v>
      </c>
    </row>
    <row r="3845" spans="2:21" ht="13.95" customHeight="1" x14ac:dyDescent="0.25">
      <c r="B3845" s="784">
        <f t="shared" si="179"/>
        <v>45543</v>
      </c>
      <c r="C3845" s="785">
        <v>1</v>
      </c>
      <c r="D3845" s="786">
        <f>IFERROR((INDEX(METADATA!$T$2:$T$20,MATCH(B3845,METADATA!$S$2:$S$20,0))),0)</f>
        <v>0</v>
      </c>
      <c r="E3845" s="785" t="str">
        <f t="shared" si="180"/>
        <v>LO</v>
      </c>
      <c r="F3845" s="786">
        <f>VLOOKUP(C3845,METADATA!$A$5:$H$29,IF(E3845="HI",2,IF(E3845="LO",6,10))+IF(D3845=1,2,IF(D3845=7,1,(IF(WEEKDAY(B3845)=1,2,IF(WEEKDAY(B3845)=7,1,0))))))</f>
        <v>3</v>
      </c>
      <c r="G3845" s="786">
        <f>VLOOKUP(C3845,METADATA!$J$5:$Q$29,IF(E3845="HI",2,IF(E3845="LO",6,10))+IF(D3845=1,2,IF(D3845=7,1,(IF(WEEKDAY(B3845)=1,2,IF(WEEKDAY(B3845)=7,1,0))))))</f>
        <v>3</v>
      </c>
      <c r="H3845" s="787">
        <v>7758.75</v>
      </c>
      <c r="I3845" s="788">
        <v>4285.5849609375</v>
      </c>
      <c r="K3845" s="795">
        <v>0</v>
      </c>
      <c r="M3845" s="798">
        <f t="shared" si="181"/>
        <v>8863.6583880423586</v>
      </c>
      <c r="N3845" s="303"/>
      <c r="S3845" s="786">
        <v>0</v>
      </c>
      <c r="T3845" s="781">
        <f>VLOOKUP(C3845,METADATA!$J$5:$Q$29,IF(E3845="HI",2,IF(E3845="LO",6,10))+IF(S3845=1,2,IF(D3845=7,1,(IF(WEEKDAY(B3845)=1,2,IF(WEEKDAY(B3845)=7,1,0))))))</f>
        <v>3</v>
      </c>
      <c r="U3845" s="781">
        <f>VLOOKUP(C3845,METADATA!$A$5:$H$29,IF(E3845="HI",2,IF(E3845="LO",6,10))+IF(S3845=1,2,IF(D3845=7,1,(IF(WEEKDAY(B3845)=1,2,IF(WEEKDAY(B3845)=7,1,0))))))</f>
        <v>3</v>
      </c>
    </row>
    <row r="3846" spans="2:21" ht="13.95" customHeight="1" x14ac:dyDescent="0.25">
      <c r="B3846" s="784">
        <f t="shared" si="179"/>
        <v>45543</v>
      </c>
      <c r="C3846" s="785">
        <v>2</v>
      </c>
      <c r="D3846" s="786">
        <f>IFERROR((INDEX(METADATA!$T$2:$T$20,MATCH(B3846,METADATA!$S$2:$S$20,0))),0)</f>
        <v>0</v>
      </c>
      <c r="E3846" s="785" t="str">
        <f t="shared" si="180"/>
        <v>LO</v>
      </c>
      <c r="F3846" s="786">
        <f>VLOOKUP(C3846,METADATA!$A$5:$H$29,IF(E3846="HI",2,IF(E3846="LO",6,10))+IF(D3846=1,2,IF(D3846=7,1,(IF(WEEKDAY(B3846)=1,2,IF(WEEKDAY(B3846)=7,1,0))))))</f>
        <v>3</v>
      </c>
      <c r="G3846" s="786">
        <f>VLOOKUP(C3846,METADATA!$J$5:$Q$29,IF(E3846="HI",2,IF(E3846="LO",6,10))+IF(D3846=1,2,IF(D3846=7,1,(IF(WEEKDAY(B3846)=1,2,IF(WEEKDAY(B3846)=7,1,0))))))</f>
        <v>3</v>
      </c>
      <c r="H3846" s="787">
        <v>7528.25</v>
      </c>
      <c r="I3846" s="788">
        <v>4304.2449340820313</v>
      </c>
      <c r="K3846" s="795">
        <v>0</v>
      </c>
      <c r="M3846" s="798">
        <f t="shared" si="181"/>
        <v>8671.855194540025</v>
      </c>
      <c r="N3846" s="303"/>
      <c r="S3846" s="786">
        <v>0</v>
      </c>
      <c r="T3846" s="781">
        <f>VLOOKUP(C3846,METADATA!$J$5:$Q$29,IF(E3846="HI",2,IF(E3846="LO",6,10))+IF(S3846=1,2,IF(D3846=7,1,(IF(WEEKDAY(B3846)=1,2,IF(WEEKDAY(B3846)=7,1,0))))))</f>
        <v>3</v>
      </c>
      <c r="U3846" s="781">
        <f>VLOOKUP(C3846,METADATA!$A$5:$H$29,IF(E3846="HI",2,IF(E3846="LO",6,10))+IF(S3846=1,2,IF(D3846=7,1,(IF(WEEKDAY(B3846)=1,2,IF(WEEKDAY(B3846)=7,1,0))))))</f>
        <v>3</v>
      </c>
    </row>
    <row r="3847" spans="2:21" ht="13.95" customHeight="1" x14ac:dyDescent="0.25">
      <c r="B3847" s="784">
        <f t="shared" si="179"/>
        <v>45543</v>
      </c>
      <c r="C3847" s="785">
        <v>3</v>
      </c>
      <c r="D3847" s="786">
        <f>IFERROR((INDEX(METADATA!$T$2:$T$20,MATCH(B3847,METADATA!$S$2:$S$20,0))),0)</f>
        <v>0</v>
      </c>
      <c r="E3847" s="785" t="str">
        <f t="shared" si="180"/>
        <v>LO</v>
      </c>
      <c r="F3847" s="786">
        <f>VLOOKUP(C3847,METADATA!$A$5:$H$29,IF(E3847="HI",2,IF(E3847="LO",6,10))+IF(D3847=1,2,IF(D3847=7,1,(IF(WEEKDAY(B3847)=1,2,IF(WEEKDAY(B3847)=7,1,0))))))</f>
        <v>3</v>
      </c>
      <c r="G3847" s="786">
        <f>VLOOKUP(C3847,METADATA!$J$5:$Q$29,IF(E3847="HI",2,IF(E3847="LO",6,10))+IF(D3847=1,2,IF(D3847=7,1,(IF(WEEKDAY(B3847)=1,2,IF(WEEKDAY(B3847)=7,1,0))))))</f>
        <v>3</v>
      </c>
      <c r="H3847" s="787">
        <v>7485</v>
      </c>
      <c r="I3847" s="788">
        <v>4223.1099853515625</v>
      </c>
      <c r="K3847" s="795">
        <v>0</v>
      </c>
      <c r="M3847" s="798">
        <f t="shared" si="181"/>
        <v>8594.177270011136</v>
      </c>
      <c r="N3847" s="303"/>
      <c r="S3847" s="786">
        <v>0</v>
      </c>
      <c r="T3847" s="781">
        <f>VLOOKUP(C3847,METADATA!$J$5:$Q$29,IF(E3847="HI",2,IF(E3847="LO",6,10))+IF(S3847=1,2,IF(D3847=7,1,(IF(WEEKDAY(B3847)=1,2,IF(WEEKDAY(B3847)=7,1,0))))))</f>
        <v>3</v>
      </c>
      <c r="U3847" s="781">
        <f>VLOOKUP(C3847,METADATA!$A$5:$H$29,IF(E3847="HI",2,IF(E3847="LO",6,10))+IF(S3847=1,2,IF(D3847=7,1,(IF(WEEKDAY(B3847)=1,2,IF(WEEKDAY(B3847)=7,1,0))))))</f>
        <v>3</v>
      </c>
    </row>
    <row r="3848" spans="2:21" ht="13.95" customHeight="1" x14ac:dyDescent="0.25">
      <c r="B3848" s="784">
        <f t="shared" si="179"/>
        <v>45543</v>
      </c>
      <c r="C3848" s="785">
        <v>4</v>
      </c>
      <c r="D3848" s="786">
        <f>IFERROR((INDEX(METADATA!$T$2:$T$20,MATCH(B3848,METADATA!$S$2:$S$20,0))),0)</f>
        <v>0</v>
      </c>
      <c r="E3848" s="785" t="str">
        <f t="shared" si="180"/>
        <v>LO</v>
      </c>
      <c r="F3848" s="786">
        <f>VLOOKUP(C3848,METADATA!$A$5:$H$29,IF(E3848="HI",2,IF(E3848="LO",6,10))+IF(D3848=1,2,IF(D3848=7,1,(IF(WEEKDAY(B3848)=1,2,IF(WEEKDAY(B3848)=7,1,0))))))</f>
        <v>3</v>
      </c>
      <c r="G3848" s="786">
        <f>VLOOKUP(C3848,METADATA!$J$5:$Q$29,IF(E3848="HI",2,IF(E3848="LO",6,10))+IF(D3848=1,2,IF(D3848=7,1,(IF(WEEKDAY(B3848)=1,2,IF(WEEKDAY(B3848)=7,1,0))))))</f>
        <v>3</v>
      </c>
      <c r="H3848" s="787">
        <v>7537.5</v>
      </c>
      <c r="I3848" s="788">
        <v>4182.7500305175781</v>
      </c>
      <c r="K3848" s="795">
        <v>0</v>
      </c>
      <c r="M3848" s="798">
        <f t="shared" si="181"/>
        <v>8620.2844539954021</v>
      </c>
      <c r="N3848" s="303"/>
      <c r="S3848" s="786">
        <v>0</v>
      </c>
      <c r="T3848" s="781">
        <f>VLOOKUP(C3848,METADATA!$J$5:$Q$29,IF(E3848="HI",2,IF(E3848="LO",6,10))+IF(S3848=1,2,IF(D3848=7,1,(IF(WEEKDAY(B3848)=1,2,IF(WEEKDAY(B3848)=7,1,0))))))</f>
        <v>3</v>
      </c>
      <c r="U3848" s="781">
        <f>VLOOKUP(C3848,METADATA!$A$5:$H$29,IF(E3848="HI",2,IF(E3848="LO",6,10))+IF(S3848=1,2,IF(D3848=7,1,(IF(WEEKDAY(B3848)=1,2,IF(WEEKDAY(B3848)=7,1,0))))))</f>
        <v>3</v>
      </c>
    </row>
    <row r="3849" spans="2:21" ht="13.95" customHeight="1" x14ac:dyDescent="0.25">
      <c r="B3849" s="784">
        <f t="shared" si="179"/>
        <v>45543</v>
      </c>
      <c r="C3849" s="785">
        <v>5</v>
      </c>
      <c r="D3849" s="786">
        <f>IFERROR((INDEX(METADATA!$T$2:$T$20,MATCH(B3849,METADATA!$S$2:$S$20,0))),0)</f>
        <v>0</v>
      </c>
      <c r="E3849" s="785" t="str">
        <f t="shared" si="180"/>
        <v>LO</v>
      </c>
      <c r="F3849" s="786">
        <f>VLOOKUP(C3849,METADATA!$A$5:$H$29,IF(E3849="HI",2,IF(E3849="LO",6,10))+IF(D3849=1,2,IF(D3849=7,1,(IF(WEEKDAY(B3849)=1,2,IF(WEEKDAY(B3849)=7,1,0))))))</f>
        <v>3</v>
      </c>
      <c r="G3849" s="786">
        <f>VLOOKUP(C3849,METADATA!$J$5:$Q$29,IF(E3849="HI",2,IF(E3849="LO",6,10))+IF(D3849=1,2,IF(D3849=7,1,(IF(WEEKDAY(B3849)=1,2,IF(WEEKDAY(B3849)=7,1,0))))))</f>
        <v>3</v>
      </c>
      <c r="H3849" s="787">
        <v>7369.5</v>
      </c>
      <c r="I3849" s="788">
        <v>4101.4800415039063</v>
      </c>
      <c r="K3849" s="795">
        <v>870.51250000000005</v>
      </c>
      <c r="M3849" s="798">
        <f t="shared" si="181"/>
        <v>8433.9592589041404</v>
      </c>
      <c r="N3849" s="303"/>
      <c r="S3849" s="786">
        <v>0</v>
      </c>
      <c r="T3849" s="781">
        <f>VLOOKUP(C3849,METADATA!$J$5:$Q$29,IF(E3849="HI",2,IF(E3849="LO",6,10))+IF(S3849=1,2,IF(D3849=7,1,(IF(WEEKDAY(B3849)=1,2,IF(WEEKDAY(B3849)=7,1,0))))))</f>
        <v>3</v>
      </c>
      <c r="U3849" s="781">
        <f>VLOOKUP(C3849,METADATA!$A$5:$H$29,IF(E3849="HI",2,IF(E3849="LO",6,10))+IF(S3849=1,2,IF(D3849=7,1,(IF(WEEKDAY(B3849)=1,2,IF(WEEKDAY(B3849)=7,1,0))))))</f>
        <v>3</v>
      </c>
    </row>
    <row r="3850" spans="2:21" ht="13.95" customHeight="1" x14ac:dyDescent="0.25">
      <c r="B3850" s="784">
        <f t="shared" si="179"/>
        <v>45543</v>
      </c>
      <c r="C3850" s="785">
        <v>6</v>
      </c>
      <c r="D3850" s="786">
        <f>IFERROR((INDEX(METADATA!$T$2:$T$20,MATCH(B3850,METADATA!$S$2:$S$20,0))),0)</f>
        <v>0</v>
      </c>
      <c r="E3850" s="785" t="str">
        <f t="shared" si="180"/>
        <v>LO</v>
      </c>
      <c r="F3850" s="786">
        <f>VLOOKUP(C3850,METADATA!$A$5:$H$29,IF(E3850="HI",2,IF(E3850="LO",6,10))+IF(D3850=1,2,IF(D3850=7,1,(IF(WEEKDAY(B3850)=1,2,IF(WEEKDAY(B3850)=7,1,0))))))</f>
        <v>3</v>
      </c>
      <c r="G3850" s="786">
        <f>VLOOKUP(C3850,METADATA!$J$5:$Q$29,IF(E3850="HI",2,IF(E3850="LO",6,10))+IF(D3850=1,2,IF(D3850=7,1,(IF(WEEKDAY(B3850)=1,2,IF(WEEKDAY(B3850)=7,1,0))))))</f>
        <v>3</v>
      </c>
      <c r="H3850" s="787">
        <v>7882.75</v>
      </c>
      <c r="I3850" s="788">
        <v>4019.0950317382813</v>
      </c>
      <c r="K3850" s="795">
        <v>865.8125</v>
      </c>
      <c r="M3850" s="798">
        <f t="shared" si="181"/>
        <v>8848.2129515876441</v>
      </c>
      <c r="N3850" s="303"/>
      <c r="S3850" s="786">
        <v>0</v>
      </c>
      <c r="T3850" s="781">
        <f>VLOOKUP(C3850,METADATA!$J$5:$Q$29,IF(E3850="HI",2,IF(E3850="LO",6,10))+IF(S3850=1,2,IF(D3850=7,1,(IF(WEEKDAY(B3850)=1,2,IF(WEEKDAY(B3850)=7,1,0))))))</f>
        <v>3</v>
      </c>
      <c r="U3850" s="781">
        <f>VLOOKUP(C3850,METADATA!$A$5:$H$29,IF(E3850="HI",2,IF(E3850="LO",6,10))+IF(S3850=1,2,IF(D3850=7,1,(IF(WEEKDAY(B3850)=1,2,IF(WEEKDAY(B3850)=7,1,0))))))</f>
        <v>3</v>
      </c>
    </row>
    <row r="3851" spans="2:21" ht="13.95" customHeight="1" x14ac:dyDescent="0.25">
      <c r="B3851" s="784">
        <f t="shared" si="179"/>
        <v>45543</v>
      </c>
      <c r="C3851" s="785">
        <v>7</v>
      </c>
      <c r="D3851" s="786">
        <f>IFERROR((INDEX(METADATA!$T$2:$T$20,MATCH(B3851,METADATA!$S$2:$S$20,0))),0)</f>
        <v>0</v>
      </c>
      <c r="E3851" s="785" t="str">
        <f t="shared" si="180"/>
        <v>LO</v>
      </c>
      <c r="F3851" s="786">
        <f>VLOOKUP(C3851,METADATA!$A$5:$H$29,IF(E3851="HI",2,IF(E3851="LO",6,10))+IF(D3851=1,2,IF(D3851=7,1,(IF(WEEKDAY(B3851)=1,2,IF(WEEKDAY(B3851)=7,1,0))))))</f>
        <v>3</v>
      </c>
      <c r="G3851" s="786">
        <f>VLOOKUP(C3851,METADATA!$J$5:$Q$29,IF(E3851="HI",2,IF(E3851="LO",6,10))+IF(D3851=1,2,IF(D3851=7,1,(IF(WEEKDAY(B3851)=1,2,IF(WEEKDAY(B3851)=7,1,0))))))</f>
        <v>3</v>
      </c>
      <c r="H3851" s="787">
        <v>8857.5</v>
      </c>
      <c r="I3851" s="788">
        <v>4045.3499145507813</v>
      </c>
      <c r="K3851" s="795">
        <v>834.63750000000005</v>
      </c>
      <c r="M3851" s="798">
        <f t="shared" si="181"/>
        <v>9737.5644891911252</v>
      </c>
      <c r="N3851" s="303"/>
      <c r="S3851" s="786">
        <v>0</v>
      </c>
      <c r="T3851" s="781">
        <f>VLOOKUP(C3851,METADATA!$J$5:$Q$29,IF(E3851="HI",2,IF(E3851="LO",6,10))+IF(S3851=1,2,IF(D3851=7,1,(IF(WEEKDAY(B3851)=1,2,IF(WEEKDAY(B3851)=7,1,0))))))</f>
        <v>3</v>
      </c>
      <c r="U3851" s="781">
        <f>VLOOKUP(C3851,METADATA!$A$5:$H$29,IF(E3851="HI",2,IF(E3851="LO",6,10))+IF(S3851=1,2,IF(D3851=7,1,(IF(WEEKDAY(B3851)=1,2,IF(WEEKDAY(B3851)=7,1,0))))))</f>
        <v>3</v>
      </c>
    </row>
    <row r="3852" spans="2:21" ht="13.95" customHeight="1" x14ac:dyDescent="0.25">
      <c r="B3852" s="784">
        <f t="shared" si="179"/>
        <v>45543</v>
      </c>
      <c r="C3852" s="785">
        <v>8</v>
      </c>
      <c r="D3852" s="786">
        <f>IFERROR((INDEX(METADATA!$T$2:$T$20,MATCH(B3852,METADATA!$S$2:$S$20,0))),0)</f>
        <v>0</v>
      </c>
      <c r="E3852" s="785" t="str">
        <f t="shared" si="180"/>
        <v>LO</v>
      </c>
      <c r="F3852" s="786">
        <f>VLOOKUP(C3852,METADATA!$A$5:$H$29,IF(E3852="HI",2,IF(E3852="LO",6,10))+IF(D3852=1,2,IF(D3852=7,1,(IF(WEEKDAY(B3852)=1,2,IF(WEEKDAY(B3852)=7,1,0))))))</f>
        <v>3</v>
      </c>
      <c r="G3852" s="786">
        <f>VLOOKUP(C3852,METADATA!$J$5:$Q$29,IF(E3852="HI",2,IF(E3852="LO",6,10))+IF(D3852=1,2,IF(D3852=7,1,(IF(WEEKDAY(B3852)=1,2,IF(WEEKDAY(B3852)=7,1,0))))))</f>
        <v>3</v>
      </c>
      <c r="H3852" s="787">
        <v>159</v>
      </c>
      <c r="I3852" s="788">
        <v>4247.3350524902344</v>
      </c>
      <c r="K3852" s="795">
        <v>847.33749999999998</v>
      </c>
      <c r="M3852" s="798">
        <f t="shared" si="181"/>
        <v>4250.3101119932671</v>
      </c>
      <c r="N3852" s="303"/>
      <c r="S3852" s="786">
        <v>0</v>
      </c>
      <c r="T3852" s="781">
        <f>VLOOKUP(C3852,METADATA!$J$5:$Q$29,IF(E3852="HI",2,IF(E3852="LO",6,10))+IF(S3852=1,2,IF(D3852=7,1,(IF(WEEKDAY(B3852)=1,2,IF(WEEKDAY(B3852)=7,1,0))))))</f>
        <v>3</v>
      </c>
      <c r="U3852" s="781">
        <f>VLOOKUP(C3852,METADATA!$A$5:$H$29,IF(E3852="HI",2,IF(E3852="LO",6,10))+IF(S3852=1,2,IF(D3852=7,1,(IF(WEEKDAY(B3852)=1,2,IF(WEEKDAY(B3852)=7,1,0))))))</f>
        <v>3</v>
      </c>
    </row>
    <row r="3853" spans="2:21" ht="13.95" customHeight="1" x14ac:dyDescent="0.25">
      <c r="B3853" s="784">
        <f t="shared" si="179"/>
        <v>45543</v>
      </c>
      <c r="C3853" s="785">
        <v>9</v>
      </c>
      <c r="D3853" s="786">
        <f>IFERROR((INDEX(METADATA!$T$2:$T$20,MATCH(B3853,METADATA!$S$2:$S$20,0))),0)</f>
        <v>0</v>
      </c>
      <c r="E3853" s="785" t="str">
        <f t="shared" si="180"/>
        <v>LO</v>
      </c>
      <c r="F3853" s="786">
        <f>VLOOKUP(C3853,METADATA!$A$5:$H$29,IF(E3853="HI",2,IF(E3853="LO",6,10))+IF(D3853=1,2,IF(D3853=7,1,(IF(WEEKDAY(B3853)=1,2,IF(WEEKDAY(B3853)=7,1,0))))))</f>
        <v>3</v>
      </c>
      <c r="G3853" s="786">
        <f>VLOOKUP(C3853,METADATA!$J$5:$Q$29,IF(E3853="HI",2,IF(E3853="LO",6,10))+IF(D3853=1,2,IF(D3853=7,1,(IF(WEEKDAY(B3853)=1,2,IF(WEEKDAY(B3853)=7,1,0))))))</f>
        <v>3</v>
      </c>
      <c r="H3853" s="787">
        <v>29</v>
      </c>
      <c r="I3853" s="788">
        <v>4219.6000366210938</v>
      </c>
      <c r="K3853" s="795">
        <v>851.61249999999995</v>
      </c>
      <c r="M3853" s="798">
        <f t="shared" si="181"/>
        <v>4219.699689439135</v>
      </c>
      <c r="N3853" s="303"/>
      <c r="S3853" s="786">
        <v>0</v>
      </c>
      <c r="T3853" s="781">
        <f>VLOOKUP(C3853,METADATA!$J$5:$Q$29,IF(E3853="HI",2,IF(E3853="LO",6,10))+IF(S3853=1,2,IF(D3853=7,1,(IF(WEEKDAY(B3853)=1,2,IF(WEEKDAY(B3853)=7,1,0))))))</f>
        <v>3</v>
      </c>
      <c r="U3853" s="781">
        <f>VLOOKUP(C3853,METADATA!$A$5:$H$29,IF(E3853="HI",2,IF(E3853="LO",6,10))+IF(S3853=1,2,IF(D3853=7,1,(IF(WEEKDAY(B3853)=1,2,IF(WEEKDAY(B3853)=7,1,0))))))</f>
        <v>3</v>
      </c>
    </row>
    <row r="3854" spans="2:21" ht="13.95" customHeight="1" x14ac:dyDescent="0.25">
      <c r="B3854" s="784">
        <f t="shared" si="179"/>
        <v>45543</v>
      </c>
      <c r="C3854" s="785">
        <v>10</v>
      </c>
      <c r="D3854" s="786">
        <f>IFERROR((INDEX(METADATA!$T$2:$T$20,MATCH(B3854,METADATA!$S$2:$S$20,0))),0)</f>
        <v>0</v>
      </c>
      <c r="E3854" s="785" t="str">
        <f t="shared" si="180"/>
        <v>LO</v>
      </c>
      <c r="F3854" s="786">
        <f>VLOOKUP(C3854,METADATA!$A$5:$H$29,IF(E3854="HI",2,IF(E3854="LO",6,10))+IF(D3854=1,2,IF(D3854=7,1,(IF(WEEKDAY(B3854)=1,2,IF(WEEKDAY(B3854)=7,1,0))))))</f>
        <v>3</v>
      </c>
      <c r="G3854" s="786">
        <f>VLOOKUP(C3854,METADATA!$J$5:$Q$29,IF(E3854="HI",2,IF(E3854="LO",6,10))+IF(D3854=1,2,IF(D3854=7,1,(IF(WEEKDAY(B3854)=1,2,IF(WEEKDAY(B3854)=7,1,0))))))</f>
        <v>3</v>
      </c>
      <c r="H3854" s="787">
        <v>10416.25</v>
      </c>
      <c r="I3854" s="788">
        <v>4190.1800231933594</v>
      </c>
      <c r="K3854" s="795">
        <v>856.5</v>
      </c>
      <c r="M3854" s="798">
        <f t="shared" si="181"/>
        <v>11227.460651869091</v>
      </c>
      <c r="N3854" s="303"/>
      <c r="S3854" s="786">
        <v>0</v>
      </c>
      <c r="T3854" s="781">
        <f>VLOOKUP(C3854,METADATA!$J$5:$Q$29,IF(E3854="HI",2,IF(E3854="LO",6,10))+IF(S3854=1,2,IF(D3854=7,1,(IF(WEEKDAY(B3854)=1,2,IF(WEEKDAY(B3854)=7,1,0))))))</f>
        <v>3</v>
      </c>
      <c r="U3854" s="781">
        <f>VLOOKUP(C3854,METADATA!$A$5:$H$29,IF(E3854="HI",2,IF(E3854="LO",6,10))+IF(S3854=1,2,IF(D3854=7,1,(IF(WEEKDAY(B3854)=1,2,IF(WEEKDAY(B3854)=7,1,0))))))</f>
        <v>3</v>
      </c>
    </row>
    <row r="3855" spans="2:21" ht="13.95" customHeight="1" x14ac:dyDescent="0.25">
      <c r="B3855" s="784">
        <f t="shared" si="179"/>
        <v>45543</v>
      </c>
      <c r="C3855" s="785">
        <v>11</v>
      </c>
      <c r="D3855" s="786">
        <f>IFERROR((INDEX(METADATA!$T$2:$T$20,MATCH(B3855,METADATA!$S$2:$S$20,0))),0)</f>
        <v>0</v>
      </c>
      <c r="E3855" s="785" t="str">
        <f t="shared" si="180"/>
        <v>LO</v>
      </c>
      <c r="F3855" s="786">
        <f>VLOOKUP(C3855,METADATA!$A$5:$H$29,IF(E3855="HI",2,IF(E3855="LO",6,10))+IF(D3855=1,2,IF(D3855=7,1,(IF(WEEKDAY(B3855)=1,2,IF(WEEKDAY(B3855)=7,1,0))))))</f>
        <v>3</v>
      </c>
      <c r="G3855" s="786">
        <f>VLOOKUP(C3855,METADATA!$J$5:$Q$29,IF(E3855="HI",2,IF(E3855="LO",6,10))+IF(D3855=1,2,IF(D3855=7,1,(IF(WEEKDAY(B3855)=1,2,IF(WEEKDAY(B3855)=7,1,0))))))</f>
        <v>3</v>
      </c>
      <c r="H3855" s="787">
        <v>11822.25</v>
      </c>
      <c r="I3855" s="788">
        <v>3733.8150024414063</v>
      </c>
      <c r="K3855" s="795">
        <v>824.32500000000005</v>
      </c>
      <c r="M3855" s="798">
        <f t="shared" si="181"/>
        <v>12397.861490392466</v>
      </c>
      <c r="N3855" s="303"/>
      <c r="S3855" s="786">
        <v>0</v>
      </c>
      <c r="T3855" s="781">
        <f>VLOOKUP(C3855,METADATA!$J$5:$Q$29,IF(E3855="HI",2,IF(E3855="LO",6,10))+IF(S3855=1,2,IF(D3855=7,1,(IF(WEEKDAY(B3855)=1,2,IF(WEEKDAY(B3855)=7,1,0))))))</f>
        <v>3</v>
      </c>
      <c r="U3855" s="781">
        <f>VLOOKUP(C3855,METADATA!$A$5:$H$29,IF(E3855="HI",2,IF(E3855="LO",6,10))+IF(S3855=1,2,IF(D3855=7,1,(IF(WEEKDAY(B3855)=1,2,IF(WEEKDAY(B3855)=7,1,0))))))</f>
        <v>3</v>
      </c>
    </row>
    <row r="3856" spans="2:21" ht="13.95" customHeight="1" x14ac:dyDescent="0.25">
      <c r="B3856" s="784">
        <f t="shared" si="179"/>
        <v>45543</v>
      </c>
      <c r="C3856" s="785">
        <v>12</v>
      </c>
      <c r="D3856" s="786">
        <f>IFERROR((INDEX(METADATA!$T$2:$T$20,MATCH(B3856,METADATA!$S$2:$S$20,0))),0)</f>
        <v>0</v>
      </c>
      <c r="E3856" s="785" t="str">
        <f t="shared" si="180"/>
        <v>LO</v>
      </c>
      <c r="F3856" s="786">
        <f>VLOOKUP(C3856,METADATA!$A$5:$H$29,IF(E3856="HI",2,IF(E3856="LO",6,10))+IF(D3856=1,2,IF(D3856=7,1,(IF(WEEKDAY(B3856)=1,2,IF(WEEKDAY(B3856)=7,1,0))))))</f>
        <v>3</v>
      </c>
      <c r="G3856" s="786">
        <f>VLOOKUP(C3856,METADATA!$J$5:$Q$29,IF(E3856="HI",2,IF(E3856="LO",6,10))+IF(D3856=1,2,IF(D3856=7,1,(IF(WEEKDAY(B3856)=1,2,IF(WEEKDAY(B3856)=7,1,0))))))</f>
        <v>3</v>
      </c>
      <c r="H3856" s="787">
        <v>11490.5</v>
      </c>
      <c r="I3856" s="788">
        <v>4325.2699890136719</v>
      </c>
      <c r="K3856" s="795">
        <v>882.73749999999995</v>
      </c>
      <c r="M3856" s="798">
        <f t="shared" si="181"/>
        <v>12277.603623177543</v>
      </c>
      <c r="N3856" s="303"/>
      <c r="S3856" s="786">
        <v>0</v>
      </c>
      <c r="T3856" s="781">
        <f>VLOOKUP(C3856,METADATA!$J$5:$Q$29,IF(E3856="HI",2,IF(E3856="LO",6,10))+IF(S3856=1,2,IF(D3856=7,1,(IF(WEEKDAY(B3856)=1,2,IF(WEEKDAY(B3856)=7,1,0))))))</f>
        <v>3</v>
      </c>
      <c r="U3856" s="781">
        <f>VLOOKUP(C3856,METADATA!$A$5:$H$29,IF(E3856="HI",2,IF(E3856="LO",6,10))+IF(S3856=1,2,IF(D3856=7,1,(IF(WEEKDAY(B3856)=1,2,IF(WEEKDAY(B3856)=7,1,0))))))</f>
        <v>3</v>
      </c>
    </row>
    <row r="3857" spans="2:21" ht="13.95" customHeight="1" x14ac:dyDescent="0.25">
      <c r="B3857" s="784">
        <f t="shared" si="179"/>
        <v>45543</v>
      </c>
      <c r="C3857" s="785">
        <v>13</v>
      </c>
      <c r="D3857" s="786">
        <f>IFERROR((INDEX(METADATA!$T$2:$T$20,MATCH(B3857,METADATA!$S$2:$S$20,0))),0)</f>
        <v>0</v>
      </c>
      <c r="E3857" s="785" t="str">
        <f t="shared" si="180"/>
        <v>LO</v>
      </c>
      <c r="F3857" s="786">
        <f>VLOOKUP(C3857,METADATA!$A$5:$H$29,IF(E3857="HI",2,IF(E3857="LO",6,10))+IF(D3857=1,2,IF(D3857=7,1,(IF(WEEKDAY(B3857)=1,2,IF(WEEKDAY(B3857)=7,1,0))))))</f>
        <v>3</v>
      </c>
      <c r="G3857" s="786">
        <f>VLOOKUP(C3857,METADATA!$J$5:$Q$29,IF(E3857="HI",2,IF(E3857="LO",6,10))+IF(D3857=1,2,IF(D3857=7,1,(IF(WEEKDAY(B3857)=1,2,IF(WEEKDAY(B3857)=7,1,0))))))</f>
        <v>3</v>
      </c>
      <c r="H3857" s="787">
        <v>11250</v>
      </c>
      <c r="I3857" s="788">
        <v>4474.1400146484375</v>
      </c>
      <c r="K3857" s="795">
        <v>909.3125</v>
      </c>
      <c r="M3857" s="798">
        <f t="shared" si="181"/>
        <v>12107.040467045541</v>
      </c>
      <c r="N3857" s="303"/>
      <c r="S3857" s="786">
        <v>0</v>
      </c>
      <c r="T3857" s="781">
        <f>VLOOKUP(C3857,METADATA!$J$5:$Q$29,IF(E3857="HI",2,IF(E3857="LO",6,10))+IF(S3857=1,2,IF(D3857=7,1,(IF(WEEKDAY(B3857)=1,2,IF(WEEKDAY(B3857)=7,1,0))))))</f>
        <v>3</v>
      </c>
      <c r="U3857" s="781">
        <f>VLOOKUP(C3857,METADATA!$A$5:$H$29,IF(E3857="HI",2,IF(E3857="LO",6,10))+IF(S3857=1,2,IF(D3857=7,1,(IF(WEEKDAY(B3857)=1,2,IF(WEEKDAY(B3857)=7,1,0))))))</f>
        <v>3</v>
      </c>
    </row>
    <row r="3858" spans="2:21" ht="13.95" customHeight="1" x14ac:dyDescent="0.25">
      <c r="B3858" s="784">
        <f t="shared" si="179"/>
        <v>45543</v>
      </c>
      <c r="C3858" s="785">
        <v>14</v>
      </c>
      <c r="D3858" s="786">
        <f>IFERROR((INDEX(METADATA!$T$2:$T$20,MATCH(B3858,METADATA!$S$2:$S$20,0))),0)</f>
        <v>0</v>
      </c>
      <c r="E3858" s="785" t="str">
        <f t="shared" si="180"/>
        <v>LO</v>
      </c>
      <c r="F3858" s="786">
        <f>VLOOKUP(C3858,METADATA!$A$5:$H$29,IF(E3858="HI",2,IF(E3858="LO",6,10))+IF(D3858=1,2,IF(D3858=7,1,(IF(WEEKDAY(B3858)=1,2,IF(WEEKDAY(B3858)=7,1,0))))))</f>
        <v>3</v>
      </c>
      <c r="G3858" s="786">
        <f>VLOOKUP(C3858,METADATA!$J$5:$Q$29,IF(E3858="HI",2,IF(E3858="LO",6,10))+IF(D3858=1,2,IF(D3858=7,1,(IF(WEEKDAY(B3858)=1,2,IF(WEEKDAY(B3858)=7,1,0))))))</f>
        <v>3</v>
      </c>
      <c r="H3858" s="787">
        <v>11050.25</v>
      </c>
      <c r="I3858" s="788">
        <v>4239.1099853515625</v>
      </c>
      <c r="K3858" s="795">
        <v>905.6</v>
      </c>
      <c r="M3858" s="798">
        <f t="shared" si="181"/>
        <v>11835.458526411527</v>
      </c>
      <c r="N3858" s="303"/>
      <c r="S3858" s="786">
        <v>0</v>
      </c>
      <c r="T3858" s="781">
        <f>VLOOKUP(C3858,METADATA!$J$5:$Q$29,IF(E3858="HI",2,IF(E3858="LO",6,10))+IF(S3858=1,2,IF(D3858=7,1,(IF(WEEKDAY(B3858)=1,2,IF(WEEKDAY(B3858)=7,1,0))))))</f>
        <v>3</v>
      </c>
      <c r="U3858" s="781">
        <f>VLOOKUP(C3858,METADATA!$A$5:$H$29,IF(E3858="HI",2,IF(E3858="LO",6,10))+IF(S3858=1,2,IF(D3858=7,1,(IF(WEEKDAY(B3858)=1,2,IF(WEEKDAY(B3858)=7,1,0))))))</f>
        <v>3</v>
      </c>
    </row>
    <row r="3859" spans="2:21" ht="13.95" customHeight="1" x14ac:dyDescent="0.25">
      <c r="B3859" s="784">
        <f t="shared" si="179"/>
        <v>45543</v>
      </c>
      <c r="C3859" s="785">
        <v>15</v>
      </c>
      <c r="D3859" s="786">
        <f>IFERROR((INDEX(METADATA!$T$2:$T$20,MATCH(B3859,METADATA!$S$2:$S$20,0))),0)</f>
        <v>0</v>
      </c>
      <c r="E3859" s="785" t="str">
        <f t="shared" si="180"/>
        <v>LO</v>
      </c>
      <c r="F3859" s="786">
        <f>VLOOKUP(C3859,METADATA!$A$5:$H$29,IF(E3859="HI",2,IF(E3859="LO",6,10))+IF(D3859=1,2,IF(D3859=7,1,(IF(WEEKDAY(B3859)=1,2,IF(WEEKDAY(B3859)=7,1,0))))))</f>
        <v>3</v>
      </c>
      <c r="G3859" s="786">
        <f>VLOOKUP(C3859,METADATA!$J$5:$Q$29,IF(E3859="HI",2,IF(E3859="LO",6,10))+IF(D3859=1,2,IF(D3859=7,1,(IF(WEEKDAY(B3859)=1,2,IF(WEEKDAY(B3859)=7,1,0))))))</f>
        <v>3</v>
      </c>
      <c r="H3859" s="787">
        <v>10881.75</v>
      </c>
      <c r="I3859" s="788">
        <v>4314.6249694824219</v>
      </c>
      <c r="K3859" s="795">
        <v>913.98749999999995</v>
      </c>
      <c r="M3859" s="798">
        <f t="shared" si="181"/>
        <v>11705.916097844763</v>
      </c>
      <c r="N3859" s="303"/>
      <c r="S3859" s="786">
        <v>0</v>
      </c>
      <c r="T3859" s="781">
        <f>VLOOKUP(C3859,METADATA!$J$5:$Q$29,IF(E3859="HI",2,IF(E3859="LO",6,10))+IF(S3859=1,2,IF(D3859=7,1,(IF(WEEKDAY(B3859)=1,2,IF(WEEKDAY(B3859)=7,1,0))))))</f>
        <v>3</v>
      </c>
      <c r="U3859" s="781">
        <f>VLOOKUP(C3859,METADATA!$A$5:$H$29,IF(E3859="HI",2,IF(E3859="LO",6,10))+IF(S3859=1,2,IF(D3859=7,1,(IF(WEEKDAY(B3859)=1,2,IF(WEEKDAY(B3859)=7,1,0))))))</f>
        <v>3</v>
      </c>
    </row>
    <row r="3860" spans="2:21" ht="13.95" customHeight="1" x14ac:dyDescent="0.25">
      <c r="B3860" s="784">
        <f t="shared" si="179"/>
        <v>45543</v>
      </c>
      <c r="C3860" s="785">
        <v>16</v>
      </c>
      <c r="D3860" s="786">
        <f>IFERROR((INDEX(METADATA!$T$2:$T$20,MATCH(B3860,METADATA!$S$2:$S$20,0))),0)</f>
        <v>0</v>
      </c>
      <c r="E3860" s="785" t="str">
        <f t="shared" si="180"/>
        <v>LO</v>
      </c>
      <c r="F3860" s="786">
        <f>VLOOKUP(C3860,METADATA!$A$5:$H$29,IF(E3860="HI",2,IF(E3860="LO",6,10))+IF(D3860=1,2,IF(D3860=7,1,(IF(WEEKDAY(B3860)=1,2,IF(WEEKDAY(B3860)=7,1,0))))))</f>
        <v>3</v>
      </c>
      <c r="G3860" s="786">
        <f>VLOOKUP(C3860,METADATA!$J$5:$Q$29,IF(E3860="HI",2,IF(E3860="LO",6,10))+IF(D3860=1,2,IF(D3860=7,1,(IF(WEEKDAY(B3860)=1,2,IF(WEEKDAY(B3860)=7,1,0))))))</f>
        <v>3</v>
      </c>
      <c r="H3860" s="787">
        <v>10941.75</v>
      </c>
      <c r="I3860" s="788">
        <v>4253.989990234375</v>
      </c>
      <c r="K3860" s="795">
        <v>902.26250000000005</v>
      </c>
      <c r="M3860" s="798">
        <f t="shared" si="181"/>
        <v>11739.604929447765</v>
      </c>
      <c r="N3860" s="303"/>
      <c r="S3860" s="786">
        <v>0</v>
      </c>
      <c r="T3860" s="781">
        <f>VLOOKUP(C3860,METADATA!$J$5:$Q$29,IF(E3860="HI",2,IF(E3860="LO",6,10))+IF(S3860=1,2,IF(D3860=7,1,(IF(WEEKDAY(B3860)=1,2,IF(WEEKDAY(B3860)=7,1,0))))))</f>
        <v>3</v>
      </c>
      <c r="U3860" s="781">
        <f>VLOOKUP(C3860,METADATA!$A$5:$H$29,IF(E3860="HI",2,IF(E3860="LO",6,10))+IF(S3860=1,2,IF(D3860=7,1,(IF(WEEKDAY(B3860)=1,2,IF(WEEKDAY(B3860)=7,1,0))))))</f>
        <v>3</v>
      </c>
    </row>
    <row r="3861" spans="2:21" ht="13.95" customHeight="1" x14ac:dyDescent="0.25">
      <c r="B3861" s="784">
        <f t="shared" si="179"/>
        <v>45543</v>
      </c>
      <c r="C3861" s="785">
        <v>17</v>
      </c>
      <c r="D3861" s="786">
        <f>IFERROR((INDEX(METADATA!$T$2:$T$20,MATCH(B3861,METADATA!$S$2:$S$20,0))),0)</f>
        <v>0</v>
      </c>
      <c r="E3861" s="785" t="str">
        <f t="shared" si="180"/>
        <v>LO</v>
      </c>
      <c r="F3861" s="786">
        <f>VLOOKUP(C3861,METADATA!$A$5:$H$29,IF(E3861="HI",2,IF(E3861="LO",6,10))+IF(D3861=1,2,IF(D3861=7,1,(IF(WEEKDAY(B3861)=1,2,IF(WEEKDAY(B3861)=7,1,0))))))</f>
        <v>3</v>
      </c>
      <c r="G3861" s="786">
        <f>VLOOKUP(C3861,METADATA!$J$5:$Q$29,IF(E3861="HI",2,IF(E3861="LO",6,10))+IF(D3861=1,2,IF(D3861=7,1,(IF(WEEKDAY(B3861)=1,2,IF(WEEKDAY(B3861)=7,1,0))))))</f>
        <v>3</v>
      </c>
      <c r="H3861" s="787">
        <v>10945.5</v>
      </c>
      <c r="I3861" s="788">
        <v>4175.4899597167969</v>
      </c>
      <c r="K3861" s="795">
        <v>933.76250000000005</v>
      </c>
      <c r="M3861" s="798">
        <f t="shared" si="181"/>
        <v>11714.891662055426</v>
      </c>
      <c r="N3861" s="303"/>
      <c r="S3861" s="786">
        <v>0</v>
      </c>
      <c r="T3861" s="781">
        <f>VLOOKUP(C3861,METADATA!$J$5:$Q$29,IF(E3861="HI",2,IF(E3861="LO",6,10))+IF(S3861=1,2,IF(D3861=7,1,(IF(WEEKDAY(B3861)=1,2,IF(WEEKDAY(B3861)=7,1,0))))))</f>
        <v>3</v>
      </c>
      <c r="U3861" s="781">
        <f>VLOOKUP(C3861,METADATA!$A$5:$H$29,IF(E3861="HI",2,IF(E3861="LO",6,10))+IF(S3861=1,2,IF(D3861=7,1,(IF(WEEKDAY(B3861)=1,2,IF(WEEKDAY(B3861)=7,1,0))))))</f>
        <v>3</v>
      </c>
    </row>
    <row r="3862" spans="2:21" ht="13.95" customHeight="1" x14ac:dyDescent="0.25">
      <c r="B3862" s="784">
        <f t="shared" si="179"/>
        <v>45543</v>
      </c>
      <c r="C3862" s="785">
        <v>18</v>
      </c>
      <c r="D3862" s="786">
        <f>IFERROR((INDEX(METADATA!$T$2:$T$20,MATCH(B3862,METADATA!$S$2:$S$20,0))),0)</f>
        <v>0</v>
      </c>
      <c r="E3862" s="785" t="str">
        <f t="shared" si="180"/>
        <v>LO</v>
      </c>
      <c r="F3862" s="786">
        <f>VLOOKUP(C3862,METADATA!$A$5:$H$29,IF(E3862="HI",2,IF(E3862="LO",6,10))+IF(D3862=1,2,IF(D3862=7,1,(IF(WEEKDAY(B3862)=1,2,IF(WEEKDAY(B3862)=7,1,0))))))</f>
        <v>2</v>
      </c>
      <c r="G3862" s="786">
        <f>VLOOKUP(C3862,METADATA!$J$5:$Q$29,IF(E3862="HI",2,IF(E3862="LO",6,10))+IF(D3862=1,2,IF(D3862=7,1,(IF(WEEKDAY(B3862)=1,2,IF(WEEKDAY(B3862)=7,1,0))))))</f>
        <v>3</v>
      </c>
      <c r="H3862" s="787">
        <v>10811.75</v>
      </c>
      <c r="I3862" s="788">
        <v>4140.8749389648438</v>
      </c>
      <c r="K3862" s="795">
        <v>0</v>
      </c>
      <c r="M3862" s="798">
        <f t="shared" si="181"/>
        <v>11577.598340011935</v>
      </c>
      <c r="N3862" s="303"/>
      <c r="S3862" s="786">
        <v>0</v>
      </c>
      <c r="T3862" s="781">
        <f>VLOOKUP(C3862,METADATA!$J$5:$Q$29,IF(E3862="HI",2,IF(E3862="LO",6,10))+IF(S3862=1,2,IF(D3862=7,1,(IF(WEEKDAY(B3862)=1,2,IF(WEEKDAY(B3862)=7,1,0))))))</f>
        <v>3</v>
      </c>
      <c r="U3862" s="781">
        <f>VLOOKUP(C3862,METADATA!$A$5:$H$29,IF(E3862="HI",2,IF(E3862="LO",6,10))+IF(S3862=1,2,IF(D3862=7,1,(IF(WEEKDAY(B3862)=1,2,IF(WEEKDAY(B3862)=7,1,0))))))</f>
        <v>2</v>
      </c>
    </row>
    <row r="3863" spans="2:21" ht="13.95" customHeight="1" x14ac:dyDescent="0.25">
      <c r="B3863" s="784">
        <f t="shared" si="179"/>
        <v>45543</v>
      </c>
      <c r="C3863" s="785">
        <v>19</v>
      </c>
      <c r="D3863" s="786">
        <f>IFERROR((INDEX(METADATA!$T$2:$T$20,MATCH(B3863,METADATA!$S$2:$S$20,0))),0)</f>
        <v>0</v>
      </c>
      <c r="E3863" s="785" t="str">
        <f t="shared" si="180"/>
        <v>LO</v>
      </c>
      <c r="F3863" s="786">
        <f>VLOOKUP(C3863,METADATA!$A$5:$H$29,IF(E3863="HI",2,IF(E3863="LO",6,10))+IF(D3863=1,2,IF(D3863=7,1,(IF(WEEKDAY(B3863)=1,2,IF(WEEKDAY(B3863)=7,1,0))))))</f>
        <v>2</v>
      </c>
      <c r="G3863" s="786">
        <f>VLOOKUP(C3863,METADATA!$J$5:$Q$29,IF(E3863="HI",2,IF(E3863="LO",6,10))+IF(D3863=1,2,IF(D3863=7,1,(IF(WEEKDAY(B3863)=1,2,IF(WEEKDAY(B3863)=7,1,0))))))</f>
        <v>3</v>
      </c>
      <c r="H3863" s="787">
        <v>10596.25</v>
      </c>
      <c r="I3863" s="788">
        <v>4151.7901000976563</v>
      </c>
      <c r="K3863" s="795">
        <v>0</v>
      </c>
      <c r="M3863" s="798">
        <f t="shared" si="181"/>
        <v>11380.592036347181</v>
      </c>
      <c r="N3863" s="303"/>
      <c r="S3863" s="786">
        <v>0</v>
      </c>
      <c r="T3863" s="781">
        <f>VLOOKUP(C3863,METADATA!$J$5:$Q$29,IF(E3863="HI",2,IF(E3863="LO",6,10))+IF(S3863=1,2,IF(D3863=7,1,(IF(WEEKDAY(B3863)=1,2,IF(WEEKDAY(B3863)=7,1,0))))))</f>
        <v>3</v>
      </c>
      <c r="U3863" s="781">
        <f>VLOOKUP(C3863,METADATA!$A$5:$H$29,IF(E3863="HI",2,IF(E3863="LO",6,10))+IF(S3863=1,2,IF(D3863=7,1,(IF(WEEKDAY(B3863)=1,2,IF(WEEKDAY(B3863)=7,1,0))))))</f>
        <v>2</v>
      </c>
    </row>
    <row r="3864" spans="2:21" ht="13.95" customHeight="1" x14ac:dyDescent="0.25">
      <c r="B3864" s="784">
        <f t="shared" si="179"/>
        <v>45543</v>
      </c>
      <c r="C3864" s="785">
        <v>20</v>
      </c>
      <c r="D3864" s="786">
        <f>IFERROR((INDEX(METADATA!$T$2:$T$20,MATCH(B3864,METADATA!$S$2:$S$20,0))),0)</f>
        <v>0</v>
      </c>
      <c r="E3864" s="785" t="str">
        <f t="shared" si="180"/>
        <v>LO</v>
      </c>
      <c r="F3864" s="786">
        <f>VLOOKUP(C3864,METADATA!$A$5:$H$29,IF(E3864="HI",2,IF(E3864="LO",6,10))+IF(D3864=1,2,IF(D3864=7,1,(IF(WEEKDAY(B3864)=1,2,IF(WEEKDAY(B3864)=7,1,0))))))</f>
        <v>3</v>
      </c>
      <c r="G3864" s="786">
        <f>VLOOKUP(C3864,METADATA!$J$5:$Q$29,IF(E3864="HI",2,IF(E3864="LO",6,10))+IF(D3864=1,2,IF(D3864=7,1,(IF(WEEKDAY(B3864)=1,2,IF(WEEKDAY(B3864)=7,1,0))))))</f>
        <v>3</v>
      </c>
      <c r="H3864" s="787">
        <v>11004</v>
      </c>
      <c r="I3864" s="788">
        <v>4400.199951171875</v>
      </c>
      <c r="K3864" s="795">
        <v>0</v>
      </c>
      <c r="M3864" s="798">
        <f t="shared" si="181"/>
        <v>11851.150813751927</v>
      </c>
      <c r="N3864" s="303"/>
      <c r="S3864" s="786">
        <v>0</v>
      </c>
      <c r="T3864" s="781">
        <f>VLOOKUP(C3864,METADATA!$J$5:$Q$29,IF(E3864="HI",2,IF(E3864="LO",6,10))+IF(S3864=1,2,IF(D3864=7,1,(IF(WEEKDAY(B3864)=1,2,IF(WEEKDAY(B3864)=7,1,0))))))</f>
        <v>3</v>
      </c>
      <c r="U3864" s="781">
        <f>VLOOKUP(C3864,METADATA!$A$5:$H$29,IF(E3864="HI",2,IF(E3864="LO",6,10))+IF(S3864=1,2,IF(D3864=7,1,(IF(WEEKDAY(B3864)=1,2,IF(WEEKDAY(B3864)=7,1,0))))))</f>
        <v>3</v>
      </c>
    </row>
    <row r="3865" spans="2:21" ht="13.95" customHeight="1" x14ac:dyDescent="0.25">
      <c r="B3865" s="784">
        <f t="shared" si="179"/>
        <v>45543</v>
      </c>
      <c r="C3865" s="785">
        <v>21</v>
      </c>
      <c r="D3865" s="786">
        <f>IFERROR((INDEX(METADATA!$T$2:$T$20,MATCH(B3865,METADATA!$S$2:$S$20,0))),0)</f>
        <v>0</v>
      </c>
      <c r="E3865" s="785" t="str">
        <f t="shared" si="180"/>
        <v>LO</v>
      </c>
      <c r="F3865" s="786">
        <f>VLOOKUP(C3865,METADATA!$A$5:$H$29,IF(E3865="HI",2,IF(E3865="LO",6,10))+IF(D3865=1,2,IF(D3865=7,1,(IF(WEEKDAY(B3865)=1,2,IF(WEEKDAY(B3865)=7,1,0))))))</f>
        <v>3</v>
      </c>
      <c r="G3865" s="786">
        <f>VLOOKUP(C3865,METADATA!$J$5:$Q$29,IF(E3865="HI",2,IF(E3865="LO",6,10))+IF(D3865=1,2,IF(D3865=7,1,(IF(WEEKDAY(B3865)=1,2,IF(WEEKDAY(B3865)=7,1,0))))))</f>
        <v>3</v>
      </c>
      <c r="H3865" s="787">
        <v>10280</v>
      </c>
      <c r="I3865" s="788">
        <v>4483.1850280761719</v>
      </c>
      <c r="K3865" s="795">
        <v>0</v>
      </c>
      <c r="M3865" s="798">
        <f t="shared" si="181"/>
        <v>11215.050066583133</v>
      </c>
      <c r="N3865" s="303"/>
      <c r="S3865" s="786">
        <v>0</v>
      </c>
      <c r="T3865" s="781">
        <f>VLOOKUP(C3865,METADATA!$J$5:$Q$29,IF(E3865="HI",2,IF(E3865="LO",6,10))+IF(S3865=1,2,IF(D3865=7,1,(IF(WEEKDAY(B3865)=1,2,IF(WEEKDAY(B3865)=7,1,0))))))</f>
        <v>3</v>
      </c>
      <c r="U3865" s="781">
        <f>VLOOKUP(C3865,METADATA!$A$5:$H$29,IF(E3865="HI",2,IF(E3865="LO",6,10))+IF(S3865=1,2,IF(D3865=7,1,(IF(WEEKDAY(B3865)=1,2,IF(WEEKDAY(B3865)=7,1,0))))))</f>
        <v>3</v>
      </c>
    </row>
    <row r="3866" spans="2:21" ht="13.95" customHeight="1" x14ac:dyDescent="0.25">
      <c r="B3866" s="784">
        <f t="shared" si="179"/>
        <v>45543</v>
      </c>
      <c r="C3866" s="785">
        <v>22</v>
      </c>
      <c r="D3866" s="786">
        <f>IFERROR((INDEX(METADATA!$T$2:$T$20,MATCH(B3866,METADATA!$S$2:$S$20,0))),0)</f>
        <v>0</v>
      </c>
      <c r="E3866" s="785" t="str">
        <f t="shared" si="180"/>
        <v>LO</v>
      </c>
      <c r="F3866" s="786">
        <f>VLOOKUP(C3866,METADATA!$A$5:$H$29,IF(E3866="HI",2,IF(E3866="LO",6,10))+IF(D3866=1,2,IF(D3866=7,1,(IF(WEEKDAY(B3866)=1,2,IF(WEEKDAY(B3866)=7,1,0))))))</f>
        <v>3</v>
      </c>
      <c r="G3866" s="786">
        <f>VLOOKUP(C3866,METADATA!$J$5:$Q$29,IF(E3866="HI",2,IF(E3866="LO",6,10))+IF(D3866=1,2,IF(D3866=7,1,(IF(WEEKDAY(B3866)=1,2,IF(WEEKDAY(B3866)=7,1,0))))))</f>
        <v>3</v>
      </c>
      <c r="H3866" s="787">
        <v>9104.5</v>
      </c>
      <c r="I3866" s="788">
        <v>4266.114990234375</v>
      </c>
      <c r="K3866" s="795">
        <v>0</v>
      </c>
      <c r="M3866" s="798">
        <f t="shared" si="181"/>
        <v>10054.43471110646</v>
      </c>
      <c r="N3866" s="303"/>
      <c r="S3866" s="786">
        <v>0</v>
      </c>
      <c r="T3866" s="781">
        <f>VLOOKUP(C3866,METADATA!$J$5:$Q$29,IF(E3866="HI",2,IF(E3866="LO",6,10))+IF(S3866=1,2,IF(D3866=7,1,(IF(WEEKDAY(B3866)=1,2,IF(WEEKDAY(B3866)=7,1,0))))))</f>
        <v>3</v>
      </c>
      <c r="U3866" s="781">
        <f>VLOOKUP(C3866,METADATA!$A$5:$H$29,IF(E3866="HI",2,IF(E3866="LO",6,10))+IF(S3866=1,2,IF(D3866=7,1,(IF(WEEKDAY(B3866)=1,2,IF(WEEKDAY(B3866)=7,1,0))))))</f>
        <v>3</v>
      </c>
    </row>
    <row r="3867" spans="2:21" ht="13.95" customHeight="1" x14ac:dyDescent="0.25">
      <c r="B3867" s="784">
        <f t="shared" si="179"/>
        <v>45543</v>
      </c>
      <c r="C3867" s="785">
        <v>23</v>
      </c>
      <c r="D3867" s="786">
        <f>IFERROR((INDEX(METADATA!$T$2:$T$20,MATCH(B3867,METADATA!$S$2:$S$20,0))),0)</f>
        <v>0</v>
      </c>
      <c r="E3867" s="785" t="str">
        <f t="shared" si="180"/>
        <v>LO</v>
      </c>
      <c r="F3867" s="786">
        <f>VLOOKUP(C3867,METADATA!$A$5:$H$29,IF(E3867="HI",2,IF(E3867="LO",6,10))+IF(D3867=1,2,IF(D3867=7,1,(IF(WEEKDAY(B3867)=1,2,IF(WEEKDAY(B3867)=7,1,0))))))</f>
        <v>3</v>
      </c>
      <c r="G3867" s="786">
        <f>VLOOKUP(C3867,METADATA!$J$5:$Q$29,IF(E3867="HI",2,IF(E3867="LO",6,10))+IF(D3867=1,2,IF(D3867=7,1,(IF(WEEKDAY(B3867)=1,2,IF(WEEKDAY(B3867)=7,1,0))))))</f>
        <v>3</v>
      </c>
      <c r="H3867" s="787">
        <v>8232.25</v>
      </c>
      <c r="I3867" s="788">
        <v>4289.3000183105469</v>
      </c>
      <c r="K3867" s="795">
        <v>0</v>
      </c>
      <c r="M3867" s="798">
        <f t="shared" si="181"/>
        <v>9282.6738986985238</v>
      </c>
      <c r="N3867" s="303"/>
      <c r="S3867" s="786">
        <v>0</v>
      </c>
      <c r="T3867" s="781">
        <f>VLOOKUP(C3867,METADATA!$J$5:$Q$29,IF(E3867="HI",2,IF(E3867="LO",6,10))+IF(S3867=1,2,IF(D3867=7,1,(IF(WEEKDAY(B3867)=1,2,IF(WEEKDAY(B3867)=7,1,0))))))</f>
        <v>3</v>
      </c>
      <c r="U3867" s="781">
        <f>VLOOKUP(C3867,METADATA!$A$5:$H$29,IF(E3867="HI",2,IF(E3867="LO",6,10))+IF(S3867=1,2,IF(D3867=7,1,(IF(WEEKDAY(B3867)=1,2,IF(WEEKDAY(B3867)=7,1,0))))))</f>
        <v>3</v>
      </c>
    </row>
    <row r="3868" spans="2:21" ht="13.95" customHeight="1" x14ac:dyDescent="0.25">
      <c r="B3868" s="784">
        <f t="shared" ref="B3868:B3931" si="182">B3844+1</f>
        <v>45544</v>
      </c>
      <c r="C3868" s="785">
        <v>0</v>
      </c>
      <c r="D3868" s="786">
        <f>IFERROR((INDEX(METADATA!$T$2:$T$20,MATCH(B3868,METADATA!$S$2:$S$20,0))),0)</f>
        <v>0</v>
      </c>
      <c r="E3868" s="785" t="str">
        <f t="shared" si="180"/>
        <v>LO</v>
      </c>
      <c r="F3868" s="786">
        <f>VLOOKUP(C3868,METADATA!$A$5:$H$29,IF(E3868="HI",2,IF(E3868="LO",6,10))+IF(D3868=1,2,IF(D3868=7,1,(IF(WEEKDAY(B3868)=1,2,IF(WEEKDAY(B3868)=7,1,0))))))</f>
        <v>3</v>
      </c>
      <c r="G3868" s="786">
        <f>VLOOKUP(C3868,METADATA!$J$5:$Q$29,IF(E3868="HI",2,IF(E3868="LO",6,10))+IF(D3868=1,2,IF(D3868=7,1,(IF(WEEKDAY(B3868)=1,2,IF(WEEKDAY(B3868)=7,1,0))))))</f>
        <v>3</v>
      </c>
      <c r="H3868" s="787">
        <v>7764.5</v>
      </c>
      <c r="I3868" s="788">
        <v>4269.3498840332031</v>
      </c>
      <c r="K3868" s="795">
        <v>0</v>
      </c>
      <c r="M3868" s="798">
        <f t="shared" si="181"/>
        <v>8860.8582362147245</v>
      </c>
      <c r="N3868" s="303"/>
      <c r="S3868" s="786">
        <v>0</v>
      </c>
      <c r="T3868" s="781">
        <f>VLOOKUP(C3868,METADATA!$J$5:$Q$29,IF(E3868="HI",2,IF(E3868="LO",6,10))+IF(S3868=1,2,IF(D3868=7,1,(IF(WEEKDAY(B3868)=1,2,IF(WEEKDAY(B3868)=7,1,0))))))</f>
        <v>3</v>
      </c>
      <c r="U3868" s="781">
        <f>VLOOKUP(C3868,METADATA!$A$5:$H$29,IF(E3868="HI",2,IF(E3868="LO",6,10))+IF(S3868=1,2,IF(D3868=7,1,(IF(WEEKDAY(B3868)=1,2,IF(WEEKDAY(B3868)=7,1,0))))))</f>
        <v>3</v>
      </c>
    </row>
    <row r="3869" spans="2:21" ht="13.95" customHeight="1" x14ac:dyDescent="0.25">
      <c r="B3869" s="784">
        <f t="shared" si="182"/>
        <v>45544</v>
      </c>
      <c r="C3869" s="785">
        <v>1</v>
      </c>
      <c r="D3869" s="786">
        <f>IFERROR((INDEX(METADATA!$T$2:$T$20,MATCH(B3869,METADATA!$S$2:$S$20,0))),0)</f>
        <v>0</v>
      </c>
      <c r="E3869" s="785" t="str">
        <f t="shared" si="180"/>
        <v>LO</v>
      </c>
      <c r="F3869" s="786">
        <f>VLOOKUP(C3869,METADATA!$A$5:$H$29,IF(E3869="HI",2,IF(E3869="LO",6,10))+IF(D3869=1,2,IF(D3869=7,1,(IF(WEEKDAY(B3869)=1,2,IF(WEEKDAY(B3869)=7,1,0))))))</f>
        <v>3</v>
      </c>
      <c r="G3869" s="786">
        <f>VLOOKUP(C3869,METADATA!$J$5:$Q$29,IF(E3869="HI",2,IF(E3869="LO",6,10))+IF(D3869=1,2,IF(D3869=7,1,(IF(WEEKDAY(B3869)=1,2,IF(WEEKDAY(B3869)=7,1,0))))))</f>
        <v>3</v>
      </c>
      <c r="H3869" s="787">
        <v>7454.75</v>
      </c>
      <c r="I3869" s="788">
        <v>4324.8999633789063</v>
      </c>
      <c r="K3869" s="795">
        <v>0</v>
      </c>
      <c r="M3869" s="798">
        <f t="shared" si="181"/>
        <v>8618.471863139941</v>
      </c>
      <c r="N3869" s="303"/>
      <c r="S3869" s="786">
        <v>0</v>
      </c>
      <c r="T3869" s="781">
        <f>VLOOKUP(C3869,METADATA!$J$5:$Q$29,IF(E3869="HI",2,IF(E3869="LO",6,10))+IF(S3869=1,2,IF(D3869=7,1,(IF(WEEKDAY(B3869)=1,2,IF(WEEKDAY(B3869)=7,1,0))))))</f>
        <v>3</v>
      </c>
      <c r="U3869" s="781">
        <f>VLOOKUP(C3869,METADATA!$A$5:$H$29,IF(E3869="HI",2,IF(E3869="LO",6,10))+IF(S3869=1,2,IF(D3869=7,1,(IF(WEEKDAY(B3869)=1,2,IF(WEEKDAY(B3869)=7,1,0))))))</f>
        <v>3</v>
      </c>
    </row>
    <row r="3870" spans="2:21" ht="13.95" customHeight="1" x14ac:dyDescent="0.25">
      <c r="B3870" s="784">
        <f t="shared" si="182"/>
        <v>45544</v>
      </c>
      <c r="C3870" s="785">
        <v>2</v>
      </c>
      <c r="D3870" s="786">
        <f>IFERROR((INDEX(METADATA!$T$2:$T$20,MATCH(B3870,METADATA!$S$2:$S$20,0))),0)</f>
        <v>0</v>
      </c>
      <c r="E3870" s="785" t="str">
        <f t="shared" si="180"/>
        <v>LO</v>
      </c>
      <c r="F3870" s="786">
        <f>VLOOKUP(C3870,METADATA!$A$5:$H$29,IF(E3870="HI",2,IF(E3870="LO",6,10))+IF(D3870=1,2,IF(D3870=7,1,(IF(WEEKDAY(B3870)=1,2,IF(WEEKDAY(B3870)=7,1,0))))))</f>
        <v>3</v>
      </c>
      <c r="G3870" s="786">
        <f>VLOOKUP(C3870,METADATA!$J$5:$Q$29,IF(E3870="HI",2,IF(E3870="LO",6,10))+IF(D3870=1,2,IF(D3870=7,1,(IF(WEEKDAY(B3870)=1,2,IF(WEEKDAY(B3870)=7,1,0))))))</f>
        <v>3</v>
      </c>
      <c r="H3870" s="787">
        <v>7294.75</v>
      </c>
      <c r="I3870" s="788">
        <v>4363.7799072265625</v>
      </c>
      <c r="K3870" s="795">
        <v>0</v>
      </c>
      <c r="M3870" s="798">
        <f t="shared" si="181"/>
        <v>8500.3501481535604</v>
      </c>
      <c r="N3870" s="303"/>
      <c r="S3870" s="786">
        <v>0</v>
      </c>
      <c r="T3870" s="781">
        <f>VLOOKUP(C3870,METADATA!$J$5:$Q$29,IF(E3870="HI",2,IF(E3870="LO",6,10))+IF(S3870=1,2,IF(D3870=7,1,(IF(WEEKDAY(B3870)=1,2,IF(WEEKDAY(B3870)=7,1,0))))))</f>
        <v>3</v>
      </c>
      <c r="U3870" s="781">
        <f>VLOOKUP(C3870,METADATA!$A$5:$H$29,IF(E3870="HI",2,IF(E3870="LO",6,10))+IF(S3870=1,2,IF(D3870=7,1,(IF(WEEKDAY(B3870)=1,2,IF(WEEKDAY(B3870)=7,1,0))))))</f>
        <v>3</v>
      </c>
    </row>
    <row r="3871" spans="2:21" ht="13.95" customHeight="1" x14ac:dyDescent="0.25">
      <c r="B3871" s="784">
        <f t="shared" si="182"/>
        <v>45544</v>
      </c>
      <c r="C3871" s="785">
        <v>3</v>
      </c>
      <c r="D3871" s="786">
        <f>IFERROR((INDEX(METADATA!$T$2:$T$20,MATCH(B3871,METADATA!$S$2:$S$20,0))),0)</f>
        <v>0</v>
      </c>
      <c r="E3871" s="785" t="str">
        <f t="shared" si="180"/>
        <v>LO</v>
      </c>
      <c r="F3871" s="786">
        <f>VLOOKUP(C3871,METADATA!$A$5:$H$29,IF(E3871="HI",2,IF(E3871="LO",6,10))+IF(D3871=1,2,IF(D3871=7,1,(IF(WEEKDAY(B3871)=1,2,IF(WEEKDAY(B3871)=7,1,0))))))</f>
        <v>3</v>
      </c>
      <c r="G3871" s="786">
        <f>VLOOKUP(C3871,METADATA!$J$5:$Q$29,IF(E3871="HI",2,IF(E3871="LO",6,10))+IF(D3871=1,2,IF(D3871=7,1,(IF(WEEKDAY(B3871)=1,2,IF(WEEKDAY(B3871)=7,1,0))))))</f>
        <v>3</v>
      </c>
      <c r="H3871" s="787">
        <v>7364</v>
      </c>
      <c r="I3871" s="788">
        <v>4352.080078125</v>
      </c>
      <c r="K3871" s="795">
        <v>0</v>
      </c>
      <c r="M3871" s="798">
        <f t="shared" si="181"/>
        <v>8553.893675187488</v>
      </c>
      <c r="N3871" s="303"/>
      <c r="S3871" s="786">
        <v>0</v>
      </c>
      <c r="T3871" s="781">
        <f>VLOOKUP(C3871,METADATA!$J$5:$Q$29,IF(E3871="HI",2,IF(E3871="LO",6,10))+IF(S3871=1,2,IF(D3871=7,1,(IF(WEEKDAY(B3871)=1,2,IF(WEEKDAY(B3871)=7,1,0))))))</f>
        <v>3</v>
      </c>
      <c r="U3871" s="781">
        <f>VLOOKUP(C3871,METADATA!$A$5:$H$29,IF(E3871="HI",2,IF(E3871="LO",6,10))+IF(S3871=1,2,IF(D3871=7,1,(IF(WEEKDAY(B3871)=1,2,IF(WEEKDAY(B3871)=7,1,0))))))</f>
        <v>3</v>
      </c>
    </row>
    <row r="3872" spans="2:21" ht="13.95" customHeight="1" x14ac:dyDescent="0.25">
      <c r="B3872" s="784">
        <f t="shared" si="182"/>
        <v>45544</v>
      </c>
      <c r="C3872" s="785">
        <v>4</v>
      </c>
      <c r="D3872" s="786">
        <f>IFERROR((INDEX(METADATA!$T$2:$T$20,MATCH(B3872,METADATA!$S$2:$S$20,0))),0)</f>
        <v>0</v>
      </c>
      <c r="E3872" s="785" t="str">
        <f t="shared" si="180"/>
        <v>LO</v>
      </c>
      <c r="F3872" s="786">
        <f>VLOOKUP(C3872,METADATA!$A$5:$H$29,IF(E3872="HI",2,IF(E3872="LO",6,10))+IF(D3872=1,2,IF(D3872=7,1,(IF(WEEKDAY(B3872)=1,2,IF(WEEKDAY(B3872)=7,1,0))))))</f>
        <v>3</v>
      </c>
      <c r="G3872" s="786">
        <f>VLOOKUP(C3872,METADATA!$J$5:$Q$29,IF(E3872="HI",2,IF(E3872="LO",6,10))+IF(D3872=1,2,IF(D3872=7,1,(IF(WEEKDAY(B3872)=1,2,IF(WEEKDAY(B3872)=7,1,0))))))</f>
        <v>3</v>
      </c>
      <c r="H3872" s="787">
        <v>7655.5</v>
      </c>
      <c r="I3872" s="788">
        <v>4297.3150024414063</v>
      </c>
      <c r="K3872" s="795">
        <v>0</v>
      </c>
      <c r="M3872" s="798">
        <f t="shared" si="181"/>
        <v>8779.1569344788441</v>
      </c>
      <c r="N3872" s="303"/>
      <c r="S3872" s="786">
        <v>0</v>
      </c>
      <c r="T3872" s="781">
        <f>VLOOKUP(C3872,METADATA!$J$5:$Q$29,IF(E3872="HI",2,IF(E3872="LO",6,10))+IF(S3872=1,2,IF(D3872=7,1,(IF(WEEKDAY(B3872)=1,2,IF(WEEKDAY(B3872)=7,1,0))))))</f>
        <v>3</v>
      </c>
      <c r="U3872" s="781">
        <f>VLOOKUP(C3872,METADATA!$A$5:$H$29,IF(E3872="HI",2,IF(E3872="LO",6,10))+IF(S3872=1,2,IF(D3872=7,1,(IF(WEEKDAY(B3872)=1,2,IF(WEEKDAY(B3872)=7,1,0))))))</f>
        <v>3</v>
      </c>
    </row>
    <row r="3873" spans="2:21" ht="13.95" customHeight="1" x14ac:dyDescent="0.25">
      <c r="B3873" s="784">
        <f t="shared" si="182"/>
        <v>45544</v>
      </c>
      <c r="C3873" s="785">
        <v>5</v>
      </c>
      <c r="D3873" s="786">
        <f>IFERROR((INDEX(METADATA!$T$2:$T$20,MATCH(B3873,METADATA!$S$2:$S$20,0))),0)</f>
        <v>0</v>
      </c>
      <c r="E3873" s="785" t="str">
        <f t="shared" si="180"/>
        <v>LO</v>
      </c>
      <c r="F3873" s="786">
        <f>VLOOKUP(C3873,METADATA!$A$5:$H$29,IF(E3873="HI",2,IF(E3873="LO",6,10))+IF(D3873=1,2,IF(D3873=7,1,(IF(WEEKDAY(B3873)=1,2,IF(WEEKDAY(B3873)=7,1,0))))))</f>
        <v>3</v>
      </c>
      <c r="G3873" s="786">
        <f>VLOOKUP(C3873,METADATA!$J$5:$Q$29,IF(E3873="HI",2,IF(E3873="LO",6,10))+IF(D3873=1,2,IF(D3873=7,1,(IF(WEEKDAY(B3873)=1,2,IF(WEEKDAY(B3873)=7,1,0))))))</f>
        <v>3</v>
      </c>
      <c r="H3873" s="787">
        <v>8309.25</v>
      </c>
      <c r="I3873" s="788">
        <v>4304.7150268554688</v>
      </c>
      <c r="K3873" s="795">
        <v>870.51250000000005</v>
      </c>
      <c r="M3873" s="798">
        <f t="shared" si="181"/>
        <v>9358.1091586353741</v>
      </c>
      <c r="N3873" s="303"/>
      <c r="S3873" s="786">
        <v>0</v>
      </c>
      <c r="T3873" s="781">
        <f>VLOOKUP(C3873,METADATA!$J$5:$Q$29,IF(E3873="HI",2,IF(E3873="LO",6,10))+IF(S3873=1,2,IF(D3873=7,1,(IF(WEEKDAY(B3873)=1,2,IF(WEEKDAY(B3873)=7,1,0))))))</f>
        <v>3</v>
      </c>
      <c r="U3873" s="781">
        <f>VLOOKUP(C3873,METADATA!$A$5:$H$29,IF(E3873="HI",2,IF(E3873="LO",6,10))+IF(S3873=1,2,IF(D3873=7,1,(IF(WEEKDAY(B3873)=1,2,IF(WEEKDAY(B3873)=7,1,0))))))</f>
        <v>3</v>
      </c>
    </row>
    <row r="3874" spans="2:21" ht="13.95" customHeight="1" x14ac:dyDescent="0.25">
      <c r="B3874" s="784">
        <f t="shared" si="182"/>
        <v>45544</v>
      </c>
      <c r="C3874" s="785">
        <v>6</v>
      </c>
      <c r="D3874" s="786">
        <f>IFERROR((INDEX(METADATA!$T$2:$T$20,MATCH(B3874,METADATA!$S$2:$S$20,0))),0)</f>
        <v>0</v>
      </c>
      <c r="E3874" s="785" t="str">
        <f t="shared" si="180"/>
        <v>LO</v>
      </c>
      <c r="F3874" s="786">
        <f>VLOOKUP(C3874,METADATA!$A$5:$H$29,IF(E3874="HI",2,IF(E3874="LO",6,10))+IF(D3874=1,2,IF(D3874=7,1,(IF(WEEKDAY(B3874)=1,2,IF(WEEKDAY(B3874)=7,1,0))))))</f>
        <v>2</v>
      </c>
      <c r="G3874" s="786">
        <f>VLOOKUP(C3874,METADATA!$J$5:$Q$29,IF(E3874="HI",2,IF(E3874="LO",6,10))+IF(D3874=1,2,IF(D3874=7,1,(IF(WEEKDAY(B3874)=1,2,IF(WEEKDAY(B3874)=7,1,0))))))</f>
        <v>2</v>
      </c>
      <c r="H3874" s="787">
        <v>10038.75</v>
      </c>
      <c r="I3874" s="788">
        <v>3703.472412109375</v>
      </c>
      <c r="K3874" s="795">
        <v>865.8125</v>
      </c>
      <c r="M3874" s="798">
        <f t="shared" si="181"/>
        <v>10700.103245752129</v>
      </c>
      <c r="N3874" s="303"/>
      <c r="S3874" s="786">
        <v>0</v>
      </c>
      <c r="T3874" s="781">
        <f>VLOOKUP(C3874,METADATA!$J$5:$Q$29,IF(E3874="HI",2,IF(E3874="LO",6,10))+IF(S3874=1,2,IF(D3874=7,1,(IF(WEEKDAY(B3874)=1,2,IF(WEEKDAY(B3874)=7,1,0))))))</f>
        <v>2</v>
      </c>
      <c r="U3874" s="781">
        <f>VLOOKUP(C3874,METADATA!$A$5:$H$29,IF(E3874="HI",2,IF(E3874="LO",6,10))+IF(S3874=1,2,IF(D3874=7,1,(IF(WEEKDAY(B3874)=1,2,IF(WEEKDAY(B3874)=7,1,0))))))</f>
        <v>2</v>
      </c>
    </row>
    <row r="3875" spans="2:21" ht="13.95" customHeight="1" x14ac:dyDescent="0.25">
      <c r="B3875" s="784">
        <f t="shared" si="182"/>
        <v>45544</v>
      </c>
      <c r="C3875" s="785">
        <v>7</v>
      </c>
      <c r="D3875" s="786">
        <f>IFERROR((INDEX(METADATA!$T$2:$T$20,MATCH(B3875,METADATA!$S$2:$S$20,0))),0)</f>
        <v>0</v>
      </c>
      <c r="E3875" s="785" t="str">
        <f t="shared" si="180"/>
        <v>LO</v>
      </c>
      <c r="F3875" s="786">
        <f>VLOOKUP(C3875,METADATA!$A$5:$H$29,IF(E3875="HI",2,IF(E3875="LO",6,10))+IF(D3875=1,2,IF(D3875=7,1,(IF(WEEKDAY(B3875)=1,2,IF(WEEKDAY(B3875)=7,1,0))))))</f>
        <v>1</v>
      </c>
      <c r="G3875" s="786">
        <f>VLOOKUP(C3875,METADATA!$J$5:$Q$29,IF(E3875="HI",2,IF(E3875="LO",6,10))+IF(D3875=1,2,IF(D3875=7,1,(IF(WEEKDAY(B3875)=1,2,IF(WEEKDAY(B3875)=7,1,0))))))</f>
        <v>1</v>
      </c>
      <c r="H3875" s="787">
        <v>12368.75</v>
      </c>
      <c r="I3875" s="788">
        <v>4121.3249816894531</v>
      </c>
      <c r="K3875" s="795">
        <v>834.63750000000005</v>
      </c>
      <c r="M3875" s="798">
        <f t="shared" si="181"/>
        <v>13037.304022197135</v>
      </c>
      <c r="N3875" s="303"/>
      <c r="S3875" s="786">
        <v>0</v>
      </c>
      <c r="T3875" s="781">
        <f>VLOOKUP(C3875,METADATA!$J$5:$Q$29,IF(E3875="HI",2,IF(E3875="LO",6,10))+IF(S3875=1,2,IF(D3875=7,1,(IF(WEEKDAY(B3875)=1,2,IF(WEEKDAY(B3875)=7,1,0))))))</f>
        <v>1</v>
      </c>
      <c r="U3875" s="781">
        <f>VLOOKUP(C3875,METADATA!$A$5:$H$29,IF(E3875="HI",2,IF(E3875="LO",6,10))+IF(S3875=1,2,IF(D3875=7,1,(IF(WEEKDAY(B3875)=1,2,IF(WEEKDAY(B3875)=7,1,0))))))</f>
        <v>1</v>
      </c>
    </row>
    <row r="3876" spans="2:21" ht="13.95" customHeight="1" x14ac:dyDescent="0.25">
      <c r="B3876" s="784">
        <f t="shared" si="182"/>
        <v>45544</v>
      </c>
      <c r="C3876" s="785">
        <v>8</v>
      </c>
      <c r="D3876" s="786">
        <f>IFERROR((INDEX(METADATA!$T$2:$T$20,MATCH(B3876,METADATA!$S$2:$S$20,0))),0)</f>
        <v>0</v>
      </c>
      <c r="E3876" s="785" t="str">
        <f t="shared" si="180"/>
        <v>LO</v>
      </c>
      <c r="F3876" s="786">
        <f>VLOOKUP(C3876,METADATA!$A$5:$H$29,IF(E3876="HI",2,IF(E3876="LO",6,10))+IF(D3876=1,2,IF(D3876=7,1,(IF(WEEKDAY(B3876)=1,2,IF(WEEKDAY(B3876)=7,1,0))))))</f>
        <v>1</v>
      </c>
      <c r="G3876" s="786">
        <f>VLOOKUP(C3876,METADATA!$J$5:$Q$29,IF(E3876="HI",2,IF(E3876="LO",6,10))+IF(D3876=1,2,IF(D3876=7,1,(IF(WEEKDAY(B3876)=1,2,IF(WEEKDAY(B3876)=7,1,0))))))</f>
        <v>1</v>
      </c>
      <c r="H3876" s="787">
        <v>14377</v>
      </c>
      <c r="I3876" s="788">
        <v>4137.3449401855469</v>
      </c>
      <c r="K3876" s="795">
        <v>847.33749999999998</v>
      </c>
      <c r="M3876" s="798">
        <f t="shared" si="181"/>
        <v>14960.472992324774</v>
      </c>
      <c r="N3876" s="303"/>
      <c r="S3876" s="786">
        <v>0</v>
      </c>
      <c r="T3876" s="781">
        <f>VLOOKUP(C3876,METADATA!$J$5:$Q$29,IF(E3876="HI",2,IF(E3876="LO",6,10))+IF(S3876=1,2,IF(D3876=7,1,(IF(WEEKDAY(B3876)=1,2,IF(WEEKDAY(B3876)=7,1,0))))))</f>
        <v>1</v>
      </c>
      <c r="U3876" s="781">
        <f>VLOOKUP(C3876,METADATA!$A$5:$H$29,IF(E3876="HI",2,IF(E3876="LO",6,10))+IF(S3876=1,2,IF(D3876=7,1,(IF(WEEKDAY(B3876)=1,2,IF(WEEKDAY(B3876)=7,1,0))))))</f>
        <v>1</v>
      </c>
    </row>
    <row r="3877" spans="2:21" ht="13.95" customHeight="1" x14ac:dyDescent="0.25">
      <c r="B3877" s="784">
        <f t="shared" si="182"/>
        <v>45544</v>
      </c>
      <c r="C3877" s="785">
        <v>9</v>
      </c>
      <c r="D3877" s="786">
        <f>IFERROR((INDEX(METADATA!$T$2:$T$20,MATCH(B3877,METADATA!$S$2:$S$20,0))),0)</f>
        <v>0</v>
      </c>
      <c r="E3877" s="785" t="str">
        <f t="shared" si="180"/>
        <v>LO</v>
      </c>
      <c r="F3877" s="786">
        <f>VLOOKUP(C3877,METADATA!$A$5:$H$29,IF(E3877="HI",2,IF(E3877="LO",6,10))+IF(D3877=1,2,IF(D3877=7,1,(IF(WEEKDAY(B3877)=1,2,IF(WEEKDAY(B3877)=7,1,0))))))</f>
        <v>2</v>
      </c>
      <c r="G3877" s="786">
        <f>VLOOKUP(C3877,METADATA!$J$5:$Q$29,IF(E3877="HI",2,IF(E3877="LO",6,10))+IF(D3877=1,2,IF(D3877=7,1,(IF(WEEKDAY(B3877)=1,2,IF(WEEKDAY(B3877)=7,1,0))))))</f>
        <v>1</v>
      </c>
      <c r="H3877" s="787">
        <v>15470.75</v>
      </c>
      <c r="I3877" s="788">
        <v>3968.1800231933594</v>
      </c>
      <c r="K3877" s="795">
        <v>851.61249999999995</v>
      </c>
      <c r="M3877" s="798">
        <f t="shared" si="181"/>
        <v>15971.554660050188</v>
      </c>
      <c r="N3877" s="303"/>
      <c r="S3877" s="786">
        <v>0</v>
      </c>
      <c r="T3877" s="781">
        <f>VLOOKUP(C3877,METADATA!$J$5:$Q$29,IF(E3877="HI",2,IF(E3877="LO",6,10))+IF(S3877=1,2,IF(D3877=7,1,(IF(WEEKDAY(B3877)=1,2,IF(WEEKDAY(B3877)=7,1,0))))))</f>
        <v>1</v>
      </c>
      <c r="U3877" s="781">
        <f>VLOOKUP(C3877,METADATA!$A$5:$H$29,IF(E3877="HI",2,IF(E3877="LO",6,10))+IF(S3877=1,2,IF(D3877=7,1,(IF(WEEKDAY(B3877)=1,2,IF(WEEKDAY(B3877)=7,1,0))))))</f>
        <v>2</v>
      </c>
    </row>
    <row r="3878" spans="2:21" ht="13.95" customHeight="1" x14ac:dyDescent="0.25">
      <c r="B3878" s="784">
        <f t="shared" si="182"/>
        <v>45544</v>
      </c>
      <c r="C3878" s="785">
        <v>10</v>
      </c>
      <c r="D3878" s="786">
        <f>IFERROR((INDEX(METADATA!$T$2:$T$20,MATCH(B3878,METADATA!$S$2:$S$20,0))),0)</f>
        <v>0</v>
      </c>
      <c r="E3878" s="785" t="str">
        <f t="shared" si="180"/>
        <v>LO</v>
      </c>
      <c r="F3878" s="786">
        <f>VLOOKUP(C3878,METADATA!$A$5:$H$29,IF(E3878="HI",2,IF(E3878="LO",6,10))+IF(D3878=1,2,IF(D3878=7,1,(IF(WEEKDAY(B3878)=1,2,IF(WEEKDAY(B3878)=7,1,0))))))</f>
        <v>2</v>
      </c>
      <c r="G3878" s="786">
        <f>VLOOKUP(C3878,METADATA!$J$5:$Q$29,IF(E3878="HI",2,IF(E3878="LO",6,10))+IF(D3878=1,2,IF(D3878=7,1,(IF(WEEKDAY(B3878)=1,2,IF(WEEKDAY(B3878)=7,1,0))))))</f>
        <v>2</v>
      </c>
      <c r="H3878" s="787">
        <v>15548</v>
      </c>
      <c r="I3878" s="788">
        <v>2700.6449584960938</v>
      </c>
      <c r="K3878" s="795">
        <v>856.5</v>
      </c>
      <c r="M3878" s="798">
        <f t="shared" si="181"/>
        <v>15780.804389886162</v>
      </c>
      <c r="N3878" s="303"/>
      <c r="S3878" s="786">
        <v>0</v>
      </c>
      <c r="T3878" s="781">
        <f>VLOOKUP(C3878,METADATA!$J$5:$Q$29,IF(E3878="HI",2,IF(E3878="LO",6,10))+IF(S3878=1,2,IF(D3878=7,1,(IF(WEEKDAY(B3878)=1,2,IF(WEEKDAY(B3878)=7,1,0))))))</f>
        <v>2</v>
      </c>
      <c r="U3878" s="781">
        <f>VLOOKUP(C3878,METADATA!$A$5:$H$29,IF(E3878="HI",2,IF(E3878="LO",6,10))+IF(S3878=1,2,IF(D3878=7,1,(IF(WEEKDAY(B3878)=1,2,IF(WEEKDAY(B3878)=7,1,0))))))</f>
        <v>2</v>
      </c>
    </row>
    <row r="3879" spans="2:21" ht="13.95" customHeight="1" x14ac:dyDescent="0.25">
      <c r="B3879" s="784">
        <f t="shared" si="182"/>
        <v>45544</v>
      </c>
      <c r="C3879" s="785">
        <v>11</v>
      </c>
      <c r="D3879" s="786">
        <f>IFERROR((INDEX(METADATA!$T$2:$T$20,MATCH(B3879,METADATA!$S$2:$S$20,0))),0)</f>
        <v>0</v>
      </c>
      <c r="E3879" s="785" t="str">
        <f t="shared" si="180"/>
        <v>LO</v>
      </c>
      <c r="F3879" s="786">
        <f>VLOOKUP(C3879,METADATA!$A$5:$H$29,IF(E3879="HI",2,IF(E3879="LO",6,10))+IF(D3879=1,2,IF(D3879=7,1,(IF(WEEKDAY(B3879)=1,2,IF(WEEKDAY(B3879)=7,1,0))))))</f>
        <v>2</v>
      </c>
      <c r="G3879" s="786">
        <f>VLOOKUP(C3879,METADATA!$J$5:$Q$29,IF(E3879="HI",2,IF(E3879="LO",6,10))+IF(D3879=1,2,IF(D3879=7,1,(IF(WEEKDAY(B3879)=1,2,IF(WEEKDAY(B3879)=7,1,0))))))</f>
        <v>2</v>
      </c>
      <c r="H3879" s="787">
        <v>16059.5</v>
      </c>
      <c r="I3879" s="788">
        <v>2665.9900054931641</v>
      </c>
      <c r="K3879" s="795">
        <v>824.32500000000005</v>
      </c>
      <c r="M3879" s="798">
        <f t="shared" si="181"/>
        <v>16279.282630367637</v>
      </c>
      <c r="N3879" s="303"/>
      <c r="S3879" s="786">
        <v>0</v>
      </c>
      <c r="T3879" s="781">
        <f>VLOOKUP(C3879,METADATA!$J$5:$Q$29,IF(E3879="HI",2,IF(E3879="LO",6,10))+IF(S3879=1,2,IF(D3879=7,1,(IF(WEEKDAY(B3879)=1,2,IF(WEEKDAY(B3879)=7,1,0))))))</f>
        <v>2</v>
      </c>
      <c r="U3879" s="781">
        <f>VLOOKUP(C3879,METADATA!$A$5:$H$29,IF(E3879="HI",2,IF(E3879="LO",6,10))+IF(S3879=1,2,IF(D3879=7,1,(IF(WEEKDAY(B3879)=1,2,IF(WEEKDAY(B3879)=7,1,0))))))</f>
        <v>2</v>
      </c>
    </row>
    <row r="3880" spans="2:21" ht="13.95" customHeight="1" x14ac:dyDescent="0.25">
      <c r="B3880" s="784">
        <f t="shared" si="182"/>
        <v>45544</v>
      </c>
      <c r="C3880" s="785">
        <v>12</v>
      </c>
      <c r="D3880" s="786">
        <f>IFERROR((INDEX(METADATA!$T$2:$T$20,MATCH(B3880,METADATA!$S$2:$S$20,0))),0)</f>
        <v>0</v>
      </c>
      <c r="E3880" s="785" t="str">
        <f t="shared" si="180"/>
        <v>LO</v>
      </c>
      <c r="F3880" s="786">
        <f>VLOOKUP(C3880,METADATA!$A$5:$H$29,IF(E3880="HI",2,IF(E3880="LO",6,10))+IF(D3880=1,2,IF(D3880=7,1,(IF(WEEKDAY(B3880)=1,2,IF(WEEKDAY(B3880)=7,1,0))))))</f>
        <v>2</v>
      </c>
      <c r="G3880" s="786">
        <f>VLOOKUP(C3880,METADATA!$J$5:$Q$29,IF(E3880="HI",2,IF(E3880="LO",6,10))+IF(D3880=1,2,IF(D3880=7,1,(IF(WEEKDAY(B3880)=1,2,IF(WEEKDAY(B3880)=7,1,0))))))</f>
        <v>2</v>
      </c>
      <c r="H3880" s="787">
        <v>16256.75</v>
      </c>
      <c r="I3880" s="788">
        <v>4429.9549865722656</v>
      </c>
      <c r="K3880" s="795">
        <v>882.73749999999995</v>
      </c>
      <c r="M3880" s="798">
        <f t="shared" si="181"/>
        <v>16849.522893707006</v>
      </c>
      <c r="N3880" s="303"/>
      <c r="S3880" s="786">
        <v>0</v>
      </c>
      <c r="T3880" s="781">
        <f>VLOOKUP(C3880,METADATA!$J$5:$Q$29,IF(E3880="HI",2,IF(E3880="LO",6,10))+IF(S3880=1,2,IF(D3880=7,1,(IF(WEEKDAY(B3880)=1,2,IF(WEEKDAY(B3880)=7,1,0))))))</f>
        <v>2</v>
      </c>
      <c r="U3880" s="781">
        <f>VLOOKUP(C3880,METADATA!$A$5:$H$29,IF(E3880="HI",2,IF(E3880="LO",6,10))+IF(S3880=1,2,IF(D3880=7,1,(IF(WEEKDAY(B3880)=1,2,IF(WEEKDAY(B3880)=7,1,0))))))</f>
        <v>2</v>
      </c>
    </row>
    <row r="3881" spans="2:21" ht="13.95" customHeight="1" x14ac:dyDescent="0.25">
      <c r="B3881" s="784">
        <f t="shared" si="182"/>
        <v>45544</v>
      </c>
      <c r="C3881" s="785">
        <v>13</v>
      </c>
      <c r="D3881" s="786">
        <f>IFERROR((INDEX(METADATA!$T$2:$T$20,MATCH(B3881,METADATA!$S$2:$S$20,0))),0)</f>
        <v>0</v>
      </c>
      <c r="E3881" s="785" t="str">
        <f t="shared" si="180"/>
        <v>LO</v>
      </c>
      <c r="F3881" s="786">
        <f>VLOOKUP(C3881,METADATA!$A$5:$H$29,IF(E3881="HI",2,IF(E3881="LO",6,10))+IF(D3881=1,2,IF(D3881=7,1,(IF(WEEKDAY(B3881)=1,2,IF(WEEKDAY(B3881)=7,1,0))))))</f>
        <v>2</v>
      </c>
      <c r="G3881" s="786">
        <f>VLOOKUP(C3881,METADATA!$J$5:$Q$29,IF(E3881="HI",2,IF(E3881="LO",6,10))+IF(D3881=1,2,IF(D3881=7,1,(IF(WEEKDAY(B3881)=1,2,IF(WEEKDAY(B3881)=7,1,0))))))</f>
        <v>2</v>
      </c>
      <c r="H3881" s="787">
        <v>16241.75</v>
      </c>
      <c r="I3881" s="788">
        <v>4735.1349792480469</v>
      </c>
      <c r="K3881" s="795">
        <v>909.3125</v>
      </c>
      <c r="M3881" s="798">
        <f t="shared" si="181"/>
        <v>16917.917907774539</v>
      </c>
      <c r="N3881" s="303"/>
      <c r="S3881" s="786">
        <v>0</v>
      </c>
      <c r="T3881" s="781">
        <f>VLOOKUP(C3881,METADATA!$J$5:$Q$29,IF(E3881="HI",2,IF(E3881="LO",6,10))+IF(S3881=1,2,IF(D3881=7,1,(IF(WEEKDAY(B3881)=1,2,IF(WEEKDAY(B3881)=7,1,0))))))</f>
        <v>2</v>
      </c>
      <c r="U3881" s="781">
        <f>VLOOKUP(C3881,METADATA!$A$5:$H$29,IF(E3881="HI",2,IF(E3881="LO",6,10))+IF(S3881=1,2,IF(D3881=7,1,(IF(WEEKDAY(B3881)=1,2,IF(WEEKDAY(B3881)=7,1,0))))))</f>
        <v>2</v>
      </c>
    </row>
    <row r="3882" spans="2:21" ht="13.95" customHeight="1" x14ac:dyDescent="0.25">
      <c r="B3882" s="784">
        <f t="shared" si="182"/>
        <v>45544</v>
      </c>
      <c r="C3882" s="785">
        <v>14</v>
      </c>
      <c r="D3882" s="786">
        <f>IFERROR((INDEX(METADATA!$T$2:$T$20,MATCH(B3882,METADATA!$S$2:$S$20,0))),0)</f>
        <v>0</v>
      </c>
      <c r="E3882" s="785" t="str">
        <f t="shared" si="180"/>
        <v>LO</v>
      </c>
      <c r="F3882" s="786">
        <f>VLOOKUP(C3882,METADATA!$A$5:$H$29,IF(E3882="HI",2,IF(E3882="LO",6,10))+IF(D3882=1,2,IF(D3882=7,1,(IF(WEEKDAY(B3882)=1,2,IF(WEEKDAY(B3882)=7,1,0))))))</f>
        <v>2</v>
      </c>
      <c r="G3882" s="786">
        <f>VLOOKUP(C3882,METADATA!$J$5:$Q$29,IF(E3882="HI",2,IF(E3882="LO",6,10))+IF(D3882=1,2,IF(D3882=7,1,(IF(WEEKDAY(B3882)=1,2,IF(WEEKDAY(B3882)=7,1,0))))))</f>
        <v>2</v>
      </c>
      <c r="H3882" s="787">
        <v>60.5</v>
      </c>
      <c r="I3882" s="788">
        <v>4640.6600646972656</v>
      </c>
      <c r="K3882" s="795">
        <v>905.6</v>
      </c>
      <c r="M3882" s="798">
        <f t="shared" si="181"/>
        <v>4641.0544153323635</v>
      </c>
      <c r="N3882" s="303"/>
      <c r="S3882" s="786">
        <v>0</v>
      </c>
      <c r="T3882" s="781">
        <f>VLOOKUP(C3882,METADATA!$J$5:$Q$29,IF(E3882="HI",2,IF(E3882="LO",6,10))+IF(S3882=1,2,IF(D3882=7,1,(IF(WEEKDAY(B3882)=1,2,IF(WEEKDAY(B3882)=7,1,0))))))</f>
        <v>2</v>
      </c>
      <c r="U3882" s="781">
        <f>VLOOKUP(C3882,METADATA!$A$5:$H$29,IF(E3882="HI",2,IF(E3882="LO",6,10))+IF(S3882=1,2,IF(D3882=7,1,(IF(WEEKDAY(B3882)=1,2,IF(WEEKDAY(B3882)=7,1,0))))))</f>
        <v>2</v>
      </c>
    </row>
    <row r="3883" spans="2:21" ht="13.95" customHeight="1" x14ac:dyDescent="0.25">
      <c r="B3883" s="784">
        <f t="shared" si="182"/>
        <v>45544</v>
      </c>
      <c r="C3883" s="785">
        <v>15</v>
      </c>
      <c r="D3883" s="786">
        <f>IFERROR((INDEX(METADATA!$T$2:$T$20,MATCH(B3883,METADATA!$S$2:$S$20,0))),0)</f>
        <v>0</v>
      </c>
      <c r="E3883" s="785" t="str">
        <f t="shared" si="180"/>
        <v>LO</v>
      </c>
      <c r="F3883" s="786">
        <f>VLOOKUP(C3883,METADATA!$A$5:$H$29,IF(E3883="HI",2,IF(E3883="LO",6,10))+IF(D3883=1,2,IF(D3883=7,1,(IF(WEEKDAY(B3883)=1,2,IF(WEEKDAY(B3883)=7,1,0))))))</f>
        <v>2</v>
      </c>
      <c r="G3883" s="786">
        <f>VLOOKUP(C3883,METADATA!$J$5:$Q$29,IF(E3883="HI",2,IF(E3883="LO",6,10))+IF(D3883=1,2,IF(D3883=7,1,(IF(WEEKDAY(B3883)=1,2,IF(WEEKDAY(B3883)=7,1,0))))))</f>
        <v>2</v>
      </c>
      <c r="H3883" s="787">
        <v>28.5</v>
      </c>
      <c r="I3883" s="788">
        <v>3355.5800476074219</v>
      </c>
      <c r="K3883" s="795">
        <v>913.98749999999995</v>
      </c>
      <c r="M3883" s="798">
        <f t="shared" si="181"/>
        <v>3355.7010751705861</v>
      </c>
      <c r="N3883" s="303"/>
      <c r="S3883" s="786">
        <v>0</v>
      </c>
      <c r="T3883" s="781">
        <f>VLOOKUP(C3883,METADATA!$J$5:$Q$29,IF(E3883="HI",2,IF(E3883="LO",6,10))+IF(S3883=1,2,IF(D3883=7,1,(IF(WEEKDAY(B3883)=1,2,IF(WEEKDAY(B3883)=7,1,0))))))</f>
        <v>2</v>
      </c>
      <c r="U3883" s="781">
        <f>VLOOKUP(C3883,METADATA!$A$5:$H$29,IF(E3883="HI",2,IF(E3883="LO",6,10))+IF(S3883=1,2,IF(D3883=7,1,(IF(WEEKDAY(B3883)=1,2,IF(WEEKDAY(B3883)=7,1,0))))))</f>
        <v>2</v>
      </c>
    </row>
    <row r="3884" spans="2:21" ht="13.95" customHeight="1" x14ac:dyDescent="0.25">
      <c r="B3884" s="784">
        <f t="shared" si="182"/>
        <v>45544</v>
      </c>
      <c r="C3884" s="785">
        <v>16</v>
      </c>
      <c r="D3884" s="786">
        <f>IFERROR((INDEX(METADATA!$T$2:$T$20,MATCH(B3884,METADATA!$S$2:$S$20,0))),0)</f>
        <v>0</v>
      </c>
      <c r="E3884" s="785" t="str">
        <f t="shared" si="180"/>
        <v>LO</v>
      </c>
      <c r="F3884" s="786">
        <f>VLOOKUP(C3884,METADATA!$A$5:$H$29,IF(E3884="HI",2,IF(E3884="LO",6,10))+IF(D3884=1,2,IF(D3884=7,1,(IF(WEEKDAY(B3884)=1,2,IF(WEEKDAY(B3884)=7,1,0))))))</f>
        <v>2</v>
      </c>
      <c r="G3884" s="786">
        <f>VLOOKUP(C3884,METADATA!$J$5:$Q$29,IF(E3884="HI",2,IF(E3884="LO",6,10))+IF(D3884=1,2,IF(D3884=7,1,(IF(WEEKDAY(B3884)=1,2,IF(WEEKDAY(B3884)=7,1,0))))))</f>
        <v>2</v>
      </c>
      <c r="H3884" s="787">
        <v>11071.5</v>
      </c>
      <c r="I3884" s="788">
        <v>3146.2649841308594</v>
      </c>
      <c r="K3884" s="795">
        <v>902.26250000000005</v>
      </c>
      <c r="M3884" s="798">
        <f t="shared" si="181"/>
        <v>11509.86948667829</v>
      </c>
      <c r="N3884" s="303"/>
      <c r="S3884" s="786">
        <v>0</v>
      </c>
      <c r="T3884" s="781">
        <f>VLOOKUP(C3884,METADATA!$J$5:$Q$29,IF(E3884="HI",2,IF(E3884="LO",6,10))+IF(S3884=1,2,IF(D3884=7,1,(IF(WEEKDAY(B3884)=1,2,IF(WEEKDAY(B3884)=7,1,0))))))</f>
        <v>2</v>
      </c>
      <c r="U3884" s="781">
        <f>VLOOKUP(C3884,METADATA!$A$5:$H$29,IF(E3884="HI",2,IF(E3884="LO",6,10))+IF(S3884=1,2,IF(D3884=7,1,(IF(WEEKDAY(B3884)=1,2,IF(WEEKDAY(B3884)=7,1,0))))))</f>
        <v>2</v>
      </c>
    </row>
    <row r="3885" spans="2:21" ht="13.95" customHeight="1" x14ac:dyDescent="0.25">
      <c r="B3885" s="784">
        <f t="shared" si="182"/>
        <v>45544</v>
      </c>
      <c r="C3885" s="785">
        <v>17</v>
      </c>
      <c r="D3885" s="786">
        <f>IFERROR((INDEX(METADATA!$T$2:$T$20,MATCH(B3885,METADATA!$S$2:$S$20,0))),0)</f>
        <v>0</v>
      </c>
      <c r="E3885" s="785" t="str">
        <f t="shared" si="180"/>
        <v>LO</v>
      </c>
      <c r="F3885" s="786">
        <f>VLOOKUP(C3885,METADATA!$A$5:$H$29,IF(E3885="HI",2,IF(E3885="LO",6,10))+IF(D3885=1,2,IF(D3885=7,1,(IF(WEEKDAY(B3885)=1,2,IF(WEEKDAY(B3885)=7,1,0))))))</f>
        <v>2</v>
      </c>
      <c r="G3885" s="786">
        <f>VLOOKUP(C3885,METADATA!$J$5:$Q$29,IF(E3885="HI",2,IF(E3885="LO",6,10))+IF(D3885=1,2,IF(D3885=7,1,(IF(WEEKDAY(B3885)=1,2,IF(WEEKDAY(B3885)=7,1,0))))))</f>
        <v>2</v>
      </c>
      <c r="H3885" s="787">
        <v>14545.5</v>
      </c>
      <c r="I3885" s="788">
        <v>4569.4349670410156</v>
      </c>
      <c r="K3885" s="795">
        <v>933.76250000000005</v>
      </c>
      <c r="M3885" s="798">
        <f t="shared" si="181"/>
        <v>15246.353864711953</v>
      </c>
      <c r="N3885" s="303"/>
      <c r="S3885" s="786">
        <v>0</v>
      </c>
      <c r="T3885" s="781">
        <f>VLOOKUP(C3885,METADATA!$J$5:$Q$29,IF(E3885="HI",2,IF(E3885="LO",6,10))+IF(S3885=1,2,IF(D3885=7,1,(IF(WEEKDAY(B3885)=1,2,IF(WEEKDAY(B3885)=7,1,0))))))</f>
        <v>2</v>
      </c>
      <c r="U3885" s="781">
        <f>VLOOKUP(C3885,METADATA!$A$5:$H$29,IF(E3885="HI",2,IF(E3885="LO",6,10))+IF(S3885=1,2,IF(D3885=7,1,(IF(WEEKDAY(B3885)=1,2,IF(WEEKDAY(B3885)=7,1,0))))))</f>
        <v>2</v>
      </c>
    </row>
    <row r="3886" spans="2:21" ht="13.95" customHeight="1" x14ac:dyDescent="0.25">
      <c r="B3886" s="784">
        <f t="shared" si="182"/>
        <v>45544</v>
      </c>
      <c r="C3886" s="785">
        <v>18</v>
      </c>
      <c r="D3886" s="786">
        <f>IFERROR((INDEX(METADATA!$T$2:$T$20,MATCH(B3886,METADATA!$S$2:$S$20,0))),0)</f>
        <v>0</v>
      </c>
      <c r="E3886" s="785" t="str">
        <f t="shared" si="180"/>
        <v>LO</v>
      </c>
      <c r="F3886" s="786">
        <f>VLOOKUP(C3886,METADATA!$A$5:$H$29,IF(E3886="HI",2,IF(E3886="LO",6,10))+IF(D3886=1,2,IF(D3886=7,1,(IF(WEEKDAY(B3886)=1,2,IF(WEEKDAY(B3886)=7,1,0))))))</f>
        <v>1</v>
      </c>
      <c r="G3886" s="786">
        <f>VLOOKUP(C3886,METADATA!$J$5:$Q$29,IF(E3886="HI",2,IF(E3886="LO",6,10))+IF(D3886=1,2,IF(D3886=7,1,(IF(WEEKDAY(B3886)=1,2,IF(WEEKDAY(B3886)=7,1,0))))))</f>
        <v>1</v>
      </c>
      <c r="H3886" s="787">
        <v>13465.5</v>
      </c>
      <c r="I3886" s="788">
        <v>4392.6399841308594</v>
      </c>
      <c r="K3886" s="795">
        <v>0</v>
      </c>
      <c r="M3886" s="798">
        <f t="shared" si="181"/>
        <v>14163.861630225889</v>
      </c>
      <c r="N3886" s="303"/>
      <c r="S3886" s="786">
        <v>0</v>
      </c>
      <c r="T3886" s="781">
        <f>VLOOKUP(C3886,METADATA!$J$5:$Q$29,IF(E3886="HI",2,IF(E3886="LO",6,10))+IF(S3886=1,2,IF(D3886=7,1,(IF(WEEKDAY(B3886)=1,2,IF(WEEKDAY(B3886)=7,1,0))))))</f>
        <v>1</v>
      </c>
      <c r="U3886" s="781">
        <f>VLOOKUP(C3886,METADATA!$A$5:$H$29,IF(E3886="HI",2,IF(E3886="LO",6,10))+IF(S3886=1,2,IF(D3886=7,1,(IF(WEEKDAY(B3886)=1,2,IF(WEEKDAY(B3886)=7,1,0))))))</f>
        <v>1</v>
      </c>
    </row>
    <row r="3887" spans="2:21" ht="13.95" customHeight="1" x14ac:dyDescent="0.25">
      <c r="B3887" s="784">
        <f t="shared" si="182"/>
        <v>45544</v>
      </c>
      <c r="C3887" s="785">
        <v>19</v>
      </c>
      <c r="D3887" s="786">
        <f>IFERROR((INDEX(METADATA!$T$2:$T$20,MATCH(B3887,METADATA!$S$2:$S$20,0))),0)</f>
        <v>0</v>
      </c>
      <c r="E3887" s="785" t="str">
        <f t="shared" si="180"/>
        <v>LO</v>
      </c>
      <c r="F3887" s="786">
        <f>VLOOKUP(C3887,METADATA!$A$5:$H$29,IF(E3887="HI",2,IF(E3887="LO",6,10))+IF(D3887=1,2,IF(D3887=7,1,(IF(WEEKDAY(B3887)=1,2,IF(WEEKDAY(B3887)=7,1,0))))))</f>
        <v>1</v>
      </c>
      <c r="G3887" s="786">
        <f>VLOOKUP(C3887,METADATA!$J$5:$Q$29,IF(E3887="HI",2,IF(E3887="LO",6,10))+IF(D3887=1,2,IF(D3887=7,1,(IF(WEEKDAY(B3887)=1,2,IF(WEEKDAY(B3887)=7,1,0))))))</f>
        <v>1</v>
      </c>
      <c r="H3887" s="787">
        <v>12903</v>
      </c>
      <c r="I3887" s="788">
        <v>4138.094970703125</v>
      </c>
      <c r="K3887" s="795">
        <v>0</v>
      </c>
      <c r="M3887" s="798">
        <f t="shared" si="181"/>
        <v>13550.32246799162</v>
      </c>
      <c r="N3887" s="303"/>
      <c r="S3887" s="786">
        <v>0</v>
      </c>
      <c r="T3887" s="781">
        <f>VLOOKUP(C3887,METADATA!$J$5:$Q$29,IF(E3887="HI",2,IF(E3887="LO",6,10))+IF(S3887=1,2,IF(D3887=7,1,(IF(WEEKDAY(B3887)=1,2,IF(WEEKDAY(B3887)=7,1,0))))))</f>
        <v>1</v>
      </c>
      <c r="U3887" s="781">
        <f>VLOOKUP(C3887,METADATA!$A$5:$H$29,IF(E3887="HI",2,IF(E3887="LO",6,10))+IF(S3887=1,2,IF(D3887=7,1,(IF(WEEKDAY(B3887)=1,2,IF(WEEKDAY(B3887)=7,1,0))))))</f>
        <v>1</v>
      </c>
    </row>
    <row r="3888" spans="2:21" ht="13.95" customHeight="1" x14ac:dyDescent="0.25">
      <c r="B3888" s="784">
        <f t="shared" si="182"/>
        <v>45544</v>
      </c>
      <c r="C3888" s="785">
        <v>20</v>
      </c>
      <c r="D3888" s="786">
        <f>IFERROR((INDEX(METADATA!$T$2:$T$20,MATCH(B3888,METADATA!$S$2:$S$20,0))),0)</f>
        <v>0</v>
      </c>
      <c r="E3888" s="785" t="str">
        <f t="shared" si="180"/>
        <v>LO</v>
      </c>
      <c r="F3888" s="786">
        <f>VLOOKUP(C3888,METADATA!$A$5:$H$29,IF(E3888="HI",2,IF(E3888="LO",6,10))+IF(D3888=1,2,IF(D3888=7,1,(IF(WEEKDAY(B3888)=1,2,IF(WEEKDAY(B3888)=7,1,0))))))</f>
        <v>1</v>
      </c>
      <c r="G3888" s="786">
        <f>VLOOKUP(C3888,METADATA!$J$5:$Q$29,IF(E3888="HI",2,IF(E3888="LO",6,10))+IF(D3888=1,2,IF(D3888=7,1,(IF(WEEKDAY(B3888)=1,2,IF(WEEKDAY(B3888)=7,1,0))))))</f>
        <v>2</v>
      </c>
      <c r="H3888" s="787">
        <v>12672.25</v>
      </c>
      <c r="I3888" s="788">
        <v>4223.9198913574219</v>
      </c>
      <c r="K3888" s="795">
        <v>0</v>
      </c>
      <c r="M3888" s="798">
        <f t="shared" si="181"/>
        <v>13357.672675698595</v>
      </c>
      <c r="N3888" s="303"/>
      <c r="S3888" s="786">
        <v>0</v>
      </c>
      <c r="T3888" s="781">
        <f>VLOOKUP(C3888,METADATA!$J$5:$Q$29,IF(E3888="HI",2,IF(E3888="LO",6,10))+IF(S3888=1,2,IF(D3888=7,1,(IF(WEEKDAY(B3888)=1,2,IF(WEEKDAY(B3888)=7,1,0))))))</f>
        <v>2</v>
      </c>
      <c r="U3888" s="781">
        <f>VLOOKUP(C3888,METADATA!$A$5:$H$29,IF(E3888="HI",2,IF(E3888="LO",6,10))+IF(S3888=1,2,IF(D3888=7,1,(IF(WEEKDAY(B3888)=1,2,IF(WEEKDAY(B3888)=7,1,0))))))</f>
        <v>1</v>
      </c>
    </row>
    <row r="3889" spans="2:21" ht="13.95" customHeight="1" x14ac:dyDescent="0.25">
      <c r="B3889" s="784">
        <f t="shared" si="182"/>
        <v>45544</v>
      </c>
      <c r="C3889" s="785">
        <v>21</v>
      </c>
      <c r="D3889" s="786">
        <f>IFERROR((INDEX(METADATA!$T$2:$T$20,MATCH(B3889,METADATA!$S$2:$S$20,0))),0)</f>
        <v>0</v>
      </c>
      <c r="E3889" s="785" t="str">
        <f t="shared" si="180"/>
        <v>LO</v>
      </c>
      <c r="F3889" s="786">
        <f>VLOOKUP(C3889,METADATA!$A$5:$H$29,IF(E3889="HI",2,IF(E3889="LO",6,10))+IF(D3889=1,2,IF(D3889=7,1,(IF(WEEKDAY(B3889)=1,2,IF(WEEKDAY(B3889)=7,1,0))))))</f>
        <v>2</v>
      </c>
      <c r="G3889" s="786">
        <f>VLOOKUP(C3889,METADATA!$J$5:$Q$29,IF(E3889="HI",2,IF(E3889="LO",6,10))+IF(D3889=1,2,IF(D3889=7,1,(IF(WEEKDAY(B3889)=1,2,IF(WEEKDAY(B3889)=7,1,0))))))</f>
        <v>2</v>
      </c>
      <c r="H3889" s="787">
        <v>11714.25</v>
      </c>
      <c r="I3889" s="788">
        <v>4430.4849853515625</v>
      </c>
      <c r="K3889" s="795">
        <v>0</v>
      </c>
      <c r="M3889" s="798">
        <f t="shared" si="181"/>
        <v>12524.090796058836</v>
      </c>
      <c r="N3889" s="303"/>
      <c r="S3889" s="786">
        <v>0</v>
      </c>
      <c r="T3889" s="781">
        <f>VLOOKUP(C3889,METADATA!$J$5:$Q$29,IF(E3889="HI",2,IF(E3889="LO",6,10))+IF(S3889=1,2,IF(D3889=7,1,(IF(WEEKDAY(B3889)=1,2,IF(WEEKDAY(B3889)=7,1,0))))))</f>
        <v>2</v>
      </c>
      <c r="U3889" s="781">
        <f>VLOOKUP(C3889,METADATA!$A$5:$H$29,IF(E3889="HI",2,IF(E3889="LO",6,10))+IF(S3889=1,2,IF(D3889=7,1,(IF(WEEKDAY(B3889)=1,2,IF(WEEKDAY(B3889)=7,1,0))))))</f>
        <v>2</v>
      </c>
    </row>
    <row r="3890" spans="2:21" ht="13.95" customHeight="1" x14ac:dyDescent="0.25">
      <c r="B3890" s="784">
        <f t="shared" si="182"/>
        <v>45544</v>
      </c>
      <c r="C3890" s="785">
        <v>22</v>
      </c>
      <c r="D3890" s="786">
        <f>IFERROR((INDEX(METADATA!$T$2:$T$20,MATCH(B3890,METADATA!$S$2:$S$20,0))),0)</f>
        <v>0</v>
      </c>
      <c r="E3890" s="785" t="str">
        <f t="shared" si="180"/>
        <v>LO</v>
      </c>
      <c r="F3890" s="786">
        <f>VLOOKUP(C3890,METADATA!$A$5:$H$29,IF(E3890="HI",2,IF(E3890="LO",6,10))+IF(D3890=1,2,IF(D3890=7,1,(IF(WEEKDAY(B3890)=1,2,IF(WEEKDAY(B3890)=7,1,0))))))</f>
        <v>3</v>
      </c>
      <c r="G3890" s="786">
        <f>VLOOKUP(C3890,METADATA!$J$5:$Q$29,IF(E3890="HI",2,IF(E3890="LO",6,10))+IF(D3890=1,2,IF(D3890=7,1,(IF(WEEKDAY(B3890)=1,2,IF(WEEKDAY(B3890)=7,1,0))))))</f>
        <v>3</v>
      </c>
      <c r="H3890" s="787">
        <v>124.75</v>
      </c>
      <c r="I3890" s="788">
        <v>4300.0650024414063</v>
      </c>
      <c r="K3890" s="795">
        <v>0</v>
      </c>
      <c r="M3890" s="798">
        <f t="shared" si="181"/>
        <v>4301.874194780853</v>
      </c>
      <c r="N3890" s="303"/>
      <c r="S3890" s="786">
        <v>0</v>
      </c>
      <c r="T3890" s="781">
        <f>VLOOKUP(C3890,METADATA!$J$5:$Q$29,IF(E3890="HI",2,IF(E3890="LO",6,10))+IF(S3890=1,2,IF(D3890=7,1,(IF(WEEKDAY(B3890)=1,2,IF(WEEKDAY(B3890)=7,1,0))))))</f>
        <v>3</v>
      </c>
      <c r="U3890" s="781">
        <f>VLOOKUP(C3890,METADATA!$A$5:$H$29,IF(E3890="HI",2,IF(E3890="LO",6,10))+IF(S3890=1,2,IF(D3890=7,1,(IF(WEEKDAY(B3890)=1,2,IF(WEEKDAY(B3890)=7,1,0))))))</f>
        <v>3</v>
      </c>
    </row>
    <row r="3891" spans="2:21" ht="13.95" customHeight="1" x14ac:dyDescent="0.25">
      <c r="B3891" s="784">
        <f t="shared" si="182"/>
        <v>45544</v>
      </c>
      <c r="C3891" s="785">
        <v>23</v>
      </c>
      <c r="D3891" s="786">
        <f>IFERROR((INDEX(METADATA!$T$2:$T$20,MATCH(B3891,METADATA!$S$2:$S$20,0))),0)</f>
        <v>0</v>
      </c>
      <c r="E3891" s="785" t="str">
        <f t="shared" si="180"/>
        <v>LO</v>
      </c>
      <c r="F3891" s="786">
        <f>VLOOKUP(C3891,METADATA!$A$5:$H$29,IF(E3891="HI",2,IF(E3891="LO",6,10))+IF(D3891=1,2,IF(D3891=7,1,(IF(WEEKDAY(B3891)=1,2,IF(WEEKDAY(B3891)=7,1,0))))))</f>
        <v>3</v>
      </c>
      <c r="G3891" s="786">
        <f>VLOOKUP(C3891,METADATA!$J$5:$Q$29,IF(E3891="HI",2,IF(E3891="LO",6,10))+IF(D3891=1,2,IF(D3891=7,1,(IF(WEEKDAY(B3891)=1,2,IF(WEEKDAY(B3891)=7,1,0))))))</f>
        <v>3</v>
      </c>
      <c r="H3891" s="787">
        <v>27.75</v>
      </c>
      <c r="I3891" s="788">
        <v>4338.6649780273438</v>
      </c>
      <c r="K3891" s="795">
        <v>0</v>
      </c>
      <c r="M3891" s="798">
        <f t="shared" si="181"/>
        <v>4338.7537212961297</v>
      </c>
      <c r="N3891" s="303"/>
      <c r="S3891" s="786">
        <v>0</v>
      </c>
      <c r="T3891" s="781">
        <f>VLOOKUP(C3891,METADATA!$J$5:$Q$29,IF(E3891="HI",2,IF(E3891="LO",6,10))+IF(S3891=1,2,IF(D3891=7,1,(IF(WEEKDAY(B3891)=1,2,IF(WEEKDAY(B3891)=7,1,0))))))</f>
        <v>3</v>
      </c>
      <c r="U3891" s="781">
        <f>VLOOKUP(C3891,METADATA!$A$5:$H$29,IF(E3891="HI",2,IF(E3891="LO",6,10))+IF(S3891=1,2,IF(D3891=7,1,(IF(WEEKDAY(B3891)=1,2,IF(WEEKDAY(B3891)=7,1,0))))))</f>
        <v>3</v>
      </c>
    </row>
    <row r="3892" spans="2:21" ht="13.95" customHeight="1" x14ac:dyDescent="0.25">
      <c r="B3892" s="784">
        <f t="shared" si="182"/>
        <v>45545</v>
      </c>
      <c r="C3892" s="785">
        <v>0</v>
      </c>
      <c r="D3892" s="786">
        <f>IFERROR((INDEX(METADATA!$T$2:$T$20,MATCH(B3892,METADATA!$S$2:$S$20,0))),0)</f>
        <v>0</v>
      </c>
      <c r="E3892" s="785" t="str">
        <f t="shared" si="180"/>
        <v>LO</v>
      </c>
      <c r="F3892" s="786">
        <f>VLOOKUP(C3892,METADATA!$A$5:$H$29,IF(E3892="HI",2,IF(E3892="LO",6,10))+IF(D3892=1,2,IF(D3892=7,1,(IF(WEEKDAY(B3892)=1,2,IF(WEEKDAY(B3892)=7,1,0))))))</f>
        <v>3</v>
      </c>
      <c r="G3892" s="786">
        <f>VLOOKUP(C3892,METADATA!$J$5:$Q$29,IF(E3892="HI",2,IF(E3892="LO",6,10))+IF(D3892=1,2,IF(D3892=7,1,(IF(WEEKDAY(B3892)=1,2,IF(WEEKDAY(B3892)=7,1,0))))))</f>
        <v>3</v>
      </c>
      <c r="H3892" s="787">
        <v>9985.5</v>
      </c>
      <c r="I3892" s="788">
        <v>4372.0799560546875</v>
      </c>
      <c r="K3892" s="795">
        <v>0</v>
      </c>
      <c r="M3892" s="798">
        <f t="shared" si="181"/>
        <v>10900.701509175231</v>
      </c>
      <c r="N3892" s="303"/>
      <c r="S3892" s="786">
        <v>0</v>
      </c>
      <c r="T3892" s="781">
        <f>VLOOKUP(C3892,METADATA!$J$5:$Q$29,IF(E3892="HI",2,IF(E3892="LO",6,10))+IF(S3892=1,2,IF(D3892=7,1,(IF(WEEKDAY(B3892)=1,2,IF(WEEKDAY(B3892)=7,1,0))))))</f>
        <v>3</v>
      </c>
      <c r="U3892" s="781">
        <f>VLOOKUP(C3892,METADATA!$A$5:$H$29,IF(E3892="HI",2,IF(E3892="LO",6,10))+IF(S3892=1,2,IF(D3892=7,1,(IF(WEEKDAY(B3892)=1,2,IF(WEEKDAY(B3892)=7,1,0))))))</f>
        <v>3</v>
      </c>
    </row>
    <row r="3893" spans="2:21" ht="13.95" customHeight="1" x14ac:dyDescent="0.25">
      <c r="B3893" s="784">
        <f t="shared" si="182"/>
        <v>45545</v>
      </c>
      <c r="C3893" s="785">
        <v>1</v>
      </c>
      <c r="D3893" s="786">
        <f>IFERROR((INDEX(METADATA!$T$2:$T$20,MATCH(B3893,METADATA!$S$2:$S$20,0))),0)</f>
        <v>0</v>
      </c>
      <c r="E3893" s="785" t="str">
        <f t="shared" si="180"/>
        <v>LO</v>
      </c>
      <c r="F3893" s="786">
        <f>VLOOKUP(C3893,METADATA!$A$5:$H$29,IF(E3893="HI",2,IF(E3893="LO",6,10))+IF(D3893=1,2,IF(D3893=7,1,(IF(WEEKDAY(B3893)=1,2,IF(WEEKDAY(B3893)=7,1,0))))))</f>
        <v>3</v>
      </c>
      <c r="G3893" s="786">
        <f>VLOOKUP(C3893,METADATA!$J$5:$Q$29,IF(E3893="HI",2,IF(E3893="LO",6,10))+IF(D3893=1,2,IF(D3893=7,1,(IF(WEEKDAY(B3893)=1,2,IF(WEEKDAY(B3893)=7,1,0))))))</f>
        <v>3</v>
      </c>
      <c r="H3893" s="787">
        <v>9283.25</v>
      </c>
      <c r="I3893" s="788">
        <v>4395.6550598144531</v>
      </c>
      <c r="K3893" s="795">
        <v>0</v>
      </c>
      <c r="M3893" s="798">
        <f t="shared" si="181"/>
        <v>10271.344311596822</v>
      </c>
      <c r="N3893" s="303"/>
      <c r="S3893" s="786">
        <v>0</v>
      </c>
      <c r="T3893" s="781">
        <f>VLOOKUP(C3893,METADATA!$J$5:$Q$29,IF(E3893="HI",2,IF(E3893="LO",6,10))+IF(S3893=1,2,IF(D3893=7,1,(IF(WEEKDAY(B3893)=1,2,IF(WEEKDAY(B3893)=7,1,0))))))</f>
        <v>3</v>
      </c>
      <c r="U3893" s="781">
        <f>VLOOKUP(C3893,METADATA!$A$5:$H$29,IF(E3893="HI",2,IF(E3893="LO",6,10))+IF(S3893=1,2,IF(D3893=7,1,(IF(WEEKDAY(B3893)=1,2,IF(WEEKDAY(B3893)=7,1,0))))))</f>
        <v>3</v>
      </c>
    </row>
    <row r="3894" spans="2:21" ht="13.95" customHeight="1" x14ac:dyDescent="0.25">
      <c r="B3894" s="784">
        <f t="shared" si="182"/>
        <v>45545</v>
      </c>
      <c r="C3894" s="785">
        <v>2</v>
      </c>
      <c r="D3894" s="786">
        <f>IFERROR((INDEX(METADATA!$T$2:$T$20,MATCH(B3894,METADATA!$S$2:$S$20,0))),0)</f>
        <v>0</v>
      </c>
      <c r="E3894" s="785" t="str">
        <f t="shared" si="180"/>
        <v>LO</v>
      </c>
      <c r="F3894" s="786">
        <f>VLOOKUP(C3894,METADATA!$A$5:$H$29,IF(E3894="HI",2,IF(E3894="LO",6,10))+IF(D3894=1,2,IF(D3894=7,1,(IF(WEEKDAY(B3894)=1,2,IF(WEEKDAY(B3894)=7,1,0))))))</f>
        <v>3</v>
      </c>
      <c r="G3894" s="786">
        <f>VLOOKUP(C3894,METADATA!$J$5:$Q$29,IF(E3894="HI",2,IF(E3894="LO",6,10))+IF(D3894=1,2,IF(D3894=7,1,(IF(WEEKDAY(B3894)=1,2,IF(WEEKDAY(B3894)=7,1,0))))))</f>
        <v>3</v>
      </c>
      <c r="H3894" s="787">
        <v>8885.25</v>
      </c>
      <c r="I3894" s="788">
        <v>4380.0549926757813</v>
      </c>
      <c r="K3894" s="795">
        <v>0</v>
      </c>
      <c r="M3894" s="798">
        <f t="shared" si="181"/>
        <v>9906.1874251078061</v>
      </c>
      <c r="N3894" s="303"/>
      <c r="S3894" s="786">
        <v>0</v>
      </c>
      <c r="T3894" s="781">
        <f>VLOOKUP(C3894,METADATA!$J$5:$Q$29,IF(E3894="HI",2,IF(E3894="LO",6,10))+IF(S3894=1,2,IF(D3894=7,1,(IF(WEEKDAY(B3894)=1,2,IF(WEEKDAY(B3894)=7,1,0))))))</f>
        <v>3</v>
      </c>
      <c r="U3894" s="781">
        <f>VLOOKUP(C3894,METADATA!$A$5:$H$29,IF(E3894="HI",2,IF(E3894="LO",6,10))+IF(S3894=1,2,IF(D3894=7,1,(IF(WEEKDAY(B3894)=1,2,IF(WEEKDAY(B3894)=7,1,0))))))</f>
        <v>3</v>
      </c>
    </row>
    <row r="3895" spans="2:21" ht="13.95" customHeight="1" x14ac:dyDescent="0.25">
      <c r="B3895" s="784">
        <f t="shared" si="182"/>
        <v>45545</v>
      </c>
      <c r="C3895" s="785">
        <v>3</v>
      </c>
      <c r="D3895" s="786">
        <f>IFERROR((INDEX(METADATA!$T$2:$T$20,MATCH(B3895,METADATA!$S$2:$S$20,0))),0)</f>
        <v>0</v>
      </c>
      <c r="E3895" s="785" t="str">
        <f t="shared" si="180"/>
        <v>LO</v>
      </c>
      <c r="F3895" s="786">
        <f>VLOOKUP(C3895,METADATA!$A$5:$H$29,IF(E3895="HI",2,IF(E3895="LO",6,10))+IF(D3895=1,2,IF(D3895=7,1,(IF(WEEKDAY(B3895)=1,2,IF(WEEKDAY(B3895)=7,1,0))))))</f>
        <v>3</v>
      </c>
      <c r="G3895" s="786">
        <f>VLOOKUP(C3895,METADATA!$J$5:$Q$29,IF(E3895="HI",2,IF(E3895="LO",6,10))+IF(D3895=1,2,IF(D3895=7,1,(IF(WEEKDAY(B3895)=1,2,IF(WEEKDAY(B3895)=7,1,0))))))</f>
        <v>3</v>
      </c>
      <c r="H3895" s="787">
        <v>8678.25</v>
      </c>
      <c r="I3895" s="788">
        <v>4558.2300415039063</v>
      </c>
      <c r="K3895" s="795">
        <v>0</v>
      </c>
      <c r="M3895" s="798">
        <f t="shared" si="181"/>
        <v>9802.5243776166499</v>
      </c>
      <c r="N3895" s="303"/>
      <c r="S3895" s="786">
        <v>0</v>
      </c>
      <c r="T3895" s="781">
        <f>VLOOKUP(C3895,METADATA!$J$5:$Q$29,IF(E3895="HI",2,IF(E3895="LO",6,10))+IF(S3895=1,2,IF(D3895=7,1,(IF(WEEKDAY(B3895)=1,2,IF(WEEKDAY(B3895)=7,1,0))))))</f>
        <v>3</v>
      </c>
      <c r="U3895" s="781">
        <f>VLOOKUP(C3895,METADATA!$A$5:$H$29,IF(E3895="HI",2,IF(E3895="LO",6,10))+IF(S3895=1,2,IF(D3895=7,1,(IF(WEEKDAY(B3895)=1,2,IF(WEEKDAY(B3895)=7,1,0))))))</f>
        <v>3</v>
      </c>
    </row>
    <row r="3896" spans="2:21" ht="13.95" customHeight="1" x14ac:dyDescent="0.25">
      <c r="B3896" s="784">
        <f t="shared" si="182"/>
        <v>45545</v>
      </c>
      <c r="C3896" s="785">
        <v>4</v>
      </c>
      <c r="D3896" s="786">
        <f>IFERROR((INDEX(METADATA!$T$2:$T$20,MATCH(B3896,METADATA!$S$2:$S$20,0))),0)</f>
        <v>0</v>
      </c>
      <c r="E3896" s="785" t="str">
        <f t="shared" si="180"/>
        <v>LO</v>
      </c>
      <c r="F3896" s="786">
        <f>VLOOKUP(C3896,METADATA!$A$5:$H$29,IF(E3896="HI",2,IF(E3896="LO",6,10))+IF(D3896=1,2,IF(D3896=7,1,(IF(WEEKDAY(B3896)=1,2,IF(WEEKDAY(B3896)=7,1,0))))))</f>
        <v>3</v>
      </c>
      <c r="G3896" s="786">
        <f>VLOOKUP(C3896,METADATA!$J$5:$Q$29,IF(E3896="HI",2,IF(E3896="LO",6,10))+IF(D3896=1,2,IF(D3896=7,1,(IF(WEEKDAY(B3896)=1,2,IF(WEEKDAY(B3896)=7,1,0))))))</f>
        <v>3</v>
      </c>
      <c r="H3896" s="787">
        <v>8612.75</v>
      </c>
      <c r="I3896" s="788">
        <v>4414.2649841308594</v>
      </c>
      <c r="K3896" s="795">
        <v>0</v>
      </c>
      <c r="M3896" s="798">
        <f t="shared" si="181"/>
        <v>9678.0782138100039</v>
      </c>
      <c r="N3896" s="303"/>
      <c r="S3896" s="786">
        <v>0</v>
      </c>
      <c r="T3896" s="781">
        <f>VLOOKUP(C3896,METADATA!$J$5:$Q$29,IF(E3896="HI",2,IF(E3896="LO",6,10))+IF(S3896=1,2,IF(D3896=7,1,(IF(WEEKDAY(B3896)=1,2,IF(WEEKDAY(B3896)=7,1,0))))))</f>
        <v>3</v>
      </c>
      <c r="U3896" s="781">
        <f>VLOOKUP(C3896,METADATA!$A$5:$H$29,IF(E3896="HI",2,IF(E3896="LO",6,10))+IF(S3896=1,2,IF(D3896=7,1,(IF(WEEKDAY(B3896)=1,2,IF(WEEKDAY(B3896)=7,1,0))))))</f>
        <v>3</v>
      </c>
    </row>
    <row r="3897" spans="2:21" ht="13.95" customHeight="1" x14ac:dyDescent="0.25">
      <c r="B3897" s="784">
        <f t="shared" si="182"/>
        <v>45545</v>
      </c>
      <c r="C3897" s="785">
        <v>5</v>
      </c>
      <c r="D3897" s="786">
        <f>IFERROR((INDEX(METADATA!$T$2:$T$20,MATCH(B3897,METADATA!$S$2:$S$20,0))),0)</f>
        <v>0</v>
      </c>
      <c r="E3897" s="785" t="str">
        <f t="shared" si="180"/>
        <v>LO</v>
      </c>
      <c r="F3897" s="786">
        <f>VLOOKUP(C3897,METADATA!$A$5:$H$29,IF(E3897="HI",2,IF(E3897="LO",6,10))+IF(D3897=1,2,IF(D3897=7,1,(IF(WEEKDAY(B3897)=1,2,IF(WEEKDAY(B3897)=7,1,0))))))</f>
        <v>3</v>
      </c>
      <c r="G3897" s="786">
        <f>VLOOKUP(C3897,METADATA!$J$5:$Q$29,IF(E3897="HI",2,IF(E3897="LO",6,10))+IF(D3897=1,2,IF(D3897=7,1,(IF(WEEKDAY(B3897)=1,2,IF(WEEKDAY(B3897)=7,1,0))))))</f>
        <v>3</v>
      </c>
      <c r="H3897" s="787">
        <v>9314.5</v>
      </c>
      <c r="I3897" s="788">
        <v>4119.0550537109375</v>
      </c>
      <c r="K3897" s="795">
        <v>870.51250000000005</v>
      </c>
      <c r="M3897" s="798">
        <f t="shared" si="181"/>
        <v>10184.621975581696</v>
      </c>
      <c r="N3897" s="303"/>
      <c r="S3897" s="786">
        <v>0</v>
      </c>
      <c r="T3897" s="781">
        <f>VLOOKUP(C3897,METADATA!$J$5:$Q$29,IF(E3897="HI",2,IF(E3897="LO",6,10))+IF(S3897=1,2,IF(D3897=7,1,(IF(WEEKDAY(B3897)=1,2,IF(WEEKDAY(B3897)=7,1,0))))))</f>
        <v>3</v>
      </c>
      <c r="U3897" s="781">
        <f>VLOOKUP(C3897,METADATA!$A$5:$H$29,IF(E3897="HI",2,IF(E3897="LO",6,10))+IF(S3897=1,2,IF(D3897=7,1,(IF(WEEKDAY(B3897)=1,2,IF(WEEKDAY(B3897)=7,1,0))))))</f>
        <v>3</v>
      </c>
    </row>
    <row r="3898" spans="2:21" ht="13.95" customHeight="1" x14ac:dyDescent="0.25">
      <c r="B3898" s="784">
        <f t="shared" si="182"/>
        <v>45545</v>
      </c>
      <c r="C3898" s="785">
        <v>6</v>
      </c>
      <c r="D3898" s="786">
        <f>IFERROR((INDEX(METADATA!$T$2:$T$20,MATCH(B3898,METADATA!$S$2:$S$20,0))),0)</f>
        <v>0</v>
      </c>
      <c r="E3898" s="785" t="str">
        <f t="shared" si="180"/>
        <v>LO</v>
      </c>
      <c r="F3898" s="786">
        <f>VLOOKUP(C3898,METADATA!$A$5:$H$29,IF(E3898="HI",2,IF(E3898="LO",6,10))+IF(D3898=1,2,IF(D3898=7,1,(IF(WEEKDAY(B3898)=1,2,IF(WEEKDAY(B3898)=7,1,0))))))</f>
        <v>2</v>
      </c>
      <c r="G3898" s="786">
        <f>VLOOKUP(C3898,METADATA!$J$5:$Q$29,IF(E3898="HI",2,IF(E3898="LO",6,10))+IF(D3898=1,2,IF(D3898=7,1,(IF(WEEKDAY(B3898)=1,2,IF(WEEKDAY(B3898)=7,1,0))))))</f>
        <v>2</v>
      </c>
      <c r="H3898" s="787">
        <v>1035.75</v>
      </c>
      <c r="I3898" s="788">
        <v>3263.6025695800781</v>
      </c>
      <c r="K3898" s="795">
        <v>865.8125</v>
      </c>
      <c r="M3898" s="798">
        <f t="shared" si="181"/>
        <v>3424.0151568983579</v>
      </c>
      <c r="N3898" s="303"/>
      <c r="S3898" s="786">
        <v>0</v>
      </c>
      <c r="T3898" s="781">
        <f>VLOOKUP(C3898,METADATA!$J$5:$Q$29,IF(E3898="HI",2,IF(E3898="LO",6,10))+IF(S3898=1,2,IF(D3898=7,1,(IF(WEEKDAY(B3898)=1,2,IF(WEEKDAY(B3898)=7,1,0))))))</f>
        <v>2</v>
      </c>
      <c r="U3898" s="781">
        <f>VLOOKUP(C3898,METADATA!$A$5:$H$29,IF(E3898="HI",2,IF(E3898="LO",6,10))+IF(S3898=1,2,IF(D3898=7,1,(IF(WEEKDAY(B3898)=1,2,IF(WEEKDAY(B3898)=7,1,0))))))</f>
        <v>2</v>
      </c>
    </row>
    <row r="3899" spans="2:21" ht="13.95" customHeight="1" x14ac:dyDescent="0.25">
      <c r="B3899" s="784">
        <f t="shared" si="182"/>
        <v>45545</v>
      </c>
      <c r="C3899" s="785">
        <v>7</v>
      </c>
      <c r="D3899" s="786">
        <f>IFERROR((INDEX(METADATA!$T$2:$T$20,MATCH(B3899,METADATA!$S$2:$S$20,0))),0)</f>
        <v>0</v>
      </c>
      <c r="E3899" s="785" t="str">
        <f t="shared" si="180"/>
        <v>LO</v>
      </c>
      <c r="F3899" s="786">
        <f>VLOOKUP(C3899,METADATA!$A$5:$H$29,IF(E3899="HI",2,IF(E3899="LO",6,10))+IF(D3899=1,2,IF(D3899=7,1,(IF(WEEKDAY(B3899)=1,2,IF(WEEKDAY(B3899)=7,1,0))))))</f>
        <v>1</v>
      </c>
      <c r="G3899" s="786">
        <f>VLOOKUP(C3899,METADATA!$J$5:$Q$29,IF(E3899="HI",2,IF(E3899="LO",6,10))+IF(D3899=1,2,IF(D3899=7,1,(IF(WEEKDAY(B3899)=1,2,IF(WEEKDAY(B3899)=7,1,0))))))</f>
        <v>1</v>
      </c>
      <c r="H3899" s="787">
        <v>26.75</v>
      </c>
      <c r="I3899" s="788">
        <v>3817.8349609375</v>
      </c>
      <c r="K3899" s="795">
        <v>834.63750000000005</v>
      </c>
      <c r="M3899" s="798">
        <f t="shared" si="181"/>
        <v>3817.9286729137098</v>
      </c>
      <c r="N3899" s="303"/>
      <c r="S3899" s="786">
        <v>0</v>
      </c>
      <c r="T3899" s="781">
        <f>VLOOKUP(C3899,METADATA!$J$5:$Q$29,IF(E3899="HI",2,IF(E3899="LO",6,10))+IF(S3899=1,2,IF(D3899=7,1,(IF(WEEKDAY(B3899)=1,2,IF(WEEKDAY(B3899)=7,1,0))))))</f>
        <v>1</v>
      </c>
      <c r="U3899" s="781">
        <f>VLOOKUP(C3899,METADATA!$A$5:$H$29,IF(E3899="HI",2,IF(E3899="LO",6,10))+IF(S3899=1,2,IF(D3899=7,1,(IF(WEEKDAY(B3899)=1,2,IF(WEEKDAY(B3899)=7,1,0))))))</f>
        <v>1</v>
      </c>
    </row>
    <row r="3900" spans="2:21" ht="13.95" customHeight="1" x14ac:dyDescent="0.25">
      <c r="B3900" s="784">
        <f t="shared" si="182"/>
        <v>45545</v>
      </c>
      <c r="C3900" s="785">
        <v>8</v>
      </c>
      <c r="D3900" s="786">
        <f>IFERROR((INDEX(METADATA!$T$2:$T$20,MATCH(B3900,METADATA!$S$2:$S$20,0))),0)</f>
        <v>0</v>
      </c>
      <c r="E3900" s="785" t="str">
        <f t="shared" si="180"/>
        <v>LO</v>
      </c>
      <c r="F3900" s="786">
        <f>VLOOKUP(C3900,METADATA!$A$5:$H$29,IF(E3900="HI",2,IF(E3900="LO",6,10))+IF(D3900=1,2,IF(D3900=7,1,(IF(WEEKDAY(B3900)=1,2,IF(WEEKDAY(B3900)=7,1,0))))))</f>
        <v>1</v>
      </c>
      <c r="G3900" s="786">
        <f>VLOOKUP(C3900,METADATA!$J$5:$Q$29,IF(E3900="HI",2,IF(E3900="LO",6,10))+IF(D3900=1,2,IF(D3900=7,1,(IF(WEEKDAY(B3900)=1,2,IF(WEEKDAY(B3900)=7,1,0))))))</f>
        <v>1</v>
      </c>
      <c r="H3900" s="787">
        <v>11703.25</v>
      </c>
      <c r="I3900" s="788">
        <v>4244.5299377441406</v>
      </c>
      <c r="K3900" s="795">
        <v>847.33749999999998</v>
      </c>
      <c r="M3900" s="798">
        <f t="shared" si="181"/>
        <v>12449.180493305827</v>
      </c>
      <c r="N3900" s="303"/>
      <c r="S3900" s="786">
        <v>0</v>
      </c>
      <c r="T3900" s="781">
        <f>VLOOKUP(C3900,METADATA!$J$5:$Q$29,IF(E3900="HI",2,IF(E3900="LO",6,10))+IF(S3900=1,2,IF(D3900=7,1,(IF(WEEKDAY(B3900)=1,2,IF(WEEKDAY(B3900)=7,1,0))))))</f>
        <v>1</v>
      </c>
      <c r="U3900" s="781">
        <f>VLOOKUP(C3900,METADATA!$A$5:$H$29,IF(E3900="HI",2,IF(E3900="LO",6,10))+IF(S3900=1,2,IF(D3900=7,1,(IF(WEEKDAY(B3900)=1,2,IF(WEEKDAY(B3900)=7,1,0))))))</f>
        <v>1</v>
      </c>
    </row>
    <row r="3901" spans="2:21" ht="13.95" customHeight="1" x14ac:dyDescent="0.25">
      <c r="B3901" s="784">
        <f t="shared" si="182"/>
        <v>45545</v>
      </c>
      <c r="C3901" s="785">
        <v>9</v>
      </c>
      <c r="D3901" s="786">
        <f>IFERROR((INDEX(METADATA!$T$2:$T$20,MATCH(B3901,METADATA!$S$2:$S$20,0))),0)</f>
        <v>0</v>
      </c>
      <c r="E3901" s="785" t="str">
        <f t="shared" si="180"/>
        <v>LO</v>
      </c>
      <c r="F3901" s="786">
        <f>VLOOKUP(C3901,METADATA!$A$5:$H$29,IF(E3901="HI",2,IF(E3901="LO",6,10))+IF(D3901=1,2,IF(D3901=7,1,(IF(WEEKDAY(B3901)=1,2,IF(WEEKDAY(B3901)=7,1,0))))))</f>
        <v>2</v>
      </c>
      <c r="G3901" s="786">
        <f>VLOOKUP(C3901,METADATA!$J$5:$Q$29,IF(E3901="HI",2,IF(E3901="LO",6,10))+IF(D3901=1,2,IF(D3901=7,1,(IF(WEEKDAY(B3901)=1,2,IF(WEEKDAY(B3901)=7,1,0))))))</f>
        <v>1</v>
      </c>
      <c r="H3901" s="787">
        <v>15702.75</v>
      </c>
      <c r="I3901" s="788">
        <v>4051.0599060058594</v>
      </c>
      <c r="K3901" s="795">
        <v>851.61249999999995</v>
      </c>
      <c r="M3901" s="798">
        <f t="shared" si="181"/>
        <v>16216.887615216065</v>
      </c>
      <c r="N3901" s="303"/>
      <c r="S3901" s="786">
        <v>0</v>
      </c>
      <c r="T3901" s="781">
        <f>VLOOKUP(C3901,METADATA!$J$5:$Q$29,IF(E3901="HI",2,IF(E3901="LO",6,10))+IF(S3901=1,2,IF(D3901=7,1,(IF(WEEKDAY(B3901)=1,2,IF(WEEKDAY(B3901)=7,1,0))))))</f>
        <v>1</v>
      </c>
      <c r="U3901" s="781">
        <f>VLOOKUP(C3901,METADATA!$A$5:$H$29,IF(E3901="HI",2,IF(E3901="LO",6,10))+IF(S3901=1,2,IF(D3901=7,1,(IF(WEEKDAY(B3901)=1,2,IF(WEEKDAY(B3901)=7,1,0))))))</f>
        <v>2</v>
      </c>
    </row>
    <row r="3902" spans="2:21" ht="13.95" customHeight="1" x14ac:dyDescent="0.25">
      <c r="B3902" s="784">
        <f t="shared" si="182"/>
        <v>45545</v>
      </c>
      <c r="C3902" s="785">
        <v>10</v>
      </c>
      <c r="D3902" s="786">
        <f>IFERROR((INDEX(METADATA!$T$2:$T$20,MATCH(B3902,METADATA!$S$2:$S$20,0))),0)</f>
        <v>0</v>
      </c>
      <c r="E3902" s="785" t="str">
        <f t="shared" si="180"/>
        <v>LO</v>
      </c>
      <c r="F3902" s="786">
        <f>VLOOKUP(C3902,METADATA!$A$5:$H$29,IF(E3902="HI",2,IF(E3902="LO",6,10))+IF(D3902=1,2,IF(D3902=7,1,(IF(WEEKDAY(B3902)=1,2,IF(WEEKDAY(B3902)=7,1,0))))))</f>
        <v>2</v>
      </c>
      <c r="G3902" s="786">
        <f>VLOOKUP(C3902,METADATA!$J$5:$Q$29,IF(E3902="HI",2,IF(E3902="LO",6,10))+IF(D3902=1,2,IF(D3902=7,1,(IF(WEEKDAY(B3902)=1,2,IF(WEEKDAY(B3902)=7,1,0))))))</f>
        <v>2</v>
      </c>
      <c r="H3902" s="787">
        <v>15231.25</v>
      </c>
      <c r="I3902" s="788">
        <v>3470.9450531005859</v>
      </c>
      <c r="K3902" s="795">
        <v>856.5</v>
      </c>
      <c r="M3902" s="798">
        <f t="shared" si="181"/>
        <v>15621.729613718944</v>
      </c>
      <c r="N3902" s="303"/>
      <c r="S3902" s="786">
        <v>0</v>
      </c>
      <c r="T3902" s="781">
        <f>VLOOKUP(C3902,METADATA!$J$5:$Q$29,IF(E3902="HI",2,IF(E3902="LO",6,10))+IF(S3902=1,2,IF(D3902=7,1,(IF(WEEKDAY(B3902)=1,2,IF(WEEKDAY(B3902)=7,1,0))))))</f>
        <v>2</v>
      </c>
      <c r="U3902" s="781">
        <f>VLOOKUP(C3902,METADATA!$A$5:$H$29,IF(E3902="HI",2,IF(E3902="LO",6,10))+IF(S3902=1,2,IF(D3902=7,1,(IF(WEEKDAY(B3902)=1,2,IF(WEEKDAY(B3902)=7,1,0))))))</f>
        <v>2</v>
      </c>
    </row>
    <row r="3903" spans="2:21" ht="13.95" customHeight="1" x14ac:dyDescent="0.25">
      <c r="B3903" s="784">
        <f t="shared" si="182"/>
        <v>45545</v>
      </c>
      <c r="C3903" s="785">
        <v>11</v>
      </c>
      <c r="D3903" s="786">
        <f>IFERROR((INDEX(METADATA!$T$2:$T$20,MATCH(B3903,METADATA!$S$2:$S$20,0))),0)</f>
        <v>0</v>
      </c>
      <c r="E3903" s="785" t="str">
        <f t="shared" si="180"/>
        <v>LO</v>
      </c>
      <c r="F3903" s="786">
        <f>VLOOKUP(C3903,METADATA!$A$5:$H$29,IF(E3903="HI",2,IF(E3903="LO",6,10))+IF(D3903=1,2,IF(D3903=7,1,(IF(WEEKDAY(B3903)=1,2,IF(WEEKDAY(B3903)=7,1,0))))))</f>
        <v>2</v>
      </c>
      <c r="G3903" s="786">
        <f>VLOOKUP(C3903,METADATA!$J$5:$Q$29,IF(E3903="HI",2,IF(E3903="LO",6,10))+IF(D3903=1,2,IF(D3903=7,1,(IF(WEEKDAY(B3903)=1,2,IF(WEEKDAY(B3903)=7,1,0))))))</f>
        <v>2</v>
      </c>
      <c r="H3903" s="787">
        <v>15873</v>
      </c>
      <c r="I3903" s="788">
        <v>3483.3900451660156</v>
      </c>
      <c r="K3903" s="795">
        <v>824.32500000000005</v>
      </c>
      <c r="M3903" s="798">
        <f t="shared" si="181"/>
        <v>16250.727220858817</v>
      </c>
      <c r="N3903" s="303"/>
      <c r="S3903" s="786">
        <v>0</v>
      </c>
      <c r="T3903" s="781">
        <f>VLOOKUP(C3903,METADATA!$J$5:$Q$29,IF(E3903="HI",2,IF(E3903="LO",6,10))+IF(S3903=1,2,IF(D3903=7,1,(IF(WEEKDAY(B3903)=1,2,IF(WEEKDAY(B3903)=7,1,0))))))</f>
        <v>2</v>
      </c>
      <c r="U3903" s="781">
        <f>VLOOKUP(C3903,METADATA!$A$5:$H$29,IF(E3903="HI",2,IF(E3903="LO",6,10))+IF(S3903=1,2,IF(D3903=7,1,(IF(WEEKDAY(B3903)=1,2,IF(WEEKDAY(B3903)=7,1,0))))))</f>
        <v>2</v>
      </c>
    </row>
    <row r="3904" spans="2:21" ht="13.95" customHeight="1" x14ac:dyDescent="0.25">
      <c r="B3904" s="784">
        <f t="shared" si="182"/>
        <v>45545</v>
      </c>
      <c r="C3904" s="785">
        <v>12</v>
      </c>
      <c r="D3904" s="786">
        <f>IFERROR((INDEX(METADATA!$T$2:$T$20,MATCH(B3904,METADATA!$S$2:$S$20,0))),0)</f>
        <v>0</v>
      </c>
      <c r="E3904" s="785" t="str">
        <f t="shared" si="180"/>
        <v>LO</v>
      </c>
      <c r="F3904" s="786">
        <f>VLOOKUP(C3904,METADATA!$A$5:$H$29,IF(E3904="HI",2,IF(E3904="LO",6,10))+IF(D3904=1,2,IF(D3904=7,1,(IF(WEEKDAY(B3904)=1,2,IF(WEEKDAY(B3904)=7,1,0))))))</f>
        <v>2</v>
      </c>
      <c r="G3904" s="786">
        <f>VLOOKUP(C3904,METADATA!$J$5:$Q$29,IF(E3904="HI",2,IF(E3904="LO",6,10))+IF(D3904=1,2,IF(D3904=7,1,(IF(WEEKDAY(B3904)=1,2,IF(WEEKDAY(B3904)=7,1,0))))))</f>
        <v>2</v>
      </c>
      <c r="H3904" s="787">
        <v>16215.75</v>
      </c>
      <c r="I3904" s="788">
        <v>4053.9100341796875</v>
      </c>
      <c r="K3904" s="795">
        <v>882.73749999999995</v>
      </c>
      <c r="M3904" s="798">
        <f t="shared" si="181"/>
        <v>16714.805850733737</v>
      </c>
      <c r="N3904" s="303"/>
      <c r="S3904" s="786">
        <v>0</v>
      </c>
      <c r="T3904" s="781">
        <f>VLOOKUP(C3904,METADATA!$J$5:$Q$29,IF(E3904="HI",2,IF(E3904="LO",6,10))+IF(S3904=1,2,IF(D3904=7,1,(IF(WEEKDAY(B3904)=1,2,IF(WEEKDAY(B3904)=7,1,0))))))</f>
        <v>2</v>
      </c>
      <c r="U3904" s="781">
        <f>VLOOKUP(C3904,METADATA!$A$5:$H$29,IF(E3904="HI",2,IF(E3904="LO",6,10))+IF(S3904=1,2,IF(D3904=7,1,(IF(WEEKDAY(B3904)=1,2,IF(WEEKDAY(B3904)=7,1,0))))))</f>
        <v>2</v>
      </c>
    </row>
    <row r="3905" spans="2:21" ht="13.95" customHeight="1" x14ac:dyDescent="0.25">
      <c r="B3905" s="784">
        <f t="shared" si="182"/>
        <v>45545</v>
      </c>
      <c r="C3905" s="785">
        <v>13</v>
      </c>
      <c r="D3905" s="786">
        <f>IFERROR((INDEX(METADATA!$T$2:$T$20,MATCH(B3905,METADATA!$S$2:$S$20,0))),0)</f>
        <v>0</v>
      </c>
      <c r="E3905" s="785" t="str">
        <f t="shared" si="180"/>
        <v>LO</v>
      </c>
      <c r="F3905" s="786">
        <f>VLOOKUP(C3905,METADATA!$A$5:$H$29,IF(E3905="HI",2,IF(E3905="LO",6,10))+IF(D3905=1,2,IF(D3905=7,1,(IF(WEEKDAY(B3905)=1,2,IF(WEEKDAY(B3905)=7,1,0))))))</f>
        <v>2</v>
      </c>
      <c r="G3905" s="786">
        <f>VLOOKUP(C3905,METADATA!$J$5:$Q$29,IF(E3905="HI",2,IF(E3905="LO",6,10))+IF(D3905=1,2,IF(D3905=7,1,(IF(WEEKDAY(B3905)=1,2,IF(WEEKDAY(B3905)=7,1,0))))))</f>
        <v>2</v>
      </c>
      <c r="H3905" s="787">
        <v>15733.25</v>
      </c>
      <c r="I3905" s="788">
        <v>3032.3050231933594</v>
      </c>
      <c r="K3905" s="795">
        <v>909.3125</v>
      </c>
      <c r="M3905" s="798">
        <f t="shared" si="181"/>
        <v>16022.797175155894</v>
      </c>
      <c r="N3905" s="303"/>
      <c r="S3905" s="786">
        <v>0</v>
      </c>
      <c r="T3905" s="781">
        <f>VLOOKUP(C3905,METADATA!$J$5:$Q$29,IF(E3905="HI",2,IF(E3905="LO",6,10))+IF(S3905=1,2,IF(D3905=7,1,(IF(WEEKDAY(B3905)=1,2,IF(WEEKDAY(B3905)=7,1,0))))))</f>
        <v>2</v>
      </c>
      <c r="U3905" s="781">
        <f>VLOOKUP(C3905,METADATA!$A$5:$H$29,IF(E3905="HI",2,IF(E3905="LO",6,10))+IF(S3905=1,2,IF(D3905=7,1,(IF(WEEKDAY(B3905)=1,2,IF(WEEKDAY(B3905)=7,1,0))))))</f>
        <v>2</v>
      </c>
    </row>
    <row r="3906" spans="2:21" ht="13.95" customHeight="1" x14ac:dyDescent="0.25">
      <c r="B3906" s="784">
        <f t="shared" si="182"/>
        <v>45545</v>
      </c>
      <c r="C3906" s="785">
        <v>14</v>
      </c>
      <c r="D3906" s="786">
        <f>IFERROR((INDEX(METADATA!$T$2:$T$20,MATCH(B3906,METADATA!$S$2:$S$20,0))),0)</f>
        <v>0</v>
      </c>
      <c r="E3906" s="785" t="str">
        <f t="shared" si="180"/>
        <v>LO</v>
      </c>
      <c r="F3906" s="786">
        <f>VLOOKUP(C3906,METADATA!$A$5:$H$29,IF(E3906="HI",2,IF(E3906="LO",6,10))+IF(D3906=1,2,IF(D3906=7,1,(IF(WEEKDAY(B3906)=1,2,IF(WEEKDAY(B3906)=7,1,0))))))</f>
        <v>2</v>
      </c>
      <c r="G3906" s="786">
        <f>VLOOKUP(C3906,METADATA!$J$5:$Q$29,IF(E3906="HI",2,IF(E3906="LO",6,10))+IF(D3906=1,2,IF(D3906=7,1,(IF(WEEKDAY(B3906)=1,2,IF(WEEKDAY(B3906)=7,1,0))))))</f>
        <v>2</v>
      </c>
      <c r="H3906" s="787">
        <v>318.75</v>
      </c>
      <c r="I3906" s="788">
        <v>1544.0650170817971</v>
      </c>
      <c r="K3906" s="795">
        <v>905.6</v>
      </c>
      <c r="M3906" s="798">
        <f t="shared" si="181"/>
        <v>1576.6224467118977</v>
      </c>
      <c r="N3906" s="303"/>
      <c r="S3906" s="786">
        <v>0</v>
      </c>
      <c r="T3906" s="781">
        <f>VLOOKUP(C3906,METADATA!$J$5:$Q$29,IF(E3906="HI",2,IF(E3906="LO",6,10))+IF(S3906=1,2,IF(D3906=7,1,(IF(WEEKDAY(B3906)=1,2,IF(WEEKDAY(B3906)=7,1,0))))))</f>
        <v>2</v>
      </c>
      <c r="U3906" s="781">
        <f>VLOOKUP(C3906,METADATA!$A$5:$H$29,IF(E3906="HI",2,IF(E3906="LO",6,10))+IF(S3906=1,2,IF(D3906=7,1,(IF(WEEKDAY(B3906)=1,2,IF(WEEKDAY(B3906)=7,1,0))))))</f>
        <v>2</v>
      </c>
    </row>
    <row r="3907" spans="2:21" ht="13.95" customHeight="1" x14ac:dyDescent="0.25">
      <c r="B3907" s="784">
        <f t="shared" si="182"/>
        <v>45545</v>
      </c>
      <c r="C3907" s="785">
        <v>15</v>
      </c>
      <c r="D3907" s="786">
        <f>IFERROR((INDEX(METADATA!$T$2:$T$20,MATCH(B3907,METADATA!$S$2:$S$20,0))),0)</f>
        <v>0</v>
      </c>
      <c r="E3907" s="785" t="str">
        <f t="shared" si="180"/>
        <v>LO</v>
      </c>
      <c r="F3907" s="786">
        <f>VLOOKUP(C3907,METADATA!$A$5:$H$29,IF(E3907="HI",2,IF(E3907="LO",6,10))+IF(D3907=1,2,IF(D3907=7,1,(IF(WEEKDAY(B3907)=1,2,IF(WEEKDAY(B3907)=7,1,0))))))</f>
        <v>2</v>
      </c>
      <c r="G3907" s="786">
        <f>VLOOKUP(C3907,METADATA!$J$5:$Q$29,IF(E3907="HI",2,IF(E3907="LO",6,10))+IF(D3907=1,2,IF(D3907=7,1,(IF(WEEKDAY(B3907)=1,2,IF(WEEKDAY(B3907)=7,1,0))))))</f>
        <v>2</v>
      </c>
      <c r="H3907" s="787">
        <v>27</v>
      </c>
      <c r="I3907" s="788">
        <v>1512.5749816894531</v>
      </c>
      <c r="K3907" s="795">
        <v>913.98749999999995</v>
      </c>
      <c r="M3907" s="798">
        <f t="shared" si="181"/>
        <v>1512.8159422853955</v>
      </c>
      <c r="N3907" s="303"/>
      <c r="S3907" s="786">
        <v>0</v>
      </c>
      <c r="T3907" s="781">
        <f>VLOOKUP(C3907,METADATA!$J$5:$Q$29,IF(E3907="HI",2,IF(E3907="LO",6,10))+IF(S3907=1,2,IF(D3907=7,1,(IF(WEEKDAY(B3907)=1,2,IF(WEEKDAY(B3907)=7,1,0))))))</f>
        <v>2</v>
      </c>
      <c r="U3907" s="781">
        <f>VLOOKUP(C3907,METADATA!$A$5:$H$29,IF(E3907="HI",2,IF(E3907="LO",6,10))+IF(S3907=1,2,IF(D3907=7,1,(IF(WEEKDAY(B3907)=1,2,IF(WEEKDAY(B3907)=7,1,0))))))</f>
        <v>2</v>
      </c>
    </row>
    <row r="3908" spans="2:21" ht="13.95" customHeight="1" x14ac:dyDescent="0.25">
      <c r="B3908" s="784">
        <f t="shared" si="182"/>
        <v>45545</v>
      </c>
      <c r="C3908" s="785">
        <v>16</v>
      </c>
      <c r="D3908" s="786">
        <f>IFERROR((INDEX(METADATA!$T$2:$T$20,MATCH(B3908,METADATA!$S$2:$S$20,0))),0)</f>
        <v>0</v>
      </c>
      <c r="E3908" s="785" t="str">
        <f t="shared" ref="E3908:E3971" si="183">IF(B3908="","",IF(AND(MONTH(B3908)&gt;=MONTH($AA$9),MONTH(B3908)&lt;=MONTH($AA$11)),"HI","LO"))</f>
        <v>LO</v>
      </c>
      <c r="F3908" s="786">
        <f>VLOOKUP(C3908,METADATA!$A$5:$H$29,IF(E3908="HI",2,IF(E3908="LO",6,10))+IF(D3908=1,2,IF(D3908=7,1,(IF(WEEKDAY(B3908)=1,2,IF(WEEKDAY(B3908)=7,1,0))))))</f>
        <v>2</v>
      </c>
      <c r="G3908" s="786">
        <f>VLOOKUP(C3908,METADATA!$J$5:$Q$29,IF(E3908="HI",2,IF(E3908="LO",6,10))+IF(D3908=1,2,IF(D3908=7,1,(IF(WEEKDAY(B3908)=1,2,IF(WEEKDAY(B3908)=7,1,0))))))</f>
        <v>2</v>
      </c>
      <c r="H3908" s="787">
        <v>8610</v>
      </c>
      <c r="I3908" s="788">
        <v>1314.7200012207031</v>
      </c>
      <c r="K3908" s="795">
        <v>902.26250000000005</v>
      </c>
      <c r="M3908" s="798">
        <f t="shared" ref="M3908:M3971" si="184">SQRT(H3908^2+I3908^2)</f>
        <v>8709.7984294477083</v>
      </c>
      <c r="N3908" s="303"/>
      <c r="S3908" s="786">
        <v>0</v>
      </c>
      <c r="T3908" s="781">
        <f>VLOOKUP(C3908,METADATA!$J$5:$Q$29,IF(E3908="HI",2,IF(E3908="LO",6,10))+IF(S3908=1,2,IF(D3908=7,1,(IF(WEEKDAY(B3908)=1,2,IF(WEEKDAY(B3908)=7,1,0))))))</f>
        <v>2</v>
      </c>
      <c r="U3908" s="781">
        <f>VLOOKUP(C3908,METADATA!$A$5:$H$29,IF(E3908="HI",2,IF(E3908="LO",6,10))+IF(S3908=1,2,IF(D3908=7,1,(IF(WEEKDAY(B3908)=1,2,IF(WEEKDAY(B3908)=7,1,0))))))</f>
        <v>2</v>
      </c>
    </row>
    <row r="3909" spans="2:21" ht="13.95" customHeight="1" x14ac:dyDescent="0.25">
      <c r="B3909" s="784">
        <f t="shared" si="182"/>
        <v>45545</v>
      </c>
      <c r="C3909" s="785">
        <v>17</v>
      </c>
      <c r="D3909" s="786">
        <f>IFERROR((INDEX(METADATA!$T$2:$T$20,MATCH(B3909,METADATA!$S$2:$S$20,0))),0)</f>
        <v>0</v>
      </c>
      <c r="E3909" s="785" t="str">
        <f t="shared" si="183"/>
        <v>LO</v>
      </c>
      <c r="F3909" s="786">
        <f>VLOOKUP(C3909,METADATA!$A$5:$H$29,IF(E3909="HI",2,IF(E3909="LO",6,10))+IF(D3909=1,2,IF(D3909=7,1,(IF(WEEKDAY(B3909)=1,2,IF(WEEKDAY(B3909)=7,1,0))))))</f>
        <v>2</v>
      </c>
      <c r="G3909" s="786">
        <f>VLOOKUP(C3909,METADATA!$J$5:$Q$29,IF(E3909="HI",2,IF(E3909="LO",6,10))+IF(D3909=1,2,IF(D3909=7,1,(IF(WEEKDAY(B3909)=1,2,IF(WEEKDAY(B3909)=7,1,0))))))</f>
        <v>2</v>
      </c>
      <c r="H3909" s="787">
        <v>15173.25</v>
      </c>
      <c r="I3909" s="788">
        <v>1386.0724792480469</v>
      </c>
      <c r="K3909" s="795">
        <v>933.76250000000005</v>
      </c>
      <c r="M3909" s="798">
        <f t="shared" si="184"/>
        <v>15236.427156004416</v>
      </c>
      <c r="N3909" s="303"/>
      <c r="S3909" s="786">
        <v>0</v>
      </c>
      <c r="T3909" s="781">
        <f>VLOOKUP(C3909,METADATA!$J$5:$Q$29,IF(E3909="HI",2,IF(E3909="LO",6,10))+IF(S3909=1,2,IF(D3909=7,1,(IF(WEEKDAY(B3909)=1,2,IF(WEEKDAY(B3909)=7,1,0))))))</f>
        <v>2</v>
      </c>
      <c r="U3909" s="781">
        <f>VLOOKUP(C3909,METADATA!$A$5:$H$29,IF(E3909="HI",2,IF(E3909="LO",6,10))+IF(S3909=1,2,IF(D3909=7,1,(IF(WEEKDAY(B3909)=1,2,IF(WEEKDAY(B3909)=7,1,0))))))</f>
        <v>2</v>
      </c>
    </row>
    <row r="3910" spans="2:21" ht="13.95" customHeight="1" x14ac:dyDescent="0.25">
      <c r="B3910" s="784">
        <f t="shared" si="182"/>
        <v>45545</v>
      </c>
      <c r="C3910" s="785">
        <v>18</v>
      </c>
      <c r="D3910" s="786">
        <f>IFERROR((INDEX(METADATA!$T$2:$T$20,MATCH(B3910,METADATA!$S$2:$S$20,0))),0)</f>
        <v>0</v>
      </c>
      <c r="E3910" s="785" t="str">
        <f t="shared" si="183"/>
        <v>LO</v>
      </c>
      <c r="F3910" s="786">
        <f>VLOOKUP(C3910,METADATA!$A$5:$H$29,IF(E3910="HI",2,IF(E3910="LO",6,10))+IF(D3910=1,2,IF(D3910=7,1,(IF(WEEKDAY(B3910)=1,2,IF(WEEKDAY(B3910)=7,1,0))))))</f>
        <v>1</v>
      </c>
      <c r="G3910" s="786">
        <f>VLOOKUP(C3910,METADATA!$J$5:$Q$29,IF(E3910="HI",2,IF(E3910="LO",6,10))+IF(D3910=1,2,IF(D3910=7,1,(IF(WEEKDAY(B3910)=1,2,IF(WEEKDAY(B3910)=7,1,0))))))</f>
        <v>1</v>
      </c>
      <c r="H3910" s="787">
        <v>13942.5</v>
      </c>
      <c r="I3910" s="788">
        <v>1363.0325012207031</v>
      </c>
      <c r="K3910" s="795">
        <v>0</v>
      </c>
      <c r="M3910" s="798">
        <f t="shared" si="184"/>
        <v>14008.967265626114</v>
      </c>
      <c r="N3910" s="303"/>
      <c r="S3910" s="786">
        <v>0</v>
      </c>
      <c r="T3910" s="781">
        <f>VLOOKUP(C3910,METADATA!$J$5:$Q$29,IF(E3910="HI",2,IF(E3910="LO",6,10))+IF(S3910=1,2,IF(D3910=7,1,(IF(WEEKDAY(B3910)=1,2,IF(WEEKDAY(B3910)=7,1,0))))))</f>
        <v>1</v>
      </c>
      <c r="U3910" s="781">
        <f>VLOOKUP(C3910,METADATA!$A$5:$H$29,IF(E3910="HI",2,IF(E3910="LO",6,10))+IF(S3910=1,2,IF(D3910=7,1,(IF(WEEKDAY(B3910)=1,2,IF(WEEKDAY(B3910)=7,1,0))))))</f>
        <v>1</v>
      </c>
    </row>
    <row r="3911" spans="2:21" ht="13.95" customHeight="1" x14ac:dyDescent="0.25">
      <c r="B3911" s="784">
        <f t="shared" si="182"/>
        <v>45545</v>
      </c>
      <c r="C3911" s="785">
        <v>19</v>
      </c>
      <c r="D3911" s="786">
        <f>IFERROR((INDEX(METADATA!$T$2:$T$20,MATCH(B3911,METADATA!$S$2:$S$20,0))),0)</f>
        <v>0</v>
      </c>
      <c r="E3911" s="785" t="str">
        <f t="shared" si="183"/>
        <v>LO</v>
      </c>
      <c r="F3911" s="786">
        <f>VLOOKUP(C3911,METADATA!$A$5:$H$29,IF(E3911="HI",2,IF(E3911="LO",6,10))+IF(D3911=1,2,IF(D3911=7,1,(IF(WEEKDAY(B3911)=1,2,IF(WEEKDAY(B3911)=7,1,0))))))</f>
        <v>1</v>
      </c>
      <c r="G3911" s="786">
        <f>VLOOKUP(C3911,METADATA!$J$5:$Q$29,IF(E3911="HI",2,IF(E3911="LO",6,10))+IF(D3911=1,2,IF(D3911=7,1,(IF(WEEKDAY(B3911)=1,2,IF(WEEKDAY(B3911)=7,1,0))))))</f>
        <v>1</v>
      </c>
      <c r="H3911" s="787">
        <v>13189.5</v>
      </c>
      <c r="I3911" s="788">
        <v>2509.8725128173828</v>
      </c>
      <c r="K3911" s="795">
        <v>0</v>
      </c>
      <c r="M3911" s="798">
        <f t="shared" si="184"/>
        <v>13426.18226751731</v>
      </c>
      <c r="N3911" s="303"/>
      <c r="S3911" s="786">
        <v>0</v>
      </c>
      <c r="T3911" s="781">
        <f>VLOOKUP(C3911,METADATA!$J$5:$Q$29,IF(E3911="HI",2,IF(E3911="LO",6,10))+IF(S3911=1,2,IF(D3911=7,1,(IF(WEEKDAY(B3911)=1,2,IF(WEEKDAY(B3911)=7,1,0))))))</f>
        <v>1</v>
      </c>
      <c r="U3911" s="781">
        <f>VLOOKUP(C3911,METADATA!$A$5:$H$29,IF(E3911="HI",2,IF(E3911="LO",6,10))+IF(S3911=1,2,IF(D3911=7,1,(IF(WEEKDAY(B3911)=1,2,IF(WEEKDAY(B3911)=7,1,0))))))</f>
        <v>1</v>
      </c>
    </row>
    <row r="3912" spans="2:21" ht="13.95" customHeight="1" x14ac:dyDescent="0.25">
      <c r="B3912" s="784">
        <f t="shared" si="182"/>
        <v>45545</v>
      </c>
      <c r="C3912" s="785">
        <v>20</v>
      </c>
      <c r="D3912" s="786">
        <f>IFERROR((INDEX(METADATA!$T$2:$T$20,MATCH(B3912,METADATA!$S$2:$S$20,0))),0)</f>
        <v>0</v>
      </c>
      <c r="E3912" s="785" t="str">
        <f t="shared" si="183"/>
        <v>LO</v>
      </c>
      <c r="F3912" s="786">
        <f>VLOOKUP(C3912,METADATA!$A$5:$H$29,IF(E3912="HI",2,IF(E3912="LO",6,10))+IF(D3912=1,2,IF(D3912=7,1,(IF(WEEKDAY(B3912)=1,2,IF(WEEKDAY(B3912)=7,1,0))))))</f>
        <v>1</v>
      </c>
      <c r="G3912" s="786">
        <f>VLOOKUP(C3912,METADATA!$J$5:$Q$29,IF(E3912="HI",2,IF(E3912="LO",6,10))+IF(D3912=1,2,IF(D3912=7,1,(IF(WEEKDAY(B3912)=1,2,IF(WEEKDAY(B3912)=7,1,0))))))</f>
        <v>2</v>
      </c>
      <c r="H3912" s="787">
        <v>13064.5</v>
      </c>
      <c r="I3912" s="788">
        <v>3920.3899536132813</v>
      </c>
      <c r="K3912" s="795">
        <v>0</v>
      </c>
      <c r="M3912" s="798">
        <f t="shared" si="184"/>
        <v>13640.037303409106</v>
      </c>
      <c r="N3912" s="303"/>
      <c r="S3912" s="786">
        <v>0</v>
      </c>
      <c r="T3912" s="781">
        <f>VLOOKUP(C3912,METADATA!$J$5:$Q$29,IF(E3912="HI",2,IF(E3912="LO",6,10))+IF(S3912=1,2,IF(D3912=7,1,(IF(WEEKDAY(B3912)=1,2,IF(WEEKDAY(B3912)=7,1,0))))))</f>
        <v>2</v>
      </c>
      <c r="U3912" s="781">
        <f>VLOOKUP(C3912,METADATA!$A$5:$H$29,IF(E3912="HI",2,IF(E3912="LO",6,10))+IF(S3912=1,2,IF(D3912=7,1,(IF(WEEKDAY(B3912)=1,2,IF(WEEKDAY(B3912)=7,1,0))))))</f>
        <v>1</v>
      </c>
    </row>
    <row r="3913" spans="2:21" ht="13.95" customHeight="1" x14ac:dyDescent="0.25">
      <c r="B3913" s="784">
        <f t="shared" si="182"/>
        <v>45545</v>
      </c>
      <c r="C3913" s="785">
        <v>21</v>
      </c>
      <c r="D3913" s="786">
        <f>IFERROR((INDEX(METADATA!$T$2:$T$20,MATCH(B3913,METADATA!$S$2:$S$20,0))),0)</f>
        <v>0</v>
      </c>
      <c r="E3913" s="785" t="str">
        <f t="shared" si="183"/>
        <v>LO</v>
      </c>
      <c r="F3913" s="786">
        <f>VLOOKUP(C3913,METADATA!$A$5:$H$29,IF(E3913="HI",2,IF(E3913="LO",6,10))+IF(D3913=1,2,IF(D3913=7,1,(IF(WEEKDAY(B3913)=1,2,IF(WEEKDAY(B3913)=7,1,0))))))</f>
        <v>2</v>
      </c>
      <c r="G3913" s="786">
        <f>VLOOKUP(C3913,METADATA!$J$5:$Q$29,IF(E3913="HI",2,IF(E3913="LO",6,10))+IF(D3913=1,2,IF(D3913=7,1,(IF(WEEKDAY(B3913)=1,2,IF(WEEKDAY(B3913)=7,1,0))))))</f>
        <v>2</v>
      </c>
      <c r="H3913" s="787">
        <v>11499</v>
      </c>
      <c r="I3913" s="788">
        <v>4078.2450561523438</v>
      </c>
      <c r="K3913" s="795">
        <v>0</v>
      </c>
      <c r="M3913" s="798">
        <f t="shared" si="184"/>
        <v>12200.782095342536</v>
      </c>
      <c r="N3913" s="303"/>
      <c r="S3913" s="786">
        <v>0</v>
      </c>
      <c r="T3913" s="781">
        <f>VLOOKUP(C3913,METADATA!$J$5:$Q$29,IF(E3913="HI",2,IF(E3913="LO",6,10))+IF(S3913=1,2,IF(D3913=7,1,(IF(WEEKDAY(B3913)=1,2,IF(WEEKDAY(B3913)=7,1,0))))))</f>
        <v>2</v>
      </c>
      <c r="U3913" s="781">
        <f>VLOOKUP(C3913,METADATA!$A$5:$H$29,IF(E3913="HI",2,IF(E3913="LO",6,10))+IF(S3913=1,2,IF(D3913=7,1,(IF(WEEKDAY(B3913)=1,2,IF(WEEKDAY(B3913)=7,1,0))))))</f>
        <v>2</v>
      </c>
    </row>
    <row r="3914" spans="2:21" ht="13.95" customHeight="1" x14ac:dyDescent="0.25">
      <c r="B3914" s="784">
        <f t="shared" si="182"/>
        <v>45545</v>
      </c>
      <c r="C3914" s="785">
        <v>22</v>
      </c>
      <c r="D3914" s="786">
        <f>IFERROR((INDEX(METADATA!$T$2:$T$20,MATCH(B3914,METADATA!$S$2:$S$20,0))),0)</f>
        <v>0</v>
      </c>
      <c r="E3914" s="785" t="str">
        <f t="shared" si="183"/>
        <v>LO</v>
      </c>
      <c r="F3914" s="786">
        <f>VLOOKUP(C3914,METADATA!$A$5:$H$29,IF(E3914="HI",2,IF(E3914="LO",6,10))+IF(D3914=1,2,IF(D3914=7,1,(IF(WEEKDAY(B3914)=1,2,IF(WEEKDAY(B3914)=7,1,0))))))</f>
        <v>3</v>
      </c>
      <c r="G3914" s="786">
        <f>VLOOKUP(C3914,METADATA!$J$5:$Q$29,IF(E3914="HI",2,IF(E3914="LO",6,10))+IF(D3914=1,2,IF(D3914=7,1,(IF(WEEKDAY(B3914)=1,2,IF(WEEKDAY(B3914)=7,1,0))))))</f>
        <v>3</v>
      </c>
      <c r="H3914" s="787">
        <v>44.25</v>
      </c>
      <c r="I3914" s="788">
        <v>4030.2449340820313</v>
      </c>
      <c r="K3914" s="795">
        <v>0</v>
      </c>
      <c r="M3914" s="798">
        <f t="shared" si="184"/>
        <v>4030.4878477913658</v>
      </c>
      <c r="N3914" s="303"/>
      <c r="S3914" s="786">
        <v>0</v>
      </c>
      <c r="T3914" s="781">
        <f>VLOOKUP(C3914,METADATA!$J$5:$Q$29,IF(E3914="HI",2,IF(E3914="LO",6,10))+IF(S3914=1,2,IF(D3914=7,1,(IF(WEEKDAY(B3914)=1,2,IF(WEEKDAY(B3914)=7,1,0))))))</f>
        <v>3</v>
      </c>
      <c r="U3914" s="781">
        <f>VLOOKUP(C3914,METADATA!$A$5:$H$29,IF(E3914="HI",2,IF(E3914="LO",6,10))+IF(S3914=1,2,IF(D3914=7,1,(IF(WEEKDAY(B3914)=1,2,IF(WEEKDAY(B3914)=7,1,0))))))</f>
        <v>3</v>
      </c>
    </row>
    <row r="3915" spans="2:21" ht="13.95" customHeight="1" x14ac:dyDescent="0.25">
      <c r="B3915" s="784">
        <f t="shared" si="182"/>
        <v>45545</v>
      </c>
      <c r="C3915" s="785">
        <v>23</v>
      </c>
      <c r="D3915" s="786">
        <f>IFERROR((INDEX(METADATA!$T$2:$T$20,MATCH(B3915,METADATA!$S$2:$S$20,0))),0)</f>
        <v>0</v>
      </c>
      <c r="E3915" s="785" t="str">
        <f t="shared" si="183"/>
        <v>LO</v>
      </c>
      <c r="F3915" s="786">
        <f>VLOOKUP(C3915,METADATA!$A$5:$H$29,IF(E3915="HI",2,IF(E3915="LO",6,10))+IF(D3915=1,2,IF(D3915=7,1,(IF(WEEKDAY(B3915)=1,2,IF(WEEKDAY(B3915)=7,1,0))))))</f>
        <v>3</v>
      </c>
      <c r="G3915" s="786">
        <f>VLOOKUP(C3915,METADATA!$J$5:$Q$29,IF(E3915="HI",2,IF(E3915="LO",6,10))+IF(D3915=1,2,IF(D3915=7,1,(IF(WEEKDAY(B3915)=1,2,IF(WEEKDAY(B3915)=7,1,0))))))</f>
        <v>3</v>
      </c>
      <c r="H3915" s="787">
        <v>24.5</v>
      </c>
      <c r="I3915" s="788">
        <v>4064.2400207519531</v>
      </c>
      <c r="K3915" s="795">
        <v>0</v>
      </c>
      <c r="M3915" s="798">
        <f t="shared" si="184"/>
        <v>4064.3138653752903</v>
      </c>
      <c r="N3915" s="303"/>
      <c r="S3915" s="786">
        <v>0</v>
      </c>
      <c r="T3915" s="781">
        <f>VLOOKUP(C3915,METADATA!$J$5:$Q$29,IF(E3915="HI",2,IF(E3915="LO",6,10))+IF(S3915=1,2,IF(D3915=7,1,(IF(WEEKDAY(B3915)=1,2,IF(WEEKDAY(B3915)=7,1,0))))))</f>
        <v>3</v>
      </c>
      <c r="U3915" s="781">
        <f>VLOOKUP(C3915,METADATA!$A$5:$H$29,IF(E3915="HI",2,IF(E3915="LO",6,10))+IF(S3915=1,2,IF(D3915=7,1,(IF(WEEKDAY(B3915)=1,2,IF(WEEKDAY(B3915)=7,1,0))))))</f>
        <v>3</v>
      </c>
    </row>
    <row r="3916" spans="2:21" ht="13.95" customHeight="1" x14ac:dyDescent="0.25">
      <c r="B3916" s="784">
        <f t="shared" si="182"/>
        <v>45546</v>
      </c>
      <c r="C3916" s="785">
        <v>0</v>
      </c>
      <c r="D3916" s="786">
        <f>IFERROR((INDEX(METADATA!$T$2:$T$20,MATCH(B3916,METADATA!$S$2:$S$20,0))),0)</f>
        <v>0</v>
      </c>
      <c r="E3916" s="785" t="str">
        <f t="shared" si="183"/>
        <v>LO</v>
      </c>
      <c r="F3916" s="786">
        <f>VLOOKUP(C3916,METADATA!$A$5:$H$29,IF(E3916="HI",2,IF(E3916="LO",6,10))+IF(D3916=1,2,IF(D3916=7,1,(IF(WEEKDAY(B3916)=1,2,IF(WEEKDAY(B3916)=7,1,0))))))</f>
        <v>3</v>
      </c>
      <c r="G3916" s="786">
        <f>VLOOKUP(C3916,METADATA!$J$5:$Q$29,IF(E3916="HI",2,IF(E3916="LO",6,10))+IF(D3916=1,2,IF(D3916=7,1,(IF(WEEKDAY(B3916)=1,2,IF(WEEKDAY(B3916)=7,1,0))))))</f>
        <v>3</v>
      </c>
      <c r="H3916" s="787">
        <v>10189.25</v>
      </c>
      <c r="I3916" s="788">
        <v>3594.0699844360352</v>
      </c>
      <c r="K3916" s="795">
        <v>0</v>
      </c>
      <c r="M3916" s="798">
        <f t="shared" si="184"/>
        <v>10804.543239560107</v>
      </c>
      <c r="N3916" s="303"/>
      <c r="S3916" s="786">
        <v>0</v>
      </c>
      <c r="T3916" s="781">
        <f>VLOOKUP(C3916,METADATA!$J$5:$Q$29,IF(E3916="HI",2,IF(E3916="LO",6,10))+IF(S3916=1,2,IF(D3916=7,1,(IF(WEEKDAY(B3916)=1,2,IF(WEEKDAY(B3916)=7,1,0))))))</f>
        <v>3</v>
      </c>
      <c r="U3916" s="781">
        <f>VLOOKUP(C3916,METADATA!$A$5:$H$29,IF(E3916="HI",2,IF(E3916="LO",6,10))+IF(S3916=1,2,IF(D3916=7,1,(IF(WEEKDAY(B3916)=1,2,IF(WEEKDAY(B3916)=7,1,0))))))</f>
        <v>3</v>
      </c>
    </row>
    <row r="3917" spans="2:21" ht="13.95" customHeight="1" x14ac:dyDescent="0.25">
      <c r="B3917" s="784">
        <f t="shared" si="182"/>
        <v>45546</v>
      </c>
      <c r="C3917" s="785">
        <v>1</v>
      </c>
      <c r="D3917" s="786">
        <f>IFERROR((INDEX(METADATA!$T$2:$T$20,MATCH(B3917,METADATA!$S$2:$S$20,0))),0)</f>
        <v>0</v>
      </c>
      <c r="E3917" s="785" t="str">
        <f t="shared" si="183"/>
        <v>LO</v>
      </c>
      <c r="F3917" s="786">
        <f>VLOOKUP(C3917,METADATA!$A$5:$H$29,IF(E3917="HI",2,IF(E3917="LO",6,10))+IF(D3917=1,2,IF(D3917=7,1,(IF(WEEKDAY(B3917)=1,2,IF(WEEKDAY(B3917)=7,1,0))))))</f>
        <v>3</v>
      </c>
      <c r="G3917" s="786">
        <f>VLOOKUP(C3917,METADATA!$J$5:$Q$29,IF(E3917="HI",2,IF(E3917="LO",6,10))+IF(D3917=1,2,IF(D3917=7,1,(IF(WEEKDAY(B3917)=1,2,IF(WEEKDAY(B3917)=7,1,0))))))</f>
        <v>3</v>
      </c>
      <c r="H3917" s="787">
        <v>9180.25</v>
      </c>
      <c r="I3917" s="788">
        <v>2554.5150409936905</v>
      </c>
      <c r="K3917" s="795">
        <v>0</v>
      </c>
      <c r="M3917" s="798">
        <f t="shared" si="184"/>
        <v>9529.0365282730963</v>
      </c>
      <c r="N3917" s="303"/>
      <c r="S3917" s="786">
        <v>0</v>
      </c>
      <c r="T3917" s="781">
        <f>VLOOKUP(C3917,METADATA!$J$5:$Q$29,IF(E3917="HI",2,IF(E3917="LO",6,10))+IF(S3917=1,2,IF(D3917=7,1,(IF(WEEKDAY(B3917)=1,2,IF(WEEKDAY(B3917)=7,1,0))))))</f>
        <v>3</v>
      </c>
      <c r="U3917" s="781">
        <f>VLOOKUP(C3917,METADATA!$A$5:$H$29,IF(E3917="HI",2,IF(E3917="LO",6,10))+IF(S3917=1,2,IF(D3917=7,1,(IF(WEEKDAY(B3917)=1,2,IF(WEEKDAY(B3917)=7,1,0))))))</f>
        <v>3</v>
      </c>
    </row>
    <row r="3918" spans="2:21" ht="13.95" customHeight="1" x14ac:dyDescent="0.25">
      <c r="B3918" s="784">
        <f t="shared" si="182"/>
        <v>45546</v>
      </c>
      <c r="C3918" s="785">
        <v>2</v>
      </c>
      <c r="D3918" s="786">
        <f>IFERROR((INDEX(METADATA!$T$2:$T$20,MATCH(B3918,METADATA!$S$2:$S$20,0))),0)</f>
        <v>0</v>
      </c>
      <c r="E3918" s="785" t="str">
        <f t="shared" si="183"/>
        <v>LO</v>
      </c>
      <c r="F3918" s="786">
        <f>VLOOKUP(C3918,METADATA!$A$5:$H$29,IF(E3918="HI",2,IF(E3918="LO",6,10))+IF(D3918=1,2,IF(D3918=7,1,(IF(WEEKDAY(B3918)=1,2,IF(WEEKDAY(B3918)=7,1,0))))))</f>
        <v>3</v>
      </c>
      <c r="G3918" s="786">
        <f>VLOOKUP(C3918,METADATA!$J$5:$Q$29,IF(E3918="HI",2,IF(E3918="LO",6,10))+IF(D3918=1,2,IF(D3918=7,1,(IF(WEEKDAY(B3918)=1,2,IF(WEEKDAY(B3918)=7,1,0))))))</f>
        <v>3</v>
      </c>
      <c r="H3918" s="787">
        <v>8774</v>
      </c>
      <c r="I3918" s="788">
        <v>3284.6850433349609</v>
      </c>
      <c r="K3918" s="795">
        <v>0</v>
      </c>
      <c r="M3918" s="798">
        <f t="shared" si="184"/>
        <v>9368.6835699530584</v>
      </c>
      <c r="N3918" s="303"/>
      <c r="S3918" s="786">
        <v>0</v>
      </c>
      <c r="T3918" s="781">
        <f>VLOOKUP(C3918,METADATA!$J$5:$Q$29,IF(E3918="HI",2,IF(E3918="LO",6,10))+IF(S3918=1,2,IF(D3918=7,1,(IF(WEEKDAY(B3918)=1,2,IF(WEEKDAY(B3918)=7,1,0))))))</f>
        <v>3</v>
      </c>
      <c r="U3918" s="781">
        <f>VLOOKUP(C3918,METADATA!$A$5:$H$29,IF(E3918="HI",2,IF(E3918="LO",6,10))+IF(S3918=1,2,IF(D3918=7,1,(IF(WEEKDAY(B3918)=1,2,IF(WEEKDAY(B3918)=7,1,0))))))</f>
        <v>3</v>
      </c>
    </row>
    <row r="3919" spans="2:21" ht="13.95" customHeight="1" x14ac:dyDescent="0.25">
      <c r="B3919" s="784">
        <f t="shared" si="182"/>
        <v>45546</v>
      </c>
      <c r="C3919" s="785">
        <v>3</v>
      </c>
      <c r="D3919" s="786">
        <f>IFERROR((INDEX(METADATA!$T$2:$T$20,MATCH(B3919,METADATA!$S$2:$S$20,0))),0)</f>
        <v>0</v>
      </c>
      <c r="E3919" s="785" t="str">
        <f t="shared" si="183"/>
        <v>LO</v>
      </c>
      <c r="F3919" s="786">
        <f>VLOOKUP(C3919,METADATA!$A$5:$H$29,IF(E3919="HI",2,IF(E3919="LO",6,10))+IF(D3919=1,2,IF(D3919=7,1,(IF(WEEKDAY(B3919)=1,2,IF(WEEKDAY(B3919)=7,1,0))))))</f>
        <v>3</v>
      </c>
      <c r="G3919" s="786">
        <f>VLOOKUP(C3919,METADATA!$J$5:$Q$29,IF(E3919="HI",2,IF(E3919="LO",6,10))+IF(D3919=1,2,IF(D3919=7,1,(IF(WEEKDAY(B3919)=1,2,IF(WEEKDAY(B3919)=7,1,0))))))</f>
        <v>3</v>
      </c>
      <c r="H3919" s="787">
        <v>8635.75</v>
      </c>
      <c r="I3919" s="788">
        <v>4088.7298889160156</v>
      </c>
      <c r="K3919" s="795">
        <v>0</v>
      </c>
      <c r="M3919" s="798">
        <f t="shared" si="184"/>
        <v>9554.7836274305646</v>
      </c>
      <c r="N3919" s="303"/>
      <c r="S3919" s="786">
        <v>0</v>
      </c>
      <c r="T3919" s="781">
        <f>VLOOKUP(C3919,METADATA!$J$5:$Q$29,IF(E3919="HI",2,IF(E3919="LO",6,10))+IF(S3919=1,2,IF(D3919=7,1,(IF(WEEKDAY(B3919)=1,2,IF(WEEKDAY(B3919)=7,1,0))))))</f>
        <v>3</v>
      </c>
      <c r="U3919" s="781">
        <f>VLOOKUP(C3919,METADATA!$A$5:$H$29,IF(E3919="HI",2,IF(E3919="LO",6,10))+IF(S3919=1,2,IF(D3919=7,1,(IF(WEEKDAY(B3919)=1,2,IF(WEEKDAY(B3919)=7,1,0))))))</f>
        <v>3</v>
      </c>
    </row>
    <row r="3920" spans="2:21" ht="13.95" customHeight="1" x14ac:dyDescent="0.25">
      <c r="B3920" s="784">
        <f t="shared" si="182"/>
        <v>45546</v>
      </c>
      <c r="C3920" s="785">
        <v>4</v>
      </c>
      <c r="D3920" s="786">
        <f>IFERROR((INDEX(METADATA!$T$2:$T$20,MATCH(B3920,METADATA!$S$2:$S$20,0))),0)</f>
        <v>0</v>
      </c>
      <c r="E3920" s="785" t="str">
        <f t="shared" si="183"/>
        <v>LO</v>
      </c>
      <c r="F3920" s="786">
        <f>VLOOKUP(C3920,METADATA!$A$5:$H$29,IF(E3920="HI",2,IF(E3920="LO",6,10))+IF(D3920=1,2,IF(D3920=7,1,(IF(WEEKDAY(B3920)=1,2,IF(WEEKDAY(B3920)=7,1,0))))))</f>
        <v>3</v>
      </c>
      <c r="G3920" s="786">
        <f>VLOOKUP(C3920,METADATA!$J$5:$Q$29,IF(E3920="HI",2,IF(E3920="LO",6,10))+IF(D3920=1,2,IF(D3920=7,1,(IF(WEEKDAY(B3920)=1,2,IF(WEEKDAY(B3920)=7,1,0))))))</f>
        <v>3</v>
      </c>
      <c r="H3920" s="787">
        <v>8832.5</v>
      </c>
      <c r="I3920" s="788">
        <v>3730.3900146484375</v>
      </c>
      <c r="K3920" s="795">
        <v>0</v>
      </c>
      <c r="M3920" s="798">
        <f t="shared" si="184"/>
        <v>9587.9542088700437</v>
      </c>
      <c r="N3920" s="303"/>
      <c r="S3920" s="786">
        <v>0</v>
      </c>
      <c r="T3920" s="781">
        <f>VLOOKUP(C3920,METADATA!$J$5:$Q$29,IF(E3920="HI",2,IF(E3920="LO",6,10))+IF(S3920=1,2,IF(D3920=7,1,(IF(WEEKDAY(B3920)=1,2,IF(WEEKDAY(B3920)=7,1,0))))))</f>
        <v>3</v>
      </c>
      <c r="U3920" s="781">
        <f>VLOOKUP(C3920,METADATA!$A$5:$H$29,IF(E3920="HI",2,IF(E3920="LO",6,10))+IF(S3920=1,2,IF(D3920=7,1,(IF(WEEKDAY(B3920)=1,2,IF(WEEKDAY(B3920)=7,1,0))))))</f>
        <v>3</v>
      </c>
    </row>
    <row r="3921" spans="2:21" ht="13.95" customHeight="1" x14ac:dyDescent="0.25">
      <c r="B3921" s="784">
        <f t="shared" si="182"/>
        <v>45546</v>
      </c>
      <c r="C3921" s="785">
        <v>5</v>
      </c>
      <c r="D3921" s="786">
        <f>IFERROR((INDEX(METADATA!$T$2:$T$20,MATCH(B3921,METADATA!$S$2:$S$20,0))),0)</f>
        <v>0</v>
      </c>
      <c r="E3921" s="785" t="str">
        <f t="shared" si="183"/>
        <v>LO</v>
      </c>
      <c r="F3921" s="786">
        <f>VLOOKUP(C3921,METADATA!$A$5:$H$29,IF(E3921="HI",2,IF(E3921="LO",6,10))+IF(D3921=1,2,IF(D3921=7,1,(IF(WEEKDAY(B3921)=1,2,IF(WEEKDAY(B3921)=7,1,0))))))</f>
        <v>3</v>
      </c>
      <c r="G3921" s="786">
        <f>VLOOKUP(C3921,METADATA!$J$5:$Q$29,IF(E3921="HI",2,IF(E3921="LO",6,10))+IF(D3921=1,2,IF(D3921=7,1,(IF(WEEKDAY(B3921)=1,2,IF(WEEKDAY(B3921)=7,1,0))))))</f>
        <v>3</v>
      </c>
      <c r="H3921" s="787">
        <v>9578.75</v>
      </c>
      <c r="I3921" s="788">
        <v>3871.3149719238281</v>
      </c>
      <c r="K3921" s="795">
        <v>870.51250000000005</v>
      </c>
      <c r="M3921" s="798">
        <f t="shared" si="184"/>
        <v>10331.482525482081</v>
      </c>
      <c r="N3921" s="303"/>
      <c r="S3921" s="786">
        <v>0</v>
      </c>
      <c r="T3921" s="781">
        <f>VLOOKUP(C3921,METADATA!$J$5:$Q$29,IF(E3921="HI",2,IF(E3921="LO",6,10))+IF(S3921=1,2,IF(D3921=7,1,(IF(WEEKDAY(B3921)=1,2,IF(WEEKDAY(B3921)=7,1,0))))))</f>
        <v>3</v>
      </c>
      <c r="U3921" s="781">
        <f>VLOOKUP(C3921,METADATA!$A$5:$H$29,IF(E3921="HI",2,IF(E3921="LO",6,10))+IF(S3921=1,2,IF(D3921=7,1,(IF(WEEKDAY(B3921)=1,2,IF(WEEKDAY(B3921)=7,1,0))))))</f>
        <v>3</v>
      </c>
    </row>
    <row r="3922" spans="2:21" ht="13.95" customHeight="1" x14ac:dyDescent="0.25">
      <c r="B3922" s="784">
        <f t="shared" si="182"/>
        <v>45546</v>
      </c>
      <c r="C3922" s="785">
        <v>6</v>
      </c>
      <c r="D3922" s="786">
        <f>IFERROR((INDEX(METADATA!$T$2:$T$20,MATCH(B3922,METADATA!$S$2:$S$20,0))),0)</f>
        <v>0</v>
      </c>
      <c r="E3922" s="785" t="str">
        <f t="shared" si="183"/>
        <v>LO</v>
      </c>
      <c r="F3922" s="786">
        <f>VLOOKUP(C3922,METADATA!$A$5:$H$29,IF(E3922="HI",2,IF(E3922="LO",6,10))+IF(D3922=1,2,IF(D3922=7,1,(IF(WEEKDAY(B3922)=1,2,IF(WEEKDAY(B3922)=7,1,0))))))</f>
        <v>2</v>
      </c>
      <c r="G3922" s="786">
        <f>VLOOKUP(C3922,METADATA!$J$5:$Q$29,IF(E3922="HI",2,IF(E3922="LO",6,10))+IF(D3922=1,2,IF(D3922=7,1,(IF(WEEKDAY(B3922)=1,2,IF(WEEKDAY(B3922)=7,1,0))))))</f>
        <v>2</v>
      </c>
      <c r="H3922" s="787">
        <v>10275.25</v>
      </c>
      <c r="I3922" s="788">
        <v>3502.8949890136719</v>
      </c>
      <c r="K3922" s="795">
        <v>865.8125</v>
      </c>
      <c r="M3922" s="798">
        <f t="shared" si="184"/>
        <v>10855.921695856005</v>
      </c>
      <c r="N3922" s="303"/>
      <c r="S3922" s="786">
        <v>0</v>
      </c>
      <c r="T3922" s="781">
        <f>VLOOKUP(C3922,METADATA!$J$5:$Q$29,IF(E3922="HI",2,IF(E3922="LO",6,10))+IF(S3922=1,2,IF(D3922=7,1,(IF(WEEKDAY(B3922)=1,2,IF(WEEKDAY(B3922)=7,1,0))))))</f>
        <v>2</v>
      </c>
      <c r="U3922" s="781">
        <f>VLOOKUP(C3922,METADATA!$A$5:$H$29,IF(E3922="HI",2,IF(E3922="LO",6,10))+IF(S3922=1,2,IF(D3922=7,1,(IF(WEEKDAY(B3922)=1,2,IF(WEEKDAY(B3922)=7,1,0))))))</f>
        <v>2</v>
      </c>
    </row>
    <row r="3923" spans="2:21" ht="13.95" customHeight="1" x14ac:dyDescent="0.25">
      <c r="B3923" s="784">
        <f t="shared" si="182"/>
        <v>45546</v>
      </c>
      <c r="C3923" s="785">
        <v>7</v>
      </c>
      <c r="D3923" s="786">
        <f>IFERROR((INDEX(METADATA!$T$2:$T$20,MATCH(B3923,METADATA!$S$2:$S$20,0))),0)</f>
        <v>0</v>
      </c>
      <c r="E3923" s="785" t="str">
        <f t="shared" si="183"/>
        <v>LO</v>
      </c>
      <c r="F3923" s="786">
        <f>VLOOKUP(C3923,METADATA!$A$5:$H$29,IF(E3923="HI",2,IF(E3923="LO",6,10))+IF(D3923=1,2,IF(D3923=7,1,(IF(WEEKDAY(B3923)=1,2,IF(WEEKDAY(B3923)=7,1,0))))))</f>
        <v>1</v>
      </c>
      <c r="G3923" s="786">
        <f>VLOOKUP(C3923,METADATA!$J$5:$Q$29,IF(E3923="HI",2,IF(E3923="LO",6,10))+IF(D3923=1,2,IF(D3923=7,1,(IF(WEEKDAY(B3923)=1,2,IF(WEEKDAY(B3923)=7,1,0))))))</f>
        <v>1</v>
      </c>
      <c r="H3923" s="787">
        <v>12263.75</v>
      </c>
      <c r="I3923" s="788">
        <v>1827.2874902263284</v>
      </c>
      <c r="K3923" s="795">
        <v>834.63750000000005</v>
      </c>
      <c r="M3923" s="798">
        <f t="shared" si="184"/>
        <v>12399.134793784509</v>
      </c>
      <c r="N3923" s="303"/>
      <c r="S3923" s="786">
        <v>0</v>
      </c>
      <c r="T3923" s="781">
        <f>VLOOKUP(C3923,METADATA!$J$5:$Q$29,IF(E3923="HI",2,IF(E3923="LO",6,10))+IF(S3923=1,2,IF(D3923=7,1,(IF(WEEKDAY(B3923)=1,2,IF(WEEKDAY(B3923)=7,1,0))))))</f>
        <v>1</v>
      </c>
      <c r="U3923" s="781">
        <f>VLOOKUP(C3923,METADATA!$A$5:$H$29,IF(E3923="HI",2,IF(E3923="LO",6,10))+IF(S3923=1,2,IF(D3923=7,1,(IF(WEEKDAY(B3923)=1,2,IF(WEEKDAY(B3923)=7,1,0))))))</f>
        <v>1</v>
      </c>
    </row>
    <row r="3924" spans="2:21" ht="13.95" customHeight="1" x14ac:dyDescent="0.25">
      <c r="B3924" s="784">
        <f t="shared" si="182"/>
        <v>45546</v>
      </c>
      <c r="C3924" s="785">
        <v>8</v>
      </c>
      <c r="D3924" s="786">
        <f>IFERROR((INDEX(METADATA!$T$2:$T$20,MATCH(B3924,METADATA!$S$2:$S$20,0))),0)</f>
        <v>0</v>
      </c>
      <c r="E3924" s="785" t="str">
        <f t="shared" si="183"/>
        <v>LO</v>
      </c>
      <c r="F3924" s="786">
        <f>VLOOKUP(C3924,METADATA!$A$5:$H$29,IF(E3924="HI",2,IF(E3924="LO",6,10))+IF(D3924=1,2,IF(D3924=7,1,(IF(WEEKDAY(B3924)=1,2,IF(WEEKDAY(B3924)=7,1,0))))))</f>
        <v>1</v>
      </c>
      <c r="G3924" s="786">
        <f>VLOOKUP(C3924,METADATA!$J$5:$Q$29,IF(E3924="HI",2,IF(E3924="LO",6,10))+IF(D3924=1,2,IF(D3924=7,1,(IF(WEEKDAY(B3924)=1,2,IF(WEEKDAY(B3924)=7,1,0))))))</f>
        <v>1</v>
      </c>
      <c r="H3924" s="787">
        <v>14508.25</v>
      </c>
      <c r="I3924" s="788">
        <v>1788.1425170898438</v>
      </c>
      <c r="K3924" s="795">
        <v>847.33749999999998</v>
      </c>
      <c r="M3924" s="798">
        <f t="shared" si="184"/>
        <v>14618.028995864128</v>
      </c>
      <c r="N3924" s="303"/>
      <c r="S3924" s="786">
        <v>0</v>
      </c>
      <c r="T3924" s="781">
        <f>VLOOKUP(C3924,METADATA!$J$5:$Q$29,IF(E3924="HI",2,IF(E3924="LO",6,10))+IF(S3924=1,2,IF(D3924=7,1,(IF(WEEKDAY(B3924)=1,2,IF(WEEKDAY(B3924)=7,1,0))))))</f>
        <v>1</v>
      </c>
      <c r="U3924" s="781">
        <f>VLOOKUP(C3924,METADATA!$A$5:$H$29,IF(E3924="HI",2,IF(E3924="LO",6,10))+IF(S3924=1,2,IF(D3924=7,1,(IF(WEEKDAY(B3924)=1,2,IF(WEEKDAY(B3924)=7,1,0))))))</f>
        <v>1</v>
      </c>
    </row>
    <row r="3925" spans="2:21" ht="13.95" customHeight="1" x14ac:dyDescent="0.25">
      <c r="B3925" s="784">
        <f t="shared" si="182"/>
        <v>45546</v>
      </c>
      <c r="C3925" s="785">
        <v>9</v>
      </c>
      <c r="D3925" s="786">
        <f>IFERROR((INDEX(METADATA!$T$2:$T$20,MATCH(B3925,METADATA!$S$2:$S$20,0))),0)</f>
        <v>0</v>
      </c>
      <c r="E3925" s="785" t="str">
        <f t="shared" si="183"/>
        <v>LO</v>
      </c>
      <c r="F3925" s="786">
        <f>VLOOKUP(C3925,METADATA!$A$5:$H$29,IF(E3925="HI",2,IF(E3925="LO",6,10))+IF(D3925=1,2,IF(D3925=7,1,(IF(WEEKDAY(B3925)=1,2,IF(WEEKDAY(B3925)=7,1,0))))))</f>
        <v>2</v>
      </c>
      <c r="G3925" s="786">
        <f>VLOOKUP(C3925,METADATA!$J$5:$Q$29,IF(E3925="HI",2,IF(E3925="LO",6,10))+IF(D3925=1,2,IF(D3925=7,1,(IF(WEEKDAY(B3925)=1,2,IF(WEEKDAY(B3925)=7,1,0))))))</f>
        <v>1</v>
      </c>
      <c r="H3925" s="787">
        <v>14937.25</v>
      </c>
      <c r="I3925" s="788">
        <v>1459.5125427246094</v>
      </c>
      <c r="K3925" s="795">
        <v>851.61249999999995</v>
      </c>
      <c r="M3925" s="798">
        <f t="shared" si="184"/>
        <v>15008.384803997746</v>
      </c>
      <c r="N3925" s="303"/>
      <c r="S3925" s="786">
        <v>0</v>
      </c>
      <c r="T3925" s="781">
        <f>VLOOKUP(C3925,METADATA!$J$5:$Q$29,IF(E3925="HI",2,IF(E3925="LO",6,10))+IF(S3925=1,2,IF(D3925=7,1,(IF(WEEKDAY(B3925)=1,2,IF(WEEKDAY(B3925)=7,1,0))))))</f>
        <v>1</v>
      </c>
      <c r="U3925" s="781">
        <f>VLOOKUP(C3925,METADATA!$A$5:$H$29,IF(E3925="HI",2,IF(E3925="LO",6,10))+IF(S3925=1,2,IF(D3925=7,1,(IF(WEEKDAY(B3925)=1,2,IF(WEEKDAY(B3925)=7,1,0))))))</f>
        <v>2</v>
      </c>
    </row>
    <row r="3926" spans="2:21" ht="13.95" customHeight="1" x14ac:dyDescent="0.25">
      <c r="B3926" s="784">
        <f t="shared" si="182"/>
        <v>45546</v>
      </c>
      <c r="C3926" s="785">
        <v>10</v>
      </c>
      <c r="D3926" s="786">
        <f>IFERROR((INDEX(METADATA!$T$2:$T$20,MATCH(B3926,METADATA!$S$2:$S$20,0))),0)</f>
        <v>0</v>
      </c>
      <c r="E3926" s="785" t="str">
        <f t="shared" si="183"/>
        <v>LO</v>
      </c>
      <c r="F3926" s="786">
        <f>VLOOKUP(C3926,METADATA!$A$5:$H$29,IF(E3926="HI",2,IF(E3926="LO",6,10))+IF(D3926=1,2,IF(D3926=7,1,(IF(WEEKDAY(B3926)=1,2,IF(WEEKDAY(B3926)=7,1,0))))))</f>
        <v>2</v>
      </c>
      <c r="G3926" s="786">
        <f>VLOOKUP(C3926,METADATA!$J$5:$Q$29,IF(E3926="HI",2,IF(E3926="LO",6,10))+IF(D3926=1,2,IF(D3926=7,1,(IF(WEEKDAY(B3926)=1,2,IF(WEEKDAY(B3926)=7,1,0))))))</f>
        <v>2</v>
      </c>
      <c r="H3926" s="787">
        <v>14763.25</v>
      </c>
      <c r="I3926" s="788">
        <v>1491.1924743652344</v>
      </c>
      <c r="K3926" s="795">
        <v>856.5</v>
      </c>
      <c r="M3926" s="798">
        <f t="shared" si="184"/>
        <v>14838.36936991742</v>
      </c>
      <c r="N3926" s="303"/>
      <c r="S3926" s="786">
        <v>0</v>
      </c>
      <c r="T3926" s="781">
        <f>VLOOKUP(C3926,METADATA!$J$5:$Q$29,IF(E3926="HI",2,IF(E3926="LO",6,10))+IF(S3926=1,2,IF(D3926=7,1,(IF(WEEKDAY(B3926)=1,2,IF(WEEKDAY(B3926)=7,1,0))))))</f>
        <v>2</v>
      </c>
      <c r="U3926" s="781">
        <f>VLOOKUP(C3926,METADATA!$A$5:$H$29,IF(E3926="HI",2,IF(E3926="LO",6,10))+IF(S3926=1,2,IF(D3926=7,1,(IF(WEEKDAY(B3926)=1,2,IF(WEEKDAY(B3926)=7,1,0))))))</f>
        <v>2</v>
      </c>
    </row>
    <row r="3927" spans="2:21" ht="13.95" customHeight="1" x14ac:dyDescent="0.25">
      <c r="B3927" s="784">
        <f t="shared" si="182"/>
        <v>45546</v>
      </c>
      <c r="C3927" s="785">
        <v>11</v>
      </c>
      <c r="D3927" s="786">
        <f>IFERROR((INDEX(METADATA!$T$2:$T$20,MATCH(B3927,METADATA!$S$2:$S$20,0))),0)</f>
        <v>0</v>
      </c>
      <c r="E3927" s="785" t="str">
        <f t="shared" si="183"/>
        <v>LO</v>
      </c>
      <c r="F3927" s="786">
        <f>VLOOKUP(C3927,METADATA!$A$5:$H$29,IF(E3927="HI",2,IF(E3927="LO",6,10))+IF(D3927=1,2,IF(D3927=7,1,(IF(WEEKDAY(B3927)=1,2,IF(WEEKDAY(B3927)=7,1,0))))))</f>
        <v>2</v>
      </c>
      <c r="G3927" s="786">
        <f>VLOOKUP(C3927,METADATA!$J$5:$Q$29,IF(E3927="HI",2,IF(E3927="LO",6,10))+IF(D3927=1,2,IF(D3927=7,1,(IF(WEEKDAY(B3927)=1,2,IF(WEEKDAY(B3927)=7,1,0))))))</f>
        <v>2</v>
      </c>
      <c r="H3927" s="787">
        <v>15300.25</v>
      </c>
      <c r="I3927" s="788">
        <v>1490.1824645996094</v>
      </c>
      <c r="K3927" s="795">
        <v>824.32500000000005</v>
      </c>
      <c r="M3927" s="798">
        <f t="shared" si="184"/>
        <v>15372.647587201762</v>
      </c>
      <c r="N3927" s="303"/>
      <c r="S3927" s="786">
        <v>0</v>
      </c>
      <c r="T3927" s="781">
        <f>VLOOKUP(C3927,METADATA!$J$5:$Q$29,IF(E3927="HI",2,IF(E3927="LO",6,10))+IF(S3927=1,2,IF(D3927=7,1,(IF(WEEKDAY(B3927)=1,2,IF(WEEKDAY(B3927)=7,1,0))))))</f>
        <v>2</v>
      </c>
      <c r="U3927" s="781">
        <f>VLOOKUP(C3927,METADATA!$A$5:$H$29,IF(E3927="HI",2,IF(E3927="LO",6,10))+IF(S3927=1,2,IF(D3927=7,1,(IF(WEEKDAY(B3927)=1,2,IF(WEEKDAY(B3927)=7,1,0))))))</f>
        <v>2</v>
      </c>
    </row>
    <row r="3928" spans="2:21" ht="13.95" customHeight="1" x14ac:dyDescent="0.25">
      <c r="B3928" s="784">
        <f t="shared" si="182"/>
        <v>45546</v>
      </c>
      <c r="C3928" s="785">
        <v>12</v>
      </c>
      <c r="D3928" s="786">
        <f>IFERROR((INDEX(METADATA!$T$2:$T$20,MATCH(B3928,METADATA!$S$2:$S$20,0))),0)</f>
        <v>0</v>
      </c>
      <c r="E3928" s="785" t="str">
        <f t="shared" si="183"/>
        <v>LO</v>
      </c>
      <c r="F3928" s="786">
        <f>VLOOKUP(C3928,METADATA!$A$5:$H$29,IF(E3928="HI",2,IF(E3928="LO",6,10))+IF(D3928=1,2,IF(D3928=7,1,(IF(WEEKDAY(B3928)=1,2,IF(WEEKDAY(B3928)=7,1,0))))))</f>
        <v>2</v>
      </c>
      <c r="G3928" s="786">
        <f>VLOOKUP(C3928,METADATA!$J$5:$Q$29,IF(E3928="HI",2,IF(E3928="LO",6,10))+IF(D3928=1,2,IF(D3928=7,1,(IF(WEEKDAY(B3928)=1,2,IF(WEEKDAY(B3928)=7,1,0))))))</f>
        <v>2</v>
      </c>
      <c r="H3928" s="787">
        <v>15703.75</v>
      </c>
      <c r="I3928" s="788">
        <v>1520.4924783706665</v>
      </c>
      <c r="K3928" s="795">
        <v>882.73749999999995</v>
      </c>
      <c r="M3928" s="798">
        <f t="shared" si="184"/>
        <v>15777.188007984241</v>
      </c>
      <c r="N3928" s="303"/>
      <c r="S3928" s="786">
        <v>0</v>
      </c>
      <c r="T3928" s="781">
        <f>VLOOKUP(C3928,METADATA!$J$5:$Q$29,IF(E3928="HI",2,IF(E3928="LO",6,10))+IF(S3928=1,2,IF(D3928=7,1,(IF(WEEKDAY(B3928)=1,2,IF(WEEKDAY(B3928)=7,1,0))))))</f>
        <v>2</v>
      </c>
      <c r="U3928" s="781">
        <f>VLOOKUP(C3928,METADATA!$A$5:$H$29,IF(E3928="HI",2,IF(E3928="LO",6,10))+IF(S3928=1,2,IF(D3928=7,1,(IF(WEEKDAY(B3928)=1,2,IF(WEEKDAY(B3928)=7,1,0))))))</f>
        <v>2</v>
      </c>
    </row>
    <row r="3929" spans="2:21" ht="13.95" customHeight="1" x14ac:dyDescent="0.25">
      <c r="B3929" s="784">
        <f t="shared" si="182"/>
        <v>45546</v>
      </c>
      <c r="C3929" s="785">
        <v>13</v>
      </c>
      <c r="D3929" s="786">
        <f>IFERROR((INDEX(METADATA!$T$2:$T$20,MATCH(B3929,METADATA!$S$2:$S$20,0))),0)</f>
        <v>0</v>
      </c>
      <c r="E3929" s="785" t="str">
        <f t="shared" si="183"/>
        <v>LO</v>
      </c>
      <c r="F3929" s="786">
        <f>VLOOKUP(C3929,METADATA!$A$5:$H$29,IF(E3929="HI",2,IF(E3929="LO",6,10))+IF(D3929=1,2,IF(D3929=7,1,(IF(WEEKDAY(B3929)=1,2,IF(WEEKDAY(B3929)=7,1,0))))))</f>
        <v>2</v>
      </c>
      <c r="G3929" s="786">
        <f>VLOOKUP(C3929,METADATA!$J$5:$Q$29,IF(E3929="HI",2,IF(E3929="LO",6,10))+IF(D3929=1,2,IF(D3929=7,1,(IF(WEEKDAY(B3929)=1,2,IF(WEEKDAY(B3929)=7,1,0))))))</f>
        <v>2</v>
      </c>
      <c r="H3929" s="787">
        <v>14895.25</v>
      </c>
      <c r="I3929" s="788">
        <v>1984.3950004577637</v>
      </c>
      <c r="K3929" s="795">
        <v>909.3125</v>
      </c>
      <c r="M3929" s="798">
        <f t="shared" si="184"/>
        <v>15026.852500784778</v>
      </c>
      <c r="N3929" s="303"/>
      <c r="S3929" s="786">
        <v>0</v>
      </c>
      <c r="T3929" s="781">
        <f>VLOOKUP(C3929,METADATA!$J$5:$Q$29,IF(E3929="HI",2,IF(E3929="LO",6,10))+IF(S3929=1,2,IF(D3929=7,1,(IF(WEEKDAY(B3929)=1,2,IF(WEEKDAY(B3929)=7,1,0))))))</f>
        <v>2</v>
      </c>
      <c r="U3929" s="781">
        <f>VLOOKUP(C3929,METADATA!$A$5:$H$29,IF(E3929="HI",2,IF(E3929="LO",6,10))+IF(S3929=1,2,IF(D3929=7,1,(IF(WEEKDAY(B3929)=1,2,IF(WEEKDAY(B3929)=7,1,0))))))</f>
        <v>2</v>
      </c>
    </row>
    <row r="3930" spans="2:21" ht="13.95" customHeight="1" x14ac:dyDescent="0.25">
      <c r="B3930" s="784">
        <f t="shared" si="182"/>
        <v>45546</v>
      </c>
      <c r="C3930" s="785">
        <v>14</v>
      </c>
      <c r="D3930" s="786">
        <f>IFERROR((INDEX(METADATA!$T$2:$T$20,MATCH(B3930,METADATA!$S$2:$S$20,0))),0)</f>
        <v>0</v>
      </c>
      <c r="E3930" s="785" t="str">
        <f t="shared" si="183"/>
        <v>LO</v>
      </c>
      <c r="F3930" s="786">
        <f>VLOOKUP(C3930,METADATA!$A$5:$H$29,IF(E3930="HI",2,IF(E3930="LO",6,10))+IF(D3930=1,2,IF(D3930=7,1,(IF(WEEKDAY(B3930)=1,2,IF(WEEKDAY(B3930)=7,1,0))))))</f>
        <v>2</v>
      </c>
      <c r="G3930" s="786">
        <f>VLOOKUP(C3930,METADATA!$J$5:$Q$29,IF(E3930="HI",2,IF(E3930="LO",6,10))+IF(D3930=1,2,IF(D3930=7,1,(IF(WEEKDAY(B3930)=1,2,IF(WEEKDAY(B3930)=7,1,0))))))</f>
        <v>2</v>
      </c>
      <c r="H3930" s="787">
        <v>73.75</v>
      </c>
      <c r="I3930" s="788">
        <v>1527.0475158691406</v>
      </c>
      <c r="K3930" s="795">
        <v>905.6</v>
      </c>
      <c r="M3930" s="798">
        <f t="shared" si="184"/>
        <v>1528.8273866666941</v>
      </c>
      <c r="N3930" s="303"/>
      <c r="S3930" s="786">
        <v>0</v>
      </c>
      <c r="T3930" s="781">
        <f>VLOOKUP(C3930,METADATA!$J$5:$Q$29,IF(E3930="HI",2,IF(E3930="LO",6,10))+IF(S3930=1,2,IF(D3930=7,1,(IF(WEEKDAY(B3930)=1,2,IF(WEEKDAY(B3930)=7,1,0))))))</f>
        <v>2</v>
      </c>
      <c r="U3930" s="781">
        <f>VLOOKUP(C3930,METADATA!$A$5:$H$29,IF(E3930="HI",2,IF(E3930="LO",6,10))+IF(S3930=1,2,IF(D3930=7,1,(IF(WEEKDAY(B3930)=1,2,IF(WEEKDAY(B3930)=7,1,0))))))</f>
        <v>2</v>
      </c>
    </row>
    <row r="3931" spans="2:21" ht="13.95" customHeight="1" x14ac:dyDescent="0.25">
      <c r="B3931" s="784">
        <f t="shared" si="182"/>
        <v>45546</v>
      </c>
      <c r="C3931" s="785">
        <v>15</v>
      </c>
      <c r="D3931" s="786">
        <f>IFERROR((INDEX(METADATA!$T$2:$T$20,MATCH(B3931,METADATA!$S$2:$S$20,0))),0)</f>
        <v>0</v>
      </c>
      <c r="E3931" s="785" t="str">
        <f t="shared" si="183"/>
        <v>LO</v>
      </c>
      <c r="F3931" s="786">
        <f>VLOOKUP(C3931,METADATA!$A$5:$H$29,IF(E3931="HI",2,IF(E3931="LO",6,10))+IF(D3931=1,2,IF(D3931=7,1,(IF(WEEKDAY(B3931)=1,2,IF(WEEKDAY(B3931)=7,1,0))))))</f>
        <v>2</v>
      </c>
      <c r="G3931" s="786">
        <f>VLOOKUP(C3931,METADATA!$J$5:$Q$29,IF(E3931="HI",2,IF(E3931="LO",6,10))+IF(D3931=1,2,IF(D3931=7,1,(IF(WEEKDAY(B3931)=1,2,IF(WEEKDAY(B3931)=7,1,0))))))</f>
        <v>2</v>
      </c>
      <c r="H3931" s="787">
        <v>29.25</v>
      </c>
      <c r="I3931" s="788">
        <v>1491.9150085449219</v>
      </c>
      <c r="K3931" s="795">
        <v>913.98749999999995</v>
      </c>
      <c r="M3931" s="798">
        <f t="shared" si="184"/>
        <v>1492.2017139856107</v>
      </c>
      <c r="N3931" s="303"/>
      <c r="S3931" s="786">
        <v>0</v>
      </c>
      <c r="T3931" s="781">
        <f>VLOOKUP(C3931,METADATA!$J$5:$Q$29,IF(E3931="HI",2,IF(E3931="LO",6,10))+IF(S3931=1,2,IF(D3931=7,1,(IF(WEEKDAY(B3931)=1,2,IF(WEEKDAY(B3931)=7,1,0))))))</f>
        <v>2</v>
      </c>
      <c r="U3931" s="781">
        <f>VLOOKUP(C3931,METADATA!$A$5:$H$29,IF(E3931="HI",2,IF(E3931="LO",6,10))+IF(S3931=1,2,IF(D3931=7,1,(IF(WEEKDAY(B3931)=1,2,IF(WEEKDAY(B3931)=7,1,0))))))</f>
        <v>2</v>
      </c>
    </row>
    <row r="3932" spans="2:21" ht="13.95" customHeight="1" x14ac:dyDescent="0.25">
      <c r="B3932" s="784">
        <f t="shared" ref="B3932:B3995" si="185">B3908+1</f>
        <v>45546</v>
      </c>
      <c r="C3932" s="785">
        <v>16</v>
      </c>
      <c r="D3932" s="786">
        <f>IFERROR((INDEX(METADATA!$T$2:$T$20,MATCH(B3932,METADATA!$S$2:$S$20,0))),0)</f>
        <v>0</v>
      </c>
      <c r="E3932" s="785" t="str">
        <f t="shared" si="183"/>
        <v>LO</v>
      </c>
      <c r="F3932" s="786">
        <f>VLOOKUP(C3932,METADATA!$A$5:$H$29,IF(E3932="HI",2,IF(E3932="LO",6,10))+IF(D3932=1,2,IF(D3932=7,1,(IF(WEEKDAY(B3932)=1,2,IF(WEEKDAY(B3932)=7,1,0))))))</f>
        <v>2</v>
      </c>
      <c r="G3932" s="786">
        <f>VLOOKUP(C3932,METADATA!$J$5:$Q$29,IF(E3932="HI",2,IF(E3932="LO",6,10))+IF(D3932=1,2,IF(D3932=7,1,(IF(WEEKDAY(B3932)=1,2,IF(WEEKDAY(B3932)=7,1,0))))))</f>
        <v>2</v>
      </c>
      <c r="H3932" s="787">
        <v>14766</v>
      </c>
      <c r="I3932" s="788">
        <v>1499.3250122070313</v>
      </c>
      <c r="K3932" s="795">
        <v>902.26250000000005</v>
      </c>
      <c r="M3932" s="798">
        <f t="shared" si="184"/>
        <v>14841.924790680945</v>
      </c>
      <c r="N3932" s="303"/>
      <c r="S3932" s="786">
        <v>0</v>
      </c>
      <c r="T3932" s="781">
        <f>VLOOKUP(C3932,METADATA!$J$5:$Q$29,IF(E3932="HI",2,IF(E3932="LO",6,10))+IF(S3932=1,2,IF(D3932=7,1,(IF(WEEKDAY(B3932)=1,2,IF(WEEKDAY(B3932)=7,1,0))))))</f>
        <v>2</v>
      </c>
      <c r="U3932" s="781">
        <f>VLOOKUP(C3932,METADATA!$A$5:$H$29,IF(E3932="HI",2,IF(E3932="LO",6,10))+IF(S3932=1,2,IF(D3932=7,1,(IF(WEEKDAY(B3932)=1,2,IF(WEEKDAY(B3932)=7,1,0))))))</f>
        <v>2</v>
      </c>
    </row>
    <row r="3933" spans="2:21" ht="13.95" customHeight="1" x14ac:dyDescent="0.25">
      <c r="B3933" s="784">
        <f t="shared" si="185"/>
        <v>45546</v>
      </c>
      <c r="C3933" s="785">
        <v>17</v>
      </c>
      <c r="D3933" s="786">
        <f>IFERROR((INDEX(METADATA!$T$2:$T$20,MATCH(B3933,METADATA!$S$2:$S$20,0))),0)</f>
        <v>0</v>
      </c>
      <c r="E3933" s="785" t="str">
        <f t="shared" si="183"/>
        <v>LO</v>
      </c>
      <c r="F3933" s="786">
        <f>VLOOKUP(C3933,METADATA!$A$5:$H$29,IF(E3933="HI",2,IF(E3933="LO",6,10))+IF(D3933=1,2,IF(D3933=7,1,(IF(WEEKDAY(B3933)=1,2,IF(WEEKDAY(B3933)=7,1,0))))))</f>
        <v>2</v>
      </c>
      <c r="G3933" s="786">
        <f>VLOOKUP(C3933,METADATA!$J$5:$Q$29,IF(E3933="HI",2,IF(E3933="LO",6,10))+IF(D3933=1,2,IF(D3933=7,1,(IF(WEEKDAY(B3933)=1,2,IF(WEEKDAY(B3933)=7,1,0))))))</f>
        <v>2</v>
      </c>
      <c r="H3933" s="787">
        <v>14074.75</v>
      </c>
      <c r="I3933" s="788">
        <v>1506.6025085449219</v>
      </c>
      <c r="K3933" s="795">
        <v>933.76250000000005</v>
      </c>
      <c r="M3933" s="798">
        <f t="shared" si="184"/>
        <v>14155.155904519521</v>
      </c>
      <c r="N3933" s="303"/>
      <c r="S3933" s="786">
        <v>0</v>
      </c>
      <c r="T3933" s="781">
        <f>VLOOKUP(C3933,METADATA!$J$5:$Q$29,IF(E3933="HI",2,IF(E3933="LO",6,10))+IF(S3933=1,2,IF(D3933=7,1,(IF(WEEKDAY(B3933)=1,2,IF(WEEKDAY(B3933)=7,1,0))))))</f>
        <v>2</v>
      </c>
      <c r="U3933" s="781">
        <f>VLOOKUP(C3933,METADATA!$A$5:$H$29,IF(E3933="HI",2,IF(E3933="LO",6,10))+IF(S3933=1,2,IF(D3933=7,1,(IF(WEEKDAY(B3933)=1,2,IF(WEEKDAY(B3933)=7,1,0))))))</f>
        <v>2</v>
      </c>
    </row>
    <row r="3934" spans="2:21" ht="13.95" customHeight="1" x14ac:dyDescent="0.25">
      <c r="B3934" s="784">
        <f t="shared" si="185"/>
        <v>45546</v>
      </c>
      <c r="C3934" s="785">
        <v>18</v>
      </c>
      <c r="D3934" s="786">
        <f>IFERROR((INDEX(METADATA!$T$2:$T$20,MATCH(B3934,METADATA!$S$2:$S$20,0))),0)</f>
        <v>0</v>
      </c>
      <c r="E3934" s="785" t="str">
        <f t="shared" si="183"/>
        <v>LO</v>
      </c>
      <c r="F3934" s="786">
        <f>VLOOKUP(C3934,METADATA!$A$5:$H$29,IF(E3934="HI",2,IF(E3934="LO",6,10))+IF(D3934=1,2,IF(D3934=7,1,(IF(WEEKDAY(B3934)=1,2,IF(WEEKDAY(B3934)=7,1,0))))))</f>
        <v>1</v>
      </c>
      <c r="G3934" s="786">
        <f>VLOOKUP(C3934,METADATA!$J$5:$Q$29,IF(E3934="HI",2,IF(E3934="LO",6,10))+IF(D3934=1,2,IF(D3934=7,1,(IF(WEEKDAY(B3934)=1,2,IF(WEEKDAY(B3934)=7,1,0))))))</f>
        <v>1</v>
      </c>
      <c r="H3934" s="787">
        <v>13141.25</v>
      </c>
      <c r="I3934" s="788">
        <v>1527.4049987792969</v>
      </c>
      <c r="K3934" s="795">
        <v>0</v>
      </c>
      <c r="M3934" s="798">
        <f t="shared" si="184"/>
        <v>13229.717215148477</v>
      </c>
      <c r="N3934" s="303"/>
      <c r="S3934" s="786">
        <v>0</v>
      </c>
      <c r="T3934" s="781">
        <f>VLOOKUP(C3934,METADATA!$J$5:$Q$29,IF(E3934="HI",2,IF(E3934="LO",6,10))+IF(S3934=1,2,IF(D3934=7,1,(IF(WEEKDAY(B3934)=1,2,IF(WEEKDAY(B3934)=7,1,0))))))</f>
        <v>1</v>
      </c>
      <c r="U3934" s="781">
        <f>VLOOKUP(C3934,METADATA!$A$5:$H$29,IF(E3934="HI",2,IF(E3934="LO",6,10))+IF(S3934=1,2,IF(D3934=7,1,(IF(WEEKDAY(B3934)=1,2,IF(WEEKDAY(B3934)=7,1,0))))))</f>
        <v>1</v>
      </c>
    </row>
    <row r="3935" spans="2:21" ht="13.95" customHeight="1" x14ac:dyDescent="0.25">
      <c r="B3935" s="784">
        <f t="shared" si="185"/>
        <v>45546</v>
      </c>
      <c r="C3935" s="785">
        <v>19</v>
      </c>
      <c r="D3935" s="786">
        <f>IFERROR((INDEX(METADATA!$T$2:$T$20,MATCH(B3935,METADATA!$S$2:$S$20,0))),0)</f>
        <v>0</v>
      </c>
      <c r="E3935" s="785" t="str">
        <f t="shared" si="183"/>
        <v>LO</v>
      </c>
      <c r="F3935" s="786">
        <f>VLOOKUP(C3935,METADATA!$A$5:$H$29,IF(E3935="HI",2,IF(E3935="LO",6,10))+IF(D3935=1,2,IF(D3935=7,1,(IF(WEEKDAY(B3935)=1,2,IF(WEEKDAY(B3935)=7,1,0))))))</f>
        <v>1</v>
      </c>
      <c r="G3935" s="786">
        <f>VLOOKUP(C3935,METADATA!$J$5:$Q$29,IF(E3935="HI",2,IF(E3935="LO",6,10))+IF(D3935=1,2,IF(D3935=7,1,(IF(WEEKDAY(B3935)=1,2,IF(WEEKDAY(B3935)=7,1,0))))))</f>
        <v>1</v>
      </c>
      <c r="H3935" s="787">
        <v>12479.75</v>
      </c>
      <c r="I3935" s="788">
        <v>2504.7474670410156</v>
      </c>
      <c r="K3935" s="795">
        <v>0</v>
      </c>
      <c r="M3935" s="798">
        <f t="shared" si="184"/>
        <v>12728.626003467474</v>
      </c>
      <c r="N3935" s="303"/>
      <c r="S3935" s="786">
        <v>0</v>
      </c>
      <c r="T3935" s="781">
        <f>VLOOKUP(C3935,METADATA!$J$5:$Q$29,IF(E3935="HI",2,IF(E3935="LO",6,10))+IF(S3935=1,2,IF(D3935=7,1,(IF(WEEKDAY(B3935)=1,2,IF(WEEKDAY(B3935)=7,1,0))))))</f>
        <v>1</v>
      </c>
      <c r="U3935" s="781">
        <f>VLOOKUP(C3935,METADATA!$A$5:$H$29,IF(E3935="HI",2,IF(E3935="LO",6,10))+IF(S3935=1,2,IF(D3935=7,1,(IF(WEEKDAY(B3935)=1,2,IF(WEEKDAY(B3935)=7,1,0))))))</f>
        <v>1</v>
      </c>
    </row>
    <row r="3936" spans="2:21" ht="13.95" customHeight="1" x14ac:dyDescent="0.25">
      <c r="B3936" s="784">
        <f t="shared" si="185"/>
        <v>45546</v>
      </c>
      <c r="C3936" s="785">
        <v>20</v>
      </c>
      <c r="D3936" s="786">
        <f>IFERROR((INDEX(METADATA!$T$2:$T$20,MATCH(B3936,METADATA!$S$2:$S$20,0))),0)</f>
        <v>0</v>
      </c>
      <c r="E3936" s="785" t="str">
        <f t="shared" si="183"/>
        <v>LO</v>
      </c>
      <c r="F3936" s="786">
        <f>VLOOKUP(C3936,METADATA!$A$5:$H$29,IF(E3936="HI",2,IF(E3936="LO",6,10))+IF(D3936=1,2,IF(D3936=7,1,(IF(WEEKDAY(B3936)=1,2,IF(WEEKDAY(B3936)=7,1,0))))))</f>
        <v>1</v>
      </c>
      <c r="G3936" s="786">
        <f>VLOOKUP(C3936,METADATA!$J$5:$Q$29,IF(E3936="HI",2,IF(E3936="LO",6,10))+IF(D3936=1,2,IF(D3936=7,1,(IF(WEEKDAY(B3936)=1,2,IF(WEEKDAY(B3936)=7,1,0))))))</f>
        <v>2</v>
      </c>
      <c r="H3936" s="787">
        <v>12575.25</v>
      </c>
      <c r="I3936" s="788">
        <v>2514.074951171875</v>
      </c>
      <c r="K3936" s="795">
        <v>0</v>
      </c>
      <c r="M3936" s="798">
        <f t="shared" si="184"/>
        <v>12824.097840495831</v>
      </c>
      <c r="N3936" s="303"/>
      <c r="S3936" s="786">
        <v>0</v>
      </c>
      <c r="T3936" s="781">
        <f>VLOOKUP(C3936,METADATA!$J$5:$Q$29,IF(E3936="HI",2,IF(E3936="LO",6,10))+IF(S3936=1,2,IF(D3936=7,1,(IF(WEEKDAY(B3936)=1,2,IF(WEEKDAY(B3936)=7,1,0))))))</f>
        <v>2</v>
      </c>
      <c r="U3936" s="781">
        <f>VLOOKUP(C3936,METADATA!$A$5:$H$29,IF(E3936="HI",2,IF(E3936="LO",6,10))+IF(S3936=1,2,IF(D3936=7,1,(IF(WEEKDAY(B3936)=1,2,IF(WEEKDAY(B3936)=7,1,0))))))</f>
        <v>1</v>
      </c>
    </row>
    <row r="3937" spans="2:21" ht="13.95" customHeight="1" x14ac:dyDescent="0.25">
      <c r="B3937" s="784">
        <f t="shared" si="185"/>
        <v>45546</v>
      </c>
      <c r="C3937" s="785">
        <v>21</v>
      </c>
      <c r="D3937" s="786">
        <f>IFERROR((INDEX(METADATA!$T$2:$T$20,MATCH(B3937,METADATA!$S$2:$S$20,0))),0)</f>
        <v>0</v>
      </c>
      <c r="E3937" s="785" t="str">
        <f t="shared" si="183"/>
        <v>LO</v>
      </c>
      <c r="F3937" s="786">
        <f>VLOOKUP(C3937,METADATA!$A$5:$H$29,IF(E3937="HI",2,IF(E3937="LO",6,10))+IF(D3937=1,2,IF(D3937=7,1,(IF(WEEKDAY(B3937)=1,2,IF(WEEKDAY(B3937)=7,1,0))))))</f>
        <v>2</v>
      </c>
      <c r="G3937" s="786">
        <f>VLOOKUP(C3937,METADATA!$J$5:$Q$29,IF(E3937="HI",2,IF(E3937="LO",6,10))+IF(D3937=1,2,IF(D3937=7,1,(IF(WEEKDAY(B3937)=1,2,IF(WEEKDAY(B3937)=7,1,0))))))</f>
        <v>2</v>
      </c>
      <c r="H3937" s="787">
        <v>11484.75</v>
      </c>
      <c r="I3937" s="788">
        <v>2520.7000732421875</v>
      </c>
      <c r="K3937" s="795">
        <v>0</v>
      </c>
      <c r="M3937" s="798">
        <f t="shared" si="184"/>
        <v>11758.121083818756</v>
      </c>
      <c r="N3937" s="303"/>
      <c r="S3937" s="786">
        <v>0</v>
      </c>
      <c r="T3937" s="781">
        <f>VLOOKUP(C3937,METADATA!$J$5:$Q$29,IF(E3937="HI",2,IF(E3937="LO",6,10))+IF(S3937=1,2,IF(D3937=7,1,(IF(WEEKDAY(B3937)=1,2,IF(WEEKDAY(B3937)=7,1,0))))))</f>
        <v>2</v>
      </c>
      <c r="U3937" s="781">
        <f>VLOOKUP(C3937,METADATA!$A$5:$H$29,IF(E3937="HI",2,IF(E3937="LO",6,10))+IF(S3937=1,2,IF(D3937=7,1,(IF(WEEKDAY(B3937)=1,2,IF(WEEKDAY(B3937)=7,1,0))))))</f>
        <v>2</v>
      </c>
    </row>
    <row r="3938" spans="2:21" ht="13.95" customHeight="1" x14ac:dyDescent="0.25">
      <c r="B3938" s="784">
        <f t="shared" si="185"/>
        <v>45546</v>
      </c>
      <c r="C3938" s="785">
        <v>22</v>
      </c>
      <c r="D3938" s="786">
        <f>IFERROR((INDEX(METADATA!$T$2:$T$20,MATCH(B3938,METADATA!$S$2:$S$20,0))),0)</f>
        <v>0</v>
      </c>
      <c r="E3938" s="785" t="str">
        <f t="shared" si="183"/>
        <v>LO</v>
      </c>
      <c r="F3938" s="786">
        <f>VLOOKUP(C3938,METADATA!$A$5:$H$29,IF(E3938="HI",2,IF(E3938="LO",6,10))+IF(D3938=1,2,IF(D3938=7,1,(IF(WEEKDAY(B3938)=1,2,IF(WEEKDAY(B3938)=7,1,0))))))</f>
        <v>3</v>
      </c>
      <c r="G3938" s="786">
        <f>VLOOKUP(C3938,METADATA!$J$5:$Q$29,IF(E3938="HI",2,IF(E3938="LO",6,10))+IF(D3938=1,2,IF(D3938=7,1,(IF(WEEKDAY(B3938)=1,2,IF(WEEKDAY(B3938)=7,1,0))))))</f>
        <v>3</v>
      </c>
      <c r="H3938" s="787">
        <v>10380</v>
      </c>
      <c r="I3938" s="788">
        <v>3755.8599395751953</v>
      </c>
      <c r="K3938" s="795">
        <v>0</v>
      </c>
      <c r="M3938" s="798">
        <f t="shared" si="184"/>
        <v>11038.608783977525</v>
      </c>
      <c r="N3938" s="303"/>
      <c r="S3938" s="786">
        <v>0</v>
      </c>
      <c r="T3938" s="781">
        <f>VLOOKUP(C3938,METADATA!$J$5:$Q$29,IF(E3938="HI",2,IF(E3938="LO",6,10))+IF(S3938=1,2,IF(D3938=7,1,(IF(WEEKDAY(B3938)=1,2,IF(WEEKDAY(B3938)=7,1,0))))))</f>
        <v>3</v>
      </c>
      <c r="U3938" s="781">
        <f>VLOOKUP(C3938,METADATA!$A$5:$H$29,IF(E3938="HI",2,IF(E3938="LO",6,10))+IF(S3938=1,2,IF(D3938=7,1,(IF(WEEKDAY(B3938)=1,2,IF(WEEKDAY(B3938)=7,1,0))))))</f>
        <v>3</v>
      </c>
    </row>
    <row r="3939" spans="2:21" ht="13.95" customHeight="1" x14ac:dyDescent="0.25">
      <c r="B3939" s="784">
        <f t="shared" si="185"/>
        <v>45546</v>
      </c>
      <c r="C3939" s="785">
        <v>23</v>
      </c>
      <c r="D3939" s="786">
        <f>IFERROR((INDEX(METADATA!$T$2:$T$20,MATCH(B3939,METADATA!$S$2:$S$20,0))),0)</f>
        <v>0</v>
      </c>
      <c r="E3939" s="785" t="str">
        <f t="shared" si="183"/>
        <v>LO</v>
      </c>
      <c r="F3939" s="786">
        <f>VLOOKUP(C3939,METADATA!$A$5:$H$29,IF(E3939="HI",2,IF(E3939="LO",6,10))+IF(D3939=1,2,IF(D3939=7,1,(IF(WEEKDAY(B3939)=1,2,IF(WEEKDAY(B3939)=7,1,0))))))</f>
        <v>3</v>
      </c>
      <c r="G3939" s="786">
        <f>VLOOKUP(C3939,METADATA!$J$5:$Q$29,IF(E3939="HI",2,IF(E3939="LO",6,10))+IF(D3939=1,2,IF(D3939=7,1,(IF(WEEKDAY(B3939)=1,2,IF(WEEKDAY(B3939)=7,1,0))))))</f>
        <v>3</v>
      </c>
      <c r="H3939" s="787">
        <v>9619</v>
      </c>
      <c r="I3939" s="788">
        <v>4196.070068359375</v>
      </c>
      <c r="K3939" s="795">
        <v>0</v>
      </c>
      <c r="M3939" s="798">
        <f t="shared" si="184"/>
        <v>10494.387310299799</v>
      </c>
      <c r="N3939" s="303"/>
      <c r="S3939" s="786">
        <v>0</v>
      </c>
      <c r="T3939" s="781">
        <f>VLOOKUP(C3939,METADATA!$J$5:$Q$29,IF(E3939="HI",2,IF(E3939="LO",6,10))+IF(S3939=1,2,IF(D3939=7,1,(IF(WEEKDAY(B3939)=1,2,IF(WEEKDAY(B3939)=7,1,0))))))</f>
        <v>3</v>
      </c>
      <c r="U3939" s="781">
        <f>VLOOKUP(C3939,METADATA!$A$5:$H$29,IF(E3939="HI",2,IF(E3939="LO",6,10))+IF(S3939=1,2,IF(D3939=7,1,(IF(WEEKDAY(B3939)=1,2,IF(WEEKDAY(B3939)=7,1,0))))))</f>
        <v>3</v>
      </c>
    </row>
    <row r="3940" spans="2:21" ht="13.95" customHeight="1" x14ac:dyDescent="0.25">
      <c r="B3940" s="784">
        <f t="shared" si="185"/>
        <v>45547</v>
      </c>
      <c r="C3940" s="785">
        <v>0</v>
      </c>
      <c r="D3940" s="786">
        <f>IFERROR((INDEX(METADATA!$T$2:$T$20,MATCH(B3940,METADATA!$S$2:$S$20,0))),0)</f>
        <v>0</v>
      </c>
      <c r="E3940" s="785" t="str">
        <f t="shared" si="183"/>
        <v>LO</v>
      </c>
      <c r="F3940" s="786">
        <f>VLOOKUP(C3940,METADATA!$A$5:$H$29,IF(E3940="HI",2,IF(E3940="LO",6,10))+IF(D3940=1,2,IF(D3940=7,1,(IF(WEEKDAY(B3940)=1,2,IF(WEEKDAY(B3940)=7,1,0))))))</f>
        <v>3</v>
      </c>
      <c r="G3940" s="786">
        <f>VLOOKUP(C3940,METADATA!$J$5:$Q$29,IF(E3940="HI",2,IF(E3940="LO",6,10))+IF(D3940=1,2,IF(D3940=7,1,(IF(WEEKDAY(B3940)=1,2,IF(WEEKDAY(B3940)=7,1,0))))))</f>
        <v>3</v>
      </c>
      <c r="H3940" s="787">
        <v>9014.75</v>
      </c>
      <c r="I3940" s="788">
        <v>3958.31494140625</v>
      </c>
      <c r="K3940" s="795">
        <v>0</v>
      </c>
      <c r="M3940" s="798">
        <f t="shared" si="184"/>
        <v>9845.5053063750856</v>
      </c>
      <c r="N3940" s="303"/>
      <c r="S3940" s="786">
        <v>0</v>
      </c>
      <c r="T3940" s="781">
        <f>VLOOKUP(C3940,METADATA!$J$5:$Q$29,IF(E3940="HI",2,IF(E3940="LO",6,10))+IF(S3940=1,2,IF(D3940=7,1,(IF(WEEKDAY(B3940)=1,2,IF(WEEKDAY(B3940)=7,1,0))))))</f>
        <v>3</v>
      </c>
      <c r="U3940" s="781">
        <f>VLOOKUP(C3940,METADATA!$A$5:$H$29,IF(E3940="HI",2,IF(E3940="LO",6,10))+IF(S3940=1,2,IF(D3940=7,1,(IF(WEEKDAY(B3940)=1,2,IF(WEEKDAY(B3940)=7,1,0))))))</f>
        <v>3</v>
      </c>
    </row>
    <row r="3941" spans="2:21" ht="13.95" customHeight="1" x14ac:dyDescent="0.25">
      <c r="B3941" s="784">
        <f t="shared" si="185"/>
        <v>45547</v>
      </c>
      <c r="C3941" s="785">
        <v>1</v>
      </c>
      <c r="D3941" s="786">
        <f>IFERROR((INDEX(METADATA!$T$2:$T$20,MATCH(B3941,METADATA!$S$2:$S$20,0))),0)</f>
        <v>0</v>
      </c>
      <c r="E3941" s="785" t="str">
        <f t="shared" si="183"/>
        <v>LO</v>
      </c>
      <c r="F3941" s="786">
        <f>VLOOKUP(C3941,METADATA!$A$5:$H$29,IF(E3941="HI",2,IF(E3941="LO",6,10))+IF(D3941=1,2,IF(D3941=7,1,(IF(WEEKDAY(B3941)=1,2,IF(WEEKDAY(B3941)=7,1,0))))))</f>
        <v>3</v>
      </c>
      <c r="G3941" s="786">
        <f>VLOOKUP(C3941,METADATA!$J$5:$Q$29,IF(E3941="HI",2,IF(E3941="LO",6,10))+IF(D3941=1,2,IF(D3941=7,1,(IF(WEEKDAY(B3941)=1,2,IF(WEEKDAY(B3941)=7,1,0))))))</f>
        <v>3</v>
      </c>
      <c r="H3941" s="787">
        <v>8512.75</v>
      </c>
      <c r="I3941" s="788">
        <v>3985.7874145507813</v>
      </c>
      <c r="K3941" s="795">
        <v>0</v>
      </c>
      <c r="M3941" s="798">
        <f t="shared" si="184"/>
        <v>9399.6496677531231</v>
      </c>
      <c r="N3941" s="303"/>
      <c r="S3941" s="786">
        <v>0</v>
      </c>
      <c r="T3941" s="781">
        <f>VLOOKUP(C3941,METADATA!$J$5:$Q$29,IF(E3941="HI",2,IF(E3941="LO",6,10))+IF(S3941=1,2,IF(D3941=7,1,(IF(WEEKDAY(B3941)=1,2,IF(WEEKDAY(B3941)=7,1,0))))))</f>
        <v>3</v>
      </c>
      <c r="U3941" s="781">
        <f>VLOOKUP(C3941,METADATA!$A$5:$H$29,IF(E3941="HI",2,IF(E3941="LO",6,10))+IF(S3941=1,2,IF(D3941=7,1,(IF(WEEKDAY(B3941)=1,2,IF(WEEKDAY(B3941)=7,1,0))))))</f>
        <v>3</v>
      </c>
    </row>
    <row r="3942" spans="2:21" ht="13.95" customHeight="1" x14ac:dyDescent="0.25">
      <c r="B3942" s="784">
        <f t="shared" si="185"/>
        <v>45547</v>
      </c>
      <c r="C3942" s="785">
        <v>2</v>
      </c>
      <c r="D3942" s="786">
        <f>IFERROR((INDEX(METADATA!$T$2:$T$20,MATCH(B3942,METADATA!$S$2:$S$20,0))),0)</f>
        <v>0</v>
      </c>
      <c r="E3942" s="785" t="str">
        <f t="shared" si="183"/>
        <v>LO</v>
      </c>
      <c r="F3942" s="786">
        <f>VLOOKUP(C3942,METADATA!$A$5:$H$29,IF(E3942="HI",2,IF(E3942="LO",6,10))+IF(D3942=1,2,IF(D3942=7,1,(IF(WEEKDAY(B3942)=1,2,IF(WEEKDAY(B3942)=7,1,0))))))</f>
        <v>3</v>
      </c>
      <c r="G3942" s="786">
        <f>VLOOKUP(C3942,METADATA!$J$5:$Q$29,IF(E3942="HI",2,IF(E3942="LO",6,10))+IF(D3942=1,2,IF(D3942=7,1,(IF(WEEKDAY(B3942)=1,2,IF(WEEKDAY(B3942)=7,1,0))))))</f>
        <v>3</v>
      </c>
      <c r="H3942" s="787">
        <v>8465.5</v>
      </c>
      <c r="I3942" s="788">
        <v>3970.7249755859375</v>
      </c>
      <c r="K3942" s="795">
        <v>0</v>
      </c>
      <c r="M3942" s="798">
        <f t="shared" si="184"/>
        <v>9350.4730940066311</v>
      </c>
      <c r="N3942" s="303"/>
      <c r="S3942" s="786">
        <v>0</v>
      </c>
      <c r="T3942" s="781">
        <f>VLOOKUP(C3942,METADATA!$J$5:$Q$29,IF(E3942="HI",2,IF(E3942="LO",6,10))+IF(S3942=1,2,IF(D3942=7,1,(IF(WEEKDAY(B3942)=1,2,IF(WEEKDAY(B3942)=7,1,0))))))</f>
        <v>3</v>
      </c>
      <c r="U3942" s="781">
        <f>VLOOKUP(C3942,METADATA!$A$5:$H$29,IF(E3942="HI",2,IF(E3942="LO",6,10))+IF(S3942=1,2,IF(D3942=7,1,(IF(WEEKDAY(B3942)=1,2,IF(WEEKDAY(B3942)=7,1,0))))))</f>
        <v>3</v>
      </c>
    </row>
    <row r="3943" spans="2:21" ht="13.95" customHeight="1" x14ac:dyDescent="0.25">
      <c r="B3943" s="784">
        <f t="shared" si="185"/>
        <v>45547</v>
      </c>
      <c r="C3943" s="785">
        <v>3</v>
      </c>
      <c r="D3943" s="786">
        <f>IFERROR((INDEX(METADATA!$T$2:$T$20,MATCH(B3943,METADATA!$S$2:$S$20,0))),0)</f>
        <v>0</v>
      </c>
      <c r="E3943" s="785" t="str">
        <f t="shared" si="183"/>
        <v>LO</v>
      </c>
      <c r="F3943" s="786">
        <f>VLOOKUP(C3943,METADATA!$A$5:$H$29,IF(E3943="HI",2,IF(E3943="LO",6,10))+IF(D3943=1,2,IF(D3943=7,1,(IF(WEEKDAY(B3943)=1,2,IF(WEEKDAY(B3943)=7,1,0))))))</f>
        <v>3</v>
      </c>
      <c r="G3943" s="786">
        <f>VLOOKUP(C3943,METADATA!$J$5:$Q$29,IF(E3943="HI",2,IF(E3943="LO",6,10))+IF(D3943=1,2,IF(D3943=7,1,(IF(WEEKDAY(B3943)=1,2,IF(WEEKDAY(B3943)=7,1,0))))))</f>
        <v>3</v>
      </c>
      <c r="H3943" s="787">
        <v>8378.75</v>
      </c>
      <c r="I3943" s="788">
        <v>3943.5549621582031</v>
      </c>
      <c r="K3943" s="795">
        <v>0</v>
      </c>
      <c r="M3943" s="798">
        <f t="shared" si="184"/>
        <v>9260.4037332106964</v>
      </c>
      <c r="N3943" s="303"/>
      <c r="S3943" s="786">
        <v>0</v>
      </c>
      <c r="T3943" s="781">
        <f>VLOOKUP(C3943,METADATA!$J$5:$Q$29,IF(E3943="HI",2,IF(E3943="LO",6,10))+IF(S3943=1,2,IF(D3943=7,1,(IF(WEEKDAY(B3943)=1,2,IF(WEEKDAY(B3943)=7,1,0))))))</f>
        <v>3</v>
      </c>
      <c r="U3943" s="781">
        <f>VLOOKUP(C3943,METADATA!$A$5:$H$29,IF(E3943="HI",2,IF(E3943="LO",6,10))+IF(S3943=1,2,IF(D3943=7,1,(IF(WEEKDAY(B3943)=1,2,IF(WEEKDAY(B3943)=7,1,0))))))</f>
        <v>3</v>
      </c>
    </row>
    <row r="3944" spans="2:21" ht="13.95" customHeight="1" x14ac:dyDescent="0.25">
      <c r="B3944" s="784">
        <f t="shared" si="185"/>
        <v>45547</v>
      </c>
      <c r="C3944" s="785">
        <v>4</v>
      </c>
      <c r="D3944" s="786">
        <f>IFERROR((INDEX(METADATA!$T$2:$T$20,MATCH(B3944,METADATA!$S$2:$S$20,0))),0)</f>
        <v>0</v>
      </c>
      <c r="E3944" s="785" t="str">
        <f t="shared" si="183"/>
        <v>LO</v>
      </c>
      <c r="F3944" s="786">
        <f>VLOOKUP(C3944,METADATA!$A$5:$H$29,IF(E3944="HI",2,IF(E3944="LO",6,10))+IF(D3944=1,2,IF(D3944=7,1,(IF(WEEKDAY(B3944)=1,2,IF(WEEKDAY(B3944)=7,1,0))))))</f>
        <v>3</v>
      </c>
      <c r="G3944" s="786">
        <f>VLOOKUP(C3944,METADATA!$J$5:$Q$29,IF(E3944="HI",2,IF(E3944="LO",6,10))+IF(D3944=1,2,IF(D3944=7,1,(IF(WEEKDAY(B3944)=1,2,IF(WEEKDAY(B3944)=7,1,0))))))</f>
        <v>3</v>
      </c>
      <c r="H3944" s="787">
        <v>8514.75</v>
      </c>
      <c r="I3944" s="788">
        <v>3901.7149963378906</v>
      </c>
      <c r="K3944" s="795">
        <v>0</v>
      </c>
      <c r="M3944" s="798">
        <f t="shared" si="184"/>
        <v>9366.1276670323041</v>
      </c>
      <c r="N3944" s="303"/>
      <c r="S3944" s="786">
        <v>0</v>
      </c>
      <c r="T3944" s="781">
        <f>VLOOKUP(C3944,METADATA!$J$5:$Q$29,IF(E3944="HI",2,IF(E3944="LO",6,10))+IF(S3944=1,2,IF(D3944=7,1,(IF(WEEKDAY(B3944)=1,2,IF(WEEKDAY(B3944)=7,1,0))))))</f>
        <v>3</v>
      </c>
      <c r="U3944" s="781">
        <f>VLOOKUP(C3944,METADATA!$A$5:$H$29,IF(E3944="HI",2,IF(E3944="LO",6,10))+IF(S3944=1,2,IF(D3944=7,1,(IF(WEEKDAY(B3944)=1,2,IF(WEEKDAY(B3944)=7,1,0))))))</f>
        <v>3</v>
      </c>
    </row>
    <row r="3945" spans="2:21" ht="13.95" customHeight="1" x14ac:dyDescent="0.25">
      <c r="B3945" s="784">
        <f t="shared" si="185"/>
        <v>45547</v>
      </c>
      <c r="C3945" s="785">
        <v>5</v>
      </c>
      <c r="D3945" s="786">
        <f>IFERROR((INDEX(METADATA!$T$2:$T$20,MATCH(B3945,METADATA!$S$2:$S$20,0))),0)</f>
        <v>0</v>
      </c>
      <c r="E3945" s="785" t="str">
        <f t="shared" si="183"/>
        <v>LO</v>
      </c>
      <c r="F3945" s="786">
        <f>VLOOKUP(C3945,METADATA!$A$5:$H$29,IF(E3945="HI",2,IF(E3945="LO",6,10))+IF(D3945=1,2,IF(D3945=7,1,(IF(WEEKDAY(B3945)=1,2,IF(WEEKDAY(B3945)=7,1,0))))))</f>
        <v>3</v>
      </c>
      <c r="G3945" s="786">
        <f>VLOOKUP(C3945,METADATA!$J$5:$Q$29,IF(E3945="HI",2,IF(E3945="LO",6,10))+IF(D3945=1,2,IF(D3945=7,1,(IF(WEEKDAY(B3945)=1,2,IF(WEEKDAY(B3945)=7,1,0))))))</f>
        <v>3</v>
      </c>
      <c r="H3945" s="787">
        <v>9228.5</v>
      </c>
      <c r="I3945" s="788">
        <v>3873.7299194335938</v>
      </c>
      <c r="K3945" s="795">
        <v>870.51250000000005</v>
      </c>
      <c r="M3945" s="798">
        <f t="shared" si="184"/>
        <v>10008.54613511448</v>
      </c>
      <c r="N3945" s="303"/>
      <c r="S3945" s="786">
        <v>0</v>
      </c>
      <c r="T3945" s="781">
        <f>VLOOKUP(C3945,METADATA!$J$5:$Q$29,IF(E3945="HI",2,IF(E3945="LO",6,10))+IF(S3945=1,2,IF(D3945=7,1,(IF(WEEKDAY(B3945)=1,2,IF(WEEKDAY(B3945)=7,1,0))))))</f>
        <v>3</v>
      </c>
      <c r="U3945" s="781">
        <f>VLOOKUP(C3945,METADATA!$A$5:$H$29,IF(E3945="HI",2,IF(E3945="LO",6,10))+IF(S3945=1,2,IF(D3945=7,1,(IF(WEEKDAY(B3945)=1,2,IF(WEEKDAY(B3945)=7,1,0))))))</f>
        <v>3</v>
      </c>
    </row>
    <row r="3946" spans="2:21" ht="13.95" customHeight="1" x14ac:dyDescent="0.25">
      <c r="B3946" s="784">
        <f t="shared" si="185"/>
        <v>45547</v>
      </c>
      <c r="C3946" s="785">
        <v>6</v>
      </c>
      <c r="D3946" s="786">
        <f>IFERROR((INDEX(METADATA!$T$2:$T$20,MATCH(B3946,METADATA!$S$2:$S$20,0))),0)</f>
        <v>0</v>
      </c>
      <c r="E3946" s="785" t="str">
        <f t="shared" si="183"/>
        <v>LO</v>
      </c>
      <c r="F3946" s="786">
        <f>VLOOKUP(C3946,METADATA!$A$5:$H$29,IF(E3946="HI",2,IF(E3946="LO",6,10))+IF(D3946=1,2,IF(D3946=7,1,(IF(WEEKDAY(B3946)=1,2,IF(WEEKDAY(B3946)=7,1,0))))))</f>
        <v>2</v>
      </c>
      <c r="G3946" s="786">
        <f>VLOOKUP(C3946,METADATA!$J$5:$Q$29,IF(E3946="HI",2,IF(E3946="LO",6,10))+IF(D3946=1,2,IF(D3946=7,1,(IF(WEEKDAY(B3946)=1,2,IF(WEEKDAY(B3946)=7,1,0))))))</f>
        <v>2</v>
      </c>
      <c r="H3946" s="787">
        <v>10115.75</v>
      </c>
      <c r="I3946" s="788">
        <v>3920.7649536132813</v>
      </c>
      <c r="K3946" s="795">
        <v>865.8125</v>
      </c>
      <c r="M3946" s="798">
        <f t="shared" si="184"/>
        <v>10848.999764217075</v>
      </c>
      <c r="N3946" s="303"/>
      <c r="S3946" s="786">
        <v>0</v>
      </c>
      <c r="T3946" s="781">
        <f>VLOOKUP(C3946,METADATA!$J$5:$Q$29,IF(E3946="HI",2,IF(E3946="LO",6,10))+IF(S3946=1,2,IF(D3946=7,1,(IF(WEEKDAY(B3946)=1,2,IF(WEEKDAY(B3946)=7,1,0))))))</f>
        <v>2</v>
      </c>
      <c r="U3946" s="781">
        <f>VLOOKUP(C3946,METADATA!$A$5:$H$29,IF(E3946="HI",2,IF(E3946="LO",6,10))+IF(S3946=1,2,IF(D3946=7,1,(IF(WEEKDAY(B3946)=1,2,IF(WEEKDAY(B3946)=7,1,0))))))</f>
        <v>2</v>
      </c>
    </row>
    <row r="3947" spans="2:21" ht="13.95" customHeight="1" x14ac:dyDescent="0.25">
      <c r="B3947" s="784">
        <f t="shared" si="185"/>
        <v>45547</v>
      </c>
      <c r="C3947" s="785">
        <v>7</v>
      </c>
      <c r="D3947" s="786">
        <f>IFERROR((INDEX(METADATA!$T$2:$T$20,MATCH(B3947,METADATA!$S$2:$S$20,0))),0)</f>
        <v>0</v>
      </c>
      <c r="E3947" s="785" t="str">
        <f t="shared" si="183"/>
        <v>LO</v>
      </c>
      <c r="F3947" s="786">
        <f>VLOOKUP(C3947,METADATA!$A$5:$H$29,IF(E3947="HI",2,IF(E3947="LO",6,10))+IF(D3947=1,2,IF(D3947=7,1,(IF(WEEKDAY(B3947)=1,2,IF(WEEKDAY(B3947)=7,1,0))))))</f>
        <v>1</v>
      </c>
      <c r="G3947" s="786">
        <f>VLOOKUP(C3947,METADATA!$J$5:$Q$29,IF(E3947="HI",2,IF(E3947="LO",6,10))+IF(D3947=1,2,IF(D3947=7,1,(IF(WEEKDAY(B3947)=1,2,IF(WEEKDAY(B3947)=7,1,0))))))</f>
        <v>1</v>
      </c>
      <c r="H3947" s="787">
        <v>12111.75</v>
      </c>
      <c r="I3947" s="788">
        <v>3827.1150512695313</v>
      </c>
      <c r="K3947" s="795">
        <v>834.63750000000005</v>
      </c>
      <c r="M3947" s="798">
        <f t="shared" si="184"/>
        <v>12702.019433072592</v>
      </c>
      <c r="N3947" s="303"/>
      <c r="S3947" s="786">
        <v>0</v>
      </c>
      <c r="T3947" s="781">
        <f>VLOOKUP(C3947,METADATA!$J$5:$Q$29,IF(E3947="HI",2,IF(E3947="LO",6,10))+IF(S3947=1,2,IF(D3947=7,1,(IF(WEEKDAY(B3947)=1,2,IF(WEEKDAY(B3947)=7,1,0))))))</f>
        <v>1</v>
      </c>
      <c r="U3947" s="781">
        <f>VLOOKUP(C3947,METADATA!$A$5:$H$29,IF(E3947="HI",2,IF(E3947="LO",6,10))+IF(S3947=1,2,IF(D3947=7,1,(IF(WEEKDAY(B3947)=1,2,IF(WEEKDAY(B3947)=7,1,0))))))</f>
        <v>1</v>
      </c>
    </row>
    <row r="3948" spans="2:21" ht="13.95" customHeight="1" x14ac:dyDescent="0.25">
      <c r="B3948" s="784">
        <f t="shared" si="185"/>
        <v>45547</v>
      </c>
      <c r="C3948" s="785">
        <v>8</v>
      </c>
      <c r="D3948" s="786">
        <f>IFERROR((INDEX(METADATA!$T$2:$T$20,MATCH(B3948,METADATA!$S$2:$S$20,0))),0)</f>
        <v>0</v>
      </c>
      <c r="E3948" s="785" t="str">
        <f t="shared" si="183"/>
        <v>LO</v>
      </c>
      <c r="F3948" s="786">
        <f>VLOOKUP(C3948,METADATA!$A$5:$H$29,IF(E3948="HI",2,IF(E3948="LO",6,10))+IF(D3948=1,2,IF(D3948=7,1,(IF(WEEKDAY(B3948)=1,2,IF(WEEKDAY(B3948)=7,1,0))))))</f>
        <v>1</v>
      </c>
      <c r="G3948" s="786">
        <f>VLOOKUP(C3948,METADATA!$J$5:$Q$29,IF(E3948="HI",2,IF(E3948="LO",6,10))+IF(D3948=1,2,IF(D3948=7,1,(IF(WEEKDAY(B3948)=1,2,IF(WEEKDAY(B3948)=7,1,0))))))</f>
        <v>1</v>
      </c>
      <c r="H3948" s="787">
        <v>14480</v>
      </c>
      <c r="I3948" s="788">
        <v>3721.5251159667969</v>
      </c>
      <c r="K3948" s="795">
        <v>847.33749999999998</v>
      </c>
      <c r="M3948" s="798">
        <f t="shared" si="184"/>
        <v>14950.590262219472</v>
      </c>
      <c r="N3948" s="303"/>
      <c r="S3948" s="786">
        <v>0</v>
      </c>
      <c r="T3948" s="781">
        <f>VLOOKUP(C3948,METADATA!$J$5:$Q$29,IF(E3948="HI",2,IF(E3948="LO",6,10))+IF(S3948=1,2,IF(D3948=7,1,(IF(WEEKDAY(B3948)=1,2,IF(WEEKDAY(B3948)=7,1,0))))))</f>
        <v>1</v>
      </c>
      <c r="U3948" s="781">
        <f>VLOOKUP(C3948,METADATA!$A$5:$H$29,IF(E3948="HI",2,IF(E3948="LO",6,10))+IF(S3948=1,2,IF(D3948=7,1,(IF(WEEKDAY(B3948)=1,2,IF(WEEKDAY(B3948)=7,1,0))))))</f>
        <v>1</v>
      </c>
    </row>
    <row r="3949" spans="2:21" ht="13.95" customHeight="1" x14ac:dyDescent="0.25">
      <c r="B3949" s="784">
        <f t="shared" si="185"/>
        <v>45547</v>
      </c>
      <c r="C3949" s="785">
        <v>9</v>
      </c>
      <c r="D3949" s="786">
        <f>IFERROR((INDEX(METADATA!$T$2:$T$20,MATCH(B3949,METADATA!$S$2:$S$20,0))),0)</f>
        <v>0</v>
      </c>
      <c r="E3949" s="785" t="str">
        <f t="shared" si="183"/>
        <v>LO</v>
      </c>
      <c r="F3949" s="786">
        <f>VLOOKUP(C3949,METADATA!$A$5:$H$29,IF(E3949="HI",2,IF(E3949="LO",6,10))+IF(D3949=1,2,IF(D3949=7,1,(IF(WEEKDAY(B3949)=1,2,IF(WEEKDAY(B3949)=7,1,0))))))</f>
        <v>2</v>
      </c>
      <c r="G3949" s="786">
        <f>VLOOKUP(C3949,METADATA!$J$5:$Q$29,IF(E3949="HI",2,IF(E3949="LO",6,10))+IF(D3949=1,2,IF(D3949=7,1,(IF(WEEKDAY(B3949)=1,2,IF(WEEKDAY(B3949)=7,1,0))))))</f>
        <v>1</v>
      </c>
      <c r="H3949" s="787">
        <v>15519.75</v>
      </c>
      <c r="I3949" s="788">
        <v>3771.8000793457031</v>
      </c>
      <c r="K3949" s="795">
        <v>851.61249999999995</v>
      </c>
      <c r="M3949" s="798">
        <f t="shared" si="184"/>
        <v>15971.509506025166</v>
      </c>
      <c r="N3949" s="303"/>
      <c r="S3949" s="786">
        <v>0</v>
      </c>
      <c r="T3949" s="781">
        <f>VLOOKUP(C3949,METADATA!$J$5:$Q$29,IF(E3949="HI",2,IF(E3949="LO",6,10))+IF(S3949=1,2,IF(D3949=7,1,(IF(WEEKDAY(B3949)=1,2,IF(WEEKDAY(B3949)=7,1,0))))))</f>
        <v>1</v>
      </c>
      <c r="U3949" s="781">
        <f>VLOOKUP(C3949,METADATA!$A$5:$H$29,IF(E3949="HI",2,IF(E3949="LO",6,10))+IF(S3949=1,2,IF(D3949=7,1,(IF(WEEKDAY(B3949)=1,2,IF(WEEKDAY(B3949)=7,1,0))))))</f>
        <v>2</v>
      </c>
    </row>
    <row r="3950" spans="2:21" ht="13.95" customHeight="1" x14ac:dyDescent="0.25">
      <c r="B3950" s="784">
        <f t="shared" si="185"/>
        <v>45547</v>
      </c>
      <c r="C3950" s="785">
        <v>10</v>
      </c>
      <c r="D3950" s="786">
        <f>IFERROR((INDEX(METADATA!$T$2:$T$20,MATCH(B3950,METADATA!$S$2:$S$20,0))),0)</f>
        <v>0</v>
      </c>
      <c r="E3950" s="785" t="str">
        <f t="shared" si="183"/>
        <v>LO</v>
      </c>
      <c r="F3950" s="786">
        <f>VLOOKUP(C3950,METADATA!$A$5:$H$29,IF(E3950="HI",2,IF(E3950="LO",6,10))+IF(D3950=1,2,IF(D3950=7,1,(IF(WEEKDAY(B3950)=1,2,IF(WEEKDAY(B3950)=7,1,0))))))</f>
        <v>2</v>
      </c>
      <c r="G3950" s="786">
        <f>VLOOKUP(C3950,METADATA!$J$5:$Q$29,IF(E3950="HI",2,IF(E3950="LO",6,10))+IF(D3950=1,2,IF(D3950=7,1,(IF(WEEKDAY(B3950)=1,2,IF(WEEKDAY(B3950)=7,1,0))))))</f>
        <v>2</v>
      </c>
      <c r="H3950" s="787">
        <v>15599.5</v>
      </c>
      <c r="I3950" s="788">
        <v>3767.7699584960938</v>
      </c>
      <c r="K3950" s="795">
        <v>856.5</v>
      </c>
      <c r="M3950" s="798">
        <f t="shared" si="184"/>
        <v>16048.068130156529</v>
      </c>
      <c r="N3950" s="303"/>
      <c r="S3950" s="786">
        <v>0</v>
      </c>
      <c r="T3950" s="781">
        <f>VLOOKUP(C3950,METADATA!$J$5:$Q$29,IF(E3950="HI",2,IF(E3950="LO",6,10))+IF(S3950=1,2,IF(D3950=7,1,(IF(WEEKDAY(B3950)=1,2,IF(WEEKDAY(B3950)=7,1,0))))))</f>
        <v>2</v>
      </c>
      <c r="U3950" s="781">
        <f>VLOOKUP(C3950,METADATA!$A$5:$H$29,IF(E3950="HI",2,IF(E3950="LO",6,10))+IF(S3950=1,2,IF(D3950=7,1,(IF(WEEKDAY(B3950)=1,2,IF(WEEKDAY(B3950)=7,1,0))))))</f>
        <v>2</v>
      </c>
    </row>
    <row r="3951" spans="2:21" ht="13.95" customHeight="1" x14ac:dyDescent="0.25">
      <c r="B3951" s="784">
        <f t="shared" si="185"/>
        <v>45547</v>
      </c>
      <c r="C3951" s="785">
        <v>11</v>
      </c>
      <c r="D3951" s="786">
        <f>IFERROR((INDEX(METADATA!$T$2:$T$20,MATCH(B3951,METADATA!$S$2:$S$20,0))),0)</f>
        <v>0</v>
      </c>
      <c r="E3951" s="785" t="str">
        <f t="shared" si="183"/>
        <v>LO</v>
      </c>
      <c r="F3951" s="786">
        <f>VLOOKUP(C3951,METADATA!$A$5:$H$29,IF(E3951="HI",2,IF(E3951="LO",6,10))+IF(D3951=1,2,IF(D3951=7,1,(IF(WEEKDAY(B3951)=1,2,IF(WEEKDAY(B3951)=7,1,0))))))</f>
        <v>2</v>
      </c>
      <c r="G3951" s="786">
        <f>VLOOKUP(C3951,METADATA!$J$5:$Q$29,IF(E3951="HI",2,IF(E3951="LO",6,10))+IF(D3951=1,2,IF(D3951=7,1,(IF(WEEKDAY(B3951)=1,2,IF(WEEKDAY(B3951)=7,1,0))))))</f>
        <v>2</v>
      </c>
      <c r="H3951" s="787">
        <v>16150</v>
      </c>
      <c r="I3951" s="788">
        <v>3279.7099761962891</v>
      </c>
      <c r="K3951" s="795">
        <v>824.32500000000005</v>
      </c>
      <c r="M3951" s="798">
        <f t="shared" si="184"/>
        <v>16479.654047581262</v>
      </c>
      <c r="N3951" s="303"/>
      <c r="S3951" s="786">
        <v>0</v>
      </c>
      <c r="T3951" s="781">
        <f>VLOOKUP(C3951,METADATA!$J$5:$Q$29,IF(E3951="HI",2,IF(E3951="LO",6,10))+IF(S3951=1,2,IF(D3951=7,1,(IF(WEEKDAY(B3951)=1,2,IF(WEEKDAY(B3951)=7,1,0))))))</f>
        <v>2</v>
      </c>
      <c r="U3951" s="781">
        <f>VLOOKUP(C3951,METADATA!$A$5:$H$29,IF(E3951="HI",2,IF(E3951="LO",6,10))+IF(S3951=1,2,IF(D3951=7,1,(IF(WEEKDAY(B3951)=1,2,IF(WEEKDAY(B3951)=7,1,0))))))</f>
        <v>2</v>
      </c>
    </row>
    <row r="3952" spans="2:21" ht="13.95" customHeight="1" x14ac:dyDescent="0.25">
      <c r="B3952" s="784">
        <f t="shared" si="185"/>
        <v>45547</v>
      </c>
      <c r="C3952" s="785">
        <v>12</v>
      </c>
      <c r="D3952" s="786">
        <f>IFERROR((INDEX(METADATA!$T$2:$T$20,MATCH(B3952,METADATA!$S$2:$S$20,0))),0)</f>
        <v>0</v>
      </c>
      <c r="E3952" s="785" t="str">
        <f t="shared" si="183"/>
        <v>LO</v>
      </c>
      <c r="F3952" s="786">
        <f>VLOOKUP(C3952,METADATA!$A$5:$H$29,IF(E3952="HI",2,IF(E3952="LO",6,10))+IF(D3952=1,2,IF(D3952=7,1,(IF(WEEKDAY(B3952)=1,2,IF(WEEKDAY(B3952)=7,1,0))))))</f>
        <v>2</v>
      </c>
      <c r="G3952" s="786">
        <f>VLOOKUP(C3952,METADATA!$J$5:$Q$29,IF(E3952="HI",2,IF(E3952="LO",6,10))+IF(D3952=1,2,IF(D3952=7,1,(IF(WEEKDAY(B3952)=1,2,IF(WEEKDAY(B3952)=7,1,0))))))</f>
        <v>2</v>
      </c>
      <c r="H3952" s="787">
        <v>16102.25</v>
      </c>
      <c r="I3952" s="788">
        <v>3826.7749786376953</v>
      </c>
      <c r="K3952" s="795">
        <v>882.73749999999995</v>
      </c>
      <c r="M3952" s="798">
        <f t="shared" si="184"/>
        <v>16550.729947637581</v>
      </c>
      <c r="N3952" s="303"/>
      <c r="S3952" s="786">
        <v>0</v>
      </c>
      <c r="T3952" s="781">
        <f>VLOOKUP(C3952,METADATA!$J$5:$Q$29,IF(E3952="HI",2,IF(E3952="LO",6,10))+IF(S3952=1,2,IF(D3952=7,1,(IF(WEEKDAY(B3952)=1,2,IF(WEEKDAY(B3952)=7,1,0))))))</f>
        <v>2</v>
      </c>
      <c r="U3952" s="781">
        <f>VLOOKUP(C3952,METADATA!$A$5:$H$29,IF(E3952="HI",2,IF(E3952="LO",6,10))+IF(S3952=1,2,IF(D3952=7,1,(IF(WEEKDAY(B3952)=1,2,IF(WEEKDAY(B3952)=7,1,0))))))</f>
        <v>2</v>
      </c>
    </row>
    <row r="3953" spans="2:21" ht="13.95" customHeight="1" x14ac:dyDescent="0.25">
      <c r="B3953" s="784">
        <f t="shared" si="185"/>
        <v>45547</v>
      </c>
      <c r="C3953" s="785">
        <v>13</v>
      </c>
      <c r="D3953" s="786">
        <f>IFERROR((INDEX(METADATA!$T$2:$T$20,MATCH(B3953,METADATA!$S$2:$S$20,0))),0)</f>
        <v>0</v>
      </c>
      <c r="E3953" s="785" t="str">
        <f t="shared" si="183"/>
        <v>LO</v>
      </c>
      <c r="F3953" s="786">
        <f>VLOOKUP(C3953,METADATA!$A$5:$H$29,IF(E3953="HI",2,IF(E3953="LO",6,10))+IF(D3953=1,2,IF(D3953=7,1,(IF(WEEKDAY(B3953)=1,2,IF(WEEKDAY(B3953)=7,1,0))))))</f>
        <v>2</v>
      </c>
      <c r="G3953" s="786">
        <f>VLOOKUP(C3953,METADATA!$J$5:$Q$29,IF(E3953="HI",2,IF(E3953="LO",6,10))+IF(D3953=1,2,IF(D3953=7,1,(IF(WEEKDAY(B3953)=1,2,IF(WEEKDAY(B3953)=7,1,0))))))</f>
        <v>2</v>
      </c>
      <c r="H3953" s="787">
        <v>15908.25</v>
      </c>
      <c r="I3953" s="788">
        <v>3835.5</v>
      </c>
      <c r="K3953" s="795">
        <v>909.3125</v>
      </c>
      <c r="M3953" s="798">
        <f t="shared" si="184"/>
        <v>16364.091123936581</v>
      </c>
      <c r="N3953" s="303"/>
      <c r="S3953" s="786">
        <v>0</v>
      </c>
      <c r="T3953" s="781">
        <f>VLOOKUP(C3953,METADATA!$J$5:$Q$29,IF(E3953="HI",2,IF(E3953="LO",6,10))+IF(S3953=1,2,IF(D3953=7,1,(IF(WEEKDAY(B3953)=1,2,IF(WEEKDAY(B3953)=7,1,0))))))</f>
        <v>2</v>
      </c>
      <c r="U3953" s="781">
        <f>VLOOKUP(C3953,METADATA!$A$5:$H$29,IF(E3953="HI",2,IF(E3953="LO",6,10))+IF(S3953=1,2,IF(D3953=7,1,(IF(WEEKDAY(B3953)=1,2,IF(WEEKDAY(B3953)=7,1,0))))))</f>
        <v>2</v>
      </c>
    </row>
    <row r="3954" spans="2:21" ht="13.95" customHeight="1" x14ac:dyDescent="0.25">
      <c r="B3954" s="784">
        <f t="shared" si="185"/>
        <v>45547</v>
      </c>
      <c r="C3954" s="785">
        <v>14</v>
      </c>
      <c r="D3954" s="786">
        <f>IFERROR((INDEX(METADATA!$T$2:$T$20,MATCH(B3954,METADATA!$S$2:$S$20,0))),0)</f>
        <v>0</v>
      </c>
      <c r="E3954" s="785" t="str">
        <f t="shared" si="183"/>
        <v>LO</v>
      </c>
      <c r="F3954" s="786">
        <f>VLOOKUP(C3954,METADATA!$A$5:$H$29,IF(E3954="HI",2,IF(E3954="LO",6,10))+IF(D3954=1,2,IF(D3954=7,1,(IF(WEEKDAY(B3954)=1,2,IF(WEEKDAY(B3954)=7,1,0))))))</f>
        <v>2</v>
      </c>
      <c r="G3954" s="786">
        <f>VLOOKUP(C3954,METADATA!$J$5:$Q$29,IF(E3954="HI",2,IF(E3954="LO",6,10))+IF(D3954=1,2,IF(D3954=7,1,(IF(WEEKDAY(B3954)=1,2,IF(WEEKDAY(B3954)=7,1,0))))))</f>
        <v>2</v>
      </c>
      <c r="H3954" s="787">
        <v>16321.25</v>
      </c>
      <c r="I3954" s="788">
        <v>3929.8000793457031</v>
      </c>
      <c r="K3954" s="795">
        <v>905.6</v>
      </c>
      <c r="M3954" s="798">
        <f t="shared" si="184"/>
        <v>16787.689841849162</v>
      </c>
      <c r="N3954" s="303"/>
      <c r="S3954" s="786">
        <v>0</v>
      </c>
      <c r="T3954" s="781">
        <f>VLOOKUP(C3954,METADATA!$J$5:$Q$29,IF(E3954="HI",2,IF(E3954="LO",6,10))+IF(S3954=1,2,IF(D3954=7,1,(IF(WEEKDAY(B3954)=1,2,IF(WEEKDAY(B3954)=7,1,0))))))</f>
        <v>2</v>
      </c>
      <c r="U3954" s="781">
        <f>VLOOKUP(C3954,METADATA!$A$5:$H$29,IF(E3954="HI",2,IF(E3954="LO",6,10))+IF(S3954=1,2,IF(D3954=7,1,(IF(WEEKDAY(B3954)=1,2,IF(WEEKDAY(B3954)=7,1,0))))))</f>
        <v>2</v>
      </c>
    </row>
    <row r="3955" spans="2:21" ht="13.95" customHeight="1" x14ac:dyDescent="0.25">
      <c r="B3955" s="784">
        <f t="shared" si="185"/>
        <v>45547</v>
      </c>
      <c r="C3955" s="785">
        <v>15</v>
      </c>
      <c r="D3955" s="786">
        <f>IFERROR((INDEX(METADATA!$T$2:$T$20,MATCH(B3955,METADATA!$S$2:$S$20,0))),0)</f>
        <v>0</v>
      </c>
      <c r="E3955" s="785" t="str">
        <f t="shared" si="183"/>
        <v>LO</v>
      </c>
      <c r="F3955" s="786">
        <f>VLOOKUP(C3955,METADATA!$A$5:$H$29,IF(E3955="HI",2,IF(E3955="LO",6,10))+IF(D3955=1,2,IF(D3955=7,1,(IF(WEEKDAY(B3955)=1,2,IF(WEEKDAY(B3955)=7,1,0))))))</f>
        <v>2</v>
      </c>
      <c r="G3955" s="786">
        <f>VLOOKUP(C3955,METADATA!$J$5:$Q$29,IF(E3955="HI",2,IF(E3955="LO",6,10))+IF(D3955=1,2,IF(D3955=7,1,(IF(WEEKDAY(B3955)=1,2,IF(WEEKDAY(B3955)=7,1,0))))))</f>
        <v>2</v>
      </c>
      <c r="H3955" s="787">
        <v>16480.25</v>
      </c>
      <c r="I3955" s="788">
        <v>3956.8600158691406</v>
      </c>
      <c r="K3955" s="795">
        <v>913.98749999999995</v>
      </c>
      <c r="M3955" s="798">
        <f t="shared" si="184"/>
        <v>16948.610009310025</v>
      </c>
      <c r="N3955" s="303"/>
      <c r="S3955" s="786">
        <v>0</v>
      </c>
      <c r="T3955" s="781">
        <f>VLOOKUP(C3955,METADATA!$J$5:$Q$29,IF(E3955="HI",2,IF(E3955="LO",6,10))+IF(S3955=1,2,IF(D3955=7,1,(IF(WEEKDAY(B3955)=1,2,IF(WEEKDAY(B3955)=7,1,0))))))</f>
        <v>2</v>
      </c>
      <c r="U3955" s="781">
        <f>VLOOKUP(C3955,METADATA!$A$5:$H$29,IF(E3955="HI",2,IF(E3955="LO",6,10))+IF(S3955=1,2,IF(D3955=7,1,(IF(WEEKDAY(B3955)=1,2,IF(WEEKDAY(B3955)=7,1,0))))))</f>
        <v>2</v>
      </c>
    </row>
    <row r="3956" spans="2:21" ht="13.95" customHeight="1" x14ac:dyDescent="0.25">
      <c r="B3956" s="784">
        <f t="shared" si="185"/>
        <v>45547</v>
      </c>
      <c r="C3956" s="785">
        <v>16</v>
      </c>
      <c r="D3956" s="786">
        <f>IFERROR((INDEX(METADATA!$T$2:$T$20,MATCH(B3956,METADATA!$S$2:$S$20,0))),0)</f>
        <v>0</v>
      </c>
      <c r="E3956" s="785" t="str">
        <f t="shared" si="183"/>
        <v>LO</v>
      </c>
      <c r="F3956" s="786">
        <f>VLOOKUP(C3956,METADATA!$A$5:$H$29,IF(E3956="HI",2,IF(E3956="LO",6,10))+IF(D3956=1,2,IF(D3956=7,1,(IF(WEEKDAY(B3956)=1,2,IF(WEEKDAY(B3956)=7,1,0))))))</f>
        <v>2</v>
      </c>
      <c r="G3956" s="786">
        <f>VLOOKUP(C3956,METADATA!$J$5:$Q$29,IF(E3956="HI",2,IF(E3956="LO",6,10))+IF(D3956=1,2,IF(D3956=7,1,(IF(WEEKDAY(B3956)=1,2,IF(WEEKDAY(B3956)=7,1,0))))))</f>
        <v>2</v>
      </c>
      <c r="H3956" s="787">
        <v>15711.75</v>
      </c>
      <c r="I3956" s="788">
        <v>3940.2750244140625</v>
      </c>
      <c r="K3956" s="795">
        <v>902.26250000000005</v>
      </c>
      <c r="M3956" s="798">
        <f t="shared" si="184"/>
        <v>16198.297914611931</v>
      </c>
      <c r="N3956" s="303"/>
      <c r="S3956" s="786">
        <v>0</v>
      </c>
      <c r="T3956" s="781">
        <f>VLOOKUP(C3956,METADATA!$J$5:$Q$29,IF(E3956="HI",2,IF(E3956="LO",6,10))+IF(S3956=1,2,IF(D3956=7,1,(IF(WEEKDAY(B3956)=1,2,IF(WEEKDAY(B3956)=7,1,0))))))</f>
        <v>2</v>
      </c>
      <c r="U3956" s="781">
        <f>VLOOKUP(C3956,METADATA!$A$5:$H$29,IF(E3956="HI",2,IF(E3956="LO",6,10))+IF(S3956=1,2,IF(D3956=7,1,(IF(WEEKDAY(B3956)=1,2,IF(WEEKDAY(B3956)=7,1,0))))))</f>
        <v>2</v>
      </c>
    </row>
    <row r="3957" spans="2:21" ht="13.95" customHeight="1" x14ac:dyDescent="0.25">
      <c r="B3957" s="784">
        <f t="shared" si="185"/>
        <v>45547</v>
      </c>
      <c r="C3957" s="785">
        <v>17</v>
      </c>
      <c r="D3957" s="786">
        <f>IFERROR((INDEX(METADATA!$T$2:$T$20,MATCH(B3957,METADATA!$S$2:$S$20,0))),0)</f>
        <v>0</v>
      </c>
      <c r="E3957" s="785" t="str">
        <f t="shared" si="183"/>
        <v>LO</v>
      </c>
      <c r="F3957" s="786">
        <f>VLOOKUP(C3957,METADATA!$A$5:$H$29,IF(E3957="HI",2,IF(E3957="LO",6,10))+IF(D3957=1,2,IF(D3957=7,1,(IF(WEEKDAY(B3957)=1,2,IF(WEEKDAY(B3957)=7,1,0))))))</f>
        <v>2</v>
      </c>
      <c r="G3957" s="786">
        <f>VLOOKUP(C3957,METADATA!$J$5:$Q$29,IF(E3957="HI",2,IF(E3957="LO",6,10))+IF(D3957=1,2,IF(D3957=7,1,(IF(WEEKDAY(B3957)=1,2,IF(WEEKDAY(B3957)=7,1,0))))))</f>
        <v>2</v>
      </c>
      <c r="H3957" s="787">
        <v>13867.25</v>
      </c>
      <c r="I3957" s="788">
        <v>3891.2900085449219</v>
      </c>
      <c r="K3957" s="795">
        <v>933.76250000000005</v>
      </c>
      <c r="M3957" s="798">
        <f t="shared" si="184"/>
        <v>14402.873341562839</v>
      </c>
      <c r="N3957" s="303"/>
      <c r="S3957" s="786">
        <v>0</v>
      </c>
      <c r="T3957" s="781">
        <f>VLOOKUP(C3957,METADATA!$J$5:$Q$29,IF(E3957="HI",2,IF(E3957="LO",6,10))+IF(S3957=1,2,IF(D3957=7,1,(IF(WEEKDAY(B3957)=1,2,IF(WEEKDAY(B3957)=7,1,0))))))</f>
        <v>2</v>
      </c>
      <c r="U3957" s="781">
        <f>VLOOKUP(C3957,METADATA!$A$5:$H$29,IF(E3957="HI",2,IF(E3957="LO",6,10))+IF(S3957=1,2,IF(D3957=7,1,(IF(WEEKDAY(B3957)=1,2,IF(WEEKDAY(B3957)=7,1,0))))))</f>
        <v>2</v>
      </c>
    </row>
    <row r="3958" spans="2:21" ht="13.95" customHeight="1" x14ac:dyDescent="0.25">
      <c r="B3958" s="784">
        <f t="shared" si="185"/>
        <v>45547</v>
      </c>
      <c r="C3958" s="785">
        <v>18</v>
      </c>
      <c r="D3958" s="786">
        <f>IFERROR((INDEX(METADATA!$T$2:$T$20,MATCH(B3958,METADATA!$S$2:$S$20,0))),0)</f>
        <v>0</v>
      </c>
      <c r="E3958" s="785" t="str">
        <f t="shared" si="183"/>
        <v>LO</v>
      </c>
      <c r="F3958" s="786">
        <f>VLOOKUP(C3958,METADATA!$A$5:$H$29,IF(E3958="HI",2,IF(E3958="LO",6,10))+IF(D3958=1,2,IF(D3958=7,1,(IF(WEEKDAY(B3958)=1,2,IF(WEEKDAY(B3958)=7,1,0))))))</f>
        <v>1</v>
      </c>
      <c r="G3958" s="786">
        <f>VLOOKUP(C3958,METADATA!$J$5:$Q$29,IF(E3958="HI",2,IF(E3958="LO",6,10))+IF(D3958=1,2,IF(D3958=7,1,(IF(WEEKDAY(B3958)=1,2,IF(WEEKDAY(B3958)=7,1,0))))))</f>
        <v>1</v>
      </c>
      <c r="H3958" s="787">
        <v>12924.75</v>
      </c>
      <c r="I3958" s="788">
        <v>3903.52001953125</v>
      </c>
      <c r="K3958" s="795">
        <v>0</v>
      </c>
      <c r="M3958" s="798">
        <f t="shared" si="184"/>
        <v>13501.356639441135</v>
      </c>
      <c r="N3958" s="303"/>
      <c r="S3958" s="786">
        <v>0</v>
      </c>
      <c r="T3958" s="781">
        <f>VLOOKUP(C3958,METADATA!$J$5:$Q$29,IF(E3958="HI",2,IF(E3958="LO",6,10))+IF(S3958=1,2,IF(D3958=7,1,(IF(WEEKDAY(B3958)=1,2,IF(WEEKDAY(B3958)=7,1,0))))))</f>
        <v>1</v>
      </c>
      <c r="U3958" s="781">
        <f>VLOOKUP(C3958,METADATA!$A$5:$H$29,IF(E3958="HI",2,IF(E3958="LO",6,10))+IF(S3958=1,2,IF(D3958=7,1,(IF(WEEKDAY(B3958)=1,2,IF(WEEKDAY(B3958)=7,1,0))))))</f>
        <v>1</v>
      </c>
    </row>
    <row r="3959" spans="2:21" ht="13.95" customHeight="1" x14ac:dyDescent="0.25">
      <c r="B3959" s="784">
        <f t="shared" si="185"/>
        <v>45547</v>
      </c>
      <c r="C3959" s="785">
        <v>19</v>
      </c>
      <c r="D3959" s="786">
        <f>IFERROR((INDEX(METADATA!$T$2:$T$20,MATCH(B3959,METADATA!$S$2:$S$20,0))),0)</f>
        <v>0</v>
      </c>
      <c r="E3959" s="785" t="str">
        <f t="shared" si="183"/>
        <v>LO</v>
      </c>
      <c r="F3959" s="786">
        <f>VLOOKUP(C3959,METADATA!$A$5:$H$29,IF(E3959="HI",2,IF(E3959="LO",6,10))+IF(D3959=1,2,IF(D3959=7,1,(IF(WEEKDAY(B3959)=1,2,IF(WEEKDAY(B3959)=7,1,0))))))</f>
        <v>1</v>
      </c>
      <c r="G3959" s="786">
        <f>VLOOKUP(C3959,METADATA!$J$5:$Q$29,IF(E3959="HI",2,IF(E3959="LO",6,10))+IF(D3959=1,2,IF(D3959=7,1,(IF(WEEKDAY(B3959)=1,2,IF(WEEKDAY(B3959)=7,1,0))))))</f>
        <v>1</v>
      </c>
      <c r="H3959" s="787">
        <v>12548.5</v>
      </c>
      <c r="I3959" s="788">
        <v>3945.0450439453125</v>
      </c>
      <c r="K3959" s="795">
        <v>0</v>
      </c>
      <c r="M3959" s="798">
        <f t="shared" si="184"/>
        <v>13154.019638451109</v>
      </c>
      <c r="N3959" s="303"/>
      <c r="S3959" s="786">
        <v>0</v>
      </c>
      <c r="T3959" s="781">
        <f>VLOOKUP(C3959,METADATA!$J$5:$Q$29,IF(E3959="HI",2,IF(E3959="LO",6,10))+IF(S3959=1,2,IF(D3959=7,1,(IF(WEEKDAY(B3959)=1,2,IF(WEEKDAY(B3959)=7,1,0))))))</f>
        <v>1</v>
      </c>
      <c r="U3959" s="781">
        <f>VLOOKUP(C3959,METADATA!$A$5:$H$29,IF(E3959="HI",2,IF(E3959="LO",6,10))+IF(S3959=1,2,IF(D3959=7,1,(IF(WEEKDAY(B3959)=1,2,IF(WEEKDAY(B3959)=7,1,0))))))</f>
        <v>1</v>
      </c>
    </row>
    <row r="3960" spans="2:21" ht="13.95" customHeight="1" x14ac:dyDescent="0.25">
      <c r="B3960" s="784">
        <f t="shared" si="185"/>
        <v>45547</v>
      </c>
      <c r="C3960" s="785">
        <v>20</v>
      </c>
      <c r="D3960" s="786">
        <f>IFERROR((INDEX(METADATA!$T$2:$T$20,MATCH(B3960,METADATA!$S$2:$S$20,0))),0)</f>
        <v>0</v>
      </c>
      <c r="E3960" s="785" t="str">
        <f t="shared" si="183"/>
        <v>LO</v>
      </c>
      <c r="F3960" s="786">
        <f>VLOOKUP(C3960,METADATA!$A$5:$H$29,IF(E3960="HI",2,IF(E3960="LO",6,10))+IF(D3960=1,2,IF(D3960=7,1,(IF(WEEKDAY(B3960)=1,2,IF(WEEKDAY(B3960)=7,1,0))))))</f>
        <v>1</v>
      </c>
      <c r="G3960" s="786">
        <f>VLOOKUP(C3960,METADATA!$J$5:$Q$29,IF(E3960="HI",2,IF(E3960="LO",6,10))+IF(D3960=1,2,IF(D3960=7,1,(IF(WEEKDAY(B3960)=1,2,IF(WEEKDAY(B3960)=7,1,0))))))</f>
        <v>2</v>
      </c>
      <c r="H3960" s="787">
        <v>12485.5</v>
      </c>
      <c r="I3960" s="788">
        <v>4065.1700439453125</v>
      </c>
      <c r="K3960" s="795">
        <v>0</v>
      </c>
      <c r="M3960" s="798">
        <f t="shared" si="184"/>
        <v>13130.625184513885</v>
      </c>
      <c r="N3960" s="303"/>
      <c r="S3960" s="786">
        <v>0</v>
      </c>
      <c r="T3960" s="781">
        <f>VLOOKUP(C3960,METADATA!$J$5:$Q$29,IF(E3960="HI",2,IF(E3960="LO",6,10))+IF(S3960=1,2,IF(D3960=7,1,(IF(WEEKDAY(B3960)=1,2,IF(WEEKDAY(B3960)=7,1,0))))))</f>
        <v>2</v>
      </c>
      <c r="U3960" s="781">
        <f>VLOOKUP(C3960,METADATA!$A$5:$H$29,IF(E3960="HI",2,IF(E3960="LO",6,10))+IF(S3960=1,2,IF(D3960=7,1,(IF(WEEKDAY(B3960)=1,2,IF(WEEKDAY(B3960)=7,1,0))))))</f>
        <v>1</v>
      </c>
    </row>
    <row r="3961" spans="2:21" ht="13.95" customHeight="1" x14ac:dyDescent="0.25">
      <c r="B3961" s="784">
        <f t="shared" si="185"/>
        <v>45547</v>
      </c>
      <c r="C3961" s="785">
        <v>21</v>
      </c>
      <c r="D3961" s="786">
        <f>IFERROR((INDEX(METADATA!$T$2:$T$20,MATCH(B3961,METADATA!$S$2:$S$20,0))),0)</f>
        <v>0</v>
      </c>
      <c r="E3961" s="785" t="str">
        <f t="shared" si="183"/>
        <v>LO</v>
      </c>
      <c r="F3961" s="786">
        <f>VLOOKUP(C3961,METADATA!$A$5:$H$29,IF(E3961="HI",2,IF(E3961="LO",6,10))+IF(D3961=1,2,IF(D3961=7,1,(IF(WEEKDAY(B3961)=1,2,IF(WEEKDAY(B3961)=7,1,0))))))</f>
        <v>2</v>
      </c>
      <c r="G3961" s="786">
        <f>VLOOKUP(C3961,METADATA!$J$5:$Q$29,IF(E3961="HI",2,IF(E3961="LO",6,10))+IF(D3961=1,2,IF(D3961=7,1,(IF(WEEKDAY(B3961)=1,2,IF(WEEKDAY(B3961)=7,1,0))))))</f>
        <v>2</v>
      </c>
      <c r="H3961" s="787">
        <v>11492.5</v>
      </c>
      <c r="I3961" s="788">
        <v>4130.7799377441406</v>
      </c>
      <c r="K3961" s="795">
        <v>0</v>
      </c>
      <c r="M3961" s="798">
        <f t="shared" si="184"/>
        <v>12212.325705780595</v>
      </c>
      <c r="N3961" s="303"/>
      <c r="S3961" s="786">
        <v>0</v>
      </c>
      <c r="T3961" s="781">
        <f>VLOOKUP(C3961,METADATA!$J$5:$Q$29,IF(E3961="HI",2,IF(E3961="LO",6,10))+IF(S3961=1,2,IF(D3961=7,1,(IF(WEEKDAY(B3961)=1,2,IF(WEEKDAY(B3961)=7,1,0))))))</f>
        <v>2</v>
      </c>
      <c r="U3961" s="781">
        <f>VLOOKUP(C3961,METADATA!$A$5:$H$29,IF(E3961="HI",2,IF(E3961="LO",6,10))+IF(S3961=1,2,IF(D3961=7,1,(IF(WEEKDAY(B3961)=1,2,IF(WEEKDAY(B3961)=7,1,0))))))</f>
        <v>2</v>
      </c>
    </row>
    <row r="3962" spans="2:21" ht="13.95" customHeight="1" x14ac:dyDescent="0.25">
      <c r="B3962" s="784">
        <f t="shared" si="185"/>
        <v>45547</v>
      </c>
      <c r="C3962" s="785">
        <v>22</v>
      </c>
      <c r="D3962" s="786">
        <f>IFERROR((INDEX(METADATA!$T$2:$T$20,MATCH(B3962,METADATA!$S$2:$S$20,0))),0)</f>
        <v>0</v>
      </c>
      <c r="E3962" s="785" t="str">
        <f t="shared" si="183"/>
        <v>LO</v>
      </c>
      <c r="F3962" s="786">
        <f>VLOOKUP(C3962,METADATA!$A$5:$H$29,IF(E3962="HI",2,IF(E3962="LO",6,10))+IF(D3962=1,2,IF(D3962=7,1,(IF(WEEKDAY(B3962)=1,2,IF(WEEKDAY(B3962)=7,1,0))))))</f>
        <v>3</v>
      </c>
      <c r="G3962" s="786">
        <f>VLOOKUP(C3962,METADATA!$J$5:$Q$29,IF(E3962="HI",2,IF(E3962="LO",6,10))+IF(D3962=1,2,IF(D3962=7,1,(IF(WEEKDAY(B3962)=1,2,IF(WEEKDAY(B3962)=7,1,0))))))</f>
        <v>3</v>
      </c>
      <c r="H3962" s="787">
        <v>386.75</v>
      </c>
      <c r="I3962" s="788">
        <v>4148.2999267578125</v>
      </c>
      <c r="K3962" s="795">
        <v>0</v>
      </c>
      <c r="M3962" s="798">
        <f t="shared" si="184"/>
        <v>4166.2894576396002</v>
      </c>
      <c r="N3962" s="303"/>
      <c r="S3962" s="786">
        <v>0</v>
      </c>
      <c r="T3962" s="781">
        <f>VLOOKUP(C3962,METADATA!$J$5:$Q$29,IF(E3962="HI",2,IF(E3962="LO",6,10))+IF(S3962=1,2,IF(D3962=7,1,(IF(WEEKDAY(B3962)=1,2,IF(WEEKDAY(B3962)=7,1,0))))))</f>
        <v>3</v>
      </c>
      <c r="U3962" s="781">
        <f>VLOOKUP(C3962,METADATA!$A$5:$H$29,IF(E3962="HI",2,IF(E3962="LO",6,10))+IF(S3962=1,2,IF(D3962=7,1,(IF(WEEKDAY(B3962)=1,2,IF(WEEKDAY(B3962)=7,1,0))))))</f>
        <v>3</v>
      </c>
    </row>
    <row r="3963" spans="2:21" ht="13.95" customHeight="1" x14ac:dyDescent="0.25">
      <c r="B3963" s="784">
        <f t="shared" si="185"/>
        <v>45547</v>
      </c>
      <c r="C3963" s="785">
        <v>23</v>
      </c>
      <c r="D3963" s="786">
        <f>IFERROR((INDEX(METADATA!$T$2:$T$20,MATCH(B3963,METADATA!$S$2:$S$20,0))),0)</f>
        <v>0</v>
      </c>
      <c r="E3963" s="785" t="str">
        <f t="shared" si="183"/>
        <v>LO</v>
      </c>
      <c r="F3963" s="786">
        <f>VLOOKUP(C3963,METADATA!$A$5:$H$29,IF(E3963="HI",2,IF(E3963="LO",6,10))+IF(D3963=1,2,IF(D3963=7,1,(IF(WEEKDAY(B3963)=1,2,IF(WEEKDAY(B3963)=7,1,0))))))</f>
        <v>3</v>
      </c>
      <c r="G3963" s="786">
        <f>VLOOKUP(C3963,METADATA!$J$5:$Q$29,IF(E3963="HI",2,IF(E3963="LO",6,10))+IF(D3963=1,2,IF(D3963=7,1,(IF(WEEKDAY(B3963)=1,2,IF(WEEKDAY(B3963)=7,1,0))))))</f>
        <v>3</v>
      </c>
      <c r="H3963" s="787">
        <v>10310</v>
      </c>
      <c r="I3963" s="788">
        <v>4112.1300354003906</v>
      </c>
      <c r="K3963" s="795">
        <v>0</v>
      </c>
      <c r="M3963" s="798">
        <f t="shared" si="184"/>
        <v>11099.806909493607</v>
      </c>
      <c r="N3963" s="303"/>
      <c r="S3963" s="786">
        <v>0</v>
      </c>
      <c r="T3963" s="781">
        <f>VLOOKUP(C3963,METADATA!$J$5:$Q$29,IF(E3963="HI",2,IF(E3963="LO",6,10))+IF(S3963=1,2,IF(D3963=7,1,(IF(WEEKDAY(B3963)=1,2,IF(WEEKDAY(B3963)=7,1,0))))))</f>
        <v>3</v>
      </c>
      <c r="U3963" s="781">
        <f>VLOOKUP(C3963,METADATA!$A$5:$H$29,IF(E3963="HI",2,IF(E3963="LO",6,10))+IF(S3963=1,2,IF(D3963=7,1,(IF(WEEKDAY(B3963)=1,2,IF(WEEKDAY(B3963)=7,1,0))))))</f>
        <v>3</v>
      </c>
    </row>
    <row r="3964" spans="2:21" ht="13.95" customHeight="1" x14ac:dyDescent="0.25">
      <c r="B3964" s="784">
        <f t="shared" si="185"/>
        <v>45548</v>
      </c>
      <c r="C3964" s="785">
        <v>0</v>
      </c>
      <c r="D3964" s="786">
        <f>IFERROR((INDEX(METADATA!$T$2:$T$20,MATCH(B3964,METADATA!$S$2:$S$20,0))),0)</f>
        <v>0</v>
      </c>
      <c r="E3964" s="785" t="str">
        <f t="shared" si="183"/>
        <v>LO</v>
      </c>
      <c r="F3964" s="786">
        <f>VLOOKUP(C3964,METADATA!$A$5:$H$29,IF(E3964="HI",2,IF(E3964="LO",6,10))+IF(D3964=1,2,IF(D3964=7,1,(IF(WEEKDAY(B3964)=1,2,IF(WEEKDAY(B3964)=7,1,0))))))</f>
        <v>3</v>
      </c>
      <c r="G3964" s="786">
        <f>VLOOKUP(C3964,METADATA!$J$5:$Q$29,IF(E3964="HI",2,IF(E3964="LO",6,10))+IF(D3964=1,2,IF(D3964=7,1,(IF(WEEKDAY(B3964)=1,2,IF(WEEKDAY(B3964)=7,1,0))))))</f>
        <v>3</v>
      </c>
      <c r="H3964" s="787">
        <v>9121</v>
      </c>
      <c r="I3964" s="788">
        <v>4057.5849914550781</v>
      </c>
      <c r="K3964" s="795">
        <v>0</v>
      </c>
      <c r="M3964" s="798">
        <f t="shared" si="184"/>
        <v>9982.8170855165681</v>
      </c>
      <c r="N3964" s="303"/>
      <c r="S3964" s="786">
        <v>0</v>
      </c>
      <c r="T3964" s="781">
        <f>VLOOKUP(C3964,METADATA!$J$5:$Q$29,IF(E3964="HI",2,IF(E3964="LO",6,10))+IF(S3964=1,2,IF(D3964=7,1,(IF(WEEKDAY(B3964)=1,2,IF(WEEKDAY(B3964)=7,1,0))))))</f>
        <v>3</v>
      </c>
      <c r="U3964" s="781">
        <f>VLOOKUP(C3964,METADATA!$A$5:$H$29,IF(E3964="HI",2,IF(E3964="LO",6,10))+IF(S3964=1,2,IF(D3964=7,1,(IF(WEEKDAY(B3964)=1,2,IF(WEEKDAY(B3964)=7,1,0))))))</f>
        <v>3</v>
      </c>
    </row>
    <row r="3965" spans="2:21" ht="13.95" customHeight="1" x14ac:dyDescent="0.25">
      <c r="B3965" s="784">
        <f t="shared" si="185"/>
        <v>45548</v>
      </c>
      <c r="C3965" s="785">
        <v>1</v>
      </c>
      <c r="D3965" s="786">
        <f>IFERROR((INDEX(METADATA!$T$2:$T$20,MATCH(B3965,METADATA!$S$2:$S$20,0))),0)</f>
        <v>0</v>
      </c>
      <c r="E3965" s="785" t="str">
        <f t="shared" si="183"/>
        <v>LO</v>
      </c>
      <c r="F3965" s="786">
        <f>VLOOKUP(C3965,METADATA!$A$5:$H$29,IF(E3965="HI",2,IF(E3965="LO",6,10))+IF(D3965=1,2,IF(D3965=7,1,(IF(WEEKDAY(B3965)=1,2,IF(WEEKDAY(B3965)=7,1,0))))))</f>
        <v>3</v>
      </c>
      <c r="G3965" s="786">
        <f>VLOOKUP(C3965,METADATA!$J$5:$Q$29,IF(E3965="HI",2,IF(E3965="LO",6,10))+IF(D3965=1,2,IF(D3965=7,1,(IF(WEEKDAY(B3965)=1,2,IF(WEEKDAY(B3965)=7,1,0))))))</f>
        <v>3</v>
      </c>
      <c r="H3965" s="787">
        <v>8513.25</v>
      </c>
      <c r="I3965" s="788">
        <v>4014.1049499511719</v>
      </c>
      <c r="K3965" s="795">
        <v>0</v>
      </c>
      <c r="M3965" s="798">
        <f t="shared" si="184"/>
        <v>9412.1445012134463</v>
      </c>
      <c r="N3965" s="303"/>
      <c r="S3965" s="786">
        <v>0</v>
      </c>
      <c r="T3965" s="781">
        <f>VLOOKUP(C3965,METADATA!$J$5:$Q$29,IF(E3965="HI",2,IF(E3965="LO",6,10))+IF(S3965=1,2,IF(D3965=7,1,(IF(WEEKDAY(B3965)=1,2,IF(WEEKDAY(B3965)=7,1,0))))))</f>
        <v>3</v>
      </c>
      <c r="U3965" s="781">
        <f>VLOOKUP(C3965,METADATA!$A$5:$H$29,IF(E3965="HI",2,IF(E3965="LO",6,10))+IF(S3965=1,2,IF(D3965=7,1,(IF(WEEKDAY(B3965)=1,2,IF(WEEKDAY(B3965)=7,1,0))))))</f>
        <v>3</v>
      </c>
    </row>
    <row r="3966" spans="2:21" ht="13.95" customHeight="1" x14ac:dyDescent="0.25">
      <c r="B3966" s="784">
        <f t="shared" si="185"/>
        <v>45548</v>
      </c>
      <c r="C3966" s="785">
        <v>2</v>
      </c>
      <c r="D3966" s="786">
        <f>IFERROR((INDEX(METADATA!$T$2:$T$20,MATCH(B3966,METADATA!$S$2:$S$20,0))),0)</f>
        <v>0</v>
      </c>
      <c r="E3966" s="785" t="str">
        <f t="shared" si="183"/>
        <v>LO</v>
      </c>
      <c r="F3966" s="786">
        <f>VLOOKUP(C3966,METADATA!$A$5:$H$29,IF(E3966="HI",2,IF(E3966="LO",6,10))+IF(D3966=1,2,IF(D3966=7,1,(IF(WEEKDAY(B3966)=1,2,IF(WEEKDAY(B3966)=7,1,0))))))</f>
        <v>3</v>
      </c>
      <c r="G3966" s="786">
        <f>VLOOKUP(C3966,METADATA!$J$5:$Q$29,IF(E3966="HI",2,IF(E3966="LO",6,10))+IF(D3966=1,2,IF(D3966=7,1,(IF(WEEKDAY(B3966)=1,2,IF(WEEKDAY(B3966)=7,1,0))))))</f>
        <v>3</v>
      </c>
      <c r="H3966" s="787">
        <v>8525.5</v>
      </c>
      <c r="I3966" s="788">
        <v>3910.9600219726563</v>
      </c>
      <c r="K3966" s="795">
        <v>0</v>
      </c>
      <c r="M3966" s="798">
        <f t="shared" si="184"/>
        <v>9379.7525843418898</v>
      </c>
      <c r="N3966" s="303"/>
      <c r="S3966" s="786">
        <v>0</v>
      </c>
      <c r="T3966" s="781">
        <f>VLOOKUP(C3966,METADATA!$J$5:$Q$29,IF(E3966="HI",2,IF(E3966="LO",6,10))+IF(S3966=1,2,IF(D3966=7,1,(IF(WEEKDAY(B3966)=1,2,IF(WEEKDAY(B3966)=7,1,0))))))</f>
        <v>3</v>
      </c>
      <c r="U3966" s="781">
        <f>VLOOKUP(C3966,METADATA!$A$5:$H$29,IF(E3966="HI",2,IF(E3966="LO",6,10))+IF(S3966=1,2,IF(D3966=7,1,(IF(WEEKDAY(B3966)=1,2,IF(WEEKDAY(B3966)=7,1,0))))))</f>
        <v>3</v>
      </c>
    </row>
    <row r="3967" spans="2:21" ht="13.95" customHeight="1" x14ac:dyDescent="0.25">
      <c r="B3967" s="784">
        <f t="shared" si="185"/>
        <v>45548</v>
      </c>
      <c r="C3967" s="785">
        <v>3</v>
      </c>
      <c r="D3967" s="786">
        <f>IFERROR((INDEX(METADATA!$T$2:$T$20,MATCH(B3967,METADATA!$S$2:$S$20,0))),0)</f>
        <v>0</v>
      </c>
      <c r="E3967" s="785" t="str">
        <f t="shared" si="183"/>
        <v>LO</v>
      </c>
      <c r="F3967" s="786">
        <f>VLOOKUP(C3967,METADATA!$A$5:$H$29,IF(E3967="HI",2,IF(E3967="LO",6,10))+IF(D3967=1,2,IF(D3967=7,1,(IF(WEEKDAY(B3967)=1,2,IF(WEEKDAY(B3967)=7,1,0))))))</f>
        <v>3</v>
      </c>
      <c r="G3967" s="786">
        <f>VLOOKUP(C3967,METADATA!$J$5:$Q$29,IF(E3967="HI",2,IF(E3967="LO",6,10))+IF(D3967=1,2,IF(D3967=7,1,(IF(WEEKDAY(B3967)=1,2,IF(WEEKDAY(B3967)=7,1,0))))))</f>
        <v>3</v>
      </c>
      <c r="H3967" s="787">
        <v>8431.25</v>
      </c>
      <c r="I3967" s="788">
        <v>3836.5799865722656</v>
      </c>
      <c r="K3967" s="795">
        <v>0</v>
      </c>
      <c r="M3967" s="798">
        <f t="shared" si="184"/>
        <v>9263.1162443244139</v>
      </c>
      <c r="N3967" s="303"/>
      <c r="S3967" s="786">
        <v>0</v>
      </c>
      <c r="T3967" s="781">
        <f>VLOOKUP(C3967,METADATA!$J$5:$Q$29,IF(E3967="HI",2,IF(E3967="LO",6,10))+IF(S3967=1,2,IF(D3967=7,1,(IF(WEEKDAY(B3967)=1,2,IF(WEEKDAY(B3967)=7,1,0))))))</f>
        <v>3</v>
      </c>
      <c r="U3967" s="781">
        <f>VLOOKUP(C3967,METADATA!$A$5:$H$29,IF(E3967="HI",2,IF(E3967="LO",6,10))+IF(S3967=1,2,IF(D3967=7,1,(IF(WEEKDAY(B3967)=1,2,IF(WEEKDAY(B3967)=7,1,0))))))</f>
        <v>3</v>
      </c>
    </row>
    <row r="3968" spans="2:21" ht="13.95" customHeight="1" x14ac:dyDescent="0.25">
      <c r="B3968" s="784">
        <f t="shared" si="185"/>
        <v>45548</v>
      </c>
      <c r="C3968" s="785">
        <v>4</v>
      </c>
      <c r="D3968" s="786">
        <f>IFERROR((INDEX(METADATA!$T$2:$T$20,MATCH(B3968,METADATA!$S$2:$S$20,0))),0)</f>
        <v>0</v>
      </c>
      <c r="E3968" s="785" t="str">
        <f t="shared" si="183"/>
        <v>LO</v>
      </c>
      <c r="F3968" s="786">
        <f>VLOOKUP(C3968,METADATA!$A$5:$H$29,IF(E3968="HI",2,IF(E3968="LO",6,10))+IF(D3968=1,2,IF(D3968=7,1,(IF(WEEKDAY(B3968)=1,2,IF(WEEKDAY(B3968)=7,1,0))))))</f>
        <v>3</v>
      </c>
      <c r="G3968" s="786">
        <f>VLOOKUP(C3968,METADATA!$J$5:$Q$29,IF(E3968="HI",2,IF(E3968="LO",6,10))+IF(D3968=1,2,IF(D3968=7,1,(IF(WEEKDAY(B3968)=1,2,IF(WEEKDAY(B3968)=7,1,0))))))</f>
        <v>3</v>
      </c>
      <c r="H3968" s="787">
        <v>8639</v>
      </c>
      <c r="I3968" s="788">
        <v>3773.2500305175781</v>
      </c>
      <c r="K3968" s="795">
        <v>0</v>
      </c>
      <c r="M3968" s="798">
        <f t="shared" si="184"/>
        <v>9427.0746678278156</v>
      </c>
      <c r="N3968" s="303"/>
      <c r="S3968" s="786">
        <v>0</v>
      </c>
      <c r="T3968" s="781">
        <f>VLOOKUP(C3968,METADATA!$J$5:$Q$29,IF(E3968="HI",2,IF(E3968="LO",6,10))+IF(S3968=1,2,IF(D3968=7,1,(IF(WEEKDAY(B3968)=1,2,IF(WEEKDAY(B3968)=7,1,0))))))</f>
        <v>3</v>
      </c>
      <c r="U3968" s="781">
        <f>VLOOKUP(C3968,METADATA!$A$5:$H$29,IF(E3968="HI",2,IF(E3968="LO",6,10))+IF(S3968=1,2,IF(D3968=7,1,(IF(WEEKDAY(B3968)=1,2,IF(WEEKDAY(B3968)=7,1,0))))))</f>
        <v>3</v>
      </c>
    </row>
    <row r="3969" spans="2:21" ht="13.95" customHeight="1" x14ac:dyDescent="0.25">
      <c r="B3969" s="784">
        <f t="shared" si="185"/>
        <v>45548</v>
      </c>
      <c r="C3969" s="785">
        <v>5</v>
      </c>
      <c r="D3969" s="786">
        <f>IFERROR((INDEX(METADATA!$T$2:$T$20,MATCH(B3969,METADATA!$S$2:$S$20,0))),0)</f>
        <v>0</v>
      </c>
      <c r="E3969" s="785" t="str">
        <f t="shared" si="183"/>
        <v>LO</v>
      </c>
      <c r="F3969" s="786">
        <f>VLOOKUP(C3969,METADATA!$A$5:$H$29,IF(E3969="HI",2,IF(E3969="LO",6,10))+IF(D3969=1,2,IF(D3969=7,1,(IF(WEEKDAY(B3969)=1,2,IF(WEEKDAY(B3969)=7,1,0))))))</f>
        <v>3</v>
      </c>
      <c r="G3969" s="786">
        <f>VLOOKUP(C3969,METADATA!$J$5:$Q$29,IF(E3969="HI",2,IF(E3969="LO",6,10))+IF(D3969=1,2,IF(D3969=7,1,(IF(WEEKDAY(B3969)=1,2,IF(WEEKDAY(B3969)=7,1,0))))))</f>
        <v>3</v>
      </c>
      <c r="H3969" s="787">
        <v>9462.5</v>
      </c>
      <c r="I3969" s="788">
        <v>3689.0649719238281</v>
      </c>
      <c r="K3969" s="795">
        <v>870.51250000000005</v>
      </c>
      <c r="M3969" s="798">
        <f t="shared" si="184"/>
        <v>10156.185633252051</v>
      </c>
      <c r="N3969" s="303"/>
      <c r="S3969" s="786">
        <v>0</v>
      </c>
      <c r="T3969" s="781">
        <f>VLOOKUP(C3969,METADATA!$J$5:$Q$29,IF(E3969="HI",2,IF(E3969="LO",6,10))+IF(S3969=1,2,IF(D3969=7,1,(IF(WEEKDAY(B3969)=1,2,IF(WEEKDAY(B3969)=7,1,0))))))</f>
        <v>3</v>
      </c>
      <c r="U3969" s="781">
        <f>VLOOKUP(C3969,METADATA!$A$5:$H$29,IF(E3969="HI",2,IF(E3969="LO",6,10))+IF(S3969=1,2,IF(D3969=7,1,(IF(WEEKDAY(B3969)=1,2,IF(WEEKDAY(B3969)=7,1,0))))))</f>
        <v>3</v>
      </c>
    </row>
    <row r="3970" spans="2:21" ht="13.95" customHeight="1" x14ac:dyDescent="0.25">
      <c r="B3970" s="784">
        <f t="shared" si="185"/>
        <v>45548</v>
      </c>
      <c r="C3970" s="785">
        <v>6</v>
      </c>
      <c r="D3970" s="786">
        <f>IFERROR((INDEX(METADATA!$T$2:$T$20,MATCH(B3970,METADATA!$S$2:$S$20,0))),0)</f>
        <v>0</v>
      </c>
      <c r="E3970" s="785" t="str">
        <f t="shared" si="183"/>
        <v>LO</v>
      </c>
      <c r="F3970" s="786">
        <f>VLOOKUP(C3970,METADATA!$A$5:$H$29,IF(E3970="HI",2,IF(E3970="LO",6,10))+IF(D3970=1,2,IF(D3970=7,1,(IF(WEEKDAY(B3970)=1,2,IF(WEEKDAY(B3970)=7,1,0))))))</f>
        <v>2</v>
      </c>
      <c r="G3970" s="786">
        <f>VLOOKUP(C3970,METADATA!$J$5:$Q$29,IF(E3970="HI",2,IF(E3970="LO",6,10))+IF(D3970=1,2,IF(D3970=7,1,(IF(WEEKDAY(B3970)=1,2,IF(WEEKDAY(B3970)=7,1,0))))))</f>
        <v>2</v>
      </c>
      <c r="H3970" s="787">
        <v>10235.5</v>
      </c>
      <c r="I3970" s="788">
        <v>3690.5199584960938</v>
      </c>
      <c r="K3970" s="795">
        <v>865.8125</v>
      </c>
      <c r="M3970" s="798">
        <f t="shared" si="184"/>
        <v>10880.5054025104</v>
      </c>
      <c r="N3970" s="303"/>
      <c r="S3970" s="786">
        <v>0</v>
      </c>
      <c r="T3970" s="781">
        <f>VLOOKUP(C3970,METADATA!$J$5:$Q$29,IF(E3970="HI",2,IF(E3970="LO",6,10))+IF(S3970=1,2,IF(D3970=7,1,(IF(WEEKDAY(B3970)=1,2,IF(WEEKDAY(B3970)=7,1,0))))))</f>
        <v>2</v>
      </c>
      <c r="U3970" s="781">
        <f>VLOOKUP(C3970,METADATA!$A$5:$H$29,IF(E3970="HI",2,IF(E3970="LO",6,10))+IF(S3970=1,2,IF(D3970=7,1,(IF(WEEKDAY(B3970)=1,2,IF(WEEKDAY(B3970)=7,1,0))))))</f>
        <v>2</v>
      </c>
    </row>
    <row r="3971" spans="2:21" ht="13.95" customHeight="1" x14ac:dyDescent="0.25">
      <c r="B3971" s="784">
        <f t="shared" si="185"/>
        <v>45548</v>
      </c>
      <c r="C3971" s="785">
        <v>7</v>
      </c>
      <c r="D3971" s="786">
        <f>IFERROR((INDEX(METADATA!$T$2:$T$20,MATCH(B3971,METADATA!$S$2:$S$20,0))),0)</f>
        <v>0</v>
      </c>
      <c r="E3971" s="785" t="str">
        <f t="shared" si="183"/>
        <v>LO</v>
      </c>
      <c r="F3971" s="786">
        <f>VLOOKUP(C3971,METADATA!$A$5:$H$29,IF(E3971="HI",2,IF(E3971="LO",6,10))+IF(D3971=1,2,IF(D3971=7,1,(IF(WEEKDAY(B3971)=1,2,IF(WEEKDAY(B3971)=7,1,0))))))</f>
        <v>1</v>
      </c>
      <c r="G3971" s="786">
        <f>VLOOKUP(C3971,METADATA!$J$5:$Q$29,IF(E3971="HI",2,IF(E3971="LO",6,10))+IF(D3971=1,2,IF(D3971=7,1,(IF(WEEKDAY(B3971)=1,2,IF(WEEKDAY(B3971)=7,1,0))))))</f>
        <v>1</v>
      </c>
      <c r="H3971" s="787">
        <v>11958.75</v>
      </c>
      <c r="I3971" s="788">
        <v>3871.1250152587891</v>
      </c>
      <c r="K3971" s="795">
        <v>834.63750000000005</v>
      </c>
      <c r="M3971" s="798">
        <f t="shared" si="184"/>
        <v>12569.698104817886</v>
      </c>
      <c r="N3971" s="303"/>
      <c r="S3971" s="786">
        <v>0</v>
      </c>
      <c r="T3971" s="781">
        <f>VLOOKUP(C3971,METADATA!$J$5:$Q$29,IF(E3971="HI",2,IF(E3971="LO",6,10))+IF(S3971=1,2,IF(D3971=7,1,(IF(WEEKDAY(B3971)=1,2,IF(WEEKDAY(B3971)=7,1,0))))))</f>
        <v>1</v>
      </c>
      <c r="U3971" s="781">
        <f>VLOOKUP(C3971,METADATA!$A$5:$H$29,IF(E3971="HI",2,IF(E3971="LO",6,10))+IF(S3971=1,2,IF(D3971=7,1,(IF(WEEKDAY(B3971)=1,2,IF(WEEKDAY(B3971)=7,1,0))))))</f>
        <v>1</v>
      </c>
    </row>
    <row r="3972" spans="2:21" ht="13.95" customHeight="1" x14ac:dyDescent="0.25">
      <c r="B3972" s="784">
        <f t="shared" si="185"/>
        <v>45548</v>
      </c>
      <c r="C3972" s="785">
        <v>8</v>
      </c>
      <c r="D3972" s="786">
        <f>IFERROR((INDEX(METADATA!$T$2:$T$20,MATCH(B3972,METADATA!$S$2:$S$20,0))),0)</f>
        <v>0</v>
      </c>
      <c r="E3972" s="785" t="str">
        <f t="shared" ref="E3972:E4035" si="186">IF(B3972="","",IF(AND(MONTH(B3972)&gt;=MONTH($AA$9),MONTH(B3972)&lt;=MONTH($AA$11)),"HI","LO"))</f>
        <v>LO</v>
      </c>
      <c r="F3972" s="786">
        <f>VLOOKUP(C3972,METADATA!$A$5:$H$29,IF(E3972="HI",2,IF(E3972="LO",6,10))+IF(D3972=1,2,IF(D3972=7,1,(IF(WEEKDAY(B3972)=1,2,IF(WEEKDAY(B3972)=7,1,0))))))</f>
        <v>1</v>
      </c>
      <c r="G3972" s="786">
        <f>VLOOKUP(C3972,METADATA!$J$5:$Q$29,IF(E3972="HI",2,IF(E3972="LO",6,10))+IF(D3972=1,2,IF(D3972=7,1,(IF(WEEKDAY(B3972)=1,2,IF(WEEKDAY(B3972)=7,1,0))))))</f>
        <v>1</v>
      </c>
      <c r="H3972" s="787">
        <v>14132.25</v>
      </c>
      <c r="I3972" s="788">
        <v>3947.0848999023438</v>
      </c>
      <c r="K3972" s="795">
        <v>847.33749999999998</v>
      </c>
      <c r="M3972" s="798">
        <f t="shared" ref="M3972:M4035" si="187">SQRT(H3972^2+I3972^2)</f>
        <v>14673.103600449944</v>
      </c>
      <c r="N3972" s="303"/>
      <c r="S3972" s="786">
        <v>0</v>
      </c>
      <c r="T3972" s="781">
        <f>VLOOKUP(C3972,METADATA!$J$5:$Q$29,IF(E3972="HI",2,IF(E3972="LO",6,10))+IF(S3972=1,2,IF(D3972=7,1,(IF(WEEKDAY(B3972)=1,2,IF(WEEKDAY(B3972)=7,1,0))))))</f>
        <v>1</v>
      </c>
      <c r="U3972" s="781">
        <f>VLOOKUP(C3972,METADATA!$A$5:$H$29,IF(E3972="HI",2,IF(E3972="LO",6,10))+IF(S3972=1,2,IF(D3972=7,1,(IF(WEEKDAY(B3972)=1,2,IF(WEEKDAY(B3972)=7,1,0))))))</f>
        <v>1</v>
      </c>
    </row>
    <row r="3973" spans="2:21" ht="13.95" customHeight="1" x14ac:dyDescent="0.25">
      <c r="B3973" s="784">
        <f t="shared" si="185"/>
        <v>45548</v>
      </c>
      <c r="C3973" s="785">
        <v>9</v>
      </c>
      <c r="D3973" s="786">
        <f>IFERROR((INDEX(METADATA!$T$2:$T$20,MATCH(B3973,METADATA!$S$2:$S$20,0))),0)</f>
        <v>0</v>
      </c>
      <c r="E3973" s="785" t="str">
        <f t="shared" si="186"/>
        <v>LO</v>
      </c>
      <c r="F3973" s="786">
        <f>VLOOKUP(C3973,METADATA!$A$5:$H$29,IF(E3973="HI",2,IF(E3973="LO",6,10))+IF(D3973=1,2,IF(D3973=7,1,(IF(WEEKDAY(B3973)=1,2,IF(WEEKDAY(B3973)=7,1,0))))))</f>
        <v>2</v>
      </c>
      <c r="G3973" s="786">
        <f>VLOOKUP(C3973,METADATA!$J$5:$Q$29,IF(E3973="HI",2,IF(E3973="LO",6,10))+IF(D3973=1,2,IF(D3973=7,1,(IF(WEEKDAY(B3973)=1,2,IF(WEEKDAY(B3973)=7,1,0))))))</f>
        <v>1</v>
      </c>
      <c r="H3973" s="787">
        <v>15067.5</v>
      </c>
      <c r="I3973" s="788">
        <v>3766.2450103759766</v>
      </c>
      <c r="K3973" s="795">
        <v>851.61249999999995</v>
      </c>
      <c r="M3973" s="798">
        <f t="shared" si="187"/>
        <v>15531.070720596888</v>
      </c>
      <c r="N3973" s="303"/>
      <c r="S3973" s="786">
        <v>0</v>
      </c>
      <c r="T3973" s="781">
        <f>VLOOKUP(C3973,METADATA!$J$5:$Q$29,IF(E3973="HI",2,IF(E3973="LO",6,10))+IF(S3973=1,2,IF(D3973=7,1,(IF(WEEKDAY(B3973)=1,2,IF(WEEKDAY(B3973)=7,1,0))))))</f>
        <v>1</v>
      </c>
      <c r="U3973" s="781">
        <f>VLOOKUP(C3973,METADATA!$A$5:$H$29,IF(E3973="HI",2,IF(E3973="LO",6,10))+IF(S3973=1,2,IF(D3973=7,1,(IF(WEEKDAY(B3973)=1,2,IF(WEEKDAY(B3973)=7,1,0))))))</f>
        <v>2</v>
      </c>
    </row>
    <row r="3974" spans="2:21" ht="13.95" customHeight="1" x14ac:dyDescent="0.25">
      <c r="B3974" s="784">
        <f t="shared" si="185"/>
        <v>45548</v>
      </c>
      <c r="C3974" s="785">
        <v>10</v>
      </c>
      <c r="D3974" s="786">
        <f>IFERROR((INDEX(METADATA!$T$2:$T$20,MATCH(B3974,METADATA!$S$2:$S$20,0))),0)</f>
        <v>0</v>
      </c>
      <c r="E3974" s="785" t="str">
        <f t="shared" si="186"/>
        <v>LO</v>
      </c>
      <c r="F3974" s="786">
        <f>VLOOKUP(C3974,METADATA!$A$5:$H$29,IF(E3974="HI",2,IF(E3974="LO",6,10))+IF(D3974=1,2,IF(D3974=7,1,(IF(WEEKDAY(B3974)=1,2,IF(WEEKDAY(B3974)=7,1,0))))))</f>
        <v>2</v>
      </c>
      <c r="G3974" s="786">
        <f>VLOOKUP(C3974,METADATA!$J$5:$Q$29,IF(E3974="HI",2,IF(E3974="LO",6,10))+IF(D3974=1,2,IF(D3974=7,1,(IF(WEEKDAY(B3974)=1,2,IF(WEEKDAY(B3974)=7,1,0))))))</f>
        <v>2</v>
      </c>
      <c r="H3974" s="787">
        <v>15207</v>
      </c>
      <c r="I3974" s="788">
        <v>3753.4149780273438</v>
      </c>
      <c r="K3974" s="795">
        <v>856.5</v>
      </c>
      <c r="M3974" s="798">
        <f t="shared" si="187"/>
        <v>15663.364038330974</v>
      </c>
      <c r="N3974" s="303"/>
      <c r="S3974" s="786">
        <v>0</v>
      </c>
      <c r="T3974" s="781">
        <f>VLOOKUP(C3974,METADATA!$J$5:$Q$29,IF(E3974="HI",2,IF(E3974="LO",6,10))+IF(S3974=1,2,IF(D3974=7,1,(IF(WEEKDAY(B3974)=1,2,IF(WEEKDAY(B3974)=7,1,0))))))</f>
        <v>2</v>
      </c>
      <c r="U3974" s="781">
        <f>VLOOKUP(C3974,METADATA!$A$5:$H$29,IF(E3974="HI",2,IF(E3974="LO",6,10))+IF(S3974=1,2,IF(D3974=7,1,(IF(WEEKDAY(B3974)=1,2,IF(WEEKDAY(B3974)=7,1,0))))))</f>
        <v>2</v>
      </c>
    </row>
    <row r="3975" spans="2:21" ht="13.95" customHeight="1" x14ac:dyDescent="0.25">
      <c r="B3975" s="784">
        <f t="shared" si="185"/>
        <v>45548</v>
      </c>
      <c r="C3975" s="785">
        <v>11</v>
      </c>
      <c r="D3975" s="786">
        <f>IFERROR((INDEX(METADATA!$T$2:$T$20,MATCH(B3975,METADATA!$S$2:$S$20,0))),0)</f>
        <v>0</v>
      </c>
      <c r="E3975" s="785" t="str">
        <f t="shared" si="186"/>
        <v>LO</v>
      </c>
      <c r="F3975" s="786">
        <f>VLOOKUP(C3975,METADATA!$A$5:$H$29,IF(E3975="HI",2,IF(E3975="LO",6,10))+IF(D3975=1,2,IF(D3975=7,1,(IF(WEEKDAY(B3975)=1,2,IF(WEEKDAY(B3975)=7,1,0))))))</f>
        <v>2</v>
      </c>
      <c r="G3975" s="786">
        <f>VLOOKUP(C3975,METADATA!$J$5:$Q$29,IF(E3975="HI",2,IF(E3975="LO",6,10))+IF(D3975=1,2,IF(D3975=7,1,(IF(WEEKDAY(B3975)=1,2,IF(WEEKDAY(B3975)=7,1,0))))))</f>
        <v>2</v>
      </c>
      <c r="H3975" s="787">
        <v>15250</v>
      </c>
      <c r="I3975" s="788">
        <v>4128.93994140625</v>
      </c>
      <c r="K3975" s="795">
        <v>824.32500000000005</v>
      </c>
      <c r="M3975" s="798">
        <f t="shared" si="187"/>
        <v>15799.071018251037</v>
      </c>
      <c r="N3975" s="303"/>
      <c r="S3975" s="786">
        <v>0</v>
      </c>
      <c r="T3975" s="781">
        <f>VLOOKUP(C3975,METADATA!$J$5:$Q$29,IF(E3975="HI",2,IF(E3975="LO",6,10))+IF(S3975=1,2,IF(D3975=7,1,(IF(WEEKDAY(B3975)=1,2,IF(WEEKDAY(B3975)=7,1,0))))))</f>
        <v>2</v>
      </c>
      <c r="U3975" s="781">
        <f>VLOOKUP(C3975,METADATA!$A$5:$H$29,IF(E3975="HI",2,IF(E3975="LO",6,10))+IF(S3975=1,2,IF(D3975=7,1,(IF(WEEKDAY(B3975)=1,2,IF(WEEKDAY(B3975)=7,1,0))))))</f>
        <v>2</v>
      </c>
    </row>
    <row r="3976" spans="2:21" ht="13.95" customHeight="1" x14ac:dyDescent="0.25">
      <c r="B3976" s="784">
        <f t="shared" si="185"/>
        <v>45548</v>
      </c>
      <c r="C3976" s="785">
        <v>12</v>
      </c>
      <c r="D3976" s="786">
        <f>IFERROR((INDEX(METADATA!$T$2:$T$20,MATCH(B3976,METADATA!$S$2:$S$20,0))),0)</f>
        <v>0</v>
      </c>
      <c r="E3976" s="785" t="str">
        <f t="shared" si="186"/>
        <v>LO</v>
      </c>
      <c r="F3976" s="786">
        <f>VLOOKUP(C3976,METADATA!$A$5:$H$29,IF(E3976="HI",2,IF(E3976="LO",6,10))+IF(D3976=1,2,IF(D3976=7,1,(IF(WEEKDAY(B3976)=1,2,IF(WEEKDAY(B3976)=7,1,0))))))</f>
        <v>2</v>
      </c>
      <c r="G3976" s="786">
        <f>VLOOKUP(C3976,METADATA!$J$5:$Q$29,IF(E3976="HI",2,IF(E3976="LO",6,10))+IF(D3976=1,2,IF(D3976=7,1,(IF(WEEKDAY(B3976)=1,2,IF(WEEKDAY(B3976)=7,1,0))))))</f>
        <v>2</v>
      </c>
      <c r="H3976" s="787">
        <v>45.75</v>
      </c>
      <c r="I3976" s="788">
        <v>4124.3650207519531</v>
      </c>
      <c r="K3976" s="795">
        <v>882.73749999999995</v>
      </c>
      <c r="M3976" s="798">
        <f t="shared" si="187"/>
        <v>4124.618756552205</v>
      </c>
      <c r="N3976" s="303"/>
      <c r="S3976" s="786">
        <v>0</v>
      </c>
      <c r="T3976" s="781">
        <f>VLOOKUP(C3976,METADATA!$J$5:$Q$29,IF(E3976="HI",2,IF(E3976="LO",6,10))+IF(S3976=1,2,IF(D3976=7,1,(IF(WEEKDAY(B3976)=1,2,IF(WEEKDAY(B3976)=7,1,0))))))</f>
        <v>2</v>
      </c>
      <c r="U3976" s="781">
        <f>VLOOKUP(C3976,METADATA!$A$5:$H$29,IF(E3976="HI",2,IF(E3976="LO",6,10))+IF(S3976=1,2,IF(D3976=7,1,(IF(WEEKDAY(B3976)=1,2,IF(WEEKDAY(B3976)=7,1,0))))))</f>
        <v>2</v>
      </c>
    </row>
    <row r="3977" spans="2:21" ht="13.95" customHeight="1" x14ac:dyDescent="0.25">
      <c r="B3977" s="784">
        <f t="shared" si="185"/>
        <v>45548</v>
      </c>
      <c r="C3977" s="785">
        <v>13</v>
      </c>
      <c r="D3977" s="786">
        <f>IFERROR((INDEX(METADATA!$T$2:$T$20,MATCH(B3977,METADATA!$S$2:$S$20,0))),0)</f>
        <v>0</v>
      </c>
      <c r="E3977" s="785" t="str">
        <f t="shared" si="186"/>
        <v>LO</v>
      </c>
      <c r="F3977" s="786">
        <f>VLOOKUP(C3977,METADATA!$A$5:$H$29,IF(E3977="HI",2,IF(E3977="LO",6,10))+IF(D3977=1,2,IF(D3977=7,1,(IF(WEEKDAY(B3977)=1,2,IF(WEEKDAY(B3977)=7,1,0))))))</f>
        <v>2</v>
      </c>
      <c r="G3977" s="786">
        <f>VLOOKUP(C3977,METADATA!$J$5:$Q$29,IF(E3977="HI",2,IF(E3977="LO",6,10))+IF(D3977=1,2,IF(D3977=7,1,(IF(WEEKDAY(B3977)=1,2,IF(WEEKDAY(B3977)=7,1,0))))))</f>
        <v>2</v>
      </c>
      <c r="H3977" s="787">
        <v>28.75</v>
      </c>
      <c r="I3977" s="788">
        <v>4193.8850402832031</v>
      </c>
      <c r="K3977" s="795">
        <v>909.3125</v>
      </c>
      <c r="M3977" s="798">
        <f t="shared" si="187"/>
        <v>4193.9835828972009</v>
      </c>
      <c r="N3977" s="303"/>
      <c r="S3977" s="786">
        <v>0</v>
      </c>
      <c r="T3977" s="781">
        <f>VLOOKUP(C3977,METADATA!$J$5:$Q$29,IF(E3977="HI",2,IF(E3977="LO",6,10))+IF(S3977=1,2,IF(D3977=7,1,(IF(WEEKDAY(B3977)=1,2,IF(WEEKDAY(B3977)=7,1,0))))))</f>
        <v>2</v>
      </c>
      <c r="U3977" s="781">
        <f>VLOOKUP(C3977,METADATA!$A$5:$H$29,IF(E3977="HI",2,IF(E3977="LO",6,10))+IF(S3977=1,2,IF(D3977=7,1,(IF(WEEKDAY(B3977)=1,2,IF(WEEKDAY(B3977)=7,1,0))))))</f>
        <v>2</v>
      </c>
    </row>
    <row r="3978" spans="2:21" ht="13.95" customHeight="1" x14ac:dyDescent="0.25">
      <c r="B3978" s="784">
        <f t="shared" si="185"/>
        <v>45548</v>
      </c>
      <c r="C3978" s="785">
        <v>14</v>
      </c>
      <c r="D3978" s="786">
        <f>IFERROR((INDEX(METADATA!$T$2:$T$20,MATCH(B3978,METADATA!$S$2:$S$20,0))),0)</f>
        <v>0</v>
      </c>
      <c r="E3978" s="785" t="str">
        <f t="shared" si="186"/>
        <v>LO</v>
      </c>
      <c r="F3978" s="786">
        <f>VLOOKUP(C3978,METADATA!$A$5:$H$29,IF(E3978="HI",2,IF(E3978="LO",6,10))+IF(D3978=1,2,IF(D3978=7,1,(IF(WEEKDAY(B3978)=1,2,IF(WEEKDAY(B3978)=7,1,0))))))</f>
        <v>2</v>
      </c>
      <c r="G3978" s="786">
        <f>VLOOKUP(C3978,METADATA!$J$5:$Q$29,IF(E3978="HI",2,IF(E3978="LO",6,10))+IF(D3978=1,2,IF(D3978=7,1,(IF(WEEKDAY(B3978)=1,2,IF(WEEKDAY(B3978)=7,1,0))))))</f>
        <v>2</v>
      </c>
      <c r="H3978" s="787">
        <v>14191.5</v>
      </c>
      <c r="I3978" s="788">
        <v>4236.3800048828125</v>
      </c>
      <c r="K3978" s="795">
        <v>905.6</v>
      </c>
      <c r="M3978" s="798">
        <f t="shared" si="187"/>
        <v>14810.320313746455</v>
      </c>
      <c r="N3978" s="303"/>
      <c r="S3978" s="786">
        <v>0</v>
      </c>
      <c r="T3978" s="781">
        <f>VLOOKUP(C3978,METADATA!$J$5:$Q$29,IF(E3978="HI",2,IF(E3978="LO",6,10))+IF(S3978=1,2,IF(D3978=7,1,(IF(WEEKDAY(B3978)=1,2,IF(WEEKDAY(B3978)=7,1,0))))))</f>
        <v>2</v>
      </c>
      <c r="U3978" s="781">
        <f>VLOOKUP(C3978,METADATA!$A$5:$H$29,IF(E3978="HI",2,IF(E3978="LO",6,10))+IF(S3978=1,2,IF(D3978=7,1,(IF(WEEKDAY(B3978)=1,2,IF(WEEKDAY(B3978)=7,1,0))))))</f>
        <v>2</v>
      </c>
    </row>
    <row r="3979" spans="2:21" ht="13.95" customHeight="1" x14ac:dyDescent="0.25">
      <c r="B3979" s="784">
        <f t="shared" si="185"/>
        <v>45548</v>
      </c>
      <c r="C3979" s="785">
        <v>15</v>
      </c>
      <c r="D3979" s="786">
        <f>IFERROR((INDEX(METADATA!$T$2:$T$20,MATCH(B3979,METADATA!$S$2:$S$20,0))),0)</f>
        <v>0</v>
      </c>
      <c r="E3979" s="785" t="str">
        <f t="shared" si="186"/>
        <v>LO</v>
      </c>
      <c r="F3979" s="786">
        <f>VLOOKUP(C3979,METADATA!$A$5:$H$29,IF(E3979="HI",2,IF(E3979="LO",6,10))+IF(D3979=1,2,IF(D3979=7,1,(IF(WEEKDAY(B3979)=1,2,IF(WEEKDAY(B3979)=7,1,0))))))</f>
        <v>2</v>
      </c>
      <c r="G3979" s="786">
        <f>VLOOKUP(C3979,METADATA!$J$5:$Q$29,IF(E3979="HI",2,IF(E3979="LO",6,10))+IF(D3979=1,2,IF(D3979=7,1,(IF(WEEKDAY(B3979)=1,2,IF(WEEKDAY(B3979)=7,1,0))))))</f>
        <v>2</v>
      </c>
      <c r="H3979" s="787">
        <v>14672.5</v>
      </c>
      <c r="I3979" s="788">
        <v>4369.2049560546875</v>
      </c>
      <c r="K3979" s="795">
        <v>913.98749999999995</v>
      </c>
      <c r="M3979" s="798">
        <f t="shared" si="187"/>
        <v>15309.219712252248</v>
      </c>
      <c r="N3979" s="303"/>
      <c r="S3979" s="786">
        <v>0</v>
      </c>
      <c r="T3979" s="781">
        <f>VLOOKUP(C3979,METADATA!$J$5:$Q$29,IF(E3979="HI",2,IF(E3979="LO",6,10))+IF(S3979=1,2,IF(D3979=7,1,(IF(WEEKDAY(B3979)=1,2,IF(WEEKDAY(B3979)=7,1,0))))))</f>
        <v>2</v>
      </c>
      <c r="U3979" s="781">
        <f>VLOOKUP(C3979,METADATA!$A$5:$H$29,IF(E3979="HI",2,IF(E3979="LO",6,10))+IF(S3979=1,2,IF(D3979=7,1,(IF(WEEKDAY(B3979)=1,2,IF(WEEKDAY(B3979)=7,1,0))))))</f>
        <v>2</v>
      </c>
    </row>
    <row r="3980" spans="2:21" ht="13.95" customHeight="1" x14ac:dyDescent="0.25">
      <c r="B3980" s="784">
        <f t="shared" si="185"/>
        <v>45548</v>
      </c>
      <c r="C3980" s="785">
        <v>16</v>
      </c>
      <c r="D3980" s="786">
        <f>IFERROR((INDEX(METADATA!$T$2:$T$20,MATCH(B3980,METADATA!$S$2:$S$20,0))),0)</f>
        <v>0</v>
      </c>
      <c r="E3980" s="785" t="str">
        <f t="shared" si="186"/>
        <v>LO</v>
      </c>
      <c r="F3980" s="786">
        <f>VLOOKUP(C3980,METADATA!$A$5:$H$29,IF(E3980="HI",2,IF(E3980="LO",6,10))+IF(D3980=1,2,IF(D3980=7,1,(IF(WEEKDAY(B3980)=1,2,IF(WEEKDAY(B3980)=7,1,0))))))</f>
        <v>2</v>
      </c>
      <c r="G3980" s="786">
        <f>VLOOKUP(C3980,METADATA!$J$5:$Q$29,IF(E3980="HI",2,IF(E3980="LO",6,10))+IF(D3980=1,2,IF(D3980=7,1,(IF(WEEKDAY(B3980)=1,2,IF(WEEKDAY(B3980)=7,1,0))))))</f>
        <v>2</v>
      </c>
      <c r="H3980" s="787">
        <v>13913.75</v>
      </c>
      <c r="I3980" s="788">
        <v>4247.6000061035156</v>
      </c>
      <c r="K3980" s="795">
        <v>902.26250000000005</v>
      </c>
      <c r="M3980" s="798">
        <f t="shared" si="187"/>
        <v>14547.664584886144</v>
      </c>
      <c r="N3980" s="303"/>
      <c r="S3980" s="786">
        <v>0</v>
      </c>
      <c r="T3980" s="781">
        <f>VLOOKUP(C3980,METADATA!$J$5:$Q$29,IF(E3980="HI",2,IF(E3980="LO",6,10))+IF(S3980=1,2,IF(D3980=7,1,(IF(WEEKDAY(B3980)=1,2,IF(WEEKDAY(B3980)=7,1,0))))))</f>
        <v>2</v>
      </c>
      <c r="U3980" s="781">
        <f>VLOOKUP(C3980,METADATA!$A$5:$H$29,IF(E3980="HI",2,IF(E3980="LO",6,10))+IF(S3980=1,2,IF(D3980=7,1,(IF(WEEKDAY(B3980)=1,2,IF(WEEKDAY(B3980)=7,1,0))))))</f>
        <v>2</v>
      </c>
    </row>
    <row r="3981" spans="2:21" ht="13.95" customHeight="1" x14ac:dyDescent="0.25">
      <c r="B3981" s="784">
        <f t="shared" si="185"/>
        <v>45548</v>
      </c>
      <c r="C3981" s="785">
        <v>17</v>
      </c>
      <c r="D3981" s="786">
        <f>IFERROR((INDEX(METADATA!$T$2:$T$20,MATCH(B3981,METADATA!$S$2:$S$20,0))),0)</f>
        <v>0</v>
      </c>
      <c r="E3981" s="785" t="str">
        <f t="shared" si="186"/>
        <v>LO</v>
      </c>
      <c r="F3981" s="786">
        <f>VLOOKUP(C3981,METADATA!$A$5:$H$29,IF(E3981="HI",2,IF(E3981="LO",6,10))+IF(D3981=1,2,IF(D3981=7,1,(IF(WEEKDAY(B3981)=1,2,IF(WEEKDAY(B3981)=7,1,0))))))</f>
        <v>2</v>
      </c>
      <c r="G3981" s="786">
        <f>VLOOKUP(C3981,METADATA!$J$5:$Q$29,IF(E3981="HI",2,IF(E3981="LO",6,10))+IF(D3981=1,2,IF(D3981=7,1,(IF(WEEKDAY(B3981)=1,2,IF(WEEKDAY(B3981)=7,1,0))))))</f>
        <v>2</v>
      </c>
      <c r="H3981" s="787">
        <v>12889</v>
      </c>
      <c r="I3981" s="788">
        <v>3995.0100402832031</v>
      </c>
      <c r="K3981" s="795">
        <v>933.76250000000005</v>
      </c>
      <c r="M3981" s="798">
        <f t="shared" si="187"/>
        <v>13493.940351949226</v>
      </c>
      <c r="N3981" s="303"/>
      <c r="S3981" s="786">
        <v>0</v>
      </c>
      <c r="T3981" s="781">
        <f>VLOOKUP(C3981,METADATA!$J$5:$Q$29,IF(E3981="HI",2,IF(E3981="LO",6,10))+IF(S3981=1,2,IF(D3981=7,1,(IF(WEEKDAY(B3981)=1,2,IF(WEEKDAY(B3981)=7,1,0))))))</f>
        <v>2</v>
      </c>
      <c r="U3981" s="781">
        <f>VLOOKUP(C3981,METADATA!$A$5:$H$29,IF(E3981="HI",2,IF(E3981="LO",6,10))+IF(S3981=1,2,IF(D3981=7,1,(IF(WEEKDAY(B3981)=1,2,IF(WEEKDAY(B3981)=7,1,0))))))</f>
        <v>2</v>
      </c>
    </row>
    <row r="3982" spans="2:21" ht="13.95" customHeight="1" x14ac:dyDescent="0.25">
      <c r="B3982" s="784">
        <f t="shared" si="185"/>
        <v>45548</v>
      </c>
      <c r="C3982" s="785">
        <v>18</v>
      </c>
      <c r="D3982" s="786">
        <f>IFERROR((INDEX(METADATA!$T$2:$T$20,MATCH(B3982,METADATA!$S$2:$S$20,0))),0)</f>
        <v>0</v>
      </c>
      <c r="E3982" s="785" t="str">
        <f t="shared" si="186"/>
        <v>LO</v>
      </c>
      <c r="F3982" s="786">
        <f>VLOOKUP(C3982,METADATA!$A$5:$H$29,IF(E3982="HI",2,IF(E3982="LO",6,10))+IF(D3982=1,2,IF(D3982=7,1,(IF(WEEKDAY(B3982)=1,2,IF(WEEKDAY(B3982)=7,1,0))))))</f>
        <v>1</v>
      </c>
      <c r="G3982" s="786">
        <f>VLOOKUP(C3982,METADATA!$J$5:$Q$29,IF(E3982="HI",2,IF(E3982="LO",6,10))+IF(D3982=1,2,IF(D3982=7,1,(IF(WEEKDAY(B3982)=1,2,IF(WEEKDAY(B3982)=7,1,0))))))</f>
        <v>1</v>
      </c>
      <c r="H3982" s="787">
        <v>12008.75</v>
      </c>
      <c r="I3982" s="788">
        <v>3747.125</v>
      </c>
      <c r="K3982" s="795">
        <v>0</v>
      </c>
      <c r="M3982" s="798">
        <f t="shared" si="187"/>
        <v>12579.78625923847</v>
      </c>
      <c r="N3982" s="303"/>
      <c r="S3982" s="786">
        <v>0</v>
      </c>
      <c r="T3982" s="781">
        <f>VLOOKUP(C3982,METADATA!$J$5:$Q$29,IF(E3982="HI",2,IF(E3982="LO",6,10))+IF(S3982=1,2,IF(D3982=7,1,(IF(WEEKDAY(B3982)=1,2,IF(WEEKDAY(B3982)=7,1,0))))))</f>
        <v>1</v>
      </c>
      <c r="U3982" s="781">
        <f>VLOOKUP(C3982,METADATA!$A$5:$H$29,IF(E3982="HI",2,IF(E3982="LO",6,10))+IF(S3982=1,2,IF(D3982=7,1,(IF(WEEKDAY(B3982)=1,2,IF(WEEKDAY(B3982)=7,1,0))))))</f>
        <v>1</v>
      </c>
    </row>
    <row r="3983" spans="2:21" ht="13.95" customHeight="1" x14ac:dyDescent="0.25">
      <c r="B3983" s="784">
        <f t="shared" si="185"/>
        <v>45548</v>
      </c>
      <c r="C3983" s="785">
        <v>19</v>
      </c>
      <c r="D3983" s="786">
        <f>IFERROR((INDEX(METADATA!$T$2:$T$20,MATCH(B3983,METADATA!$S$2:$S$20,0))),0)</f>
        <v>0</v>
      </c>
      <c r="E3983" s="785" t="str">
        <f t="shared" si="186"/>
        <v>LO</v>
      </c>
      <c r="F3983" s="786">
        <f>VLOOKUP(C3983,METADATA!$A$5:$H$29,IF(E3983="HI",2,IF(E3983="LO",6,10))+IF(D3983=1,2,IF(D3983=7,1,(IF(WEEKDAY(B3983)=1,2,IF(WEEKDAY(B3983)=7,1,0))))))</f>
        <v>1</v>
      </c>
      <c r="G3983" s="786">
        <f>VLOOKUP(C3983,METADATA!$J$5:$Q$29,IF(E3983="HI",2,IF(E3983="LO",6,10))+IF(D3983=1,2,IF(D3983=7,1,(IF(WEEKDAY(B3983)=1,2,IF(WEEKDAY(B3983)=7,1,0))))))</f>
        <v>1</v>
      </c>
      <c r="H3983" s="787">
        <v>11582.25</v>
      </c>
      <c r="I3983" s="788">
        <v>3910.6798400878906</v>
      </c>
      <c r="K3983" s="795">
        <v>0</v>
      </c>
      <c r="M3983" s="798">
        <f t="shared" si="187"/>
        <v>12224.644447760837</v>
      </c>
      <c r="N3983" s="303"/>
      <c r="S3983" s="786">
        <v>0</v>
      </c>
      <c r="T3983" s="781">
        <f>VLOOKUP(C3983,METADATA!$J$5:$Q$29,IF(E3983="HI",2,IF(E3983="LO",6,10))+IF(S3983=1,2,IF(D3983=7,1,(IF(WEEKDAY(B3983)=1,2,IF(WEEKDAY(B3983)=7,1,0))))))</f>
        <v>1</v>
      </c>
      <c r="U3983" s="781">
        <f>VLOOKUP(C3983,METADATA!$A$5:$H$29,IF(E3983="HI",2,IF(E3983="LO",6,10))+IF(S3983=1,2,IF(D3983=7,1,(IF(WEEKDAY(B3983)=1,2,IF(WEEKDAY(B3983)=7,1,0))))))</f>
        <v>1</v>
      </c>
    </row>
    <row r="3984" spans="2:21" ht="13.95" customHeight="1" x14ac:dyDescent="0.25">
      <c r="B3984" s="784">
        <f t="shared" si="185"/>
        <v>45548</v>
      </c>
      <c r="C3984" s="785">
        <v>20</v>
      </c>
      <c r="D3984" s="786">
        <f>IFERROR((INDEX(METADATA!$T$2:$T$20,MATCH(B3984,METADATA!$S$2:$S$20,0))),0)</f>
        <v>0</v>
      </c>
      <c r="E3984" s="785" t="str">
        <f t="shared" si="186"/>
        <v>LO</v>
      </c>
      <c r="F3984" s="786">
        <f>VLOOKUP(C3984,METADATA!$A$5:$H$29,IF(E3984="HI",2,IF(E3984="LO",6,10))+IF(D3984=1,2,IF(D3984=7,1,(IF(WEEKDAY(B3984)=1,2,IF(WEEKDAY(B3984)=7,1,0))))))</f>
        <v>1</v>
      </c>
      <c r="G3984" s="786">
        <f>VLOOKUP(C3984,METADATA!$J$5:$Q$29,IF(E3984="HI",2,IF(E3984="LO",6,10))+IF(D3984=1,2,IF(D3984=7,1,(IF(WEEKDAY(B3984)=1,2,IF(WEEKDAY(B3984)=7,1,0))))))</f>
        <v>2</v>
      </c>
      <c r="H3984" s="787">
        <v>11340.5</v>
      </c>
      <c r="I3984" s="788">
        <v>4012.7950439453125</v>
      </c>
      <c r="K3984" s="795">
        <v>0</v>
      </c>
      <c r="M3984" s="798">
        <f t="shared" si="187"/>
        <v>12029.524691969838</v>
      </c>
      <c r="N3984" s="303"/>
      <c r="S3984" s="786">
        <v>0</v>
      </c>
      <c r="T3984" s="781">
        <f>VLOOKUP(C3984,METADATA!$J$5:$Q$29,IF(E3984="HI",2,IF(E3984="LO",6,10))+IF(S3984=1,2,IF(D3984=7,1,(IF(WEEKDAY(B3984)=1,2,IF(WEEKDAY(B3984)=7,1,0))))))</f>
        <v>2</v>
      </c>
      <c r="U3984" s="781">
        <f>VLOOKUP(C3984,METADATA!$A$5:$H$29,IF(E3984="HI",2,IF(E3984="LO",6,10))+IF(S3984=1,2,IF(D3984=7,1,(IF(WEEKDAY(B3984)=1,2,IF(WEEKDAY(B3984)=7,1,0))))))</f>
        <v>1</v>
      </c>
    </row>
    <row r="3985" spans="2:21" ht="13.95" customHeight="1" x14ac:dyDescent="0.25">
      <c r="B3985" s="784">
        <f t="shared" si="185"/>
        <v>45548</v>
      </c>
      <c r="C3985" s="785">
        <v>21</v>
      </c>
      <c r="D3985" s="786">
        <f>IFERROR((INDEX(METADATA!$T$2:$T$20,MATCH(B3985,METADATA!$S$2:$S$20,0))),0)</f>
        <v>0</v>
      </c>
      <c r="E3985" s="785" t="str">
        <f t="shared" si="186"/>
        <v>LO</v>
      </c>
      <c r="F3985" s="786">
        <f>VLOOKUP(C3985,METADATA!$A$5:$H$29,IF(E3985="HI",2,IF(E3985="LO",6,10))+IF(D3985=1,2,IF(D3985=7,1,(IF(WEEKDAY(B3985)=1,2,IF(WEEKDAY(B3985)=7,1,0))))))</f>
        <v>2</v>
      </c>
      <c r="G3985" s="786">
        <f>VLOOKUP(C3985,METADATA!$J$5:$Q$29,IF(E3985="HI",2,IF(E3985="LO",6,10))+IF(D3985=1,2,IF(D3985=7,1,(IF(WEEKDAY(B3985)=1,2,IF(WEEKDAY(B3985)=7,1,0))))))</f>
        <v>2</v>
      </c>
      <c r="H3985" s="787">
        <v>10828.75</v>
      </c>
      <c r="I3985" s="788">
        <v>4122.9299621582031</v>
      </c>
      <c r="K3985" s="795">
        <v>0</v>
      </c>
      <c r="M3985" s="798">
        <f t="shared" si="187"/>
        <v>11587.078062883749</v>
      </c>
      <c r="N3985" s="303"/>
      <c r="S3985" s="786">
        <v>0</v>
      </c>
      <c r="T3985" s="781">
        <f>VLOOKUP(C3985,METADATA!$J$5:$Q$29,IF(E3985="HI",2,IF(E3985="LO",6,10))+IF(S3985=1,2,IF(D3985=7,1,(IF(WEEKDAY(B3985)=1,2,IF(WEEKDAY(B3985)=7,1,0))))))</f>
        <v>2</v>
      </c>
      <c r="U3985" s="781">
        <f>VLOOKUP(C3985,METADATA!$A$5:$H$29,IF(E3985="HI",2,IF(E3985="LO",6,10))+IF(S3985=1,2,IF(D3985=7,1,(IF(WEEKDAY(B3985)=1,2,IF(WEEKDAY(B3985)=7,1,0))))))</f>
        <v>2</v>
      </c>
    </row>
    <row r="3986" spans="2:21" ht="13.95" customHeight="1" x14ac:dyDescent="0.25">
      <c r="B3986" s="784">
        <f t="shared" si="185"/>
        <v>45548</v>
      </c>
      <c r="C3986" s="785">
        <v>22</v>
      </c>
      <c r="D3986" s="786">
        <f>IFERROR((INDEX(METADATA!$T$2:$T$20,MATCH(B3986,METADATA!$S$2:$S$20,0))),0)</f>
        <v>0</v>
      </c>
      <c r="E3986" s="785" t="str">
        <f t="shared" si="186"/>
        <v>LO</v>
      </c>
      <c r="F3986" s="786">
        <f>VLOOKUP(C3986,METADATA!$A$5:$H$29,IF(E3986="HI",2,IF(E3986="LO",6,10))+IF(D3986=1,2,IF(D3986=7,1,(IF(WEEKDAY(B3986)=1,2,IF(WEEKDAY(B3986)=7,1,0))))))</f>
        <v>3</v>
      </c>
      <c r="G3986" s="786">
        <f>VLOOKUP(C3986,METADATA!$J$5:$Q$29,IF(E3986="HI",2,IF(E3986="LO",6,10))+IF(D3986=1,2,IF(D3986=7,1,(IF(WEEKDAY(B3986)=1,2,IF(WEEKDAY(B3986)=7,1,0))))))</f>
        <v>3</v>
      </c>
      <c r="H3986" s="787">
        <v>9885.5</v>
      </c>
      <c r="I3986" s="788">
        <v>3976.4349517822266</v>
      </c>
      <c r="K3986" s="795">
        <v>0</v>
      </c>
      <c r="M3986" s="798">
        <f t="shared" si="187"/>
        <v>10655.287193490156</v>
      </c>
      <c r="N3986" s="303"/>
      <c r="S3986" s="786">
        <v>0</v>
      </c>
      <c r="T3986" s="781">
        <f>VLOOKUP(C3986,METADATA!$J$5:$Q$29,IF(E3986="HI",2,IF(E3986="LO",6,10))+IF(S3986=1,2,IF(D3986=7,1,(IF(WEEKDAY(B3986)=1,2,IF(WEEKDAY(B3986)=7,1,0))))))</f>
        <v>3</v>
      </c>
      <c r="U3986" s="781">
        <f>VLOOKUP(C3986,METADATA!$A$5:$H$29,IF(E3986="HI",2,IF(E3986="LO",6,10))+IF(S3986=1,2,IF(D3986=7,1,(IF(WEEKDAY(B3986)=1,2,IF(WEEKDAY(B3986)=7,1,0))))))</f>
        <v>3</v>
      </c>
    </row>
    <row r="3987" spans="2:21" ht="13.95" customHeight="1" x14ac:dyDescent="0.25">
      <c r="B3987" s="784">
        <f t="shared" si="185"/>
        <v>45548</v>
      </c>
      <c r="C3987" s="785">
        <v>23</v>
      </c>
      <c r="D3987" s="786">
        <f>IFERROR((INDEX(METADATA!$T$2:$T$20,MATCH(B3987,METADATA!$S$2:$S$20,0))),0)</f>
        <v>0</v>
      </c>
      <c r="E3987" s="785" t="str">
        <f t="shared" si="186"/>
        <v>LO</v>
      </c>
      <c r="F3987" s="786">
        <f>VLOOKUP(C3987,METADATA!$A$5:$H$29,IF(E3987="HI",2,IF(E3987="LO",6,10))+IF(D3987=1,2,IF(D3987=7,1,(IF(WEEKDAY(B3987)=1,2,IF(WEEKDAY(B3987)=7,1,0))))))</f>
        <v>3</v>
      </c>
      <c r="G3987" s="786">
        <f>VLOOKUP(C3987,METADATA!$J$5:$Q$29,IF(E3987="HI",2,IF(E3987="LO",6,10))+IF(D3987=1,2,IF(D3987=7,1,(IF(WEEKDAY(B3987)=1,2,IF(WEEKDAY(B3987)=7,1,0))))))</f>
        <v>3</v>
      </c>
      <c r="H3987" s="787">
        <v>9051.25</v>
      </c>
      <c r="I3987" s="788">
        <v>2402.1724853515625</v>
      </c>
      <c r="K3987" s="795">
        <v>0</v>
      </c>
      <c r="M3987" s="798">
        <f t="shared" si="187"/>
        <v>9364.5907124593596</v>
      </c>
      <c r="N3987" s="303"/>
      <c r="S3987" s="786">
        <v>0</v>
      </c>
      <c r="T3987" s="781">
        <f>VLOOKUP(C3987,METADATA!$J$5:$Q$29,IF(E3987="HI",2,IF(E3987="LO",6,10))+IF(S3987=1,2,IF(D3987=7,1,(IF(WEEKDAY(B3987)=1,2,IF(WEEKDAY(B3987)=7,1,0))))))</f>
        <v>3</v>
      </c>
      <c r="U3987" s="781">
        <f>VLOOKUP(C3987,METADATA!$A$5:$H$29,IF(E3987="HI",2,IF(E3987="LO",6,10))+IF(S3987=1,2,IF(D3987=7,1,(IF(WEEKDAY(B3987)=1,2,IF(WEEKDAY(B3987)=7,1,0))))))</f>
        <v>3</v>
      </c>
    </row>
    <row r="3988" spans="2:21" ht="13.95" customHeight="1" x14ac:dyDescent="0.25">
      <c r="B3988" s="784">
        <f t="shared" si="185"/>
        <v>45549</v>
      </c>
      <c r="C3988" s="785">
        <v>0</v>
      </c>
      <c r="D3988" s="786">
        <f>IFERROR((INDEX(METADATA!$T$2:$T$20,MATCH(B3988,METADATA!$S$2:$S$20,0))),0)</f>
        <v>0</v>
      </c>
      <c r="E3988" s="785" t="str">
        <f t="shared" si="186"/>
        <v>LO</v>
      </c>
      <c r="F3988" s="786">
        <f>VLOOKUP(C3988,METADATA!$A$5:$H$29,IF(E3988="HI",2,IF(E3988="LO",6,10))+IF(D3988=1,2,IF(D3988=7,1,(IF(WEEKDAY(B3988)=1,2,IF(WEEKDAY(B3988)=7,1,0))))))</f>
        <v>3</v>
      </c>
      <c r="G3988" s="786">
        <f>VLOOKUP(C3988,METADATA!$J$5:$Q$29,IF(E3988="HI",2,IF(E3988="LO",6,10))+IF(D3988=1,2,IF(D3988=7,1,(IF(WEEKDAY(B3988)=1,2,IF(WEEKDAY(B3988)=7,1,0))))))</f>
        <v>3</v>
      </c>
      <c r="H3988" s="787">
        <v>8558</v>
      </c>
      <c r="I3988" s="788">
        <v>1732.3374938964844</v>
      </c>
      <c r="K3988" s="795">
        <v>0</v>
      </c>
      <c r="M3988" s="798">
        <f t="shared" si="187"/>
        <v>8731.5724352924863</v>
      </c>
      <c r="N3988" s="303"/>
      <c r="S3988" s="786">
        <v>0</v>
      </c>
      <c r="T3988" s="781">
        <f>VLOOKUP(C3988,METADATA!$J$5:$Q$29,IF(E3988="HI",2,IF(E3988="LO",6,10))+IF(S3988=1,2,IF(D3988=7,1,(IF(WEEKDAY(B3988)=1,2,IF(WEEKDAY(B3988)=7,1,0))))))</f>
        <v>3</v>
      </c>
      <c r="U3988" s="781">
        <f>VLOOKUP(C3988,METADATA!$A$5:$H$29,IF(E3988="HI",2,IF(E3988="LO",6,10))+IF(S3988=1,2,IF(D3988=7,1,(IF(WEEKDAY(B3988)=1,2,IF(WEEKDAY(B3988)=7,1,0))))))</f>
        <v>3</v>
      </c>
    </row>
    <row r="3989" spans="2:21" ht="13.95" customHeight="1" x14ac:dyDescent="0.25">
      <c r="B3989" s="784">
        <f t="shared" si="185"/>
        <v>45549</v>
      </c>
      <c r="C3989" s="785">
        <v>1</v>
      </c>
      <c r="D3989" s="786">
        <f>IFERROR((INDEX(METADATA!$T$2:$T$20,MATCH(B3989,METADATA!$S$2:$S$20,0))),0)</f>
        <v>0</v>
      </c>
      <c r="E3989" s="785" t="str">
        <f t="shared" si="186"/>
        <v>LO</v>
      </c>
      <c r="F3989" s="786">
        <f>VLOOKUP(C3989,METADATA!$A$5:$H$29,IF(E3989="HI",2,IF(E3989="LO",6,10))+IF(D3989=1,2,IF(D3989=7,1,(IF(WEEKDAY(B3989)=1,2,IF(WEEKDAY(B3989)=7,1,0))))))</f>
        <v>3</v>
      </c>
      <c r="G3989" s="786">
        <f>VLOOKUP(C3989,METADATA!$J$5:$Q$29,IF(E3989="HI",2,IF(E3989="LO",6,10))+IF(D3989=1,2,IF(D3989=7,1,(IF(WEEKDAY(B3989)=1,2,IF(WEEKDAY(B3989)=7,1,0))))))</f>
        <v>3</v>
      </c>
      <c r="H3989" s="787">
        <v>8145.5</v>
      </c>
      <c r="I3989" s="788">
        <v>1664.5649719238281</v>
      </c>
      <c r="K3989" s="795">
        <v>0</v>
      </c>
      <c r="M3989" s="798">
        <f t="shared" si="187"/>
        <v>8313.8406765920026</v>
      </c>
      <c r="N3989" s="303"/>
      <c r="S3989" s="786">
        <v>0</v>
      </c>
      <c r="T3989" s="781">
        <f>VLOOKUP(C3989,METADATA!$J$5:$Q$29,IF(E3989="HI",2,IF(E3989="LO",6,10))+IF(S3989=1,2,IF(D3989=7,1,(IF(WEEKDAY(B3989)=1,2,IF(WEEKDAY(B3989)=7,1,0))))))</f>
        <v>3</v>
      </c>
      <c r="U3989" s="781">
        <f>VLOOKUP(C3989,METADATA!$A$5:$H$29,IF(E3989="HI",2,IF(E3989="LO",6,10))+IF(S3989=1,2,IF(D3989=7,1,(IF(WEEKDAY(B3989)=1,2,IF(WEEKDAY(B3989)=7,1,0))))))</f>
        <v>3</v>
      </c>
    </row>
    <row r="3990" spans="2:21" ht="13.95" customHeight="1" x14ac:dyDescent="0.25">
      <c r="B3990" s="784">
        <f t="shared" si="185"/>
        <v>45549</v>
      </c>
      <c r="C3990" s="785">
        <v>2</v>
      </c>
      <c r="D3990" s="786">
        <f>IFERROR((INDEX(METADATA!$T$2:$T$20,MATCH(B3990,METADATA!$S$2:$S$20,0))),0)</f>
        <v>0</v>
      </c>
      <c r="E3990" s="785" t="str">
        <f t="shared" si="186"/>
        <v>LO</v>
      </c>
      <c r="F3990" s="786">
        <f>VLOOKUP(C3990,METADATA!$A$5:$H$29,IF(E3990="HI",2,IF(E3990="LO",6,10))+IF(D3990=1,2,IF(D3990=7,1,(IF(WEEKDAY(B3990)=1,2,IF(WEEKDAY(B3990)=7,1,0))))))</f>
        <v>3</v>
      </c>
      <c r="G3990" s="786">
        <f>VLOOKUP(C3990,METADATA!$J$5:$Q$29,IF(E3990="HI",2,IF(E3990="LO",6,10))+IF(D3990=1,2,IF(D3990=7,1,(IF(WEEKDAY(B3990)=1,2,IF(WEEKDAY(B3990)=7,1,0))))))</f>
        <v>3</v>
      </c>
      <c r="H3990" s="787">
        <v>8022.25</v>
      </c>
      <c r="I3990" s="788">
        <v>1659.6725158691406</v>
      </c>
      <c r="K3990" s="795">
        <v>0</v>
      </c>
      <c r="M3990" s="798">
        <f t="shared" si="187"/>
        <v>8192.130853595505</v>
      </c>
      <c r="N3990" s="303"/>
      <c r="S3990" s="786">
        <v>0</v>
      </c>
      <c r="T3990" s="781">
        <f>VLOOKUP(C3990,METADATA!$J$5:$Q$29,IF(E3990="HI",2,IF(E3990="LO",6,10))+IF(S3990=1,2,IF(D3990=7,1,(IF(WEEKDAY(B3990)=1,2,IF(WEEKDAY(B3990)=7,1,0))))))</f>
        <v>3</v>
      </c>
      <c r="U3990" s="781">
        <f>VLOOKUP(C3990,METADATA!$A$5:$H$29,IF(E3990="HI",2,IF(E3990="LO",6,10))+IF(S3990=1,2,IF(D3990=7,1,(IF(WEEKDAY(B3990)=1,2,IF(WEEKDAY(B3990)=7,1,0))))))</f>
        <v>3</v>
      </c>
    </row>
    <row r="3991" spans="2:21" ht="13.95" customHeight="1" x14ac:dyDescent="0.25">
      <c r="B3991" s="784">
        <f t="shared" si="185"/>
        <v>45549</v>
      </c>
      <c r="C3991" s="785">
        <v>3</v>
      </c>
      <c r="D3991" s="786">
        <f>IFERROR((INDEX(METADATA!$T$2:$T$20,MATCH(B3991,METADATA!$S$2:$S$20,0))),0)</f>
        <v>0</v>
      </c>
      <c r="E3991" s="785" t="str">
        <f t="shared" si="186"/>
        <v>LO</v>
      </c>
      <c r="F3991" s="786">
        <f>VLOOKUP(C3991,METADATA!$A$5:$H$29,IF(E3991="HI",2,IF(E3991="LO",6,10))+IF(D3991=1,2,IF(D3991=7,1,(IF(WEEKDAY(B3991)=1,2,IF(WEEKDAY(B3991)=7,1,0))))))</f>
        <v>3</v>
      </c>
      <c r="G3991" s="786">
        <f>VLOOKUP(C3991,METADATA!$J$5:$Q$29,IF(E3991="HI",2,IF(E3991="LO",6,10))+IF(D3991=1,2,IF(D3991=7,1,(IF(WEEKDAY(B3991)=1,2,IF(WEEKDAY(B3991)=7,1,0))))))</f>
        <v>3</v>
      </c>
      <c r="H3991" s="787">
        <v>7949.5</v>
      </c>
      <c r="I3991" s="788">
        <v>1655.85498046875</v>
      </c>
      <c r="K3991" s="795">
        <v>0</v>
      </c>
      <c r="M3991" s="798">
        <f t="shared" si="187"/>
        <v>8120.1235191555534</v>
      </c>
      <c r="N3991" s="303"/>
      <c r="S3991" s="786">
        <v>0</v>
      </c>
      <c r="T3991" s="781">
        <f>VLOOKUP(C3991,METADATA!$J$5:$Q$29,IF(E3991="HI",2,IF(E3991="LO",6,10))+IF(S3991=1,2,IF(D3991=7,1,(IF(WEEKDAY(B3991)=1,2,IF(WEEKDAY(B3991)=7,1,0))))))</f>
        <v>3</v>
      </c>
      <c r="U3991" s="781">
        <f>VLOOKUP(C3991,METADATA!$A$5:$H$29,IF(E3991="HI",2,IF(E3991="LO",6,10))+IF(S3991=1,2,IF(D3991=7,1,(IF(WEEKDAY(B3991)=1,2,IF(WEEKDAY(B3991)=7,1,0))))))</f>
        <v>3</v>
      </c>
    </row>
    <row r="3992" spans="2:21" ht="13.95" customHeight="1" x14ac:dyDescent="0.25">
      <c r="B3992" s="784">
        <f t="shared" si="185"/>
        <v>45549</v>
      </c>
      <c r="C3992" s="785">
        <v>4</v>
      </c>
      <c r="D3992" s="786">
        <f>IFERROR((INDEX(METADATA!$T$2:$T$20,MATCH(B3992,METADATA!$S$2:$S$20,0))),0)</f>
        <v>0</v>
      </c>
      <c r="E3992" s="785" t="str">
        <f t="shared" si="186"/>
        <v>LO</v>
      </c>
      <c r="F3992" s="786">
        <f>VLOOKUP(C3992,METADATA!$A$5:$H$29,IF(E3992="HI",2,IF(E3992="LO",6,10))+IF(D3992=1,2,IF(D3992=7,1,(IF(WEEKDAY(B3992)=1,2,IF(WEEKDAY(B3992)=7,1,0))))))</f>
        <v>3</v>
      </c>
      <c r="G3992" s="786">
        <f>VLOOKUP(C3992,METADATA!$J$5:$Q$29,IF(E3992="HI",2,IF(E3992="LO",6,10))+IF(D3992=1,2,IF(D3992=7,1,(IF(WEEKDAY(B3992)=1,2,IF(WEEKDAY(B3992)=7,1,0))))))</f>
        <v>3</v>
      </c>
      <c r="H3992" s="787">
        <v>8108.25</v>
      </c>
      <c r="I3992" s="788">
        <v>2131.9699878692627</v>
      </c>
      <c r="K3992" s="795">
        <v>0</v>
      </c>
      <c r="M3992" s="798">
        <f t="shared" si="187"/>
        <v>8383.8543696604884</v>
      </c>
      <c r="N3992" s="303"/>
      <c r="S3992" s="786">
        <v>0</v>
      </c>
      <c r="T3992" s="781">
        <f>VLOOKUP(C3992,METADATA!$J$5:$Q$29,IF(E3992="HI",2,IF(E3992="LO",6,10))+IF(S3992=1,2,IF(D3992=7,1,(IF(WEEKDAY(B3992)=1,2,IF(WEEKDAY(B3992)=7,1,0))))))</f>
        <v>3</v>
      </c>
      <c r="U3992" s="781">
        <f>VLOOKUP(C3992,METADATA!$A$5:$H$29,IF(E3992="HI",2,IF(E3992="LO",6,10))+IF(S3992=1,2,IF(D3992=7,1,(IF(WEEKDAY(B3992)=1,2,IF(WEEKDAY(B3992)=7,1,0))))))</f>
        <v>3</v>
      </c>
    </row>
    <row r="3993" spans="2:21" ht="13.95" customHeight="1" x14ac:dyDescent="0.25">
      <c r="B3993" s="784">
        <f t="shared" si="185"/>
        <v>45549</v>
      </c>
      <c r="C3993" s="785">
        <v>5</v>
      </c>
      <c r="D3993" s="786">
        <f>IFERROR((INDEX(METADATA!$T$2:$T$20,MATCH(B3993,METADATA!$S$2:$S$20,0))),0)</f>
        <v>0</v>
      </c>
      <c r="E3993" s="785" t="str">
        <f t="shared" si="186"/>
        <v>LO</v>
      </c>
      <c r="F3993" s="786">
        <f>VLOOKUP(C3993,METADATA!$A$5:$H$29,IF(E3993="HI",2,IF(E3993="LO",6,10))+IF(D3993=1,2,IF(D3993=7,1,(IF(WEEKDAY(B3993)=1,2,IF(WEEKDAY(B3993)=7,1,0))))))</f>
        <v>3</v>
      </c>
      <c r="G3993" s="786">
        <f>VLOOKUP(C3993,METADATA!$J$5:$Q$29,IF(E3993="HI",2,IF(E3993="LO",6,10))+IF(D3993=1,2,IF(D3993=7,1,(IF(WEEKDAY(B3993)=1,2,IF(WEEKDAY(B3993)=7,1,0))))))</f>
        <v>3</v>
      </c>
      <c r="H3993" s="787">
        <v>8219</v>
      </c>
      <c r="I3993" s="788">
        <v>2907.3899307250977</v>
      </c>
      <c r="K3993" s="795">
        <v>870.51250000000005</v>
      </c>
      <c r="M3993" s="798">
        <f t="shared" si="187"/>
        <v>8718.0776097303515</v>
      </c>
      <c r="N3993" s="303"/>
      <c r="S3993" s="786">
        <v>0</v>
      </c>
      <c r="T3993" s="781">
        <f>VLOOKUP(C3993,METADATA!$J$5:$Q$29,IF(E3993="HI",2,IF(E3993="LO",6,10))+IF(S3993=1,2,IF(D3993=7,1,(IF(WEEKDAY(B3993)=1,2,IF(WEEKDAY(B3993)=7,1,0))))))</f>
        <v>3</v>
      </c>
      <c r="U3993" s="781">
        <f>VLOOKUP(C3993,METADATA!$A$5:$H$29,IF(E3993="HI",2,IF(E3993="LO",6,10))+IF(S3993=1,2,IF(D3993=7,1,(IF(WEEKDAY(B3993)=1,2,IF(WEEKDAY(B3993)=7,1,0))))))</f>
        <v>3</v>
      </c>
    </row>
    <row r="3994" spans="2:21" ht="13.95" customHeight="1" x14ac:dyDescent="0.25">
      <c r="B3994" s="784">
        <f t="shared" si="185"/>
        <v>45549</v>
      </c>
      <c r="C3994" s="785">
        <v>6</v>
      </c>
      <c r="D3994" s="786">
        <f>IFERROR((INDEX(METADATA!$T$2:$T$20,MATCH(B3994,METADATA!$S$2:$S$20,0))),0)</f>
        <v>0</v>
      </c>
      <c r="E3994" s="785" t="str">
        <f t="shared" si="186"/>
        <v>LO</v>
      </c>
      <c r="F3994" s="786">
        <f>VLOOKUP(C3994,METADATA!$A$5:$H$29,IF(E3994="HI",2,IF(E3994="LO",6,10))+IF(D3994=1,2,IF(D3994=7,1,(IF(WEEKDAY(B3994)=1,2,IF(WEEKDAY(B3994)=7,1,0))))))</f>
        <v>3</v>
      </c>
      <c r="G3994" s="786">
        <f>VLOOKUP(C3994,METADATA!$J$5:$Q$29,IF(E3994="HI",2,IF(E3994="LO",6,10))+IF(D3994=1,2,IF(D3994=7,1,(IF(WEEKDAY(B3994)=1,2,IF(WEEKDAY(B3994)=7,1,0))))))</f>
        <v>3</v>
      </c>
      <c r="H3994" s="787">
        <v>8564.25</v>
      </c>
      <c r="I3994" s="788">
        <v>3120.7350463867188</v>
      </c>
      <c r="K3994" s="795">
        <v>865.8125</v>
      </c>
      <c r="M3994" s="798">
        <f t="shared" si="187"/>
        <v>9115.1174041943268</v>
      </c>
      <c r="N3994" s="303"/>
      <c r="S3994" s="786">
        <v>0</v>
      </c>
      <c r="T3994" s="781">
        <f>VLOOKUP(C3994,METADATA!$J$5:$Q$29,IF(E3994="HI",2,IF(E3994="LO",6,10))+IF(S3994=1,2,IF(D3994=7,1,(IF(WEEKDAY(B3994)=1,2,IF(WEEKDAY(B3994)=7,1,0))))))</f>
        <v>3</v>
      </c>
      <c r="U3994" s="781">
        <f>VLOOKUP(C3994,METADATA!$A$5:$H$29,IF(E3994="HI",2,IF(E3994="LO",6,10))+IF(S3994=1,2,IF(D3994=7,1,(IF(WEEKDAY(B3994)=1,2,IF(WEEKDAY(B3994)=7,1,0))))))</f>
        <v>3</v>
      </c>
    </row>
    <row r="3995" spans="2:21" ht="13.95" customHeight="1" x14ac:dyDescent="0.25">
      <c r="B3995" s="784">
        <f t="shared" si="185"/>
        <v>45549</v>
      </c>
      <c r="C3995" s="785">
        <v>7</v>
      </c>
      <c r="D3995" s="786">
        <f>IFERROR((INDEX(METADATA!$T$2:$T$20,MATCH(B3995,METADATA!$S$2:$S$20,0))),0)</f>
        <v>0</v>
      </c>
      <c r="E3995" s="785" t="str">
        <f t="shared" si="186"/>
        <v>LO</v>
      </c>
      <c r="F3995" s="786">
        <f>VLOOKUP(C3995,METADATA!$A$5:$H$29,IF(E3995="HI",2,IF(E3995="LO",6,10))+IF(D3995=1,2,IF(D3995=7,1,(IF(WEEKDAY(B3995)=1,2,IF(WEEKDAY(B3995)=7,1,0))))))</f>
        <v>2</v>
      </c>
      <c r="G3995" s="786">
        <f>VLOOKUP(C3995,METADATA!$J$5:$Q$29,IF(E3995="HI",2,IF(E3995="LO",6,10))+IF(D3995=1,2,IF(D3995=7,1,(IF(WEEKDAY(B3995)=1,2,IF(WEEKDAY(B3995)=7,1,0))))))</f>
        <v>2</v>
      </c>
      <c r="H3995" s="787">
        <v>9613.75</v>
      </c>
      <c r="I3995" s="788">
        <v>2878.2751083374023</v>
      </c>
      <c r="K3995" s="795">
        <v>834.63750000000005</v>
      </c>
      <c r="M3995" s="798">
        <f t="shared" si="187"/>
        <v>10035.370280252477</v>
      </c>
      <c r="N3995" s="303"/>
      <c r="S3995" s="786">
        <v>0</v>
      </c>
      <c r="T3995" s="781">
        <f>VLOOKUP(C3995,METADATA!$J$5:$Q$29,IF(E3995="HI",2,IF(E3995="LO",6,10))+IF(S3995=1,2,IF(D3995=7,1,(IF(WEEKDAY(B3995)=1,2,IF(WEEKDAY(B3995)=7,1,0))))))</f>
        <v>2</v>
      </c>
      <c r="U3995" s="781">
        <f>VLOOKUP(C3995,METADATA!$A$5:$H$29,IF(E3995="HI",2,IF(E3995="LO",6,10))+IF(S3995=1,2,IF(D3995=7,1,(IF(WEEKDAY(B3995)=1,2,IF(WEEKDAY(B3995)=7,1,0))))))</f>
        <v>2</v>
      </c>
    </row>
    <row r="3996" spans="2:21" ht="13.95" customHeight="1" x14ac:dyDescent="0.25">
      <c r="B3996" s="784">
        <f t="shared" ref="B3996:B4059" si="188">B3972+1</f>
        <v>45549</v>
      </c>
      <c r="C3996" s="785">
        <v>8</v>
      </c>
      <c r="D3996" s="786">
        <f>IFERROR((INDEX(METADATA!$T$2:$T$20,MATCH(B3996,METADATA!$S$2:$S$20,0))),0)</f>
        <v>0</v>
      </c>
      <c r="E3996" s="785" t="str">
        <f t="shared" si="186"/>
        <v>LO</v>
      </c>
      <c r="F3996" s="786">
        <f>VLOOKUP(C3996,METADATA!$A$5:$H$29,IF(E3996="HI",2,IF(E3996="LO",6,10))+IF(D3996=1,2,IF(D3996=7,1,(IF(WEEKDAY(B3996)=1,2,IF(WEEKDAY(B3996)=7,1,0))))))</f>
        <v>2</v>
      </c>
      <c r="G3996" s="786">
        <f>VLOOKUP(C3996,METADATA!$J$5:$Q$29,IF(E3996="HI",2,IF(E3996="LO",6,10))+IF(D3996=1,2,IF(D3996=7,1,(IF(WEEKDAY(B3996)=1,2,IF(WEEKDAY(B3996)=7,1,0))))))</f>
        <v>2</v>
      </c>
      <c r="H3996" s="787">
        <v>11052.75</v>
      </c>
      <c r="I3996" s="788">
        <v>2791.5500000715256</v>
      </c>
      <c r="K3996" s="795">
        <v>847.33749999999998</v>
      </c>
      <c r="M3996" s="798">
        <f t="shared" si="187"/>
        <v>11399.82604978687</v>
      </c>
      <c r="N3996" s="303"/>
      <c r="S3996" s="786">
        <v>0</v>
      </c>
      <c r="T3996" s="781">
        <f>VLOOKUP(C3996,METADATA!$J$5:$Q$29,IF(E3996="HI",2,IF(E3996="LO",6,10))+IF(S3996=1,2,IF(D3996=7,1,(IF(WEEKDAY(B3996)=1,2,IF(WEEKDAY(B3996)=7,1,0))))))</f>
        <v>2</v>
      </c>
      <c r="U3996" s="781">
        <f>VLOOKUP(C3996,METADATA!$A$5:$H$29,IF(E3996="HI",2,IF(E3996="LO",6,10))+IF(S3996=1,2,IF(D3996=7,1,(IF(WEEKDAY(B3996)=1,2,IF(WEEKDAY(B3996)=7,1,0))))))</f>
        <v>2</v>
      </c>
    </row>
    <row r="3997" spans="2:21" ht="13.95" customHeight="1" x14ac:dyDescent="0.25">
      <c r="B3997" s="784">
        <f t="shared" si="188"/>
        <v>45549</v>
      </c>
      <c r="C3997" s="785">
        <v>9</v>
      </c>
      <c r="D3997" s="786">
        <f>IFERROR((INDEX(METADATA!$T$2:$T$20,MATCH(B3997,METADATA!$S$2:$S$20,0))),0)</f>
        <v>0</v>
      </c>
      <c r="E3997" s="785" t="str">
        <f t="shared" si="186"/>
        <v>LO</v>
      </c>
      <c r="F3997" s="786">
        <f>VLOOKUP(C3997,METADATA!$A$5:$H$29,IF(E3997="HI",2,IF(E3997="LO",6,10))+IF(D3997=1,2,IF(D3997=7,1,(IF(WEEKDAY(B3997)=1,2,IF(WEEKDAY(B3997)=7,1,0))))))</f>
        <v>2</v>
      </c>
      <c r="G3997" s="786">
        <f>VLOOKUP(C3997,METADATA!$J$5:$Q$29,IF(E3997="HI",2,IF(E3997="LO",6,10))+IF(D3997=1,2,IF(D3997=7,1,(IF(WEEKDAY(B3997)=1,2,IF(WEEKDAY(B3997)=7,1,0))))))</f>
        <v>2</v>
      </c>
      <c r="H3997" s="787">
        <v>11865.75</v>
      </c>
      <c r="I3997" s="788">
        <v>2754.125</v>
      </c>
      <c r="K3997" s="795">
        <v>851.61249999999995</v>
      </c>
      <c r="M3997" s="798">
        <f t="shared" si="187"/>
        <v>12181.183340633414</v>
      </c>
      <c r="N3997" s="303"/>
      <c r="S3997" s="786">
        <v>0</v>
      </c>
      <c r="T3997" s="781">
        <f>VLOOKUP(C3997,METADATA!$J$5:$Q$29,IF(E3997="HI",2,IF(E3997="LO",6,10))+IF(S3997=1,2,IF(D3997=7,1,(IF(WEEKDAY(B3997)=1,2,IF(WEEKDAY(B3997)=7,1,0))))))</f>
        <v>2</v>
      </c>
      <c r="U3997" s="781">
        <f>VLOOKUP(C3997,METADATA!$A$5:$H$29,IF(E3997="HI",2,IF(E3997="LO",6,10))+IF(S3997=1,2,IF(D3997=7,1,(IF(WEEKDAY(B3997)=1,2,IF(WEEKDAY(B3997)=7,1,0))))))</f>
        <v>2</v>
      </c>
    </row>
    <row r="3998" spans="2:21" ht="13.95" customHeight="1" x14ac:dyDescent="0.25">
      <c r="B3998" s="784">
        <f t="shared" si="188"/>
        <v>45549</v>
      </c>
      <c r="C3998" s="785">
        <v>10</v>
      </c>
      <c r="D3998" s="786">
        <f>IFERROR((INDEX(METADATA!$T$2:$T$20,MATCH(B3998,METADATA!$S$2:$S$20,0))),0)</f>
        <v>0</v>
      </c>
      <c r="E3998" s="785" t="str">
        <f t="shared" si="186"/>
        <v>LO</v>
      </c>
      <c r="F3998" s="786">
        <f>VLOOKUP(C3998,METADATA!$A$5:$H$29,IF(E3998="HI",2,IF(E3998="LO",6,10))+IF(D3998=1,2,IF(D3998=7,1,(IF(WEEKDAY(B3998)=1,2,IF(WEEKDAY(B3998)=7,1,0))))))</f>
        <v>2</v>
      </c>
      <c r="G3998" s="786">
        <f>VLOOKUP(C3998,METADATA!$J$5:$Q$29,IF(E3998="HI",2,IF(E3998="LO",6,10))+IF(D3998=1,2,IF(D3998=7,1,(IF(WEEKDAY(B3998)=1,2,IF(WEEKDAY(B3998)=7,1,0))))))</f>
        <v>2</v>
      </c>
      <c r="H3998" s="787">
        <v>11984.25</v>
      </c>
      <c r="I3998" s="788">
        <v>2878.875</v>
      </c>
      <c r="K3998" s="795">
        <v>856.5</v>
      </c>
      <c r="M3998" s="798">
        <f t="shared" si="187"/>
        <v>12325.184352703411</v>
      </c>
      <c r="N3998" s="303"/>
      <c r="S3998" s="786">
        <v>0</v>
      </c>
      <c r="T3998" s="781">
        <f>VLOOKUP(C3998,METADATA!$J$5:$Q$29,IF(E3998="HI",2,IF(E3998="LO",6,10))+IF(S3998=1,2,IF(D3998=7,1,(IF(WEEKDAY(B3998)=1,2,IF(WEEKDAY(B3998)=7,1,0))))))</f>
        <v>2</v>
      </c>
      <c r="U3998" s="781">
        <f>VLOOKUP(C3998,METADATA!$A$5:$H$29,IF(E3998="HI",2,IF(E3998="LO",6,10))+IF(S3998=1,2,IF(D3998=7,1,(IF(WEEKDAY(B3998)=1,2,IF(WEEKDAY(B3998)=7,1,0))))))</f>
        <v>2</v>
      </c>
    </row>
    <row r="3999" spans="2:21" ht="13.95" customHeight="1" x14ac:dyDescent="0.25">
      <c r="B3999" s="784">
        <f t="shared" si="188"/>
        <v>45549</v>
      </c>
      <c r="C3999" s="785">
        <v>11</v>
      </c>
      <c r="D3999" s="786">
        <f>IFERROR((INDEX(METADATA!$T$2:$T$20,MATCH(B3999,METADATA!$S$2:$S$20,0))),0)</f>
        <v>0</v>
      </c>
      <c r="E3999" s="785" t="str">
        <f t="shared" si="186"/>
        <v>LO</v>
      </c>
      <c r="F3999" s="786">
        <f>VLOOKUP(C3999,METADATA!$A$5:$H$29,IF(E3999="HI",2,IF(E3999="LO",6,10))+IF(D3999=1,2,IF(D3999=7,1,(IF(WEEKDAY(B3999)=1,2,IF(WEEKDAY(B3999)=7,1,0))))))</f>
        <v>2</v>
      </c>
      <c r="G3999" s="786">
        <f>VLOOKUP(C3999,METADATA!$J$5:$Q$29,IF(E3999="HI",2,IF(E3999="LO",6,10))+IF(D3999=1,2,IF(D3999=7,1,(IF(WEEKDAY(B3999)=1,2,IF(WEEKDAY(B3999)=7,1,0))))))</f>
        <v>2</v>
      </c>
      <c r="H3999" s="787">
        <v>11953.5</v>
      </c>
      <c r="I3999" s="788">
        <v>2906.3499755859375</v>
      </c>
      <c r="K3999" s="795">
        <v>824.32500000000005</v>
      </c>
      <c r="M3999" s="798">
        <f t="shared" si="187"/>
        <v>12301.749161423686</v>
      </c>
      <c r="N3999" s="303"/>
      <c r="S3999" s="786">
        <v>0</v>
      </c>
      <c r="T3999" s="781">
        <f>VLOOKUP(C3999,METADATA!$J$5:$Q$29,IF(E3999="HI",2,IF(E3999="LO",6,10))+IF(S3999=1,2,IF(D3999=7,1,(IF(WEEKDAY(B3999)=1,2,IF(WEEKDAY(B3999)=7,1,0))))))</f>
        <v>2</v>
      </c>
      <c r="U3999" s="781">
        <f>VLOOKUP(C3999,METADATA!$A$5:$H$29,IF(E3999="HI",2,IF(E3999="LO",6,10))+IF(S3999=1,2,IF(D3999=7,1,(IF(WEEKDAY(B3999)=1,2,IF(WEEKDAY(B3999)=7,1,0))))))</f>
        <v>2</v>
      </c>
    </row>
    <row r="4000" spans="2:21" ht="13.95" customHeight="1" x14ac:dyDescent="0.25">
      <c r="B4000" s="784">
        <f t="shared" si="188"/>
        <v>45549</v>
      </c>
      <c r="C4000" s="785">
        <v>12</v>
      </c>
      <c r="D4000" s="786">
        <f>IFERROR((INDEX(METADATA!$T$2:$T$20,MATCH(B4000,METADATA!$S$2:$S$20,0))),0)</f>
        <v>0</v>
      </c>
      <c r="E4000" s="785" t="str">
        <f t="shared" si="186"/>
        <v>LO</v>
      </c>
      <c r="F4000" s="786">
        <f>VLOOKUP(C4000,METADATA!$A$5:$H$29,IF(E4000="HI",2,IF(E4000="LO",6,10))+IF(D4000=1,2,IF(D4000=7,1,(IF(WEEKDAY(B4000)=1,2,IF(WEEKDAY(B4000)=7,1,0))))))</f>
        <v>3</v>
      </c>
      <c r="G4000" s="786">
        <f>VLOOKUP(C4000,METADATA!$J$5:$Q$29,IF(E4000="HI",2,IF(E4000="LO",6,10))+IF(D4000=1,2,IF(D4000=7,1,(IF(WEEKDAY(B4000)=1,2,IF(WEEKDAY(B4000)=7,1,0))))))</f>
        <v>3</v>
      </c>
      <c r="H4000" s="787">
        <v>11672</v>
      </c>
      <c r="I4000" s="788">
        <v>2819.1251220703125</v>
      </c>
      <c r="K4000" s="795">
        <v>882.73749999999995</v>
      </c>
      <c r="M4000" s="798">
        <f t="shared" si="187"/>
        <v>12007.624679922666</v>
      </c>
      <c r="N4000" s="303"/>
      <c r="S4000" s="786">
        <v>0</v>
      </c>
      <c r="T4000" s="781">
        <f>VLOOKUP(C4000,METADATA!$J$5:$Q$29,IF(E4000="HI",2,IF(E4000="LO",6,10))+IF(S4000=1,2,IF(D4000=7,1,(IF(WEEKDAY(B4000)=1,2,IF(WEEKDAY(B4000)=7,1,0))))))</f>
        <v>3</v>
      </c>
      <c r="U4000" s="781">
        <f>VLOOKUP(C4000,METADATA!$A$5:$H$29,IF(E4000="HI",2,IF(E4000="LO",6,10))+IF(S4000=1,2,IF(D4000=7,1,(IF(WEEKDAY(B4000)=1,2,IF(WEEKDAY(B4000)=7,1,0))))))</f>
        <v>3</v>
      </c>
    </row>
    <row r="4001" spans="2:21" ht="13.95" customHeight="1" x14ac:dyDescent="0.25">
      <c r="B4001" s="784">
        <f t="shared" si="188"/>
        <v>45549</v>
      </c>
      <c r="C4001" s="785">
        <v>13</v>
      </c>
      <c r="D4001" s="786">
        <f>IFERROR((INDEX(METADATA!$T$2:$T$20,MATCH(B4001,METADATA!$S$2:$S$20,0))),0)</f>
        <v>0</v>
      </c>
      <c r="E4001" s="785" t="str">
        <f t="shared" si="186"/>
        <v>LO</v>
      </c>
      <c r="F4001" s="786">
        <f>VLOOKUP(C4001,METADATA!$A$5:$H$29,IF(E4001="HI",2,IF(E4001="LO",6,10))+IF(D4001=1,2,IF(D4001=7,1,(IF(WEEKDAY(B4001)=1,2,IF(WEEKDAY(B4001)=7,1,0))))))</f>
        <v>3</v>
      </c>
      <c r="G4001" s="786">
        <f>VLOOKUP(C4001,METADATA!$J$5:$Q$29,IF(E4001="HI",2,IF(E4001="LO",6,10))+IF(D4001=1,2,IF(D4001=7,1,(IF(WEEKDAY(B4001)=1,2,IF(WEEKDAY(B4001)=7,1,0))))))</f>
        <v>3</v>
      </c>
      <c r="H4001" s="787">
        <v>11153.25</v>
      </c>
      <c r="I4001" s="788">
        <v>2760.9299755096436</v>
      </c>
      <c r="K4001" s="795">
        <v>909.3125</v>
      </c>
      <c r="M4001" s="798">
        <f t="shared" si="187"/>
        <v>11489.896426520461</v>
      </c>
      <c r="N4001" s="303"/>
      <c r="S4001" s="786">
        <v>0</v>
      </c>
      <c r="T4001" s="781">
        <f>VLOOKUP(C4001,METADATA!$J$5:$Q$29,IF(E4001="HI",2,IF(E4001="LO",6,10))+IF(S4001=1,2,IF(D4001=7,1,(IF(WEEKDAY(B4001)=1,2,IF(WEEKDAY(B4001)=7,1,0))))))</f>
        <v>3</v>
      </c>
      <c r="U4001" s="781">
        <f>VLOOKUP(C4001,METADATA!$A$5:$H$29,IF(E4001="HI",2,IF(E4001="LO",6,10))+IF(S4001=1,2,IF(D4001=7,1,(IF(WEEKDAY(B4001)=1,2,IF(WEEKDAY(B4001)=7,1,0))))))</f>
        <v>3</v>
      </c>
    </row>
    <row r="4002" spans="2:21" ht="13.95" customHeight="1" x14ac:dyDescent="0.25">
      <c r="B4002" s="784">
        <f t="shared" si="188"/>
        <v>45549</v>
      </c>
      <c r="C4002" s="785">
        <v>14</v>
      </c>
      <c r="D4002" s="786">
        <f>IFERROR((INDEX(METADATA!$T$2:$T$20,MATCH(B4002,METADATA!$S$2:$S$20,0))),0)</f>
        <v>0</v>
      </c>
      <c r="E4002" s="785" t="str">
        <f t="shared" si="186"/>
        <v>LO</v>
      </c>
      <c r="F4002" s="786">
        <f>VLOOKUP(C4002,METADATA!$A$5:$H$29,IF(E4002="HI",2,IF(E4002="LO",6,10))+IF(D4002=1,2,IF(D4002=7,1,(IF(WEEKDAY(B4002)=1,2,IF(WEEKDAY(B4002)=7,1,0))))))</f>
        <v>3</v>
      </c>
      <c r="G4002" s="786">
        <f>VLOOKUP(C4002,METADATA!$J$5:$Q$29,IF(E4002="HI",2,IF(E4002="LO",6,10))+IF(D4002=1,2,IF(D4002=7,1,(IF(WEEKDAY(B4002)=1,2,IF(WEEKDAY(B4002)=7,1,0))))))</f>
        <v>3</v>
      </c>
      <c r="H4002" s="787">
        <v>10903.5</v>
      </c>
      <c r="I4002" s="788">
        <v>2706.2249872684479</v>
      </c>
      <c r="K4002" s="795">
        <v>905.6</v>
      </c>
      <c r="M4002" s="798">
        <f t="shared" si="187"/>
        <v>11234.320893214512</v>
      </c>
      <c r="N4002" s="303"/>
      <c r="S4002" s="786">
        <v>0</v>
      </c>
      <c r="T4002" s="781">
        <f>VLOOKUP(C4002,METADATA!$J$5:$Q$29,IF(E4002="HI",2,IF(E4002="LO",6,10))+IF(S4002=1,2,IF(D4002=7,1,(IF(WEEKDAY(B4002)=1,2,IF(WEEKDAY(B4002)=7,1,0))))))</f>
        <v>3</v>
      </c>
      <c r="U4002" s="781">
        <f>VLOOKUP(C4002,METADATA!$A$5:$H$29,IF(E4002="HI",2,IF(E4002="LO",6,10))+IF(S4002=1,2,IF(D4002=7,1,(IF(WEEKDAY(B4002)=1,2,IF(WEEKDAY(B4002)=7,1,0))))))</f>
        <v>3</v>
      </c>
    </row>
    <row r="4003" spans="2:21" ht="13.95" customHeight="1" x14ac:dyDescent="0.25">
      <c r="B4003" s="784">
        <f t="shared" si="188"/>
        <v>45549</v>
      </c>
      <c r="C4003" s="785">
        <v>15</v>
      </c>
      <c r="D4003" s="786">
        <f>IFERROR((INDEX(METADATA!$T$2:$T$20,MATCH(B4003,METADATA!$S$2:$S$20,0))),0)</f>
        <v>0</v>
      </c>
      <c r="E4003" s="785" t="str">
        <f t="shared" si="186"/>
        <v>LO</v>
      </c>
      <c r="F4003" s="786">
        <f>VLOOKUP(C4003,METADATA!$A$5:$H$29,IF(E4003="HI",2,IF(E4003="LO",6,10))+IF(D4003=1,2,IF(D4003=7,1,(IF(WEEKDAY(B4003)=1,2,IF(WEEKDAY(B4003)=7,1,0))))))</f>
        <v>3</v>
      </c>
      <c r="G4003" s="786">
        <f>VLOOKUP(C4003,METADATA!$J$5:$Q$29,IF(E4003="HI",2,IF(E4003="LO",6,10))+IF(D4003=1,2,IF(D4003=7,1,(IF(WEEKDAY(B4003)=1,2,IF(WEEKDAY(B4003)=7,1,0))))))</f>
        <v>3</v>
      </c>
      <c r="H4003" s="787">
        <v>10689.75</v>
      </c>
      <c r="I4003" s="788">
        <v>2833.4900493621826</v>
      </c>
      <c r="K4003" s="795">
        <v>913.98749999999995</v>
      </c>
      <c r="M4003" s="798">
        <f t="shared" si="187"/>
        <v>11058.906859284714</v>
      </c>
      <c r="N4003" s="303"/>
      <c r="S4003" s="786">
        <v>0</v>
      </c>
      <c r="T4003" s="781">
        <f>VLOOKUP(C4003,METADATA!$J$5:$Q$29,IF(E4003="HI",2,IF(E4003="LO",6,10))+IF(S4003=1,2,IF(D4003=7,1,(IF(WEEKDAY(B4003)=1,2,IF(WEEKDAY(B4003)=7,1,0))))))</f>
        <v>3</v>
      </c>
      <c r="U4003" s="781">
        <f>VLOOKUP(C4003,METADATA!$A$5:$H$29,IF(E4003="HI",2,IF(E4003="LO",6,10))+IF(S4003=1,2,IF(D4003=7,1,(IF(WEEKDAY(B4003)=1,2,IF(WEEKDAY(B4003)=7,1,0))))))</f>
        <v>3</v>
      </c>
    </row>
    <row r="4004" spans="2:21" ht="13.95" customHeight="1" x14ac:dyDescent="0.25">
      <c r="B4004" s="784">
        <f t="shared" si="188"/>
        <v>45549</v>
      </c>
      <c r="C4004" s="785">
        <v>16</v>
      </c>
      <c r="D4004" s="786">
        <f>IFERROR((INDEX(METADATA!$T$2:$T$20,MATCH(B4004,METADATA!$S$2:$S$20,0))),0)</f>
        <v>0</v>
      </c>
      <c r="E4004" s="785" t="str">
        <f t="shared" si="186"/>
        <v>LO</v>
      </c>
      <c r="F4004" s="786">
        <f>VLOOKUP(C4004,METADATA!$A$5:$H$29,IF(E4004="HI",2,IF(E4004="LO",6,10))+IF(D4004=1,2,IF(D4004=7,1,(IF(WEEKDAY(B4004)=1,2,IF(WEEKDAY(B4004)=7,1,0))))))</f>
        <v>3</v>
      </c>
      <c r="G4004" s="786">
        <f>VLOOKUP(C4004,METADATA!$J$5:$Q$29,IF(E4004="HI",2,IF(E4004="LO",6,10))+IF(D4004=1,2,IF(D4004=7,1,(IF(WEEKDAY(B4004)=1,2,IF(WEEKDAY(B4004)=7,1,0))))))</f>
        <v>3</v>
      </c>
      <c r="H4004" s="787">
        <v>10568.25</v>
      </c>
      <c r="I4004" s="788">
        <v>2909.0199632644653</v>
      </c>
      <c r="K4004" s="795">
        <v>902.26250000000005</v>
      </c>
      <c r="M4004" s="798">
        <f t="shared" si="187"/>
        <v>10961.309465988596</v>
      </c>
      <c r="N4004" s="303"/>
      <c r="S4004" s="786">
        <v>0</v>
      </c>
      <c r="T4004" s="781">
        <f>VLOOKUP(C4004,METADATA!$J$5:$Q$29,IF(E4004="HI",2,IF(E4004="LO",6,10))+IF(S4004=1,2,IF(D4004=7,1,(IF(WEEKDAY(B4004)=1,2,IF(WEEKDAY(B4004)=7,1,0))))))</f>
        <v>3</v>
      </c>
      <c r="U4004" s="781">
        <f>VLOOKUP(C4004,METADATA!$A$5:$H$29,IF(E4004="HI",2,IF(E4004="LO",6,10))+IF(S4004=1,2,IF(D4004=7,1,(IF(WEEKDAY(B4004)=1,2,IF(WEEKDAY(B4004)=7,1,0))))))</f>
        <v>3</v>
      </c>
    </row>
    <row r="4005" spans="2:21" ht="13.95" customHeight="1" x14ac:dyDescent="0.25">
      <c r="B4005" s="784">
        <f t="shared" si="188"/>
        <v>45549</v>
      </c>
      <c r="C4005" s="785">
        <v>17</v>
      </c>
      <c r="D4005" s="786">
        <f>IFERROR((INDEX(METADATA!$T$2:$T$20,MATCH(B4005,METADATA!$S$2:$S$20,0))),0)</f>
        <v>0</v>
      </c>
      <c r="E4005" s="785" t="str">
        <f t="shared" si="186"/>
        <v>LO</v>
      </c>
      <c r="F4005" s="786">
        <f>VLOOKUP(C4005,METADATA!$A$5:$H$29,IF(E4005="HI",2,IF(E4005="LO",6,10))+IF(D4005=1,2,IF(D4005=7,1,(IF(WEEKDAY(B4005)=1,2,IF(WEEKDAY(B4005)=7,1,0))))))</f>
        <v>3</v>
      </c>
      <c r="G4005" s="786">
        <f>VLOOKUP(C4005,METADATA!$J$5:$Q$29,IF(E4005="HI",2,IF(E4005="LO",6,10))+IF(D4005=1,2,IF(D4005=7,1,(IF(WEEKDAY(B4005)=1,2,IF(WEEKDAY(B4005)=7,1,0))))))</f>
        <v>3</v>
      </c>
      <c r="H4005" s="787">
        <v>10516.5</v>
      </c>
      <c r="I4005" s="788">
        <v>2879.4651079177856</v>
      </c>
      <c r="K4005" s="795">
        <v>933.76250000000005</v>
      </c>
      <c r="M4005" s="798">
        <f t="shared" si="187"/>
        <v>10903.581593114988</v>
      </c>
      <c r="N4005" s="303"/>
      <c r="S4005" s="786">
        <v>0</v>
      </c>
      <c r="T4005" s="781">
        <f>VLOOKUP(C4005,METADATA!$J$5:$Q$29,IF(E4005="HI",2,IF(E4005="LO",6,10))+IF(S4005=1,2,IF(D4005=7,1,(IF(WEEKDAY(B4005)=1,2,IF(WEEKDAY(B4005)=7,1,0))))))</f>
        <v>3</v>
      </c>
      <c r="U4005" s="781">
        <f>VLOOKUP(C4005,METADATA!$A$5:$H$29,IF(E4005="HI",2,IF(E4005="LO",6,10))+IF(S4005=1,2,IF(D4005=7,1,(IF(WEEKDAY(B4005)=1,2,IF(WEEKDAY(B4005)=7,1,0))))))</f>
        <v>3</v>
      </c>
    </row>
    <row r="4006" spans="2:21" ht="13.95" customHeight="1" x14ac:dyDescent="0.25">
      <c r="B4006" s="784">
        <f t="shared" si="188"/>
        <v>45549</v>
      </c>
      <c r="C4006" s="785">
        <v>18</v>
      </c>
      <c r="D4006" s="786">
        <f>IFERROR((INDEX(METADATA!$T$2:$T$20,MATCH(B4006,METADATA!$S$2:$S$20,0))),0)</f>
        <v>0</v>
      </c>
      <c r="E4006" s="785" t="str">
        <f t="shared" si="186"/>
        <v>LO</v>
      </c>
      <c r="F4006" s="786">
        <f>VLOOKUP(C4006,METADATA!$A$5:$H$29,IF(E4006="HI",2,IF(E4006="LO",6,10))+IF(D4006=1,2,IF(D4006=7,1,(IF(WEEKDAY(B4006)=1,2,IF(WEEKDAY(B4006)=7,1,0))))))</f>
        <v>2</v>
      </c>
      <c r="G4006" s="786">
        <f>VLOOKUP(C4006,METADATA!$J$5:$Q$29,IF(E4006="HI",2,IF(E4006="LO",6,10))+IF(D4006=1,2,IF(D4006=7,1,(IF(WEEKDAY(B4006)=1,2,IF(WEEKDAY(B4006)=7,1,0))))))</f>
        <v>2</v>
      </c>
      <c r="H4006" s="787">
        <v>10208.25</v>
      </c>
      <c r="I4006" s="788">
        <v>2823.5650845691562</v>
      </c>
      <c r="K4006" s="795">
        <v>0</v>
      </c>
      <c r="M4006" s="798">
        <f t="shared" si="187"/>
        <v>10591.547943964471</v>
      </c>
      <c r="N4006" s="303"/>
      <c r="S4006" s="786">
        <v>0</v>
      </c>
      <c r="T4006" s="781">
        <f>VLOOKUP(C4006,METADATA!$J$5:$Q$29,IF(E4006="HI",2,IF(E4006="LO",6,10))+IF(S4006=1,2,IF(D4006=7,1,(IF(WEEKDAY(B4006)=1,2,IF(WEEKDAY(B4006)=7,1,0))))))</f>
        <v>2</v>
      </c>
      <c r="U4006" s="781">
        <f>VLOOKUP(C4006,METADATA!$A$5:$H$29,IF(E4006="HI",2,IF(E4006="LO",6,10))+IF(S4006=1,2,IF(D4006=7,1,(IF(WEEKDAY(B4006)=1,2,IF(WEEKDAY(B4006)=7,1,0))))))</f>
        <v>2</v>
      </c>
    </row>
    <row r="4007" spans="2:21" ht="13.95" customHeight="1" x14ac:dyDescent="0.25">
      <c r="B4007" s="784">
        <f t="shared" si="188"/>
        <v>45549</v>
      </c>
      <c r="C4007" s="785">
        <v>19</v>
      </c>
      <c r="D4007" s="786">
        <f>IFERROR((INDEX(METADATA!$T$2:$T$20,MATCH(B4007,METADATA!$S$2:$S$20,0))),0)</f>
        <v>0</v>
      </c>
      <c r="E4007" s="785" t="str">
        <f t="shared" si="186"/>
        <v>LO</v>
      </c>
      <c r="F4007" s="786">
        <f>VLOOKUP(C4007,METADATA!$A$5:$H$29,IF(E4007="HI",2,IF(E4007="LO",6,10))+IF(D4007=1,2,IF(D4007=7,1,(IF(WEEKDAY(B4007)=1,2,IF(WEEKDAY(B4007)=7,1,0))))))</f>
        <v>2</v>
      </c>
      <c r="G4007" s="786">
        <f>VLOOKUP(C4007,METADATA!$J$5:$Q$29,IF(E4007="HI",2,IF(E4007="LO",6,10))+IF(D4007=1,2,IF(D4007=7,1,(IF(WEEKDAY(B4007)=1,2,IF(WEEKDAY(B4007)=7,1,0))))))</f>
        <v>2</v>
      </c>
      <c r="H4007" s="787">
        <v>9620.25</v>
      </c>
      <c r="I4007" s="788">
        <v>2717.7549632489681</v>
      </c>
      <c r="K4007" s="795">
        <v>0</v>
      </c>
      <c r="M4007" s="798">
        <f t="shared" si="187"/>
        <v>9996.7695833586367</v>
      </c>
      <c r="N4007" s="303"/>
      <c r="S4007" s="786">
        <v>0</v>
      </c>
      <c r="T4007" s="781">
        <f>VLOOKUP(C4007,METADATA!$J$5:$Q$29,IF(E4007="HI",2,IF(E4007="LO",6,10))+IF(S4007=1,2,IF(D4007=7,1,(IF(WEEKDAY(B4007)=1,2,IF(WEEKDAY(B4007)=7,1,0))))))</f>
        <v>2</v>
      </c>
      <c r="U4007" s="781">
        <f>VLOOKUP(C4007,METADATA!$A$5:$H$29,IF(E4007="HI",2,IF(E4007="LO",6,10))+IF(S4007=1,2,IF(D4007=7,1,(IF(WEEKDAY(B4007)=1,2,IF(WEEKDAY(B4007)=7,1,0))))))</f>
        <v>2</v>
      </c>
    </row>
    <row r="4008" spans="2:21" ht="13.95" customHeight="1" x14ac:dyDescent="0.25">
      <c r="B4008" s="784">
        <f t="shared" si="188"/>
        <v>45549</v>
      </c>
      <c r="C4008" s="785">
        <v>20</v>
      </c>
      <c r="D4008" s="786">
        <f>IFERROR((INDEX(METADATA!$T$2:$T$20,MATCH(B4008,METADATA!$S$2:$S$20,0))),0)</f>
        <v>0</v>
      </c>
      <c r="E4008" s="785" t="str">
        <f t="shared" si="186"/>
        <v>LO</v>
      </c>
      <c r="F4008" s="786">
        <f>VLOOKUP(C4008,METADATA!$A$5:$H$29,IF(E4008="HI",2,IF(E4008="LO",6,10))+IF(D4008=1,2,IF(D4008=7,1,(IF(WEEKDAY(B4008)=1,2,IF(WEEKDAY(B4008)=7,1,0))))))</f>
        <v>3</v>
      </c>
      <c r="G4008" s="786">
        <f>VLOOKUP(C4008,METADATA!$J$5:$Q$29,IF(E4008="HI",2,IF(E4008="LO",6,10))+IF(D4008=1,2,IF(D4008=7,1,(IF(WEEKDAY(B4008)=1,2,IF(WEEKDAY(B4008)=7,1,0))))))</f>
        <v>3</v>
      </c>
      <c r="H4008" s="787">
        <v>9702.25</v>
      </c>
      <c r="I4008" s="788">
        <v>2806.2999868392944</v>
      </c>
      <c r="K4008" s="795">
        <v>0</v>
      </c>
      <c r="M4008" s="798">
        <f t="shared" si="187"/>
        <v>10099.949241389</v>
      </c>
      <c r="N4008" s="303"/>
      <c r="S4008" s="786">
        <v>0</v>
      </c>
      <c r="T4008" s="781">
        <f>VLOOKUP(C4008,METADATA!$J$5:$Q$29,IF(E4008="HI",2,IF(E4008="LO",6,10))+IF(S4008=1,2,IF(D4008=7,1,(IF(WEEKDAY(B4008)=1,2,IF(WEEKDAY(B4008)=7,1,0))))))</f>
        <v>3</v>
      </c>
      <c r="U4008" s="781">
        <f>VLOOKUP(C4008,METADATA!$A$5:$H$29,IF(E4008="HI",2,IF(E4008="LO",6,10))+IF(S4008=1,2,IF(D4008=7,1,(IF(WEEKDAY(B4008)=1,2,IF(WEEKDAY(B4008)=7,1,0))))))</f>
        <v>3</v>
      </c>
    </row>
    <row r="4009" spans="2:21" ht="13.95" customHeight="1" x14ac:dyDescent="0.25">
      <c r="B4009" s="784">
        <f t="shared" si="188"/>
        <v>45549</v>
      </c>
      <c r="C4009" s="785">
        <v>21</v>
      </c>
      <c r="D4009" s="786">
        <f>IFERROR((INDEX(METADATA!$T$2:$T$20,MATCH(B4009,METADATA!$S$2:$S$20,0))),0)</f>
        <v>0</v>
      </c>
      <c r="E4009" s="785" t="str">
        <f t="shared" si="186"/>
        <v>LO</v>
      </c>
      <c r="F4009" s="786">
        <f>VLOOKUP(C4009,METADATA!$A$5:$H$29,IF(E4009="HI",2,IF(E4009="LO",6,10))+IF(D4009=1,2,IF(D4009=7,1,(IF(WEEKDAY(B4009)=1,2,IF(WEEKDAY(B4009)=7,1,0))))))</f>
        <v>3</v>
      </c>
      <c r="G4009" s="786">
        <f>VLOOKUP(C4009,METADATA!$J$5:$Q$29,IF(E4009="HI",2,IF(E4009="LO",6,10))+IF(D4009=1,2,IF(D4009=7,1,(IF(WEEKDAY(B4009)=1,2,IF(WEEKDAY(B4009)=7,1,0))))))</f>
        <v>3</v>
      </c>
      <c r="H4009" s="787">
        <v>9366.5</v>
      </c>
      <c r="I4009" s="788">
        <v>2813.6249389648438</v>
      </c>
      <c r="K4009" s="795">
        <v>0</v>
      </c>
      <c r="M4009" s="798">
        <f t="shared" si="187"/>
        <v>9779.9697109533481</v>
      </c>
      <c r="N4009" s="303"/>
      <c r="S4009" s="786">
        <v>0</v>
      </c>
      <c r="T4009" s="781">
        <f>VLOOKUP(C4009,METADATA!$J$5:$Q$29,IF(E4009="HI",2,IF(E4009="LO",6,10))+IF(S4009=1,2,IF(D4009=7,1,(IF(WEEKDAY(B4009)=1,2,IF(WEEKDAY(B4009)=7,1,0))))))</f>
        <v>3</v>
      </c>
      <c r="U4009" s="781">
        <f>VLOOKUP(C4009,METADATA!$A$5:$H$29,IF(E4009="HI",2,IF(E4009="LO",6,10))+IF(S4009=1,2,IF(D4009=7,1,(IF(WEEKDAY(B4009)=1,2,IF(WEEKDAY(B4009)=7,1,0))))))</f>
        <v>3</v>
      </c>
    </row>
    <row r="4010" spans="2:21" ht="13.95" customHeight="1" x14ac:dyDescent="0.25">
      <c r="B4010" s="784">
        <f t="shared" si="188"/>
        <v>45549</v>
      </c>
      <c r="C4010" s="785">
        <v>22</v>
      </c>
      <c r="D4010" s="786">
        <f>IFERROR((INDEX(METADATA!$T$2:$T$20,MATCH(B4010,METADATA!$S$2:$S$20,0))),0)</f>
        <v>0</v>
      </c>
      <c r="E4010" s="785" t="str">
        <f t="shared" si="186"/>
        <v>LO</v>
      </c>
      <c r="F4010" s="786">
        <f>VLOOKUP(C4010,METADATA!$A$5:$H$29,IF(E4010="HI",2,IF(E4010="LO",6,10))+IF(D4010=1,2,IF(D4010=7,1,(IF(WEEKDAY(B4010)=1,2,IF(WEEKDAY(B4010)=7,1,0))))))</f>
        <v>3</v>
      </c>
      <c r="G4010" s="786">
        <f>VLOOKUP(C4010,METADATA!$J$5:$Q$29,IF(E4010="HI",2,IF(E4010="LO",6,10))+IF(D4010=1,2,IF(D4010=7,1,(IF(WEEKDAY(B4010)=1,2,IF(WEEKDAY(B4010)=7,1,0))))))</f>
        <v>3</v>
      </c>
      <c r="H4010" s="787">
        <v>8551</v>
      </c>
      <c r="I4010" s="788">
        <v>2941.7849979400635</v>
      </c>
      <c r="K4010" s="795">
        <v>0</v>
      </c>
      <c r="M4010" s="798">
        <f t="shared" si="187"/>
        <v>9042.8811765999235</v>
      </c>
      <c r="N4010" s="303"/>
      <c r="S4010" s="786">
        <v>0</v>
      </c>
      <c r="T4010" s="781">
        <f>VLOOKUP(C4010,METADATA!$J$5:$Q$29,IF(E4010="HI",2,IF(E4010="LO",6,10))+IF(S4010=1,2,IF(D4010=7,1,(IF(WEEKDAY(B4010)=1,2,IF(WEEKDAY(B4010)=7,1,0))))))</f>
        <v>3</v>
      </c>
      <c r="U4010" s="781">
        <f>VLOOKUP(C4010,METADATA!$A$5:$H$29,IF(E4010="HI",2,IF(E4010="LO",6,10))+IF(S4010=1,2,IF(D4010=7,1,(IF(WEEKDAY(B4010)=1,2,IF(WEEKDAY(B4010)=7,1,0))))))</f>
        <v>3</v>
      </c>
    </row>
    <row r="4011" spans="2:21" ht="13.95" customHeight="1" x14ac:dyDescent="0.25">
      <c r="B4011" s="784">
        <f t="shared" si="188"/>
        <v>45549</v>
      </c>
      <c r="C4011" s="785">
        <v>23</v>
      </c>
      <c r="D4011" s="786">
        <f>IFERROR((INDEX(METADATA!$T$2:$T$20,MATCH(B4011,METADATA!$S$2:$S$20,0))),0)</f>
        <v>0</v>
      </c>
      <c r="E4011" s="785" t="str">
        <f t="shared" si="186"/>
        <v>LO</v>
      </c>
      <c r="F4011" s="786">
        <f>VLOOKUP(C4011,METADATA!$A$5:$H$29,IF(E4011="HI",2,IF(E4011="LO",6,10))+IF(D4011=1,2,IF(D4011=7,1,(IF(WEEKDAY(B4011)=1,2,IF(WEEKDAY(B4011)=7,1,0))))))</f>
        <v>3</v>
      </c>
      <c r="G4011" s="786">
        <f>VLOOKUP(C4011,METADATA!$J$5:$Q$29,IF(E4011="HI",2,IF(E4011="LO",6,10))+IF(D4011=1,2,IF(D4011=7,1,(IF(WEEKDAY(B4011)=1,2,IF(WEEKDAY(B4011)=7,1,0))))))</f>
        <v>3</v>
      </c>
      <c r="H4011" s="787">
        <v>7794.25</v>
      </c>
      <c r="I4011" s="788">
        <v>3264.7849349975586</v>
      </c>
      <c r="K4011" s="795">
        <v>0</v>
      </c>
      <c r="M4011" s="798">
        <f t="shared" si="187"/>
        <v>8450.3937029162735</v>
      </c>
      <c r="N4011" s="303"/>
      <c r="S4011" s="786">
        <v>0</v>
      </c>
      <c r="T4011" s="781">
        <f>VLOOKUP(C4011,METADATA!$J$5:$Q$29,IF(E4011="HI",2,IF(E4011="LO",6,10))+IF(S4011=1,2,IF(D4011=7,1,(IF(WEEKDAY(B4011)=1,2,IF(WEEKDAY(B4011)=7,1,0))))))</f>
        <v>3</v>
      </c>
      <c r="U4011" s="781">
        <f>VLOOKUP(C4011,METADATA!$A$5:$H$29,IF(E4011="HI",2,IF(E4011="LO",6,10))+IF(S4011=1,2,IF(D4011=7,1,(IF(WEEKDAY(B4011)=1,2,IF(WEEKDAY(B4011)=7,1,0))))))</f>
        <v>3</v>
      </c>
    </row>
    <row r="4012" spans="2:21" ht="13.95" customHeight="1" x14ac:dyDescent="0.25">
      <c r="B4012" s="784">
        <f t="shared" si="188"/>
        <v>45550</v>
      </c>
      <c r="C4012" s="785">
        <v>0</v>
      </c>
      <c r="D4012" s="786">
        <f>IFERROR((INDEX(METADATA!$T$2:$T$20,MATCH(B4012,METADATA!$S$2:$S$20,0))),0)</f>
        <v>0</v>
      </c>
      <c r="E4012" s="785" t="str">
        <f t="shared" si="186"/>
        <v>LO</v>
      </c>
      <c r="F4012" s="786">
        <f>VLOOKUP(C4012,METADATA!$A$5:$H$29,IF(E4012="HI",2,IF(E4012="LO",6,10))+IF(D4012=1,2,IF(D4012=7,1,(IF(WEEKDAY(B4012)=1,2,IF(WEEKDAY(B4012)=7,1,0))))))</f>
        <v>3</v>
      </c>
      <c r="G4012" s="786">
        <f>VLOOKUP(C4012,METADATA!$J$5:$Q$29,IF(E4012="HI",2,IF(E4012="LO",6,10))+IF(D4012=1,2,IF(D4012=7,1,(IF(WEEKDAY(B4012)=1,2,IF(WEEKDAY(B4012)=7,1,0))))))</f>
        <v>3</v>
      </c>
      <c r="H4012" s="787">
        <v>7357.25</v>
      </c>
      <c r="I4012" s="788">
        <v>3619.3599853515625</v>
      </c>
      <c r="K4012" s="795">
        <v>0</v>
      </c>
      <c r="M4012" s="798">
        <f t="shared" si="187"/>
        <v>8199.322793137495</v>
      </c>
      <c r="N4012" s="303"/>
      <c r="S4012" s="786">
        <v>0</v>
      </c>
      <c r="T4012" s="781">
        <f>VLOOKUP(C4012,METADATA!$J$5:$Q$29,IF(E4012="HI",2,IF(E4012="LO",6,10))+IF(S4012=1,2,IF(D4012=7,1,(IF(WEEKDAY(B4012)=1,2,IF(WEEKDAY(B4012)=7,1,0))))))</f>
        <v>3</v>
      </c>
      <c r="U4012" s="781">
        <f>VLOOKUP(C4012,METADATA!$A$5:$H$29,IF(E4012="HI",2,IF(E4012="LO",6,10))+IF(S4012=1,2,IF(D4012=7,1,(IF(WEEKDAY(B4012)=1,2,IF(WEEKDAY(B4012)=7,1,0))))))</f>
        <v>3</v>
      </c>
    </row>
    <row r="4013" spans="2:21" ht="13.95" customHeight="1" x14ac:dyDescent="0.25">
      <c r="B4013" s="784">
        <f t="shared" si="188"/>
        <v>45550</v>
      </c>
      <c r="C4013" s="785">
        <v>1</v>
      </c>
      <c r="D4013" s="786">
        <f>IFERROR((INDEX(METADATA!$T$2:$T$20,MATCH(B4013,METADATA!$S$2:$S$20,0))),0)</f>
        <v>0</v>
      </c>
      <c r="E4013" s="785" t="str">
        <f t="shared" si="186"/>
        <v>LO</v>
      </c>
      <c r="F4013" s="786">
        <f>VLOOKUP(C4013,METADATA!$A$5:$H$29,IF(E4013="HI",2,IF(E4013="LO",6,10))+IF(D4013=1,2,IF(D4013=7,1,(IF(WEEKDAY(B4013)=1,2,IF(WEEKDAY(B4013)=7,1,0))))))</f>
        <v>3</v>
      </c>
      <c r="G4013" s="786">
        <f>VLOOKUP(C4013,METADATA!$J$5:$Q$29,IF(E4013="HI",2,IF(E4013="LO",6,10))+IF(D4013=1,2,IF(D4013=7,1,(IF(WEEKDAY(B4013)=1,2,IF(WEEKDAY(B4013)=7,1,0))))))</f>
        <v>3</v>
      </c>
      <c r="H4013" s="787">
        <v>7009.5</v>
      </c>
      <c r="I4013" s="788">
        <v>3839.527587890625</v>
      </c>
      <c r="K4013" s="795">
        <v>0</v>
      </c>
      <c r="M4013" s="798">
        <f t="shared" si="187"/>
        <v>7992.1875821437779</v>
      </c>
      <c r="N4013" s="303"/>
      <c r="S4013" s="786">
        <v>0</v>
      </c>
      <c r="T4013" s="781">
        <f>VLOOKUP(C4013,METADATA!$J$5:$Q$29,IF(E4013="HI",2,IF(E4013="LO",6,10))+IF(S4013=1,2,IF(D4013=7,1,(IF(WEEKDAY(B4013)=1,2,IF(WEEKDAY(B4013)=7,1,0))))))</f>
        <v>3</v>
      </c>
      <c r="U4013" s="781">
        <f>VLOOKUP(C4013,METADATA!$A$5:$H$29,IF(E4013="HI",2,IF(E4013="LO",6,10))+IF(S4013=1,2,IF(D4013=7,1,(IF(WEEKDAY(B4013)=1,2,IF(WEEKDAY(B4013)=7,1,0))))))</f>
        <v>3</v>
      </c>
    </row>
    <row r="4014" spans="2:21" ht="13.95" customHeight="1" x14ac:dyDescent="0.25">
      <c r="B4014" s="784">
        <f t="shared" si="188"/>
        <v>45550</v>
      </c>
      <c r="C4014" s="785">
        <v>2</v>
      </c>
      <c r="D4014" s="786">
        <f>IFERROR((INDEX(METADATA!$T$2:$T$20,MATCH(B4014,METADATA!$S$2:$S$20,0))),0)</f>
        <v>0</v>
      </c>
      <c r="E4014" s="785" t="str">
        <f t="shared" si="186"/>
        <v>LO</v>
      </c>
      <c r="F4014" s="786">
        <f>VLOOKUP(C4014,METADATA!$A$5:$H$29,IF(E4014="HI",2,IF(E4014="LO",6,10))+IF(D4014=1,2,IF(D4014=7,1,(IF(WEEKDAY(B4014)=1,2,IF(WEEKDAY(B4014)=7,1,0))))))</f>
        <v>3</v>
      </c>
      <c r="G4014" s="786">
        <f>VLOOKUP(C4014,METADATA!$J$5:$Q$29,IF(E4014="HI",2,IF(E4014="LO",6,10))+IF(D4014=1,2,IF(D4014=7,1,(IF(WEEKDAY(B4014)=1,2,IF(WEEKDAY(B4014)=7,1,0))))))</f>
        <v>3</v>
      </c>
      <c r="H4014" s="787">
        <v>6926.25</v>
      </c>
      <c r="I4014" s="788">
        <v>3970.1399536132813</v>
      </c>
      <c r="K4014" s="795">
        <v>0</v>
      </c>
      <c r="M4014" s="798">
        <f t="shared" si="187"/>
        <v>7983.4172077987041</v>
      </c>
      <c r="N4014" s="303"/>
      <c r="S4014" s="786">
        <v>0</v>
      </c>
      <c r="T4014" s="781">
        <f>VLOOKUP(C4014,METADATA!$J$5:$Q$29,IF(E4014="HI",2,IF(E4014="LO",6,10))+IF(S4014=1,2,IF(D4014=7,1,(IF(WEEKDAY(B4014)=1,2,IF(WEEKDAY(B4014)=7,1,0))))))</f>
        <v>3</v>
      </c>
      <c r="U4014" s="781">
        <f>VLOOKUP(C4014,METADATA!$A$5:$H$29,IF(E4014="HI",2,IF(E4014="LO",6,10))+IF(S4014=1,2,IF(D4014=7,1,(IF(WEEKDAY(B4014)=1,2,IF(WEEKDAY(B4014)=7,1,0))))))</f>
        <v>3</v>
      </c>
    </row>
    <row r="4015" spans="2:21" ht="13.95" customHeight="1" x14ac:dyDescent="0.25">
      <c r="B4015" s="784">
        <f t="shared" si="188"/>
        <v>45550</v>
      </c>
      <c r="C4015" s="785">
        <v>3</v>
      </c>
      <c r="D4015" s="786">
        <f>IFERROR((INDEX(METADATA!$T$2:$T$20,MATCH(B4015,METADATA!$S$2:$S$20,0))),0)</f>
        <v>0</v>
      </c>
      <c r="E4015" s="785" t="str">
        <f t="shared" si="186"/>
        <v>LO</v>
      </c>
      <c r="F4015" s="786">
        <f>VLOOKUP(C4015,METADATA!$A$5:$H$29,IF(E4015="HI",2,IF(E4015="LO",6,10))+IF(D4015=1,2,IF(D4015=7,1,(IF(WEEKDAY(B4015)=1,2,IF(WEEKDAY(B4015)=7,1,0))))))</f>
        <v>3</v>
      </c>
      <c r="G4015" s="786">
        <f>VLOOKUP(C4015,METADATA!$J$5:$Q$29,IF(E4015="HI",2,IF(E4015="LO",6,10))+IF(D4015=1,2,IF(D4015=7,1,(IF(WEEKDAY(B4015)=1,2,IF(WEEKDAY(B4015)=7,1,0))))))</f>
        <v>3</v>
      </c>
      <c r="H4015" s="787">
        <v>7064</v>
      </c>
      <c r="I4015" s="788">
        <v>4049.0350036621094</v>
      </c>
      <c r="K4015" s="795">
        <v>0</v>
      </c>
      <c r="M4015" s="798">
        <f t="shared" si="187"/>
        <v>8142.1606752066136</v>
      </c>
      <c r="N4015" s="303"/>
      <c r="S4015" s="786">
        <v>0</v>
      </c>
      <c r="T4015" s="781">
        <f>VLOOKUP(C4015,METADATA!$J$5:$Q$29,IF(E4015="HI",2,IF(E4015="LO",6,10))+IF(S4015=1,2,IF(D4015=7,1,(IF(WEEKDAY(B4015)=1,2,IF(WEEKDAY(B4015)=7,1,0))))))</f>
        <v>3</v>
      </c>
      <c r="U4015" s="781">
        <f>VLOOKUP(C4015,METADATA!$A$5:$H$29,IF(E4015="HI",2,IF(E4015="LO",6,10))+IF(S4015=1,2,IF(D4015=7,1,(IF(WEEKDAY(B4015)=1,2,IF(WEEKDAY(B4015)=7,1,0))))))</f>
        <v>3</v>
      </c>
    </row>
    <row r="4016" spans="2:21" ht="13.95" customHeight="1" x14ac:dyDescent="0.25">
      <c r="B4016" s="784">
        <f t="shared" si="188"/>
        <v>45550</v>
      </c>
      <c r="C4016" s="785">
        <v>4</v>
      </c>
      <c r="D4016" s="786">
        <f>IFERROR((INDEX(METADATA!$T$2:$T$20,MATCH(B4016,METADATA!$S$2:$S$20,0))),0)</f>
        <v>0</v>
      </c>
      <c r="E4016" s="785" t="str">
        <f t="shared" si="186"/>
        <v>LO</v>
      </c>
      <c r="F4016" s="786">
        <f>VLOOKUP(C4016,METADATA!$A$5:$H$29,IF(E4016="HI",2,IF(E4016="LO",6,10))+IF(D4016=1,2,IF(D4016=7,1,(IF(WEEKDAY(B4016)=1,2,IF(WEEKDAY(B4016)=7,1,0))))))</f>
        <v>3</v>
      </c>
      <c r="G4016" s="786">
        <f>VLOOKUP(C4016,METADATA!$J$5:$Q$29,IF(E4016="HI",2,IF(E4016="LO",6,10))+IF(D4016=1,2,IF(D4016=7,1,(IF(WEEKDAY(B4016)=1,2,IF(WEEKDAY(B4016)=7,1,0))))))</f>
        <v>3</v>
      </c>
      <c r="H4016" s="787">
        <v>7264</v>
      </c>
      <c r="I4016" s="788">
        <v>4066</v>
      </c>
      <c r="K4016" s="795">
        <v>0</v>
      </c>
      <c r="M4016" s="798">
        <f t="shared" si="187"/>
        <v>8324.545152739578</v>
      </c>
      <c r="N4016" s="303"/>
      <c r="S4016" s="786">
        <v>0</v>
      </c>
      <c r="T4016" s="781">
        <f>VLOOKUP(C4016,METADATA!$J$5:$Q$29,IF(E4016="HI",2,IF(E4016="LO",6,10))+IF(S4016=1,2,IF(D4016=7,1,(IF(WEEKDAY(B4016)=1,2,IF(WEEKDAY(B4016)=7,1,0))))))</f>
        <v>3</v>
      </c>
      <c r="U4016" s="781">
        <f>VLOOKUP(C4016,METADATA!$A$5:$H$29,IF(E4016="HI",2,IF(E4016="LO",6,10))+IF(S4016=1,2,IF(D4016=7,1,(IF(WEEKDAY(B4016)=1,2,IF(WEEKDAY(B4016)=7,1,0))))))</f>
        <v>3</v>
      </c>
    </row>
    <row r="4017" spans="2:21" ht="13.95" customHeight="1" x14ac:dyDescent="0.25">
      <c r="B4017" s="784">
        <f t="shared" si="188"/>
        <v>45550</v>
      </c>
      <c r="C4017" s="785">
        <v>5</v>
      </c>
      <c r="D4017" s="786">
        <f>IFERROR((INDEX(METADATA!$T$2:$T$20,MATCH(B4017,METADATA!$S$2:$S$20,0))),0)</f>
        <v>0</v>
      </c>
      <c r="E4017" s="785" t="str">
        <f t="shared" si="186"/>
        <v>LO</v>
      </c>
      <c r="F4017" s="786">
        <f>VLOOKUP(C4017,METADATA!$A$5:$H$29,IF(E4017="HI",2,IF(E4017="LO",6,10))+IF(D4017=1,2,IF(D4017=7,1,(IF(WEEKDAY(B4017)=1,2,IF(WEEKDAY(B4017)=7,1,0))))))</f>
        <v>3</v>
      </c>
      <c r="G4017" s="786">
        <f>VLOOKUP(C4017,METADATA!$J$5:$Q$29,IF(E4017="HI",2,IF(E4017="LO",6,10))+IF(D4017=1,2,IF(D4017=7,1,(IF(WEEKDAY(B4017)=1,2,IF(WEEKDAY(B4017)=7,1,0))))))</f>
        <v>3</v>
      </c>
      <c r="H4017" s="787">
        <v>7146.25</v>
      </c>
      <c r="I4017" s="788">
        <v>3687.0250549316406</v>
      </c>
      <c r="K4017" s="795">
        <v>870.51250000000005</v>
      </c>
      <c r="M4017" s="798">
        <f t="shared" si="187"/>
        <v>8041.3333980250854</v>
      </c>
      <c r="N4017" s="303"/>
      <c r="S4017" s="786">
        <v>0</v>
      </c>
      <c r="T4017" s="781">
        <f>VLOOKUP(C4017,METADATA!$J$5:$Q$29,IF(E4017="HI",2,IF(E4017="LO",6,10))+IF(S4017=1,2,IF(D4017=7,1,(IF(WEEKDAY(B4017)=1,2,IF(WEEKDAY(B4017)=7,1,0))))))</f>
        <v>3</v>
      </c>
      <c r="U4017" s="781">
        <f>VLOOKUP(C4017,METADATA!$A$5:$H$29,IF(E4017="HI",2,IF(E4017="LO",6,10))+IF(S4017=1,2,IF(D4017=7,1,(IF(WEEKDAY(B4017)=1,2,IF(WEEKDAY(B4017)=7,1,0))))))</f>
        <v>3</v>
      </c>
    </row>
    <row r="4018" spans="2:21" ht="13.95" customHeight="1" x14ac:dyDescent="0.25">
      <c r="B4018" s="784">
        <f t="shared" si="188"/>
        <v>45550</v>
      </c>
      <c r="C4018" s="785">
        <v>6</v>
      </c>
      <c r="D4018" s="786">
        <f>IFERROR((INDEX(METADATA!$T$2:$T$20,MATCH(B4018,METADATA!$S$2:$S$20,0))),0)</f>
        <v>0</v>
      </c>
      <c r="E4018" s="785" t="str">
        <f t="shared" si="186"/>
        <v>LO</v>
      </c>
      <c r="F4018" s="786">
        <f>VLOOKUP(C4018,METADATA!$A$5:$H$29,IF(E4018="HI",2,IF(E4018="LO",6,10))+IF(D4018=1,2,IF(D4018=7,1,(IF(WEEKDAY(B4018)=1,2,IF(WEEKDAY(B4018)=7,1,0))))))</f>
        <v>3</v>
      </c>
      <c r="G4018" s="786">
        <f>VLOOKUP(C4018,METADATA!$J$5:$Q$29,IF(E4018="HI",2,IF(E4018="LO",6,10))+IF(D4018=1,2,IF(D4018=7,1,(IF(WEEKDAY(B4018)=1,2,IF(WEEKDAY(B4018)=7,1,0))))))</f>
        <v>3</v>
      </c>
      <c r="H4018" s="787">
        <v>7387.5</v>
      </c>
      <c r="I4018" s="788">
        <v>3650.6250152587891</v>
      </c>
      <c r="K4018" s="795">
        <v>865.8125</v>
      </c>
      <c r="M4018" s="798">
        <f t="shared" si="187"/>
        <v>8240.2802896523626</v>
      </c>
      <c r="N4018" s="303"/>
      <c r="S4018" s="786">
        <v>0</v>
      </c>
      <c r="T4018" s="781">
        <f>VLOOKUP(C4018,METADATA!$J$5:$Q$29,IF(E4018="HI",2,IF(E4018="LO",6,10))+IF(S4018=1,2,IF(D4018=7,1,(IF(WEEKDAY(B4018)=1,2,IF(WEEKDAY(B4018)=7,1,0))))))</f>
        <v>3</v>
      </c>
      <c r="U4018" s="781">
        <f>VLOOKUP(C4018,METADATA!$A$5:$H$29,IF(E4018="HI",2,IF(E4018="LO",6,10))+IF(S4018=1,2,IF(D4018=7,1,(IF(WEEKDAY(B4018)=1,2,IF(WEEKDAY(B4018)=7,1,0))))))</f>
        <v>3</v>
      </c>
    </row>
    <row r="4019" spans="2:21" ht="13.95" customHeight="1" x14ac:dyDescent="0.25">
      <c r="B4019" s="784">
        <f t="shared" si="188"/>
        <v>45550</v>
      </c>
      <c r="C4019" s="785">
        <v>7</v>
      </c>
      <c r="D4019" s="786">
        <f>IFERROR((INDEX(METADATA!$T$2:$T$20,MATCH(B4019,METADATA!$S$2:$S$20,0))),0)</f>
        <v>0</v>
      </c>
      <c r="E4019" s="785" t="str">
        <f t="shared" si="186"/>
        <v>LO</v>
      </c>
      <c r="F4019" s="786">
        <f>VLOOKUP(C4019,METADATA!$A$5:$H$29,IF(E4019="HI",2,IF(E4019="LO",6,10))+IF(D4019=1,2,IF(D4019=7,1,(IF(WEEKDAY(B4019)=1,2,IF(WEEKDAY(B4019)=7,1,0))))))</f>
        <v>3</v>
      </c>
      <c r="G4019" s="786">
        <f>VLOOKUP(C4019,METADATA!$J$5:$Q$29,IF(E4019="HI",2,IF(E4019="LO",6,10))+IF(D4019=1,2,IF(D4019=7,1,(IF(WEEKDAY(B4019)=1,2,IF(WEEKDAY(B4019)=7,1,0))))))</f>
        <v>3</v>
      </c>
      <c r="H4019" s="787">
        <v>8198</v>
      </c>
      <c r="I4019" s="788">
        <v>3698.5749359130859</v>
      </c>
      <c r="K4019" s="795">
        <v>834.63750000000005</v>
      </c>
      <c r="M4019" s="798">
        <f t="shared" si="187"/>
        <v>8993.7011600655533</v>
      </c>
      <c r="N4019" s="303"/>
      <c r="S4019" s="786">
        <v>0</v>
      </c>
      <c r="T4019" s="781">
        <f>VLOOKUP(C4019,METADATA!$J$5:$Q$29,IF(E4019="HI",2,IF(E4019="LO",6,10))+IF(S4019=1,2,IF(D4019=7,1,(IF(WEEKDAY(B4019)=1,2,IF(WEEKDAY(B4019)=7,1,0))))))</f>
        <v>3</v>
      </c>
      <c r="U4019" s="781">
        <f>VLOOKUP(C4019,METADATA!$A$5:$H$29,IF(E4019="HI",2,IF(E4019="LO",6,10))+IF(S4019=1,2,IF(D4019=7,1,(IF(WEEKDAY(B4019)=1,2,IF(WEEKDAY(B4019)=7,1,0))))))</f>
        <v>3</v>
      </c>
    </row>
    <row r="4020" spans="2:21" ht="13.95" customHeight="1" x14ac:dyDescent="0.25">
      <c r="B4020" s="784">
        <f t="shared" si="188"/>
        <v>45550</v>
      </c>
      <c r="C4020" s="785">
        <v>8</v>
      </c>
      <c r="D4020" s="786">
        <f>IFERROR((INDEX(METADATA!$T$2:$T$20,MATCH(B4020,METADATA!$S$2:$S$20,0))),0)</f>
        <v>0</v>
      </c>
      <c r="E4020" s="785" t="str">
        <f t="shared" si="186"/>
        <v>LO</v>
      </c>
      <c r="F4020" s="786">
        <f>VLOOKUP(C4020,METADATA!$A$5:$H$29,IF(E4020="HI",2,IF(E4020="LO",6,10))+IF(D4020=1,2,IF(D4020=7,1,(IF(WEEKDAY(B4020)=1,2,IF(WEEKDAY(B4020)=7,1,0))))))</f>
        <v>3</v>
      </c>
      <c r="G4020" s="786">
        <f>VLOOKUP(C4020,METADATA!$J$5:$Q$29,IF(E4020="HI",2,IF(E4020="LO",6,10))+IF(D4020=1,2,IF(D4020=7,1,(IF(WEEKDAY(B4020)=1,2,IF(WEEKDAY(B4020)=7,1,0))))))</f>
        <v>3</v>
      </c>
      <c r="H4020" s="787">
        <v>9152.25</v>
      </c>
      <c r="I4020" s="788">
        <v>3933.5250549316406</v>
      </c>
      <c r="K4020" s="795">
        <v>847.33749999999998</v>
      </c>
      <c r="M4020" s="798">
        <f t="shared" si="187"/>
        <v>9961.7417864686176</v>
      </c>
      <c r="N4020" s="303"/>
      <c r="S4020" s="786">
        <v>0</v>
      </c>
      <c r="T4020" s="781">
        <f>VLOOKUP(C4020,METADATA!$J$5:$Q$29,IF(E4020="HI",2,IF(E4020="LO",6,10))+IF(S4020=1,2,IF(D4020=7,1,(IF(WEEKDAY(B4020)=1,2,IF(WEEKDAY(B4020)=7,1,0))))))</f>
        <v>3</v>
      </c>
      <c r="U4020" s="781">
        <f>VLOOKUP(C4020,METADATA!$A$5:$H$29,IF(E4020="HI",2,IF(E4020="LO",6,10))+IF(S4020=1,2,IF(D4020=7,1,(IF(WEEKDAY(B4020)=1,2,IF(WEEKDAY(B4020)=7,1,0))))))</f>
        <v>3</v>
      </c>
    </row>
    <row r="4021" spans="2:21" ht="13.95" customHeight="1" x14ac:dyDescent="0.25">
      <c r="B4021" s="784">
        <f t="shared" si="188"/>
        <v>45550</v>
      </c>
      <c r="C4021" s="785">
        <v>9</v>
      </c>
      <c r="D4021" s="786">
        <f>IFERROR((INDEX(METADATA!$T$2:$T$20,MATCH(B4021,METADATA!$S$2:$S$20,0))),0)</f>
        <v>0</v>
      </c>
      <c r="E4021" s="785" t="str">
        <f t="shared" si="186"/>
        <v>LO</v>
      </c>
      <c r="F4021" s="786">
        <f>VLOOKUP(C4021,METADATA!$A$5:$H$29,IF(E4021="HI",2,IF(E4021="LO",6,10))+IF(D4021=1,2,IF(D4021=7,1,(IF(WEEKDAY(B4021)=1,2,IF(WEEKDAY(B4021)=7,1,0))))))</f>
        <v>3</v>
      </c>
      <c r="G4021" s="786">
        <f>VLOOKUP(C4021,METADATA!$J$5:$Q$29,IF(E4021="HI",2,IF(E4021="LO",6,10))+IF(D4021=1,2,IF(D4021=7,1,(IF(WEEKDAY(B4021)=1,2,IF(WEEKDAY(B4021)=7,1,0))))))</f>
        <v>3</v>
      </c>
      <c r="H4021" s="787">
        <v>9852.5</v>
      </c>
      <c r="I4021" s="788">
        <v>3730.6650238037109</v>
      </c>
      <c r="K4021" s="795">
        <v>851.61249999999995</v>
      </c>
      <c r="M4021" s="798">
        <f t="shared" si="187"/>
        <v>10535.16102249189</v>
      </c>
      <c r="N4021" s="303"/>
      <c r="S4021" s="786">
        <v>0</v>
      </c>
      <c r="T4021" s="781">
        <f>VLOOKUP(C4021,METADATA!$J$5:$Q$29,IF(E4021="HI",2,IF(E4021="LO",6,10))+IF(S4021=1,2,IF(D4021=7,1,(IF(WEEKDAY(B4021)=1,2,IF(WEEKDAY(B4021)=7,1,0))))))</f>
        <v>3</v>
      </c>
      <c r="U4021" s="781">
        <f>VLOOKUP(C4021,METADATA!$A$5:$H$29,IF(E4021="HI",2,IF(E4021="LO",6,10))+IF(S4021=1,2,IF(D4021=7,1,(IF(WEEKDAY(B4021)=1,2,IF(WEEKDAY(B4021)=7,1,0))))))</f>
        <v>3</v>
      </c>
    </row>
    <row r="4022" spans="2:21" ht="13.95" customHeight="1" x14ac:dyDescent="0.25">
      <c r="B4022" s="784">
        <f t="shared" si="188"/>
        <v>45550</v>
      </c>
      <c r="C4022" s="785">
        <v>10</v>
      </c>
      <c r="D4022" s="786">
        <f>IFERROR((INDEX(METADATA!$T$2:$T$20,MATCH(B4022,METADATA!$S$2:$S$20,0))),0)</f>
        <v>0</v>
      </c>
      <c r="E4022" s="785" t="str">
        <f t="shared" si="186"/>
        <v>LO</v>
      </c>
      <c r="F4022" s="786">
        <f>VLOOKUP(C4022,METADATA!$A$5:$H$29,IF(E4022="HI",2,IF(E4022="LO",6,10))+IF(D4022=1,2,IF(D4022=7,1,(IF(WEEKDAY(B4022)=1,2,IF(WEEKDAY(B4022)=7,1,0))))))</f>
        <v>3</v>
      </c>
      <c r="G4022" s="786">
        <f>VLOOKUP(C4022,METADATA!$J$5:$Q$29,IF(E4022="HI",2,IF(E4022="LO",6,10))+IF(D4022=1,2,IF(D4022=7,1,(IF(WEEKDAY(B4022)=1,2,IF(WEEKDAY(B4022)=7,1,0))))))</f>
        <v>3</v>
      </c>
      <c r="H4022" s="787">
        <v>10060.75</v>
      </c>
      <c r="I4022" s="788">
        <v>2931.8850250244141</v>
      </c>
      <c r="K4022" s="795">
        <v>856.5</v>
      </c>
      <c r="M4022" s="798">
        <f t="shared" si="187"/>
        <v>10479.248081921833</v>
      </c>
      <c r="N4022" s="303"/>
      <c r="S4022" s="786">
        <v>0</v>
      </c>
      <c r="T4022" s="781">
        <f>VLOOKUP(C4022,METADATA!$J$5:$Q$29,IF(E4022="HI",2,IF(E4022="LO",6,10))+IF(S4022=1,2,IF(D4022=7,1,(IF(WEEKDAY(B4022)=1,2,IF(WEEKDAY(B4022)=7,1,0))))))</f>
        <v>3</v>
      </c>
      <c r="U4022" s="781">
        <f>VLOOKUP(C4022,METADATA!$A$5:$H$29,IF(E4022="HI",2,IF(E4022="LO",6,10))+IF(S4022=1,2,IF(D4022=7,1,(IF(WEEKDAY(B4022)=1,2,IF(WEEKDAY(B4022)=7,1,0))))))</f>
        <v>3</v>
      </c>
    </row>
    <row r="4023" spans="2:21" ht="13.95" customHeight="1" x14ac:dyDescent="0.25">
      <c r="B4023" s="784">
        <f t="shared" si="188"/>
        <v>45550</v>
      </c>
      <c r="C4023" s="785">
        <v>11</v>
      </c>
      <c r="D4023" s="786">
        <f>IFERROR((INDEX(METADATA!$T$2:$T$20,MATCH(B4023,METADATA!$S$2:$S$20,0))),0)</f>
        <v>0</v>
      </c>
      <c r="E4023" s="785" t="str">
        <f t="shared" si="186"/>
        <v>LO</v>
      </c>
      <c r="F4023" s="786">
        <f>VLOOKUP(C4023,METADATA!$A$5:$H$29,IF(E4023="HI",2,IF(E4023="LO",6,10))+IF(D4023=1,2,IF(D4023=7,1,(IF(WEEKDAY(B4023)=1,2,IF(WEEKDAY(B4023)=7,1,0))))))</f>
        <v>3</v>
      </c>
      <c r="G4023" s="786">
        <f>VLOOKUP(C4023,METADATA!$J$5:$Q$29,IF(E4023="HI",2,IF(E4023="LO",6,10))+IF(D4023=1,2,IF(D4023=7,1,(IF(WEEKDAY(B4023)=1,2,IF(WEEKDAY(B4023)=7,1,0))))))</f>
        <v>3</v>
      </c>
      <c r="H4023" s="787">
        <v>9882.75</v>
      </c>
      <c r="I4023" s="788">
        <v>2876.2600212097168</v>
      </c>
      <c r="K4023" s="795">
        <v>824.32500000000005</v>
      </c>
      <c r="M4023" s="798">
        <f t="shared" si="187"/>
        <v>10292.794531715344</v>
      </c>
      <c r="N4023" s="303"/>
      <c r="S4023" s="786">
        <v>0</v>
      </c>
      <c r="T4023" s="781">
        <f>VLOOKUP(C4023,METADATA!$J$5:$Q$29,IF(E4023="HI",2,IF(E4023="LO",6,10))+IF(S4023=1,2,IF(D4023=7,1,(IF(WEEKDAY(B4023)=1,2,IF(WEEKDAY(B4023)=7,1,0))))))</f>
        <v>3</v>
      </c>
      <c r="U4023" s="781">
        <f>VLOOKUP(C4023,METADATA!$A$5:$H$29,IF(E4023="HI",2,IF(E4023="LO",6,10))+IF(S4023=1,2,IF(D4023=7,1,(IF(WEEKDAY(B4023)=1,2,IF(WEEKDAY(B4023)=7,1,0))))))</f>
        <v>3</v>
      </c>
    </row>
    <row r="4024" spans="2:21" ht="13.95" customHeight="1" x14ac:dyDescent="0.25">
      <c r="B4024" s="784">
        <f t="shared" si="188"/>
        <v>45550</v>
      </c>
      <c r="C4024" s="785">
        <v>12</v>
      </c>
      <c r="D4024" s="786">
        <f>IFERROR((INDEX(METADATA!$T$2:$T$20,MATCH(B4024,METADATA!$S$2:$S$20,0))),0)</f>
        <v>0</v>
      </c>
      <c r="E4024" s="785" t="str">
        <f t="shared" si="186"/>
        <v>LO</v>
      </c>
      <c r="F4024" s="786">
        <f>VLOOKUP(C4024,METADATA!$A$5:$H$29,IF(E4024="HI",2,IF(E4024="LO",6,10))+IF(D4024=1,2,IF(D4024=7,1,(IF(WEEKDAY(B4024)=1,2,IF(WEEKDAY(B4024)=7,1,0))))))</f>
        <v>3</v>
      </c>
      <c r="G4024" s="786">
        <f>VLOOKUP(C4024,METADATA!$J$5:$Q$29,IF(E4024="HI",2,IF(E4024="LO",6,10))+IF(D4024=1,2,IF(D4024=7,1,(IF(WEEKDAY(B4024)=1,2,IF(WEEKDAY(B4024)=7,1,0))))))</f>
        <v>3</v>
      </c>
      <c r="H4024" s="787">
        <v>10021</v>
      </c>
      <c r="I4024" s="788">
        <v>3792.3800659179688</v>
      </c>
      <c r="K4024" s="795">
        <v>882.73749999999995</v>
      </c>
      <c r="M4024" s="798">
        <f t="shared" si="187"/>
        <v>10714.596938960045</v>
      </c>
      <c r="N4024" s="303"/>
      <c r="S4024" s="786">
        <v>0</v>
      </c>
      <c r="T4024" s="781">
        <f>VLOOKUP(C4024,METADATA!$J$5:$Q$29,IF(E4024="HI",2,IF(E4024="LO",6,10))+IF(S4024=1,2,IF(D4024=7,1,(IF(WEEKDAY(B4024)=1,2,IF(WEEKDAY(B4024)=7,1,0))))))</f>
        <v>3</v>
      </c>
      <c r="U4024" s="781">
        <f>VLOOKUP(C4024,METADATA!$A$5:$H$29,IF(E4024="HI",2,IF(E4024="LO",6,10))+IF(S4024=1,2,IF(D4024=7,1,(IF(WEEKDAY(B4024)=1,2,IF(WEEKDAY(B4024)=7,1,0))))))</f>
        <v>3</v>
      </c>
    </row>
    <row r="4025" spans="2:21" ht="13.95" customHeight="1" x14ac:dyDescent="0.25">
      <c r="B4025" s="784">
        <f t="shared" si="188"/>
        <v>45550</v>
      </c>
      <c r="C4025" s="785">
        <v>13</v>
      </c>
      <c r="D4025" s="786">
        <f>IFERROR((INDEX(METADATA!$T$2:$T$20,MATCH(B4025,METADATA!$S$2:$S$20,0))),0)</f>
        <v>0</v>
      </c>
      <c r="E4025" s="785" t="str">
        <f t="shared" si="186"/>
        <v>LO</v>
      </c>
      <c r="F4025" s="786">
        <f>VLOOKUP(C4025,METADATA!$A$5:$H$29,IF(E4025="HI",2,IF(E4025="LO",6,10))+IF(D4025=1,2,IF(D4025=7,1,(IF(WEEKDAY(B4025)=1,2,IF(WEEKDAY(B4025)=7,1,0))))))</f>
        <v>3</v>
      </c>
      <c r="G4025" s="786">
        <f>VLOOKUP(C4025,METADATA!$J$5:$Q$29,IF(E4025="HI",2,IF(E4025="LO",6,10))+IF(D4025=1,2,IF(D4025=7,1,(IF(WEEKDAY(B4025)=1,2,IF(WEEKDAY(B4025)=7,1,0))))))</f>
        <v>3</v>
      </c>
      <c r="H4025" s="787">
        <v>9887.5</v>
      </c>
      <c r="I4025" s="788">
        <v>4112.9850463867188</v>
      </c>
      <c r="K4025" s="795">
        <v>909.3125</v>
      </c>
      <c r="M4025" s="798">
        <f t="shared" si="187"/>
        <v>10708.842245630512</v>
      </c>
      <c r="N4025" s="303"/>
      <c r="S4025" s="786">
        <v>0</v>
      </c>
      <c r="T4025" s="781">
        <f>VLOOKUP(C4025,METADATA!$J$5:$Q$29,IF(E4025="HI",2,IF(E4025="LO",6,10))+IF(S4025=1,2,IF(D4025=7,1,(IF(WEEKDAY(B4025)=1,2,IF(WEEKDAY(B4025)=7,1,0))))))</f>
        <v>3</v>
      </c>
      <c r="U4025" s="781">
        <f>VLOOKUP(C4025,METADATA!$A$5:$H$29,IF(E4025="HI",2,IF(E4025="LO",6,10))+IF(S4025=1,2,IF(D4025=7,1,(IF(WEEKDAY(B4025)=1,2,IF(WEEKDAY(B4025)=7,1,0))))))</f>
        <v>3</v>
      </c>
    </row>
    <row r="4026" spans="2:21" ht="13.95" customHeight="1" x14ac:dyDescent="0.25">
      <c r="B4026" s="784">
        <f t="shared" si="188"/>
        <v>45550</v>
      </c>
      <c r="C4026" s="785">
        <v>14</v>
      </c>
      <c r="D4026" s="786">
        <f>IFERROR((INDEX(METADATA!$T$2:$T$20,MATCH(B4026,METADATA!$S$2:$S$20,0))),0)</f>
        <v>0</v>
      </c>
      <c r="E4026" s="785" t="str">
        <f t="shared" si="186"/>
        <v>LO</v>
      </c>
      <c r="F4026" s="786">
        <f>VLOOKUP(C4026,METADATA!$A$5:$H$29,IF(E4026="HI",2,IF(E4026="LO",6,10))+IF(D4026=1,2,IF(D4026=7,1,(IF(WEEKDAY(B4026)=1,2,IF(WEEKDAY(B4026)=7,1,0))))))</f>
        <v>3</v>
      </c>
      <c r="G4026" s="786">
        <f>VLOOKUP(C4026,METADATA!$J$5:$Q$29,IF(E4026="HI",2,IF(E4026="LO",6,10))+IF(D4026=1,2,IF(D4026=7,1,(IF(WEEKDAY(B4026)=1,2,IF(WEEKDAY(B4026)=7,1,0))))))</f>
        <v>3</v>
      </c>
      <c r="H4026" s="787">
        <v>9416.5</v>
      </c>
      <c r="I4026" s="788">
        <v>4216.8699340820313</v>
      </c>
      <c r="K4026" s="795">
        <v>905.6</v>
      </c>
      <c r="M4026" s="798">
        <f t="shared" si="187"/>
        <v>10317.580350594077</v>
      </c>
      <c r="N4026" s="303"/>
      <c r="S4026" s="786">
        <v>0</v>
      </c>
      <c r="T4026" s="781">
        <f>VLOOKUP(C4026,METADATA!$J$5:$Q$29,IF(E4026="HI",2,IF(E4026="LO",6,10))+IF(S4026=1,2,IF(D4026=7,1,(IF(WEEKDAY(B4026)=1,2,IF(WEEKDAY(B4026)=7,1,0))))))</f>
        <v>3</v>
      </c>
      <c r="U4026" s="781">
        <f>VLOOKUP(C4026,METADATA!$A$5:$H$29,IF(E4026="HI",2,IF(E4026="LO",6,10))+IF(S4026=1,2,IF(D4026=7,1,(IF(WEEKDAY(B4026)=1,2,IF(WEEKDAY(B4026)=7,1,0))))))</f>
        <v>3</v>
      </c>
    </row>
    <row r="4027" spans="2:21" ht="13.95" customHeight="1" x14ac:dyDescent="0.25">
      <c r="B4027" s="784">
        <f t="shared" si="188"/>
        <v>45550</v>
      </c>
      <c r="C4027" s="785">
        <v>15</v>
      </c>
      <c r="D4027" s="786">
        <f>IFERROR((INDEX(METADATA!$T$2:$T$20,MATCH(B4027,METADATA!$S$2:$S$20,0))),0)</f>
        <v>0</v>
      </c>
      <c r="E4027" s="785" t="str">
        <f t="shared" si="186"/>
        <v>LO</v>
      </c>
      <c r="F4027" s="786">
        <f>VLOOKUP(C4027,METADATA!$A$5:$H$29,IF(E4027="HI",2,IF(E4027="LO",6,10))+IF(D4027=1,2,IF(D4027=7,1,(IF(WEEKDAY(B4027)=1,2,IF(WEEKDAY(B4027)=7,1,0))))))</f>
        <v>3</v>
      </c>
      <c r="G4027" s="786">
        <f>VLOOKUP(C4027,METADATA!$J$5:$Q$29,IF(E4027="HI",2,IF(E4027="LO",6,10))+IF(D4027=1,2,IF(D4027=7,1,(IF(WEEKDAY(B4027)=1,2,IF(WEEKDAY(B4027)=7,1,0))))))</f>
        <v>3</v>
      </c>
      <c r="H4027" s="787">
        <v>9387.75</v>
      </c>
      <c r="I4027" s="788">
        <v>4213.9600524902344</v>
      </c>
      <c r="K4027" s="795">
        <v>913.98749999999995</v>
      </c>
      <c r="M4027" s="798">
        <f t="shared" si="187"/>
        <v>10290.155945683404</v>
      </c>
      <c r="N4027" s="303"/>
      <c r="S4027" s="786">
        <v>0</v>
      </c>
      <c r="T4027" s="781">
        <f>VLOOKUP(C4027,METADATA!$J$5:$Q$29,IF(E4027="HI",2,IF(E4027="LO",6,10))+IF(S4027=1,2,IF(D4027=7,1,(IF(WEEKDAY(B4027)=1,2,IF(WEEKDAY(B4027)=7,1,0))))))</f>
        <v>3</v>
      </c>
      <c r="U4027" s="781">
        <f>VLOOKUP(C4027,METADATA!$A$5:$H$29,IF(E4027="HI",2,IF(E4027="LO",6,10))+IF(S4027=1,2,IF(D4027=7,1,(IF(WEEKDAY(B4027)=1,2,IF(WEEKDAY(B4027)=7,1,0))))))</f>
        <v>3</v>
      </c>
    </row>
    <row r="4028" spans="2:21" ht="13.95" customHeight="1" x14ac:dyDescent="0.25">
      <c r="B4028" s="784">
        <f t="shared" si="188"/>
        <v>45550</v>
      </c>
      <c r="C4028" s="785">
        <v>16</v>
      </c>
      <c r="D4028" s="786">
        <f>IFERROR((INDEX(METADATA!$T$2:$T$20,MATCH(B4028,METADATA!$S$2:$S$20,0))),0)</f>
        <v>0</v>
      </c>
      <c r="E4028" s="785" t="str">
        <f t="shared" si="186"/>
        <v>LO</v>
      </c>
      <c r="F4028" s="786">
        <f>VLOOKUP(C4028,METADATA!$A$5:$H$29,IF(E4028="HI",2,IF(E4028="LO",6,10))+IF(D4028=1,2,IF(D4028=7,1,(IF(WEEKDAY(B4028)=1,2,IF(WEEKDAY(B4028)=7,1,0))))))</f>
        <v>3</v>
      </c>
      <c r="G4028" s="786">
        <f>VLOOKUP(C4028,METADATA!$J$5:$Q$29,IF(E4028="HI",2,IF(E4028="LO",6,10))+IF(D4028=1,2,IF(D4028=7,1,(IF(WEEKDAY(B4028)=1,2,IF(WEEKDAY(B4028)=7,1,0))))))</f>
        <v>3</v>
      </c>
      <c r="H4028" s="787">
        <v>9461.25</v>
      </c>
      <c r="I4028" s="788">
        <v>4181.8749389648438</v>
      </c>
      <c r="K4028" s="795">
        <v>902.26250000000005</v>
      </c>
      <c r="M4028" s="798">
        <f t="shared" si="187"/>
        <v>10344.241372263226</v>
      </c>
      <c r="N4028" s="303"/>
      <c r="S4028" s="786">
        <v>0</v>
      </c>
      <c r="T4028" s="781">
        <f>VLOOKUP(C4028,METADATA!$J$5:$Q$29,IF(E4028="HI",2,IF(E4028="LO",6,10))+IF(S4028=1,2,IF(D4028=7,1,(IF(WEEKDAY(B4028)=1,2,IF(WEEKDAY(B4028)=7,1,0))))))</f>
        <v>3</v>
      </c>
      <c r="U4028" s="781">
        <f>VLOOKUP(C4028,METADATA!$A$5:$H$29,IF(E4028="HI",2,IF(E4028="LO",6,10))+IF(S4028=1,2,IF(D4028=7,1,(IF(WEEKDAY(B4028)=1,2,IF(WEEKDAY(B4028)=7,1,0))))))</f>
        <v>3</v>
      </c>
    </row>
    <row r="4029" spans="2:21" ht="13.95" customHeight="1" x14ac:dyDescent="0.25">
      <c r="B4029" s="784">
        <f t="shared" si="188"/>
        <v>45550</v>
      </c>
      <c r="C4029" s="785">
        <v>17</v>
      </c>
      <c r="D4029" s="786">
        <f>IFERROR((INDEX(METADATA!$T$2:$T$20,MATCH(B4029,METADATA!$S$2:$S$20,0))),0)</f>
        <v>0</v>
      </c>
      <c r="E4029" s="785" t="str">
        <f t="shared" si="186"/>
        <v>LO</v>
      </c>
      <c r="F4029" s="786">
        <f>VLOOKUP(C4029,METADATA!$A$5:$H$29,IF(E4029="HI",2,IF(E4029="LO",6,10))+IF(D4029=1,2,IF(D4029=7,1,(IF(WEEKDAY(B4029)=1,2,IF(WEEKDAY(B4029)=7,1,0))))))</f>
        <v>3</v>
      </c>
      <c r="G4029" s="786">
        <f>VLOOKUP(C4029,METADATA!$J$5:$Q$29,IF(E4029="HI",2,IF(E4029="LO",6,10))+IF(D4029=1,2,IF(D4029=7,1,(IF(WEEKDAY(B4029)=1,2,IF(WEEKDAY(B4029)=7,1,0))))))</f>
        <v>3</v>
      </c>
      <c r="H4029" s="787">
        <v>9190.5</v>
      </c>
      <c r="I4029" s="788">
        <v>4265.2950439453125</v>
      </c>
      <c r="K4029" s="795">
        <v>933.76250000000005</v>
      </c>
      <c r="M4029" s="798">
        <f t="shared" si="187"/>
        <v>10132.030006958352</v>
      </c>
      <c r="N4029" s="303"/>
      <c r="S4029" s="786">
        <v>0</v>
      </c>
      <c r="T4029" s="781">
        <f>VLOOKUP(C4029,METADATA!$J$5:$Q$29,IF(E4029="HI",2,IF(E4029="LO",6,10))+IF(S4029=1,2,IF(D4029=7,1,(IF(WEEKDAY(B4029)=1,2,IF(WEEKDAY(B4029)=7,1,0))))))</f>
        <v>3</v>
      </c>
      <c r="U4029" s="781">
        <f>VLOOKUP(C4029,METADATA!$A$5:$H$29,IF(E4029="HI",2,IF(E4029="LO",6,10))+IF(S4029=1,2,IF(D4029=7,1,(IF(WEEKDAY(B4029)=1,2,IF(WEEKDAY(B4029)=7,1,0))))))</f>
        <v>3</v>
      </c>
    </row>
    <row r="4030" spans="2:21" ht="13.95" customHeight="1" x14ac:dyDescent="0.25">
      <c r="B4030" s="784">
        <f t="shared" si="188"/>
        <v>45550</v>
      </c>
      <c r="C4030" s="785">
        <v>18</v>
      </c>
      <c r="D4030" s="786">
        <f>IFERROR((INDEX(METADATA!$T$2:$T$20,MATCH(B4030,METADATA!$S$2:$S$20,0))),0)</f>
        <v>0</v>
      </c>
      <c r="E4030" s="785" t="str">
        <f t="shared" si="186"/>
        <v>LO</v>
      </c>
      <c r="F4030" s="786">
        <f>VLOOKUP(C4030,METADATA!$A$5:$H$29,IF(E4030="HI",2,IF(E4030="LO",6,10))+IF(D4030=1,2,IF(D4030=7,1,(IF(WEEKDAY(B4030)=1,2,IF(WEEKDAY(B4030)=7,1,0))))))</f>
        <v>2</v>
      </c>
      <c r="G4030" s="786">
        <f>VLOOKUP(C4030,METADATA!$J$5:$Q$29,IF(E4030="HI",2,IF(E4030="LO",6,10))+IF(D4030=1,2,IF(D4030=7,1,(IF(WEEKDAY(B4030)=1,2,IF(WEEKDAY(B4030)=7,1,0))))))</f>
        <v>3</v>
      </c>
      <c r="H4030" s="787">
        <v>8816.75</v>
      </c>
      <c r="I4030" s="788">
        <v>4286.8000793457031</v>
      </c>
      <c r="K4030" s="795">
        <v>0</v>
      </c>
      <c r="M4030" s="798">
        <f t="shared" si="187"/>
        <v>9803.6592904271383</v>
      </c>
      <c r="N4030" s="303"/>
      <c r="S4030" s="786">
        <v>0</v>
      </c>
      <c r="T4030" s="781">
        <f>VLOOKUP(C4030,METADATA!$J$5:$Q$29,IF(E4030="HI",2,IF(E4030="LO",6,10))+IF(S4030=1,2,IF(D4030=7,1,(IF(WEEKDAY(B4030)=1,2,IF(WEEKDAY(B4030)=7,1,0))))))</f>
        <v>3</v>
      </c>
      <c r="U4030" s="781">
        <f>VLOOKUP(C4030,METADATA!$A$5:$H$29,IF(E4030="HI",2,IF(E4030="LO",6,10))+IF(S4030=1,2,IF(D4030=7,1,(IF(WEEKDAY(B4030)=1,2,IF(WEEKDAY(B4030)=7,1,0))))))</f>
        <v>2</v>
      </c>
    </row>
    <row r="4031" spans="2:21" ht="13.95" customHeight="1" x14ac:dyDescent="0.25">
      <c r="B4031" s="784">
        <f t="shared" si="188"/>
        <v>45550</v>
      </c>
      <c r="C4031" s="785">
        <v>19</v>
      </c>
      <c r="D4031" s="786">
        <f>IFERROR((INDEX(METADATA!$T$2:$T$20,MATCH(B4031,METADATA!$S$2:$S$20,0))),0)</f>
        <v>0</v>
      </c>
      <c r="E4031" s="785" t="str">
        <f t="shared" si="186"/>
        <v>LO</v>
      </c>
      <c r="F4031" s="786">
        <f>VLOOKUP(C4031,METADATA!$A$5:$H$29,IF(E4031="HI",2,IF(E4031="LO",6,10))+IF(D4031=1,2,IF(D4031=7,1,(IF(WEEKDAY(B4031)=1,2,IF(WEEKDAY(B4031)=7,1,0))))))</f>
        <v>2</v>
      </c>
      <c r="G4031" s="786">
        <f>VLOOKUP(C4031,METADATA!$J$5:$Q$29,IF(E4031="HI",2,IF(E4031="LO",6,10))+IF(D4031=1,2,IF(D4031=7,1,(IF(WEEKDAY(B4031)=1,2,IF(WEEKDAY(B4031)=7,1,0))))))</f>
        <v>3</v>
      </c>
      <c r="H4031" s="787">
        <v>8633.25</v>
      </c>
      <c r="I4031" s="788">
        <v>4283.4049072265625</v>
      </c>
      <c r="K4031" s="795">
        <v>0</v>
      </c>
      <c r="M4031" s="798">
        <f t="shared" si="187"/>
        <v>9637.4562599138462</v>
      </c>
      <c r="N4031" s="303"/>
      <c r="S4031" s="786">
        <v>0</v>
      </c>
      <c r="T4031" s="781">
        <f>VLOOKUP(C4031,METADATA!$J$5:$Q$29,IF(E4031="HI",2,IF(E4031="LO",6,10))+IF(S4031=1,2,IF(D4031=7,1,(IF(WEEKDAY(B4031)=1,2,IF(WEEKDAY(B4031)=7,1,0))))))</f>
        <v>3</v>
      </c>
      <c r="U4031" s="781">
        <f>VLOOKUP(C4031,METADATA!$A$5:$H$29,IF(E4031="HI",2,IF(E4031="LO",6,10))+IF(S4031=1,2,IF(D4031=7,1,(IF(WEEKDAY(B4031)=1,2,IF(WEEKDAY(B4031)=7,1,0))))))</f>
        <v>2</v>
      </c>
    </row>
    <row r="4032" spans="2:21" ht="13.95" customHeight="1" x14ac:dyDescent="0.25">
      <c r="B4032" s="784">
        <f t="shared" si="188"/>
        <v>45550</v>
      </c>
      <c r="C4032" s="785">
        <v>20</v>
      </c>
      <c r="D4032" s="786">
        <f>IFERROR((INDEX(METADATA!$T$2:$T$20,MATCH(B4032,METADATA!$S$2:$S$20,0))),0)</f>
        <v>0</v>
      </c>
      <c r="E4032" s="785" t="str">
        <f t="shared" si="186"/>
        <v>LO</v>
      </c>
      <c r="F4032" s="786">
        <f>VLOOKUP(C4032,METADATA!$A$5:$H$29,IF(E4032="HI",2,IF(E4032="LO",6,10))+IF(D4032=1,2,IF(D4032=7,1,(IF(WEEKDAY(B4032)=1,2,IF(WEEKDAY(B4032)=7,1,0))))))</f>
        <v>3</v>
      </c>
      <c r="G4032" s="786">
        <f>VLOOKUP(C4032,METADATA!$J$5:$Q$29,IF(E4032="HI",2,IF(E4032="LO",6,10))+IF(D4032=1,2,IF(D4032=7,1,(IF(WEEKDAY(B4032)=1,2,IF(WEEKDAY(B4032)=7,1,0))))))</f>
        <v>3</v>
      </c>
      <c r="H4032" s="787">
        <v>9195.5</v>
      </c>
      <c r="I4032" s="788">
        <v>4286.4600830078125</v>
      </c>
      <c r="K4032" s="795">
        <v>0</v>
      </c>
      <c r="M4032" s="798">
        <f t="shared" si="187"/>
        <v>10145.489652708702</v>
      </c>
      <c r="N4032" s="303"/>
      <c r="S4032" s="786">
        <v>0</v>
      </c>
      <c r="T4032" s="781">
        <f>VLOOKUP(C4032,METADATA!$J$5:$Q$29,IF(E4032="HI",2,IF(E4032="LO",6,10))+IF(S4032=1,2,IF(D4032=7,1,(IF(WEEKDAY(B4032)=1,2,IF(WEEKDAY(B4032)=7,1,0))))))</f>
        <v>3</v>
      </c>
      <c r="U4032" s="781">
        <f>VLOOKUP(C4032,METADATA!$A$5:$H$29,IF(E4032="HI",2,IF(E4032="LO",6,10))+IF(S4032=1,2,IF(D4032=7,1,(IF(WEEKDAY(B4032)=1,2,IF(WEEKDAY(B4032)=7,1,0))))))</f>
        <v>3</v>
      </c>
    </row>
    <row r="4033" spans="2:21" ht="13.95" customHeight="1" x14ac:dyDescent="0.25">
      <c r="B4033" s="784">
        <f t="shared" si="188"/>
        <v>45550</v>
      </c>
      <c r="C4033" s="785">
        <v>21</v>
      </c>
      <c r="D4033" s="786">
        <f>IFERROR((INDEX(METADATA!$T$2:$T$20,MATCH(B4033,METADATA!$S$2:$S$20,0))),0)</f>
        <v>0</v>
      </c>
      <c r="E4033" s="785" t="str">
        <f t="shared" si="186"/>
        <v>LO</v>
      </c>
      <c r="F4033" s="786">
        <f>VLOOKUP(C4033,METADATA!$A$5:$H$29,IF(E4033="HI",2,IF(E4033="LO",6,10))+IF(D4033=1,2,IF(D4033=7,1,(IF(WEEKDAY(B4033)=1,2,IF(WEEKDAY(B4033)=7,1,0))))))</f>
        <v>3</v>
      </c>
      <c r="G4033" s="786">
        <f>VLOOKUP(C4033,METADATA!$J$5:$Q$29,IF(E4033="HI",2,IF(E4033="LO",6,10))+IF(D4033=1,2,IF(D4033=7,1,(IF(WEEKDAY(B4033)=1,2,IF(WEEKDAY(B4033)=7,1,0))))))</f>
        <v>3</v>
      </c>
      <c r="H4033" s="787">
        <v>8802.75</v>
      </c>
      <c r="I4033" s="788">
        <v>4230.1650390625</v>
      </c>
      <c r="K4033" s="795">
        <v>0</v>
      </c>
      <c r="M4033" s="798">
        <f t="shared" si="187"/>
        <v>9766.4069042922147</v>
      </c>
      <c r="N4033" s="303"/>
      <c r="S4033" s="786">
        <v>0</v>
      </c>
      <c r="T4033" s="781">
        <f>VLOOKUP(C4033,METADATA!$J$5:$Q$29,IF(E4033="HI",2,IF(E4033="LO",6,10))+IF(S4033=1,2,IF(D4033=7,1,(IF(WEEKDAY(B4033)=1,2,IF(WEEKDAY(B4033)=7,1,0))))))</f>
        <v>3</v>
      </c>
      <c r="U4033" s="781">
        <f>VLOOKUP(C4033,METADATA!$A$5:$H$29,IF(E4033="HI",2,IF(E4033="LO",6,10))+IF(S4033=1,2,IF(D4033=7,1,(IF(WEEKDAY(B4033)=1,2,IF(WEEKDAY(B4033)=7,1,0))))))</f>
        <v>3</v>
      </c>
    </row>
    <row r="4034" spans="2:21" ht="13.95" customHeight="1" x14ac:dyDescent="0.25">
      <c r="B4034" s="784">
        <f t="shared" si="188"/>
        <v>45550</v>
      </c>
      <c r="C4034" s="785">
        <v>22</v>
      </c>
      <c r="D4034" s="786">
        <f>IFERROR((INDEX(METADATA!$T$2:$T$20,MATCH(B4034,METADATA!$S$2:$S$20,0))),0)</f>
        <v>0</v>
      </c>
      <c r="E4034" s="785" t="str">
        <f t="shared" si="186"/>
        <v>LO</v>
      </c>
      <c r="F4034" s="786">
        <f>VLOOKUP(C4034,METADATA!$A$5:$H$29,IF(E4034="HI",2,IF(E4034="LO",6,10))+IF(D4034=1,2,IF(D4034=7,1,(IF(WEEKDAY(B4034)=1,2,IF(WEEKDAY(B4034)=7,1,0))))))</f>
        <v>3</v>
      </c>
      <c r="G4034" s="786">
        <f>VLOOKUP(C4034,METADATA!$J$5:$Q$29,IF(E4034="HI",2,IF(E4034="LO",6,10))+IF(D4034=1,2,IF(D4034=7,1,(IF(WEEKDAY(B4034)=1,2,IF(WEEKDAY(B4034)=7,1,0))))))</f>
        <v>3</v>
      </c>
      <c r="H4034" s="787">
        <v>8017.25</v>
      </c>
      <c r="I4034" s="788">
        <v>4356.4100952148438</v>
      </c>
      <c r="K4034" s="795">
        <v>0</v>
      </c>
      <c r="M4034" s="798">
        <f t="shared" si="187"/>
        <v>9124.3962255148581</v>
      </c>
      <c r="N4034" s="303"/>
      <c r="S4034" s="786">
        <v>0</v>
      </c>
      <c r="T4034" s="781">
        <f>VLOOKUP(C4034,METADATA!$J$5:$Q$29,IF(E4034="HI",2,IF(E4034="LO",6,10))+IF(S4034=1,2,IF(D4034=7,1,(IF(WEEKDAY(B4034)=1,2,IF(WEEKDAY(B4034)=7,1,0))))))</f>
        <v>3</v>
      </c>
      <c r="U4034" s="781">
        <f>VLOOKUP(C4034,METADATA!$A$5:$H$29,IF(E4034="HI",2,IF(E4034="LO",6,10))+IF(S4034=1,2,IF(D4034=7,1,(IF(WEEKDAY(B4034)=1,2,IF(WEEKDAY(B4034)=7,1,0))))))</f>
        <v>3</v>
      </c>
    </row>
    <row r="4035" spans="2:21" ht="13.95" customHeight="1" x14ac:dyDescent="0.25">
      <c r="B4035" s="784">
        <f t="shared" si="188"/>
        <v>45550</v>
      </c>
      <c r="C4035" s="785">
        <v>23</v>
      </c>
      <c r="D4035" s="786">
        <f>IFERROR((INDEX(METADATA!$T$2:$T$20,MATCH(B4035,METADATA!$S$2:$S$20,0))),0)</f>
        <v>0</v>
      </c>
      <c r="E4035" s="785" t="str">
        <f t="shared" si="186"/>
        <v>LO</v>
      </c>
      <c r="F4035" s="786">
        <f>VLOOKUP(C4035,METADATA!$A$5:$H$29,IF(E4035="HI",2,IF(E4035="LO",6,10))+IF(D4035=1,2,IF(D4035=7,1,(IF(WEEKDAY(B4035)=1,2,IF(WEEKDAY(B4035)=7,1,0))))))</f>
        <v>3</v>
      </c>
      <c r="G4035" s="786">
        <f>VLOOKUP(C4035,METADATA!$J$5:$Q$29,IF(E4035="HI",2,IF(E4035="LO",6,10))+IF(D4035=1,2,IF(D4035=7,1,(IF(WEEKDAY(B4035)=1,2,IF(WEEKDAY(B4035)=7,1,0))))))</f>
        <v>3</v>
      </c>
      <c r="H4035" s="787">
        <v>7262</v>
      </c>
      <c r="I4035" s="788">
        <v>4443.7649841308594</v>
      </c>
      <c r="K4035" s="795">
        <v>0</v>
      </c>
      <c r="M4035" s="798">
        <f t="shared" si="187"/>
        <v>8513.735445395725</v>
      </c>
      <c r="N4035" s="303"/>
      <c r="S4035" s="786">
        <v>0</v>
      </c>
      <c r="T4035" s="781">
        <f>VLOOKUP(C4035,METADATA!$J$5:$Q$29,IF(E4035="HI",2,IF(E4035="LO",6,10))+IF(S4035=1,2,IF(D4035=7,1,(IF(WEEKDAY(B4035)=1,2,IF(WEEKDAY(B4035)=7,1,0))))))</f>
        <v>3</v>
      </c>
      <c r="U4035" s="781">
        <f>VLOOKUP(C4035,METADATA!$A$5:$H$29,IF(E4035="HI",2,IF(E4035="LO",6,10))+IF(S4035=1,2,IF(D4035=7,1,(IF(WEEKDAY(B4035)=1,2,IF(WEEKDAY(B4035)=7,1,0))))))</f>
        <v>3</v>
      </c>
    </row>
    <row r="4036" spans="2:21" ht="13.95" customHeight="1" x14ac:dyDescent="0.25">
      <c r="B4036" s="784">
        <f t="shared" si="188"/>
        <v>45551</v>
      </c>
      <c r="C4036" s="785">
        <v>0</v>
      </c>
      <c r="D4036" s="786">
        <f>IFERROR((INDEX(METADATA!$T$2:$T$20,MATCH(B4036,METADATA!$S$2:$S$20,0))),0)</f>
        <v>0</v>
      </c>
      <c r="E4036" s="785" t="str">
        <f t="shared" ref="E4036:E4099" si="189">IF(B4036="","",IF(AND(MONTH(B4036)&gt;=MONTH($AA$9),MONTH(B4036)&lt;=MONTH($AA$11)),"HI","LO"))</f>
        <v>LO</v>
      </c>
      <c r="F4036" s="786">
        <f>VLOOKUP(C4036,METADATA!$A$5:$H$29,IF(E4036="HI",2,IF(E4036="LO",6,10))+IF(D4036=1,2,IF(D4036=7,1,(IF(WEEKDAY(B4036)=1,2,IF(WEEKDAY(B4036)=7,1,0))))))</f>
        <v>3</v>
      </c>
      <c r="G4036" s="786">
        <f>VLOOKUP(C4036,METADATA!$J$5:$Q$29,IF(E4036="HI",2,IF(E4036="LO",6,10))+IF(D4036=1,2,IF(D4036=7,1,(IF(WEEKDAY(B4036)=1,2,IF(WEEKDAY(B4036)=7,1,0))))))</f>
        <v>3</v>
      </c>
      <c r="H4036" s="787">
        <v>6882</v>
      </c>
      <c r="I4036" s="788">
        <v>4447.75</v>
      </c>
      <c r="K4036" s="795">
        <v>0</v>
      </c>
      <c r="M4036" s="798">
        <f t="shared" ref="M4036:M4099" si="190">SQRT(H4036^2+I4036^2)</f>
        <v>8194.1689061490542</v>
      </c>
      <c r="N4036" s="303"/>
      <c r="S4036" s="786">
        <v>0</v>
      </c>
      <c r="T4036" s="781">
        <f>VLOOKUP(C4036,METADATA!$J$5:$Q$29,IF(E4036="HI",2,IF(E4036="LO",6,10))+IF(S4036=1,2,IF(D4036=7,1,(IF(WEEKDAY(B4036)=1,2,IF(WEEKDAY(B4036)=7,1,0))))))</f>
        <v>3</v>
      </c>
      <c r="U4036" s="781">
        <f>VLOOKUP(C4036,METADATA!$A$5:$H$29,IF(E4036="HI",2,IF(E4036="LO",6,10))+IF(S4036=1,2,IF(D4036=7,1,(IF(WEEKDAY(B4036)=1,2,IF(WEEKDAY(B4036)=7,1,0))))))</f>
        <v>3</v>
      </c>
    </row>
    <row r="4037" spans="2:21" ht="13.95" customHeight="1" x14ac:dyDescent="0.25">
      <c r="B4037" s="784">
        <f t="shared" si="188"/>
        <v>45551</v>
      </c>
      <c r="C4037" s="785">
        <v>1</v>
      </c>
      <c r="D4037" s="786">
        <f>IFERROR((INDEX(METADATA!$T$2:$T$20,MATCH(B4037,METADATA!$S$2:$S$20,0))),0)</f>
        <v>0</v>
      </c>
      <c r="E4037" s="785" t="str">
        <f t="shared" si="189"/>
        <v>LO</v>
      </c>
      <c r="F4037" s="786">
        <f>VLOOKUP(C4037,METADATA!$A$5:$H$29,IF(E4037="HI",2,IF(E4037="LO",6,10))+IF(D4037=1,2,IF(D4037=7,1,(IF(WEEKDAY(B4037)=1,2,IF(WEEKDAY(B4037)=7,1,0))))))</f>
        <v>3</v>
      </c>
      <c r="G4037" s="786">
        <f>VLOOKUP(C4037,METADATA!$J$5:$Q$29,IF(E4037="HI",2,IF(E4037="LO",6,10))+IF(D4037=1,2,IF(D4037=7,1,(IF(WEEKDAY(B4037)=1,2,IF(WEEKDAY(B4037)=7,1,0))))))</f>
        <v>3</v>
      </c>
      <c r="H4037" s="787">
        <v>6710.5</v>
      </c>
      <c r="I4037" s="788">
        <v>4450.1100158691406</v>
      </c>
      <c r="K4037" s="795">
        <v>0</v>
      </c>
      <c r="M4037" s="798">
        <f t="shared" si="190"/>
        <v>8051.9742550096889</v>
      </c>
      <c r="N4037" s="303"/>
      <c r="S4037" s="786">
        <v>0</v>
      </c>
      <c r="T4037" s="781">
        <f>VLOOKUP(C4037,METADATA!$J$5:$Q$29,IF(E4037="HI",2,IF(E4037="LO",6,10))+IF(S4037=1,2,IF(D4037=7,1,(IF(WEEKDAY(B4037)=1,2,IF(WEEKDAY(B4037)=7,1,0))))))</f>
        <v>3</v>
      </c>
      <c r="U4037" s="781">
        <f>VLOOKUP(C4037,METADATA!$A$5:$H$29,IF(E4037="HI",2,IF(E4037="LO",6,10))+IF(S4037=1,2,IF(D4037=7,1,(IF(WEEKDAY(B4037)=1,2,IF(WEEKDAY(B4037)=7,1,0))))))</f>
        <v>3</v>
      </c>
    </row>
    <row r="4038" spans="2:21" ht="13.95" customHeight="1" x14ac:dyDescent="0.25">
      <c r="B4038" s="784">
        <f t="shared" si="188"/>
        <v>45551</v>
      </c>
      <c r="C4038" s="785">
        <v>2</v>
      </c>
      <c r="D4038" s="786">
        <f>IFERROR((INDEX(METADATA!$T$2:$T$20,MATCH(B4038,METADATA!$S$2:$S$20,0))),0)</f>
        <v>0</v>
      </c>
      <c r="E4038" s="785" t="str">
        <f t="shared" si="189"/>
        <v>LO</v>
      </c>
      <c r="F4038" s="786">
        <f>VLOOKUP(C4038,METADATA!$A$5:$H$29,IF(E4038="HI",2,IF(E4038="LO",6,10))+IF(D4038=1,2,IF(D4038=7,1,(IF(WEEKDAY(B4038)=1,2,IF(WEEKDAY(B4038)=7,1,0))))))</f>
        <v>3</v>
      </c>
      <c r="G4038" s="786">
        <f>VLOOKUP(C4038,METADATA!$J$5:$Q$29,IF(E4038="HI",2,IF(E4038="LO",6,10))+IF(D4038=1,2,IF(D4038=7,1,(IF(WEEKDAY(B4038)=1,2,IF(WEEKDAY(B4038)=7,1,0))))))</f>
        <v>3</v>
      </c>
      <c r="H4038" s="787">
        <v>6688.5</v>
      </c>
      <c r="I4038" s="788">
        <v>4553.2301330566406</v>
      </c>
      <c r="K4038" s="795">
        <v>0</v>
      </c>
      <c r="M4038" s="798">
        <f t="shared" si="190"/>
        <v>8091.2259203766516</v>
      </c>
      <c r="N4038" s="303"/>
      <c r="S4038" s="786">
        <v>0</v>
      </c>
      <c r="T4038" s="781">
        <f>VLOOKUP(C4038,METADATA!$J$5:$Q$29,IF(E4038="HI",2,IF(E4038="LO",6,10))+IF(S4038=1,2,IF(D4038=7,1,(IF(WEEKDAY(B4038)=1,2,IF(WEEKDAY(B4038)=7,1,0))))))</f>
        <v>3</v>
      </c>
      <c r="U4038" s="781">
        <f>VLOOKUP(C4038,METADATA!$A$5:$H$29,IF(E4038="HI",2,IF(E4038="LO",6,10))+IF(S4038=1,2,IF(D4038=7,1,(IF(WEEKDAY(B4038)=1,2,IF(WEEKDAY(B4038)=7,1,0))))))</f>
        <v>3</v>
      </c>
    </row>
    <row r="4039" spans="2:21" ht="13.95" customHeight="1" x14ac:dyDescent="0.25">
      <c r="B4039" s="784">
        <f t="shared" si="188"/>
        <v>45551</v>
      </c>
      <c r="C4039" s="785">
        <v>3</v>
      </c>
      <c r="D4039" s="786">
        <f>IFERROR((INDEX(METADATA!$T$2:$T$20,MATCH(B4039,METADATA!$S$2:$S$20,0))),0)</f>
        <v>0</v>
      </c>
      <c r="E4039" s="785" t="str">
        <f t="shared" si="189"/>
        <v>LO</v>
      </c>
      <c r="F4039" s="786">
        <f>VLOOKUP(C4039,METADATA!$A$5:$H$29,IF(E4039="HI",2,IF(E4039="LO",6,10))+IF(D4039=1,2,IF(D4039=7,1,(IF(WEEKDAY(B4039)=1,2,IF(WEEKDAY(B4039)=7,1,0))))))</f>
        <v>3</v>
      </c>
      <c r="G4039" s="786">
        <f>VLOOKUP(C4039,METADATA!$J$5:$Q$29,IF(E4039="HI",2,IF(E4039="LO",6,10))+IF(D4039=1,2,IF(D4039=7,1,(IF(WEEKDAY(B4039)=1,2,IF(WEEKDAY(B4039)=7,1,0))))))</f>
        <v>3</v>
      </c>
      <c r="H4039" s="787">
        <v>6891.75</v>
      </c>
      <c r="I4039" s="788">
        <v>4464.219970703125</v>
      </c>
      <c r="K4039" s="795">
        <v>0</v>
      </c>
      <c r="M4039" s="798">
        <f t="shared" si="190"/>
        <v>8211.3018461949505</v>
      </c>
      <c r="N4039" s="303"/>
      <c r="S4039" s="786">
        <v>0</v>
      </c>
      <c r="T4039" s="781">
        <f>VLOOKUP(C4039,METADATA!$J$5:$Q$29,IF(E4039="HI",2,IF(E4039="LO",6,10))+IF(S4039=1,2,IF(D4039=7,1,(IF(WEEKDAY(B4039)=1,2,IF(WEEKDAY(B4039)=7,1,0))))))</f>
        <v>3</v>
      </c>
      <c r="U4039" s="781">
        <f>VLOOKUP(C4039,METADATA!$A$5:$H$29,IF(E4039="HI",2,IF(E4039="LO",6,10))+IF(S4039=1,2,IF(D4039=7,1,(IF(WEEKDAY(B4039)=1,2,IF(WEEKDAY(B4039)=7,1,0))))))</f>
        <v>3</v>
      </c>
    </row>
    <row r="4040" spans="2:21" ht="13.95" customHeight="1" x14ac:dyDescent="0.25">
      <c r="B4040" s="784">
        <f t="shared" si="188"/>
        <v>45551</v>
      </c>
      <c r="C4040" s="785">
        <v>4</v>
      </c>
      <c r="D4040" s="786">
        <f>IFERROR((INDEX(METADATA!$T$2:$T$20,MATCH(B4040,METADATA!$S$2:$S$20,0))),0)</f>
        <v>0</v>
      </c>
      <c r="E4040" s="785" t="str">
        <f t="shared" si="189"/>
        <v>LO</v>
      </c>
      <c r="F4040" s="786">
        <f>VLOOKUP(C4040,METADATA!$A$5:$H$29,IF(E4040="HI",2,IF(E4040="LO",6,10))+IF(D4040=1,2,IF(D4040=7,1,(IF(WEEKDAY(B4040)=1,2,IF(WEEKDAY(B4040)=7,1,0))))))</f>
        <v>3</v>
      </c>
      <c r="G4040" s="786">
        <f>VLOOKUP(C4040,METADATA!$J$5:$Q$29,IF(E4040="HI",2,IF(E4040="LO",6,10))+IF(D4040=1,2,IF(D4040=7,1,(IF(WEEKDAY(B4040)=1,2,IF(WEEKDAY(B4040)=7,1,0))))))</f>
        <v>3</v>
      </c>
      <c r="H4040" s="787">
        <v>7098.25</v>
      </c>
      <c r="I4040" s="788">
        <v>4200.1549072265625</v>
      </c>
      <c r="K4040" s="795">
        <v>0</v>
      </c>
      <c r="M4040" s="798">
        <f t="shared" si="190"/>
        <v>8247.8151232432083</v>
      </c>
      <c r="N4040" s="303"/>
      <c r="S4040" s="786">
        <v>0</v>
      </c>
      <c r="T4040" s="781">
        <f>VLOOKUP(C4040,METADATA!$J$5:$Q$29,IF(E4040="HI",2,IF(E4040="LO",6,10))+IF(S4040=1,2,IF(D4040=7,1,(IF(WEEKDAY(B4040)=1,2,IF(WEEKDAY(B4040)=7,1,0))))))</f>
        <v>3</v>
      </c>
      <c r="U4040" s="781">
        <f>VLOOKUP(C4040,METADATA!$A$5:$H$29,IF(E4040="HI",2,IF(E4040="LO",6,10))+IF(S4040=1,2,IF(D4040=7,1,(IF(WEEKDAY(B4040)=1,2,IF(WEEKDAY(B4040)=7,1,0))))))</f>
        <v>3</v>
      </c>
    </row>
    <row r="4041" spans="2:21" ht="13.95" customHeight="1" x14ac:dyDescent="0.25">
      <c r="B4041" s="784">
        <f t="shared" si="188"/>
        <v>45551</v>
      </c>
      <c r="C4041" s="785">
        <v>5</v>
      </c>
      <c r="D4041" s="786">
        <f>IFERROR((INDEX(METADATA!$T$2:$T$20,MATCH(B4041,METADATA!$S$2:$S$20,0))),0)</f>
        <v>0</v>
      </c>
      <c r="E4041" s="785" t="str">
        <f t="shared" si="189"/>
        <v>LO</v>
      </c>
      <c r="F4041" s="786">
        <f>VLOOKUP(C4041,METADATA!$A$5:$H$29,IF(E4041="HI",2,IF(E4041="LO",6,10))+IF(D4041=1,2,IF(D4041=7,1,(IF(WEEKDAY(B4041)=1,2,IF(WEEKDAY(B4041)=7,1,0))))))</f>
        <v>3</v>
      </c>
      <c r="G4041" s="786">
        <f>VLOOKUP(C4041,METADATA!$J$5:$Q$29,IF(E4041="HI",2,IF(E4041="LO",6,10))+IF(D4041=1,2,IF(D4041=7,1,(IF(WEEKDAY(B4041)=1,2,IF(WEEKDAY(B4041)=7,1,0))))))</f>
        <v>3</v>
      </c>
      <c r="H4041" s="787">
        <v>7182</v>
      </c>
      <c r="I4041" s="788">
        <v>4107.1000061035156</v>
      </c>
      <c r="K4041" s="795">
        <v>870.51250000000005</v>
      </c>
      <c r="M4041" s="798">
        <f t="shared" si="190"/>
        <v>8273.414921308824</v>
      </c>
      <c r="N4041" s="303"/>
      <c r="S4041" s="786">
        <v>0</v>
      </c>
      <c r="T4041" s="781">
        <f>VLOOKUP(C4041,METADATA!$J$5:$Q$29,IF(E4041="HI",2,IF(E4041="LO",6,10))+IF(S4041=1,2,IF(D4041=7,1,(IF(WEEKDAY(B4041)=1,2,IF(WEEKDAY(B4041)=7,1,0))))))</f>
        <v>3</v>
      </c>
      <c r="U4041" s="781">
        <f>VLOOKUP(C4041,METADATA!$A$5:$H$29,IF(E4041="HI",2,IF(E4041="LO",6,10))+IF(S4041=1,2,IF(D4041=7,1,(IF(WEEKDAY(B4041)=1,2,IF(WEEKDAY(B4041)=7,1,0))))))</f>
        <v>3</v>
      </c>
    </row>
    <row r="4042" spans="2:21" ht="13.95" customHeight="1" x14ac:dyDescent="0.25">
      <c r="B4042" s="784">
        <f t="shared" si="188"/>
        <v>45551</v>
      </c>
      <c r="C4042" s="785">
        <v>6</v>
      </c>
      <c r="D4042" s="786">
        <f>IFERROR((INDEX(METADATA!$T$2:$T$20,MATCH(B4042,METADATA!$S$2:$S$20,0))),0)</f>
        <v>0</v>
      </c>
      <c r="E4042" s="785" t="str">
        <f t="shared" si="189"/>
        <v>LO</v>
      </c>
      <c r="F4042" s="786">
        <f>VLOOKUP(C4042,METADATA!$A$5:$H$29,IF(E4042="HI",2,IF(E4042="LO",6,10))+IF(D4042=1,2,IF(D4042=7,1,(IF(WEEKDAY(B4042)=1,2,IF(WEEKDAY(B4042)=7,1,0))))))</f>
        <v>2</v>
      </c>
      <c r="G4042" s="786">
        <f>VLOOKUP(C4042,METADATA!$J$5:$Q$29,IF(E4042="HI",2,IF(E4042="LO",6,10))+IF(D4042=1,2,IF(D4042=7,1,(IF(WEEKDAY(B4042)=1,2,IF(WEEKDAY(B4042)=7,1,0))))))</f>
        <v>2</v>
      </c>
      <c r="H4042" s="787">
        <v>7517.75</v>
      </c>
      <c r="I4042" s="788">
        <v>4091.699951171875</v>
      </c>
      <c r="K4042" s="795">
        <v>865.8125</v>
      </c>
      <c r="M4042" s="798">
        <f t="shared" si="190"/>
        <v>8559.1222419661663</v>
      </c>
      <c r="N4042" s="303"/>
      <c r="S4042" s="786">
        <v>0</v>
      </c>
      <c r="T4042" s="781">
        <f>VLOOKUP(C4042,METADATA!$J$5:$Q$29,IF(E4042="HI",2,IF(E4042="LO",6,10))+IF(S4042=1,2,IF(D4042=7,1,(IF(WEEKDAY(B4042)=1,2,IF(WEEKDAY(B4042)=7,1,0))))))</f>
        <v>2</v>
      </c>
      <c r="U4042" s="781">
        <f>VLOOKUP(C4042,METADATA!$A$5:$H$29,IF(E4042="HI",2,IF(E4042="LO",6,10))+IF(S4042=1,2,IF(D4042=7,1,(IF(WEEKDAY(B4042)=1,2,IF(WEEKDAY(B4042)=7,1,0))))))</f>
        <v>2</v>
      </c>
    </row>
    <row r="4043" spans="2:21" ht="13.95" customHeight="1" x14ac:dyDescent="0.25">
      <c r="B4043" s="784">
        <f t="shared" si="188"/>
        <v>45551</v>
      </c>
      <c r="C4043" s="785">
        <v>7</v>
      </c>
      <c r="D4043" s="786">
        <f>IFERROR((INDEX(METADATA!$T$2:$T$20,MATCH(B4043,METADATA!$S$2:$S$20,0))),0)</f>
        <v>0</v>
      </c>
      <c r="E4043" s="785" t="str">
        <f t="shared" si="189"/>
        <v>LO</v>
      </c>
      <c r="F4043" s="786">
        <f>VLOOKUP(C4043,METADATA!$A$5:$H$29,IF(E4043="HI",2,IF(E4043="LO",6,10))+IF(D4043=1,2,IF(D4043=7,1,(IF(WEEKDAY(B4043)=1,2,IF(WEEKDAY(B4043)=7,1,0))))))</f>
        <v>1</v>
      </c>
      <c r="G4043" s="786">
        <f>VLOOKUP(C4043,METADATA!$J$5:$Q$29,IF(E4043="HI",2,IF(E4043="LO",6,10))+IF(D4043=1,2,IF(D4043=7,1,(IF(WEEKDAY(B4043)=1,2,IF(WEEKDAY(B4043)=7,1,0))))))</f>
        <v>1</v>
      </c>
      <c r="H4043" s="787">
        <v>8788.25</v>
      </c>
      <c r="I4043" s="788">
        <v>4170.6100158691406</v>
      </c>
      <c r="K4043" s="795">
        <v>834.63750000000005</v>
      </c>
      <c r="M4043" s="798">
        <f t="shared" si="190"/>
        <v>9727.657784223702</v>
      </c>
      <c r="N4043" s="303"/>
      <c r="S4043" s="786">
        <v>0</v>
      </c>
      <c r="T4043" s="781">
        <f>VLOOKUP(C4043,METADATA!$J$5:$Q$29,IF(E4043="HI",2,IF(E4043="LO",6,10))+IF(S4043=1,2,IF(D4043=7,1,(IF(WEEKDAY(B4043)=1,2,IF(WEEKDAY(B4043)=7,1,0))))))</f>
        <v>1</v>
      </c>
      <c r="U4043" s="781">
        <f>VLOOKUP(C4043,METADATA!$A$5:$H$29,IF(E4043="HI",2,IF(E4043="LO",6,10))+IF(S4043=1,2,IF(D4043=7,1,(IF(WEEKDAY(B4043)=1,2,IF(WEEKDAY(B4043)=7,1,0))))))</f>
        <v>1</v>
      </c>
    </row>
    <row r="4044" spans="2:21" ht="13.95" customHeight="1" x14ac:dyDescent="0.25">
      <c r="B4044" s="784">
        <f t="shared" si="188"/>
        <v>45551</v>
      </c>
      <c r="C4044" s="785">
        <v>8</v>
      </c>
      <c r="D4044" s="786">
        <f>IFERROR((INDEX(METADATA!$T$2:$T$20,MATCH(B4044,METADATA!$S$2:$S$20,0))),0)</f>
        <v>0</v>
      </c>
      <c r="E4044" s="785" t="str">
        <f t="shared" si="189"/>
        <v>LO</v>
      </c>
      <c r="F4044" s="786">
        <f>VLOOKUP(C4044,METADATA!$A$5:$H$29,IF(E4044="HI",2,IF(E4044="LO",6,10))+IF(D4044=1,2,IF(D4044=7,1,(IF(WEEKDAY(B4044)=1,2,IF(WEEKDAY(B4044)=7,1,0))))))</f>
        <v>1</v>
      </c>
      <c r="G4044" s="786">
        <f>VLOOKUP(C4044,METADATA!$J$5:$Q$29,IF(E4044="HI",2,IF(E4044="LO",6,10))+IF(D4044=1,2,IF(D4044=7,1,(IF(WEEKDAY(B4044)=1,2,IF(WEEKDAY(B4044)=7,1,0))))))</f>
        <v>1</v>
      </c>
      <c r="H4044" s="787">
        <v>10207.25</v>
      </c>
      <c r="I4044" s="788">
        <v>3996.43994140625</v>
      </c>
      <c r="K4044" s="795">
        <v>847.33749999999998</v>
      </c>
      <c r="M4044" s="798">
        <f t="shared" si="190"/>
        <v>10961.728183446587</v>
      </c>
      <c r="N4044" s="303"/>
      <c r="S4044" s="786">
        <v>0</v>
      </c>
      <c r="T4044" s="781">
        <f>VLOOKUP(C4044,METADATA!$J$5:$Q$29,IF(E4044="HI",2,IF(E4044="LO",6,10))+IF(S4044=1,2,IF(D4044=7,1,(IF(WEEKDAY(B4044)=1,2,IF(WEEKDAY(B4044)=7,1,0))))))</f>
        <v>1</v>
      </c>
      <c r="U4044" s="781">
        <f>VLOOKUP(C4044,METADATA!$A$5:$H$29,IF(E4044="HI",2,IF(E4044="LO",6,10))+IF(S4044=1,2,IF(D4044=7,1,(IF(WEEKDAY(B4044)=1,2,IF(WEEKDAY(B4044)=7,1,0))))))</f>
        <v>1</v>
      </c>
    </row>
    <row r="4045" spans="2:21" ht="13.95" customHeight="1" x14ac:dyDescent="0.25">
      <c r="B4045" s="784">
        <f t="shared" si="188"/>
        <v>45551</v>
      </c>
      <c r="C4045" s="785">
        <v>9</v>
      </c>
      <c r="D4045" s="786">
        <f>IFERROR((INDEX(METADATA!$T$2:$T$20,MATCH(B4045,METADATA!$S$2:$S$20,0))),0)</f>
        <v>0</v>
      </c>
      <c r="E4045" s="785" t="str">
        <f t="shared" si="189"/>
        <v>LO</v>
      </c>
      <c r="F4045" s="786">
        <f>VLOOKUP(C4045,METADATA!$A$5:$H$29,IF(E4045="HI",2,IF(E4045="LO",6,10))+IF(D4045=1,2,IF(D4045=7,1,(IF(WEEKDAY(B4045)=1,2,IF(WEEKDAY(B4045)=7,1,0))))))</f>
        <v>2</v>
      </c>
      <c r="G4045" s="786">
        <f>VLOOKUP(C4045,METADATA!$J$5:$Q$29,IF(E4045="HI",2,IF(E4045="LO",6,10))+IF(D4045=1,2,IF(D4045=7,1,(IF(WEEKDAY(B4045)=1,2,IF(WEEKDAY(B4045)=7,1,0))))))</f>
        <v>1</v>
      </c>
      <c r="H4045" s="787">
        <v>11020</v>
      </c>
      <c r="I4045" s="788">
        <v>4437.0000610351563</v>
      </c>
      <c r="K4045" s="795">
        <v>851.61249999999995</v>
      </c>
      <c r="M4045" s="798">
        <f t="shared" si="190"/>
        <v>11879.704101602278</v>
      </c>
      <c r="N4045" s="303"/>
      <c r="S4045" s="786">
        <v>0</v>
      </c>
      <c r="T4045" s="781">
        <f>VLOOKUP(C4045,METADATA!$J$5:$Q$29,IF(E4045="HI",2,IF(E4045="LO",6,10))+IF(S4045=1,2,IF(D4045=7,1,(IF(WEEKDAY(B4045)=1,2,IF(WEEKDAY(B4045)=7,1,0))))))</f>
        <v>1</v>
      </c>
      <c r="U4045" s="781">
        <f>VLOOKUP(C4045,METADATA!$A$5:$H$29,IF(E4045="HI",2,IF(E4045="LO",6,10))+IF(S4045=1,2,IF(D4045=7,1,(IF(WEEKDAY(B4045)=1,2,IF(WEEKDAY(B4045)=7,1,0))))))</f>
        <v>2</v>
      </c>
    </row>
    <row r="4046" spans="2:21" ht="13.95" customHeight="1" x14ac:dyDescent="0.25">
      <c r="B4046" s="784">
        <f t="shared" si="188"/>
        <v>45551</v>
      </c>
      <c r="C4046" s="785">
        <v>10</v>
      </c>
      <c r="D4046" s="786">
        <f>IFERROR((INDEX(METADATA!$T$2:$T$20,MATCH(B4046,METADATA!$S$2:$S$20,0))),0)</f>
        <v>0</v>
      </c>
      <c r="E4046" s="785" t="str">
        <f t="shared" si="189"/>
        <v>LO</v>
      </c>
      <c r="F4046" s="786">
        <f>VLOOKUP(C4046,METADATA!$A$5:$H$29,IF(E4046="HI",2,IF(E4046="LO",6,10))+IF(D4046=1,2,IF(D4046=7,1,(IF(WEEKDAY(B4046)=1,2,IF(WEEKDAY(B4046)=7,1,0))))))</f>
        <v>2</v>
      </c>
      <c r="G4046" s="786">
        <f>VLOOKUP(C4046,METADATA!$J$5:$Q$29,IF(E4046="HI",2,IF(E4046="LO",6,10))+IF(D4046=1,2,IF(D4046=7,1,(IF(WEEKDAY(B4046)=1,2,IF(WEEKDAY(B4046)=7,1,0))))))</f>
        <v>2</v>
      </c>
      <c r="H4046" s="787">
        <v>11195.5</v>
      </c>
      <c r="I4046" s="788">
        <v>4314.5149230957031</v>
      </c>
      <c r="K4046" s="795">
        <v>856.5</v>
      </c>
      <c r="M4046" s="798">
        <f t="shared" si="190"/>
        <v>11998.093984946756</v>
      </c>
      <c r="N4046" s="303"/>
      <c r="S4046" s="786">
        <v>0</v>
      </c>
      <c r="T4046" s="781">
        <f>VLOOKUP(C4046,METADATA!$J$5:$Q$29,IF(E4046="HI",2,IF(E4046="LO",6,10))+IF(S4046=1,2,IF(D4046=7,1,(IF(WEEKDAY(B4046)=1,2,IF(WEEKDAY(B4046)=7,1,0))))))</f>
        <v>2</v>
      </c>
      <c r="U4046" s="781">
        <f>VLOOKUP(C4046,METADATA!$A$5:$H$29,IF(E4046="HI",2,IF(E4046="LO",6,10))+IF(S4046=1,2,IF(D4046=7,1,(IF(WEEKDAY(B4046)=1,2,IF(WEEKDAY(B4046)=7,1,0))))))</f>
        <v>2</v>
      </c>
    </row>
    <row r="4047" spans="2:21" ht="13.95" customHeight="1" x14ac:dyDescent="0.25">
      <c r="B4047" s="784">
        <f t="shared" si="188"/>
        <v>45551</v>
      </c>
      <c r="C4047" s="785">
        <v>11</v>
      </c>
      <c r="D4047" s="786">
        <f>IFERROR((INDEX(METADATA!$T$2:$T$20,MATCH(B4047,METADATA!$S$2:$S$20,0))),0)</f>
        <v>0</v>
      </c>
      <c r="E4047" s="785" t="str">
        <f t="shared" si="189"/>
        <v>LO</v>
      </c>
      <c r="F4047" s="786">
        <f>VLOOKUP(C4047,METADATA!$A$5:$H$29,IF(E4047="HI",2,IF(E4047="LO",6,10))+IF(D4047=1,2,IF(D4047=7,1,(IF(WEEKDAY(B4047)=1,2,IF(WEEKDAY(B4047)=7,1,0))))))</f>
        <v>2</v>
      </c>
      <c r="G4047" s="786">
        <f>VLOOKUP(C4047,METADATA!$J$5:$Q$29,IF(E4047="HI",2,IF(E4047="LO",6,10))+IF(D4047=1,2,IF(D4047=7,1,(IF(WEEKDAY(B4047)=1,2,IF(WEEKDAY(B4047)=7,1,0))))))</f>
        <v>2</v>
      </c>
      <c r="H4047" s="787">
        <v>11222.75</v>
      </c>
      <c r="I4047" s="788">
        <v>4290.9499206542969</v>
      </c>
      <c r="K4047" s="795">
        <v>824.32500000000005</v>
      </c>
      <c r="M4047" s="798">
        <f t="shared" si="190"/>
        <v>12015.089212488732</v>
      </c>
      <c r="N4047" s="303"/>
      <c r="S4047" s="786">
        <v>0</v>
      </c>
      <c r="T4047" s="781">
        <f>VLOOKUP(C4047,METADATA!$J$5:$Q$29,IF(E4047="HI",2,IF(E4047="LO",6,10))+IF(S4047=1,2,IF(D4047=7,1,(IF(WEEKDAY(B4047)=1,2,IF(WEEKDAY(B4047)=7,1,0))))))</f>
        <v>2</v>
      </c>
      <c r="U4047" s="781">
        <f>VLOOKUP(C4047,METADATA!$A$5:$H$29,IF(E4047="HI",2,IF(E4047="LO",6,10))+IF(S4047=1,2,IF(D4047=7,1,(IF(WEEKDAY(B4047)=1,2,IF(WEEKDAY(B4047)=7,1,0))))))</f>
        <v>2</v>
      </c>
    </row>
    <row r="4048" spans="2:21" ht="13.95" customHeight="1" x14ac:dyDescent="0.25">
      <c r="B4048" s="784">
        <f t="shared" si="188"/>
        <v>45551</v>
      </c>
      <c r="C4048" s="785">
        <v>12</v>
      </c>
      <c r="D4048" s="786">
        <f>IFERROR((INDEX(METADATA!$T$2:$T$20,MATCH(B4048,METADATA!$S$2:$S$20,0))),0)</f>
        <v>0</v>
      </c>
      <c r="E4048" s="785" t="str">
        <f t="shared" si="189"/>
        <v>LO</v>
      </c>
      <c r="F4048" s="786">
        <f>VLOOKUP(C4048,METADATA!$A$5:$H$29,IF(E4048="HI",2,IF(E4048="LO",6,10))+IF(D4048=1,2,IF(D4048=7,1,(IF(WEEKDAY(B4048)=1,2,IF(WEEKDAY(B4048)=7,1,0))))))</f>
        <v>2</v>
      </c>
      <c r="G4048" s="786">
        <f>VLOOKUP(C4048,METADATA!$J$5:$Q$29,IF(E4048="HI",2,IF(E4048="LO",6,10))+IF(D4048=1,2,IF(D4048=7,1,(IF(WEEKDAY(B4048)=1,2,IF(WEEKDAY(B4048)=7,1,0))))))</f>
        <v>2</v>
      </c>
      <c r="H4048" s="787">
        <v>11271.75</v>
      </c>
      <c r="I4048" s="788">
        <v>4266.8450622558594</v>
      </c>
      <c r="K4048" s="795">
        <v>882.73749999999995</v>
      </c>
      <c r="M4048" s="798">
        <f t="shared" si="190"/>
        <v>12052.315746270391</v>
      </c>
      <c r="N4048" s="303"/>
      <c r="S4048" s="786">
        <v>0</v>
      </c>
      <c r="T4048" s="781">
        <f>VLOOKUP(C4048,METADATA!$J$5:$Q$29,IF(E4048="HI",2,IF(E4048="LO",6,10))+IF(S4048=1,2,IF(D4048=7,1,(IF(WEEKDAY(B4048)=1,2,IF(WEEKDAY(B4048)=7,1,0))))))</f>
        <v>2</v>
      </c>
      <c r="U4048" s="781">
        <f>VLOOKUP(C4048,METADATA!$A$5:$H$29,IF(E4048="HI",2,IF(E4048="LO",6,10))+IF(S4048=1,2,IF(D4048=7,1,(IF(WEEKDAY(B4048)=1,2,IF(WEEKDAY(B4048)=7,1,0))))))</f>
        <v>2</v>
      </c>
    </row>
    <row r="4049" spans="2:21" ht="13.95" customHeight="1" x14ac:dyDescent="0.25">
      <c r="B4049" s="784">
        <f t="shared" si="188"/>
        <v>45551</v>
      </c>
      <c r="C4049" s="785">
        <v>13</v>
      </c>
      <c r="D4049" s="786">
        <f>IFERROR((INDEX(METADATA!$T$2:$T$20,MATCH(B4049,METADATA!$S$2:$S$20,0))),0)</f>
        <v>0</v>
      </c>
      <c r="E4049" s="785" t="str">
        <f t="shared" si="189"/>
        <v>LO</v>
      </c>
      <c r="F4049" s="786">
        <f>VLOOKUP(C4049,METADATA!$A$5:$H$29,IF(E4049="HI",2,IF(E4049="LO",6,10))+IF(D4049=1,2,IF(D4049=7,1,(IF(WEEKDAY(B4049)=1,2,IF(WEEKDAY(B4049)=7,1,0))))))</f>
        <v>2</v>
      </c>
      <c r="G4049" s="786">
        <f>VLOOKUP(C4049,METADATA!$J$5:$Q$29,IF(E4049="HI",2,IF(E4049="LO",6,10))+IF(D4049=1,2,IF(D4049=7,1,(IF(WEEKDAY(B4049)=1,2,IF(WEEKDAY(B4049)=7,1,0))))))</f>
        <v>2</v>
      </c>
      <c r="H4049" s="787">
        <v>11039.25</v>
      </c>
      <c r="I4049" s="788">
        <v>3650.2900085449219</v>
      </c>
      <c r="K4049" s="795">
        <v>909.3125</v>
      </c>
      <c r="M4049" s="798">
        <f t="shared" si="190"/>
        <v>11627.108742459704</v>
      </c>
      <c r="N4049" s="303"/>
      <c r="S4049" s="786">
        <v>0</v>
      </c>
      <c r="T4049" s="781">
        <f>VLOOKUP(C4049,METADATA!$J$5:$Q$29,IF(E4049="HI",2,IF(E4049="LO",6,10))+IF(S4049=1,2,IF(D4049=7,1,(IF(WEEKDAY(B4049)=1,2,IF(WEEKDAY(B4049)=7,1,0))))))</f>
        <v>2</v>
      </c>
      <c r="U4049" s="781">
        <f>VLOOKUP(C4049,METADATA!$A$5:$H$29,IF(E4049="HI",2,IF(E4049="LO",6,10))+IF(S4049=1,2,IF(D4049=7,1,(IF(WEEKDAY(B4049)=1,2,IF(WEEKDAY(B4049)=7,1,0))))))</f>
        <v>2</v>
      </c>
    </row>
    <row r="4050" spans="2:21" ht="13.95" customHeight="1" x14ac:dyDescent="0.25">
      <c r="B4050" s="784">
        <f t="shared" si="188"/>
        <v>45551</v>
      </c>
      <c r="C4050" s="785">
        <v>14</v>
      </c>
      <c r="D4050" s="786">
        <f>IFERROR((INDEX(METADATA!$T$2:$T$20,MATCH(B4050,METADATA!$S$2:$S$20,0))),0)</f>
        <v>0</v>
      </c>
      <c r="E4050" s="785" t="str">
        <f t="shared" si="189"/>
        <v>LO</v>
      </c>
      <c r="F4050" s="786">
        <f>VLOOKUP(C4050,METADATA!$A$5:$H$29,IF(E4050="HI",2,IF(E4050="LO",6,10))+IF(D4050=1,2,IF(D4050=7,1,(IF(WEEKDAY(B4050)=1,2,IF(WEEKDAY(B4050)=7,1,0))))))</f>
        <v>2</v>
      </c>
      <c r="G4050" s="786">
        <f>VLOOKUP(C4050,METADATA!$J$5:$Q$29,IF(E4050="HI",2,IF(E4050="LO",6,10))+IF(D4050=1,2,IF(D4050=7,1,(IF(WEEKDAY(B4050)=1,2,IF(WEEKDAY(B4050)=7,1,0))))))</f>
        <v>2</v>
      </c>
      <c r="H4050" s="787">
        <v>10980.75</v>
      </c>
      <c r="I4050" s="788">
        <v>3262.9200134277344</v>
      </c>
      <c r="K4050" s="795">
        <v>905.6</v>
      </c>
      <c r="M4050" s="798">
        <f t="shared" si="190"/>
        <v>11455.283391366938</v>
      </c>
      <c r="N4050" s="303"/>
      <c r="S4050" s="786">
        <v>0</v>
      </c>
      <c r="T4050" s="781">
        <f>VLOOKUP(C4050,METADATA!$J$5:$Q$29,IF(E4050="HI",2,IF(E4050="LO",6,10))+IF(S4050=1,2,IF(D4050=7,1,(IF(WEEKDAY(B4050)=1,2,IF(WEEKDAY(B4050)=7,1,0))))))</f>
        <v>2</v>
      </c>
      <c r="U4050" s="781">
        <f>VLOOKUP(C4050,METADATA!$A$5:$H$29,IF(E4050="HI",2,IF(E4050="LO",6,10))+IF(S4050=1,2,IF(D4050=7,1,(IF(WEEKDAY(B4050)=1,2,IF(WEEKDAY(B4050)=7,1,0))))))</f>
        <v>2</v>
      </c>
    </row>
    <row r="4051" spans="2:21" ht="13.95" customHeight="1" x14ac:dyDescent="0.25">
      <c r="B4051" s="784">
        <f t="shared" si="188"/>
        <v>45551</v>
      </c>
      <c r="C4051" s="785">
        <v>15</v>
      </c>
      <c r="D4051" s="786">
        <f>IFERROR((INDEX(METADATA!$T$2:$T$20,MATCH(B4051,METADATA!$S$2:$S$20,0))),0)</f>
        <v>0</v>
      </c>
      <c r="E4051" s="785" t="str">
        <f t="shared" si="189"/>
        <v>LO</v>
      </c>
      <c r="F4051" s="786">
        <f>VLOOKUP(C4051,METADATA!$A$5:$H$29,IF(E4051="HI",2,IF(E4051="LO",6,10))+IF(D4051=1,2,IF(D4051=7,1,(IF(WEEKDAY(B4051)=1,2,IF(WEEKDAY(B4051)=7,1,0))))))</f>
        <v>2</v>
      </c>
      <c r="G4051" s="786">
        <f>VLOOKUP(C4051,METADATA!$J$5:$Q$29,IF(E4051="HI",2,IF(E4051="LO",6,10))+IF(D4051=1,2,IF(D4051=7,1,(IF(WEEKDAY(B4051)=1,2,IF(WEEKDAY(B4051)=7,1,0))))))</f>
        <v>2</v>
      </c>
      <c r="H4051" s="787">
        <v>10989</v>
      </c>
      <c r="I4051" s="788">
        <v>3853.7300262451172</v>
      </c>
      <c r="K4051" s="795">
        <v>913.98749999999995</v>
      </c>
      <c r="M4051" s="798">
        <f t="shared" si="190"/>
        <v>11645.143026823809</v>
      </c>
      <c r="N4051" s="303"/>
      <c r="S4051" s="786">
        <v>0</v>
      </c>
      <c r="T4051" s="781">
        <f>VLOOKUP(C4051,METADATA!$J$5:$Q$29,IF(E4051="HI",2,IF(E4051="LO",6,10))+IF(S4051=1,2,IF(D4051=7,1,(IF(WEEKDAY(B4051)=1,2,IF(WEEKDAY(B4051)=7,1,0))))))</f>
        <v>2</v>
      </c>
      <c r="U4051" s="781">
        <f>VLOOKUP(C4051,METADATA!$A$5:$H$29,IF(E4051="HI",2,IF(E4051="LO",6,10))+IF(S4051=1,2,IF(D4051=7,1,(IF(WEEKDAY(B4051)=1,2,IF(WEEKDAY(B4051)=7,1,0))))))</f>
        <v>2</v>
      </c>
    </row>
    <row r="4052" spans="2:21" ht="13.95" customHeight="1" x14ac:dyDescent="0.25">
      <c r="B4052" s="784">
        <f t="shared" si="188"/>
        <v>45551</v>
      </c>
      <c r="C4052" s="785">
        <v>16</v>
      </c>
      <c r="D4052" s="786">
        <f>IFERROR((INDEX(METADATA!$T$2:$T$20,MATCH(B4052,METADATA!$S$2:$S$20,0))),0)</f>
        <v>0</v>
      </c>
      <c r="E4052" s="785" t="str">
        <f t="shared" si="189"/>
        <v>LO</v>
      </c>
      <c r="F4052" s="786">
        <f>VLOOKUP(C4052,METADATA!$A$5:$H$29,IF(E4052="HI",2,IF(E4052="LO",6,10))+IF(D4052=1,2,IF(D4052=7,1,(IF(WEEKDAY(B4052)=1,2,IF(WEEKDAY(B4052)=7,1,0))))))</f>
        <v>2</v>
      </c>
      <c r="G4052" s="786">
        <f>VLOOKUP(C4052,METADATA!$J$5:$Q$29,IF(E4052="HI",2,IF(E4052="LO",6,10))+IF(D4052=1,2,IF(D4052=7,1,(IF(WEEKDAY(B4052)=1,2,IF(WEEKDAY(B4052)=7,1,0))))))</f>
        <v>2</v>
      </c>
      <c r="H4052" s="787">
        <v>11088</v>
      </c>
      <c r="I4052" s="788">
        <v>4496.4249572753906</v>
      </c>
      <c r="K4052" s="795">
        <v>902.26250000000005</v>
      </c>
      <c r="M4052" s="798">
        <f t="shared" si="190"/>
        <v>11965.014893279866</v>
      </c>
      <c r="N4052" s="303"/>
      <c r="S4052" s="786">
        <v>0</v>
      </c>
      <c r="T4052" s="781">
        <f>VLOOKUP(C4052,METADATA!$J$5:$Q$29,IF(E4052="HI",2,IF(E4052="LO",6,10))+IF(S4052=1,2,IF(D4052=7,1,(IF(WEEKDAY(B4052)=1,2,IF(WEEKDAY(B4052)=7,1,0))))))</f>
        <v>2</v>
      </c>
      <c r="U4052" s="781">
        <f>VLOOKUP(C4052,METADATA!$A$5:$H$29,IF(E4052="HI",2,IF(E4052="LO",6,10))+IF(S4052=1,2,IF(D4052=7,1,(IF(WEEKDAY(B4052)=1,2,IF(WEEKDAY(B4052)=7,1,0))))))</f>
        <v>2</v>
      </c>
    </row>
    <row r="4053" spans="2:21" ht="13.95" customHeight="1" x14ac:dyDescent="0.25">
      <c r="B4053" s="784">
        <f t="shared" si="188"/>
        <v>45551</v>
      </c>
      <c r="C4053" s="785">
        <v>17</v>
      </c>
      <c r="D4053" s="786">
        <f>IFERROR((INDEX(METADATA!$T$2:$T$20,MATCH(B4053,METADATA!$S$2:$S$20,0))),0)</f>
        <v>0</v>
      </c>
      <c r="E4053" s="785" t="str">
        <f t="shared" si="189"/>
        <v>LO</v>
      </c>
      <c r="F4053" s="786">
        <f>VLOOKUP(C4053,METADATA!$A$5:$H$29,IF(E4053="HI",2,IF(E4053="LO",6,10))+IF(D4053=1,2,IF(D4053=7,1,(IF(WEEKDAY(B4053)=1,2,IF(WEEKDAY(B4053)=7,1,0))))))</f>
        <v>2</v>
      </c>
      <c r="G4053" s="786">
        <f>VLOOKUP(C4053,METADATA!$J$5:$Q$29,IF(E4053="HI",2,IF(E4053="LO",6,10))+IF(D4053=1,2,IF(D4053=7,1,(IF(WEEKDAY(B4053)=1,2,IF(WEEKDAY(B4053)=7,1,0))))))</f>
        <v>2</v>
      </c>
      <c r="H4053" s="787">
        <v>10471.25</v>
      </c>
      <c r="I4053" s="788">
        <v>4455.0149230957031</v>
      </c>
      <c r="K4053" s="795">
        <v>933.76250000000005</v>
      </c>
      <c r="M4053" s="798">
        <f t="shared" si="190"/>
        <v>11379.553353603356</v>
      </c>
      <c r="N4053" s="303"/>
      <c r="S4053" s="786">
        <v>0</v>
      </c>
      <c r="T4053" s="781">
        <f>VLOOKUP(C4053,METADATA!$J$5:$Q$29,IF(E4053="HI",2,IF(E4053="LO",6,10))+IF(S4053=1,2,IF(D4053=7,1,(IF(WEEKDAY(B4053)=1,2,IF(WEEKDAY(B4053)=7,1,0))))))</f>
        <v>2</v>
      </c>
      <c r="U4053" s="781">
        <f>VLOOKUP(C4053,METADATA!$A$5:$H$29,IF(E4053="HI",2,IF(E4053="LO",6,10))+IF(S4053=1,2,IF(D4053=7,1,(IF(WEEKDAY(B4053)=1,2,IF(WEEKDAY(B4053)=7,1,0))))))</f>
        <v>2</v>
      </c>
    </row>
    <row r="4054" spans="2:21" ht="13.95" customHeight="1" x14ac:dyDescent="0.25">
      <c r="B4054" s="784">
        <f t="shared" si="188"/>
        <v>45551</v>
      </c>
      <c r="C4054" s="785">
        <v>18</v>
      </c>
      <c r="D4054" s="786">
        <f>IFERROR((INDEX(METADATA!$T$2:$T$20,MATCH(B4054,METADATA!$S$2:$S$20,0))),0)</f>
        <v>0</v>
      </c>
      <c r="E4054" s="785" t="str">
        <f t="shared" si="189"/>
        <v>LO</v>
      </c>
      <c r="F4054" s="786">
        <f>VLOOKUP(C4054,METADATA!$A$5:$H$29,IF(E4054="HI",2,IF(E4054="LO",6,10))+IF(D4054=1,2,IF(D4054=7,1,(IF(WEEKDAY(B4054)=1,2,IF(WEEKDAY(B4054)=7,1,0))))))</f>
        <v>1</v>
      </c>
      <c r="G4054" s="786">
        <f>VLOOKUP(C4054,METADATA!$J$5:$Q$29,IF(E4054="HI",2,IF(E4054="LO",6,10))+IF(D4054=1,2,IF(D4054=7,1,(IF(WEEKDAY(B4054)=1,2,IF(WEEKDAY(B4054)=7,1,0))))))</f>
        <v>1</v>
      </c>
      <c r="H4054" s="787">
        <v>10289.5</v>
      </c>
      <c r="I4054" s="788">
        <v>4425.9849548339844</v>
      </c>
      <c r="K4054" s="795">
        <v>0</v>
      </c>
      <c r="M4054" s="798">
        <f t="shared" si="190"/>
        <v>11201.033571524405</v>
      </c>
      <c r="N4054" s="303"/>
      <c r="S4054" s="786">
        <v>0</v>
      </c>
      <c r="T4054" s="781">
        <f>VLOOKUP(C4054,METADATA!$J$5:$Q$29,IF(E4054="HI",2,IF(E4054="LO",6,10))+IF(S4054=1,2,IF(D4054=7,1,(IF(WEEKDAY(B4054)=1,2,IF(WEEKDAY(B4054)=7,1,0))))))</f>
        <v>1</v>
      </c>
      <c r="U4054" s="781">
        <f>VLOOKUP(C4054,METADATA!$A$5:$H$29,IF(E4054="HI",2,IF(E4054="LO",6,10))+IF(S4054=1,2,IF(D4054=7,1,(IF(WEEKDAY(B4054)=1,2,IF(WEEKDAY(B4054)=7,1,0))))))</f>
        <v>1</v>
      </c>
    </row>
    <row r="4055" spans="2:21" ht="13.95" customHeight="1" x14ac:dyDescent="0.25">
      <c r="B4055" s="784">
        <f t="shared" si="188"/>
        <v>45551</v>
      </c>
      <c r="C4055" s="785">
        <v>19</v>
      </c>
      <c r="D4055" s="786">
        <f>IFERROR((INDEX(METADATA!$T$2:$T$20,MATCH(B4055,METADATA!$S$2:$S$20,0))),0)</f>
        <v>0</v>
      </c>
      <c r="E4055" s="785" t="str">
        <f t="shared" si="189"/>
        <v>LO</v>
      </c>
      <c r="F4055" s="786">
        <f>VLOOKUP(C4055,METADATA!$A$5:$H$29,IF(E4055="HI",2,IF(E4055="LO",6,10))+IF(D4055=1,2,IF(D4055=7,1,(IF(WEEKDAY(B4055)=1,2,IF(WEEKDAY(B4055)=7,1,0))))))</f>
        <v>1</v>
      </c>
      <c r="G4055" s="786">
        <f>VLOOKUP(C4055,METADATA!$J$5:$Q$29,IF(E4055="HI",2,IF(E4055="LO",6,10))+IF(D4055=1,2,IF(D4055=7,1,(IF(WEEKDAY(B4055)=1,2,IF(WEEKDAY(B4055)=7,1,0))))))</f>
        <v>1</v>
      </c>
      <c r="H4055" s="787">
        <v>9973.75</v>
      </c>
      <c r="I4055" s="788">
        <v>4406.6199645996094</v>
      </c>
      <c r="K4055" s="795">
        <v>0</v>
      </c>
      <c r="M4055" s="798">
        <f t="shared" si="190"/>
        <v>10903.852006282361</v>
      </c>
      <c r="N4055" s="303"/>
      <c r="S4055" s="786">
        <v>0</v>
      </c>
      <c r="T4055" s="781">
        <f>VLOOKUP(C4055,METADATA!$J$5:$Q$29,IF(E4055="HI",2,IF(E4055="LO",6,10))+IF(S4055=1,2,IF(D4055=7,1,(IF(WEEKDAY(B4055)=1,2,IF(WEEKDAY(B4055)=7,1,0))))))</f>
        <v>1</v>
      </c>
      <c r="U4055" s="781">
        <f>VLOOKUP(C4055,METADATA!$A$5:$H$29,IF(E4055="HI",2,IF(E4055="LO",6,10))+IF(S4055=1,2,IF(D4055=7,1,(IF(WEEKDAY(B4055)=1,2,IF(WEEKDAY(B4055)=7,1,0))))))</f>
        <v>1</v>
      </c>
    </row>
    <row r="4056" spans="2:21" ht="13.95" customHeight="1" x14ac:dyDescent="0.25">
      <c r="B4056" s="784">
        <f t="shared" si="188"/>
        <v>45551</v>
      </c>
      <c r="C4056" s="785">
        <v>20</v>
      </c>
      <c r="D4056" s="786">
        <f>IFERROR((INDEX(METADATA!$T$2:$T$20,MATCH(B4056,METADATA!$S$2:$S$20,0))),0)</f>
        <v>0</v>
      </c>
      <c r="E4056" s="785" t="str">
        <f t="shared" si="189"/>
        <v>LO</v>
      </c>
      <c r="F4056" s="786">
        <f>VLOOKUP(C4056,METADATA!$A$5:$H$29,IF(E4056="HI",2,IF(E4056="LO",6,10))+IF(D4056=1,2,IF(D4056=7,1,(IF(WEEKDAY(B4056)=1,2,IF(WEEKDAY(B4056)=7,1,0))))))</f>
        <v>1</v>
      </c>
      <c r="G4056" s="786">
        <f>VLOOKUP(C4056,METADATA!$J$5:$Q$29,IF(E4056="HI",2,IF(E4056="LO",6,10))+IF(D4056=1,2,IF(D4056=7,1,(IF(WEEKDAY(B4056)=1,2,IF(WEEKDAY(B4056)=7,1,0))))))</f>
        <v>2</v>
      </c>
      <c r="H4056" s="787">
        <v>10266.75</v>
      </c>
      <c r="I4056" s="788">
        <v>4275.85498046875</v>
      </c>
      <c r="K4056" s="795">
        <v>0</v>
      </c>
      <c r="M4056" s="798">
        <f t="shared" si="190"/>
        <v>11121.559754661188</v>
      </c>
      <c r="N4056" s="303"/>
      <c r="S4056" s="786">
        <v>0</v>
      </c>
      <c r="T4056" s="781">
        <f>VLOOKUP(C4056,METADATA!$J$5:$Q$29,IF(E4056="HI",2,IF(E4056="LO",6,10))+IF(S4056=1,2,IF(D4056=7,1,(IF(WEEKDAY(B4056)=1,2,IF(WEEKDAY(B4056)=7,1,0))))))</f>
        <v>2</v>
      </c>
      <c r="U4056" s="781">
        <f>VLOOKUP(C4056,METADATA!$A$5:$H$29,IF(E4056="HI",2,IF(E4056="LO",6,10))+IF(S4056=1,2,IF(D4056=7,1,(IF(WEEKDAY(B4056)=1,2,IF(WEEKDAY(B4056)=7,1,0))))))</f>
        <v>1</v>
      </c>
    </row>
    <row r="4057" spans="2:21" ht="13.95" customHeight="1" x14ac:dyDescent="0.25">
      <c r="B4057" s="784">
        <f t="shared" si="188"/>
        <v>45551</v>
      </c>
      <c r="C4057" s="785">
        <v>21</v>
      </c>
      <c r="D4057" s="786">
        <f>IFERROR((INDEX(METADATA!$T$2:$T$20,MATCH(B4057,METADATA!$S$2:$S$20,0))),0)</f>
        <v>0</v>
      </c>
      <c r="E4057" s="785" t="str">
        <f t="shared" si="189"/>
        <v>LO</v>
      </c>
      <c r="F4057" s="786">
        <f>VLOOKUP(C4057,METADATA!$A$5:$H$29,IF(E4057="HI",2,IF(E4057="LO",6,10))+IF(D4057=1,2,IF(D4057=7,1,(IF(WEEKDAY(B4057)=1,2,IF(WEEKDAY(B4057)=7,1,0))))))</f>
        <v>2</v>
      </c>
      <c r="G4057" s="786">
        <f>VLOOKUP(C4057,METADATA!$J$5:$Q$29,IF(E4057="HI",2,IF(E4057="LO",6,10))+IF(D4057=1,2,IF(D4057=7,1,(IF(WEEKDAY(B4057)=1,2,IF(WEEKDAY(B4057)=7,1,0))))))</f>
        <v>2</v>
      </c>
      <c r="H4057" s="787">
        <v>9692.5</v>
      </c>
      <c r="I4057" s="788">
        <v>4174.4898986816406</v>
      </c>
      <c r="K4057" s="795">
        <v>0</v>
      </c>
      <c r="M4057" s="798">
        <f t="shared" si="190"/>
        <v>10553.242258386523</v>
      </c>
      <c r="N4057" s="303"/>
      <c r="S4057" s="786">
        <v>0</v>
      </c>
      <c r="T4057" s="781">
        <f>VLOOKUP(C4057,METADATA!$J$5:$Q$29,IF(E4057="HI",2,IF(E4057="LO",6,10))+IF(S4057=1,2,IF(D4057=7,1,(IF(WEEKDAY(B4057)=1,2,IF(WEEKDAY(B4057)=7,1,0))))))</f>
        <v>2</v>
      </c>
      <c r="U4057" s="781">
        <f>VLOOKUP(C4057,METADATA!$A$5:$H$29,IF(E4057="HI",2,IF(E4057="LO",6,10))+IF(S4057=1,2,IF(D4057=7,1,(IF(WEEKDAY(B4057)=1,2,IF(WEEKDAY(B4057)=7,1,0))))))</f>
        <v>2</v>
      </c>
    </row>
    <row r="4058" spans="2:21" ht="13.95" customHeight="1" x14ac:dyDescent="0.25">
      <c r="B4058" s="784">
        <f t="shared" si="188"/>
        <v>45551</v>
      </c>
      <c r="C4058" s="785">
        <v>22</v>
      </c>
      <c r="D4058" s="786">
        <f>IFERROR((INDEX(METADATA!$T$2:$T$20,MATCH(B4058,METADATA!$S$2:$S$20,0))),0)</f>
        <v>0</v>
      </c>
      <c r="E4058" s="785" t="str">
        <f t="shared" si="189"/>
        <v>LO</v>
      </c>
      <c r="F4058" s="786">
        <f>VLOOKUP(C4058,METADATA!$A$5:$H$29,IF(E4058="HI",2,IF(E4058="LO",6,10))+IF(D4058=1,2,IF(D4058=7,1,(IF(WEEKDAY(B4058)=1,2,IF(WEEKDAY(B4058)=7,1,0))))))</f>
        <v>3</v>
      </c>
      <c r="G4058" s="786">
        <f>VLOOKUP(C4058,METADATA!$J$5:$Q$29,IF(E4058="HI",2,IF(E4058="LO",6,10))+IF(D4058=1,2,IF(D4058=7,1,(IF(WEEKDAY(B4058)=1,2,IF(WEEKDAY(B4058)=7,1,0))))))</f>
        <v>3</v>
      </c>
      <c r="H4058" s="787">
        <v>8724</v>
      </c>
      <c r="I4058" s="788">
        <v>4218.6600341796875</v>
      </c>
      <c r="K4058" s="795">
        <v>0</v>
      </c>
      <c r="M4058" s="798">
        <f t="shared" si="190"/>
        <v>9690.4730784407511</v>
      </c>
      <c r="N4058" s="303"/>
      <c r="S4058" s="786">
        <v>0</v>
      </c>
      <c r="T4058" s="781">
        <f>VLOOKUP(C4058,METADATA!$J$5:$Q$29,IF(E4058="HI",2,IF(E4058="LO",6,10))+IF(S4058=1,2,IF(D4058=7,1,(IF(WEEKDAY(B4058)=1,2,IF(WEEKDAY(B4058)=7,1,0))))))</f>
        <v>3</v>
      </c>
      <c r="U4058" s="781">
        <f>VLOOKUP(C4058,METADATA!$A$5:$H$29,IF(E4058="HI",2,IF(E4058="LO",6,10))+IF(S4058=1,2,IF(D4058=7,1,(IF(WEEKDAY(B4058)=1,2,IF(WEEKDAY(B4058)=7,1,0))))))</f>
        <v>3</v>
      </c>
    </row>
    <row r="4059" spans="2:21" ht="13.95" customHeight="1" x14ac:dyDescent="0.25">
      <c r="B4059" s="784">
        <f t="shared" si="188"/>
        <v>45551</v>
      </c>
      <c r="C4059" s="785">
        <v>23</v>
      </c>
      <c r="D4059" s="786">
        <f>IFERROR((INDEX(METADATA!$T$2:$T$20,MATCH(B4059,METADATA!$S$2:$S$20,0))),0)</f>
        <v>0</v>
      </c>
      <c r="E4059" s="785" t="str">
        <f t="shared" si="189"/>
        <v>LO</v>
      </c>
      <c r="F4059" s="786">
        <f>VLOOKUP(C4059,METADATA!$A$5:$H$29,IF(E4059="HI",2,IF(E4059="LO",6,10))+IF(D4059=1,2,IF(D4059=7,1,(IF(WEEKDAY(B4059)=1,2,IF(WEEKDAY(B4059)=7,1,0))))))</f>
        <v>3</v>
      </c>
      <c r="G4059" s="786">
        <f>VLOOKUP(C4059,METADATA!$J$5:$Q$29,IF(E4059="HI",2,IF(E4059="LO",6,10))+IF(D4059=1,2,IF(D4059=7,1,(IF(WEEKDAY(B4059)=1,2,IF(WEEKDAY(B4059)=7,1,0))))))</f>
        <v>3</v>
      </c>
      <c r="H4059" s="787">
        <v>7895.5</v>
      </c>
      <c r="I4059" s="788">
        <v>4487.5399780273438</v>
      </c>
      <c r="K4059" s="795">
        <v>0</v>
      </c>
      <c r="M4059" s="798">
        <f t="shared" si="190"/>
        <v>9081.6813038332093</v>
      </c>
      <c r="N4059" s="303"/>
      <c r="S4059" s="786">
        <v>0</v>
      </c>
      <c r="T4059" s="781">
        <f>VLOOKUP(C4059,METADATA!$J$5:$Q$29,IF(E4059="HI",2,IF(E4059="LO",6,10))+IF(S4059=1,2,IF(D4059=7,1,(IF(WEEKDAY(B4059)=1,2,IF(WEEKDAY(B4059)=7,1,0))))))</f>
        <v>3</v>
      </c>
      <c r="U4059" s="781">
        <f>VLOOKUP(C4059,METADATA!$A$5:$H$29,IF(E4059="HI",2,IF(E4059="LO",6,10))+IF(S4059=1,2,IF(D4059=7,1,(IF(WEEKDAY(B4059)=1,2,IF(WEEKDAY(B4059)=7,1,0))))))</f>
        <v>3</v>
      </c>
    </row>
    <row r="4060" spans="2:21" ht="13.95" customHeight="1" x14ac:dyDescent="0.25">
      <c r="B4060" s="784">
        <f t="shared" ref="B4060:B4123" si="191">B4036+1</f>
        <v>45552</v>
      </c>
      <c r="C4060" s="785">
        <v>0</v>
      </c>
      <c r="D4060" s="786">
        <f>IFERROR((INDEX(METADATA!$T$2:$T$20,MATCH(B4060,METADATA!$S$2:$S$20,0))),0)</f>
        <v>0</v>
      </c>
      <c r="E4060" s="785" t="str">
        <f t="shared" si="189"/>
        <v>LO</v>
      </c>
      <c r="F4060" s="786">
        <f>VLOOKUP(C4060,METADATA!$A$5:$H$29,IF(E4060="HI",2,IF(E4060="LO",6,10))+IF(D4060=1,2,IF(D4060=7,1,(IF(WEEKDAY(B4060)=1,2,IF(WEEKDAY(B4060)=7,1,0))))))</f>
        <v>3</v>
      </c>
      <c r="G4060" s="786">
        <f>VLOOKUP(C4060,METADATA!$J$5:$Q$29,IF(E4060="HI",2,IF(E4060="LO",6,10))+IF(D4060=1,2,IF(D4060=7,1,(IF(WEEKDAY(B4060)=1,2,IF(WEEKDAY(B4060)=7,1,0))))))</f>
        <v>3</v>
      </c>
      <c r="H4060" s="787">
        <v>7627.25</v>
      </c>
      <c r="I4060" s="788">
        <v>4361.1000366210938</v>
      </c>
      <c r="K4060" s="795">
        <v>0</v>
      </c>
      <c r="M4060" s="798">
        <f t="shared" si="190"/>
        <v>8786.0193541737954</v>
      </c>
      <c r="N4060" s="303"/>
      <c r="S4060" s="786">
        <v>0</v>
      </c>
      <c r="T4060" s="781">
        <f>VLOOKUP(C4060,METADATA!$J$5:$Q$29,IF(E4060="HI",2,IF(E4060="LO",6,10))+IF(S4060=1,2,IF(D4060=7,1,(IF(WEEKDAY(B4060)=1,2,IF(WEEKDAY(B4060)=7,1,0))))))</f>
        <v>3</v>
      </c>
      <c r="U4060" s="781">
        <f>VLOOKUP(C4060,METADATA!$A$5:$H$29,IF(E4060="HI",2,IF(E4060="LO",6,10))+IF(S4060=1,2,IF(D4060=7,1,(IF(WEEKDAY(B4060)=1,2,IF(WEEKDAY(B4060)=7,1,0))))))</f>
        <v>3</v>
      </c>
    </row>
    <row r="4061" spans="2:21" ht="13.95" customHeight="1" x14ac:dyDescent="0.25">
      <c r="B4061" s="784">
        <f t="shared" si="191"/>
        <v>45552</v>
      </c>
      <c r="C4061" s="785">
        <v>1</v>
      </c>
      <c r="D4061" s="786">
        <f>IFERROR((INDEX(METADATA!$T$2:$T$20,MATCH(B4061,METADATA!$S$2:$S$20,0))),0)</f>
        <v>0</v>
      </c>
      <c r="E4061" s="785" t="str">
        <f t="shared" si="189"/>
        <v>LO</v>
      </c>
      <c r="F4061" s="786">
        <f>VLOOKUP(C4061,METADATA!$A$5:$H$29,IF(E4061="HI",2,IF(E4061="LO",6,10))+IF(D4061=1,2,IF(D4061=7,1,(IF(WEEKDAY(B4061)=1,2,IF(WEEKDAY(B4061)=7,1,0))))))</f>
        <v>3</v>
      </c>
      <c r="G4061" s="786">
        <f>VLOOKUP(C4061,METADATA!$J$5:$Q$29,IF(E4061="HI",2,IF(E4061="LO",6,10))+IF(D4061=1,2,IF(D4061=7,1,(IF(WEEKDAY(B4061)=1,2,IF(WEEKDAY(B4061)=7,1,0))))))</f>
        <v>3</v>
      </c>
      <c r="H4061" s="787">
        <v>7337.75</v>
      </c>
      <c r="I4061" s="788">
        <v>4254.8599853515625</v>
      </c>
      <c r="K4061" s="795">
        <v>0</v>
      </c>
      <c r="M4061" s="798">
        <f t="shared" si="190"/>
        <v>8482.1228803552422</v>
      </c>
      <c r="N4061" s="303"/>
      <c r="S4061" s="786">
        <v>0</v>
      </c>
      <c r="T4061" s="781">
        <f>VLOOKUP(C4061,METADATA!$J$5:$Q$29,IF(E4061="HI",2,IF(E4061="LO",6,10))+IF(S4061=1,2,IF(D4061=7,1,(IF(WEEKDAY(B4061)=1,2,IF(WEEKDAY(B4061)=7,1,0))))))</f>
        <v>3</v>
      </c>
      <c r="U4061" s="781">
        <f>VLOOKUP(C4061,METADATA!$A$5:$H$29,IF(E4061="HI",2,IF(E4061="LO",6,10))+IF(S4061=1,2,IF(D4061=7,1,(IF(WEEKDAY(B4061)=1,2,IF(WEEKDAY(B4061)=7,1,0))))))</f>
        <v>3</v>
      </c>
    </row>
    <row r="4062" spans="2:21" ht="13.95" customHeight="1" x14ac:dyDescent="0.25">
      <c r="B4062" s="784">
        <f t="shared" si="191"/>
        <v>45552</v>
      </c>
      <c r="C4062" s="785">
        <v>2</v>
      </c>
      <c r="D4062" s="786">
        <f>IFERROR((INDEX(METADATA!$T$2:$T$20,MATCH(B4062,METADATA!$S$2:$S$20,0))),0)</f>
        <v>0</v>
      </c>
      <c r="E4062" s="785" t="str">
        <f t="shared" si="189"/>
        <v>LO</v>
      </c>
      <c r="F4062" s="786">
        <f>VLOOKUP(C4062,METADATA!$A$5:$H$29,IF(E4062="HI",2,IF(E4062="LO",6,10))+IF(D4062=1,2,IF(D4062=7,1,(IF(WEEKDAY(B4062)=1,2,IF(WEEKDAY(B4062)=7,1,0))))))</f>
        <v>3</v>
      </c>
      <c r="G4062" s="786">
        <f>VLOOKUP(C4062,METADATA!$J$5:$Q$29,IF(E4062="HI",2,IF(E4062="LO",6,10))+IF(D4062=1,2,IF(D4062=7,1,(IF(WEEKDAY(B4062)=1,2,IF(WEEKDAY(B4062)=7,1,0))))))</f>
        <v>3</v>
      </c>
      <c r="H4062" s="787">
        <v>7042.25</v>
      </c>
      <c r="I4062" s="788">
        <v>4337.8699951171875</v>
      </c>
      <c r="K4062" s="795">
        <v>0</v>
      </c>
      <c r="M4062" s="798">
        <f t="shared" si="190"/>
        <v>8271.0580433846553</v>
      </c>
      <c r="N4062" s="303"/>
      <c r="S4062" s="786">
        <v>0</v>
      </c>
      <c r="T4062" s="781">
        <f>VLOOKUP(C4062,METADATA!$J$5:$Q$29,IF(E4062="HI",2,IF(E4062="LO",6,10))+IF(S4062=1,2,IF(D4062=7,1,(IF(WEEKDAY(B4062)=1,2,IF(WEEKDAY(B4062)=7,1,0))))))</f>
        <v>3</v>
      </c>
      <c r="U4062" s="781">
        <f>VLOOKUP(C4062,METADATA!$A$5:$H$29,IF(E4062="HI",2,IF(E4062="LO",6,10))+IF(S4062=1,2,IF(D4062=7,1,(IF(WEEKDAY(B4062)=1,2,IF(WEEKDAY(B4062)=7,1,0))))))</f>
        <v>3</v>
      </c>
    </row>
    <row r="4063" spans="2:21" ht="13.95" customHeight="1" x14ac:dyDescent="0.25">
      <c r="B4063" s="784">
        <f t="shared" si="191"/>
        <v>45552</v>
      </c>
      <c r="C4063" s="785">
        <v>3</v>
      </c>
      <c r="D4063" s="786">
        <f>IFERROR((INDEX(METADATA!$T$2:$T$20,MATCH(B4063,METADATA!$S$2:$S$20,0))),0)</f>
        <v>0</v>
      </c>
      <c r="E4063" s="785" t="str">
        <f t="shared" si="189"/>
        <v>LO</v>
      </c>
      <c r="F4063" s="786">
        <f>VLOOKUP(C4063,METADATA!$A$5:$H$29,IF(E4063="HI",2,IF(E4063="LO",6,10))+IF(D4063=1,2,IF(D4063=7,1,(IF(WEEKDAY(B4063)=1,2,IF(WEEKDAY(B4063)=7,1,0))))))</f>
        <v>3</v>
      </c>
      <c r="G4063" s="786">
        <f>VLOOKUP(C4063,METADATA!$J$5:$Q$29,IF(E4063="HI",2,IF(E4063="LO",6,10))+IF(D4063=1,2,IF(D4063=7,1,(IF(WEEKDAY(B4063)=1,2,IF(WEEKDAY(B4063)=7,1,0))))))</f>
        <v>3</v>
      </c>
      <c r="H4063" s="787">
        <v>7112.75</v>
      </c>
      <c r="I4063" s="788">
        <v>4279.77001953125</v>
      </c>
      <c r="K4063" s="795">
        <v>0</v>
      </c>
      <c r="M4063" s="798">
        <f t="shared" si="190"/>
        <v>8301.0628224690918</v>
      </c>
      <c r="N4063" s="303"/>
      <c r="S4063" s="786">
        <v>0</v>
      </c>
      <c r="T4063" s="781">
        <f>VLOOKUP(C4063,METADATA!$J$5:$Q$29,IF(E4063="HI",2,IF(E4063="LO",6,10))+IF(S4063=1,2,IF(D4063=7,1,(IF(WEEKDAY(B4063)=1,2,IF(WEEKDAY(B4063)=7,1,0))))))</f>
        <v>3</v>
      </c>
      <c r="U4063" s="781">
        <f>VLOOKUP(C4063,METADATA!$A$5:$H$29,IF(E4063="HI",2,IF(E4063="LO",6,10))+IF(S4063=1,2,IF(D4063=7,1,(IF(WEEKDAY(B4063)=1,2,IF(WEEKDAY(B4063)=7,1,0))))))</f>
        <v>3</v>
      </c>
    </row>
    <row r="4064" spans="2:21" ht="13.95" customHeight="1" x14ac:dyDescent="0.25">
      <c r="B4064" s="784">
        <f t="shared" si="191"/>
        <v>45552</v>
      </c>
      <c r="C4064" s="785">
        <v>4</v>
      </c>
      <c r="D4064" s="786">
        <f>IFERROR((INDEX(METADATA!$T$2:$T$20,MATCH(B4064,METADATA!$S$2:$S$20,0))),0)</f>
        <v>0</v>
      </c>
      <c r="E4064" s="785" t="str">
        <f t="shared" si="189"/>
        <v>LO</v>
      </c>
      <c r="F4064" s="786">
        <f>VLOOKUP(C4064,METADATA!$A$5:$H$29,IF(E4064="HI",2,IF(E4064="LO",6,10))+IF(D4064=1,2,IF(D4064=7,1,(IF(WEEKDAY(B4064)=1,2,IF(WEEKDAY(B4064)=7,1,0))))))</f>
        <v>3</v>
      </c>
      <c r="G4064" s="786">
        <f>VLOOKUP(C4064,METADATA!$J$5:$Q$29,IF(E4064="HI",2,IF(E4064="LO",6,10))+IF(D4064=1,2,IF(D4064=7,1,(IF(WEEKDAY(B4064)=1,2,IF(WEEKDAY(B4064)=7,1,0))))))</f>
        <v>3</v>
      </c>
      <c r="H4064" s="787">
        <v>7412</v>
      </c>
      <c r="I4064" s="788">
        <v>4111.3500366210938</v>
      </c>
      <c r="K4064" s="795">
        <v>0</v>
      </c>
      <c r="M4064" s="798">
        <f t="shared" si="190"/>
        <v>8475.9036759288538</v>
      </c>
      <c r="N4064" s="303"/>
      <c r="S4064" s="786">
        <v>0</v>
      </c>
      <c r="T4064" s="781">
        <f>VLOOKUP(C4064,METADATA!$J$5:$Q$29,IF(E4064="HI",2,IF(E4064="LO",6,10))+IF(S4064=1,2,IF(D4064=7,1,(IF(WEEKDAY(B4064)=1,2,IF(WEEKDAY(B4064)=7,1,0))))))</f>
        <v>3</v>
      </c>
      <c r="U4064" s="781">
        <f>VLOOKUP(C4064,METADATA!$A$5:$H$29,IF(E4064="HI",2,IF(E4064="LO",6,10))+IF(S4064=1,2,IF(D4064=7,1,(IF(WEEKDAY(B4064)=1,2,IF(WEEKDAY(B4064)=7,1,0))))))</f>
        <v>3</v>
      </c>
    </row>
    <row r="4065" spans="2:21" ht="13.95" customHeight="1" x14ac:dyDescent="0.25">
      <c r="B4065" s="784">
        <f t="shared" si="191"/>
        <v>45552</v>
      </c>
      <c r="C4065" s="785">
        <v>5</v>
      </c>
      <c r="D4065" s="786">
        <f>IFERROR((INDEX(METADATA!$T$2:$T$20,MATCH(B4065,METADATA!$S$2:$S$20,0))),0)</f>
        <v>0</v>
      </c>
      <c r="E4065" s="785" t="str">
        <f t="shared" si="189"/>
        <v>LO</v>
      </c>
      <c r="F4065" s="786">
        <f>VLOOKUP(C4065,METADATA!$A$5:$H$29,IF(E4065="HI",2,IF(E4065="LO",6,10))+IF(D4065=1,2,IF(D4065=7,1,(IF(WEEKDAY(B4065)=1,2,IF(WEEKDAY(B4065)=7,1,0))))))</f>
        <v>3</v>
      </c>
      <c r="G4065" s="786">
        <f>VLOOKUP(C4065,METADATA!$J$5:$Q$29,IF(E4065="HI",2,IF(E4065="LO",6,10))+IF(D4065=1,2,IF(D4065=7,1,(IF(WEEKDAY(B4065)=1,2,IF(WEEKDAY(B4065)=7,1,0))))))</f>
        <v>3</v>
      </c>
      <c r="H4065" s="787">
        <v>7912</v>
      </c>
      <c r="I4065" s="788">
        <v>4061.97998046875</v>
      </c>
      <c r="K4065" s="795">
        <v>870.51250000000005</v>
      </c>
      <c r="M4065" s="798">
        <f t="shared" si="190"/>
        <v>8893.7857721967248</v>
      </c>
      <c r="N4065" s="303"/>
      <c r="S4065" s="786">
        <v>0</v>
      </c>
      <c r="T4065" s="781">
        <f>VLOOKUP(C4065,METADATA!$J$5:$Q$29,IF(E4065="HI",2,IF(E4065="LO",6,10))+IF(S4065=1,2,IF(D4065=7,1,(IF(WEEKDAY(B4065)=1,2,IF(WEEKDAY(B4065)=7,1,0))))))</f>
        <v>3</v>
      </c>
      <c r="U4065" s="781">
        <f>VLOOKUP(C4065,METADATA!$A$5:$H$29,IF(E4065="HI",2,IF(E4065="LO",6,10))+IF(S4065=1,2,IF(D4065=7,1,(IF(WEEKDAY(B4065)=1,2,IF(WEEKDAY(B4065)=7,1,0))))))</f>
        <v>3</v>
      </c>
    </row>
    <row r="4066" spans="2:21" ht="13.95" customHeight="1" x14ac:dyDescent="0.25">
      <c r="B4066" s="784">
        <f t="shared" si="191"/>
        <v>45552</v>
      </c>
      <c r="C4066" s="785">
        <v>6</v>
      </c>
      <c r="D4066" s="786">
        <f>IFERROR((INDEX(METADATA!$T$2:$T$20,MATCH(B4066,METADATA!$S$2:$S$20,0))),0)</f>
        <v>0</v>
      </c>
      <c r="E4066" s="785" t="str">
        <f t="shared" si="189"/>
        <v>LO</v>
      </c>
      <c r="F4066" s="786">
        <f>VLOOKUP(C4066,METADATA!$A$5:$H$29,IF(E4066="HI",2,IF(E4066="LO",6,10))+IF(D4066=1,2,IF(D4066=7,1,(IF(WEEKDAY(B4066)=1,2,IF(WEEKDAY(B4066)=7,1,0))))))</f>
        <v>2</v>
      </c>
      <c r="G4066" s="786">
        <f>VLOOKUP(C4066,METADATA!$J$5:$Q$29,IF(E4066="HI",2,IF(E4066="LO",6,10))+IF(D4066=1,2,IF(D4066=7,1,(IF(WEEKDAY(B4066)=1,2,IF(WEEKDAY(B4066)=7,1,0))))))</f>
        <v>2</v>
      </c>
      <c r="H4066" s="787">
        <v>8951.5</v>
      </c>
      <c r="I4066" s="788">
        <v>4094.1849670410156</v>
      </c>
      <c r="K4066" s="795">
        <v>865.8125</v>
      </c>
      <c r="M4066" s="798">
        <f t="shared" si="190"/>
        <v>9843.3583087452753</v>
      </c>
      <c r="N4066" s="303"/>
      <c r="S4066" s="786">
        <v>0</v>
      </c>
      <c r="T4066" s="781">
        <f>VLOOKUP(C4066,METADATA!$J$5:$Q$29,IF(E4066="HI",2,IF(E4066="LO",6,10))+IF(S4066=1,2,IF(D4066=7,1,(IF(WEEKDAY(B4066)=1,2,IF(WEEKDAY(B4066)=7,1,0))))))</f>
        <v>2</v>
      </c>
      <c r="U4066" s="781">
        <f>VLOOKUP(C4066,METADATA!$A$5:$H$29,IF(E4066="HI",2,IF(E4066="LO",6,10))+IF(S4066=1,2,IF(D4066=7,1,(IF(WEEKDAY(B4066)=1,2,IF(WEEKDAY(B4066)=7,1,0))))))</f>
        <v>2</v>
      </c>
    </row>
    <row r="4067" spans="2:21" ht="13.95" customHeight="1" x14ac:dyDescent="0.25">
      <c r="B4067" s="784">
        <f t="shared" si="191"/>
        <v>45552</v>
      </c>
      <c r="C4067" s="785">
        <v>7</v>
      </c>
      <c r="D4067" s="786">
        <f>IFERROR((INDEX(METADATA!$T$2:$T$20,MATCH(B4067,METADATA!$S$2:$S$20,0))),0)</f>
        <v>0</v>
      </c>
      <c r="E4067" s="785" t="str">
        <f t="shared" si="189"/>
        <v>LO</v>
      </c>
      <c r="F4067" s="786">
        <f>VLOOKUP(C4067,METADATA!$A$5:$H$29,IF(E4067="HI",2,IF(E4067="LO",6,10))+IF(D4067=1,2,IF(D4067=7,1,(IF(WEEKDAY(B4067)=1,2,IF(WEEKDAY(B4067)=7,1,0))))))</f>
        <v>1</v>
      </c>
      <c r="G4067" s="786">
        <f>VLOOKUP(C4067,METADATA!$J$5:$Q$29,IF(E4067="HI",2,IF(E4067="LO",6,10))+IF(D4067=1,2,IF(D4067=7,1,(IF(WEEKDAY(B4067)=1,2,IF(WEEKDAY(B4067)=7,1,0))))))</f>
        <v>1</v>
      </c>
      <c r="H4067" s="787">
        <v>11568.25</v>
      </c>
      <c r="I4067" s="788">
        <v>4218.7000732421875</v>
      </c>
      <c r="K4067" s="795">
        <v>834.63750000000005</v>
      </c>
      <c r="M4067" s="798">
        <f t="shared" si="190"/>
        <v>12313.481975886172</v>
      </c>
      <c r="N4067" s="303"/>
      <c r="S4067" s="786">
        <v>0</v>
      </c>
      <c r="T4067" s="781">
        <f>VLOOKUP(C4067,METADATA!$J$5:$Q$29,IF(E4067="HI",2,IF(E4067="LO",6,10))+IF(S4067=1,2,IF(D4067=7,1,(IF(WEEKDAY(B4067)=1,2,IF(WEEKDAY(B4067)=7,1,0))))))</f>
        <v>1</v>
      </c>
      <c r="U4067" s="781">
        <f>VLOOKUP(C4067,METADATA!$A$5:$H$29,IF(E4067="HI",2,IF(E4067="LO",6,10))+IF(S4067=1,2,IF(D4067=7,1,(IF(WEEKDAY(B4067)=1,2,IF(WEEKDAY(B4067)=7,1,0))))))</f>
        <v>1</v>
      </c>
    </row>
    <row r="4068" spans="2:21" ht="13.95" customHeight="1" x14ac:dyDescent="0.25">
      <c r="B4068" s="784">
        <f t="shared" si="191"/>
        <v>45552</v>
      </c>
      <c r="C4068" s="785">
        <v>8</v>
      </c>
      <c r="D4068" s="786">
        <f>IFERROR((INDEX(METADATA!$T$2:$T$20,MATCH(B4068,METADATA!$S$2:$S$20,0))),0)</f>
        <v>0</v>
      </c>
      <c r="E4068" s="785" t="str">
        <f t="shared" si="189"/>
        <v>LO</v>
      </c>
      <c r="F4068" s="786">
        <f>VLOOKUP(C4068,METADATA!$A$5:$H$29,IF(E4068="HI",2,IF(E4068="LO",6,10))+IF(D4068=1,2,IF(D4068=7,1,(IF(WEEKDAY(B4068)=1,2,IF(WEEKDAY(B4068)=7,1,0))))))</f>
        <v>1</v>
      </c>
      <c r="G4068" s="786">
        <f>VLOOKUP(C4068,METADATA!$J$5:$Q$29,IF(E4068="HI",2,IF(E4068="LO",6,10))+IF(D4068=1,2,IF(D4068=7,1,(IF(WEEKDAY(B4068)=1,2,IF(WEEKDAY(B4068)=7,1,0))))))</f>
        <v>1</v>
      </c>
      <c r="H4068" s="787">
        <v>13049</v>
      </c>
      <c r="I4068" s="788">
        <v>3982.4500732421875</v>
      </c>
      <c r="K4068" s="795">
        <v>847.33749999999998</v>
      </c>
      <c r="M4068" s="798">
        <f t="shared" si="190"/>
        <v>13643.178133626589</v>
      </c>
      <c r="N4068" s="303"/>
      <c r="S4068" s="786">
        <v>0</v>
      </c>
      <c r="T4068" s="781">
        <f>VLOOKUP(C4068,METADATA!$J$5:$Q$29,IF(E4068="HI",2,IF(E4068="LO",6,10))+IF(S4068=1,2,IF(D4068=7,1,(IF(WEEKDAY(B4068)=1,2,IF(WEEKDAY(B4068)=7,1,0))))))</f>
        <v>1</v>
      </c>
      <c r="U4068" s="781">
        <f>VLOOKUP(C4068,METADATA!$A$5:$H$29,IF(E4068="HI",2,IF(E4068="LO",6,10))+IF(S4068=1,2,IF(D4068=7,1,(IF(WEEKDAY(B4068)=1,2,IF(WEEKDAY(B4068)=7,1,0))))))</f>
        <v>1</v>
      </c>
    </row>
    <row r="4069" spans="2:21" ht="13.95" customHeight="1" x14ac:dyDescent="0.25">
      <c r="B4069" s="784">
        <f t="shared" si="191"/>
        <v>45552</v>
      </c>
      <c r="C4069" s="785">
        <v>9</v>
      </c>
      <c r="D4069" s="786">
        <f>IFERROR((INDEX(METADATA!$T$2:$T$20,MATCH(B4069,METADATA!$S$2:$S$20,0))),0)</f>
        <v>0</v>
      </c>
      <c r="E4069" s="785" t="str">
        <f t="shared" si="189"/>
        <v>LO</v>
      </c>
      <c r="F4069" s="786">
        <f>VLOOKUP(C4069,METADATA!$A$5:$H$29,IF(E4069="HI",2,IF(E4069="LO",6,10))+IF(D4069=1,2,IF(D4069=7,1,(IF(WEEKDAY(B4069)=1,2,IF(WEEKDAY(B4069)=7,1,0))))))</f>
        <v>2</v>
      </c>
      <c r="G4069" s="786">
        <f>VLOOKUP(C4069,METADATA!$J$5:$Q$29,IF(E4069="HI",2,IF(E4069="LO",6,10))+IF(D4069=1,2,IF(D4069=7,1,(IF(WEEKDAY(B4069)=1,2,IF(WEEKDAY(B4069)=7,1,0))))))</f>
        <v>1</v>
      </c>
      <c r="H4069" s="787">
        <v>13638.75</v>
      </c>
      <c r="I4069" s="788">
        <v>4221.8199462890625</v>
      </c>
      <c r="K4069" s="795">
        <v>851.61249999999995</v>
      </c>
      <c r="M4069" s="798">
        <f t="shared" si="190"/>
        <v>14277.228905546908</v>
      </c>
      <c r="N4069" s="303"/>
      <c r="S4069" s="786">
        <v>0</v>
      </c>
      <c r="T4069" s="781">
        <f>VLOOKUP(C4069,METADATA!$J$5:$Q$29,IF(E4069="HI",2,IF(E4069="LO",6,10))+IF(S4069=1,2,IF(D4069=7,1,(IF(WEEKDAY(B4069)=1,2,IF(WEEKDAY(B4069)=7,1,0))))))</f>
        <v>1</v>
      </c>
      <c r="U4069" s="781">
        <f>VLOOKUP(C4069,METADATA!$A$5:$H$29,IF(E4069="HI",2,IF(E4069="LO",6,10))+IF(S4069=1,2,IF(D4069=7,1,(IF(WEEKDAY(B4069)=1,2,IF(WEEKDAY(B4069)=7,1,0))))))</f>
        <v>2</v>
      </c>
    </row>
    <row r="4070" spans="2:21" ht="13.95" customHeight="1" x14ac:dyDescent="0.25">
      <c r="B4070" s="784">
        <f t="shared" si="191"/>
        <v>45552</v>
      </c>
      <c r="C4070" s="785">
        <v>10</v>
      </c>
      <c r="D4070" s="786">
        <f>IFERROR((INDEX(METADATA!$T$2:$T$20,MATCH(B4070,METADATA!$S$2:$S$20,0))),0)</f>
        <v>0</v>
      </c>
      <c r="E4070" s="785" t="str">
        <f t="shared" si="189"/>
        <v>LO</v>
      </c>
      <c r="F4070" s="786">
        <f>VLOOKUP(C4070,METADATA!$A$5:$H$29,IF(E4070="HI",2,IF(E4070="LO",6,10))+IF(D4070=1,2,IF(D4070=7,1,(IF(WEEKDAY(B4070)=1,2,IF(WEEKDAY(B4070)=7,1,0))))))</f>
        <v>2</v>
      </c>
      <c r="G4070" s="786">
        <f>VLOOKUP(C4070,METADATA!$J$5:$Q$29,IF(E4070="HI",2,IF(E4070="LO",6,10))+IF(D4070=1,2,IF(D4070=7,1,(IF(WEEKDAY(B4070)=1,2,IF(WEEKDAY(B4070)=7,1,0))))))</f>
        <v>2</v>
      </c>
      <c r="H4070" s="787">
        <v>13742.75</v>
      </c>
      <c r="I4070" s="788">
        <v>4194.2199401855469</v>
      </c>
      <c r="K4070" s="795">
        <v>856.5</v>
      </c>
      <c r="M4070" s="798">
        <f t="shared" si="190"/>
        <v>14368.530142959999</v>
      </c>
      <c r="N4070" s="303"/>
      <c r="S4070" s="786">
        <v>0</v>
      </c>
      <c r="T4070" s="781">
        <f>VLOOKUP(C4070,METADATA!$J$5:$Q$29,IF(E4070="HI",2,IF(E4070="LO",6,10))+IF(S4070=1,2,IF(D4070=7,1,(IF(WEEKDAY(B4070)=1,2,IF(WEEKDAY(B4070)=7,1,0))))))</f>
        <v>2</v>
      </c>
      <c r="U4070" s="781">
        <f>VLOOKUP(C4070,METADATA!$A$5:$H$29,IF(E4070="HI",2,IF(E4070="LO",6,10))+IF(S4070=1,2,IF(D4070=7,1,(IF(WEEKDAY(B4070)=1,2,IF(WEEKDAY(B4070)=7,1,0))))))</f>
        <v>2</v>
      </c>
    </row>
    <row r="4071" spans="2:21" ht="13.95" customHeight="1" x14ac:dyDescent="0.25">
      <c r="B4071" s="784">
        <f t="shared" si="191"/>
        <v>45552</v>
      </c>
      <c r="C4071" s="785">
        <v>11</v>
      </c>
      <c r="D4071" s="786">
        <f>IFERROR((INDEX(METADATA!$T$2:$T$20,MATCH(B4071,METADATA!$S$2:$S$20,0))),0)</f>
        <v>0</v>
      </c>
      <c r="E4071" s="785" t="str">
        <f t="shared" si="189"/>
        <v>LO</v>
      </c>
      <c r="F4071" s="786">
        <f>VLOOKUP(C4071,METADATA!$A$5:$H$29,IF(E4071="HI",2,IF(E4071="LO",6,10))+IF(D4071=1,2,IF(D4071=7,1,(IF(WEEKDAY(B4071)=1,2,IF(WEEKDAY(B4071)=7,1,0))))))</f>
        <v>2</v>
      </c>
      <c r="G4071" s="786">
        <f>VLOOKUP(C4071,METADATA!$J$5:$Q$29,IF(E4071="HI",2,IF(E4071="LO",6,10))+IF(D4071=1,2,IF(D4071=7,1,(IF(WEEKDAY(B4071)=1,2,IF(WEEKDAY(B4071)=7,1,0))))))</f>
        <v>2</v>
      </c>
      <c r="H4071" s="787">
        <v>13766.25</v>
      </c>
      <c r="I4071" s="788">
        <v>3254.7449951171875</v>
      </c>
      <c r="K4071" s="795">
        <v>824.32500000000005</v>
      </c>
      <c r="M4071" s="798">
        <f t="shared" si="190"/>
        <v>14145.776897920467</v>
      </c>
      <c r="N4071" s="303"/>
      <c r="S4071" s="786">
        <v>0</v>
      </c>
      <c r="T4071" s="781">
        <f>VLOOKUP(C4071,METADATA!$J$5:$Q$29,IF(E4071="HI",2,IF(E4071="LO",6,10))+IF(S4071=1,2,IF(D4071=7,1,(IF(WEEKDAY(B4071)=1,2,IF(WEEKDAY(B4071)=7,1,0))))))</f>
        <v>2</v>
      </c>
      <c r="U4071" s="781">
        <f>VLOOKUP(C4071,METADATA!$A$5:$H$29,IF(E4071="HI",2,IF(E4071="LO",6,10))+IF(S4071=1,2,IF(D4071=7,1,(IF(WEEKDAY(B4071)=1,2,IF(WEEKDAY(B4071)=7,1,0))))))</f>
        <v>2</v>
      </c>
    </row>
    <row r="4072" spans="2:21" ht="13.95" customHeight="1" x14ac:dyDescent="0.25">
      <c r="B4072" s="784">
        <f t="shared" si="191"/>
        <v>45552</v>
      </c>
      <c r="C4072" s="785">
        <v>12</v>
      </c>
      <c r="D4072" s="786">
        <f>IFERROR((INDEX(METADATA!$T$2:$T$20,MATCH(B4072,METADATA!$S$2:$S$20,0))),0)</f>
        <v>0</v>
      </c>
      <c r="E4072" s="785" t="str">
        <f t="shared" si="189"/>
        <v>LO</v>
      </c>
      <c r="F4072" s="786">
        <f>VLOOKUP(C4072,METADATA!$A$5:$H$29,IF(E4072="HI",2,IF(E4072="LO",6,10))+IF(D4072=1,2,IF(D4072=7,1,(IF(WEEKDAY(B4072)=1,2,IF(WEEKDAY(B4072)=7,1,0))))))</f>
        <v>2</v>
      </c>
      <c r="G4072" s="786">
        <f>VLOOKUP(C4072,METADATA!$J$5:$Q$29,IF(E4072="HI",2,IF(E4072="LO",6,10))+IF(D4072=1,2,IF(D4072=7,1,(IF(WEEKDAY(B4072)=1,2,IF(WEEKDAY(B4072)=7,1,0))))))</f>
        <v>2</v>
      </c>
      <c r="H4072" s="787">
        <v>14091.25</v>
      </c>
      <c r="I4072" s="788">
        <v>4519.5450439453125</v>
      </c>
      <c r="K4072" s="795">
        <v>882.73749999999995</v>
      </c>
      <c r="M4072" s="798">
        <f t="shared" si="190"/>
        <v>14798.29767124417</v>
      </c>
      <c r="N4072" s="303"/>
      <c r="S4072" s="786">
        <v>0</v>
      </c>
      <c r="T4072" s="781">
        <f>VLOOKUP(C4072,METADATA!$J$5:$Q$29,IF(E4072="HI",2,IF(E4072="LO",6,10))+IF(S4072=1,2,IF(D4072=7,1,(IF(WEEKDAY(B4072)=1,2,IF(WEEKDAY(B4072)=7,1,0))))))</f>
        <v>2</v>
      </c>
      <c r="U4072" s="781">
        <f>VLOOKUP(C4072,METADATA!$A$5:$H$29,IF(E4072="HI",2,IF(E4072="LO",6,10))+IF(S4072=1,2,IF(D4072=7,1,(IF(WEEKDAY(B4072)=1,2,IF(WEEKDAY(B4072)=7,1,0))))))</f>
        <v>2</v>
      </c>
    </row>
    <row r="4073" spans="2:21" ht="13.95" customHeight="1" x14ac:dyDescent="0.25">
      <c r="B4073" s="784">
        <f t="shared" si="191"/>
        <v>45552</v>
      </c>
      <c r="C4073" s="785">
        <v>13</v>
      </c>
      <c r="D4073" s="786">
        <f>IFERROR((INDEX(METADATA!$T$2:$T$20,MATCH(B4073,METADATA!$S$2:$S$20,0))),0)</f>
        <v>0</v>
      </c>
      <c r="E4073" s="785" t="str">
        <f t="shared" si="189"/>
        <v>LO</v>
      </c>
      <c r="F4073" s="786">
        <f>VLOOKUP(C4073,METADATA!$A$5:$H$29,IF(E4073="HI",2,IF(E4073="LO",6,10))+IF(D4073=1,2,IF(D4073=7,1,(IF(WEEKDAY(B4073)=1,2,IF(WEEKDAY(B4073)=7,1,0))))))</f>
        <v>2</v>
      </c>
      <c r="G4073" s="786">
        <f>VLOOKUP(C4073,METADATA!$J$5:$Q$29,IF(E4073="HI",2,IF(E4073="LO",6,10))+IF(D4073=1,2,IF(D4073=7,1,(IF(WEEKDAY(B4073)=1,2,IF(WEEKDAY(B4073)=7,1,0))))))</f>
        <v>2</v>
      </c>
      <c r="H4073" s="787">
        <v>13497.75</v>
      </c>
      <c r="I4073" s="788">
        <v>4611.9950256347656</v>
      </c>
      <c r="K4073" s="795">
        <v>909.3125</v>
      </c>
      <c r="M4073" s="798">
        <f t="shared" si="190"/>
        <v>14263.931897586297</v>
      </c>
      <c r="N4073" s="303"/>
      <c r="S4073" s="786">
        <v>0</v>
      </c>
      <c r="T4073" s="781">
        <f>VLOOKUP(C4073,METADATA!$J$5:$Q$29,IF(E4073="HI",2,IF(E4073="LO",6,10))+IF(S4073=1,2,IF(D4073=7,1,(IF(WEEKDAY(B4073)=1,2,IF(WEEKDAY(B4073)=7,1,0))))))</f>
        <v>2</v>
      </c>
      <c r="U4073" s="781">
        <f>VLOOKUP(C4073,METADATA!$A$5:$H$29,IF(E4073="HI",2,IF(E4073="LO",6,10))+IF(S4073=1,2,IF(D4073=7,1,(IF(WEEKDAY(B4073)=1,2,IF(WEEKDAY(B4073)=7,1,0))))))</f>
        <v>2</v>
      </c>
    </row>
    <row r="4074" spans="2:21" ht="13.95" customHeight="1" x14ac:dyDescent="0.25">
      <c r="B4074" s="784">
        <f t="shared" si="191"/>
        <v>45552</v>
      </c>
      <c r="C4074" s="785">
        <v>14</v>
      </c>
      <c r="D4074" s="786">
        <f>IFERROR((INDEX(METADATA!$T$2:$T$20,MATCH(B4074,METADATA!$S$2:$S$20,0))),0)</f>
        <v>0</v>
      </c>
      <c r="E4074" s="785" t="str">
        <f t="shared" si="189"/>
        <v>LO</v>
      </c>
      <c r="F4074" s="786">
        <f>VLOOKUP(C4074,METADATA!$A$5:$H$29,IF(E4074="HI",2,IF(E4074="LO",6,10))+IF(D4074=1,2,IF(D4074=7,1,(IF(WEEKDAY(B4074)=1,2,IF(WEEKDAY(B4074)=7,1,0))))))</f>
        <v>2</v>
      </c>
      <c r="G4074" s="786">
        <f>VLOOKUP(C4074,METADATA!$J$5:$Q$29,IF(E4074="HI",2,IF(E4074="LO",6,10))+IF(D4074=1,2,IF(D4074=7,1,(IF(WEEKDAY(B4074)=1,2,IF(WEEKDAY(B4074)=7,1,0))))))</f>
        <v>2</v>
      </c>
      <c r="H4074" s="787">
        <v>13600.5</v>
      </c>
      <c r="I4074" s="788">
        <v>4746.9549255371094</v>
      </c>
      <c r="K4074" s="795">
        <v>905.6</v>
      </c>
      <c r="M4074" s="798">
        <f t="shared" si="190"/>
        <v>14405.10955581668</v>
      </c>
      <c r="N4074" s="303"/>
      <c r="S4074" s="786">
        <v>0</v>
      </c>
      <c r="T4074" s="781">
        <f>VLOOKUP(C4074,METADATA!$J$5:$Q$29,IF(E4074="HI",2,IF(E4074="LO",6,10))+IF(S4074=1,2,IF(D4074=7,1,(IF(WEEKDAY(B4074)=1,2,IF(WEEKDAY(B4074)=7,1,0))))))</f>
        <v>2</v>
      </c>
      <c r="U4074" s="781">
        <f>VLOOKUP(C4074,METADATA!$A$5:$H$29,IF(E4074="HI",2,IF(E4074="LO",6,10))+IF(S4074=1,2,IF(D4074=7,1,(IF(WEEKDAY(B4074)=1,2,IF(WEEKDAY(B4074)=7,1,0))))))</f>
        <v>2</v>
      </c>
    </row>
    <row r="4075" spans="2:21" ht="13.95" customHeight="1" x14ac:dyDescent="0.25">
      <c r="B4075" s="784">
        <f t="shared" si="191"/>
        <v>45552</v>
      </c>
      <c r="C4075" s="785">
        <v>15</v>
      </c>
      <c r="D4075" s="786">
        <f>IFERROR((INDEX(METADATA!$T$2:$T$20,MATCH(B4075,METADATA!$S$2:$S$20,0))),0)</f>
        <v>0</v>
      </c>
      <c r="E4075" s="785" t="str">
        <f t="shared" si="189"/>
        <v>LO</v>
      </c>
      <c r="F4075" s="786">
        <f>VLOOKUP(C4075,METADATA!$A$5:$H$29,IF(E4075="HI",2,IF(E4075="LO",6,10))+IF(D4075=1,2,IF(D4075=7,1,(IF(WEEKDAY(B4075)=1,2,IF(WEEKDAY(B4075)=7,1,0))))))</f>
        <v>2</v>
      </c>
      <c r="G4075" s="786">
        <f>VLOOKUP(C4075,METADATA!$J$5:$Q$29,IF(E4075="HI",2,IF(E4075="LO",6,10))+IF(D4075=1,2,IF(D4075=7,1,(IF(WEEKDAY(B4075)=1,2,IF(WEEKDAY(B4075)=7,1,0))))))</f>
        <v>2</v>
      </c>
      <c r="H4075" s="787">
        <v>13325.75</v>
      </c>
      <c r="I4075" s="788">
        <v>4723.8500366210938</v>
      </c>
      <c r="K4075" s="795">
        <v>913.98749999999995</v>
      </c>
      <c r="M4075" s="798">
        <f t="shared" si="190"/>
        <v>14138.259165504964</v>
      </c>
      <c r="N4075" s="303"/>
      <c r="S4075" s="786">
        <v>0</v>
      </c>
      <c r="T4075" s="781">
        <f>VLOOKUP(C4075,METADATA!$J$5:$Q$29,IF(E4075="HI",2,IF(E4075="LO",6,10))+IF(S4075=1,2,IF(D4075=7,1,(IF(WEEKDAY(B4075)=1,2,IF(WEEKDAY(B4075)=7,1,0))))))</f>
        <v>2</v>
      </c>
      <c r="U4075" s="781">
        <f>VLOOKUP(C4075,METADATA!$A$5:$H$29,IF(E4075="HI",2,IF(E4075="LO",6,10))+IF(S4075=1,2,IF(D4075=7,1,(IF(WEEKDAY(B4075)=1,2,IF(WEEKDAY(B4075)=7,1,0))))))</f>
        <v>2</v>
      </c>
    </row>
    <row r="4076" spans="2:21" ht="13.95" customHeight="1" x14ac:dyDescent="0.25">
      <c r="B4076" s="784">
        <f t="shared" si="191"/>
        <v>45552</v>
      </c>
      <c r="C4076" s="785">
        <v>16</v>
      </c>
      <c r="D4076" s="786">
        <f>IFERROR((INDEX(METADATA!$T$2:$T$20,MATCH(B4076,METADATA!$S$2:$S$20,0))),0)</f>
        <v>0</v>
      </c>
      <c r="E4076" s="785" t="str">
        <f t="shared" si="189"/>
        <v>LO</v>
      </c>
      <c r="F4076" s="786">
        <f>VLOOKUP(C4076,METADATA!$A$5:$H$29,IF(E4076="HI",2,IF(E4076="LO",6,10))+IF(D4076=1,2,IF(D4076=7,1,(IF(WEEKDAY(B4076)=1,2,IF(WEEKDAY(B4076)=7,1,0))))))</f>
        <v>2</v>
      </c>
      <c r="G4076" s="786">
        <f>VLOOKUP(C4076,METADATA!$J$5:$Q$29,IF(E4076="HI",2,IF(E4076="LO",6,10))+IF(D4076=1,2,IF(D4076=7,1,(IF(WEEKDAY(B4076)=1,2,IF(WEEKDAY(B4076)=7,1,0))))))</f>
        <v>2</v>
      </c>
      <c r="H4076" s="787">
        <v>12766</v>
      </c>
      <c r="I4076" s="788">
        <v>4689.0050048828125</v>
      </c>
      <c r="K4076" s="795">
        <v>902.26250000000005</v>
      </c>
      <c r="M4076" s="798">
        <f t="shared" si="190"/>
        <v>13599.908967923868</v>
      </c>
      <c r="N4076" s="303"/>
      <c r="S4076" s="786">
        <v>0</v>
      </c>
      <c r="T4076" s="781">
        <f>VLOOKUP(C4076,METADATA!$J$5:$Q$29,IF(E4076="HI",2,IF(E4076="LO",6,10))+IF(S4076=1,2,IF(D4076=7,1,(IF(WEEKDAY(B4076)=1,2,IF(WEEKDAY(B4076)=7,1,0))))))</f>
        <v>2</v>
      </c>
      <c r="U4076" s="781">
        <f>VLOOKUP(C4076,METADATA!$A$5:$H$29,IF(E4076="HI",2,IF(E4076="LO",6,10))+IF(S4076=1,2,IF(D4076=7,1,(IF(WEEKDAY(B4076)=1,2,IF(WEEKDAY(B4076)=7,1,0))))))</f>
        <v>2</v>
      </c>
    </row>
    <row r="4077" spans="2:21" ht="13.95" customHeight="1" x14ac:dyDescent="0.25">
      <c r="B4077" s="784">
        <f t="shared" si="191"/>
        <v>45552</v>
      </c>
      <c r="C4077" s="785">
        <v>17</v>
      </c>
      <c r="D4077" s="786">
        <f>IFERROR((INDEX(METADATA!$T$2:$T$20,MATCH(B4077,METADATA!$S$2:$S$20,0))),0)</f>
        <v>0</v>
      </c>
      <c r="E4077" s="785" t="str">
        <f t="shared" si="189"/>
        <v>LO</v>
      </c>
      <c r="F4077" s="786">
        <f>VLOOKUP(C4077,METADATA!$A$5:$H$29,IF(E4077="HI",2,IF(E4077="LO",6,10))+IF(D4077=1,2,IF(D4077=7,1,(IF(WEEKDAY(B4077)=1,2,IF(WEEKDAY(B4077)=7,1,0))))))</f>
        <v>2</v>
      </c>
      <c r="G4077" s="786">
        <f>VLOOKUP(C4077,METADATA!$J$5:$Q$29,IF(E4077="HI",2,IF(E4077="LO",6,10))+IF(D4077=1,2,IF(D4077=7,1,(IF(WEEKDAY(B4077)=1,2,IF(WEEKDAY(B4077)=7,1,0))))))</f>
        <v>2</v>
      </c>
      <c r="H4077" s="787">
        <v>11750.75</v>
      </c>
      <c r="I4077" s="788">
        <v>4795.074951171875</v>
      </c>
      <c r="K4077" s="795">
        <v>933.76250000000005</v>
      </c>
      <c r="M4077" s="798">
        <f t="shared" si="190"/>
        <v>12691.448670260459</v>
      </c>
      <c r="N4077" s="303"/>
      <c r="S4077" s="786">
        <v>0</v>
      </c>
      <c r="T4077" s="781">
        <f>VLOOKUP(C4077,METADATA!$J$5:$Q$29,IF(E4077="HI",2,IF(E4077="LO",6,10))+IF(S4077=1,2,IF(D4077=7,1,(IF(WEEKDAY(B4077)=1,2,IF(WEEKDAY(B4077)=7,1,0))))))</f>
        <v>2</v>
      </c>
      <c r="U4077" s="781">
        <f>VLOOKUP(C4077,METADATA!$A$5:$H$29,IF(E4077="HI",2,IF(E4077="LO",6,10))+IF(S4077=1,2,IF(D4077=7,1,(IF(WEEKDAY(B4077)=1,2,IF(WEEKDAY(B4077)=7,1,0))))))</f>
        <v>2</v>
      </c>
    </row>
    <row r="4078" spans="2:21" ht="13.95" customHeight="1" x14ac:dyDescent="0.25">
      <c r="B4078" s="784">
        <f t="shared" si="191"/>
        <v>45552</v>
      </c>
      <c r="C4078" s="785">
        <v>18</v>
      </c>
      <c r="D4078" s="786">
        <f>IFERROR((INDEX(METADATA!$T$2:$T$20,MATCH(B4078,METADATA!$S$2:$S$20,0))),0)</f>
        <v>0</v>
      </c>
      <c r="E4078" s="785" t="str">
        <f t="shared" si="189"/>
        <v>LO</v>
      </c>
      <c r="F4078" s="786">
        <f>VLOOKUP(C4078,METADATA!$A$5:$H$29,IF(E4078="HI",2,IF(E4078="LO",6,10))+IF(D4078=1,2,IF(D4078=7,1,(IF(WEEKDAY(B4078)=1,2,IF(WEEKDAY(B4078)=7,1,0))))))</f>
        <v>1</v>
      </c>
      <c r="G4078" s="786">
        <f>VLOOKUP(C4078,METADATA!$J$5:$Q$29,IF(E4078="HI",2,IF(E4078="LO",6,10))+IF(D4078=1,2,IF(D4078=7,1,(IF(WEEKDAY(B4078)=1,2,IF(WEEKDAY(B4078)=7,1,0))))))</f>
        <v>1</v>
      </c>
      <c r="H4078" s="787">
        <v>11442.5</v>
      </c>
      <c r="I4078" s="788">
        <v>4588.8300476074219</v>
      </c>
      <c r="K4078" s="795">
        <v>0</v>
      </c>
      <c r="M4078" s="798">
        <f t="shared" si="190"/>
        <v>12328.348123565653</v>
      </c>
      <c r="N4078" s="303"/>
      <c r="S4078" s="786">
        <v>0</v>
      </c>
      <c r="T4078" s="781">
        <f>VLOOKUP(C4078,METADATA!$J$5:$Q$29,IF(E4078="HI",2,IF(E4078="LO",6,10))+IF(S4078=1,2,IF(D4078=7,1,(IF(WEEKDAY(B4078)=1,2,IF(WEEKDAY(B4078)=7,1,0))))))</f>
        <v>1</v>
      </c>
      <c r="U4078" s="781">
        <f>VLOOKUP(C4078,METADATA!$A$5:$H$29,IF(E4078="HI",2,IF(E4078="LO",6,10))+IF(S4078=1,2,IF(D4078=7,1,(IF(WEEKDAY(B4078)=1,2,IF(WEEKDAY(B4078)=7,1,0))))))</f>
        <v>1</v>
      </c>
    </row>
    <row r="4079" spans="2:21" ht="13.95" customHeight="1" x14ac:dyDescent="0.25">
      <c r="B4079" s="784">
        <f t="shared" si="191"/>
        <v>45552</v>
      </c>
      <c r="C4079" s="785">
        <v>19</v>
      </c>
      <c r="D4079" s="786">
        <f>IFERROR((INDEX(METADATA!$T$2:$T$20,MATCH(B4079,METADATA!$S$2:$S$20,0))),0)</f>
        <v>0</v>
      </c>
      <c r="E4079" s="785" t="str">
        <f t="shared" si="189"/>
        <v>LO</v>
      </c>
      <c r="F4079" s="786">
        <f>VLOOKUP(C4079,METADATA!$A$5:$H$29,IF(E4079="HI",2,IF(E4079="LO",6,10))+IF(D4079=1,2,IF(D4079=7,1,(IF(WEEKDAY(B4079)=1,2,IF(WEEKDAY(B4079)=7,1,0))))))</f>
        <v>1</v>
      </c>
      <c r="G4079" s="786">
        <f>VLOOKUP(C4079,METADATA!$J$5:$Q$29,IF(E4079="HI",2,IF(E4079="LO",6,10))+IF(D4079=1,2,IF(D4079=7,1,(IF(WEEKDAY(B4079)=1,2,IF(WEEKDAY(B4079)=7,1,0))))))</f>
        <v>1</v>
      </c>
      <c r="H4079" s="787">
        <v>11351</v>
      </c>
      <c r="I4079" s="788">
        <v>4352.4501342773438</v>
      </c>
      <c r="K4079" s="795">
        <v>0</v>
      </c>
      <c r="M4079" s="798">
        <f t="shared" si="190"/>
        <v>12156.85087394638</v>
      </c>
      <c r="N4079" s="303"/>
      <c r="S4079" s="786">
        <v>0</v>
      </c>
      <c r="T4079" s="781">
        <f>VLOOKUP(C4079,METADATA!$J$5:$Q$29,IF(E4079="HI",2,IF(E4079="LO",6,10))+IF(S4079=1,2,IF(D4079=7,1,(IF(WEEKDAY(B4079)=1,2,IF(WEEKDAY(B4079)=7,1,0))))))</f>
        <v>1</v>
      </c>
      <c r="U4079" s="781">
        <f>VLOOKUP(C4079,METADATA!$A$5:$H$29,IF(E4079="HI",2,IF(E4079="LO",6,10))+IF(S4079=1,2,IF(D4079=7,1,(IF(WEEKDAY(B4079)=1,2,IF(WEEKDAY(B4079)=7,1,0))))))</f>
        <v>1</v>
      </c>
    </row>
    <row r="4080" spans="2:21" ht="13.95" customHeight="1" x14ac:dyDescent="0.25">
      <c r="B4080" s="784">
        <f t="shared" si="191"/>
        <v>45552</v>
      </c>
      <c r="C4080" s="785">
        <v>20</v>
      </c>
      <c r="D4080" s="786">
        <f>IFERROR((INDEX(METADATA!$T$2:$T$20,MATCH(B4080,METADATA!$S$2:$S$20,0))),0)</f>
        <v>0</v>
      </c>
      <c r="E4080" s="785" t="str">
        <f t="shared" si="189"/>
        <v>LO</v>
      </c>
      <c r="F4080" s="786">
        <f>VLOOKUP(C4080,METADATA!$A$5:$H$29,IF(E4080="HI",2,IF(E4080="LO",6,10))+IF(D4080=1,2,IF(D4080=7,1,(IF(WEEKDAY(B4080)=1,2,IF(WEEKDAY(B4080)=7,1,0))))))</f>
        <v>1</v>
      </c>
      <c r="G4080" s="786">
        <f>VLOOKUP(C4080,METADATA!$J$5:$Q$29,IF(E4080="HI",2,IF(E4080="LO",6,10))+IF(D4080=1,2,IF(D4080=7,1,(IF(WEEKDAY(B4080)=1,2,IF(WEEKDAY(B4080)=7,1,0))))))</f>
        <v>2</v>
      </c>
      <c r="H4080" s="787">
        <v>10875.75</v>
      </c>
      <c r="I4080" s="788">
        <v>3625.2299957275391</v>
      </c>
      <c r="K4080" s="795">
        <v>0</v>
      </c>
      <c r="M4080" s="798">
        <f t="shared" si="190"/>
        <v>11464.040761634735</v>
      </c>
      <c r="N4080" s="303"/>
      <c r="S4080" s="786">
        <v>0</v>
      </c>
      <c r="T4080" s="781">
        <f>VLOOKUP(C4080,METADATA!$J$5:$Q$29,IF(E4080="HI",2,IF(E4080="LO",6,10))+IF(S4080=1,2,IF(D4080=7,1,(IF(WEEKDAY(B4080)=1,2,IF(WEEKDAY(B4080)=7,1,0))))))</f>
        <v>2</v>
      </c>
      <c r="U4080" s="781">
        <f>VLOOKUP(C4080,METADATA!$A$5:$H$29,IF(E4080="HI",2,IF(E4080="LO",6,10))+IF(S4080=1,2,IF(D4080=7,1,(IF(WEEKDAY(B4080)=1,2,IF(WEEKDAY(B4080)=7,1,0))))))</f>
        <v>1</v>
      </c>
    </row>
    <row r="4081" spans="2:21" ht="13.95" customHeight="1" x14ac:dyDescent="0.25">
      <c r="B4081" s="784">
        <f t="shared" si="191"/>
        <v>45552</v>
      </c>
      <c r="C4081" s="785">
        <v>21</v>
      </c>
      <c r="D4081" s="786">
        <f>IFERROR((INDEX(METADATA!$T$2:$T$20,MATCH(B4081,METADATA!$S$2:$S$20,0))),0)</f>
        <v>0</v>
      </c>
      <c r="E4081" s="785" t="str">
        <f t="shared" si="189"/>
        <v>LO</v>
      </c>
      <c r="F4081" s="786">
        <f>VLOOKUP(C4081,METADATA!$A$5:$H$29,IF(E4081="HI",2,IF(E4081="LO",6,10))+IF(D4081=1,2,IF(D4081=7,1,(IF(WEEKDAY(B4081)=1,2,IF(WEEKDAY(B4081)=7,1,0))))))</f>
        <v>2</v>
      </c>
      <c r="G4081" s="786">
        <f>VLOOKUP(C4081,METADATA!$J$5:$Q$29,IF(E4081="HI",2,IF(E4081="LO",6,10))+IF(D4081=1,2,IF(D4081=7,1,(IF(WEEKDAY(B4081)=1,2,IF(WEEKDAY(B4081)=7,1,0))))))</f>
        <v>2</v>
      </c>
      <c r="H4081" s="787">
        <v>10065.75</v>
      </c>
      <c r="I4081" s="788">
        <v>3087.8800201416016</v>
      </c>
      <c r="K4081" s="795">
        <v>0</v>
      </c>
      <c r="M4081" s="798">
        <f t="shared" si="190"/>
        <v>10528.738104886534</v>
      </c>
      <c r="N4081" s="303"/>
      <c r="S4081" s="786">
        <v>0</v>
      </c>
      <c r="T4081" s="781">
        <f>VLOOKUP(C4081,METADATA!$J$5:$Q$29,IF(E4081="HI",2,IF(E4081="LO",6,10))+IF(S4081=1,2,IF(D4081=7,1,(IF(WEEKDAY(B4081)=1,2,IF(WEEKDAY(B4081)=7,1,0))))))</f>
        <v>2</v>
      </c>
      <c r="U4081" s="781">
        <f>VLOOKUP(C4081,METADATA!$A$5:$H$29,IF(E4081="HI",2,IF(E4081="LO",6,10))+IF(S4081=1,2,IF(D4081=7,1,(IF(WEEKDAY(B4081)=1,2,IF(WEEKDAY(B4081)=7,1,0))))))</f>
        <v>2</v>
      </c>
    </row>
    <row r="4082" spans="2:21" ht="13.95" customHeight="1" x14ac:dyDescent="0.25">
      <c r="B4082" s="784">
        <f t="shared" si="191"/>
        <v>45552</v>
      </c>
      <c r="C4082" s="785">
        <v>22</v>
      </c>
      <c r="D4082" s="786">
        <f>IFERROR((INDEX(METADATA!$T$2:$T$20,MATCH(B4082,METADATA!$S$2:$S$20,0))),0)</f>
        <v>0</v>
      </c>
      <c r="E4082" s="785" t="str">
        <f t="shared" si="189"/>
        <v>LO</v>
      </c>
      <c r="F4082" s="786">
        <f>VLOOKUP(C4082,METADATA!$A$5:$H$29,IF(E4082="HI",2,IF(E4082="LO",6,10))+IF(D4082=1,2,IF(D4082=7,1,(IF(WEEKDAY(B4082)=1,2,IF(WEEKDAY(B4082)=7,1,0))))))</f>
        <v>3</v>
      </c>
      <c r="G4082" s="786">
        <f>VLOOKUP(C4082,METADATA!$J$5:$Q$29,IF(E4082="HI",2,IF(E4082="LO",6,10))+IF(D4082=1,2,IF(D4082=7,1,(IF(WEEKDAY(B4082)=1,2,IF(WEEKDAY(B4082)=7,1,0))))))</f>
        <v>3</v>
      </c>
      <c r="H4082" s="787">
        <v>9048.5</v>
      </c>
      <c r="I4082" s="788">
        <v>3042.5699863433838</v>
      </c>
      <c r="K4082" s="795">
        <v>0</v>
      </c>
      <c r="M4082" s="798">
        <f t="shared" si="190"/>
        <v>9546.3387941030869</v>
      </c>
      <c r="N4082" s="303"/>
      <c r="S4082" s="786">
        <v>0</v>
      </c>
      <c r="T4082" s="781">
        <f>VLOOKUP(C4082,METADATA!$J$5:$Q$29,IF(E4082="HI",2,IF(E4082="LO",6,10))+IF(S4082=1,2,IF(D4082=7,1,(IF(WEEKDAY(B4082)=1,2,IF(WEEKDAY(B4082)=7,1,0))))))</f>
        <v>3</v>
      </c>
      <c r="U4082" s="781">
        <f>VLOOKUP(C4082,METADATA!$A$5:$H$29,IF(E4082="HI",2,IF(E4082="LO",6,10))+IF(S4082=1,2,IF(D4082=7,1,(IF(WEEKDAY(B4082)=1,2,IF(WEEKDAY(B4082)=7,1,0))))))</f>
        <v>3</v>
      </c>
    </row>
    <row r="4083" spans="2:21" ht="13.95" customHeight="1" x14ac:dyDescent="0.25">
      <c r="B4083" s="784">
        <f t="shared" si="191"/>
        <v>45552</v>
      </c>
      <c r="C4083" s="785">
        <v>23</v>
      </c>
      <c r="D4083" s="786">
        <f>IFERROR((INDEX(METADATA!$T$2:$T$20,MATCH(B4083,METADATA!$S$2:$S$20,0))),0)</f>
        <v>0</v>
      </c>
      <c r="E4083" s="785" t="str">
        <f t="shared" si="189"/>
        <v>LO</v>
      </c>
      <c r="F4083" s="786">
        <f>VLOOKUP(C4083,METADATA!$A$5:$H$29,IF(E4083="HI",2,IF(E4083="LO",6,10))+IF(D4083=1,2,IF(D4083=7,1,(IF(WEEKDAY(B4083)=1,2,IF(WEEKDAY(B4083)=7,1,0))))))</f>
        <v>3</v>
      </c>
      <c r="G4083" s="786">
        <f>VLOOKUP(C4083,METADATA!$J$5:$Q$29,IF(E4083="HI",2,IF(E4083="LO",6,10))+IF(D4083=1,2,IF(D4083=7,1,(IF(WEEKDAY(B4083)=1,2,IF(WEEKDAY(B4083)=7,1,0))))))</f>
        <v>3</v>
      </c>
      <c r="H4083" s="787">
        <v>8236</v>
      </c>
      <c r="I4083" s="788">
        <v>3110.1600036621094</v>
      </c>
      <c r="K4083" s="795">
        <v>0</v>
      </c>
      <c r="M4083" s="798">
        <f t="shared" si="190"/>
        <v>8803.6805512455703</v>
      </c>
      <c r="N4083" s="303"/>
      <c r="S4083" s="786">
        <v>0</v>
      </c>
      <c r="T4083" s="781">
        <f>VLOOKUP(C4083,METADATA!$J$5:$Q$29,IF(E4083="HI",2,IF(E4083="LO",6,10))+IF(S4083=1,2,IF(D4083=7,1,(IF(WEEKDAY(B4083)=1,2,IF(WEEKDAY(B4083)=7,1,0))))))</f>
        <v>3</v>
      </c>
      <c r="U4083" s="781">
        <f>VLOOKUP(C4083,METADATA!$A$5:$H$29,IF(E4083="HI",2,IF(E4083="LO",6,10))+IF(S4083=1,2,IF(D4083=7,1,(IF(WEEKDAY(B4083)=1,2,IF(WEEKDAY(B4083)=7,1,0))))))</f>
        <v>3</v>
      </c>
    </row>
    <row r="4084" spans="2:21" ht="13.95" customHeight="1" x14ac:dyDescent="0.25">
      <c r="B4084" s="784">
        <f t="shared" si="191"/>
        <v>45553</v>
      </c>
      <c r="C4084" s="785">
        <v>0</v>
      </c>
      <c r="D4084" s="786">
        <f>IFERROR((INDEX(METADATA!$T$2:$T$20,MATCH(B4084,METADATA!$S$2:$S$20,0))),0)</f>
        <v>0</v>
      </c>
      <c r="E4084" s="785" t="str">
        <f t="shared" si="189"/>
        <v>LO</v>
      </c>
      <c r="F4084" s="786">
        <f>VLOOKUP(C4084,METADATA!$A$5:$H$29,IF(E4084="HI",2,IF(E4084="LO",6,10))+IF(D4084=1,2,IF(D4084=7,1,(IF(WEEKDAY(B4084)=1,2,IF(WEEKDAY(B4084)=7,1,0))))))</f>
        <v>3</v>
      </c>
      <c r="G4084" s="786">
        <f>VLOOKUP(C4084,METADATA!$J$5:$Q$29,IF(E4084="HI",2,IF(E4084="LO",6,10))+IF(D4084=1,2,IF(D4084=7,1,(IF(WEEKDAY(B4084)=1,2,IF(WEEKDAY(B4084)=7,1,0))))))</f>
        <v>3</v>
      </c>
      <c r="H4084" s="787">
        <v>7876.5</v>
      </c>
      <c r="I4084" s="788">
        <v>2908.4349737167358</v>
      </c>
      <c r="K4084" s="795">
        <v>0</v>
      </c>
      <c r="M4084" s="798">
        <f t="shared" si="190"/>
        <v>8396.3233767130878</v>
      </c>
      <c r="N4084" s="303"/>
      <c r="S4084" s="786">
        <v>0</v>
      </c>
      <c r="T4084" s="781">
        <f>VLOOKUP(C4084,METADATA!$J$5:$Q$29,IF(E4084="HI",2,IF(E4084="LO",6,10))+IF(S4084=1,2,IF(D4084=7,1,(IF(WEEKDAY(B4084)=1,2,IF(WEEKDAY(B4084)=7,1,0))))))</f>
        <v>3</v>
      </c>
      <c r="U4084" s="781">
        <f>VLOOKUP(C4084,METADATA!$A$5:$H$29,IF(E4084="HI",2,IF(E4084="LO",6,10))+IF(S4084=1,2,IF(D4084=7,1,(IF(WEEKDAY(B4084)=1,2,IF(WEEKDAY(B4084)=7,1,0))))))</f>
        <v>3</v>
      </c>
    </row>
    <row r="4085" spans="2:21" ht="13.95" customHeight="1" x14ac:dyDescent="0.25">
      <c r="B4085" s="784">
        <f t="shared" si="191"/>
        <v>45553</v>
      </c>
      <c r="C4085" s="785">
        <v>1</v>
      </c>
      <c r="D4085" s="786">
        <f>IFERROR((INDEX(METADATA!$T$2:$T$20,MATCH(B4085,METADATA!$S$2:$S$20,0))),0)</f>
        <v>0</v>
      </c>
      <c r="E4085" s="785" t="str">
        <f t="shared" si="189"/>
        <v>LO</v>
      </c>
      <c r="F4085" s="786">
        <f>VLOOKUP(C4085,METADATA!$A$5:$H$29,IF(E4085="HI",2,IF(E4085="LO",6,10))+IF(D4085=1,2,IF(D4085=7,1,(IF(WEEKDAY(B4085)=1,2,IF(WEEKDAY(B4085)=7,1,0))))))</f>
        <v>3</v>
      </c>
      <c r="G4085" s="786">
        <f>VLOOKUP(C4085,METADATA!$J$5:$Q$29,IF(E4085="HI",2,IF(E4085="LO",6,10))+IF(D4085=1,2,IF(D4085=7,1,(IF(WEEKDAY(B4085)=1,2,IF(WEEKDAY(B4085)=7,1,0))))))</f>
        <v>3</v>
      </c>
      <c r="H4085" s="787">
        <v>7470</v>
      </c>
      <c r="I4085" s="788">
        <v>2952.4049463272095</v>
      </c>
      <c r="K4085" s="795">
        <v>0</v>
      </c>
      <c r="M4085" s="798">
        <f t="shared" si="190"/>
        <v>8032.284542214461</v>
      </c>
      <c r="N4085" s="303"/>
      <c r="S4085" s="786">
        <v>0</v>
      </c>
      <c r="T4085" s="781">
        <f>VLOOKUP(C4085,METADATA!$J$5:$Q$29,IF(E4085="HI",2,IF(E4085="LO",6,10))+IF(S4085=1,2,IF(D4085=7,1,(IF(WEEKDAY(B4085)=1,2,IF(WEEKDAY(B4085)=7,1,0))))))</f>
        <v>3</v>
      </c>
      <c r="U4085" s="781">
        <f>VLOOKUP(C4085,METADATA!$A$5:$H$29,IF(E4085="HI",2,IF(E4085="LO",6,10))+IF(S4085=1,2,IF(D4085=7,1,(IF(WEEKDAY(B4085)=1,2,IF(WEEKDAY(B4085)=7,1,0))))))</f>
        <v>3</v>
      </c>
    </row>
    <row r="4086" spans="2:21" ht="13.95" customHeight="1" x14ac:dyDescent="0.25">
      <c r="B4086" s="784">
        <f t="shared" si="191"/>
        <v>45553</v>
      </c>
      <c r="C4086" s="785">
        <v>2</v>
      </c>
      <c r="D4086" s="786">
        <f>IFERROR((INDEX(METADATA!$T$2:$T$20,MATCH(B4086,METADATA!$S$2:$S$20,0))),0)</f>
        <v>0</v>
      </c>
      <c r="E4086" s="785" t="str">
        <f t="shared" si="189"/>
        <v>LO</v>
      </c>
      <c r="F4086" s="786">
        <f>VLOOKUP(C4086,METADATA!$A$5:$H$29,IF(E4086="HI",2,IF(E4086="LO",6,10))+IF(D4086=1,2,IF(D4086=7,1,(IF(WEEKDAY(B4086)=1,2,IF(WEEKDAY(B4086)=7,1,0))))))</f>
        <v>3</v>
      </c>
      <c r="G4086" s="786">
        <f>VLOOKUP(C4086,METADATA!$J$5:$Q$29,IF(E4086="HI",2,IF(E4086="LO",6,10))+IF(D4086=1,2,IF(D4086=7,1,(IF(WEEKDAY(B4086)=1,2,IF(WEEKDAY(B4086)=7,1,0))))))</f>
        <v>3</v>
      </c>
      <c r="H4086" s="787">
        <v>7301</v>
      </c>
      <c r="I4086" s="788">
        <v>2889.7000851482153</v>
      </c>
      <c r="K4086" s="795">
        <v>0</v>
      </c>
      <c r="M4086" s="798">
        <f t="shared" si="190"/>
        <v>7852.0677265358327</v>
      </c>
      <c r="N4086" s="303"/>
      <c r="S4086" s="786">
        <v>0</v>
      </c>
      <c r="T4086" s="781">
        <f>VLOOKUP(C4086,METADATA!$J$5:$Q$29,IF(E4086="HI",2,IF(E4086="LO",6,10))+IF(S4086=1,2,IF(D4086=7,1,(IF(WEEKDAY(B4086)=1,2,IF(WEEKDAY(B4086)=7,1,0))))))</f>
        <v>3</v>
      </c>
      <c r="U4086" s="781">
        <f>VLOOKUP(C4086,METADATA!$A$5:$H$29,IF(E4086="HI",2,IF(E4086="LO",6,10))+IF(S4086=1,2,IF(D4086=7,1,(IF(WEEKDAY(B4086)=1,2,IF(WEEKDAY(B4086)=7,1,0))))))</f>
        <v>3</v>
      </c>
    </row>
    <row r="4087" spans="2:21" ht="13.95" customHeight="1" x14ac:dyDescent="0.25">
      <c r="B4087" s="784">
        <f t="shared" si="191"/>
        <v>45553</v>
      </c>
      <c r="C4087" s="785">
        <v>3</v>
      </c>
      <c r="D4087" s="786">
        <f>IFERROR((INDEX(METADATA!$T$2:$T$20,MATCH(B4087,METADATA!$S$2:$S$20,0))),0)</f>
        <v>0</v>
      </c>
      <c r="E4087" s="785" t="str">
        <f t="shared" si="189"/>
        <v>LO</v>
      </c>
      <c r="F4087" s="786">
        <f>VLOOKUP(C4087,METADATA!$A$5:$H$29,IF(E4087="HI",2,IF(E4087="LO",6,10))+IF(D4087=1,2,IF(D4087=7,1,(IF(WEEKDAY(B4087)=1,2,IF(WEEKDAY(B4087)=7,1,0))))))</f>
        <v>3</v>
      </c>
      <c r="G4087" s="786">
        <f>VLOOKUP(C4087,METADATA!$J$5:$Q$29,IF(E4087="HI",2,IF(E4087="LO",6,10))+IF(D4087=1,2,IF(D4087=7,1,(IF(WEEKDAY(B4087)=1,2,IF(WEEKDAY(B4087)=7,1,0))))))</f>
        <v>3</v>
      </c>
      <c r="H4087" s="787">
        <v>7450</v>
      </c>
      <c r="I4087" s="788">
        <v>2906.6750608682632</v>
      </c>
      <c r="K4087" s="795">
        <v>0</v>
      </c>
      <c r="M4087" s="798">
        <f t="shared" si="190"/>
        <v>7996.9531641415488</v>
      </c>
      <c r="N4087" s="303"/>
      <c r="S4087" s="786">
        <v>0</v>
      </c>
      <c r="T4087" s="781">
        <f>VLOOKUP(C4087,METADATA!$J$5:$Q$29,IF(E4087="HI",2,IF(E4087="LO",6,10))+IF(S4087=1,2,IF(D4087=7,1,(IF(WEEKDAY(B4087)=1,2,IF(WEEKDAY(B4087)=7,1,0))))))</f>
        <v>3</v>
      </c>
      <c r="U4087" s="781">
        <f>VLOOKUP(C4087,METADATA!$A$5:$H$29,IF(E4087="HI",2,IF(E4087="LO",6,10))+IF(S4087=1,2,IF(D4087=7,1,(IF(WEEKDAY(B4087)=1,2,IF(WEEKDAY(B4087)=7,1,0))))))</f>
        <v>3</v>
      </c>
    </row>
    <row r="4088" spans="2:21" ht="13.95" customHeight="1" x14ac:dyDescent="0.25">
      <c r="B4088" s="784">
        <f t="shared" si="191"/>
        <v>45553</v>
      </c>
      <c r="C4088" s="785">
        <v>4</v>
      </c>
      <c r="D4088" s="786">
        <f>IFERROR((INDEX(METADATA!$T$2:$T$20,MATCH(B4088,METADATA!$S$2:$S$20,0))),0)</f>
        <v>0</v>
      </c>
      <c r="E4088" s="785" t="str">
        <f t="shared" si="189"/>
        <v>LO</v>
      </c>
      <c r="F4088" s="786">
        <f>VLOOKUP(C4088,METADATA!$A$5:$H$29,IF(E4088="HI",2,IF(E4088="LO",6,10))+IF(D4088=1,2,IF(D4088=7,1,(IF(WEEKDAY(B4088)=1,2,IF(WEEKDAY(B4088)=7,1,0))))))</f>
        <v>3</v>
      </c>
      <c r="G4088" s="786">
        <f>VLOOKUP(C4088,METADATA!$J$5:$Q$29,IF(E4088="HI",2,IF(E4088="LO",6,10))+IF(D4088=1,2,IF(D4088=7,1,(IF(WEEKDAY(B4088)=1,2,IF(WEEKDAY(B4088)=7,1,0))))))</f>
        <v>3</v>
      </c>
      <c r="H4088" s="787">
        <v>7776.75</v>
      </c>
      <c r="I4088" s="788">
        <v>2914.2701096534729</v>
      </c>
      <c r="K4088" s="795">
        <v>0</v>
      </c>
      <c r="M4088" s="798">
        <f t="shared" si="190"/>
        <v>8304.8666957705991</v>
      </c>
      <c r="N4088" s="303"/>
      <c r="S4088" s="786">
        <v>0</v>
      </c>
      <c r="T4088" s="781">
        <f>VLOOKUP(C4088,METADATA!$J$5:$Q$29,IF(E4088="HI",2,IF(E4088="LO",6,10))+IF(S4088=1,2,IF(D4088=7,1,(IF(WEEKDAY(B4088)=1,2,IF(WEEKDAY(B4088)=7,1,0))))))</f>
        <v>3</v>
      </c>
      <c r="U4088" s="781">
        <f>VLOOKUP(C4088,METADATA!$A$5:$H$29,IF(E4088="HI",2,IF(E4088="LO",6,10))+IF(S4088=1,2,IF(D4088=7,1,(IF(WEEKDAY(B4088)=1,2,IF(WEEKDAY(B4088)=7,1,0))))))</f>
        <v>3</v>
      </c>
    </row>
    <row r="4089" spans="2:21" ht="13.95" customHeight="1" x14ac:dyDescent="0.25">
      <c r="B4089" s="784">
        <f t="shared" si="191"/>
        <v>45553</v>
      </c>
      <c r="C4089" s="785">
        <v>5</v>
      </c>
      <c r="D4089" s="786">
        <f>IFERROR((INDEX(METADATA!$T$2:$T$20,MATCH(B4089,METADATA!$S$2:$S$20,0))),0)</f>
        <v>0</v>
      </c>
      <c r="E4089" s="785" t="str">
        <f t="shared" si="189"/>
        <v>LO</v>
      </c>
      <c r="F4089" s="786">
        <f>VLOOKUP(C4089,METADATA!$A$5:$H$29,IF(E4089="HI",2,IF(E4089="LO",6,10))+IF(D4089=1,2,IF(D4089=7,1,(IF(WEEKDAY(B4089)=1,2,IF(WEEKDAY(B4089)=7,1,0))))))</f>
        <v>3</v>
      </c>
      <c r="G4089" s="786">
        <f>VLOOKUP(C4089,METADATA!$J$5:$Q$29,IF(E4089="HI",2,IF(E4089="LO",6,10))+IF(D4089=1,2,IF(D4089=7,1,(IF(WEEKDAY(B4089)=1,2,IF(WEEKDAY(B4089)=7,1,0))))))</f>
        <v>3</v>
      </c>
      <c r="H4089" s="787">
        <v>8311.25</v>
      </c>
      <c r="I4089" s="788">
        <v>2956.6750040054321</v>
      </c>
      <c r="K4089" s="795">
        <v>870.51250000000005</v>
      </c>
      <c r="M4089" s="798">
        <f t="shared" si="190"/>
        <v>8821.4966781046023</v>
      </c>
      <c r="N4089" s="303"/>
      <c r="S4089" s="786">
        <v>0</v>
      </c>
      <c r="T4089" s="781">
        <f>VLOOKUP(C4089,METADATA!$J$5:$Q$29,IF(E4089="HI",2,IF(E4089="LO",6,10))+IF(S4089=1,2,IF(D4089=7,1,(IF(WEEKDAY(B4089)=1,2,IF(WEEKDAY(B4089)=7,1,0))))))</f>
        <v>3</v>
      </c>
      <c r="U4089" s="781">
        <f>VLOOKUP(C4089,METADATA!$A$5:$H$29,IF(E4089="HI",2,IF(E4089="LO",6,10))+IF(S4089=1,2,IF(D4089=7,1,(IF(WEEKDAY(B4089)=1,2,IF(WEEKDAY(B4089)=7,1,0))))))</f>
        <v>3</v>
      </c>
    </row>
    <row r="4090" spans="2:21" ht="13.95" customHeight="1" x14ac:dyDescent="0.25">
      <c r="B4090" s="784">
        <f t="shared" si="191"/>
        <v>45553</v>
      </c>
      <c r="C4090" s="785">
        <v>6</v>
      </c>
      <c r="D4090" s="786">
        <f>IFERROR((INDEX(METADATA!$T$2:$T$20,MATCH(B4090,METADATA!$S$2:$S$20,0))),0)</f>
        <v>0</v>
      </c>
      <c r="E4090" s="785" t="str">
        <f t="shared" si="189"/>
        <v>LO</v>
      </c>
      <c r="F4090" s="786">
        <f>VLOOKUP(C4090,METADATA!$A$5:$H$29,IF(E4090="HI",2,IF(E4090="LO",6,10))+IF(D4090=1,2,IF(D4090=7,1,(IF(WEEKDAY(B4090)=1,2,IF(WEEKDAY(B4090)=7,1,0))))))</f>
        <v>2</v>
      </c>
      <c r="G4090" s="786">
        <f>VLOOKUP(C4090,METADATA!$J$5:$Q$29,IF(E4090="HI",2,IF(E4090="LO",6,10))+IF(D4090=1,2,IF(D4090=7,1,(IF(WEEKDAY(B4090)=1,2,IF(WEEKDAY(B4090)=7,1,0))))))</f>
        <v>2</v>
      </c>
      <c r="H4090" s="787">
        <v>9166.75</v>
      </c>
      <c r="I4090" s="788">
        <v>3049.7050971984863</v>
      </c>
      <c r="K4090" s="795">
        <v>865.8125</v>
      </c>
      <c r="M4090" s="798">
        <f t="shared" si="190"/>
        <v>9660.7456618202323</v>
      </c>
      <c r="N4090" s="303"/>
      <c r="S4090" s="786">
        <v>0</v>
      </c>
      <c r="T4090" s="781">
        <f>VLOOKUP(C4090,METADATA!$J$5:$Q$29,IF(E4090="HI",2,IF(E4090="LO",6,10))+IF(S4090=1,2,IF(D4090=7,1,(IF(WEEKDAY(B4090)=1,2,IF(WEEKDAY(B4090)=7,1,0))))))</f>
        <v>2</v>
      </c>
      <c r="U4090" s="781">
        <f>VLOOKUP(C4090,METADATA!$A$5:$H$29,IF(E4090="HI",2,IF(E4090="LO",6,10))+IF(S4090=1,2,IF(D4090=7,1,(IF(WEEKDAY(B4090)=1,2,IF(WEEKDAY(B4090)=7,1,0))))))</f>
        <v>2</v>
      </c>
    </row>
    <row r="4091" spans="2:21" ht="13.95" customHeight="1" x14ac:dyDescent="0.25">
      <c r="B4091" s="784">
        <f t="shared" si="191"/>
        <v>45553</v>
      </c>
      <c r="C4091" s="785">
        <v>7</v>
      </c>
      <c r="D4091" s="786">
        <f>IFERROR((INDEX(METADATA!$T$2:$T$20,MATCH(B4091,METADATA!$S$2:$S$20,0))),0)</f>
        <v>0</v>
      </c>
      <c r="E4091" s="785" t="str">
        <f t="shared" si="189"/>
        <v>LO</v>
      </c>
      <c r="F4091" s="786">
        <f>VLOOKUP(C4091,METADATA!$A$5:$H$29,IF(E4091="HI",2,IF(E4091="LO",6,10))+IF(D4091=1,2,IF(D4091=7,1,(IF(WEEKDAY(B4091)=1,2,IF(WEEKDAY(B4091)=7,1,0))))))</f>
        <v>1</v>
      </c>
      <c r="G4091" s="786">
        <f>VLOOKUP(C4091,METADATA!$J$5:$Q$29,IF(E4091="HI",2,IF(E4091="LO",6,10))+IF(D4091=1,2,IF(D4091=7,1,(IF(WEEKDAY(B4091)=1,2,IF(WEEKDAY(B4091)=7,1,0))))))</f>
        <v>1</v>
      </c>
      <c r="H4091" s="787">
        <v>11027</v>
      </c>
      <c r="I4091" s="788">
        <v>3077.6299667358398</v>
      </c>
      <c r="K4091" s="795">
        <v>834.63750000000005</v>
      </c>
      <c r="M4091" s="798">
        <f t="shared" si="190"/>
        <v>11448.42937752382</v>
      </c>
      <c r="N4091" s="303"/>
      <c r="S4091" s="786">
        <v>0</v>
      </c>
      <c r="T4091" s="781">
        <f>VLOOKUP(C4091,METADATA!$J$5:$Q$29,IF(E4091="HI",2,IF(E4091="LO",6,10))+IF(S4091=1,2,IF(D4091=7,1,(IF(WEEKDAY(B4091)=1,2,IF(WEEKDAY(B4091)=7,1,0))))))</f>
        <v>1</v>
      </c>
      <c r="U4091" s="781">
        <f>VLOOKUP(C4091,METADATA!$A$5:$H$29,IF(E4091="HI",2,IF(E4091="LO",6,10))+IF(S4091=1,2,IF(D4091=7,1,(IF(WEEKDAY(B4091)=1,2,IF(WEEKDAY(B4091)=7,1,0))))))</f>
        <v>1</v>
      </c>
    </row>
    <row r="4092" spans="2:21" ht="13.95" customHeight="1" x14ac:dyDescent="0.25">
      <c r="B4092" s="784">
        <f t="shared" si="191"/>
        <v>45553</v>
      </c>
      <c r="C4092" s="785">
        <v>8</v>
      </c>
      <c r="D4092" s="786">
        <f>IFERROR((INDEX(METADATA!$T$2:$T$20,MATCH(B4092,METADATA!$S$2:$S$20,0))),0)</f>
        <v>0</v>
      </c>
      <c r="E4092" s="785" t="str">
        <f t="shared" si="189"/>
        <v>LO</v>
      </c>
      <c r="F4092" s="786">
        <f>VLOOKUP(C4092,METADATA!$A$5:$H$29,IF(E4092="HI",2,IF(E4092="LO",6,10))+IF(D4092=1,2,IF(D4092=7,1,(IF(WEEKDAY(B4092)=1,2,IF(WEEKDAY(B4092)=7,1,0))))))</f>
        <v>1</v>
      </c>
      <c r="G4092" s="786">
        <f>VLOOKUP(C4092,METADATA!$J$5:$Q$29,IF(E4092="HI",2,IF(E4092="LO",6,10))+IF(D4092=1,2,IF(D4092=7,1,(IF(WEEKDAY(B4092)=1,2,IF(WEEKDAY(B4092)=7,1,0))))))</f>
        <v>1</v>
      </c>
      <c r="H4092" s="787">
        <v>12333.5</v>
      </c>
      <c r="I4092" s="788">
        <v>3028.3950004577637</v>
      </c>
      <c r="K4092" s="795">
        <v>847.33749999999998</v>
      </c>
      <c r="M4092" s="798">
        <f t="shared" si="190"/>
        <v>12699.858209003656</v>
      </c>
      <c r="N4092" s="303"/>
      <c r="S4092" s="786">
        <v>0</v>
      </c>
      <c r="T4092" s="781">
        <f>VLOOKUP(C4092,METADATA!$J$5:$Q$29,IF(E4092="HI",2,IF(E4092="LO",6,10))+IF(S4092=1,2,IF(D4092=7,1,(IF(WEEKDAY(B4092)=1,2,IF(WEEKDAY(B4092)=7,1,0))))))</f>
        <v>1</v>
      </c>
      <c r="U4092" s="781">
        <f>VLOOKUP(C4092,METADATA!$A$5:$H$29,IF(E4092="HI",2,IF(E4092="LO",6,10))+IF(S4092=1,2,IF(D4092=7,1,(IF(WEEKDAY(B4092)=1,2,IF(WEEKDAY(B4092)=7,1,0))))))</f>
        <v>1</v>
      </c>
    </row>
    <row r="4093" spans="2:21" ht="13.95" customHeight="1" x14ac:dyDescent="0.25">
      <c r="B4093" s="784">
        <f t="shared" si="191"/>
        <v>45553</v>
      </c>
      <c r="C4093" s="785">
        <v>9</v>
      </c>
      <c r="D4093" s="786">
        <f>IFERROR((INDEX(METADATA!$T$2:$T$20,MATCH(B4093,METADATA!$S$2:$S$20,0))),0)</f>
        <v>0</v>
      </c>
      <c r="E4093" s="785" t="str">
        <f t="shared" si="189"/>
        <v>LO</v>
      </c>
      <c r="F4093" s="786">
        <f>VLOOKUP(C4093,METADATA!$A$5:$H$29,IF(E4093="HI",2,IF(E4093="LO",6,10))+IF(D4093=1,2,IF(D4093=7,1,(IF(WEEKDAY(B4093)=1,2,IF(WEEKDAY(B4093)=7,1,0))))))</f>
        <v>2</v>
      </c>
      <c r="G4093" s="786">
        <f>VLOOKUP(C4093,METADATA!$J$5:$Q$29,IF(E4093="HI",2,IF(E4093="LO",6,10))+IF(D4093=1,2,IF(D4093=7,1,(IF(WEEKDAY(B4093)=1,2,IF(WEEKDAY(B4093)=7,1,0))))))</f>
        <v>1</v>
      </c>
      <c r="H4093" s="787">
        <v>13006.25</v>
      </c>
      <c r="I4093" s="788">
        <v>3121.5549697875977</v>
      </c>
      <c r="K4093" s="795">
        <v>851.61249999999995</v>
      </c>
      <c r="M4093" s="798">
        <f t="shared" si="190"/>
        <v>13375.598846104262</v>
      </c>
      <c r="N4093" s="303"/>
      <c r="S4093" s="786">
        <v>0</v>
      </c>
      <c r="T4093" s="781">
        <f>VLOOKUP(C4093,METADATA!$J$5:$Q$29,IF(E4093="HI",2,IF(E4093="LO",6,10))+IF(S4093=1,2,IF(D4093=7,1,(IF(WEEKDAY(B4093)=1,2,IF(WEEKDAY(B4093)=7,1,0))))))</f>
        <v>1</v>
      </c>
      <c r="U4093" s="781">
        <f>VLOOKUP(C4093,METADATA!$A$5:$H$29,IF(E4093="HI",2,IF(E4093="LO",6,10))+IF(S4093=1,2,IF(D4093=7,1,(IF(WEEKDAY(B4093)=1,2,IF(WEEKDAY(B4093)=7,1,0))))))</f>
        <v>2</v>
      </c>
    </row>
    <row r="4094" spans="2:21" ht="13.95" customHeight="1" x14ac:dyDescent="0.25">
      <c r="B4094" s="784">
        <f t="shared" si="191"/>
        <v>45553</v>
      </c>
      <c r="C4094" s="785">
        <v>10</v>
      </c>
      <c r="D4094" s="786">
        <f>IFERROR((INDEX(METADATA!$T$2:$T$20,MATCH(B4094,METADATA!$S$2:$S$20,0))),0)</f>
        <v>0</v>
      </c>
      <c r="E4094" s="785" t="str">
        <f t="shared" si="189"/>
        <v>LO</v>
      </c>
      <c r="F4094" s="786">
        <f>VLOOKUP(C4094,METADATA!$A$5:$H$29,IF(E4094="HI",2,IF(E4094="LO",6,10))+IF(D4094=1,2,IF(D4094=7,1,(IF(WEEKDAY(B4094)=1,2,IF(WEEKDAY(B4094)=7,1,0))))))</f>
        <v>2</v>
      </c>
      <c r="G4094" s="786">
        <f>VLOOKUP(C4094,METADATA!$J$5:$Q$29,IF(E4094="HI",2,IF(E4094="LO",6,10))+IF(D4094=1,2,IF(D4094=7,1,(IF(WEEKDAY(B4094)=1,2,IF(WEEKDAY(B4094)=7,1,0))))))</f>
        <v>2</v>
      </c>
      <c r="H4094" s="787">
        <v>13083.75</v>
      </c>
      <c r="I4094" s="788">
        <v>3071.4050254821777</v>
      </c>
      <c r="K4094" s="795">
        <v>856.5</v>
      </c>
      <c r="M4094" s="798">
        <f t="shared" si="190"/>
        <v>13439.421226118971</v>
      </c>
      <c r="N4094" s="303"/>
      <c r="S4094" s="786">
        <v>0</v>
      </c>
      <c r="T4094" s="781">
        <f>VLOOKUP(C4094,METADATA!$J$5:$Q$29,IF(E4094="HI",2,IF(E4094="LO",6,10))+IF(S4094=1,2,IF(D4094=7,1,(IF(WEEKDAY(B4094)=1,2,IF(WEEKDAY(B4094)=7,1,0))))))</f>
        <v>2</v>
      </c>
      <c r="U4094" s="781">
        <f>VLOOKUP(C4094,METADATA!$A$5:$H$29,IF(E4094="HI",2,IF(E4094="LO",6,10))+IF(S4094=1,2,IF(D4094=7,1,(IF(WEEKDAY(B4094)=1,2,IF(WEEKDAY(B4094)=7,1,0))))))</f>
        <v>2</v>
      </c>
    </row>
    <row r="4095" spans="2:21" ht="13.95" customHeight="1" x14ac:dyDescent="0.25">
      <c r="B4095" s="784">
        <f t="shared" si="191"/>
        <v>45553</v>
      </c>
      <c r="C4095" s="785">
        <v>11</v>
      </c>
      <c r="D4095" s="786">
        <f>IFERROR((INDEX(METADATA!$T$2:$T$20,MATCH(B4095,METADATA!$S$2:$S$20,0))),0)</f>
        <v>0</v>
      </c>
      <c r="E4095" s="785" t="str">
        <f t="shared" si="189"/>
        <v>LO</v>
      </c>
      <c r="F4095" s="786">
        <f>VLOOKUP(C4095,METADATA!$A$5:$H$29,IF(E4095="HI",2,IF(E4095="LO",6,10))+IF(D4095=1,2,IF(D4095=7,1,(IF(WEEKDAY(B4095)=1,2,IF(WEEKDAY(B4095)=7,1,0))))))</f>
        <v>2</v>
      </c>
      <c r="G4095" s="786">
        <f>VLOOKUP(C4095,METADATA!$J$5:$Q$29,IF(E4095="HI",2,IF(E4095="LO",6,10))+IF(D4095=1,2,IF(D4095=7,1,(IF(WEEKDAY(B4095)=1,2,IF(WEEKDAY(B4095)=7,1,0))))))</f>
        <v>2</v>
      </c>
      <c r="H4095" s="787">
        <v>13269.75</v>
      </c>
      <c r="I4095" s="788">
        <v>3036.8900966644287</v>
      </c>
      <c r="K4095" s="795">
        <v>824.32500000000005</v>
      </c>
      <c r="M4095" s="798">
        <f t="shared" si="190"/>
        <v>13612.823605766676</v>
      </c>
      <c r="N4095" s="303"/>
      <c r="S4095" s="786">
        <v>0</v>
      </c>
      <c r="T4095" s="781">
        <f>VLOOKUP(C4095,METADATA!$J$5:$Q$29,IF(E4095="HI",2,IF(E4095="LO",6,10))+IF(S4095=1,2,IF(D4095=7,1,(IF(WEEKDAY(B4095)=1,2,IF(WEEKDAY(B4095)=7,1,0))))))</f>
        <v>2</v>
      </c>
      <c r="U4095" s="781">
        <f>VLOOKUP(C4095,METADATA!$A$5:$H$29,IF(E4095="HI",2,IF(E4095="LO",6,10))+IF(S4095=1,2,IF(D4095=7,1,(IF(WEEKDAY(B4095)=1,2,IF(WEEKDAY(B4095)=7,1,0))))))</f>
        <v>2</v>
      </c>
    </row>
    <row r="4096" spans="2:21" ht="13.95" customHeight="1" x14ac:dyDescent="0.25">
      <c r="B4096" s="784">
        <f t="shared" si="191"/>
        <v>45553</v>
      </c>
      <c r="C4096" s="785">
        <v>12</v>
      </c>
      <c r="D4096" s="786">
        <f>IFERROR((INDEX(METADATA!$T$2:$T$20,MATCH(B4096,METADATA!$S$2:$S$20,0))),0)</f>
        <v>0</v>
      </c>
      <c r="E4096" s="785" t="str">
        <f t="shared" si="189"/>
        <v>LO</v>
      </c>
      <c r="F4096" s="786">
        <f>VLOOKUP(C4096,METADATA!$A$5:$H$29,IF(E4096="HI",2,IF(E4096="LO",6,10))+IF(D4096=1,2,IF(D4096=7,1,(IF(WEEKDAY(B4096)=1,2,IF(WEEKDAY(B4096)=7,1,0))))))</f>
        <v>2</v>
      </c>
      <c r="G4096" s="786">
        <f>VLOOKUP(C4096,METADATA!$J$5:$Q$29,IF(E4096="HI",2,IF(E4096="LO",6,10))+IF(D4096=1,2,IF(D4096=7,1,(IF(WEEKDAY(B4096)=1,2,IF(WEEKDAY(B4096)=7,1,0))))))</f>
        <v>2</v>
      </c>
      <c r="H4096" s="787">
        <v>13015.75</v>
      </c>
      <c r="I4096" s="788">
        <v>2912.4049873352051</v>
      </c>
      <c r="K4096" s="795">
        <v>882.73749999999995</v>
      </c>
      <c r="M4096" s="798">
        <f t="shared" si="190"/>
        <v>13337.610388399977</v>
      </c>
      <c r="N4096" s="303"/>
      <c r="S4096" s="786">
        <v>0</v>
      </c>
      <c r="T4096" s="781">
        <f>VLOOKUP(C4096,METADATA!$J$5:$Q$29,IF(E4096="HI",2,IF(E4096="LO",6,10))+IF(S4096=1,2,IF(D4096=7,1,(IF(WEEKDAY(B4096)=1,2,IF(WEEKDAY(B4096)=7,1,0))))))</f>
        <v>2</v>
      </c>
      <c r="U4096" s="781">
        <f>VLOOKUP(C4096,METADATA!$A$5:$H$29,IF(E4096="HI",2,IF(E4096="LO",6,10))+IF(S4096=1,2,IF(D4096=7,1,(IF(WEEKDAY(B4096)=1,2,IF(WEEKDAY(B4096)=7,1,0))))))</f>
        <v>2</v>
      </c>
    </row>
    <row r="4097" spans="2:21" ht="13.95" customHeight="1" x14ac:dyDescent="0.25">
      <c r="B4097" s="784">
        <f t="shared" si="191"/>
        <v>45553</v>
      </c>
      <c r="C4097" s="785">
        <v>13</v>
      </c>
      <c r="D4097" s="786">
        <f>IFERROR((INDEX(METADATA!$T$2:$T$20,MATCH(B4097,METADATA!$S$2:$S$20,0))),0)</f>
        <v>0</v>
      </c>
      <c r="E4097" s="785" t="str">
        <f t="shared" si="189"/>
        <v>LO</v>
      </c>
      <c r="F4097" s="786">
        <f>VLOOKUP(C4097,METADATA!$A$5:$H$29,IF(E4097="HI",2,IF(E4097="LO",6,10))+IF(D4097=1,2,IF(D4097=7,1,(IF(WEEKDAY(B4097)=1,2,IF(WEEKDAY(B4097)=7,1,0))))))</f>
        <v>2</v>
      </c>
      <c r="G4097" s="786">
        <f>VLOOKUP(C4097,METADATA!$J$5:$Q$29,IF(E4097="HI",2,IF(E4097="LO",6,10))+IF(D4097=1,2,IF(D4097=7,1,(IF(WEEKDAY(B4097)=1,2,IF(WEEKDAY(B4097)=7,1,0))))))</f>
        <v>2</v>
      </c>
      <c r="H4097" s="787">
        <v>12750</v>
      </c>
      <c r="I4097" s="788">
        <v>3055.6849880218506</v>
      </c>
      <c r="K4097" s="795">
        <v>909.3125</v>
      </c>
      <c r="M4097" s="798">
        <f t="shared" si="190"/>
        <v>13111.052999131005</v>
      </c>
      <c r="N4097" s="303"/>
      <c r="S4097" s="786">
        <v>0</v>
      </c>
      <c r="T4097" s="781">
        <f>VLOOKUP(C4097,METADATA!$J$5:$Q$29,IF(E4097="HI",2,IF(E4097="LO",6,10))+IF(S4097=1,2,IF(D4097=7,1,(IF(WEEKDAY(B4097)=1,2,IF(WEEKDAY(B4097)=7,1,0))))))</f>
        <v>2</v>
      </c>
      <c r="U4097" s="781">
        <f>VLOOKUP(C4097,METADATA!$A$5:$H$29,IF(E4097="HI",2,IF(E4097="LO",6,10))+IF(S4097=1,2,IF(D4097=7,1,(IF(WEEKDAY(B4097)=1,2,IF(WEEKDAY(B4097)=7,1,0))))))</f>
        <v>2</v>
      </c>
    </row>
    <row r="4098" spans="2:21" ht="13.95" customHeight="1" x14ac:dyDescent="0.25">
      <c r="B4098" s="784">
        <f t="shared" si="191"/>
        <v>45553</v>
      </c>
      <c r="C4098" s="785">
        <v>14</v>
      </c>
      <c r="D4098" s="786">
        <f>IFERROR((INDEX(METADATA!$T$2:$T$20,MATCH(B4098,METADATA!$S$2:$S$20,0))),0)</f>
        <v>0</v>
      </c>
      <c r="E4098" s="785" t="str">
        <f t="shared" si="189"/>
        <v>LO</v>
      </c>
      <c r="F4098" s="786">
        <f>VLOOKUP(C4098,METADATA!$A$5:$H$29,IF(E4098="HI",2,IF(E4098="LO",6,10))+IF(D4098=1,2,IF(D4098=7,1,(IF(WEEKDAY(B4098)=1,2,IF(WEEKDAY(B4098)=7,1,0))))))</f>
        <v>2</v>
      </c>
      <c r="G4098" s="786">
        <f>VLOOKUP(C4098,METADATA!$J$5:$Q$29,IF(E4098="HI",2,IF(E4098="LO",6,10))+IF(D4098=1,2,IF(D4098=7,1,(IF(WEEKDAY(B4098)=1,2,IF(WEEKDAY(B4098)=7,1,0))))))</f>
        <v>2</v>
      </c>
      <c r="H4098" s="787">
        <v>12874.25</v>
      </c>
      <c r="I4098" s="788">
        <v>3079.7750263214111</v>
      </c>
      <c r="K4098" s="795">
        <v>905.6</v>
      </c>
      <c r="M4098" s="798">
        <f t="shared" si="190"/>
        <v>13237.49701700639</v>
      </c>
      <c r="N4098" s="303"/>
      <c r="S4098" s="786">
        <v>0</v>
      </c>
      <c r="T4098" s="781">
        <f>VLOOKUP(C4098,METADATA!$J$5:$Q$29,IF(E4098="HI",2,IF(E4098="LO",6,10))+IF(S4098=1,2,IF(D4098=7,1,(IF(WEEKDAY(B4098)=1,2,IF(WEEKDAY(B4098)=7,1,0))))))</f>
        <v>2</v>
      </c>
      <c r="U4098" s="781">
        <f>VLOOKUP(C4098,METADATA!$A$5:$H$29,IF(E4098="HI",2,IF(E4098="LO",6,10))+IF(S4098=1,2,IF(D4098=7,1,(IF(WEEKDAY(B4098)=1,2,IF(WEEKDAY(B4098)=7,1,0))))))</f>
        <v>2</v>
      </c>
    </row>
    <row r="4099" spans="2:21" ht="13.95" customHeight="1" x14ac:dyDescent="0.25">
      <c r="B4099" s="784">
        <f t="shared" si="191"/>
        <v>45553</v>
      </c>
      <c r="C4099" s="785">
        <v>15</v>
      </c>
      <c r="D4099" s="786">
        <f>IFERROR((INDEX(METADATA!$T$2:$T$20,MATCH(B4099,METADATA!$S$2:$S$20,0))),0)</f>
        <v>0</v>
      </c>
      <c r="E4099" s="785" t="str">
        <f t="shared" si="189"/>
        <v>LO</v>
      </c>
      <c r="F4099" s="786">
        <f>VLOOKUP(C4099,METADATA!$A$5:$H$29,IF(E4099="HI",2,IF(E4099="LO",6,10))+IF(D4099=1,2,IF(D4099=7,1,(IF(WEEKDAY(B4099)=1,2,IF(WEEKDAY(B4099)=7,1,0))))))</f>
        <v>2</v>
      </c>
      <c r="G4099" s="786">
        <f>VLOOKUP(C4099,METADATA!$J$5:$Q$29,IF(E4099="HI",2,IF(E4099="LO",6,10))+IF(D4099=1,2,IF(D4099=7,1,(IF(WEEKDAY(B4099)=1,2,IF(WEEKDAY(B4099)=7,1,0))))))</f>
        <v>2</v>
      </c>
      <c r="H4099" s="787">
        <v>12901.25</v>
      </c>
      <c r="I4099" s="788">
        <v>3024.8099727630615</v>
      </c>
      <c r="K4099" s="795">
        <v>913.98749999999995</v>
      </c>
      <c r="M4099" s="798">
        <f t="shared" si="190"/>
        <v>13251.102857265385</v>
      </c>
      <c r="N4099" s="303"/>
      <c r="S4099" s="786">
        <v>0</v>
      </c>
      <c r="T4099" s="781">
        <f>VLOOKUP(C4099,METADATA!$J$5:$Q$29,IF(E4099="HI",2,IF(E4099="LO",6,10))+IF(S4099=1,2,IF(D4099=7,1,(IF(WEEKDAY(B4099)=1,2,IF(WEEKDAY(B4099)=7,1,0))))))</f>
        <v>2</v>
      </c>
      <c r="U4099" s="781">
        <f>VLOOKUP(C4099,METADATA!$A$5:$H$29,IF(E4099="HI",2,IF(E4099="LO",6,10))+IF(S4099=1,2,IF(D4099=7,1,(IF(WEEKDAY(B4099)=1,2,IF(WEEKDAY(B4099)=7,1,0))))))</f>
        <v>2</v>
      </c>
    </row>
    <row r="4100" spans="2:21" ht="13.95" customHeight="1" x14ac:dyDescent="0.25">
      <c r="B4100" s="784">
        <f t="shared" si="191"/>
        <v>45553</v>
      </c>
      <c r="C4100" s="785">
        <v>16</v>
      </c>
      <c r="D4100" s="786">
        <f>IFERROR((INDEX(METADATA!$T$2:$T$20,MATCH(B4100,METADATA!$S$2:$S$20,0))),0)</f>
        <v>0</v>
      </c>
      <c r="E4100" s="785" t="str">
        <f t="shared" ref="E4100:E4163" si="192">IF(B4100="","",IF(AND(MONTH(B4100)&gt;=MONTH($AA$9),MONTH(B4100)&lt;=MONTH($AA$11)),"HI","LO"))</f>
        <v>LO</v>
      </c>
      <c r="F4100" s="786">
        <f>VLOOKUP(C4100,METADATA!$A$5:$H$29,IF(E4100="HI",2,IF(E4100="LO",6,10))+IF(D4100=1,2,IF(D4100=7,1,(IF(WEEKDAY(B4100)=1,2,IF(WEEKDAY(B4100)=7,1,0))))))</f>
        <v>2</v>
      </c>
      <c r="G4100" s="786">
        <f>VLOOKUP(C4100,METADATA!$J$5:$Q$29,IF(E4100="HI",2,IF(E4100="LO",6,10))+IF(D4100=1,2,IF(D4100=7,1,(IF(WEEKDAY(B4100)=1,2,IF(WEEKDAY(B4100)=7,1,0))))))</f>
        <v>2</v>
      </c>
      <c r="H4100" s="787">
        <v>12728.25</v>
      </c>
      <c r="I4100" s="788">
        <v>3037.6100006103516</v>
      </c>
      <c r="K4100" s="795">
        <v>902.26250000000005</v>
      </c>
      <c r="M4100" s="798">
        <f t="shared" ref="M4100:M4163" si="193">SQRT(H4100^2+I4100^2)</f>
        <v>13085.695341796249</v>
      </c>
      <c r="N4100" s="303"/>
      <c r="S4100" s="786">
        <v>0</v>
      </c>
      <c r="T4100" s="781">
        <f>VLOOKUP(C4100,METADATA!$J$5:$Q$29,IF(E4100="HI",2,IF(E4100="LO",6,10))+IF(S4100=1,2,IF(D4100=7,1,(IF(WEEKDAY(B4100)=1,2,IF(WEEKDAY(B4100)=7,1,0))))))</f>
        <v>2</v>
      </c>
      <c r="U4100" s="781">
        <f>VLOOKUP(C4100,METADATA!$A$5:$H$29,IF(E4100="HI",2,IF(E4100="LO",6,10))+IF(S4100=1,2,IF(D4100=7,1,(IF(WEEKDAY(B4100)=1,2,IF(WEEKDAY(B4100)=7,1,0))))))</f>
        <v>2</v>
      </c>
    </row>
    <row r="4101" spans="2:21" ht="13.95" customHeight="1" x14ac:dyDescent="0.25">
      <c r="B4101" s="784">
        <f t="shared" si="191"/>
        <v>45553</v>
      </c>
      <c r="C4101" s="785">
        <v>17</v>
      </c>
      <c r="D4101" s="786">
        <f>IFERROR((INDEX(METADATA!$T$2:$T$20,MATCH(B4101,METADATA!$S$2:$S$20,0))),0)</f>
        <v>0</v>
      </c>
      <c r="E4101" s="785" t="str">
        <f t="shared" si="192"/>
        <v>LO</v>
      </c>
      <c r="F4101" s="786">
        <f>VLOOKUP(C4101,METADATA!$A$5:$H$29,IF(E4101="HI",2,IF(E4101="LO",6,10))+IF(D4101=1,2,IF(D4101=7,1,(IF(WEEKDAY(B4101)=1,2,IF(WEEKDAY(B4101)=7,1,0))))))</f>
        <v>2</v>
      </c>
      <c r="G4101" s="786">
        <f>VLOOKUP(C4101,METADATA!$J$5:$Q$29,IF(E4101="HI",2,IF(E4101="LO",6,10))+IF(D4101=1,2,IF(D4101=7,1,(IF(WEEKDAY(B4101)=1,2,IF(WEEKDAY(B4101)=7,1,0))))))</f>
        <v>2</v>
      </c>
      <c r="H4101" s="787">
        <v>12109.25</v>
      </c>
      <c r="I4101" s="788">
        <v>3050.4149875640869</v>
      </c>
      <c r="K4101" s="795">
        <v>933.76250000000005</v>
      </c>
      <c r="M4101" s="798">
        <f t="shared" si="193"/>
        <v>12487.552488732756</v>
      </c>
      <c r="N4101" s="303"/>
      <c r="S4101" s="786">
        <v>0</v>
      </c>
      <c r="T4101" s="781">
        <f>VLOOKUP(C4101,METADATA!$J$5:$Q$29,IF(E4101="HI",2,IF(E4101="LO",6,10))+IF(S4101=1,2,IF(D4101=7,1,(IF(WEEKDAY(B4101)=1,2,IF(WEEKDAY(B4101)=7,1,0))))))</f>
        <v>2</v>
      </c>
      <c r="U4101" s="781">
        <f>VLOOKUP(C4101,METADATA!$A$5:$H$29,IF(E4101="HI",2,IF(E4101="LO",6,10))+IF(S4101=1,2,IF(D4101=7,1,(IF(WEEKDAY(B4101)=1,2,IF(WEEKDAY(B4101)=7,1,0))))))</f>
        <v>2</v>
      </c>
    </row>
    <row r="4102" spans="2:21" ht="13.95" customHeight="1" x14ac:dyDescent="0.25">
      <c r="B4102" s="784">
        <f t="shared" si="191"/>
        <v>45553</v>
      </c>
      <c r="C4102" s="785">
        <v>18</v>
      </c>
      <c r="D4102" s="786">
        <f>IFERROR((INDEX(METADATA!$T$2:$T$20,MATCH(B4102,METADATA!$S$2:$S$20,0))),0)</f>
        <v>0</v>
      </c>
      <c r="E4102" s="785" t="str">
        <f t="shared" si="192"/>
        <v>LO</v>
      </c>
      <c r="F4102" s="786">
        <f>VLOOKUP(C4102,METADATA!$A$5:$H$29,IF(E4102="HI",2,IF(E4102="LO",6,10))+IF(D4102=1,2,IF(D4102=7,1,(IF(WEEKDAY(B4102)=1,2,IF(WEEKDAY(B4102)=7,1,0))))))</f>
        <v>1</v>
      </c>
      <c r="G4102" s="786">
        <f>VLOOKUP(C4102,METADATA!$J$5:$Q$29,IF(E4102="HI",2,IF(E4102="LO",6,10))+IF(D4102=1,2,IF(D4102=7,1,(IF(WEEKDAY(B4102)=1,2,IF(WEEKDAY(B4102)=7,1,0))))))</f>
        <v>1</v>
      </c>
      <c r="H4102" s="787">
        <v>11642.75</v>
      </c>
      <c r="I4102" s="788">
        <v>3120.2550315856934</v>
      </c>
      <c r="K4102" s="795">
        <v>0</v>
      </c>
      <c r="M4102" s="798">
        <f t="shared" si="193"/>
        <v>12053.614355231208</v>
      </c>
      <c r="N4102" s="303"/>
      <c r="S4102" s="786">
        <v>0</v>
      </c>
      <c r="T4102" s="781">
        <f>VLOOKUP(C4102,METADATA!$J$5:$Q$29,IF(E4102="HI",2,IF(E4102="LO",6,10))+IF(S4102=1,2,IF(D4102=7,1,(IF(WEEKDAY(B4102)=1,2,IF(WEEKDAY(B4102)=7,1,0))))))</f>
        <v>1</v>
      </c>
      <c r="U4102" s="781">
        <f>VLOOKUP(C4102,METADATA!$A$5:$H$29,IF(E4102="HI",2,IF(E4102="LO",6,10))+IF(S4102=1,2,IF(D4102=7,1,(IF(WEEKDAY(B4102)=1,2,IF(WEEKDAY(B4102)=7,1,0))))))</f>
        <v>1</v>
      </c>
    </row>
    <row r="4103" spans="2:21" ht="13.95" customHeight="1" x14ac:dyDescent="0.25">
      <c r="B4103" s="784">
        <f t="shared" si="191"/>
        <v>45553</v>
      </c>
      <c r="C4103" s="785">
        <v>19</v>
      </c>
      <c r="D4103" s="786">
        <f>IFERROR((INDEX(METADATA!$T$2:$T$20,MATCH(B4103,METADATA!$S$2:$S$20,0))),0)</f>
        <v>0</v>
      </c>
      <c r="E4103" s="785" t="str">
        <f t="shared" si="192"/>
        <v>LO</v>
      </c>
      <c r="F4103" s="786">
        <f>VLOOKUP(C4103,METADATA!$A$5:$H$29,IF(E4103="HI",2,IF(E4103="LO",6,10))+IF(D4103=1,2,IF(D4103=7,1,(IF(WEEKDAY(B4103)=1,2,IF(WEEKDAY(B4103)=7,1,0))))))</f>
        <v>1</v>
      </c>
      <c r="G4103" s="786">
        <f>VLOOKUP(C4103,METADATA!$J$5:$Q$29,IF(E4103="HI",2,IF(E4103="LO",6,10))+IF(D4103=1,2,IF(D4103=7,1,(IF(WEEKDAY(B4103)=1,2,IF(WEEKDAY(B4103)=7,1,0))))))</f>
        <v>1</v>
      </c>
      <c r="H4103" s="787">
        <v>11011.25</v>
      </c>
      <c r="I4103" s="788">
        <v>4106.5049438476563</v>
      </c>
      <c r="K4103" s="795">
        <v>0</v>
      </c>
      <c r="M4103" s="798">
        <f t="shared" si="193"/>
        <v>11752.064049193454</v>
      </c>
      <c r="N4103" s="303"/>
      <c r="S4103" s="786">
        <v>0</v>
      </c>
      <c r="T4103" s="781">
        <f>VLOOKUP(C4103,METADATA!$J$5:$Q$29,IF(E4103="HI",2,IF(E4103="LO",6,10))+IF(S4103=1,2,IF(D4103=7,1,(IF(WEEKDAY(B4103)=1,2,IF(WEEKDAY(B4103)=7,1,0))))))</f>
        <v>1</v>
      </c>
      <c r="U4103" s="781">
        <f>VLOOKUP(C4103,METADATA!$A$5:$H$29,IF(E4103="HI",2,IF(E4103="LO",6,10))+IF(S4103=1,2,IF(D4103=7,1,(IF(WEEKDAY(B4103)=1,2,IF(WEEKDAY(B4103)=7,1,0))))))</f>
        <v>1</v>
      </c>
    </row>
    <row r="4104" spans="2:21" ht="13.95" customHeight="1" x14ac:dyDescent="0.25">
      <c r="B4104" s="784">
        <f t="shared" si="191"/>
        <v>45553</v>
      </c>
      <c r="C4104" s="785">
        <v>20</v>
      </c>
      <c r="D4104" s="786">
        <f>IFERROR((INDEX(METADATA!$T$2:$T$20,MATCH(B4104,METADATA!$S$2:$S$20,0))),0)</f>
        <v>0</v>
      </c>
      <c r="E4104" s="785" t="str">
        <f t="shared" si="192"/>
        <v>LO</v>
      </c>
      <c r="F4104" s="786">
        <f>VLOOKUP(C4104,METADATA!$A$5:$H$29,IF(E4104="HI",2,IF(E4104="LO",6,10))+IF(D4104=1,2,IF(D4104=7,1,(IF(WEEKDAY(B4104)=1,2,IF(WEEKDAY(B4104)=7,1,0))))))</f>
        <v>1</v>
      </c>
      <c r="G4104" s="786">
        <f>VLOOKUP(C4104,METADATA!$J$5:$Q$29,IF(E4104="HI",2,IF(E4104="LO",6,10))+IF(D4104=1,2,IF(D4104=7,1,(IF(WEEKDAY(B4104)=1,2,IF(WEEKDAY(B4104)=7,1,0))))))</f>
        <v>2</v>
      </c>
      <c r="H4104" s="787">
        <v>10842</v>
      </c>
      <c r="I4104" s="788">
        <v>4181.3750305175781</v>
      </c>
      <c r="K4104" s="795">
        <v>0</v>
      </c>
      <c r="M4104" s="798">
        <f t="shared" si="193"/>
        <v>11620.364071139762</v>
      </c>
      <c r="N4104" s="303"/>
      <c r="S4104" s="786">
        <v>0</v>
      </c>
      <c r="T4104" s="781">
        <f>VLOOKUP(C4104,METADATA!$J$5:$Q$29,IF(E4104="HI",2,IF(E4104="LO",6,10))+IF(S4104=1,2,IF(D4104=7,1,(IF(WEEKDAY(B4104)=1,2,IF(WEEKDAY(B4104)=7,1,0))))))</f>
        <v>2</v>
      </c>
      <c r="U4104" s="781">
        <f>VLOOKUP(C4104,METADATA!$A$5:$H$29,IF(E4104="HI",2,IF(E4104="LO",6,10))+IF(S4104=1,2,IF(D4104=7,1,(IF(WEEKDAY(B4104)=1,2,IF(WEEKDAY(B4104)=7,1,0))))))</f>
        <v>1</v>
      </c>
    </row>
    <row r="4105" spans="2:21" ht="13.95" customHeight="1" x14ac:dyDescent="0.25">
      <c r="B4105" s="784">
        <f t="shared" si="191"/>
        <v>45553</v>
      </c>
      <c r="C4105" s="785">
        <v>21</v>
      </c>
      <c r="D4105" s="786">
        <f>IFERROR((INDEX(METADATA!$T$2:$T$20,MATCH(B4105,METADATA!$S$2:$S$20,0))),0)</f>
        <v>0</v>
      </c>
      <c r="E4105" s="785" t="str">
        <f t="shared" si="192"/>
        <v>LO</v>
      </c>
      <c r="F4105" s="786">
        <f>VLOOKUP(C4105,METADATA!$A$5:$H$29,IF(E4105="HI",2,IF(E4105="LO",6,10))+IF(D4105=1,2,IF(D4105=7,1,(IF(WEEKDAY(B4105)=1,2,IF(WEEKDAY(B4105)=7,1,0))))))</f>
        <v>2</v>
      </c>
      <c r="G4105" s="786">
        <f>VLOOKUP(C4105,METADATA!$J$5:$Q$29,IF(E4105="HI",2,IF(E4105="LO",6,10))+IF(D4105=1,2,IF(D4105=7,1,(IF(WEEKDAY(B4105)=1,2,IF(WEEKDAY(B4105)=7,1,0))))))</f>
        <v>2</v>
      </c>
      <c r="H4105" s="787">
        <v>10105</v>
      </c>
      <c r="I4105" s="788">
        <v>4153.43505859375</v>
      </c>
      <c r="K4105" s="795">
        <v>0</v>
      </c>
      <c r="M4105" s="798">
        <f t="shared" si="193"/>
        <v>10925.293945059586</v>
      </c>
      <c r="N4105" s="303"/>
      <c r="S4105" s="786">
        <v>0</v>
      </c>
      <c r="T4105" s="781">
        <f>VLOOKUP(C4105,METADATA!$J$5:$Q$29,IF(E4105="HI",2,IF(E4105="LO",6,10))+IF(S4105=1,2,IF(D4105=7,1,(IF(WEEKDAY(B4105)=1,2,IF(WEEKDAY(B4105)=7,1,0))))))</f>
        <v>2</v>
      </c>
      <c r="U4105" s="781">
        <f>VLOOKUP(C4105,METADATA!$A$5:$H$29,IF(E4105="HI",2,IF(E4105="LO",6,10))+IF(S4105=1,2,IF(D4105=7,1,(IF(WEEKDAY(B4105)=1,2,IF(WEEKDAY(B4105)=7,1,0))))))</f>
        <v>2</v>
      </c>
    </row>
    <row r="4106" spans="2:21" ht="13.95" customHeight="1" x14ac:dyDescent="0.25">
      <c r="B4106" s="784">
        <f t="shared" si="191"/>
        <v>45553</v>
      </c>
      <c r="C4106" s="785">
        <v>22</v>
      </c>
      <c r="D4106" s="786">
        <f>IFERROR((INDEX(METADATA!$T$2:$T$20,MATCH(B4106,METADATA!$S$2:$S$20,0))),0)</f>
        <v>0</v>
      </c>
      <c r="E4106" s="785" t="str">
        <f t="shared" si="192"/>
        <v>LO</v>
      </c>
      <c r="F4106" s="786">
        <f>VLOOKUP(C4106,METADATA!$A$5:$H$29,IF(E4106="HI",2,IF(E4106="LO",6,10))+IF(D4106=1,2,IF(D4106=7,1,(IF(WEEKDAY(B4106)=1,2,IF(WEEKDAY(B4106)=7,1,0))))))</f>
        <v>3</v>
      </c>
      <c r="G4106" s="786">
        <f>VLOOKUP(C4106,METADATA!$J$5:$Q$29,IF(E4106="HI",2,IF(E4106="LO",6,10))+IF(D4106=1,2,IF(D4106=7,1,(IF(WEEKDAY(B4106)=1,2,IF(WEEKDAY(B4106)=7,1,0))))))</f>
        <v>3</v>
      </c>
      <c r="H4106" s="787">
        <v>9045</v>
      </c>
      <c r="I4106" s="788">
        <v>4338.8549499511719</v>
      </c>
      <c r="K4106" s="795">
        <v>0</v>
      </c>
      <c r="M4106" s="798">
        <f t="shared" si="193"/>
        <v>10031.833694630099</v>
      </c>
      <c r="N4106" s="303"/>
      <c r="S4106" s="786">
        <v>0</v>
      </c>
      <c r="T4106" s="781">
        <f>VLOOKUP(C4106,METADATA!$J$5:$Q$29,IF(E4106="HI",2,IF(E4106="LO",6,10))+IF(S4106=1,2,IF(D4106=7,1,(IF(WEEKDAY(B4106)=1,2,IF(WEEKDAY(B4106)=7,1,0))))))</f>
        <v>3</v>
      </c>
      <c r="U4106" s="781">
        <f>VLOOKUP(C4106,METADATA!$A$5:$H$29,IF(E4106="HI",2,IF(E4106="LO",6,10))+IF(S4106=1,2,IF(D4106=7,1,(IF(WEEKDAY(B4106)=1,2,IF(WEEKDAY(B4106)=7,1,0))))))</f>
        <v>3</v>
      </c>
    </row>
    <row r="4107" spans="2:21" ht="13.95" customHeight="1" x14ac:dyDescent="0.25">
      <c r="B4107" s="784">
        <f t="shared" si="191"/>
        <v>45553</v>
      </c>
      <c r="C4107" s="785">
        <v>23</v>
      </c>
      <c r="D4107" s="786">
        <f>IFERROR((INDEX(METADATA!$T$2:$T$20,MATCH(B4107,METADATA!$S$2:$S$20,0))),0)</f>
        <v>0</v>
      </c>
      <c r="E4107" s="785" t="str">
        <f t="shared" si="192"/>
        <v>LO</v>
      </c>
      <c r="F4107" s="786">
        <f>VLOOKUP(C4107,METADATA!$A$5:$H$29,IF(E4107="HI",2,IF(E4107="LO",6,10))+IF(D4107=1,2,IF(D4107=7,1,(IF(WEEKDAY(B4107)=1,2,IF(WEEKDAY(B4107)=7,1,0))))))</f>
        <v>3</v>
      </c>
      <c r="G4107" s="786">
        <f>VLOOKUP(C4107,METADATA!$J$5:$Q$29,IF(E4107="HI",2,IF(E4107="LO",6,10))+IF(D4107=1,2,IF(D4107=7,1,(IF(WEEKDAY(B4107)=1,2,IF(WEEKDAY(B4107)=7,1,0))))))</f>
        <v>3</v>
      </c>
      <c r="H4107" s="787">
        <v>8214.75</v>
      </c>
      <c r="I4107" s="788">
        <v>4047.9749450683594</v>
      </c>
      <c r="K4107" s="795">
        <v>0</v>
      </c>
      <c r="M4107" s="798">
        <f t="shared" si="193"/>
        <v>9157.9593097153029</v>
      </c>
      <c r="N4107" s="303"/>
      <c r="S4107" s="786">
        <v>0</v>
      </c>
      <c r="T4107" s="781">
        <f>VLOOKUP(C4107,METADATA!$J$5:$Q$29,IF(E4107="HI",2,IF(E4107="LO",6,10))+IF(S4107=1,2,IF(D4107=7,1,(IF(WEEKDAY(B4107)=1,2,IF(WEEKDAY(B4107)=7,1,0))))))</f>
        <v>3</v>
      </c>
      <c r="U4107" s="781">
        <f>VLOOKUP(C4107,METADATA!$A$5:$H$29,IF(E4107="HI",2,IF(E4107="LO",6,10))+IF(S4107=1,2,IF(D4107=7,1,(IF(WEEKDAY(B4107)=1,2,IF(WEEKDAY(B4107)=7,1,0))))))</f>
        <v>3</v>
      </c>
    </row>
    <row r="4108" spans="2:21" ht="13.95" customHeight="1" x14ac:dyDescent="0.25">
      <c r="B4108" s="784">
        <f t="shared" si="191"/>
        <v>45554</v>
      </c>
      <c r="C4108" s="785">
        <v>0</v>
      </c>
      <c r="D4108" s="786">
        <f>IFERROR((INDEX(METADATA!$T$2:$T$20,MATCH(B4108,METADATA!$S$2:$S$20,0))),0)</f>
        <v>0</v>
      </c>
      <c r="E4108" s="785" t="str">
        <f t="shared" si="192"/>
        <v>LO</v>
      </c>
      <c r="F4108" s="786">
        <f>VLOOKUP(C4108,METADATA!$A$5:$H$29,IF(E4108="HI",2,IF(E4108="LO",6,10))+IF(D4108=1,2,IF(D4108=7,1,(IF(WEEKDAY(B4108)=1,2,IF(WEEKDAY(B4108)=7,1,0))))))</f>
        <v>3</v>
      </c>
      <c r="G4108" s="786">
        <f>VLOOKUP(C4108,METADATA!$J$5:$Q$29,IF(E4108="HI",2,IF(E4108="LO",6,10))+IF(D4108=1,2,IF(D4108=7,1,(IF(WEEKDAY(B4108)=1,2,IF(WEEKDAY(B4108)=7,1,0))))))</f>
        <v>3</v>
      </c>
      <c r="H4108" s="787">
        <v>7803.5</v>
      </c>
      <c r="I4108" s="788">
        <v>4055.35009765625</v>
      </c>
      <c r="K4108" s="795">
        <v>0</v>
      </c>
      <c r="M4108" s="798">
        <f t="shared" si="193"/>
        <v>8794.343447043706</v>
      </c>
      <c r="N4108" s="303"/>
      <c r="S4108" s="786">
        <v>0</v>
      </c>
      <c r="T4108" s="781">
        <f>VLOOKUP(C4108,METADATA!$J$5:$Q$29,IF(E4108="HI",2,IF(E4108="LO",6,10))+IF(S4108=1,2,IF(D4108=7,1,(IF(WEEKDAY(B4108)=1,2,IF(WEEKDAY(B4108)=7,1,0))))))</f>
        <v>3</v>
      </c>
      <c r="U4108" s="781">
        <f>VLOOKUP(C4108,METADATA!$A$5:$H$29,IF(E4108="HI",2,IF(E4108="LO",6,10))+IF(S4108=1,2,IF(D4108=7,1,(IF(WEEKDAY(B4108)=1,2,IF(WEEKDAY(B4108)=7,1,0))))))</f>
        <v>3</v>
      </c>
    </row>
    <row r="4109" spans="2:21" ht="13.95" customHeight="1" x14ac:dyDescent="0.25">
      <c r="B4109" s="784">
        <f t="shared" si="191"/>
        <v>45554</v>
      </c>
      <c r="C4109" s="785">
        <v>1</v>
      </c>
      <c r="D4109" s="786">
        <f>IFERROR((INDEX(METADATA!$T$2:$T$20,MATCH(B4109,METADATA!$S$2:$S$20,0))),0)</f>
        <v>0</v>
      </c>
      <c r="E4109" s="785" t="str">
        <f t="shared" si="192"/>
        <v>LO</v>
      </c>
      <c r="F4109" s="786">
        <f>VLOOKUP(C4109,METADATA!$A$5:$H$29,IF(E4109="HI",2,IF(E4109="LO",6,10))+IF(D4109=1,2,IF(D4109=7,1,(IF(WEEKDAY(B4109)=1,2,IF(WEEKDAY(B4109)=7,1,0))))))</f>
        <v>3</v>
      </c>
      <c r="G4109" s="786">
        <f>VLOOKUP(C4109,METADATA!$J$5:$Q$29,IF(E4109="HI",2,IF(E4109="LO",6,10))+IF(D4109=1,2,IF(D4109=7,1,(IF(WEEKDAY(B4109)=1,2,IF(WEEKDAY(B4109)=7,1,0))))))</f>
        <v>3</v>
      </c>
      <c r="H4109" s="787">
        <v>7530.75</v>
      </c>
      <c r="I4109" s="788">
        <v>4095.5150146484375</v>
      </c>
      <c r="K4109" s="795">
        <v>0</v>
      </c>
      <c r="M4109" s="798">
        <f t="shared" si="193"/>
        <v>8572.364831113453</v>
      </c>
      <c r="N4109" s="303"/>
      <c r="S4109" s="786">
        <v>0</v>
      </c>
      <c r="T4109" s="781">
        <f>VLOOKUP(C4109,METADATA!$J$5:$Q$29,IF(E4109="HI",2,IF(E4109="LO",6,10))+IF(S4109=1,2,IF(D4109=7,1,(IF(WEEKDAY(B4109)=1,2,IF(WEEKDAY(B4109)=7,1,0))))))</f>
        <v>3</v>
      </c>
      <c r="U4109" s="781">
        <f>VLOOKUP(C4109,METADATA!$A$5:$H$29,IF(E4109="HI",2,IF(E4109="LO",6,10))+IF(S4109=1,2,IF(D4109=7,1,(IF(WEEKDAY(B4109)=1,2,IF(WEEKDAY(B4109)=7,1,0))))))</f>
        <v>3</v>
      </c>
    </row>
    <row r="4110" spans="2:21" ht="13.95" customHeight="1" x14ac:dyDescent="0.25">
      <c r="B4110" s="784">
        <f t="shared" si="191"/>
        <v>45554</v>
      </c>
      <c r="C4110" s="785">
        <v>2</v>
      </c>
      <c r="D4110" s="786">
        <f>IFERROR((INDEX(METADATA!$T$2:$T$20,MATCH(B4110,METADATA!$S$2:$S$20,0))),0)</f>
        <v>0</v>
      </c>
      <c r="E4110" s="785" t="str">
        <f t="shared" si="192"/>
        <v>LO</v>
      </c>
      <c r="F4110" s="786">
        <f>VLOOKUP(C4110,METADATA!$A$5:$H$29,IF(E4110="HI",2,IF(E4110="LO",6,10))+IF(D4110=1,2,IF(D4110=7,1,(IF(WEEKDAY(B4110)=1,2,IF(WEEKDAY(B4110)=7,1,0))))))</f>
        <v>3</v>
      </c>
      <c r="G4110" s="786">
        <f>VLOOKUP(C4110,METADATA!$J$5:$Q$29,IF(E4110="HI",2,IF(E4110="LO",6,10))+IF(D4110=1,2,IF(D4110=7,1,(IF(WEEKDAY(B4110)=1,2,IF(WEEKDAY(B4110)=7,1,0))))))</f>
        <v>3</v>
      </c>
      <c r="H4110" s="787">
        <v>7393.5</v>
      </c>
      <c r="I4110" s="788">
        <v>3954.7950134277344</v>
      </c>
      <c r="K4110" s="795">
        <v>0</v>
      </c>
      <c r="M4110" s="798">
        <f t="shared" si="193"/>
        <v>8384.762718660133</v>
      </c>
      <c r="N4110" s="303"/>
      <c r="S4110" s="786">
        <v>0</v>
      </c>
      <c r="T4110" s="781">
        <f>VLOOKUP(C4110,METADATA!$J$5:$Q$29,IF(E4110="HI",2,IF(E4110="LO",6,10))+IF(S4110=1,2,IF(D4110=7,1,(IF(WEEKDAY(B4110)=1,2,IF(WEEKDAY(B4110)=7,1,0))))))</f>
        <v>3</v>
      </c>
      <c r="U4110" s="781">
        <f>VLOOKUP(C4110,METADATA!$A$5:$H$29,IF(E4110="HI",2,IF(E4110="LO",6,10))+IF(S4110=1,2,IF(D4110=7,1,(IF(WEEKDAY(B4110)=1,2,IF(WEEKDAY(B4110)=7,1,0))))))</f>
        <v>3</v>
      </c>
    </row>
    <row r="4111" spans="2:21" ht="13.95" customHeight="1" x14ac:dyDescent="0.25">
      <c r="B4111" s="784">
        <f t="shared" si="191"/>
        <v>45554</v>
      </c>
      <c r="C4111" s="785">
        <v>3</v>
      </c>
      <c r="D4111" s="786">
        <f>IFERROR((INDEX(METADATA!$T$2:$T$20,MATCH(B4111,METADATA!$S$2:$S$20,0))),0)</f>
        <v>0</v>
      </c>
      <c r="E4111" s="785" t="str">
        <f t="shared" si="192"/>
        <v>LO</v>
      </c>
      <c r="F4111" s="786">
        <f>VLOOKUP(C4111,METADATA!$A$5:$H$29,IF(E4111="HI",2,IF(E4111="LO",6,10))+IF(D4111=1,2,IF(D4111=7,1,(IF(WEEKDAY(B4111)=1,2,IF(WEEKDAY(B4111)=7,1,0))))))</f>
        <v>3</v>
      </c>
      <c r="G4111" s="786">
        <f>VLOOKUP(C4111,METADATA!$J$5:$Q$29,IF(E4111="HI",2,IF(E4111="LO",6,10))+IF(D4111=1,2,IF(D4111=7,1,(IF(WEEKDAY(B4111)=1,2,IF(WEEKDAY(B4111)=7,1,0))))))</f>
        <v>3</v>
      </c>
      <c r="H4111" s="787">
        <v>7466.75</v>
      </c>
      <c r="I4111" s="788">
        <v>4138.3999633789063</v>
      </c>
      <c r="K4111" s="795">
        <v>0</v>
      </c>
      <c r="M4111" s="798">
        <f t="shared" si="193"/>
        <v>8536.9028235885726</v>
      </c>
      <c r="N4111" s="303"/>
      <c r="S4111" s="786">
        <v>0</v>
      </c>
      <c r="T4111" s="781">
        <f>VLOOKUP(C4111,METADATA!$J$5:$Q$29,IF(E4111="HI",2,IF(E4111="LO",6,10))+IF(S4111=1,2,IF(D4111=7,1,(IF(WEEKDAY(B4111)=1,2,IF(WEEKDAY(B4111)=7,1,0))))))</f>
        <v>3</v>
      </c>
      <c r="U4111" s="781">
        <f>VLOOKUP(C4111,METADATA!$A$5:$H$29,IF(E4111="HI",2,IF(E4111="LO",6,10))+IF(S4111=1,2,IF(D4111=7,1,(IF(WEEKDAY(B4111)=1,2,IF(WEEKDAY(B4111)=7,1,0))))))</f>
        <v>3</v>
      </c>
    </row>
    <row r="4112" spans="2:21" ht="13.95" customHeight="1" x14ac:dyDescent="0.25">
      <c r="B4112" s="784">
        <f t="shared" si="191"/>
        <v>45554</v>
      </c>
      <c r="C4112" s="785">
        <v>4</v>
      </c>
      <c r="D4112" s="786">
        <f>IFERROR((INDEX(METADATA!$T$2:$T$20,MATCH(B4112,METADATA!$S$2:$S$20,0))),0)</f>
        <v>0</v>
      </c>
      <c r="E4112" s="785" t="str">
        <f t="shared" si="192"/>
        <v>LO</v>
      </c>
      <c r="F4112" s="786">
        <f>VLOOKUP(C4112,METADATA!$A$5:$H$29,IF(E4112="HI",2,IF(E4112="LO",6,10))+IF(D4112=1,2,IF(D4112=7,1,(IF(WEEKDAY(B4112)=1,2,IF(WEEKDAY(B4112)=7,1,0))))))</f>
        <v>3</v>
      </c>
      <c r="G4112" s="786">
        <f>VLOOKUP(C4112,METADATA!$J$5:$Q$29,IF(E4112="HI",2,IF(E4112="LO",6,10))+IF(D4112=1,2,IF(D4112=7,1,(IF(WEEKDAY(B4112)=1,2,IF(WEEKDAY(B4112)=7,1,0))))))</f>
        <v>3</v>
      </c>
      <c r="H4112" s="787">
        <v>7896.75</v>
      </c>
      <c r="I4112" s="788">
        <v>4122.4498901367188</v>
      </c>
      <c r="K4112" s="795">
        <v>0</v>
      </c>
      <c r="M4112" s="798">
        <f t="shared" si="193"/>
        <v>8908.0443229245466</v>
      </c>
      <c r="N4112" s="303"/>
      <c r="S4112" s="786">
        <v>0</v>
      </c>
      <c r="T4112" s="781">
        <f>VLOOKUP(C4112,METADATA!$J$5:$Q$29,IF(E4112="HI",2,IF(E4112="LO",6,10))+IF(S4112=1,2,IF(D4112=7,1,(IF(WEEKDAY(B4112)=1,2,IF(WEEKDAY(B4112)=7,1,0))))))</f>
        <v>3</v>
      </c>
      <c r="U4112" s="781">
        <f>VLOOKUP(C4112,METADATA!$A$5:$H$29,IF(E4112="HI",2,IF(E4112="LO",6,10))+IF(S4112=1,2,IF(D4112=7,1,(IF(WEEKDAY(B4112)=1,2,IF(WEEKDAY(B4112)=7,1,0))))))</f>
        <v>3</v>
      </c>
    </row>
    <row r="4113" spans="2:21" ht="13.95" customHeight="1" x14ac:dyDescent="0.25">
      <c r="B4113" s="784">
        <f t="shared" si="191"/>
        <v>45554</v>
      </c>
      <c r="C4113" s="785">
        <v>5</v>
      </c>
      <c r="D4113" s="786">
        <f>IFERROR((INDEX(METADATA!$T$2:$T$20,MATCH(B4113,METADATA!$S$2:$S$20,0))),0)</f>
        <v>0</v>
      </c>
      <c r="E4113" s="785" t="str">
        <f t="shared" si="192"/>
        <v>LO</v>
      </c>
      <c r="F4113" s="786">
        <f>VLOOKUP(C4113,METADATA!$A$5:$H$29,IF(E4113="HI",2,IF(E4113="LO",6,10))+IF(D4113=1,2,IF(D4113=7,1,(IF(WEEKDAY(B4113)=1,2,IF(WEEKDAY(B4113)=7,1,0))))))</f>
        <v>3</v>
      </c>
      <c r="G4113" s="786">
        <f>VLOOKUP(C4113,METADATA!$J$5:$Q$29,IF(E4113="HI",2,IF(E4113="LO",6,10))+IF(D4113=1,2,IF(D4113=7,1,(IF(WEEKDAY(B4113)=1,2,IF(WEEKDAY(B4113)=7,1,0))))))</f>
        <v>3</v>
      </c>
      <c r="H4113" s="787">
        <v>8347.25</v>
      </c>
      <c r="I4113" s="788">
        <v>4173.4801330566406</v>
      </c>
      <c r="K4113" s="795">
        <v>870.51250000000005</v>
      </c>
      <c r="M4113" s="798">
        <f t="shared" si="193"/>
        <v>9332.4444270254553</v>
      </c>
      <c r="N4113" s="303"/>
      <c r="S4113" s="786">
        <v>0</v>
      </c>
      <c r="T4113" s="781">
        <f>VLOOKUP(C4113,METADATA!$J$5:$Q$29,IF(E4113="HI",2,IF(E4113="LO",6,10))+IF(S4113=1,2,IF(D4113=7,1,(IF(WEEKDAY(B4113)=1,2,IF(WEEKDAY(B4113)=7,1,0))))))</f>
        <v>3</v>
      </c>
      <c r="U4113" s="781">
        <f>VLOOKUP(C4113,METADATA!$A$5:$H$29,IF(E4113="HI",2,IF(E4113="LO",6,10))+IF(S4113=1,2,IF(D4113=7,1,(IF(WEEKDAY(B4113)=1,2,IF(WEEKDAY(B4113)=7,1,0))))))</f>
        <v>3</v>
      </c>
    </row>
    <row r="4114" spans="2:21" ht="13.95" customHeight="1" x14ac:dyDescent="0.25">
      <c r="B4114" s="784">
        <f t="shared" si="191"/>
        <v>45554</v>
      </c>
      <c r="C4114" s="785">
        <v>6</v>
      </c>
      <c r="D4114" s="786">
        <f>IFERROR((INDEX(METADATA!$T$2:$T$20,MATCH(B4114,METADATA!$S$2:$S$20,0))),0)</f>
        <v>0</v>
      </c>
      <c r="E4114" s="785" t="str">
        <f t="shared" si="192"/>
        <v>LO</v>
      </c>
      <c r="F4114" s="786">
        <f>VLOOKUP(C4114,METADATA!$A$5:$H$29,IF(E4114="HI",2,IF(E4114="LO",6,10))+IF(D4114=1,2,IF(D4114=7,1,(IF(WEEKDAY(B4114)=1,2,IF(WEEKDAY(B4114)=7,1,0))))))</f>
        <v>2</v>
      </c>
      <c r="G4114" s="786">
        <f>VLOOKUP(C4114,METADATA!$J$5:$Q$29,IF(E4114="HI",2,IF(E4114="LO",6,10))+IF(D4114=1,2,IF(D4114=7,1,(IF(WEEKDAY(B4114)=1,2,IF(WEEKDAY(B4114)=7,1,0))))))</f>
        <v>2</v>
      </c>
      <c r="H4114" s="787">
        <v>9316.5</v>
      </c>
      <c r="I4114" s="788">
        <v>4046.3349609375</v>
      </c>
      <c r="K4114" s="795">
        <v>865.8125</v>
      </c>
      <c r="M4114" s="798">
        <f t="shared" si="193"/>
        <v>10157.263355161422</v>
      </c>
      <c r="N4114" s="303"/>
      <c r="S4114" s="786">
        <v>0</v>
      </c>
      <c r="T4114" s="781">
        <f>VLOOKUP(C4114,METADATA!$J$5:$Q$29,IF(E4114="HI",2,IF(E4114="LO",6,10))+IF(S4114=1,2,IF(D4114=7,1,(IF(WEEKDAY(B4114)=1,2,IF(WEEKDAY(B4114)=7,1,0))))))</f>
        <v>2</v>
      </c>
      <c r="U4114" s="781">
        <f>VLOOKUP(C4114,METADATA!$A$5:$H$29,IF(E4114="HI",2,IF(E4114="LO",6,10))+IF(S4114=1,2,IF(D4114=7,1,(IF(WEEKDAY(B4114)=1,2,IF(WEEKDAY(B4114)=7,1,0))))))</f>
        <v>2</v>
      </c>
    </row>
    <row r="4115" spans="2:21" ht="13.95" customHeight="1" x14ac:dyDescent="0.25">
      <c r="B4115" s="784">
        <f t="shared" si="191"/>
        <v>45554</v>
      </c>
      <c r="C4115" s="785">
        <v>7</v>
      </c>
      <c r="D4115" s="786">
        <f>IFERROR((INDEX(METADATA!$T$2:$T$20,MATCH(B4115,METADATA!$S$2:$S$20,0))),0)</f>
        <v>0</v>
      </c>
      <c r="E4115" s="785" t="str">
        <f t="shared" si="192"/>
        <v>LO</v>
      </c>
      <c r="F4115" s="786">
        <f>VLOOKUP(C4115,METADATA!$A$5:$H$29,IF(E4115="HI",2,IF(E4115="LO",6,10))+IF(D4115=1,2,IF(D4115=7,1,(IF(WEEKDAY(B4115)=1,2,IF(WEEKDAY(B4115)=7,1,0))))))</f>
        <v>1</v>
      </c>
      <c r="G4115" s="786">
        <f>VLOOKUP(C4115,METADATA!$J$5:$Q$29,IF(E4115="HI",2,IF(E4115="LO",6,10))+IF(D4115=1,2,IF(D4115=7,1,(IF(WEEKDAY(B4115)=1,2,IF(WEEKDAY(B4115)=7,1,0))))))</f>
        <v>1</v>
      </c>
      <c r="H4115" s="787">
        <v>11160.5</v>
      </c>
      <c r="I4115" s="788">
        <v>3966.9999084472656</v>
      </c>
      <c r="K4115" s="795">
        <v>834.63750000000005</v>
      </c>
      <c r="M4115" s="798">
        <f t="shared" si="193"/>
        <v>11844.570423768884</v>
      </c>
      <c r="N4115" s="303"/>
      <c r="S4115" s="786">
        <v>0</v>
      </c>
      <c r="T4115" s="781">
        <f>VLOOKUP(C4115,METADATA!$J$5:$Q$29,IF(E4115="HI",2,IF(E4115="LO",6,10))+IF(S4115=1,2,IF(D4115=7,1,(IF(WEEKDAY(B4115)=1,2,IF(WEEKDAY(B4115)=7,1,0))))))</f>
        <v>1</v>
      </c>
      <c r="U4115" s="781">
        <f>VLOOKUP(C4115,METADATA!$A$5:$H$29,IF(E4115="HI",2,IF(E4115="LO",6,10))+IF(S4115=1,2,IF(D4115=7,1,(IF(WEEKDAY(B4115)=1,2,IF(WEEKDAY(B4115)=7,1,0))))))</f>
        <v>1</v>
      </c>
    </row>
    <row r="4116" spans="2:21" ht="13.95" customHeight="1" x14ac:dyDescent="0.25">
      <c r="B4116" s="784">
        <f t="shared" si="191"/>
        <v>45554</v>
      </c>
      <c r="C4116" s="785">
        <v>8</v>
      </c>
      <c r="D4116" s="786">
        <f>IFERROR((INDEX(METADATA!$T$2:$T$20,MATCH(B4116,METADATA!$S$2:$S$20,0))),0)</f>
        <v>0</v>
      </c>
      <c r="E4116" s="785" t="str">
        <f t="shared" si="192"/>
        <v>LO</v>
      </c>
      <c r="F4116" s="786">
        <f>VLOOKUP(C4116,METADATA!$A$5:$H$29,IF(E4116="HI",2,IF(E4116="LO",6,10))+IF(D4116=1,2,IF(D4116=7,1,(IF(WEEKDAY(B4116)=1,2,IF(WEEKDAY(B4116)=7,1,0))))))</f>
        <v>1</v>
      </c>
      <c r="G4116" s="786">
        <f>VLOOKUP(C4116,METADATA!$J$5:$Q$29,IF(E4116="HI",2,IF(E4116="LO",6,10))+IF(D4116=1,2,IF(D4116=7,1,(IF(WEEKDAY(B4116)=1,2,IF(WEEKDAY(B4116)=7,1,0))))))</f>
        <v>1</v>
      </c>
      <c r="H4116" s="787">
        <v>12514.5</v>
      </c>
      <c r="I4116" s="788">
        <v>4100.5099487304688</v>
      </c>
      <c r="K4116" s="795">
        <v>847.33749999999998</v>
      </c>
      <c r="M4116" s="798">
        <f t="shared" si="193"/>
        <v>13169.164441589966</v>
      </c>
      <c r="N4116" s="303"/>
      <c r="S4116" s="786">
        <v>0</v>
      </c>
      <c r="T4116" s="781">
        <f>VLOOKUP(C4116,METADATA!$J$5:$Q$29,IF(E4116="HI",2,IF(E4116="LO",6,10))+IF(S4116=1,2,IF(D4116=7,1,(IF(WEEKDAY(B4116)=1,2,IF(WEEKDAY(B4116)=7,1,0))))))</f>
        <v>1</v>
      </c>
      <c r="U4116" s="781">
        <f>VLOOKUP(C4116,METADATA!$A$5:$H$29,IF(E4116="HI",2,IF(E4116="LO",6,10))+IF(S4116=1,2,IF(D4116=7,1,(IF(WEEKDAY(B4116)=1,2,IF(WEEKDAY(B4116)=7,1,0))))))</f>
        <v>1</v>
      </c>
    </row>
    <row r="4117" spans="2:21" ht="13.95" customHeight="1" x14ac:dyDescent="0.25">
      <c r="B4117" s="784">
        <f t="shared" si="191"/>
        <v>45554</v>
      </c>
      <c r="C4117" s="785">
        <v>9</v>
      </c>
      <c r="D4117" s="786">
        <f>IFERROR((INDEX(METADATA!$T$2:$T$20,MATCH(B4117,METADATA!$S$2:$S$20,0))),0)</f>
        <v>0</v>
      </c>
      <c r="E4117" s="785" t="str">
        <f t="shared" si="192"/>
        <v>LO</v>
      </c>
      <c r="F4117" s="786">
        <f>VLOOKUP(C4117,METADATA!$A$5:$H$29,IF(E4117="HI",2,IF(E4117="LO",6,10))+IF(D4117=1,2,IF(D4117=7,1,(IF(WEEKDAY(B4117)=1,2,IF(WEEKDAY(B4117)=7,1,0))))))</f>
        <v>2</v>
      </c>
      <c r="G4117" s="786">
        <f>VLOOKUP(C4117,METADATA!$J$5:$Q$29,IF(E4117="HI",2,IF(E4117="LO",6,10))+IF(D4117=1,2,IF(D4117=7,1,(IF(WEEKDAY(B4117)=1,2,IF(WEEKDAY(B4117)=7,1,0))))))</f>
        <v>1</v>
      </c>
      <c r="H4117" s="787">
        <v>13201.25</v>
      </c>
      <c r="I4117" s="788">
        <v>4175.3749389648438</v>
      </c>
      <c r="K4117" s="795">
        <v>851.61249999999995</v>
      </c>
      <c r="M4117" s="798">
        <f t="shared" si="193"/>
        <v>13845.820937865536</v>
      </c>
      <c r="N4117" s="303"/>
      <c r="S4117" s="786">
        <v>0</v>
      </c>
      <c r="T4117" s="781">
        <f>VLOOKUP(C4117,METADATA!$J$5:$Q$29,IF(E4117="HI",2,IF(E4117="LO",6,10))+IF(S4117=1,2,IF(D4117=7,1,(IF(WEEKDAY(B4117)=1,2,IF(WEEKDAY(B4117)=7,1,0))))))</f>
        <v>1</v>
      </c>
      <c r="U4117" s="781">
        <f>VLOOKUP(C4117,METADATA!$A$5:$H$29,IF(E4117="HI",2,IF(E4117="LO",6,10))+IF(S4117=1,2,IF(D4117=7,1,(IF(WEEKDAY(B4117)=1,2,IF(WEEKDAY(B4117)=7,1,0))))))</f>
        <v>2</v>
      </c>
    </row>
    <row r="4118" spans="2:21" ht="13.95" customHeight="1" x14ac:dyDescent="0.25">
      <c r="B4118" s="784">
        <f t="shared" si="191"/>
        <v>45554</v>
      </c>
      <c r="C4118" s="785">
        <v>10</v>
      </c>
      <c r="D4118" s="786">
        <f>IFERROR((INDEX(METADATA!$T$2:$T$20,MATCH(B4118,METADATA!$S$2:$S$20,0))),0)</f>
        <v>0</v>
      </c>
      <c r="E4118" s="785" t="str">
        <f t="shared" si="192"/>
        <v>LO</v>
      </c>
      <c r="F4118" s="786">
        <f>VLOOKUP(C4118,METADATA!$A$5:$H$29,IF(E4118="HI",2,IF(E4118="LO",6,10))+IF(D4118=1,2,IF(D4118=7,1,(IF(WEEKDAY(B4118)=1,2,IF(WEEKDAY(B4118)=7,1,0))))))</f>
        <v>2</v>
      </c>
      <c r="G4118" s="786">
        <f>VLOOKUP(C4118,METADATA!$J$5:$Q$29,IF(E4118="HI",2,IF(E4118="LO",6,10))+IF(D4118=1,2,IF(D4118=7,1,(IF(WEEKDAY(B4118)=1,2,IF(WEEKDAY(B4118)=7,1,0))))))</f>
        <v>2</v>
      </c>
      <c r="H4118" s="787">
        <v>13179.25</v>
      </c>
      <c r="I4118" s="788">
        <v>4253.7449645996094</v>
      </c>
      <c r="K4118" s="795">
        <v>856.5</v>
      </c>
      <c r="M4118" s="798">
        <f t="shared" si="193"/>
        <v>13848.717514136699</v>
      </c>
      <c r="N4118" s="303"/>
      <c r="S4118" s="786">
        <v>0</v>
      </c>
      <c r="T4118" s="781">
        <f>VLOOKUP(C4118,METADATA!$J$5:$Q$29,IF(E4118="HI",2,IF(E4118="LO",6,10))+IF(S4118=1,2,IF(D4118=7,1,(IF(WEEKDAY(B4118)=1,2,IF(WEEKDAY(B4118)=7,1,0))))))</f>
        <v>2</v>
      </c>
      <c r="U4118" s="781">
        <f>VLOOKUP(C4118,METADATA!$A$5:$H$29,IF(E4118="HI",2,IF(E4118="LO",6,10))+IF(S4118=1,2,IF(D4118=7,1,(IF(WEEKDAY(B4118)=1,2,IF(WEEKDAY(B4118)=7,1,0))))))</f>
        <v>2</v>
      </c>
    </row>
    <row r="4119" spans="2:21" ht="13.95" customHeight="1" x14ac:dyDescent="0.25">
      <c r="B4119" s="784">
        <f t="shared" si="191"/>
        <v>45554</v>
      </c>
      <c r="C4119" s="785">
        <v>11</v>
      </c>
      <c r="D4119" s="786">
        <f>IFERROR((INDEX(METADATA!$T$2:$T$20,MATCH(B4119,METADATA!$S$2:$S$20,0))),0)</f>
        <v>0</v>
      </c>
      <c r="E4119" s="785" t="str">
        <f t="shared" si="192"/>
        <v>LO</v>
      </c>
      <c r="F4119" s="786">
        <f>VLOOKUP(C4119,METADATA!$A$5:$H$29,IF(E4119="HI",2,IF(E4119="LO",6,10))+IF(D4119=1,2,IF(D4119=7,1,(IF(WEEKDAY(B4119)=1,2,IF(WEEKDAY(B4119)=7,1,0))))))</f>
        <v>2</v>
      </c>
      <c r="G4119" s="786">
        <f>VLOOKUP(C4119,METADATA!$J$5:$Q$29,IF(E4119="HI",2,IF(E4119="LO",6,10))+IF(D4119=1,2,IF(D4119=7,1,(IF(WEEKDAY(B4119)=1,2,IF(WEEKDAY(B4119)=7,1,0))))))</f>
        <v>2</v>
      </c>
      <c r="H4119" s="787">
        <v>13277.75</v>
      </c>
      <c r="I4119" s="788">
        <v>4298.1650390625</v>
      </c>
      <c r="K4119" s="795">
        <v>824.32500000000005</v>
      </c>
      <c r="M4119" s="798">
        <f t="shared" si="193"/>
        <v>13956.105035629358</v>
      </c>
      <c r="N4119" s="303"/>
      <c r="S4119" s="786">
        <v>0</v>
      </c>
      <c r="T4119" s="781">
        <f>VLOOKUP(C4119,METADATA!$J$5:$Q$29,IF(E4119="HI",2,IF(E4119="LO",6,10))+IF(S4119=1,2,IF(D4119=7,1,(IF(WEEKDAY(B4119)=1,2,IF(WEEKDAY(B4119)=7,1,0))))))</f>
        <v>2</v>
      </c>
      <c r="U4119" s="781">
        <f>VLOOKUP(C4119,METADATA!$A$5:$H$29,IF(E4119="HI",2,IF(E4119="LO",6,10))+IF(S4119=1,2,IF(D4119=7,1,(IF(WEEKDAY(B4119)=1,2,IF(WEEKDAY(B4119)=7,1,0))))))</f>
        <v>2</v>
      </c>
    </row>
    <row r="4120" spans="2:21" ht="13.95" customHeight="1" x14ac:dyDescent="0.25">
      <c r="B4120" s="784">
        <f t="shared" si="191"/>
        <v>45554</v>
      </c>
      <c r="C4120" s="785">
        <v>12</v>
      </c>
      <c r="D4120" s="786">
        <f>IFERROR((INDEX(METADATA!$T$2:$T$20,MATCH(B4120,METADATA!$S$2:$S$20,0))),0)</f>
        <v>0</v>
      </c>
      <c r="E4120" s="785" t="str">
        <f t="shared" si="192"/>
        <v>LO</v>
      </c>
      <c r="F4120" s="786">
        <f>VLOOKUP(C4120,METADATA!$A$5:$H$29,IF(E4120="HI",2,IF(E4120="LO",6,10))+IF(D4120=1,2,IF(D4120=7,1,(IF(WEEKDAY(B4120)=1,2,IF(WEEKDAY(B4120)=7,1,0))))))</f>
        <v>2</v>
      </c>
      <c r="G4120" s="786">
        <f>VLOOKUP(C4120,METADATA!$J$5:$Q$29,IF(E4120="HI",2,IF(E4120="LO",6,10))+IF(D4120=1,2,IF(D4120=7,1,(IF(WEEKDAY(B4120)=1,2,IF(WEEKDAY(B4120)=7,1,0))))))</f>
        <v>2</v>
      </c>
      <c r="H4120" s="787">
        <v>13087.75</v>
      </c>
      <c r="I4120" s="788">
        <v>4435.3299560546875</v>
      </c>
      <c r="K4120" s="795">
        <v>882.73749999999995</v>
      </c>
      <c r="M4120" s="798">
        <f t="shared" si="193"/>
        <v>13818.876650494281</v>
      </c>
      <c r="N4120" s="303"/>
      <c r="S4120" s="786">
        <v>0</v>
      </c>
      <c r="T4120" s="781">
        <f>VLOOKUP(C4120,METADATA!$J$5:$Q$29,IF(E4120="HI",2,IF(E4120="LO",6,10))+IF(S4120=1,2,IF(D4120=7,1,(IF(WEEKDAY(B4120)=1,2,IF(WEEKDAY(B4120)=7,1,0))))))</f>
        <v>2</v>
      </c>
      <c r="U4120" s="781">
        <f>VLOOKUP(C4120,METADATA!$A$5:$H$29,IF(E4120="HI",2,IF(E4120="LO",6,10))+IF(S4120=1,2,IF(D4120=7,1,(IF(WEEKDAY(B4120)=1,2,IF(WEEKDAY(B4120)=7,1,0))))))</f>
        <v>2</v>
      </c>
    </row>
    <row r="4121" spans="2:21" ht="13.95" customHeight="1" x14ac:dyDescent="0.25">
      <c r="B4121" s="784">
        <f t="shared" si="191"/>
        <v>45554</v>
      </c>
      <c r="C4121" s="785">
        <v>13</v>
      </c>
      <c r="D4121" s="786">
        <f>IFERROR((INDEX(METADATA!$T$2:$T$20,MATCH(B4121,METADATA!$S$2:$S$20,0))),0)</f>
        <v>0</v>
      </c>
      <c r="E4121" s="785" t="str">
        <f t="shared" si="192"/>
        <v>LO</v>
      </c>
      <c r="F4121" s="786">
        <f>VLOOKUP(C4121,METADATA!$A$5:$H$29,IF(E4121="HI",2,IF(E4121="LO",6,10))+IF(D4121=1,2,IF(D4121=7,1,(IF(WEEKDAY(B4121)=1,2,IF(WEEKDAY(B4121)=7,1,0))))))</f>
        <v>2</v>
      </c>
      <c r="G4121" s="786">
        <f>VLOOKUP(C4121,METADATA!$J$5:$Q$29,IF(E4121="HI",2,IF(E4121="LO",6,10))+IF(D4121=1,2,IF(D4121=7,1,(IF(WEEKDAY(B4121)=1,2,IF(WEEKDAY(B4121)=7,1,0))))))</f>
        <v>2</v>
      </c>
      <c r="H4121" s="787">
        <v>12795</v>
      </c>
      <c r="I4121" s="788">
        <v>4203.6050415039063</v>
      </c>
      <c r="K4121" s="795">
        <v>909.3125</v>
      </c>
      <c r="M4121" s="798">
        <f t="shared" si="193"/>
        <v>13467.825375499828</v>
      </c>
      <c r="N4121" s="303"/>
      <c r="S4121" s="786">
        <v>0</v>
      </c>
      <c r="T4121" s="781">
        <f>VLOOKUP(C4121,METADATA!$J$5:$Q$29,IF(E4121="HI",2,IF(E4121="LO",6,10))+IF(S4121=1,2,IF(D4121=7,1,(IF(WEEKDAY(B4121)=1,2,IF(WEEKDAY(B4121)=7,1,0))))))</f>
        <v>2</v>
      </c>
      <c r="U4121" s="781">
        <f>VLOOKUP(C4121,METADATA!$A$5:$H$29,IF(E4121="HI",2,IF(E4121="LO",6,10))+IF(S4121=1,2,IF(D4121=7,1,(IF(WEEKDAY(B4121)=1,2,IF(WEEKDAY(B4121)=7,1,0))))))</f>
        <v>2</v>
      </c>
    </row>
    <row r="4122" spans="2:21" ht="13.95" customHeight="1" x14ac:dyDescent="0.25">
      <c r="B4122" s="784">
        <f t="shared" si="191"/>
        <v>45554</v>
      </c>
      <c r="C4122" s="785">
        <v>14</v>
      </c>
      <c r="D4122" s="786">
        <f>IFERROR((INDEX(METADATA!$T$2:$T$20,MATCH(B4122,METADATA!$S$2:$S$20,0))),0)</f>
        <v>0</v>
      </c>
      <c r="E4122" s="785" t="str">
        <f t="shared" si="192"/>
        <v>LO</v>
      </c>
      <c r="F4122" s="786">
        <f>VLOOKUP(C4122,METADATA!$A$5:$H$29,IF(E4122="HI",2,IF(E4122="LO",6,10))+IF(D4122=1,2,IF(D4122=7,1,(IF(WEEKDAY(B4122)=1,2,IF(WEEKDAY(B4122)=7,1,0))))))</f>
        <v>2</v>
      </c>
      <c r="G4122" s="786">
        <f>VLOOKUP(C4122,METADATA!$J$5:$Q$29,IF(E4122="HI",2,IF(E4122="LO",6,10))+IF(D4122=1,2,IF(D4122=7,1,(IF(WEEKDAY(B4122)=1,2,IF(WEEKDAY(B4122)=7,1,0))))))</f>
        <v>2</v>
      </c>
      <c r="H4122" s="787">
        <v>14205</v>
      </c>
      <c r="I4122" s="788">
        <v>4435.4399719238281</v>
      </c>
      <c r="K4122" s="795">
        <v>905.6</v>
      </c>
      <c r="M4122" s="798">
        <f t="shared" si="193"/>
        <v>14881.369316851848</v>
      </c>
      <c r="N4122" s="303"/>
      <c r="S4122" s="786">
        <v>0</v>
      </c>
      <c r="T4122" s="781">
        <f>VLOOKUP(C4122,METADATA!$J$5:$Q$29,IF(E4122="HI",2,IF(E4122="LO",6,10))+IF(S4122=1,2,IF(D4122=7,1,(IF(WEEKDAY(B4122)=1,2,IF(WEEKDAY(B4122)=7,1,0))))))</f>
        <v>2</v>
      </c>
      <c r="U4122" s="781">
        <f>VLOOKUP(C4122,METADATA!$A$5:$H$29,IF(E4122="HI",2,IF(E4122="LO",6,10))+IF(S4122=1,2,IF(D4122=7,1,(IF(WEEKDAY(B4122)=1,2,IF(WEEKDAY(B4122)=7,1,0))))))</f>
        <v>2</v>
      </c>
    </row>
    <row r="4123" spans="2:21" ht="13.95" customHeight="1" x14ac:dyDescent="0.25">
      <c r="B4123" s="784">
        <f t="shared" si="191"/>
        <v>45554</v>
      </c>
      <c r="C4123" s="785">
        <v>15</v>
      </c>
      <c r="D4123" s="786">
        <f>IFERROR((INDEX(METADATA!$T$2:$T$20,MATCH(B4123,METADATA!$S$2:$S$20,0))),0)</f>
        <v>0</v>
      </c>
      <c r="E4123" s="785" t="str">
        <f t="shared" si="192"/>
        <v>LO</v>
      </c>
      <c r="F4123" s="786">
        <f>VLOOKUP(C4123,METADATA!$A$5:$H$29,IF(E4123="HI",2,IF(E4123="LO",6,10))+IF(D4123=1,2,IF(D4123=7,1,(IF(WEEKDAY(B4123)=1,2,IF(WEEKDAY(B4123)=7,1,0))))))</f>
        <v>2</v>
      </c>
      <c r="G4123" s="786">
        <f>VLOOKUP(C4123,METADATA!$J$5:$Q$29,IF(E4123="HI",2,IF(E4123="LO",6,10))+IF(D4123=1,2,IF(D4123=7,1,(IF(WEEKDAY(B4123)=1,2,IF(WEEKDAY(B4123)=7,1,0))))))</f>
        <v>2</v>
      </c>
      <c r="H4123" s="787">
        <v>14489.5</v>
      </c>
      <c r="I4123" s="788">
        <v>4447.4199523925781</v>
      </c>
      <c r="K4123" s="795">
        <v>913.98749999999995</v>
      </c>
      <c r="M4123" s="798">
        <f t="shared" si="193"/>
        <v>15156.686791081342</v>
      </c>
      <c r="N4123" s="303"/>
      <c r="S4123" s="786">
        <v>0</v>
      </c>
      <c r="T4123" s="781">
        <f>VLOOKUP(C4123,METADATA!$J$5:$Q$29,IF(E4123="HI",2,IF(E4123="LO",6,10))+IF(S4123=1,2,IF(D4123=7,1,(IF(WEEKDAY(B4123)=1,2,IF(WEEKDAY(B4123)=7,1,0))))))</f>
        <v>2</v>
      </c>
      <c r="U4123" s="781">
        <f>VLOOKUP(C4123,METADATA!$A$5:$H$29,IF(E4123="HI",2,IF(E4123="LO",6,10))+IF(S4123=1,2,IF(D4123=7,1,(IF(WEEKDAY(B4123)=1,2,IF(WEEKDAY(B4123)=7,1,0))))))</f>
        <v>2</v>
      </c>
    </row>
    <row r="4124" spans="2:21" ht="13.95" customHeight="1" x14ac:dyDescent="0.25">
      <c r="B4124" s="784">
        <f t="shared" ref="B4124:B4187" si="194">B4100+1</f>
        <v>45554</v>
      </c>
      <c r="C4124" s="785">
        <v>16</v>
      </c>
      <c r="D4124" s="786">
        <f>IFERROR((INDEX(METADATA!$T$2:$T$20,MATCH(B4124,METADATA!$S$2:$S$20,0))),0)</f>
        <v>0</v>
      </c>
      <c r="E4124" s="785" t="str">
        <f t="shared" si="192"/>
        <v>LO</v>
      </c>
      <c r="F4124" s="786">
        <f>VLOOKUP(C4124,METADATA!$A$5:$H$29,IF(E4124="HI",2,IF(E4124="LO",6,10))+IF(D4124=1,2,IF(D4124=7,1,(IF(WEEKDAY(B4124)=1,2,IF(WEEKDAY(B4124)=7,1,0))))))</f>
        <v>2</v>
      </c>
      <c r="G4124" s="786">
        <f>VLOOKUP(C4124,METADATA!$J$5:$Q$29,IF(E4124="HI",2,IF(E4124="LO",6,10))+IF(D4124=1,2,IF(D4124=7,1,(IF(WEEKDAY(B4124)=1,2,IF(WEEKDAY(B4124)=7,1,0))))))</f>
        <v>2</v>
      </c>
      <c r="H4124" s="787">
        <v>14537.75</v>
      </c>
      <c r="I4124" s="788">
        <v>4596.8899536132813</v>
      </c>
      <c r="K4124" s="795">
        <v>902.26250000000005</v>
      </c>
      <c r="M4124" s="798">
        <f t="shared" si="193"/>
        <v>15247.215231252254</v>
      </c>
      <c r="N4124" s="303"/>
      <c r="S4124" s="786">
        <v>0</v>
      </c>
      <c r="T4124" s="781">
        <f>VLOOKUP(C4124,METADATA!$J$5:$Q$29,IF(E4124="HI",2,IF(E4124="LO",6,10))+IF(S4124=1,2,IF(D4124=7,1,(IF(WEEKDAY(B4124)=1,2,IF(WEEKDAY(B4124)=7,1,0))))))</f>
        <v>2</v>
      </c>
      <c r="U4124" s="781">
        <f>VLOOKUP(C4124,METADATA!$A$5:$H$29,IF(E4124="HI",2,IF(E4124="LO",6,10))+IF(S4124=1,2,IF(D4124=7,1,(IF(WEEKDAY(B4124)=1,2,IF(WEEKDAY(B4124)=7,1,0))))))</f>
        <v>2</v>
      </c>
    </row>
    <row r="4125" spans="2:21" ht="13.95" customHeight="1" x14ac:dyDescent="0.25">
      <c r="B4125" s="784">
        <f t="shared" si="194"/>
        <v>45554</v>
      </c>
      <c r="C4125" s="785">
        <v>17</v>
      </c>
      <c r="D4125" s="786">
        <f>IFERROR((INDEX(METADATA!$T$2:$T$20,MATCH(B4125,METADATA!$S$2:$S$20,0))),0)</f>
        <v>0</v>
      </c>
      <c r="E4125" s="785" t="str">
        <f t="shared" si="192"/>
        <v>LO</v>
      </c>
      <c r="F4125" s="786">
        <f>VLOOKUP(C4125,METADATA!$A$5:$H$29,IF(E4125="HI",2,IF(E4125="LO",6,10))+IF(D4125=1,2,IF(D4125=7,1,(IF(WEEKDAY(B4125)=1,2,IF(WEEKDAY(B4125)=7,1,0))))))</f>
        <v>2</v>
      </c>
      <c r="G4125" s="786">
        <f>VLOOKUP(C4125,METADATA!$J$5:$Q$29,IF(E4125="HI",2,IF(E4125="LO",6,10))+IF(D4125=1,2,IF(D4125=7,1,(IF(WEEKDAY(B4125)=1,2,IF(WEEKDAY(B4125)=7,1,0))))))</f>
        <v>2</v>
      </c>
      <c r="H4125" s="787">
        <v>14047</v>
      </c>
      <c r="I4125" s="788">
        <v>4343.5849609375</v>
      </c>
      <c r="K4125" s="795">
        <v>933.76250000000005</v>
      </c>
      <c r="M4125" s="798">
        <f t="shared" si="193"/>
        <v>14703.228873716223</v>
      </c>
      <c r="N4125" s="303"/>
      <c r="S4125" s="786">
        <v>0</v>
      </c>
      <c r="T4125" s="781">
        <f>VLOOKUP(C4125,METADATA!$J$5:$Q$29,IF(E4125="HI",2,IF(E4125="LO",6,10))+IF(S4125=1,2,IF(D4125=7,1,(IF(WEEKDAY(B4125)=1,2,IF(WEEKDAY(B4125)=7,1,0))))))</f>
        <v>2</v>
      </c>
      <c r="U4125" s="781">
        <f>VLOOKUP(C4125,METADATA!$A$5:$H$29,IF(E4125="HI",2,IF(E4125="LO",6,10))+IF(S4125=1,2,IF(D4125=7,1,(IF(WEEKDAY(B4125)=1,2,IF(WEEKDAY(B4125)=7,1,0))))))</f>
        <v>2</v>
      </c>
    </row>
    <row r="4126" spans="2:21" ht="13.95" customHeight="1" x14ac:dyDescent="0.25">
      <c r="B4126" s="784">
        <f t="shared" si="194"/>
        <v>45554</v>
      </c>
      <c r="C4126" s="785">
        <v>18</v>
      </c>
      <c r="D4126" s="786">
        <f>IFERROR((INDEX(METADATA!$T$2:$T$20,MATCH(B4126,METADATA!$S$2:$S$20,0))),0)</f>
        <v>0</v>
      </c>
      <c r="E4126" s="785" t="str">
        <f t="shared" si="192"/>
        <v>LO</v>
      </c>
      <c r="F4126" s="786">
        <f>VLOOKUP(C4126,METADATA!$A$5:$H$29,IF(E4126="HI",2,IF(E4126="LO",6,10))+IF(D4126=1,2,IF(D4126=7,1,(IF(WEEKDAY(B4126)=1,2,IF(WEEKDAY(B4126)=7,1,0))))))</f>
        <v>1</v>
      </c>
      <c r="G4126" s="786">
        <f>VLOOKUP(C4126,METADATA!$J$5:$Q$29,IF(E4126="HI",2,IF(E4126="LO",6,10))+IF(D4126=1,2,IF(D4126=7,1,(IF(WEEKDAY(B4126)=1,2,IF(WEEKDAY(B4126)=7,1,0))))))</f>
        <v>1</v>
      </c>
      <c r="H4126" s="787">
        <v>13595.25</v>
      </c>
      <c r="I4126" s="788">
        <v>4155.8099975585938</v>
      </c>
      <c r="K4126" s="795">
        <v>0</v>
      </c>
      <c r="M4126" s="798">
        <f t="shared" si="193"/>
        <v>14216.243501653591</v>
      </c>
      <c r="N4126" s="303"/>
      <c r="S4126" s="786">
        <v>0</v>
      </c>
      <c r="T4126" s="781">
        <f>VLOOKUP(C4126,METADATA!$J$5:$Q$29,IF(E4126="HI",2,IF(E4126="LO",6,10))+IF(S4126=1,2,IF(D4126=7,1,(IF(WEEKDAY(B4126)=1,2,IF(WEEKDAY(B4126)=7,1,0))))))</f>
        <v>1</v>
      </c>
      <c r="U4126" s="781">
        <f>VLOOKUP(C4126,METADATA!$A$5:$H$29,IF(E4126="HI",2,IF(E4126="LO",6,10))+IF(S4126=1,2,IF(D4126=7,1,(IF(WEEKDAY(B4126)=1,2,IF(WEEKDAY(B4126)=7,1,0))))))</f>
        <v>1</v>
      </c>
    </row>
    <row r="4127" spans="2:21" ht="13.95" customHeight="1" x14ac:dyDescent="0.25">
      <c r="B4127" s="784">
        <f t="shared" si="194"/>
        <v>45554</v>
      </c>
      <c r="C4127" s="785">
        <v>19</v>
      </c>
      <c r="D4127" s="786">
        <f>IFERROR((INDEX(METADATA!$T$2:$T$20,MATCH(B4127,METADATA!$S$2:$S$20,0))),0)</f>
        <v>0</v>
      </c>
      <c r="E4127" s="785" t="str">
        <f t="shared" si="192"/>
        <v>LO</v>
      </c>
      <c r="F4127" s="786">
        <f>VLOOKUP(C4127,METADATA!$A$5:$H$29,IF(E4127="HI",2,IF(E4127="LO",6,10))+IF(D4127=1,2,IF(D4127=7,1,(IF(WEEKDAY(B4127)=1,2,IF(WEEKDAY(B4127)=7,1,0))))))</f>
        <v>1</v>
      </c>
      <c r="G4127" s="786">
        <f>VLOOKUP(C4127,METADATA!$J$5:$Q$29,IF(E4127="HI",2,IF(E4127="LO",6,10))+IF(D4127=1,2,IF(D4127=7,1,(IF(WEEKDAY(B4127)=1,2,IF(WEEKDAY(B4127)=7,1,0))))))</f>
        <v>1</v>
      </c>
      <c r="H4127" s="787">
        <v>12963.25</v>
      </c>
      <c r="I4127" s="788">
        <v>4150.8248901367188</v>
      </c>
      <c r="K4127" s="795">
        <v>0</v>
      </c>
      <c r="M4127" s="798">
        <f t="shared" si="193"/>
        <v>13611.583222795154</v>
      </c>
      <c r="N4127" s="303"/>
      <c r="S4127" s="786">
        <v>0</v>
      </c>
      <c r="T4127" s="781">
        <f>VLOOKUP(C4127,METADATA!$J$5:$Q$29,IF(E4127="HI",2,IF(E4127="LO",6,10))+IF(S4127=1,2,IF(D4127=7,1,(IF(WEEKDAY(B4127)=1,2,IF(WEEKDAY(B4127)=7,1,0))))))</f>
        <v>1</v>
      </c>
      <c r="U4127" s="781">
        <f>VLOOKUP(C4127,METADATA!$A$5:$H$29,IF(E4127="HI",2,IF(E4127="LO",6,10))+IF(S4127=1,2,IF(D4127=7,1,(IF(WEEKDAY(B4127)=1,2,IF(WEEKDAY(B4127)=7,1,0))))))</f>
        <v>1</v>
      </c>
    </row>
    <row r="4128" spans="2:21" ht="13.95" customHeight="1" x14ac:dyDescent="0.25">
      <c r="B4128" s="784">
        <f t="shared" si="194"/>
        <v>45554</v>
      </c>
      <c r="C4128" s="785">
        <v>20</v>
      </c>
      <c r="D4128" s="786">
        <f>IFERROR((INDEX(METADATA!$T$2:$T$20,MATCH(B4128,METADATA!$S$2:$S$20,0))),0)</f>
        <v>0</v>
      </c>
      <c r="E4128" s="785" t="str">
        <f t="shared" si="192"/>
        <v>LO</v>
      </c>
      <c r="F4128" s="786">
        <f>VLOOKUP(C4128,METADATA!$A$5:$H$29,IF(E4128="HI",2,IF(E4128="LO",6,10))+IF(D4128=1,2,IF(D4128=7,1,(IF(WEEKDAY(B4128)=1,2,IF(WEEKDAY(B4128)=7,1,0))))))</f>
        <v>1</v>
      </c>
      <c r="G4128" s="786">
        <f>VLOOKUP(C4128,METADATA!$J$5:$Q$29,IF(E4128="HI",2,IF(E4128="LO",6,10))+IF(D4128=1,2,IF(D4128=7,1,(IF(WEEKDAY(B4128)=1,2,IF(WEEKDAY(B4128)=7,1,0))))))</f>
        <v>2</v>
      </c>
      <c r="H4128" s="787">
        <v>12575.75</v>
      </c>
      <c r="I4128" s="788">
        <v>4328.64990234375</v>
      </c>
      <c r="K4128" s="795">
        <v>0</v>
      </c>
      <c r="M4128" s="798">
        <f t="shared" si="193"/>
        <v>13299.875865569595</v>
      </c>
      <c r="N4128" s="303"/>
      <c r="S4128" s="786">
        <v>0</v>
      </c>
      <c r="T4128" s="781">
        <f>VLOOKUP(C4128,METADATA!$J$5:$Q$29,IF(E4128="HI",2,IF(E4128="LO",6,10))+IF(S4128=1,2,IF(D4128=7,1,(IF(WEEKDAY(B4128)=1,2,IF(WEEKDAY(B4128)=7,1,0))))))</f>
        <v>2</v>
      </c>
      <c r="U4128" s="781">
        <f>VLOOKUP(C4128,METADATA!$A$5:$H$29,IF(E4128="HI",2,IF(E4128="LO",6,10))+IF(S4128=1,2,IF(D4128=7,1,(IF(WEEKDAY(B4128)=1,2,IF(WEEKDAY(B4128)=7,1,0))))))</f>
        <v>1</v>
      </c>
    </row>
    <row r="4129" spans="2:21" ht="13.95" customHeight="1" x14ac:dyDescent="0.25">
      <c r="B4129" s="784">
        <f t="shared" si="194"/>
        <v>45554</v>
      </c>
      <c r="C4129" s="785">
        <v>21</v>
      </c>
      <c r="D4129" s="786">
        <f>IFERROR((INDEX(METADATA!$T$2:$T$20,MATCH(B4129,METADATA!$S$2:$S$20,0))),0)</f>
        <v>0</v>
      </c>
      <c r="E4129" s="785" t="str">
        <f t="shared" si="192"/>
        <v>LO</v>
      </c>
      <c r="F4129" s="786">
        <f>VLOOKUP(C4129,METADATA!$A$5:$H$29,IF(E4129="HI",2,IF(E4129="LO",6,10))+IF(D4129=1,2,IF(D4129=7,1,(IF(WEEKDAY(B4129)=1,2,IF(WEEKDAY(B4129)=7,1,0))))))</f>
        <v>2</v>
      </c>
      <c r="G4129" s="786">
        <f>VLOOKUP(C4129,METADATA!$J$5:$Q$29,IF(E4129="HI",2,IF(E4129="LO",6,10))+IF(D4129=1,2,IF(D4129=7,1,(IF(WEEKDAY(B4129)=1,2,IF(WEEKDAY(B4129)=7,1,0))))))</f>
        <v>2</v>
      </c>
      <c r="H4129" s="787">
        <v>11793.5</v>
      </c>
      <c r="I4129" s="788">
        <v>4262.9850158691406</v>
      </c>
      <c r="K4129" s="795">
        <v>0</v>
      </c>
      <c r="M4129" s="798">
        <f t="shared" si="193"/>
        <v>12540.322304292056</v>
      </c>
      <c r="N4129" s="303"/>
      <c r="S4129" s="786">
        <v>0</v>
      </c>
      <c r="T4129" s="781">
        <f>VLOOKUP(C4129,METADATA!$J$5:$Q$29,IF(E4129="HI",2,IF(E4129="LO",6,10))+IF(S4129=1,2,IF(D4129=7,1,(IF(WEEKDAY(B4129)=1,2,IF(WEEKDAY(B4129)=7,1,0))))))</f>
        <v>2</v>
      </c>
      <c r="U4129" s="781">
        <f>VLOOKUP(C4129,METADATA!$A$5:$H$29,IF(E4129="HI",2,IF(E4129="LO",6,10))+IF(S4129=1,2,IF(D4129=7,1,(IF(WEEKDAY(B4129)=1,2,IF(WEEKDAY(B4129)=7,1,0))))))</f>
        <v>2</v>
      </c>
    </row>
    <row r="4130" spans="2:21" ht="13.95" customHeight="1" x14ac:dyDescent="0.25">
      <c r="B4130" s="784">
        <f t="shared" si="194"/>
        <v>45554</v>
      </c>
      <c r="C4130" s="785">
        <v>22</v>
      </c>
      <c r="D4130" s="786">
        <f>IFERROR((INDEX(METADATA!$T$2:$T$20,MATCH(B4130,METADATA!$S$2:$S$20,0))),0)</f>
        <v>0</v>
      </c>
      <c r="E4130" s="785" t="str">
        <f t="shared" si="192"/>
        <v>LO</v>
      </c>
      <c r="F4130" s="786">
        <f>VLOOKUP(C4130,METADATA!$A$5:$H$29,IF(E4130="HI",2,IF(E4130="LO",6,10))+IF(D4130=1,2,IF(D4130=7,1,(IF(WEEKDAY(B4130)=1,2,IF(WEEKDAY(B4130)=7,1,0))))))</f>
        <v>3</v>
      </c>
      <c r="G4130" s="786">
        <f>VLOOKUP(C4130,METADATA!$J$5:$Q$29,IF(E4130="HI",2,IF(E4130="LO",6,10))+IF(D4130=1,2,IF(D4130=7,1,(IF(WEEKDAY(B4130)=1,2,IF(WEEKDAY(B4130)=7,1,0))))))</f>
        <v>3</v>
      </c>
      <c r="H4130" s="787">
        <v>10513.75</v>
      </c>
      <c r="I4130" s="788">
        <v>3242.6900024414063</v>
      </c>
      <c r="K4130" s="795">
        <v>0</v>
      </c>
      <c r="M4130" s="798">
        <f t="shared" si="193"/>
        <v>11002.453249818125</v>
      </c>
      <c r="N4130" s="303"/>
      <c r="S4130" s="786">
        <v>0</v>
      </c>
      <c r="T4130" s="781">
        <f>VLOOKUP(C4130,METADATA!$J$5:$Q$29,IF(E4130="HI",2,IF(E4130="LO",6,10))+IF(S4130=1,2,IF(D4130=7,1,(IF(WEEKDAY(B4130)=1,2,IF(WEEKDAY(B4130)=7,1,0))))))</f>
        <v>3</v>
      </c>
      <c r="U4130" s="781">
        <f>VLOOKUP(C4130,METADATA!$A$5:$H$29,IF(E4130="HI",2,IF(E4130="LO",6,10))+IF(S4130=1,2,IF(D4130=7,1,(IF(WEEKDAY(B4130)=1,2,IF(WEEKDAY(B4130)=7,1,0))))))</f>
        <v>3</v>
      </c>
    </row>
    <row r="4131" spans="2:21" ht="13.95" customHeight="1" x14ac:dyDescent="0.25">
      <c r="B4131" s="784">
        <f t="shared" si="194"/>
        <v>45554</v>
      </c>
      <c r="C4131" s="785">
        <v>23</v>
      </c>
      <c r="D4131" s="786">
        <f>IFERROR((INDEX(METADATA!$T$2:$T$20,MATCH(B4131,METADATA!$S$2:$S$20,0))),0)</f>
        <v>0</v>
      </c>
      <c r="E4131" s="785" t="str">
        <f t="shared" si="192"/>
        <v>LO</v>
      </c>
      <c r="F4131" s="786">
        <f>VLOOKUP(C4131,METADATA!$A$5:$H$29,IF(E4131="HI",2,IF(E4131="LO",6,10))+IF(D4131=1,2,IF(D4131=7,1,(IF(WEEKDAY(B4131)=1,2,IF(WEEKDAY(B4131)=7,1,0))))))</f>
        <v>3</v>
      </c>
      <c r="G4131" s="786">
        <f>VLOOKUP(C4131,METADATA!$J$5:$Q$29,IF(E4131="HI",2,IF(E4131="LO",6,10))+IF(D4131=1,2,IF(D4131=7,1,(IF(WEEKDAY(B4131)=1,2,IF(WEEKDAY(B4131)=7,1,0))))))</f>
        <v>3</v>
      </c>
      <c r="H4131" s="787">
        <v>9436.25</v>
      </c>
      <c r="I4131" s="788">
        <v>3327.5299682617188</v>
      </c>
      <c r="K4131" s="795">
        <v>0</v>
      </c>
      <c r="M4131" s="798">
        <f t="shared" si="193"/>
        <v>10005.761827676082</v>
      </c>
      <c r="N4131" s="303"/>
      <c r="S4131" s="786">
        <v>0</v>
      </c>
      <c r="T4131" s="781">
        <f>VLOOKUP(C4131,METADATA!$J$5:$Q$29,IF(E4131="HI",2,IF(E4131="LO",6,10))+IF(S4131=1,2,IF(D4131=7,1,(IF(WEEKDAY(B4131)=1,2,IF(WEEKDAY(B4131)=7,1,0))))))</f>
        <v>3</v>
      </c>
      <c r="U4131" s="781">
        <f>VLOOKUP(C4131,METADATA!$A$5:$H$29,IF(E4131="HI",2,IF(E4131="LO",6,10))+IF(S4131=1,2,IF(D4131=7,1,(IF(WEEKDAY(B4131)=1,2,IF(WEEKDAY(B4131)=7,1,0))))))</f>
        <v>3</v>
      </c>
    </row>
    <row r="4132" spans="2:21" ht="13.95" customHeight="1" x14ac:dyDescent="0.25">
      <c r="B4132" s="784">
        <f t="shared" si="194"/>
        <v>45555</v>
      </c>
      <c r="C4132" s="785">
        <v>0</v>
      </c>
      <c r="D4132" s="786">
        <f>IFERROR((INDEX(METADATA!$T$2:$T$20,MATCH(B4132,METADATA!$S$2:$S$20,0))),0)</f>
        <v>0</v>
      </c>
      <c r="E4132" s="785" t="str">
        <f t="shared" si="192"/>
        <v>LO</v>
      </c>
      <c r="F4132" s="786">
        <f>VLOOKUP(C4132,METADATA!$A$5:$H$29,IF(E4132="HI",2,IF(E4132="LO",6,10))+IF(D4132=1,2,IF(D4132=7,1,(IF(WEEKDAY(B4132)=1,2,IF(WEEKDAY(B4132)=7,1,0))))))</f>
        <v>3</v>
      </c>
      <c r="G4132" s="786">
        <f>VLOOKUP(C4132,METADATA!$J$5:$Q$29,IF(E4132="HI",2,IF(E4132="LO",6,10))+IF(D4132=1,2,IF(D4132=7,1,(IF(WEEKDAY(B4132)=1,2,IF(WEEKDAY(B4132)=7,1,0))))))</f>
        <v>3</v>
      </c>
      <c r="H4132" s="787">
        <v>8838.75</v>
      </c>
      <c r="I4132" s="788">
        <v>3418.7900390625</v>
      </c>
      <c r="K4132" s="795">
        <v>0</v>
      </c>
      <c r="M4132" s="798">
        <f t="shared" si="193"/>
        <v>9476.8996456485165</v>
      </c>
      <c r="N4132" s="303"/>
      <c r="S4132" s="786">
        <v>0</v>
      </c>
      <c r="T4132" s="781">
        <f>VLOOKUP(C4132,METADATA!$J$5:$Q$29,IF(E4132="HI",2,IF(E4132="LO",6,10))+IF(S4132=1,2,IF(D4132=7,1,(IF(WEEKDAY(B4132)=1,2,IF(WEEKDAY(B4132)=7,1,0))))))</f>
        <v>3</v>
      </c>
      <c r="U4132" s="781">
        <f>VLOOKUP(C4132,METADATA!$A$5:$H$29,IF(E4132="HI",2,IF(E4132="LO",6,10))+IF(S4132=1,2,IF(D4132=7,1,(IF(WEEKDAY(B4132)=1,2,IF(WEEKDAY(B4132)=7,1,0))))))</f>
        <v>3</v>
      </c>
    </row>
    <row r="4133" spans="2:21" ht="13.95" customHeight="1" x14ac:dyDescent="0.25">
      <c r="B4133" s="784">
        <f t="shared" si="194"/>
        <v>45555</v>
      </c>
      <c r="C4133" s="785">
        <v>1</v>
      </c>
      <c r="D4133" s="786">
        <f>IFERROR((INDEX(METADATA!$T$2:$T$20,MATCH(B4133,METADATA!$S$2:$S$20,0))),0)</f>
        <v>0</v>
      </c>
      <c r="E4133" s="785" t="str">
        <f t="shared" si="192"/>
        <v>LO</v>
      </c>
      <c r="F4133" s="786">
        <f>VLOOKUP(C4133,METADATA!$A$5:$H$29,IF(E4133="HI",2,IF(E4133="LO",6,10))+IF(D4133=1,2,IF(D4133=7,1,(IF(WEEKDAY(B4133)=1,2,IF(WEEKDAY(B4133)=7,1,0))))))</f>
        <v>3</v>
      </c>
      <c r="G4133" s="786">
        <f>VLOOKUP(C4133,METADATA!$J$5:$Q$29,IF(E4133="HI",2,IF(E4133="LO",6,10))+IF(D4133=1,2,IF(D4133=7,1,(IF(WEEKDAY(B4133)=1,2,IF(WEEKDAY(B4133)=7,1,0))))))</f>
        <v>3</v>
      </c>
      <c r="H4133" s="787">
        <v>8445</v>
      </c>
      <c r="I4133" s="788">
        <v>4097.1700134277344</v>
      </c>
      <c r="K4133" s="795">
        <v>0</v>
      </c>
      <c r="M4133" s="798">
        <f t="shared" si="193"/>
        <v>9386.417160926283</v>
      </c>
      <c r="N4133" s="303"/>
      <c r="S4133" s="786">
        <v>0</v>
      </c>
      <c r="T4133" s="781">
        <f>VLOOKUP(C4133,METADATA!$J$5:$Q$29,IF(E4133="HI",2,IF(E4133="LO",6,10))+IF(S4133=1,2,IF(D4133=7,1,(IF(WEEKDAY(B4133)=1,2,IF(WEEKDAY(B4133)=7,1,0))))))</f>
        <v>3</v>
      </c>
      <c r="U4133" s="781">
        <f>VLOOKUP(C4133,METADATA!$A$5:$H$29,IF(E4133="HI",2,IF(E4133="LO",6,10))+IF(S4133=1,2,IF(D4133=7,1,(IF(WEEKDAY(B4133)=1,2,IF(WEEKDAY(B4133)=7,1,0))))))</f>
        <v>3</v>
      </c>
    </row>
    <row r="4134" spans="2:21" ht="13.95" customHeight="1" x14ac:dyDescent="0.25">
      <c r="B4134" s="784">
        <f t="shared" si="194"/>
        <v>45555</v>
      </c>
      <c r="C4134" s="785">
        <v>2</v>
      </c>
      <c r="D4134" s="786">
        <f>IFERROR((INDEX(METADATA!$T$2:$T$20,MATCH(B4134,METADATA!$S$2:$S$20,0))),0)</f>
        <v>0</v>
      </c>
      <c r="E4134" s="785" t="str">
        <f t="shared" si="192"/>
        <v>LO</v>
      </c>
      <c r="F4134" s="786">
        <f>VLOOKUP(C4134,METADATA!$A$5:$H$29,IF(E4134="HI",2,IF(E4134="LO",6,10))+IF(D4134=1,2,IF(D4134=7,1,(IF(WEEKDAY(B4134)=1,2,IF(WEEKDAY(B4134)=7,1,0))))))</f>
        <v>3</v>
      </c>
      <c r="G4134" s="786">
        <f>VLOOKUP(C4134,METADATA!$J$5:$Q$29,IF(E4134="HI",2,IF(E4134="LO",6,10))+IF(D4134=1,2,IF(D4134=7,1,(IF(WEEKDAY(B4134)=1,2,IF(WEEKDAY(B4134)=7,1,0))))))</f>
        <v>3</v>
      </c>
      <c r="H4134" s="787">
        <v>8367.5</v>
      </c>
      <c r="I4134" s="788">
        <v>4026.9794311523438</v>
      </c>
      <c r="K4134" s="795">
        <v>0</v>
      </c>
      <c r="M4134" s="798">
        <f t="shared" si="193"/>
        <v>9286.0981897093916</v>
      </c>
      <c r="N4134" s="303"/>
      <c r="S4134" s="786">
        <v>0</v>
      </c>
      <c r="T4134" s="781">
        <f>VLOOKUP(C4134,METADATA!$J$5:$Q$29,IF(E4134="HI",2,IF(E4134="LO",6,10))+IF(S4134=1,2,IF(D4134=7,1,(IF(WEEKDAY(B4134)=1,2,IF(WEEKDAY(B4134)=7,1,0))))))</f>
        <v>3</v>
      </c>
      <c r="U4134" s="781">
        <f>VLOOKUP(C4134,METADATA!$A$5:$H$29,IF(E4134="HI",2,IF(E4134="LO",6,10))+IF(S4134=1,2,IF(D4134=7,1,(IF(WEEKDAY(B4134)=1,2,IF(WEEKDAY(B4134)=7,1,0))))))</f>
        <v>3</v>
      </c>
    </row>
    <row r="4135" spans="2:21" ht="13.95" customHeight="1" x14ac:dyDescent="0.25">
      <c r="B4135" s="784">
        <f t="shared" si="194"/>
        <v>45555</v>
      </c>
      <c r="C4135" s="785">
        <v>3</v>
      </c>
      <c r="D4135" s="786">
        <f>IFERROR((INDEX(METADATA!$T$2:$T$20,MATCH(B4135,METADATA!$S$2:$S$20,0))),0)</f>
        <v>0</v>
      </c>
      <c r="E4135" s="785" t="str">
        <f t="shared" si="192"/>
        <v>LO</v>
      </c>
      <c r="F4135" s="786">
        <f>VLOOKUP(C4135,METADATA!$A$5:$H$29,IF(E4135="HI",2,IF(E4135="LO",6,10))+IF(D4135=1,2,IF(D4135=7,1,(IF(WEEKDAY(B4135)=1,2,IF(WEEKDAY(B4135)=7,1,0))))))</f>
        <v>3</v>
      </c>
      <c r="G4135" s="786">
        <f>VLOOKUP(C4135,METADATA!$J$5:$Q$29,IF(E4135="HI",2,IF(E4135="LO",6,10))+IF(D4135=1,2,IF(D4135=7,1,(IF(WEEKDAY(B4135)=1,2,IF(WEEKDAY(B4135)=7,1,0))))))</f>
        <v>3</v>
      </c>
      <c r="H4135" s="787">
        <v>8635.25</v>
      </c>
      <c r="I4135" s="788">
        <v>3989.4950256347656</v>
      </c>
      <c r="K4135" s="795">
        <v>0</v>
      </c>
      <c r="M4135" s="798">
        <f t="shared" si="193"/>
        <v>9512.2874810460034</v>
      </c>
      <c r="N4135" s="303"/>
      <c r="S4135" s="786">
        <v>0</v>
      </c>
      <c r="T4135" s="781">
        <f>VLOOKUP(C4135,METADATA!$J$5:$Q$29,IF(E4135="HI",2,IF(E4135="LO",6,10))+IF(S4135=1,2,IF(D4135=7,1,(IF(WEEKDAY(B4135)=1,2,IF(WEEKDAY(B4135)=7,1,0))))))</f>
        <v>3</v>
      </c>
      <c r="U4135" s="781">
        <f>VLOOKUP(C4135,METADATA!$A$5:$H$29,IF(E4135="HI",2,IF(E4135="LO",6,10))+IF(S4135=1,2,IF(D4135=7,1,(IF(WEEKDAY(B4135)=1,2,IF(WEEKDAY(B4135)=7,1,0))))))</f>
        <v>3</v>
      </c>
    </row>
    <row r="4136" spans="2:21" ht="13.95" customHeight="1" x14ac:dyDescent="0.25">
      <c r="B4136" s="784">
        <f t="shared" si="194"/>
        <v>45555</v>
      </c>
      <c r="C4136" s="785">
        <v>4</v>
      </c>
      <c r="D4136" s="786">
        <f>IFERROR((INDEX(METADATA!$T$2:$T$20,MATCH(B4136,METADATA!$S$2:$S$20,0))),0)</f>
        <v>0</v>
      </c>
      <c r="E4136" s="785" t="str">
        <f t="shared" si="192"/>
        <v>LO</v>
      </c>
      <c r="F4136" s="786">
        <f>VLOOKUP(C4136,METADATA!$A$5:$H$29,IF(E4136="HI",2,IF(E4136="LO",6,10))+IF(D4136=1,2,IF(D4136=7,1,(IF(WEEKDAY(B4136)=1,2,IF(WEEKDAY(B4136)=7,1,0))))))</f>
        <v>3</v>
      </c>
      <c r="G4136" s="786">
        <f>VLOOKUP(C4136,METADATA!$J$5:$Q$29,IF(E4136="HI",2,IF(E4136="LO",6,10))+IF(D4136=1,2,IF(D4136=7,1,(IF(WEEKDAY(B4136)=1,2,IF(WEEKDAY(B4136)=7,1,0))))))</f>
        <v>3</v>
      </c>
      <c r="H4136" s="787">
        <v>9183.75</v>
      </c>
      <c r="I4136" s="788">
        <v>4054.1249694824219</v>
      </c>
      <c r="K4136" s="795">
        <v>0</v>
      </c>
      <c r="M4136" s="798">
        <f t="shared" si="193"/>
        <v>10038.784454837192</v>
      </c>
      <c r="N4136" s="303"/>
      <c r="S4136" s="786">
        <v>0</v>
      </c>
      <c r="T4136" s="781">
        <f>VLOOKUP(C4136,METADATA!$J$5:$Q$29,IF(E4136="HI",2,IF(E4136="LO",6,10))+IF(S4136=1,2,IF(D4136=7,1,(IF(WEEKDAY(B4136)=1,2,IF(WEEKDAY(B4136)=7,1,0))))))</f>
        <v>3</v>
      </c>
      <c r="U4136" s="781">
        <f>VLOOKUP(C4136,METADATA!$A$5:$H$29,IF(E4136="HI",2,IF(E4136="LO",6,10))+IF(S4136=1,2,IF(D4136=7,1,(IF(WEEKDAY(B4136)=1,2,IF(WEEKDAY(B4136)=7,1,0))))))</f>
        <v>3</v>
      </c>
    </row>
    <row r="4137" spans="2:21" ht="13.95" customHeight="1" x14ac:dyDescent="0.25">
      <c r="B4137" s="784">
        <f t="shared" si="194"/>
        <v>45555</v>
      </c>
      <c r="C4137" s="785">
        <v>5</v>
      </c>
      <c r="D4137" s="786">
        <f>IFERROR((INDEX(METADATA!$T$2:$T$20,MATCH(B4137,METADATA!$S$2:$S$20,0))),0)</f>
        <v>0</v>
      </c>
      <c r="E4137" s="785" t="str">
        <f t="shared" si="192"/>
        <v>LO</v>
      </c>
      <c r="F4137" s="786">
        <f>VLOOKUP(C4137,METADATA!$A$5:$H$29,IF(E4137="HI",2,IF(E4137="LO",6,10))+IF(D4137=1,2,IF(D4137=7,1,(IF(WEEKDAY(B4137)=1,2,IF(WEEKDAY(B4137)=7,1,0))))))</f>
        <v>3</v>
      </c>
      <c r="G4137" s="786">
        <f>VLOOKUP(C4137,METADATA!$J$5:$Q$29,IF(E4137="HI",2,IF(E4137="LO",6,10))+IF(D4137=1,2,IF(D4137=7,1,(IF(WEEKDAY(B4137)=1,2,IF(WEEKDAY(B4137)=7,1,0))))))</f>
        <v>3</v>
      </c>
      <c r="H4137" s="787">
        <v>9728.75</v>
      </c>
      <c r="I4137" s="788">
        <v>3953.8999328613281</v>
      </c>
      <c r="K4137" s="795">
        <v>870.51250000000005</v>
      </c>
      <c r="M4137" s="798">
        <f t="shared" si="193"/>
        <v>10501.518996868062</v>
      </c>
      <c r="N4137" s="303"/>
      <c r="S4137" s="786">
        <v>0</v>
      </c>
      <c r="T4137" s="781">
        <f>VLOOKUP(C4137,METADATA!$J$5:$Q$29,IF(E4137="HI",2,IF(E4137="LO",6,10))+IF(S4137=1,2,IF(D4137=7,1,(IF(WEEKDAY(B4137)=1,2,IF(WEEKDAY(B4137)=7,1,0))))))</f>
        <v>3</v>
      </c>
      <c r="U4137" s="781">
        <f>VLOOKUP(C4137,METADATA!$A$5:$H$29,IF(E4137="HI",2,IF(E4137="LO",6,10))+IF(S4137=1,2,IF(D4137=7,1,(IF(WEEKDAY(B4137)=1,2,IF(WEEKDAY(B4137)=7,1,0))))))</f>
        <v>3</v>
      </c>
    </row>
    <row r="4138" spans="2:21" ht="13.95" customHeight="1" x14ac:dyDescent="0.25">
      <c r="B4138" s="784">
        <f t="shared" si="194"/>
        <v>45555</v>
      </c>
      <c r="C4138" s="785">
        <v>6</v>
      </c>
      <c r="D4138" s="786">
        <f>IFERROR((INDEX(METADATA!$T$2:$T$20,MATCH(B4138,METADATA!$S$2:$S$20,0))),0)</f>
        <v>0</v>
      </c>
      <c r="E4138" s="785" t="str">
        <f t="shared" si="192"/>
        <v>LO</v>
      </c>
      <c r="F4138" s="786">
        <f>VLOOKUP(C4138,METADATA!$A$5:$H$29,IF(E4138="HI",2,IF(E4138="LO",6,10))+IF(D4138=1,2,IF(D4138=7,1,(IF(WEEKDAY(B4138)=1,2,IF(WEEKDAY(B4138)=7,1,0))))))</f>
        <v>2</v>
      </c>
      <c r="G4138" s="786">
        <f>VLOOKUP(C4138,METADATA!$J$5:$Q$29,IF(E4138="HI",2,IF(E4138="LO",6,10))+IF(D4138=1,2,IF(D4138=7,1,(IF(WEEKDAY(B4138)=1,2,IF(WEEKDAY(B4138)=7,1,0))))))</f>
        <v>2</v>
      </c>
      <c r="H4138" s="787">
        <v>10800.75</v>
      </c>
      <c r="I4138" s="788">
        <v>3987.2100219726563</v>
      </c>
      <c r="K4138" s="795">
        <v>865.8125</v>
      </c>
      <c r="M4138" s="798">
        <f t="shared" si="193"/>
        <v>11513.211729218707</v>
      </c>
      <c r="N4138" s="303"/>
      <c r="S4138" s="786">
        <v>0</v>
      </c>
      <c r="T4138" s="781">
        <f>VLOOKUP(C4138,METADATA!$J$5:$Q$29,IF(E4138="HI",2,IF(E4138="LO",6,10))+IF(S4138=1,2,IF(D4138=7,1,(IF(WEEKDAY(B4138)=1,2,IF(WEEKDAY(B4138)=7,1,0))))))</f>
        <v>2</v>
      </c>
      <c r="U4138" s="781">
        <f>VLOOKUP(C4138,METADATA!$A$5:$H$29,IF(E4138="HI",2,IF(E4138="LO",6,10))+IF(S4138=1,2,IF(D4138=7,1,(IF(WEEKDAY(B4138)=1,2,IF(WEEKDAY(B4138)=7,1,0))))))</f>
        <v>2</v>
      </c>
    </row>
    <row r="4139" spans="2:21" ht="13.95" customHeight="1" x14ac:dyDescent="0.25">
      <c r="B4139" s="784">
        <f t="shared" si="194"/>
        <v>45555</v>
      </c>
      <c r="C4139" s="785">
        <v>7</v>
      </c>
      <c r="D4139" s="786">
        <f>IFERROR((INDEX(METADATA!$T$2:$T$20,MATCH(B4139,METADATA!$S$2:$S$20,0))),0)</f>
        <v>0</v>
      </c>
      <c r="E4139" s="785" t="str">
        <f t="shared" si="192"/>
        <v>LO</v>
      </c>
      <c r="F4139" s="786">
        <f>VLOOKUP(C4139,METADATA!$A$5:$H$29,IF(E4139="HI",2,IF(E4139="LO",6,10))+IF(D4139=1,2,IF(D4139=7,1,(IF(WEEKDAY(B4139)=1,2,IF(WEEKDAY(B4139)=7,1,0))))))</f>
        <v>1</v>
      </c>
      <c r="G4139" s="786">
        <f>VLOOKUP(C4139,METADATA!$J$5:$Q$29,IF(E4139="HI",2,IF(E4139="LO",6,10))+IF(D4139=1,2,IF(D4139=7,1,(IF(WEEKDAY(B4139)=1,2,IF(WEEKDAY(B4139)=7,1,0))))))</f>
        <v>1</v>
      </c>
      <c r="H4139" s="787">
        <v>12823.5</v>
      </c>
      <c r="I4139" s="788">
        <v>4019.6350402832031</v>
      </c>
      <c r="K4139" s="795">
        <v>834.63750000000005</v>
      </c>
      <c r="M4139" s="798">
        <f t="shared" si="193"/>
        <v>13438.73573321064</v>
      </c>
      <c r="N4139" s="303"/>
      <c r="S4139" s="786">
        <v>0</v>
      </c>
      <c r="T4139" s="781">
        <f>VLOOKUP(C4139,METADATA!$J$5:$Q$29,IF(E4139="HI",2,IF(E4139="LO",6,10))+IF(S4139=1,2,IF(D4139=7,1,(IF(WEEKDAY(B4139)=1,2,IF(WEEKDAY(B4139)=7,1,0))))))</f>
        <v>1</v>
      </c>
      <c r="U4139" s="781">
        <f>VLOOKUP(C4139,METADATA!$A$5:$H$29,IF(E4139="HI",2,IF(E4139="LO",6,10))+IF(S4139=1,2,IF(D4139=7,1,(IF(WEEKDAY(B4139)=1,2,IF(WEEKDAY(B4139)=7,1,0))))))</f>
        <v>1</v>
      </c>
    </row>
    <row r="4140" spans="2:21" ht="13.95" customHeight="1" x14ac:dyDescent="0.25">
      <c r="B4140" s="784">
        <f t="shared" si="194"/>
        <v>45555</v>
      </c>
      <c r="C4140" s="785">
        <v>8</v>
      </c>
      <c r="D4140" s="786">
        <f>IFERROR((INDEX(METADATA!$T$2:$T$20,MATCH(B4140,METADATA!$S$2:$S$20,0))),0)</f>
        <v>0</v>
      </c>
      <c r="E4140" s="785" t="str">
        <f t="shared" si="192"/>
        <v>LO</v>
      </c>
      <c r="F4140" s="786">
        <f>VLOOKUP(C4140,METADATA!$A$5:$H$29,IF(E4140="HI",2,IF(E4140="LO",6,10))+IF(D4140=1,2,IF(D4140=7,1,(IF(WEEKDAY(B4140)=1,2,IF(WEEKDAY(B4140)=7,1,0))))))</f>
        <v>1</v>
      </c>
      <c r="G4140" s="786">
        <f>VLOOKUP(C4140,METADATA!$J$5:$Q$29,IF(E4140="HI",2,IF(E4140="LO",6,10))+IF(D4140=1,2,IF(D4140=7,1,(IF(WEEKDAY(B4140)=1,2,IF(WEEKDAY(B4140)=7,1,0))))))</f>
        <v>1</v>
      </c>
      <c r="H4140" s="787">
        <v>14150.75</v>
      </c>
      <c r="I4140" s="788">
        <v>4066.659912109375</v>
      </c>
      <c r="K4140" s="795">
        <v>847.33749999999998</v>
      </c>
      <c r="M4140" s="798">
        <f t="shared" si="193"/>
        <v>14723.49986936725</v>
      </c>
      <c r="N4140" s="303"/>
      <c r="S4140" s="786">
        <v>0</v>
      </c>
      <c r="T4140" s="781">
        <f>VLOOKUP(C4140,METADATA!$J$5:$Q$29,IF(E4140="HI",2,IF(E4140="LO",6,10))+IF(S4140=1,2,IF(D4140=7,1,(IF(WEEKDAY(B4140)=1,2,IF(WEEKDAY(B4140)=7,1,0))))))</f>
        <v>1</v>
      </c>
      <c r="U4140" s="781">
        <f>VLOOKUP(C4140,METADATA!$A$5:$H$29,IF(E4140="HI",2,IF(E4140="LO",6,10))+IF(S4140=1,2,IF(D4140=7,1,(IF(WEEKDAY(B4140)=1,2,IF(WEEKDAY(B4140)=7,1,0))))))</f>
        <v>1</v>
      </c>
    </row>
    <row r="4141" spans="2:21" ht="13.95" customHeight="1" x14ac:dyDescent="0.25">
      <c r="B4141" s="784">
        <f t="shared" si="194"/>
        <v>45555</v>
      </c>
      <c r="C4141" s="785">
        <v>9</v>
      </c>
      <c r="D4141" s="786">
        <f>IFERROR((INDEX(METADATA!$T$2:$T$20,MATCH(B4141,METADATA!$S$2:$S$20,0))),0)</f>
        <v>0</v>
      </c>
      <c r="E4141" s="785" t="str">
        <f t="shared" si="192"/>
        <v>LO</v>
      </c>
      <c r="F4141" s="786">
        <f>VLOOKUP(C4141,METADATA!$A$5:$H$29,IF(E4141="HI",2,IF(E4141="LO",6,10))+IF(D4141=1,2,IF(D4141=7,1,(IF(WEEKDAY(B4141)=1,2,IF(WEEKDAY(B4141)=7,1,0))))))</f>
        <v>2</v>
      </c>
      <c r="G4141" s="786">
        <f>VLOOKUP(C4141,METADATA!$J$5:$Q$29,IF(E4141="HI",2,IF(E4141="LO",6,10))+IF(D4141=1,2,IF(D4141=7,1,(IF(WEEKDAY(B4141)=1,2,IF(WEEKDAY(B4141)=7,1,0))))))</f>
        <v>1</v>
      </c>
      <c r="H4141" s="787">
        <v>14866.25</v>
      </c>
      <c r="I4141" s="788">
        <v>2702.5424652099609</v>
      </c>
      <c r="K4141" s="795">
        <v>851.61249999999995</v>
      </c>
      <c r="M4141" s="798">
        <f t="shared" si="193"/>
        <v>15109.901549605249</v>
      </c>
      <c r="N4141" s="303"/>
      <c r="S4141" s="786">
        <v>0</v>
      </c>
      <c r="T4141" s="781">
        <f>VLOOKUP(C4141,METADATA!$J$5:$Q$29,IF(E4141="HI",2,IF(E4141="LO",6,10))+IF(S4141=1,2,IF(D4141=7,1,(IF(WEEKDAY(B4141)=1,2,IF(WEEKDAY(B4141)=7,1,0))))))</f>
        <v>1</v>
      </c>
      <c r="U4141" s="781">
        <f>VLOOKUP(C4141,METADATA!$A$5:$H$29,IF(E4141="HI",2,IF(E4141="LO",6,10))+IF(S4141=1,2,IF(D4141=7,1,(IF(WEEKDAY(B4141)=1,2,IF(WEEKDAY(B4141)=7,1,0))))))</f>
        <v>2</v>
      </c>
    </row>
    <row r="4142" spans="2:21" ht="13.95" customHeight="1" x14ac:dyDescent="0.25">
      <c r="B4142" s="784">
        <f t="shared" si="194"/>
        <v>45555</v>
      </c>
      <c r="C4142" s="785">
        <v>10</v>
      </c>
      <c r="D4142" s="786">
        <f>IFERROR((INDEX(METADATA!$T$2:$T$20,MATCH(B4142,METADATA!$S$2:$S$20,0))),0)</f>
        <v>0</v>
      </c>
      <c r="E4142" s="785" t="str">
        <f t="shared" si="192"/>
        <v>LO</v>
      </c>
      <c r="F4142" s="786">
        <f>VLOOKUP(C4142,METADATA!$A$5:$H$29,IF(E4142="HI",2,IF(E4142="LO",6,10))+IF(D4142=1,2,IF(D4142=7,1,(IF(WEEKDAY(B4142)=1,2,IF(WEEKDAY(B4142)=7,1,0))))))</f>
        <v>2</v>
      </c>
      <c r="G4142" s="786">
        <f>VLOOKUP(C4142,METADATA!$J$5:$Q$29,IF(E4142="HI",2,IF(E4142="LO",6,10))+IF(D4142=1,2,IF(D4142=7,1,(IF(WEEKDAY(B4142)=1,2,IF(WEEKDAY(B4142)=7,1,0))))))</f>
        <v>2</v>
      </c>
      <c r="H4142" s="787">
        <v>14876.75</v>
      </c>
      <c r="I4142" s="788">
        <v>1628.2050170898438</v>
      </c>
      <c r="K4142" s="795">
        <v>856.5</v>
      </c>
      <c r="M4142" s="798">
        <f t="shared" si="193"/>
        <v>14965.585258858957</v>
      </c>
      <c r="N4142" s="303"/>
      <c r="S4142" s="786">
        <v>0</v>
      </c>
      <c r="T4142" s="781">
        <f>VLOOKUP(C4142,METADATA!$J$5:$Q$29,IF(E4142="HI",2,IF(E4142="LO",6,10))+IF(S4142=1,2,IF(D4142=7,1,(IF(WEEKDAY(B4142)=1,2,IF(WEEKDAY(B4142)=7,1,0))))))</f>
        <v>2</v>
      </c>
      <c r="U4142" s="781">
        <f>VLOOKUP(C4142,METADATA!$A$5:$H$29,IF(E4142="HI",2,IF(E4142="LO",6,10))+IF(S4142=1,2,IF(D4142=7,1,(IF(WEEKDAY(B4142)=1,2,IF(WEEKDAY(B4142)=7,1,0))))))</f>
        <v>2</v>
      </c>
    </row>
    <row r="4143" spans="2:21" ht="13.95" customHeight="1" x14ac:dyDescent="0.25">
      <c r="B4143" s="784">
        <f t="shared" si="194"/>
        <v>45555</v>
      </c>
      <c r="C4143" s="785">
        <v>11</v>
      </c>
      <c r="D4143" s="786">
        <f>IFERROR((INDEX(METADATA!$T$2:$T$20,MATCH(B4143,METADATA!$S$2:$S$20,0))),0)</f>
        <v>0</v>
      </c>
      <c r="E4143" s="785" t="str">
        <f t="shared" si="192"/>
        <v>LO</v>
      </c>
      <c r="F4143" s="786">
        <f>VLOOKUP(C4143,METADATA!$A$5:$H$29,IF(E4143="HI",2,IF(E4143="LO",6,10))+IF(D4143=1,2,IF(D4143=7,1,(IF(WEEKDAY(B4143)=1,2,IF(WEEKDAY(B4143)=7,1,0))))))</f>
        <v>2</v>
      </c>
      <c r="G4143" s="786">
        <f>VLOOKUP(C4143,METADATA!$J$5:$Q$29,IF(E4143="HI",2,IF(E4143="LO",6,10))+IF(D4143=1,2,IF(D4143=7,1,(IF(WEEKDAY(B4143)=1,2,IF(WEEKDAY(B4143)=7,1,0))))))</f>
        <v>2</v>
      </c>
      <c r="H4143" s="787">
        <v>14677.75</v>
      </c>
      <c r="I4143" s="788">
        <v>1730.5199584960938</v>
      </c>
      <c r="K4143" s="795">
        <v>824.32500000000005</v>
      </c>
      <c r="M4143" s="798">
        <f t="shared" si="193"/>
        <v>14779.4128567157</v>
      </c>
      <c r="N4143" s="303"/>
      <c r="S4143" s="786">
        <v>0</v>
      </c>
      <c r="T4143" s="781">
        <f>VLOOKUP(C4143,METADATA!$J$5:$Q$29,IF(E4143="HI",2,IF(E4143="LO",6,10))+IF(S4143=1,2,IF(D4143=7,1,(IF(WEEKDAY(B4143)=1,2,IF(WEEKDAY(B4143)=7,1,0))))))</f>
        <v>2</v>
      </c>
      <c r="U4143" s="781">
        <f>VLOOKUP(C4143,METADATA!$A$5:$H$29,IF(E4143="HI",2,IF(E4143="LO",6,10))+IF(S4143=1,2,IF(D4143=7,1,(IF(WEEKDAY(B4143)=1,2,IF(WEEKDAY(B4143)=7,1,0))))))</f>
        <v>2</v>
      </c>
    </row>
    <row r="4144" spans="2:21" ht="13.95" customHeight="1" x14ac:dyDescent="0.25">
      <c r="B4144" s="784">
        <f t="shared" si="194"/>
        <v>45555</v>
      </c>
      <c r="C4144" s="785">
        <v>12</v>
      </c>
      <c r="D4144" s="786">
        <f>IFERROR((INDEX(METADATA!$T$2:$T$20,MATCH(B4144,METADATA!$S$2:$S$20,0))),0)</f>
        <v>0</v>
      </c>
      <c r="E4144" s="785" t="str">
        <f t="shared" si="192"/>
        <v>LO</v>
      </c>
      <c r="F4144" s="786">
        <f>VLOOKUP(C4144,METADATA!$A$5:$H$29,IF(E4144="HI",2,IF(E4144="LO",6,10))+IF(D4144=1,2,IF(D4144=7,1,(IF(WEEKDAY(B4144)=1,2,IF(WEEKDAY(B4144)=7,1,0))))))</f>
        <v>2</v>
      </c>
      <c r="G4144" s="786">
        <f>VLOOKUP(C4144,METADATA!$J$5:$Q$29,IF(E4144="HI",2,IF(E4144="LO",6,10))+IF(D4144=1,2,IF(D4144=7,1,(IF(WEEKDAY(B4144)=1,2,IF(WEEKDAY(B4144)=7,1,0))))))</f>
        <v>2</v>
      </c>
      <c r="H4144" s="787">
        <v>14373.5</v>
      </c>
      <c r="I4144" s="788">
        <v>1751.8325500488281</v>
      </c>
      <c r="K4144" s="795">
        <v>882.73749999999995</v>
      </c>
      <c r="M4144" s="798">
        <f t="shared" si="193"/>
        <v>14479.862552296916</v>
      </c>
      <c r="N4144" s="303"/>
      <c r="S4144" s="786">
        <v>0</v>
      </c>
      <c r="T4144" s="781">
        <f>VLOOKUP(C4144,METADATA!$J$5:$Q$29,IF(E4144="HI",2,IF(E4144="LO",6,10))+IF(S4144=1,2,IF(D4144=7,1,(IF(WEEKDAY(B4144)=1,2,IF(WEEKDAY(B4144)=7,1,0))))))</f>
        <v>2</v>
      </c>
      <c r="U4144" s="781">
        <f>VLOOKUP(C4144,METADATA!$A$5:$H$29,IF(E4144="HI",2,IF(E4144="LO",6,10))+IF(S4144=1,2,IF(D4144=7,1,(IF(WEEKDAY(B4144)=1,2,IF(WEEKDAY(B4144)=7,1,0))))))</f>
        <v>2</v>
      </c>
    </row>
    <row r="4145" spans="2:21" ht="13.95" customHeight="1" x14ac:dyDescent="0.25">
      <c r="B4145" s="784">
        <f t="shared" si="194"/>
        <v>45555</v>
      </c>
      <c r="C4145" s="785">
        <v>13</v>
      </c>
      <c r="D4145" s="786">
        <f>IFERROR((INDEX(METADATA!$T$2:$T$20,MATCH(B4145,METADATA!$S$2:$S$20,0))),0)</f>
        <v>0</v>
      </c>
      <c r="E4145" s="785" t="str">
        <f t="shared" si="192"/>
        <v>LO</v>
      </c>
      <c r="F4145" s="786">
        <f>VLOOKUP(C4145,METADATA!$A$5:$H$29,IF(E4145="HI",2,IF(E4145="LO",6,10))+IF(D4145=1,2,IF(D4145=7,1,(IF(WEEKDAY(B4145)=1,2,IF(WEEKDAY(B4145)=7,1,0))))))</f>
        <v>2</v>
      </c>
      <c r="G4145" s="786">
        <f>VLOOKUP(C4145,METADATA!$J$5:$Q$29,IF(E4145="HI",2,IF(E4145="LO",6,10))+IF(D4145=1,2,IF(D4145=7,1,(IF(WEEKDAY(B4145)=1,2,IF(WEEKDAY(B4145)=7,1,0))))))</f>
        <v>2</v>
      </c>
      <c r="H4145" s="787">
        <v>14163</v>
      </c>
      <c r="I4145" s="788">
        <v>1649.7349853515625</v>
      </c>
      <c r="K4145" s="795">
        <v>909.3125</v>
      </c>
      <c r="M4145" s="798">
        <f t="shared" si="193"/>
        <v>14258.758519657064</v>
      </c>
      <c r="N4145" s="303"/>
      <c r="S4145" s="786">
        <v>0</v>
      </c>
      <c r="T4145" s="781">
        <f>VLOOKUP(C4145,METADATA!$J$5:$Q$29,IF(E4145="HI",2,IF(E4145="LO",6,10))+IF(S4145=1,2,IF(D4145=7,1,(IF(WEEKDAY(B4145)=1,2,IF(WEEKDAY(B4145)=7,1,0))))))</f>
        <v>2</v>
      </c>
      <c r="U4145" s="781">
        <f>VLOOKUP(C4145,METADATA!$A$5:$H$29,IF(E4145="HI",2,IF(E4145="LO",6,10))+IF(S4145=1,2,IF(D4145=7,1,(IF(WEEKDAY(B4145)=1,2,IF(WEEKDAY(B4145)=7,1,0))))))</f>
        <v>2</v>
      </c>
    </row>
    <row r="4146" spans="2:21" ht="13.95" customHeight="1" x14ac:dyDescent="0.25">
      <c r="B4146" s="784">
        <f t="shared" si="194"/>
        <v>45555</v>
      </c>
      <c r="C4146" s="785">
        <v>14</v>
      </c>
      <c r="D4146" s="786">
        <f>IFERROR((INDEX(METADATA!$T$2:$T$20,MATCH(B4146,METADATA!$S$2:$S$20,0))),0)</f>
        <v>0</v>
      </c>
      <c r="E4146" s="785" t="str">
        <f t="shared" si="192"/>
        <v>LO</v>
      </c>
      <c r="F4146" s="786">
        <f>VLOOKUP(C4146,METADATA!$A$5:$H$29,IF(E4146="HI",2,IF(E4146="LO",6,10))+IF(D4146=1,2,IF(D4146=7,1,(IF(WEEKDAY(B4146)=1,2,IF(WEEKDAY(B4146)=7,1,0))))))</f>
        <v>2</v>
      </c>
      <c r="G4146" s="786">
        <f>VLOOKUP(C4146,METADATA!$J$5:$Q$29,IF(E4146="HI",2,IF(E4146="LO",6,10))+IF(D4146=1,2,IF(D4146=7,1,(IF(WEEKDAY(B4146)=1,2,IF(WEEKDAY(B4146)=7,1,0))))))</f>
        <v>2</v>
      </c>
      <c r="H4146" s="787">
        <v>14088</v>
      </c>
      <c r="I4146" s="788">
        <v>1538.1374816894531</v>
      </c>
      <c r="K4146" s="795">
        <v>905.6</v>
      </c>
      <c r="M4146" s="798">
        <f t="shared" si="193"/>
        <v>14171.718700022873</v>
      </c>
      <c r="N4146" s="303"/>
      <c r="S4146" s="786">
        <v>0</v>
      </c>
      <c r="T4146" s="781">
        <f>VLOOKUP(C4146,METADATA!$J$5:$Q$29,IF(E4146="HI",2,IF(E4146="LO",6,10))+IF(S4146=1,2,IF(D4146=7,1,(IF(WEEKDAY(B4146)=1,2,IF(WEEKDAY(B4146)=7,1,0))))))</f>
        <v>2</v>
      </c>
      <c r="U4146" s="781">
        <f>VLOOKUP(C4146,METADATA!$A$5:$H$29,IF(E4146="HI",2,IF(E4146="LO",6,10))+IF(S4146=1,2,IF(D4146=7,1,(IF(WEEKDAY(B4146)=1,2,IF(WEEKDAY(B4146)=7,1,0))))))</f>
        <v>2</v>
      </c>
    </row>
    <row r="4147" spans="2:21" ht="13.95" customHeight="1" x14ac:dyDescent="0.25">
      <c r="B4147" s="784">
        <f t="shared" si="194"/>
        <v>45555</v>
      </c>
      <c r="C4147" s="785">
        <v>15</v>
      </c>
      <c r="D4147" s="786">
        <f>IFERROR((INDEX(METADATA!$T$2:$T$20,MATCH(B4147,METADATA!$S$2:$S$20,0))),0)</f>
        <v>0</v>
      </c>
      <c r="E4147" s="785" t="str">
        <f t="shared" si="192"/>
        <v>LO</v>
      </c>
      <c r="F4147" s="786">
        <f>VLOOKUP(C4147,METADATA!$A$5:$H$29,IF(E4147="HI",2,IF(E4147="LO",6,10))+IF(D4147=1,2,IF(D4147=7,1,(IF(WEEKDAY(B4147)=1,2,IF(WEEKDAY(B4147)=7,1,0))))))</f>
        <v>2</v>
      </c>
      <c r="G4147" s="786">
        <f>VLOOKUP(C4147,METADATA!$J$5:$Q$29,IF(E4147="HI",2,IF(E4147="LO",6,10))+IF(D4147=1,2,IF(D4147=7,1,(IF(WEEKDAY(B4147)=1,2,IF(WEEKDAY(B4147)=7,1,0))))))</f>
        <v>2</v>
      </c>
      <c r="H4147" s="787">
        <v>14010.5</v>
      </c>
      <c r="I4147" s="788">
        <v>1832.9524383544922</v>
      </c>
      <c r="K4147" s="795">
        <v>913.98749999999995</v>
      </c>
      <c r="M4147" s="798">
        <f t="shared" si="193"/>
        <v>14129.891184693168</v>
      </c>
      <c r="N4147" s="303"/>
      <c r="S4147" s="786">
        <v>0</v>
      </c>
      <c r="T4147" s="781">
        <f>VLOOKUP(C4147,METADATA!$J$5:$Q$29,IF(E4147="HI",2,IF(E4147="LO",6,10))+IF(S4147=1,2,IF(D4147=7,1,(IF(WEEKDAY(B4147)=1,2,IF(WEEKDAY(B4147)=7,1,0))))))</f>
        <v>2</v>
      </c>
      <c r="U4147" s="781">
        <f>VLOOKUP(C4147,METADATA!$A$5:$H$29,IF(E4147="HI",2,IF(E4147="LO",6,10))+IF(S4147=1,2,IF(D4147=7,1,(IF(WEEKDAY(B4147)=1,2,IF(WEEKDAY(B4147)=7,1,0))))))</f>
        <v>2</v>
      </c>
    </row>
    <row r="4148" spans="2:21" ht="13.95" customHeight="1" x14ac:dyDescent="0.25">
      <c r="B4148" s="784">
        <f t="shared" si="194"/>
        <v>45555</v>
      </c>
      <c r="C4148" s="785">
        <v>16</v>
      </c>
      <c r="D4148" s="786">
        <f>IFERROR((INDEX(METADATA!$T$2:$T$20,MATCH(B4148,METADATA!$S$2:$S$20,0))),0)</f>
        <v>0</v>
      </c>
      <c r="E4148" s="785" t="str">
        <f t="shared" si="192"/>
        <v>LO</v>
      </c>
      <c r="F4148" s="786">
        <f>VLOOKUP(C4148,METADATA!$A$5:$H$29,IF(E4148="HI",2,IF(E4148="LO",6,10))+IF(D4148=1,2,IF(D4148=7,1,(IF(WEEKDAY(B4148)=1,2,IF(WEEKDAY(B4148)=7,1,0))))))</f>
        <v>2</v>
      </c>
      <c r="G4148" s="786">
        <f>VLOOKUP(C4148,METADATA!$J$5:$Q$29,IF(E4148="HI",2,IF(E4148="LO",6,10))+IF(D4148=1,2,IF(D4148=7,1,(IF(WEEKDAY(B4148)=1,2,IF(WEEKDAY(B4148)=7,1,0))))))</f>
        <v>2</v>
      </c>
      <c r="H4148" s="787">
        <v>13659.25</v>
      </c>
      <c r="I4148" s="788">
        <v>3038.3524475097656</v>
      </c>
      <c r="K4148" s="795">
        <v>902.26250000000005</v>
      </c>
      <c r="M4148" s="798">
        <f t="shared" si="193"/>
        <v>13993.09458832422</v>
      </c>
      <c r="N4148" s="303"/>
      <c r="S4148" s="786">
        <v>0</v>
      </c>
      <c r="T4148" s="781">
        <f>VLOOKUP(C4148,METADATA!$J$5:$Q$29,IF(E4148="HI",2,IF(E4148="LO",6,10))+IF(S4148=1,2,IF(D4148=7,1,(IF(WEEKDAY(B4148)=1,2,IF(WEEKDAY(B4148)=7,1,0))))))</f>
        <v>2</v>
      </c>
      <c r="U4148" s="781">
        <f>VLOOKUP(C4148,METADATA!$A$5:$H$29,IF(E4148="HI",2,IF(E4148="LO",6,10))+IF(S4148=1,2,IF(D4148=7,1,(IF(WEEKDAY(B4148)=1,2,IF(WEEKDAY(B4148)=7,1,0))))))</f>
        <v>2</v>
      </c>
    </row>
    <row r="4149" spans="2:21" ht="13.95" customHeight="1" x14ac:dyDescent="0.25">
      <c r="B4149" s="784">
        <f t="shared" si="194"/>
        <v>45555</v>
      </c>
      <c r="C4149" s="785">
        <v>17</v>
      </c>
      <c r="D4149" s="786">
        <f>IFERROR((INDEX(METADATA!$T$2:$T$20,MATCH(B4149,METADATA!$S$2:$S$20,0))),0)</f>
        <v>0</v>
      </c>
      <c r="E4149" s="785" t="str">
        <f t="shared" si="192"/>
        <v>LO</v>
      </c>
      <c r="F4149" s="786">
        <f>VLOOKUP(C4149,METADATA!$A$5:$H$29,IF(E4149="HI",2,IF(E4149="LO",6,10))+IF(D4149=1,2,IF(D4149=7,1,(IF(WEEKDAY(B4149)=1,2,IF(WEEKDAY(B4149)=7,1,0))))))</f>
        <v>2</v>
      </c>
      <c r="G4149" s="786">
        <f>VLOOKUP(C4149,METADATA!$J$5:$Q$29,IF(E4149="HI",2,IF(E4149="LO",6,10))+IF(D4149=1,2,IF(D4149=7,1,(IF(WEEKDAY(B4149)=1,2,IF(WEEKDAY(B4149)=7,1,0))))))</f>
        <v>2</v>
      </c>
      <c r="H4149" s="787">
        <v>13214.5</v>
      </c>
      <c r="I4149" s="788">
        <v>2619.41748046875</v>
      </c>
      <c r="K4149" s="795">
        <v>933.76250000000005</v>
      </c>
      <c r="M4149" s="798">
        <f t="shared" si="193"/>
        <v>13471.61305067011</v>
      </c>
      <c r="N4149" s="303"/>
      <c r="S4149" s="786">
        <v>0</v>
      </c>
      <c r="T4149" s="781">
        <f>VLOOKUP(C4149,METADATA!$J$5:$Q$29,IF(E4149="HI",2,IF(E4149="LO",6,10))+IF(S4149=1,2,IF(D4149=7,1,(IF(WEEKDAY(B4149)=1,2,IF(WEEKDAY(B4149)=7,1,0))))))</f>
        <v>2</v>
      </c>
      <c r="U4149" s="781">
        <f>VLOOKUP(C4149,METADATA!$A$5:$H$29,IF(E4149="HI",2,IF(E4149="LO",6,10))+IF(S4149=1,2,IF(D4149=7,1,(IF(WEEKDAY(B4149)=1,2,IF(WEEKDAY(B4149)=7,1,0))))))</f>
        <v>2</v>
      </c>
    </row>
    <row r="4150" spans="2:21" ht="13.95" customHeight="1" x14ac:dyDescent="0.25">
      <c r="B4150" s="784">
        <f t="shared" si="194"/>
        <v>45555</v>
      </c>
      <c r="C4150" s="785">
        <v>18</v>
      </c>
      <c r="D4150" s="786">
        <f>IFERROR((INDEX(METADATA!$T$2:$T$20,MATCH(B4150,METADATA!$S$2:$S$20,0))),0)</f>
        <v>0</v>
      </c>
      <c r="E4150" s="785" t="str">
        <f t="shared" si="192"/>
        <v>LO</v>
      </c>
      <c r="F4150" s="786">
        <f>VLOOKUP(C4150,METADATA!$A$5:$H$29,IF(E4150="HI",2,IF(E4150="LO",6,10))+IF(D4150=1,2,IF(D4150=7,1,(IF(WEEKDAY(B4150)=1,2,IF(WEEKDAY(B4150)=7,1,0))))))</f>
        <v>1</v>
      </c>
      <c r="G4150" s="786">
        <f>VLOOKUP(C4150,METADATA!$J$5:$Q$29,IF(E4150="HI",2,IF(E4150="LO",6,10))+IF(D4150=1,2,IF(D4150=7,1,(IF(WEEKDAY(B4150)=1,2,IF(WEEKDAY(B4150)=7,1,0))))))</f>
        <v>1</v>
      </c>
      <c r="H4150" s="787">
        <v>12856.5</v>
      </c>
      <c r="I4150" s="788">
        <v>2691.9599747657776</v>
      </c>
      <c r="K4150" s="795">
        <v>0</v>
      </c>
      <c r="M4150" s="798">
        <f t="shared" si="193"/>
        <v>13135.305126099696</v>
      </c>
      <c r="N4150" s="303"/>
      <c r="S4150" s="786">
        <v>0</v>
      </c>
      <c r="T4150" s="781">
        <f>VLOOKUP(C4150,METADATA!$J$5:$Q$29,IF(E4150="HI",2,IF(E4150="LO",6,10))+IF(S4150=1,2,IF(D4150=7,1,(IF(WEEKDAY(B4150)=1,2,IF(WEEKDAY(B4150)=7,1,0))))))</f>
        <v>1</v>
      </c>
      <c r="U4150" s="781">
        <f>VLOOKUP(C4150,METADATA!$A$5:$H$29,IF(E4150="HI",2,IF(E4150="LO",6,10))+IF(S4150=1,2,IF(D4150=7,1,(IF(WEEKDAY(B4150)=1,2,IF(WEEKDAY(B4150)=7,1,0))))))</f>
        <v>1</v>
      </c>
    </row>
    <row r="4151" spans="2:21" ht="13.95" customHeight="1" x14ac:dyDescent="0.25">
      <c r="B4151" s="784">
        <f t="shared" si="194"/>
        <v>45555</v>
      </c>
      <c r="C4151" s="785">
        <v>19</v>
      </c>
      <c r="D4151" s="786">
        <f>IFERROR((INDEX(METADATA!$T$2:$T$20,MATCH(B4151,METADATA!$S$2:$S$20,0))),0)</f>
        <v>0</v>
      </c>
      <c r="E4151" s="785" t="str">
        <f t="shared" si="192"/>
        <v>LO</v>
      </c>
      <c r="F4151" s="786">
        <f>VLOOKUP(C4151,METADATA!$A$5:$H$29,IF(E4151="HI",2,IF(E4151="LO",6,10))+IF(D4151=1,2,IF(D4151=7,1,(IF(WEEKDAY(B4151)=1,2,IF(WEEKDAY(B4151)=7,1,0))))))</f>
        <v>1</v>
      </c>
      <c r="G4151" s="786">
        <f>VLOOKUP(C4151,METADATA!$J$5:$Q$29,IF(E4151="HI",2,IF(E4151="LO",6,10))+IF(D4151=1,2,IF(D4151=7,1,(IF(WEEKDAY(B4151)=1,2,IF(WEEKDAY(B4151)=7,1,0))))))</f>
        <v>1</v>
      </c>
      <c r="H4151" s="787">
        <v>12584.75</v>
      </c>
      <c r="I4151" s="788">
        <v>2592.0999755859375</v>
      </c>
      <c r="K4151" s="795">
        <v>0</v>
      </c>
      <c r="M4151" s="798">
        <f t="shared" si="193"/>
        <v>12848.926602869697</v>
      </c>
      <c r="N4151" s="303"/>
      <c r="S4151" s="786">
        <v>0</v>
      </c>
      <c r="T4151" s="781">
        <f>VLOOKUP(C4151,METADATA!$J$5:$Q$29,IF(E4151="HI",2,IF(E4151="LO",6,10))+IF(S4151=1,2,IF(D4151=7,1,(IF(WEEKDAY(B4151)=1,2,IF(WEEKDAY(B4151)=7,1,0))))))</f>
        <v>1</v>
      </c>
      <c r="U4151" s="781">
        <f>VLOOKUP(C4151,METADATA!$A$5:$H$29,IF(E4151="HI",2,IF(E4151="LO",6,10))+IF(S4151=1,2,IF(D4151=7,1,(IF(WEEKDAY(B4151)=1,2,IF(WEEKDAY(B4151)=7,1,0))))))</f>
        <v>1</v>
      </c>
    </row>
    <row r="4152" spans="2:21" ht="13.95" customHeight="1" x14ac:dyDescent="0.25">
      <c r="B4152" s="784">
        <f t="shared" si="194"/>
        <v>45555</v>
      </c>
      <c r="C4152" s="785">
        <v>20</v>
      </c>
      <c r="D4152" s="786">
        <f>IFERROR((INDEX(METADATA!$T$2:$T$20,MATCH(B4152,METADATA!$S$2:$S$20,0))),0)</f>
        <v>0</v>
      </c>
      <c r="E4152" s="785" t="str">
        <f t="shared" si="192"/>
        <v>LO</v>
      </c>
      <c r="F4152" s="786">
        <f>VLOOKUP(C4152,METADATA!$A$5:$H$29,IF(E4152="HI",2,IF(E4152="LO",6,10))+IF(D4152=1,2,IF(D4152=7,1,(IF(WEEKDAY(B4152)=1,2,IF(WEEKDAY(B4152)=7,1,0))))))</f>
        <v>1</v>
      </c>
      <c r="G4152" s="786">
        <f>VLOOKUP(C4152,METADATA!$J$5:$Q$29,IF(E4152="HI",2,IF(E4152="LO",6,10))+IF(D4152=1,2,IF(D4152=7,1,(IF(WEEKDAY(B4152)=1,2,IF(WEEKDAY(B4152)=7,1,0))))))</f>
        <v>2</v>
      </c>
      <c r="H4152" s="787">
        <v>12437.5</v>
      </c>
      <c r="I4152" s="788">
        <v>3095.5400257110596</v>
      </c>
      <c r="K4152" s="795">
        <v>0</v>
      </c>
      <c r="M4152" s="798">
        <f t="shared" si="193"/>
        <v>12816.933108227538</v>
      </c>
      <c r="N4152" s="303"/>
      <c r="S4152" s="786">
        <v>0</v>
      </c>
      <c r="T4152" s="781">
        <f>VLOOKUP(C4152,METADATA!$J$5:$Q$29,IF(E4152="HI",2,IF(E4152="LO",6,10))+IF(S4152=1,2,IF(D4152=7,1,(IF(WEEKDAY(B4152)=1,2,IF(WEEKDAY(B4152)=7,1,0))))))</f>
        <v>2</v>
      </c>
      <c r="U4152" s="781">
        <f>VLOOKUP(C4152,METADATA!$A$5:$H$29,IF(E4152="HI",2,IF(E4152="LO",6,10))+IF(S4152=1,2,IF(D4152=7,1,(IF(WEEKDAY(B4152)=1,2,IF(WEEKDAY(B4152)=7,1,0))))))</f>
        <v>1</v>
      </c>
    </row>
    <row r="4153" spans="2:21" ht="13.95" customHeight="1" x14ac:dyDescent="0.25">
      <c r="B4153" s="784">
        <f t="shared" si="194"/>
        <v>45555</v>
      </c>
      <c r="C4153" s="785">
        <v>21</v>
      </c>
      <c r="D4153" s="786">
        <f>IFERROR((INDEX(METADATA!$T$2:$T$20,MATCH(B4153,METADATA!$S$2:$S$20,0))),0)</f>
        <v>0</v>
      </c>
      <c r="E4153" s="785" t="str">
        <f t="shared" si="192"/>
        <v>LO</v>
      </c>
      <c r="F4153" s="786">
        <f>VLOOKUP(C4153,METADATA!$A$5:$H$29,IF(E4153="HI",2,IF(E4153="LO",6,10))+IF(D4153=1,2,IF(D4153=7,1,(IF(WEEKDAY(B4153)=1,2,IF(WEEKDAY(B4153)=7,1,0))))))</f>
        <v>2</v>
      </c>
      <c r="G4153" s="786">
        <f>VLOOKUP(C4153,METADATA!$J$5:$Q$29,IF(E4153="HI",2,IF(E4153="LO",6,10))+IF(D4153=1,2,IF(D4153=7,1,(IF(WEEKDAY(B4153)=1,2,IF(WEEKDAY(B4153)=7,1,0))))))</f>
        <v>2</v>
      </c>
      <c r="H4153" s="787">
        <v>11702.25</v>
      </c>
      <c r="I4153" s="788">
        <v>3393.2474670410156</v>
      </c>
      <c r="K4153" s="795">
        <v>0</v>
      </c>
      <c r="M4153" s="798">
        <f t="shared" si="193"/>
        <v>12184.284280788932</v>
      </c>
      <c r="N4153" s="303"/>
      <c r="S4153" s="786">
        <v>0</v>
      </c>
      <c r="T4153" s="781">
        <f>VLOOKUP(C4153,METADATA!$J$5:$Q$29,IF(E4153="HI",2,IF(E4153="LO",6,10))+IF(S4153=1,2,IF(D4153=7,1,(IF(WEEKDAY(B4153)=1,2,IF(WEEKDAY(B4153)=7,1,0))))))</f>
        <v>2</v>
      </c>
      <c r="U4153" s="781">
        <f>VLOOKUP(C4153,METADATA!$A$5:$H$29,IF(E4153="HI",2,IF(E4153="LO",6,10))+IF(S4153=1,2,IF(D4153=7,1,(IF(WEEKDAY(B4153)=1,2,IF(WEEKDAY(B4153)=7,1,0))))))</f>
        <v>2</v>
      </c>
    </row>
    <row r="4154" spans="2:21" ht="13.95" customHeight="1" x14ac:dyDescent="0.25">
      <c r="B4154" s="784">
        <f t="shared" si="194"/>
        <v>45555</v>
      </c>
      <c r="C4154" s="785">
        <v>22</v>
      </c>
      <c r="D4154" s="786">
        <f>IFERROR((INDEX(METADATA!$T$2:$T$20,MATCH(B4154,METADATA!$S$2:$S$20,0))),0)</f>
        <v>0</v>
      </c>
      <c r="E4154" s="785" t="str">
        <f t="shared" si="192"/>
        <v>LO</v>
      </c>
      <c r="F4154" s="786">
        <f>VLOOKUP(C4154,METADATA!$A$5:$H$29,IF(E4154="HI",2,IF(E4154="LO",6,10))+IF(D4154=1,2,IF(D4154=7,1,(IF(WEEKDAY(B4154)=1,2,IF(WEEKDAY(B4154)=7,1,0))))))</f>
        <v>3</v>
      </c>
      <c r="G4154" s="786">
        <f>VLOOKUP(C4154,METADATA!$J$5:$Q$29,IF(E4154="HI",2,IF(E4154="LO",6,10))+IF(D4154=1,2,IF(D4154=7,1,(IF(WEEKDAY(B4154)=1,2,IF(WEEKDAY(B4154)=7,1,0))))))</f>
        <v>3</v>
      </c>
      <c r="H4154" s="787">
        <v>10809</v>
      </c>
      <c r="I4154" s="788">
        <v>4175.010009765625</v>
      </c>
      <c r="K4154" s="795">
        <v>0</v>
      </c>
      <c r="M4154" s="798">
        <f t="shared" si="193"/>
        <v>11587.285686546404</v>
      </c>
      <c r="N4154" s="303"/>
      <c r="S4154" s="786">
        <v>0</v>
      </c>
      <c r="T4154" s="781">
        <f>VLOOKUP(C4154,METADATA!$J$5:$Q$29,IF(E4154="HI",2,IF(E4154="LO",6,10))+IF(S4154=1,2,IF(D4154=7,1,(IF(WEEKDAY(B4154)=1,2,IF(WEEKDAY(B4154)=7,1,0))))))</f>
        <v>3</v>
      </c>
      <c r="U4154" s="781">
        <f>VLOOKUP(C4154,METADATA!$A$5:$H$29,IF(E4154="HI",2,IF(E4154="LO",6,10))+IF(S4154=1,2,IF(D4154=7,1,(IF(WEEKDAY(B4154)=1,2,IF(WEEKDAY(B4154)=7,1,0))))))</f>
        <v>3</v>
      </c>
    </row>
    <row r="4155" spans="2:21" ht="13.95" customHeight="1" x14ac:dyDescent="0.25">
      <c r="B4155" s="784">
        <f t="shared" si="194"/>
        <v>45555</v>
      </c>
      <c r="C4155" s="785">
        <v>23</v>
      </c>
      <c r="D4155" s="786">
        <f>IFERROR((INDEX(METADATA!$T$2:$T$20,MATCH(B4155,METADATA!$S$2:$S$20,0))),0)</f>
        <v>0</v>
      </c>
      <c r="E4155" s="785" t="str">
        <f t="shared" si="192"/>
        <v>LO</v>
      </c>
      <c r="F4155" s="786">
        <f>VLOOKUP(C4155,METADATA!$A$5:$H$29,IF(E4155="HI",2,IF(E4155="LO",6,10))+IF(D4155=1,2,IF(D4155=7,1,(IF(WEEKDAY(B4155)=1,2,IF(WEEKDAY(B4155)=7,1,0))))))</f>
        <v>3</v>
      </c>
      <c r="G4155" s="786">
        <f>VLOOKUP(C4155,METADATA!$J$5:$Q$29,IF(E4155="HI",2,IF(E4155="LO",6,10))+IF(D4155=1,2,IF(D4155=7,1,(IF(WEEKDAY(B4155)=1,2,IF(WEEKDAY(B4155)=7,1,0))))))</f>
        <v>3</v>
      </c>
      <c r="H4155" s="787">
        <v>9876</v>
      </c>
      <c r="I4155" s="788">
        <v>4353.4900817871094</v>
      </c>
      <c r="K4155" s="795">
        <v>0</v>
      </c>
      <c r="M4155" s="798">
        <f t="shared" si="193"/>
        <v>10792.97233815684</v>
      </c>
      <c r="N4155" s="303"/>
      <c r="S4155" s="786">
        <v>0</v>
      </c>
      <c r="T4155" s="781">
        <f>VLOOKUP(C4155,METADATA!$J$5:$Q$29,IF(E4155="HI",2,IF(E4155="LO",6,10))+IF(S4155=1,2,IF(D4155=7,1,(IF(WEEKDAY(B4155)=1,2,IF(WEEKDAY(B4155)=7,1,0))))))</f>
        <v>3</v>
      </c>
      <c r="U4155" s="781">
        <f>VLOOKUP(C4155,METADATA!$A$5:$H$29,IF(E4155="HI",2,IF(E4155="LO",6,10))+IF(S4155=1,2,IF(D4155=7,1,(IF(WEEKDAY(B4155)=1,2,IF(WEEKDAY(B4155)=7,1,0))))))</f>
        <v>3</v>
      </c>
    </row>
    <row r="4156" spans="2:21" ht="13.95" customHeight="1" x14ac:dyDescent="0.25">
      <c r="B4156" s="784">
        <f t="shared" si="194"/>
        <v>45556</v>
      </c>
      <c r="C4156" s="785">
        <v>0</v>
      </c>
      <c r="D4156" s="786">
        <f>IFERROR((INDEX(METADATA!$T$2:$T$20,MATCH(B4156,METADATA!$S$2:$S$20,0))),0)</f>
        <v>0</v>
      </c>
      <c r="E4156" s="785" t="str">
        <f t="shared" si="192"/>
        <v>LO</v>
      </c>
      <c r="F4156" s="786">
        <f>VLOOKUP(C4156,METADATA!$A$5:$H$29,IF(E4156="HI",2,IF(E4156="LO",6,10))+IF(D4156=1,2,IF(D4156=7,1,(IF(WEEKDAY(B4156)=1,2,IF(WEEKDAY(B4156)=7,1,0))))))</f>
        <v>3</v>
      </c>
      <c r="G4156" s="786">
        <f>VLOOKUP(C4156,METADATA!$J$5:$Q$29,IF(E4156="HI",2,IF(E4156="LO",6,10))+IF(D4156=1,2,IF(D4156=7,1,(IF(WEEKDAY(B4156)=1,2,IF(WEEKDAY(B4156)=7,1,0))))))</f>
        <v>3</v>
      </c>
      <c r="H4156" s="787">
        <v>9253.5</v>
      </c>
      <c r="I4156" s="788">
        <v>4389.2950744628906</v>
      </c>
      <c r="K4156" s="795">
        <v>0</v>
      </c>
      <c r="M4156" s="798">
        <f t="shared" si="193"/>
        <v>10241.736840043499</v>
      </c>
      <c r="N4156" s="303"/>
      <c r="S4156" s="786">
        <v>0</v>
      </c>
      <c r="T4156" s="781">
        <f>VLOOKUP(C4156,METADATA!$J$5:$Q$29,IF(E4156="HI",2,IF(E4156="LO",6,10))+IF(S4156=1,2,IF(D4156=7,1,(IF(WEEKDAY(B4156)=1,2,IF(WEEKDAY(B4156)=7,1,0))))))</f>
        <v>3</v>
      </c>
      <c r="U4156" s="781">
        <f>VLOOKUP(C4156,METADATA!$A$5:$H$29,IF(E4156="HI",2,IF(E4156="LO",6,10))+IF(S4156=1,2,IF(D4156=7,1,(IF(WEEKDAY(B4156)=1,2,IF(WEEKDAY(B4156)=7,1,0))))))</f>
        <v>3</v>
      </c>
    </row>
    <row r="4157" spans="2:21" ht="13.95" customHeight="1" x14ac:dyDescent="0.25">
      <c r="B4157" s="784">
        <f t="shared" si="194"/>
        <v>45556</v>
      </c>
      <c r="C4157" s="785">
        <v>1</v>
      </c>
      <c r="D4157" s="786">
        <f>IFERROR((INDEX(METADATA!$T$2:$T$20,MATCH(B4157,METADATA!$S$2:$S$20,0))),0)</f>
        <v>0</v>
      </c>
      <c r="E4157" s="785" t="str">
        <f t="shared" si="192"/>
        <v>LO</v>
      </c>
      <c r="F4157" s="786">
        <f>VLOOKUP(C4157,METADATA!$A$5:$H$29,IF(E4157="HI",2,IF(E4157="LO",6,10))+IF(D4157=1,2,IF(D4157=7,1,(IF(WEEKDAY(B4157)=1,2,IF(WEEKDAY(B4157)=7,1,0))))))</f>
        <v>3</v>
      </c>
      <c r="G4157" s="786">
        <f>VLOOKUP(C4157,METADATA!$J$5:$Q$29,IF(E4157="HI",2,IF(E4157="LO",6,10))+IF(D4157=1,2,IF(D4157=7,1,(IF(WEEKDAY(B4157)=1,2,IF(WEEKDAY(B4157)=7,1,0))))))</f>
        <v>3</v>
      </c>
      <c r="H4157" s="787">
        <v>8855.75</v>
      </c>
      <c r="I4157" s="788">
        <v>4034.3875122070313</v>
      </c>
      <c r="K4157" s="795">
        <v>0</v>
      </c>
      <c r="M4157" s="798">
        <f t="shared" si="193"/>
        <v>9731.4228487488945</v>
      </c>
      <c r="N4157" s="303"/>
      <c r="S4157" s="786">
        <v>0</v>
      </c>
      <c r="T4157" s="781">
        <f>VLOOKUP(C4157,METADATA!$J$5:$Q$29,IF(E4157="HI",2,IF(E4157="LO",6,10))+IF(S4157=1,2,IF(D4157=7,1,(IF(WEEKDAY(B4157)=1,2,IF(WEEKDAY(B4157)=7,1,0))))))</f>
        <v>3</v>
      </c>
      <c r="U4157" s="781">
        <f>VLOOKUP(C4157,METADATA!$A$5:$H$29,IF(E4157="HI",2,IF(E4157="LO",6,10))+IF(S4157=1,2,IF(D4157=7,1,(IF(WEEKDAY(B4157)=1,2,IF(WEEKDAY(B4157)=7,1,0))))))</f>
        <v>3</v>
      </c>
    </row>
    <row r="4158" spans="2:21" ht="13.95" customHeight="1" x14ac:dyDescent="0.25">
      <c r="B4158" s="784">
        <f t="shared" si="194"/>
        <v>45556</v>
      </c>
      <c r="C4158" s="785">
        <v>2</v>
      </c>
      <c r="D4158" s="786">
        <f>IFERROR((INDEX(METADATA!$T$2:$T$20,MATCH(B4158,METADATA!$S$2:$S$20,0))),0)</f>
        <v>0</v>
      </c>
      <c r="E4158" s="785" t="str">
        <f t="shared" si="192"/>
        <v>LO</v>
      </c>
      <c r="F4158" s="786">
        <f>VLOOKUP(C4158,METADATA!$A$5:$H$29,IF(E4158="HI",2,IF(E4158="LO",6,10))+IF(D4158=1,2,IF(D4158=7,1,(IF(WEEKDAY(B4158)=1,2,IF(WEEKDAY(B4158)=7,1,0))))))</f>
        <v>3</v>
      </c>
      <c r="G4158" s="786">
        <f>VLOOKUP(C4158,METADATA!$J$5:$Q$29,IF(E4158="HI",2,IF(E4158="LO",6,10))+IF(D4158=1,2,IF(D4158=7,1,(IF(WEEKDAY(B4158)=1,2,IF(WEEKDAY(B4158)=7,1,0))))))</f>
        <v>3</v>
      </c>
      <c r="H4158" s="787">
        <v>8702.75</v>
      </c>
      <c r="I4158" s="788">
        <v>2871.5324859619141</v>
      </c>
      <c r="K4158" s="795">
        <v>0</v>
      </c>
      <c r="M4158" s="798">
        <f t="shared" si="193"/>
        <v>9164.254273012868</v>
      </c>
      <c r="N4158" s="303"/>
      <c r="S4158" s="786">
        <v>0</v>
      </c>
      <c r="T4158" s="781">
        <f>VLOOKUP(C4158,METADATA!$J$5:$Q$29,IF(E4158="HI",2,IF(E4158="LO",6,10))+IF(S4158=1,2,IF(D4158=7,1,(IF(WEEKDAY(B4158)=1,2,IF(WEEKDAY(B4158)=7,1,0))))))</f>
        <v>3</v>
      </c>
      <c r="U4158" s="781">
        <f>VLOOKUP(C4158,METADATA!$A$5:$H$29,IF(E4158="HI",2,IF(E4158="LO",6,10))+IF(S4158=1,2,IF(D4158=7,1,(IF(WEEKDAY(B4158)=1,2,IF(WEEKDAY(B4158)=7,1,0))))))</f>
        <v>3</v>
      </c>
    </row>
    <row r="4159" spans="2:21" ht="13.95" customHeight="1" x14ac:dyDescent="0.25">
      <c r="B4159" s="784">
        <f t="shared" si="194"/>
        <v>45556</v>
      </c>
      <c r="C4159" s="785">
        <v>3</v>
      </c>
      <c r="D4159" s="786">
        <f>IFERROR((INDEX(METADATA!$T$2:$T$20,MATCH(B4159,METADATA!$S$2:$S$20,0))),0)</f>
        <v>0</v>
      </c>
      <c r="E4159" s="785" t="str">
        <f t="shared" si="192"/>
        <v>LO</v>
      </c>
      <c r="F4159" s="786">
        <f>VLOOKUP(C4159,METADATA!$A$5:$H$29,IF(E4159="HI",2,IF(E4159="LO",6,10))+IF(D4159=1,2,IF(D4159=7,1,(IF(WEEKDAY(B4159)=1,2,IF(WEEKDAY(B4159)=7,1,0))))))</f>
        <v>3</v>
      </c>
      <c r="G4159" s="786">
        <f>VLOOKUP(C4159,METADATA!$J$5:$Q$29,IF(E4159="HI",2,IF(E4159="LO",6,10))+IF(D4159=1,2,IF(D4159=7,1,(IF(WEEKDAY(B4159)=1,2,IF(WEEKDAY(B4159)=7,1,0))))))</f>
        <v>3</v>
      </c>
      <c r="H4159" s="787">
        <v>8717.25</v>
      </c>
      <c r="I4159" s="788">
        <v>1593.0025024414063</v>
      </c>
      <c r="K4159" s="795">
        <v>0</v>
      </c>
      <c r="M4159" s="798">
        <f t="shared" si="193"/>
        <v>8861.6084620843285</v>
      </c>
      <c r="N4159" s="303"/>
      <c r="S4159" s="786">
        <v>0</v>
      </c>
      <c r="T4159" s="781">
        <f>VLOOKUP(C4159,METADATA!$J$5:$Q$29,IF(E4159="HI",2,IF(E4159="LO",6,10))+IF(S4159=1,2,IF(D4159=7,1,(IF(WEEKDAY(B4159)=1,2,IF(WEEKDAY(B4159)=7,1,0))))))</f>
        <v>3</v>
      </c>
      <c r="U4159" s="781">
        <f>VLOOKUP(C4159,METADATA!$A$5:$H$29,IF(E4159="HI",2,IF(E4159="LO",6,10))+IF(S4159=1,2,IF(D4159=7,1,(IF(WEEKDAY(B4159)=1,2,IF(WEEKDAY(B4159)=7,1,0))))))</f>
        <v>3</v>
      </c>
    </row>
    <row r="4160" spans="2:21" ht="13.95" customHeight="1" x14ac:dyDescent="0.25">
      <c r="B4160" s="784">
        <f t="shared" si="194"/>
        <v>45556</v>
      </c>
      <c r="C4160" s="785">
        <v>4</v>
      </c>
      <c r="D4160" s="786">
        <f>IFERROR((INDEX(METADATA!$T$2:$T$20,MATCH(B4160,METADATA!$S$2:$S$20,0))),0)</f>
        <v>0</v>
      </c>
      <c r="E4160" s="785" t="str">
        <f t="shared" si="192"/>
        <v>LO</v>
      </c>
      <c r="F4160" s="786">
        <f>VLOOKUP(C4160,METADATA!$A$5:$H$29,IF(E4160="HI",2,IF(E4160="LO",6,10))+IF(D4160=1,2,IF(D4160=7,1,(IF(WEEKDAY(B4160)=1,2,IF(WEEKDAY(B4160)=7,1,0))))))</f>
        <v>3</v>
      </c>
      <c r="G4160" s="786">
        <f>VLOOKUP(C4160,METADATA!$J$5:$Q$29,IF(E4160="HI",2,IF(E4160="LO",6,10))+IF(D4160=1,2,IF(D4160=7,1,(IF(WEEKDAY(B4160)=1,2,IF(WEEKDAY(B4160)=7,1,0))))))</f>
        <v>3</v>
      </c>
      <c r="H4160" s="787">
        <v>8948.5</v>
      </c>
      <c r="I4160" s="788">
        <v>1530.719970703125</v>
      </c>
      <c r="K4160" s="795">
        <v>0</v>
      </c>
      <c r="M4160" s="798">
        <f t="shared" si="193"/>
        <v>9078.4776190014018</v>
      </c>
      <c r="N4160" s="303"/>
      <c r="S4160" s="786">
        <v>0</v>
      </c>
      <c r="T4160" s="781">
        <f>VLOOKUP(C4160,METADATA!$J$5:$Q$29,IF(E4160="HI",2,IF(E4160="LO",6,10))+IF(S4160=1,2,IF(D4160=7,1,(IF(WEEKDAY(B4160)=1,2,IF(WEEKDAY(B4160)=7,1,0))))))</f>
        <v>3</v>
      </c>
      <c r="U4160" s="781">
        <f>VLOOKUP(C4160,METADATA!$A$5:$H$29,IF(E4160="HI",2,IF(E4160="LO",6,10))+IF(S4160=1,2,IF(D4160=7,1,(IF(WEEKDAY(B4160)=1,2,IF(WEEKDAY(B4160)=7,1,0))))))</f>
        <v>3</v>
      </c>
    </row>
    <row r="4161" spans="2:21" ht="13.95" customHeight="1" x14ac:dyDescent="0.25">
      <c r="B4161" s="784">
        <f t="shared" si="194"/>
        <v>45556</v>
      </c>
      <c r="C4161" s="785">
        <v>5</v>
      </c>
      <c r="D4161" s="786">
        <f>IFERROR((INDEX(METADATA!$T$2:$T$20,MATCH(B4161,METADATA!$S$2:$S$20,0))),0)</f>
        <v>0</v>
      </c>
      <c r="E4161" s="785" t="str">
        <f t="shared" si="192"/>
        <v>LO</v>
      </c>
      <c r="F4161" s="786">
        <f>VLOOKUP(C4161,METADATA!$A$5:$H$29,IF(E4161="HI",2,IF(E4161="LO",6,10))+IF(D4161=1,2,IF(D4161=7,1,(IF(WEEKDAY(B4161)=1,2,IF(WEEKDAY(B4161)=7,1,0))))))</f>
        <v>3</v>
      </c>
      <c r="G4161" s="786">
        <f>VLOOKUP(C4161,METADATA!$J$5:$Q$29,IF(E4161="HI",2,IF(E4161="LO",6,10))+IF(D4161=1,2,IF(D4161=7,1,(IF(WEEKDAY(B4161)=1,2,IF(WEEKDAY(B4161)=7,1,0))))))</f>
        <v>3</v>
      </c>
      <c r="H4161" s="787">
        <v>8910</v>
      </c>
      <c r="I4161" s="788">
        <v>1516.1749877929688</v>
      </c>
      <c r="K4161" s="795">
        <v>870.51250000000005</v>
      </c>
      <c r="M4161" s="798">
        <f t="shared" si="193"/>
        <v>9038.0798067736159</v>
      </c>
      <c r="N4161" s="303"/>
      <c r="S4161" s="786">
        <v>0</v>
      </c>
      <c r="T4161" s="781">
        <f>VLOOKUP(C4161,METADATA!$J$5:$Q$29,IF(E4161="HI",2,IF(E4161="LO",6,10))+IF(S4161=1,2,IF(D4161=7,1,(IF(WEEKDAY(B4161)=1,2,IF(WEEKDAY(B4161)=7,1,0))))))</f>
        <v>3</v>
      </c>
      <c r="U4161" s="781">
        <f>VLOOKUP(C4161,METADATA!$A$5:$H$29,IF(E4161="HI",2,IF(E4161="LO",6,10))+IF(S4161=1,2,IF(D4161=7,1,(IF(WEEKDAY(B4161)=1,2,IF(WEEKDAY(B4161)=7,1,0))))))</f>
        <v>3</v>
      </c>
    </row>
    <row r="4162" spans="2:21" ht="13.95" customHeight="1" x14ac:dyDescent="0.25">
      <c r="B4162" s="784">
        <f t="shared" si="194"/>
        <v>45556</v>
      </c>
      <c r="C4162" s="785">
        <v>6</v>
      </c>
      <c r="D4162" s="786">
        <f>IFERROR((INDEX(METADATA!$T$2:$T$20,MATCH(B4162,METADATA!$S$2:$S$20,0))),0)</f>
        <v>0</v>
      </c>
      <c r="E4162" s="785" t="str">
        <f t="shared" si="192"/>
        <v>LO</v>
      </c>
      <c r="F4162" s="786">
        <f>VLOOKUP(C4162,METADATA!$A$5:$H$29,IF(E4162="HI",2,IF(E4162="LO",6,10))+IF(D4162=1,2,IF(D4162=7,1,(IF(WEEKDAY(B4162)=1,2,IF(WEEKDAY(B4162)=7,1,0))))))</f>
        <v>3</v>
      </c>
      <c r="G4162" s="786">
        <f>VLOOKUP(C4162,METADATA!$J$5:$Q$29,IF(E4162="HI",2,IF(E4162="LO",6,10))+IF(D4162=1,2,IF(D4162=7,1,(IF(WEEKDAY(B4162)=1,2,IF(WEEKDAY(B4162)=7,1,0))))))</f>
        <v>3</v>
      </c>
      <c r="H4162" s="787">
        <v>9396.25</v>
      </c>
      <c r="I4162" s="788">
        <v>1526.0375061035156</v>
      </c>
      <c r="K4162" s="795">
        <v>865.8125</v>
      </c>
      <c r="M4162" s="798">
        <f t="shared" si="193"/>
        <v>9519.3647126546548</v>
      </c>
      <c r="N4162" s="303"/>
      <c r="S4162" s="786">
        <v>0</v>
      </c>
      <c r="T4162" s="781">
        <f>VLOOKUP(C4162,METADATA!$J$5:$Q$29,IF(E4162="HI",2,IF(E4162="LO",6,10))+IF(S4162=1,2,IF(D4162=7,1,(IF(WEEKDAY(B4162)=1,2,IF(WEEKDAY(B4162)=7,1,0))))))</f>
        <v>3</v>
      </c>
      <c r="U4162" s="781">
        <f>VLOOKUP(C4162,METADATA!$A$5:$H$29,IF(E4162="HI",2,IF(E4162="LO",6,10))+IF(S4162=1,2,IF(D4162=7,1,(IF(WEEKDAY(B4162)=1,2,IF(WEEKDAY(B4162)=7,1,0))))))</f>
        <v>3</v>
      </c>
    </row>
    <row r="4163" spans="2:21" ht="13.95" customHeight="1" x14ac:dyDescent="0.25">
      <c r="B4163" s="784">
        <f t="shared" si="194"/>
        <v>45556</v>
      </c>
      <c r="C4163" s="785">
        <v>7</v>
      </c>
      <c r="D4163" s="786">
        <f>IFERROR((INDEX(METADATA!$T$2:$T$20,MATCH(B4163,METADATA!$S$2:$S$20,0))),0)</f>
        <v>0</v>
      </c>
      <c r="E4163" s="785" t="str">
        <f t="shared" si="192"/>
        <v>LO</v>
      </c>
      <c r="F4163" s="786">
        <f>VLOOKUP(C4163,METADATA!$A$5:$H$29,IF(E4163="HI",2,IF(E4163="LO",6,10))+IF(D4163=1,2,IF(D4163=7,1,(IF(WEEKDAY(B4163)=1,2,IF(WEEKDAY(B4163)=7,1,0))))))</f>
        <v>2</v>
      </c>
      <c r="G4163" s="786">
        <f>VLOOKUP(C4163,METADATA!$J$5:$Q$29,IF(E4163="HI",2,IF(E4163="LO",6,10))+IF(D4163=1,2,IF(D4163=7,1,(IF(WEEKDAY(B4163)=1,2,IF(WEEKDAY(B4163)=7,1,0))))))</f>
        <v>2</v>
      </c>
      <c r="H4163" s="787">
        <v>10638.5</v>
      </c>
      <c r="I4163" s="788">
        <v>1592.9324951171875</v>
      </c>
      <c r="K4163" s="795">
        <v>834.63750000000005</v>
      </c>
      <c r="M4163" s="798">
        <f t="shared" si="193"/>
        <v>10757.096085096584</v>
      </c>
      <c r="N4163" s="303"/>
      <c r="S4163" s="786">
        <v>0</v>
      </c>
      <c r="T4163" s="781">
        <f>VLOOKUP(C4163,METADATA!$J$5:$Q$29,IF(E4163="HI",2,IF(E4163="LO",6,10))+IF(S4163=1,2,IF(D4163=7,1,(IF(WEEKDAY(B4163)=1,2,IF(WEEKDAY(B4163)=7,1,0))))))</f>
        <v>2</v>
      </c>
      <c r="U4163" s="781">
        <f>VLOOKUP(C4163,METADATA!$A$5:$H$29,IF(E4163="HI",2,IF(E4163="LO",6,10))+IF(S4163=1,2,IF(D4163=7,1,(IF(WEEKDAY(B4163)=1,2,IF(WEEKDAY(B4163)=7,1,0))))))</f>
        <v>2</v>
      </c>
    </row>
    <row r="4164" spans="2:21" ht="13.95" customHeight="1" x14ac:dyDescent="0.25">
      <c r="B4164" s="784">
        <f t="shared" si="194"/>
        <v>45556</v>
      </c>
      <c r="C4164" s="785">
        <v>8</v>
      </c>
      <c r="D4164" s="786">
        <f>IFERROR((INDEX(METADATA!$T$2:$T$20,MATCH(B4164,METADATA!$S$2:$S$20,0))),0)</f>
        <v>0</v>
      </c>
      <c r="E4164" s="785" t="str">
        <f t="shared" ref="E4164:E4227" si="195">IF(B4164="","",IF(AND(MONTH(B4164)&gt;=MONTH($AA$9),MONTH(B4164)&lt;=MONTH($AA$11)),"HI","LO"))</f>
        <v>LO</v>
      </c>
      <c r="F4164" s="786">
        <f>VLOOKUP(C4164,METADATA!$A$5:$H$29,IF(E4164="HI",2,IF(E4164="LO",6,10))+IF(D4164=1,2,IF(D4164=7,1,(IF(WEEKDAY(B4164)=1,2,IF(WEEKDAY(B4164)=7,1,0))))))</f>
        <v>2</v>
      </c>
      <c r="G4164" s="786">
        <f>VLOOKUP(C4164,METADATA!$J$5:$Q$29,IF(E4164="HI",2,IF(E4164="LO",6,10))+IF(D4164=1,2,IF(D4164=7,1,(IF(WEEKDAY(B4164)=1,2,IF(WEEKDAY(B4164)=7,1,0))))))</f>
        <v>2</v>
      </c>
      <c r="H4164" s="787">
        <v>12143.5</v>
      </c>
      <c r="I4164" s="788">
        <v>1511.1324855387211</v>
      </c>
      <c r="K4164" s="795">
        <v>847.33749999999998</v>
      </c>
      <c r="M4164" s="798">
        <f t="shared" ref="M4164:M4227" si="196">SQRT(H4164^2+I4164^2)</f>
        <v>12237.161175650603</v>
      </c>
      <c r="N4164" s="303"/>
      <c r="S4164" s="786">
        <v>0</v>
      </c>
      <c r="T4164" s="781">
        <f>VLOOKUP(C4164,METADATA!$J$5:$Q$29,IF(E4164="HI",2,IF(E4164="LO",6,10))+IF(S4164=1,2,IF(D4164=7,1,(IF(WEEKDAY(B4164)=1,2,IF(WEEKDAY(B4164)=7,1,0))))))</f>
        <v>2</v>
      </c>
      <c r="U4164" s="781">
        <f>VLOOKUP(C4164,METADATA!$A$5:$H$29,IF(E4164="HI",2,IF(E4164="LO",6,10))+IF(S4164=1,2,IF(D4164=7,1,(IF(WEEKDAY(B4164)=1,2,IF(WEEKDAY(B4164)=7,1,0))))))</f>
        <v>2</v>
      </c>
    </row>
    <row r="4165" spans="2:21" ht="13.95" customHeight="1" x14ac:dyDescent="0.25">
      <c r="B4165" s="784">
        <f t="shared" si="194"/>
        <v>45556</v>
      </c>
      <c r="C4165" s="785">
        <v>9</v>
      </c>
      <c r="D4165" s="786">
        <f>IFERROR((INDEX(METADATA!$T$2:$T$20,MATCH(B4165,METADATA!$S$2:$S$20,0))),0)</f>
        <v>0</v>
      </c>
      <c r="E4165" s="785" t="str">
        <f t="shared" si="195"/>
        <v>LO</v>
      </c>
      <c r="F4165" s="786">
        <f>VLOOKUP(C4165,METADATA!$A$5:$H$29,IF(E4165="HI",2,IF(E4165="LO",6,10))+IF(D4165=1,2,IF(D4165=7,1,(IF(WEEKDAY(B4165)=1,2,IF(WEEKDAY(B4165)=7,1,0))))))</f>
        <v>2</v>
      </c>
      <c r="G4165" s="786">
        <f>VLOOKUP(C4165,METADATA!$J$5:$Q$29,IF(E4165="HI",2,IF(E4165="LO",6,10))+IF(D4165=1,2,IF(D4165=7,1,(IF(WEEKDAY(B4165)=1,2,IF(WEEKDAY(B4165)=7,1,0))))))</f>
        <v>2</v>
      </c>
      <c r="H4165" s="787">
        <v>12600.5</v>
      </c>
      <c r="I4165" s="788">
        <v>3369.1474456787109</v>
      </c>
      <c r="K4165" s="795">
        <v>851.61249999999995</v>
      </c>
      <c r="M4165" s="798">
        <f t="shared" si="196"/>
        <v>13043.149725458317</v>
      </c>
      <c r="N4165" s="303"/>
      <c r="S4165" s="786">
        <v>0</v>
      </c>
      <c r="T4165" s="781">
        <f>VLOOKUP(C4165,METADATA!$J$5:$Q$29,IF(E4165="HI",2,IF(E4165="LO",6,10))+IF(S4165=1,2,IF(D4165=7,1,(IF(WEEKDAY(B4165)=1,2,IF(WEEKDAY(B4165)=7,1,0))))))</f>
        <v>2</v>
      </c>
      <c r="U4165" s="781">
        <f>VLOOKUP(C4165,METADATA!$A$5:$H$29,IF(E4165="HI",2,IF(E4165="LO",6,10))+IF(S4165=1,2,IF(D4165=7,1,(IF(WEEKDAY(B4165)=1,2,IF(WEEKDAY(B4165)=7,1,0))))))</f>
        <v>2</v>
      </c>
    </row>
    <row r="4166" spans="2:21" ht="13.95" customHeight="1" x14ac:dyDescent="0.25">
      <c r="B4166" s="784">
        <f t="shared" si="194"/>
        <v>45556</v>
      </c>
      <c r="C4166" s="785">
        <v>10</v>
      </c>
      <c r="D4166" s="786">
        <f>IFERROR((INDEX(METADATA!$T$2:$T$20,MATCH(B4166,METADATA!$S$2:$S$20,0))),0)</f>
        <v>0</v>
      </c>
      <c r="E4166" s="785" t="str">
        <f t="shared" si="195"/>
        <v>LO</v>
      </c>
      <c r="F4166" s="786">
        <f>VLOOKUP(C4166,METADATA!$A$5:$H$29,IF(E4166="HI",2,IF(E4166="LO",6,10))+IF(D4166=1,2,IF(D4166=7,1,(IF(WEEKDAY(B4166)=1,2,IF(WEEKDAY(B4166)=7,1,0))))))</f>
        <v>2</v>
      </c>
      <c r="G4166" s="786">
        <f>VLOOKUP(C4166,METADATA!$J$5:$Q$29,IF(E4166="HI",2,IF(E4166="LO",6,10))+IF(D4166=1,2,IF(D4166=7,1,(IF(WEEKDAY(B4166)=1,2,IF(WEEKDAY(B4166)=7,1,0))))))</f>
        <v>2</v>
      </c>
      <c r="H4166" s="787">
        <v>12860.75</v>
      </c>
      <c r="I4166" s="788">
        <v>4375.47998046875</v>
      </c>
      <c r="K4166" s="795">
        <v>856.5</v>
      </c>
      <c r="M4166" s="798">
        <f t="shared" si="196"/>
        <v>13584.686806179332</v>
      </c>
      <c r="N4166" s="303"/>
      <c r="S4166" s="786">
        <v>0</v>
      </c>
      <c r="T4166" s="781">
        <f>VLOOKUP(C4166,METADATA!$J$5:$Q$29,IF(E4166="HI",2,IF(E4166="LO",6,10))+IF(S4166=1,2,IF(D4166=7,1,(IF(WEEKDAY(B4166)=1,2,IF(WEEKDAY(B4166)=7,1,0))))))</f>
        <v>2</v>
      </c>
      <c r="U4166" s="781">
        <f>VLOOKUP(C4166,METADATA!$A$5:$H$29,IF(E4166="HI",2,IF(E4166="LO",6,10))+IF(S4166=1,2,IF(D4166=7,1,(IF(WEEKDAY(B4166)=1,2,IF(WEEKDAY(B4166)=7,1,0))))))</f>
        <v>2</v>
      </c>
    </row>
    <row r="4167" spans="2:21" ht="13.95" customHeight="1" x14ac:dyDescent="0.25">
      <c r="B4167" s="784">
        <f t="shared" si="194"/>
        <v>45556</v>
      </c>
      <c r="C4167" s="785">
        <v>11</v>
      </c>
      <c r="D4167" s="786">
        <f>IFERROR((INDEX(METADATA!$T$2:$T$20,MATCH(B4167,METADATA!$S$2:$S$20,0))),0)</f>
        <v>0</v>
      </c>
      <c r="E4167" s="785" t="str">
        <f t="shared" si="195"/>
        <v>LO</v>
      </c>
      <c r="F4167" s="786">
        <f>VLOOKUP(C4167,METADATA!$A$5:$H$29,IF(E4167="HI",2,IF(E4167="LO",6,10))+IF(D4167=1,2,IF(D4167=7,1,(IF(WEEKDAY(B4167)=1,2,IF(WEEKDAY(B4167)=7,1,0))))))</f>
        <v>2</v>
      </c>
      <c r="G4167" s="786">
        <f>VLOOKUP(C4167,METADATA!$J$5:$Q$29,IF(E4167="HI",2,IF(E4167="LO",6,10))+IF(D4167=1,2,IF(D4167=7,1,(IF(WEEKDAY(B4167)=1,2,IF(WEEKDAY(B4167)=7,1,0))))))</f>
        <v>2</v>
      </c>
      <c r="H4167" s="787">
        <v>12845</v>
      </c>
      <c r="I4167" s="788">
        <v>4389.9900512695313</v>
      </c>
      <c r="K4167" s="795">
        <v>824.32500000000005</v>
      </c>
      <c r="M4167" s="798">
        <f t="shared" si="196"/>
        <v>13574.462702083109</v>
      </c>
      <c r="N4167" s="303"/>
      <c r="S4167" s="786">
        <v>0</v>
      </c>
      <c r="T4167" s="781">
        <f>VLOOKUP(C4167,METADATA!$J$5:$Q$29,IF(E4167="HI",2,IF(E4167="LO",6,10))+IF(S4167=1,2,IF(D4167=7,1,(IF(WEEKDAY(B4167)=1,2,IF(WEEKDAY(B4167)=7,1,0))))))</f>
        <v>2</v>
      </c>
      <c r="U4167" s="781">
        <f>VLOOKUP(C4167,METADATA!$A$5:$H$29,IF(E4167="HI",2,IF(E4167="LO",6,10))+IF(S4167=1,2,IF(D4167=7,1,(IF(WEEKDAY(B4167)=1,2,IF(WEEKDAY(B4167)=7,1,0))))))</f>
        <v>2</v>
      </c>
    </row>
    <row r="4168" spans="2:21" ht="13.95" customHeight="1" x14ac:dyDescent="0.25">
      <c r="B4168" s="784">
        <f t="shared" si="194"/>
        <v>45556</v>
      </c>
      <c r="C4168" s="785">
        <v>12</v>
      </c>
      <c r="D4168" s="786">
        <f>IFERROR((INDEX(METADATA!$T$2:$T$20,MATCH(B4168,METADATA!$S$2:$S$20,0))),0)</f>
        <v>0</v>
      </c>
      <c r="E4168" s="785" t="str">
        <f t="shared" si="195"/>
        <v>LO</v>
      </c>
      <c r="F4168" s="786">
        <f>VLOOKUP(C4168,METADATA!$A$5:$H$29,IF(E4168="HI",2,IF(E4168="LO",6,10))+IF(D4168=1,2,IF(D4168=7,1,(IF(WEEKDAY(B4168)=1,2,IF(WEEKDAY(B4168)=7,1,0))))))</f>
        <v>3</v>
      </c>
      <c r="G4168" s="786">
        <f>VLOOKUP(C4168,METADATA!$J$5:$Q$29,IF(E4168="HI",2,IF(E4168="LO",6,10))+IF(D4168=1,2,IF(D4168=7,1,(IF(WEEKDAY(B4168)=1,2,IF(WEEKDAY(B4168)=7,1,0))))))</f>
        <v>3</v>
      </c>
      <c r="H4168" s="787">
        <v>12651.25</v>
      </c>
      <c r="I4168" s="788">
        <v>4437.35009765625</v>
      </c>
      <c r="K4168" s="795">
        <v>882.73749999999995</v>
      </c>
      <c r="M4168" s="798">
        <f t="shared" si="196"/>
        <v>13406.871463979578</v>
      </c>
      <c r="N4168" s="303"/>
      <c r="S4168" s="786">
        <v>0</v>
      </c>
      <c r="T4168" s="781">
        <f>VLOOKUP(C4168,METADATA!$J$5:$Q$29,IF(E4168="HI",2,IF(E4168="LO",6,10))+IF(S4168=1,2,IF(D4168=7,1,(IF(WEEKDAY(B4168)=1,2,IF(WEEKDAY(B4168)=7,1,0))))))</f>
        <v>3</v>
      </c>
      <c r="U4168" s="781">
        <f>VLOOKUP(C4168,METADATA!$A$5:$H$29,IF(E4168="HI",2,IF(E4168="LO",6,10))+IF(S4168=1,2,IF(D4168=7,1,(IF(WEEKDAY(B4168)=1,2,IF(WEEKDAY(B4168)=7,1,0))))))</f>
        <v>3</v>
      </c>
    </row>
    <row r="4169" spans="2:21" ht="13.95" customHeight="1" x14ac:dyDescent="0.25">
      <c r="B4169" s="784">
        <f t="shared" si="194"/>
        <v>45556</v>
      </c>
      <c r="C4169" s="785">
        <v>13</v>
      </c>
      <c r="D4169" s="786">
        <f>IFERROR((INDEX(METADATA!$T$2:$T$20,MATCH(B4169,METADATA!$S$2:$S$20,0))),0)</f>
        <v>0</v>
      </c>
      <c r="E4169" s="785" t="str">
        <f t="shared" si="195"/>
        <v>LO</v>
      </c>
      <c r="F4169" s="786">
        <f>VLOOKUP(C4169,METADATA!$A$5:$H$29,IF(E4169="HI",2,IF(E4169="LO",6,10))+IF(D4169=1,2,IF(D4169=7,1,(IF(WEEKDAY(B4169)=1,2,IF(WEEKDAY(B4169)=7,1,0))))))</f>
        <v>3</v>
      </c>
      <c r="G4169" s="786">
        <f>VLOOKUP(C4169,METADATA!$J$5:$Q$29,IF(E4169="HI",2,IF(E4169="LO",6,10))+IF(D4169=1,2,IF(D4169=7,1,(IF(WEEKDAY(B4169)=1,2,IF(WEEKDAY(B4169)=7,1,0))))))</f>
        <v>3</v>
      </c>
      <c r="H4169" s="787">
        <v>12238.25</v>
      </c>
      <c r="I4169" s="788">
        <v>4543.2649230957031</v>
      </c>
      <c r="K4169" s="795">
        <v>909.3125</v>
      </c>
      <c r="M4169" s="798">
        <f t="shared" si="196"/>
        <v>13054.348670995876</v>
      </c>
      <c r="N4169" s="303"/>
      <c r="S4169" s="786">
        <v>0</v>
      </c>
      <c r="T4169" s="781">
        <f>VLOOKUP(C4169,METADATA!$J$5:$Q$29,IF(E4169="HI",2,IF(E4169="LO",6,10))+IF(S4169=1,2,IF(D4169=7,1,(IF(WEEKDAY(B4169)=1,2,IF(WEEKDAY(B4169)=7,1,0))))))</f>
        <v>3</v>
      </c>
      <c r="U4169" s="781">
        <f>VLOOKUP(C4169,METADATA!$A$5:$H$29,IF(E4169="HI",2,IF(E4169="LO",6,10))+IF(S4169=1,2,IF(D4169=7,1,(IF(WEEKDAY(B4169)=1,2,IF(WEEKDAY(B4169)=7,1,0))))))</f>
        <v>3</v>
      </c>
    </row>
    <row r="4170" spans="2:21" ht="13.95" customHeight="1" x14ac:dyDescent="0.25">
      <c r="B4170" s="784">
        <f t="shared" si="194"/>
        <v>45556</v>
      </c>
      <c r="C4170" s="785">
        <v>14</v>
      </c>
      <c r="D4170" s="786">
        <f>IFERROR((INDEX(METADATA!$T$2:$T$20,MATCH(B4170,METADATA!$S$2:$S$20,0))),0)</f>
        <v>0</v>
      </c>
      <c r="E4170" s="785" t="str">
        <f t="shared" si="195"/>
        <v>LO</v>
      </c>
      <c r="F4170" s="786">
        <f>VLOOKUP(C4170,METADATA!$A$5:$H$29,IF(E4170="HI",2,IF(E4170="LO",6,10))+IF(D4170=1,2,IF(D4170=7,1,(IF(WEEKDAY(B4170)=1,2,IF(WEEKDAY(B4170)=7,1,0))))))</f>
        <v>3</v>
      </c>
      <c r="G4170" s="786">
        <f>VLOOKUP(C4170,METADATA!$J$5:$Q$29,IF(E4170="HI",2,IF(E4170="LO",6,10))+IF(D4170=1,2,IF(D4170=7,1,(IF(WEEKDAY(B4170)=1,2,IF(WEEKDAY(B4170)=7,1,0))))))</f>
        <v>3</v>
      </c>
      <c r="H4170" s="787">
        <v>11792.25</v>
      </c>
      <c r="I4170" s="788">
        <v>4489.3201293945313</v>
      </c>
      <c r="K4170" s="795">
        <v>905.6</v>
      </c>
      <c r="M4170" s="798">
        <f t="shared" si="196"/>
        <v>12617.89028667974</v>
      </c>
      <c r="N4170" s="303"/>
      <c r="S4170" s="786">
        <v>0</v>
      </c>
      <c r="T4170" s="781">
        <f>VLOOKUP(C4170,METADATA!$J$5:$Q$29,IF(E4170="HI",2,IF(E4170="LO",6,10))+IF(S4170=1,2,IF(D4170=7,1,(IF(WEEKDAY(B4170)=1,2,IF(WEEKDAY(B4170)=7,1,0))))))</f>
        <v>3</v>
      </c>
      <c r="U4170" s="781">
        <f>VLOOKUP(C4170,METADATA!$A$5:$H$29,IF(E4170="HI",2,IF(E4170="LO",6,10))+IF(S4170=1,2,IF(D4170=7,1,(IF(WEEKDAY(B4170)=1,2,IF(WEEKDAY(B4170)=7,1,0))))))</f>
        <v>3</v>
      </c>
    </row>
    <row r="4171" spans="2:21" ht="13.95" customHeight="1" x14ac:dyDescent="0.25">
      <c r="B4171" s="784">
        <f t="shared" si="194"/>
        <v>45556</v>
      </c>
      <c r="C4171" s="785">
        <v>15</v>
      </c>
      <c r="D4171" s="786">
        <f>IFERROR((INDEX(METADATA!$T$2:$T$20,MATCH(B4171,METADATA!$S$2:$S$20,0))),0)</f>
        <v>0</v>
      </c>
      <c r="E4171" s="785" t="str">
        <f t="shared" si="195"/>
        <v>LO</v>
      </c>
      <c r="F4171" s="786">
        <f>VLOOKUP(C4171,METADATA!$A$5:$H$29,IF(E4171="HI",2,IF(E4171="LO",6,10))+IF(D4171=1,2,IF(D4171=7,1,(IF(WEEKDAY(B4171)=1,2,IF(WEEKDAY(B4171)=7,1,0))))))</f>
        <v>3</v>
      </c>
      <c r="G4171" s="786">
        <f>VLOOKUP(C4171,METADATA!$J$5:$Q$29,IF(E4171="HI",2,IF(E4171="LO",6,10))+IF(D4171=1,2,IF(D4171=7,1,(IF(WEEKDAY(B4171)=1,2,IF(WEEKDAY(B4171)=7,1,0))))))</f>
        <v>3</v>
      </c>
      <c r="H4171" s="787">
        <v>11806</v>
      </c>
      <c r="I4171" s="788">
        <v>4456.7350158691406</v>
      </c>
      <c r="K4171" s="795">
        <v>913.98749999999995</v>
      </c>
      <c r="M4171" s="798">
        <f t="shared" si="196"/>
        <v>12619.196606823833</v>
      </c>
      <c r="N4171" s="303"/>
      <c r="S4171" s="786">
        <v>0</v>
      </c>
      <c r="T4171" s="781">
        <f>VLOOKUP(C4171,METADATA!$J$5:$Q$29,IF(E4171="HI",2,IF(E4171="LO",6,10))+IF(S4171=1,2,IF(D4171=7,1,(IF(WEEKDAY(B4171)=1,2,IF(WEEKDAY(B4171)=7,1,0))))))</f>
        <v>3</v>
      </c>
      <c r="U4171" s="781">
        <f>VLOOKUP(C4171,METADATA!$A$5:$H$29,IF(E4171="HI",2,IF(E4171="LO",6,10))+IF(S4171=1,2,IF(D4171=7,1,(IF(WEEKDAY(B4171)=1,2,IF(WEEKDAY(B4171)=7,1,0))))))</f>
        <v>3</v>
      </c>
    </row>
    <row r="4172" spans="2:21" ht="13.95" customHeight="1" x14ac:dyDescent="0.25">
      <c r="B4172" s="784">
        <f t="shared" si="194"/>
        <v>45556</v>
      </c>
      <c r="C4172" s="785">
        <v>16</v>
      </c>
      <c r="D4172" s="786">
        <f>IFERROR((INDEX(METADATA!$T$2:$T$20,MATCH(B4172,METADATA!$S$2:$S$20,0))),0)</f>
        <v>0</v>
      </c>
      <c r="E4172" s="785" t="str">
        <f t="shared" si="195"/>
        <v>LO</v>
      </c>
      <c r="F4172" s="786">
        <f>VLOOKUP(C4172,METADATA!$A$5:$H$29,IF(E4172="HI",2,IF(E4172="LO",6,10))+IF(D4172=1,2,IF(D4172=7,1,(IF(WEEKDAY(B4172)=1,2,IF(WEEKDAY(B4172)=7,1,0))))))</f>
        <v>3</v>
      </c>
      <c r="G4172" s="786">
        <f>VLOOKUP(C4172,METADATA!$J$5:$Q$29,IF(E4172="HI",2,IF(E4172="LO",6,10))+IF(D4172=1,2,IF(D4172=7,1,(IF(WEEKDAY(B4172)=1,2,IF(WEEKDAY(B4172)=7,1,0))))))</f>
        <v>3</v>
      </c>
      <c r="H4172" s="787">
        <v>11784</v>
      </c>
      <c r="I4172" s="788">
        <v>4064.9949340820313</v>
      </c>
      <c r="K4172" s="795">
        <v>902.26250000000005</v>
      </c>
      <c r="M4172" s="798">
        <f t="shared" si="196"/>
        <v>12465.425777490016</v>
      </c>
      <c r="N4172" s="303"/>
      <c r="S4172" s="786">
        <v>0</v>
      </c>
      <c r="T4172" s="781">
        <f>VLOOKUP(C4172,METADATA!$J$5:$Q$29,IF(E4172="HI",2,IF(E4172="LO",6,10))+IF(S4172=1,2,IF(D4172=7,1,(IF(WEEKDAY(B4172)=1,2,IF(WEEKDAY(B4172)=7,1,0))))))</f>
        <v>3</v>
      </c>
      <c r="U4172" s="781">
        <f>VLOOKUP(C4172,METADATA!$A$5:$H$29,IF(E4172="HI",2,IF(E4172="LO",6,10))+IF(S4172=1,2,IF(D4172=7,1,(IF(WEEKDAY(B4172)=1,2,IF(WEEKDAY(B4172)=7,1,0))))))</f>
        <v>3</v>
      </c>
    </row>
    <row r="4173" spans="2:21" ht="13.95" customHeight="1" x14ac:dyDescent="0.25">
      <c r="B4173" s="784">
        <f t="shared" si="194"/>
        <v>45556</v>
      </c>
      <c r="C4173" s="785">
        <v>17</v>
      </c>
      <c r="D4173" s="786">
        <f>IFERROR((INDEX(METADATA!$T$2:$T$20,MATCH(B4173,METADATA!$S$2:$S$20,0))),0)</f>
        <v>0</v>
      </c>
      <c r="E4173" s="785" t="str">
        <f t="shared" si="195"/>
        <v>LO</v>
      </c>
      <c r="F4173" s="786">
        <f>VLOOKUP(C4173,METADATA!$A$5:$H$29,IF(E4173="HI",2,IF(E4173="LO",6,10))+IF(D4173=1,2,IF(D4173=7,1,(IF(WEEKDAY(B4173)=1,2,IF(WEEKDAY(B4173)=7,1,0))))))</f>
        <v>3</v>
      </c>
      <c r="G4173" s="786">
        <f>VLOOKUP(C4173,METADATA!$J$5:$Q$29,IF(E4173="HI",2,IF(E4173="LO",6,10))+IF(D4173=1,2,IF(D4173=7,1,(IF(WEEKDAY(B4173)=1,2,IF(WEEKDAY(B4173)=7,1,0))))))</f>
        <v>3</v>
      </c>
      <c r="H4173" s="787">
        <v>11996.5</v>
      </c>
      <c r="I4173" s="788">
        <v>3069.9024963378906</v>
      </c>
      <c r="K4173" s="795">
        <v>933.76250000000005</v>
      </c>
      <c r="M4173" s="798">
        <f t="shared" si="196"/>
        <v>12383.065597299468</v>
      </c>
      <c r="N4173" s="303"/>
      <c r="S4173" s="786">
        <v>0</v>
      </c>
      <c r="T4173" s="781">
        <f>VLOOKUP(C4173,METADATA!$J$5:$Q$29,IF(E4173="HI",2,IF(E4173="LO",6,10))+IF(S4173=1,2,IF(D4173=7,1,(IF(WEEKDAY(B4173)=1,2,IF(WEEKDAY(B4173)=7,1,0))))))</f>
        <v>3</v>
      </c>
      <c r="U4173" s="781">
        <f>VLOOKUP(C4173,METADATA!$A$5:$H$29,IF(E4173="HI",2,IF(E4173="LO",6,10))+IF(S4173=1,2,IF(D4173=7,1,(IF(WEEKDAY(B4173)=1,2,IF(WEEKDAY(B4173)=7,1,0))))))</f>
        <v>3</v>
      </c>
    </row>
    <row r="4174" spans="2:21" ht="13.95" customHeight="1" x14ac:dyDescent="0.25">
      <c r="B4174" s="784">
        <f t="shared" si="194"/>
        <v>45556</v>
      </c>
      <c r="C4174" s="785">
        <v>18</v>
      </c>
      <c r="D4174" s="786">
        <f>IFERROR((INDEX(METADATA!$T$2:$T$20,MATCH(B4174,METADATA!$S$2:$S$20,0))),0)</f>
        <v>0</v>
      </c>
      <c r="E4174" s="785" t="str">
        <f t="shared" si="195"/>
        <v>LO</v>
      </c>
      <c r="F4174" s="786">
        <f>VLOOKUP(C4174,METADATA!$A$5:$H$29,IF(E4174="HI",2,IF(E4174="LO",6,10))+IF(D4174=1,2,IF(D4174=7,1,(IF(WEEKDAY(B4174)=1,2,IF(WEEKDAY(B4174)=7,1,0))))))</f>
        <v>2</v>
      </c>
      <c r="G4174" s="786">
        <f>VLOOKUP(C4174,METADATA!$J$5:$Q$29,IF(E4174="HI",2,IF(E4174="LO",6,10))+IF(D4174=1,2,IF(D4174=7,1,(IF(WEEKDAY(B4174)=1,2,IF(WEEKDAY(B4174)=7,1,0))))))</f>
        <v>2</v>
      </c>
      <c r="H4174" s="787">
        <v>11892.5</v>
      </c>
      <c r="I4174" s="788">
        <v>3077.1024780273438</v>
      </c>
      <c r="K4174" s="795">
        <v>0</v>
      </c>
      <c r="M4174" s="798">
        <f t="shared" si="196"/>
        <v>12284.140829145603</v>
      </c>
      <c r="N4174" s="303"/>
      <c r="S4174" s="786">
        <v>0</v>
      </c>
      <c r="T4174" s="781">
        <f>VLOOKUP(C4174,METADATA!$J$5:$Q$29,IF(E4174="HI",2,IF(E4174="LO",6,10))+IF(S4174=1,2,IF(D4174=7,1,(IF(WEEKDAY(B4174)=1,2,IF(WEEKDAY(B4174)=7,1,0))))))</f>
        <v>2</v>
      </c>
      <c r="U4174" s="781">
        <f>VLOOKUP(C4174,METADATA!$A$5:$H$29,IF(E4174="HI",2,IF(E4174="LO",6,10))+IF(S4174=1,2,IF(D4174=7,1,(IF(WEEKDAY(B4174)=1,2,IF(WEEKDAY(B4174)=7,1,0))))))</f>
        <v>2</v>
      </c>
    </row>
    <row r="4175" spans="2:21" ht="13.95" customHeight="1" x14ac:dyDescent="0.25">
      <c r="B4175" s="784">
        <f t="shared" si="194"/>
        <v>45556</v>
      </c>
      <c r="C4175" s="785">
        <v>19</v>
      </c>
      <c r="D4175" s="786">
        <f>IFERROR((INDEX(METADATA!$T$2:$T$20,MATCH(B4175,METADATA!$S$2:$S$20,0))),0)</f>
        <v>0</v>
      </c>
      <c r="E4175" s="785" t="str">
        <f t="shared" si="195"/>
        <v>LO</v>
      </c>
      <c r="F4175" s="786">
        <f>VLOOKUP(C4175,METADATA!$A$5:$H$29,IF(E4175="HI",2,IF(E4175="LO",6,10))+IF(D4175=1,2,IF(D4175=7,1,(IF(WEEKDAY(B4175)=1,2,IF(WEEKDAY(B4175)=7,1,0))))))</f>
        <v>2</v>
      </c>
      <c r="G4175" s="786">
        <f>VLOOKUP(C4175,METADATA!$J$5:$Q$29,IF(E4175="HI",2,IF(E4175="LO",6,10))+IF(D4175=1,2,IF(D4175=7,1,(IF(WEEKDAY(B4175)=1,2,IF(WEEKDAY(B4175)=7,1,0))))))</f>
        <v>2</v>
      </c>
      <c r="H4175" s="787">
        <v>11303.5</v>
      </c>
      <c r="I4175" s="788">
        <v>3937.4250183105469</v>
      </c>
      <c r="K4175" s="795">
        <v>0</v>
      </c>
      <c r="M4175" s="798">
        <f t="shared" si="196"/>
        <v>11969.646111093587</v>
      </c>
      <c r="N4175" s="303"/>
      <c r="S4175" s="786">
        <v>0</v>
      </c>
      <c r="T4175" s="781">
        <f>VLOOKUP(C4175,METADATA!$J$5:$Q$29,IF(E4175="HI",2,IF(E4175="LO",6,10))+IF(S4175=1,2,IF(D4175=7,1,(IF(WEEKDAY(B4175)=1,2,IF(WEEKDAY(B4175)=7,1,0))))))</f>
        <v>2</v>
      </c>
      <c r="U4175" s="781">
        <f>VLOOKUP(C4175,METADATA!$A$5:$H$29,IF(E4175="HI",2,IF(E4175="LO",6,10))+IF(S4175=1,2,IF(D4175=7,1,(IF(WEEKDAY(B4175)=1,2,IF(WEEKDAY(B4175)=7,1,0))))))</f>
        <v>2</v>
      </c>
    </row>
    <row r="4176" spans="2:21" ht="13.95" customHeight="1" x14ac:dyDescent="0.25">
      <c r="B4176" s="784">
        <f t="shared" si="194"/>
        <v>45556</v>
      </c>
      <c r="C4176" s="785">
        <v>20</v>
      </c>
      <c r="D4176" s="786">
        <f>IFERROR((INDEX(METADATA!$T$2:$T$20,MATCH(B4176,METADATA!$S$2:$S$20,0))),0)</f>
        <v>0</v>
      </c>
      <c r="E4176" s="785" t="str">
        <f t="shared" si="195"/>
        <v>LO</v>
      </c>
      <c r="F4176" s="786">
        <f>VLOOKUP(C4176,METADATA!$A$5:$H$29,IF(E4176="HI",2,IF(E4176="LO",6,10))+IF(D4176=1,2,IF(D4176=7,1,(IF(WEEKDAY(B4176)=1,2,IF(WEEKDAY(B4176)=7,1,0))))))</f>
        <v>3</v>
      </c>
      <c r="G4176" s="786">
        <f>VLOOKUP(C4176,METADATA!$J$5:$Q$29,IF(E4176="HI",2,IF(E4176="LO",6,10))+IF(D4176=1,2,IF(D4176=7,1,(IF(WEEKDAY(B4176)=1,2,IF(WEEKDAY(B4176)=7,1,0))))))</f>
        <v>3</v>
      </c>
      <c r="H4176" s="787">
        <v>11711</v>
      </c>
      <c r="I4176" s="788">
        <v>4175.8750610351563</v>
      </c>
      <c r="K4176" s="795">
        <v>0</v>
      </c>
      <c r="M4176" s="798">
        <f t="shared" si="196"/>
        <v>12433.239864386731</v>
      </c>
      <c r="N4176" s="303"/>
      <c r="S4176" s="786">
        <v>0</v>
      </c>
      <c r="T4176" s="781">
        <f>VLOOKUP(C4176,METADATA!$J$5:$Q$29,IF(E4176="HI",2,IF(E4176="LO",6,10))+IF(S4176=1,2,IF(D4176=7,1,(IF(WEEKDAY(B4176)=1,2,IF(WEEKDAY(B4176)=7,1,0))))))</f>
        <v>3</v>
      </c>
      <c r="U4176" s="781">
        <f>VLOOKUP(C4176,METADATA!$A$5:$H$29,IF(E4176="HI",2,IF(E4176="LO",6,10))+IF(S4176=1,2,IF(D4176=7,1,(IF(WEEKDAY(B4176)=1,2,IF(WEEKDAY(B4176)=7,1,0))))))</f>
        <v>3</v>
      </c>
    </row>
    <row r="4177" spans="2:21" ht="13.95" customHeight="1" x14ac:dyDescent="0.25">
      <c r="B4177" s="784">
        <f t="shared" si="194"/>
        <v>45556</v>
      </c>
      <c r="C4177" s="785">
        <v>21</v>
      </c>
      <c r="D4177" s="786">
        <f>IFERROR((INDEX(METADATA!$T$2:$T$20,MATCH(B4177,METADATA!$S$2:$S$20,0))),0)</f>
        <v>0</v>
      </c>
      <c r="E4177" s="785" t="str">
        <f t="shared" si="195"/>
        <v>LO</v>
      </c>
      <c r="F4177" s="786">
        <f>VLOOKUP(C4177,METADATA!$A$5:$H$29,IF(E4177="HI",2,IF(E4177="LO",6,10))+IF(D4177=1,2,IF(D4177=7,1,(IF(WEEKDAY(B4177)=1,2,IF(WEEKDAY(B4177)=7,1,0))))))</f>
        <v>3</v>
      </c>
      <c r="G4177" s="786">
        <f>VLOOKUP(C4177,METADATA!$J$5:$Q$29,IF(E4177="HI",2,IF(E4177="LO",6,10))+IF(D4177=1,2,IF(D4177=7,1,(IF(WEEKDAY(B4177)=1,2,IF(WEEKDAY(B4177)=7,1,0))))))</f>
        <v>3</v>
      </c>
      <c r="H4177" s="787">
        <v>11244</v>
      </c>
      <c r="I4177" s="788">
        <v>4332.5398559570313</v>
      </c>
      <c r="K4177" s="795">
        <v>0</v>
      </c>
      <c r="M4177" s="798">
        <f t="shared" si="196"/>
        <v>12049.831434649041</v>
      </c>
      <c r="N4177" s="303"/>
      <c r="S4177" s="786">
        <v>0</v>
      </c>
      <c r="T4177" s="781">
        <f>VLOOKUP(C4177,METADATA!$J$5:$Q$29,IF(E4177="HI",2,IF(E4177="LO",6,10))+IF(S4177=1,2,IF(D4177=7,1,(IF(WEEKDAY(B4177)=1,2,IF(WEEKDAY(B4177)=7,1,0))))))</f>
        <v>3</v>
      </c>
      <c r="U4177" s="781">
        <f>VLOOKUP(C4177,METADATA!$A$5:$H$29,IF(E4177="HI",2,IF(E4177="LO",6,10))+IF(S4177=1,2,IF(D4177=7,1,(IF(WEEKDAY(B4177)=1,2,IF(WEEKDAY(B4177)=7,1,0))))))</f>
        <v>3</v>
      </c>
    </row>
    <row r="4178" spans="2:21" ht="13.95" customHeight="1" x14ac:dyDescent="0.25">
      <c r="B4178" s="784">
        <f t="shared" si="194"/>
        <v>45556</v>
      </c>
      <c r="C4178" s="785">
        <v>22</v>
      </c>
      <c r="D4178" s="786">
        <f>IFERROR((INDEX(METADATA!$T$2:$T$20,MATCH(B4178,METADATA!$S$2:$S$20,0))),0)</f>
        <v>0</v>
      </c>
      <c r="E4178" s="785" t="str">
        <f t="shared" si="195"/>
        <v>LO</v>
      </c>
      <c r="F4178" s="786">
        <f>VLOOKUP(C4178,METADATA!$A$5:$H$29,IF(E4178="HI",2,IF(E4178="LO",6,10))+IF(D4178=1,2,IF(D4178=7,1,(IF(WEEKDAY(B4178)=1,2,IF(WEEKDAY(B4178)=7,1,0))))))</f>
        <v>3</v>
      </c>
      <c r="G4178" s="786">
        <f>VLOOKUP(C4178,METADATA!$J$5:$Q$29,IF(E4178="HI",2,IF(E4178="LO",6,10))+IF(D4178=1,2,IF(D4178=7,1,(IF(WEEKDAY(B4178)=1,2,IF(WEEKDAY(B4178)=7,1,0))))))</f>
        <v>3</v>
      </c>
      <c r="H4178" s="787">
        <v>10404</v>
      </c>
      <c r="I4178" s="788">
        <v>4212.4799499511719</v>
      </c>
      <c r="K4178" s="795">
        <v>0</v>
      </c>
      <c r="M4178" s="798">
        <f t="shared" si="196"/>
        <v>11224.446682520285</v>
      </c>
      <c r="N4178" s="303"/>
      <c r="S4178" s="786">
        <v>0</v>
      </c>
      <c r="T4178" s="781">
        <f>VLOOKUP(C4178,METADATA!$J$5:$Q$29,IF(E4178="HI",2,IF(E4178="LO",6,10))+IF(S4178=1,2,IF(D4178=7,1,(IF(WEEKDAY(B4178)=1,2,IF(WEEKDAY(B4178)=7,1,0))))))</f>
        <v>3</v>
      </c>
      <c r="U4178" s="781">
        <f>VLOOKUP(C4178,METADATA!$A$5:$H$29,IF(E4178="HI",2,IF(E4178="LO",6,10))+IF(S4178=1,2,IF(D4178=7,1,(IF(WEEKDAY(B4178)=1,2,IF(WEEKDAY(B4178)=7,1,0))))))</f>
        <v>3</v>
      </c>
    </row>
    <row r="4179" spans="2:21" ht="13.95" customHeight="1" x14ac:dyDescent="0.25">
      <c r="B4179" s="784">
        <f t="shared" si="194"/>
        <v>45556</v>
      </c>
      <c r="C4179" s="785">
        <v>23</v>
      </c>
      <c r="D4179" s="786">
        <f>IFERROR((INDEX(METADATA!$T$2:$T$20,MATCH(B4179,METADATA!$S$2:$S$20,0))),0)</f>
        <v>0</v>
      </c>
      <c r="E4179" s="785" t="str">
        <f t="shared" si="195"/>
        <v>LO</v>
      </c>
      <c r="F4179" s="786">
        <f>VLOOKUP(C4179,METADATA!$A$5:$H$29,IF(E4179="HI",2,IF(E4179="LO",6,10))+IF(D4179=1,2,IF(D4179=7,1,(IF(WEEKDAY(B4179)=1,2,IF(WEEKDAY(B4179)=7,1,0))))))</f>
        <v>3</v>
      </c>
      <c r="G4179" s="786">
        <f>VLOOKUP(C4179,METADATA!$J$5:$Q$29,IF(E4179="HI",2,IF(E4179="LO",6,10))+IF(D4179=1,2,IF(D4179=7,1,(IF(WEEKDAY(B4179)=1,2,IF(WEEKDAY(B4179)=7,1,0))))))</f>
        <v>3</v>
      </c>
      <c r="H4179" s="787">
        <v>9323</v>
      </c>
      <c r="I4179" s="788">
        <v>4016.7700805664063</v>
      </c>
      <c r="K4179" s="795">
        <v>0</v>
      </c>
      <c r="M4179" s="798">
        <f t="shared" si="196"/>
        <v>10151.491066840055</v>
      </c>
      <c r="N4179" s="303"/>
      <c r="S4179" s="786">
        <v>0</v>
      </c>
      <c r="T4179" s="781">
        <f>VLOOKUP(C4179,METADATA!$J$5:$Q$29,IF(E4179="HI",2,IF(E4179="LO",6,10))+IF(S4179=1,2,IF(D4179=7,1,(IF(WEEKDAY(B4179)=1,2,IF(WEEKDAY(B4179)=7,1,0))))))</f>
        <v>3</v>
      </c>
      <c r="U4179" s="781">
        <f>VLOOKUP(C4179,METADATA!$A$5:$H$29,IF(E4179="HI",2,IF(E4179="LO",6,10))+IF(S4179=1,2,IF(D4179=7,1,(IF(WEEKDAY(B4179)=1,2,IF(WEEKDAY(B4179)=7,1,0))))))</f>
        <v>3</v>
      </c>
    </row>
    <row r="4180" spans="2:21" ht="13.95" customHeight="1" x14ac:dyDescent="0.25">
      <c r="B4180" s="784">
        <f t="shared" si="194"/>
        <v>45557</v>
      </c>
      <c r="C4180" s="785">
        <v>0</v>
      </c>
      <c r="D4180" s="786">
        <f>IFERROR((INDEX(METADATA!$T$2:$T$20,MATCH(B4180,METADATA!$S$2:$S$20,0))),0)</f>
        <v>0</v>
      </c>
      <c r="E4180" s="785" t="str">
        <f t="shared" si="195"/>
        <v>LO</v>
      </c>
      <c r="F4180" s="786">
        <f>VLOOKUP(C4180,METADATA!$A$5:$H$29,IF(E4180="HI",2,IF(E4180="LO",6,10))+IF(D4180=1,2,IF(D4180=7,1,(IF(WEEKDAY(B4180)=1,2,IF(WEEKDAY(B4180)=7,1,0))))))</f>
        <v>3</v>
      </c>
      <c r="G4180" s="786">
        <f>VLOOKUP(C4180,METADATA!$J$5:$Q$29,IF(E4180="HI",2,IF(E4180="LO",6,10))+IF(D4180=1,2,IF(D4180=7,1,(IF(WEEKDAY(B4180)=1,2,IF(WEEKDAY(B4180)=7,1,0))))))</f>
        <v>3</v>
      </c>
      <c r="H4180" s="787">
        <v>8609.5</v>
      </c>
      <c r="I4180" s="788">
        <v>4055.2950744628906</v>
      </c>
      <c r="K4180" s="795">
        <v>0</v>
      </c>
      <c r="M4180" s="798">
        <f t="shared" si="196"/>
        <v>9516.7698506879424</v>
      </c>
      <c r="N4180" s="303"/>
      <c r="S4180" s="786">
        <v>0</v>
      </c>
      <c r="T4180" s="781">
        <f>VLOOKUP(C4180,METADATA!$J$5:$Q$29,IF(E4180="HI",2,IF(E4180="LO",6,10))+IF(S4180=1,2,IF(D4180=7,1,(IF(WEEKDAY(B4180)=1,2,IF(WEEKDAY(B4180)=7,1,0))))))</f>
        <v>3</v>
      </c>
      <c r="U4180" s="781">
        <f>VLOOKUP(C4180,METADATA!$A$5:$H$29,IF(E4180="HI",2,IF(E4180="LO",6,10))+IF(S4180=1,2,IF(D4180=7,1,(IF(WEEKDAY(B4180)=1,2,IF(WEEKDAY(B4180)=7,1,0))))))</f>
        <v>3</v>
      </c>
    </row>
    <row r="4181" spans="2:21" ht="13.95" customHeight="1" x14ac:dyDescent="0.25">
      <c r="B4181" s="784">
        <f t="shared" si="194"/>
        <v>45557</v>
      </c>
      <c r="C4181" s="785">
        <v>1</v>
      </c>
      <c r="D4181" s="786">
        <f>IFERROR((INDEX(METADATA!$T$2:$T$20,MATCH(B4181,METADATA!$S$2:$S$20,0))),0)</f>
        <v>0</v>
      </c>
      <c r="E4181" s="785" t="str">
        <f t="shared" si="195"/>
        <v>LO</v>
      </c>
      <c r="F4181" s="786">
        <f>VLOOKUP(C4181,METADATA!$A$5:$H$29,IF(E4181="HI",2,IF(E4181="LO",6,10))+IF(D4181=1,2,IF(D4181=7,1,(IF(WEEKDAY(B4181)=1,2,IF(WEEKDAY(B4181)=7,1,0))))))</f>
        <v>3</v>
      </c>
      <c r="G4181" s="786">
        <f>VLOOKUP(C4181,METADATA!$J$5:$Q$29,IF(E4181="HI",2,IF(E4181="LO",6,10))+IF(D4181=1,2,IF(D4181=7,1,(IF(WEEKDAY(B4181)=1,2,IF(WEEKDAY(B4181)=7,1,0))))))</f>
        <v>3</v>
      </c>
      <c r="H4181" s="787">
        <v>8279.75</v>
      </c>
      <c r="I4181" s="788">
        <v>4076.6150817871094</v>
      </c>
      <c r="K4181" s="795">
        <v>0</v>
      </c>
      <c r="M4181" s="798">
        <f t="shared" si="196"/>
        <v>9228.9246712471395</v>
      </c>
      <c r="N4181" s="303"/>
      <c r="S4181" s="786">
        <v>0</v>
      </c>
      <c r="T4181" s="781">
        <f>VLOOKUP(C4181,METADATA!$J$5:$Q$29,IF(E4181="HI",2,IF(E4181="LO",6,10))+IF(S4181=1,2,IF(D4181=7,1,(IF(WEEKDAY(B4181)=1,2,IF(WEEKDAY(B4181)=7,1,0))))))</f>
        <v>3</v>
      </c>
      <c r="U4181" s="781">
        <f>VLOOKUP(C4181,METADATA!$A$5:$H$29,IF(E4181="HI",2,IF(E4181="LO",6,10))+IF(S4181=1,2,IF(D4181=7,1,(IF(WEEKDAY(B4181)=1,2,IF(WEEKDAY(B4181)=7,1,0))))))</f>
        <v>3</v>
      </c>
    </row>
    <row r="4182" spans="2:21" ht="13.95" customHeight="1" x14ac:dyDescent="0.25">
      <c r="B4182" s="784">
        <f t="shared" si="194"/>
        <v>45557</v>
      </c>
      <c r="C4182" s="785">
        <v>2</v>
      </c>
      <c r="D4182" s="786">
        <f>IFERROR((INDEX(METADATA!$T$2:$T$20,MATCH(B4182,METADATA!$S$2:$S$20,0))),0)</f>
        <v>0</v>
      </c>
      <c r="E4182" s="785" t="str">
        <f t="shared" si="195"/>
        <v>LO</v>
      </c>
      <c r="F4182" s="786">
        <f>VLOOKUP(C4182,METADATA!$A$5:$H$29,IF(E4182="HI",2,IF(E4182="LO",6,10))+IF(D4182=1,2,IF(D4182=7,1,(IF(WEEKDAY(B4182)=1,2,IF(WEEKDAY(B4182)=7,1,0))))))</f>
        <v>3</v>
      </c>
      <c r="G4182" s="786">
        <f>VLOOKUP(C4182,METADATA!$J$5:$Q$29,IF(E4182="HI",2,IF(E4182="LO",6,10))+IF(D4182=1,2,IF(D4182=7,1,(IF(WEEKDAY(B4182)=1,2,IF(WEEKDAY(B4182)=7,1,0))))))</f>
        <v>3</v>
      </c>
      <c r="H4182" s="787">
        <v>8085.75</v>
      </c>
      <c r="I4182" s="788">
        <v>3976.6399841308594</v>
      </c>
      <c r="K4182" s="795">
        <v>0</v>
      </c>
      <c r="M4182" s="798">
        <f t="shared" si="196"/>
        <v>9010.7168763583013</v>
      </c>
      <c r="N4182" s="303"/>
      <c r="S4182" s="786">
        <v>0</v>
      </c>
      <c r="T4182" s="781">
        <f>VLOOKUP(C4182,METADATA!$J$5:$Q$29,IF(E4182="HI",2,IF(E4182="LO",6,10))+IF(S4182=1,2,IF(D4182=7,1,(IF(WEEKDAY(B4182)=1,2,IF(WEEKDAY(B4182)=7,1,0))))))</f>
        <v>3</v>
      </c>
      <c r="U4182" s="781">
        <f>VLOOKUP(C4182,METADATA!$A$5:$H$29,IF(E4182="HI",2,IF(E4182="LO",6,10))+IF(S4182=1,2,IF(D4182=7,1,(IF(WEEKDAY(B4182)=1,2,IF(WEEKDAY(B4182)=7,1,0))))))</f>
        <v>3</v>
      </c>
    </row>
    <row r="4183" spans="2:21" ht="13.95" customHeight="1" x14ac:dyDescent="0.25">
      <c r="B4183" s="784">
        <f t="shared" si="194"/>
        <v>45557</v>
      </c>
      <c r="C4183" s="785">
        <v>3</v>
      </c>
      <c r="D4183" s="786">
        <f>IFERROR((INDEX(METADATA!$T$2:$T$20,MATCH(B4183,METADATA!$S$2:$S$20,0))),0)</f>
        <v>0</v>
      </c>
      <c r="E4183" s="785" t="str">
        <f t="shared" si="195"/>
        <v>LO</v>
      </c>
      <c r="F4183" s="786">
        <f>VLOOKUP(C4183,METADATA!$A$5:$H$29,IF(E4183="HI",2,IF(E4183="LO",6,10))+IF(D4183=1,2,IF(D4183=7,1,(IF(WEEKDAY(B4183)=1,2,IF(WEEKDAY(B4183)=7,1,0))))))</f>
        <v>3</v>
      </c>
      <c r="G4183" s="786">
        <f>VLOOKUP(C4183,METADATA!$J$5:$Q$29,IF(E4183="HI",2,IF(E4183="LO",6,10))+IF(D4183=1,2,IF(D4183=7,1,(IF(WEEKDAY(B4183)=1,2,IF(WEEKDAY(B4183)=7,1,0))))))</f>
        <v>3</v>
      </c>
      <c r="H4183" s="787">
        <v>8114.25</v>
      </c>
      <c r="I4183" s="788">
        <v>3985.0149841308594</v>
      </c>
      <c r="K4183" s="795">
        <v>0</v>
      </c>
      <c r="M4183" s="798">
        <f t="shared" si="196"/>
        <v>9039.9887990111729</v>
      </c>
      <c r="N4183" s="303"/>
      <c r="S4183" s="786">
        <v>0</v>
      </c>
      <c r="T4183" s="781">
        <f>VLOOKUP(C4183,METADATA!$J$5:$Q$29,IF(E4183="HI",2,IF(E4183="LO",6,10))+IF(S4183=1,2,IF(D4183=7,1,(IF(WEEKDAY(B4183)=1,2,IF(WEEKDAY(B4183)=7,1,0))))))</f>
        <v>3</v>
      </c>
      <c r="U4183" s="781">
        <f>VLOOKUP(C4183,METADATA!$A$5:$H$29,IF(E4183="HI",2,IF(E4183="LO",6,10))+IF(S4183=1,2,IF(D4183=7,1,(IF(WEEKDAY(B4183)=1,2,IF(WEEKDAY(B4183)=7,1,0))))))</f>
        <v>3</v>
      </c>
    </row>
    <row r="4184" spans="2:21" ht="13.95" customHeight="1" x14ac:dyDescent="0.25">
      <c r="B4184" s="784">
        <f t="shared" si="194"/>
        <v>45557</v>
      </c>
      <c r="C4184" s="785">
        <v>4</v>
      </c>
      <c r="D4184" s="786">
        <f>IFERROR((INDEX(METADATA!$T$2:$T$20,MATCH(B4184,METADATA!$S$2:$S$20,0))),0)</f>
        <v>0</v>
      </c>
      <c r="E4184" s="785" t="str">
        <f t="shared" si="195"/>
        <v>LO</v>
      </c>
      <c r="F4184" s="786">
        <f>VLOOKUP(C4184,METADATA!$A$5:$H$29,IF(E4184="HI",2,IF(E4184="LO",6,10))+IF(D4184=1,2,IF(D4184=7,1,(IF(WEEKDAY(B4184)=1,2,IF(WEEKDAY(B4184)=7,1,0))))))</f>
        <v>3</v>
      </c>
      <c r="G4184" s="786">
        <f>VLOOKUP(C4184,METADATA!$J$5:$Q$29,IF(E4184="HI",2,IF(E4184="LO",6,10))+IF(D4184=1,2,IF(D4184=7,1,(IF(WEEKDAY(B4184)=1,2,IF(WEEKDAY(B4184)=7,1,0))))))</f>
        <v>3</v>
      </c>
      <c r="H4184" s="787">
        <v>8303.25</v>
      </c>
      <c r="I4184" s="788">
        <v>4067.7099914550781</v>
      </c>
      <c r="K4184" s="795">
        <v>0</v>
      </c>
      <c r="M4184" s="798">
        <f t="shared" si="196"/>
        <v>9246.0924252942368</v>
      </c>
      <c r="N4184" s="303"/>
      <c r="S4184" s="786">
        <v>0</v>
      </c>
      <c r="T4184" s="781">
        <f>VLOOKUP(C4184,METADATA!$J$5:$Q$29,IF(E4184="HI",2,IF(E4184="LO",6,10))+IF(S4184=1,2,IF(D4184=7,1,(IF(WEEKDAY(B4184)=1,2,IF(WEEKDAY(B4184)=7,1,0))))))</f>
        <v>3</v>
      </c>
      <c r="U4184" s="781">
        <f>VLOOKUP(C4184,METADATA!$A$5:$H$29,IF(E4184="HI",2,IF(E4184="LO",6,10))+IF(S4184=1,2,IF(D4184=7,1,(IF(WEEKDAY(B4184)=1,2,IF(WEEKDAY(B4184)=7,1,0))))))</f>
        <v>3</v>
      </c>
    </row>
    <row r="4185" spans="2:21" ht="13.95" customHeight="1" x14ac:dyDescent="0.25">
      <c r="B4185" s="784">
        <f t="shared" si="194"/>
        <v>45557</v>
      </c>
      <c r="C4185" s="785">
        <v>5</v>
      </c>
      <c r="D4185" s="786">
        <f>IFERROR((INDEX(METADATA!$T$2:$T$20,MATCH(B4185,METADATA!$S$2:$S$20,0))),0)</f>
        <v>0</v>
      </c>
      <c r="E4185" s="785" t="str">
        <f t="shared" si="195"/>
        <v>LO</v>
      </c>
      <c r="F4185" s="786">
        <f>VLOOKUP(C4185,METADATA!$A$5:$H$29,IF(E4185="HI",2,IF(E4185="LO",6,10))+IF(D4185=1,2,IF(D4185=7,1,(IF(WEEKDAY(B4185)=1,2,IF(WEEKDAY(B4185)=7,1,0))))))</f>
        <v>3</v>
      </c>
      <c r="G4185" s="786">
        <f>VLOOKUP(C4185,METADATA!$J$5:$Q$29,IF(E4185="HI",2,IF(E4185="LO",6,10))+IF(D4185=1,2,IF(D4185=7,1,(IF(WEEKDAY(B4185)=1,2,IF(WEEKDAY(B4185)=7,1,0))))))</f>
        <v>3</v>
      </c>
      <c r="H4185" s="787">
        <v>8266</v>
      </c>
      <c r="I4185" s="788">
        <v>4074.594970703125</v>
      </c>
      <c r="K4185" s="795">
        <v>870.51250000000005</v>
      </c>
      <c r="M4185" s="798">
        <f t="shared" si="196"/>
        <v>9215.6974871834409</v>
      </c>
      <c r="N4185" s="303"/>
      <c r="S4185" s="786">
        <v>0</v>
      </c>
      <c r="T4185" s="781">
        <f>VLOOKUP(C4185,METADATA!$J$5:$Q$29,IF(E4185="HI",2,IF(E4185="LO",6,10))+IF(S4185=1,2,IF(D4185=7,1,(IF(WEEKDAY(B4185)=1,2,IF(WEEKDAY(B4185)=7,1,0))))))</f>
        <v>3</v>
      </c>
      <c r="U4185" s="781">
        <f>VLOOKUP(C4185,METADATA!$A$5:$H$29,IF(E4185="HI",2,IF(E4185="LO",6,10))+IF(S4185=1,2,IF(D4185=7,1,(IF(WEEKDAY(B4185)=1,2,IF(WEEKDAY(B4185)=7,1,0))))))</f>
        <v>3</v>
      </c>
    </row>
    <row r="4186" spans="2:21" ht="13.95" customHeight="1" x14ac:dyDescent="0.25">
      <c r="B4186" s="784">
        <f t="shared" si="194"/>
        <v>45557</v>
      </c>
      <c r="C4186" s="785">
        <v>6</v>
      </c>
      <c r="D4186" s="786">
        <f>IFERROR((INDEX(METADATA!$T$2:$T$20,MATCH(B4186,METADATA!$S$2:$S$20,0))),0)</f>
        <v>0</v>
      </c>
      <c r="E4186" s="785" t="str">
        <f t="shared" si="195"/>
        <v>LO</v>
      </c>
      <c r="F4186" s="786">
        <f>VLOOKUP(C4186,METADATA!$A$5:$H$29,IF(E4186="HI",2,IF(E4186="LO",6,10))+IF(D4186=1,2,IF(D4186=7,1,(IF(WEEKDAY(B4186)=1,2,IF(WEEKDAY(B4186)=7,1,0))))))</f>
        <v>3</v>
      </c>
      <c r="G4186" s="786">
        <f>VLOOKUP(C4186,METADATA!$J$5:$Q$29,IF(E4186="HI",2,IF(E4186="LO",6,10))+IF(D4186=1,2,IF(D4186=7,1,(IF(WEEKDAY(B4186)=1,2,IF(WEEKDAY(B4186)=7,1,0))))))</f>
        <v>3</v>
      </c>
      <c r="H4186" s="787">
        <v>8678.25</v>
      </c>
      <c r="I4186" s="788">
        <v>4012.6050720214844</v>
      </c>
      <c r="K4186" s="795">
        <v>865.8125</v>
      </c>
      <c r="M4186" s="798">
        <f t="shared" si="196"/>
        <v>9561.0157685526556</v>
      </c>
      <c r="N4186" s="303"/>
      <c r="S4186" s="786">
        <v>0</v>
      </c>
      <c r="T4186" s="781">
        <f>VLOOKUP(C4186,METADATA!$J$5:$Q$29,IF(E4186="HI",2,IF(E4186="LO",6,10))+IF(S4186=1,2,IF(D4186=7,1,(IF(WEEKDAY(B4186)=1,2,IF(WEEKDAY(B4186)=7,1,0))))))</f>
        <v>3</v>
      </c>
      <c r="U4186" s="781">
        <f>VLOOKUP(C4186,METADATA!$A$5:$H$29,IF(E4186="HI",2,IF(E4186="LO",6,10))+IF(S4186=1,2,IF(D4186=7,1,(IF(WEEKDAY(B4186)=1,2,IF(WEEKDAY(B4186)=7,1,0))))))</f>
        <v>3</v>
      </c>
    </row>
    <row r="4187" spans="2:21" ht="13.95" customHeight="1" x14ac:dyDescent="0.25">
      <c r="B4187" s="784">
        <f t="shared" si="194"/>
        <v>45557</v>
      </c>
      <c r="C4187" s="785">
        <v>7</v>
      </c>
      <c r="D4187" s="786">
        <f>IFERROR((INDEX(METADATA!$T$2:$T$20,MATCH(B4187,METADATA!$S$2:$S$20,0))),0)</f>
        <v>0</v>
      </c>
      <c r="E4187" s="785" t="str">
        <f t="shared" si="195"/>
        <v>LO</v>
      </c>
      <c r="F4187" s="786">
        <f>VLOOKUP(C4187,METADATA!$A$5:$H$29,IF(E4187="HI",2,IF(E4187="LO",6,10))+IF(D4187=1,2,IF(D4187=7,1,(IF(WEEKDAY(B4187)=1,2,IF(WEEKDAY(B4187)=7,1,0))))))</f>
        <v>3</v>
      </c>
      <c r="G4187" s="786">
        <f>VLOOKUP(C4187,METADATA!$J$5:$Q$29,IF(E4187="HI",2,IF(E4187="LO",6,10))+IF(D4187=1,2,IF(D4187=7,1,(IF(WEEKDAY(B4187)=1,2,IF(WEEKDAY(B4187)=7,1,0))))))</f>
        <v>3</v>
      </c>
      <c r="H4187" s="787">
        <v>9886.5</v>
      </c>
      <c r="I4187" s="788">
        <v>4143.7999877929688</v>
      </c>
      <c r="K4187" s="795">
        <v>834.63750000000005</v>
      </c>
      <c r="M4187" s="798">
        <f t="shared" si="196"/>
        <v>10719.792935912195</v>
      </c>
      <c r="N4187" s="303"/>
      <c r="S4187" s="786">
        <v>0</v>
      </c>
      <c r="T4187" s="781">
        <f>VLOOKUP(C4187,METADATA!$J$5:$Q$29,IF(E4187="HI",2,IF(E4187="LO",6,10))+IF(S4187=1,2,IF(D4187=7,1,(IF(WEEKDAY(B4187)=1,2,IF(WEEKDAY(B4187)=7,1,0))))))</f>
        <v>3</v>
      </c>
      <c r="U4187" s="781">
        <f>VLOOKUP(C4187,METADATA!$A$5:$H$29,IF(E4187="HI",2,IF(E4187="LO",6,10))+IF(S4187=1,2,IF(D4187=7,1,(IF(WEEKDAY(B4187)=1,2,IF(WEEKDAY(B4187)=7,1,0))))))</f>
        <v>3</v>
      </c>
    </row>
    <row r="4188" spans="2:21" ht="13.95" customHeight="1" x14ac:dyDescent="0.25">
      <c r="B4188" s="784">
        <f t="shared" ref="B4188:B4251" si="197">B4164+1</f>
        <v>45557</v>
      </c>
      <c r="C4188" s="785">
        <v>8</v>
      </c>
      <c r="D4188" s="786">
        <f>IFERROR((INDEX(METADATA!$T$2:$T$20,MATCH(B4188,METADATA!$S$2:$S$20,0))),0)</f>
        <v>0</v>
      </c>
      <c r="E4188" s="785" t="str">
        <f t="shared" si="195"/>
        <v>LO</v>
      </c>
      <c r="F4188" s="786">
        <f>VLOOKUP(C4188,METADATA!$A$5:$H$29,IF(E4188="HI",2,IF(E4188="LO",6,10))+IF(D4188=1,2,IF(D4188=7,1,(IF(WEEKDAY(B4188)=1,2,IF(WEEKDAY(B4188)=7,1,0))))))</f>
        <v>3</v>
      </c>
      <c r="G4188" s="786">
        <f>VLOOKUP(C4188,METADATA!$J$5:$Q$29,IF(E4188="HI",2,IF(E4188="LO",6,10))+IF(D4188=1,2,IF(D4188=7,1,(IF(WEEKDAY(B4188)=1,2,IF(WEEKDAY(B4188)=7,1,0))))))</f>
        <v>3</v>
      </c>
      <c r="H4188" s="787">
        <v>11063</v>
      </c>
      <c r="I4188" s="788">
        <v>4330.2850646972656</v>
      </c>
      <c r="K4188" s="795">
        <v>847.33749999999998</v>
      </c>
      <c r="M4188" s="798">
        <f t="shared" si="196"/>
        <v>11880.291988900786</v>
      </c>
      <c r="N4188" s="303"/>
      <c r="S4188" s="786">
        <v>0</v>
      </c>
      <c r="T4188" s="781">
        <f>VLOOKUP(C4188,METADATA!$J$5:$Q$29,IF(E4188="HI",2,IF(E4188="LO",6,10))+IF(S4188=1,2,IF(D4188=7,1,(IF(WEEKDAY(B4188)=1,2,IF(WEEKDAY(B4188)=7,1,0))))))</f>
        <v>3</v>
      </c>
      <c r="U4188" s="781">
        <f>VLOOKUP(C4188,METADATA!$A$5:$H$29,IF(E4188="HI",2,IF(E4188="LO",6,10))+IF(S4188=1,2,IF(D4188=7,1,(IF(WEEKDAY(B4188)=1,2,IF(WEEKDAY(B4188)=7,1,0))))))</f>
        <v>3</v>
      </c>
    </row>
    <row r="4189" spans="2:21" ht="13.95" customHeight="1" x14ac:dyDescent="0.25">
      <c r="B4189" s="784">
        <f t="shared" si="197"/>
        <v>45557</v>
      </c>
      <c r="C4189" s="785">
        <v>9</v>
      </c>
      <c r="D4189" s="786">
        <f>IFERROR((INDEX(METADATA!$T$2:$T$20,MATCH(B4189,METADATA!$S$2:$S$20,0))),0)</f>
        <v>0</v>
      </c>
      <c r="E4189" s="785" t="str">
        <f t="shared" si="195"/>
        <v>LO</v>
      </c>
      <c r="F4189" s="786">
        <f>VLOOKUP(C4189,METADATA!$A$5:$H$29,IF(E4189="HI",2,IF(E4189="LO",6,10))+IF(D4189=1,2,IF(D4189=7,1,(IF(WEEKDAY(B4189)=1,2,IF(WEEKDAY(B4189)=7,1,0))))))</f>
        <v>3</v>
      </c>
      <c r="G4189" s="786">
        <f>VLOOKUP(C4189,METADATA!$J$5:$Q$29,IF(E4189="HI",2,IF(E4189="LO",6,10))+IF(D4189=1,2,IF(D4189=7,1,(IF(WEEKDAY(B4189)=1,2,IF(WEEKDAY(B4189)=7,1,0))))))</f>
        <v>3</v>
      </c>
      <c r="H4189" s="787">
        <v>11720.5</v>
      </c>
      <c r="I4189" s="788">
        <v>4377.6399536132813</v>
      </c>
      <c r="K4189" s="795">
        <v>851.61249999999995</v>
      </c>
      <c r="M4189" s="798">
        <f t="shared" si="196"/>
        <v>12511.348920618882</v>
      </c>
      <c r="N4189" s="303"/>
      <c r="S4189" s="786">
        <v>0</v>
      </c>
      <c r="T4189" s="781">
        <f>VLOOKUP(C4189,METADATA!$J$5:$Q$29,IF(E4189="HI",2,IF(E4189="LO",6,10))+IF(S4189=1,2,IF(D4189=7,1,(IF(WEEKDAY(B4189)=1,2,IF(WEEKDAY(B4189)=7,1,0))))))</f>
        <v>3</v>
      </c>
      <c r="U4189" s="781">
        <f>VLOOKUP(C4189,METADATA!$A$5:$H$29,IF(E4189="HI",2,IF(E4189="LO",6,10))+IF(S4189=1,2,IF(D4189=7,1,(IF(WEEKDAY(B4189)=1,2,IF(WEEKDAY(B4189)=7,1,0))))))</f>
        <v>3</v>
      </c>
    </row>
    <row r="4190" spans="2:21" ht="13.95" customHeight="1" x14ac:dyDescent="0.25">
      <c r="B4190" s="784">
        <f t="shared" si="197"/>
        <v>45557</v>
      </c>
      <c r="C4190" s="785">
        <v>10</v>
      </c>
      <c r="D4190" s="786">
        <f>IFERROR((INDEX(METADATA!$T$2:$T$20,MATCH(B4190,METADATA!$S$2:$S$20,0))),0)</f>
        <v>0</v>
      </c>
      <c r="E4190" s="785" t="str">
        <f t="shared" si="195"/>
        <v>LO</v>
      </c>
      <c r="F4190" s="786">
        <f>VLOOKUP(C4190,METADATA!$A$5:$H$29,IF(E4190="HI",2,IF(E4190="LO",6,10))+IF(D4190=1,2,IF(D4190=7,1,(IF(WEEKDAY(B4190)=1,2,IF(WEEKDAY(B4190)=7,1,0))))))</f>
        <v>3</v>
      </c>
      <c r="G4190" s="786">
        <f>VLOOKUP(C4190,METADATA!$J$5:$Q$29,IF(E4190="HI",2,IF(E4190="LO",6,10))+IF(D4190=1,2,IF(D4190=7,1,(IF(WEEKDAY(B4190)=1,2,IF(WEEKDAY(B4190)=7,1,0))))))</f>
        <v>3</v>
      </c>
      <c r="H4190" s="787">
        <v>12031.75</v>
      </c>
      <c r="I4190" s="788">
        <v>4202.3200225830078</v>
      </c>
      <c r="K4190" s="795">
        <v>856.5</v>
      </c>
      <c r="M4190" s="798">
        <f t="shared" si="196"/>
        <v>12744.508685496749</v>
      </c>
      <c r="N4190" s="303"/>
      <c r="S4190" s="786">
        <v>0</v>
      </c>
      <c r="T4190" s="781">
        <f>VLOOKUP(C4190,METADATA!$J$5:$Q$29,IF(E4190="HI",2,IF(E4190="LO",6,10))+IF(S4190=1,2,IF(D4190=7,1,(IF(WEEKDAY(B4190)=1,2,IF(WEEKDAY(B4190)=7,1,0))))))</f>
        <v>3</v>
      </c>
      <c r="U4190" s="781">
        <f>VLOOKUP(C4190,METADATA!$A$5:$H$29,IF(E4190="HI",2,IF(E4190="LO",6,10))+IF(S4190=1,2,IF(D4190=7,1,(IF(WEEKDAY(B4190)=1,2,IF(WEEKDAY(B4190)=7,1,0))))))</f>
        <v>3</v>
      </c>
    </row>
    <row r="4191" spans="2:21" ht="13.95" customHeight="1" x14ac:dyDescent="0.25">
      <c r="B4191" s="784">
        <f t="shared" si="197"/>
        <v>45557</v>
      </c>
      <c r="C4191" s="785">
        <v>11</v>
      </c>
      <c r="D4191" s="786">
        <f>IFERROR((INDEX(METADATA!$T$2:$T$20,MATCH(B4191,METADATA!$S$2:$S$20,0))),0)</f>
        <v>0</v>
      </c>
      <c r="E4191" s="785" t="str">
        <f t="shared" si="195"/>
        <v>LO</v>
      </c>
      <c r="F4191" s="786">
        <f>VLOOKUP(C4191,METADATA!$A$5:$H$29,IF(E4191="HI",2,IF(E4191="LO",6,10))+IF(D4191=1,2,IF(D4191=7,1,(IF(WEEKDAY(B4191)=1,2,IF(WEEKDAY(B4191)=7,1,0))))))</f>
        <v>3</v>
      </c>
      <c r="G4191" s="786">
        <f>VLOOKUP(C4191,METADATA!$J$5:$Q$29,IF(E4191="HI",2,IF(E4191="LO",6,10))+IF(D4191=1,2,IF(D4191=7,1,(IF(WEEKDAY(B4191)=1,2,IF(WEEKDAY(B4191)=7,1,0))))))</f>
        <v>3</v>
      </c>
      <c r="H4191" s="787">
        <v>12171.5</v>
      </c>
      <c r="I4191" s="788">
        <v>2851.2398834228516</v>
      </c>
      <c r="K4191" s="795">
        <v>824.32500000000005</v>
      </c>
      <c r="M4191" s="798">
        <f t="shared" si="196"/>
        <v>12500.999204976422</v>
      </c>
      <c r="N4191" s="303"/>
      <c r="S4191" s="786">
        <v>0</v>
      </c>
      <c r="T4191" s="781">
        <f>VLOOKUP(C4191,METADATA!$J$5:$Q$29,IF(E4191="HI",2,IF(E4191="LO",6,10))+IF(S4191=1,2,IF(D4191=7,1,(IF(WEEKDAY(B4191)=1,2,IF(WEEKDAY(B4191)=7,1,0))))))</f>
        <v>3</v>
      </c>
      <c r="U4191" s="781">
        <f>VLOOKUP(C4191,METADATA!$A$5:$H$29,IF(E4191="HI",2,IF(E4191="LO",6,10))+IF(S4191=1,2,IF(D4191=7,1,(IF(WEEKDAY(B4191)=1,2,IF(WEEKDAY(B4191)=7,1,0))))))</f>
        <v>3</v>
      </c>
    </row>
    <row r="4192" spans="2:21" ht="13.95" customHeight="1" x14ac:dyDescent="0.25">
      <c r="B4192" s="784">
        <f t="shared" si="197"/>
        <v>45557</v>
      </c>
      <c r="C4192" s="785">
        <v>12</v>
      </c>
      <c r="D4192" s="786">
        <f>IFERROR((INDEX(METADATA!$T$2:$T$20,MATCH(B4192,METADATA!$S$2:$S$20,0))),0)</f>
        <v>0</v>
      </c>
      <c r="E4192" s="785" t="str">
        <f t="shared" si="195"/>
        <v>LO</v>
      </c>
      <c r="F4192" s="786">
        <f>VLOOKUP(C4192,METADATA!$A$5:$H$29,IF(E4192="HI",2,IF(E4192="LO",6,10))+IF(D4192=1,2,IF(D4192=7,1,(IF(WEEKDAY(B4192)=1,2,IF(WEEKDAY(B4192)=7,1,0))))))</f>
        <v>3</v>
      </c>
      <c r="G4192" s="786">
        <f>VLOOKUP(C4192,METADATA!$J$5:$Q$29,IF(E4192="HI",2,IF(E4192="LO",6,10))+IF(D4192=1,2,IF(D4192=7,1,(IF(WEEKDAY(B4192)=1,2,IF(WEEKDAY(B4192)=7,1,0))))))</f>
        <v>3</v>
      </c>
      <c r="H4192" s="787">
        <v>12345</v>
      </c>
      <c r="I4192" s="788">
        <v>2984.5700073242188</v>
      </c>
      <c r="K4192" s="795">
        <v>882.73749999999995</v>
      </c>
      <c r="M4192" s="798">
        <f t="shared" si="196"/>
        <v>12700.65679910371</v>
      </c>
      <c r="N4192" s="303"/>
      <c r="S4192" s="786">
        <v>0</v>
      </c>
      <c r="T4192" s="781">
        <f>VLOOKUP(C4192,METADATA!$J$5:$Q$29,IF(E4192="HI",2,IF(E4192="LO",6,10))+IF(S4192=1,2,IF(D4192=7,1,(IF(WEEKDAY(B4192)=1,2,IF(WEEKDAY(B4192)=7,1,0))))))</f>
        <v>3</v>
      </c>
      <c r="U4192" s="781">
        <f>VLOOKUP(C4192,METADATA!$A$5:$H$29,IF(E4192="HI",2,IF(E4192="LO",6,10))+IF(S4192=1,2,IF(D4192=7,1,(IF(WEEKDAY(B4192)=1,2,IF(WEEKDAY(B4192)=7,1,0))))))</f>
        <v>3</v>
      </c>
    </row>
    <row r="4193" spans="2:21" ht="13.95" customHeight="1" x14ac:dyDescent="0.25">
      <c r="B4193" s="784">
        <f t="shared" si="197"/>
        <v>45557</v>
      </c>
      <c r="C4193" s="785">
        <v>13</v>
      </c>
      <c r="D4193" s="786">
        <f>IFERROR((INDEX(METADATA!$T$2:$T$20,MATCH(B4193,METADATA!$S$2:$S$20,0))),0)</f>
        <v>0</v>
      </c>
      <c r="E4193" s="785" t="str">
        <f t="shared" si="195"/>
        <v>LO</v>
      </c>
      <c r="F4193" s="786">
        <f>VLOOKUP(C4193,METADATA!$A$5:$H$29,IF(E4193="HI",2,IF(E4193="LO",6,10))+IF(D4193=1,2,IF(D4193=7,1,(IF(WEEKDAY(B4193)=1,2,IF(WEEKDAY(B4193)=7,1,0))))))</f>
        <v>3</v>
      </c>
      <c r="G4193" s="786">
        <f>VLOOKUP(C4193,METADATA!$J$5:$Q$29,IF(E4193="HI",2,IF(E4193="LO",6,10))+IF(D4193=1,2,IF(D4193=7,1,(IF(WEEKDAY(B4193)=1,2,IF(WEEKDAY(B4193)=7,1,0))))))</f>
        <v>3</v>
      </c>
      <c r="H4193" s="787">
        <v>11918.75</v>
      </c>
      <c r="I4193" s="788">
        <v>3359.7250061035156</v>
      </c>
      <c r="K4193" s="795">
        <v>909.3125</v>
      </c>
      <c r="M4193" s="798">
        <f t="shared" si="196"/>
        <v>12383.228725947738</v>
      </c>
      <c r="N4193" s="303"/>
      <c r="S4193" s="786">
        <v>0</v>
      </c>
      <c r="T4193" s="781">
        <f>VLOOKUP(C4193,METADATA!$J$5:$Q$29,IF(E4193="HI",2,IF(E4193="LO",6,10))+IF(S4193=1,2,IF(D4193=7,1,(IF(WEEKDAY(B4193)=1,2,IF(WEEKDAY(B4193)=7,1,0))))))</f>
        <v>3</v>
      </c>
      <c r="U4193" s="781">
        <f>VLOOKUP(C4193,METADATA!$A$5:$H$29,IF(E4193="HI",2,IF(E4193="LO",6,10))+IF(S4193=1,2,IF(D4193=7,1,(IF(WEEKDAY(B4193)=1,2,IF(WEEKDAY(B4193)=7,1,0))))))</f>
        <v>3</v>
      </c>
    </row>
    <row r="4194" spans="2:21" ht="13.95" customHeight="1" x14ac:dyDescent="0.25">
      <c r="B4194" s="784">
        <f t="shared" si="197"/>
        <v>45557</v>
      </c>
      <c r="C4194" s="785">
        <v>14</v>
      </c>
      <c r="D4194" s="786">
        <f>IFERROR((INDEX(METADATA!$T$2:$T$20,MATCH(B4194,METADATA!$S$2:$S$20,0))),0)</f>
        <v>0</v>
      </c>
      <c r="E4194" s="785" t="str">
        <f t="shared" si="195"/>
        <v>LO</v>
      </c>
      <c r="F4194" s="786">
        <f>VLOOKUP(C4194,METADATA!$A$5:$H$29,IF(E4194="HI",2,IF(E4194="LO",6,10))+IF(D4194=1,2,IF(D4194=7,1,(IF(WEEKDAY(B4194)=1,2,IF(WEEKDAY(B4194)=7,1,0))))))</f>
        <v>3</v>
      </c>
      <c r="G4194" s="786">
        <f>VLOOKUP(C4194,METADATA!$J$5:$Q$29,IF(E4194="HI",2,IF(E4194="LO",6,10))+IF(D4194=1,2,IF(D4194=7,1,(IF(WEEKDAY(B4194)=1,2,IF(WEEKDAY(B4194)=7,1,0))))))</f>
        <v>3</v>
      </c>
      <c r="H4194" s="787">
        <v>11633.5</v>
      </c>
      <c r="I4194" s="788">
        <v>3576.3175354003906</v>
      </c>
      <c r="K4194" s="795">
        <v>905.6</v>
      </c>
      <c r="M4194" s="798">
        <f t="shared" si="196"/>
        <v>12170.799865416091</v>
      </c>
      <c r="N4194" s="303"/>
      <c r="S4194" s="786">
        <v>0</v>
      </c>
      <c r="T4194" s="781">
        <f>VLOOKUP(C4194,METADATA!$J$5:$Q$29,IF(E4194="HI",2,IF(E4194="LO",6,10))+IF(S4194=1,2,IF(D4194=7,1,(IF(WEEKDAY(B4194)=1,2,IF(WEEKDAY(B4194)=7,1,0))))))</f>
        <v>3</v>
      </c>
      <c r="U4194" s="781">
        <f>VLOOKUP(C4194,METADATA!$A$5:$H$29,IF(E4194="HI",2,IF(E4194="LO",6,10))+IF(S4194=1,2,IF(D4194=7,1,(IF(WEEKDAY(B4194)=1,2,IF(WEEKDAY(B4194)=7,1,0))))))</f>
        <v>3</v>
      </c>
    </row>
    <row r="4195" spans="2:21" ht="13.95" customHeight="1" x14ac:dyDescent="0.25">
      <c r="B4195" s="784">
        <f t="shared" si="197"/>
        <v>45557</v>
      </c>
      <c r="C4195" s="785">
        <v>15</v>
      </c>
      <c r="D4195" s="786">
        <f>IFERROR((INDEX(METADATA!$T$2:$T$20,MATCH(B4195,METADATA!$S$2:$S$20,0))),0)</f>
        <v>0</v>
      </c>
      <c r="E4195" s="785" t="str">
        <f t="shared" si="195"/>
        <v>LO</v>
      </c>
      <c r="F4195" s="786">
        <f>VLOOKUP(C4195,METADATA!$A$5:$H$29,IF(E4195="HI",2,IF(E4195="LO",6,10))+IF(D4195=1,2,IF(D4195=7,1,(IF(WEEKDAY(B4195)=1,2,IF(WEEKDAY(B4195)=7,1,0))))))</f>
        <v>3</v>
      </c>
      <c r="G4195" s="786">
        <f>VLOOKUP(C4195,METADATA!$J$5:$Q$29,IF(E4195="HI",2,IF(E4195="LO",6,10))+IF(D4195=1,2,IF(D4195=7,1,(IF(WEEKDAY(B4195)=1,2,IF(WEEKDAY(B4195)=7,1,0))))))</f>
        <v>3</v>
      </c>
      <c r="H4195" s="787">
        <v>11741.25</v>
      </c>
      <c r="I4195" s="788">
        <v>4318.06005859375</v>
      </c>
      <c r="K4195" s="795">
        <v>913.98749999999995</v>
      </c>
      <c r="M4195" s="798">
        <f t="shared" si="196"/>
        <v>12510.099689136081</v>
      </c>
      <c r="N4195" s="303"/>
      <c r="S4195" s="786">
        <v>0</v>
      </c>
      <c r="T4195" s="781">
        <f>VLOOKUP(C4195,METADATA!$J$5:$Q$29,IF(E4195="HI",2,IF(E4195="LO",6,10))+IF(S4195=1,2,IF(D4195=7,1,(IF(WEEKDAY(B4195)=1,2,IF(WEEKDAY(B4195)=7,1,0))))))</f>
        <v>3</v>
      </c>
      <c r="U4195" s="781">
        <f>VLOOKUP(C4195,METADATA!$A$5:$H$29,IF(E4195="HI",2,IF(E4195="LO",6,10))+IF(S4195=1,2,IF(D4195=7,1,(IF(WEEKDAY(B4195)=1,2,IF(WEEKDAY(B4195)=7,1,0))))))</f>
        <v>3</v>
      </c>
    </row>
    <row r="4196" spans="2:21" ht="13.95" customHeight="1" x14ac:dyDescent="0.25">
      <c r="B4196" s="784">
        <f t="shared" si="197"/>
        <v>45557</v>
      </c>
      <c r="C4196" s="785">
        <v>16</v>
      </c>
      <c r="D4196" s="786">
        <f>IFERROR((INDEX(METADATA!$T$2:$T$20,MATCH(B4196,METADATA!$S$2:$S$20,0))),0)</f>
        <v>0</v>
      </c>
      <c r="E4196" s="785" t="str">
        <f t="shared" si="195"/>
        <v>LO</v>
      </c>
      <c r="F4196" s="786">
        <f>VLOOKUP(C4196,METADATA!$A$5:$H$29,IF(E4196="HI",2,IF(E4196="LO",6,10))+IF(D4196=1,2,IF(D4196=7,1,(IF(WEEKDAY(B4196)=1,2,IF(WEEKDAY(B4196)=7,1,0))))))</f>
        <v>3</v>
      </c>
      <c r="G4196" s="786">
        <f>VLOOKUP(C4196,METADATA!$J$5:$Q$29,IF(E4196="HI",2,IF(E4196="LO",6,10))+IF(D4196=1,2,IF(D4196=7,1,(IF(WEEKDAY(B4196)=1,2,IF(WEEKDAY(B4196)=7,1,0))))))</f>
        <v>3</v>
      </c>
      <c r="H4196" s="787">
        <v>11798.75</v>
      </c>
      <c r="I4196" s="788">
        <v>4362.3699340820313</v>
      </c>
      <c r="K4196" s="795">
        <v>902.26250000000005</v>
      </c>
      <c r="M4196" s="798">
        <f t="shared" si="196"/>
        <v>12579.378879908294</v>
      </c>
      <c r="N4196" s="303"/>
      <c r="S4196" s="786">
        <v>0</v>
      </c>
      <c r="T4196" s="781">
        <f>VLOOKUP(C4196,METADATA!$J$5:$Q$29,IF(E4196="HI",2,IF(E4196="LO",6,10))+IF(S4196=1,2,IF(D4196=7,1,(IF(WEEKDAY(B4196)=1,2,IF(WEEKDAY(B4196)=7,1,0))))))</f>
        <v>3</v>
      </c>
      <c r="U4196" s="781">
        <f>VLOOKUP(C4196,METADATA!$A$5:$H$29,IF(E4196="HI",2,IF(E4196="LO",6,10))+IF(S4196=1,2,IF(D4196=7,1,(IF(WEEKDAY(B4196)=1,2,IF(WEEKDAY(B4196)=7,1,0))))))</f>
        <v>3</v>
      </c>
    </row>
    <row r="4197" spans="2:21" ht="13.95" customHeight="1" x14ac:dyDescent="0.25">
      <c r="B4197" s="784">
        <f t="shared" si="197"/>
        <v>45557</v>
      </c>
      <c r="C4197" s="785">
        <v>17</v>
      </c>
      <c r="D4197" s="786">
        <f>IFERROR((INDEX(METADATA!$T$2:$T$20,MATCH(B4197,METADATA!$S$2:$S$20,0))),0)</f>
        <v>0</v>
      </c>
      <c r="E4197" s="785" t="str">
        <f t="shared" si="195"/>
        <v>LO</v>
      </c>
      <c r="F4197" s="786">
        <f>VLOOKUP(C4197,METADATA!$A$5:$H$29,IF(E4197="HI",2,IF(E4197="LO",6,10))+IF(D4197=1,2,IF(D4197=7,1,(IF(WEEKDAY(B4197)=1,2,IF(WEEKDAY(B4197)=7,1,0))))))</f>
        <v>3</v>
      </c>
      <c r="G4197" s="786">
        <f>VLOOKUP(C4197,METADATA!$J$5:$Q$29,IF(E4197="HI",2,IF(E4197="LO",6,10))+IF(D4197=1,2,IF(D4197=7,1,(IF(WEEKDAY(B4197)=1,2,IF(WEEKDAY(B4197)=7,1,0))))))</f>
        <v>3</v>
      </c>
      <c r="H4197" s="787">
        <v>11627.75</v>
      </c>
      <c r="I4197" s="788">
        <v>4417.6950073242188</v>
      </c>
      <c r="K4197" s="795">
        <v>933.76250000000005</v>
      </c>
      <c r="M4197" s="798">
        <f t="shared" si="196"/>
        <v>12438.673532183298</v>
      </c>
      <c r="N4197" s="303"/>
      <c r="S4197" s="786">
        <v>0</v>
      </c>
      <c r="T4197" s="781">
        <f>VLOOKUP(C4197,METADATA!$J$5:$Q$29,IF(E4197="HI",2,IF(E4197="LO",6,10))+IF(S4197=1,2,IF(D4197=7,1,(IF(WEEKDAY(B4197)=1,2,IF(WEEKDAY(B4197)=7,1,0))))))</f>
        <v>3</v>
      </c>
      <c r="U4197" s="781">
        <f>VLOOKUP(C4197,METADATA!$A$5:$H$29,IF(E4197="HI",2,IF(E4197="LO",6,10))+IF(S4197=1,2,IF(D4197=7,1,(IF(WEEKDAY(B4197)=1,2,IF(WEEKDAY(B4197)=7,1,0))))))</f>
        <v>3</v>
      </c>
    </row>
    <row r="4198" spans="2:21" ht="13.95" customHeight="1" x14ac:dyDescent="0.25">
      <c r="B4198" s="784">
        <f t="shared" si="197"/>
        <v>45557</v>
      </c>
      <c r="C4198" s="785">
        <v>18</v>
      </c>
      <c r="D4198" s="786">
        <f>IFERROR((INDEX(METADATA!$T$2:$T$20,MATCH(B4198,METADATA!$S$2:$S$20,0))),0)</f>
        <v>0</v>
      </c>
      <c r="E4198" s="785" t="str">
        <f t="shared" si="195"/>
        <v>LO</v>
      </c>
      <c r="F4198" s="786">
        <f>VLOOKUP(C4198,METADATA!$A$5:$H$29,IF(E4198="HI",2,IF(E4198="LO",6,10))+IF(D4198=1,2,IF(D4198=7,1,(IF(WEEKDAY(B4198)=1,2,IF(WEEKDAY(B4198)=7,1,0))))))</f>
        <v>2</v>
      </c>
      <c r="G4198" s="786">
        <f>VLOOKUP(C4198,METADATA!$J$5:$Q$29,IF(E4198="HI",2,IF(E4198="LO",6,10))+IF(D4198=1,2,IF(D4198=7,1,(IF(WEEKDAY(B4198)=1,2,IF(WEEKDAY(B4198)=7,1,0))))))</f>
        <v>3</v>
      </c>
      <c r="H4198" s="787">
        <v>11532.75</v>
      </c>
      <c r="I4198" s="788">
        <v>4278.5199279785156</v>
      </c>
      <c r="K4198" s="795">
        <v>0</v>
      </c>
      <c r="M4198" s="798">
        <f t="shared" si="196"/>
        <v>12300.815230569448</v>
      </c>
      <c r="N4198" s="303"/>
      <c r="S4198" s="786">
        <v>0</v>
      </c>
      <c r="T4198" s="781">
        <f>VLOOKUP(C4198,METADATA!$J$5:$Q$29,IF(E4198="HI",2,IF(E4198="LO",6,10))+IF(S4198=1,2,IF(D4198=7,1,(IF(WEEKDAY(B4198)=1,2,IF(WEEKDAY(B4198)=7,1,0))))))</f>
        <v>3</v>
      </c>
      <c r="U4198" s="781">
        <f>VLOOKUP(C4198,METADATA!$A$5:$H$29,IF(E4198="HI",2,IF(E4198="LO",6,10))+IF(S4198=1,2,IF(D4198=7,1,(IF(WEEKDAY(B4198)=1,2,IF(WEEKDAY(B4198)=7,1,0))))))</f>
        <v>2</v>
      </c>
    </row>
    <row r="4199" spans="2:21" ht="13.95" customHeight="1" x14ac:dyDescent="0.25">
      <c r="B4199" s="784">
        <f t="shared" si="197"/>
        <v>45557</v>
      </c>
      <c r="C4199" s="785">
        <v>19</v>
      </c>
      <c r="D4199" s="786">
        <f>IFERROR((INDEX(METADATA!$T$2:$T$20,MATCH(B4199,METADATA!$S$2:$S$20,0))),0)</f>
        <v>0</v>
      </c>
      <c r="E4199" s="785" t="str">
        <f t="shared" si="195"/>
        <v>LO</v>
      </c>
      <c r="F4199" s="786">
        <f>VLOOKUP(C4199,METADATA!$A$5:$H$29,IF(E4199="HI",2,IF(E4199="LO",6,10))+IF(D4199=1,2,IF(D4199=7,1,(IF(WEEKDAY(B4199)=1,2,IF(WEEKDAY(B4199)=7,1,0))))))</f>
        <v>2</v>
      </c>
      <c r="G4199" s="786">
        <f>VLOOKUP(C4199,METADATA!$J$5:$Q$29,IF(E4199="HI",2,IF(E4199="LO",6,10))+IF(D4199=1,2,IF(D4199=7,1,(IF(WEEKDAY(B4199)=1,2,IF(WEEKDAY(B4199)=7,1,0))))))</f>
        <v>3</v>
      </c>
      <c r="H4199" s="787">
        <v>11326.75</v>
      </c>
      <c r="I4199" s="788">
        <v>4312.0550842285156</v>
      </c>
      <c r="K4199" s="795">
        <v>0</v>
      </c>
      <c r="M4199" s="798">
        <f t="shared" si="196"/>
        <v>12119.780716329853</v>
      </c>
      <c r="N4199" s="303"/>
      <c r="S4199" s="786">
        <v>0</v>
      </c>
      <c r="T4199" s="781">
        <f>VLOOKUP(C4199,METADATA!$J$5:$Q$29,IF(E4199="HI",2,IF(E4199="LO",6,10))+IF(S4199=1,2,IF(D4199=7,1,(IF(WEEKDAY(B4199)=1,2,IF(WEEKDAY(B4199)=7,1,0))))))</f>
        <v>3</v>
      </c>
      <c r="U4199" s="781">
        <f>VLOOKUP(C4199,METADATA!$A$5:$H$29,IF(E4199="HI",2,IF(E4199="LO",6,10))+IF(S4199=1,2,IF(D4199=7,1,(IF(WEEKDAY(B4199)=1,2,IF(WEEKDAY(B4199)=7,1,0))))))</f>
        <v>2</v>
      </c>
    </row>
    <row r="4200" spans="2:21" ht="13.95" customHeight="1" x14ac:dyDescent="0.25">
      <c r="B4200" s="784">
        <f t="shared" si="197"/>
        <v>45557</v>
      </c>
      <c r="C4200" s="785">
        <v>20</v>
      </c>
      <c r="D4200" s="786">
        <f>IFERROR((INDEX(METADATA!$T$2:$T$20,MATCH(B4200,METADATA!$S$2:$S$20,0))),0)</f>
        <v>0</v>
      </c>
      <c r="E4200" s="785" t="str">
        <f t="shared" si="195"/>
        <v>LO</v>
      </c>
      <c r="F4200" s="786">
        <f>VLOOKUP(C4200,METADATA!$A$5:$H$29,IF(E4200="HI",2,IF(E4200="LO",6,10))+IF(D4200=1,2,IF(D4200=7,1,(IF(WEEKDAY(B4200)=1,2,IF(WEEKDAY(B4200)=7,1,0))))))</f>
        <v>3</v>
      </c>
      <c r="G4200" s="786">
        <f>VLOOKUP(C4200,METADATA!$J$5:$Q$29,IF(E4200="HI",2,IF(E4200="LO",6,10))+IF(D4200=1,2,IF(D4200=7,1,(IF(WEEKDAY(B4200)=1,2,IF(WEEKDAY(B4200)=7,1,0))))))</f>
        <v>3</v>
      </c>
      <c r="H4200" s="787">
        <v>11542</v>
      </c>
      <c r="I4200" s="788">
        <v>4341.8499755859375</v>
      </c>
      <c r="K4200" s="795">
        <v>0</v>
      </c>
      <c r="M4200" s="798">
        <f t="shared" si="196"/>
        <v>12331.643248590011</v>
      </c>
      <c r="N4200" s="303"/>
      <c r="S4200" s="786">
        <v>0</v>
      </c>
      <c r="T4200" s="781">
        <f>VLOOKUP(C4200,METADATA!$J$5:$Q$29,IF(E4200="HI",2,IF(E4200="LO",6,10))+IF(S4200=1,2,IF(D4200=7,1,(IF(WEEKDAY(B4200)=1,2,IF(WEEKDAY(B4200)=7,1,0))))))</f>
        <v>3</v>
      </c>
      <c r="U4200" s="781">
        <f>VLOOKUP(C4200,METADATA!$A$5:$H$29,IF(E4200="HI",2,IF(E4200="LO",6,10))+IF(S4200=1,2,IF(D4200=7,1,(IF(WEEKDAY(B4200)=1,2,IF(WEEKDAY(B4200)=7,1,0))))))</f>
        <v>3</v>
      </c>
    </row>
    <row r="4201" spans="2:21" ht="13.95" customHeight="1" x14ac:dyDescent="0.25">
      <c r="B4201" s="784">
        <f t="shared" si="197"/>
        <v>45557</v>
      </c>
      <c r="C4201" s="785">
        <v>21</v>
      </c>
      <c r="D4201" s="786">
        <f>IFERROR((INDEX(METADATA!$T$2:$T$20,MATCH(B4201,METADATA!$S$2:$S$20,0))),0)</f>
        <v>0</v>
      </c>
      <c r="E4201" s="785" t="str">
        <f t="shared" si="195"/>
        <v>LO</v>
      </c>
      <c r="F4201" s="786">
        <f>VLOOKUP(C4201,METADATA!$A$5:$H$29,IF(E4201="HI",2,IF(E4201="LO",6,10))+IF(D4201=1,2,IF(D4201=7,1,(IF(WEEKDAY(B4201)=1,2,IF(WEEKDAY(B4201)=7,1,0))))))</f>
        <v>3</v>
      </c>
      <c r="G4201" s="786">
        <f>VLOOKUP(C4201,METADATA!$J$5:$Q$29,IF(E4201="HI",2,IF(E4201="LO",6,10))+IF(D4201=1,2,IF(D4201=7,1,(IF(WEEKDAY(B4201)=1,2,IF(WEEKDAY(B4201)=7,1,0))))))</f>
        <v>3</v>
      </c>
      <c r="H4201" s="787">
        <v>10984</v>
      </c>
      <c r="I4201" s="788">
        <v>4371.2349853515625</v>
      </c>
      <c r="K4201" s="795">
        <v>0</v>
      </c>
      <c r="M4201" s="798">
        <f t="shared" si="196"/>
        <v>11821.842127907201</v>
      </c>
      <c r="N4201" s="303"/>
      <c r="S4201" s="786">
        <v>0</v>
      </c>
      <c r="T4201" s="781">
        <f>VLOOKUP(C4201,METADATA!$J$5:$Q$29,IF(E4201="HI",2,IF(E4201="LO",6,10))+IF(S4201=1,2,IF(D4201=7,1,(IF(WEEKDAY(B4201)=1,2,IF(WEEKDAY(B4201)=7,1,0))))))</f>
        <v>3</v>
      </c>
      <c r="U4201" s="781">
        <f>VLOOKUP(C4201,METADATA!$A$5:$H$29,IF(E4201="HI",2,IF(E4201="LO",6,10))+IF(S4201=1,2,IF(D4201=7,1,(IF(WEEKDAY(B4201)=1,2,IF(WEEKDAY(B4201)=7,1,0))))))</f>
        <v>3</v>
      </c>
    </row>
    <row r="4202" spans="2:21" ht="13.95" customHeight="1" x14ac:dyDescent="0.25">
      <c r="B4202" s="784">
        <f t="shared" si="197"/>
        <v>45557</v>
      </c>
      <c r="C4202" s="785">
        <v>22</v>
      </c>
      <c r="D4202" s="786">
        <f>IFERROR((INDEX(METADATA!$T$2:$T$20,MATCH(B4202,METADATA!$S$2:$S$20,0))),0)</f>
        <v>0</v>
      </c>
      <c r="E4202" s="785" t="str">
        <f t="shared" si="195"/>
        <v>LO</v>
      </c>
      <c r="F4202" s="786">
        <f>VLOOKUP(C4202,METADATA!$A$5:$H$29,IF(E4202="HI",2,IF(E4202="LO",6,10))+IF(D4202=1,2,IF(D4202=7,1,(IF(WEEKDAY(B4202)=1,2,IF(WEEKDAY(B4202)=7,1,0))))))</f>
        <v>3</v>
      </c>
      <c r="G4202" s="786">
        <f>VLOOKUP(C4202,METADATA!$J$5:$Q$29,IF(E4202="HI",2,IF(E4202="LO",6,10))+IF(D4202=1,2,IF(D4202=7,1,(IF(WEEKDAY(B4202)=1,2,IF(WEEKDAY(B4202)=7,1,0))))))</f>
        <v>3</v>
      </c>
      <c r="H4202" s="787">
        <v>10065.75</v>
      </c>
      <c r="I4202" s="788">
        <v>4408.4600524902344</v>
      </c>
      <c r="K4202" s="795">
        <v>0</v>
      </c>
      <c r="M4202" s="798">
        <f t="shared" si="196"/>
        <v>10988.805353490532</v>
      </c>
      <c r="N4202" s="303"/>
      <c r="S4202" s="786">
        <v>0</v>
      </c>
      <c r="T4202" s="781">
        <f>VLOOKUP(C4202,METADATA!$J$5:$Q$29,IF(E4202="HI",2,IF(E4202="LO",6,10))+IF(S4202=1,2,IF(D4202=7,1,(IF(WEEKDAY(B4202)=1,2,IF(WEEKDAY(B4202)=7,1,0))))))</f>
        <v>3</v>
      </c>
      <c r="U4202" s="781">
        <f>VLOOKUP(C4202,METADATA!$A$5:$H$29,IF(E4202="HI",2,IF(E4202="LO",6,10))+IF(S4202=1,2,IF(D4202=7,1,(IF(WEEKDAY(B4202)=1,2,IF(WEEKDAY(B4202)=7,1,0))))))</f>
        <v>3</v>
      </c>
    </row>
    <row r="4203" spans="2:21" ht="13.95" customHeight="1" x14ac:dyDescent="0.25">
      <c r="B4203" s="784">
        <f t="shared" si="197"/>
        <v>45557</v>
      </c>
      <c r="C4203" s="785">
        <v>23</v>
      </c>
      <c r="D4203" s="786">
        <f>IFERROR((INDEX(METADATA!$T$2:$T$20,MATCH(B4203,METADATA!$S$2:$S$20,0))),0)</f>
        <v>0</v>
      </c>
      <c r="E4203" s="785" t="str">
        <f t="shared" si="195"/>
        <v>LO</v>
      </c>
      <c r="F4203" s="786">
        <f>VLOOKUP(C4203,METADATA!$A$5:$H$29,IF(E4203="HI",2,IF(E4203="LO",6,10))+IF(D4203=1,2,IF(D4203=7,1,(IF(WEEKDAY(B4203)=1,2,IF(WEEKDAY(B4203)=7,1,0))))))</f>
        <v>3</v>
      </c>
      <c r="G4203" s="786">
        <f>VLOOKUP(C4203,METADATA!$J$5:$Q$29,IF(E4203="HI",2,IF(E4203="LO",6,10))+IF(D4203=1,2,IF(D4203=7,1,(IF(WEEKDAY(B4203)=1,2,IF(WEEKDAY(B4203)=7,1,0))))))</f>
        <v>3</v>
      </c>
      <c r="H4203" s="787">
        <v>9060.75</v>
      </c>
      <c r="I4203" s="788">
        <v>4386.0149230957031</v>
      </c>
      <c r="K4203" s="795">
        <v>0</v>
      </c>
      <c r="M4203" s="798">
        <f t="shared" si="196"/>
        <v>10066.494795514385</v>
      </c>
      <c r="N4203" s="303"/>
      <c r="S4203" s="786">
        <v>0</v>
      </c>
      <c r="T4203" s="781">
        <f>VLOOKUP(C4203,METADATA!$J$5:$Q$29,IF(E4203="HI",2,IF(E4203="LO",6,10))+IF(S4203=1,2,IF(D4203=7,1,(IF(WEEKDAY(B4203)=1,2,IF(WEEKDAY(B4203)=7,1,0))))))</f>
        <v>3</v>
      </c>
      <c r="U4203" s="781">
        <f>VLOOKUP(C4203,METADATA!$A$5:$H$29,IF(E4203="HI",2,IF(E4203="LO",6,10))+IF(S4203=1,2,IF(D4203=7,1,(IF(WEEKDAY(B4203)=1,2,IF(WEEKDAY(B4203)=7,1,0))))))</f>
        <v>3</v>
      </c>
    </row>
    <row r="4204" spans="2:21" ht="13.95" customHeight="1" x14ac:dyDescent="0.25">
      <c r="B4204" s="784">
        <f t="shared" si="197"/>
        <v>45558</v>
      </c>
      <c r="C4204" s="785">
        <v>0</v>
      </c>
      <c r="D4204" s="786">
        <f>IFERROR((INDEX(METADATA!$T$2:$T$20,MATCH(B4204,METADATA!$S$2:$S$20,0))),0)</f>
        <v>0</v>
      </c>
      <c r="E4204" s="785" t="str">
        <f t="shared" si="195"/>
        <v>LO</v>
      </c>
      <c r="F4204" s="786">
        <f>VLOOKUP(C4204,METADATA!$A$5:$H$29,IF(E4204="HI",2,IF(E4204="LO",6,10))+IF(D4204=1,2,IF(D4204=7,1,(IF(WEEKDAY(B4204)=1,2,IF(WEEKDAY(B4204)=7,1,0))))))</f>
        <v>3</v>
      </c>
      <c r="G4204" s="786">
        <f>VLOOKUP(C4204,METADATA!$J$5:$Q$29,IF(E4204="HI",2,IF(E4204="LO",6,10))+IF(D4204=1,2,IF(D4204=7,1,(IF(WEEKDAY(B4204)=1,2,IF(WEEKDAY(B4204)=7,1,0))))))</f>
        <v>3</v>
      </c>
      <c r="H4204" s="787">
        <v>8446</v>
      </c>
      <c r="I4204" s="788">
        <v>4022.632568359375</v>
      </c>
      <c r="K4204" s="795">
        <v>0</v>
      </c>
      <c r="M4204" s="798">
        <f t="shared" si="196"/>
        <v>9355.0247877825277</v>
      </c>
      <c r="N4204" s="303"/>
      <c r="S4204" s="786">
        <v>0</v>
      </c>
      <c r="T4204" s="781">
        <f>VLOOKUP(C4204,METADATA!$J$5:$Q$29,IF(E4204="HI",2,IF(E4204="LO",6,10))+IF(S4204=1,2,IF(D4204=7,1,(IF(WEEKDAY(B4204)=1,2,IF(WEEKDAY(B4204)=7,1,0))))))</f>
        <v>3</v>
      </c>
      <c r="U4204" s="781">
        <f>VLOOKUP(C4204,METADATA!$A$5:$H$29,IF(E4204="HI",2,IF(E4204="LO",6,10))+IF(S4204=1,2,IF(D4204=7,1,(IF(WEEKDAY(B4204)=1,2,IF(WEEKDAY(B4204)=7,1,0))))))</f>
        <v>3</v>
      </c>
    </row>
    <row r="4205" spans="2:21" ht="13.95" customHeight="1" x14ac:dyDescent="0.25">
      <c r="B4205" s="784">
        <f t="shared" si="197"/>
        <v>45558</v>
      </c>
      <c r="C4205" s="785">
        <v>1</v>
      </c>
      <c r="D4205" s="786">
        <f>IFERROR((INDEX(METADATA!$T$2:$T$20,MATCH(B4205,METADATA!$S$2:$S$20,0))),0)</f>
        <v>0</v>
      </c>
      <c r="E4205" s="785" t="str">
        <f t="shared" si="195"/>
        <v>LO</v>
      </c>
      <c r="F4205" s="786">
        <f>VLOOKUP(C4205,METADATA!$A$5:$H$29,IF(E4205="HI",2,IF(E4205="LO",6,10))+IF(D4205=1,2,IF(D4205=7,1,(IF(WEEKDAY(B4205)=1,2,IF(WEEKDAY(B4205)=7,1,0))))))</f>
        <v>3</v>
      </c>
      <c r="G4205" s="786">
        <f>VLOOKUP(C4205,METADATA!$J$5:$Q$29,IF(E4205="HI",2,IF(E4205="LO",6,10))+IF(D4205=1,2,IF(D4205=7,1,(IF(WEEKDAY(B4205)=1,2,IF(WEEKDAY(B4205)=7,1,0))))))</f>
        <v>3</v>
      </c>
      <c r="H4205" s="787">
        <v>8224</v>
      </c>
      <c r="I4205" s="788">
        <v>3366.4324951171875</v>
      </c>
      <c r="K4205" s="795">
        <v>0</v>
      </c>
      <c r="M4205" s="798">
        <f t="shared" si="196"/>
        <v>8886.340289690741</v>
      </c>
      <c r="N4205" s="303"/>
      <c r="S4205" s="786">
        <v>0</v>
      </c>
      <c r="T4205" s="781">
        <f>VLOOKUP(C4205,METADATA!$J$5:$Q$29,IF(E4205="HI",2,IF(E4205="LO",6,10))+IF(S4205=1,2,IF(D4205=7,1,(IF(WEEKDAY(B4205)=1,2,IF(WEEKDAY(B4205)=7,1,0))))))</f>
        <v>3</v>
      </c>
      <c r="U4205" s="781">
        <f>VLOOKUP(C4205,METADATA!$A$5:$H$29,IF(E4205="HI",2,IF(E4205="LO",6,10))+IF(S4205=1,2,IF(D4205=7,1,(IF(WEEKDAY(B4205)=1,2,IF(WEEKDAY(B4205)=7,1,0))))))</f>
        <v>3</v>
      </c>
    </row>
    <row r="4206" spans="2:21" ht="13.95" customHeight="1" x14ac:dyDescent="0.25">
      <c r="B4206" s="784">
        <f t="shared" si="197"/>
        <v>45558</v>
      </c>
      <c r="C4206" s="785">
        <v>2</v>
      </c>
      <c r="D4206" s="786">
        <f>IFERROR((INDEX(METADATA!$T$2:$T$20,MATCH(B4206,METADATA!$S$2:$S$20,0))),0)</f>
        <v>0</v>
      </c>
      <c r="E4206" s="785" t="str">
        <f t="shared" si="195"/>
        <v>LO</v>
      </c>
      <c r="F4206" s="786">
        <f>VLOOKUP(C4206,METADATA!$A$5:$H$29,IF(E4206="HI",2,IF(E4206="LO",6,10))+IF(D4206=1,2,IF(D4206=7,1,(IF(WEEKDAY(B4206)=1,2,IF(WEEKDAY(B4206)=7,1,0))))))</f>
        <v>3</v>
      </c>
      <c r="G4206" s="786">
        <f>VLOOKUP(C4206,METADATA!$J$5:$Q$29,IF(E4206="HI",2,IF(E4206="LO",6,10))+IF(D4206=1,2,IF(D4206=7,1,(IF(WEEKDAY(B4206)=1,2,IF(WEEKDAY(B4206)=7,1,0))))))</f>
        <v>3</v>
      </c>
      <c r="H4206" s="787">
        <v>8141.5</v>
      </c>
      <c r="I4206" s="788">
        <v>3836.0124816894531</v>
      </c>
      <c r="K4206" s="795">
        <v>0</v>
      </c>
      <c r="M4206" s="798">
        <f t="shared" si="196"/>
        <v>8999.9452225931509</v>
      </c>
      <c r="N4206" s="303"/>
      <c r="S4206" s="786">
        <v>0</v>
      </c>
      <c r="T4206" s="781">
        <f>VLOOKUP(C4206,METADATA!$J$5:$Q$29,IF(E4206="HI",2,IF(E4206="LO",6,10))+IF(S4206=1,2,IF(D4206=7,1,(IF(WEEKDAY(B4206)=1,2,IF(WEEKDAY(B4206)=7,1,0))))))</f>
        <v>3</v>
      </c>
      <c r="U4206" s="781">
        <f>VLOOKUP(C4206,METADATA!$A$5:$H$29,IF(E4206="HI",2,IF(E4206="LO",6,10))+IF(S4206=1,2,IF(D4206=7,1,(IF(WEEKDAY(B4206)=1,2,IF(WEEKDAY(B4206)=7,1,0))))))</f>
        <v>3</v>
      </c>
    </row>
    <row r="4207" spans="2:21" ht="13.95" customHeight="1" x14ac:dyDescent="0.25">
      <c r="B4207" s="784">
        <f t="shared" si="197"/>
        <v>45558</v>
      </c>
      <c r="C4207" s="785">
        <v>3</v>
      </c>
      <c r="D4207" s="786">
        <f>IFERROR((INDEX(METADATA!$T$2:$T$20,MATCH(B4207,METADATA!$S$2:$S$20,0))),0)</f>
        <v>0</v>
      </c>
      <c r="E4207" s="785" t="str">
        <f t="shared" si="195"/>
        <v>LO</v>
      </c>
      <c r="F4207" s="786">
        <f>VLOOKUP(C4207,METADATA!$A$5:$H$29,IF(E4207="HI",2,IF(E4207="LO",6,10))+IF(D4207=1,2,IF(D4207=7,1,(IF(WEEKDAY(B4207)=1,2,IF(WEEKDAY(B4207)=7,1,0))))))</f>
        <v>3</v>
      </c>
      <c r="G4207" s="786">
        <f>VLOOKUP(C4207,METADATA!$J$5:$Q$29,IF(E4207="HI",2,IF(E4207="LO",6,10))+IF(D4207=1,2,IF(D4207=7,1,(IF(WEEKDAY(B4207)=1,2,IF(WEEKDAY(B4207)=7,1,0))))))</f>
        <v>3</v>
      </c>
      <c r="H4207" s="787">
        <v>8285.25</v>
      </c>
      <c r="I4207" s="788">
        <v>4501.6649169921875</v>
      </c>
      <c r="K4207" s="795">
        <v>0</v>
      </c>
      <c r="M4207" s="798">
        <f t="shared" si="196"/>
        <v>9429.2287376740569</v>
      </c>
      <c r="N4207" s="303"/>
      <c r="S4207" s="786">
        <v>0</v>
      </c>
      <c r="T4207" s="781">
        <f>VLOOKUP(C4207,METADATA!$J$5:$Q$29,IF(E4207="HI",2,IF(E4207="LO",6,10))+IF(S4207=1,2,IF(D4207=7,1,(IF(WEEKDAY(B4207)=1,2,IF(WEEKDAY(B4207)=7,1,0))))))</f>
        <v>3</v>
      </c>
      <c r="U4207" s="781">
        <f>VLOOKUP(C4207,METADATA!$A$5:$H$29,IF(E4207="HI",2,IF(E4207="LO",6,10))+IF(S4207=1,2,IF(D4207=7,1,(IF(WEEKDAY(B4207)=1,2,IF(WEEKDAY(B4207)=7,1,0))))))</f>
        <v>3</v>
      </c>
    </row>
    <row r="4208" spans="2:21" ht="13.95" customHeight="1" x14ac:dyDescent="0.25">
      <c r="B4208" s="784">
        <f t="shared" si="197"/>
        <v>45558</v>
      </c>
      <c r="C4208" s="785">
        <v>4</v>
      </c>
      <c r="D4208" s="786">
        <f>IFERROR((INDEX(METADATA!$T$2:$T$20,MATCH(B4208,METADATA!$S$2:$S$20,0))),0)</f>
        <v>0</v>
      </c>
      <c r="E4208" s="785" t="str">
        <f t="shared" si="195"/>
        <v>LO</v>
      </c>
      <c r="F4208" s="786">
        <f>VLOOKUP(C4208,METADATA!$A$5:$H$29,IF(E4208="HI",2,IF(E4208="LO",6,10))+IF(D4208=1,2,IF(D4208=7,1,(IF(WEEKDAY(B4208)=1,2,IF(WEEKDAY(B4208)=7,1,0))))))</f>
        <v>3</v>
      </c>
      <c r="G4208" s="786">
        <f>VLOOKUP(C4208,METADATA!$J$5:$Q$29,IF(E4208="HI",2,IF(E4208="LO",6,10))+IF(D4208=1,2,IF(D4208=7,1,(IF(WEEKDAY(B4208)=1,2,IF(WEEKDAY(B4208)=7,1,0))))))</f>
        <v>3</v>
      </c>
      <c r="H4208" s="787">
        <v>8608</v>
      </c>
      <c r="I4208" s="788">
        <v>4517.5650939941406</v>
      </c>
      <c r="K4208" s="795">
        <v>0</v>
      </c>
      <c r="M4208" s="798">
        <f t="shared" si="196"/>
        <v>9721.422651982286</v>
      </c>
      <c r="N4208" s="303"/>
      <c r="S4208" s="786">
        <v>0</v>
      </c>
      <c r="T4208" s="781">
        <f>VLOOKUP(C4208,METADATA!$J$5:$Q$29,IF(E4208="HI",2,IF(E4208="LO",6,10))+IF(S4208=1,2,IF(D4208=7,1,(IF(WEEKDAY(B4208)=1,2,IF(WEEKDAY(B4208)=7,1,0))))))</f>
        <v>3</v>
      </c>
      <c r="U4208" s="781">
        <f>VLOOKUP(C4208,METADATA!$A$5:$H$29,IF(E4208="HI",2,IF(E4208="LO",6,10))+IF(S4208=1,2,IF(D4208=7,1,(IF(WEEKDAY(B4208)=1,2,IF(WEEKDAY(B4208)=7,1,0))))))</f>
        <v>3</v>
      </c>
    </row>
    <row r="4209" spans="2:21" ht="13.95" customHeight="1" x14ac:dyDescent="0.25">
      <c r="B4209" s="784">
        <f t="shared" si="197"/>
        <v>45558</v>
      </c>
      <c r="C4209" s="785">
        <v>5</v>
      </c>
      <c r="D4209" s="786">
        <f>IFERROR((INDEX(METADATA!$T$2:$T$20,MATCH(B4209,METADATA!$S$2:$S$20,0))),0)</f>
        <v>0</v>
      </c>
      <c r="E4209" s="785" t="str">
        <f t="shared" si="195"/>
        <v>LO</v>
      </c>
      <c r="F4209" s="786">
        <f>VLOOKUP(C4209,METADATA!$A$5:$H$29,IF(E4209="HI",2,IF(E4209="LO",6,10))+IF(D4209=1,2,IF(D4209=7,1,(IF(WEEKDAY(B4209)=1,2,IF(WEEKDAY(B4209)=7,1,0))))))</f>
        <v>3</v>
      </c>
      <c r="G4209" s="786">
        <f>VLOOKUP(C4209,METADATA!$J$5:$Q$29,IF(E4209="HI",2,IF(E4209="LO",6,10))+IF(D4209=1,2,IF(D4209=7,1,(IF(WEEKDAY(B4209)=1,2,IF(WEEKDAY(B4209)=7,1,0))))))</f>
        <v>3</v>
      </c>
      <c r="H4209" s="787">
        <v>9084.5</v>
      </c>
      <c r="I4209" s="788">
        <v>4411.3949584960938</v>
      </c>
      <c r="K4209" s="795">
        <v>870.51250000000005</v>
      </c>
      <c r="M4209" s="798">
        <f t="shared" si="196"/>
        <v>10098.937851568588</v>
      </c>
      <c r="N4209" s="303"/>
      <c r="S4209" s="786">
        <v>0</v>
      </c>
      <c r="T4209" s="781">
        <f>VLOOKUP(C4209,METADATA!$J$5:$Q$29,IF(E4209="HI",2,IF(E4209="LO",6,10))+IF(S4209=1,2,IF(D4209=7,1,(IF(WEEKDAY(B4209)=1,2,IF(WEEKDAY(B4209)=7,1,0))))))</f>
        <v>3</v>
      </c>
      <c r="U4209" s="781">
        <f>VLOOKUP(C4209,METADATA!$A$5:$H$29,IF(E4209="HI",2,IF(E4209="LO",6,10))+IF(S4209=1,2,IF(D4209=7,1,(IF(WEEKDAY(B4209)=1,2,IF(WEEKDAY(B4209)=7,1,0))))))</f>
        <v>3</v>
      </c>
    </row>
    <row r="4210" spans="2:21" ht="13.95" customHeight="1" x14ac:dyDescent="0.25">
      <c r="B4210" s="784">
        <f t="shared" si="197"/>
        <v>45558</v>
      </c>
      <c r="C4210" s="785">
        <v>6</v>
      </c>
      <c r="D4210" s="786">
        <f>IFERROR((INDEX(METADATA!$T$2:$T$20,MATCH(B4210,METADATA!$S$2:$S$20,0))),0)</f>
        <v>0</v>
      </c>
      <c r="E4210" s="785" t="str">
        <f t="shared" si="195"/>
        <v>LO</v>
      </c>
      <c r="F4210" s="786">
        <f>VLOOKUP(C4210,METADATA!$A$5:$H$29,IF(E4210="HI",2,IF(E4210="LO",6,10))+IF(D4210=1,2,IF(D4210=7,1,(IF(WEEKDAY(B4210)=1,2,IF(WEEKDAY(B4210)=7,1,0))))))</f>
        <v>2</v>
      </c>
      <c r="G4210" s="786">
        <f>VLOOKUP(C4210,METADATA!$J$5:$Q$29,IF(E4210="HI",2,IF(E4210="LO",6,10))+IF(D4210=1,2,IF(D4210=7,1,(IF(WEEKDAY(B4210)=1,2,IF(WEEKDAY(B4210)=7,1,0))))))</f>
        <v>2</v>
      </c>
      <c r="H4210" s="787">
        <v>10173</v>
      </c>
      <c r="I4210" s="788">
        <v>4346.0549926757813</v>
      </c>
      <c r="K4210" s="795">
        <v>865.8125</v>
      </c>
      <c r="M4210" s="798">
        <f t="shared" si="196"/>
        <v>11062.46459878458</v>
      </c>
      <c r="N4210" s="303"/>
      <c r="S4210" s="786">
        <v>0</v>
      </c>
      <c r="T4210" s="781">
        <f>VLOOKUP(C4210,METADATA!$J$5:$Q$29,IF(E4210="HI",2,IF(E4210="LO",6,10))+IF(S4210=1,2,IF(D4210=7,1,(IF(WEEKDAY(B4210)=1,2,IF(WEEKDAY(B4210)=7,1,0))))))</f>
        <v>2</v>
      </c>
      <c r="U4210" s="781">
        <f>VLOOKUP(C4210,METADATA!$A$5:$H$29,IF(E4210="HI",2,IF(E4210="LO",6,10))+IF(S4210=1,2,IF(D4210=7,1,(IF(WEEKDAY(B4210)=1,2,IF(WEEKDAY(B4210)=7,1,0))))))</f>
        <v>2</v>
      </c>
    </row>
    <row r="4211" spans="2:21" ht="13.95" customHeight="1" x14ac:dyDescent="0.25">
      <c r="B4211" s="784">
        <f t="shared" si="197"/>
        <v>45558</v>
      </c>
      <c r="C4211" s="785">
        <v>7</v>
      </c>
      <c r="D4211" s="786">
        <f>IFERROR((INDEX(METADATA!$T$2:$T$20,MATCH(B4211,METADATA!$S$2:$S$20,0))),0)</f>
        <v>0</v>
      </c>
      <c r="E4211" s="785" t="str">
        <f t="shared" si="195"/>
        <v>LO</v>
      </c>
      <c r="F4211" s="786">
        <f>VLOOKUP(C4211,METADATA!$A$5:$H$29,IF(E4211="HI",2,IF(E4211="LO",6,10))+IF(D4211=1,2,IF(D4211=7,1,(IF(WEEKDAY(B4211)=1,2,IF(WEEKDAY(B4211)=7,1,0))))))</f>
        <v>1</v>
      </c>
      <c r="G4211" s="786">
        <f>VLOOKUP(C4211,METADATA!$J$5:$Q$29,IF(E4211="HI",2,IF(E4211="LO",6,10))+IF(D4211=1,2,IF(D4211=7,1,(IF(WEEKDAY(B4211)=1,2,IF(WEEKDAY(B4211)=7,1,0))))))</f>
        <v>1</v>
      </c>
      <c r="H4211" s="787">
        <v>11665.5</v>
      </c>
      <c r="I4211" s="788">
        <v>4277.5750732421875</v>
      </c>
      <c r="K4211" s="795">
        <v>834.63750000000005</v>
      </c>
      <c r="M4211" s="798">
        <f t="shared" si="196"/>
        <v>12425.036770859992</v>
      </c>
      <c r="N4211" s="303"/>
      <c r="S4211" s="786">
        <v>0</v>
      </c>
      <c r="T4211" s="781">
        <f>VLOOKUP(C4211,METADATA!$J$5:$Q$29,IF(E4211="HI",2,IF(E4211="LO",6,10))+IF(S4211=1,2,IF(D4211=7,1,(IF(WEEKDAY(B4211)=1,2,IF(WEEKDAY(B4211)=7,1,0))))))</f>
        <v>1</v>
      </c>
      <c r="U4211" s="781">
        <f>VLOOKUP(C4211,METADATA!$A$5:$H$29,IF(E4211="HI",2,IF(E4211="LO",6,10))+IF(S4211=1,2,IF(D4211=7,1,(IF(WEEKDAY(B4211)=1,2,IF(WEEKDAY(B4211)=7,1,0))))))</f>
        <v>1</v>
      </c>
    </row>
    <row r="4212" spans="2:21" ht="13.95" customHeight="1" x14ac:dyDescent="0.25">
      <c r="B4212" s="784">
        <f t="shared" si="197"/>
        <v>45558</v>
      </c>
      <c r="C4212" s="785">
        <v>8</v>
      </c>
      <c r="D4212" s="786">
        <f>IFERROR((INDEX(METADATA!$T$2:$T$20,MATCH(B4212,METADATA!$S$2:$S$20,0))),0)</f>
        <v>0</v>
      </c>
      <c r="E4212" s="785" t="str">
        <f t="shared" si="195"/>
        <v>LO</v>
      </c>
      <c r="F4212" s="786">
        <f>VLOOKUP(C4212,METADATA!$A$5:$H$29,IF(E4212="HI",2,IF(E4212="LO",6,10))+IF(D4212=1,2,IF(D4212=7,1,(IF(WEEKDAY(B4212)=1,2,IF(WEEKDAY(B4212)=7,1,0))))))</f>
        <v>1</v>
      </c>
      <c r="G4212" s="786">
        <f>VLOOKUP(C4212,METADATA!$J$5:$Q$29,IF(E4212="HI",2,IF(E4212="LO",6,10))+IF(D4212=1,2,IF(D4212=7,1,(IF(WEEKDAY(B4212)=1,2,IF(WEEKDAY(B4212)=7,1,0))))))</f>
        <v>1</v>
      </c>
      <c r="H4212" s="787">
        <v>13157.5</v>
      </c>
      <c r="I4212" s="788">
        <v>2292.7124252319336</v>
      </c>
      <c r="K4212" s="795">
        <v>847.33749999999998</v>
      </c>
      <c r="M4212" s="798">
        <f t="shared" si="196"/>
        <v>13355.760424431583</v>
      </c>
      <c r="N4212" s="303"/>
      <c r="S4212" s="786">
        <v>0</v>
      </c>
      <c r="T4212" s="781">
        <f>VLOOKUP(C4212,METADATA!$J$5:$Q$29,IF(E4212="HI",2,IF(E4212="LO",6,10))+IF(S4212=1,2,IF(D4212=7,1,(IF(WEEKDAY(B4212)=1,2,IF(WEEKDAY(B4212)=7,1,0))))))</f>
        <v>1</v>
      </c>
      <c r="U4212" s="781">
        <f>VLOOKUP(C4212,METADATA!$A$5:$H$29,IF(E4212="HI",2,IF(E4212="LO",6,10))+IF(S4212=1,2,IF(D4212=7,1,(IF(WEEKDAY(B4212)=1,2,IF(WEEKDAY(B4212)=7,1,0))))))</f>
        <v>1</v>
      </c>
    </row>
    <row r="4213" spans="2:21" ht="13.95" customHeight="1" x14ac:dyDescent="0.25">
      <c r="B4213" s="784">
        <f t="shared" si="197"/>
        <v>45558</v>
      </c>
      <c r="C4213" s="785">
        <v>9</v>
      </c>
      <c r="D4213" s="786">
        <f>IFERROR((INDEX(METADATA!$T$2:$T$20,MATCH(B4213,METADATA!$S$2:$S$20,0))),0)</f>
        <v>0</v>
      </c>
      <c r="E4213" s="785" t="str">
        <f t="shared" si="195"/>
        <v>LO</v>
      </c>
      <c r="F4213" s="786">
        <f>VLOOKUP(C4213,METADATA!$A$5:$H$29,IF(E4213="HI",2,IF(E4213="LO",6,10))+IF(D4213=1,2,IF(D4213=7,1,(IF(WEEKDAY(B4213)=1,2,IF(WEEKDAY(B4213)=7,1,0))))))</f>
        <v>2</v>
      </c>
      <c r="G4213" s="786">
        <f>VLOOKUP(C4213,METADATA!$J$5:$Q$29,IF(E4213="HI",2,IF(E4213="LO",6,10))+IF(D4213=1,2,IF(D4213=7,1,(IF(WEEKDAY(B4213)=1,2,IF(WEEKDAY(B4213)=7,1,0))))))</f>
        <v>1</v>
      </c>
      <c r="H4213" s="787">
        <v>13896.5</v>
      </c>
      <c r="I4213" s="788">
        <v>1645.7050170898438</v>
      </c>
      <c r="K4213" s="795">
        <v>851.61249999999995</v>
      </c>
      <c r="M4213" s="798">
        <f t="shared" si="196"/>
        <v>13993.60772829061</v>
      </c>
      <c r="N4213" s="303"/>
      <c r="S4213" s="786">
        <v>0</v>
      </c>
      <c r="T4213" s="781">
        <f>VLOOKUP(C4213,METADATA!$J$5:$Q$29,IF(E4213="HI",2,IF(E4213="LO",6,10))+IF(S4213=1,2,IF(D4213=7,1,(IF(WEEKDAY(B4213)=1,2,IF(WEEKDAY(B4213)=7,1,0))))))</f>
        <v>1</v>
      </c>
      <c r="U4213" s="781">
        <f>VLOOKUP(C4213,METADATA!$A$5:$H$29,IF(E4213="HI",2,IF(E4213="LO",6,10))+IF(S4213=1,2,IF(D4213=7,1,(IF(WEEKDAY(B4213)=1,2,IF(WEEKDAY(B4213)=7,1,0))))))</f>
        <v>2</v>
      </c>
    </row>
    <row r="4214" spans="2:21" ht="13.95" customHeight="1" x14ac:dyDescent="0.25">
      <c r="B4214" s="784">
        <f t="shared" si="197"/>
        <v>45558</v>
      </c>
      <c r="C4214" s="785">
        <v>10</v>
      </c>
      <c r="D4214" s="786">
        <f>IFERROR((INDEX(METADATA!$T$2:$T$20,MATCH(B4214,METADATA!$S$2:$S$20,0))),0)</f>
        <v>0</v>
      </c>
      <c r="E4214" s="785" t="str">
        <f t="shared" si="195"/>
        <v>LO</v>
      </c>
      <c r="F4214" s="786">
        <f>VLOOKUP(C4214,METADATA!$A$5:$H$29,IF(E4214="HI",2,IF(E4214="LO",6,10))+IF(D4214=1,2,IF(D4214=7,1,(IF(WEEKDAY(B4214)=1,2,IF(WEEKDAY(B4214)=7,1,0))))))</f>
        <v>2</v>
      </c>
      <c r="G4214" s="786">
        <f>VLOOKUP(C4214,METADATA!$J$5:$Q$29,IF(E4214="HI",2,IF(E4214="LO",6,10))+IF(D4214=1,2,IF(D4214=7,1,(IF(WEEKDAY(B4214)=1,2,IF(WEEKDAY(B4214)=7,1,0))))))</f>
        <v>2</v>
      </c>
      <c r="H4214" s="787">
        <v>13907.25</v>
      </c>
      <c r="I4214" s="788">
        <v>1584</v>
      </c>
      <c r="K4214" s="795">
        <v>856.5</v>
      </c>
      <c r="M4214" s="798">
        <f t="shared" si="196"/>
        <v>13997.166090409159</v>
      </c>
      <c r="N4214" s="303"/>
      <c r="S4214" s="786">
        <v>0</v>
      </c>
      <c r="T4214" s="781">
        <f>VLOOKUP(C4214,METADATA!$J$5:$Q$29,IF(E4214="HI",2,IF(E4214="LO",6,10))+IF(S4214=1,2,IF(D4214=7,1,(IF(WEEKDAY(B4214)=1,2,IF(WEEKDAY(B4214)=7,1,0))))))</f>
        <v>2</v>
      </c>
      <c r="U4214" s="781">
        <f>VLOOKUP(C4214,METADATA!$A$5:$H$29,IF(E4214="HI",2,IF(E4214="LO",6,10))+IF(S4214=1,2,IF(D4214=7,1,(IF(WEEKDAY(B4214)=1,2,IF(WEEKDAY(B4214)=7,1,0))))))</f>
        <v>2</v>
      </c>
    </row>
    <row r="4215" spans="2:21" ht="13.95" customHeight="1" x14ac:dyDescent="0.25">
      <c r="B4215" s="784">
        <f t="shared" si="197"/>
        <v>45558</v>
      </c>
      <c r="C4215" s="785">
        <v>11</v>
      </c>
      <c r="D4215" s="786">
        <f>IFERROR((INDEX(METADATA!$T$2:$T$20,MATCH(B4215,METADATA!$S$2:$S$20,0))),0)</f>
        <v>0</v>
      </c>
      <c r="E4215" s="785" t="str">
        <f t="shared" si="195"/>
        <v>LO</v>
      </c>
      <c r="F4215" s="786">
        <f>VLOOKUP(C4215,METADATA!$A$5:$H$29,IF(E4215="HI",2,IF(E4215="LO",6,10))+IF(D4215=1,2,IF(D4215=7,1,(IF(WEEKDAY(B4215)=1,2,IF(WEEKDAY(B4215)=7,1,0))))))</f>
        <v>2</v>
      </c>
      <c r="G4215" s="786">
        <f>VLOOKUP(C4215,METADATA!$J$5:$Q$29,IF(E4215="HI",2,IF(E4215="LO",6,10))+IF(D4215=1,2,IF(D4215=7,1,(IF(WEEKDAY(B4215)=1,2,IF(WEEKDAY(B4215)=7,1,0))))))</f>
        <v>2</v>
      </c>
      <c r="H4215" s="787">
        <v>14067.75</v>
      </c>
      <c r="I4215" s="788">
        <v>2289.4074597284198</v>
      </c>
      <c r="K4215" s="795">
        <v>824.32500000000005</v>
      </c>
      <c r="M4215" s="798">
        <f t="shared" si="196"/>
        <v>14252.823459902958</v>
      </c>
      <c r="N4215" s="303"/>
      <c r="S4215" s="786">
        <v>0</v>
      </c>
      <c r="T4215" s="781">
        <f>VLOOKUP(C4215,METADATA!$J$5:$Q$29,IF(E4215="HI",2,IF(E4215="LO",6,10))+IF(S4215=1,2,IF(D4215=7,1,(IF(WEEKDAY(B4215)=1,2,IF(WEEKDAY(B4215)=7,1,0))))))</f>
        <v>2</v>
      </c>
      <c r="U4215" s="781">
        <f>VLOOKUP(C4215,METADATA!$A$5:$H$29,IF(E4215="HI",2,IF(E4215="LO",6,10))+IF(S4215=1,2,IF(D4215=7,1,(IF(WEEKDAY(B4215)=1,2,IF(WEEKDAY(B4215)=7,1,0))))))</f>
        <v>2</v>
      </c>
    </row>
    <row r="4216" spans="2:21" ht="13.95" customHeight="1" x14ac:dyDescent="0.25">
      <c r="B4216" s="784">
        <f t="shared" si="197"/>
        <v>45558</v>
      </c>
      <c r="C4216" s="785">
        <v>12</v>
      </c>
      <c r="D4216" s="786">
        <f>IFERROR((INDEX(METADATA!$T$2:$T$20,MATCH(B4216,METADATA!$S$2:$S$20,0))),0)</f>
        <v>0</v>
      </c>
      <c r="E4216" s="785" t="str">
        <f t="shared" si="195"/>
        <v>LO</v>
      </c>
      <c r="F4216" s="786">
        <f>VLOOKUP(C4216,METADATA!$A$5:$H$29,IF(E4216="HI",2,IF(E4216="LO",6,10))+IF(D4216=1,2,IF(D4216=7,1,(IF(WEEKDAY(B4216)=1,2,IF(WEEKDAY(B4216)=7,1,0))))))</f>
        <v>2</v>
      </c>
      <c r="G4216" s="786">
        <f>VLOOKUP(C4216,METADATA!$J$5:$Q$29,IF(E4216="HI",2,IF(E4216="LO",6,10))+IF(D4216=1,2,IF(D4216=7,1,(IF(WEEKDAY(B4216)=1,2,IF(WEEKDAY(B4216)=7,1,0))))))</f>
        <v>2</v>
      </c>
      <c r="H4216" s="787">
        <v>14047.5</v>
      </c>
      <c r="I4216" s="788">
        <v>3377.2074890136719</v>
      </c>
      <c r="K4216" s="795">
        <v>882.73749999999995</v>
      </c>
      <c r="M4216" s="798">
        <f t="shared" si="196"/>
        <v>14447.760611037616</v>
      </c>
      <c r="N4216" s="303"/>
      <c r="S4216" s="786">
        <v>0</v>
      </c>
      <c r="T4216" s="781">
        <f>VLOOKUP(C4216,METADATA!$J$5:$Q$29,IF(E4216="HI",2,IF(E4216="LO",6,10))+IF(S4216=1,2,IF(D4216=7,1,(IF(WEEKDAY(B4216)=1,2,IF(WEEKDAY(B4216)=7,1,0))))))</f>
        <v>2</v>
      </c>
      <c r="U4216" s="781">
        <f>VLOOKUP(C4216,METADATA!$A$5:$H$29,IF(E4216="HI",2,IF(E4216="LO",6,10))+IF(S4216=1,2,IF(D4216=7,1,(IF(WEEKDAY(B4216)=1,2,IF(WEEKDAY(B4216)=7,1,0))))))</f>
        <v>2</v>
      </c>
    </row>
    <row r="4217" spans="2:21" ht="13.95" customHeight="1" x14ac:dyDescent="0.25">
      <c r="B4217" s="784">
        <f t="shared" si="197"/>
        <v>45558</v>
      </c>
      <c r="C4217" s="785">
        <v>13</v>
      </c>
      <c r="D4217" s="786">
        <f>IFERROR((INDEX(METADATA!$T$2:$T$20,MATCH(B4217,METADATA!$S$2:$S$20,0))),0)</f>
        <v>0</v>
      </c>
      <c r="E4217" s="785" t="str">
        <f t="shared" si="195"/>
        <v>LO</v>
      </c>
      <c r="F4217" s="786">
        <f>VLOOKUP(C4217,METADATA!$A$5:$H$29,IF(E4217="HI",2,IF(E4217="LO",6,10))+IF(D4217=1,2,IF(D4217=7,1,(IF(WEEKDAY(B4217)=1,2,IF(WEEKDAY(B4217)=7,1,0))))))</f>
        <v>2</v>
      </c>
      <c r="G4217" s="786">
        <f>VLOOKUP(C4217,METADATA!$J$5:$Q$29,IF(E4217="HI",2,IF(E4217="LO",6,10))+IF(D4217=1,2,IF(D4217=7,1,(IF(WEEKDAY(B4217)=1,2,IF(WEEKDAY(B4217)=7,1,0))))))</f>
        <v>2</v>
      </c>
      <c r="H4217" s="787">
        <v>14056.5</v>
      </c>
      <c r="I4217" s="788">
        <v>3278.4474792480469</v>
      </c>
      <c r="K4217" s="795">
        <v>909.3125</v>
      </c>
      <c r="M4217" s="798">
        <f t="shared" si="196"/>
        <v>14433.759389853632</v>
      </c>
      <c r="N4217" s="303"/>
      <c r="S4217" s="786">
        <v>0</v>
      </c>
      <c r="T4217" s="781">
        <f>VLOOKUP(C4217,METADATA!$J$5:$Q$29,IF(E4217="HI",2,IF(E4217="LO",6,10))+IF(S4217=1,2,IF(D4217=7,1,(IF(WEEKDAY(B4217)=1,2,IF(WEEKDAY(B4217)=7,1,0))))))</f>
        <v>2</v>
      </c>
      <c r="U4217" s="781">
        <f>VLOOKUP(C4217,METADATA!$A$5:$H$29,IF(E4217="HI",2,IF(E4217="LO",6,10))+IF(S4217=1,2,IF(D4217=7,1,(IF(WEEKDAY(B4217)=1,2,IF(WEEKDAY(B4217)=7,1,0))))))</f>
        <v>2</v>
      </c>
    </row>
    <row r="4218" spans="2:21" ht="13.95" customHeight="1" x14ac:dyDescent="0.25">
      <c r="B4218" s="784">
        <f t="shared" si="197"/>
        <v>45558</v>
      </c>
      <c r="C4218" s="785">
        <v>14</v>
      </c>
      <c r="D4218" s="786">
        <f>IFERROR((INDEX(METADATA!$T$2:$T$20,MATCH(B4218,METADATA!$S$2:$S$20,0))),0)</f>
        <v>0</v>
      </c>
      <c r="E4218" s="785" t="str">
        <f t="shared" si="195"/>
        <v>LO</v>
      </c>
      <c r="F4218" s="786">
        <f>VLOOKUP(C4218,METADATA!$A$5:$H$29,IF(E4218="HI",2,IF(E4218="LO",6,10))+IF(D4218=1,2,IF(D4218=7,1,(IF(WEEKDAY(B4218)=1,2,IF(WEEKDAY(B4218)=7,1,0))))))</f>
        <v>2</v>
      </c>
      <c r="G4218" s="786">
        <f>VLOOKUP(C4218,METADATA!$J$5:$Q$29,IF(E4218="HI",2,IF(E4218="LO",6,10))+IF(D4218=1,2,IF(D4218=7,1,(IF(WEEKDAY(B4218)=1,2,IF(WEEKDAY(B4218)=7,1,0))))))</f>
        <v>2</v>
      </c>
      <c r="H4218" s="787">
        <v>13933.5</v>
      </c>
      <c r="I4218" s="788">
        <v>3598.2599487304688</v>
      </c>
      <c r="K4218" s="795">
        <v>905.6</v>
      </c>
      <c r="M4218" s="798">
        <f t="shared" si="196"/>
        <v>14390.618364359392</v>
      </c>
      <c r="N4218" s="303"/>
      <c r="S4218" s="786">
        <v>0</v>
      </c>
      <c r="T4218" s="781">
        <f>VLOOKUP(C4218,METADATA!$J$5:$Q$29,IF(E4218="HI",2,IF(E4218="LO",6,10))+IF(S4218=1,2,IF(D4218=7,1,(IF(WEEKDAY(B4218)=1,2,IF(WEEKDAY(B4218)=7,1,0))))))</f>
        <v>2</v>
      </c>
      <c r="U4218" s="781">
        <f>VLOOKUP(C4218,METADATA!$A$5:$H$29,IF(E4218="HI",2,IF(E4218="LO",6,10))+IF(S4218=1,2,IF(D4218=7,1,(IF(WEEKDAY(B4218)=1,2,IF(WEEKDAY(B4218)=7,1,0))))))</f>
        <v>2</v>
      </c>
    </row>
    <row r="4219" spans="2:21" ht="13.95" customHeight="1" x14ac:dyDescent="0.25">
      <c r="B4219" s="784">
        <f t="shared" si="197"/>
        <v>45558</v>
      </c>
      <c r="C4219" s="785">
        <v>15</v>
      </c>
      <c r="D4219" s="786">
        <f>IFERROR((INDEX(METADATA!$T$2:$T$20,MATCH(B4219,METADATA!$S$2:$S$20,0))),0)</f>
        <v>0</v>
      </c>
      <c r="E4219" s="785" t="str">
        <f t="shared" si="195"/>
        <v>LO</v>
      </c>
      <c r="F4219" s="786">
        <f>VLOOKUP(C4219,METADATA!$A$5:$H$29,IF(E4219="HI",2,IF(E4219="LO",6,10))+IF(D4219=1,2,IF(D4219=7,1,(IF(WEEKDAY(B4219)=1,2,IF(WEEKDAY(B4219)=7,1,0))))))</f>
        <v>2</v>
      </c>
      <c r="G4219" s="786">
        <f>VLOOKUP(C4219,METADATA!$J$5:$Q$29,IF(E4219="HI",2,IF(E4219="LO",6,10))+IF(D4219=1,2,IF(D4219=7,1,(IF(WEEKDAY(B4219)=1,2,IF(WEEKDAY(B4219)=7,1,0))))))</f>
        <v>2</v>
      </c>
      <c r="H4219" s="787">
        <v>14003.5</v>
      </c>
      <c r="I4219" s="788">
        <v>4450.7449645996094</v>
      </c>
      <c r="K4219" s="795">
        <v>913.98749999999995</v>
      </c>
      <c r="M4219" s="798">
        <f t="shared" si="196"/>
        <v>14693.779057475609</v>
      </c>
      <c r="N4219" s="303"/>
      <c r="S4219" s="786">
        <v>0</v>
      </c>
      <c r="T4219" s="781">
        <f>VLOOKUP(C4219,METADATA!$J$5:$Q$29,IF(E4219="HI",2,IF(E4219="LO",6,10))+IF(S4219=1,2,IF(D4219=7,1,(IF(WEEKDAY(B4219)=1,2,IF(WEEKDAY(B4219)=7,1,0))))))</f>
        <v>2</v>
      </c>
      <c r="U4219" s="781">
        <f>VLOOKUP(C4219,METADATA!$A$5:$H$29,IF(E4219="HI",2,IF(E4219="LO",6,10))+IF(S4219=1,2,IF(D4219=7,1,(IF(WEEKDAY(B4219)=1,2,IF(WEEKDAY(B4219)=7,1,0))))))</f>
        <v>2</v>
      </c>
    </row>
    <row r="4220" spans="2:21" ht="13.95" customHeight="1" x14ac:dyDescent="0.25">
      <c r="B4220" s="784">
        <f t="shared" si="197"/>
        <v>45558</v>
      </c>
      <c r="C4220" s="785">
        <v>16</v>
      </c>
      <c r="D4220" s="786">
        <f>IFERROR((INDEX(METADATA!$T$2:$T$20,MATCH(B4220,METADATA!$S$2:$S$20,0))),0)</f>
        <v>0</v>
      </c>
      <c r="E4220" s="785" t="str">
        <f t="shared" si="195"/>
        <v>LO</v>
      </c>
      <c r="F4220" s="786">
        <f>VLOOKUP(C4220,METADATA!$A$5:$H$29,IF(E4220="HI",2,IF(E4220="LO",6,10))+IF(D4220=1,2,IF(D4220=7,1,(IF(WEEKDAY(B4220)=1,2,IF(WEEKDAY(B4220)=7,1,0))))))</f>
        <v>2</v>
      </c>
      <c r="G4220" s="786">
        <f>VLOOKUP(C4220,METADATA!$J$5:$Q$29,IF(E4220="HI",2,IF(E4220="LO",6,10))+IF(D4220=1,2,IF(D4220=7,1,(IF(WEEKDAY(B4220)=1,2,IF(WEEKDAY(B4220)=7,1,0))))))</f>
        <v>2</v>
      </c>
      <c r="H4220" s="787">
        <v>13803.75</v>
      </c>
      <c r="I4220" s="788">
        <v>4446.6900634765625</v>
      </c>
      <c r="K4220" s="795">
        <v>902.26250000000005</v>
      </c>
      <c r="M4220" s="798">
        <f t="shared" si="196"/>
        <v>14502.295217761952</v>
      </c>
      <c r="N4220" s="303"/>
      <c r="S4220" s="786">
        <v>0</v>
      </c>
      <c r="T4220" s="781">
        <f>VLOOKUP(C4220,METADATA!$J$5:$Q$29,IF(E4220="HI",2,IF(E4220="LO",6,10))+IF(S4220=1,2,IF(D4220=7,1,(IF(WEEKDAY(B4220)=1,2,IF(WEEKDAY(B4220)=7,1,0))))))</f>
        <v>2</v>
      </c>
      <c r="U4220" s="781">
        <f>VLOOKUP(C4220,METADATA!$A$5:$H$29,IF(E4220="HI",2,IF(E4220="LO",6,10))+IF(S4220=1,2,IF(D4220=7,1,(IF(WEEKDAY(B4220)=1,2,IF(WEEKDAY(B4220)=7,1,0))))))</f>
        <v>2</v>
      </c>
    </row>
    <row r="4221" spans="2:21" ht="13.95" customHeight="1" x14ac:dyDescent="0.25">
      <c r="B4221" s="784">
        <f t="shared" si="197"/>
        <v>45558</v>
      </c>
      <c r="C4221" s="785">
        <v>17</v>
      </c>
      <c r="D4221" s="786">
        <f>IFERROR((INDEX(METADATA!$T$2:$T$20,MATCH(B4221,METADATA!$S$2:$S$20,0))),0)</f>
        <v>0</v>
      </c>
      <c r="E4221" s="785" t="str">
        <f t="shared" si="195"/>
        <v>LO</v>
      </c>
      <c r="F4221" s="786">
        <f>VLOOKUP(C4221,METADATA!$A$5:$H$29,IF(E4221="HI",2,IF(E4221="LO",6,10))+IF(D4221=1,2,IF(D4221=7,1,(IF(WEEKDAY(B4221)=1,2,IF(WEEKDAY(B4221)=7,1,0))))))</f>
        <v>2</v>
      </c>
      <c r="G4221" s="786">
        <f>VLOOKUP(C4221,METADATA!$J$5:$Q$29,IF(E4221="HI",2,IF(E4221="LO",6,10))+IF(D4221=1,2,IF(D4221=7,1,(IF(WEEKDAY(B4221)=1,2,IF(WEEKDAY(B4221)=7,1,0))))))</f>
        <v>2</v>
      </c>
      <c r="H4221" s="787">
        <v>13333</v>
      </c>
      <c r="I4221" s="788">
        <v>4488.7149963378906</v>
      </c>
      <c r="K4221" s="795">
        <v>933.76250000000005</v>
      </c>
      <c r="M4221" s="798">
        <f t="shared" si="196"/>
        <v>14068.313734003399</v>
      </c>
      <c r="N4221" s="303"/>
      <c r="S4221" s="786">
        <v>0</v>
      </c>
      <c r="T4221" s="781">
        <f>VLOOKUP(C4221,METADATA!$J$5:$Q$29,IF(E4221="HI",2,IF(E4221="LO",6,10))+IF(S4221=1,2,IF(D4221=7,1,(IF(WEEKDAY(B4221)=1,2,IF(WEEKDAY(B4221)=7,1,0))))))</f>
        <v>2</v>
      </c>
      <c r="U4221" s="781">
        <f>VLOOKUP(C4221,METADATA!$A$5:$H$29,IF(E4221="HI",2,IF(E4221="LO",6,10))+IF(S4221=1,2,IF(D4221=7,1,(IF(WEEKDAY(B4221)=1,2,IF(WEEKDAY(B4221)=7,1,0))))))</f>
        <v>2</v>
      </c>
    </row>
    <row r="4222" spans="2:21" ht="13.95" customHeight="1" x14ac:dyDescent="0.25">
      <c r="B4222" s="784">
        <f t="shared" si="197"/>
        <v>45558</v>
      </c>
      <c r="C4222" s="785">
        <v>18</v>
      </c>
      <c r="D4222" s="786">
        <f>IFERROR((INDEX(METADATA!$T$2:$T$20,MATCH(B4222,METADATA!$S$2:$S$20,0))),0)</f>
        <v>0</v>
      </c>
      <c r="E4222" s="785" t="str">
        <f t="shared" si="195"/>
        <v>LO</v>
      </c>
      <c r="F4222" s="786">
        <f>VLOOKUP(C4222,METADATA!$A$5:$H$29,IF(E4222="HI",2,IF(E4222="LO",6,10))+IF(D4222=1,2,IF(D4222=7,1,(IF(WEEKDAY(B4222)=1,2,IF(WEEKDAY(B4222)=7,1,0))))))</f>
        <v>1</v>
      </c>
      <c r="G4222" s="786">
        <f>VLOOKUP(C4222,METADATA!$J$5:$Q$29,IF(E4222="HI",2,IF(E4222="LO",6,10))+IF(D4222=1,2,IF(D4222=7,1,(IF(WEEKDAY(B4222)=1,2,IF(WEEKDAY(B4222)=7,1,0))))))</f>
        <v>1</v>
      </c>
      <c r="H4222" s="787">
        <v>12937.5</v>
      </c>
      <c r="I4222" s="788">
        <v>4301.3800048828125</v>
      </c>
      <c r="K4222" s="795">
        <v>0</v>
      </c>
      <c r="M4222" s="798">
        <f t="shared" si="196"/>
        <v>13633.810039618626</v>
      </c>
      <c r="N4222" s="303"/>
      <c r="S4222" s="786">
        <v>0</v>
      </c>
      <c r="T4222" s="781">
        <f>VLOOKUP(C4222,METADATA!$J$5:$Q$29,IF(E4222="HI",2,IF(E4222="LO",6,10))+IF(S4222=1,2,IF(D4222=7,1,(IF(WEEKDAY(B4222)=1,2,IF(WEEKDAY(B4222)=7,1,0))))))</f>
        <v>1</v>
      </c>
      <c r="U4222" s="781">
        <f>VLOOKUP(C4222,METADATA!$A$5:$H$29,IF(E4222="HI",2,IF(E4222="LO",6,10))+IF(S4222=1,2,IF(D4222=7,1,(IF(WEEKDAY(B4222)=1,2,IF(WEEKDAY(B4222)=7,1,0))))))</f>
        <v>1</v>
      </c>
    </row>
    <row r="4223" spans="2:21" ht="13.95" customHeight="1" x14ac:dyDescent="0.25">
      <c r="B4223" s="784">
        <f t="shared" si="197"/>
        <v>45558</v>
      </c>
      <c r="C4223" s="785">
        <v>19</v>
      </c>
      <c r="D4223" s="786">
        <f>IFERROR((INDEX(METADATA!$T$2:$T$20,MATCH(B4223,METADATA!$S$2:$S$20,0))),0)</f>
        <v>0</v>
      </c>
      <c r="E4223" s="785" t="str">
        <f t="shared" si="195"/>
        <v>LO</v>
      </c>
      <c r="F4223" s="786">
        <f>VLOOKUP(C4223,METADATA!$A$5:$H$29,IF(E4223="HI",2,IF(E4223="LO",6,10))+IF(D4223=1,2,IF(D4223=7,1,(IF(WEEKDAY(B4223)=1,2,IF(WEEKDAY(B4223)=7,1,0))))))</f>
        <v>1</v>
      </c>
      <c r="G4223" s="786">
        <f>VLOOKUP(C4223,METADATA!$J$5:$Q$29,IF(E4223="HI",2,IF(E4223="LO",6,10))+IF(D4223=1,2,IF(D4223=7,1,(IF(WEEKDAY(B4223)=1,2,IF(WEEKDAY(B4223)=7,1,0))))))</f>
        <v>1</v>
      </c>
      <c r="H4223" s="787">
        <v>12558</v>
      </c>
      <c r="I4223" s="788">
        <v>4279.0849914550781</v>
      </c>
      <c r="K4223" s="795">
        <v>0</v>
      </c>
      <c r="M4223" s="798">
        <f t="shared" si="196"/>
        <v>13267.024246759185</v>
      </c>
      <c r="N4223" s="303"/>
      <c r="S4223" s="786">
        <v>0</v>
      </c>
      <c r="T4223" s="781">
        <f>VLOOKUP(C4223,METADATA!$J$5:$Q$29,IF(E4223="HI",2,IF(E4223="LO",6,10))+IF(S4223=1,2,IF(D4223=7,1,(IF(WEEKDAY(B4223)=1,2,IF(WEEKDAY(B4223)=7,1,0))))))</f>
        <v>1</v>
      </c>
      <c r="U4223" s="781">
        <f>VLOOKUP(C4223,METADATA!$A$5:$H$29,IF(E4223="HI",2,IF(E4223="LO",6,10))+IF(S4223=1,2,IF(D4223=7,1,(IF(WEEKDAY(B4223)=1,2,IF(WEEKDAY(B4223)=7,1,0))))))</f>
        <v>1</v>
      </c>
    </row>
    <row r="4224" spans="2:21" ht="13.95" customHeight="1" x14ac:dyDescent="0.25">
      <c r="B4224" s="784">
        <f t="shared" si="197"/>
        <v>45558</v>
      </c>
      <c r="C4224" s="785">
        <v>20</v>
      </c>
      <c r="D4224" s="786">
        <f>IFERROR((INDEX(METADATA!$T$2:$T$20,MATCH(B4224,METADATA!$S$2:$S$20,0))),0)</f>
        <v>0</v>
      </c>
      <c r="E4224" s="785" t="str">
        <f t="shared" si="195"/>
        <v>LO</v>
      </c>
      <c r="F4224" s="786">
        <f>VLOOKUP(C4224,METADATA!$A$5:$H$29,IF(E4224="HI",2,IF(E4224="LO",6,10))+IF(D4224=1,2,IF(D4224=7,1,(IF(WEEKDAY(B4224)=1,2,IF(WEEKDAY(B4224)=7,1,0))))))</f>
        <v>1</v>
      </c>
      <c r="G4224" s="786">
        <f>VLOOKUP(C4224,METADATA!$J$5:$Q$29,IF(E4224="HI",2,IF(E4224="LO",6,10))+IF(D4224=1,2,IF(D4224=7,1,(IF(WEEKDAY(B4224)=1,2,IF(WEEKDAY(B4224)=7,1,0))))))</f>
        <v>2</v>
      </c>
      <c r="H4224" s="787">
        <v>12744.75</v>
      </c>
      <c r="I4224" s="788">
        <v>3647.2074584960938</v>
      </c>
      <c r="K4224" s="795">
        <v>0</v>
      </c>
      <c r="M4224" s="798">
        <f t="shared" si="196"/>
        <v>13256.348471876014</v>
      </c>
      <c r="N4224" s="303"/>
      <c r="S4224" s="786">
        <v>0</v>
      </c>
      <c r="T4224" s="781">
        <f>VLOOKUP(C4224,METADATA!$J$5:$Q$29,IF(E4224="HI",2,IF(E4224="LO",6,10))+IF(S4224=1,2,IF(D4224=7,1,(IF(WEEKDAY(B4224)=1,2,IF(WEEKDAY(B4224)=7,1,0))))))</f>
        <v>2</v>
      </c>
      <c r="U4224" s="781">
        <f>VLOOKUP(C4224,METADATA!$A$5:$H$29,IF(E4224="HI",2,IF(E4224="LO",6,10))+IF(S4224=1,2,IF(D4224=7,1,(IF(WEEKDAY(B4224)=1,2,IF(WEEKDAY(B4224)=7,1,0))))))</f>
        <v>1</v>
      </c>
    </row>
    <row r="4225" spans="2:21" ht="13.95" customHeight="1" x14ac:dyDescent="0.25">
      <c r="B4225" s="784">
        <f t="shared" si="197"/>
        <v>45558</v>
      </c>
      <c r="C4225" s="785">
        <v>21</v>
      </c>
      <c r="D4225" s="786">
        <f>IFERROR((INDEX(METADATA!$T$2:$T$20,MATCH(B4225,METADATA!$S$2:$S$20,0))),0)</f>
        <v>0</v>
      </c>
      <c r="E4225" s="785" t="str">
        <f t="shared" si="195"/>
        <v>LO</v>
      </c>
      <c r="F4225" s="786">
        <f>VLOOKUP(C4225,METADATA!$A$5:$H$29,IF(E4225="HI",2,IF(E4225="LO",6,10))+IF(D4225=1,2,IF(D4225=7,1,(IF(WEEKDAY(B4225)=1,2,IF(WEEKDAY(B4225)=7,1,0))))))</f>
        <v>2</v>
      </c>
      <c r="G4225" s="786">
        <f>VLOOKUP(C4225,METADATA!$J$5:$Q$29,IF(E4225="HI",2,IF(E4225="LO",6,10))+IF(D4225=1,2,IF(D4225=7,1,(IF(WEEKDAY(B4225)=1,2,IF(WEEKDAY(B4225)=7,1,0))))))</f>
        <v>2</v>
      </c>
      <c r="H4225" s="787">
        <v>11857.25</v>
      </c>
      <c r="I4225" s="788">
        <v>3123.2400207519531</v>
      </c>
      <c r="K4225" s="795">
        <v>0</v>
      </c>
      <c r="M4225" s="798">
        <f t="shared" si="196"/>
        <v>12261.688537461987</v>
      </c>
      <c r="N4225" s="303"/>
      <c r="S4225" s="786">
        <v>0</v>
      </c>
      <c r="T4225" s="781">
        <f>VLOOKUP(C4225,METADATA!$J$5:$Q$29,IF(E4225="HI",2,IF(E4225="LO",6,10))+IF(S4225=1,2,IF(D4225=7,1,(IF(WEEKDAY(B4225)=1,2,IF(WEEKDAY(B4225)=7,1,0))))))</f>
        <v>2</v>
      </c>
      <c r="U4225" s="781">
        <f>VLOOKUP(C4225,METADATA!$A$5:$H$29,IF(E4225="HI",2,IF(E4225="LO",6,10))+IF(S4225=1,2,IF(D4225=7,1,(IF(WEEKDAY(B4225)=1,2,IF(WEEKDAY(B4225)=7,1,0))))))</f>
        <v>2</v>
      </c>
    </row>
    <row r="4226" spans="2:21" ht="13.95" customHeight="1" x14ac:dyDescent="0.25">
      <c r="B4226" s="784">
        <f t="shared" si="197"/>
        <v>45558</v>
      </c>
      <c r="C4226" s="785">
        <v>22</v>
      </c>
      <c r="D4226" s="786">
        <f>IFERROR((INDEX(METADATA!$T$2:$T$20,MATCH(B4226,METADATA!$S$2:$S$20,0))),0)</f>
        <v>0</v>
      </c>
      <c r="E4226" s="785" t="str">
        <f t="shared" si="195"/>
        <v>LO</v>
      </c>
      <c r="F4226" s="786">
        <f>VLOOKUP(C4226,METADATA!$A$5:$H$29,IF(E4226="HI",2,IF(E4226="LO",6,10))+IF(D4226=1,2,IF(D4226=7,1,(IF(WEEKDAY(B4226)=1,2,IF(WEEKDAY(B4226)=7,1,0))))))</f>
        <v>3</v>
      </c>
      <c r="G4226" s="786">
        <f>VLOOKUP(C4226,METADATA!$J$5:$Q$29,IF(E4226="HI",2,IF(E4226="LO",6,10))+IF(D4226=1,2,IF(D4226=7,1,(IF(WEEKDAY(B4226)=1,2,IF(WEEKDAY(B4226)=7,1,0))))))</f>
        <v>3</v>
      </c>
      <c r="H4226" s="787">
        <v>10753.75</v>
      </c>
      <c r="I4226" s="788">
        <v>3165.14501953125</v>
      </c>
      <c r="K4226" s="795">
        <v>0</v>
      </c>
      <c r="M4226" s="798">
        <f t="shared" si="196"/>
        <v>11209.87431049802</v>
      </c>
      <c r="N4226" s="303"/>
      <c r="S4226" s="786">
        <v>0</v>
      </c>
      <c r="T4226" s="781">
        <f>VLOOKUP(C4226,METADATA!$J$5:$Q$29,IF(E4226="HI",2,IF(E4226="LO",6,10))+IF(S4226=1,2,IF(D4226=7,1,(IF(WEEKDAY(B4226)=1,2,IF(WEEKDAY(B4226)=7,1,0))))))</f>
        <v>3</v>
      </c>
      <c r="U4226" s="781">
        <f>VLOOKUP(C4226,METADATA!$A$5:$H$29,IF(E4226="HI",2,IF(E4226="LO",6,10))+IF(S4226=1,2,IF(D4226=7,1,(IF(WEEKDAY(B4226)=1,2,IF(WEEKDAY(B4226)=7,1,0))))))</f>
        <v>3</v>
      </c>
    </row>
    <row r="4227" spans="2:21" ht="13.95" customHeight="1" x14ac:dyDescent="0.25">
      <c r="B4227" s="784">
        <f t="shared" si="197"/>
        <v>45558</v>
      </c>
      <c r="C4227" s="785">
        <v>23</v>
      </c>
      <c r="D4227" s="786">
        <f>IFERROR((INDEX(METADATA!$T$2:$T$20,MATCH(B4227,METADATA!$S$2:$S$20,0))),0)</f>
        <v>0</v>
      </c>
      <c r="E4227" s="785" t="str">
        <f t="shared" si="195"/>
        <v>LO</v>
      </c>
      <c r="F4227" s="786">
        <f>VLOOKUP(C4227,METADATA!$A$5:$H$29,IF(E4227="HI",2,IF(E4227="LO",6,10))+IF(D4227=1,2,IF(D4227=7,1,(IF(WEEKDAY(B4227)=1,2,IF(WEEKDAY(B4227)=7,1,0))))))</f>
        <v>3</v>
      </c>
      <c r="G4227" s="786">
        <f>VLOOKUP(C4227,METADATA!$J$5:$Q$29,IF(E4227="HI",2,IF(E4227="LO",6,10))+IF(D4227=1,2,IF(D4227=7,1,(IF(WEEKDAY(B4227)=1,2,IF(WEEKDAY(B4227)=7,1,0))))))</f>
        <v>3</v>
      </c>
      <c r="H4227" s="787">
        <v>9609</v>
      </c>
      <c r="I4227" s="788">
        <v>3835.6075439453125</v>
      </c>
      <c r="K4227" s="795">
        <v>0</v>
      </c>
      <c r="M4227" s="798">
        <f t="shared" si="196"/>
        <v>10346.244063966895</v>
      </c>
      <c r="N4227" s="303"/>
      <c r="S4227" s="786">
        <v>0</v>
      </c>
      <c r="T4227" s="781">
        <f>VLOOKUP(C4227,METADATA!$J$5:$Q$29,IF(E4227="HI",2,IF(E4227="LO",6,10))+IF(S4227=1,2,IF(D4227=7,1,(IF(WEEKDAY(B4227)=1,2,IF(WEEKDAY(B4227)=7,1,0))))))</f>
        <v>3</v>
      </c>
      <c r="U4227" s="781">
        <f>VLOOKUP(C4227,METADATA!$A$5:$H$29,IF(E4227="HI",2,IF(E4227="LO",6,10))+IF(S4227=1,2,IF(D4227=7,1,(IF(WEEKDAY(B4227)=1,2,IF(WEEKDAY(B4227)=7,1,0))))))</f>
        <v>3</v>
      </c>
    </row>
    <row r="4228" spans="2:21" ht="13.95" customHeight="1" x14ac:dyDescent="0.25">
      <c r="B4228" s="784">
        <f t="shared" si="197"/>
        <v>45559</v>
      </c>
      <c r="C4228" s="785">
        <v>0</v>
      </c>
      <c r="D4228" s="786">
        <f>IFERROR((INDEX(METADATA!$T$2:$T$20,MATCH(B4228,METADATA!$S$2:$S$20,0))),0)</f>
        <v>7</v>
      </c>
      <c r="E4228" s="785" t="str">
        <f t="shared" ref="E4228:E4291" si="198">IF(B4228="","",IF(AND(MONTH(B4228)&gt;=MONTH($AA$9),MONTH(B4228)&lt;=MONTH($AA$11)),"HI","LO"))</f>
        <v>LO</v>
      </c>
      <c r="F4228" s="786">
        <f>VLOOKUP(C4228,METADATA!$A$5:$H$29,IF(E4228="HI",2,IF(E4228="LO",6,10))+IF(D4228=1,2,IF(D4228=7,1,(IF(WEEKDAY(B4228)=1,2,IF(WEEKDAY(B4228)=7,1,0))))))</f>
        <v>3</v>
      </c>
      <c r="G4228" s="786">
        <f>VLOOKUP(C4228,METADATA!$J$5:$Q$29,IF(E4228="HI",2,IF(E4228="LO",6,10))+IF(D4228=1,2,IF(D4228=7,1,(IF(WEEKDAY(B4228)=1,2,IF(WEEKDAY(B4228)=7,1,0))))))</f>
        <v>3</v>
      </c>
      <c r="H4228" s="787">
        <v>9001.25</v>
      </c>
      <c r="I4228" s="788">
        <v>4336.0150451660156</v>
      </c>
      <c r="K4228" s="795">
        <v>0</v>
      </c>
      <c r="M4228" s="798">
        <f t="shared" ref="M4228:M4291" si="199">SQRT(H4228^2+I4228^2)</f>
        <v>9991.1725054873332</v>
      </c>
      <c r="N4228" s="303"/>
      <c r="S4228" s="786">
        <v>0</v>
      </c>
      <c r="T4228" s="781">
        <f>VLOOKUP(C4228,METADATA!$J$5:$Q$29,IF(E4228="HI",2,IF(E4228="LO",6,10))+IF(S4228=1,2,IF(D4228=7,1,(IF(WEEKDAY(B4228)=1,2,IF(WEEKDAY(B4228)=7,1,0))))))</f>
        <v>3</v>
      </c>
      <c r="U4228" s="781">
        <f>VLOOKUP(C4228,METADATA!$A$5:$H$29,IF(E4228="HI",2,IF(E4228="LO",6,10))+IF(S4228=1,2,IF(D4228=7,1,(IF(WEEKDAY(B4228)=1,2,IF(WEEKDAY(B4228)=7,1,0))))))</f>
        <v>3</v>
      </c>
    </row>
    <row r="4229" spans="2:21" ht="13.95" customHeight="1" x14ac:dyDescent="0.25">
      <c r="B4229" s="784">
        <f t="shared" si="197"/>
        <v>45559</v>
      </c>
      <c r="C4229" s="785">
        <v>1</v>
      </c>
      <c r="D4229" s="786">
        <f>IFERROR((INDEX(METADATA!$T$2:$T$20,MATCH(B4229,METADATA!$S$2:$S$20,0))),0)</f>
        <v>7</v>
      </c>
      <c r="E4229" s="785" t="str">
        <f t="shared" si="198"/>
        <v>LO</v>
      </c>
      <c r="F4229" s="786">
        <f>VLOOKUP(C4229,METADATA!$A$5:$H$29,IF(E4229="HI",2,IF(E4229="LO",6,10))+IF(D4229=1,2,IF(D4229=7,1,(IF(WEEKDAY(B4229)=1,2,IF(WEEKDAY(B4229)=7,1,0))))))</f>
        <v>3</v>
      </c>
      <c r="G4229" s="786">
        <f>VLOOKUP(C4229,METADATA!$J$5:$Q$29,IF(E4229="HI",2,IF(E4229="LO",6,10))+IF(D4229=1,2,IF(D4229=7,1,(IF(WEEKDAY(B4229)=1,2,IF(WEEKDAY(B4229)=7,1,0))))))</f>
        <v>3</v>
      </c>
      <c r="H4229" s="787">
        <v>8577.25</v>
      </c>
      <c r="I4229" s="788">
        <v>4238.6826171875</v>
      </c>
      <c r="K4229" s="795">
        <v>0</v>
      </c>
      <c r="M4229" s="798">
        <f t="shared" si="199"/>
        <v>9567.4263985539746</v>
      </c>
      <c r="N4229" s="303"/>
      <c r="S4229" s="786">
        <v>0</v>
      </c>
      <c r="T4229" s="781">
        <f>VLOOKUP(C4229,METADATA!$J$5:$Q$29,IF(E4229="HI",2,IF(E4229="LO",6,10))+IF(S4229=1,2,IF(D4229=7,1,(IF(WEEKDAY(B4229)=1,2,IF(WEEKDAY(B4229)=7,1,0))))))</f>
        <v>3</v>
      </c>
      <c r="U4229" s="781">
        <f>VLOOKUP(C4229,METADATA!$A$5:$H$29,IF(E4229="HI",2,IF(E4229="LO",6,10))+IF(S4229=1,2,IF(D4229=7,1,(IF(WEEKDAY(B4229)=1,2,IF(WEEKDAY(B4229)=7,1,0))))))</f>
        <v>3</v>
      </c>
    </row>
    <row r="4230" spans="2:21" ht="13.95" customHeight="1" x14ac:dyDescent="0.25">
      <c r="B4230" s="784">
        <f t="shared" si="197"/>
        <v>45559</v>
      </c>
      <c r="C4230" s="785">
        <v>2</v>
      </c>
      <c r="D4230" s="786">
        <f>IFERROR((INDEX(METADATA!$T$2:$T$20,MATCH(B4230,METADATA!$S$2:$S$20,0))),0)</f>
        <v>7</v>
      </c>
      <c r="E4230" s="785" t="str">
        <f t="shared" si="198"/>
        <v>LO</v>
      </c>
      <c r="F4230" s="786">
        <f>VLOOKUP(C4230,METADATA!$A$5:$H$29,IF(E4230="HI",2,IF(E4230="LO",6,10))+IF(D4230=1,2,IF(D4230=7,1,(IF(WEEKDAY(B4230)=1,2,IF(WEEKDAY(B4230)=7,1,0))))))</f>
        <v>3</v>
      </c>
      <c r="G4230" s="786">
        <f>VLOOKUP(C4230,METADATA!$J$5:$Q$29,IF(E4230="HI",2,IF(E4230="LO",6,10))+IF(D4230=1,2,IF(D4230=7,1,(IF(WEEKDAY(B4230)=1,2,IF(WEEKDAY(B4230)=7,1,0))))))</f>
        <v>3</v>
      </c>
      <c r="H4230" s="787">
        <v>8475</v>
      </c>
      <c r="I4230" s="788">
        <v>4198.5550842285156</v>
      </c>
      <c r="K4230" s="795">
        <v>0</v>
      </c>
      <c r="M4230" s="798">
        <f t="shared" si="199"/>
        <v>9457.9855040754373</v>
      </c>
      <c r="N4230" s="303"/>
      <c r="S4230" s="786">
        <v>0</v>
      </c>
      <c r="T4230" s="781">
        <f>VLOOKUP(C4230,METADATA!$J$5:$Q$29,IF(E4230="HI",2,IF(E4230="LO",6,10))+IF(S4230=1,2,IF(D4230=7,1,(IF(WEEKDAY(B4230)=1,2,IF(WEEKDAY(B4230)=7,1,0))))))</f>
        <v>3</v>
      </c>
      <c r="U4230" s="781">
        <f>VLOOKUP(C4230,METADATA!$A$5:$H$29,IF(E4230="HI",2,IF(E4230="LO",6,10))+IF(S4230=1,2,IF(D4230=7,1,(IF(WEEKDAY(B4230)=1,2,IF(WEEKDAY(B4230)=7,1,0))))))</f>
        <v>3</v>
      </c>
    </row>
    <row r="4231" spans="2:21" ht="13.95" customHeight="1" x14ac:dyDescent="0.25">
      <c r="B4231" s="784">
        <f t="shared" si="197"/>
        <v>45559</v>
      </c>
      <c r="C4231" s="785">
        <v>3</v>
      </c>
      <c r="D4231" s="786">
        <f>IFERROR((INDEX(METADATA!$T$2:$T$20,MATCH(B4231,METADATA!$S$2:$S$20,0))),0)</f>
        <v>7</v>
      </c>
      <c r="E4231" s="785" t="str">
        <f t="shared" si="198"/>
        <v>LO</v>
      </c>
      <c r="F4231" s="786">
        <f>VLOOKUP(C4231,METADATA!$A$5:$H$29,IF(E4231="HI",2,IF(E4231="LO",6,10))+IF(D4231=1,2,IF(D4231=7,1,(IF(WEEKDAY(B4231)=1,2,IF(WEEKDAY(B4231)=7,1,0))))))</f>
        <v>3</v>
      </c>
      <c r="G4231" s="786">
        <f>VLOOKUP(C4231,METADATA!$J$5:$Q$29,IF(E4231="HI",2,IF(E4231="LO",6,10))+IF(D4231=1,2,IF(D4231=7,1,(IF(WEEKDAY(B4231)=1,2,IF(WEEKDAY(B4231)=7,1,0))))))</f>
        <v>3</v>
      </c>
      <c r="H4231" s="787">
        <v>8596</v>
      </c>
      <c r="I4231" s="788">
        <v>4137.7100219726563</v>
      </c>
      <c r="K4231" s="795">
        <v>0</v>
      </c>
      <c r="M4231" s="798">
        <f t="shared" si="199"/>
        <v>9540.0136386659815</v>
      </c>
      <c r="N4231" s="303"/>
      <c r="S4231" s="786">
        <v>0</v>
      </c>
      <c r="T4231" s="781">
        <f>VLOOKUP(C4231,METADATA!$J$5:$Q$29,IF(E4231="HI",2,IF(E4231="LO",6,10))+IF(S4231=1,2,IF(D4231=7,1,(IF(WEEKDAY(B4231)=1,2,IF(WEEKDAY(B4231)=7,1,0))))))</f>
        <v>3</v>
      </c>
      <c r="U4231" s="781">
        <f>VLOOKUP(C4231,METADATA!$A$5:$H$29,IF(E4231="HI",2,IF(E4231="LO",6,10))+IF(S4231=1,2,IF(D4231=7,1,(IF(WEEKDAY(B4231)=1,2,IF(WEEKDAY(B4231)=7,1,0))))))</f>
        <v>3</v>
      </c>
    </row>
    <row r="4232" spans="2:21" ht="13.95" customHeight="1" x14ac:dyDescent="0.25">
      <c r="B4232" s="784">
        <f t="shared" si="197"/>
        <v>45559</v>
      </c>
      <c r="C4232" s="785">
        <v>4</v>
      </c>
      <c r="D4232" s="786">
        <f>IFERROR((INDEX(METADATA!$T$2:$T$20,MATCH(B4232,METADATA!$S$2:$S$20,0))),0)</f>
        <v>7</v>
      </c>
      <c r="E4232" s="785" t="str">
        <f t="shared" si="198"/>
        <v>LO</v>
      </c>
      <c r="F4232" s="786">
        <f>VLOOKUP(C4232,METADATA!$A$5:$H$29,IF(E4232="HI",2,IF(E4232="LO",6,10))+IF(D4232=1,2,IF(D4232=7,1,(IF(WEEKDAY(B4232)=1,2,IF(WEEKDAY(B4232)=7,1,0))))))</f>
        <v>3</v>
      </c>
      <c r="G4232" s="786">
        <f>VLOOKUP(C4232,METADATA!$J$5:$Q$29,IF(E4232="HI",2,IF(E4232="LO",6,10))+IF(D4232=1,2,IF(D4232=7,1,(IF(WEEKDAY(B4232)=1,2,IF(WEEKDAY(B4232)=7,1,0))))))</f>
        <v>3</v>
      </c>
      <c r="H4232" s="787">
        <v>8789.5</v>
      </c>
      <c r="I4232" s="788">
        <v>4350.1549682617188</v>
      </c>
      <c r="K4232" s="795">
        <v>0</v>
      </c>
      <c r="M4232" s="798">
        <f t="shared" si="199"/>
        <v>9807.0973533401884</v>
      </c>
      <c r="N4232" s="303"/>
      <c r="S4232" s="786">
        <v>0</v>
      </c>
      <c r="T4232" s="781">
        <f>VLOOKUP(C4232,METADATA!$J$5:$Q$29,IF(E4232="HI",2,IF(E4232="LO",6,10))+IF(S4232=1,2,IF(D4232=7,1,(IF(WEEKDAY(B4232)=1,2,IF(WEEKDAY(B4232)=7,1,0))))))</f>
        <v>3</v>
      </c>
      <c r="U4232" s="781">
        <f>VLOOKUP(C4232,METADATA!$A$5:$H$29,IF(E4232="HI",2,IF(E4232="LO",6,10))+IF(S4232=1,2,IF(D4232=7,1,(IF(WEEKDAY(B4232)=1,2,IF(WEEKDAY(B4232)=7,1,0))))))</f>
        <v>3</v>
      </c>
    </row>
    <row r="4233" spans="2:21" ht="13.95" customHeight="1" x14ac:dyDescent="0.25">
      <c r="B4233" s="784">
        <f t="shared" si="197"/>
        <v>45559</v>
      </c>
      <c r="C4233" s="785">
        <v>5</v>
      </c>
      <c r="D4233" s="786">
        <f>IFERROR((INDEX(METADATA!$T$2:$T$20,MATCH(B4233,METADATA!$S$2:$S$20,0))),0)</f>
        <v>7</v>
      </c>
      <c r="E4233" s="785" t="str">
        <f t="shared" si="198"/>
        <v>LO</v>
      </c>
      <c r="F4233" s="786">
        <f>VLOOKUP(C4233,METADATA!$A$5:$H$29,IF(E4233="HI",2,IF(E4233="LO",6,10))+IF(D4233=1,2,IF(D4233=7,1,(IF(WEEKDAY(B4233)=1,2,IF(WEEKDAY(B4233)=7,1,0))))))</f>
        <v>3</v>
      </c>
      <c r="G4233" s="786">
        <f>VLOOKUP(C4233,METADATA!$J$5:$Q$29,IF(E4233="HI",2,IF(E4233="LO",6,10))+IF(D4233=1,2,IF(D4233=7,1,(IF(WEEKDAY(B4233)=1,2,IF(WEEKDAY(B4233)=7,1,0))))))</f>
        <v>3</v>
      </c>
      <c r="H4233" s="787">
        <v>9068</v>
      </c>
      <c r="I4233" s="788">
        <v>4367.1450500488281</v>
      </c>
      <c r="K4233" s="795">
        <v>870.51250000000005</v>
      </c>
      <c r="M4233" s="798">
        <f t="shared" si="199"/>
        <v>10064.818919790161</v>
      </c>
      <c r="N4233" s="303"/>
      <c r="S4233" s="786">
        <v>0</v>
      </c>
      <c r="T4233" s="781">
        <f>VLOOKUP(C4233,METADATA!$J$5:$Q$29,IF(E4233="HI",2,IF(E4233="LO",6,10))+IF(S4233=1,2,IF(D4233=7,1,(IF(WEEKDAY(B4233)=1,2,IF(WEEKDAY(B4233)=7,1,0))))))</f>
        <v>3</v>
      </c>
      <c r="U4233" s="781">
        <f>VLOOKUP(C4233,METADATA!$A$5:$H$29,IF(E4233="HI",2,IF(E4233="LO",6,10))+IF(S4233=1,2,IF(D4233=7,1,(IF(WEEKDAY(B4233)=1,2,IF(WEEKDAY(B4233)=7,1,0))))))</f>
        <v>3</v>
      </c>
    </row>
    <row r="4234" spans="2:21" ht="13.95" customHeight="1" x14ac:dyDescent="0.25">
      <c r="B4234" s="784">
        <f t="shared" si="197"/>
        <v>45559</v>
      </c>
      <c r="C4234" s="785">
        <v>6</v>
      </c>
      <c r="D4234" s="786">
        <f>IFERROR((INDEX(METADATA!$T$2:$T$20,MATCH(B4234,METADATA!$S$2:$S$20,0))),0)</f>
        <v>7</v>
      </c>
      <c r="E4234" s="785" t="str">
        <f t="shared" si="198"/>
        <v>LO</v>
      </c>
      <c r="F4234" s="786">
        <f>VLOOKUP(C4234,METADATA!$A$5:$H$29,IF(E4234="HI",2,IF(E4234="LO",6,10))+IF(D4234=1,2,IF(D4234=7,1,(IF(WEEKDAY(B4234)=1,2,IF(WEEKDAY(B4234)=7,1,0))))))</f>
        <v>3</v>
      </c>
      <c r="G4234" s="786">
        <f>VLOOKUP(C4234,METADATA!$J$5:$Q$29,IF(E4234="HI",2,IF(E4234="LO",6,10))+IF(D4234=1,2,IF(D4234=7,1,(IF(WEEKDAY(B4234)=1,2,IF(WEEKDAY(B4234)=7,1,0))))))</f>
        <v>3</v>
      </c>
      <c r="H4234" s="787">
        <v>9969.25</v>
      </c>
      <c r="I4234" s="788">
        <v>4331.9400939941406</v>
      </c>
      <c r="K4234" s="795">
        <v>865.8125</v>
      </c>
      <c r="M4234" s="798">
        <f t="shared" si="199"/>
        <v>10869.758531837493</v>
      </c>
      <c r="N4234" s="303"/>
      <c r="S4234" s="786">
        <v>0</v>
      </c>
      <c r="T4234" s="781">
        <f>VLOOKUP(C4234,METADATA!$J$5:$Q$29,IF(E4234="HI",2,IF(E4234="LO",6,10))+IF(S4234=1,2,IF(D4234=7,1,(IF(WEEKDAY(B4234)=1,2,IF(WEEKDAY(B4234)=7,1,0))))))</f>
        <v>3</v>
      </c>
      <c r="U4234" s="781">
        <f>VLOOKUP(C4234,METADATA!$A$5:$H$29,IF(E4234="HI",2,IF(E4234="LO",6,10))+IF(S4234=1,2,IF(D4234=7,1,(IF(WEEKDAY(B4234)=1,2,IF(WEEKDAY(B4234)=7,1,0))))))</f>
        <v>3</v>
      </c>
    </row>
    <row r="4235" spans="2:21" ht="13.95" customHeight="1" x14ac:dyDescent="0.25">
      <c r="B4235" s="784">
        <f t="shared" si="197"/>
        <v>45559</v>
      </c>
      <c r="C4235" s="785">
        <v>7</v>
      </c>
      <c r="D4235" s="786">
        <f>IFERROR((INDEX(METADATA!$T$2:$T$20,MATCH(B4235,METADATA!$S$2:$S$20,0))),0)</f>
        <v>7</v>
      </c>
      <c r="E4235" s="785" t="str">
        <f t="shared" si="198"/>
        <v>LO</v>
      </c>
      <c r="F4235" s="786">
        <f>VLOOKUP(C4235,METADATA!$A$5:$H$29,IF(E4235="HI",2,IF(E4235="LO",6,10))+IF(D4235=1,2,IF(D4235=7,1,(IF(WEEKDAY(B4235)=1,2,IF(WEEKDAY(B4235)=7,1,0))))))</f>
        <v>2</v>
      </c>
      <c r="G4235" s="786">
        <f>VLOOKUP(C4235,METADATA!$J$5:$Q$29,IF(E4235="HI",2,IF(E4235="LO",6,10))+IF(D4235=1,2,IF(D4235=7,1,(IF(WEEKDAY(B4235)=1,2,IF(WEEKDAY(B4235)=7,1,0))))))</f>
        <v>2</v>
      </c>
      <c r="H4235" s="787">
        <v>11572.5</v>
      </c>
      <c r="I4235" s="788">
        <v>3704.2949981689453</v>
      </c>
      <c r="K4235" s="795">
        <v>834.63750000000005</v>
      </c>
      <c r="M4235" s="798">
        <f t="shared" si="199"/>
        <v>12150.90768969378</v>
      </c>
      <c r="N4235" s="303"/>
      <c r="S4235" s="786">
        <v>0</v>
      </c>
      <c r="T4235" s="781">
        <f>VLOOKUP(C4235,METADATA!$J$5:$Q$29,IF(E4235="HI",2,IF(E4235="LO",6,10))+IF(S4235=1,2,IF(D4235=7,1,(IF(WEEKDAY(B4235)=1,2,IF(WEEKDAY(B4235)=7,1,0))))))</f>
        <v>2</v>
      </c>
      <c r="U4235" s="781">
        <f>VLOOKUP(C4235,METADATA!$A$5:$H$29,IF(E4235="HI",2,IF(E4235="LO",6,10))+IF(S4235=1,2,IF(D4235=7,1,(IF(WEEKDAY(B4235)=1,2,IF(WEEKDAY(B4235)=7,1,0))))))</f>
        <v>2</v>
      </c>
    </row>
    <row r="4236" spans="2:21" ht="13.95" customHeight="1" x14ac:dyDescent="0.25">
      <c r="B4236" s="784">
        <f t="shared" si="197"/>
        <v>45559</v>
      </c>
      <c r="C4236" s="785">
        <v>8</v>
      </c>
      <c r="D4236" s="786">
        <f>IFERROR((INDEX(METADATA!$T$2:$T$20,MATCH(B4236,METADATA!$S$2:$S$20,0))),0)</f>
        <v>7</v>
      </c>
      <c r="E4236" s="785" t="str">
        <f t="shared" si="198"/>
        <v>LO</v>
      </c>
      <c r="F4236" s="786">
        <f>VLOOKUP(C4236,METADATA!$A$5:$H$29,IF(E4236="HI",2,IF(E4236="LO",6,10))+IF(D4236=1,2,IF(D4236=7,1,(IF(WEEKDAY(B4236)=1,2,IF(WEEKDAY(B4236)=7,1,0))))))</f>
        <v>2</v>
      </c>
      <c r="G4236" s="786">
        <f>VLOOKUP(C4236,METADATA!$J$5:$Q$29,IF(E4236="HI",2,IF(E4236="LO",6,10))+IF(D4236=1,2,IF(D4236=7,1,(IF(WEEKDAY(B4236)=1,2,IF(WEEKDAY(B4236)=7,1,0))))))</f>
        <v>2</v>
      </c>
      <c r="H4236" s="787">
        <v>13153.75</v>
      </c>
      <c r="I4236" s="788">
        <v>4166.7600708007813</v>
      </c>
      <c r="K4236" s="795">
        <v>847.33749999999998</v>
      </c>
      <c r="M4236" s="798">
        <f t="shared" si="199"/>
        <v>13797.935662631557</v>
      </c>
      <c r="N4236" s="303"/>
      <c r="S4236" s="786">
        <v>0</v>
      </c>
      <c r="T4236" s="781">
        <f>VLOOKUP(C4236,METADATA!$J$5:$Q$29,IF(E4236="HI",2,IF(E4236="LO",6,10))+IF(S4236=1,2,IF(D4236=7,1,(IF(WEEKDAY(B4236)=1,2,IF(WEEKDAY(B4236)=7,1,0))))))</f>
        <v>2</v>
      </c>
      <c r="U4236" s="781">
        <f>VLOOKUP(C4236,METADATA!$A$5:$H$29,IF(E4236="HI",2,IF(E4236="LO",6,10))+IF(S4236=1,2,IF(D4236=7,1,(IF(WEEKDAY(B4236)=1,2,IF(WEEKDAY(B4236)=7,1,0))))))</f>
        <v>2</v>
      </c>
    </row>
    <row r="4237" spans="2:21" ht="13.95" customHeight="1" x14ac:dyDescent="0.25">
      <c r="B4237" s="784">
        <f t="shared" si="197"/>
        <v>45559</v>
      </c>
      <c r="C4237" s="785">
        <v>9</v>
      </c>
      <c r="D4237" s="786">
        <f>IFERROR((INDEX(METADATA!$T$2:$T$20,MATCH(B4237,METADATA!$S$2:$S$20,0))),0)</f>
        <v>7</v>
      </c>
      <c r="E4237" s="785" t="str">
        <f t="shared" si="198"/>
        <v>LO</v>
      </c>
      <c r="F4237" s="786">
        <f>VLOOKUP(C4237,METADATA!$A$5:$H$29,IF(E4237="HI",2,IF(E4237="LO",6,10))+IF(D4237=1,2,IF(D4237=7,1,(IF(WEEKDAY(B4237)=1,2,IF(WEEKDAY(B4237)=7,1,0))))))</f>
        <v>2</v>
      </c>
      <c r="G4237" s="786">
        <f>VLOOKUP(C4237,METADATA!$J$5:$Q$29,IF(E4237="HI",2,IF(E4237="LO",6,10))+IF(D4237=1,2,IF(D4237=7,1,(IF(WEEKDAY(B4237)=1,2,IF(WEEKDAY(B4237)=7,1,0))))))</f>
        <v>2</v>
      </c>
      <c r="H4237" s="787">
        <v>13594.75</v>
      </c>
      <c r="I4237" s="788">
        <v>4196.764892578125</v>
      </c>
      <c r="K4237" s="795">
        <v>851.61249999999995</v>
      </c>
      <c r="M4237" s="798">
        <f t="shared" si="199"/>
        <v>14227.791927283597</v>
      </c>
      <c r="N4237" s="303"/>
      <c r="S4237" s="786">
        <v>0</v>
      </c>
      <c r="T4237" s="781">
        <f>VLOOKUP(C4237,METADATA!$J$5:$Q$29,IF(E4237="HI",2,IF(E4237="LO",6,10))+IF(S4237=1,2,IF(D4237=7,1,(IF(WEEKDAY(B4237)=1,2,IF(WEEKDAY(B4237)=7,1,0))))))</f>
        <v>2</v>
      </c>
      <c r="U4237" s="781">
        <f>VLOOKUP(C4237,METADATA!$A$5:$H$29,IF(E4237="HI",2,IF(E4237="LO",6,10))+IF(S4237=1,2,IF(D4237=7,1,(IF(WEEKDAY(B4237)=1,2,IF(WEEKDAY(B4237)=7,1,0))))))</f>
        <v>2</v>
      </c>
    </row>
    <row r="4238" spans="2:21" ht="13.95" customHeight="1" x14ac:dyDescent="0.25">
      <c r="B4238" s="784">
        <f t="shared" si="197"/>
        <v>45559</v>
      </c>
      <c r="C4238" s="785">
        <v>10</v>
      </c>
      <c r="D4238" s="786">
        <f>IFERROR((INDEX(METADATA!$T$2:$T$20,MATCH(B4238,METADATA!$S$2:$S$20,0))),0)</f>
        <v>7</v>
      </c>
      <c r="E4238" s="785" t="str">
        <f t="shared" si="198"/>
        <v>LO</v>
      </c>
      <c r="F4238" s="786">
        <f>VLOOKUP(C4238,METADATA!$A$5:$H$29,IF(E4238="HI",2,IF(E4238="LO",6,10))+IF(D4238=1,2,IF(D4238=7,1,(IF(WEEKDAY(B4238)=1,2,IF(WEEKDAY(B4238)=7,1,0))))))</f>
        <v>2</v>
      </c>
      <c r="G4238" s="786">
        <f>VLOOKUP(C4238,METADATA!$J$5:$Q$29,IF(E4238="HI",2,IF(E4238="LO",6,10))+IF(D4238=1,2,IF(D4238=7,1,(IF(WEEKDAY(B4238)=1,2,IF(WEEKDAY(B4238)=7,1,0))))))</f>
        <v>2</v>
      </c>
      <c r="H4238" s="787">
        <v>13963.75</v>
      </c>
      <c r="I4238" s="788">
        <v>4302.2850036621094</v>
      </c>
      <c r="K4238" s="795">
        <v>856.5</v>
      </c>
      <c r="M4238" s="798">
        <f t="shared" si="199"/>
        <v>14611.501302577908</v>
      </c>
      <c r="N4238" s="303"/>
      <c r="S4238" s="786">
        <v>0</v>
      </c>
      <c r="T4238" s="781">
        <f>VLOOKUP(C4238,METADATA!$J$5:$Q$29,IF(E4238="HI",2,IF(E4238="LO",6,10))+IF(S4238=1,2,IF(D4238=7,1,(IF(WEEKDAY(B4238)=1,2,IF(WEEKDAY(B4238)=7,1,0))))))</f>
        <v>2</v>
      </c>
      <c r="U4238" s="781">
        <f>VLOOKUP(C4238,METADATA!$A$5:$H$29,IF(E4238="HI",2,IF(E4238="LO",6,10))+IF(S4238=1,2,IF(D4238=7,1,(IF(WEEKDAY(B4238)=1,2,IF(WEEKDAY(B4238)=7,1,0))))))</f>
        <v>2</v>
      </c>
    </row>
    <row r="4239" spans="2:21" ht="13.95" customHeight="1" x14ac:dyDescent="0.25">
      <c r="B4239" s="784">
        <f t="shared" si="197"/>
        <v>45559</v>
      </c>
      <c r="C4239" s="785">
        <v>11</v>
      </c>
      <c r="D4239" s="786">
        <f>IFERROR((INDEX(METADATA!$T$2:$T$20,MATCH(B4239,METADATA!$S$2:$S$20,0))),0)</f>
        <v>7</v>
      </c>
      <c r="E4239" s="785" t="str">
        <f t="shared" si="198"/>
        <v>LO</v>
      </c>
      <c r="F4239" s="786">
        <f>VLOOKUP(C4239,METADATA!$A$5:$H$29,IF(E4239="HI",2,IF(E4239="LO",6,10))+IF(D4239=1,2,IF(D4239=7,1,(IF(WEEKDAY(B4239)=1,2,IF(WEEKDAY(B4239)=7,1,0))))))</f>
        <v>2</v>
      </c>
      <c r="G4239" s="786">
        <f>VLOOKUP(C4239,METADATA!$J$5:$Q$29,IF(E4239="HI",2,IF(E4239="LO",6,10))+IF(D4239=1,2,IF(D4239=7,1,(IF(WEEKDAY(B4239)=1,2,IF(WEEKDAY(B4239)=7,1,0))))))</f>
        <v>2</v>
      </c>
      <c r="H4239" s="787">
        <v>13884</v>
      </c>
      <c r="I4239" s="788">
        <v>4220.7449645996094</v>
      </c>
      <c r="K4239" s="795">
        <v>824.32500000000005</v>
      </c>
      <c r="M4239" s="798">
        <f t="shared" si="199"/>
        <v>14511.379812278119</v>
      </c>
      <c r="N4239" s="303"/>
      <c r="S4239" s="786">
        <v>0</v>
      </c>
      <c r="T4239" s="781">
        <f>VLOOKUP(C4239,METADATA!$J$5:$Q$29,IF(E4239="HI",2,IF(E4239="LO",6,10))+IF(S4239=1,2,IF(D4239=7,1,(IF(WEEKDAY(B4239)=1,2,IF(WEEKDAY(B4239)=7,1,0))))))</f>
        <v>2</v>
      </c>
      <c r="U4239" s="781">
        <f>VLOOKUP(C4239,METADATA!$A$5:$H$29,IF(E4239="HI",2,IF(E4239="LO",6,10))+IF(S4239=1,2,IF(D4239=7,1,(IF(WEEKDAY(B4239)=1,2,IF(WEEKDAY(B4239)=7,1,0))))))</f>
        <v>2</v>
      </c>
    </row>
    <row r="4240" spans="2:21" ht="13.95" customHeight="1" x14ac:dyDescent="0.25">
      <c r="B4240" s="784">
        <f t="shared" si="197"/>
        <v>45559</v>
      </c>
      <c r="C4240" s="785">
        <v>12</v>
      </c>
      <c r="D4240" s="786">
        <f>IFERROR((INDEX(METADATA!$T$2:$T$20,MATCH(B4240,METADATA!$S$2:$S$20,0))),0)</f>
        <v>7</v>
      </c>
      <c r="E4240" s="785" t="str">
        <f t="shared" si="198"/>
        <v>LO</v>
      </c>
      <c r="F4240" s="786">
        <f>VLOOKUP(C4240,METADATA!$A$5:$H$29,IF(E4240="HI",2,IF(E4240="LO",6,10))+IF(D4240=1,2,IF(D4240=7,1,(IF(WEEKDAY(B4240)=1,2,IF(WEEKDAY(B4240)=7,1,0))))))</f>
        <v>3</v>
      </c>
      <c r="G4240" s="786">
        <f>VLOOKUP(C4240,METADATA!$J$5:$Q$29,IF(E4240="HI",2,IF(E4240="LO",6,10))+IF(D4240=1,2,IF(D4240=7,1,(IF(WEEKDAY(B4240)=1,2,IF(WEEKDAY(B4240)=7,1,0))))))</f>
        <v>3</v>
      </c>
      <c r="H4240" s="787">
        <v>13593</v>
      </c>
      <c r="I4240" s="788">
        <v>4220.3949584960938</v>
      </c>
      <c r="K4240" s="795">
        <v>882.73749999999995</v>
      </c>
      <c r="M4240" s="798">
        <f t="shared" si="199"/>
        <v>14233.108676803506</v>
      </c>
      <c r="N4240" s="303"/>
      <c r="S4240" s="786">
        <v>0</v>
      </c>
      <c r="T4240" s="781">
        <f>VLOOKUP(C4240,METADATA!$J$5:$Q$29,IF(E4240="HI",2,IF(E4240="LO",6,10))+IF(S4240=1,2,IF(D4240=7,1,(IF(WEEKDAY(B4240)=1,2,IF(WEEKDAY(B4240)=7,1,0))))))</f>
        <v>3</v>
      </c>
      <c r="U4240" s="781">
        <f>VLOOKUP(C4240,METADATA!$A$5:$H$29,IF(E4240="HI",2,IF(E4240="LO",6,10))+IF(S4240=1,2,IF(D4240=7,1,(IF(WEEKDAY(B4240)=1,2,IF(WEEKDAY(B4240)=7,1,0))))))</f>
        <v>3</v>
      </c>
    </row>
    <row r="4241" spans="2:21" ht="13.95" customHeight="1" x14ac:dyDescent="0.25">
      <c r="B4241" s="784">
        <f t="shared" si="197"/>
        <v>45559</v>
      </c>
      <c r="C4241" s="785">
        <v>13</v>
      </c>
      <c r="D4241" s="786">
        <f>IFERROR((INDEX(METADATA!$T$2:$T$20,MATCH(B4241,METADATA!$S$2:$S$20,0))),0)</f>
        <v>7</v>
      </c>
      <c r="E4241" s="785" t="str">
        <f t="shared" si="198"/>
        <v>LO</v>
      </c>
      <c r="F4241" s="786">
        <f>VLOOKUP(C4241,METADATA!$A$5:$H$29,IF(E4241="HI",2,IF(E4241="LO",6,10))+IF(D4241=1,2,IF(D4241=7,1,(IF(WEEKDAY(B4241)=1,2,IF(WEEKDAY(B4241)=7,1,0))))))</f>
        <v>3</v>
      </c>
      <c r="G4241" s="786">
        <f>VLOOKUP(C4241,METADATA!$J$5:$Q$29,IF(E4241="HI",2,IF(E4241="LO",6,10))+IF(D4241=1,2,IF(D4241=7,1,(IF(WEEKDAY(B4241)=1,2,IF(WEEKDAY(B4241)=7,1,0))))))</f>
        <v>3</v>
      </c>
      <c r="H4241" s="787">
        <v>13586.5</v>
      </c>
      <c r="I4241" s="788">
        <v>3618.5975036621094</v>
      </c>
      <c r="K4241" s="795">
        <v>909.3125</v>
      </c>
      <c r="M4241" s="798">
        <f t="shared" si="199"/>
        <v>14060.129094126756</v>
      </c>
      <c r="N4241" s="303"/>
      <c r="S4241" s="786">
        <v>0</v>
      </c>
      <c r="T4241" s="781">
        <f>VLOOKUP(C4241,METADATA!$J$5:$Q$29,IF(E4241="HI",2,IF(E4241="LO",6,10))+IF(S4241=1,2,IF(D4241=7,1,(IF(WEEKDAY(B4241)=1,2,IF(WEEKDAY(B4241)=7,1,0))))))</f>
        <v>3</v>
      </c>
      <c r="U4241" s="781">
        <f>VLOOKUP(C4241,METADATA!$A$5:$H$29,IF(E4241="HI",2,IF(E4241="LO",6,10))+IF(S4241=1,2,IF(D4241=7,1,(IF(WEEKDAY(B4241)=1,2,IF(WEEKDAY(B4241)=7,1,0))))))</f>
        <v>3</v>
      </c>
    </row>
    <row r="4242" spans="2:21" ht="13.95" customHeight="1" x14ac:dyDescent="0.25">
      <c r="B4242" s="784">
        <f t="shared" si="197"/>
        <v>45559</v>
      </c>
      <c r="C4242" s="785">
        <v>14</v>
      </c>
      <c r="D4242" s="786">
        <f>IFERROR((INDEX(METADATA!$T$2:$T$20,MATCH(B4242,METADATA!$S$2:$S$20,0))),0)</f>
        <v>7</v>
      </c>
      <c r="E4242" s="785" t="str">
        <f t="shared" si="198"/>
        <v>LO</v>
      </c>
      <c r="F4242" s="786">
        <f>VLOOKUP(C4242,METADATA!$A$5:$H$29,IF(E4242="HI",2,IF(E4242="LO",6,10))+IF(D4242=1,2,IF(D4242=7,1,(IF(WEEKDAY(B4242)=1,2,IF(WEEKDAY(B4242)=7,1,0))))))</f>
        <v>3</v>
      </c>
      <c r="G4242" s="786">
        <f>VLOOKUP(C4242,METADATA!$J$5:$Q$29,IF(E4242="HI",2,IF(E4242="LO",6,10))+IF(D4242=1,2,IF(D4242=7,1,(IF(WEEKDAY(B4242)=1,2,IF(WEEKDAY(B4242)=7,1,0))))))</f>
        <v>3</v>
      </c>
      <c r="H4242" s="787">
        <v>13462.75</v>
      </c>
      <c r="I4242" s="788">
        <v>3401.7100219726563</v>
      </c>
      <c r="K4242" s="795">
        <v>905.6</v>
      </c>
      <c r="M4242" s="798">
        <f t="shared" si="199"/>
        <v>13885.865786334291</v>
      </c>
      <c r="N4242" s="303"/>
      <c r="S4242" s="786">
        <v>0</v>
      </c>
      <c r="T4242" s="781">
        <f>VLOOKUP(C4242,METADATA!$J$5:$Q$29,IF(E4242="HI",2,IF(E4242="LO",6,10))+IF(S4242=1,2,IF(D4242=7,1,(IF(WEEKDAY(B4242)=1,2,IF(WEEKDAY(B4242)=7,1,0))))))</f>
        <v>3</v>
      </c>
      <c r="U4242" s="781">
        <f>VLOOKUP(C4242,METADATA!$A$5:$H$29,IF(E4242="HI",2,IF(E4242="LO",6,10))+IF(S4242=1,2,IF(D4242=7,1,(IF(WEEKDAY(B4242)=1,2,IF(WEEKDAY(B4242)=7,1,0))))))</f>
        <v>3</v>
      </c>
    </row>
    <row r="4243" spans="2:21" ht="13.95" customHeight="1" x14ac:dyDescent="0.25">
      <c r="B4243" s="784">
        <f t="shared" si="197"/>
        <v>45559</v>
      </c>
      <c r="C4243" s="785">
        <v>15</v>
      </c>
      <c r="D4243" s="786">
        <f>IFERROR((INDEX(METADATA!$T$2:$T$20,MATCH(B4243,METADATA!$S$2:$S$20,0))),0)</f>
        <v>7</v>
      </c>
      <c r="E4243" s="785" t="str">
        <f t="shared" si="198"/>
        <v>LO</v>
      </c>
      <c r="F4243" s="786">
        <f>VLOOKUP(C4243,METADATA!$A$5:$H$29,IF(E4243="HI",2,IF(E4243="LO",6,10))+IF(D4243=1,2,IF(D4243=7,1,(IF(WEEKDAY(B4243)=1,2,IF(WEEKDAY(B4243)=7,1,0))))))</f>
        <v>3</v>
      </c>
      <c r="G4243" s="786">
        <f>VLOOKUP(C4243,METADATA!$J$5:$Q$29,IF(E4243="HI",2,IF(E4243="LO",6,10))+IF(D4243=1,2,IF(D4243=7,1,(IF(WEEKDAY(B4243)=1,2,IF(WEEKDAY(B4243)=7,1,0))))))</f>
        <v>3</v>
      </c>
      <c r="H4243" s="787">
        <v>13217</v>
      </c>
      <c r="I4243" s="788">
        <v>3637.0400390625</v>
      </c>
      <c r="K4243" s="795">
        <v>913.98749999999995</v>
      </c>
      <c r="M4243" s="798">
        <f t="shared" si="199"/>
        <v>13708.28761172393</v>
      </c>
      <c r="N4243" s="303"/>
      <c r="S4243" s="786">
        <v>0</v>
      </c>
      <c r="T4243" s="781">
        <f>VLOOKUP(C4243,METADATA!$J$5:$Q$29,IF(E4243="HI",2,IF(E4243="LO",6,10))+IF(S4243=1,2,IF(D4243=7,1,(IF(WEEKDAY(B4243)=1,2,IF(WEEKDAY(B4243)=7,1,0))))))</f>
        <v>3</v>
      </c>
      <c r="U4243" s="781">
        <f>VLOOKUP(C4243,METADATA!$A$5:$H$29,IF(E4243="HI",2,IF(E4243="LO",6,10))+IF(S4243=1,2,IF(D4243=7,1,(IF(WEEKDAY(B4243)=1,2,IF(WEEKDAY(B4243)=7,1,0))))))</f>
        <v>3</v>
      </c>
    </row>
    <row r="4244" spans="2:21" ht="13.95" customHeight="1" x14ac:dyDescent="0.25">
      <c r="B4244" s="784">
        <f t="shared" si="197"/>
        <v>45559</v>
      </c>
      <c r="C4244" s="785">
        <v>16</v>
      </c>
      <c r="D4244" s="786">
        <f>IFERROR((INDEX(METADATA!$T$2:$T$20,MATCH(B4244,METADATA!$S$2:$S$20,0))),0)</f>
        <v>7</v>
      </c>
      <c r="E4244" s="785" t="str">
        <f t="shared" si="198"/>
        <v>LO</v>
      </c>
      <c r="F4244" s="786">
        <f>VLOOKUP(C4244,METADATA!$A$5:$H$29,IF(E4244="HI",2,IF(E4244="LO",6,10))+IF(D4244=1,2,IF(D4244=7,1,(IF(WEEKDAY(B4244)=1,2,IF(WEEKDAY(B4244)=7,1,0))))))</f>
        <v>3</v>
      </c>
      <c r="G4244" s="786">
        <f>VLOOKUP(C4244,METADATA!$J$5:$Q$29,IF(E4244="HI",2,IF(E4244="LO",6,10))+IF(D4244=1,2,IF(D4244=7,1,(IF(WEEKDAY(B4244)=1,2,IF(WEEKDAY(B4244)=7,1,0))))))</f>
        <v>3</v>
      </c>
      <c r="H4244" s="787">
        <v>13232.5</v>
      </c>
      <c r="I4244" s="788">
        <v>4489.9551086425781</v>
      </c>
      <c r="K4244" s="795">
        <v>902.26250000000005</v>
      </c>
      <c r="M4244" s="798">
        <f t="shared" si="199"/>
        <v>13973.501820503892</v>
      </c>
      <c r="N4244" s="303"/>
      <c r="S4244" s="786">
        <v>0</v>
      </c>
      <c r="T4244" s="781">
        <f>VLOOKUP(C4244,METADATA!$J$5:$Q$29,IF(E4244="HI",2,IF(E4244="LO",6,10))+IF(S4244=1,2,IF(D4244=7,1,(IF(WEEKDAY(B4244)=1,2,IF(WEEKDAY(B4244)=7,1,0))))))</f>
        <v>3</v>
      </c>
      <c r="U4244" s="781">
        <f>VLOOKUP(C4244,METADATA!$A$5:$H$29,IF(E4244="HI",2,IF(E4244="LO",6,10))+IF(S4244=1,2,IF(D4244=7,1,(IF(WEEKDAY(B4244)=1,2,IF(WEEKDAY(B4244)=7,1,0))))))</f>
        <v>3</v>
      </c>
    </row>
    <row r="4245" spans="2:21" ht="13.95" customHeight="1" x14ac:dyDescent="0.25">
      <c r="B4245" s="784">
        <f t="shared" si="197"/>
        <v>45559</v>
      </c>
      <c r="C4245" s="785">
        <v>17</v>
      </c>
      <c r="D4245" s="786">
        <f>IFERROR((INDEX(METADATA!$T$2:$T$20,MATCH(B4245,METADATA!$S$2:$S$20,0))),0)</f>
        <v>7</v>
      </c>
      <c r="E4245" s="785" t="str">
        <f t="shared" si="198"/>
        <v>LO</v>
      </c>
      <c r="F4245" s="786">
        <f>VLOOKUP(C4245,METADATA!$A$5:$H$29,IF(E4245="HI",2,IF(E4245="LO",6,10))+IF(D4245=1,2,IF(D4245=7,1,(IF(WEEKDAY(B4245)=1,2,IF(WEEKDAY(B4245)=7,1,0))))))</f>
        <v>3</v>
      </c>
      <c r="G4245" s="786">
        <f>VLOOKUP(C4245,METADATA!$J$5:$Q$29,IF(E4245="HI",2,IF(E4245="LO",6,10))+IF(D4245=1,2,IF(D4245=7,1,(IF(WEEKDAY(B4245)=1,2,IF(WEEKDAY(B4245)=7,1,0))))))</f>
        <v>3</v>
      </c>
      <c r="H4245" s="787">
        <v>12840.5</v>
      </c>
      <c r="I4245" s="788">
        <v>4408.9849548339844</v>
      </c>
      <c r="K4245" s="795">
        <v>933.76250000000005</v>
      </c>
      <c r="M4245" s="798">
        <f t="shared" si="199"/>
        <v>13576.361389634279</v>
      </c>
      <c r="N4245" s="303"/>
      <c r="S4245" s="786">
        <v>0</v>
      </c>
      <c r="T4245" s="781">
        <f>VLOOKUP(C4245,METADATA!$J$5:$Q$29,IF(E4245="HI",2,IF(E4245="LO",6,10))+IF(S4245=1,2,IF(D4245=7,1,(IF(WEEKDAY(B4245)=1,2,IF(WEEKDAY(B4245)=7,1,0))))))</f>
        <v>3</v>
      </c>
      <c r="U4245" s="781">
        <f>VLOOKUP(C4245,METADATA!$A$5:$H$29,IF(E4245="HI",2,IF(E4245="LO",6,10))+IF(S4245=1,2,IF(D4245=7,1,(IF(WEEKDAY(B4245)=1,2,IF(WEEKDAY(B4245)=7,1,0))))))</f>
        <v>3</v>
      </c>
    </row>
    <row r="4246" spans="2:21" ht="13.95" customHeight="1" x14ac:dyDescent="0.25">
      <c r="B4246" s="784">
        <f t="shared" si="197"/>
        <v>45559</v>
      </c>
      <c r="C4246" s="785">
        <v>18</v>
      </c>
      <c r="D4246" s="786">
        <f>IFERROR((INDEX(METADATA!$T$2:$T$20,MATCH(B4246,METADATA!$S$2:$S$20,0))),0)</f>
        <v>7</v>
      </c>
      <c r="E4246" s="785" t="str">
        <f t="shared" si="198"/>
        <v>LO</v>
      </c>
      <c r="F4246" s="786">
        <f>VLOOKUP(C4246,METADATA!$A$5:$H$29,IF(E4246="HI",2,IF(E4246="LO",6,10))+IF(D4246=1,2,IF(D4246=7,1,(IF(WEEKDAY(B4246)=1,2,IF(WEEKDAY(B4246)=7,1,0))))))</f>
        <v>2</v>
      </c>
      <c r="G4246" s="786">
        <f>VLOOKUP(C4246,METADATA!$J$5:$Q$29,IF(E4246="HI",2,IF(E4246="LO",6,10))+IF(D4246=1,2,IF(D4246=7,1,(IF(WEEKDAY(B4246)=1,2,IF(WEEKDAY(B4246)=7,1,0))))))</f>
        <v>2</v>
      </c>
      <c r="H4246" s="787">
        <v>12026.75</v>
      </c>
      <c r="I4246" s="788">
        <v>4221.0750122070313</v>
      </c>
      <c r="K4246" s="795">
        <v>0</v>
      </c>
      <c r="M4246" s="798">
        <f t="shared" si="199"/>
        <v>12745.987204653024</v>
      </c>
      <c r="N4246" s="303"/>
      <c r="S4246" s="786">
        <v>0</v>
      </c>
      <c r="T4246" s="781">
        <f>VLOOKUP(C4246,METADATA!$J$5:$Q$29,IF(E4246="HI",2,IF(E4246="LO",6,10))+IF(S4246=1,2,IF(D4246=7,1,(IF(WEEKDAY(B4246)=1,2,IF(WEEKDAY(B4246)=7,1,0))))))</f>
        <v>2</v>
      </c>
      <c r="U4246" s="781">
        <f>VLOOKUP(C4246,METADATA!$A$5:$H$29,IF(E4246="HI",2,IF(E4246="LO",6,10))+IF(S4246=1,2,IF(D4246=7,1,(IF(WEEKDAY(B4246)=1,2,IF(WEEKDAY(B4246)=7,1,0))))))</f>
        <v>2</v>
      </c>
    </row>
    <row r="4247" spans="2:21" ht="13.95" customHeight="1" x14ac:dyDescent="0.25">
      <c r="B4247" s="784">
        <f t="shared" si="197"/>
        <v>45559</v>
      </c>
      <c r="C4247" s="785">
        <v>19</v>
      </c>
      <c r="D4247" s="786">
        <f>IFERROR((INDEX(METADATA!$T$2:$T$20,MATCH(B4247,METADATA!$S$2:$S$20,0))),0)</f>
        <v>7</v>
      </c>
      <c r="E4247" s="785" t="str">
        <f t="shared" si="198"/>
        <v>LO</v>
      </c>
      <c r="F4247" s="786">
        <f>VLOOKUP(C4247,METADATA!$A$5:$H$29,IF(E4247="HI",2,IF(E4247="LO",6,10))+IF(D4247=1,2,IF(D4247=7,1,(IF(WEEKDAY(B4247)=1,2,IF(WEEKDAY(B4247)=7,1,0))))))</f>
        <v>2</v>
      </c>
      <c r="G4247" s="786">
        <f>VLOOKUP(C4247,METADATA!$J$5:$Q$29,IF(E4247="HI",2,IF(E4247="LO",6,10))+IF(D4247=1,2,IF(D4247=7,1,(IF(WEEKDAY(B4247)=1,2,IF(WEEKDAY(B4247)=7,1,0))))))</f>
        <v>2</v>
      </c>
      <c r="H4247" s="787">
        <v>11275</v>
      </c>
      <c r="I4247" s="788">
        <v>3298.905029296875</v>
      </c>
      <c r="K4247" s="795">
        <v>0</v>
      </c>
      <c r="M4247" s="798">
        <f t="shared" si="199"/>
        <v>11747.697620909394</v>
      </c>
      <c r="N4247" s="303"/>
      <c r="S4247" s="786">
        <v>0</v>
      </c>
      <c r="T4247" s="781">
        <f>VLOOKUP(C4247,METADATA!$J$5:$Q$29,IF(E4247="HI",2,IF(E4247="LO",6,10))+IF(S4247=1,2,IF(D4247=7,1,(IF(WEEKDAY(B4247)=1,2,IF(WEEKDAY(B4247)=7,1,0))))))</f>
        <v>2</v>
      </c>
      <c r="U4247" s="781">
        <f>VLOOKUP(C4247,METADATA!$A$5:$H$29,IF(E4247="HI",2,IF(E4247="LO",6,10))+IF(S4247=1,2,IF(D4247=7,1,(IF(WEEKDAY(B4247)=1,2,IF(WEEKDAY(B4247)=7,1,0))))))</f>
        <v>2</v>
      </c>
    </row>
    <row r="4248" spans="2:21" ht="13.95" customHeight="1" x14ac:dyDescent="0.25">
      <c r="B4248" s="784">
        <f t="shared" si="197"/>
        <v>45559</v>
      </c>
      <c r="C4248" s="785">
        <v>20</v>
      </c>
      <c r="D4248" s="786">
        <f>IFERROR((INDEX(METADATA!$T$2:$T$20,MATCH(B4248,METADATA!$S$2:$S$20,0))),0)</f>
        <v>7</v>
      </c>
      <c r="E4248" s="785" t="str">
        <f t="shared" si="198"/>
        <v>LO</v>
      </c>
      <c r="F4248" s="786">
        <f>VLOOKUP(C4248,METADATA!$A$5:$H$29,IF(E4248="HI",2,IF(E4248="LO",6,10))+IF(D4248=1,2,IF(D4248=7,1,(IF(WEEKDAY(B4248)=1,2,IF(WEEKDAY(B4248)=7,1,0))))))</f>
        <v>3</v>
      </c>
      <c r="G4248" s="786">
        <f>VLOOKUP(C4248,METADATA!$J$5:$Q$29,IF(E4248="HI",2,IF(E4248="LO",6,10))+IF(D4248=1,2,IF(D4248=7,1,(IF(WEEKDAY(B4248)=1,2,IF(WEEKDAY(B4248)=7,1,0))))))</f>
        <v>3</v>
      </c>
      <c r="H4248" s="787">
        <v>11264</v>
      </c>
      <c r="I4248" s="788">
        <v>3264.45751953125</v>
      </c>
      <c r="K4248" s="795">
        <v>0</v>
      </c>
      <c r="M4248" s="798">
        <f t="shared" si="199"/>
        <v>11727.505229025657</v>
      </c>
      <c r="N4248" s="303"/>
      <c r="S4248" s="786">
        <v>0</v>
      </c>
      <c r="T4248" s="781">
        <f>VLOOKUP(C4248,METADATA!$J$5:$Q$29,IF(E4248="HI",2,IF(E4248="LO",6,10))+IF(S4248=1,2,IF(D4248=7,1,(IF(WEEKDAY(B4248)=1,2,IF(WEEKDAY(B4248)=7,1,0))))))</f>
        <v>3</v>
      </c>
      <c r="U4248" s="781">
        <f>VLOOKUP(C4248,METADATA!$A$5:$H$29,IF(E4248="HI",2,IF(E4248="LO",6,10))+IF(S4248=1,2,IF(D4248=7,1,(IF(WEEKDAY(B4248)=1,2,IF(WEEKDAY(B4248)=7,1,0))))))</f>
        <v>3</v>
      </c>
    </row>
    <row r="4249" spans="2:21" ht="13.95" customHeight="1" x14ac:dyDescent="0.25">
      <c r="B4249" s="784">
        <f t="shared" si="197"/>
        <v>45559</v>
      </c>
      <c r="C4249" s="785">
        <v>21</v>
      </c>
      <c r="D4249" s="786">
        <f>IFERROR((INDEX(METADATA!$T$2:$T$20,MATCH(B4249,METADATA!$S$2:$S$20,0))),0)</f>
        <v>7</v>
      </c>
      <c r="E4249" s="785" t="str">
        <f t="shared" si="198"/>
        <v>LO</v>
      </c>
      <c r="F4249" s="786">
        <f>VLOOKUP(C4249,METADATA!$A$5:$H$29,IF(E4249="HI",2,IF(E4249="LO",6,10))+IF(D4249=1,2,IF(D4249=7,1,(IF(WEEKDAY(B4249)=1,2,IF(WEEKDAY(B4249)=7,1,0))))))</f>
        <v>3</v>
      </c>
      <c r="G4249" s="786">
        <f>VLOOKUP(C4249,METADATA!$J$5:$Q$29,IF(E4249="HI",2,IF(E4249="LO",6,10))+IF(D4249=1,2,IF(D4249=7,1,(IF(WEEKDAY(B4249)=1,2,IF(WEEKDAY(B4249)=7,1,0))))))</f>
        <v>3</v>
      </c>
      <c r="H4249" s="787">
        <v>10755</v>
      </c>
      <c r="I4249" s="788">
        <v>3287.8325500488281</v>
      </c>
      <c r="K4249" s="795">
        <v>0</v>
      </c>
      <c r="M4249" s="798">
        <f t="shared" si="199"/>
        <v>11246.326861565094</v>
      </c>
      <c r="N4249" s="303"/>
      <c r="S4249" s="786">
        <v>0</v>
      </c>
      <c r="T4249" s="781">
        <f>VLOOKUP(C4249,METADATA!$J$5:$Q$29,IF(E4249="HI",2,IF(E4249="LO",6,10))+IF(S4249=1,2,IF(D4249=7,1,(IF(WEEKDAY(B4249)=1,2,IF(WEEKDAY(B4249)=7,1,0))))))</f>
        <v>3</v>
      </c>
      <c r="U4249" s="781">
        <f>VLOOKUP(C4249,METADATA!$A$5:$H$29,IF(E4249="HI",2,IF(E4249="LO",6,10))+IF(S4249=1,2,IF(D4249=7,1,(IF(WEEKDAY(B4249)=1,2,IF(WEEKDAY(B4249)=7,1,0))))))</f>
        <v>3</v>
      </c>
    </row>
    <row r="4250" spans="2:21" ht="13.95" customHeight="1" x14ac:dyDescent="0.25">
      <c r="B4250" s="784">
        <f t="shared" si="197"/>
        <v>45559</v>
      </c>
      <c r="C4250" s="785">
        <v>22</v>
      </c>
      <c r="D4250" s="786">
        <f>IFERROR((INDEX(METADATA!$T$2:$T$20,MATCH(B4250,METADATA!$S$2:$S$20,0))),0)</f>
        <v>7</v>
      </c>
      <c r="E4250" s="785" t="str">
        <f t="shared" si="198"/>
        <v>LO</v>
      </c>
      <c r="F4250" s="786">
        <f>VLOOKUP(C4250,METADATA!$A$5:$H$29,IF(E4250="HI",2,IF(E4250="LO",6,10))+IF(D4250=1,2,IF(D4250=7,1,(IF(WEEKDAY(B4250)=1,2,IF(WEEKDAY(B4250)=7,1,0))))))</f>
        <v>3</v>
      </c>
      <c r="G4250" s="786">
        <f>VLOOKUP(C4250,METADATA!$J$5:$Q$29,IF(E4250="HI",2,IF(E4250="LO",6,10))+IF(D4250=1,2,IF(D4250=7,1,(IF(WEEKDAY(B4250)=1,2,IF(WEEKDAY(B4250)=7,1,0))))))</f>
        <v>3</v>
      </c>
      <c r="H4250" s="787">
        <v>10067.5</v>
      </c>
      <c r="I4250" s="788">
        <v>3688.9225158691406</v>
      </c>
      <c r="K4250" s="795">
        <v>0</v>
      </c>
      <c r="M4250" s="798">
        <f t="shared" si="199"/>
        <v>10722.066292375099</v>
      </c>
      <c r="N4250" s="303"/>
      <c r="S4250" s="786">
        <v>0</v>
      </c>
      <c r="T4250" s="781">
        <f>VLOOKUP(C4250,METADATA!$J$5:$Q$29,IF(E4250="HI",2,IF(E4250="LO",6,10))+IF(S4250=1,2,IF(D4250=7,1,(IF(WEEKDAY(B4250)=1,2,IF(WEEKDAY(B4250)=7,1,0))))))</f>
        <v>3</v>
      </c>
      <c r="U4250" s="781">
        <f>VLOOKUP(C4250,METADATA!$A$5:$H$29,IF(E4250="HI",2,IF(E4250="LO",6,10))+IF(S4250=1,2,IF(D4250=7,1,(IF(WEEKDAY(B4250)=1,2,IF(WEEKDAY(B4250)=7,1,0))))))</f>
        <v>3</v>
      </c>
    </row>
    <row r="4251" spans="2:21" ht="13.95" customHeight="1" x14ac:dyDescent="0.25">
      <c r="B4251" s="784">
        <f t="shared" si="197"/>
        <v>45559</v>
      </c>
      <c r="C4251" s="785">
        <v>23</v>
      </c>
      <c r="D4251" s="786">
        <f>IFERROR((INDEX(METADATA!$T$2:$T$20,MATCH(B4251,METADATA!$S$2:$S$20,0))),0)</f>
        <v>7</v>
      </c>
      <c r="E4251" s="785" t="str">
        <f t="shared" si="198"/>
        <v>LO</v>
      </c>
      <c r="F4251" s="786">
        <f>VLOOKUP(C4251,METADATA!$A$5:$H$29,IF(E4251="HI",2,IF(E4251="LO",6,10))+IF(D4251=1,2,IF(D4251=7,1,(IF(WEEKDAY(B4251)=1,2,IF(WEEKDAY(B4251)=7,1,0))))))</f>
        <v>3</v>
      </c>
      <c r="G4251" s="786">
        <f>VLOOKUP(C4251,METADATA!$J$5:$Q$29,IF(E4251="HI",2,IF(E4251="LO",6,10))+IF(D4251=1,2,IF(D4251=7,1,(IF(WEEKDAY(B4251)=1,2,IF(WEEKDAY(B4251)=7,1,0))))))</f>
        <v>3</v>
      </c>
      <c r="H4251" s="787">
        <v>9242.5</v>
      </c>
      <c r="I4251" s="788">
        <v>4467.5400085449219</v>
      </c>
      <c r="K4251" s="795">
        <v>0</v>
      </c>
      <c r="M4251" s="798">
        <f t="shared" si="199"/>
        <v>10265.608602413671</v>
      </c>
      <c r="N4251" s="303"/>
      <c r="S4251" s="786">
        <v>0</v>
      </c>
      <c r="T4251" s="781">
        <f>VLOOKUP(C4251,METADATA!$J$5:$Q$29,IF(E4251="HI",2,IF(E4251="LO",6,10))+IF(S4251=1,2,IF(D4251=7,1,(IF(WEEKDAY(B4251)=1,2,IF(WEEKDAY(B4251)=7,1,0))))))</f>
        <v>3</v>
      </c>
      <c r="U4251" s="781">
        <f>VLOOKUP(C4251,METADATA!$A$5:$H$29,IF(E4251="HI",2,IF(E4251="LO",6,10))+IF(S4251=1,2,IF(D4251=7,1,(IF(WEEKDAY(B4251)=1,2,IF(WEEKDAY(B4251)=7,1,0))))))</f>
        <v>3</v>
      </c>
    </row>
    <row r="4252" spans="2:21" ht="13.95" customHeight="1" x14ac:dyDescent="0.25">
      <c r="B4252" s="784">
        <f t="shared" ref="B4252:B4315" si="200">B4228+1</f>
        <v>45560</v>
      </c>
      <c r="C4252" s="785">
        <v>0</v>
      </c>
      <c r="D4252" s="786">
        <f>IFERROR((INDEX(METADATA!$T$2:$T$20,MATCH(B4252,METADATA!$S$2:$S$20,0))),0)</f>
        <v>0</v>
      </c>
      <c r="E4252" s="785" t="str">
        <f t="shared" si="198"/>
        <v>LO</v>
      </c>
      <c r="F4252" s="786">
        <f>VLOOKUP(C4252,METADATA!$A$5:$H$29,IF(E4252="HI",2,IF(E4252="LO",6,10))+IF(D4252=1,2,IF(D4252=7,1,(IF(WEEKDAY(B4252)=1,2,IF(WEEKDAY(B4252)=7,1,0))))))</f>
        <v>3</v>
      </c>
      <c r="G4252" s="786">
        <f>VLOOKUP(C4252,METADATA!$J$5:$Q$29,IF(E4252="HI",2,IF(E4252="LO",6,10))+IF(D4252=1,2,IF(D4252=7,1,(IF(WEEKDAY(B4252)=1,2,IF(WEEKDAY(B4252)=7,1,0))))))</f>
        <v>3</v>
      </c>
      <c r="H4252" s="787">
        <v>8661.5</v>
      </c>
      <c r="I4252" s="788">
        <v>4408.1399841308594</v>
      </c>
      <c r="K4252" s="795">
        <v>0</v>
      </c>
      <c r="M4252" s="798">
        <f t="shared" si="199"/>
        <v>9718.7077520467301</v>
      </c>
      <c r="N4252" s="303"/>
      <c r="S4252" s="786">
        <v>0</v>
      </c>
      <c r="T4252" s="781">
        <f>VLOOKUP(C4252,METADATA!$J$5:$Q$29,IF(E4252="HI",2,IF(E4252="LO",6,10))+IF(S4252=1,2,IF(D4252=7,1,(IF(WEEKDAY(B4252)=1,2,IF(WEEKDAY(B4252)=7,1,0))))))</f>
        <v>3</v>
      </c>
      <c r="U4252" s="781">
        <f>VLOOKUP(C4252,METADATA!$A$5:$H$29,IF(E4252="HI",2,IF(E4252="LO",6,10))+IF(S4252=1,2,IF(D4252=7,1,(IF(WEEKDAY(B4252)=1,2,IF(WEEKDAY(B4252)=7,1,0))))))</f>
        <v>3</v>
      </c>
    </row>
    <row r="4253" spans="2:21" ht="13.95" customHeight="1" x14ac:dyDescent="0.25">
      <c r="B4253" s="784">
        <f t="shared" si="200"/>
        <v>45560</v>
      </c>
      <c r="C4253" s="785">
        <v>1</v>
      </c>
      <c r="D4253" s="786">
        <f>IFERROR((INDEX(METADATA!$T$2:$T$20,MATCH(B4253,METADATA!$S$2:$S$20,0))),0)</f>
        <v>0</v>
      </c>
      <c r="E4253" s="785" t="str">
        <f t="shared" si="198"/>
        <v>LO</v>
      </c>
      <c r="F4253" s="786">
        <f>VLOOKUP(C4253,METADATA!$A$5:$H$29,IF(E4253="HI",2,IF(E4253="LO",6,10))+IF(D4253=1,2,IF(D4253=7,1,(IF(WEEKDAY(B4253)=1,2,IF(WEEKDAY(B4253)=7,1,0))))))</f>
        <v>3</v>
      </c>
      <c r="G4253" s="786">
        <f>VLOOKUP(C4253,METADATA!$J$5:$Q$29,IF(E4253="HI",2,IF(E4253="LO",6,10))+IF(D4253=1,2,IF(D4253=7,1,(IF(WEEKDAY(B4253)=1,2,IF(WEEKDAY(B4253)=7,1,0))))))</f>
        <v>3</v>
      </c>
      <c r="H4253" s="787">
        <v>8236.5</v>
      </c>
      <c r="I4253" s="788">
        <v>3812.9524841308594</v>
      </c>
      <c r="K4253" s="795">
        <v>0</v>
      </c>
      <c r="M4253" s="798">
        <f t="shared" si="199"/>
        <v>9076.2623858193801</v>
      </c>
      <c r="N4253" s="303"/>
      <c r="S4253" s="786">
        <v>0</v>
      </c>
      <c r="T4253" s="781">
        <f>VLOOKUP(C4253,METADATA!$J$5:$Q$29,IF(E4253="HI",2,IF(E4253="LO",6,10))+IF(S4253=1,2,IF(D4253=7,1,(IF(WEEKDAY(B4253)=1,2,IF(WEEKDAY(B4253)=7,1,0))))))</f>
        <v>3</v>
      </c>
      <c r="U4253" s="781">
        <f>VLOOKUP(C4253,METADATA!$A$5:$H$29,IF(E4253="HI",2,IF(E4253="LO",6,10))+IF(S4253=1,2,IF(D4253=7,1,(IF(WEEKDAY(B4253)=1,2,IF(WEEKDAY(B4253)=7,1,0))))))</f>
        <v>3</v>
      </c>
    </row>
    <row r="4254" spans="2:21" ht="13.95" customHeight="1" x14ac:dyDescent="0.25">
      <c r="B4254" s="784">
        <f t="shared" si="200"/>
        <v>45560</v>
      </c>
      <c r="C4254" s="785">
        <v>2</v>
      </c>
      <c r="D4254" s="786">
        <f>IFERROR((INDEX(METADATA!$T$2:$T$20,MATCH(B4254,METADATA!$S$2:$S$20,0))),0)</f>
        <v>0</v>
      </c>
      <c r="E4254" s="785" t="str">
        <f t="shared" si="198"/>
        <v>LO</v>
      </c>
      <c r="F4254" s="786">
        <f>VLOOKUP(C4254,METADATA!$A$5:$H$29,IF(E4254="HI",2,IF(E4254="LO",6,10))+IF(D4254=1,2,IF(D4254=7,1,(IF(WEEKDAY(B4254)=1,2,IF(WEEKDAY(B4254)=7,1,0))))))</f>
        <v>3</v>
      </c>
      <c r="G4254" s="786">
        <f>VLOOKUP(C4254,METADATA!$J$5:$Q$29,IF(E4254="HI",2,IF(E4254="LO",6,10))+IF(D4254=1,2,IF(D4254=7,1,(IF(WEEKDAY(B4254)=1,2,IF(WEEKDAY(B4254)=7,1,0))))))</f>
        <v>3</v>
      </c>
      <c r="H4254" s="787">
        <v>7952.75</v>
      </c>
      <c r="I4254" s="788">
        <v>3083.2949523925781</v>
      </c>
      <c r="K4254" s="795">
        <v>0</v>
      </c>
      <c r="M4254" s="798">
        <f t="shared" si="199"/>
        <v>8529.5334178341527</v>
      </c>
      <c r="N4254" s="303"/>
      <c r="S4254" s="786">
        <v>0</v>
      </c>
      <c r="T4254" s="781">
        <f>VLOOKUP(C4254,METADATA!$J$5:$Q$29,IF(E4254="HI",2,IF(E4254="LO",6,10))+IF(S4254=1,2,IF(D4254=7,1,(IF(WEEKDAY(B4254)=1,2,IF(WEEKDAY(B4254)=7,1,0))))))</f>
        <v>3</v>
      </c>
      <c r="U4254" s="781">
        <f>VLOOKUP(C4254,METADATA!$A$5:$H$29,IF(E4254="HI",2,IF(E4254="LO",6,10))+IF(S4254=1,2,IF(D4254=7,1,(IF(WEEKDAY(B4254)=1,2,IF(WEEKDAY(B4254)=7,1,0))))))</f>
        <v>3</v>
      </c>
    </row>
    <row r="4255" spans="2:21" ht="13.95" customHeight="1" x14ac:dyDescent="0.25">
      <c r="B4255" s="784">
        <f t="shared" si="200"/>
        <v>45560</v>
      </c>
      <c r="C4255" s="785">
        <v>3</v>
      </c>
      <c r="D4255" s="786">
        <f>IFERROR((INDEX(METADATA!$T$2:$T$20,MATCH(B4255,METADATA!$S$2:$S$20,0))),0)</f>
        <v>0</v>
      </c>
      <c r="E4255" s="785" t="str">
        <f t="shared" si="198"/>
        <v>LO</v>
      </c>
      <c r="F4255" s="786">
        <f>VLOOKUP(C4255,METADATA!$A$5:$H$29,IF(E4255="HI",2,IF(E4255="LO",6,10))+IF(D4255=1,2,IF(D4255=7,1,(IF(WEEKDAY(B4255)=1,2,IF(WEEKDAY(B4255)=7,1,0))))))</f>
        <v>3</v>
      </c>
      <c r="G4255" s="786">
        <f>VLOOKUP(C4255,METADATA!$J$5:$Q$29,IF(E4255="HI",2,IF(E4255="LO",6,10))+IF(D4255=1,2,IF(D4255=7,1,(IF(WEEKDAY(B4255)=1,2,IF(WEEKDAY(B4255)=7,1,0))))))</f>
        <v>3</v>
      </c>
      <c r="H4255" s="787">
        <v>8022.25</v>
      </c>
      <c r="I4255" s="788">
        <v>3151.8975219726563</v>
      </c>
      <c r="K4255" s="795">
        <v>0</v>
      </c>
      <c r="M4255" s="798">
        <f t="shared" si="199"/>
        <v>8619.2199792972788</v>
      </c>
      <c r="N4255" s="303"/>
      <c r="S4255" s="786">
        <v>0</v>
      </c>
      <c r="T4255" s="781">
        <f>VLOOKUP(C4255,METADATA!$J$5:$Q$29,IF(E4255="HI",2,IF(E4255="LO",6,10))+IF(S4255=1,2,IF(D4255=7,1,(IF(WEEKDAY(B4255)=1,2,IF(WEEKDAY(B4255)=7,1,0))))))</f>
        <v>3</v>
      </c>
      <c r="U4255" s="781">
        <f>VLOOKUP(C4255,METADATA!$A$5:$H$29,IF(E4255="HI",2,IF(E4255="LO",6,10))+IF(S4255=1,2,IF(D4255=7,1,(IF(WEEKDAY(B4255)=1,2,IF(WEEKDAY(B4255)=7,1,0))))))</f>
        <v>3</v>
      </c>
    </row>
    <row r="4256" spans="2:21" ht="13.95" customHeight="1" x14ac:dyDescent="0.25">
      <c r="B4256" s="784">
        <f t="shared" si="200"/>
        <v>45560</v>
      </c>
      <c r="C4256" s="785">
        <v>4</v>
      </c>
      <c r="D4256" s="786">
        <f>IFERROR((INDEX(METADATA!$T$2:$T$20,MATCH(B4256,METADATA!$S$2:$S$20,0))),0)</f>
        <v>0</v>
      </c>
      <c r="E4256" s="785" t="str">
        <f t="shared" si="198"/>
        <v>LO</v>
      </c>
      <c r="F4256" s="786">
        <f>VLOOKUP(C4256,METADATA!$A$5:$H$29,IF(E4256="HI",2,IF(E4256="LO",6,10))+IF(D4256=1,2,IF(D4256=7,1,(IF(WEEKDAY(B4256)=1,2,IF(WEEKDAY(B4256)=7,1,0))))))</f>
        <v>3</v>
      </c>
      <c r="G4256" s="786">
        <f>VLOOKUP(C4256,METADATA!$J$5:$Q$29,IF(E4256="HI",2,IF(E4256="LO",6,10))+IF(D4256=1,2,IF(D4256=7,1,(IF(WEEKDAY(B4256)=1,2,IF(WEEKDAY(B4256)=7,1,0))))))</f>
        <v>3</v>
      </c>
      <c r="H4256" s="787">
        <v>8166.25</v>
      </c>
      <c r="I4256" s="788">
        <v>3126.1200256347656</v>
      </c>
      <c r="K4256" s="795">
        <v>0</v>
      </c>
      <c r="M4256" s="798">
        <f t="shared" si="199"/>
        <v>8744.1560757556636</v>
      </c>
      <c r="N4256" s="303"/>
      <c r="S4256" s="786">
        <v>0</v>
      </c>
      <c r="T4256" s="781">
        <f>VLOOKUP(C4256,METADATA!$J$5:$Q$29,IF(E4256="HI",2,IF(E4256="LO",6,10))+IF(S4256=1,2,IF(D4256=7,1,(IF(WEEKDAY(B4256)=1,2,IF(WEEKDAY(B4256)=7,1,0))))))</f>
        <v>3</v>
      </c>
      <c r="U4256" s="781">
        <f>VLOOKUP(C4256,METADATA!$A$5:$H$29,IF(E4256="HI",2,IF(E4256="LO",6,10))+IF(S4256=1,2,IF(D4256=7,1,(IF(WEEKDAY(B4256)=1,2,IF(WEEKDAY(B4256)=7,1,0))))))</f>
        <v>3</v>
      </c>
    </row>
    <row r="4257" spans="2:21" ht="13.95" customHeight="1" x14ac:dyDescent="0.25">
      <c r="B4257" s="784">
        <f t="shared" si="200"/>
        <v>45560</v>
      </c>
      <c r="C4257" s="785">
        <v>5</v>
      </c>
      <c r="D4257" s="786">
        <f>IFERROR((INDEX(METADATA!$T$2:$T$20,MATCH(B4257,METADATA!$S$2:$S$20,0))),0)</f>
        <v>0</v>
      </c>
      <c r="E4257" s="785" t="str">
        <f t="shared" si="198"/>
        <v>LO</v>
      </c>
      <c r="F4257" s="786">
        <f>VLOOKUP(C4257,METADATA!$A$5:$H$29,IF(E4257="HI",2,IF(E4257="LO",6,10))+IF(D4257=1,2,IF(D4257=7,1,(IF(WEEKDAY(B4257)=1,2,IF(WEEKDAY(B4257)=7,1,0))))))</f>
        <v>3</v>
      </c>
      <c r="G4257" s="786">
        <f>VLOOKUP(C4257,METADATA!$J$5:$Q$29,IF(E4257="HI",2,IF(E4257="LO",6,10))+IF(D4257=1,2,IF(D4257=7,1,(IF(WEEKDAY(B4257)=1,2,IF(WEEKDAY(B4257)=7,1,0))))))</f>
        <v>3</v>
      </c>
      <c r="H4257" s="787">
        <v>8131</v>
      </c>
      <c r="I4257" s="788">
        <v>3302.0650329589844</v>
      </c>
      <c r="K4257" s="795">
        <v>870.51250000000005</v>
      </c>
      <c r="M4257" s="798">
        <f t="shared" si="199"/>
        <v>8775.9212896362296</v>
      </c>
      <c r="N4257" s="303"/>
      <c r="S4257" s="786">
        <v>0</v>
      </c>
      <c r="T4257" s="781">
        <f>VLOOKUP(C4257,METADATA!$J$5:$Q$29,IF(E4257="HI",2,IF(E4257="LO",6,10))+IF(S4257=1,2,IF(D4257=7,1,(IF(WEEKDAY(B4257)=1,2,IF(WEEKDAY(B4257)=7,1,0))))))</f>
        <v>3</v>
      </c>
      <c r="U4257" s="781">
        <f>VLOOKUP(C4257,METADATA!$A$5:$H$29,IF(E4257="HI",2,IF(E4257="LO",6,10))+IF(S4257=1,2,IF(D4257=7,1,(IF(WEEKDAY(B4257)=1,2,IF(WEEKDAY(B4257)=7,1,0))))))</f>
        <v>3</v>
      </c>
    </row>
    <row r="4258" spans="2:21" ht="13.95" customHeight="1" x14ac:dyDescent="0.25">
      <c r="B4258" s="784">
        <f t="shared" si="200"/>
        <v>45560</v>
      </c>
      <c r="C4258" s="785">
        <v>6</v>
      </c>
      <c r="D4258" s="786">
        <f>IFERROR((INDEX(METADATA!$T$2:$T$20,MATCH(B4258,METADATA!$S$2:$S$20,0))),0)</f>
        <v>0</v>
      </c>
      <c r="E4258" s="785" t="str">
        <f t="shared" si="198"/>
        <v>LO</v>
      </c>
      <c r="F4258" s="786">
        <f>VLOOKUP(C4258,METADATA!$A$5:$H$29,IF(E4258="HI",2,IF(E4258="LO",6,10))+IF(D4258=1,2,IF(D4258=7,1,(IF(WEEKDAY(B4258)=1,2,IF(WEEKDAY(B4258)=7,1,0))))))</f>
        <v>2</v>
      </c>
      <c r="G4258" s="786">
        <f>VLOOKUP(C4258,METADATA!$J$5:$Q$29,IF(E4258="HI",2,IF(E4258="LO",6,10))+IF(D4258=1,2,IF(D4258=7,1,(IF(WEEKDAY(B4258)=1,2,IF(WEEKDAY(B4258)=7,1,0))))))</f>
        <v>2</v>
      </c>
      <c r="H4258" s="787">
        <v>8789.75</v>
      </c>
      <c r="I4258" s="788">
        <v>2431.4125175476074</v>
      </c>
      <c r="K4258" s="795">
        <v>865.8125</v>
      </c>
      <c r="M4258" s="798">
        <f t="shared" si="199"/>
        <v>9119.8394664043954</v>
      </c>
      <c r="N4258" s="303"/>
      <c r="S4258" s="786">
        <v>0</v>
      </c>
      <c r="T4258" s="781">
        <f>VLOOKUP(C4258,METADATA!$J$5:$Q$29,IF(E4258="HI",2,IF(E4258="LO",6,10))+IF(S4258=1,2,IF(D4258=7,1,(IF(WEEKDAY(B4258)=1,2,IF(WEEKDAY(B4258)=7,1,0))))))</f>
        <v>2</v>
      </c>
      <c r="U4258" s="781">
        <f>VLOOKUP(C4258,METADATA!$A$5:$H$29,IF(E4258="HI",2,IF(E4258="LO",6,10))+IF(S4258=1,2,IF(D4258=7,1,(IF(WEEKDAY(B4258)=1,2,IF(WEEKDAY(B4258)=7,1,0))))))</f>
        <v>2</v>
      </c>
    </row>
    <row r="4259" spans="2:21" ht="13.95" customHeight="1" x14ac:dyDescent="0.25">
      <c r="B4259" s="784">
        <f t="shared" si="200"/>
        <v>45560</v>
      </c>
      <c r="C4259" s="785">
        <v>7</v>
      </c>
      <c r="D4259" s="786">
        <f>IFERROR((INDEX(METADATA!$T$2:$T$20,MATCH(B4259,METADATA!$S$2:$S$20,0))),0)</f>
        <v>0</v>
      </c>
      <c r="E4259" s="785" t="str">
        <f t="shared" si="198"/>
        <v>LO</v>
      </c>
      <c r="F4259" s="786">
        <f>VLOOKUP(C4259,METADATA!$A$5:$H$29,IF(E4259="HI",2,IF(E4259="LO",6,10))+IF(D4259=1,2,IF(D4259=7,1,(IF(WEEKDAY(B4259)=1,2,IF(WEEKDAY(B4259)=7,1,0))))))</f>
        <v>1</v>
      </c>
      <c r="G4259" s="786">
        <f>VLOOKUP(C4259,METADATA!$J$5:$Q$29,IF(E4259="HI",2,IF(E4259="LO",6,10))+IF(D4259=1,2,IF(D4259=7,1,(IF(WEEKDAY(B4259)=1,2,IF(WEEKDAY(B4259)=7,1,0))))))</f>
        <v>1</v>
      </c>
      <c r="H4259" s="787">
        <v>9949.25</v>
      </c>
      <c r="I4259" s="788">
        <v>1614.0975036621094</v>
      </c>
      <c r="K4259" s="795">
        <v>834.63750000000005</v>
      </c>
      <c r="M4259" s="798">
        <f t="shared" si="199"/>
        <v>10079.329655975553</v>
      </c>
      <c r="N4259" s="303"/>
      <c r="S4259" s="786">
        <v>0</v>
      </c>
      <c r="T4259" s="781">
        <f>VLOOKUP(C4259,METADATA!$J$5:$Q$29,IF(E4259="HI",2,IF(E4259="LO",6,10))+IF(S4259=1,2,IF(D4259=7,1,(IF(WEEKDAY(B4259)=1,2,IF(WEEKDAY(B4259)=7,1,0))))))</f>
        <v>1</v>
      </c>
      <c r="U4259" s="781">
        <f>VLOOKUP(C4259,METADATA!$A$5:$H$29,IF(E4259="HI",2,IF(E4259="LO",6,10))+IF(S4259=1,2,IF(D4259=7,1,(IF(WEEKDAY(B4259)=1,2,IF(WEEKDAY(B4259)=7,1,0))))))</f>
        <v>1</v>
      </c>
    </row>
    <row r="4260" spans="2:21" ht="13.95" customHeight="1" x14ac:dyDescent="0.25">
      <c r="B4260" s="784">
        <f t="shared" si="200"/>
        <v>45560</v>
      </c>
      <c r="C4260" s="785">
        <v>8</v>
      </c>
      <c r="D4260" s="786">
        <f>IFERROR((INDEX(METADATA!$T$2:$T$20,MATCH(B4260,METADATA!$S$2:$S$20,0))),0)</f>
        <v>0</v>
      </c>
      <c r="E4260" s="785" t="str">
        <f t="shared" si="198"/>
        <v>LO</v>
      </c>
      <c r="F4260" s="786">
        <f>VLOOKUP(C4260,METADATA!$A$5:$H$29,IF(E4260="HI",2,IF(E4260="LO",6,10))+IF(D4260=1,2,IF(D4260=7,1,(IF(WEEKDAY(B4260)=1,2,IF(WEEKDAY(B4260)=7,1,0))))))</f>
        <v>1</v>
      </c>
      <c r="G4260" s="786">
        <f>VLOOKUP(C4260,METADATA!$J$5:$Q$29,IF(E4260="HI",2,IF(E4260="LO",6,10))+IF(D4260=1,2,IF(D4260=7,1,(IF(WEEKDAY(B4260)=1,2,IF(WEEKDAY(B4260)=7,1,0))))))</f>
        <v>1</v>
      </c>
      <c r="H4260" s="787">
        <v>11006</v>
      </c>
      <c r="I4260" s="788">
        <v>1569.6749877929688</v>
      </c>
      <c r="K4260" s="795">
        <v>847.33749999999998</v>
      </c>
      <c r="M4260" s="798">
        <f t="shared" si="199"/>
        <v>11117.369993271919</v>
      </c>
      <c r="N4260" s="303"/>
      <c r="S4260" s="786">
        <v>0</v>
      </c>
      <c r="T4260" s="781">
        <f>VLOOKUP(C4260,METADATA!$J$5:$Q$29,IF(E4260="HI",2,IF(E4260="LO",6,10))+IF(S4260=1,2,IF(D4260=7,1,(IF(WEEKDAY(B4260)=1,2,IF(WEEKDAY(B4260)=7,1,0))))))</f>
        <v>1</v>
      </c>
      <c r="U4260" s="781">
        <f>VLOOKUP(C4260,METADATA!$A$5:$H$29,IF(E4260="HI",2,IF(E4260="LO",6,10))+IF(S4260=1,2,IF(D4260=7,1,(IF(WEEKDAY(B4260)=1,2,IF(WEEKDAY(B4260)=7,1,0))))))</f>
        <v>1</v>
      </c>
    </row>
    <row r="4261" spans="2:21" ht="13.95" customHeight="1" x14ac:dyDescent="0.25">
      <c r="B4261" s="784">
        <f t="shared" si="200"/>
        <v>45560</v>
      </c>
      <c r="C4261" s="785">
        <v>9</v>
      </c>
      <c r="D4261" s="786">
        <f>IFERROR((INDEX(METADATA!$T$2:$T$20,MATCH(B4261,METADATA!$S$2:$S$20,0))),0)</f>
        <v>0</v>
      </c>
      <c r="E4261" s="785" t="str">
        <f t="shared" si="198"/>
        <v>LO</v>
      </c>
      <c r="F4261" s="786">
        <f>VLOOKUP(C4261,METADATA!$A$5:$H$29,IF(E4261="HI",2,IF(E4261="LO",6,10))+IF(D4261=1,2,IF(D4261=7,1,(IF(WEEKDAY(B4261)=1,2,IF(WEEKDAY(B4261)=7,1,0))))))</f>
        <v>2</v>
      </c>
      <c r="G4261" s="786">
        <f>VLOOKUP(C4261,METADATA!$J$5:$Q$29,IF(E4261="HI",2,IF(E4261="LO",6,10))+IF(D4261=1,2,IF(D4261=7,1,(IF(WEEKDAY(B4261)=1,2,IF(WEEKDAY(B4261)=7,1,0))))))</f>
        <v>1</v>
      </c>
      <c r="H4261" s="787">
        <v>11718.25</v>
      </c>
      <c r="I4261" s="788">
        <v>1548.072509765625</v>
      </c>
      <c r="K4261" s="795">
        <v>851.61249999999995</v>
      </c>
      <c r="M4261" s="798">
        <f t="shared" si="199"/>
        <v>11820.063940520458</v>
      </c>
      <c r="N4261" s="303"/>
      <c r="S4261" s="786">
        <v>0</v>
      </c>
      <c r="T4261" s="781">
        <f>VLOOKUP(C4261,METADATA!$J$5:$Q$29,IF(E4261="HI",2,IF(E4261="LO",6,10))+IF(S4261=1,2,IF(D4261=7,1,(IF(WEEKDAY(B4261)=1,2,IF(WEEKDAY(B4261)=7,1,0))))))</f>
        <v>1</v>
      </c>
      <c r="U4261" s="781">
        <f>VLOOKUP(C4261,METADATA!$A$5:$H$29,IF(E4261="HI",2,IF(E4261="LO",6,10))+IF(S4261=1,2,IF(D4261=7,1,(IF(WEEKDAY(B4261)=1,2,IF(WEEKDAY(B4261)=7,1,0))))))</f>
        <v>2</v>
      </c>
    </row>
    <row r="4262" spans="2:21" ht="13.95" customHeight="1" x14ac:dyDescent="0.25">
      <c r="B4262" s="784">
        <f t="shared" si="200"/>
        <v>45560</v>
      </c>
      <c r="C4262" s="785">
        <v>10</v>
      </c>
      <c r="D4262" s="786">
        <f>IFERROR((INDEX(METADATA!$T$2:$T$20,MATCH(B4262,METADATA!$S$2:$S$20,0))),0)</f>
        <v>0</v>
      </c>
      <c r="E4262" s="785" t="str">
        <f t="shared" si="198"/>
        <v>LO</v>
      </c>
      <c r="F4262" s="786">
        <f>VLOOKUP(C4262,METADATA!$A$5:$H$29,IF(E4262="HI",2,IF(E4262="LO",6,10))+IF(D4262=1,2,IF(D4262=7,1,(IF(WEEKDAY(B4262)=1,2,IF(WEEKDAY(B4262)=7,1,0))))))</f>
        <v>2</v>
      </c>
      <c r="G4262" s="786">
        <f>VLOOKUP(C4262,METADATA!$J$5:$Q$29,IF(E4262="HI",2,IF(E4262="LO",6,10))+IF(D4262=1,2,IF(D4262=7,1,(IF(WEEKDAY(B4262)=1,2,IF(WEEKDAY(B4262)=7,1,0))))))</f>
        <v>2</v>
      </c>
      <c r="H4262" s="787">
        <v>11886.25</v>
      </c>
      <c r="I4262" s="788">
        <v>1538.5649719238281</v>
      </c>
      <c r="K4262" s="795">
        <v>856.5</v>
      </c>
      <c r="M4262" s="798">
        <f t="shared" si="199"/>
        <v>11985.412852101965</v>
      </c>
      <c r="N4262" s="303"/>
      <c r="S4262" s="786">
        <v>0</v>
      </c>
      <c r="T4262" s="781">
        <f>VLOOKUP(C4262,METADATA!$J$5:$Q$29,IF(E4262="HI",2,IF(E4262="LO",6,10))+IF(S4262=1,2,IF(D4262=7,1,(IF(WEEKDAY(B4262)=1,2,IF(WEEKDAY(B4262)=7,1,0))))))</f>
        <v>2</v>
      </c>
      <c r="U4262" s="781">
        <f>VLOOKUP(C4262,METADATA!$A$5:$H$29,IF(E4262="HI",2,IF(E4262="LO",6,10))+IF(S4262=1,2,IF(D4262=7,1,(IF(WEEKDAY(B4262)=1,2,IF(WEEKDAY(B4262)=7,1,0))))))</f>
        <v>2</v>
      </c>
    </row>
    <row r="4263" spans="2:21" ht="13.95" customHeight="1" x14ac:dyDescent="0.25">
      <c r="B4263" s="784">
        <f t="shared" si="200"/>
        <v>45560</v>
      </c>
      <c r="C4263" s="785">
        <v>11</v>
      </c>
      <c r="D4263" s="786">
        <f>IFERROR((INDEX(METADATA!$T$2:$T$20,MATCH(B4263,METADATA!$S$2:$S$20,0))),0)</f>
        <v>0</v>
      </c>
      <c r="E4263" s="785" t="str">
        <f t="shared" si="198"/>
        <v>LO</v>
      </c>
      <c r="F4263" s="786">
        <f>VLOOKUP(C4263,METADATA!$A$5:$H$29,IF(E4263="HI",2,IF(E4263="LO",6,10))+IF(D4263=1,2,IF(D4263=7,1,(IF(WEEKDAY(B4263)=1,2,IF(WEEKDAY(B4263)=7,1,0))))))</f>
        <v>2</v>
      </c>
      <c r="G4263" s="786">
        <f>VLOOKUP(C4263,METADATA!$J$5:$Q$29,IF(E4263="HI",2,IF(E4263="LO",6,10))+IF(D4263=1,2,IF(D4263=7,1,(IF(WEEKDAY(B4263)=1,2,IF(WEEKDAY(B4263)=7,1,0))))))</f>
        <v>2</v>
      </c>
      <c r="H4263" s="787">
        <v>11775.5</v>
      </c>
      <c r="I4263" s="788">
        <v>1552.1799926757813</v>
      </c>
      <c r="K4263" s="795">
        <v>824.32500000000005</v>
      </c>
      <c r="M4263" s="798">
        <f t="shared" si="199"/>
        <v>11877.359259518211</v>
      </c>
      <c r="N4263" s="303"/>
      <c r="S4263" s="786">
        <v>0</v>
      </c>
      <c r="T4263" s="781">
        <f>VLOOKUP(C4263,METADATA!$J$5:$Q$29,IF(E4263="HI",2,IF(E4263="LO",6,10))+IF(S4263=1,2,IF(D4263=7,1,(IF(WEEKDAY(B4263)=1,2,IF(WEEKDAY(B4263)=7,1,0))))))</f>
        <v>2</v>
      </c>
      <c r="U4263" s="781">
        <f>VLOOKUP(C4263,METADATA!$A$5:$H$29,IF(E4263="HI",2,IF(E4263="LO",6,10))+IF(S4263=1,2,IF(D4263=7,1,(IF(WEEKDAY(B4263)=1,2,IF(WEEKDAY(B4263)=7,1,0))))))</f>
        <v>2</v>
      </c>
    </row>
    <row r="4264" spans="2:21" ht="13.95" customHeight="1" x14ac:dyDescent="0.25">
      <c r="B4264" s="784">
        <f t="shared" si="200"/>
        <v>45560</v>
      </c>
      <c r="C4264" s="785">
        <v>12</v>
      </c>
      <c r="D4264" s="786">
        <f>IFERROR((INDEX(METADATA!$T$2:$T$20,MATCH(B4264,METADATA!$S$2:$S$20,0))),0)</f>
        <v>0</v>
      </c>
      <c r="E4264" s="785" t="str">
        <f t="shared" si="198"/>
        <v>LO</v>
      </c>
      <c r="F4264" s="786">
        <f>VLOOKUP(C4264,METADATA!$A$5:$H$29,IF(E4264="HI",2,IF(E4264="LO",6,10))+IF(D4264=1,2,IF(D4264=7,1,(IF(WEEKDAY(B4264)=1,2,IF(WEEKDAY(B4264)=7,1,0))))))</f>
        <v>2</v>
      </c>
      <c r="G4264" s="786">
        <f>VLOOKUP(C4264,METADATA!$J$5:$Q$29,IF(E4264="HI",2,IF(E4264="LO",6,10))+IF(D4264=1,2,IF(D4264=7,1,(IF(WEEKDAY(B4264)=1,2,IF(WEEKDAY(B4264)=7,1,0))))))</f>
        <v>2</v>
      </c>
      <c r="H4264" s="787">
        <v>11078.75</v>
      </c>
      <c r="I4264" s="788">
        <v>1547.4924926757813</v>
      </c>
      <c r="K4264" s="795">
        <v>882.73749999999995</v>
      </c>
      <c r="M4264" s="798">
        <f t="shared" si="199"/>
        <v>11186.305671551618</v>
      </c>
      <c r="N4264" s="303"/>
      <c r="S4264" s="786">
        <v>0</v>
      </c>
      <c r="T4264" s="781">
        <f>VLOOKUP(C4264,METADATA!$J$5:$Q$29,IF(E4264="HI",2,IF(E4264="LO",6,10))+IF(S4264=1,2,IF(D4264=7,1,(IF(WEEKDAY(B4264)=1,2,IF(WEEKDAY(B4264)=7,1,0))))))</f>
        <v>2</v>
      </c>
      <c r="U4264" s="781">
        <f>VLOOKUP(C4264,METADATA!$A$5:$H$29,IF(E4264="HI",2,IF(E4264="LO",6,10))+IF(S4264=1,2,IF(D4264=7,1,(IF(WEEKDAY(B4264)=1,2,IF(WEEKDAY(B4264)=7,1,0))))))</f>
        <v>2</v>
      </c>
    </row>
    <row r="4265" spans="2:21" ht="13.95" customHeight="1" x14ac:dyDescent="0.25">
      <c r="B4265" s="784">
        <f t="shared" si="200"/>
        <v>45560</v>
      </c>
      <c r="C4265" s="785">
        <v>13</v>
      </c>
      <c r="D4265" s="786">
        <f>IFERROR((INDEX(METADATA!$T$2:$T$20,MATCH(B4265,METADATA!$S$2:$S$20,0))),0)</f>
        <v>0</v>
      </c>
      <c r="E4265" s="785" t="str">
        <f t="shared" si="198"/>
        <v>LO</v>
      </c>
      <c r="F4265" s="786">
        <f>VLOOKUP(C4265,METADATA!$A$5:$H$29,IF(E4265="HI",2,IF(E4265="LO",6,10))+IF(D4265=1,2,IF(D4265=7,1,(IF(WEEKDAY(B4265)=1,2,IF(WEEKDAY(B4265)=7,1,0))))))</f>
        <v>2</v>
      </c>
      <c r="G4265" s="786">
        <f>VLOOKUP(C4265,METADATA!$J$5:$Q$29,IF(E4265="HI",2,IF(E4265="LO",6,10))+IF(D4265=1,2,IF(D4265=7,1,(IF(WEEKDAY(B4265)=1,2,IF(WEEKDAY(B4265)=7,1,0))))))</f>
        <v>2</v>
      </c>
      <c r="H4265" s="787">
        <v>10290</v>
      </c>
      <c r="I4265" s="788">
        <v>1542.95751953125</v>
      </c>
      <c r="K4265" s="795">
        <v>909.3125</v>
      </c>
      <c r="M4265" s="798">
        <f t="shared" si="199"/>
        <v>10405.038102144463</v>
      </c>
      <c r="N4265" s="303"/>
      <c r="S4265" s="786">
        <v>0</v>
      </c>
      <c r="T4265" s="781">
        <f>VLOOKUP(C4265,METADATA!$J$5:$Q$29,IF(E4265="HI",2,IF(E4265="LO",6,10))+IF(S4265=1,2,IF(D4265=7,1,(IF(WEEKDAY(B4265)=1,2,IF(WEEKDAY(B4265)=7,1,0))))))</f>
        <v>2</v>
      </c>
      <c r="U4265" s="781">
        <f>VLOOKUP(C4265,METADATA!$A$5:$H$29,IF(E4265="HI",2,IF(E4265="LO",6,10))+IF(S4265=1,2,IF(D4265=7,1,(IF(WEEKDAY(B4265)=1,2,IF(WEEKDAY(B4265)=7,1,0))))))</f>
        <v>2</v>
      </c>
    </row>
    <row r="4266" spans="2:21" ht="13.95" customHeight="1" x14ac:dyDescent="0.25">
      <c r="B4266" s="784">
        <f t="shared" si="200"/>
        <v>45560</v>
      </c>
      <c r="C4266" s="785">
        <v>14</v>
      </c>
      <c r="D4266" s="786">
        <f>IFERROR((INDEX(METADATA!$T$2:$T$20,MATCH(B4266,METADATA!$S$2:$S$20,0))),0)</f>
        <v>0</v>
      </c>
      <c r="E4266" s="785" t="str">
        <f t="shared" si="198"/>
        <v>LO</v>
      </c>
      <c r="F4266" s="786">
        <f>VLOOKUP(C4266,METADATA!$A$5:$H$29,IF(E4266="HI",2,IF(E4266="LO",6,10))+IF(D4266=1,2,IF(D4266=7,1,(IF(WEEKDAY(B4266)=1,2,IF(WEEKDAY(B4266)=7,1,0))))))</f>
        <v>2</v>
      </c>
      <c r="G4266" s="786">
        <f>VLOOKUP(C4266,METADATA!$J$5:$Q$29,IF(E4266="HI",2,IF(E4266="LO",6,10))+IF(D4266=1,2,IF(D4266=7,1,(IF(WEEKDAY(B4266)=1,2,IF(WEEKDAY(B4266)=7,1,0))))))</f>
        <v>2</v>
      </c>
      <c r="H4266" s="787">
        <v>9508</v>
      </c>
      <c r="I4266" s="788">
        <v>2479.1450576782227</v>
      </c>
      <c r="K4266" s="795">
        <v>905.6</v>
      </c>
      <c r="M4266" s="798">
        <f t="shared" si="199"/>
        <v>9825.8955936347284</v>
      </c>
      <c r="N4266" s="303"/>
      <c r="S4266" s="786">
        <v>0</v>
      </c>
      <c r="T4266" s="781">
        <f>VLOOKUP(C4266,METADATA!$J$5:$Q$29,IF(E4266="HI",2,IF(E4266="LO",6,10))+IF(S4266=1,2,IF(D4266=7,1,(IF(WEEKDAY(B4266)=1,2,IF(WEEKDAY(B4266)=7,1,0))))))</f>
        <v>2</v>
      </c>
      <c r="U4266" s="781">
        <f>VLOOKUP(C4266,METADATA!$A$5:$H$29,IF(E4266="HI",2,IF(E4266="LO",6,10))+IF(S4266=1,2,IF(D4266=7,1,(IF(WEEKDAY(B4266)=1,2,IF(WEEKDAY(B4266)=7,1,0))))))</f>
        <v>2</v>
      </c>
    </row>
    <row r="4267" spans="2:21" ht="13.95" customHeight="1" x14ac:dyDescent="0.25">
      <c r="B4267" s="784">
        <f t="shared" si="200"/>
        <v>45560</v>
      </c>
      <c r="C4267" s="785">
        <v>15</v>
      </c>
      <c r="D4267" s="786">
        <f>IFERROR((INDEX(METADATA!$T$2:$T$20,MATCH(B4267,METADATA!$S$2:$S$20,0))),0)</f>
        <v>0</v>
      </c>
      <c r="E4267" s="785" t="str">
        <f t="shared" si="198"/>
        <v>LO</v>
      </c>
      <c r="F4267" s="786">
        <f>VLOOKUP(C4267,METADATA!$A$5:$H$29,IF(E4267="HI",2,IF(E4267="LO",6,10))+IF(D4267=1,2,IF(D4267=7,1,(IF(WEEKDAY(B4267)=1,2,IF(WEEKDAY(B4267)=7,1,0))))))</f>
        <v>2</v>
      </c>
      <c r="G4267" s="786">
        <f>VLOOKUP(C4267,METADATA!$J$5:$Q$29,IF(E4267="HI",2,IF(E4267="LO",6,10))+IF(D4267=1,2,IF(D4267=7,1,(IF(WEEKDAY(B4267)=1,2,IF(WEEKDAY(B4267)=7,1,0))))))</f>
        <v>2</v>
      </c>
      <c r="H4267" s="787">
        <v>9421.75</v>
      </c>
      <c r="I4267" s="788">
        <v>4112.9649658203125</v>
      </c>
      <c r="K4267" s="795">
        <v>913.98749999999995</v>
      </c>
      <c r="M4267" s="798">
        <f t="shared" si="199"/>
        <v>10280.36253604732</v>
      </c>
      <c r="N4267" s="303"/>
      <c r="S4267" s="786">
        <v>0</v>
      </c>
      <c r="T4267" s="781">
        <f>VLOOKUP(C4267,METADATA!$J$5:$Q$29,IF(E4267="HI",2,IF(E4267="LO",6,10))+IF(S4267=1,2,IF(D4267=7,1,(IF(WEEKDAY(B4267)=1,2,IF(WEEKDAY(B4267)=7,1,0))))))</f>
        <v>2</v>
      </c>
      <c r="U4267" s="781">
        <f>VLOOKUP(C4267,METADATA!$A$5:$H$29,IF(E4267="HI",2,IF(E4267="LO",6,10))+IF(S4267=1,2,IF(D4267=7,1,(IF(WEEKDAY(B4267)=1,2,IF(WEEKDAY(B4267)=7,1,0))))))</f>
        <v>2</v>
      </c>
    </row>
    <row r="4268" spans="2:21" ht="13.95" customHeight="1" x14ac:dyDescent="0.25">
      <c r="B4268" s="784">
        <f t="shared" si="200"/>
        <v>45560</v>
      </c>
      <c r="C4268" s="785">
        <v>16</v>
      </c>
      <c r="D4268" s="786">
        <f>IFERROR((INDEX(METADATA!$T$2:$T$20,MATCH(B4268,METADATA!$S$2:$S$20,0))),0)</f>
        <v>0</v>
      </c>
      <c r="E4268" s="785" t="str">
        <f t="shared" si="198"/>
        <v>LO</v>
      </c>
      <c r="F4268" s="786">
        <f>VLOOKUP(C4268,METADATA!$A$5:$H$29,IF(E4268="HI",2,IF(E4268="LO",6,10))+IF(D4268=1,2,IF(D4268=7,1,(IF(WEEKDAY(B4268)=1,2,IF(WEEKDAY(B4268)=7,1,0))))))</f>
        <v>2</v>
      </c>
      <c r="G4268" s="786">
        <f>VLOOKUP(C4268,METADATA!$J$5:$Q$29,IF(E4268="HI",2,IF(E4268="LO",6,10))+IF(D4268=1,2,IF(D4268=7,1,(IF(WEEKDAY(B4268)=1,2,IF(WEEKDAY(B4268)=7,1,0))))))</f>
        <v>2</v>
      </c>
      <c r="H4268" s="787">
        <v>9208</v>
      </c>
      <c r="I4268" s="788">
        <v>4100.6749572753906</v>
      </c>
      <c r="K4268" s="795">
        <v>902.26250000000005</v>
      </c>
      <c r="M4268" s="798">
        <f t="shared" si="199"/>
        <v>10079.821382605227</v>
      </c>
      <c r="N4268" s="303"/>
      <c r="S4268" s="786">
        <v>0</v>
      </c>
      <c r="T4268" s="781">
        <f>VLOOKUP(C4268,METADATA!$J$5:$Q$29,IF(E4268="HI",2,IF(E4268="LO",6,10))+IF(S4268=1,2,IF(D4268=7,1,(IF(WEEKDAY(B4268)=1,2,IF(WEEKDAY(B4268)=7,1,0))))))</f>
        <v>2</v>
      </c>
      <c r="U4268" s="781">
        <f>VLOOKUP(C4268,METADATA!$A$5:$H$29,IF(E4268="HI",2,IF(E4268="LO",6,10))+IF(S4268=1,2,IF(D4268=7,1,(IF(WEEKDAY(B4268)=1,2,IF(WEEKDAY(B4268)=7,1,0))))))</f>
        <v>2</v>
      </c>
    </row>
    <row r="4269" spans="2:21" ht="13.95" customHeight="1" x14ac:dyDescent="0.25">
      <c r="B4269" s="784">
        <f t="shared" si="200"/>
        <v>45560</v>
      </c>
      <c r="C4269" s="785">
        <v>17</v>
      </c>
      <c r="D4269" s="786">
        <f>IFERROR((INDEX(METADATA!$T$2:$T$20,MATCH(B4269,METADATA!$S$2:$S$20,0))),0)</f>
        <v>0</v>
      </c>
      <c r="E4269" s="785" t="str">
        <f t="shared" si="198"/>
        <v>LO</v>
      </c>
      <c r="F4269" s="786">
        <f>VLOOKUP(C4269,METADATA!$A$5:$H$29,IF(E4269="HI",2,IF(E4269="LO",6,10))+IF(D4269=1,2,IF(D4269=7,1,(IF(WEEKDAY(B4269)=1,2,IF(WEEKDAY(B4269)=7,1,0))))))</f>
        <v>2</v>
      </c>
      <c r="G4269" s="786">
        <f>VLOOKUP(C4269,METADATA!$J$5:$Q$29,IF(E4269="HI",2,IF(E4269="LO",6,10))+IF(D4269=1,2,IF(D4269=7,1,(IF(WEEKDAY(B4269)=1,2,IF(WEEKDAY(B4269)=7,1,0))))))</f>
        <v>2</v>
      </c>
      <c r="H4269" s="787">
        <v>9278</v>
      </c>
      <c r="I4269" s="788">
        <v>4031.2500610351563</v>
      </c>
      <c r="K4269" s="795">
        <v>933.76250000000005</v>
      </c>
      <c r="M4269" s="798">
        <f t="shared" si="199"/>
        <v>10115.940937678311</v>
      </c>
      <c r="N4269" s="303"/>
      <c r="S4269" s="786">
        <v>0</v>
      </c>
      <c r="T4269" s="781">
        <f>VLOOKUP(C4269,METADATA!$J$5:$Q$29,IF(E4269="HI",2,IF(E4269="LO",6,10))+IF(S4269=1,2,IF(D4269=7,1,(IF(WEEKDAY(B4269)=1,2,IF(WEEKDAY(B4269)=7,1,0))))))</f>
        <v>2</v>
      </c>
      <c r="U4269" s="781">
        <f>VLOOKUP(C4269,METADATA!$A$5:$H$29,IF(E4269="HI",2,IF(E4269="LO",6,10))+IF(S4269=1,2,IF(D4269=7,1,(IF(WEEKDAY(B4269)=1,2,IF(WEEKDAY(B4269)=7,1,0))))))</f>
        <v>2</v>
      </c>
    </row>
    <row r="4270" spans="2:21" ht="13.95" customHeight="1" x14ac:dyDescent="0.25">
      <c r="B4270" s="784">
        <f t="shared" si="200"/>
        <v>45560</v>
      </c>
      <c r="C4270" s="785">
        <v>18</v>
      </c>
      <c r="D4270" s="786">
        <f>IFERROR((INDEX(METADATA!$T$2:$T$20,MATCH(B4270,METADATA!$S$2:$S$20,0))),0)</f>
        <v>0</v>
      </c>
      <c r="E4270" s="785" t="str">
        <f t="shared" si="198"/>
        <v>LO</v>
      </c>
      <c r="F4270" s="786">
        <f>VLOOKUP(C4270,METADATA!$A$5:$H$29,IF(E4270="HI",2,IF(E4270="LO",6,10))+IF(D4270=1,2,IF(D4270=7,1,(IF(WEEKDAY(B4270)=1,2,IF(WEEKDAY(B4270)=7,1,0))))))</f>
        <v>1</v>
      </c>
      <c r="G4270" s="786">
        <f>VLOOKUP(C4270,METADATA!$J$5:$Q$29,IF(E4270="HI",2,IF(E4270="LO",6,10))+IF(D4270=1,2,IF(D4270=7,1,(IF(WEEKDAY(B4270)=1,2,IF(WEEKDAY(B4270)=7,1,0))))))</f>
        <v>1</v>
      </c>
      <c r="H4270" s="787">
        <v>9142.5</v>
      </c>
      <c r="I4270" s="788">
        <v>3958.4150390625</v>
      </c>
      <c r="K4270" s="795">
        <v>0</v>
      </c>
      <c r="M4270" s="798">
        <f t="shared" si="199"/>
        <v>9962.6480351097507</v>
      </c>
      <c r="N4270" s="303"/>
      <c r="S4270" s="786">
        <v>0</v>
      </c>
      <c r="T4270" s="781">
        <f>VLOOKUP(C4270,METADATA!$J$5:$Q$29,IF(E4270="HI",2,IF(E4270="LO",6,10))+IF(S4270=1,2,IF(D4270=7,1,(IF(WEEKDAY(B4270)=1,2,IF(WEEKDAY(B4270)=7,1,0))))))</f>
        <v>1</v>
      </c>
      <c r="U4270" s="781">
        <f>VLOOKUP(C4270,METADATA!$A$5:$H$29,IF(E4270="HI",2,IF(E4270="LO",6,10))+IF(S4270=1,2,IF(D4270=7,1,(IF(WEEKDAY(B4270)=1,2,IF(WEEKDAY(B4270)=7,1,0))))))</f>
        <v>1</v>
      </c>
    </row>
    <row r="4271" spans="2:21" ht="13.95" customHeight="1" x14ac:dyDescent="0.25">
      <c r="B4271" s="784">
        <f t="shared" si="200"/>
        <v>45560</v>
      </c>
      <c r="C4271" s="785">
        <v>19</v>
      </c>
      <c r="D4271" s="786">
        <f>IFERROR((INDEX(METADATA!$T$2:$T$20,MATCH(B4271,METADATA!$S$2:$S$20,0))),0)</f>
        <v>0</v>
      </c>
      <c r="E4271" s="785" t="str">
        <f t="shared" si="198"/>
        <v>LO</v>
      </c>
      <c r="F4271" s="786">
        <f>VLOOKUP(C4271,METADATA!$A$5:$H$29,IF(E4271="HI",2,IF(E4271="LO",6,10))+IF(D4271=1,2,IF(D4271=7,1,(IF(WEEKDAY(B4271)=1,2,IF(WEEKDAY(B4271)=7,1,0))))))</f>
        <v>1</v>
      </c>
      <c r="G4271" s="786">
        <f>VLOOKUP(C4271,METADATA!$J$5:$Q$29,IF(E4271="HI",2,IF(E4271="LO",6,10))+IF(D4271=1,2,IF(D4271=7,1,(IF(WEEKDAY(B4271)=1,2,IF(WEEKDAY(B4271)=7,1,0))))))</f>
        <v>1</v>
      </c>
      <c r="H4271" s="787">
        <v>9188</v>
      </c>
      <c r="I4271" s="788">
        <v>4013.4099731445313</v>
      </c>
      <c r="K4271" s="795">
        <v>0</v>
      </c>
      <c r="M4271" s="798">
        <f t="shared" si="199"/>
        <v>10026.305581446039</v>
      </c>
      <c r="N4271" s="303"/>
      <c r="S4271" s="786">
        <v>0</v>
      </c>
      <c r="T4271" s="781">
        <f>VLOOKUP(C4271,METADATA!$J$5:$Q$29,IF(E4271="HI",2,IF(E4271="LO",6,10))+IF(S4271=1,2,IF(D4271=7,1,(IF(WEEKDAY(B4271)=1,2,IF(WEEKDAY(B4271)=7,1,0))))))</f>
        <v>1</v>
      </c>
      <c r="U4271" s="781">
        <f>VLOOKUP(C4271,METADATA!$A$5:$H$29,IF(E4271="HI",2,IF(E4271="LO",6,10))+IF(S4271=1,2,IF(D4271=7,1,(IF(WEEKDAY(B4271)=1,2,IF(WEEKDAY(B4271)=7,1,0))))))</f>
        <v>1</v>
      </c>
    </row>
    <row r="4272" spans="2:21" ht="13.95" customHeight="1" x14ac:dyDescent="0.25">
      <c r="B4272" s="784">
        <f t="shared" si="200"/>
        <v>45560</v>
      </c>
      <c r="C4272" s="785">
        <v>20</v>
      </c>
      <c r="D4272" s="786">
        <f>IFERROR((INDEX(METADATA!$T$2:$T$20,MATCH(B4272,METADATA!$S$2:$S$20,0))),0)</f>
        <v>0</v>
      </c>
      <c r="E4272" s="785" t="str">
        <f t="shared" si="198"/>
        <v>LO</v>
      </c>
      <c r="F4272" s="786">
        <f>VLOOKUP(C4272,METADATA!$A$5:$H$29,IF(E4272="HI",2,IF(E4272="LO",6,10))+IF(D4272=1,2,IF(D4272=7,1,(IF(WEEKDAY(B4272)=1,2,IF(WEEKDAY(B4272)=7,1,0))))))</f>
        <v>1</v>
      </c>
      <c r="G4272" s="786">
        <f>VLOOKUP(C4272,METADATA!$J$5:$Q$29,IF(E4272="HI",2,IF(E4272="LO",6,10))+IF(D4272=1,2,IF(D4272=7,1,(IF(WEEKDAY(B4272)=1,2,IF(WEEKDAY(B4272)=7,1,0))))))</f>
        <v>2</v>
      </c>
      <c r="H4272" s="787">
        <v>9801</v>
      </c>
      <c r="I4272" s="788">
        <v>4085.794921875</v>
      </c>
      <c r="K4272" s="795">
        <v>0</v>
      </c>
      <c r="M4272" s="798">
        <f t="shared" si="199"/>
        <v>10618.536676191288</v>
      </c>
      <c r="N4272" s="303"/>
      <c r="S4272" s="786">
        <v>0</v>
      </c>
      <c r="T4272" s="781">
        <f>VLOOKUP(C4272,METADATA!$J$5:$Q$29,IF(E4272="HI",2,IF(E4272="LO",6,10))+IF(S4272=1,2,IF(D4272=7,1,(IF(WEEKDAY(B4272)=1,2,IF(WEEKDAY(B4272)=7,1,0))))))</f>
        <v>2</v>
      </c>
      <c r="U4272" s="781">
        <f>VLOOKUP(C4272,METADATA!$A$5:$H$29,IF(E4272="HI",2,IF(E4272="LO",6,10))+IF(S4272=1,2,IF(D4272=7,1,(IF(WEEKDAY(B4272)=1,2,IF(WEEKDAY(B4272)=7,1,0))))))</f>
        <v>1</v>
      </c>
    </row>
    <row r="4273" spans="2:21" ht="13.95" customHeight="1" x14ac:dyDescent="0.25">
      <c r="B4273" s="784">
        <f t="shared" si="200"/>
        <v>45560</v>
      </c>
      <c r="C4273" s="785">
        <v>21</v>
      </c>
      <c r="D4273" s="786">
        <f>IFERROR((INDEX(METADATA!$T$2:$T$20,MATCH(B4273,METADATA!$S$2:$S$20,0))),0)</f>
        <v>0</v>
      </c>
      <c r="E4273" s="785" t="str">
        <f t="shared" si="198"/>
        <v>LO</v>
      </c>
      <c r="F4273" s="786">
        <f>VLOOKUP(C4273,METADATA!$A$5:$H$29,IF(E4273="HI",2,IF(E4273="LO",6,10))+IF(D4273=1,2,IF(D4273=7,1,(IF(WEEKDAY(B4273)=1,2,IF(WEEKDAY(B4273)=7,1,0))))))</f>
        <v>2</v>
      </c>
      <c r="G4273" s="786">
        <f>VLOOKUP(C4273,METADATA!$J$5:$Q$29,IF(E4273="HI",2,IF(E4273="LO",6,10))+IF(D4273=1,2,IF(D4273=7,1,(IF(WEEKDAY(B4273)=1,2,IF(WEEKDAY(B4273)=7,1,0))))))</f>
        <v>2</v>
      </c>
      <c r="H4273" s="787">
        <v>9595.5</v>
      </c>
      <c r="I4273" s="788">
        <v>4110.2049255371094</v>
      </c>
      <c r="K4273" s="795">
        <v>0</v>
      </c>
      <c r="M4273" s="798">
        <f t="shared" si="199"/>
        <v>10438.74536426239</v>
      </c>
      <c r="N4273" s="303"/>
      <c r="S4273" s="786">
        <v>0</v>
      </c>
      <c r="T4273" s="781">
        <f>VLOOKUP(C4273,METADATA!$J$5:$Q$29,IF(E4273="HI",2,IF(E4273="LO",6,10))+IF(S4273=1,2,IF(D4273=7,1,(IF(WEEKDAY(B4273)=1,2,IF(WEEKDAY(B4273)=7,1,0))))))</f>
        <v>2</v>
      </c>
      <c r="U4273" s="781">
        <f>VLOOKUP(C4273,METADATA!$A$5:$H$29,IF(E4273="HI",2,IF(E4273="LO",6,10))+IF(S4273=1,2,IF(D4273=7,1,(IF(WEEKDAY(B4273)=1,2,IF(WEEKDAY(B4273)=7,1,0))))))</f>
        <v>2</v>
      </c>
    </row>
    <row r="4274" spans="2:21" ht="13.95" customHeight="1" x14ac:dyDescent="0.25">
      <c r="B4274" s="784">
        <f t="shared" si="200"/>
        <v>45560</v>
      </c>
      <c r="C4274" s="785">
        <v>22</v>
      </c>
      <c r="D4274" s="786">
        <f>IFERROR((INDEX(METADATA!$T$2:$T$20,MATCH(B4274,METADATA!$S$2:$S$20,0))),0)</f>
        <v>0</v>
      </c>
      <c r="E4274" s="785" t="str">
        <f t="shared" si="198"/>
        <v>LO</v>
      </c>
      <c r="F4274" s="786">
        <f>VLOOKUP(C4274,METADATA!$A$5:$H$29,IF(E4274="HI",2,IF(E4274="LO",6,10))+IF(D4274=1,2,IF(D4274=7,1,(IF(WEEKDAY(B4274)=1,2,IF(WEEKDAY(B4274)=7,1,0))))))</f>
        <v>3</v>
      </c>
      <c r="G4274" s="786">
        <f>VLOOKUP(C4274,METADATA!$J$5:$Q$29,IF(E4274="HI",2,IF(E4274="LO",6,10))+IF(D4274=1,2,IF(D4274=7,1,(IF(WEEKDAY(B4274)=1,2,IF(WEEKDAY(B4274)=7,1,0))))))</f>
        <v>3</v>
      </c>
      <c r="H4274" s="787">
        <v>8981</v>
      </c>
      <c r="I4274" s="788">
        <v>4161.0500183105469</v>
      </c>
      <c r="K4274" s="795">
        <v>0</v>
      </c>
      <c r="M4274" s="798">
        <f t="shared" si="199"/>
        <v>9898.1158941933081</v>
      </c>
      <c r="N4274" s="303"/>
      <c r="S4274" s="786">
        <v>0</v>
      </c>
      <c r="T4274" s="781">
        <f>VLOOKUP(C4274,METADATA!$J$5:$Q$29,IF(E4274="HI",2,IF(E4274="LO",6,10))+IF(S4274=1,2,IF(D4274=7,1,(IF(WEEKDAY(B4274)=1,2,IF(WEEKDAY(B4274)=7,1,0))))))</f>
        <v>3</v>
      </c>
      <c r="U4274" s="781">
        <f>VLOOKUP(C4274,METADATA!$A$5:$H$29,IF(E4274="HI",2,IF(E4274="LO",6,10))+IF(S4274=1,2,IF(D4274=7,1,(IF(WEEKDAY(B4274)=1,2,IF(WEEKDAY(B4274)=7,1,0))))))</f>
        <v>3</v>
      </c>
    </row>
    <row r="4275" spans="2:21" ht="13.95" customHeight="1" x14ac:dyDescent="0.25">
      <c r="B4275" s="784">
        <f t="shared" si="200"/>
        <v>45560</v>
      </c>
      <c r="C4275" s="785">
        <v>23</v>
      </c>
      <c r="D4275" s="786">
        <f>IFERROR((INDEX(METADATA!$T$2:$T$20,MATCH(B4275,METADATA!$S$2:$S$20,0))),0)</f>
        <v>0</v>
      </c>
      <c r="E4275" s="785" t="str">
        <f t="shared" si="198"/>
        <v>LO</v>
      </c>
      <c r="F4275" s="786">
        <f>VLOOKUP(C4275,METADATA!$A$5:$H$29,IF(E4275="HI",2,IF(E4275="LO",6,10))+IF(D4275=1,2,IF(D4275=7,1,(IF(WEEKDAY(B4275)=1,2,IF(WEEKDAY(B4275)=7,1,0))))))</f>
        <v>3</v>
      </c>
      <c r="G4275" s="786">
        <f>VLOOKUP(C4275,METADATA!$J$5:$Q$29,IF(E4275="HI",2,IF(E4275="LO",6,10))+IF(D4275=1,2,IF(D4275=7,1,(IF(WEEKDAY(B4275)=1,2,IF(WEEKDAY(B4275)=7,1,0))))))</f>
        <v>3</v>
      </c>
      <c r="H4275" s="787">
        <v>8336.75</v>
      </c>
      <c r="I4275" s="788">
        <v>4058.5799865722656</v>
      </c>
      <c r="K4275" s="795">
        <v>0</v>
      </c>
      <c r="M4275" s="798">
        <f t="shared" si="199"/>
        <v>9272.1880950455761</v>
      </c>
      <c r="N4275" s="303"/>
      <c r="S4275" s="786">
        <v>0</v>
      </c>
      <c r="T4275" s="781">
        <f>VLOOKUP(C4275,METADATA!$J$5:$Q$29,IF(E4275="HI",2,IF(E4275="LO",6,10))+IF(S4275=1,2,IF(D4275=7,1,(IF(WEEKDAY(B4275)=1,2,IF(WEEKDAY(B4275)=7,1,0))))))</f>
        <v>3</v>
      </c>
      <c r="U4275" s="781">
        <f>VLOOKUP(C4275,METADATA!$A$5:$H$29,IF(E4275="HI",2,IF(E4275="LO",6,10))+IF(S4275=1,2,IF(D4275=7,1,(IF(WEEKDAY(B4275)=1,2,IF(WEEKDAY(B4275)=7,1,0))))))</f>
        <v>3</v>
      </c>
    </row>
    <row r="4276" spans="2:21" ht="13.95" customHeight="1" x14ac:dyDescent="0.25">
      <c r="B4276" s="784">
        <f t="shared" si="200"/>
        <v>45561</v>
      </c>
      <c r="C4276" s="785">
        <v>0</v>
      </c>
      <c r="D4276" s="786">
        <f>IFERROR((INDEX(METADATA!$T$2:$T$20,MATCH(B4276,METADATA!$S$2:$S$20,0))),0)</f>
        <v>0</v>
      </c>
      <c r="E4276" s="785" t="str">
        <f t="shared" si="198"/>
        <v>LO</v>
      </c>
      <c r="F4276" s="786">
        <f>VLOOKUP(C4276,METADATA!$A$5:$H$29,IF(E4276="HI",2,IF(E4276="LO",6,10))+IF(D4276=1,2,IF(D4276=7,1,(IF(WEEKDAY(B4276)=1,2,IF(WEEKDAY(B4276)=7,1,0))))))</f>
        <v>3</v>
      </c>
      <c r="G4276" s="786">
        <f>VLOOKUP(C4276,METADATA!$J$5:$Q$29,IF(E4276="HI",2,IF(E4276="LO",6,10))+IF(D4276=1,2,IF(D4276=7,1,(IF(WEEKDAY(B4276)=1,2,IF(WEEKDAY(B4276)=7,1,0))))))</f>
        <v>3</v>
      </c>
      <c r="H4276" s="787">
        <v>7989.5</v>
      </c>
      <c r="I4276" s="788">
        <v>4212.8150329589844</v>
      </c>
      <c r="K4276" s="795">
        <v>0</v>
      </c>
      <c r="M4276" s="798">
        <f t="shared" si="199"/>
        <v>9032.1603590683226</v>
      </c>
      <c r="N4276" s="303"/>
      <c r="S4276" s="786">
        <v>0</v>
      </c>
      <c r="T4276" s="781">
        <f>VLOOKUP(C4276,METADATA!$J$5:$Q$29,IF(E4276="HI",2,IF(E4276="LO",6,10))+IF(S4276=1,2,IF(D4276=7,1,(IF(WEEKDAY(B4276)=1,2,IF(WEEKDAY(B4276)=7,1,0))))))</f>
        <v>3</v>
      </c>
      <c r="U4276" s="781">
        <f>VLOOKUP(C4276,METADATA!$A$5:$H$29,IF(E4276="HI",2,IF(E4276="LO",6,10))+IF(S4276=1,2,IF(D4276=7,1,(IF(WEEKDAY(B4276)=1,2,IF(WEEKDAY(B4276)=7,1,0))))))</f>
        <v>3</v>
      </c>
    </row>
    <row r="4277" spans="2:21" ht="13.95" customHeight="1" x14ac:dyDescent="0.25">
      <c r="B4277" s="784">
        <f t="shared" si="200"/>
        <v>45561</v>
      </c>
      <c r="C4277" s="785">
        <v>1</v>
      </c>
      <c r="D4277" s="786">
        <f>IFERROR((INDEX(METADATA!$T$2:$T$20,MATCH(B4277,METADATA!$S$2:$S$20,0))),0)</f>
        <v>0</v>
      </c>
      <c r="E4277" s="785" t="str">
        <f t="shared" si="198"/>
        <v>LO</v>
      </c>
      <c r="F4277" s="786">
        <f>VLOOKUP(C4277,METADATA!$A$5:$H$29,IF(E4277="HI",2,IF(E4277="LO",6,10))+IF(D4277=1,2,IF(D4277=7,1,(IF(WEEKDAY(B4277)=1,2,IF(WEEKDAY(B4277)=7,1,0))))))</f>
        <v>3</v>
      </c>
      <c r="G4277" s="786">
        <f>VLOOKUP(C4277,METADATA!$J$5:$Q$29,IF(E4277="HI",2,IF(E4277="LO",6,10))+IF(D4277=1,2,IF(D4277=7,1,(IF(WEEKDAY(B4277)=1,2,IF(WEEKDAY(B4277)=7,1,0))))))</f>
        <v>3</v>
      </c>
      <c r="H4277" s="787">
        <v>7771</v>
      </c>
      <c r="I4277" s="788">
        <v>4179.2799987792969</v>
      </c>
      <c r="K4277" s="795">
        <v>0</v>
      </c>
      <c r="M4277" s="798">
        <f t="shared" si="199"/>
        <v>8823.5379700093472</v>
      </c>
      <c r="N4277" s="303"/>
      <c r="S4277" s="786">
        <v>0</v>
      </c>
      <c r="T4277" s="781">
        <f>VLOOKUP(C4277,METADATA!$J$5:$Q$29,IF(E4277="HI",2,IF(E4277="LO",6,10))+IF(S4277=1,2,IF(D4277=7,1,(IF(WEEKDAY(B4277)=1,2,IF(WEEKDAY(B4277)=7,1,0))))))</f>
        <v>3</v>
      </c>
      <c r="U4277" s="781">
        <f>VLOOKUP(C4277,METADATA!$A$5:$H$29,IF(E4277="HI",2,IF(E4277="LO",6,10))+IF(S4277=1,2,IF(D4277=7,1,(IF(WEEKDAY(B4277)=1,2,IF(WEEKDAY(B4277)=7,1,0))))))</f>
        <v>3</v>
      </c>
    </row>
    <row r="4278" spans="2:21" ht="13.95" customHeight="1" x14ac:dyDescent="0.25">
      <c r="B4278" s="784">
        <f t="shared" si="200"/>
        <v>45561</v>
      </c>
      <c r="C4278" s="785">
        <v>2</v>
      </c>
      <c r="D4278" s="786">
        <f>IFERROR((INDEX(METADATA!$T$2:$T$20,MATCH(B4278,METADATA!$S$2:$S$20,0))),0)</f>
        <v>0</v>
      </c>
      <c r="E4278" s="785" t="str">
        <f t="shared" si="198"/>
        <v>LO</v>
      </c>
      <c r="F4278" s="786">
        <f>VLOOKUP(C4278,METADATA!$A$5:$H$29,IF(E4278="HI",2,IF(E4278="LO",6,10))+IF(D4278=1,2,IF(D4278=7,1,(IF(WEEKDAY(B4278)=1,2,IF(WEEKDAY(B4278)=7,1,0))))))</f>
        <v>3</v>
      </c>
      <c r="G4278" s="786">
        <f>VLOOKUP(C4278,METADATA!$J$5:$Q$29,IF(E4278="HI",2,IF(E4278="LO",6,10))+IF(D4278=1,2,IF(D4278=7,1,(IF(WEEKDAY(B4278)=1,2,IF(WEEKDAY(B4278)=7,1,0))))))</f>
        <v>3</v>
      </c>
      <c r="H4278" s="787">
        <v>7706</v>
      </c>
      <c r="I4278" s="788">
        <v>3619.1399841308594</v>
      </c>
      <c r="K4278" s="795">
        <v>0</v>
      </c>
      <c r="M4278" s="798">
        <f t="shared" si="199"/>
        <v>8513.5545000155325</v>
      </c>
      <c r="N4278" s="303"/>
      <c r="S4278" s="786">
        <v>0</v>
      </c>
      <c r="T4278" s="781">
        <f>VLOOKUP(C4278,METADATA!$J$5:$Q$29,IF(E4278="HI",2,IF(E4278="LO",6,10))+IF(S4278=1,2,IF(D4278=7,1,(IF(WEEKDAY(B4278)=1,2,IF(WEEKDAY(B4278)=7,1,0))))))</f>
        <v>3</v>
      </c>
      <c r="U4278" s="781">
        <f>VLOOKUP(C4278,METADATA!$A$5:$H$29,IF(E4278="HI",2,IF(E4278="LO",6,10))+IF(S4278=1,2,IF(D4278=7,1,(IF(WEEKDAY(B4278)=1,2,IF(WEEKDAY(B4278)=7,1,0))))))</f>
        <v>3</v>
      </c>
    </row>
    <row r="4279" spans="2:21" ht="13.95" customHeight="1" x14ac:dyDescent="0.25">
      <c r="B4279" s="784">
        <f t="shared" si="200"/>
        <v>45561</v>
      </c>
      <c r="C4279" s="785">
        <v>3</v>
      </c>
      <c r="D4279" s="786">
        <f>IFERROR((INDEX(METADATA!$T$2:$T$20,MATCH(B4279,METADATA!$S$2:$S$20,0))),0)</f>
        <v>0</v>
      </c>
      <c r="E4279" s="785" t="str">
        <f t="shared" si="198"/>
        <v>LO</v>
      </c>
      <c r="F4279" s="786">
        <f>VLOOKUP(C4279,METADATA!$A$5:$H$29,IF(E4279="HI",2,IF(E4279="LO",6,10))+IF(D4279=1,2,IF(D4279=7,1,(IF(WEEKDAY(B4279)=1,2,IF(WEEKDAY(B4279)=7,1,0))))))</f>
        <v>3</v>
      </c>
      <c r="G4279" s="786">
        <f>VLOOKUP(C4279,METADATA!$J$5:$Q$29,IF(E4279="HI",2,IF(E4279="LO",6,10))+IF(D4279=1,2,IF(D4279=7,1,(IF(WEEKDAY(B4279)=1,2,IF(WEEKDAY(B4279)=7,1,0))))))</f>
        <v>3</v>
      </c>
      <c r="H4279" s="787">
        <v>7808</v>
      </c>
      <c r="I4279" s="788">
        <v>2967.927490234375</v>
      </c>
      <c r="K4279" s="795">
        <v>0</v>
      </c>
      <c r="M4279" s="798">
        <f t="shared" si="199"/>
        <v>8353.0507952058397</v>
      </c>
      <c r="N4279" s="303"/>
      <c r="S4279" s="786">
        <v>0</v>
      </c>
      <c r="T4279" s="781">
        <f>VLOOKUP(C4279,METADATA!$J$5:$Q$29,IF(E4279="HI",2,IF(E4279="LO",6,10))+IF(S4279=1,2,IF(D4279=7,1,(IF(WEEKDAY(B4279)=1,2,IF(WEEKDAY(B4279)=7,1,0))))))</f>
        <v>3</v>
      </c>
      <c r="U4279" s="781">
        <f>VLOOKUP(C4279,METADATA!$A$5:$H$29,IF(E4279="HI",2,IF(E4279="LO",6,10))+IF(S4279=1,2,IF(D4279=7,1,(IF(WEEKDAY(B4279)=1,2,IF(WEEKDAY(B4279)=7,1,0))))))</f>
        <v>3</v>
      </c>
    </row>
    <row r="4280" spans="2:21" ht="13.95" customHeight="1" x14ac:dyDescent="0.25">
      <c r="B4280" s="784">
        <f t="shared" si="200"/>
        <v>45561</v>
      </c>
      <c r="C4280" s="785">
        <v>4</v>
      </c>
      <c r="D4280" s="786">
        <f>IFERROR((INDEX(METADATA!$T$2:$T$20,MATCH(B4280,METADATA!$S$2:$S$20,0))),0)</f>
        <v>0</v>
      </c>
      <c r="E4280" s="785" t="str">
        <f t="shared" si="198"/>
        <v>LO</v>
      </c>
      <c r="F4280" s="786">
        <f>VLOOKUP(C4280,METADATA!$A$5:$H$29,IF(E4280="HI",2,IF(E4280="LO",6,10))+IF(D4280=1,2,IF(D4280=7,1,(IF(WEEKDAY(B4280)=1,2,IF(WEEKDAY(B4280)=7,1,0))))))</f>
        <v>3</v>
      </c>
      <c r="G4280" s="786">
        <f>VLOOKUP(C4280,METADATA!$J$5:$Q$29,IF(E4280="HI",2,IF(E4280="LO",6,10))+IF(D4280=1,2,IF(D4280=7,1,(IF(WEEKDAY(B4280)=1,2,IF(WEEKDAY(B4280)=7,1,0))))))</f>
        <v>3</v>
      </c>
      <c r="H4280" s="787">
        <v>7930</v>
      </c>
      <c r="I4280" s="788">
        <v>3374.3125610351563</v>
      </c>
      <c r="K4280" s="795">
        <v>0</v>
      </c>
      <c r="M4280" s="798">
        <f t="shared" si="199"/>
        <v>8618.0557702743863</v>
      </c>
      <c r="N4280" s="303"/>
      <c r="S4280" s="786">
        <v>0</v>
      </c>
      <c r="T4280" s="781">
        <f>VLOOKUP(C4280,METADATA!$J$5:$Q$29,IF(E4280="HI",2,IF(E4280="LO",6,10))+IF(S4280=1,2,IF(D4280=7,1,(IF(WEEKDAY(B4280)=1,2,IF(WEEKDAY(B4280)=7,1,0))))))</f>
        <v>3</v>
      </c>
      <c r="U4280" s="781">
        <f>VLOOKUP(C4280,METADATA!$A$5:$H$29,IF(E4280="HI",2,IF(E4280="LO",6,10))+IF(S4280=1,2,IF(D4280=7,1,(IF(WEEKDAY(B4280)=1,2,IF(WEEKDAY(B4280)=7,1,0))))))</f>
        <v>3</v>
      </c>
    </row>
    <row r="4281" spans="2:21" ht="13.95" customHeight="1" x14ac:dyDescent="0.25">
      <c r="B4281" s="784">
        <f t="shared" si="200"/>
        <v>45561</v>
      </c>
      <c r="C4281" s="785">
        <v>5</v>
      </c>
      <c r="D4281" s="786">
        <f>IFERROR((INDEX(METADATA!$T$2:$T$20,MATCH(B4281,METADATA!$S$2:$S$20,0))),0)</f>
        <v>0</v>
      </c>
      <c r="E4281" s="785" t="str">
        <f t="shared" si="198"/>
        <v>LO</v>
      </c>
      <c r="F4281" s="786">
        <f>VLOOKUP(C4281,METADATA!$A$5:$H$29,IF(E4281="HI",2,IF(E4281="LO",6,10))+IF(D4281=1,2,IF(D4281=7,1,(IF(WEEKDAY(B4281)=1,2,IF(WEEKDAY(B4281)=7,1,0))))))</f>
        <v>3</v>
      </c>
      <c r="G4281" s="786">
        <f>VLOOKUP(C4281,METADATA!$J$5:$Q$29,IF(E4281="HI",2,IF(E4281="LO",6,10))+IF(D4281=1,2,IF(D4281=7,1,(IF(WEEKDAY(B4281)=1,2,IF(WEEKDAY(B4281)=7,1,0))))))</f>
        <v>3</v>
      </c>
      <c r="H4281" s="787">
        <v>7915.5</v>
      </c>
      <c r="I4281" s="788">
        <v>4098.8749694824219</v>
      </c>
      <c r="K4281" s="795">
        <v>870.51250000000005</v>
      </c>
      <c r="M4281" s="798">
        <f t="shared" si="199"/>
        <v>8913.8048141884683</v>
      </c>
      <c r="N4281" s="303"/>
      <c r="S4281" s="786">
        <v>0</v>
      </c>
      <c r="T4281" s="781">
        <f>VLOOKUP(C4281,METADATA!$J$5:$Q$29,IF(E4281="HI",2,IF(E4281="LO",6,10))+IF(S4281=1,2,IF(D4281=7,1,(IF(WEEKDAY(B4281)=1,2,IF(WEEKDAY(B4281)=7,1,0))))))</f>
        <v>3</v>
      </c>
      <c r="U4281" s="781">
        <f>VLOOKUP(C4281,METADATA!$A$5:$H$29,IF(E4281="HI",2,IF(E4281="LO",6,10))+IF(S4281=1,2,IF(D4281=7,1,(IF(WEEKDAY(B4281)=1,2,IF(WEEKDAY(B4281)=7,1,0))))))</f>
        <v>3</v>
      </c>
    </row>
    <row r="4282" spans="2:21" ht="13.95" customHeight="1" x14ac:dyDescent="0.25">
      <c r="B4282" s="784">
        <f t="shared" si="200"/>
        <v>45561</v>
      </c>
      <c r="C4282" s="785">
        <v>6</v>
      </c>
      <c r="D4282" s="786">
        <f>IFERROR((INDEX(METADATA!$T$2:$T$20,MATCH(B4282,METADATA!$S$2:$S$20,0))),0)</f>
        <v>0</v>
      </c>
      <c r="E4282" s="785" t="str">
        <f t="shared" si="198"/>
        <v>LO</v>
      </c>
      <c r="F4282" s="786">
        <f>VLOOKUP(C4282,METADATA!$A$5:$H$29,IF(E4282="HI",2,IF(E4282="LO",6,10))+IF(D4282=1,2,IF(D4282=7,1,(IF(WEEKDAY(B4282)=1,2,IF(WEEKDAY(B4282)=7,1,0))))))</f>
        <v>2</v>
      </c>
      <c r="G4282" s="786">
        <f>VLOOKUP(C4282,METADATA!$J$5:$Q$29,IF(E4282="HI",2,IF(E4282="LO",6,10))+IF(D4282=1,2,IF(D4282=7,1,(IF(WEEKDAY(B4282)=1,2,IF(WEEKDAY(B4282)=7,1,0))))))</f>
        <v>2</v>
      </c>
      <c r="H4282" s="787">
        <v>8090.5</v>
      </c>
      <c r="I4282" s="788">
        <v>3940.6599731445313</v>
      </c>
      <c r="K4282" s="795">
        <v>865.8125</v>
      </c>
      <c r="M4282" s="798">
        <f t="shared" si="199"/>
        <v>8999.1661432570218</v>
      </c>
      <c r="N4282" s="303"/>
      <c r="S4282" s="786">
        <v>0</v>
      </c>
      <c r="T4282" s="781">
        <f>VLOOKUP(C4282,METADATA!$J$5:$Q$29,IF(E4282="HI",2,IF(E4282="LO",6,10))+IF(S4282=1,2,IF(D4282=7,1,(IF(WEEKDAY(B4282)=1,2,IF(WEEKDAY(B4282)=7,1,0))))))</f>
        <v>2</v>
      </c>
      <c r="U4282" s="781">
        <f>VLOOKUP(C4282,METADATA!$A$5:$H$29,IF(E4282="HI",2,IF(E4282="LO",6,10))+IF(S4282=1,2,IF(D4282=7,1,(IF(WEEKDAY(B4282)=1,2,IF(WEEKDAY(B4282)=7,1,0))))))</f>
        <v>2</v>
      </c>
    </row>
    <row r="4283" spans="2:21" ht="13.95" customHeight="1" x14ac:dyDescent="0.25">
      <c r="B4283" s="784">
        <f t="shared" si="200"/>
        <v>45561</v>
      </c>
      <c r="C4283" s="785">
        <v>7</v>
      </c>
      <c r="D4283" s="786">
        <f>IFERROR((INDEX(METADATA!$T$2:$T$20,MATCH(B4283,METADATA!$S$2:$S$20,0))),0)</f>
        <v>0</v>
      </c>
      <c r="E4283" s="785" t="str">
        <f t="shared" si="198"/>
        <v>LO</v>
      </c>
      <c r="F4283" s="786">
        <f>VLOOKUP(C4283,METADATA!$A$5:$H$29,IF(E4283="HI",2,IF(E4283="LO",6,10))+IF(D4283=1,2,IF(D4283=7,1,(IF(WEEKDAY(B4283)=1,2,IF(WEEKDAY(B4283)=7,1,0))))))</f>
        <v>1</v>
      </c>
      <c r="G4283" s="786">
        <f>VLOOKUP(C4283,METADATA!$J$5:$Q$29,IF(E4283="HI",2,IF(E4283="LO",6,10))+IF(D4283=1,2,IF(D4283=7,1,(IF(WEEKDAY(B4283)=1,2,IF(WEEKDAY(B4283)=7,1,0))))))</f>
        <v>1</v>
      </c>
      <c r="H4283" s="787">
        <v>8792.75</v>
      </c>
      <c r="I4283" s="788">
        <v>3811.9550170898438</v>
      </c>
      <c r="K4283" s="795">
        <v>834.63750000000005</v>
      </c>
      <c r="M4283" s="798">
        <f t="shared" si="199"/>
        <v>9583.499027746413</v>
      </c>
      <c r="N4283" s="303"/>
      <c r="S4283" s="786">
        <v>0</v>
      </c>
      <c r="T4283" s="781">
        <f>VLOOKUP(C4283,METADATA!$J$5:$Q$29,IF(E4283="HI",2,IF(E4283="LO",6,10))+IF(S4283=1,2,IF(D4283=7,1,(IF(WEEKDAY(B4283)=1,2,IF(WEEKDAY(B4283)=7,1,0))))))</f>
        <v>1</v>
      </c>
      <c r="U4283" s="781">
        <f>VLOOKUP(C4283,METADATA!$A$5:$H$29,IF(E4283="HI",2,IF(E4283="LO",6,10))+IF(S4283=1,2,IF(D4283=7,1,(IF(WEEKDAY(B4283)=1,2,IF(WEEKDAY(B4283)=7,1,0))))))</f>
        <v>1</v>
      </c>
    </row>
    <row r="4284" spans="2:21" ht="13.95" customHeight="1" x14ac:dyDescent="0.25">
      <c r="B4284" s="784">
        <f t="shared" si="200"/>
        <v>45561</v>
      </c>
      <c r="C4284" s="785">
        <v>8</v>
      </c>
      <c r="D4284" s="786">
        <f>IFERROR((INDEX(METADATA!$T$2:$T$20,MATCH(B4284,METADATA!$S$2:$S$20,0))),0)</f>
        <v>0</v>
      </c>
      <c r="E4284" s="785" t="str">
        <f t="shared" si="198"/>
        <v>LO</v>
      </c>
      <c r="F4284" s="786">
        <f>VLOOKUP(C4284,METADATA!$A$5:$H$29,IF(E4284="HI",2,IF(E4284="LO",6,10))+IF(D4284=1,2,IF(D4284=7,1,(IF(WEEKDAY(B4284)=1,2,IF(WEEKDAY(B4284)=7,1,0))))))</f>
        <v>1</v>
      </c>
      <c r="G4284" s="786">
        <f>VLOOKUP(C4284,METADATA!$J$5:$Q$29,IF(E4284="HI",2,IF(E4284="LO",6,10))+IF(D4284=1,2,IF(D4284=7,1,(IF(WEEKDAY(B4284)=1,2,IF(WEEKDAY(B4284)=7,1,0))))))</f>
        <v>1</v>
      </c>
      <c r="H4284" s="787">
        <v>9978.5</v>
      </c>
      <c r="I4284" s="788">
        <v>3756.8298950195313</v>
      </c>
      <c r="K4284" s="795">
        <v>847.33749999999998</v>
      </c>
      <c r="M4284" s="798">
        <f t="shared" si="199"/>
        <v>10662.280858714634</v>
      </c>
      <c r="N4284" s="303"/>
      <c r="S4284" s="786">
        <v>0</v>
      </c>
      <c r="T4284" s="781">
        <f>VLOOKUP(C4284,METADATA!$J$5:$Q$29,IF(E4284="HI",2,IF(E4284="LO",6,10))+IF(S4284=1,2,IF(D4284=7,1,(IF(WEEKDAY(B4284)=1,2,IF(WEEKDAY(B4284)=7,1,0))))))</f>
        <v>1</v>
      </c>
      <c r="U4284" s="781">
        <f>VLOOKUP(C4284,METADATA!$A$5:$H$29,IF(E4284="HI",2,IF(E4284="LO",6,10))+IF(S4284=1,2,IF(D4284=7,1,(IF(WEEKDAY(B4284)=1,2,IF(WEEKDAY(B4284)=7,1,0))))))</f>
        <v>1</v>
      </c>
    </row>
    <row r="4285" spans="2:21" ht="13.95" customHeight="1" x14ac:dyDescent="0.25">
      <c r="B4285" s="784">
        <f t="shared" si="200"/>
        <v>45561</v>
      </c>
      <c r="C4285" s="785">
        <v>9</v>
      </c>
      <c r="D4285" s="786">
        <f>IFERROR((INDEX(METADATA!$T$2:$T$20,MATCH(B4285,METADATA!$S$2:$S$20,0))),0)</f>
        <v>0</v>
      </c>
      <c r="E4285" s="785" t="str">
        <f t="shared" si="198"/>
        <v>LO</v>
      </c>
      <c r="F4285" s="786">
        <f>VLOOKUP(C4285,METADATA!$A$5:$H$29,IF(E4285="HI",2,IF(E4285="LO",6,10))+IF(D4285=1,2,IF(D4285=7,1,(IF(WEEKDAY(B4285)=1,2,IF(WEEKDAY(B4285)=7,1,0))))))</f>
        <v>2</v>
      </c>
      <c r="G4285" s="786">
        <f>VLOOKUP(C4285,METADATA!$J$5:$Q$29,IF(E4285="HI",2,IF(E4285="LO",6,10))+IF(D4285=1,2,IF(D4285=7,1,(IF(WEEKDAY(B4285)=1,2,IF(WEEKDAY(B4285)=7,1,0))))))</f>
        <v>1</v>
      </c>
      <c r="H4285" s="787">
        <v>10822.5</v>
      </c>
      <c r="I4285" s="788">
        <v>3689.9849243164063</v>
      </c>
      <c r="K4285" s="795">
        <v>851.61249999999995</v>
      </c>
      <c r="M4285" s="798">
        <f t="shared" si="199"/>
        <v>11434.268450219382</v>
      </c>
      <c r="N4285" s="303"/>
      <c r="S4285" s="786">
        <v>0</v>
      </c>
      <c r="T4285" s="781">
        <f>VLOOKUP(C4285,METADATA!$J$5:$Q$29,IF(E4285="HI",2,IF(E4285="LO",6,10))+IF(S4285=1,2,IF(D4285=7,1,(IF(WEEKDAY(B4285)=1,2,IF(WEEKDAY(B4285)=7,1,0))))))</f>
        <v>1</v>
      </c>
      <c r="U4285" s="781">
        <f>VLOOKUP(C4285,METADATA!$A$5:$H$29,IF(E4285="HI",2,IF(E4285="LO",6,10))+IF(S4285=1,2,IF(D4285=7,1,(IF(WEEKDAY(B4285)=1,2,IF(WEEKDAY(B4285)=7,1,0))))))</f>
        <v>2</v>
      </c>
    </row>
    <row r="4286" spans="2:21" ht="13.95" customHeight="1" x14ac:dyDescent="0.25">
      <c r="B4286" s="784">
        <f t="shared" si="200"/>
        <v>45561</v>
      </c>
      <c r="C4286" s="785">
        <v>10</v>
      </c>
      <c r="D4286" s="786">
        <f>IFERROR((INDEX(METADATA!$T$2:$T$20,MATCH(B4286,METADATA!$S$2:$S$20,0))),0)</f>
        <v>0</v>
      </c>
      <c r="E4286" s="785" t="str">
        <f t="shared" si="198"/>
        <v>LO</v>
      </c>
      <c r="F4286" s="786">
        <f>VLOOKUP(C4286,METADATA!$A$5:$H$29,IF(E4286="HI",2,IF(E4286="LO",6,10))+IF(D4286=1,2,IF(D4286=7,1,(IF(WEEKDAY(B4286)=1,2,IF(WEEKDAY(B4286)=7,1,0))))))</f>
        <v>2</v>
      </c>
      <c r="G4286" s="786">
        <f>VLOOKUP(C4286,METADATA!$J$5:$Q$29,IF(E4286="HI",2,IF(E4286="LO",6,10))+IF(D4286=1,2,IF(D4286=7,1,(IF(WEEKDAY(B4286)=1,2,IF(WEEKDAY(B4286)=7,1,0))))))</f>
        <v>2</v>
      </c>
      <c r="H4286" s="787">
        <v>11469.75</v>
      </c>
      <c r="I4286" s="788">
        <v>3672.614990234375</v>
      </c>
      <c r="K4286" s="795">
        <v>856.5</v>
      </c>
      <c r="M4286" s="798">
        <f t="shared" si="199"/>
        <v>12043.390964715636</v>
      </c>
      <c r="N4286" s="303"/>
      <c r="S4286" s="786">
        <v>0</v>
      </c>
      <c r="T4286" s="781">
        <f>VLOOKUP(C4286,METADATA!$J$5:$Q$29,IF(E4286="HI",2,IF(E4286="LO",6,10))+IF(S4286=1,2,IF(D4286=7,1,(IF(WEEKDAY(B4286)=1,2,IF(WEEKDAY(B4286)=7,1,0))))))</f>
        <v>2</v>
      </c>
      <c r="U4286" s="781">
        <f>VLOOKUP(C4286,METADATA!$A$5:$H$29,IF(E4286="HI",2,IF(E4286="LO",6,10))+IF(S4286=1,2,IF(D4286=7,1,(IF(WEEKDAY(B4286)=1,2,IF(WEEKDAY(B4286)=7,1,0))))))</f>
        <v>2</v>
      </c>
    </row>
    <row r="4287" spans="2:21" ht="13.95" customHeight="1" x14ac:dyDescent="0.25">
      <c r="B4287" s="784">
        <f t="shared" si="200"/>
        <v>45561</v>
      </c>
      <c r="C4287" s="785">
        <v>11</v>
      </c>
      <c r="D4287" s="786">
        <f>IFERROR((INDEX(METADATA!$T$2:$T$20,MATCH(B4287,METADATA!$S$2:$S$20,0))),0)</f>
        <v>0</v>
      </c>
      <c r="E4287" s="785" t="str">
        <f t="shared" si="198"/>
        <v>LO</v>
      </c>
      <c r="F4287" s="786">
        <f>VLOOKUP(C4287,METADATA!$A$5:$H$29,IF(E4287="HI",2,IF(E4287="LO",6,10))+IF(D4287=1,2,IF(D4287=7,1,(IF(WEEKDAY(B4287)=1,2,IF(WEEKDAY(B4287)=7,1,0))))))</f>
        <v>2</v>
      </c>
      <c r="G4287" s="786">
        <f>VLOOKUP(C4287,METADATA!$J$5:$Q$29,IF(E4287="HI",2,IF(E4287="LO",6,10))+IF(D4287=1,2,IF(D4287=7,1,(IF(WEEKDAY(B4287)=1,2,IF(WEEKDAY(B4287)=7,1,0))))))</f>
        <v>2</v>
      </c>
      <c r="H4287" s="787">
        <v>11350</v>
      </c>
      <c r="I4287" s="788">
        <v>3659.6598815917969</v>
      </c>
      <c r="K4287" s="795">
        <v>824.32500000000005</v>
      </c>
      <c r="M4287" s="798">
        <f t="shared" si="199"/>
        <v>11925.418669754637</v>
      </c>
      <c r="N4287" s="303"/>
      <c r="S4287" s="786">
        <v>0</v>
      </c>
      <c r="T4287" s="781">
        <f>VLOOKUP(C4287,METADATA!$J$5:$Q$29,IF(E4287="HI",2,IF(E4287="LO",6,10))+IF(S4287=1,2,IF(D4287=7,1,(IF(WEEKDAY(B4287)=1,2,IF(WEEKDAY(B4287)=7,1,0))))))</f>
        <v>2</v>
      </c>
      <c r="U4287" s="781">
        <f>VLOOKUP(C4287,METADATA!$A$5:$H$29,IF(E4287="HI",2,IF(E4287="LO",6,10))+IF(S4287=1,2,IF(D4287=7,1,(IF(WEEKDAY(B4287)=1,2,IF(WEEKDAY(B4287)=7,1,0))))))</f>
        <v>2</v>
      </c>
    </row>
    <row r="4288" spans="2:21" ht="13.95" customHeight="1" x14ac:dyDescent="0.25">
      <c r="B4288" s="784">
        <f t="shared" si="200"/>
        <v>45561</v>
      </c>
      <c r="C4288" s="785">
        <v>12</v>
      </c>
      <c r="D4288" s="786">
        <f>IFERROR((INDEX(METADATA!$T$2:$T$20,MATCH(B4288,METADATA!$S$2:$S$20,0))),0)</f>
        <v>0</v>
      </c>
      <c r="E4288" s="785" t="str">
        <f t="shared" si="198"/>
        <v>LO</v>
      </c>
      <c r="F4288" s="786">
        <f>VLOOKUP(C4288,METADATA!$A$5:$H$29,IF(E4288="HI",2,IF(E4288="LO",6,10))+IF(D4288=1,2,IF(D4288=7,1,(IF(WEEKDAY(B4288)=1,2,IF(WEEKDAY(B4288)=7,1,0))))))</f>
        <v>2</v>
      </c>
      <c r="G4288" s="786">
        <f>VLOOKUP(C4288,METADATA!$J$5:$Q$29,IF(E4288="HI",2,IF(E4288="LO",6,10))+IF(D4288=1,2,IF(D4288=7,1,(IF(WEEKDAY(B4288)=1,2,IF(WEEKDAY(B4288)=7,1,0))))))</f>
        <v>2</v>
      </c>
      <c r="H4288" s="787">
        <v>11032.5</v>
      </c>
      <c r="I4288" s="788">
        <v>3795.4649963378906</v>
      </c>
      <c r="K4288" s="795">
        <v>882.73749999999995</v>
      </c>
      <c r="M4288" s="798">
        <f t="shared" si="199"/>
        <v>11667.116644159609</v>
      </c>
      <c r="N4288" s="303"/>
      <c r="S4288" s="786">
        <v>0</v>
      </c>
      <c r="T4288" s="781">
        <f>VLOOKUP(C4288,METADATA!$J$5:$Q$29,IF(E4288="HI",2,IF(E4288="LO",6,10))+IF(S4288=1,2,IF(D4288=7,1,(IF(WEEKDAY(B4288)=1,2,IF(WEEKDAY(B4288)=7,1,0))))))</f>
        <v>2</v>
      </c>
      <c r="U4288" s="781">
        <f>VLOOKUP(C4288,METADATA!$A$5:$H$29,IF(E4288="HI",2,IF(E4288="LO",6,10))+IF(S4288=1,2,IF(D4288=7,1,(IF(WEEKDAY(B4288)=1,2,IF(WEEKDAY(B4288)=7,1,0))))))</f>
        <v>2</v>
      </c>
    </row>
    <row r="4289" spans="2:21" ht="13.95" customHeight="1" x14ac:dyDescent="0.25">
      <c r="B4289" s="784">
        <f t="shared" si="200"/>
        <v>45561</v>
      </c>
      <c r="C4289" s="785">
        <v>13</v>
      </c>
      <c r="D4289" s="786">
        <f>IFERROR((INDEX(METADATA!$T$2:$T$20,MATCH(B4289,METADATA!$S$2:$S$20,0))),0)</f>
        <v>0</v>
      </c>
      <c r="E4289" s="785" t="str">
        <f t="shared" si="198"/>
        <v>LO</v>
      </c>
      <c r="F4289" s="786">
        <f>VLOOKUP(C4289,METADATA!$A$5:$H$29,IF(E4289="HI",2,IF(E4289="LO",6,10))+IF(D4289=1,2,IF(D4289=7,1,(IF(WEEKDAY(B4289)=1,2,IF(WEEKDAY(B4289)=7,1,0))))))</f>
        <v>2</v>
      </c>
      <c r="G4289" s="786">
        <f>VLOOKUP(C4289,METADATA!$J$5:$Q$29,IF(E4289="HI",2,IF(E4289="LO",6,10))+IF(D4289=1,2,IF(D4289=7,1,(IF(WEEKDAY(B4289)=1,2,IF(WEEKDAY(B4289)=7,1,0))))))</f>
        <v>2</v>
      </c>
      <c r="H4289" s="787">
        <v>10967.5</v>
      </c>
      <c r="I4289" s="788">
        <v>3828.9649353027344</v>
      </c>
      <c r="K4289" s="795">
        <v>909.3125</v>
      </c>
      <c r="M4289" s="798">
        <f t="shared" si="199"/>
        <v>11616.670294270121</v>
      </c>
      <c r="N4289" s="303"/>
      <c r="S4289" s="786">
        <v>0</v>
      </c>
      <c r="T4289" s="781">
        <f>VLOOKUP(C4289,METADATA!$J$5:$Q$29,IF(E4289="HI",2,IF(E4289="LO",6,10))+IF(S4289=1,2,IF(D4289=7,1,(IF(WEEKDAY(B4289)=1,2,IF(WEEKDAY(B4289)=7,1,0))))))</f>
        <v>2</v>
      </c>
      <c r="U4289" s="781">
        <f>VLOOKUP(C4289,METADATA!$A$5:$H$29,IF(E4289="HI",2,IF(E4289="LO",6,10))+IF(S4289=1,2,IF(D4289=7,1,(IF(WEEKDAY(B4289)=1,2,IF(WEEKDAY(B4289)=7,1,0))))))</f>
        <v>2</v>
      </c>
    </row>
    <row r="4290" spans="2:21" ht="13.95" customHeight="1" x14ac:dyDescent="0.25">
      <c r="B4290" s="784">
        <f t="shared" si="200"/>
        <v>45561</v>
      </c>
      <c r="C4290" s="785">
        <v>14</v>
      </c>
      <c r="D4290" s="786">
        <f>IFERROR((INDEX(METADATA!$T$2:$T$20,MATCH(B4290,METADATA!$S$2:$S$20,0))),0)</f>
        <v>0</v>
      </c>
      <c r="E4290" s="785" t="str">
        <f t="shared" si="198"/>
        <v>LO</v>
      </c>
      <c r="F4290" s="786">
        <f>VLOOKUP(C4290,METADATA!$A$5:$H$29,IF(E4290="HI",2,IF(E4290="LO",6,10))+IF(D4290=1,2,IF(D4290=7,1,(IF(WEEKDAY(B4290)=1,2,IF(WEEKDAY(B4290)=7,1,0))))))</f>
        <v>2</v>
      </c>
      <c r="G4290" s="786">
        <f>VLOOKUP(C4290,METADATA!$J$5:$Q$29,IF(E4290="HI",2,IF(E4290="LO",6,10))+IF(D4290=1,2,IF(D4290=7,1,(IF(WEEKDAY(B4290)=1,2,IF(WEEKDAY(B4290)=7,1,0))))))</f>
        <v>2</v>
      </c>
      <c r="H4290" s="787">
        <v>10582</v>
      </c>
      <c r="I4290" s="788">
        <v>3933.3250427246094</v>
      </c>
      <c r="K4290" s="795">
        <v>905.6</v>
      </c>
      <c r="M4290" s="798">
        <f t="shared" si="199"/>
        <v>11289.365344948517</v>
      </c>
      <c r="N4290" s="303"/>
      <c r="S4290" s="786">
        <v>0</v>
      </c>
      <c r="T4290" s="781">
        <f>VLOOKUP(C4290,METADATA!$J$5:$Q$29,IF(E4290="HI",2,IF(E4290="LO",6,10))+IF(S4290=1,2,IF(D4290=7,1,(IF(WEEKDAY(B4290)=1,2,IF(WEEKDAY(B4290)=7,1,0))))))</f>
        <v>2</v>
      </c>
      <c r="U4290" s="781">
        <f>VLOOKUP(C4290,METADATA!$A$5:$H$29,IF(E4290="HI",2,IF(E4290="LO",6,10))+IF(S4290=1,2,IF(D4290=7,1,(IF(WEEKDAY(B4290)=1,2,IF(WEEKDAY(B4290)=7,1,0))))))</f>
        <v>2</v>
      </c>
    </row>
    <row r="4291" spans="2:21" ht="13.95" customHeight="1" x14ac:dyDescent="0.25">
      <c r="B4291" s="784">
        <f t="shared" si="200"/>
        <v>45561</v>
      </c>
      <c r="C4291" s="785">
        <v>15</v>
      </c>
      <c r="D4291" s="786">
        <f>IFERROR((INDEX(METADATA!$T$2:$T$20,MATCH(B4291,METADATA!$S$2:$S$20,0))),0)</f>
        <v>0</v>
      </c>
      <c r="E4291" s="785" t="str">
        <f t="shared" si="198"/>
        <v>LO</v>
      </c>
      <c r="F4291" s="786">
        <f>VLOOKUP(C4291,METADATA!$A$5:$H$29,IF(E4291="HI",2,IF(E4291="LO",6,10))+IF(D4291=1,2,IF(D4291=7,1,(IF(WEEKDAY(B4291)=1,2,IF(WEEKDAY(B4291)=7,1,0))))))</f>
        <v>2</v>
      </c>
      <c r="G4291" s="786">
        <f>VLOOKUP(C4291,METADATA!$J$5:$Q$29,IF(E4291="HI",2,IF(E4291="LO",6,10))+IF(D4291=1,2,IF(D4291=7,1,(IF(WEEKDAY(B4291)=1,2,IF(WEEKDAY(B4291)=7,1,0))))))</f>
        <v>2</v>
      </c>
      <c r="H4291" s="787">
        <v>10341</v>
      </c>
      <c r="I4291" s="788">
        <v>4068.5498962402344</v>
      </c>
      <c r="K4291" s="795">
        <v>913.98749999999995</v>
      </c>
      <c r="M4291" s="798">
        <f t="shared" si="199"/>
        <v>11112.577525407703</v>
      </c>
      <c r="N4291" s="303"/>
      <c r="S4291" s="786">
        <v>0</v>
      </c>
      <c r="T4291" s="781">
        <f>VLOOKUP(C4291,METADATA!$J$5:$Q$29,IF(E4291="HI",2,IF(E4291="LO",6,10))+IF(S4291=1,2,IF(D4291=7,1,(IF(WEEKDAY(B4291)=1,2,IF(WEEKDAY(B4291)=7,1,0))))))</f>
        <v>2</v>
      </c>
      <c r="U4291" s="781">
        <f>VLOOKUP(C4291,METADATA!$A$5:$H$29,IF(E4291="HI",2,IF(E4291="LO",6,10))+IF(S4291=1,2,IF(D4291=7,1,(IF(WEEKDAY(B4291)=1,2,IF(WEEKDAY(B4291)=7,1,0))))))</f>
        <v>2</v>
      </c>
    </row>
    <row r="4292" spans="2:21" ht="13.95" customHeight="1" x14ac:dyDescent="0.25">
      <c r="B4292" s="784">
        <f t="shared" si="200"/>
        <v>45561</v>
      </c>
      <c r="C4292" s="785">
        <v>16</v>
      </c>
      <c r="D4292" s="786">
        <f>IFERROR((INDEX(METADATA!$T$2:$T$20,MATCH(B4292,METADATA!$S$2:$S$20,0))),0)</f>
        <v>0</v>
      </c>
      <c r="E4292" s="785" t="str">
        <f t="shared" ref="E4292:E4355" si="201">IF(B4292="","",IF(AND(MONTH(B4292)&gt;=MONTH($AA$9),MONTH(B4292)&lt;=MONTH($AA$11)),"HI","LO"))</f>
        <v>LO</v>
      </c>
      <c r="F4292" s="786">
        <f>VLOOKUP(C4292,METADATA!$A$5:$H$29,IF(E4292="HI",2,IF(E4292="LO",6,10))+IF(D4292=1,2,IF(D4292=7,1,(IF(WEEKDAY(B4292)=1,2,IF(WEEKDAY(B4292)=7,1,0))))))</f>
        <v>2</v>
      </c>
      <c r="G4292" s="786">
        <f>VLOOKUP(C4292,METADATA!$J$5:$Q$29,IF(E4292="HI",2,IF(E4292="LO",6,10))+IF(D4292=1,2,IF(D4292=7,1,(IF(WEEKDAY(B4292)=1,2,IF(WEEKDAY(B4292)=7,1,0))))))</f>
        <v>2</v>
      </c>
      <c r="H4292" s="787">
        <v>10507.75</v>
      </c>
      <c r="I4292" s="788">
        <v>3934.9000244140625</v>
      </c>
      <c r="K4292" s="795">
        <v>902.26250000000005</v>
      </c>
      <c r="M4292" s="798">
        <f t="shared" ref="M4292:M4355" si="202">SQRT(H4292^2+I4292^2)</f>
        <v>11220.349738962408</v>
      </c>
      <c r="N4292" s="303"/>
      <c r="S4292" s="786">
        <v>0</v>
      </c>
      <c r="T4292" s="781">
        <f>VLOOKUP(C4292,METADATA!$J$5:$Q$29,IF(E4292="HI",2,IF(E4292="LO",6,10))+IF(S4292=1,2,IF(D4292=7,1,(IF(WEEKDAY(B4292)=1,2,IF(WEEKDAY(B4292)=7,1,0))))))</f>
        <v>2</v>
      </c>
      <c r="U4292" s="781">
        <f>VLOOKUP(C4292,METADATA!$A$5:$H$29,IF(E4292="HI",2,IF(E4292="LO",6,10))+IF(S4292=1,2,IF(D4292=7,1,(IF(WEEKDAY(B4292)=1,2,IF(WEEKDAY(B4292)=7,1,0))))))</f>
        <v>2</v>
      </c>
    </row>
    <row r="4293" spans="2:21" ht="13.95" customHeight="1" x14ac:dyDescent="0.25">
      <c r="B4293" s="784">
        <f t="shared" si="200"/>
        <v>45561</v>
      </c>
      <c r="C4293" s="785">
        <v>17</v>
      </c>
      <c r="D4293" s="786">
        <f>IFERROR((INDEX(METADATA!$T$2:$T$20,MATCH(B4293,METADATA!$S$2:$S$20,0))),0)</f>
        <v>0</v>
      </c>
      <c r="E4293" s="785" t="str">
        <f t="shared" si="201"/>
        <v>LO</v>
      </c>
      <c r="F4293" s="786">
        <f>VLOOKUP(C4293,METADATA!$A$5:$H$29,IF(E4293="HI",2,IF(E4293="LO",6,10))+IF(D4293=1,2,IF(D4293=7,1,(IF(WEEKDAY(B4293)=1,2,IF(WEEKDAY(B4293)=7,1,0))))))</f>
        <v>2</v>
      </c>
      <c r="G4293" s="786">
        <f>VLOOKUP(C4293,METADATA!$J$5:$Q$29,IF(E4293="HI",2,IF(E4293="LO",6,10))+IF(D4293=1,2,IF(D4293=7,1,(IF(WEEKDAY(B4293)=1,2,IF(WEEKDAY(B4293)=7,1,0))))))</f>
        <v>2</v>
      </c>
      <c r="H4293" s="787">
        <v>10419</v>
      </c>
      <c r="I4293" s="788">
        <v>2741.4974670410156</v>
      </c>
      <c r="K4293" s="795">
        <v>933.76250000000005</v>
      </c>
      <c r="M4293" s="798">
        <f t="shared" si="202"/>
        <v>10773.64234424887</v>
      </c>
      <c r="N4293" s="303"/>
      <c r="S4293" s="786">
        <v>0</v>
      </c>
      <c r="T4293" s="781">
        <f>VLOOKUP(C4293,METADATA!$J$5:$Q$29,IF(E4293="HI",2,IF(E4293="LO",6,10))+IF(S4293=1,2,IF(D4293=7,1,(IF(WEEKDAY(B4293)=1,2,IF(WEEKDAY(B4293)=7,1,0))))))</f>
        <v>2</v>
      </c>
      <c r="U4293" s="781">
        <f>VLOOKUP(C4293,METADATA!$A$5:$H$29,IF(E4293="HI",2,IF(E4293="LO",6,10))+IF(S4293=1,2,IF(D4293=7,1,(IF(WEEKDAY(B4293)=1,2,IF(WEEKDAY(B4293)=7,1,0))))))</f>
        <v>2</v>
      </c>
    </row>
    <row r="4294" spans="2:21" ht="13.95" customHeight="1" x14ac:dyDescent="0.25">
      <c r="B4294" s="784">
        <f t="shared" si="200"/>
        <v>45561</v>
      </c>
      <c r="C4294" s="785">
        <v>18</v>
      </c>
      <c r="D4294" s="786">
        <f>IFERROR((INDEX(METADATA!$T$2:$T$20,MATCH(B4294,METADATA!$S$2:$S$20,0))),0)</f>
        <v>0</v>
      </c>
      <c r="E4294" s="785" t="str">
        <f t="shared" si="201"/>
        <v>LO</v>
      </c>
      <c r="F4294" s="786">
        <f>VLOOKUP(C4294,METADATA!$A$5:$H$29,IF(E4294="HI",2,IF(E4294="LO",6,10))+IF(D4294=1,2,IF(D4294=7,1,(IF(WEEKDAY(B4294)=1,2,IF(WEEKDAY(B4294)=7,1,0))))))</f>
        <v>1</v>
      </c>
      <c r="G4294" s="786">
        <f>VLOOKUP(C4294,METADATA!$J$5:$Q$29,IF(E4294="HI",2,IF(E4294="LO",6,10))+IF(D4294=1,2,IF(D4294=7,1,(IF(WEEKDAY(B4294)=1,2,IF(WEEKDAY(B4294)=7,1,0))))))</f>
        <v>1</v>
      </c>
      <c r="H4294" s="787">
        <v>10233</v>
      </c>
      <c r="I4294" s="788">
        <v>3135.8474731445313</v>
      </c>
      <c r="K4294" s="795">
        <v>0</v>
      </c>
      <c r="M4294" s="798">
        <f t="shared" si="202"/>
        <v>10702.701919367228</v>
      </c>
      <c r="N4294" s="303"/>
      <c r="S4294" s="786">
        <v>0</v>
      </c>
      <c r="T4294" s="781">
        <f>VLOOKUP(C4294,METADATA!$J$5:$Q$29,IF(E4294="HI",2,IF(E4294="LO",6,10))+IF(S4294=1,2,IF(D4294=7,1,(IF(WEEKDAY(B4294)=1,2,IF(WEEKDAY(B4294)=7,1,0))))))</f>
        <v>1</v>
      </c>
      <c r="U4294" s="781">
        <f>VLOOKUP(C4294,METADATA!$A$5:$H$29,IF(E4294="HI",2,IF(E4294="LO",6,10))+IF(S4294=1,2,IF(D4294=7,1,(IF(WEEKDAY(B4294)=1,2,IF(WEEKDAY(B4294)=7,1,0))))))</f>
        <v>1</v>
      </c>
    </row>
    <row r="4295" spans="2:21" ht="13.95" customHeight="1" x14ac:dyDescent="0.25">
      <c r="B4295" s="784">
        <f t="shared" si="200"/>
        <v>45561</v>
      </c>
      <c r="C4295" s="785">
        <v>19</v>
      </c>
      <c r="D4295" s="786">
        <f>IFERROR((INDEX(METADATA!$T$2:$T$20,MATCH(B4295,METADATA!$S$2:$S$20,0))),0)</f>
        <v>0</v>
      </c>
      <c r="E4295" s="785" t="str">
        <f t="shared" si="201"/>
        <v>LO</v>
      </c>
      <c r="F4295" s="786">
        <f>VLOOKUP(C4295,METADATA!$A$5:$H$29,IF(E4295="HI",2,IF(E4295="LO",6,10))+IF(D4295=1,2,IF(D4295=7,1,(IF(WEEKDAY(B4295)=1,2,IF(WEEKDAY(B4295)=7,1,0))))))</f>
        <v>1</v>
      </c>
      <c r="G4295" s="786">
        <f>VLOOKUP(C4295,METADATA!$J$5:$Q$29,IF(E4295="HI",2,IF(E4295="LO",6,10))+IF(D4295=1,2,IF(D4295=7,1,(IF(WEEKDAY(B4295)=1,2,IF(WEEKDAY(B4295)=7,1,0))))))</f>
        <v>1</v>
      </c>
      <c r="H4295" s="787">
        <v>10315.5</v>
      </c>
      <c r="I4295" s="788">
        <v>3696.0549621582031</v>
      </c>
      <c r="K4295" s="795">
        <v>0</v>
      </c>
      <c r="M4295" s="798">
        <f t="shared" si="202"/>
        <v>10957.662275015336</v>
      </c>
      <c r="N4295" s="303"/>
      <c r="S4295" s="786">
        <v>0</v>
      </c>
      <c r="T4295" s="781">
        <f>VLOOKUP(C4295,METADATA!$J$5:$Q$29,IF(E4295="HI",2,IF(E4295="LO",6,10))+IF(S4295=1,2,IF(D4295=7,1,(IF(WEEKDAY(B4295)=1,2,IF(WEEKDAY(B4295)=7,1,0))))))</f>
        <v>1</v>
      </c>
      <c r="U4295" s="781">
        <f>VLOOKUP(C4295,METADATA!$A$5:$H$29,IF(E4295="HI",2,IF(E4295="LO",6,10))+IF(S4295=1,2,IF(D4295=7,1,(IF(WEEKDAY(B4295)=1,2,IF(WEEKDAY(B4295)=7,1,0))))))</f>
        <v>1</v>
      </c>
    </row>
    <row r="4296" spans="2:21" ht="13.95" customHeight="1" x14ac:dyDescent="0.25">
      <c r="B4296" s="784">
        <f t="shared" si="200"/>
        <v>45561</v>
      </c>
      <c r="C4296" s="785">
        <v>20</v>
      </c>
      <c r="D4296" s="786">
        <f>IFERROR((INDEX(METADATA!$T$2:$T$20,MATCH(B4296,METADATA!$S$2:$S$20,0))),0)</f>
        <v>0</v>
      </c>
      <c r="E4296" s="785" t="str">
        <f t="shared" si="201"/>
        <v>LO</v>
      </c>
      <c r="F4296" s="786">
        <f>VLOOKUP(C4296,METADATA!$A$5:$H$29,IF(E4296="HI",2,IF(E4296="LO",6,10))+IF(D4296=1,2,IF(D4296=7,1,(IF(WEEKDAY(B4296)=1,2,IF(WEEKDAY(B4296)=7,1,0))))))</f>
        <v>1</v>
      </c>
      <c r="G4296" s="786">
        <f>VLOOKUP(C4296,METADATA!$J$5:$Q$29,IF(E4296="HI",2,IF(E4296="LO",6,10))+IF(D4296=1,2,IF(D4296=7,1,(IF(WEEKDAY(B4296)=1,2,IF(WEEKDAY(B4296)=7,1,0))))))</f>
        <v>2</v>
      </c>
      <c r="H4296" s="787">
        <v>10785</v>
      </c>
      <c r="I4296" s="788">
        <v>3678.4551086425781</v>
      </c>
      <c r="K4296" s="795">
        <v>0</v>
      </c>
      <c r="M4296" s="798">
        <f t="shared" si="202"/>
        <v>11395.054058068294</v>
      </c>
      <c r="N4296" s="303"/>
      <c r="S4296" s="786">
        <v>0</v>
      </c>
      <c r="T4296" s="781">
        <f>VLOOKUP(C4296,METADATA!$J$5:$Q$29,IF(E4296="HI",2,IF(E4296="LO",6,10))+IF(S4296=1,2,IF(D4296=7,1,(IF(WEEKDAY(B4296)=1,2,IF(WEEKDAY(B4296)=7,1,0))))))</f>
        <v>2</v>
      </c>
      <c r="U4296" s="781">
        <f>VLOOKUP(C4296,METADATA!$A$5:$H$29,IF(E4296="HI",2,IF(E4296="LO",6,10))+IF(S4296=1,2,IF(D4296=7,1,(IF(WEEKDAY(B4296)=1,2,IF(WEEKDAY(B4296)=7,1,0))))))</f>
        <v>1</v>
      </c>
    </row>
    <row r="4297" spans="2:21" ht="13.95" customHeight="1" x14ac:dyDescent="0.25">
      <c r="B4297" s="784">
        <f t="shared" si="200"/>
        <v>45561</v>
      </c>
      <c r="C4297" s="785">
        <v>21</v>
      </c>
      <c r="D4297" s="786">
        <f>IFERROR((INDEX(METADATA!$T$2:$T$20,MATCH(B4297,METADATA!$S$2:$S$20,0))),0)</f>
        <v>0</v>
      </c>
      <c r="E4297" s="785" t="str">
        <f t="shared" si="201"/>
        <v>LO</v>
      </c>
      <c r="F4297" s="786">
        <f>VLOOKUP(C4297,METADATA!$A$5:$H$29,IF(E4297="HI",2,IF(E4297="LO",6,10))+IF(D4297=1,2,IF(D4297=7,1,(IF(WEEKDAY(B4297)=1,2,IF(WEEKDAY(B4297)=7,1,0))))))</f>
        <v>2</v>
      </c>
      <c r="G4297" s="786">
        <f>VLOOKUP(C4297,METADATA!$J$5:$Q$29,IF(E4297="HI",2,IF(E4297="LO",6,10))+IF(D4297=1,2,IF(D4297=7,1,(IF(WEEKDAY(B4297)=1,2,IF(WEEKDAY(B4297)=7,1,0))))))</f>
        <v>2</v>
      </c>
      <c r="H4297" s="787">
        <v>10323.5</v>
      </c>
      <c r="I4297" s="788">
        <v>3698.1000061035156</v>
      </c>
      <c r="K4297" s="795">
        <v>0</v>
      </c>
      <c r="M4297" s="798">
        <f t="shared" si="202"/>
        <v>10965.883270632732</v>
      </c>
      <c r="N4297" s="303"/>
      <c r="S4297" s="786">
        <v>0</v>
      </c>
      <c r="T4297" s="781">
        <f>VLOOKUP(C4297,METADATA!$J$5:$Q$29,IF(E4297="HI",2,IF(E4297="LO",6,10))+IF(S4297=1,2,IF(D4297=7,1,(IF(WEEKDAY(B4297)=1,2,IF(WEEKDAY(B4297)=7,1,0))))))</f>
        <v>2</v>
      </c>
      <c r="U4297" s="781">
        <f>VLOOKUP(C4297,METADATA!$A$5:$H$29,IF(E4297="HI",2,IF(E4297="LO",6,10))+IF(S4297=1,2,IF(D4297=7,1,(IF(WEEKDAY(B4297)=1,2,IF(WEEKDAY(B4297)=7,1,0))))))</f>
        <v>2</v>
      </c>
    </row>
    <row r="4298" spans="2:21" ht="13.95" customHeight="1" x14ac:dyDescent="0.25">
      <c r="B4298" s="784">
        <f t="shared" si="200"/>
        <v>45561</v>
      </c>
      <c r="C4298" s="785">
        <v>22</v>
      </c>
      <c r="D4298" s="786">
        <f>IFERROR((INDEX(METADATA!$T$2:$T$20,MATCH(B4298,METADATA!$S$2:$S$20,0))),0)</f>
        <v>0</v>
      </c>
      <c r="E4298" s="785" t="str">
        <f t="shared" si="201"/>
        <v>LO</v>
      </c>
      <c r="F4298" s="786">
        <f>VLOOKUP(C4298,METADATA!$A$5:$H$29,IF(E4298="HI",2,IF(E4298="LO",6,10))+IF(D4298=1,2,IF(D4298=7,1,(IF(WEEKDAY(B4298)=1,2,IF(WEEKDAY(B4298)=7,1,0))))))</f>
        <v>3</v>
      </c>
      <c r="G4298" s="786">
        <f>VLOOKUP(C4298,METADATA!$J$5:$Q$29,IF(E4298="HI",2,IF(E4298="LO",6,10))+IF(D4298=1,2,IF(D4298=7,1,(IF(WEEKDAY(B4298)=1,2,IF(WEEKDAY(B4298)=7,1,0))))))</f>
        <v>3</v>
      </c>
      <c r="H4298" s="787">
        <v>9387.5</v>
      </c>
      <c r="I4298" s="788">
        <v>2686.4624900817871</v>
      </c>
      <c r="K4298" s="795">
        <v>0</v>
      </c>
      <c r="M4298" s="798">
        <f t="shared" si="202"/>
        <v>9764.3349471746642</v>
      </c>
      <c r="N4298" s="303"/>
      <c r="S4298" s="786">
        <v>0</v>
      </c>
      <c r="T4298" s="781">
        <f>VLOOKUP(C4298,METADATA!$J$5:$Q$29,IF(E4298="HI",2,IF(E4298="LO",6,10))+IF(S4298=1,2,IF(D4298=7,1,(IF(WEEKDAY(B4298)=1,2,IF(WEEKDAY(B4298)=7,1,0))))))</f>
        <v>3</v>
      </c>
      <c r="U4298" s="781">
        <f>VLOOKUP(C4298,METADATA!$A$5:$H$29,IF(E4298="HI",2,IF(E4298="LO",6,10))+IF(S4298=1,2,IF(D4298=7,1,(IF(WEEKDAY(B4298)=1,2,IF(WEEKDAY(B4298)=7,1,0))))))</f>
        <v>3</v>
      </c>
    </row>
    <row r="4299" spans="2:21" ht="13.95" customHeight="1" x14ac:dyDescent="0.25">
      <c r="B4299" s="784">
        <f t="shared" si="200"/>
        <v>45561</v>
      </c>
      <c r="C4299" s="785">
        <v>23</v>
      </c>
      <c r="D4299" s="786">
        <f>IFERROR((INDEX(METADATA!$T$2:$T$20,MATCH(B4299,METADATA!$S$2:$S$20,0))),0)</f>
        <v>0</v>
      </c>
      <c r="E4299" s="785" t="str">
        <f t="shared" si="201"/>
        <v>LO</v>
      </c>
      <c r="F4299" s="786">
        <f>VLOOKUP(C4299,METADATA!$A$5:$H$29,IF(E4299="HI",2,IF(E4299="LO",6,10))+IF(D4299=1,2,IF(D4299=7,1,(IF(WEEKDAY(B4299)=1,2,IF(WEEKDAY(B4299)=7,1,0))))))</f>
        <v>3</v>
      </c>
      <c r="G4299" s="786">
        <f>VLOOKUP(C4299,METADATA!$J$5:$Q$29,IF(E4299="HI",2,IF(E4299="LO",6,10))+IF(D4299=1,2,IF(D4299=7,1,(IF(WEEKDAY(B4299)=1,2,IF(WEEKDAY(B4299)=7,1,0))))))</f>
        <v>3</v>
      </c>
      <c r="H4299" s="787">
        <v>8610</v>
      </c>
      <c r="I4299" s="788">
        <v>1236.4550170898438</v>
      </c>
      <c r="K4299" s="795">
        <v>0</v>
      </c>
      <c r="M4299" s="798">
        <f t="shared" si="202"/>
        <v>8698.3286330930641</v>
      </c>
      <c r="N4299" s="303"/>
      <c r="S4299" s="786">
        <v>0</v>
      </c>
      <c r="T4299" s="781">
        <f>VLOOKUP(C4299,METADATA!$J$5:$Q$29,IF(E4299="HI",2,IF(E4299="LO",6,10))+IF(S4299=1,2,IF(D4299=7,1,(IF(WEEKDAY(B4299)=1,2,IF(WEEKDAY(B4299)=7,1,0))))))</f>
        <v>3</v>
      </c>
      <c r="U4299" s="781">
        <f>VLOOKUP(C4299,METADATA!$A$5:$H$29,IF(E4299="HI",2,IF(E4299="LO",6,10))+IF(S4299=1,2,IF(D4299=7,1,(IF(WEEKDAY(B4299)=1,2,IF(WEEKDAY(B4299)=7,1,0))))))</f>
        <v>3</v>
      </c>
    </row>
    <row r="4300" spans="2:21" ht="13.95" customHeight="1" x14ac:dyDescent="0.25">
      <c r="B4300" s="784">
        <f t="shared" si="200"/>
        <v>45562</v>
      </c>
      <c r="C4300" s="785">
        <v>0</v>
      </c>
      <c r="D4300" s="786">
        <f>IFERROR((INDEX(METADATA!$T$2:$T$20,MATCH(B4300,METADATA!$S$2:$S$20,0))),0)</f>
        <v>0</v>
      </c>
      <c r="E4300" s="785" t="str">
        <f t="shared" si="201"/>
        <v>LO</v>
      </c>
      <c r="F4300" s="786">
        <f>VLOOKUP(C4300,METADATA!$A$5:$H$29,IF(E4300="HI",2,IF(E4300="LO",6,10))+IF(D4300=1,2,IF(D4300=7,1,(IF(WEEKDAY(B4300)=1,2,IF(WEEKDAY(B4300)=7,1,0))))))</f>
        <v>3</v>
      </c>
      <c r="G4300" s="786">
        <f>VLOOKUP(C4300,METADATA!$J$5:$Q$29,IF(E4300="HI",2,IF(E4300="LO",6,10))+IF(D4300=1,2,IF(D4300=7,1,(IF(WEEKDAY(B4300)=1,2,IF(WEEKDAY(B4300)=7,1,0))))))</f>
        <v>3</v>
      </c>
      <c r="H4300" s="787">
        <v>7995.5</v>
      </c>
      <c r="I4300" s="788">
        <v>1262.0149841308594</v>
      </c>
      <c r="K4300" s="795">
        <v>0</v>
      </c>
      <c r="M4300" s="798">
        <f t="shared" si="202"/>
        <v>8094.4859052425818</v>
      </c>
      <c r="N4300" s="303"/>
      <c r="S4300" s="786">
        <v>0</v>
      </c>
      <c r="T4300" s="781">
        <f>VLOOKUP(C4300,METADATA!$J$5:$Q$29,IF(E4300="HI",2,IF(E4300="LO",6,10))+IF(S4300=1,2,IF(D4300=7,1,(IF(WEEKDAY(B4300)=1,2,IF(WEEKDAY(B4300)=7,1,0))))))</f>
        <v>3</v>
      </c>
      <c r="U4300" s="781">
        <f>VLOOKUP(C4300,METADATA!$A$5:$H$29,IF(E4300="HI",2,IF(E4300="LO",6,10))+IF(S4300=1,2,IF(D4300=7,1,(IF(WEEKDAY(B4300)=1,2,IF(WEEKDAY(B4300)=7,1,0))))))</f>
        <v>3</v>
      </c>
    </row>
    <row r="4301" spans="2:21" ht="13.95" customHeight="1" x14ac:dyDescent="0.25">
      <c r="B4301" s="784">
        <f t="shared" si="200"/>
        <v>45562</v>
      </c>
      <c r="C4301" s="785">
        <v>1</v>
      </c>
      <c r="D4301" s="786">
        <f>IFERROR((INDEX(METADATA!$T$2:$T$20,MATCH(B4301,METADATA!$S$2:$S$20,0))),0)</f>
        <v>0</v>
      </c>
      <c r="E4301" s="785" t="str">
        <f t="shared" si="201"/>
        <v>LO</v>
      </c>
      <c r="F4301" s="786">
        <f>VLOOKUP(C4301,METADATA!$A$5:$H$29,IF(E4301="HI",2,IF(E4301="LO",6,10))+IF(D4301=1,2,IF(D4301=7,1,(IF(WEEKDAY(B4301)=1,2,IF(WEEKDAY(B4301)=7,1,0))))))</f>
        <v>3</v>
      </c>
      <c r="G4301" s="786">
        <f>VLOOKUP(C4301,METADATA!$J$5:$Q$29,IF(E4301="HI",2,IF(E4301="LO",6,10))+IF(D4301=1,2,IF(D4301=7,1,(IF(WEEKDAY(B4301)=1,2,IF(WEEKDAY(B4301)=7,1,0))))))</f>
        <v>3</v>
      </c>
      <c r="H4301" s="787">
        <v>7678.25</v>
      </c>
      <c r="I4301" s="788">
        <v>1265.6849975585938</v>
      </c>
      <c r="K4301" s="795">
        <v>0</v>
      </c>
      <c r="M4301" s="798">
        <f t="shared" si="202"/>
        <v>7781.8687714163425</v>
      </c>
      <c r="N4301" s="303"/>
      <c r="S4301" s="786">
        <v>0</v>
      </c>
      <c r="T4301" s="781">
        <f>VLOOKUP(C4301,METADATA!$J$5:$Q$29,IF(E4301="HI",2,IF(E4301="LO",6,10))+IF(S4301=1,2,IF(D4301=7,1,(IF(WEEKDAY(B4301)=1,2,IF(WEEKDAY(B4301)=7,1,0))))))</f>
        <v>3</v>
      </c>
      <c r="U4301" s="781">
        <f>VLOOKUP(C4301,METADATA!$A$5:$H$29,IF(E4301="HI",2,IF(E4301="LO",6,10))+IF(S4301=1,2,IF(D4301=7,1,(IF(WEEKDAY(B4301)=1,2,IF(WEEKDAY(B4301)=7,1,0))))))</f>
        <v>3</v>
      </c>
    </row>
    <row r="4302" spans="2:21" ht="13.95" customHeight="1" x14ac:dyDescent="0.25">
      <c r="B4302" s="784">
        <f t="shared" si="200"/>
        <v>45562</v>
      </c>
      <c r="C4302" s="785">
        <v>2</v>
      </c>
      <c r="D4302" s="786">
        <f>IFERROR((INDEX(METADATA!$T$2:$T$20,MATCH(B4302,METADATA!$S$2:$S$20,0))),0)</f>
        <v>0</v>
      </c>
      <c r="E4302" s="785" t="str">
        <f t="shared" si="201"/>
        <v>LO</v>
      </c>
      <c r="F4302" s="786">
        <f>VLOOKUP(C4302,METADATA!$A$5:$H$29,IF(E4302="HI",2,IF(E4302="LO",6,10))+IF(D4302=1,2,IF(D4302=7,1,(IF(WEEKDAY(B4302)=1,2,IF(WEEKDAY(B4302)=7,1,0))))))</f>
        <v>3</v>
      </c>
      <c r="G4302" s="786">
        <f>VLOOKUP(C4302,METADATA!$J$5:$Q$29,IF(E4302="HI",2,IF(E4302="LO",6,10))+IF(D4302=1,2,IF(D4302=7,1,(IF(WEEKDAY(B4302)=1,2,IF(WEEKDAY(B4302)=7,1,0))))))</f>
        <v>3</v>
      </c>
      <c r="H4302" s="787">
        <v>7567</v>
      </c>
      <c r="I4302" s="788">
        <v>1274.7624816894531</v>
      </c>
      <c r="K4302" s="795">
        <v>0</v>
      </c>
      <c r="M4302" s="798">
        <f t="shared" si="202"/>
        <v>7673.6242014267973</v>
      </c>
      <c r="N4302" s="303"/>
      <c r="S4302" s="786">
        <v>0</v>
      </c>
      <c r="T4302" s="781">
        <f>VLOOKUP(C4302,METADATA!$J$5:$Q$29,IF(E4302="HI",2,IF(E4302="LO",6,10))+IF(S4302=1,2,IF(D4302=7,1,(IF(WEEKDAY(B4302)=1,2,IF(WEEKDAY(B4302)=7,1,0))))))</f>
        <v>3</v>
      </c>
      <c r="U4302" s="781">
        <f>VLOOKUP(C4302,METADATA!$A$5:$H$29,IF(E4302="HI",2,IF(E4302="LO",6,10))+IF(S4302=1,2,IF(D4302=7,1,(IF(WEEKDAY(B4302)=1,2,IF(WEEKDAY(B4302)=7,1,0))))))</f>
        <v>3</v>
      </c>
    </row>
    <row r="4303" spans="2:21" ht="13.95" customHeight="1" x14ac:dyDescent="0.25">
      <c r="B4303" s="784">
        <f t="shared" si="200"/>
        <v>45562</v>
      </c>
      <c r="C4303" s="785">
        <v>3</v>
      </c>
      <c r="D4303" s="786">
        <f>IFERROR((INDEX(METADATA!$T$2:$T$20,MATCH(B4303,METADATA!$S$2:$S$20,0))),0)</f>
        <v>0</v>
      </c>
      <c r="E4303" s="785" t="str">
        <f t="shared" si="201"/>
        <v>LO</v>
      </c>
      <c r="F4303" s="786">
        <f>VLOOKUP(C4303,METADATA!$A$5:$H$29,IF(E4303="HI",2,IF(E4303="LO",6,10))+IF(D4303=1,2,IF(D4303=7,1,(IF(WEEKDAY(B4303)=1,2,IF(WEEKDAY(B4303)=7,1,0))))))</f>
        <v>3</v>
      </c>
      <c r="G4303" s="786">
        <f>VLOOKUP(C4303,METADATA!$J$5:$Q$29,IF(E4303="HI",2,IF(E4303="LO",6,10))+IF(D4303=1,2,IF(D4303=7,1,(IF(WEEKDAY(B4303)=1,2,IF(WEEKDAY(B4303)=7,1,0))))))</f>
        <v>3</v>
      </c>
      <c r="H4303" s="787">
        <v>7805.5</v>
      </c>
      <c r="I4303" s="788">
        <v>1689.6199798583984</v>
      </c>
      <c r="K4303" s="795">
        <v>0</v>
      </c>
      <c r="M4303" s="798">
        <f t="shared" si="202"/>
        <v>7986.2786031002379</v>
      </c>
      <c r="N4303" s="303"/>
      <c r="S4303" s="786">
        <v>0</v>
      </c>
      <c r="T4303" s="781">
        <f>VLOOKUP(C4303,METADATA!$J$5:$Q$29,IF(E4303="HI",2,IF(E4303="LO",6,10))+IF(S4303=1,2,IF(D4303=7,1,(IF(WEEKDAY(B4303)=1,2,IF(WEEKDAY(B4303)=7,1,0))))))</f>
        <v>3</v>
      </c>
      <c r="U4303" s="781">
        <f>VLOOKUP(C4303,METADATA!$A$5:$H$29,IF(E4303="HI",2,IF(E4303="LO",6,10))+IF(S4303=1,2,IF(D4303=7,1,(IF(WEEKDAY(B4303)=1,2,IF(WEEKDAY(B4303)=7,1,0))))))</f>
        <v>3</v>
      </c>
    </row>
    <row r="4304" spans="2:21" ht="13.95" customHeight="1" x14ac:dyDescent="0.25">
      <c r="B4304" s="784">
        <f t="shared" si="200"/>
        <v>45562</v>
      </c>
      <c r="C4304" s="785">
        <v>4</v>
      </c>
      <c r="D4304" s="786">
        <f>IFERROR((INDEX(METADATA!$T$2:$T$20,MATCH(B4304,METADATA!$S$2:$S$20,0))),0)</f>
        <v>0</v>
      </c>
      <c r="E4304" s="785" t="str">
        <f t="shared" si="201"/>
        <v>LO</v>
      </c>
      <c r="F4304" s="786">
        <f>VLOOKUP(C4304,METADATA!$A$5:$H$29,IF(E4304="HI",2,IF(E4304="LO",6,10))+IF(D4304=1,2,IF(D4304=7,1,(IF(WEEKDAY(B4304)=1,2,IF(WEEKDAY(B4304)=7,1,0))))))</f>
        <v>3</v>
      </c>
      <c r="G4304" s="786">
        <f>VLOOKUP(C4304,METADATA!$J$5:$Q$29,IF(E4304="HI",2,IF(E4304="LO",6,10))+IF(D4304=1,2,IF(D4304=7,1,(IF(WEEKDAY(B4304)=1,2,IF(WEEKDAY(B4304)=7,1,0))))))</f>
        <v>3</v>
      </c>
      <c r="H4304" s="787">
        <v>8241.25</v>
      </c>
      <c r="I4304" s="788">
        <v>3424.0525207519531</v>
      </c>
      <c r="K4304" s="795">
        <v>0</v>
      </c>
      <c r="M4304" s="798">
        <f t="shared" si="202"/>
        <v>8924.2555559199336</v>
      </c>
      <c r="N4304" s="303"/>
      <c r="S4304" s="786">
        <v>0</v>
      </c>
      <c r="T4304" s="781">
        <f>VLOOKUP(C4304,METADATA!$J$5:$Q$29,IF(E4304="HI",2,IF(E4304="LO",6,10))+IF(S4304=1,2,IF(D4304=7,1,(IF(WEEKDAY(B4304)=1,2,IF(WEEKDAY(B4304)=7,1,0))))))</f>
        <v>3</v>
      </c>
      <c r="U4304" s="781">
        <f>VLOOKUP(C4304,METADATA!$A$5:$H$29,IF(E4304="HI",2,IF(E4304="LO",6,10))+IF(S4304=1,2,IF(D4304=7,1,(IF(WEEKDAY(B4304)=1,2,IF(WEEKDAY(B4304)=7,1,0))))))</f>
        <v>3</v>
      </c>
    </row>
    <row r="4305" spans="2:21" ht="13.95" customHeight="1" x14ac:dyDescent="0.25">
      <c r="B4305" s="784">
        <f t="shared" si="200"/>
        <v>45562</v>
      </c>
      <c r="C4305" s="785">
        <v>5</v>
      </c>
      <c r="D4305" s="786">
        <f>IFERROR((INDEX(METADATA!$T$2:$T$20,MATCH(B4305,METADATA!$S$2:$S$20,0))),0)</f>
        <v>0</v>
      </c>
      <c r="E4305" s="785" t="str">
        <f t="shared" si="201"/>
        <v>LO</v>
      </c>
      <c r="F4305" s="786">
        <f>VLOOKUP(C4305,METADATA!$A$5:$H$29,IF(E4305="HI",2,IF(E4305="LO",6,10))+IF(D4305=1,2,IF(D4305=7,1,(IF(WEEKDAY(B4305)=1,2,IF(WEEKDAY(B4305)=7,1,0))))))</f>
        <v>3</v>
      </c>
      <c r="G4305" s="786">
        <f>VLOOKUP(C4305,METADATA!$J$5:$Q$29,IF(E4305="HI",2,IF(E4305="LO",6,10))+IF(D4305=1,2,IF(D4305=7,1,(IF(WEEKDAY(B4305)=1,2,IF(WEEKDAY(B4305)=7,1,0))))))</f>
        <v>3</v>
      </c>
      <c r="H4305" s="787">
        <v>8416.75</v>
      </c>
      <c r="I4305" s="788">
        <v>3714.5650024414063</v>
      </c>
      <c r="K4305" s="795">
        <v>870.51250000000005</v>
      </c>
      <c r="M4305" s="798">
        <f t="shared" si="202"/>
        <v>9199.9822673667441</v>
      </c>
      <c r="N4305" s="303"/>
      <c r="S4305" s="786">
        <v>0</v>
      </c>
      <c r="T4305" s="781">
        <f>VLOOKUP(C4305,METADATA!$J$5:$Q$29,IF(E4305="HI",2,IF(E4305="LO",6,10))+IF(S4305=1,2,IF(D4305=7,1,(IF(WEEKDAY(B4305)=1,2,IF(WEEKDAY(B4305)=7,1,0))))))</f>
        <v>3</v>
      </c>
      <c r="U4305" s="781">
        <f>VLOOKUP(C4305,METADATA!$A$5:$H$29,IF(E4305="HI",2,IF(E4305="LO",6,10))+IF(S4305=1,2,IF(D4305=7,1,(IF(WEEKDAY(B4305)=1,2,IF(WEEKDAY(B4305)=7,1,0))))))</f>
        <v>3</v>
      </c>
    </row>
    <row r="4306" spans="2:21" ht="13.95" customHeight="1" x14ac:dyDescent="0.25">
      <c r="B4306" s="784">
        <f t="shared" si="200"/>
        <v>45562</v>
      </c>
      <c r="C4306" s="785">
        <v>6</v>
      </c>
      <c r="D4306" s="786">
        <f>IFERROR((INDEX(METADATA!$T$2:$T$20,MATCH(B4306,METADATA!$S$2:$S$20,0))),0)</f>
        <v>0</v>
      </c>
      <c r="E4306" s="785" t="str">
        <f t="shared" si="201"/>
        <v>LO</v>
      </c>
      <c r="F4306" s="786">
        <f>VLOOKUP(C4306,METADATA!$A$5:$H$29,IF(E4306="HI",2,IF(E4306="LO",6,10))+IF(D4306=1,2,IF(D4306=7,1,(IF(WEEKDAY(B4306)=1,2,IF(WEEKDAY(B4306)=7,1,0))))))</f>
        <v>2</v>
      </c>
      <c r="G4306" s="786">
        <f>VLOOKUP(C4306,METADATA!$J$5:$Q$29,IF(E4306="HI",2,IF(E4306="LO",6,10))+IF(D4306=1,2,IF(D4306=7,1,(IF(WEEKDAY(B4306)=1,2,IF(WEEKDAY(B4306)=7,1,0))))))</f>
        <v>2</v>
      </c>
      <c r="H4306" s="787">
        <v>8959</v>
      </c>
      <c r="I4306" s="788">
        <v>3667.0799865722656</v>
      </c>
      <c r="K4306" s="795">
        <v>865.8125</v>
      </c>
      <c r="M4306" s="798">
        <f t="shared" si="202"/>
        <v>9680.4522945944445</v>
      </c>
      <c r="N4306" s="303"/>
      <c r="S4306" s="786">
        <v>0</v>
      </c>
      <c r="T4306" s="781">
        <f>VLOOKUP(C4306,METADATA!$J$5:$Q$29,IF(E4306="HI",2,IF(E4306="LO",6,10))+IF(S4306=1,2,IF(D4306=7,1,(IF(WEEKDAY(B4306)=1,2,IF(WEEKDAY(B4306)=7,1,0))))))</f>
        <v>2</v>
      </c>
      <c r="U4306" s="781">
        <f>VLOOKUP(C4306,METADATA!$A$5:$H$29,IF(E4306="HI",2,IF(E4306="LO",6,10))+IF(S4306=1,2,IF(D4306=7,1,(IF(WEEKDAY(B4306)=1,2,IF(WEEKDAY(B4306)=7,1,0))))))</f>
        <v>2</v>
      </c>
    </row>
    <row r="4307" spans="2:21" ht="13.95" customHeight="1" x14ac:dyDescent="0.25">
      <c r="B4307" s="784">
        <f t="shared" si="200"/>
        <v>45562</v>
      </c>
      <c r="C4307" s="785">
        <v>7</v>
      </c>
      <c r="D4307" s="786">
        <f>IFERROR((INDEX(METADATA!$T$2:$T$20,MATCH(B4307,METADATA!$S$2:$S$20,0))),0)</f>
        <v>0</v>
      </c>
      <c r="E4307" s="785" t="str">
        <f t="shared" si="201"/>
        <v>LO</v>
      </c>
      <c r="F4307" s="786">
        <f>VLOOKUP(C4307,METADATA!$A$5:$H$29,IF(E4307="HI",2,IF(E4307="LO",6,10))+IF(D4307=1,2,IF(D4307=7,1,(IF(WEEKDAY(B4307)=1,2,IF(WEEKDAY(B4307)=7,1,0))))))</f>
        <v>1</v>
      </c>
      <c r="G4307" s="786">
        <f>VLOOKUP(C4307,METADATA!$J$5:$Q$29,IF(E4307="HI",2,IF(E4307="LO",6,10))+IF(D4307=1,2,IF(D4307=7,1,(IF(WEEKDAY(B4307)=1,2,IF(WEEKDAY(B4307)=7,1,0))))))</f>
        <v>1</v>
      </c>
      <c r="H4307" s="787">
        <v>10213.75</v>
      </c>
      <c r="I4307" s="788">
        <v>3780.5799560546875</v>
      </c>
      <c r="K4307" s="795">
        <v>834.63750000000005</v>
      </c>
      <c r="M4307" s="798">
        <f t="shared" si="202"/>
        <v>10890.981308707791</v>
      </c>
      <c r="N4307" s="303"/>
      <c r="S4307" s="786">
        <v>0</v>
      </c>
      <c r="T4307" s="781">
        <f>VLOOKUP(C4307,METADATA!$J$5:$Q$29,IF(E4307="HI",2,IF(E4307="LO",6,10))+IF(S4307=1,2,IF(D4307=7,1,(IF(WEEKDAY(B4307)=1,2,IF(WEEKDAY(B4307)=7,1,0))))))</f>
        <v>1</v>
      </c>
      <c r="U4307" s="781">
        <f>VLOOKUP(C4307,METADATA!$A$5:$H$29,IF(E4307="HI",2,IF(E4307="LO",6,10))+IF(S4307=1,2,IF(D4307=7,1,(IF(WEEKDAY(B4307)=1,2,IF(WEEKDAY(B4307)=7,1,0))))))</f>
        <v>1</v>
      </c>
    </row>
    <row r="4308" spans="2:21" ht="13.95" customHeight="1" x14ac:dyDescent="0.25">
      <c r="B4308" s="784">
        <f t="shared" si="200"/>
        <v>45562</v>
      </c>
      <c r="C4308" s="785">
        <v>8</v>
      </c>
      <c r="D4308" s="786">
        <f>IFERROR((INDEX(METADATA!$T$2:$T$20,MATCH(B4308,METADATA!$S$2:$S$20,0))),0)</f>
        <v>0</v>
      </c>
      <c r="E4308" s="785" t="str">
        <f t="shared" si="201"/>
        <v>LO</v>
      </c>
      <c r="F4308" s="786">
        <f>VLOOKUP(C4308,METADATA!$A$5:$H$29,IF(E4308="HI",2,IF(E4308="LO",6,10))+IF(D4308=1,2,IF(D4308=7,1,(IF(WEEKDAY(B4308)=1,2,IF(WEEKDAY(B4308)=7,1,0))))))</f>
        <v>1</v>
      </c>
      <c r="G4308" s="786">
        <f>VLOOKUP(C4308,METADATA!$J$5:$Q$29,IF(E4308="HI",2,IF(E4308="LO",6,10))+IF(D4308=1,2,IF(D4308=7,1,(IF(WEEKDAY(B4308)=1,2,IF(WEEKDAY(B4308)=7,1,0))))))</f>
        <v>1</v>
      </c>
      <c r="H4308" s="787">
        <v>11662</v>
      </c>
      <c r="I4308" s="788">
        <v>4088.4399719238281</v>
      </c>
      <c r="K4308" s="795">
        <v>847.33749999999998</v>
      </c>
      <c r="M4308" s="798">
        <f t="shared" si="202"/>
        <v>12357.895670542963</v>
      </c>
      <c r="N4308" s="303"/>
      <c r="S4308" s="786">
        <v>0</v>
      </c>
      <c r="T4308" s="781">
        <f>VLOOKUP(C4308,METADATA!$J$5:$Q$29,IF(E4308="HI",2,IF(E4308="LO",6,10))+IF(S4308=1,2,IF(D4308=7,1,(IF(WEEKDAY(B4308)=1,2,IF(WEEKDAY(B4308)=7,1,0))))))</f>
        <v>1</v>
      </c>
      <c r="U4308" s="781">
        <f>VLOOKUP(C4308,METADATA!$A$5:$H$29,IF(E4308="HI",2,IF(E4308="LO",6,10))+IF(S4308=1,2,IF(D4308=7,1,(IF(WEEKDAY(B4308)=1,2,IF(WEEKDAY(B4308)=7,1,0))))))</f>
        <v>1</v>
      </c>
    </row>
    <row r="4309" spans="2:21" ht="13.95" customHeight="1" x14ac:dyDescent="0.25">
      <c r="B4309" s="784">
        <f t="shared" si="200"/>
        <v>45562</v>
      </c>
      <c r="C4309" s="785">
        <v>9</v>
      </c>
      <c r="D4309" s="786">
        <f>IFERROR((INDEX(METADATA!$T$2:$T$20,MATCH(B4309,METADATA!$S$2:$S$20,0))),0)</f>
        <v>0</v>
      </c>
      <c r="E4309" s="785" t="str">
        <f t="shared" si="201"/>
        <v>LO</v>
      </c>
      <c r="F4309" s="786">
        <f>VLOOKUP(C4309,METADATA!$A$5:$H$29,IF(E4309="HI",2,IF(E4309="LO",6,10))+IF(D4309=1,2,IF(D4309=7,1,(IF(WEEKDAY(B4309)=1,2,IF(WEEKDAY(B4309)=7,1,0))))))</f>
        <v>2</v>
      </c>
      <c r="G4309" s="786">
        <f>VLOOKUP(C4309,METADATA!$J$5:$Q$29,IF(E4309="HI",2,IF(E4309="LO",6,10))+IF(D4309=1,2,IF(D4309=7,1,(IF(WEEKDAY(B4309)=1,2,IF(WEEKDAY(B4309)=7,1,0))))))</f>
        <v>1</v>
      </c>
      <c r="H4309" s="787">
        <v>12773.5</v>
      </c>
      <c r="I4309" s="788">
        <v>3917.4750366210938</v>
      </c>
      <c r="K4309" s="795">
        <v>851.61249999999995</v>
      </c>
      <c r="M4309" s="798">
        <f t="shared" si="202"/>
        <v>13360.722769092599</v>
      </c>
      <c r="N4309" s="303"/>
      <c r="S4309" s="786">
        <v>0</v>
      </c>
      <c r="T4309" s="781">
        <f>VLOOKUP(C4309,METADATA!$J$5:$Q$29,IF(E4309="HI",2,IF(E4309="LO",6,10))+IF(S4309=1,2,IF(D4309=7,1,(IF(WEEKDAY(B4309)=1,2,IF(WEEKDAY(B4309)=7,1,0))))))</f>
        <v>1</v>
      </c>
      <c r="U4309" s="781">
        <f>VLOOKUP(C4309,METADATA!$A$5:$H$29,IF(E4309="HI",2,IF(E4309="LO",6,10))+IF(S4309=1,2,IF(D4309=7,1,(IF(WEEKDAY(B4309)=1,2,IF(WEEKDAY(B4309)=7,1,0))))))</f>
        <v>2</v>
      </c>
    </row>
    <row r="4310" spans="2:21" ht="13.95" customHeight="1" x14ac:dyDescent="0.25">
      <c r="B4310" s="784">
        <f t="shared" si="200"/>
        <v>45562</v>
      </c>
      <c r="C4310" s="785">
        <v>10</v>
      </c>
      <c r="D4310" s="786">
        <f>IFERROR((INDEX(METADATA!$T$2:$T$20,MATCH(B4310,METADATA!$S$2:$S$20,0))),0)</f>
        <v>0</v>
      </c>
      <c r="E4310" s="785" t="str">
        <f t="shared" si="201"/>
        <v>LO</v>
      </c>
      <c r="F4310" s="786">
        <f>VLOOKUP(C4310,METADATA!$A$5:$H$29,IF(E4310="HI",2,IF(E4310="LO",6,10))+IF(D4310=1,2,IF(D4310=7,1,(IF(WEEKDAY(B4310)=1,2,IF(WEEKDAY(B4310)=7,1,0))))))</f>
        <v>2</v>
      </c>
      <c r="G4310" s="786">
        <f>VLOOKUP(C4310,METADATA!$J$5:$Q$29,IF(E4310="HI",2,IF(E4310="LO",6,10))+IF(D4310=1,2,IF(D4310=7,1,(IF(WEEKDAY(B4310)=1,2,IF(WEEKDAY(B4310)=7,1,0))))))</f>
        <v>2</v>
      </c>
      <c r="H4310" s="787">
        <v>12906.25</v>
      </c>
      <c r="I4310" s="788">
        <v>3346.0999374389648</v>
      </c>
      <c r="K4310" s="795">
        <v>856.5</v>
      </c>
      <c r="M4310" s="798">
        <f t="shared" si="202"/>
        <v>13332.954430801488</v>
      </c>
      <c r="N4310" s="303"/>
      <c r="S4310" s="786">
        <v>0</v>
      </c>
      <c r="T4310" s="781">
        <f>VLOOKUP(C4310,METADATA!$J$5:$Q$29,IF(E4310="HI",2,IF(E4310="LO",6,10))+IF(S4310=1,2,IF(D4310=7,1,(IF(WEEKDAY(B4310)=1,2,IF(WEEKDAY(B4310)=7,1,0))))))</f>
        <v>2</v>
      </c>
      <c r="U4310" s="781">
        <f>VLOOKUP(C4310,METADATA!$A$5:$H$29,IF(E4310="HI",2,IF(E4310="LO",6,10))+IF(S4310=1,2,IF(D4310=7,1,(IF(WEEKDAY(B4310)=1,2,IF(WEEKDAY(B4310)=7,1,0))))))</f>
        <v>2</v>
      </c>
    </row>
    <row r="4311" spans="2:21" ht="13.95" customHeight="1" x14ac:dyDescent="0.25">
      <c r="B4311" s="784">
        <f t="shared" si="200"/>
        <v>45562</v>
      </c>
      <c r="C4311" s="785">
        <v>11</v>
      </c>
      <c r="D4311" s="786">
        <f>IFERROR((INDEX(METADATA!$T$2:$T$20,MATCH(B4311,METADATA!$S$2:$S$20,0))),0)</f>
        <v>0</v>
      </c>
      <c r="E4311" s="785" t="str">
        <f t="shared" si="201"/>
        <v>LO</v>
      </c>
      <c r="F4311" s="786">
        <f>VLOOKUP(C4311,METADATA!$A$5:$H$29,IF(E4311="HI",2,IF(E4311="LO",6,10))+IF(D4311=1,2,IF(D4311=7,1,(IF(WEEKDAY(B4311)=1,2,IF(WEEKDAY(B4311)=7,1,0))))))</f>
        <v>2</v>
      </c>
      <c r="G4311" s="786">
        <f>VLOOKUP(C4311,METADATA!$J$5:$Q$29,IF(E4311="HI",2,IF(E4311="LO",6,10))+IF(D4311=1,2,IF(D4311=7,1,(IF(WEEKDAY(B4311)=1,2,IF(WEEKDAY(B4311)=7,1,0))))))</f>
        <v>2</v>
      </c>
      <c r="H4311" s="787">
        <v>12646.5</v>
      </c>
      <c r="I4311" s="788">
        <v>3351.8450012207031</v>
      </c>
      <c r="K4311" s="795">
        <v>824.32500000000005</v>
      </c>
      <c r="M4311" s="798">
        <f t="shared" si="202"/>
        <v>13083.150505983191</v>
      </c>
      <c r="N4311" s="303"/>
      <c r="S4311" s="786">
        <v>0</v>
      </c>
      <c r="T4311" s="781">
        <f>VLOOKUP(C4311,METADATA!$J$5:$Q$29,IF(E4311="HI",2,IF(E4311="LO",6,10))+IF(S4311=1,2,IF(D4311=7,1,(IF(WEEKDAY(B4311)=1,2,IF(WEEKDAY(B4311)=7,1,0))))))</f>
        <v>2</v>
      </c>
      <c r="U4311" s="781">
        <f>VLOOKUP(C4311,METADATA!$A$5:$H$29,IF(E4311="HI",2,IF(E4311="LO",6,10))+IF(S4311=1,2,IF(D4311=7,1,(IF(WEEKDAY(B4311)=1,2,IF(WEEKDAY(B4311)=7,1,0))))))</f>
        <v>2</v>
      </c>
    </row>
    <row r="4312" spans="2:21" ht="13.95" customHeight="1" x14ac:dyDescent="0.25">
      <c r="B4312" s="784">
        <f t="shared" si="200"/>
        <v>45562</v>
      </c>
      <c r="C4312" s="785">
        <v>12</v>
      </c>
      <c r="D4312" s="786">
        <f>IFERROR((INDEX(METADATA!$T$2:$T$20,MATCH(B4312,METADATA!$S$2:$S$20,0))),0)</f>
        <v>0</v>
      </c>
      <c r="E4312" s="785" t="str">
        <f t="shared" si="201"/>
        <v>LO</v>
      </c>
      <c r="F4312" s="786">
        <f>VLOOKUP(C4312,METADATA!$A$5:$H$29,IF(E4312="HI",2,IF(E4312="LO",6,10))+IF(D4312=1,2,IF(D4312=7,1,(IF(WEEKDAY(B4312)=1,2,IF(WEEKDAY(B4312)=7,1,0))))))</f>
        <v>2</v>
      </c>
      <c r="G4312" s="786">
        <f>VLOOKUP(C4312,METADATA!$J$5:$Q$29,IF(E4312="HI",2,IF(E4312="LO",6,10))+IF(D4312=1,2,IF(D4312=7,1,(IF(WEEKDAY(B4312)=1,2,IF(WEEKDAY(B4312)=7,1,0))))))</f>
        <v>2</v>
      </c>
      <c r="H4312" s="787">
        <v>12484</v>
      </c>
      <c r="I4312" s="788">
        <v>3928.2550048828125</v>
      </c>
      <c r="K4312" s="795">
        <v>882.73749999999995</v>
      </c>
      <c r="M4312" s="798">
        <f t="shared" si="202"/>
        <v>13087.453663084612</v>
      </c>
      <c r="N4312" s="303"/>
      <c r="S4312" s="786">
        <v>0</v>
      </c>
      <c r="T4312" s="781">
        <f>VLOOKUP(C4312,METADATA!$J$5:$Q$29,IF(E4312="HI",2,IF(E4312="LO",6,10))+IF(S4312=1,2,IF(D4312=7,1,(IF(WEEKDAY(B4312)=1,2,IF(WEEKDAY(B4312)=7,1,0))))))</f>
        <v>2</v>
      </c>
      <c r="U4312" s="781">
        <f>VLOOKUP(C4312,METADATA!$A$5:$H$29,IF(E4312="HI",2,IF(E4312="LO",6,10))+IF(S4312=1,2,IF(D4312=7,1,(IF(WEEKDAY(B4312)=1,2,IF(WEEKDAY(B4312)=7,1,0))))))</f>
        <v>2</v>
      </c>
    </row>
    <row r="4313" spans="2:21" ht="13.95" customHeight="1" x14ac:dyDescent="0.25">
      <c r="B4313" s="784">
        <f t="shared" si="200"/>
        <v>45562</v>
      </c>
      <c r="C4313" s="785">
        <v>13</v>
      </c>
      <c r="D4313" s="786">
        <f>IFERROR((INDEX(METADATA!$T$2:$T$20,MATCH(B4313,METADATA!$S$2:$S$20,0))),0)</f>
        <v>0</v>
      </c>
      <c r="E4313" s="785" t="str">
        <f t="shared" si="201"/>
        <v>LO</v>
      </c>
      <c r="F4313" s="786">
        <f>VLOOKUP(C4313,METADATA!$A$5:$H$29,IF(E4313="HI",2,IF(E4313="LO",6,10))+IF(D4313=1,2,IF(D4313=7,1,(IF(WEEKDAY(B4313)=1,2,IF(WEEKDAY(B4313)=7,1,0))))))</f>
        <v>2</v>
      </c>
      <c r="G4313" s="786">
        <f>VLOOKUP(C4313,METADATA!$J$5:$Q$29,IF(E4313="HI",2,IF(E4313="LO",6,10))+IF(D4313=1,2,IF(D4313=7,1,(IF(WEEKDAY(B4313)=1,2,IF(WEEKDAY(B4313)=7,1,0))))))</f>
        <v>2</v>
      </c>
      <c r="H4313" s="787">
        <v>12218</v>
      </c>
      <c r="I4313" s="788">
        <v>3566.0600280761719</v>
      </c>
      <c r="K4313" s="795">
        <v>909.3125</v>
      </c>
      <c r="M4313" s="798">
        <f t="shared" si="202"/>
        <v>12727.777029938992</v>
      </c>
      <c r="N4313" s="303"/>
      <c r="S4313" s="786">
        <v>0</v>
      </c>
      <c r="T4313" s="781">
        <f>VLOOKUP(C4313,METADATA!$J$5:$Q$29,IF(E4313="HI",2,IF(E4313="LO",6,10))+IF(S4313=1,2,IF(D4313=7,1,(IF(WEEKDAY(B4313)=1,2,IF(WEEKDAY(B4313)=7,1,0))))))</f>
        <v>2</v>
      </c>
      <c r="U4313" s="781">
        <f>VLOOKUP(C4313,METADATA!$A$5:$H$29,IF(E4313="HI",2,IF(E4313="LO",6,10))+IF(S4313=1,2,IF(D4313=7,1,(IF(WEEKDAY(B4313)=1,2,IF(WEEKDAY(B4313)=7,1,0))))))</f>
        <v>2</v>
      </c>
    </row>
    <row r="4314" spans="2:21" ht="13.95" customHeight="1" x14ac:dyDescent="0.25">
      <c r="B4314" s="784">
        <f t="shared" si="200"/>
        <v>45562</v>
      </c>
      <c r="C4314" s="785">
        <v>14</v>
      </c>
      <c r="D4314" s="786">
        <f>IFERROR((INDEX(METADATA!$T$2:$T$20,MATCH(B4314,METADATA!$S$2:$S$20,0))),0)</f>
        <v>0</v>
      </c>
      <c r="E4314" s="785" t="str">
        <f t="shared" si="201"/>
        <v>LO</v>
      </c>
      <c r="F4314" s="786">
        <f>VLOOKUP(C4314,METADATA!$A$5:$H$29,IF(E4314="HI",2,IF(E4314="LO",6,10))+IF(D4314=1,2,IF(D4314=7,1,(IF(WEEKDAY(B4314)=1,2,IF(WEEKDAY(B4314)=7,1,0))))))</f>
        <v>2</v>
      </c>
      <c r="G4314" s="786">
        <f>VLOOKUP(C4314,METADATA!$J$5:$Q$29,IF(E4314="HI",2,IF(E4314="LO",6,10))+IF(D4314=1,2,IF(D4314=7,1,(IF(WEEKDAY(B4314)=1,2,IF(WEEKDAY(B4314)=7,1,0))))))</f>
        <v>2</v>
      </c>
      <c r="H4314" s="787">
        <v>12134.5</v>
      </c>
      <c r="I4314" s="788">
        <v>3477.2349700927734</v>
      </c>
      <c r="K4314" s="795">
        <v>905.6</v>
      </c>
      <c r="M4314" s="798">
        <f t="shared" si="202"/>
        <v>12622.886091826864</v>
      </c>
      <c r="N4314" s="303"/>
      <c r="S4314" s="786">
        <v>0</v>
      </c>
      <c r="T4314" s="781">
        <f>VLOOKUP(C4314,METADATA!$J$5:$Q$29,IF(E4314="HI",2,IF(E4314="LO",6,10))+IF(S4314=1,2,IF(D4314=7,1,(IF(WEEKDAY(B4314)=1,2,IF(WEEKDAY(B4314)=7,1,0))))))</f>
        <v>2</v>
      </c>
      <c r="U4314" s="781">
        <f>VLOOKUP(C4314,METADATA!$A$5:$H$29,IF(E4314="HI",2,IF(E4314="LO",6,10))+IF(S4314=1,2,IF(D4314=7,1,(IF(WEEKDAY(B4314)=1,2,IF(WEEKDAY(B4314)=7,1,0))))))</f>
        <v>2</v>
      </c>
    </row>
    <row r="4315" spans="2:21" ht="13.95" customHeight="1" x14ac:dyDescent="0.25">
      <c r="B4315" s="784">
        <f t="shared" si="200"/>
        <v>45562</v>
      </c>
      <c r="C4315" s="785">
        <v>15</v>
      </c>
      <c r="D4315" s="786">
        <f>IFERROR((INDEX(METADATA!$T$2:$T$20,MATCH(B4315,METADATA!$S$2:$S$20,0))),0)</f>
        <v>0</v>
      </c>
      <c r="E4315" s="785" t="str">
        <f t="shared" si="201"/>
        <v>LO</v>
      </c>
      <c r="F4315" s="786">
        <f>VLOOKUP(C4315,METADATA!$A$5:$H$29,IF(E4315="HI",2,IF(E4315="LO",6,10))+IF(D4315=1,2,IF(D4315=7,1,(IF(WEEKDAY(B4315)=1,2,IF(WEEKDAY(B4315)=7,1,0))))))</f>
        <v>2</v>
      </c>
      <c r="G4315" s="786">
        <f>VLOOKUP(C4315,METADATA!$J$5:$Q$29,IF(E4315="HI",2,IF(E4315="LO",6,10))+IF(D4315=1,2,IF(D4315=7,1,(IF(WEEKDAY(B4315)=1,2,IF(WEEKDAY(B4315)=7,1,0))))))</f>
        <v>2</v>
      </c>
      <c r="H4315" s="787">
        <v>12235.5</v>
      </c>
      <c r="I4315" s="788">
        <v>4186.6600036621094</v>
      </c>
      <c r="K4315" s="795">
        <v>913.98749999999995</v>
      </c>
      <c r="M4315" s="798">
        <f t="shared" si="202"/>
        <v>12931.959721413612</v>
      </c>
      <c r="N4315" s="303"/>
      <c r="S4315" s="786">
        <v>0</v>
      </c>
      <c r="T4315" s="781">
        <f>VLOOKUP(C4315,METADATA!$J$5:$Q$29,IF(E4315="HI",2,IF(E4315="LO",6,10))+IF(S4315=1,2,IF(D4315=7,1,(IF(WEEKDAY(B4315)=1,2,IF(WEEKDAY(B4315)=7,1,0))))))</f>
        <v>2</v>
      </c>
      <c r="U4315" s="781">
        <f>VLOOKUP(C4315,METADATA!$A$5:$H$29,IF(E4315="HI",2,IF(E4315="LO",6,10))+IF(S4315=1,2,IF(D4315=7,1,(IF(WEEKDAY(B4315)=1,2,IF(WEEKDAY(B4315)=7,1,0))))))</f>
        <v>2</v>
      </c>
    </row>
    <row r="4316" spans="2:21" ht="13.95" customHeight="1" x14ac:dyDescent="0.25">
      <c r="B4316" s="784">
        <f t="shared" ref="B4316:B4379" si="203">B4292+1</f>
        <v>45562</v>
      </c>
      <c r="C4316" s="785">
        <v>16</v>
      </c>
      <c r="D4316" s="786">
        <f>IFERROR((INDEX(METADATA!$T$2:$T$20,MATCH(B4316,METADATA!$S$2:$S$20,0))),0)</f>
        <v>0</v>
      </c>
      <c r="E4316" s="785" t="str">
        <f t="shared" si="201"/>
        <v>LO</v>
      </c>
      <c r="F4316" s="786">
        <f>VLOOKUP(C4316,METADATA!$A$5:$H$29,IF(E4316="HI",2,IF(E4316="LO",6,10))+IF(D4316=1,2,IF(D4316=7,1,(IF(WEEKDAY(B4316)=1,2,IF(WEEKDAY(B4316)=7,1,0))))))</f>
        <v>2</v>
      </c>
      <c r="G4316" s="786">
        <f>VLOOKUP(C4316,METADATA!$J$5:$Q$29,IF(E4316="HI",2,IF(E4316="LO",6,10))+IF(D4316=1,2,IF(D4316=7,1,(IF(WEEKDAY(B4316)=1,2,IF(WEEKDAY(B4316)=7,1,0))))))</f>
        <v>2</v>
      </c>
      <c r="H4316" s="787">
        <v>12313</v>
      </c>
      <c r="I4316" s="788">
        <v>3872.0750732421875</v>
      </c>
      <c r="K4316" s="795">
        <v>902.26250000000005</v>
      </c>
      <c r="M4316" s="798">
        <f t="shared" si="202"/>
        <v>12907.475910216663</v>
      </c>
      <c r="N4316" s="303"/>
      <c r="S4316" s="786">
        <v>0</v>
      </c>
      <c r="T4316" s="781">
        <f>VLOOKUP(C4316,METADATA!$J$5:$Q$29,IF(E4316="HI",2,IF(E4316="LO",6,10))+IF(S4316=1,2,IF(D4316=7,1,(IF(WEEKDAY(B4316)=1,2,IF(WEEKDAY(B4316)=7,1,0))))))</f>
        <v>2</v>
      </c>
      <c r="U4316" s="781">
        <f>VLOOKUP(C4316,METADATA!$A$5:$H$29,IF(E4316="HI",2,IF(E4316="LO",6,10))+IF(S4316=1,2,IF(D4316=7,1,(IF(WEEKDAY(B4316)=1,2,IF(WEEKDAY(B4316)=7,1,0))))))</f>
        <v>2</v>
      </c>
    </row>
    <row r="4317" spans="2:21" ht="13.95" customHeight="1" x14ac:dyDescent="0.25">
      <c r="B4317" s="784">
        <f t="shared" si="203"/>
        <v>45562</v>
      </c>
      <c r="C4317" s="785">
        <v>17</v>
      </c>
      <c r="D4317" s="786">
        <f>IFERROR((INDEX(METADATA!$T$2:$T$20,MATCH(B4317,METADATA!$S$2:$S$20,0))),0)</f>
        <v>0</v>
      </c>
      <c r="E4317" s="785" t="str">
        <f t="shared" si="201"/>
        <v>LO</v>
      </c>
      <c r="F4317" s="786">
        <f>VLOOKUP(C4317,METADATA!$A$5:$H$29,IF(E4317="HI",2,IF(E4317="LO",6,10))+IF(D4317=1,2,IF(D4317=7,1,(IF(WEEKDAY(B4317)=1,2,IF(WEEKDAY(B4317)=7,1,0))))))</f>
        <v>2</v>
      </c>
      <c r="G4317" s="786">
        <f>VLOOKUP(C4317,METADATA!$J$5:$Q$29,IF(E4317="HI",2,IF(E4317="LO",6,10))+IF(D4317=1,2,IF(D4317=7,1,(IF(WEEKDAY(B4317)=1,2,IF(WEEKDAY(B4317)=7,1,0))))))</f>
        <v>2</v>
      </c>
      <c r="H4317" s="787">
        <v>12034.25</v>
      </c>
      <c r="I4317" s="788">
        <v>3477.7551422119141</v>
      </c>
      <c r="K4317" s="795">
        <v>933.76250000000005</v>
      </c>
      <c r="M4317" s="798">
        <f t="shared" si="202"/>
        <v>12526.689662144639</v>
      </c>
      <c r="N4317" s="303"/>
      <c r="S4317" s="786">
        <v>0</v>
      </c>
      <c r="T4317" s="781">
        <f>VLOOKUP(C4317,METADATA!$J$5:$Q$29,IF(E4317="HI",2,IF(E4317="LO",6,10))+IF(S4317=1,2,IF(D4317=7,1,(IF(WEEKDAY(B4317)=1,2,IF(WEEKDAY(B4317)=7,1,0))))))</f>
        <v>2</v>
      </c>
      <c r="U4317" s="781">
        <f>VLOOKUP(C4317,METADATA!$A$5:$H$29,IF(E4317="HI",2,IF(E4317="LO",6,10))+IF(S4317=1,2,IF(D4317=7,1,(IF(WEEKDAY(B4317)=1,2,IF(WEEKDAY(B4317)=7,1,0))))))</f>
        <v>2</v>
      </c>
    </row>
    <row r="4318" spans="2:21" ht="13.95" customHeight="1" x14ac:dyDescent="0.25">
      <c r="B4318" s="784">
        <f t="shared" si="203"/>
        <v>45562</v>
      </c>
      <c r="C4318" s="785">
        <v>18</v>
      </c>
      <c r="D4318" s="786">
        <f>IFERROR((INDEX(METADATA!$T$2:$T$20,MATCH(B4318,METADATA!$S$2:$S$20,0))),0)</f>
        <v>0</v>
      </c>
      <c r="E4318" s="785" t="str">
        <f t="shared" si="201"/>
        <v>LO</v>
      </c>
      <c r="F4318" s="786">
        <f>VLOOKUP(C4318,METADATA!$A$5:$H$29,IF(E4318="HI",2,IF(E4318="LO",6,10))+IF(D4318=1,2,IF(D4318=7,1,(IF(WEEKDAY(B4318)=1,2,IF(WEEKDAY(B4318)=7,1,0))))))</f>
        <v>1</v>
      </c>
      <c r="G4318" s="786">
        <f>VLOOKUP(C4318,METADATA!$J$5:$Q$29,IF(E4318="HI",2,IF(E4318="LO",6,10))+IF(D4318=1,2,IF(D4318=7,1,(IF(WEEKDAY(B4318)=1,2,IF(WEEKDAY(B4318)=7,1,0))))))</f>
        <v>1</v>
      </c>
      <c r="H4318" s="787">
        <v>11867</v>
      </c>
      <c r="I4318" s="788">
        <v>3033.3300399780273</v>
      </c>
      <c r="K4318" s="795">
        <v>0</v>
      </c>
      <c r="M4318" s="798">
        <f t="shared" si="202"/>
        <v>12248.541959410235</v>
      </c>
      <c r="N4318" s="303"/>
      <c r="S4318" s="786">
        <v>0</v>
      </c>
      <c r="T4318" s="781">
        <f>VLOOKUP(C4318,METADATA!$J$5:$Q$29,IF(E4318="HI",2,IF(E4318="LO",6,10))+IF(S4318=1,2,IF(D4318=7,1,(IF(WEEKDAY(B4318)=1,2,IF(WEEKDAY(B4318)=7,1,0))))))</f>
        <v>1</v>
      </c>
      <c r="U4318" s="781">
        <f>VLOOKUP(C4318,METADATA!$A$5:$H$29,IF(E4318="HI",2,IF(E4318="LO",6,10))+IF(S4318=1,2,IF(D4318=7,1,(IF(WEEKDAY(B4318)=1,2,IF(WEEKDAY(B4318)=7,1,0))))))</f>
        <v>1</v>
      </c>
    </row>
    <row r="4319" spans="2:21" ht="13.95" customHeight="1" x14ac:dyDescent="0.25">
      <c r="B4319" s="784">
        <f t="shared" si="203"/>
        <v>45562</v>
      </c>
      <c r="C4319" s="785">
        <v>19</v>
      </c>
      <c r="D4319" s="786">
        <f>IFERROR((INDEX(METADATA!$T$2:$T$20,MATCH(B4319,METADATA!$S$2:$S$20,0))),0)</f>
        <v>0</v>
      </c>
      <c r="E4319" s="785" t="str">
        <f t="shared" si="201"/>
        <v>LO</v>
      </c>
      <c r="F4319" s="786">
        <f>VLOOKUP(C4319,METADATA!$A$5:$H$29,IF(E4319="HI",2,IF(E4319="LO",6,10))+IF(D4319=1,2,IF(D4319=7,1,(IF(WEEKDAY(B4319)=1,2,IF(WEEKDAY(B4319)=7,1,0))))))</f>
        <v>1</v>
      </c>
      <c r="G4319" s="786">
        <f>VLOOKUP(C4319,METADATA!$J$5:$Q$29,IF(E4319="HI",2,IF(E4319="LO",6,10))+IF(D4319=1,2,IF(D4319=7,1,(IF(WEEKDAY(B4319)=1,2,IF(WEEKDAY(B4319)=7,1,0))))))</f>
        <v>1</v>
      </c>
      <c r="H4319" s="787">
        <v>11548.25</v>
      </c>
      <c r="I4319" s="788">
        <v>3102.9749984741211</v>
      </c>
      <c r="K4319" s="795">
        <v>0</v>
      </c>
      <c r="M4319" s="798">
        <f t="shared" si="202"/>
        <v>11957.864855552411</v>
      </c>
      <c r="N4319" s="303"/>
      <c r="S4319" s="786">
        <v>0</v>
      </c>
      <c r="T4319" s="781">
        <f>VLOOKUP(C4319,METADATA!$J$5:$Q$29,IF(E4319="HI",2,IF(E4319="LO",6,10))+IF(S4319=1,2,IF(D4319=7,1,(IF(WEEKDAY(B4319)=1,2,IF(WEEKDAY(B4319)=7,1,0))))))</f>
        <v>1</v>
      </c>
      <c r="U4319" s="781">
        <f>VLOOKUP(C4319,METADATA!$A$5:$H$29,IF(E4319="HI",2,IF(E4319="LO",6,10))+IF(S4319=1,2,IF(D4319=7,1,(IF(WEEKDAY(B4319)=1,2,IF(WEEKDAY(B4319)=7,1,0))))))</f>
        <v>1</v>
      </c>
    </row>
    <row r="4320" spans="2:21" ht="13.95" customHeight="1" x14ac:dyDescent="0.25">
      <c r="B4320" s="784">
        <f t="shared" si="203"/>
        <v>45562</v>
      </c>
      <c r="C4320" s="785">
        <v>20</v>
      </c>
      <c r="D4320" s="786">
        <f>IFERROR((INDEX(METADATA!$T$2:$T$20,MATCH(B4320,METADATA!$S$2:$S$20,0))),0)</f>
        <v>0</v>
      </c>
      <c r="E4320" s="785" t="str">
        <f t="shared" si="201"/>
        <v>LO</v>
      </c>
      <c r="F4320" s="786">
        <f>VLOOKUP(C4320,METADATA!$A$5:$H$29,IF(E4320="HI",2,IF(E4320="LO",6,10))+IF(D4320=1,2,IF(D4320=7,1,(IF(WEEKDAY(B4320)=1,2,IF(WEEKDAY(B4320)=7,1,0))))))</f>
        <v>1</v>
      </c>
      <c r="G4320" s="786">
        <f>VLOOKUP(C4320,METADATA!$J$5:$Q$29,IF(E4320="HI",2,IF(E4320="LO",6,10))+IF(D4320=1,2,IF(D4320=7,1,(IF(WEEKDAY(B4320)=1,2,IF(WEEKDAY(B4320)=7,1,0))))))</f>
        <v>2</v>
      </c>
      <c r="H4320" s="787">
        <v>11422.25</v>
      </c>
      <c r="I4320" s="788">
        <v>3511.0899810791016</v>
      </c>
      <c r="K4320" s="795">
        <v>0</v>
      </c>
      <c r="M4320" s="798">
        <f t="shared" si="202"/>
        <v>11949.709114356468</v>
      </c>
      <c r="N4320" s="303"/>
      <c r="S4320" s="786">
        <v>0</v>
      </c>
      <c r="T4320" s="781">
        <f>VLOOKUP(C4320,METADATA!$J$5:$Q$29,IF(E4320="HI",2,IF(E4320="LO",6,10))+IF(S4320=1,2,IF(D4320=7,1,(IF(WEEKDAY(B4320)=1,2,IF(WEEKDAY(B4320)=7,1,0))))))</f>
        <v>2</v>
      </c>
      <c r="U4320" s="781">
        <f>VLOOKUP(C4320,METADATA!$A$5:$H$29,IF(E4320="HI",2,IF(E4320="LO",6,10))+IF(S4320=1,2,IF(D4320=7,1,(IF(WEEKDAY(B4320)=1,2,IF(WEEKDAY(B4320)=7,1,0))))))</f>
        <v>1</v>
      </c>
    </row>
    <row r="4321" spans="2:21" ht="13.95" customHeight="1" x14ac:dyDescent="0.25">
      <c r="B4321" s="784">
        <f t="shared" si="203"/>
        <v>45562</v>
      </c>
      <c r="C4321" s="785">
        <v>21</v>
      </c>
      <c r="D4321" s="786">
        <f>IFERROR((INDEX(METADATA!$T$2:$T$20,MATCH(B4321,METADATA!$S$2:$S$20,0))),0)</f>
        <v>0</v>
      </c>
      <c r="E4321" s="785" t="str">
        <f t="shared" si="201"/>
        <v>LO</v>
      </c>
      <c r="F4321" s="786">
        <f>VLOOKUP(C4321,METADATA!$A$5:$H$29,IF(E4321="HI",2,IF(E4321="LO",6,10))+IF(D4321=1,2,IF(D4321=7,1,(IF(WEEKDAY(B4321)=1,2,IF(WEEKDAY(B4321)=7,1,0))))))</f>
        <v>2</v>
      </c>
      <c r="G4321" s="786">
        <f>VLOOKUP(C4321,METADATA!$J$5:$Q$29,IF(E4321="HI",2,IF(E4321="LO",6,10))+IF(D4321=1,2,IF(D4321=7,1,(IF(WEEKDAY(B4321)=1,2,IF(WEEKDAY(B4321)=7,1,0))))))</f>
        <v>2</v>
      </c>
      <c r="H4321" s="787">
        <v>11031.5</v>
      </c>
      <c r="I4321" s="788">
        <v>3937.3399658203125</v>
      </c>
      <c r="K4321" s="795">
        <v>0</v>
      </c>
      <c r="M4321" s="798">
        <f t="shared" si="202"/>
        <v>11713.096868738254</v>
      </c>
      <c r="N4321" s="303"/>
      <c r="S4321" s="786">
        <v>0</v>
      </c>
      <c r="T4321" s="781">
        <f>VLOOKUP(C4321,METADATA!$J$5:$Q$29,IF(E4321="HI",2,IF(E4321="LO",6,10))+IF(S4321=1,2,IF(D4321=7,1,(IF(WEEKDAY(B4321)=1,2,IF(WEEKDAY(B4321)=7,1,0))))))</f>
        <v>2</v>
      </c>
      <c r="U4321" s="781">
        <f>VLOOKUP(C4321,METADATA!$A$5:$H$29,IF(E4321="HI",2,IF(E4321="LO",6,10))+IF(S4321=1,2,IF(D4321=7,1,(IF(WEEKDAY(B4321)=1,2,IF(WEEKDAY(B4321)=7,1,0))))))</f>
        <v>2</v>
      </c>
    </row>
    <row r="4322" spans="2:21" ht="13.95" customHeight="1" x14ac:dyDescent="0.25">
      <c r="B4322" s="784">
        <f t="shared" si="203"/>
        <v>45562</v>
      </c>
      <c r="C4322" s="785">
        <v>22</v>
      </c>
      <c r="D4322" s="786">
        <f>IFERROR((INDEX(METADATA!$T$2:$T$20,MATCH(B4322,METADATA!$S$2:$S$20,0))),0)</f>
        <v>0</v>
      </c>
      <c r="E4322" s="785" t="str">
        <f t="shared" si="201"/>
        <v>LO</v>
      </c>
      <c r="F4322" s="786">
        <f>VLOOKUP(C4322,METADATA!$A$5:$H$29,IF(E4322="HI",2,IF(E4322="LO",6,10))+IF(D4322=1,2,IF(D4322=7,1,(IF(WEEKDAY(B4322)=1,2,IF(WEEKDAY(B4322)=7,1,0))))))</f>
        <v>3</v>
      </c>
      <c r="G4322" s="786">
        <f>VLOOKUP(C4322,METADATA!$J$5:$Q$29,IF(E4322="HI",2,IF(E4322="LO",6,10))+IF(D4322=1,2,IF(D4322=7,1,(IF(WEEKDAY(B4322)=1,2,IF(WEEKDAY(B4322)=7,1,0))))))</f>
        <v>3</v>
      </c>
      <c r="H4322" s="787">
        <v>9880</v>
      </c>
      <c r="I4322" s="788">
        <v>4084.9100341796875</v>
      </c>
      <c r="K4322" s="795">
        <v>0</v>
      </c>
      <c r="M4322" s="798">
        <f t="shared" si="202"/>
        <v>10691.159431387314</v>
      </c>
      <c r="N4322" s="303"/>
      <c r="S4322" s="786">
        <v>0</v>
      </c>
      <c r="T4322" s="781">
        <f>VLOOKUP(C4322,METADATA!$J$5:$Q$29,IF(E4322="HI",2,IF(E4322="LO",6,10))+IF(S4322=1,2,IF(D4322=7,1,(IF(WEEKDAY(B4322)=1,2,IF(WEEKDAY(B4322)=7,1,0))))))</f>
        <v>3</v>
      </c>
      <c r="U4322" s="781">
        <f>VLOOKUP(C4322,METADATA!$A$5:$H$29,IF(E4322="HI",2,IF(E4322="LO",6,10))+IF(S4322=1,2,IF(D4322=7,1,(IF(WEEKDAY(B4322)=1,2,IF(WEEKDAY(B4322)=7,1,0))))))</f>
        <v>3</v>
      </c>
    </row>
    <row r="4323" spans="2:21" ht="13.95" customHeight="1" x14ac:dyDescent="0.25">
      <c r="B4323" s="784">
        <f t="shared" si="203"/>
        <v>45562</v>
      </c>
      <c r="C4323" s="785">
        <v>23</v>
      </c>
      <c r="D4323" s="786">
        <f>IFERROR((INDEX(METADATA!$T$2:$T$20,MATCH(B4323,METADATA!$S$2:$S$20,0))),0)</f>
        <v>0</v>
      </c>
      <c r="E4323" s="785" t="str">
        <f t="shared" si="201"/>
        <v>LO</v>
      </c>
      <c r="F4323" s="786">
        <f>VLOOKUP(C4323,METADATA!$A$5:$H$29,IF(E4323="HI",2,IF(E4323="LO",6,10))+IF(D4323=1,2,IF(D4323=7,1,(IF(WEEKDAY(B4323)=1,2,IF(WEEKDAY(B4323)=7,1,0))))))</f>
        <v>3</v>
      </c>
      <c r="G4323" s="786">
        <f>VLOOKUP(C4323,METADATA!$J$5:$Q$29,IF(E4323="HI",2,IF(E4323="LO",6,10))+IF(D4323=1,2,IF(D4323=7,1,(IF(WEEKDAY(B4323)=1,2,IF(WEEKDAY(B4323)=7,1,0))))))</f>
        <v>3</v>
      </c>
      <c r="H4323" s="787">
        <v>9003</v>
      </c>
      <c r="I4323" s="788">
        <v>4096.0700378417969</v>
      </c>
      <c r="K4323" s="795">
        <v>0</v>
      </c>
      <c r="M4323" s="798">
        <f t="shared" si="202"/>
        <v>9890.9958424268534</v>
      </c>
      <c r="N4323" s="303"/>
      <c r="S4323" s="786">
        <v>0</v>
      </c>
      <c r="T4323" s="781">
        <f>VLOOKUP(C4323,METADATA!$J$5:$Q$29,IF(E4323="HI",2,IF(E4323="LO",6,10))+IF(S4323=1,2,IF(D4323=7,1,(IF(WEEKDAY(B4323)=1,2,IF(WEEKDAY(B4323)=7,1,0))))))</f>
        <v>3</v>
      </c>
      <c r="U4323" s="781">
        <f>VLOOKUP(C4323,METADATA!$A$5:$H$29,IF(E4323="HI",2,IF(E4323="LO",6,10))+IF(S4323=1,2,IF(D4323=7,1,(IF(WEEKDAY(B4323)=1,2,IF(WEEKDAY(B4323)=7,1,0))))))</f>
        <v>3</v>
      </c>
    </row>
    <row r="4324" spans="2:21" ht="13.95" customHeight="1" x14ac:dyDescent="0.25">
      <c r="B4324" s="784">
        <f t="shared" si="203"/>
        <v>45563</v>
      </c>
      <c r="C4324" s="785">
        <v>0</v>
      </c>
      <c r="D4324" s="786">
        <f>IFERROR((INDEX(METADATA!$T$2:$T$20,MATCH(B4324,METADATA!$S$2:$S$20,0))),0)</f>
        <v>0</v>
      </c>
      <c r="E4324" s="785" t="str">
        <f t="shared" si="201"/>
        <v>LO</v>
      </c>
      <c r="F4324" s="786">
        <f>VLOOKUP(C4324,METADATA!$A$5:$H$29,IF(E4324="HI",2,IF(E4324="LO",6,10))+IF(D4324=1,2,IF(D4324=7,1,(IF(WEEKDAY(B4324)=1,2,IF(WEEKDAY(B4324)=7,1,0))))))</f>
        <v>3</v>
      </c>
      <c r="G4324" s="786">
        <f>VLOOKUP(C4324,METADATA!$J$5:$Q$29,IF(E4324="HI",2,IF(E4324="LO",6,10))+IF(D4324=1,2,IF(D4324=7,1,(IF(WEEKDAY(B4324)=1,2,IF(WEEKDAY(B4324)=7,1,0))))))</f>
        <v>3</v>
      </c>
      <c r="H4324" s="787">
        <v>8484.25</v>
      </c>
      <c r="I4324" s="788">
        <v>3939.7350158691406</v>
      </c>
      <c r="K4324" s="795">
        <v>0</v>
      </c>
      <c r="M4324" s="798">
        <f t="shared" si="202"/>
        <v>9354.3578110827802</v>
      </c>
      <c r="N4324" s="303"/>
      <c r="S4324" s="786">
        <v>0</v>
      </c>
      <c r="T4324" s="781">
        <f>VLOOKUP(C4324,METADATA!$J$5:$Q$29,IF(E4324="HI",2,IF(E4324="LO",6,10))+IF(S4324=1,2,IF(D4324=7,1,(IF(WEEKDAY(B4324)=1,2,IF(WEEKDAY(B4324)=7,1,0))))))</f>
        <v>3</v>
      </c>
      <c r="U4324" s="781">
        <f>VLOOKUP(C4324,METADATA!$A$5:$H$29,IF(E4324="HI",2,IF(E4324="LO",6,10))+IF(S4324=1,2,IF(D4324=7,1,(IF(WEEKDAY(B4324)=1,2,IF(WEEKDAY(B4324)=7,1,0))))))</f>
        <v>3</v>
      </c>
    </row>
    <row r="4325" spans="2:21" ht="13.95" customHeight="1" x14ac:dyDescent="0.25">
      <c r="B4325" s="784">
        <f t="shared" si="203"/>
        <v>45563</v>
      </c>
      <c r="C4325" s="785">
        <v>1</v>
      </c>
      <c r="D4325" s="786">
        <f>IFERROR((INDEX(METADATA!$T$2:$T$20,MATCH(B4325,METADATA!$S$2:$S$20,0))),0)</f>
        <v>0</v>
      </c>
      <c r="E4325" s="785" t="str">
        <f t="shared" si="201"/>
        <v>LO</v>
      </c>
      <c r="F4325" s="786">
        <f>VLOOKUP(C4325,METADATA!$A$5:$H$29,IF(E4325="HI",2,IF(E4325="LO",6,10))+IF(D4325=1,2,IF(D4325=7,1,(IF(WEEKDAY(B4325)=1,2,IF(WEEKDAY(B4325)=7,1,0))))))</f>
        <v>3</v>
      </c>
      <c r="G4325" s="786">
        <f>VLOOKUP(C4325,METADATA!$J$5:$Q$29,IF(E4325="HI",2,IF(E4325="LO",6,10))+IF(D4325=1,2,IF(D4325=7,1,(IF(WEEKDAY(B4325)=1,2,IF(WEEKDAY(B4325)=7,1,0))))))</f>
        <v>3</v>
      </c>
      <c r="H4325" s="787">
        <v>8130</v>
      </c>
      <c r="I4325" s="788">
        <v>3366.0750427246094</v>
      </c>
      <c r="K4325" s="795">
        <v>0</v>
      </c>
      <c r="M4325" s="798">
        <f t="shared" si="202"/>
        <v>8799.2818566774804</v>
      </c>
      <c r="N4325" s="303"/>
      <c r="S4325" s="786">
        <v>0</v>
      </c>
      <c r="T4325" s="781">
        <f>VLOOKUP(C4325,METADATA!$J$5:$Q$29,IF(E4325="HI",2,IF(E4325="LO",6,10))+IF(S4325=1,2,IF(D4325=7,1,(IF(WEEKDAY(B4325)=1,2,IF(WEEKDAY(B4325)=7,1,0))))))</f>
        <v>3</v>
      </c>
      <c r="U4325" s="781">
        <f>VLOOKUP(C4325,METADATA!$A$5:$H$29,IF(E4325="HI",2,IF(E4325="LO",6,10))+IF(S4325=1,2,IF(D4325=7,1,(IF(WEEKDAY(B4325)=1,2,IF(WEEKDAY(B4325)=7,1,0))))))</f>
        <v>3</v>
      </c>
    </row>
    <row r="4326" spans="2:21" ht="13.95" customHeight="1" x14ac:dyDescent="0.25">
      <c r="B4326" s="784">
        <f t="shared" si="203"/>
        <v>45563</v>
      </c>
      <c r="C4326" s="785">
        <v>2</v>
      </c>
      <c r="D4326" s="786">
        <f>IFERROR((INDEX(METADATA!$T$2:$T$20,MATCH(B4326,METADATA!$S$2:$S$20,0))),0)</f>
        <v>0</v>
      </c>
      <c r="E4326" s="785" t="str">
        <f t="shared" si="201"/>
        <v>LO</v>
      </c>
      <c r="F4326" s="786">
        <f>VLOOKUP(C4326,METADATA!$A$5:$H$29,IF(E4326="HI",2,IF(E4326="LO",6,10))+IF(D4326=1,2,IF(D4326=7,1,(IF(WEEKDAY(B4326)=1,2,IF(WEEKDAY(B4326)=7,1,0))))))</f>
        <v>3</v>
      </c>
      <c r="G4326" s="786">
        <f>VLOOKUP(C4326,METADATA!$J$5:$Q$29,IF(E4326="HI",2,IF(E4326="LO",6,10))+IF(D4326=1,2,IF(D4326=7,1,(IF(WEEKDAY(B4326)=1,2,IF(WEEKDAY(B4326)=7,1,0))))))</f>
        <v>3</v>
      </c>
      <c r="H4326" s="787">
        <v>7964.75</v>
      </c>
      <c r="I4326" s="788">
        <v>2977.4899291992188</v>
      </c>
      <c r="K4326" s="795">
        <v>0</v>
      </c>
      <c r="M4326" s="798">
        <f t="shared" si="202"/>
        <v>8503.0987787384165</v>
      </c>
      <c r="N4326" s="303"/>
      <c r="S4326" s="786">
        <v>0</v>
      </c>
      <c r="T4326" s="781">
        <f>VLOOKUP(C4326,METADATA!$J$5:$Q$29,IF(E4326="HI",2,IF(E4326="LO",6,10))+IF(S4326=1,2,IF(D4326=7,1,(IF(WEEKDAY(B4326)=1,2,IF(WEEKDAY(B4326)=7,1,0))))))</f>
        <v>3</v>
      </c>
      <c r="U4326" s="781">
        <f>VLOOKUP(C4326,METADATA!$A$5:$H$29,IF(E4326="HI",2,IF(E4326="LO",6,10))+IF(S4326=1,2,IF(D4326=7,1,(IF(WEEKDAY(B4326)=1,2,IF(WEEKDAY(B4326)=7,1,0))))))</f>
        <v>3</v>
      </c>
    </row>
    <row r="4327" spans="2:21" ht="13.95" customHeight="1" x14ac:dyDescent="0.25">
      <c r="B4327" s="784">
        <f t="shared" si="203"/>
        <v>45563</v>
      </c>
      <c r="C4327" s="785">
        <v>3</v>
      </c>
      <c r="D4327" s="786">
        <f>IFERROR((INDEX(METADATA!$T$2:$T$20,MATCH(B4327,METADATA!$S$2:$S$20,0))),0)</f>
        <v>0</v>
      </c>
      <c r="E4327" s="785" t="str">
        <f t="shared" si="201"/>
        <v>LO</v>
      </c>
      <c r="F4327" s="786">
        <f>VLOOKUP(C4327,METADATA!$A$5:$H$29,IF(E4327="HI",2,IF(E4327="LO",6,10))+IF(D4327=1,2,IF(D4327=7,1,(IF(WEEKDAY(B4327)=1,2,IF(WEEKDAY(B4327)=7,1,0))))))</f>
        <v>3</v>
      </c>
      <c r="G4327" s="786">
        <f>VLOOKUP(C4327,METADATA!$J$5:$Q$29,IF(E4327="HI",2,IF(E4327="LO",6,10))+IF(D4327=1,2,IF(D4327=7,1,(IF(WEEKDAY(B4327)=1,2,IF(WEEKDAY(B4327)=7,1,0))))))</f>
        <v>3</v>
      </c>
      <c r="H4327" s="787">
        <v>8112.25</v>
      </c>
      <c r="I4327" s="788">
        <v>3319.3549499511719</v>
      </c>
      <c r="K4327" s="795">
        <v>0</v>
      </c>
      <c r="M4327" s="798">
        <f t="shared" si="202"/>
        <v>8765.0851305771903</v>
      </c>
      <c r="N4327" s="303"/>
      <c r="S4327" s="786">
        <v>0</v>
      </c>
      <c r="T4327" s="781">
        <f>VLOOKUP(C4327,METADATA!$J$5:$Q$29,IF(E4327="HI",2,IF(E4327="LO",6,10))+IF(S4327=1,2,IF(D4327=7,1,(IF(WEEKDAY(B4327)=1,2,IF(WEEKDAY(B4327)=7,1,0))))))</f>
        <v>3</v>
      </c>
      <c r="U4327" s="781">
        <f>VLOOKUP(C4327,METADATA!$A$5:$H$29,IF(E4327="HI",2,IF(E4327="LO",6,10))+IF(S4327=1,2,IF(D4327=7,1,(IF(WEEKDAY(B4327)=1,2,IF(WEEKDAY(B4327)=7,1,0))))))</f>
        <v>3</v>
      </c>
    </row>
    <row r="4328" spans="2:21" ht="13.95" customHeight="1" x14ac:dyDescent="0.25">
      <c r="B4328" s="784">
        <f t="shared" si="203"/>
        <v>45563</v>
      </c>
      <c r="C4328" s="785">
        <v>4</v>
      </c>
      <c r="D4328" s="786">
        <f>IFERROR((INDEX(METADATA!$T$2:$T$20,MATCH(B4328,METADATA!$S$2:$S$20,0))),0)</f>
        <v>0</v>
      </c>
      <c r="E4328" s="785" t="str">
        <f t="shared" si="201"/>
        <v>LO</v>
      </c>
      <c r="F4328" s="786">
        <f>VLOOKUP(C4328,METADATA!$A$5:$H$29,IF(E4328="HI",2,IF(E4328="LO",6,10))+IF(D4328=1,2,IF(D4328=7,1,(IF(WEEKDAY(B4328)=1,2,IF(WEEKDAY(B4328)=7,1,0))))))</f>
        <v>3</v>
      </c>
      <c r="G4328" s="786">
        <f>VLOOKUP(C4328,METADATA!$J$5:$Q$29,IF(E4328="HI",2,IF(E4328="LO",6,10))+IF(D4328=1,2,IF(D4328=7,1,(IF(WEEKDAY(B4328)=1,2,IF(WEEKDAY(B4328)=7,1,0))))))</f>
        <v>3</v>
      </c>
      <c r="H4328" s="787">
        <v>8298.5</v>
      </c>
      <c r="I4328" s="788">
        <v>3881.1150207519531</v>
      </c>
      <c r="K4328" s="795">
        <v>0</v>
      </c>
      <c r="M4328" s="798">
        <f t="shared" si="202"/>
        <v>9161.2311429363272</v>
      </c>
      <c r="N4328" s="303"/>
      <c r="S4328" s="786">
        <v>0</v>
      </c>
      <c r="T4328" s="781">
        <f>VLOOKUP(C4328,METADATA!$J$5:$Q$29,IF(E4328="HI",2,IF(E4328="LO",6,10))+IF(S4328=1,2,IF(D4328=7,1,(IF(WEEKDAY(B4328)=1,2,IF(WEEKDAY(B4328)=7,1,0))))))</f>
        <v>3</v>
      </c>
      <c r="U4328" s="781">
        <f>VLOOKUP(C4328,METADATA!$A$5:$H$29,IF(E4328="HI",2,IF(E4328="LO",6,10))+IF(S4328=1,2,IF(D4328=7,1,(IF(WEEKDAY(B4328)=1,2,IF(WEEKDAY(B4328)=7,1,0))))))</f>
        <v>3</v>
      </c>
    </row>
    <row r="4329" spans="2:21" ht="13.95" customHeight="1" x14ac:dyDescent="0.25">
      <c r="B4329" s="784">
        <f t="shared" si="203"/>
        <v>45563</v>
      </c>
      <c r="C4329" s="785">
        <v>5</v>
      </c>
      <c r="D4329" s="786">
        <f>IFERROR((INDEX(METADATA!$T$2:$T$20,MATCH(B4329,METADATA!$S$2:$S$20,0))),0)</f>
        <v>0</v>
      </c>
      <c r="E4329" s="785" t="str">
        <f t="shared" si="201"/>
        <v>LO</v>
      </c>
      <c r="F4329" s="786">
        <f>VLOOKUP(C4329,METADATA!$A$5:$H$29,IF(E4329="HI",2,IF(E4329="LO",6,10))+IF(D4329=1,2,IF(D4329=7,1,(IF(WEEKDAY(B4329)=1,2,IF(WEEKDAY(B4329)=7,1,0))))))</f>
        <v>3</v>
      </c>
      <c r="G4329" s="786">
        <f>VLOOKUP(C4329,METADATA!$J$5:$Q$29,IF(E4329="HI",2,IF(E4329="LO",6,10))+IF(D4329=1,2,IF(D4329=7,1,(IF(WEEKDAY(B4329)=1,2,IF(WEEKDAY(B4329)=7,1,0))))))</f>
        <v>3</v>
      </c>
      <c r="H4329" s="787">
        <v>8303.5</v>
      </c>
      <c r="I4329" s="788">
        <v>3812.1999816894531</v>
      </c>
      <c r="K4329" s="795">
        <v>870.51250000000005</v>
      </c>
      <c r="M4329" s="798">
        <f t="shared" si="202"/>
        <v>9136.7927058893638</v>
      </c>
      <c r="N4329" s="303"/>
      <c r="S4329" s="786">
        <v>0</v>
      </c>
      <c r="T4329" s="781">
        <f>VLOOKUP(C4329,METADATA!$J$5:$Q$29,IF(E4329="HI",2,IF(E4329="LO",6,10))+IF(S4329=1,2,IF(D4329=7,1,(IF(WEEKDAY(B4329)=1,2,IF(WEEKDAY(B4329)=7,1,0))))))</f>
        <v>3</v>
      </c>
      <c r="U4329" s="781">
        <f>VLOOKUP(C4329,METADATA!$A$5:$H$29,IF(E4329="HI",2,IF(E4329="LO",6,10))+IF(S4329=1,2,IF(D4329=7,1,(IF(WEEKDAY(B4329)=1,2,IF(WEEKDAY(B4329)=7,1,0))))))</f>
        <v>3</v>
      </c>
    </row>
    <row r="4330" spans="2:21" ht="13.95" customHeight="1" x14ac:dyDescent="0.25">
      <c r="B4330" s="784">
        <f t="shared" si="203"/>
        <v>45563</v>
      </c>
      <c r="C4330" s="785">
        <v>6</v>
      </c>
      <c r="D4330" s="786">
        <f>IFERROR((INDEX(METADATA!$T$2:$T$20,MATCH(B4330,METADATA!$S$2:$S$20,0))),0)</f>
        <v>0</v>
      </c>
      <c r="E4330" s="785" t="str">
        <f t="shared" si="201"/>
        <v>LO</v>
      </c>
      <c r="F4330" s="786">
        <f>VLOOKUP(C4330,METADATA!$A$5:$H$29,IF(E4330="HI",2,IF(E4330="LO",6,10))+IF(D4330=1,2,IF(D4330=7,1,(IF(WEEKDAY(B4330)=1,2,IF(WEEKDAY(B4330)=7,1,0))))))</f>
        <v>3</v>
      </c>
      <c r="G4330" s="786">
        <f>VLOOKUP(C4330,METADATA!$J$5:$Q$29,IF(E4330="HI",2,IF(E4330="LO",6,10))+IF(D4330=1,2,IF(D4330=7,1,(IF(WEEKDAY(B4330)=1,2,IF(WEEKDAY(B4330)=7,1,0))))))</f>
        <v>3</v>
      </c>
      <c r="H4330" s="787">
        <v>8712.5</v>
      </c>
      <c r="I4330" s="788">
        <v>3803.1650085449219</v>
      </c>
      <c r="K4330" s="795">
        <v>865.8125</v>
      </c>
      <c r="M4330" s="798">
        <f t="shared" si="202"/>
        <v>9506.4041746719613</v>
      </c>
      <c r="N4330" s="303"/>
      <c r="S4330" s="786">
        <v>0</v>
      </c>
      <c r="T4330" s="781">
        <f>VLOOKUP(C4330,METADATA!$J$5:$Q$29,IF(E4330="HI",2,IF(E4330="LO",6,10))+IF(S4330=1,2,IF(D4330=7,1,(IF(WEEKDAY(B4330)=1,2,IF(WEEKDAY(B4330)=7,1,0))))))</f>
        <v>3</v>
      </c>
      <c r="U4330" s="781">
        <f>VLOOKUP(C4330,METADATA!$A$5:$H$29,IF(E4330="HI",2,IF(E4330="LO",6,10))+IF(S4330=1,2,IF(D4330=7,1,(IF(WEEKDAY(B4330)=1,2,IF(WEEKDAY(B4330)=7,1,0))))))</f>
        <v>3</v>
      </c>
    </row>
    <row r="4331" spans="2:21" ht="13.95" customHeight="1" x14ac:dyDescent="0.25">
      <c r="B4331" s="784">
        <f t="shared" si="203"/>
        <v>45563</v>
      </c>
      <c r="C4331" s="785">
        <v>7</v>
      </c>
      <c r="D4331" s="786">
        <f>IFERROR((INDEX(METADATA!$T$2:$T$20,MATCH(B4331,METADATA!$S$2:$S$20,0))),0)</f>
        <v>0</v>
      </c>
      <c r="E4331" s="785" t="str">
        <f t="shared" si="201"/>
        <v>LO</v>
      </c>
      <c r="F4331" s="786">
        <f>VLOOKUP(C4331,METADATA!$A$5:$H$29,IF(E4331="HI",2,IF(E4331="LO",6,10))+IF(D4331=1,2,IF(D4331=7,1,(IF(WEEKDAY(B4331)=1,2,IF(WEEKDAY(B4331)=7,1,0))))))</f>
        <v>2</v>
      </c>
      <c r="G4331" s="786">
        <f>VLOOKUP(C4331,METADATA!$J$5:$Q$29,IF(E4331="HI",2,IF(E4331="LO",6,10))+IF(D4331=1,2,IF(D4331=7,1,(IF(WEEKDAY(B4331)=1,2,IF(WEEKDAY(B4331)=7,1,0))))))</f>
        <v>2</v>
      </c>
      <c r="H4331" s="787">
        <v>9768.75</v>
      </c>
      <c r="I4331" s="788">
        <v>3714.0050659179688</v>
      </c>
      <c r="K4331" s="795">
        <v>834.63750000000005</v>
      </c>
      <c r="M4331" s="798">
        <f t="shared" si="202"/>
        <v>10450.94781310118</v>
      </c>
      <c r="N4331" s="303"/>
      <c r="S4331" s="786">
        <v>0</v>
      </c>
      <c r="T4331" s="781">
        <f>VLOOKUP(C4331,METADATA!$J$5:$Q$29,IF(E4331="HI",2,IF(E4331="LO",6,10))+IF(S4331=1,2,IF(D4331=7,1,(IF(WEEKDAY(B4331)=1,2,IF(WEEKDAY(B4331)=7,1,0))))))</f>
        <v>2</v>
      </c>
      <c r="U4331" s="781">
        <f>VLOOKUP(C4331,METADATA!$A$5:$H$29,IF(E4331="HI",2,IF(E4331="LO",6,10))+IF(S4331=1,2,IF(D4331=7,1,(IF(WEEKDAY(B4331)=1,2,IF(WEEKDAY(B4331)=7,1,0))))))</f>
        <v>2</v>
      </c>
    </row>
    <row r="4332" spans="2:21" ht="13.95" customHeight="1" x14ac:dyDescent="0.25">
      <c r="B4332" s="784">
        <f t="shared" si="203"/>
        <v>45563</v>
      </c>
      <c r="C4332" s="785">
        <v>8</v>
      </c>
      <c r="D4332" s="786">
        <f>IFERROR((INDEX(METADATA!$T$2:$T$20,MATCH(B4332,METADATA!$S$2:$S$20,0))),0)</f>
        <v>0</v>
      </c>
      <c r="E4332" s="785" t="str">
        <f t="shared" si="201"/>
        <v>LO</v>
      </c>
      <c r="F4332" s="786">
        <f>VLOOKUP(C4332,METADATA!$A$5:$H$29,IF(E4332="HI",2,IF(E4332="LO",6,10))+IF(D4332=1,2,IF(D4332=7,1,(IF(WEEKDAY(B4332)=1,2,IF(WEEKDAY(B4332)=7,1,0))))))</f>
        <v>2</v>
      </c>
      <c r="G4332" s="786">
        <f>VLOOKUP(C4332,METADATA!$J$5:$Q$29,IF(E4332="HI",2,IF(E4332="LO",6,10))+IF(D4332=1,2,IF(D4332=7,1,(IF(WEEKDAY(B4332)=1,2,IF(WEEKDAY(B4332)=7,1,0))))))</f>
        <v>2</v>
      </c>
      <c r="H4332" s="787">
        <v>11288</v>
      </c>
      <c r="I4332" s="788">
        <v>2911.4950246810913</v>
      </c>
      <c r="K4332" s="795">
        <v>847.33749999999998</v>
      </c>
      <c r="M4332" s="798">
        <f t="shared" si="202"/>
        <v>11657.433134217103</v>
      </c>
      <c r="N4332" s="303"/>
      <c r="S4332" s="786">
        <v>0</v>
      </c>
      <c r="T4332" s="781">
        <f>VLOOKUP(C4332,METADATA!$J$5:$Q$29,IF(E4332="HI",2,IF(E4332="LO",6,10))+IF(S4332=1,2,IF(D4332=7,1,(IF(WEEKDAY(B4332)=1,2,IF(WEEKDAY(B4332)=7,1,0))))))</f>
        <v>2</v>
      </c>
      <c r="U4332" s="781">
        <f>VLOOKUP(C4332,METADATA!$A$5:$H$29,IF(E4332="HI",2,IF(E4332="LO",6,10))+IF(S4332=1,2,IF(D4332=7,1,(IF(WEEKDAY(B4332)=1,2,IF(WEEKDAY(B4332)=7,1,0))))))</f>
        <v>2</v>
      </c>
    </row>
    <row r="4333" spans="2:21" ht="13.95" customHeight="1" x14ac:dyDescent="0.25">
      <c r="B4333" s="784">
        <f t="shared" si="203"/>
        <v>45563</v>
      </c>
      <c r="C4333" s="785">
        <v>9</v>
      </c>
      <c r="D4333" s="786">
        <f>IFERROR((INDEX(METADATA!$T$2:$T$20,MATCH(B4333,METADATA!$S$2:$S$20,0))),0)</f>
        <v>0</v>
      </c>
      <c r="E4333" s="785" t="str">
        <f t="shared" si="201"/>
        <v>LO</v>
      </c>
      <c r="F4333" s="786">
        <f>VLOOKUP(C4333,METADATA!$A$5:$H$29,IF(E4333="HI",2,IF(E4333="LO",6,10))+IF(D4333=1,2,IF(D4333=7,1,(IF(WEEKDAY(B4333)=1,2,IF(WEEKDAY(B4333)=7,1,0))))))</f>
        <v>2</v>
      </c>
      <c r="G4333" s="786">
        <f>VLOOKUP(C4333,METADATA!$J$5:$Q$29,IF(E4333="HI",2,IF(E4333="LO",6,10))+IF(D4333=1,2,IF(D4333=7,1,(IF(WEEKDAY(B4333)=1,2,IF(WEEKDAY(B4333)=7,1,0))))))</f>
        <v>2</v>
      </c>
      <c r="H4333" s="787">
        <v>12119.5</v>
      </c>
      <c r="I4333" s="788">
        <v>2877.5349922180176</v>
      </c>
      <c r="K4333" s="795">
        <v>851.61249999999995</v>
      </c>
      <c r="M4333" s="798">
        <f t="shared" si="202"/>
        <v>12456.423559009188</v>
      </c>
      <c r="N4333" s="303"/>
      <c r="S4333" s="786">
        <v>0</v>
      </c>
      <c r="T4333" s="781">
        <f>VLOOKUP(C4333,METADATA!$J$5:$Q$29,IF(E4333="HI",2,IF(E4333="LO",6,10))+IF(S4333=1,2,IF(D4333=7,1,(IF(WEEKDAY(B4333)=1,2,IF(WEEKDAY(B4333)=7,1,0))))))</f>
        <v>2</v>
      </c>
      <c r="U4333" s="781">
        <f>VLOOKUP(C4333,METADATA!$A$5:$H$29,IF(E4333="HI",2,IF(E4333="LO",6,10))+IF(S4333=1,2,IF(D4333=7,1,(IF(WEEKDAY(B4333)=1,2,IF(WEEKDAY(B4333)=7,1,0))))))</f>
        <v>2</v>
      </c>
    </row>
    <row r="4334" spans="2:21" ht="13.95" customHeight="1" x14ac:dyDescent="0.25">
      <c r="B4334" s="784">
        <f t="shared" si="203"/>
        <v>45563</v>
      </c>
      <c r="C4334" s="785">
        <v>10</v>
      </c>
      <c r="D4334" s="786">
        <f>IFERROR((INDEX(METADATA!$T$2:$T$20,MATCH(B4334,METADATA!$S$2:$S$20,0))),0)</f>
        <v>0</v>
      </c>
      <c r="E4334" s="785" t="str">
        <f t="shared" si="201"/>
        <v>LO</v>
      </c>
      <c r="F4334" s="786">
        <f>VLOOKUP(C4334,METADATA!$A$5:$H$29,IF(E4334="HI",2,IF(E4334="LO",6,10))+IF(D4334=1,2,IF(D4334=7,1,(IF(WEEKDAY(B4334)=1,2,IF(WEEKDAY(B4334)=7,1,0))))))</f>
        <v>2</v>
      </c>
      <c r="G4334" s="786">
        <f>VLOOKUP(C4334,METADATA!$J$5:$Q$29,IF(E4334="HI",2,IF(E4334="LO",6,10))+IF(D4334=1,2,IF(D4334=7,1,(IF(WEEKDAY(B4334)=1,2,IF(WEEKDAY(B4334)=7,1,0))))))</f>
        <v>2</v>
      </c>
      <c r="H4334" s="787">
        <v>12466</v>
      </c>
      <c r="I4334" s="788">
        <v>3058.0050048828125</v>
      </c>
      <c r="K4334" s="795">
        <v>856.5</v>
      </c>
      <c r="M4334" s="798">
        <f t="shared" si="202"/>
        <v>12835.597010263618</v>
      </c>
      <c r="N4334" s="303"/>
      <c r="S4334" s="786">
        <v>0</v>
      </c>
      <c r="T4334" s="781">
        <f>VLOOKUP(C4334,METADATA!$J$5:$Q$29,IF(E4334="HI",2,IF(E4334="LO",6,10))+IF(S4334=1,2,IF(D4334=7,1,(IF(WEEKDAY(B4334)=1,2,IF(WEEKDAY(B4334)=7,1,0))))))</f>
        <v>2</v>
      </c>
      <c r="U4334" s="781">
        <f>VLOOKUP(C4334,METADATA!$A$5:$H$29,IF(E4334="HI",2,IF(E4334="LO",6,10))+IF(S4334=1,2,IF(D4334=7,1,(IF(WEEKDAY(B4334)=1,2,IF(WEEKDAY(B4334)=7,1,0))))))</f>
        <v>2</v>
      </c>
    </row>
    <row r="4335" spans="2:21" ht="13.95" customHeight="1" x14ac:dyDescent="0.25">
      <c r="B4335" s="784">
        <f t="shared" si="203"/>
        <v>45563</v>
      </c>
      <c r="C4335" s="785">
        <v>11</v>
      </c>
      <c r="D4335" s="786">
        <f>IFERROR((INDEX(METADATA!$T$2:$T$20,MATCH(B4335,METADATA!$S$2:$S$20,0))),0)</f>
        <v>0</v>
      </c>
      <c r="E4335" s="785" t="str">
        <f t="shared" si="201"/>
        <v>LO</v>
      </c>
      <c r="F4335" s="786">
        <f>VLOOKUP(C4335,METADATA!$A$5:$H$29,IF(E4335="HI",2,IF(E4335="LO",6,10))+IF(D4335=1,2,IF(D4335=7,1,(IF(WEEKDAY(B4335)=1,2,IF(WEEKDAY(B4335)=7,1,0))))))</f>
        <v>2</v>
      </c>
      <c r="G4335" s="786">
        <f>VLOOKUP(C4335,METADATA!$J$5:$Q$29,IF(E4335="HI",2,IF(E4335="LO",6,10))+IF(D4335=1,2,IF(D4335=7,1,(IF(WEEKDAY(B4335)=1,2,IF(WEEKDAY(B4335)=7,1,0))))))</f>
        <v>2</v>
      </c>
      <c r="H4335" s="787">
        <v>12460.5</v>
      </c>
      <c r="I4335" s="788">
        <v>3115.75</v>
      </c>
      <c r="K4335" s="795">
        <v>824.32500000000005</v>
      </c>
      <c r="M4335" s="798">
        <f t="shared" si="202"/>
        <v>12844.141011079721</v>
      </c>
      <c r="N4335" s="303"/>
      <c r="S4335" s="786">
        <v>0</v>
      </c>
      <c r="T4335" s="781">
        <f>VLOOKUP(C4335,METADATA!$J$5:$Q$29,IF(E4335="HI",2,IF(E4335="LO",6,10))+IF(S4335=1,2,IF(D4335=7,1,(IF(WEEKDAY(B4335)=1,2,IF(WEEKDAY(B4335)=7,1,0))))))</f>
        <v>2</v>
      </c>
      <c r="U4335" s="781">
        <f>VLOOKUP(C4335,METADATA!$A$5:$H$29,IF(E4335="HI",2,IF(E4335="LO",6,10))+IF(S4335=1,2,IF(D4335=7,1,(IF(WEEKDAY(B4335)=1,2,IF(WEEKDAY(B4335)=7,1,0))))))</f>
        <v>2</v>
      </c>
    </row>
    <row r="4336" spans="2:21" ht="13.95" customHeight="1" x14ac:dyDescent="0.25">
      <c r="B4336" s="784">
        <f t="shared" si="203"/>
        <v>45563</v>
      </c>
      <c r="C4336" s="785">
        <v>12</v>
      </c>
      <c r="D4336" s="786">
        <f>IFERROR((INDEX(METADATA!$T$2:$T$20,MATCH(B4336,METADATA!$S$2:$S$20,0))),0)</f>
        <v>0</v>
      </c>
      <c r="E4336" s="785" t="str">
        <f t="shared" si="201"/>
        <v>LO</v>
      </c>
      <c r="F4336" s="786">
        <f>VLOOKUP(C4336,METADATA!$A$5:$H$29,IF(E4336="HI",2,IF(E4336="LO",6,10))+IF(D4336=1,2,IF(D4336=7,1,(IF(WEEKDAY(B4336)=1,2,IF(WEEKDAY(B4336)=7,1,0))))))</f>
        <v>3</v>
      </c>
      <c r="G4336" s="786">
        <f>VLOOKUP(C4336,METADATA!$J$5:$Q$29,IF(E4336="HI",2,IF(E4336="LO",6,10))+IF(D4336=1,2,IF(D4336=7,1,(IF(WEEKDAY(B4336)=1,2,IF(WEEKDAY(B4336)=7,1,0))))))</f>
        <v>3</v>
      </c>
      <c r="H4336" s="787">
        <v>12495.5</v>
      </c>
      <c r="I4336" s="788">
        <v>3218.0200347900391</v>
      </c>
      <c r="K4336" s="795">
        <v>882.73749999999995</v>
      </c>
      <c r="M4336" s="798">
        <f t="shared" si="202"/>
        <v>12903.223364505091</v>
      </c>
      <c r="N4336" s="303"/>
      <c r="S4336" s="786">
        <v>0</v>
      </c>
      <c r="T4336" s="781">
        <f>VLOOKUP(C4336,METADATA!$J$5:$Q$29,IF(E4336="HI",2,IF(E4336="LO",6,10))+IF(S4336=1,2,IF(D4336=7,1,(IF(WEEKDAY(B4336)=1,2,IF(WEEKDAY(B4336)=7,1,0))))))</f>
        <v>3</v>
      </c>
      <c r="U4336" s="781">
        <f>VLOOKUP(C4336,METADATA!$A$5:$H$29,IF(E4336="HI",2,IF(E4336="LO",6,10))+IF(S4336=1,2,IF(D4336=7,1,(IF(WEEKDAY(B4336)=1,2,IF(WEEKDAY(B4336)=7,1,0))))))</f>
        <v>3</v>
      </c>
    </row>
    <row r="4337" spans="2:21" ht="13.95" customHeight="1" x14ac:dyDescent="0.25">
      <c r="B4337" s="784">
        <f t="shared" si="203"/>
        <v>45563</v>
      </c>
      <c r="C4337" s="785">
        <v>13</v>
      </c>
      <c r="D4337" s="786">
        <f>IFERROR((INDEX(METADATA!$T$2:$T$20,MATCH(B4337,METADATA!$S$2:$S$20,0))),0)</f>
        <v>0</v>
      </c>
      <c r="E4337" s="785" t="str">
        <f t="shared" si="201"/>
        <v>LO</v>
      </c>
      <c r="F4337" s="786">
        <f>VLOOKUP(C4337,METADATA!$A$5:$H$29,IF(E4337="HI",2,IF(E4337="LO",6,10))+IF(D4337=1,2,IF(D4337=7,1,(IF(WEEKDAY(B4337)=1,2,IF(WEEKDAY(B4337)=7,1,0))))))</f>
        <v>3</v>
      </c>
      <c r="G4337" s="786">
        <f>VLOOKUP(C4337,METADATA!$J$5:$Q$29,IF(E4337="HI",2,IF(E4337="LO",6,10))+IF(D4337=1,2,IF(D4337=7,1,(IF(WEEKDAY(B4337)=1,2,IF(WEEKDAY(B4337)=7,1,0))))))</f>
        <v>3</v>
      </c>
      <c r="H4337" s="787">
        <v>12243.5</v>
      </c>
      <c r="I4337" s="788">
        <v>3236.3850021362305</v>
      </c>
      <c r="K4337" s="795">
        <v>909.3125</v>
      </c>
      <c r="M4337" s="798">
        <f t="shared" si="202"/>
        <v>12664.023062678476</v>
      </c>
      <c r="N4337" s="303"/>
      <c r="S4337" s="786">
        <v>0</v>
      </c>
      <c r="T4337" s="781">
        <f>VLOOKUP(C4337,METADATA!$J$5:$Q$29,IF(E4337="HI",2,IF(E4337="LO",6,10))+IF(S4337=1,2,IF(D4337=7,1,(IF(WEEKDAY(B4337)=1,2,IF(WEEKDAY(B4337)=7,1,0))))))</f>
        <v>3</v>
      </c>
      <c r="U4337" s="781">
        <f>VLOOKUP(C4337,METADATA!$A$5:$H$29,IF(E4337="HI",2,IF(E4337="LO",6,10))+IF(S4337=1,2,IF(D4337=7,1,(IF(WEEKDAY(B4337)=1,2,IF(WEEKDAY(B4337)=7,1,0))))))</f>
        <v>3</v>
      </c>
    </row>
    <row r="4338" spans="2:21" ht="13.95" customHeight="1" x14ac:dyDescent="0.25">
      <c r="B4338" s="784">
        <f t="shared" si="203"/>
        <v>45563</v>
      </c>
      <c r="C4338" s="785">
        <v>14</v>
      </c>
      <c r="D4338" s="786">
        <f>IFERROR((INDEX(METADATA!$T$2:$T$20,MATCH(B4338,METADATA!$S$2:$S$20,0))),0)</f>
        <v>0</v>
      </c>
      <c r="E4338" s="785" t="str">
        <f t="shared" si="201"/>
        <v>LO</v>
      </c>
      <c r="F4338" s="786">
        <f>VLOOKUP(C4338,METADATA!$A$5:$H$29,IF(E4338="HI",2,IF(E4338="LO",6,10))+IF(D4338=1,2,IF(D4338=7,1,(IF(WEEKDAY(B4338)=1,2,IF(WEEKDAY(B4338)=7,1,0))))))</f>
        <v>3</v>
      </c>
      <c r="G4338" s="786">
        <f>VLOOKUP(C4338,METADATA!$J$5:$Q$29,IF(E4338="HI",2,IF(E4338="LO",6,10))+IF(D4338=1,2,IF(D4338=7,1,(IF(WEEKDAY(B4338)=1,2,IF(WEEKDAY(B4338)=7,1,0))))))</f>
        <v>3</v>
      </c>
      <c r="H4338" s="787">
        <v>12133.25</v>
      </c>
      <c r="I4338" s="788">
        <v>3198.7200317382813</v>
      </c>
      <c r="K4338" s="795">
        <v>905.6</v>
      </c>
      <c r="M4338" s="798">
        <f t="shared" si="202"/>
        <v>12547.811179801191</v>
      </c>
      <c r="N4338" s="303"/>
      <c r="S4338" s="786">
        <v>0</v>
      </c>
      <c r="T4338" s="781">
        <f>VLOOKUP(C4338,METADATA!$J$5:$Q$29,IF(E4338="HI",2,IF(E4338="LO",6,10))+IF(S4338=1,2,IF(D4338=7,1,(IF(WEEKDAY(B4338)=1,2,IF(WEEKDAY(B4338)=7,1,0))))))</f>
        <v>3</v>
      </c>
      <c r="U4338" s="781">
        <f>VLOOKUP(C4338,METADATA!$A$5:$H$29,IF(E4338="HI",2,IF(E4338="LO",6,10))+IF(S4338=1,2,IF(D4338=7,1,(IF(WEEKDAY(B4338)=1,2,IF(WEEKDAY(B4338)=7,1,0))))))</f>
        <v>3</v>
      </c>
    </row>
    <row r="4339" spans="2:21" ht="13.95" customHeight="1" x14ac:dyDescent="0.25">
      <c r="B4339" s="784">
        <f t="shared" si="203"/>
        <v>45563</v>
      </c>
      <c r="C4339" s="785">
        <v>15</v>
      </c>
      <c r="D4339" s="786">
        <f>IFERROR((INDEX(METADATA!$T$2:$T$20,MATCH(B4339,METADATA!$S$2:$S$20,0))),0)</f>
        <v>0</v>
      </c>
      <c r="E4339" s="785" t="str">
        <f t="shared" si="201"/>
        <v>LO</v>
      </c>
      <c r="F4339" s="786">
        <f>VLOOKUP(C4339,METADATA!$A$5:$H$29,IF(E4339="HI",2,IF(E4339="LO",6,10))+IF(D4339=1,2,IF(D4339=7,1,(IF(WEEKDAY(B4339)=1,2,IF(WEEKDAY(B4339)=7,1,0))))))</f>
        <v>3</v>
      </c>
      <c r="G4339" s="786">
        <f>VLOOKUP(C4339,METADATA!$J$5:$Q$29,IF(E4339="HI",2,IF(E4339="LO",6,10))+IF(D4339=1,2,IF(D4339=7,1,(IF(WEEKDAY(B4339)=1,2,IF(WEEKDAY(B4339)=7,1,0))))))</f>
        <v>3</v>
      </c>
      <c r="H4339" s="787">
        <v>12161.5</v>
      </c>
      <c r="I4339" s="788">
        <v>3386.7975616455078</v>
      </c>
      <c r="K4339" s="795">
        <v>913.98749999999995</v>
      </c>
      <c r="M4339" s="798">
        <f t="shared" si="202"/>
        <v>12624.281364638859</v>
      </c>
      <c r="N4339" s="303"/>
      <c r="S4339" s="786">
        <v>0</v>
      </c>
      <c r="T4339" s="781">
        <f>VLOOKUP(C4339,METADATA!$J$5:$Q$29,IF(E4339="HI",2,IF(E4339="LO",6,10))+IF(S4339=1,2,IF(D4339=7,1,(IF(WEEKDAY(B4339)=1,2,IF(WEEKDAY(B4339)=7,1,0))))))</f>
        <v>3</v>
      </c>
      <c r="U4339" s="781">
        <f>VLOOKUP(C4339,METADATA!$A$5:$H$29,IF(E4339="HI",2,IF(E4339="LO",6,10))+IF(S4339=1,2,IF(D4339=7,1,(IF(WEEKDAY(B4339)=1,2,IF(WEEKDAY(B4339)=7,1,0))))))</f>
        <v>3</v>
      </c>
    </row>
    <row r="4340" spans="2:21" ht="13.95" customHeight="1" x14ac:dyDescent="0.25">
      <c r="B4340" s="784">
        <f t="shared" si="203"/>
        <v>45563</v>
      </c>
      <c r="C4340" s="785">
        <v>16</v>
      </c>
      <c r="D4340" s="786">
        <f>IFERROR((INDEX(METADATA!$T$2:$T$20,MATCH(B4340,METADATA!$S$2:$S$20,0))),0)</f>
        <v>0</v>
      </c>
      <c r="E4340" s="785" t="str">
        <f t="shared" si="201"/>
        <v>LO</v>
      </c>
      <c r="F4340" s="786">
        <f>VLOOKUP(C4340,METADATA!$A$5:$H$29,IF(E4340="HI",2,IF(E4340="LO",6,10))+IF(D4340=1,2,IF(D4340=7,1,(IF(WEEKDAY(B4340)=1,2,IF(WEEKDAY(B4340)=7,1,0))))))</f>
        <v>3</v>
      </c>
      <c r="G4340" s="786">
        <f>VLOOKUP(C4340,METADATA!$J$5:$Q$29,IF(E4340="HI",2,IF(E4340="LO",6,10))+IF(D4340=1,2,IF(D4340=7,1,(IF(WEEKDAY(B4340)=1,2,IF(WEEKDAY(B4340)=7,1,0))))))</f>
        <v>3</v>
      </c>
      <c r="H4340" s="787">
        <v>12334</v>
      </c>
      <c r="I4340" s="788">
        <v>4179.9700317382813</v>
      </c>
      <c r="K4340" s="795">
        <v>902.26250000000005</v>
      </c>
      <c r="M4340" s="798">
        <f t="shared" si="202"/>
        <v>13023.045168708819</v>
      </c>
      <c r="N4340" s="303"/>
      <c r="S4340" s="786">
        <v>0</v>
      </c>
      <c r="T4340" s="781">
        <f>VLOOKUP(C4340,METADATA!$J$5:$Q$29,IF(E4340="HI",2,IF(E4340="LO",6,10))+IF(S4340=1,2,IF(D4340=7,1,(IF(WEEKDAY(B4340)=1,2,IF(WEEKDAY(B4340)=7,1,0))))))</f>
        <v>3</v>
      </c>
      <c r="U4340" s="781">
        <f>VLOOKUP(C4340,METADATA!$A$5:$H$29,IF(E4340="HI",2,IF(E4340="LO",6,10))+IF(S4340=1,2,IF(D4340=7,1,(IF(WEEKDAY(B4340)=1,2,IF(WEEKDAY(B4340)=7,1,0))))))</f>
        <v>3</v>
      </c>
    </row>
    <row r="4341" spans="2:21" ht="13.95" customHeight="1" x14ac:dyDescent="0.25">
      <c r="B4341" s="784">
        <f t="shared" si="203"/>
        <v>45563</v>
      </c>
      <c r="C4341" s="785">
        <v>17</v>
      </c>
      <c r="D4341" s="786">
        <f>IFERROR((INDEX(METADATA!$T$2:$T$20,MATCH(B4341,METADATA!$S$2:$S$20,0))),0)</f>
        <v>0</v>
      </c>
      <c r="E4341" s="785" t="str">
        <f t="shared" si="201"/>
        <v>LO</v>
      </c>
      <c r="F4341" s="786">
        <f>VLOOKUP(C4341,METADATA!$A$5:$H$29,IF(E4341="HI",2,IF(E4341="LO",6,10))+IF(D4341=1,2,IF(D4341=7,1,(IF(WEEKDAY(B4341)=1,2,IF(WEEKDAY(B4341)=7,1,0))))))</f>
        <v>3</v>
      </c>
      <c r="G4341" s="786">
        <f>VLOOKUP(C4341,METADATA!$J$5:$Q$29,IF(E4341="HI",2,IF(E4341="LO",6,10))+IF(D4341=1,2,IF(D4341=7,1,(IF(WEEKDAY(B4341)=1,2,IF(WEEKDAY(B4341)=7,1,0))))))</f>
        <v>3</v>
      </c>
      <c r="H4341" s="787">
        <v>12283.5</v>
      </c>
      <c r="I4341" s="788">
        <v>4191.3400268554688</v>
      </c>
      <c r="K4341" s="795">
        <v>933.76250000000005</v>
      </c>
      <c r="M4341" s="798">
        <f t="shared" si="202"/>
        <v>12978.894539625508</v>
      </c>
      <c r="N4341" s="303"/>
      <c r="S4341" s="786">
        <v>0</v>
      </c>
      <c r="T4341" s="781">
        <f>VLOOKUP(C4341,METADATA!$J$5:$Q$29,IF(E4341="HI",2,IF(E4341="LO",6,10))+IF(S4341=1,2,IF(D4341=7,1,(IF(WEEKDAY(B4341)=1,2,IF(WEEKDAY(B4341)=7,1,0))))))</f>
        <v>3</v>
      </c>
      <c r="U4341" s="781">
        <f>VLOOKUP(C4341,METADATA!$A$5:$H$29,IF(E4341="HI",2,IF(E4341="LO",6,10))+IF(S4341=1,2,IF(D4341=7,1,(IF(WEEKDAY(B4341)=1,2,IF(WEEKDAY(B4341)=7,1,0))))))</f>
        <v>3</v>
      </c>
    </row>
    <row r="4342" spans="2:21" ht="13.95" customHeight="1" x14ac:dyDescent="0.25">
      <c r="B4342" s="784">
        <f t="shared" si="203"/>
        <v>45563</v>
      </c>
      <c r="C4342" s="785">
        <v>18</v>
      </c>
      <c r="D4342" s="786">
        <f>IFERROR((INDEX(METADATA!$T$2:$T$20,MATCH(B4342,METADATA!$S$2:$S$20,0))),0)</f>
        <v>0</v>
      </c>
      <c r="E4342" s="785" t="str">
        <f t="shared" si="201"/>
        <v>LO</v>
      </c>
      <c r="F4342" s="786">
        <f>VLOOKUP(C4342,METADATA!$A$5:$H$29,IF(E4342="HI",2,IF(E4342="LO",6,10))+IF(D4342=1,2,IF(D4342=7,1,(IF(WEEKDAY(B4342)=1,2,IF(WEEKDAY(B4342)=7,1,0))))))</f>
        <v>2</v>
      </c>
      <c r="G4342" s="786">
        <f>VLOOKUP(C4342,METADATA!$J$5:$Q$29,IF(E4342="HI",2,IF(E4342="LO",6,10))+IF(D4342=1,2,IF(D4342=7,1,(IF(WEEKDAY(B4342)=1,2,IF(WEEKDAY(B4342)=7,1,0))))))</f>
        <v>2</v>
      </c>
      <c r="H4342" s="787">
        <v>12149.5</v>
      </c>
      <c r="I4342" s="788">
        <v>4184.6549072265625</v>
      </c>
      <c r="K4342" s="795">
        <v>0</v>
      </c>
      <c r="M4342" s="798">
        <f t="shared" si="202"/>
        <v>12849.968363485388</v>
      </c>
      <c r="N4342" s="303"/>
      <c r="S4342" s="786">
        <v>0</v>
      </c>
      <c r="T4342" s="781">
        <f>VLOOKUP(C4342,METADATA!$J$5:$Q$29,IF(E4342="HI",2,IF(E4342="LO",6,10))+IF(S4342=1,2,IF(D4342=7,1,(IF(WEEKDAY(B4342)=1,2,IF(WEEKDAY(B4342)=7,1,0))))))</f>
        <v>2</v>
      </c>
      <c r="U4342" s="781">
        <f>VLOOKUP(C4342,METADATA!$A$5:$H$29,IF(E4342="HI",2,IF(E4342="LO",6,10))+IF(S4342=1,2,IF(D4342=7,1,(IF(WEEKDAY(B4342)=1,2,IF(WEEKDAY(B4342)=7,1,0))))))</f>
        <v>2</v>
      </c>
    </row>
    <row r="4343" spans="2:21" ht="13.95" customHeight="1" x14ac:dyDescent="0.25">
      <c r="B4343" s="784">
        <f t="shared" si="203"/>
        <v>45563</v>
      </c>
      <c r="C4343" s="785">
        <v>19</v>
      </c>
      <c r="D4343" s="786">
        <f>IFERROR((INDEX(METADATA!$T$2:$T$20,MATCH(B4343,METADATA!$S$2:$S$20,0))),0)</f>
        <v>0</v>
      </c>
      <c r="E4343" s="785" t="str">
        <f t="shared" si="201"/>
        <v>LO</v>
      </c>
      <c r="F4343" s="786">
        <f>VLOOKUP(C4343,METADATA!$A$5:$H$29,IF(E4343="HI",2,IF(E4343="LO",6,10))+IF(D4343=1,2,IF(D4343=7,1,(IF(WEEKDAY(B4343)=1,2,IF(WEEKDAY(B4343)=7,1,0))))))</f>
        <v>2</v>
      </c>
      <c r="G4343" s="786">
        <f>VLOOKUP(C4343,METADATA!$J$5:$Q$29,IF(E4343="HI",2,IF(E4343="LO",6,10))+IF(D4343=1,2,IF(D4343=7,1,(IF(WEEKDAY(B4343)=1,2,IF(WEEKDAY(B4343)=7,1,0))))))</f>
        <v>2</v>
      </c>
      <c r="H4343" s="787">
        <v>11537.5</v>
      </c>
      <c r="I4343" s="788">
        <v>4311.7450256347656</v>
      </c>
      <c r="K4343" s="795">
        <v>0</v>
      </c>
      <c r="M4343" s="798">
        <f t="shared" si="202"/>
        <v>12316.860452894891</v>
      </c>
      <c r="N4343" s="303"/>
      <c r="S4343" s="786">
        <v>0</v>
      </c>
      <c r="T4343" s="781">
        <f>VLOOKUP(C4343,METADATA!$J$5:$Q$29,IF(E4343="HI",2,IF(E4343="LO",6,10))+IF(S4343=1,2,IF(D4343=7,1,(IF(WEEKDAY(B4343)=1,2,IF(WEEKDAY(B4343)=7,1,0))))))</f>
        <v>2</v>
      </c>
      <c r="U4343" s="781">
        <f>VLOOKUP(C4343,METADATA!$A$5:$H$29,IF(E4343="HI",2,IF(E4343="LO",6,10))+IF(S4343=1,2,IF(D4343=7,1,(IF(WEEKDAY(B4343)=1,2,IF(WEEKDAY(B4343)=7,1,0))))))</f>
        <v>2</v>
      </c>
    </row>
    <row r="4344" spans="2:21" ht="13.95" customHeight="1" x14ac:dyDescent="0.25">
      <c r="B4344" s="784">
        <f t="shared" si="203"/>
        <v>45563</v>
      </c>
      <c r="C4344" s="785">
        <v>20</v>
      </c>
      <c r="D4344" s="786">
        <f>IFERROR((INDEX(METADATA!$T$2:$T$20,MATCH(B4344,METADATA!$S$2:$S$20,0))),0)</f>
        <v>0</v>
      </c>
      <c r="E4344" s="785" t="str">
        <f t="shared" si="201"/>
        <v>LO</v>
      </c>
      <c r="F4344" s="786">
        <f>VLOOKUP(C4344,METADATA!$A$5:$H$29,IF(E4344="HI",2,IF(E4344="LO",6,10))+IF(D4344=1,2,IF(D4344=7,1,(IF(WEEKDAY(B4344)=1,2,IF(WEEKDAY(B4344)=7,1,0))))))</f>
        <v>3</v>
      </c>
      <c r="G4344" s="786">
        <f>VLOOKUP(C4344,METADATA!$J$5:$Q$29,IF(E4344="HI",2,IF(E4344="LO",6,10))+IF(D4344=1,2,IF(D4344=7,1,(IF(WEEKDAY(B4344)=1,2,IF(WEEKDAY(B4344)=7,1,0))))))</f>
        <v>3</v>
      </c>
      <c r="H4344" s="787">
        <v>11776.5</v>
      </c>
      <c r="I4344" s="788">
        <v>3893.7474975585938</v>
      </c>
      <c r="K4344" s="795">
        <v>0</v>
      </c>
      <c r="M4344" s="798">
        <f t="shared" si="202"/>
        <v>12403.516510439442</v>
      </c>
      <c r="N4344" s="303"/>
      <c r="S4344" s="786">
        <v>0</v>
      </c>
      <c r="T4344" s="781">
        <f>VLOOKUP(C4344,METADATA!$J$5:$Q$29,IF(E4344="HI",2,IF(E4344="LO",6,10))+IF(S4344=1,2,IF(D4344=7,1,(IF(WEEKDAY(B4344)=1,2,IF(WEEKDAY(B4344)=7,1,0))))))</f>
        <v>3</v>
      </c>
      <c r="U4344" s="781">
        <f>VLOOKUP(C4344,METADATA!$A$5:$H$29,IF(E4344="HI",2,IF(E4344="LO",6,10))+IF(S4344=1,2,IF(D4344=7,1,(IF(WEEKDAY(B4344)=1,2,IF(WEEKDAY(B4344)=7,1,0))))))</f>
        <v>3</v>
      </c>
    </row>
    <row r="4345" spans="2:21" ht="13.95" customHeight="1" x14ac:dyDescent="0.25">
      <c r="B4345" s="784">
        <f t="shared" si="203"/>
        <v>45563</v>
      </c>
      <c r="C4345" s="785">
        <v>21</v>
      </c>
      <c r="D4345" s="786">
        <f>IFERROR((INDEX(METADATA!$T$2:$T$20,MATCH(B4345,METADATA!$S$2:$S$20,0))),0)</f>
        <v>0</v>
      </c>
      <c r="E4345" s="785" t="str">
        <f t="shared" si="201"/>
        <v>LO</v>
      </c>
      <c r="F4345" s="786">
        <f>VLOOKUP(C4345,METADATA!$A$5:$H$29,IF(E4345="HI",2,IF(E4345="LO",6,10))+IF(D4345=1,2,IF(D4345=7,1,(IF(WEEKDAY(B4345)=1,2,IF(WEEKDAY(B4345)=7,1,0))))))</f>
        <v>3</v>
      </c>
      <c r="G4345" s="786">
        <f>VLOOKUP(C4345,METADATA!$J$5:$Q$29,IF(E4345="HI",2,IF(E4345="LO",6,10))+IF(D4345=1,2,IF(D4345=7,1,(IF(WEEKDAY(B4345)=1,2,IF(WEEKDAY(B4345)=7,1,0))))))</f>
        <v>3</v>
      </c>
      <c r="H4345" s="787">
        <v>11462.25</v>
      </c>
      <c r="I4345" s="788">
        <v>3291.4573974609375</v>
      </c>
      <c r="K4345" s="795">
        <v>0</v>
      </c>
      <c r="M4345" s="798">
        <f t="shared" si="202"/>
        <v>11925.471347573659</v>
      </c>
      <c r="N4345" s="303"/>
      <c r="S4345" s="786">
        <v>0</v>
      </c>
      <c r="T4345" s="781">
        <f>VLOOKUP(C4345,METADATA!$J$5:$Q$29,IF(E4345="HI",2,IF(E4345="LO",6,10))+IF(S4345=1,2,IF(D4345=7,1,(IF(WEEKDAY(B4345)=1,2,IF(WEEKDAY(B4345)=7,1,0))))))</f>
        <v>3</v>
      </c>
      <c r="U4345" s="781">
        <f>VLOOKUP(C4345,METADATA!$A$5:$H$29,IF(E4345="HI",2,IF(E4345="LO",6,10))+IF(S4345=1,2,IF(D4345=7,1,(IF(WEEKDAY(B4345)=1,2,IF(WEEKDAY(B4345)=7,1,0))))))</f>
        <v>3</v>
      </c>
    </row>
    <row r="4346" spans="2:21" ht="13.95" customHeight="1" x14ac:dyDescent="0.25">
      <c r="B4346" s="784">
        <f t="shared" si="203"/>
        <v>45563</v>
      </c>
      <c r="C4346" s="785">
        <v>22</v>
      </c>
      <c r="D4346" s="786">
        <f>IFERROR((INDEX(METADATA!$T$2:$T$20,MATCH(B4346,METADATA!$S$2:$S$20,0))),0)</f>
        <v>0</v>
      </c>
      <c r="E4346" s="785" t="str">
        <f t="shared" si="201"/>
        <v>LO</v>
      </c>
      <c r="F4346" s="786">
        <f>VLOOKUP(C4346,METADATA!$A$5:$H$29,IF(E4346="HI",2,IF(E4346="LO",6,10))+IF(D4346=1,2,IF(D4346=7,1,(IF(WEEKDAY(B4346)=1,2,IF(WEEKDAY(B4346)=7,1,0))))))</f>
        <v>3</v>
      </c>
      <c r="G4346" s="786">
        <f>VLOOKUP(C4346,METADATA!$J$5:$Q$29,IF(E4346="HI",2,IF(E4346="LO",6,10))+IF(D4346=1,2,IF(D4346=7,1,(IF(WEEKDAY(B4346)=1,2,IF(WEEKDAY(B4346)=7,1,0))))))</f>
        <v>3</v>
      </c>
      <c r="H4346" s="787">
        <v>10582.25</v>
      </c>
      <c r="I4346" s="788">
        <v>3105.4574890136719</v>
      </c>
      <c r="K4346" s="795">
        <v>0</v>
      </c>
      <c r="M4346" s="798">
        <f t="shared" si="202"/>
        <v>11028.503129553488</v>
      </c>
      <c r="N4346" s="303"/>
      <c r="S4346" s="786">
        <v>0</v>
      </c>
      <c r="T4346" s="781">
        <f>VLOOKUP(C4346,METADATA!$J$5:$Q$29,IF(E4346="HI",2,IF(E4346="LO",6,10))+IF(S4346=1,2,IF(D4346=7,1,(IF(WEEKDAY(B4346)=1,2,IF(WEEKDAY(B4346)=7,1,0))))))</f>
        <v>3</v>
      </c>
      <c r="U4346" s="781">
        <f>VLOOKUP(C4346,METADATA!$A$5:$H$29,IF(E4346="HI",2,IF(E4346="LO",6,10))+IF(S4346=1,2,IF(D4346=7,1,(IF(WEEKDAY(B4346)=1,2,IF(WEEKDAY(B4346)=7,1,0))))))</f>
        <v>3</v>
      </c>
    </row>
    <row r="4347" spans="2:21" ht="13.95" customHeight="1" x14ac:dyDescent="0.25">
      <c r="B4347" s="784">
        <f t="shared" si="203"/>
        <v>45563</v>
      </c>
      <c r="C4347" s="785">
        <v>23</v>
      </c>
      <c r="D4347" s="786">
        <f>IFERROR((INDEX(METADATA!$T$2:$T$20,MATCH(B4347,METADATA!$S$2:$S$20,0))),0)</f>
        <v>0</v>
      </c>
      <c r="E4347" s="785" t="str">
        <f t="shared" si="201"/>
        <v>LO</v>
      </c>
      <c r="F4347" s="786">
        <f>VLOOKUP(C4347,METADATA!$A$5:$H$29,IF(E4347="HI",2,IF(E4347="LO",6,10))+IF(D4347=1,2,IF(D4347=7,1,(IF(WEEKDAY(B4347)=1,2,IF(WEEKDAY(B4347)=7,1,0))))))</f>
        <v>3</v>
      </c>
      <c r="G4347" s="786">
        <f>VLOOKUP(C4347,METADATA!$J$5:$Q$29,IF(E4347="HI",2,IF(E4347="LO",6,10))+IF(D4347=1,2,IF(D4347=7,1,(IF(WEEKDAY(B4347)=1,2,IF(WEEKDAY(B4347)=7,1,0))))))</f>
        <v>3</v>
      </c>
      <c r="H4347" s="787">
        <v>9645.5</v>
      </c>
      <c r="I4347" s="788">
        <v>3416.7449340820313</v>
      </c>
      <c r="K4347" s="795">
        <v>0</v>
      </c>
      <c r="M4347" s="798">
        <f t="shared" si="202"/>
        <v>10232.781449565666</v>
      </c>
      <c r="N4347" s="303"/>
      <c r="S4347" s="786">
        <v>0</v>
      </c>
      <c r="T4347" s="781">
        <f>VLOOKUP(C4347,METADATA!$J$5:$Q$29,IF(E4347="HI",2,IF(E4347="LO",6,10))+IF(S4347=1,2,IF(D4347=7,1,(IF(WEEKDAY(B4347)=1,2,IF(WEEKDAY(B4347)=7,1,0))))))</f>
        <v>3</v>
      </c>
      <c r="U4347" s="781">
        <f>VLOOKUP(C4347,METADATA!$A$5:$H$29,IF(E4347="HI",2,IF(E4347="LO",6,10))+IF(S4347=1,2,IF(D4347=7,1,(IF(WEEKDAY(B4347)=1,2,IF(WEEKDAY(B4347)=7,1,0))))))</f>
        <v>3</v>
      </c>
    </row>
    <row r="4348" spans="2:21" ht="13.95" customHeight="1" x14ac:dyDescent="0.25">
      <c r="B4348" s="784">
        <f t="shared" si="203"/>
        <v>45564</v>
      </c>
      <c r="C4348" s="785">
        <v>0</v>
      </c>
      <c r="D4348" s="786">
        <f>IFERROR((INDEX(METADATA!$T$2:$T$20,MATCH(B4348,METADATA!$S$2:$S$20,0))),0)</f>
        <v>0</v>
      </c>
      <c r="E4348" s="785" t="str">
        <f t="shared" si="201"/>
        <v>LO</v>
      </c>
      <c r="F4348" s="786">
        <f>VLOOKUP(C4348,METADATA!$A$5:$H$29,IF(E4348="HI",2,IF(E4348="LO",6,10))+IF(D4348=1,2,IF(D4348=7,1,(IF(WEEKDAY(B4348)=1,2,IF(WEEKDAY(B4348)=7,1,0))))))</f>
        <v>3</v>
      </c>
      <c r="G4348" s="786">
        <f>VLOOKUP(C4348,METADATA!$J$5:$Q$29,IF(E4348="HI",2,IF(E4348="LO",6,10))+IF(D4348=1,2,IF(D4348=7,1,(IF(WEEKDAY(B4348)=1,2,IF(WEEKDAY(B4348)=7,1,0))))))</f>
        <v>3</v>
      </c>
      <c r="H4348" s="787">
        <v>8990</v>
      </c>
      <c r="I4348" s="788">
        <v>3813.5048522949219</v>
      </c>
      <c r="K4348" s="795">
        <v>0</v>
      </c>
      <c r="M4348" s="798">
        <f t="shared" si="202"/>
        <v>9765.3939633010668</v>
      </c>
      <c r="N4348" s="303"/>
      <c r="S4348" s="786">
        <v>0</v>
      </c>
      <c r="T4348" s="781">
        <f>VLOOKUP(C4348,METADATA!$J$5:$Q$29,IF(E4348="HI",2,IF(E4348="LO",6,10))+IF(S4348=1,2,IF(D4348=7,1,(IF(WEEKDAY(B4348)=1,2,IF(WEEKDAY(B4348)=7,1,0))))))</f>
        <v>3</v>
      </c>
      <c r="U4348" s="781">
        <f>VLOOKUP(C4348,METADATA!$A$5:$H$29,IF(E4348="HI",2,IF(E4348="LO",6,10))+IF(S4348=1,2,IF(D4348=7,1,(IF(WEEKDAY(B4348)=1,2,IF(WEEKDAY(B4348)=7,1,0))))))</f>
        <v>3</v>
      </c>
    </row>
    <row r="4349" spans="2:21" ht="13.95" customHeight="1" x14ac:dyDescent="0.25">
      <c r="B4349" s="784">
        <f t="shared" si="203"/>
        <v>45564</v>
      </c>
      <c r="C4349" s="785">
        <v>1</v>
      </c>
      <c r="D4349" s="786">
        <f>IFERROR((INDEX(METADATA!$T$2:$T$20,MATCH(B4349,METADATA!$S$2:$S$20,0))),0)</f>
        <v>0</v>
      </c>
      <c r="E4349" s="785" t="str">
        <f t="shared" si="201"/>
        <v>LO</v>
      </c>
      <c r="F4349" s="786">
        <f>VLOOKUP(C4349,METADATA!$A$5:$H$29,IF(E4349="HI",2,IF(E4349="LO",6,10))+IF(D4349=1,2,IF(D4349=7,1,(IF(WEEKDAY(B4349)=1,2,IF(WEEKDAY(B4349)=7,1,0))))))</f>
        <v>3</v>
      </c>
      <c r="G4349" s="786">
        <f>VLOOKUP(C4349,METADATA!$J$5:$Q$29,IF(E4349="HI",2,IF(E4349="LO",6,10))+IF(D4349=1,2,IF(D4349=7,1,(IF(WEEKDAY(B4349)=1,2,IF(WEEKDAY(B4349)=7,1,0))))))</f>
        <v>3</v>
      </c>
      <c r="H4349" s="787">
        <v>8569.75</v>
      </c>
      <c r="I4349" s="788">
        <v>3879.0449829101563</v>
      </c>
      <c r="K4349" s="795">
        <v>0</v>
      </c>
      <c r="M4349" s="798">
        <f t="shared" si="202"/>
        <v>9406.785053456917</v>
      </c>
      <c r="N4349" s="303"/>
      <c r="S4349" s="786">
        <v>0</v>
      </c>
      <c r="T4349" s="781">
        <f>VLOOKUP(C4349,METADATA!$J$5:$Q$29,IF(E4349="HI",2,IF(E4349="LO",6,10))+IF(S4349=1,2,IF(D4349=7,1,(IF(WEEKDAY(B4349)=1,2,IF(WEEKDAY(B4349)=7,1,0))))))</f>
        <v>3</v>
      </c>
      <c r="U4349" s="781">
        <f>VLOOKUP(C4349,METADATA!$A$5:$H$29,IF(E4349="HI",2,IF(E4349="LO",6,10))+IF(S4349=1,2,IF(D4349=7,1,(IF(WEEKDAY(B4349)=1,2,IF(WEEKDAY(B4349)=7,1,0))))))</f>
        <v>3</v>
      </c>
    </row>
    <row r="4350" spans="2:21" ht="13.95" customHeight="1" x14ac:dyDescent="0.25">
      <c r="B4350" s="784">
        <f t="shared" si="203"/>
        <v>45564</v>
      </c>
      <c r="C4350" s="785">
        <v>2</v>
      </c>
      <c r="D4350" s="786">
        <f>IFERROR((INDEX(METADATA!$T$2:$T$20,MATCH(B4350,METADATA!$S$2:$S$20,0))),0)</f>
        <v>0</v>
      </c>
      <c r="E4350" s="785" t="str">
        <f t="shared" si="201"/>
        <v>LO</v>
      </c>
      <c r="F4350" s="786">
        <f>VLOOKUP(C4350,METADATA!$A$5:$H$29,IF(E4350="HI",2,IF(E4350="LO",6,10))+IF(D4350=1,2,IF(D4350=7,1,(IF(WEEKDAY(B4350)=1,2,IF(WEEKDAY(B4350)=7,1,0))))))</f>
        <v>3</v>
      </c>
      <c r="G4350" s="786">
        <f>VLOOKUP(C4350,METADATA!$J$5:$Q$29,IF(E4350="HI",2,IF(E4350="LO",6,10))+IF(D4350=1,2,IF(D4350=7,1,(IF(WEEKDAY(B4350)=1,2,IF(WEEKDAY(B4350)=7,1,0))))))</f>
        <v>3</v>
      </c>
      <c r="H4350" s="787">
        <v>8343.5</v>
      </c>
      <c r="I4350" s="788">
        <v>3749.0149230957031</v>
      </c>
      <c r="K4350" s="795">
        <v>0</v>
      </c>
      <c r="M4350" s="798">
        <f t="shared" si="202"/>
        <v>9147.0817829291482</v>
      </c>
      <c r="N4350" s="303"/>
      <c r="S4350" s="786">
        <v>0</v>
      </c>
      <c r="T4350" s="781">
        <f>VLOOKUP(C4350,METADATA!$J$5:$Q$29,IF(E4350="HI",2,IF(E4350="LO",6,10))+IF(S4350=1,2,IF(D4350=7,1,(IF(WEEKDAY(B4350)=1,2,IF(WEEKDAY(B4350)=7,1,0))))))</f>
        <v>3</v>
      </c>
      <c r="U4350" s="781">
        <f>VLOOKUP(C4350,METADATA!$A$5:$H$29,IF(E4350="HI",2,IF(E4350="LO",6,10))+IF(S4350=1,2,IF(D4350=7,1,(IF(WEEKDAY(B4350)=1,2,IF(WEEKDAY(B4350)=7,1,0))))))</f>
        <v>3</v>
      </c>
    </row>
    <row r="4351" spans="2:21" ht="13.95" customHeight="1" x14ac:dyDescent="0.25">
      <c r="B4351" s="784">
        <f t="shared" si="203"/>
        <v>45564</v>
      </c>
      <c r="C4351" s="785">
        <v>3</v>
      </c>
      <c r="D4351" s="786">
        <f>IFERROR((INDEX(METADATA!$T$2:$T$20,MATCH(B4351,METADATA!$S$2:$S$20,0))),0)</f>
        <v>0</v>
      </c>
      <c r="E4351" s="785" t="str">
        <f t="shared" si="201"/>
        <v>LO</v>
      </c>
      <c r="F4351" s="786">
        <f>VLOOKUP(C4351,METADATA!$A$5:$H$29,IF(E4351="HI",2,IF(E4351="LO",6,10))+IF(D4351=1,2,IF(D4351=7,1,(IF(WEEKDAY(B4351)=1,2,IF(WEEKDAY(B4351)=7,1,0))))))</f>
        <v>3</v>
      </c>
      <c r="G4351" s="786">
        <f>VLOOKUP(C4351,METADATA!$J$5:$Q$29,IF(E4351="HI",2,IF(E4351="LO",6,10))+IF(D4351=1,2,IF(D4351=7,1,(IF(WEEKDAY(B4351)=1,2,IF(WEEKDAY(B4351)=7,1,0))))))</f>
        <v>3</v>
      </c>
      <c r="H4351" s="787">
        <v>8436.25</v>
      </c>
      <c r="I4351" s="788">
        <v>3496.3475646972656</v>
      </c>
      <c r="K4351" s="795">
        <v>0</v>
      </c>
      <c r="M4351" s="798">
        <f t="shared" si="202"/>
        <v>9132.073168545272</v>
      </c>
      <c r="N4351" s="303"/>
      <c r="S4351" s="786">
        <v>0</v>
      </c>
      <c r="T4351" s="781">
        <f>VLOOKUP(C4351,METADATA!$J$5:$Q$29,IF(E4351="HI",2,IF(E4351="LO",6,10))+IF(S4351=1,2,IF(D4351=7,1,(IF(WEEKDAY(B4351)=1,2,IF(WEEKDAY(B4351)=7,1,0))))))</f>
        <v>3</v>
      </c>
      <c r="U4351" s="781">
        <f>VLOOKUP(C4351,METADATA!$A$5:$H$29,IF(E4351="HI",2,IF(E4351="LO",6,10))+IF(S4351=1,2,IF(D4351=7,1,(IF(WEEKDAY(B4351)=1,2,IF(WEEKDAY(B4351)=7,1,0))))))</f>
        <v>3</v>
      </c>
    </row>
    <row r="4352" spans="2:21" ht="13.95" customHeight="1" x14ac:dyDescent="0.25">
      <c r="B4352" s="784">
        <f t="shared" si="203"/>
        <v>45564</v>
      </c>
      <c r="C4352" s="785">
        <v>4</v>
      </c>
      <c r="D4352" s="786">
        <f>IFERROR((INDEX(METADATA!$T$2:$T$20,MATCH(B4352,METADATA!$S$2:$S$20,0))),0)</f>
        <v>0</v>
      </c>
      <c r="E4352" s="785" t="str">
        <f t="shared" si="201"/>
        <v>LO</v>
      </c>
      <c r="F4352" s="786">
        <f>VLOOKUP(C4352,METADATA!$A$5:$H$29,IF(E4352="HI",2,IF(E4352="LO",6,10))+IF(D4352=1,2,IF(D4352=7,1,(IF(WEEKDAY(B4352)=1,2,IF(WEEKDAY(B4352)=7,1,0))))))</f>
        <v>3</v>
      </c>
      <c r="G4352" s="786">
        <f>VLOOKUP(C4352,METADATA!$J$5:$Q$29,IF(E4352="HI",2,IF(E4352="LO",6,10))+IF(D4352=1,2,IF(D4352=7,1,(IF(WEEKDAY(B4352)=1,2,IF(WEEKDAY(B4352)=7,1,0))))))</f>
        <v>3</v>
      </c>
      <c r="H4352" s="787">
        <v>8545.25</v>
      </c>
      <c r="I4352" s="788">
        <v>3789.2875061035156</v>
      </c>
      <c r="K4352" s="795">
        <v>0</v>
      </c>
      <c r="M4352" s="798">
        <f t="shared" si="202"/>
        <v>9347.7268555736155</v>
      </c>
      <c r="N4352" s="303"/>
      <c r="S4352" s="786">
        <v>0</v>
      </c>
      <c r="T4352" s="781">
        <f>VLOOKUP(C4352,METADATA!$J$5:$Q$29,IF(E4352="HI",2,IF(E4352="LO",6,10))+IF(S4352=1,2,IF(D4352=7,1,(IF(WEEKDAY(B4352)=1,2,IF(WEEKDAY(B4352)=7,1,0))))))</f>
        <v>3</v>
      </c>
      <c r="U4352" s="781">
        <f>VLOOKUP(C4352,METADATA!$A$5:$H$29,IF(E4352="HI",2,IF(E4352="LO",6,10))+IF(S4352=1,2,IF(D4352=7,1,(IF(WEEKDAY(B4352)=1,2,IF(WEEKDAY(B4352)=7,1,0))))))</f>
        <v>3</v>
      </c>
    </row>
    <row r="4353" spans="2:21" ht="13.95" customHeight="1" x14ac:dyDescent="0.25">
      <c r="B4353" s="784">
        <f t="shared" si="203"/>
        <v>45564</v>
      </c>
      <c r="C4353" s="785">
        <v>5</v>
      </c>
      <c r="D4353" s="786">
        <f>IFERROR((INDEX(METADATA!$T$2:$T$20,MATCH(B4353,METADATA!$S$2:$S$20,0))),0)</f>
        <v>0</v>
      </c>
      <c r="E4353" s="785" t="str">
        <f t="shared" si="201"/>
        <v>LO</v>
      </c>
      <c r="F4353" s="786">
        <f>VLOOKUP(C4353,METADATA!$A$5:$H$29,IF(E4353="HI",2,IF(E4353="LO",6,10))+IF(D4353=1,2,IF(D4353=7,1,(IF(WEEKDAY(B4353)=1,2,IF(WEEKDAY(B4353)=7,1,0))))))</f>
        <v>3</v>
      </c>
      <c r="G4353" s="786">
        <f>VLOOKUP(C4353,METADATA!$J$5:$Q$29,IF(E4353="HI",2,IF(E4353="LO",6,10))+IF(D4353=1,2,IF(D4353=7,1,(IF(WEEKDAY(B4353)=1,2,IF(WEEKDAY(B4353)=7,1,0))))))</f>
        <v>3</v>
      </c>
      <c r="H4353" s="787">
        <v>8354</v>
      </c>
      <c r="I4353" s="788">
        <v>3833.2949523925781</v>
      </c>
      <c r="K4353" s="795">
        <v>655.27499999999998</v>
      </c>
      <c r="M4353" s="798">
        <f t="shared" si="202"/>
        <v>9191.4887908346172</v>
      </c>
      <c r="N4353" s="303"/>
      <c r="S4353" s="786">
        <v>0</v>
      </c>
      <c r="T4353" s="781">
        <f>VLOOKUP(C4353,METADATA!$J$5:$Q$29,IF(E4353="HI",2,IF(E4353="LO",6,10))+IF(S4353=1,2,IF(D4353=7,1,(IF(WEEKDAY(B4353)=1,2,IF(WEEKDAY(B4353)=7,1,0))))))</f>
        <v>3</v>
      </c>
      <c r="U4353" s="781">
        <f>VLOOKUP(C4353,METADATA!$A$5:$H$29,IF(E4353="HI",2,IF(E4353="LO",6,10))+IF(S4353=1,2,IF(D4353=7,1,(IF(WEEKDAY(B4353)=1,2,IF(WEEKDAY(B4353)=7,1,0))))))</f>
        <v>3</v>
      </c>
    </row>
    <row r="4354" spans="2:21" ht="13.95" customHeight="1" x14ac:dyDescent="0.25">
      <c r="B4354" s="784">
        <f t="shared" si="203"/>
        <v>45564</v>
      </c>
      <c r="C4354" s="785">
        <v>6</v>
      </c>
      <c r="D4354" s="786">
        <f>IFERROR((INDEX(METADATA!$T$2:$T$20,MATCH(B4354,METADATA!$S$2:$S$20,0))),0)</f>
        <v>0</v>
      </c>
      <c r="E4354" s="785" t="str">
        <f t="shared" si="201"/>
        <v>LO</v>
      </c>
      <c r="F4354" s="786">
        <f>VLOOKUP(C4354,METADATA!$A$5:$H$29,IF(E4354="HI",2,IF(E4354="LO",6,10))+IF(D4354=1,2,IF(D4354=7,1,(IF(WEEKDAY(B4354)=1,2,IF(WEEKDAY(B4354)=7,1,0))))))</f>
        <v>3</v>
      </c>
      <c r="G4354" s="786">
        <f>VLOOKUP(C4354,METADATA!$J$5:$Q$29,IF(E4354="HI",2,IF(E4354="LO",6,10))+IF(D4354=1,2,IF(D4354=7,1,(IF(WEEKDAY(B4354)=1,2,IF(WEEKDAY(B4354)=7,1,0))))))</f>
        <v>3</v>
      </c>
      <c r="H4354" s="787">
        <v>8621.5</v>
      </c>
      <c r="I4354" s="788">
        <v>3758.6799011230469</v>
      </c>
      <c r="K4354" s="795">
        <v>779.6875</v>
      </c>
      <c r="M4354" s="798">
        <f t="shared" si="202"/>
        <v>9405.2079641604068</v>
      </c>
      <c r="N4354" s="303"/>
      <c r="S4354" s="786">
        <v>0</v>
      </c>
      <c r="T4354" s="781">
        <f>VLOOKUP(C4354,METADATA!$J$5:$Q$29,IF(E4354="HI",2,IF(E4354="LO",6,10))+IF(S4354=1,2,IF(D4354=7,1,(IF(WEEKDAY(B4354)=1,2,IF(WEEKDAY(B4354)=7,1,0))))))</f>
        <v>3</v>
      </c>
      <c r="U4354" s="781">
        <f>VLOOKUP(C4354,METADATA!$A$5:$H$29,IF(E4354="HI",2,IF(E4354="LO",6,10))+IF(S4354=1,2,IF(D4354=7,1,(IF(WEEKDAY(B4354)=1,2,IF(WEEKDAY(B4354)=7,1,0))))))</f>
        <v>3</v>
      </c>
    </row>
    <row r="4355" spans="2:21" ht="13.95" customHeight="1" x14ac:dyDescent="0.25">
      <c r="B4355" s="784">
        <f t="shared" si="203"/>
        <v>45564</v>
      </c>
      <c r="C4355" s="785">
        <v>7</v>
      </c>
      <c r="D4355" s="786">
        <f>IFERROR((INDEX(METADATA!$T$2:$T$20,MATCH(B4355,METADATA!$S$2:$S$20,0))),0)</f>
        <v>0</v>
      </c>
      <c r="E4355" s="785" t="str">
        <f t="shared" si="201"/>
        <v>LO</v>
      </c>
      <c r="F4355" s="786">
        <f>VLOOKUP(C4355,METADATA!$A$5:$H$29,IF(E4355="HI",2,IF(E4355="LO",6,10))+IF(D4355=1,2,IF(D4355=7,1,(IF(WEEKDAY(B4355)=1,2,IF(WEEKDAY(B4355)=7,1,0))))))</f>
        <v>3</v>
      </c>
      <c r="G4355" s="786">
        <f>VLOOKUP(C4355,METADATA!$J$5:$Q$29,IF(E4355="HI",2,IF(E4355="LO",6,10))+IF(D4355=1,2,IF(D4355=7,1,(IF(WEEKDAY(B4355)=1,2,IF(WEEKDAY(B4355)=7,1,0))))))</f>
        <v>3</v>
      </c>
      <c r="H4355" s="787">
        <v>9650.25</v>
      </c>
      <c r="I4355" s="788">
        <v>3889.8050231933594</v>
      </c>
      <c r="K4355" s="795">
        <v>844.33749999999998</v>
      </c>
      <c r="M4355" s="798">
        <f t="shared" si="202"/>
        <v>10404.706059325285</v>
      </c>
      <c r="N4355" s="303"/>
      <c r="S4355" s="786">
        <v>0</v>
      </c>
      <c r="T4355" s="781">
        <f>VLOOKUP(C4355,METADATA!$J$5:$Q$29,IF(E4355="HI",2,IF(E4355="LO",6,10))+IF(S4355=1,2,IF(D4355=7,1,(IF(WEEKDAY(B4355)=1,2,IF(WEEKDAY(B4355)=7,1,0))))))</f>
        <v>3</v>
      </c>
      <c r="U4355" s="781">
        <f>VLOOKUP(C4355,METADATA!$A$5:$H$29,IF(E4355="HI",2,IF(E4355="LO",6,10))+IF(S4355=1,2,IF(D4355=7,1,(IF(WEEKDAY(B4355)=1,2,IF(WEEKDAY(B4355)=7,1,0))))))</f>
        <v>3</v>
      </c>
    </row>
    <row r="4356" spans="2:21" ht="13.95" customHeight="1" x14ac:dyDescent="0.25">
      <c r="B4356" s="784">
        <f t="shared" si="203"/>
        <v>45564</v>
      </c>
      <c r="C4356" s="785">
        <v>8</v>
      </c>
      <c r="D4356" s="786">
        <f>IFERROR((INDEX(METADATA!$T$2:$T$20,MATCH(B4356,METADATA!$S$2:$S$20,0))),0)</f>
        <v>0</v>
      </c>
      <c r="E4356" s="785" t="str">
        <f t="shared" ref="E4356:E4419" si="204">IF(B4356="","",IF(AND(MONTH(B4356)&gt;=MONTH($AA$9),MONTH(B4356)&lt;=MONTH($AA$11)),"HI","LO"))</f>
        <v>LO</v>
      </c>
      <c r="F4356" s="786">
        <f>VLOOKUP(C4356,METADATA!$A$5:$H$29,IF(E4356="HI",2,IF(E4356="LO",6,10))+IF(D4356=1,2,IF(D4356=7,1,(IF(WEEKDAY(B4356)=1,2,IF(WEEKDAY(B4356)=7,1,0))))))</f>
        <v>3</v>
      </c>
      <c r="G4356" s="786">
        <f>VLOOKUP(C4356,METADATA!$J$5:$Q$29,IF(E4356="HI",2,IF(E4356="LO",6,10))+IF(D4356=1,2,IF(D4356=7,1,(IF(WEEKDAY(B4356)=1,2,IF(WEEKDAY(B4356)=7,1,0))))))</f>
        <v>3</v>
      </c>
      <c r="H4356" s="787">
        <v>10823</v>
      </c>
      <c r="I4356" s="788">
        <v>3876.1150207519531</v>
      </c>
      <c r="K4356" s="795">
        <v>882.38750000000005</v>
      </c>
      <c r="M4356" s="798">
        <f t="shared" ref="M4356:M4419" si="205">SQRT(H4356^2+I4356^2)</f>
        <v>11496.155733726771</v>
      </c>
      <c r="N4356" s="303"/>
      <c r="S4356" s="786">
        <v>0</v>
      </c>
      <c r="T4356" s="781">
        <f>VLOOKUP(C4356,METADATA!$J$5:$Q$29,IF(E4356="HI",2,IF(E4356="LO",6,10))+IF(S4356=1,2,IF(D4356=7,1,(IF(WEEKDAY(B4356)=1,2,IF(WEEKDAY(B4356)=7,1,0))))))</f>
        <v>3</v>
      </c>
      <c r="U4356" s="781">
        <f>VLOOKUP(C4356,METADATA!$A$5:$H$29,IF(E4356="HI",2,IF(E4356="LO",6,10))+IF(S4356=1,2,IF(D4356=7,1,(IF(WEEKDAY(B4356)=1,2,IF(WEEKDAY(B4356)=7,1,0))))))</f>
        <v>3</v>
      </c>
    </row>
    <row r="4357" spans="2:21" ht="13.95" customHeight="1" x14ac:dyDescent="0.25">
      <c r="B4357" s="784">
        <f t="shared" si="203"/>
        <v>45564</v>
      </c>
      <c r="C4357" s="785">
        <v>9</v>
      </c>
      <c r="D4357" s="786">
        <f>IFERROR((INDEX(METADATA!$T$2:$T$20,MATCH(B4357,METADATA!$S$2:$S$20,0))),0)</f>
        <v>0</v>
      </c>
      <c r="E4357" s="785" t="str">
        <f t="shared" si="204"/>
        <v>LO</v>
      </c>
      <c r="F4357" s="786">
        <f>VLOOKUP(C4357,METADATA!$A$5:$H$29,IF(E4357="HI",2,IF(E4357="LO",6,10))+IF(D4357=1,2,IF(D4357=7,1,(IF(WEEKDAY(B4357)=1,2,IF(WEEKDAY(B4357)=7,1,0))))))</f>
        <v>3</v>
      </c>
      <c r="G4357" s="786">
        <f>VLOOKUP(C4357,METADATA!$J$5:$Q$29,IF(E4357="HI",2,IF(E4357="LO",6,10))+IF(D4357=1,2,IF(D4357=7,1,(IF(WEEKDAY(B4357)=1,2,IF(WEEKDAY(B4357)=7,1,0))))))</f>
        <v>3</v>
      </c>
      <c r="H4357" s="787">
        <v>11673.5</v>
      </c>
      <c r="I4357" s="788">
        <v>3505.6549987792969</v>
      </c>
      <c r="K4357" s="795">
        <v>877.73749999999995</v>
      </c>
      <c r="M4357" s="798">
        <f t="shared" si="205"/>
        <v>12188.528181058871</v>
      </c>
      <c r="N4357" s="303"/>
      <c r="S4357" s="786">
        <v>0</v>
      </c>
      <c r="T4357" s="781">
        <f>VLOOKUP(C4357,METADATA!$J$5:$Q$29,IF(E4357="HI",2,IF(E4357="LO",6,10))+IF(S4357=1,2,IF(D4357=7,1,(IF(WEEKDAY(B4357)=1,2,IF(WEEKDAY(B4357)=7,1,0))))))</f>
        <v>3</v>
      </c>
      <c r="U4357" s="781">
        <f>VLOOKUP(C4357,METADATA!$A$5:$H$29,IF(E4357="HI",2,IF(E4357="LO",6,10))+IF(S4357=1,2,IF(D4357=7,1,(IF(WEEKDAY(B4357)=1,2,IF(WEEKDAY(B4357)=7,1,0))))))</f>
        <v>3</v>
      </c>
    </row>
    <row r="4358" spans="2:21" ht="13.95" customHeight="1" x14ac:dyDescent="0.25">
      <c r="B4358" s="784">
        <f t="shared" si="203"/>
        <v>45564</v>
      </c>
      <c r="C4358" s="785">
        <v>10</v>
      </c>
      <c r="D4358" s="786">
        <f>IFERROR((INDEX(METADATA!$T$2:$T$20,MATCH(B4358,METADATA!$S$2:$S$20,0))),0)</f>
        <v>0</v>
      </c>
      <c r="E4358" s="785" t="str">
        <f t="shared" si="204"/>
        <v>LO</v>
      </c>
      <c r="F4358" s="786">
        <f>VLOOKUP(C4358,METADATA!$A$5:$H$29,IF(E4358="HI",2,IF(E4358="LO",6,10))+IF(D4358=1,2,IF(D4358=7,1,(IF(WEEKDAY(B4358)=1,2,IF(WEEKDAY(B4358)=7,1,0))))))</f>
        <v>3</v>
      </c>
      <c r="G4358" s="786">
        <f>VLOOKUP(C4358,METADATA!$J$5:$Q$29,IF(E4358="HI",2,IF(E4358="LO",6,10))+IF(D4358=1,2,IF(D4358=7,1,(IF(WEEKDAY(B4358)=1,2,IF(WEEKDAY(B4358)=7,1,0))))))</f>
        <v>3</v>
      </c>
      <c r="H4358" s="787">
        <v>12024.5</v>
      </c>
      <c r="I4358" s="788">
        <v>2706.6175231933594</v>
      </c>
      <c r="K4358" s="795">
        <v>870.51250000000005</v>
      </c>
      <c r="M4358" s="798">
        <f t="shared" si="205"/>
        <v>12325.35511321509</v>
      </c>
      <c r="N4358" s="303"/>
      <c r="S4358" s="786">
        <v>0</v>
      </c>
      <c r="T4358" s="781">
        <f>VLOOKUP(C4358,METADATA!$J$5:$Q$29,IF(E4358="HI",2,IF(E4358="LO",6,10))+IF(S4358=1,2,IF(D4358=7,1,(IF(WEEKDAY(B4358)=1,2,IF(WEEKDAY(B4358)=7,1,0))))))</f>
        <v>3</v>
      </c>
      <c r="U4358" s="781">
        <f>VLOOKUP(C4358,METADATA!$A$5:$H$29,IF(E4358="HI",2,IF(E4358="LO",6,10))+IF(S4358=1,2,IF(D4358=7,1,(IF(WEEKDAY(B4358)=1,2,IF(WEEKDAY(B4358)=7,1,0))))))</f>
        <v>3</v>
      </c>
    </row>
    <row r="4359" spans="2:21" ht="13.95" customHeight="1" x14ac:dyDescent="0.25">
      <c r="B4359" s="784">
        <f t="shared" si="203"/>
        <v>45564</v>
      </c>
      <c r="C4359" s="785">
        <v>11</v>
      </c>
      <c r="D4359" s="786">
        <f>IFERROR((INDEX(METADATA!$T$2:$T$20,MATCH(B4359,METADATA!$S$2:$S$20,0))),0)</f>
        <v>0</v>
      </c>
      <c r="E4359" s="785" t="str">
        <f t="shared" si="204"/>
        <v>LO</v>
      </c>
      <c r="F4359" s="786">
        <f>VLOOKUP(C4359,METADATA!$A$5:$H$29,IF(E4359="HI",2,IF(E4359="LO",6,10))+IF(D4359=1,2,IF(D4359=7,1,(IF(WEEKDAY(B4359)=1,2,IF(WEEKDAY(B4359)=7,1,0))))))</f>
        <v>3</v>
      </c>
      <c r="G4359" s="786">
        <f>VLOOKUP(C4359,METADATA!$J$5:$Q$29,IF(E4359="HI",2,IF(E4359="LO",6,10))+IF(D4359=1,2,IF(D4359=7,1,(IF(WEEKDAY(B4359)=1,2,IF(WEEKDAY(B4359)=7,1,0))))))</f>
        <v>3</v>
      </c>
      <c r="H4359" s="787">
        <v>12155.75</v>
      </c>
      <c r="I4359" s="788">
        <v>3246.2755126953125</v>
      </c>
      <c r="K4359" s="795">
        <v>865.8125</v>
      </c>
      <c r="M4359" s="798">
        <f t="shared" si="205"/>
        <v>12581.755154461765</v>
      </c>
      <c r="N4359" s="303"/>
      <c r="S4359" s="786">
        <v>0</v>
      </c>
      <c r="T4359" s="781">
        <f>VLOOKUP(C4359,METADATA!$J$5:$Q$29,IF(E4359="HI",2,IF(E4359="LO",6,10))+IF(S4359=1,2,IF(D4359=7,1,(IF(WEEKDAY(B4359)=1,2,IF(WEEKDAY(B4359)=7,1,0))))))</f>
        <v>3</v>
      </c>
      <c r="U4359" s="781">
        <f>VLOOKUP(C4359,METADATA!$A$5:$H$29,IF(E4359="HI",2,IF(E4359="LO",6,10))+IF(S4359=1,2,IF(D4359=7,1,(IF(WEEKDAY(B4359)=1,2,IF(WEEKDAY(B4359)=7,1,0))))))</f>
        <v>3</v>
      </c>
    </row>
    <row r="4360" spans="2:21" ht="13.95" customHeight="1" x14ac:dyDescent="0.25">
      <c r="B4360" s="784">
        <f t="shared" si="203"/>
        <v>45564</v>
      </c>
      <c r="C4360" s="785">
        <v>12</v>
      </c>
      <c r="D4360" s="786">
        <f>IFERROR((INDEX(METADATA!$T$2:$T$20,MATCH(B4360,METADATA!$S$2:$S$20,0))),0)</f>
        <v>0</v>
      </c>
      <c r="E4360" s="785" t="str">
        <f t="shared" si="204"/>
        <v>LO</v>
      </c>
      <c r="F4360" s="786">
        <f>VLOOKUP(C4360,METADATA!$A$5:$H$29,IF(E4360="HI",2,IF(E4360="LO",6,10))+IF(D4360=1,2,IF(D4360=7,1,(IF(WEEKDAY(B4360)=1,2,IF(WEEKDAY(B4360)=7,1,0))))))</f>
        <v>3</v>
      </c>
      <c r="G4360" s="786">
        <f>VLOOKUP(C4360,METADATA!$J$5:$Q$29,IF(E4360="HI",2,IF(E4360="LO",6,10))+IF(D4360=1,2,IF(D4360=7,1,(IF(WEEKDAY(B4360)=1,2,IF(WEEKDAY(B4360)=7,1,0))))))</f>
        <v>3</v>
      </c>
      <c r="H4360" s="787">
        <v>12332</v>
      </c>
      <c r="I4360" s="788">
        <v>3381.1625366210938</v>
      </c>
      <c r="K4360" s="795">
        <v>834.63750000000005</v>
      </c>
      <c r="M4360" s="798">
        <f t="shared" si="205"/>
        <v>12787.121806686991</v>
      </c>
      <c r="N4360" s="303"/>
      <c r="S4360" s="786">
        <v>0</v>
      </c>
      <c r="T4360" s="781">
        <f>VLOOKUP(C4360,METADATA!$J$5:$Q$29,IF(E4360="HI",2,IF(E4360="LO",6,10))+IF(S4360=1,2,IF(D4360=7,1,(IF(WEEKDAY(B4360)=1,2,IF(WEEKDAY(B4360)=7,1,0))))))</f>
        <v>3</v>
      </c>
      <c r="U4360" s="781">
        <f>VLOOKUP(C4360,METADATA!$A$5:$H$29,IF(E4360="HI",2,IF(E4360="LO",6,10))+IF(S4360=1,2,IF(D4360=7,1,(IF(WEEKDAY(B4360)=1,2,IF(WEEKDAY(B4360)=7,1,0))))))</f>
        <v>3</v>
      </c>
    </row>
    <row r="4361" spans="2:21" ht="13.95" customHeight="1" x14ac:dyDescent="0.25">
      <c r="B4361" s="784">
        <f t="shared" si="203"/>
        <v>45564</v>
      </c>
      <c r="C4361" s="785">
        <v>13</v>
      </c>
      <c r="D4361" s="786">
        <f>IFERROR((INDEX(METADATA!$T$2:$T$20,MATCH(B4361,METADATA!$S$2:$S$20,0))),0)</f>
        <v>0</v>
      </c>
      <c r="E4361" s="785" t="str">
        <f t="shared" si="204"/>
        <v>LO</v>
      </c>
      <c r="F4361" s="786">
        <f>VLOOKUP(C4361,METADATA!$A$5:$H$29,IF(E4361="HI",2,IF(E4361="LO",6,10))+IF(D4361=1,2,IF(D4361=7,1,(IF(WEEKDAY(B4361)=1,2,IF(WEEKDAY(B4361)=7,1,0))))))</f>
        <v>3</v>
      </c>
      <c r="G4361" s="786">
        <f>VLOOKUP(C4361,METADATA!$J$5:$Q$29,IF(E4361="HI",2,IF(E4361="LO",6,10))+IF(D4361=1,2,IF(D4361=7,1,(IF(WEEKDAY(B4361)=1,2,IF(WEEKDAY(B4361)=7,1,0))))))</f>
        <v>3</v>
      </c>
      <c r="H4361" s="787">
        <v>12337</v>
      </c>
      <c r="I4361" s="788">
        <v>3710.3599853515625</v>
      </c>
      <c r="K4361" s="795">
        <v>847.33749999999998</v>
      </c>
      <c r="M4361" s="798">
        <f t="shared" si="205"/>
        <v>12882.870030427926</v>
      </c>
      <c r="N4361" s="303"/>
      <c r="S4361" s="786">
        <v>0</v>
      </c>
      <c r="T4361" s="781">
        <f>VLOOKUP(C4361,METADATA!$J$5:$Q$29,IF(E4361="HI",2,IF(E4361="LO",6,10))+IF(S4361=1,2,IF(D4361=7,1,(IF(WEEKDAY(B4361)=1,2,IF(WEEKDAY(B4361)=7,1,0))))))</f>
        <v>3</v>
      </c>
      <c r="U4361" s="781">
        <f>VLOOKUP(C4361,METADATA!$A$5:$H$29,IF(E4361="HI",2,IF(E4361="LO",6,10))+IF(S4361=1,2,IF(D4361=7,1,(IF(WEEKDAY(B4361)=1,2,IF(WEEKDAY(B4361)=7,1,0))))))</f>
        <v>3</v>
      </c>
    </row>
    <row r="4362" spans="2:21" ht="13.95" customHeight="1" x14ac:dyDescent="0.25">
      <c r="B4362" s="784">
        <f t="shared" si="203"/>
        <v>45564</v>
      </c>
      <c r="C4362" s="785">
        <v>14</v>
      </c>
      <c r="D4362" s="786">
        <f>IFERROR((INDEX(METADATA!$T$2:$T$20,MATCH(B4362,METADATA!$S$2:$S$20,0))),0)</f>
        <v>0</v>
      </c>
      <c r="E4362" s="785" t="str">
        <f t="shared" si="204"/>
        <v>LO</v>
      </c>
      <c r="F4362" s="786">
        <f>VLOOKUP(C4362,METADATA!$A$5:$H$29,IF(E4362="HI",2,IF(E4362="LO",6,10))+IF(D4362=1,2,IF(D4362=7,1,(IF(WEEKDAY(B4362)=1,2,IF(WEEKDAY(B4362)=7,1,0))))))</f>
        <v>3</v>
      </c>
      <c r="G4362" s="786">
        <f>VLOOKUP(C4362,METADATA!$J$5:$Q$29,IF(E4362="HI",2,IF(E4362="LO",6,10))+IF(D4362=1,2,IF(D4362=7,1,(IF(WEEKDAY(B4362)=1,2,IF(WEEKDAY(B4362)=7,1,0))))))</f>
        <v>3</v>
      </c>
      <c r="H4362" s="787">
        <v>12089</v>
      </c>
      <c r="I4362" s="788">
        <v>3671.3700256347656</v>
      </c>
      <c r="K4362" s="795">
        <v>851.61249999999995</v>
      </c>
      <c r="M4362" s="798">
        <f t="shared" si="205"/>
        <v>12634.194824567548</v>
      </c>
      <c r="N4362" s="303"/>
      <c r="S4362" s="786">
        <v>0</v>
      </c>
      <c r="T4362" s="781">
        <f>VLOOKUP(C4362,METADATA!$J$5:$Q$29,IF(E4362="HI",2,IF(E4362="LO",6,10))+IF(S4362=1,2,IF(D4362=7,1,(IF(WEEKDAY(B4362)=1,2,IF(WEEKDAY(B4362)=7,1,0))))))</f>
        <v>3</v>
      </c>
      <c r="U4362" s="781">
        <f>VLOOKUP(C4362,METADATA!$A$5:$H$29,IF(E4362="HI",2,IF(E4362="LO",6,10))+IF(S4362=1,2,IF(D4362=7,1,(IF(WEEKDAY(B4362)=1,2,IF(WEEKDAY(B4362)=7,1,0))))))</f>
        <v>3</v>
      </c>
    </row>
    <row r="4363" spans="2:21" ht="13.95" customHeight="1" x14ac:dyDescent="0.25">
      <c r="B4363" s="784">
        <f t="shared" si="203"/>
        <v>45564</v>
      </c>
      <c r="C4363" s="785">
        <v>15</v>
      </c>
      <c r="D4363" s="786">
        <f>IFERROR((INDEX(METADATA!$T$2:$T$20,MATCH(B4363,METADATA!$S$2:$S$20,0))),0)</f>
        <v>0</v>
      </c>
      <c r="E4363" s="785" t="str">
        <f t="shared" si="204"/>
        <v>LO</v>
      </c>
      <c r="F4363" s="786">
        <f>VLOOKUP(C4363,METADATA!$A$5:$H$29,IF(E4363="HI",2,IF(E4363="LO",6,10))+IF(D4363=1,2,IF(D4363=7,1,(IF(WEEKDAY(B4363)=1,2,IF(WEEKDAY(B4363)=7,1,0))))))</f>
        <v>3</v>
      </c>
      <c r="G4363" s="786">
        <f>VLOOKUP(C4363,METADATA!$J$5:$Q$29,IF(E4363="HI",2,IF(E4363="LO",6,10))+IF(D4363=1,2,IF(D4363=7,1,(IF(WEEKDAY(B4363)=1,2,IF(WEEKDAY(B4363)=7,1,0))))))</f>
        <v>3</v>
      </c>
      <c r="H4363" s="787">
        <v>12091.5</v>
      </c>
      <c r="I4363" s="788">
        <v>4008.030029296875</v>
      </c>
      <c r="K4363" s="795">
        <v>856.5</v>
      </c>
      <c r="M4363" s="798">
        <f t="shared" si="205"/>
        <v>12738.472316794723</v>
      </c>
      <c r="N4363" s="303"/>
      <c r="S4363" s="786">
        <v>0</v>
      </c>
      <c r="T4363" s="781">
        <f>VLOOKUP(C4363,METADATA!$J$5:$Q$29,IF(E4363="HI",2,IF(E4363="LO",6,10))+IF(S4363=1,2,IF(D4363=7,1,(IF(WEEKDAY(B4363)=1,2,IF(WEEKDAY(B4363)=7,1,0))))))</f>
        <v>3</v>
      </c>
      <c r="U4363" s="781">
        <f>VLOOKUP(C4363,METADATA!$A$5:$H$29,IF(E4363="HI",2,IF(E4363="LO",6,10))+IF(S4363=1,2,IF(D4363=7,1,(IF(WEEKDAY(B4363)=1,2,IF(WEEKDAY(B4363)=7,1,0))))))</f>
        <v>3</v>
      </c>
    </row>
    <row r="4364" spans="2:21" ht="13.95" customHeight="1" x14ac:dyDescent="0.25">
      <c r="B4364" s="784">
        <f t="shared" si="203"/>
        <v>45564</v>
      </c>
      <c r="C4364" s="785">
        <v>16</v>
      </c>
      <c r="D4364" s="786">
        <f>IFERROR((INDEX(METADATA!$T$2:$T$20,MATCH(B4364,METADATA!$S$2:$S$20,0))),0)</f>
        <v>0</v>
      </c>
      <c r="E4364" s="785" t="str">
        <f t="shared" si="204"/>
        <v>LO</v>
      </c>
      <c r="F4364" s="786">
        <f>VLOOKUP(C4364,METADATA!$A$5:$H$29,IF(E4364="HI",2,IF(E4364="LO",6,10))+IF(D4364=1,2,IF(D4364=7,1,(IF(WEEKDAY(B4364)=1,2,IF(WEEKDAY(B4364)=7,1,0))))))</f>
        <v>3</v>
      </c>
      <c r="G4364" s="786">
        <f>VLOOKUP(C4364,METADATA!$J$5:$Q$29,IF(E4364="HI",2,IF(E4364="LO",6,10))+IF(D4364=1,2,IF(D4364=7,1,(IF(WEEKDAY(B4364)=1,2,IF(WEEKDAY(B4364)=7,1,0))))))</f>
        <v>3</v>
      </c>
      <c r="H4364" s="787">
        <v>12152.25</v>
      </c>
      <c r="I4364" s="788">
        <v>3976.5950012207031</v>
      </c>
      <c r="K4364" s="795">
        <v>824.32500000000005</v>
      </c>
      <c r="M4364" s="798">
        <f t="shared" si="205"/>
        <v>12786.339893270218</v>
      </c>
      <c r="N4364" s="303"/>
      <c r="S4364" s="786">
        <v>0</v>
      </c>
      <c r="T4364" s="781">
        <f>VLOOKUP(C4364,METADATA!$J$5:$Q$29,IF(E4364="HI",2,IF(E4364="LO",6,10))+IF(S4364=1,2,IF(D4364=7,1,(IF(WEEKDAY(B4364)=1,2,IF(WEEKDAY(B4364)=7,1,0))))))</f>
        <v>3</v>
      </c>
      <c r="U4364" s="781">
        <f>VLOOKUP(C4364,METADATA!$A$5:$H$29,IF(E4364="HI",2,IF(E4364="LO",6,10))+IF(S4364=1,2,IF(D4364=7,1,(IF(WEEKDAY(B4364)=1,2,IF(WEEKDAY(B4364)=7,1,0))))))</f>
        <v>3</v>
      </c>
    </row>
    <row r="4365" spans="2:21" ht="13.95" customHeight="1" x14ac:dyDescent="0.25">
      <c r="B4365" s="784">
        <f t="shared" si="203"/>
        <v>45564</v>
      </c>
      <c r="C4365" s="785">
        <v>17</v>
      </c>
      <c r="D4365" s="786">
        <f>IFERROR((INDEX(METADATA!$T$2:$T$20,MATCH(B4365,METADATA!$S$2:$S$20,0))),0)</f>
        <v>0</v>
      </c>
      <c r="E4365" s="785" t="str">
        <f t="shared" si="204"/>
        <v>LO</v>
      </c>
      <c r="F4365" s="786">
        <f>VLOOKUP(C4365,METADATA!$A$5:$H$29,IF(E4365="HI",2,IF(E4365="LO",6,10))+IF(D4365=1,2,IF(D4365=7,1,(IF(WEEKDAY(B4365)=1,2,IF(WEEKDAY(B4365)=7,1,0))))))</f>
        <v>3</v>
      </c>
      <c r="G4365" s="786">
        <f>VLOOKUP(C4365,METADATA!$J$5:$Q$29,IF(E4365="HI",2,IF(E4365="LO",6,10))+IF(D4365=1,2,IF(D4365=7,1,(IF(WEEKDAY(B4365)=1,2,IF(WEEKDAY(B4365)=7,1,0))))))</f>
        <v>3</v>
      </c>
      <c r="H4365" s="787">
        <v>11878</v>
      </c>
      <c r="I4365" s="788">
        <v>4038.9599914550781</v>
      </c>
      <c r="K4365" s="795">
        <v>882.73749999999995</v>
      </c>
      <c r="M4365" s="798">
        <f t="shared" si="205"/>
        <v>12545.918930575584</v>
      </c>
      <c r="N4365" s="303"/>
      <c r="S4365" s="786">
        <v>0</v>
      </c>
      <c r="T4365" s="781">
        <f>VLOOKUP(C4365,METADATA!$J$5:$Q$29,IF(E4365="HI",2,IF(E4365="LO",6,10))+IF(S4365=1,2,IF(D4365=7,1,(IF(WEEKDAY(B4365)=1,2,IF(WEEKDAY(B4365)=7,1,0))))))</f>
        <v>3</v>
      </c>
      <c r="U4365" s="781">
        <f>VLOOKUP(C4365,METADATA!$A$5:$H$29,IF(E4365="HI",2,IF(E4365="LO",6,10))+IF(S4365=1,2,IF(D4365=7,1,(IF(WEEKDAY(B4365)=1,2,IF(WEEKDAY(B4365)=7,1,0))))))</f>
        <v>3</v>
      </c>
    </row>
    <row r="4366" spans="2:21" ht="13.95" customHeight="1" x14ac:dyDescent="0.25">
      <c r="B4366" s="784">
        <f t="shared" si="203"/>
        <v>45564</v>
      </c>
      <c r="C4366" s="785">
        <v>18</v>
      </c>
      <c r="D4366" s="786">
        <f>IFERROR((INDEX(METADATA!$T$2:$T$20,MATCH(B4366,METADATA!$S$2:$S$20,0))),0)</f>
        <v>0</v>
      </c>
      <c r="E4366" s="785" t="str">
        <f t="shared" si="204"/>
        <v>LO</v>
      </c>
      <c r="F4366" s="786">
        <f>VLOOKUP(C4366,METADATA!$A$5:$H$29,IF(E4366="HI",2,IF(E4366="LO",6,10))+IF(D4366=1,2,IF(D4366=7,1,(IF(WEEKDAY(B4366)=1,2,IF(WEEKDAY(B4366)=7,1,0))))))</f>
        <v>2</v>
      </c>
      <c r="G4366" s="786">
        <f>VLOOKUP(C4366,METADATA!$J$5:$Q$29,IF(E4366="HI",2,IF(E4366="LO",6,10))+IF(D4366=1,2,IF(D4366=7,1,(IF(WEEKDAY(B4366)=1,2,IF(WEEKDAY(B4366)=7,1,0))))))</f>
        <v>3</v>
      </c>
      <c r="H4366" s="787">
        <v>11707.75</v>
      </c>
      <c r="I4366" s="788">
        <v>4041.7950439453125</v>
      </c>
      <c r="K4366" s="795">
        <v>0</v>
      </c>
      <c r="M4366" s="798">
        <f t="shared" si="205"/>
        <v>12385.778830568584</v>
      </c>
      <c r="N4366" s="303"/>
      <c r="S4366" s="786">
        <v>0</v>
      </c>
      <c r="T4366" s="781">
        <f>VLOOKUP(C4366,METADATA!$J$5:$Q$29,IF(E4366="HI",2,IF(E4366="LO",6,10))+IF(S4366=1,2,IF(D4366=7,1,(IF(WEEKDAY(B4366)=1,2,IF(WEEKDAY(B4366)=7,1,0))))))</f>
        <v>3</v>
      </c>
      <c r="U4366" s="781">
        <f>VLOOKUP(C4366,METADATA!$A$5:$H$29,IF(E4366="HI",2,IF(E4366="LO",6,10))+IF(S4366=1,2,IF(D4366=7,1,(IF(WEEKDAY(B4366)=1,2,IF(WEEKDAY(B4366)=7,1,0))))))</f>
        <v>2</v>
      </c>
    </row>
    <row r="4367" spans="2:21" ht="13.95" customHeight="1" x14ac:dyDescent="0.25">
      <c r="B4367" s="784">
        <f t="shared" si="203"/>
        <v>45564</v>
      </c>
      <c r="C4367" s="785">
        <v>19</v>
      </c>
      <c r="D4367" s="786">
        <f>IFERROR((INDEX(METADATA!$T$2:$T$20,MATCH(B4367,METADATA!$S$2:$S$20,0))),0)</f>
        <v>0</v>
      </c>
      <c r="E4367" s="785" t="str">
        <f t="shared" si="204"/>
        <v>LO</v>
      </c>
      <c r="F4367" s="786">
        <f>VLOOKUP(C4367,METADATA!$A$5:$H$29,IF(E4367="HI",2,IF(E4367="LO",6,10))+IF(D4367=1,2,IF(D4367=7,1,(IF(WEEKDAY(B4367)=1,2,IF(WEEKDAY(B4367)=7,1,0))))))</f>
        <v>2</v>
      </c>
      <c r="G4367" s="786">
        <f>VLOOKUP(C4367,METADATA!$J$5:$Q$29,IF(E4367="HI",2,IF(E4367="LO",6,10))+IF(D4367=1,2,IF(D4367=7,1,(IF(WEEKDAY(B4367)=1,2,IF(WEEKDAY(B4367)=7,1,0))))))</f>
        <v>3</v>
      </c>
      <c r="H4367" s="787">
        <v>11170</v>
      </c>
      <c r="I4367" s="788">
        <v>4013.6051330566406</v>
      </c>
      <c r="K4367" s="795">
        <v>0</v>
      </c>
      <c r="M4367" s="798">
        <f t="shared" si="205"/>
        <v>11869.200738217321</v>
      </c>
      <c r="N4367" s="303"/>
      <c r="S4367" s="786">
        <v>0</v>
      </c>
      <c r="T4367" s="781">
        <f>VLOOKUP(C4367,METADATA!$J$5:$Q$29,IF(E4367="HI",2,IF(E4367="LO",6,10))+IF(S4367=1,2,IF(D4367=7,1,(IF(WEEKDAY(B4367)=1,2,IF(WEEKDAY(B4367)=7,1,0))))))</f>
        <v>3</v>
      </c>
      <c r="U4367" s="781">
        <f>VLOOKUP(C4367,METADATA!$A$5:$H$29,IF(E4367="HI",2,IF(E4367="LO",6,10))+IF(S4367=1,2,IF(D4367=7,1,(IF(WEEKDAY(B4367)=1,2,IF(WEEKDAY(B4367)=7,1,0))))))</f>
        <v>2</v>
      </c>
    </row>
    <row r="4368" spans="2:21" ht="13.95" customHeight="1" x14ac:dyDescent="0.25">
      <c r="B4368" s="784">
        <f t="shared" si="203"/>
        <v>45564</v>
      </c>
      <c r="C4368" s="785">
        <v>20</v>
      </c>
      <c r="D4368" s="786">
        <f>IFERROR((INDEX(METADATA!$T$2:$T$20,MATCH(B4368,METADATA!$S$2:$S$20,0))),0)</f>
        <v>0</v>
      </c>
      <c r="E4368" s="785" t="str">
        <f t="shared" si="204"/>
        <v>LO</v>
      </c>
      <c r="F4368" s="786">
        <f>VLOOKUP(C4368,METADATA!$A$5:$H$29,IF(E4368="HI",2,IF(E4368="LO",6,10))+IF(D4368=1,2,IF(D4368=7,1,(IF(WEEKDAY(B4368)=1,2,IF(WEEKDAY(B4368)=7,1,0))))))</f>
        <v>3</v>
      </c>
      <c r="G4368" s="786">
        <f>VLOOKUP(C4368,METADATA!$J$5:$Q$29,IF(E4368="HI",2,IF(E4368="LO",6,10))+IF(D4368=1,2,IF(D4368=7,1,(IF(WEEKDAY(B4368)=1,2,IF(WEEKDAY(B4368)=7,1,0))))))</f>
        <v>3</v>
      </c>
      <c r="H4368" s="787">
        <v>11586.25</v>
      </c>
      <c r="I4368" s="788">
        <v>3908.9099731445313</v>
      </c>
      <c r="K4368" s="795">
        <v>0</v>
      </c>
      <c r="M4368" s="798">
        <f t="shared" si="205"/>
        <v>12227.868425880644</v>
      </c>
      <c r="N4368" s="303"/>
      <c r="S4368" s="786">
        <v>0</v>
      </c>
      <c r="T4368" s="781">
        <f>VLOOKUP(C4368,METADATA!$J$5:$Q$29,IF(E4368="HI",2,IF(E4368="LO",6,10))+IF(S4368=1,2,IF(D4368=7,1,(IF(WEEKDAY(B4368)=1,2,IF(WEEKDAY(B4368)=7,1,0))))))</f>
        <v>3</v>
      </c>
      <c r="U4368" s="781">
        <f>VLOOKUP(C4368,METADATA!$A$5:$H$29,IF(E4368="HI",2,IF(E4368="LO",6,10))+IF(S4368=1,2,IF(D4368=7,1,(IF(WEEKDAY(B4368)=1,2,IF(WEEKDAY(B4368)=7,1,0))))))</f>
        <v>3</v>
      </c>
    </row>
    <row r="4369" spans="2:21" ht="13.95" customHeight="1" x14ac:dyDescent="0.25">
      <c r="B4369" s="784">
        <f t="shared" si="203"/>
        <v>45564</v>
      </c>
      <c r="C4369" s="785">
        <v>21</v>
      </c>
      <c r="D4369" s="786">
        <f>IFERROR((INDEX(METADATA!$T$2:$T$20,MATCH(B4369,METADATA!$S$2:$S$20,0))),0)</f>
        <v>0</v>
      </c>
      <c r="E4369" s="785" t="str">
        <f t="shared" si="204"/>
        <v>LO</v>
      </c>
      <c r="F4369" s="786">
        <f>VLOOKUP(C4369,METADATA!$A$5:$H$29,IF(E4369="HI",2,IF(E4369="LO",6,10))+IF(D4369=1,2,IF(D4369=7,1,(IF(WEEKDAY(B4369)=1,2,IF(WEEKDAY(B4369)=7,1,0))))))</f>
        <v>3</v>
      </c>
      <c r="G4369" s="786">
        <f>VLOOKUP(C4369,METADATA!$J$5:$Q$29,IF(E4369="HI",2,IF(E4369="LO",6,10))+IF(D4369=1,2,IF(D4369=7,1,(IF(WEEKDAY(B4369)=1,2,IF(WEEKDAY(B4369)=7,1,0))))))</f>
        <v>3</v>
      </c>
      <c r="H4369" s="787">
        <v>11214.25</v>
      </c>
      <c r="I4369" s="788">
        <v>3897.4850158691406</v>
      </c>
      <c r="K4369" s="795">
        <v>0</v>
      </c>
      <c r="M4369" s="798">
        <f t="shared" si="205"/>
        <v>11872.227782157166</v>
      </c>
      <c r="N4369" s="303"/>
      <c r="S4369" s="786">
        <v>0</v>
      </c>
      <c r="T4369" s="781">
        <f>VLOOKUP(C4369,METADATA!$J$5:$Q$29,IF(E4369="HI",2,IF(E4369="LO",6,10))+IF(S4369=1,2,IF(D4369=7,1,(IF(WEEKDAY(B4369)=1,2,IF(WEEKDAY(B4369)=7,1,0))))))</f>
        <v>3</v>
      </c>
      <c r="U4369" s="781">
        <f>VLOOKUP(C4369,METADATA!$A$5:$H$29,IF(E4369="HI",2,IF(E4369="LO",6,10))+IF(S4369=1,2,IF(D4369=7,1,(IF(WEEKDAY(B4369)=1,2,IF(WEEKDAY(B4369)=7,1,0))))))</f>
        <v>3</v>
      </c>
    </row>
    <row r="4370" spans="2:21" ht="13.95" customHeight="1" x14ac:dyDescent="0.25">
      <c r="B4370" s="784">
        <f t="shared" si="203"/>
        <v>45564</v>
      </c>
      <c r="C4370" s="785">
        <v>22</v>
      </c>
      <c r="D4370" s="786">
        <f>IFERROR((INDEX(METADATA!$T$2:$T$20,MATCH(B4370,METADATA!$S$2:$S$20,0))),0)</f>
        <v>0</v>
      </c>
      <c r="E4370" s="785" t="str">
        <f t="shared" si="204"/>
        <v>LO</v>
      </c>
      <c r="F4370" s="786">
        <f>VLOOKUP(C4370,METADATA!$A$5:$H$29,IF(E4370="HI",2,IF(E4370="LO",6,10))+IF(D4370=1,2,IF(D4370=7,1,(IF(WEEKDAY(B4370)=1,2,IF(WEEKDAY(B4370)=7,1,0))))))</f>
        <v>3</v>
      </c>
      <c r="G4370" s="786">
        <f>VLOOKUP(C4370,METADATA!$J$5:$Q$29,IF(E4370="HI",2,IF(E4370="LO",6,10))+IF(D4370=1,2,IF(D4370=7,1,(IF(WEEKDAY(B4370)=1,2,IF(WEEKDAY(B4370)=7,1,0))))))</f>
        <v>3</v>
      </c>
      <c r="H4370" s="787">
        <v>10071.75</v>
      </c>
      <c r="I4370" s="788">
        <v>3962.43505859375</v>
      </c>
      <c r="K4370" s="795">
        <v>0</v>
      </c>
      <c r="M4370" s="798">
        <f t="shared" si="205"/>
        <v>10823.171423204607</v>
      </c>
      <c r="N4370" s="303"/>
      <c r="S4370" s="786">
        <v>0</v>
      </c>
      <c r="T4370" s="781">
        <f>VLOOKUP(C4370,METADATA!$J$5:$Q$29,IF(E4370="HI",2,IF(E4370="LO",6,10))+IF(S4370=1,2,IF(D4370=7,1,(IF(WEEKDAY(B4370)=1,2,IF(WEEKDAY(B4370)=7,1,0))))))</f>
        <v>3</v>
      </c>
      <c r="U4370" s="781">
        <f>VLOOKUP(C4370,METADATA!$A$5:$H$29,IF(E4370="HI",2,IF(E4370="LO",6,10))+IF(S4370=1,2,IF(D4370=7,1,(IF(WEEKDAY(B4370)=1,2,IF(WEEKDAY(B4370)=7,1,0))))))</f>
        <v>3</v>
      </c>
    </row>
    <row r="4371" spans="2:21" ht="13.95" customHeight="1" x14ac:dyDescent="0.25">
      <c r="B4371" s="784">
        <f t="shared" si="203"/>
        <v>45564</v>
      </c>
      <c r="C4371" s="785">
        <v>23</v>
      </c>
      <c r="D4371" s="786">
        <f>IFERROR((INDEX(METADATA!$T$2:$T$20,MATCH(B4371,METADATA!$S$2:$S$20,0))),0)</f>
        <v>0</v>
      </c>
      <c r="E4371" s="785" t="str">
        <f t="shared" si="204"/>
        <v>LO</v>
      </c>
      <c r="F4371" s="786">
        <f>VLOOKUP(C4371,METADATA!$A$5:$H$29,IF(E4371="HI",2,IF(E4371="LO",6,10))+IF(D4371=1,2,IF(D4371=7,1,(IF(WEEKDAY(B4371)=1,2,IF(WEEKDAY(B4371)=7,1,0))))))</f>
        <v>3</v>
      </c>
      <c r="G4371" s="786">
        <f>VLOOKUP(C4371,METADATA!$J$5:$Q$29,IF(E4371="HI",2,IF(E4371="LO",6,10))+IF(D4371=1,2,IF(D4371=7,1,(IF(WEEKDAY(B4371)=1,2,IF(WEEKDAY(B4371)=7,1,0))))))</f>
        <v>3</v>
      </c>
      <c r="H4371" s="787">
        <v>9281.75</v>
      </c>
      <c r="I4371" s="788">
        <v>3933.2101135253906</v>
      </c>
      <c r="K4371" s="795">
        <v>0</v>
      </c>
      <c r="M4371" s="798">
        <f t="shared" si="205"/>
        <v>10080.725413363783</v>
      </c>
      <c r="N4371" s="303"/>
      <c r="S4371" s="786">
        <v>0</v>
      </c>
      <c r="T4371" s="781">
        <f>VLOOKUP(C4371,METADATA!$J$5:$Q$29,IF(E4371="HI",2,IF(E4371="LO",6,10))+IF(S4371=1,2,IF(D4371=7,1,(IF(WEEKDAY(B4371)=1,2,IF(WEEKDAY(B4371)=7,1,0))))))</f>
        <v>3</v>
      </c>
      <c r="U4371" s="781">
        <f>VLOOKUP(C4371,METADATA!$A$5:$H$29,IF(E4371="HI",2,IF(E4371="LO",6,10))+IF(S4371=1,2,IF(D4371=7,1,(IF(WEEKDAY(B4371)=1,2,IF(WEEKDAY(B4371)=7,1,0))))))</f>
        <v>3</v>
      </c>
    </row>
    <row r="4372" spans="2:21" ht="13.95" customHeight="1" x14ac:dyDescent="0.25">
      <c r="B4372" s="784">
        <f t="shared" si="203"/>
        <v>45565</v>
      </c>
      <c r="C4372" s="785">
        <v>0</v>
      </c>
      <c r="D4372" s="786">
        <f>IFERROR((INDEX(METADATA!$T$2:$T$20,MATCH(B4372,METADATA!$S$2:$S$20,0))),0)</f>
        <v>0</v>
      </c>
      <c r="E4372" s="785" t="str">
        <f t="shared" si="204"/>
        <v>LO</v>
      </c>
      <c r="F4372" s="786">
        <f>VLOOKUP(C4372,METADATA!$A$5:$H$29,IF(E4372="HI",2,IF(E4372="LO",6,10))+IF(D4372=1,2,IF(D4372=7,1,(IF(WEEKDAY(B4372)=1,2,IF(WEEKDAY(B4372)=7,1,0))))))</f>
        <v>3</v>
      </c>
      <c r="G4372" s="786">
        <f>VLOOKUP(C4372,METADATA!$J$5:$Q$29,IF(E4372="HI",2,IF(E4372="LO",6,10))+IF(D4372=1,2,IF(D4372=7,1,(IF(WEEKDAY(B4372)=1,2,IF(WEEKDAY(B4372)=7,1,0))))))</f>
        <v>3</v>
      </c>
      <c r="H4372" s="787">
        <v>8873.5</v>
      </c>
      <c r="I4372" s="788">
        <v>3741.60986328125</v>
      </c>
      <c r="K4372" s="795">
        <v>0</v>
      </c>
      <c r="M4372" s="798">
        <f t="shared" si="205"/>
        <v>9630.0906859179431</v>
      </c>
      <c r="N4372" s="303"/>
      <c r="S4372" s="786">
        <v>0</v>
      </c>
      <c r="T4372" s="781">
        <f>VLOOKUP(C4372,METADATA!$J$5:$Q$29,IF(E4372="HI",2,IF(E4372="LO",6,10))+IF(S4372=1,2,IF(D4372=7,1,(IF(WEEKDAY(B4372)=1,2,IF(WEEKDAY(B4372)=7,1,0))))))</f>
        <v>3</v>
      </c>
      <c r="U4372" s="781">
        <f>VLOOKUP(C4372,METADATA!$A$5:$H$29,IF(E4372="HI",2,IF(E4372="LO",6,10))+IF(S4372=1,2,IF(D4372=7,1,(IF(WEEKDAY(B4372)=1,2,IF(WEEKDAY(B4372)=7,1,0))))))</f>
        <v>3</v>
      </c>
    </row>
    <row r="4373" spans="2:21" ht="13.95" customHeight="1" x14ac:dyDescent="0.25">
      <c r="B4373" s="784">
        <f t="shared" si="203"/>
        <v>45565</v>
      </c>
      <c r="C4373" s="785">
        <v>1</v>
      </c>
      <c r="D4373" s="786">
        <f>IFERROR((INDEX(METADATA!$T$2:$T$20,MATCH(B4373,METADATA!$S$2:$S$20,0))),0)</f>
        <v>0</v>
      </c>
      <c r="E4373" s="785" t="str">
        <f t="shared" si="204"/>
        <v>LO</v>
      </c>
      <c r="F4373" s="786">
        <f>VLOOKUP(C4373,METADATA!$A$5:$H$29,IF(E4373="HI",2,IF(E4373="LO",6,10))+IF(D4373=1,2,IF(D4373=7,1,(IF(WEEKDAY(B4373)=1,2,IF(WEEKDAY(B4373)=7,1,0))))))</f>
        <v>3</v>
      </c>
      <c r="G4373" s="786">
        <f>VLOOKUP(C4373,METADATA!$J$5:$Q$29,IF(E4373="HI",2,IF(E4373="LO",6,10))+IF(D4373=1,2,IF(D4373=7,1,(IF(WEEKDAY(B4373)=1,2,IF(WEEKDAY(B4373)=7,1,0))))))</f>
        <v>3</v>
      </c>
      <c r="H4373" s="787">
        <v>8551.5</v>
      </c>
      <c r="I4373" s="788">
        <v>3986.2149963378906</v>
      </c>
      <c r="K4373" s="795">
        <v>0</v>
      </c>
      <c r="M4373" s="798">
        <f t="shared" si="205"/>
        <v>9434.9383806694314</v>
      </c>
      <c r="N4373" s="303"/>
      <c r="S4373" s="786">
        <v>0</v>
      </c>
      <c r="T4373" s="781">
        <f>VLOOKUP(C4373,METADATA!$J$5:$Q$29,IF(E4373="HI",2,IF(E4373="LO",6,10))+IF(S4373=1,2,IF(D4373=7,1,(IF(WEEKDAY(B4373)=1,2,IF(WEEKDAY(B4373)=7,1,0))))))</f>
        <v>3</v>
      </c>
      <c r="U4373" s="781">
        <f>VLOOKUP(C4373,METADATA!$A$5:$H$29,IF(E4373="HI",2,IF(E4373="LO",6,10))+IF(S4373=1,2,IF(D4373=7,1,(IF(WEEKDAY(B4373)=1,2,IF(WEEKDAY(B4373)=7,1,0))))))</f>
        <v>3</v>
      </c>
    </row>
    <row r="4374" spans="2:21" ht="13.95" customHeight="1" x14ac:dyDescent="0.25">
      <c r="B4374" s="784">
        <f t="shared" si="203"/>
        <v>45565</v>
      </c>
      <c r="C4374" s="785">
        <v>2</v>
      </c>
      <c r="D4374" s="786">
        <f>IFERROR((INDEX(METADATA!$T$2:$T$20,MATCH(B4374,METADATA!$S$2:$S$20,0))),0)</f>
        <v>0</v>
      </c>
      <c r="E4374" s="785" t="str">
        <f t="shared" si="204"/>
        <v>LO</v>
      </c>
      <c r="F4374" s="786">
        <f>VLOOKUP(C4374,METADATA!$A$5:$H$29,IF(E4374="HI",2,IF(E4374="LO",6,10))+IF(D4374=1,2,IF(D4374=7,1,(IF(WEEKDAY(B4374)=1,2,IF(WEEKDAY(B4374)=7,1,0))))))</f>
        <v>3</v>
      </c>
      <c r="G4374" s="786">
        <f>VLOOKUP(C4374,METADATA!$J$5:$Q$29,IF(E4374="HI",2,IF(E4374="LO",6,10))+IF(D4374=1,2,IF(D4374=7,1,(IF(WEEKDAY(B4374)=1,2,IF(WEEKDAY(B4374)=7,1,0))))))</f>
        <v>3</v>
      </c>
      <c r="H4374" s="787">
        <v>8380.75</v>
      </c>
      <c r="I4374" s="788">
        <v>3906.93994140625</v>
      </c>
      <c r="K4374" s="795">
        <v>0</v>
      </c>
      <c r="M4374" s="798">
        <f t="shared" si="205"/>
        <v>9246.6832036279629</v>
      </c>
      <c r="N4374" s="303"/>
      <c r="S4374" s="786">
        <v>0</v>
      </c>
      <c r="T4374" s="781">
        <f>VLOOKUP(C4374,METADATA!$J$5:$Q$29,IF(E4374="HI",2,IF(E4374="LO",6,10))+IF(S4374=1,2,IF(D4374=7,1,(IF(WEEKDAY(B4374)=1,2,IF(WEEKDAY(B4374)=7,1,0))))))</f>
        <v>3</v>
      </c>
      <c r="U4374" s="781">
        <f>VLOOKUP(C4374,METADATA!$A$5:$H$29,IF(E4374="HI",2,IF(E4374="LO",6,10))+IF(S4374=1,2,IF(D4374=7,1,(IF(WEEKDAY(B4374)=1,2,IF(WEEKDAY(B4374)=7,1,0))))))</f>
        <v>3</v>
      </c>
    </row>
    <row r="4375" spans="2:21" ht="13.95" customHeight="1" x14ac:dyDescent="0.25">
      <c r="B4375" s="784">
        <f t="shared" si="203"/>
        <v>45565</v>
      </c>
      <c r="C4375" s="785">
        <v>3</v>
      </c>
      <c r="D4375" s="786">
        <f>IFERROR((INDEX(METADATA!$T$2:$T$20,MATCH(B4375,METADATA!$S$2:$S$20,0))),0)</f>
        <v>0</v>
      </c>
      <c r="E4375" s="785" t="str">
        <f t="shared" si="204"/>
        <v>LO</v>
      </c>
      <c r="F4375" s="786">
        <f>VLOOKUP(C4375,METADATA!$A$5:$H$29,IF(E4375="HI",2,IF(E4375="LO",6,10))+IF(D4375=1,2,IF(D4375=7,1,(IF(WEEKDAY(B4375)=1,2,IF(WEEKDAY(B4375)=7,1,0))))))</f>
        <v>3</v>
      </c>
      <c r="G4375" s="786">
        <f>VLOOKUP(C4375,METADATA!$J$5:$Q$29,IF(E4375="HI",2,IF(E4375="LO",6,10))+IF(D4375=1,2,IF(D4375=7,1,(IF(WEEKDAY(B4375)=1,2,IF(WEEKDAY(B4375)=7,1,0))))))</f>
        <v>3</v>
      </c>
      <c r="H4375" s="787">
        <v>8430</v>
      </c>
      <c r="I4375" s="788">
        <v>3945.5900268554688</v>
      </c>
      <c r="K4375" s="795">
        <v>0</v>
      </c>
      <c r="M4375" s="798">
        <f t="shared" si="205"/>
        <v>9307.6624702457557</v>
      </c>
      <c r="N4375" s="303"/>
      <c r="S4375" s="786">
        <v>0</v>
      </c>
      <c r="T4375" s="781">
        <f>VLOOKUP(C4375,METADATA!$J$5:$Q$29,IF(E4375="HI",2,IF(E4375="LO",6,10))+IF(S4375=1,2,IF(D4375=7,1,(IF(WEEKDAY(B4375)=1,2,IF(WEEKDAY(B4375)=7,1,0))))))</f>
        <v>3</v>
      </c>
      <c r="U4375" s="781">
        <f>VLOOKUP(C4375,METADATA!$A$5:$H$29,IF(E4375="HI",2,IF(E4375="LO",6,10))+IF(S4375=1,2,IF(D4375=7,1,(IF(WEEKDAY(B4375)=1,2,IF(WEEKDAY(B4375)=7,1,0))))))</f>
        <v>3</v>
      </c>
    </row>
    <row r="4376" spans="2:21" ht="13.95" customHeight="1" x14ac:dyDescent="0.25">
      <c r="B4376" s="784">
        <f t="shared" si="203"/>
        <v>45565</v>
      </c>
      <c r="C4376" s="785">
        <v>4</v>
      </c>
      <c r="D4376" s="786">
        <f>IFERROR((INDEX(METADATA!$T$2:$T$20,MATCH(B4376,METADATA!$S$2:$S$20,0))),0)</f>
        <v>0</v>
      </c>
      <c r="E4376" s="785" t="str">
        <f t="shared" si="204"/>
        <v>LO</v>
      </c>
      <c r="F4376" s="786">
        <f>VLOOKUP(C4376,METADATA!$A$5:$H$29,IF(E4376="HI",2,IF(E4376="LO",6,10))+IF(D4376=1,2,IF(D4376=7,1,(IF(WEEKDAY(B4376)=1,2,IF(WEEKDAY(B4376)=7,1,0))))))</f>
        <v>3</v>
      </c>
      <c r="G4376" s="786">
        <f>VLOOKUP(C4376,METADATA!$J$5:$Q$29,IF(E4376="HI",2,IF(E4376="LO",6,10))+IF(D4376=1,2,IF(D4376=7,1,(IF(WEEKDAY(B4376)=1,2,IF(WEEKDAY(B4376)=7,1,0))))))</f>
        <v>3</v>
      </c>
      <c r="H4376" s="787">
        <v>8680.5</v>
      </c>
      <c r="I4376" s="788">
        <v>3842.4051208496094</v>
      </c>
      <c r="K4376" s="795">
        <v>0</v>
      </c>
      <c r="M4376" s="798">
        <f t="shared" si="205"/>
        <v>9492.9003662069117</v>
      </c>
      <c r="N4376" s="303"/>
      <c r="S4376" s="786">
        <v>0</v>
      </c>
      <c r="T4376" s="781">
        <f>VLOOKUP(C4376,METADATA!$J$5:$Q$29,IF(E4376="HI",2,IF(E4376="LO",6,10))+IF(S4376=1,2,IF(D4376=7,1,(IF(WEEKDAY(B4376)=1,2,IF(WEEKDAY(B4376)=7,1,0))))))</f>
        <v>3</v>
      </c>
      <c r="U4376" s="781">
        <f>VLOOKUP(C4376,METADATA!$A$5:$H$29,IF(E4376="HI",2,IF(E4376="LO",6,10))+IF(S4376=1,2,IF(D4376=7,1,(IF(WEEKDAY(B4376)=1,2,IF(WEEKDAY(B4376)=7,1,0))))))</f>
        <v>3</v>
      </c>
    </row>
    <row r="4377" spans="2:21" ht="13.95" customHeight="1" x14ac:dyDescent="0.25">
      <c r="B4377" s="784">
        <f t="shared" si="203"/>
        <v>45565</v>
      </c>
      <c r="C4377" s="785">
        <v>5</v>
      </c>
      <c r="D4377" s="786">
        <f>IFERROR((INDEX(METADATA!$T$2:$T$20,MATCH(B4377,METADATA!$S$2:$S$20,0))),0)</f>
        <v>0</v>
      </c>
      <c r="E4377" s="785" t="str">
        <f t="shared" si="204"/>
        <v>LO</v>
      </c>
      <c r="F4377" s="786">
        <f>VLOOKUP(C4377,METADATA!$A$5:$H$29,IF(E4377="HI",2,IF(E4377="LO",6,10))+IF(D4377=1,2,IF(D4377=7,1,(IF(WEEKDAY(B4377)=1,2,IF(WEEKDAY(B4377)=7,1,0))))))</f>
        <v>3</v>
      </c>
      <c r="G4377" s="786">
        <f>VLOOKUP(C4377,METADATA!$J$5:$Q$29,IF(E4377="HI",2,IF(E4377="LO",6,10))+IF(D4377=1,2,IF(D4377=7,1,(IF(WEEKDAY(B4377)=1,2,IF(WEEKDAY(B4377)=7,1,0))))))</f>
        <v>3</v>
      </c>
      <c r="H4377" s="787">
        <v>8956.5</v>
      </c>
      <c r="I4377" s="788">
        <v>3766.9999694824219</v>
      </c>
      <c r="K4377" s="795">
        <v>870.51250000000005</v>
      </c>
      <c r="M4377" s="798">
        <f t="shared" si="205"/>
        <v>9716.4387004746022</v>
      </c>
      <c r="N4377" s="303"/>
      <c r="S4377" s="786">
        <v>0</v>
      </c>
      <c r="T4377" s="781">
        <f>VLOOKUP(C4377,METADATA!$J$5:$Q$29,IF(E4377="HI",2,IF(E4377="LO",6,10))+IF(S4377=1,2,IF(D4377=7,1,(IF(WEEKDAY(B4377)=1,2,IF(WEEKDAY(B4377)=7,1,0))))))</f>
        <v>3</v>
      </c>
      <c r="U4377" s="781">
        <f>VLOOKUP(C4377,METADATA!$A$5:$H$29,IF(E4377="HI",2,IF(E4377="LO",6,10))+IF(S4377=1,2,IF(D4377=7,1,(IF(WEEKDAY(B4377)=1,2,IF(WEEKDAY(B4377)=7,1,0))))))</f>
        <v>3</v>
      </c>
    </row>
    <row r="4378" spans="2:21" ht="13.95" customHeight="1" x14ac:dyDescent="0.25">
      <c r="B4378" s="784">
        <f t="shared" si="203"/>
        <v>45565</v>
      </c>
      <c r="C4378" s="785">
        <v>6</v>
      </c>
      <c r="D4378" s="786">
        <f>IFERROR((INDEX(METADATA!$T$2:$T$20,MATCH(B4378,METADATA!$S$2:$S$20,0))),0)</f>
        <v>0</v>
      </c>
      <c r="E4378" s="785" t="str">
        <f t="shared" si="204"/>
        <v>LO</v>
      </c>
      <c r="F4378" s="786">
        <f>VLOOKUP(C4378,METADATA!$A$5:$H$29,IF(E4378="HI",2,IF(E4378="LO",6,10))+IF(D4378=1,2,IF(D4378=7,1,(IF(WEEKDAY(B4378)=1,2,IF(WEEKDAY(B4378)=7,1,0))))))</f>
        <v>2</v>
      </c>
      <c r="G4378" s="786">
        <f>VLOOKUP(C4378,METADATA!$J$5:$Q$29,IF(E4378="HI",2,IF(E4378="LO",6,10))+IF(D4378=1,2,IF(D4378=7,1,(IF(WEEKDAY(B4378)=1,2,IF(WEEKDAY(B4378)=7,1,0))))))</f>
        <v>2</v>
      </c>
      <c r="H4378" s="787">
        <v>9834.25</v>
      </c>
      <c r="I4378" s="788">
        <v>3750.3099670410156</v>
      </c>
      <c r="K4378" s="795">
        <v>865.8125</v>
      </c>
      <c r="M4378" s="798">
        <f t="shared" si="205"/>
        <v>10525.079472924999</v>
      </c>
      <c r="N4378" s="303"/>
      <c r="S4378" s="786">
        <v>0</v>
      </c>
      <c r="T4378" s="781">
        <f>VLOOKUP(C4378,METADATA!$J$5:$Q$29,IF(E4378="HI",2,IF(E4378="LO",6,10))+IF(S4378=1,2,IF(D4378=7,1,(IF(WEEKDAY(B4378)=1,2,IF(WEEKDAY(B4378)=7,1,0))))))</f>
        <v>2</v>
      </c>
      <c r="U4378" s="781">
        <f>VLOOKUP(C4378,METADATA!$A$5:$H$29,IF(E4378="HI",2,IF(E4378="LO",6,10))+IF(S4378=1,2,IF(D4378=7,1,(IF(WEEKDAY(B4378)=1,2,IF(WEEKDAY(B4378)=7,1,0))))))</f>
        <v>2</v>
      </c>
    </row>
    <row r="4379" spans="2:21" ht="13.95" customHeight="1" x14ac:dyDescent="0.25">
      <c r="B4379" s="784">
        <f t="shared" si="203"/>
        <v>45565</v>
      </c>
      <c r="C4379" s="785">
        <v>7</v>
      </c>
      <c r="D4379" s="786">
        <f>IFERROR((INDEX(METADATA!$T$2:$T$20,MATCH(B4379,METADATA!$S$2:$S$20,0))),0)</f>
        <v>0</v>
      </c>
      <c r="E4379" s="785" t="str">
        <f t="shared" si="204"/>
        <v>LO</v>
      </c>
      <c r="F4379" s="786">
        <f>VLOOKUP(C4379,METADATA!$A$5:$H$29,IF(E4379="HI",2,IF(E4379="LO",6,10))+IF(D4379=1,2,IF(D4379=7,1,(IF(WEEKDAY(B4379)=1,2,IF(WEEKDAY(B4379)=7,1,0))))))</f>
        <v>1</v>
      </c>
      <c r="G4379" s="786">
        <f>VLOOKUP(C4379,METADATA!$J$5:$Q$29,IF(E4379="HI",2,IF(E4379="LO",6,10))+IF(D4379=1,2,IF(D4379=7,1,(IF(WEEKDAY(B4379)=1,2,IF(WEEKDAY(B4379)=7,1,0))))))</f>
        <v>1</v>
      </c>
      <c r="H4379" s="787">
        <v>11332.5</v>
      </c>
      <c r="I4379" s="788">
        <v>4010.0149841308594</v>
      </c>
      <c r="K4379" s="795">
        <v>834.63750000000005</v>
      </c>
      <c r="M4379" s="798">
        <f t="shared" si="205"/>
        <v>12021.055545290274</v>
      </c>
      <c r="N4379" s="303"/>
      <c r="S4379" s="786">
        <v>0</v>
      </c>
      <c r="T4379" s="781">
        <f>VLOOKUP(C4379,METADATA!$J$5:$Q$29,IF(E4379="HI",2,IF(E4379="LO",6,10))+IF(S4379=1,2,IF(D4379=7,1,(IF(WEEKDAY(B4379)=1,2,IF(WEEKDAY(B4379)=7,1,0))))))</f>
        <v>1</v>
      </c>
      <c r="U4379" s="781">
        <f>VLOOKUP(C4379,METADATA!$A$5:$H$29,IF(E4379="HI",2,IF(E4379="LO",6,10))+IF(S4379=1,2,IF(D4379=7,1,(IF(WEEKDAY(B4379)=1,2,IF(WEEKDAY(B4379)=7,1,0))))))</f>
        <v>1</v>
      </c>
    </row>
    <row r="4380" spans="2:21" ht="13.95" customHeight="1" x14ac:dyDescent="0.25">
      <c r="B4380" s="784">
        <f t="shared" ref="B4380:B4443" si="206">B4356+1</f>
        <v>45565</v>
      </c>
      <c r="C4380" s="785">
        <v>8</v>
      </c>
      <c r="D4380" s="786">
        <f>IFERROR((INDEX(METADATA!$T$2:$T$20,MATCH(B4380,METADATA!$S$2:$S$20,0))),0)</f>
        <v>0</v>
      </c>
      <c r="E4380" s="785" t="str">
        <f t="shared" si="204"/>
        <v>LO</v>
      </c>
      <c r="F4380" s="786">
        <f>VLOOKUP(C4380,METADATA!$A$5:$H$29,IF(E4380="HI",2,IF(E4380="LO",6,10))+IF(D4380=1,2,IF(D4380=7,1,(IF(WEEKDAY(B4380)=1,2,IF(WEEKDAY(B4380)=7,1,0))))))</f>
        <v>1</v>
      </c>
      <c r="G4380" s="786">
        <f>VLOOKUP(C4380,METADATA!$J$5:$Q$29,IF(E4380="HI",2,IF(E4380="LO",6,10))+IF(D4380=1,2,IF(D4380=7,1,(IF(WEEKDAY(B4380)=1,2,IF(WEEKDAY(B4380)=7,1,0))))))</f>
        <v>1</v>
      </c>
      <c r="H4380" s="787">
        <v>12637.75</v>
      </c>
      <c r="I4380" s="788">
        <v>3964.6100158691406</v>
      </c>
      <c r="K4380" s="795">
        <v>847.33749999999998</v>
      </c>
      <c r="M4380" s="798">
        <f t="shared" si="205"/>
        <v>13245.031432217513</v>
      </c>
      <c r="N4380" s="303"/>
      <c r="S4380" s="786">
        <v>0</v>
      </c>
      <c r="T4380" s="781">
        <f>VLOOKUP(C4380,METADATA!$J$5:$Q$29,IF(E4380="HI",2,IF(E4380="LO",6,10))+IF(S4380=1,2,IF(D4380=7,1,(IF(WEEKDAY(B4380)=1,2,IF(WEEKDAY(B4380)=7,1,0))))))</f>
        <v>1</v>
      </c>
      <c r="U4380" s="781">
        <f>VLOOKUP(C4380,METADATA!$A$5:$H$29,IF(E4380="HI",2,IF(E4380="LO",6,10))+IF(S4380=1,2,IF(D4380=7,1,(IF(WEEKDAY(B4380)=1,2,IF(WEEKDAY(B4380)=7,1,0))))))</f>
        <v>1</v>
      </c>
    </row>
    <row r="4381" spans="2:21" ht="13.95" customHeight="1" x14ac:dyDescent="0.25">
      <c r="B4381" s="784">
        <f t="shared" si="206"/>
        <v>45565</v>
      </c>
      <c r="C4381" s="785">
        <v>9</v>
      </c>
      <c r="D4381" s="786">
        <f>IFERROR((INDEX(METADATA!$T$2:$T$20,MATCH(B4381,METADATA!$S$2:$S$20,0))),0)</f>
        <v>0</v>
      </c>
      <c r="E4381" s="785" t="str">
        <f t="shared" si="204"/>
        <v>LO</v>
      </c>
      <c r="F4381" s="786">
        <f>VLOOKUP(C4381,METADATA!$A$5:$H$29,IF(E4381="HI",2,IF(E4381="LO",6,10))+IF(D4381=1,2,IF(D4381=7,1,(IF(WEEKDAY(B4381)=1,2,IF(WEEKDAY(B4381)=7,1,0))))))</f>
        <v>2</v>
      </c>
      <c r="G4381" s="786">
        <f>VLOOKUP(C4381,METADATA!$J$5:$Q$29,IF(E4381="HI",2,IF(E4381="LO",6,10))+IF(D4381=1,2,IF(D4381=7,1,(IF(WEEKDAY(B4381)=1,2,IF(WEEKDAY(B4381)=7,1,0))))))</f>
        <v>1</v>
      </c>
      <c r="H4381" s="787">
        <v>13535</v>
      </c>
      <c r="I4381" s="788">
        <v>3981.7999267578125</v>
      </c>
      <c r="K4381" s="795">
        <v>851.61249999999995</v>
      </c>
      <c r="M4381" s="798">
        <f t="shared" si="205"/>
        <v>14108.541939432596</v>
      </c>
      <c r="N4381" s="303"/>
      <c r="S4381" s="786">
        <v>0</v>
      </c>
      <c r="T4381" s="781">
        <f>VLOOKUP(C4381,METADATA!$J$5:$Q$29,IF(E4381="HI",2,IF(E4381="LO",6,10))+IF(S4381=1,2,IF(D4381=7,1,(IF(WEEKDAY(B4381)=1,2,IF(WEEKDAY(B4381)=7,1,0))))))</f>
        <v>1</v>
      </c>
      <c r="U4381" s="781">
        <f>VLOOKUP(C4381,METADATA!$A$5:$H$29,IF(E4381="HI",2,IF(E4381="LO",6,10))+IF(S4381=1,2,IF(D4381=7,1,(IF(WEEKDAY(B4381)=1,2,IF(WEEKDAY(B4381)=7,1,0))))))</f>
        <v>2</v>
      </c>
    </row>
    <row r="4382" spans="2:21" ht="13.95" customHeight="1" x14ac:dyDescent="0.25">
      <c r="B4382" s="784">
        <f t="shared" si="206"/>
        <v>45565</v>
      </c>
      <c r="C4382" s="785">
        <v>10</v>
      </c>
      <c r="D4382" s="786">
        <f>IFERROR((INDEX(METADATA!$T$2:$T$20,MATCH(B4382,METADATA!$S$2:$S$20,0))),0)</f>
        <v>0</v>
      </c>
      <c r="E4382" s="785" t="str">
        <f t="shared" si="204"/>
        <v>LO</v>
      </c>
      <c r="F4382" s="786">
        <f>VLOOKUP(C4382,METADATA!$A$5:$H$29,IF(E4382="HI",2,IF(E4382="LO",6,10))+IF(D4382=1,2,IF(D4382=7,1,(IF(WEEKDAY(B4382)=1,2,IF(WEEKDAY(B4382)=7,1,0))))))</f>
        <v>2</v>
      </c>
      <c r="G4382" s="786">
        <f>VLOOKUP(C4382,METADATA!$J$5:$Q$29,IF(E4382="HI",2,IF(E4382="LO",6,10))+IF(D4382=1,2,IF(D4382=7,1,(IF(WEEKDAY(B4382)=1,2,IF(WEEKDAY(B4382)=7,1,0))))))</f>
        <v>2</v>
      </c>
      <c r="H4382" s="787">
        <v>13750.5</v>
      </c>
      <c r="I4382" s="788">
        <v>3929.4100189208984</v>
      </c>
      <c r="K4382" s="795">
        <v>856.5</v>
      </c>
      <c r="M4382" s="798">
        <f t="shared" si="205"/>
        <v>14300.92701005064</v>
      </c>
      <c r="N4382" s="303"/>
      <c r="S4382" s="786">
        <v>0</v>
      </c>
      <c r="T4382" s="781">
        <f>VLOOKUP(C4382,METADATA!$J$5:$Q$29,IF(E4382="HI",2,IF(E4382="LO",6,10))+IF(S4382=1,2,IF(D4382=7,1,(IF(WEEKDAY(B4382)=1,2,IF(WEEKDAY(B4382)=7,1,0))))))</f>
        <v>2</v>
      </c>
      <c r="U4382" s="781">
        <f>VLOOKUP(C4382,METADATA!$A$5:$H$29,IF(E4382="HI",2,IF(E4382="LO",6,10))+IF(S4382=1,2,IF(D4382=7,1,(IF(WEEKDAY(B4382)=1,2,IF(WEEKDAY(B4382)=7,1,0))))))</f>
        <v>2</v>
      </c>
    </row>
    <row r="4383" spans="2:21" ht="13.95" customHeight="1" x14ac:dyDescent="0.25">
      <c r="B4383" s="784">
        <f t="shared" si="206"/>
        <v>45565</v>
      </c>
      <c r="C4383" s="785">
        <v>11</v>
      </c>
      <c r="D4383" s="786">
        <f>IFERROR((INDEX(METADATA!$T$2:$T$20,MATCH(B4383,METADATA!$S$2:$S$20,0))),0)</f>
        <v>0</v>
      </c>
      <c r="E4383" s="785" t="str">
        <f t="shared" si="204"/>
        <v>LO</v>
      </c>
      <c r="F4383" s="786">
        <f>VLOOKUP(C4383,METADATA!$A$5:$H$29,IF(E4383="HI",2,IF(E4383="LO",6,10))+IF(D4383=1,2,IF(D4383=7,1,(IF(WEEKDAY(B4383)=1,2,IF(WEEKDAY(B4383)=7,1,0))))))</f>
        <v>2</v>
      </c>
      <c r="G4383" s="786">
        <f>VLOOKUP(C4383,METADATA!$J$5:$Q$29,IF(E4383="HI",2,IF(E4383="LO",6,10))+IF(D4383=1,2,IF(D4383=7,1,(IF(WEEKDAY(B4383)=1,2,IF(WEEKDAY(B4383)=7,1,0))))))</f>
        <v>2</v>
      </c>
      <c r="H4383" s="787">
        <v>13631.5</v>
      </c>
      <c r="I4383" s="788">
        <v>3863.2350769042969</v>
      </c>
      <c r="K4383" s="795">
        <v>824.32500000000005</v>
      </c>
      <c r="M4383" s="798">
        <f t="shared" si="205"/>
        <v>14168.358320900263</v>
      </c>
      <c r="N4383" s="303"/>
      <c r="S4383" s="786">
        <v>0</v>
      </c>
      <c r="T4383" s="781">
        <f>VLOOKUP(C4383,METADATA!$J$5:$Q$29,IF(E4383="HI",2,IF(E4383="LO",6,10))+IF(S4383=1,2,IF(D4383=7,1,(IF(WEEKDAY(B4383)=1,2,IF(WEEKDAY(B4383)=7,1,0))))))</f>
        <v>2</v>
      </c>
      <c r="U4383" s="781">
        <f>VLOOKUP(C4383,METADATA!$A$5:$H$29,IF(E4383="HI",2,IF(E4383="LO",6,10))+IF(S4383=1,2,IF(D4383=7,1,(IF(WEEKDAY(B4383)=1,2,IF(WEEKDAY(B4383)=7,1,0))))))</f>
        <v>2</v>
      </c>
    </row>
    <row r="4384" spans="2:21" ht="13.95" customHeight="1" x14ac:dyDescent="0.25">
      <c r="B4384" s="784">
        <f t="shared" si="206"/>
        <v>45565</v>
      </c>
      <c r="C4384" s="785">
        <v>12</v>
      </c>
      <c r="D4384" s="786">
        <f>IFERROR((INDEX(METADATA!$T$2:$T$20,MATCH(B4384,METADATA!$S$2:$S$20,0))),0)</f>
        <v>0</v>
      </c>
      <c r="E4384" s="785" t="str">
        <f t="shared" si="204"/>
        <v>LO</v>
      </c>
      <c r="F4384" s="786">
        <f>VLOOKUP(C4384,METADATA!$A$5:$H$29,IF(E4384="HI",2,IF(E4384="LO",6,10))+IF(D4384=1,2,IF(D4384=7,1,(IF(WEEKDAY(B4384)=1,2,IF(WEEKDAY(B4384)=7,1,0))))))</f>
        <v>2</v>
      </c>
      <c r="G4384" s="786">
        <f>VLOOKUP(C4384,METADATA!$J$5:$Q$29,IF(E4384="HI",2,IF(E4384="LO",6,10))+IF(D4384=1,2,IF(D4384=7,1,(IF(WEEKDAY(B4384)=1,2,IF(WEEKDAY(B4384)=7,1,0))))))</f>
        <v>2</v>
      </c>
      <c r="H4384" s="787">
        <v>13635.25</v>
      </c>
      <c r="I4384" s="788">
        <v>3993.4900817871094</v>
      </c>
      <c r="K4384" s="795">
        <v>882.73749999999995</v>
      </c>
      <c r="M4384" s="798">
        <f t="shared" si="205"/>
        <v>14208.026097802327</v>
      </c>
      <c r="N4384" s="303"/>
      <c r="S4384" s="786">
        <v>0</v>
      </c>
      <c r="T4384" s="781">
        <f>VLOOKUP(C4384,METADATA!$J$5:$Q$29,IF(E4384="HI",2,IF(E4384="LO",6,10))+IF(S4384=1,2,IF(D4384=7,1,(IF(WEEKDAY(B4384)=1,2,IF(WEEKDAY(B4384)=7,1,0))))))</f>
        <v>2</v>
      </c>
      <c r="U4384" s="781">
        <f>VLOOKUP(C4384,METADATA!$A$5:$H$29,IF(E4384="HI",2,IF(E4384="LO",6,10))+IF(S4384=1,2,IF(D4384=7,1,(IF(WEEKDAY(B4384)=1,2,IF(WEEKDAY(B4384)=7,1,0))))))</f>
        <v>2</v>
      </c>
    </row>
    <row r="4385" spans="2:21" ht="13.95" customHeight="1" x14ac:dyDescent="0.25">
      <c r="B4385" s="784">
        <f t="shared" si="206"/>
        <v>45565</v>
      </c>
      <c r="C4385" s="785">
        <v>13</v>
      </c>
      <c r="D4385" s="786">
        <f>IFERROR((INDEX(METADATA!$T$2:$T$20,MATCH(B4385,METADATA!$S$2:$S$20,0))),0)</f>
        <v>0</v>
      </c>
      <c r="E4385" s="785" t="str">
        <f t="shared" si="204"/>
        <v>LO</v>
      </c>
      <c r="F4385" s="786">
        <f>VLOOKUP(C4385,METADATA!$A$5:$H$29,IF(E4385="HI",2,IF(E4385="LO",6,10))+IF(D4385=1,2,IF(D4385=7,1,(IF(WEEKDAY(B4385)=1,2,IF(WEEKDAY(B4385)=7,1,0))))))</f>
        <v>2</v>
      </c>
      <c r="G4385" s="786">
        <f>VLOOKUP(C4385,METADATA!$J$5:$Q$29,IF(E4385="HI",2,IF(E4385="LO",6,10))+IF(D4385=1,2,IF(D4385=7,1,(IF(WEEKDAY(B4385)=1,2,IF(WEEKDAY(B4385)=7,1,0))))))</f>
        <v>2</v>
      </c>
      <c r="H4385" s="787">
        <v>13448.5</v>
      </c>
      <c r="I4385" s="788">
        <v>4144.4150390625</v>
      </c>
      <c r="K4385" s="795">
        <v>909.3125</v>
      </c>
      <c r="M4385" s="798">
        <f t="shared" si="205"/>
        <v>14072.609149195021</v>
      </c>
      <c r="N4385" s="303"/>
      <c r="S4385" s="786">
        <v>0</v>
      </c>
      <c r="T4385" s="781">
        <f>VLOOKUP(C4385,METADATA!$J$5:$Q$29,IF(E4385="HI",2,IF(E4385="LO",6,10))+IF(S4385=1,2,IF(D4385=7,1,(IF(WEEKDAY(B4385)=1,2,IF(WEEKDAY(B4385)=7,1,0))))))</f>
        <v>2</v>
      </c>
      <c r="U4385" s="781">
        <f>VLOOKUP(C4385,METADATA!$A$5:$H$29,IF(E4385="HI",2,IF(E4385="LO",6,10))+IF(S4385=1,2,IF(D4385=7,1,(IF(WEEKDAY(B4385)=1,2,IF(WEEKDAY(B4385)=7,1,0))))))</f>
        <v>2</v>
      </c>
    </row>
    <row r="4386" spans="2:21" ht="13.95" customHeight="1" x14ac:dyDescent="0.25">
      <c r="B4386" s="784">
        <f t="shared" si="206"/>
        <v>45565</v>
      </c>
      <c r="C4386" s="785">
        <v>14</v>
      </c>
      <c r="D4386" s="786">
        <f>IFERROR((INDEX(METADATA!$T$2:$T$20,MATCH(B4386,METADATA!$S$2:$S$20,0))),0)</f>
        <v>0</v>
      </c>
      <c r="E4386" s="785" t="str">
        <f t="shared" si="204"/>
        <v>LO</v>
      </c>
      <c r="F4386" s="786">
        <f>VLOOKUP(C4386,METADATA!$A$5:$H$29,IF(E4386="HI",2,IF(E4386="LO",6,10))+IF(D4386=1,2,IF(D4386=7,1,(IF(WEEKDAY(B4386)=1,2,IF(WEEKDAY(B4386)=7,1,0))))))</f>
        <v>2</v>
      </c>
      <c r="G4386" s="786">
        <f>VLOOKUP(C4386,METADATA!$J$5:$Q$29,IF(E4386="HI",2,IF(E4386="LO",6,10))+IF(D4386=1,2,IF(D4386=7,1,(IF(WEEKDAY(B4386)=1,2,IF(WEEKDAY(B4386)=7,1,0))))))</f>
        <v>2</v>
      </c>
      <c r="H4386" s="787">
        <v>13399.25</v>
      </c>
      <c r="I4386" s="788">
        <v>4136.9200134277344</v>
      </c>
      <c r="K4386" s="795">
        <v>905.6</v>
      </c>
      <c r="M4386" s="798">
        <f t="shared" si="205"/>
        <v>14023.337967830588</v>
      </c>
      <c r="N4386" s="303"/>
      <c r="S4386" s="786">
        <v>0</v>
      </c>
      <c r="T4386" s="781">
        <f>VLOOKUP(C4386,METADATA!$J$5:$Q$29,IF(E4386="HI",2,IF(E4386="LO",6,10))+IF(S4386=1,2,IF(D4386=7,1,(IF(WEEKDAY(B4386)=1,2,IF(WEEKDAY(B4386)=7,1,0))))))</f>
        <v>2</v>
      </c>
      <c r="U4386" s="781">
        <f>VLOOKUP(C4386,METADATA!$A$5:$H$29,IF(E4386="HI",2,IF(E4386="LO",6,10))+IF(S4386=1,2,IF(D4386=7,1,(IF(WEEKDAY(B4386)=1,2,IF(WEEKDAY(B4386)=7,1,0))))))</f>
        <v>2</v>
      </c>
    </row>
    <row r="4387" spans="2:21" ht="13.95" customHeight="1" x14ac:dyDescent="0.25">
      <c r="B4387" s="784">
        <f t="shared" si="206"/>
        <v>45565</v>
      </c>
      <c r="C4387" s="785">
        <v>15</v>
      </c>
      <c r="D4387" s="786">
        <f>IFERROR((INDEX(METADATA!$T$2:$T$20,MATCH(B4387,METADATA!$S$2:$S$20,0))),0)</f>
        <v>0</v>
      </c>
      <c r="E4387" s="785" t="str">
        <f t="shared" si="204"/>
        <v>LO</v>
      </c>
      <c r="F4387" s="786">
        <f>VLOOKUP(C4387,METADATA!$A$5:$H$29,IF(E4387="HI",2,IF(E4387="LO",6,10))+IF(D4387=1,2,IF(D4387=7,1,(IF(WEEKDAY(B4387)=1,2,IF(WEEKDAY(B4387)=7,1,0))))))</f>
        <v>2</v>
      </c>
      <c r="G4387" s="786">
        <f>VLOOKUP(C4387,METADATA!$J$5:$Q$29,IF(E4387="HI",2,IF(E4387="LO",6,10))+IF(D4387=1,2,IF(D4387=7,1,(IF(WEEKDAY(B4387)=1,2,IF(WEEKDAY(B4387)=7,1,0))))))</f>
        <v>2</v>
      </c>
      <c r="H4387" s="787">
        <v>13384.25</v>
      </c>
      <c r="I4387" s="788">
        <v>3930.6400146484375</v>
      </c>
      <c r="K4387" s="795">
        <v>913.98749999999995</v>
      </c>
      <c r="M4387" s="798">
        <f t="shared" si="205"/>
        <v>13949.483108246537</v>
      </c>
      <c r="N4387" s="303"/>
      <c r="S4387" s="786">
        <v>0</v>
      </c>
      <c r="T4387" s="781">
        <f>VLOOKUP(C4387,METADATA!$J$5:$Q$29,IF(E4387="HI",2,IF(E4387="LO",6,10))+IF(S4387=1,2,IF(D4387=7,1,(IF(WEEKDAY(B4387)=1,2,IF(WEEKDAY(B4387)=7,1,0))))))</f>
        <v>2</v>
      </c>
      <c r="U4387" s="781">
        <f>VLOOKUP(C4387,METADATA!$A$5:$H$29,IF(E4387="HI",2,IF(E4387="LO",6,10))+IF(S4387=1,2,IF(D4387=7,1,(IF(WEEKDAY(B4387)=1,2,IF(WEEKDAY(B4387)=7,1,0))))))</f>
        <v>2</v>
      </c>
    </row>
    <row r="4388" spans="2:21" ht="13.95" customHeight="1" x14ac:dyDescent="0.25">
      <c r="B4388" s="784">
        <f t="shared" si="206"/>
        <v>45565</v>
      </c>
      <c r="C4388" s="785">
        <v>16</v>
      </c>
      <c r="D4388" s="786">
        <f>IFERROR((INDEX(METADATA!$T$2:$T$20,MATCH(B4388,METADATA!$S$2:$S$20,0))),0)</f>
        <v>0</v>
      </c>
      <c r="E4388" s="785" t="str">
        <f t="shared" si="204"/>
        <v>LO</v>
      </c>
      <c r="F4388" s="786">
        <f>VLOOKUP(C4388,METADATA!$A$5:$H$29,IF(E4388="HI",2,IF(E4388="LO",6,10))+IF(D4388=1,2,IF(D4388=7,1,(IF(WEEKDAY(B4388)=1,2,IF(WEEKDAY(B4388)=7,1,0))))))</f>
        <v>2</v>
      </c>
      <c r="G4388" s="786">
        <f>VLOOKUP(C4388,METADATA!$J$5:$Q$29,IF(E4388="HI",2,IF(E4388="LO",6,10))+IF(D4388=1,2,IF(D4388=7,1,(IF(WEEKDAY(B4388)=1,2,IF(WEEKDAY(B4388)=7,1,0))))))</f>
        <v>2</v>
      </c>
      <c r="H4388" s="787">
        <v>13405</v>
      </c>
      <c r="I4388" s="788">
        <v>3744.6599884033203</v>
      </c>
      <c r="K4388" s="795">
        <v>902.26250000000005</v>
      </c>
      <c r="M4388" s="798">
        <f t="shared" si="205"/>
        <v>13918.207622705904</v>
      </c>
      <c r="N4388" s="303"/>
      <c r="S4388" s="786">
        <v>0</v>
      </c>
      <c r="T4388" s="781">
        <f>VLOOKUP(C4388,METADATA!$J$5:$Q$29,IF(E4388="HI",2,IF(E4388="LO",6,10))+IF(S4388=1,2,IF(D4388=7,1,(IF(WEEKDAY(B4388)=1,2,IF(WEEKDAY(B4388)=7,1,0))))))</f>
        <v>2</v>
      </c>
      <c r="U4388" s="781">
        <f>VLOOKUP(C4388,METADATA!$A$5:$H$29,IF(E4388="HI",2,IF(E4388="LO",6,10))+IF(S4388=1,2,IF(D4388=7,1,(IF(WEEKDAY(B4388)=1,2,IF(WEEKDAY(B4388)=7,1,0))))))</f>
        <v>2</v>
      </c>
    </row>
    <row r="4389" spans="2:21" ht="13.95" customHeight="1" x14ac:dyDescent="0.25">
      <c r="B4389" s="784">
        <f t="shared" si="206"/>
        <v>45565</v>
      </c>
      <c r="C4389" s="785">
        <v>17</v>
      </c>
      <c r="D4389" s="786">
        <f>IFERROR((INDEX(METADATA!$T$2:$T$20,MATCH(B4389,METADATA!$S$2:$S$20,0))),0)</f>
        <v>0</v>
      </c>
      <c r="E4389" s="785" t="str">
        <f t="shared" si="204"/>
        <v>LO</v>
      </c>
      <c r="F4389" s="786">
        <f>VLOOKUP(C4389,METADATA!$A$5:$H$29,IF(E4389="HI",2,IF(E4389="LO",6,10))+IF(D4389=1,2,IF(D4389=7,1,(IF(WEEKDAY(B4389)=1,2,IF(WEEKDAY(B4389)=7,1,0))))))</f>
        <v>2</v>
      </c>
      <c r="G4389" s="786">
        <f>VLOOKUP(C4389,METADATA!$J$5:$Q$29,IF(E4389="HI",2,IF(E4389="LO",6,10))+IF(D4389=1,2,IF(D4389=7,1,(IF(WEEKDAY(B4389)=1,2,IF(WEEKDAY(B4389)=7,1,0))))))</f>
        <v>2</v>
      </c>
      <c r="H4389" s="787">
        <v>13060</v>
      </c>
      <c r="I4389" s="788">
        <v>4082.9049987792969</v>
      </c>
      <c r="K4389" s="795">
        <v>933.76250000000005</v>
      </c>
      <c r="M4389" s="798">
        <f t="shared" si="205"/>
        <v>13683.337064804658</v>
      </c>
      <c r="N4389" s="303"/>
      <c r="S4389" s="786">
        <v>0</v>
      </c>
      <c r="T4389" s="781">
        <f>VLOOKUP(C4389,METADATA!$J$5:$Q$29,IF(E4389="HI",2,IF(E4389="LO",6,10))+IF(S4389=1,2,IF(D4389=7,1,(IF(WEEKDAY(B4389)=1,2,IF(WEEKDAY(B4389)=7,1,0))))))</f>
        <v>2</v>
      </c>
      <c r="U4389" s="781">
        <f>VLOOKUP(C4389,METADATA!$A$5:$H$29,IF(E4389="HI",2,IF(E4389="LO",6,10))+IF(S4389=1,2,IF(D4389=7,1,(IF(WEEKDAY(B4389)=1,2,IF(WEEKDAY(B4389)=7,1,0))))))</f>
        <v>2</v>
      </c>
    </row>
    <row r="4390" spans="2:21" ht="13.95" customHeight="1" x14ac:dyDescent="0.25">
      <c r="B4390" s="784">
        <f t="shared" si="206"/>
        <v>45565</v>
      </c>
      <c r="C4390" s="785">
        <v>18</v>
      </c>
      <c r="D4390" s="786">
        <f>IFERROR((INDEX(METADATA!$T$2:$T$20,MATCH(B4390,METADATA!$S$2:$S$20,0))),0)</f>
        <v>0</v>
      </c>
      <c r="E4390" s="785" t="str">
        <f t="shared" si="204"/>
        <v>LO</v>
      </c>
      <c r="F4390" s="786">
        <f>VLOOKUP(C4390,METADATA!$A$5:$H$29,IF(E4390="HI",2,IF(E4390="LO",6,10))+IF(D4390=1,2,IF(D4390=7,1,(IF(WEEKDAY(B4390)=1,2,IF(WEEKDAY(B4390)=7,1,0))))))</f>
        <v>1</v>
      </c>
      <c r="G4390" s="786">
        <f>VLOOKUP(C4390,METADATA!$J$5:$Q$29,IF(E4390="HI",2,IF(E4390="LO",6,10))+IF(D4390=1,2,IF(D4390=7,1,(IF(WEEKDAY(B4390)=1,2,IF(WEEKDAY(B4390)=7,1,0))))))</f>
        <v>1</v>
      </c>
      <c r="H4390" s="787">
        <v>12539.25</v>
      </c>
      <c r="I4390" s="788">
        <v>3647.3525085449219</v>
      </c>
      <c r="K4390" s="795">
        <v>0</v>
      </c>
      <c r="M4390" s="798">
        <f t="shared" si="205"/>
        <v>13058.942180899989</v>
      </c>
      <c r="N4390" s="303"/>
      <c r="S4390" s="786">
        <v>0</v>
      </c>
      <c r="T4390" s="781">
        <f>VLOOKUP(C4390,METADATA!$J$5:$Q$29,IF(E4390="HI",2,IF(E4390="LO",6,10))+IF(S4390=1,2,IF(D4390=7,1,(IF(WEEKDAY(B4390)=1,2,IF(WEEKDAY(B4390)=7,1,0))))))</f>
        <v>1</v>
      </c>
      <c r="U4390" s="781">
        <f>VLOOKUP(C4390,METADATA!$A$5:$H$29,IF(E4390="HI",2,IF(E4390="LO",6,10))+IF(S4390=1,2,IF(D4390=7,1,(IF(WEEKDAY(B4390)=1,2,IF(WEEKDAY(B4390)=7,1,0))))))</f>
        <v>1</v>
      </c>
    </row>
    <row r="4391" spans="2:21" ht="13.95" customHeight="1" x14ac:dyDescent="0.25">
      <c r="B4391" s="784">
        <f t="shared" si="206"/>
        <v>45565</v>
      </c>
      <c r="C4391" s="785">
        <v>19</v>
      </c>
      <c r="D4391" s="786">
        <f>IFERROR((INDEX(METADATA!$T$2:$T$20,MATCH(B4391,METADATA!$S$2:$S$20,0))),0)</f>
        <v>0</v>
      </c>
      <c r="E4391" s="785" t="str">
        <f t="shared" si="204"/>
        <v>LO</v>
      </c>
      <c r="F4391" s="786">
        <f>VLOOKUP(C4391,METADATA!$A$5:$H$29,IF(E4391="HI",2,IF(E4391="LO",6,10))+IF(D4391=1,2,IF(D4391=7,1,(IF(WEEKDAY(B4391)=1,2,IF(WEEKDAY(B4391)=7,1,0))))))</f>
        <v>1</v>
      </c>
      <c r="G4391" s="786">
        <f>VLOOKUP(C4391,METADATA!$J$5:$Q$29,IF(E4391="HI",2,IF(E4391="LO",6,10))+IF(D4391=1,2,IF(D4391=7,1,(IF(WEEKDAY(B4391)=1,2,IF(WEEKDAY(B4391)=7,1,0))))))</f>
        <v>1</v>
      </c>
      <c r="H4391" s="787">
        <v>12141</v>
      </c>
      <c r="I4391" s="788">
        <v>2863.6549377441406</v>
      </c>
      <c r="K4391" s="795">
        <v>0</v>
      </c>
      <c r="M4391" s="798">
        <f t="shared" si="205"/>
        <v>12474.149293738086</v>
      </c>
      <c r="N4391" s="303"/>
      <c r="S4391" s="786">
        <v>0</v>
      </c>
      <c r="T4391" s="781">
        <f>VLOOKUP(C4391,METADATA!$J$5:$Q$29,IF(E4391="HI",2,IF(E4391="LO",6,10))+IF(S4391=1,2,IF(D4391=7,1,(IF(WEEKDAY(B4391)=1,2,IF(WEEKDAY(B4391)=7,1,0))))))</f>
        <v>1</v>
      </c>
      <c r="U4391" s="781">
        <f>VLOOKUP(C4391,METADATA!$A$5:$H$29,IF(E4391="HI",2,IF(E4391="LO",6,10))+IF(S4391=1,2,IF(D4391=7,1,(IF(WEEKDAY(B4391)=1,2,IF(WEEKDAY(B4391)=7,1,0))))))</f>
        <v>1</v>
      </c>
    </row>
    <row r="4392" spans="2:21" ht="13.95" customHeight="1" x14ac:dyDescent="0.25">
      <c r="B4392" s="784">
        <f t="shared" si="206"/>
        <v>45565</v>
      </c>
      <c r="C4392" s="785">
        <v>20</v>
      </c>
      <c r="D4392" s="786">
        <f>IFERROR((INDEX(METADATA!$T$2:$T$20,MATCH(B4392,METADATA!$S$2:$S$20,0))),0)</f>
        <v>0</v>
      </c>
      <c r="E4392" s="785" t="str">
        <f t="shared" si="204"/>
        <v>LO</v>
      </c>
      <c r="F4392" s="786">
        <f>VLOOKUP(C4392,METADATA!$A$5:$H$29,IF(E4392="HI",2,IF(E4392="LO",6,10))+IF(D4392=1,2,IF(D4392=7,1,(IF(WEEKDAY(B4392)=1,2,IF(WEEKDAY(B4392)=7,1,0))))))</f>
        <v>1</v>
      </c>
      <c r="G4392" s="786">
        <f>VLOOKUP(C4392,METADATA!$J$5:$Q$29,IF(E4392="HI",2,IF(E4392="LO",6,10))+IF(D4392=1,2,IF(D4392=7,1,(IF(WEEKDAY(B4392)=1,2,IF(WEEKDAY(B4392)=7,1,0))))))</f>
        <v>2</v>
      </c>
      <c r="H4392" s="787">
        <v>12086.5</v>
      </c>
      <c r="I4392" s="788">
        <v>3438.3974609375</v>
      </c>
      <c r="K4392" s="795">
        <v>0</v>
      </c>
      <c r="M4392" s="798">
        <f t="shared" si="205"/>
        <v>12566.06777593458</v>
      </c>
      <c r="N4392" s="303"/>
      <c r="S4392" s="786">
        <v>0</v>
      </c>
      <c r="T4392" s="781">
        <f>VLOOKUP(C4392,METADATA!$J$5:$Q$29,IF(E4392="HI",2,IF(E4392="LO",6,10))+IF(S4392=1,2,IF(D4392=7,1,(IF(WEEKDAY(B4392)=1,2,IF(WEEKDAY(B4392)=7,1,0))))))</f>
        <v>2</v>
      </c>
      <c r="U4392" s="781">
        <f>VLOOKUP(C4392,METADATA!$A$5:$H$29,IF(E4392="HI",2,IF(E4392="LO",6,10))+IF(S4392=1,2,IF(D4392=7,1,(IF(WEEKDAY(B4392)=1,2,IF(WEEKDAY(B4392)=7,1,0))))))</f>
        <v>1</v>
      </c>
    </row>
    <row r="4393" spans="2:21" ht="13.95" customHeight="1" x14ac:dyDescent="0.25">
      <c r="B4393" s="784">
        <f t="shared" si="206"/>
        <v>45565</v>
      </c>
      <c r="C4393" s="785">
        <v>21</v>
      </c>
      <c r="D4393" s="786">
        <f>IFERROR((INDEX(METADATA!$T$2:$T$20,MATCH(B4393,METADATA!$S$2:$S$20,0))),0)</f>
        <v>0</v>
      </c>
      <c r="E4393" s="785" t="str">
        <f t="shared" si="204"/>
        <v>LO</v>
      </c>
      <c r="F4393" s="786">
        <f>VLOOKUP(C4393,METADATA!$A$5:$H$29,IF(E4393="HI",2,IF(E4393="LO",6,10))+IF(D4393=1,2,IF(D4393=7,1,(IF(WEEKDAY(B4393)=1,2,IF(WEEKDAY(B4393)=7,1,0))))))</f>
        <v>2</v>
      </c>
      <c r="G4393" s="786">
        <f>VLOOKUP(C4393,METADATA!$J$5:$Q$29,IF(E4393="HI",2,IF(E4393="LO",6,10))+IF(D4393=1,2,IF(D4393=7,1,(IF(WEEKDAY(B4393)=1,2,IF(WEEKDAY(B4393)=7,1,0))))))</f>
        <v>2</v>
      </c>
      <c r="H4393" s="787">
        <v>11443</v>
      </c>
      <c r="I4393" s="788">
        <v>4134.14501953125</v>
      </c>
      <c r="K4393" s="795">
        <v>0</v>
      </c>
      <c r="M4393" s="798">
        <f t="shared" si="205"/>
        <v>12166.897880828747</v>
      </c>
      <c r="N4393" s="303"/>
      <c r="S4393" s="786">
        <v>0</v>
      </c>
      <c r="T4393" s="781">
        <f>VLOOKUP(C4393,METADATA!$J$5:$Q$29,IF(E4393="HI",2,IF(E4393="LO",6,10))+IF(S4393=1,2,IF(D4393=7,1,(IF(WEEKDAY(B4393)=1,2,IF(WEEKDAY(B4393)=7,1,0))))))</f>
        <v>2</v>
      </c>
      <c r="U4393" s="781">
        <f>VLOOKUP(C4393,METADATA!$A$5:$H$29,IF(E4393="HI",2,IF(E4393="LO",6,10))+IF(S4393=1,2,IF(D4393=7,1,(IF(WEEKDAY(B4393)=1,2,IF(WEEKDAY(B4393)=7,1,0))))))</f>
        <v>2</v>
      </c>
    </row>
    <row r="4394" spans="2:21" ht="13.95" customHeight="1" x14ac:dyDescent="0.25">
      <c r="B4394" s="784">
        <f t="shared" si="206"/>
        <v>45565</v>
      </c>
      <c r="C4394" s="785">
        <v>22</v>
      </c>
      <c r="D4394" s="786">
        <f>IFERROR((INDEX(METADATA!$T$2:$T$20,MATCH(B4394,METADATA!$S$2:$S$20,0))),0)</f>
        <v>0</v>
      </c>
      <c r="E4394" s="785" t="str">
        <f t="shared" si="204"/>
        <v>LO</v>
      </c>
      <c r="F4394" s="786">
        <f>VLOOKUP(C4394,METADATA!$A$5:$H$29,IF(E4394="HI",2,IF(E4394="LO",6,10))+IF(D4394=1,2,IF(D4394=7,1,(IF(WEEKDAY(B4394)=1,2,IF(WEEKDAY(B4394)=7,1,0))))))</f>
        <v>3</v>
      </c>
      <c r="G4394" s="786">
        <f>VLOOKUP(C4394,METADATA!$J$5:$Q$29,IF(E4394="HI",2,IF(E4394="LO",6,10))+IF(D4394=1,2,IF(D4394=7,1,(IF(WEEKDAY(B4394)=1,2,IF(WEEKDAY(B4394)=7,1,0))))))</f>
        <v>3</v>
      </c>
      <c r="H4394" s="787">
        <v>10395</v>
      </c>
      <c r="I4394" s="788">
        <v>4047.0200500488281</v>
      </c>
      <c r="K4394" s="795">
        <v>0</v>
      </c>
      <c r="M4394" s="798">
        <f t="shared" si="205"/>
        <v>11155.016642098622</v>
      </c>
      <c r="N4394" s="303"/>
      <c r="S4394" s="786">
        <v>0</v>
      </c>
      <c r="T4394" s="781">
        <f>VLOOKUP(C4394,METADATA!$J$5:$Q$29,IF(E4394="HI",2,IF(E4394="LO",6,10))+IF(S4394=1,2,IF(D4394=7,1,(IF(WEEKDAY(B4394)=1,2,IF(WEEKDAY(B4394)=7,1,0))))))</f>
        <v>3</v>
      </c>
      <c r="U4394" s="781">
        <f>VLOOKUP(C4394,METADATA!$A$5:$H$29,IF(E4394="HI",2,IF(E4394="LO",6,10))+IF(S4394=1,2,IF(D4394=7,1,(IF(WEEKDAY(B4394)=1,2,IF(WEEKDAY(B4394)=7,1,0))))))</f>
        <v>3</v>
      </c>
    </row>
    <row r="4395" spans="2:21" ht="13.95" customHeight="1" x14ac:dyDescent="0.25">
      <c r="B4395" s="784">
        <f t="shared" si="206"/>
        <v>45565</v>
      </c>
      <c r="C4395" s="785">
        <v>23</v>
      </c>
      <c r="D4395" s="786">
        <f>IFERROR((INDEX(METADATA!$T$2:$T$20,MATCH(B4395,METADATA!$S$2:$S$20,0))),0)</f>
        <v>0</v>
      </c>
      <c r="E4395" s="785" t="str">
        <f t="shared" si="204"/>
        <v>LO</v>
      </c>
      <c r="F4395" s="786">
        <f>VLOOKUP(C4395,METADATA!$A$5:$H$29,IF(E4395="HI",2,IF(E4395="LO",6,10))+IF(D4395=1,2,IF(D4395=7,1,(IF(WEEKDAY(B4395)=1,2,IF(WEEKDAY(B4395)=7,1,0))))))</f>
        <v>3</v>
      </c>
      <c r="G4395" s="786">
        <f>VLOOKUP(C4395,METADATA!$J$5:$Q$29,IF(E4395="HI",2,IF(E4395="LO",6,10))+IF(D4395=1,2,IF(D4395=7,1,(IF(WEEKDAY(B4395)=1,2,IF(WEEKDAY(B4395)=7,1,0))))))</f>
        <v>3</v>
      </c>
      <c r="H4395" s="787">
        <v>9487.75</v>
      </c>
      <c r="I4395" s="788">
        <v>2785.3799743652344</v>
      </c>
      <c r="K4395" s="795">
        <v>0</v>
      </c>
      <c r="M4395" s="798">
        <f t="shared" si="205"/>
        <v>9888.1616928575186</v>
      </c>
      <c r="N4395" s="303"/>
      <c r="S4395" s="786">
        <v>0</v>
      </c>
      <c r="T4395" s="781">
        <f>VLOOKUP(C4395,METADATA!$J$5:$Q$29,IF(E4395="HI",2,IF(E4395="LO",6,10))+IF(S4395=1,2,IF(D4395=7,1,(IF(WEEKDAY(B4395)=1,2,IF(WEEKDAY(B4395)=7,1,0))))))</f>
        <v>3</v>
      </c>
      <c r="U4395" s="781">
        <f>VLOOKUP(C4395,METADATA!$A$5:$H$29,IF(E4395="HI",2,IF(E4395="LO",6,10))+IF(S4395=1,2,IF(D4395=7,1,(IF(WEEKDAY(B4395)=1,2,IF(WEEKDAY(B4395)=7,1,0))))))</f>
        <v>3</v>
      </c>
    </row>
    <row r="4396" spans="2:21" ht="13.95" customHeight="1" x14ac:dyDescent="0.25">
      <c r="B4396" s="784">
        <f t="shared" si="206"/>
        <v>45566</v>
      </c>
      <c r="C4396" s="785">
        <v>0</v>
      </c>
      <c r="D4396" s="786">
        <f>IFERROR((INDEX(METADATA!$T$2:$T$20,MATCH(B4396,METADATA!$S$2:$S$20,0))),0)</f>
        <v>0</v>
      </c>
      <c r="E4396" s="785" t="str">
        <f t="shared" si="204"/>
        <v>LO</v>
      </c>
      <c r="F4396" s="786">
        <f>VLOOKUP(C4396,METADATA!$A$5:$H$29,IF(E4396="HI",2,IF(E4396="LO",6,10))+IF(D4396=1,2,IF(D4396=7,1,(IF(WEEKDAY(B4396)=1,2,IF(WEEKDAY(B4396)=7,1,0))))))</f>
        <v>3</v>
      </c>
      <c r="G4396" s="786">
        <f>VLOOKUP(C4396,METADATA!$J$5:$Q$29,IF(E4396="HI",2,IF(E4396="LO",6,10))+IF(D4396=1,2,IF(D4396=7,1,(IF(WEEKDAY(B4396)=1,2,IF(WEEKDAY(B4396)=7,1,0))))))</f>
        <v>3</v>
      </c>
      <c r="H4396" s="787">
        <v>8885.5</v>
      </c>
      <c r="I4396" s="788">
        <v>2661.5299987792969</v>
      </c>
      <c r="K4396" s="795">
        <v>0</v>
      </c>
      <c r="M4396" s="798">
        <f t="shared" si="205"/>
        <v>9275.5513143102235</v>
      </c>
      <c r="N4396" s="303"/>
      <c r="S4396" s="786">
        <v>0</v>
      </c>
      <c r="T4396" s="781">
        <f>VLOOKUP(C4396,METADATA!$J$5:$Q$29,IF(E4396="HI",2,IF(E4396="LO",6,10))+IF(S4396=1,2,IF(D4396=7,1,(IF(WEEKDAY(B4396)=1,2,IF(WEEKDAY(B4396)=7,1,0))))))</f>
        <v>3</v>
      </c>
      <c r="U4396" s="781">
        <f>VLOOKUP(C4396,METADATA!$A$5:$H$29,IF(E4396="HI",2,IF(E4396="LO",6,10))+IF(S4396=1,2,IF(D4396=7,1,(IF(WEEKDAY(B4396)=1,2,IF(WEEKDAY(B4396)=7,1,0))))))</f>
        <v>3</v>
      </c>
    </row>
    <row r="4397" spans="2:21" ht="13.95" customHeight="1" x14ac:dyDescent="0.25">
      <c r="B4397" s="784">
        <f t="shared" si="206"/>
        <v>45566</v>
      </c>
      <c r="C4397" s="785">
        <v>1</v>
      </c>
      <c r="D4397" s="786">
        <f>IFERROR((INDEX(METADATA!$T$2:$T$20,MATCH(B4397,METADATA!$S$2:$S$20,0))),0)</f>
        <v>0</v>
      </c>
      <c r="E4397" s="785" t="str">
        <f t="shared" si="204"/>
        <v>LO</v>
      </c>
      <c r="F4397" s="786">
        <f>VLOOKUP(C4397,METADATA!$A$5:$H$29,IF(E4397="HI",2,IF(E4397="LO",6,10))+IF(D4397=1,2,IF(D4397=7,1,(IF(WEEKDAY(B4397)=1,2,IF(WEEKDAY(B4397)=7,1,0))))))</f>
        <v>3</v>
      </c>
      <c r="G4397" s="786">
        <f>VLOOKUP(C4397,METADATA!$J$5:$Q$29,IF(E4397="HI",2,IF(E4397="LO",6,10))+IF(D4397=1,2,IF(D4397=7,1,(IF(WEEKDAY(B4397)=1,2,IF(WEEKDAY(B4397)=7,1,0))))))</f>
        <v>3</v>
      </c>
      <c r="H4397" s="787">
        <v>8562.25</v>
      </c>
      <c r="I4397" s="788">
        <v>2551.4375610351563</v>
      </c>
      <c r="K4397" s="795">
        <v>0</v>
      </c>
      <c r="M4397" s="798">
        <f t="shared" si="205"/>
        <v>8934.3135545133537</v>
      </c>
      <c r="N4397" s="303"/>
      <c r="S4397" s="786">
        <v>0</v>
      </c>
      <c r="T4397" s="781">
        <f>VLOOKUP(C4397,METADATA!$J$5:$Q$29,IF(E4397="HI",2,IF(E4397="LO",6,10))+IF(S4397=1,2,IF(D4397=7,1,(IF(WEEKDAY(B4397)=1,2,IF(WEEKDAY(B4397)=7,1,0))))))</f>
        <v>3</v>
      </c>
      <c r="U4397" s="781">
        <f>VLOOKUP(C4397,METADATA!$A$5:$H$29,IF(E4397="HI",2,IF(E4397="LO",6,10))+IF(S4397=1,2,IF(D4397=7,1,(IF(WEEKDAY(B4397)=1,2,IF(WEEKDAY(B4397)=7,1,0))))))</f>
        <v>3</v>
      </c>
    </row>
    <row r="4398" spans="2:21" ht="13.95" customHeight="1" x14ac:dyDescent="0.25">
      <c r="B4398" s="784">
        <f t="shared" si="206"/>
        <v>45566</v>
      </c>
      <c r="C4398" s="785">
        <v>2</v>
      </c>
      <c r="D4398" s="786">
        <f>IFERROR((INDEX(METADATA!$T$2:$T$20,MATCH(B4398,METADATA!$S$2:$S$20,0))),0)</f>
        <v>0</v>
      </c>
      <c r="E4398" s="785" t="str">
        <f t="shared" si="204"/>
        <v>LO</v>
      </c>
      <c r="F4398" s="786">
        <f>VLOOKUP(C4398,METADATA!$A$5:$H$29,IF(E4398="HI",2,IF(E4398="LO",6,10))+IF(D4398=1,2,IF(D4398=7,1,(IF(WEEKDAY(B4398)=1,2,IF(WEEKDAY(B4398)=7,1,0))))))</f>
        <v>3</v>
      </c>
      <c r="G4398" s="786">
        <f>VLOOKUP(C4398,METADATA!$J$5:$Q$29,IF(E4398="HI",2,IF(E4398="LO",6,10))+IF(D4398=1,2,IF(D4398=7,1,(IF(WEEKDAY(B4398)=1,2,IF(WEEKDAY(B4398)=7,1,0))))))</f>
        <v>3</v>
      </c>
      <c r="H4398" s="787">
        <v>8425.75</v>
      </c>
      <c r="I4398" s="788">
        <v>3836.1949462890625</v>
      </c>
      <c r="K4398" s="795">
        <v>0</v>
      </c>
      <c r="M4398" s="798">
        <f t="shared" si="205"/>
        <v>9257.9508925265818</v>
      </c>
      <c r="N4398" s="303"/>
      <c r="S4398" s="786">
        <v>0</v>
      </c>
      <c r="T4398" s="781">
        <f>VLOOKUP(C4398,METADATA!$J$5:$Q$29,IF(E4398="HI",2,IF(E4398="LO",6,10))+IF(S4398=1,2,IF(D4398=7,1,(IF(WEEKDAY(B4398)=1,2,IF(WEEKDAY(B4398)=7,1,0))))))</f>
        <v>3</v>
      </c>
      <c r="U4398" s="781">
        <f>VLOOKUP(C4398,METADATA!$A$5:$H$29,IF(E4398="HI",2,IF(E4398="LO",6,10))+IF(S4398=1,2,IF(D4398=7,1,(IF(WEEKDAY(B4398)=1,2,IF(WEEKDAY(B4398)=7,1,0))))))</f>
        <v>3</v>
      </c>
    </row>
    <row r="4399" spans="2:21" ht="13.95" customHeight="1" x14ac:dyDescent="0.25">
      <c r="B4399" s="784">
        <f t="shared" si="206"/>
        <v>45566</v>
      </c>
      <c r="C4399" s="785">
        <v>3</v>
      </c>
      <c r="D4399" s="786">
        <f>IFERROR((INDEX(METADATA!$T$2:$T$20,MATCH(B4399,METADATA!$S$2:$S$20,0))),0)</f>
        <v>0</v>
      </c>
      <c r="E4399" s="785" t="str">
        <f t="shared" si="204"/>
        <v>LO</v>
      </c>
      <c r="F4399" s="786">
        <f>VLOOKUP(C4399,METADATA!$A$5:$H$29,IF(E4399="HI",2,IF(E4399="LO",6,10))+IF(D4399=1,2,IF(D4399=7,1,(IF(WEEKDAY(B4399)=1,2,IF(WEEKDAY(B4399)=7,1,0))))))</f>
        <v>3</v>
      </c>
      <c r="G4399" s="786">
        <f>VLOOKUP(C4399,METADATA!$J$5:$Q$29,IF(E4399="HI",2,IF(E4399="LO",6,10))+IF(D4399=1,2,IF(D4399=7,1,(IF(WEEKDAY(B4399)=1,2,IF(WEEKDAY(B4399)=7,1,0))))))</f>
        <v>3</v>
      </c>
      <c r="H4399" s="787">
        <v>8487.25</v>
      </c>
      <c r="I4399" s="788">
        <v>3987.6150207519531</v>
      </c>
      <c r="K4399" s="795">
        <v>0</v>
      </c>
      <c r="M4399" s="798">
        <f t="shared" si="205"/>
        <v>9377.3389677576761</v>
      </c>
      <c r="N4399" s="303"/>
      <c r="S4399" s="786">
        <v>0</v>
      </c>
      <c r="T4399" s="781">
        <f>VLOOKUP(C4399,METADATA!$J$5:$Q$29,IF(E4399="HI",2,IF(E4399="LO",6,10))+IF(S4399=1,2,IF(D4399=7,1,(IF(WEEKDAY(B4399)=1,2,IF(WEEKDAY(B4399)=7,1,0))))))</f>
        <v>3</v>
      </c>
      <c r="U4399" s="781">
        <f>VLOOKUP(C4399,METADATA!$A$5:$H$29,IF(E4399="HI",2,IF(E4399="LO",6,10))+IF(S4399=1,2,IF(D4399=7,1,(IF(WEEKDAY(B4399)=1,2,IF(WEEKDAY(B4399)=7,1,0))))))</f>
        <v>3</v>
      </c>
    </row>
    <row r="4400" spans="2:21" ht="13.95" customHeight="1" x14ac:dyDescent="0.25">
      <c r="B4400" s="784">
        <f t="shared" si="206"/>
        <v>45566</v>
      </c>
      <c r="C4400" s="785">
        <v>4</v>
      </c>
      <c r="D4400" s="786">
        <f>IFERROR((INDEX(METADATA!$T$2:$T$20,MATCH(B4400,METADATA!$S$2:$S$20,0))),0)</f>
        <v>0</v>
      </c>
      <c r="E4400" s="785" t="str">
        <f t="shared" si="204"/>
        <v>LO</v>
      </c>
      <c r="F4400" s="786">
        <f>VLOOKUP(C4400,METADATA!$A$5:$H$29,IF(E4400="HI",2,IF(E4400="LO",6,10))+IF(D4400=1,2,IF(D4400=7,1,(IF(WEEKDAY(B4400)=1,2,IF(WEEKDAY(B4400)=7,1,0))))))</f>
        <v>3</v>
      </c>
      <c r="G4400" s="786">
        <f>VLOOKUP(C4400,METADATA!$J$5:$Q$29,IF(E4400="HI",2,IF(E4400="LO",6,10))+IF(D4400=1,2,IF(D4400=7,1,(IF(WEEKDAY(B4400)=1,2,IF(WEEKDAY(B4400)=7,1,0))))))</f>
        <v>3</v>
      </c>
      <c r="H4400" s="787">
        <v>8753.5</v>
      </c>
      <c r="I4400" s="788">
        <v>3944.8550109863281</v>
      </c>
      <c r="K4400" s="795">
        <v>0</v>
      </c>
      <c r="M4400" s="798">
        <f t="shared" si="205"/>
        <v>9601.3354960496999</v>
      </c>
      <c r="N4400" s="303"/>
      <c r="S4400" s="786">
        <v>0</v>
      </c>
      <c r="T4400" s="781">
        <f>VLOOKUP(C4400,METADATA!$J$5:$Q$29,IF(E4400="HI",2,IF(E4400="LO",6,10))+IF(S4400=1,2,IF(D4400=7,1,(IF(WEEKDAY(B4400)=1,2,IF(WEEKDAY(B4400)=7,1,0))))))</f>
        <v>3</v>
      </c>
      <c r="U4400" s="781">
        <f>VLOOKUP(C4400,METADATA!$A$5:$H$29,IF(E4400="HI",2,IF(E4400="LO",6,10))+IF(S4400=1,2,IF(D4400=7,1,(IF(WEEKDAY(B4400)=1,2,IF(WEEKDAY(B4400)=7,1,0))))))</f>
        <v>3</v>
      </c>
    </row>
    <row r="4401" spans="2:21" ht="13.95" customHeight="1" x14ac:dyDescent="0.25">
      <c r="B4401" s="784">
        <f t="shared" si="206"/>
        <v>45566</v>
      </c>
      <c r="C4401" s="785">
        <v>5</v>
      </c>
      <c r="D4401" s="786">
        <f>IFERROR((INDEX(METADATA!$T$2:$T$20,MATCH(B4401,METADATA!$S$2:$S$20,0))),0)</f>
        <v>0</v>
      </c>
      <c r="E4401" s="785" t="str">
        <f t="shared" si="204"/>
        <v>LO</v>
      </c>
      <c r="F4401" s="786">
        <f>VLOOKUP(C4401,METADATA!$A$5:$H$29,IF(E4401="HI",2,IF(E4401="LO",6,10))+IF(D4401=1,2,IF(D4401=7,1,(IF(WEEKDAY(B4401)=1,2,IF(WEEKDAY(B4401)=7,1,0))))))</f>
        <v>3</v>
      </c>
      <c r="G4401" s="786">
        <f>VLOOKUP(C4401,METADATA!$J$5:$Q$29,IF(E4401="HI",2,IF(E4401="LO",6,10))+IF(D4401=1,2,IF(D4401=7,1,(IF(WEEKDAY(B4401)=1,2,IF(WEEKDAY(B4401)=7,1,0))))))</f>
        <v>3</v>
      </c>
      <c r="H4401" s="787">
        <v>8928.75</v>
      </c>
      <c r="I4401" s="788">
        <v>3989.4850158691406</v>
      </c>
      <c r="K4401" s="795">
        <v>870.51250000000005</v>
      </c>
      <c r="M4401" s="798">
        <f t="shared" si="205"/>
        <v>9779.4972904717561</v>
      </c>
      <c r="N4401" s="303"/>
      <c r="S4401" s="786">
        <v>0</v>
      </c>
      <c r="T4401" s="781">
        <f>VLOOKUP(C4401,METADATA!$J$5:$Q$29,IF(E4401="HI",2,IF(E4401="LO",6,10))+IF(S4401=1,2,IF(D4401=7,1,(IF(WEEKDAY(B4401)=1,2,IF(WEEKDAY(B4401)=7,1,0))))))</f>
        <v>3</v>
      </c>
      <c r="U4401" s="781">
        <f>VLOOKUP(C4401,METADATA!$A$5:$H$29,IF(E4401="HI",2,IF(E4401="LO",6,10))+IF(S4401=1,2,IF(D4401=7,1,(IF(WEEKDAY(B4401)=1,2,IF(WEEKDAY(B4401)=7,1,0))))))</f>
        <v>3</v>
      </c>
    </row>
    <row r="4402" spans="2:21" ht="13.95" customHeight="1" x14ac:dyDescent="0.25">
      <c r="B4402" s="784">
        <f t="shared" si="206"/>
        <v>45566</v>
      </c>
      <c r="C4402" s="785">
        <v>6</v>
      </c>
      <c r="D4402" s="786">
        <f>IFERROR((INDEX(METADATA!$T$2:$T$20,MATCH(B4402,METADATA!$S$2:$S$20,0))),0)</f>
        <v>0</v>
      </c>
      <c r="E4402" s="785" t="str">
        <f t="shared" si="204"/>
        <v>LO</v>
      </c>
      <c r="F4402" s="786">
        <f>VLOOKUP(C4402,METADATA!$A$5:$H$29,IF(E4402="HI",2,IF(E4402="LO",6,10))+IF(D4402=1,2,IF(D4402=7,1,(IF(WEEKDAY(B4402)=1,2,IF(WEEKDAY(B4402)=7,1,0))))))</f>
        <v>2</v>
      </c>
      <c r="G4402" s="786">
        <f>VLOOKUP(C4402,METADATA!$J$5:$Q$29,IF(E4402="HI",2,IF(E4402="LO",6,10))+IF(D4402=1,2,IF(D4402=7,1,(IF(WEEKDAY(B4402)=1,2,IF(WEEKDAY(B4402)=7,1,0))))))</f>
        <v>2</v>
      </c>
      <c r="H4402" s="787">
        <v>9663</v>
      </c>
      <c r="I4402" s="788">
        <v>3975.784912109375</v>
      </c>
      <c r="K4402" s="795">
        <v>865.8125</v>
      </c>
      <c r="M4402" s="798">
        <f t="shared" si="205"/>
        <v>10448.944189120572</v>
      </c>
      <c r="N4402" s="303"/>
      <c r="S4402" s="786">
        <v>0</v>
      </c>
      <c r="T4402" s="781">
        <f>VLOOKUP(C4402,METADATA!$J$5:$Q$29,IF(E4402="HI",2,IF(E4402="LO",6,10))+IF(S4402=1,2,IF(D4402=7,1,(IF(WEEKDAY(B4402)=1,2,IF(WEEKDAY(B4402)=7,1,0))))))</f>
        <v>2</v>
      </c>
      <c r="U4402" s="781">
        <f>VLOOKUP(C4402,METADATA!$A$5:$H$29,IF(E4402="HI",2,IF(E4402="LO",6,10))+IF(S4402=1,2,IF(D4402=7,1,(IF(WEEKDAY(B4402)=1,2,IF(WEEKDAY(B4402)=7,1,0))))))</f>
        <v>2</v>
      </c>
    </row>
    <row r="4403" spans="2:21" ht="13.95" customHeight="1" x14ac:dyDescent="0.25">
      <c r="B4403" s="784">
        <f t="shared" si="206"/>
        <v>45566</v>
      </c>
      <c r="C4403" s="785">
        <v>7</v>
      </c>
      <c r="D4403" s="786">
        <f>IFERROR((INDEX(METADATA!$T$2:$T$20,MATCH(B4403,METADATA!$S$2:$S$20,0))),0)</f>
        <v>0</v>
      </c>
      <c r="E4403" s="785" t="str">
        <f t="shared" si="204"/>
        <v>LO</v>
      </c>
      <c r="F4403" s="786">
        <f>VLOOKUP(C4403,METADATA!$A$5:$H$29,IF(E4403="HI",2,IF(E4403="LO",6,10))+IF(D4403=1,2,IF(D4403=7,1,(IF(WEEKDAY(B4403)=1,2,IF(WEEKDAY(B4403)=7,1,0))))))</f>
        <v>1</v>
      </c>
      <c r="G4403" s="786">
        <f>VLOOKUP(C4403,METADATA!$J$5:$Q$29,IF(E4403="HI",2,IF(E4403="LO",6,10))+IF(D4403=1,2,IF(D4403=7,1,(IF(WEEKDAY(B4403)=1,2,IF(WEEKDAY(B4403)=7,1,0))))))</f>
        <v>1</v>
      </c>
      <c r="H4403" s="787">
        <v>11137.75</v>
      </c>
      <c r="I4403" s="788">
        <v>4024.6499938964844</v>
      </c>
      <c r="K4403" s="795">
        <v>834.63750000000005</v>
      </c>
      <c r="M4403" s="798">
        <f t="shared" si="205"/>
        <v>11842.604554567841</v>
      </c>
      <c r="N4403" s="303"/>
      <c r="S4403" s="786">
        <v>0</v>
      </c>
      <c r="T4403" s="781">
        <f>VLOOKUP(C4403,METADATA!$J$5:$Q$29,IF(E4403="HI",2,IF(E4403="LO",6,10))+IF(S4403=1,2,IF(D4403=7,1,(IF(WEEKDAY(B4403)=1,2,IF(WEEKDAY(B4403)=7,1,0))))))</f>
        <v>1</v>
      </c>
      <c r="U4403" s="781">
        <f>VLOOKUP(C4403,METADATA!$A$5:$H$29,IF(E4403="HI",2,IF(E4403="LO",6,10))+IF(S4403=1,2,IF(D4403=7,1,(IF(WEEKDAY(B4403)=1,2,IF(WEEKDAY(B4403)=7,1,0))))))</f>
        <v>1</v>
      </c>
    </row>
    <row r="4404" spans="2:21" ht="13.95" customHeight="1" x14ac:dyDescent="0.25">
      <c r="B4404" s="784">
        <f t="shared" si="206"/>
        <v>45566</v>
      </c>
      <c r="C4404" s="785">
        <v>8</v>
      </c>
      <c r="D4404" s="786">
        <f>IFERROR((INDEX(METADATA!$T$2:$T$20,MATCH(B4404,METADATA!$S$2:$S$20,0))),0)</f>
        <v>0</v>
      </c>
      <c r="E4404" s="785" t="str">
        <f t="shared" si="204"/>
        <v>LO</v>
      </c>
      <c r="F4404" s="786">
        <f>VLOOKUP(C4404,METADATA!$A$5:$H$29,IF(E4404="HI",2,IF(E4404="LO",6,10))+IF(D4404=1,2,IF(D4404=7,1,(IF(WEEKDAY(B4404)=1,2,IF(WEEKDAY(B4404)=7,1,0))))))</f>
        <v>1</v>
      </c>
      <c r="G4404" s="786">
        <f>VLOOKUP(C4404,METADATA!$J$5:$Q$29,IF(E4404="HI",2,IF(E4404="LO",6,10))+IF(D4404=1,2,IF(D4404=7,1,(IF(WEEKDAY(B4404)=1,2,IF(WEEKDAY(B4404)=7,1,0))))))</f>
        <v>1</v>
      </c>
      <c r="H4404" s="787">
        <v>12501.5</v>
      </c>
      <c r="I4404" s="788">
        <v>3954.1400146484375</v>
      </c>
      <c r="K4404" s="795">
        <v>847.33749999999998</v>
      </c>
      <c r="M4404" s="798">
        <f t="shared" si="205"/>
        <v>13111.930655149299</v>
      </c>
      <c r="N4404" s="303"/>
      <c r="S4404" s="786">
        <v>0</v>
      </c>
      <c r="T4404" s="781">
        <f>VLOOKUP(C4404,METADATA!$J$5:$Q$29,IF(E4404="HI",2,IF(E4404="LO",6,10))+IF(S4404=1,2,IF(D4404=7,1,(IF(WEEKDAY(B4404)=1,2,IF(WEEKDAY(B4404)=7,1,0))))))</f>
        <v>1</v>
      </c>
      <c r="U4404" s="781">
        <f>VLOOKUP(C4404,METADATA!$A$5:$H$29,IF(E4404="HI",2,IF(E4404="LO",6,10))+IF(S4404=1,2,IF(D4404=7,1,(IF(WEEKDAY(B4404)=1,2,IF(WEEKDAY(B4404)=7,1,0))))))</f>
        <v>1</v>
      </c>
    </row>
    <row r="4405" spans="2:21" ht="13.95" customHeight="1" x14ac:dyDescent="0.25">
      <c r="B4405" s="784">
        <f t="shared" si="206"/>
        <v>45566</v>
      </c>
      <c r="C4405" s="785">
        <v>9</v>
      </c>
      <c r="D4405" s="786">
        <f>IFERROR((INDEX(METADATA!$T$2:$T$20,MATCH(B4405,METADATA!$S$2:$S$20,0))),0)</f>
        <v>0</v>
      </c>
      <c r="E4405" s="785" t="str">
        <f t="shared" si="204"/>
        <v>LO</v>
      </c>
      <c r="F4405" s="786">
        <f>VLOOKUP(C4405,METADATA!$A$5:$H$29,IF(E4405="HI",2,IF(E4405="LO",6,10))+IF(D4405=1,2,IF(D4405=7,1,(IF(WEEKDAY(B4405)=1,2,IF(WEEKDAY(B4405)=7,1,0))))))</f>
        <v>2</v>
      </c>
      <c r="G4405" s="786">
        <f>VLOOKUP(C4405,METADATA!$J$5:$Q$29,IF(E4405="HI",2,IF(E4405="LO",6,10))+IF(D4405=1,2,IF(D4405=7,1,(IF(WEEKDAY(B4405)=1,2,IF(WEEKDAY(B4405)=7,1,0))))))</f>
        <v>1</v>
      </c>
      <c r="H4405" s="787">
        <v>13345</v>
      </c>
      <c r="I4405" s="788">
        <v>4047.4149780273438</v>
      </c>
      <c r="K4405" s="795">
        <v>851.61249999999995</v>
      </c>
      <c r="M4405" s="798">
        <f t="shared" si="205"/>
        <v>13945.271349255276</v>
      </c>
      <c r="N4405" s="303"/>
      <c r="S4405" s="786">
        <v>0</v>
      </c>
      <c r="T4405" s="781">
        <f>VLOOKUP(C4405,METADATA!$J$5:$Q$29,IF(E4405="HI",2,IF(E4405="LO",6,10))+IF(S4405=1,2,IF(D4405=7,1,(IF(WEEKDAY(B4405)=1,2,IF(WEEKDAY(B4405)=7,1,0))))))</f>
        <v>1</v>
      </c>
      <c r="U4405" s="781">
        <f>VLOOKUP(C4405,METADATA!$A$5:$H$29,IF(E4405="HI",2,IF(E4405="LO",6,10))+IF(S4405=1,2,IF(D4405=7,1,(IF(WEEKDAY(B4405)=1,2,IF(WEEKDAY(B4405)=7,1,0))))))</f>
        <v>2</v>
      </c>
    </row>
    <row r="4406" spans="2:21" ht="13.95" customHeight="1" x14ac:dyDescent="0.25">
      <c r="B4406" s="784">
        <f t="shared" si="206"/>
        <v>45566</v>
      </c>
      <c r="C4406" s="785">
        <v>10</v>
      </c>
      <c r="D4406" s="786">
        <f>IFERROR((INDEX(METADATA!$T$2:$T$20,MATCH(B4406,METADATA!$S$2:$S$20,0))),0)</f>
        <v>0</v>
      </c>
      <c r="E4406" s="785" t="str">
        <f t="shared" si="204"/>
        <v>LO</v>
      </c>
      <c r="F4406" s="786">
        <f>VLOOKUP(C4406,METADATA!$A$5:$H$29,IF(E4406="HI",2,IF(E4406="LO",6,10))+IF(D4406=1,2,IF(D4406=7,1,(IF(WEEKDAY(B4406)=1,2,IF(WEEKDAY(B4406)=7,1,0))))))</f>
        <v>2</v>
      </c>
      <c r="G4406" s="786">
        <f>VLOOKUP(C4406,METADATA!$J$5:$Q$29,IF(E4406="HI",2,IF(E4406="LO",6,10))+IF(D4406=1,2,IF(D4406=7,1,(IF(WEEKDAY(B4406)=1,2,IF(WEEKDAY(B4406)=7,1,0))))))</f>
        <v>2</v>
      </c>
      <c r="H4406" s="787">
        <v>13663.5</v>
      </c>
      <c r="I4406" s="788">
        <v>3966.5100708007813</v>
      </c>
      <c r="K4406" s="795">
        <v>856.5</v>
      </c>
      <c r="M4406" s="798">
        <f t="shared" si="205"/>
        <v>14227.594118183299</v>
      </c>
      <c r="N4406" s="303"/>
      <c r="S4406" s="786">
        <v>0</v>
      </c>
      <c r="T4406" s="781">
        <f>VLOOKUP(C4406,METADATA!$J$5:$Q$29,IF(E4406="HI",2,IF(E4406="LO",6,10))+IF(S4406=1,2,IF(D4406=7,1,(IF(WEEKDAY(B4406)=1,2,IF(WEEKDAY(B4406)=7,1,0))))))</f>
        <v>2</v>
      </c>
      <c r="U4406" s="781">
        <f>VLOOKUP(C4406,METADATA!$A$5:$H$29,IF(E4406="HI",2,IF(E4406="LO",6,10))+IF(S4406=1,2,IF(D4406=7,1,(IF(WEEKDAY(B4406)=1,2,IF(WEEKDAY(B4406)=7,1,0))))))</f>
        <v>2</v>
      </c>
    </row>
    <row r="4407" spans="2:21" ht="13.95" customHeight="1" x14ac:dyDescent="0.25">
      <c r="B4407" s="784">
        <f t="shared" si="206"/>
        <v>45566</v>
      </c>
      <c r="C4407" s="785">
        <v>11</v>
      </c>
      <c r="D4407" s="786">
        <f>IFERROR((INDEX(METADATA!$T$2:$T$20,MATCH(B4407,METADATA!$S$2:$S$20,0))),0)</f>
        <v>0</v>
      </c>
      <c r="E4407" s="785" t="str">
        <f t="shared" si="204"/>
        <v>LO</v>
      </c>
      <c r="F4407" s="786">
        <f>VLOOKUP(C4407,METADATA!$A$5:$H$29,IF(E4407="HI",2,IF(E4407="LO",6,10))+IF(D4407=1,2,IF(D4407=7,1,(IF(WEEKDAY(B4407)=1,2,IF(WEEKDAY(B4407)=7,1,0))))))</f>
        <v>2</v>
      </c>
      <c r="G4407" s="786">
        <f>VLOOKUP(C4407,METADATA!$J$5:$Q$29,IF(E4407="HI",2,IF(E4407="LO",6,10))+IF(D4407=1,2,IF(D4407=7,1,(IF(WEEKDAY(B4407)=1,2,IF(WEEKDAY(B4407)=7,1,0))))))</f>
        <v>2</v>
      </c>
      <c r="H4407" s="787">
        <v>13857</v>
      </c>
      <c r="I4407" s="788">
        <v>3994.1100158691406</v>
      </c>
      <c r="K4407" s="795">
        <v>824.32500000000005</v>
      </c>
      <c r="M4407" s="798">
        <f t="shared" si="205"/>
        <v>14421.142944262989</v>
      </c>
      <c r="N4407" s="303"/>
      <c r="S4407" s="786">
        <v>0</v>
      </c>
      <c r="T4407" s="781">
        <f>VLOOKUP(C4407,METADATA!$J$5:$Q$29,IF(E4407="HI",2,IF(E4407="LO",6,10))+IF(S4407=1,2,IF(D4407=7,1,(IF(WEEKDAY(B4407)=1,2,IF(WEEKDAY(B4407)=7,1,0))))))</f>
        <v>2</v>
      </c>
      <c r="U4407" s="781">
        <f>VLOOKUP(C4407,METADATA!$A$5:$H$29,IF(E4407="HI",2,IF(E4407="LO",6,10))+IF(S4407=1,2,IF(D4407=7,1,(IF(WEEKDAY(B4407)=1,2,IF(WEEKDAY(B4407)=7,1,0))))))</f>
        <v>2</v>
      </c>
    </row>
    <row r="4408" spans="2:21" ht="13.95" customHeight="1" x14ac:dyDescent="0.25">
      <c r="B4408" s="784">
        <f t="shared" si="206"/>
        <v>45566</v>
      </c>
      <c r="C4408" s="785">
        <v>12</v>
      </c>
      <c r="D4408" s="786">
        <f>IFERROR((INDEX(METADATA!$T$2:$T$20,MATCH(B4408,METADATA!$S$2:$S$20,0))),0)</f>
        <v>0</v>
      </c>
      <c r="E4408" s="785" t="str">
        <f t="shared" si="204"/>
        <v>LO</v>
      </c>
      <c r="F4408" s="786">
        <f>VLOOKUP(C4408,METADATA!$A$5:$H$29,IF(E4408="HI",2,IF(E4408="LO",6,10))+IF(D4408=1,2,IF(D4408=7,1,(IF(WEEKDAY(B4408)=1,2,IF(WEEKDAY(B4408)=7,1,0))))))</f>
        <v>2</v>
      </c>
      <c r="G4408" s="786">
        <f>VLOOKUP(C4408,METADATA!$J$5:$Q$29,IF(E4408="HI",2,IF(E4408="LO",6,10))+IF(D4408=1,2,IF(D4408=7,1,(IF(WEEKDAY(B4408)=1,2,IF(WEEKDAY(B4408)=7,1,0))))))</f>
        <v>2</v>
      </c>
      <c r="H4408" s="787">
        <v>13909.25</v>
      </c>
      <c r="I4408" s="788">
        <v>4134.4750061035156</v>
      </c>
      <c r="K4408" s="795">
        <v>882.73749999999995</v>
      </c>
      <c r="M4408" s="798">
        <f t="shared" si="205"/>
        <v>14510.724280289895</v>
      </c>
      <c r="N4408" s="303"/>
      <c r="S4408" s="786">
        <v>0</v>
      </c>
      <c r="T4408" s="781">
        <f>VLOOKUP(C4408,METADATA!$J$5:$Q$29,IF(E4408="HI",2,IF(E4408="LO",6,10))+IF(S4408=1,2,IF(D4408=7,1,(IF(WEEKDAY(B4408)=1,2,IF(WEEKDAY(B4408)=7,1,0))))))</f>
        <v>2</v>
      </c>
      <c r="U4408" s="781">
        <f>VLOOKUP(C4408,METADATA!$A$5:$H$29,IF(E4408="HI",2,IF(E4408="LO",6,10))+IF(S4408=1,2,IF(D4408=7,1,(IF(WEEKDAY(B4408)=1,2,IF(WEEKDAY(B4408)=7,1,0))))))</f>
        <v>2</v>
      </c>
    </row>
    <row r="4409" spans="2:21" ht="13.95" customHeight="1" x14ac:dyDescent="0.25">
      <c r="B4409" s="784">
        <f t="shared" si="206"/>
        <v>45566</v>
      </c>
      <c r="C4409" s="785">
        <v>13</v>
      </c>
      <c r="D4409" s="786">
        <f>IFERROR((INDEX(METADATA!$T$2:$T$20,MATCH(B4409,METADATA!$S$2:$S$20,0))),0)</f>
        <v>0</v>
      </c>
      <c r="E4409" s="785" t="str">
        <f t="shared" si="204"/>
        <v>LO</v>
      </c>
      <c r="F4409" s="786">
        <f>VLOOKUP(C4409,METADATA!$A$5:$H$29,IF(E4409="HI",2,IF(E4409="LO",6,10))+IF(D4409=1,2,IF(D4409=7,1,(IF(WEEKDAY(B4409)=1,2,IF(WEEKDAY(B4409)=7,1,0))))))</f>
        <v>2</v>
      </c>
      <c r="G4409" s="786">
        <f>VLOOKUP(C4409,METADATA!$J$5:$Q$29,IF(E4409="HI",2,IF(E4409="LO",6,10))+IF(D4409=1,2,IF(D4409=7,1,(IF(WEEKDAY(B4409)=1,2,IF(WEEKDAY(B4409)=7,1,0))))))</f>
        <v>2</v>
      </c>
      <c r="H4409" s="787">
        <v>13544.5</v>
      </c>
      <c r="I4409" s="788">
        <v>4110.4299011230469</v>
      </c>
      <c r="K4409" s="795">
        <v>909.3125</v>
      </c>
      <c r="M4409" s="798">
        <f t="shared" si="205"/>
        <v>14154.47329369929</v>
      </c>
      <c r="N4409" s="303"/>
      <c r="S4409" s="786">
        <v>0</v>
      </c>
      <c r="T4409" s="781">
        <f>VLOOKUP(C4409,METADATA!$J$5:$Q$29,IF(E4409="HI",2,IF(E4409="LO",6,10))+IF(S4409=1,2,IF(D4409=7,1,(IF(WEEKDAY(B4409)=1,2,IF(WEEKDAY(B4409)=7,1,0))))))</f>
        <v>2</v>
      </c>
      <c r="U4409" s="781">
        <f>VLOOKUP(C4409,METADATA!$A$5:$H$29,IF(E4409="HI",2,IF(E4409="LO",6,10))+IF(S4409=1,2,IF(D4409=7,1,(IF(WEEKDAY(B4409)=1,2,IF(WEEKDAY(B4409)=7,1,0))))))</f>
        <v>2</v>
      </c>
    </row>
    <row r="4410" spans="2:21" ht="13.95" customHeight="1" x14ac:dyDescent="0.25">
      <c r="B4410" s="784">
        <f t="shared" si="206"/>
        <v>45566</v>
      </c>
      <c r="C4410" s="785">
        <v>14</v>
      </c>
      <c r="D4410" s="786">
        <f>IFERROR((INDEX(METADATA!$T$2:$T$20,MATCH(B4410,METADATA!$S$2:$S$20,0))),0)</f>
        <v>0</v>
      </c>
      <c r="E4410" s="785" t="str">
        <f t="shared" si="204"/>
        <v>LO</v>
      </c>
      <c r="F4410" s="786">
        <f>VLOOKUP(C4410,METADATA!$A$5:$H$29,IF(E4410="HI",2,IF(E4410="LO",6,10))+IF(D4410=1,2,IF(D4410=7,1,(IF(WEEKDAY(B4410)=1,2,IF(WEEKDAY(B4410)=7,1,0))))))</f>
        <v>2</v>
      </c>
      <c r="G4410" s="786">
        <f>VLOOKUP(C4410,METADATA!$J$5:$Q$29,IF(E4410="HI",2,IF(E4410="LO",6,10))+IF(D4410=1,2,IF(D4410=7,1,(IF(WEEKDAY(B4410)=1,2,IF(WEEKDAY(B4410)=7,1,0))))))</f>
        <v>2</v>
      </c>
      <c r="H4410" s="787">
        <v>13017.75</v>
      </c>
      <c r="I4410" s="788">
        <v>4145.1050415039063</v>
      </c>
      <c r="K4410" s="795">
        <v>905.6</v>
      </c>
      <c r="M4410" s="798">
        <f t="shared" si="205"/>
        <v>13661.760899225294</v>
      </c>
      <c r="N4410" s="303"/>
      <c r="S4410" s="786">
        <v>0</v>
      </c>
      <c r="T4410" s="781">
        <f>VLOOKUP(C4410,METADATA!$J$5:$Q$29,IF(E4410="HI",2,IF(E4410="LO",6,10))+IF(S4410=1,2,IF(D4410=7,1,(IF(WEEKDAY(B4410)=1,2,IF(WEEKDAY(B4410)=7,1,0))))))</f>
        <v>2</v>
      </c>
      <c r="U4410" s="781">
        <f>VLOOKUP(C4410,METADATA!$A$5:$H$29,IF(E4410="HI",2,IF(E4410="LO",6,10))+IF(S4410=1,2,IF(D4410=7,1,(IF(WEEKDAY(B4410)=1,2,IF(WEEKDAY(B4410)=7,1,0))))))</f>
        <v>2</v>
      </c>
    </row>
    <row r="4411" spans="2:21" ht="13.95" customHeight="1" x14ac:dyDescent="0.25">
      <c r="B4411" s="784">
        <f t="shared" si="206"/>
        <v>45566</v>
      </c>
      <c r="C4411" s="785">
        <v>15</v>
      </c>
      <c r="D4411" s="786">
        <f>IFERROR((INDEX(METADATA!$T$2:$T$20,MATCH(B4411,METADATA!$S$2:$S$20,0))),0)</f>
        <v>0</v>
      </c>
      <c r="E4411" s="785" t="str">
        <f t="shared" si="204"/>
        <v>LO</v>
      </c>
      <c r="F4411" s="786">
        <f>VLOOKUP(C4411,METADATA!$A$5:$H$29,IF(E4411="HI",2,IF(E4411="LO",6,10))+IF(D4411=1,2,IF(D4411=7,1,(IF(WEEKDAY(B4411)=1,2,IF(WEEKDAY(B4411)=7,1,0))))))</f>
        <v>2</v>
      </c>
      <c r="G4411" s="786">
        <f>VLOOKUP(C4411,METADATA!$J$5:$Q$29,IF(E4411="HI",2,IF(E4411="LO",6,10))+IF(D4411=1,2,IF(D4411=7,1,(IF(WEEKDAY(B4411)=1,2,IF(WEEKDAY(B4411)=7,1,0))))))</f>
        <v>2</v>
      </c>
      <c r="H4411" s="787">
        <v>12798.25</v>
      </c>
      <c r="I4411" s="788">
        <v>4050.5549926757813</v>
      </c>
      <c r="K4411" s="795">
        <v>913.98749999999995</v>
      </c>
      <c r="M4411" s="798">
        <f t="shared" si="205"/>
        <v>13423.941254757885</v>
      </c>
      <c r="N4411" s="303"/>
      <c r="S4411" s="786">
        <v>0</v>
      </c>
      <c r="T4411" s="781">
        <f>VLOOKUP(C4411,METADATA!$J$5:$Q$29,IF(E4411="HI",2,IF(E4411="LO",6,10))+IF(S4411=1,2,IF(D4411=7,1,(IF(WEEKDAY(B4411)=1,2,IF(WEEKDAY(B4411)=7,1,0))))))</f>
        <v>2</v>
      </c>
      <c r="U4411" s="781">
        <f>VLOOKUP(C4411,METADATA!$A$5:$H$29,IF(E4411="HI",2,IF(E4411="LO",6,10))+IF(S4411=1,2,IF(D4411=7,1,(IF(WEEKDAY(B4411)=1,2,IF(WEEKDAY(B4411)=7,1,0))))))</f>
        <v>2</v>
      </c>
    </row>
    <row r="4412" spans="2:21" ht="13.95" customHeight="1" x14ac:dyDescent="0.25">
      <c r="B4412" s="784">
        <f t="shared" si="206"/>
        <v>45566</v>
      </c>
      <c r="C4412" s="785">
        <v>16</v>
      </c>
      <c r="D4412" s="786">
        <f>IFERROR((INDEX(METADATA!$T$2:$T$20,MATCH(B4412,METADATA!$S$2:$S$20,0))),0)</f>
        <v>0</v>
      </c>
      <c r="E4412" s="785" t="str">
        <f t="shared" si="204"/>
        <v>LO</v>
      </c>
      <c r="F4412" s="786">
        <f>VLOOKUP(C4412,METADATA!$A$5:$H$29,IF(E4412="HI",2,IF(E4412="LO",6,10))+IF(D4412=1,2,IF(D4412=7,1,(IF(WEEKDAY(B4412)=1,2,IF(WEEKDAY(B4412)=7,1,0))))))</f>
        <v>2</v>
      </c>
      <c r="G4412" s="786">
        <f>VLOOKUP(C4412,METADATA!$J$5:$Q$29,IF(E4412="HI",2,IF(E4412="LO",6,10))+IF(D4412=1,2,IF(D4412=7,1,(IF(WEEKDAY(B4412)=1,2,IF(WEEKDAY(B4412)=7,1,0))))))</f>
        <v>2</v>
      </c>
      <c r="H4412" s="787">
        <v>12630.25</v>
      </c>
      <c r="I4412" s="788">
        <v>3949.4750061035156</v>
      </c>
      <c r="K4412" s="795">
        <v>902.26250000000005</v>
      </c>
      <c r="M4412" s="798">
        <f t="shared" si="205"/>
        <v>13233.35059183185</v>
      </c>
      <c r="N4412" s="303"/>
      <c r="S4412" s="786">
        <v>0</v>
      </c>
      <c r="T4412" s="781">
        <f>VLOOKUP(C4412,METADATA!$J$5:$Q$29,IF(E4412="HI",2,IF(E4412="LO",6,10))+IF(S4412=1,2,IF(D4412=7,1,(IF(WEEKDAY(B4412)=1,2,IF(WEEKDAY(B4412)=7,1,0))))))</f>
        <v>2</v>
      </c>
      <c r="U4412" s="781">
        <f>VLOOKUP(C4412,METADATA!$A$5:$H$29,IF(E4412="HI",2,IF(E4412="LO",6,10))+IF(S4412=1,2,IF(D4412=7,1,(IF(WEEKDAY(B4412)=1,2,IF(WEEKDAY(B4412)=7,1,0))))))</f>
        <v>2</v>
      </c>
    </row>
    <row r="4413" spans="2:21" ht="13.95" customHeight="1" x14ac:dyDescent="0.25">
      <c r="B4413" s="784">
        <f t="shared" si="206"/>
        <v>45566</v>
      </c>
      <c r="C4413" s="785">
        <v>17</v>
      </c>
      <c r="D4413" s="786">
        <f>IFERROR((INDEX(METADATA!$T$2:$T$20,MATCH(B4413,METADATA!$S$2:$S$20,0))),0)</f>
        <v>0</v>
      </c>
      <c r="E4413" s="785" t="str">
        <f t="shared" si="204"/>
        <v>LO</v>
      </c>
      <c r="F4413" s="786">
        <f>VLOOKUP(C4413,METADATA!$A$5:$H$29,IF(E4413="HI",2,IF(E4413="LO",6,10))+IF(D4413=1,2,IF(D4413=7,1,(IF(WEEKDAY(B4413)=1,2,IF(WEEKDAY(B4413)=7,1,0))))))</f>
        <v>2</v>
      </c>
      <c r="G4413" s="786">
        <f>VLOOKUP(C4413,METADATA!$J$5:$Q$29,IF(E4413="HI",2,IF(E4413="LO",6,10))+IF(D4413=1,2,IF(D4413=7,1,(IF(WEEKDAY(B4413)=1,2,IF(WEEKDAY(B4413)=7,1,0))))))</f>
        <v>2</v>
      </c>
      <c r="H4413" s="787">
        <v>12088.5</v>
      </c>
      <c r="I4413" s="788">
        <v>4069.1500244140625</v>
      </c>
      <c r="K4413" s="795">
        <v>933.76250000000005</v>
      </c>
      <c r="M4413" s="798">
        <f t="shared" si="205"/>
        <v>12754.991735441812</v>
      </c>
      <c r="N4413" s="303"/>
      <c r="S4413" s="786">
        <v>0</v>
      </c>
      <c r="T4413" s="781">
        <f>VLOOKUP(C4413,METADATA!$J$5:$Q$29,IF(E4413="HI",2,IF(E4413="LO",6,10))+IF(S4413=1,2,IF(D4413=7,1,(IF(WEEKDAY(B4413)=1,2,IF(WEEKDAY(B4413)=7,1,0))))))</f>
        <v>2</v>
      </c>
      <c r="U4413" s="781">
        <f>VLOOKUP(C4413,METADATA!$A$5:$H$29,IF(E4413="HI",2,IF(E4413="LO",6,10))+IF(S4413=1,2,IF(D4413=7,1,(IF(WEEKDAY(B4413)=1,2,IF(WEEKDAY(B4413)=7,1,0))))))</f>
        <v>2</v>
      </c>
    </row>
    <row r="4414" spans="2:21" ht="13.95" customHeight="1" x14ac:dyDescent="0.25">
      <c r="B4414" s="784">
        <f t="shared" si="206"/>
        <v>45566</v>
      </c>
      <c r="C4414" s="785">
        <v>18</v>
      </c>
      <c r="D4414" s="786">
        <f>IFERROR((INDEX(METADATA!$T$2:$T$20,MATCH(B4414,METADATA!$S$2:$S$20,0))),0)</f>
        <v>0</v>
      </c>
      <c r="E4414" s="785" t="str">
        <f t="shared" si="204"/>
        <v>LO</v>
      </c>
      <c r="F4414" s="786">
        <f>VLOOKUP(C4414,METADATA!$A$5:$H$29,IF(E4414="HI",2,IF(E4414="LO",6,10))+IF(D4414=1,2,IF(D4414=7,1,(IF(WEEKDAY(B4414)=1,2,IF(WEEKDAY(B4414)=7,1,0))))))</f>
        <v>1</v>
      </c>
      <c r="G4414" s="786">
        <f>VLOOKUP(C4414,METADATA!$J$5:$Q$29,IF(E4414="HI",2,IF(E4414="LO",6,10))+IF(D4414=1,2,IF(D4414=7,1,(IF(WEEKDAY(B4414)=1,2,IF(WEEKDAY(B4414)=7,1,0))))))</f>
        <v>1</v>
      </c>
      <c r="H4414" s="787">
        <v>11256.25</v>
      </c>
      <c r="I4414" s="788">
        <v>4021.1799926757813</v>
      </c>
      <c r="K4414" s="795">
        <v>0</v>
      </c>
      <c r="M4414" s="798">
        <f t="shared" si="205"/>
        <v>11952.951626941189</v>
      </c>
      <c r="N4414" s="303"/>
      <c r="S4414" s="786">
        <v>0</v>
      </c>
      <c r="T4414" s="781">
        <f>VLOOKUP(C4414,METADATA!$J$5:$Q$29,IF(E4414="HI",2,IF(E4414="LO",6,10))+IF(S4414=1,2,IF(D4414=7,1,(IF(WEEKDAY(B4414)=1,2,IF(WEEKDAY(B4414)=7,1,0))))))</f>
        <v>1</v>
      </c>
      <c r="U4414" s="781">
        <f>VLOOKUP(C4414,METADATA!$A$5:$H$29,IF(E4414="HI",2,IF(E4414="LO",6,10))+IF(S4414=1,2,IF(D4414=7,1,(IF(WEEKDAY(B4414)=1,2,IF(WEEKDAY(B4414)=7,1,0))))))</f>
        <v>1</v>
      </c>
    </row>
    <row r="4415" spans="2:21" ht="13.95" customHeight="1" x14ac:dyDescent="0.25">
      <c r="B4415" s="784">
        <f t="shared" si="206"/>
        <v>45566</v>
      </c>
      <c r="C4415" s="785">
        <v>19</v>
      </c>
      <c r="D4415" s="786">
        <f>IFERROR((INDEX(METADATA!$T$2:$T$20,MATCH(B4415,METADATA!$S$2:$S$20,0))),0)</f>
        <v>0</v>
      </c>
      <c r="E4415" s="785" t="str">
        <f t="shared" si="204"/>
        <v>LO</v>
      </c>
      <c r="F4415" s="786">
        <f>VLOOKUP(C4415,METADATA!$A$5:$H$29,IF(E4415="HI",2,IF(E4415="LO",6,10))+IF(D4415=1,2,IF(D4415=7,1,(IF(WEEKDAY(B4415)=1,2,IF(WEEKDAY(B4415)=7,1,0))))))</f>
        <v>1</v>
      </c>
      <c r="G4415" s="786">
        <f>VLOOKUP(C4415,METADATA!$J$5:$Q$29,IF(E4415="HI",2,IF(E4415="LO",6,10))+IF(D4415=1,2,IF(D4415=7,1,(IF(WEEKDAY(B4415)=1,2,IF(WEEKDAY(B4415)=7,1,0))))))</f>
        <v>1</v>
      </c>
      <c r="H4415" s="787">
        <v>10533.25</v>
      </c>
      <c r="I4415" s="788">
        <v>4006.9249877929688</v>
      </c>
      <c r="K4415" s="795">
        <v>0</v>
      </c>
      <c r="M4415" s="798">
        <f t="shared" si="205"/>
        <v>11269.64078488306</v>
      </c>
      <c r="N4415" s="303"/>
      <c r="S4415" s="786">
        <v>0</v>
      </c>
      <c r="T4415" s="781">
        <f>VLOOKUP(C4415,METADATA!$J$5:$Q$29,IF(E4415="HI",2,IF(E4415="LO",6,10))+IF(S4415=1,2,IF(D4415=7,1,(IF(WEEKDAY(B4415)=1,2,IF(WEEKDAY(B4415)=7,1,0))))))</f>
        <v>1</v>
      </c>
      <c r="U4415" s="781">
        <f>VLOOKUP(C4415,METADATA!$A$5:$H$29,IF(E4415="HI",2,IF(E4415="LO",6,10))+IF(S4415=1,2,IF(D4415=7,1,(IF(WEEKDAY(B4415)=1,2,IF(WEEKDAY(B4415)=7,1,0))))))</f>
        <v>1</v>
      </c>
    </row>
    <row r="4416" spans="2:21" ht="13.95" customHeight="1" x14ac:dyDescent="0.25">
      <c r="B4416" s="784">
        <f t="shared" si="206"/>
        <v>45566</v>
      </c>
      <c r="C4416" s="785">
        <v>20</v>
      </c>
      <c r="D4416" s="786">
        <f>IFERROR((INDEX(METADATA!$T$2:$T$20,MATCH(B4416,METADATA!$S$2:$S$20,0))),0)</f>
        <v>0</v>
      </c>
      <c r="E4416" s="785" t="str">
        <f t="shared" si="204"/>
        <v>LO</v>
      </c>
      <c r="F4416" s="786">
        <f>VLOOKUP(C4416,METADATA!$A$5:$H$29,IF(E4416="HI",2,IF(E4416="LO",6,10))+IF(D4416=1,2,IF(D4416=7,1,(IF(WEEKDAY(B4416)=1,2,IF(WEEKDAY(B4416)=7,1,0))))))</f>
        <v>1</v>
      </c>
      <c r="G4416" s="786">
        <f>VLOOKUP(C4416,METADATA!$J$5:$Q$29,IF(E4416="HI",2,IF(E4416="LO",6,10))+IF(D4416=1,2,IF(D4416=7,1,(IF(WEEKDAY(B4416)=1,2,IF(WEEKDAY(B4416)=7,1,0))))))</f>
        <v>2</v>
      </c>
      <c r="H4416" s="787">
        <v>10787.75</v>
      </c>
      <c r="I4416" s="788">
        <v>4034.4801025390625</v>
      </c>
      <c r="K4416" s="795">
        <v>0</v>
      </c>
      <c r="M4416" s="798">
        <f t="shared" si="205"/>
        <v>11517.490167579203</v>
      </c>
      <c r="N4416" s="303"/>
      <c r="S4416" s="786">
        <v>0</v>
      </c>
      <c r="T4416" s="781">
        <f>VLOOKUP(C4416,METADATA!$J$5:$Q$29,IF(E4416="HI",2,IF(E4416="LO",6,10))+IF(S4416=1,2,IF(D4416=7,1,(IF(WEEKDAY(B4416)=1,2,IF(WEEKDAY(B4416)=7,1,0))))))</f>
        <v>2</v>
      </c>
      <c r="U4416" s="781">
        <f>VLOOKUP(C4416,METADATA!$A$5:$H$29,IF(E4416="HI",2,IF(E4416="LO",6,10))+IF(S4416=1,2,IF(D4416=7,1,(IF(WEEKDAY(B4416)=1,2,IF(WEEKDAY(B4416)=7,1,0))))))</f>
        <v>1</v>
      </c>
    </row>
    <row r="4417" spans="2:21" ht="13.95" customHeight="1" x14ac:dyDescent="0.25">
      <c r="B4417" s="784">
        <f t="shared" si="206"/>
        <v>45566</v>
      </c>
      <c r="C4417" s="785">
        <v>21</v>
      </c>
      <c r="D4417" s="786">
        <f>IFERROR((INDEX(METADATA!$T$2:$T$20,MATCH(B4417,METADATA!$S$2:$S$20,0))),0)</f>
        <v>0</v>
      </c>
      <c r="E4417" s="785" t="str">
        <f t="shared" si="204"/>
        <v>LO</v>
      </c>
      <c r="F4417" s="786">
        <f>VLOOKUP(C4417,METADATA!$A$5:$H$29,IF(E4417="HI",2,IF(E4417="LO",6,10))+IF(D4417=1,2,IF(D4417=7,1,(IF(WEEKDAY(B4417)=1,2,IF(WEEKDAY(B4417)=7,1,0))))))</f>
        <v>2</v>
      </c>
      <c r="G4417" s="786">
        <f>VLOOKUP(C4417,METADATA!$J$5:$Q$29,IF(E4417="HI",2,IF(E4417="LO",6,10))+IF(D4417=1,2,IF(D4417=7,1,(IF(WEEKDAY(B4417)=1,2,IF(WEEKDAY(B4417)=7,1,0))))))</f>
        <v>2</v>
      </c>
      <c r="H4417" s="787">
        <v>10410</v>
      </c>
      <c r="I4417" s="788">
        <v>4095.6099853515625</v>
      </c>
      <c r="K4417" s="795">
        <v>0</v>
      </c>
      <c r="M4417" s="798">
        <f t="shared" si="205"/>
        <v>11186.693933066705</v>
      </c>
      <c r="N4417" s="303"/>
      <c r="S4417" s="786">
        <v>0</v>
      </c>
      <c r="T4417" s="781">
        <f>VLOOKUP(C4417,METADATA!$J$5:$Q$29,IF(E4417="HI",2,IF(E4417="LO",6,10))+IF(S4417=1,2,IF(D4417=7,1,(IF(WEEKDAY(B4417)=1,2,IF(WEEKDAY(B4417)=7,1,0))))))</f>
        <v>2</v>
      </c>
      <c r="U4417" s="781">
        <f>VLOOKUP(C4417,METADATA!$A$5:$H$29,IF(E4417="HI",2,IF(E4417="LO",6,10))+IF(S4417=1,2,IF(D4417=7,1,(IF(WEEKDAY(B4417)=1,2,IF(WEEKDAY(B4417)=7,1,0))))))</f>
        <v>2</v>
      </c>
    </row>
    <row r="4418" spans="2:21" ht="13.95" customHeight="1" x14ac:dyDescent="0.25">
      <c r="B4418" s="784">
        <f t="shared" si="206"/>
        <v>45566</v>
      </c>
      <c r="C4418" s="785">
        <v>22</v>
      </c>
      <c r="D4418" s="786">
        <f>IFERROR((INDEX(METADATA!$T$2:$T$20,MATCH(B4418,METADATA!$S$2:$S$20,0))),0)</f>
        <v>0</v>
      </c>
      <c r="E4418" s="785" t="str">
        <f t="shared" si="204"/>
        <v>LO</v>
      </c>
      <c r="F4418" s="786">
        <f>VLOOKUP(C4418,METADATA!$A$5:$H$29,IF(E4418="HI",2,IF(E4418="LO",6,10))+IF(D4418=1,2,IF(D4418=7,1,(IF(WEEKDAY(B4418)=1,2,IF(WEEKDAY(B4418)=7,1,0))))))</f>
        <v>3</v>
      </c>
      <c r="G4418" s="786">
        <f>VLOOKUP(C4418,METADATA!$J$5:$Q$29,IF(E4418="HI",2,IF(E4418="LO",6,10))+IF(D4418=1,2,IF(D4418=7,1,(IF(WEEKDAY(B4418)=1,2,IF(WEEKDAY(B4418)=7,1,0))))))</f>
        <v>3</v>
      </c>
      <c r="H4418" s="787">
        <v>9584.5</v>
      </c>
      <c r="I4418" s="788">
        <v>4166.6501159667969</v>
      </c>
      <c r="K4418" s="795">
        <v>0</v>
      </c>
      <c r="M4418" s="798">
        <f t="shared" si="205"/>
        <v>10451.010163562474</v>
      </c>
      <c r="N4418" s="303"/>
      <c r="S4418" s="786">
        <v>0</v>
      </c>
      <c r="T4418" s="781">
        <f>VLOOKUP(C4418,METADATA!$J$5:$Q$29,IF(E4418="HI",2,IF(E4418="LO",6,10))+IF(S4418=1,2,IF(D4418=7,1,(IF(WEEKDAY(B4418)=1,2,IF(WEEKDAY(B4418)=7,1,0))))))</f>
        <v>3</v>
      </c>
      <c r="U4418" s="781">
        <f>VLOOKUP(C4418,METADATA!$A$5:$H$29,IF(E4418="HI",2,IF(E4418="LO",6,10))+IF(S4418=1,2,IF(D4418=7,1,(IF(WEEKDAY(B4418)=1,2,IF(WEEKDAY(B4418)=7,1,0))))))</f>
        <v>3</v>
      </c>
    </row>
    <row r="4419" spans="2:21" ht="13.95" customHeight="1" x14ac:dyDescent="0.25">
      <c r="B4419" s="784">
        <f t="shared" si="206"/>
        <v>45566</v>
      </c>
      <c r="C4419" s="785">
        <v>23</v>
      </c>
      <c r="D4419" s="786">
        <f>IFERROR((INDEX(METADATA!$T$2:$T$20,MATCH(B4419,METADATA!$S$2:$S$20,0))),0)</f>
        <v>0</v>
      </c>
      <c r="E4419" s="785" t="str">
        <f t="shared" si="204"/>
        <v>LO</v>
      </c>
      <c r="F4419" s="786">
        <f>VLOOKUP(C4419,METADATA!$A$5:$H$29,IF(E4419="HI",2,IF(E4419="LO",6,10))+IF(D4419=1,2,IF(D4419=7,1,(IF(WEEKDAY(B4419)=1,2,IF(WEEKDAY(B4419)=7,1,0))))))</f>
        <v>3</v>
      </c>
      <c r="G4419" s="786">
        <f>VLOOKUP(C4419,METADATA!$J$5:$Q$29,IF(E4419="HI",2,IF(E4419="LO",6,10))+IF(D4419=1,2,IF(D4419=7,1,(IF(WEEKDAY(B4419)=1,2,IF(WEEKDAY(B4419)=7,1,0))))))</f>
        <v>3</v>
      </c>
      <c r="H4419" s="787">
        <v>9057.75</v>
      </c>
      <c r="I4419" s="788">
        <v>3985.7750244140625</v>
      </c>
      <c r="K4419" s="795">
        <v>0</v>
      </c>
      <c r="M4419" s="798">
        <f t="shared" si="205"/>
        <v>9895.9202506761812</v>
      </c>
      <c r="N4419" s="303"/>
      <c r="S4419" s="786">
        <v>0</v>
      </c>
      <c r="T4419" s="781">
        <f>VLOOKUP(C4419,METADATA!$J$5:$Q$29,IF(E4419="HI",2,IF(E4419="LO",6,10))+IF(S4419=1,2,IF(D4419=7,1,(IF(WEEKDAY(B4419)=1,2,IF(WEEKDAY(B4419)=7,1,0))))))</f>
        <v>3</v>
      </c>
      <c r="U4419" s="781">
        <f>VLOOKUP(C4419,METADATA!$A$5:$H$29,IF(E4419="HI",2,IF(E4419="LO",6,10))+IF(S4419=1,2,IF(D4419=7,1,(IF(WEEKDAY(B4419)=1,2,IF(WEEKDAY(B4419)=7,1,0))))))</f>
        <v>3</v>
      </c>
    </row>
    <row r="4420" spans="2:21" ht="13.95" customHeight="1" x14ac:dyDescent="0.25">
      <c r="B4420" s="784">
        <f t="shared" si="206"/>
        <v>45567</v>
      </c>
      <c r="C4420" s="785">
        <v>0</v>
      </c>
      <c r="D4420" s="786">
        <f>IFERROR((INDEX(METADATA!$T$2:$T$20,MATCH(B4420,METADATA!$S$2:$S$20,0))),0)</f>
        <v>0</v>
      </c>
      <c r="E4420" s="785" t="str">
        <f t="shared" ref="E4420:E4483" si="207">IF(B4420="","",IF(AND(MONTH(B4420)&gt;=MONTH($AA$9),MONTH(B4420)&lt;=MONTH($AA$11)),"HI","LO"))</f>
        <v>LO</v>
      </c>
      <c r="F4420" s="786">
        <f>VLOOKUP(C4420,METADATA!$A$5:$H$29,IF(E4420="HI",2,IF(E4420="LO",6,10))+IF(D4420=1,2,IF(D4420=7,1,(IF(WEEKDAY(B4420)=1,2,IF(WEEKDAY(B4420)=7,1,0))))))</f>
        <v>3</v>
      </c>
      <c r="G4420" s="786">
        <f>VLOOKUP(C4420,METADATA!$J$5:$Q$29,IF(E4420="HI",2,IF(E4420="LO",6,10))+IF(D4420=1,2,IF(D4420=7,1,(IF(WEEKDAY(B4420)=1,2,IF(WEEKDAY(B4420)=7,1,0))))))</f>
        <v>3</v>
      </c>
      <c r="H4420" s="787">
        <v>8691</v>
      </c>
      <c r="I4420" s="788">
        <v>3943.3800964355469</v>
      </c>
      <c r="K4420" s="795">
        <v>0</v>
      </c>
      <c r="M4420" s="798">
        <f t="shared" ref="M4420:M4483" si="208">SQRT(H4420^2+I4420^2)</f>
        <v>9543.7795230696738</v>
      </c>
      <c r="N4420" s="303"/>
      <c r="S4420" s="786">
        <v>0</v>
      </c>
      <c r="T4420" s="781">
        <f>VLOOKUP(C4420,METADATA!$J$5:$Q$29,IF(E4420="HI",2,IF(E4420="LO",6,10))+IF(S4420=1,2,IF(D4420=7,1,(IF(WEEKDAY(B4420)=1,2,IF(WEEKDAY(B4420)=7,1,0))))))</f>
        <v>3</v>
      </c>
      <c r="U4420" s="781">
        <f>VLOOKUP(C4420,METADATA!$A$5:$H$29,IF(E4420="HI",2,IF(E4420="LO",6,10))+IF(S4420=1,2,IF(D4420=7,1,(IF(WEEKDAY(B4420)=1,2,IF(WEEKDAY(B4420)=7,1,0))))))</f>
        <v>3</v>
      </c>
    </row>
    <row r="4421" spans="2:21" ht="13.95" customHeight="1" x14ac:dyDescent="0.25">
      <c r="B4421" s="784">
        <f t="shared" si="206"/>
        <v>45567</v>
      </c>
      <c r="C4421" s="785">
        <v>1</v>
      </c>
      <c r="D4421" s="786">
        <f>IFERROR((INDEX(METADATA!$T$2:$T$20,MATCH(B4421,METADATA!$S$2:$S$20,0))),0)</f>
        <v>0</v>
      </c>
      <c r="E4421" s="785" t="str">
        <f t="shared" si="207"/>
        <v>LO</v>
      </c>
      <c r="F4421" s="786">
        <f>VLOOKUP(C4421,METADATA!$A$5:$H$29,IF(E4421="HI",2,IF(E4421="LO",6,10))+IF(D4421=1,2,IF(D4421=7,1,(IF(WEEKDAY(B4421)=1,2,IF(WEEKDAY(B4421)=7,1,0))))))</f>
        <v>3</v>
      </c>
      <c r="G4421" s="786">
        <f>VLOOKUP(C4421,METADATA!$J$5:$Q$29,IF(E4421="HI",2,IF(E4421="LO",6,10))+IF(D4421=1,2,IF(D4421=7,1,(IF(WEEKDAY(B4421)=1,2,IF(WEEKDAY(B4421)=7,1,0))))))</f>
        <v>3</v>
      </c>
      <c r="H4421" s="787">
        <v>8547.25</v>
      </c>
      <c r="I4421" s="788">
        <v>4111.655029296875</v>
      </c>
      <c r="K4421" s="795">
        <v>0</v>
      </c>
      <c r="M4421" s="798">
        <f t="shared" si="208"/>
        <v>9484.7872744960532</v>
      </c>
      <c r="N4421" s="303"/>
      <c r="S4421" s="786">
        <v>0</v>
      </c>
      <c r="T4421" s="781">
        <f>VLOOKUP(C4421,METADATA!$J$5:$Q$29,IF(E4421="HI",2,IF(E4421="LO",6,10))+IF(S4421=1,2,IF(D4421=7,1,(IF(WEEKDAY(B4421)=1,2,IF(WEEKDAY(B4421)=7,1,0))))))</f>
        <v>3</v>
      </c>
      <c r="U4421" s="781">
        <f>VLOOKUP(C4421,METADATA!$A$5:$H$29,IF(E4421="HI",2,IF(E4421="LO",6,10))+IF(S4421=1,2,IF(D4421=7,1,(IF(WEEKDAY(B4421)=1,2,IF(WEEKDAY(B4421)=7,1,0))))))</f>
        <v>3</v>
      </c>
    </row>
    <row r="4422" spans="2:21" ht="13.95" customHeight="1" x14ac:dyDescent="0.25">
      <c r="B4422" s="784">
        <f t="shared" si="206"/>
        <v>45567</v>
      </c>
      <c r="C4422" s="785">
        <v>2</v>
      </c>
      <c r="D4422" s="786">
        <f>IFERROR((INDEX(METADATA!$T$2:$T$20,MATCH(B4422,METADATA!$S$2:$S$20,0))),0)</f>
        <v>0</v>
      </c>
      <c r="E4422" s="785" t="str">
        <f t="shared" si="207"/>
        <v>LO</v>
      </c>
      <c r="F4422" s="786">
        <f>VLOOKUP(C4422,METADATA!$A$5:$H$29,IF(E4422="HI",2,IF(E4422="LO",6,10))+IF(D4422=1,2,IF(D4422=7,1,(IF(WEEKDAY(B4422)=1,2,IF(WEEKDAY(B4422)=7,1,0))))))</f>
        <v>3</v>
      </c>
      <c r="G4422" s="786">
        <f>VLOOKUP(C4422,METADATA!$J$5:$Q$29,IF(E4422="HI",2,IF(E4422="LO",6,10))+IF(D4422=1,2,IF(D4422=7,1,(IF(WEEKDAY(B4422)=1,2,IF(WEEKDAY(B4422)=7,1,0))))))</f>
        <v>3</v>
      </c>
      <c r="H4422" s="787">
        <v>8236.75</v>
      </c>
      <c r="I4422" s="788">
        <v>4056.0750427246094</v>
      </c>
      <c r="K4422" s="795">
        <v>0</v>
      </c>
      <c r="M4422" s="798">
        <f t="shared" si="208"/>
        <v>9181.2741661881246</v>
      </c>
      <c r="N4422" s="303"/>
      <c r="S4422" s="786">
        <v>0</v>
      </c>
      <c r="T4422" s="781">
        <f>VLOOKUP(C4422,METADATA!$J$5:$Q$29,IF(E4422="HI",2,IF(E4422="LO",6,10))+IF(S4422=1,2,IF(D4422=7,1,(IF(WEEKDAY(B4422)=1,2,IF(WEEKDAY(B4422)=7,1,0))))))</f>
        <v>3</v>
      </c>
      <c r="U4422" s="781">
        <f>VLOOKUP(C4422,METADATA!$A$5:$H$29,IF(E4422="HI",2,IF(E4422="LO",6,10))+IF(S4422=1,2,IF(D4422=7,1,(IF(WEEKDAY(B4422)=1,2,IF(WEEKDAY(B4422)=7,1,0))))))</f>
        <v>3</v>
      </c>
    </row>
    <row r="4423" spans="2:21" ht="13.95" customHeight="1" x14ac:dyDescent="0.25">
      <c r="B4423" s="784">
        <f t="shared" si="206"/>
        <v>45567</v>
      </c>
      <c r="C4423" s="785">
        <v>3</v>
      </c>
      <c r="D4423" s="786">
        <f>IFERROR((INDEX(METADATA!$T$2:$T$20,MATCH(B4423,METADATA!$S$2:$S$20,0))),0)</f>
        <v>0</v>
      </c>
      <c r="E4423" s="785" t="str">
        <f t="shared" si="207"/>
        <v>LO</v>
      </c>
      <c r="F4423" s="786">
        <f>VLOOKUP(C4423,METADATA!$A$5:$H$29,IF(E4423="HI",2,IF(E4423="LO",6,10))+IF(D4423=1,2,IF(D4423=7,1,(IF(WEEKDAY(B4423)=1,2,IF(WEEKDAY(B4423)=7,1,0))))))</f>
        <v>3</v>
      </c>
      <c r="G4423" s="786">
        <f>VLOOKUP(C4423,METADATA!$J$5:$Q$29,IF(E4423="HI",2,IF(E4423="LO",6,10))+IF(D4423=1,2,IF(D4423=7,1,(IF(WEEKDAY(B4423)=1,2,IF(WEEKDAY(B4423)=7,1,0))))))</f>
        <v>3</v>
      </c>
      <c r="H4423" s="787">
        <v>8271.25</v>
      </c>
      <c r="I4423" s="788">
        <v>4106.1200256347656</v>
      </c>
      <c r="K4423" s="795">
        <v>0</v>
      </c>
      <c r="M4423" s="798">
        <f t="shared" si="208"/>
        <v>9234.3813126499626</v>
      </c>
      <c r="N4423" s="303"/>
      <c r="S4423" s="786">
        <v>0</v>
      </c>
      <c r="T4423" s="781">
        <f>VLOOKUP(C4423,METADATA!$J$5:$Q$29,IF(E4423="HI",2,IF(E4423="LO",6,10))+IF(S4423=1,2,IF(D4423=7,1,(IF(WEEKDAY(B4423)=1,2,IF(WEEKDAY(B4423)=7,1,0))))))</f>
        <v>3</v>
      </c>
      <c r="U4423" s="781">
        <f>VLOOKUP(C4423,METADATA!$A$5:$H$29,IF(E4423="HI",2,IF(E4423="LO",6,10))+IF(S4423=1,2,IF(D4423=7,1,(IF(WEEKDAY(B4423)=1,2,IF(WEEKDAY(B4423)=7,1,0))))))</f>
        <v>3</v>
      </c>
    </row>
    <row r="4424" spans="2:21" ht="13.95" customHeight="1" x14ac:dyDescent="0.25">
      <c r="B4424" s="784">
        <f t="shared" si="206"/>
        <v>45567</v>
      </c>
      <c r="C4424" s="785">
        <v>4</v>
      </c>
      <c r="D4424" s="786">
        <f>IFERROR((INDEX(METADATA!$T$2:$T$20,MATCH(B4424,METADATA!$S$2:$S$20,0))),0)</f>
        <v>0</v>
      </c>
      <c r="E4424" s="785" t="str">
        <f t="shared" si="207"/>
        <v>LO</v>
      </c>
      <c r="F4424" s="786">
        <f>VLOOKUP(C4424,METADATA!$A$5:$H$29,IF(E4424="HI",2,IF(E4424="LO",6,10))+IF(D4424=1,2,IF(D4424=7,1,(IF(WEEKDAY(B4424)=1,2,IF(WEEKDAY(B4424)=7,1,0))))))</f>
        <v>3</v>
      </c>
      <c r="G4424" s="786">
        <f>VLOOKUP(C4424,METADATA!$J$5:$Q$29,IF(E4424="HI",2,IF(E4424="LO",6,10))+IF(D4424=1,2,IF(D4424=7,1,(IF(WEEKDAY(B4424)=1,2,IF(WEEKDAY(B4424)=7,1,0))))))</f>
        <v>3</v>
      </c>
      <c r="H4424" s="787">
        <v>8294.5</v>
      </c>
      <c r="I4424" s="788">
        <v>4104.3450317382813</v>
      </c>
      <c r="K4424" s="795">
        <v>0</v>
      </c>
      <c r="M4424" s="798">
        <f t="shared" si="208"/>
        <v>9254.4248005780846</v>
      </c>
      <c r="N4424" s="303"/>
      <c r="S4424" s="786">
        <v>0</v>
      </c>
      <c r="T4424" s="781">
        <f>VLOOKUP(C4424,METADATA!$J$5:$Q$29,IF(E4424="HI",2,IF(E4424="LO",6,10))+IF(S4424=1,2,IF(D4424=7,1,(IF(WEEKDAY(B4424)=1,2,IF(WEEKDAY(B4424)=7,1,0))))))</f>
        <v>3</v>
      </c>
      <c r="U4424" s="781">
        <f>VLOOKUP(C4424,METADATA!$A$5:$H$29,IF(E4424="HI",2,IF(E4424="LO",6,10))+IF(S4424=1,2,IF(D4424=7,1,(IF(WEEKDAY(B4424)=1,2,IF(WEEKDAY(B4424)=7,1,0))))))</f>
        <v>3</v>
      </c>
    </row>
    <row r="4425" spans="2:21" ht="13.95" customHeight="1" x14ac:dyDescent="0.25">
      <c r="B4425" s="784">
        <f t="shared" si="206"/>
        <v>45567</v>
      </c>
      <c r="C4425" s="785">
        <v>5</v>
      </c>
      <c r="D4425" s="786">
        <f>IFERROR((INDEX(METADATA!$T$2:$T$20,MATCH(B4425,METADATA!$S$2:$S$20,0))),0)</f>
        <v>0</v>
      </c>
      <c r="E4425" s="785" t="str">
        <f t="shared" si="207"/>
        <v>LO</v>
      </c>
      <c r="F4425" s="786">
        <f>VLOOKUP(C4425,METADATA!$A$5:$H$29,IF(E4425="HI",2,IF(E4425="LO",6,10))+IF(D4425=1,2,IF(D4425=7,1,(IF(WEEKDAY(B4425)=1,2,IF(WEEKDAY(B4425)=7,1,0))))))</f>
        <v>3</v>
      </c>
      <c r="G4425" s="786">
        <f>VLOOKUP(C4425,METADATA!$J$5:$Q$29,IF(E4425="HI",2,IF(E4425="LO",6,10))+IF(D4425=1,2,IF(D4425=7,1,(IF(WEEKDAY(B4425)=1,2,IF(WEEKDAY(B4425)=7,1,0))))))</f>
        <v>3</v>
      </c>
      <c r="H4425" s="787">
        <v>8059.75</v>
      </c>
      <c r="I4425" s="788">
        <v>4106.8999938964844</v>
      </c>
      <c r="K4425" s="795">
        <v>870.51250000000005</v>
      </c>
      <c r="M4425" s="798">
        <f t="shared" si="208"/>
        <v>9045.7834167288656</v>
      </c>
      <c r="N4425" s="303"/>
      <c r="S4425" s="786">
        <v>0</v>
      </c>
      <c r="T4425" s="781">
        <f>VLOOKUP(C4425,METADATA!$J$5:$Q$29,IF(E4425="HI",2,IF(E4425="LO",6,10))+IF(S4425=1,2,IF(D4425=7,1,(IF(WEEKDAY(B4425)=1,2,IF(WEEKDAY(B4425)=7,1,0))))))</f>
        <v>3</v>
      </c>
      <c r="U4425" s="781">
        <f>VLOOKUP(C4425,METADATA!$A$5:$H$29,IF(E4425="HI",2,IF(E4425="LO",6,10))+IF(S4425=1,2,IF(D4425=7,1,(IF(WEEKDAY(B4425)=1,2,IF(WEEKDAY(B4425)=7,1,0))))))</f>
        <v>3</v>
      </c>
    </row>
    <row r="4426" spans="2:21" ht="13.95" customHeight="1" x14ac:dyDescent="0.25">
      <c r="B4426" s="784">
        <f t="shared" si="206"/>
        <v>45567</v>
      </c>
      <c r="C4426" s="785">
        <v>6</v>
      </c>
      <c r="D4426" s="786">
        <f>IFERROR((INDEX(METADATA!$T$2:$T$20,MATCH(B4426,METADATA!$S$2:$S$20,0))),0)</f>
        <v>0</v>
      </c>
      <c r="E4426" s="785" t="str">
        <f t="shared" si="207"/>
        <v>LO</v>
      </c>
      <c r="F4426" s="786">
        <f>VLOOKUP(C4426,METADATA!$A$5:$H$29,IF(E4426="HI",2,IF(E4426="LO",6,10))+IF(D4426=1,2,IF(D4426=7,1,(IF(WEEKDAY(B4426)=1,2,IF(WEEKDAY(B4426)=7,1,0))))))</f>
        <v>2</v>
      </c>
      <c r="G4426" s="786">
        <f>VLOOKUP(C4426,METADATA!$J$5:$Q$29,IF(E4426="HI",2,IF(E4426="LO",6,10))+IF(D4426=1,2,IF(D4426=7,1,(IF(WEEKDAY(B4426)=1,2,IF(WEEKDAY(B4426)=7,1,0))))))</f>
        <v>2</v>
      </c>
      <c r="H4426" s="787">
        <v>8129.25</v>
      </c>
      <c r="I4426" s="788">
        <v>4043.6899719238281</v>
      </c>
      <c r="K4426" s="795">
        <v>865.8125</v>
      </c>
      <c r="M4426" s="798">
        <f t="shared" si="208"/>
        <v>9079.4346823762844</v>
      </c>
      <c r="N4426" s="303"/>
      <c r="S4426" s="786">
        <v>0</v>
      </c>
      <c r="T4426" s="781">
        <f>VLOOKUP(C4426,METADATA!$J$5:$Q$29,IF(E4426="HI",2,IF(E4426="LO",6,10))+IF(S4426=1,2,IF(D4426=7,1,(IF(WEEKDAY(B4426)=1,2,IF(WEEKDAY(B4426)=7,1,0))))))</f>
        <v>2</v>
      </c>
      <c r="U4426" s="781">
        <f>VLOOKUP(C4426,METADATA!$A$5:$H$29,IF(E4426="HI",2,IF(E4426="LO",6,10))+IF(S4426=1,2,IF(D4426=7,1,(IF(WEEKDAY(B4426)=1,2,IF(WEEKDAY(B4426)=7,1,0))))))</f>
        <v>2</v>
      </c>
    </row>
    <row r="4427" spans="2:21" ht="13.95" customHeight="1" x14ac:dyDescent="0.25">
      <c r="B4427" s="784">
        <f t="shared" si="206"/>
        <v>45567</v>
      </c>
      <c r="C4427" s="785">
        <v>7</v>
      </c>
      <c r="D4427" s="786">
        <f>IFERROR((INDEX(METADATA!$T$2:$T$20,MATCH(B4427,METADATA!$S$2:$S$20,0))),0)</f>
        <v>0</v>
      </c>
      <c r="E4427" s="785" t="str">
        <f t="shared" si="207"/>
        <v>LO</v>
      </c>
      <c r="F4427" s="786">
        <f>VLOOKUP(C4427,METADATA!$A$5:$H$29,IF(E4427="HI",2,IF(E4427="LO",6,10))+IF(D4427=1,2,IF(D4427=7,1,(IF(WEEKDAY(B4427)=1,2,IF(WEEKDAY(B4427)=7,1,0))))))</f>
        <v>1</v>
      </c>
      <c r="G4427" s="786">
        <f>VLOOKUP(C4427,METADATA!$J$5:$Q$29,IF(E4427="HI",2,IF(E4427="LO",6,10))+IF(D4427=1,2,IF(D4427=7,1,(IF(WEEKDAY(B4427)=1,2,IF(WEEKDAY(B4427)=7,1,0))))))</f>
        <v>1</v>
      </c>
      <c r="H4427" s="787">
        <v>8661.25</v>
      </c>
      <c r="I4427" s="788">
        <v>3927.6050109863281</v>
      </c>
      <c r="K4427" s="795">
        <v>834.63750000000005</v>
      </c>
      <c r="M4427" s="798">
        <f t="shared" si="208"/>
        <v>9510.1699608800318</v>
      </c>
      <c r="N4427" s="303"/>
      <c r="S4427" s="786">
        <v>0</v>
      </c>
      <c r="T4427" s="781">
        <f>VLOOKUP(C4427,METADATA!$J$5:$Q$29,IF(E4427="HI",2,IF(E4427="LO",6,10))+IF(S4427=1,2,IF(D4427=7,1,(IF(WEEKDAY(B4427)=1,2,IF(WEEKDAY(B4427)=7,1,0))))))</f>
        <v>1</v>
      </c>
      <c r="U4427" s="781">
        <f>VLOOKUP(C4427,METADATA!$A$5:$H$29,IF(E4427="HI",2,IF(E4427="LO",6,10))+IF(S4427=1,2,IF(D4427=7,1,(IF(WEEKDAY(B4427)=1,2,IF(WEEKDAY(B4427)=7,1,0))))))</f>
        <v>1</v>
      </c>
    </row>
    <row r="4428" spans="2:21" ht="13.95" customHeight="1" x14ac:dyDescent="0.25">
      <c r="B4428" s="784">
        <f t="shared" si="206"/>
        <v>45567</v>
      </c>
      <c r="C4428" s="785">
        <v>8</v>
      </c>
      <c r="D4428" s="786">
        <f>IFERROR((INDEX(METADATA!$T$2:$T$20,MATCH(B4428,METADATA!$S$2:$S$20,0))),0)</f>
        <v>0</v>
      </c>
      <c r="E4428" s="785" t="str">
        <f t="shared" si="207"/>
        <v>LO</v>
      </c>
      <c r="F4428" s="786">
        <f>VLOOKUP(C4428,METADATA!$A$5:$H$29,IF(E4428="HI",2,IF(E4428="LO",6,10))+IF(D4428=1,2,IF(D4428=7,1,(IF(WEEKDAY(B4428)=1,2,IF(WEEKDAY(B4428)=7,1,0))))))</f>
        <v>1</v>
      </c>
      <c r="G4428" s="786">
        <f>VLOOKUP(C4428,METADATA!$J$5:$Q$29,IF(E4428="HI",2,IF(E4428="LO",6,10))+IF(D4428=1,2,IF(D4428=7,1,(IF(WEEKDAY(B4428)=1,2,IF(WEEKDAY(B4428)=7,1,0))))))</f>
        <v>1</v>
      </c>
      <c r="H4428" s="787">
        <v>9532.75</v>
      </c>
      <c r="I4428" s="788">
        <v>3812.4849853515625</v>
      </c>
      <c r="K4428" s="795">
        <v>847.33749999999998</v>
      </c>
      <c r="M4428" s="798">
        <f t="shared" si="208"/>
        <v>10266.857568215852</v>
      </c>
      <c r="N4428" s="303"/>
      <c r="S4428" s="786">
        <v>0</v>
      </c>
      <c r="T4428" s="781">
        <f>VLOOKUP(C4428,METADATA!$J$5:$Q$29,IF(E4428="HI",2,IF(E4428="LO",6,10))+IF(S4428=1,2,IF(D4428=7,1,(IF(WEEKDAY(B4428)=1,2,IF(WEEKDAY(B4428)=7,1,0))))))</f>
        <v>1</v>
      </c>
      <c r="U4428" s="781">
        <f>VLOOKUP(C4428,METADATA!$A$5:$H$29,IF(E4428="HI",2,IF(E4428="LO",6,10))+IF(S4428=1,2,IF(D4428=7,1,(IF(WEEKDAY(B4428)=1,2,IF(WEEKDAY(B4428)=7,1,0))))))</f>
        <v>1</v>
      </c>
    </row>
    <row r="4429" spans="2:21" ht="13.95" customHeight="1" x14ac:dyDescent="0.25">
      <c r="B4429" s="784">
        <f t="shared" si="206"/>
        <v>45567</v>
      </c>
      <c r="C4429" s="785">
        <v>9</v>
      </c>
      <c r="D4429" s="786">
        <f>IFERROR((INDEX(METADATA!$T$2:$T$20,MATCH(B4429,METADATA!$S$2:$S$20,0))),0)</f>
        <v>0</v>
      </c>
      <c r="E4429" s="785" t="str">
        <f t="shared" si="207"/>
        <v>LO</v>
      </c>
      <c r="F4429" s="786">
        <f>VLOOKUP(C4429,METADATA!$A$5:$H$29,IF(E4429="HI",2,IF(E4429="LO",6,10))+IF(D4429=1,2,IF(D4429=7,1,(IF(WEEKDAY(B4429)=1,2,IF(WEEKDAY(B4429)=7,1,0))))))</f>
        <v>2</v>
      </c>
      <c r="G4429" s="786">
        <f>VLOOKUP(C4429,METADATA!$J$5:$Q$29,IF(E4429="HI",2,IF(E4429="LO",6,10))+IF(D4429=1,2,IF(D4429=7,1,(IF(WEEKDAY(B4429)=1,2,IF(WEEKDAY(B4429)=7,1,0))))))</f>
        <v>1</v>
      </c>
      <c r="H4429" s="787">
        <v>10469.75</v>
      </c>
      <c r="I4429" s="788">
        <v>3913.7599182128906</v>
      </c>
      <c r="K4429" s="795">
        <v>851.61249999999995</v>
      </c>
      <c r="M4429" s="798">
        <f t="shared" si="208"/>
        <v>11177.35128551974</v>
      </c>
      <c r="N4429" s="303"/>
      <c r="S4429" s="786">
        <v>0</v>
      </c>
      <c r="T4429" s="781">
        <f>VLOOKUP(C4429,METADATA!$J$5:$Q$29,IF(E4429="HI",2,IF(E4429="LO",6,10))+IF(S4429=1,2,IF(D4429=7,1,(IF(WEEKDAY(B4429)=1,2,IF(WEEKDAY(B4429)=7,1,0))))))</f>
        <v>1</v>
      </c>
      <c r="U4429" s="781">
        <f>VLOOKUP(C4429,METADATA!$A$5:$H$29,IF(E4429="HI",2,IF(E4429="LO",6,10))+IF(S4429=1,2,IF(D4429=7,1,(IF(WEEKDAY(B4429)=1,2,IF(WEEKDAY(B4429)=7,1,0))))))</f>
        <v>2</v>
      </c>
    </row>
    <row r="4430" spans="2:21" ht="13.95" customHeight="1" x14ac:dyDescent="0.25">
      <c r="B4430" s="784">
        <f t="shared" si="206"/>
        <v>45567</v>
      </c>
      <c r="C4430" s="785">
        <v>10</v>
      </c>
      <c r="D4430" s="786">
        <f>IFERROR((INDEX(METADATA!$T$2:$T$20,MATCH(B4430,METADATA!$S$2:$S$20,0))),0)</f>
        <v>0</v>
      </c>
      <c r="E4430" s="785" t="str">
        <f t="shared" si="207"/>
        <v>LO</v>
      </c>
      <c r="F4430" s="786">
        <f>VLOOKUP(C4430,METADATA!$A$5:$H$29,IF(E4430="HI",2,IF(E4430="LO",6,10))+IF(D4430=1,2,IF(D4430=7,1,(IF(WEEKDAY(B4430)=1,2,IF(WEEKDAY(B4430)=7,1,0))))))</f>
        <v>2</v>
      </c>
      <c r="G4430" s="786">
        <f>VLOOKUP(C4430,METADATA!$J$5:$Q$29,IF(E4430="HI",2,IF(E4430="LO",6,10))+IF(D4430=1,2,IF(D4430=7,1,(IF(WEEKDAY(B4430)=1,2,IF(WEEKDAY(B4430)=7,1,0))))))</f>
        <v>2</v>
      </c>
      <c r="H4430" s="787">
        <v>10966</v>
      </c>
      <c r="I4430" s="788">
        <v>4059.0499572753906</v>
      </c>
      <c r="K4430" s="795">
        <v>856.5</v>
      </c>
      <c r="M4430" s="798">
        <f t="shared" si="208"/>
        <v>11693.11945357856</v>
      </c>
      <c r="N4430" s="303"/>
      <c r="S4430" s="786">
        <v>0</v>
      </c>
      <c r="T4430" s="781">
        <f>VLOOKUP(C4430,METADATA!$J$5:$Q$29,IF(E4430="HI",2,IF(E4430="LO",6,10))+IF(S4430=1,2,IF(D4430=7,1,(IF(WEEKDAY(B4430)=1,2,IF(WEEKDAY(B4430)=7,1,0))))))</f>
        <v>2</v>
      </c>
      <c r="U4430" s="781">
        <f>VLOOKUP(C4430,METADATA!$A$5:$H$29,IF(E4430="HI",2,IF(E4430="LO",6,10))+IF(S4430=1,2,IF(D4430=7,1,(IF(WEEKDAY(B4430)=1,2,IF(WEEKDAY(B4430)=7,1,0))))))</f>
        <v>2</v>
      </c>
    </row>
    <row r="4431" spans="2:21" ht="13.95" customHeight="1" x14ac:dyDescent="0.25">
      <c r="B4431" s="784">
        <f t="shared" si="206"/>
        <v>45567</v>
      </c>
      <c r="C4431" s="785">
        <v>11</v>
      </c>
      <c r="D4431" s="786">
        <f>IFERROR((INDEX(METADATA!$T$2:$T$20,MATCH(B4431,METADATA!$S$2:$S$20,0))),0)</f>
        <v>0</v>
      </c>
      <c r="E4431" s="785" t="str">
        <f t="shared" si="207"/>
        <v>LO</v>
      </c>
      <c r="F4431" s="786">
        <f>VLOOKUP(C4431,METADATA!$A$5:$H$29,IF(E4431="HI",2,IF(E4431="LO",6,10))+IF(D4431=1,2,IF(D4431=7,1,(IF(WEEKDAY(B4431)=1,2,IF(WEEKDAY(B4431)=7,1,0))))))</f>
        <v>2</v>
      </c>
      <c r="G4431" s="786">
        <f>VLOOKUP(C4431,METADATA!$J$5:$Q$29,IF(E4431="HI",2,IF(E4431="LO",6,10))+IF(D4431=1,2,IF(D4431=7,1,(IF(WEEKDAY(B4431)=1,2,IF(WEEKDAY(B4431)=7,1,0))))))</f>
        <v>2</v>
      </c>
      <c r="H4431" s="787">
        <v>11171</v>
      </c>
      <c r="I4431" s="788">
        <v>3877.050048828125</v>
      </c>
      <c r="K4431" s="795">
        <v>824.32500000000005</v>
      </c>
      <c r="M4431" s="798">
        <f t="shared" si="208"/>
        <v>11824.667356045082</v>
      </c>
      <c r="N4431" s="303"/>
      <c r="S4431" s="786">
        <v>0</v>
      </c>
      <c r="T4431" s="781">
        <f>VLOOKUP(C4431,METADATA!$J$5:$Q$29,IF(E4431="HI",2,IF(E4431="LO",6,10))+IF(S4431=1,2,IF(D4431=7,1,(IF(WEEKDAY(B4431)=1,2,IF(WEEKDAY(B4431)=7,1,0))))))</f>
        <v>2</v>
      </c>
      <c r="U4431" s="781">
        <f>VLOOKUP(C4431,METADATA!$A$5:$H$29,IF(E4431="HI",2,IF(E4431="LO",6,10))+IF(S4431=1,2,IF(D4431=7,1,(IF(WEEKDAY(B4431)=1,2,IF(WEEKDAY(B4431)=7,1,0))))))</f>
        <v>2</v>
      </c>
    </row>
    <row r="4432" spans="2:21" ht="13.95" customHeight="1" x14ac:dyDescent="0.25">
      <c r="B4432" s="784">
        <f t="shared" si="206"/>
        <v>45567</v>
      </c>
      <c r="C4432" s="785">
        <v>12</v>
      </c>
      <c r="D4432" s="786">
        <f>IFERROR((INDEX(METADATA!$T$2:$T$20,MATCH(B4432,METADATA!$S$2:$S$20,0))),0)</f>
        <v>0</v>
      </c>
      <c r="E4432" s="785" t="str">
        <f t="shared" si="207"/>
        <v>LO</v>
      </c>
      <c r="F4432" s="786">
        <f>VLOOKUP(C4432,METADATA!$A$5:$H$29,IF(E4432="HI",2,IF(E4432="LO",6,10))+IF(D4432=1,2,IF(D4432=7,1,(IF(WEEKDAY(B4432)=1,2,IF(WEEKDAY(B4432)=7,1,0))))))</f>
        <v>2</v>
      </c>
      <c r="G4432" s="786">
        <f>VLOOKUP(C4432,METADATA!$J$5:$Q$29,IF(E4432="HI",2,IF(E4432="LO",6,10))+IF(D4432=1,2,IF(D4432=7,1,(IF(WEEKDAY(B4432)=1,2,IF(WEEKDAY(B4432)=7,1,0))))))</f>
        <v>2</v>
      </c>
      <c r="H4432" s="787">
        <v>11141.75</v>
      </c>
      <c r="I4432" s="788">
        <v>3977.320068359375</v>
      </c>
      <c r="K4432" s="795">
        <v>882.73749999999995</v>
      </c>
      <c r="M4432" s="798">
        <f t="shared" si="208"/>
        <v>11830.370576980005</v>
      </c>
      <c r="N4432" s="303"/>
      <c r="S4432" s="786">
        <v>0</v>
      </c>
      <c r="T4432" s="781">
        <f>VLOOKUP(C4432,METADATA!$J$5:$Q$29,IF(E4432="HI",2,IF(E4432="LO",6,10))+IF(S4432=1,2,IF(D4432=7,1,(IF(WEEKDAY(B4432)=1,2,IF(WEEKDAY(B4432)=7,1,0))))))</f>
        <v>2</v>
      </c>
      <c r="U4432" s="781">
        <f>VLOOKUP(C4432,METADATA!$A$5:$H$29,IF(E4432="HI",2,IF(E4432="LO",6,10))+IF(S4432=1,2,IF(D4432=7,1,(IF(WEEKDAY(B4432)=1,2,IF(WEEKDAY(B4432)=7,1,0))))))</f>
        <v>2</v>
      </c>
    </row>
    <row r="4433" spans="2:21" ht="13.95" customHeight="1" x14ac:dyDescent="0.25">
      <c r="B4433" s="784">
        <f t="shared" si="206"/>
        <v>45567</v>
      </c>
      <c r="C4433" s="785">
        <v>13</v>
      </c>
      <c r="D4433" s="786">
        <f>IFERROR((INDEX(METADATA!$T$2:$T$20,MATCH(B4433,METADATA!$S$2:$S$20,0))),0)</f>
        <v>0</v>
      </c>
      <c r="E4433" s="785" t="str">
        <f t="shared" si="207"/>
        <v>LO</v>
      </c>
      <c r="F4433" s="786">
        <f>VLOOKUP(C4433,METADATA!$A$5:$H$29,IF(E4433="HI",2,IF(E4433="LO",6,10))+IF(D4433=1,2,IF(D4433=7,1,(IF(WEEKDAY(B4433)=1,2,IF(WEEKDAY(B4433)=7,1,0))))))</f>
        <v>2</v>
      </c>
      <c r="G4433" s="786">
        <f>VLOOKUP(C4433,METADATA!$J$5:$Q$29,IF(E4433="HI",2,IF(E4433="LO",6,10))+IF(D4433=1,2,IF(D4433=7,1,(IF(WEEKDAY(B4433)=1,2,IF(WEEKDAY(B4433)=7,1,0))))))</f>
        <v>2</v>
      </c>
      <c r="H4433" s="787">
        <v>10995</v>
      </c>
      <c r="I4433" s="788">
        <v>4022.419921875</v>
      </c>
      <c r="K4433" s="795">
        <v>909.3125</v>
      </c>
      <c r="M4433" s="798">
        <f t="shared" si="208"/>
        <v>11707.684955955079</v>
      </c>
      <c r="N4433" s="303"/>
      <c r="S4433" s="786">
        <v>0</v>
      </c>
      <c r="T4433" s="781">
        <f>VLOOKUP(C4433,METADATA!$J$5:$Q$29,IF(E4433="HI",2,IF(E4433="LO",6,10))+IF(S4433=1,2,IF(D4433=7,1,(IF(WEEKDAY(B4433)=1,2,IF(WEEKDAY(B4433)=7,1,0))))))</f>
        <v>2</v>
      </c>
      <c r="U4433" s="781">
        <f>VLOOKUP(C4433,METADATA!$A$5:$H$29,IF(E4433="HI",2,IF(E4433="LO",6,10))+IF(S4433=1,2,IF(D4433=7,1,(IF(WEEKDAY(B4433)=1,2,IF(WEEKDAY(B4433)=7,1,0))))))</f>
        <v>2</v>
      </c>
    </row>
    <row r="4434" spans="2:21" ht="13.95" customHeight="1" x14ac:dyDescent="0.25">
      <c r="B4434" s="784">
        <f t="shared" si="206"/>
        <v>45567</v>
      </c>
      <c r="C4434" s="785">
        <v>14</v>
      </c>
      <c r="D4434" s="786">
        <f>IFERROR((INDEX(METADATA!$T$2:$T$20,MATCH(B4434,METADATA!$S$2:$S$20,0))),0)</f>
        <v>0</v>
      </c>
      <c r="E4434" s="785" t="str">
        <f t="shared" si="207"/>
        <v>LO</v>
      </c>
      <c r="F4434" s="786">
        <f>VLOOKUP(C4434,METADATA!$A$5:$H$29,IF(E4434="HI",2,IF(E4434="LO",6,10))+IF(D4434=1,2,IF(D4434=7,1,(IF(WEEKDAY(B4434)=1,2,IF(WEEKDAY(B4434)=7,1,0))))))</f>
        <v>2</v>
      </c>
      <c r="G4434" s="786">
        <f>VLOOKUP(C4434,METADATA!$J$5:$Q$29,IF(E4434="HI",2,IF(E4434="LO",6,10))+IF(D4434=1,2,IF(D4434=7,1,(IF(WEEKDAY(B4434)=1,2,IF(WEEKDAY(B4434)=7,1,0))))))</f>
        <v>2</v>
      </c>
      <c r="H4434" s="787">
        <v>10608.25</v>
      </c>
      <c r="I4434" s="788">
        <v>4207.1449584960938</v>
      </c>
      <c r="K4434" s="795">
        <v>905.6</v>
      </c>
      <c r="M4434" s="798">
        <f t="shared" si="208"/>
        <v>11412.056640426348</v>
      </c>
      <c r="N4434" s="303"/>
      <c r="S4434" s="786">
        <v>0</v>
      </c>
      <c r="T4434" s="781">
        <f>VLOOKUP(C4434,METADATA!$J$5:$Q$29,IF(E4434="HI",2,IF(E4434="LO",6,10))+IF(S4434=1,2,IF(D4434=7,1,(IF(WEEKDAY(B4434)=1,2,IF(WEEKDAY(B4434)=7,1,0))))))</f>
        <v>2</v>
      </c>
      <c r="U4434" s="781">
        <f>VLOOKUP(C4434,METADATA!$A$5:$H$29,IF(E4434="HI",2,IF(E4434="LO",6,10))+IF(S4434=1,2,IF(D4434=7,1,(IF(WEEKDAY(B4434)=1,2,IF(WEEKDAY(B4434)=7,1,0))))))</f>
        <v>2</v>
      </c>
    </row>
    <row r="4435" spans="2:21" ht="13.95" customHeight="1" x14ac:dyDescent="0.25">
      <c r="B4435" s="784">
        <f t="shared" si="206"/>
        <v>45567</v>
      </c>
      <c r="C4435" s="785">
        <v>15</v>
      </c>
      <c r="D4435" s="786">
        <f>IFERROR((INDEX(METADATA!$T$2:$T$20,MATCH(B4435,METADATA!$S$2:$S$20,0))),0)</f>
        <v>0</v>
      </c>
      <c r="E4435" s="785" t="str">
        <f t="shared" si="207"/>
        <v>LO</v>
      </c>
      <c r="F4435" s="786">
        <f>VLOOKUP(C4435,METADATA!$A$5:$H$29,IF(E4435="HI",2,IF(E4435="LO",6,10))+IF(D4435=1,2,IF(D4435=7,1,(IF(WEEKDAY(B4435)=1,2,IF(WEEKDAY(B4435)=7,1,0))))))</f>
        <v>2</v>
      </c>
      <c r="G4435" s="786">
        <f>VLOOKUP(C4435,METADATA!$J$5:$Q$29,IF(E4435="HI",2,IF(E4435="LO",6,10))+IF(D4435=1,2,IF(D4435=7,1,(IF(WEEKDAY(B4435)=1,2,IF(WEEKDAY(B4435)=7,1,0))))))</f>
        <v>2</v>
      </c>
      <c r="H4435" s="787">
        <v>10731</v>
      </c>
      <c r="I4435" s="788">
        <v>4306.52001953125</v>
      </c>
      <c r="K4435" s="795">
        <v>913.98749999999995</v>
      </c>
      <c r="M4435" s="798">
        <f t="shared" si="208"/>
        <v>11562.892184856843</v>
      </c>
      <c r="N4435" s="303"/>
      <c r="S4435" s="786">
        <v>0</v>
      </c>
      <c r="T4435" s="781">
        <f>VLOOKUP(C4435,METADATA!$J$5:$Q$29,IF(E4435="HI",2,IF(E4435="LO",6,10))+IF(S4435=1,2,IF(D4435=7,1,(IF(WEEKDAY(B4435)=1,2,IF(WEEKDAY(B4435)=7,1,0))))))</f>
        <v>2</v>
      </c>
      <c r="U4435" s="781">
        <f>VLOOKUP(C4435,METADATA!$A$5:$H$29,IF(E4435="HI",2,IF(E4435="LO",6,10))+IF(S4435=1,2,IF(D4435=7,1,(IF(WEEKDAY(B4435)=1,2,IF(WEEKDAY(B4435)=7,1,0))))))</f>
        <v>2</v>
      </c>
    </row>
    <row r="4436" spans="2:21" ht="13.95" customHeight="1" x14ac:dyDescent="0.25">
      <c r="B4436" s="784">
        <f t="shared" si="206"/>
        <v>45567</v>
      </c>
      <c r="C4436" s="785">
        <v>16</v>
      </c>
      <c r="D4436" s="786">
        <f>IFERROR((INDEX(METADATA!$T$2:$T$20,MATCH(B4436,METADATA!$S$2:$S$20,0))),0)</f>
        <v>0</v>
      </c>
      <c r="E4436" s="785" t="str">
        <f t="shared" si="207"/>
        <v>LO</v>
      </c>
      <c r="F4436" s="786">
        <f>VLOOKUP(C4436,METADATA!$A$5:$H$29,IF(E4436="HI",2,IF(E4436="LO",6,10))+IF(D4436=1,2,IF(D4436=7,1,(IF(WEEKDAY(B4436)=1,2,IF(WEEKDAY(B4436)=7,1,0))))))</f>
        <v>2</v>
      </c>
      <c r="G4436" s="786">
        <f>VLOOKUP(C4436,METADATA!$J$5:$Q$29,IF(E4436="HI",2,IF(E4436="LO",6,10))+IF(D4436=1,2,IF(D4436=7,1,(IF(WEEKDAY(B4436)=1,2,IF(WEEKDAY(B4436)=7,1,0))))))</f>
        <v>2</v>
      </c>
      <c r="H4436" s="787">
        <v>10823.75</v>
      </c>
      <c r="I4436" s="788">
        <v>4327.5199584960938</v>
      </c>
      <c r="K4436" s="795">
        <v>902.26250000000005</v>
      </c>
      <c r="M4436" s="798">
        <f t="shared" si="208"/>
        <v>11656.800292262111</v>
      </c>
      <c r="N4436" s="303"/>
      <c r="S4436" s="786">
        <v>0</v>
      </c>
      <c r="T4436" s="781">
        <f>VLOOKUP(C4436,METADATA!$J$5:$Q$29,IF(E4436="HI",2,IF(E4436="LO",6,10))+IF(S4436=1,2,IF(D4436=7,1,(IF(WEEKDAY(B4436)=1,2,IF(WEEKDAY(B4436)=7,1,0))))))</f>
        <v>2</v>
      </c>
      <c r="U4436" s="781">
        <f>VLOOKUP(C4436,METADATA!$A$5:$H$29,IF(E4436="HI",2,IF(E4436="LO",6,10))+IF(S4436=1,2,IF(D4436=7,1,(IF(WEEKDAY(B4436)=1,2,IF(WEEKDAY(B4436)=7,1,0))))))</f>
        <v>2</v>
      </c>
    </row>
    <row r="4437" spans="2:21" ht="13.95" customHeight="1" x14ac:dyDescent="0.25">
      <c r="B4437" s="784">
        <f t="shared" si="206"/>
        <v>45567</v>
      </c>
      <c r="C4437" s="785">
        <v>17</v>
      </c>
      <c r="D4437" s="786">
        <f>IFERROR((INDEX(METADATA!$T$2:$T$20,MATCH(B4437,METADATA!$S$2:$S$20,0))),0)</f>
        <v>0</v>
      </c>
      <c r="E4437" s="785" t="str">
        <f t="shared" si="207"/>
        <v>LO</v>
      </c>
      <c r="F4437" s="786">
        <f>VLOOKUP(C4437,METADATA!$A$5:$H$29,IF(E4437="HI",2,IF(E4437="LO",6,10))+IF(D4437=1,2,IF(D4437=7,1,(IF(WEEKDAY(B4437)=1,2,IF(WEEKDAY(B4437)=7,1,0))))))</f>
        <v>2</v>
      </c>
      <c r="G4437" s="786">
        <f>VLOOKUP(C4437,METADATA!$J$5:$Q$29,IF(E4437="HI",2,IF(E4437="LO",6,10))+IF(D4437=1,2,IF(D4437=7,1,(IF(WEEKDAY(B4437)=1,2,IF(WEEKDAY(B4437)=7,1,0))))))</f>
        <v>2</v>
      </c>
      <c r="H4437" s="787">
        <v>10883.25</v>
      </c>
      <c r="I4437" s="788">
        <v>4226.3099365234375</v>
      </c>
      <c r="K4437" s="795">
        <v>933.76250000000005</v>
      </c>
      <c r="M4437" s="798">
        <f t="shared" si="208"/>
        <v>11675.051444942619</v>
      </c>
      <c r="N4437" s="303"/>
      <c r="S4437" s="786">
        <v>0</v>
      </c>
      <c r="T4437" s="781">
        <f>VLOOKUP(C4437,METADATA!$J$5:$Q$29,IF(E4437="HI",2,IF(E4437="LO",6,10))+IF(S4437=1,2,IF(D4437=7,1,(IF(WEEKDAY(B4437)=1,2,IF(WEEKDAY(B4437)=7,1,0))))))</f>
        <v>2</v>
      </c>
      <c r="U4437" s="781">
        <f>VLOOKUP(C4437,METADATA!$A$5:$H$29,IF(E4437="HI",2,IF(E4437="LO",6,10))+IF(S4437=1,2,IF(D4437=7,1,(IF(WEEKDAY(B4437)=1,2,IF(WEEKDAY(B4437)=7,1,0))))))</f>
        <v>2</v>
      </c>
    </row>
    <row r="4438" spans="2:21" ht="13.95" customHeight="1" x14ac:dyDescent="0.25">
      <c r="B4438" s="784">
        <f t="shared" si="206"/>
        <v>45567</v>
      </c>
      <c r="C4438" s="785">
        <v>18</v>
      </c>
      <c r="D4438" s="786">
        <f>IFERROR((INDEX(METADATA!$T$2:$T$20,MATCH(B4438,METADATA!$S$2:$S$20,0))),0)</f>
        <v>0</v>
      </c>
      <c r="E4438" s="785" t="str">
        <f t="shared" si="207"/>
        <v>LO</v>
      </c>
      <c r="F4438" s="786">
        <f>VLOOKUP(C4438,METADATA!$A$5:$H$29,IF(E4438="HI",2,IF(E4438="LO",6,10))+IF(D4438=1,2,IF(D4438=7,1,(IF(WEEKDAY(B4438)=1,2,IF(WEEKDAY(B4438)=7,1,0))))))</f>
        <v>1</v>
      </c>
      <c r="G4438" s="786">
        <f>VLOOKUP(C4438,METADATA!$J$5:$Q$29,IF(E4438="HI",2,IF(E4438="LO",6,10))+IF(D4438=1,2,IF(D4438=7,1,(IF(WEEKDAY(B4438)=1,2,IF(WEEKDAY(B4438)=7,1,0))))))</f>
        <v>1</v>
      </c>
      <c r="H4438" s="787">
        <v>10907.25</v>
      </c>
      <c r="I4438" s="788">
        <v>4053.320068359375</v>
      </c>
      <c r="K4438" s="795">
        <v>0</v>
      </c>
      <c r="M4438" s="798">
        <f t="shared" si="208"/>
        <v>11636.043405688415</v>
      </c>
      <c r="N4438" s="303"/>
      <c r="S4438" s="786">
        <v>0</v>
      </c>
      <c r="T4438" s="781">
        <f>VLOOKUP(C4438,METADATA!$J$5:$Q$29,IF(E4438="HI",2,IF(E4438="LO",6,10))+IF(S4438=1,2,IF(D4438=7,1,(IF(WEEKDAY(B4438)=1,2,IF(WEEKDAY(B4438)=7,1,0))))))</f>
        <v>1</v>
      </c>
      <c r="U4438" s="781">
        <f>VLOOKUP(C4438,METADATA!$A$5:$H$29,IF(E4438="HI",2,IF(E4438="LO",6,10))+IF(S4438=1,2,IF(D4438=7,1,(IF(WEEKDAY(B4438)=1,2,IF(WEEKDAY(B4438)=7,1,0))))))</f>
        <v>1</v>
      </c>
    </row>
    <row r="4439" spans="2:21" ht="13.95" customHeight="1" x14ac:dyDescent="0.25">
      <c r="B4439" s="784">
        <f t="shared" si="206"/>
        <v>45567</v>
      </c>
      <c r="C4439" s="785">
        <v>19</v>
      </c>
      <c r="D4439" s="786">
        <f>IFERROR((INDEX(METADATA!$T$2:$T$20,MATCH(B4439,METADATA!$S$2:$S$20,0))),0)</f>
        <v>0</v>
      </c>
      <c r="E4439" s="785" t="str">
        <f t="shared" si="207"/>
        <v>LO</v>
      </c>
      <c r="F4439" s="786">
        <f>VLOOKUP(C4439,METADATA!$A$5:$H$29,IF(E4439="HI",2,IF(E4439="LO",6,10))+IF(D4439=1,2,IF(D4439=7,1,(IF(WEEKDAY(B4439)=1,2,IF(WEEKDAY(B4439)=7,1,0))))))</f>
        <v>1</v>
      </c>
      <c r="G4439" s="786">
        <f>VLOOKUP(C4439,METADATA!$J$5:$Q$29,IF(E4439="HI",2,IF(E4439="LO",6,10))+IF(D4439=1,2,IF(D4439=7,1,(IF(WEEKDAY(B4439)=1,2,IF(WEEKDAY(B4439)=7,1,0))))))</f>
        <v>1</v>
      </c>
      <c r="H4439" s="787">
        <v>10816</v>
      </c>
      <c r="I4439" s="788">
        <v>3284.8399963378906</v>
      </c>
      <c r="K4439" s="795">
        <v>0</v>
      </c>
      <c r="M4439" s="798">
        <f t="shared" si="208"/>
        <v>11303.805987433663</v>
      </c>
      <c r="N4439" s="303"/>
      <c r="S4439" s="786">
        <v>0</v>
      </c>
      <c r="T4439" s="781">
        <f>VLOOKUP(C4439,METADATA!$J$5:$Q$29,IF(E4439="HI",2,IF(E4439="LO",6,10))+IF(S4439=1,2,IF(D4439=7,1,(IF(WEEKDAY(B4439)=1,2,IF(WEEKDAY(B4439)=7,1,0))))))</f>
        <v>1</v>
      </c>
      <c r="U4439" s="781">
        <f>VLOOKUP(C4439,METADATA!$A$5:$H$29,IF(E4439="HI",2,IF(E4439="LO",6,10))+IF(S4439=1,2,IF(D4439=7,1,(IF(WEEKDAY(B4439)=1,2,IF(WEEKDAY(B4439)=7,1,0))))))</f>
        <v>1</v>
      </c>
    </row>
    <row r="4440" spans="2:21" ht="13.95" customHeight="1" x14ac:dyDescent="0.25">
      <c r="B4440" s="784">
        <f t="shared" si="206"/>
        <v>45567</v>
      </c>
      <c r="C4440" s="785">
        <v>20</v>
      </c>
      <c r="D4440" s="786">
        <f>IFERROR((INDEX(METADATA!$T$2:$T$20,MATCH(B4440,METADATA!$S$2:$S$20,0))),0)</f>
        <v>0</v>
      </c>
      <c r="E4440" s="785" t="str">
        <f t="shared" si="207"/>
        <v>LO</v>
      </c>
      <c r="F4440" s="786">
        <f>VLOOKUP(C4440,METADATA!$A$5:$H$29,IF(E4440="HI",2,IF(E4440="LO",6,10))+IF(D4440=1,2,IF(D4440=7,1,(IF(WEEKDAY(B4440)=1,2,IF(WEEKDAY(B4440)=7,1,0))))))</f>
        <v>1</v>
      </c>
      <c r="G4440" s="786">
        <f>VLOOKUP(C4440,METADATA!$J$5:$Q$29,IF(E4440="HI",2,IF(E4440="LO",6,10))+IF(D4440=1,2,IF(D4440=7,1,(IF(WEEKDAY(B4440)=1,2,IF(WEEKDAY(B4440)=7,1,0))))))</f>
        <v>2</v>
      </c>
      <c r="H4440" s="787">
        <v>11239.5</v>
      </c>
      <c r="I4440" s="788">
        <v>2710.574951171875</v>
      </c>
      <c r="K4440" s="795">
        <v>0</v>
      </c>
      <c r="M4440" s="798">
        <f t="shared" si="208"/>
        <v>11561.728971737766</v>
      </c>
      <c r="N4440" s="303"/>
      <c r="S4440" s="786">
        <v>0</v>
      </c>
      <c r="T4440" s="781">
        <f>VLOOKUP(C4440,METADATA!$J$5:$Q$29,IF(E4440="HI",2,IF(E4440="LO",6,10))+IF(S4440=1,2,IF(D4440=7,1,(IF(WEEKDAY(B4440)=1,2,IF(WEEKDAY(B4440)=7,1,0))))))</f>
        <v>2</v>
      </c>
      <c r="U4440" s="781">
        <f>VLOOKUP(C4440,METADATA!$A$5:$H$29,IF(E4440="HI",2,IF(E4440="LO",6,10))+IF(S4440=1,2,IF(D4440=7,1,(IF(WEEKDAY(B4440)=1,2,IF(WEEKDAY(B4440)=7,1,0))))))</f>
        <v>1</v>
      </c>
    </row>
    <row r="4441" spans="2:21" ht="13.95" customHeight="1" x14ac:dyDescent="0.25">
      <c r="B4441" s="784">
        <f t="shared" si="206"/>
        <v>45567</v>
      </c>
      <c r="C4441" s="785">
        <v>21</v>
      </c>
      <c r="D4441" s="786">
        <f>IFERROR((INDEX(METADATA!$T$2:$T$20,MATCH(B4441,METADATA!$S$2:$S$20,0))),0)</f>
        <v>0</v>
      </c>
      <c r="E4441" s="785" t="str">
        <f t="shared" si="207"/>
        <v>LO</v>
      </c>
      <c r="F4441" s="786">
        <f>VLOOKUP(C4441,METADATA!$A$5:$H$29,IF(E4441="HI",2,IF(E4441="LO",6,10))+IF(D4441=1,2,IF(D4441=7,1,(IF(WEEKDAY(B4441)=1,2,IF(WEEKDAY(B4441)=7,1,0))))))</f>
        <v>2</v>
      </c>
      <c r="G4441" s="786">
        <f>VLOOKUP(C4441,METADATA!$J$5:$Q$29,IF(E4441="HI",2,IF(E4441="LO",6,10))+IF(D4441=1,2,IF(D4441=7,1,(IF(WEEKDAY(B4441)=1,2,IF(WEEKDAY(B4441)=7,1,0))))))</f>
        <v>2</v>
      </c>
      <c r="H4441" s="787">
        <v>10925</v>
      </c>
      <c r="I4441" s="788">
        <v>2698.2000122070313</v>
      </c>
      <c r="K4441" s="795">
        <v>0</v>
      </c>
      <c r="M4441" s="798">
        <f t="shared" si="208"/>
        <v>11253.262118420331</v>
      </c>
      <c r="N4441" s="303"/>
      <c r="S4441" s="786">
        <v>0</v>
      </c>
      <c r="T4441" s="781">
        <f>VLOOKUP(C4441,METADATA!$J$5:$Q$29,IF(E4441="HI",2,IF(E4441="LO",6,10))+IF(S4441=1,2,IF(D4441=7,1,(IF(WEEKDAY(B4441)=1,2,IF(WEEKDAY(B4441)=7,1,0))))))</f>
        <v>2</v>
      </c>
      <c r="U4441" s="781">
        <f>VLOOKUP(C4441,METADATA!$A$5:$H$29,IF(E4441="HI",2,IF(E4441="LO",6,10))+IF(S4441=1,2,IF(D4441=7,1,(IF(WEEKDAY(B4441)=1,2,IF(WEEKDAY(B4441)=7,1,0))))))</f>
        <v>2</v>
      </c>
    </row>
    <row r="4442" spans="2:21" ht="13.95" customHeight="1" x14ac:dyDescent="0.25">
      <c r="B4442" s="784">
        <f t="shared" si="206"/>
        <v>45567</v>
      </c>
      <c r="C4442" s="785">
        <v>22</v>
      </c>
      <c r="D4442" s="786">
        <f>IFERROR((INDEX(METADATA!$T$2:$T$20,MATCH(B4442,METADATA!$S$2:$S$20,0))),0)</f>
        <v>0</v>
      </c>
      <c r="E4442" s="785" t="str">
        <f t="shared" si="207"/>
        <v>LO</v>
      </c>
      <c r="F4442" s="786">
        <f>VLOOKUP(C4442,METADATA!$A$5:$H$29,IF(E4442="HI",2,IF(E4442="LO",6,10))+IF(D4442=1,2,IF(D4442=7,1,(IF(WEEKDAY(B4442)=1,2,IF(WEEKDAY(B4442)=7,1,0))))))</f>
        <v>3</v>
      </c>
      <c r="G4442" s="786">
        <f>VLOOKUP(C4442,METADATA!$J$5:$Q$29,IF(E4442="HI",2,IF(E4442="LO",6,10))+IF(D4442=1,2,IF(D4442=7,1,(IF(WEEKDAY(B4442)=1,2,IF(WEEKDAY(B4442)=7,1,0))))))</f>
        <v>3</v>
      </c>
      <c r="H4442" s="787">
        <v>9928.25</v>
      </c>
      <c r="I4442" s="788">
        <v>2644.625</v>
      </c>
      <c r="K4442" s="795">
        <v>0</v>
      </c>
      <c r="M4442" s="798">
        <f t="shared" si="208"/>
        <v>10274.443510629906</v>
      </c>
      <c r="N4442" s="303"/>
      <c r="S4442" s="786">
        <v>0</v>
      </c>
      <c r="T4442" s="781">
        <f>VLOOKUP(C4442,METADATA!$J$5:$Q$29,IF(E4442="HI",2,IF(E4442="LO",6,10))+IF(S4442=1,2,IF(D4442=7,1,(IF(WEEKDAY(B4442)=1,2,IF(WEEKDAY(B4442)=7,1,0))))))</f>
        <v>3</v>
      </c>
      <c r="U4442" s="781">
        <f>VLOOKUP(C4442,METADATA!$A$5:$H$29,IF(E4442="HI",2,IF(E4442="LO",6,10))+IF(S4442=1,2,IF(D4442=7,1,(IF(WEEKDAY(B4442)=1,2,IF(WEEKDAY(B4442)=7,1,0))))))</f>
        <v>3</v>
      </c>
    </row>
    <row r="4443" spans="2:21" ht="13.95" customHeight="1" x14ac:dyDescent="0.25">
      <c r="B4443" s="784">
        <f t="shared" si="206"/>
        <v>45567</v>
      </c>
      <c r="C4443" s="785">
        <v>23</v>
      </c>
      <c r="D4443" s="786">
        <f>IFERROR((INDEX(METADATA!$T$2:$T$20,MATCH(B4443,METADATA!$S$2:$S$20,0))),0)</f>
        <v>0</v>
      </c>
      <c r="E4443" s="785" t="str">
        <f t="shared" si="207"/>
        <v>LO</v>
      </c>
      <c r="F4443" s="786">
        <f>VLOOKUP(C4443,METADATA!$A$5:$H$29,IF(E4443="HI",2,IF(E4443="LO",6,10))+IF(D4443=1,2,IF(D4443=7,1,(IF(WEEKDAY(B4443)=1,2,IF(WEEKDAY(B4443)=7,1,0))))))</f>
        <v>3</v>
      </c>
      <c r="G4443" s="786">
        <f>VLOOKUP(C4443,METADATA!$J$5:$Q$29,IF(E4443="HI",2,IF(E4443="LO",6,10))+IF(D4443=1,2,IF(D4443=7,1,(IF(WEEKDAY(B4443)=1,2,IF(WEEKDAY(B4443)=7,1,0))))))</f>
        <v>3</v>
      </c>
      <c r="H4443" s="787">
        <v>8983</v>
      </c>
      <c r="I4443" s="788">
        <v>2729.1400032043457</v>
      </c>
      <c r="K4443" s="795">
        <v>0</v>
      </c>
      <c r="M4443" s="798">
        <f t="shared" si="208"/>
        <v>9388.4234116858097</v>
      </c>
      <c r="N4443" s="303"/>
      <c r="S4443" s="786">
        <v>0</v>
      </c>
      <c r="T4443" s="781">
        <f>VLOOKUP(C4443,METADATA!$J$5:$Q$29,IF(E4443="HI",2,IF(E4443="LO",6,10))+IF(S4443=1,2,IF(D4443=7,1,(IF(WEEKDAY(B4443)=1,2,IF(WEEKDAY(B4443)=7,1,0))))))</f>
        <v>3</v>
      </c>
      <c r="U4443" s="781">
        <f>VLOOKUP(C4443,METADATA!$A$5:$H$29,IF(E4443="HI",2,IF(E4443="LO",6,10))+IF(S4443=1,2,IF(D4443=7,1,(IF(WEEKDAY(B4443)=1,2,IF(WEEKDAY(B4443)=7,1,0))))))</f>
        <v>3</v>
      </c>
    </row>
    <row r="4444" spans="2:21" ht="13.95" customHeight="1" x14ac:dyDescent="0.25">
      <c r="B4444" s="784">
        <f t="shared" ref="B4444:B4507" si="209">B4420+1</f>
        <v>45568</v>
      </c>
      <c r="C4444" s="785">
        <v>0</v>
      </c>
      <c r="D4444" s="786">
        <f>IFERROR((INDEX(METADATA!$T$2:$T$20,MATCH(B4444,METADATA!$S$2:$S$20,0))),0)</f>
        <v>0</v>
      </c>
      <c r="E4444" s="785" t="str">
        <f t="shared" si="207"/>
        <v>LO</v>
      </c>
      <c r="F4444" s="786">
        <f>VLOOKUP(C4444,METADATA!$A$5:$H$29,IF(E4444="HI",2,IF(E4444="LO",6,10))+IF(D4444=1,2,IF(D4444=7,1,(IF(WEEKDAY(B4444)=1,2,IF(WEEKDAY(B4444)=7,1,0))))))</f>
        <v>3</v>
      </c>
      <c r="G4444" s="786">
        <f>VLOOKUP(C4444,METADATA!$J$5:$Q$29,IF(E4444="HI",2,IF(E4444="LO",6,10))+IF(D4444=1,2,IF(D4444=7,1,(IF(WEEKDAY(B4444)=1,2,IF(WEEKDAY(B4444)=7,1,0))))))</f>
        <v>3</v>
      </c>
      <c r="H4444" s="787">
        <v>8540</v>
      </c>
      <c r="I4444" s="788">
        <v>2006.8199768066406</v>
      </c>
      <c r="K4444" s="795">
        <v>0</v>
      </c>
      <c r="M4444" s="798">
        <f t="shared" si="208"/>
        <v>8772.6236907387192</v>
      </c>
      <c r="N4444" s="303"/>
      <c r="S4444" s="786">
        <v>0</v>
      </c>
      <c r="T4444" s="781">
        <f>VLOOKUP(C4444,METADATA!$J$5:$Q$29,IF(E4444="HI",2,IF(E4444="LO",6,10))+IF(S4444=1,2,IF(D4444=7,1,(IF(WEEKDAY(B4444)=1,2,IF(WEEKDAY(B4444)=7,1,0))))))</f>
        <v>3</v>
      </c>
      <c r="U4444" s="781">
        <f>VLOOKUP(C4444,METADATA!$A$5:$H$29,IF(E4444="HI",2,IF(E4444="LO",6,10))+IF(S4444=1,2,IF(D4444=7,1,(IF(WEEKDAY(B4444)=1,2,IF(WEEKDAY(B4444)=7,1,0))))))</f>
        <v>3</v>
      </c>
    </row>
    <row r="4445" spans="2:21" ht="13.95" customHeight="1" x14ac:dyDescent="0.25">
      <c r="B4445" s="784">
        <f t="shared" si="209"/>
        <v>45568</v>
      </c>
      <c r="C4445" s="785">
        <v>1</v>
      </c>
      <c r="D4445" s="786">
        <f>IFERROR((INDEX(METADATA!$T$2:$T$20,MATCH(B4445,METADATA!$S$2:$S$20,0))),0)</f>
        <v>0</v>
      </c>
      <c r="E4445" s="785" t="str">
        <f t="shared" si="207"/>
        <v>LO</v>
      </c>
      <c r="F4445" s="786">
        <f>VLOOKUP(C4445,METADATA!$A$5:$H$29,IF(E4445="HI",2,IF(E4445="LO",6,10))+IF(D4445=1,2,IF(D4445=7,1,(IF(WEEKDAY(B4445)=1,2,IF(WEEKDAY(B4445)=7,1,0))))))</f>
        <v>3</v>
      </c>
      <c r="G4445" s="786">
        <f>VLOOKUP(C4445,METADATA!$J$5:$Q$29,IF(E4445="HI",2,IF(E4445="LO",6,10))+IF(D4445=1,2,IF(D4445=7,1,(IF(WEEKDAY(B4445)=1,2,IF(WEEKDAY(B4445)=7,1,0))))))</f>
        <v>3</v>
      </c>
      <c r="H4445" s="787">
        <v>8145.5</v>
      </c>
      <c r="I4445" s="788">
        <v>1581.9775085449219</v>
      </c>
      <c r="K4445" s="795">
        <v>0</v>
      </c>
      <c r="M4445" s="798">
        <f t="shared" si="208"/>
        <v>8297.6998672850295</v>
      </c>
      <c r="N4445" s="303"/>
      <c r="S4445" s="786">
        <v>0</v>
      </c>
      <c r="T4445" s="781">
        <f>VLOOKUP(C4445,METADATA!$J$5:$Q$29,IF(E4445="HI",2,IF(E4445="LO",6,10))+IF(S4445=1,2,IF(D4445=7,1,(IF(WEEKDAY(B4445)=1,2,IF(WEEKDAY(B4445)=7,1,0))))))</f>
        <v>3</v>
      </c>
      <c r="U4445" s="781">
        <f>VLOOKUP(C4445,METADATA!$A$5:$H$29,IF(E4445="HI",2,IF(E4445="LO",6,10))+IF(S4445=1,2,IF(D4445=7,1,(IF(WEEKDAY(B4445)=1,2,IF(WEEKDAY(B4445)=7,1,0))))))</f>
        <v>3</v>
      </c>
    </row>
    <row r="4446" spans="2:21" ht="13.95" customHeight="1" x14ac:dyDescent="0.25">
      <c r="B4446" s="784">
        <f t="shared" si="209"/>
        <v>45568</v>
      </c>
      <c r="C4446" s="785">
        <v>2</v>
      </c>
      <c r="D4446" s="786">
        <f>IFERROR((INDEX(METADATA!$T$2:$T$20,MATCH(B4446,METADATA!$S$2:$S$20,0))),0)</f>
        <v>0</v>
      </c>
      <c r="E4446" s="785" t="str">
        <f t="shared" si="207"/>
        <v>LO</v>
      </c>
      <c r="F4446" s="786">
        <f>VLOOKUP(C4446,METADATA!$A$5:$H$29,IF(E4446="HI",2,IF(E4446="LO",6,10))+IF(D4446=1,2,IF(D4446=7,1,(IF(WEEKDAY(B4446)=1,2,IF(WEEKDAY(B4446)=7,1,0))))))</f>
        <v>3</v>
      </c>
      <c r="G4446" s="786">
        <f>VLOOKUP(C4446,METADATA!$J$5:$Q$29,IF(E4446="HI",2,IF(E4446="LO",6,10))+IF(D4446=1,2,IF(D4446=7,1,(IF(WEEKDAY(B4446)=1,2,IF(WEEKDAY(B4446)=7,1,0))))))</f>
        <v>3</v>
      </c>
      <c r="H4446" s="787">
        <v>7970</v>
      </c>
      <c r="I4446" s="788">
        <v>1495.947509765625</v>
      </c>
      <c r="K4446" s="795">
        <v>0</v>
      </c>
      <c r="M4446" s="798">
        <f t="shared" si="208"/>
        <v>8109.1774522434753</v>
      </c>
      <c r="N4446" s="303"/>
      <c r="S4446" s="786">
        <v>0</v>
      </c>
      <c r="T4446" s="781">
        <f>VLOOKUP(C4446,METADATA!$J$5:$Q$29,IF(E4446="HI",2,IF(E4446="LO",6,10))+IF(S4446=1,2,IF(D4446=7,1,(IF(WEEKDAY(B4446)=1,2,IF(WEEKDAY(B4446)=7,1,0))))))</f>
        <v>3</v>
      </c>
      <c r="U4446" s="781">
        <f>VLOOKUP(C4446,METADATA!$A$5:$H$29,IF(E4446="HI",2,IF(E4446="LO",6,10))+IF(S4446=1,2,IF(D4446=7,1,(IF(WEEKDAY(B4446)=1,2,IF(WEEKDAY(B4446)=7,1,0))))))</f>
        <v>3</v>
      </c>
    </row>
    <row r="4447" spans="2:21" ht="13.95" customHeight="1" x14ac:dyDescent="0.25">
      <c r="B4447" s="784">
        <f t="shared" si="209"/>
        <v>45568</v>
      </c>
      <c r="C4447" s="785">
        <v>3</v>
      </c>
      <c r="D4447" s="786">
        <f>IFERROR((INDEX(METADATA!$T$2:$T$20,MATCH(B4447,METADATA!$S$2:$S$20,0))),0)</f>
        <v>0</v>
      </c>
      <c r="E4447" s="785" t="str">
        <f t="shared" si="207"/>
        <v>LO</v>
      </c>
      <c r="F4447" s="786">
        <f>VLOOKUP(C4447,METADATA!$A$5:$H$29,IF(E4447="HI",2,IF(E4447="LO",6,10))+IF(D4447=1,2,IF(D4447=7,1,(IF(WEEKDAY(B4447)=1,2,IF(WEEKDAY(B4447)=7,1,0))))))</f>
        <v>3</v>
      </c>
      <c r="G4447" s="786">
        <f>VLOOKUP(C4447,METADATA!$J$5:$Q$29,IF(E4447="HI",2,IF(E4447="LO",6,10))+IF(D4447=1,2,IF(D4447=7,1,(IF(WEEKDAY(B4447)=1,2,IF(WEEKDAY(B4447)=7,1,0))))))</f>
        <v>3</v>
      </c>
      <c r="H4447" s="787">
        <v>8118.25</v>
      </c>
      <c r="I4447" s="788">
        <v>1450.1525268554688</v>
      </c>
      <c r="K4447" s="795">
        <v>0</v>
      </c>
      <c r="M4447" s="798">
        <f t="shared" si="208"/>
        <v>8246.7524161723995</v>
      </c>
      <c r="N4447" s="303"/>
      <c r="S4447" s="786">
        <v>0</v>
      </c>
      <c r="T4447" s="781">
        <f>VLOOKUP(C4447,METADATA!$J$5:$Q$29,IF(E4447="HI",2,IF(E4447="LO",6,10))+IF(S4447=1,2,IF(D4447=7,1,(IF(WEEKDAY(B4447)=1,2,IF(WEEKDAY(B4447)=7,1,0))))))</f>
        <v>3</v>
      </c>
      <c r="U4447" s="781">
        <f>VLOOKUP(C4447,METADATA!$A$5:$H$29,IF(E4447="HI",2,IF(E4447="LO",6,10))+IF(S4447=1,2,IF(D4447=7,1,(IF(WEEKDAY(B4447)=1,2,IF(WEEKDAY(B4447)=7,1,0))))))</f>
        <v>3</v>
      </c>
    </row>
    <row r="4448" spans="2:21" ht="13.95" customHeight="1" x14ac:dyDescent="0.25">
      <c r="B4448" s="784">
        <f t="shared" si="209"/>
        <v>45568</v>
      </c>
      <c r="C4448" s="785">
        <v>4</v>
      </c>
      <c r="D4448" s="786">
        <f>IFERROR((INDEX(METADATA!$T$2:$T$20,MATCH(B4448,METADATA!$S$2:$S$20,0))),0)</f>
        <v>0</v>
      </c>
      <c r="E4448" s="785" t="str">
        <f t="shared" si="207"/>
        <v>LO</v>
      </c>
      <c r="F4448" s="786">
        <f>VLOOKUP(C4448,METADATA!$A$5:$H$29,IF(E4448="HI",2,IF(E4448="LO",6,10))+IF(D4448=1,2,IF(D4448=7,1,(IF(WEEKDAY(B4448)=1,2,IF(WEEKDAY(B4448)=7,1,0))))))</f>
        <v>3</v>
      </c>
      <c r="G4448" s="786">
        <f>VLOOKUP(C4448,METADATA!$J$5:$Q$29,IF(E4448="HI",2,IF(E4448="LO",6,10))+IF(D4448=1,2,IF(D4448=7,1,(IF(WEEKDAY(B4448)=1,2,IF(WEEKDAY(B4448)=7,1,0))))))</f>
        <v>3</v>
      </c>
      <c r="H4448" s="787">
        <v>8370.25</v>
      </c>
      <c r="I4448" s="788">
        <v>1406.0875244140625</v>
      </c>
      <c r="K4448" s="795">
        <v>0</v>
      </c>
      <c r="M4448" s="798">
        <f t="shared" si="208"/>
        <v>8487.530099434869</v>
      </c>
      <c r="N4448" s="303"/>
      <c r="S4448" s="786">
        <v>0</v>
      </c>
      <c r="T4448" s="781">
        <f>VLOOKUP(C4448,METADATA!$J$5:$Q$29,IF(E4448="HI",2,IF(E4448="LO",6,10))+IF(S4448=1,2,IF(D4448=7,1,(IF(WEEKDAY(B4448)=1,2,IF(WEEKDAY(B4448)=7,1,0))))))</f>
        <v>3</v>
      </c>
      <c r="U4448" s="781">
        <f>VLOOKUP(C4448,METADATA!$A$5:$H$29,IF(E4448="HI",2,IF(E4448="LO",6,10))+IF(S4448=1,2,IF(D4448=7,1,(IF(WEEKDAY(B4448)=1,2,IF(WEEKDAY(B4448)=7,1,0))))))</f>
        <v>3</v>
      </c>
    </row>
    <row r="4449" spans="2:21" ht="13.95" customHeight="1" x14ac:dyDescent="0.25">
      <c r="B4449" s="784">
        <f t="shared" si="209"/>
        <v>45568</v>
      </c>
      <c r="C4449" s="785">
        <v>5</v>
      </c>
      <c r="D4449" s="786">
        <f>IFERROR((INDEX(METADATA!$T$2:$T$20,MATCH(B4449,METADATA!$S$2:$S$20,0))),0)</f>
        <v>0</v>
      </c>
      <c r="E4449" s="785" t="str">
        <f t="shared" si="207"/>
        <v>LO</v>
      </c>
      <c r="F4449" s="786">
        <f>VLOOKUP(C4449,METADATA!$A$5:$H$29,IF(E4449="HI",2,IF(E4449="LO",6,10))+IF(D4449=1,2,IF(D4449=7,1,(IF(WEEKDAY(B4449)=1,2,IF(WEEKDAY(B4449)=7,1,0))))))</f>
        <v>3</v>
      </c>
      <c r="G4449" s="786">
        <f>VLOOKUP(C4449,METADATA!$J$5:$Q$29,IF(E4449="HI",2,IF(E4449="LO",6,10))+IF(D4449=1,2,IF(D4449=7,1,(IF(WEEKDAY(B4449)=1,2,IF(WEEKDAY(B4449)=7,1,0))))))</f>
        <v>3</v>
      </c>
      <c r="H4449" s="787">
        <v>8660</v>
      </c>
      <c r="I4449" s="788">
        <v>1402.5600280761719</v>
      </c>
      <c r="K4449" s="795">
        <v>870.51250000000005</v>
      </c>
      <c r="M4449" s="798">
        <f t="shared" si="208"/>
        <v>8772.8430187914018</v>
      </c>
      <c r="N4449" s="303"/>
      <c r="S4449" s="786">
        <v>0</v>
      </c>
      <c r="T4449" s="781">
        <f>VLOOKUP(C4449,METADATA!$J$5:$Q$29,IF(E4449="HI",2,IF(E4449="LO",6,10))+IF(S4449=1,2,IF(D4449=7,1,(IF(WEEKDAY(B4449)=1,2,IF(WEEKDAY(B4449)=7,1,0))))))</f>
        <v>3</v>
      </c>
      <c r="U4449" s="781">
        <f>VLOOKUP(C4449,METADATA!$A$5:$H$29,IF(E4449="HI",2,IF(E4449="LO",6,10))+IF(S4449=1,2,IF(D4449=7,1,(IF(WEEKDAY(B4449)=1,2,IF(WEEKDAY(B4449)=7,1,0))))))</f>
        <v>3</v>
      </c>
    </row>
    <row r="4450" spans="2:21" ht="13.95" customHeight="1" x14ac:dyDescent="0.25">
      <c r="B4450" s="784">
        <f t="shared" si="209"/>
        <v>45568</v>
      </c>
      <c r="C4450" s="785">
        <v>6</v>
      </c>
      <c r="D4450" s="786">
        <f>IFERROR((INDEX(METADATA!$T$2:$T$20,MATCH(B4450,METADATA!$S$2:$S$20,0))),0)</f>
        <v>0</v>
      </c>
      <c r="E4450" s="785" t="str">
        <f t="shared" si="207"/>
        <v>LO</v>
      </c>
      <c r="F4450" s="786">
        <f>VLOOKUP(C4450,METADATA!$A$5:$H$29,IF(E4450="HI",2,IF(E4450="LO",6,10))+IF(D4450=1,2,IF(D4450=7,1,(IF(WEEKDAY(B4450)=1,2,IF(WEEKDAY(B4450)=7,1,0))))))</f>
        <v>2</v>
      </c>
      <c r="G4450" s="786">
        <f>VLOOKUP(C4450,METADATA!$J$5:$Q$29,IF(E4450="HI",2,IF(E4450="LO",6,10))+IF(D4450=1,2,IF(D4450=7,1,(IF(WEEKDAY(B4450)=1,2,IF(WEEKDAY(B4450)=7,1,0))))))</f>
        <v>2</v>
      </c>
      <c r="H4450" s="787">
        <v>9320.75</v>
      </c>
      <c r="I4450" s="788">
        <v>1495.5124816894531</v>
      </c>
      <c r="K4450" s="795">
        <v>865.8125</v>
      </c>
      <c r="M4450" s="798">
        <f t="shared" si="208"/>
        <v>9439.9649440762732</v>
      </c>
      <c r="N4450" s="303"/>
      <c r="S4450" s="786">
        <v>0</v>
      </c>
      <c r="T4450" s="781">
        <f>VLOOKUP(C4450,METADATA!$J$5:$Q$29,IF(E4450="HI",2,IF(E4450="LO",6,10))+IF(S4450=1,2,IF(D4450=7,1,(IF(WEEKDAY(B4450)=1,2,IF(WEEKDAY(B4450)=7,1,0))))))</f>
        <v>2</v>
      </c>
      <c r="U4450" s="781">
        <f>VLOOKUP(C4450,METADATA!$A$5:$H$29,IF(E4450="HI",2,IF(E4450="LO",6,10))+IF(S4450=1,2,IF(D4450=7,1,(IF(WEEKDAY(B4450)=1,2,IF(WEEKDAY(B4450)=7,1,0))))))</f>
        <v>2</v>
      </c>
    </row>
    <row r="4451" spans="2:21" ht="13.95" customHeight="1" x14ac:dyDescent="0.25">
      <c r="B4451" s="784">
        <f t="shared" si="209"/>
        <v>45568</v>
      </c>
      <c r="C4451" s="785">
        <v>7</v>
      </c>
      <c r="D4451" s="786">
        <f>IFERROR((INDEX(METADATA!$T$2:$T$20,MATCH(B4451,METADATA!$S$2:$S$20,0))),0)</f>
        <v>0</v>
      </c>
      <c r="E4451" s="785" t="str">
        <f t="shared" si="207"/>
        <v>LO</v>
      </c>
      <c r="F4451" s="786">
        <f>VLOOKUP(C4451,METADATA!$A$5:$H$29,IF(E4451="HI",2,IF(E4451="LO",6,10))+IF(D4451=1,2,IF(D4451=7,1,(IF(WEEKDAY(B4451)=1,2,IF(WEEKDAY(B4451)=7,1,0))))))</f>
        <v>1</v>
      </c>
      <c r="G4451" s="786">
        <f>VLOOKUP(C4451,METADATA!$J$5:$Q$29,IF(E4451="HI",2,IF(E4451="LO",6,10))+IF(D4451=1,2,IF(D4451=7,1,(IF(WEEKDAY(B4451)=1,2,IF(WEEKDAY(B4451)=7,1,0))))))</f>
        <v>1</v>
      </c>
      <c r="H4451" s="787">
        <v>10868.25</v>
      </c>
      <c r="I4451" s="788">
        <v>1458.0724792480469</v>
      </c>
      <c r="K4451" s="795">
        <v>834.63750000000005</v>
      </c>
      <c r="M4451" s="798">
        <f t="shared" si="208"/>
        <v>10965.62052130387</v>
      </c>
      <c r="N4451" s="303"/>
      <c r="S4451" s="786">
        <v>0</v>
      </c>
      <c r="T4451" s="781">
        <f>VLOOKUP(C4451,METADATA!$J$5:$Q$29,IF(E4451="HI",2,IF(E4451="LO",6,10))+IF(S4451=1,2,IF(D4451=7,1,(IF(WEEKDAY(B4451)=1,2,IF(WEEKDAY(B4451)=7,1,0))))))</f>
        <v>1</v>
      </c>
      <c r="U4451" s="781">
        <f>VLOOKUP(C4451,METADATA!$A$5:$H$29,IF(E4451="HI",2,IF(E4451="LO",6,10))+IF(S4451=1,2,IF(D4451=7,1,(IF(WEEKDAY(B4451)=1,2,IF(WEEKDAY(B4451)=7,1,0))))))</f>
        <v>1</v>
      </c>
    </row>
    <row r="4452" spans="2:21" ht="13.95" customHeight="1" x14ac:dyDescent="0.25">
      <c r="B4452" s="784">
        <f t="shared" si="209"/>
        <v>45568</v>
      </c>
      <c r="C4452" s="785">
        <v>8</v>
      </c>
      <c r="D4452" s="786">
        <f>IFERROR((INDEX(METADATA!$T$2:$T$20,MATCH(B4452,METADATA!$S$2:$S$20,0))),0)</f>
        <v>0</v>
      </c>
      <c r="E4452" s="785" t="str">
        <f t="shared" si="207"/>
        <v>LO</v>
      </c>
      <c r="F4452" s="786">
        <f>VLOOKUP(C4452,METADATA!$A$5:$H$29,IF(E4452="HI",2,IF(E4452="LO",6,10))+IF(D4452=1,2,IF(D4452=7,1,(IF(WEEKDAY(B4452)=1,2,IF(WEEKDAY(B4452)=7,1,0))))))</f>
        <v>1</v>
      </c>
      <c r="G4452" s="786">
        <f>VLOOKUP(C4452,METADATA!$J$5:$Q$29,IF(E4452="HI",2,IF(E4452="LO",6,10))+IF(D4452=1,2,IF(D4452=7,1,(IF(WEEKDAY(B4452)=1,2,IF(WEEKDAY(B4452)=7,1,0))))))</f>
        <v>1</v>
      </c>
      <c r="H4452" s="787">
        <v>12503.5</v>
      </c>
      <c r="I4452" s="788">
        <v>1421.0650024414063</v>
      </c>
      <c r="K4452" s="795">
        <v>847.33749999999998</v>
      </c>
      <c r="M4452" s="798">
        <f t="shared" si="208"/>
        <v>12583.995311154713</v>
      </c>
      <c r="N4452" s="303"/>
      <c r="S4452" s="786">
        <v>0</v>
      </c>
      <c r="T4452" s="781">
        <f>VLOOKUP(C4452,METADATA!$J$5:$Q$29,IF(E4452="HI",2,IF(E4452="LO",6,10))+IF(S4452=1,2,IF(D4452=7,1,(IF(WEEKDAY(B4452)=1,2,IF(WEEKDAY(B4452)=7,1,0))))))</f>
        <v>1</v>
      </c>
      <c r="U4452" s="781">
        <f>VLOOKUP(C4452,METADATA!$A$5:$H$29,IF(E4452="HI",2,IF(E4452="LO",6,10))+IF(S4452=1,2,IF(D4452=7,1,(IF(WEEKDAY(B4452)=1,2,IF(WEEKDAY(B4452)=7,1,0))))))</f>
        <v>1</v>
      </c>
    </row>
    <row r="4453" spans="2:21" ht="13.95" customHeight="1" x14ac:dyDescent="0.25">
      <c r="B4453" s="784">
        <f t="shared" si="209"/>
        <v>45568</v>
      </c>
      <c r="C4453" s="785">
        <v>9</v>
      </c>
      <c r="D4453" s="786">
        <f>IFERROR((INDEX(METADATA!$T$2:$T$20,MATCH(B4453,METADATA!$S$2:$S$20,0))),0)</f>
        <v>0</v>
      </c>
      <c r="E4453" s="785" t="str">
        <f t="shared" si="207"/>
        <v>LO</v>
      </c>
      <c r="F4453" s="786">
        <f>VLOOKUP(C4453,METADATA!$A$5:$H$29,IF(E4453="HI",2,IF(E4453="LO",6,10))+IF(D4453=1,2,IF(D4453=7,1,(IF(WEEKDAY(B4453)=1,2,IF(WEEKDAY(B4453)=7,1,0))))))</f>
        <v>2</v>
      </c>
      <c r="G4453" s="786">
        <f>VLOOKUP(C4453,METADATA!$J$5:$Q$29,IF(E4453="HI",2,IF(E4453="LO",6,10))+IF(D4453=1,2,IF(D4453=7,1,(IF(WEEKDAY(B4453)=1,2,IF(WEEKDAY(B4453)=7,1,0))))))</f>
        <v>1</v>
      </c>
      <c r="H4453" s="787">
        <v>13490.5</v>
      </c>
      <c r="I4453" s="788">
        <v>1402.197509765625</v>
      </c>
      <c r="K4453" s="795">
        <v>851.61249999999995</v>
      </c>
      <c r="M4453" s="798">
        <f t="shared" si="208"/>
        <v>13563.176180614662</v>
      </c>
      <c r="N4453" s="303"/>
      <c r="S4453" s="786">
        <v>0</v>
      </c>
      <c r="T4453" s="781">
        <f>VLOOKUP(C4453,METADATA!$J$5:$Q$29,IF(E4453="HI",2,IF(E4453="LO",6,10))+IF(S4453=1,2,IF(D4453=7,1,(IF(WEEKDAY(B4453)=1,2,IF(WEEKDAY(B4453)=7,1,0))))))</f>
        <v>1</v>
      </c>
      <c r="U4453" s="781">
        <f>VLOOKUP(C4453,METADATA!$A$5:$H$29,IF(E4453="HI",2,IF(E4453="LO",6,10))+IF(S4453=1,2,IF(D4453=7,1,(IF(WEEKDAY(B4453)=1,2,IF(WEEKDAY(B4453)=7,1,0))))))</f>
        <v>2</v>
      </c>
    </row>
    <row r="4454" spans="2:21" ht="13.95" customHeight="1" x14ac:dyDescent="0.25">
      <c r="B4454" s="784">
        <f t="shared" si="209"/>
        <v>45568</v>
      </c>
      <c r="C4454" s="785">
        <v>10</v>
      </c>
      <c r="D4454" s="786">
        <f>IFERROR((INDEX(METADATA!$T$2:$T$20,MATCH(B4454,METADATA!$S$2:$S$20,0))),0)</f>
        <v>0</v>
      </c>
      <c r="E4454" s="785" t="str">
        <f t="shared" si="207"/>
        <v>LO</v>
      </c>
      <c r="F4454" s="786">
        <f>VLOOKUP(C4454,METADATA!$A$5:$H$29,IF(E4454="HI",2,IF(E4454="LO",6,10))+IF(D4454=1,2,IF(D4454=7,1,(IF(WEEKDAY(B4454)=1,2,IF(WEEKDAY(B4454)=7,1,0))))))</f>
        <v>2</v>
      </c>
      <c r="G4454" s="786">
        <f>VLOOKUP(C4454,METADATA!$J$5:$Q$29,IF(E4454="HI",2,IF(E4454="LO",6,10))+IF(D4454=1,2,IF(D4454=7,1,(IF(WEEKDAY(B4454)=1,2,IF(WEEKDAY(B4454)=7,1,0))))))</f>
        <v>2</v>
      </c>
      <c r="H4454" s="787">
        <v>13631.25</v>
      </c>
      <c r="I4454" s="788">
        <v>1401.1225280761719</v>
      </c>
      <c r="K4454" s="795">
        <v>856.5</v>
      </c>
      <c r="M4454" s="798">
        <f t="shared" si="208"/>
        <v>13703.069761961462</v>
      </c>
      <c r="N4454" s="303"/>
      <c r="S4454" s="786">
        <v>0</v>
      </c>
      <c r="T4454" s="781">
        <f>VLOOKUP(C4454,METADATA!$J$5:$Q$29,IF(E4454="HI",2,IF(E4454="LO",6,10))+IF(S4454=1,2,IF(D4454=7,1,(IF(WEEKDAY(B4454)=1,2,IF(WEEKDAY(B4454)=7,1,0))))))</f>
        <v>2</v>
      </c>
      <c r="U4454" s="781">
        <f>VLOOKUP(C4454,METADATA!$A$5:$H$29,IF(E4454="HI",2,IF(E4454="LO",6,10))+IF(S4454=1,2,IF(D4454=7,1,(IF(WEEKDAY(B4454)=1,2,IF(WEEKDAY(B4454)=7,1,0))))))</f>
        <v>2</v>
      </c>
    </row>
    <row r="4455" spans="2:21" ht="13.95" customHeight="1" x14ac:dyDescent="0.25">
      <c r="B4455" s="784">
        <f t="shared" si="209"/>
        <v>45568</v>
      </c>
      <c r="C4455" s="785">
        <v>11</v>
      </c>
      <c r="D4455" s="786">
        <f>IFERROR((INDEX(METADATA!$T$2:$T$20,MATCH(B4455,METADATA!$S$2:$S$20,0))),0)</f>
        <v>0</v>
      </c>
      <c r="E4455" s="785" t="str">
        <f t="shared" si="207"/>
        <v>LO</v>
      </c>
      <c r="F4455" s="786">
        <f>VLOOKUP(C4455,METADATA!$A$5:$H$29,IF(E4455="HI",2,IF(E4455="LO",6,10))+IF(D4455=1,2,IF(D4455=7,1,(IF(WEEKDAY(B4455)=1,2,IF(WEEKDAY(B4455)=7,1,0))))))</f>
        <v>2</v>
      </c>
      <c r="G4455" s="786">
        <f>VLOOKUP(C4455,METADATA!$J$5:$Q$29,IF(E4455="HI",2,IF(E4455="LO",6,10))+IF(D4455=1,2,IF(D4455=7,1,(IF(WEEKDAY(B4455)=1,2,IF(WEEKDAY(B4455)=7,1,0))))))</f>
        <v>2</v>
      </c>
      <c r="H4455" s="787">
        <v>13414</v>
      </c>
      <c r="I4455" s="788">
        <v>1409.1099548339844</v>
      </c>
      <c r="K4455" s="795">
        <v>824.32500000000005</v>
      </c>
      <c r="M4455" s="798">
        <f t="shared" si="208"/>
        <v>13487.808823704918</v>
      </c>
      <c r="N4455" s="303"/>
      <c r="S4455" s="786">
        <v>0</v>
      </c>
      <c r="T4455" s="781">
        <f>VLOOKUP(C4455,METADATA!$J$5:$Q$29,IF(E4455="HI",2,IF(E4455="LO",6,10))+IF(S4455=1,2,IF(D4455=7,1,(IF(WEEKDAY(B4455)=1,2,IF(WEEKDAY(B4455)=7,1,0))))))</f>
        <v>2</v>
      </c>
      <c r="U4455" s="781">
        <f>VLOOKUP(C4455,METADATA!$A$5:$H$29,IF(E4455="HI",2,IF(E4455="LO",6,10))+IF(S4455=1,2,IF(D4455=7,1,(IF(WEEKDAY(B4455)=1,2,IF(WEEKDAY(B4455)=7,1,0))))))</f>
        <v>2</v>
      </c>
    </row>
    <row r="4456" spans="2:21" ht="13.95" customHeight="1" x14ac:dyDescent="0.25">
      <c r="B4456" s="784">
        <f t="shared" si="209"/>
        <v>45568</v>
      </c>
      <c r="C4456" s="785">
        <v>12</v>
      </c>
      <c r="D4456" s="786">
        <f>IFERROR((INDEX(METADATA!$T$2:$T$20,MATCH(B4456,METADATA!$S$2:$S$20,0))),0)</f>
        <v>0</v>
      </c>
      <c r="E4456" s="785" t="str">
        <f t="shared" si="207"/>
        <v>LO</v>
      </c>
      <c r="F4456" s="786">
        <f>VLOOKUP(C4456,METADATA!$A$5:$H$29,IF(E4456="HI",2,IF(E4456="LO",6,10))+IF(D4456=1,2,IF(D4456=7,1,(IF(WEEKDAY(B4456)=1,2,IF(WEEKDAY(B4456)=7,1,0))))))</f>
        <v>2</v>
      </c>
      <c r="G4456" s="786">
        <f>VLOOKUP(C4456,METADATA!$J$5:$Q$29,IF(E4456="HI",2,IF(E4456="LO",6,10))+IF(D4456=1,2,IF(D4456=7,1,(IF(WEEKDAY(B4456)=1,2,IF(WEEKDAY(B4456)=7,1,0))))))</f>
        <v>2</v>
      </c>
      <c r="H4456" s="787">
        <v>13551.25</v>
      </c>
      <c r="I4456" s="788">
        <v>1418.4024963378906</v>
      </c>
      <c r="K4456" s="795">
        <v>882.73749999999995</v>
      </c>
      <c r="M4456" s="798">
        <f t="shared" si="208"/>
        <v>13625.279527558969</v>
      </c>
      <c r="N4456" s="303"/>
      <c r="S4456" s="786">
        <v>0</v>
      </c>
      <c r="T4456" s="781">
        <f>VLOOKUP(C4456,METADATA!$J$5:$Q$29,IF(E4456="HI",2,IF(E4456="LO",6,10))+IF(S4456=1,2,IF(D4456=7,1,(IF(WEEKDAY(B4456)=1,2,IF(WEEKDAY(B4456)=7,1,0))))))</f>
        <v>2</v>
      </c>
      <c r="U4456" s="781">
        <f>VLOOKUP(C4456,METADATA!$A$5:$H$29,IF(E4456="HI",2,IF(E4456="LO",6,10))+IF(S4456=1,2,IF(D4456=7,1,(IF(WEEKDAY(B4456)=1,2,IF(WEEKDAY(B4456)=7,1,0))))))</f>
        <v>2</v>
      </c>
    </row>
    <row r="4457" spans="2:21" ht="13.95" customHeight="1" x14ac:dyDescent="0.25">
      <c r="B4457" s="784">
        <f t="shared" si="209"/>
        <v>45568</v>
      </c>
      <c r="C4457" s="785">
        <v>13</v>
      </c>
      <c r="D4457" s="786">
        <f>IFERROR((INDEX(METADATA!$T$2:$T$20,MATCH(B4457,METADATA!$S$2:$S$20,0))),0)</f>
        <v>0</v>
      </c>
      <c r="E4457" s="785" t="str">
        <f t="shared" si="207"/>
        <v>LO</v>
      </c>
      <c r="F4457" s="786">
        <f>VLOOKUP(C4457,METADATA!$A$5:$H$29,IF(E4457="HI",2,IF(E4457="LO",6,10))+IF(D4457=1,2,IF(D4457=7,1,(IF(WEEKDAY(B4457)=1,2,IF(WEEKDAY(B4457)=7,1,0))))))</f>
        <v>2</v>
      </c>
      <c r="G4457" s="786">
        <f>VLOOKUP(C4457,METADATA!$J$5:$Q$29,IF(E4457="HI",2,IF(E4457="LO",6,10))+IF(D4457=1,2,IF(D4457=7,1,(IF(WEEKDAY(B4457)=1,2,IF(WEEKDAY(B4457)=7,1,0))))))</f>
        <v>2</v>
      </c>
      <c r="H4457" s="787">
        <v>13706.5</v>
      </c>
      <c r="I4457" s="788">
        <v>1412.8524780273438</v>
      </c>
      <c r="K4457" s="795">
        <v>909.3125</v>
      </c>
      <c r="M4457" s="798">
        <f t="shared" si="208"/>
        <v>13779.125312394397</v>
      </c>
      <c r="N4457" s="303"/>
      <c r="S4457" s="786">
        <v>0</v>
      </c>
      <c r="T4457" s="781">
        <f>VLOOKUP(C4457,METADATA!$J$5:$Q$29,IF(E4457="HI",2,IF(E4457="LO",6,10))+IF(S4457=1,2,IF(D4457=7,1,(IF(WEEKDAY(B4457)=1,2,IF(WEEKDAY(B4457)=7,1,0))))))</f>
        <v>2</v>
      </c>
      <c r="U4457" s="781">
        <f>VLOOKUP(C4457,METADATA!$A$5:$H$29,IF(E4457="HI",2,IF(E4457="LO",6,10))+IF(S4457=1,2,IF(D4457=7,1,(IF(WEEKDAY(B4457)=1,2,IF(WEEKDAY(B4457)=7,1,0))))))</f>
        <v>2</v>
      </c>
    </row>
    <row r="4458" spans="2:21" ht="13.95" customHeight="1" x14ac:dyDescent="0.25">
      <c r="B4458" s="784">
        <f t="shared" si="209"/>
        <v>45568</v>
      </c>
      <c r="C4458" s="785">
        <v>14</v>
      </c>
      <c r="D4458" s="786">
        <f>IFERROR((INDEX(METADATA!$T$2:$T$20,MATCH(B4458,METADATA!$S$2:$S$20,0))),0)</f>
        <v>0</v>
      </c>
      <c r="E4458" s="785" t="str">
        <f t="shared" si="207"/>
        <v>LO</v>
      </c>
      <c r="F4458" s="786">
        <f>VLOOKUP(C4458,METADATA!$A$5:$H$29,IF(E4458="HI",2,IF(E4458="LO",6,10))+IF(D4458=1,2,IF(D4458=7,1,(IF(WEEKDAY(B4458)=1,2,IF(WEEKDAY(B4458)=7,1,0))))))</f>
        <v>2</v>
      </c>
      <c r="G4458" s="786">
        <f>VLOOKUP(C4458,METADATA!$J$5:$Q$29,IF(E4458="HI",2,IF(E4458="LO",6,10))+IF(D4458=1,2,IF(D4458=7,1,(IF(WEEKDAY(B4458)=1,2,IF(WEEKDAY(B4458)=7,1,0))))))</f>
        <v>2</v>
      </c>
      <c r="H4458" s="787">
        <v>13638</v>
      </c>
      <c r="I4458" s="788">
        <v>2219.0549926757813</v>
      </c>
      <c r="K4458" s="795">
        <v>905.6</v>
      </c>
      <c r="M4458" s="798">
        <f t="shared" si="208"/>
        <v>13817.353185777632</v>
      </c>
      <c r="N4458" s="303"/>
      <c r="S4458" s="786">
        <v>0</v>
      </c>
      <c r="T4458" s="781">
        <f>VLOOKUP(C4458,METADATA!$J$5:$Q$29,IF(E4458="HI",2,IF(E4458="LO",6,10))+IF(S4458=1,2,IF(D4458=7,1,(IF(WEEKDAY(B4458)=1,2,IF(WEEKDAY(B4458)=7,1,0))))))</f>
        <v>2</v>
      </c>
      <c r="U4458" s="781">
        <f>VLOOKUP(C4458,METADATA!$A$5:$H$29,IF(E4458="HI",2,IF(E4458="LO",6,10))+IF(S4458=1,2,IF(D4458=7,1,(IF(WEEKDAY(B4458)=1,2,IF(WEEKDAY(B4458)=7,1,0))))))</f>
        <v>2</v>
      </c>
    </row>
    <row r="4459" spans="2:21" ht="13.95" customHeight="1" x14ac:dyDescent="0.25">
      <c r="B4459" s="784">
        <f t="shared" si="209"/>
        <v>45568</v>
      </c>
      <c r="C4459" s="785">
        <v>15</v>
      </c>
      <c r="D4459" s="786">
        <f>IFERROR((INDEX(METADATA!$T$2:$T$20,MATCH(B4459,METADATA!$S$2:$S$20,0))),0)</f>
        <v>0</v>
      </c>
      <c r="E4459" s="785" t="str">
        <f t="shared" si="207"/>
        <v>LO</v>
      </c>
      <c r="F4459" s="786">
        <f>VLOOKUP(C4459,METADATA!$A$5:$H$29,IF(E4459="HI",2,IF(E4459="LO",6,10))+IF(D4459=1,2,IF(D4459=7,1,(IF(WEEKDAY(B4459)=1,2,IF(WEEKDAY(B4459)=7,1,0))))))</f>
        <v>2</v>
      </c>
      <c r="G4459" s="786">
        <f>VLOOKUP(C4459,METADATA!$J$5:$Q$29,IF(E4459="HI",2,IF(E4459="LO",6,10))+IF(D4459=1,2,IF(D4459=7,1,(IF(WEEKDAY(B4459)=1,2,IF(WEEKDAY(B4459)=7,1,0))))))</f>
        <v>2</v>
      </c>
      <c r="H4459" s="787">
        <v>13648.5</v>
      </c>
      <c r="I4459" s="788">
        <v>2657.4749755859375</v>
      </c>
      <c r="K4459" s="795">
        <v>913.98749999999995</v>
      </c>
      <c r="M4459" s="798">
        <f t="shared" si="208"/>
        <v>13904.809437596239</v>
      </c>
      <c r="N4459" s="303"/>
      <c r="S4459" s="786">
        <v>0</v>
      </c>
      <c r="T4459" s="781">
        <f>VLOOKUP(C4459,METADATA!$J$5:$Q$29,IF(E4459="HI",2,IF(E4459="LO",6,10))+IF(S4459=1,2,IF(D4459=7,1,(IF(WEEKDAY(B4459)=1,2,IF(WEEKDAY(B4459)=7,1,0))))))</f>
        <v>2</v>
      </c>
      <c r="U4459" s="781">
        <f>VLOOKUP(C4459,METADATA!$A$5:$H$29,IF(E4459="HI",2,IF(E4459="LO",6,10))+IF(S4459=1,2,IF(D4459=7,1,(IF(WEEKDAY(B4459)=1,2,IF(WEEKDAY(B4459)=7,1,0))))))</f>
        <v>2</v>
      </c>
    </row>
    <row r="4460" spans="2:21" ht="13.95" customHeight="1" x14ac:dyDescent="0.25">
      <c r="B4460" s="784">
        <f t="shared" si="209"/>
        <v>45568</v>
      </c>
      <c r="C4460" s="785">
        <v>16</v>
      </c>
      <c r="D4460" s="786">
        <f>IFERROR((INDEX(METADATA!$T$2:$T$20,MATCH(B4460,METADATA!$S$2:$S$20,0))),0)</f>
        <v>0</v>
      </c>
      <c r="E4460" s="785" t="str">
        <f t="shared" si="207"/>
        <v>LO</v>
      </c>
      <c r="F4460" s="786">
        <f>VLOOKUP(C4460,METADATA!$A$5:$H$29,IF(E4460="HI",2,IF(E4460="LO",6,10))+IF(D4460=1,2,IF(D4460=7,1,(IF(WEEKDAY(B4460)=1,2,IF(WEEKDAY(B4460)=7,1,0))))))</f>
        <v>2</v>
      </c>
      <c r="G4460" s="786">
        <f>VLOOKUP(C4460,METADATA!$J$5:$Q$29,IF(E4460="HI",2,IF(E4460="LO",6,10))+IF(D4460=1,2,IF(D4460=7,1,(IF(WEEKDAY(B4460)=1,2,IF(WEEKDAY(B4460)=7,1,0))))))</f>
        <v>2</v>
      </c>
      <c r="H4460" s="787">
        <v>13696.5</v>
      </c>
      <c r="I4460" s="788">
        <v>2493.4249877929688</v>
      </c>
      <c r="K4460" s="795">
        <v>902.26250000000005</v>
      </c>
      <c r="M4460" s="798">
        <f t="shared" si="208"/>
        <v>13921.611990705327</v>
      </c>
      <c r="N4460" s="303"/>
      <c r="S4460" s="786">
        <v>0</v>
      </c>
      <c r="T4460" s="781">
        <f>VLOOKUP(C4460,METADATA!$J$5:$Q$29,IF(E4460="HI",2,IF(E4460="LO",6,10))+IF(S4460=1,2,IF(D4460=7,1,(IF(WEEKDAY(B4460)=1,2,IF(WEEKDAY(B4460)=7,1,0))))))</f>
        <v>2</v>
      </c>
      <c r="U4460" s="781">
        <f>VLOOKUP(C4460,METADATA!$A$5:$H$29,IF(E4460="HI",2,IF(E4460="LO",6,10))+IF(S4460=1,2,IF(D4460=7,1,(IF(WEEKDAY(B4460)=1,2,IF(WEEKDAY(B4460)=7,1,0))))))</f>
        <v>2</v>
      </c>
    </row>
    <row r="4461" spans="2:21" ht="13.95" customHeight="1" x14ac:dyDescent="0.25">
      <c r="B4461" s="784">
        <f t="shared" si="209"/>
        <v>45568</v>
      </c>
      <c r="C4461" s="785">
        <v>17</v>
      </c>
      <c r="D4461" s="786">
        <f>IFERROR((INDEX(METADATA!$T$2:$T$20,MATCH(B4461,METADATA!$S$2:$S$20,0))),0)</f>
        <v>0</v>
      </c>
      <c r="E4461" s="785" t="str">
        <f t="shared" si="207"/>
        <v>LO</v>
      </c>
      <c r="F4461" s="786">
        <f>VLOOKUP(C4461,METADATA!$A$5:$H$29,IF(E4461="HI",2,IF(E4461="LO",6,10))+IF(D4461=1,2,IF(D4461=7,1,(IF(WEEKDAY(B4461)=1,2,IF(WEEKDAY(B4461)=7,1,0))))))</f>
        <v>2</v>
      </c>
      <c r="G4461" s="786">
        <f>VLOOKUP(C4461,METADATA!$J$5:$Q$29,IF(E4461="HI",2,IF(E4461="LO",6,10))+IF(D4461=1,2,IF(D4461=7,1,(IF(WEEKDAY(B4461)=1,2,IF(WEEKDAY(B4461)=7,1,0))))))</f>
        <v>2</v>
      </c>
      <c r="H4461" s="787">
        <v>13332</v>
      </c>
      <c r="I4461" s="788">
        <v>1617.0899963378906</v>
      </c>
      <c r="K4461" s="795">
        <v>933.76250000000005</v>
      </c>
      <c r="M4461" s="798">
        <f t="shared" si="208"/>
        <v>13429.713476327635</v>
      </c>
      <c r="N4461" s="303"/>
      <c r="S4461" s="786">
        <v>0</v>
      </c>
      <c r="T4461" s="781">
        <f>VLOOKUP(C4461,METADATA!$J$5:$Q$29,IF(E4461="HI",2,IF(E4461="LO",6,10))+IF(S4461=1,2,IF(D4461=7,1,(IF(WEEKDAY(B4461)=1,2,IF(WEEKDAY(B4461)=7,1,0))))))</f>
        <v>2</v>
      </c>
      <c r="U4461" s="781">
        <f>VLOOKUP(C4461,METADATA!$A$5:$H$29,IF(E4461="HI",2,IF(E4461="LO",6,10))+IF(S4461=1,2,IF(D4461=7,1,(IF(WEEKDAY(B4461)=1,2,IF(WEEKDAY(B4461)=7,1,0))))))</f>
        <v>2</v>
      </c>
    </row>
    <row r="4462" spans="2:21" ht="13.95" customHeight="1" x14ac:dyDescent="0.25">
      <c r="B4462" s="784">
        <f t="shared" si="209"/>
        <v>45568</v>
      </c>
      <c r="C4462" s="785">
        <v>18</v>
      </c>
      <c r="D4462" s="786">
        <f>IFERROR((INDEX(METADATA!$T$2:$T$20,MATCH(B4462,METADATA!$S$2:$S$20,0))),0)</f>
        <v>0</v>
      </c>
      <c r="E4462" s="785" t="str">
        <f t="shared" si="207"/>
        <v>LO</v>
      </c>
      <c r="F4462" s="786">
        <f>VLOOKUP(C4462,METADATA!$A$5:$H$29,IF(E4462="HI",2,IF(E4462="LO",6,10))+IF(D4462=1,2,IF(D4462=7,1,(IF(WEEKDAY(B4462)=1,2,IF(WEEKDAY(B4462)=7,1,0))))))</f>
        <v>1</v>
      </c>
      <c r="G4462" s="786">
        <f>VLOOKUP(C4462,METADATA!$J$5:$Q$29,IF(E4462="HI",2,IF(E4462="LO",6,10))+IF(D4462=1,2,IF(D4462=7,1,(IF(WEEKDAY(B4462)=1,2,IF(WEEKDAY(B4462)=7,1,0))))))</f>
        <v>1</v>
      </c>
      <c r="H4462" s="787">
        <v>12768</v>
      </c>
      <c r="I4462" s="788">
        <v>1705.3175201416016</v>
      </c>
      <c r="K4462" s="795">
        <v>0</v>
      </c>
      <c r="M4462" s="798">
        <f t="shared" si="208"/>
        <v>12881.379267939514</v>
      </c>
      <c r="N4462" s="303"/>
      <c r="S4462" s="786">
        <v>0</v>
      </c>
      <c r="T4462" s="781">
        <f>VLOOKUP(C4462,METADATA!$J$5:$Q$29,IF(E4462="HI",2,IF(E4462="LO",6,10))+IF(S4462=1,2,IF(D4462=7,1,(IF(WEEKDAY(B4462)=1,2,IF(WEEKDAY(B4462)=7,1,0))))))</f>
        <v>1</v>
      </c>
      <c r="U4462" s="781">
        <f>VLOOKUP(C4462,METADATA!$A$5:$H$29,IF(E4462="HI",2,IF(E4462="LO",6,10))+IF(S4462=1,2,IF(D4462=7,1,(IF(WEEKDAY(B4462)=1,2,IF(WEEKDAY(B4462)=7,1,0))))))</f>
        <v>1</v>
      </c>
    </row>
    <row r="4463" spans="2:21" ht="13.95" customHeight="1" x14ac:dyDescent="0.25">
      <c r="B4463" s="784">
        <f t="shared" si="209"/>
        <v>45568</v>
      </c>
      <c r="C4463" s="785">
        <v>19</v>
      </c>
      <c r="D4463" s="786">
        <f>IFERROR((INDEX(METADATA!$T$2:$T$20,MATCH(B4463,METADATA!$S$2:$S$20,0))),0)</f>
        <v>0</v>
      </c>
      <c r="E4463" s="785" t="str">
        <f t="shared" si="207"/>
        <v>LO</v>
      </c>
      <c r="F4463" s="786">
        <f>VLOOKUP(C4463,METADATA!$A$5:$H$29,IF(E4463="HI",2,IF(E4463="LO",6,10))+IF(D4463=1,2,IF(D4463=7,1,(IF(WEEKDAY(B4463)=1,2,IF(WEEKDAY(B4463)=7,1,0))))))</f>
        <v>1</v>
      </c>
      <c r="G4463" s="786">
        <f>VLOOKUP(C4463,METADATA!$J$5:$Q$29,IF(E4463="HI",2,IF(E4463="LO",6,10))+IF(D4463=1,2,IF(D4463=7,1,(IF(WEEKDAY(B4463)=1,2,IF(WEEKDAY(B4463)=7,1,0))))))</f>
        <v>1</v>
      </c>
      <c r="H4463" s="787">
        <v>12255</v>
      </c>
      <c r="I4463" s="788">
        <v>3202.5500793457031</v>
      </c>
      <c r="K4463" s="795">
        <v>0</v>
      </c>
      <c r="M4463" s="798">
        <f t="shared" si="208"/>
        <v>12666.54459632607</v>
      </c>
      <c r="N4463" s="303"/>
      <c r="S4463" s="786">
        <v>0</v>
      </c>
      <c r="T4463" s="781">
        <f>VLOOKUP(C4463,METADATA!$J$5:$Q$29,IF(E4463="HI",2,IF(E4463="LO",6,10))+IF(S4463=1,2,IF(D4463=7,1,(IF(WEEKDAY(B4463)=1,2,IF(WEEKDAY(B4463)=7,1,0))))))</f>
        <v>1</v>
      </c>
      <c r="U4463" s="781">
        <f>VLOOKUP(C4463,METADATA!$A$5:$H$29,IF(E4463="HI",2,IF(E4463="LO",6,10))+IF(S4463=1,2,IF(D4463=7,1,(IF(WEEKDAY(B4463)=1,2,IF(WEEKDAY(B4463)=7,1,0))))))</f>
        <v>1</v>
      </c>
    </row>
    <row r="4464" spans="2:21" ht="13.95" customHeight="1" x14ac:dyDescent="0.25">
      <c r="B4464" s="784">
        <f t="shared" si="209"/>
        <v>45568</v>
      </c>
      <c r="C4464" s="785">
        <v>20</v>
      </c>
      <c r="D4464" s="786">
        <f>IFERROR((INDEX(METADATA!$T$2:$T$20,MATCH(B4464,METADATA!$S$2:$S$20,0))),0)</f>
        <v>0</v>
      </c>
      <c r="E4464" s="785" t="str">
        <f t="shared" si="207"/>
        <v>LO</v>
      </c>
      <c r="F4464" s="786">
        <f>VLOOKUP(C4464,METADATA!$A$5:$H$29,IF(E4464="HI",2,IF(E4464="LO",6,10))+IF(D4464=1,2,IF(D4464=7,1,(IF(WEEKDAY(B4464)=1,2,IF(WEEKDAY(B4464)=7,1,0))))))</f>
        <v>1</v>
      </c>
      <c r="G4464" s="786">
        <f>VLOOKUP(C4464,METADATA!$J$5:$Q$29,IF(E4464="HI",2,IF(E4464="LO",6,10))+IF(D4464=1,2,IF(D4464=7,1,(IF(WEEKDAY(B4464)=1,2,IF(WEEKDAY(B4464)=7,1,0))))))</f>
        <v>2</v>
      </c>
      <c r="H4464" s="787">
        <v>11991.25</v>
      </c>
      <c r="I4464" s="788">
        <v>3891.2049560546875</v>
      </c>
      <c r="K4464" s="795">
        <v>0</v>
      </c>
      <c r="M4464" s="798">
        <f t="shared" si="208"/>
        <v>12606.805803712714</v>
      </c>
      <c r="N4464" s="303"/>
      <c r="S4464" s="786">
        <v>0</v>
      </c>
      <c r="T4464" s="781">
        <f>VLOOKUP(C4464,METADATA!$J$5:$Q$29,IF(E4464="HI",2,IF(E4464="LO",6,10))+IF(S4464=1,2,IF(D4464=7,1,(IF(WEEKDAY(B4464)=1,2,IF(WEEKDAY(B4464)=7,1,0))))))</f>
        <v>2</v>
      </c>
      <c r="U4464" s="781">
        <f>VLOOKUP(C4464,METADATA!$A$5:$H$29,IF(E4464="HI",2,IF(E4464="LO",6,10))+IF(S4464=1,2,IF(D4464=7,1,(IF(WEEKDAY(B4464)=1,2,IF(WEEKDAY(B4464)=7,1,0))))))</f>
        <v>1</v>
      </c>
    </row>
    <row r="4465" spans="2:21" ht="13.95" customHeight="1" x14ac:dyDescent="0.25">
      <c r="B4465" s="784">
        <f t="shared" si="209"/>
        <v>45568</v>
      </c>
      <c r="C4465" s="785">
        <v>21</v>
      </c>
      <c r="D4465" s="786">
        <f>IFERROR((INDEX(METADATA!$T$2:$T$20,MATCH(B4465,METADATA!$S$2:$S$20,0))),0)</f>
        <v>0</v>
      </c>
      <c r="E4465" s="785" t="str">
        <f t="shared" si="207"/>
        <v>LO</v>
      </c>
      <c r="F4465" s="786">
        <f>VLOOKUP(C4465,METADATA!$A$5:$H$29,IF(E4465="HI",2,IF(E4465="LO",6,10))+IF(D4465=1,2,IF(D4465=7,1,(IF(WEEKDAY(B4465)=1,2,IF(WEEKDAY(B4465)=7,1,0))))))</f>
        <v>2</v>
      </c>
      <c r="G4465" s="786">
        <f>VLOOKUP(C4465,METADATA!$J$5:$Q$29,IF(E4465="HI",2,IF(E4465="LO",6,10))+IF(D4465=1,2,IF(D4465=7,1,(IF(WEEKDAY(B4465)=1,2,IF(WEEKDAY(B4465)=7,1,0))))))</f>
        <v>2</v>
      </c>
      <c r="H4465" s="787">
        <v>11497.25</v>
      </c>
      <c r="I4465" s="788">
        <v>4019.0851745605469</v>
      </c>
      <c r="K4465" s="795">
        <v>0</v>
      </c>
      <c r="M4465" s="798">
        <f t="shared" si="208"/>
        <v>12179.482879123907</v>
      </c>
      <c r="N4465" s="303"/>
      <c r="S4465" s="786">
        <v>0</v>
      </c>
      <c r="T4465" s="781">
        <f>VLOOKUP(C4465,METADATA!$J$5:$Q$29,IF(E4465="HI",2,IF(E4465="LO",6,10))+IF(S4465=1,2,IF(D4465=7,1,(IF(WEEKDAY(B4465)=1,2,IF(WEEKDAY(B4465)=7,1,0))))))</f>
        <v>2</v>
      </c>
      <c r="U4465" s="781">
        <f>VLOOKUP(C4465,METADATA!$A$5:$H$29,IF(E4465="HI",2,IF(E4465="LO",6,10))+IF(S4465=1,2,IF(D4465=7,1,(IF(WEEKDAY(B4465)=1,2,IF(WEEKDAY(B4465)=7,1,0))))))</f>
        <v>2</v>
      </c>
    </row>
    <row r="4466" spans="2:21" ht="13.95" customHeight="1" x14ac:dyDescent="0.25">
      <c r="B4466" s="784">
        <f t="shared" si="209"/>
        <v>45568</v>
      </c>
      <c r="C4466" s="785">
        <v>22</v>
      </c>
      <c r="D4466" s="786">
        <f>IFERROR((INDEX(METADATA!$T$2:$T$20,MATCH(B4466,METADATA!$S$2:$S$20,0))),0)</f>
        <v>0</v>
      </c>
      <c r="E4466" s="785" t="str">
        <f t="shared" si="207"/>
        <v>LO</v>
      </c>
      <c r="F4466" s="786">
        <f>VLOOKUP(C4466,METADATA!$A$5:$H$29,IF(E4466="HI",2,IF(E4466="LO",6,10))+IF(D4466=1,2,IF(D4466=7,1,(IF(WEEKDAY(B4466)=1,2,IF(WEEKDAY(B4466)=7,1,0))))))</f>
        <v>3</v>
      </c>
      <c r="G4466" s="786">
        <f>VLOOKUP(C4466,METADATA!$J$5:$Q$29,IF(E4466="HI",2,IF(E4466="LO",6,10))+IF(D4466=1,2,IF(D4466=7,1,(IF(WEEKDAY(B4466)=1,2,IF(WEEKDAY(B4466)=7,1,0))))))</f>
        <v>3</v>
      </c>
      <c r="H4466" s="787">
        <v>10351.75</v>
      </c>
      <c r="I4466" s="788">
        <v>4134.2150268554688</v>
      </c>
      <c r="K4466" s="795">
        <v>0</v>
      </c>
      <c r="M4466" s="798">
        <f t="shared" si="208"/>
        <v>11146.769126109035</v>
      </c>
      <c r="N4466" s="303"/>
      <c r="S4466" s="786">
        <v>0</v>
      </c>
      <c r="T4466" s="781">
        <f>VLOOKUP(C4466,METADATA!$J$5:$Q$29,IF(E4466="HI",2,IF(E4466="LO",6,10))+IF(S4466=1,2,IF(D4466=7,1,(IF(WEEKDAY(B4466)=1,2,IF(WEEKDAY(B4466)=7,1,0))))))</f>
        <v>3</v>
      </c>
      <c r="U4466" s="781">
        <f>VLOOKUP(C4466,METADATA!$A$5:$H$29,IF(E4466="HI",2,IF(E4466="LO",6,10))+IF(S4466=1,2,IF(D4466=7,1,(IF(WEEKDAY(B4466)=1,2,IF(WEEKDAY(B4466)=7,1,0))))))</f>
        <v>3</v>
      </c>
    </row>
    <row r="4467" spans="2:21" ht="13.95" customHeight="1" x14ac:dyDescent="0.25">
      <c r="B4467" s="784">
        <f t="shared" si="209"/>
        <v>45568</v>
      </c>
      <c r="C4467" s="785">
        <v>23</v>
      </c>
      <c r="D4467" s="786">
        <f>IFERROR((INDEX(METADATA!$T$2:$T$20,MATCH(B4467,METADATA!$S$2:$S$20,0))),0)</f>
        <v>0</v>
      </c>
      <c r="E4467" s="785" t="str">
        <f t="shared" si="207"/>
        <v>LO</v>
      </c>
      <c r="F4467" s="786">
        <f>VLOOKUP(C4467,METADATA!$A$5:$H$29,IF(E4467="HI",2,IF(E4467="LO",6,10))+IF(D4467=1,2,IF(D4467=7,1,(IF(WEEKDAY(B4467)=1,2,IF(WEEKDAY(B4467)=7,1,0))))))</f>
        <v>3</v>
      </c>
      <c r="G4467" s="786">
        <f>VLOOKUP(C4467,METADATA!$J$5:$Q$29,IF(E4467="HI",2,IF(E4467="LO",6,10))+IF(D4467=1,2,IF(D4467=7,1,(IF(WEEKDAY(B4467)=1,2,IF(WEEKDAY(B4467)=7,1,0))))))</f>
        <v>3</v>
      </c>
      <c r="H4467" s="787">
        <v>9382</v>
      </c>
      <c r="I4467" s="788">
        <v>4130.1650390625</v>
      </c>
      <c r="K4467" s="795">
        <v>0</v>
      </c>
      <c r="M4467" s="798">
        <f t="shared" si="208"/>
        <v>10250.862756368078</v>
      </c>
      <c r="N4467" s="303"/>
      <c r="S4467" s="786">
        <v>0</v>
      </c>
      <c r="T4467" s="781">
        <f>VLOOKUP(C4467,METADATA!$J$5:$Q$29,IF(E4467="HI",2,IF(E4467="LO",6,10))+IF(S4467=1,2,IF(D4467=7,1,(IF(WEEKDAY(B4467)=1,2,IF(WEEKDAY(B4467)=7,1,0))))))</f>
        <v>3</v>
      </c>
      <c r="U4467" s="781">
        <f>VLOOKUP(C4467,METADATA!$A$5:$H$29,IF(E4467="HI",2,IF(E4467="LO",6,10))+IF(S4467=1,2,IF(D4467=7,1,(IF(WEEKDAY(B4467)=1,2,IF(WEEKDAY(B4467)=7,1,0))))))</f>
        <v>3</v>
      </c>
    </row>
    <row r="4468" spans="2:21" ht="13.95" customHeight="1" x14ac:dyDescent="0.25">
      <c r="B4468" s="784">
        <f t="shared" si="209"/>
        <v>45569</v>
      </c>
      <c r="C4468" s="785">
        <v>0</v>
      </c>
      <c r="D4468" s="786">
        <f>IFERROR((INDEX(METADATA!$T$2:$T$20,MATCH(B4468,METADATA!$S$2:$S$20,0))),0)</f>
        <v>0</v>
      </c>
      <c r="E4468" s="785" t="str">
        <f t="shared" si="207"/>
        <v>LO</v>
      </c>
      <c r="F4468" s="786">
        <f>VLOOKUP(C4468,METADATA!$A$5:$H$29,IF(E4468="HI",2,IF(E4468="LO",6,10))+IF(D4468=1,2,IF(D4468=7,1,(IF(WEEKDAY(B4468)=1,2,IF(WEEKDAY(B4468)=7,1,0))))))</f>
        <v>3</v>
      </c>
      <c r="G4468" s="786">
        <f>VLOOKUP(C4468,METADATA!$J$5:$Q$29,IF(E4468="HI",2,IF(E4468="LO",6,10))+IF(D4468=1,2,IF(D4468=7,1,(IF(WEEKDAY(B4468)=1,2,IF(WEEKDAY(B4468)=7,1,0))))))</f>
        <v>3</v>
      </c>
      <c r="H4468" s="787">
        <v>8878</v>
      </c>
      <c r="I4468" s="788">
        <v>4089.1950073242188</v>
      </c>
      <c r="K4468" s="795">
        <v>0</v>
      </c>
      <c r="M4468" s="798">
        <f t="shared" si="208"/>
        <v>9774.4769582789086</v>
      </c>
      <c r="N4468" s="303"/>
      <c r="S4468" s="786">
        <v>0</v>
      </c>
      <c r="T4468" s="781">
        <f>VLOOKUP(C4468,METADATA!$J$5:$Q$29,IF(E4468="HI",2,IF(E4468="LO",6,10))+IF(S4468=1,2,IF(D4468=7,1,(IF(WEEKDAY(B4468)=1,2,IF(WEEKDAY(B4468)=7,1,0))))))</f>
        <v>3</v>
      </c>
      <c r="U4468" s="781">
        <f>VLOOKUP(C4468,METADATA!$A$5:$H$29,IF(E4468="HI",2,IF(E4468="LO",6,10))+IF(S4468=1,2,IF(D4468=7,1,(IF(WEEKDAY(B4468)=1,2,IF(WEEKDAY(B4468)=7,1,0))))))</f>
        <v>3</v>
      </c>
    </row>
    <row r="4469" spans="2:21" ht="13.95" customHeight="1" x14ac:dyDescent="0.25">
      <c r="B4469" s="784">
        <f t="shared" si="209"/>
        <v>45569</v>
      </c>
      <c r="C4469" s="785">
        <v>1</v>
      </c>
      <c r="D4469" s="786">
        <f>IFERROR((INDEX(METADATA!$T$2:$T$20,MATCH(B4469,METADATA!$S$2:$S$20,0))),0)</f>
        <v>0</v>
      </c>
      <c r="E4469" s="785" t="str">
        <f t="shared" si="207"/>
        <v>LO</v>
      </c>
      <c r="F4469" s="786">
        <f>VLOOKUP(C4469,METADATA!$A$5:$H$29,IF(E4469="HI",2,IF(E4469="LO",6,10))+IF(D4469=1,2,IF(D4469=7,1,(IF(WEEKDAY(B4469)=1,2,IF(WEEKDAY(B4469)=7,1,0))))))</f>
        <v>3</v>
      </c>
      <c r="G4469" s="786">
        <f>VLOOKUP(C4469,METADATA!$J$5:$Q$29,IF(E4469="HI",2,IF(E4469="LO",6,10))+IF(D4469=1,2,IF(D4469=7,1,(IF(WEEKDAY(B4469)=1,2,IF(WEEKDAY(B4469)=7,1,0))))))</f>
        <v>3</v>
      </c>
      <c r="H4469" s="787">
        <v>8665.75</v>
      </c>
      <c r="I4469" s="788">
        <v>4133.9600830078125</v>
      </c>
      <c r="K4469" s="795">
        <v>0</v>
      </c>
      <c r="M4469" s="798">
        <f t="shared" si="208"/>
        <v>9601.2941331052843</v>
      </c>
      <c r="N4469" s="303"/>
      <c r="S4469" s="786">
        <v>0</v>
      </c>
      <c r="T4469" s="781">
        <f>VLOOKUP(C4469,METADATA!$J$5:$Q$29,IF(E4469="HI",2,IF(E4469="LO",6,10))+IF(S4469=1,2,IF(D4469=7,1,(IF(WEEKDAY(B4469)=1,2,IF(WEEKDAY(B4469)=7,1,0))))))</f>
        <v>3</v>
      </c>
      <c r="U4469" s="781">
        <f>VLOOKUP(C4469,METADATA!$A$5:$H$29,IF(E4469="HI",2,IF(E4469="LO",6,10))+IF(S4469=1,2,IF(D4469=7,1,(IF(WEEKDAY(B4469)=1,2,IF(WEEKDAY(B4469)=7,1,0))))))</f>
        <v>3</v>
      </c>
    </row>
    <row r="4470" spans="2:21" ht="13.95" customHeight="1" x14ac:dyDescent="0.25">
      <c r="B4470" s="784">
        <f t="shared" si="209"/>
        <v>45569</v>
      </c>
      <c r="C4470" s="785">
        <v>2</v>
      </c>
      <c r="D4470" s="786">
        <f>IFERROR((INDEX(METADATA!$T$2:$T$20,MATCH(B4470,METADATA!$S$2:$S$20,0))),0)</f>
        <v>0</v>
      </c>
      <c r="E4470" s="785" t="str">
        <f t="shared" si="207"/>
        <v>LO</v>
      </c>
      <c r="F4470" s="786">
        <f>VLOOKUP(C4470,METADATA!$A$5:$H$29,IF(E4470="HI",2,IF(E4470="LO",6,10))+IF(D4470=1,2,IF(D4470=7,1,(IF(WEEKDAY(B4470)=1,2,IF(WEEKDAY(B4470)=7,1,0))))))</f>
        <v>3</v>
      </c>
      <c r="G4470" s="786">
        <f>VLOOKUP(C4470,METADATA!$J$5:$Q$29,IF(E4470="HI",2,IF(E4470="LO",6,10))+IF(D4470=1,2,IF(D4470=7,1,(IF(WEEKDAY(B4470)=1,2,IF(WEEKDAY(B4470)=7,1,0))))))</f>
        <v>3</v>
      </c>
      <c r="H4470" s="787">
        <v>8592.25</v>
      </c>
      <c r="I4470" s="788">
        <v>3006.6700429916382</v>
      </c>
      <c r="K4470" s="795">
        <v>0</v>
      </c>
      <c r="M4470" s="798">
        <f t="shared" si="208"/>
        <v>9103.1217068609676</v>
      </c>
      <c r="N4470" s="303"/>
      <c r="S4470" s="786">
        <v>0</v>
      </c>
      <c r="T4470" s="781">
        <f>VLOOKUP(C4470,METADATA!$J$5:$Q$29,IF(E4470="HI",2,IF(E4470="LO",6,10))+IF(S4470=1,2,IF(D4470=7,1,(IF(WEEKDAY(B4470)=1,2,IF(WEEKDAY(B4470)=7,1,0))))))</f>
        <v>3</v>
      </c>
      <c r="U4470" s="781">
        <f>VLOOKUP(C4470,METADATA!$A$5:$H$29,IF(E4470="HI",2,IF(E4470="LO",6,10))+IF(S4470=1,2,IF(D4470=7,1,(IF(WEEKDAY(B4470)=1,2,IF(WEEKDAY(B4470)=7,1,0))))))</f>
        <v>3</v>
      </c>
    </row>
    <row r="4471" spans="2:21" ht="13.95" customHeight="1" x14ac:dyDescent="0.25">
      <c r="B4471" s="784">
        <f t="shared" si="209"/>
        <v>45569</v>
      </c>
      <c r="C4471" s="785">
        <v>3</v>
      </c>
      <c r="D4471" s="786">
        <f>IFERROR((INDEX(METADATA!$T$2:$T$20,MATCH(B4471,METADATA!$S$2:$S$20,0))),0)</f>
        <v>0</v>
      </c>
      <c r="E4471" s="785" t="str">
        <f t="shared" si="207"/>
        <v>LO</v>
      </c>
      <c r="F4471" s="786">
        <f>VLOOKUP(C4471,METADATA!$A$5:$H$29,IF(E4471="HI",2,IF(E4471="LO",6,10))+IF(D4471=1,2,IF(D4471=7,1,(IF(WEEKDAY(B4471)=1,2,IF(WEEKDAY(B4471)=7,1,0))))))</f>
        <v>3</v>
      </c>
      <c r="G4471" s="786">
        <f>VLOOKUP(C4471,METADATA!$J$5:$Q$29,IF(E4471="HI",2,IF(E4471="LO",6,10))+IF(D4471=1,2,IF(D4471=7,1,(IF(WEEKDAY(B4471)=1,2,IF(WEEKDAY(B4471)=7,1,0))))))</f>
        <v>3</v>
      </c>
      <c r="H4471" s="787">
        <v>8745</v>
      </c>
      <c r="I4471" s="788">
        <v>2370.9949951171875</v>
      </c>
      <c r="K4471" s="795">
        <v>0</v>
      </c>
      <c r="M4471" s="798">
        <f t="shared" si="208"/>
        <v>9060.7197433134825</v>
      </c>
      <c r="N4471" s="303"/>
      <c r="S4471" s="786">
        <v>0</v>
      </c>
      <c r="T4471" s="781">
        <f>VLOOKUP(C4471,METADATA!$J$5:$Q$29,IF(E4471="HI",2,IF(E4471="LO",6,10))+IF(S4471=1,2,IF(D4471=7,1,(IF(WEEKDAY(B4471)=1,2,IF(WEEKDAY(B4471)=7,1,0))))))</f>
        <v>3</v>
      </c>
      <c r="U4471" s="781">
        <f>VLOOKUP(C4471,METADATA!$A$5:$H$29,IF(E4471="HI",2,IF(E4471="LO",6,10))+IF(S4471=1,2,IF(D4471=7,1,(IF(WEEKDAY(B4471)=1,2,IF(WEEKDAY(B4471)=7,1,0))))))</f>
        <v>3</v>
      </c>
    </row>
    <row r="4472" spans="2:21" ht="13.95" customHeight="1" x14ac:dyDescent="0.25">
      <c r="B4472" s="784">
        <f t="shared" si="209"/>
        <v>45569</v>
      </c>
      <c r="C4472" s="785">
        <v>4</v>
      </c>
      <c r="D4472" s="786">
        <f>IFERROR((INDEX(METADATA!$T$2:$T$20,MATCH(B4472,METADATA!$S$2:$S$20,0))),0)</f>
        <v>0</v>
      </c>
      <c r="E4472" s="785" t="str">
        <f t="shared" si="207"/>
        <v>LO</v>
      </c>
      <c r="F4472" s="786">
        <f>VLOOKUP(C4472,METADATA!$A$5:$H$29,IF(E4472="HI",2,IF(E4472="LO",6,10))+IF(D4472=1,2,IF(D4472=7,1,(IF(WEEKDAY(B4472)=1,2,IF(WEEKDAY(B4472)=7,1,0))))))</f>
        <v>3</v>
      </c>
      <c r="G4472" s="786">
        <f>VLOOKUP(C4472,METADATA!$J$5:$Q$29,IF(E4472="HI",2,IF(E4472="LO",6,10))+IF(D4472=1,2,IF(D4472=7,1,(IF(WEEKDAY(B4472)=1,2,IF(WEEKDAY(B4472)=7,1,0))))))</f>
        <v>3</v>
      </c>
      <c r="H4472" s="787">
        <v>9168.5</v>
      </c>
      <c r="I4472" s="788">
        <v>1588.5474853515625</v>
      </c>
      <c r="K4472" s="795">
        <v>0</v>
      </c>
      <c r="M4472" s="798">
        <f t="shared" si="208"/>
        <v>9305.0994279060105</v>
      </c>
      <c r="N4472" s="303"/>
      <c r="S4472" s="786">
        <v>0</v>
      </c>
      <c r="T4472" s="781">
        <f>VLOOKUP(C4472,METADATA!$J$5:$Q$29,IF(E4472="HI",2,IF(E4472="LO",6,10))+IF(S4472=1,2,IF(D4472=7,1,(IF(WEEKDAY(B4472)=1,2,IF(WEEKDAY(B4472)=7,1,0))))))</f>
        <v>3</v>
      </c>
      <c r="U4472" s="781">
        <f>VLOOKUP(C4472,METADATA!$A$5:$H$29,IF(E4472="HI",2,IF(E4472="LO",6,10))+IF(S4472=1,2,IF(D4472=7,1,(IF(WEEKDAY(B4472)=1,2,IF(WEEKDAY(B4472)=7,1,0))))))</f>
        <v>3</v>
      </c>
    </row>
    <row r="4473" spans="2:21" ht="13.95" customHeight="1" x14ac:dyDescent="0.25">
      <c r="B4473" s="784">
        <f t="shared" si="209"/>
        <v>45569</v>
      </c>
      <c r="C4473" s="785">
        <v>5</v>
      </c>
      <c r="D4473" s="786">
        <f>IFERROR((INDEX(METADATA!$T$2:$T$20,MATCH(B4473,METADATA!$S$2:$S$20,0))),0)</f>
        <v>0</v>
      </c>
      <c r="E4473" s="785" t="str">
        <f t="shared" si="207"/>
        <v>LO</v>
      </c>
      <c r="F4473" s="786">
        <f>VLOOKUP(C4473,METADATA!$A$5:$H$29,IF(E4473="HI",2,IF(E4473="LO",6,10))+IF(D4473=1,2,IF(D4473=7,1,(IF(WEEKDAY(B4473)=1,2,IF(WEEKDAY(B4473)=7,1,0))))))</f>
        <v>3</v>
      </c>
      <c r="G4473" s="786">
        <f>VLOOKUP(C4473,METADATA!$J$5:$Q$29,IF(E4473="HI",2,IF(E4473="LO",6,10))+IF(D4473=1,2,IF(D4473=7,1,(IF(WEEKDAY(B4473)=1,2,IF(WEEKDAY(B4473)=7,1,0))))))</f>
        <v>3</v>
      </c>
      <c r="H4473" s="787">
        <v>9334.25</v>
      </c>
      <c r="I4473" s="788">
        <v>1473.6250305175781</v>
      </c>
      <c r="K4473" s="795">
        <v>870.51250000000005</v>
      </c>
      <c r="M4473" s="798">
        <f t="shared" si="208"/>
        <v>9449.8568133632543</v>
      </c>
      <c r="N4473" s="303"/>
      <c r="S4473" s="786">
        <v>0</v>
      </c>
      <c r="T4473" s="781">
        <f>VLOOKUP(C4473,METADATA!$J$5:$Q$29,IF(E4473="HI",2,IF(E4473="LO",6,10))+IF(S4473=1,2,IF(D4473=7,1,(IF(WEEKDAY(B4473)=1,2,IF(WEEKDAY(B4473)=7,1,0))))))</f>
        <v>3</v>
      </c>
      <c r="U4473" s="781">
        <f>VLOOKUP(C4473,METADATA!$A$5:$H$29,IF(E4473="HI",2,IF(E4473="LO",6,10))+IF(S4473=1,2,IF(D4473=7,1,(IF(WEEKDAY(B4473)=1,2,IF(WEEKDAY(B4473)=7,1,0))))))</f>
        <v>3</v>
      </c>
    </row>
    <row r="4474" spans="2:21" ht="13.95" customHeight="1" x14ac:dyDescent="0.25">
      <c r="B4474" s="784">
        <f t="shared" si="209"/>
        <v>45569</v>
      </c>
      <c r="C4474" s="785">
        <v>6</v>
      </c>
      <c r="D4474" s="786">
        <f>IFERROR((INDEX(METADATA!$T$2:$T$20,MATCH(B4474,METADATA!$S$2:$S$20,0))),0)</f>
        <v>0</v>
      </c>
      <c r="E4474" s="785" t="str">
        <f t="shared" si="207"/>
        <v>LO</v>
      </c>
      <c r="F4474" s="786">
        <f>VLOOKUP(C4474,METADATA!$A$5:$H$29,IF(E4474="HI",2,IF(E4474="LO",6,10))+IF(D4474=1,2,IF(D4474=7,1,(IF(WEEKDAY(B4474)=1,2,IF(WEEKDAY(B4474)=7,1,0))))))</f>
        <v>2</v>
      </c>
      <c r="G4474" s="786">
        <f>VLOOKUP(C4474,METADATA!$J$5:$Q$29,IF(E4474="HI",2,IF(E4474="LO",6,10))+IF(D4474=1,2,IF(D4474=7,1,(IF(WEEKDAY(B4474)=1,2,IF(WEEKDAY(B4474)=7,1,0))))))</f>
        <v>2</v>
      </c>
      <c r="H4474" s="787">
        <v>10014.5</v>
      </c>
      <c r="I4474" s="788">
        <v>1458.3574829101563</v>
      </c>
      <c r="K4474" s="795">
        <v>865.8125</v>
      </c>
      <c r="M4474" s="798">
        <f t="shared" si="208"/>
        <v>10120.129287610907</v>
      </c>
      <c r="N4474" s="303"/>
      <c r="S4474" s="786">
        <v>0</v>
      </c>
      <c r="T4474" s="781">
        <f>VLOOKUP(C4474,METADATA!$J$5:$Q$29,IF(E4474="HI",2,IF(E4474="LO",6,10))+IF(S4474=1,2,IF(D4474=7,1,(IF(WEEKDAY(B4474)=1,2,IF(WEEKDAY(B4474)=7,1,0))))))</f>
        <v>2</v>
      </c>
      <c r="U4474" s="781">
        <f>VLOOKUP(C4474,METADATA!$A$5:$H$29,IF(E4474="HI",2,IF(E4474="LO",6,10))+IF(S4474=1,2,IF(D4474=7,1,(IF(WEEKDAY(B4474)=1,2,IF(WEEKDAY(B4474)=7,1,0))))))</f>
        <v>2</v>
      </c>
    </row>
    <row r="4475" spans="2:21" ht="13.95" customHeight="1" x14ac:dyDescent="0.25">
      <c r="B4475" s="784">
        <f t="shared" si="209"/>
        <v>45569</v>
      </c>
      <c r="C4475" s="785">
        <v>7</v>
      </c>
      <c r="D4475" s="786">
        <f>IFERROR((INDEX(METADATA!$T$2:$T$20,MATCH(B4475,METADATA!$S$2:$S$20,0))),0)</f>
        <v>0</v>
      </c>
      <c r="E4475" s="785" t="str">
        <f t="shared" si="207"/>
        <v>LO</v>
      </c>
      <c r="F4475" s="786">
        <f>VLOOKUP(C4475,METADATA!$A$5:$H$29,IF(E4475="HI",2,IF(E4475="LO",6,10))+IF(D4475=1,2,IF(D4475=7,1,(IF(WEEKDAY(B4475)=1,2,IF(WEEKDAY(B4475)=7,1,0))))))</f>
        <v>1</v>
      </c>
      <c r="G4475" s="786">
        <f>VLOOKUP(C4475,METADATA!$J$5:$Q$29,IF(E4475="HI",2,IF(E4475="LO",6,10))+IF(D4475=1,2,IF(D4475=7,1,(IF(WEEKDAY(B4475)=1,2,IF(WEEKDAY(B4475)=7,1,0))))))</f>
        <v>1</v>
      </c>
      <c r="H4475" s="787">
        <v>11387.75</v>
      </c>
      <c r="I4475" s="788">
        <v>1430.5674743652344</v>
      </c>
      <c r="K4475" s="795">
        <v>834.63750000000005</v>
      </c>
      <c r="M4475" s="798">
        <f t="shared" si="208"/>
        <v>11477.25460906099</v>
      </c>
      <c r="N4475" s="303"/>
      <c r="S4475" s="786">
        <v>0</v>
      </c>
      <c r="T4475" s="781">
        <f>VLOOKUP(C4475,METADATA!$J$5:$Q$29,IF(E4475="HI",2,IF(E4475="LO",6,10))+IF(S4475=1,2,IF(D4475=7,1,(IF(WEEKDAY(B4475)=1,2,IF(WEEKDAY(B4475)=7,1,0))))))</f>
        <v>1</v>
      </c>
      <c r="U4475" s="781">
        <f>VLOOKUP(C4475,METADATA!$A$5:$H$29,IF(E4475="HI",2,IF(E4475="LO",6,10))+IF(S4475=1,2,IF(D4475=7,1,(IF(WEEKDAY(B4475)=1,2,IF(WEEKDAY(B4475)=7,1,0))))))</f>
        <v>1</v>
      </c>
    </row>
    <row r="4476" spans="2:21" ht="13.95" customHeight="1" x14ac:dyDescent="0.25">
      <c r="B4476" s="784">
        <f t="shared" si="209"/>
        <v>45569</v>
      </c>
      <c r="C4476" s="785">
        <v>8</v>
      </c>
      <c r="D4476" s="786">
        <f>IFERROR((INDEX(METADATA!$T$2:$T$20,MATCH(B4476,METADATA!$S$2:$S$20,0))),0)</f>
        <v>0</v>
      </c>
      <c r="E4476" s="785" t="str">
        <f t="shared" si="207"/>
        <v>LO</v>
      </c>
      <c r="F4476" s="786">
        <f>VLOOKUP(C4476,METADATA!$A$5:$H$29,IF(E4476="HI",2,IF(E4476="LO",6,10))+IF(D4476=1,2,IF(D4476=7,1,(IF(WEEKDAY(B4476)=1,2,IF(WEEKDAY(B4476)=7,1,0))))))</f>
        <v>1</v>
      </c>
      <c r="G4476" s="786">
        <f>VLOOKUP(C4476,METADATA!$J$5:$Q$29,IF(E4476="HI",2,IF(E4476="LO",6,10))+IF(D4476=1,2,IF(D4476=7,1,(IF(WEEKDAY(B4476)=1,2,IF(WEEKDAY(B4476)=7,1,0))))))</f>
        <v>1</v>
      </c>
      <c r="H4476" s="787">
        <v>12784.5</v>
      </c>
      <c r="I4476" s="788">
        <v>1468.3000183105469</v>
      </c>
      <c r="K4476" s="795">
        <v>847.33749999999998</v>
      </c>
      <c r="M4476" s="798">
        <f t="shared" si="208"/>
        <v>12868.540911609629</v>
      </c>
      <c r="N4476" s="303"/>
      <c r="S4476" s="786">
        <v>0</v>
      </c>
      <c r="T4476" s="781">
        <f>VLOOKUP(C4476,METADATA!$J$5:$Q$29,IF(E4476="HI",2,IF(E4476="LO",6,10))+IF(S4476=1,2,IF(D4476=7,1,(IF(WEEKDAY(B4476)=1,2,IF(WEEKDAY(B4476)=7,1,0))))))</f>
        <v>1</v>
      </c>
      <c r="U4476" s="781">
        <f>VLOOKUP(C4476,METADATA!$A$5:$H$29,IF(E4476="HI",2,IF(E4476="LO",6,10))+IF(S4476=1,2,IF(D4476=7,1,(IF(WEEKDAY(B4476)=1,2,IF(WEEKDAY(B4476)=7,1,0))))))</f>
        <v>1</v>
      </c>
    </row>
    <row r="4477" spans="2:21" ht="13.95" customHeight="1" x14ac:dyDescent="0.25">
      <c r="B4477" s="784">
        <f t="shared" si="209"/>
        <v>45569</v>
      </c>
      <c r="C4477" s="785">
        <v>9</v>
      </c>
      <c r="D4477" s="786">
        <f>IFERROR((INDEX(METADATA!$T$2:$T$20,MATCH(B4477,METADATA!$S$2:$S$20,0))),0)</f>
        <v>0</v>
      </c>
      <c r="E4477" s="785" t="str">
        <f t="shared" si="207"/>
        <v>LO</v>
      </c>
      <c r="F4477" s="786">
        <f>VLOOKUP(C4477,METADATA!$A$5:$H$29,IF(E4477="HI",2,IF(E4477="LO",6,10))+IF(D4477=1,2,IF(D4477=7,1,(IF(WEEKDAY(B4477)=1,2,IF(WEEKDAY(B4477)=7,1,0))))))</f>
        <v>2</v>
      </c>
      <c r="G4477" s="786">
        <f>VLOOKUP(C4477,METADATA!$J$5:$Q$29,IF(E4477="HI",2,IF(E4477="LO",6,10))+IF(D4477=1,2,IF(D4477=7,1,(IF(WEEKDAY(B4477)=1,2,IF(WEEKDAY(B4477)=7,1,0))))))</f>
        <v>1</v>
      </c>
      <c r="H4477" s="787">
        <v>13825.25</v>
      </c>
      <c r="I4477" s="788">
        <v>1568.3749694824219</v>
      </c>
      <c r="K4477" s="795">
        <v>851.61249999999995</v>
      </c>
      <c r="M4477" s="798">
        <f t="shared" si="208"/>
        <v>13913.926031404615</v>
      </c>
      <c r="N4477" s="303"/>
      <c r="S4477" s="786">
        <v>0</v>
      </c>
      <c r="T4477" s="781">
        <f>VLOOKUP(C4477,METADATA!$J$5:$Q$29,IF(E4477="HI",2,IF(E4477="LO",6,10))+IF(S4477=1,2,IF(D4477=7,1,(IF(WEEKDAY(B4477)=1,2,IF(WEEKDAY(B4477)=7,1,0))))))</f>
        <v>1</v>
      </c>
      <c r="U4477" s="781">
        <f>VLOOKUP(C4477,METADATA!$A$5:$H$29,IF(E4477="HI",2,IF(E4477="LO",6,10))+IF(S4477=1,2,IF(D4477=7,1,(IF(WEEKDAY(B4477)=1,2,IF(WEEKDAY(B4477)=7,1,0))))))</f>
        <v>2</v>
      </c>
    </row>
    <row r="4478" spans="2:21" ht="13.95" customHeight="1" x14ac:dyDescent="0.25">
      <c r="B4478" s="784">
        <f t="shared" si="209"/>
        <v>45569</v>
      </c>
      <c r="C4478" s="785">
        <v>10</v>
      </c>
      <c r="D4478" s="786">
        <f>IFERROR((INDEX(METADATA!$T$2:$T$20,MATCH(B4478,METADATA!$S$2:$S$20,0))),0)</f>
        <v>0</v>
      </c>
      <c r="E4478" s="785" t="str">
        <f t="shared" si="207"/>
        <v>LO</v>
      </c>
      <c r="F4478" s="786">
        <f>VLOOKUP(C4478,METADATA!$A$5:$H$29,IF(E4478="HI",2,IF(E4478="LO",6,10))+IF(D4478=1,2,IF(D4478=7,1,(IF(WEEKDAY(B4478)=1,2,IF(WEEKDAY(B4478)=7,1,0))))))</f>
        <v>2</v>
      </c>
      <c r="G4478" s="786">
        <f>VLOOKUP(C4478,METADATA!$J$5:$Q$29,IF(E4478="HI",2,IF(E4478="LO",6,10))+IF(D4478=1,2,IF(D4478=7,1,(IF(WEEKDAY(B4478)=1,2,IF(WEEKDAY(B4478)=7,1,0))))))</f>
        <v>2</v>
      </c>
      <c r="H4478" s="787">
        <v>13827.25</v>
      </c>
      <c r="I4478" s="788">
        <v>1709.2825317382813</v>
      </c>
      <c r="K4478" s="795">
        <v>856.5</v>
      </c>
      <c r="M4478" s="798">
        <f t="shared" si="208"/>
        <v>13932.497598629099</v>
      </c>
      <c r="N4478" s="303"/>
      <c r="S4478" s="786">
        <v>0</v>
      </c>
      <c r="T4478" s="781">
        <f>VLOOKUP(C4478,METADATA!$J$5:$Q$29,IF(E4478="HI",2,IF(E4478="LO",6,10))+IF(S4478=1,2,IF(D4478=7,1,(IF(WEEKDAY(B4478)=1,2,IF(WEEKDAY(B4478)=7,1,0))))))</f>
        <v>2</v>
      </c>
      <c r="U4478" s="781">
        <f>VLOOKUP(C4478,METADATA!$A$5:$H$29,IF(E4478="HI",2,IF(E4478="LO",6,10))+IF(S4478=1,2,IF(D4478=7,1,(IF(WEEKDAY(B4478)=1,2,IF(WEEKDAY(B4478)=7,1,0))))))</f>
        <v>2</v>
      </c>
    </row>
    <row r="4479" spans="2:21" ht="13.95" customHeight="1" x14ac:dyDescent="0.25">
      <c r="B4479" s="784">
        <f t="shared" si="209"/>
        <v>45569</v>
      </c>
      <c r="C4479" s="785">
        <v>11</v>
      </c>
      <c r="D4479" s="786">
        <f>IFERROR((INDEX(METADATA!$T$2:$T$20,MATCH(B4479,METADATA!$S$2:$S$20,0))),0)</f>
        <v>0</v>
      </c>
      <c r="E4479" s="785" t="str">
        <f t="shared" si="207"/>
        <v>LO</v>
      </c>
      <c r="F4479" s="786">
        <f>VLOOKUP(C4479,METADATA!$A$5:$H$29,IF(E4479="HI",2,IF(E4479="LO",6,10))+IF(D4479=1,2,IF(D4479=7,1,(IF(WEEKDAY(B4479)=1,2,IF(WEEKDAY(B4479)=7,1,0))))))</f>
        <v>2</v>
      </c>
      <c r="G4479" s="786">
        <f>VLOOKUP(C4479,METADATA!$J$5:$Q$29,IF(E4479="HI",2,IF(E4479="LO",6,10))+IF(D4479=1,2,IF(D4479=7,1,(IF(WEEKDAY(B4479)=1,2,IF(WEEKDAY(B4479)=7,1,0))))))</f>
        <v>2</v>
      </c>
      <c r="H4479" s="787">
        <v>13929.5</v>
      </c>
      <c r="I4479" s="788">
        <v>1638.0699768066406</v>
      </c>
      <c r="K4479" s="795">
        <v>824.32500000000005</v>
      </c>
      <c r="M4479" s="798">
        <f t="shared" si="208"/>
        <v>14025.485499579518</v>
      </c>
      <c r="N4479" s="303"/>
      <c r="S4479" s="786">
        <v>0</v>
      </c>
      <c r="T4479" s="781">
        <f>VLOOKUP(C4479,METADATA!$J$5:$Q$29,IF(E4479="HI",2,IF(E4479="LO",6,10))+IF(S4479=1,2,IF(D4479=7,1,(IF(WEEKDAY(B4479)=1,2,IF(WEEKDAY(B4479)=7,1,0))))))</f>
        <v>2</v>
      </c>
      <c r="U4479" s="781">
        <f>VLOOKUP(C4479,METADATA!$A$5:$H$29,IF(E4479="HI",2,IF(E4479="LO",6,10))+IF(S4479=1,2,IF(D4479=7,1,(IF(WEEKDAY(B4479)=1,2,IF(WEEKDAY(B4479)=7,1,0))))))</f>
        <v>2</v>
      </c>
    </row>
    <row r="4480" spans="2:21" ht="13.95" customHeight="1" x14ac:dyDescent="0.25">
      <c r="B4480" s="784">
        <f t="shared" si="209"/>
        <v>45569</v>
      </c>
      <c r="C4480" s="785">
        <v>12</v>
      </c>
      <c r="D4480" s="786">
        <f>IFERROR((INDEX(METADATA!$T$2:$T$20,MATCH(B4480,METADATA!$S$2:$S$20,0))),0)</f>
        <v>0</v>
      </c>
      <c r="E4480" s="785" t="str">
        <f t="shared" si="207"/>
        <v>LO</v>
      </c>
      <c r="F4480" s="786">
        <f>VLOOKUP(C4480,METADATA!$A$5:$H$29,IF(E4480="HI",2,IF(E4480="LO",6,10))+IF(D4480=1,2,IF(D4480=7,1,(IF(WEEKDAY(B4480)=1,2,IF(WEEKDAY(B4480)=7,1,0))))))</f>
        <v>2</v>
      </c>
      <c r="G4480" s="786">
        <f>VLOOKUP(C4480,METADATA!$J$5:$Q$29,IF(E4480="HI",2,IF(E4480="LO",6,10))+IF(D4480=1,2,IF(D4480=7,1,(IF(WEEKDAY(B4480)=1,2,IF(WEEKDAY(B4480)=7,1,0))))))</f>
        <v>2</v>
      </c>
      <c r="H4480" s="787">
        <v>13942.5</v>
      </c>
      <c r="I4480" s="788">
        <v>1578.4574890136719</v>
      </c>
      <c r="K4480" s="795">
        <v>882.73749999999995</v>
      </c>
      <c r="M4480" s="798">
        <f t="shared" si="208"/>
        <v>14031.565639465303</v>
      </c>
      <c r="N4480" s="303"/>
      <c r="S4480" s="786">
        <v>0</v>
      </c>
      <c r="T4480" s="781">
        <f>VLOOKUP(C4480,METADATA!$J$5:$Q$29,IF(E4480="HI",2,IF(E4480="LO",6,10))+IF(S4480=1,2,IF(D4480=7,1,(IF(WEEKDAY(B4480)=1,2,IF(WEEKDAY(B4480)=7,1,0))))))</f>
        <v>2</v>
      </c>
      <c r="U4480" s="781">
        <f>VLOOKUP(C4480,METADATA!$A$5:$H$29,IF(E4480="HI",2,IF(E4480="LO",6,10))+IF(S4480=1,2,IF(D4480=7,1,(IF(WEEKDAY(B4480)=1,2,IF(WEEKDAY(B4480)=7,1,0))))))</f>
        <v>2</v>
      </c>
    </row>
    <row r="4481" spans="2:21" ht="13.95" customHeight="1" x14ac:dyDescent="0.25">
      <c r="B4481" s="784">
        <f t="shared" si="209"/>
        <v>45569</v>
      </c>
      <c r="C4481" s="785">
        <v>13</v>
      </c>
      <c r="D4481" s="786">
        <f>IFERROR((INDEX(METADATA!$T$2:$T$20,MATCH(B4481,METADATA!$S$2:$S$20,0))),0)</f>
        <v>0</v>
      </c>
      <c r="E4481" s="785" t="str">
        <f t="shared" si="207"/>
        <v>LO</v>
      </c>
      <c r="F4481" s="786">
        <f>VLOOKUP(C4481,METADATA!$A$5:$H$29,IF(E4481="HI",2,IF(E4481="LO",6,10))+IF(D4481=1,2,IF(D4481=7,1,(IF(WEEKDAY(B4481)=1,2,IF(WEEKDAY(B4481)=7,1,0))))))</f>
        <v>2</v>
      </c>
      <c r="G4481" s="786">
        <f>VLOOKUP(C4481,METADATA!$J$5:$Q$29,IF(E4481="HI",2,IF(E4481="LO",6,10))+IF(D4481=1,2,IF(D4481=7,1,(IF(WEEKDAY(B4481)=1,2,IF(WEEKDAY(B4481)=7,1,0))))))</f>
        <v>2</v>
      </c>
      <c r="H4481" s="787">
        <v>13851.25</v>
      </c>
      <c r="I4481" s="788">
        <v>1591.7749938964844</v>
      </c>
      <c r="K4481" s="795">
        <v>909.3125</v>
      </c>
      <c r="M4481" s="798">
        <f t="shared" si="208"/>
        <v>13942.412782359233</v>
      </c>
      <c r="N4481" s="303"/>
      <c r="S4481" s="786">
        <v>0</v>
      </c>
      <c r="T4481" s="781">
        <f>VLOOKUP(C4481,METADATA!$J$5:$Q$29,IF(E4481="HI",2,IF(E4481="LO",6,10))+IF(S4481=1,2,IF(D4481=7,1,(IF(WEEKDAY(B4481)=1,2,IF(WEEKDAY(B4481)=7,1,0))))))</f>
        <v>2</v>
      </c>
      <c r="U4481" s="781">
        <f>VLOOKUP(C4481,METADATA!$A$5:$H$29,IF(E4481="HI",2,IF(E4481="LO",6,10))+IF(S4481=1,2,IF(D4481=7,1,(IF(WEEKDAY(B4481)=1,2,IF(WEEKDAY(B4481)=7,1,0))))))</f>
        <v>2</v>
      </c>
    </row>
    <row r="4482" spans="2:21" ht="13.95" customHeight="1" x14ac:dyDescent="0.25">
      <c r="B4482" s="784">
        <f t="shared" si="209"/>
        <v>45569</v>
      </c>
      <c r="C4482" s="785">
        <v>14</v>
      </c>
      <c r="D4482" s="786">
        <f>IFERROR((INDEX(METADATA!$T$2:$T$20,MATCH(B4482,METADATA!$S$2:$S$20,0))),0)</f>
        <v>0</v>
      </c>
      <c r="E4482" s="785" t="str">
        <f t="shared" si="207"/>
        <v>LO</v>
      </c>
      <c r="F4482" s="786">
        <f>VLOOKUP(C4482,METADATA!$A$5:$H$29,IF(E4482="HI",2,IF(E4482="LO",6,10))+IF(D4482=1,2,IF(D4482=7,1,(IF(WEEKDAY(B4482)=1,2,IF(WEEKDAY(B4482)=7,1,0))))))</f>
        <v>2</v>
      </c>
      <c r="G4482" s="786">
        <f>VLOOKUP(C4482,METADATA!$J$5:$Q$29,IF(E4482="HI",2,IF(E4482="LO",6,10))+IF(D4482=1,2,IF(D4482=7,1,(IF(WEEKDAY(B4482)=1,2,IF(WEEKDAY(B4482)=7,1,0))))))</f>
        <v>2</v>
      </c>
      <c r="H4482" s="787">
        <v>13680.25</v>
      </c>
      <c r="I4482" s="788">
        <v>1559.8075256347656</v>
      </c>
      <c r="K4482" s="795">
        <v>905.6</v>
      </c>
      <c r="M4482" s="798">
        <f t="shared" si="208"/>
        <v>13768.886649962909</v>
      </c>
      <c r="N4482" s="303"/>
      <c r="S4482" s="786">
        <v>0</v>
      </c>
      <c r="T4482" s="781">
        <f>VLOOKUP(C4482,METADATA!$J$5:$Q$29,IF(E4482="HI",2,IF(E4482="LO",6,10))+IF(S4482=1,2,IF(D4482=7,1,(IF(WEEKDAY(B4482)=1,2,IF(WEEKDAY(B4482)=7,1,0))))))</f>
        <v>2</v>
      </c>
      <c r="U4482" s="781">
        <f>VLOOKUP(C4482,METADATA!$A$5:$H$29,IF(E4482="HI",2,IF(E4482="LO",6,10))+IF(S4482=1,2,IF(D4482=7,1,(IF(WEEKDAY(B4482)=1,2,IF(WEEKDAY(B4482)=7,1,0))))))</f>
        <v>2</v>
      </c>
    </row>
    <row r="4483" spans="2:21" ht="13.95" customHeight="1" x14ac:dyDescent="0.25">
      <c r="B4483" s="784">
        <f t="shared" si="209"/>
        <v>45569</v>
      </c>
      <c r="C4483" s="785">
        <v>15</v>
      </c>
      <c r="D4483" s="786">
        <f>IFERROR((INDEX(METADATA!$T$2:$T$20,MATCH(B4483,METADATA!$S$2:$S$20,0))),0)</f>
        <v>0</v>
      </c>
      <c r="E4483" s="785" t="str">
        <f t="shared" si="207"/>
        <v>LO</v>
      </c>
      <c r="F4483" s="786">
        <f>VLOOKUP(C4483,METADATA!$A$5:$H$29,IF(E4483="HI",2,IF(E4483="LO",6,10))+IF(D4483=1,2,IF(D4483=7,1,(IF(WEEKDAY(B4483)=1,2,IF(WEEKDAY(B4483)=7,1,0))))))</f>
        <v>2</v>
      </c>
      <c r="G4483" s="786">
        <f>VLOOKUP(C4483,METADATA!$J$5:$Q$29,IF(E4483="HI",2,IF(E4483="LO",6,10))+IF(D4483=1,2,IF(D4483=7,1,(IF(WEEKDAY(B4483)=1,2,IF(WEEKDAY(B4483)=7,1,0))))))</f>
        <v>2</v>
      </c>
      <c r="H4483" s="787">
        <v>13506.25</v>
      </c>
      <c r="I4483" s="788">
        <v>1684.0799865722656</v>
      </c>
      <c r="K4483" s="795">
        <v>913.98749999999995</v>
      </c>
      <c r="M4483" s="798">
        <f t="shared" si="208"/>
        <v>13610.838124952968</v>
      </c>
      <c r="N4483" s="303"/>
      <c r="S4483" s="786">
        <v>0</v>
      </c>
      <c r="T4483" s="781">
        <f>VLOOKUP(C4483,METADATA!$J$5:$Q$29,IF(E4483="HI",2,IF(E4483="LO",6,10))+IF(S4483=1,2,IF(D4483=7,1,(IF(WEEKDAY(B4483)=1,2,IF(WEEKDAY(B4483)=7,1,0))))))</f>
        <v>2</v>
      </c>
      <c r="U4483" s="781">
        <f>VLOOKUP(C4483,METADATA!$A$5:$H$29,IF(E4483="HI",2,IF(E4483="LO",6,10))+IF(S4483=1,2,IF(D4483=7,1,(IF(WEEKDAY(B4483)=1,2,IF(WEEKDAY(B4483)=7,1,0))))))</f>
        <v>2</v>
      </c>
    </row>
    <row r="4484" spans="2:21" ht="13.95" customHeight="1" x14ac:dyDescent="0.25">
      <c r="B4484" s="784">
        <f t="shared" si="209"/>
        <v>45569</v>
      </c>
      <c r="C4484" s="785">
        <v>16</v>
      </c>
      <c r="D4484" s="786">
        <f>IFERROR((INDEX(METADATA!$T$2:$T$20,MATCH(B4484,METADATA!$S$2:$S$20,0))),0)</f>
        <v>0</v>
      </c>
      <c r="E4484" s="785" t="str">
        <f t="shared" ref="E4484:E4547" si="210">IF(B4484="","",IF(AND(MONTH(B4484)&gt;=MONTH($AA$9),MONTH(B4484)&lt;=MONTH($AA$11)),"HI","LO"))</f>
        <v>LO</v>
      </c>
      <c r="F4484" s="786">
        <f>VLOOKUP(C4484,METADATA!$A$5:$H$29,IF(E4484="HI",2,IF(E4484="LO",6,10))+IF(D4484=1,2,IF(D4484=7,1,(IF(WEEKDAY(B4484)=1,2,IF(WEEKDAY(B4484)=7,1,0))))))</f>
        <v>2</v>
      </c>
      <c r="G4484" s="786">
        <f>VLOOKUP(C4484,METADATA!$J$5:$Q$29,IF(E4484="HI",2,IF(E4484="LO",6,10))+IF(D4484=1,2,IF(D4484=7,1,(IF(WEEKDAY(B4484)=1,2,IF(WEEKDAY(B4484)=7,1,0))))))</f>
        <v>2</v>
      </c>
      <c r="H4484" s="787">
        <v>13176.5</v>
      </c>
      <c r="I4484" s="788">
        <v>1645.7049865722656</v>
      </c>
      <c r="K4484" s="795">
        <v>902.26250000000005</v>
      </c>
      <c r="M4484" s="798">
        <f t="shared" ref="M4484:M4547" si="211">SQRT(H4484^2+I4484^2)</f>
        <v>13278.874092061751</v>
      </c>
      <c r="N4484" s="303"/>
      <c r="S4484" s="786">
        <v>0</v>
      </c>
      <c r="T4484" s="781">
        <f>VLOOKUP(C4484,METADATA!$J$5:$Q$29,IF(E4484="HI",2,IF(E4484="LO",6,10))+IF(S4484=1,2,IF(D4484=7,1,(IF(WEEKDAY(B4484)=1,2,IF(WEEKDAY(B4484)=7,1,0))))))</f>
        <v>2</v>
      </c>
      <c r="U4484" s="781">
        <f>VLOOKUP(C4484,METADATA!$A$5:$H$29,IF(E4484="HI",2,IF(E4484="LO",6,10))+IF(S4484=1,2,IF(D4484=7,1,(IF(WEEKDAY(B4484)=1,2,IF(WEEKDAY(B4484)=7,1,0))))))</f>
        <v>2</v>
      </c>
    </row>
    <row r="4485" spans="2:21" ht="13.95" customHeight="1" x14ac:dyDescent="0.25">
      <c r="B4485" s="784">
        <f t="shared" si="209"/>
        <v>45569</v>
      </c>
      <c r="C4485" s="785">
        <v>17</v>
      </c>
      <c r="D4485" s="786">
        <f>IFERROR((INDEX(METADATA!$T$2:$T$20,MATCH(B4485,METADATA!$S$2:$S$20,0))),0)</f>
        <v>0</v>
      </c>
      <c r="E4485" s="785" t="str">
        <f t="shared" si="210"/>
        <v>LO</v>
      </c>
      <c r="F4485" s="786">
        <f>VLOOKUP(C4485,METADATA!$A$5:$H$29,IF(E4485="HI",2,IF(E4485="LO",6,10))+IF(D4485=1,2,IF(D4485=7,1,(IF(WEEKDAY(B4485)=1,2,IF(WEEKDAY(B4485)=7,1,0))))))</f>
        <v>2</v>
      </c>
      <c r="G4485" s="786">
        <f>VLOOKUP(C4485,METADATA!$J$5:$Q$29,IF(E4485="HI",2,IF(E4485="LO",6,10))+IF(D4485=1,2,IF(D4485=7,1,(IF(WEEKDAY(B4485)=1,2,IF(WEEKDAY(B4485)=7,1,0))))))</f>
        <v>2</v>
      </c>
      <c r="H4485" s="787">
        <v>12890.75</v>
      </c>
      <c r="I4485" s="788">
        <v>1603.3675231933594</v>
      </c>
      <c r="K4485" s="795">
        <v>933.76250000000005</v>
      </c>
      <c r="M4485" s="798">
        <f t="shared" si="211"/>
        <v>12990.081715560193</v>
      </c>
      <c r="N4485" s="303"/>
      <c r="S4485" s="786">
        <v>0</v>
      </c>
      <c r="T4485" s="781">
        <f>VLOOKUP(C4485,METADATA!$J$5:$Q$29,IF(E4485="HI",2,IF(E4485="LO",6,10))+IF(S4485=1,2,IF(D4485=7,1,(IF(WEEKDAY(B4485)=1,2,IF(WEEKDAY(B4485)=7,1,0))))))</f>
        <v>2</v>
      </c>
      <c r="U4485" s="781">
        <f>VLOOKUP(C4485,METADATA!$A$5:$H$29,IF(E4485="HI",2,IF(E4485="LO",6,10))+IF(S4485=1,2,IF(D4485=7,1,(IF(WEEKDAY(B4485)=1,2,IF(WEEKDAY(B4485)=7,1,0))))))</f>
        <v>2</v>
      </c>
    </row>
    <row r="4486" spans="2:21" ht="13.95" customHeight="1" x14ac:dyDescent="0.25">
      <c r="B4486" s="784">
        <f t="shared" si="209"/>
        <v>45569</v>
      </c>
      <c r="C4486" s="785">
        <v>18</v>
      </c>
      <c r="D4486" s="786">
        <f>IFERROR((INDEX(METADATA!$T$2:$T$20,MATCH(B4486,METADATA!$S$2:$S$20,0))),0)</f>
        <v>0</v>
      </c>
      <c r="E4486" s="785" t="str">
        <f t="shared" si="210"/>
        <v>LO</v>
      </c>
      <c r="F4486" s="786">
        <f>VLOOKUP(C4486,METADATA!$A$5:$H$29,IF(E4486="HI",2,IF(E4486="LO",6,10))+IF(D4486=1,2,IF(D4486=7,1,(IF(WEEKDAY(B4486)=1,2,IF(WEEKDAY(B4486)=7,1,0))))))</f>
        <v>1</v>
      </c>
      <c r="G4486" s="786">
        <f>VLOOKUP(C4486,METADATA!$J$5:$Q$29,IF(E4486="HI",2,IF(E4486="LO",6,10))+IF(D4486=1,2,IF(D4486=7,1,(IF(WEEKDAY(B4486)=1,2,IF(WEEKDAY(B4486)=7,1,0))))))</f>
        <v>1</v>
      </c>
      <c r="H4486" s="787">
        <v>12583.75</v>
      </c>
      <c r="I4486" s="788">
        <v>1575.5024719238281</v>
      </c>
      <c r="K4486" s="795">
        <v>0</v>
      </c>
      <c r="M4486" s="798">
        <f t="shared" si="211"/>
        <v>12681.994011256198</v>
      </c>
      <c r="N4486" s="303"/>
      <c r="S4486" s="786">
        <v>0</v>
      </c>
      <c r="T4486" s="781">
        <f>VLOOKUP(C4486,METADATA!$J$5:$Q$29,IF(E4486="HI",2,IF(E4486="LO",6,10))+IF(S4486=1,2,IF(D4486=7,1,(IF(WEEKDAY(B4486)=1,2,IF(WEEKDAY(B4486)=7,1,0))))))</f>
        <v>1</v>
      </c>
      <c r="U4486" s="781">
        <f>VLOOKUP(C4486,METADATA!$A$5:$H$29,IF(E4486="HI",2,IF(E4486="LO",6,10))+IF(S4486=1,2,IF(D4486=7,1,(IF(WEEKDAY(B4486)=1,2,IF(WEEKDAY(B4486)=7,1,0))))))</f>
        <v>1</v>
      </c>
    </row>
    <row r="4487" spans="2:21" ht="13.95" customHeight="1" x14ac:dyDescent="0.25">
      <c r="B4487" s="784">
        <f t="shared" si="209"/>
        <v>45569</v>
      </c>
      <c r="C4487" s="785">
        <v>19</v>
      </c>
      <c r="D4487" s="786">
        <f>IFERROR((INDEX(METADATA!$T$2:$T$20,MATCH(B4487,METADATA!$S$2:$S$20,0))),0)</f>
        <v>0</v>
      </c>
      <c r="E4487" s="785" t="str">
        <f t="shared" si="210"/>
        <v>LO</v>
      </c>
      <c r="F4487" s="786">
        <f>VLOOKUP(C4487,METADATA!$A$5:$H$29,IF(E4487="HI",2,IF(E4487="LO",6,10))+IF(D4487=1,2,IF(D4487=7,1,(IF(WEEKDAY(B4487)=1,2,IF(WEEKDAY(B4487)=7,1,0))))))</f>
        <v>1</v>
      </c>
      <c r="G4487" s="786">
        <f>VLOOKUP(C4487,METADATA!$J$5:$Q$29,IF(E4487="HI",2,IF(E4487="LO",6,10))+IF(D4487=1,2,IF(D4487=7,1,(IF(WEEKDAY(B4487)=1,2,IF(WEEKDAY(B4487)=7,1,0))))))</f>
        <v>1</v>
      </c>
      <c r="H4487" s="787">
        <v>12053.25</v>
      </c>
      <c r="I4487" s="788">
        <v>1541.5199890136719</v>
      </c>
      <c r="K4487" s="795">
        <v>0</v>
      </c>
      <c r="M4487" s="798">
        <f t="shared" si="211"/>
        <v>12151.424584756665</v>
      </c>
      <c r="N4487" s="303"/>
      <c r="S4487" s="786">
        <v>0</v>
      </c>
      <c r="T4487" s="781">
        <f>VLOOKUP(C4487,METADATA!$J$5:$Q$29,IF(E4487="HI",2,IF(E4487="LO",6,10))+IF(S4487=1,2,IF(D4487=7,1,(IF(WEEKDAY(B4487)=1,2,IF(WEEKDAY(B4487)=7,1,0))))))</f>
        <v>1</v>
      </c>
      <c r="U4487" s="781">
        <f>VLOOKUP(C4487,METADATA!$A$5:$H$29,IF(E4487="HI",2,IF(E4487="LO",6,10))+IF(S4487=1,2,IF(D4487=7,1,(IF(WEEKDAY(B4487)=1,2,IF(WEEKDAY(B4487)=7,1,0))))))</f>
        <v>1</v>
      </c>
    </row>
    <row r="4488" spans="2:21" ht="13.95" customHeight="1" x14ac:dyDescent="0.25">
      <c r="B4488" s="784">
        <f t="shared" si="209"/>
        <v>45569</v>
      </c>
      <c r="C4488" s="785">
        <v>20</v>
      </c>
      <c r="D4488" s="786">
        <f>IFERROR((INDEX(METADATA!$T$2:$T$20,MATCH(B4488,METADATA!$S$2:$S$20,0))),0)</f>
        <v>0</v>
      </c>
      <c r="E4488" s="785" t="str">
        <f t="shared" si="210"/>
        <v>LO</v>
      </c>
      <c r="F4488" s="786">
        <f>VLOOKUP(C4488,METADATA!$A$5:$H$29,IF(E4488="HI",2,IF(E4488="LO",6,10))+IF(D4488=1,2,IF(D4488=7,1,(IF(WEEKDAY(B4488)=1,2,IF(WEEKDAY(B4488)=7,1,0))))))</f>
        <v>1</v>
      </c>
      <c r="G4488" s="786">
        <f>VLOOKUP(C4488,METADATA!$J$5:$Q$29,IF(E4488="HI",2,IF(E4488="LO",6,10))+IF(D4488=1,2,IF(D4488=7,1,(IF(WEEKDAY(B4488)=1,2,IF(WEEKDAY(B4488)=7,1,0))))))</f>
        <v>2</v>
      </c>
      <c r="H4488" s="787">
        <v>11958.75</v>
      </c>
      <c r="I4488" s="788">
        <v>1552.7525024414063</v>
      </c>
      <c r="K4488" s="795">
        <v>0</v>
      </c>
      <c r="M4488" s="798">
        <f t="shared" si="211"/>
        <v>12059.135205160363</v>
      </c>
      <c r="N4488" s="303"/>
      <c r="S4488" s="786">
        <v>0</v>
      </c>
      <c r="T4488" s="781">
        <f>VLOOKUP(C4488,METADATA!$J$5:$Q$29,IF(E4488="HI",2,IF(E4488="LO",6,10))+IF(S4488=1,2,IF(D4488=7,1,(IF(WEEKDAY(B4488)=1,2,IF(WEEKDAY(B4488)=7,1,0))))))</f>
        <v>2</v>
      </c>
      <c r="U4488" s="781">
        <f>VLOOKUP(C4488,METADATA!$A$5:$H$29,IF(E4488="HI",2,IF(E4488="LO",6,10))+IF(S4488=1,2,IF(D4488=7,1,(IF(WEEKDAY(B4488)=1,2,IF(WEEKDAY(B4488)=7,1,0))))))</f>
        <v>1</v>
      </c>
    </row>
    <row r="4489" spans="2:21" ht="13.95" customHeight="1" x14ac:dyDescent="0.25">
      <c r="B4489" s="784">
        <f t="shared" si="209"/>
        <v>45569</v>
      </c>
      <c r="C4489" s="785">
        <v>21</v>
      </c>
      <c r="D4489" s="786">
        <f>IFERROR((INDEX(METADATA!$T$2:$T$20,MATCH(B4489,METADATA!$S$2:$S$20,0))),0)</f>
        <v>0</v>
      </c>
      <c r="E4489" s="785" t="str">
        <f t="shared" si="210"/>
        <v>LO</v>
      </c>
      <c r="F4489" s="786">
        <f>VLOOKUP(C4489,METADATA!$A$5:$H$29,IF(E4489="HI",2,IF(E4489="LO",6,10))+IF(D4489=1,2,IF(D4489=7,1,(IF(WEEKDAY(B4489)=1,2,IF(WEEKDAY(B4489)=7,1,0))))))</f>
        <v>2</v>
      </c>
      <c r="G4489" s="786">
        <f>VLOOKUP(C4489,METADATA!$J$5:$Q$29,IF(E4489="HI",2,IF(E4489="LO",6,10))+IF(D4489=1,2,IF(D4489=7,1,(IF(WEEKDAY(B4489)=1,2,IF(WEEKDAY(B4489)=7,1,0))))))</f>
        <v>2</v>
      </c>
      <c r="H4489" s="787">
        <v>11424.25</v>
      </c>
      <c r="I4489" s="788">
        <v>1502.3500061035156</v>
      </c>
      <c r="K4489" s="795">
        <v>0</v>
      </c>
      <c r="M4489" s="798">
        <f t="shared" si="211"/>
        <v>11522.610103762916</v>
      </c>
      <c r="N4489" s="303"/>
      <c r="S4489" s="786">
        <v>0</v>
      </c>
      <c r="T4489" s="781">
        <f>VLOOKUP(C4489,METADATA!$J$5:$Q$29,IF(E4489="HI",2,IF(E4489="LO",6,10))+IF(S4489=1,2,IF(D4489=7,1,(IF(WEEKDAY(B4489)=1,2,IF(WEEKDAY(B4489)=7,1,0))))))</f>
        <v>2</v>
      </c>
      <c r="U4489" s="781">
        <f>VLOOKUP(C4489,METADATA!$A$5:$H$29,IF(E4489="HI",2,IF(E4489="LO",6,10))+IF(S4489=1,2,IF(D4489=7,1,(IF(WEEKDAY(B4489)=1,2,IF(WEEKDAY(B4489)=7,1,0))))))</f>
        <v>2</v>
      </c>
    </row>
    <row r="4490" spans="2:21" ht="13.95" customHeight="1" x14ac:dyDescent="0.25">
      <c r="B4490" s="784">
        <f t="shared" si="209"/>
        <v>45569</v>
      </c>
      <c r="C4490" s="785">
        <v>22</v>
      </c>
      <c r="D4490" s="786">
        <f>IFERROR((INDEX(METADATA!$T$2:$T$20,MATCH(B4490,METADATA!$S$2:$S$20,0))),0)</f>
        <v>0</v>
      </c>
      <c r="E4490" s="785" t="str">
        <f t="shared" si="210"/>
        <v>LO</v>
      </c>
      <c r="F4490" s="786">
        <f>VLOOKUP(C4490,METADATA!$A$5:$H$29,IF(E4490="HI",2,IF(E4490="LO",6,10))+IF(D4490=1,2,IF(D4490=7,1,(IF(WEEKDAY(B4490)=1,2,IF(WEEKDAY(B4490)=7,1,0))))))</f>
        <v>3</v>
      </c>
      <c r="G4490" s="786">
        <f>VLOOKUP(C4490,METADATA!$J$5:$Q$29,IF(E4490="HI",2,IF(E4490="LO",6,10))+IF(D4490=1,2,IF(D4490=7,1,(IF(WEEKDAY(B4490)=1,2,IF(WEEKDAY(B4490)=7,1,0))))))</f>
        <v>3</v>
      </c>
      <c r="H4490" s="787">
        <v>10461</v>
      </c>
      <c r="I4490" s="788">
        <v>1459.1524963378906</v>
      </c>
      <c r="K4490" s="795">
        <v>0</v>
      </c>
      <c r="M4490" s="798">
        <f t="shared" si="211"/>
        <v>10562.274708014798</v>
      </c>
      <c r="N4490" s="303"/>
      <c r="S4490" s="786">
        <v>0</v>
      </c>
      <c r="T4490" s="781">
        <f>VLOOKUP(C4490,METADATA!$J$5:$Q$29,IF(E4490="HI",2,IF(E4490="LO",6,10))+IF(S4490=1,2,IF(D4490=7,1,(IF(WEEKDAY(B4490)=1,2,IF(WEEKDAY(B4490)=7,1,0))))))</f>
        <v>3</v>
      </c>
      <c r="U4490" s="781">
        <f>VLOOKUP(C4490,METADATA!$A$5:$H$29,IF(E4490="HI",2,IF(E4490="LO",6,10))+IF(S4490=1,2,IF(D4490=7,1,(IF(WEEKDAY(B4490)=1,2,IF(WEEKDAY(B4490)=7,1,0))))))</f>
        <v>3</v>
      </c>
    </row>
    <row r="4491" spans="2:21" ht="13.95" customHeight="1" x14ac:dyDescent="0.25">
      <c r="B4491" s="784">
        <f t="shared" si="209"/>
        <v>45569</v>
      </c>
      <c r="C4491" s="785">
        <v>23</v>
      </c>
      <c r="D4491" s="786">
        <f>IFERROR((INDEX(METADATA!$T$2:$T$20,MATCH(B4491,METADATA!$S$2:$S$20,0))),0)</f>
        <v>0</v>
      </c>
      <c r="E4491" s="785" t="str">
        <f t="shared" si="210"/>
        <v>LO</v>
      </c>
      <c r="F4491" s="786">
        <f>VLOOKUP(C4491,METADATA!$A$5:$H$29,IF(E4491="HI",2,IF(E4491="LO",6,10))+IF(D4491=1,2,IF(D4491=7,1,(IF(WEEKDAY(B4491)=1,2,IF(WEEKDAY(B4491)=7,1,0))))))</f>
        <v>3</v>
      </c>
      <c r="G4491" s="786">
        <f>VLOOKUP(C4491,METADATA!$J$5:$Q$29,IF(E4491="HI",2,IF(E4491="LO",6,10))+IF(D4491=1,2,IF(D4491=7,1,(IF(WEEKDAY(B4491)=1,2,IF(WEEKDAY(B4491)=7,1,0))))))</f>
        <v>3</v>
      </c>
      <c r="H4491" s="787">
        <v>9569.25</v>
      </c>
      <c r="I4491" s="788">
        <v>1569.7449951171875</v>
      </c>
      <c r="K4491" s="795">
        <v>0</v>
      </c>
      <c r="M4491" s="798">
        <f t="shared" si="211"/>
        <v>9697.1462251631256</v>
      </c>
      <c r="N4491" s="303"/>
      <c r="S4491" s="786">
        <v>0</v>
      </c>
      <c r="T4491" s="781">
        <f>VLOOKUP(C4491,METADATA!$J$5:$Q$29,IF(E4491="HI",2,IF(E4491="LO",6,10))+IF(S4491=1,2,IF(D4491=7,1,(IF(WEEKDAY(B4491)=1,2,IF(WEEKDAY(B4491)=7,1,0))))))</f>
        <v>3</v>
      </c>
      <c r="U4491" s="781">
        <f>VLOOKUP(C4491,METADATA!$A$5:$H$29,IF(E4491="HI",2,IF(E4491="LO",6,10))+IF(S4491=1,2,IF(D4491=7,1,(IF(WEEKDAY(B4491)=1,2,IF(WEEKDAY(B4491)=7,1,0))))))</f>
        <v>3</v>
      </c>
    </row>
    <row r="4492" spans="2:21" ht="13.95" customHeight="1" x14ac:dyDescent="0.25">
      <c r="B4492" s="784">
        <f t="shared" si="209"/>
        <v>45570</v>
      </c>
      <c r="C4492" s="785">
        <v>0</v>
      </c>
      <c r="D4492" s="786">
        <f>IFERROR((INDEX(METADATA!$T$2:$T$20,MATCH(B4492,METADATA!$S$2:$S$20,0))),0)</f>
        <v>0</v>
      </c>
      <c r="E4492" s="785" t="str">
        <f t="shared" si="210"/>
        <v>LO</v>
      </c>
      <c r="F4492" s="786">
        <f>VLOOKUP(C4492,METADATA!$A$5:$H$29,IF(E4492="HI",2,IF(E4492="LO",6,10))+IF(D4492=1,2,IF(D4492=7,1,(IF(WEEKDAY(B4492)=1,2,IF(WEEKDAY(B4492)=7,1,0))))))</f>
        <v>3</v>
      </c>
      <c r="G4492" s="786">
        <f>VLOOKUP(C4492,METADATA!$J$5:$Q$29,IF(E4492="HI",2,IF(E4492="LO",6,10))+IF(D4492=1,2,IF(D4492=7,1,(IF(WEEKDAY(B4492)=1,2,IF(WEEKDAY(B4492)=7,1,0))))))</f>
        <v>3</v>
      </c>
      <c r="H4492" s="787">
        <v>8941</v>
      </c>
      <c r="I4492" s="788">
        <v>2143.10498046875</v>
      </c>
      <c r="K4492" s="795">
        <v>0</v>
      </c>
      <c r="M4492" s="798">
        <f t="shared" si="211"/>
        <v>9194.2579884028692</v>
      </c>
      <c r="N4492" s="303"/>
      <c r="S4492" s="786">
        <v>0</v>
      </c>
      <c r="T4492" s="781">
        <f>VLOOKUP(C4492,METADATA!$J$5:$Q$29,IF(E4492="HI",2,IF(E4492="LO",6,10))+IF(S4492=1,2,IF(D4492=7,1,(IF(WEEKDAY(B4492)=1,2,IF(WEEKDAY(B4492)=7,1,0))))))</f>
        <v>3</v>
      </c>
      <c r="U4492" s="781">
        <f>VLOOKUP(C4492,METADATA!$A$5:$H$29,IF(E4492="HI",2,IF(E4492="LO",6,10))+IF(S4492=1,2,IF(D4492=7,1,(IF(WEEKDAY(B4492)=1,2,IF(WEEKDAY(B4492)=7,1,0))))))</f>
        <v>3</v>
      </c>
    </row>
    <row r="4493" spans="2:21" ht="13.95" customHeight="1" x14ac:dyDescent="0.25">
      <c r="B4493" s="784">
        <f t="shared" si="209"/>
        <v>45570</v>
      </c>
      <c r="C4493" s="785">
        <v>1</v>
      </c>
      <c r="D4493" s="786">
        <f>IFERROR((INDEX(METADATA!$T$2:$T$20,MATCH(B4493,METADATA!$S$2:$S$20,0))),0)</f>
        <v>0</v>
      </c>
      <c r="E4493" s="785" t="str">
        <f t="shared" si="210"/>
        <v>LO</v>
      </c>
      <c r="F4493" s="786">
        <f>VLOOKUP(C4493,METADATA!$A$5:$H$29,IF(E4493="HI",2,IF(E4493="LO",6,10))+IF(D4493=1,2,IF(D4493=7,1,(IF(WEEKDAY(B4493)=1,2,IF(WEEKDAY(B4493)=7,1,0))))))</f>
        <v>3</v>
      </c>
      <c r="G4493" s="786">
        <f>VLOOKUP(C4493,METADATA!$J$5:$Q$29,IF(E4493="HI",2,IF(E4493="LO",6,10))+IF(D4493=1,2,IF(D4493=7,1,(IF(WEEKDAY(B4493)=1,2,IF(WEEKDAY(B4493)=7,1,0))))))</f>
        <v>3</v>
      </c>
      <c r="H4493" s="787">
        <v>8628.5</v>
      </c>
      <c r="I4493" s="788">
        <v>3484.0525207519531</v>
      </c>
      <c r="K4493" s="795">
        <v>0</v>
      </c>
      <c r="M4493" s="798">
        <f t="shared" si="211"/>
        <v>9305.3551365521798</v>
      </c>
      <c r="N4493" s="303"/>
      <c r="S4493" s="786">
        <v>0</v>
      </c>
      <c r="T4493" s="781">
        <f>VLOOKUP(C4493,METADATA!$J$5:$Q$29,IF(E4493="HI",2,IF(E4493="LO",6,10))+IF(S4493=1,2,IF(D4493=7,1,(IF(WEEKDAY(B4493)=1,2,IF(WEEKDAY(B4493)=7,1,0))))))</f>
        <v>3</v>
      </c>
      <c r="U4493" s="781">
        <f>VLOOKUP(C4493,METADATA!$A$5:$H$29,IF(E4493="HI",2,IF(E4493="LO",6,10))+IF(S4493=1,2,IF(D4493=7,1,(IF(WEEKDAY(B4493)=1,2,IF(WEEKDAY(B4493)=7,1,0))))))</f>
        <v>3</v>
      </c>
    </row>
    <row r="4494" spans="2:21" ht="13.95" customHeight="1" x14ac:dyDescent="0.25">
      <c r="B4494" s="784">
        <f t="shared" si="209"/>
        <v>45570</v>
      </c>
      <c r="C4494" s="785">
        <v>2</v>
      </c>
      <c r="D4494" s="786">
        <f>IFERROR((INDEX(METADATA!$T$2:$T$20,MATCH(B4494,METADATA!$S$2:$S$20,0))),0)</f>
        <v>0</v>
      </c>
      <c r="E4494" s="785" t="str">
        <f t="shared" si="210"/>
        <v>LO</v>
      </c>
      <c r="F4494" s="786">
        <f>VLOOKUP(C4494,METADATA!$A$5:$H$29,IF(E4494="HI",2,IF(E4494="LO",6,10))+IF(D4494=1,2,IF(D4494=7,1,(IF(WEEKDAY(B4494)=1,2,IF(WEEKDAY(B4494)=7,1,0))))))</f>
        <v>3</v>
      </c>
      <c r="G4494" s="786">
        <f>VLOOKUP(C4494,METADATA!$J$5:$Q$29,IF(E4494="HI",2,IF(E4494="LO",6,10))+IF(D4494=1,2,IF(D4494=7,1,(IF(WEEKDAY(B4494)=1,2,IF(WEEKDAY(B4494)=7,1,0))))))</f>
        <v>3</v>
      </c>
      <c r="H4494" s="787">
        <v>8331.5</v>
      </c>
      <c r="I4494" s="788">
        <v>3944.614990234375</v>
      </c>
      <c r="K4494" s="795">
        <v>0</v>
      </c>
      <c r="M4494" s="798">
        <f t="shared" si="211"/>
        <v>9218.1277747263703</v>
      </c>
      <c r="N4494" s="303"/>
      <c r="S4494" s="786">
        <v>0</v>
      </c>
      <c r="T4494" s="781">
        <f>VLOOKUP(C4494,METADATA!$J$5:$Q$29,IF(E4494="HI",2,IF(E4494="LO",6,10))+IF(S4494=1,2,IF(D4494=7,1,(IF(WEEKDAY(B4494)=1,2,IF(WEEKDAY(B4494)=7,1,0))))))</f>
        <v>3</v>
      </c>
      <c r="U4494" s="781">
        <f>VLOOKUP(C4494,METADATA!$A$5:$H$29,IF(E4494="HI",2,IF(E4494="LO",6,10))+IF(S4494=1,2,IF(D4494=7,1,(IF(WEEKDAY(B4494)=1,2,IF(WEEKDAY(B4494)=7,1,0))))))</f>
        <v>3</v>
      </c>
    </row>
    <row r="4495" spans="2:21" ht="13.95" customHeight="1" x14ac:dyDescent="0.25">
      <c r="B4495" s="784">
        <f t="shared" si="209"/>
        <v>45570</v>
      </c>
      <c r="C4495" s="785">
        <v>3</v>
      </c>
      <c r="D4495" s="786">
        <f>IFERROR((INDEX(METADATA!$T$2:$T$20,MATCH(B4495,METADATA!$S$2:$S$20,0))),0)</f>
        <v>0</v>
      </c>
      <c r="E4495" s="785" t="str">
        <f t="shared" si="210"/>
        <v>LO</v>
      </c>
      <c r="F4495" s="786">
        <f>VLOOKUP(C4495,METADATA!$A$5:$H$29,IF(E4495="HI",2,IF(E4495="LO",6,10))+IF(D4495=1,2,IF(D4495=7,1,(IF(WEEKDAY(B4495)=1,2,IF(WEEKDAY(B4495)=7,1,0))))))</f>
        <v>3</v>
      </c>
      <c r="G4495" s="786">
        <f>VLOOKUP(C4495,METADATA!$J$5:$Q$29,IF(E4495="HI",2,IF(E4495="LO",6,10))+IF(D4495=1,2,IF(D4495=7,1,(IF(WEEKDAY(B4495)=1,2,IF(WEEKDAY(B4495)=7,1,0))))))</f>
        <v>3</v>
      </c>
      <c r="H4495" s="787">
        <v>8447</v>
      </c>
      <c r="I4495" s="788">
        <v>3812.5649719238281</v>
      </c>
      <c r="K4495" s="795">
        <v>0</v>
      </c>
      <c r="M4495" s="798">
        <f t="shared" si="211"/>
        <v>9267.5487948615919</v>
      </c>
      <c r="N4495" s="303"/>
      <c r="S4495" s="786">
        <v>0</v>
      </c>
      <c r="T4495" s="781">
        <f>VLOOKUP(C4495,METADATA!$J$5:$Q$29,IF(E4495="HI",2,IF(E4495="LO",6,10))+IF(S4495=1,2,IF(D4495=7,1,(IF(WEEKDAY(B4495)=1,2,IF(WEEKDAY(B4495)=7,1,0))))))</f>
        <v>3</v>
      </c>
      <c r="U4495" s="781">
        <f>VLOOKUP(C4495,METADATA!$A$5:$H$29,IF(E4495="HI",2,IF(E4495="LO",6,10))+IF(S4495=1,2,IF(D4495=7,1,(IF(WEEKDAY(B4495)=1,2,IF(WEEKDAY(B4495)=7,1,0))))))</f>
        <v>3</v>
      </c>
    </row>
    <row r="4496" spans="2:21" ht="13.95" customHeight="1" x14ac:dyDescent="0.25">
      <c r="B4496" s="784">
        <f t="shared" si="209"/>
        <v>45570</v>
      </c>
      <c r="C4496" s="785">
        <v>4</v>
      </c>
      <c r="D4496" s="786">
        <f>IFERROR((INDEX(METADATA!$T$2:$T$20,MATCH(B4496,METADATA!$S$2:$S$20,0))),0)</f>
        <v>0</v>
      </c>
      <c r="E4496" s="785" t="str">
        <f t="shared" si="210"/>
        <v>LO</v>
      </c>
      <c r="F4496" s="786">
        <f>VLOOKUP(C4496,METADATA!$A$5:$H$29,IF(E4496="HI",2,IF(E4496="LO",6,10))+IF(D4496=1,2,IF(D4496=7,1,(IF(WEEKDAY(B4496)=1,2,IF(WEEKDAY(B4496)=7,1,0))))))</f>
        <v>3</v>
      </c>
      <c r="G4496" s="786">
        <f>VLOOKUP(C4496,METADATA!$J$5:$Q$29,IF(E4496="HI",2,IF(E4496="LO",6,10))+IF(D4496=1,2,IF(D4496=7,1,(IF(WEEKDAY(B4496)=1,2,IF(WEEKDAY(B4496)=7,1,0))))))</f>
        <v>3</v>
      </c>
      <c r="H4496" s="787">
        <v>8507</v>
      </c>
      <c r="I4496" s="788">
        <v>3012.0025024414063</v>
      </c>
      <c r="K4496" s="795">
        <v>0</v>
      </c>
      <c r="M4496" s="798">
        <f t="shared" si="211"/>
        <v>9024.4782716073551</v>
      </c>
      <c r="N4496" s="303"/>
      <c r="S4496" s="786">
        <v>0</v>
      </c>
      <c r="T4496" s="781">
        <f>VLOOKUP(C4496,METADATA!$J$5:$Q$29,IF(E4496="HI",2,IF(E4496="LO",6,10))+IF(S4496=1,2,IF(D4496=7,1,(IF(WEEKDAY(B4496)=1,2,IF(WEEKDAY(B4496)=7,1,0))))))</f>
        <v>3</v>
      </c>
      <c r="U4496" s="781">
        <f>VLOOKUP(C4496,METADATA!$A$5:$H$29,IF(E4496="HI",2,IF(E4496="LO",6,10))+IF(S4496=1,2,IF(D4496=7,1,(IF(WEEKDAY(B4496)=1,2,IF(WEEKDAY(B4496)=7,1,0))))))</f>
        <v>3</v>
      </c>
    </row>
    <row r="4497" spans="2:21" ht="13.95" customHeight="1" x14ac:dyDescent="0.25">
      <c r="B4497" s="784">
        <f t="shared" si="209"/>
        <v>45570</v>
      </c>
      <c r="C4497" s="785">
        <v>5</v>
      </c>
      <c r="D4497" s="786">
        <f>IFERROR((INDEX(METADATA!$T$2:$T$20,MATCH(B4497,METADATA!$S$2:$S$20,0))),0)</f>
        <v>0</v>
      </c>
      <c r="E4497" s="785" t="str">
        <f t="shared" si="210"/>
        <v>LO</v>
      </c>
      <c r="F4497" s="786">
        <f>VLOOKUP(C4497,METADATA!$A$5:$H$29,IF(E4497="HI",2,IF(E4497="LO",6,10))+IF(D4497=1,2,IF(D4497=7,1,(IF(WEEKDAY(B4497)=1,2,IF(WEEKDAY(B4497)=7,1,0))))))</f>
        <v>3</v>
      </c>
      <c r="G4497" s="786">
        <f>VLOOKUP(C4497,METADATA!$J$5:$Q$29,IF(E4497="HI",2,IF(E4497="LO",6,10))+IF(D4497=1,2,IF(D4497=7,1,(IF(WEEKDAY(B4497)=1,2,IF(WEEKDAY(B4497)=7,1,0))))))</f>
        <v>3</v>
      </c>
      <c r="H4497" s="787">
        <v>8541.5</v>
      </c>
      <c r="I4497" s="788">
        <v>2077.3925476074219</v>
      </c>
      <c r="K4497" s="795">
        <v>870.51250000000005</v>
      </c>
      <c r="M4497" s="798">
        <f t="shared" si="211"/>
        <v>8790.4938454477542</v>
      </c>
      <c r="N4497" s="303"/>
      <c r="S4497" s="786">
        <v>0</v>
      </c>
      <c r="T4497" s="781">
        <f>VLOOKUP(C4497,METADATA!$J$5:$Q$29,IF(E4497="HI",2,IF(E4497="LO",6,10))+IF(S4497=1,2,IF(D4497=7,1,(IF(WEEKDAY(B4497)=1,2,IF(WEEKDAY(B4497)=7,1,0))))))</f>
        <v>3</v>
      </c>
      <c r="U4497" s="781">
        <f>VLOOKUP(C4497,METADATA!$A$5:$H$29,IF(E4497="HI",2,IF(E4497="LO",6,10))+IF(S4497=1,2,IF(D4497=7,1,(IF(WEEKDAY(B4497)=1,2,IF(WEEKDAY(B4497)=7,1,0))))))</f>
        <v>3</v>
      </c>
    </row>
    <row r="4498" spans="2:21" ht="13.95" customHeight="1" x14ac:dyDescent="0.25">
      <c r="B4498" s="784">
        <f t="shared" si="209"/>
        <v>45570</v>
      </c>
      <c r="C4498" s="785">
        <v>6</v>
      </c>
      <c r="D4498" s="786">
        <f>IFERROR((INDEX(METADATA!$T$2:$T$20,MATCH(B4498,METADATA!$S$2:$S$20,0))),0)</f>
        <v>0</v>
      </c>
      <c r="E4498" s="785" t="str">
        <f t="shared" si="210"/>
        <v>LO</v>
      </c>
      <c r="F4498" s="786">
        <f>VLOOKUP(C4498,METADATA!$A$5:$H$29,IF(E4498="HI",2,IF(E4498="LO",6,10))+IF(D4498=1,2,IF(D4498=7,1,(IF(WEEKDAY(B4498)=1,2,IF(WEEKDAY(B4498)=7,1,0))))))</f>
        <v>3</v>
      </c>
      <c r="G4498" s="786">
        <f>VLOOKUP(C4498,METADATA!$J$5:$Q$29,IF(E4498="HI",2,IF(E4498="LO",6,10))+IF(D4498=1,2,IF(D4498=7,1,(IF(WEEKDAY(B4498)=1,2,IF(WEEKDAY(B4498)=7,1,0))))))</f>
        <v>3</v>
      </c>
      <c r="H4498" s="787">
        <v>8886.75</v>
      </c>
      <c r="I4498" s="788">
        <v>1621.2225036621094</v>
      </c>
      <c r="K4498" s="795">
        <v>865.8125</v>
      </c>
      <c r="M4498" s="798">
        <f t="shared" si="211"/>
        <v>9033.4206128620208</v>
      </c>
      <c r="N4498" s="303"/>
      <c r="S4498" s="786">
        <v>0</v>
      </c>
      <c r="T4498" s="781">
        <f>VLOOKUP(C4498,METADATA!$J$5:$Q$29,IF(E4498="HI",2,IF(E4498="LO",6,10))+IF(S4498=1,2,IF(D4498=7,1,(IF(WEEKDAY(B4498)=1,2,IF(WEEKDAY(B4498)=7,1,0))))))</f>
        <v>3</v>
      </c>
      <c r="U4498" s="781">
        <f>VLOOKUP(C4498,METADATA!$A$5:$H$29,IF(E4498="HI",2,IF(E4498="LO",6,10))+IF(S4498=1,2,IF(D4498=7,1,(IF(WEEKDAY(B4498)=1,2,IF(WEEKDAY(B4498)=7,1,0))))))</f>
        <v>3</v>
      </c>
    </row>
    <row r="4499" spans="2:21" ht="13.95" customHeight="1" x14ac:dyDescent="0.25">
      <c r="B4499" s="784">
        <f t="shared" si="209"/>
        <v>45570</v>
      </c>
      <c r="C4499" s="785">
        <v>7</v>
      </c>
      <c r="D4499" s="786">
        <f>IFERROR((INDEX(METADATA!$T$2:$T$20,MATCH(B4499,METADATA!$S$2:$S$20,0))),0)</f>
        <v>0</v>
      </c>
      <c r="E4499" s="785" t="str">
        <f t="shared" si="210"/>
        <v>LO</v>
      </c>
      <c r="F4499" s="786">
        <f>VLOOKUP(C4499,METADATA!$A$5:$H$29,IF(E4499="HI",2,IF(E4499="LO",6,10))+IF(D4499=1,2,IF(D4499=7,1,(IF(WEEKDAY(B4499)=1,2,IF(WEEKDAY(B4499)=7,1,0))))))</f>
        <v>2</v>
      </c>
      <c r="G4499" s="786">
        <f>VLOOKUP(C4499,METADATA!$J$5:$Q$29,IF(E4499="HI",2,IF(E4499="LO",6,10))+IF(D4499=1,2,IF(D4499=7,1,(IF(WEEKDAY(B4499)=1,2,IF(WEEKDAY(B4499)=7,1,0))))))</f>
        <v>2</v>
      </c>
      <c r="H4499" s="787">
        <v>10165.75</v>
      </c>
      <c r="I4499" s="788">
        <v>1528.3450012207031</v>
      </c>
      <c r="K4499" s="795">
        <v>834.63750000000005</v>
      </c>
      <c r="M4499" s="798">
        <f t="shared" si="211"/>
        <v>10279.995695780048</v>
      </c>
      <c r="N4499" s="303"/>
      <c r="S4499" s="786">
        <v>0</v>
      </c>
      <c r="T4499" s="781">
        <f>VLOOKUP(C4499,METADATA!$J$5:$Q$29,IF(E4499="HI",2,IF(E4499="LO",6,10))+IF(S4499=1,2,IF(D4499=7,1,(IF(WEEKDAY(B4499)=1,2,IF(WEEKDAY(B4499)=7,1,0))))))</f>
        <v>2</v>
      </c>
      <c r="U4499" s="781">
        <f>VLOOKUP(C4499,METADATA!$A$5:$H$29,IF(E4499="HI",2,IF(E4499="LO",6,10))+IF(S4499=1,2,IF(D4499=7,1,(IF(WEEKDAY(B4499)=1,2,IF(WEEKDAY(B4499)=7,1,0))))))</f>
        <v>2</v>
      </c>
    </row>
    <row r="4500" spans="2:21" ht="13.95" customHeight="1" x14ac:dyDescent="0.25">
      <c r="B4500" s="784">
        <f t="shared" si="209"/>
        <v>45570</v>
      </c>
      <c r="C4500" s="785">
        <v>8</v>
      </c>
      <c r="D4500" s="786">
        <f>IFERROR((INDEX(METADATA!$T$2:$T$20,MATCH(B4500,METADATA!$S$2:$S$20,0))),0)</f>
        <v>0</v>
      </c>
      <c r="E4500" s="785" t="str">
        <f t="shared" si="210"/>
        <v>LO</v>
      </c>
      <c r="F4500" s="786">
        <f>VLOOKUP(C4500,METADATA!$A$5:$H$29,IF(E4500="HI",2,IF(E4500="LO",6,10))+IF(D4500=1,2,IF(D4500=7,1,(IF(WEEKDAY(B4500)=1,2,IF(WEEKDAY(B4500)=7,1,0))))))</f>
        <v>2</v>
      </c>
      <c r="G4500" s="786">
        <f>VLOOKUP(C4500,METADATA!$J$5:$Q$29,IF(E4500="HI",2,IF(E4500="LO",6,10))+IF(D4500=1,2,IF(D4500=7,1,(IF(WEEKDAY(B4500)=1,2,IF(WEEKDAY(B4500)=7,1,0))))))</f>
        <v>2</v>
      </c>
      <c r="H4500" s="787">
        <v>11674.5</v>
      </c>
      <c r="I4500" s="788">
        <v>1316.0150146484375</v>
      </c>
      <c r="K4500" s="795">
        <v>847.33749999999998</v>
      </c>
      <c r="M4500" s="798">
        <f t="shared" si="211"/>
        <v>11748.440141941403</v>
      </c>
      <c r="N4500" s="303"/>
      <c r="S4500" s="786">
        <v>0</v>
      </c>
      <c r="T4500" s="781">
        <f>VLOOKUP(C4500,METADATA!$J$5:$Q$29,IF(E4500="HI",2,IF(E4500="LO",6,10))+IF(S4500=1,2,IF(D4500=7,1,(IF(WEEKDAY(B4500)=1,2,IF(WEEKDAY(B4500)=7,1,0))))))</f>
        <v>2</v>
      </c>
      <c r="U4500" s="781">
        <f>VLOOKUP(C4500,METADATA!$A$5:$H$29,IF(E4500="HI",2,IF(E4500="LO",6,10))+IF(S4500=1,2,IF(D4500=7,1,(IF(WEEKDAY(B4500)=1,2,IF(WEEKDAY(B4500)=7,1,0))))))</f>
        <v>2</v>
      </c>
    </row>
    <row r="4501" spans="2:21" ht="13.95" customHeight="1" x14ac:dyDescent="0.25">
      <c r="B4501" s="784">
        <f t="shared" si="209"/>
        <v>45570</v>
      </c>
      <c r="C4501" s="785">
        <v>9</v>
      </c>
      <c r="D4501" s="786">
        <f>IFERROR((INDEX(METADATA!$T$2:$T$20,MATCH(B4501,METADATA!$S$2:$S$20,0))),0)</f>
        <v>0</v>
      </c>
      <c r="E4501" s="785" t="str">
        <f t="shared" si="210"/>
        <v>LO</v>
      </c>
      <c r="F4501" s="786">
        <f>VLOOKUP(C4501,METADATA!$A$5:$H$29,IF(E4501="HI",2,IF(E4501="LO",6,10))+IF(D4501=1,2,IF(D4501=7,1,(IF(WEEKDAY(B4501)=1,2,IF(WEEKDAY(B4501)=7,1,0))))))</f>
        <v>2</v>
      </c>
      <c r="G4501" s="786">
        <f>VLOOKUP(C4501,METADATA!$J$5:$Q$29,IF(E4501="HI",2,IF(E4501="LO",6,10))+IF(D4501=1,2,IF(D4501=7,1,(IF(WEEKDAY(B4501)=1,2,IF(WEEKDAY(B4501)=7,1,0))))))</f>
        <v>2</v>
      </c>
      <c r="H4501" s="787">
        <v>12560.25</v>
      </c>
      <c r="I4501" s="788">
        <v>1382.6900024414063</v>
      </c>
      <c r="K4501" s="795">
        <v>851.61249999999995</v>
      </c>
      <c r="M4501" s="798">
        <f t="shared" si="211"/>
        <v>12636.127243160834</v>
      </c>
      <c r="N4501" s="303"/>
      <c r="S4501" s="786">
        <v>0</v>
      </c>
      <c r="T4501" s="781">
        <f>VLOOKUP(C4501,METADATA!$J$5:$Q$29,IF(E4501="HI",2,IF(E4501="LO",6,10))+IF(S4501=1,2,IF(D4501=7,1,(IF(WEEKDAY(B4501)=1,2,IF(WEEKDAY(B4501)=7,1,0))))))</f>
        <v>2</v>
      </c>
      <c r="U4501" s="781">
        <f>VLOOKUP(C4501,METADATA!$A$5:$H$29,IF(E4501="HI",2,IF(E4501="LO",6,10))+IF(S4501=1,2,IF(D4501=7,1,(IF(WEEKDAY(B4501)=1,2,IF(WEEKDAY(B4501)=7,1,0))))))</f>
        <v>2</v>
      </c>
    </row>
    <row r="4502" spans="2:21" ht="13.95" customHeight="1" x14ac:dyDescent="0.25">
      <c r="B4502" s="784">
        <f t="shared" si="209"/>
        <v>45570</v>
      </c>
      <c r="C4502" s="785">
        <v>10</v>
      </c>
      <c r="D4502" s="786">
        <f>IFERROR((INDEX(METADATA!$T$2:$T$20,MATCH(B4502,METADATA!$S$2:$S$20,0))),0)</f>
        <v>0</v>
      </c>
      <c r="E4502" s="785" t="str">
        <f t="shared" si="210"/>
        <v>LO</v>
      </c>
      <c r="F4502" s="786">
        <f>VLOOKUP(C4502,METADATA!$A$5:$H$29,IF(E4502="HI",2,IF(E4502="LO",6,10))+IF(D4502=1,2,IF(D4502=7,1,(IF(WEEKDAY(B4502)=1,2,IF(WEEKDAY(B4502)=7,1,0))))))</f>
        <v>2</v>
      </c>
      <c r="G4502" s="786">
        <f>VLOOKUP(C4502,METADATA!$J$5:$Q$29,IF(E4502="HI",2,IF(E4502="LO",6,10))+IF(D4502=1,2,IF(D4502=7,1,(IF(WEEKDAY(B4502)=1,2,IF(WEEKDAY(B4502)=7,1,0))))))</f>
        <v>2</v>
      </c>
      <c r="H4502" s="787">
        <v>12895.25</v>
      </c>
      <c r="I4502" s="788">
        <v>1526.9024963378906</v>
      </c>
      <c r="K4502" s="795">
        <v>856.5</v>
      </c>
      <c r="M4502" s="798">
        <f t="shared" si="211"/>
        <v>12985.334181137692</v>
      </c>
      <c r="N4502" s="303"/>
      <c r="S4502" s="786">
        <v>0</v>
      </c>
      <c r="T4502" s="781">
        <f>VLOOKUP(C4502,METADATA!$J$5:$Q$29,IF(E4502="HI",2,IF(E4502="LO",6,10))+IF(S4502=1,2,IF(D4502=7,1,(IF(WEEKDAY(B4502)=1,2,IF(WEEKDAY(B4502)=7,1,0))))))</f>
        <v>2</v>
      </c>
      <c r="U4502" s="781">
        <f>VLOOKUP(C4502,METADATA!$A$5:$H$29,IF(E4502="HI",2,IF(E4502="LO",6,10))+IF(S4502=1,2,IF(D4502=7,1,(IF(WEEKDAY(B4502)=1,2,IF(WEEKDAY(B4502)=7,1,0))))))</f>
        <v>2</v>
      </c>
    </row>
    <row r="4503" spans="2:21" ht="13.95" customHeight="1" x14ac:dyDescent="0.25">
      <c r="B4503" s="784">
        <f t="shared" si="209"/>
        <v>45570</v>
      </c>
      <c r="C4503" s="785">
        <v>11</v>
      </c>
      <c r="D4503" s="786">
        <f>IFERROR((INDEX(METADATA!$T$2:$T$20,MATCH(B4503,METADATA!$S$2:$S$20,0))),0)</f>
        <v>0</v>
      </c>
      <c r="E4503" s="785" t="str">
        <f t="shared" si="210"/>
        <v>LO</v>
      </c>
      <c r="F4503" s="786">
        <f>VLOOKUP(C4503,METADATA!$A$5:$H$29,IF(E4503="HI",2,IF(E4503="LO",6,10))+IF(D4503=1,2,IF(D4503=7,1,(IF(WEEKDAY(B4503)=1,2,IF(WEEKDAY(B4503)=7,1,0))))))</f>
        <v>2</v>
      </c>
      <c r="G4503" s="786">
        <f>VLOOKUP(C4503,METADATA!$J$5:$Q$29,IF(E4503="HI",2,IF(E4503="LO",6,10))+IF(D4503=1,2,IF(D4503=7,1,(IF(WEEKDAY(B4503)=1,2,IF(WEEKDAY(B4503)=7,1,0))))))</f>
        <v>2</v>
      </c>
      <c r="H4503" s="787">
        <v>12910.25</v>
      </c>
      <c r="I4503" s="788">
        <v>1472.6875</v>
      </c>
      <c r="K4503" s="795">
        <v>824.32500000000005</v>
      </c>
      <c r="M4503" s="798">
        <f t="shared" si="211"/>
        <v>12993.974123999025</v>
      </c>
      <c r="N4503" s="303"/>
      <c r="S4503" s="786">
        <v>0</v>
      </c>
      <c r="T4503" s="781">
        <f>VLOOKUP(C4503,METADATA!$J$5:$Q$29,IF(E4503="HI",2,IF(E4503="LO",6,10))+IF(S4503=1,2,IF(D4503=7,1,(IF(WEEKDAY(B4503)=1,2,IF(WEEKDAY(B4503)=7,1,0))))))</f>
        <v>2</v>
      </c>
      <c r="U4503" s="781">
        <f>VLOOKUP(C4503,METADATA!$A$5:$H$29,IF(E4503="HI",2,IF(E4503="LO",6,10))+IF(S4503=1,2,IF(D4503=7,1,(IF(WEEKDAY(B4503)=1,2,IF(WEEKDAY(B4503)=7,1,0))))))</f>
        <v>2</v>
      </c>
    </row>
    <row r="4504" spans="2:21" ht="13.95" customHeight="1" x14ac:dyDescent="0.25">
      <c r="B4504" s="784">
        <f t="shared" si="209"/>
        <v>45570</v>
      </c>
      <c r="C4504" s="785">
        <v>12</v>
      </c>
      <c r="D4504" s="786">
        <f>IFERROR((INDEX(METADATA!$T$2:$T$20,MATCH(B4504,METADATA!$S$2:$S$20,0))),0)</f>
        <v>0</v>
      </c>
      <c r="E4504" s="785" t="str">
        <f t="shared" si="210"/>
        <v>LO</v>
      </c>
      <c r="F4504" s="786">
        <f>VLOOKUP(C4504,METADATA!$A$5:$H$29,IF(E4504="HI",2,IF(E4504="LO",6,10))+IF(D4504=1,2,IF(D4504=7,1,(IF(WEEKDAY(B4504)=1,2,IF(WEEKDAY(B4504)=7,1,0))))))</f>
        <v>3</v>
      </c>
      <c r="G4504" s="786">
        <f>VLOOKUP(C4504,METADATA!$J$5:$Q$29,IF(E4504="HI",2,IF(E4504="LO",6,10))+IF(D4504=1,2,IF(D4504=7,1,(IF(WEEKDAY(B4504)=1,2,IF(WEEKDAY(B4504)=7,1,0))))))</f>
        <v>3</v>
      </c>
      <c r="H4504" s="787">
        <v>12925.25</v>
      </c>
      <c r="I4504" s="788">
        <v>1400.762451171875</v>
      </c>
      <c r="K4504" s="795">
        <v>882.73749999999995</v>
      </c>
      <c r="M4504" s="798">
        <f t="shared" si="211"/>
        <v>13000.931620738302</v>
      </c>
      <c r="N4504" s="303"/>
      <c r="S4504" s="786">
        <v>0</v>
      </c>
      <c r="T4504" s="781">
        <f>VLOOKUP(C4504,METADATA!$J$5:$Q$29,IF(E4504="HI",2,IF(E4504="LO",6,10))+IF(S4504=1,2,IF(D4504=7,1,(IF(WEEKDAY(B4504)=1,2,IF(WEEKDAY(B4504)=7,1,0))))))</f>
        <v>3</v>
      </c>
      <c r="U4504" s="781">
        <f>VLOOKUP(C4504,METADATA!$A$5:$H$29,IF(E4504="HI",2,IF(E4504="LO",6,10))+IF(S4504=1,2,IF(D4504=7,1,(IF(WEEKDAY(B4504)=1,2,IF(WEEKDAY(B4504)=7,1,0))))))</f>
        <v>3</v>
      </c>
    </row>
    <row r="4505" spans="2:21" ht="13.95" customHeight="1" x14ac:dyDescent="0.25">
      <c r="B4505" s="784">
        <f t="shared" si="209"/>
        <v>45570</v>
      </c>
      <c r="C4505" s="785">
        <v>13</v>
      </c>
      <c r="D4505" s="786">
        <f>IFERROR((INDEX(METADATA!$T$2:$T$20,MATCH(B4505,METADATA!$S$2:$S$20,0))),0)</f>
        <v>0</v>
      </c>
      <c r="E4505" s="785" t="str">
        <f t="shared" si="210"/>
        <v>LO</v>
      </c>
      <c r="F4505" s="786">
        <f>VLOOKUP(C4505,METADATA!$A$5:$H$29,IF(E4505="HI",2,IF(E4505="LO",6,10))+IF(D4505=1,2,IF(D4505=7,1,(IF(WEEKDAY(B4505)=1,2,IF(WEEKDAY(B4505)=7,1,0))))))</f>
        <v>3</v>
      </c>
      <c r="G4505" s="786">
        <f>VLOOKUP(C4505,METADATA!$J$5:$Q$29,IF(E4505="HI",2,IF(E4505="LO",6,10))+IF(D4505=1,2,IF(D4505=7,1,(IF(WEEKDAY(B4505)=1,2,IF(WEEKDAY(B4505)=7,1,0))))))</f>
        <v>3</v>
      </c>
      <c r="H4505" s="787">
        <v>12878.75</v>
      </c>
      <c r="I4505" s="788">
        <v>1387.2200012207031</v>
      </c>
      <c r="K4505" s="795">
        <v>909.3125</v>
      </c>
      <c r="M4505" s="798">
        <f t="shared" si="211"/>
        <v>12953.245959769574</v>
      </c>
      <c r="N4505" s="303"/>
      <c r="S4505" s="786">
        <v>0</v>
      </c>
      <c r="T4505" s="781">
        <f>VLOOKUP(C4505,METADATA!$J$5:$Q$29,IF(E4505="HI",2,IF(E4505="LO",6,10))+IF(S4505=1,2,IF(D4505=7,1,(IF(WEEKDAY(B4505)=1,2,IF(WEEKDAY(B4505)=7,1,0))))))</f>
        <v>3</v>
      </c>
      <c r="U4505" s="781">
        <f>VLOOKUP(C4505,METADATA!$A$5:$H$29,IF(E4505="HI",2,IF(E4505="LO",6,10))+IF(S4505=1,2,IF(D4505=7,1,(IF(WEEKDAY(B4505)=1,2,IF(WEEKDAY(B4505)=7,1,0))))))</f>
        <v>3</v>
      </c>
    </row>
    <row r="4506" spans="2:21" ht="13.95" customHeight="1" x14ac:dyDescent="0.25">
      <c r="B4506" s="784">
        <f t="shared" si="209"/>
        <v>45570</v>
      </c>
      <c r="C4506" s="785">
        <v>14</v>
      </c>
      <c r="D4506" s="786">
        <f>IFERROR((INDEX(METADATA!$T$2:$T$20,MATCH(B4506,METADATA!$S$2:$S$20,0))),0)</f>
        <v>0</v>
      </c>
      <c r="E4506" s="785" t="str">
        <f t="shared" si="210"/>
        <v>LO</v>
      </c>
      <c r="F4506" s="786">
        <f>VLOOKUP(C4506,METADATA!$A$5:$H$29,IF(E4506="HI",2,IF(E4506="LO",6,10))+IF(D4506=1,2,IF(D4506=7,1,(IF(WEEKDAY(B4506)=1,2,IF(WEEKDAY(B4506)=7,1,0))))))</f>
        <v>3</v>
      </c>
      <c r="G4506" s="786">
        <f>VLOOKUP(C4506,METADATA!$J$5:$Q$29,IF(E4506="HI",2,IF(E4506="LO",6,10))+IF(D4506=1,2,IF(D4506=7,1,(IF(WEEKDAY(B4506)=1,2,IF(WEEKDAY(B4506)=7,1,0))))))</f>
        <v>3</v>
      </c>
      <c r="H4506" s="787">
        <v>12654.75</v>
      </c>
      <c r="I4506" s="788">
        <v>1388.3049621582031</v>
      </c>
      <c r="K4506" s="795">
        <v>905.6</v>
      </c>
      <c r="M4506" s="798">
        <f t="shared" si="211"/>
        <v>12730.675089344362</v>
      </c>
      <c r="N4506" s="303"/>
      <c r="S4506" s="786">
        <v>0</v>
      </c>
      <c r="T4506" s="781">
        <f>VLOOKUP(C4506,METADATA!$J$5:$Q$29,IF(E4506="HI",2,IF(E4506="LO",6,10))+IF(S4506=1,2,IF(D4506=7,1,(IF(WEEKDAY(B4506)=1,2,IF(WEEKDAY(B4506)=7,1,0))))))</f>
        <v>3</v>
      </c>
      <c r="U4506" s="781">
        <f>VLOOKUP(C4506,METADATA!$A$5:$H$29,IF(E4506="HI",2,IF(E4506="LO",6,10))+IF(S4506=1,2,IF(D4506=7,1,(IF(WEEKDAY(B4506)=1,2,IF(WEEKDAY(B4506)=7,1,0))))))</f>
        <v>3</v>
      </c>
    </row>
    <row r="4507" spans="2:21" ht="13.95" customHeight="1" x14ac:dyDescent="0.25">
      <c r="B4507" s="784">
        <f t="shared" si="209"/>
        <v>45570</v>
      </c>
      <c r="C4507" s="785">
        <v>15</v>
      </c>
      <c r="D4507" s="786">
        <f>IFERROR((INDEX(METADATA!$T$2:$T$20,MATCH(B4507,METADATA!$S$2:$S$20,0))),0)</f>
        <v>0</v>
      </c>
      <c r="E4507" s="785" t="str">
        <f t="shared" si="210"/>
        <v>LO</v>
      </c>
      <c r="F4507" s="786">
        <f>VLOOKUP(C4507,METADATA!$A$5:$H$29,IF(E4507="HI",2,IF(E4507="LO",6,10))+IF(D4507=1,2,IF(D4507=7,1,(IF(WEEKDAY(B4507)=1,2,IF(WEEKDAY(B4507)=7,1,0))))))</f>
        <v>3</v>
      </c>
      <c r="G4507" s="786">
        <f>VLOOKUP(C4507,METADATA!$J$5:$Q$29,IF(E4507="HI",2,IF(E4507="LO",6,10))+IF(D4507=1,2,IF(D4507=7,1,(IF(WEEKDAY(B4507)=1,2,IF(WEEKDAY(B4507)=7,1,0))))))</f>
        <v>3</v>
      </c>
      <c r="H4507" s="787">
        <v>12516.25</v>
      </c>
      <c r="I4507" s="788">
        <v>1478.1600036621094</v>
      </c>
      <c r="K4507" s="795">
        <v>913.98749999999995</v>
      </c>
      <c r="M4507" s="798">
        <f t="shared" si="211"/>
        <v>12603.23256386735</v>
      </c>
      <c r="N4507" s="303"/>
      <c r="S4507" s="786">
        <v>0</v>
      </c>
      <c r="T4507" s="781">
        <f>VLOOKUP(C4507,METADATA!$J$5:$Q$29,IF(E4507="HI",2,IF(E4507="LO",6,10))+IF(S4507=1,2,IF(D4507=7,1,(IF(WEEKDAY(B4507)=1,2,IF(WEEKDAY(B4507)=7,1,0))))))</f>
        <v>3</v>
      </c>
      <c r="U4507" s="781">
        <f>VLOOKUP(C4507,METADATA!$A$5:$H$29,IF(E4507="HI",2,IF(E4507="LO",6,10))+IF(S4507=1,2,IF(D4507=7,1,(IF(WEEKDAY(B4507)=1,2,IF(WEEKDAY(B4507)=7,1,0))))))</f>
        <v>3</v>
      </c>
    </row>
    <row r="4508" spans="2:21" ht="13.95" customHeight="1" x14ac:dyDescent="0.25">
      <c r="B4508" s="784">
        <f t="shared" ref="B4508:B4571" si="212">B4484+1</f>
        <v>45570</v>
      </c>
      <c r="C4508" s="785">
        <v>16</v>
      </c>
      <c r="D4508" s="786">
        <f>IFERROR((INDEX(METADATA!$T$2:$T$20,MATCH(B4508,METADATA!$S$2:$S$20,0))),0)</f>
        <v>0</v>
      </c>
      <c r="E4508" s="785" t="str">
        <f t="shared" si="210"/>
        <v>LO</v>
      </c>
      <c r="F4508" s="786">
        <f>VLOOKUP(C4508,METADATA!$A$5:$H$29,IF(E4508="HI",2,IF(E4508="LO",6,10))+IF(D4508=1,2,IF(D4508=7,1,(IF(WEEKDAY(B4508)=1,2,IF(WEEKDAY(B4508)=7,1,0))))))</f>
        <v>3</v>
      </c>
      <c r="G4508" s="786">
        <f>VLOOKUP(C4508,METADATA!$J$5:$Q$29,IF(E4508="HI",2,IF(E4508="LO",6,10))+IF(D4508=1,2,IF(D4508=7,1,(IF(WEEKDAY(B4508)=1,2,IF(WEEKDAY(B4508)=7,1,0))))))</f>
        <v>3</v>
      </c>
      <c r="H4508" s="787">
        <v>12381.25</v>
      </c>
      <c r="I4508" s="788">
        <v>1514.5249938964844</v>
      </c>
      <c r="K4508" s="795">
        <v>902.26250000000005</v>
      </c>
      <c r="M4508" s="798">
        <f t="shared" si="211"/>
        <v>12473.537490208508</v>
      </c>
      <c r="N4508" s="303"/>
      <c r="S4508" s="786">
        <v>0</v>
      </c>
      <c r="T4508" s="781">
        <f>VLOOKUP(C4508,METADATA!$J$5:$Q$29,IF(E4508="HI",2,IF(E4508="LO",6,10))+IF(S4508=1,2,IF(D4508=7,1,(IF(WEEKDAY(B4508)=1,2,IF(WEEKDAY(B4508)=7,1,0))))))</f>
        <v>3</v>
      </c>
      <c r="U4508" s="781">
        <f>VLOOKUP(C4508,METADATA!$A$5:$H$29,IF(E4508="HI",2,IF(E4508="LO",6,10))+IF(S4508=1,2,IF(D4508=7,1,(IF(WEEKDAY(B4508)=1,2,IF(WEEKDAY(B4508)=7,1,0))))))</f>
        <v>3</v>
      </c>
    </row>
    <row r="4509" spans="2:21" ht="13.95" customHeight="1" x14ac:dyDescent="0.25">
      <c r="B4509" s="784">
        <f t="shared" si="212"/>
        <v>45570</v>
      </c>
      <c r="C4509" s="785">
        <v>17</v>
      </c>
      <c r="D4509" s="786">
        <f>IFERROR((INDEX(METADATA!$T$2:$T$20,MATCH(B4509,METADATA!$S$2:$S$20,0))),0)</f>
        <v>0</v>
      </c>
      <c r="E4509" s="785" t="str">
        <f t="shared" si="210"/>
        <v>LO</v>
      </c>
      <c r="F4509" s="786">
        <f>VLOOKUP(C4509,METADATA!$A$5:$H$29,IF(E4509="HI",2,IF(E4509="LO",6,10))+IF(D4509=1,2,IF(D4509=7,1,(IF(WEEKDAY(B4509)=1,2,IF(WEEKDAY(B4509)=7,1,0))))))</f>
        <v>3</v>
      </c>
      <c r="G4509" s="786">
        <f>VLOOKUP(C4509,METADATA!$J$5:$Q$29,IF(E4509="HI",2,IF(E4509="LO",6,10))+IF(D4509=1,2,IF(D4509=7,1,(IF(WEEKDAY(B4509)=1,2,IF(WEEKDAY(B4509)=7,1,0))))))</f>
        <v>3</v>
      </c>
      <c r="H4509" s="787">
        <v>12364.75</v>
      </c>
      <c r="I4509" s="788">
        <v>1475.9250183105469</v>
      </c>
      <c r="K4509" s="795">
        <v>933.76250000000005</v>
      </c>
      <c r="M4509" s="798">
        <f t="shared" si="211"/>
        <v>12452.525736659813</v>
      </c>
      <c r="N4509" s="303"/>
      <c r="S4509" s="786">
        <v>0</v>
      </c>
      <c r="T4509" s="781">
        <f>VLOOKUP(C4509,METADATA!$J$5:$Q$29,IF(E4509="HI",2,IF(E4509="LO",6,10))+IF(S4509=1,2,IF(D4509=7,1,(IF(WEEKDAY(B4509)=1,2,IF(WEEKDAY(B4509)=7,1,0))))))</f>
        <v>3</v>
      </c>
      <c r="U4509" s="781">
        <f>VLOOKUP(C4509,METADATA!$A$5:$H$29,IF(E4509="HI",2,IF(E4509="LO",6,10))+IF(S4509=1,2,IF(D4509=7,1,(IF(WEEKDAY(B4509)=1,2,IF(WEEKDAY(B4509)=7,1,0))))))</f>
        <v>3</v>
      </c>
    </row>
    <row r="4510" spans="2:21" ht="13.95" customHeight="1" x14ac:dyDescent="0.25">
      <c r="B4510" s="784">
        <f t="shared" si="212"/>
        <v>45570</v>
      </c>
      <c r="C4510" s="785">
        <v>18</v>
      </c>
      <c r="D4510" s="786">
        <f>IFERROR((INDEX(METADATA!$T$2:$T$20,MATCH(B4510,METADATA!$S$2:$S$20,0))),0)</f>
        <v>0</v>
      </c>
      <c r="E4510" s="785" t="str">
        <f t="shared" si="210"/>
        <v>LO</v>
      </c>
      <c r="F4510" s="786">
        <f>VLOOKUP(C4510,METADATA!$A$5:$H$29,IF(E4510="HI",2,IF(E4510="LO",6,10))+IF(D4510=1,2,IF(D4510=7,1,(IF(WEEKDAY(B4510)=1,2,IF(WEEKDAY(B4510)=7,1,0))))))</f>
        <v>2</v>
      </c>
      <c r="G4510" s="786">
        <f>VLOOKUP(C4510,METADATA!$J$5:$Q$29,IF(E4510="HI",2,IF(E4510="LO",6,10))+IF(D4510=1,2,IF(D4510=7,1,(IF(WEEKDAY(B4510)=1,2,IF(WEEKDAY(B4510)=7,1,0))))))</f>
        <v>2</v>
      </c>
      <c r="H4510" s="787">
        <v>12215.25</v>
      </c>
      <c r="I4510" s="788">
        <v>1860.4574890136719</v>
      </c>
      <c r="K4510" s="795">
        <v>0</v>
      </c>
      <c r="M4510" s="798">
        <f t="shared" si="211"/>
        <v>12356.11729593593</v>
      </c>
      <c r="N4510" s="303"/>
      <c r="S4510" s="786">
        <v>0</v>
      </c>
      <c r="T4510" s="781">
        <f>VLOOKUP(C4510,METADATA!$J$5:$Q$29,IF(E4510="HI",2,IF(E4510="LO",6,10))+IF(S4510=1,2,IF(D4510=7,1,(IF(WEEKDAY(B4510)=1,2,IF(WEEKDAY(B4510)=7,1,0))))))</f>
        <v>2</v>
      </c>
      <c r="U4510" s="781">
        <f>VLOOKUP(C4510,METADATA!$A$5:$H$29,IF(E4510="HI",2,IF(E4510="LO",6,10))+IF(S4510=1,2,IF(D4510=7,1,(IF(WEEKDAY(B4510)=1,2,IF(WEEKDAY(B4510)=7,1,0))))))</f>
        <v>2</v>
      </c>
    </row>
    <row r="4511" spans="2:21" ht="13.95" customHeight="1" x14ac:dyDescent="0.25">
      <c r="B4511" s="784">
        <f t="shared" si="212"/>
        <v>45570</v>
      </c>
      <c r="C4511" s="785">
        <v>19</v>
      </c>
      <c r="D4511" s="786">
        <f>IFERROR((INDEX(METADATA!$T$2:$T$20,MATCH(B4511,METADATA!$S$2:$S$20,0))),0)</f>
        <v>0</v>
      </c>
      <c r="E4511" s="785" t="str">
        <f t="shared" si="210"/>
        <v>LO</v>
      </c>
      <c r="F4511" s="786">
        <f>VLOOKUP(C4511,METADATA!$A$5:$H$29,IF(E4511="HI",2,IF(E4511="LO",6,10))+IF(D4511=1,2,IF(D4511=7,1,(IF(WEEKDAY(B4511)=1,2,IF(WEEKDAY(B4511)=7,1,0))))))</f>
        <v>2</v>
      </c>
      <c r="G4511" s="786">
        <f>VLOOKUP(C4511,METADATA!$J$5:$Q$29,IF(E4511="HI",2,IF(E4511="LO",6,10))+IF(D4511=1,2,IF(D4511=7,1,(IF(WEEKDAY(B4511)=1,2,IF(WEEKDAY(B4511)=7,1,0))))))</f>
        <v>2</v>
      </c>
      <c r="H4511" s="787">
        <v>11432.75</v>
      </c>
      <c r="I4511" s="788">
        <v>2535.3999633789063</v>
      </c>
      <c r="K4511" s="795">
        <v>0</v>
      </c>
      <c r="M4511" s="798">
        <f t="shared" si="211"/>
        <v>11710.509192037798</v>
      </c>
      <c r="N4511" s="303"/>
      <c r="S4511" s="786">
        <v>0</v>
      </c>
      <c r="T4511" s="781">
        <f>VLOOKUP(C4511,METADATA!$J$5:$Q$29,IF(E4511="HI",2,IF(E4511="LO",6,10))+IF(S4511=1,2,IF(D4511=7,1,(IF(WEEKDAY(B4511)=1,2,IF(WEEKDAY(B4511)=7,1,0))))))</f>
        <v>2</v>
      </c>
      <c r="U4511" s="781">
        <f>VLOOKUP(C4511,METADATA!$A$5:$H$29,IF(E4511="HI",2,IF(E4511="LO",6,10))+IF(S4511=1,2,IF(D4511=7,1,(IF(WEEKDAY(B4511)=1,2,IF(WEEKDAY(B4511)=7,1,0))))))</f>
        <v>2</v>
      </c>
    </row>
    <row r="4512" spans="2:21" ht="13.95" customHeight="1" x14ac:dyDescent="0.25">
      <c r="B4512" s="784">
        <f t="shared" si="212"/>
        <v>45570</v>
      </c>
      <c r="C4512" s="785">
        <v>20</v>
      </c>
      <c r="D4512" s="786">
        <f>IFERROR((INDEX(METADATA!$T$2:$T$20,MATCH(B4512,METADATA!$S$2:$S$20,0))),0)</f>
        <v>0</v>
      </c>
      <c r="E4512" s="785" t="str">
        <f t="shared" si="210"/>
        <v>LO</v>
      </c>
      <c r="F4512" s="786">
        <f>VLOOKUP(C4512,METADATA!$A$5:$H$29,IF(E4512="HI",2,IF(E4512="LO",6,10))+IF(D4512=1,2,IF(D4512=7,1,(IF(WEEKDAY(B4512)=1,2,IF(WEEKDAY(B4512)=7,1,0))))))</f>
        <v>3</v>
      </c>
      <c r="G4512" s="786">
        <f>VLOOKUP(C4512,METADATA!$J$5:$Q$29,IF(E4512="HI",2,IF(E4512="LO",6,10))+IF(D4512=1,2,IF(D4512=7,1,(IF(WEEKDAY(B4512)=1,2,IF(WEEKDAY(B4512)=7,1,0))))))</f>
        <v>3</v>
      </c>
      <c r="H4512" s="787">
        <v>11686.75</v>
      </c>
      <c r="I4512" s="788">
        <v>2272.0250854492188</v>
      </c>
      <c r="K4512" s="795">
        <v>0</v>
      </c>
      <c r="M4512" s="798">
        <f t="shared" si="211"/>
        <v>11905.554315167796</v>
      </c>
      <c r="N4512" s="303"/>
      <c r="S4512" s="786">
        <v>0</v>
      </c>
      <c r="T4512" s="781">
        <f>VLOOKUP(C4512,METADATA!$J$5:$Q$29,IF(E4512="HI",2,IF(E4512="LO",6,10))+IF(S4512=1,2,IF(D4512=7,1,(IF(WEEKDAY(B4512)=1,2,IF(WEEKDAY(B4512)=7,1,0))))))</f>
        <v>3</v>
      </c>
      <c r="U4512" s="781">
        <f>VLOOKUP(C4512,METADATA!$A$5:$H$29,IF(E4512="HI",2,IF(E4512="LO",6,10))+IF(S4512=1,2,IF(D4512=7,1,(IF(WEEKDAY(B4512)=1,2,IF(WEEKDAY(B4512)=7,1,0))))))</f>
        <v>3</v>
      </c>
    </row>
    <row r="4513" spans="2:21" ht="13.95" customHeight="1" x14ac:dyDescent="0.25">
      <c r="B4513" s="784">
        <f t="shared" si="212"/>
        <v>45570</v>
      </c>
      <c r="C4513" s="785">
        <v>21</v>
      </c>
      <c r="D4513" s="786">
        <f>IFERROR((INDEX(METADATA!$T$2:$T$20,MATCH(B4513,METADATA!$S$2:$S$20,0))),0)</f>
        <v>0</v>
      </c>
      <c r="E4513" s="785" t="str">
        <f t="shared" si="210"/>
        <v>LO</v>
      </c>
      <c r="F4513" s="786">
        <f>VLOOKUP(C4513,METADATA!$A$5:$H$29,IF(E4513="HI",2,IF(E4513="LO",6,10))+IF(D4513=1,2,IF(D4513=7,1,(IF(WEEKDAY(B4513)=1,2,IF(WEEKDAY(B4513)=7,1,0))))))</f>
        <v>3</v>
      </c>
      <c r="G4513" s="786">
        <f>VLOOKUP(C4513,METADATA!$J$5:$Q$29,IF(E4513="HI",2,IF(E4513="LO",6,10))+IF(D4513=1,2,IF(D4513=7,1,(IF(WEEKDAY(B4513)=1,2,IF(WEEKDAY(B4513)=7,1,0))))))</f>
        <v>3</v>
      </c>
      <c r="H4513" s="787">
        <v>11335.25</v>
      </c>
      <c r="I4513" s="788">
        <v>2637.2000732421875</v>
      </c>
      <c r="K4513" s="795">
        <v>0</v>
      </c>
      <c r="M4513" s="798">
        <f t="shared" si="211"/>
        <v>11637.985942112518</v>
      </c>
      <c r="N4513" s="303"/>
      <c r="S4513" s="786">
        <v>0</v>
      </c>
      <c r="T4513" s="781">
        <f>VLOOKUP(C4513,METADATA!$J$5:$Q$29,IF(E4513="HI",2,IF(E4513="LO",6,10))+IF(S4513=1,2,IF(D4513=7,1,(IF(WEEKDAY(B4513)=1,2,IF(WEEKDAY(B4513)=7,1,0))))))</f>
        <v>3</v>
      </c>
      <c r="U4513" s="781">
        <f>VLOOKUP(C4513,METADATA!$A$5:$H$29,IF(E4513="HI",2,IF(E4513="LO",6,10))+IF(S4513=1,2,IF(D4513=7,1,(IF(WEEKDAY(B4513)=1,2,IF(WEEKDAY(B4513)=7,1,0))))))</f>
        <v>3</v>
      </c>
    </row>
    <row r="4514" spans="2:21" ht="13.95" customHeight="1" x14ac:dyDescent="0.25">
      <c r="B4514" s="784">
        <f t="shared" si="212"/>
        <v>45570</v>
      </c>
      <c r="C4514" s="785">
        <v>22</v>
      </c>
      <c r="D4514" s="786">
        <f>IFERROR((INDEX(METADATA!$T$2:$T$20,MATCH(B4514,METADATA!$S$2:$S$20,0))),0)</f>
        <v>0</v>
      </c>
      <c r="E4514" s="785" t="str">
        <f t="shared" si="210"/>
        <v>LO</v>
      </c>
      <c r="F4514" s="786">
        <f>VLOOKUP(C4514,METADATA!$A$5:$H$29,IF(E4514="HI",2,IF(E4514="LO",6,10))+IF(D4514=1,2,IF(D4514=7,1,(IF(WEEKDAY(B4514)=1,2,IF(WEEKDAY(B4514)=7,1,0))))))</f>
        <v>3</v>
      </c>
      <c r="G4514" s="786">
        <f>VLOOKUP(C4514,METADATA!$J$5:$Q$29,IF(E4514="HI",2,IF(E4514="LO",6,10))+IF(D4514=1,2,IF(D4514=7,1,(IF(WEEKDAY(B4514)=1,2,IF(WEEKDAY(B4514)=7,1,0))))))</f>
        <v>3</v>
      </c>
      <c r="H4514" s="787">
        <v>10329.5</v>
      </c>
      <c r="I4514" s="788">
        <v>2696.8499755859375</v>
      </c>
      <c r="K4514" s="795">
        <v>0</v>
      </c>
      <c r="M4514" s="798">
        <f t="shared" si="211"/>
        <v>10675.746814196085</v>
      </c>
      <c r="N4514" s="303"/>
      <c r="S4514" s="786">
        <v>0</v>
      </c>
      <c r="T4514" s="781">
        <f>VLOOKUP(C4514,METADATA!$J$5:$Q$29,IF(E4514="HI",2,IF(E4514="LO",6,10))+IF(S4514=1,2,IF(D4514=7,1,(IF(WEEKDAY(B4514)=1,2,IF(WEEKDAY(B4514)=7,1,0))))))</f>
        <v>3</v>
      </c>
      <c r="U4514" s="781">
        <f>VLOOKUP(C4514,METADATA!$A$5:$H$29,IF(E4514="HI",2,IF(E4514="LO",6,10))+IF(S4514=1,2,IF(D4514=7,1,(IF(WEEKDAY(B4514)=1,2,IF(WEEKDAY(B4514)=7,1,0))))))</f>
        <v>3</v>
      </c>
    </row>
    <row r="4515" spans="2:21" ht="13.95" customHeight="1" x14ac:dyDescent="0.25">
      <c r="B4515" s="784">
        <f t="shared" si="212"/>
        <v>45570</v>
      </c>
      <c r="C4515" s="785">
        <v>23</v>
      </c>
      <c r="D4515" s="786">
        <f>IFERROR((INDEX(METADATA!$T$2:$T$20,MATCH(B4515,METADATA!$S$2:$S$20,0))),0)</f>
        <v>0</v>
      </c>
      <c r="E4515" s="785" t="str">
        <f t="shared" si="210"/>
        <v>LO</v>
      </c>
      <c r="F4515" s="786">
        <f>VLOOKUP(C4515,METADATA!$A$5:$H$29,IF(E4515="HI",2,IF(E4515="LO",6,10))+IF(D4515=1,2,IF(D4515=7,1,(IF(WEEKDAY(B4515)=1,2,IF(WEEKDAY(B4515)=7,1,0))))))</f>
        <v>3</v>
      </c>
      <c r="G4515" s="786">
        <f>VLOOKUP(C4515,METADATA!$J$5:$Q$29,IF(E4515="HI",2,IF(E4515="LO",6,10))+IF(D4515=1,2,IF(D4515=7,1,(IF(WEEKDAY(B4515)=1,2,IF(WEEKDAY(B4515)=7,1,0))))))</f>
        <v>3</v>
      </c>
      <c r="H4515" s="787">
        <v>9301.25</v>
      </c>
      <c r="I4515" s="788">
        <v>2673.925048828125</v>
      </c>
      <c r="K4515" s="795">
        <v>0</v>
      </c>
      <c r="M4515" s="798">
        <f t="shared" si="211"/>
        <v>9677.9712093625531</v>
      </c>
      <c r="N4515" s="303"/>
      <c r="S4515" s="786">
        <v>0</v>
      </c>
      <c r="T4515" s="781">
        <f>VLOOKUP(C4515,METADATA!$J$5:$Q$29,IF(E4515="HI",2,IF(E4515="LO",6,10))+IF(S4515=1,2,IF(D4515=7,1,(IF(WEEKDAY(B4515)=1,2,IF(WEEKDAY(B4515)=7,1,0))))))</f>
        <v>3</v>
      </c>
      <c r="U4515" s="781">
        <f>VLOOKUP(C4515,METADATA!$A$5:$H$29,IF(E4515="HI",2,IF(E4515="LO",6,10))+IF(S4515=1,2,IF(D4515=7,1,(IF(WEEKDAY(B4515)=1,2,IF(WEEKDAY(B4515)=7,1,0))))))</f>
        <v>3</v>
      </c>
    </row>
    <row r="4516" spans="2:21" ht="13.95" customHeight="1" x14ac:dyDescent="0.25">
      <c r="B4516" s="784">
        <f t="shared" si="212"/>
        <v>45571</v>
      </c>
      <c r="C4516" s="785">
        <v>0</v>
      </c>
      <c r="D4516" s="786">
        <f>IFERROR((INDEX(METADATA!$T$2:$T$20,MATCH(B4516,METADATA!$S$2:$S$20,0))),0)</f>
        <v>0</v>
      </c>
      <c r="E4516" s="785" t="str">
        <f t="shared" si="210"/>
        <v>LO</v>
      </c>
      <c r="F4516" s="786">
        <f>VLOOKUP(C4516,METADATA!$A$5:$H$29,IF(E4516="HI",2,IF(E4516="LO",6,10))+IF(D4516=1,2,IF(D4516=7,1,(IF(WEEKDAY(B4516)=1,2,IF(WEEKDAY(B4516)=7,1,0))))))</f>
        <v>3</v>
      </c>
      <c r="G4516" s="786">
        <f>VLOOKUP(C4516,METADATA!$J$5:$Q$29,IF(E4516="HI",2,IF(E4516="LO",6,10))+IF(D4516=1,2,IF(D4516=7,1,(IF(WEEKDAY(B4516)=1,2,IF(WEEKDAY(B4516)=7,1,0))))))</f>
        <v>3</v>
      </c>
      <c r="H4516" s="787">
        <v>67.5</v>
      </c>
      <c r="I4516" s="788">
        <v>2581.050048828125</v>
      </c>
      <c r="K4516" s="795">
        <v>0</v>
      </c>
      <c r="M4516" s="798">
        <f t="shared" si="211"/>
        <v>2581.9325329209641</v>
      </c>
      <c r="N4516" s="303"/>
      <c r="S4516" s="786">
        <v>0</v>
      </c>
      <c r="T4516" s="781">
        <f>VLOOKUP(C4516,METADATA!$J$5:$Q$29,IF(E4516="HI",2,IF(E4516="LO",6,10))+IF(S4516=1,2,IF(D4516=7,1,(IF(WEEKDAY(B4516)=1,2,IF(WEEKDAY(B4516)=7,1,0))))))</f>
        <v>3</v>
      </c>
      <c r="U4516" s="781">
        <f>VLOOKUP(C4516,METADATA!$A$5:$H$29,IF(E4516="HI",2,IF(E4516="LO",6,10))+IF(S4516=1,2,IF(D4516=7,1,(IF(WEEKDAY(B4516)=1,2,IF(WEEKDAY(B4516)=7,1,0))))))</f>
        <v>3</v>
      </c>
    </row>
    <row r="4517" spans="2:21" ht="13.95" customHeight="1" x14ac:dyDescent="0.25">
      <c r="B4517" s="784">
        <f t="shared" si="212"/>
        <v>45571</v>
      </c>
      <c r="C4517" s="785">
        <v>1</v>
      </c>
      <c r="D4517" s="786">
        <f>IFERROR((INDEX(METADATA!$T$2:$T$20,MATCH(B4517,METADATA!$S$2:$S$20,0))),0)</f>
        <v>0</v>
      </c>
      <c r="E4517" s="785" t="str">
        <f t="shared" si="210"/>
        <v>LO</v>
      </c>
      <c r="F4517" s="786">
        <f>VLOOKUP(C4517,METADATA!$A$5:$H$29,IF(E4517="HI",2,IF(E4517="LO",6,10))+IF(D4517=1,2,IF(D4517=7,1,(IF(WEEKDAY(B4517)=1,2,IF(WEEKDAY(B4517)=7,1,0))))))</f>
        <v>3</v>
      </c>
      <c r="G4517" s="786">
        <f>VLOOKUP(C4517,METADATA!$J$5:$Q$29,IF(E4517="HI",2,IF(E4517="LO",6,10))+IF(D4517=1,2,IF(D4517=7,1,(IF(WEEKDAY(B4517)=1,2,IF(WEEKDAY(B4517)=7,1,0))))))</f>
        <v>3</v>
      </c>
      <c r="H4517" s="787">
        <v>50.5</v>
      </c>
      <c r="I4517" s="788">
        <v>3369.9850273132324</v>
      </c>
      <c r="K4517" s="795">
        <v>0</v>
      </c>
      <c r="M4517" s="798">
        <f t="shared" si="211"/>
        <v>3370.3633831258267</v>
      </c>
      <c r="N4517" s="303"/>
      <c r="S4517" s="786">
        <v>0</v>
      </c>
      <c r="T4517" s="781">
        <f>VLOOKUP(C4517,METADATA!$J$5:$Q$29,IF(E4517="HI",2,IF(E4517="LO",6,10))+IF(S4517=1,2,IF(D4517=7,1,(IF(WEEKDAY(B4517)=1,2,IF(WEEKDAY(B4517)=7,1,0))))))</f>
        <v>3</v>
      </c>
      <c r="U4517" s="781">
        <f>VLOOKUP(C4517,METADATA!$A$5:$H$29,IF(E4517="HI",2,IF(E4517="LO",6,10))+IF(S4517=1,2,IF(D4517=7,1,(IF(WEEKDAY(B4517)=1,2,IF(WEEKDAY(B4517)=7,1,0))))))</f>
        <v>3</v>
      </c>
    </row>
    <row r="4518" spans="2:21" ht="13.95" customHeight="1" x14ac:dyDescent="0.25">
      <c r="B4518" s="784">
        <f t="shared" si="212"/>
        <v>45571</v>
      </c>
      <c r="C4518" s="785">
        <v>2</v>
      </c>
      <c r="D4518" s="786">
        <f>IFERROR((INDEX(METADATA!$T$2:$T$20,MATCH(B4518,METADATA!$S$2:$S$20,0))),0)</f>
        <v>0</v>
      </c>
      <c r="E4518" s="785" t="str">
        <f t="shared" si="210"/>
        <v>LO</v>
      </c>
      <c r="F4518" s="786">
        <f>VLOOKUP(C4518,METADATA!$A$5:$H$29,IF(E4518="HI",2,IF(E4518="LO",6,10))+IF(D4518=1,2,IF(D4518=7,1,(IF(WEEKDAY(B4518)=1,2,IF(WEEKDAY(B4518)=7,1,0))))))</f>
        <v>3</v>
      </c>
      <c r="G4518" s="786">
        <f>VLOOKUP(C4518,METADATA!$J$5:$Q$29,IF(E4518="HI",2,IF(E4518="LO",6,10))+IF(D4518=1,2,IF(D4518=7,1,(IF(WEEKDAY(B4518)=1,2,IF(WEEKDAY(B4518)=7,1,0))))))</f>
        <v>3</v>
      </c>
      <c r="H4518" s="787">
        <v>9710.75</v>
      </c>
      <c r="I4518" s="788">
        <v>4220.614990234375</v>
      </c>
      <c r="K4518" s="795">
        <v>0</v>
      </c>
      <c r="M4518" s="798">
        <f t="shared" si="211"/>
        <v>10588.307535120573</v>
      </c>
      <c r="N4518" s="303"/>
      <c r="S4518" s="786">
        <v>0</v>
      </c>
      <c r="T4518" s="781">
        <f>VLOOKUP(C4518,METADATA!$J$5:$Q$29,IF(E4518="HI",2,IF(E4518="LO",6,10))+IF(S4518=1,2,IF(D4518=7,1,(IF(WEEKDAY(B4518)=1,2,IF(WEEKDAY(B4518)=7,1,0))))))</f>
        <v>3</v>
      </c>
      <c r="U4518" s="781">
        <f>VLOOKUP(C4518,METADATA!$A$5:$H$29,IF(E4518="HI",2,IF(E4518="LO",6,10))+IF(S4518=1,2,IF(D4518=7,1,(IF(WEEKDAY(B4518)=1,2,IF(WEEKDAY(B4518)=7,1,0))))))</f>
        <v>3</v>
      </c>
    </row>
    <row r="4519" spans="2:21" ht="13.95" customHeight="1" x14ac:dyDescent="0.25">
      <c r="B4519" s="784">
        <f t="shared" si="212"/>
        <v>45571</v>
      </c>
      <c r="C4519" s="785">
        <v>3</v>
      </c>
      <c r="D4519" s="786">
        <f>IFERROR((INDEX(METADATA!$T$2:$T$20,MATCH(B4519,METADATA!$S$2:$S$20,0))),0)</f>
        <v>0</v>
      </c>
      <c r="E4519" s="785" t="str">
        <f t="shared" si="210"/>
        <v>LO</v>
      </c>
      <c r="F4519" s="786">
        <f>VLOOKUP(C4519,METADATA!$A$5:$H$29,IF(E4519="HI",2,IF(E4519="LO",6,10))+IF(D4519=1,2,IF(D4519=7,1,(IF(WEEKDAY(B4519)=1,2,IF(WEEKDAY(B4519)=7,1,0))))))</f>
        <v>3</v>
      </c>
      <c r="G4519" s="786">
        <f>VLOOKUP(C4519,METADATA!$J$5:$Q$29,IF(E4519="HI",2,IF(E4519="LO",6,10))+IF(D4519=1,2,IF(D4519=7,1,(IF(WEEKDAY(B4519)=1,2,IF(WEEKDAY(B4519)=7,1,0))))))</f>
        <v>3</v>
      </c>
      <c r="H4519" s="787">
        <v>8655</v>
      </c>
      <c r="I4519" s="788">
        <v>4198.8450012207031</v>
      </c>
      <c r="K4519" s="795">
        <v>0</v>
      </c>
      <c r="M4519" s="798">
        <f t="shared" si="211"/>
        <v>9619.7361889126714</v>
      </c>
      <c r="N4519" s="303"/>
      <c r="S4519" s="786">
        <v>0</v>
      </c>
      <c r="T4519" s="781">
        <f>VLOOKUP(C4519,METADATA!$J$5:$Q$29,IF(E4519="HI",2,IF(E4519="LO",6,10))+IF(S4519=1,2,IF(D4519=7,1,(IF(WEEKDAY(B4519)=1,2,IF(WEEKDAY(B4519)=7,1,0))))))</f>
        <v>3</v>
      </c>
      <c r="U4519" s="781">
        <f>VLOOKUP(C4519,METADATA!$A$5:$H$29,IF(E4519="HI",2,IF(E4519="LO",6,10))+IF(S4519=1,2,IF(D4519=7,1,(IF(WEEKDAY(B4519)=1,2,IF(WEEKDAY(B4519)=7,1,0))))))</f>
        <v>3</v>
      </c>
    </row>
    <row r="4520" spans="2:21" ht="13.95" customHeight="1" x14ac:dyDescent="0.25">
      <c r="B4520" s="784">
        <f t="shared" si="212"/>
        <v>45571</v>
      </c>
      <c r="C4520" s="785">
        <v>4</v>
      </c>
      <c r="D4520" s="786">
        <f>IFERROR((INDEX(METADATA!$T$2:$T$20,MATCH(B4520,METADATA!$S$2:$S$20,0))),0)</f>
        <v>0</v>
      </c>
      <c r="E4520" s="785" t="str">
        <f t="shared" si="210"/>
        <v>LO</v>
      </c>
      <c r="F4520" s="786">
        <f>VLOOKUP(C4520,METADATA!$A$5:$H$29,IF(E4520="HI",2,IF(E4520="LO",6,10))+IF(D4520=1,2,IF(D4520=7,1,(IF(WEEKDAY(B4520)=1,2,IF(WEEKDAY(B4520)=7,1,0))))))</f>
        <v>3</v>
      </c>
      <c r="G4520" s="786">
        <f>VLOOKUP(C4520,METADATA!$J$5:$Q$29,IF(E4520="HI",2,IF(E4520="LO",6,10))+IF(D4520=1,2,IF(D4520=7,1,(IF(WEEKDAY(B4520)=1,2,IF(WEEKDAY(B4520)=7,1,0))))))</f>
        <v>3</v>
      </c>
      <c r="H4520" s="787">
        <v>8574</v>
      </c>
      <c r="I4520" s="788">
        <v>4200.0650634765625</v>
      </c>
      <c r="K4520" s="795">
        <v>0</v>
      </c>
      <c r="M4520" s="798">
        <f t="shared" si="211"/>
        <v>9547.4615755936084</v>
      </c>
      <c r="N4520" s="303"/>
      <c r="S4520" s="786">
        <v>0</v>
      </c>
      <c r="T4520" s="781">
        <f>VLOOKUP(C4520,METADATA!$J$5:$Q$29,IF(E4520="HI",2,IF(E4520="LO",6,10))+IF(S4520=1,2,IF(D4520=7,1,(IF(WEEKDAY(B4520)=1,2,IF(WEEKDAY(B4520)=7,1,0))))))</f>
        <v>3</v>
      </c>
      <c r="U4520" s="781">
        <f>VLOOKUP(C4520,METADATA!$A$5:$H$29,IF(E4520="HI",2,IF(E4520="LO",6,10))+IF(S4520=1,2,IF(D4520=7,1,(IF(WEEKDAY(B4520)=1,2,IF(WEEKDAY(B4520)=7,1,0))))))</f>
        <v>3</v>
      </c>
    </row>
    <row r="4521" spans="2:21" ht="13.95" customHeight="1" x14ac:dyDescent="0.25">
      <c r="B4521" s="784">
        <f t="shared" si="212"/>
        <v>45571</v>
      </c>
      <c r="C4521" s="785">
        <v>5</v>
      </c>
      <c r="D4521" s="786">
        <f>IFERROR((INDEX(METADATA!$T$2:$T$20,MATCH(B4521,METADATA!$S$2:$S$20,0))),0)</f>
        <v>0</v>
      </c>
      <c r="E4521" s="785" t="str">
        <f t="shared" si="210"/>
        <v>LO</v>
      </c>
      <c r="F4521" s="786">
        <f>VLOOKUP(C4521,METADATA!$A$5:$H$29,IF(E4521="HI",2,IF(E4521="LO",6,10))+IF(D4521=1,2,IF(D4521=7,1,(IF(WEEKDAY(B4521)=1,2,IF(WEEKDAY(B4521)=7,1,0))))))</f>
        <v>3</v>
      </c>
      <c r="G4521" s="786">
        <f>VLOOKUP(C4521,METADATA!$J$5:$Q$29,IF(E4521="HI",2,IF(E4521="LO",6,10))+IF(D4521=1,2,IF(D4521=7,1,(IF(WEEKDAY(B4521)=1,2,IF(WEEKDAY(B4521)=7,1,0))))))</f>
        <v>3</v>
      </c>
      <c r="H4521" s="787">
        <v>8424.25</v>
      </c>
      <c r="I4521" s="788">
        <v>4217.655029296875</v>
      </c>
      <c r="K4521" s="795">
        <v>870.51250000000005</v>
      </c>
      <c r="M4521" s="798">
        <f t="shared" si="211"/>
        <v>9421.0722324294493</v>
      </c>
      <c r="N4521" s="303"/>
      <c r="S4521" s="786">
        <v>0</v>
      </c>
      <c r="T4521" s="781">
        <f>VLOOKUP(C4521,METADATA!$J$5:$Q$29,IF(E4521="HI",2,IF(E4521="LO",6,10))+IF(S4521=1,2,IF(D4521=7,1,(IF(WEEKDAY(B4521)=1,2,IF(WEEKDAY(B4521)=7,1,0))))))</f>
        <v>3</v>
      </c>
      <c r="U4521" s="781">
        <f>VLOOKUP(C4521,METADATA!$A$5:$H$29,IF(E4521="HI",2,IF(E4521="LO",6,10))+IF(S4521=1,2,IF(D4521=7,1,(IF(WEEKDAY(B4521)=1,2,IF(WEEKDAY(B4521)=7,1,0))))))</f>
        <v>3</v>
      </c>
    </row>
    <row r="4522" spans="2:21" ht="13.95" customHeight="1" x14ac:dyDescent="0.25">
      <c r="B4522" s="784">
        <f t="shared" si="212"/>
        <v>45571</v>
      </c>
      <c r="C4522" s="785">
        <v>6</v>
      </c>
      <c r="D4522" s="786">
        <f>IFERROR((INDEX(METADATA!$T$2:$T$20,MATCH(B4522,METADATA!$S$2:$S$20,0))),0)</f>
        <v>0</v>
      </c>
      <c r="E4522" s="785" t="str">
        <f t="shared" si="210"/>
        <v>LO</v>
      </c>
      <c r="F4522" s="786">
        <f>VLOOKUP(C4522,METADATA!$A$5:$H$29,IF(E4522="HI",2,IF(E4522="LO",6,10))+IF(D4522=1,2,IF(D4522=7,1,(IF(WEEKDAY(B4522)=1,2,IF(WEEKDAY(B4522)=7,1,0))))))</f>
        <v>3</v>
      </c>
      <c r="G4522" s="786">
        <f>VLOOKUP(C4522,METADATA!$J$5:$Q$29,IF(E4522="HI",2,IF(E4522="LO",6,10))+IF(D4522=1,2,IF(D4522=7,1,(IF(WEEKDAY(B4522)=1,2,IF(WEEKDAY(B4522)=7,1,0))))))</f>
        <v>3</v>
      </c>
      <c r="H4522" s="787">
        <v>8599</v>
      </c>
      <c r="I4522" s="788">
        <v>4156.6200866699219</v>
      </c>
      <c r="K4522" s="795">
        <v>865.8125</v>
      </c>
      <c r="M4522" s="798">
        <f t="shared" si="211"/>
        <v>9550.931449073847</v>
      </c>
      <c r="N4522" s="303"/>
      <c r="S4522" s="786">
        <v>0</v>
      </c>
      <c r="T4522" s="781">
        <f>VLOOKUP(C4522,METADATA!$J$5:$Q$29,IF(E4522="HI",2,IF(E4522="LO",6,10))+IF(S4522=1,2,IF(D4522=7,1,(IF(WEEKDAY(B4522)=1,2,IF(WEEKDAY(B4522)=7,1,0))))))</f>
        <v>3</v>
      </c>
      <c r="U4522" s="781">
        <f>VLOOKUP(C4522,METADATA!$A$5:$H$29,IF(E4522="HI",2,IF(E4522="LO",6,10))+IF(S4522=1,2,IF(D4522=7,1,(IF(WEEKDAY(B4522)=1,2,IF(WEEKDAY(B4522)=7,1,0))))))</f>
        <v>3</v>
      </c>
    </row>
    <row r="4523" spans="2:21" ht="13.95" customHeight="1" x14ac:dyDescent="0.25">
      <c r="B4523" s="784">
        <f t="shared" si="212"/>
        <v>45571</v>
      </c>
      <c r="C4523" s="785">
        <v>7</v>
      </c>
      <c r="D4523" s="786">
        <f>IFERROR((INDEX(METADATA!$T$2:$T$20,MATCH(B4523,METADATA!$S$2:$S$20,0))),0)</f>
        <v>0</v>
      </c>
      <c r="E4523" s="785" t="str">
        <f t="shared" si="210"/>
        <v>LO</v>
      </c>
      <c r="F4523" s="786">
        <f>VLOOKUP(C4523,METADATA!$A$5:$H$29,IF(E4523="HI",2,IF(E4523="LO",6,10))+IF(D4523=1,2,IF(D4523=7,1,(IF(WEEKDAY(B4523)=1,2,IF(WEEKDAY(B4523)=7,1,0))))))</f>
        <v>3</v>
      </c>
      <c r="G4523" s="786">
        <f>VLOOKUP(C4523,METADATA!$J$5:$Q$29,IF(E4523="HI",2,IF(E4523="LO",6,10))+IF(D4523=1,2,IF(D4523=7,1,(IF(WEEKDAY(B4523)=1,2,IF(WEEKDAY(B4523)=7,1,0))))))</f>
        <v>3</v>
      </c>
      <c r="H4523" s="787">
        <v>9455.25</v>
      </c>
      <c r="I4523" s="788">
        <v>4259.9599914550781</v>
      </c>
      <c r="K4523" s="795">
        <v>834.63750000000005</v>
      </c>
      <c r="M4523" s="798">
        <f t="shared" si="211"/>
        <v>10370.583960958898</v>
      </c>
      <c r="N4523" s="303"/>
      <c r="S4523" s="786">
        <v>0</v>
      </c>
      <c r="T4523" s="781">
        <f>VLOOKUP(C4523,METADATA!$J$5:$Q$29,IF(E4523="HI",2,IF(E4523="LO",6,10))+IF(S4523=1,2,IF(D4523=7,1,(IF(WEEKDAY(B4523)=1,2,IF(WEEKDAY(B4523)=7,1,0))))))</f>
        <v>3</v>
      </c>
      <c r="U4523" s="781">
        <f>VLOOKUP(C4523,METADATA!$A$5:$H$29,IF(E4523="HI",2,IF(E4523="LO",6,10))+IF(S4523=1,2,IF(D4523=7,1,(IF(WEEKDAY(B4523)=1,2,IF(WEEKDAY(B4523)=7,1,0))))))</f>
        <v>3</v>
      </c>
    </row>
    <row r="4524" spans="2:21" ht="13.95" customHeight="1" x14ac:dyDescent="0.25">
      <c r="B4524" s="784">
        <f t="shared" si="212"/>
        <v>45571</v>
      </c>
      <c r="C4524" s="785">
        <v>8</v>
      </c>
      <c r="D4524" s="786">
        <f>IFERROR((INDEX(METADATA!$T$2:$T$20,MATCH(B4524,METADATA!$S$2:$S$20,0))),0)</f>
        <v>0</v>
      </c>
      <c r="E4524" s="785" t="str">
        <f t="shared" si="210"/>
        <v>LO</v>
      </c>
      <c r="F4524" s="786">
        <f>VLOOKUP(C4524,METADATA!$A$5:$H$29,IF(E4524="HI",2,IF(E4524="LO",6,10))+IF(D4524=1,2,IF(D4524=7,1,(IF(WEEKDAY(B4524)=1,2,IF(WEEKDAY(B4524)=7,1,0))))))</f>
        <v>3</v>
      </c>
      <c r="G4524" s="786">
        <f>VLOOKUP(C4524,METADATA!$J$5:$Q$29,IF(E4524="HI",2,IF(E4524="LO",6,10))+IF(D4524=1,2,IF(D4524=7,1,(IF(WEEKDAY(B4524)=1,2,IF(WEEKDAY(B4524)=7,1,0))))))</f>
        <v>3</v>
      </c>
      <c r="H4524" s="787">
        <v>10645</v>
      </c>
      <c r="I4524" s="788">
        <v>4341.35498046875</v>
      </c>
      <c r="K4524" s="795">
        <v>847.33749999999998</v>
      </c>
      <c r="M4524" s="798">
        <f t="shared" si="211"/>
        <v>11496.233647001127</v>
      </c>
      <c r="N4524" s="303"/>
      <c r="S4524" s="786">
        <v>0</v>
      </c>
      <c r="T4524" s="781">
        <f>VLOOKUP(C4524,METADATA!$J$5:$Q$29,IF(E4524="HI",2,IF(E4524="LO",6,10))+IF(S4524=1,2,IF(D4524=7,1,(IF(WEEKDAY(B4524)=1,2,IF(WEEKDAY(B4524)=7,1,0))))))</f>
        <v>3</v>
      </c>
      <c r="U4524" s="781">
        <f>VLOOKUP(C4524,METADATA!$A$5:$H$29,IF(E4524="HI",2,IF(E4524="LO",6,10))+IF(S4524=1,2,IF(D4524=7,1,(IF(WEEKDAY(B4524)=1,2,IF(WEEKDAY(B4524)=7,1,0))))))</f>
        <v>3</v>
      </c>
    </row>
    <row r="4525" spans="2:21" ht="13.95" customHeight="1" x14ac:dyDescent="0.25">
      <c r="B4525" s="784">
        <f t="shared" si="212"/>
        <v>45571</v>
      </c>
      <c r="C4525" s="785">
        <v>9</v>
      </c>
      <c r="D4525" s="786">
        <f>IFERROR((INDEX(METADATA!$T$2:$T$20,MATCH(B4525,METADATA!$S$2:$S$20,0))),0)</f>
        <v>0</v>
      </c>
      <c r="E4525" s="785" t="str">
        <f t="shared" si="210"/>
        <v>LO</v>
      </c>
      <c r="F4525" s="786">
        <f>VLOOKUP(C4525,METADATA!$A$5:$H$29,IF(E4525="HI",2,IF(E4525="LO",6,10))+IF(D4525=1,2,IF(D4525=7,1,(IF(WEEKDAY(B4525)=1,2,IF(WEEKDAY(B4525)=7,1,0))))))</f>
        <v>3</v>
      </c>
      <c r="G4525" s="786">
        <f>VLOOKUP(C4525,METADATA!$J$5:$Q$29,IF(E4525="HI",2,IF(E4525="LO",6,10))+IF(D4525=1,2,IF(D4525=7,1,(IF(WEEKDAY(B4525)=1,2,IF(WEEKDAY(B4525)=7,1,0))))))</f>
        <v>3</v>
      </c>
      <c r="H4525" s="787">
        <v>11335</v>
      </c>
      <c r="I4525" s="788">
        <v>4271.125</v>
      </c>
      <c r="K4525" s="795">
        <v>851.61249999999995</v>
      </c>
      <c r="M4525" s="798">
        <f t="shared" si="211"/>
        <v>12112.998545596585</v>
      </c>
      <c r="N4525" s="303"/>
      <c r="S4525" s="786">
        <v>0</v>
      </c>
      <c r="T4525" s="781">
        <f>VLOOKUP(C4525,METADATA!$J$5:$Q$29,IF(E4525="HI",2,IF(E4525="LO",6,10))+IF(S4525=1,2,IF(D4525=7,1,(IF(WEEKDAY(B4525)=1,2,IF(WEEKDAY(B4525)=7,1,0))))))</f>
        <v>3</v>
      </c>
      <c r="U4525" s="781">
        <f>VLOOKUP(C4525,METADATA!$A$5:$H$29,IF(E4525="HI",2,IF(E4525="LO",6,10))+IF(S4525=1,2,IF(D4525=7,1,(IF(WEEKDAY(B4525)=1,2,IF(WEEKDAY(B4525)=7,1,0))))))</f>
        <v>3</v>
      </c>
    </row>
    <row r="4526" spans="2:21" ht="13.95" customHeight="1" x14ac:dyDescent="0.25">
      <c r="B4526" s="784">
        <f t="shared" si="212"/>
        <v>45571</v>
      </c>
      <c r="C4526" s="785">
        <v>10</v>
      </c>
      <c r="D4526" s="786">
        <f>IFERROR((INDEX(METADATA!$T$2:$T$20,MATCH(B4526,METADATA!$S$2:$S$20,0))),0)</f>
        <v>0</v>
      </c>
      <c r="E4526" s="785" t="str">
        <f t="shared" si="210"/>
        <v>LO</v>
      </c>
      <c r="F4526" s="786">
        <f>VLOOKUP(C4526,METADATA!$A$5:$H$29,IF(E4526="HI",2,IF(E4526="LO",6,10))+IF(D4526=1,2,IF(D4526=7,1,(IF(WEEKDAY(B4526)=1,2,IF(WEEKDAY(B4526)=7,1,0))))))</f>
        <v>3</v>
      </c>
      <c r="G4526" s="786">
        <f>VLOOKUP(C4526,METADATA!$J$5:$Q$29,IF(E4526="HI",2,IF(E4526="LO",6,10))+IF(D4526=1,2,IF(D4526=7,1,(IF(WEEKDAY(B4526)=1,2,IF(WEEKDAY(B4526)=7,1,0))))))</f>
        <v>3</v>
      </c>
      <c r="H4526" s="787">
        <v>11642.5</v>
      </c>
      <c r="I4526" s="788">
        <v>4250.47998046875</v>
      </c>
      <c r="K4526" s="795">
        <v>856.5</v>
      </c>
      <c r="M4526" s="798">
        <f t="shared" si="211"/>
        <v>12394.127089648775</v>
      </c>
      <c r="N4526" s="303"/>
      <c r="S4526" s="786">
        <v>0</v>
      </c>
      <c r="T4526" s="781">
        <f>VLOOKUP(C4526,METADATA!$J$5:$Q$29,IF(E4526="HI",2,IF(E4526="LO",6,10))+IF(S4526=1,2,IF(D4526=7,1,(IF(WEEKDAY(B4526)=1,2,IF(WEEKDAY(B4526)=7,1,0))))))</f>
        <v>3</v>
      </c>
      <c r="U4526" s="781">
        <f>VLOOKUP(C4526,METADATA!$A$5:$H$29,IF(E4526="HI",2,IF(E4526="LO",6,10))+IF(S4526=1,2,IF(D4526=7,1,(IF(WEEKDAY(B4526)=1,2,IF(WEEKDAY(B4526)=7,1,0))))))</f>
        <v>3</v>
      </c>
    </row>
    <row r="4527" spans="2:21" ht="13.95" customHeight="1" x14ac:dyDescent="0.25">
      <c r="B4527" s="784">
        <f t="shared" si="212"/>
        <v>45571</v>
      </c>
      <c r="C4527" s="785">
        <v>11</v>
      </c>
      <c r="D4527" s="786">
        <f>IFERROR((INDEX(METADATA!$T$2:$T$20,MATCH(B4527,METADATA!$S$2:$S$20,0))),0)</f>
        <v>0</v>
      </c>
      <c r="E4527" s="785" t="str">
        <f t="shared" si="210"/>
        <v>LO</v>
      </c>
      <c r="F4527" s="786">
        <f>VLOOKUP(C4527,METADATA!$A$5:$H$29,IF(E4527="HI",2,IF(E4527="LO",6,10))+IF(D4527=1,2,IF(D4527=7,1,(IF(WEEKDAY(B4527)=1,2,IF(WEEKDAY(B4527)=7,1,0))))))</f>
        <v>3</v>
      </c>
      <c r="G4527" s="786">
        <f>VLOOKUP(C4527,METADATA!$J$5:$Q$29,IF(E4527="HI",2,IF(E4527="LO",6,10))+IF(D4527=1,2,IF(D4527=7,1,(IF(WEEKDAY(B4527)=1,2,IF(WEEKDAY(B4527)=7,1,0))))))</f>
        <v>3</v>
      </c>
      <c r="H4527" s="787">
        <v>11855.25</v>
      </c>
      <c r="I4527" s="788">
        <v>4247.6849365234375</v>
      </c>
      <c r="K4527" s="795">
        <v>824.32500000000005</v>
      </c>
      <c r="M4527" s="798">
        <f t="shared" si="211"/>
        <v>12593.243421869844</v>
      </c>
      <c r="N4527" s="303"/>
      <c r="S4527" s="786">
        <v>0</v>
      </c>
      <c r="T4527" s="781">
        <f>VLOOKUP(C4527,METADATA!$J$5:$Q$29,IF(E4527="HI",2,IF(E4527="LO",6,10))+IF(S4527=1,2,IF(D4527=7,1,(IF(WEEKDAY(B4527)=1,2,IF(WEEKDAY(B4527)=7,1,0))))))</f>
        <v>3</v>
      </c>
      <c r="U4527" s="781">
        <f>VLOOKUP(C4527,METADATA!$A$5:$H$29,IF(E4527="HI",2,IF(E4527="LO",6,10))+IF(S4527=1,2,IF(D4527=7,1,(IF(WEEKDAY(B4527)=1,2,IF(WEEKDAY(B4527)=7,1,0))))))</f>
        <v>3</v>
      </c>
    </row>
    <row r="4528" spans="2:21" ht="13.95" customHeight="1" x14ac:dyDescent="0.25">
      <c r="B4528" s="784">
        <f t="shared" si="212"/>
        <v>45571</v>
      </c>
      <c r="C4528" s="785">
        <v>12</v>
      </c>
      <c r="D4528" s="786">
        <f>IFERROR((INDEX(METADATA!$T$2:$T$20,MATCH(B4528,METADATA!$S$2:$S$20,0))),0)</f>
        <v>0</v>
      </c>
      <c r="E4528" s="785" t="str">
        <f t="shared" si="210"/>
        <v>LO</v>
      </c>
      <c r="F4528" s="786">
        <f>VLOOKUP(C4528,METADATA!$A$5:$H$29,IF(E4528="HI",2,IF(E4528="LO",6,10))+IF(D4528=1,2,IF(D4528=7,1,(IF(WEEKDAY(B4528)=1,2,IF(WEEKDAY(B4528)=7,1,0))))))</f>
        <v>3</v>
      </c>
      <c r="G4528" s="786">
        <f>VLOOKUP(C4528,METADATA!$J$5:$Q$29,IF(E4528="HI",2,IF(E4528="LO",6,10))+IF(D4528=1,2,IF(D4528=7,1,(IF(WEEKDAY(B4528)=1,2,IF(WEEKDAY(B4528)=7,1,0))))))</f>
        <v>3</v>
      </c>
      <c r="H4528" s="787">
        <v>11724.25</v>
      </c>
      <c r="I4528" s="788">
        <v>3411.0849914550781</v>
      </c>
      <c r="K4528" s="795">
        <v>882.73749999999995</v>
      </c>
      <c r="M4528" s="798">
        <f t="shared" si="211"/>
        <v>12210.386516463353</v>
      </c>
      <c r="N4528" s="303"/>
      <c r="S4528" s="786">
        <v>0</v>
      </c>
      <c r="T4528" s="781">
        <f>VLOOKUP(C4528,METADATA!$J$5:$Q$29,IF(E4528="HI",2,IF(E4528="LO",6,10))+IF(S4528=1,2,IF(D4528=7,1,(IF(WEEKDAY(B4528)=1,2,IF(WEEKDAY(B4528)=7,1,0))))))</f>
        <v>3</v>
      </c>
      <c r="U4528" s="781">
        <f>VLOOKUP(C4528,METADATA!$A$5:$H$29,IF(E4528="HI",2,IF(E4528="LO",6,10))+IF(S4528=1,2,IF(D4528=7,1,(IF(WEEKDAY(B4528)=1,2,IF(WEEKDAY(B4528)=7,1,0))))))</f>
        <v>3</v>
      </c>
    </row>
    <row r="4529" spans="2:21" ht="13.95" customHeight="1" x14ac:dyDescent="0.25">
      <c r="B4529" s="784">
        <f t="shared" si="212"/>
        <v>45571</v>
      </c>
      <c r="C4529" s="785">
        <v>13</v>
      </c>
      <c r="D4529" s="786">
        <f>IFERROR((INDEX(METADATA!$T$2:$T$20,MATCH(B4529,METADATA!$S$2:$S$20,0))),0)</f>
        <v>0</v>
      </c>
      <c r="E4529" s="785" t="str">
        <f t="shared" si="210"/>
        <v>LO</v>
      </c>
      <c r="F4529" s="786">
        <f>VLOOKUP(C4529,METADATA!$A$5:$H$29,IF(E4529="HI",2,IF(E4529="LO",6,10))+IF(D4529=1,2,IF(D4529=7,1,(IF(WEEKDAY(B4529)=1,2,IF(WEEKDAY(B4529)=7,1,0))))))</f>
        <v>3</v>
      </c>
      <c r="G4529" s="786">
        <f>VLOOKUP(C4529,METADATA!$J$5:$Q$29,IF(E4529="HI",2,IF(E4529="LO",6,10))+IF(D4529=1,2,IF(D4529=7,1,(IF(WEEKDAY(B4529)=1,2,IF(WEEKDAY(B4529)=7,1,0))))))</f>
        <v>3</v>
      </c>
      <c r="H4529" s="787">
        <v>11593.75</v>
      </c>
      <c r="I4529" s="788">
        <v>2882.7599182128906</v>
      </c>
      <c r="K4529" s="795">
        <v>909.3125</v>
      </c>
      <c r="M4529" s="798">
        <f t="shared" si="211"/>
        <v>11946.771271291453</v>
      </c>
      <c r="N4529" s="303"/>
      <c r="S4529" s="786">
        <v>0</v>
      </c>
      <c r="T4529" s="781">
        <f>VLOOKUP(C4529,METADATA!$J$5:$Q$29,IF(E4529="HI",2,IF(E4529="LO",6,10))+IF(S4529=1,2,IF(D4529=7,1,(IF(WEEKDAY(B4529)=1,2,IF(WEEKDAY(B4529)=7,1,0))))))</f>
        <v>3</v>
      </c>
      <c r="U4529" s="781">
        <f>VLOOKUP(C4529,METADATA!$A$5:$H$29,IF(E4529="HI",2,IF(E4529="LO",6,10))+IF(S4529=1,2,IF(D4529=7,1,(IF(WEEKDAY(B4529)=1,2,IF(WEEKDAY(B4529)=7,1,0))))))</f>
        <v>3</v>
      </c>
    </row>
    <row r="4530" spans="2:21" ht="13.95" customHeight="1" x14ac:dyDescent="0.25">
      <c r="B4530" s="784">
        <f t="shared" si="212"/>
        <v>45571</v>
      </c>
      <c r="C4530" s="785">
        <v>14</v>
      </c>
      <c r="D4530" s="786">
        <f>IFERROR((INDEX(METADATA!$T$2:$T$20,MATCH(B4530,METADATA!$S$2:$S$20,0))),0)</f>
        <v>0</v>
      </c>
      <c r="E4530" s="785" t="str">
        <f t="shared" si="210"/>
        <v>LO</v>
      </c>
      <c r="F4530" s="786">
        <f>VLOOKUP(C4530,METADATA!$A$5:$H$29,IF(E4530="HI",2,IF(E4530="LO",6,10))+IF(D4530=1,2,IF(D4530=7,1,(IF(WEEKDAY(B4530)=1,2,IF(WEEKDAY(B4530)=7,1,0))))))</f>
        <v>3</v>
      </c>
      <c r="G4530" s="786">
        <f>VLOOKUP(C4530,METADATA!$J$5:$Q$29,IF(E4530="HI",2,IF(E4530="LO",6,10))+IF(D4530=1,2,IF(D4530=7,1,(IF(WEEKDAY(B4530)=1,2,IF(WEEKDAY(B4530)=7,1,0))))))</f>
        <v>3</v>
      </c>
      <c r="H4530" s="787">
        <v>11358</v>
      </c>
      <c r="I4530" s="788">
        <v>3340.8349914550781</v>
      </c>
      <c r="K4530" s="795">
        <v>905.6</v>
      </c>
      <c r="M4530" s="798">
        <f t="shared" si="211"/>
        <v>11839.14449781447</v>
      </c>
      <c r="N4530" s="303"/>
      <c r="S4530" s="786">
        <v>0</v>
      </c>
      <c r="T4530" s="781">
        <f>VLOOKUP(C4530,METADATA!$J$5:$Q$29,IF(E4530="HI",2,IF(E4530="LO",6,10))+IF(S4530=1,2,IF(D4530=7,1,(IF(WEEKDAY(B4530)=1,2,IF(WEEKDAY(B4530)=7,1,0))))))</f>
        <v>3</v>
      </c>
      <c r="U4530" s="781">
        <f>VLOOKUP(C4530,METADATA!$A$5:$H$29,IF(E4530="HI",2,IF(E4530="LO",6,10))+IF(S4530=1,2,IF(D4530=7,1,(IF(WEEKDAY(B4530)=1,2,IF(WEEKDAY(B4530)=7,1,0))))))</f>
        <v>3</v>
      </c>
    </row>
    <row r="4531" spans="2:21" ht="13.95" customHeight="1" x14ac:dyDescent="0.25">
      <c r="B4531" s="784">
        <f t="shared" si="212"/>
        <v>45571</v>
      </c>
      <c r="C4531" s="785">
        <v>15</v>
      </c>
      <c r="D4531" s="786">
        <f>IFERROR((INDEX(METADATA!$T$2:$T$20,MATCH(B4531,METADATA!$S$2:$S$20,0))),0)</f>
        <v>0</v>
      </c>
      <c r="E4531" s="785" t="str">
        <f t="shared" si="210"/>
        <v>LO</v>
      </c>
      <c r="F4531" s="786">
        <f>VLOOKUP(C4531,METADATA!$A$5:$H$29,IF(E4531="HI",2,IF(E4531="LO",6,10))+IF(D4531=1,2,IF(D4531=7,1,(IF(WEEKDAY(B4531)=1,2,IF(WEEKDAY(B4531)=7,1,0))))))</f>
        <v>3</v>
      </c>
      <c r="G4531" s="786">
        <f>VLOOKUP(C4531,METADATA!$J$5:$Q$29,IF(E4531="HI",2,IF(E4531="LO",6,10))+IF(D4531=1,2,IF(D4531=7,1,(IF(WEEKDAY(B4531)=1,2,IF(WEEKDAY(B4531)=7,1,0))))))</f>
        <v>3</v>
      </c>
      <c r="H4531" s="787">
        <v>11120.75</v>
      </c>
      <c r="I4531" s="788">
        <v>4108.6650390625</v>
      </c>
      <c r="K4531" s="795">
        <v>913.98749999999995</v>
      </c>
      <c r="M4531" s="798">
        <f t="shared" si="211"/>
        <v>11855.471688874908</v>
      </c>
      <c r="N4531" s="303"/>
      <c r="S4531" s="786">
        <v>0</v>
      </c>
      <c r="T4531" s="781">
        <f>VLOOKUP(C4531,METADATA!$J$5:$Q$29,IF(E4531="HI",2,IF(E4531="LO",6,10))+IF(S4531=1,2,IF(D4531=7,1,(IF(WEEKDAY(B4531)=1,2,IF(WEEKDAY(B4531)=7,1,0))))))</f>
        <v>3</v>
      </c>
      <c r="U4531" s="781">
        <f>VLOOKUP(C4531,METADATA!$A$5:$H$29,IF(E4531="HI",2,IF(E4531="LO",6,10))+IF(S4531=1,2,IF(D4531=7,1,(IF(WEEKDAY(B4531)=1,2,IF(WEEKDAY(B4531)=7,1,0))))))</f>
        <v>3</v>
      </c>
    </row>
    <row r="4532" spans="2:21" ht="13.95" customHeight="1" x14ac:dyDescent="0.25">
      <c r="B4532" s="784">
        <f t="shared" si="212"/>
        <v>45571</v>
      </c>
      <c r="C4532" s="785">
        <v>16</v>
      </c>
      <c r="D4532" s="786">
        <f>IFERROR((INDEX(METADATA!$T$2:$T$20,MATCH(B4532,METADATA!$S$2:$S$20,0))),0)</f>
        <v>0</v>
      </c>
      <c r="E4532" s="785" t="str">
        <f t="shared" si="210"/>
        <v>LO</v>
      </c>
      <c r="F4532" s="786">
        <f>VLOOKUP(C4532,METADATA!$A$5:$H$29,IF(E4532="HI",2,IF(E4532="LO",6,10))+IF(D4532=1,2,IF(D4532=7,1,(IF(WEEKDAY(B4532)=1,2,IF(WEEKDAY(B4532)=7,1,0))))))</f>
        <v>3</v>
      </c>
      <c r="G4532" s="786">
        <f>VLOOKUP(C4532,METADATA!$J$5:$Q$29,IF(E4532="HI",2,IF(E4532="LO",6,10))+IF(D4532=1,2,IF(D4532=7,1,(IF(WEEKDAY(B4532)=1,2,IF(WEEKDAY(B4532)=7,1,0))))))</f>
        <v>3</v>
      </c>
      <c r="H4532" s="787">
        <v>204.25</v>
      </c>
      <c r="I4532" s="788">
        <v>4170.8049926757813</v>
      </c>
      <c r="K4532" s="795">
        <v>902.26250000000005</v>
      </c>
      <c r="M4532" s="798">
        <f t="shared" si="211"/>
        <v>4175.8031981200002</v>
      </c>
      <c r="N4532" s="303"/>
      <c r="S4532" s="786">
        <v>0</v>
      </c>
      <c r="T4532" s="781">
        <f>VLOOKUP(C4532,METADATA!$J$5:$Q$29,IF(E4532="HI",2,IF(E4532="LO",6,10))+IF(S4532=1,2,IF(D4532=7,1,(IF(WEEKDAY(B4532)=1,2,IF(WEEKDAY(B4532)=7,1,0))))))</f>
        <v>3</v>
      </c>
      <c r="U4532" s="781">
        <f>VLOOKUP(C4532,METADATA!$A$5:$H$29,IF(E4532="HI",2,IF(E4532="LO",6,10))+IF(S4532=1,2,IF(D4532=7,1,(IF(WEEKDAY(B4532)=1,2,IF(WEEKDAY(B4532)=7,1,0))))))</f>
        <v>3</v>
      </c>
    </row>
    <row r="4533" spans="2:21" ht="13.95" customHeight="1" x14ac:dyDescent="0.25">
      <c r="B4533" s="784">
        <f t="shared" si="212"/>
        <v>45571</v>
      </c>
      <c r="C4533" s="785">
        <v>17</v>
      </c>
      <c r="D4533" s="786">
        <f>IFERROR((INDEX(METADATA!$T$2:$T$20,MATCH(B4533,METADATA!$S$2:$S$20,0))),0)</f>
        <v>0</v>
      </c>
      <c r="E4533" s="785" t="str">
        <f t="shared" si="210"/>
        <v>LO</v>
      </c>
      <c r="F4533" s="786">
        <f>VLOOKUP(C4533,METADATA!$A$5:$H$29,IF(E4533="HI",2,IF(E4533="LO",6,10))+IF(D4533=1,2,IF(D4533=7,1,(IF(WEEKDAY(B4533)=1,2,IF(WEEKDAY(B4533)=7,1,0))))))</f>
        <v>3</v>
      </c>
      <c r="G4533" s="786">
        <f>VLOOKUP(C4533,METADATA!$J$5:$Q$29,IF(E4533="HI",2,IF(E4533="LO",6,10))+IF(D4533=1,2,IF(D4533=7,1,(IF(WEEKDAY(B4533)=1,2,IF(WEEKDAY(B4533)=7,1,0))))))</f>
        <v>3</v>
      </c>
      <c r="H4533" s="787">
        <v>51</v>
      </c>
      <c r="I4533" s="788">
        <v>4310.7799072265625</v>
      </c>
      <c r="K4533" s="795">
        <v>933.76250000000005</v>
      </c>
      <c r="M4533" s="798">
        <f t="shared" si="211"/>
        <v>4311.0815822190434</v>
      </c>
      <c r="N4533" s="303"/>
      <c r="S4533" s="786">
        <v>0</v>
      </c>
      <c r="T4533" s="781">
        <f>VLOOKUP(C4533,METADATA!$J$5:$Q$29,IF(E4533="HI",2,IF(E4533="LO",6,10))+IF(S4533=1,2,IF(D4533=7,1,(IF(WEEKDAY(B4533)=1,2,IF(WEEKDAY(B4533)=7,1,0))))))</f>
        <v>3</v>
      </c>
      <c r="U4533" s="781">
        <f>VLOOKUP(C4533,METADATA!$A$5:$H$29,IF(E4533="HI",2,IF(E4533="LO",6,10))+IF(S4533=1,2,IF(D4533=7,1,(IF(WEEKDAY(B4533)=1,2,IF(WEEKDAY(B4533)=7,1,0))))))</f>
        <v>3</v>
      </c>
    </row>
    <row r="4534" spans="2:21" ht="13.95" customHeight="1" x14ac:dyDescent="0.25">
      <c r="B4534" s="784">
        <f t="shared" si="212"/>
        <v>45571</v>
      </c>
      <c r="C4534" s="785">
        <v>18</v>
      </c>
      <c r="D4534" s="786">
        <f>IFERROR((INDEX(METADATA!$T$2:$T$20,MATCH(B4534,METADATA!$S$2:$S$20,0))),0)</f>
        <v>0</v>
      </c>
      <c r="E4534" s="785" t="str">
        <f t="shared" si="210"/>
        <v>LO</v>
      </c>
      <c r="F4534" s="786">
        <f>VLOOKUP(C4534,METADATA!$A$5:$H$29,IF(E4534="HI",2,IF(E4534="LO",6,10))+IF(D4534=1,2,IF(D4534=7,1,(IF(WEEKDAY(B4534)=1,2,IF(WEEKDAY(B4534)=7,1,0))))))</f>
        <v>2</v>
      </c>
      <c r="G4534" s="786">
        <f>VLOOKUP(C4534,METADATA!$J$5:$Q$29,IF(E4534="HI",2,IF(E4534="LO",6,10))+IF(D4534=1,2,IF(D4534=7,1,(IF(WEEKDAY(B4534)=1,2,IF(WEEKDAY(B4534)=7,1,0))))))</f>
        <v>3</v>
      </c>
      <c r="H4534" s="787">
        <v>13257.5</v>
      </c>
      <c r="I4534" s="788">
        <v>2850.3549652099609</v>
      </c>
      <c r="K4534" s="795">
        <v>0</v>
      </c>
      <c r="M4534" s="798">
        <f t="shared" si="211"/>
        <v>13560.450939319719</v>
      </c>
      <c r="N4534" s="303"/>
      <c r="S4534" s="786">
        <v>0</v>
      </c>
      <c r="T4534" s="781">
        <f>VLOOKUP(C4534,METADATA!$J$5:$Q$29,IF(E4534="HI",2,IF(E4534="LO",6,10))+IF(S4534=1,2,IF(D4534=7,1,(IF(WEEKDAY(B4534)=1,2,IF(WEEKDAY(B4534)=7,1,0))))))</f>
        <v>3</v>
      </c>
      <c r="U4534" s="781">
        <f>VLOOKUP(C4534,METADATA!$A$5:$H$29,IF(E4534="HI",2,IF(E4534="LO",6,10))+IF(S4534=1,2,IF(D4534=7,1,(IF(WEEKDAY(B4534)=1,2,IF(WEEKDAY(B4534)=7,1,0))))))</f>
        <v>2</v>
      </c>
    </row>
    <row r="4535" spans="2:21" ht="13.95" customHeight="1" x14ac:dyDescent="0.25">
      <c r="B4535" s="784">
        <f t="shared" si="212"/>
        <v>45571</v>
      </c>
      <c r="C4535" s="785">
        <v>19</v>
      </c>
      <c r="D4535" s="786">
        <f>IFERROR((INDEX(METADATA!$T$2:$T$20,MATCH(B4535,METADATA!$S$2:$S$20,0))),0)</f>
        <v>0</v>
      </c>
      <c r="E4535" s="785" t="str">
        <f t="shared" si="210"/>
        <v>LO</v>
      </c>
      <c r="F4535" s="786">
        <f>VLOOKUP(C4535,METADATA!$A$5:$H$29,IF(E4535="HI",2,IF(E4535="LO",6,10))+IF(D4535=1,2,IF(D4535=7,1,(IF(WEEKDAY(B4535)=1,2,IF(WEEKDAY(B4535)=7,1,0))))))</f>
        <v>2</v>
      </c>
      <c r="G4535" s="786">
        <f>VLOOKUP(C4535,METADATA!$J$5:$Q$29,IF(E4535="HI",2,IF(E4535="LO",6,10))+IF(D4535=1,2,IF(D4535=7,1,(IF(WEEKDAY(B4535)=1,2,IF(WEEKDAY(B4535)=7,1,0))))))</f>
        <v>3</v>
      </c>
      <c r="H4535" s="787">
        <v>12012.25</v>
      </c>
      <c r="I4535" s="788">
        <v>3182.5350189208984</v>
      </c>
      <c r="K4535" s="795">
        <v>0</v>
      </c>
      <c r="M4535" s="798">
        <f t="shared" si="211"/>
        <v>12426.69220706612</v>
      </c>
      <c r="N4535" s="303"/>
      <c r="S4535" s="786">
        <v>0</v>
      </c>
      <c r="T4535" s="781">
        <f>VLOOKUP(C4535,METADATA!$J$5:$Q$29,IF(E4535="HI",2,IF(E4535="LO",6,10))+IF(S4535=1,2,IF(D4535=7,1,(IF(WEEKDAY(B4535)=1,2,IF(WEEKDAY(B4535)=7,1,0))))))</f>
        <v>3</v>
      </c>
      <c r="U4535" s="781">
        <f>VLOOKUP(C4535,METADATA!$A$5:$H$29,IF(E4535="HI",2,IF(E4535="LO",6,10))+IF(S4535=1,2,IF(D4535=7,1,(IF(WEEKDAY(B4535)=1,2,IF(WEEKDAY(B4535)=7,1,0))))))</f>
        <v>2</v>
      </c>
    </row>
    <row r="4536" spans="2:21" ht="13.95" customHeight="1" x14ac:dyDescent="0.25">
      <c r="B4536" s="784">
        <f t="shared" si="212"/>
        <v>45571</v>
      </c>
      <c r="C4536" s="785">
        <v>20</v>
      </c>
      <c r="D4536" s="786">
        <f>IFERROR((INDEX(METADATA!$T$2:$T$20,MATCH(B4536,METADATA!$S$2:$S$20,0))),0)</f>
        <v>0</v>
      </c>
      <c r="E4536" s="785" t="str">
        <f t="shared" si="210"/>
        <v>LO</v>
      </c>
      <c r="F4536" s="786">
        <f>VLOOKUP(C4536,METADATA!$A$5:$H$29,IF(E4536="HI",2,IF(E4536="LO",6,10))+IF(D4536=1,2,IF(D4536=7,1,(IF(WEEKDAY(B4536)=1,2,IF(WEEKDAY(B4536)=7,1,0))))))</f>
        <v>3</v>
      </c>
      <c r="G4536" s="786">
        <f>VLOOKUP(C4536,METADATA!$J$5:$Q$29,IF(E4536="HI",2,IF(E4536="LO",6,10))+IF(D4536=1,2,IF(D4536=7,1,(IF(WEEKDAY(B4536)=1,2,IF(WEEKDAY(B4536)=7,1,0))))))</f>
        <v>3</v>
      </c>
      <c r="H4536" s="787">
        <v>11698.75</v>
      </c>
      <c r="I4536" s="788">
        <v>3878.8400573730469</v>
      </c>
      <c r="K4536" s="795">
        <v>0</v>
      </c>
      <c r="M4536" s="798">
        <f t="shared" si="211"/>
        <v>12325.021369278909</v>
      </c>
      <c r="N4536" s="303"/>
      <c r="S4536" s="786">
        <v>0</v>
      </c>
      <c r="T4536" s="781">
        <f>VLOOKUP(C4536,METADATA!$J$5:$Q$29,IF(E4536="HI",2,IF(E4536="LO",6,10))+IF(S4536=1,2,IF(D4536=7,1,(IF(WEEKDAY(B4536)=1,2,IF(WEEKDAY(B4536)=7,1,0))))))</f>
        <v>3</v>
      </c>
      <c r="U4536" s="781">
        <f>VLOOKUP(C4536,METADATA!$A$5:$H$29,IF(E4536="HI",2,IF(E4536="LO",6,10))+IF(S4536=1,2,IF(D4536=7,1,(IF(WEEKDAY(B4536)=1,2,IF(WEEKDAY(B4536)=7,1,0))))))</f>
        <v>3</v>
      </c>
    </row>
    <row r="4537" spans="2:21" ht="13.95" customHeight="1" x14ac:dyDescent="0.25">
      <c r="B4537" s="784">
        <f t="shared" si="212"/>
        <v>45571</v>
      </c>
      <c r="C4537" s="785">
        <v>21</v>
      </c>
      <c r="D4537" s="786">
        <f>IFERROR((INDEX(METADATA!$T$2:$T$20,MATCH(B4537,METADATA!$S$2:$S$20,0))),0)</f>
        <v>0</v>
      </c>
      <c r="E4537" s="785" t="str">
        <f t="shared" si="210"/>
        <v>LO</v>
      </c>
      <c r="F4537" s="786">
        <f>VLOOKUP(C4537,METADATA!$A$5:$H$29,IF(E4537="HI",2,IF(E4537="LO",6,10))+IF(D4537=1,2,IF(D4537=7,1,(IF(WEEKDAY(B4537)=1,2,IF(WEEKDAY(B4537)=7,1,0))))))</f>
        <v>3</v>
      </c>
      <c r="G4537" s="786">
        <f>VLOOKUP(C4537,METADATA!$J$5:$Q$29,IF(E4537="HI",2,IF(E4537="LO",6,10))+IF(D4537=1,2,IF(D4537=7,1,(IF(WEEKDAY(B4537)=1,2,IF(WEEKDAY(B4537)=7,1,0))))))</f>
        <v>3</v>
      </c>
      <c r="H4537" s="787">
        <v>10988.5</v>
      </c>
      <c r="I4537" s="788">
        <v>5162.5199737548828</v>
      </c>
      <c r="K4537" s="795">
        <v>0</v>
      </c>
      <c r="M4537" s="798">
        <f t="shared" si="211"/>
        <v>12140.78847231176</v>
      </c>
      <c r="N4537" s="303"/>
      <c r="S4537" s="786">
        <v>0</v>
      </c>
      <c r="T4537" s="781">
        <f>VLOOKUP(C4537,METADATA!$J$5:$Q$29,IF(E4537="HI",2,IF(E4537="LO",6,10))+IF(S4537=1,2,IF(D4537=7,1,(IF(WEEKDAY(B4537)=1,2,IF(WEEKDAY(B4537)=7,1,0))))))</f>
        <v>3</v>
      </c>
      <c r="U4537" s="781">
        <f>VLOOKUP(C4537,METADATA!$A$5:$H$29,IF(E4537="HI",2,IF(E4537="LO",6,10))+IF(S4537=1,2,IF(D4537=7,1,(IF(WEEKDAY(B4537)=1,2,IF(WEEKDAY(B4537)=7,1,0))))))</f>
        <v>3</v>
      </c>
    </row>
    <row r="4538" spans="2:21" ht="13.95" customHeight="1" x14ac:dyDescent="0.25">
      <c r="B4538" s="784">
        <f t="shared" si="212"/>
        <v>45571</v>
      </c>
      <c r="C4538" s="785">
        <v>22</v>
      </c>
      <c r="D4538" s="786">
        <f>IFERROR((INDEX(METADATA!$T$2:$T$20,MATCH(B4538,METADATA!$S$2:$S$20,0))),0)</f>
        <v>0</v>
      </c>
      <c r="E4538" s="785" t="str">
        <f t="shared" si="210"/>
        <v>LO</v>
      </c>
      <c r="F4538" s="786">
        <f>VLOOKUP(C4538,METADATA!$A$5:$H$29,IF(E4538="HI",2,IF(E4538="LO",6,10))+IF(D4538=1,2,IF(D4538=7,1,(IF(WEEKDAY(B4538)=1,2,IF(WEEKDAY(B4538)=7,1,0))))))</f>
        <v>3</v>
      </c>
      <c r="G4538" s="786">
        <f>VLOOKUP(C4538,METADATA!$J$5:$Q$29,IF(E4538="HI",2,IF(E4538="LO",6,10))+IF(D4538=1,2,IF(D4538=7,1,(IF(WEEKDAY(B4538)=1,2,IF(WEEKDAY(B4538)=7,1,0))))))</f>
        <v>3</v>
      </c>
      <c r="H4538" s="787">
        <v>9866.25</v>
      </c>
      <c r="I4538" s="788">
        <v>5820.6625671386719</v>
      </c>
      <c r="K4538" s="795">
        <v>0</v>
      </c>
      <c r="M4538" s="798">
        <f t="shared" si="211"/>
        <v>11455.260877997905</v>
      </c>
      <c r="N4538" s="303"/>
      <c r="S4538" s="786">
        <v>0</v>
      </c>
      <c r="T4538" s="781">
        <f>VLOOKUP(C4538,METADATA!$J$5:$Q$29,IF(E4538="HI",2,IF(E4538="LO",6,10))+IF(S4538=1,2,IF(D4538=7,1,(IF(WEEKDAY(B4538)=1,2,IF(WEEKDAY(B4538)=7,1,0))))))</f>
        <v>3</v>
      </c>
      <c r="U4538" s="781">
        <f>VLOOKUP(C4538,METADATA!$A$5:$H$29,IF(E4538="HI",2,IF(E4538="LO",6,10))+IF(S4538=1,2,IF(D4538=7,1,(IF(WEEKDAY(B4538)=1,2,IF(WEEKDAY(B4538)=7,1,0))))))</f>
        <v>3</v>
      </c>
    </row>
    <row r="4539" spans="2:21" ht="13.95" customHeight="1" x14ac:dyDescent="0.25">
      <c r="B4539" s="784">
        <f t="shared" si="212"/>
        <v>45571</v>
      </c>
      <c r="C4539" s="785">
        <v>23</v>
      </c>
      <c r="D4539" s="786">
        <f>IFERROR((INDEX(METADATA!$T$2:$T$20,MATCH(B4539,METADATA!$S$2:$S$20,0))),0)</f>
        <v>0</v>
      </c>
      <c r="E4539" s="785" t="str">
        <f t="shared" si="210"/>
        <v>LO</v>
      </c>
      <c r="F4539" s="786">
        <f>VLOOKUP(C4539,METADATA!$A$5:$H$29,IF(E4539="HI",2,IF(E4539="LO",6,10))+IF(D4539=1,2,IF(D4539=7,1,(IF(WEEKDAY(B4539)=1,2,IF(WEEKDAY(B4539)=7,1,0))))))</f>
        <v>3</v>
      </c>
      <c r="G4539" s="786">
        <f>VLOOKUP(C4539,METADATA!$J$5:$Q$29,IF(E4539="HI",2,IF(E4539="LO",6,10))+IF(D4539=1,2,IF(D4539=7,1,(IF(WEEKDAY(B4539)=1,2,IF(WEEKDAY(B4539)=7,1,0))))))</f>
        <v>3</v>
      </c>
      <c r="H4539" s="787">
        <v>8891.25</v>
      </c>
      <c r="I4539" s="788">
        <v>5351.6150207519531</v>
      </c>
      <c r="K4539" s="795">
        <v>0</v>
      </c>
      <c r="M4539" s="798">
        <f t="shared" si="211"/>
        <v>10377.577265086391</v>
      </c>
      <c r="N4539" s="303"/>
      <c r="S4539" s="786">
        <v>0</v>
      </c>
      <c r="T4539" s="781">
        <f>VLOOKUP(C4539,METADATA!$J$5:$Q$29,IF(E4539="HI",2,IF(E4539="LO",6,10))+IF(S4539=1,2,IF(D4539=7,1,(IF(WEEKDAY(B4539)=1,2,IF(WEEKDAY(B4539)=7,1,0))))))</f>
        <v>3</v>
      </c>
      <c r="U4539" s="781">
        <f>VLOOKUP(C4539,METADATA!$A$5:$H$29,IF(E4539="HI",2,IF(E4539="LO",6,10))+IF(S4539=1,2,IF(D4539=7,1,(IF(WEEKDAY(B4539)=1,2,IF(WEEKDAY(B4539)=7,1,0))))))</f>
        <v>3</v>
      </c>
    </row>
    <row r="4540" spans="2:21" ht="13.95" customHeight="1" x14ac:dyDescent="0.25">
      <c r="B4540" s="784">
        <f t="shared" si="212"/>
        <v>45572</v>
      </c>
      <c r="C4540" s="785">
        <v>0</v>
      </c>
      <c r="D4540" s="786">
        <f>IFERROR((INDEX(METADATA!$T$2:$T$20,MATCH(B4540,METADATA!$S$2:$S$20,0))),0)</f>
        <v>0</v>
      </c>
      <c r="E4540" s="785" t="str">
        <f t="shared" si="210"/>
        <v>LO</v>
      </c>
      <c r="F4540" s="786">
        <f>VLOOKUP(C4540,METADATA!$A$5:$H$29,IF(E4540="HI",2,IF(E4540="LO",6,10))+IF(D4540=1,2,IF(D4540=7,1,(IF(WEEKDAY(B4540)=1,2,IF(WEEKDAY(B4540)=7,1,0))))))</f>
        <v>3</v>
      </c>
      <c r="G4540" s="786">
        <f>VLOOKUP(C4540,METADATA!$J$5:$Q$29,IF(E4540="HI",2,IF(E4540="LO",6,10))+IF(D4540=1,2,IF(D4540=7,1,(IF(WEEKDAY(B4540)=1,2,IF(WEEKDAY(B4540)=7,1,0))))))</f>
        <v>3</v>
      </c>
      <c r="H4540" s="787">
        <v>8339.5</v>
      </c>
      <c r="I4540" s="788">
        <v>4944.7774658203125</v>
      </c>
      <c r="K4540" s="795">
        <v>0</v>
      </c>
      <c r="M4540" s="798">
        <f t="shared" si="211"/>
        <v>9695.2609266839409</v>
      </c>
      <c r="N4540" s="303"/>
      <c r="S4540" s="786">
        <v>0</v>
      </c>
      <c r="T4540" s="781">
        <f>VLOOKUP(C4540,METADATA!$J$5:$Q$29,IF(E4540="HI",2,IF(E4540="LO",6,10))+IF(S4540=1,2,IF(D4540=7,1,(IF(WEEKDAY(B4540)=1,2,IF(WEEKDAY(B4540)=7,1,0))))))</f>
        <v>3</v>
      </c>
      <c r="U4540" s="781">
        <f>VLOOKUP(C4540,METADATA!$A$5:$H$29,IF(E4540="HI",2,IF(E4540="LO",6,10))+IF(S4540=1,2,IF(D4540=7,1,(IF(WEEKDAY(B4540)=1,2,IF(WEEKDAY(B4540)=7,1,0))))))</f>
        <v>3</v>
      </c>
    </row>
    <row r="4541" spans="2:21" ht="13.95" customHeight="1" x14ac:dyDescent="0.25">
      <c r="B4541" s="784">
        <f t="shared" si="212"/>
        <v>45572</v>
      </c>
      <c r="C4541" s="785">
        <v>1</v>
      </c>
      <c r="D4541" s="786">
        <f>IFERROR((INDEX(METADATA!$T$2:$T$20,MATCH(B4541,METADATA!$S$2:$S$20,0))),0)</f>
        <v>0</v>
      </c>
      <c r="E4541" s="785" t="str">
        <f t="shared" si="210"/>
        <v>LO</v>
      </c>
      <c r="F4541" s="786">
        <f>VLOOKUP(C4541,METADATA!$A$5:$H$29,IF(E4541="HI",2,IF(E4541="LO",6,10))+IF(D4541=1,2,IF(D4541=7,1,(IF(WEEKDAY(B4541)=1,2,IF(WEEKDAY(B4541)=7,1,0))))))</f>
        <v>3</v>
      </c>
      <c r="G4541" s="786">
        <f>VLOOKUP(C4541,METADATA!$J$5:$Q$29,IF(E4541="HI",2,IF(E4541="LO",6,10))+IF(D4541=1,2,IF(D4541=7,1,(IF(WEEKDAY(B4541)=1,2,IF(WEEKDAY(B4541)=7,1,0))))))</f>
        <v>3</v>
      </c>
      <c r="H4541" s="787">
        <v>8043</v>
      </c>
      <c r="I4541" s="788">
        <v>4957.95751953125</v>
      </c>
      <c r="K4541" s="795">
        <v>0</v>
      </c>
      <c r="M4541" s="798">
        <f t="shared" si="211"/>
        <v>9448.3433344410423</v>
      </c>
      <c r="N4541" s="303"/>
      <c r="S4541" s="786">
        <v>0</v>
      </c>
      <c r="T4541" s="781">
        <f>VLOOKUP(C4541,METADATA!$J$5:$Q$29,IF(E4541="HI",2,IF(E4541="LO",6,10))+IF(S4541=1,2,IF(D4541=7,1,(IF(WEEKDAY(B4541)=1,2,IF(WEEKDAY(B4541)=7,1,0))))))</f>
        <v>3</v>
      </c>
      <c r="U4541" s="781">
        <f>VLOOKUP(C4541,METADATA!$A$5:$H$29,IF(E4541="HI",2,IF(E4541="LO",6,10))+IF(S4541=1,2,IF(D4541=7,1,(IF(WEEKDAY(B4541)=1,2,IF(WEEKDAY(B4541)=7,1,0))))))</f>
        <v>3</v>
      </c>
    </row>
    <row r="4542" spans="2:21" ht="13.95" customHeight="1" x14ac:dyDescent="0.25">
      <c r="B4542" s="784">
        <f t="shared" si="212"/>
        <v>45572</v>
      </c>
      <c r="C4542" s="785">
        <v>2</v>
      </c>
      <c r="D4542" s="786">
        <f>IFERROR((INDEX(METADATA!$T$2:$T$20,MATCH(B4542,METADATA!$S$2:$S$20,0))),0)</f>
        <v>0</v>
      </c>
      <c r="E4542" s="785" t="str">
        <f t="shared" si="210"/>
        <v>LO</v>
      </c>
      <c r="F4542" s="786">
        <f>VLOOKUP(C4542,METADATA!$A$5:$H$29,IF(E4542="HI",2,IF(E4542="LO",6,10))+IF(D4542=1,2,IF(D4542=7,1,(IF(WEEKDAY(B4542)=1,2,IF(WEEKDAY(B4542)=7,1,0))))))</f>
        <v>3</v>
      </c>
      <c r="G4542" s="786">
        <f>VLOOKUP(C4542,METADATA!$J$5:$Q$29,IF(E4542="HI",2,IF(E4542="LO",6,10))+IF(D4542=1,2,IF(D4542=7,1,(IF(WEEKDAY(B4542)=1,2,IF(WEEKDAY(B4542)=7,1,0))))))</f>
        <v>3</v>
      </c>
      <c r="H4542" s="787">
        <v>7971.25</v>
      </c>
      <c r="I4542" s="788">
        <v>5069.4175415039063</v>
      </c>
      <c r="K4542" s="795">
        <v>0</v>
      </c>
      <c r="M4542" s="798">
        <f t="shared" si="211"/>
        <v>9446.6830566399076</v>
      </c>
      <c r="N4542" s="303"/>
      <c r="S4542" s="786">
        <v>0</v>
      </c>
      <c r="T4542" s="781">
        <f>VLOOKUP(C4542,METADATA!$J$5:$Q$29,IF(E4542="HI",2,IF(E4542="LO",6,10))+IF(S4542=1,2,IF(D4542=7,1,(IF(WEEKDAY(B4542)=1,2,IF(WEEKDAY(B4542)=7,1,0))))))</f>
        <v>3</v>
      </c>
      <c r="U4542" s="781">
        <f>VLOOKUP(C4542,METADATA!$A$5:$H$29,IF(E4542="HI",2,IF(E4542="LO",6,10))+IF(S4542=1,2,IF(D4542=7,1,(IF(WEEKDAY(B4542)=1,2,IF(WEEKDAY(B4542)=7,1,0))))))</f>
        <v>3</v>
      </c>
    </row>
    <row r="4543" spans="2:21" ht="13.95" customHeight="1" x14ac:dyDescent="0.25">
      <c r="B4543" s="784">
        <f t="shared" si="212"/>
        <v>45572</v>
      </c>
      <c r="C4543" s="785">
        <v>3</v>
      </c>
      <c r="D4543" s="786">
        <f>IFERROR((INDEX(METADATA!$T$2:$T$20,MATCH(B4543,METADATA!$S$2:$S$20,0))),0)</f>
        <v>0</v>
      </c>
      <c r="E4543" s="785" t="str">
        <f t="shared" si="210"/>
        <v>LO</v>
      </c>
      <c r="F4543" s="786">
        <f>VLOOKUP(C4543,METADATA!$A$5:$H$29,IF(E4543="HI",2,IF(E4543="LO",6,10))+IF(D4543=1,2,IF(D4543=7,1,(IF(WEEKDAY(B4543)=1,2,IF(WEEKDAY(B4543)=7,1,0))))))</f>
        <v>3</v>
      </c>
      <c r="G4543" s="786">
        <f>VLOOKUP(C4543,METADATA!$J$5:$Q$29,IF(E4543="HI",2,IF(E4543="LO",6,10))+IF(D4543=1,2,IF(D4543=7,1,(IF(WEEKDAY(B4543)=1,2,IF(WEEKDAY(B4543)=7,1,0))))))</f>
        <v>3</v>
      </c>
      <c r="H4543" s="787">
        <v>8009.75</v>
      </c>
      <c r="I4543" s="788">
        <v>5143.5025329589844</v>
      </c>
      <c r="K4543" s="795">
        <v>0</v>
      </c>
      <c r="M4543" s="798">
        <f t="shared" si="211"/>
        <v>9519.0185087043228</v>
      </c>
      <c r="N4543" s="303"/>
      <c r="S4543" s="786">
        <v>0</v>
      </c>
      <c r="T4543" s="781">
        <f>VLOOKUP(C4543,METADATA!$J$5:$Q$29,IF(E4543="HI",2,IF(E4543="LO",6,10))+IF(S4543=1,2,IF(D4543=7,1,(IF(WEEKDAY(B4543)=1,2,IF(WEEKDAY(B4543)=7,1,0))))))</f>
        <v>3</v>
      </c>
      <c r="U4543" s="781">
        <f>VLOOKUP(C4543,METADATA!$A$5:$H$29,IF(E4543="HI",2,IF(E4543="LO",6,10))+IF(S4543=1,2,IF(D4543=7,1,(IF(WEEKDAY(B4543)=1,2,IF(WEEKDAY(B4543)=7,1,0))))))</f>
        <v>3</v>
      </c>
    </row>
    <row r="4544" spans="2:21" ht="13.95" customHeight="1" x14ac:dyDescent="0.25">
      <c r="B4544" s="784">
        <f t="shared" si="212"/>
        <v>45572</v>
      </c>
      <c r="C4544" s="785">
        <v>4</v>
      </c>
      <c r="D4544" s="786">
        <f>IFERROR((INDEX(METADATA!$T$2:$T$20,MATCH(B4544,METADATA!$S$2:$S$20,0))),0)</f>
        <v>0</v>
      </c>
      <c r="E4544" s="785" t="str">
        <f t="shared" si="210"/>
        <v>LO</v>
      </c>
      <c r="F4544" s="786">
        <f>VLOOKUP(C4544,METADATA!$A$5:$H$29,IF(E4544="HI",2,IF(E4544="LO",6,10))+IF(D4544=1,2,IF(D4544=7,1,(IF(WEEKDAY(B4544)=1,2,IF(WEEKDAY(B4544)=7,1,0))))))</f>
        <v>3</v>
      </c>
      <c r="G4544" s="786">
        <f>VLOOKUP(C4544,METADATA!$J$5:$Q$29,IF(E4544="HI",2,IF(E4544="LO",6,10))+IF(D4544=1,2,IF(D4544=7,1,(IF(WEEKDAY(B4544)=1,2,IF(WEEKDAY(B4544)=7,1,0))))))</f>
        <v>3</v>
      </c>
      <c r="H4544" s="787">
        <v>8196.5</v>
      </c>
      <c r="I4544" s="788">
        <v>5191.4324645996094</v>
      </c>
      <c r="K4544" s="795">
        <v>0</v>
      </c>
      <c r="M4544" s="798">
        <f t="shared" si="211"/>
        <v>9702.2463009603489</v>
      </c>
      <c r="N4544" s="303"/>
      <c r="S4544" s="786">
        <v>0</v>
      </c>
      <c r="T4544" s="781">
        <f>VLOOKUP(C4544,METADATA!$J$5:$Q$29,IF(E4544="HI",2,IF(E4544="LO",6,10))+IF(S4544=1,2,IF(D4544=7,1,(IF(WEEKDAY(B4544)=1,2,IF(WEEKDAY(B4544)=7,1,0))))))</f>
        <v>3</v>
      </c>
      <c r="U4544" s="781">
        <f>VLOOKUP(C4544,METADATA!$A$5:$H$29,IF(E4544="HI",2,IF(E4544="LO",6,10))+IF(S4544=1,2,IF(D4544=7,1,(IF(WEEKDAY(B4544)=1,2,IF(WEEKDAY(B4544)=7,1,0))))))</f>
        <v>3</v>
      </c>
    </row>
    <row r="4545" spans="2:21" ht="13.95" customHeight="1" x14ac:dyDescent="0.25">
      <c r="B4545" s="784">
        <f t="shared" si="212"/>
        <v>45572</v>
      </c>
      <c r="C4545" s="785">
        <v>5</v>
      </c>
      <c r="D4545" s="786">
        <f>IFERROR((INDEX(METADATA!$T$2:$T$20,MATCH(B4545,METADATA!$S$2:$S$20,0))),0)</f>
        <v>0</v>
      </c>
      <c r="E4545" s="785" t="str">
        <f t="shared" si="210"/>
        <v>LO</v>
      </c>
      <c r="F4545" s="786">
        <f>VLOOKUP(C4545,METADATA!$A$5:$H$29,IF(E4545="HI",2,IF(E4545="LO",6,10))+IF(D4545=1,2,IF(D4545=7,1,(IF(WEEKDAY(B4545)=1,2,IF(WEEKDAY(B4545)=7,1,0))))))</f>
        <v>3</v>
      </c>
      <c r="G4545" s="786">
        <f>VLOOKUP(C4545,METADATA!$J$5:$Q$29,IF(E4545="HI",2,IF(E4545="LO",6,10))+IF(D4545=1,2,IF(D4545=7,1,(IF(WEEKDAY(B4545)=1,2,IF(WEEKDAY(B4545)=7,1,0))))))</f>
        <v>3</v>
      </c>
      <c r="H4545" s="787">
        <v>8897.75</v>
      </c>
      <c r="I4545" s="788">
        <v>5915.0849304199219</v>
      </c>
      <c r="K4545" s="795">
        <v>870.51250000000005</v>
      </c>
      <c r="M4545" s="798">
        <f t="shared" si="211"/>
        <v>10684.483365918113</v>
      </c>
      <c r="N4545" s="303"/>
      <c r="S4545" s="786">
        <v>0</v>
      </c>
      <c r="T4545" s="781">
        <f>VLOOKUP(C4545,METADATA!$J$5:$Q$29,IF(E4545="HI",2,IF(E4545="LO",6,10))+IF(S4545=1,2,IF(D4545=7,1,(IF(WEEKDAY(B4545)=1,2,IF(WEEKDAY(B4545)=7,1,0))))))</f>
        <v>3</v>
      </c>
      <c r="U4545" s="781">
        <f>VLOOKUP(C4545,METADATA!$A$5:$H$29,IF(E4545="HI",2,IF(E4545="LO",6,10))+IF(S4545=1,2,IF(D4545=7,1,(IF(WEEKDAY(B4545)=1,2,IF(WEEKDAY(B4545)=7,1,0))))))</f>
        <v>3</v>
      </c>
    </row>
    <row r="4546" spans="2:21" ht="13.95" customHeight="1" x14ac:dyDescent="0.25">
      <c r="B4546" s="784">
        <f t="shared" si="212"/>
        <v>45572</v>
      </c>
      <c r="C4546" s="785">
        <v>6</v>
      </c>
      <c r="D4546" s="786">
        <f>IFERROR((INDEX(METADATA!$T$2:$T$20,MATCH(B4546,METADATA!$S$2:$S$20,0))),0)</f>
        <v>0</v>
      </c>
      <c r="E4546" s="785" t="str">
        <f t="shared" si="210"/>
        <v>LO</v>
      </c>
      <c r="F4546" s="786">
        <f>VLOOKUP(C4546,METADATA!$A$5:$H$29,IF(E4546="HI",2,IF(E4546="LO",6,10))+IF(D4546=1,2,IF(D4546=7,1,(IF(WEEKDAY(B4546)=1,2,IF(WEEKDAY(B4546)=7,1,0))))))</f>
        <v>2</v>
      </c>
      <c r="G4546" s="786">
        <f>VLOOKUP(C4546,METADATA!$J$5:$Q$29,IF(E4546="HI",2,IF(E4546="LO",6,10))+IF(D4546=1,2,IF(D4546=7,1,(IF(WEEKDAY(B4546)=1,2,IF(WEEKDAY(B4546)=7,1,0))))))</f>
        <v>2</v>
      </c>
      <c r="H4546" s="787">
        <v>10021.25</v>
      </c>
      <c r="I4546" s="788">
        <v>6401.4825134277344</v>
      </c>
      <c r="K4546" s="795">
        <v>865.8125</v>
      </c>
      <c r="M4546" s="798">
        <f t="shared" si="211"/>
        <v>11891.359465268093</v>
      </c>
      <c r="N4546" s="303"/>
      <c r="S4546" s="786">
        <v>0</v>
      </c>
      <c r="T4546" s="781">
        <f>VLOOKUP(C4546,METADATA!$J$5:$Q$29,IF(E4546="HI",2,IF(E4546="LO",6,10))+IF(S4546=1,2,IF(D4546=7,1,(IF(WEEKDAY(B4546)=1,2,IF(WEEKDAY(B4546)=7,1,0))))))</f>
        <v>2</v>
      </c>
      <c r="U4546" s="781">
        <f>VLOOKUP(C4546,METADATA!$A$5:$H$29,IF(E4546="HI",2,IF(E4546="LO",6,10))+IF(S4546=1,2,IF(D4546=7,1,(IF(WEEKDAY(B4546)=1,2,IF(WEEKDAY(B4546)=7,1,0))))))</f>
        <v>2</v>
      </c>
    </row>
    <row r="4547" spans="2:21" ht="13.95" customHeight="1" x14ac:dyDescent="0.25">
      <c r="B4547" s="784">
        <f t="shared" si="212"/>
        <v>45572</v>
      </c>
      <c r="C4547" s="785">
        <v>7</v>
      </c>
      <c r="D4547" s="786">
        <f>IFERROR((INDEX(METADATA!$T$2:$T$20,MATCH(B4547,METADATA!$S$2:$S$20,0))),0)</f>
        <v>0</v>
      </c>
      <c r="E4547" s="785" t="str">
        <f t="shared" si="210"/>
        <v>LO</v>
      </c>
      <c r="F4547" s="786">
        <f>VLOOKUP(C4547,METADATA!$A$5:$H$29,IF(E4547="HI",2,IF(E4547="LO",6,10))+IF(D4547=1,2,IF(D4547=7,1,(IF(WEEKDAY(B4547)=1,2,IF(WEEKDAY(B4547)=7,1,0))))))</f>
        <v>1</v>
      </c>
      <c r="G4547" s="786">
        <f>VLOOKUP(C4547,METADATA!$J$5:$Q$29,IF(E4547="HI",2,IF(E4547="LO",6,10))+IF(D4547=1,2,IF(D4547=7,1,(IF(WEEKDAY(B4547)=1,2,IF(WEEKDAY(B4547)=7,1,0))))))</f>
        <v>1</v>
      </c>
      <c r="H4547" s="787">
        <v>11639.5</v>
      </c>
      <c r="I4547" s="788">
        <v>7951.7649841308594</v>
      </c>
      <c r="K4547" s="795">
        <v>834.63750000000005</v>
      </c>
      <c r="M4547" s="798">
        <f t="shared" si="211"/>
        <v>14096.401193668178</v>
      </c>
      <c r="N4547" s="303"/>
      <c r="S4547" s="786">
        <v>0</v>
      </c>
      <c r="T4547" s="781">
        <f>VLOOKUP(C4547,METADATA!$J$5:$Q$29,IF(E4547="HI",2,IF(E4547="LO",6,10))+IF(S4547=1,2,IF(D4547=7,1,(IF(WEEKDAY(B4547)=1,2,IF(WEEKDAY(B4547)=7,1,0))))))</f>
        <v>1</v>
      </c>
      <c r="U4547" s="781">
        <f>VLOOKUP(C4547,METADATA!$A$5:$H$29,IF(E4547="HI",2,IF(E4547="LO",6,10))+IF(S4547=1,2,IF(D4547=7,1,(IF(WEEKDAY(B4547)=1,2,IF(WEEKDAY(B4547)=7,1,0))))))</f>
        <v>1</v>
      </c>
    </row>
    <row r="4548" spans="2:21" ht="13.95" customHeight="1" x14ac:dyDescent="0.25">
      <c r="B4548" s="784">
        <f t="shared" si="212"/>
        <v>45572</v>
      </c>
      <c r="C4548" s="785">
        <v>8</v>
      </c>
      <c r="D4548" s="786">
        <f>IFERROR((INDEX(METADATA!$T$2:$T$20,MATCH(B4548,METADATA!$S$2:$S$20,0))),0)</f>
        <v>0</v>
      </c>
      <c r="E4548" s="785" t="str">
        <f t="shared" ref="E4548:E4611" si="213">IF(B4548="","",IF(AND(MONTH(B4548)&gt;=MONTH($AA$9),MONTH(B4548)&lt;=MONTH($AA$11)),"HI","LO"))</f>
        <v>LO</v>
      </c>
      <c r="F4548" s="786">
        <f>VLOOKUP(C4548,METADATA!$A$5:$H$29,IF(E4548="HI",2,IF(E4548="LO",6,10))+IF(D4548=1,2,IF(D4548=7,1,(IF(WEEKDAY(B4548)=1,2,IF(WEEKDAY(B4548)=7,1,0))))))</f>
        <v>1</v>
      </c>
      <c r="G4548" s="786">
        <f>VLOOKUP(C4548,METADATA!$J$5:$Q$29,IF(E4548="HI",2,IF(E4548="LO",6,10))+IF(D4548=1,2,IF(D4548=7,1,(IF(WEEKDAY(B4548)=1,2,IF(WEEKDAY(B4548)=7,1,0))))))</f>
        <v>1</v>
      </c>
      <c r="H4548" s="787">
        <v>13065.25</v>
      </c>
      <c r="I4548" s="788">
        <v>8291.0675048828125</v>
      </c>
      <c r="K4548" s="795">
        <v>847.33749999999998</v>
      </c>
      <c r="M4548" s="798">
        <f t="shared" ref="M4548:M4611" si="214">SQRT(H4548^2+I4548^2)</f>
        <v>15473.931560305664</v>
      </c>
      <c r="N4548" s="303"/>
      <c r="S4548" s="786">
        <v>0</v>
      </c>
      <c r="T4548" s="781">
        <f>VLOOKUP(C4548,METADATA!$J$5:$Q$29,IF(E4548="HI",2,IF(E4548="LO",6,10))+IF(S4548=1,2,IF(D4548=7,1,(IF(WEEKDAY(B4548)=1,2,IF(WEEKDAY(B4548)=7,1,0))))))</f>
        <v>1</v>
      </c>
      <c r="U4548" s="781">
        <f>VLOOKUP(C4548,METADATA!$A$5:$H$29,IF(E4548="HI",2,IF(E4548="LO",6,10))+IF(S4548=1,2,IF(D4548=7,1,(IF(WEEKDAY(B4548)=1,2,IF(WEEKDAY(B4548)=7,1,0))))))</f>
        <v>1</v>
      </c>
    </row>
    <row r="4549" spans="2:21" ht="13.95" customHeight="1" x14ac:dyDescent="0.25">
      <c r="B4549" s="784">
        <f t="shared" si="212"/>
        <v>45572</v>
      </c>
      <c r="C4549" s="785">
        <v>9</v>
      </c>
      <c r="D4549" s="786">
        <f>IFERROR((INDEX(METADATA!$T$2:$T$20,MATCH(B4549,METADATA!$S$2:$S$20,0))),0)</f>
        <v>0</v>
      </c>
      <c r="E4549" s="785" t="str">
        <f t="shared" si="213"/>
        <v>LO</v>
      </c>
      <c r="F4549" s="786">
        <f>VLOOKUP(C4549,METADATA!$A$5:$H$29,IF(E4549="HI",2,IF(E4549="LO",6,10))+IF(D4549=1,2,IF(D4549=7,1,(IF(WEEKDAY(B4549)=1,2,IF(WEEKDAY(B4549)=7,1,0))))))</f>
        <v>2</v>
      </c>
      <c r="G4549" s="786">
        <f>VLOOKUP(C4549,METADATA!$J$5:$Q$29,IF(E4549="HI",2,IF(E4549="LO",6,10))+IF(D4549=1,2,IF(D4549=7,1,(IF(WEEKDAY(B4549)=1,2,IF(WEEKDAY(B4549)=7,1,0))))))</f>
        <v>1</v>
      </c>
      <c r="H4549" s="787">
        <v>13903.75</v>
      </c>
      <c r="I4549" s="788">
        <v>8430.3175048828125</v>
      </c>
      <c r="K4549" s="795">
        <v>851.61249999999995</v>
      </c>
      <c r="M4549" s="798">
        <f t="shared" si="214"/>
        <v>16259.905205616469</v>
      </c>
      <c r="N4549" s="303"/>
      <c r="S4549" s="786">
        <v>0</v>
      </c>
      <c r="T4549" s="781">
        <f>VLOOKUP(C4549,METADATA!$J$5:$Q$29,IF(E4549="HI",2,IF(E4549="LO",6,10))+IF(S4549=1,2,IF(D4549=7,1,(IF(WEEKDAY(B4549)=1,2,IF(WEEKDAY(B4549)=7,1,0))))))</f>
        <v>1</v>
      </c>
      <c r="U4549" s="781">
        <f>VLOOKUP(C4549,METADATA!$A$5:$H$29,IF(E4549="HI",2,IF(E4549="LO",6,10))+IF(S4549=1,2,IF(D4549=7,1,(IF(WEEKDAY(B4549)=1,2,IF(WEEKDAY(B4549)=7,1,0))))))</f>
        <v>2</v>
      </c>
    </row>
    <row r="4550" spans="2:21" ht="13.95" customHeight="1" x14ac:dyDescent="0.25">
      <c r="B4550" s="784">
        <f t="shared" si="212"/>
        <v>45572</v>
      </c>
      <c r="C4550" s="785">
        <v>10</v>
      </c>
      <c r="D4550" s="786">
        <f>IFERROR((INDEX(METADATA!$T$2:$T$20,MATCH(B4550,METADATA!$S$2:$S$20,0))),0)</f>
        <v>0</v>
      </c>
      <c r="E4550" s="785" t="str">
        <f t="shared" si="213"/>
        <v>LO</v>
      </c>
      <c r="F4550" s="786">
        <f>VLOOKUP(C4550,METADATA!$A$5:$H$29,IF(E4550="HI",2,IF(E4550="LO",6,10))+IF(D4550=1,2,IF(D4550=7,1,(IF(WEEKDAY(B4550)=1,2,IF(WEEKDAY(B4550)=7,1,0))))))</f>
        <v>2</v>
      </c>
      <c r="G4550" s="786">
        <f>VLOOKUP(C4550,METADATA!$J$5:$Q$29,IF(E4550="HI",2,IF(E4550="LO",6,10))+IF(D4550=1,2,IF(D4550=7,1,(IF(WEEKDAY(B4550)=1,2,IF(WEEKDAY(B4550)=7,1,0))))))</f>
        <v>2</v>
      </c>
      <c r="H4550" s="787">
        <v>13944</v>
      </c>
      <c r="I4550" s="788">
        <v>8343.3375854492188</v>
      </c>
      <c r="K4550" s="795">
        <v>856.5</v>
      </c>
      <c r="M4550" s="798">
        <f t="shared" si="214"/>
        <v>16249.505163689435</v>
      </c>
      <c r="N4550" s="303"/>
      <c r="S4550" s="786">
        <v>0</v>
      </c>
      <c r="T4550" s="781">
        <f>VLOOKUP(C4550,METADATA!$J$5:$Q$29,IF(E4550="HI",2,IF(E4550="LO",6,10))+IF(S4550=1,2,IF(D4550=7,1,(IF(WEEKDAY(B4550)=1,2,IF(WEEKDAY(B4550)=7,1,0))))))</f>
        <v>2</v>
      </c>
      <c r="U4550" s="781">
        <f>VLOOKUP(C4550,METADATA!$A$5:$H$29,IF(E4550="HI",2,IF(E4550="LO",6,10))+IF(S4550=1,2,IF(D4550=7,1,(IF(WEEKDAY(B4550)=1,2,IF(WEEKDAY(B4550)=7,1,0))))))</f>
        <v>2</v>
      </c>
    </row>
    <row r="4551" spans="2:21" ht="13.95" customHeight="1" x14ac:dyDescent="0.25">
      <c r="B4551" s="784">
        <f t="shared" si="212"/>
        <v>45572</v>
      </c>
      <c r="C4551" s="785">
        <v>11</v>
      </c>
      <c r="D4551" s="786">
        <f>IFERROR((INDEX(METADATA!$T$2:$T$20,MATCH(B4551,METADATA!$S$2:$S$20,0))),0)</f>
        <v>0</v>
      </c>
      <c r="E4551" s="785" t="str">
        <f t="shared" si="213"/>
        <v>LO</v>
      </c>
      <c r="F4551" s="786">
        <f>VLOOKUP(C4551,METADATA!$A$5:$H$29,IF(E4551="HI",2,IF(E4551="LO",6,10))+IF(D4551=1,2,IF(D4551=7,1,(IF(WEEKDAY(B4551)=1,2,IF(WEEKDAY(B4551)=7,1,0))))))</f>
        <v>2</v>
      </c>
      <c r="G4551" s="786">
        <f>VLOOKUP(C4551,METADATA!$J$5:$Q$29,IF(E4551="HI",2,IF(E4551="LO",6,10))+IF(D4551=1,2,IF(D4551=7,1,(IF(WEEKDAY(B4551)=1,2,IF(WEEKDAY(B4551)=7,1,0))))))</f>
        <v>2</v>
      </c>
      <c r="H4551" s="787">
        <v>14137.5</v>
      </c>
      <c r="I4551" s="788">
        <v>5912.3175659179688</v>
      </c>
      <c r="K4551" s="795">
        <v>824.32500000000005</v>
      </c>
      <c r="M4551" s="798">
        <f t="shared" si="214"/>
        <v>15323.981377248609</v>
      </c>
      <c r="N4551" s="303"/>
      <c r="S4551" s="786">
        <v>0</v>
      </c>
      <c r="T4551" s="781">
        <f>VLOOKUP(C4551,METADATA!$J$5:$Q$29,IF(E4551="HI",2,IF(E4551="LO",6,10))+IF(S4551=1,2,IF(D4551=7,1,(IF(WEEKDAY(B4551)=1,2,IF(WEEKDAY(B4551)=7,1,0))))))</f>
        <v>2</v>
      </c>
      <c r="U4551" s="781">
        <f>VLOOKUP(C4551,METADATA!$A$5:$H$29,IF(E4551="HI",2,IF(E4551="LO",6,10))+IF(S4551=1,2,IF(D4551=7,1,(IF(WEEKDAY(B4551)=1,2,IF(WEEKDAY(B4551)=7,1,0))))))</f>
        <v>2</v>
      </c>
    </row>
    <row r="4552" spans="2:21" ht="13.95" customHeight="1" x14ac:dyDescent="0.25">
      <c r="B4552" s="784">
        <f t="shared" si="212"/>
        <v>45572</v>
      </c>
      <c r="C4552" s="785">
        <v>12</v>
      </c>
      <c r="D4552" s="786">
        <f>IFERROR((INDEX(METADATA!$T$2:$T$20,MATCH(B4552,METADATA!$S$2:$S$20,0))),0)</f>
        <v>0</v>
      </c>
      <c r="E4552" s="785" t="str">
        <f t="shared" si="213"/>
        <v>LO</v>
      </c>
      <c r="F4552" s="786">
        <f>VLOOKUP(C4552,METADATA!$A$5:$H$29,IF(E4552="HI",2,IF(E4552="LO",6,10))+IF(D4552=1,2,IF(D4552=7,1,(IF(WEEKDAY(B4552)=1,2,IF(WEEKDAY(B4552)=7,1,0))))))</f>
        <v>2</v>
      </c>
      <c r="G4552" s="786">
        <f>VLOOKUP(C4552,METADATA!$J$5:$Q$29,IF(E4552="HI",2,IF(E4552="LO",6,10))+IF(D4552=1,2,IF(D4552=7,1,(IF(WEEKDAY(B4552)=1,2,IF(WEEKDAY(B4552)=7,1,0))))))</f>
        <v>2</v>
      </c>
      <c r="H4552" s="787">
        <v>14484.75</v>
      </c>
      <c r="I4552" s="788">
        <v>6750.8501586914063</v>
      </c>
      <c r="K4552" s="795">
        <v>882.73749999999995</v>
      </c>
      <c r="M4552" s="798">
        <f t="shared" si="214"/>
        <v>15980.674592382005</v>
      </c>
      <c r="N4552" s="303"/>
      <c r="S4552" s="786">
        <v>0</v>
      </c>
      <c r="T4552" s="781">
        <f>VLOOKUP(C4552,METADATA!$J$5:$Q$29,IF(E4552="HI",2,IF(E4552="LO",6,10))+IF(S4552=1,2,IF(D4552=7,1,(IF(WEEKDAY(B4552)=1,2,IF(WEEKDAY(B4552)=7,1,0))))))</f>
        <v>2</v>
      </c>
      <c r="U4552" s="781">
        <f>VLOOKUP(C4552,METADATA!$A$5:$H$29,IF(E4552="HI",2,IF(E4552="LO",6,10))+IF(S4552=1,2,IF(D4552=7,1,(IF(WEEKDAY(B4552)=1,2,IF(WEEKDAY(B4552)=7,1,0))))))</f>
        <v>2</v>
      </c>
    </row>
    <row r="4553" spans="2:21" ht="13.95" customHeight="1" x14ac:dyDescent="0.25">
      <c r="B4553" s="784">
        <f t="shared" si="212"/>
        <v>45572</v>
      </c>
      <c r="C4553" s="785">
        <v>13</v>
      </c>
      <c r="D4553" s="786">
        <f>IFERROR((INDEX(METADATA!$T$2:$T$20,MATCH(B4553,METADATA!$S$2:$S$20,0))),0)</f>
        <v>0</v>
      </c>
      <c r="E4553" s="785" t="str">
        <f t="shared" si="213"/>
        <v>LO</v>
      </c>
      <c r="F4553" s="786">
        <f>VLOOKUP(C4553,METADATA!$A$5:$H$29,IF(E4553="HI",2,IF(E4553="LO",6,10))+IF(D4553=1,2,IF(D4553=7,1,(IF(WEEKDAY(B4553)=1,2,IF(WEEKDAY(B4553)=7,1,0))))))</f>
        <v>2</v>
      </c>
      <c r="G4553" s="786">
        <f>VLOOKUP(C4553,METADATA!$J$5:$Q$29,IF(E4553="HI",2,IF(E4553="LO",6,10))+IF(D4553=1,2,IF(D4553=7,1,(IF(WEEKDAY(B4553)=1,2,IF(WEEKDAY(B4553)=7,1,0))))))</f>
        <v>2</v>
      </c>
      <c r="H4553" s="787">
        <v>14565.75</v>
      </c>
      <c r="I4553" s="788">
        <v>6856.9000244140625</v>
      </c>
      <c r="K4553" s="795">
        <v>909.3125</v>
      </c>
      <c r="M4553" s="798">
        <f t="shared" si="214"/>
        <v>16099.010870463737</v>
      </c>
      <c r="N4553" s="303"/>
      <c r="S4553" s="786">
        <v>0</v>
      </c>
      <c r="T4553" s="781">
        <f>VLOOKUP(C4553,METADATA!$J$5:$Q$29,IF(E4553="HI",2,IF(E4553="LO",6,10))+IF(S4553=1,2,IF(D4553=7,1,(IF(WEEKDAY(B4553)=1,2,IF(WEEKDAY(B4553)=7,1,0))))))</f>
        <v>2</v>
      </c>
      <c r="U4553" s="781">
        <f>VLOOKUP(C4553,METADATA!$A$5:$H$29,IF(E4553="HI",2,IF(E4553="LO",6,10))+IF(S4553=1,2,IF(D4553=7,1,(IF(WEEKDAY(B4553)=1,2,IF(WEEKDAY(B4553)=7,1,0))))))</f>
        <v>2</v>
      </c>
    </row>
    <row r="4554" spans="2:21" ht="13.95" customHeight="1" x14ac:dyDescent="0.25">
      <c r="B4554" s="784">
        <f t="shared" si="212"/>
        <v>45572</v>
      </c>
      <c r="C4554" s="785">
        <v>14</v>
      </c>
      <c r="D4554" s="786">
        <f>IFERROR((INDEX(METADATA!$T$2:$T$20,MATCH(B4554,METADATA!$S$2:$S$20,0))),0)</f>
        <v>0</v>
      </c>
      <c r="E4554" s="785" t="str">
        <f t="shared" si="213"/>
        <v>LO</v>
      </c>
      <c r="F4554" s="786">
        <f>VLOOKUP(C4554,METADATA!$A$5:$H$29,IF(E4554="HI",2,IF(E4554="LO",6,10))+IF(D4554=1,2,IF(D4554=7,1,(IF(WEEKDAY(B4554)=1,2,IF(WEEKDAY(B4554)=7,1,0))))))</f>
        <v>2</v>
      </c>
      <c r="G4554" s="786">
        <f>VLOOKUP(C4554,METADATA!$J$5:$Q$29,IF(E4554="HI",2,IF(E4554="LO",6,10))+IF(D4554=1,2,IF(D4554=7,1,(IF(WEEKDAY(B4554)=1,2,IF(WEEKDAY(B4554)=7,1,0))))))</f>
        <v>2</v>
      </c>
      <c r="H4554" s="787">
        <v>14359.25</v>
      </c>
      <c r="I4554" s="788">
        <v>5990.5473937988281</v>
      </c>
      <c r="K4554" s="795">
        <v>905.6</v>
      </c>
      <c r="M4554" s="798">
        <f t="shared" si="214"/>
        <v>15558.750548802109</v>
      </c>
      <c r="N4554" s="303"/>
      <c r="S4554" s="786">
        <v>0</v>
      </c>
      <c r="T4554" s="781">
        <f>VLOOKUP(C4554,METADATA!$J$5:$Q$29,IF(E4554="HI",2,IF(E4554="LO",6,10))+IF(S4554=1,2,IF(D4554=7,1,(IF(WEEKDAY(B4554)=1,2,IF(WEEKDAY(B4554)=7,1,0))))))</f>
        <v>2</v>
      </c>
      <c r="U4554" s="781">
        <f>VLOOKUP(C4554,METADATA!$A$5:$H$29,IF(E4554="HI",2,IF(E4554="LO",6,10))+IF(S4554=1,2,IF(D4554=7,1,(IF(WEEKDAY(B4554)=1,2,IF(WEEKDAY(B4554)=7,1,0))))))</f>
        <v>2</v>
      </c>
    </row>
    <row r="4555" spans="2:21" ht="13.95" customHeight="1" x14ac:dyDescent="0.25">
      <c r="B4555" s="784">
        <f t="shared" si="212"/>
        <v>45572</v>
      </c>
      <c r="C4555" s="785">
        <v>15</v>
      </c>
      <c r="D4555" s="786">
        <f>IFERROR((INDEX(METADATA!$T$2:$T$20,MATCH(B4555,METADATA!$S$2:$S$20,0))),0)</f>
        <v>0</v>
      </c>
      <c r="E4555" s="785" t="str">
        <f t="shared" si="213"/>
        <v>LO</v>
      </c>
      <c r="F4555" s="786">
        <f>VLOOKUP(C4555,METADATA!$A$5:$H$29,IF(E4555="HI",2,IF(E4555="LO",6,10))+IF(D4555=1,2,IF(D4555=7,1,(IF(WEEKDAY(B4555)=1,2,IF(WEEKDAY(B4555)=7,1,0))))))</f>
        <v>2</v>
      </c>
      <c r="G4555" s="786">
        <f>VLOOKUP(C4555,METADATA!$J$5:$Q$29,IF(E4555="HI",2,IF(E4555="LO",6,10))+IF(D4555=1,2,IF(D4555=7,1,(IF(WEEKDAY(B4555)=1,2,IF(WEEKDAY(B4555)=7,1,0))))))</f>
        <v>2</v>
      </c>
      <c r="H4555" s="787">
        <v>14374</v>
      </c>
      <c r="I4555" s="788">
        <v>7738.9150085449219</v>
      </c>
      <c r="K4555" s="795">
        <v>913.98749999999995</v>
      </c>
      <c r="M4555" s="798">
        <f t="shared" si="214"/>
        <v>16324.909846902121</v>
      </c>
      <c r="N4555" s="303"/>
      <c r="S4555" s="786">
        <v>0</v>
      </c>
      <c r="T4555" s="781">
        <f>VLOOKUP(C4555,METADATA!$J$5:$Q$29,IF(E4555="HI",2,IF(E4555="LO",6,10))+IF(S4555=1,2,IF(D4555=7,1,(IF(WEEKDAY(B4555)=1,2,IF(WEEKDAY(B4555)=7,1,0))))))</f>
        <v>2</v>
      </c>
      <c r="U4555" s="781">
        <f>VLOOKUP(C4555,METADATA!$A$5:$H$29,IF(E4555="HI",2,IF(E4555="LO",6,10))+IF(S4555=1,2,IF(D4555=7,1,(IF(WEEKDAY(B4555)=1,2,IF(WEEKDAY(B4555)=7,1,0))))))</f>
        <v>2</v>
      </c>
    </row>
    <row r="4556" spans="2:21" ht="13.95" customHeight="1" x14ac:dyDescent="0.25">
      <c r="B4556" s="784">
        <f t="shared" si="212"/>
        <v>45572</v>
      </c>
      <c r="C4556" s="785">
        <v>16</v>
      </c>
      <c r="D4556" s="786">
        <f>IFERROR((INDEX(METADATA!$T$2:$T$20,MATCH(B4556,METADATA!$S$2:$S$20,0))),0)</f>
        <v>0</v>
      </c>
      <c r="E4556" s="785" t="str">
        <f t="shared" si="213"/>
        <v>LO</v>
      </c>
      <c r="F4556" s="786">
        <f>VLOOKUP(C4556,METADATA!$A$5:$H$29,IF(E4556="HI",2,IF(E4556="LO",6,10))+IF(D4556=1,2,IF(D4556=7,1,(IF(WEEKDAY(B4556)=1,2,IF(WEEKDAY(B4556)=7,1,0))))))</f>
        <v>2</v>
      </c>
      <c r="G4556" s="786">
        <f>VLOOKUP(C4556,METADATA!$J$5:$Q$29,IF(E4556="HI",2,IF(E4556="LO",6,10))+IF(D4556=1,2,IF(D4556=7,1,(IF(WEEKDAY(B4556)=1,2,IF(WEEKDAY(B4556)=7,1,0))))))</f>
        <v>2</v>
      </c>
      <c r="H4556" s="787">
        <v>14325.25</v>
      </c>
      <c r="I4556" s="788">
        <v>8642.5400085449219</v>
      </c>
      <c r="K4556" s="795">
        <v>902.26250000000005</v>
      </c>
      <c r="M4556" s="798">
        <f t="shared" si="214"/>
        <v>16730.400035916646</v>
      </c>
      <c r="N4556" s="303"/>
      <c r="S4556" s="786">
        <v>0</v>
      </c>
      <c r="T4556" s="781">
        <f>VLOOKUP(C4556,METADATA!$J$5:$Q$29,IF(E4556="HI",2,IF(E4556="LO",6,10))+IF(S4556=1,2,IF(D4556=7,1,(IF(WEEKDAY(B4556)=1,2,IF(WEEKDAY(B4556)=7,1,0))))))</f>
        <v>2</v>
      </c>
      <c r="U4556" s="781">
        <f>VLOOKUP(C4556,METADATA!$A$5:$H$29,IF(E4556="HI",2,IF(E4556="LO",6,10))+IF(S4556=1,2,IF(D4556=7,1,(IF(WEEKDAY(B4556)=1,2,IF(WEEKDAY(B4556)=7,1,0))))))</f>
        <v>2</v>
      </c>
    </row>
    <row r="4557" spans="2:21" ht="13.95" customHeight="1" x14ac:dyDescent="0.25">
      <c r="B4557" s="784">
        <f t="shared" si="212"/>
        <v>45572</v>
      </c>
      <c r="C4557" s="785">
        <v>17</v>
      </c>
      <c r="D4557" s="786">
        <f>IFERROR((INDEX(METADATA!$T$2:$T$20,MATCH(B4557,METADATA!$S$2:$S$20,0))),0)</f>
        <v>0</v>
      </c>
      <c r="E4557" s="785" t="str">
        <f t="shared" si="213"/>
        <v>LO</v>
      </c>
      <c r="F4557" s="786">
        <f>VLOOKUP(C4557,METADATA!$A$5:$H$29,IF(E4557="HI",2,IF(E4557="LO",6,10))+IF(D4557=1,2,IF(D4557=7,1,(IF(WEEKDAY(B4557)=1,2,IF(WEEKDAY(B4557)=7,1,0))))))</f>
        <v>2</v>
      </c>
      <c r="G4557" s="786">
        <f>VLOOKUP(C4557,METADATA!$J$5:$Q$29,IF(E4557="HI",2,IF(E4557="LO",6,10))+IF(D4557=1,2,IF(D4557=7,1,(IF(WEEKDAY(B4557)=1,2,IF(WEEKDAY(B4557)=7,1,0))))))</f>
        <v>2</v>
      </c>
      <c r="H4557" s="787">
        <v>13875</v>
      </c>
      <c r="I4557" s="788">
        <v>8640.9601135253906</v>
      </c>
      <c r="K4557" s="795">
        <v>933.76250000000005</v>
      </c>
      <c r="M4557" s="798">
        <f t="shared" si="214"/>
        <v>16345.697191724088</v>
      </c>
      <c r="N4557" s="303"/>
      <c r="S4557" s="786">
        <v>0</v>
      </c>
      <c r="T4557" s="781">
        <f>VLOOKUP(C4557,METADATA!$J$5:$Q$29,IF(E4557="HI",2,IF(E4557="LO",6,10))+IF(S4557=1,2,IF(D4557=7,1,(IF(WEEKDAY(B4557)=1,2,IF(WEEKDAY(B4557)=7,1,0))))))</f>
        <v>2</v>
      </c>
      <c r="U4557" s="781">
        <f>VLOOKUP(C4557,METADATA!$A$5:$H$29,IF(E4557="HI",2,IF(E4557="LO",6,10))+IF(S4557=1,2,IF(D4557=7,1,(IF(WEEKDAY(B4557)=1,2,IF(WEEKDAY(B4557)=7,1,0))))))</f>
        <v>2</v>
      </c>
    </row>
    <row r="4558" spans="2:21" ht="13.95" customHeight="1" x14ac:dyDescent="0.25">
      <c r="B4558" s="784">
        <f t="shared" si="212"/>
        <v>45572</v>
      </c>
      <c r="C4558" s="785">
        <v>18</v>
      </c>
      <c r="D4558" s="786">
        <f>IFERROR((INDEX(METADATA!$T$2:$T$20,MATCH(B4558,METADATA!$S$2:$S$20,0))),0)</f>
        <v>0</v>
      </c>
      <c r="E4558" s="785" t="str">
        <f t="shared" si="213"/>
        <v>LO</v>
      </c>
      <c r="F4558" s="786">
        <f>VLOOKUP(C4558,METADATA!$A$5:$H$29,IF(E4558="HI",2,IF(E4558="LO",6,10))+IF(D4558=1,2,IF(D4558=7,1,(IF(WEEKDAY(B4558)=1,2,IF(WEEKDAY(B4558)=7,1,0))))))</f>
        <v>1</v>
      </c>
      <c r="G4558" s="786">
        <f>VLOOKUP(C4558,METADATA!$J$5:$Q$29,IF(E4558="HI",2,IF(E4558="LO",6,10))+IF(D4558=1,2,IF(D4558=7,1,(IF(WEEKDAY(B4558)=1,2,IF(WEEKDAY(B4558)=7,1,0))))))</f>
        <v>1</v>
      </c>
      <c r="H4558" s="787">
        <v>13549.5</v>
      </c>
      <c r="I4558" s="788">
        <v>9384.7999877929688</v>
      </c>
      <c r="K4558" s="795">
        <v>0</v>
      </c>
      <c r="M4558" s="798">
        <f t="shared" si="214"/>
        <v>16482.215295914528</v>
      </c>
      <c r="N4558" s="303"/>
      <c r="S4558" s="786">
        <v>0</v>
      </c>
      <c r="T4558" s="781">
        <f>VLOOKUP(C4558,METADATA!$J$5:$Q$29,IF(E4558="HI",2,IF(E4558="LO",6,10))+IF(S4558=1,2,IF(D4558=7,1,(IF(WEEKDAY(B4558)=1,2,IF(WEEKDAY(B4558)=7,1,0))))))</f>
        <v>1</v>
      </c>
      <c r="U4558" s="781">
        <f>VLOOKUP(C4558,METADATA!$A$5:$H$29,IF(E4558="HI",2,IF(E4558="LO",6,10))+IF(S4558=1,2,IF(D4558=7,1,(IF(WEEKDAY(B4558)=1,2,IF(WEEKDAY(B4558)=7,1,0))))))</f>
        <v>1</v>
      </c>
    </row>
    <row r="4559" spans="2:21" ht="13.95" customHeight="1" x14ac:dyDescent="0.25">
      <c r="B4559" s="784">
        <f t="shared" si="212"/>
        <v>45572</v>
      </c>
      <c r="C4559" s="785">
        <v>19</v>
      </c>
      <c r="D4559" s="786">
        <f>IFERROR((INDEX(METADATA!$T$2:$T$20,MATCH(B4559,METADATA!$S$2:$S$20,0))),0)</f>
        <v>0</v>
      </c>
      <c r="E4559" s="785" t="str">
        <f t="shared" si="213"/>
        <v>LO</v>
      </c>
      <c r="F4559" s="786">
        <f>VLOOKUP(C4559,METADATA!$A$5:$H$29,IF(E4559="HI",2,IF(E4559="LO",6,10))+IF(D4559=1,2,IF(D4559=7,1,(IF(WEEKDAY(B4559)=1,2,IF(WEEKDAY(B4559)=7,1,0))))))</f>
        <v>1</v>
      </c>
      <c r="G4559" s="786">
        <f>VLOOKUP(C4559,METADATA!$J$5:$Q$29,IF(E4559="HI",2,IF(E4559="LO",6,10))+IF(D4559=1,2,IF(D4559=7,1,(IF(WEEKDAY(B4559)=1,2,IF(WEEKDAY(B4559)=7,1,0))))))</f>
        <v>1</v>
      </c>
      <c r="H4559" s="787">
        <v>12889.75</v>
      </c>
      <c r="I4559" s="788">
        <v>9876.2748413085938</v>
      </c>
      <c r="K4559" s="795">
        <v>0</v>
      </c>
      <c r="M4559" s="798">
        <f t="shared" si="214"/>
        <v>16238.425410228821</v>
      </c>
      <c r="N4559" s="303"/>
      <c r="S4559" s="786">
        <v>0</v>
      </c>
      <c r="T4559" s="781">
        <f>VLOOKUP(C4559,METADATA!$J$5:$Q$29,IF(E4559="HI",2,IF(E4559="LO",6,10))+IF(S4559=1,2,IF(D4559=7,1,(IF(WEEKDAY(B4559)=1,2,IF(WEEKDAY(B4559)=7,1,0))))))</f>
        <v>1</v>
      </c>
      <c r="U4559" s="781">
        <f>VLOOKUP(C4559,METADATA!$A$5:$H$29,IF(E4559="HI",2,IF(E4559="LO",6,10))+IF(S4559=1,2,IF(D4559=7,1,(IF(WEEKDAY(B4559)=1,2,IF(WEEKDAY(B4559)=7,1,0))))))</f>
        <v>1</v>
      </c>
    </row>
    <row r="4560" spans="2:21" ht="13.95" customHeight="1" x14ac:dyDescent="0.25">
      <c r="B4560" s="784">
        <f t="shared" si="212"/>
        <v>45572</v>
      </c>
      <c r="C4560" s="785">
        <v>20</v>
      </c>
      <c r="D4560" s="786">
        <f>IFERROR((INDEX(METADATA!$T$2:$T$20,MATCH(B4560,METADATA!$S$2:$S$20,0))),0)</f>
        <v>0</v>
      </c>
      <c r="E4560" s="785" t="str">
        <f t="shared" si="213"/>
        <v>LO</v>
      </c>
      <c r="F4560" s="786">
        <f>VLOOKUP(C4560,METADATA!$A$5:$H$29,IF(E4560="HI",2,IF(E4560="LO",6,10))+IF(D4560=1,2,IF(D4560=7,1,(IF(WEEKDAY(B4560)=1,2,IF(WEEKDAY(B4560)=7,1,0))))))</f>
        <v>1</v>
      </c>
      <c r="G4560" s="786">
        <f>VLOOKUP(C4560,METADATA!$J$5:$Q$29,IF(E4560="HI",2,IF(E4560="LO",6,10))+IF(D4560=1,2,IF(D4560=7,1,(IF(WEEKDAY(B4560)=1,2,IF(WEEKDAY(B4560)=7,1,0))))))</f>
        <v>2</v>
      </c>
      <c r="H4560" s="787">
        <v>12540</v>
      </c>
      <c r="I4560" s="788">
        <v>10003.799865722656</v>
      </c>
      <c r="K4560" s="795">
        <v>0</v>
      </c>
      <c r="M4560" s="798">
        <f t="shared" si="214"/>
        <v>16041.434217470476</v>
      </c>
      <c r="N4560" s="303"/>
      <c r="S4560" s="786">
        <v>0</v>
      </c>
      <c r="T4560" s="781">
        <f>VLOOKUP(C4560,METADATA!$J$5:$Q$29,IF(E4560="HI",2,IF(E4560="LO",6,10))+IF(S4560=1,2,IF(D4560=7,1,(IF(WEEKDAY(B4560)=1,2,IF(WEEKDAY(B4560)=7,1,0))))))</f>
        <v>2</v>
      </c>
      <c r="U4560" s="781">
        <f>VLOOKUP(C4560,METADATA!$A$5:$H$29,IF(E4560="HI",2,IF(E4560="LO",6,10))+IF(S4560=1,2,IF(D4560=7,1,(IF(WEEKDAY(B4560)=1,2,IF(WEEKDAY(B4560)=7,1,0))))))</f>
        <v>1</v>
      </c>
    </row>
    <row r="4561" spans="2:21" ht="13.95" customHeight="1" x14ac:dyDescent="0.25">
      <c r="B4561" s="784">
        <f t="shared" si="212"/>
        <v>45572</v>
      </c>
      <c r="C4561" s="785">
        <v>21</v>
      </c>
      <c r="D4561" s="786">
        <f>IFERROR((INDEX(METADATA!$T$2:$T$20,MATCH(B4561,METADATA!$S$2:$S$20,0))),0)</f>
        <v>0</v>
      </c>
      <c r="E4561" s="785" t="str">
        <f t="shared" si="213"/>
        <v>LO</v>
      </c>
      <c r="F4561" s="786">
        <f>VLOOKUP(C4561,METADATA!$A$5:$H$29,IF(E4561="HI",2,IF(E4561="LO",6,10))+IF(D4561=1,2,IF(D4561=7,1,(IF(WEEKDAY(B4561)=1,2,IF(WEEKDAY(B4561)=7,1,0))))))</f>
        <v>2</v>
      </c>
      <c r="G4561" s="786">
        <f>VLOOKUP(C4561,METADATA!$J$5:$Q$29,IF(E4561="HI",2,IF(E4561="LO",6,10))+IF(D4561=1,2,IF(D4561=7,1,(IF(WEEKDAY(B4561)=1,2,IF(WEEKDAY(B4561)=7,1,0))))))</f>
        <v>2</v>
      </c>
      <c r="H4561" s="787">
        <v>11638.5</v>
      </c>
      <c r="I4561" s="788">
        <v>10075.450012207031</v>
      </c>
      <c r="K4561" s="795">
        <v>0</v>
      </c>
      <c r="M4561" s="798">
        <f t="shared" si="214"/>
        <v>15393.809638893248</v>
      </c>
      <c r="N4561" s="303"/>
      <c r="S4561" s="786">
        <v>0</v>
      </c>
      <c r="T4561" s="781">
        <f>VLOOKUP(C4561,METADATA!$J$5:$Q$29,IF(E4561="HI",2,IF(E4561="LO",6,10))+IF(S4561=1,2,IF(D4561=7,1,(IF(WEEKDAY(B4561)=1,2,IF(WEEKDAY(B4561)=7,1,0))))))</f>
        <v>2</v>
      </c>
      <c r="U4561" s="781">
        <f>VLOOKUP(C4561,METADATA!$A$5:$H$29,IF(E4561="HI",2,IF(E4561="LO",6,10))+IF(S4561=1,2,IF(D4561=7,1,(IF(WEEKDAY(B4561)=1,2,IF(WEEKDAY(B4561)=7,1,0))))))</f>
        <v>2</v>
      </c>
    </row>
    <row r="4562" spans="2:21" ht="13.95" customHeight="1" x14ac:dyDescent="0.25">
      <c r="B4562" s="784">
        <f t="shared" si="212"/>
        <v>45572</v>
      </c>
      <c r="C4562" s="785">
        <v>22</v>
      </c>
      <c r="D4562" s="786">
        <f>IFERROR((INDEX(METADATA!$T$2:$T$20,MATCH(B4562,METADATA!$S$2:$S$20,0))),0)</f>
        <v>0</v>
      </c>
      <c r="E4562" s="785" t="str">
        <f t="shared" si="213"/>
        <v>LO</v>
      </c>
      <c r="F4562" s="786">
        <f>VLOOKUP(C4562,METADATA!$A$5:$H$29,IF(E4562="HI",2,IF(E4562="LO",6,10))+IF(D4562=1,2,IF(D4562=7,1,(IF(WEEKDAY(B4562)=1,2,IF(WEEKDAY(B4562)=7,1,0))))))</f>
        <v>3</v>
      </c>
      <c r="G4562" s="786">
        <f>VLOOKUP(C4562,METADATA!$J$5:$Q$29,IF(E4562="HI",2,IF(E4562="LO",6,10))+IF(D4562=1,2,IF(D4562=7,1,(IF(WEEKDAY(B4562)=1,2,IF(WEEKDAY(B4562)=7,1,0))))))</f>
        <v>3</v>
      </c>
      <c r="H4562" s="787">
        <v>10454.75</v>
      </c>
      <c r="I4562" s="788">
        <v>10058.374938964844</v>
      </c>
      <c r="K4562" s="795">
        <v>0</v>
      </c>
      <c r="M4562" s="798">
        <f t="shared" si="214"/>
        <v>14507.677414917111</v>
      </c>
      <c r="N4562" s="303"/>
      <c r="S4562" s="786">
        <v>0</v>
      </c>
      <c r="T4562" s="781">
        <f>VLOOKUP(C4562,METADATA!$J$5:$Q$29,IF(E4562="HI",2,IF(E4562="LO",6,10))+IF(S4562=1,2,IF(D4562=7,1,(IF(WEEKDAY(B4562)=1,2,IF(WEEKDAY(B4562)=7,1,0))))))</f>
        <v>3</v>
      </c>
      <c r="U4562" s="781">
        <f>VLOOKUP(C4562,METADATA!$A$5:$H$29,IF(E4562="HI",2,IF(E4562="LO",6,10))+IF(S4562=1,2,IF(D4562=7,1,(IF(WEEKDAY(B4562)=1,2,IF(WEEKDAY(B4562)=7,1,0))))))</f>
        <v>3</v>
      </c>
    </row>
    <row r="4563" spans="2:21" ht="13.95" customHeight="1" x14ac:dyDescent="0.25">
      <c r="B4563" s="784">
        <f t="shared" si="212"/>
        <v>45572</v>
      </c>
      <c r="C4563" s="785">
        <v>23</v>
      </c>
      <c r="D4563" s="786">
        <f>IFERROR((INDEX(METADATA!$T$2:$T$20,MATCH(B4563,METADATA!$S$2:$S$20,0))),0)</f>
        <v>0</v>
      </c>
      <c r="E4563" s="785" t="str">
        <f t="shared" si="213"/>
        <v>LO</v>
      </c>
      <c r="F4563" s="786">
        <f>VLOOKUP(C4563,METADATA!$A$5:$H$29,IF(E4563="HI",2,IF(E4563="LO",6,10))+IF(D4563=1,2,IF(D4563=7,1,(IF(WEEKDAY(B4563)=1,2,IF(WEEKDAY(B4563)=7,1,0))))))</f>
        <v>3</v>
      </c>
      <c r="G4563" s="786">
        <f>VLOOKUP(C4563,METADATA!$J$5:$Q$29,IF(E4563="HI",2,IF(E4563="LO",6,10))+IF(D4563=1,2,IF(D4563=7,1,(IF(WEEKDAY(B4563)=1,2,IF(WEEKDAY(B4563)=7,1,0))))))</f>
        <v>3</v>
      </c>
      <c r="H4563" s="787">
        <v>9466.25</v>
      </c>
      <c r="I4563" s="788">
        <v>10111.049926757813</v>
      </c>
      <c r="K4563" s="795">
        <v>0</v>
      </c>
      <c r="M4563" s="798">
        <f t="shared" si="214"/>
        <v>13850.747982830717</v>
      </c>
      <c r="N4563" s="303"/>
      <c r="S4563" s="786">
        <v>0</v>
      </c>
      <c r="T4563" s="781">
        <f>VLOOKUP(C4563,METADATA!$J$5:$Q$29,IF(E4563="HI",2,IF(E4563="LO",6,10))+IF(S4563=1,2,IF(D4563=7,1,(IF(WEEKDAY(B4563)=1,2,IF(WEEKDAY(B4563)=7,1,0))))))</f>
        <v>3</v>
      </c>
      <c r="U4563" s="781">
        <f>VLOOKUP(C4563,METADATA!$A$5:$H$29,IF(E4563="HI",2,IF(E4563="LO",6,10))+IF(S4563=1,2,IF(D4563=7,1,(IF(WEEKDAY(B4563)=1,2,IF(WEEKDAY(B4563)=7,1,0))))))</f>
        <v>3</v>
      </c>
    </row>
    <row r="4564" spans="2:21" ht="13.95" customHeight="1" x14ac:dyDescent="0.25">
      <c r="B4564" s="784">
        <f t="shared" si="212"/>
        <v>45573</v>
      </c>
      <c r="C4564" s="785">
        <v>0</v>
      </c>
      <c r="D4564" s="786">
        <f>IFERROR((INDEX(METADATA!$T$2:$T$20,MATCH(B4564,METADATA!$S$2:$S$20,0))),0)</f>
        <v>0</v>
      </c>
      <c r="E4564" s="785" t="str">
        <f t="shared" si="213"/>
        <v>LO</v>
      </c>
      <c r="F4564" s="786">
        <f>VLOOKUP(C4564,METADATA!$A$5:$H$29,IF(E4564="HI",2,IF(E4564="LO",6,10))+IF(D4564=1,2,IF(D4564=7,1,(IF(WEEKDAY(B4564)=1,2,IF(WEEKDAY(B4564)=7,1,0))))))</f>
        <v>3</v>
      </c>
      <c r="G4564" s="786">
        <f>VLOOKUP(C4564,METADATA!$J$5:$Q$29,IF(E4564="HI",2,IF(E4564="LO",6,10))+IF(D4564=1,2,IF(D4564=7,1,(IF(WEEKDAY(B4564)=1,2,IF(WEEKDAY(B4564)=7,1,0))))))</f>
        <v>3</v>
      </c>
      <c r="H4564" s="787">
        <v>8866.25</v>
      </c>
      <c r="I4564" s="788">
        <v>10058.724914550781</v>
      </c>
      <c r="K4564" s="795">
        <v>0</v>
      </c>
      <c r="M4564" s="798">
        <f t="shared" si="214"/>
        <v>13408.517291971719</v>
      </c>
      <c r="N4564" s="303"/>
      <c r="S4564" s="786">
        <v>0</v>
      </c>
      <c r="T4564" s="781">
        <f>VLOOKUP(C4564,METADATA!$J$5:$Q$29,IF(E4564="HI",2,IF(E4564="LO",6,10))+IF(S4564=1,2,IF(D4564=7,1,(IF(WEEKDAY(B4564)=1,2,IF(WEEKDAY(B4564)=7,1,0))))))</f>
        <v>3</v>
      </c>
      <c r="U4564" s="781">
        <f>VLOOKUP(C4564,METADATA!$A$5:$H$29,IF(E4564="HI",2,IF(E4564="LO",6,10))+IF(S4564=1,2,IF(D4564=7,1,(IF(WEEKDAY(B4564)=1,2,IF(WEEKDAY(B4564)=7,1,0))))))</f>
        <v>3</v>
      </c>
    </row>
    <row r="4565" spans="2:21" ht="13.95" customHeight="1" x14ac:dyDescent="0.25">
      <c r="B4565" s="784">
        <f t="shared" si="212"/>
        <v>45573</v>
      </c>
      <c r="C4565" s="785">
        <v>1</v>
      </c>
      <c r="D4565" s="786">
        <f>IFERROR((INDEX(METADATA!$T$2:$T$20,MATCH(B4565,METADATA!$S$2:$S$20,0))),0)</f>
        <v>0</v>
      </c>
      <c r="E4565" s="785" t="str">
        <f t="shared" si="213"/>
        <v>LO</v>
      </c>
      <c r="F4565" s="786">
        <f>VLOOKUP(C4565,METADATA!$A$5:$H$29,IF(E4565="HI",2,IF(E4565="LO",6,10))+IF(D4565=1,2,IF(D4565=7,1,(IF(WEEKDAY(B4565)=1,2,IF(WEEKDAY(B4565)=7,1,0))))))</f>
        <v>3</v>
      </c>
      <c r="G4565" s="786">
        <f>VLOOKUP(C4565,METADATA!$J$5:$Q$29,IF(E4565="HI",2,IF(E4565="LO",6,10))+IF(D4565=1,2,IF(D4565=7,1,(IF(WEEKDAY(B4565)=1,2,IF(WEEKDAY(B4565)=7,1,0))))))</f>
        <v>3</v>
      </c>
      <c r="H4565" s="787">
        <v>8535.75</v>
      </c>
      <c r="I4565" s="788">
        <v>10087.025085449219</v>
      </c>
      <c r="K4565" s="795">
        <v>0</v>
      </c>
      <c r="M4565" s="798">
        <f t="shared" si="214"/>
        <v>13213.898105289816</v>
      </c>
      <c r="N4565" s="303"/>
      <c r="S4565" s="786">
        <v>0</v>
      </c>
      <c r="T4565" s="781">
        <f>VLOOKUP(C4565,METADATA!$J$5:$Q$29,IF(E4565="HI",2,IF(E4565="LO",6,10))+IF(S4565=1,2,IF(D4565=7,1,(IF(WEEKDAY(B4565)=1,2,IF(WEEKDAY(B4565)=7,1,0))))))</f>
        <v>3</v>
      </c>
      <c r="U4565" s="781">
        <f>VLOOKUP(C4565,METADATA!$A$5:$H$29,IF(E4565="HI",2,IF(E4565="LO",6,10))+IF(S4565=1,2,IF(D4565=7,1,(IF(WEEKDAY(B4565)=1,2,IF(WEEKDAY(B4565)=7,1,0))))))</f>
        <v>3</v>
      </c>
    </row>
    <row r="4566" spans="2:21" ht="13.95" customHeight="1" x14ac:dyDescent="0.25">
      <c r="B4566" s="784">
        <f t="shared" si="212"/>
        <v>45573</v>
      </c>
      <c r="C4566" s="785">
        <v>2</v>
      </c>
      <c r="D4566" s="786">
        <f>IFERROR((INDEX(METADATA!$T$2:$T$20,MATCH(B4566,METADATA!$S$2:$S$20,0))),0)</f>
        <v>0</v>
      </c>
      <c r="E4566" s="785" t="str">
        <f t="shared" si="213"/>
        <v>LO</v>
      </c>
      <c r="F4566" s="786">
        <f>VLOOKUP(C4566,METADATA!$A$5:$H$29,IF(E4566="HI",2,IF(E4566="LO",6,10))+IF(D4566=1,2,IF(D4566=7,1,(IF(WEEKDAY(B4566)=1,2,IF(WEEKDAY(B4566)=7,1,0))))))</f>
        <v>3</v>
      </c>
      <c r="G4566" s="786">
        <f>VLOOKUP(C4566,METADATA!$J$5:$Q$29,IF(E4566="HI",2,IF(E4566="LO",6,10))+IF(D4566=1,2,IF(D4566=7,1,(IF(WEEKDAY(B4566)=1,2,IF(WEEKDAY(B4566)=7,1,0))))))</f>
        <v>3</v>
      </c>
      <c r="H4566" s="787">
        <v>8444.25</v>
      </c>
      <c r="I4566" s="788">
        <v>10136.649963378906</v>
      </c>
      <c r="K4566" s="795">
        <v>0</v>
      </c>
      <c r="M4566" s="798">
        <f t="shared" si="214"/>
        <v>13193.067518305574</v>
      </c>
      <c r="N4566" s="303"/>
      <c r="S4566" s="786">
        <v>0</v>
      </c>
      <c r="T4566" s="781">
        <f>VLOOKUP(C4566,METADATA!$J$5:$Q$29,IF(E4566="HI",2,IF(E4566="LO",6,10))+IF(S4566=1,2,IF(D4566=7,1,(IF(WEEKDAY(B4566)=1,2,IF(WEEKDAY(B4566)=7,1,0))))))</f>
        <v>3</v>
      </c>
      <c r="U4566" s="781">
        <f>VLOOKUP(C4566,METADATA!$A$5:$H$29,IF(E4566="HI",2,IF(E4566="LO",6,10))+IF(S4566=1,2,IF(D4566=7,1,(IF(WEEKDAY(B4566)=1,2,IF(WEEKDAY(B4566)=7,1,0))))))</f>
        <v>3</v>
      </c>
    </row>
    <row r="4567" spans="2:21" ht="13.95" customHeight="1" x14ac:dyDescent="0.25">
      <c r="B4567" s="784">
        <f t="shared" si="212"/>
        <v>45573</v>
      </c>
      <c r="C4567" s="785">
        <v>3</v>
      </c>
      <c r="D4567" s="786">
        <f>IFERROR((INDEX(METADATA!$T$2:$T$20,MATCH(B4567,METADATA!$S$2:$S$20,0))),0)</f>
        <v>0</v>
      </c>
      <c r="E4567" s="785" t="str">
        <f t="shared" si="213"/>
        <v>LO</v>
      </c>
      <c r="F4567" s="786">
        <f>VLOOKUP(C4567,METADATA!$A$5:$H$29,IF(E4567="HI",2,IF(E4567="LO",6,10))+IF(D4567=1,2,IF(D4567=7,1,(IF(WEEKDAY(B4567)=1,2,IF(WEEKDAY(B4567)=7,1,0))))))</f>
        <v>3</v>
      </c>
      <c r="G4567" s="786">
        <f>VLOOKUP(C4567,METADATA!$J$5:$Q$29,IF(E4567="HI",2,IF(E4567="LO",6,10))+IF(D4567=1,2,IF(D4567=7,1,(IF(WEEKDAY(B4567)=1,2,IF(WEEKDAY(B4567)=7,1,0))))))</f>
        <v>3</v>
      </c>
      <c r="H4567" s="787">
        <v>8553</v>
      </c>
      <c r="I4567" s="788">
        <v>10145.274841308594</v>
      </c>
      <c r="K4567" s="795">
        <v>0</v>
      </c>
      <c r="M4567" s="798">
        <f t="shared" si="214"/>
        <v>13269.529404077943</v>
      </c>
      <c r="N4567" s="303"/>
      <c r="S4567" s="786">
        <v>0</v>
      </c>
      <c r="T4567" s="781">
        <f>VLOOKUP(C4567,METADATA!$J$5:$Q$29,IF(E4567="HI",2,IF(E4567="LO",6,10))+IF(S4567=1,2,IF(D4567=7,1,(IF(WEEKDAY(B4567)=1,2,IF(WEEKDAY(B4567)=7,1,0))))))</f>
        <v>3</v>
      </c>
      <c r="U4567" s="781">
        <f>VLOOKUP(C4567,METADATA!$A$5:$H$29,IF(E4567="HI",2,IF(E4567="LO",6,10))+IF(S4567=1,2,IF(D4567=7,1,(IF(WEEKDAY(B4567)=1,2,IF(WEEKDAY(B4567)=7,1,0))))))</f>
        <v>3</v>
      </c>
    </row>
    <row r="4568" spans="2:21" ht="13.95" customHeight="1" x14ac:dyDescent="0.25">
      <c r="B4568" s="784">
        <f t="shared" si="212"/>
        <v>45573</v>
      </c>
      <c r="C4568" s="785">
        <v>4</v>
      </c>
      <c r="D4568" s="786">
        <f>IFERROR((INDEX(METADATA!$T$2:$T$20,MATCH(B4568,METADATA!$S$2:$S$20,0))),0)</f>
        <v>0</v>
      </c>
      <c r="E4568" s="785" t="str">
        <f t="shared" si="213"/>
        <v>LO</v>
      </c>
      <c r="F4568" s="786">
        <f>VLOOKUP(C4568,METADATA!$A$5:$H$29,IF(E4568="HI",2,IF(E4568="LO",6,10))+IF(D4568=1,2,IF(D4568=7,1,(IF(WEEKDAY(B4568)=1,2,IF(WEEKDAY(B4568)=7,1,0))))))</f>
        <v>3</v>
      </c>
      <c r="G4568" s="786">
        <f>VLOOKUP(C4568,METADATA!$J$5:$Q$29,IF(E4568="HI",2,IF(E4568="LO",6,10))+IF(D4568=1,2,IF(D4568=7,1,(IF(WEEKDAY(B4568)=1,2,IF(WEEKDAY(B4568)=7,1,0))))))</f>
        <v>3</v>
      </c>
      <c r="H4568" s="787">
        <v>8954.25</v>
      </c>
      <c r="I4568" s="788">
        <v>10020.325012207031</v>
      </c>
      <c r="K4568" s="795">
        <v>0</v>
      </c>
      <c r="M4568" s="798">
        <f t="shared" si="214"/>
        <v>13438.210684937256</v>
      </c>
      <c r="N4568" s="303"/>
      <c r="S4568" s="786">
        <v>0</v>
      </c>
      <c r="T4568" s="781">
        <f>VLOOKUP(C4568,METADATA!$J$5:$Q$29,IF(E4568="HI",2,IF(E4568="LO",6,10))+IF(S4568=1,2,IF(D4568=7,1,(IF(WEEKDAY(B4568)=1,2,IF(WEEKDAY(B4568)=7,1,0))))))</f>
        <v>3</v>
      </c>
      <c r="U4568" s="781">
        <f>VLOOKUP(C4568,METADATA!$A$5:$H$29,IF(E4568="HI",2,IF(E4568="LO",6,10))+IF(S4568=1,2,IF(D4568=7,1,(IF(WEEKDAY(B4568)=1,2,IF(WEEKDAY(B4568)=7,1,0))))))</f>
        <v>3</v>
      </c>
    </row>
    <row r="4569" spans="2:21" ht="13.95" customHeight="1" x14ac:dyDescent="0.25">
      <c r="B4569" s="784">
        <f t="shared" si="212"/>
        <v>45573</v>
      </c>
      <c r="C4569" s="785">
        <v>5</v>
      </c>
      <c r="D4569" s="786">
        <f>IFERROR((INDEX(METADATA!$T$2:$T$20,MATCH(B4569,METADATA!$S$2:$S$20,0))),0)</f>
        <v>0</v>
      </c>
      <c r="E4569" s="785" t="str">
        <f t="shared" si="213"/>
        <v>LO</v>
      </c>
      <c r="F4569" s="786">
        <f>VLOOKUP(C4569,METADATA!$A$5:$H$29,IF(E4569="HI",2,IF(E4569="LO",6,10))+IF(D4569=1,2,IF(D4569=7,1,(IF(WEEKDAY(B4569)=1,2,IF(WEEKDAY(B4569)=7,1,0))))))</f>
        <v>3</v>
      </c>
      <c r="G4569" s="786">
        <f>VLOOKUP(C4569,METADATA!$J$5:$Q$29,IF(E4569="HI",2,IF(E4569="LO",6,10))+IF(D4569=1,2,IF(D4569=7,1,(IF(WEEKDAY(B4569)=1,2,IF(WEEKDAY(B4569)=7,1,0))))))</f>
        <v>3</v>
      </c>
      <c r="H4569" s="787">
        <v>9706</v>
      </c>
      <c r="I4569" s="788">
        <v>9767</v>
      </c>
      <c r="K4569" s="795">
        <v>870.51250000000005</v>
      </c>
      <c r="M4569" s="798">
        <f t="shared" si="214"/>
        <v>13769.557908662136</v>
      </c>
      <c r="N4569" s="303"/>
      <c r="S4569" s="786">
        <v>0</v>
      </c>
      <c r="T4569" s="781">
        <f>VLOOKUP(C4569,METADATA!$J$5:$Q$29,IF(E4569="HI",2,IF(E4569="LO",6,10))+IF(S4569=1,2,IF(D4569=7,1,(IF(WEEKDAY(B4569)=1,2,IF(WEEKDAY(B4569)=7,1,0))))))</f>
        <v>3</v>
      </c>
      <c r="U4569" s="781">
        <f>VLOOKUP(C4569,METADATA!$A$5:$H$29,IF(E4569="HI",2,IF(E4569="LO",6,10))+IF(S4569=1,2,IF(D4569=7,1,(IF(WEEKDAY(B4569)=1,2,IF(WEEKDAY(B4569)=7,1,0))))))</f>
        <v>3</v>
      </c>
    </row>
    <row r="4570" spans="2:21" ht="13.95" customHeight="1" x14ac:dyDescent="0.25">
      <c r="B4570" s="784">
        <f t="shared" si="212"/>
        <v>45573</v>
      </c>
      <c r="C4570" s="785">
        <v>6</v>
      </c>
      <c r="D4570" s="786">
        <f>IFERROR((INDEX(METADATA!$T$2:$T$20,MATCH(B4570,METADATA!$S$2:$S$20,0))),0)</f>
        <v>0</v>
      </c>
      <c r="E4570" s="785" t="str">
        <f t="shared" si="213"/>
        <v>LO</v>
      </c>
      <c r="F4570" s="786">
        <f>VLOOKUP(C4570,METADATA!$A$5:$H$29,IF(E4570="HI",2,IF(E4570="LO",6,10))+IF(D4570=1,2,IF(D4570=7,1,(IF(WEEKDAY(B4570)=1,2,IF(WEEKDAY(B4570)=7,1,0))))))</f>
        <v>2</v>
      </c>
      <c r="G4570" s="786">
        <f>VLOOKUP(C4570,METADATA!$J$5:$Q$29,IF(E4570="HI",2,IF(E4570="LO",6,10))+IF(D4570=1,2,IF(D4570=7,1,(IF(WEEKDAY(B4570)=1,2,IF(WEEKDAY(B4570)=7,1,0))))))</f>
        <v>2</v>
      </c>
      <c r="H4570" s="787">
        <v>10634.75</v>
      </c>
      <c r="I4570" s="788">
        <v>9656.6748046875</v>
      </c>
      <c r="K4570" s="795">
        <v>865.8125</v>
      </c>
      <c r="M4570" s="798">
        <f t="shared" si="214"/>
        <v>14364.862541840988</v>
      </c>
      <c r="N4570" s="303"/>
      <c r="S4570" s="786">
        <v>0</v>
      </c>
      <c r="T4570" s="781">
        <f>VLOOKUP(C4570,METADATA!$J$5:$Q$29,IF(E4570="HI",2,IF(E4570="LO",6,10))+IF(S4570=1,2,IF(D4570=7,1,(IF(WEEKDAY(B4570)=1,2,IF(WEEKDAY(B4570)=7,1,0))))))</f>
        <v>2</v>
      </c>
      <c r="U4570" s="781">
        <f>VLOOKUP(C4570,METADATA!$A$5:$H$29,IF(E4570="HI",2,IF(E4570="LO",6,10))+IF(S4570=1,2,IF(D4570=7,1,(IF(WEEKDAY(B4570)=1,2,IF(WEEKDAY(B4570)=7,1,0))))))</f>
        <v>2</v>
      </c>
    </row>
    <row r="4571" spans="2:21" ht="13.95" customHeight="1" x14ac:dyDescent="0.25">
      <c r="B4571" s="784">
        <f t="shared" si="212"/>
        <v>45573</v>
      </c>
      <c r="C4571" s="785">
        <v>7</v>
      </c>
      <c r="D4571" s="786">
        <f>IFERROR((INDEX(METADATA!$T$2:$T$20,MATCH(B4571,METADATA!$S$2:$S$20,0))),0)</f>
        <v>0</v>
      </c>
      <c r="E4571" s="785" t="str">
        <f t="shared" si="213"/>
        <v>LO</v>
      </c>
      <c r="F4571" s="786">
        <f>VLOOKUP(C4571,METADATA!$A$5:$H$29,IF(E4571="HI",2,IF(E4571="LO",6,10))+IF(D4571=1,2,IF(D4571=7,1,(IF(WEEKDAY(B4571)=1,2,IF(WEEKDAY(B4571)=7,1,0))))))</f>
        <v>1</v>
      </c>
      <c r="G4571" s="786">
        <f>VLOOKUP(C4571,METADATA!$J$5:$Q$29,IF(E4571="HI",2,IF(E4571="LO",6,10))+IF(D4571=1,2,IF(D4571=7,1,(IF(WEEKDAY(B4571)=1,2,IF(WEEKDAY(B4571)=7,1,0))))))</f>
        <v>1</v>
      </c>
      <c r="H4571" s="787">
        <v>12581.75</v>
      </c>
      <c r="I4571" s="788">
        <v>9874.8751220703125</v>
      </c>
      <c r="K4571" s="795">
        <v>834.63750000000005</v>
      </c>
      <c r="M4571" s="798">
        <f t="shared" si="214"/>
        <v>15994.17368103095</v>
      </c>
      <c r="N4571" s="303"/>
      <c r="S4571" s="786">
        <v>0</v>
      </c>
      <c r="T4571" s="781">
        <f>VLOOKUP(C4571,METADATA!$J$5:$Q$29,IF(E4571="HI",2,IF(E4571="LO",6,10))+IF(S4571=1,2,IF(D4571=7,1,(IF(WEEKDAY(B4571)=1,2,IF(WEEKDAY(B4571)=7,1,0))))))</f>
        <v>1</v>
      </c>
      <c r="U4571" s="781">
        <f>VLOOKUP(C4571,METADATA!$A$5:$H$29,IF(E4571="HI",2,IF(E4571="LO",6,10))+IF(S4571=1,2,IF(D4571=7,1,(IF(WEEKDAY(B4571)=1,2,IF(WEEKDAY(B4571)=7,1,0))))))</f>
        <v>1</v>
      </c>
    </row>
    <row r="4572" spans="2:21" ht="13.95" customHeight="1" x14ac:dyDescent="0.25">
      <c r="B4572" s="784">
        <f t="shared" ref="B4572:B4635" si="215">B4548+1</f>
        <v>45573</v>
      </c>
      <c r="C4572" s="785">
        <v>8</v>
      </c>
      <c r="D4572" s="786">
        <f>IFERROR((INDEX(METADATA!$T$2:$T$20,MATCH(B4572,METADATA!$S$2:$S$20,0))),0)</f>
        <v>0</v>
      </c>
      <c r="E4572" s="785" t="str">
        <f t="shared" si="213"/>
        <v>LO</v>
      </c>
      <c r="F4572" s="786">
        <f>VLOOKUP(C4572,METADATA!$A$5:$H$29,IF(E4572="HI",2,IF(E4572="LO",6,10))+IF(D4572=1,2,IF(D4572=7,1,(IF(WEEKDAY(B4572)=1,2,IF(WEEKDAY(B4572)=7,1,0))))))</f>
        <v>1</v>
      </c>
      <c r="G4572" s="786">
        <f>VLOOKUP(C4572,METADATA!$J$5:$Q$29,IF(E4572="HI",2,IF(E4572="LO",6,10))+IF(D4572=1,2,IF(D4572=7,1,(IF(WEEKDAY(B4572)=1,2,IF(WEEKDAY(B4572)=7,1,0))))))</f>
        <v>1</v>
      </c>
      <c r="H4572" s="787">
        <v>14246.75</v>
      </c>
      <c r="I4572" s="788">
        <v>9869.6500854492188</v>
      </c>
      <c r="K4572" s="795">
        <v>847.33749999999998</v>
      </c>
      <c r="M4572" s="798">
        <f t="shared" si="214"/>
        <v>17331.470750392415</v>
      </c>
      <c r="N4572" s="303"/>
      <c r="S4572" s="786">
        <v>0</v>
      </c>
      <c r="T4572" s="781">
        <f>VLOOKUP(C4572,METADATA!$J$5:$Q$29,IF(E4572="HI",2,IF(E4572="LO",6,10))+IF(S4572=1,2,IF(D4572=7,1,(IF(WEEKDAY(B4572)=1,2,IF(WEEKDAY(B4572)=7,1,0))))))</f>
        <v>1</v>
      </c>
      <c r="U4572" s="781">
        <f>VLOOKUP(C4572,METADATA!$A$5:$H$29,IF(E4572="HI",2,IF(E4572="LO",6,10))+IF(S4572=1,2,IF(D4572=7,1,(IF(WEEKDAY(B4572)=1,2,IF(WEEKDAY(B4572)=7,1,0))))))</f>
        <v>1</v>
      </c>
    </row>
    <row r="4573" spans="2:21" ht="13.95" customHeight="1" x14ac:dyDescent="0.25">
      <c r="B4573" s="784">
        <f t="shared" si="215"/>
        <v>45573</v>
      </c>
      <c r="C4573" s="785">
        <v>9</v>
      </c>
      <c r="D4573" s="786">
        <f>IFERROR((INDEX(METADATA!$T$2:$T$20,MATCH(B4573,METADATA!$S$2:$S$20,0))),0)</f>
        <v>0</v>
      </c>
      <c r="E4573" s="785" t="str">
        <f t="shared" si="213"/>
        <v>LO</v>
      </c>
      <c r="F4573" s="786">
        <f>VLOOKUP(C4573,METADATA!$A$5:$H$29,IF(E4573="HI",2,IF(E4573="LO",6,10))+IF(D4573=1,2,IF(D4573=7,1,(IF(WEEKDAY(B4573)=1,2,IF(WEEKDAY(B4573)=7,1,0))))))</f>
        <v>2</v>
      </c>
      <c r="G4573" s="786">
        <f>VLOOKUP(C4573,METADATA!$J$5:$Q$29,IF(E4573="HI",2,IF(E4573="LO",6,10))+IF(D4573=1,2,IF(D4573=7,1,(IF(WEEKDAY(B4573)=1,2,IF(WEEKDAY(B4573)=7,1,0))))))</f>
        <v>1</v>
      </c>
      <c r="H4573" s="787">
        <v>15244.75</v>
      </c>
      <c r="I4573" s="788">
        <v>9645.8250732421875</v>
      </c>
      <c r="K4573" s="795">
        <v>851.61249999999995</v>
      </c>
      <c r="M4573" s="798">
        <f t="shared" si="214"/>
        <v>18040.076050451884</v>
      </c>
      <c r="N4573" s="303"/>
      <c r="S4573" s="786">
        <v>0</v>
      </c>
      <c r="T4573" s="781">
        <f>VLOOKUP(C4573,METADATA!$J$5:$Q$29,IF(E4573="HI",2,IF(E4573="LO",6,10))+IF(S4573=1,2,IF(D4573=7,1,(IF(WEEKDAY(B4573)=1,2,IF(WEEKDAY(B4573)=7,1,0))))))</f>
        <v>1</v>
      </c>
      <c r="U4573" s="781">
        <f>VLOOKUP(C4573,METADATA!$A$5:$H$29,IF(E4573="HI",2,IF(E4573="LO",6,10))+IF(S4573=1,2,IF(D4573=7,1,(IF(WEEKDAY(B4573)=1,2,IF(WEEKDAY(B4573)=7,1,0))))))</f>
        <v>2</v>
      </c>
    </row>
    <row r="4574" spans="2:21" ht="13.95" customHeight="1" x14ac:dyDescent="0.25">
      <c r="B4574" s="784">
        <f t="shared" si="215"/>
        <v>45573</v>
      </c>
      <c r="C4574" s="785">
        <v>10</v>
      </c>
      <c r="D4574" s="786">
        <f>IFERROR((INDEX(METADATA!$T$2:$T$20,MATCH(B4574,METADATA!$S$2:$S$20,0))),0)</f>
        <v>0</v>
      </c>
      <c r="E4574" s="785" t="str">
        <f t="shared" si="213"/>
        <v>LO</v>
      </c>
      <c r="F4574" s="786">
        <f>VLOOKUP(C4574,METADATA!$A$5:$H$29,IF(E4574="HI",2,IF(E4574="LO",6,10))+IF(D4574=1,2,IF(D4574=7,1,(IF(WEEKDAY(B4574)=1,2,IF(WEEKDAY(B4574)=7,1,0))))))</f>
        <v>2</v>
      </c>
      <c r="G4574" s="786">
        <f>VLOOKUP(C4574,METADATA!$J$5:$Q$29,IF(E4574="HI",2,IF(E4574="LO",6,10))+IF(D4574=1,2,IF(D4574=7,1,(IF(WEEKDAY(B4574)=1,2,IF(WEEKDAY(B4574)=7,1,0))))))</f>
        <v>2</v>
      </c>
      <c r="H4574" s="787">
        <v>15316.25</v>
      </c>
      <c r="I4574" s="788">
        <v>9704.7999267578125</v>
      </c>
      <c r="K4574" s="795">
        <v>856.5</v>
      </c>
      <c r="M4574" s="798">
        <f t="shared" si="214"/>
        <v>18132.033964255043</v>
      </c>
      <c r="N4574" s="303"/>
      <c r="S4574" s="786">
        <v>0</v>
      </c>
      <c r="T4574" s="781">
        <f>VLOOKUP(C4574,METADATA!$J$5:$Q$29,IF(E4574="HI",2,IF(E4574="LO",6,10))+IF(S4574=1,2,IF(D4574=7,1,(IF(WEEKDAY(B4574)=1,2,IF(WEEKDAY(B4574)=7,1,0))))))</f>
        <v>2</v>
      </c>
      <c r="U4574" s="781">
        <f>VLOOKUP(C4574,METADATA!$A$5:$H$29,IF(E4574="HI",2,IF(E4574="LO",6,10))+IF(S4574=1,2,IF(D4574=7,1,(IF(WEEKDAY(B4574)=1,2,IF(WEEKDAY(B4574)=7,1,0))))))</f>
        <v>2</v>
      </c>
    </row>
    <row r="4575" spans="2:21" ht="13.95" customHeight="1" x14ac:dyDescent="0.25">
      <c r="B4575" s="784">
        <f t="shared" si="215"/>
        <v>45573</v>
      </c>
      <c r="C4575" s="785">
        <v>11</v>
      </c>
      <c r="D4575" s="786">
        <f>IFERROR((INDEX(METADATA!$T$2:$T$20,MATCH(B4575,METADATA!$S$2:$S$20,0))),0)</f>
        <v>0</v>
      </c>
      <c r="E4575" s="785" t="str">
        <f t="shared" si="213"/>
        <v>LO</v>
      </c>
      <c r="F4575" s="786">
        <f>VLOOKUP(C4575,METADATA!$A$5:$H$29,IF(E4575="HI",2,IF(E4575="LO",6,10))+IF(D4575=1,2,IF(D4575=7,1,(IF(WEEKDAY(B4575)=1,2,IF(WEEKDAY(B4575)=7,1,0))))))</f>
        <v>2</v>
      </c>
      <c r="G4575" s="786">
        <f>VLOOKUP(C4575,METADATA!$J$5:$Q$29,IF(E4575="HI",2,IF(E4575="LO",6,10))+IF(D4575=1,2,IF(D4575=7,1,(IF(WEEKDAY(B4575)=1,2,IF(WEEKDAY(B4575)=7,1,0))))))</f>
        <v>2</v>
      </c>
      <c r="H4575" s="787">
        <v>15632.5</v>
      </c>
      <c r="I4575" s="788">
        <v>9725.7000122070313</v>
      </c>
      <c r="K4575" s="795">
        <v>824.32500000000005</v>
      </c>
      <c r="M4575" s="798">
        <f t="shared" si="214"/>
        <v>18410.983052988882</v>
      </c>
      <c r="N4575" s="303"/>
      <c r="S4575" s="786">
        <v>0</v>
      </c>
      <c r="T4575" s="781">
        <f>VLOOKUP(C4575,METADATA!$J$5:$Q$29,IF(E4575="HI",2,IF(E4575="LO",6,10))+IF(S4575=1,2,IF(D4575=7,1,(IF(WEEKDAY(B4575)=1,2,IF(WEEKDAY(B4575)=7,1,0))))))</f>
        <v>2</v>
      </c>
      <c r="U4575" s="781">
        <f>VLOOKUP(C4575,METADATA!$A$5:$H$29,IF(E4575="HI",2,IF(E4575="LO",6,10))+IF(S4575=1,2,IF(D4575=7,1,(IF(WEEKDAY(B4575)=1,2,IF(WEEKDAY(B4575)=7,1,0))))))</f>
        <v>2</v>
      </c>
    </row>
    <row r="4576" spans="2:21" ht="13.95" customHeight="1" x14ac:dyDescent="0.25">
      <c r="B4576" s="784">
        <f t="shared" si="215"/>
        <v>45573</v>
      </c>
      <c r="C4576" s="785">
        <v>12</v>
      </c>
      <c r="D4576" s="786">
        <f>IFERROR((INDEX(METADATA!$T$2:$T$20,MATCH(B4576,METADATA!$S$2:$S$20,0))),0)</f>
        <v>0</v>
      </c>
      <c r="E4576" s="785" t="str">
        <f t="shared" si="213"/>
        <v>LO</v>
      </c>
      <c r="F4576" s="786">
        <f>VLOOKUP(C4576,METADATA!$A$5:$H$29,IF(E4576="HI",2,IF(E4576="LO",6,10))+IF(D4576=1,2,IF(D4576=7,1,(IF(WEEKDAY(B4576)=1,2,IF(WEEKDAY(B4576)=7,1,0))))))</f>
        <v>2</v>
      </c>
      <c r="G4576" s="786">
        <f>VLOOKUP(C4576,METADATA!$J$5:$Q$29,IF(E4576="HI",2,IF(E4576="LO",6,10))+IF(D4576=1,2,IF(D4576=7,1,(IF(WEEKDAY(B4576)=1,2,IF(WEEKDAY(B4576)=7,1,0))))))</f>
        <v>2</v>
      </c>
      <c r="H4576" s="787">
        <v>16164</v>
      </c>
      <c r="I4576" s="788">
        <v>8840.5999145507813</v>
      </c>
      <c r="K4576" s="795">
        <v>882.73749999999995</v>
      </c>
      <c r="M4576" s="798">
        <f t="shared" si="214"/>
        <v>18423.656066295727</v>
      </c>
      <c r="N4576" s="303"/>
      <c r="S4576" s="786">
        <v>0</v>
      </c>
      <c r="T4576" s="781">
        <f>VLOOKUP(C4576,METADATA!$J$5:$Q$29,IF(E4576="HI",2,IF(E4576="LO",6,10))+IF(S4576=1,2,IF(D4576=7,1,(IF(WEEKDAY(B4576)=1,2,IF(WEEKDAY(B4576)=7,1,0))))))</f>
        <v>2</v>
      </c>
      <c r="U4576" s="781">
        <f>VLOOKUP(C4576,METADATA!$A$5:$H$29,IF(E4576="HI",2,IF(E4576="LO",6,10))+IF(S4576=1,2,IF(D4576=7,1,(IF(WEEKDAY(B4576)=1,2,IF(WEEKDAY(B4576)=7,1,0))))))</f>
        <v>2</v>
      </c>
    </row>
    <row r="4577" spans="2:21" ht="13.95" customHeight="1" x14ac:dyDescent="0.25">
      <c r="B4577" s="784">
        <f t="shared" si="215"/>
        <v>45573</v>
      </c>
      <c r="C4577" s="785">
        <v>13</v>
      </c>
      <c r="D4577" s="786">
        <f>IFERROR((INDEX(METADATA!$T$2:$T$20,MATCH(B4577,METADATA!$S$2:$S$20,0))),0)</f>
        <v>0</v>
      </c>
      <c r="E4577" s="785" t="str">
        <f t="shared" si="213"/>
        <v>LO</v>
      </c>
      <c r="F4577" s="786">
        <f>VLOOKUP(C4577,METADATA!$A$5:$H$29,IF(E4577="HI",2,IF(E4577="LO",6,10))+IF(D4577=1,2,IF(D4577=7,1,(IF(WEEKDAY(B4577)=1,2,IF(WEEKDAY(B4577)=7,1,0))))))</f>
        <v>2</v>
      </c>
      <c r="G4577" s="786">
        <f>VLOOKUP(C4577,METADATA!$J$5:$Q$29,IF(E4577="HI",2,IF(E4577="LO",6,10))+IF(D4577=1,2,IF(D4577=7,1,(IF(WEEKDAY(B4577)=1,2,IF(WEEKDAY(B4577)=7,1,0))))))</f>
        <v>2</v>
      </c>
      <c r="H4577" s="787">
        <v>16587</v>
      </c>
      <c r="I4577" s="788">
        <v>8798.4124145507813</v>
      </c>
      <c r="K4577" s="795">
        <v>909.3125</v>
      </c>
      <c r="M4577" s="798">
        <f t="shared" si="214"/>
        <v>18776.065349708424</v>
      </c>
      <c r="N4577" s="303"/>
      <c r="S4577" s="786">
        <v>0</v>
      </c>
      <c r="T4577" s="781">
        <f>VLOOKUP(C4577,METADATA!$J$5:$Q$29,IF(E4577="HI",2,IF(E4577="LO",6,10))+IF(S4577=1,2,IF(D4577=7,1,(IF(WEEKDAY(B4577)=1,2,IF(WEEKDAY(B4577)=7,1,0))))))</f>
        <v>2</v>
      </c>
      <c r="U4577" s="781">
        <f>VLOOKUP(C4577,METADATA!$A$5:$H$29,IF(E4577="HI",2,IF(E4577="LO",6,10))+IF(S4577=1,2,IF(D4577=7,1,(IF(WEEKDAY(B4577)=1,2,IF(WEEKDAY(B4577)=7,1,0))))))</f>
        <v>2</v>
      </c>
    </row>
    <row r="4578" spans="2:21" ht="13.95" customHeight="1" x14ac:dyDescent="0.25">
      <c r="B4578" s="784">
        <f t="shared" si="215"/>
        <v>45573</v>
      </c>
      <c r="C4578" s="785">
        <v>14</v>
      </c>
      <c r="D4578" s="786">
        <f>IFERROR((INDEX(METADATA!$T$2:$T$20,MATCH(B4578,METADATA!$S$2:$S$20,0))),0)</f>
        <v>0</v>
      </c>
      <c r="E4578" s="785" t="str">
        <f t="shared" si="213"/>
        <v>LO</v>
      </c>
      <c r="F4578" s="786">
        <f>VLOOKUP(C4578,METADATA!$A$5:$H$29,IF(E4578="HI",2,IF(E4578="LO",6,10))+IF(D4578=1,2,IF(D4578=7,1,(IF(WEEKDAY(B4578)=1,2,IF(WEEKDAY(B4578)=7,1,0))))))</f>
        <v>2</v>
      </c>
      <c r="G4578" s="786">
        <f>VLOOKUP(C4578,METADATA!$J$5:$Q$29,IF(E4578="HI",2,IF(E4578="LO",6,10))+IF(D4578=1,2,IF(D4578=7,1,(IF(WEEKDAY(B4578)=1,2,IF(WEEKDAY(B4578)=7,1,0))))))</f>
        <v>2</v>
      </c>
      <c r="H4578" s="787">
        <v>16842.25</v>
      </c>
      <c r="I4578" s="788">
        <v>9210.0224304199219</v>
      </c>
      <c r="K4578" s="795">
        <v>905.6</v>
      </c>
      <c r="M4578" s="798">
        <f t="shared" si="214"/>
        <v>19195.9865136267</v>
      </c>
      <c r="N4578" s="303"/>
      <c r="S4578" s="786">
        <v>0</v>
      </c>
      <c r="T4578" s="781">
        <f>VLOOKUP(C4578,METADATA!$J$5:$Q$29,IF(E4578="HI",2,IF(E4578="LO",6,10))+IF(S4578=1,2,IF(D4578=7,1,(IF(WEEKDAY(B4578)=1,2,IF(WEEKDAY(B4578)=7,1,0))))))</f>
        <v>2</v>
      </c>
      <c r="U4578" s="781">
        <f>VLOOKUP(C4578,METADATA!$A$5:$H$29,IF(E4578="HI",2,IF(E4578="LO",6,10))+IF(S4578=1,2,IF(D4578=7,1,(IF(WEEKDAY(B4578)=1,2,IF(WEEKDAY(B4578)=7,1,0))))))</f>
        <v>2</v>
      </c>
    </row>
    <row r="4579" spans="2:21" ht="13.95" customHeight="1" x14ac:dyDescent="0.25">
      <c r="B4579" s="784">
        <f t="shared" si="215"/>
        <v>45573</v>
      </c>
      <c r="C4579" s="785">
        <v>15</v>
      </c>
      <c r="D4579" s="786">
        <f>IFERROR((INDEX(METADATA!$T$2:$T$20,MATCH(B4579,METADATA!$S$2:$S$20,0))),0)</f>
        <v>0</v>
      </c>
      <c r="E4579" s="785" t="str">
        <f t="shared" si="213"/>
        <v>LO</v>
      </c>
      <c r="F4579" s="786">
        <f>VLOOKUP(C4579,METADATA!$A$5:$H$29,IF(E4579="HI",2,IF(E4579="LO",6,10))+IF(D4579=1,2,IF(D4579=7,1,(IF(WEEKDAY(B4579)=1,2,IF(WEEKDAY(B4579)=7,1,0))))))</f>
        <v>2</v>
      </c>
      <c r="G4579" s="786">
        <f>VLOOKUP(C4579,METADATA!$J$5:$Q$29,IF(E4579="HI",2,IF(E4579="LO",6,10))+IF(D4579=1,2,IF(D4579=7,1,(IF(WEEKDAY(B4579)=1,2,IF(WEEKDAY(B4579)=7,1,0))))))</f>
        <v>2</v>
      </c>
      <c r="H4579" s="787">
        <v>16878.75</v>
      </c>
      <c r="I4579" s="788">
        <v>9882</v>
      </c>
      <c r="K4579" s="795">
        <v>913.98749999999995</v>
      </c>
      <c r="M4579" s="798">
        <f t="shared" si="214"/>
        <v>19558.786403110495</v>
      </c>
      <c r="N4579" s="303"/>
      <c r="S4579" s="786">
        <v>0</v>
      </c>
      <c r="T4579" s="781">
        <f>VLOOKUP(C4579,METADATA!$J$5:$Q$29,IF(E4579="HI",2,IF(E4579="LO",6,10))+IF(S4579=1,2,IF(D4579=7,1,(IF(WEEKDAY(B4579)=1,2,IF(WEEKDAY(B4579)=7,1,0))))))</f>
        <v>2</v>
      </c>
      <c r="U4579" s="781">
        <f>VLOOKUP(C4579,METADATA!$A$5:$H$29,IF(E4579="HI",2,IF(E4579="LO",6,10))+IF(S4579=1,2,IF(D4579=7,1,(IF(WEEKDAY(B4579)=1,2,IF(WEEKDAY(B4579)=7,1,0))))))</f>
        <v>2</v>
      </c>
    </row>
    <row r="4580" spans="2:21" ht="13.95" customHeight="1" x14ac:dyDescent="0.25">
      <c r="B4580" s="784">
        <f t="shared" si="215"/>
        <v>45573</v>
      </c>
      <c r="C4580" s="785">
        <v>16</v>
      </c>
      <c r="D4580" s="786">
        <f>IFERROR((INDEX(METADATA!$T$2:$T$20,MATCH(B4580,METADATA!$S$2:$S$20,0))),0)</f>
        <v>0</v>
      </c>
      <c r="E4580" s="785" t="str">
        <f t="shared" si="213"/>
        <v>LO</v>
      </c>
      <c r="F4580" s="786">
        <f>VLOOKUP(C4580,METADATA!$A$5:$H$29,IF(E4580="HI",2,IF(E4580="LO",6,10))+IF(D4580=1,2,IF(D4580=7,1,(IF(WEEKDAY(B4580)=1,2,IF(WEEKDAY(B4580)=7,1,0))))))</f>
        <v>2</v>
      </c>
      <c r="G4580" s="786">
        <f>VLOOKUP(C4580,METADATA!$J$5:$Q$29,IF(E4580="HI",2,IF(E4580="LO",6,10))+IF(D4580=1,2,IF(D4580=7,1,(IF(WEEKDAY(B4580)=1,2,IF(WEEKDAY(B4580)=7,1,0))))))</f>
        <v>2</v>
      </c>
      <c r="H4580" s="787">
        <v>16704</v>
      </c>
      <c r="I4580" s="788">
        <v>9874.72509765625</v>
      </c>
      <c r="K4580" s="795">
        <v>902.26250000000005</v>
      </c>
      <c r="M4580" s="798">
        <f t="shared" si="214"/>
        <v>19404.479167302641</v>
      </c>
      <c r="N4580" s="303"/>
      <c r="S4580" s="786">
        <v>0</v>
      </c>
      <c r="T4580" s="781">
        <f>VLOOKUP(C4580,METADATA!$J$5:$Q$29,IF(E4580="HI",2,IF(E4580="LO",6,10))+IF(S4580=1,2,IF(D4580=7,1,(IF(WEEKDAY(B4580)=1,2,IF(WEEKDAY(B4580)=7,1,0))))))</f>
        <v>2</v>
      </c>
      <c r="U4580" s="781">
        <f>VLOOKUP(C4580,METADATA!$A$5:$H$29,IF(E4580="HI",2,IF(E4580="LO",6,10))+IF(S4580=1,2,IF(D4580=7,1,(IF(WEEKDAY(B4580)=1,2,IF(WEEKDAY(B4580)=7,1,0))))))</f>
        <v>2</v>
      </c>
    </row>
    <row r="4581" spans="2:21" ht="13.95" customHeight="1" x14ac:dyDescent="0.25">
      <c r="B4581" s="784">
        <f t="shared" si="215"/>
        <v>45573</v>
      </c>
      <c r="C4581" s="785">
        <v>17</v>
      </c>
      <c r="D4581" s="786">
        <f>IFERROR((INDEX(METADATA!$T$2:$T$20,MATCH(B4581,METADATA!$S$2:$S$20,0))),0)</f>
        <v>0</v>
      </c>
      <c r="E4581" s="785" t="str">
        <f t="shared" si="213"/>
        <v>LO</v>
      </c>
      <c r="F4581" s="786">
        <f>VLOOKUP(C4581,METADATA!$A$5:$H$29,IF(E4581="HI",2,IF(E4581="LO",6,10))+IF(D4581=1,2,IF(D4581=7,1,(IF(WEEKDAY(B4581)=1,2,IF(WEEKDAY(B4581)=7,1,0))))))</f>
        <v>2</v>
      </c>
      <c r="G4581" s="786">
        <f>VLOOKUP(C4581,METADATA!$J$5:$Q$29,IF(E4581="HI",2,IF(E4581="LO",6,10))+IF(D4581=1,2,IF(D4581=7,1,(IF(WEEKDAY(B4581)=1,2,IF(WEEKDAY(B4581)=7,1,0))))))</f>
        <v>2</v>
      </c>
      <c r="H4581" s="787">
        <v>15636.5</v>
      </c>
      <c r="I4581" s="788">
        <v>9997.824951171875</v>
      </c>
      <c r="K4581" s="795">
        <v>933.76250000000005</v>
      </c>
      <c r="M4581" s="798">
        <f t="shared" si="214"/>
        <v>18559.542990178259</v>
      </c>
      <c r="N4581" s="303"/>
      <c r="S4581" s="786">
        <v>0</v>
      </c>
      <c r="T4581" s="781">
        <f>VLOOKUP(C4581,METADATA!$J$5:$Q$29,IF(E4581="HI",2,IF(E4581="LO",6,10))+IF(S4581=1,2,IF(D4581=7,1,(IF(WEEKDAY(B4581)=1,2,IF(WEEKDAY(B4581)=7,1,0))))))</f>
        <v>2</v>
      </c>
      <c r="U4581" s="781">
        <f>VLOOKUP(C4581,METADATA!$A$5:$H$29,IF(E4581="HI",2,IF(E4581="LO",6,10))+IF(S4581=1,2,IF(D4581=7,1,(IF(WEEKDAY(B4581)=1,2,IF(WEEKDAY(B4581)=7,1,0))))))</f>
        <v>2</v>
      </c>
    </row>
    <row r="4582" spans="2:21" ht="13.95" customHeight="1" x14ac:dyDescent="0.25">
      <c r="B4582" s="784">
        <f t="shared" si="215"/>
        <v>45573</v>
      </c>
      <c r="C4582" s="785">
        <v>18</v>
      </c>
      <c r="D4582" s="786">
        <f>IFERROR((INDEX(METADATA!$T$2:$T$20,MATCH(B4582,METADATA!$S$2:$S$20,0))),0)</f>
        <v>0</v>
      </c>
      <c r="E4582" s="785" t="str">
        <f t="shared" si="213"/>
        <v>LO</v>
      </c>
      <c r="F4582" s="786">
        <f>VLOOKUP(C4582,METADATA!$A$5:$H$29,IF(E4582="HI",2,IF(E4582="LO",6,10))+IF(D4582=1,2,IF(D4582=7,1,(IF(WEEKDAY(B4582)=1,2,IF(WEEKDAY(B4582)=7,1,0))))))</f>
        <v>1</v>
      </c>
      <c r="G4582" s="786">
        <f>VLOOKUP(C4582,METADATA!$J$5:$Q$29,IF(E4582="HI",2,IF(E4582="LO",6,10))+IF(D4582=1,2,IF(D4582=7,1,(IF(WEEKDAY(B4582)=1,2,IF(WEEKDAY(B4582)=7,1,0))))))</f>
        <v>1</v>
      </c>
      <c r="H4582" s="787">
        <v>14765</v>
      </c>
      <c r="I4582" s="788">
        <v>9959.5000610351563</v>
      </c>
      <c r="K4582" s="795">
        <v>0</v>
      </c>
      <c r="M4582" s="798">
        <f t="shared" si="214"/>
        <v>17810.021517835379</v>
      </c>
      <c r="N4582" s="303"/>
      <c r="S4582" s="786">
        <v>0</v>
      </c>
      <c r="T4582" s="781">
        <f>VLOOKUP(C4582,METADATA!$J$5:$Q$29,IF(E4582="HI",2,IF(E4582="LO",6,10))+IF(S4582=1,2,IF(D4582=7,1,(IF(WEEKDAY(B4582)=1,2,IF(WEEKDAY(B4582)=7,1,0))))))</f>
        <v>1</v>
      </c>
      <c r="U4582" s="781">
        <f>VLOOKUP(C4582,METADATA!$A$5:$H$29,IF(E4582="HI",2,IF(E4582="LO",6,10))+IF(S4582=1,2,IF(D4582=7,1,(IF(WEEKDAY(B4582)=1,2,IF(WEEKDAY(B4582)=7,1,0))))))</f>
        <v>1</v>
      </c>
    </row>
    <row r="4583" spans="2:21" ht="13.95" customHeight="1" x14ac:dyDescent="0.25">
      <c r="B4583" s="784">
        <f t="shared" si="215"/>
        <v>45573</v>
      </c>
      <c r="C4583" s="785">
        <v>19</v>
      </c>
      <c r="D4583" s="786">
        <f>IFERROR((INDEX(METADATA!$T$2:$T$20,MATCH(B4583,METADATA!$S$2:$S$20,0))),0)</f>
        <v>0</v>
      </c>
      <c r="E4583" s="785" t="str">
        <f t="shared" si="213"/>
        <v>LO</v>
      </c>
      <c r="F4583" s="786">
        <f>VLOOKUP(C4583,METADATA!$A$5:$H$29,IF(E4583="HI",2,IF(E4583="LO",6,10))+IF(D4583=1,2,IF(D4583=7,1,(IF(WEEKDAY(B4583)=1,2,IF(WEEKDAY(B4583)=7,1,0))))))</f>
        <v>1</v>
      </c>
      <c r="G4583" s="786">
        <f>VLOOKUP(C4583,METADATA!$J$5:$Q$29,IF(E4583="HI",2,IF(E4583="LO",6,10))+IF(D4583=1,2,IF(D4583=7,1,(IF(WEEKDAY(B4583)=1,2,IF(WEEKDAY(B4583)=7,1,0))))))</f>
        <v>1</v>
      </c>
      <c r="H4583" s="787">
        <v>14088.5</v>
      </c>
      <c r="I4583" s="788">
        <v>9914.5748901367188</v>
      </c>
      <c r="K4583" s="795">
        <v>0</v>
      </c>
      <c r="M4583" s="798">
        <f t="shared" si="214"/>
        <v>17227.438216465314</v>
      </c>
      <c r="N4583" s="303"/>
      <c r="S4583" s="786">
        <v>0</v>
      </c>
      <c r="T4583" s="781">
        <f>VLOOKUP(C4583,METADATA!$J$5:$Q$29,IF(E4583="HI",2,IF(E4583="LO",6,10))+IF(S4583=1,2,IF(D4583=7,1,(IF(WEEKDAY(B4583)=1,2,IF(WEEKDAY(B4583)=7,1,0))))))</f>
        <v>1</v>
      </c>
      <c r="U4583" s="781">
        <f>VLOOKUP(C4583,METADATA!$A$5:$H$29,IF(E4583="HI",2,IF(E4583="LO",6,10))+IF(S4583=1,2,IF(D4583=7,1,(IF(WEEKDAY(B4583)=1,2,IF(WEEKDAY(B4583)=7,1,0))))))</f>
        <v>1</v>
      </c>
    </row>
    <row r="4584" spans="2:21" ht="13.95" customHeight="1" x14ac:dyDescent="0.25">
      <c r="B4584" s="784">
        <f t="shared" si="215"/>
        <v>45573</v>
      </c>
      <c r="C4584" s="785">
        <v>20</v>
      </c>
      <c r="D4584" s="786">
        <f>IFERROR((INDEX(METADATA!$T$2:$T$20,MATCH(B4584,METADATA!$S$2:$S$20,0))),0)</f>
        <v>0</v>
      </c>
      <c r="E4584" s="785" t="str">
        <f t="shared" si="213"/>
        <v>LO</v>
      </c>
      <c r="F4584" s="786">
        <f>VLOOKUP(C4584,METADATA!$A$5:$H$29,IF(E4584="HI",2,IF(E4584="LO",6,10))+IF(D4584=1,2,IF(D4584=7,1,(IF(WEEKDAY(B4584)=1,2,IF(WEEKDAY(B4584)=7,1,0))))))</f>
        <v>1</v>
      </c>
      <c r="G4584" s="786">
        <f>VLOOKUP(C4584,METADATA!$J$5:$Q$29,IF(E4584="HI",2,IF(E4584="LO",6,10))+IF(D4584=1,2,IF(D4584=7,1,(IF(WEEKDAY(B4584)=1,2,IF(WEEKDAY(B4584)=7,1,0))))))</f>
        <v>2</v>
      </c>
      <c r="H4584" s="787">
        <v>13855.25</v>
      </c>
      <c r="I4584" s="788">
        <v>10149.875061035156</v>
      </c>
      <c r="K4584" s="795">
        <v>0</v>
      </c>
      <c r="M4584" s="798">
        <f t="shared" si="214"/>
        <v>17175.212264106765</v>
      </c>
      <c r="N4584" s="303"/>
      <c r="S4584" s="786">
        <v>0</v>
      </c>
      <c r="T4584" s="781">
        <f>VLOOKUP(C4584,METADATA!$J$5:$Q$29,IF(E4584="HI",2,IF(E4584="LO",6,10))+IF(S4584=1,2,IF(D4584=7,1,(IF(WEEKDAY(B4584)=1,2,IF(WEEKDAY(B4584)=7,1,0))))))</f>
        <v>2</v>
      </c>
      <c r="U4584" s="781">
        <f>VLOOKUP(C4584,METADATA!$A$5:$H$29,IF(E4584="HI",2,IF(E4584="LO",6,10))+IF(S4584=1,2,IF(D4584=7,1,(IF(WEEKDAY(B4584)=1,2,IF(WEEKDAY(B4584)=7,1,0))))))</f>
        <v>1</v>
      </c>
    </row>
    <row r="4585" spans="2:21" ht="13.95" customHeight="1" x14ac:dyDescent="0.25">
      <c r="B4585" s="784">
        <f t="shared" si="215"/>
        <v>45573</v>
      </c>
      <c r="C4585" s="785">
        <v>21</v>
      </c>
      <c r="D4585" s="786">
        <f>IFERROR((INDEX(METADATA!$T$2:$T$20,MATCH(B4585,METADATA!$S$2:$S$20,0))),0)</f>
        <v>0</v>
      </c>
      <c r="E4585" s="785" t="str">
        <f t="shared" si="213"/>
        <v>LO</v>
      </c>
      <c r="F4585" s="786">
        <f>VLOOKUP(C4585,METADATA!$A$5:$H$29,IF(E4585="HI",2,IF(E4585="LO",6,10))+IF(D4585=1,2,IF(D4585=7,1,(IF(WEEKDAY(B4585)=1,2,IF(WEEKDAY(B4585)=7,1,0))))))</f>
        <v>2</v>
      </c>
      <c r="G4585" s="786">
        <f>VLOOKUP(C4585,METADATA!$J$5:$Q$29,IF(E4585="HI",2,IF(E4585="LO",6,10))+IF(D4585=1,2,IF(D4585=7,1,(IF(WEEKDAY(B4585)=1,2,IF(WEEKDAY(B4585)=7,1,0))))))</f>
        <v>2</v>
      </c>
      <c r="H4585" s="787">
        <v>13018</v>
      </c>
      <c r="I4585" s="788">
        <v>9892.5750732421875</v>
      </c>
      <c r="K4585" s="795">
        <v>0</v>
      </c>
      <c r="M4585" s="798">
        <f t="shared" si="214"/>
        <v>16350.271116398426</v>
      </c>
      <c r="N4585" s="303"/>
      <c r="S4585" s="786">
        <v>0</v>
      </c>
      <c r="T4585" s="781">
        <f>VLOOKUP(C4585,METADATA!$J$5:$Q$29,IF(E4585="HI",2,IF(E4585="LO",6,10))+IF(S4585=1,2,IF(D4585=7,1,(IF(WEEKDAY(B4585)=1,2,IF(WEEKDAY(B4585)=7,1,0))))))</f>
        <v>2</v>
      </c>
      <c r="U4585" s="781">
        <f>VLOOKUP(C4585,METADATA!$A$5:$H$29,IF(E4585="HI",2,IF(E4585="LO",6,10))+IF(S4585=1,2,IF(D4585=7,1,(IF(WEEKDAY(B4585)=1,2,IF(WEEKDAY(B4585)=7,1,0))))))</f>
        <v>2</v>
      </c>
    </row>
    <row r="4586" spans="2:21" ht="13.95" customHeight="1" x14ac:dyDescent="0.25">
      <c r="B4586" s="784">
        <f t="shared" si="215"/>
        <v>45573</v>
      </c>
      <c r="C4586" s="785">
        <v>22</v>
      </c>
      <c r="D4586" s="786">
        <f>IFERROR((INDEX(METADATA!$T$2:$T$20,MATCH(B4586,METADATA!$S$2:$S$20,0))),0)</f>
        <v>0</v>
      </c>
      <c r="E4586" s="785" t="str">
        <f t="shared" si="213"/>
        <v>LO</v>
      </c>
      <c r="F4586" s="786">
        <f>VLOOKUP(C4586,METADATA!$A$5:$H$29,IF(E4586="HI",2,IF(E4586="LO",6,10))+IF(D4586=1,2,IF(D4586=7,1,(IF(WEEKDAY(B4586)=1,2,IF(WEEKDAY(B4586)=7,1,0))))))</f>
        <v>3</v>
      </c>
      <c r="G4586" s="786">
        <f>VLOOKUP(C4586,METADATA!$J$5:$Q$29,IF(E4586="HI",2,IF(E4586="LO",6,10))+IF(D4586=1,2,IF(D4586=7,1,(IF(WEEKDAY(B4586)=1,2,IF(WEEKDAY(B4586)=7,1,0))))))</f>
        <v>3</v>
      </c>
      <c r="H4586" s="787">
        <v>11565.75</v>
      </c>
      <c r="I4586" s="788">
        <v>9808.6749877929688</v>
      </c>
      <c r="K4586" s="795">
        <v>0</v>
      </c>
      <c r="M4586" s="798">
        <f t="shared" si="214"/>
        <v>15164.981967633703</v>
      </c>
      <c r="N4586" s="303"/>
      <c r="S4586" s="786">
        <v>0</v>
      </c>
      <c r="T4586" s="781">
        <f>VLOOKUP(C4586,METADATA!$J$5:$Q$29,IF(E4586="HI",2,IF(E4586="LO",6,10))+IF(S4586=1,2,IF(D4586=7,1,(IF(WEEKDAY(B4586)=1,2,IF(WEEKDAY(B4586)=7,1,0))))))</f>
        <v>3</v>
      </c>
      <c r="U4586" s="781">
        <f>VLOOKUP(C4586,METADATA!$A$5:$H$29,IF(E4586="HI",2,IF(E4586="LO",6,10))+IF(S4586=1,2,IF(D4586=7,1,(IF(WEEKDAY(B4586)=1,2,IF(WEEKDAY(B4586)=7,1,0))))))</f>
        <v>3</v>
      </c>
    </row>
    <row r="4587" spans="2:21" ht="13.95" customHeight="1" x14ac:dyDescent="0.25">
      <c r="B4587" s="784">
        <f t="shared" si="215"/>
        <v>45573</v>
      </c>
      <c r="C4587" s="785">
        <v>23</v>
      </c>
      <c r="D4587" s="786">
        <f>IFERROR((INDEX(METADATA!$T$2:$T$20,MATCH(B4587,METADATA!$S$2:$S$20,0))),0)</f>
        <v>0</v>
      </c>
      <c r="E4587" s="785" t="str">
        <f t="shared" si="213"/>
        <v>LO</v>
      </c>
      <c r="F4587" s="786">
        <f>VLOOKUP(C4587,METADATA!$A$5:$H$29,IF(E4587="HI",2,IF(E4587="LO",6,10))+IF(D4587=1,2,IF(D4587=7,1,(IF(WEEKDAY(B4587)=1,2,IF(WEEKDAY(B4587)=7,1,0))))))</f>
        <v>3</v>
      </c>
      <c r="G4587" s="786">
        <f>VLOOKUP(C4587,METADATA!$J$5:$Q$29,IF(E4587="HI",2,IF(E4587="LO",6,10))+IF(D4587=1,2,IF(D4587=7,1,(IF(WEEKDAY(B4587)=1,2,IF(WEEKDAY(B4587)=7,1,0))))))</f>
        <v>3</v>
      </c>
      <c r="H4587" s="787">
        <v>10501.5</v>
      </c>
      <c r="I4587" s="788">
        <v>9823.2998657226563</v>
      </c>
      <c r="K4587" s="795">
        <v>0</v>
      </c>
      <c r="M4587" s="798">
        <f t="shared" si="214"/>
        <v>14379.802589114594</v>
      </c>
      <c r="N4587" s="303"/>
      <c r="S4587" s="786">
        <v>0</v>
      </c>
      <c r="T4587" s="781">
        <f>VLOOKUP(C4587,METADATA!$J$5:$Q$29,IF(E4587="HI",2,IF(E4587="LO",6,10))+IF(S4587=1,2,IF(D4587=7,1,(IF(WEEKDAY(B4587)=1,2,IF(WEEKDAY(B4587)=7,1,0))))))</f>
        <v>3</v>
      </c>
      <c r="U4587" s="781">
        <f>VLOOKUP(C4587,METADATA!$A$5:$H$29,IF(E4587="HI",2,IF(E4587="LO",6,10))+IF(S4587=1,2,IF(D4587=7,1,(IF(WEEKDAY(B4587)=1,2,IF(WEEKDAY(B4587)=7,1,0))))))</f>
        <v>3</v>
      </c>
    </row>
    <row r="4588" spans="2:21" ht="13.95" customHeight="1" x14ac:dyDescent="0.25">
      <c r="B4588" s="784">
        <f t="shared" si="215"/>
        <v>45574</v>
      </c>
      <c r="C4588" s="785">
        <v>0</v>
      </c>
      <c r="D4588" s="786">
        <f>IFERROR((INDEX(METADATA!$T$2:$T$20,MATCH(B4588,METADATA!$S$2:$S$20,0))),0)</f>
        <v>0</v>
      </c>
      <c r="E4588" s="785" t="str">
        <f t="shared" si="213"/>
        <v>LO</v>
      </c>
      <c r="F4588" s="786">
        <f>VLOOKUP(C4588,METADATA!$A$5:$H$29,IF(E4588="HI",2,IF(E4588="LO",6,10))+IF(D4588=1,2,IF(D4588=7,1,(IF(WEEKDAY(B4588)=1,2,IF(WEEKDAY(B4588)=7,1,0))))))</f>
        <v>3</v>
      </c>
      <c r="G4588" s="786">
        <f>VLOOKUP(C4588,METADATA!$J$5:$Q$29,IF(E4588="HI",2,IF(E4588="LO",6,10))+IF(D4588=1,2,IF(D4588=7,1,(IF(WEEKDAY(B4588)=1,2,IF(WEEKDAY(B4588)=7,1,0))))))</f>
        <v>3</v>
      </c>
      <c r="H4588" s="787">
        <v>9824</v>
      </c>
      <c r="I4588" s="788">
        <v>9323.8248901367188</v>
      </c>
      <c r="K4588" s="795">
        <v>0</v>
      </c>
      <c r="M4588" s="798">
        <f t="shared" si="214"/>
        <v>13544.175374748105</v>
      </c>
      <c r="N4588" s="303"/>
      <c r="S4588" s="786">
        <v>0</v>
      </c>
      <c r="T4588" s="781">
        <f>VLOOKUP(C4588,METADATA!$J$5:$Q$29,IF(E4588="HI",2,IF(E4588="LO",6,10))+IF(S4588=1,2,IF(D4588=7,1,(IF(WEEKDAY(B4588)=1,2,IF(WEEKDAY(B4588)=7,1,0))))))</f>
        <v>3</v>
      </c>
      <c r="U4588" s="781">
        <f>VLOOKUP(C4588,METADATA!$A$5:$H$29,IF(E4588="HI",2,IF(E4588="LO",6,10))+IF(S4588=1,2,IF(D4588=7,1,(IF(WEEKDAY(B4588)=1,2,IF(WEEKDAY(B4588)=7,1,0))))))</f>
        <v>3</v>
      </c>
    </row>
    <row r="4589" spans="2:21" ht="13.95" customHeight="1" x14ac:dyDescent="0.25">
      <c r="B4589" s="784">
        <f t="shared" si="215"/>
        <v>45574</v>
      </c>
      <c r="C4589" s="785">
        <v>1</v>
      </c>
      <c r="D4589" s="786">
        <f>IFERROR((INDEX(METADATA!$T$2:$T$20,MATCH(B4589,METADATA!$S$2:$S$20,0))),0)</f>
        <v>0</v>
      </c>
      <c r="E4589" s="785" t="str">
        <f t="shared" si="213"/>
        <v>LO</v>
      </c>
      <c r="F4589" s="786">
        <f>VLOOKUP(C4589,METADATA!$A$5:$H$29,IF(E4589="HI",2,IF(E4589="LO",6,10))+IF(D4589=1,2,IF(D4589=7,1,(IF(WEEKDAY(B4589)=1,2,IF(WEEKDAY(B4589)=7,1,0))))))</f>
        <v>3</v>
      </c>
      <c r="G4589" s="786">
        <f>VLOOKUP(C4589,METADATA!$J$5:$Q$29,IF(E4589="HI",2,IF(E4589="LO",6,10))+IF(D4589=1,2,IF(D4589=7,1,(IF(WEEKDAY(B4589)=1,2,IF(WEEKDAY(B4589)=7,1,0))))))</f>
        <v>3</v>
      </c>
      <c r="H4589" s="787">
        <v>9401.25</v>
      </c>
      <c r="I4589" s="788">
        <v>6663.1875</v>
      </c>
      <c r="K4589" s="795">
        <v>0</v>
      </c>
      <c r="M4589" s="798">
        <f t="shared" si="214"/>
        <v>11523.088527936261</v>
      </c>
      <c r="N4589" s="303"/>
      <c r="S4589" s="786">
        <v>0</v>
      </c>
      <c r="T4589" s="781">
        <f>VLOOKUP(C4589,METADATA!$J$5:$Q$29,IF(E4589="HI",2,IF(E4589="LO",6,10))+IF(S4589=1,2,IF(D4589=7,1,(IF(WEEKDAY(B4589)=1,2,IF(WEEKDAY(B4589)=7,1,0))))))</f>
        <v>3</v>
      </c>
      <c r="U4589" s="781">
        <f>VLOOKUP(C4589,METADATA!$A$5:$H$29,IF(E4589="HI",2,IF(E4589="LO",6,10))+IF(S4589=1,2,IF(D4589=7,1,(IF(WEEKDAY(B4589)=1,2,IF(WEEKDAY(B4589)=7,1,0))))))</f>
        <v>3</v>
      </c>
    </row>
    <row r="4590" spans="2:21" ht="13.95" customHeight="1" x14ac:dyDescent="0.25">
      <c r="B4590" s="784">
        <f t="shared" si="215"/>
        <v>45574</v>
      </c>
      <c r="C4590" s="785">
        <v>2</v>
      </c>
      <c r="D4590" s="786">
        <f>IFERROR((INDEX(METADATA!$T$2:$T$20,MATCH(B4590,METADATA!$S$2:$S$20,0))),0)</f>
        <v>0</v>
      </c>
      <c r="E4590" s="785" t="str">
        <f t="shared" si="213"/>
        <v>LO</v>
      </c>
      <c r="F4590" s="786">
        <f>VLOOKUP(C4590,METADATA!$A$5:$H$29,IF(E4590="HI",2,IF(E4590="LO",6,10))+IF(D4590=1,2,IF(D4590=7,1,(IF(WEEKDAY(B4590)=1,2,IF(WEEKDAY(B4590)=7,1,0))))))</f>
        <v>3</v>
      </c>
      <c r="G4590" s="786">
        <f>VLOOKUP(C4590,METADATA!$J$5:$Q$29,IF(E4590="HI",2,IF(E4590="LO",6,10))+IF(D4590=1,2,IF(D4590=7,1,(IF(WEEKDAY(B4590)=1,2,IF(WEEKDAY(B4590)=7,1,0))))))</f>
        <v>3</v>
      </c>
      <c r="H4590" s="787">
        <v>9215.75</v>
      </c>
      <c r="I4590" s="788">
        <v>7500.3148803710938</v>
      </c>
      <c r="K4590" s="795">
        <v>0</v>
      </c>
      <c r="M4590" s="798">
        <f t="shared" si="214"/>
        <v>11882.119817911956</v>
      </c>
      <c r="N4590" s="303"/>
      <c r="S4590" s="786">
        <v>0</v>
      </c>
      <c r="T4590" s="781">
        <f>VLOOKUP(C4590,METADATA!$J$5:$Q$29,IF(E4590="HI",2,IF(E4590="LO",6,10))+IF(S4590=1,2,IF(D4590=7,1,(IF(WEEKDAY(B4590)=1,2,IF(WEEKDAY(B4590)=7,1,0))))))</f>
        <v>3</v>
      </c>
      <c r="U4590" s="781">
        <f>VLOOKUP(C4590,METADATA!$A$5:$H$29,IF(E4590="HI",2,IF(E4590="LO",6,10))+IF(S4590=1,2,IF(D4590=7,1,(IF(WEEKDAY(B4590)=1,2,IF(WEEKDAY(B4590)=7,1,0))))))</f>
        <v>3</v>
      </c>
    </row>
    <row r="4591" spans="2:21" ht="13.95" customHeight="1" x14ac:dyDescent="0.25">
      <c r="B4591" s="784">
        <f t="shared" si="215"/>
        <v>45574</v>
      </c>
      <c r="C4591" s="785">
        <v>3</v>
      </c>
      <c r="D4591" s="786">
        <f>IFERROR((INDEX(METADATA!$T$2:$T$20,MATCH(B4591,METADATA!$S$2:$S$20,0))),0)</f>
        <v>0</v>
      </c>
      <c r="E4591" s="785" t="str">
        <f t="shared" si="213"/>
        <v>LO</v>
      </c>
      <c r="F4591" s="786">
        <f>VLOOKUP(C4591,METADATA!$A$5:$H$29,IF(E4591="HI",2,IF(E4591="LO",6,10))+IF(D4591=1,2,IF(D4591=7,1,(IF(WEEKDAY(B4591)=1,2,IF(WEEKDAY(B4591)=7,1,0))))))</f>
        <v>3</v>
      </c>
      <c r="G4591" s="786">
        <f>VLOOKUP(C4591,METADATA!$J$5:$Q$29,IF(E4591="HI",2,IF(E4591="LO",6,10))+IF(D4591=1,2,IF(D4591=7,1,(IF(WEEKDAY(B4591)=1,2,IF(WEEKDAY(B4591)=7,1,0))))))</f>
        <v>3</v>
      </c>
      <c r="H4591" s="787">
        <v>9263.75</v>
      </c>
      <c r="I4591" s="788">
        <v>8826.0600280761719</v>
      </c>
      <c r="K4591" s="795">
        <v>0</v>
      </c>
      <c r="M4591" s="798">
        <f t="shared" si="214"/>
        <v>12795.170951640464</v>
      </c>
      <c r="N4591" s="303"/>
      <c r="S4591" s="786">
        <v>0</v>
      </c>
      <c r="T4591" s="781">
        <f>VLOOKUP(C4591,METADATA!$J$5:$Q$29,IF(E4591="HI",2,IF(E4591="LO",6,10))+IF(S4591=1,2,IF(D4591=7,1,(IF(WEEKDAY(B4591)=1,2,IF(WEEKDAY(B4591)=7,1,0))))))</f>
        <v>3</v>
      </c>
      <c r="U4591" s="781">
        <f>VLOOKUP(C4591,METADATA!$A$5:$H$29,IF(E4591="HI",2,IF(E4591="LO",6,10))+IF(S4591=1,2,IF(D4591=7,1,(IF(WEEKDAY(B4591)=1,2,IF(WEEKDAY(B4591)=7,1,0))))))</f>
        <v>3</v>
      </c>
    </row>
    <row r="4592" spans="2:21" ht="13.95" customHeight="1" x14ac:dyDescent="0.25">
      <c r="B4592" s="784">
        <f t="shared" si="215"/>
        <v>45574</v>
      </c>
      <c r="C4592" s="785">
        <v>4</v>
      </c>
      <c r="D4592" s="786">
        <f>IFERROR((INDEX(METADATA!$T$2:$T$20,MATCH(B4592,METADATA!$S$2:$S$20,0))),0)</f>
        <v>0</v>
      </c>
      <c r="E4592" s="785" t="str">
        <f t="shared" si="213"/>
        <v>LO</v>
      </c>
      <c r="F4592" s="786">
        <f>VLOOKUP(C4592,METADATA!$A$5:$H$29,IF(E4592="HI",2,IF(E4592="LO",6,10))+IF(D4592=1,2,IF(D4592=7,1,(IF(WEEKDAY(B4592)=1,2,IF(WEEKDAY(B4592)=7,1,0))))))</f>
        <v>3</v>
      </c>
      <c r="G4592" s="786">
        <f>VLOOKUP(C4592,METADATA!$J$5:$Q$29,IF(E4592="HI",2,IF(E4592="LO",6,10))+IF(D4592=1,2,IF(D4592=7,1,(IF(WEEKDAY(B4592)=1,2,IF(WEEKDAY(B4592)=7,1,0))))))</f>
        <v>3</v>
      </c>
      <c r="H4592" s="787">
        <v>9601.75</v>
      </c>
      <c r="I4592" s="788">
        <v>8837.7951354980469</v>
      </c>
      <c r="K4592" s="795">
        <v>0</v>
      </c>
      <c r="M4592" s="798">
        <f t="shared" si="214"/>
        <v>13049.912870189324</v>
      </c>
      <c r="N4592" s="303"/>
      <c r="S4592" s="786">
        <v>0</v>
      </c>
      <c r="T4592" s="781">
        <f>VLOOKUP(C4592,METADATA!$J$5:$Q$29,IF(E4592="HI",2,IF(E4592="LO",6,10))+IF(S4592=1,2,IF(D4592=7,1,(IF(WEEKDAY(B4592)=1,2,IF(WEEKDAY(B4592)=7,1,0))))))</f>
        <v>3</v>
      </c>
      <c r="U4592" s="781">
        <f>VLOOKUP(C4592,METADATA!$A$5:$H$29,IF(E4592="HI",2,IF(E4592="LO",6,10))+IF(S4592=1,2,IF(D4592=7,1,(IF(WEEKDAY(B4592)=1,2,IF(WEEKDAY(B4592)=7,1,0))))))</f>
        <v>3</v>
      </c>
    </row>
    <row r="4593" spans="2:21" ht="13.95" customHeight="1" x14ac:dyDescent="0.25">
      <c r="B4593" s="784">
        <f t="shared" si="215"/>
        <v>45574</v>
      </c>
      <c r="C4593" s="785">
        <v>5</v>
      </c>
      <c r="D4593" s="786">
        <f>IFERROR((INDEX(METADATA!$T$2:$T$20,MATCH(B4593,METADATA!$S$2:$S$20,0))),0)</f>
        <v>0</v>
      </c>
      <c r="E4593" s="785" t="str">
        <f t="shared" si="213"/>
        <v>LO</v>
      </c>
      <c r="F4593" s="786">
        <f>VLOOKUP(C4593,METADATA!$A$5:$H$29,IF(E4593="HI",2,IF(E4593="LO",6,10))+IF(D4593=1,2,IF(D4593=7,1,(IF(WEEKDAY(B4593)=1,2,IF(WEEKDAY(B4593)=7,1,0))))))</f>
        <v>3</v>
      </c>
      <c r="G4593" s="786">
        <f>VLOOKUP(C4593,METADATA!$J$5:$Q$29,IF(E4593="HI",2,IF(E4593="LO",6,10))+IF(D4593=1,2,IF(D4593=7,1,(IF(WEEKDAY(B4593)=1,2,IF(WEEKDAY(B4593)=7,1,0))))))</f>
        <v>3</v>
      </c>
      <c r="H4593" s="787">
        <v>10317.75</v>
      </c>
      <c r="I4593" s="788">
        <v>9783.449951171875</v>
      </c>
      <c r="K4593" s="795">
        <v>870.51250000000005</v>
      </c>
      <c r="M4593" s="798">
        <f t="shared" si="214"/>
        <v>14218.71506183259</v>
      </c>
      <c r="N4593" s="303"/>
      <c r="S4593" s="786">
        <v>0</v>
      </c>
      <c r="T4593" s="781">
        <f>VLOOKUP(C4593,METADATA!$J$5:$Q$29,IF(E4593="HI",2,IF(E4593="LO",6,10))+IF(S4593=1,2,IF(D4593=7,1,(IF(WEEKDAY(B4593)=1,2,IF(WEEKDAY(B4593)=7,1,0))))))</f>
        <v>3</v>
      </c>
      <c r="U4593" s="781">
        <f>VLOOKUP(C4593,METADATA!$A$5:$H$29,IF(E4593="HI",2,IF(E4593="LO",6,10))+IF(S4593=1,2,IF(D4593=7,1,(IF(WEEKDAY(B4593)=1,2,IF(WEEKDAY(B4593)=7,1,0))))))</f>
        <v>3</v>
      </c>
    </row>
    <row r="4594" spans="2:21" ht="13.95" customHeight="1" x14ac:dyDescent="0.25">
      <c r="B4594" s="784">
        <f t="shared" si="215"/>
        <v>45574</v>
      </c>
      <c r="C4594" s="785">
        <v>6</v>
      </c>
      <c r="D4594" s="786">
        <f>IFERROR((INDEX(METADATA!$T$2:$T$20,MATCH(B4594,METADATA!$S$2:$S$20,0))),0)</f>
        <v>0</v>
      </c>
      <c r="E4594" s="785" t="str">
        <f t="shared" si="213"/>
        <v>LO</v>
      </c>
      <c r="F4594" s="786">
        <f>VLOOKUP(C4594,METADATA!$A$5:$H$29,IF(E4594="HI",2,IF(E4594="LO",6,10))+IF(D4594=1,2,IF(D4594=7,1,(IF(WEEKDAY(B4594)=1,2,IF(WEEKDAY(B4594)=7,1,0))))))</f>
        <v>2</v>
      </c>
      <c r="G4594" s="786">
        <f>VLOOKUP(C4594,METADATA!$J$5:$Q$29,IF(E4594="HI",2,IF(E4594="LO",6,10))+IF(D4594=1,2,IF(D4594=7,1,(IF(WEEKDAY(B4594)=1,2,IF(WEEKDAY(B4594)=7,1,0))))))</f>
        <v>2</v>
      </c>
      <c r="H4594" s="787">
        <v>11322.75</v>
      </c>
      <c r="I4594" s="788">
        <v>9753.1749267578125</v>
      </c>
      <c r="K4594" s="795">
        <v>865.8125</v>
      </c>
      <c r="M4594" s="798">
        <f t="shared" si="214"/>
        <v>14944.199166045575</v>
      </c>
      <c r="N4594" s="303"/>
      <c r="S4594" s="786">
        <v>0</v>
      </c>
      <c r="T4594" s="781">
        <f>VLOOKUP(C4594,METADATA!$J$5:$Q$29,IF(E4594="HI",2,IF(E4594="LO",6,10))+IF(S4594=1,2,IF(D4594=7,1,(IF(WEEKDAY(B4594)=1,2,IF(WEEKDAY(B4594)=7,1,0))))))</f>
        <v>2</v>
      </c>
      <c r="U4594" s="781">
        <f>VLOOKUP(C4594,METADATA!$A$5:$H$29,IF(E4594="HI",2,IF(E4594="LO",6,10))+IF(S4594=1,2,IF(D4594=7,1,(IF(WEEKDAY(B4594)=1,2,IF(WEEKDAY(B4594)=7,1,0))))))</f>
        <v>2</v>
      </c>
    </row>
    <row r="4595" spans="2:21" ht="13.95" customHeight="1" x14ac:dyDescent="0.25">
      <c r="B4595" s="784">
        <f t="shared" si="215"/>
        <v>45574</v>
      </c>
      <c r="C4595" s="785">
        <v>7</v>
      </c>
      <c r="D4595" s="786">
        <f>IFERROR((INDEX(METADATA!$T$2:$T$20,MATCH(B4595,METADATA!$S$2:$S$20,0))),0)</f>
        <v>0</v>
      </c>
      <c r="E4595" s="785" t="str">
        <f t="shared" si="213"/>
        <v>LO</v>
      </c>
      <c r="F4595" s="786">
        <f>VLOOKUP(C4595,METADATA!$A$5:$H$29,IF(E4595="HI",2,IF(E4595="LO",6,10))+IF(D4595=1,2,IF(D4595=7,1,(IF(WEEKDAY(B4595)=1,2,IF(WEEKDAY(B4595)=7,1,0))))))</f>
        <v>1</v>
      </c>
      <c r="G4595" s="786">
        <f>VLOOKUP(C4595,METADATA!$J$5:$Q$29,IF(E4595="HI",2,IF(E4595="LO",6,10))+IF(D4595=1,2,IF(D4595=7,1,(IF(WEEKDAY(B4595)=1,2,IF(WEEKDAY(B4595)=7,1,0))))))</f>
        <v>1</v>
      </c>
      <c r="H4595" s="787">
        <v>12750</v>
      </c>
      <c r="I4595" s="788">
        <v>9616.800048828125</v>
      </c>
      <c r="K4595" s="795">
        <v>834.63750000000005</v>
      </c>
      <c r="M4595" s="798">
        <f t="shared" si="214"/>
        <v>15970.139109573862</v>
      </c>
      <c r="N4595" s="303"/>
      <c r="S4595" s="786">
        <v>0</v>
      </c>
      <c r="T4595" s="781">
        <f>VLOOKUP(C4595,METADATA!$J$5:$Q$29,IF(E4595="HI",2,IF(E4595="LO",6,10))+IF(S4595=1,2,IF(D4595=7,1,(IF(WEEKDAY(B4595)=1,2,IF(WEEKDAY(B4595)=7,1,0))))))</f>
        <v>1</v>
      </c>
      <c r="U4595" s="781">
        <f>VLOOKUP(C4595,METADATA!$A$5:$H$29,IF(E4595="HI",2,IF(E4595="LO",6,10))+IF(S4595=1,2,IF(D4595=7,1,(IF(WEEKDAY(B4595)=1,2,IF(WEEKDAY(B4595)=7,1,0))))))</f>
        <v>1</v>
      </c>
    </row>
    <row r="4596" spans="2:21" ht="13.95" customHeight="1" x14ac:dyDescent="0.25">
      <c r="B4596" s="784">
        <f t="shared" si="215"/>
        <v>45574</v>
      </c>
      <c r="C4596" s="785">
        <v>8</v>
      </c>
      <c r="D4596" s="786">
        <f>IFERROR((INDEX(METADATA!$T$2:$T$20,MATCH(B4596,METADATA!$S$2:$S$20,0))),0)</f>
        <v>0</v>
      </c>
      <c r="E4596" s="785" t="str">
        <f t="shared" si="213"/>
        <v>LO</v>
      </c>
      <c r="F4596" s="786">
        <f>VLOOKUP(C4596,METADATA!$A$5:$H$29,IF(E4596="HI",2,IF(E4596="LO",6,10))+IF(D4596=1,2,IF(D4596=7,1,(IF(WEEKDAY(B4596)=1,2,IF(WEEKDAY(B4596)=7,1,0))))))</f>
        <v>1</v>
      </c>
      <c r="G4596" s="786">
        <f>VLOOKUP(C4596,METADATA!$J$5:$Q$29,IF(E4596="HI",2,IF(E4596="LO",6,10))+IF(D4596=1,2,IF(D4596=7,1,(IF(WEEKDAY(B4596)=1,2,IF(WEEKDAY(B4596)=7,1,0))))))</f>
        <v>1</v>
      </c>
      <c r="H4596" s="787">
        <v>14639.25</v>
      </c>
      <c r="I4596" s="788">
        <v>9641.9500122070313</v>
      </c>
      <c r="K4596" s="795">
        <v>847.33749999999998</v>
      </c>
      <c r="M4596" s="798">
        <f t="shared" si="214"/>
        <v>17529.256704161737</v>
      </c>
      <c r="N4596" s="303"/>
      <c r="S4596" s="786">
        <v>0</v>
      </c>
      <c r="T4596" s="781">
        <f>VLOOKUP(C4596,METADATA!$J$5:$Q$29,IF(E4596="HI",2,IF(E4596="LO",6,10))+IF(S4596=1,2,IF(D4596=7,1,(IF(WEEKDAY(B4596)=1,2,IF(WEEKDAY(B4596)=7,1,0))))))</f>
        <v>1</v>
      </c>
      <c r="U4596" s="781">
        <f>VLOOKUP(C4596,METADATA!$A$5:$H$29,IF(E4596="HI",2,IF(E4596="LO",6,10))+IF(S4596=1,2,IF(D4596=7,1,(IF(WEEKDAY(B4596)=1,2,IF(WEEKDAY(B4596)=7,1,0))))))</f>
        <v>1</v>
      </c>
    </row>
    <row r="4597" spans="2:21" ht="13.95" customHeight="1" x14ac:dyDescent="0.25">
      <c r="B4597" s="784">
        <f t="shared" si="215"/>
        <v>45574</v>
      </c>
      <c r="C4597" s="785">
        <v>9</v>
      </c>
      <c r="D4597" s="786">
        <f>IFERROR((INDEX(METADATA!$T$2:$T$20,MATCH(B4597,METADATA!$S$2:$S$20,0))),0)</f>
        <v>0</v>
      </c>
      <c r="E4597" s="785" t="str">
        <f t="shared" si="213"/>
        <v>LO</v>
      </c>
      <c r="F4597" s="786">
        <f>VLOOKUP(C4597,METADATA!$A$5:$H$29,IF(E4597="HI",2,IF(E4597="LO",6,10))+IF(D4597=1,2,IF(D4597=7,1,(IF(WEEKDAY(B4597)=1,2,IF(WEEKDAY(B4597)=7,1,0))))))</f>
        <v>2</v>
      </c>
      <c r="G4597" s="786">
        <f>VLOOKUP(C4597,METADATA!$J$5:$Q$29,IF(E4597="HI",2,IF(E4597="LO",6,10))+IF(D4597=1,2,IF(D4597=7,1,(IF(WEEKDAY(B4597)=1,2,IF(WEEKDAY(B4597)=7,1,0))))))</f>
        <v>1</v>
      </c>
      <c r="H4597" s="787">
        <v>15462.5</v>
      </c>
      <c r="I4597" s="788">
        <v>8152.4000244140625</v>
      </c>
      <c r="K4597" s="795">
        <v>851.61249999999995</v>
      </c>
      <c r="M4597" s="798">
        <f t="shared" si="214"/>
        <v>17480.003787415677</v>
      </c>
      <c r="N4597" s="303"/>
      <c r="S4597" s="786">
        <v>0</v>
      </c>
      <c r="T4597" s="781">
        <f>VLOOKUP(C4597,METADATA!$J$5:$Q$29,IF(E4597="HI",2,IF(E4597="LO",6,10))+IF(S4597=1,2,IF(D4597=7,1,(IF(WEEKDAY(B4597)=1,2,IF(WEEKDAY(B4597)=7,1,0))))))</f>
        <v>1</v>
      </c>
      <c r="U4597" s="781">
        <f>VLOOKUP(C4597,METADATA!$A$5:$H$29,IF(E4597="HI",2,IF(E4597="LO",6,10))+IF(S4597=1,2,IF(D4597=7,1,(IF(WEEKDAY(B4597)=1,2,IF(WEEKDAY(B4597)=7,1,0))))))</f>
        <v>2</v>
      </c>
    </row>
    <row r="4598" spans="2:21" ht="13.95" customHeight="1" x14ac:dyDescent="0.25">
      <c r="B4598" s="784">
        <f t="shared" si="215"/>
        <v>45574</v>
      </c>
      <c r="C4598" s="785">
        <v>10</v>
      </c>
      <c r="D4598" s="786">
        <f>IFERROR((INDEX(METADATA!$T$2:$T$20,MATCH(B4598,METADATA!$S$2:$S$20,0))),0)</f>
        <v>0</v>
      </c>
      <c r="E4598" s="785" t="str">
        <f t="shared" si="213"/>
        <v>LO</v>
      </c>
      <c r="F4598" s="786">
        <f>VLOOKUP(C4598,METADATA!$A$5:$H$29,IF(E4598="HI",2,IF(E4598="LO",6,10))+IF(D4598=1,2,IF(D4598=7,1,(IF(WEEKDAY(B4598)=1,2,IF(WEEKDAY(B4598)=7,1,0))))))</f>
        <v>2</v>
      </c>
      <c r="G4598" s="786">
        <f>VLOOKUP(C4598,METADATA!$J$5:$Q$29,IF(E4598="HI",2,IF(E4598="LO",6,10))+IF(D4598=1,2,IF(D4598=7,1,(IF(WEEKDAY(B4598)=1,2,IF(WEEKDAY(B4598)=7,1,0))))))</f>
        <v>2</v>
      </c>
      <c r="H4598" s="787">
        <v>15599</v>
      </c>
      <c r="I4598" s="788">
        <v>7223.9501342773438</v>
      </c>
      <c r="K4598" s="795">
        <v>856.5</v>
      </c>
      <c r="M4598" s="798">
        <f t="shared" si="214"/>
        <v>17190.528105399371</v>
      </c>
      <c r="N4598" s="303"/>
      <c r="S4598" s="786">
        <v>0</v>
      </c>
      <c r="T4598" s="781">
        <f>VLOOKUP(C4598,METADATA!$J$5:$Q$29,IF(E4598="HI",2,IF(E4598="LO",6,10))+IF(S4598=1,2,IF(D4598=7,1,(IF(WEEKDAY(B4598)=1,2,IF(WEEKDAY(B4598)=7,1,0))))))</f>
        <v>2</v>
      </c>
      <c r="U4598" s="781">
        <f>VLOOKUP(C4598,METADATA!$A$5:$H$29,IF(E4598="HI",2,IF(E4598="LO",6,10))+IF(S4598=1,2,IF(D4598=7,1,(IF(WEEKDAY(B4598)=1,2,IF(WEEKDAY(B4598)=7,1,0))))))</f>
        <v>2</v>
      </c>
    </row>
    <row r="4599" spans="2:21" ht="13.95" customHeight="1" x14ac:dyDescent="0.25">
      <c r="B4599" s="784">
        <f t="shared" si="215"/>
        <v>45574</v>
      </c>
      <c r="C4599" s="785">
        <v>11</v>
      </c>
      <c r="D4599" s="786">
        <f>IFERROR((INDEX(METADATA!$T$2:$T$20,MATCH(B4599,METADATA!$S$2:$S$20,0))),0)</f>
        <v>0</v>
      </c>
      <c r="E4599" s="785" t="str">
        <f t="shared" si="213"/>
        <v>LO</v>
      </c>
      <c r="F4599" s="786">
        <f>VLOOKUP(C4599,METADATA!$A$5:$H$29,IF(E4599="HI",2,IF(E4599="LO",6,10))+IF(D4599=1,2,IF(D4599=7,1,(IF(WEEKDAY(B4599)=1,2,IF(WEEKDAY(B4599)=7,1,0))))))</f>
        <v>2</v>
      </c>
      <c r="G4599" s="786">
        <f>VLOOKUP(C4599,METADATA!$J$5:$Q$29,IF(E4599="HI",2,IF(E4599="LO",6,10))+IF(D4599=1,2,IF(D4599=7,1,(IF(WEEKDAY(B4599)=1,2,IF(WEEKDAY(B4599)=7,1,0))))))</f>
        <v>2</v>
      </c>
      <c r="H4599" s="787">
        <v>15988.75</v>
      </c>
      <c r="I4599" s="788">
        <v>7300.0075988769531</v>
      </c>
      <c r="K4599" s="795">
        <v>824.32500000000005</v>
      </c>
      <c r="M4599" s="798">
        <f t="shared" si="214"/>
        <v>17576.411394427512</v>
      </c>
      <c r="N4599" s="303"/>
      <c r="S4599" s="786">
        <v>0</v>
      </c>
      <c r="T4599" s="781">
        <f>VLOOKUP(C4599,METADATA!$J$5:$Q$29,IF(E4599="HI",2,IF(E4599="LO",6,10))+IF(S4599=1,2,IF(D4599=7,1,(IF(WEEKDAY(B4599)=1,2,IF(WEEKDAY(B4599)=7,1,0))))))</f>
        <v>2</v>
      </c>
      <c r="U4599" s="781">
        <f>VLOOKUP(C4599,METADATA!$A$5:$H$29,IF(E4599="HI",2,IF(E4599="LO",6,10))+IF(S4599=1,2,IF(D4599=7,1,(IF(WEEKDAY(B4599)=1,2,IF(WEEKDAY(B4599)=7,1,0))))))</f>
        <v>2</v>
      </c>
    </row>
    <row r="4600" spans="2:21" ht="13.95" customHeight="1" x14ac:dyDescent="0.25">
      <c r="B4600" s="784">
        <f t="shared" si="215"/>
        <v>45574</v>
      </c>
      <c r="C4600" s="785">
        <v>12</v>
      </c>
      <c r="D4600" s="786">
        <f>IFERROR((INDEX(METADATA!$T$2:$T$20,MATCH(B4600,METADATA!$S$2:$S$20,0))),0)</f>
        <v>0</v>
      </c>
      <c r="E4600" s="785" t="str">
        <f t="shared" si="213"/>
        <v>LO</v>
      </c>
      <c r="F4600" s="786">
        <f>VLOOKUP(C4600,METADATA!$A$5:$H$29,IF(E4600="HI",2,IF(E4600="LO",6,10))+IF(D4600=1,2,IF(D4600=7,1,(IF(WEEKDAY(B4600)=1,2,IF(WEEKDAY(B4600)=7,1,0))))))</f>
        <v>2</v>
      </c>
      <c r="G4600" s="786">
        <f>VLOOKUP(C4600,METADATA!$J$5:$Q$29,IF(E4600="HI",2,IF(E4600="LO",6,10))+IF(D4600=1,2,IF(D4600=7,1,(IF(WEEKDAY(B4600)=1,2,IF(WEEKDAY(B4600)=7,1,0))))))</f>
        <v>2</v>
      </c>
      <c r="H4600" s="787">
        <v>16285.75</v>
      </c>
      <c r="I4600" s="788">
        <v>8625.6149291992188</v>
      </c>
      <c r="K4600" s="795">
        <v>882.73749999999995</v>
      </c>
      <c r="M4600" s="798">
        <f t="shared" si="214"/>
        <v>18428.968662660547</v>
      </c>
      <c r="N4600" s="303"/>
      <c r="S4600" s="786">
        <v>0</v>
      </c>
      <c r="T4600" s="781">
        <f>VLOOKUP(C4600,METADATA!$J$5:$Q$29,IF(E4600="HI",2,IF(E4600="LO",6,10))+IF(S4600=1,2,IF(D4600=7,1,(IF(WEEKDAY(B4600)=1,2,IF(WEEKDAY(B4600)=7,1,0))))))</f>
        <v>2</v>
      </c>
      <c r="U4600" s="781">
        <f>VLOOKUP(C4600,METADATA!$A$5:$H$29,IF(E4600="HI",2,IF(E4600="LO",6,10))+IF(S4600=1,2,IF(D4600=7,1,(IF(WEEKDAY(B4600)=1,2,IF(WEEKDAY(B4600)=7,1,0))))))</f>
        <v>2</v>
      </c>
    </row>
    <row r="4601" spans="2:21" ht="13.95" customHeight="1" x14ac:dyDescent="0.25">
      <c r="B4601" s="784">
        <f t="shared" si="215"/>
        <v>45574</v>
      </c>
      <c r="C4601" s="785">
        <v>13</v>
      </c>
      <c r="D4601" s="786">
        <f>IFERROR((INDEX(METADATA!$T$2:$T$20,MATCH(B4601,METADATA!$S$2:$S$20,0))),0)</f>
        <v>0</v>
      </c>
      <c r="E4601" s="785" t="str">
        <f t="shared" si="213"/>
        <v>LO</v>
      </c>
      <c r="F4601" s="786">
        <f>VLOOKUP(C4601,METADATA!$A$5:$H$29,IF(E4601="HI",2,IF(E4601="LO",6,10))+IF(D4601=1,2,IF(D4601=7,1,(IF(WEEKDAY(B4601)=1,2,IF(WEEKDAY(B4601)=7,1,0))))))</f>
        <v>2</v>
      </c>
      <c r="G4601" s="786">
        <f>VLOOKUP(C4601,METADATA!$J$5:$Q$29,IF(E4601="HI",2,IF(E4601="LO",6,10))+IF(D4601=1,2,IF(D4601=7,1,(IF(WEEKDAY(B4601)=1,2,IF(WEEKDAY(B4601)=7,1,0))))))</f>
        <v>2</v>
      </c>
      <c r="H4601" s="787">
        <v>16215</v>
      </c>
      <c r="I4601" s="788">
        <v>9035.9775390625</v>
      </c>
      <c r="K4601" s="795">
        <v>909.3125</v>
      </c>
      <c r="M4601" s="798">
        <f t="shared" si="214"/>
        <v>18562.734579970755</v>
      </c>
      <c r="N4601" s="303"/>
      <c r="S4601" s="786">
        <v>0</v>
      </c>
      <c r="T4601" s="781">
        <f>VLOOKUP(C4601,METADATA!$J$5:$Q$29,IF(E4601="HI",2,IF(E4601="LO",6,10))+IF(S4601=1,2,IF(D4601=7,1,(IF(WEEKDAY(B4601)=1,2,IF(WEEKDAY(B4601)=7,1,0))))))</f>
        <v>2</v>
      </c>
      <c r="U4601" s="781">
        <f>VLOOKUP(C4601,METADATA!$A$5:$H$29,IF(E4601="HI",2,IF(E4601="LO",6,10))+IF(S4601=1,2,IF(D4601=7,1,(IF(WEEKDAY(B4601)=1,2,IF(WEEKDAY(B4601)=7,1,0))))))</f>
        <v>2</v>
      </c>
    </row>
    <row r="4602" spans="2:21" ht="13.95" customHeight="1" x14ac:dyDescent="0.25">
      <c r="B4602" s="784">
        <f t="shared" si="215"/>
        <v>45574</v>
      </c>
      <c r="C4602" s="785">
        <v>14</v>
      </c>
      <c r="D4602" s="786">
        <f>IFERROR((INDEX(METADATA!$T$2:$T$20,MATCH(B4602,METADATA!$S$2:$S$20,0))),0)</f>
        <v>0</v>
      </c>
      <c r="E4602" s="785" t="str">
        <f t="shared" si="213"/>
        <v>LO</v>
      </c>
      <c r="F4602" s="786">
        <f>VLOOKUP(C4602,METADATA!$A$5:$H$29,IF(E4602="HI",2,IF(E4602="LO",6,10))+IF(D4602=1,2,IF(D4602=7,1,(IF(WEEKDAY(B4602)=1,2,IF(WEEKDAY(B4602)=7,1,0))))))</f>
        <v>2</v>
      </c>
      <c r="G4602" s="786">
        <f>VLOOKUP(C4602,METADATA!$J$5:$Q$29,IF(E4602="HI",2,IF(E4602="LO",6,10))+IF(D4602=1,2,IF(D4602=7,1,(IF(WEEKDAY(B4602)=1,2,IF(WEEKDAY(B4602)=7,1,0))))))</f>
        <v>2</v>
      </c>
      <c r="H4602" s="787">
        <v>16218</v>
      </c>
      <c r="I4602" s="788">
        <v>9732.0999145507813</v>
      </c>
      <c r="K4602" s="795">
        <v>905.6</v>
      </c>
      <c r="M4602" s="798">
        <f t="shared" si="214"/>
        <v>18913.944399484717</v>
      </c>
      <c r="N4602" s="303"/>
      <c r="S4602" s="786">
        <v>0</v>
      </c>
      <c r="T4602" s="781">
        <f>VLOOKUP(C4602,METADATA!$J$5:$Q$29,IF(E4602="HI",2,IF(E4602="LO",6,10))+IF(S4602=1,2,IF(D4602=7,1,(IF(WEEKDAY(B4602)=1,2,IF(WEEKDAY(B4602)=7,1,0))))))</f>
        <v>2</v>
      </c>
      <c r="U4602" s="781">
        <f>VLOOKUP(C4602,METADATA!$A$5:$H$29,IF(E4602="HI",2,IF(E4602="LO",6,10))+IF(S4602=1,2,IF(D4602=7,1,(IF(WEEKDAY(B4602)=1,2,IF(WEEKDAY(B4602)=7,1,0))))))</f>
        <v>2</v>
      </c>
    </row>
    <row r="4603" spans="2:21" ht="13.95" customHeight="1" x14ac:dyDescent="0.25">
      <c r="B4603" s="784">
        <f t="shared" si="215"/>
        <v>45574</v>
      </c>
      <c r="C4603" s="785">
        <v>15</v>
      </c>
      <c r="D4603" s="786">
        <f>IFERROR((INDEX(METADATA!$T$2:$T$20,MATCH(B4603,METADATA!$S$2:$S$20,0))),0)</f>
        <v>0</v>
      </c>
      <c r="E4603" s="785" t="str">
        <f t="shared" si="213"/>
        <v>LO</v>
      </c>
      <c r="F4603" s="786">
        <f>VLOOKUP(C4603,METADATA!$A$5:$H$29,IF(E4603="HI",2,IF(E4603="LO",6,10))+IF(D4603=1,2,IF(D4603=7,1,(IF(WEEKDAY(B4603)=1,2,IF(WEEKDAY(B4603)=7,1,0))))))</f>
        <v>2</v>
      </c>
      <c r="G4603" s="786">
        <f>VLOOKUP(C4603,METADATA!$J$5:$Q$29,IF(E4603="HI",2,IF(E4603="LO",6,10))+IF(D4603=1,2,IF(D4603=7,1,(IF(WEEKDAY(B4603)=1,2,IF(WEEKDAY(B4603)=7,1,0))))))</f>
        <v>2</v>
      </c>
      <c r="H4603" s="787">
        <v>16315.5</v>
      </c>
      <c r="I4603" s="788">
        <v>9714.9500122070313</v>
      </c>
      <c r="K4603" s="795">
        <v>913.98749999999995</v>
      </c>
      <c r="M4603" s="798">
        <f t="shared" si="214"/>
        <v>18988.833402546912</v>
      </c>
      <c r="N4603" s="303"/>
      <c r="S4603" s="786">
        <v>0</v>
      </c>
      <c r="T4603" s="781">
        <f>VLOOKUP(C4603,METADATA!$J$5:$Q$29,IF(E4603="HI",2,IF(E4603="LO",6,10))+IF(S4603=1,2,IF(D4603=7,1,(IF(WEEKDAY(B4603)=1,2,IF(WEEKDAY(B4603)=7,1,0))))))</f>
        <v>2</v>
      </c>
      <c r="U4603" s="781">
        <f>VLOOKUP(C4603,METADATA!$A$5:$H$29,IF(E4603="HI",2,IF(E4603="LO",6,10))+IF(S4603=1,2,IF(D4603=7,1,(IF(WEEKDAY(B4603)=1,2,IF(WEEKDAY(B4603)=7,1,0))))))</f>
        <v>2</v>
      </c>
    </row>
    <row r="4604" spans="2:21" ht="13.95" customHeight="1" x14ac:dyDescent="0.25">
      <c r="B4604" s="784">
        <f t="shared" si="215"/>
        <v>45574</v>
      </c>
      <c r="C4604" s="785">
        <v>16</v>
      </c>
      <c r="D4604" s="786">
        <f>IFERROR((INDEX(METADATA!$T$2:$T$20,MATCH(B4604,METADATA!$S$2:$S$20,0))),0)</f>
        <v>0</v>
      </c>
      <c r="E4604" s="785" t="str">
        <f t="shared" si="213"/>
        <v>LO</v>
      </c>
      <c r="F4604" s="786">
        <f>VLOOKUP(C4604,METADATA!$A$5:$H$29,IF(E4604="HI",2,IF(E4604="LO",6,10))+IF(D4604=1,2,IF(D4604=7,1,(IF(WEEKDAY(B4604)=1,2,IF(WEEKDAY(B4604)=7,1,0))))))</f>
        <v>2</v>
      </c>
      <c r="G4604" s="786">
        <f>VLOOKUP(C4604,METADATA!$J$5:$Q$29,IF(E4604="HI",2,IF(E4604="LO",6,10))+IF(D4604=1,2,IF(D4604=7,1,(IF(WEEKDAY(B4604)=1,2,IF(WEEKDAY(B4604)=7,1,0))))))</f>
        <v>2</v>
      </c>
      <c r="H4604" s="787">
        <v>15943</v>
      </c>
      <c r="I4604" s="788">
        <v>9715.0748901367188</v>
      </c>
      <c r="K4604" s="795">
        <v>902.26250000000005</v>
      </c>
      <c r="M4604" s="798">
        <f t="shared" si="214"/>
        <v>18669.813312429371</v>
      </c>
      <c r="N4604" s="303"/>
      <c r="S4604" s="786">
        <v>0</v>
      </c>
      <c r="T4604" s="781">
        <f>VLOOKUP(C4604,METADATA!$J$5:$Q$29,IF(E4604="HI",2,IF(E4604="LO",6,10))+IF(S4604=1,2,IF(D4604=7,1,(IF(WEEKDAY(B4604)=1,2,IF(WEEKDAY(B4604)=7,1,0))))))</f>
        <v>2</v>
      </c>
      <c r="U4604" s="781">
        <f>VLOOKUP(C4604,METADATA!$A$5:$H$29,IF(E4604="HI",2,IF(E4604="LO",6,10))+IF(S4604=1,2,IF(D4604=7,1,(IF(WEEKDAY(B4604)=1,2,IF(WEEKDAY(B4604)=7,1,0))))))</f>
        <v>2</v>
      </c>
    </row>
    <row r="4605" spans="2:21" ht="13.95" customHeight="1" x14ac:dyDescent="0.25">
      <c r="B4605" s="784">
        <f t="shared" si="215"/>
        <v>45574</v>
      </c>
      <c r="C4605" s="785">
        <v>17</v>
      </c>
      <c r="D4605" s="786">
        <f>IFERROR((INDEX(METADATA!$T$2:$T$20,MATCH(B4605,METADATA!$S$2:$S$20,0))),0)</f>
        <v>0</v>
      </c>
      <c r="E4605" s="785" t="str">
        <f t="shared" si="213"/>
        <v>LO</v>
      </c>
      <c r="F4605" s="786">
        <f>VLOOKUP(C4605,METADATA!$A$5:$H$29,IF(E4605="HI",2,IF(E4605="LO",6,10))+IF(D4605=1,2,IF(D4605=7,1,(IF(WEEKDAY(B4605)=1,2,IF(WEEKDAY(B4605)=7,1,0))))))</f>
        <v>2</v>
      </c>
      <c r="G4605" s="786">
        <f>VLOOKUP(C4605,METADATA!$J$5:$Q$29,IF(E4605="HI",2,IF(E4605="LO",6,10))+IF(D4605=1,2,IF(D4605=7,1,(IF(WEEKDAY(B4605)=1,2,IF(WEEKDAY(B4605)=7,1,0))))))</f>
        <v>2</v>
      </c>
      <c r="H4605" s="787">
        <v>14914.25</v>
      </c>
      <c r="I4605" s="788">
        <v>9792.97509765625</v>
      </c>
      <c r="K4605" s="795">
        <v>933.76250000000005</v>
      </c>
      <c r="M4605" s="798">
        <f t="shared" si="214"/>
        <v>17842.007015070234</v>
      </c>
      <c r="N4605" s="303"/>
      <c r="S4605" s="786">
        <v>0</v>
      </c>
      <c r="T4605" s="781">
        <f>VLOOKUP(C4605,METADATA!$J$5:$Q$29,IF(E4605="HI",2,IF(E4605="LO",6,10))+IF(S4605=1,2,IF(D4605=7,1,(IF(WEEKDAY(B4605)=1,2,IF(WEEKDAY(B4605)=7,1,0))))))</f>
        <v>2</v>
      </c>
      <c r="U4605" s="781">
        <f>VLOOKUP(C4605,METADATA!$A$5:$H$29,IF(E4605="HI",2,IF(E4605="LO",6,10))+IF(S4605=1,2,IF(D4605=7,1,(IF(WEEKDAY(B4605)=1,2,IF(WEEKDAY(B4605)=7,1,0))))))</f>
        <v>2</v>
      </c>
    </row>
    <row r="4606" spans="2:21" ht="13.95" customHeight="1" x14ac:dyDescent="0.25">
      <c r="B4606" s="784">
        <f t="shared" si="215"/>
        <v>45574</v>
      </c>
      <c r="C4606" s="785">
        <v>18</v>
      </c>
      <c r="D4606" s="786">
        <f>IFERROR((INDEX(METADATA!$T$2:$T$20,MATCH(B4606,METADATA!$S$2:$S$20,0))),0)</f>
        <v>0</v>
      </c>
      <c r="E4606" s="785" t="str">
        <f t="shared" si="213"/>
        <v>LO</v>
      </c>
      <c r="F4606" s="786">
        <f>VLOOKUP(C4606,METADATA!$A$5:$H$29,IF(E4606="HI",2,IF(E4606="LO",6,10))+IF(D4606=1,2,IF(D4606=7,1,(IF(WEEKDAY(B4606)=1,2,IF(WEEKDAY(B4606)=7,1,0))))))</f>
        <v>1</v>
      </c>
      <c r="G4606" s="786">
        <f>VLOOKUP(C4606,METADATA!$J$5:$Q$29,IF(E4606="HI",2,IF(E4606="LO",6,10))+IF(D4606=1,2,IF(D4606=7,1,(IF(WEEKDAY(B4606)=1,2,IF(WEEKDAY(B4606)=7,1,0))))))</f>
        <v>1</v>
      </c>
      <c r="H4606" s="787">
        <v>14429</v>
      </c>
      <c r="I4606" s="788">
        <v>9605.3748779296875</v>
      </c>
      <c r="K4606" s="795">
        <v>0</v>
      </c>
      <c r="M4606" s="798">
        <f t="shared" si="214"/>
        <v>17333.760917514777</v>
      </c>
      <c r="N4606" s="303"/>
      <c r="S4606" s="786">
        <v>0</v>
      </c>
      <c r="T4606" s="781">
        <f>VLOOKUP(C4606,METADATA!$J$5:$Q$29,IF(E4606="HI",2,IF(E4606="LO",6,10))+IF(S4606=1,2,IF(D4606=7,1,(IF(WEEKDAY(B4606)=1,2,IF(WEEKDAY(B4606)=7,1,0))))))</f>
        <v>1</v>
      </c>
      <c r="U4606" s="781">
        <f>VLOOKUP(C4606,METADATA!$A$5:$H$29,IF(E4606="HI",2,IF(E4606="LO",6,10))+IF(S4606=1,2,IF(D4606=7,1,(IF(WEEKDAY(B4606)=1,2,IF(WEEKDAY(B4606)=7,1,0))))))</f>
        <v>1</v>
      </c>
    </row>
    <row r="4607" spans="2:21" ht="13.95" customHeight="1" x14ac:dyDescent="0.25">
      <c r="B4607" s="784">
        <f t="shared" si="215"/>
        <v>45574</v>
      </c>
      <c r="C4607" s="785">
        <v>19</v>
      </c>
      <c r="D4607" s="786">
        <f>IFERROR((INDEX(METADATA!$T$2:$T$20,MATCH(B4607,METADATA!$S$2:$S$20,0))),0)</f>
        <v>0</v>
      </c>
      <c r="E4607" s="785" t="str">
        <f t="shared" si="213"/>
        <v>LO</v>
      </c>
      <c r="F4607" s="786">
        <f>VLOOKUP(C4607,METADATA!$A$5:$H$29,IF(E4607="HI",2,IF(E4607="LO",6,10))+IF(D4607=1,2,IF(D4607=7,1,(IF(WEEKDAY(B4607)=1,2,IF(WEEKDAY(B4607)=7,1,0))))))</f>
        <v>1</v>
      </c>
      <c r="G4607" s="786">
        <f>VLOOKUP(C4607,METADATA!$J$5:$Q$29,IF(E4607="HI",2,IF(E4607="LO",6,10))+IF(D4607=1,2,IF(D4607=7,1,(IF(WEEKDAY(B4607)=1,2,IF(WEEKDAY(B4607)=7,1,0))))))</f>
        <v>1</v>
      </c>
      <c r="H4607" s="787">
        <v>13592.25</v>
      </c>
      <c r="I4607" s="788">
        <v>9640.724853515625</v>
      </c>
      <c r="K4607" s="795">
        <v>0</v>
      </c>
      <c r="M4607" s="798">
        <f t="shared" si="214"/>
        <v>16664.118211405425</v>
      </c>
      <c r="N4607" s="303"/>
      <c r="S4607" s="786">
        <v>0</v>
      </c>
      <c r="T4607" s="781">
        <f>VLOOKUP(C4607,METADATA!$J$5:$Q$29,IF(E4607="HI",2,IF(E4607="LO",6,10))+IF(S4607=1,2,IF(D4607=7,1,(IF(WEEKDAY(B4607)=1,2,IF(WEEKDAY(B4607)=7,1,0))))))</f>
        <v>1</v>
      </c>
      <c r="U4607" s="781">
        <f>VLOOKUP(C4607,METADATA!$A$5:$H$29,IF(E4607="HI",2,IF(E4607="LO",6,10))+IF(S4607=1,2,IF(D4607=7,1,(IF(WEEKDAY(B4607)=1,2,IF(WEEKDAY(B4607)=7,1,0))))))</f>
        <v>1</v>
      </c>
    </row>
    <row r="4608" spans="2:21" ht="13.95" customHeight="1" x14ac:dyDescent="0.25">
      <c r="B4608" s="784">
        <f t="shared" si="215"/>
        <v>45574</v>
      </c>
      <c r="C4608" s="785">
        <v>20</v>
      </c>
      <c r="D4608" s="786">
        <f>IFERROR((INDEX(METADATA!$T$2:$T$20,MATCH(B4608,METADATA!$S$2:$S$20,0))),0)</f>
        <v>0</v>
      </c>
      <c r="E4608" s="785" t="str">
        <f t="shared" si="213"/>
        <v>LO</v>
      </c>
      <c r="F4608" s="786">
        <f>VLOOKUP(C4608,METADATA!$A$5:$H$29,IF(E4608="HI",2,IF(E4608="LO",6,10))+IF(D4608=1,2,IF(D4608=7,1,(IF(WEEKDAY(B4608)=1,2,IF(WEEKDAY(B4608)=7,1,0))))))</f>
        <v>1</v>
      </c>
      <c r="G4608" s="786">
        <f>VLOOKUP(C4608,METADATA!$J$5:$Q$29,IF(E4608="HI",2,IF(E4608="LO",6,10))+IF(D4608=1,2,IF(D4608=7,1,(IF(WEEKDAY(B4608)=1,2,IF(WEEKDAY(B4608)=7,1,0))))))</f>
        <v>2</v>
      </c>
      <c r="H4608" s="787">
        <v>13139</v>
      </c>
      <c r="I4608" s="788">
        <v>9796.1249389648438</v>
      </c>
      <c r="K4608" s="795">
        <v>0</v>
      </c>
      <c r="M4608" s="798">
        <f t="shared" si="214"/>
        <v>16388.940930389886</v>
      </c>
      <c r="N4608" s="303"/>
      <c r="S4608" s="786">
        <v>0</v>
      </c>
      <c r="T4608" s="781">
        <f>VLOOKUP(C4608,METADATA!$J$5:$Q$29,IF(E4608="HI",2,IF(E4608="LO",6,10))+IF(S4608=1,2,IF(D4608=7,1,(IF(WEEKDAY(B4608)=1,2,IF(WEEKDAY(B4608)=7,1,0))))))</f>
        <v>2</v>
      </c>
      <c r="U4608" s="781">
        <f>VLOOKUP(C4608,METADATA!$A$5:$H$29,IF(E4608="HI",2,IF(E4608="LO",6,10))+IF(S4608=1,2,IF(D4608=7,1,(IF(WEEKDAY(B4608)=1,2,IF(WEEKDAY(B4608)=7,1,0))))))</f>
        <v>1</v>
      </c>
    </row>
    <row r="4609" spans="2:21" ht="13.95" customHeight="1" x14ac:dyDescent="0.25">
      <c r="B4609" s="784">
        <f t="shared" si="215"/>
        <v>45574</v>
      </c>
      <c r="C4609" s="785">
        <v>21</v>
      </c>
      <c r="D4609" s="786">
        <f>IFERROR((INDEX(METADATA!$T$2:$T$20,MATCH(B4609,METADATA!$S$2:$S$20,0))),0)</f>
        <v>0</v>
      </c>
      <c r="E4609" s="785" t="str">
        <f t="shared" si="213"/>
        <v>LO</v>
      </c>
      <c r="F4609" s="786">
        <f>VLOOKUP(C4609,METADATA!$A$5:$H$29,IF(E4609="HI",2,IF(E4609="LO",6,10))+IF(D4609=1,2,IF(D4609=7,1,(IF(WEEKDAY(B4609)=1,2,IF(WEEKDAY(B4609)=7,1,0))))))</f>
        <v>2</v>
      </c>
      <c r="G4609" s="786">
        <f>VLOOKUP(C4609,METADATA!$J$5:$Q$29,IF(E4609="HI",2,IF(E4609="LO",6,10))+IF(D4609=1,2,IF(D4609=7,1,(IF(WEEKDAY(B4609)=1,2,IF(WEEKDAY(B4609)=7,1,0))))))</f>
        <v>2</v>
      </c>
      <c r="H4609" s="787">
        <v>12181.5</v>
      </c>
      <c r="I4609" s="788">
        <v>9753.0249633789063</v>
      </c>
      <c r="K4609" s="795">
        <v>0</v>
      </c>
      <c r="M4609" s="798">
        <f t="shared" si="214"/>
        <v>15604.820991805453</v>
      </c>
      <c r="N4609" s="303"/>
      <c r="S4609" s="786">
        <v>0</v>
      </c>
      <c r="T4609" s="781">
        <f>VLOOKUP(C4609,METADATA!$J$5:$Q$29,IF(E4609="HI",2,IF(E4609="LO",6,10))+IF(S4609=1,2,IF(D4609=7,1,(IF(WEEKDAY(B4609)=1,2,IF(WEEKDAY(B4609)=7,1,0))))))</f>
        <v>2</v>
      </c>
      <c r="U4609" s="781">
        <f>VLOOKUP(C4609,METADATA!$A$5:$H$29,IF(E4609="HI",2,IF(E4609="LO",6,10))+IF(S4609=1,2,IF(D4609=7,1,(IF(WEEKDAY(B4609)=1,2,IF(WEEKDAY(B4609)=7,1,0))))))</f>
        <v>2</v>
      </c>
    </row>
    <row r="4610" spans="2:21" ht="13.95" customHeight="1" x14ac:dyDescent="0.25">
      <c r="B4610" s="784">
        <f t="shared" si="215"/>
        <v>45574</v>
      </c>
      <c r="C4610" s="785">
        <v>22</v>
      </c>
      <c r="D4610" s="786">
        <f>IFERROR((INDEX(METADATA!$T$2:$T$20,MATCH(B4610,METADATA!$S$2:$S$20,0))),0)</f>
        <v>0</v>
      </c>
      <c r="E4610" s="785" t="str">
        <f t="shared" si="213"/>
        <v>LO</v>
      </c>
      <c r="F4610" s="786">
        <f>VLOOKUP(C4610,METADATA!$A$5:$H$29,IF(E4610="HI",2,IF(E4610="LO",6,10))+IF(D4610=1,2,IF(D4610=7,1,(IF(WEEKDAY(B4610)=1,2,IF(WEEKDAY(B4610)=7,1,0))))))</f>
        <v>3</v>
      </c>
      <c r="G4610" s="786">
        <f>VLOOKUP(C4610,METADATA!$J$5:$Q$29,IF(E4610="HI",2,IF(E4610="LO",6,10))+IF(D4610=1,2,IF(D4610=7,1,(IF(WEEKDAY(B4610)=1,2,IF(WEEKDAY(B4610)=7,1,0))))))</f>
        <v>3</v>
      </c>
      <c r="H4610" s="787">
        <v>11012</v>
      </c>
      <c r="I4610" s="788">
        <v>9832.8500366210938</v>
      </c>
      <c r="K4610" s="795">
        <v>0</v>
      </c>
      <c r="M4610" s="798">
        <f t="shared" si="214"/>
        <v>14763.098720887816</v>
      </c>
      <c r="N4610" s="303"/>
      <c r="S4610" s="786">
        <v>0</v>
      </c>
      <c r="T4610" s="781">
        <f>VLOOKUP(C4610,METADATA!$J$5:$Q$29,IF(E4610="HI",2,IF(E4610="LO",6,10))+IF(S4610=1,2,IF(D4610=7,1,(IF(WEEKDAY(B4610)=1,2,IF(WEEKDAY(B4610)=7,1,0))))))</f>
        <v>3</v>
      </c>
      <c r="U4610" s="781">
        <f>VLOOKUP(C4610,METADATA!$A$5:$H$29,IF(E4610="HI",2,IF(E4610="LO",6,10))+IF(S4610=1,2,IF(D4610=7,1,(IF(WEEKDAY(B4610)=1,2,IF(WEEKDAY(B4610)=7,1,0))))))</f>
        <v>3</v>
      </c>
    </row>
    <row r="4611" spans="2:21" ht="13.95" customHeight="1" x14ac:dyDescent="0.25">
      <c r="B4611" s="784">
        <f t="shared" si="215"/>
        <v>45574</v>
      </c>
      <c r="C4611" s="785">
        <v>23</v>
      </c>
      <c r="D4611" s="786">
        <f>IFERROR((INDEX(METADATA!$T$2:$T$20,MATCH(B4611,METADATA!$S$2:$S$20,0))),0)</f>
        <v>0</v>
      </c>
      <c r="E4611" s="785" t="str">
        <f t="shared" si="213"/>
        <v>LO</v>
      </c>
      <c r="F4611" s="786">
        <f>VLOOKUP(C4611,METADATA!$A$5:$H$29,IF(E4611="HI",2,IF(E4611="LO",6,10))+IF(D4611=1,2,IF(D4611=7,1,(IF(WEEKDAY(B4611)=1,2,IF(WEEKDAY(B4611)=7,1,0))))))</f>
        <v>3</v>
      </c>
      <c r="G4611" s="786">
        <f>VLOOKUP(C4611,METADATA!$J$5:$Q$29,IF(E4611="HI",2,IF(E4611="LO",6,10))+IF(D4611=1,2,IF(D4611=7,1,(IF(WEEKDAY(B4611)=1,2,IF(WEEKDAY(B4611)=7,1,0))))))</f>
        <v>3</v>
      </c>
      <c r="H4611" s="787">
        <v>10044.5</v>
      </c>
      <c r="I4611" s="788">
        <v>9878.9749755859375</v>
      </c>
      <c r="K4611" s="795">
        <v>0</v>
      </c>
      <c r="M4611" s="798">
        <f t="shared" si="214"/>
        <v>14088.51045420534</v>
      </c>
      <c r="N4611" s="303"/>
      <c r="S4611" s="786">
        <v>0</v>
      </c>
      <c r="T4611" s="781">
        <f>VLOOKUP(C4611,METADATA!$J$5:$Q$29,IF(E4611="HI",2,IF(E4611="LO",6,10))+IF(S4611=1,2,IF(D4611=7,1,(IF(WEEKDAY(B4611)=1,2,IF(WEEKDAY(B4611)=7,1,0))))))</f>
        <v>3</v>
      </c>
      <c r="U4611" s="781">
        <f>VLOOKUP(C4611,METADATA!$A$5:$H$29,IF(E4611="HI",2,IF(E4611="LO",6,10))+IF(S4611=1,2,IF(D4611=7,1,(IF(WEEKDAY(B4611)=1,2,IF(WEEKDAY(B4611)=7,1,0))))))</f>
        <v>3</v>
      </c>
    </row>
    <row r="4612" spans="2:21" ht="13.95" customHeight="1" x14ac:dyDescent="0.25">
      <c r="B4612" s="784">
        <f t="shared" si="215"/>
        <v>45575</v>
      </c>
      <c r="C4612" s="785">
        <v>0</v>
      </c>
      <c r="D4612" s="786">
        <f>IFERROR((INDEX(METADATA!$T$2:$T$20,MATCH(B4612,METADATA!$S$2:$S$20,0))),0)</f>
        <v>0</v>
      </c>
      <c r="E4612" s="785" t="str">
        <f t="shared" ref="E4612:E4675" si="216">IF(B4612="","",IF(AND(MONTH(B4612)&gt;=MONTH($AA$9),MONTH(B4612)&lt;=MONTH($AA$11)),"HI","LO"))</f>
        <v>LO</v>
      </c>
      <c r="F4612" s="786">
        <f>VLOOKUP(C4612,METADATA!$A$5:$H$29,IF(E4612="HI",2,IF(E4612="LO",6,10))+IF(D4612=1,2,IF(D4612=7,1,(IF(WEEKDAY(B4612)=1,2,IF(WEEKDAY(B4612)=7,1,0))))))</f>
        <v>3</v>
      </c>
      <c r="G4612" s="786">
        <f>VLOOKUP(C4612,METADATA!$J$5:$Q$29,IF(E4612="HI",2,IF(E4612="LO",6,10))+IF(D4612=1,2,IF(D4612=7,1,(IF(WEEKDAY(B4612)=1,2,IF(WEEKDAY(B4612)=7,1,0))))))</f>
        <v>3</v>
      </c>
      <c r="H4612" s="787">
        <v>9504.75</v>
      </c>
      <c r="I4612" s="788">
        <v>9925.7750244140625</v>
      </c>
      <c r="K4612" s="795">
        <v>0</v>
      </c>
      <c r="M4612" s="798">
        <f t="shared" ref="M4612:M4675" si="217">SQRT(H4612^2+I4612^2)</f>
        <v>13742.681048390157</v>
      </c>
      <c r="N4612" s="303"/>
      <c r="S4612" s="786">
        <v>0</v>
      </c>
      <c r="T4612" s="781">
        <f>VLOOKUP(C4612,METADATA!$J$5:$Q$29,IF(E4612="HI",2,IF(E4612="LO",6,10))+IF(S4612=1,2,IF(D4612=7,1,(IF(WEEKDAY(B4612)=1,2,IF(WEEKDAY(B4612)=7,1,0))))))</f>
        <v>3</v>
      </c>
      <c r="U4612" s="781">
        <f>VLOOKUP(C4612,METADATA!$A$5:$H$29,IF(E4612="HI",2,IF(E4612="LO",6,10))+IF(S4612=1,2,IF(D4612=7,1,(IF(WEEKDAY(B4612)=1,2,IF(WEEKDAY(B4612)=7,1,0))))))</f>
        <v>3</v>
      </c>
    </row>
    <row r="4613" spans="2:21" ht="13.95" customHeight="1" x14ac:dyDescent="0.25">
      <c r="B4613" s="784">
        <f t="shared" si="215"/>
        <v>45575</v>
      </c>
      <c r="C4613" s="785">
        <v>1</v>
      </c>
      <c r="D4613" s="786">
        <f>IFERROR((INDEX(METADATA!$T$2:$T$20,MATCH(B4613,METADATA!$S$2:$S$20,0))),0)</f>
        <v>0</v>
      </c>
      <c r="E4613" s="785" t="str">
        <f t="shared" si="216"/>
        <v>LO</v>
      </c>
      <c r="F4613" s="786">
        <f>VLOOKUP(C4613,METADATA!$A$5:$H$29,IF(E4613="HI",2,IF(E4613="LO",6,10))+IF(D4613=1,2,IF(D4613=7,1,(IF(WEEKDAY(B4613)=1,2,IF(WEEKDAY(B4613)=7,1,0))))))</f>
        <v>3</v>
      </c>
      <c r="G4613" s="786">
        <f>VLOOKUP(C4613,METADATA!$J$5:$Q$29,IF(E4613="HI",2,IF(E4613="LO",6,10))+IF(D4613=1,2,IF(D4613=7,1,(IF(WEEKDAY(B4613)=1,2,IF(WEEKDAY(B4613)=7,1,0))))))</f>
        <v>3</v>
      </c>
      <c r="H4613" s="787">
        <v>9136.5</v>
      </c>
      <c r="I4613" s="788">
        <v>9958.427490234375</v>
      </c>
      <c r="K4613" s="795">
        <v>0</v>
      </c>
      <c r="M4613" s="798">
        <f t="shared" si="217"/>
        <v>13514.655390658532</v>
      </c>
      <c r="N4613" s="303"/>
      <c r="S4613" s="786">
        <v>0</v>
      </c>
      <c r="T4613" s="781">
        <f>VLOOKUP(C4613,METADATA!$J$5:$Q$29,IF(E4613="HI",2,IF(E4613="LO",6,10))+IF(S4613=1,2,IF(D4613=7,1,(IF(WEEKDAY(B4613)=1,2,IF(WEEKDAY(B4613)=7,1,0))))))</f>
        <v>3</v>
      </c>
      <c r="U4613" s="781">
        <f>VLOOKUP(C4613,METADATA!$A$5:$H$29,IF(E4613="HI",2,IF(E4613="LO",6,10))+IF(S4613=1,2,IF(D4613=7,1,(IF(WEEKDAY(B4613)=1,2,IF(WEEKDAY(B4613)=7,1,0))))))</f>
        <v>3</v>
      </c>
    </row>
    <row r="4614" spans="2:21" ht="13.95" customHeight="1" x14ac:dyDescent="0.25">
      <c r="B4614" s="784">
        <f t="shared" si="215"/>
        <v>45575</v>
      </c>
      <c r="C4614" s="785">
        <v>2</v>
      </c>
      <c r="D4614" s="786">
        <f>IFERROR((INDEX(METADATA!$T$2:$T$20,MATCH(B4614,METADATA!$S$2:$S$20,0))),0)</f>
        <v>0</v>
      </c>
      <c r="E4614" s="785" t="str">
        <f t="shared" si="216"/>
        <v>LO</v>
      </c>
      <c r="F4614" s="786">
        <f>VLOOKUP(C4614,METADATA!$A$5:$H$29,IF(E4614="HI",2,IF(E4614="LO",6,10))+IF(D4614=1,2,IF(D4614=7,1,(IF(WEEKDAY(B4614)=1,2,IF(WEEKDAY(B4614)=7,1,0))))))</f>
        <v>3</v>
      </c>
      <c r="G4614" s="786">
        <f>VLOOKUP(C4614,METADATA!$J$5:$Q$29,IF(E4614="HI",2,IF(E4614="LO",6,10))+IF(D4614=1,2,IF(D4614=7,1,(IF(WEEKDAY(B4614)=1,2,IF(WEEKDAY(B4614)=7,1,0))))))</f>
        <v>3</v>
      </c>
      <c r="H4614" s="787">
        <v>8912.25</v>
      </c>
      <c r="I4614" s="788">
        <v>9966.3250732421875</v>
      </c>
      <c r="K4614" s="795">
        <v>0</v>
      </c>
      <c r="M4614" s="798">
        <f t="shared" si="217"/>
        <v>13369.960191714705</v>
      </c>
      <c r="N4614" s="303"/>
      <c r="S4614" s="786">
        <v>0</v>
      </c>
      <c r="T4614" s="781">
        <f>VLOOKUP(C4614,METADATA!$J$5:$Q$29,IF(E4614="HI",2,IF(E4614="LO",6,10))+IF(S4614=1,2,IF(D4614=7,1,(IF(WEEKDAY(B4614)=1,2,IF(WEEKDAY(B4614)=7,1,0))))))</f>
        <v>3</v>
      </c>
      <c r="U4614" s="781">
        <f>VLOOKUP(C4614,METADATA!$A$5:$H$29,IF(E4614="HI",2,IF(E4614="LO",6,10))+IF(S4614=1,2,IF(D4614=7,1,(IF(WEEKDAY(B4614)=1,2,IF(WEEKDAY(B4614)=7,1,0))))))</f>
        <v>3</v>
      </c>
    </row>
    <row r="4615" spans="2:21" ht="13.95" customHeight="1" x14ac:dyDescent="0.25">
      <c r="B4615" s="784">
        <f t="shared" si="215"/>
        <v>45575</v>
      </c>
      <c r="C4615" s="785">
        <v>3</v>
      </c>
      <c r="D4615" s="786">
        <f>IFERROR((INDEX(METADATA!$T$2:$T$20,MATCH(B4615,METADATA!$S$2:$S$20,0))),0)</f>
        <v>0</v>
      </c>
      <c r="E4615" s="785" t="str">
        <f t="shared" si="216"/>
        <v>LO</v>
      </c>
      <c r="F4615" s="786">
        <f>VLOOKUP(C4615,METADATA!$A$5:$H$29,IF(E4615="HI",2,IF(E4615="LO",6,10))+IF(D4615=1,2,IF(D4615=7,1,(IF(WEEKDAY(B4615)=1,2,IF(WEEKDAY(B4615)=7,1,0))))))</f>
        <v>3</v>
      </c>
      <c r="G4615" s="786">
        <f>VLOOKUP(C4615,METADATA!$J$5:$Q$29,IF(E4615="HI",2,IF(E4615="LO",6,10))+IF(D4615=1,2,IF(D4615=7,1,(IF(WEEKDAY(B4615)=1,2,IF(WEEKDAY(B4615)=7,1,0))))))</f>
        <v>3</v>
      </c>
      <c r="H4615" s="787">
        <v>9023.25</v>
      </c>
      <c r="I4615" s="788">
        <v>9941.6998901367188</v>
      </c>
      <c r="K4615" s="795">
        <v>0</v>
      </c>
      <c r="M4615" s="798">
        <f t="shared" si="217"/>
        <v>13425.96131634694</v>
      </c>
      <c r="N4615" s="303"/>
      <c r="S4615" s="786">
        <v>0</v>
      </c>
      <c r="T4615" s="781">
        <f>VLOOKUP(C4615,METADATA!$J$5:$Q$29,IF(E4615="HI",2,IF(E4615="LO",6,10))+IF(S4615=1,2,IF(D4615=7,1,(IF(WEEKDAY(B4615)=1,2,IF(WEEKDAY(B4615)=7,1,0))))))</f>
        <v>3</v>
      </c>
      <c r="U4615" s="781">
        <f>VLOOKUP(C4615,METADATA!$A$5:$H$29,IF(E4615="HI",2,IF(E4615="LO",6,10))+IF(S4615=1,2,IF(D4615=7,1,(IF(WEEKDAY(B4615)=1,2,IF(WEEKDAY(B4615)=7,1,0))))))</f>
        <v>3</v>
      </c>
    </row>
    <row r="4616" spans="2:21" ht="13.95" customHeight="1" x14ac:dyDescent="0.25">
      <c r="B4616" s="784">
        <f t="shared" si="215"/>
        <v>45575</v>
      </c>
      <c r="C4616" s="785">
        <v>4</v>
      </c>
      <c r="D4616" s="786">
        <f>IFERROR((INDEX(METADATA!$T$2:$T$20,MATCH(B4616,METADATA!$S$2:$S$20,0))),0)</f>
        <v>0</v>
      </c>
      <c r="E4616" s="785" t="str">
        <f t="shared" si="216"/>
        <v>LO</v>
      </c>
      <c r="F4616" s="786">
        <f>VLOOKUP(C4616,METADATA!$A$5:$H$29,IF(E4616="HI",2,IF(E4616="LO",6,10))+IF(D4616=1,2,IF(D4616=7,1,(IF(WEEKDAY(B4616)=1,2,IF(WEEKDAY(B4616)=7,1,0))))))</f>
        <v>3</v>
      </c>
      <c r="G4616" s="786">
        <f>VLOOKUP(C4616,METADATA!$J$5:$Q$29,IF(E4616="HI",2,IF(E4616="LO",6,10))+IF(D4616=1,2,IF(D4616=7,1,(IF(WEEKDAY(B4616)=1,2,IF(WEEKDAY(B4616)=7,1,0))))))</f>
        <v>3</v>
      </c>
      <c r="H4616" s="787">
        <v>9323</v>
      </c>
      <c r="I4616" s="788">
        <v>9973.7000732421875</v>
      </c>
      <c r="K4616" s="795">
        <v>0</v>
      </c>
      <c r="M4616" s="798">
        <f t="shared" si="217"/>
        <v>13652.582984585415</v>
      </c>
      <c r="N4616" s="303"/>
      <c r="S4616" s="786">
        <v>0</v>
      </c>
      <c r="T4616" s="781">
        <f>VLOOKUP(C4616,METADATA!$J$5:$Q$29,IF(E4616="HI",2,IF(E4616="LO",6,10))+IF(S4616=1,2,IF(D4616=7,1,(IF(WEEKDAY(B4616)=1,2,IF(WEEKDAY(B4616)=7,1,0))))))</f>
        <v>3</v>
      </c>
      <c r="U4616" s="781">
        <f>VLOOKUP(C4616,METADATA!$A$5:$H$29,IF(E4616="HI",2,IF(E4616="LO",6,10))+IF(S4616=1,2,IF(D4616=7,1,(IF(WEEKDAY(B4616)=1,2,IF(WEEKDAY(B4616)=7,1,0))))))</f>
        <v>3</v>
      </c>
    </row>
    <row r="4617" spans="2:21" ht="13.95" customHeight="1" x14ac:dyDescent="0.25">
      <c r="B4617" s="784">
        <f t="shared" si="215"/>
        <v>45575</v>
      </c>
      <c r="C4617" s="785">
        <v>5</v>
      </c>
      <c r="D4617" s="786">
        <f>IFERROR((INDEX(METADATA!$T$2:$T$20,MATCH(B4617,METADATA!$S$2:$S$20,0))),0)</f>
        <v>0</v>
      </c>
      <c r="E4617" s="785" t="str">
        <f t="shared" si="216"/>
        <v>LO</v>
      </c>
      <c r="F4617" s="786">
        <f>VLOOKUP(C4617,METADATA!$A$5:$H$29,IF(E4617="HI",2,IF(E4617="LO",6,10))+IF(D4617=1,2,IF(D4617=7,1,(IF(WEEKDAY(B4617)=1,2,IF(WEEKDAY(B4617)=7,1,0))))))</f>
        <v>3</v>
      </c>
      <c r="G4617" s="786">
        <f>VLOOKUP(C4617,METADATA!$J$5:$Q$29,IF(E4617="HI",2,IF(E4617="LO",6,10))+IF(D4617=1,2,IF(D4617=7,1,(IF(WEEKDAY(B4617)=1,2,IF(WEEKDAY(B4617)=7,1,0))))))</f>
        <v>3</v>
      </c>
      <c r="H4617" s="787">
        <v>10101.75</v>
      </c>
      <c r="I4617" s="788">
        <v>10031.625061035156</v>
      </c>
      <c r="K4617" s="795">
        <v>870.51250000000005</v>
      </c>
      <c r="M4617" s="798">
        <f t="shared" si="217"/>
        <v>14236.532387758214</v>
      </c>
      <c r="N4617" s="303"/>
      <c r="S4617" s="786">
        <v>0</v>
      </c>
      <c r="T4617" s="781">
        <f>VLOOKUP(C4617,METADATA!$J$5:$Q$29,IF(E4617="HI",2,IF(E4617="LO",6,10))+IF(S4617=1,2,IF(D4617=7,1,(IF(WEEKDAY(B4617)=1,2,IF(WEEKDAY(B4617)=7,1,0))))))</f>
        <v>3</v>
      </c>
      <c r="U4617" s="781">
        <f>VLOOKUP(C4617,METADATA!$A$5:$H$29,IF(E4617="HI",2,IF(E4617="LO",6,10))+IF(S4617=1,2,IF(D4617=7,1,(IF(WEEKDAY(B4617)=1,2,IF(WEEKDAY(B4617)=7,1,0))))))</f>
        <v>3</v>
      </c>
    </row>
    <row r="4618" spans="2:21" ht="13.95" customHeight="1" x14ac:dyDescent="0.25">
      <c r="B4618" s="784">
        <f t="shared" si="215"/>
        <v>45575</v>
      </c>
      <c r="C4618" s="785">
        <v>6</v>
      </c>
      <c r="D4618" s="786">
        <f>IFERROR((INDEX(METADATA!$T$2:$T$20,MATCH(B4618,METADATA!$S$2:$S$20,0))),0)</f>
        <v>0</v>
      </c>
      <c r="E4618" s="785" t="str">
        <f t="shared" si="216"/>
        <v>LO</v>
      </c>
      <c r="F4618" s="786">
        <f>VLOOKUP(C4618,METADATA!$A$5:$H$29,IF(E4618="HI",2,IF(E4618="LO",6,10))+IF(D4618=1,2,IF(D4618=7,1,(IF(WEEKDAY(B4618)=1,2,IF(WEEKDAY(B4618)=7,1,0))))))</f>
        <v>2</v>
      </c>
      <c r="G4618" s="786">
        <f>VLOOKUP(C4618,METADATA!$J$5:$Q$29,IF(E4618="HI",2,IF(E4618="LO",6,10))+IF(D4618=1,2,IF(D4618=7,1,(IF(WEEKDAY(B4618)=1,2,IF(WEEKDAY(B4618)=7,1,0))))))</f>
        <v>2</v>
      </c>
      <c r="H4618" s="787">
        <v>11143.25</v>
      </c>
      <c r="I4618" s="788">
        <v>10042.050109863281</v>
      </c>
      <c r="K4618" s="795">
        <v>865.8125</v>
      </c>
      <c r="M4618" s="798">
        <f t="shared" si="217"/>
        <v>15000.493024281073</v>
      </c>
      <c r="N4618" s="303"/>
      <c r="S4618" s="786">
        <v>0</v>
      </c>
      <c r="T4618" s="781">
        <f>VLOOKUP(C4618,METADATA!$J$5:$Q$29,IF(E4618="HI",2,IF(E4618="LO",6,10))+IF(S4618=1,2,IF(D4618=7,1,(IF(WEEKDAY(B4618)=1,2,IF(WEEKDAY(B4618)=7,1,0))))))</f>
        <v>2</v>
      </c>
      <c r="U4618" s="781">
        <f>VLOOKUP(C4618,METADATA!$A$5:$H$29,IF(E4618="HI",2,IF(E4618="LO",6,10))+IF(S4618=1,2,IF(D4618=7,1,(IF(WEEKDAY(B4618)=1,2,IF(WEEKDAY(B4618)=7,1,0))))))</f>
        <v>2</v>
      </c>
    </row>
    <row r="4619" spans="2:21" ht="13.95" customHeight="1" x14ac:dyDescent="0.25">
      <c r="B4619" s="784">
        <f t="shared" si="215"/>
        <v>45575</v>
      </c>
      <c r="C4619" s="785">
        <v>7</v>
      </c>
      <c r="D4619" s="786">
        <f>IFERROR((INDEX(METADATA!$T$2:$T$20,MATCH(B4619,METADATA!$S$2:$S$20,0))),0)</f>
        <v>0</v>
      </c>
      <c r="E4619" s="785" t="str">
        <f t="shared" si="216"/>
        <v>LO</v>
      </c>
      <c r="F4619" s="786">
        <f>VLOOKUP(C4619,METADATA!$A$5:$H$29,IF(E4619="HI",2,IF(E4619="LO",6,10))+IF(D4619=1,2,IF(D4619=7,1,(IF(WEEKDAY(B4619)=1,2,IF(WEEKDAY(B4619)=7,1,0))))))</f>
        <v>1</v>
      </c>
      <c r="G4619" s="786">
        <f>VLOOKUP(C4619,METADATA!$J$5:$Q$29,IF(E4619="HI",2,IF(E4619="LO",6,10))+IF(D4619=1,2,IF(D4619=7,1,(IF(WEEKDAY(B4619)=1,2,IF(WEEKDAY(B4619)=7,1,0))))))</f>
        <v>1</v>
      </c>
      <c r="H4619" s="787">
        <v>12771.25</v>
      </c>
      <c r="I4619" s="788">
        <v>9903.5250244140625</v>
      </c>
      <c r="K4619" s="795">
        <v>834.63750000000005</v>
      </c>
      <c r="M4619" s="798">
        <f t="shared" si="217"/>
        <v>16161.207704614639</v>
      </c>
      <c r="N4619" s="303"/>
      <c r="S4619" s="786">
        <v>0</v>
      </c>
      <c r="T4619" s="781">
        <f>VLOOKUP(C4619,METADATA!$J$5:$Q$29,IF(E4619="HI",2,IF(E4619="LO",6,10))+IF(S4619=1,2,IF(D4619=7,1,(IF(WEEKDAY(B4619)=1,2,IF(WEEKDAY(B4619)=7,1,0))))))</f>
        <v>1</v>
      </c>
      <c r="U4619" s="781">
        <f>VLOOKUP(C4619,METADATA!$A$5:$H$29,IF(E4619="HI",2,IF(E4619="LO",6,10))+IF(S4619=1,2,IF(D4619=7,1,(IF(WEEKDAY(B4619)=1,2,IF(WEEKDAY(B4619)=7,1,0))))))</f>
        <v>1</v>
      </c>
    </row>
    <row r="4620" spans="2:21" ht="13.95" customHeight="1" x14ac:dyDescent="0.25">
      <c r="B4620" s="784">
        <f t="shared" si="215"/>
        <v>45575</v>
      </c>
      <c r="C4620" s="785">
        <v>8</v>
      </c>
      <c r="D4620" s="786">
        <f>IFERROR((INDEX(METADATA!$T$2:$T$20,MATCH(B4620,METADATA!$S$2:$S$20,0))),0)</f>
        <v>0</v>
      </c>
      <c r="E4620" s="785" t="str">
        <f t="shared" si="216"/>
        <v>LO</v>
      </c>
      <c r="F4620" s="786">
        <f>VLOOKUP(C4620,METADATA!$A$5:$H$29,IF(E4620="HI",2,IF(E4620="LO",6,10))+IF(D4620=1,2,IF(D4620=7,1,(IF(WEEKDAY(B4620)=1,2,IF(WEEKDAY(B4620)=7,1,0))))))</f>
        <v>1</v>
      </c>
      <c r="G4620" s="786">
        <f>VLOOKUP(C4620,METADATA!$J$5:$Q$29,IF(E4620="HI",2,IF(E4620="LO",6,10))+IF(D4620=1,2,IF(D4620=7,1,(IF(WEEKDAY(B4620)=1,2,IF(WEEKDAY(B4620)=7,1,0))))))</f>
        <v>1</v>
      </c>
      <c r="H4620" s="787">
        <v>14657.5</v>
      </c>
      <c r="I4620" s="788">
        <v>9794.77490234375</v>
      </c>
      <c r="K4620" s="795">
        <v>847.33749999999998</v>
      </c>
      <c r="M4620" s="798">
        <f t="shared" si="217"/>
        <v>17628.951234761047</v>
      </c>
      <c r="N4620" s="303"/>
      <c r="S4620" s="786">
        <v>0</v>
      </c>
      <c r="T4620" s="781">
        <f>VLOOKUP(C4620,METADATA!$J$5:$Q$29,IF(E4620="HI",2,IF(E4620="LO",6,10))+IF(S4620=1,2,IF(D4620=7,1,(IF(WEEKDAY(B4620)=1,2,IF(WEEKDAY(B4620)=7,1,0))))))</f>
        <v>1</v>
      </c>
      <c r="U4620" s="781">
        <f>VLOOKUP(C4620,METADATA!$A$5:$H$29,IF(E4620="HI",2,IF(E4620="LO",6,10))+IF(S4620=1,2,IF(D4620=7,1,(IF(WEEKDAY(B4620)=1,2,IF(WEEKDAY(B4620)=7,1,0))))))</f>
        <v>1</v>
      </c>
    </row>
    <row r="4621" spans="2:21" ht="13.95" customHeight="1" x14ac:dyDescent="0.25">
      <c r="B4621" s="784">
        <f t="shared" si="215"/>
        <v>45575</v>
      </c>
      <c r="C4621" s="785">
        <v>9</v>
      </c>
      <c r="D4621" s="786">
        <f>IFERROR((INDEX(METADATA!$T$2:$T$20,MATCH(B4621,METADATA!$S$2:$S$20,0))),0)</f>
        <v>0</v>
      </c>
      <c r="E4621" s="785" t="str">
        <f t="shared" si="216"/>
        <v>LO</v>
      </c>
      <c r="F4621" s="786">
        <f>VLOOKUP(C4621,METADATA!$A$5:$H$29,IF(E4621="HI",2,IF(E4621="LO",6,10))+IF(D4621=1,2,IF(D4621=7,1,(IF(WEEKDAY(B4621)=1,2,IF(WEEKDAY(B4621)=7,1,0))))))</f>
        <v>2</v>
      </c>
      <c r="G4621" s="786">
        <f>VLOOKUP(C4621,METADATA!$J$5:$Q$29,IF(E4621="HI",2,IF(E4621="LO",6,10))+IF(D4621=1,2,IF(D4621=7,1,(IF(WEEKDAY(B4621)=1,2,IF(WEEKDAY(B4621)=7,1,0))))))</f>
        <v>1</v>
      </c>
      <c r="H4621" s="787">
        <v>15408.75</v>
      </c>
      <c r="I4621" s="788">
        <v>9720.3750610351563</v>
      </c>
      <c r="K4621" s="795">
        <v>851.61249999999995</v>
      </c>
      <c r="M4621" s="798">
        <f t="shared" si="217"/>
        <v>18218.541870569505</v>
      </c>
      <c r="N4621" s="303"/>
      <c r="S4621" s="786">
        <v>0</v>
      </c>
      <c r="T4621" s="781">
        <f>VLOOKUP(C4621,METADATA!$J$5:$Q$29,IF(E4621="HI",2,IF(E4621="LO",6,10))+IF(S4621=1,2,IF(D4621=7,1,(IF(WEEKDAY(B4621)=1,2,IF(WEEKDAY(B4621)=7,1,0))))))</f>
        <v>1</v>
      </c>
      <c r="U4621" s="781">
        <f>VLOOKUP(C4621,METADATA!$A$5:$H$29,IF(E4621="HI",2,IF(E4621="LO",6,10))+IF(S4621=1,2,IF(D4621=7,1,(IF(WEEKDAY(B4621)=1,2,IF(WEEKDAY(B4621)=7,1,0))))))</f>
        <v>2</v>
      </c>
    </row>
    <row r="4622" spans="2:21" ht="13.95" customHeight="1" x14ac:dyDescent="0.25">
      <c r="B4622" s="784">
        <f t="shared" si="215"/>
        <v>45575</v>
      </c>
      <c r="C4622" s="785">
        <v>10</v>
      </c>
      <c r="D4622" s="786">
        <f>IFERROR((INDEX(METADATA!$T$2:$T$20,MATCH(B4622,METADATA!$S$2:$S$20,0))),0)</f>
        <v>0</v>
      </c>
      <c r="E4622" s="785" t="str">
        <f t="shared" si="216"/>
        <v>LO</v>
      </c>
      <c r="F4622" s="786">
        <f>VLOOKUP(C4622,METADATA!$A$5:$H$29,IF(E4622="HI",2,IF(E4622="LO",6,10))+IF(D4622=1,2,IF(D4622=7,1,(IF(WEEKDAY(B4622)=1,2,IF(WEEKDAY(B4622)=7,1,0))))))</f>
        <v>2</v>
      </c>
      <c r="G4622" s="786">
        <f>VLOOKUP(C4622,METADATA!$J$5:$Q$29,IF(E4622="HI",2,IF(E4622="LO",6,10))+IF(D4622=1,2,IF(D4622=7,1,(IF(WEEKDAY(B4622)=1,2,IF(WEEKDAY(B4622)=7,1,0))))))</f>
        <v>2</v>
      </c>
      <c r="H4622" s="787">
        <v>15419.75</v>
      </c>
      <c r="I4622" s="788">
        <v>10049.550048828125</v>
      </c>
      <c r="K4622" s="795">
        <v>856.5</v>
      </c>
      <c r="M4622" s="798">
        <f t="shared" si="217"/>
        <v>18405.49228481546</v>
      </c>
      <c r="N4622" s="303"/>
      <c r="S4622" s="786">
        <v>0</v>
      </c>
      <c r="T4622" s="781">
        <f>VLOOKUP(C4622,METADATA!$J$5:$Q$29,IF(E4622="HI",2,IF(E4622="LO",6,10))+IF(S4622=1,2,IF(D4622=7,1,(IF(WEEKDAY(B4622)=1,2,IF(WEEKDAY(B4622)=7,1,0))))))</f>
        <v>2</v>
      </c>
      <c r="U4622" s="781">
        <f>VLOOKUP(C4622,METADATA!$A$5:$H$29,IF(E4622="HI",2,IF(E4622="LO",6,10))+IF(S4622=1,2,IF(D4622=7,1,(IF(WEEKDAY(B4622)=1,2,IF(WEEKDAY(B4622)=7,1,0))))))</f>
        <v>2</v>
      </c>
    </row>
    <row r="4623" spans="2:21" ht="13.95" customHeight="1" x14ac:dyDescent="0.25">
      <c r="B4623" s="784">
        <f t="shared" si="215"/>
        <v>45575</v>
      </c>
      <c r="C4623" s="785">
        <v>11</v>
      </c>
      <c r="D4623" s="786">
        <f>IFERROR((INDEX(METADATA!$T$2:$T$20,MATCH(B4623,METADATA!$S$2:$S$20,0))),0)</f>
        <v>0</v>
      </c>
      <c r="E4623" s="785" t="str">
        <f t="shared" si="216"/>
        <v>LO</v>
      </c>
      <c r="F4623" s="786">
        <f>VLOOKUP(C4623,METADATA!$A$5:$H$29,IF(E4623="HI",2,IF(E4623="LO",6,10))+IF(D4623=1,2,IF(D4623=7,1,(IF(WEEKDAY(B4623)=1,2,IF(WEEKDAY(B4623)=7,1,0))))))</f>
        <v>2</v>
      </c>
      <c r="G4623" s="786">
        <f>VLOOKUP(C4623,METADATA!$J$5:$Q$29,IF(E4623="HI",2,IF(E4623="LO",6,10))+IF(D4623=1,2,IF(D4623=7,1,(IF(WEEKDAY(B4623)=1,2,IF(WEEKDAY(B4623)=7,1,0))))))</f>
        <v>2</v>
      </c>
      <c r="H4623" s="787">
        <v>15642.75</v>
      </c>
      <c r="I4623" s="788">
        <v>10015.249938964844</v>
      </c>
      <c r="K4623" s="795">
        <v>824.32500000000005</v>
      </c>
      <c r="M4623" s="798">
        <f t="shared" si="217"/>
        <v>18574.198741868659</v>
      </c>
      <c r="N4623" s="303"/>
      <c r="S4623" s="786">
        <v>0</v>
      </c>
      <c r="T4623" s="781">
        <f>VLOOKUP(C4623,METADATA!$J$5:$Q$29,IF(E4623="HI",2,IF(E4623="LO",6,10))+IF(S4623=1,2,IF(D4623=7,1,(IF(WEEKDAY(B4623)=1,2,IF(WEEKDAY(B4623)=7,1,0))))))</f>
        <v>2</v>
      </c>
      <c r="U4623" s="781">
        <f>VLOOKUP(C4623,METADATA!$A$5:$H$29,IF(E4623="HI",2,IF(E4623="LO",6,10))+IF(S4623=1,2,IF(D4623=7,1,(IF(WEEKDAY(B4623)=1,2,IF(WEEKDAY(B4623)=7,1,0))))))</f>
        <v>2</v>
      </c>
    </row>
    <row r="4624" spans="2:21" ht="13.95" customHeight="1" x14ac:dyDescent="0.25">
      <c r="B4624" s="784">
        <f t="shared" si="215"/>
        <v>45575</v>
      </c>
      <c r="C4624" s="785">
        <v>12</v>
      </c>
      <c r="D4624" s="786">
        <f>IFERROR((INDEX(METADATA!$T$2:$T$20,MATCH(B4624,METADATA!$S$2:$S$20,0))),0)</f>
        <v>0</v>
      </c>
      <c r="E4624" s="785" t="str">
        <f t="shared" si="216"/>
        <v>LO</v>
      </c>
      <c r="F4624" s="786">
        <f>VLOOKUP(C4624,METADATA!$A$5:$H$29,IF(E4624="HI",2,IF(E4624="LO",6,10))+IF(D4624=1,2,IF(D4624=7,1,(IF(WEEKDAY(B4624)=1,2,IF(WEEKDAY(B4624)=7,1,0))))))</f>
        <v>2</v>
      </c>
      <c r="G4624" s="786">
        <f>VLOOKUP(C4624,METADATA!$J$5:$Q$29,IF(E4624="HI",2,IF(E4624="LO",6,10))+IF(D4624=1,2,IF(D4624=7,1,(IF(WEEKDAY(B4624)=1,2,IF(WEEKDAY(B4624)=7,1,0))))))</f>
        <v>2</v>
      </c>
      <c r="H4624" s="787">
        <v>16079.5</v>
      </c>
      <c r="I4624" s="788">
        <v>9882.7500610351563</v>
      </c>
      <c r="K4624" s="795">
        <v>882.73749999999995</v>
      </c>
      <c r="M4624" s="798">
        <f t="shared" si="217"/>
        <v>18873.766688684333</v>
      </c>
      <c r="N4624" s="303"/>
      <c r="S4624" s="786">
        <v>0</v>
      </c>
      <c r="T4624" s="781">
        <f>VLOOKUP(C4624,METADATA!$J$5:$Q$29,IF(E4624="HI",2,IF(E4624="LO",6,10))+IF(S4624=1,2,IF(D4624=7,1,(IF(WEEKDAY(B4624)=1,2,IF(WEEKDAY(B4624)=7,1,0))))))</f>
        <v>2</v>
      </c>
      <c r="U4624" s="781">
        <f>VLOOKUP(C4624,METADATA!$A$5:$H$29,IF(E4624="HI",2,IF(E4624="LO",6,10))+IF(S4624=1,2,IF(D4624=7,1,(IF(WEEKDAY(B4624)=1,2,IF(WEEKDAY(B4624)=7,1,0))))))</f>
        <v>2</v>
      </c>
    </row>
    <row r="4625" spans="2:21" ht="13.95" customHeight="1" x14ac:dyDescent="0.25">
      <c r="B4625" s="784">
        <f t="shared" si="215"/>
        <v>45575</v>
      </c>
      <c r="C4625" s="785">
        <v>13</v>
      </c>
      <c r="D4625" s="786">
        <f>IFERROR((INDEX(METADATA!$T$2:$T$20,MATCH(B4625,METADATA!$S$2:$S$20,0))),0)</f>
        <v>0</v>
      </c>
      <c r="E4625" s="785" t="str">
        <f t="shared" si="216"/>
        <v>LO</v>
      </c>
      <c r="F4625" s="786">
        <f>VLOOKUP(C4625,METADATA!$A$5:$H$29,IF(E4625="HI",2,IF(E4625="LO",6,10))+IF(D4625=1,2,IF(D4625=7,1,(IF(WEEKDAY(B4625)=1,2,IF(WEEKDAY(B4625)=7,1,0))))))</f>
        <v>2</v>
      </c>
      <c r="G4625" s="786">
        <f>VLOOKUP(C4625,METADATA!$J$5:$Q$29,IF(E4625="HI",2,IF(E4625="LO",6,10))+IF(D4625=1,2,IF(D4625=7,1,(IF(WEEKDAY(B4625)=1,2,IF(WEEKDAY(B4625)=7,1,0))))))</f>
        <v>2</v>
      </c>
      <c r="H4625" s="787">
        <v>15890.25</v>
      </c>
      <c r="I4625" s="788">
        <v>9764.0000610351563</v>
      </c>
      <c r="K4625" s="795">
        <v>909.3125</v>
      </c>
      <c r="M4625" s="798">
        <f t="shared" si="217"/>
        <v>18650.355016846046</v>
      </c>
      <c r="N4625" s="303"/>
      <c r="S4625" s="786">
        <v>0</v>
      </c>
      <c r="T4625" s="781">
        <f>VLOOKUP(C4625,METADATA!$J$5:$Q$29,IF(E4625="HI",2,IF(E4625="LO",6,10))+IF(S4625=1,2,IF(D4625=7,1,(IF(WEEKDAY(B4625)=1,2,IF(WEEKDAY(B4625)=7,1,0))))))</f>
        <v>2</v>
      </c>
      <c r="U4625" s="781">
        <f>VLOOKUP(C4625,METADATA!$A$5:$H$29,IF(E4625="HI",2,IF(E4625="LO",6,10))+IF(S4625=1,2,IF(D4625=7,1,(IF(WEEKDAY(B4625)=1,2,IF(WEEKDAY(B4625)=7,1,0))))))</f>
        <v>2</v>
      </c>
    </row>
    <row r="4626" spans="2:21" ht="13.95" customHeight="1" x14ac:dyDescent="0.25">
      <c r="B4626" s="784">
        <f t="shared" si="215"/>
        <v>45575</v>
      </c>
      <c r="C4626" s="785">
        <v>14</v>
      </c>
      <c r="D4626" s="786">
        <f>IFERROR((INDEX(METADATA!$T$2:$T$20,MATCH(B4626,METADATA!$S$2:$S$20,0))),0)</f>
        <v>0</v>
      </c>
      <c r="E4626" s="785" t="str">
        <f t="shared" si="216"/>
        <v>LO</v>
      </c>
      <c r="F4626" s="786">
        <f>VLOOKUP(C4626,METADATA!$A$5:$H$29,IF(E4626="HI",2,IF(E4626="LO",6,10))+IF(D4626=1,2,IF(D4626=7,1,(IF(WEEKDAY(B4626)=1,2,IF(WEEKDAY(B4626)=7,1,0))))))</f>
        <v>2</v>
      </c>
      <c r="G4626" s="786">
        <f>VLOOKUP(C4626,METADATA!$J$5:$Q$29,IF(E4626="HI",2,IF(E4626="LO",6,10))+IF(D4626=1,2,IF(D4626=7,1,(IF(WEEKDAY(B4626)=1,2,IF(WEEKDAY(B4626)=7,1,0))))))</f>
        <v>2</v>
      </c>
      <c r="H4626" s="787">
        <v>142</v>
      </c>
      <c r="I4626" s="788">
        <v>9838.5250854492188</v>
      </c>
      <c r="K4626" s="795">
        <v>905.6</v>
      </c>
      <c r="M4626" s="798">
        <f t="shared" si="217"/>
        <v>9839.5497791826601</v>
      </c>
      <c r="N4626" s="303"/>
      <c r="S4626" s="786">
        <v>0</v>
      </c>
      <c r="T4626" s="781">
        <f>VLOOKUP(C4626,METADATA!$J$5:$Q$29,IF(E4626="HI",2,IF(E4626="LO",6,10))+IF(S4626=1,2,IF(D4626=7,1,(IF(WEEKDAY(B4626)=1,2,IF(WEEKDAY(B4626)=7,1,0))))))</f>
        <v>2</v>
      </c>
      <c r="U4626" s="781">
        <f>VLOOKUP(C4626,METADATA!$A$5:$H$29,IF(E4626="HI",2,IF(E4626="LO",6,10))+IF(S4626=1,2,IF(D4626=7,1,(IF(WEEKDAY(B4626)=1,2,IF(WEEKDAY(B4626)=7,1,0))))))</f>
        <v>2</v>
      </c>
    </row>
    <row r="4627" spans="2:21" ht="13.95" customHeight="1" x14ac:dyDescent="0.25">
      <c r="B4627" s="784">
        <f t="shared" si="215"/>
        <v>45575</v>
      </c>
      <c r="C4627" s="785">
        <v>15</v>
      </c>
      <c r="D4627" s="786">
        <f>IFERROR((INDEX(METADATA!$T$2:$T$20,MATCH(B4627,METADATA!$S$2:$S$20,0))),0)</f>
        <v>0</v>
      </c>
      <c r="E4627" s="785" t="str">
        <f t="shared" si="216"/>
        <v>LO</v>
      </c>
      <c r="F4627" s="786">
        <f>VLOOKUP(C4627,METADATA!$A$5:$H$29,IF(E4627="HI",2,IF(E4627="LO",6,10))+IF(D4627=1,2,IF(D4627=7,1,(IF(WEEKDAY(B4627)=1,2,IF(WEEKDAY(B4627)=7,1,0))))))</f>
        <v>2</v>
      </c>
      <c r="G4627" s="786">
        <f>VLOOKUP(C4627,METADATA!$J$5:$Q$29,IF(E4627="HI",2,IF(E4627="LO",6,10))+IF(D4627=1,2,IF(D4627=7,1,(IF(WEEKDAY(B4627)=1,2,IF(WEEKDAY(B4627)=7,1,0))))))</f>
        <v>2</v>
      </c>
      <c r="H4627" s="787">
        <v>46</v>
      </c>
      <c r="I4627" s="788">
        <v>9757.3749389648438</v>
      </c>
      <c r="K4627" s="795">
        <v>913.98749999999995</v>
      </c>
      <c r="M4627" s="798">
        <f t="shared" si="217"/>
        <v>9757.4833691653912</v>
      </c>
      <c r="N4627" s="303"/>
      <c r="S4627" s="786">
        <v>0</v>
      </c>
      <c r="T4627" s="781">
        <f>VLOOKUP(C4627,METADATA!$J$5:$Q$29,IF(E4627="HI",2,IF(E4627="LO",6,10))+IF(S4627=1,2,IF(D4627=7,1,(IF(WEEKDAY(B4627)=1,2,IF(WEEKDAY(B4627)=7,1,0))))))</f>
        <v>2</v>
      </c>
      <c r="U4627" s="781">
        <f>VLOOKUP(C4627,METADATA!$A$5:$H$29,IF(E4627="HI",2,IF(E4627="LO",6,10))+IF(S4627=1,2,IF(D4627=7,1,(IF(WEEKDAY(B4627)=1,2,IF(WEEKDAY(B4627)=7,1,0))))))</f>
        <v>2</v>
      </c>
    </row>
    <row r="4628" spans="2:21" ht="13.95" customHeight="1" x14ac:dyDescent="0.25">
      <c r="B4628" s="784">
        <f t="shared" si="215"/>
        <v>45575</v>
      </c>
      <c r="C4628" s="785">
        <v>16</v>
      </c>
      <c r="D4628" s="786">
        <f>IFERROR((INDEX(METADATA!$T$2:$T$20,MATCH(B4628,METADATA!$S$2:$S$20,0))),0)</f>
        <v>0</v>
      </c>
      <c r="E4628" s="785" t="str">
        <f t="shared" si="216"/>
        <v>LO</v>
      </c>
      <c r="F4628" s="786">
        <f>VLOOKUP(C4628,METADATA!$A$5:$H$29,IF(E4628="HI",2,IF(E4628="LO",6,10))+IF(D4628=1,2,IF(D4628=7,1,(IF(WEEKDAY(B4628)=1,2,IF(WEEKDAY(B4628)=7,1,0))))))</f>
        <v>2</v>
      </c>
      <c r="G4628" s="786">
        <f>VLOOKUP(C4628,METADATA!$J$5:$Q$29,IF(E4628="HI",2,IF(E4628="LO",6,10))+IF(D4628=1,2,IF(D4628=7,1,(IF(WEEKDAY(B4628)=1,2,IF(WEEKDAY(B4628)=7,1,0))))))</f>
        <v>2</v>
      </c>
      <c r="H4628" s="787">
        <v>16681.5</v>
      </c>
      <c r="I4628" s="788">
        <v>9888.4500122070313</v>
      </c>
      <c r="K4628" s="795">
        <v>902.26250000000005</v>
      </c>
      <c r="M4628" s="798">
        <f t="shared" si="217"/>
        <v>19392.108856282681</v>
      </c>
      <c r="N4628" s="303"/>
      <c r="S4628" s="786">
        <v>0</v>
      </c>
      <c r="T4628" s="781">
        <f>VLOOKUP(C4628,METADATA!$J$5:$Q$29,IF(E4628="HI",2,IF(E4628="LO",6,10))+IF(S4628=1,2,IF(D4628=7,1,(IF(WEEKDAY(B4628)=1,2,IF(WEEKDAY(B4628)=7,1,0))))))</f>
        <v>2</v>
      </c>
      <c r="U4628" s="781">
        <f>VLOOKUP(C4628,METADATA!$A$5:$H$29,IF(E4628="HI",2,IF(E4628="LO",6,10))+IF(S4628=1,2,IF(D4628=7,1,(IF(WEEKDAY(B4628)=1,2,IF(WEEKDAY(B4628)=7,1,0))))))</f>
        <v>2</v>
      </c>
    </row>
    <row r="4629" spans="2:21" ht="13.95" customHeight="1" x14ac:dyDescent="0.25">
      <c r="B4629" s="784">
        <f t="shared" si="215"/>
        <v>45575</v>
      </c>
      <c r="C4629" s="785">
        <v>17</v>
      </c>
      <c r="D4629" s="786">
        <f>IFERROR((INDEX(METADATA!$T$2:$T$20,MATCH(B4629,METADATA!$S$2:$S$20,0))),0)</f>
        <v>0</v>
      </c>
      <c r="E4629" s="785" t="str">
        <f t="shared" si="216"/>
        <v>LO</v>
      </c>
      <c r="F4629" s="786">
        <f>VLOOKUP(C4629,METADATA!$A$5:$H$29,IF(E4629="HI",2,IF(E4629="LO",6,10))+IF(D4629=1,2,IF(D4629=7,1,(IF(WEEKDAY(B4629)=1,2,IF(WEEKDAY(B4629)=7,1,0))))))</f>
        <v>2</v>
      </c>
      <c r="G4629" s="786">
        <f>VLOOKUP(C4629,METADATA!$J$5:$Q$29,IF(E4629="HI",2,IF(E4629="LO",6,10))+IF(D4629=1,2,IF(D4629=7,1,(IF(WEEKDAY(B4629)=1,2,IF(WEEKDAY(B4629)=7,1,0))))))</f>
        <v>2</v>
      </c>
      <c r="H4629" s="787">
        <v>15197.5</v>
      </c>
      <c r="I4629" s="788">
        <v>9682.0499877929688</v>
      </c>
      <c r="K4629" s="795">
        <v>933.76250000000005</v>
      </c>
      <c r="M4629" s="798">
        <f t="shared" si="217"/>
        <v>18019.603164779233</v>
      </c>
      <c r="N4629" s="303"/>
      <c r="S4629" s="786">
        <v>0</v>
      </c>
      <c r="T4629" s="781">
        <f>VLOOKUP(C4629,METADATA!$J$5:$Q$29,IF(E4629="HI",2,IF(E4629="LO",6,10))+IF(S4629=1,2,IF(D4629=7,1,(IF(WEEKDAY(B4629)=1,2,IF(WEEKDAY(B4629)=7,1,0))))))</f>
        <v>2</v>
      </c>
      <c r="U4629" s="781">
        <f>VLOOKUP(C4629,METADATA!$A$5:$H$29,IF(E4629="HI",2,IF(E4629="LO",6,10))+IF(S4629=1,2,IF(D4629=7,1,(IF(WEEKDAY(B4629)=1,2,IF(WEEKDAY(B4629)=7,1,0))))))</f>
        <v>2</v>
      </c>
    </row>
    <row r="4630" spans="2:21" ht="13.95" customHeight="1" x14ac:dyDescent="0.25">
      <c r="B4630" s="784">
        <f t="shared" si="215"/>
        <v>45575</v>
      </c>
      <c r="C4630" s="785">
        <v>18</v>
      </c>
      <c r="D4630" s="786">
        <f>IFERROR((INDEX(METADATA!$T$2:$T$20,MATCH(B4630,METADATA!$S$2:$S$20,0))),0)</f>
        <v>0</v>
      </c>
      <c r="E4630" s="785" t="str">
        <f t="shared" si="216"/>
        <v>LO</v>
      </c>
      <c r="F4630" s="786">
        <f>VLOOKUP(C4630,METADATA!$A$5:$H$29,IF(E4630="HI",2,IF(E4630="LO",6,10))+IF(D4630=1,2,IF(D4630=7,1,(IF(WEEKDAY(B4630)=1,2,IF(WEEKDAY(B4630)=7,1,0))))))</f>
        <v>1</v>
      </c>
      <c r="G4630" s="786">
        <f>VLOOKUP(C4630,METADATA!$J$5:$Q$29,IF(E4630="HI",2,IF(E4630="LO",6,10))+IF(D4630=1,2,IF(D4630=7,1,(IF(WEEKDAY(B4630)=1,2,IF(WEEKDAY(B4630)=7,1,0))))))</f>
        <v>1</v>
      </c>
      <c r="H4630" s="787">
        <v>14378.75</v>
      </c>
      <c r="I4630" s="788">
        <v>9957.25</v>
      </c>
      <c r="K4630" s="795">
        <v>0</v>
      </c>
      <c r="M4630" s="798">
        <f t="shared" si="217"/>
        <v>17489.862181418124</v>
      </c>
      <c r="N4630" s="303"/>
      <c r="S4630" s="786">
        <v>0</v>
      </c>
      <c r="T4630" s="781">
        <f>VLOOKUP(C4630,METADATA!$J$5:$Q$29,IF(E4630="HI",2,IF(E4630="LO",6,10))+IF(S4630=1,2,IF(D4630=7,1,(IF(WEEKDAY(B4630)=1,2,IF(WEEKDAY(B4630)=7,1,0))))))</f>
        <v>1</v>
      </c>
      <c r="U4630" s="781">
        <f>VLOOKUP(C4630,METADATA!$A$5:$H$29,IF(E4630="HI",2,IF(E4630="LO",6,10))+IF(S4630=1,2,IF(D4630=7,1,(IF(WEEKDAY(B4630)=1,2,IF(WEEKDAY(B4630)=7,1,0))))))</f>
        <v>1</v>
      </c>
    </row>
    <row r="4631" spans="2:21" ht="13.95" customHeight="1" x14ac:dyDescent="0.25">
      <c r="B4631" s="784">
        <f t="shared" si="215"/>
        <v>45575</v>
      </c>
      <c r="C4631" s="785">
        <v>19</v>
      </c>
      <c r="D4631" s="786">
        <f>IFERROR((INDEX(METADATA!$T$2:$T$20,MATCH(B4631,METADATA!$S$2:$S$20,0))),0)</f>
        <v>0</v>
      </c>
      <c r="E4631" s="785" t="str">
        <f t="shared" si="216"/>
        <v>LO</v>
      </c>
      <c r="F4631" s="786">
        <f>VLOOKUP(C4631,METADATA!$A$5:$H$29,IF(E4631="HI",2,IF(E4631="LO",6,10))+IF(D4631=1,2,IF(D4631=7,1,(IF(WEEKDAY(B4631)=1,2,IF(WEEKDAY(B4631)=7,1,0))))))</f>
        <v>1</v>
      </c>
      <c r="G4631" s="786">
        <f>VLOOKUP(C4631,METADATA!$J$5:$Q$29,IF(E4631="HI",2,IF(E4631="LO",6,10))+IF(D4631=1,2,IF(D4631=7,1,(IF(WEEKDAY(B4631)=1,2,IF(WEEKDAY(B4631)=7,1,0))))))</f>
        <v>1</v>
      </c>
      <c r="H4631" s="787">
        <v>13503.75</v>
      </c>
      <c r="I4631" s="788">
        <v>9987.074951171875</v>
      </c>
      <c r="K4631" s="795">
        <v>0</v>
      </c>
      <c r="M4631" s="798">
        <f t="shared" si="217"/>
        <v>16795.622350565776</v>
      </c>
      <c r="N4631" s="303"/>
      <c r="S4631" s="786">
        <v>0</v>
      </c>
      <c r="T4631" s="781">
        <f>VLOOKUP(C4631,METADATA!$J$5:$Q$29,IF(E4631="HI",2,IF(E4631="LO",6,10))+IF(S4631=1,2,IF(D4631=7,1,(IF(WEEKDAY(B4631)=1,2,IF(WEEKDAY(B4631)=7,1,0))))))</f>
        <v>1</v>
      </c>
      <c r="U4631" s="781">
        <f>VLOOKUP(C4631,METADATA!$A$5:$H$29,IF(E4631="HI",2,IF(E4631="LO",6,10))+IF(S4631=1,2,IF(D4631=7,1,(IF(WEEKDAY(B4631)=1,2,IF(WEEKDAY(B4631)=7,1,0))))))</f>
        <v>1</v>
      </c>
    </row>
    <row r="4632" spans="2:21" ht="13.95" customHeight="1" x14ac:dyDescent="0.25">
      <c r="B4632" s="784">
        <f t="shared" si="215"/>
        <v>45575</v>
      </c>
      <c r="C4632" s="785">
        <v>20</v>
      </c>
      <c r="D4632" s="786">
        <f>IFERROR((INDEX(METADATA!$T$2:$T$20,MATCH(B4632,METADATA!$S$2:$S$20,0))),0)</f>
        <v>0</v>
      </c>
      <c r="E4632" s="785" t="str">
        <f t="shared" si="216"/>
        <v>LO</v>
      </c>
      <c r="F4632" s="786">
        <f>VLOOKUP(C4632,METADATA!$A$5:$H$29,IF(E4632="HI",2,IF(E4632="LO",6,10))+IF(D4632=1,2,IF(D4632=7,1,(IF(WEEKDAY(B4632)=1,2,IF(WEEKDAY(B4632)=7,1,0))))))</f>
        <v>1</v>
      </c>
      <c r="G4632" s="786">
        <f>VLOOKUP(C4632,METADATA!$J$5:$Q$29,IF(E4632="HI",2,IF(E4632="LO",6,10))+IF(D4632=1,2,IF(D4632=7,1,(IF(WEEKDAY(B4632)=1,2,IF(WEEKDAY(B4632)=7,1,0))))))</f>
        <v>2</v>
      </c>
      <c r="H4632" s="787">
        <v>12997.75</v>
      </c>
      <c r="I4632" s="788">
        <v>9948.3998413085938</v>
      </c>
      <c r="K4632" s="795">
        <v>0</v>
      </c>
      <c r="M4632" s="798">
        <f t="shared" si="217"/>
        <v>16368.022619273497</v>
      </c>
      <c r="N4632" s="303"/>
      <c r="S4632" s="786">
        <v>0</v>
      </c>
      <c r="T4632" s="781">
        <f>VLOOKUP(C4632,METADATA!$J$5:$Q$29,IF(E4632="HI",2,IF(E4632="LO",6,10))+IF(S4632=1,2,IF(D4632=7,1,(IF(WEEKDAY(B4632)=1,2,IF(WEEKDAY(B4632)=7,1,0))))))</f>
        <v>2</v>
      </c>
      <c r="U4632" s="781">
        <f>VLOOKUP(C4632,METADATA!$A$5:$H$29,IF(E4632="HI",2,IF(E4632="LO",6,10))+IF(S4632=1,2,IF(D4632=7,1,(IF(WEEKDAY(B4632)=1,2,IF(WEEKDAY(B4632)=7,1,0))))))</f>
        <v>1</v>
      </c>
    </row>
    <row r="4633" spans="2:21" ht="13.95" customHeight="1" x14ac:dyDescent="0.25">
      <c r="B4633" s="784">
        <f t="shared" si="215"/>
        <v>45575</v>
      </c>
      <c r="C4633" s="785">
        <v>21</v>
      </c>
      <c r="D4633" s="786">
        <f>IFERROR((INDEX(METADATA!$T$2:$T$20,MATCH(B4633,METADATA!$S$2:$S$20,0))),0)</f>
        <v>0</v>
      </c>
      <c r="E4633" s="785" t="str">
        <f t="shared" si="216"/>
        <v>LO</v>
      </c>
      <c r="F4633" s="786">
        <f>VLOOKUP(C4633,METADATA!$A$5:$H$29,IF(E4633="HI",2,IF(E4633="LO",6,10))+IF(D4633=1,2,IF(D4633=7,1,(IF(WEEKDAY(B4633)=1,2,IF(WEEKDAY(B4633)=7,1,0))))))</f>
        <v>2</v>
      </c>
      <c r="G4633" s="786">
        <f>VLOOKUP(C4633,METADATA!$J$5:$Q$29,IF(E4633="HI",2,IF(E4633="LO",6,10))+IF(D4633=1,2,IF(D4633=7,1,(IF(WEEKDAY(B4633)=1,2,IF(WEEKDAY(B4633)=7,1,0))))))</f>
        <v>2</v>
      </c>
      <c r="H4633" s="787">
        <v>12071.25</v>
      </c>
      <c r="I4633" s="788">
        <v>9775.5</v>
      </c>
      <c r="K4633" s="795">
        <v>0</v>
      </c>
      <c r="M4633" s="798">
        <f t="shared" si="217"/>
        <v>15533.044672970589</v>
      </c>
      <c r="N4633" s="303"/>
      <c r="S4633" s="786">
        <v>0</v>
      </c>
      <c r="T4633" s="781">
        <f>VLOOKUP(C4633,METADATA!$J$5:$Q$29,IF(E4633="HI",2,IF(E4633="LO",6,10))+IF(S4633=1,2,IF(D4633=7,1,(IF(WEEKDAY(B4633)=1,2,IF(WEEKDAY(B4633)=7,1,0))))))</f>
        <v>2</v>
      </c>
      <c r="U4633" s="781">
        <f>VLOOKUP(C4633,METADATA!$A$5:$H$29,IF(E4633="HI",2,IF(E4633="LO",6,10))+IF(S4633=1,2,IF(D4633=7,1,(IF(WEEKDAY(B4633)=1,2,IF(WEEKDAY(B4633)=7,1,0))))))</f>
        <v>2</v>
      </c>
    </row>
    <row r="4634" spans="2:21" ht="13.95" customHeight="1" x14ac:dyDescent="0.25">
      <c r="B4634" s="784">
        <f t="shared" si="215"/>
        <v>45575</v>
      </c>
      <c r="C4634" s="785">
        <v>22</v>
      </c>
      <c r="D4634" s="786">
        <f>IFERROR((INDEX(METADATA!$T$2:$T$20,MATCH(B4634,METADATA!$S$2:$S$20,0))),0)</f>
        <v>0</v>
      </c>
      <c r="E4634" s="785" t="str">
        <f t="shared" si="216"/>
        <v>LO</v>
      </c>
      <c r="F4634" s="786">
        <f>VLOOKUP(C4634,METADATA!$A$5:$H$29,IF(E4634="HI",2,IF(E4634="LO",6,10))+IF(D4634=1,2,IF(D4634=7,1,(IF(WEEKDAY(B4634)=1,2,IF(WEEKDAY(B4634)=7,1,0))))))</f>
        <v>3</v>
      </c>
      <c r="G4634" s="786">
        <f>VLOOKUP(C4634,METADATA!$J$5:$Q$29,IF(E4634="HI",2,IF(E4634="LO",6,10))+IF(D4634=1,2,IF(D4634=7,1,(IF(WEEKDAY(B4634)=1,2,IF(WEEKDAY(B4634)=7,1,0))))))</f>
        <v>3</v>
      </c>
      <c r="H4634" s="787">
        <v>10981.75</v>
      </c>
      <c r="I4634" s="788">
        <v>10027.099731445313</v>
      </c>
      <c r="K4634" s="795">
        <v>0</v>
      </c>
      <c r="M4634" s="798">
        <f t="shared" si="217"/>
        <v>14870.829233329614</v>
      </c>
      <c r="N4634" s="303"/>
      <c r="S4634" s="786">
        <v>0</v>
      </c>
      <c r="T4634" s="781">
        <f>VLOOKUP(C4634,METADATA!$J$5:$Q$29,IF(E4634="HI",2,IF(E4634="LO",6,10))+IF(S4634=1,2,IF(D4634=7,1,(IF(WEEKDAY(B4634)=1,2,IF(WEEKDAY(B4634)=7,1,0))))))</f>
        <v>3</v>
      </c>
      <c r="U4634" s="781">
        <f>VLOOKUP(C4634,METADATA!$A$5:$H$29,IF(E4634="HI",2,IF(E4634="LO",6,10))+IF(S4634=1,2,IF(D4634=7,1,(IF(WEEKDAY(B4634)=1,2,IF(WEEKDAY(B4634)=7,1,0))))))</f>
        <v>3</v>
      </c>
    </row>
    <row r="4635" spans="2:21" ht="13.95" customHeight="1" x14ac:dyDescent="0.25">
      <c r="B4635" s="784">
        <f t="shared" si="215"/>
        <v>45575</v>
      </c>
      <c r="C4635" s="785">
        <v>23</v>
      </c>
      <c r="D4635" s="786">
        <f>IFERROR((INDEX(METADATA!$T$2:$T$20,MATCH(B4635,METADATA!$S$2:$S$20,0))),0)</f>
        <v>0</v>
      </c>
      <c r="E4635" s="785" t="str">
        <f t="shared" si="216"/>
        <v>LO</v>
      </c>
      <c r="F4635" s="786">
        <f>VLOOKUP(C4635,METADATA!$A$5:$H$29,IF(E4635="HI",2,IF(E4635="LO",6,10))+IF(D4635=1,2,IF(D4635=7,1,(IF(WEEKDAY(B4635)=1,2,IF(WEEKDAY(B4635)=7,1,0))))))</f>
        <v>3</v>
      </c>
      <c r="G4635" s="786">
        <f>VLOOKUP(C4635,METADATA!$J$5:$Q$29,IF(E4635="HI",2,IF(E4635="LO",6,10))+IF(D4635=1,2,IF(D4635=7,1,(IF(WEEKDAY(B4635)=1,2,IF(WEEKDAY(B4635)=7,1,0))))))</f>
        <v>3</v>
      </c>
      <c r="H4635" s="787">
        <v>9901.5</v>
      </c>
      <c r="I4635" s="788">
        <v>10024.224914550781</v>
      </c>
      <c r="K4635" s="795">
        <v>0</v>
      </c>
      <c r="M4635" s="798">
        <f t="shared" si="217"/>
        <v>14089.882447611144</v>
      </c>
      <c r="N4635" s="303"/>
      <c r="S4635" s="786">
        <v>0</v>
      </c>
      <c r="T4635" s="781">
        <f>VLOOKUP(C4635,METADATA!$J$5:$Q$29,IF(E4635="HI",2,IF(E4635="LO",6,10))+IF(S4635=1,2,IF(D4635=7,1,(IF(WEEKDAY(B4635)=1,2,IF(WEEKDAY(B4635)=7,1,0))))))</f>
        <v>3</v>
      </c>
      <c r="U4635" s="781">
        <f>VLOOKUP(C4635,METADATA!$A$5:$H$29,IF(E4635="HI",2,IF(E4635="LO",6,10))+IF(S4635=1,2,IF(D4635=7,1,(IF(WEEKDAY(B4635)=1,2,IF(WEEKDAY(B4635)=7,1,0))))))</f>
        <v>3</v>
      </c>
    </row>
    <row r="4636" spans="2:21" ht="13.95" customHeight="1" x14ac:dyDescent="0.25">
      <c r="B4636" s="784">
        <f t="shared" ref="B4636:B4699" si="218">B4612+1</f>
        <v>45576</v>
      </c>
      <c r="C4636" s="785">
        <v>0</v>
      </c>
      <c r="D4636" s="786">
        <f>IFERROR((INDEX(METADATA!$T$2:$T$20,MATCH(B4636,METADATA!$S$2:$S$20,0))),0)</f>
        <v>0</v>
      </c>
      <c r="E4636" s="785" t="str">
        <f t="shared" si="216"/>
        <v>LO</v>
      </c>
      <c r="F4636" s="786">
        <f>VLOOKUP(C4636,METADATA!$A$5:$H$29,IF(E4636="HI",2,IF(E4636="LO",6,10))+IF(D4636=1,2,IF(D4636=7,1,(IF(WEEKDAY(B4636)=1,2,IF(WEEKDAY(B4636)=7,1,0))))))</f>
        <v>3</v>
      </c>
      <c r="G4636" s="786">
        <f>VLOOKUP(C4636,METADATA!$J$5:$Q$29,IF(E4636="HI",2,IF(E4636="LO",6,10))+IF(D4636=1,2,IF(D4636=7,1,(IF(WEEKDAY(B4636)=1,2,IF(WEEKDAY(B4636)=7,1,0))))))</f>
        <v>3</v>
      </c>
      <c r="H4636" s="787">
        <v>9170.5</v>
      </c>
      <c r="I4636" s="788">
        <v>9938.6748046875</v>
      </c>
      <c r="K4636" s="795">
        <v>0</v>
      </c>
      <c r="M4636" s="798">
        <f t="shared" si="217"/>
        <v>13523.140431250802</v>
      </c>
      <c r="N4636" s="303"/>
      <c r="S4636" s="786">
        <v>0</v>
      </c>
      <c r="T4636" s="781">
        <f>VLOOKUP(C4636,METADATA!$J$5:$Q$29,IF(E4636="HI",2,IF(E4636="LO",6,10))+IF(S4636=1,2,IF(D4636=7,1,(IF(WEEKDAY(B4636)=1,2,IF(WEEKDAY(B4636)=7,1,0))))))</f>
        <v>3</v>
      </c>
      <c r="U4636" s="781">
        <f>VLOOKUP(C4636,METADATA!$A$5:$H$29,IF(E4636="HI",2,IF(E4636="LO",6,10))+IF(S4636=1,2,IF(D4636=7,1,(IF(WEEKDAY(B4636)=1,2,IF(WEEKDAY(B4636)=7,1,0))))))</f>
        <v>3</v>
      </c>
    </row>
    <row r="4637" spans="2:21" ht="13.95" customHeight="1" x14ac:dyDescent="0.25">
      <c r="B4637" s="784">
        <f t="shared" si="218"/>
        <v>45576</v>
      </c>
      <c r="C4637" s="785">
        <v>1</v>
      </c>
      <c r="D4637" s="786">
        <f>IFERROR((INDEX(METADATA!$T$2:$T$20,MATCH(B4637,METADATA!$S$2:$S$20,0))),0)</f>
        <v>0</v>
      </c>
      <c r="E4637" s="785" t="str">
        <f t="shared" si="216"/>
        <v>LO</v>
      </c>
      <c r="F4637" s="786">
        <f>VLOOKUP(C4637,METADATA!$A$5:$H$29,IF(E4637="HI",2,IF(E4637="LO",6,10))+IF(D4637=1,2,IF(D4637=7,1,(IF(WEEKDAY(B4637)=1,2,IF(WEEKDAY(B4637)=7,1,0))))))</f>
        <v>3</v>
      </c>
      <c r="G4637" s="786">
        <f>VLOOKUP(C4637,METADATA!$J$5:$Q$29,IF(E4637="HI",2,IF(E4637="LO",6,10))+IF(D4637=1,2,IF(D4637=7,1,(IF(WEEKDAY(B4637)=1,2,IF(WEEKDAY(B4637)=7,1,0))))))</f>
        <v>3</v>
      </c>
      <c r="H4637" s="787">
        <v>8864.25</v>
      </c>
      <c r="I4637" s="788">
        <v>9403.4796752929688</v>
      </c>
      <c r="K4637" s="795">
        <v>0</v>
      </c>
      <c r="M4637" s="798">
        <f t="shared" si="217"/>
        <v>12922.861837307863</v>
      </c>
      <c r="N4637" s="303"/>
      <c r="S4637" s="786">
        <v>0</v>
      </c>
      <c r="T4637" s="781">
        <f>VLOOKUP(C4637,METADATA!$J$5:$Q$29,IF(E4637="HI",2,IF(E4637="LO",6,10))+IF(S4637=1,2,IF(D4637=7,1,(IF(WEEKDAY(B4637)=1,2,IF(WEEKDAY(B4637)=7,1,0))))))</f>
        <v>3</v>
      </c>
      <c r="U4637" s="781">
        <f>VLOOKUP(C4637,METADATA!$A$5:$H$29,IF(E4637="HI",2,IF(E4637="LO",6,10))+IF(S4637=1,2,IF(D4637=7,1,(IF(WEEKDAY(B4637)=1,2,IF(WEEKDAY(B4637)=7,1,0))))))</f>
        <v>3</v>
      </c>
    </row>
    <row r="4638" spans="2:21" ht="13.95" customHeight="1" x14ac:dyDescent="0.25">
      <c r="B4638" s="784">
        <f t="shared" si="218"/>
        <v>45576</v>
      </c>
      <c r="C4638" s="785">
        <v>2</v>
      </c>
      <c r="D4638" s="786">
        <f>IFERROR((INDEX(METADATA!$T$2:$T$20,MATCH(B4638,METADATA!$S$2:$S$20,0))),0)</f>
        <v>0</v>
      </c>
      <c r="E4638" s="785" t="str">
        <f t="shared" si="216"/>
        <v>LO</v>
      </c>
      <c r="F4638" s="786">
        <f>VLOOKUP(C4638,METADATA!$A$5:$H$29,IF(E4638="HI",2,IF(E4638="LO",6,10))+IF(D4638=1,2,IF(D4638=7,1,(IF(WEEKDAY(B4638)=1,2,IF(WEEKDAY(B4638)=7,1,0))))))</f>
        <v>3</v>
      </c>
      <c r="G4638" s="786">
        <f>VLOOKUP(C4638,METADATA!$J$5:$Q$29,IF(E4638="HI",2,IF(E4638="LO",6,10))+IF(D4638=1,2,IF(D4638=7,1,(IF(WEEKDAY(B4638)=1,2,IF(WEEKDAY(B4638)=7,1,0))))))</f>
        <v>3</v>
      </c>
      <c r="H4638" s="787">
        <v>8664.5</v>
      </c>
      <c r="I4638" s="788">
        <v>9008.7925415039063</v>
      </c>
      <c r="K4638" s="795">
        <v>0</v>
      </c>
      <c r="M4638" s="798">
        <f t="shared" si="217"/>
        <v>12499.276111273661</v>
      </c>
      <c r="N4638" s="303"/>
      <c r="S4638" s="786">
        <v>0</v>
      </c>
      <c r="T4638" s="781">
        <f>VLOOKUP(C4638,METADATA!$J$5:$Q$29,IF(E4638="HI",2,IF(E4638="LO",6,10))+IF(S4638=1,2,IF(D4638=7,1,(IF(WEEKDAY(B4638)=1,2,IF(WEEKDAY(B4638)=7,1,0))))))</f>
        <v>3</v>
      </c>
      <c r="U4638" s="781">
        <f>VLOOKUP(C4638,METADATA!$A$5:$H$29,IF(E4638="HI",2,IF(E4638="LO",6,10))+IF(S4638=1,2,IF(D4638=7,1,(IF(WEEKDAY(B4638)=1,2,IF(WEEKDAY(B4638)=7,1,0))))))</f>
        <v>3</v>
      </c>
    </row>
    <row r="4639" spans="2:21" ht="13.95" customHeight="1" x14ac:dyDescent="0.25">
      <c r="B4639" s="784">
        <f t="shared" si="218"/>
        <v>45576</v>
      </c>
      <c r="C4639" s="785">
        <v>3</v>
      </c>
      <c r="D4639" s="786">
        <f>IFERROR((INDEX(METADATA!$T$2:$T$20,MATCH(B4639,METADATA!$S$2:$S$20,0))),0)</f>
        <v>0</v>
      </c>
      <c r="E4639" s="785" t="str">
        <f t="shared" si="216"/>
        <v>LO</v>
      </c>
      <c r="F4639" s="786">
        <f>VLOOKUP(C4639,METADATA!$A$5:$H$29,IF(E4639="HI",2,IF(E4639="LO",6,10))+IF(D4639=1,2,IF(D4639=7,1,(IF(WEEKDAY(B4639)=1,2,IF(WEEKDAY(B4639)=7,1,0))))))</f>
        <v>3</v>
      </c>
      <c r="G4639" s="786">
        <f>VLOOKUP(C4639,METADATA!$J$5:$Q$29,IF(E4639="HI",2,IF(E4639="LO",6,10))+IF(D4639=1,2,IF(D4639=7,1,(IF(WEEKDAY(B4639)=1,2,IF(WEEKDAY(B4639)=7,1,0))))))</f>
        <v>3</v>
      </c>
      <c r="H4639" s="787">
        <v>8687.75</v>
      </c>
      <c r="I4639" s="788">
        <v>8969.0973205566406</v>
      </c>
      <c r="K4639" s="795">
        <v>0</v>
      </c>
      <c r="M4639" s="798">
        <f t="shared" si="217"/>
        <v>12486.861367377966</v>
      </c>
      <c r="N4639" s="303"/>
      <c r="S4639" s="786">
        <v>0</v>
      </c>
      <c r="T4639" s="781">
        <f>VLOOKUP(C4639,METADATA!$J$5:$Q$29,IF(E4639="HI",2,IF(E4639="LO",6,10))+IF(S4639=1,2,IF(D4639=7,1,(IF(WEEKDAY(B4639)=1,2,IF(WEEKDAY(B4639)=7,1,0))))))</f>
        <v>3</v>
      </c>
      <c r="U4639" s="781">
        <f>VLOOKUP(C4639,METADATA!$A$5:$H$29,IF(E4639="HI",2,IF(E4639="LO",6,10))+IF(S4639=1,2,IF(D4639=7,1,(IF(WEEKDAY(B4639)=1,2,IF(WEEKDAY(B4639)=7,1,0))))))</f>
        <v>3</v>
      </c>
    </row>
    <row r="4640" spans="2:21" ht="13.95" customHeight="1" x14ac:dyDescent="0.25">
      <c r="B4640" s="784">
        <f t="shared" si="218"/>
        <v>45576</v>
      </c>
      <c r="C4640" s="785">
        <v>4</v>
      </c>
      <c r="D4640" s="786">
        <f>IFERROR((INDEX(METADATA!$T$2:$T$20,MATCH(B4640,METADATA!$S$2:$S$20,0))),0)</f>
        <v>0</v>
      </c>
      <c r="E4640" s="785" t="str">
        <f t="shared" si="216"/>
        <v>LO</v>
      </c>
      <c r="F4640" s="786">
        <f>VLOOKUP(C4640,METADATA!$A$5:$H$29,IF(E4640="HI",2,IF(E4640="LO",6,10))+IF(D4640=1,2,IF(D4640=7,1,(IF(WEEKDAY(B4640)=1,2,IF(WEEKDAY(B4640)=7,1,0))))))</f>
        <v>3</v>
      </c>
      <c r="G4640" s="786">
        <f>VLOOKUP(C4640,METADATA!$J$5:$Q$29,IF(E4640="HI",2,IF(E4640="LO",6,10))+IF(D4640=1,2,IF(D4640=7,1,(IF(WEEKDAY(B4640)=1,2,IF(WEEKDAY(B4640)=7,1,0))))))</f>
        <v>3</v>
      </c>
      <c r="H4640" s="787">
        <v>9248.5</v>
      </c>
      <c r="I4640" s="788">
        <v>9615.5498657226563</v>
      </c>
      <c r="K4640" s="795">
        <v>0</v>
      </c>
      <c r="M4640" s="798">
        <f t="shared" si="217"/>
        <v>13341.422393065854</v>
      </c>
      <c r="N4640" s="303"/>
      <c r="S4640" s="786">
        <v>0</v>
      </c>
      <c r="T4640" s="781">
        <f>VLOOKUP(C4640,METADATA!$J$5:$Q$29,IF(E4640="HI",2,IF(E4640="LO",6,10))+IF(S4640=1,2,IF(D4640=7,1,(IF(WEEKDAY(B4640)=1,2,IF(WEEKDAY(B4640)=7,1,0))))))</f>
        <v>3</v>
      </c>
      <c r="U4640" s="781">
        <f>VLOOKUP(C4640,METADATA!$A$5:$H$29,IF(E4640="HI",2,IF(E4640="LO",6,10))+IF(S4640=1,2,IF(D4640=7,1,(IF(WEEKDAY(B4640)=1,2,IF(WEEKDAY(B4640)=7,1,0))))))</f>
        <v>3</v>
      </c>
    </row>
    <row r="4641" spans="2:21" ht="13.95" customHeight="1" x14ac:dyDescent="0.25">
      <c r="B4641" s="784">
        <f t="shared" si="218"/>
        <v>45576</v>
      </c>
      <c r="C4641" s="785">
        <v>5</v>
      </c>
      <c r="D4641" s="786">
        <f>IFERROR((INDEX(METADATA!$T$2:$T$20,MATCH(B4641,METADATA!$S$2:$S$20,0))),0)</f>
        <v>0</v>
      </c>
      <c r="E4641" s="785" t="str">
        <f t="shared" si="216"/>
        <v>LO</v>
      </c>
      <c r="F4641" s="786">
        <f>VLOOKUP(C4641,METADATA!$A$5:$H$29,IF(E4641="HI",2,IF(E4641="LO",6,10))+IF(D4641=1,2,IF(D4641=7,1,(IF(WEEKDAY(B4641)=1,2,IF(WEEKDAY(B4641)=7,1,0))))))</f>
        <v>3</v>
      </c>
      <c r="G4641" s="786">
        <f>VLOOKUP(C4641,METADATA!$J$5:$Q$29,IF(E4641="HI",2,IF(E4641="LO",6,10))+IF(D4641=1,2,IF(D4641=7,1,(IF(WEEKDAY(B4641)=1,2,IF(WEEKDAY(B4641)=7,1,0))))))</f>
        <v>3</v>
      </c>
      <c r="H4641" s="787">
        <v>9744.25</v>
      </c>
      <c r="I4641" s="788">
        <v>9755.6751098632813</v>
      </c>
      <c r="K4641" s="795">
        <v>870.51250000000005</v>
      </c>
      <c r="M4641" s="798">
        <f t="shared" si="217"/>
        <v>13788.531644511897</v>
      </c>
      <c r="N4641" s="303"/>
      <c r="S4641" s="786">
        <v>0</v>
      </c>
      <c r="T4641" s="781">
        <f>VLOOKUP(C4641,METADATA!$J$5:$Q$29,IF(E4641="HI",2,IF(E4641="LO",6,10))+IF(S4641=1,2,IF(D4641=7,1,(IF(WEEKDAY(B4641)=1,2,IF(WEEKDAY(B4641)=7,1,0))))))</f>
        <v>3</v>
      </c>
      <c r="U4641" s="781">
        <f>VLOOKUP(C4641,METADATA!$A$5:$H$29,IF(E4641="HI",2,IF(E4641="LO",6,10))+IF(S4641=1,2,IF(D4641=7,1,(IF(WEEKDAY(B4641)=1,2,IF(WEEKDAY(B4641)=7,1,0))))))</f>
        <v>3</v>
      </c>
    </row>
    <row r="4642" spans="2:21" ht="13.95" customHeight="1" x14ac:dyDescent="0.25">
      <c r="B4642" s="784">
        <f t="shared" si="218"/>
        <v>45576</v>
      </c>
      <c r="C4642" s="785">
        <v>6</v>
      </c>
      <c r="D4642" s="786">
        <f>IFERROR((INDEX(METADATA!$T$2:$T$20,MATCH(B4642,METADATA!$S$2:$S$20,0))),0)</f>
        <v>0</v>
      </c>
      <c r="E4642" s="785" t="str">
        <f t="shared" si="216"/>
        <v>LO</v>
      </c>
      <c r="F4642" s="786">
        <f>VLOOKUP(C4642,METADATA!$A$5:$H$29,IF(E4642="HI",2,IF(E4642="LO",6,10))+IF(D4642=1,2,IF(D4642=7,1,(IF(WEEKDAY(B4642)=1,2,IF(WEEKDAY(B4642)=7,1,0))))))</f>
        <v>2</v>
      </c>
      <c r="G4642" s="786">
        <f>VLOOKUP(C4642,METADATA!$J$5:$Q$29,IF(E4642="HI",2,IF(E4642="LO",6,10))+IF(D4642=1,2,IF(D4642=7,1,(IF(WEEKDAY(B4642)=1,2,IF(WEEKDAY(B4642)=7,1,0))))))</f>
        <v>2</v>
      </c>
      <c r="H4642" s="787">
        <v>10454.5</v>
      </c>
      <c r="I4642" s="788">
        <v>9631.9749755859375</v>
      </c>
      <c r="K4642" s="795">
        <v>865.8125</v>
      </c>
      <c r="M4642" s="798">
        <f t="shared" si="217"/>
        <v>14215.185970655246</v>
      </c>
      <c r="N4642" s="303"/>
      <c r="S4642" s="786">
        <v>0</v>
      </c>
      <c r="T4642" s="781">
        <f>VLOOKUP(C4642,METADATA!$J$5:$Q$29,IF(E4642="HI",2,IF(E4642="LO",6,10))+IF(S4642=1,2,IF(D4642=7,1,(IF(WEEKDAY(B4642)=1,2,IF(WEEKDAY(B4642)=7,1,0))))))</f>
        <v>2</v>
      </c>
      <c r="U4642" s="781">
        <f>VLOOKUP(C4642,METADATA!$A$5:$H$29,IF(E4642="HI",2,IF(E4642="LO",6,10))+IF(S4642=1,2,IF(D4642=7,1,(IF(WEEKDAY(B4642)=1,2,IF(WEEKDAY(B4642)=7,1,0))))))</f>
        <v>2</v>
      </c>
    </row>
    <row r="4643" spans="2:21" ht="13.95" customHeight="1" x14ac:dyDescent="0.25">
      <c r="B4643" s="784">
        <f t="shared" si="218"/>
        <v>45576</v>
      </c>
      <c r="C4643" s="785">
        <v>7</v>
      </c>
      <c r="D4643" s="786">
        <f>IFERROR((INDEX(METADATA!$T$2:$T$20,MATCH(B4643,METADATA!$S$2:$S$20,0))),0)</f>
        <v>0</v>
      </c>
      <c r="E4643" s="785" t="str">
        <f t="shared" si="216"/>
        <v>LO</v>
      </c>
      <c r="F4643" s="786">
        <f>VLOOKUP(C4643,METADATA!$A$5:$H$29,IF(E4643="HI",2,IF(E4643="LO",6,10))+IF(D4643=1,2,IF(D4643=7,1,(IF(WEEKDAY(B4643)=1,2,IF(WEEKDAY(B4643)=7,1,0))))))</f>
        <v>1</v>
      </c>
      <c r="G4643" s="786">
        <f>VLOOKUP(C4643,METADATA!$J$5:$Q$29,IF(E4643="HI",2,IF(E4643="LO",6,10))+IF(D4643=1,2,IF(D4643=7,1,(IF(WEEKDAY(B4643)=1,2,IF(WEEKDAY(B4643)=7,1,0))))))</f>
        <v>1</v>
      </c>
      <c r="H4643" s="787">
        <v>12892</v>
      </c>
      <c r="I4643" s="788">
        <v>9670.625244140625</v>
      </c>
      <c r="K4643" s="795">
        <v>834.63750000000005</v>
      </c>
      <c r="M4643" s="798">
        <f t="shared" si="217"/>
        <v>16115.975198932578</v>
      </c>
      <c r="N4643" s="303"/>
      <c r="S4643" s="786">
        <v>0</v>
      </c>
      <c r="T4643" s="781">
        <f>VLOOKUP(C4643,METADATA!$J$5:$Q$29,IF(E4643="HI",2,IF(E4643="LO",6,10))+IF(S4643=1,2,IF(D4643=7,1,(IF(WEEKDAY(B4643)=1,2,IF(WEEKDAY(B4643)=7,1,0))))))</f>
        <v>1</v>
      </c>
      <c r="U4643" s="781">
        <f>VLOOKUP(C4643,METADATA!$A$5:$H$29,IF(E4643="HI",2,IF(E4643="LO",6,10))+IF(S4643=1,2,IF(D4643=7,1,(IF(WEEKDAY(B4643)=1,2,IF(WEEKDAY(B4643)=7,1,0))))))</f>
        <v>1</v>
      </c>
    </row>
    <row r="4644" spans="2:21" ht="13.95" customHeight="1" x14ac:dyDescent="0.25">
      <c r="B4644" s="784">
        <f t="shared" si="218"/>
        <v>45576</v>
      </c>
      <c r="C4644" s="785">
        <v>8</v>
      </c>
      <c r="D4644" s="786">
        <f>IFERROR((INDEX(METADATA!$T$2:$T$20,MATCH(B4644,METADATA!$S$2:$S$20,0))),0)</f>
        <v>0</v>
      </c>
      <c r="E4644" s="785" t="str">
        <f t="shared" si="216"/>
        <v>LO</v>
      </c>
      <c r="F4644" s="786">
        <f>VLOOKUP(C4644,METADATA!$A$5:$H$29,IF(E4644="HI",2,IF(E4644="LO",6,10))+IF(D4644=1,2,IF(D4644=7,1,(IF(WEEKDAY(B4644)=1,2,IF(WEEKDAY(B4644)=7,1,0))))))</f>
        <v>1</v>
      </c>
      <c r="G4644" s="786">
        <f>VLOOKUP(C4644,METADATA!$J$5:$Q$29,IF(E4644="HI",2,IF(E4644="LO",6,10))+IF(D4644=1,2,IF(D4644=7,1,(IF(WEEKDAY(B4644)=1,2,IF(WEEKDAY(B4644)=7,1,0))))))</f>
        <v>1</v>
      </c>
      <c r="H4644" s="787">
        <v>14310.5</v>
      </c>
      <c r="I4644" s="788">
        <v>9600.5750732421875</v>
      </c>
      <c r="K4644" s="795">
        <v>847.33749999999998</v>
      </c>
      <c r="M4644" s="798">
        <f t="shared" si="217"/>
        <v>17232.569512030386</v>
      </c>
      <c r="N4644" s="303"/>
      <c r="S4644" s="786">
        <v>0</v>
      </c>
      <c r="T4644" s="781">
        <f>VLOOKUP(C4644,METADATA!$J$5:$Q$29,IF(E4644="HI",2,IF(E4644="LO",6,10))+IF(S4644=1,2,IF(D4644=7,1,(IF(WEEKDAY(B4644)=1,2,IF(WEEKDAY(B4644)=7,1,0))))))</f>
        <v>1</v>
      </c>
      <c r="U4644" s="781">
        <f>VLOOKUP(C4644,METADATA!$A$5:$H$29,IF(E4644="HI",2,IF(E4644="LO",6,10))+IF(S4644=1,2,IF(D4644=7,1,(IF(WEEKDAY(B4644)=1,2,IF(WEEKDAY(B4644)=7,1,0))))))</f>
        <v>1</v>
      </c>
    </row>
    <row r="4645" spans="2:21" ht="13.95" customHeight="1" x14ac:dyDescent="0.25">
      <c r="B4645" s="784">
        <f t="shared" si="218"/>
        <v>45576</v>
      </c>
      <c r="C4645" s="785">
        <v>9</v>
      </c>
      <c r="D4645" s="786">
        <f>IFERROR((INDEX(METADATA!$T$2:$T$20,MATCH(B4645,METADATA!$S$2:$S$20,0))),0)</f>
        <v>0</v>
      </c>
      <c r="E4645" s="785" t="str">
        <f t="shared" si="216"/>
        <v>LO</v>
      </c>
      <c r="F4645" s="786">
        <f>VLOOKUP(C4645,METADATA!$A$5:$H$29,IF(E4645="HI",2,IF(E4645="LO",6,10))+IF(D4645=1,2,IF(D4645=7,1,(IF(WEEKDAY(B4645)=1,2,IF(WEEKDAY(B4645)=7,1,0))))))</f>
        <v>2</v>
      </c>
      <c r="G4645" s="786">
        <f>VLOOKUP(C4645,METADATA!$J$5:$Q$29,IF(E4645="HI",2,IF(E4645="LO",6,10))+IF(D4645=1,2,IF(D4645=7,1,(IF(WEEKDAY(B4645)=1,2,IF(WEEKDAY(B4645)=7,1,0))))))</f>
        <v>1</v>
      </c>
      <c r="H4645" s="787">
        <v>15274.75</v>
      </c>
      <c r="I4645" s="788">
        <v>9685.0750732421875</v>
      </c>
      <c r="K4645" s="795">
        <v>851.61249999999995</v>
      </c>
      <c r="M4645" s="798">
        <f t="shared" si="217"/>
        <v>18086.422165172335</v>
      </c>
      <c r="N4645" s="303"/>
      <c r="S4645" s="786">
        <v>0</v>
      </c>
      <c r="T4645" s="781">
        <f>VLOOKUP(C4645,METADATA!$J$5:$Q$29,IF(E4645="HI",2,IF(E4645="LO",6,10))+IF(S4645=1,2,IF(D4645=7,1,(IF(WEEKDAY(B4645)=1,2,IF(WEEKDAY(B4645)=7,1,0))))))</f>
        <v>1</v>
      </c>
      <c r="U4645" s="781">
        <f>VLOOKUP(C4645,METADATA!$A$5:$H$29,IF(E4645="HI",2,IF(E4645="LO",6,10))+IF(S4645=1,2,IF(D4645=7,1,(IF(WEEKDAY(B4645)=1,2,IF(WEEKDAY(B4645)=7,1,0))))))</f>
        <v>2</v>
      </c>
    </row>
    <row r="4646" spans="2:21" ht="13.95" customHeight="1" x14ac:dyDescent="0.25">
      <c r="B4646" s="784">
        <f t="shared" si="218"/>
        <v>45576</v>
      </c>
      <c r="C4646" s="785">
        <v>10</v>
      </c>
      <c r="D4646" s="786">
        <f>IFERROR((INDEX(METADATA!$T$2:$T$20,MATCH(B4646,METADATA!$S$2:$S$20,0))),0)</f>
        <v>0</v>
      </c>
      <c r="E4646" s="785" t="str">
        <f t="shared" si="216"/>
        <v>LO</v>
      </c>
      <c r="F4646" s="786">
        <f>VLOOKUP(C4646,METADATA!$A$5:$H$29,IF(E4646="HI",2,IF(E4646="LO",6,10))+IF(D4646=1,2,IF(D4646=7,1,(IF(WEEKDAY(B4646)=1,2,IF(WEEKDAY(B4646)=7,1,0))))))</f>
        <v>2</v>
      </c>
      <c r="G4646" s="786">
        <f>VLOOKUP(C4646,METADATA!$J$5:$Q$29,IF(E4646="HI",2,IF(E4646="LO",6,10))+IF(D4646=1,2,IF(D4646=7,1,(IF(WEEKDAY(B4646)=1,2,IF(WEEKDAY(B4646)=7,1,0))))))</f>
        <v>2</v>
      </c>
      <c r="H4646" s="787">
        <v>15682</v>
      </c>
      <c r="I4646" s="788">
        <v>9644.699951171875</v>
      </c>
      <c r="K4646" s="795">
        <v>856.5</v>
      </c>
      <c r="M4646" s="798">
        <f t="shared" si="217"/>
        <v>18410.468792188178</v>
      </c>
      <c r="N4646" s="303"/>
      <c r="S4646" s="786">
        <v>0</v>
      </c>
      <c r="T4646" s="781">
        <f>VLOOKUP(C4646,METADATA!$J$5:$Q$29,IF(E4646="HI",2,IF(E4646="LO",6,10))+IF(S4646=1,2,IF(D4646=7,1,(IF(WEEKDAY(B4646)=1,2,IF(WEEKDAY(B4646)=7,1,0))))))</f>
        <v>2</v>
      </c>
      <c r="U4646" s="781">
        <f>VLOOKUP(C4646,METADATA!$A$5:$H$29,IF(E4646="HI",2,IF(E4646="LO",6,10))+IF(S4646=1,2,IF(D4646=7,1,(IF(WEEKDAY(B4646)=1,2,IF(WEEKDAY(B4646)=7,1,0))))))</f>
        <v>2</v>
      </c>
    </row>
    <row r="4647" spans="2:21" ht="13.95" customHeight="1" x14ac:dyDescent="0.25">
      <c r="B4647" s="784">
        <f t="shared" si="218"/>
        <v>45576</v>
      </c>
      <c r="C4647" s="785">
        <v>11</v>
      </c>
      <c r="D4647" s="786">
        <f>IFERROR((INDEX(METADATA!$T$2:$T$20,MATCH(B4647,METADATA!$S$2:$S$20,0))),0)</f>
        <v>0</v>
      </c>
      <c r="E4647" s="785" t="str">
        <f t="shared" si="216"/>
        <v>LO</v>
      </c>
      <c r="F4647" s="786">
        <f>VLOOKUP(C4647,METADATA!$A$5:$H$29,IF(E4647="HI",2,IF(E4647="LO",6,10))+IF(D4647=1,2,IF(D4647=7,1,(IF(WEEKDAY(B4647)=1,2,IF(WEEKDAY(B4647)=7,1,0))))))</f>
        <v>2</v>
      </c>
      <c r="G4647" s="786">
        <f>VLOOKUP(C4647,METADATA!$J$5:$Q$29,IF(E4647="HI",2,IF(E4647="LO",6,10))+IF(D4647=1,2,IF(D4647=7,1,(IF(WEEKDAY(B4647)=1,2,IF(WEEKDAY(B4647)=7,1,0))))))</f>
        <v>2</v>
      </c>
      <c r="H4647" s="787">
        <v>16154.5</v>
      </c>
      <c r="I4647" s="788">
        <v>9809.1751708984375</v>
      </c>
      <c r="K4647" s="795">
        <v>824.32500000000005</v>
      </c>
      <c r="M4647" s="798">
        <f t="shared" si="217"/>
        <v>18899.412366086159</v>
      </c>
      <c r="N4647" s="303"/>
      <c r="S4647" s="786">
        <v>0</v>
      </c>
      <c r="T4647" s="781">
        <f>VLOOKUP(C4647,METADATA!$J$5:$Q$29,IF(E4647="HI",2,IF(E4647="LO",6,10))+IF(S4647=1,2,IF(D4647=7,1,(IF(WEEKDAY(B4647)=1,2,IF(WEEKDAY(B4647)=7,1,0))))))</f>
        <v>2</v>
      </c>
      <c r="U4647" s="781">
        <f>VLOOKUP(C4647,METADATA!$A$5:$H$29,IF(E4647="HI",2,IF(E4647="LO",6,10))+IF(S4647=1,2,IF(D4647=7,1,(IF(WEEKDAY(B4647)=1,2,IF(WEEKDAY(B4647)=7,1,0))))))</f>
        <v>2</v>
      </c>
    </row>
    <row r="4648" spans="2:21" ht="13.95" customHeight="1" x14ac:dyDescent="0.25">
      <c r="B4648" s="784">
        <f t="shared" si="218"/>
        <v>45576</v>
      </c>
      <c r="C4648" s="785">
        <v>12</v>
      </c>
      <c r="D4648" s="786">
        <f>IFERROR((INDEX(METADATA!$T$2:$T$20,MATCH(B4648,METADATA!$S$2:$S$20,0))),0)</f>
        <v>0</v>
      </c>
      <c r="E4648" s="785" t="str">
        <f t="shared" si="216"/>
        <v>LO</v>
      </c>
      <c r="F4648" s="786">
        <f>VLOOKUP(C4648,METADATA!$A$5:$H$29,IF(E4648="HI",2,IF(E4648="LO",6,10))+IF(D4648=1,2,IF(D4648=7,1,(IF(WEEKDAY(B4648)=1,2,IF(WEEKDAY(B4648)=7,1,0))))))</f>
        <v>2</v>
      </c>
      <c r="G4648" s="786">
        <f>VLOOKUP(C4648,METADATA!$J$5:$Q$29,IF(E4648="HI",2,IF(E4648="LO",6,10))+IF(D4648=1,2,IF(D4648=7,1,(IF(WEEKDAY(B4648)=1,2,IF(WEEKDAY(B4648)=7,1,0))))))</f>
        <v>2</v>
      </c>
      <c r="H4648" s="787">
        <v>16261.5</v>
      </c>
      <c r="I4648" s="788">
        <v>9795.0499877929688</v>
      </c>
      <c r="K4648" s="795">
        <v>882.73749999999995</v>
      </c>
      <c r="M4648" s="798">
        <f t="shared" si="217"/>
        <v>18983.661040836221</v>
      </c>
      <c r="N4648" s="303"/>
      <c r="S4648" s="786">
        <v>0</v>
      </c>
      <c r="T4648" s="781">
        <f>VLOOKUP(C4648,METADATA!$J$5:$Q$29,IF(E4648="HI",2,IF(E4648="LO",6,10))+IF(S4648=1,2,IF(D4648=7,1,(IF(WEEKDAY(B4648)=1,2,IF(WEEKDAY(B4648)=7,1,0))))))</f>
        <v>2</v>
      </c>
      <c r="U4648" s="781">
        <f>VLOOKUP(C4648,METADATA!$A$5:$H$29,IF(E4648="HI",2,IF(E4648="LO",6,10))+IF(S4648=1,2,IF(D4648=7,1,(IF(WEEKDAY(B4648)=1,2,IF(WEEKDAY(B4648)=7,1,0))))))</f>
        <v>2</v>
      </c>
    </row>
    <row r="4649" spans="2:21" ht="13.95" customHeight="1" x14ac:dyDescent="0.25">
      <c r="B4649" s="784">
        <f t="shared" si="218"/>
        <v>45576</v>
      </c>
      <c r="C4649" s="785">
        <v>13</v>
      </c>
      <c r="D4649" s="786">
        <f>IFERROR((INDEX(METADATA!$T$2:$T$20,MATCH(B4649,METADATA!$S$2:$S$20,0))),0)</f>
        <v>0</v>
      </c>
      <c r="E4649" s="785" t="str">
        <f t="shared" si="216"/>
        <v>LO</v>
      </c>
      <c r="F4649" s="786">
        <f>VLOOKUP(C4649,METADATA!$A$5:$H$29,IF(E4649="HI",2,IF(E4649="LO",6,10))+IF(D4649=1,2,IF(D4649=7,1,(IF(WEEKDAY(B4649)=1,2,IF(WEEKDAY(B4649)=7,1,0))))))</f>
        <v>2</v>
      </c>
      <c r="G4649" s="786">
        <f>VLOOKUP(C4649,METADATA!$J$5:$Q$29,IF(E4649="HI",2,IF(E4649="LO",6,10))+IF(D4649=1,2,IF(D4649=7,1,(IF(WEEKDAY(B4649)=1,2,IF(WEEKDAY(B4649)=7,1,0))))))</f>
        <v>2</v>
      </c>
      <c r="H4649" s="787">
        <v>16172.75</v>
      </c>
      <c r="I4649" s="788">
        <v>9827.1998901367188</v>
      </c>
      <c r="K4649" s="795">
        <v>909.3125</v>
      </c>
      <c r="M4649" s="798">
        <f t="shared" si="217"/>
        <v>18924.367895472842</v>
      </c>
      <c r="N4649" s="303"/>
      <c r="S4649" s="786">
        <v>0</v>
      </c>
      <c r="T4649" s="781">
        <f>VLOOKUP(C4649,METADATA!$J$5:$Q$29,IF(E4649="HI",2,IF(E4649="LO",6,10))+IF(S4649=1,2,IF(D4649=7,1,(IF(WEEKDAY(B4649)=1,2,IF(WEEKDAY(B4649)=7,1,0))))))</f>
        <v>2</v>
      </c>
      <c r="U4649" s="781">
        <f>VLOOKUP(C4649,METADATA!$A$5:$H$29,IF(E4649="HI",2,IF(E4649="LO",6,10))+IF(S4649=1,2,IF(D4649=7,1,(IF(WEEKDAY(B4649)=1,2,IF(WEEKDAY(B4649)=7,1,0))))))</f>
        <v>2</v>
      </c>
    </row>
    <row r="4650" spans="2:21" ht="13.95" customHeight="1" x14ac:dyDescent="0.25">
      <c r="B4650" s="784">
        <f t="shared" si="218"/>
        <v>45576</v>
      </c>
      <c r="C4650" s="785">
        <v>14</v>
      </c>
      <c r="D4650" s="786">
        <f>IFERROR((INDEX(METADATA!$T$2:$T$20,MATCH(B4650,METADATA!$S$2:$S$20,0))),0)</f>
        <v>0</v>
      </c>
      <c r="E4650" s="785" t="str">
        <f t="shared" si="216"/>
        <v>LO</v>
      </c>
      <c r="F4650" s="786">
        <f>VLOOKUP(C4650,METADATA!$A$5:$H$29,IF(E4650="HI",2,IF(E4650="LO",6,10))+IF(D4650=1,2,IF(D4650=7,1,(IF(WEEKDAY(B4650)=1,2,IF(WEEKDAY(B4650)=7,1,0))))))</f>
        <v>2</v>
      </c>
      <c r="G4650" s="786">
        <f>VLOOKUP(C4650,METADATA!$J$5:$Q$29,IF(E4650="HI",2,IF(E4650="LO",6,10))+IF(D4650=1,2,IF(D4650=7,1,(IF(WEEKDAY(B4650)=1,2,IF(WEEKDAY(B4650)=7,1,0))))))</f>
        <v>2</v>
      </c>
      <c r="H4650" s="787">
        <v>16236.5</v>
      </c>
      <c r="I4650" s="788">
        <v>9864.2499389648438</v>
      </c>
      <c r="K4650" s="795">
        <v>905.6</v>
      </c>
      <c r="M4650" s="798">
        <f t="shared" si="217"/>
        <v>18998.08830141517</v>
      </c>
      <c r="N4650" s="303"/>
      <c r="S4650" s="786">
        <v>0</v>
      </c>
      <c r="T4650" s="781">
        <f>VLOOKUP(C4650,METADATA!$J$5:$Q$29,IF(E4650="HI",2,IF(E4650="LO",6,10))+IF(S4650=1,2,IF(D4650=7,1,(IF(WEEKDAY(B4650)=1,2,IF(WEEKDAY(B4650)=7,1,0))))))</f>
        <v>2</v>
      </c>
      <c r="U4650" s="781">
        <f>VLOOKUP(C4650,METADATA!$A$5:$H$29,IF(E4650="HI",2,IF(E4650="LO",6,10))+IF(S4650=1,2,IF(D4650=7,1,(IF(WEEKDAY(B4650)=1,2,IF(WEEKDAY(B4650)=7,1,0))))))</f>
        <v>2</v>
      </c>
    </row>
    <row r="4651" spans="2:21" ht="13.95" customHeight="1" x14ac:dyDescent="0.25">
      <c r="B4651" s="784">
        <f t="shared" si="218"/>
        <v>45576</v>
      </c>
      <c r="C4651" s="785">
        <v>15</v>
      </c>
      <c r="D4651" s="786">
        <f>IFERROR((INDEX(METADATA!$T$2:$T$20,MATCH(B4651,METADATA!$S$2:$S$20,0))),0)</f>
        <v>0</v>
      </c>
      <c r="E4651" s="785" t="str">
        <f t="shared" si="216"/>
        <v>LO</v>
      </c>
      <c r="F4651" s="786">
        <f>VLOOKUP(C4651,METADATA!$A$5:$H$29,IF(E4651="HI",2,IF(E4651="LO",6,10))+IF(D4651=1,2,IF(D4651=7,1,(IF(WEEKDAY(B4651)=1,2,IF(WEEKDAY(B4651)=7,1,0))))))</f>
        <v>2</v>
      </c>
      <c r="G4651" s="786">
        <f>VLOOKUP(C4651,METADATA!$J$5:$Q$29,IF(E4651="HI",2,IF(E4651="LO",6,10))+IF(D4651=1,2,IF(D4651=7,1,(IF(WEEKDAY(B4651)=1,2,IF(WEEKDAY(B4651)=7,1,0))))))</f>
        <v>2</v>
      </c>
      <c r="H4651" s="787">
        <v>16057.25</v>
      </c>
      <c r="I4651" s="788">
        <v>9915.0248413085938</v>
      </c>
      <c r="K4651" s="795">
        <v>913.98749999999995</v>
      </c>
      <c r="M4651" s="798">
        <f t="shared" si="217"/>
        <v>18871.751247996741</v>
      </c>
      <c r="N4651" s="303"/>
      <c r="S4651" s="786">
        <v>0</v>
      </c>
      <c r="T4651" s="781">
        <f>VLOOKUP(C4651,METADATA!$J$5:$Q$29,IF(E4651="HI",2,IF(E4651="LO",6,10))+IF(S4651=1,2,IF(D4651=7,1,(IF(WEEKDAY(B4651)=1,2,IF(WEEKDAY(B4651)=7,1,0))))))</f>
        <v>2</v>
      </c>
      <c r="U4651" s="781">
        <f>VLOOKUP(C4651,METADATA!$A$5:$H$29,IF(E4651="HI",2,IF(E4651="LO",6,10))+IF(S4651=1,2,IF(D4651=7,1,(IF(WEEKDAY(B4651)=1,2,IF(WEEKDAY(B4651)=7,1,0))))))</f>
        <v>2</v>
      </c>
    </row>
    <row r="4652" spans="2:21" ht="13.95" customHeight="1" x14ac:dyDescent="0.25">
      <c r="B4652" s="784">
        <f t="shared" si="218"/>
        <v>45576</v>
      </c>
      <c r="C4652" s="785">
        <v>16</v>
      </c>
      <c r="D4652" s="786">
        <f>IFERROR((INDEX(METADATA!$T$2:$T$20,MATCH(B4652,METADATA!$S$2:$S$20,0))),0)</f>
        <v>0</v>
      </c>
      <c r="E4652" s="785" t="str">
        <f t="shared" si="216"/>
        <v>LO</v>
      </c>
      <c r="F4652" s="786">
        <f>VLOOKUP(C4652,METADATA!$A$5:$H$29,IF(E4652="HI",2,IF(E4652="LO",6,10))+IF(D4652=1,2,IF(D4652=7,1,(IF(WEEKDAY(B4652)=1,2,IF(WEEKDAY(B4652)=7,1,0))))))</f>
        <v>2</v>
      </c>
      <c r="G4652" s="786">
        <f>VLOOKUP(C4652,METADATA!$J$5:$Q$29,IF(E4652="HI",2,IF(E4652="LO",6,10))+IF(D4652=1,2,IF(D4652=7,1,(IF(WEEKDAY(B4652)=1,2,IF(WEEKDAY(B4652)=7,1,0))))))</f>
        <v>2</v>
      </c>
      <c r="H4652" s="787">
        <v>15342</v>
      </c>
      <c r="I4652" s="788">
        <v>9878.7249145507813</v>
      </c>
      <c r="K4652" s="795">
        <v>902.26250000000005</v>
      </c>
      <c r="M4652" s="798">
        <f t="shared" si="217"/>
        <v>18247.360629344901</v>
      </c>
      <c r="N4652" s="303"/>
      <c r="S4652" s="786">
        <v>0</v>
      </c>
      <c r="T4652" s="781">
        <f>VLOOKUP(C4652,METADATA!$J$5:$Q$29,IF(E4652="HI",2,IF(E4652="LO",6,10))+IF(S4652=1,2,IF(D4652=7,1,(IF(WEEKDAY(B4652)=1,2,IF(WEEKDAY(B4652)=7,1,0))))))</f>
        <v>2</v>
      </c>
      <c r="U4652" s="781">
        <f>VLOOKUP(C4652,METADATA!$A$5:$H$29,IF(E4652="HI",2,IF(E4652="LO",6,10))+IF(S4652=1,2,IF(D4652=7,1,(IF(WEEKDAY(B4652)=1,2,IF(WEEKDAY(B4652)=7,1,0))))))</f>
        <v>2</v>
      </c>
    </row>
    <row r="4653" spans="2:21" ht="13.95" customHeight="1" x14ac:dyDescent="0.25">
      <c r="B4653" s="784">
        <f t="shared" si="218"/>
        <v>45576</v>
      </c>
      <c r="C4653" s="785">
        <v>17</v>
      </c>
      <c r="D4653" s="786">
        <f>IFERROR((INDEX(METADATA!$T$2:$T$20,MATCH(B4653,METADATA!$S$2:$S$20,0))),0)</f>
        <v>0</v>
      </c>
      <c r="E4653" s="785" t="str">
        <f t="shared" si="216"/>
        <v>LO</v>
      </c>
      <c r="F4653" s="786">
        <f>VLOOKUP(C4653,METADATA!$A$5:$H$29,IF(E4653="HI",2,IF(E4653="LO",6,10))+IF(D4653=1,2,IF(D4653=7,1,(IF(WEEKDAY(B4653)=1,2,IF(WEEKDAY(B4653)=7,1,0))))))</f>
        <v>2</v>
      </c>
      <c r="G4653" s="786">
        <f>VLOOKUP(C4653,METADATA!$J$5:$Q$29,IF(E4653="HI",2,IF(E4653="LO",6,10))+IF(D4653=1,2,IF(D4653=7,1,(IF(WEEKDAY(B4653)=1,2,IF(WEEKDAY(B4653)=7,1,0))))))</f>
        <v>2</v>
      </c>
      <c r="H4653" s="787">
        <v>14792.25</v>
      </c>
      <c r="I4653" s="788">
        <v>9939.9501953125</v>
      </c>
      <c r="K4653" s="795">
        <v>933.76250000000005</v>
      </c>
      <c r="M4653" s="798">
        <f t="shared" si="217"/>
        <v>17821.707829155795</v>
      </c>
      <c r="N4653" s="303"/>
      <c r="S4653" s="786">
        <v>0</v>
      </c>
      <c r="T4653" s="781">
        <f>VLOOKUP(C4653,METADATA!$J$5:$Q$29,IF(E4653="HI",2,IF(E4653="LO",6,10))+IF(S4653=1,2,IF(D4653=7,1,(IF(WEEKDAY(B4653)=1,2,IF(WEEKDAY(B4653)=7,1,0))))))</f>
        <v>2</v>
      </c>
      <c r="U4653" s="781">
        <f>VLOOKUP(C4653,METADATA!$A$5:$H$29,IF(E4653="HI",2,IF(E4653="LO",6,10))+IF(S4653=1,2,IF(D4653=7,1,(IF(WEEKDAY(B4653)=1,2,IF(WEEKDAY(B4653)=7,1,0))))))</f>
        <v>2</v>
      </c>
    </row>
    <row r="4654" spans="2:21" ht="13.95" customHeight="1" x14ac:dyDescent="0.25">
      <c r="B4654" s="784">
        <f t="shared" si="218"/>
        <v>45576</v>
      </c>
      <c r="C4654" s="785">
        <v>18</v>
      </c>
      <c r="D4654" s="786">
        <f>IFERROR((INDEX(METADATA!$T$2:$T$20,MATCH(B4654,METADATA!$S$2:$S$20,0))),0)</f>
        <v>0</v>
      </c>
      <c r="E4654" s="785" t="str">
        <f t="shared" si="216"/>
        <v>LO</v>
      </c>
      <c r="F4654" s="786">
        <f>VLOOKUP(C4654,METADATA!$A$5:$H$29,IF(E4654="HI",2,IF(E4654="LO",6,10))+IF(D4654=1,2,IF(D4654=7,1,(IF(WEEKDAY(B4654)=1,2,IF(WEEKDAY(B4654)=7,1,0))))))</f>
        <v>1</v>
      </c>
      <c r="G4654" s="786">
        <f>VLOOKUP(C4654,METADATA!$J$5:$Q$29,IF(E4654="HI",2,IF(E4654="LO",6,10))+IF(D4654=1,2,IF(D4654=7,1,(IF(WEEKDAY(B4654)=1,2,IF(WEEKDAY(B4654)=7,1,0))))))</f>
        <v>1</v>
      </c>
      <c r="H4654" s="787">
        <v>14088.25</v>
      </c>
      <c r="I4654" s="788">
        <v>9987.3499755859375</v>
      </c>
      <c r="K4654" s="795">
        <v>0</v>
      </c>
      <c r="M4654" s="798">
        <f t="shared" si="217"/>
        <v>17269.21965803135</v>
      </c>
      <c r="N4654" s="303"/>
      <c r="S4654" s="786">
        <v>0</v>
      </c>
      <c r="T4654" s="781">
        <f>VLOOKUP(C4654,METADATA!$J$5:$Q$29,IF(E4654="HI",2,IF(E4654="LO",6,10))+IF(S4654=1,2,IF(D4654=7,1,(IF(WEEKDAY(B4654)=1,2,IF(WEEKDAY(B4654)=7,1,0))))))</f>
        <v>1</v>
      </c>
      <c r="U4654" s="781">
        <f>VLOOKUP(C4654,METADATA!$A$5:$H$29,IF(E4654="HI",2,IF(E4654="LO",6,10))+IF(S4654=1,2,IF(D4654=7,1,(IF(WEEKDAY(B4654)=1,2,IF(WEEKDAY(B4654)=7,1,0))))))</f>
        <v>1</v>
      </c>
    </row>
    <row r="4655" spans="2:21" ht="13.95" customHeight="1" x14ac:dyDescent="0.25">
      <c r="B4655" s="784">
        <f t="shared" si="218"/>
        <v>45576</v>
      </c>
      <c r="C4655" s="785">
        <v>19</v>
      </c>
      <c r="D4655" s="786">
        <f>IFERROR((INDEX(METADATA!$T$2:$T$20,MATCH(B4655,METADATA!$S$2:$S$20,0))),0)</f>
        <v>0</v>
      </c>
      <c r="E4655" s="785" t="str">
        <f t="shared" si="216"/>
        <v>LO</v>
      </c>
      <c r="F4655" s="786">
        <f>VLOOKUP(C4655,METADATA!$A$5:$H$29,IF(E4655="HI",2,IF(E4655="LO",6,10))+IF(D4655=1,2,IF(D4655=7,1,(IF(WEEKDAY(B4655)=1,2,IF(WEEKDAY(B4655)=7,1,0))))))</f>
        <v>1</v>
      </c>
      <c r="G4655" s="786">
        <f>VLOOKUP(C4655,METADATA!$J$5:$Q$29,IF(E4655="HI",2,IF(E4655="LO",6,10))+IF(D4655=1,2,IF(D4655=7,1,(IF(WEEKDAY(B4655)=1,2,IF(WEEKDAY(B4655)=7,1,0))))))</f>
        <v>1</v>
      </c>
      <c r="H4655" s="787">
        <v>13369.75</v>
      </c>
      <c r="I4655" s="788">
        <v>10022.525085449219</v>
      </c>
      <c r="K4655" s="795">
        <v>0</v>
      </c>
      <c r="M4655" s="798">
        <f t="shared" si="217"/>
        <v>16709.315490197641</v>
      </c>
      <c r="N4655" s="303"/>
      <c r="S4655" s="786">
        <v>0</v>
      </c>
      <c r="T4655" s="781">
        <f>VLOOKUP(C4655,METADATA!$J$5:$Q$29,IF(E4655="HI",2,IF(E4655="LO",6,10))+IF(S4655=1,2,IF(D4655=7,1,(IF(WEEKDAY(B4655)=1,2,IF(WEEKDAY(B4655)=7,1,0))))))</f>
        <v>1</v>
      </c>
      <c r="U4655" s="781">
        <f>VLOOKUP(C4655,METADATA!$A$5:$H$29,IF(E4655="HI",2,IF(E4655="LO",6,10))+IF(S4655=1,2,IF(D4655=7,1,(IF(WEEKDAY(B4655)=1,2,IF(WEEKDAY(B4655)=7,1,0))))))</f>
        <v>1</v>
      </c>
    </row>
    <row r="4656" spans="2:21" ht="13.95" customHeight="1" x14ac:dyDescent="0.25">
      <c r="B4656" s="784">
        <f t="shared" si="218"/>
        <v>45576</v>
      </c>
      <c r="C4656" s="785">
        <v>20</v>
      </c>
      <c r="D4656" s="786">
        <f>IFERROR((INDEX(METADATA!$T$2:$T$20,MATCH(B4656,METADATA!$S$2:$S$20,0))),0)</f>
        <v>0</v>
      </c>
      <c r="E4656" s="785" t="str">
        <f t="shared" si="216"/>
        <v>LO</v>
      </c>
      <c r="F4656" s="786">
        <f>VLOOKUP(C4656,METADATA!$A$5:$H$29,IF(E4656="HI",2,IF(E4656="LO",6,10))+IF(D4656=1,2,IF(D4656=7,1,(IF(WEEKDAY(B4656)=1,2,IF(WEEKDAY(B4656)=7,1,0))))))</f>
        <v>1</v>
      </c>
      <c r="G4656" s="786">
        <f>VLOOKUP(C4656,METADATA!$J$5:$Q$29,IF(E4656="HI",2,IF(E4656="LO",6,10))+IF(D4656=1,2,IF(D4656=7,1,(IF(WEEKDAY(B4656)=1,2,IF(WEEKDAY(B4656)=7,1,0))))))</f>
        <v>2</v>
      </c>
      <c r="H4656" s="787">
        <v>13282.75</v>
      </c>
      <c r="I4656" s="788">
        <v>9678.9251098632813</v>
      </c>
      <c r="K4656" s="795">
        <v>0</v>
      </c>
      <c r="M4656" s="798">
        <f t="shared" si="217"/>
        <v>16435.116027726788</v>
      </c>
      <c r="N4656" s="303"/>
      <c r="S4656" s="786">
        <v>0</v>
      </c>
      <c r="T4656" s="781">
        <f>VLOOKUP(C4656,METADATA!$J$5:$Q$29,IF(E4656="HI",2,IF(E4656="LO",6,10))+IF(S4656=1,2,IF(D4656=7,1,(IF(WEEKDAY(B4656)=1,2,IF(WEEKDAY(B4656)=7,1,0))))))</f>
        <v>2</v>
      </c>
      <c r="U4656" s="781">
        <f>VLOOKUP(C4656,METADATA!$A$5:$H$29,IF(E4656="HI",2,IF(E4656="LO",6,10))+IF(S4656=1,2,IF(D4656=7,1,(IF(WEEKDAY(B4656)=1,2,IF(WEEKDAY(B4656)=7,1,0))))))</f>
        <v>1</v>
      </c>
    </row>
    <row r="4657" spans="2:21" ht="13.95" customHeight="1" x14ac:dyDescent="0.25">
      <c r="B4657" s="784">
        <f t="shared" si="218"/>
        <v>45576</v>
      </c>
      <c r="C4657" s="785">
        <v>21</v>
      </c>
      <c r="D4657" s="786">
        <f>IFERROR((INDEX(METADATA!$T$2:$T$20,MATCH(B4657,METADATA!$S$2:$S$20,0))),0)</f>
        <v>0</v>
      </c>
      <c r="E4657" s="785" t="str">
        <f t="shared" si="216"/>
        <v>LO</v>
      </c>
      <c r="F4657" s="786">
        <f>VLOOKUP(C4657,METADATA!$A$5:$H$29,IF(E4657="HI",2,IF(E4657="LO",6,10))+IF(D4657=1,2,IF(D4657=7,1,(IF(WEEKDAY(B4657)=1,2,IF(WEEKDAY(B4657)=7,1,0))))))</f>
        <v>2</v>
      </c>
      <c r="G4657" s="786">
        <f>VLOOKUP(C4657,METADATA!$J$5:$Q$29,IF(E4657="HI",2,IF(E4657="LO",6,10))+IF(D4657=1,2,IF(D4657=7,1,(IF(WEEKDAY(B4657)=1,2,IF(WEEKDAY(B4657)=7,1,0))))))</f>
        <v>2</v>
      </c>
      <c r="H4657" s="787">
        <v>12467.5</v>
      </c>
      <c r="I4657" s="788">
        <v>9747.2749633789063</v>
      </c>
      <c r="K4657" s="795">
        <v>0</v>
      </c>
      <c r="M4657" s="798">
        <f t="shared" si="217"/>
        <v>15825.546608623452</v>
      </c>
      <c r="N4657" s="303"/>
      <c r="S4657" s="786">
        <v>0</v>
      </c>
      <c r="T4657" s="781">
        <f>VLOOKUP(C4657,METADATA!$J$5:$Q$29,IF(E4657="HI",2,IF(E4657="LO",6,10))+IF(S4657=1,2,IF(D4657=7,1,(IF(WEEKDAY(B4657)=1,2,IF(WEEKDAY(B4657)=7,1,0))))))</f>
        <v>2</v>
      </c>
      <c r="U4657" s="781">
        <f>VLOOKUP(C4657,METADATA!$A$5:$H$29,IF(E4657="HI",2,IF(E4657="LO",6,10))+IF(S4657=1,2,IF(D4657=7,1,(IF(WEEKDAY(B4657)=1,2,IF(WEEKDAY(B4657)=7,1,0))))))</f>
        <v>2</v>
      </c>
    </row>
    <row r="4658" spans="2:21" ht="13.95" customHeight="1" x14ac:dyDescent="0.25">
      <c r="B4658" s="784">
        <f t="shared" si="218"/>
        <v>45576</v>
      </c>
      <c r="C4658" s="785">
        <v>22</v>
      </c>
      <c r="D4658" s="786">
        <f>IFERROR((INDEX(METADATA!$T$2:$T$20,MATCH(B4658,METADATA!$S$2:$S$20,0))),0)</f>
        <v>0</v>
      </c>
      <c r="E4658" s="785" t="str">
        <f t="shared" si="216"/>
        <v>LO</v>
      </c>
      <c r="F4658" s="786">
        <f>VLOOKUP(C4658,METADATA!$A$5:$H$29,IF(E4658="HI",2,IF(E4658="LO",6,10))+IF(D4658=1,2,IF(D4658=7,1,(IF(WEEKDAY(B4658)=1,2,IF(WEEKDAY(B4658)=7,1,0))))))</f>
        <v>3</v>
      </c>
      <c r="G4658" s="786">
        <f>VLOOKUP(C4658,METADATA!$J$5:$Q$29,IF(E4658="HI",2,IF(E4658="LO",6,10))+IF(D4658=1,2,IF(D4658=7,1,(IF(WEEKDAY(B4658)=1,2,IF(WEEKDAY(B4658)=7,1,0))))))</f>
        <v>3</v>
      </c>
      <c r="H4658" s="787">
        <v>172</v>
      </c>
      <c r="I4658" s="788">
        <v>9881.6748657226563</v>
      </c>
      <c r="K4658" s="795">
        <v>0</v>
      </c>
      <c r="M4658" s="798">
        <f t="shared" si="217"/>
        <v>9883.1716645950692</v>
      </c>
      <c r="N4658" s="303"/>
      <c r="S4658" s="786">
        <v>0</v>
      </c>
      <c r="T4658" s="781">
        <f>VLOOKUP(C4658,METADATA!$J$5:$Q$29,IF(E4658="HI",2,IF(E4658="LO",6,10))+IF(S4658=1,2,IF(D4658=7,1,(IF(WEEKDAY(B4658)=1,2,IF(WEEKDAY(B4658)=7,1,0))))))</f>
        <v>3</v>
      </c>
      <c r="U4658" s="781">
        <f>VLOOKUP(C4658,METADATA!$A$5:$H$29,IF(E4658="HI",2,IF(E4658="LO",6,10))+IF(S4658=1,2,IF(D4658=7,1,(IF(WEEKDAY(B4658)=1,2,IF(WEEKDAY(B4658)=7,1,0))))))</f>
        <v>3</v>
      </c>
    </row>
    <row r="4659" spans="2:21" ht="13.95" customHeight="1" x14ac:dyDescent="0.25">
      <c r="B4659" s="784">
        <f t="shared" si="218"/>
        <v>45576</v>
      </c>
      <c r="C4659" s="785">
        <v>23</v>
      </c>
      <c r="D4659" s="786">
        <f>IFERROR((INDEX(METADATA!$T$2:$T$20,MATCH(B4659,METADATA!$S$2:$S$20,0))),0)</f>
        <v>0</v>
      </c>
      <c r="E4659" s="785" t="str">
        <f t="shared" si="216"/>
        <v>LO</v>
      </c>
      <c r="F4659" s="786">
        <f>VLOOKUP(C4659,METADATA!$A$5:$H$29,IF(E4659="HI",2,IF(E4659="LO",6,10))+IF(D4659=1,2,IF(D4659=7,1,(IF(WEEKDAY(B4659)=1,2,IF(WEEKDAY(B4659)=7,1,0))))))</f>
        <v>3</v>
      </c>
      <c r="G4659" s="786">
        <f>VLOOKUP(C4659,METADATA!$J$5:$Q$29,IF(E4659="HI",2,IF(E4659="LO",6,10))+IF(D4659=1,2,IF(D4659=7,1,(IF(WEEKDAY(B4659)=1,2,IF(WEEKDAY(B4659)=7,1,0))))))</f>
        <v>3</v>
      </c>
      <c r="H4659" s="787">
        <v>10550.75</v>
      </c>
      <c r="I4659" s="788">
        <v>9878.02490234375</v>
      </c>
      <c r="K4659" s="795">
        <v>0</v>
      </c>
      <c r="M4659" s="798">
        <f t="shared" si="217"/>
        <v>14453.15541789485</v>
      </c>
      <c r="N4659" s="303"/>
      <c r="S4659" s="786">
        <v>0</v>
      </c>
      <c r="T4659" s="781">
        <f>VLOOKUP(C4659,METADATA!$J$5:$Q$29,IF(E4659="HI",2,IF(E4659="LO",6,10))+IF(S4659=1,2,IF(D4659=7,1,(IF(WEEKDAY(B4659)=1,2,IF(WEEKDAY(B4659)=7,1,0))))))</f>
        <v>3</v>
      </c>
      <c r="U4659" s="781">
        <f>VLOOKUP(C4659,METADATA!$A$5:$H$29,IF(E4659="HI",2,IF(E4659="LO",6,10))+IF(S4659=1,2,IF(D4659=7,1,(IF(WEEKDAY(B4659)=1,2,IF(WEEKDAY(B4659)=7,1,0))))))</f>
        <v>3</v>
      </c>
    </row>
    <row r="4660" spans="2:21" ht="13.95" customHeight="1" x14ac:dyDescent="0.25">
      <c r="B4660" s="784">
        <f t="shared" si="218"/>
        <v>45577</v>
      </c>
      <c r="C4660" s="785">
        <v>0</v>
      </c>
      <c r="D4660" s="786">
        <f>IFERROR((INDEX(METADATA!$T$2:$T$20,MATCH(B4660,METADATA!$S$2:$S$20,0))),0)</f>
        <v>0</v>
      </c>
      <c r="E4660" s="785" t="str">
        <f t="shared" si="216"/>
        <v>LO</v>
      </c>
      <c r="F4660" s="786">
        <f>VLOOKUP(C4660,METADATA!$A$5:$H$29,IF(E4660="HI",2,IF(E4660="LO",6,10))+IF(D4660=1,2,IF(D4660=7,1,(IF(WEEKDAY(B4660)=1,2,IF(WEEKDAY(B4660)=7,1,0))))))</f>
        <v>3</v>
      </c>
      <c r="G4660" s="786">
        <f>VLOOKUP(C4660,METADATA!$J$5:$Q$29,IF(E4660="HI",2,IF(E4660="LO",6,10))+IF(D4660=1,2,IF(D4660=7,1,(IF(WEEKDAY(B4660)=1,2,IF(WEEKDAY(B4660)=7,1,0))))))</f>
        <v>3</v>
      </c>
      <c r="H4660" s="787">
        <v>9947.25</v>
      </c>
      <c r="I4660" s="788">
        <v>9771.5499267578125</v>
      </c>
      <c r="K4660" s="795">
        <v>0</v>
      </c>
      <c r="M4660" s="798">
        <f t="shared" si="217"/>
        <v>13943.850635087159</v>
      </c>
      <c r="N4660" s="303"/>
      <c r="S4660" s="786">
        <v>0</v>
      </c>
      <c r="T4660" s="781">
        <f>VLOOKUP(C4660,METADATA!$J$5:$Q$29,IF(E4660="HI",2,IF(E4660="LO",6,10))+IF(S4660=1,2,IF(D4660=7,1,(IF(WEEKDAY(B4660)=1,2,IF(WEEKDAY(B4660)=7,1,0))))))</f>
        <v>3</v>
      </c>
      <c r="U4660" s="781">
        <f>VLOOKUP(C4660,METADATA!$A$5:$H$29,IF(E4660="HI",2,IF(E4660="LO",6,10))+IF(S4660=1,2,IF(D4660=7,1,(IF(WEEKDAY(B4660)=1,2,IF(WEEKDAY(B4660)=7,1,0))))))</f>
        <v>3</v>
      </c>
    </row>
    <row r="4661" spans="2:21" ht="13.95" customHeight="1" x14ac:dyDescent="0.25">
      <c r="B4661" s="784">
        <f t="shared" si="218"/>
        <v>45577</v>
      </c>
      <c r="C4661" s="785">
        <v>1</v>
      </c>
      <c r="D4661" s="786">
        <f>IFERROR((INDEX(METADATA!$T$2:$T$20,MATCH(B4661,METADATA!$S$2:$S$20,0))),0)</f>
        <v>0</v>
      </c>
      <c r="E4661" s="785" t="str">
        <f t="shared" si="216"/>
        <v>LO</v>
      </c>
      <c r="F4661" s="786">
        <f>VLOOKUP(C4661,METADATA!$A$5:$H$29,IF(E4661="HI",2,IF(E4661="LO",6,10))+IF(D4661=1,2,IF(D4661=7,1,(IF(WEEKDAY(B4661)=1,2,IF(WEEKDAY(B4661)=7,1,0))))))</f>
        <v>3</v>
      </c>
      <c r="G4661" s="786">
        <f>VLOOKUP(C4661,METADATA!$J$5:$Q$29,IF(E4661="HI",2,IF(E4661="LO",6,10))+IF(D4661=1,2,IF(D4661=7,1,(IF(WEEKDAY(B4661)=1,2,IF(WEEKDAY(B4661)=7,1,0))))))</f>
        <v>3</v>
      </c>
      <c r="H4661" s="787">
        <v>9451.75</v>
      </c>
      <c r="I4661" s="788">
        <v>9734.199951171875</v>
      </c>
      <c r="K4661" s="795">
        <v>0</v>
      </c>
      <c r="M4661" s="798">
        <f t="shared" si="217"/>
        <v>13567.985360837272</v>
      </c>
      <c r="N4661" s="303"/>
      <c r="S4661" s="786">
        <v>0</v>
      </c>
      <c r="T4661" s="781">
        <f>VLOOKUP(C4661,METADATA!$J$5:$Q$29,IF(E4661="HI",2,IF(E4661="LO",6,10))+IF(S4661=1,2,IF(D4661=7,1,(IF(WEEKDAY(B4661)=1,2,IF(WEEKDAY(B4661)=7,1,0))))))</f>
        <v>3</v>
      </c>
      <c r="U4661" s="781">
        <f>VLOOKUP(C4661,METADATA!$A$5:$H$29,IF(E4661="HI",2,IF(E4661="LO",6,10))+IF(S4661=1,2,IF(D4661=7,1,(IF(WEEKDAY(B4661)=1,2,IF(WEEKDAY(B4661)=7,1,0))))))</f>
        <v>3</v>
      </c>
    </row>
    <row r="4662" spans="2:21" ht="13.95" customHeight="1" x14ac:dyDescent="0.25">
      <c r="B4662" s="784">
        <f t="shared" si="218"/>
        <v>45577</v>
      </c>
      <c r="C4662" s="785">
        <v>2</v>
      </c>
      <c r="D4662" s="786">
        <f>IFERROR((INDEX(METADATA!$T$2:$T$20,MATCH(B4662,METADATA!$S$2:$S$20,0))),0)</f>
        <v>0</v>
      </c>
      <c r="E4662" s="785" t="str">
        <f t="shared" si="216"/>
        <v>LO</v>
      </c>
      <c r="F4662" s="786">
        <f>VLOOKUP(C4662,METADATA!$A$5:$H$29,IF(E4662="HI",2,IF(E4662="LO",6,10))+IF(D4662=1,2,IF(D4662=7,1,(IF(WEEKDAY(B4662)=1,2,IF(WEEKDAY(B4662)=7,1,0))))))</f>
        <v>3</v>
      </c>
      <c r="G4662" s="786">
        <f>VLOOKUP(C4662,METADATA!$J$5:$Q$29,IF(E4662="HI",2,IF(E4662="LO",6,10))+IF(D4662=1,2,IF(D4662=7,1,(IF(WEEKDAY(B4662)=1,2,IF(WEEKDAY(B4662)=7,1,0))))))</f>
        <v>3</v>
      </c>
      <c r="H4662" s="787">
        <v>9163.25</v>
      </c>
      <c r="I4662" s="788">
        <v>9788.8900146484375</v>
      </c>
      <c r="K4662" s="795">
        <v>0</v>
      </c>
      <c r="M4662" s="798">
        <f t="shared" si="217"/>
        <v>13408.486800582081</v>
      </c>
      <c r="N4662" s="303"/>
      <c r="S4662" s="786">
        <v>0</v>
      </c>
      <c r="T4662" s="781">
        <f>VLOOKUP(C4662,METADATA!$J$5:$Q$29,IF(E4662="HI",2,IF(E4662="LO",6,10))+IF(S4662=1,2,IF(D4662=7,1,(IF(WEEKDAY(B4662)=1,2,IF(WEEKDAY(B4662)=7,1,0))))))</f>
        <v>3</v>
      </c>
      <c r="U4662" s="781">
        <f>VLOOKUP(C4662,METADATA!$A$5:$H$29,IF(E4662="HI",2,IF(E4662="LO",6,10))+IF(S4662=1,2,IF(D4662=7,1,(IF(WEEKDAY(B4662)=1,2,IF(WEEKDAY(B4662)=7,1,0))))))</f>
        <v>3</v>
      </c>
    </row>
    <row r="4663" spans="2:21" ht="13.95" customHeight="1" x14ac:dyDescent="0.25">
      <c r="B4663" s="784">
        <f t="shared" si="218"/>
        <v>45577</v>
      </c>
      <c r="C4663" s="785">
        <v>3</v>
      </c>
      <c r="D4663" s="786">
        <f>IFERROR((INDEX(METADATA!$T$2:$T$20,MATCH(B4663,METADATA!$S$2:$S$20,0))),0)</f>
        <v>0</v>
      </c>
      <c r="E4663" s="785" t="str">
        <f t="shared" si="216"/>
        <v>LO</v>
      </c>
      <c r="F4663" s="786">
        <f>VLOOKUP(C4663,METADATA!$A$5:$H$29,IF(E4663="HI",2,IF(E4663="LO",6,10))+IF(D4663=1,2,IF(D4663=7,1,(IF(WEEKDAY(B4663)=1,2,IF(WEEKDAY(B4663)=7,1,0))))))</f>
        <v>3</v>
      </c>
      <c r="G4663" s="786">
        <f>VLOOKUP(C4663,METADATA!$J$5:$Q$29,IF(E4663="HI",2,IF(E4663="LO",6,10))+IF(D4663=1,2,IF(D4663=7,1,(IF(WEEKDAY(B4663)=1,2,IF(WEEKDAY(B4663)=7,1,0))))))</f>
        <v>3</v>
      </c>
      <c r="H4663" s="787">
        <v>8992</v>
      </c>
      <c r="I4663" s="788">
        <v>9766.9000244140625</v>
      </c>
      <c r="K4663" s="795">
        <v>0</v>
      </c>
      <c r="M4663" s="798">
        <f t="shared" si="217"/>
        <v>13275.857791001657</v>
      </c>
      <c r="N4663" s="303"/>
      <c r="S4663" s="786">
        <v>0</v>
      </c>
      <c r="T4663" s="781">
        <f>VLOOKUP(C4663,METADATA!$J$5:$Q$29,IF(E4663="HI",2,IF(E4663="LO",6,10))+IF(S4663=1,2,IF(D4663=7,1,(IF(WEEKDAY(B4663)=1,2,IF(WEEKDAY(B4663)=7,1,0))))))</f>
        <v>3</v>
      </c>
      <c r="U4663" s="781">
        <f>VLOOKUP(C4663,METADATA!$A$5:$H$29,IF(E4663="HI",2,IF(E4663="LO",6,10))+IF(S4663=1,2,IF(D4663=7,1,(IF(WEEKDAY(B4663)=1,2,IF(WEEKDAY(B4663)=7,1,0))))))</f>
        <v>3</v>
      </c>
    </row>
    <row r="4664" spans="2:21" ht="13.95" customHeight="1" x14ac:dyDescent="0.25">
      <c r="B4664" s="784">
        <f t="shared" si="218"/>
        <v>45577</v>
      </c>
      <c r="C4664" s="785">
        <v>4</v>
      </c>
      <c r="D4664" s="786">
        <f>IFERROR((INDEX(METADATA!$T$2:$T$20,MATCH(B4664,METADATA!$S$2:$S$20,0))),0)</f>
        <v>0</v>
      </c>
      <c r="E4664" s="785" t="str">
        <f t="shared" si="216"/>
        <v>LO</v>
      </c>
      <c r="F4664" s="786">
        <f>VLOOKUP(C4664,METADATA!$A$5:$H$29,IF(E4664="HI",2,IF(E4664="LO",6,10))+IF(D4664=1,2,IF(D4664=7,1,(IF(WEEKDAY(B4664)=1,2,IF(WEEKDAY(B4664)=7,1,0))))))</f>
        <v>3</v>
      </c>
      <c r="G4664" s="786">
        <f>VLOOKUP(C4664,METADATA!$J$5:$Q$29,IF(E4664="HI",2,IF(E4664="LO",6,10))+IF(D4664=1,2,IF(D4664=7,1,(IF(WEEKDAY(B4664)=1,2,IF(WEEKDAY(B4664)=7,1,0))))))</f>
        <v>3</v>
      </c>
      <c r="H4664" s="787">
        <v>9140.75</v>
      </c>
      <c r="I4664" s="788">
        <v>9757.6998901367188</v>
      </c>
      <c r="K4664" s="795">
        <v>0</v>
      </c>
      <c r="M4664" s="798">
        <f t="shared" si="217"/>
        <v>13370.340972034861</v>
      </c>
      <c r="N4664" s="303"/>
      <c r="S4664" s="786">
        <v>0</v>
      </c>
      <c r="T4664" s="781">
        <f>VLOOKUP(C4664,METADATA!$J$5:$Q$29,IF(E4664="HI",2,IF(E4664="LO",6,10))+IF(S4664=1,2,IF(D4664=7,1,(IF(WEEKDAY(B4664)=1,2,IF(WEEKDAY(B4664)=7,1,0))))))</f>
        <v>3</v>
      </c>
      <c r="U4664" s="781">
        <f>VLOOKUP(C4664,METADATA!$A$5:$H$29,IF(E4664="HI",2,IF(E4664="LO",6,10))+IF(S4664=1,2,IF(D4664=7,1,(IF(WEEKDAY(B4664)=1,2,IF(WEEKDAY(B4664)=7,1,0))))))</f>
        <v>3</v>
      </c>
    </row>
    <row r="4665" spans="2:21" ht="13.95" customHeight="1" x14ac:dyDescent="0.25">
      <c r="B4665" s="784">
        <f t="shared" si="218"/>
        <v>45577</v>
      </c>
      <c r="C4665" s="785">
        <v>5</v>
      </c>
      <c r="D4665" s="786">
        <f>IFERROR((INDEX(METADATA!$T$2:$T$20,MATCH(B4665,METADATA!$S$2:$S$20,0))),0)</f>
        <v>0</v>
      </c>
      <c r="E4665" s="785" t="str">
        <f t="shared" si="216"/>
        <v>LO</v>
      </c>
      <c r="F4665" s="786">
        <f>VLOOKUP(C4665,METADATA!$A$5:$H$29,IF(E4665="HI",2,IF(E4665="LO",6,10))+IF(D4665=1,2,IF(D4665=7,1,(IF(WEEKDAY(B4665)=1,2,IF(WEEKDAY(B4665)=7,1,0))))))</f>
        <v>3</v>
      </c>
      <c r="G4665" s="786">
        <f>VLOOKUP(C4665,METADATA!$J$5:$Q$29,IF(E4665="HI",2,IF(E4665="LO",6,10))+IF(D4665=1,2,IF(D4665=7,1,(IF(WEEKDAY(B4665)=1,2,IF(WEEKDAY(B4665)=7,1,0))))))</f>
        <v>3</v>
      </c>
      <c r="H4665" s="787">
        <v>9215.5</v>
      </c>
      <c r="I4665" s="788">
        <v>9550.6749877929688</v>
      </c>
      <c r="K4665" s="795">
        <v>870.51250000000005</v>
      </c>
      <c r="M4665" s="798">
        <f t="shared" si="217"/>
        <v>13271.805942389838</v>
      </c>
      <c r="N4665" s="303"/>
      <c r="S4665" s="786">
        <v>0</v>
      </c>
      <c r="T4665" s="781">
        <f>VLOOKUP(C4665,METADATA!$J$5:$Q$29,IF(E4665="HI",2,IF(E4665="LO",6,10))+IF(S4665=1,2,IF(D4665=7,1,(IF(WEEKDAY(B4665)=1,2,IF(WEEKDAY(B4665)=7,1,0))))))</f>
        <v>3</v>
      </c>
      <c r="U4665" s="781">
        <f>VLOOKUP(C4665,METADATA!$A$5:$H$29,IF(E4665="HI",2,IF(E4665="LO",6,10))+IF(S4665=1,2,IF(D4665=7,1,(IF(WEEKDAY(B4665)=1,2,IF(WEEKDAY(B4665)=7,1,0))))))</f>
        <v>3</v>
      </c>
    </row>
    <row r="4666" spans="2:21" ht="13.95" customHeight="1" x14ac:dyDescent="0.25">
      <c r="B4666" s="784">
        <f t="shared" si="218"/>
        <v>45577</v>
      </c>
      <c r="C4666" s="785">
        <v>6</v>
      </c>
      <c r="D4666" s="786">
        <f>IFERROR((INDEX(METADATA!$T$2:$T$20,MATCH(B4666,METADATA!$S$2:$S$20,0))),0)</f>
        <v>0</v>
      </c>
      <c r="E4666" s="785" t="str">
        <f t="shared" si="216"/>
        <v>LO</v>
      </c>
      <c r="F4666" s="786">
        <f>VLOOKUP(C4666,METADATA!$A$5:$H$29,IF(E4666="HI",2,IF(E4666="LO",6,10))+IF(D4666=1,2,IF(D4666=7,1,(IF(WEEKDAY(B4666)=1,2,IF(WEEKDAY(B4666)=7,1,0))))))</f>
        <v>3</v>
      </c>
      <c r="G4666" s="786">
        <f>VLOOKUP(C4666,METADATA!$J$5:$Q$29,IF(E4666="HI",2,IF(E4666="LO",6,10))+IF(D4666=1,2,IF(D4666=7,1,(IF(WEEKDAY(B4666)=1,2,IF(WEEKDAY(B4666)=7,1,0))))))</f>
        <v>3</v>
      </c>
      <c r="H4666" s="787">
        <v>9479.5</v>
      </c>
      <c r="I4666" s="788">
        <v>9480.3248291015625</v>
      </c>
      <c r="K4666" s="795">
        <v>865.8125</v>
      </c>
      <c r="M4666" s="798">
        <f t="shared" si="217"/>
        <v>13406.620719453487</v>
      </c>
      <c r="N4666" s="303"/>
      <c r="S4666" s="786">
        <v>0</v>
      </c>
      <c r="T4666" s="781">
        <f>VLOOKUP(C4666,METADATA!$J$5:$Q$29,IF(E4666="HI",2,IF(E4666="LO",6,10))+IF(S4666=1,2,IF(D4666=7,1,(IF(WEEKDAY(B4666)=1,2,IF(WEEKDAY(B4666)=7,1,0))))))</f>
        <v>3</v>
      </c>
      <c r="U4666" s="781">
        <f>VLOOKUP(C4666,METADATA!$A$5:$H$29,IF(E4666="HI",2,IF(E4666="LO",6,10))+IF(S4666=1,2,IF(D4666=7,1,(IF(WEEKDAY(B4666)=1,2,IF(WEEKDAY(B4666)=7,1,0))))))</f>
        <v>3</v>
      </c>
    </row>
    <row r="4667" spans="2:21" ht="13.95" customHeight="1" x14ac:dyDescent="0.25">
      <c r="B4667" s="784">
        <f t="shared" si="218"/>
        <v>45577</v>
      </c>
      <c r="C4667" s="785">
        <v>7</v>
      </c>
      <c r="D4667" s="786">
        <f>IFERROR((INDEX(METADATA!$T$2:$T$20,MATCH(B4667,METADATA!$S$2:$S$20,0))),0)</f>
        <v>0</v>
      </c>
      <c r="E4667" s="785" t="str">
        <f t="shared" si="216"/>
        <v>LO</v>
      </c>
      <c r="F4667" s="786">
        <f>VLOOKUP(C4667,METADATA!$A$5:$H$29,IF(E4667="HI",2,IF(E4667="LO",6,10))+IF(D4667=1,2,IF(D4667=7,1,(IF(WEEKDAY(B4667)=1,2,IF(WEEKDAY(B4667)=7,1,0))))))</f>
        <v>2</v>
      </c>
      <c r="G4667" s="786">
        <f>VLOOKUP(C4667,METADATA!$J$5:$Q$29,IF(E4667="HI",2,IF(E4667="LO",6,10))+IF(D4667=1,2,IF(D4667=7,1,(IF(WEEKDAY(B4667)=1,2,IF(WEEKDAY(B4667)=7,1,0))))))</f>
        <v>2</v>
      </c>
      <c r="H4667" s="787">
        <v>10782.75</v>
      </c>
      <c r="I4667" s="788">
        <v>9664.8748779296875</v>
      </c>
      <c r="K4667" s="795">
        <v>834.63750000000005</v>
      </c>
      <c r="M4667" s="798">
        <f t="shared" si="217"/>
        <v>14480.245300703175</v>
      </c>
      <c r="N4667" s="303"/>
      <c r="S4667" s="786">
        <v>0</v>
      </c>
      <c r="T4667" s="781">
        <f>VLOOKUP(C4667,METADATA!$J$5:$Q$29,IF(E4667="HI",2,IF(E4667="LO",6,10))+IF(S4667=1,2,IF(D4667=7,1,(IF(WEEKDAY(B4667)=1,2,IF(WEEKDAY(B4667)=7,1,0))))))</f>
        <v>2</v>
      </c>
      <c r="U4667" s="781">
        <f>VLOOKUP(C4667,METADATA!$A$5:$H$29,IF(E4667="HI",2,IF(E4667="LO",6,10))+IF(S4667=1,2,IF(D4667=7,1,(IF(WEEKDAY(B4667)=1,2,IF(WEEKDAY(B4667)=7,1,0))))))</f>
        <v>2</v>
      </c>
    </row>
    <row r="4668" spans="2:21" ht="13.95" customHeight="1" x14ac:dyDescent="0.25">
      <c r="B4668" s="784">
        <f t="shared" si="218"/>
        <v>45577</v>
      </c>
      <c r="C4668" s="785">
        <v>8</v>
      </c>
      <c r="D4668" s="786">
        <f>IFERROR((INDEX(METADATA!$T$2:$T$20,MATCH(B4668,METADATA!$S$2:$S$20,0))),0)</f>
        <v>0</v>
      </c>
      <c r="E4668" s="785" t="str">
        <f t="shared" si="216"/>
        <v>LO</v>
      </c>
      <c r="F4668" s="786">
        <f>VLOOKUP(C4668,METADATA!$A$5:$H$29,IF(E4668="HI",2,IF(E4668="LO",6,10))+IF(D4668=1,2,IF(D4668=7,1,(IF(WEEKDAY(B4668)=1,2,IF(WEEKDAY(B4668)=7,1,0))))))</f>
        <v>2</v>
      </c>
      <c r="G4668" s="786">
        <f>VLOOKUP(C4668,METADATA!$J$5:$Q$29,IF(E4668="HI",2,IF(E4668="LO",6,10))+IF(D4668=1,2,IF(D4668=7,1,(IF(WEEKDAY(B4668)=1,2,IF(WEEKDAY(B4668)=7,1,0))))))</f>
        <v>2</v>
      </c>
      <c r="H4668" s="787">
        <v>12734.75</v>
      </c>
      <c r="I4668" s="788">
        <v>9689.57470703125</v>
      </c>
      <c r="K4668" s="795">
        <v>847.33749999999998</v>
      </c>
      <c r="M4668" s="798">
        <f t="shared" si="217"/>
        <v>16001.928495204562</v>
      </c>
      <c r="N4668" s="303"/>
      <c r="S4668" s="786">
        <v>0</v>
      </c>
      <c r="T4668" s="781">
        <f>VLOOKUP(C4668,METADATA!$J$5:$Q$29,IF(E4668="HI",2,IF(E4668="LO",6,10))+IF(S4668=1,2,IF(D4668=7,1,(IF(WEEKDAY(B4668)=1,2,IF(WEEKDAY(B4668)=7,1,0))))))</f>
        <v>2</v>
      </c>
      <c r="U4668" s="781">
        <f>VLOOKUP(C4668,METADATA!$A$5:$H$29,IF(E4668="HI",2,IF(E4668="LO",6,10))+IF(S4668=1,2,IF(D4668=7,1,(IF(WEEKDAY(B4668)=1,2,IF(WEEKDAY(B4668)=7,1,0))))))</f>
        <v>2</v>
      </c>
    </row>
    <row r="4669" spans="2:21" ht="13.95" customHeight="1" x14ac:dyDescent="0.25">
      <c r="B4669" s="784">
        <f t="shared" si="218"/>
        <v>45577</v>
      </c>
      <c r="C4669" s="785">
        <v>9</v>
      </c>
      <c r="D4669" s="786">
        <f>IFERROR((INDEX(METADATA!$T$2:$T$20,MATCH(B4669,METADATA!$S$2:$S$20,0))),0)</f>
        <v>0</v>
      </c>
      <c r="E4669" s="785" t="str">
        <f t="shared" si="216"/>
        <v>LO</v>
      </c>
      <c r="F4669" s="786">
        <f>VLOOKUP(C4669,METADATA!$A$5:$H$29,IF(E4669="HI",2,IF(E4669="LO",6,10))+IF(D4669=1,2,IF(D4669=7,1,(IF(WEEKDAY(B4669)=1,2,IF(WEEKDAY(B4669)=7,1,0))))))</f>
        <v>2</v>
      </c>
      <c r="G4669" s="786">
        <f>VLOOKUP(C4669,METADATA!$J$5:$Q$29,IF(E4669="HI",2,IF(E4669="LO",6,10))+IF(D4669=1,2,IF(D4669=7,1,(IF(WEEKDAY(B4669)=1,2,IF(WEEKDAY(B4669)=7,1,0))))))</f>
        <v>2</v>
      </c>
      <c r="H4669" s="787">
        <v>13903.75</v>
      </c>
      <c r="I4669" s="788">
        <v>9785.2000122070313</v>
      </c>
      <c r="K4669" s="795">
        <v>851.61249999999995</v>
      </c>
      <c r="M4669" s="798">
        <f t="shared" si="217"/>
        <v>17001.894110404184</v>
      </c>
      <c r="N4669" s="303"/>
      <c r="S4669" s="786">
        <v>0</v>
      </c>
      <c r="T4669" s="781">
        <f>VLOOKUP(C4669,METADATA!$J$5:$Q$29,IF(E4669="HI",2,IF(E4669="LO",6,10))+IF(S4669=1,2,IF(D4669=7,1,(IF(WEEKDAY(B4669)=1,2,IF(WEEKDAY(B4669)=7,1,0))))))</f>
        <v>2</v>
      </c>
      <c r="U4669" s="781">
        <f>VLOOKUP(C4669,METADATA!$A$5:$H$29,IF(E4669="HI",2,IF(E4669="LO",6,10))+IF(S4669=1,2,IF(D4669=7,1,(IF(WEEKDAY(B4669)=1,2,IF(WEEKDAY(B4669)=7,1,0))))))</f>
        <v>2</v>
      </c>
    </row>
    <row r="4670" spans="2:21" ht="13.95" customHeight="1" x14ac:dyDescent="0.25">
      <c r="B4670" s="784">
        <f t="shared" si="218"/>
        <v>45577</v>
      </c>
      <c r="C4670" s="785">
        <v>10</v>
      </c>
      <c r="D4670" s="786">
        <f>IFERROR((INDEX(METADATA!$T$2:$T$20,MATCH(B4670,METADATA!$S$2:$S$20,0))),0)</f>
        <v>0</v>
      </c>
      <c r="E4670" s="785" t="str">
        <f t="shared" si="216"/>
        <v>LO</v>
      </c>
      <c r="F4670" s="786">
        <f>VLOOKUP(C4670,METADATA!$A$5:$H$29,IF(E4670="HI",2,IF(E4670="LO",6,10))+IF(D4670=1,2,IF(D4670=7,1,(IF(WEEKDAY(B4670)=1,2,IF(WEEKDAY(B4670)=7,1,0))))))</f>
        <v>2</v>
      </c>
      <c r="G4670" s="786">
        <f>VLOOKUP(C4670,METADATA!$J$5:$Q$29,IF(E4670="HI",2,IF(E4670="LO",6,10))+IF(D4670=1,2,IF(D4670=7,1,(IF(WEEKDAY(B4670)=1,2,IF(WEEKDAY(B4670)=7,1,0))))))</f>
        <v>2</v>
      </c>
      <c r="H4670" s="787">
        <v>14191.25</v>
      </c>
      <c r="I4670" s="788">
        <v>9604.8499755859375</v>
      </c>
      <c r="K4670" s="795">
        <v>856.5</v>
      </c>
      <c r="M4670" s="798">
        <f t="shared" si="217"/>
        <v>17136.064881296788</v>
      </c>
      <c r="N4670" s="303"/>
      <c r="S4670" s="786">
        <v>0</v>
      </c>
      <c r="T4670" s="781">
        <f>VLOOKUP(C4670,METADATA!$J$5:$Q$29,IF(E4670="HI",2,IF(E4670="LO",6,10))+IF(S4670=1,2,IF(D4670=7,1,(IF(WEEKDAY(B4670)=1,2,IF(WEEKDAY(B4670)=7,1,0))))))</f>
        <v>2</v>
      </c>
      <c r="U4670" s="781">
        <f>VLOOKUP(C4670,METADATA!$A$5:$H$29,IF(E4670="HI",2,IF(E4670="LO",6,10))+IF(S4670=1,2,IF(D4670=7,1,(IF(WEEKDAY(B4670)=1,2,IF(WEEKDAY(B4670)=7,1,0))))))</f>
        <v>2</v>
      </c>
    </row>
    <row r="4671" spans="2:21" ht="13.95" customHeight="1" x14ac:dyDescent="0.25">
      <c r="B4671" s="784">
        <f t="shared" si="218"/>
        <v>45577</v>
      </c>
      <c r="C4671" s="785">
        <v>11</v>
      </c>
      <c r="D4671" s="786">
        <f>IFERROR((INDEX(METADATA!$T$2:$T$20,MATCH(B4671,METADATA!$S$2:$S$20,0))),0)</f>
        <v>0</v>
      </c>
      <c r="E4671" s="785" t="str">
        <f t="shared" si="216"/>
        <v>LO</v>
      </c>
      <c r="F4671" s="786">
        <f>VLOOKUP(C4671,METADATA!$A$5:$H$29,IF(E4671="HI",2,IF(E4671="LO",6,10))+IF(D4671=1,2,IF(D4671=7,1,(IF(WEEKDAY(B4671)=1,2,IF(WEEKDAY(B4671)=7,1,0))))))</f>
        <v>2</v>
      </c>
      <c r="G4671" s="786">
        <f>VLOOKUP(C4671,METADATA!$J$5:$Q$29,IF(E4671="HI",2,IF(E4671="LO",6,10))+IF(D4671=1,2,IF(D4671=7,1,(IF(WEEKDAY(B4671)=1,2,IF(WEEKDAY(B4671)=7,1,0))))))</f>
        <v>2</v>
      </c>
      <c r="H4671" s="787">
        <v>14360.75</v>
      </c>
      <c r="I4671" s="788">
        <v>9125.0748901367188</v>
      </c>
      <c r="K4671" s="795">
        <v>824.32500000000005</v>
      </c>
      <c r="M4671" s="798">
        <f t="shared" si="217"/>
        <v>17014.644642574927</v>
      </c>
      <c r="N4671" s="303"/>
      <c r="S4671" s="786">
        <v>0</v>
      </c>
      <c r="T4671" s="781">
        <f>VLOOKUP(C4671,METADATA!$J$5:$Q$29,IF(E4671="HI",2,IF(E4671="LO",6,10))+IF(S4671=1,2,IF(D4671=7,1,(IF(WEEKDAY(B4671)=1,2,IF(WEEKDAY(B4671)=7,1,0))))))</f>
        <v>2</v>
      </c>
      <c r="U4671" s="781">
        <f>VLOOKUP(C4671,METADATA!$A$5:$H$29,IF(E4671="HI",2,IF(E4671="LO",6,10))+IF(S4671=1,2,IF(D4671=7,1,(IF(WEEKDAY(B4671)=1,2,IF(WEEKDAY(B4671)=7,1,0))))))</f>
        <v>2</v>
      </c>
    </row>
    <row r="4672" spans="2:21" ht="13.95" customHeight="1" x14ac:dyDescent="0.25">
      <c r="B4672" s="784">
        <f t="shared" si="218"/>
        <v>45577</v>
      </c>
      <c r="C4672" s="785">
        <v>12</v>
      </c>
      <c r="D4672" s="786">
        <f>IFERROR((INDEX(METADATA!$T$2:$T$20,MATCH(B4672,METADATA!$S$2:$S$20,0))),0)</f>
        <v>0</v>
      </c>
      <c r="E4672" s="785" t="str">
        <f t="shared" si="216"/>
        <v>LO</v>
      </c>
      <c r="F4672" s="786">
        <f>VLOOKUP(C4672,METADATA!$A$5:$H$29,IF(E4672="HI",2,IF(E4672="LO",6,10))+IF(D4672=1,2,IF(D4672=7,1,(IF(WEEKDAY(B4672)=1,2,IF(WEEKDAY(B4672)=7,1,0))))))</f>
        <v>3</v>
      </c>
      <c r="G4672" s="786">
        <f>VLOOKUP(C4672,METADATA!$J$5:$Q$29,IF(E4672="HI",2,IF(E4672="LO",6,10))+IF(D4672=1,2,IF(D4672=7,1,(IF(WEEKDAY(B4672)=1,2,IF(WEEKDAY(B4672)=7,1,0))))))</f>
        <v>3</v>
      </c>
      <c r="H4672" s="787">
        <v>14378.25</v>
      </c>
      <c r="I4672" s="788">
        <v>9018.1748046875</v>
      </c>
      <c r="K4672" s="795">
        <v>882.73749999999995</v>
      </c>
      <c r="M4672" s="798">
        <f t="shared" si="217"/>
        <v>16972.376082045801</v>
      </c>
      <c r="N4672" s="303"/>
      <c r="S4672" s="786">
        <v>0</v>
      </c>
      <c r="T4672" s="781">
        <f>VLOOKUP(C4672,METADATA!$J$5:$Q$29,IF(E4672="HI",2,IF(E4672="LO",6,10))+IF(S4672=1,2,IF(D4672=7,1,(IF(WEEKDAY(B4672)=1,2,IF(WEEKDAY(B4672)=7,1,0))))))</f>
        <v>3</v>
      </c>
      <c r="U4672" s="781">
        <f>VLOOKUP(C4672,METADATA!$A$5:$H$29,IF(E4672="HI",2,IF(E4672="LO",6,10))+IF(S4672=1,2,IF(D4672=7,1,(IF(WEEKDAY(B4672)=1,2,IF(WEEKDAY(B4672)=7,1,0))))))</f>
        <v>3</v>
      </c>
    </row>
    <row r="4673" spans="2:21" ht="13.95" customHeight="1" x14ac:dyDescent="0.25">
      <c r="B4673" s="784">
        <f t="shared" si="218"/>
        <v>45577</v>
      </c>
      <c r="C4673" s="785">
        <v>13</v>
      </c>
      <c r="D4673" s="786">
        <f>IFERROR((INDEX(METADATA!$T$2:$T$20,MATCH(B4673,METADATA!$S$2:$S$20,0))),0)</f>
        <v>0</v>
      </c>
      <c r="E4673" s="785" t="str">
        <f t="shared" si="216"/>
        <v>LO</v>
      </c>
      <c r="F4673" s="786">
        <f>VLOOKUP(C4673,METADATA!$A$5:$H$29,IF(E4673="HI",2,IF(E4673="LO",6,10))+IF(D4673=1,2,IF(D4673=7,1,(IF(WEEKDAY(B4673)=1,2,IF(WEEKDAY(B4673)=7,1,0))))))</f>
        <v>3</v>
      </c>
      <c r="G4673" s="786">
        <f>VLOOKUP(C4673,METADATA!$J$5:$Q$29,IF(E4673="HI",2,IF(E4673="LO",6,10))+IF(D4673=1,2,IF(D4673=7,1,(IF(WEEKDAY(B4673)=1,2,IF(WEEKDAY(B4673)=7,1,0))))))</f>
        <v>3</v>
      </c>
      <c r="H4673" s="787">
        <v>14147.25</v>
      </c>
      <c r="I4673" s="788">
        <v>9422.425048828125</v>
      </c>
      <c r="K4673" s="795">
        <v>909.3125</v>
      </c>
      <c r="M4673" s="798">
        <f t="shared" si="217"/>
        <v>16997.846227192542</v>
      </c>
      <c r="N4673" s="303"/>
      <c r="S4673" s="786">
        <v>0</v>
      </c>
      <c r="T4673" s="781">
        <f>VLOOKUP(C4673,METADATA!$J$5:$Q$29,IF(E4673="HI",2,IF(E4673="LO",6,10))+IF(S4673=1,2,IF(D4673=7,1,(IF(WEEKDAY(B4673)=1,2,IF(WEEKDAY(B4673)=7,1,0))))))</f>
        <v>3</v>
      </c>
      <c r="U4673" s="781">
        <f>VLOOKUP(C4673,METADATA!$A$5:$H$29,IF(E4673="HI",2,IF(E4673="LO",6,10))+IF(S4673=1,2,IF(D4673=7,1,(IF(WEEKDAY(B4673)=1,2,IF(WEEKDAY(B4673)=7,1,0))))))</f>
        <v>3</v>
      </c>
    </row>
    <row r="4674" spans="2:21" ht="13.95" customHeight="1" x14ac:dyDescent="0.25">
      <c r="B4674" s="784">
        <f t="shared" si="218"/>
        <v>45577</v>
      </c>
      <c r="C4674" s="785">
        <v>14</v>
      </c>
      <c r="D4674" s="786">
        <f>IFERROR((INDEX(METADATA!$T$2:$T$20,MATCH(B4674,METADATA!$S$2:$S$20,0))),0)</f>
        <v>0</v>
      </c>
      <c r="E4674" s="785" t="str">
        <f t="shared" si="216"/>
        <v>LO</v>
      </c>
      <c r="F4674" s="786">
        <f>VLOOKUP(C4674,METADATA!$A$5:$H$29,IF(E4674="HI",2,IF(E4674="LO",6,10))+IF(D4674=1,2,IF(D4674=7,1,(IF(WEEKDAY(B4674)=1,2,IF(WEEKDAY(B4674)=7,1,0))))))</f>
        <v>3</v>
      </c>
      <c r="G4674" s="786">
        <f>VLOOKUP(C4674,METADATA!$J$5:$Q$29,IF(E4674="HI",2,IF(E4674="LO",6,10))+IF(D4674=1,2,IF(D4674=7,1,(IF(WEEKDAY(B4674)=1,2,IF(WEEKDAY(B4674)=7,1,0))))))</f>
        <v>3</v>
      </c>
      <c r="H4674" s="787">
        <v>13647.25</v>
      </c>
      <c r="I4674" s="788">
        <v>9473.724853515625</v>
      </c>
      <c r="K4674" s="795">
        <v>905.6</v>
      </c>
      <c r="M4674" s="798">
        <f t="shared" si="217"/>
        <v>16613.214474105233</v>
      </c>
      <c r="N4674" s="303"/>
      <c r="S4674" s="786">
        <v>0</v>
      </c>
      <c r="T4674" s="781">
        <f>VLOOKUP(C4674,METADATA!$J$5:$Q$29,IF(E4674="HI",2,IF(E4674="LO",6,10))+IF(S4674=1,2,IF(D4674=7,1,(IF(WEEKDAY(B4674)=1,2,IF(WEEKDAY(B4674)=7,1,0))))))</f>
        <v>3</v>
      </c>
      <c r="U4674" s="781">
        <f>VLOOKUP(C4674,METADATA!$A$5:$H$29,IF(E4674="HI",2,IF(E4674="LO",6,10))+IF(S4674=1,2,IF(D4674=7,1,(IF(WEEKDAY(B4674)=1,2,IF(WEEKDAY(B4674)=7,1,0))))))</f>
        <v>3</v>
      </c>
    </row>
    <row r="4675" spans="2:21" ht="13.95" customHeight="1" x14ac:dyDescent="0.25">
      <c r="B4675" s="784">
        <f t="shared" si="218"/>
        <v>45577</v>
      </c>
      <c r="C4675" s="785">
        <v>15</v>
      </c>
      <c r="D4675" s="786">
        <f>IFERROR((INDEX(METADATA!$T$2:$T$20,MATCH(B4675,METADATA!$S$2:$S$20,0))),0)</f>
        <v>0</v>
      </c>
      <c r="E4675" s="785" t="str">
        <f t="shared" si="216"/>
        <v>LO</v>
      </c>
      <c r="F4675" s="786">
        <f>VLOOKUP(C4675,METADATA!$A$5:$H$29,IF(E4675="HI",2,IF(E4675="LO",6,10))+IF(D4675=1,2,IF(D4675=7,1,(IF(WEEKDAY(B4675)=1,2,IF(WEEKDAY(B4675)=7,1,0))))))</f>
        <v>3</v>
      </c>
      <c r="G4675" s="786">
        <f>VLOOKUP(C4675,METADATA!$J$5:$Q$29,IF(E4675="HI",2,IF(E4675="LO",6,10))+IF(D4675=1,2,IF(D4675=7,1,(IF(WEEKDAY(B4675)=1,2,IF(WEEKDAY(B4675)=7,1,0))))))</f>
        <v>3</v>
      </c>
      <c r="H4675" s="787">
        <v>13551</v>
      </c>
      <c r="I4675" s="788">
        <v>9708.4249267578125</v>
      </c>
      <c r="K4675" s="795">
        <v>913.98749999999995</v>
      </c>
      <c r="M4675" s="798">
        <f t="shared" si="217"/>
        <v>16669.8265005516</v>
      </c>
      <c r="N4675" s="303"/>
      <c r="S4675" s="786">
        <v>0</v>
      </c>
      <c r="T4675" s="781">
        <f>VLOOKUP(C4675,METADATA!$J$5:$Q$29,IF(E4675="HI",2,IF(E4675="LO",6,10))+IF(S4675=1,2,IF(D4675=7,1,(IF(WEEKDAY(B4675)=1,2,IF(WEEKDAY(B4675)=7,1,0))))))</f>
        <v>3</v>
      </c>
      <c r="U4675" s="781">
        <f>VLOOKUP(C4675,METADATA!$A$5:$H$29,IF(E4675="HI",2,IF(E4675="LO",6,10))+IF(S4675=1,2,IF(D4675=7,1,(IF(WEEKDAY(B4675)=1,2,IF(WEEKDAY(B4675)=7,1,0))))))</f>
        <v>3</v>
      </c>
    </row>
    <row r="4676" spans="2:21" ht="13.95" customHeight="1" x14ac:dyDescent="0.25">
      <c r="B4676" s="784">
        <f t="shared" si="218"/>
        <v>45577</v>
      </c>
      <c r="C4676" s="785">
        <v>16</v>
      </c>
      <c r="D4676" s="786">
        <f>IFERROR((INDEX(METADATA!$T$2:$T$20,MATCH(B4676,METADATA!$S$2:$S$20,0))),0)</f>
        <v>0</v>
      </c>
      <c r="E4676" s="785" t="str">
        <f t="shared" ref="E4676:E4739" si="219">IF(B4676="","",IF(AND(MONTH(B4676)&gt;=MONTH($AA$9),MONTH(B4676)&lt;=MONTH($AA$11)),"HI","LO"))</f>
        <v>LO</v>
      </c>
      <c r="F4676" s="786">
        <f>VLOOKUP(C4676,METADATA!$A$5:$H$29,IF(E4676="HI",2,IF(E4676="LO",6,10))+IF(D4676=1,2,IF(D4676=7,1,(IF(WEEKDAY(B4676)=1,2,IF(WEEKDAY(B4676)=7,1,0))))))</f>
        <v>3</v>
      </c>
      <c r="G4676" s="786">
        <f>VLOOKUP(C4676,METADATA!$J$5:$Q$29,IF(E4676="HI",2,IF(E4676="LO",6,10))+IF(D4676=1,2,IF(D4676=7,1,(IF(WEEKDAY(B4676)=1,2,IF(WEEKDAY(B4676)=7,1,0))))))</f>
        <v>3</v>
      </c>
      <c r="H4676" s="787">
        <v>13461</v>
      </c>
      <c r="I4676" s="788">
        <v>9810.64990234375</v>
      </c>
      <c r="K4676" s="795">
        <v>902.26250000000005</v>
      </c>
      <c r="M4676" s="798">
        <f t="shared" ref="M4676:M4739" si="220">SQRT(H4676^2+I4676^2)</f>
        <v>16656.751559243399</v>
      </c>
      <c r="N4676" s="303"/>
      <c r="S4676" s="786">
        <v>0</v>
      </c>
      <c r="T4676" s="781">
        <f>VLOOKUP(C4676,METADATA!$J$5:$Q$29,IF(E4676="HI",2,IF(E4676="LO",6,10))+IF(S4676=1,2,IF(D4676=7,1,(IF(WEEKDAY(B4676)=1,2,IF(WEEKDAY(B4676)=7,1,0))))))</f>
        <v>3</v>
      </c>
      <c r="U4676" s="781">
        <f>VLOOKUP(C4676,METADATA!$A$5:$H$29,IF(E4676="HI",2,IF(E4676="LO",6,10))+IF(S4676=1,2,IF(D4676=7,1,(IF(WEEKDAY(B4676)=1,2,IF(WEEKDAY(B4676)=7,1,0))))))</f>
        <v>3</v>
      </c>
    </row>
    <row r="4677" spans="2:21" ht="13.95" customHeight="1" x14ac:dyDescent="0.25">
      <c r="B4677" s="784">
        <f t="shared" si="218"/>
        <v>45577</v>
      </c>
      <c r="C4677" s="785">
        <v>17</v>
      </c>
      <c r="D4677" s="786">
        <f>IFERROR((INDEX(METADATA!$T$2:$T$20,MATCH(B4677,METADATA!$S$2:$S$20,0))),0)</f>
        <v>0</v>
      </c>
      <c r="E4677" s="785" t="str">
        <f t="shared" si="219"/>
        <v>LO</v>
      </c>
      <c r="F4677" s="786">
        <f>VLOOKUP(C4677,METADATA!$A$5:$H$29,IF(E4677="HI",2,IF(E4677="LO",6,10))+IF(D4677=1,2,IF(D4677=7,1,(IF(WEEKDAY(B4677)=1,2,IF(WEEKDAY(B4677)=7,1,0))))))</f>
        <v>3</v>
      </c>
      <c r="G4677" s="786">
        <f>VLOOKUP(C4677,METADATA!$J$5:$Q$29,IF(E4677="HI",2,IF(E4677="LO",6,10))+IF(D4677=1,2,IF(D4677=7,1,(IF(WEEKDAY(B4677)=1,2,IF(WEEKDAY(B4677)=7,1,0))))))</f>
        <v>3</v>
      </c>
      <c r="H4677" s="787">
        <v>13174.75</v>
      </c>
      <c r="I4677" s="788">
        <v>9764.85009765625</v>
      </c>
      <c r="K4677" s="795">
        <v>933.76250000000005</v>
      </c>
      <c r="M4677" s="798">
        <f t="shared" si="220"/>
        <v>16398.973595691812</v>
      </c>
      <c r="N4677" s="303"/>
      <c r="S4677" s="786">
        <v>0</v>
      </c>
      <c r="T4677" s="781">
        <f>VLOOKUP(C4677,METADATA!$J$5:$Q$29,IF(E4677="HI",2,IF(E4677="LO",6,10))+IF(S4677=1,2,IF(D4677=7,1,(IF(WEEKDAY(B4677)=1,2,IF(WEEKDAY(B4677)=7,1,0))))))</f>
        <v>3</v>
      </c>
      <c r="U4677" s="781">
        <f>VLOOKUP(C4677,METADATA!$A$5:$H$29,IF(E4677="HI",2,IF(E4677="LO",6,10))+IF(S4677=1,2,IF(D4677=7,1,(IF(WEEKDAY(B4677)=1,2,IF(WEEKDAY(B4677)=7,1,0))))))</f>
        <v>3</v>
      </c>
    </row>
    <row r="4678" spans="2:21" ht="13.95" customHeight="1" x14ac:dyDescent="0.25">
      <c r="B4678" s="784">
        <f t="shared" si="218"/>
        <v>45577</v>
      </c>
      <c r="C4678" s="785">
        <v>18</v>
      </c>
      <c r="D4678" s="786">
        <f>IFERROR((INDEX(METADATA!$T$2:$T$20,MATCH(B4678,METADATA!$S$2:$S$20,0))),0)</f>
        <v>0</v>
      </c>
      <c r="E4678" s="785" t="str">
        <f t="shared" si="219"/>
        <v>LO</v>
      </c>
      <c r="F4678" s="786">
        <f>VLOOKUP(C4678,METADATA!$A$5:$H$29,IF(E4678="HI",2,IF(E4678="LO",6,10))+IF(D4678=1,2,IF(D4678=7,1,(IF(WEEKDAY(B4678)=1,2,IF(WEEKDAY(B4678)=7,1,0))))))</f>
        <v>2</v>
      </c>
      <c r="G4678" s="786">
        <f>VLOOKUP(C4678,METADATA!$J$5:$Q$29,IF(E4678="HI",2,IF(E4678="LO",6,10))+IF(D4678=1,2,IF(D4678=7,1,(IF(WEEKDAY(B4678)=1,2,IF(WEEKDAY(B4678)=7,1,0))))))</f>
        <v>2</v>
      </c>
      <c r="H4678" s="787">
        <v>12939.5</v>
      </c>
      <c r="I4678" s="788">
        <v>9665.900146484375</v>
      </c>
      <c r="K4678" s="795">
        <v>0</v>
      </c>
      <c r="M4678" s="798">
        <f t="shared" si="220"/>
        <v>16151.16979948532</v>
      </c>
      <c r="N4678" s="303"/>
      <c r="S4678" s="786">
        <v>0</v>
      </c>
      <c r="T4678" s="781">
        <f>VLOOKUP(C4678,METADATA!$J$5:$Q$29,IF(E4678="HI",2,IF(E4678="LO",6,10))+IF(S4678=1,2,IF(D4678=7,1,(IF(WEEKDAY(B4678)=1,2,IF(WEEKDAY(B4678)=7,1,0))))))</f>
        <v>2</v>
      </c>
      <c r="U4678" s="781">
        <f>VLOOKUP(C4678,METADATA!$A$5:$H$29,IF(E4678="HI",2,IF(E4678="LO",6,10))+IF(S4678=1,2,IF(D4678=7,1,(IF(WEEKDAY(B4678)=1,2,IF(WEEKDAY(B4678)=7,1,0))))))</f>
        <v>2</v>
      </c>
    </row>
    <row r="4679" spans="2:21" ht="13.95" customHeight="1" x14ac:dyDescent="0.25">
      <c r="B4679" s="784">
        <f t="shared" si="218"/>
        <v>45577</v>
      </c>
      <c r="C4679" s="785">
        <v>19</v>
      </c>
      <c r="D4679" s="786">
        <f>IFERROR((INDEX(METADATA!$T$2:$T$20,MATCH(B4679,METADATA!$S$2:$S$20,0))),0)</f>
        <v>0</v>
      </c>
      <c r="E4679" s="785" t="str">
        <f t="shared" si="219"/>
        <v>LO</v>
      </c>
      <c r="F4679" s="786">
        <f>VLOOKUP(C4679,METADATA!$A$5:$H$29,IF(E4679="HI",2,IF(E4679="LO",6,10))+IF(D4679=1,2,IF(D4679=7,1,(IF(WEEKDAY(B4679)=1,2,IF(WEEKDAY(B4679)=7,1,0))))))</f>
        <v>2</v>
      </c>
      <c r="G4679" s="786">
        <f>VLOOKUP(C4679,METADATA!$J$5:$Q$29,IF(E4679="HI",2,IF(E4679="LO",6,10))+IF(D4679=1,2,IF(D4679=7,1,(IF(WEEKDAY(B4679)=1,2,IF(WEEKDAY(B4679)=7,1,0))))))</f>
        <v>2</v>
      </c>
      <c r="H4679" s="787">
        <v>12360</v>
      </c>
      <c r="I4679" s="788">
        <v>9734.64990234375</v>
      </c>
      <c r="K4679" s="795">
        <v>0</v>
      </c>
      <c r="M4679" s="798">
        <f t="shared" si="220"/>
        <v>15733.181773601969</v>
      </c>
      <c r="N4679" s="303"/>
      <c r="S4679" s="786">
        <v>0</v>
      </c>
      <c r="T4679" s="781">
        <f>VLOOKUP(C4679,METADATA!$J$5:$Q$29,IF(E4679="HI",2,IF(E4679="LO",6,10))+IF(S4679=1,2,IF(D4679=7,1,(IF(WEEKDAY(B4679)=1,2,IF(WEEKDAY(B4679)=7,1,0))))))</f>
        <v>2</v>
      </c>
      <c r="U4679" s="781">
        <f>VLOOKUP(C4679,METADATA!$A$5:$H$29,IF(E4679="HI",2,IF(E4679="LO",6,10))+IF(S4679=1,2,IF(D4679=7,1,(IF(WEEKDAY(B4679)=1,2,IF(WEEKDAY(B4679)=7,1,0))))))</f>
        <v>2</v>
      </c>
    </row>
    <row r="4680" spans="2:21" ht="13.95" customHeight="1" x14ac:dyDescent="0.25">
      <c r="B4680" s="784">
        <f t="shared" si="218"/>
        <v>45577</v>
      </c>
      <c r="C4680" s="785">
        <v>20</v>
      </c>
      <c r="D4680" s="786">
        <f>IFERROR((INDEX(METADATA!$T$2:$T$20,MATCH(B4680,METADATA!$S$2:$S$20,0))),0)</f>
        <v>0</v>
      </c>
      <c r="E4680" s="785" t="str">
        <f t="shared" si="219"/>
        <v>LO</v>
      </c>
      <c r="F4680" s="786">
        <f>VLOOKUP(C4680,METADATA!$A$5:$H$29,IF(E4680="HI",2,IF(E4680="LO",6,10))+IF(D4680=1,2,IF(D4680=7,1,(IF(WEEKDAY(B4680)=1,2,IF(WEEKDAY(B4680)=7,1,0))))))</f>
        <v>3</v>
      </c>
      <c r="G4680" s="786">
        <f>VLOOKUP(C4680,METADATA!$J$5:$Q$29,IF(E4680="HI",2,IF(E4680="LO",6,10))+IF(D4680=1,2,IF(D4680=7,1,(IF(WEEKDAY(B4680)=1,2,IF(WEEKDAY(B4680)=7,1,0))))))</f>
        <v>3</v>
      </c>
      <c r="H4680" s="787">
        <v>12596.75</v>
      </c>
      <c r="I4680" s="788">
        <v>9768.824951171875</v>
      </c>
      <c r="K4680" s="795">
        <v>0</v>
      </c>
      <c r="M4680" s="798">
        <f t="shared" si="220"/>
        <v>15940.766966778549</v>
      </c>
      <c r="N4680" s="303"/>
      <c r="S4680" s="786">
        <v>0</v>
      </c>
      <c r="T4680" s="781">
        <f>VLOOKUP(C4680,METADATA!$J$5:$Q$29,IF(E4680="HI",2,IF(E4680="LO",6,10))+IF(S4680=1,2,IF(D4680=7,1,(IF(WEEKDAY(B4680)=1,2,IF(WEEKDAY(B4680)=7,1,0))))))</f>
        <v>3</v>
      </c>
      <c r="U4680" s="781">
        <f>VLOOKUP(C4680,METADATA!$A$5:$H$29,IF(E4680="HI",2,IF(E4680="LO",6,10))+IF(S4680=1,2,IF(D4680=7,1,(IF(WEEKDAY(B4680)=1,2,IF(WEEKDAY(B4680)=7,1,0))))))</f>
        <v>3</v>
      </c>
    </row>
    <row r="4681" spans="2:21" ht="13.95" customHeight="1" x14ac:dyDescent="0.25">
      <c r="B4681" s="784">
        <f t="shared" si="218"/>
        <v>45577</v>
      </c>
      <c r="C4681" s="785">
        <v>21</v>
      </c>
      <c r="D4681" s="786">
        <f>IFERROR((INDEX(METADATA!$T$2:$T$20,MATCH(B4681,METADATA!$S$2:$S$20,0))),0)</f>
        <v>0</v>
      </c>
      <c r="E4681" s="785" t="str">
        <f t="shared" si="219"/>
        <v>LO</v>
      </c>
      <c r="F4681" s="786">
        <f>VLOOKUP(C4681,METADATA!$A$5:$H$29,IF(E4681="HI",2,IF(E4681="LO",6,10))+IF(D4681=1,2,IF(D4681=7,1,(IF(WEEKDAY(B4681)=1,2,IF(WEEKDAY(B4681)=7,1,0))))))</f>
        <v>3</v>
      </c>
      <c r="G4681" s="786">
        <f>VLOOKUP(C4681,METADATA!$J$5:$Q$29,IF(E4681="HI",2,IF(E4681="LO",6,10))+IF(D4681=1,2,IF(D4681=7,1,(IF(WEEKDAY(B4681)=1,2,IF(WEEKDAY(B4681)=7,1,0))))))</f>
        <v>3</v>
      </c>
      <c r="H4681" s="787">
        <v>12133.5</v>
      </c>
      <c r="I4681" s="788">
        <v>9767.1001586914063</v>
      </c>
      <c r="K4681" s="795">
        <v>0</v>
      </c>
      <c r="M4681" s="798">
        <f t="shared" si="220"/>
        <v>15576.201968384645</v>
      </c>
      <c r="N4681" s="303"/>
      <c r="S4681" s="786">
        <v>0</v>
      </c>
      <c r="T4681" s="781">
        <f>VLOOKUP(C4681,METADATA!$J$5:$Q$29,IF(E4681="HI",2,IF(E4681="LO",6,10))+IF(S4681=1,2,IF(D4681=7,1,(IF(WEEKDAY(B4681)=1,2,IF(WEEKDAY(B4681)=7,1,0))))))</f>
        <v>3</v>
      </c>
      <c r="U4681" s="781">
        <f>VLOOKUP(C4681,METADATA!$A$5:$H$29,IF(E4681="HI",2,IF(E4681="LO",6,10))+IF(S4681=1,2,IF(D4681=7,1,(IF(WEEKDAY(B4681)=1,2,IF(WEEKDAY(B4681)=7,1,0))))))</f>
        <v>3</v>
      </c>
    </row>
    <row r="4682" spans="2:21" ht="13.95" customHeight="1" x14ac:dyDescent="0.25">
      <c r="B4682" s="784">
        <f t="shared" si="218"/>
        <v>45577</v>
      </c>
      <c r="C4682" s="785">
        <v>22</v>
      </c>
      <c r="D4682" s="786">
        <f>IFERROR((INDEX(METADATA!$T$2:$T$20,MATCH(B4682,METADATA!$S$2:$S$20,0))),0)</f>
        <v>0</v>
      </c>
      <c r="E4682" s="785" t="str">
        <f t="shared" si="219"/>
        <v>LO</v>
      </c>
      <c r="F4682" s="786">
        <f>VLOOKUP(C4682,METADATA!$A$5:$H$29,IF(E4682="HI",2,IF(E4682="LO",6,10))+IF(D4682=1,2,IF(D4682=7,1,(IF(WEEKDAY(B4682)=1,2,IF(WEEKDAY(B4682)=7,1,0))))))</f>
        <v>3</v>
      </c>
      <c r="G4682" s="786">
        <f>VLOOKUP(C4682,METADATA!$J$5:$Q$29,IF(E4682="HI",2,IF(E4682="LO",6,10))+IF(D4682=1,2,IF(D4682=7,1,(IF(WEEKDAY(B4682)=1,2,IF(WEEKDAY(B4682)=7,1,0))))))</f>
        <v>3</v>
      </c>
      <c r="H4682" s="787">
        <v>11219</v>
      </c>
      <c r="I4682" s="788">
        <v>9733.7750854492188</v>
      </c>
      <c r="K4682" s="795">
        <v>0</v>
      </c>
      <c r="M4682" s="798">
        <f t="shared" si="220"/>
        <v>14853.024554416919</v>
      </c>
      <c r="N4682" s="303"/>
      <c r="S4682" s="786">
        <v>0</v>
      </c>
      <c r="T4682" s="781">
        <f>VLOOKUP(C4682,METADATA!$J$5:$Q$29,IF(E4682="HI",2,IF(E4682="LO",6,10))+IF(S4682=1,2,IF(D4682=7,1,(IF(WEEKDAY(B4682)=1,2,IF(WEEKDAY(B4682)=7,1,0))))))</f>
        <v>3</v>
      </c>
      <c r="U4682" s="781">
        <f>VLOOKUP(C4682,METADATA!$A$5:$H$29,IF(E4682="HI",2,IF(E4682="LO",6,10))+IF(S4682=1,2,IF(D4682=7,1,(IF(WEEKDAY(B4682)=1,2,IF(WEEKDAY(B4682)=7,1,0))))))</f>
        <v>3</v>
      </c>
    </row>
    <row r="4683" spans="2:21" ht="13.95" customHeight="1" x14ac:dyDescent="0.25">
      <c r="B4683" s="784">
        <f t="shared" si="218"/>
        <v>45577</v>
      </c>
      <c r="C4683" s="785">
        <v>23</v>
      </c>
      <c r="D4683" s="786">
        <f>IFERROR((INDEX(METADATA!$T$2:$T$20,MATCH(B4683,METADATA!$S$2:$S$20,0))),0)</f>
        <v>0</v>
      </c>
      <c r="E4683" s="785" t="str">
        <f t="shared" si="219"/>
        <v>LO</v>
      </c>
      <c r="F4683" s="786">
        <f>VLOOKUP(C4683,METADATA!$A$5:$H$29,IF(E4683="HI",2,IF(E4683="LO",6,10))+IF(D4683=1,2,IF(D4683=7,1,(IF(WEEKDAY(B4683)=1,2,IF(WEEKDAY(B4683)=7,1,0))))))</f>
        <v>3</v>
      </c>
      <c r="G4683" s="786">
        <f>VLOOKUP(C4683,METADATA!$J$5:$Q$29,IF(E4683="HI",2,IF(E4683="LO",6,10))+IF(D4683=1,2,IF(D4683=7,1,(IF(WEEKDAY(B4683)=1,2,IF(WEEKDAY(B4683)=7,1,0))))))</f>
        <v>3</v>
      </c>
      <c r="H4683" s="787">
        <v>10324.25</v>
      </c>
      <c r="I4683" s="788">
        <v>9918.074951171875</v>
      </c>
      <c r="K4683" s="795">
        <v>0</v>
      </c>
      <c r="M4683" s="798">
        <f t="shared" si="220"/>
        <v>14316.366466375572</v>
      </c>
      <c r="N4683" s="303"/>
      <c r="S4683" s="786">
        <v>0</v>
      </c>
      <c r="T4683" s="781">
        <f>VLOOKUP(C4683,METADATA!$J$5:$Q$29,IF(E4683="HI",2,IF(E4683="LO",6,10))+IF(S4683=1,2,IF(D4683=7,1,(IF(WEEKDAY(B4683)=1,2,IF(WEEKDAY(B4683)=7,1,0))))))</f>
        <v>3</v>
      </c>
      <c r="U4683" s="781">
        <f>VLOOKUP(C4683,METADATA!$A$5:$H$29,IF(E4683="HI",2,IF(E4683="LO",6,10))+IF(S4683=1,2,IF(D4683=7,1,(IF(WEEKDAY(B4683)=1,2,IF(WEEKDAY(B4683)=7,1,0))))))</f>
        <v>3</v>
      </c>
    </row>
    <row r="4684" spans="2:21" ht="13.95" customHeight="1" x14ac:dyDescent="0.25">
      <c r="B4684" s="784">
        <f t="shared" si="218"/>
        <v>45578</v>
      </c>
      <c r="C4684" s="785">
        <v>0</v>
      </c>
      <c r="D4684" s="786">
        <f>IFERROR((INDEX(METADATA!$T$2:$T$20,MATCH(B4684,METADATA!$S$2:$S$20,0))),0)</f>
        <v>0</v>
      </c>
      <c r="E4684" s="785" t="str">
        <f t="shared" si="219"/>
        <v>LO</v>
      </c>
      <c r="F4684" s="786">
        <f>VLOOKUP(C4684,METADATA!$A$5:$H$29,IF(E4684="HI",2,IF(E4684="LO",6,10))+IF(D4684=1,2,IF(D4684=7,1,(IF(WEEKDAY(B4684)=1,2,IF(WEEKDAY(B4684)=7,1,0))))))</f>
        <v>3</v>
      </c>
      <c r="G4684" s="786">
        <f>VLOOKUP(C4684,METADATA!$J$5:$Q$29,IF(E4684="HI",2,IF(E4684="LO",6,10))+IF(D4684=1,2,IF(D4684=7,1,(IF(WEEKDAY(B4684)=1,2,IF(WEEKDAY(B4684)=7,1,0))))))</f>
        <v>3</v>
      </c>
      <c r="H4684" s="787">
        <v>9645.75</v>
      </c>
      <c r="I4684" s="788">
        <v>10005.375</v>
      </c>
      <c r="K4684" s="795">
        <v>0</v>
      </c>
      <c r="M4684" s="798">
        <f t="shared" si="220"/>
        <v>13897.770395035493</v>
      </c>
      <c r="N4684" s="303"/>
      <c r="S4684" s="786">
        <v>0</v>
      </c>
      <c r="T4684" s="781">
        <f>VLOOKUP(C4684,METADATA!$J$5:$Q$29,IF(E4684="HI",2,IF(E4684="LO",6,10))+IF(S4684=1,2,IF(D4684=7,1,(IF(WEEKDAY(B4684)=1,2,IF(WEEKDAY(B4684)=7,1,0))))))</f>
        <v>3</v>
      </c>
      <c r="U4684" s="781">
        <f>VLOOKUP(C4684,METADATA!$A$5:$H$29,IF(E4684="HI",2,IF(E4684="LO",6,10))+IF(S4684=1,2,IF(D4684=7,1,(IF(WEEKDAY(B4684)=1,2,IF(WEEKDAY(B4684)=7,1,0))))))</f>
        <v>3</v>
      </c>
    </row>
    <row r="4685" spans="2:21" ht="13.95" customHeight="1" x14ac:dyDescent="0.25">
      <c r="B4685" s="784">
        <f t="shared" si="218"/>
        <v>45578</v>
      </c>
      <c r="C4685" s="785">
        <v>1</v>
      </c>
      <c r="D4685" s="786">
        <f>IFERROR((INDEX(METADATA!$T$2:$T$20,MATCH(B4685,METADATA!$S$2:$S$20,0))),0)</f>
        <v>0</v>
      </c>
      <c r="E4685" s="785" t="str">
        <f t="shared" si="219"/>
        <v>LO</v>
      </c>
      <c r="F4685" s="786">
        <f>VLOOKUP(C4685,METADATA!$A$5:$H$29,IF(E4685="HI",2,IF(E4685="LO",6,10))+IF(D4685=1,2,IF(D4685=7,1,(IF(WEEKDAY(B4685)=1,2,IF(WEEKDAY(B4685)=7,1,0))))))</f>
        <v>3</v>
      </c>
      <c r="G4685" s="786">
        <f>VLOOKUP(C4685,METADATA!$J$5:$Q$29,IF(E4685="HI",2,IF(E4685="LO",6,10))+IF(D4685=1,2,IF(D4685=7,1,(IF(WEEKDAY(B4685)=1,2,IF(WEEKDAY(B4685)=7,1,0))))))</f>
        <v>3</v>
      </c>
      <c r="H4685" s="787">
        <v>9138.75</v>
      </c>
      <c r="I4685" s="788">
        <v>10094.837524414063</v>
      </c>
      <c r="K4685" s="795">
        <v>0</v>
      </c>
      <c r="M4685" s="798">
        <f t="shared" si="220"/>
        <v>13616.992920862456</v>
      </c>
      <c r="N4685" s="303"/>
      <c r="S4685" s="786">
        <v>0</v>
      </c>
      <c r="T4685" s="781">
        <f>VLOOKUP(C4685,METADATA!$J$5:$Q$29,IF(E4685="HI",2,IF(E4685="LO",6,10))+IF(S4685=1,2,IF(D4685=7,1,(IF(WEEKDAY(B4685)=1,2,IF(WEEKDAY(B4685)=7,1,0))))))</f>
        <v>3</v>
      </c>
      <c r="U4685" s="781">
        <f>VLOOKUP(C4685,METADATA!$A$5:$H$29,IF(E4685="HI",2,IF(E4685="LO",6,10))+IF(S4685=1,2,IF(D4685=7,1,(IF(WEEKDAY(B4685)=1,2,IF(WEEKDAY(B4685)=7,1,0))))))</f>
        <v>3</v>
      </c>
    </row>
    <row r="4686" spans="2:21" ht="13.95" customHeight="1" x14ac:dyDescent="0.25">
      <c r="B4686" s="784">
        <f t="shared" si="218"/>
        <v>45578</v>
      </c>
      <c r="C4686" s="785">
        <v>2</v>
      </c>
      <c r="D4686" s="786">
        <f>IFERROR((INDEX(METADATA!$T$2:$T$20,MATCH(B4686,METADATA!$S$2:$S$20,0))),0)</f>
        <v>0</v>
      </c>
      <c r="E4686" s="785" t="str">
        <f t="shared" si="219"/>
        <v>LO</v>
      </c>
      <c r="F4686" s="786">
        <f>VLOOKUP(C4686,METADATA!$A$5:$H$29,IF(E4686="HI",2,IF(E4686="LO",6,10))+IF(D4686=1,2,IF(D4686=7,1,(IF(WEEKDAY(B4686)=1,2,IF(WEEKDAY(B4686)=7,1,0))))))</f>
        <v>3</v>
      </c>
      <c r="G4686" s="786">
        <f>VLOOKUP(C4686,METADATA!$J$5:$Q$29,IF(E4686="HI",2,IF(E4686="LO",6,10))+IF(D4686=1,2,IF(D4686=7,1,(IF(WEEKDAY(B4686)=1,2,IF(WEEKDAY(B4686)=7,1,0))))))</f>
        <v>3</v>
      </c>
      <c r="H4686" s="787">
        <v>8802.5</v>
      </c>
      <c r="I4686" s="788">
        <v>9873.2999267578125</v>
      </c>
      <c r="K4686" s="795">
        <v>0</v>
      </c>
      <c r="M4686" s="798">
        <f t="shared" si="220"/>
        <v>13227.473594519695</v>
      </c>
      <c r="N4686" s="303"/>
      <c r="S4686" s="786">
        <v>0</v>
      </c>
      <c r="T4686" s="781">
        <f>VLOOKUP(C4686,METADATA!$J$5:$Q$29,IF(E4686="HI",2,IF(E4686="LO",6,10))+IF(S4686=1,2,IF(D4686=7,1,(IF(WEEKDAY(B4686)=1,2,IF(WEEKDAY(B4686)=7,1,0))))))</f>
        <v>3</v>
      </c>
      <c r="U4686" s="781">
        <f>VLOOKUP(C4686,METADATA!$A$5:$H$29,IF(E4686="HI",2,IF(E4686="LO",6,10))+IF(S4686=1,2,IF(D4686=7,1,(IF(WEEKDAY(B4686)=1,2,IF(WEEKDAY(B4686)=7,1,0))))))</f>
        <v>3</v>
      </c>
    </row>
    <row r="4687" spans="2:21" ht="13.95" customHeight="1" x14ac:dyDescent="0.25">
      <c r="B4687" s="784">
        <f t="shared" si="218"/>
        <v>45578</v>
      </c>
      <c r="C4687" s="785">
        <v>3</v>
      </c>
      <c r="D4687" s="786">
        <f>IFERROR((INDEX(METADATA!$T$2:$T$20,MATCH(B4687,METADATA!$S$2:$S$20,0))),0)</f>
        <v>0</v>
      </c>
      <c r="E4687" s="785" t="str">
        <f t="shared" si="219"/>
        <v>LO</v>
      </c>
      <c r="F4687" s="786">
        <f>VLOOKUP(C4687,METADATA!$A$5:$H$29,IF(E4687="HI",2,IF(E4687="LO",6,10))+IF(D4687=1,2,IF(D4687=7,1,(IF(WEEKDAY(B4687)=1,2,IF(WEEKDAY(B4687)=7,1,0))))))</f>
        <v>3</v>
      </c>
      <c r="G4687" s="786">
        <f>VLOOKUP(C4687,METADATA!$J$5:$Q$29,IF(E4687="HI",2,IF(E4687="LO",6,10))+IF(D4687=1,2,IF(D4687=7,1,(IF(WEEKDAY(B4687)=1,2,IF(WEEKDAY(B4687)=7,1,0))))))</f>
        <v>3</v>
      </c>
      <c r="H4687" s="787">
        <v>8889.25</v>
      </c>
      <c r="I4687" s="788">
        <v>9939.7748413085938</v>
      </c>
      <c r="K4687" s="795">
        <v>0</v>
      </c>
      <c r="M4687" s="798">
        <f t="shared" si="220"/>
        <v>13334.837436519851</v>
      </c>
      <c r="N4687" s="303"/>
      <c r="S4687" s="786">
        <v>0</v>
      </c>
      <c r="T4687" s="781">
        <f>VLOOKUP(C4687,METADATA!$J$5:$Q$29,IF(E4687="HI",2,IF(E4687="LO",6,10))+IF(S4687=1,2,IF(D4687=7,1,(IF(WEEKDAY(B4687)=1,2,IF(WEEKDAY(B4687)=7,1,0))))))</f>
        <v>3</v>
      </c>
      <c r="U4687" s="781">
        <f>VLOOKUP(C4687,METADATA!$A$5:$H$29,IF(E4687="HI",2,IF(E4687="LO",6,10))+IF(S4687=1,2,IF(D4687=7,1,(IF(WEEKDAY(B4687)=1,2,IF(WEEKDAY(B4687)=7,1,0))))))</f>
        <v>3</v>
      </c>
    </row>
    <row r="4688" spans="2:21" ht="13.95" customHeight="1" x14ac:dyDescent="0.25">
      <c r="B4688" s="784">
        <f t="shared" si="218"/>
        <v>45578</v>
      </c>
      <c r="C4688" s="785">
        <v>4</v>
      </c>
      <c r="D4688" s="786">
        <f>IFERROR((INDEX(METADATA!$T$2:$T$20,MATCH(B4688,METADATA!$S$2:$S$20,0))),0)</f>
        <v>0</v>
      </c>
      <c r="E4688" s="785" t="str">
        <f t="shared" si="219"/>
        <v>LO</v>
      </c>
      <c r="F4688" s="786">
        <f>VLOOKUP(C4688,METADATA!$A$5:$H$29,IF(E4688="HI",2,IF(E4688="LO",6,10))+IF(D4688=1,2,IF(D4688=7,1,(IF(WEEKDAY(B4688)=1,2,IF(WEEKDAY(B4688)=7,1,0))))))</f>
        <v>3</v>
      </c>
      <c r="G4688" s="786">
        <f>VLOOKUP(C4688,METADATA!$J$5:$Q$29,IF(E4688="HI",2,IF(E4688="LO",6,10))+IF(D4688=1,2,IF(D4688=7,1,(IF(WEEKDAY(B4688)=1,2,IF(WEEKDAY(B4688)=7,1,0))))))</f>
        <v>3</v>
      </c>
      <c r="H4688" s="787">
        <v>9029</v>
      </c>
      <c r="I4688" s="788">
        <v>9938.7000732421875</v>
      </c>
      <c r="K4688" s="795">
        <v>0</v>
      </c>
      <c r="M4688" s="798">
        <f t="shared" si="220"/>
        <v>13427.605897771362</v>
      </c>
      <c r="N4688" s="303"/>
      <c r="S4688" s="786">
        <v>0</v>
      </c>
      <c r="T4688" s="781">
        <f>VLOOKUP(C4688,METADATA!$J$5:$Q$29,IF(E4688="HI",2,IF(E4688="LO",6,10))+IF(S4688=1,2,IF(D4688=7,1,(IF(WEEKDAY(B4688)=1,2,IF(WEEKDAY(B4688)=7,1,0))))))</f>
        <v>3</v>
      </c>
      <c r="U4688" s="781">
        <f>VLOOKUP(C4688,METADATA!$A$5:$H$29,IF(E4688="HI",2,IF(E4688="LO",6,10))+IF(S4688=1,2,IF(D4688=7,1,(IF(WEEKDAY(B4688)=1,2,IF(WEEKDAY(B4688)=7,1,0))))))</f>
        <v>3</v>
      </c>
    </row>
    <row r="4689" spans="2:21" ht="13.95" customHeight="1" x14ac:dyDescent="0.25">
      <c r="B4689" s="784">
        <f t="shared" si="218"/>
        <v>45578</v>
      </c>
      <c r="C4689" s="785">
        <v>5</v>
      </c>
      <c r="D4689" s="786">
        <f>IFERROR((INDEX(METADATA!$T$2:$T$20,MATCH(B4689,METADATA!$S$2:$S$20,0))),0)</f>
        <v>0</v>
      </c>
      <c r="E4689" s="785" t="str">
        <f t="shared" si="219"/>
        <v>LO</v>
      </c>
      <c r="F4689" s="786">
        <f>VLOOKUP(C4689,METADATA!$A$5:$H$29,IF(E4689="HI",2,IF(E4689="LO",6,10))+IF(D4689=1,2,IF(D4689=7,1,(IF(WEEKDAY(B4689)=1,2,IF(WEEKDAY(B4689)=7,1,0))))))</f>
        <v>3</v>
      </c>
      <c r="G4689" s="786">
        <f>VLOOKUP(C4689,METADATA!$J$5:$Q$29,IF(E4689="HI",2,IF(E4689="LO",6,10))+IF(D4689=1,2,IF(D4689=7,1,(IF(WEEKDAY(B4689)=1,2,IF(WEEKDAY(B4689)=7,1,0))))))</f>
        <v>3</v>
      </c>
      <c r="H4689" s="787">
        <v>8981.75</v>
      </c>
      <c r="I4689" s="788">
        <v>9780.7249145507813</v>
      </c>
      <c r="K4689" s="795">
        <v>870.51250000000005</v>
      </c>
      <c r="M4689" s="798">
        <f t="shared" si="220"/>
        <v>13279.096841149039</v>
      </c>
      <c r="N4689" s="303"/>
      <c r="S4689" s="786">
        <v>0</v>
      </c>
      <c r="T4689" s="781">
        <f>VLOOKUP(C4689,METADATA!$J$5:$Q$29,IF(E4689="HI",2,IF(E4689="LO",6,10))+IF(S4689=1,2,IF(D4689=7,1,(IF(WEEKDAY(B4689)=1,2,IF(WEEKDAY(B4689)=7,1,0))))))</f>
        <v>3</v>
      </c>
      <c r="U4689" s="781">
        <f>VLOOKUP(C4689,METADATA!$A$5:$H$29,IF(E4689="HI",2,IF(E4689="LO",6,10))+IF(S4689=1,2,IF(D4689=7,1,(IF(WEEKDAY(B4689)=1,2,IF(WEEKDAY(B4689)=7,1,0))))))</f>
        <v>3</v>
      </c>
    </row>
    <row r="4690" spans="2:21" ht="13.95" customHeight="1" x14ac:dyDescent="0.25">
      <c r="B4690" s="784">
        <f t="shared" si="218"/>
        <v>45578</v>
      </c>
      <c r="C4690" s="785">
        <v>6</v>
      </c>
      <c r="D4690" s="786">
        <f>IFERROR((INDEX(METADATA!$T$2:$T$20,MATCH(B4690,METADATA!$S$2:$S$20,0))),0)</f>
        <v>0</v>
      </c>
      <c r="E4690" s="785" t="str">
        <f t="shared" si="219"/>
        <v>LO</v>
      </c>
      <c r="F4690" s="786">
        <f>VLOOKUP(C4690,METADATA!$A$5:$H$29,IF(E4690="HI",2,IF(E4690="LO",6,10))+IF(D4690=1,2,IF(D4690=7,1,(IF(WEEKDAY(B4690)=1,2,IF(WEEKDAY(B4690)=7,1,0))))))</f>
        <v>3</v>
      </c>
      <c r="G4690" s="786">
        <f>VLOOKUP(C4690,METADATA!$J$5:$Q$29,IF(E4690="HI",2,IF(E4690="LO",6,10))+IF(D4690=1,2,IF(D4690=7,1,(IF(WEEKDAY(B4690)=1,2,IF(WEEKDAY(B4690)=7,1,0))))))</f>
        <v>3</v>
      </c>
      <c r="H4690" s="787">
        <v>9132.5</v>
      </c>
      <c r="I4690" s="788">
        <v>9811.2999267578125</v>
      </c>
      <c r="K4690" s="795">
        <v>865.8125</v>
      </c>
      <c r="M4690" s="798">
        <f t="shared" si="220"/>
        <v>13403.886097054012</v>
      </c>
      <c r="N4690" s="303"/>
      <c r="S4690" s="786">
        <v>0</v>
      </c>
      <c r="T4690" s="781">
        <f>VLOOKUP(C4690,METADATA!$J$5:$Q$29,IF(E4690="HI",2,IF(E4690="LO",6,10))+IF(S4690=1,2,IF(D4690=7,1,(IF(WEEKDAY(B4690)=1,2,IF(WEEKDAY(B4690)=7,1,0))))))</f>
        <v>3</v>
      </c>
      <c r="U4690" s="781">
        <f>VLOOKUP(C4690,METADATA!$A$5:$H$29,IF(E4690="HI",2,IF(E4690="LO",6,10))+IF(S4690=1,2,IF(D4690=7,1,(IF(WEEKDAY(B4690)=1,2,IF(WEEKDAY(B4690)=7,1,0))))))</f>
        <v>3</v>
      </c>
    </row>
    <row r="4691" spans="2:21" ht="13.95" customHeight="1" x14ac:dyDescent="0.25">
      <c r="B4691" s="784">
        <f t="shared" si="218"/>
        <v>45578</v>
      </c>
      <c r="C4691" s="785">
        <v>7</v>
      </c>
      <c r="D4691" s="786">
        <f>IFERROR((INDEX(METADATA!$T$2:$T$20,MATCH(B4691,METADATA!$S$2:$S$20,0))),0)</f>
        <v>0</v>
      </c>
      <c r="E4691" s="785" t="str">
        <f t="shared" si="219"/>
        <v>LO</v>
      </c>
      <c r="F4691" s="786">
        <f>VLOOKUP(C4691,METADATA!$A$5:$H$29,IF(E4691="HI",2,IF(E4691="LO",6,10))+IF(D4691=1,2,IF(D4691=7,1,(IF(WEEKDAY(B4691)=1,2,IF(WEEKDAY(B4691)=7,1,0))))))</f>
        <v>3</v>
      </c>
      <c r="G4691" s="786">
        <f>VLOOKUP(C4691,METADATA!$J$5:$Q$29,IF(E4691="HI",2,IF(E4691="LO",6,10))+IF(D4691=1,2,IF(D4691=7,1,(IF(WEEKDAY(B4691)=1,2,IF(WEEKDAY(B4691)=7,1,0))))))</f>
        <v>3</v>
      </c>
      <c r="H4691" s="787">
        <v>10018.75</v>
      </c>
      <c r="I4691" s="788">
        <v>9604.7750854492188</v>
      </c>
      <c r="K4691" s="795">
        <v>834.63750000000005</v>
      </c>
      <c r="M4691" s="798">
        <f t="shared" si="220"/>
        <v>13879.014950801302</v>
      </c>
      <c r="N4691" s="303"/>
      <c r="S4691" s="786">
        <v>0</v>
      </c>
      <c r="T4691" s="781">
        <f>VLOOKUP(C4691,METADATA!$J$5:$Q$29,IF(E4691="HI",2,IF(E4691="LO",6,10))+IF(S4691=1,2,IF(D4691=7,1,(IF(WEEKDAY(B4691)=1,2,IF(WEEKDAY(B4691)=7,1,0))))))</f>
        <v>3</v>
      </c>
      <c r="U4691" s="781">
        <f>VLOOKUP(C4691,METADATA!$A$5:$H$29,IF(E4691="HI",2,IF(E4691="LO",6,10))+IF(S4691=1,2,IF(D4691=7,1,(IF(WEEKDAY(B4691)=1,2,IF(WEEKDAY(B4691)=7,1,0))))))</f>
        <v>3</v>
      </c>
    </row>
    <row r="4692" spans="2:21" ht="13.95" customHeight="1" x14ac:dyDescent="0.25">
      <c r="B4692" s="784">
        <f t="shared" si="218"/>
        <v>45578</v>
      </c>
      <c r="C4692" s="785">
        <v>8</v>
      </c>
      <c r="D4692" s="786">
        <f>IFERROR((INDEX(METADATA!$T$2:$T$20,MATCH(B4692,METADATA!$S$2:$S$20,0))),0)</f>
        <v>0</v>
      </c>
      <c r="E4692" s="785" t="str">
        <f t="shared" si="219"/>
        <v>LO</v>
      </c>
      <c r="F4692" s="786">
        <f>VLOOKUP(C4692,METADATA!$A$5:$H$29,IF(E4692="HI",2,IF(E4692="LO",6,10))+IF(D4692=1,2,IF(D4692=7,1,(IF(WEEKDAY(B4692)=1,2,IF(WEEKDAY(B4692)=7,1,0))))))</f>
        <v>3</v>
      </c>
      <c r="G4692" s="786">
        <f>VLOOKUP(C4692,METADATA!$J$5:$Q$29,IF(E4692="HI",2,IF(E4692="LO",6,10))+IF(D4692=1,2,IF(D4692=7,1,(IF(WEEKDAY(B4692)=1,2,IF(WEEKDAY(B4692)=7,1,0))))))</f>
        <v>3</v>
      </c>
      <c r="H4692" s="787">
        <v>11246</v>
      </c>
      <c r="I4692" s="788">
        <v>7556.1998291015625</v>
      </c>
      <c r="K4692" s="795">
        <v>847.33749999999998</v>
      </c>
      <c r="M4692" s="798">
        <f t="shared" si="220"/>
        <v>13548.751671549468</v>
      </c>
      <c r="N4692" s="303"/>
      <c r="S4692" s="786">
        <v>0</v>
      </c>
      <c r="T4692" s="781">
        <f>VLOOKUP(C4692,METADATA!$J$5:$Q$29,IF(E4692="HI",2,IF(E4692="LO",6,10))+IF(S4692=1,2,IF(D4692=7,1,(IF(WEEKDAY(B4692)=1,2,IF(WEEKDAY(B4692)=7,1,0))))))</f>
        <v>3</v>
      </c>
      <c r="U4692" s="781">
        <f>VLOOKUP(C4692,METADATA!$A$5:$H$29,IF(E4692="HI",2,IF(E4692="LO",6,10))+IF(S4692=1,2,IF(D4692=7,1,(IF(WEEKDAY(B4692)=1,2,IF(WEEKDAY(B4692)=7,1,0))))))</f>
        <v>3</v>
      </c>
    </row>
    <row r="4693" spans="2:21" ht="13.95" customHeight="1" x14ac:dyDescent="0.25">
      <c r="B4693" s="784">
        <f t="shared" si="218"/>
        <v>45578</v>
      </c>
      <c r="C4693" s="785">
        <v>9</v>
      </c>
      <c r="D4693" s="786">
        <f>IFERROR((INDEX(METADATA!$T$2:$T$20,MATCH(B4693,METADATA!$S$2:$S$20,0))),0)</f>
        <v>0</v>
      </c>
      <c r="E4693" s="785" t="str">
        <f t="shared" si="219"/>
        <v>LO</v>
      </c>
      <c r="F4693" s="786">
        <f>VLOOKUP(C4693,METADATA!$A$5:$H$29,IF(E4693="HI",2,IF(E4693="LO",6,10))+IF(D4693=1,2,IF(D4693=7,1,(IF(WEEKDAY(B4693)=1,2,IF(WEEKDAY(B4693)=7,1,0))))))</f>
        <v>3</v>
      </c>
      <c r="G4693" s="786">
        <f>VLOOKUP(C4693,METADATA!$J$5:$Q$29,IF(E4693="HI",2,IF(E4693="LO",6,10))+IF(D4693=1,2,IF(D4693=7,1,(IF(WEEKDAY(B4693)=1,2,IF(WEEKDAY(B4693)=7,1,0))))))</f>
        <v>3</v>
      </c>
      <c r="H4693" s="787">
        <v>12055</v>
      </c>
      <c r="I4693" s="788">
        <v>7120.949951171875</v>
      </c>
      <c r="K4693" s="795">
        <v>851.61249999999995</v>
      </c>
      <c r="M4693" s="798">
        <f t="shared" si="220"/>
        <v>14001.105428040128</v>
      </c>
      <c r="N4693" s="303"/>
      <c r="S4693" s="786">
        <v>0</v>
      </c>
      <c r="T4693" s="781">
        <f>VLOOKUP(C4693,METADATA!$J$5:$Q$29,IF(E4693="HI",2,IF(E4693="LO",6,10))+IF(S4693=1,2,IF(D4693=7,1,(IF(WEEKDAY(B4693)=1,2,IF(WEEKDAY(B4693)=7,1,0))))))</f>
        <v>3</v>
      </c>
      <c r="U4693" s="781">
        <f>VLOOKUP(C4693,METADATA!$A$5:$H$29,IF(E4693="HI",2,IF(E4693="LO",6,10))+IF(S4693=1,2,IF(D4693=7,1,(IF(WEEKDAY(B4693)=1,2,IF(WEEKDAY(B4693)=7,1,0))))))</f>
        <v>3</v>
      </c>
    </row>
    <row r="4694" spans="2:21" ht="13.95" customHeight="1" x14ac:dyDescent="0.25">
      <c r="B4694" s="784">
        <f t="shared" si="218"/>
        <v>45578</v>
      </c>
      <c r="C4694" s="785">
        <v>10</v>
      </c>
      <c r="D4694" s="786">
        <f>IFERROR((INDEX(METADATA!$T$2:$T$20,MATCH(B4694,METADATA!$S$2:$S$20,0))),0)</f>
        <v>0</v>
      </c>
      <c r="E4694" s="785" t="str">
        <f t="shared" si="219"/>
        <v>LO</v>
      </c>
      <c r="F4694" s="786">
        <f>VLOOKUP(C4694,METADATA!$A$5:$H$29,IF(E4694="HI",2,IF(E4694="LO",6,10))+IF(D4694=1,2,IF(D4694=7,1,(IF(WEEKDAY(B4694)=1,2,IF(WEEKDAY(B4694)=7,1,0))))))</f>
        <v>3</v>
      </c>
      <c r="G4694" s="786">
        <f>VLOOKUP(C4694,METADATA!$J$5:$Q$29,IF(E4694="HI",2,IF(E4694="LO",6,10))+IF(D4694=1,2,IF(D4694=7,1,(IF(WEEKDAY(B4694)=1,2,IF(WEEKDAY(B4694)=7,1,0))))))</f>
        <v>3</v>
      </c>
      <c r="H4694" s="787">
        <v>12320.25</v>
      </c>
      <c r="I4694" s="788">
        <v>7354.5999145507813</v>
      </c>
      <c r="K4694" s="795">
        <v>856.5</v>
      </c>
      <c r="M4694" s="798">
        <f t="shared" si="220"/>
        <v>14348.473785236198</v>
      </c>
      <c r="N4694" s="303"/>
      <c r="S4694" s="786">
        <v>0</v>
      </c>
      <c r="T4694" s="781">
        <f>VLOOKUP(C4694,METADATA!$J$5:$Q$29,IF(E4694="HI",2,IF(E4694="LO",6,10))+IF(S4694=1,2,IF(D4694=7,1,(IF(WEEKDAY(B4694)=1,2,IF(WEEKDAY(B4694)=7,1,0))))))</f>
        <v>3</v>
      </c>
      <c r="U4694" s="781">
        <f>VLOOKUP(C4694,METADATA!$A$5:$H$29,IF(E4694="HI",2,IF(E4694="LO",6,10))+IF(S4694=1,2,IF(D4694=7,1,(IF(WEEKDAY(B4694)=1,2,IF(WEEKDAY(B4694)=7,1,0))))))</f>
        <v>3</v>
      </c>
    </row>
    <row r="4695" spans="2:21" ht="13.95" customHeight="1" x14ac:dyDescent="0.25">
      <c r="B4695" s="784">
        <f t="shared" si="218"/>
        <v>45578</v>
      </c>
      <c r="C4695" s="785">
        <v>11</v>
      </c>
      <c r="D4695" s="786">
        <f>IFERROR((INDEX(METADATA!$T$2:$T$20,MATCH(B4695,METADATA!$S$2:$S$20,0))),0)</f>
        <v>0</v>
      </c>
      <c r="E4695" s="785" t="str">
        <f t="shared" si="219"/>
        <v>LO</v>
      </c>
      <c r="F4695" s="786">
        <f>VLOOKUP(C4695,METADATA!$A$5:$H$29,IF(E4695="HI",2,IF(E4695="LO",6,10))+IF(D4695=1,2,IF(D4695=7,1,(IF(WEEKDAY(B4695)=1,2,IF(WEEKDAY(B4695)=7,1,0))))))</f>
        <v>3</v>
      </c>
      <c r="G4695" s="786">
        <f>VLOOKUP(C4695,METADATA!$J$5:$Q$29,IF(E4695="HI",2,IF(E4695="LO",6,10))+IF(D4695=1,2,IF(D4695=7,1,(IF(WEEKDAY(B4695)=1,2,IF(WEEKDAY(B4695)=7,1,0))))))</f>
        <v>3</v>
      </c>
      <c r="H4695" s="787">
        <v>12652.5</v>
      </c>
      <c r="I4695" s="788">
        <v>8338.6599731445313</v>
      </c>
      <c r="K4695" s="795">
        <v>824.32500000000005</v>
      </c>
      <c r="M4695" s="798">
        <f t="shared" si="220"/>
        <v>15153.184694899048</v>
      </c>
      <c r="N4695" s="303"/>
      <c r="S4695" s="786">
        <v>0</v>
      </c>
      <c r="T4695" s="781">
        <f>VLOOKUP(C4695,METADATA!$J$5:$Q$29,IF(E4695="HI",2,IF(E4695="LO",6,10))+IF(S4695=1,2,IF(D4695=7,1,(IF(WEEKDAY(B4695)=1,2,IF(WEEKDAY(B4695)=7,1,0))))))</f>
        <v>3</v>
      </c>
      <c r="U4695" s="781">
        <f>VLOOKUP(C4695,METADATA!$A$5:$H$29,IF(E4695="HI",2,IF(E4695="LO",6,10))+IF(S4695=1,2,IF(D4695=7,1,(IF(WEEKDAY(B4695)=1,2,IF(WEEKDAY(B4695)=7,1,0))))))</f>
        <v>3</v>
      </c>
    </row>
    <row r="4696" spans="2:21" ht="13.95" customHeight="1" x14ac:dyDescent="0.25">
      <c r="B4696" s="784">
        <f t="shared" si="218"/>
        <v>45578</v>
      </c>
      <c r="C4696" s="785">
        <v>12</v>
      </c>
      <c r="D4696" s="786">
        <f>IFERROR((INDEX(METADATA!$T$2:$T$20,MATCH(B4696,METADATA!$S$2:$S$20,0))),0)</f>
        <v>0</v>
      </c>
      <c r="E4696" s="785" t="str">
        <f t="shared" si="219"/>
        <v>LO</v>
      </c>
      <c r="F4696" s="786">
        <f>VLOOKUP(C4696,METADATA!$A$5:$H$29,IF(E4696="HI",2,IF(E4696="LO",6,10))+IF(D4696=1,2,IF(D4696=7,1,(IF(WEEKDAY(B4696)=1,2,IF(WEEKDAY(B4696)=7,1,0))))))</f>
        <v>3</v>
      </c>
      <c r="G4696" s="786">
        <f>VLOOKUP(C4696,METADATA!$J$5:$Q$29,IF(E4696="HI",2,IF(E4696="LO",6,10))+IF(D4696=1,2,IF(D4696=7,1,(IF(WEEKDAY(B4696)=1,2,IF(WEEKDAY(B4696)=7,1,0))))))</f>
        <v>3</v>
      </c>
      <c r="H4696" s="787">
        <v>12985.25</v>
      </c>
      <c r="I4696" s="788">
        <v>8673.9749755859375</v>
      </c>
      <c r="K4696" s="795">
        <v>882.73749999999995</v>
      </c>
      <c r="M4696" s="798">
        <f t="shared" si="220"/>
        <v>15615.843218974474</v>
      </c>
      <c r="N4696" s="303"/>
      <c r="S4696" s="786">
        <v>0</v>
      </c>
      <c r="T4696" s="781">
        <f>VLOOKUP(C4696,METADATA!$J$5:$Q$29,IF(E4696="HI",2,IF(E4696="LO",6,10))+IF(S4696=1,2,IF(D4696=7,1,(IF(WEEKDAY(B4696)=1,2,IF(WEEKDAY(B4696)=7,1,0))))))</f>
        <v>3</v>
      </c>
      <c r="U4696" s="781">
        <f>VLOOKUP(C4696,METADATA!$A$5:$H$29,IF(E4696="HI",2,IF(E4696="LO",6,10))+IF(S4696=1,2,IF(D4696=7,1,(IF(WEEKDAY(B4696)=1,2,IF(WEEKDAY(B4696)=7,1,0))))))</f>
        <v>3</v>
      </c>
    </row>
    <row r="4697" spans="2:21" ht="13.95" customHeight="1" x14ac:dyDescent="0.25">
      <c r="B4697" s="784">
        <f t="shared" si="218"/>
        <v>45578</v>
      </c>
      <c r="C4697" s="785">
        <v>13</v>
      </c>
      <c r="D4697" s="786">
        <f>IFERROR((INDEX(METADATA!$T$2:$T$20,MATCH(B4697,METADATA!$S$2:$S$20,0))),0)</f>
        <v>0</v>
      </c>
      <c r="E4697" s="785" t="str">
        <f t="shared" si="219"/>
        <v>LO</v>
      </c>
      <c r="F4697" s="786">
        <f>VLOOKUP(C4697,METADATA!$A$5:$H$29,IF(E4697="HI",2,IF(E4697="LO",6,10))+IF(D4697=1,2,IF(D4697=7,1,(IF(WEEKDAY(B4697)=1,2,IF(WEEKDAY(B4697)=7,1,0))))))</f>
        <v>3</v>
      </c>
      <c r="G4697" s="786">
        <f>VLOOKUP(C4697,METADATA!$J$5:$Q$29,IF(E4697="HI",2,IF(E4697="LO",6,10))+IF(D4697=1,2,IF(D4697=7,1,(IF(WEEKDAY(B4697)=1,2,IF(WEEKDAY(B4697)=7,1,0))))))</f>
        <v>3</v>
      </c>
      <c r="H4697" s="787">
        <v>12831.75</v>
      </c>
      <c r="I4697" s="788">
        <v>8960.8424987792969</v>
      </c>
      <c r="K4697" s="795">
        <v>909.3125</v>
      </c>
      <c r="M4697" s="798">
        <f t="shared" si="220"/>
        <v>15650.894746001877</v>
      </c>
      <c r="N4697" s="303"/>
      <c r="S4697" s="786">
        <v>0</v>
      </c>
      <c r="T4697" s="781">
        <f>VLOOKUP(C4697,METADATA!$J$5:$Q$29,IF(E4697="HI",2,IF(E4697="LO",6,10))+IF(S4697=1,2,IF(D4697=7,1,(IF(WEEKDAY(B4697)=1,2,IF(WEEKDAY(B4697)=7,1,0))))))</f>
        <v>3</v>
      </c>
      <c r="U4697" s="781">
        <f>VLOOKUP(C4697,METADATA!$A$5:$H$29,IF(E4697="HI",2,IF(E4697="LO",6,10))+IF(S4697=1,2,IF(D4697=7,1,(IF(WEEKDAY(B4697)=1,2,IF(WEEKDAY(B4697)=7,1,0))))))</f>
        <v>3</v>
      </c>
    </row>
    <row r="4698" spans="2:21" ht="13.95" customHeight="1" x14ac:dyDescent="0.25">
      <c r="B4698" s="784">
        <f t="shared" si="218"/>
        <v>45578</v>
      </c>
      <c r="C4698" s="785">
        <v>14</v>
      </c>
      <c r="D4698" s="786">
        <f>IFERROR((INDEX(METADATA!$T$2:$T$20,MATCH(B4698,METADATA!$S$2:$S$20,0))),0)</f>
        <v>0</v>
      </c>
      <c r="E4698" s="785" t="str">
        <f t="shared" si="219"/>
        <v>LO</v>
      </c>
      <c r="F4698" s="786">
        <f>VLOOKUP(C4698,METADATA!$A$5:$H$29,IF(E4698="HI",2,IF(E4698="LO",6,10))+IF(D4698=1,2,IF(D4698=7,1,(IF(WEEKDAY(B4698)=1,2,IF(WEEKDAY(B4698)=7,1,0))))))</f>
        <v>3</v>
      </c>
      <c r="G4698" s="786">
        <f>VLOOKUP(C4698,METADATA!$J$5:$Q$29,IF(E4698="HI",2,IF(E4698="LO",6,10))+IF(D4698=1,2,IF(D4698=7,1,(IF(WEEKDAY(B4698)=1,2,IF(WEEKDAY(B4698)=7,1,0))))))</f>
        <v>3</v>
      </c>
      <c r="H4698" s="787">
        <v>12424.5</v>
      </c>
      <c r="I4698" s="788">
        <v>9745.35009765625</v>
      </c>
      <c r="K4698" s="795">
        <v>905.6</v>
      </c>
      <c r="M4698" s="798">
        <f t="shared" si="220"/>
        <v>15790.505019659398</v>
      </c>
      <c r="N4698" s="303"/>
      <c r="S4698" s="786">
        <v>0</v>
      </c>
      <c r="T4698" s="781">
        <f>VLOOKUP(C4698,METADATA!$J$5:$Q$29,IF(E4698="HI",2,IF(E4698="LO",6,10))+IF(S4698=1,2,IF(D4698=7,1,(IF(WEEKDAY(B4698)=1,2,IF(WEEKDAY(B4698)=7,1,0))))))</f>
        <v>3</v>
      </c>
      <c r="U4698" s="781">
        <f>VLOOKUP(C4698,METADATA!$A$5:$H$29,IF(E4698="HI",2,IF(E4698="LO",6,10))+IF(S4698=1,2,IF(D4698=7,1,(IF(WEEKDAY(B4698)=1,2,IF(WEEKDAY(B4698)=7,1,0))))))</f>
        <v>3</v>
      </c>
    </row>
    <row r="4699" spans="2:21" ht="13.95" customHeight="1" x14ac:dyDescent="0.25">
      <c r="B4699" s="784">
        <f t="shared" si="218"/>
        <v>45578</v>
      </c>
      <c r="C4699" s="785">
        <v>15</v>
      </c>
      <c r="D4699" s="786">
        <f>IFERROR((INDEX(METADATA!$T$2:$T$20,MATCH(B4699,METADATA!$S$2:$S$20,0))),0)</f>
        <v>0</v>
      </c>
      <c r="E4699" s="785" t="str">
        <f t="shared" si="219"/>
        <v>LO</v>
      </c>
      <c r="F4699" s="786">
        <f>VLOOKUP(C4699,METADATA!$A$5:$H$29,IF(E4699="HI",2,IF(E4699="LO",6,10))+IF(D4699=1,2,IF(D4699=7,1,(IF(WEEKDAY(B4699)=1,2,IF(WEEKDAY(B4699)=7,1,0))))))</f>
        <v>3</v>
      </c>
      <c r="G4699" s="786">
        <f>VLOOKUP(C4699,METADATA!$J$5:$Q$29,IF(E4699="HI",2,IF(E4699="LO",6,10))+IF(D4699=1,2,IF(D4699=7,1,(IF(WEEKDAY(B4699)=1,2,IF(WEEKDAY(B4699)=7,1,0))))))</f>
        <v>3</v>
      </c>
      <c r="H4699" s="787">
        <v>12408.75</v>
      </c>
      <c r="I4699" s="788">
        <v>9204.1500854492188</v>
      </c>
      <c r="K4699" s="795">
        <v>913.98749999999995</v>
      </c>
      <c r="M4699" s="798">
        <f t="shared" si="220"/>
        <v>15449.707290365564</v>
      </c>
      <c r="N4699" s="303"/>
      <c r="S4699" s="786">
        <v>0</v>
      </c>
      <c r="T4699" s="781">
        <f>VLOOKUP(C4699,METADATA!$J$5:$Q$29,IF(E4699="HI",2,IF(E4699="LO",6,10))+IF(S4699=1,2,IF(D4699=7,1,(IF(WEEKDAY(B4699)=1,2,IF(WEEKDAY(B4699)=7,1,0))))))</f>
        <v>3</v>
      </c>
      <c r="U4699" s="781">
        <f>VLOOKUP(C4699,METADATA!$A$5:$H$29,IF(E4699="HI",2,IF(E4699="LO",6,10))+IF(S4699=1,2,IF(D4699=7,1,(IF(WEEKDAY(B4699)=1,2,IF(WEEKDAY(B4699)=7,1,0))))))</f>
        <v>3</v>
      </c>
    </row>
    <row r="4700" spans="2:21" ht="13.95" customHeight="1" x14ac:dyDescent="0.25">
      <c r="B4700" s="784">
        <f t="shared" ref="B4700:B4763" si="221">B4676+1</f>
        <v>45578</v>
      </c>
      <c r="C4700" s="785">
        <v>16</v>
      </c>
      <c r="D4700" s="786">
        <f>IFERROR((INDEX(METADATA!$T$2:$T$20,MATCH(B4700,METADATA!$S$2:$S$20,0))),0)</f>
        <v>0</v>
      </c>
      <c r="E4700" s="785" t="str">
        <f t="shared" si="219"/>
        <v>LO</v>
      </c>
      <c r="F4700" s="786">
        <f>VLOOKUP(C4700,METADATA!$A$5:$H$29,IF(E4700="HI",2,IF(E4700="LO",6,10))+IF(D4700=1,2,IF(D4700=7,1,(IF(WEEKDAY(B4700)=1,2,IF(WEEKDAY(B4700)=7,1,0))))))</f>
        <v>3</v>
      </c>
      <c r="G4700" s="786">
        <f>VLOOKUP(C4700,METADATA!$J$5:$Q$29,IF(E4700="HI",2,IF(E4700="LO",6,10))+IF(D4700=1,2,IF(D4700=7,1,(IF(WEEKDAY(B4700)=1,2,IF(WEEKDAY(B4700)=7,1,0))))))</f>
        <v>3</v>
      </c>
      <c r="H4700" s="787">
        <v>12741.5</v>
      </c>
      <c r="I4700" s="788">
        <v>9514</v>
      </c>
      <c r="K4700" s="795">
        <v>902.26250000000005</v>
      </c>
      <c r="M4700" s="798">
        <f t="shared" si="220"/>
        <v>15901.635709888464</v>
      </c>
      <c r="N4700" s="303"/>
      <c r="S4700" s="786">
        <v>0</v>
      </c>
      <c r="T4700" s="781">
        <f>VLOOKUP(C4700,METADATA!$J$5:$Q$29,IF(E4700="HI",2,IF(E4700="LO",6,10))+IF(S4700=1,2,IF(D4700=7,1,(IF(WEEKDAY(B4700)=1,2,IF(WEEKDAY(B4700)=7,1,0))))))</f>
        <v>3</v>
      </c>
      <c r="U4700" s="781">
        <f>VLOOKUP(C4700,METADATA!$A$5:$H$29,IF(E4700="HI",2,IF(E4700="LO",6,10))+IF(S4700=1,2,IF(D4700=7,1,(IF(WEEKDAY(B4700)=1,2,IF(WEEKDAY(B4700)=7,1,0))))))</f>
        <v>3</v>
      </c>
    </row>
    <row r="4701" spans="2:21" ht="13.95" customHeight="1" x14ac:dyDescent="0.25">
      <c r="B4701" s="784">
        <f t="shared" si="221"/>
        <v>45578</v>
      </c>
      <c r="C4701" s="785">
        <v>17</v>
      </c>
      <c r="D4701" s="786">
        <f>IFERROR((INDEX(METADATA!$T$2:$T$20,MATCH(B4701,METADATA!$S$2:$S$20,0))),0)</f>
        <v>0</v>
      </c>
      <c r="E4701" s="785" t="str">
        <f t="shared" si="219"/>
        <v>LO</v>
      </c>
      <c r="F4701" s="786">
        <f>VLOOKUP(C4701,METADATA!$A$5:$H$29,IF(E4701="HI",2,IF(E4701="LO",6,10))+IF(D4701=1,2,IF(D4701=7,1,(IF(WEEKDAY(B4701)=1,2,IF(WEEKDAY(B4701)=7,1,0))))))</f>
        <v>3</v>
      </c>
      <c r="G4701" s="786">
        <f>VLOOKUP(C4701,METADATA!$J$5:$Q$29,IF(E4701="HI",2,IF(E4701="LO",6,10))+IF(D4701=1,2,IF(D4701=7,1,(IF(WEEKDAY(B4701)=1,2,IF(WEEKDAY(B4701)=7,1,0))))))</f>
        <v>3</v>
      </c>
      <c r="H4701" s="787">
        <v>12706.75</v>
      </c>
      <c r="I4701" s="788">
        <v>9999.8499755859375</v>
      </c>
      <c r="K4701" s="795">
        <v>933.76250000000005</v>
      </c>
      <c r="M4701" s="798">
        <f t="shared" si="220"/>
        <v>16169.678262004041</v>
      </c>
      <c r="N4701" s="303"/>
      <c r="S4701" s="786">
        <v>0</v>
      </c>
      <c r="T4701" s="781">
        <f>VLOOKUP(C4701,METADATA!$J$5:$Q$29,IF(E4701="HI",2,IF(E4701="LO",6,10))+IF(S4701=1,2,IF(D4701=7,1,(IF(WEEKDAY(B4701)=1,2,IF(WEEKDAY(B4701)=7,1,0))))))</f>
        <v>3</v>
      </c>
      <c r="U4701" s="781">
        <f>VLOOKUP(C4701,METADATA!$A$5:$H$29,IF(E4701="HI",2,IF(E4701="LO",6,10))+IF(S4701=1,2,IF(D4701=7,1,(IF(WEEKDAY(B4701)=1,2,IF(WEEKDAY(B4701)=7,1,0))))))</f>
        <v>3</v>
      </c>
    </row>
    <row r="4702" spans="2:21" ht="13.95" customHeight="1" x14ac:dyDescent="0.25">
      <c r="B4702" s="784">
        <f t="shared" si="221"/>
        <v>45578</v>
      </c>
      <c r="C4702" s="785">
        <v>18</v>
      </c>
      <c r="D4702" s="786">
        <f>IFERROR((INDEX(METADATA!$T$2:$T$20,MATCH(B4702,METADATA!$S$2:$S$20,0))),0)</f>
        <v>0</v>
      </c>
      <c r="E4702" s="785" t="str">
        <f t="shared" si="219"/>
        <v>LO</v>
      </c>
      <c r="F4702" s="786">
        <f>VLOOKUP(C4702,METADATA!$A$5:$H$29,IF(E4702="HI",2,IF(E4702="LO",6,10))+IF(D4702=1,2,IF(D4702=7,1,(IF(WEEKDAY(B4702)=1,2,IF(WEEKDAY(B4702)=7,1,0))))))</f>
        <v>2</v>
      </c>
      <c r="G4702" s="786">
        <f>VLOOKUP(C4702,METADATA!$J$5:$Q$29,IF(E4702="HI",2,IF(E4702="LO",6,10))+IF(D4702=1,2,IF(D4702=7,1,(IF(WEEKDAY(B4702)=1,2,IF(WEEKDAY(B4702)=7,1,0))))))</f>
        <v>3</v>
      </c>
      <c r="H4702" s="787">
        <v>12572.25</v>
      </c>
      <c r="I4702" s="788">
        <v>9750.6499633789063</v>
      </c>
      <c r="K4702" s="795">
        <v>0</v>
      </c>
      <c r="M4702" s="798">
        <f t="shared" si="220"/>
        <v>15910.268532329712</v>
      </c>
      <c r="N4702" s="303"/>
      <c r="S4702" s="786">
        <v>0</v>
      </c>
      <c r="T4702" s="781">
        <f>VLOOKUP(C4702,METADATA!$J$5:$Q$29,IF(E4702="HI",2,IF(E4702="LO",6,10))+IF(S4702=1,2,IF(D4702=7,1,(IF(WEEKDAY(B4702)=1,2,IF(WEEKDAY(B4702)=7,1,0))))))</f>
        <v>3</v>
      </c>
      <c r="U4702" s="781">
        <f>VLOOKUP(C4702,METADATA!$A$5:$H$29,IF(E4702="HI",2,IF(E4702="LO",6,10))+IF(S4702=1,2,IF(D4702=7,1,(IF(WEEKDAY(B4702)=1,2,IF(WEEKDAY(B4702)=7,1,0))))))</f>
        <v>2</v>
      </c>
    </row>
    <row r="4703" spans="2:21" ht="13.95" customHeight="1" x14ac:dyDescent="0.25">
      <c r="B4703" s="784">
        <f t="shared" si="221"/>
        <v>45578</v>
      </c>
      <c r="C4703" s="785">
        <v>19</v>
      </c>
      <c r="D4703" s="786">
        <f>IFERROR((INDEX(METADATA!$T$2:$T$20,MATCH(B4703,METADATA!$S$2:$S$20,0))),0)</f>
        <v>0</v>
      </c>
      <c r="E4703" s="785" t="str">
        <f t="shared" si="219"/>
        <v>LO</v>
      </c>
      <c r="F4703" s="786">
        <f>VLOOKUP(C4703,METADATA!$A$5:$H$29,IF(E4703="HI",2,IF(E4703="LO",6,10))+IF(D4703=1,2,IF(D4703=7,1,(IF(WEEKDAY(B4703)=1,2,IF(WEEKDAY(B4703)=7,1,0))))))</f>
        <v>2</v>
      </c>
      <c r="G4703" s="786">
        <f>VLOOKUP(C4703,METADATA!$J$5:$Q$29,IF(E4703="HI",2,IF(E4703="LO",6,10))+IF(D4703=1,2,IF(D4703=7,1,(IF(WEEKDAY(B4703)=1,2,IF(WEEKDAY(B4703)=7,1,0))))))</f>
        <v>3</v>
      </c>
      <c r="H4703" s="787">
        <v>12234.5</v>
      </c>
      <c r="I4703" s="788">
        <v>9898.650146484375</v>
      </c>
      <c r="K4703" s="795">
        <v>0</v>
      </c>
      <c r="M4703" s="798">
        <f t="shared" si="220"/>
        <v>15737.416083096206</v>
      </c>
      <c r="N4703" s="303"/>
      <c r="S4703" s="786">
        <v>0</v>
      </c>
      <c r="T4703" s="781">
        <f>VLOOKUP(C4703,METADATA!$J$5:$Q$29,IF(E4703="HI",2,IF(E4703="LO",6,10))+IF(S4703=1,2,IF(D4703=7,1,(IF(WEEKDAY(B4703)=1,2,IF(WEEKDAY(B4703)=7,1,0))))))</f>
        <v>3</v>
      </c>
      <c r="U4703" s="781">
        <f>VLOOKUP(C4703,METADATA!$A$5:$H$29,IF(E4703="HI",2,IF(E4703="LO",6,10))+IF(S4703=1,2,IF(D4703=7,1,(IF(WEEKDAY(B4703)=1,2,IF(WEEKDAY(B4703)=7,1,0))))))</f>
        <v>2</v>
      </c>
    </row>
    <row r="4704" spans="2:21" ht="13.95" customHeight="1" x14ac:dyDescent="0.25">
      <c r="B4704" s="784">
        <f t="shared" si="221"/>
        <v>45578</v>
      </c>
      <c r="C4704" s="785">
        <v>20</v>
      </c>
      <c r="D4704" s="786">
        <f>IFERROR((INDEX(METADATA!$T$2:$T$20,MATCH(B4704,METADATA!$S$2:$S$20,0))),0)</f>
        <v>0</v>
      </c>
      <c r="E4704" s="785" t="str">
        <f t="shared" si="219"/>
        <v>LO</v>
      </c>
      <c r="F4704" s="786">
        <f>VLOOKUP(C4704,METADATA!$A$5:$H$29,IF(E4704="HI",2,IF(E4704="LO",6,10))+IF(D4704=1,2,IF(D4704=7,1,(IF(WEEKDAY(B4704)=1,2,IF(WEEKDAY(B4704)=7,1,0))))))</f>
        <v>3</v>
      </c>
      <c r="G4704" s="786">
        <f>VLOOKUP(C4704,METADATA!$J$5:$Q$29,IF(E4704="HI",2,IF(E4704="LO",6,10))+IF(D4704=1,2,IF(D4704=7,1,(IF(WEEKDAY(B4704)=1,2,IF(WEEKDAY(B4704)=7,1,0))))))</f>
        <v>3</v>
      </c>
      <c r="H4704" s="787">
        <v>12691.25</v>
      </c>
      <c r="I4704" s="788">
        <v>9997.75</v>
      </c>
      <c r="K4704" s="795">
        <v>0</v>
      </c>
      <c r="M4704" s="798">
        <f t="shared" si="220"/>
        <v>16156.20102700508</v>
      </c>
      <c r="N4704" s="303"/>
      <c r="S4704" s="786">
        <v>0</v>
      </c>
      <c r="T4704" s="781">
        <f>VLOOKUP(C4704,METADATA!$J$5:$Q$29,IF(E4704="HI",2,IF(E4704="LO",6,10))+IF(S4704=1,2,IF(D4704=7,1,(IF(WEEKDAY(B4704)=1,2,IF(WEEKDAY(B4704)=7,1,0))))))</f>
        <v>3</v>
      </c>
      <c r="U4704" s="781">
        <f>VLOOKUP(C4704,METADATA!$A$5:$H$29,IF(E4704="HI",2,IF(E4704="LO",6,10))+IF(S4704=1,2,IF(D4704=7,1,(IF(WEEKDAY(B4704)=1,2,IF(WEEKDAY(B4704)=7,1,0))))))</f>
        <v>3</v>
      </c>
    </row>
    <row r="4705" spans="2:21" ht="13.95" customHeight="1" x14ac:dyDescent="0.25">
      <c r="B4705" s="784">
        <f t="shared" si="221"/>
        <v>45578</v>
      </c>
      <c r="C4705" s="785">
        <v>21</v>
      </c>
      <c r="D4705" s="786">
        <f>IFERROR((INDEX(METADATA!$T$2:$T$20,MATCH(B4705,METADATA!$S$2:$S$20,0))),0)</f>
        <v>0</v>
      </c>
      <c r="E4705" s="785" t="str">
        <f t="shared" si="219"/>
        <v>LO</v>
      </c>
      <c r="F4705" s="786">
        <f>VLOOKUP(C4705,METADATA!$A$5:$H$29,IF(E4705="HI",2,IF(E4705="LO",6,10))+IF(D4705=1,2,IF(D4705=7,1,(IF(WEEKDAY(B4705)=1,2,IF(WEEKDAY(B4705)=7,1,0))))))</f>
        <v>3</v>
      </c>
      <c r="G4705" s="786">
        <f>VLOOKUP(C4705,METADATA!$J$5:$Q$29,IF(E4705="HI",2,IF(E4705="LO",6,10))+IF(D4705=1,2,IF(D4705=7,1,(IF(WEEKDAY(B4705)=1,2,IF(WEEKDAY(B4705)=7,1,0))))))</f>
        <v>3</v>
      </c>
      <c r="H4705" s="787">
        <v>12046.25</v>
      </c>
      <c r="I4705" s="788">
        <v>9990.3751831054688</v>
      </c>
      <c r="K4705" s="795">
        <v>0</v>
      </c>
      <c r="M4705" s="798">
        <f t="shared" si="220"/>
        <v>15649.911672648816</v>
      </c>
      <c r="N4705" s="303"/>
      <c r="S4705" s="786">
        <v>0</v>
      </c>
      <c r="T4705" s="781">
        <f>VLOOKUP(C4705,METADATA!$J$5:$Q$29,IF(E4705="HI",2,IF(E4705="LO",6,10))+IF(S4705=1,2,IF(D4705=7,1,(IF(WEEKDAY(B4705)=1,2,IF(WEEKDAY(B4705)=7,1,0))))))</f>
        <v>3</v>
      </c>
      <c r="U4705" s="781">
        <f>VLOOKUP(C4705,METADATA!$A$5:$H$29,IF(E4705="HI",2,IF(E4705="LO",6,10))+IF(S4705=1,2,IF(D4705=7,1,(IF(WEEKDAY(B4705)=1,2,IF(WEEKDAY(B4705)=7,1,0))))))</f>
        <v>3</v>
      </c>
    </row>
    <row r="4706" spans="2:21" ht="13.95" customHeight="1" x14ac:dyDescent="0.25">
      <c r="B4706" s="784">
        <f t="shared" si="221"/>
        <v>45578</v>
      </c>
      <c r="C4706" s="785">
        <v>22</v>
      </c>
      <c r="D4706" s="786">
        <f>IFERROR((INDEX(METADATA!$T$2:$T$20,MATCH(B4706,METADATA!$S$2:$S$20,0))),0)</f>
        <v>0</v>
      </c>
      <c r="E4706" s="785" t="str">
        <f t="shared" si="219"/>
        <v>LO</v>
      </c>
      <c r="F4706" s="786">
        <f>VLOOKUP(C4706,METADATA!$A$5:$H$29,IF(E4706="HI",2,IF(E4706="LO",6,10))+IF(D4706=1,2,IF(D4706=7,1,(IF(WEEKDAY(B4706)=1,2,IF(WEEKDAY(B4706)=7,1,0))))))</f>
        <v>3</v>
      </c>
      <c r="G4706" s="786">
        <f>VLOOKUP(C4706,METADATA!$J$5:$Q$29,IF(E4706="HI",2,IF(E4706="LO",6,10))+IF(D4706=1,2,IF(D4706=7,1,(IF(WEEKDAY(B4706)=1,2,IF(WEEKDAY(B4706)=7,1,0))))))</f>
        <v>3</v>
      </c>
      <c r="H4706" s="787">
        <v>10811.25</v>
      </c>
      <c r="I4706" s="788">
        <v>9832.025146484375</v>
      </c>
      <c r="K4706" s="795">
        <v>0</v>
      </c>
      <c r="M4706" s="798">
        <f t="shared" si="220"/>
        <v>14613.413189381907</v>
      </c>
      <c r="N4706" s="303"/>
      <c r="S4706" s="786">
        <v>0</v>
      </c>
      <c r="T4706" s="781">
        <f>VLOOKUP(C4706,METADATA!$J$5:$Q$29,IF(E4706="HI",2,IF(E4706="LO",6,10))+IF(S4706=1,2,IF(D4706=7,1,(IF(WEEKDAY(B4706)=1,2,IF(WEEKDAY(B4706)=7,1,0))))))</f>
        <v>3</v>
      </c>
      <c r="U4706" s="781">
        <f>VLOOKUP(C4706,METADATA!$A$5:$H$29,IF(E4706="HI",2,IF(E4706="LO",6,10))+IF(S4706=1,2,IF(D4706=7,1,(IF(WEEKDAY(B4706)=1,2,IF(WEEKDAY(B4706)=7,1,0))))))</f>
        <v>3</v>
      </c>
    </row>
    <row r="4707" spans="2:21" ht="13.95" customHeight="1" x14ac:dyDescent="0.25">
      <c r="B4707" s="784">
        <f t="shared" si="221"/>
        <v>45578</v>
      </c>
      <c r="C4707" s="785">
        <v>23</v>
      </c>
      <c r="D4707" s="786">
        <f>IFERROR((INDEX(METADATA!$T$2:$T$20,MATCH(B4707,METADATA!$S$2:$S$20,0))),0)</f>
        <v>0</v>
      </c>
      <c r="E4707" s="785" t="str">
        <f t="shared" si="219"/>
        <v>LO</v>
      </c>
      <c r="F4707" s="786">
        <f>VLOOKUP(C4707,METADATA!$A$5:$H$29,IF(E4707="HI",2,IF(E4707="LO",6,10))+IF(D4707=1,2,IF(D4707=7,1,(IF(WEEKDAY(B4707)=1,2,IF(WEEKDAY(B4707)=7,1,0))))))</f>
        <v>3</v>
      </c>
      <c r="G4707" s="786">
        <f>VLOOKUP(C4707,METADATA!$J$5:$Q$29,IF(E4707="HI",2,IF(E4707="LO",6,10))+IF(D4707=1,2,IF(D4707=7,1,(IF(WEEKDAY(B4707)=1,2,IF(WEEKDAY(B4707)=7,1,0))))))</f>
        <v>3</v>
      </c>
      <c r="H4707" s="787">
        <v>9746.25</v>
      </c>
      <c r="I4707" s="788">
        <v>9574.3251342773438</v>
      </c>
      <c r="K4707" s="795">
        <v>0</v>
      </c>
      <c r="M4707" s="798">
        <f t="shared" si="220"/>
        <v>13662.25057738859</v>
      </c>
      <c r="N4707" s="303"/>
      <c r="S4707" s="786">
        <v>0</v>
      </c>
      <c r="T4707" s="781">
        <f>VLOOKUP(C4707,METADATA!$J$5:$Q$29,IF(E4707="HI",2,IF(E4707="LO",6,10))+IF(S4707=1,2,IF(D4707=7,1,(IF(WEEKDAY(B4707)=1,2,IF(WEEKDAY(B4707)=7,1,0))))))</f>
        <v>3</v>
      </c>
      <c r="U4707" s="781">
        <f>VLOOKUP(C4707,METADATA!$A$5:$H$29,IF(E4707="HI",2,IF(E4707="LO",6,10))+IF(S4707=1,2,IF(D4707=7,1,(IF(WEEKDAY(B4707)=1,2,IF(WEEKDAY(B4707)=7,1,0))))))</f>
        <v>3</v>
      </c>
    </row>
    <row r="4708" spans="2:21" ht="13.95" customHeight="1" x14ac:dyDescent="0.25">
      <c r="B4708" s="784">
        <f t="shared" si="221"/>
        <v>45579</v>
      </c>
      <c r="C4708" s="785">
        <v>0</v>
      </c>
      <c r="D4708" s="786">
        <f>IFERROR((INDEX(METADATA!$T$2:$T$20,MATCH(B4708,METADATA!$S$2:$S$20,0))),0)</f>
        <v>0</v>
      </c>
      <c r="E4708" s="785" t="str">
        <f t="shared" si="219"/>
        <v>LO</v>
      </c>
      <c r="F4708" s="786">
        <f>VLOOKUP(C4708,METADATA!$A$5:$H$29,IF(E4708="HI",2,IF(E4708="LO",6,10))+IF(D4708=1,2,IF(D4708=7,1,(IF(WEEKDAY(B4708)=1,2,IF(WEEKDAY(B4708)=7,1,0))))))</f>
        <v>3</v>
      </c>
      <c r="G4708" s="786">
        <f>VLOOKUP(C4708,METADATA!$J$5:$Q$29,IF(E4708="HI",2,IF(E4708="LO",6,10))+IF(D4708=1,2,IF(D4708=7,1,(IF(WEEKDAY(B4708)=1,2,IF(WEEKDAY(B4708)=7,1,0))))))</f>
        <v>3</v>
      </c>
      <c r="H4708" s="787">
        <v>9187.75</v>
      </c>
      <c r="I4708" s="788">
        <v>9919.0250854492188</v>
      </c>
      <c r="K4708" s="795">
        <v>0</v>
      </c>
      <c r="M4708" s="798">
        <f t="shared" si="220"/>
        <v>13520.42191310134</v>
      </c>
      <c r="N4708" s="303"/>
      <c r="S4708" s="786">
        <v>0</v>
      </c>
      <c r="T4708" s="781">
        <f>VLOOKUP(C4708,METADATA!$J$5:$Q$29,IF(E4708="HI",2,IF(E4708="LO",6,10))+IF(S4708=1,2,IF(D4708=7,1,(IF(WEEKDAY(B4708)=1,2,IF(WEEKDAY(B4708)=7,1,0))))))</f>
        <v>3</v>
      </c>
      <c r="U4708" s="781">
        <f>VLOOKUP(C4708,METADATA!$A$5:$H$29,IF(E4708="HI",2,IF(E4708="LO",6,10))+IF(S4708=1,2,IF(D4708=7,1,(IF(WEEKDAY(B4708)=1,2,IF(WEEKDAY(B4708)=7,1,0))))))</f>
        <v>3</v>
      </c>
    </row>
    <row r="4709" spans="2:21" ht="13.95" customHeight="1" x14ac:dyDescent="0.25">
      <c r="B4709" s="784">
        <f t="shared" si="221"/>
        <v>45579</v>
      </c>
      <c r="C4709" s="785">
        <v>1</v>
      </c>
      <c r="D4709" s="786">
        <f>IFERROR((INDEX(METADATA!$T$2:$T$20,MATCH(B4709,METADATA!$S$2:$S$20,0))),0)</f>
        <v>0</v>
      </c>
      <c r="E4709" s="785" t="str">
        <f t="shared" si="219"/>
        <v>LO</v>
      </c>
      <c r="F4709" s="786">
        <f>VLOOKUP(C4709,METADATA!$A$5:$H$29,IF(E4709="HI",2,IF(E4709="LO",6,10))+IF(D4709=1,2,IF(D4709=7,1,(IF(WEEKDAY(B4709)=1,2,IF(WEEKDAY(B4709)=7,1,0))))))</f>
        <v>3</v>
      </c>
      <c r="G4709" s="786">
        <f>VLOOKUP(C4709,METADATA!$J$5:$Q$29,IF(E4709="HI",2,IF(E4709="LO",6,10))+IF(D4709=1,2,IF(D4709=7,1,(IF(WEEKDAY(B4709)=1,2,IF(WEEKDAY(B4709)=7,1,0))))))</f>
        <v>3</v>
      </c>
      <c r="H4709" s="787">
        <v>8808.25</v>
      </c>
      <c r="I4709" s="788">
        <v>9899.1234130859375</v>
      </c>
      <c r="K4709" s="795">
        <v>0</v>
      </c>
      <c r="M4709" s="798">
        <f t="shared" si="220"/>
        <v>13250.58158761366</v>
      </c>
      <c r="N4709" s="303"/>
      <c r="S4709" s="786">
        <v>0</v>
      </c>
      <c r="T4709" s="781">
        <f>VLOOKUP(C4709,METADATA!$J$5:$Q$29,IF(E4709="HI",2,IF(E4709="LO",6,10))+IF(S4709=1,2,IF(D4709=7,1,(IF(WEEKDAY(B4709)=1,2,IF(WEEKDAY(B4709)=7,1,0))))))</f>
        <v>3</v>
      </c>
      <c r="U4709" s="781">
        <f>VLOOKUP(C4709,METADATA!$A$5:$H$29,IF(E4709="HI",2,IF(E4709="LO",6,10))+IF(S4709=1,2,IF(D4709=7,1,(IF(WEEKDAY(B4709)=1,2,IF(WEEKDAY(B4709)=7,1,0))))))</f>
        <v>3</v>
      </c>
    </row>
    <row r="4710" spans="2:21" ht="13.95" customHeight="1" x14ac:dyDescent="0.25">
      <c r="B4710" s="784">
        <f t="shared" si="221"/>
        <v>45579</v>
      </c>
      <c r="C4710" s="785">
        <v>2</v>
      </c>
      <c r="D4710" s="786">
        <f>IFERROR((INDEX(METADATA!$T$2:$T$20,MATCH(B4710,METADATA!$S$2:$S$20,0))),0)</f>
        <v>0</v>
      </c>
      <c r="E4710" s="785" t="str">
        <f t="shared" si="219"/>
        <v>LO</v>
      </c>
      <c r="F4710" s="786">
        <f>VLOOKUP(C4710,METADATA!$A$5:$H$29,IF(E4710="HI",2,IF(E4710="LO",6,10))+IF(D4710=1,2,IF(D4710=7,1,(IF(WEEKDAY(B4710)=1,2,IF(WEEKDAY(B4710)=7,1,0))))))</f>
        <v>3</v>
      </c>
      <c r="G4710" s="786">
        <f>VLOOKUP(C4710,METADATA!$J$5:$Q$29,IF(E4710="HI",2,IF(E4710="LO",6,10))+IF(D4710=1,2,IF(D4710=7,1,(IF(WEEKDAY(B4710)=1,2,IF(WEEKDAY(B4710)=7,1,0))))))</f>
        <v>3</v>
      </c>
      <c r="H4710" s="787">
        <v>8548.5</v>
      </c>
      <c r="I4710" s="788">
        <v>10056.625</v>
      </c>
      <c r="K4710" s="795">
        <v>0</v>
      </c>
      <c r="M4710" s="798">
        <f t="shared" si="220"/>
        <v>13198.96051363989</v>
      </c>
      <c r="N4710" s="303"/>
      <c r="S4710" s="786">
        <v>0</v>
      </c>
      <c r="T4710" s="781">
        <f>VLOOKUP(C4710,METADATA!$J$5:$Q$29,IF(E4710="HI",2,IF(E4710="LO",6,10))+IF(S4710=1,2,IF(D4710=7,1,(IF(WEEKDAY(B4710)=1,2,IF(WEEKDAY(B4710)=7,1,0))))))</f>
        <v>3</v>
      </c>
      <c r="U4710" s="781">
        <f>VLOOKUP(C4710,METADATA!$A$5:$H$29,IF(E4710="HI",2,IF(E4710="LO",6,10))+IF(S4710=1,2,IF(D4710=7,1,(IF(WEEKDAY(B4710)=1,2,IF(WEEKDAY(B4710)=7,1,0))))))</f>
        <v>3</v>
      </c>
    </row>
    <row r="4711" spans="2:21" ht="13.95" customHeight="1" x14ac:dyDescent="0.25">
      <c r="B4711" s="784">
        <f t="shared" si="221"/>
        <v>45579</v>
      </c>
      <c r="C4711" s="785">
        <v>3</v>
      </c>
      <c r="D4711" s="786">
        <f>IFERROR((INDEX(METADATA!$T$2:$T$20,MATCH(B4711,METADATA!$S$2:$S$20,0))),0)</f>
        <v>0</v>
      </c>
      <c r="E4711" s="785" t="str">
        <f t="shared" si="219"/>
        <v>LO</v>
      </c>
      <c r="F4711" s="786">
        <f>VLOOKUP(C4711,METADATA!$A$5:$H$29,IF(E4711="HI",2,IF(E4711="LO",6,10))+IF(D4711=1,2,IF(D4711=7,1,(IF(WEEKDAY(B4711)=1,2,IF(WEEKDAY(B4711)=7,1,0))))))</f>
        <v>3</v>
      </c>
      <c r="G4711" s="786">
        <f>VLOOKUP(C4711,METADATA!$J$5:$Q$29,IF(E4711="HI",2,IF(E4711="LO",6,10))+IF(D4711=1,2,IF(D4711=7,1,(IF(WEEKDAY(B4711)=1,2,IF(WEEKDAY(B4711)=7,1,0))))))</f>
        <v>3</v>
      </c>
      <c r="H4711" s="787">
        <v>8628.25</v>
      </c>
      <c r="I4711" s="788">
        <v>10075.049987792969</v>
      </c>
      <c r="K4711" s="795">
        <v>0</v>
      </c>
      <c r="M4711" s="798">
        <f t="shared" si="220"/>
        <v>13264.740115020237</v>
      </c>
      <c r="N4711" s="303"/>
      <c r="S4711" s="786">
        <v>0</v>
      </c>
      <c r="T4711" s="781">
        <f>VLOOKUP(C4711,METADATA!$J$5:$Q$29,IF(E4711="HI",2,IF(E4711="LO",6,10))+IF(S4711=1,2,IF(D4711=7,1,(IF(WEEKDAY(B4711)=1,2,IF(WEEKDAY(B4711)=7,1,0))))))</f>
        <v>3</v>
      </c>
      <c r="U4711" s="781">
        <f>VLOOKUP(C4711,METADATA!$A$5:$H$29,IF(E4711="HI",2,IF(E4711="LO",6,10))+IF(S4711=1,2,IF(D4711=7,1,(IF(WEEKDAY(B4711)=1,2,IF(WEEKDAY(B4711)=7,1,0))))))</f>
        <v>3</v>
      </c>
    </row>
    <row r="4712" spans="2:21" ht="13.95" customHeight="1" x14ac:dyDescent="0.25">
      <c r="B4712" s="784">
        <f t="shared" si="221"/>
        <v>45579</v>
      </c>
      <c r="C4712" s="785">
        <v>4</v>
      </c>
      <c r="D4712" s="786">
        <f>IFERROR((INDEX(METADATA!$T$2:$T$20,MATCH(B4712,METADATA!$S$2:$S$20,0))),0)</f>
        <v>0</v>
      </c>
      <c r="E4712" s="785" t="str">
        <f t="shared" si="219"/>
        <v>LO</v>
      </c>
      <c r="F4712" s="786">
        <f>VLOOKUP(C4712,METADATA!$A$5:$H$29,IF(E4712="HI",2,IF(E4712="LO",6,10))+IF(D4712=1,2,IF(D4712=7,1,(IF(WEEKDAY(B4712)=1,2,IF(WEEKDAY(B4712)=7,1,0))))))</f>
        <v>3</v>
      </c>
      <c r="G4712" s="786">
        <f>VLOOKUP(C4712,METADATA!$J$5:$Q$29,IF(E4712="HI",2,IF(E4712="LO",6,10))+IF(D4712=1,2,IF(D4712=7,1,(IF(WEEKDAY(B4712)=1,2,IF(WEEKDAY(B4712)=7,1,0))))))</f>
        <v>3</v>
      </c>
      <c r="H4712" s="787">
        <v>9087.5</v>
      </c>
      <c r="I4712" s="788">
        <v>9910.4000854492188</v>
      </c>
      <c r="K4712" s="795">
        <v>0</v>
      </c>
      <c r="M4712" s="798">
        <f t="shared" si="220"/>
        <v>13446.140193515457</v>
      </c>
      <c r="N4712" s="303"/>
      <c r="S4712" s="786">
        <v>0</v>
      </c>
      <c r="T4712" s="781">
        <f>VLOOKUP(C4712,METADATA!$J$5:$Q$29,IF(E4712="HI",2,IF(E4712="LO",6,10))+IF(S4712=1,2,IF(D4712=7,1,(IF(WEEKDAY(B4712)=1,2,IF(WEEKDAY(B4712)=7,1,0))))))</f>
        <v>3</v>
      </c>
      <c r="U4712" s="781">
        <f>VLOOKUP(C4712,METADATA!$A$5:$H$29,IF(E4712="HI",2,IF(E4712="LO",6,10))+IF(S4712=1,2,IF(D4712=7,1,(IF(WEEKDAY(B4712)=1,2,IF(WEEKDAY(B4712)=7,1,0))))))</f>
        <v>3</v>
      </c>
    </row>
    <row r="4713" spans="2:21" ht="13.95" customHeight="1" x14ac:dyDescent="0.25">
      <c r="B4713" s="784">
        <f t="shared" si="221"/>
        <v>45579</v>
      </c>
      <c r="C4713" s="785">
        <v>5</v>
      </c>
      <c r="D4713" s="786">
        <f>IFERROR((INDEX(METADATA!$T$2:$T$20,MATCH(B4713,METADATA!$S$2:$S$20,0))),0)</f>
        <v>0</v>
      </c>
      <c r="E4713" s="785" t="str">
        <f t="shared" si="219"/>
        <v>LO</v>
      </c>
      <c r="F4713" s="786">
        <f>VLOOKUP(C4713,METADATA!$A$5:$H$29,IF(E4713="HI",2,IF(E4713="LO",6,10))+IF(D4713=1,2,IF(D4713=7,1,(IF(WEEKDAY(B4713)=1,2,IF(WEEKDAY(B4713)=7,1,0))))))</f>
        <v>3</v>
      </c>
      <c r="G4713" s="786">
        <f>VLOOKUP(C4713,METADATA!$J$5:$Q$29,IF(E4713="HI",2,IF(E4713="LO",6,10))+IF(D4713=1,2,IF(D4713=7,1,(IF(WEEKDAY(B4713)=1,2,IF(WEEKDAY(B4713)=7,1,0))))))</f>
        <v>3</v>
      </c>
      <c r="H4713" s="787">
        <v>10168</v>
      </c>
      <c r="I4713" s="788">
        <v>9874.4498291015625</v>
      </c>
      <c r="K4713" s="795">
        <v>870.51250000000005</v>
      </c>
      <c r="M4713" s="798">
        <f t="shared" si="220"/>
        <v>14173.672192746799</v>
      </c>
      <c r="N4713" s="303"/>
      <c r="S4713" s="786">
        <v>0</v>
      </c>
      <c r="T4713" s="781">
        <f>VLOOKUP(C4713,METADATA!$J$5:$Q$29,IF(E4713="HI",2,IF(E4713="LO",6,10))+IF(S4713=1,2,IF(D4713=7,1,(IF(WEEKDAY(B4713)=1,2,IF(WEEKDAY(B4713)=7,1,0))))))</f>
        <v>3</v>
      </c>
      <c r="U4713" s="781">
        <f>VLOOKUP(C4713,METADATA!$A$5:$H$29,IF(E4713="HI",2,IF(E4713="LO",6,10))+IF(S4713=1,2,IF(D4713=7,1,(IF(WEEKDAY(B4713)=1,2,IF(WEEKDAY(B4713)=7,1,0))))))</f>
        <v>3</v>
      </c>
    </row>
    <row r="4714" spans="2:21" ht="13.95" customHeight="1" x14ac:dyDescent="0.25">
      <c r="B4714" s="784">
        <f t="shared" si="221"/>
        <v>45579</v>
      </c>
      <c r="C4714" s="785">
        <v>6</v>
      </c>
      <c r="D4714" s="786">
        <f>IFERROR((INDEX(METADATA!$T$2:$T$20,MATCH(B4714,METADATA!$S$2:$S$20,0))),0)</f>
        <v>0</v>
      </c>
      <c r="E4714" s="785" t="str">
        <f t="shared" si="219"/>
        <v>LO</v>
      </c>
      <c r="F4714" s="786">
        <f>VLOOKUP(C4714,METADATA!$A$5:$H$29,IF(E4714="HI",2,IF(E4714="LO",6,10))+IF(D4714=1,2,IF(D4714=7,1,(IF(WEEKDAY(B4714)=1,2,IF(WEEKDAY(B4714)=7,1,0))))))</f>
        <v>2</v>
      </c>
      <c r="G4714" s="786">
        <f>VLOOKUP(C4714,METADATA!$J$5:$Q$29,IF(E4714="HI",2,IF(E4714="LO",6,10))+IF(D4714=1,2,IF(D4714=7,1,(IF(WEEKDAY(B4714)=1,2,IF(WEEKDAY(B4714)=7,1,0))))))</f>
        <v>2</v>
      </c>
      <c r="H4714" s="787">
        <v>11387.25</v>
      </c>
      <c r="I4714" s="788">
        <v>9692.2498779296875</v>
      </c>
      <c r="K4714" s="795">
        <v>865.8125</v>
      </c>
      <c r="M4714" s="798">
        <f t="shared" si="220"/>
        <v>14953.567141613001</v>
      </c>
      <c r="N4714" s="303"/>
      <c r="S4714" s="786">
        <v>0</v>
      </c>
      <c r="T4714" s="781">
        <f>VLOOKUP(C4714,METADATA!$J$5:$Q$29,IF(E4714="HI",2,IF(E4714="LO",6,10))+IF(S4714=1,2,IF(D4714=7,1,(IF(WEEKDAY(B4714)=1,2,IF(WEEKDAY(B4714)=7,1,0))))))</f>
        <v>2</v>
      </c>
      <c r="U4714" s="781">
        <f>VLOOKUP(C4714,METADATA!$A$5:$H$29,IF(E4714="HI",2,IF(E4714="LO",6,10))+IF(S4714=1,2,IF(D4714=7,1,(IF(WEEKDAY(B4714)=1,2,IF(WEEKDAY(B4714)=7,1,0))))))</f>
        <v>2</v>
      </c>
    </row>
    <row r="4715" spans="2:21" ht="13.95" customHeight="1" x14ac:dyDescent="0.25">
      <c r="B4715" s="784">
        <f t="shared" si="221"/>
        <v>45579</v>
      </c>
      <c r="C4715" s="785">
        <v>7</v>
      </c>
      <c r="D4715" s="786">
        <f>IFERROR((INDEX(METADATA!$T$2:$T$20,MATCH(B4715,METADATA!$S$2:$S$20,0))),0)</f>
        <v>0</v>
      </c>
      <c r="E4715" s="785" t="str">
        <f t="shared" si="219"/>
        <v>LO</v>
      </c>
      <c r="F4715" s="786">
        <f>VLOOKUP(C4715,METADATA!$A$5:$H$29,IF(E4715="HI",2,IF(E4715="LO",6,10))+IF(D4715=1,2,IF(D4715=7,1,(IF(WEEKDAY(B4715)=1,2,IF(WEEKDAY(B4715)=7,1,0))))))</f>
        <v>1</v>
      </c>
      <c r="G4715" s="786">
        <f>VLOOKUP(C4715,METADATA!$J$5:$Q$29,IF(E4715="HI",2,IF(E4715="LO",6,10))+IF(D4715=1,2,IF(D4715=7,1,(IF(WEEKDAY(B4715)=1,2,IF(WEEKDAY(B4715)=7,1,0))))))</f>
        <v>1</v>
      </c>
      <c r="H4715" s="787">
        <v>13726.25</v>
      </c>
      <c r="I4715" s="788">
        <v>8876</v>
      </c>
      <c r="K4715" s="795">
        <v>834.63750000000005</v>
      </c>
      <c r="M4715" s="798">
        <f t="shared" si="220"/>
        <v>16346.048912887176</v>
      </c>
      <c r="N4715" s="303"/>
      <c r="S4715" s="786">
        <v>0</v>
      </c>
      <c r="T4715" s="781">
        <f>VLOOKUP(C4715,METADATA!$J$5:$Q$29,IF(E4715="HI",2,IF(E4715="LO",6,10))+IF(S4715=1,2,IF(D4715=7,1,(IF(WEEKDAY(B4715)=1,2,IF(WEEKDAY(B4715)=7,1,0))))))</f>
        <v>1</v>
      </c>
      <c r="U4715" s="781">
        <f>VLOOKUP(C4715,METADATA!$A$5:$H$29,IF(E4715="HI",2,IF(E4715="LO",6,10))+IF(S4715=1,2,IF(D4715=7,1,(IF(WEEKDAY(B4715)=1,2,IF(WEEKDAY(B4715)=7,1,0))))))</f>
        <v>1</v>
      </c>
    </row>
    <row r="4716" spans="2:21" ht="13.95" customHeight="1" x14ac:dyDescent="0.25">
      <c r="B4716" s="784">
        <f t="shared" si="221"/>
        <v>45579</v>
      </c>
      <c r="C4716" s="785">
        <v>8</v>
      </c>
      <c r="D4716" s="786">
        <f>IFERROR((INDEX(METADATA!$T$2:$T$20,MATCH(B4716,METADATA!$S$2:$S$20,0))),0)</f>
        <v>0</v>
      </c>
      <c r="E4716" s="785" t="str">
        <f t="shared" si="219"/>
        <v>LO</v>
      </c>
      <c r="F4716" s="786">
        <f>VLOOKUP(C4716,METADATA!$A$5:$H$29,IF(E4716="HI",2,IF(E4716="LO",6,10))+IF(D4716=1,2,IF(D4716=7,1,(IF(WEEKDAY(B4716)=1,2,IF(WEEKDAY(B4716)=7,1,0))))))</f>
        <v>1</v>
      </c>
      <c r="G4716" s="786">
        <f>VLOOKUP(C4716,METADATA!$J$5:$Q$29,IF(E4716="HI",2,IF(E4716="LO",6,10))+IF(D4716=1,2,IF(D4716=7,1,(IF(WEEKDAY(B4716)=1,2,IF(WEEKDAY(B4716)=7,1,0))))))</f>
        <v>1</v>
      </c>
      <c r="H4716" s="787">
        <v>15634</v>
      </c>
      <c r="I4716" s="788">
        <v>6033.9725646972656</v>
      </c>
      <c r="K4716" s="795">
        <v>847.33749999999998</v>
      </c>
      <c r="M4716" s="798">
        <f t="shared" si="220"/>
        <v>16758.006471878427</v>
      </c>
      <c r="N4716" s="303"/>
      <c r="S4716" s="786">
        <v>0</v>
      </c>
      <c r="T4716" s="781">
        <f>VLOOKUP(C4716,METADATA!$J$5:$Q$29,IF(E4716="HI",2,IF(E4716="LO",6,10))+IF(S4716=1,2,IF(D4716=7,1,(IF(WEEKDAY(B4716)=1,2,IF(WEEKDAY(B4716)=7,1,0))))))</f>
        <v>1</v>
      </c>
      <c r="U4716" s="781">
        <f>VLOOKUP(C4716,METADATA!$A$5:$H$29,IF(E4716="HI",2,IF(E4716="LO",6,10))+IF(S4716=1,2,IF(D4716=7,1,(IF(WEEKDAY(B4716)=1,2,IF(WEEKDAY(B4716)=7,1,0))))))</f>
        <v>1</v>
      </c>
    </row>
    <row r="4717" spans="2:21" ht="13.95" customHeight="1" x14ac:dyDescent="0.25">
      <c r="B4717" s="784">
        <f t="shared" si="221"/>
        <v>45579</v>
      </c>
      <c r="C4717" s="785">
        <v>9</v>
      </c>
      <c r="D4717" s="786">
        <f>IFERROR((INDEX(METADATA!$T$2:$T$20,MATCH(B4717,METADATA!$S$2:$S$20,0))),0)</f>
        <v>0</v>
      </c>
      <c r="E4717" s="785" t="str">
        <f t="shared" si="219"/>
        <v>LO</v>
      </c>
      <c r="F4717" s="786">
        <f>VLOOKUP(C4717,METADATA!$A$5:$H$29,IF(E4717="HI",2,IF(E4717="LO",6,10))+IF(D4717=1,2,IF(D4717=7,1,(IF(WEEKDAY(B4717)=1,2,IF(WEEKDAY(B4717)=7,1,0))))))</f>
        <v>2</v>
      </c>
      <c r="G4717" s="786">
        <f>VLOOKUP(C4717,METADATA!$J$5:$Q$29,IF(E4717="HI",2,IF(E4717="LO",6,10))+IF(D4717=1,2,IF(D4717=7,1,(IF(WEEKDAY(B4717)=1,2,IF(WEEKDAY(B4717)=7,1,0))))))</f>
        <v>1</v>
      </c>
      <c r="H4717" s="787">
        <v>16788.75</v>
      </c>
      <c r="I4717" s="788">
        <v>5752.5149536132813</v>
      </c>
      <c r="K4717" s="795">
        <v>851.61249999999995</v>
      </c>
      <c r="M4717" s="798">
        <f t="shared" si="220"/>
        <v>17746.930857307256</v>
      </c>
      <c r="N4717" s="303"/>
      <c r="S4717" s="786">
        <v>0</v>
      </c>
      <c r="T4717" s="781">
        <f>VLOOKUP(C4717,METADATA!$J$5:$Q$29,IF(E4717="HI",2,IF(E4717="LO",6,10))+IF(S4717=1,2,IF(D4717=7,1,(IF(WEEKDAY(B4717)=1,2,IF(WEEKDAY(B4717)=7,1,0))))))</f>
        <v>1</v>
      </c>
      <c r="U4717" s="781">
        <f>VLOOKUP(C4717,METADATA!$A$5:$H$29,IF(E4717="HI",2,IF(E4717="LO",6,10))+IF(S4717=1,2,IF(D4717=7,1,(IF(WEEKDAY(B4717)=1,2,IF(WEEKDAY(B4717)=7,1,0))))))</f>
        <v>2</v>
      </c>
    </row>
    <row r="4718" spans="2:21" ht="13.95" customHeight="1" x14ac:dyDescent="0.25">
      <c r="B4718" s="784">
        <f t="shared" si="221"/>
        <v>45579</v>
      </c>
      <c r="C4718" s="785">
        <v>10</v>
      </c>
      <c r="D4718" s="786">
        <f>IFERROR((INDEX(METADATA!$T$2:$T$20,MATCH(B4718,METADATA!$S$2:$S$20,0))),0)</f>
        <v>0</v>
      </c>
      <c r="E4718" s="785" t="str">
        <f t="shared" si="219"/>
        <v>LO</v>
      </c>
      <c r="F4718" s="786">
        <f>VLOOKUP(C4718,METADATA!$A$5:$H$29,IF(E4718="HI",2,IF(E4718="LO",6,10))+IF(D4718=1,2,IF(D4718=7,1,(IF(WEEKDAY(B4718)=1,2,IF(WEEKDAY(B4718)=7,1,0))))))</f>
        <v>2</v>
      </c>
      <c r="G4718" s="786">
        <f>VLOOKUP(C4718,METADATA!$J$5:$Q$29,IF(E4718="HI",2,IF(E4718="LO",6,10))+IF(D4718=1,2,IF(D4718=7,1,(IF(WEEKDAY(B4718)=1,2,IF(WEEKDAY(B4718)=7,1,0))))))</f>
        <v>2</v>
      </c>
      <c r="H4718" s="787">
        <v>17466.25</v>
      </c>
      <c r="I4718" s="788">
        <v>5842.2200317382813</v>
      </c>
      <c r="K4718" s="795">
        <v>856.5</v>
      </c>
      <c r="M4718" s="798">
        <f t="shared" si="220"/>
        <v>18417.421751204594</v>
      </c>
      <c r="N4718" s="303"/>
      <c r="S4718" s="786">
        <v>0</v>
      </c>
      <c r="T4718" s="781">
        <f>VLOOKUP(C4718,METADATA!$J$5:$Q$29,IF(E4718="HI",2,IF(E4718="LO",6,10))+IF(S4718=1,2,IF(D4718=7,1,(IF(WEEKDAY(B4718)=1,2,IF(WEEKDAY(B4718)=7,1,0))))))</f>
        <v>2</v>
      </c>
      <c r="U4718" s="781">
        <f>VLOOKUP(C4718,METADATA!$A$5:$H$29,IF(E4718="HI",2,IF(E4718="LO",6,10))+IF(S4718=1,2,IF(D4718=7,1,(IF(WEEKDAY(B4718)=1,2,IF(WEEKDAY(B4718)=7,1,0))))))</f>
        <v>2</v>
      </c>
    </row>
    <row r="4719" spans="2:21" ht="13.95" customHeight="1" x14ac:dyDescent="0.25">
      <c r="B4719" s="784">
        <f t="shared" si="221"/>
        <v>45579</v>
      </c>
      <c r="C4719" s="785">
        <v>11</v>
      </c>
      <c r="D4719" s="786">
        <f>IFERROR((INDEX(METADATA!$T$2:$T$20,MATCH(B4719,METADATA!$S$2:$S$20,0))),0)</f>
        <v>0</v>
      </c>
      <c r="E4719" s="785" t="str">
        <f t="shared" si="219"/>
        <v>LO</v>
      </c>
      <c r="F4719" s="786">
        <f>VLOOKUP(C4719,METADATA!$A$5:$H$29,IF(E4719="HI",2,IF(E4719="LO",6,10))+IF(D4719=1,2,IF(D4719=7,1,(IF(WEEKDAY(B4719)=1,2,IF(WEEKDAY(B4719)=7,1,0))))))</f>
        <v>2</v>
      </c>
      <c r="G4719" s="786">
        <f>VLOOKUP(C4719,METADATA!$J$5:$Q$29,IF(E4719="HI",2,IF(E4719="LO",6,10))+IF(D4719=1,2,IF(D4719=7,1,(IF(WEEKDAY(B4719)=1,2,IF(WEEKDAY(B4719)=7,1,0))))))</f>
        <v>2</v>
      </c>
      <c r="H4719" s="787">
        <v>18009.5</v>
      </c>
      <c r="I4719" s="788">
        <v>5771.3549194335938</v>
      </c>
      <c r="K4719" s="795">
        <v>824.32500000000005</v>
      </c>
      <c r="M4719" s="798">
        <f t="shared" si="220"/>
        <v>18911.653229056163</v>
      </c>
      <c r="N4719" s="303"/>
      <c r="S4719" s="786">
        <v>0</v>
      </c>
      <c r="T4719" s="781">
        <f>VLOOKUP(C4719,METADATA!$J$5:$Q$29,IF(E4719="HI",2,IF(E4719="LO",6,10))+IF(S4719=1,2,IF(D4719=7,1,(IF(WEEKDAY(B4719)=1,2,IF(WEEKDAY(B4719)=7,1,0))))))</f>
        <v>2</v>
      </c>
      <c r="U4719" s="781">
        <f>VLOOKUP(C4719,METADATA!$A$5:$H$29,IF(E4719="HI",2,IF(E4719="LO",6,10))+IF(S4719=1,2,IF(D4719=7,1,(IF(WEEKDAY(B4719)=1,2,IF(WEEKDAY(B4719)=7,1,0))))))</f>
        <v>2</v>
      </c>
    </row>
    <row r="4720" spans="2:21" ht="13.95" customHeight="1" x14ac:dyDescent="0.25">
      <c r="B4720" s="784">
        <f t="shared" si="221"/>
        <v>45579</v>
      </c>
      <c r="C4720" s="785">
        <v>12</v>
      </c>
      <c r="D4720" s="786">
        <f>IFERROR((INDEX(METADATA!$T$2:$T$20,MATCH(B4720,METADATA!$S$2:$S$20,0))),0)</f>
        <v>0</v>
      </c>
      <c r="E4720" s="785" t="str">
        <f t="shared" si="219"/>
        <v>LO</v>
      </c>
      <c r="F4720" s="786">
        <f>VLOOKUP(C4720,METADATA!$A$5:$H$29,IF(E4720="HI",2,IF(E4720="LO",6,10))+IF(D4720=1,2,IF(D4720=7,1,(IF(WEEKDAY(B4720)=1,2,IF(WEEKDAY(B4720)=7,1,0))))))</f>
        <v>2</v>
      </c>
      <c r="G4720" s="786">
        <f>VLOOKUP(C4720,METADATA!$J$5:$Q$29,IF(E4720="HI",2,IF(E4720="LO",6,10))+IF(D4720=1,2,IF(D4720=7,1,(IF(WEEKDAY(B4720)=1,2,IF(WEEKDAY(B4720)=7,1,0))))))</f>
        <v>2</v>
      </c>
      <c r="H4720" s="787">
        <v>18137.5</v>
      </c>
      <c r="I4720" s="788">
        <v>5762.485107421875</v>
      </c>
      <c r="K4720" s="795">
        <v>882.73749999999995</v>
      </c>
      <c r="M4720" s="798">
        <f t="shared" si="220"/>
        <v>19030.899633576413</v>
      </c>
      <c r="N4720" s="303"/>
      <c r="S4720" s="786">
        <v>0</v>
      </c>
      <c r="T4720" s="781">
        <f>VLOOKUP(C4720,METADATA!$J$5:$Q$29,IF(E4720="HI",2,IF(E4720="LO",6,10))+IF(S4720=1,2,IF(D4720=7,1,(IF(WEEKDAY(B4720)=1,2,IF(WEEKDAY(B4720)=7,1,0))))))</f>
        <v>2</v>
      </c>
      <c r="U4720" s="781">
        <f>VLOOKUP(C4720,METADATA!$A$5:$H$29,IF(E4720="HI",2,IF(E4720="LO",6,10))+IF(S4720=1,2,IF(D4720=7,1,(IF(WEEKDAY(B4720)=1,2,IF(WEEKDAY(B4720)=7,1,0))))))</f>
        <v>2</v>
      </c>
    </row>
    <row r="4721" spans="2:21" ht="13.95" customHeight="1" x14ac:dyDescent="0.25">
      <c r="B4721" s="784">
        <f t="shared" si="221"/>
        <v>45579</v>
      </c>
      <c r="C4721" s="785">
        <v>13</v>
      </c>
      <c r="D4721" s="786">
        <f>IFERROR((INDEX(METADATA!$T$2:$T$20,MATCH(B4721,METADATA!$S$2:$S$20,0))),0)</f>
        <v>0</v>
      </c>
      <c r="E4721" s="785" t="str">
        <f t="shared" si="219"/>
        <v>LO</v>
      </c>
      <c r="F4721" s="786">
        <f>VLOOKUP(C4721,METADATA!$A$5:$H$29,IF(E4721="HI",2,IF(E4721="LO",6,10))+IF(D4721=1,2,IF(D4721=7,1,(IF(WEEKDAY(B4721)=1,2,IF(WEEKDAY(B4721)=7,1,0))))))</f>
        <v>2</v>
      </c>
      <c r="G4721" s="786">
        <f>VLOOKUP(C4721,METADATA!$J$5:$Q$29,IF(E4721="HI",2,IF(E4721="LO",6,10))+IF(D4721=1,2,IF(D4721=7,1,(IF(WEEKDAY(B4721)=1,2,IF(WEEKDAY(B4721)=7,1,0))))))</f>
        <v>2</v>
      </c>
      <c r="H4721" s="787">
        <v>18135.25</v>
      </c>
      <c r="I4721" s="788">
        <v>5762.4200134277344</v>
      </c>
      <c r="K4721" s="795">
        <v>909.3125</v>
      </c>
      <c r="M4721" s="798">
        <f t="shared" si="220"/>
        <v>19028.735558981643</v>
      </c>
      <c r="N4721" s="303"/>
      <c r="S4721" s="786">
        <v>0</v>
      </c>
      <c r="T4721" s="781">
        <f>VLOOKUP(C4721,METADATA!$J$5:$Q$29,IF(E4721="HI",2,IF(E4721="LO",6,10))+IF(S4721=1,2,IF(D4721=7,1,(IF(WEEKDAY(B4721)=1,2,IF(WEEKDAY(B4721)=7,1,0))))))</f>
        <v>2</v>
      </c>
      <c r="U4721" s="781">
        <f>VLOOKUP(C4721,METADATA!$A$5:$H$29,IF(E4721="HI",2,IF(E4721="LO",6,10))+IF(S4721=1,2,IF(D4721=7,1,(IF(WEEKDAY(B4721)=1,2,IF(WEEKDAY(B4721)=7,1,0))))))</f>
        <v>2</v>
      </c>
    </row>
    <row r="4722" spans="2:21" ht="13.95" customHeight="1" x14ac:dyDescent="0.25">
      <c r="B4722" s="784">
        <f t="shared" si="221"/>
        <v>45579</v>
      </c>
      <c r="C4722" s="785">
        <v>14</v>
      </c>
      <c r="D4722" s="786">
        <f>IFERROR((INDEX(METADATA!$T$2:$T$20,MATCH(B4722,METADATA!$S$2:$S$20,0))),0)</f>
        <v>0</v>
      </c>
      <c r="E4722" s="785" t="str">
        <f t="shared" si="219"/>
        <v>LO</v>
      </c>
      <c r="F4722" s="786">
        <f>VLOOKUP(C4722,METADATA!$A$5:$H$29,IF(E4722="HI",2,IF(E4722="LO",6,10))+IF(D4722=1,2,IF(D4722=7,1,(IF(WEEKDAY(B4722)=1,2,IF(WEEKDAY(B4722)=7,1,0))))))</f>
        <v>2</v>
      </c>
      <c r="G4722" s="786">
        <f>VLOOKUP(C4722,METADATA!$J$5:$Q$29,IF(E4722="HI",2,IF(E4722="LO",6,10))+IF(D4722=1,2,IF(D4722=7,1,(IF(WEEKDAY(B4722)=1,2,IF(WEEKDAY(B4722)=7,1,0))))))</f>
        <v>2</v>
      </c>
      <c r="H4722" s="787">
        <v>18421.75</v>
      </c>
      <c r="I4722" s="788">
        <v>6998.1575012207031</v>
      </c>
      <c r="K4722" s="795">
        <v>905.6</v>
      </c>
      <c r="M4722" s="798">
        <f t="shared" si="220"/>
        <v>19706.219360252529</v>
      </c>
      <c r="N4722" s="303"/>
      <c r="S4722" s="786">
        <v>0</v>
      </c>
      <c r="T4722" s="781">
        <f>VLOOKUP(C4722,METADATA!$J$5:$Q$29,IF(E4722="HI",2,IF(E4722="LO",6,10))+IF(S4722=1,2,IF(D4722=7,1,(IF(WEEKDAY(B4722)=1,2,IF(WEEKDAY(B4722)=7,1,0))))))</f>
        <v>2</v>
      </c>
      <c r="U4722" s="781">
        <f>VLOOKUP(C4722,METADATA!$A$5:$H$29,IF(E4722="HI",2,IF(E4722="LO",6,10))+IF(S4722=1,2,IF(D4722=7,1,(IF(WEEKDAY(B4722)=1,2,IF(WEEKDAY(B4722)=7,1,0))))))</f>
        <v>2</v>
      </c>
    </row>
    <row r="4723" spans="2:21" ht="13.95" customHeight="1" x14ac:dyDescent="0.25">
      <c r="B4723" s="784">
        <f t="shared" si="221"/>
        <v>45579</v>
      </c>
      <c r="C4723" s="785">
        <v>15</v>
      </c>
      <c r="D4723" s="786">
        <f>IFERROR((INDEX(METADATA!$T$2:$T$20,MATCH(B4723,METADATA!$S$2:$S$20,0))),0)</f>
        <v>0</v>
      </c>
      <c r="E4723" s="785" t="str">
        <f t="shared" si="219"/>
        <v>LO</v>
      </c>
      <c r="F4723" s="786">
        <f>VLOOKUP(C4723,METADATA!$A$5:$H$29,IF(E4723="HI",2,IF(E4723="LO",6,10))+IF(D4723=1,2,IF(D4723=7,1,(IF(WEEKDAY(B4723)=1,2,IF(WEEKDAY(B4723)=7,1,0))))))</f>
        <v>2</v>
      </c>
      <c r="G4723" s="786">
        <f>VLOOKUP(C4723,METADATA!$J$5:$Q$29,IF(E4723="HI",2,IF(E4723="LO",6,10))+IF(D4723=1,2,IF(D4723=7,1,(IF(WEEKDAY(B4723)=1,2,IF(WEEKDAY(B4723)=7,1,0))))))</f>
        <v>2</v>
      </c>
      <c r="H4723" s="787">
        <v>18236.25</v>
      </c>
      <c r="I4723" s="788">
        <v>9534.9323120117188</v>
      </c>
      <c r="K4723" s="795">
        <v>913.98749999999995</v>
      </c>
      <c r="M4723" s="798">
        <f t="shared" si="220"/>
        <v>20578.526386919573</v>
      </c>
      <c r="N4723" s="303"/>
      <c r="S4723" s="786">
        <v>0</v>
      </c>
      <c r="T4723" s="781">
        <f>VLOOKUP(C4723,METADATA!$J$5:$Q$29,IF(E4723="HI",2,IF(E4723="LO",6,10))+IF(S4723=1,2,IF(D4723=7,1,(IF(WEEKDAY(B4723)=1,2,IF(WEEKDAY(B4723)=7,1,0))))))</f>
        <v>2</v>
      </c>
      <c r="U4723" s="781">
        <f>VLOOKUP(C4723,METADATA!$A$5:$H$29,IF(E4723="HI",2,IF(E4723="LO",6,10))+IF(S4723=1,2,IF(D4723=7,1,(IF(WEEKDAY(B4723)=1,2,IF(WEEKDAY(B4723)=7,1,0))))))</f>
        <v>2</v>
      </c>
    </row>
    <row r="4724" spans="2:21" ht="13.95" customHeight="1" x14ac:dyDescent="0.25">
      <c r="B4724" s="784">
        <f t="shared" si="221"/>
        <v>45579</v>
      </c>
      <c r="C4724" s="785">
        <v>16</v>
      </c>
      <c r="D4724" s="786">
        <f>IFERROR((INDEX(METADATA!$T$2:$T$20,MATCH(B4724,METADATA!$S$2:$S$20,0))),0)</f>
        <v>0</v>
      </c>
      <c r="E4724" s="785" t="str">
        <f t="shared" si="219"/>
        <v>LO</v>
      </c>
      <c r="F4724" s="786">
        <f>VLOOKUP(C4724,METADATA!$A$5:$H$29,IF(E4724="HI",2,IF(E4724="LO",6,10))+IF(D4724=1,2,IF(D4724=7,1,(IF(WEEKDAY(B4724)=1,2,IF(WEEKDAY(B4724)=7,1,0))))))</f>
        <v>2</v>
      </c>
      <c r="G4724" s="786">
        <f>VLOOKUP(C4724,METADATA!$J$5:$Q$29,IF(E4724="HI",2,IF(E4724="LO",6,10))+IF(D4724=1,2,IF(D4724=7,1,(IF(WEEKDAY(B4724)=1,2,IF(WEEKDAY(B4724)=7,1,0))))))</f>
        <v>2</v>
      </c>
      <c r="H4724" s="787">
        <v>17377.75</v>
      </c>
      <c r="I4724" s="788">
        <v>10380.474975585938</v>
      </c>
      <c r="K4724" s="795">
        <v>902.26250000000005</v>
      </c>
      <c r="M4724" s="798">
        <f t="shared" si="220"/>
        <v>20242.046729055484</v>
      </c>
      <c r="N4724" s="303"/>
      <c r="S4724" s="786">
        <v>0</v>
      </c>
      <c r="T4724" s="781">
        <f>VLOOKUP(C4724,METADATA!$J$5:$Q$29,IF(E4724="HI",2,IF(E4724="LO",6,10))+IF(S4724=1,2,IF(D4724=7,1,(IF(WEEKDAY(B4724)=1,2,IF(WEEKDAY(B4724)=7,1,0))))))</f>
        <v>2</v>
      </c>
      <c r="U4724" s="781">
        <f>VLOOKUP(C4724,METADATA!$A$5:$H$29,IF(E4724="HI",2,IF(E4724="LO",6,10))+IF(S4724=1,2,IF(D4724=7,1,(IF(WEEKDAY(B4724)=1,2,IF(WEEKDAY(B4724)=7,1,0))))))</f>
        <v>2</v>
      </c>
    </row>
    <row r="4725" spans="2:21" ht="13.95" customHeight="1" x14ac:dyDescent="0.25">
      <c r="B4725" s="784">
        <f t="shared" si="221"/>
        <v>45579</v>
      </c>
      <c r="C4725" s="785">
        <v>17</v>
      </c>
      <c r="D4725" s="786">
        <f>IFERROR((INDEX(METADATA!$T$2:$T$20,MATCH(B4725,METADATA!$S$2:$S$20,0))),0)</f>
        <v>0</v>
      </c>
      <c r="E4725" s="785" t="str">
        <f t="shared" si="219"/>
        <v>LO</v>
      </c>
      <c r="F4725" s="786">
        <f>VLOOKUP(C4725,METADATA!$A$5:$H$29,IF(E4725="HI",2,IF(E4725="LO",6,10))+IF(D4725=1,2,IF(D4725=7,1,(IF(WEEKDAY(B4725)=1,2,IF(WEEKDAY(B4725)=7,1,0))))))</f>
        <v>2</v>
      </c>
      <c r="G4725" s="786">
        <f>VLOOKUP(C4725,METADATA!$J$5:$Q$29,IF(E4725="HI",2,IF(E4725="LO",6,10))+IF(D4725=1,2,IF(D4725=7,1,(IF(WEEKDAY(B4725)=1,2,IF(WEEKDAY(B4725)=7,1,0))))))</f>
        <v>2</v>
      </c>
      <c r="H4725" s="787">
        <v>15803.25</v>
      </c>
      <c r="I4725" s="788">
        <v>10589.125</v>
      </c>
      <c r="K4725" s="795">
        <v>933.76250000000005</v>
      </c>
      <c r="M4725" s="798">
        <f t="shared" si="220"/>
        <v>19022.940856453424</v>
      </c>
      <c r="N4725" s="303"/>
      <c r="S4725" s="786">
        <v>0</v>
      </c>
      <c r="T4725" s="781">
        <f>VLOOKUP(C4725,METADATA!$J$5:$Q$29,IF(E4725="HI",2,IF(E4725="LO",6,10))+IF(S4725=1,2,IF(D4725=7,1,(IF(WEEKDAY(B4725)=1,2,IF(WEEKDAY(B4725)=7,1,0))))))</f>
        <v>2</v>
      </c>
      <c r="U4725" s="781">
        <f>VLOOKUP(C4725,METADATA!$A$5:$H$29,IF(E4725="HI",2,IF(E4725="LO",6,10))+IF(S4725=1,2,IF(D4725=7,1,(IF(WEEKDAY(B4725)=1,2,IF(WEEKDAY(B4725)=7,1,0))))))</f>
        <v>2</v>
      </c>
    </row>
    <row r="4726" spans="2:21" ht="13.95" customHeight="1" x14ac:dyDescent="0.25">
      <c r="B4726" s="784">
        <f t="shared" si="221"/>
        <v>45579</v>
      </c>
      <c r="C4726" s="785">
        <v>18</v>
      </c>
      <c r="D4726" s="786">
        <f>IFERROR((INDEX(METADATA!$T$2:$T$20,MATCH(B4726,METADATA!$S$2:$S$20,0))),0)</f>
        <v>0</v>
      </c>
      <c r="E4726" s="785" t="str">
        <f t="shared" si="219"/>
        <v>LO</v>
      </c>
      <c r="F4726" s="786">
        <f>VLOOKUP(C4726,METADATA!$A$5:$H$29,IF(E4726="HI",2,IF(E4726="LO",6,10))+IF(D4726=1,2,IF(D4726=7,1,(IF(WEEKDAY(B4726)=1,2,IF(WEEKDAY(B4726)=7,1,0))))))</f>
        <v>1</v>
      </c>
      <c r="G4726" s="786">
        <f>VLOOKUP(C4726,METADATA!$J$5:$Q$29,IF(E4726="HI",2,IF(E4726="LO",6,10))+IF(D4726=1,2,IF(D4726=7,1,(IF(WEEKDAY(B4726)=1,2,IF(WEEKDAY(B4726)=7,1,0))))))</f>
        <v>1</v>
      </c>
      <c r="H4726" s="787">
        <v>15362.5</v>
      </c>
      <c r="I4726" s="788">
        <v>10415.64990234375</v>
      </c>
      <c r="K4726" s="795">
        <v>0</v>
      </c>
      <c r="M4726" s="798">
        <f t="shared" si="220"/>
        <v>18560.500239438414</v>
      </c>
      <c r="N4726" s="303"/>
      <c r="S4726" s="786">
        <v>0</v>
      </c>
      <c r="T4726" s="781">
        <f>VLOOKUP(C4726,METADATA!$J$5:$Q$29,IF(E4726="HI",2,IF(E4726="LO",6,10))+IF(S4726=1,2,IF(D4726=7,1,(IF(WEEKDAY(B4726)=1,2,IF(WEEKDAY(B4726)=7,1,0))))))</f>
        <v>1</v>
      </c>
      <c r="U4726" s="781">
        <f>VLOOKUP(C4726,METADATA!$A$5:$H$29,IF(E4726="HI",2,IF(E4726="LO",6,10))+IF(S4726=1,2,IF(D4726=7,1,(IF(WEEKDAY(B4726)=1,2,IF(WEEKDAY(B4726)=7,1,0))))))</f>
        <v>1</v>
      </c>
    </row>
    <row r="4727" spans="2:21" ht="13.95" customHeight="1" x14ac:dyDescent="0.25">
      <c r="B4727" s="784">
        <f t="shared" si="221"/>
        <v>45579</v>
      </c>
      <c r="C4727" s="785">
        <v>19</v>
      </c>
      <c r="D4727" s="786">
        <f>IFERROR((INDEX(METADATA!$T$2:$T$20,MATCH(B4727,METADATA!$S$2:$S$20,0))),0)</f>
        <v>0</v>
      </c>
      <c r="E4727" s="785" t="str">
        <f t="shared" si="219"/>
        <v>LO</v>
      </c>
      <c r="F4727" s="786">
        <f>VLOOKUP(C4727,METADATA!$A$5:$H$29,IF(E4727="HI",2,IF(E4727="LO",6,10))+IF(D4727=1,2,IF(D4727=7,1,(IF(WEEKDAY(B4727)=1,2,IF(WEEKDAY(B4727)=7,1,0))))))</f>
        <v>1</v>
      </c>
      <c r="G4727" s="786">
        <f>VLOOKUP(C4727,METADATA!$J$5:$Q$29,IF(E4727="HI",2,IF(E4727="LO",6,10))+IF(D4727=1,2,IF(D4727=7,1,(IF(WEEKDAY(B4727)=1,2,IF(WEEKDAY(B4727)=7,1,0))))))</f>
        <v>1</v>
      </c>
      <c r="H4727" s="787">
        <v>14467.5</v>
      </c>
      <c r="I4727" s="788">
        <v>10480.649963378906</v>
      </c>
      <c r="K4727" s="795">
        <v>0</v>
      </c>
      <c r="M4727" s="798">
        <f t="shared" si="220"/>
        <v>17864.842006154835</v>
      </c>
      <c r="N4727" s="303"/>
      <c r="S4727" s="786">
        <v>0</v>
      </c>
      <c r="T4727" s="781">
        <f>VLOOKUP(C4727,METADATA!$J$5:$Q$29,IF(E4727="HI",2,IF(E4727="LO",6,10))+IF(S4727=1,2,IF(D4727=7,1,(IF(WEEKDAY(B4727)=1,2,IF(WEEKDAY(B4727)=7,1,0))))))</f>
        <v>1</v>
      </c>
      <c r="U4727" s="781">
        <f>VLOOKUP(C4727,METADATA!$A$5:$H$29,IF(E4727="HI",2,IF(E4727="LO",6,10))+IF(S4727=1,2,IF(D4727=7,1,(IF(WEEKDAY(B4727)=1,2,IF(WEEKDAY(B4727)=7,1,0))))))</f>
        <v>1</v>
      </c>
    </row>
    <row r="4728" spans="2:21" ht="13.95" customHeight="1" x14ac:dyDescent="0.25">
      <c r="B4728" s="784">
        <f t="shared" si="221"/>
        <v>45579</v>
      </c>
      <c r="C4728" s="785">
        <v>20</v>
      </c>
      <c r="D4728" s="786">
        <f>IFERROR((INDEX(METADATA!$T$2:$T$20,MATCH(B4728,METADATA!$S$2:$S$20,0))),0)</f>
        <v>0</v>
      </c>
      <c r="E4728" s="785" t="str">
        <f t="shared" si="219"/>
        <v>LO</v>
      </c>
      <c r="F4728" s="786">
        <f>VLOOKUP(C4728,METADATA!$A$5:$H$29,IF(E4728="HI",2,IF(E4728="LO",6,10))+IF(D4728=1,2,IF(D4728=7,1,(IF(WEEKDAY(B4728)=1,2,IF(WEEKDAY(B4728)=7,1,0))))))</f>
        <v>1</v>
      </c>
      <c r="G4728" s="786">
        <f>VLOOKUP(C4728,METADATA!$J$5:$Q$29,IF(E4728="HI",2,IF(E4728="LO",6,10))+IF(D4728=1,2,IF(D4728=7,1,(IF(WEEKDAY(B4728)=1,2,IF(WEEKDAY(B4728)=7,1,0))))))</f>
        <v>2</v>
      </c>
      <c r="H4728" s="787">
        <v>14288.5</v>
      </c>
      <c r="I4728" s="788">
        <v>10627.724853515625</v>
      </c>
      <c r="K4728" s="795">
        <v>0</v>
      </c>
      <c r="M4728" s="798">
        <f t="shared" si="220"/>
        <v>17807.576135230582</v>
      </c>
      <c r="N4728" s="303"/>
      <c r="S4728" s="786">
        <v>0</v>
      </c>
      <c r="T4728" s="781">
        <f>VLOOKUP(C4728,METADATA!$J$5:$Q$29,IF(E4728="HI",2,IF(E4728="LO",6,10))+IF(S4728=1,2,IF(D4728=7,1,(IF(WEEKDAY(B4728)=1,2,IF(WEEKDAY(B4728)=7,1,0))))))</f>
        <v>2</v>
      </c>
      <c r="U4728" s="781">
        <f>VLOOKUP(C4728,METADATA!$A$5:$H$29,IF(E4728="HI",2,IF(E4728="LO",6,10))+IF(S4728=1,2,IF(D4728=7,1,(IF(WEEKDAY(B4728)=1,2,IF(WEEKDAY(B4728)=7,1,0))))))</f>
        <v>1</v>
      </c>
    </row>
    <row r="4729" spans="2:21" ht="13.95" customHeight="1" x14ac:dyDescent="0.25">
      <c r="B4729" s="784">
        <f t="shared" si="221"/>
        <v>45579</v>
      </c>
      <c r="C4729" s="785">
        <v>21</v>
      </c>
      <c r="D4729" s="786">
        <f>IFERROR((INDEX(METADATA!$T$2:$T$20,MATCH(B4729,METADATA!$S$2:$S$20,0))),0)</f>
        <v>0</v>
      </c>
      <c r="E4729" s="785" t="str">
        <f t="shared" si="219"/>
        <v>LO</v>
      </c>
      <c r="F4729" s="786">
        <f>VLOOKUP(C4729,METADATA!$A$5:$H$29,IF(E4729="HI",2,IF(E4729="LO",6,10))+IF(D4729=1,2,IF(D4729=7,1,(IF(WEEKDAY(B4729)=1,2,IF(WEEKDAY(B4729)=7,1,0))))))</f>
        <v>2</v>
      </c>
      <c r="G4729" s="786">
        <f>VLOOKUP(C4729,METADATA!$J$5:$Q$29,IF(E4729="HI",2,IF(E4729="LO",6,10))+IF(D4729=1,2,IF(D4729=7,1,(IF(WEEKDAY(B4729)=1,2,IF(WEEKDAY(B4729)=7,1,0))))))</f>
        <v>2</v>
      </c>
      <c r="H4729" s="787">
        <v>13292</v>
      </c>
      <c r="I4729" s="788">
        <v>10584.474975585938</v>
      </c>
      <c r="K4729" s="795">
        <v>0</v>
      </c>
      <c r="M4729" s="798">
        <f t="shared" si="220"/>
        <v>16991.420614792776</v>
      </c>
      <c r="N4729" s="303"/>
      <c r="S4729" s="786">
        <v>0</v>
      </c>
      <c r="T4729" s="781">
        <f>VLOOKUP(C4729,METADATA!$J$5:$Q$29,IF(E4729="HI",2,IF(E4729="LO",6,10))+IF(S4729=1,2,IF(D4729=7,1,(IF(WEEKDAY(B4729)=1,2,IF(WEEKDAY(B4729)=7,1,0))))))</f>
        <v>2</v>
      </c>
      <c r="U4729" s="781">
        <f>VLOOKUP(C4729,METADATA!$A$5:$H$29,IF(E4729="HI",2,IF(E4729="LO",6,10))+IF(S4729=1,2,IF(D4729=7,1,(IF(WEEKDAY(B4729)=1,2,IF(WEEKDAY(B4729)=7,1,0))))))</f>
        <v>2</v>
      </c>
    </row>
    <row r="4730" spans="2:21" ht="13.95" customHeight="1" x14ac:dyDescent="0.25">
      <c r="B4730" s="784">
        <f t="shared" si="221"/>
        <v>45579</v>
      </c>
      <c r="C4730" s="785">
        <v>22</v>
      </c>
      <c r="D4730" s="786">
        <f>IFERROR((INDEX(METADATA!$T$2:$T$20,MATCH(B4730,METADATA!$S$2:$S$20,0))),0)</f>
        <v>0</v>
      </c>
      <c r="E4730" s="785" t="str">
        <f t="shared" si="219"/>
        <v>LO</v>
      </c>
      <c r="F4730" s="786">
        <f>VLOOKUP(C4730,METADATA!$A$5:$H$29,IF(E4730="HI",2,IF(E4730="LO",6,10))+IF(D4730=1,2,IF(D4730=7,1,(IF(WEEKDAY(B4730)=1,2,IF(WEEKDAY(B4730)=7,1,0))))))</f>
        <v>3</v>
      </c>
      <c r="G4730" s="786">
        <f>VLOOKUP(C4730,METADATA!$J$5:$Q$29,IF(E4730="HI",2,IF(E4730="LO",6,10))+IF(D4730=1,2,IF(D4730=7,1,(IF(WEEKDAY(B4730)=1,2,IF(WEEKDAY(B4730)=7,1,0))))))</f>
        <v>3</v>
      </c>
      <c r="H4730" s="787">
        <v>11860</v>
      </c>
      <c r="I4730" s="788">
        <v>10518.374877929688</v>
      </c>
      <c r="K4730" s="795">
        <v>0</v>
      </c>
      <c r="M4730" s="798">
        <f t="shared" si="220"/>
        <v>15852.312451899954</v>
      </c>
      <c r="N4730" s="303"/>
      <c r="S4730" s="786">
        <v>0</v>
      </c>
      <c r="T4730" s="781">
        <f>VLOOKUP(C4730,METADATA!$J$5:$Q$29,IF(E4730="HI",2,IF(E4730="LO",6,10))+IF(S4730=1,2,IF(D4730=7,1,(IF(WEEKDAY(B4730)=1,2,IF(WEEKDAY(B4730)=7,1,0))))))</f>
        <v>3</v>
      </c>
      <c r="U4730" s="781">
        <f>VLOOKUP(C4730,METADATA!$A$5:$H$29,IF(E4730="HI",2,IF(E4730="LO",6,10))+IF(S4730=1,2,IF(D4730=7,1,(IF(WEEKDAY(B4730)=1,2,IF(WEEKDAY(B4730)=7,1,0))))))</f>
        <v>3</v>
      </c>
    </row>
    <row r="4731" spans="2:21" ht="13.95" customHeight="1" x14ac:dyDescent="0.25">
      <c r="B4731" s="784">
        <f t="shared" si="221"/>
        <v>45579</v>
      </c>
      <c r="C4731" s="785">
        <v>23</v>
      </c>
      <c r="D4731" s="786">
        <f>IFERROR((INDEX(METADATA!$T$2:$T$20,MATCH(B4731,METADATA!$S$2:$S$20,0))),0)</f>
        <v>0</v>
      </c>
      <c r="E4731" s="785" t="str">
        <f t="shared" si="219"/>
        <v>LO</v>
      </c>
      <c r="F4731" s="786">
        <f>VLOOKUP(C4731,METADATA!$A$5:$H$29,IF(E4731="HI",2,IF(E4731="LO",6,10))+IF(D4731=1,2,IF(D4731=7,1,(IF(WEEKDAY(B4731)=1,2,IF(WEEKDAY(B4731)=7,1,0))))))</f>
        <v>3</v>
      </c>
      <c r="G4731" s="786">
        <f>VLOOKUP(C4731,METADATA!$J$5:$Q$29,IF(E4731="HI",2,IF(E4731="LO",6,10))+IF(D4731=1,2,IF(D4731=7,1,(IF(WEEKDAY(B4731)=1,2,IF(WEEKDAY(B4731)=7,1,0))))))</f>
        <v>3</v>
      </c>
      <c r="H4731" s="787">
        <v>10581.25</v>
      </c>
      <c r="I4731" s="788">
        <v>10496.524963378906</v>
      </c>
      <c r="K4731" s="795">
        <v>0</v>
      </c>
      <c r="M4731" s="798">
        <f t="shared" si="220"/>
        <v>14904.35801600782</v>
      </c>
      <c r="N4731" s="303"/>
      <c r="S4731" s="786">
        <v>0</v>
      </c>
      <c r="T4731" s="781">
        <f>VLOOKUP(C4731,METADATA!$J$5:$Q$29,IF(E4731="HI",2,IF(E4731="LO",6,10))+IF(S4731=1,2,IF(D4731=7,1,(IF(WEEKDAY(B4731)=1,2,IF(WEEKDAY(B4731)=7,1,0))))))</f>
        <v>3</v>
      </c>
      <c r="U4731" s="781">
        <f>VLOOKUP(C4731,METADATA!$A$5:$H$29,IF(E4731="HI",2,IF(E4731="LO",6,10))+IF(S4731=1,2,IF(D4731=7,1,(IF(WEEKDAY(B4731)=1,2,IF(WEEKDAY(B4731)=7,1,0))))))</f>
        <v>3</v>
      </c>
    </row>
    <row r="4732" spans="2:21" ht="13.95" customHeight="1" x14ac:dyDescent="0.25">
      <c r="B4732" s="784">
        <f t="shared" si="221"/>
        <v>45580</v>
      </c>
      <c r="C4732" s="785">
        <v>0</v>
      </c>
      <c r="D4732" s="786">
        <f>IFERROR((INDEX(METADATA!$T$2:$T$20,MATCH(B4732,METADATA!$S$2:$S$20,0))),0)</f>
        <v>0</v>
      </c>
      <c r="E4732" s="785" t="str">
        <f t="shared" si="219"/>
        <v>LO</v>
      </c>
      <c r="F4732" s="786">
        <f>VLOOKUP(C4732,METADATA!$A$5:$H$29,IF(E4732="HI",2,IF(E4732="LO",6,10))+IF(D4732=1,2,IF(D4732=7,1,(IF(WEEKDAY(B4732)=1,2,IF(WEEKDAY(B4732)=7,1,0))))))</f>
        <v>3</v>
      </c>
      <c r="G4732" s="786">
        <f>VLOOKUP(C4732,METADATA!$J$5:$Q$29,IF(E4732="HI",2,IF(E4732="LO",6,10))+IF(D4732=1,2,IF(D4732=7,1,(IF(WEEKDAY(B4732)=1,2,IF(WEEKDAY(B4732)=7,1,0))))))</f>
        <v>3</v>
      </c>
      <c r="H4732" s="787">
        <v>9903.5</v>
      </c>
      <c r="I4732" s="788">
        <v>10612.349975585938</v>
      </c>
      <c r="K4732" s="795">
        <v>0</v>
      </c>
      <c r="M4732" s="798">
        <f t="shared" si="220"/>
        <v>14515.553184578217</v>
      </c>
      <c r="N4732" s="303"/>
      <c r="S4732" s="786">
        <v>0</v>
      </c>
      <c r="T4732" s="781">
        <f>VLOOKUP(C4732,METADATA!$J$5:$Q$29,IF(E4732="HI",2,IF(E4732="LO",6,10))+IF(S4732=1,2,IF(D4732=7,1,(IF(WEEKDAY(B4732)=1,2,IF(WEEKDAY(B4732)=7,1,0))))))</f>
        <v>3</v>
      </c>
      <c r="U4732" s="781">
        <f>VLOOKUP(C4732,METADATA!$A$5:$H$29,IF(E4732="HI",2,IF(E4732="LO",6,10))+IF(S4732=1,2,IF(D4732=7,1,(IF(WEEKDAY(B4732)=1,2,IF(WEEKDAY(B4732)=7,1,0))))))</f>
        <v>3</v>
      </c>
    </row>
    <row r="4733" spans="2:21" ht="13.95" customHeight="1" x14ac:dyDescent="0.25">
      <c r="B4733" s="784">
        <f t="shared" si="221"/>
        <v>45580</v>
      </c>
      <c r="C4733" s="785">
        <v>1</v>
      </c>
      <c r="D4733" s="786">
        <f>IFERROR((INDEX(METADATA!$T$2:$T$20,MATCH(B4733,METADATA!$S$2:$S$20,0))),0)</f>
        <v>0</v>
      </c>
      <c r="E4733" s="785" t="str">
        <f t="shared" si="219"/>
        <v>LO</v>
      </c>
      <c r="F4733" s="786">
        <f>VLOOKUP(C4733,METADATA!$A$5:$H$29,IF(E4733="HI",2,IF(E4733="LO",6,10))+IF(D4733=1,2,IF(D4733=7,1,(IF(WEEKDAY(B4733)=1,2,IF(WEEKDAY(B4733)=7,1,0))))))</f>
        <v>3</v>
      </c>
      <c r="G4733" s="786">
        <f>VLOOKUP(C4733,METADATA!$J$5:$Q$29,IF(E4733="HI",2,IF(E4733="LO",6,10))+IF(D4733=1,2,IF(D4733=7,1,(IF(WEEKDAY(B4733)=1,2,IF(WEEKDAY(B4733)=7,1,0))))))</f>
        <v>3</v>
      </c>
      <c r="H4733" s="787">
        <v>9466.75</v>
      </c>
      <c r="I4733" s="788">
        <v>10573.04248046875</v>
      </c>
      <c r="K4733" s="795">
        <v>0</v>
      </c>
      <c r="M4733" s="798">
        <f t="shared" si="220"/>
        <v>14191.849169727559</v>
      </c>
      <c r="N4733" s="303"/>
      <c r="S4733" s="786">
        <v>0</v>
      </c>
      <c r="T4733" s="781">
        <f>VLOOKUP(C4733,METADATA!$J$5:$Q$29,IF(E4733="HI",2,IF(E4733="LO",6,10))+IF(S4733=1,2,IF(D4733=7,1,(IF(WEEKDAY(B4733)=1,2,IF(WEEKDAY(B4733)=7,1,0))))))</f>
        <v>3</v>
      </c>
      <c r="U4733" s="781">
        <f>VLOOKUP(C4733,METADATA!$A$5:$H$29,IF(E4733="HI",2,IF(E4733="LO",6,10))+IF(S4733=1,2,IF(D4733=7,1,(IF(WEEKDAY(B4733)=1,2,IF(WEEKDAY(B4733)=7,1,0))))))</f>
        <v>3</v>
      </c>
    </row>
    <row r="4734" spans="2:21" ht="13.95" customHeight="1" x14ac:dyDescent="0.25">
      <c r="B4734" s="784">
        <f t="shared" si="221"/>
        <v>45580</v>
      </c>
      <c r="C4734" s="785">
        <v>2</v>
      </c>
      <c r="D4734" s="786">
        <f>IFERROR((INDEX(METADATA!$T$2:$T$20,MATCH(B4734,METADATA!$S$2:$S$20,0))),0)</f>
        <v>0</v>
      </c>
      <c r="E4734" s="785" t="str">
        <f t="shared" si="219"/>
        <v>LO</v>
      </c>
      <c r="F4734" s="786">
        <f>VLOOKUP(C4734,METADATA!$A$5:$H$29,IF(E4734="HI",2,IF(E4734="LO",6,10))+IF(D4734=1,2,IF(D4734=7,1,(IF(WEEKDAY(B4734)=1,2,IF(WEEKDAY(B4734)=7,1,0))))))</f>
        <v>3</v>
      </c>
      <c r="G4734" s="786">
        <f>VLOOKUP(C4734,METADATA!$J$5:$Q$29,IF(E4734="HI",2,IF(E4734="LO",6,10))+IF(D4734=1,2,IF(D4734=7,1,(IF(WEEKDAY(B4734)=1,2,IF(WEEKDAY(B4734)=7,1,0))))))</f>
        <v>3</v>
      </c>
      <c r="H4734" s="787">
        <v>9259.25</v>
      </c>
      <c r="I4734" s="788">
        <v>10580.400024414063</v>
      </c>
      <c r="K4734" s="795">
        <v>0</v>
      </c>
      <c r="M4734" s="798">
        <f t="shared" si="220"/>
        <v>14059.821308932809</v>
      </c>
      <c r="N4734" s="303"/>
      <c r="S4734" s="786">
        <v>0</v>
      </c>
      <c r="T4734" s="781">
        <f>VLOOKUP(C4734,METADATA!$J$5:$Q$29,IF(E4734="HI",2,IF(E4734="LO",6,10))+IF(S4734=1,2,IF(D4734=7,1,(IF(WEEKDAY(B4734)=1,2,IF(WEEKDAY(B4734)=7,1,0))))))</f>
        <v>3</v>
      </c>
      <c r="U4734" s="781">
        <f>VLOOKUP(C4734,METADATA!$A$5:$H$29,IF(E4734="HI",2,IF(E4734="LO",6,10))+IF(S4734=1,2,IF(D4734=7,1,(IF(WEEKDAY(B4734)=1,2,IF(WEEKDAY(B4734)=7,1,0))))))</f>
        <v>3</v>
      </c>
    </row>
    <row r="4735" spans="2:21" ht="13.95" customHeight="1" x14ac:dyDescent="0.25">
      <c r="B4735" s="784">
        <f t="shared" si="221"/>
        <v>45580</v>
      </c>
      <c r="C4735" s="785">
        <v>3</v>
      </c>
      <c r="D4735" s="786">
        <f>IFERROR((INDEX(METADATA!$T$2:$T$20,MATCH(B4735,METADATA!$S$2:$S$20,0))),0)</f>
        <v>0</v>
      </c>
      <c r="E4735" s="785" t="str">
        <f t="shared" si="219"/>
        <v>LO</v>
      </c>
      <c r="F4735" s="786">
        <f>VLOOKUP(C4735,METADATA!$A$5:$H$29,IF(E4735="HI",2,IF(E4735="LO",6,10))+IF(D4735=1,2,IF(D4735=7,1,(IF(WEEKDAY(B4735)=1,2,IF(WEEKDAY(B4735)=7,1,0))))))</f>
        <v>3</v>
      </c>
      <c r="G4735" s="786">
        <f>VLOOKUP(C4735,METADATA!$J$5:$Q$29,IF(E4735="HI",2,IF(E4735="LO",6,10))+IF(D4735=1,2,IF(D4735=7,1,(IF(WEEKDAY(B4735)=1,2,IF(WEEKDAY(B4735)=7,1,0))))))</f>
        <v>3</v>
      </c>
      <c r="H4735" s="787">
        <v>9359.5</v>
      </c>
      <c r="I4735" s="788">
        <v>10578.25</v>
      </c>
      <c r="K4735" s="795">
        <v>0</v>
      </c>
      <c r="M4735" s="798">
        <f t="shared" si="220"/>
        <v>14124.433203229784</v>
      </c>
      <c r="N4735" s="303"/>
      <c r="S4735" s="786">
        <v>0</v>
      </c>
      <c r="T4735" s="781">
        <f>VLOOKUP(C4735,METADATA!$J$5:$Q$29,IF(E4735="HI",2,IF(E4735="LO",6,10))+IF(S4735=1,2,IF(D4735=7,1,(IF(WEEKDAY(B4735)=1,2,IF(WEEKDAY(B4735)=7,1,0))))))</f>
        <v>3</v>
      </c>
      <c r="U4735" s="781">
        <f>VLOOKUP(C4735,METADATA!$A$5:$H$29,IF(E4735="HI",2,IF(E4735="LO",6,10))+IF(S4735=1,2,IF(D4735=7,1,(IF(WEEKDAY(B4735)=1,2,IF(WEEKDAY(B4735)=7,1,0))))))</f>
        <v>3</v>
      </c>
    </row>
    <row r="4736" spans="2:21" ht="13.95" customHeight="1" x14ac:dyDescent="0.25">
      <c r="B4736" s="784">
        <f t="shared" si="221"/>
        <v>45580</v>
      </c>
      <c r="C4736" s="785">
        <v>4</v>
      </c>
      <c r="D4736" s="786">
        <f>IFERROR((INDEX(METADATA!$T$2:$T$20,MATCH(B4736,METADATA!$S$2:$S$20,0))),0)</f>
        <v>0</v>
      </c>
      <c r="E4736" s="785" t="str">
        <f t="shared" si="219"/>
        <v>LO</v>
      </c>
      <c r="F4736" s="786">
        <f>VLOOKUP(C4736,METADATA!$A$5:$H$29,IF(E4736="HI",2,IF(E4736="LO",6,10))+IF(D4736=1,2,IF(D4736=7,1,(IF(WEEKDAY(B4736)=1,2,IF(WEEKDAY(B4736)=7,1,0))))))</f>
        <v>3</v>
      </c>
      <c r="G4736" s="786">
        <f>VLOOKUP(C4736,METADATA!$J$5:$Q$29,IF(E4736="HI",2,IF(E4736="LO",6,10))+IF(D4736=1,2,IF(D4736=7,1,(IF(WEEKDAY(B4736)=1,2,IF(WEEKDAY(B4736)=7,1,0))))))</f>
        <v>3</v>
      </c>
      <c r="H4736" s="787">
        <v>9787.5</v>
      </c>
      <c r="I4736" s="788">
        <v>10633.374877929688</v>
      </c>
      <c r="K4736" s="795">
        <v>0</v>
      </c>
      <c r="M4736" s="798">
        <f t="shared" si="220"/>
        <v>14452.12155860122</v>
      </c>
      <c r="N4736" s="303"/>
      <c r="S4736" s="786">
        <v>0</v>
      </c>
      <c r="T4736" s="781">
        <f>VLOOKUP(C4736,METADATA!$J$5:$Q$29,IF(E4736="HI",2,IF(E4736="LO",6,10))+IF(S4736=1,2,IF(D4736=7,1,(IF(WEEKDAY(B4736)=1,2,IF(WEEKDAY(B4736)=7,1,0))))))</f>
        <v>3</v>
      </c>
      <c r="U4736" s="781">
        <f>VLOOKUP(C4736,METADATA!$A$5:$H$29,IF(E4736="HI",2,IF(E4736="LO",6,10))+IF(S4736=1,2,IF(D4736=7,1,(IF(WEEKDAY(B4736)=1,2,IF(WEEKDAY(B4736)=7,1,0))))))</f>
        <v>3</v>
      </c>
    </row>
    <row r="4737" spans="2:21" ht="13.95" customHeight="1" x14ac:dyDescent="0.25">
      <c r="B4737" s="784">
        <f t="shared" si="221"/>
        <v>45580</v>
      </c>
      <c r="C4737" s="785">
        <v>5</v>
      </c>
      <c r="D4737" s="786">
        <f>IFERROR((INDEX(METADATA!$T$2:$T$20,MATCH(B4737,METADATA!$S$2:$S$20,0))),0)</f>
        <v>0</v>
      </c>
      <c r="E4737" s="785" t="str">
        <f t="shared" si="219"/>
        <v>LO</v>
      </c>
      <c r="F4737" s="786">
        <f>VLOOKUP(C4737,METADATA!$A$5:$H$29,IF(E4737="HI",2,IF(E4737="LO",6,10))+IF(D4737=1,2,IF(D4737=7,1,(IF(WEEKDAY(B4737)=1,2,IF(WEEKDAY(B4737)=7,1,0))))))</f>
        <v>3</v>
      </c>
      <c r="G4737" s="786">
        <f>VLOOKUP(C4737,METADATA!$J$5:$Q$29,IF(E4737="HI",2,IF(E4737="LO",6,10))+IF(D4737=1,2,IF(D4737=7,1,(IF(WEEKDAY(B4737)=1,2,IF(WEEKDAY(B4737)=7,1,0))))))</f>
        <v>3</v>
      </c>
      <c r="H4737" s="787">
        <v>10875.25</v>
      </c>
      <c r="I4737" s="788">
        <v>10548.800170898438</v>
      </c>
      <c r="K4737" s="795">
        <v>870.51250000000005</v>
      </c>
      <c r="M4737" s="798">
        <f t="shared" si="220"/>
        <v>15150.849732211289</v>
      </c>
      <c r="N4737" s="303"/>
      <c r="S4737" s="786">
        <v>0</v>
      </c>
      <c r="T4737" s="781">
        <f>VLOOKUP(C4737,METADATA!$J$5:$Q$29,IF(E4737="HI",2,IF(E4737="LO",6,10))+IF(S4737=1,2,IF(D4737=7,1,(IF(WEEKDAY(B4737)=1,2,IF(WEEKDAY(B4737)=7,1,0))))))</f>
        <v>3</v>
      </c>
      <c r="U4737" s="781">
        <f>VLOOKUP(C4737,METADATA!$A$5:$H$29,IF(E4737="HI",2,IF(E4737="LO",6,10))+IF(S4737=1,2,IF(D4737=7,1,(IF(WEEKDAY(B4737)=1,2,IF(WEEKDAY(B4737)=7,1,0))))))</f>
        <v>3</v>
      </c>
    </row>
    <row r="4738" spans="2:21" ht="13.95" customHeight="1" x14ac:dyDescent="0.25">
      <c r="B4738" s="784">
        <f t="shared" si="221"/>
        <v>45580</v>
      </c>
      <c r="C4738" s="785">
        <v>6</v>
      </c>
      <c r="D4738" s="786">
        <f>IFERROR((INDEX(METADATA!$T$2:$T$20,MATCH(B4738,METADATA!$S$2:$S$20,0))),0)</f>
        <v>0</v>
      </c>
      <c r="E4738" s="785" t="str">
        <f t="shared" si="219"/>
        <v>LO</v>
      </c>
      <c r="F4738" s="786">
        <f>VLOOKUP(C4738,METADATA!$A$5:$H$29,IF(E4738="HI",2,IF(E4738="LO",6,10))+IF(D4738=1,2,IF(D4738=7,1,(IF(WEEKDAY(B4738)=1,2,IF(WEEKDAY(B4738)=7,1,0))))))</f>
        <v>2</v>
      </c>
      <c r="G4738" s="786">
        <f>VLOOKUP(C4738,METADATA!$J$5:$Q$29,IF(E4738="HI",2,IF(E4738="LO",6,10))+IF(D4738=1,2,IF(D4738=7,1,(IF(WEEKDAY(B4738)=1,2,IF(WEEKDAY(B4738)=7,1,0))))))</f>
        <v>2</v>
      </c>
      <c r="H4738" s="787">
        <v>12092.5</v>
      </c>
      <c r="I4738" s="788">
        <v>10569.049987792969</v>
      </c>
      <c r="K4738" s="795">
        <v>865.8125</v>
      </c>
      <c r="M4738" s="798">
        <f t="shared" si="220"/>
        <v>16060.304290220238</v>
      </c>
      <c r="N4738" s="303"/>
      <c r="S4738" s="786">
        <v>0</v>
      </c>
      <c r="T4738" s="781">
        <f>VLOOKUP(C4738,METADATA!$J$5:$Q$29,IF(E4738="HI",2,IF(E4738="LO",6,10))+IF(S4738=1,2,IF(D4738=7,1,(IF(WEEKDAY(B4738)=1,2,IF(WEEKDAY(B4738)=7,1,0))))))</f>
        <v>2</v>
      </c>
      <c r="U4738" s="781">
        <f>VLOOKUP(C4738,METADATA!$A$5:$H$29,IF(E4738="HI",2,IF(E4738="LO",6,10))+IF(S4738=1,2,IF(D4738=7,1,(IF(WEEKDAY(B4738)=1,2,IF(WEEKDAY(B4738)=7,1,0))))))</f>
        <v>2</v>
      </c>
    </row>
    <row r="4739" spans="2:21" ht="13.95" customHeight="1" x14ac:dyDescent="0.25">
      <c r="B4739" s="784">
        <f t="shared" si="221"/>
        <v>45580</v>
      </c>
      <c r="C4739" s="785">
        <v>7</v>
      </c>
      <c r="D4739" s="786">
        <f>IFERROR((INDEX(METADATA!$T$2:$T$20,MATCH(B4739,METADATA!$S$2:$S$20,0))),0)</f>
        <v>0</v>
      </c>
      <c r="E4739" s="785" t="str">
        <f t="shared" si="219"/>
        <v>LO</v>
      </c>
      <c r="F4739" s="786">
        <f>VLOOKUP(C4739,METADATA!$A$5:$H$29,IF(E4739="HI",2,IF(E4739="LO",6,10))+IF(D4739=1,2,IF(D4739=7,1,(IF(WEEKDAY(B4739)=1,2,IF(WEEKDAY(B4739)=7,1,0))))))</f>
        <v>1</v>
      </c>
      <c r="G4739" s="786">
        <f>VLOOKUP(C4739,METADATA!$J$5:$Q$29,IF(E4739="HI",2,IF(E4739="LO",6,10))+IF(D4739=1,2,IF(D4739=7,1,(IF(WEEKDAY(B4739)=1,2,IF(WEEKDAY(B4739)=7,1,0))))))</f>
        <v>1</v>
      </c>
      <c r="H4739" s="787">
        <v>14234</v>
      </c>
      <c r="I4739" s="788">
        <v>10487.599792480469</v>
      </c>
      <c r="K4739" s="795">
        <v>834.63750000000005</v>
      </c>
      <c r="M4739" s="798">
        <f t="shared" si="220"/>
        <v>17680.398904075562</v>
      </c>
      <c r="N4739" s="303"/>
      <c r="S4739" s="786">
        <v>0</v>
      </c>
      <c r="T4739" s="781">
        <f>VLOOKUP(C4739,METADATA!$J$5:$Q$29,IF(E4739="HI",2,IF(E4739="LO",6,10))+IF(S4739=1,2,IF(D4739=7,1,(IF(WEEKDAY(B4739)=1,2,IF(WEEKDAY(B4739)=7,1,0))))))</f>
        <v>1</v>
      </c>
      <c r="U4739" s="781">
        <f>VLOOKUP(C4739,METADATA!$A$5:$H$29,IF(E4739="HI",2,IF(E4739="LO",6,10))+IF(S4739=1,2,IF(D4739=7,1,(IF(WEEKDAY(B4739)=1,2,IF(WEEKDAY(B4739)=7,1,0))))))</f>
        <v>1</v>
      </c>
    </row>
    <row r="4740" spans="2:21" ht="13.95" customHeight="1" x14ac:dyDescent="0.25">
      <c r="B4740" s="784">
        <f t="shared" si="221"/>
        <v>45580</v>
      </c>
      <c r="C4740" s="785">
        <v>8</v>
      </c>
      <c r="D4740" s="786">
        <f>IFERROR((INDEX(METADATA!$T$2:$T$20,MATCH(B4740,METADATA!$S$2:$S$20,0))),0)</f>
        <v>0</v>
      </c>
      <c r="E4740" s="785" t="str">
        <f t="shared" ref="E4740:E4803" si="222">IF(B4740="","",IF(AND(MONTH(B4740)&gt;=MONTH($AA$9),MONTH(B4740)&lt;=MONTH($AA$11)),"HI","LO"))</f>
        <v>LO</v>
      </c>
      <c r="F4740" s="786">
        <f>VLOOKUP(C4740,METADATA!$A$5:$H$29,IF(E4740="HI",2,IF(E4740="LO",6,10))+IF(D4740=1,2,IF(D4740=7,1,(IF(WEEKDAY(B4740)=1,2,IF(WEEKDAY(B4740)=7,1,0))))))</f>
        <v>1</v>
      </c>
      <c r="G4740" s="786">
        <f>VLOOKUP(C4740,METADATA!$J$5:$Q$29,IF(E4740="HI",2,IF(E4740="LO",6,10))+IF(D4740=1,2,IF(D4740=7,1,(IF(WEEKDAY(B4740)=1,2,IF(WEEKDAY(B4740)=7,1,0))))))</f>
        <v>1</v>
      </c>
      <c r="H4740" s="787">
        <v>16391.25</v>
      </c>
      <c r="I4740" s="788">
        <v>10770.574829101563</v>
      </c>
      <c r="K4740" s="795">
        <v>847.33749999999998</v>
      </c>
      <c r="M4740" s="798">
        <f t="shared" ref="M4740:M4803" si="223">SQRT(H4740^2+I4740^2)</f>
        <v>19613.218978836088</v>
      </c>
      <c r="N4740" s="303"/>
      <c r="S4740" s="786">
        <v>0</v>
      </c>
      <c r="T4740" s="781">
        <f>VLOOKUP(C4740,METADATA!$J$5:$Q$29,IF(E4740="HI",2,IF(E4740="LO",6,10))+IF(S4740=1,2,IF(D4740=7,1,(IF(WEEKDAY(B4740)=1,2,IF(WEEKDAY(B4740)=7,1,0))))))</f>
        <v>1</v>
      </c>
      <c r="U4740" s="781">
        <f>VLOOKUP(C4740,METADATA!$A$5:$H$29,IF(E4740="HI",2,IF(E4740="LO",6,10))+IF(S4740=1,2,IF(D4740=7,1,(IF(WEEKDAY(B4740)=1,2,IF(WEEKDAY(B4740)=7,1,0))))))</f>
        <v>1</v>
      </c>
    </row>
    <row r="4741" spans="2:21" ht="13.95" customHeight="1" x14ac:dyDescent="0.25">
      <c r="B4741" s="784">
        <f t="shared" si="221"/>
        <v>45580</v>
      </c>
      <c r="C4741" s="785">
        <v>9</v>
      </c>
      <c r="D4741" s="786">
        <f>IFERROR((INDEX(METADATA!$T$2:$T$20,MATCH(B4741,METADATA!$S$2:$S$20,0))),0)</f>
        <v>0</v>
      </c>
      <c r="E4741" s="785" t="str">
        <f t="shared" si="222"/>
        <v>LO</v>
      </c>
      <c r="F4741" s="786">
        <f>VLOOKUP(C4741,METADATA!$A$5:$H$29,IF(E4741="HI",2,IF(E4741="LO",6,10))+IF(D4741=1,2,IF(D4741=7,1,(IF(WEEKDAY(B4741)=1,2,IF(WEEKDAY(B4741)=7,1,0))))))</f>
        <v>2</v>
      </c>
      <c r="G4741" s="786">
        <f>VLOOKUP(C4741,METADATA!$J$5:$Q$29,IF(E4741="HI",2,IF(E4741="LO",6,10))+IF(D4741=1,2,IF(D4741=7,1,(IF(WEEKDAY(B4741)=1,2,IF(WEEKDAY(B4741)=7,1,0))))))</f>
        <v>1</v>
      </c>
      <c r="H4741" s="787">
        <v>17693.5</v>
      </c>
      <c r="I4741" s="788">
        <v>10133.724853515625</v>
      </c>
      <c r="K4741" s="795">
        <v>851.61249999999995</v>
      </c>
      <c r="M4741" s="798">
        <f t="shared" si="223"/>
        <v>20390.005435427433</v>
      </c>
      <c r="N4741" s="303"/>
      <c r="S4741" s="786">
        <v>0</v>
      </c>
      <c r="T4741" s="781">
        <f>VLOOKUP(C4741,METADATA!$J$5:$Q$29,IF(E4741="HI",2,IF(E4741="LO",6,10))+IF(S4741=1,2,IF(D4741=7,1,(IF(WEEKDAY(B4741)=1,2,IF(WEEKDAY(B4741)=7,1,0))))))</f>
        <v>1</v>
      </c>
      <c r="U4741" s="781">
        <f>VLOOKUP(C4741,METADATA!$A$5:$H$29,IF(E4741="HI",2,IF(E4741="LO",6,10))+IF(S4741=1,2,IF(D4741=7,1,(IF(WEEKDAY(B4741)=1,2,IF(WEEKDAY(B4741)=7,1,0))))))</f>
        <v>2</v>
      </c>
    </row>
    <row r="4742" spans="2:21" ht="13.95" customHeight="1" x14ac:dyDescent="0.25">
      <c r="B4742" s="784">
        <f t="shared" si="221"/>
        <v>45580</v>
      </c>
      <c r="C4742" s="785">
        <v>10</v>
      </c>
      <c r="D4742" s="786">
        <f>IFERROR((INDEX(METADATA!$T$2:$T$20,MATCH(B4742,METADATA!$S$2:$S$20,0))),0)</f>
        <v>0</v>
      </c>
      <c r="E4742" s="785" t="str">
        <f t="shared" si="222"/>
        <v>LO</v>
      </c>
      <c r="F4742" s="786">
        <f>VLOOKUP(C4742,METADATA!$A$5:$H$29,IF(E4742="HI",2,IF(E4742="LO",6,10))+IF(D4742=1,2,IF(D4742=7,1,(IF(WEEKDAY(B4742)=1,2,IF(WEEKDAY(B4742)=7,1,0))))))</f>
        <v>2</v>
      </c>
      <c r="G4742" s="786">
        <f>VLOOKUP(C4742,METADATA!$J$5:$Q$29,IF(E4742="HI",2,IF(E4742="LO",6,10))+IF(D4742=1,2,IF(D4742=7,1,(IF(WEEKDAY(B4742)=1,2,IF(WEEKDAY(B4742)=7,1,0))))))</f>
        <v>2</v>
      </c>
      <c r="H4742" s="787">
        <v>17999</v>
      </c>
      <c r="I4742" s="788">
        <v>10130.25</v>
      </c>
      <c r="K4742" s="795">
        <v>856.5</v>
      </c>
      <c r="M4742" s="798">
        <f t="shared" si="223"/>
        <v>20653.957636794454</v>
      </c>
      <c r="N4742" s="303"/>
      <c r="S4742" s="786">
        <v>0</v>
      </c>
      <c r="T4742" s="781">
        <f>VLOOKUP(C4742,METADATA!$J$5:$Q$29,IF(E4742="HI",2,IF(E4742="LO",6,10))+IF(S4742=1,2,IF(D4742=7,1,(IF(WEEKDAY(B4742)=1,2,IF(WEEKDAY(B4742)=7,1,0))))))</f>
        <v>2</v>
      </c>
      <c r="U4742" s="781">
        <f>VLOOKUP(C4742,METADATA!$A$5:$H$29,IF(E4742="HI",2,IF(E4742="LO",6,10))+IF(S4742=1,2,IF(D4742=7,1,(IF(WEEKDAY(B4742)=1,2,IF(WEEKDAY(B4742)=7,1,0))))))</f>
        <v>2</v>
      </c>
    </row>
    <row r="4743" spans="2:21" ht="13.95" customHeight="1" x14ac:dyDescent="0.25">
      <c r="B4743" s="784">
        <f t="shared" si="221"/>
        <v>45580</v>
      </c>
      <c r="C4743" s="785">
        <v>11</v>
      </c>
      <c r="D4743" s="786">
        <f>IFERROR((INDEX(METADATA!$T$2:$T$20,MATCH(B4743,METADATA!$S$2:$S$20,0))),0)</f>
        <v>0</v>
      </c>
      <c r="E4743" s="785" t="str">
        <f t="shared" si="222"/>
        <v>LO</v>
      </c>
      <c r="F4743" s="786">
        <f>VLOOKUP(C4743,METADATA!$A$5:$H$29,IF(E4743="HI",2,IF(E4743="LO",6,10))+IF(D4743=1,2,IF(D4743=7,1,(IF(WEEKDAY(B4743)=1,2,IF(WEEKDAY(B4743)=7,1,0))))))</f>
        <v>2</v>
      </c>
      <c r="G4743" s="786">
        <f>VLOOKUP(C4743,METADATA!$J$5:$Q$29,IF(E4743="HI",2,IF(E4743="LO",6,10))+IF(D4743=1,2,IF(D4743=7,1,(IF(WEEKDAY(B4743)=1,2,IF(WEEKDAY(B4743)=7,1,0))))))</f>
        <v>2</v>
      </c>
      <c r="H4743" s="787">
        <v>18652.5</v>
      </c>
      <c r="I4743" s="788">
        <v>10568.275085449219</v>
      </c>
      <c r="K4743" s="795">
        <v>824.32500000000005</v>
      </c>
      <c r="M4743" s="798">
        <f t="shared" si="223"/>
        <v>21438.38134122366</v>
      </c>
      <c r="N4743" s="303"/>
      <c r="S4743" s="786">
        <v>0</v>
      </c>
      <c r="T4743" s="781">
        <f>VLOOKUP(C4743,METADATA!$J$5:$Q$29,IF(E4743="HI",2,IF(E4743="LO",6,10))+IF(S4743=1,2,IF(D4743=7,1,(IF(WEEKDAY(B4743)=1,2,IF(WEEKDAY(B4743)=7,1,0))))))</f>
        <v>2</v>
      </c>
      <c r="U4743" s="781">
        <f>VLOOKUP(C4743,METADATA!$A$5:$H$29,IF(E4743="HI",2,IF(E4743="LO",6,10))+IF(S4743=1,2,IF(D4743=7,1,(IF(WEEKDAY(B4743)=1,2,IF(WEEKDAY(B4743)=7,1,0))))))</f>
        <v>2</v>
      </c>
    </row>
    <row r="4744" spans="2:21" ht="13.95" customHeight="1" x14ac:dyDescent="0.25">
      <c r="B4744" s="784">
        <f t="shared" si="221"/>
        <v>45580</v>
      </c>
      <c r="C4744" s="785">
        <v>12</v>
      </c>
      <c r="D4744" s="786">
        <f>IFERROR((INDEX(METADATA!$T$2:$T$20,MATCH(B4744,METADATA!$S$2:$S$20,0))),0)</f>
        <v>0</v>
      </c>
      <c r="E4744" s="785" t="str">
        <f t="shared" si="222"/>
        <v>LO</v>
      </c>
      <c r="F4744" s="786">
        <f>VLOOKUP(C4744,METADATA!$A$5:$H$29,IF(E4744="HI",2,IF(E4744="LO",6,10))+IF(D4744=1,2,IF(D4744=7,1,(IF(WEEKDAY(B4744)=1,2,IF(WEEKDAY(B4744)=7,1,0))))))</f>
        <v>2</v>
      </c>
      <c r="G4744" s="786">
        <f>VLOOKUP(C4744,METADATA!$J$5:$Q$29,IF(E4744="HI",2,IF(E4744="LO",6,10))+IF(D4744=1,2,IF(D4744=7,1,(IF(WEEKDAY(B4744)=1,2,IF(WEEKDAY(B4744)=7,1,0))))))</f>
        <v>2</v>
      </c>
      <c r="H4744" s="787">
        <v>18946</v>
      </c>
      <c r="I4744" s="788">
        <v>10619.175170898438</v>
      </c>
      <c r="K4744" s="795">
        <v>882.73749999999995</v>
      </c>
      <c r="M4744" s="798">
        <f t="shared" si="223"/>
        <v>21719.065295500768</v>
      </c>
      <c r="N4744" s="303"/>
      <c r="S4744" s="786">
        <v>0</v>
      </c>
      <c r="T4744" s="781">
        <f>VLOOKUP(C4744,METADATA!$J$5:$Q$29,IF(E4744="HI",2,IF(E4744="LO",6,10))+IF(S4744=1,2,IF(D4744=7,1,(IF(WEEKDAY(B4744)=1,2,IF(WEEKDAY(B4744)=7,1,0))))))</f>
        <v>2</v>
      </c>
      <c r="U4744" s="781">
        <f>VLOOKUP(C4744,METADATA!$A$5:$H$29,IF(E4744="HI",2,IF(E4744="LO",6,10))+IF(S4744=1,2,IF(D4744=7,1,(IF(WEEKDAY(B4744)=1,2,IF(WEEKDAY(B4744)=7,1,0))))))</f>
        <v>2</v>
      </c>
    </row>
    <row r="4745" spans="2:21" ht="13.95" customHeight="1" x14ac:dyDescent="0.25">
      <c r="B4745" s="784">
        <f t="shared" si="221"/>
        <v>45580</v>
      </c>
      <c r="C4745" s="785">
        <v>13</v>
      </c>
      <c r="D4745" s="786">
        <f>IFERROR((INDEX(METADATA!$T$2:$T$20,MATCH(B4745,METADATA!$S$2:$S$20,0))),0)</f>
        <v>0</v>
      </c>
      <c r="E4745" s="785" t="str">
        <f t="shared" si="222"/>
        <v>LO</v>
      </c>
      <c r="F4745" s="786">
        <f>VLOOKUP(C4745,METADATA!$A$5:$H$29,IF(E4745="HI",2,IF(E4745="LO",6,10))+IF(D4745=1,2,IF(D4745=7,1,(IF(WEEKDAY(B4745)=1,2,IF(WEEKDAY(B4745)=7,1,0))))))</f>
        <v>2</v>
      </c>
      <c r="G4745" s="786">
        <f>VLOOKUP(C4745,METADATA!$J$5:$Q$29,IF(E4745="HI",2,IF(E4745="LO",6,10))+IF(D4745=1,2,IF(D4745=7,1,(IF(WEEKDAY(B4745)=1,2,IF(WEEKDAY(B4745)=7,1,0))))))</f>
        <v>2</v>
      </c>
      <c r="H4745" s="787">
        <v>18983.5</v>
      </c>
      <c r="I4745" s="788">
        <v>10782.775207519531</v>
      </c>
      <c r="K4745" s="795">
        <v>909.3125</v>
      </c>
      <c r="M4745" s="798">
        <f t="shared" si="223"/>
        <v>21832.121138952527</v>
      </c>
      <c r="N4745" s="303"/>
      <c r="S4745" s="786">
        <v>0</v>
      </c>
      <c r="T4745" s="781">
        <f>VLOOKUP(C4745,METADATA!$J$5:$Q$29,IF(E4745="HI",2,IF(E4745="LO",6,10))+IF(S4745=1,2,IF(D4745=7,1,(IF(WEEKDAY(B4745)=1,2,IF(WEEKDAY(B4745)=7,1,0))))))</f>
        <v>2</v>
      </c>
      <c r="U4745" s="781">
        <f>VLOOKUP(C4745,METADATA!$A$5:$H$29,IF(E4745="HI",2,IF(E4745="LO",6,10))+IF(S4745=1,2,IF(D4745=7,1,(IF(WEEKDAY(B4745)=1,2,IF(WEEKDAY(B4745)=7,1,0))))))</f>
        <v>2</v>
      </c>
    </row>
    <row r="4746" spans="2:21" ht="13.95" customHeight="1" x14ac:dyDescent="0.25">
      <c r="B4746" s="784">
        <f t="shared" si="221"/>
        <v>45580</v>
      </c>
      <c r="C4746" s="785">
        <v>14</v>
      </c>
      <c r="D4746" s="786">
        <f>IFERROR((INDEX(METADATA!$T$2:$T$20,MATCH(B4746,METADATA!$S$2:$S$20,0))),0)</f>
        <v>0</v>
      </c>
      <c r="E4746" s="785" t="str">
        <f t="shared" si="222"/>
        <v>LO</v>
      </c>
      <c r="F4746" s="786">
        <f>VLOOKUP(C4746,METADATA!$A$5:$H$29,IF(E4746="HI",2,IF(E4746="LO",6,10))+IF(D4746=1,2,IF(D4746=7,1,(IF(WEEKDAY(B4746)=1,2,IF(WEEKDAY(B4746)=7,1,0))))))</f>
        <v>2</v>
      </c>
      <c r="G4746" s="786">
        <f>VLOOKUP(C4746,METADATA!$J$5:$Q$29,IF(E4746="HI",2,IF(E4746="LO",6,10))+IF(D4746=1,2,IF(D4746=7,1,(IF(WEEKDAY(B4746)=1,2,IF(WEEKDAY(B4746)=7,1,0))))))</f>
        <v>2</v>
      </c>
      <c r="H4746" s="787">
        <v>19651.75</v>
      </c>
      <c r="I4746" s="788">
        <v>10809.599975585938</v>
      </c>
      <c r="K4746" s="795">
        <v>905.6</v>
      </c>
      <c r="M4746" s="798">
        <f t="shared" si="223"/>
        <v>22428.5249112528</v>
      </c>
      <c r="N4746" s="303"/>
      <c r="S4746" s="786">
        <v>0</v>
      </c>
      <c r="T4746" s="781">
        <f>VLOOKUP(C4746,METADATA!$J$5:$Q$29,IF(E4746="HI",2,IF(E4746="LO",6,10))+IF(S4746=1,2,IF(D4746=7,1,(IF(WEEKDAY(B4746)=1,2,IF(WEEKDAY(B4746)=7,1,0))))))</f>
        <v>2</v>
      </c>
      <c r="U4746" s="781">
        <f>VLOOKUP(C4746,METADATA!$A$5:$H$29,IF(E4746="HI",2,IF(E4746="LO",6,10))+IF(S4746=1,2,IF(D4746=7,1,(IF(WEEKDAY(B4746)=1,2,IF(WEEKDAY(B4746)=7,1,0))))))</f>
        <v>2</v>
      </c>
    </row>
    <row r="4747" spans="2:21" ht="13.95" customHeight="1" x14ac:dyDescent="0.25">
      <c r="B4747" s="784">
        <f t="shared" si="221"/>
        <v>45580</v>
      </c>
      <c r="C4747" s="785">
        <v>15</v>
      </c>
      <c r="D4747" s="786">
        <f>IFERROR((INDEX(METADATA!$T$2:$T$20,MATCH(B4747,METADATA!$S$2:$S$20,0))),0)</f>
        <v>0</v>
      </c>
      <c r="E4747" s="785" t="str">
        <f t="shared" si="222"/>
        <v>LO</v>
      </c>
      <c r="F4747" s="786">
        <f>VLOOKUP(C4747,METADATA!$A$5:$H$29,IF(E4747="HI",2,IF(E4747="LO",6,10))+IF(D4747=1,2,IF(D4747=7,1,(IF(WEEKDAY(B4747)=1,2,IF(WEEKDAY(B4747)=7,1,0))))))</f>
        <v>2</v>
      </c>
      <c r="G4747" s="786">
        <f>VLOOKUP(C4747,METADATA!$J$5:$Q$29,IF(E4747="HI",2,IF(E4747="LO",6,10))+IF(D4747=1,2,IF(D4747=7,1,(IF(WEEKDAY(B4747)=1,2,IF(WEEKDAY(B4747)=7,1,0))))))</f>
        <v>2</v>
      </c>
      <c r="H4747" s="787">
        <v>19370.5</v>
      </c>
      <c r="I4747" s="788">
        <v>10862.275024414063</v>
      </c>
      <c r="K4747" s="795">
        <v>913.98749999999995</v>
      </c>
      <c r="M4747" s="798">
        <f t="shared" si="223"/>
        <v>22208.225704815086</v>
      </c>
      <c r="N4747" s="303"/>
      <c r="S4747" s="786">
        <v>0</v>
      </c>
      <c r="T4747" s="781">
        <f>VLOOKUP(C4747,METADATA!$J$5:$Q$29,IF(E4747="HI",2,IF(E4747="LO",6,10))+IF(S4747=1,2,IF(D4747=7,1,(IF(WEEKDAY(B4747)=1,2,IF(WEEKDAY(B4747)=7,1,0))))))</f>
        <v>2</v>
      </c>
      <c r="U4747" s="781">
        <f>VLOOKUP(C4747,METADATA!$A$5:$H$29,IF(E4747="HI",2,IF(E4747="LO",6,10))+IF(S4747=1,2,IF(D4747=7,1,(IF(WEEKDAY(B4747)=1,2,IF(WEEKDAY(B4747)=7,1,0))))))</f>
        <v>2</v>
      </c>
    </row>
    <row r="4748" spans="2:21" ht="13.95" customHeight="1" x14ac:dyDescent="0.25">
      <c r="B4748" s="784">
        <f t="shared" si="221"/>
        <v>45580</v>
      </c>
      <c r="C4748" s="785">
        <v>16</v>
      </c>
      <c r="D4748" s="786">
        <f>IFERROR((INDEX(METADATA!$T$2:$T$20,MATCH(B4748,METADATA!$S$2:$S$20,0))),0)</f>
        <v>0</v>
      </c>
      <c r="E4748" s="785" t="str">
        <f t="shared" si="222"/>
        <v>LO</v>
      </c>
      <c r="F4748" s="786">
        <f>VLOOKUP(C4748,METADATA!$A$5:$H$29,IF(E4748="HI",2,IF(E4748="LO",6,10))+IF(D4748=1,2,IF(D4748=7,1,(IF(WEEKDAY(B4748)=1,2,IF(WEEKDAY(B4748)=7,1,0))))))</f>
        <v>2</v>
      </c>
      <c r="G4748" s="786">
        <f>VLOOKUP(C4748,METADATA!$J$5:$Q$29,IF(E4748="HI",2,IF(E4748="LO",6,10))+IF(D4748=1,2,IF(D4748=7,1,(IF(WEEKDAY(B4748)=1,2,IF(WEEKDAY(B4748)=7,1,0))))))</f>
        <v>2</v>
      </c>
      <c r="H4748" s="787">
        <v>18405</v>
      </c>
      <c r="I4748" s="788">
        <v>10799.249938964844</v>
      </c>
      <c r="K4748" s="795">
        <v>902.26250000000005</v>
      </c>
      <c r="M4748" s="798">
        <f t="shared" si="223"/>
        <v>21339.349199172691</v>
      </c>
      <c r="N4748" s="303"/>
      <c r="S4748" s="786">
        <v>0</v>
      </c>
      <c r="T4748" s="781">
        <f>VLOOKUP(C4748,METADATA!$J$5:$Q$29,IF(E4748="HI",2,IF(E4748="LO",6,10))+IF(S4748=1,2,IF(D4748=7,1,(IF(WEEKDAY(B4748)=1,2,IF(WEEKDAY(B4748)=7,1,0))))))</f>
        <v>2</v>
      </c>
      <c r="U4748" s="781">
        <f>VLOOKUP(C4748,METADATA!$A$5:$H$29,IF(E4748="HI",2,IF(E4748="LO",6,10))+IF(S4748=1,2,IF(D4748=7,1,(IF(WEEKDAY(B4748)=1,2,IF(WEEKDAY(B4748)=7,1,0))))))</f>
        <v>2</v>
      </c>
    </row>
    <row r="4749" spans="2:21" ht="13.95" customHeight="1" x14ac:dyDescent="0.25">
      <c r="B4749" s="784">
        <f t="shared" si="221"/>
        <v>45580</v>
      </c>
      <c r="C4749" s="785">
        <v>17</v>
      </c>
      <c r="D4749" s="786">
        <f>IFERROR((INDEX(METADATA!$T$2:$T$20,MATCH(B4749,METADATA!$S$2:$S$20,0))),0)</f>
        <v>0</v>
      </c>
      <c r="E4749" s="785" t="str">
        <f t="shared" si="222"/>
        <v>LO</v>
      </c>
      <c r="F4749" s="786">
        <f>VLOOKUP(C4749,METADATA!$A$5:$H$29,IF(E4749="HI",2,IF(E4749="LO",6,10))+IF(D4749=1,2,IF(D4749=7,1,(IF(WEEKDAY(B4749)=1,2,IF(WEEKDAY(B4749)=7,1,0))))))</f>
        <v>2</v>
      </c>
      <c r="G4749" s="786">
        <f>VLOOKUP(C4749,METADATA!$J$5:$Q$29,IF(E4749="HI",2,IF(E4749="LO",6,10))+IF(D4749=1,2,IF(D4749=7,1,(IF(WEEKDAY(B4749)=1,2,IF(WEEKDAY(B4749)=7,1,0))))))</f>
        <v>2</v>
      </c>
      <c r="H4749" s="787">
        <v>16351.75</v>
      </c>
      <c r="I4749" s="788">
        <v>10304.437438964844</v>
      </c>
      <c r="K4749" s="795">
        <v>933.76250000000005</v>
      </c>
      <c r="M4749" s="798">
        <f t="shared" si="223"/>
        <v>19327.730311550818</v>
      </c>
      <c r="N4749" s="303"/>
      <c r="S4749" s="786">
        <v>0</v>
      </c>
      <c r="T4749" s="781">
        <f>VLOOKUP(C4749,METADATA!$J$5:$Q$29,IF(E4749="HI",2,IF(E4749="LO",6,10))+IF(S4749=1,2,IF(D4749=7,1,(IF(WEEKDAY(B4749)=1,2,IF(WEEKDAY(B4749)=7,1,0))))))</f>
        <v>2</v>
      </c>
      <c r="U4749" s="781">
        <f>VLOOKUP(C4749,METADATA!$A$5:$H$29,IF(E4749="HI",2,IF(E4749="LO",6,10))+IF(S4749=1,2,IF(D4749=7,1,(IF(WEEKDAY(B4749)=1,2,IF(WEEKDAY(B4749)=7,1,0))))))</f>
        <v>2</v>
      </c>
    </row>
    <row r="4750" spans="2:21" ht="13.95" customHeight="1" x14ac:dyDescent="0.25">
      <c r="B4750" s="784">
        <f t="shared" si="221"/>
        <v>45580</v>
      </c>
      <c r="C4750" s="785">
        <v>18</v>
      </c>
      <c r="D4750" s="786">
        <f>IFERROR((INDEX(METADATA!$T$2:$T$20,MATCH(B4750,METADATA!$S$2:$S$20,0))),0)</f>
        <v>0</v>
      </c>
      <c r="E4750" s="785" t="str">
        <f t="shared" si="222"/>
        <v>LO</v>
      </c>
      <c r="F4750" s="786">
        <f>VLOOKUP(C4750,METADATA!$A$5:$H$29,IF(E4750="HI",2,IF(E4750="LO",6,10))+IF(D4750=1,2,IF(D4750=7,1,(IF(WEEKDAY(B4750)=1,2,IF(WEEKDAY(B4750)=7,1,0))))))</f>
        <v>1</v>
      </c>
      <c r="G4750" s="786">
        <f>VLOOKUP(C4750,METADATA!$J$5:$Q$29,IF(E4750="HI",2,IF(E4750="LO",6,10))+IF(D4750=1,2,IF(D4750=7,1,(IF(WEEKDAY(B4750)=1,2,IF(WEEKDAY(B4750)=7,1,0))))))</f>
        <v>1</v>
      </c>
      <c r="H4750" s="787">
        <v>15775.5</v>
      </c>
      <c r="I4750" s="788">
        <v>9331.1525268554688</v>
      </c>
      <c r="K4750" s="795">
        <v>0</v>
      </c>
      <c r="M4750" s="798">
        <f t="shared" si="223"/>
        <v>18328.578988275145</v>
      </c>
      <c r="N4750" s="303"/>
      <c r="S4750" s="786">
        <v>0</v>
      </c>
      <c r="T4750" s="781">
        <f>VLOOKUP(C4750,METADATA!$J$5:$Q$29,IF(E4750="HI",2,IF(E4750="LO",6,10))+IF(S4750=1,2,IF(D4750=7,1,(IF(WEEKDAY(B4750)=1,2,IF(WEEKDAY(B4750)=7,1,0))))))</f>
        <v>1</v>
      </c>
      <c r="U4750" s="781">
        <f>VLOOKUP(C4750,METADATA!$A$5:$H$29,IF(E4750="HI",2,IF(E4750="LO",6,10))+IF(S4750=1,2,IF(D4750=7,1,(IF(WEEKDAY(B4750)=1,2,IF(WEEKDAY(B4750)=7,1,0))))))</f>
        <v>1</v>
      </c>
    </row>
    <row r="4751" spans="2:21" ht="13.95" customHeight="1" x14ac:dyDescent="0.25">
      <c r="B4751" s="784">
        <f t="shared" si="221"/>
        <v>45580</v>
      </c>
      <c r="C4751" s="785">
        <v>19</v>
      </c>
      <c r="D4751" s="786">
        <f>IFERROR((INDEX(METADATA!$T$2:$T$20,MATCH(B4751,METADATA!$S$2:$S$20,0))),0)</f>
        <v>0</v>
      </c>
      <c r="E4751" s="785" t="str">
        <f t="shared" si="222"/>
        <v>LO</v>
      </c>
      <c r="F4751" s="786">
        <f>VLOOKUP(C4751,METADATA!$A$5:$H$29,IF(E4751="HI",2,IF(E4751="LO",6,10))+IF(D4751=1,2,IF(D4751=7,1,(IF(WEEKDAY(B4751)=1,2,IF(WEEKDAY(B4751)=7,1,0))))))</f>
        <v>1</v>
      </c>
      <c r="G4751" s="786">
        <f>VLOOKUP(C4751,METADATA!$J$5:$Q$29,IF(E4751="HI",2,IF(E4751="LO",6,10))+IF(D4751=1,2,IF(D4751=7,1,(IF(WEEKDAY(B4751)=1,2,IF(WEEKDAY(B4751)=7,1,0))))))</f>
        <v>1</v>
      </c>
      <c r="H4751" s="787">
        <v>15067.5</v>
      </c>
      <c r="I4751" s="788">
        <v>9333.5901794433594</v>
      </c>
      <c r="K4751" s="795">
        <v>0</v>
      </c>
      <c r="M4751" s="798">
        <f t="shared" si="223"/>
        <v>17724.149116045079</v>
      </c>
      <c r="N4751" s="303"/>
      <c r="S4751" s="786">
        <v>0</v>
      </c>
      <c r="T4751" s="781">
        <f>VLOOKUP(C4751,METADATA!$J$5:$Q$29,IF(E4751="HI",2,IF(E4751="LO",6,10))+IF(S4751=1,2,IF(D4751=7,1,(IF(WEEKDAY(B4751)=1,2,IF(WEEKDAY(B4751)=7,1,0))))))</f>
        <v>1</v>
      </c>
      <c r="U4751" s="781">
        <f>VLOOKUP(C4751,METADATA!$A$5:$H$29,IF(E4751="HI",2,IF(E4751="LO",6,10))+IF(S4751=1,2,IF(D4751=7,1,(IF(WEEKDAY(B4751)=1,2,IF(WEEKDAY(B4751)=7,1,0))))))</f>
        <v>1</v>
      </c>
    </row>
    <row r="4752" spans="2:21" ht="13.95" customHeight="1" x14ac:dyDescent="0.25">
      <c r="B4752" s="784">
        <f t="shared" si="221"/>
        <v>45580</v>
      </c>
      <c r="C4752" s="785">
        <v>20</v>
      </c>
      <c r="D4752" s="786">
        <f>IFERROR((INDEX(METADATA!$T$2:$T$20,MATCH(B4752,METADATA!$S$2:$S$20,0))),0)</f>
        <v>0</v>
      </c>
      <c r="E4752" s="785" t="str">
        <f t="shared" si="222"/>
        <v>LO</v>
      </c>
      <c r="F4752" s="786">
        <f>VLOOKUP(C4752,METADATA!$A$5:$H$29,IF(E4752="HI",2,IF(E4752="LO",6,10))+IF(D4752=1,2,IF(D4752=7,1,(IF(WEEKDAY(B4752)=1,2,IF(WEEKDAY(B4752)=7,1,0))))))</f>
        <v>1</v>
      </c>
      <c r="G4752" s="786">
        <f>VLOOKUP(C4752,METADATA!$J$5:$Q$29,IF(E4752="HI",2,IF(E4752="LO",6,10))+IF(D4752=1,2,IF(D4752=7,1,(IF(WEEKDAY(B4752)=1,2,IF(WEEKDAY(B4752)=7,1,0))))))</f>
        <v>2</v>
      </c>
      <c r="H4752" s="787">
        <v>14964.5</v>
      </c>
      <c r="I4752" s="788">
        <v>9401.87744140625</v>
      </c>
      <c r="K4752" s="795">
        <v>0</v>
      </c>
      <c r="M4752" s="798">
        <f t="shared" si="223"/>
        <v>17672.904675610735</v>
      </c>
      <c r="N4752" s="303"/>
      <c r="S4752" s="786">
        <v>0</v>
      </c>
      <c r="T4752" s="781">
        <f>VLOOKUP(C4752,METADATA!$J$5:$Q$29,IF(E4752="HI",2,IF(E4752="LO",6,10))+IF(S4752=1,2,IF(D4752=7,1,(IF(WEEKDAY(B4752)=1,2,IF(WEEKDAY(B4752)=7,1,0))))))</f>
        <v>2</v>
      </c>
      <c r="U4752" s="781">
        <f>VLOOKUP(C4752,METADATA!$A$5:$H$29,IF(E4752="HI",2,IF(E4752="LO",6,10))+IF(S4752=1,2,IF(D4752=7,1,(IF(WEEKDAY(B4752)=1,2,IF(WEEKDAY(B4752)=7,1,0))))))</f>
        <v>1</v>
      </c>
    </row>
    <row r="4753" spans="2:21" ht="13.95" customHeight="1" x14ac:dyDescent="0.25">
      <c r="B4753" s="784">
        <f t="shared" si="221"/>
        <v>45580</v>
      </c>
      <c r="C4753" s="785">
        <v>21</v>
      </c>
      <c r="D4753" s="786">
        <f>IFERROR((INDEX(METADATA!$T$2:$T$20,MATCH(B4753,METADATA!$S$2:$S$20,0))),0)</f>
        <v>0</v>
      </c>
      <c r="E4753" s="785" t="str">
        <f t="shared" si="222"/>
        <v>LO</v>
      </c>
      <c r="F4753" s="786">
        <f>VLOOKUP(C4753,METADATA!$A$5:$H$29,IF(E4753="HI",2,IF(E4753="LO",6,10))+IF(D4753=1,2,IF(D4753=7,1,(IF(WEEKDAY(B4753)=1,2,IF(WEEKDAY(B4753)=7,1,0))))))</f>
        <v>2</v>
      </c>
      <c r="G4753" s="786">
        <f>VLOOKUP(C4753,METADATA!$J$5:$Q$29,IF(E4753="HI",2,IF(E4753="LO",6,10))+IF(D4753=1,2,IF(D4753=7,1,(IF(WEEKDAY(B4753)=1,2,IF(WEEKDAY(B4753)=7,1,0))))))</f>
        <v>2</v>
      </c>
      <c r="H4753" s="787">
        <v>13897</v>
      </c>
      <c r="I4753" s="788">
        <v>9892.8749389648438</v>
      </c>
      <c r="K4753" s="795">
        <v>0</v>
      </c>
      <c r="M4753" s="798">
        <f t="shared" si="223"/>
        <v>17058.592660533242</v>
      </c>
      <c r="N4753" s="303"/>
      <c r="S4753" s="786">
        <v>0</v>
      </c>
      <c r="T4753" s="781">
        <f>VLOOKUP(C4753,METADATA!$J$5:$Q$29,IF(E4753="HI",2,IF(E4753="LO",6,10))+IF(S4753=1,2,IF(D4753=7,1,(IF(WEEKDAY(B4753)=1,2,IF(WEEKDAY(B4753)=7,1,0))))))</f>
        <v>2</v>
      </c>
      <c r="U4753" s="781">
        <f>VLOOKUP(C4753,METADATA!$A$5:$H$29,IF(E4753="HI",2,IF(E4753="LO",6,10))+IF(S4753=1,2,IF(D4753=7,1,(IF(WEEKDAY(B4753)=1,2,IF(WEEKDAY(B4753)=7,1,0))))))</f>
        <v>2</v>
      </c>
    </row>
    <row r="4754" spans="2:21" ht="13.95" customHeight="1" x14ac:dyDescent="0.25">
      <c r="B4754" s="784">
        <f t="shared" si="221"/>
        <v>45580</v>
      </c>
      <c r="C4754" s="785">
        <v>22</v>
      </c>
      <c r="D4754" s="786">
        <f>IFERROR((INDEX(METADATA!$T$2:$T$20,MATCH(B4754,METADATA!$S$2:$S$20,0))),0)</f>
        <v>0</v>
      </c>
      <c r="E4754" s="785" t="str">
        <f t="shared" si="222"/>
        <v>LO</v>
      </c>
      <c r="F4754" s="786">
        <f>VLOOKUP(C4754,METADATA!$A$5:$H$29,IF(E4754="HI",2,IF(E4754="LO",6,10))+IF(D4754=1,2,IF(D4754=7,1,(IF(WEEKDAY(B4754)=1,2,IF(WEEKDAY(B4754)=7,1,0))))))</f>
        <v>3</v>
      </c>
      <c r="G4754" s="786">
        <f>VLOOKUP(C4754,METADATA!$J$5:$Q$29,IF(E4754="HI",2,IF(E4754="LO",6,10))+IF(D4754=1,2,IF(D4754=7,1,(IF(WEEKDAY(B4754)=1,2,IF(WEEKDAY(B4754)=7,1,0))))))</f>
        <v>3</v>
      </c>
      <c r="H4754" s="787">
        <v>12395</v>
      </c>
      <c r="I4754" s="788">
        <v>10655.200012207031</v>
      </c>
      <c r="K4754" s="795">
        <v>0</v>
      </c>
      <c r="M4754" s="798">
        <f t="shared" si="223"/>
        <v>16345.314689541365</v>
      </c>
      <c r="N4754" s="303"/>
      <c r="S4754" s="786">
        <v>0</v>
      </c>
      <c r="T4754" s="781">
        <f>VLOOKUP(C4754,METADATA!$J$5:$Q$29,IF(E4754="HI",2,IF(E4754="LO",6,10))+IF(S4754=1,2,IF(D4754=7,1,(IF(WEEKDAY(B4754)=1,2,IF(WEEKDAY(B4754)=7,1,0))))))</f>
        <v>3</v>
      </c>
      <c r="U4754" s="781">
        <f>VLOOKUP(C4754,METADATA!$A$5:$H$29,IF(E4754="HI",2,IF(E4754="LO",6,10))+IF(S4754=1,2,IF(D4754=7,1,(IF(WEEKDAY(B4754)=1,2,IF(WEEKDAY(B4754)=7,1,0))))))</f>
        <v>3</v>
      </c>
    </row>
    <row r="4755" spans="2:21" ht="13.95" customHeight="1" x14ac:dyDescent="0.25">
      <c r="B4755" s="784">
        <f t="shared" si="221"/>
        <v>45580</v>
      </c>
      <c r="C4755" s="785">
        <v>23</v>
      </c>
      <c r="D4755" s="786">
        <f>IFERROR((INDEX(METADATA!$T$2:$T$20,MATCH(B4755,METADATA!$S$2:$S$20,0))),0)</f>
        <v>0</v>
      </c>
      <c r="E4755" s="785" t="str">
        <f t="shared" si="222"/>
        <v>LO</v>
      </c>
      <c r="F4755" s="786">
        <f>VLOOKUP(C4755,METADATA!$A$5:$H$29,IF(E4755="HI",2,IF(E4755="LO",6,10))+IF(D4755=1,2,IF(D4755=7,1,(IF(WEEKDAY(B4755)=1,2,IF(WEEKDAY(B4755)=7,1,0))))))</f>
        <v>3</v>
      </c>
      <c r="G4755" s="786">
        <f>VLOOKUP(C4755,METADATA!$J$5:$Q$29,IF(E4755="HI",2,IF(E4755="LO",6,10))+IF(D4755=1,2,IF(D4755=7,1,(IF(WEEKDAY(B4755)=1,2,IF(WEEKDAY(B4755)=7,1,0))))))</f>
        <v>3</v>
      </c>
      <c r="H4755" s="787">
        <v>10964.75</v>
      </c>
      <c r="I4755" s="788">
        <v>10655.050048828125</v>
      </c>
      <c r="K4755" s="795">
        <v>0</v>
      </c>
      <c r="M4755" s="798">
        <f t="shared" si="223"/>
        <v>15289.075645882986</v>
      </c>
      <c r="N4755" s="303"/>
      <c r="S4755" s="786">
        <v>0</v>
      </c>
      <c r="T4755" s="781">
        <f>VLOOKUP(C4755,METADATA!$J$5:$Q$29,IF(E4755="HI",2,IF(E4755="LO",6,10))+IF(S4755=1,2,IF(D4755=7,1,(IF(WEEKDAY(B4755)=1,2,IF(WEEKDAY(B4755)=7,1,0))))))</f>
        <v>3</v>
      </c>
      <c r="U4755" s="781">
        <f>VLOOKUP(C4755,METADATA!$A$5:$H$29,IF(E4755="HI",2,IF(E4755="LO",6,10))+IF(S4755=1,2,IF(D4755=7,1,(IF(WEEKDAY(B4755)=1,2,IF(WEEKDAY(B4755)=7,1,0))))))</f>
        <v>3</v>
      </c>
    </row>
    <row r="4756" spans="2:21" ht="13.95" customHeight="1" x14ac:dyDescent="0.25">
      <c r="B4756" s="784">
        <f t="shared" si="221"/>
        <v>45581</v>
      </c>
      <c r="C4756" s="785">
        <v>0</v>
      </c>
      <c r="D4756" s="786">
        <f>IFERROR((INDEX(METADATA!$T$2:$T$20,MATCH(B4756,METADATA!$S$2:$S$20,0))),0)</f>
        <v>0</v>
      </c>
      <c r="E4756" s="785" t="str">
        <f t="shared" si="222"/>
        <v>LO</v>
      </c>
      <c r="F4756" s="786">
        <f>VLOOKUP(C4756,METADATA!$A$5:$H$29,IF(E4756="HI",2,IF(E4756="LO",6,10))+IF(D4756=1,2,IF(D4756=7,1,(IF(WEEKDAY(B4756)=1,2,IF(WEEKDAY(B4756)=7,1,0))))))</f>
        <v>3</v>
      </c>
      <c r="G4756" s="786">
        <f>VLOOKUP(C4756,METADATA!$J$5:$Q$29,IF(E4756="HI",2,IF(E4756="LO",6,10))+IF(D4756=1,2,IF(D4756=7,1,(IF(WEEKDAY(B4756)=1,2,IF(WEEKDAY(B4756)=7,1,0))))))</f>
        <v>3</v>
      </c>
      <c r="H4756" s="787">
        <v>10297.25</v>
      </c>
      <c r="I4756" s="788">
        <v>10642.024963378906</v>
      </c>
      <c r="K4756" s="795">
        <v>0</v>
      </c>
      <c r="M4756" s="798">
        <f t="shared" si="223"/>
        <v>14808.310264296862</v>
      </c>
      <c r="N4756" s="303"/>
      <c r="S4756" s="786">
        <v>0</v>
      </c>
      <c r="T4756" s="781">
        <f>VLOOKUP(C4756,METADATA!$J$5:$Q$29,IF(E4756="HI",2,IF(E4756="LO",6,10))+IF(S4756=1,2,IF(D4756=7,1,(IF(WEEKDAY(B4756)=1,2,IF(WEEKDAY(B4756)=7,1,0))))))</f>
        <v>3</v>
      </c>
      <c r="U4756" s="781">
        <f>VLOOKUP(C4756,METADATA!$A$5:$H$29,IF(E4756="HI",2,IF(E4756="LO",6,10))+IF(S4756=1,2,IF(D4756=7,1,(IF(WEEKDAY(B4756)=1,2,IF(WEEKDAY(B4756)=7,1,0))))))</f>
        <v>3</v>
      </c>
    </row>
    <row r="4757" spans="2:21" ht="13.95" customHeight="1" x14ac:dyDescent="0.25">
      <c r="B4757" s="784">
        <f t="shared" si="221"/>
        <v>45581</v>
      </c>
      <c r="C4757" s="785">
        <v>1</v>
      </c>
      <c r="D4757" s="786">
        <f>IFERROR((INDEX(METADATA!$T$2:$T$20,MATCH(B4757,METADATA!$S$2:$S$20,0))),0)</f>
        <v>0</v>
      </c>
      <c r="E4757" s="785" t="str">
        <f t="shared" si="222"/>
        <v>LO</v>
      </c>
      <c r="F4757" s="786">
        <f>VLOOKUP(C4757,METADATA!$A$5:$H$29,IF(E4757="HI",2,IF(E4757="LO",6,10))+IF(D4757=1,2,IF(D4757=7,1,(IF(WEEKDAY(B4757)=1,2,IF(WEEKDAY(B4757)=7,1,0))))))</f>
        <v>3</v>
      </c>
      <c r="G4757" s="786">
        <f>VLOOKUP(C4757,METADATA!$J$5:$Q$29,IF(E4757="HI",2,IF(E4757="LO",6,10))+IF(D4757=1,2,IF(D4757=7,1,(IF(WEEKDAY(B4757)=1,2,IF(WEEKDAY(B4757)=7,1,0))))))</f>
        <v>3</v>
      </c>
      <c r="H4757" s="787">
        <v>9929</v>
      </c>
      <c r="I4757" s="788">
        <v>10754.124938964844</v>
      </c>
      <c r="K4757" s="795">
        <v>0</v>
      </c>
      <c r="M4757" s="798">
        <f t="shared" si="223"/>
        <v>14636.811271682969</v>
      </c>
      <c r="N4757" s="303"/>
      <c r="S4757" s="786">
        <v>0</v>
      </c>
      <c r="T4757" s="781">
        <f>VLOOKUP(C4757,METADATA!$J$5:$Q$29,IF(E4757="HI",2,IF(E4757="LO",6,10))+IF(S4757=1,2,IF(D4757=7,1,(IF(WEEKDAY(B4757)=1,2,IF(WEEKDAY(B4757)=7,1,0))))))</f>
        <v>3</v>
      </c>
      <c r="U4757" s="781">
        <f>VLOOKUP(C4757,METADATA!$A$5:$H$29,IF(E4757="HI",2,IF(E4757="LO",6,10))+IF(S4757=1,2,IF(D4757=7,1,(IF(WEEKDAY(B4757)=1,2,IF(WEEKDAY(B4757)=7,1,0))))))</f>
        <v>3</v>
      </c>
    </row>
    <row r="4758" spans="2:21" ht="13.95" customHeight="1" x14ac:dyDescent="0.25">
      <c r="B4758" s="784">
        <f t="shared" si="221"/>
        <v>45581</v>
      </c>
      <c r="C4758" s="785">
        <v>2</v>
      </c>
      <c r="D4758" s="786">
        <f>IFERROR((INDEX(METADATA!$T$2:$T$20,MATCH(B4758,METADATA!$S$2:$S$20,0))),0)</f>
        <v>0</v>
      </c>
      <c r="E4758" s="785" t="str">
        <f t="shared" si="222"/>
        <v>LO</v>
      </c>
      <c r="F4758" s="786">
        <f>VLOOKUP(C4758,METADATA!$A$5:$H$29,IF(E4758="HI",2,IF(E4758="LO",6,10))+IF(D4758=1,2,IF(D4758=7,1,(IF(WEEKDAY(B4758)=1,2,IF(WEEKDAY(B4758)=7,1,0))))))</f>
        <v>3</v>
      </c>
      <c r="G4758" s="786">
        <f>VLOOKUP(C4758,METADATA!$J$5:$Q$29,IF(E4758="HI",2,IF(E4758="LO",6,10))+IF(D4758=1,2,IF(D4758=7,1,(IF(WEEKDAY(B4758)=1,2,IF(WEEKDAY(B4758)=7,1,0))))))</f>
        <v>3</v>
      </c>
      <c r="H4758" s="787">
        <v>9733</v>
      </c>
      <c r="I4758" s="788">
        <v>10774.924682617188</v>
      </c>
      <c r="K4758" s="795">
        <v>0</v>
      </c>
      <c r="M4758" s="798">
        <f t="shared" si="223"/>
        <v>14519.996243665943</v>
      </c>
      <c r="N4758" s="303"/>
      <c r="S4758" s="786">
        <v>0</v>
      </c>
      <c r="T4758" s="781">
        <f>VLOOKUP(C4758,METADATA!$J$5:$Q$29,IF(E4758="HI",2,IF(E4758="LO",6,10))+IF(S4758=1,2,IF(D4758=7,1,(IF(WEEKDAY(B4758)=1,2,IF(WEEKDAY(B4758)=7,1,0))))))</f>
        <v>3</v>
      </c>
      <c r="U4758" s="781">
        <f>VLOOKUP(C4758,METADATA!$A$5:$H$29,IF(E4758="HI",2,IF(E4758="LO",6,10))+IF(S4758=1,2,IF(D4758=7,1,(IF(WEEKDAY(B4758)=1,2,IF(WEEKDAY(B4758)=7,1,0))))))</f>
        <v>3</v>
      </c>
    </row>
    <row r="4759" spans="2:21" ht="13.95" customHeight="1" x14ac:dyDescent="0.25">
      <c r="B4759" s="784">
        <f t="shared" si="221"/>
        <v>45581</v>
      </c>
      <c r="C4759" s="785">
        <v>3</v>
      </c>
      <c r="D4759" s="786">
        <f>IFERROR((INDEX(METADATA!$T$2:$T$20,MATCH(B4759,METADATA!$S$2:$S$20,0))),0)</f>
        <v>0</v>
      </c>
      <c r="E4759" s="785" t="str">
        <f t="shared" si="222"/>
        <v>LO</v>
      </c>
      <c r="F4759" s="786">
        <f>VLOOKUP(C4759,METADATA!$A$5:$H$29,IF(E4759="HI",2,IF(E4759="LO",6,10))+IF(D4759=1,2,IF(D4759=7,1,(IF(WEEKDAY(B4759)=1,2,IF(WEEKDAY(B4759)=7,1,0))))))</f>
        <v>3</v>
      </c>
      <c r="G4759" s="786">
        <f>VLOOKUP(C4759,METADATA!$J$5:$Q$29,IF(E4759="HI",2,IF(E4759="LO",6,10))+IF(D4759=1,2,IF(D4759=7,1,(IF(WEEKDAY(B4759)=1,2,IF(WEEKDAY(B4759)=7,1,0))))))</f>
        <v>3</v>
      </c>
      <c r="H4759" s="787">
        <v>9837.5</v>
      </c>
      <c r="I4759" s="788">
        <v>10767.700073242188</v>
      </c>
      <c r="K4759" s="795">
        <v>0</v>
      </c>
      <c r="M4759" s="798">
        <f t="shared" si="223"/>
        <v>14584.915876250359</v>
      </c>
      <c r="N4759" s="303"/>
      <c r="S4759" s="786">
        <v>0</v>
      </c>
      <c r="T4759" s="781">
        <f>VLOOKUP(C4759,METADATA!$J$5:$Q$29,IF(E4759="HI",2,IF(E4759="LO",6,10))+IF(S4759=1,2,IF(D4759=7,1,(IF(WEEKDAY(B4759)=1,2,IF(WEEKDAY(B4759)=7,1,0))))))</f>
        <v>3</v>
      </c>
      <c r="U4759" s="781">
        <f>VLOOKUP(C4759,METADATA!$A$5:$H$29,IF(E4759="HI",2,IF(E4759="LO",6,10))+IF(S4759=1,2,IF(D4759=7,1,(IF(WEEKDAY(B4759)=1,2,IF(WEEKDAY(B4759)=7,1,0))))))</f>
        <v>3</v>
      </c>
    </row>
    <row r="4760" spans="2:21" ht="13.95" customHeight="1" x14ac:dyDescent="0.25">
      <c r="B4760" s="784">
        <f t="shared" si="221"/>
        <v>45581</v>
      </c>
      <c r="C4760" s="785">
        <v>4</v>
      </c>
      <c r="D4760" s="786">
        <f>IFERROR((INDEX(METADATA!$T$2:$T$20,MATCH(B4760,METADATA!$S$2:$S$20,0))),0)</f>
        <v>0</v>
      </c>
      <c r="E4760" s="785" t="str">
        <f t="shared" si="222"/>
        <v>LO</v>
      </c>
      <c r="F4760" s="786">
        <f>VLOOKUP(C4760,METADATA!$A$5:$H$29,IF(E4760="HI",2,IF(E4760="LO",6,10))+IF(D4760=1,2,IF(D4760=7,1,(IF(WEEKDAY(B4760)=1,2,IF(WEEKDAY(B4760)=7,1,0))))))</f>
        <v>3</v>
      </c>
      <c r="G4760" s="786">
        <f>VLOOKUP(C4760,METADATA!$J$5:$Q$29,IF(E4760="HI",2,IF(E4760="LO",6,10))+IF(D4760=1,2,IF(D4760=7,1,(IF(WEEKDAY(B4760)=1,2,IF(WEEKDAY(B4760)=7,1,0))))))</f>
        <v>3</v>
      </c>
      <c r="H4760" s="787">
        <v>10231</v>
      </c>
      <c r="I4760" s="788">
        <v>10775.324829101563</v>
      </c>
      <c r="K4760" s="795">
        <v>0</v>
      </c>
      <c r="M4760" s="798">
        <f t="shared" si="223"/>
        <v>14858.700689247786</v>
      </c>
      <c r="N4760" s="303"/>
      <c r="S4760" s="786">
        <v>0</v>
      </c>
      <c r="T4760" s="781">
        <f>VLOOKUP(C4760,METADATA!$J$5:$Q$29,IF(E4760="HI",2,IF(E4760="LO",6,10))+IF(S4760=1,2,IF(D4760=7,1,(IF(WEEKDAY(B4760)=1,2,IF(WEEKDAY(B4760)=7,1,0))))))</f>
        <v>3</v>
      </c>
      <c r="U4760" s="781">
        <f>VLOOKUP(C4760,METADATA!$A$5:$H$29,IF(E4760="HI",2,IF(E4760="LO",6,10))+IF(S4760=1,2,IF(D4760=7,1,(IF(WEEKDAY(B4760)=1,2,IF(WEEKDAY(B4760)=7,1,0))))))</f>
        <v>3</v>
      </c>
    </row>
    <row r="4761" spans="2:21" ht="13.95" customHeight="1" x14ac:dyDescent="0.25">
      <c r="B4761" s="784">
        <f t="shared" si="221"/>
        <v>45581</v>
      </c>
      <c r="C4761" s="785">
        <v>5</v>
      </c>
      <c r="D4761" s="786">
        <f>IFERROR((INDEX(METADATA!$T$2:$T$20,MATCH(B4761,METADATA!$S$2:$S$20,0))),0)</f>
        <v>0</v>
      </c>
      <c r="E4761" s="785" t="str">
        <f t="shared" si="222"/>
        <v>LO</v>
      </c>
      <c r="F4761" s="786">
        <f>VLOOKUP(C4761,METADATA!$A$5:$H$29,IF(E4761="HI",2,IF(E4761="LO",6,10))+IF(D4761=1,2,IF(D4761=7,1,(IF(WEEKDAY(B4761)=1,2,IF(WEEKDAY(B4761)=7,1,0))))))</f>
        <v>3</v>
      </c>
      <c r="G4761" s="786">
        <f>VLOOKUP(C4761,METADATA!$J$5:$Q$29,IF(E4761="HI",2,IF(E4761="LO",6,10))+IF(D4761=1,2,IF(D4761=7,1,(IF(WEEKDAY(B4761)=1,2,IF(WEEKDAY(B4761)=7,1,0))))))</f>
        <v>3</v>
      </c>
      <c r="H4761" s="787">
        <v>11433.5</v>
      </c>
      <c r="I4761" s="788">
        <v>9834.9125366210938</v>
      </c>
      <c r="K4761" s="795">
        <v>870.51250000000005</v>
      </c>
      <c r="M4761" s="798">
        <f t="shared" si="223"/>
        <v>15081.459705644767</v>
      </c>
      <c r="N4761" s="303"/>
      <c r="S4761" s="786">
        <v>0</v>
      </c>
      <c r="T4761" s="781">
        <f>VLOOKUP(C4761,METADATA!$J$5:$Q$29,IF(E4761="HI",2,IF(E4761="LO",6,10))+IF(S4761=1,2,IF(D4761=7,1,(IF(WEEKDAY(B4761)=1,2,IF(WEEKDAY(B4761)=7,1,0))))))</f>
        <v>3</v>
      </c>
      <c r="U4761" s="781">
        <f>VLOOKUP(C4761,METADATA!$A$5:$H$29,IF(E4761="HI",2,IF(E4761="LO",6,10))+IF(S4761=1,2,IF(D4761=7,1,(IF(WEEKDAY(B4761)=1,2,IF(WEEKDAY(B4761)=7,1,0))))))</f>
        <v>3</v>
      </c>
    </row>
    <row r="4762" spans="2:21" ht="13.95" customHeight="1" x14ac:dyDescent="0.25">
      <c r="B4762" s="784">
        <f t="shared" si="221"/>
        <v>45581</v>
      </c>
      <c r="C4762" s="785">
        <v>6</v>
      </c>
      <c r="D4762" s="786">
        <f>IFERROR((INDEX(METADATA!$T$2:$T$20,MATCH(B4762,METADATA!$S$2:$S$20,0))),0)</f>
        <v>0</v>
      </c>
      <c r="E4762" s="785" t="str">
        <f t="shared" si="222"/>
        <v>LO</v>
      </c>
      <c r="F4762" s="786">
        <f>VLOOKUP(C4762,METADATA!$A$5:$H$29,IF(E4762="HI",2,IF(E4762="LO",6,10))+IF(D4762=1,2,IF(D4762=7,1,(IF(WEEKDAY(B4762)=1,2,IF(WEEKDAY(B4762)=7,1,0))))))</f>
        <v>2</v>
      </c>
      <c r="G4762" s="786">
        <f>VLOOKUP(C4762,METADATA!$J$5:$Q$29,IF(E4762="HI",2,IF(E4762="LO",6,10))+IF(D4762=1,2,IF(D4762=7,1,(IF(WEEKDAY(B4762)=1,2,IF(WEEKDAY(B4762)=7,1,0))))))</f>
        <v>2</v>
      </c>
      <c r="H4762" s="787">
        <v>12723</v>
      </c>
      <c r="I4762" s="788">
        <v>9597.2124633789063</v>
      </c>
      <c r="K4762" s="795">
        <v>865.8125</v>
      </c>
      <c r="M4762" s="798">
        <f t="shared" si="223"/>
        <v>15936.788135230869</v>
      </c>
      <c r="N4762" s="303"/>
      <c r="S4762" s="786">
        <v>0</v>
      </c>
      <c r="T4762" s="781">
        <f>VLOOKUP(C4762,METADATA!$J$5:$Q$29,IF(E4762="HI",2,IF(E4762="LO",6,10))+IF(S4762=1,2,IF(D4762=7,1,(IF(WEEKDAY(B4762)=1,2,IF(WEEKDAY(B4762)=7,1,0))))))</f>
        <v>2</v>
      </c>
      <c r="U4762" s="781">
        <f>VLOOKUP(C4762,METADATA!$A$5:$H$29,IF(E4762="HI",2,IF(E4762="LO",6,10))+IF(S4762=1,2,IF(D4762=7,1,(IF(WEEKDAY(B4762)=1,2,IF(WEEKDAY(B4762)=7,1,0))))))</f>
        <v>2</v>
      </c>
    </row>
    <row r="4763" spans="2:21" ht="13.95" customHeight="1" x14ac:dyDescent="0.25">
      <c r="B4763" s="784">
        <f t="shared" si="221"/>
        <v>45581</v>
      </c>
      <c r="C4763" s="785">
        <v>7</v>
      </c>
      <c r="D4763" s="786">
        <f>IFERROR((INDEX(METADATA!$T$2:$T$20,MATCH(B4763,METADATA!$S$2:$S$20,0))),0)</f>
        <v>0</v>
      </c>
      <c r="E4763" s="785" t="str">
        <f t="shared" si="222"/>
        <v>LO</v>
      </c>
      <c r="F4763" s="786">
        <f>VLOOKUP(C4763,METADATA!$A$5:$H$29,IF(E4763="HI",2,IF(E4763="LO",6,10))+IF(D4763=1,2,IF(D4763=7,1,(IF(WEEKDAY(B4763)=1,2,IF(WEEKDAY(B4763)=7,1,0))))))</f>
        <v>1</v>
      </c>
      <c r="G4763" s="786">
        <f>VLOOKUP(C4763,METADATA!$J$5:$Q$29,IF(E4763="HI",2,IF(E4763="LO",6,10))+IF(D4763=1,2,IF(D4763=7,1,(IF(WEEKDAY(B4763)=1,2,IF(WEEKDAY(B4763)=7,1,0))))))</f>
        <v>1</v>
      </c>
      <c r="H4763" s="787">
        <v>14464.25</v>
      </c>
      <c r="I4763" s="788">
        <v>8173.5048828125</v>
      </c>
      <c r="K4763" s="795">
        <v>834.63750000000005</v>
      </c>
      <c r="M4763" s="798">
        <f t="shared" si="223"/>
        <v>16613.871015866825</v>
      </c>
      <c r="N4763" s="303"/>
      <c r="S4763" s="786">
        <v>0</v>
      </c>
      <c r="T4763" s="781">
        <f>VLOOKUP(C4763,METADATA!$J$5:$Q$29,IF(E4763="HI",2,IF(E4763="LO",6,10))+IF(S4763=1,2,IF(D4763=7,1,(IF(WEEKDAY(B4763)=1,2,IF(WEEKDAY(B4763)=7,1,0))))))</f>
        <v>1</v>
      </c>
      <c r="U4763" s="781">
        <f>VLOOKUP(C4763,METADATA!$A$5:$H$29,IF(E4763="HI",2,IF(E4763="LO",6,10))+IF(S4763=1,2,IF(D4763=7,1,(IF(WEEKDAY(B4763)=1,2,IF(WEEKDAY(B4763)=7,1,0))))))</f>
        <v>1</v>
      </c>
    </row>
    <row r="4764" spans="2:21" ht="13.95" customHeight="1" x14ac:dyDescent="0.25">
      <c r="B4764" s="784">
        <f t="shared" ref="B4764:B4827" si="224">B4740+1</f>
        <v>45581</v>
      </c>
      <c r="C4764" s="785">
        <v>8</v>
      </c>
      <c r="D4764" s="786">
        <f>IFERROR((INDEX(METADATA!$T$2:$T$20,MATCH(B4764,METADATA!$S$2:$S$20,0))),0)</f>
        <v>0</v>
      </c>
      <c r="E4764" s="785" t="str">
        <f t="shared" si="222"/>
        <v>LO</v>
      </c>
      <c r="F4764" s="786">
        <f>VLOOKUP(C4764,METADATA!$A$5:$H$29,IF(E4764="HI",2,IF(E4764="LO",6,10))+IF(D4764=1,2,IF(D4764=7,1,(IF(WEEKDAY(B4764)=1,2,IF(WEEKDAY(B4764)=7,1,0))))))</f>
        <v>1</v>
      </c>
      <c r="G4764" s="786">
        <f>VLOOKUP(C4764,METADATA!$J$5:$Q$29,IF(E4764="HI",2,IF(E4764="LO",6,10))+IF(D4764=1,2,IF(D4764=7,1,(IF(WEEKDAY(B4764)=1,2,IF(WEEKDAY(B4764)=7,1,0))))))</f>
        <v>1</v>
      </c>
      <c r="H4764" s="787">
        <v>16777</v>
      </c>
      <c r="I4764" s="788">
        <v>6696.0950012207031</v>
      </c>
      <c r="K4764" s="795">
        <v>847.33749999999998</v>
      </c>
      <c r="M4764" s="798">
        <f t="shared" si="223"/>
        <v>18063.925854181667</v>
      </c>
      <c r="N4764" s="303"/>
      <c r="S4764" s="786">
        <v>0</v>
      </c>
      <c r="T4764" s="781">
        <f>VLOOKUP(C4764,METADATA!$J$5:$Q$29,IF(E4764="HI",2,IF(E4764="LO",6,10))+IF(S4764=1,2,IF(D4764=7,1,(IF(WEEKDAY(B4764)=1,2,IF(WEEKDAY(B4764)=7,1,0))))))</f>
        <v>1</v>
      </c>
      <c r="U4764" s="781">
        <f>VLOOKUP(C4764,METADATA!$A$5:$H$29,IF(E4764="HI",2,IF(E4764="LO",6,10))+IF(S4764=1,2,IF(D4764=7,1,(IF(WEEKDAY(B4764)=1,2,IF(WEEKDAY(B4764)=7,1,0))))))</f>
        <v>1</v>
      </c>
    </row>
    <row r="4765" spans="2:21" ht="13.95" customHeight="1" x14ac:dyDescent="0.25">
      <c r="B4765" s="784">
        <f t="shared" si="224"/>
        <v>45581</v>
      </c>
      <c r="C4765" s="785">
        <v>9</v>
      </c>
      <c r="D4765" s="786">
        <f>IFERROR((INDEX(METADATA!$T$2:$T$20,MATCH(B4765,METADATA!$S$2:$S$20,0))),0)</f>
        <v>0</v>
      </c>
      <c r="E4765" s="785" t="str">
        <f t="shared" si="222"/>
        <v>LO</v>
      </c>
      <c r="F4765" s="786">
        <f>VLOOKUP(C4765,METADATA!$A$5:$H$29,IF(E4765="HI",2,IF(E4765="LO",6,10))+IF(D4765=1,2,IF(D4765=7,1,(IF(WEEKDAY(B4765)=1,2,IF(WEEKDAY(B4765)=7,1,0))))))</f>
        <v>2</v>
      </c>
      <c r="G4765" s="786">
        <f>VLOOKUP(C4765,METADATA!$J$5:$Q$29,IF(E4765="HI",2,IF(E4765="LO",6,10))+IF(D4765=1,2,IF(D4765=7,1,(IF(WEEKDAY(B4765)=1,2,IF(WEEKDAY(B4765)=7,1,0))))))</f>
        <v>1</v>
      </c>
      <c r="H4765" s="787">
        <v>18121</v>
      </c>
      <c r="I4765" s="788">
        <v>6643.8974914550781</v>
      </c>
      <c r="K4765" s="795">
        <v>851.61249999999995</v>
      </c>
      <c r="M4765" s="798">
        <f t="shared" si="223"/>
        <v>19300.570325173376</v>
      </c>
      <c r="N4765" s="303"/>
      <c r="S4765" s="786">
        <v>0</v>
      </c>
      <c r="T4765" s="781">
        <f>VLOOKUP(C4765,METADATA!$J$5:$Q$29,IF(E4765="HI",2,IF(E4765="LO",6,10))+IF(S4765=1,2,IF(D4765=7,1,(IF(WEEKDAY(B4765)=1,2,IF(WEEKDAY(B4765)=7,1,0))))))</f>
        <v>1</v>
      </c>
      <c r="U4765" s="781">
        <f>VLOOKUP(C4765,METADATA!$A$5:$H$29,IF(E4765="HI",2,IF(E4765="LO",6,10))+IF(S4765=1,2,IF(D4765=7,1,(IF(WEEKDAY(B4765)=1,2,IF(WEEKDAY(B4765)=7,1,0))))))</f>
        <v>2</v>
      </c>
    </row>
    <row r="4766" spans="2:21" ht="13.95" customHeight="1" x14ac:dyDescent="0.25">
      <c r="B4766" s="784">
        <f t="shared" si="224"/>
        <v>45581</v>
      </c>
      <c r="C4766" s="785">
        <v>10</v>
      </c>
      <c r="D4766" s="786">
        <f>IFERROR((INDEX(METADATA!$T$2:$T$20,MATCH(B4766,METADATA!$S$2:$S$20,0))),0)</f>
        <v>0</v>
      </c>
      <c r="E4766" s="785" t="str">
        <f t="shared" si="222"/>
        <v>LO</v>
      </c>
      <c r="F4766" s="786">
        <f>VLOOKUP(C4766,METADATA!$A$5:$H$29,IF(E4766="HI",2,IF(E4766="LO",6,10))+IF(D4766=1,2,IF(D4766=7,1,(IF(WEEKDAY(B4766)=1,2,IF(WEEKDAY(B4766)=7,1,0))))))</f>
        <v>2</v>
      </c>
      <c r="G4766" s="786">
        <f>VLOOKUP(C4766,METADATA!$J$5:$Q$29,IF(E4766="HI",2,IF(E4766="LO",6,10))+IF(D4766=1,2,IF(D4766=7,1,(IF(WEEKDAY(B4766)=1,2,IF(WEEKDAY(B4766)=7,1,0))))))</f>
        <v>2</v>
      </c>
      <c r="H4766" s="787">
        <v>18302.25</v>
      </c>
      <c r="I4766" s="788">
        <v>6675.2474975585938</v>
      </c>
      <c r="K4766" s="795">
        <v>856.5</v>
      </c>
      <c r="M4766" s="798">
        <f t="shared" si="223"/>
        <v>19481.562673876095</v>
      </c>
      <c r="N4766" s="303"/>
      <c r="S4766" s="786">
        <v>0</v>
      </c>
      <c r="T4766" s="781">
        <f>VLOOKUP(C4766,METADATA!$J$5:$Q$29,IF(E4766="HI",2,IF(E4766="LO",6,10))+IF(S4766=1,2,IF(D4766=7,1,(IF(WEEKDAY(B4766)=1,2,IF(WEEKDAY(B4766)=7,1,0))))))</f>
        <v>2</v>
      </c>
      <c r="U4766" s="781">
        <f>VLOOKUP(C4766,METADATA!$A$5:$H$29,IF(E4766="HI",2,IF(E4766="LO",6,10))+IF(S4766=1,2,IF(D4766=7,1,(IF(WEEKDAY(B4766)=1,2,IF(WEEKDAY(B4766)=7,1,0))))))</f>
        <v>2</v>
      </c>
    </row>
    <row r="4767" spans="2:21" ht="13.95" customHeight="1" x14ac:dyDescent="0.25">
      <c r="B4767" s="784">
        <f t="shared" si="224"/>
        <v>45581</v>
      </c>
      <c r="C4767" s="785">
        <v>11</v>
      </c>
      <c r="D4767" s="786">
        <f>IFERROR((INDEX(METADATA!$T$2:$T$20,MATCH(B4767,METADATA!$S$2:$S$20,0))),0)</f>
        <v>0</v>
      </c>
      <c r="E4767" s="785" t="str">
        <f t="shared" si="222"/>
        <v>LO</v>
      </c>
      <c r="F4767" s="786">
        <f>VLOOKUP(C4767,METADATA!$A$5:$H$29,IF(E4767="HI",2,IF(E4767="LO",6,10))+IF(D4767=1,2,IF(D4767=7,1,(IF(WEEKDAY(B4767)=1,2,IF(WEEKDAY(B4767)=7,1,0))))))</f>
        <v>2</v>
      </c>
      <c r="G4767" s="786">
        <f>VLOOKUP(C4767,METADATA!$J$5:$Q$29,IF(E4767="HI",2,IF(E4767="LO",6,10))+IF(D4767=1,2,IF(D4767=7,1,(IF(WEEKDAY(B4767)=1,2,IF(WEEKDAY(B4767)=7,1,0))))))</f>
        <v>2</v>
      </c>
      <c r="H4767" s="787">
        <v>18868.25</v>
      </c>
      <c r="I4767" s="788">
        <v>7458.2725524902344</v>
      </c>
      <c r="K4767" s="795">
        <v>824.32500000000005</v>
      </c>
      <c r="M4767" s="798">
        <f t="shared" si="223"/>
        <v>20288.831595972431</v>
      </c>
      <c r="N4767" s="303"/>
      <c r="S4767" s="786">
        <v>0</v>
      </c>
      <c r="T4767" s="781">
        <f>VLOOKUP(C4767,METADATA!$J$5:$Q$29,IF(E4767="HI",2,IF(E4767="LO",6,10))+IF(S4767=1,2,IF(D4767=7,1,(IF(WEEKDAY(B4767)=1,2,IF(WEEKDAY(B4767)=7,1,0))))))</f>
        <v>2</v>
      </c>
      <c r="U4767" s="781">
        <f>VLOOKUP(C4767,METADATA!$A$5:$H$29,IF(E4767="HI",2,IF(E4767="LO",6,10))+IF(S4767=1,2,IF(D4767=7,1,(IF(WEEKDAY(B4767)=1,2,IF(WEEKDAY(B4767)=7,1,0))))))</f>
        <v>2</v>
      </c>
    </row>
    <row r="4768" spans="2:21" ht="13.95" customHeight="1" x14ac:dyDescent="0.25">
      <c r="B4768" s="784">
        <f t="shared" si="224"/>
        <v>45581</v>
      </c>
      <c r="C4768" s="785">
        <v>12</v>
      </c>
      <c r="D4768" s="786">
        <f>IFERROR((INDEX(METADATA!$T$2:$T$20,MATCH(B4768,METADATA!$S$2:$S$20,0))),0)</f>
        <v>0</v>
      </c>
      <c r="E4768" s="785" t="str">
        <f t="shared" si="222"/>
        <v>LO</v>
      </c>
      <c r="F4768" s="786">
        <f>VLOOKUP(C4768,METADATA!$A$5:$H$29,IF(E4768="HI",2,IF(E4768="LO",6,10))+IF(D4768=1,2,IF(D4768=7,1,(IF(WEEKDAY(B4768)=1,2,IF(WEEKDAY(B4768)=7,1,0))))))</f>
        <v>2</v>
      </c>
      <c r="G4768" s="786">
        <f>VLOOKUP(C4768,METADATA!$J$5:$Q$29,IF(E4768="HI",2,IF(E4768="LO",6,10))+IF(D4768=1,2,IF(D4768=7,1,(IF(WEEKDAY(B4768)=1,2,IF(WEEKDAY(B4768)=7,1,0))))))</f>
        <v>2</v>
      </c>
      <c r="H4768" s="787">
        <v>19136</v>
      </c>
      <c r="I4768" s="788">
        <v>10221.150146484375</v>
      </c>
      <c r="K4768" s="795">
        <v>882.73749999999995</v>
      </c>
      <c r="M4768" s="798">
        <f t="shared" si="223"/>
        <v>21694.663083739688</v>
      </c>
      <c r="N4768" s="303"/>
      <c r="S4768" s="786">
        <v>0</v>
      </c>
      <c r="T4768" s="781">
        <f>VLOOKUP(C4768,METADATA!$J$5:$Q$29,IF(E4768="HI",2,IF(E4768="LO",6,10))+IF(S4768=1,2,IF(D4768=7,1,(IF(WEEKDAY(B4768)=1,2,IF(WEEKDAY(B4768)=7,1,0))))))</f>
        <v>2</v>
      </c>
      <c r="U4768" s="781">
        <f>VLOOKUP(C4768,METADATA!$A$5:$H$29,IF(E4768="HI",2,IF(E4768="LO",6,10))+IF(S4768=1,2,IF(D4768=7,1,(IF(WEEKDAY(B4768)=1,2,IF(WEEKDAY(B4768)=7,1,0))))))</f>
        <v>2</v>
      </c>
    </row>
    <row r="4769" spans="2:21" ht="13.95" customHeight="1" x14ac:dyDescent="0.25">
      <c r="B4769" s="784">
        <f t="shared" si="224"/>
        <v>45581</v>
      </c>
      <c r="C4769" s="785">
        <v>13</v>
      </c>
      <c r="D4769" s="786">
        <f>IFERROR((INDEX(METADATA!$T$2:$T$20,MATCH(B4769,METADATA!$S$2:$S$20,0))),0)</f>
        <v>0</v>
      </c>
      <c r="E4769" s="785" t="str">
        <f t="shared" si="222"/>
        <v>LO</v>
      </c>
      <c r="F4769" s="786">
        <f>VLOOKUP(C4769,METADATA!$A$5:$H$29,IF(E4769="HI",2,IF(E4769="LO",6,10))+IF(D4769=1,2,IF(D4769=7,1,(IF(WEEKDAY(B4769)=1,2,IF(WEEKDAY(B4769)=7,1,0))))))</f>
        <v>2</v>
      </c>
      <c r="G4769" s="786">
        <f>VLOOKUP(C4769,METADATA!$J$5:$Q$29,IF(E4769="HI",2,IF(E4769="LO",6,10))+IF(D4769=1,2,IF(D4769=7,1,(IF(WEEKDAY(B4769)=1,2,IF(WEEKDAY(B4769)=7,1,0))))))</f>
        <v>2</v>
      </c>
      <c r="H4769" s="787">
        <v>19365.5</v>
      </c>
      <c r="I4769" s="788">
        <v>10653.10009765625</v>
      </c>
      <c r="K4769" s="795">
        <v>909.3125</v>
      </c>
      <c r="M4769" s="798">
        <f t="shared" si="223"/>
        <v>22102.287934525775</v>
      </c>
      <c r="N4769" s="303"/>
      <c r="S4769" s="786">
        <v>0</v>
      </c>
      <c r="T4769" s="781">
        <f>VLOOKUP(C4769,METADATA!$J$5:$Q$29,IF(E4769="HI",2,IF(E4769="LO",6,10))+IF(S4769=1,2,IF(D4769=7,1,(IF(WEEKDAY(B4769)=1,2,IF(WEEKDAY(B4769)=7,1,0))))))</f>
        <v>2</v>
      </c>
      <c r="U4769" s="781">
        <f>VLOOKUP(C4769,METADATA!$A$5:$H$29,IF(E4769="HI",2,IF(E4769="LO",6,10))+IF(S4769=1,2,IF(D4769=7,1,(IF(WEEKDAY(B4769)=1,2,IF(WEEKDAY(B4769)=7,1,0))))))</f>
        <v>2</v>
      </c>
    </row>
    <row r="4770" spans="2:21" ht="13.95" customHeight="1" x14ac:dyDescent="0.25">
      <c r="B4770" s="784">
        <f t="shared" si="224"/>
        <v>45581</v>
      </c>
      <c r="C4770" s="785">
        <v>14</v>
      </c>
      <c r="D4770" s="786">
        <f>IFERROR((INDEX(METADATA!$T$2:$T$20,MATCH(B4770,METADATA!$S$2:$S$20,0))),0)</f>
        <v>0</v>
      </c>
      <c r="E4770" s="785" t="str">
        <f t="shared" si="222"/>
        <v>LO</v>
      </c>
      <c r="F4770" s="786">
        <f>VLOOKUP(C4770,METADATA!$A$5:$H$29,IF(E4770="HI",2,IF(E4770="LO",6,10))+IF(D4770=1,2,IF(D4770=7,1,(IF(WEEKDAY(B4770)=1,2,IF(WEEKDAY(B4770)=7,1,0))))))</f>
        <v>2</v>
      </c>
      <c r="G4770" s="786">
        <f>VLOOKUP(C4770,METADATA!$J$5:$Q$29,IF(E4770="HI",2,IF(E4770="LO",6,10))+IF(D4770=1,2,IF(D4770=7,1,(IF(WEEKDAY(B4770)=1,2,IF(WEEKDAY(B4770)=7,1,0))))))</f>
        <v>2</v>
      </c>
      <c r="H4770" s="787">
        <v>19414.25</v>
      </c>
      <c r="I4770" s="788">
        <v>10536.025146484375</v>
      </c>
      <c r="K4770" s="795">
        <v>905.6</v>
      </c>
      <c r="M4770" s="798">
        <f t="shared" si="223"/>
        <v>22088.932272743539</v>
      </c>
      <c r="N4770" s="303"/>
      <c r="S4770" s="786">
        <v>0</v>
      </c>
      <c r="T4770" s="781">
        <f>VLOOKUP(C4770,METADATA!$J$5:$Q$29,IF(E4770="HI",2,IF(E4770="LO",6,10))+IF(S4770=1,2,IF(D4770=7,1,(IF(WEEKDAY(B4770)=1,2,IF(WEEKDAY(B4770)=7,1,0))))))</f>
        <v>2</v>
      </c>
      <c r="U4770" s="781">
        <f>VLOOKUP(C4770,METADATA!$A$5:$H$29,IF(E4770="HI",2,IF(E4770="LO",6,10))+IF(S4770=1,2,IF(D4770=7,1,(IF(WEEKDAY(B4770)=1,2,IF(WEEKDAY(B4770)=7,1,0))))))</f>
        <v>2</v>
      </c>
    </row>
    <row r="4771" spans="2:21" ht="13.95" customHeight="1" x14ac:dyDescent="0.25">
      <c r="B4771" s="784">
        <f t="shared" si="224"/>
        <v>45581</v>
      </c>
      <c r="C4771" s="785">
        <v>15</v>
      </c>
      <c r="D4771" s="786">
        <f>IFERROR((INDEX(METADATA!$T$2:$T$20,MATCH(B4771,METADATA!$S$2:$S$20,0))),0)</f>
        <v>0</v>
      </c>
      <c r="E4771" s="785" t="str">
        <f t="shared" si="222"/>
        <v>LO</v>
      </c>
      <c r="F4771" s="786">
        <f>VLOOKUP(C4771,METADATA!$A$5:$H$29,IF(E4771="HI",2,IF(E4771="LO",6,10))+IF(D4771=1,2,IF(D4771=7,1,(IF(WEEKDAY(B4771)=1,2,IF(WEEKDAY(B4771)=7,1,0))))))</f>
        <v>2</v>
      </c>
      <c r="G4771" s="786">
        <f>VLOOKUP(C4771,METADATA!$J$5:$Q$29,IF(E4771="HI",2,IF(E4771="LO",6,10))+IF(D4771=1,2,IF(D4771=7,1,(IF(WEEKDAY(B4771)=1,2,IF(WEEKDAY(B4771)=7,1,0))))))</f>
        <v>2</v>
      </c>
      <c r="H4771" s="787">
        <v>19282</v>
      </c>
      <c r="I4771" s="788">
        <v>10673.950012207031</v>
      </c>
      <c r="K4771" s="795">
        <v>913.98749999999995</v>
      </c>
      <c r="M4771" s="798">
        <f t="shared" si="223"/>
        <v>22039.254362684198</v>
      </c>
      <c r="N4771" s="303"/>
      <c r="S4771" s="786">
        <v>0</v>
      </c>
      <c r="T4771" s="781">
        <f>VLOOKUP(C4771,METADATA!$J$5:$Q$29,IF(E4771="HI",2,IF(E4771="LO",6,10))+IF(S4771=1,2,IF(D4771=7,1,(IF(WEEKDAY(B4771)=1,2,IF(WEEKDAY(B4771)=7,1,0))))))</f>
        <v>2</v>
      </c>
      <c r="U4771" s="781">
        <f>VLOOKUP(C4771,METADATA!$A$5:$H$29,IF(E4771="HI",2,IF(E4771="LO",6,10))+IF(S4771=1,2,IF(D4771=7,1,(IF(WEEKDAY(B4771)=1,2,IF(WEEKDAY(B4771)=7,1,0))))))</f>
        <v>2</v>
      </c>
    </row>
    <row r="4772" spans="2:21" ht="13.95" customHeight="1" x14ac:dyDescent="0.25">
      <c r="B4772" s="784">
        <f t="shared" si="224"/>
        <v>45581</v>
      </c>
      <c r="C4772" s="785">
        <v>16</v>
      </c>
      <c r="D4772" s="786">
        <f>IFERROR((INDEX(METADATA!$T$2:$T$20,MATCH(B4772,METADATA!$S$2:$S$20,0))),0)</f>
        <v>0</v>
      </c>
      <c r="E4772" s="785" t="str">
        <f t="shared" si="222"/>
        <v>LO</v>
      </c>
      <c r="F4772" s="786">
        <f>VLOOKUP(C4772,METADATA!$A$5:$H$29,IF(E4772="HI",2,IF(E4772="LO",6,10))+IF(D4772=1,2,IF(D4772=7,1,(IF(WEEKDAY(B4772)=1,2,IF(WEEKDAY(B4772)=7,1,0))))))</f>
        <v>2</v>
      </c>
      <c r="G4772" s="786">
        <f>VLOOKUP(C4772,METADATA!$J$5:$Q$29,IF(E4772="HI",2,IF(E4772="LO",6,10))+IF(D4772=1,2,IF(D4772=7,1,(IF(WEEKDAY(B4772)=1,2,IF(WEEKDAY(B4772)=7,1,0))))))</f>
        <v>2</v>
      </c>
      <c r="H4772" s="787">
        <v>18619.75</v>
      </c>
      <c r="I4772" s="788">
        <v>9009.1248779296875</v>
      </c>
      <c r="K4772" s="795">
        <v>902.26250000000005</v>
      </c>
      <c r="M4772" s="798">
        <f t="shared" si="223"/>
        <v>20684.763018430538</v>
      </c>
      <c r="N4772" s="303"/>
      <c r="S4772" s="786">
        <v>0</v>
      </c>
      <c r="T4772" s="781">
        <f>VLOOKUP(C4772,METADATA!$J$5:$Q$29,IF(E4772="HI",2,IF(E4772="LO",6,10))+IF(S4772=1,2,IF(D4772=7,1,(IF(WEEKDAY(B4772)=1,2,IF(WEEKDAY(B4772)=7,1,0))))))</f>
        <v>2</v>
      </c>
      <c r="U4772" s="781">
        <f>VLOOKUP(C4772,METADATA!$A$5:$H$29,IF(E4772="HI",2,IF(E4772="LO",6,10))+IF(S4772=1,2,IF(D4772=7,1,(IF(WEEKDAY(B4772)=1,2,IF(WEEKDAY(B4772)=7,1,0))))))</f>
        <v>2</v>
      </c>
    </row>
    <row r="4773" spans="2:21" ht="13.95" customHeight="1" x14ac:dyDescent="0.25">
      <c r="B4773" s="784">
        <f t="shared" si="224"/>
        <v>45581</v>
      </c>
      <c r="C4773" s="785">
        <v>17</v>
      </c>
      <c r="D4773" s="786">
        <f>IFERROR((INDEX(METADATA!$T$2:$T$20,MATCH(B4773,METADATA!$S$2:$S$20,0))),0)</f>
        <v>0</v>
      </c>
      <c r="E4773" s="785" t="str">
        <f t="shared" si="222"/>
        <v>LO</v>
      </c>
      <c r="F4773" s="786">
        <f>VLOOKUP(C4773,METADATA!$A$5:$H$29,IF(E4773="HI",2,IF(E4773="LO",6,10))+IF(D4773=1,2,IF(D4773=7,1,(IF(WEEKDAY(B4773)=1,2,IF(WEEKDAY(B4773)=7,1,0))))))</f>
        <v>2</v>
      </c>
      <c r="G4773" s="786">
        <f>VLOOKUP(C4773,METADATA!$J$5:$Q$29,IF(E4773="HI",2,IF(E4773="LO",6,10))+IF(D4773=1,2,IF(D4773=7,1,(IF(WEEKDAY(B4773)=1,2,IF(WEEKDAY(B4773)=7,1,0))))))</f>
        <v>2</v>
      </c>
      <c r="H4773" s="787">
        <v>16793.75</v>
      </c>
      <c r="I4773" s="788">
        <v>7347.6273803710938</v>
      </c>
      <c r="K4773" s="795">
        <v>933.76250000000005</v>
      </c>
      <c r="M4773" s="798">
        <f t="shared" si="223"/>
        <v>18330.784685421379</v>
      </c>
      <c r="N4773" s="303"/>
      <c r="S4773" s="786">
        <v>0</v>
      </c>
      <c r="T4773" s="781">
        <f>VLOOKUP(C4773,METADATA!$J$5:$Q$29,IF(E4773="HI",2,IF(E4773="LO",6,10))+IF(S4773=1,2,IF(D4773=7,1,(IF(WEEKDAY(B4773)=1,2,IF(WEEKDAY(B4773)=7,1,0))))))</f>
        <v>2</v>
      </c>
      <c r="U4773" s="781">
        <f>VLOOKUP(C4773,METADATA!$A$5:$H$29,IF(E4773="HI",2,IF(E4773="LO",6,10))+IF(S4773=1,2,IF(D4773=7,1,(IF(WEEKDAY(B4773)=1,2,IF(WEEKDAY(B4773)=7,1,0))))))</f>
        <v>2</v>
      </c>
    </row>
    <row r="4774" spans="2:21" ht="13.95" customHeight="1" x14ac:dyDescent="0.25">
      <c r="B4774" s="784">
        <f t="shared" si="224"/>
        <v>45581</v>
      </c>
      <c r="C4774" s="785">
        <v>18</v>
      </c>
      <c r="D4774" s="786">
        <f>IFERROR((INDEX(METADATA!$T$2:$T$20,MATCH(B4774,METADATA!$S$2:$S$20,0))),0)</f>
        <v>0</v>
      </c>
      <c r="E4774" s="785" t="str">
        <f t="shared" si="222"/>
        <v>LO</v>
      </c>
      <c r="F4774" s="786">
        <f>VLOOKUP(C4774,METADATA!$A$5:$H$29,IF(E4774="HI",2,IF(E4774="LO",6,10))+IF(D4774=1,2,IF(D4774=7,1,(IF(WEEKDAY(B4774)=1,2,IF(WEEKDAY(B4774)=7,1,0))))))</f>
        <v>1</v>
      </c>
      <c r="G4774" s="786">
        <f>VLOOKUP(C4774,METADATA!$J$5:$Q$29,IF(E4774="HI",2,IF(E4774="LO",6,10))+IF(D4774=1,2,IF(D4774=7,1,(IF(WEEKDAY(B4774)=1,2,IF(WEEKDAY(B4774)=7,1,0))))))</f>
        <v>1</v>
      </c>
      <c r="H4774" s="787">
        <v>16282.25</v>
      </c>
      <c r="I4774" s="788">
        <v>5996.8650512695313</v>
      </c>
      <c r="K4774" s="795">
        <v>0</v>
      </c>
      <c r="M4774" s="798">
        <f t="shared" si="223"/>
        <v>17351.485685832147</v>
      </c>
      <c r="N4774" s="303"/>
      <c r="S4774" s="786">
        <v>0</v>
      </c>
      <c r="T4774" s="781">
        <f>VLOOKUP(C4774,METADATA!$J$5:$Q$29,IF(E4774="HI",2,IF(E4774="LO",6,10))+IF(S4774=1,2,IF(D4774=7,1,(IF(WEEKDAY(B4774)=1,2,IF(WEEKDAY(B4774)=7,1,0))))))</f>
        <v>1</v>
      </c>
      <c r="U4774" s="781">
        <f>VLOOKUP(C4774,METADATA!$A$5:$H$29,IF(E4774="HI",2,IF(E4774="LO",6,10))+IF(S4774=1,2,IF(D4774=7,1,(IF(WEEKDAY(B4774)=1,2,IF(WEEKDAY(B4774)=7,1,0))))))</f>
        <v>1</v>
      </c>
    </row>
    <row r="4775" spans="2:21" ht="13.95" customHeight="1" x14ac:dyDescent="0.25">
      <c r="B4775" s="784">
        <f t="shared" si="224"/>
        <v>45581</v>
      </c>
      <c r="C4775" s="785">
        <v>19</v>
      </c>
      <c r="D4775" s="786">
        <f>IFERROR((INDEX(METADATA!$T$2:$T$20,MATCH(B4775,METADATA!$S$2:$S$20,0))),0)</f>
        <v>0</v>
      </c>
      <c r="E4775" s="785" t="str">
        <f t="shared" si="222"/>
        <v>LO</v>
      </c>
      <c r="F4775" s="786">
        <f>VLOOKUP(C4775,METADATA!$A$5:$H$29,IF(E4775="HI",2,IF(E4775="LO",6,10))+IF(D4775=1,2,IF(D4775=7,1,(IF(WEEKDAY(B4775)=1,2,IF(WEEKDAY(B4775)=7,1,0))))))</f>
        <v>1</v>
      </c>
      <c r="G4775" s="786">
        <f>VLOOKUP(C4775,METADATA!$J$5:$Q$29,IF(E4775="HI",2,IF(E4775="LO",6,10))+IF(D4775=1,2,IF(D4775=7,1,(IF(WEEKDAY(B4775)=1,2,IF(WEEKDAY(B4775)=7,1,0))))))</f>
        <v>1</v>
      </c>
      <c r="H4775" s="787">
        <v>15509.75</v>
      </c>
      <c r="I4775" s="788">
        <v>5964.4676208496094</v>
      </c>
      <c r="K4775" s="795">
        <v>0</v>
      </c>
      <c r="M4775" s="798">
        <f t="shared" si="223"/>
        <v>16617.07612856917</v>
      </c>
      <c r="N4775" s="303"/>
      <c r="S4775" s="786">
        <v>0</v>
      </c>
      <c r="T4775" s="781">
        <f>VLOOKUP(C4775,METADATA!$J$5:$Q$29,IF(E4775="HI",2,IF(E4775="LO",6,10))+IF(S4775=1,2,IF(D4775=7,1,(IF(WEEKDAY(B4775)=1,2,IF(WEEKDAY(B4775)=7,1,0))))))</f>
        <v>1</v>
      </c>
      <c r="U4775" s="781">
        <f>VLOOKUP(C4775,METADATA!$A$5:$H$29,IF(E4775="HI",2,IF(E4775="LO",6,10))+IF(S4775=1,2,IF(D4775=7,1,(IF(WEEKDAY(B4775)=1,2,IF(WEEKDAY(B4775)=7,1,0))))))</f>
        <v>1</v>
      </c>
    </row>
    <row r="4776" spans="2:21" ht="13.95" customHeight="1" x14ac:dyDescent="0.25">
      <c r="B4776" s="784">
        <f t="shared" si="224"/>
        <v>45581</v>
      </c>
      <c r="C4776" s="785">
        <v>20</v>
      </c>
      <c r="D4776" s="786">
        <f>IFERROR((INDEX(METADATA!$T$2:$T$20,MATCH(B4776,METADATA!$S$2:$S$20,0))),0)</f>
        <v>0</v>
      </c>
      <c r="E4776" s="785" t="str">
        <f t="shared" si="222"/>
        <v>LO</v>
      </c>
      <c r="F4776" s="786">
        <f>VLOOKUP(C4776,METADATA!$A$5:$H$29,IF(E4776="HI",2,IF(E4776="LO",6,10))+IF(D4776=1,2,IF(D4776=7,1,(IF(WEEKDAY(B4776)=1,2,IF(WEEKDAY(B4776)=7,1,0))))))</f>
        <v>1</v>
      </c>
      <c r="G4776" s="786">
        <f>VLOOKUP(C4776,METADATA!$J$5:$Q$29,IF(E4776="HI",2,IF(E4776="LO",6,10))+IF(D4776=1,2,IF(D4776=7,1,(IF(WEEKDAY(B4776)=1,2,IF(WEEKDAY(B4776)=7,1,0))))))</f>
        <v>2</v>
      </c>
      <c r="H4776" s="787">
        <v>15297.25</v>
      </c>
      <c r="I4776" s="788">
        <v>7294.114990234375</v>
      </c>
      <c r="K4776" s="795">
        <v>0</v>
      </c>
      <c r="M4776" s="798">
        <f t="shared" si="223"/>
        <v>16947.270312745408</v>
      </c>
      <c r="N4776" s="303"/>
      <c r="S4776" s="786">
        <v>0</v>
      </c>
      <c r="T4776" s="781">
        <f>VLOOKUP(C4776,METADATA!$J$5:$Q$29,IF(E4776="HI",2,IF(E4776="LO",6,10))+IF(S4776=1,2,IF(D4776=7,1,(IF(WEEKDAY(B4776)=1,2,IF(WEEKDAY(B4776)=7,1,0))))))</f>
        <v>2</v>
      </c>
      <c r="U4776" s="781">
        <f>VLOOKUP(C4776,METADATA!$A$5:$H$29,IF(E4776="HI",2,IF(E4776="LO",6,10))+IF(S4776=1,2,IF(D4776=7,1,(IF(WEEKDAY(B4776)=1,2,IF(WEEKDAY(B4776)=7,1,0))))))</f>
        <v>1</v>
      </c>
    </row>
    <row r="4777" spans="2:21" ht="13.95" customHeight="1" x14ac:dyDescent="0.25">
      <c r="B4777" s="784">
        <f t="shared" si="224"/>
        <v>45581</v>
      </c>
      <c r="C4777" s="785">
        <v>21</v>
      </c>
      <c r="D4777" s="786">
        <f>IFERROR((INDEX(METADATA!$T$2:$T$20,MATCH(B4777,METADATA!$S$2:$S$20,0))),0)</f>
        <v>0</v>
      </c>
      <c r="E4777" s="785" t="str">
        <f t="shared" si="222"/>
        <v>LO</v>
      </c>
      <c r="F4777" s="786">
        <f>VLOOKUP(C4777,METADATA!$A$5:$H$29,IF(E4777="HI",2,IF(E4777="LO",6,10))+IF(D4777=1,2,IF(D4777=7,1,(IF(WEEKDAY(B4777)=1,2,IF(WEEKDAY(B4777)=7,1,0))))))</f>
        <v>2</v>
      </c>
      <c r="G4777" s="786">
        <f>VLOOKUP(C4777,METADATA!$J$5:$Q$29,IF(E4777="HI",2,IF(E4777="LO",6,10))+IF(D4777=1,2,IF(D4777=7,1,(IF(WEEKDAY(B4777)=1,2,IF(WEEKDAY(B4777)=7,1,0))))))</f>
        <v>2</v>
      </c>
      <c r="H4777" s="787">
        <v>14487.25</v>
      </c>
      <c r="I4777" s="788">
        <v>10573.399963378906</v>
      </c>
      <c r="K4777" s="795">
        <v>0</v>
      </c>
      <c r="M4777" s="798">
        <f t="shared" si="223"/>
        <v>17935.361701066446</v>
      </c>
      <c r="N4777" s="303"/>
      <c r="S4777" s="786">
        <v>0</v>
      </c>
      <c r="T4777" s="781">
        <f>VLOOKUP(C4777,METADATA!$J$5:$Q$29,IF(E4777="HI",2,IF(E4777="LO",6,10))+IF(S4777=1,2,IF(D4777=7,1,(IF(WEEKDAY(B4777)=1,2,IF(WEEKDAY(B4777)=7,1,0))))))</f>
        <v>2</v>
      </c>
      <c r="U4777" s="781">
        <f>VLOOKUP(C4777,METADATA!$A$5:$H$29,IF(E4777="HI",2,IF(E4777="LO",6,10))+IF(S4777=1,2,IF(D4777=7,1,(IF(WEEKDAY(B4777)=1,2,IF(WEEKDAY(B4777)=7,1,0))))))</f>
        <v>2</v>
      </c>
    </row>
    <row r="4778" spans="2:21" ht="13.95" customHeight="1" x14ac:dyDescent="0.25">
      <c r="B4778" s="784">
        <f t="shared" si="224"/>
        <v>45581</v>
      </c>
      <c r="C4778" s="785">
        <v>22</v>
      </c>
      <c r="D4778" s="786">
        <f>IFERROR((INDEX(METADATA!$T$2:$T$20,MATCH(B4778,METADATA!$S$2:$S$20,0))),0)</f>
        <v>0</v>
      </c>
      <c r="E4778" s="785" t="str">
        <f t="shared" si="222"/>
        <v>LO</v>
      </c>
      <c r="F4778" s="786">
        <f>VLOOKUP(C4778,METADATA!$A$5:$H$29,IF(E4778="HI",2,IF(E4778="LO",6,10))+IF(D4778=1,2,IF(D4778=7,1,(IF(WEEKDAY(B4778)=1,2,IF(WEEKDAY(B4778)=7,1,0))))))</f>
        <v>3</v>
      </c>
      <c r="G4778" s="786">
        <f>VLOOKUP(C4778,METADATA!$J$5:$Q$29,IF(E4778="HI",2,IF(E4778="LO",6,10))+IF(D4778=1,2,IF(D4778=7,1,(IF(WEEKDAY(B4778)=1,2,IF(WEEKDAY(B4778)=7,1,0))))))</f>
        <v>3</v>
      </c>
      <c r="H4778" s="787">
        <v>12805.75</v>
      </c>
      <c r="I4778" s="788">
        <v>10725.749938964844</v>
      </c>
      <c r="K4778" s="795">
        <v>0</v>
      </c>
      <c r="M4778" s="798">
        <f t="shared" si="223"/>
        <v>16704.159506413496</v>
      </c>
      <c r="N4778" s="303"/>
      <c r="S4778" s="786">
        <v>0</v>
      </c>
      <c r="T4778" s="781">
        <f>VLOOKUP(C4778,METADATA!$J$5:$Q$29,IF(E4778="HI",2,IF(E4778="LO",6,10))+IF(S4778=1,2,IF(D4778=7,1,(IF(WEEKDAY(B4778)=1,2,IF(WEEKDAY(B4778)=7,1,0))))))</f>
        <v>3</v>
      </c>
      <c r="U4778" s="781">
        <f>VLOOKUP(C4778,METADATA!$A$5:$H$29,IF(E4778="HI",2,IF(E4778="LO",6,10))+IF(S4778=1,2,IF(D4778=7,1,(IF(WEEKDAY(B4778)=1,2,IF(WEEKDAY(B4778)=7,1,0))))))</f>
        <v>3</v>
      </c>
    </row>
    <row r="4779" spans="2:21" ht="13.95" customHeight="1" x14ac:dyDescent="0.25">
      <c r="B4779" s="784">
        <f t="shared" si="224"/>
        <v>45581</v>
      </c>
      <c r="C4779" s="785">
        <v>23</v>
      </c>
      <c r="D4779" s="786">
        <f>IFERROR((INDEX(METADATA!$T$2:$T$20,MATCH(B4779,METADATA!$S$2:$S$20,0))),0)</f>
        <v>0</v>
      </c>
      <c r="E4779" s="785" t="str">
        <f t="shared" si="222"/>
        <v>LO</v>
      </c>
      <c r="F4779" s="786">
        <f>VLOOKUP(C4779,METADATA!$A$5:$H$29,IF(E4779="HI",2,IF(E4779="LO",6,10))+IF(D4779=1,2,IF(D4779=7,1,(IF(WEEKDAY(B4779)=1,2,IF(WEEKDAY(B4779)=7,1,0))))))</f>
        <v>3</v>
      </c>
      <c r="G4779" s="786">
        <f>VLOOKUP(C4779,METADATA!$J$5:$Q$29,IF(E4779="HI",2,IF(E4779="LO",6,10))+IF(D4779=1,2,IF(D4779=7,1,(IF(WEEKDAY(B4779)=1,2,IF(WEEKDAY(B4779)=7,1,0))))))</f>
        <v>3</v>
      </c>
      <c r="H4779" s="787">
        <v>11418.75</v>
      </c>
      <c r="I4779" s="788">
        <v>10826.425109863281</v>
      </c>
      <c r="K4779" s="795">
        <v>0</v>
      </c>
      <c r="M4779" s="798">
        <f t="shared" si="223"/>
        <v>15735.289391109976</v>
      </c>
      <c r="N4779" s="303"/>
      <c r="S4779" s="786">
        <v>0</v>
      </c>
      <c r="T4779" s="781">
        <f>VLOOKUP(C4779,METADATA!$J$5:$Q$29,IF(E4779="HI",2,IF(E4779="LO",6,10))+IF(S4779=1,2,IF(D4779=7,1,(IF(WEEKDAY(B4779)=1,2,IF(WEEKDAY(B4779)=7,1,0))))))</f>
        <v>3</v>
      </c>
      <c r="U4779" s="781">
        <f>VLOOKUP(C4779,METADATA!$A$5:$H$29,IF(E4779="HI",2,IF(E4779="LO",6,10))+IF(S4779=1,2,IF(D4779=7,1,(IF(WEEKDAY(B4779)=1,2,IF(WEEKDAY(B4779)=7,1,0))))))</f>
        <v>3</v>
      </c>
    </row>
    <row r="4780" spans="2:21" ht="13.95" customHeight="1" x14ac:dyDescent="0.25">
      <c r="B4780" s="784">
        <f t="shared" si="224"/>
        <v>45582</v>
      </c>
      <c r="C4780" s="785">
        <v>0</v>
      </c>
      <c r="D4780" s="786">
        <f>IFERROR((INDEX(METADATA!$T$2:$T$20,MATCH(B4780,METADATA!$S$2:$S$20,0))),0)</f>
        <v>0</v>
      </c>
      <c r="E4780" s="785" t="str">
        <f t="shared" si="222"/>
        <v>LO</v>
      </c>
      <c r="F4780" s="786">
        <f>VLOOKUP(C4780,METADATA!$A$5:$H$29,IF(E4780="HI",2,IF(E4780="LO",6,10))+IF(D4780=1,2,IF(D4780=7,1,(IF(WEEKDAY(B4780)=1,2,IF(WEEKDAY(B4780)=7,1,0))))))</f>
        <v>3</v>
      </c>
      <c r="G4780" s="786">
        <f>VLOOKUP(C4780,METADATA!$J$5:$Q$29,IF(E4780="HI",2,IF(E4780="LO",6,10))+IF(D4780=1,2,IF(D4780=7,1,(IF(WEEKDAY(B4780)=1,2,IF(WEEKDAY(B4780)=7,1,0))))))</f>
        <v>3</v>
      </c>
      <c r="H4780" s="787">
        <v>10677.5</v>
      </c>
      <c r="I4780" s="788">
        <v>10816.025390625</v>
      </c>
      <c r="K4780" s="795">
        <v>0</v>
      </c>
      <c r="M4780" s="798">
        <f t="shared" si="223"/>
        <v>15198.533202274642</v>
      </c>
      <c r="N4780" s="303"/>
      <c r="S4780" s="786">
        <v>0</v>
      </c>
      <c r="T4780" s="781">
        <f>VLOOKUP(C4780,METADATA!$J$5:$Q$29,IF(E4780="HI",2,IF(E4780="LO",6,10))+IF(S4780=1,2,IF(D4780=7,1,(IF(WEEKDAY(B4780)=1,2,IF(WEEKDAY(B4780)=7,1,0))))))</f>
        <v>3</v>
      </c>
      <c r="U4780" s="781">
        <f>VLOOKUP(C4780,METADATA!$A$5:$H$29,IF(E4780="HI",2,IF(E4780="LO",6,10))+IF(S4780=1,2,IF(D4780=7,1,(IF(WEEKDAY(B4780)=1,2,IF(WEEKDAY(B4780)=7,1,0))))))</f>
        <v>3</v>
      </c>
    </row>
    <row r="4781" spans="2:21" ht="13.95" customHeight="1" x14ac:dyDescent="0.25">
      <c r="B4781" s="784">
        <f t="shared" si="224"/>
        <v>45582</v>
      </c>
      <c r="C4781" s="785">
        <v>1</v>
      </c>
      <c r="D4781" s="786">
        <f>IFERROR((INDEX(METADATA!$T$2:$T$20,MATCH(B4781,METADATA!$S$2:$S$20,0))),0)</f>
        <v>0</v>
      </c>
      <c r="E4781" s="785" t="str">
        <f t="shared" si="222"/>
        <v>LO</v>
      </c>
      <c r="F4781" s="786">
        <f>VLOOKUP(C4781,METADATA!$A$5:$H$29,IF(E4781="HI",2,IF(E4781="LO",6,10))+IF(D4781=1,2,IF(D4781=7,1,(IF(WEEKDAY(B4781)=1,2,IF(WEEKDAY(B4781)=7,1,0))))))</f>
        <v>3</v>
      </c>
      <c r="G4781" s="786">
        <f>VLOOKUP(C4781,METADATA!$J$5:$Q$29,IF(E4781="HI",2,IF(E4781="LO",6,10))+IF(D4781=1,2,IF(D4781=7,1,(IF(WEEKDAY(B4781)=1,2,IF(WEEKDAY(B4781)=7,1,0))))))</f>
        <v>3</v>
      </c>
      <c r="H4781" s="787">
        <v>10156</v>
      </c>
      <c r="I4781" s="788">
        <v>10842.970153808594</v>
      </c>
      <c r="K4781" s="795">
        <v>0</v>
      </c>
      <c r="M4781" s="798">
        <f t="shared" si="223"/>
        <v>14856.45777957801</v>
      </c>
      <c r="N4781" s="303"/>
      <c r="S4781" s="786">
        <v>0</v>
      </c>
      <c r="T4781" s="781">
        <f>VLOOKUP(C4781,METADATA!$J$5:$Q$29,IF(E4781="HI",2,IF(E4781="LO",6,10))+IF(S4781=1,2,IF(D4781=7,1,(IF(WEEKDAY(B4781)=1,2,IF(WEEKDAY(B4781)=7,1,0))))))</f>
        <v>3</v>
      </c>
      <c r="U4781" s="781">
        <f>VLOOKUP(C4781,METADATA!$A$5:$H$29,IF(E4781="HI",2,IF(E4781="LO",6,10))+IF(S4781=1,2,IF(D4781=7,1,(IF(WEEKDAY(B4781)=1,2,IF(WEEKDAY(B4781)=7,1,0))))))</f>
        <v>3</v>
      </c>
    </row>
    <row r="4782" spans="2:21" ht="13.95" customHeight="1" x14ac:dyDescent="0.25">
      <c r="B4782" s="784">
        <f t="shared" si="224"/>
        <v>45582</v>
      </c>
      <c r="C4782" s="785">
        <v>2</v>
      </c>
      <c r="D4782" s="786">
        <f>IFERROR((INDEX(METADATA!$T$2:$T$20,MATCH(B4782,METADATA!$S$2:$S$20,0))),0)</f>
        <v>0</v>
      </c>
      <c r="E4782" s="785" t="str">
        <f t="shared" si="222"/>
        <v>LO</v>
      </c>
      <c r="F4782" s="786">
        <f>VLOOKUP(C4782,METADATA!$A$5:$H$29,IF(E4782="HI",2,IF(E4782="LO",6,10))+IF(D4782=1,2,IF(D4782=7,1,(IF(WEEKDAY(B4782)=1,2,IF(WEEKDAY(B4782)=7,1,0))))))</f>
        <v>3</v>
      </c>
      <c r="G4782" s="786">
        <f>VLOOKUP(C4782,METADATA!$J$5:$Q$29,IF(E4782="HI",2,IF(E4782="LO",6,10))+IF(D4782=1,2,IF(D4782=7,1,(IF(WEEKDAY(B4782)=1,2,IF(WEEKDAY(B4782)=7,1,0))))))</f>
        <v>3</v>
      </c>
      <c r="H4782" s="787">
        <v>9952.25</v>
      </c>
      <c r="I4782" s="788">
        <v>10904.775024414063</v>
      </c>
      <c r="K4782" s="795">
        <v>0</v>
      </c>
      <c r="M4782" s="798">
        <f t="shared" si="223"/>
        <v>14763.515787087597</v>
      </c>
      <c r="N4782" s="303"/>
      <c r="S4782" s="786">
        <v>0</v>
      </c>
      <c r="T4782" s="781">
        <f>VLOOKUP(C4782,METADATA!$J$5:$Q$29,IF(E4782="HI",2,IF(E4782="LO",6,10))+IF(S4782=1,2,IF(D4782=7,1,(IF(WEEKDAY(B4782)=1,2,IF(WEEKDAY(B4782)=7,1,0))))))</f>
        <v>3</v>
      </c>
      <c r="U4782" s="781">
        <f>VLOOKUP(C4782,METADATA!$A$5:$H$29,IF(E4782="HI",2,IF(E4782="LO",6,10))+IF(S4782=1,2,IF(D4782=7,1,(IF(WEEKDAY(B4782)=1,2,IF(WEEKDAY(B4782)=7,1,0))))))</f>
        <v>3</v>
      </c>
    </row>
    <row r="4783" spans="2:21" ht="13.95" customHeight="1" x14ac:dyDescent="0.25">
      <c r="B4783" s="784">
        <f t="shared" si="224"/>
        <v>45582</v>
      </c>
      <c r="C4783" s="785">
        <v>3</v>
      </c>
      <c r="D4783" s="786">
        <f>IFERROR((INDEX(METADATA!$T$2:$T$20,MATCH(B4783,METADATA!$S$2:$S$20,0))),0)</f>
        <v>0</v>
      </c>
      <c r="E4783" s="785" t="str">
        <f t="shared" si="222"/>
        <v>LO</v>
      </c>
      <c r="F4783" s="786">
        <f>VLOOKUP(C4783,METADATA!$A$5:$H$29,IF(E4783="HI",2,IF(E4783="LO",6,10))+IF(D4783=1,2,IF(D4783=7,1,(IF(WEEKDAY(B4783)=1,2,IF(WEEKDAY(B4783)=7,1,0))))))</f>
        <v>3</v>
      </c>
      <c r="G4783" s="786">
        <f>VLOOKUP(C4783,METADATA!$J$5:$Q$29,IF(E4783="HI",2,IF(E4783="LO",6,10))+IF(D4783=1,2,IF(D4783=7,1,(IF(WEEKDAY(B4783)=1,2,IF(WEEKDAY(B4783)=7,1,0))))))</f>
        <v>3</v>
      </c>
      <c r="H4783" s="787">
        <v>9953</v>
      </c>
      <c r="I4783" s="788">
        <v>10918.874694824219</v>
      </c>
      <c r="K4783" s="795">
        <v>0</v>
      </c>
      <c r="M4783" s="798">
        <f t="shared" si="223"/>
        <v>14774.43852067728</v>
      </c>
      <c r="N4783" s="303"/>
      <c r="S4783" s="786">
        <v>0</v>
      </c>
      <c r="T4783" s="781">
        <f>VLOOKUP(C4783,METADATA!$J$5:$Q$29,IF(E4783="HI",2,IF(E4783="LO",6,10))+IF(S4783=1,2,IF(D4783=7,1,(IF(WEEKDAY(B4783)=1,2,IF(WEEKDAY(B4783)=7,1,0))))))</f>
        <v>3</v>
      </c>
      <c r="U4783" s="781">
        <f>VLOOKUP(C4783,METADATA!$A$5:$H$29,IF(E4783="HI",2,IF(E4783="LO",6,10))+IF(S4783=1,2,IF(D4783=7,1,(IF(WEEKDAY(B4783)=1,2,IF(WEEKDAY(B4783)=7,1,0))))))</f>
        <v>3</v>
      </c>
    </row>
    <row r="4784" spans="2:21" ht="13.95" customHeight="1" x14ac:dyDescent="0.25">
      <c r="B4784" s="784">
        <f t="shared" si="224"/>
        <v>45582</v>
      </c>
      <c r="C4784" s="785">
        <v>4</v>
      </c>
      <c r="D4784" s="786">
        <f>IFERROR((INDEX(METADATA!$T$2:$T$20,MATCH(B4784,METADATA!$S$2:$S$20,0))),0)</f>
        <v>0</v>
      </c>
      <c r="E4784" s="785" t="str">
        <f t="shared" si="222"/>
        <v>LO</v>
      </c>
      <c r="F4784" s="786">
        <f>VLOOKUP(C4784,METADATA!$A$5:$H$29,IF(E4784="HI",2,IF(E4784="LO",6,10))+IF(D4784=1,2,IF(D4784=7,1,(IF(WEEKDAY(B4784)=1,2,IF(WEEKDAY(B4784)=7,1,0))))))</f>
        <v>3</v>
      </c>
      <c r="G4784" s="786">
        <f>VLOOKUP(C4784,METADATA!$J$5:$Q$29,IF(E4784="HI",2,IF(E4784="LO",6,10))+IF(D4784=1,2,IF(D4784=7,1,(IF(WEEKDAY(B4784)=1,2,IF(WEEKDAY(B4784)=7,1,0))))))</f>
        <v>3</v>
      </c>
      <c r="H4784" s="787">
        <v>10316.5</v>
      </c>
      <c r="I4784" s="788">
        <v>10726.900146484375</v>
      </c>
      <c r="K4784" s="795">
        <v>0</v>
      </c>
      <c r="M4784" s="798">
        <f t="shared" si="223"/>
        <v>14882.7604631213</v>
      </c>
      <c r="N4784" s="303"/>
      <c r="S4784" s="786">
        <v>0</v>
      </c>
      <c r="T4784" s="781">
        <f>VLOOKUP(C4784,METADATA!$J$5:$Q$29,IF(E4784="HI",2,IF(E4784="LO",6,10))+IF(S4784=1,2,IF(D4784=7,1,(IF(WEEKDAY(B4784)=1,2,IF(WEEKDAY(B4784)=7,1,0))))))</f>
        <v>3</v>
      </c>
      <c r="U4784" s="781">
        <f>VLOOKUP(C4784,METADATA!$A$5:$H$29,IF(E4784="HI",2,IF(E4784="LO",6,10))+IF(S4784=1,2,IF(D4784=7,1,(IF(WEEKDAY(B4784)=1,2,IF(WEEKDAY(B4784)=7,1,0))))))</f>
        <v>3</v>
      </c>
    </row>
    <row r="4785" spans="2:21" ht="13.95" customHeight="1" x14ac:dyDescent="0.25">
      <c r="B4785" s="784">
        <f t="shared" si="224"/>
        <v>45582</v>
      </c>
      <c r="C4785" s="785">
        <v>5</v>
      </c>
      <c r="D4785" s="786">
        <f>IFERROR((INDEX(METADATA!$T$2:$T$20,MATCH(B4785,METADATA!$S$2:$S$20,0))),0)</f>
        <v>0</v>
      </c>
      <c r="E4785" s="785" t="str">
        <f t="shared" si="222"/>
        <v>LO</v>
      </c>
      <c r="F4785" s="786">
        <f>VLOOKUP(C4785,METADATA!$A$5:$H$29,IF(E4785="HI",2,IF(E4785="LO",6,10))+IF(D4785=1,2,IF(D4785=7,1,(IF(WEEKDAY(B4785)=1,2,IF(WEEKDAY(B4785)=7,1,0))))))</f>
        <v>3</v>
      </c>
      <c r="G4785" s="786">
        <f>VLOOKUP(C4785,METADATA!$J$5:$Q$29,IF(E4785="HI",2,IF(E4785="LO",6,10))+IF(D4785=1,2,IF(D4785=7,1,(IF(WEEKDAY(B4785)=1,2,IF(WEEKDAY(B4785)=7,1,0))))))</f>
        <v>3</v>
      </c>
      <c r="H4785" s="787">
        <v>11463.25</v>
      </c>
      <c r="I4785" s="788">
        <v>10498.350036621094</v>
      </c>
      <c r="K4785" s="795">
        <v>870.51250000000005</v>
      </c>
      <c r="M4785" s="798">
        <f t="shared" si="223"/>
        <v>15544.177496861072</v>
      </c>
      <c r="N4785" s="303"/>
      <c r="S4785" s="786">
        <v>0</v>
      </c>
      <c r="T4785" s="781">
        <f>VLOOKUP(C4785,METADATA!$J$5:$Q$29,IF(E4785="HI",2,IF(E4785="LO",6,10))+IF(S4785=1,2,IF(D4785=7,1,(IF(WEEKDAY(B4785)=1,2,IF(WEEKDAY(B4785)=7,1,0))))))</f>
        <v>3</v>
      </c>
      <c r="U4785" s="781">
        <f>VLOOKUP(C4785,METADATA!$A$5:$H$29,IF(E4785="HI",2,IF(E4785="LO",6,10))+IF(S4785=1,2,IF(D4785=7,1,(IF(WEEKDAY(B4785)=1,2,IF(WEEKDAY(B4785)=7,1,0))))))</f>
        <v>3</v>
      </c>
    </row>
    <row r="4786" spans="2:21" ht="13.95" customHeight="1" x14ac:dyDescent="0.25">
      <c r="B4786" s="784">
        <f t="shared" si="224"/>
        <v>45582</v>
      </c>
      <c r="C4786" s="785">
        <v>6</v>
      </c>
      <c r="D4786" s="786">
        <f>IFERROR((INDEX(METADATA!$T$2:$T$20,MATCH(B4786,METADATA!$S$2:$S$20,0))),0)</f>
        <v>0</v>
      </c>
      <c r="E4786" s="785" t="str">
        <f t="shared" si="222"/>
        <v>LO</v>
      </c>
      <c r="F4786" s="786">
        <f>VLOOKUP(C4786,METADATA!$A$5:$H$29,IF(E4786="HI",2,IF(E4786="LO",6,10))+IF(D4786=1,2,IF(D4786=7,1,(IF(WEEKDAY(B4786)=1,2,IF(WEEKDAY(B4786)=7,1,0))))))</f>
        <v>2</v>
      </c>
      <c r="G4786" s="786">
        <f>VLOOKUP(C4786,METADATA!$J$5:$Q$29,IF(E4786="HI",2,IF(E4786="LO",6,10))+IF(D4786=1,2,IF(D4786=7,1,(IF(WEEKDAY(B4786)=1,2,IF(WEEKDAY(B4786)=7,1,0))))))</f>
        <v>2</v>
      </c>
      <c r="H4786" s="787">
        <v>12864.25</v>
      </c>
      <c r="I4786" s="788">
        <v>10502.549865722656</v>
      </c>
      <c r="K4786" s="795">
        <v>865.8125</v>
      </c>
      <c r="M4786" s="798">
        <f t="shared" si="223"/>
        <v>16607.000985864095</v>
      </c>
      <c r="N4786" s="303"/>
      <c r="S4786" s="786">
        <v>0</v>
      </c>
      <c r="T4786" s="781">
        <f>VLOOKUP(C4786,METADATA!$J$5:$Q$29,IF(E4786="HI",2,IF(E4786="LO",6,10))+IF(S4786=1,2,IF(D4786=7,1,(IF(WEEKDAY(B4786)=1,2,IF(WEEKDAY(B4786)=7,1,0))))))</f>
        <v>2</v>
      </c>
      <c r="U4786" s="781">
        <f>VLOOKUP(C4786,METADATA!$A$5:$H$29,IF(E4786="HI",2,IF(E4786="LO",6,10))+IF(S4786=1,2,IF(D4786=7,1,(IF(WEEKDAY(B4786)=1,2,IF(WEEKDAY(B4786)=7,1,0))))))</f>
        <v>2</v>
      </c>
    </row>
    <row r="4787" spans="2:21" ht="13.95" customHeight="1" x14ac:dyDescent="0.25">
      <c r="B4787" s="784">
        <f t="shared" si="224"/>
        <v>45582</v>
      </c>
      <c r="C4787" s="785">
        <v>7</v>
      </c>
      <c r="D4787" s="786">
        <f>IFERROR((INDEX(METADATA!$T$2:$T$20,MATCH(B4787,METADATA!$S$2:$S$20,0))),0)</f>
        <v>0</v>
      </c>
      <c r="E4787" s="785" t="str">
        <f t="shared" si="222"/>
        <v>LO</v>
      </c>
      <c r="F4787" s="786">
        <f>VLOOKUP(C4787,METADATA!$A$5:$H$29,IF(E4787="HI",2,IF(E4787="LO",6,10))+IF(D4787=1,2,IF(D4787=7,1,(IF(WEEKDAY(B4787)=1,2,IF(WEEKDAY(B4787)=7,1,0))))))</f>
        <v>1</v>
      </c>
      <c r="G4787" s="786">
        <f>VLOOKUP(C4787,METADATA!$J$5:$Q$29,IF(E4787="HI",2,IF(E4787="LO",6,10))+IF(D4787=1,2,IF(D4787=7,1,(IF(WEEKDAY(B4787)=1,2,IF(WEEKDAY(B4787)=7,1,0))))))</f>
        <v>1</v>
      </c>
      <c r="H4787" s="787">
        <v>14497</v>
      </c>
      <c r="I4787" s="788">
        <v>10429.77490234375</v>
      </c>
      <c r="K4787" s="795">
        <v>834.63750000000005</v>
      </c>
      <c r="M4787" s="798">
        <f t="shared" si="223"/>
        <v>17858.981312313408</v>
      </c>
      <c r="N4787" s="303"/>
      <c r="S4787" s="786">
        <v>0</v>
      </c>
      <c r="T4787" s="781">
        <f>VLOOKUP(C4787,METADATA!$J$5:$Q$29,IF(E4787="HI",2,IF(E4787="LO",6,10))+IF(S4787=1,2,IF(D4787=7,1,(IF(WEEKDAY(B4787)=1,2,IF(WEEKDAY(B4787)=7,1,0))))))</f>
        <v>1</v>
      </c>
      <c r="U4787" s="781">
        <f>VLOOKUP(C4787,METADATA!$A$5:$H$29,IF(E4787="HI",2,IF(E4787="LO",6,10))+IF(S4787=1,2,IF(D4787=7,1,(IF(WEEKDAY(B4787)=1,2,IF(WEEKDAY(B4787)=7,1,0))))))</f>
        <v>1</v>
      </c>
    </row>
    <row r="4788" spans="2:21" ht="13.95" customHeight="1" x14ac:dyDescent="0.25">
      <c r="B4788" s="784">
        <f t="shared" si="224"/>
        <v>45582</v>
      </c>
      <c r="C4788" s="785">
        <v>8</v>
      </c>
      <c r="D4788" s="786">
        <f>IFERROR((INDEX(METADATA!$T$2:$T$20,MATCH(B4788,METADATA!$S$2:$S$20,0))),0)</f>
        <v>0</v>
      </c>
      <c r="E4788" s="785" t="str">
        <f t="shared" si="222"/>
        <v>LO</v>
      </c>
      <c r="F4788" s="786">
        <f>VLOOKUP(C4788,METADATA!$A$5:$H$29,IF(E4788="HI",2,IF(E4788="LO",6,10))+IF(D4788=1,2,IF(D4788=7,1,(IF(WEEKDAY(B4788)=1,2,IF(WEEKDAY(B4788)=7,1,0))))))</f>
        <v>1</v>
      </c>
      <c r="G4788" s="786">
        <f>VLOOKUP(C4788,METADATA!$J$5:$Q$29,IF(E4788="HI",2,IF(E4788="LO",6,10))+IF(D4788=1,2,IF(D4788=7,1,(IF(WEEKDAY(B4788)=1,2,IF(WEEKDAY(B4788)=7,1,0))))))</f>
        <v>1</v>
      </c>
      <c r="H4788" s="787">
        <v>17659.75</v>
      </c>
      <c r="I4788" s="788">
        <v>10581.499877929688</v>
      </c>
      <c r="K4788" s="795">
        <v>847.33749999999998</v>
      </c>
      <c r="M4788" s="798">
        <f t="shared" si="223"/>
        <v>20587.251145529994</v>
      </c>
      <c r="N4788" s="303"/>
      <c r="S4788" s="786">
        <v>0</v>
      </c>
      <c r="T4788" s="781">
        <f>VLOOKUP(C4788,METADATA!$J$5:$Q$29,IF(E4788="HI",2,IF(E4788="LO",6,10))+IF(S4788=1,2,IF(D4788=7,1,(IF(WEEKDAY(B4788)=1,2,IF(WEEKDAY(B4788)=7,1,0))))))</f>
        <v>1</v>
      </c>
      <c r="U4788" s="781">
        <f>VLOOKUP(C4788,METADATA!$A$5:$H$29,IF(E4788="HI",2,IF(E4788="LO",6,10))+IF(S4788=1,2,IF(D4788=7,1,(IF(WEEKDAY(B4788)=1,2,IF(WEEKDAY(B4788)=7,1,0))))))</f>
        <v>1</v>
      </c>
    </row>
    <row r="4789" spans="2:21" ht="13.95" customHeight="1" x14ac:dyDescent="0.25">
      <c r="B4789" s="784">
        <f t="shared" si="224"/>
        <v>45582</v>
      </c>
      <c r="C4789" s="785">
        <v>9</v>
      </c>
      <c r="D4789" s="786">
        <f>IFERROR((INDEX(METADATA!$T$2:$T$20,MATCH(B4789,METADATA!$S$2:$S$20,0))),0)</f>
        <v>0</v>
      </c>
      <c r="E4789" s="785" t="str">
        <f t="shared" si="222"/>
        <v>LO</v>
      </c>
      <c r="F4789" s="786">
        <f>VLOOKUP(C4789,METADATA!$A$5:$H$29,IF(E4789="HI",2,IF(E4789="LO",6,10))+IF(D4789=1,2,IF(D4789=7,1,(IF(WEEKDAY(B4789)=1,2,IF(WEEKDAY(B4789)=7,1,0))))))</f>
        <v>2</v>
      </c>
      <c r="G4789" s="786">
        <f>VLOOKUP(C4789,METADATA!$J$5:$Q$29,IF(E4789="HI",2,IF(E4789="LO",6,10))+IF(D4789=1,2,IF(D4789=7,1,(IF(WEEKDAY(B4789)=1,2,IF(WEEKDAY(B4789)=7,1,0))))))</f>
        <v>1</v>
      </c>
      <c r="H4789" s="787">
        <v>18452.25</v>
      </c>
      <c r="I4789" s="788">
        <v>10253.472625732422</v>
      </c>
      <c r="K4789" s="795">
        <v>851.61249999999995</v>
      </c>
      <c r="M4789" s="798">
        <f t="shared" si="223"/>
        <v>21109.69518844704</v>
      </c>
      <c r="N4789" s="303"/>
      <c r="S4789" s="786">
        <v>0</v>
      </c>
      <c r="T4789" s="781">
        <f>VLOOKUP(C4789,METADATA!$J$5:$Q$29,IF(E4789="HI",2,IF(E4789="LO",6,10))+IF(S4789=1,2,IF(D4789=7,1,(IF(WEEKDAY(B4789)=1,2,IF(WEEKDAY(B4789)=7,1,0))))))</f>
        <v>1</v>
      </c>
      <c r="U4789" s="781">
        <f>VLOOKUP(C4789,METADATA!$A$5:$H$29,IF(E4789="HI",2,IF(E4789="LO",6,10))+IF(S4789=1,2,IF(D4789=7,1,(IF(WEEKDAY(B4789)=1,2,IF(WEEKDAY(B4789)=7,1,0))))))</f>
        <v>2</v>
      </c>
    </row>
    <row r="4790" spans="2:21" ht="13.95" customHeight="1" x14ac:dyDescent="0.25">
      <c r="B4790" s="784">
        <f t="shared" si="224"/>
        <v>45582</v>
      </c>
      <c r="C4790" s="785">
        <v>10</v>
      </c>
      <c r="D4790" s="786">
        <f>IFERROR((INDEX(METADATA!$T$2:$T$20,MATCH(B4790,METADATA!$S$2:$S$20,0))),0)</f>
        <v>0</v>
      </c>
      <c r="E4790" s="785" t="str">
        <f t="shared" si="222"/>
        <v>LO</v>
      </c>
      <c r="F4790" s="786">
        <f>VLOOKUP(C4790,METADATA!$A$5:$H$29,IF(E4790="HI",2,IF(E4790="LO",6,10))+IF(D4790=1,2,IF(D4790=7,1,(IF(WEEKDAY(B4790)=1,2,IF(WEEKDAY(B4790)=7,1,0))))))</f>
        <v>2</v>
      </c>
      <c r="G4790" s="786">
        <f>VLOOKUP(C4790,METADATA!$J$5:$Q$29,IF(E4790="HI",2,IF(E4790="LO",6,10))+IF(D4790=1,2,IF(D4790=7,1,(IF(WEEKDAY(B4790)=1,2,IF(WEEKDAY(B4790)=7,1,0))))))</f>
        <v>2</v>
      </c>
      <c r="H4790" s="787">
        <v>18919.25</v>
      </c>
      <c r="I4790" s="788">
        <v>9646.6500244140625</v>
      </c>
      <c r="K4790" s="795">
        <v>856.5</v>
      </c>
      <c r="M4790" s="798">
        <f t="shared" si="223"/>
        <v>21236.663515157645</v>
      </c>
      <c r="N4790" s="303"/>
      <c r="S4790" s="786">
        <v>0</v>
      </c>
      <c r="T4790" s="781">
        <f>VLOOKUP(C4790,METADATA!$J$5:$Q$29,IF(E4790="HI",2,IF(E4790="LO",6,10))+IF(S4790=1,2,IF(D4790=7,1,(IF(WEEKDAY(B4790)=1,2,IF(WEEKDAY(B4790)=7,1,0))))))</f>
        <v>2</v>
      </c>
      <c r="U4790" s="781">
        <f>VLOOKUP(C4790,METADATA!$A$5:$H$29,IF(E4790="HI",2,IF(E4790="LO",6,10))+IF(S4790=1,2,IF(D4790=7,1,(IF(WEEKDAY(B4790)=1,2,IF(WEEKDAY(B4790)=7,1,0))))))</f>
        <v>2</v>
      </c>
    </row>
    <row r="4791" spans="2:21" ht="13.95" customHeight="1" x14ac:dyDescent="0.25">
      <c r="B4791" s="784">
        <f t="shared" si="224"/>
        <v>45582</v>
      </c>
      <c r="C4791" s="785">
        <v>11</v>
      </c>
      <c r="D4791" s="786">
        <f>IFERROR((INDEX(METADATA!$T$2:$T$20,MATCH(B4791,METADATA!$S$2:$S$20,0))),0)</f>
        <v>0</v>
      </c>
      <c r="E4791" s="785" t="str">
        <f t="shared" si="222"/>
        <v>LO</v>
      </c>
      <c r="F4791" s="786">
        <f>VLOOKUP(C4791,METADATA!$A$5:$H$29,IF(E4791="HI",2,IF(E4791="LO",6,10))+IF(D4791=1,2,IF(D4791=7,1,(IF(WEEKDAY(B4791)=1,2,IF(WEEKDAY(B4791)=7,1,0))))))</f>
        <v>2</v>
      </c>
      <c r="G4791" s="786">
        <f>VLOOKUP(C4791,METADATA!$J$5:$Q$29,IF(E4791="HI",2,IF(E4791="LO",6,10))+IF(D4791=1,2,IF(D4791=7,1,(IF(WEEKDAY(B4791)=1,2,IF(WEEKDAY(B4791)=7,1,0))))))</f>
        <v>2</v>
      </c>
      <c r="H4791" s="787">
        <v>19616.25</v>
      </c>
      <c r="I4791" s="788">
        <v>9697.1624755859375</v>
      </c>
      <c r="K4791" s="795">
        <v>824.32500000000005</v>
      </c>
      <c r="M4791" s="798">
        <f t="shared" si="223"/>
        <v>21882.235355201075</v>
      </c>
      <c r="N4791" s="303"/>
      <c r="S4791" s="786">
        <v>0</v>
      </c>
      <c r="T4791" s="781">
        <f>VLOOKUP(C4791,METADATA!$J$5:$Q$29,IF(E4791="HI",2,IF(E4791="LO",6,10))+IF(S4791=1,2,IF(D4791=7,1,(IF(WEEKDAY(B4791)=1,2,IF(WEEKDAY(B4791)=7,1,0))))))</f>
        <v>2</v>
      </c>
      <c r="U4791" s="781">
        <f>VLOOKUP(C4791,METADATA!$A$5:$H$29,IF(E4791="HI",2,IF(E4791="LO",6,10))+IF(S4791=1,2,IF(D4791=7,1,(IF(WEEKDAY(B4791)=1,2,IF(WEEKDAY(B4791)=7,1,0))))))</f>
        <v>2</v>
      </c>
    </row>
    <row r="4792" spans="2:21" ht="13.95" customHeight="1" x14ac:dyDescent="0.25">
      <c r="B4792" s="784">
        <f t="shared" si="224"/>
        <v>45582</v>
      </c>
      <c r="C4792" s="785">
        <v>12</v>
      </c>
      <c r="D4792" s="786">
        <f>IFERROR((INDEX(METADATA!$T$2:$T$20,MATCH(B4792,METADATA!$S$2:$S$20,0))),0)</f>
        <v>0</v>
      </c>
      <c r="E4792" s="785" t="str">
        <f t="shared" si="222"/>
        <v>LO</v>
      </c>
      <c r="F4792" s="786">
        <f>VLOOKUP(C4792,METADATA!$A$5:$H$29,IF(E4792="HI",2,IF(E4792="LO",6,10))+IF(D4792=1,2,IF(D4792=7,1,(IF(WEEKDAY(B4792)=1,2,IF(WEEKDAY(B4792)=7,1,0))))))</f>
        <v>2</v>
      </c>
      <c r="G4792" s="786">
        <f>VLOOKUP(C4792,METADATA!$J$5:$Q$29,IF(E4792="HI",2,IF(E4792="LO",6,10))+IF(D4792=1,2,IF(D4792=7,1,(IF(WEEKDAY(B4792)=1,2,IF(WEEKDAY(B4792)=7,1,0))))))</f>
        <v>2</v>
      </c>
      <c r="H4792" s="787">
        <v>19822.75</v>
      </c>
      <c r="I4792" s="788">
        <v>9586.6349792480469</v>
      </c>
      <c r="K4792" s="795">
        <v>882.73749999999995</v>
      </c>
      <c r="M4792" s="798">
        <f t="shared" si="223"/>
        <v>22019.195893307326</v>
      </c>
      <c r="N4792" s="303"/>
      <c r="S4792" s="786">
        <v>0</v>
      </c>
      <c r="T4792" s="781">
        <f>VLOOKUP(C4792,METADATA!$J$5:$Q$29,IF(E4792="HI",2,IF(E4792="LO",6,10))+IF(S4792=1,2,IF(D4792=7,1,(IF(WEEKDAY(B4792)=1,2,IF(WEEKDAY(B4792)=7,1,0))))))</f>
        <v>2</v>
      </c>
      <c r="U4792" s="781">
        <f>VLOOKUP(C4792,METADATA!$A$5:$H$29,IF(E4792="HI",2,IF(E4792="LO",6,10))+IF(S4792=1,2,IF(D4792=7,1,(IF(WEEKDAY(B4792)=1,2,IF(WEEKDAY(B4792)=7,1,0))))))</f>
        <v>2</v>
      </c>
    </row>
    <row r="4793" spans="2:21" ht="13.95" customHeight="1" x14ac:dyDescent="0.25">
      <c r="B4793" s="784">
        <f t="shared" si="224"/>
        <v>45582</v>
      </c>
      <c r="C4793" s="785">
        <v>13</v>
      </c>
      <c r="D4793" s="786">
        <f>IFERROR((INDEX(METADATA!$T$2:$T$20,MATCH(B4793,METADATA!$S$2:$S$20,0))),0)</f>
        <v>0</v>
      </c>
      <c r="E4793" s="785" t="str">
        <f t="shared" si="222"/>
        <v>LO</v>
      </c>
      <c r="F4793" s="786">
        <f>VLOOKUP(C4793,METADATA!$A$5:$H$29,IF(E4793="HI",2,IF(E4793="LO",6,10))+IF(D4793=1,2,IF(D4793=7,1,(IF(WEEKDAY(B4793)=1,2,IF(WEEKDAY(B4793)=7,1,0))))))</f>
        <v>2</v>
      </c>
      <c r="G4793" s="786">
        <f>VLOOKUP(C4793,METADATA!$J$5:$Q$29,IF(E4793="HI",2,IF(E4793="LO",6,10))+IF(D4793=1,2,IF(D4793=7,1,(IF(WEEKDAY(B4793)=1,2,IF(WEEKDAY(B4793)=7,1,0))))))</f>
        <v>2</v>
      </c>
      <c r="H4793" s="787">
        <v>19449.25</v>
      </c>
      <c r="I4793" s="788">
        <v>9848.8224487304688</v>
      </c>
      <c r="K4793" s="795">
        <v>909.3125</v>
      </c>
      <c r="M4793" s="798">
        <f t="shared" si="223"/>
        <v>21800.748363052062</v>
      </c>
      <c r="N4793" s="303"/>
      <c r="S4793" s="786">
        <v>0</v>
      </c>
      <c r="T4793" s="781">
        <f>VLOOKUP(C4793,METADATA!$J$5:$Q$29,IF(E4793="HI",2,IF(E4793="LO",6,10))+IF(S4793=1,2,IF(D4793=7,1,(IF(WEEKDAY(B4793)=1,2,IF(WEEKDAY(B4793)=7,1,0))))))</f>
        <v>2</v>
      </c>
      <c r="U4793" s="781">
        <f>VLOOKUP(C4793,METADATA!$A$5:$H$29,IF(E4793="HI",2,IF(E4793="LO",6,10))+IF(S4793=1,2,IF(D4793=7,1,(IF(WEEKDAY(B4793)=1,2,IF(WEEKDAY(B4793)=7,1,0))))))</f>
        <v>2</v>
      </c>
    </row>
    <row r="4794" spans="2:21" ht="13.95" customHeight="1" x14ac:dyDescent="0.25">
      <c r="B4794" s="784">
        <f t="shared" si="224"/>
        <v>45582</v>
      </c>
      <c r="C4794" s="785">
        <v>14</v>
      </c>
      <c r="D4794" s="786">
        <f>IFERROR((INDEX(METADATA!$T$2:$T$20,MATCH(B4794,METADATA!$S$2:$S$20,0))),0)</f>
        <v>0</v>
      </c>
      <c r="E4794" s="785" t="str">
        <f t="shared" si="222"/>
        <v>LO</v>
      </c>
      <c r="F4794" s="786">
        <f>VLOOKUP(C4794,METADATA!$A$5:$H$29,IF(E4794="HI",2,IF(E4794="LO",6,10))+IF(D4794=1,2,IF(D4794=7,1,(IF(WEEKDAY(B4794)=1,2,IF(WEEKDAY(B4794)=7,1,0))))))</f>
        <v>2</v>
      </c>
      <c r="G4794" s="786">
        <f>VLOOKUP(C4794,METADATA!$J$5:$Q$29,IF(E4794="HI",2,IF(E4794="LO",6,10))+IF(D4794=1,2,IF(D4794=7,1,(IF(WEEKDAY(B4794)=1,2,IF(WEEKDAY(B4794)=7,1,0))))))</f>
        <v>2</v>
      </c>
      <c r="H4794" s="787">
        <v>19867</v>
      </c>
      <c r="I4794" s="788">
        <v>10735.124938964844</v>
      </c>
      <c r="K4794" s="795">
        <v>905.6</v>
      </c>
      <c r="M4794" s="798">
        <f t="shared" si="223"/>
        <v>22581.864326383351</v>
      </c>
      <c r="N4794" s="303"/>
      <c r="S4794" s="786">
        <v>0</v>
      </c>
      <c r="T4794" s="781">
        <f>VLOOKUP(C4794,METADATA!$J$5:$Q$29,IF(E4794="HI",2,IF(E4794="LO",6,10))+IF(S4794=1,2,IF(D4794=7,1,(IF(WEEKDAY(B4794)=1,2,IF(WEEKDAY(B4794)=7,1,0))))))</f>
        <v>2</v>
      </c>
      <c r="U4794" s="781">
        <f>VLOOKUP(C4794,METADATA!$A$5:$H$29,IF(E4794="HI",2,IF(E4794="LO",6,10))+IF(S4794=1,2,IF(D4794=7,1,(IF(WEEKDAY(B4794)=1,2,IF(WEEKDAY(B4794)=7,1,0))))))</f>
        <v>2</v>
      </c>
    </row>
    <row r="4795" spans="2:21" ht="13.95" customHeight="1" x14ac:dyDescent="0.25">
      <c r="B4795" s="784">
        <f t="shared" si="224"/>
        <v>45582</v>
      </c>
      <c r="C4795" s="785">
        <v>15</v>
      </c>
      <c r="D4795" s="786">
        <f>IFERROR((INDEX(METADATA!$T$2:$T$20,MATCH(B4795,METADATA!$S$2:$S$20,0))),0)</f>
        <v>0</v>
      </c>
      <c r="E4795" s="785" t="str">
        <f t="shared" si="222"/>
        <v>LO</v>
      </c>
      <c r="F4795" s="786">
        <f>VLOOKUP(C4795,METADATA!$A$5:$H$29,IF(E4795="HI",2,IF(E4795="LO",6,10))+IF(D4795=1,2,IF(D4795=7,1,(IF(WEEKDAY(B4795)=1,2,IF(WEEKDAY(B4795)=7,1,0))))))</f>
        <v>2</v>
      </c>
      <c r="G4795" s="786">
        <f>VLOOKUP(C4795,METADATA!$J$5:$Q$29,IF(E4795="HI",2,IF(E4795="LO",6,10))+IF(D4795=1,2,IF(D4795=7,1,(IF(WEEKDAY(B4795)=1,2,IF(WEEKDAY(B4795)=7,1,0))))))</f>
        <v>2</v>
      </c>
      <c r="H4795" s="787">
        <v>19679.25</v>
      </c>
      <c r="I4795" s="788">
        <v>10827.975036621094</v>
      </c>
      <c r="K4795" s="795">
        <v>913.98749999999995</v>
      </c>
      <c r="M4795" s="798">
        <f t="shared" si="223"/>
        <v>22461.476442037143</v>
      </c>
      <c r="N4795" s="303"/>
      <c r="S4795" s="786">
        <v>0</v>
      </c>
      <c r="T4795" s="781">
        <f>VLOOKUP(C4795,METADATA!$J$5:$Q$29,IF(E4795="HI",2,IF(E4795="LO",6,10))+IF(S4795=1,2,IF(D4795=7,1,(IF(WEEKDAY(B4795)=1,2,IF(WEEKDAY(B4795)=7,1,0))))))</f>
        <v>2</v>
      </c>
      <c r="U4795" s="781">
        <f>VLOOKUP(C4795,METADATA!$A$5:$H$29,IF(E4795="HI",2,IF(E4795="LO",6,10))+IF(S4795=1,2,IF(D4795=7,1,(IF(WEEKDAY(B4795)=1,2,IF(WEEKDAY(B4795)=7,1,0))))))</f>
        <v>2</v>
      </c>
    </row>
    <row r="4796" spans="2:21" ht="13.95" customHeight="1" x14ac:dyDescent="0.25">
      <c r="B4796" s="784">
        <f t="shared" si="224"/>
        <v>45582</v>
      </c>
      <c r="C4796" s="785">
        <v>16</v>
      </c>
      <c r="D4796" s="786">
        <f>IFERROR((INDEX(METADATA!$T$2:$T$20,MATCH(B4796,METADATA!$S$2:$S$20,0))),0)</f>
        <v>0</v>
      </c>
      <c r="E4796" s="785" t="str">
        <f t="shared" si="222"/>
        <v>LO</v>
      </c>
      <c r="F4796" s="786">
        <f>VLOOKUP(C4796,METADATA!$A$5:$H$29,IF(E4796="HI",2,IF(E4796="LO",6,10))+IF(D4796=1,2,IF(D4796=7,1,(IF(WEEKDAY(B4796)=1,2,IF(WEEKDAY(B4796)=7,1,0))))))</f>
        <v>2</v>
      </c>
      <c r="G4796" s="786">
        <f>VLOOKUP(C4796,METADATA!$J$5:$Q$29,IF(E4796="HI",2,IF(E4796="LO",6,10))+IF(D4796=1,2,IF(D4796=7,1,(IF(WEEKDAY(B4796)=1,2,IF(WEEKDAY(B4796)=7,1,0))))))</f>
        <v>2</v>
      </c>
      <c r="H4796" s="787">
        <v>18632.5</v>
      </c>
      <c r="I4796" s="788">
        <v>10770.7998046875</v>
      </c>
      <c r="K4796" s="795">
        <v>902.26250000000005</v>
      </c>
      <c r="M4796" s="798">
        <f t="shared" si="223"/>
        <v>21521.62133024964</v>
      </c>
      <c r="N4796" s="303"/>
      <c r="S4796" s="786">
        <v>0</v>
      </c>
      <c r="T4796" s="781">
        <f>VLOOKUP(C4796,METADATA!$J$5:$Q$29,IF(E4796="HI",2,IF(E4796="LO",6,10))+IF(S4796=1,2,IF(D4796=7,1,(IF(WEEKDAY(B4796)=1,2,IF(WEEKDAY(B4796)=7,1,0))))))</f>
        <v>2</v>
      </c>
      <c r="U4796" s="781">
        <f>VLOOKUP(C4796,METADATA!$A$5:$H$29,IF(E4796="HI",2,IF(E4796="LO",6,10))+IF(S4796=1,2,IF(D4796=7,1,(IF(WEEKDAY(B4796)=1,2,IF(WEEKDAY(B4796)=7,1,0))))))</f>
        <v>2</v>
      </c>
    </row>
    <row r="4797" spans="2:21" ht="13.95" customHeight="1" x14ac:dyDescent="0.25">
      <c r="B4797" s="784">
        <f t="shared" si="224"/>
        <v>45582</v>
      </c>
      <c r="C4797" s="785">
        <v>17</v>
      </c>
      <c r="D4797" s="786">
        <f>IFERROR((INDEX(METADATA!$T$2:$T$20,MATCH(B4797,METADATA!$S$2:$S$20,0))),0)</f>
        <v>0</v>
      </c>
      <c r="E4797" s="785" t="str">
        <f t="shared" si="222"/>
        <v>LO</v>
      </c>
      <c r="F4797" s="786">
        <f>VLOOKUP(C4797,METADATA!$A$5:$H$29,IF(E4797="HI",2,IF(E4797="LO",6,10))+IF(D4797=1,2,IF(D4797=7,1,(IF(WEEKDAY(B4797)=1,2,IF(WEEKDAY(B4797)=7,1,0))))))</f>
        <v>2</v>
      </c>
      <c r="G4797" s="786">
        <f>VLOOKUP(C4797,METADATA!$J$5:$Q$29,IF(E4797="HI",2,IF(E4797="LO",6,10))+IF(D4797=1,2,IF(D4797=7,1,(IF(WEEKDAY(B4797)=1,2,IF(WEEKDAY(B4797)=7,1,0))))))</f>
        <v>2</v>
      </c>
      <c r="H4797" s="787">
        <v>16809.5</v>
      </c>
      <c r="I4797" s="788">
        <v>10685.200134277344</v>
      </c>
      <c r="K4797" s="795">
        <v>933.76250000000005</v>
      </c>
      <c r="M4797" s="798">
        <f t="shared" si="223"/>
        <v>19918.152327953529</v>
      </c>
      <c r="N4797" s="303"/>
      <c r="S4797" s="786">
        <v>0</v>
      </c>
      <c r="T4797" s="781">
        <f>VLOOKUP(C4797,METADATA!$J$5:$Q$29,IF(E4797="HI",2,IF(E4797="LO",6,10))+IF(S4797=1,2,IF(D4797=7,1,(IF(WEEKDAY(B4797)=1,2,IF(WEEKDAY(B4797)=7,1,0))))))</f>
        <v>2</v>
      </c>
      <c r="U4797" s="781">
        <f>VLOOKUP(C4797,METADATA!$A$5:$H$29,IF(E4797="HI",2,IF(E4797="LO",6,10))+IF(S4797=1,2,IF(D4797=7,1,(IF(WEEKDAY(B4797)=1,2,IF(WEEKDAY(B4797)=7,1,0))))))</f>
        <v>2</v>
      </c>
    </row>
    <row r="4798" spans="2:21" ht="13.95" customHeight="1" x14ac:dyDescent="0.25">
      <c r="B4798" s="784">
        <f t="shared" si="224"/>
        <v>45582</v>
      </c>
      <c r="C4798" s="785">
        <v>18</v>
      </c>
      <c r="D4798" s="786">
        <f>IFERROR((INDEX(METADATA!$T$2:$T$20,MATCH(B4798,METADATA!$S$2:$S$20,0))),0)</f>
        <v>0</v>
      </c>
      <c r="E4798" s="785" t="str">
        <f t="shared" si="222"/>
        <v>LO</v>
      </c>
      <c r="F4798" s="786">
        <f>VLOOKUP(C4798,METADATA!$A$5:$H$29,IF(E4798="HI",2,IF(E4798="LO",6,10))+IF(D4798=1,2,IF(D4798=7,1,(IF(WEEKDAY(B4798)=1,2,IF(WEEKDAY(B4798)=7,1,0))))))</f>
        <v>1</v>
      </c>
      <c r="G4798" s="786">
        <f>VLOOKUP(C4798,METADATA!$J$5:$Q$29,IF(E4798="HI",2,IF(E4798="LO",6,10))+IF(D4798=1,2,IF(D4798=7,1,(IF(WEEKDAY(B4798)=1,2,IF(WEEKDAY(B4798)=7,1,0))))))</f>
        <v>1</v>
      </c>
      <c r="H4798" s="787">
        <v>15965.75</v>
      </c>
      <c r="I4798" s="788">
        <v>10646.249938964844</v>
      </c>
      <c r="K4798" s="795">
        <v>0</v>
      </c>
      <c r="M4798" s="798">
        <f t="shared" si="223"/>
        <v>19189.784022375265</v>
      </c>
      <c r="N4798" s="303"/>
      <c r="S4798" s="786">
        <v>0</v>
      </c>
      <c r="T4798" s="781">
        <f>VLOOKUP(C4798,METADATA!$J$5:$Q$29,IF(E4798="HI",2,IF(E4798="LO",6,10))+IF(S4798=1,2,IF(D4798=7,1,(IF(WEEKDAY(B4798)=1,2,IF(WEEKDAY(B4798)=7,1,0))))))</f>
        <v>1</v>
      </c>
      <c r="U4798" s="781">
        <f>VLOOKUP(C4798,METADATA!$A$5:$H$29,IF(E4798="HI",2,IF(E4798="LO",6,10))+IF(S4798=1,2,IF(D4798=7,1,(IF(WEEKDAY(B4798)=1,2,IF(WEEKDAY(B4798)=7,1,0))))))</f>
        <v>1</v>
      </c>
    </row>
    <row r="4799" spans="2:21" ht="13.95" customHeight="1" x14ac:dyDescent="0.25">
      <c r="B4799" s="784">
        <f t="shared" si="224"/>
        <v>45582</v>
      </c>
      <c r="C4799" s="785">
        <v>19</v>
      </c>
      <c r="D4799" s="786">
        <f>IFERROR((INDEX(METADATA!$T$2:$T$20,MATCH(B4799,METADATA!$S$2:$S$20,0))),0)</f>
        <v>0</v>
      </c>
      <c r="E4799" s="785" t="str">
        <f t="shared" si="222"/>
        <v>LO</v>
      </c>
      <c r="F4799" s="786">
        <f>VLOOKUP(C4799,METADATA!$A$5:$H$29,IF(E4799="HI",2,IF(E4799="LO",6,10))+IF(D4799=1,2,IF(D4799=7,1,(IF(WEEKDAY(B4799)=1,2,IF(WEEKDAY(B4799)=7,1,0))))))</f>
        <v>1</v>
      </c>
      <c r="G4799" s="786">
        <f>VLOOKUP(C4799,METADATA!$J$5:$Q$29,IF(E4799="HI",2,IF(E4799="LO",6,10))+IF(D4799=1,2,IF(D4799=7,1,(IF(WEEKDAY(B4799)=1,2,IF(WEEKDAY(B4799)=7,1,0))))))</f>
        <v>1</v>
      </c>
      <c r="H4799" s="787">
        <v>15399.5</v>
      </c>
      <c r="I4799" s="788">
        <v>10634.950073242188</v>
      </c>
      <c r="K4799" s="795">
        <v>0</v>
      </c>
      <c r="M4799" s="798">
        <f t="shared" si="223"/>
        <v>18714.880798721482</v>
      </c>
      <c r="N4799" s="303"/>
      <c r="S4799" s="786">
        <v>0</v>
      </c>
      <c r="T4799" s="781">
        <f>VLOOKUP(C4799,METADATA!$J$5:$Q$29,IF(E4799="HI",2,IF(E4799="LO",6,10))+IF(S4799=1,2,IF(D4799=7,1,(IF(WEEKDAY(B4799)=1,2,IF(WEEKDAY(B4799)=7,1,0))))))</f>
        <v>1</v>
      </c>
      <c r="U4799" s="781">
        <f>VLOOKUP(C4799,METADATA!$A$5:$H$29,IF(E4799="HI",2,IF(E4799="LO",6,10))+IF(S4799=1,2,IF(D4799=7,1,(IF(WEEKDAY(B4799)=1,2,IF(WEEKDAY(B4799)=7,1,0))))))</f>
        <v>1</v>
      </c>
    </row>
    <row r="4800" spans="2:21" ht="13.95" customHeight="1" x14ac:dyDescent="0.25">
      <c r="B4800" s="784">
        <f t="shared" si="224"/>
        <v>45582</v>
      </c>
      <c r="C4800" s="785">
        <v>20</v>
      </c>
      <c r="D4800" s="786">
        <f>IFERROR((INDEX(METADATA!$T$2:$T$20,MATCH(B4800,METADATA!$S$2:$S$20,0))),0)</f>
        <v>0</v>
      </c>
      <c r="E4800" s="785" t="str">
        <f t="shared" si="222"/>
        <v>LO</v>
      </c>
      <c r="F4800" s="786">
        <f>VLOOKUP(C4800,METADATA!$A$5:$H$29,IF(E4800="HI",2,IF(E4800="LO",6,10))+IF(D4800=1,2,IF(D4800=7,1,(IF(WEEKDAY(B4800)=1,2,IF(WEEKDAY(B4800)=7,1,0))))))</f>
        <v>1</v>
      </c>
      <c r="G4800" s="786">
        <f>VLOOKUP(C4800,METADATA!$J$5:$Q$29,IF(E4800="HI",2,IF(E4800="LO",6,10))+IF(D4800=1,2,IF(D4800=7,1,(IF(WEEKDAY(B4800)=1,2,IF(WEEKDAY(B4800)=7,1,0))))))</f>
        <v>2</v>
      </c>
      <c r="H4800" s="787">
        <v>15088.75</v>
      </c>
      <c r="I4800" s="788">
        <v>10760.89990234375</v>
      </c>
      <c r="K4800" s="795">
        <v>0</v>
      </c>
      <c r="M4800" s="798">
        <f t="shared" si="223"/>
        <v>18532.871964991333</v>
      </c>
      <c r="N4800" s="303"/>
      <c r="S4800" s="786">
        <v>0</v>
      </c>
      <c r="T4800" s="781">
        <f>VLOOKUP(C4800,METADATA!$J$5:$Q$29,IF(E4800="HI",2,IF(E4800="LO",6,10))+IF(S4800=1,2,IF(D4800=7,1,(IF(WEEKDAY(B4800)=1,2,IF(WEEKDAY(B4800)=7,1,0))))))</f>
        <v>2</v>
      </c>
      <c r="U4800" s="781">
        <f>VLOOKUP(C4800,METADATA!$A$5:$H$29,IF(E4800="HI",2,IF(E4800="LO",6,10))+IF(S4800=1,2,IF(D4800=7,1,(IF(WEEKDAY(B4800)=1,2,IF(WEEKDAY(B4800)=7,1,0))))))</f>
        <v>1</v>
      </c>
    </row>
    <row r="4801" spans="2:21" ht="13.95" customHeight="1" x14ac:dyDescent="0.25">
      <c r="B4801" s="784">
        <f t="shared" si="224"/>
        <v>45582</v>
      </c>
      <c r="C4801" s="785">
        <v>21</v>
      </c>
      <c r="D4801" s="786">
        <f>IFERROR((INDEX(METADATA!$T$2:$T$20,MATCH(B4801,METADATA!$S$2:$S$20,0))),0)</f>
        <v>0</v>
      </c>
      <c r="E4801" s="785" t="str">
        <f t="shared" si="222"/>
        <v>LO</v>
      </c>
      <c r="F4801" s="786">
        <f>VLOOKUP(C4801,METADATA!$A$5:$H$29,IF(E4801="HI",2,IF(E4801="LO",6,10))+IF(D4801=1,2,IF(D4801=7,1,(IF(WEEKDAY(B4801)=1,2,IF(WEEKDAY(B4801)=7,1,0))))))</f>
        <v>2</v>
      </c>
      <c r="G4801" s="786">
        <f>VLOOKUP(C4801,METADATA!$J$5:$Q$29,IF(E4801="HI",2,IF(E4801="LO",6,10))+IF(D4801=1,2,IF(D4801=7,1,(IF(WEEKDAY(B4801)=1,2,IF(WEEKDAY(B4801)=7,1,0))))))</f>
        <v>2</v>
      </c>
      <c r="H4801" s="787">
        <v>14305.25</v>
      </c>
      <c r="I4801" s="788">
        <v>10820.124877929688</v>
      </c>
      <c r="K4801" s="795">
        <v>0</v>
      </c>
      <c r="M4801" s="798">
        <f t="shared" si="223"/>
        <v>17936.423276018351</v>
      </c>
      <c r="N4801" s="303"/>
      <c r="S4801" s="786">
        <v>0</v>
      </c>
      <c r="T4801" s="781">
        <f>VLOOKUP(C4801,METADATA!$J$5:$Q$29,IF(E4801="HI",2,IF(E4801="LO",6,10))+IF(S4801=1,2,IF(D4801=7,1,(IF(WEEKDAY(B4801)=1,2,IF(WEEKDAY(B4801)=7,1,0))))))</f>
        <v>2</v>
      </c>
      <c r="U4801" s="781">
        <f>VLOOKUP(C4801,METADATA!$A$5:$H$29,IF(E4801="HI",2,IF(E4801="LO",6,10))+IF(S4801=1,2,IF(D4801=7,1,(IF(WEEKDAY(B4801)=1,2,IF(WEEKDAY(B4801)=7,1,0))))))</f>
        <v>2</v>
      </c>
    </row>
    <row r="4802" spans="2:21" ht="13.95" customHeight="1" x14ac:dyDescent="0.25">
      <c r="B4802" s="784">
        <f t="shared" si="224"/>
        <v>45582</v>
      </c>
      <c r="C4802" s="785">
        <v>22</v>
      </c>
      <c r="D4802" s="786">
        <f>IFERROR((INDEX(METADATA!$T$2:$T$20,MATCH(B4802,METADATA!$S$2:$S$20,0))),0)</f>
        <v>0</v>
      </c>
      <c r="E4802" s="785" t="str">
        <f t="shared" si="222"/>
        <v>LO</v>
      </c>
      <c r="F4802" s="786">
        <f>VLOOKUP(C4802,METADATA!$A$5:$H$29,IF(E4802="HI",2,IF(E4802="LO",6,10))+IF(D4802=1,2,IF(D4802=7,1,(IF(WEEKDAY(B4802)=1,2,IF(WEEKDAY(B4802)=7,1,0))))))</f>
        <v>3</v>
      </c>
      <c r="G4802" s="786">
        <f>VLOOKUP(C4802,METADATA!$J$5:$Q$29,IF(E4802="HI",2,IF(E4802="LO",6,10))+IF(D4802=1,2,IF(D4802=7,1,(IF(WEEKDAY(B4802)=1,2,IF(WEEKDAY(B4802)=7,1,0))))))</f>
        <v>3</v>
      </c>
      <c r="H4802" s="787">
        <v>12718.25</v>
      </c>
      <c r="I4802" s="788">
        <v>10798.89990234375</v>
      </c>
      <c r="K4802" s="795">
        <v>0</v>
      </c>
      <c r="M4802" s="798">
        <f t="shared" si="223"/>
        <v>16684.427534780443</v>
      </c>
      <c r="N4802" s="303"/>
      <c r="S4802" s="786">
        <v>0</v>
      </c>
      <c r="T4802" s="781">
        <f>VLOOKUP(C4802,METADATA!$J$5:$Q$29,IF(E4802="HI",2,IF(E4802="LO",6,10))+IF(S4802=1,2,IF(D4802=7,1,(IF(WEEKDAY(B4802)=1,2,IF(WEEKDAY(B4802)=7,1,0))))))</f>
        <v>3</v>
      </c>
      <c r="U4802" s="781">
        <f>VLOOKUP(C4802,METADATA!$A$5:$H$29,IF(E4802="HI",2,IF(E4802="LO",6,10))+IF(S4802=1,2,IF(D4802=7,1,(IF(WEEKDAY(B4802)=1,2,IF(WEEKDAY(B4802)=7,1,0))))))</f>
        <v>3</v>
      </c>
    </row>
    <row r="4803" spans="2:21" ht="13.95" customHeight="1" x14ac:dyDescent="0.25">
      <c r="B4803" s="784">
        <f t="shared" si="224"/>
        <v>45582</v>
      </c>
      <c r="C4803" s="785">
        <v>23</v>
      </c>
      <c r="D4803" s="786">
        <f>IFERROR((INDEX(METADATA!$T$2:$T$20,MATCH(B4803,METADATA!$S$2:$S$20,0))),0)</f>
        <v>0</v>
      </c>
      <c r="E4803" s="785" t="str">
        <f t="shared" si="222"/>
        <v>LO</v>
      </c>
      <c r="F4803" s="786">
        <f>VLOOKUP(C4803,METADATA!$A$5:$H$29,IF(E4803="HI",2,IF(E4803="LO",6,10))+IF(D4803=1,2,IF(D4803=7,1,(IF(WEEKDAY(B4803)=1,2,IF(WEEKDAY(B4803)=7,1,0))))))</f>
        <v>3</v>
      </c>
      <c r="G4803" s="786">
        <f>VLOOKUP(C4803,METADATA!$J$5:$Q$29,IF(E4803="HI",2,IF(E4803="LO",6,10))+IF(D4803=1,2,IF(D4803=7,1,(IF(WEEKDAY(B4803)=1,2,IF(WEEKDAY(B4803)=7,1,0))))))</f>
        <v>3</v>
      </c>
      <c r="H4803" s="787">
        <v>11403.5</v>
      </c>
      <c r="I4803" s="788">
        <v>10887.85009765625</v>
      </c>
      <c r="K4803" s="795">
        <v>0</v>
      </c>
      <c r="M4803" s="798">
        <f t="shared" si="223"/>
        <v>15766.58149374915</v>
      </c>
      <c r="N4803" s="303"/>
      <c r="S4803" s="786">
        <v>0</v>
      </c>
      <c r="T4803" s="781">
        <f>VLOOKUP(C4803,METADATA!$J$5:$Q$29,IF(E4803="HI",2,IF(E4803="LO",6,10))+IF(S4803=1,2,IF(D4803=7,1,(IF(WEEKDAY(B4803)=1,2,IF(WEEKDAY(B4803)=7,1,0))))))</f>
        <v>3</v>
      </c>
      <c r="U4803" s="781">
        <f>VLOOKUP(C4803,METADATA!$A$5:$H$29,IF(E4803="HI",2,IF(E4803="LO",6,10))+IF(S4803=1,2,IF(D4803=7,1,(IF(WEEKDAY(B4803)=1,2,IF(WEEKDAY(B4803)=7,1,0))))))</f>
        <v>3</v>
      </c>
    </row>
    <row r="4804" spans="2:21" ht="13.95" customHeight="1" x14ac:dyDescent="0.25">
      <c r="B4804" s="784">
        <f t="shared" si="224"/>
        <v>45583</v>
      </c>
      <c r="C4804" s="785">
        <v>0</v>
      </c>
      <c r="D4804" s="786">
        <f>IFERROR((INDEX(METADATA!$T$2:$T$20,MATCH(B4804,METADATA!$S$2:$S$20,0))),0)</f>
        <v>0</v>
      </c>
      <c r="E4804" s="785" t="str">
        <f t="shared" ref="E4804:E4867" si="225">IF(B4804="","",IF(AND(MONTH(B4804)&gt;=MONTH($AA$9),MONTH(B4804)&lt;=MONTH($AA$11)),"HI","LO"))</f>
        <v>LO</v>
      </c>
      <c r="F4804" s="786">
        <f>VLOOKUP(C4804,METADATA!$A$5:$H$29,IF(E4804="HI",2,IF(E4804="LO",6,10))+IF(D4804=1,2,IF(D4804=7,1,(IF(WEEKDAY(B4804)=1,2,IF(WEEKDAY(B4804)=7,1,0))))))</f>
        <v>3</v>
      </c>
      <c r="G4804" s="786">
        <f>VLOOKUP(C4804,METADATA!$J$5:$Q$29,IF(E4804="HI",2,IF(E4804="LO",6,10))+IF(D4804=1,2,IF(D4804=7,1,(IF(WEEKDAY(B4804)=1,2,IF(WEEKDAY(B4804)=7,1,0))))))</f>
        <v>3</v>
      </c>
      <c r="H4804" s="787">
        <v>10733.25</v>
      </c>
      <c r="I4804" s="788">
        <v>10944.049987792969</v>
      </c>
      <c r="K4804" s="795">
        <v>0</v>
      </c>
      <c r="M4804" s="798">
        <f t="shared" ref="M4804:M4867" si="226">SQRT(H4804^2+I4804^2)</f>
        <v>15328.890556651882</v>
      </c>
      <c r="N4804" s="303"/>
      <c r="S4804" s="786">
        <v>0</v>
      </c>
      <c r="T4804" s="781">
        <f>VLOOKUP(C4804,METADATA!$J$5:$Q$29,IF(E4804="HI",2,IF(E4804="LO",6,10))+IF(S4804=1,2,IF(D4804=7,1,(IF(WEEKDAY(B4804)=1,2,IF(WEEKDAY(B4804)=7,1,0))))))</f>
        <v>3</v>
      </c>
      <c r="U4804" s="781">
        <f>VLOOKUP(C4804,METADATA!$A$5:$H$29,IF(E4804="HI",2,IF(E4804="LO",6,10))+IF(S4804=1,2,IF(D4804=7,1,(IF(WEEKDAY(B4804)=1,2,IF(WEEKDAY(B4804)=7,1,0))))))</f>
        <v>3</v>
      </c>
    </row>
    <row r="4805" spans="2:21" ht="13.95" customHeight="1" x14ac:dyDescent="0.25">
      <c r="B4805" s="784">
        <f t="shared" si="224"/>
        <v>45583</v>
      </c>
      <c r="C4805" s="785">
        <v>1</v>
      </c>
      <c r="D4805" s="786">
        <f>IFERROR((INDEX(METADATA!$T$2:$T$20,MATCH(B4805,METADATA!$S$2:$S$20,0))),0)</f>
        <v>0</v>
      </c>
      <c r="E4805" s="785" t="str">
        <f t="shared" si="225"/>
        <v>LO</v>
      </c>
      <c r="F4805" s="786">
        <f>VLOOKUP(C4805,METADATA!$A$5:$H$29,IF(E4805="HI",2,IF(E4805="LO",6,10))+IF(D4805=1,2,IF(D4805=7,1,(IF(WEEKDAY(B4805)=1,2,IF(WEEKDAY(B4805)=7,1,0))))))</f>
        <v>3</v>
      </c>
      <c r="G4805" s="786">
        <f>VLOOKUP(C4805,METADATA!$J$5:$Q$29,IF(E4805="HI",2,IF(E4805="LO",6,10))+IF(D4805=1,2,IF(D4805=7,1,(IF(WEEKDAY(B4805)=1,2,IF(WEEKDAY(B4805)=7,1,0))))))</f>
        <v>3</v>
      </c>
      <c r="H4805" s="787">
        <v>10266.5</v>
      </c>
      <c r="I4805" s="788">
        <v>10711.979919433594</v>
      </c>
      <c r="K4805" s="795">
        <v>0</v>
      </c>
      <c r="M4805" s="798">
        <f t="shared" si="226"/>
        <v>14837.369579691293</v>
      </c>
      <c r="N4805" s="303"/>
      <c r="S4805" s="786">
        <v>0</v>
      </c>
      <c r="T4805" s="781">
        <f>VLOOKUP(C4805,METADATA!$J$5:$Q$29,IF(E4805="HI",2,IF(E4805="LO",6,10))+IF(S4805=1,2,IF(D4805=7,1,(IF(WEEKDAY(B4805)=1,2,IF(WEEKDAY(B4805)=7,1,0))))))</f>
        <v>3</v>
      </c>
      <c r="U4805" s="781">
        <f>VLOOKUP(C4805,METADATA!$A$5:$H$29,IF(E4805="HI",2,IF(E4805="LO",6,10))+IF(S4805=1,2,IF(D4805=7,1,(IF(WEEKDAY(B4805)=1,2,IF(WEEKDAY(B4805)=7,1,0))))))</f>
        <v>3</v>
      </c>
    </row>
    <row r="4806" spans="2:21" ht="13.95" customHeight="1" x14ac:dyDescent="0.25">
      <c r="B4806" s="784">
        <f t="shared" si="224"/>
        <v>45583</v>
      </c>
      <c r="C4806" s="785">
        <v>2</v>
      </c>
      <c r="D4806" s="786">
        <f>IFERROR((INDEX(METADATA!$T$2:$T$20,MATCH(B4806,METADATA!$S$2:$S$20,0))),0)</f>
        <v>0</v>
      </c>
      <c r="E4806" s="785" t="str">
        <f t="shared" si="225"/>
        <v>LO</v>
      </c>
      <c r="F4806" s="786">
        <f>VLOOKUP(C4806,METADATA!$A$5:$H$29,IF(E4806="HI",2,IF(E4806="LO",6,10))+IF(D4806=1,2,IF(D4806=7,1,(IF(WEEKDAY(B4806)=1,2,IF(WEEKDAY(B4806)=7,1,0))))))</f>
        <v>3</v>
      </c>
      <c r="G4806" s="786">
        <f>VLOOKUP(C4806,METADATA!$J$5:$Q$29,IF(E4806="HI",2,IF(E4806="LO",6,10))+IF(D4806=1,2,IF(D4806=7,1,(IF(WEEKDAY(B4806)=1,2,IF(WEEKDAY(B4806)=7,1,0))))))</f>
        <v>3</v>
      </c>
      <c r="H4806" s="787">
        <v>10098.25</v>
      </c>
      <c r="I4806" s="788">
        <v>10728.900024414063</v>
      </c>
      <c r="K4806" s="795">
        <v>0</v>
      </c>
      <c r="M4806" s="798">
        <f t="shared" si="226"/>
        <v>14733.768994943963</v>
      </c>
      <c r="N4806" s="303"/>
      <c r="S4806" s="786">
        <v>0</v>
      </c>
      <c r="T4806" s="781">
        <f>VLOOKUP(C4806,METADATA!$J$5:$Q$29,IF(E4806="HI",2,IF(E4806="LO",6,10))+IF(S4806=1,2,IF(D4806=7,1,(IF(WEEKDAY(B4806)=1,2,IF(WEEKDAY(B4806)=7,1,0))))))</f>
        <v>3</v>
      </c>
      <c r="U4806" s="781">
        <f>VLOOKUP(C4806,METADATA!$A$5:$H$29,IF(E4806="HI",2,IF(E4806="LO",6,10))+IF(S4806=1,2,IF(D4806=7,1,(IF(WEEKDAY(B4806)=1,2,IF(WEEKDAY(B4806)=7,1,0))))))</f>
        <v>3</v>
      </c>
    </row>
    <row r="4807" spans="2:21" ht="13.95" customHeight="1" x14ac:dyDescent="0.25">
      <c r="B4807" s="784">
        <f t="shared" si="224"/>
        <v>45583</v>
      </c>
      <c r="C4807" s="785">
        <v>3</v>
      </c>
      <c r="D4807" s="786">
        <f>IFERROR((INDEX(METADATA!$T$2:$T$20,MATCH(B4807,METADATA!$S$2:$S$20,0))),0)</f>
        <v>0</v>
      </c>
      <c r="E4807" s="785" t="str">
        <f t="shared" si="225"/>
        <v>LO</v>
      </c>
      <c r="F4807" s="786">
        <f>VLOOKUP(C4807,METADATA!$A$5:$H$29,IF(E4807="HI",2,IF(E4807="LO",6,10))+IF(D4807=1,2,IF(D4807=7,1,(IF(WEEKDAY(B4807)=1,2,IF(WEEKDAY(B4807)=7,1,0))))))</f>
        <v>3</v>
      </c>
      <c r="G4807" s="786">
        <f>VLOOKUP(C4807,METADATA!$J$5:$Q$29,IF(E4807="HI",2,IF(E4807="LO",6,10))+IF(D4807=1,2,IF(D4807=7,1,(IF(WEEKDAY(B4807)=1,2,IF(WEEKDAY(B4807)=7,1,0))))))</f>
        <v>3</v>
      </c>
      <c r="H4807" s="787">
        <v>10305</v>
      </c>
      <c r="I4807" s="788">
        <v>10634.724975585938</v>
      </c>
      <c r="K4807" s="795">
        <v>0</v>
      </c>
      <c r="M4807" s="798">
        <f t="shared" si="226"/>
        <v>14808.457053533677</v>
      </c>
      <c r="N4807" s="303"/>
      <c r="S4807" s="786">
        <v>0</v>
      </c>
      <c r="T4807" s="781">
        <f>VLOOKUP(C4807,METADATA!$J$5:$Q$29,IF(E4807="HI",2,IF(E4807="LO",6,10))+IF(S4807=1,2,IF(D4807=7,1,(IF(WEEKDAY(B4807)=1,2,IF(WEEKDAY(B4807)=7,1,0))))))</f>
        <v>3</v>
      </c>
      <c r="U4807" s="781">
        <f>VLOOKUP(C4807,METADATA!$A$5:$H$29,IF(E4807="HI",2,IF(E4807="LO",6,10))+IF(S4807=1,2,IF(D4807=7,1,(IF(WEEKDAY(B4807)=1,2,IF(WEEKDAY(B4807)=7,1,0))))))</f>
        <v>3</v>
      </c>
    </row>
    <row r="4808" spans="2:21" ht="13.95" customHeight="1" x14ac:dyDescent="0.25">
      <c r="B4808" s="784">
        <f t="shared" si="224"/>
        <v>45583</v>
      </c>
      <c r="C4808" s="785">
        <v>4</v>
      </c>
      <c r="D4808" s="786">
        <f>IFERROR((INDEX(METADATA!$T$2:$T$20,MATCH(B4808,METADATA!$S$2:$S$20,0))),0)</f>
        <v>0</v>
      </c>
      <c r="E4808" s="785" t="str">
        <f t="shared" si="225"/>
        <v>LO</v>
      </c>
      <c r="F4808" s="786">
        <f>VLOOKUP(C4808,METADATA!$A$5:$H$29,IF(E4808="HI",2,IF(E4808="LO",6,10))+IF(D4808=1,2,IF(D4808=7,1,(IF(WEEKDAY(B4808)=1,2,IF(WEEKDAY(B4808)=7,1,0))))))</f>
        <v>3</v>
      </c>
      <c r="G4808" s="786">
        <f>VLOOKUP(C4808,METADATA!$J$5:$Q$29,IF(E4808="HI",2,IF(E4808="LO",6,10))+IF(D4808=1,2,IF(D4808=7,1,(IF(WEEKDAY(B4808)=1,2,IF(WEEKDAY(B4808)=7,1,0))))))</f>
        <v>3</v>
      </c>
      <c r="H4808" s="787">
        <v>10714.75</v>
      </c>
      <c r="I4808" s="788">
        <v>10551.7998046875</v>
      </c>
      <c r="K4808" s="795">
        <v>0</v>
      </c>
      <c r="M4808" s="798">
        <f t="shared" si="226"/>
        <v>15038.163008848625</v>
      </c>
      <c r="N4808" s="303"/>
      <c r="S4808" s="786">
        <v>0</v>
      </c>
      <c r="T4808" s="781">
        <f>VLOOKUP(C4808,METADATA!$J$5:$Q$29,IF(E4808="HI",2,IF(E4808="LO",6,10))+IF(S4808=1,2,IF(D4808=7,1,(IF(WEEKDAY(B4808)=1,2,IF(WEEKDAY(B4808)=7,1,0))))))</f>
        <v>3</v>
      </c>
      <c r="U4808" s="781">
        <f>VLOOKUP(C4808,METADATA!$A$5:$H$29,IF(E4808="HI",2,IF(E4808="LO",6,10))+IF(S4808=1,2,IF(D4808=7,1,(IF(WEEKDAY(B4808)=1,2,IF(WEEKDAY(B4808)=7,1,0))))))</f>
        <v>3</v>
      </c>
    </row>
    <row r="4809" spans="2:21" ht="13.95" customHeight="1" x14ac:dyDescent="0.25">
      <c r="B4809" s="784">
        <f t="shared" si="224"/>
        <v>45583</v>
      </c>
      <c r="C4809" s="785">
        <v>5</v>
      </c>
      <c r="D4809" s="786">
        <f>IFERROR((INDEX(METADATA!$T$2:$T$20,MATCH(B4809,METADATA!$S$2:$S$20,0))),0)</f>
        <v>0</v>
      </c>
      <c r="E4809" s="785" t="str">
        <f t="shared" si="225"/>
        <v>LO</v>
      </c>
      <c r="F4809" s="786">
        <f>VLOOKUP(C4809,METADATA!$A$5:$H$29,IF(E4809="HI",2,IF(E4809="LO",6,10))+IF(D4809=1,2,IF(D4809=7,1,(IF(WEEKDAY(B4809)=1,2,IF(WEEKDAY(B4809)=7,1,0))))))</f>
        <v>3</v>
      </c>
      <c r="G4809" s="786">
        <f>VLOOKUP(C4809,METADATA!$J$5:$Q$29,IF(E4809="HI",2,IF(E4809="LO",6,10))+IF(D4809=1,2,IF(D4809=7,1,(IF(WEEKDAY(B4809)=1,2,IF(WEEKDAY(B4809)=7,1,0))))))</f>
        <v>3</v>
      </c>
      <c r="H4809" s="787">
        <v>11747</v>
      </c>
      <c r="I4809" s="788">
        <v>10458.274719238281</v>
      </c>
      <c r="K4809" s="795">
        <v>870.51250000000005</v>
      </c>
      <c r="M4809" s="798">
        <f t="shared" si="226"/>
        <v>15727.921639652792</v>
      </c>
      <c r="N4809" s="303"/>
      <c r="S4809" s="786">
        <v>0</v>
      </c>
      <c r="T4809" s="781">
        <f>VLOOKUP(C4809,METADATA!$J$5:$Q$29,IF(E4809="HI",2,IF(E4809="LO",6,10))+IF(S4809=1,2,IF(D4809=7,1,(IF(WEEKDAY(B4809)=1,2,IF(WEEKDAY(B4809)=7,1,0))))))</f>
        <v>3</v>
      </c>
      <c r="U4809" s="781">
        <f>VLOOKUP(C4809,METADATA!$A$5:$H$29,IF(E4809="HI",2,IF(E4809="LO",6,10))+IF(S4809=1,2,IF(D4809=7,1,(IF(WEEKDAY(B4809)=1,2,IF(WEEKDAY(B4809)=7,1,0))))))</f>
        <v>3</v>
      </c>
    </row>
    <row r="4810" spans="2:21" ht="13.95" customHeight="1" x14ac:dyDescent="0.25">
      <c r="B4810" s="784">
        <f t="shared" si="224"/>
        <v>45583</v>
      </c>
      <c r="C4810" s="785">
        <v>6</v>
      </c>
      <c r="D4810" s="786">
        <f>IFERROR((INDEX(METADATA!$T$2:$T$20,MATCH(B4810,METADATA!$S$2:$S$20,0))),0)</f>
        <v>0</v>
      </c>
      <c r="E4810" s="785" t="str">
        <f t="shared" si="225"/>
        <v>LO</v>
      </c>
      <c r="F4810" s="786">
        <f>VLOOKUP(C4810,METADATA!$A$5:$H$29,IF(E4810="HI",2,IF(E4810="LO",6,10))+IF(D4810=1,2,IF(D4810=7,1,(IF(WEEKDAY(B4810)=1,2,IF(WEEKDAY(B4810)=7,1,0))))))</f>
        <v>2</v>
      </c>
      <c r="G4810" s="786">
        <f>VLOOKUP(C4810,METADATA!$J$5:$Q$29,IF(E4810="HI",2,IF(E4810="LO",6,10))+IF(D4810=1,2,IF(D4810=7,1,(IF(WEEKDAY(B4810)=1,2,IF(WEEKDAY(B4810)=7,1,0))))))</f>
        <v>2</v>
      </c>
      <c r="H4810" s="787">
        <v>13065</v>
      </c>
      <c r="I4810" s="788">
        <v>10407.025024414063</v>
      </c>
      <c r="K4810" s="795">
        <v>865.8125</v>
      </c>
      <c r="M4810" s="798">
        <f t="shared" si="226"/>
        <v>16703.304908274305</v>
      </c>
      <c r="N4810" s="303"/>
      <c r="S4810" s="786">
        <v>0</v>
      </c>
      <c r="T4810" s="781">
        <f>VLOOKUP(C4810,METADATA!$J$5:$Q$29,IF(E4810="HI",2,IF(E4810="LO",6,10))+IF(S4810=1,2,IF(D4810=7,1,(IF(WEEKDAY(B4810)=1,2,IF(WEEKDAY(B4810)=7,1,0))))))</f>
        <v>2</v>
      </c>
      <c r="U4810" s="781">
        <f>VLOOKUP(C4810,METADATA!$A$5:$H$29,IF(E4810="HI",2,IF(E4810="LO",6,10))+IF(S4810=1,2,IF(D4810=7,1,(IF(WEEKDAY(B4810)=1,2,IF(WEEKDAY(B4810)=7,1,0))))))</f>
        <v>2</v>
      </c>
    </row>
    <row r="4811" spans="2:21" ht="13.95" customHeight="1" x14ac:dyDescent="0.25">
      <c r="B4811" s="784">
        <f t="shared" si="224"/>
        <v>45583</v>
      </c>
      <c r="C4811" s="785">
        <v>7</v>
      </c>
      <c r="D4811" s="786">
        <f>IFERROR((INDEX(METADATA!$T$2:$T$20,MATCH(B4811,METADATA!$S$2:$S$20,0))),0)</f>
        <v>0</v>
      </c>
      <c r="E4811" s="785" t="str">
        <f t="shared" si="225"/>
        <v>LO</v>
      </c>
      <c r="F4811" s="786">
        <f>VLOOKUP(C4811,METADATA!$A$5:$H$29,IF(E4811="HI",2,IF(E4811="LO",6,10))+IF(D4811=1,2,IF(D4811=7,1,(IF(WEEKDAY(B4811)=1,2,IF(WEEKDAY(B4811)=7,1,0))))))</f>
        <v>1</v>
      </c>
      <c r="G4811" s="786">
        <f>VLOOKUP(C4811,METADATA!$J$5:$Q$29,IF(E4811="HI",2,IF(E4811="LO",6,10))+IF(D4811=1,2,IF(D4811=7,1,(IF(WEEKDAY(B4811)=1,2,IF(WEEKDAY(B4811)=7,1,0))))))</f>
        <v>1</v>
      </c>
      <c r="H4811" s="787">
        <v>14904</v>
      </c>
      <c r="I4811" s="788">
        <v>10449.299987792969</v>
      </c>
      <c r="K4811" s="795">
        <v>834.63750000000005</v>
      </c>
      <c r="M4811" s="798">
        <f t="shared" si="226"/>
        <v>18202.117630509096</v>
      </c>
      <c r="N4811" s="303"/>
      <c r="S4811" s="786">
        <v>0</v>
      </c>
      <c r="T4811" s="781">
        <f>VLOOKUP(C4811,METADATA!$J$5:$Q$29,IF(E4811="HI",2,IF(E4811="LO",6,10))+IF(S4811=1,2,IF(D4811=7,1,(IF(WEEKDAY(B4811)=1,2,IF(WEEKDAY(B4811)=7,1,0))))))</f>
        <v>1</v>
      </c>
      <c r="U4811" s="781">
        <f>VLOOKUP(C4811,METADATA!$A$5:$H$29,IF(E4811="HI",2,IF(E4811="LO",6,10))+IF(S4811=1,2,IF(D4811=7,1,(IF(WEEKDAY(B4811)=1,2,IF(WEEKDAY(B4811)=7,1,0))))))</f>
        <v>1</v>
      </c>
    </row>
    <row r="4812" spans="2:21" ht="13.95" customHeight="1" x14ac:dyDescent="0.25">
      <c r="B4812" s="784">
        <f t="shared" si="224"/>
        <v>45583</v>
      </c>
      <c r="C4812" s="785">
        <v>8</v>
      </c>
      <c r="D4812" s="786">
        <f>IFERROR((INDEX(METADATA!$T$2:$T$20,MATCH(B4812,METADATA!$S$2:$S$20,0))),0)</f>
        <v>0</v>
      </c>
      <c r="E4812" s="785" t="str">
        <f t="shared" si="225"/>
        <v>LO</v>
      </c>
      <c r="F4812" s="786">
        <f>VLOOKUP(C4812,METADATA!$A$5:$H$29,IF(E4812="HI",2,IF(E4812="LO",6,10))+IF(D4812=1,2,IF(D4812=7,1,(IF(WEEKDAY(B4812)=1,2,IF(WEEKDAY(B4812)=7,1,0))))))</f>
        <v>1</v>
      </c>
      <c r="G4812" s="786">
        <f>VLOOKUP(C4812,METADATA!$J$5:$Q$29,IF(E4812="HI",2,IF(E4812="LO",6,10))+IF(D4812=1,2,IF(D4812=7,1,(IF(WEEKDAY(B4812)=1,2,IF(WEEKDAY(B4812)=7,1,0))))))</f>
        <v>1</v>
      </c>
      <c r="H4812" s="787">
        <v>17285.25</v>
      </c>
      <c r="I4812" s="788">
        <v>10306.075012207031</v>
      </c>
      <c r="K4812" s="795">
        <v>847.33749999999998</v>
      </c>
      <c r="M4812" s="798">
        <f t="shared" si="226"/>
        <v>20124.488806420355</v>
      </c>
      <c r="N4812" s="303"/>
      <c r="S4812" s="786">
        <v>0</v>
      </c>
      <c r="T4812" s="781">
        <f>VLOOKUP(C4812,METADATA!$J$5:$Q$29,IF(E4812="HI",2,IF(E4812="LO",6,10))+IF(S4812=1,2,IF(D4812=7,1,(IF(WEEKDAY(B4812)=1,2,IF(WEEKDAY(B4812)=7,1,0))))))</f>
        <v>1</v>
      </c>
      <c r="U4812" s="781">
        <f>VLOOKUP(C4812,METADATA!$A$5:$H$29,IF(E4812="HI",2,IF(E4812="LO",6,10))+IF(S4812=1,2,IF(D4812=7,1,(IF(WEEKDAY(B4812)=1,2,IF(WEEKDAY(B4812)=7,1,0))))))</f>
        <v>1</v>
      </c>
    </row>
    <row r="4813" spans="2:21" ht="13.95" customHeight="1" x14ac:dyDescent="0.25">
      <c r="B4813" s="784">
        <f t="shared" si="224"/>
        <v>45583</v>
      </c>
      <c r="C4813" s="785">
        <v>9</v>
      </c>
      <c r="D4813" s="786">
        <f>IFERROR((INDEX(METADATA!$T$2:$T$20,MATCH(B4813,METADATA!$S$2:$S$20,0))),0)</f>
        <v>0</v>
      </c>
      <c r="E4813" s="785" t="str">
        <f t="shared" si="225"/>
        <v>LO</v>
      </c>
      <c r="F4813" s="786">
        <f>VLOOKUP(C4813,METADATA!$A$5:$H$29,IF(E4813="HI",2,IF(E4813="LO",6,10))+IF(D4813=1,2,IF(D4813=7,1,(IF(WEEKDAY(B4813)=1,2,IF(WEEKDAY(B4813)=7,1,0))))))</f>
        <v>2</v>
      </c>
      <c r="G4813" s="786">
        <f>VLOOKUP(C4813,METADATA!$J$5:$Q$29,IF(E4813="HI",2,IF(E4813="LO",6,10))+IF(D4813=1,2,IF(D4813=7,1,(IF(WEEKDAY(B4813)=1,2,IF(WEEKDAY(B4813)=7,1,0))))))</f>
        <v>1</v>
      </c>
      <c r="H4813" s="787">
        <v>18239.75</v>
      </c>
      <c r="I4813" s="788">
        <v>7790.2999877929688</v>
      </c>
      <c r="K4813" s="795">
        <v>851.61249999999995</v>
      </c>
      <c r="M4813" s="798">
        <f t="shared" si="226"/>
        <v>19833.740291793354</v>
      </c>
      <c r="N4813" s="303"/>
      <c r="S4813" s="786">
        <v>0</v>
      </c>
      <c r="T4813" s="781">
        <f>VLOOKUP(C4813,METADATA!$J$5:$Q$29,IF(E4813="HI",2,IF(E4813="LO",6,10))+IF(S4813=1,2,IF(D4813=7,1,(IF(WEEKDAY(B4813)=1,2,IF(WEEKDAY(B4813)=7,1,0))))))</f>
        <v>1</v>
      </c>
      <c r="U4813" s="781">
        <f>VLOOKUP(C4813,METADATA!$A$5:$H$29,IF(E4813="HI",2,IF(E4813="LO",6,10))+IF(S4813=1,2,IF(D4813=7,1,(IF(WEEKDAY(B4813)=1,2,IF(WEEKDAY(B4813)=7,1,0))))))</f>
        <v>2</v>
      </c>
    </row>
    <row r="4814" spans="2:21" ht="13.95" customHeight="1" x14ac:dyDescent="0.25">
      <c r="B4814" s="784">
        <f t="shared" si="224"/>
        <v>45583</v>
      </c>
      <c r="C4814" s="785">
        <v>10</v>
      </c>
      <c r="D4814" s="786">
        <f>IFERROR((INDEX(METADATA!$T$2:$T$20,MATCH(B4814,METADATA!$S$2:$S$20,0))),0)</f>
        <v>0</v>
      </c>
      <c r="E4814" s="785" t="str">
        <f t="shared" si="225"/>
        <v>LO</v>
      </c>
      <c r="F4814" s="786">
        <f>VLOOKUP(C4814,METADATA!$A$5:$H$29,IF(E4814="HI",2,IF(E4814="LO",6,10))+IF(D4814=1,2,IF(D4814=7,1,(IF(WEEKDAY(B4814)=1,2,IF(WEEKDAY(B4814)=7,1,0))))))</f>
        <v>2</v>
      </c>
      <c r="G4814" s="786">
        <f>VLOOKUP(C4814,METADATA!$J$5:$Q$29,IF(E4814="HI",2,IF(E4814="LO",6,10))+IF(D4814=1,2,IF(D4814=7,1,(IF(WEEKDAY(B4814)=1,2,IF(WEEKDAY(B4814)=7,1,0))))))</f>
        <v>2</v>
      </c>
      <c r="H4814" s="787">
        <v>18306.75</v>
      </c>
      <c r="I4814" s="788">
        <v>6687.7748413085938</v>
      </c>
      <c r="K4814" s="795">
        <v>856.5</v>
      </c>
      <c r="M4814" s="798">
        <f t="shared" si="226"/>
        <v>19490.08537412138</v>
      </c>
      <c r="N4814" s="303"/>
      <c r="S4814" s="786">
        <v>0</v>
      </c>
      <c r="T4814" s="781">
        <f>VLOOKUP(C4814,METADATA!$J$5:$Q$29,IF(E4814="HI",2,IF(E4814="LO",6,10))+IF(S4814=1,2,IF(D4814=7,1,(IF(WEEKDAY(B4814)=1,2,IF(WEEKDAY(B4814)=7,1,0))))))</f>
        <v>2</v>
      </c>
      <c r="U4814" s="781">
        <f>VLOOKUP(C4814,METADATA!$A$5:$H$29,IF(E4814="HI",2,IF(E4814="LO",6,10))+IF(S4814=1,2,IF(D4814=7,1,(IF(WEEKDAY(B4814)=1,2,IF(WEEKDAY(B4814)=7,1,0))))))</f>
        <v>2</v>
      </c>
    </row>
    <row r="4815" spans="2:21" ht="13.95" customHeight="1" x14ac:dyDescent="0.25">
      <c r="B4815" s="784">
        <f t="shared" si="224"/>
        <v>45583</v>
      </c>
      <c r="C4815" s="785">
        <v>11</v>
      </c>
      <c r="D4815" s="786">
        <f>IFERROR((INDEX(METADATA!$T$2:$T$20,MATCH(B4815,METADATA!$S$2:$S$20,0))),0)</f>
        <v>0</v>
      </c>
      <c r="E4815" s="785" t="str">
        <f t="shared" si="225"/>
        <v>LO</v>
      </c>
      <c r="F4815" s="786">
        <f>VLOOKUP(C4815,METADATA!$A$5:$H$29,IF(E4815="HI",2,IF(E4815="LO",6,10))+IF(D4815=1,2,IF(D4815=7,1,(IF(WEEKDAY(B4815)=1,2,IF(WEEKDAY(B4815)=7,1,0))))))</f>
        <v>2</v>
      </c>
      <c r="G4815" s="786">
        <f>VLOOKUP(C4815,METADATA!$J$5:$Q$29,IF(E4815="HI",2,IF(E4815="LO",6,10))+IF(D4815=1,2,IF(D4815=7,1,(IF(WEEKDAY(B4815)=1,2,IF(WEEKDAY(B4815)=7,1,0))))))</f>
        <v>2</v>
      </c>
      <c r="H4815" s="787">
        <v>18450.25</v>
      </c>
      <c r="I4815" s="788">
        <v>5667.3222961425781</v>
      </c>
      <c r="K4815" s="795">
        <v>824.32500000000005</v>
      </c>
      <c r="M4815" s="798">
        <f t="shared" si="226"/>
        <v>19301.043160172841</v>
      </c>
      <c r="N4815" s="303"/>
      <c r="S4815" s="786">
        <v>0</v>
      </c>
      <c r="T4815" s="781">
        <f>VLOOKUP(C4815,METADATA!$J$5:$Q$29,IF(E4815="HI",2,IF(E4815="LO",6,10))+IF(S4815=1,2,IF(D4815=7,1,(IF(WEEKDAY(B4815)=1,2,IF(WEEKDAY(B4815)=7,1,0))))))</f>
        <v>2</v>
      </c>
      <c r="U4815" s="781">
        <f>VLOOKUP(C4815,METADATA!$A$5:$H$29,IF(E4815="HI",2,IF(E4815="LO",6,10))+IF(S4815=1,2,IF(D4815=7,1,(IF(WEEKDAY(B4815)=1,2,IF(WEEKDAY(B4815)=7,1,0))))))</f>
        <v>2</v>
      </c>
    </row>
    <row r="4816" spans="2:21" ht="13.95" customHeight="1" x14ac:dyDescent="0.25">
      <c r="B4816" s="784">
        <f t="shared" si="224"/>
        <v>45583</v>
      </c>
      <c r="C4816" s="785">
        <v>12</v>
      </c>
      <c r="D4816" s="786">
        <f>IFERROR((INDEX(METADATA!$T$2:$T$20,MATCH(B4816,METADATA!$S$2:$S$20,0))),0)</f>
        <v>0</v>
      </c>
      <c r="E4816" s="785" t="str">
        <f t="shared" si="225"/>
        <v>LO</v>
      </c>
      <c r="F4816" s="786">
        <f>VLOOKUP(C4816,METADATA!$A$5:$H$29,IF(E4816="HI",2,IF(E4816="LO",6,10))+IF(D4816=1,2,IF(D4816=7,1,(IF(WEEKDAY(B4816)=1,2,IF(WEEKDAY(B4816)=7,1,0))))))</f>
        <v>2</v>
      </c>
      <c r="G4816" s="786">
        <f>VLOOKUP(C4816,METADATA!$J$5:$Q$29,IF(E4816="HI",2,IF(E4816="LO",6,10))+IF(D4816=1,2,IF(D4816=7,1,(IF(WEEKDAY(B4816)=1,2,IF(WEEKDAY(B4816)=7,1,0))))))</f>
        <v>2</v>
      </c>
      <c r="H4816" s="787">
        <v>18204.75</v>
      </c>
      <c r="I4816" s="788">
        <v>5059.8424987792969</v>
      </c>
      <c r="K4816" s="795">
        <v>882.73749999999995</v>
      </c>
      <c r="M4816" s="798">
        <f t="shared" si="226"/>
        <v>18894.838678193395</v>
      </c>
      <c r="N4816" s="303"/>
      <c r="S4816" s="786">
        <v>0</v>
      </c>
      <c r="T4816" s="781">
        <f>VLOOKUP(C4816,METADATA!$J$5:$Q$29,IF(E4816="HI",2,IF(E4816="LO",6,10))+IF(S4816=1,2,IF(D4816=7,1,(IF(WEEKDAY(B4816)=1,2,IF(WEEKDAY(B4816)=7,1,0))))))</f>
        <v>2</v>
      </c>
      <c r="U4816" s="781">
        <f>VLOOKUP(C4816,METADATA!$A$5:$H$29,IF(E4816="HI",2,IF(E4816="LO",6,10))+IF(S4816=1,2,IF(D4816=7,1,(IF(WEEKDAY(B4816)=1,2,IF(WEEKDAY(B4816)=7,1,0))))))</f>
        <v>2</v>
      </c>
    </row>
    <row r="4817" spans="2:21" ht="13.95" customHeight="1" x14ac:dyDescent="0.25">
      <c r="B4817" s="784">
        <f t="shared" si="224"/>
        <v>45583</v>
      </c>
      <c r="C4817" s="785">
        <v>13</v>
      </c>
      <c r="D4817" s="786">
        <f>IFERROR((INDEX(METADATA!$T$2:$T$20,MATCH(B4817,METADATA!$S$2:$S$20,0))),0)</f>
        <v>0</v>
      </c>
      <c r="E4817" s="785" t="str">
        <f t="shared" si="225"/>
        <v>LO</v>
      </c>
      <c r="F4817" s="786">
        <f>VLOOKUP(C4817,METADATA!$A$5:$H$29,IF(E4817="HI",2,IF(E4817="LO",6,10))+IF(D4817=1,2,IF(D4817=7,1,(IF(WEEKDAY(B4817)=1,2,IF(WEEKDAY(B4817)=7,1,0))))))</f>
        <v>2</v>
      </c>
      <c r="G4817" s="786">
        <f>VLOOKUP(C4817,METADATA!$J$5:$Q$29,IF(E4817="HI",2,IF(E4817="LO",6,10))+IF(D4817=1,2,IF(D4817=7,1,(IF(WEEKDAY(B4817)=1,2,IF(WEEKDAY(B4817)=7,1,0))))))</f>
        <v>2</v>
      </c>
      <c r="H4817" s="787">
        <v>17514.5</v>
      </c>
      <c r="I4817" s="788">
        <v>4955.7549438476563</v>
      </c>
      <c r="K4817" s="795">
        <v>909.3125</v>
      </c>
      <c r="M4817" s="798">
        <f t="shared" si="226"/>
        <v>18202.121231149697</v>
      </c>
      <c r="N4817" s="303"/>
      <c r="S4817" s="786">
        <v>0</v>
      </c>
      <c r="T4817" s="781">
        <f>VLOOKUP(C4817,METADATA!$J$5:$Q$29,IF(E4817="HI",2,IF(E4817="LO",6,10))+IF(S4817=1,2,IF(D4817=7,1,(IF(WEEKDAY(B4817)=1,2,IF(WEEKDAY(B4817)=7,1,0))))))</f>
        <v>2</v>
      </c>
      <c r="U4817" s="781">
        <f>VLOOKUP(C4817,METADATA!$A$5:$H$29,IF(E4817="HI",2,IF(E4817="LO",6,10))+IF(S4817=1,2,IF(D4817=7,1,(IF(WEEKDAY(B4817)=1,2,IF(WEEKDAY(B4817)=7,1,0))))))</f>
        <v>2</v>
      </c>
    </row>
    <row r="4818" spans="2:21" ht="13.95" customHeight="1" x14ac:dyDescent="0.25">
      <c r="B4818" s="784">
        <f t="shared" si="224"/>
        <v>45583</v>
      </c>
      <c r="C4818" s="785">
        <v>14</v>
      </c>
      <c r="D4818" s="786">
        <f>IFERROR((INDEX(METADATA!$T$2:$T$20,MATCH(B4818,METADATA!$S$2:$S$20,0))),0)</f>
        <v>0</v>
      </c>
      <c r="E4818" s="785" t="str">
        <f t="shared" si="225"/>
        <v>LO</v>
      </c>
      <c r="F4818" s="786">
        <f>VLOOKUP(C4818,METADATA!$A$5:$H$29,IF(E4818="HI",2,IF(E4818="LO",6,10))+IF(D4818=1,2,IF(D4818=7,1,(IF(WEEKDAY(B4818)=1,2,IF(WEEKDAY(B4818)=7,1,0))))))</f>
        <v>2</v>
      </c>
      <c r="G4818" s="786">
        <f>VLOOKUP(C4818,METADATA!$J$5:$Q$29,IF(E4818="HI",2,IF(E4818="LO",6,10))+IF(D4818=1,2,IF(D4818=7,1,(IF(WEEKDAY(B4818)=1,2,IF(WEEKDAY(B4818)=7,1,0))))))</f>
        <v>2</v>
      </c>
      <c r="H4818" s="787">
        <v>17132.75</v>
      </c>
      <c r="I4818" s="788">
        <v>5125.7349548339844</v>
      </c>
      <c r="K4818" s="795">
        <v>905.6</v>
      </c>
      <c r="M4818" s="798">
        <f t="shared" si="226"/>
        <v>17883.072481811032</v>
      </c>
      <c r="N4818" s="303"/>
      <c r="S4818" s="786">
        <v>0</v>
      </c>
      <c r="T4818" s="781">
        <f>VLOOKUP(C4818,METADATA!$J$5:$Q$29,IF(E4818="HI",2,IF(E4818="LO",6,10))+IF(S4818=1,2,IF(D4818=7,1,(IF(WEEKDAY(B4818)=1,2,IF(WEEKDAY(B4818)=7,1,0))))))</f>
        <v>2</v>
      </c>
      <c r="U4818" s="781">
        <f>VLOOKUP(C4818,METADATA!$A$5:$H$29,IF(E4818="HI",2,IF(E4818="LO",6,10))+IF(S4818=1,2,IF(D4818=7,1,(IF(WEEKDAY(B4818)=1,2,IF(WEEKDAY(B4818)=7,1,0))))))</f>
        <v>2</v>
      </c>
    </row>
    <row r="4819" spans="2:21" ht="13.95" customHeight="1" x14ac:dyDescent="0.25">
      <c r="B4819" s="784">
        <f t="shared" si="224"/>
        <v>45583</v>
      </c>
      <c r="C4819" s="785">
        <v>15</v>
      </c>
      <c r="D4819" s="786">
        <f>IFERROR((INDEX(METADATA!$T$2:$T$20,MATCH(B4819,METADATA!$S$2:$S$20,0))),0)</f>
        <v>0</v>
      </c>
      <c r="E4819" s="785" t="str">
        <f t="shared" si="225"/>
        <v>LO</v>
      </c>
      <c r="F4819" s="786">
        <f>VLOOKUP(C4819,METADATA!$A$5:$H$29,IF(E4819="HI",2,IF(E4819="LO",6,10))+IF(D4819=1,2,IF(D4819=7,1,(IF(WEEKDAY(B4819)=1,2,IF(WEEKDAY(B4819)=7,1,0))))))</f>
        <v>2</v>
      </c>
      <c r="G4819" s="786">
        <f>VLOOKUP(C4819,METADATA!$J$5:$Q$29,IF(E4819="HI",2,IF(E4819="LO",6,10))+IF(D4819=1,2,IF(D4819=7,1,(IF(WEEKDAY(B4819)=1,2,IF(WEEKDAY(B4819)=7,1,0))))))</f>
        <v>2</v>
      </c>
      <c r="H4819" s="787">
        <v>16383.25</v>
      </c>
      <c r="I4819" s="788">
        <v>5278.7873840332031</v>
      </c>
      <c r="K4819" s="795">
        <v>913.98749999999995</v>
      </c>
      <c r="M4819" s="798">
        <f t="shared" si="226"/>
        <v>17212.68360274853</v>
      </c>
      <c r="N4819" s="303"/>
      <c r="S4819" s="786">
        <v>0</v>
      </c>
      <c r="T4819" s="781">
        <f>VLOOKUP(C4819,METADATA!$J$5:$Q$29,IF(E4819="HI",2,IF(E4819="LO",6,10))+IF(S4819=1,2,IF(D4819=7,1,(IF(WEEKDAY(B4819)=1,2,IF(WEEKDAY(B4819)=7,1,0))))))</f>
        <v>2</v>
      </c>
      <c r="U4819" s="781">
        <f>VLOOKUP(C4819,METADATA!$A$5:$H$29,IF(E4819="HI",2,IF(E4819="LO",6,10))+IF(S4819=1,2,IF(D4819=7,1,(IF(WEEKDAY(B4819)=1,2,IF(WEEKDAY(B4819)=7,1,0))))))</f>
        <v>2</v>
      </c>
    </row>
    <row r="4820" spans="2:21" ht="13.95" customHeight="1" x14ac:dyDescent="0.25">
      <c r="B4820" s="784">
        <f t="shared" si="224"/>
        <v>45583</v>
      </c>
      <c r="C4820" s="785">
        <v>16</v>
      </c>
      <c r="D4820" s="786">
        <f>IFERROR((INDEX(METADATA!$T$2:$T$20,MATCH(B4820,METADATA!$S$2:$S$20,0))),0)</f>
        <v>0</v>
      </c>
      <c r="E4820" s="785" t="str">
        <f t="shared" si="225"/>
        <v>LO</v>
      </c>
      <c r="F4820" s="786">
        <f>VLOOKUP(C4820,METADATA!$A$5:$H$29,IF(E4820="HI",2,IF(E4820="LO",6,10))+IF(D4820=1,2,IF(D4820=7,1,(IF(WEEKDAY(B4820)=1,2,IF(WEEKDAY(B4820)=7,1,0))))))</f>
        <v>2</v>
      </c>
      <c r="G4820" s="786">
        <f>VLOOKUP(C4820,METADATA!$J$5:$Q$29,IF(E4820="HI",2,IF(E4820="LO",6,10))+IF(D4820=1,2,IF(D4820=7,1,(IF(WEEKDAY(B4820)=1,2,IF(WEEKDAY(B4820)=7,1,0))))))</f>
        <v>2</v>
      </c>
      <c r="H4820" s="787">
        <v>15479.75</v>
      </c>
      <c r="I4820" s="788">
        <v>5351.8299865722656</v>
      </c>
      <c r="K4820" s="795">
        <v>902.26250000000005</v>
      </c>
      <c r="M4820" s="798">
        <f t="shared" si="226"/>
        <v>16378.789462828872</v>
      </c>
      <c r="N4820" s="303"/>
      <c r="S4820" s="786">
        <v>0</v>
      </c>
      <c r="T4820" s="781">
        <f>VLOOKUP(C4820,METADATA!$J$5:$Q$29,IF(E4820="HI",2,IF(E4820="LO",6,10))+IF(S4820=1,2,IF(D4820=7,1,(IF(WEEKDAY(B4820)=1,2,IF(WEEKDAY(B4820)=7,1,0))))))</f>
        <v>2</v>
      </c>
      <c r="U4820" s="781">
        <f>VLOOKUP(C4820,METADATA!$A$5:$H$29,IF(E4820="HI",2,IF(E4820="LO",6,10))+IF(S4820=1,2,IF(D4820=7,1,(IF(WEEKDAY(B4820)=1,2,IF(WEEKDAY(B4820)=7,1,0))))))</f>
        <v>2</v>
      </c>
    </row>
    <row r="4821" spans="2:21" ht="13.95" customHeight="1" x14ac:dyDescent="0.25">
      <c r="B4821" s="784">
        <f t="shared" si="224"/>
        <v>45583</v>
      </c>
      <c r="C4821" s="785">
        <v>17</v>
      </c>
      <c r="D4821" s="786">
        <f>IFERROR((INDEX(METADATA!$T$2:$T$20,MATCH(B4821,METADATA!$S$2:$S$20,0))),0)</f>
        <v>0</v>
      </c>
      <c r="E4821" s="785" t="str">
        <f t="shared" si="225"/>
        <v>LO</v>
      </c>
      <c r="F4821" s="786">
        <f>VLOOKUP(C4821,METADATA!$A$5:$H$29,IF(E4821="HI",2,IF(E4821="LO",6,10))+IF(D4821=1,2,IF(D4821=7,1,(IF(WEEKDAY(B4821)=1,2,IF(WEEKDAY(B4821)=7,1,0))))))</f>
        <v>2</v>
      </c>
      <c r="G4821" s="786">
        <f>VLOOKUP(C4821,METADATA!$J$5:$Q$29,IF(E4821="HI",2,IF(E4821="LO",6,10))+IF(D4821=1,2,IF(D4821=7,1,(IF(WEEKDAY(B4821)=1,2,IF(WEEKDAY(B4821)=7,1,0))))))</f>
        <v>2</v>
      </c>
      <c r="H4821" s="787">
        <v>14793.25</v>
      </c>
      <c r="I4821" s="788">
        <v>5803.580078125</v>
      </c>
      <c r="K4821" s="795">
        <v>933.76250000000005</v>
      </c>
      <c r="M4821" s="798">
        <f t="shared" si="226"/>
        <v>15890.934122502345</v>
      </c>
      <c r="N4821" s="303"/>
      <c r="S4821" s="786">
        <v>0</v>
      </c>
      <c r="T4821" s="781">
        <f>VLOOKUP(C4821,METADATA!$J$5:$Q$29,IF(E4821="HI",2,IF(E4821="LO",6,10))+IF(S4821=1,2,IF(D4821=7,1,(IF(WEEKDAY(B4821)=1,2,IF(WEEKDAY(B4821)=7,1,0))))))</f>
        <v>2</v>
      </c>
      <c r="U4821" s="781">
        <f>VLOOKUP(C4821,METADATA!$A$5:$H$29,IF(E4821="HI",2,IF(E4821="LO",6,10))+IF(S4821=1,2,IF(D4821=7,1,(IF(WEEKDAY(B4821)=1,2,IF(WEEKDAY(B4821)=7,1,0))))))</f>
        <v>2</v>
      </c>
    </row>
    <row r="4822" spans="2:21" ht="13.95" customHeight="1" x14ac:dyDescent="0.25">
      <c r="B4822" s="784">
        <f t="shared" si="224"/>
        <v>45583</v>
      </c>
      <c r="C4822" s="785">
        <v>18</v>
      </c>
      <c r="D4822" s="786">
        <f>IFERROR((INDEX(METADATA!$T$2:$T$20,MATCH(B4822,METADATA!$S$2:$S$20,0))),0)</f>
        <v>0</v>
      </c>
      <c r="E4822" s="785" t="str">
        <f t="shared" si="225"/>
        <v>LO</v>
      </c>
      <c r="F4822" s="786">
        <f>VLOOKUP(C4822,METADATA!$A$5:$H$29,IF(E4822="HI",2,IF(E4822="LO",6,10))+IF(D4822=1,2,IF(D4822=7,1,(IF(WEEKDAY(B4822)=1,2,IF(WEEKDAY(B4822)=7,1,0))))))</f>
        <v>1</v>
      </c>
      <c r="G4822" s="786">
        <f>VLOOKUP(C4822,METADATA!$J$5:$Q$29,IF(E4822="HI",2,IF(E4822="LO",6,10))+IF(D4822=1,2,IF(D4822=7,1,(IF(WEEKDAY(B4822)=1,2,IF(WEEKDAY(B4822)=7,1,0))))))</f>
        <v>1</v>
      </c>
      <c r="H4822" s="787">
        <v>14112.5</v>
      </c>
      <c r="I4822" s="788">
        <v>8090.5999450683594</v>
      </c>
      <c r="K4822" s="795">
        <v>0</v>
      </c>
      <c r="M4822" s="798">
        <f t="shared" si="226"/>
        <v>16267.159055014497</v>
      </c>
      <c r="N4822" s="303"/>
      <c r="S4822" s="786">
        <v>0</v>
      </c>
      <c r="T4822" s="781">
        <f>VLOOKUP(C4822,METADATA!$J$5:$Q$29,IF(E4822="HI",2,IF(E4822="LO",6,10))+IF(S4822=1,2,IF(D4822=7,1,(IF(WEEKDAY(B4822)=1,2,IF(WEEKDAY(B4822)=7,1,0))))))</f>
        <v>1</v>
      </c>
      <c r="U4822" s="781">
        <f>VLOOKUP(C4822,METADATA!$A$5:$H$29,IF(E4822="HI",2,IF(E4822="LO",6,10))+IF(S4822=1,2,IF(D4822=7,1,(IF(WEEKDAY(B4822)=1,2,IF(WEEKDAY(B4822)=7,1,0))))))</f>
        <v>1</v>
      </c>
    </row>
    <row r="4823" spans="2:21" ht="13.95" customHeight="1" x14ac:dyDescent="0.25">
      <c r="B4823" s="784">
        <f t="shared" si="224"/>
        <v>45583</v>
      </c>
      <c r="C4823" s="785">
        <v>19</v>
      </c>
      <c r="D4823" s="786">
        <f>IFERROR((INDEX(METADATA!$T$2:$T$20,MATCH(B4823,METADATA!$S$2:$S$20,0))),0)</f>
        <v>0</v>
      </c>
      <c r="E4823" s="785" t="str">
        <f t="shared" si="225"/>
        <v>LO</v>
      </c>
      <c r="F4823" s="786">
        <f>VLOOKUP(C4823,METADATA!$A$5:$H$29,IF(E4823="HI",2,IF(E4823="LO",6,10))+IF(D4823=1,2,IF(D4823=7,1,(IF(WEEKDAY(B4823)=1,2,IF(WEEKDAY(B4823)=7,1,0))))))</f>
        <v>1</v>
      </c>
      <c r="G4823" s="786">
        <f>VLOOKUP(C4823,METADATA!$J$5:$Q$29,IF(E4823="HI",2,IF(E4823="LO",6,10))+IF(D4823=1,2,IF(D4823=7,1,(IF(WEEKDAY(B4823)=1,2,IF(WEEKDAY(B4823)=7,1,0))))))</f>
        <v>1</v>
      </c>
      <c r="H4823" s="787">
        <v>13449.5</v>
      </c>
      <c r="I4823" s="788">
        <v>10163.999877929688</v>
      </c>
      <c r="K4823" s="795">
        <v>0</v>
      </c>
      <c r="M4823" s="798">
        <f t="shared" si="226"/>
        <v>16858.112105706103</v>
      </c>
      <c r="N4823" s="303"/>
      <c r="S4823" s="786">
        <v>0</v>
      </c>
      <c r="T4823" s="781">
        <f>VLOOKUP(C4823,METADATA!$J$5:$Q$29,IF(E4823="HI",2,IF(E4823="LO",6,10))+IF(S4823=1,2,IF(D4823=7,1,(IF(WEEKDAY(B4823)=1,2,IF(WEEKDAY(B4823)=7,1,0))))))</f>
        <v>1</v>
      </c>
      <c r="U4823" s="781">
        <f>VLOOKUP(C4823,METADATA!$A$5:$H$29,IF(E4823="HI",2,IF(E4823="LO",6,10))+IF(S4823=1,2,IF(D4823=7,1,(IF(WEEKDAY(B4823)=1,2,IF(WEEKDAY(B4823)=7,1,0))))))</f>
        <v>1</v>
      </c>
    </row>
    <row r="4824" spans="2:21" ht="13.95" customHeight="1" x14ac:dyDescent="0.25">
      <c r="B4824" s="784">
        <f t="shared" si="224"/>
        <v>45583</v>
      </c>
      <c r="C4824" s="785">
        <v>20</v>
      </c>
      <c r="D4824" s="786">
        <f>IFERROR((INDEX(METADATA!$T$2:$T$20,MATCH(B4824,METADATA!$S$2:$S$20,0))),0)</f>
        <v>0</v>
      </c>
      <c r="E4824" s="785" t="str">
        <f t="shared" si="225"/>
        <v>LO</v>
      </c>
      <c r="F4824" s="786">
        <f>VLOOKUP(C4824,METADATA!$A$5:$H$29,IF(E4824="HI",2,IF(E4824="LO",6,10))+IF(D4824=1,2,IF(D4824=7,1,(IF(WEEKDAY(B4824)=1,2,IF(WEEKDAY(B4824)=7,1,0))))))</f>
        <v>1</v>
      </c>
      <c r="G4824" s="786">
        <f>VLOOKUP(C4824,METADATA!$J$5:$Q$29,IF(E4824="HI",2,IF(E4824="LO",6,10))+IF(D4824=1,2,IF(D4824=7,1,(IF(WEEKDAY(B4824)=1,2,IF(WEEKDAY(B4824)=7,1,0))))))</f>
        <v>2</v>
      </c>
      <c r="H4824" s="787">
        <v>13142.25</v>
      </c>
      <c r="I4824" s="788">
        <v>10195.075134277344</v>
      </c>
      <c r="K4824" s="795">
        <v>0</v>
      </c>
      <c r="M4824" s="798">
        <f t="shared" si="226"/>
        <v>16633.048188953828</v>
      </c>
      <c r="N4824" s="303"/>
      <c r="S4824" s="786">
        <v>0</v>
      </c>
      <c r="T4824" s="781">
        <f>VLOOKUP(C4824,METADATA!$J$5:$Q$29,IF(E4824="HI",2,IF(E4824="LO",6,10))+IF(S4824=1,2,IF(D4824=7,1,(IF(WEEKDAY(B4824)=1,2,IF(WEEKDAY(B4824)=7,1,0))))))</f>
        <v>2</v>
      </c>
      <c r="U4824" s="781">
        <f>VLOOKUP(C4824,METADATA!$A$5:$H$29,IF(E4824="HI",2,IF(E4824="LO",6,10))+IF(S4824=1,2,IF(D4824=7,1,(IF(WEEKDAY(B4824)=1,2,IF(WEEKDAY(B4824)=7,1,0))))))</f>
        <v>1</v>
      </c>
    </row>
    <row r="4825" spans="2:21" ht="13.95" customHeight="1" x14ac:dyDescent="0.25">
      <c r="B4825" s="784">
        <f t="shared" si="224"/>
        <v>45583</v>
      </c>
      <c r="C4825" s="785">
        <v>21</v>
      </c>
      <c r="D4825" s="786">
        <f>IFERROR((INDEX(METADATA!$T$2:$T$20,MATCH(B4825,METADATA!$S$2:$S$20,0))),0)</f>
        <v>0</v>
      </c>
      <c r="E4825" s="785" t="str">
        <f t="shared" si="225"/>
        <v>LO</v>
      </c>
      <c r="F4825" s="786">
        <f>VLOOKUP(C4825,METADATA!$A$5:$H$29,IF(E4825="HI",2,IF(E4825="LO",6,10))+IF(D4825=1,2,IF(D4825=7,1,(IF(WEEKDAY(B4825)=1,2,IF(WEEKDAY(B4825)=7,1,0))))))</f>
        <v>2</v>
      </c>
      <c r="G4825" s="786">
        <f>VLOOKUP(C4825,METADATA!$J$5:$Q$29,IF(E4825="HI",2,IF(E4825="LO",6,10))+IF(D4825=1,2,IF(D4825=7,1,(IF(WEEKDAY(B4825)=1,2,IF(WEEKDAY(B4825)=7,1,0))))))</f>
        <v>2</v>
      </c>
      <c r="H4825" s="787">
        <v>12376.25</v>
      </c>
      <c r="I4825" s="788">
        <v>9970.9501953125</v>
      </c>
      <c r="K4825" s="795">
        <v>0</v>
      </c>
      <c r="M4825" s="798">
        <f t="shared" si="226"/>
        <v>15893.124672634465</v>
      </c>
      <c r="N4825" s="303"/>
      <c r="S4825" s="786">
        <v>0</v>
      </c>
      <c r="T4825" s="781">
        <f>VLOOKUP(C4825,METADATA!$J$5:$Q$29,IF(E4825="HI",2,IF(E4825="LO",6,10))+IF(S4825=1,2,IF(D4825=7,1,(IF(WEEKDAY(B4825)=1,2,IF(WEEKDAY(B4825)=7,1,0))))))</f>
        <v>2</v>
      </c>
      <c r="U4825" s="781">
        <f>VLOOKUP(C4825,METADATA!$A$5:$H$29,IF(E4825="HI",2,IF(E4825="LO",6,10))+IF(S4825=1,2,IF(D4825=7,1,(IF(WEEKDAY(B4825)=1,2,IF(WEEKDAY(B4825)=7,1,0))))))</f>
        <v>2</v>
      </c>
    </row>
    <row r="4826" spans="2:21" ht="13.95" customHeight="1" x14ac:dyDescent="0.25">
      <c r="B4826" s="784">
        <f t="shared" si="224"/>
        <v>45583</v>
      </c>
      <c r="C4826" s="785">
        <v>22</v>
      </c>
      <c r="D4826" s="786">
        <f>IFERROR((INDEX(METADATA!$T$2:$T$20,MATCH(B4826,METADATA!$S$2:$S$20,0))),0)</f>
        <v>0</v>
      </c>
      <c r="E4826" s="785" t="str">
        <f t="shared" si="225"/>
        <v>LO</v>
      </c>
      <c r="F4826" s="786">
        <f>VLOOKUP(C4826,METADATA!$A$5:$H$29,IF(E4826="HI",2,IF(E4826="LO",6,10))+IF(D4826=1,2,IF(D4826=7,1,(IF(WEEKDAY(B4826)=1,2,IF(WEEKDAY(B4826)=7,1,0))))))</f>
        <v>3</v>
      </c>
      <c r="G4826" s="786">
        <f>VLOOKUP(C4826,METADATA!$J$5:$Q$29,IF(E4826="HI",2,IF(E4826="LO",6,10))+IF(D4826=1,2,IF(D4826=7,1,(IF(WEEKDAY(B4826)=1,2,IF(WEEKDAY(B4826)=7,1,0))))))</f>
        <v>3</v>
      </c>
      <c r="H4826" s="787">
        <v>11377.75</v>
      </c>
      <c r="I4826" s="788">
        <v>9878.925048828125</v>
      </c>
      <c r="K4826" s="795">
        <v>0</v>
      </c>
      <c r="M4826" s="798">
        <f t="shared" si="226"/>
        <v>15068.057445565562</v>
      </c>
      <c r="N4826" s="303"/>
      <c r="S4826" s="786">
        <v>0</v>
      </c>
      <c r="T4826" s="781">
        <f>VLOOKUP(C4826,METADATA!$J$5:$Q$29,IF(E4826="HI",2,IF(E4826="LO",6,10))+IF(S4826=1,2,IF(D4826=7,1,(IF(WEEKDAY(B4826)=1,2,IF(WEEKDAY(B4826)=7,1,0))))))</f>
        <v>3</v>
      </c>
      <c r="U4826" s="781">
        <f>VLOOKUP(C4826,METADATA!$A$5:$H$29,IF(E4826="HI",2,IF(E4826="LO",6,10))+IF(S4826=1,2,IF(D4826=7,1,(IF(WEEKDAY(B4826)=1,2,IF(WEEKDAY(B4826)=7,1,0))))))</f>
        <v>3</v>
      </c>
    </row>
    <row r="4827" spans="2:21" ht="13.95" customHeight="1" x14ac:dyDescent="0.25">
      <c r="B4827" s="784">
        <f t="shared" si="224"/>
        <v>45583</v>
      </c>
      <c r="C4827" s="785">
        <v>23</v>
      </c>
      <c r="D4827" s="786">
        <f>IFERROR((INDEX(METADATA!$T$2:$T$20,MATCH(B4827,METADATA!$S$2:$S$20,0))),0)</f>
        <v>0</v>
      </c>
      <c r="E4827" s="785" t="str">
        <f t="shared" si="225"/>
        <v>LO</v>
      </c>
      <c r="F4827" s="786">
        <f>VLOOKUP(C4827,METADATA!$A$5:$H$29,IF(E4827="HI",2,IF(E4827="LO",6,10))+IF(D4827=1,2,IF(D4827=7,1,(IF(WEEKDAY(B4827)=1,2,IF(WEEKDAY(B4827)=7,1,0))))))</f>
        <v>3</v>
      </c>
      <c r="G4827" s="786">
        <f>VLOOKUP(C4827,METADATA!$J$5:$Q$29,IF(E4827="HI",2,IF(E4827="LO",6,10))+IF(D4827=1,2,IF(D4827=7,1,(IF(WEEKDAY(B4827)=1,2,IF(WEEKDAY(B4827)=7,1,0))))))</f>
        <v>3</v>
      </c>
      <c r="H4827" s="787">
        <v>10383.75</v>
      </c>
      <c r="I4827" s="788">
        <v>9894.3750610351563</v>
      </c>
      <c r="K4827" s="795">
        <v>0</v>
      </c>
      <c r="M4827" s="798">
        <f t="shared" si="226"/>
        <v>14342.974653499687</v>
      </c>
      <c r="N4827" s="303"/>
      <c r="S4827" s="786">
        <v>0</v>
      </c>
      <c r="T4827" s="781">
        <f>VLOOKUP(C4827,METADATA!$J$5:$Q$29,IF(E4827="HI",2,IF(E4827="LO",6,10))+IF(S4827=1,2,IF(D4827=7,1,(IF(WEEKDAY(B4827)=1,2,IF(WEEKDAY(B4827)=7,1,0))))))</f>
        <v>3</v>
      </c>
      <c r="U4827" s="781">
        <f>VLOOKUP(C4827,METADATA!$A$5:$H$29,IF(E4827="HI",2,IF(E4827="LO",6,10))+IF(S4827=1,2,IF(D4827=7,1,(IF(WEEKDAY(B4827)=1,2,IF(WEEKDAY(B4827)=7,1,0))))))</f>
        <v>3</v>
      </c>
    </row>
    <row r="4828" spans="2:21" ht="13.95" customHeight="1" x14ac:dyDescent="0.25">
      <c r="B4828" s="784">
        <f t="shared" ref="B4828:B4891" si="227">B4804+1</f>
        <v>45584</v>
      </c>
      <c r="C4828" s="785">
        <v>0</v>
      </c>
      <c r="D4828" s="786">
        <f>IFERROR((INDEX(METADATA!$T$2:$T$20,MATCH(B4828,METADATA!$S$2:$S$20,0))),0)</f>
        <v>0</v>
      </c>
      <c r="E4828" s="785" t="str">
        <f t="shared" si="225"/>
        <v>LO</v>
      </c>
      <c r="F4828" s="786">
        <f>VLOOKUP(C4828,METADATA!$A$5:$H$29,IF(E4828="HI",2,IF(E4828="LO",6,10))+IF(D4828=1,2,IF(D4828=7,1,(IF(WEEKDAY(B4828)=1,2,IF(WEEKDAY(B4828)=7,1,0))))))</f>
        <v>3</v>
      </c>
      <c r="G4828" s="786">
        <f>VLOOKUP(C4828,METADATA!$J$5:$Q$29,IF(E4828="HI",2,IF(E4828="LO",6,10))+IF(D4828=1,2,IF(D4828=7,1,(IF(WEEKDAY(B4828)=1,2,IF(WEEKDAY(B4828)=7,1,0))))))</f>
        <v>3</v>
      </c>
      <c r="H4828" s="787">
        <v>9547.5</v>
      </c>
      <c r="I4828" s="788">
        <v>10020.700012207031</v>
      </c>
      <c r="K4828" s="795">
        <v>0</v>
      </c>
      <c r="M4828" s="798">
        <f t="shared" si="226"/>
        <v>13840.852032467004</v>
      </c>
      <c r="N4828" s="303"/>
      <c r="S4828" s="786">
        <v>0</v>
      </c>
      <c r="T4828" s="781">
        <f>VLOOKUP(C4828,METADATA!$J$5:$Q$29,IF(E4828="HI",2,IF(E4828="LO",6,10))+IF(S4828=1,2,IF(D4828=7,1,(IF(WEEKDAY(B4828)=1,2,IF(WEEKDAY(B4828)=7,1,0))))))</f>
        <v>3</v>
      </c>
      <c r="U4828" s="781">
        <f>VLOOKUP(C4828,METADATA!$A$5:$H$29,IF(E4828="HI",2,IF(E4828="LO",6,10))+IF(S4828=1,2,IF(D4828=7,1,(IF(WEEKDAY(B4828)=1,2,IF(WEEKDAY(B4828)=7,1,0))))))</f>
        <v>3</v>
      </c>
    </row>
    <row r="4829" spans="2:21" ht="13.95" customHeight="1" x14ac:dyDescent="0.25">
      <c r="B4829" s="784">
        <f t="shared" si="227"/>
        <v>45584</v>
      </c>
      <c r="C4829" s="785">
        <v>1</v>
      </c>
      <c r="D4829" s="786">
        <f>IFERROR((INDEX(METADATA!$T$2:$T$20,MATCH(B4829,METADATA!$S$2:$S$20,0))),0)</f>
        <v>0</v>
      </c>
      <c r="E4829" s="785" t="str">
        <f t="shared" si="225"/>
        <v>LO</v>
      </c>
      <c r="F4829" s="786">
        <f>VLOOKUP(C4829,METADATA!$A$5:$H$29,IF(E4829="HI",2,IF(E4829="LO",6,10))+IF(D4829=1,2,IF(D4829=7,1,(IF(WEEKDAY(B4829)=1,2,IF(WEEKDAY(B4829)=7,1,0))))))</f>
        <v>3</v>
      </c>
      <c r="G4829" s="786">
        <f>VLOOKUP(C4829,METADATA!$J$5:$Q$29,IF(E4829="HI",2,IF(E4829="LO",6,10))+IF(D4829=1,2,IF(D4829=7,1,(IF(WEEKDAY(B4829)=1,2,IF(WEEKDAY(B4829)=7,1,0))))))</f>
        <v>3</v>
      </c>
      <c r="H4829" s="787">
        <v>9210.25</v>
      </c>
      <c r="I4829" s="788">
        <v>9871.264892578125</v>
      </c>
      <c r="K4829" s="795">
        <v>0</v>
      </c>
      <c r="M4829" s="798">
        <f t="shared" si="226"/>
        <v>13500.762039305242</v>
      </c>
      <c r="N4829" s="303"/>
      <c r="S4829" s="786">
        <v>0</v>
      </c>
      <c r="T4829" s="781">
        <f>VLOOKUP(C4829,METADATA!$J$5:$Q$29,IF(E4829="HI",2,IF(E4829="LO",6,10))+IF(S4829=1,2,IF(D4829=7,1,(IF(WEEKDAY(B4829)=1,2,IF(WEEKDAY(B4829)=7,1,0))))))</f>
        <v>3</v>
      </c>
      <c r="U4829" s="781">
        <f>VLOOKUP(C4829,METADATA!$A$5:$H$29,IF(E4829="HI",2,IF(E4829="LO",6,10))+IF(S4829=1,2,IF(D4829=7,1,(IF(WEEKDAY(B4829)=1,2,IF(WEEKDAY(B4829)=7,1,0))))))</f>
        <v>3</v>
      </c>
    </row>
    <row r="4830" spans="2:21" ht="13.95" customHeight="1" x14ac:dyDescent="0.25">
      <c r="B4830" s="784">
        <f t="shared" si="227"/>
        <v>45584</v>
      </c>
      <c r="C4830" s="785">
        <v>2</v>
      </c>
      <c r="D4830" s="786">
        <f>IFERROR((INDEX(METADATA!$T$2:$T$20,MATCH(B4830,METADATA!$S$2:$S$20,0))),0)</f>
        <v>0</v>
      </c>
      <c r="E4830" s="785" t="str">
        <f t="shared" si="225"/>
        <v>LO</v>
      </c>
      <c r="F4830" s="786">
        <f>VLOOKUP(C4830,METADATA!$A$5:$H$29,IF(E4830="HI",2,IF(E4830="LO",6,10))+IF(D4830=1,2,IF(D4830=7,1,(IF(WEEKDAY(B4830)=1,2,IF(WEEKDAY(B4830)=7,1,0))))))</f>
        <v>3</v>
      </c>
      <c r="G4830" s="786">
        <f>VLOOKUP(C4830,METADATA!$J$5:$Q$29,IF(E4830="HI",2,IF(E4830="LO",6,10))+IF(D4830=1,2,IF(D4830=7,1,(IF(WEEKDAY(B4830)=1,2,IF(WEEKDAY(B4830)=7,1,0))))))</f>
        <v>3</v>
      </c>
      <c r="H4830" s="787">
        <v>9083.5</v>
      </c>
      <c r="I4830" s="788">
        <v>9827.4249877929688</v>
      </c>
      <c r="K4830" s="795">
        <v>0</v>
      </c>
      <c r="M4830" s="798">
        <f t="shared" si="226"/>
        <v>13382.385965914211</v>
      </c>
      <c r="N4830" s="303"/>
      <c r="S4830" s="786">
        <v>0</v>
      </c>
      <c r="T4830" s="781">
        <f>VLOOKUP(C4830,METADATA!$J$5:$Q$29,IF(E4830="HI",2,IF(E4830="LO",6,10))+IF(S4830=1,2,IF(D4830=7,1,(IF(WEEKDAY(B4830)=1,2,IF(WEEKDAY(B4830)=7,1,0))))))</f>
        <v>3</v>
      </c>
      <c r="U4830" s="781">
        <f>VLOOKUP(C4830,METADATA!$A$5:$H$29,IF(E4830="HI",2,IF(E4830="LO",6,10))+IF(S4830=1,2,IF(D4830=7,1,(IF(WEEKDAY(B4830)=1,2,IF(WEEKDAY(B4830)=7,1,0))))))</f>
        <v>3</v>
      </c>
    </row>
    <row r="4831" spans="2:21" ht="13.95" customHeight="1" x14ac:dyDescent="0.25">
      <c r="B4831" s="784">
        <f t="shared" si="227"/>
        <v>45584</v>
      </c>
      <c r="C4831" s="785">
        <v>3</v>
      </c>
      <c r="D4831" s="786">
        <f>IFERROR((INDEX(METADATA!$T$2:$T$20,MATCH(B4831,METADATA!$S$2:$S$20,0))),0)</f>
        <v>0</v>
      </c>
      <c r="E4831" s="785" t="str">
        <f t="shared" si="225"/>
        <v>LO</v>
      </c>
      <c r="F4831" s="786">
        <f>VLOOKUP(C4831,METADATA!$A$5:$H$29,IF(E4831="HI",2,IF(E4831="LO",6,10))+IF(D4831=1,2,IF(D4831=7,1,(IF(WEEKDAY(B4831)=1,2,IF(WEEKDAY(B4831)=7,1,0))))))</f>
        <v>3</v>
      </c>
      <c r="G4831" s="786">
        <f>VLOOKUP(C4831,METADATA!$J$5:$Q$29,IF(E4831="HI",2,IF(E4831="LO",6,10))+IF(D4831=1,2,IF(D4831=7,1,(IF(WEEKDAY(B4831)=1,2,IF(WEEKDAY(B4831)=7,1,0))))))</f>
        <v>3</v>
      </c>
      <c r="H4831" s="787">
        <v>9096</v>
      </c>
      <c r="I4831" s="788">
        <v>9605.1499633789063</v>
      </c>
      <c r="K4831" s="795">
        <v>0</v>
      </c>
      <c r="M4831" s="798">
        <f t="shared" si="226"/>
        <v>13228.609973046972</v>
      </c>
      <c r="N4831" s="303"/>
      <c r="S4831" s="786">
        <v>0</v>
      </c>
      <c r="T4831" s="781">
        <f>VLOOKUP(C4831,METADATA!$J$5:$Q$29,IF(E4831="HI",2,IF(E4831="LO",6,10))+IF(S4831=1,2,IF(D4831=7,1,(IF(WEEKDAY(B4831)=1,2,IF(WEEKDAY(B4831)=7,1,0))))))</f>
        <v>3</v>
      </c>
      <c r="U4831" s="781">
        <f>VLOOKUP(C4831,METADATA!$A$5:$H$29,IF(E4831="HI",2,IF(E4831="LO",6,10))+IF(S4831=1,2,IF(D4831=7,1,(IF(WEEKDAY(B4831)=1,2,IF(WEEKDAY(B4831)=7,1,0))))))</f>
        <v>3</v>
      </c>
    </row>
    <row r="4832" spans="2:21" ht="13.95" customHeight="1" x14ac:dyDescent="0.25">
      <c r="B4832" s="784">
        <f t="shared" si="227"/>
        <v>45584</v>
      </c>
      <c r="C4832" s="785">
        <v>4</v>
      </c>
      <c r="D4832" s="786">
        <f>IFERROR((INDEX(METADATA!$T$2:$T$20,MATCH(B4832,METADATA!$S$2:$S$20,0))),0)</f>
        <v>0</v>
      </c>
      <c r="E4832" s="785" t="str">
        <f t="shared" si="225"/>
        <v>LO</v>
      </c>
      <c r="F4832" s="786">
        <f>VLOOKUP(C4832,METADATA!$A$5:$H$29,IF(E4832="HI",2,IF(E4832="LO",6,10))+IF(D4832=1,2,IF(D4832=7,1,(IF(WEEKDAY(B4832)=1,2,IF(WEEKDAY(B4832)=7,1,0))))))</f>
        <v>3</v>
      </c>
      <c r="G4832" s="786">
        <f>VLOOKUP(C4832,METADATA!$J$5:$Q$29,IF(E4832="HI",2,IF(E4832="LO",6,10))+IF(D4832=1,2,IF(D4832=7,1,(IF(WEEKDAY(B4832)=1,2,IF(WEEKDAY(B4832)=7,1,0))))))</f>
        <v>3</v>
      </c>
      <c r="H4832" s="787">
        <v>9339.5</v>
      </c>
      <c r="I4832" s="788">
        <v>6119.9848937988281</v>
      </c>
      <c r="K4832" s="795">
        <v>0</v>
      </c>
      <c r="M4832" s="798">
        <f t="shared" si="226"/>
        <v>11166.04116732183</v>
      </c>
      <c r="N4832" s="303"/>
      <c r="S4832" s="786">
        <v>0</v>
      </c>
      <c r="T4832" s="781">
        <f>VLOOKUP(C4832,METADATA!$J$5:$Q$29,IF(E4832="HI",2,IF(E4832="LO",6,10))+IF(S4832=1,2,IF(D4832=7,1,(IF(WEEKDAY(B4832)=1,2,IF(WEEKDAY(B4832)=7,1,0))))))</f>
        <v>3</v>
      </c>
      <c r="U4832" s="781">
        <f>VLOOKUP(C4832,METADATA!$A$5:$H$29,IF(E4832="HI",2,IF(E4832="LO",6,10))+IF(S4832=1,2,IF(D4832=7,1,(IF(WEEKDAY(B4832)=1,2,IF(WEEKDAY(B4832)=7,1,0))))))</f>
        <v>3</v>
      </c>
    </row>
    <row r="4833" spans="2:21" ht="13.95" customHeight="1" x14ac:dyDescent="0.25">
      <c r="B4833" s="784">
        <f t="shared" si="227"/>
        <v>45584</v>
      </c>
      <c r="C4833" s="785">
        <v>5</v>
      </c>
      <c r="D4833" s="786">
        <f>IFERROR((INDEX(METADATA!$T$2:$T$20,MATCH(B4833,METADATA!$S$2:$S$20,0))),0)</f>
        <v>0</v>
      </c>
      <c r="E4833" s="785" t="str">
        <f t="shared" si="225"/>
        <v>LO</v>
      </c>
      <c r="F4833" s="786">
        <f>VLOOKUP(C4833,METADATA!$A$5:$H$29,IF(E4833="HI",2,IF(E4833="LO",6,10))+IF(D4833=1,2,IF(D4833=7,1,(IF(WEEKDAY(B4833)=1,2,IF(WEEKDAY(B4833)=7,1,0))))))</f>
        <v>3</v>
      </c>
      <c r="G4833" s="786">
        <f>VLOOKUP(C4833,METADATA!$J$5:$Q$29,IF(E4833="HI",2,IF(E4833="LO",6,10))+IF(D4833=1,2,IF(D4833=7,1,(IF(WEEKDAY(B4833)=1,2,IF(WEEKDAY(B4833)=7,1,0))))))</f>
        <v>3</v>
      </c>
      <c r="H4833" s="787">
        <v>9413</v>
      </c>
      <c r="I4833" s="788">
        <v>5188.9150085449219</v>
      </c>
      <c r="K4833" s="795">
        <v>870.51250000000005</v>
      </c>
      <c r="M4833" s="798">
        <f t="shared" si="226"/>
        <v>10748.460725420304</v>
      </c>
      <c r="N4833" s="303"/>
      <c r="S4833" s="786">
        <v>0</v>
      </c>
      <c r="T4833" s="781">
        <f>VLOOKUP(C4833,METADATA!$J$5:$Q$29,IF(E4833="HI",2,IF(E4833="LO",6,10))+IF(S4833=1,2,IF(D4833=7,1,(IF(WEEKDAY(B4833)=1,2,IF(WEEKDAY(B4833)=7,1,0))))))</f>
        <v>3</v>
      </c>
      <c r="U4833" s="781">
        <f>VLOOKUP(C4833,METADATA!$A$5:$H$29,IF(E4833="HI",2,IF(E4833="LO",6,10))+IF(S4833=1,2,IF(D4833=7,1,(IF(WEEKDAY(B4833)=1,2,IF(WEEKDAY(B4833)=7,1,0))))))</f>
        <v>3</v>
      </c>
    </row>
    <row r="4834" spans="2:21" ht="13.95" customHeight="1" x14ac:dyDescent="0.25">
      <c r="B4834" s="784">
        <f t="shared" si="227"/>
        <v>45584</v>
      </c>
      <c r="C4834" s="785">
        <v>6</v>
      </c>
      <c r="D4834" s="786">
        <f>IFERROR((INDEX(METADATA!$T$2:$T$20,MATCH(B4834,METADATA!$S$2:$S$20,0))),0)</f>
        <v>0</v>
      </c>
      <c r="E4834" s="785" t="str">
        <f t="shared" si="225"/>
        <v>LO</v>
      </c>
      <c r="F4834" s="786">
        <f>VLOOKUP(C4834,METADATA!$A$5:$H$29,IF(E4834="HI",2,IF(E4834="LO",6,10))+IF(D4834=1,2,IF(D4834=7,1,(IF(WEEKDAY(B4834)=1,2,IF(WEEKDAY(B4834)=7,1,0))))))</f>
        <v>3</v>
      </c>
      <c r="G4834" s="786">
        <f>VLOOKUP(C4834,METADATA!$J$5:$Q$29,IF(E4834="HI",2,IF(E4834="LO",6,10))+IF(D4834=1,2,IF(D4834=7,1,(IF(WEEKDAY(B4834)=1,2,IF(WEEKDAY(B4834)=7,1,0))))))</f>
        <v>3</v>
      </c>
      <c r="H4834" s="787">
        <v>9852.75</v>
      </c>
      <c r="I4834" s="788">
        <v>5022.0574645996094</v>
      </c>
      <c r="K4834" s="795">
        <v>865.8125</v>
      </c>
      <c r="M4834" s="798">
        <f t="shared" si="226"/>
        <v>11058.831029554645</v>
      </c>
      <c r="N4834" s="303"/>
      <c r="S4834" s="786">
        <v>0</v>
      </c>
      <c r="T4834" s="781">
        <f>VLOOKUP(C4834,METADATA!$J$5:$Q$29,IF(E4834="HI",2,IF(E4834="LO",6,10))+IF(S4834=1,2,IF(D4834=7,1,(IF(WEEKDAY(B4834)=1,2,IF(WEEKDAY(B4834)=7,1,0))))))</f>
        <v>3</v>
      </c>
      <c r="U4834" s="781">
        <f>VLOOKUP(C4834,METADATA!$A$5:$H$29,IF(E4834="HI",2,IF(E4834="LO",6,10))+IF(S4834=1,2,IF(D4834=7,1,(IF(WEEKDAY(B4834)=1,2,IF(WEEKDAY(B4834)=7,1,0))))))</f>
        <v>3</v>
      </c>
    </row>
    <row r="4835" spans="2:21" ht="13.95" customHeight="1" x14ac:dyDescent="0.25">
      <c r="B4835" s="784">
        <f t="shared" si="227"/>
        <v>45584</v>
      </c>
      <c r="C4835" s="785">
        <v>7</v>
      </c>
      <c r="D4835" s="786">
        <f>IFERROR((INDEX(METADATA!$T$2:$T$20,MATCH(B4835,METADATA!$S$2:$S$20,0))),0)</f>
        <v>0</v>
      </c>
      <c r="E4835" s="785" t="str">
        <f t="shared" si="225"/>
        <v>LO</v>
      </c>
      <c r="F4835" s="786">
        <f>VLOOKUP(C4835,METADATA!$A$5:$H$29,IF(E4835="HI",2,IF(E4835="LO",6,10))+IF(D4835=1,2,IF(D4835=7,1,(IF(WEEKDAY(B4835)=1,2,IF(WEEKDAY(B4835)=7,1,0))))))</f>
        <v>2</v>
      </c>
      <c r="G4835" s="786">
        <f>VLOOKUP(C4835,METADATA!$J$5:$Q$29,IF(E4835="HI",2,IF(E4835="LO",6,10))+IF(D4835=1,2,IF(D4835=7,1,(IF(WEEKDAY(B4835)=1,2,IF(WEEKDAY(B4835)=7,1,0))))))</f>
        <v>2</v>
      </c>
      <c r="H4835" s="787">
        <v>11318.25</v>
      </c>
      <c r="I4835" s="788">
        <v>4799.7574768066406</v>
      </c>
      <c r="K4835" s="795">
        <v>834.63750000000005</v>
      </c>
      <c r="M4835" s="798">
        <f t="shared" si="226"/>
        <v>12293.919427857873</v>
      </c>
      <c r="N4835" s="303"/>
      <c r="S4835" s="786">
        <v>0</v>
      </c>
      <c r="T4835" s="781">
        <f>VLOOKUP(C4835,METADATA!$J$5:$Q$29,IF(E4835="HI",2,IF(E4835="LO",6,10))+IF(S4835=1,2,IF(D4835=7,1,(IF(WEEKDAY(B4835)=1,2,IF(WEEKDAY(B4835)=7,1,0))))))</f>
        <v>2</v>
      </c>
      <c r="U4835" s="781">
        <f>VLOOKUP(C4835,METADATA!$A$5:$H$29,IF(E4835="HI",2,IF(E4835="LO",6,10))+IF(S4835=1,2,IF(D4835=7,1,(IF(WEEKDAY(B4835)=1,2,IF(WEEKDAY(B4835)=7,1,0))))))</f>
        <v>2</v>
      </c>
    </row>
    <row r="4836" spans="2:21" ht="13.95" customHeight="1" x14ac:dyDescent="0.25">
      <c r="B4836" s="784">
        <f t="shared" si="227"/>
        <v>45584</v>
      </c>
      <c r="C4836" s="785">
        <v>8</v>
      </c>
      <c r="D4836" s="786">
        <f>IFERROR((INDEX(METADATA!$T$2:$T$20,MATCH(B4836,METADATA!$S$2:$S$20,0))),0)</f>
        <v>0</v>
      </c>
      <c r="E4836" s="785" t="str">
        <f t="shared" si="225"/>
        <v>LO</v>
      </c>
      <c r="F4836" s="786">
        <f>VLOOKUP(C4836,METADATA!$A$5:$H$29,IF(E4836="HI",2,IF(E4836="LO",6,10))+IF(D4836=1,2,IF(D4836=7,1,(IF(WEEKDAY(B4836)=1,2,IF(WEEKDAY(B4836)=7,1,0))))))</f>
        <v>2</v>
      </c>
      <c r="G4836" s="786">
        <f>VLOOKUP(C4836,METADATA!$J$5:$Q$29,IF(E4836="HI",2,IF(E4836="LO",6,10))+IF(D4836=1,2,IF(D4836=7,1,(IF(WEEKDAY(B4836)=1,2,IF(WEEKDAY(B4836)=7,1,0))))))</f>
        <v>2</v>
      </c>
      <c r="H4836" s="787">
        <v>13217.25</v>
      </c>
      <c r="I4836" s="788">
        <v>4478.219970703125</v>
      </c>
      <c r="K4836" s="795">
        <v>847.33749999999998</v>
      </c>
      <c r="M4836" s="798">
        <f t="shared" si="226"/>
        <v>13955.291171039904</v>
      </c>
      <c r="N4836" s="303"/>
      <c r="S4836" s="786">
        <v>0</v>
      </c>
      <c r="T4836" s="781">
        <f>VLOOKUP(C4836,METADATA!$J$5:$Q$29,IF(E4836="HI",2,IF(E4836="LO",6,10))+IF(S4836=1,2,IF(D4836=7,1,(IF(WEEKDAY(B4836)=1,2,IF(WEEKDAY(B4836)=7,1,0))))))</f>
        <v>2</v>
      </c>
      <c r="U4836" s="781">
        <f>VLOOKUP(C4836,METADATA!$A$5:$H$29,IF(E4836="HI",2,IF(E4836="LO",6,10))+IF(S4836=1,2,IF(D4836=7,1,(IF(WEEKDAY(B4836)=1,2,IF(WEEKDAY(B4836)=7,1,0))))))</f>
        <v>2</v>
      </c>
    </row>
    <row r="4837" spans="2:21" ht="13.95" customHeight="1" x14ac:dyDescent="0.25">
      <c r="B4837" s="784">
        <f t="shared" si="227"/>
        <v>45584</v>
      </c>
      <c r="C4837" s="785">
        <v>9</v>
      </c>
      <c r="D4837" s="786">
        <f>IFERROR((INDEX(METADATA!$T$2:$T$20,MATCH(B4837,METADATA!$S$2:$S$20,0))),0)</f>
        <v>0</v>
      </c>
      <c r="E4837" s="785" t="str">
        <f t="shared" si="225"/>
        <v>LO</v>
      </c>
      <c r="F4837" s="786">
        <f>VLOOKUP(C4837,METADATA!$A$5:$H$29,IF(E4837="HI",2,IF(E4837="LO",6,10))+IF(D4837=1,2,IF(D4837=7,1,(IF(WEEKDAY(B4837)=1,2,IF(WEEKDAY(B4837)=7,1,0))))))</f>
        <v>2</v>
      </c>
      <c r="G4837" s="786">
        <f>VLOOKUP(C4837,METADATA!$J$5:$Q$29,IF(E4837="HI",2,IF(E4837="LO",6,10))+IF(D4837=1,2,IF(D4837=7,1,(IF(WEEKDAY(B4837)=1,2,IF(WEEKDAY(B4837)=7,1,0))))))</f>
        <v>2</v>
      </c>
      <c r="H4837" s="787">
        <v>13981.25</v>
      </c>
      <c r="I4837" s="788">
        <v>6186.4949645996094</v>
      </c>
      <c r="K4837" s="795">
        <v>851.61249999999995</v>
      </c>
      <c r="M4837" s="798">
        <f t="shared" si="226"/>
        <v>15288.821782907809</v>
      </c>
      <c r="N4837" s="303"/>
      <c r="S4837" s="786">
        <v>0</v>
      </c>
      <c r="T4837" s="781">
        <f>VLOOKUP(C4837,METADATA!$J$5:$Q$29,IF(E4837="HI",2,IF(E4837="LO",6,10))+IF(S4837=1,2,IF(D4837=7,1,(IF(WEEKDAY(B4837)=1,2,IF(WEEKDAY(B4837)=7,1,0))))))</f>
        <v>2</v>
      </c>
      <c r="U4837" s="781">
        <f>VLOOKUP(C4837,METADATA!$A$5:$H$29,IF(E4837="HI",2,IF(E4837="LO",6,10))+IF(S4837=1,2,IF(D4837=7,1,(IF(WEEKDAY(B4837)=1,2,IF(WEEKDAY(B4837)=7,1,0))))))</f>
        <v>2</v>
      </c>
    </row>
    <row r="4838" spans="2:21" ht="13.95" customHeight="1" x14ac:dyDescent="0.25">
      <c r="B4838" s="784">
        <f t="shared" si="227"/>
        <v>45584</v>
      </c>
      <c r="C4838" s="785">
        <v>10</v>
      </c>
      <c r="D4838" s="786">
        <f>IFERROR((INDEX(METADATA!$T$2:$T$20,MATCH(B4838,METADATA!$S$2:$S$20,0))),0)</f>
        <v>0</v>
      </c>
      <c r="E4838" s="785" t="str">
        <f t="shared" si="225"/>
        <v>LO</v>
      </c>
      <c r="F4838" s="786">
        <f>VLOOKUP(C4838,METADATA!$A$5:$H$29,IF(E4838="HI",2,IF(E4838="LO",6,10))+IF(D4838=1,2,IF(D4838=7,1,(IF(WEEKDAY(B4838)=1,2,IF(WEEKDAY(B4838)=7,1,0))))))</f>
        <v>2</v>
      </c>
      <c r="G4838" s="786">
        <f>VLOOKUP(C4838,METADATA!$J$5:$Q$29,IF(E4838="HI",2,IF(E4838="LO",6,10))+IF(D4838=1,2,IF(D4838=7,1,(IF(WEEKDAY(B4838)=1,2,IF(WEEKDAY(B4838)=7,1,0))))))</f>
        <v>2</v>
      </c>
      <c r="H4838" s="787">
        <v>14247.75</v>
      </c>
      <c r="I4838" s="788">
        <v>7360.467529296875</v>
      </c>
      <c r="K4838" s="795">
        <v>856.5</v>
      </c>
      <c r="M4838" s="798">
        <f t="shared" si="226"/>
        <v>16036.672420185356</v>
      </c>
      <c r="N4838" s="303"/>
      <c r="S4838" s="786">
        <v>0</v>
      </c>
      <c r="T4838" s="781">
        <f>VLOOKUP(C4838,METADATA!$J$5:$Q$29,IF(E4838="HI",2,IF(E4838="LO",6,10))+IF(S4838=1,2,IF(D4838=7,1,(IF(WEEKDAY(B4838)=1,2,IF(WEEKDAY(B4838)=7,1,0))))))</f>
        <v>2</v>
      </c>
      <c r="U4838" s="781">
        <f>VLOOKUP(C4838,METADATA!$A$5:$H$29,IF(E4838="HI",2,IF(E4838="LO",6,10))+IF(S4838=1,2,IF(D4838=7,1,(IF(WEEKDAY(B4838)=1,2,IF(WEEKDAY(B4838)=7,1,0))))))</f>
        <v>2</v>
      </c>
    </row>
    <row r="4839" spans="2:21" ht="13.95" customHeight="1" x14ac:dyDescent="0.25">
      <c r="B4839" s="784">
        <f t="shared" si="227"/>
        <v>45584</v>
      </c>
      <c r="C4839" s="785">
        <v>11</v>
      </c>
      <c r="D4839" s="786">
        <f>IFERROR((INDEX(METADATA!$T$2:$T$20,MATCH(B4839,METADATA!$S$2:$S$20,0))),0)</f>
        <v>0</v>
      </c>
      <c r="E4839" s="785" t="str">
        <f t="shared" si="225"/>
        <v>LO</v>
      </c>
      <c r="F4839" s="786">
        <f>VLOOKUP(C4839,METADATA!$A$5:$H$29,IF(E4839="HI",2,IF(E4839="LO",6,10))+IF(D4839=1,2,IF(D4839=7,1,(IF(WEEKDAY(B4839)=1,2,IF(WEEKDAY(B4839)=7,1,0))))))</f>
        <v>2</v>
      </c>
      <c r="G4839" s="786">
        <f>VLOOKUP(C4839,METADATA!$J$5:$Q$29,IF(E4839="HI",2,IF(E4839="LO",6,10))+IF(D4839=1,2,IF(D4839=7,1,(IF(WEEKDAY(B4839)=1,2,IF(WEEKDAY(B4839)=7,1,0))))))</f>
        <v>2</v>
      </c>
      <c r="H4839" s="787">
        <v>14413</v>
      </c>
      <c r="I4839" s="788">
        <v>7647.93505859375</v>
      </c>
      <c r="K4839" s="795">
        <v>824.32500000000005</v>
      </c>
      <c r="M4839" s="798">
        <f t="shared" si="226"/>
        <v>16316.417488544088</v>
      </c>
      <c r="N4839" s="303"/>
      <c r="S4839" s="786">
        <v>0</v>
      </c>
      <c r="T4839" s="781">
        <f>VLOOKUP(C4839,METADATA!$J$5:$Q$29,IF(E4839="HI",2,IF(E4839="LO",6,10))+IF(S4839=1,2,IF(D4839=7,1,(IF(WEEKDAY(B4839)=1,2,IF(WEEKDAY(B4839)=7,1,0))))))</f>
        <v>2</v>
      </c>
      <c r="U4839" s="781">
        <f>VLOOKUP(C4839,METADATA!$A$5:$H$29,IF(E4839="HI",2,IF(E4839="LO",6,10))+IF(S4839=1,2,IF(D4839=7,1,(IF(WEEKDAY(B4839)=1,2,IF(WEEKDAY(B4839)=7,1,0))))))</f>
        <v>2</v>
      </c>
    </row>
    <row r="4840" spans="2:21" ht="13.95" customHeight="1" x14ac:dyDescent="0.25">
      <c r="B4840" s="784">
        <f t="shared" si="227"/>
        <v>45584</v>
      </c>
      <c r="C4840" s="785">
        <v>12</v>
      </c>
      <c r="D4840" s="786">
        <f>IFERROR((INDEX(METADATA!$T$2:$T$20,MATCH(B4840,METADATA!$S$2:$S$20,0))),0)</f>
        <v>0</v>
      </c>
      <c r="E4840" s="785" t="str">
        <f t="shared" si="225"/>
        <v>LO</v>
      </c>
      <c r="F4840" s="786">
        <f>VLOOKUP(C4840,METADATA!$A$5:$H$29,IF(E4840="HI",2,IF(E4840="LO",6,10))+IF(D4840=1,2,IF(D4840=7,1,(IF(WEEKDAY(B4840)=1,2,IF(WEEKDAY(B4840)=7,1,0))))))</f>
        <v>3</v>
      </c>
      <c r="G4840" s="786">
        <f>VLOOKUP(C4840,METADATA!$J$5:$Q$29,IF(E4840="HI",2,IF(E4840="LO",6,10))+IF(D4840=1,2,IF(D4840=7,1,(IF(WEEKDAY(B4840)=1,2,IF(WEEKDAY(B4840)=7,1,0))))))</f>
        <v>3</v>
      </c>
      <c r="H4840" s="787">
        <v>14223.75</v>
      </c>
      <c r="I4840" s="788">
        <v>7774.5276489257813</v>
      </c>
      <c r="K4840" s="795">
        <v>882.73749999999995</v>
      </c>
      <c r="M4840" s="798">
        <f t="shared" si="226"/>
        <v>16209.822461285979</v>
      </c>
      <c r="N4840" s="303"/>
      <c r="S4840" s="786">
        <v>0</v>
      </c>
      <c r="T4840" s="781">
        <f>VLOOKUP(C4840,METADATA!$J$5:$Q$29,IF(E4840="HI",2,IF(E4840="LO",6,10))+IF(S4840=1,2,IF(D4840=7,1,(IF(WEEKDAY(B4840)=1,2,IF(WEEKDAY(B4840)=7,1,0))))))</f>
        <v>3</v>
      </c>
      <c r="U4840" s="781">
        <f>VLOOKUP(C4840,METADATA!$A$5:$H$29,IF(E4840="HI",2,IF(E4840="LO",6,10))+IF(S4840=1,2,IF(D4840=7,1,(IF(WEEKDAY(B4840)=1,2,IF(WEEKDAY(B4840)=7,1,0))))))</f>
        <v>3</v>
      </c>
    </row>
    <row r="4841" spans="2:21" ht="13.95" customHeight="1" x14ac:dyDescent="0.25">
      <c r="B4841" s="784">
        <f t="shared" si="227"/>
        <v>45584</v>
      </c>
      <c r="C4841" s="785">
        <v>13</v>
      </c>
      <c r="D4841" s="786">
        <f>IFERROR((INDEX(METADATA!$T$2:$T$20,MATCH(B4841,METADATA!$S$2:$S$20,0))),0)</f>
        <v>0</v>
      </c>
      <c r="E4841" s="785" t="str">
        <f t="shared" si="225"/>
        <v>LO</v>
      </c>
      <c r="F4841" s="786">
        <f>VLOOKUP(C4841,METADATA!$A$5:$H$29,IF(E4841="HI",2,IF(E4841="LO",6,10))+IF(D4841=1,2,IF(D4841=7,1,(IF(WEEKDAY(B4841)=1,2,IF(WEEKDAY(B4841)=7,1,0))))))</f>
        <v>3</v>
      </c>
      <c r="G4841" s="786">
        <f>VLOOKUP(C4841,METADATA!$J$5:$Q$29,IF(E4841="HI",2,IF(E4841="LO",6,10))+IF(D4841=1,2,IF(D4841=7,1,(IF(WEEKDAY(B4841)=1,2,IF(WEEKDAY(B4841)=7,1,0))))))</f>
        <v>3</v>
      </c>
      <c r="H4841" s="787">
        <v>13690.5</v>
      </c>
      <c r="I4841" s="788">
        <v>8833.099853515625</v>
      </c>
      <c r="K4841" s="795">
        <v>909.3125</v>
      </c>
      <c r="M4841" s="798">
        <f t="shared" si="226"/>
        <v>16292.742042767932</v>
      </c>
      <c r="N4841" s="303"/>
      <c r="S4841" s="786">
        <v>0</v>
      </c>
      <c r="T4841" s="781">
        <f>VLOOKUP(C4841,METADATA!$J$5:$Q$29,IF(E4841="HI",2,IF(E4841="LO",6,10))+IF(S4841=1,2,IF(D4841=7,1,(IF(WEEKDAY(B4841)=1,2,IF(WEEKDAY(B4841)=7,1,0))))))</f>
        <v>3</v>
      </c>
      <c r="U4841" s="781">
        <f>VLOOKUP(C4841,METADATA!$A$5:$H$29,IF(E4841="HI",2,IF(E4841="LO",6,10))+IF(S4841=1,2,IF(D4841=7,1,(IF(WEEKDAY(B4841)=1,2,IF(WEEKDAY(B4841)=7,1,0))))))</f>
        <v>3</v>
      </c>
    </row>
    <row r="4842" spans="2:21" ht="13.95" customHeight="1" x14ac:dyDescent="0.25">
      <c r="B4842" s="784">
        <f t="shared" si="227"/>
        <v>45584</v>
      </c>
      <c r="C4842" s="785">
        <v>14</v>
      </c>
      <c r="D4842" s="786">
        <f>IFERROR((INDEX(METADATA!$T$2:$T$20,MATCH(B4842,METADATA!$S$2:$S$20,0))),0)</f>
        <v>0</v>
      </c>
      <c r="E4842" s="785" t="str">
        <f t="shared" si="225"/>
        <v>LO</v>
      </c>
      <c r="F4842" s="786">
        <f>VLOOKUP(C4842,METADATA!$A$5:$H$29,IF(E4842="HI",2,IF(E4842="LO",6,10))+IF(D4842=1,2,IF(D4842=7,1,(IF(WEEKDAY(B4842)=1,2,IF(WEEKDAY(B4842)=7,1,0))))))</f>
        <v>3</v>
      </c>
      <c r="G4842" s="786">
        <f>VLOOKUP(C4842,METADATA!$J$5:$Q$29,IF(E4842="HI",2,IF(E4842="LO",6,10))+IF(D4842=1,2,IF(D4842=7,1,(IF(WEEKDAY(B4842)=1,2,IF(WEEKDAY(B4842)=7,1,0))))))</f>
        <v>3</v>
      </c>
      <c r="H4842" s="787">
        <v>13364.5</v>
      </c>
      <c r="I4842" s="788">
        <v>9520.5250244140625</v>
      </c>
      <c r="K4842" s="795">
        <v>905.6</v>
      </c>
      <c r="M4842" s="798">
        <f t="shared" si="226"/>
        <v>16408.846912275534</v>
      </c>
      <c r="N4842" s="303"/>
      <c r="S4842" s="786">
        <v>0</v>
      </c>
      <c r="T4842" s="781">
        <f>VLOOKUP(C4842,METADATA!$J$5:$Q$29,IF(E4842="HI",2,IF(E4842="LO",6,10))+IF(S4842=1,2,IF(D4842=7,1,(IF(WEEKDAY(B4842)=1,2,IF(WEEKDAY(B4842)=7,1,0))))))</f>
        <v>3</v>
      </c>
      <c r="U4842" s="781">
        <f>VLOOKUP(C4842,METADATA!$A$5:$H$29,IF(E4842="HI",2,IF(E4842="LO",6,10))+IF(S4842=1,2,IF(D4842=7,1,(IF(WEEKDAY(B4842)=1,2,IF(WEEKDAY(B4842)=7,1,0))))))</f>
        <v>3</v>
      </c>
    </row>
    <row r="4843" spans="2:21" ht="13.95" customHeight="1" x14ac:dyDescent="0.25">
      <c r="B4843" s="784">
        <f t="shared" si="227"/>
        <v>45584</v>
      </c>
      <c r="C4843" s="785">
        <v>15</v>
      </c>
      <c r="D4843" s="786">
        <f>IFERROR((INDEX(METADATA!$T$2:$T$20,MATCH(B4843,METADATA!$S$2:$S$20,0))),0)</f>
        <v>0</v>
      </c>
      <c r="E4843" s="785" t="str">
        <f t="shared" si="225"/>
        <v>LO</v>
      </c>
      <c r="F4843" s="786">
        <f>VLOOKUP(C4843,METADATA!$A$5:$H$29,IF(E4843="HI",2,IF(E4843="LO",6,10))+IF(D4843=1,2,IF(D4843=7,1,(IF(WEEKDAY(B4843)=1,2,IF(WEEKDAY(B4843)=7,1,0))))))</f>
        <v>3</v>
      </c>
      <c r="G4843" s="786">
        <f>VLOOKUP(C4843,METADATA!$J$5:$Q$29,IF(E4843="HI",2,IF(E4843="LO",6,10))+IF(D4843=1,2,IF(D4843=7,1,(IF(WEEKDAY(B4843)=1,2,IF(WEEKDAY(B4843)=7,1,0))))))</f>
        <v>3</v>
      </c>
      <c r="H4843" s="787">
        <v>13075</v>
      </c>
      <c r="I4843" s="788">
        <v>9460.324951171875</v>
      </c>
      <c r="K4843" s="795">
        <v>913.98749999999995</v>
      </c>
      <c r="M4843" s="798">
        <f t="shared" si="226"/>
        <v>16138.567878896973</v>
      </c>
      <c r="N4843" s="303"/>
      <c r="S4843" s="786">
        <v>0</v>
      </c>
      <c r="T4843" s="781">
        <f>VLOOKUP(C4843,METADATA!$J$5:$Q$29,IF(E4843="HI",2,IF(E4843="LO",6,10))+IF(S4843=1,2,IF(D4843=7,1,(IF(WEEKDAY(B4843)=1,2,IF(WEEKDAY(B4843)=7,1,0))))))</f>
        <v>3</v>
      </c>
      <c r="U4843" s="781">
        <f>VLOOKUP(C4843,METADATA!$A$5:$H$29,IF(E4843="HI",2,IF(E4843="LO",6,10))+IF(S4843=1,2,IF(D4843=7,1,(IF(WEEKDAY(B4843)=1,2,IF(WEEKDAY(B4843)=7,1,0))))))</f>
        <v>3</v>
      </c>
    </row>
    <row r="4844" spans="2:21" ht="13.95" customHeight="1" x14ac:dyDescent="0.25">
      <c r="B4844" s="784">
        <f t="shared" si="227"/>
        <v>45584</v>
      </c>
      <c r="C4844" s="785">
        <v>16</v>
      </c>
      <c r="D4844" s="786">
        <f>IFERROR((INDEX(METADATA!$T$2:$T$20,MATCH(B4844,METADATA!$S$2:$S$20,0))),0)</f>
        <v>0</v>
      </c>
      <c r="E4844" s="785" t="str">
        <f t="shared" si="225"/>
        <v>LO</v>
      </c>
      <c r="F4844" s="786">
        <f>VLOOKUP(C4844,METADATA!$A$5:$H$29,IF(E4844="HI",2,IF(E4844="LO",6,10))+IF(D4844=1,2,IF(D4844=7,1,(IF(WEEKDAY(B4844)=1,2,IF(WEEKDAY(B4844)=7,1,0))))))</f>
        <v>3</v>
      </c>
      <c r="G4844" s="786">
        <f>VLOOKUP(C4844,METADATA!$J$5:$Q$29,IF(E4844="HI",2,IF(E4844="LO",6,10))+IF(D4844=1,2,IF(D4844=7,1,(IF(WEEKDAY(B4844)=1,2,IF(WEEKDAY(B4844)=7,1,0))))))</f>
        <v>3</v>
      </c>
      <c r="H4844" s="787">
        <v>12984.75</v>
      </c>
      <c r="I4844" s="788">
        <v>9583.599853515625</v>
      </c>
      <c r="K4844" s="795">
        <v>902.26250000000005</v>
      </c>
      <c r="M4844" s="798">
        <f t="shared" si="226"/>
        <v>16138.436067810435</v>
      </c>
      <c r="N4844" s="303"/>
      <c r="S4844" s="786">
        <v>0</v>
      </c>
      <c r="T4844" s="781">
        <f>VLOOKUP(C4844,METADATA!$J$5:$Q$29,IF(E4844="HI",2,IF(E4844="LO",6,10))+IF(S4844=1,2,IF(D4844=7,1,(IF(WEEKDAY(B4844)=1,2,IF(WEEKDAY(B4844)=7,1,0))))))</f>
        <v>3</v>
      </c>
      <c r="U4844" s="781">
        <f>VLOOKUP(C4844,METADATA!$A$5:$H$29,IF(E4844="HI",2,IF(E4844="LO",6,10))+IF(S4844=1,2,IF(D4844=7,1,(IF(WEEKDAY(B4844)=1,2,IF(WEEKDAY(B4844)=7,1,0))))))</f>
        <v>3</v>
      </c>
    </row>
    <row r="4845" spans="2:21" ht="13.95" customHeight="1" x14ac:dyDescent="0.25">
      <c r="B4845" s="784">
        <f t="shared" si="227"/>
        <v>45584</v>
      </c>
      <c r="C4845" s="785">
        <v>17</v>
      </c>
      <c r="D4845" s="786">
        <f>IFERROR((INDEX(METADATA!$T$2:$T$20,MATCH(B4845,METADATA!$S$2:$S$20,0))),0)</f>
        <v>0</v>
      </c>
      <c r="E4845" s="785" t="str">
        <f t="shared" si="225"/>
        <v>LO</v>
      </c>
      <c r="F4845" s="786">
        <f>VLOOKUP(C4845,METADATA!$A$5:$H$29,IF(E4845="HI",2,IF(E4845="LO",6,10))+IF(D4845=1,2,IF(D4845=7,1,(IF(WEEKDAY(B4845)=1,2,IF(WEEKDAY(B4845)=7,1,0))))))</f>
        <v>3</v>
      </c>
      <c r="G4845" s="786">
        <f>VLOOKUP(C4845,METADATA!$J$5:$Q$29,IF(E4845="HI",2,IF(E4845="LO",6,10))+IF(D4845=1,2,IF(D4845=7,1,(IF(WEEKDAY(B4845)=1,2,IF(WEEKDAY(B4845)=7,1,0))))))</f>
        <v>3</v>
      </c>
      <c r="H4845" s="787">
        <v>12769.25</v>
      </c>
      <c r="I4845" s="788">
        <v>9677.324951171875</v>
      </c>
      <c r="K4845" s="795">
        <v>933.76250000000005</v>
      </c>
      <c r="M4845" s="798">
        <f t="shared" si="226"/>
        <v>16021.996248067022</v>
      </c>
      <c r="N4845" s="303"/>
      <c r="S4845" s="786">
        <v>0</v>
      </c>
      <c r="T4845" s="781">
        <f>VLOOKUP(C4845,METADATA!$J$5:$Q$29,IF(E4845="HI",2,IF(E4845="LO",6,10))+IF(S4845=1,2,IF(D4845=7,1,(IF(WEEKDAY(B4845)=1,2,IF(WEEKDAY(B4845)=7,1,0))))))</f>
        <v>3</v>
      </c>
      <c r="U4845" s="781">
        <f>VLOOKUP(C4845,METADATA!$A$5:$H$29,IF(E4845="HI",2,IF(E4845="LO",6,10))+IF(S4845=1,2,IF(D4845=7,1,(IF(WEEKDAY(B4845)=1,2,IF(WEEKDAY(B4845)=7,1,0))))))</f>
        <v>3</v>
      </c>
    </row>
    <row r="4846" spans="2:21" ht="13.95" customHeight="1" x14ac:dyDescent="0.25">
      <c r="B4846" s="784">
        <f t="shared" si="227"/>
        <v>45584</v>
      </c>
      <c r="C4846" s="785">
        <v>18</v>
      </c>
      <c r="D4846" s="786">
        <f>IFERROR((INDEX(METADATA!$T$2:$T$20,MATCH(B4846,METADATA!$S$2:$S$20,0))),0)</f>
        <v>0</v>
      </c>
      <c r="E4846" s="785" t="str">
        <f t="shared" si="225"/>
        <v>LO</v>
      </c>
      <c r="F4846" s="786">
        <f>VLOOKUP(C4846,METADATA!$A$5:$H$29,IF(E4846="HI",2,IF(E4846="LO",6,10))+IF(D4846=1,2,IF(D4846=7,1,(IF(WEEKDAY(B4846)=1,2,IF(WEEKDAY(B4846)=7,1,0))))))</f>
        <v>2</v>
      </c>
      <c r="G4846" s="786">
        <f>VLOOKUP(C4846,METADATA!$J$5:$Q$29,IF(E4846="HI",2,IF(E4846="LO",6,10))+IF(D4846=1,2,IF(D4846=7,1,(IF(WEEKDAY(B4846)=1,2,IF(WEEKDAY(B4846)=7,1,0))))))</f>
        <v>2</v>
      </c>
      <c r="H4846" s="787">
        <v>12558.5</v>
      </c>
      <c r="I4846" s="788">
        <v>9716.0502319335938</v>
      </c>
      <c r="K4846" s="795">
        <v>0</v>
      </c>
      <c r="M4846" s="798">
        <f t="shared" si="226"/>
        <v>15878.210048977713</v>
      </c>
      <c r="N4846" s="303"/>
      <c r="S4846" s="786">
        <v>0</v>
      </c>
      <c r="T4846" s="781">
        <f>VLOOKUP(C4846,METADATA!$J$5:$Q$29,IF(E4846="HI",2,IF(E4846="LO",6,10))+IF(S4846=1,2,IF(D4846=7,1,(IF(WEEKDAY(B4846)=1,2,IF(WEEKDAY(B4846)=7,1,0))))))</f>
        <v>2</v>
      </c>
      <c r="U4846" s="781">
        <f>VLOOKUP(C4846,METADATA!$A$5:$H$29,IF(E4846="HI",2,IF(E4846="LO",6,10))+IF(S4846=1,2,IF(D4846=7,1,(IF(WEEKDAY(B4846)=1,2,IF(WEEKDAY(B4846)=7,1,0))))))</f>
        <v>2</v>
      </c>
    </row>
    <row r="4847" spans="2:21" ht="13.95" customHeight="1" x14ac:dyDescent="0.25">
      <c r="B4847" s="784">
        <f t="shared" si="227"/>
        <v>45584</v>
      </c>
      <c r="C4847" s="785">
        <v>19</v>
      </c>
      <c r="D4847" s="786">
        <f>IFERROR((INDEX(METADATA!$T$2:$T$20,MATCH(B4847,METADATA!$S$2:$S$20,0))),0)</f>
        <v>0</v>
      </c>
      <c r="E4847" s="785" t="str">
        <f t="shared" si="225"/>
        <v>LO</v>
      </c>
      <c r="F4847" s="786">
        <f>VLOOKUP(C4847,METADATA!$A$5:$H$29,IF(E4847="HI",2,IF(E4847="LO",6,10))+IF(D4847=1,2,IF(D4847=7,1,(IF(WEEKDAY(B4847)=1,2,IF(WEEKDAY(B4847)=7,1,0))))))</f>
        <v>2</v>
      </c>
      <c r="G4847" s="786">
        <f>VLOOKUP(C4847,METADATA!$J$5:$Q$29,IF(E4847="HI",2,IF(E4847="LO",6,10))+IF(D4847=1,2,IF(D4847=7,1,(IF(WEEKDAY(B4847)=1,2,IF(WEEKDAY(B4847)=7,1,0))))))</f>
        <v>2</v>
      </c>
      <c r="H4847" s="787">
        <v>11820.25</v>
      </c>
      <c r="I4847" s="788">
        <v>9761.7250366210938</v>
      </c>
      <c r="K4847" s="795">
        <v>0</v>
      </c>
      <c r="M4847" s="798">
        <f t="shared" si="226"/>
        <v>15330.02236635991</v>
      </c>
      <c r="N4847" s="303"/>
      <c r="S4847" s="786">
        <v>0</v>
      </c>
      <c r="T4847" s="781">
        <f>VLOOKUP(C4847,METADATA!$J$5:$Q$29,IF(E4847="HI",2,IF(E4847="LO",6,10))+IF(S4847=1,2,IF(D4847=7,1,(IF(WEEKDAY(B4847)=1,2,IF(WEEKDAY(B4847)=7,1,0))))))</f>
        <v>2</v>
      </c>
      <c r="U4847" s="781">
        <f>VLOOKUP(C4847,METADATA!$A$5:$H$29,IF(E4847="HI",2,IF(E4847="LO",6,10))+IF(S4847=1,2,IF(D4847=7,1,(IF(WEEKDAY(B4847)=1,2,IF(WEEKDAY(B4847)=7,1,0))))))</f>
        <v>2</v>
      </c>
    </row>
    <row r="4848" spans="2:21" ht="13.95" customHeight="1" x14ac:dyDescent="0.25">
      <c r="B4848" s="784">
        <f t="shared" si="227"/>
        <v>45584</v>
      </c>
      <c r="C4848" s="785">
        <v>20</v>
      </c>
      <c r="D4848" s="786">
        <f>IFERROR((INDEX(METADATA!$T$2:$T$20,MATCH(B4848,METADATA!$S$2:$S$20,0))),0)</f>
        <v>0</v>
      </c>
      <c r="E4848" s="785" t="str">
        <f t="shared" si="225"/>
        <v>LO</v>
      </c>
      <c r="F4848" s="786">
        <f>VLOOKUP(C4848,METADATA!$A$5:$H$29,IF(E4848="HI",2,IF(E4848="LO",6,10))+IF(D4848=1,2,IF(D4848=7,1,(IF(WEEKDAY(B4848)=1,2,IF(WEEKDAY(B4848)=7,1,0))))))</f>
        <v>3</v>
      </c>
      <c r="G4848" s="786">
        <f>VLOOKUP(C4848,METADATA!$J$5:$Q$29,IF(E4848="HI",2,IF(E4848="LO",6,10))+IF(D4848=1,2,IF(D4848=7,1,(IF(WEEKDAY(B4848)=1,2,IF(WEEKDAY(B4848)=7,1,0))))))</f>
        <v>3</v>
      </c>
      <c r="H4848" s="787">
        <v>12147.5</v>
      </c>
      <c r="I4848" s="788">
        <v>9873.824951171875</v>
      </c>
      <c r="K4848" s="795">
        <v>0</v>
      </c>
      <c r="M4848" s="798">
        <f t="shared" si="226"/>
        <v>15654.206317037741</v>
      </c>
      <c r="N4848" s="303"/>
      <c r="S4848" s="786">
        <v>0</v>
      </c>
      <c r="T4848" s="781">
        <f>VLOOKUP(C4848,METADATA!$J$5:$Q$29,IF(E4848="HI",2,IF(E4848="LO",6,10))+IF(S4848=1,2,IF(D4848=7,1,(IF(WEEKDAY(B4848)=1,2,IF(WEEKDAY(B4848)=7,1,0))))))</f>
        <v>3</v>
      </c>
      <c r="U4848" s="781">
        <f>VLOOKUP(C4848,METADATA!$A$5:$H$29,IF(E4848="HI",2,IF(E4848="LO",6,10))+IF(S4848=1,2,IF(D4848=7,1,(IF(WEEKDAY(B4848)=1,2,IF(WEEKDAY(B4848)=7,1,0))))))</f>
        <v>3</v>
      </c>
    </row>
    <row r="4849" spans="2:21" ht="13.95" customHeight="1" x14ac:dyDescent="0.25">
      <c r="B4849" s="784">
        <f t="shared" si="227"/>
        <v>45584</v>
      </c>
      <c r="C4849" s="785">
        <v>21</v>
      </c>
      <c r="D4849" s="786">
        <f>IFERROR((INDEX(METADATA!$T$2:$T$20,MATCH(B4849,METADATA!$S$2:$S$20,0))),0)</f>
        <v>0</v>
      </c>
      <c r="E4849" s="785" t="str">
        <f t="shared" si="225"/>
        <v>LO</v>
      </c>
      <c r="F4849" s="786">
        <f>VLOOKUP(C4849,METADATA!$A$5:$H$29,IF(E4849="HI",2,IF(E4849="LO",6,10))+IF(D4849=1,2,IF(D4849=7,1,(IF(WEEKDAY(B4849)=1,2,IF(WEEKDAY(B4849)=7,1,0))))))</f>
        <v>3</v>
      </c>
      <c r="G4849" s="786">
        <f>VLOOKUP(C4849,METADATA!$J$5:$Q$29,IF(E4849="HI",2,IF(E4849="LO",6,10))+IF(D4849=1,2,IF(D4849=7,1,(IF(WEEKDAY(B4849)=1,2,IF(WEEKDAY(B4849)=7,1,0))))))</f>
        <v>3</v>
      </c>
      <c r="H4849" s="787">
        <v>11479.75</v>
      </c>
      <c r="I4849" s="788">
        <v>9284.3274841308594</v>
      </c>
      <c r="K4849" s="795">
        <v>0</v>
      </c>
      <c r="M4849" s="798">
        <f t="shared" si="226"/>
        <v>14764.260797448942</v>
      </c>
      <c r="N4849" s="303"/>
      <c r="S4849" s="786">
        <v>0</v>
      </c>
      <c r="T4849" s="781">
        <f>VLOOKUP(C4849,METADATA!$J$5:$Q$29,IF(E4849="HI",2,IF(E4849="LO",6,10))+IF(S4849=1,2,IF(D4849=7,1,(IF(WEEKDAY(B4849)=1,2,IF(WEEKDAY(B4849)=7,1,0))))))</f>
        <v>3</v>
      </c>
      <c r="U4849" s="781">
        <f>VLOOKUP(C4849,METADATA!$A$5:$H$29,IF(E4849="HI",2,IF(E4849="LO",6,10))+IF(S4849=1,2,IF(D4849=7,1,(IF(WEEKDAY(B4849)=1,2,IF(WEEKDAY(B4849)=7,1,0))))))</f>
        <v>3</v>
      </c>
    </row>
    <row r="4850" spans="2:21" ht="13.95" customHeight="1" x14ac:dyDescent="0.25">
      <c r="B4850" s="784">
        <f t="shared" si="227"/>
        <v>45584</v>
      </c>
      <c r="C4850" s="785">
        <v>22</v>
      </c>
      <c r="D4850" s="786">
        <f>IFERROR((INDEX(METADATA!$T$2:$T$20,MATCH(B4850,METADATA!$S$2:$S$20,0))),0)</f>
        <v>0</v>
      </c>
      <c r="E4850" s="785" t="str">
        <f t="shared" si="225"/>
        <v>LO</v>
      </c>
      <c r="F4850" s="786">
        <f>VLOOKUP(C4850,METADATA!$A$5:$H$29,IF(E4850="HI",2,IF(E4850="LO",6,10))+IF(D4850=1,2,IF(D4850=7,1,(IF(WEEKDAY(B4850)=1,2,IF(WEEKDAY(B4850)=7,1,0))))))</f>
        <v>3</v>
      </c>
      <c r="G4850" s="786">
        <f>VLOOKUP(C4850,METADATA!$J$5:$Q$29,IF(E4850="HI",2,IF(E4850="LO",6,10))+IF(D4850=1,2,IF(D4850=7,1,(IF(WEEKDAY(B4850)=1,2,IF(WEEKDAY(B4850)=7,1,0))))))</f>
        <v>3</v>
      </c>
      <c r="H4850" s="787">
        <v>10690.25</v>
      </c>
      <c r="I4850" s="788">
        <v>8829.5250549316406</v>
      </c>
      <c r="K4850" s="795">
        <v>0</v>
      </c>
      <c r="M4850" s="798">
        <f t="shared" si="226"/>
        <v>13865.134610171139</v>
      </c>
      <c r="N4850" s="303"/>
      <c r="S4850" s="786">
        <v>0</v>
      </c>
      <c r="T4850" s="781">
        <f>VLOOKUP(C4850,METADATA!$J$5:$Q$29,IF(E4850="HI",2,IF(E4850="LO",6,10))+IF(S4850=1,2,IF(D4850=7,1,(IF(WEEKDAY(B4850)=1,2,IF(WEEKDAY(B4850)=7,1,0))))))</f>
        <v>3</v>
      </c>
      <c r="U4850" s="781">
        <f>VLOOKUP(C4850,METADATA!$A$5:$H$29,IF(E4850="HI",2,IF(E4850="LO",6,10))+IF(S4850=1,2,IF(D4850=7,1,(IF(WEEKDAY(B4850)=1,2,IF(WEEKDAY(B4850)=7,1,0))))))</f>
        <v>3</v>
      </c>
    </row>
    <row r="4851" spans="2:21" ht="13.95" customHeight="1" x14ac:dyDescent="0.25">
      <c r="B4851" s="784">
        <f t="shared" si="227"/>
        <v>45584</v>
      </c>
      <c r="C4851" s="785">
        <v>23</v>
      </c>
      <c r="D4851" s="786">
        <f>IFERROR((INDEX(METADATA!$T$2:$T$20,MATCH(B4851,METADATA!$S$2:$S$20,0))),0)</f>
        <v>0</v>
      </c>
      <c r="E4851" s="785" t="str">
        <f t="shared" si="225"/>
        <v>LO</v>
      </c>
      <c r="F4851" s="786">
        <f>VLOOKUP(C4851,METADATA!$A$5:$H$29,IF(E4851="HI",2,IF(E4851="LO",6,10))+IF(D4851=1,2,IF(D4851=7,1,(IF(WEEKDAY(B4851)=1,2,IF(WEEKDAY(B4851)=7,1,0))))))</f>
        <v>3</v>
      </c>
      <c r="G4851" s="786">
        <f>VLOOKUP(C4851,METADATA!$J$5:$Q$29,IF(E4851="HI",2,IF(E4851="LO",6,10))+IF(D4851=1,2,IF(D4851=7,1,(IF(WEEKDAY(B4851)=1,2,IF(WEEKDAY(B4851)=7,1,0))))))</f>
        <v>3</v>
      </c>
      <c r="H4851" s="787">
        <v>9724</v>
      </c>
      <c r="I4851" s="788">
        <v>8810.3524780273438</v>
      </c>
      <c r="K4851" s="795">
        <v>0</v>
      </c>
      <c r="M4851" s="798">
        <f t="shared" si="226"/>
        <v>13121.680029138135</v>
      </c>
      <c r="N4851" s="303"/>
      <c r="S4851" s="786">
        <v>0</v>
      </c>
      <c r="T4851" s="781">
        <f>VLOOKUP(C4851,METADATA!$J$5:$Q$29,IF(E4851="HI",2,IF(E4851="LO",6,10))+IF(S4851=1,2,IF(D4851=7,1,(IF(WEEKDAY(B4851)=1,2,IF(WEEKDAY(B4851)=7,1,0))))))</f>
        <v>3</v>
      </c>
      <c r="U4851" s="781">
        <f>VLOOKUP(C4851,METADATA!$A$5:$H$29,IF(E4851="HI",2,IF(E4851="LO",6,10))+IF(S4851=1,2,IF(D4851=7,1,(IF(WEEKDAY(B4851)=1,2,IF(WEEKDAY(B4851)=7,1,0))))))</f>
        <v>3</v>
      </c>
    </row>
    <row r="4852" spans="2:21" ht="13.95" customHeight="1" x14ac:dyDescent="0.25">
      <c r="B4852" s="784">
        <f t="shared" si="227"/>
        <v>45585</v>
      </c>
      <c r="C4852" s="785">
        <v>0</v>
      </c>
      <c r="D4852" s="786">
        <f>IFERROR((INDEX(METADATA!$T$2:$T$20,MATCH(B4852,METADATA!$S$2:$S$20,0))),0)</f>
        <v>0</v>
      </c>
      <c r="E4852" s="785" t="str">
        <f t="shared" si="225"/>
        <v>LO</v>
      </c>
      <c r="F4852" s="786">
        <f>VLOOKUP(C4852,METADATA!$A$5:$H$29,IF(E4852="HI",2,IF(E4852="LO",6,10))+IF(D4852=1,2,IF(D4852=7,1,(IF(WEEKDAY(B4852)=1,2,IF(WEEKDAY(B4852)=7,1,0))))))</f>
        <v>3</v>
      </c>
      <c r="G4852" s="786">
        <f>VLOOKUP(C4852,METADATA!$J$5:$Q$29,IF(E4852="HI",2,IF(E4852="LO",6,10))+IF(D4852=1,2,IF(D4852=7,1,(IF(WEEKDAY(B4852)=1,2,IF(WEEKDAY(B4852)=7,1,0))))))</f>
        <v>3</v>
      </c>
      <c r="H4852" s="787">
        <v>9196.75</v>
      </c>
      <c r="I4852" s="788">
        <v>9906.7000732421875</v>
      </c>
      <c r="K4852" s="795">
        <v>0</v>
      </c>
      <c r="M4852" s="798">
        <f t="shared" si="226"/>
        <v>13517.504092977992</v>
      </c>
      <c r="N4852" s="303"/>
      <c r="S4852" s="786">
        <v>0</v>
      </c>
      <c r="T4852" s="781">
        <f>VLOOKUP(C4852,METADATA!$J$5:$Q$29,IF(E4852="HI",2,IF(E4852="LO",6,10))+IF(S4852=1,2,IF(D4852=7,1,(IF(WEEKDAY(B4852)=1,2,IF(WEEKDAY(B4852)=7,1,0))))))</f>
        <v>3</v>
      </c>
      <c r="U4852" s="781">
        <f>VLOOKUP(C4852,METADATA!$A$5:$H$29,IF(E4852="HI",2,IF(E4852="LO",6,10))+IF(S4852=1,2,IF(D4852=7,1,(IF(WEEKDAY(B4852)=1,2,IF(WEEKDAY(B4852)=7,1,0))))))</f>
        <v>3</v>
      </c>
    </row>
    <row r="4853" spans="2:21" ht="13.95" customHeight="1" x14ac:dyDescent="0.25">
      <c r="B4853" s="784">
        <f t="shared" si="227"/>
        <v>45585</v>
      </c>
      <c r="C4853" s="785">
        <v>1</v>
      </c>
      <c r="D4853" s="786">
        <f>IFERROR((INDEX(METADATA!$T$2:$T$20,MATCH(B4853,METADATA!$S$2:$S$20,0))),0)</f>
        <v>0</v>
      </c>
      <c r="E4853" s="785" t="str">
        <f t="shared" si="225"/>
        <v>LO</v>
      </c>
      <c r="F4853" s="786">
        <f>VLOOKUP(C4853,METADATA!$A$5:$H$29,IF(E4853="HI",2,IF(E4853="LO",6,10))+IF(D4853=1,2,IF(D4853=7,1,(IF(WEEKDAY(B4853)=1,2,IF(WEEKDAY(B4853)=7,1,0))))))</f>
        <v>3</v>
      </c>
      <c r="G4853" s="786">
        <f>VLOOKUP(C4853,METADATA!$J$5:$Q$29,IF(E4853="HI",2,IF(E4853="LO",6,10))+IF(D4853=1,2,IF(D4853=7,1,(IF(WEEKDAY(B4853)=1,2,IF(WEEKDAY(B4853)=7,1,0))))))</f>
        <v>3</v>
      </c>
      <c r="H4853" s="787">
        <v>8731</v>
      </c>
      <c r="I4853" s="788">
        <v>9622.8375854492188</v>
      </c>
      <c r="K4853" s="795">
        <v>0</v>
      </c>
      <c r="M4853" s="798">
        <f t="shared" si="226"/>
        <v>12993.43542701214</v>
      </c>
      <c r="N4853" s="303"/>
      <c r="S4853" s="786">
        <v>0</v>
      </c>
      <c r="T4853" s="781">
        <f>VLOOKUP(C4853,METADATA!$J$5:$Q$29,IF(E4853="HI",2,IF(E4853="LO",6,10))+IF(S4853=1,2,IF(D4853=7,1,(IF(WEEKDAY(B4853)=1,2,IF(WEEKDAY(B4853)=7,1,0))))))</f>
        <v>3</v>
      </c>
      <c r="U4853" s="781">
        <f>VLOOKUP(C4853,METADATA!$A$5:$H$29,IF(E4853="HI",2,IF(E4853="LO",6,10))+IF(S4853=1,2,IF(D4853=7,1,(IF(WEEKDAY(B4853)=1,2,IF(WEEKDAY(B4853)=7,1,0))))))</f>
        <v>3</v>
      </c>
    </row>
    <row r="4854" spans="2:21" ht="13.95" customHeight="1" x14ac:dyDescent="0.25">
      <c r="B4854" s="784">
        <f t="shared" si="227"/>
        <v>45585</v>
      </c>
      <c r="C4854" s="785">
        <v>2</v>
      </c>
      <c r="D4854" s="786">
        <f>IFERROR((INDEX(METADATA!$T$2:$T$20,MATCH(B4854,METADATA!$S$2:$S$20,0))),0)</f>
        <v>0</v>
      </c>
      <c r="E4854" s="785" t="str">
        <f t="shared" si="225"/>
        <v>LO</v>
      </c>
      <c r="F4854" s="786">
        <f>VLOOKUP(C4854,METADATA!$A$5:$H$29,IF(E4854="HI",2,IF(E4854="LO",6,10))+IF(D4854=1,2,IF(D4854=7,1,(IF(WEEKDAY(B4854)=1,2,IF(WEEKDAY(B4854)=7,1,0))))))</f>
        <v>3</v>
      </c>
      <c r="G4854" s="786">
        <f>VLOOKUP(C4854,METADATA!$J$5:$Q$29,IF(E4854="HI",2,IF(E4854="LO",6,10))+IF(D4854=1,2,IF(D4854=7,1,(IF(WEEKDAY(B4854)=1,2,IF(WEEKDAY(B4854)=7,1,0))))))</f>
        <v>3</v>
      </c>
      <c r="H4854" s="787">
        <v>8604</v>
      </c>
      <c r="I4854" s="788">
        <v>8868.4649047851563</v>
      </c>
      <c r="K4854" s="795">
        <v>0</v>
      </c>
      <c r="M4854" s="798">
        <f t="shared" si="226"/>
        <v>12356.313599427864</v>
      </c>
      <c r="N4854" s="303"/>
      <c r="S4854" s="786">
        <v>0</v>
      </c>
      <c r="T4854" s="781">
        <f>VLOOKUP(C4854,METADATA!$J$5:$Q$29,IF(E4854="HI",2,IF(E4854="LO",6,10))+IF(S4854=1,2,IF(D4854=7,1,(IF(WEEKDAY(B4854)=1,2,IF(WEEKDAY(B4854)=7,1,0))))))</f>
        <v>3</v>
      </c>
      <c r="U4854" s="781">
        <f>VLOOKUP(C4854,METADATA!$A$5:$H$29,IF(E4854="HI",2,IF(E4854="LO",6,10))+IF(S4854=1,2,IF(D4854=7,1,(IF(WEEKDAY(B4854)=1,2,IF(WEEKDAY(B4854)=7,1,0))))))</f>
        <v>3</v>
      </c>
    </row>
    <row r="4855" spans="2:21" ht="13.95" customHeight="1" x14ac:dyDescent="0.25">
      <c r="B4855" s="784">
        <f t="shared" si="227"/>
        <v>45585</v>
      </c>
      <c r="C4855" s="785">
        <v>3</v>
      </c>
      <c r="D4855" s="786">
        <f>IFERROR((INDEX(METADATA!$T$2:$T$20,MATCH(B4855,METADATA!$S$2:$S$20,0))),0)</f>
        <v>0</v>
      </c>
      <c r="E4855" s="785" t="str">
        <f t="shared" si="225"/>
        <v>LO</v>
      </c>
      <c r="F4855" s="786">
        <f>VLOOKUP(C4855,METADATA!$A$5:$H$29,IF(E4855="HI",2,IF(E4855="LO",6,10))+IF(D4855=1,2,IF(D4855=7,1,(IF(WEEKDAY(B4855)=1,2,IF(WEEKDAY(B4855)=7,1,0))))))</f>
        <v>3</v>
      </c>
      <c r="G4855" s="786">
        <f>VLOOKUP(C4855,METADATA!$J$5:$Q$29,IF(E4855="HI",2,IF(E4855="LO",6,10))+IF(D4855=1,2,IF(D4855=7,1,(IF(WEEKDAY(B4855)=1,2,IF(WEEKDAY(B4855)=7,1,0))))))</f>
        <v>3</v>
      </c>
      <c r="H4855" s="787">
        <v>8678</v>
      </c>
      <c r="I4855" s="788">
        <v>9295.8573608398438</v>
      </c>
      <c r="K4855" s="795">
        <v>0</v>
      </c>
      <c r="M4855" s="798">
        <f t="shared" si="226"/>
        <v>12716.943346303005</v>
      </c>
      <c r="N4855" s="303"/>
      <c r="S4855" s="786">
        <v>0</v>
      </c>
      <c r="T4855" s="781">
        <f>VLOOKUP(C4855,METADATA!$J$5:$Q$29,IF(E4855="HI",2,IF(E4855="LO",6,10))+IF(S4855=1,2,IF(D4855=7,1,(IF(WEEKDAY(B4855)=1,2,IF(WEEKDAY(B4855)=7,1,0))))))</f>
        <v>3</v>
      </c>
      <c r="U4855" s="781">
        <f>VLOOKUP(C4855,METADATA!$A$5:$H$29,IF(E4855="HI",2,IF(E4855="LO",6,10))+IF(S4855=1,2,IF(D4855=7,1,(IF(WEEKDAY(B4855)=1,2,IF(WEEKDAY(B4855)=7,1,0))))))</f>
        <v>3</v>
      </c>
    </row>
    <row r="4856" spans="2:21" ht="13.95" customHeight="1" x14ac:dyDescent="0.25">
      <c r="B4856" s="784">
        <f t="shared" si="227"/>
        <v>45585</v>
      </c>
      <c r="C4856" s="785">
        <v>4</v>
      </c>
      <c r="D4856" s="786">
        <f>IFERROR((INDEX(METADATA!$T$2:$T$20,MATCH(B4856,METADATA!$S$2:$S$20,0))),0)</f>
        <v>0</v>
      </c>
      <c r="E4856" s="785" t="str">
        <f t="shared" si="225"/>
        <v>LO</v>
      </c>
      <c r="F4856" s="786">
        <f>VLOOKUP(C4856,METADATA!$A$5:$H$29,IF(E4856="HI",2,IF(E4856="LO",6,10))+IF(D4856=1,2,IF(D4856=7,1,(IF(WEEKDAY(B4856)=1,2,IF(WEEKDAY(B4856)=7,1,0))))))</f>
        <v>3</v>
      </c>
      <c r="G4856" s="786">
        <f>VLOOKUP(C4856,METADATA!$J$5:$Q$29,IF(E4856="HI",2,IF(E4856="LO",6,10))+IF(D4856=1,2,IF(D4856=7,1,(IF(WEEKDAY(B4856)=1,2,IF(WEEKDAY(B4856)=7,1,0))))))</f>
        <v>3</v>
      </c>
      <c r="H4856" s="787">
        <v>8748</v>
      </c>
      <c r="I4856" s="788">
        <v>9130.2950439453125</v>
      </c>
      <c r="K4856" s="795">
        <v>0</v>
      </c>
      <c r="M4856" s="798">
        <f t="shared" si="226"/>
        <v>12644.753520313961</v>
      </c>
      <c r="N4856" s="303"/>
      <c r="S4856" s="786">
        <v>0</v>
      </c>
      <c r="T4856" s="781">
        <f>VLOOKUP(C4856,METADATA!$J$5:$Q$29,IF(E4856="HI",2,IF(E4856="LO",6,10))+IF(S4856=1,2,IF(D4856=7,1,(IF(WEEKDAY(B4856)=1,2,IF(WEEKDAY(B4856)=7,1,0))))))</f>
        <v>3</v>
      </c>
      <c r="U4856" s="781">
        <f>VLOOKUP(C4856,METADATA!$A$5:$H$29,IF(E4856="HI",2,IF(E4856="LO",6,10))+IF(S4856=1,2,IF(D4856=7,1,(IF(WEEKDAY(B4856)=1,2,IF(WEEKDAY(B4856)=7,1,0))))))</f>
        <v>3</v>
      </c>
    </row>
    <row r="4857" spans="2:21" ht="13.95" customHeight="1" x14ac:dyDescent="0.25">
      <c r="B4857" s="784">
        <f t="shared" si="227"/>
        <v>45585</v>
      </c>
      <c r="C4857" s="785">
        <v>5</v>
      </c>
      <c r="D4857" s="786">
        <f>IFERROR((INDEX(METADATA!$T$2:$T$20,MATCH(B4857,METADATA!$S$2:$S$20,0))),0)</f>
        <v>0</v>
      </c>
      <c r="E4857" s="785" t="str">
        <f t="shared" si="225"/>
        <v>LO</v>
      </c>
      <c r="F4857" s="786">
        <f>VLOOKUP(C4857,METADATA!$A$5:$H$29,IF(E4857="HI",2,IF(E4857="LO",6,10))+IF(D4857=1,2,IF(D4857=7,1,(IF(WEEKDAY(B4857)=1,2,IF(WEEKDAY(B4857)=7,1,0))))))</f>
        <v>3</v>
      </c>
      <c r="G4857" s="786">
        <f>VLOOKUP(C4857,METADATA!$J$5:$Q$29,IF(E4857="HI",2,IF(E4857="LO",6,10))+IF(D4857=1,2,IF(D4857=7,1,(IF(WEEKDAY(B4857)=1,2,IF(WEEKDAY(B4857)=7,1,0))))))</f>
        <v>3</v>
      </c>
      <c r="H4857" s="787">
        <v>8751</v>
      </c>
      <c r="I4857" s="788">
        <v>9907.375</v>
      </c>
      <c r="K4857" s="795">
        <v>870.51250000000005</v>
      </c>
      <c r="M4857" s="798">
        <f t="shared" si="226"/>
        <v>13218.777567938156</v>
      </c>
      <c r="N4857" s="303"/>
      <c r="S4857" s="786">
        <v>0</v>
      </c>
      <c r="T4857" s="781">
        <f>VLOOKUP(C4857,METADATA!$J$5:$Q$29,IF(E4857="HI",2,IF(E4857="LO",6,10))+IF(S4857=1,2,IF(D4857=7,1,(IF(WEEKDAY(B4857)=1,2,IF(WEEKDAY(B4857)=7,1,0))))))</f>
        <v>3</v>
      </c>
      <c r="U4857" s="781">
        <f>VLOOKUP(C4857,METADATA!$A$5:$H$29,IF(E4857="HI",2,IF(E4857="LO",6,10))+IF(S4857=1,2,IF(D4857=7,1,(IF(WEEKDAY(B4857)=1,2,IF(WEEKDAY(B4857)=7,1,0))))))</f>
        <v>3</v>
      </c>
    </row>
    <row r="4858" spans="2:21" ht="13.95" customHeight="1" x14ac:dyDescent="0.25">
      <c r="B4858" s="784">
        <f t="shared" si="227"/>
        <v>45585</v>
      </c>
      <c r="C4858" s="785">
        <v>6</v>
      </c>
      <c r="D4858" s="786">
        <f>IFERROR((INDEX(METADATA!$T$2:$T$20,MATCH(B4858,METADATA!$S$2:$S$20,0))),0)</f>
        <v>0</v>
      </c>
      <c r="E4858" s="785" t="str">
        <f t="shared" si="225"/>
        <v>LO</v>
      </c>
      <c r="F4858" s="786">
        <f>VLOOKUP(C4858,METADATA!$A$5:$H$29,IF(E4858="HI",2,IF(E4858="LO",6,10))+IF(D4858=1,2,IF(D4858=7,1,(IF(WEEKDAY(B4858)=1,2,IF(WEEKDAY(B4858)=7,1,0))))))</f>
        <v>3</v>
      </c>
      <c r="G4858" s="786">
        <f>VLOOKUP(C4858,METADATA!$J$5:$Q$29,IF(E4858="HI",2,IF(E4858="LO",6,10))+IF(D4858=1,2,IF(D4858=7,1,(IF(WEEKDAY(B4858)=1,2,IF(WEEKDAY(B4858)=7,1,0))))))</f>
        <v>3</v>
      </c>
      <c r="H4858" s="787">
        <v>8973.75</v>
      </c>
      <c r="I4858" s="788">
        <v>10502.799987792969</v>
      </c>
      <c r="K4858" s="795">
        <v>865.8125</v>
      </c>
      <c r="M4858" s="798">
        <f t="shared" si="226"/>
        <v>13814.376447964778</v>
      </c>
      <c r="N4858" s="303"/>
      <c r="S4858" s="786">
        <v>0</v>
      </c>
      <c r="T4858" s="781">
        <f>VLOOKUP(C4858,METADATA!$J$5:$Q$29,IF(E4858="HI",2,IF(E4858="LO",6,10))+IF(S4858=1,2,IF(D4858=7,1,(IF(WEEKDAY(B4858)=1,2,IF(WEEKDAY(B4858)=7,1,0))))))</f>
        <v>3</v>
      </c>
      <c r="U4858" s="781">
        <f>VLOOKUP(C4858,METADATA!$A$5:$H$29,IF(E4858="HI",2,IF(E4858="LO",6,10))+IF(S4858=1,2,IF(D4858=7,1,(IF(WEEKDAY(B4858)=1,2,IF(WEEKDAY(B4858)=7,1,0))))))</f>
        <v>3</v>
      </c>
    </row>
    <row r="4859" spans="2:21" ht="13.95" customHeight="1" x14ac:dyDescent="0.25">
      <c r="B4859" s="784">
        <f t="shared" si="227"/>
        <v>45585</v>
      </c>
      <c r="C4859" s="785">
        <v>7</v>
      </c>
      <c r="D4859" s="786">
        <f>IFERROR((INDEX(METADATA!$T$2:$T$20,MATCH(B4859,METADATA!$S$2:$S$20,0))),0)</f>
        <v>0</v>
      </c>
      <c r="E4859" s="785" t="str">
        <f t="shared" si="225"/>
        <v>LO</v>
      </c>
      <c r="F4859" s="786">
        <f>VLOOKUP(C4859,METADATA!$A$5:$H$29,IF(E4859="HI",2,IF(E4859="LO",6,10))+IF(D4859=1,2,IF(D4859=7,1,(IF(WEEKDAY(B4859)=1,2,IF(WEEKDAY(B4859)=7,1,0))))))</f>
        <v>3</v>
      </c>
      <c r="G4859" s="786">
        <f>VLOOKUP(C4859,METADATA!$J$5:$Q$29,IF(E4859="HI",2,IF(E4859="LO",6,10))+IF(D4859=1,2,IF(D4859=7,1,(IF(WEEKDAY(B4859)=1,2,IF(WEEKDAY(B4859)=7,1,0))))))</f>
        <v>3</v>
      </c>
      <c r="H4859" s="787">
        <v>10023.75</v>
      </c>
      <c r="I4859" s="788">
        <v>10694.224914550781</v>
      </c>
      <c r="K4859" s="795">
        <v>834.63750000000005</v>
      </c>
      <c r="M4859" s="798">
        <f t="shared" si="226"/>
        <v>14657.489914221283</v>
      </c>
      <c r="N4859" s="303"/>
      <c r="S4859" s="786">
        <v>0</v>
      </c>
      <c r="T4859" s="781">
        <f>VLOOKUP(C4859,METADATA!$J$5:$Q$29,IF(E4859="HI",2,IF(E4859="LO",6,10))+IF(S4859=1,2,IF(D4859=7,1,(IF(WEEKDAY(B4859)=1,2,IF(WEEKDAY(B4859)=7,1,0))))))</f>
        <v>3</v>
      </c>
      <c r="U4859" s="781">
        <f>VLOOKUP(C4859,METADATA!$A$5:$H$29,IF(E4859="HI",2,IF(E4859="LO",6,10))+IF(S4859=1,2,IF(D4859=7,1,(IF(WEEKDAY(B4859)=1,2,IF(WEEKDAY(B4859)=7,1,0))))))</f>
        <v>3</v>
      </c>
    </row>
    <row r="4860" spans="2:21" ht="13.95" customHeight="1" x14ac:dyDescent="0.25">
      <c r="B4860" s="784">
        <f t="shared" si="227"/>
        <v>45585</v>
      </c>
      <c r="C4860" s="785">
        <v>8</v>
      </c>
      <c r="D4860" s="786">
        <f>IFERROR((INDEX(METADATA!$T$2:$T$20,MATCH(B4860,METADATA!$S$2:$S$20,0))),0)</f>
        <v>0</v>
      </c>
      <c r="E4860" s="785" t="str">
        <f t="shared" si="225"/>
        <v>LO</v>
      </c>
      <c r="F4860" s="786">
        <f>VLOOKUP(C4860,METADATA!$A$5:$H$29,IF(E4860="HI",2,IF(E4860="LO",6,10))+IF(D4860=1,2,IF(D4860=7,1,(IF(WEEKDAY(B4860)=1,2,IF(WEEKDAY(B4860)=7,1,0))))))</f>
        <v>3</v>
      </c>
      <c r="G4860" s="786">
        <f>VLOOKUP(C4860,METADATA!$J$5:$Q$29,IF(E4860="HI",2,IF(E4860="LO",6,10))+IF(D4860=1,2,IF(D4860=7,1,(IF(WEEKDAY(B4860)=1,2,IF(WEEKDAY(B4860)=7,1,0))))))</f>
        <v>3</v>
      </c>
      <c r="H4860" s="787">
        <v>11104</v>
      </c>
      <c r="I4860" s="788">
        <v>10914.924926757813</v>
      </c>
      <c r="K4860" s="795">
        <v>847.33749999999998</v>
      </c>
      <c r="M4860" s="798">
        <f t="shared" si="226"/>
        <v>15570.305140130011</v>
      </c>
      <c r="N4860" s="303"/>
      <c r="S4860" s="786">
        <v>0</v>
      </c>
      <c r="T4860" s="781">
        <f>VLOOKUP(C4860,METADATA!$J$5:$Q$29,IF(E4860="HI",2,IF(E4860="LO",6,10))+IF(S4860=1,2,IF(D4860=7,1,(IF(WEEKDAY(B4860)=1,2,IF(WEEKDAY(B4860)=7,1,0))))))</f>
        <v>3</v>
      </c>
      <c r="U4860" s="781">
        <f>VLOOKUP(C4860,METADATA!$A$5:$H$29,IF(E4860="HI",2,IF(E4860="LO",6,10))+IF(S4860=1,2,IF(D4860=7,1,(IF(WEEKDAY(B4860)=1,2,IF(WEEKDAY(B4860)=7,1,0))))))</f>
        <v>3</v>
      </c>
    </row>
    <row r="4861" spans="2:21" ht="13.95" customHeight="1" x14ac:dyDescent="0.25">
      <c r="B4861" s="784">
        <f t="shared" si="227"/>
        <v>45585</v>
      </c>
      <c r="C4861" s="785">
        <v>9</v>
      </c>
      <c r="D4861" s="786">
        <f>IFERROR((INDEX(METADATA!$T$2:$T$20,MATCH(B4861,METADATA!$S$2:$S$20,0))),0)</f>
        <v>0</v>
      </c>
      <c r="E4861" s="785" t="str">
        <f t="shared" si="225"/>
        <v>LO</v>
      </c>
      <c r="F4861" s="786">
        <f>VLOOKUP(C4861,METADATA!$A$5:$H$29,IF(E4861="HI",2,IF(E4861="LO",6,10))+IF(D4861=1,2,IF(D4861=7,1,(IF(WEEKDAY(B4861)=1,2,IF(WEEKDAY(B4861)=7,1,0))))))</f>
        <v>3</v>
      </c>
      <c r="G4861" s="786">
        <f>VLOOKUP(C4861,METADATA!$J$5:$Q$29,IF(E4861="HI",2,IF(E4861="LO",6,10))+IF(D4861=1,2,IF(D4861=7,1,(IF(WEEKDAY(B4861)=1,2,IF(WEEKDAY(B4861)=7,1,0))))))</f>
        <v>3</v>
      </c>
      <c r="H4861" s="787">
        <v>11661.5</v>
      </c>
      <c r="I4861" s="788">
        <v>10866.649963378906</v>
      </c>
      <c r="K4861" s="795">
        <v>851.61249999999995</v>
      </c>
      <c r="M4861" s="798">
        <f t="shared" si="226"/>
        <v>15939.719686261826</v>
      </c>
      <c r="N4861" s="303"/>
      <c r="S4861" s="786">
        <v>0</v>
      </c>
      <c r="T4861" s="781">
        <f>VLOOKUP(C4861,METADATA!$J$5:$Q$29,IF(E4861="HI",2,IF(E4861="LO",6,10))+IF(S4861=1,2,IF(D4861=7,1,(IF(WEEKDAY(B4861)=1,2,IF(WEEKDAY(B4861)=7,1,0))))))</f>
        <v>3</v>
      </c>
      <c r="U4861" s="781">
        <f>VLOOKUP(C4861,METADATA!$A$5:$H$29,IF(E4861="HI",2,IF(E4861="LO",6,10))+IF(S4861=1,2,IF(D4861=7,1,(IF(WEEKDAY(B4861)=1,2,IF(WEEKDAY(B4861)=7,1,0))))))</f>
        <v>3</v>
      </c>
    </row>
    <row r="4862" spans="2:21" ht="13.95" customHeight="1" x14ac:dyDescent="0.25">
      <c r="B4862" s="784">
        <f t="shared" si="227"/>
        <v>45585</v>
      </c>
      <c r="C4862" s="785">
        <v>10</v>
      </c>
      <c r="D4862" s="786">
        <f>IFERROR((INDEX(METADATA!$T$2:$T$20,MATCH(B4862,METADATA!$S$2:$S$20,0))),0)</f>
        <v>0</v>
      </c>
      <c r="E4862" s="785" t="str">
        <f t="shared" si="225"/>
        <v>LO</v>
      </c>
      <c r="F4862" s="786">
        <f>VLOOKUP(C4862,METADATA!$A$5:$H$29,IF(E4862="HI",2,IF(E4862="LO",6,10))+IF(D4862=1,2,IF(D4862=7,1,(IF(WEEKDAY(B4862)=1,2,IF(WEEKDAY(B4862)=7,1,0))))))</f>
        <v>3</v>
      </c>
      <c r="G4862" s="786">
        <f>VLOOKUP(C4862,METADATA!$J$5:$Q$29,IF(E4862="HI",2,IF(E4862="LO",6,10))+IF(D4862=1,2,IF(D4862=7,1,(IF(WEEKDAY(B4862)=1,2,IF(WEEKDAY(B4862)=7,1,0))))))</f>
        <v>3</v>
      </c>
      <c r="H4862" s="787">
        <v>12044</v>
      </c>
      <c r="I4862" s="788">
        <v>10640.799865722656</v>
      </c>
      <c r="K4862" s="795">
        <v>856.5</v>
      </c>
      <c r="M4862" s="798">
        <f t="shared" si="226"/>
        <v>16071.233859986087</v>
      </c>
      <c r="N4862" s="303"/>
      <c r="S4862" s="786">
        <v>0</v>
      </c>
      <c r="T4862" s="781">
        <f>VLOOKUP(C4862,METADATA!$J$5:$Q$29,IF(E4862="HI",2,IF(E4862="LO",6,10))+IF(S4862=1,2,IF(D4862=7,1,(IF(WEEKDAY(B4862)=1,2,IF(WEEKDAY(B4862)=7,1,0))))))</f>
        <v>3</v>
      </c>
      <c r="U4862" s="781">
        <f>VLOOKUP(C4862,METADATA!$A$5:$H$29,IF(E4862="HI",2,IF(E4862="LO",6,10))+IF(S4862=1,2,IF(D4862=7,1,(IF(WEEKDAY(B4862)=1,2,IF(WEEKDAY(B4862)=7,1,0))))))</f>
        <v>3</v>
      </c>
    </row>
    <row r="4863" spans="2:21" ht="13.95" customHeight="1" x14ac:dyDescent="0.25">
      <c r="B4863" s="784">
        <f t="shared" si="227"/>
        <v>45585</v>
      </c>
      <c r="C4863" s="785">
        <v>11</v>
      </c>
      <c r="D4863" s="786">
        <f>IFERROR((INDEX(METADATA!$T$2:$T$20,MATCH(B4863,METADATA!$S$2:$S$20,0))),0)</f>
        <v>0</v>
      </c>
      <c r="E4863" s="785" t="str">
        <f t="shared" si="225"/>
        <v>LO</v>
      </c>
      <c r="F4863" s="786">
        <f>VLOOKUP(C4863,METADATA!$A$5:$H$29,IF(E4863="HI",2,IF(E4863="LO",6,10))+IF(D4863=1,2,IF(D4863=7,1,(IF(WEEKDAY(B4863)=1,2,IF(WEEKDAY(B4863)=7,1,0))))))</f>
        <v>3</v>
      </c>
      <c r="G4863" s="786">
        <f>VLOOKUP(C4863,METADATA!$J$5:$Q$29,IF(E4863="HI",2,IF(E4863="LO",6,10))+IF(D4863=1,2,IF(D4863=7,1,(IF(WEEKDAY(B4863)=1,2,IF(WEEKDAY(B4863)=7,1,0))))))</f>
        <v>3</v>
      </c>
      <c r="H4863" s="787">
        <v>12348</v>
      </c>
      <c r="I4863" s="788">
        <v>10871.200012207031</v>
      </c>
      <c r="K4863" s="795">
        <v>824.32500000000005</v>
      </c>
      <c r="M4863" s="798">
        <f t="shared" si="226"/>
        <v>16451.628907357779</v>
      </c>
      <c r="N4863" s="303"/>
      <c r="S4863" s="786">
        <v>0</v>
      </c>
      <c r="T4863" s="781">
        <f>VLOOKUP(C4863,METADATA!$J$5:$Q$29,IF(E4863="HI",2,IF(E4863="LO",6,10))+IF(S4863=1,2,IF(D4863=7,1,(IF(WEEKDAY(B4863)=1,2,IF(WEEKDAY(B4863)=7,1,0))))))</f>
        <v>3</v>
      </c>
      <c r="U4863" s="781">
        <f>VLOOKUP(C4863,METADATA!$A$5:$H$29,IF(E4863="HI",2,IF(E4863="LO",6,10))+IF(S4863=1,2,IF(D4863=7,1,(IF(WEEKDAY(B4863)=1,2,IF(WEEKDAY(B4863)=7,1,0))))))</f>
        <v>3</v>
      </c>
    </row>
    <row r="4864" spans="2:21" ht="13.95" customHeight="1" x14ac:dyDescent="0.25">
      <c r="B4864" s="784">
        <f t="shared" si="227"/>
        <v>45585</v>
      </c>
      <c r="C4864" s="785">
        <v>12</v>
      </c>
      <c r="D4864" s="786">
        <f>IFERROR((INDEX(METADATA!$T$2:$T$20,MATCH(B4864,METADATA!$S$2:$S$20,0))),0)</f>
        <v>0</v>
      </c>
      <c r="E4864" s="785" t="str">
        <f t="shared" si="225"/>
        <v>LO</v>
      </c>
      <c r="F4864" s="786">
        <f>VLOOKUP(C4864,METADATA!$A$5:$H$29,IF(E4864="HI",2,IF(E4864="LO",6,10))+IF(D4864=1,2,IF(D4864=7,1,(IF(WEEKDAY(B4864)=1,2,IF(WEEKDAY(B4864)=7,1,0))))))</f>
        <v>3</v>
      </c>
      <c r="G4864" s="786">
        <f>VLOOKUP(C4864,METADATA!$J$5:$Q$29,IF(E4864="HI",2,IF(E4864="LO",6,10))+IF(D4864=1,2,IF(D4864=7,1,(IF(WEEKDAY(B4864)=1,2,IF(WEEKDAY(B4864)=7,1,0))))))</f>
        <v>3</v>
      </c>
      <c r="H4864" s="787">
        <v>12385.25</v>
      </c>
      <c r="I4864" s="788">
        <v>10108.300109863281</v>
      </c>
      <c r="K4864" s="795">
        <v>882.73749999999995</v>
      </c>
      <c r="M4864" s="798">
        <f t="shared" si="226"/>
        <v>15986.624054926731</v>
      </c>
      <c r="N4864" s="303"/>
      <c r="S4864" s="786">
        <v>0</v>
      </c>
      <c r="T4864" s="781">
        <f>VLOOKUP(C4864,METADATA!$J$5:$Q$29,IF(E4864="HI",2,IF(E4864="LO",6,10))+IF(S4864=1,2,IF(D4864=7,1,(IF(WEEKDAY(B4864)=1,2,IF(WEEKDAY(B4864)=7,1,0))))))</f>
        <v>3</v>
      </c>
      <c r="U4864" s="781">
        <f>VLOOKUP(C4864,METADATA!$A$5:$H$29,IF(E4864="HI",2,IF(E4864="LO",6,10))+IF(S4864=1,2,IF(D4864=7,1,(IF(WEEKDAY(B4864)=1,2,IF(WEEKDAY(B4864)=7,1,0))))))</f>
        <v>3</v>
      </c>
    </row>
    <row r="4865" spans="2:21" ht="13.95" customHeight="1" x14ac:dyDescent="0.25">
      <c r="B4865" s="784">
        <f t="shared" si="227"/>
        <v>45585</v>
      </c>
      <c r="C4865" s="785">
        <v>13</v>
      </c>
      <c r="D4865" s="786">
        <f>IFERROR((INDEX(METADATA!$T$2:$T$20,MATCH(B4865,METADATA!$S$2:$S$20,0))),0)</f>
        <v>0</v>
      </c>
      <c r="E4865" s="785" t="str">
        <f t="shared" si="225"/>
        <v>LO</v>
      </c>
      <c r="F4865" s="786">
        <f>VLOOKUP(C4865,METADATA!$A$5:$H$29,IF(E4865="HI",2,IF(E4865="LO",6,10))+IF(D4865=1,2,IF(D4865=7,1,(IF(WEEKDAY(B4865)=1,2,IF(WEEKDAY(B4865)=7,1,0))))))</f>
        <v>3</v>
      </c>
      <c r="G4865" s="786">
        <f>VLOOKUP(C4865,METADATA!$J$5:$Q$29,IF(E4865="HI",2,IF(E4865="LO",6,10))+IF(D4865=1,2,IF(D4865=7,1,(IF(WEEKDAY(B4865)=1,2,IF(WEEKDAY(B4865)=7,1,0))))))</f>
        <v>3</v>
      </c>
      <c r="H4865" s="787">
        <v>12078.25</v>
      </c>
      <c r="I4865" s="788">
        <v>8954.7549133300781</v>
      </c>
      <c r="K4865" s="795">
        <v>909.3125</v>
      </c>
      <c r="M4865" s="798">
        <f t="shared" si="226"/>
        <v>15035.682845162342</v>
      </c>
      <c r="N4865" s="303"/>
      <c r="S4865" s="786">
        <v>0</v>
      </c>
      <c r="T4865" s="781">
        <f>VLOOKUP(C4865,METADATA!$J$5:$Q$29,IF(E4865="HI",2,IF(E4865="LO",6,10))+IF(S4865=1,2,IF(D4865=7,1,(IF(WEEKDAY(B4865)=1,2,IF(WEEKDAY(B4865)=7,1,0))))))</f>
        <v>3</v>
      </c>
      <c r="U4865" s="781">
        <f>VLOOKUP(C4865,METADATA!$A$5:$H$29,IF(E4865="HI",2,IF(E4865="LO",6,10))+IF(S4865=1,2,IF(D4865=7,1,(IF(WEEKDAY(B4865)=1,2,IF(WEEKDAY(B4865)=7,1,0))))))</f>
        <v>3</v>
      </c>
    </row>
    <row r="4866" spans="2:21" ht="13.95" customHeight="1" x14ac:dyDescent="0.25">
      <c r="B4866" s="784">
        <f t="shared" si="227"/>
        <v>45585</v>
      </c>
      <c r="C4866" s="785">
        <v>14</v>
      </c>
      <c r="D4866" s="786">
        <f>IFERROR((INDEX(METADATA!$T$2:$T$20,MATCH(B4866,METADATA!$S$2:$S$20,0))),0)</f>
        <v>0</v>
      </c>
      <c r="E4866" s="785" t="str">
        <f t="shared" si="225"/>
        <v>LO</v>
      </c>
      <c r="F4866" s="786">
        <f>VLOOKUP(C4866,METADATA!$A$5:$H$29,IF(E4866="HI",2,IF(E4866="LO",6,10))+IF(D4866=1,2,IF(D4866=7,1,(IF(WEEKDAY(B4866)=1,2,IF(WEEKDAY(B4866)=7,1,0))))))</f>
        <v>3</v>
      </c>
      <c r="G4866" s="786">
        <f>VLOOKUP(C4866,METADATA!$J$5:$Q$29,IF(E4866="HI",2,IF(E4866="LO",6,10))+IF(D4866=1,2,IF(D4866=7,1,(IF(WEEKDAY(B4866)=1,2,IF(WEEKDAY(B4866)=7,1,0))))))</f>
        <v>3</v>
      </c>
      <c r="H4866" s="787">
        <v>11721.5</v>
      </c>
      <c r="I4866" s="788">
        <v>9751.6474914550781</v>
      </c>
      <c r="K4866" s="795">
        <v>905.6</v>
      </c>
      <c r="M4866" s="798">
        <f t="shared" si="226"/>
        <v>15247.563446255999</v>
      </c>
      <c r="N4866" s="303"/>
      <c r="S4866" s="786">
        <v>0</v>
      </c>
      <c r="T4866" s="781">
        <f>VLOOKUP(C4866,METADATA!$J$5:$Q$29,IF(E4866="HI",2,IF(E4866="LO",6,10))+IF(S4866=1,2,IF(D4866=7,1,(IF(WEEKDAY(B4866)=1,2,IF(WEEKDAY(B4866)=7,1,0))))))</f>
        <v>3</v>
      </c>
      <c r="U4866" s="781">
        <f>VLOOKUP(C4866,METADATA!$A$5:$H$29,IF(E4866="HI",2,IF(E4866="LO",6,10))+IF(S4866=1,2,IF(D4866=7,1,(IF(WEEKDAY(B4866)=1,2,IF(WEEKDAY(B4866)=7,1,0))))))</f>
        <v>3</v>
      </c>
    </row>
    <row r="4867" spans="2:21" ht="13.95" customHeight="1" x14ac:dyDescent="0.25">
      <c r="B4867" s="784">
        <f t="shared" si="227"/>
        <v>45585</v>
      </c>
      <c r="C4867" s="785">
        <v>15</v>
      </c>
      <c r="D4867" s="786">
        <f>IFERROR((INDEX(METADATA!$T$2:$T$20,MATCH(B4867,METADATA!$S$2:$S$20,0))),0)</f>
        <v>0</v>
      </c>
      <c r="E4867" s="785" t="str">
        <f t="shared" si="225"/>
        <v>LO</v>
      </c>
      <c r="F4867" s="786">
        <f>VLOOKUP(C4867,METADATA!$A$5:$H$29,IF(E4867="HI",2,IF(E4867="LO",6,10))+IF(D4867=1,2,IF(D4867=7,1,(IF(WEEKDAY(B4867)=1,2,IF(WEEKDAY(B4867)=7,1,0))))))</f>
        <v>3</v>
      </c>
      <c r="G4867" s="786">
        <f>VLOOKUP(C4867,METADATA!$J$5:$Q$29,IF(E4867="HI",2,IF(E4867="LO",6,10))+IF(D4867=1,2,IF(D4867=7,1,(IF(WEEKDAY(B4867)=1,2,IF(WEEKDAY(B4867)=7,1,0))))))</f>
        <v>3</v>
      </c>
      <c r="H4867" s="787">
        <v>11637.5</v>
      </c>
      <c r="I4867" s="788">
        <v>10277.700134277344</v>
      </c>
      <c r="K4867" s="795">
        <v>913.98749999999995</v>
      </c>
      <c r="M4867" s="798">
        <f t="shared" si="226"/>
        <v>15526.188402184373</v>
      </c>
      <c r="N4867" s="303"/>
      <c r="S4867" s="786">
        <v>0</v>
      </c>
      <c r="T4867" s="781">
        <f>VLOOKUP(C4867,METADATA!$J$5:$Q$29,IF(E4867="HI",2,IF(E4867="LO",6,10))+IF(S4867=1,2,IF(D4867=7,1,(IF(WEEKDAY(B4867)=1,2,IF(WEEKDAY(B4867)=7,1,0))))))</f>
        <v>3</v>
      </c>
      <c r="U4867" s="781">
        <f>VLOOKUP(C4867,METADATA!$A$5:$H$29,IF(E4867="HI",2,IF(E4867="LO",6,10))+IF(S4867=1,2,IF(D4867=7,1,(IF(WEEKDAY(B4867)=1,2,IF(WEEKDAY(B4867)=7,1,0))))))</f>
        <v>3</v>
      </c>
    </row>
    <row r="4868" spans="2:21" ht="13.95" customHeight="1" x14ac:dyDescent="0.25">
      <c r="B4868" s="784">
        <f t="shared" si="227"/>
        <v>45585</v>
      </c>
      <c r="C4868" s="785">
        <v>16</v>
      </c>
      <c r="D4868" s="786">
        <f>IFERROR((INDEX(METADATA!$T$2:$T$20,MATCH(B4868,METADATA!$S$2:$S$20,0))),0)</f>
        <v>0</v>
      </c>
      <c r="E4868" s="785" t="str">
        <f t="shared" ref="E4868:E4931" si="228">IF(B4868="","",IF(AND(MONTH(B4868)&gt;=MONTH($AA$9),MONTH(B4868)&lt;=MONTH($AA$11)),"HI","LO"))</f>
        <v>LO</v>
      </c>
      <c r="F4868" s="786">
        <f>VLOOKUP(C4868,METADATA!$A$5:$H$29,IF(E4868="HI",2,IF(E4868="LO",6,10))+IF(D4868=1,2,IF(D4868=7,1,(IF(WEEKDAY(B4868)=1,2,IF(WEEKDAY(B4868)=7,1,0))))))</f>
        <v>3</v>
      </c>
      <c r="G4868" s="786">
        <f>VLOOKUP(C4868,METADATA!$J$5:$Q$29,IF(E4868="HI",2,IF(E4868="LO",6,10))+IF(D4868=1,2,IF(D4868=7,1,(IF(WEEKDAY(B4868)=1,2,IF(WEEKDAY(B4868)=7,1,0))))))</f>
        <v>3</v>
      </c>
      <c r="H4868" s="787">
        <v>11981.75</v>
      </c>
      <c r="I4868" s="788">
        <v>10958.05029296875</v>
      </c>
      <c r="K4868" s="795">
        <v>902.26250000000005</v>
      </c>
      <c r="M4868" s="798">
        <f t="shared" ref="M4868:M4931" si="229">SQRT(H4868^2+I4868^2)</f>
        <v>16237.03172644965</v>
      </c>
      <c r="N4868" s="303"/>
      <c r="S4868" s="786">
        <v>0</v>
      </c>
      <c r="T4868" s="781">
        <f>VLOOKUP(C4868,METADATA!$J$5:$Q$29,IF(E4868="HI",2,IF(E4868="LO",6,10))+IF(S4868=1,2,IF(D4868=7,1,(IF(WEEKDAY(B4868)=1,2,IF(WEEKDAY(B4868)=7,1,0))))))</f>
        <v>3</v>
      </c>
      <c r="U4868" s="781">
        <f>VLOOKUP(C4868,METADATA!$A$5:$H$29,IF(E4868="HI",2,IF(E4868="LO",6,10))+IF(S4868=1,2,IF(D4868=7,1,(IF(WEEKDAY(B4868)=1,2,IF(WEEKDAY(B4868)=7,1,0))))))</f>
        <v>3</v>
      </c>
    </row>
    <row r="4869" spans="2:21" ht="13.95" customHeight="1" x14ac:dyDescent="0.25">
      <c r="B4869" s="784">
        <f t="shared" si="227"/>
        <v>45585</v>
      </c>
      <c r="C4869" s="785">
        <v>17</v>
      </c>
      <c r="D4869" s="786">
        <f>IFERROR((INDEX(METADATA!$T$2:$T$20,MATCH(B4869,METADATA!$S$2:$S$20,0))),0)</f>
        <v>0</v>
      </c>
      <c r="E4869" s="785" t="str">
        <f t="shared" si="228"/>
        <v>LO</v>
      </c>
      <c r="F4869" s="786">
        <f>VLOOKUP(C4869,METADATA!$A$5:$H$29,IF(E4869="HI",2,IF(E4869="LO",6,10))+IF(D4869=1,2,IF(D4869=7,1,(IF(WEEKDAY(B4869)=1,2,IF(WEEKDAY(B4869)=7,1,0))))))</f>
        <v>3</v>
      </c>
      <c r="G4869" s="786">
        <f>VLOOKUP(C4869,METADATA!$J$5:$Q$29,IF(E4869="HI",2,IF(E4869="LO",6,10))+IF(D4869=1,2,IF(D4869=7,1,(IF(WEEKDAY(B4869)=1,2,IF(WEEKDAY(B4869)=7,1,0))))))</f>
        <v>3</v>
      </c>
      <c r="H4869" s="787">
        <v>12262.5</v>
      </c>
      <c r="I4869" s="788">
        <v>11026.600036621094</v>
      </c>
      <c r="K4869" s="795">
        <v>933.76250000000005</v>
      </c>
      <c r="M4869" s="798">
        <f t="shared" si="229"/>
        <v>16491.052562453748</v>
      </c>
      <c r="N4869" s="303"/>
      <c r="S4869" s="786">
        <v>0</v>
      </c>
      <c r="T4869" s="781">
        <f>VLOOKUP(C4869,METADATA!$J$5:$Q$29,IF(E4869="HI",2,IF(E4869="LO",6,10))+IF(S4869=1,2,IF(D4869=7,1,(IF(WEEKDAY(B4869)=1,2,IF(WEEKDAY(B4869)=7,1,0))))))</f>
        <v>3</v>
      </c>
      <c r="U4869" s="781">
        <f>VLOOKUP(C4869,METADATA!$A$5:$H$29,IF(E4869="HI",2,IF(E4869="LO",6,10))+IF(S4869=1,2,IF(D4869=7,1,(IF(WEEKDAY(B4869)=1,2,IF(WEEKDAY(B4869)=7,1,0))))))</f>
        <v>3</v>
      </c>
    </row>
    <row r="4870" spans="2:21" ht="13.95" customHeight="1" x14ac:dyDescent="0.25">
      <c r="B4870" s="784">
        <f t="shared" si="227"/>
        <v>45585</v>
      </c>
      <c r="C4870" s="785">
        <v>18</v>
      </c>
      <c r="D4870" s="786">
        <f>IFERROR((INDEX(METADATA!$T$2:$T$20,MATCH(B4870,METADATA!$S$2:$S$20,0))),0)</f>
        <v>0</v>
      </c>
      <c r="E4870" s="785" t="str">
        <f t="shared" si="228"/>
        <v>LO</v>
      </c>
      <c r="F4870" s="786">
        <f>VLOOKUP(C4870,METADATA!$A$5:$H$29,IF(E4870="HI",2,IF(E4870="LO",6,10))+IF(D4870=1,2,IF(D4870=7,1,(IF(WEEKDAY(B4870)=1,2,IF(WEEKDAY(B4870)=7,1,0))))))</f>
        <v>2</v>
      </c>
      <c r="G4870" s="786">
        <f>VLOOKUP(C4870,METADATA!$J$5:$Q$29,IF(E4870="HI",2,IF(E4870="LO",6,10))+IF(D4870=1,2,IF(D4870=7,1,(IF(WEEKDAY(B4870)=1,2,IF(WEEKDAY(B4870)=7,1,0))))))</f>
        <v>3</v>
      </c>
      <c r="H4870" s="787">
        <v>12208.25</v>
      </c>
      <c r="I4870" s="788">
        <v>10882.649841308594</v>
      </c>
      <c r="K4870" s="795">
        <v>0</v>
      </c>
      <c r="M4870" s="798">
        <f t="shared" si="229"/>
        <v>16354.615117178208</v>
      </c>
      <c r="N4870" s="303"/>
      <c r="S4870" s="786">
        <v>0</v>
      </c>
      <c r="T4870" s="781">
        <f>VLOOKUP(C4870,METADATA!$J$5:$Q$29,IF(E4870="HI",2,IF(E4870="LO",6,10))+IF(S4870=1,2,IF(D4870=7,1,(IF(WEEKDAY(B4870)=1,2,IF(WEEKDAY(B4870)=7,1,0))))))</f>
        <v>3</v>
      </c>
      <c r="U4870" s="781">
        <f>VLOOKUP(C4870,METADATA!$A$5:$H$29,IF(E4870="HI",2,IF(E4870="LO",6,10))+IF(S4870=1,2,IF(D4870=7,1,(IF(WEEKDAY(B4870)=1,2,IF(WEEKDAY(B4870)=7,1,0))))))</f>
        <v>2</v>
      </c>
    </row>
    <row r="4871" spans="2:21" ht="13.95" customHeight="1" x14ac:dyDescent="0.25">
      <c r="B4871" s="784">
        <f t="shared" si="227"/>
        <v>45585</v>
      </c>
      <c r="C4871" s="785">
        <v>19</v>
      </c>
      <c r="D4871" s="786">
        <f>IFERROR((INDEX(METADATA!$T$2:$T$20,MATCH(B4871,METADATA!$S$2:$S$20,0))),0)</f>
        <v>0</v>
      </c>
      <c r="E4871" s="785" t="str">
        <f t="shared" si="228"/>
        <v>LO</v>
      </c>
      <c r="F4871" s="786">
        <f>VLOOKUP(C4871,METADATA!$A$5:$H$29,IF(E4871="HI",2,IF(E4871="LO",6,10))+IF(D4871=1,2,IF(D4871=7,1,(IF(WEEKDAY(B4871)=1,2,IF(WEEKDAY(B4871)=7,1,0))))))</f>
        <v>2</v>
      </c>
      <c r="G4871" s="786">
        <f>VLOOKUP(C4871,METADATA!$J$5:$Q$29,IF(E4871="HI",2,IF(E4871="LO",6,10))+IF(D4871=1,2,IF(D4871=7,1,(IF(WEEKDAY(B4871)=1,2,IF(WEEKDAY(B4871)=7,1,0))))))</f>
        <v>3</v>
      </c>
      <c r="H4871" s="787">
        <v>12050</v>
      </c>
      <c r="I4871" s="788">
        <v>10833.549987792969</v>
      </c>
      <c r="K4871" s="795">
        <v>0</v>
      </c>
      <c r="M4871" s="798">
        <f t="shared" si="229"/>
        <v>16203.959557404758</v>
      </c>
      <c r="N4871" s="303"/>
      <c r="S4871" s="786">
        <v>0</v>
      </c>
      <c r="T4871" s="781">
        <f>VLOOKUP(C4871,METADATA!$J$5:$Q$29,IF(E4871="HI",2,IF(E4871="LO",6,10))+IF(S4871=1,2,IF(D4871=7,1,(IF(WEEKDAY(B4871)=1,2,IF(WEEKDAY(B4871)=7,1,0))))))</f>
        <v>3</v>
      </c>
      <c r="U4871" s="781">
        <f>VLOOKUP(C4871,METADATA!$A$5:$H$29,IF(E4871="HI",2,IF(E4871="LO",6,10))+IF(S4871=1,2,IF(D4871=7,1,(IF(WEEKDAY(B4871)=1,2,IF(WEEKDAY(B4871)=7,1,0))))))</f>
        <v>2</v>
      </c>
    </row>
    <row r="4872" spans="2:21" ht="13.95" customHeight="1" x14ac:dyDescent="0.25">
      <c r="B4872" s="784">
        <f t="shared" si="227"/>
        <v>45585</v>
      </c>
      <c r="C4872" s="785">
        <v>20</v>
      </c>
      <c r="D4872" s="786">
        <f>IFERROR((INDEX(METADATA!$T$2:$T$20,MATCH(B4872,METADATA!$S$2:$S$20,0))),0)</f>
        <v>0</v>
      </c>
      <c r="E4872" s="785" t="str">
        <f t="shared" si="228"/>
        <v>LO</v>
      </c>
      <c r="F4872" s="786">
        <f>VLOOKUP(C4872,METADATA!$A$5:$H$29,IF(E4872="HI",2,IF(E4872="LO",6,10))+IF(D4872=1,2,IF(D4872=7,1,(IF(WEEKDAY(B4872)=1,2,IF(WEEKDAY(B4872)=7,1,0))))))</f>
        <v>3</v>
      </c>
      <c r="G4872" s="786">
        <f>VLOOKUP(C4872,METADATA!$J$5:$Q$29,IF(E4872="HI",2,IF(E4872="LO",6,10))+IF(D4872=1,2,IF(D4872=7,1,(IF(WEEKDAY(B4872)=1,2,IF(WEEKDAY(B4872)=7,1,0))))))</f>
        <v>3</v>
      </c>
      <c r="H4872" s="787">
        <v>12257.75</v>
      </c>
      <c r="I4872" s="788">
        <v>10831.875061035156</v>
      </c>
      <c r="K4872" s="795">
        <v>0</v>
      </c>
      <c r="M4872" s="798">
        <f t="shared" si="229"/>
        <v>16357.932399920699</v>
      </c>
      <c r="N4872" s="303"/>
      <c r="S4872" s="786">
        <v>0</v>
      </c>
      <c r="T4872" s="781">
        <f>VLOOKUP(C4872,METADATA!$J$5:$Q$29,IF(E4872="HI",2,IF(E4872="LO",6,10))+IF(S4872=1,2,IF(D4872=7,1,(IF(WEEKDAY(B4872)=1,2,IF(WEEKDAY(B4872)=7,1,0))))))</f>
        <v>3</v>
      </c>
      <c r="U4872" s="781">
        <f>VLOOKUP(C4872,METADATA!$A$5:$H$29,IF(E4872="HI",2,IF(E4872="LO",6,10))+IF(S4872=1,2,IF(D4872=7,1,(IF(WEEKDAY(B4872)=1,2,IF(WEEKDAY(B4872)=7,1,0))))))</f>
        <v>3</v>
      </c>
    </row>
    <row r="4873" spans="2:21" ht="13.95" customHeight="1" x14ac:dyDescent="0.25">
      <c r="B4873" s="784">
        <f t="shared" si="227"/>
        <v>45585</v>
      </c>
      <c r="C4873" s="785">
        <v>21</v>
      </c>
      <c r="D4873" s="786">
        <f>IFERROR((INDEX(METADATA!$T$2:$T$20,MATCH(B4873,METADATA!$S$2:$S$20,0))),0)</f>
        <v>0</v>
      </c>
      <c r="E4873" s="785" t="str">
        <f t="shared" si="228"/>
        <v>LO</v>
      </c>
      <c r="F4873" s="786">
        <f>VLOOKUP(C4873,METADATA!$A$5:$H$29,IF(E4873="HI",2,IF(E4873="LO",6,10))+IF(D4873=1,2,IF(D4873=7,1,(IF(WEEKDAY(B4873)=1,2,IF(WEEKDAY(B4873)=7,1,0))))))</f>
        <v>3</v>
      </c>
      <c r="G4873" s="786">
        <f>VLOOKUP(C4873,METADATA!$J$5:$Q$29,IF(E4873="HI",2,IF(E4873="LO",6,10))+IF(D4873=1,2,IF(D4873=7,1,(IF(WEEKDAY(B4873)=1,2,IF(WEEKDAY(B4873)=7,1,0))))))</f>
        <v>3</v>
      </c>
      <c r="H4873" s="787">
        <v>11295.75</v>
      </c>
      <c r="I4873" s="788">
        <v>10909.875122070313</v>
      </c>
      <c r="K4873" s="795">
        <v>0</v>
      </c>
      <c r="M4873" s="798">
        <f t="shared" si="229"/>
        <v>15704.11867128075</v>
      </c>
      <c r="N4873" s="303"/>
      <c r="S4873" s="786">
        <v>0</v>
      </c>
      <c r="T4873" s="781">
        <f>VLOOKUP(C4873,METADATA!$J$5:$Q$29,IF(E4873="HI",2,IF(E4873="LO",6,10))+IF(S4873=1,2,IF(D4873=7,1,(IF(WEEKDAY(B4873)=1,2,IF(WEEKDAY(B4873)=7,1,0))))))</f>
        <v>3</v>
      </c>
      <c r="U4873" s="781">
        <f>VLOOKUP(C4873,METADATA!$A$5:$H$29,IF(E4873="HI",2,IF(E4873="LO",6,10))+IF(S4873=1,2,IF(D4873=7,1,(IF(WEEKDAY(B4873)=1,2,IF(WEEKDAY(B4873)=7,1,0))))))</f>
        <v>3</v>
      </c>
    </row>
    <row r="4874" spans="2:21" ht="13.95" customHeight="1" x14ac:dyDescent="0.25">
      <c r="B4874" s="784">
        <f t="shared" si="227"/>
        <v>45585</v>
      </c>
      <c r="C4874" s="785">
        <v>22</v>
      </c>
      <c r="D4874" s="786">
        <f>IFERROR((INDEX(METADATA!$T$2:$T$20,MATCH(B4874,METADATA!$S$2:$S$20,0))),0)</f>
        <v>0</v>
      </c>
      <c r="E4874" s="785" t="str">
        <f t="shared" si="228"/>
        <v>LO</v>
      </c>
      <c r="F4874" s="786">
        <f>VLOOKUP(C4874,METADATA!$A$5:$H$29,IF(E4874="HI",2,IF(E4874="LO",6,10))+IF(D4874=1,2,IF(D4874=7,1,(IF(WEEKDAY(B4874)=1,2,IF(WEEKDAY(B4874)=7,1,0))))))</f>
        <v>3</v>
      </c>
      <c r="G4874" s="786">
        <f>VLOOKUP(C4874,METADATA!$J$5:$Q$29,IF(E4874="HI",2,IF(E4874="LO",6,10))+IF(D4874=1,2,IF(D4874=7,1,(IF(WEEKDAY(B4874)=1,2,IF(WEEKDAY(B4874)=7,1,0))))))</f>
        <v>3</v>
      </c>
      <c r="H4874" s="787">
        <v>9941.5</v>
      </c>
      <c r="I4874" s="788">
        <v>11179.875061035156</v>
      </c>
      <c r="K4874" s="795">
        <v>0</v>
      </c>
      <c r="M4874" s="798">
        <f t="shared" si="229"/>
        <v>14960.716180395772</v>
      </c>
      <c r="N4874" s="303"/>
      <c r="S4874" s="786">
        <v>0</v>
      </c>
      <c r="T4874" s="781">
        <f>VLOOKUP(C4874,METADATA!$J$5:$Q$29,IF(E4874="HI",2,IF(E4874="LO",6,10))+IF(S4874=1,2,IF(D4874=7,1,(IF(WEEKDAY(B4874)=1,2,IF(WEEKDAY(B4874)=7,1,0))))))</f>
        <v>3</v>
      </c>
      <c r="U4874" s="781">
        <f>VLOOKUP(C4874,METADATA!$A$5:$H$29,IF(E4874="HI",2,IF(E4874="LO",6,10))+IF(S4874=1,2,IF(D4874=7,1,(IF(WEEKDAY(B4874)=1,2,IF(WEEKDAY(B4874)=7,1,0))))))</f>
        <v>3</v>
      </c>
    </row>
    <row r="4875" spans="2:21" ht="13.95" customHeight="1" x14ac:dyDescent="0.25">
      <c r="B4875" s="784">
        <f t="shared" si="227"/>
        <v>45585</v>
      </c>
      <c r="C4875" s="785">
        <v>23</v>
      </c>
      <c r="D4875" s="786">
        <f>IFERROR((INDEX(METADATA!$T$2:$T$20,MATCH(B4875,METADATA!$S$2:$S$20,0))),0)</f>
        <v>0</v>
      </c>
      <c r="E4875" s="785" t="str">
        <f t="shared" si="228"/>
        <v>LO</v>
      </c>
      <c r="F4875" s="786">
        <f>VLOOKUP(C4875,METADATA!$A$5:$H$29,IF(E4875="HI",2,IF(E4875="LO",6,10))+IF(D4875=1,2,IF(D4875=7,1,(IF(WEEKDAY(B4875)=1,2,IF(WEEKDAY(B4875)=7,1,0))))))</f>
        <v>3</v>
      </c>
      <c r="G4875" s="786">
        <f>VLOOKUP(C4875,METADATA!$J$5:$Q$29,IF(E4875="HI",2,IF(E4875="LO",6,10))+IF(D4875=1,2,IF(D4875=7,1,(IF(WEEKDAY(B4875)=1,2,IF(WEEKDAY(B4875)=7,1,0))))))</f>
        <v>3</v>
      </c>
      <c r="H4875" s="787">
        <v>8980.5</v>
      </c>
      <c r="I4875" s="788">
        <v>11152.300415039063</v>
      </c>
      <c r="K4875" s="795">
        <v>0</v>
      </c>
      <c r="M4875" s="798">
        <f t="shared" si="229"/>
        <v>14318.630688626634</v>
      </c>
      <c r="N4875" s="303"/>
      <c r="S4875" s="786">
        <v>0</v>
      </c>
      <c r="T4875" s="781">
        <f>VLOOKUP(C4875,METADATA!$J$5:$Q$29,IF(E4875="HI",2,IF(E4875="LO",6,10))+IF(S4875=1,2,IF(D4875=7,1,(IF(WEEKDAY(B4875)=1,2,IF(WEEKDAY(B4875)=7,1,0))))))</f>
        <v>3</v>
      </c>
      <c r="U4875" s="781">
        <f>VLOOKUP(C4875,METADATA!$A$5:$H$29,IF(E4875="HI",2,IF(E4875="LO",6,10))+IF(S4875=1,2,IF(D4875=7,1,(IF(WEEKDAY(B4875)=1,2,IF(WEEKDAY(B4875)=7,1,0))))))</f>
        <v>3</v>
      </c>
    </row>
    <row r="4876" spans="2:21" ht="13.95" customHeight="1" x14ac:dyDescent="0.25">
      <c r="B4876" s="784">
        <f t="shared" si="227"/>
        <v>45586</v>
      </c>
      <c r="C4876" s="785">
        <v>0</v>
      </c>
      <c r="D4876" s="786">
        <f>IFERROR((INDEX(METADATA!$T$2:$T$20,MATCH(B4876,METADATA!$S$2:$S$20,0))),0)</f>
        <v>0</v>
      </c>
      <c r="E4876" s="785" t="str">
        <f t="shared" si="228"/>
        <v>LO</v>
      </c>
      <c r="F4876" s="786">
        <f>VLOOKUP(C4876,METADATA!$A$5:$H$29,IF(E4876="HI",2,IF(E4876="LO",6,10))+IF(D4876=1,2,IF(D4876=7,1,(IF(WEEKDAY(B4876)=1,2,IF(WEEKDAY(B4876)=7,1,0))))))</f>
        <v>3</v>
      </c>
      <c r="G4876" s="786">
        <f>VLOOKUP(C4876,METADATA!$J$5:$Q$29,IF(E4876="HI",2,IF(E4876="LO",6,10))+IF(D4876=1,2,IF(D4876=7,1,(IF(WEEKDAY(B4876)=1,2,IF(WEEKDAY(B4876)=7,1,0))))))</f>
        <v>3</v>
      </c>
      <c r="H4876" s="787">
        <v>8376.5</v>
      </c>
      <c r="I4876" s="788">
        <v>11196.049499511719</v>
      </c>
      <c r="K4876" s="795">
        <v>0</v>
      </c>
      <c r="M4876" s="798">
        <f t="shared" si="229"/>
        <v>13982.74925204327</v>
      </c>
      <c r="N4876" s="303"/>
      <c r="S4876" s="786">
        <v>0</v>
      </c>
      <c r="T4876" s="781">
        <f>VLOOKUP(C4876,METADATA!$J$5:$Q$29,IF(E4876="HI",2,IF(E4876="LO",6,10))+IF(S4876=1,2,IF(D4876=7,1,(IF(WEEKDAY(B4876)=1,2,IF(WEEKDAY(B4876)=7,1,0))))))</f>
        <v>3</v>
      </c>
      <c r="U4876" s="781">
        <f>VLOOKUP(C4876,METADATA!$A$5:$H$29,IF(E4876="HI",2,IF(E4876="LO",6,10))+IF(S4876=1,2,IF(D4876=7,1,(IF(WEEKDAY(B4876)=1,2,IF(WEEKDAY(B4876)=7,1,0))))))</f>
        <v>3</v>
      </c>
    </row>
    <row r="4877" spans="2:21" ht="13.95" customHeight="1" x14ac:dyDescent="0.25">
      <c r="B4877" s="784">
        <f t="shared" si="227"/>
        <v>45586</v>
      </c>
      <c r="C4877" s="785">
        <v>1</v>
      </c>
      <c r="D4877" s="786">
        <f>IFERROR((INDEX(METADATA!$T$2:$T$20,MATCH(B4877,METADATA!$S$2:$S$20,0))),0)</f>
        <v>0</v>
      </c>
      <c r="E4877" s="785" t="str">
        <f t="shared" si="228"/>
        <v>LO</v>
      </c>
      <c r="F4877" s="786">
        <f>VLOOKUP(C4877,METADATA!$A$5:$H$29,IF(E4877="HI",2,IF(E4877="LO",6,10))+IF(D4877=1,2,IF(D4877=7,1,(IF(WEEKDAY(B4877)=1,2,IF(WEEKDAY(B4877)=7,1,0))))))</f>
        <v>3</v>
      </c>
      <c r="G4877" s="786">
        <f>VLOOKUP(C4877,METADATA!$J$5:$Q$29,IF(E4877="HI",2,IF(E4877="LO",6,10))+IF(D4877=1,2,IF(D4877=7,1,(IF(WEEKDAY(B4877)=1,2,IF(WEEKDAY(B4877)=7,1,0))))))</f>
        <v>3</v>
      </c>
      <c r="H4877" s="787">
        <v>8089.75</v>
      </c>
      <c r="I4877" s="788">
        <v>10977.800415039063</v>
      </c>
      <c r="K4877" s="795">
        <v>0</v>
      </c>
      <c r="M4877" s="798">
        <f t="shared" si="229"/>
        <v>13636.574240436335</v>
      </c>
      <c r="N4877" s="303"/>
      <c r="S4877" s="786">
        <v>0</v>
      </c>
      <c r="T4877" s="781">
        <f>VLOOKUP(C4877,METADATA!$J$5:$Q$29,IF(E4877="HI",2,IF(E4877="LO",6,10))+IF(S4877=1,2,IF(D4877=7,1,(IF(WEEKDAY(B4877)=1,2,IF(WEEKDAY(B4877)=7,1,0))))))</f>
        <v>3</v>
      </c>
      <c r="U4877" s="781">
        <f>VLOOKUP(C4877,METADATA!$A$5:$H$29,IF(E4877="HI",2,IF(E4877="LO",6,10))+IF(S4877=1,2,IF(D4877=7,1,(IF(WEEKDAY(B4877)=1,2,IF(WEEKDAY(B4877)=7,1,0))))))</f>
        <v>3</v>
      </c>
    </row>
    <row r="4878" spans="2:21" ht="13.95" customHeight="1" x14ac:dyDescent="0.25">
      <c r="B4878" s="784">
        <f t="shared" si="227"/>
        <v>45586</v>
      </c>
      <c r="C4878" s="785">
        <v>2</v>
      </c>
      <c r="D4878" s="786">
        <f>IFERROR((INDEX(METADATA!$T$2:$T$20,MATCH(B4878,METADATA!$S$2:$S$20,0))),0)</f>
        <v>0</v>
      </c>
      <c r="E4878" s="785" t="str">
        <f t="shared" si="228"/>
        <v>LO</v>
      </c>
      <c r="F4878" s="786">
        <f>VLOOKUP(C4878,METADATA!$A$5:$H$29,IF(E4878="HI",2,IF(E4878="LO",6,10))+IF(D4878=1,2,IF(D4878=7,1,(IF(WEEKDAY(B4878)=1,2,IF(WEEKDAY(B4878)=7,1,0))))))</f>
        <v>3</v>
      </c>
      <c r="G4878" s="786">
        <f>VLOOKUP(C4878,METADATA!$J$5:$Q$29,IF(E4878="HI",2,IF(E4878="LO",6,10))+IF(D4878=1,2,IF(D4878=7,1,(IF(WEEKDAY(B4878)=1,2,IF(WEEKDAY(B4878)=7,1,0))))))</f>
        <v>3</v>
      </c>
      <c r="H4878" s="787">
        <v>8072.25</v>
      </c>
      <c r="I4878" s="788">
        <v>10903.349914550781</v>
      </c>
      <c r="K4878" s="795">
        <v>0</v>
      </c>
      <c r="M4878" s="798">
        <f t="shared" si="229"/>
        <v>13566.291292082538</v>
      </c>
      <c r="N4878" s="303"/>
      <c r="S4878" s="786">
        <v>0</v>
      </c>
      <c r="T4878" s="781">
        <f>VLOOKUP(C4878,METADATA!$J$5:$Q$29,IF(E4878="HI",2,IF(E4878="LO",6,10))+IF(S4878=1,2,IF(D4878=7,1,(IF(WEEKDAY(B4878)=1,2,IF(WEEKDAY(B4878)=7,1,0))))))</f>
        <v>3</v>
      </c>
      <c r="U4878" s="781">
        <f>VLOOKUP(C4878,METADATA!$A$5:$H$29,IF(E4878="HI",2,IF(E4878="LO",6,10))+IF(S4878=1,2,IF(D4878=7,1,(IF(WEEKDAY(B4878)=1,2,IF(WEEKDAY(B4878)=7,1,0))))))</f>
        <v>3</v>
      </c>
    </row>
    <row r="4879" spans="2:21" ht="13.95" customHeight="1" x14ac:dyDescent="0.25">
      <c r="B4879" s="784">
        <f t="shared" si="227"/>
        <v>45586</v>
      </c>
      <c r="C4879" s="785">
        <v>3</v>
      </c>
      <c r="D4879" s="786">
        <f>IFERROR((INDEX(METADATA!$T$2:$T$20,MATCH(B4879,METADATA!$S$2:$S$20,0))),0)</f>
        <v>0</v>
      </c>
      <c r="E4879" s="785" t="str">
        <f t="shared" si="228"/>
        <v>LO</v>
      </c>
      <c r="F4879" s="786">
        <f>VLOOKUP(C4879,METADATA!$A$5:$H$29,IF(E4879="HI",2,IF(E4879="LO",6,10))+IF(D4879=1,2,IF(D4879=7,1,(IF(WEEKDAY(B4879)=1,2,IF(WEEKDAY(B4879)=7,1,0))))))</f>
        <v>3</v>
      </c>
      <c r="G4879" s="786">
        <f>VLOOKUP(C4879,METADATA!$J$5:$Q$29,IF(E4879="HI",2,IF(E4879="LO",6,10))+IF(D4879=1,2,IF(D4879=7,1,(IF(WEEKDAY(B4879)=1,2,IF(WEEKDAY(B4879)=7,1,0))))))</f>
        <v>3</v>
      </c>
      <c r="H4879" s="787">
        <v>8296.75</v>
      </c>
      <c r="I4879" s="788">
        <v>11109.324890136719</v>
      </c>
      <c r="K4879" s="795">
        <v>0</v>
      </c>
      <c r="M4879" s="798">
        <f t="shared" si="229"/>
        <v>13865.538578688936</v>
      </c>
      <c r="N4879" s="303"/>
      <c r="S4879" s="786">
        <v>0</v>
      </c>
      <c r="T4879" s="781">
        <f>VLOOKUP(C4879,METADATA!$J$5:$Q$29,IF(E4879="HI",2,IF(E4879="LO",6,10))+IF(S4879=1,2,IF(D4879=7,1,(IF(WEEKDAY(B4879)=1,2,IF(WEEKDAY(B4879)=7,1,0))))))</f>
        <v>3</v>
      </c>
      <c r="U4879" s="781">
        <f>VLOOKUP(C4879,METADATA!$A$5:$H$29,IF(E4879="HI",2,IF(E4879="LO",6,10))+IF(S4879=1,2,IF(D4879=7,1,(IF(WEEKDAY(B4879)=1,2,IF(WEEKDAY(B4879)=7,1,0))))))</f>
        <v>3</v>
      </c>
    </row>
    <row r="4880" spans="2:21" ht="13.95" customHeight="1" x14ac:dyDescent="0.25">
      <c r="B4880" s="784">
        <f t="shared" si="227"/>
        <v>45586</v>
      </c>
      <c r="C4880" s="785">
        <v>4</v>
      </c>
      <c r="D4880" s="786">
        <f>IFERROR((INDEX(METADATA!$T$2:$T$20,MATCH(B4880,METADATA!$S$2:$S$20,0))),0)</f>
        <v>0</v>
      </c>
      <c r="E4880" s="785" t="str">
        <f t="shared" si="228"/>
        <v>LO</v>
      </c>
      <c r="F4880" s="786">
        <f>VLOOKUP(C4880,METADATA!$A$5:$H$29,IF(E4880="HI",2,IF(E4880="LO",6,10))+IF(D4880=1,2,IF(D4880=7,1,(IF(WEEKDAY(B4880)=1,2,IF(WEEKDAY(B4880)=7,1,0))))))</f>
        <v>3</v>
      </c>
      <c r="G4880" s="786">
        <f>VLOOKUP(C4880,METADATA!$J$5:$Q$29,IF(E4880="HI",2,IF(E4880="LO",6,10))+IF(D4880=1,2,IF(D4880=7,1,(IF(WEEKDAY(B4880)=1,2,IF(WEEKDAY(B4880)=7,1,0))))))</f>
        <v>3</v>
      </c>
      <c r="H4880" s="787">
        <v>8940.25</v>
      </c>
      <c r="I4880" s="788">
        <v>10995.500061035156</v>
      </c>
      <c r="K4880" s="795">
        <v>0</v>
      </c>
      <c r="M4880" s="798">
        <f t="shared" si="229"/>
        <v>14171.418124334774</v>
      </c>
      <c r="N4880" s="303"/>
      <c r="S4880" s="786">
        <v>0</v>
      </c>
      <c r="T4880" s="781">
        <f>VLOOKUP(C4880,METADATA!$J$5:$Q$29,IF(E4880="HI",2,IF(E4880="LO",6,10))+IF(S4880=1,2,IF(D4880=7,1,(IF(WEEKDAY(B4880)=1,2,IF(WEEKDAY(B4880)=7,1,0))))))</f>
        <v>3</v>
      </c>
      <c r="U4880" s="781">
        <f>VLOOKUP(C4880,METADATA!$A$5:$H$29,IF(E4880="HI",2,IF(E4880="LO",6,10))+IF(S4880=1,2,IF(D4880=7,1,(IF(WEEKDAY(B4880)=1,2,IF(WEEKDAY(B4880)=7,1,0))))))</f>
        <v>3</v>
      </c>
    </row>
    <row r="4881" spans="2:21" ht="13.95" customHeight="1" x14ac:dyDescent="0.25">
      <c r="B4881" s="784">
        <f t="shared" si="227"/>
        <v>45586</v>
      </c>
      <c r="C4881" s="785">
        <v>5</v>
      </c>
      <c r="D4881" s="786">
        <f>IFERROR((INDEX(METADATA!$T$2:$T$20,MATCH(B4881,METADATA!$S$2:$S$20,0))),0)</f>
        <v>0</v>
      </c>
      <c r="E4881" s="785" t="str">
        <f t="shared" si="228"/>
        <v>LO</v>
      </c>
      <c r="F4881" s="786">
        <f>VLOOKUP(C4881,METADATA!$A$5:$H$29,IF(E4881="HI",2,IF(E4881="LO",6,10))+IF(D4881=1,2,IF(D4881=7,1,(IF(WEEKDAY(B4881)=1,2,IF(WEEKDAY(B4881)=7,1,0))))))</f>
        <v>3</v>
      </c>
      <c r="G4881" s="786">
        <f>VLOOKUP(C4881,METADATA!$J$5:$Q$29,IF(E4881="HI",2,IF(E4881="LO",6,10))+IF(D4881=1,2,IF(D4881=7,1,(IF(WEEKDAY(B4881)=1,2,IF(WEEKDAY(B4881)=7,1,0))))))</f>
        <v>3</v>
      </c>
      <c r="H4881" s="787">
        <v>10365.5</v>
      </c>
      <c r="I4881" s="788">
        <v>10936.574890136719</v>
      </c>
      <c r="K4881" s="795">
        <v>655.27499999999998</v>
      </c>
      <c r="M4881" s="798">
        <f t="shared" si="229"/>
        <v>15068.253401690887</v>
      </c>
      <c r="N4881" s="303"/>
      <c r="S4881" s="786">
        <v>0</v>
      </c>
      <c r="T4881" s="781">
        <f>VLOOKUP(C4881,METADATA!$J$5:$Q$29,IF(E4881="HI",2,IF(E4881="LO",6,10))+IF(S4881=1,2,IF(D4881=7,1,(IF(WEEKDAY(B4881)=1,2,IF(WEEKDAY(B4881)=7,1,0))))))</f>
        <v>3</v>
      </c>
      <c r="U4881" s="781">
        <f>VLOOKUP(C4881,METADATA!$A$5:$H$29,IF(E4881="HI",2,IF(E4881="LO",6,10))+IF(S4881=1,2,IF(D4881=7,1,(IF(WEEKDAY(B4881)=1,2,IF(WEEKDAY(B4881)=7,1,0))))))</f>
        <v>3</v>
      </c>
    </row>
    <row r="4882" spans="2:21" ht="13.95" customHeight="1" x14ac:dyDescent="0.25">
      <c r="B4882" s="784">
        <f t="shared" si="227"/>
        <v>45586</v>
      </c>
      <c r="C4882" s="785">
        <v>6</v>
      </c>
      <c r="D4882" s="786">
        <f>IFERROR((INDEX(METADATA!$T$2:$T$20,MATCH(B4882,METADATA!$S$2:$S$20,0))),0)</f>
        <v>0</v>
      </c>
      <c r="E4882" s="785" t="str">
        <f t="shared" si="228"/>
        <v>LO</v>
      </c>
      <c r="F4882" s="786">
        <f>VLOOKUP(C4882,METADATA!$A$5:$H$29,IF(E4882="HI",2,IF(E4882="LO",6,10))+IF(D4882=1,2,IF(D4882=7,1,(IF(WEEKDAY(B4882)=1,2,IF(WEEKDAY(B4882)=7,1,0))))))</f>
        <v>2</v>
      </c>
      <c r="G4882" s="786">
        <f>VLOOKUP(C4882,METADATA!$J$5:$Q$29,IF(E4882="HI",2,IF(E4882="LO",6,10))+IF(D4882=1,2,IF(D4882=7,1,(IF(WEEKDAY(B4882)=1,2,IF(WEEKDAY(B4882)=7,1,0))))))</f>
        <v>2</v>
      </c>
      <c r="H4882" s="787">
        <v>11969</v>
      </c>
      <c r="I4882" s="788">
        <v>10918.25</v>
      </c>
      <c r="K4882" s="795">
        <v>779.6875</v>
      </c>
      <c r="M4882" s="798">
        <f t="shared" si="229"/>
        <v>16200.776032724481</v>
      </c>
      <c r="N4882" s="303"/>
      <c r="S4882" s="786">
        <v>0</v>
      </c>
      <c r="T4882" s="781">
        <f>VLOOKUP(C4882,METADATA!$J$5:$Q$29,IF(E4882="HI",2,IF(E4882="LO",6,10))+IF(S4882=1,2,IF(D4882=7,1,(IF(WEEKDAY(B4882)=1,2,IF(WEEKDAY(B4882)=7,1,0))))))</f>
        <v>2</v>
      </c>
      <c r="U4882" s="781">
        <f>VLOOKUP(C4882,METADATA!$A$5:$H$29,IF(E4882="HI",2,IF(E4882="LO",6,10))+IF(S4882=1,2,IF(D4882=7,1,(IF(WEEKDAY(B4882)=1,2,IF(WEEKDAY(B4882)=7,1,0))))))</f>
        <v>2</v>
      </c>
    </row>
    <row r="4883" spans="2:21" ht="13.95" customHeight="1" x14ac:dyDescent="0.25">
      <c r="B4883" s="784">
        <f t="shared" si="227"/>
        <v>45586</v>
      </c>
      <c r="C4883" s="785">
        <v>7</v>
      </c>
      <c r="D4883" s="786">
        <f>IFERROR((INDEX(METADATA!$T$2:$T$20,MATCH(B4883,METADATA!$S$2:$S$20,0))),0)</f>
        <v>0</v>
      </c>
      <c r="E4883" s="785" t="str">
        <f t="shared" si="228"/>
        <v>LO</v>
      </c>
      <c r="F4883" s="786">
        <f>VLOOKUP(C4883,METADATA!$A$5:$H$29,IF(E4883="HI",2,IF(E4883="LO",6,10))+IF(D4883=1,2,IF(D4883=7,1,(IF(WEEKDAY(B4883)=1,2,IF(WEEKDAY(B4883)=7,1,0))))))</f>
        <v>1</v>
      </c>
      <c r="G4883" s="786">
        <f>VLOOKUP(C4883,METADATA!$J$5:$Q$29,IF(E4883="HI",2,IF(E4883="LO",6,10))+IF(D4883=1,2,IF(D4883=7,1,(IF(WEEKDAY(B4883)=1,2,IF(WEEKDAY(B4883)=7,1,0))))))</f>
        <v>1</v>
      </c>
      <c r="H4883" s="787">
        <v>13115.25</v>
      </c>
      <c r="I4883" s="788">
        <v>10611.525024414063</v>
      </c>
      <c r="K4883" s="795">
        <v>844.33749999999998</v>
      </c>
      <c r="M4883" s="798">
        <f t="shared" si="229"/>
        <v>16870.514097272371</v>
      </c>
      <c r="N4883" s="303"/>
      <c r="S4883" s="786">
        <v>0</v>
      </c>
      <c r="T4883" s="781">
        <f>VLOOKUP(C4883,METADATA!$J$5:$Q$29,IF(E4883="HI",2,IF(E4883="LO",6,10))+IF(S4883=1,2,IF(D4883=7,1,(IF(WEEKDAY(B4883)=1,2,IF(WEEKDAY(B4883)=7,1,0))))))</f>
        <v>1</v>
      </c>
      <c r="U4883" s="781">
        <f>VLOOKUP(C4883,METADATA!$A$5:$H$29,IF(E4883="HI",2,IF(E4883="LO",6,10))+IF(S4883=1,2,IF(D4883=7,1,(IF(WEEKDAY(B4883)=1,2,IF(WEEKDAY(B4883)=7,1,0))))))</f>
        <v>1</v>
      </c>
    </row>
    <row r="4884" spans="2:21" ht="13.95" customHeight="1" x14ac:dyDescent="0.25">
      <c r="B4884" s="784">
        <f t="shared" si="227"/>
        <v>45586</v>
      </c>
      <c r="C4884" s="785">
        <v>8</v>
      </c>
      <c r="D4884" s="786">
        <f>IFERROR((INDEX(METADATA!$T$2:$T$20,MATCH(B4884,METADATA!$S$2:$S$20,0))),0)</f>
        <v>0</v>
      </c>
      <c r="E4884" s="785" t="str">
        <f t="shared" si="228"/>
        <v>LO</v>
      </c>
      <c r="F4884" s="786">
        <f>VLOOKUP(C4884,METADATA!$A$5:$H$29,IF(E4884="HI",2,IF(E4884="LO",6,10))+IF(D4884=1,2,IF(D4884=7,1,(IF(WEEKDAY(B4884)=1,2,IF(WEEKDAY(B4884)=7,1,0))))))</f>
        <v>1</v>
      </c>
      <c r="G4884" s="786">
        <f>VLOOKUP(C4884,METADATA!$J$5:$Q$29,IF(E4884="HI",2,IF(E4884="LO",6,10))+IF(D4884=1,2,IF(D4884=7,1,(IF(WEEKDAY(B4884)=1,2,IF(WEEKDAY(B4884)=7,1,0))))))</f>
        <v>1</v>
      </c>
      <c r="H4884" s="787">
        <v>15024</v>
      </c>
      <c r="I4884" s="788">
        <v>7952.09765625</v>
      </c>
      <c r="K4884" s="795">
        <v>882.38750000000005</v>
      </c>
      <c r="M4884" s="798">
        <f t="shared" si="229"/>
        <v>16998.718573308306</v>
      </c>
      <c r="N4884" s="303"/>
      <c r="S4884" s="786">
        <v>0</v>
      </c>
      <c r="T4884" s="781">
        <f>VLOOKUP(C4884,METADATA!$J$5:$Q$29,IF(E4884="HI",2,IF(E4884="LO",6,10))+IF(S4884=1,2,IF(D4884=7,1,(IF(WEEKDAY(B4884)=1,2,IF(WEEKDAY(B4884)=7,1,0))))))</f>
        <v>1</v>
      </c>
      <c r="U4884" s="781">
        <f>VLOOKUP(C4884,METADATA!$A$5:$H$29,IF(E4884="HI",2,IF(E4884="LO",6,10))+IF(S4884=1,2,IF(D4884=7,1,(IF(WEEKDAY(B4884)=1,2,IF(WEEKDAY(B4884)=7,1,0))))))</f>
        <v>1</v>
      </c>
    </row>
    <row r="4885" spans="2:21" ht="13.95" customHeight="1" x14ac:dyDescent="0.25">
      <c r="B4885" s="784">
        <f t="shared" si="227"/>
        <v>45586</v>
      </c>
      <c r="C4885" s="785">
        <v>9</v>
      </c>
      <c r="D4885" s="786">
        <f>IFERROR((INDEX(METADATA!$T$2:$T$20,MATCH(B4885,METADATA!$S$2:$S$20,0))),0)</f>
        <v>0</v>
      </c>
      <c r="E4885" s="785" t="str">
        <f t="shared" si="228"/>
        <v>LO</v>
      </c>
      <c r="F4885" s="786">
        <f>VLOOKUP(C4885,METADATA!$A$5:$H$29,IF(E4885="HI",2,IF(E4885="LO",6,10))+IF(D4885=1,2,IF(D4885=7,1,(IF(WEEKDAY(B4885)=1,2,IF(WEEKDAY(B4885)=7,1,0))))))</f>
        <v>2</v>
      </c>
      <c r="G4885" s="786">
        <f>VLOOKUP(C4885,METADATA!$J$5:$Q$29,IF(E4885="HI",2,IF(E4885="LO",6,10))+IF(D4885=1,2,IF(D4885=7,1,(IF(WEEKDAY(B4885)=1,2,IF(WEEKDAY(B4885)=7,1,0))))))</f>
        <v>1</v>
      </c>
      <c r="H4885" s="787">
        <v>16250.25</v>
      </c>
      <c r="I4885" s="788">
        <v>9429.1724548339844</v>
      </c>
      <c r="K4885" s="795">
        <v>877.73749999999995</v>
      </c>
      <c r="M4885" s="798">
        <f t="shared" si="229"/>
        <v>18787.759798483159</v>
      </c>
      <c r="N4885" s="303"/>
      <c r="S4885" s="786">
        <v>0</v>
      </c>
      <c r="T4885" s="781">
        <f>VLOOKUP(C4885,METADATA!$J$5:$Q$29,IF(E4885="HI",2,IF(E4885="LO",6,10))+IF(S4885=1,2,IF(D4885=7,1,(IF(WEEKDAY(B4885)=1,2,IF(WEEKDAY(B4885)=7,1,0))))))</f>
        <v>1</v>
      </c>
      <c r="U4885" s="781">
        <f>VLOOKUP(C4885,METADATA!$A$5:$H$29,IF(E4885="HI",2,IF(E4885="LO",6,10))+IF(S4885=1,2,IF(D4885=7,1,(IF(WEEKDAY(B4885)=1,2,IF(WEEKDAY(B4885)=7,1,0))))))</f>
        <v>2</v>
      </c>
    </row>
    <row r="4886" spans="2:21" ht="13.95" customHeight="1" x14ac:dyDescent="0.25">
      <c r="B4886" s="784">
        <f t="shared" si="227"/>
        <v>45586</v>
      </c>
      <c r="C4886" s="785">
        <v>10</v>
      </c>
      <c r="D4886" s="786">
        <f>IFERROR((INDEX(METADATA!$T$2:$T$20,MATCH(B4886,METADATA!$S$2:$S$20,0))),0)</f>
        <v>0</v>
      </c>
      <c r="E4886" s="785" t="str">
        <f t="shared" si="228"/>
        <v>LO</v>
      </c>
      <c r="F4886" s="786">
        <f>VLOOKUP(C4886,METADATA!$A$5:$H$29,IF(E4886="HI",2,IF(E4886="LO",6,10))+IF(D4886=1,2,IF(D4886=7,1,(IF(WEEKDAY(B4886)=1,2,IF(WEEKDAY(B4886)=7,1,0))))))</f>
        <v>2</v>
      </c>
      <c r="G4886" s="786">
        <f>VLOOKUP(C4886,METADATA!$J$5:$Q$29,IF(E4886="HI",2,IF(E4886="LO",6,10))+IF(D4886=1,2,IF(D4886=7,1,(IF(WEEKDAY(B4886)=1,2,IF(WEEKDAY(B4886)=7,1,0))))))</f>
        <v>2</v>
      </c>
      <c r="H4886" s="787">
        <v>16469</v>
      </c>
      <c r="I4886" s="788">
        <v>9550.2999572753906</v>
      </c>
      <c r="K4886" s="795">
        <v>870.51250000000005</v>
      </c>
      <c r="M4886" s="798">
        <f t="shared" si="229"/>
        <v>19037.756965407829</v>
      </c>
      <c r="N4886" s="303"/>
      <c r="S4886" s="786">
        <v>0</v>
      </c>
      <c r="T4886" s="781">
        <f>VLOOKUP(C4886,METADATA!$J$5:$Q$29,IF(E4886="HI",2,IF(E4886="LO",6,10))+IF(S4886=1,2,IF(D4886=7,1,(IF(WEEKDAY(B4886)=1,2,IF(WEEKDAY(B4886)=7,1,0))))))</f>
        <v>2</v>
      </c>
      <c r="U4886" s="781">
        <f>VLOOKUP(C4886,METADATA!$A$5:$H$29,IF(E4886="HI",2,IF(E4886="LO",6,10))+IF(S4886=1,2,IF(D4886=7,1,(IF(WEEKDAY(B4886)=1,2,IF(WEEKDAY(B4886)=7,1,0))))))</f>
        <v>2</v>
      </c>
    </row>
    <row r="4887" spans="2:21" ht="13.95" customHeight="1" x14ac:dyDescent="0.25">
      <c r="B4887" s="784">
        <f t="shared" si="227"/>
        <v>45586</v>
      </c>
      <c r="C4887" s="785">
        <v>11</v>
      </c>
      <c r="D4887" s="786">
        <f>IFERROR((INDEX(METADATA!$T$2:$T$20,MATCH(B4887,METADATA!$S$2:$S$20,0))),0)</f>
        <v>0</v>
      </c>
      <c r="E4887" s="785" t="str">
        <f t="shared" si="228"/>
        <v>LO</v>
      </c>
      <c r="F4887" s="786">
        <f>VLOOKUP(C4887,METADATA!$A$5:$H$29,IF(E4887="HI",2,IF(E4887="LO",6,10))+IF(D4887=1,2,IF(D4887=7,1,(IF(WEEKDAY(B4887)=1,2,IF(WEEKDAY(B4887)=7,1,0))))))</f>
        <v>2</v>
      </c>
      <c r="G4887" s="786">
        <f>VLOOKUP(C4887,METADATA!$J$5:$Q$29,IF(E4887="HI",2,IF(E4887="LO",6,10))+IF(D4887=1,2,IF(D4887=7,1,(IF(WEEKDAY(B4887)=1,2,IF(WEEKDAY(B4887)=7,1,0))))))</f>
        <v>2</v>
      </c>
      <c r="H4887" s="787">
        <v>16732.25</v>
      </c>
      <c r="I4887" s="788">
        <v>9505.2201843261719</v>
      </c>
      <c r="K4887" s="795">
        <v>865.8125</v>
      </c>
      <c r="M4887" s="798">
        <f t="shared" si="229"/>
        <v>19243.632734362334</v>
      </c>
      <c r="N4887" s="303"/>
      <c r="S4887" s="786">
        <v>0</v>
      </c>
      <c r="T4887" s="781">
        <f>VLOOKUP(C4887,METADATA!$J$5:$Q$29,IF(E4887="HI",2,IF(E4887="LO",6,10))+IF(S4887=1,2,IF(D4887=7,1,(IF(WEEKDAY(B4887)=1,2,IF(WEEKDAY(B4887)=7,1,0))))))</f>
        <v>2</v>
      </c>
      <c r="U4887" s="781">
        <f>VLOOKUP(C4887,METADATA!$A$5:$H$29,IF(E4887="HI",2,IF(E4887="LO",6,10))+IF(S4887=1,2,IF(D4887=7,1,(IF(WEEKDAY(B4887)=1,2,IF(WEEKDAY(B4887)=7,1,0))))))</f>
        <v>2</v>
      </c>
    </row>
    <row r="4888" spans="2:21" ht="13.95" customHeight="1" x14ac:dyDescent="0.25">
      <c r="B4888" s="784">
        <f t="shared" si="227"/>
        <v>45586</v>
      </c>
      <c r="C4888" s="785">
        <v>12</v>
      </c>
      <c r="D4888" s="786">
        <f>IFERROR((INDEX(METADATA!$T$2:$T$20,MATCH(B4888,METADATA!$S$2:$S$20,0))),0)</f>
        <v>0</v>
      </c>
      <c r="E4888" s="785" t="str">
        <f t="shared" si="228"/>
        <v>LO</v>
      </c>
      <c r="F4888" s="786">
        <f>VLOOKUP(C4888,METADATA!$A$5:$H$29,IF(E4888="HI",2,IF(E4888="LO",6,10))+IF(D4888=1,2,IF(D4888=7,1,(IF(WEEKDAY(B4888)=1,2,IF(WEEKDAY(B4888)=7,1,0))))))</f>
        <v>2</v>
      </c>
      <c r="G4888" s="786">
        <f>VLOOKUP(C4888,METADATA!$J$5:$Q$29,IF(E4888="HI",2,IF(E4888="LO",6,10))+IF(D4888=1,2,IF(D4888=7,1,(IF(WEEKDAY(B4888)=1,2,IF(WEEKDAY(B4888)=7,1,0))))))</f>
        <v>2</v>
      </c>
      <c r="H4888" s="787">
        <v>17079.5</v>
      </c>
      <c r="I4888" s="788">
        <v>10450.299926757813</v>
      </c>
      <c r="K4888" s="795">
        <v>834.63750000000005</v>
      </c>
      <c r="M4888" s="798">
        <f t="shared" si="229"/>
        <v>20022.939065212038</v>
      </c>
      <c r="N4888" s="303"/>
      <c r="S4888" s="786">
        <v>0</v>
      </c>
      <c r="T4888" s="781">
        <f>VLOOKUP(C4888,METADATA!$J$5:$Q$29,IF(E4888="HI",2,IF(E4888="LO",6,10))+IF(S4888=1,2,IF(D4888=7,1,(IF(WEEKDAY(B4888)=1,2,IF(WEEKDAY(B4888)=7,1,0))))))</f>
        <v>2</v>
      </c>
      <c r="U4888" s="781">
        <f>VLOOKUP(C4888,METADATA!$A$5:$H$29,IF(E4888="HI",2,IF(E4888="LO",6,10))+IF(S4888=1,2,IF(D4888=7,1,(IF(WEEKDAY(B4888)=1,2,IF(WEEKDAY(B4888)=7,1,0))))))</f>
        <v>2</v>
      </c>
    </row>
    <row r="4889" spans="2:21" ht="13.95" customHeight="1" x14ac:dyDescent="0.25">
      <c r="B4889" s="784">
        <f t="shared" si="227"/>
        <v>45586</v>
      </c>
      <c r="C4889" s="785">
        <v>13</v>
      </c>
      <c r="D4889" s="786">
        <f>IFERROR((INDEX(METADATA!$T$2:$T$20,MATCH(B4889,METADATA!$S$2:$S$20,0))),0)</f>
        <v>0</v>
      </c>
      <c r="E4889" s="785" t="str">
        <f t="shared" si="228"/>
        <v>LO</v>
      </c>
      <c r="F4889" s="786">
        <f>VLOOKUP(C4889,METADATA!$A$5:$H$29,IF(E4889="HI",2,IF(E4889="LO",6,10))+IF(D4889=1,2,IF(D4889=7,1,(IF(WEEKDAY(B4889)=1,2,IF(WEEKDAY(B4889)=7,1,0))))))</f>
        <v>2</v>
      </c>
      <c r="G4889" s="786">
        <f>VLOOKUP(C4889,METADATA!$J$5:$Q$29,IF(E4889="HI",2,IF(E4889="LO",6,10))+IF(D4889=1,2,IF(D4889=7,1,(IF(WEEKDAY(B4889)=1,2,IF(WEEKDAY(B4889)=7,1,0))))))</f>
        <v>2</v>
      </c>
      <c r="H4889" s="787">
        <v>16966.75</v>
      </c>
      <c r="I4889" s="788">
        <v>10730.749877929688</v>
      </c>
      <c r="K4889" s="795">
        <v>847.33749999999998</v>
      </c>
      <c r="M4889" s="798">
        <f t="shared" si="229"/>
        <v>20075.348029490997</v>
      </c>
      <c r="N4889" s="303"/>
      <c r="S4889" s="786">
        <v>0</v>
      </c>
      <c r="T4889" s="781">
        <f>VLOOKUP(C4889,METADATA!$J$5:$Q$29,IF(E4889="HI",2,IF(E4889="LO",6,10))+IF(S4889=1,2,IF(D4889=7,1,(IF(WEEKDAY(B4889)=1,2,IF(WEEKDAY(B4889)=7,1,0))))))</f>
        <v>2</v>
      </c>
      <c r="U4889" s="781">
        <f>VLOOKUP(C4889,METADATA!$A$5:$H$29,IF(E4889="HI",2,IF(E4889="LO",6,10))+IF(S4889=1,2,IF(D4889=7,1,(IF(WEEKDAY(B4889)=1,2,IF(WEEKDAY(B4889)=7,1,0))))))</f>
        <v>2</v>
      </c>
    </row>
    <row r="4890" spans="2:21" ht="13.95" customHeight="1" x14ac:dyDescent="0.25">
      <c r="B4890" s="784">
        <f t="shared" si="227"/>
        <v>45586</v>
      </c>
      <c r="C4890" s="785">
        <v>14</v>
      </c>
      <c r="D4890" s="786">
        <f>IFERROR((INDEX(METADATA!$T$2:$T$20,MATCH(B4890,METADATA!$S$2:$S$20,0))),0)</f>
        <v>0</v>
      </c>
      <c r="E4890" s="785" t="str">
        <f t="shared" si="228"/>
        <v>LO</v>
      </c>
      <c r="F4890" s="786">
        <f>VLOOKUP(C4890,METADATA!$A$5:$H$29,IF(E4890="HI",2,IF(E4890="LO",6,10))+IF(D4890=1,2,IF(D4890=7,1,(IF(WEEKDAY(B4890)=1,2,IF(WEEKDAY(B4890)=7,1,0))))))</f>
        <v>2</v>
      </c>
      <c r="G4890" s="786">
        <f>VLOOKUP(C4890,METADATA!$J$5:$Q$29,IF(E4890="HI",2,IF(E4890="LO",6,10))+IF(D4890=1,2,IF(D4890=7,1,(IF(WEEKDAY(B4890)=1,2,IF(WEEKDAY(B4890)=7,1,0))))))</f>
        <v>2</v>
      </c>
      <c r="H4890" s="787">
        <v>17557.5</v>
      </c>
      <c r="I4890" s="788">
        <v>10968.849914550781</v>
      </c>
      <c r="K4890" s="795">
        <v>851.61249999999995</v>
      </c>
      <c r="M4890" s="798">
        <f t="shared" si="229"/>
        <v>20702.20941585561</v>
      </c>
      <c r="N4890" s="303"/>
      <c r="S4890" s="786">
        <v>0</v>
      </c>
      <c r="T4890" s="781">
        <f>VLOOKUP(C4890,METADATA!$J$5:$Q$29,IF(E4890="HI",2,IF(E4890="LO",6,10))+IF(S4890=1,2,IF(D4890=7,1,(IF(WEEKDAY(B4890)=1,2,IF(WEEKDAY(B4890)=7,1,0))))))</f>
        <v>2</v>
      </c>
      <c r="U4890" s="781">
        <f>VLOOKUP(C4890,METADATA!$A$5:$H$29,IF(E4890="HI",2,IF(E4890="LO",6,10))+IF(S4890=1,2,IF(D4890=7,1,(IF(WEEKDAY(B4890)=1,2,IF(WEEKDAY(B4890)=7,1,0))))))</f>
        <v>2</v>
      </c>
    </row>
    <row r="4891" spans="2:21" ht="13.95" customHeight="1" x14ac:dyDescent="0.25">
      <c r="B4891" s="784">
        <f t="shared" si="227"/>
        <v>45586</v>
      </c>
      <c r="C4891" s="785">
        <v>15</v>
      </c>
      <c r="D4891" s="786">
        <f>IFERROR((INDEX(METADATA!$T$2:$T$20,MATCH(B4891,METADATA!$S$2:$S$20,0))),0)</f>
        <v>0</v>
      </c>
      <c r="E4891" s="785" t="str">
        <f t="shared" si="228"/>
        <v>LO</v>
      </c>
      <c r="F4891" s="786">
        <f>VLOOKUP(C4891,METADATA!$A$5:$H$29,IF(E4891="HI",2,IF(E4891="LO",6,10))+IF(D4891=1,2,IF(D4891=7,1,(IF(WEEKDAY(B4891)=1,2,IF(WEEKDAY(B4891)=7,1,0))))))</f>
        <v>2</v>
      </c>
      <c r="G4891" s="786">
        <f>VLOOKUP(C4891,METADATA!$J$5:$Q$29,IF(E4891="HI",2,IF(E4891="LO",6,10))+IF(D4891=1,2,IF(D4891=7,1,(IF(WEEKDAY(B4891)=1,2,IF(WEEKDAY(B4891)=7,1,0))))))</f>
        <v>2</v>
      </c>
      <c r="H4891" s="787">
        <v>17908.5</v>
      </c>
      <c r="I4891" s="788">
        <v>10943.574890136719</v>
      </c>
      <c r="K4891" s="795">
        <v>856.5</v>
      </c>
      <c r="M4891" s="798">
        <f t="shared" si="229"/>
        <v>20987.524952362317</v>
      </c>
      <c r="N4891" s="303"/>
      <c r="S4891" s="786">
        <v>0</v>
      </c>
      <c r="T4891" s="781">
        <f>VLOOKUP(C4891,METADATA!$J$5:$Q$29,IF(E4891="HI",2,IF(E4891="LO",6,10))+IF(S4891=1,2,IF(D4891=7,1,(IF(WEEKDAY(B4891)=1,2,IF(WEEKDAY(B4891)=7,1,0))))))</f>
        <v>2</v>
      </c>
      <c r="U4891" s="781">
        <f>VLOOKUP(C4891,METADATA!$A$5:$H$29,IF(E4891="HI",2,IF(E4891="LO",6,10))+IF(S4891=1,2,IF(D4891=7,1,(IF(WEEKDAY(B4891)=1,2,IF(WEEKDAY(B4891)=7,1,0))))))</f>
        <v>2</v>
      </c>
    </row>
    <row r="4892" spans="2:21" ht="13.95" customHeight="1" x14ac:dyDescent="0.25">
      <c r="B4892" s="784">
        <f t="shared" ref="B4892:B4955" si="230">B4868+1</f>
        <v>45586</v>
      </c>
      <c r="C4892" s="785">
        <v>16</v>
      </c>
      <c r="D4892" s="786">
        <f>IFERROR((INDEX(METADATA!$T$2:$T$20,MATCH(B4892,METADATA!$S$2:$S$20,0))),0)</f>
        <v>0</v>
      </c>
      <c r="E4892" s="785" t="str">
        <f t="shared" si="228"/>
        <v>LO</v>
      </c>
      <c r="F4892" s="786">
        <f>VLOOKUP(C4892,METADATA!$A$5:$H$29,IF(E4892="HI",2,IF(E4892="LO",6,10))+IF(D4892=1,2,IF(D4892=7,1,(IF(WEEKDAY(B4892)=1,2,IF(WEEKDAY(B4892)=7,1,0))))))</f>
        <v>2</v>
      </c>
      <c r="G4892" s="786">
        <f>VLOOKUP(C4892,METADATA!$J$5:$Q$29,IF(E4892="HI",2,IF(E4892="LO",6,10))+IF(D4892=1,2,IF(D4892=7,1,(IF(WEEKDAY(B4892)=1,2,IF(WEEKDAY(B4892)=7,1,0))))))</f>
        <v>2</v>
      </c>
      <c r="H4892" s="787">
        <v>17240.5</v>
      </c>
      <c r="I4892" s="788">
        <v>10889.375061035156</v>
      </c>
      <c r="K4892" s="795">
        <v>824.32500000000005</v>
      </c>
      <c r="M4892" s="798">
        <f t="shared" si="229"/>
        <v>20391.50140303294</v>
      </c>
      <c r="N4892" s="303"/>
      <c r="S4892" s="786">
        <v>0</v>
      </c>
      <c r="T4892" s="781">
        <f>VLOOKUP(C4892,METADATA!$J$5:$Q$29,IF(E4892="HI",2,IF(E4892="LO",6,10))+IF(S4892=1,2,IF(D4892=7,1,(IF(WEEKDAY(B4892)=1,2,IF(WEEKDAY(B4892)=7,1,0))))))</f>
        <v>2</v>
      </c>
      <c r="U4892" s="781">
        <f>VLOOKUP(C4892,METADATA!$A$5:$H$29,IF(E4892="HI",2,IF(E4892="LO",6,10))+IF(S4892=1,2,IF(D4892=7,1,(IF(WEEKDAY(B4892)=1,2,IF(WEEKDAY(B4892)=7,1,0))))))</f>
        <v>2</v>
      </c>
    </row>
    <row r="4893" spans="2:21" ht="13.95" customHeight="1" x14ac:dyDescent="0.25">
      <c r="B4893" s="784">
        <f t="shared" si="230"/>
        <v>45586</v>
      </c>
      <c r="C4893" s="785">
        <v>17</v>
      </c>
      <c r="D4893" s="786">
        <f>IFERROR((INDEX(METADATA!$T$2:$T$20,MATCH(B4893,METADATA!$S$2:$S$20,0))),0)</f>
        <v>0</v>
      </c>
      <c r="E4893" s="785" t="str">
        <f t="shared" si="228"/>
        <v>LO</v>
      </c>
      <c r="F4893" s="786">
        <f>VLOOKUP(C4893,METADATA!$A$5:$H$29,IF(E4893="HI",2,IF(E4893="LO",6,10))+IF(D4893=1,2,IF(D4893=7,1,(IF(WEEKDAY(B4893)=1,2,IF(WEEKDAY(B4893)=7,1,0))))))</f>
        <v>2</v>
      </c>
      <c r="G4893" s="786">
        <f>VLOOKUP(C4893,METADATA!$J$5:$Q$29,IF(E4893="HI",2,IF(E4893="LO",6,10))+IF(D4893=1,2,IF(D4893=7,1,(IF(WEEKDAY(B4893)=1,2,IF(WEEKDAY(B4893)=7,1,0))))))</f>
        <v>2</v>
      </c>
      <c r="H4893" s="787">
        <v>15500.25</v>
      </c>
      <c r="I4893" s="788">
        <v>10936.175048828125</v>
      </c>
      <c r="K4893" s="795">
        <v>882.73749999999995</v>
      </c>
      <c r="M4893" s="798">
        <f t="shared" si="229"/>
        <v>18969.914990877289</v>
      </c>
      <c r="N4893" s="303"/>
      <c r="S4893" s="786">
        <v>0</v>
      </c>
      <c r="T4893" s="781">
        <f>VLOOKUP(C4893,METADATA!$J$5:$Q$29,IF(E4893="HI",2,IF(E4893="LO",6,10))+IF(S4893=1,2,IF(D4893=7,1,(IF(WEEKDAY(B4893)=1,2,IF(WEEKDAY(B4893)=7,1,0))))))</f>
        <v>2</v>
      </c>
      <c r="U4893" s="781">
        <f>VLOOKUP(C4893,METADATA!$A$5:$H$29,IF(E4893="HI",2,IF(E4893="LO",6,10))+IF(S4893=1,2,IF(D4893=7,1,(IF(WEEKDAY(B4893)=1,2,IF(WEEKDAY(B4893)=7,1,0))))))</f>
        <v>2</v>
      </c>
    </row>
    <row r="4894" spans="2:21" ht="13.95" customHeight="1" x14ac:dyDescent="0.25">
      <c r="B4894" s="784">
        <f t="shared" si="230"/>
        <v>45586</v>
      </c>
      <c r="C4894" s="785">
        <v>18</v>
      </c>
      <c r="D4894" s="786">
        <f>IFERROR((INDEX(METADATA!$T$2:$T$20,MATCH(B4894,METADATA!$S$2:$S$20,0))),0)</f>
        <v>0</v>
      </c>
      <c r="E4894" s="785" t="str">
        <f t="shared" si="228"/>
        <v>LO</v>
      </c>
      <c r="F4894" s="786">
        <f>VLOOKUP(C4894,METADATA!$A$5:$H$29,IF(E4894="HI",2,IF(E4894="LO",6,10))+IF(D4894=1,2,IF(D4894=7,1,(IF(WEEKDAY(B4894)=1,2,IF(WEEKDAY(B4894)=7,1,0))))))</f>
        <v>1</v>
      </c>
      <c r="G4894" s="786">
        <f>VLOOKUP(C4894,METADATA!$J$5:$Q$29,IF(E4894="HI",2,IF(E4894="LO",6,10))+IF(D4894=1,2,IF(D4894=7,1,(IF(WEEKDAY(B4894)=1,2,IF(WEEKDAY(B4894)=7,1,0))))))</f>
        <v>1</v>
      </c>
      <c r="H4894" s="787">
        <v>14894</v>
      </c>
      <c r="I4894" s="788">
        <v>10771.85009765625</v>
      </c>
      <c r="K4894" s="795">
        <v>0</v>
      </c>
      <c r="M4894" s="798">
        <f t="shared" si="229"/>
        <v>18381.076968621208</v>
      </c>
      <c r="N4894" s="303"/>
      <c r="S4894" s="786">
        <v>0</v>
      </c>
      <c r="T4894" s="781">
        <f>VLOOKUP(C4894,METADATA!$J$5:$Q$29,IF(E4894="HI",2,IF(E4894="LO",6,10))+IF(S4894=1,2,IF(D4894=7,1,(IF(WEEKDAY(B4894)=1,2,IF(WEEKDAY(B4894)=7,1,0))))))</f>
        <v>1</v>
      </c>
      <c r="U4894" s="781">
        <f>VLOOKUP(C4894,METADATA!$A$5:$H$29,IF(E4894="HI",2,IF(E4894="LO",6,10))+IF(S4894=1,2,IF(D4894=7,1,(IF(WEEKDAY(B4894)=1,2,IF(WEEKDAY(B4894)=7,1,0))))))</f>
        <v>1</v>
      </c>
    </row>
    <row r="4895" spans="2:21" ht="13.95" customHeight="1" x14ac:dyDescent="0.25">
      <c r="B4895" s="784">
        <f t="shared" si="230"/>
        <v>45586</v>
      </c>
      <c r="C4895" s="785">
        <v>19</v>
      </c>
      <c r="D4895" s="786">
        <f>IFERROR((INDEX(METADATA!$T$2:$T$20,MATCH(B4895,METADATA!$S$2:$S$20,0))),0)</f>
        <v>0</v>
      </c>
      <c r="E4895" s="785" t="str">
        <f t="shared" si="228"/>
        <v>LO</v>
      </c>
      <c r="F4895" s="786">
        <f>VLOOKUP(C4895,METADATA!$A$5:$H$29,IF(E4895="HI",2,IF(E4895="LO",6,10))+IF(D4895=1,2,IF(D4895=7,1,(IF(WEEKDAY(B4895)=1,2,IF(WEEKDAY(B4895)=7,1,0))))))</f>
        <v>1</v>
      </c>
      <c r="G4895" s="786">
        <f>VLOOKUP(C4895,METADATA!$J$5:$Q$29,IF(E4895="HI",2,IF(E4895="LO",6,10))+IF(D4895=1,2,IF(D4895=7,1,(IF(WEEKDAY(B4895)=1,2,IF(WEEKDAY(B4895)=7,1,0))))))</f>
        <v>1</v>
      </c>
      <c r="H4895" s="787">
        <v>14206.5</v>
      </c>
      <c r="I4895" s="788">
        <v>10888.700134277344</v>
      </c>
      <c r="K4895" s="795">
        <v>0</v>
      </c>
      <c r="M4895" s="798">
        <f t="shared" si="229"/>
        <v>17899.397555901469</v>
      </c>
      <c r="N4895" s="303"/>
      <c r="S4895" s="786">
        <v>0</v>
      </c>
      <c r="T4895" s="781">
        <f>VLOOKUP(C4895,METADATA!$J$5:$Q$29,IF(E4895="HI",2,IF(E4895="LO",6,10))+IF(S4895=1,2,IF(D4895=7,1,(IF(WEEKDAY(B4895)=1,2,IF(WEEKDAY(B4895)=7,1,0))))))</f>
        <v>1</v>
      </c>
      <c r="U4895" s="781">
        <f>VLOOKUP(C4895,METADATA!$A$5:$H$29,IF(E4895="HI",2,IF(E4895="LO",6,10))+IF(S4895=1,2,IF(D4895=7,1,(IF(WEEKDAY(B4895)=1,2,IF(WEEKDAY(B4895)=7,1,0))))))</f>
        <v>1</v>
      </c>
    </row>
    <row r="4896" spans="2:21" ht="13.95" customHeight="1" x14ac:dyDescent="0.25">
      <c r="B4896" s="784">
        <f t="shared" si="230"/>
        <v>45586</v>
      </c>
      <c r="C4896" s="785">
        <v>20</v>
      </c>
      <c r="D4896" s="786">
        <f>IFERROR((INDEX(METADATA!$T$2:$T$20,MATCH(B4896,METADATA!$S$2:$S$20,0))),0)</f>
        <v>0</v>
      </c>
      <c r="E4896" s="785" t="str">
        <f t="shared" si="228"/>
        <v>LO</v>
      </c>
      <c r="F4896" s="786">
        <f>VLOOKUP(C4896,METADATA!$A$5:$H$29,IF(E4896="HI",2,IF(E4896="LO",6,10))+IF(D4896=1,2,IF(D4896=7,1,(IF(WEEKDAY(B4896)=1,2,IF(WEEKDAY(B4896)=7,1,0))))))</f>
        <v>1</v>
      </c>
      <c r="G4896" s="786">
        <f>VLOOKUP(C4896,METADATA!$J$5:$Q$29,IF(E4896="HI",2,IF(E4896="LO",6,10))+IF(D4896=1,2,IF(D4896=7,1,(IF(WEEKDAY(B4896)=1,2,IF(WEEKDAY(B4896)=7,1,0))))))</f>
        <v>2</v>
      </c>
      <c r="H4896" s="787">
        <v>14060.25</v>
      </c>
      <c r="I4896" s="788">
        <v>10889.275146484375</v>
      </c>
      <c r="K4896" s="795">
        <v>0</v>
      </c>
      <c r="M4896" s="798">
        <f t="shared" si="229"/>
        <v>17783.895615931349</v>
      </c>
      <c r="N4896" s="303"/>
      <c r="S4896" s="786">
        <v>0</v>
      </c>
      <c r="T4896" s="781">
        <f>VLOOKUP(C4896,METADATA!$J$5:$Q$29,IF(E4896="HI",2,IF(E4896="LO",6,10))+IF(S4896=1,2,IF(D4896=7,1,(IF(WEEKDAY(B4896)=1,2,IF(WEEKDAY(B4896)=7,1,0))))))</f>
        <v>2</v>
      </c>
      <c r="U4896" s="781">
        <f>VLOOKUP(C4896,METADATA!$A$5:$H$29,IF(E4896="HI",2,IF(E4896="LO",6,10))+IF(S4896=1,2,IF(D4896=7,1,(IF(WEEKDAY(B4896)=1,2,IF(WEEKDAY(B4896)=7,1,0))))))</f>
        <v>1</v>
      </c>
    </row>
    <row r="4897" spans="2:21" ht="13.95" customHeight="1" x14ac:dyDescent="0.25">
      <c r="B4897" s="784">
        <f t="shared" si="230"/>
        <v>45586</v>
      </c>
      <c r="C4897" s="785">
        <v>21</v>
      </c>
      <c r="D4897" s="786">
        <f>IFERROR((INDEX(METADATA!$T$2:$T$20,MATCH(B4897,METADATA!$S$2:$S$20,0))),0)</f>
        <v>0</v>
      </c>
      <c r="E4897" s="785" t="str">
        <f t="shared" si="228"/>
        <v>LO</v>
      </c>
      <c r="F4897" s="786">
        <f>VLOOKUP(C4897,METADATA!$A$5:$H$29,IF(E4897="HI",2,IF(E4897="LO",6,10))+IF(D4897=1,2,IF(D4897=7,1,(IF(WEEKDAY(B4897)=1,2,IF(WEEKDAY(B4897)=7,1,0))))))</f>
        <v>2</v>
      </c>
      <c r="G4897" s="786">
        <f>VLOOKUP(C4897,METADATA!$J$5:$Q$29,IF(E4897="HI",2,IF(E4897="LO",6,10))+IF(D4897=1,2,IF(D4897=7,1,(IF(WEEKDAY(B4897)=1,2,IF(WEEKDAY(B4897)=7,1,0))))))</f>
        <v>2</v>
      </c>
      <c r="H4897" s="787">
        <v>13086</v>
      </c>
      <c r="I4897" s="788">
        <v>11059.699523925781</v>
      </c>
      <c r="K4897" s="795">
        <v>0</v>
      </c>
      <c r="M4897" s="798">
        <f t="shared" si="229"/>
        <v>17133.602935737836</v>
      </c>
      <c r="N4897" s="303"/>
      <c r="S4897" s="786">
        <v>0</v>
      </c>
      <c r="T4897" s="781">
        <f>VLOOKUP(C4897,METADATA!$J$5:$Q$29,IF(E4897="HI",2,IF(E4897="LO",6,10))+IF(S4897=1,2,IF(D4897=7,1,(IF(WEEKDAY(B4897)=1,2,IF(WEEKDAY(B4897)=7,1,0))))))</f>
        <v>2</v>
      </c>
      <c r="U4897" s="781">
        <f>VLOOKUP(C4897,METADATA!$A$5:$H$29,IF(E4897="HI",2,IF(E4897="LO",6,10))+IF(S4897=1,2,IF(D4897=7,1,(IF(WEEKDAY(B4897)=1,2,IF(WEEKDAY(B4897)=7,1,0))))))</f>
        <v>2</v>
      </c>
    </row>
    <row r="4898" spans="2:21" ht="13.95" customHeight="1" x14ac:dyDescent="0.25">
      <c r="B4898" s="784">
        <f t="shared" si="230"/>
        <v>45586</v>
      </c>
      <c r="C4898" s="785">
        <v>22</v>
      </c>
      <c r="D4898" s="786">
        <f>IFERROR((INDEX(METADATA!$T$2:$T$20,MATCH(B4898,METADATA!$S$2:$S$20,0))),0)</f>
        <v>0</v>
      </c>
      <c r="E4898" s="785" t="str">
        <f t="shared" si="228"/>
        <v>LO</v>
      </c>
      <c r="F4898" s="786">
        <f>VLOOKUP(C4898,METADATA!$A$5:$H$29,IF(E4898="HI",2,IF(E4898="LO",6,10))+IF(D4898=1,2,IF(D4898=7,1,(IF(WEEKDAY(B4898)=1,2,IF(WEEKDAY(B4898)=7,1,0))))))</f>
        <v>3</v>
      </c>
      <c r="G4898" s="786">
        <f>VLOOKUP(C4898,METADATA!$J$5:$Q$29,IF(E4898="HI",2,IF(E4898="LO",6,10))+IF(D4898=1,2,IF(D4898=7,1,(IF(WEEKDAY(B4898)=1,2,IF(WEEKDAY(B4898)=7,1,0))))))</f>
        <v>3</v>
      </c>
      <c r="H4898" s="787">
        <v>11398.75</v>
      </c>
      <c r="I4898" s="788">
        <v>11132.249755859375</v>
      </c>
      <c r="K4898" s="795">
        <v>0</v>
      </c>
      <c r="M4898" s="798">
        <f t="shared" si="229"/>
        <v>15932.937148853978</v>
      </c>
      <c r="N4898" s="303"/>
      <c r="S4898" s="786">
        <v>0</v>
      </c>
      <c r="T4898" s="781">
        <f>VLOOKUP(C4898,METADATA!$J$5:$Q$29,IF(E4898="HI",2,IF(E4898="LO",6,10))+IF(S4898=1,2,IF(D4898=7,1,(IF(WEEKDAY(B4898)=1,2,IF(WEEKDAY(B4898)=7,1,0))))))</f>
        <v>3</v>
      </c>
      <c r="U4898" s="781">
        <f>VLOOKUP(C4898,METADATA!$A$5:$H$29,IF(E4898="HI",2,IF(E4898="LO",6,10))+IF(S4898=1,2,IF(D4898=7,1,(IF(WEEKDAY(B4898)=1,2,IF(WEEKDAY(B4898)=7,1,0))))))</f>
        <v>3</v>
      </c>
    </row>
    <row r="4899" spans="2:21" ht="13.95" customHeight="1" x14ac:dyDescent="0.25">
      <c r="B4899" s="784">
        <f t="shared" si="230"/>
        <v>45586</v>
      </c>
      <c r="C4899" s="785">
        <v>23</v>
      </c>
      <c r="D4899" s="786">
        <f>IFERROR((INDEX(METADATA!$T$2:$T$20,MATCH(B4899,METADATA!$S$2:$S$20,0))),0)</f>
        <v>0</v>
      </c>
      <c r="E4899" s="785" t="str">
        <f t="shared" si="228"/>
        <v>LO</v>
      </c>
      <c r="F4899" s="786">
        <f>VLOOKUP(C4899,METADATA!$A$5:$H$29,IF(E4899="HI",2,IF(E4899="LO",6,10))+IF(D4899=1,2,IF(D4899=7,1,(IF(WEEKDAY(B4899)=1,2,IF(WEEKDAY(B4899)=7,1,0))))))</f>
        <v>3</v>
      </c>
      <c r="G4899" s="786">
        <f>VLOOKUP(C4899,METADATA!$J$5:$Q$29,IF(E4899="HI",2,IF(E4899="LO",6,10))+IF(D4899=1,2,IF(D4899=7,1,(IF(WEEKDAY(B4899)=1,2,IF(WEEKDAY(B4899)=7,1,0))))))</f>
        <v>3</v>
      </c>
      <c r="H4899" s="787">
        <v>10193.5</v>
      </c>
      <c r="I4899" s="788">
        <v>10889.5498046875</v>
      </c>
      <c r="K4899" s="795">
        <v>0</v>
      </c>
      <c r="M4899" s="798">
        <f t="shared" si="229"/>
        <v>14916.089876330512</v>
      </c>
      <c r="N4899" s="303"/>
      <c r="S4899" s="786">
        <v>0</v>
      </c>
      <c r="T4899" s="781">
        <f>VLOOKUP(C4899,METADATA!$J$5:$Q$29,IF(E4899="HI",2,IF(E4899="LO",6,10))+IF(S4899=1,2,IF(D4899=7,1,(IF(WEEKDAY(B4899)=1,2,IF(WEEKDAY(B4899)=7,1,0))))))</f>
        <v>3</v>
      </c>
      <c r="U4899" s="781">
        <f>VLOOKUP(C4899,METADATA!$A$5:$H$29,IF(E4899="HI",2,IF(E4899="LO",6,10))+IF(S4899=1,2,IF(D4899=7,1,(IF(WEEKDAY(B4899)=1,2,IF(WEEKDAY(B4899)=7,1,0))))))</f>
        <v>3</v>
      </c>
    </row>
    <row r="4900" spans="2:21" ht="13.95" customHeight="1" x14ac:dyDescent="0.25">
      <c r="B4900" s="784">
        <f t="shared" si="230"/>
        <v>45587</v>
      </c>
      <c r="C4900" s="785">
        <v>0</v>
      </c>
      <c r="D4900" s="786">
        <f>IFERROR((INDEX(METADATA!$T$2:$T$20,MATCH(B4900,METADATA!$S$2:$S$20,0))),0)</f>
        <v>0</v>
      </c>
      <c r="E4900" s="785" t="str">
        <f t="shared" si="228"/>
        <v>LO</v>
      </c>
      <c r="F4900" s="786">
        <f>VLOOKUP(C4900,METADATA!$A$5:$H$29,IF(E4900="HI",2,IF(E4900="LO",6,10))+IF(D4900=1,2,IF(D4900=7,1,(IF(WEEKDAY(B4900)=1,2,IF(WEEKDAY(B4900)=7,1,0))))))</f>
        <v>3</v>
      </c>
      <c r="G4900" s="786">
        <f>VLOOKUP(C4900,METADATA!$J$5:$Q$29,IF(E4900="HI",2,IF(E4900="LO",6,10))+IF(D4900=1,2,IF(D4900=7,1,(IF(WEEKDAY(B4900)=1,2,IF(WEEKDAY(B4900)=7,1,0))))))</f>
        <v>3</v>
      </c>
      <c r="H4900" s="787">
        <v>9636.5</v>
      </c>
      <c r="I4900" s="788">
        <v>10974.724853515625</v>
      </c>
      <c r="K4900" s="795">
        <v>0</v>
      </c>
      <c r="M4900" s="798">
        <f t="shared" si="229"/>
        <v>14605.023719952445</v>
      </c>
      <c r="N4900" s="303"/>
      <c r="S4900" s="786">
        <v>0</v>
      </c>
      <c r="T4900" s="781">
        <f>VLOOKUP(C4900,METADATA!$J$5:$Q$29,IF(E4900="HI",2,IF(E4900="LO",6,10))+IF(S4900=1,2,IF(D4900=7,1,(IF(WEEKDAY(B4900)=1,2,IF(WEEKDAY(B4900)=7,1,0))))))</f>
        <v>3</v>
      </c>
      <c r="U4900" s="781">
        <f>VLOOKUP(C4900,METADATA!$A$5:$H$29,IF(E4900="HI",2,IF(E4900="LO",6,10))+IF(S4900=1,2,IF(D4900=7,1,(IF(WEEKDAY(B4900)=1,2,IF(WEEKDAY(B4900)=7,1,0))))))</f>
        <v>3</v>
      </c>
    </row>
    <row r="4901" spans="2:21" ht="13.95" customHeight="1" x14ac:dyDescent="0.25">
      <c r="B4901" s="784">
        <f t="shared" si="230"/>
        <v>45587</v>
      </c>
      <c r="C4901" s="785">
        <v>1</v>
      </c>
      <c r="D4901" s="786">
        <f>IFERROR((INDEX(METADATA!$T$2:$T$20,MATCH(B4901,METADATA!$S$2:$S$20,0))),0)</f>
        <v>0</v>
      </c>
      <c r="E4901" s="785" t="str">
        <f t="shared" si="228"/>
        <v>LO</v>
      </c>
      <c r="F4901" s="786">
        <f>VLOOKUP(C4901,METADATA!$A$5:$H$29,IF(E4901="HI",2,IF(E4901="LO",6,10))+IF(D4901=1,2,IF(D4901=7,1,(IF(WEEKDAY(B4901)=1,2,IF(WEEKDAY(B4901)=7,1,0))))))</f>
        <v>3</v>
      </c>
      <c r="G4901" s="786">
        <f>VLOOKUP(C4901,METADATA!$J$5:$Q$29,IF(E4901="HI",2,IF(E4901="LO",6,10))+IF(D4901=1,2,IF(D4901=7,1,(IF(WEEKDAY(B4901)=1,2,IF(WEEKDAY(B4901)=7,1,0))))))</f>
        <v>3</v>
      </c>
      <c r="H4901" s="787">
        <v>9276</v>
      </c>
      <c r="I4901" s="788">
        <v>11122.210205078125</v>
      </c>
      <c r="K4901" s="795">
        <v>0</v>
      </c>
      <c r="M4901" s="798">
        <f t="shared" si="229"/>
        <v>14482.670190470541</v>
      </c>
      <c r="N4901" s="303"/>
      <c r="S4901" s="786">
        <v>0</v>
      </c>
      <c r="T4901" s="781">
        <f>VLOOKUP(C4901,METADATA!$J$5:$Q$29,IF(E4901="HI",2,IF(E4901="LO",6,10))+IF(S4901=1,2,IF(D4901=7,1,(IF(WEEKDAY(B4901)=1,2,IF(WEEKDAY(B4901)=7,1,0))))))</f>
        <v>3</v>
      </c>
      <c r="U4901" s="781">
        <f>VLOOKUP(C4901,METADATA!$A$5:$H$29,IF(E4901="HI",2,IF(E4901="LO",6,10))+IF(S4901=1,2,IF(D4901=7,1,(IF(WEEKDAY(B4901)=1,2,IF(WEEKDAY(B4901)=7,1,0))))))</f>
        <v>3</v>
      </c>
    </row>
    <row r="4902" spans="2:21" ht="13.95" customHeight="1" x14ac:dyDescent="0.25">
      <c r="B4902" s="784">
        <f t="shared" si="230"/>
        <v>45587</v>
      </c>
      <c r="C4902" s="785">
        <v>2</v>
      </c>
      <c r="D4902" s="786">
        <f>IFERROR((INDEX(METADATA!$T$2:$T$20,MATCH(B4902,METADATA!$S$2:$S$20,0))),0)</f>
        <v>0</v>
      </c>
      <c r="E4902" s="785" t="str">
        <f t="shared" si="228"/>
        <v>LO</v>
      </c>
      <c r="F4902" s="786">
        <f>VLOOKUP(C4902,METADATA!$A$5:$H$29,IF(E4902="HI",2,IF(E4902="LO",6,10))+IF(D4902=1,2,IF(D4902=7,1,(IF(WEEKDAY(B4902)=1,2,IF(WEEKDAY(B4902)=7,1,0))))))</f>
        <v>3</v>
      </c>
      <c r="G4902" s="786">
        <f>VLOOKUP(C4902,METADATA!$J$5:$Q$29,IF(E4902="HI",2,IF(E4902="LO",6,10))+IF(D4902=1,2,IF(D4902=7,1,(IF(WEEKDAY(B4902)=1,2,IF(WEEKDAY(B4902)=7,1,0))))))</f>
        <v>3</v>
      </c>
      <c r="H4902" s="787">
        <v>9216.25</v>
      </c>
      <c r="I4902" s="788">
        <v>11179.202331542969</v>
      </c>
      <c r="K4902" s="795">
        <v>0</v>
      </c>
      <c r="M4902" s="798">
        <f t="shared" si="229"/>
        <v>14488.403253363558</v>
      </c>
      <c r="N4902" s="303"/>
      <c r="S4902" s="786">
        <v>0</v>
      </c>
      <c r="T4902" s="781">
        <f>VLOOKUP(C4902,METADATA!$J$5:$Q$29,IF(E4902="HI",2,IF(E4902="LO",6,10))+IF(S4902=1,2,IF(D4902=7,1,(IF(WEEKDAY(B4902)=1,2,IF(WEEKDAY(B4902)=7,1,0))))))</f>
        <v>3</v>
      </c>
      <c r="U4902" s="781">
        <f>VLOOKUP(C4902,METADATA!$A$5:$H$29,IF(E4902="HI",2,IF(E4902="LO",6,10))+IF(S4902=1,2,IF(D4902=7,1,(IF(WEEKDAY(B4902)=1,2,IF(WEEKDAY(B4902)=7,1,0))))))</f>
        <v>3</v>
      </c>
    </row>
    <row r="4903" spans="2:21" ht="13.95" customHeight="1" x14ac:dyDescent="0.25">
      <c r="B4903" s="784">
        <f t="shared" si="230"/>
        <v>45587</v>
      </c>
      <c r="C4903" s="785">
        <v>3</v>
      </c>
      <c r="D4903" s="786">
        <f>IFERROR((INDEX(METADATA!$T$2:$T$20,MATCH(B4903,METADATA!$S$2:$S$20,0))),0)</f>
        <v>0</v>
      </c>
      <c r="E4903" s="785" t="str">
        <f t="shared" si="228"/>
        <v>LO</v>
      </c>
      <c r="F4903" s="786">
        <f>VLOOKUP(C4903,METADATA!$A$5:$H$29,IF(E4903="HI",2,IF(E4903="LO",6,10))+IF(D4903=1,2,IF(D4903=7,1,(IF(WEEKDAY(B4903)=1,2,IF(WEEKDAY(B4903)=7,1,0))))))</f>
        <v>3</v>
      </c>
      <c r="G4903" s="786">
        <f>VLOOKUP(C4903,METADATA!$J$5:$Q$29,IF(E4903="HI",2,IF(E4903="LO",6,10))+IF(D4903=1,2,IF(D4903=7,1,(IF(WEEKDAY(B4903)=1,2,IF(WEEKDAY(B4903)=7,1,0))))))</f>
        <v>3</v>
      </c>
      <c r="H4903" s="787">
        <v>9299.25</v>
      </c>
      <c r="I4903" s="788">
        <v>11148.950500488281</v>
      </c>
      <c r="K4903" s="795">
        <v>0</v>
      </c>
      <c r="M4903" s="798">
        <f t="shared" si="229"/>
        <v>14518.097252217243</v>
      </c>
      <c r="N4903" s="303"/>
      <c r="S4903" s="786">
        <v>0</v>
      </c>
      <c r="T4903" s="781">
        <f>VLOOKUP(C4903,METADATA!$J$5:$Q$29,IF(E4903="HI",2,IF(E4903="LO",6,10))+IF(S4903=1,2,IF(D4903=7,1,(IF(WEEKDAY(B4903)=1,2,IF(WEEKDAY(B4903)=7,1,0))))))</f>
        <v>3</v>
      </c>
      <c r="U4903" s="781">
        <f>VLOOKUP(C4903,METADATA!$A$5:$H$29,IF(E4903="HI",2,IF(E4903="LO",6,10))+IF(S4903=1,2,IF(D4903=7,1,(IF(WEEKDAY(B4903)=1,2,IF(WEEKDAY(B4903)=7,1,0))))))</f>
        <v>3</v>
      </c>
    </row>
    <row r="4904" spans="2:21" ht="13.95" customHeight="1" x14ac:dyDescent="0.25">
      <c r="B4904" s="784">
        <f t="shared" si="230"/>
        <v>45587</v>
      </c>
      <c r="C4904" s="785">
        <v>4</v>
      </c>
      <c r="D4904" s="786">
        <f>IFERROR((INDEX(METADATA!$T$2:$T$20,MATCH(B4904,METADATA!$S$2:$S$20,0))),0)</f>
        <v>0</v>
      </c>
      <c r="E4904" s="785" t="str">
        <f t="shared" si="228"/>
        <v>LO</v>
      </c>
      <c r="F4904" s="786">
        <f>VLOOKUP(C4904,METADATA!$A$5:$H$29,IF(E4904="HI",2,IF(E4904="LO",6,10))+IF(D4904=1,2,IF(D4904=7,1,(IF(WEEKDAY(B4904)=1,2,IF(WEEKDAY(B4904)=7,1,0))))))</f>
        <v>3</v>
      </c>
      <c r="G4904" s="786">
        <f>VLOOKUP(C4904,METADATA!$J$5:$Q$29,IF(E4904="HI",2,IF(E4904="LO",6,10))+IF(D4904=1,2,IF(D4904=7,1,(IF(WEEKDAY(B4904)=1,2,IF(WEEKDAY(B4904)=7,1,0))))))</f>
        <v>3</v>
      </c>
      <c r="H4904" s="787">
        <v>9745.75</v>
      </c>
      <c r="I4904" s="788">
        <v>11112.8251953125</v>
      </c>
      <c r="K4904" s="795">
        <v>0</v>
      </c>
      <c r="M4904" s="798">
        <f t="shared" si="229"/>
        <v>14780.88383298077</v>
      </c>
      <c r="N4904" s="303"/>
      <c r="S4904" s="786">
        <v>0</v>
      </c>
      <c r="T4904" s="781">
        <f>VLOOKUP(C4904,METADATA!$J$5:$Q$29,IF(E4904="HI",2,IF(E4904="LO",6,10))+IF(S4904=1,2,IF(D4904=7,1,(IF(WEEKDAY(B4904)=1,2,IF(WEEKDAY(B4904)=7,1,0))))))</f>
        <v>3</v>
      </c>
      <c r="U4904" s="781">
        <f>VLOOKUP(C4904,METADATA!$A$5:$H$29,IF(E4904="HI",2,IF(E4904="LO",6,10))+IF(S4904=1,2,IF(D4904=7,1,(IF(WEEKDAY(B4904)=1,2,IF(WEEKDAY(B4904)=7,1,0))))))</f>
        <v>3</v>
      </c>
    </row>
    <row r="4905" spans="2:21" ht="13.95" customHeight="1" x14ac:dyDescent="0.25">
      <c r="B4905" s="784">
        <f t="shared" si="230"/>
        <v>45587</v>
      </c>
      <c r="C4905" s="785">
        <v>5</v>
      </c>
      <c r="D4905" s="786">
        <f>IFERROR((INDEX(METADATA!$T$2:$T$20,MATCH(B4905,METADATA!$S$2:$S$20,0))),0)</f>
        <v>0</v>
      </c>
      <c r="E4905" s="785" t="str">
        <f t="shared" si="228"/>
        <v>LO</v>
      </c>
      <c r="F4905" s="786">
        <f>VLOOKUP(C4905,METADATA!$A$5:$H$29,IF(E4905="HI",2,IF(E4905="LO",6,10))+IF(D4905=1,2,IF(D4905=7,1,(IF(WEEKDAY(B4905)=1,2,IF(WEEKDAY(B4905)=7,1,0))))))</f>
        <v>3</v>
      </c>
      <c r="G4905" s="786">
        <f>VLOOKUP(C4905,METADATA!$J$5:$Q$29,IF(E4905="HI",2,IF(E4905="LO",6,10))+IF(D4905=1,2,IF(D4905=7,1,(IF(WEEKDAY(B4905)=1,2,IF(WEEKDAY(B4905)=7,1,0))))))</f>
        <v>3</v>
      </c>
      <c r="H4905" s="787">
        <v>11065.75</v>
      </c>
      <c r="I4905" s="788">
        <v>11007.400268554688</v>
      </c>
      <c r="K4905" s="795">
        <v>870.51250000000005</v>
      </c>
      <c r="M4905" s="798">
        <f t="shared" si="229"/>
        <v>15608.128771082003</v>
      </c>
      <c r="N4905" s="303"/>
      <c r="S4905" s="786">
        <v>0</v>
      </c>
      <c r="T4905" s="781">
        <f>VLOOKUP(C4905,METADATA!$J$5:$Q$29,IF(E4905="HI",2,IF(E4905="LO",6,10))+IF(S4905=1,2,IF(D4905=7,1,(IF(WEEKDAY(B4905)=1,2,IF(WEEKDAY(B4905)=7,1,0))))))</f>
        <v>3</v>
      </c>
      <c r="U4905" s="781">
        <f>VLOOKUP(C4905,METADATA!$A$5:$H$29,IF(E4905="HI",2,IF(E4905="LO",6,10))+IF(S4905=1,2,IF(D4905=7,1,(IF(WEEKDAY(B4905)=1,2,IF(WEEKDAY(B4905)=7,1,0))))))</f>
        <v>3</v>
      </c>
    </row>
    <row r="4906" spans="2:21" ht="13.95" customHeight="1" x14ac:dyDescent="0.25">
      <c r="B4906" s="784">
        <f t="shared" si="230"/>
        <v>45587</v>
      </c>
      <c r="C4906" s="785">
        <v>6</v>
      </c>
      <c r="D4906" s="786">
        <f>IFERROR((INDEX(METADATA!$T$2:$T$20,MATCH(B4906,METADATA!$S$2:$S$20,0))),0)</f>
        <v>0</v>
      </c>
      <c r="E4906" s="785" t="str">
        <f t="shared" si="228"/>
        <v>LO</v>
      </c>
      <c r="F4906" s="786">
        <f>VLOOKUP(C4906,METADATA!$A$5:$H$29,IF(E4906="HI",2,IF(E4906="LO",6,10))+IF(D4906=1,2,IF(D4906=7,1,(IF(WEEKDAY(B4906)=1,2,IF(WEEKDAY(B4906)=7,1,0))))))</f>
        <v>2</v>
      </c>
      <c r="G4906" s="786">
        <f>VLOOKUP(C4906,METADATA!$J$5:$Q$29,IF(E4906="HI",2,IF(E4906="LO",6,10))+IF(D4906=1,2,IF(D4906=7,1,(IF(WEEKDAY(B4906)=1,2,IF(WEEKDAY(B4906)=7,1,0))))))</f>
        <v>2</v>
      </c>
      <c r="H4906" s="787">
        <v>12360</v>
      </c>
      <c r="I4906" s="788">
        <v>10981.974975585938</v>
      </c>
      <c r="K4906" s="795">
        <v>865.8125</v>
      </c>
      <c r="M4906" s="798">
        <f t="shared" si="229"/>
        <v>16534.006603494377</v>
      </c>
      <c r="N4906" s="303"/>
      <c r="S4906" s="786">
        <v>0</v>
      </c>
      <c r="T4906" s="781">
        <f>VLOOKUP(C4906,METADATA!$J$5:$Q$29,IF(E4906="HI",2,IF(E4906="LO",6,10))+IF(S4906=1,2,IF(D4906=7,1,(IF(WEEKDAY(B4906)=1,2,IF(WEEKDAY(B4906)=7,1,0))))))</f>
        <v>2</v>
      </c>
      <c r="U4906" s="781">
        <f>VLOOKUP(C4906,METADATA!$A$5:$H$29,IF(E4906="HI",2,IF(E4906="LO",6,10))+IF(S4906=1,2,IF(D4906=7,1,(IF(WEEKDAY(B4906)=1,2,IF(WEEKDAY(B4906)=7,1,0))))))</f>
        <v>2</v>
      </c>
    </row>
    <row r="4907" spans="2:21" ht="13.95" customHeight="1" x14ac:dyDescent="0.25">
      <c r="B4907" s="784">
        <f t="shared" si="230"/>
        <v>45587</v>
      </c>
      <c r="C4907" s="785">
        <v>7</v>
      </c>
      <c r="D4907" s="786">
        <f>IFERROR((INDEX(METADATA!$T$2:$T$20,MATCH(B4907,METADATA!$S$2:$S$20,0))),0)</f>
        <v>0</v>
      </c>
      <c r="E4907" s="785" t="str">
        <f t="shared" si="228"/>
        <v>LO</v>
      </c>
      <c r="F4907" s="786">
        <f>VLOOKUP(C4907,METADATA!$A$5:$H$29,IF(E4907="HI",2,IF(E4907="LO",6,10))+IF(D4907=1,2,IF(D4907=7,1,(IF(WEEKDAY(B4907)=1,2,IF(WEEKDAY(B4907)=7,1,0))))))</f>
        <v>1</v>
      </c>
      <c r="G4907" s="786">
        <f>VLOOKUP(C4907,METADATA!$J$5:$Q$29,IF(E4907="HI",2,IF(E4907="LO",6,10))+IF(D4907=1,2,IF(D4907=7,1,(IF(WEEKDAY(B4907)=1,2,IF(WEEKDAY(B4907)=7,1,0))))))</f>
        <v>1</v>
      </c>
      <c r="H4907" s="787">
        <v>13868.75</v>
      </c>
      <c r="I4907" s="788">
        <v>10777.500122070313</v>
      </c>
      <c r="K4907" s="795">
        <v>834.63750000000005</v>
      </c>
      <c r="M4907" s="798">
        <f t="shared" si="229"/>
        <v>17564.075137727166</v>
      </c>
      <c r="N4907" s="303"/>
      <c r="S4907" s="786">
        <v>0</v>
      </c>
      <c r="T4907" s="781">
        <f>VLOOKUP(C4907,METADATA!$J$5:$Q$29,IF(E4907="HI",2,IF(E4907="LO",6,10))+IF(S4907=1,2,IF(D4907=7,1,(IF(WEEKDAY(B4907)=1,2,IF(WEEKDAY(B4907)=7,1,0))))))</f>
        <v>1</v>
      </c>
      <c r="U4907" s="781">
        <f>VLOOKUP(C4907,METADATA!$A$5:$H$29,IF(E4907="HI",2,IF(E4907="LO",6,10))+IF(S4907=1,2,IF(D4907=7,1,(IF(WEEKDAY(B4907)=1,2,IF(WEEKDAY(B4907)=7,1,0))))))</f>
        <v>1</v>
      </c>
    </row>
    <row r="4908" spans="2:21" ht="13.95" customHeight="1" x14ac:dyDescent="0.25">
      <c r="B4908" s="784">
        <f t="shared" si="230"/>
        <v>45587</v>
      </c>
      <c r="C4908" s="785">
        <v>8</v>
      </c>
      <c r="D4908" s="786">
        <f>IFERROR((INDEX(METADATA!$T$2:$T$20,MATCH(B4908,METADATA!$S$2:$S$20,0))),0)</f>
        <v>0</v>
      </c>
      <c r="E4908" s="785" t="str">
        <f t="shared" si="228"/>
        <v>LO</v>
      </c>
      <c r="F4908" s="786">
        <f>VLOOKUP(C4908,METADATA!$A$5:$H$29,IF(E4908="HI",2,IF(E4908="LO",6,10))+IF(D4908=1,2,IF(D4908=7,1,(IF(WEEKDAY(B4908)=1,2,IF(WEEKDAY(B4908)=7,1,0))))))</f>
        <v>1</v>
      </c>
      <c r="G4908" s="786">
        <f>VLOOKUP(C4908,METADATA!$J$5:$Q$29,IF(E4908="HI",2,IF(E4908="LO",6,10))+IF(D4908=1,2,IF(D4908=7,1,(IF(WEEKDAY(B4908)=1,2,IF(WEEKDAY(B4908)=7,1,0))))))</f>
        <v>1</v>
      </c>
      <c r="H4908" s="787">
        <v>15813.75</v>
      </c>
      <c r="I4908" s="788">
        <v>10586.749938964844</v>
      </c>
      <c r="K4908" s="795">
        <v>847.33749999999998</v>
      </c>
      <c r="M4908" s="798">
        <f t="shared" si="229"/>
        <v>19030.343226875131</v>
      </c>
      <c r="N4908" s="303"/>
      <c r="S4908" s="786">
        <v>0</v>
      </c>
      <c r="T4908" s="781">
        <f>VLOOKUP(C4908,METADATA!$J$5:$Q$29,IF(E4908="HI",2,IF(E4908="LO",6,10))+IF(S4908=1,2,IF(D4908=7,1,(IF(WEEKDAY(B4908)=1,2,IF(WEEKDAY(B4908)=7,1,0))))))</f>
        <v>1</v>
      </c>
      <c r="U4908" s="781">
        <f>VLOOKUP(C4908,METADATA!$A$5:$H$29,IF(E4908="HI",2,IF(E4908="LO",6,10))+IF(S4908=1,2,IF(D4908=7,1,(IF(WEEKDAY(B4908)=1,2,IF(WEEKDAY(B4908)=7,1,0))))))</f>
        <v>1</v>
      </c>
    </row>
    <row r="4909" spans="2:21" ht="13.95" customHeight="1" x14ac:dyDescent="0.25">
      <c r="B4909" s="784">
        <f t="shared" si="230"/>
        <v>45587</v>
      </c>
      <c r="C4909" s="785">
        <v>9</v>
      </c>
      <c r="D4909" s="786">
        <f>IFERROR((INDEX(METADATA!$T$2:$T$20,MATCH(B4909,METADATA!$S$2:$S$20,0))),0)</f>
        <v>0</v>
      </c>
      <c r="E4909" s="785" t="str">
        <f t="shared" si="228"/>
        <v>LO</v>
      </c>
      <c r="F4909" s="786">
        <f>VLOOKUP(C4909,METADATA!$A$5:$H$29,IF(E4909="HI",2,IF(E4909="LO",6,10))+IF(D4909=1,2,IF(D4909=7,1,(IF(WEEKDAY(B4909)=1,2,IF(WEEKDAY(B4909)=7,1,0))))))</f>
        <v>2</v>
      </c>
      <c r="G4909" s="786">
        <f>VLOOKUP(C4909,METADATA!$J$5:$Q$29,IF(E4909="HI",2,IF(E4909="LO",6,10))+IF(D4909=1,2,IF(D4909=7,1,(IF(WEEKDAY(B4909)=1,2,IF(WEEKDAY(B4909)=7,1,0))))))</f>
        <v>1</v>
      </c>
      <c r="H4909" s="787">
        <v>16899.5</v>
      </c>
      <c r="I4909" s="788">
        <v>10584.000061035156</v>
      </c>
      <c r="K4909" s="795">
        <v>851.61249999999995</v>
      </c>
      <c r="M4909" s="798">
        <f t="shared" si="229"/>
        <v>19940.264730990715</v>
      </c>
      <c r="N4909" s="303"/>
      <c r="S4909" s="786">
        <v>0</v>
      </c>
      <c r="T4909" s="781">
        <f>VLOOKUP(C4909,METADATA!$J$5:$Q$29,IF(E4909="HI",2,IF(E4909="LO",6,10))+IF(S4909=1,2,IF(D4909=7,1,(IF(WEEKDAY(B4909)=1,2,IF(WEEKDAY(B4909)=7,1,0))))))</f>
        <v>1</v>
      </c>
      <c r="U4909" s="781">
        <f>VLOOKUP(C4909,METADATA!$A$5:$H$29,IF(E4909="HI",2,IF(E4909="LO",6,10))+IF(S4909=1,2,IF(D4909=7,1,(IF(WEEKDAY(B4909)=1,2,IF(WEEKDAY(B4909)=7,1,0))))))</f>
        <v>2</v>
      </c>
    </row>
    <row r="4910" spans="2:21" ht="13.95" customHeight="1" x14ac:dyDescent="0.25">
      <c r="B4910" s="784">
        <f t="shared" si="230"/>
        <v>45587</v>
      </c>
      <c r="C4910" s="785">
        <v>10</v>
      </c>
      <c r="D4910" s="786">
        <f>IFERROR((INDEX(METADATA!$T$2:$T$20,MATCH(B4910,METADATA!$S$2:$S$20,0))),0)</f>
        <v>0</v>
      </c>
      <c r="E4910" s="785" t="str">
        <f t="shared" si="228"/>
        <v>LO</v>
      </c>
      <c r="F4910" s="786">
        <f>VLOOKUP(C4910,METADATA!$A$5:$H$29,IF(E4910="HI",2,IF(E4910="LO",6,10))+IF(D4910=1,2,IF(D4910=7,1,(IF(WEEKDAY(B4910)=1,2,IF(WEEKDAY(B4910)=7,1,0))))))</f>
        <v>2</v>
      </c>
      <c r="G4910" s="786">
        <f>VLOOKUP(C4910,METADATA!$J$5:$Q$29,IF(E4910="HI",2,IF(E4910="LO",6,10))+IF(D4910=1,2,IF(D4910=7,1,(IF(WEEKDAY(B4910)=1,2,IF(WEEKDAY(B4910)=7,1,0))))))</f>
        <v>2</v>
      </c>
      <c r="H4910" s="787">
        <v>17022.75</v>
      </c>
      <c r="I4910" s="788">
        <v>10611.525024414063</v>
      </c>
      <c r="K4910" s="795">
        <v>856.5</v>
      </c>
      <c r="M4910" s="798">
        <f t="shared" si="229"/>
        <v>20059.373891182793</v>
      </c>
      <c r="N4910" s="303"/>
      <c r="S4910" s="786">
        <v>0</v>
      </c>
      <c r="T4910" s="781">
        <f>VLOOKUP(C4910,METADATA!$J$5:$Q$29,IF(E4910="HI",2,IF(E4910="LO",6,10))+IF(S4910=1,2,IF(D4910=7,1,(IF(WEEKDAY(B4910)=1,2,IF(WEEKDAY(B4910)=7,1,0))))))</f>
        <v>2</v>
      </c>
      <c r="U4910" s="781">
        <f>VLOOKUP(C4910,METADATA!$A$5:$H$29,IF(E4910="HI",2,IF(E4910="LO",6,10))+IF(S4910=1,2,IF(D4910=7,1,(IF(WEEKDAY(B4910)=1,2,IF(WEEKDAY(B4910)=7,1,0))))))</f>
        <v>2</v>
      </c>
    </row>
    <row r="4911" spans="2:21" ht="13.95" customHeight="1" x14ac:dyDescent="0.25">
      <c r="B4911" s="784">
        <f t="shared" si="230"/>
        <v>45587</v>
      </c>
      <c r="C4911" s="785">
        <v>11</v>
      </c>
      <c r="D4911" s="786">
        <f>IFERROR((INDEX(METADATA!$T$2:$T$20,MATCH(B4911,METADATA!$S$2:$S$20,0))),0)</f>
        <v>0</v>
      </c>
      <c r="E4911" s="785" t="str">
        <f t="shared" si="228"/>
        <v>LO</v>
      </c>
      <c r="F4911" s="786">
        <f>VLOOKUP(C4911,METADATA!$A$5:$H$29,IF(E4911="HI",2,IF(E4911="LO",6,10))+IF(D4911=1,2,IF(D4911=7,1,(IF(WEEKDAY(B4911)=1,2,IF(WEEKDAY(B4911)=7,1,0))))))</f>
        <v>2</v>
      </c>
      <c r="G4911" s="786">
        <f>VLOOKUP(C4911,METADATA!$J$5:$Q$29,IF(E4911="HI",2,IF(E4911="LO",6,10))+IF(D4911=1,2,IF(D4911=7,1,(IF(WEEKDAY(B4911)=1,2,IF(WEEKDAY(B4911)=7,1,0))))))</f>
        <v>2</v>
      </c>
      <c r="H4911" s="787">
        <v>16914.5</v>
      </c>
      <c r="I4911" s="788">
        <v>10762.049743652344</v>
      </c>
      <c r="K4911" s="795">
        <v>824.32500000000005</v>
      </c>
      <c r="M4911" s="798">
        <f t="shared" si="229"/>
        <v>20047.993040073798</v>
      </c>
      <c r="N4911" s="303"/>
      <c r="S4911" s="786">
        <v>0</v>
      </c>
      <c r="T4911" s="781">
        <f>VLOOKUP(C4911,METADATA!$J$5:$Q$29,IF(E4911="HI",2,IF(E4911="LO",6,10))+IF(S4911=1,2,IF(D4911=7,1,(IF(WEEKDAY(B4911)=1,2,IF(WEEKDAY(B4911)=7,1,0))))))</f>
        <v>2</v>
      </c>
      <c r="U4911" s="781">
        <f>VLOOKUP(C4911,METADATA!$A$5:$H$29,IF(E4911="HI",2,IF(E4911="LO",6,10))+IF(S4911=1,2,IF(D4911=7,1,(IF(WEEKDAY(B4911)=1,2,IF(WEEKDAY(B4911)=7,1,0))))))</f>
        <v>2</v>
      </c>
    </row>
    <row r="4912" spans="2:21" ht="13.95" customHeight="1" x14ac:dyDescent="0.25">
      <c r="B4912" s="784">
        <f t="shared" si="230"/>
        <v>45587</v>
      </c>
      <c r="C4912" s="785">
        <v>12</v>
      </c>
      <c r="D4912" s="786">
        <f>IFERROR((INDEX(METADATA!$T$2:$T$20,MATCH(B4912,METADATA!$S$2:$S$20,0))),0)</f>
        <v>0</v>
      </c>
      <c r="E4912" s="785" t="str">
        <f t="shared" si="228"/>
        <v>LO</v>
      </c>
      <c r="F4912" s="786">
        <f>VLOOKUP(C4912,METADATA!$A$5:$H$29,IF(E4912="HI",2,IF(E4912="LO",6,10))+IF(D4912=1,2,IF(D4912=7,1,(IF(WEEKDAY(B4912)=1,2,IF(WEEKDAY(B4912)=7,1,0))))))</f>
        <v>2</v>
      </c>
      <c r="G4912" s="786">
        <f>VLOOKUP(C4912,METADATA!$J$5:$Q$29,IF(E4912="HI",2,IF(E4912="LO",6,10))+IF(D4912=1,2,IF(D4912=7,1,(IF(WEEKDAY(B4912)=1,2,IF(WEEKDAY(B4912)=7,1,0))))))</f>
        <v>2</v>
      </c>
      <c r="H4912" s="787">
        <v>17792</v>
      </c>
      <c r="I4912" s="788">
        <v>10710.175048828125</v>
      </c>
      <c r="K4912" s="795">
        <v>882.73749999999995</v>
      </c>
      <c r="M4912" s="798">
        <f t="shared" si="229"/>
        <v>20766.87539271473</v>
      </c>
      <c r="N4912" s="303"/>
      <c r="S4912" s="786">
        <v>0</v>
      </c>
      <c r="T4912" s="781">
        <f>VLOOKUP(C4912,METADATA!$J$5:$Q$29,IF(E4912="HI",2,IF(E4912="LO",6,10))+IF(S4912=1,2,IF(D4912=7,1,(IF(WEEKDAY(B4912)=1,2,IF(WEEKDAY(B4912)=7,1,0))))))</f>
        <v>2</v>
      </c>
      <c r="U4912" s="781">
        <f>VLOOKUP(C4912,METADATA!$A$5:$H$29,IF(E4912="HI",2,IF(E4912="LO",6,10))+IF(S4912=1,2,IF(D4912=7,1,(IF(WEEKDAY(B4912)=1,2,IF(WEEKDAY(B4912)=7,1,0))))))</f>
        <v>2</v>
      </c>
    </row>
    <row r="4913" spans="2:21" ht="13.95" customHeight="1" x14ac:dyDescent="0.25">
      <c r="B4913" s="784">
        <f t="shared" si="230"/>
        <v>45587</v>
      </c>
      <c r="C4913" s="785">
        <v>13</v>
      </c>
      <c r="D4913" s="786">
        <f>IFERROR((INDEX(METADATA!$T$2:$T$20,MATCH(B4913,METADATA!$S$2:$S$20,0))),0)</f>
        <v>0</v>
      </c>
      <c r="E4913" s="785" t="str">
        <f t="shared" si="228"/>
        <v>LO</v>
      </c>
      <c r="F4913" s="786">
        <f>VLOOKUP(C4913,METADATA!$A$5:$H$29,IF(E4913="HI",2,IF(E4913="LO",6,10))+IF(D4913=1,2,IF(D4913=7,1,(IF(WEEKDAY(B4913)=1,2,IF(WEEKDAY(B4913)=7,1,0))))))</f>
        <v>2</v>
      </c>
      <c r="G4913" s="786">
        <f>VLOOKUP(C4913,METADATA!$J$5:$Q$29,IF(E4913="HI",2,IF(E4913="LO",6,10))+IF(D4913=1,2,IF(D4913=7,1,(IF(WEEKDAY(B4913)=1,2,IF(WEEKDAY(B4913)=7,1,0))))))</f>
        <v>2</v>
      </c>
      <c r="H4913" s="787">
        <v>17471.25</v>
      </c>
      <c r="I4913" s="788">
        <v>10799.975036621094</v>
      </c>
      <c r="K4913" s="795">
        <v>909.3125</v>
      </c>
      <c r="M4913" s="798">
        <f t="shared" si="229"/>
        <v>20539.815903608745</v>
      </c>
      <c r="N4913" s="303"/>
      <c r="S4913" s="786">
        <v>0</v>
      </c>
      <c r="T4913" s="781">
        <f>VLOOKUP(C4913,METADATA!$J$5:$Q$29,IF(E4913="HI",2,IF(E4913="LO",6,10))+IF(S4913=1,2,IF(D4913=7,1,(IF(WEEKDAY(B4913)=1,2,IF(WEEKDAY(B4913)=7,1,0))))))</f>
        <v>2</v>
      </c>
      <c r="U4913" s="781">
        <f>VLOOKUP(C4913,METADATA!$A$5:$H$29,IF(E4913="HI",2,IF(E4913="LO",6,10))+IF(S4913=1,2,IF(D4913=7,1,(IF(WEEKDAY(B4913)=1,2,IF(WEEKDAY(B4913)=7,1,0))))))</f>
        <v>2</v>
      </c>
    </row>
    <row r="4914" spans="2:21" ht="13.95" customHeight="1" x14ac:dyDescent="0.25">
      <c r="B4914" s="784">
        <f t="shared" si="230"/>
        <v>45587</v>
      </c>
      <c r="C4914" s="785">
        <v>14</v>
      </c>
      <c r="D4914" s="786">
        <f>IFERROR((INDEX(METADATA!$T$2:$T$20,MATCH(B4914,METADATA!$S$2:$S$20,0))),0)</f>
        <v>0</v>
      </c>
      <c r="E4914" s="785" t="str">
        <f t="shared" si="228"/>
        <v>LO</v>
      </c>
      <c r="F4914" s="786">
        <f>VLOOKUP(C4914,METADATA!$A$5:$H$29,IF(E4914="HI",2,IF(E4914="LO",6,10))+IF(D4914=1,2,IF(D4914=7,1,(IF(WEEKDAY(B4914)=1,2,IF(WEEKDAY(B4914)=7,1,0))))))</f>
        <v>2</v>
      </c>
      <c r="G4914" s="786">
        <f>VLOOKUP(C4914,METADATA!$J$5:$Q$29,IF(E4914="HI",2,IF(E4914="LO",6,10))+IF(D4914=1,2,IF(D4914=7,1,(IF(WEEKDAY(B4914)=1,2,IF(WEEKDAY(B4914)=7,1,0))))))</f>
        <v>2</v>
      </c>
      <c r="H4914" s="787">
        <v>17980</v>
      </c>
      <c r="I4914" s="788">
        <v>10929.350158691406</v>
      </c>
      <c r="K4914" s="795">
        <v>905.6</v>
      </c>
      <c r="M4914" s="798">
        <f t="shared" si="229"/>
        <v>21041.176176518456</v>
      </c>
      <c r="N4914" s="303"/>
      <c r="S4914" s="786">
        <v>0</v>
      </c>
      <c r="T4914" s="781">
        <f>VLOOKUP(C4914,METADATA!$J$5:$Q$29,IF(E4914="HI",2,IF(E4914="LO",6,10))+IF(S4914=1,2,IF(D4914=7,1,(IF(WEEKDAY(B4914)=1,2,IF(WEEKDAY(B4914)=7,1,0))))))</f>
        <v>2</v>
      </c>
      <c r="U4914" s="781">
        <f>VLOOKUP(C4914,METADATA!$A$5:$H$29,IF(E4914="HI",2,IF(E4914="LO",6,10))+IF(S4914=1,2,IF(D4914=7,1,(IF(WEEKDAY(B4914)=1,2,IF(WEEKDAY(B4914)=7,1,0))))))</f>
        <v>2</v>
      </c>
    </row>
    <row r="4915" spans="2:21" ht="13.95" customHeight="1" x14ac:dyDescent="0.25">
      <c r="B4915" s="784">
        <f t="shared" si="230"/>
        <v>45587</v>
      </c>
      <c r="C4915" s="785">
        <v>15</v>
      </c>
      <c r="D4915" s="786">
        <f>IFERROR((INDEX(METADATA!$T$2:$T$20,MATCH(B4915,METADATA!$S$2:$S$20,0))),0)</f>
        <v>0</v>
      </c>
      <c r="E4915" s="785" t="str">
        <f t="shared" si="228"/>
        <v>LO</v>
      </c>
      <c r="F4915" s="786">
        <f>VLOOKUP(C4915,METADATA!$A$5:$H$29,IF(E4915="HI",2,IF(E4915="LO",6,10))+IF(D4915=1,2,IF(D4915=7,1,(IF(WEEKDAY(B4915)=1,2,IF(WEEKDAY(B4915)=7,1,0))))))</f>
        <v>2</v>
      </c>
      <c r="G4915" s="786">
        <f>VLOOKUP(C4915,METADATA!$J$5:$Q$29,IF(E4915="HI",2,IF(E4915="LO",6,10))+IF(D4915=1,2,IF(D4915=7,1,(IF(WEEKDAY(B4915)=1,2,IF(WEEKDAY(B4915)=7,1,0))))))</f>
        <v>2</v>
      </c>
      <c r="H4915" s="787">
        <v>18125.5</v>
      </c>
      <c r="I4915" s="788">
        <v>10955.02490234375</v>
      </c>
      <c r="K4915" s="795">
        <v>913.98749999999995</v>
      </c>
      <c r="M4915" s="798">
        <f t="shared" si="229"/>
        <v>21178.912173692293</v>
      </c>
      <c r="N4915" s="303"/>
      <c r="S4915" s="786">
        <v>0</v>
      </c>
      <c r="T4915" s="781">
        <f>VLOOKUP(C4915,METADATA!$J$5:$Q$29,IF(E4915="HI",2,IF(E4915="LO",6,10))+IF(S4915=1,2,IF(D4915=7,1,(IF(WEEKDAY(B4915)=1,2,IF(WEEKDAY(B4915)=7,1,0))))))</f>
        <v>2</v>
      </c>
      <c r="U4915" s="781">
        <f>VLOOKUP(C4915,METADATA!$A$5:$H$29,IF(E4915="HI",2,IF(E4915="LO",6,10))+IF(S4915=1,2,IF(D4915=7,1,(IF(WEEKDAY(B4915)=1,2,IF(WEEKDAY(B4915)=7,1,0))))))</f>
        <v>2</v>
      </c>
    </row>
    <row r="4916" spans="2:21" ht="13.95" customHeight="1" x14ac:dyDescent="0.25">
      <c r="B4916" s="784">
        <f t="shared" si="230"/>
        <v>45587</v>
      </c>
      <c r="C4916" s="785">
        <v>16</v>
      </c>
      <c r="D4916" s="786">
        <f>IFERROR((INDEX(METADATA!$T$2:$T$20,MATCH(B4916,METADATA!$S$2:$S$20,0))),0)</f>
        <v>0</v>
      </c>
      <c r="E4916" s="785" t="str">
        <f t="shared" si="228"/>
        <v>LO</v>
      </c>
      <c r="F4916" s="786">
        <f>VLOOKUP(C4916,METADATA!$A$5:$H$29,IF(E4916="HI",2,IF(E4916="LO",6,10))+IF(D4916=1,2,IF(D4916=7,1,(IF(WEEKDAY(B4916)=1,2,IF(WEEKDAY(B4916)=7,1,0))))))</f>
        <v>2</v>
      </c>
      <c r="G4916" s="786">
        <f>VLOOKUP(C4916,METADATA!$J$5:$Q$29,IF(E4916="HI",2,IF(E4916="LO",6,10))+IF(D4916=1,2,IF(D4916=7,1,(IF(WEEKDAY(B4916)=1,2,IF(WEEKDAY(B4916)=7,1,0))))))</f>
        <v>2</v>
      </c>
      <c r="H4916" s="787">
        <v>17872.75</v>
      </c>
      <c r="I4916" s="788">
        <v>10928.500061035156</v>
      </c>
      <c r="K4916" s="795">
        <v>902.26250000000005</v>
      </c>
      <c r="M4916" s="798">
        <f t="shared" si="229"/>
        <v>20949.160034391483</v>
      </c>
      <c r="N4916" s="303"/>
      <c r="S4916" s="786">
        <v>0</v>
      </c>
      <c r="T4916" s="781">
        <f>VLOOKUP(C4916,METADATA!$J$5:$Q$29,IF(E4916="HI",2,IF(E4916="LO",6,10))+IF(S4916=1,2,IF(D4916=7,1,(IF(WEEKDAY(B4916)=1,2,IF(WEEKDAY(B4916)=7,1,0))))))</f>
        <v>2</v>
      </c>
      <c r="U4916" s="781">
        <f>VLOOKUP(C4916,METADATA!$A$5:$H$29,IF(E4916="HI",2,IF(E4916="LO",6,10))+IF(S4916=1,2,IF(D4916=7,1,(IF(WEEKDAY(B4916)=1,2,IF(WEEKDAY(B4916)=7,1,0))))))</f>
        <v>2</v>
      </c>
    </row>
    <row r="4917" spans="2:21" ht="13.95" customHeight="1" x14ac:dyDescent="0.25">
      <c r="B4917" s="784">
        <f t="shared" si="230"/>
        <v>45587</v>
      </c>
      <c r="C4917" s="785">
        <v>17</v>
      </c>
      <c r="D4917" s="786">
        <f>IFERROR((INDEX(METADATA!$T$2:$T$20,MATCH(B4917,METADATA!$S$2:$S$20,0))),0)</f>
        <v>0</v>
      </c>
      <c r="E4917" s="785" t="str">
        <f t="shared" si="228"/>
        <v>LO</v>
      </c>
      <c r="F4917" s="786">
        <f>VLOOKUP(C4917,METADATA!$A$5:$H$29,IF(E4917="HI",2,IF(E4917="LO",6,10))+IF(D4917=1,2,IF(D4917=7,1,(IF(WEEKDAY(B4917)=1,2,IF(WEEKDAY(B4917)=7,1,0))))))</f>
        <v>2</v>
      </c>
      <c r="G4917" s="786">
        <f>VLOOKUP(C4917,METADATA!$J$5:$Q$29,IF(E4917="HI",2,IF(E4917="LO",6,10))+IF(D4917=1,2,IF(D4917=7,1,(IF(WEEKDAY(B4917)=1,2,IF(WEEKDAY(B4917)=7,1,0))))))</f>
        <v>2</v>
      </c>
      <c r="H4917" s="787">
        <v>16076.5</v>
      </c>
      <c r="I4917" s="788">
        <v>10988.774780273438</v>
      </c>
      <c r="K4917" s="795">
        <v>933.76250000000005</v>
      </c>
      <c r="M4917" s="798">
        <f t="shared" si="229"/>
        <v>19473.23864747653</v>
      </c>
      <c r="N4917" s="303"/>
      <c r="S4917" s="786">
        <v>0</v>
      </c>
      <c r="T4917" s="781">
        <f>VLOOKUP(C4917,METADATA!$J$5:$Q$29,IF(E4917="HI",2,IF(E4917="LO",6,10))+IF(S4917=1,2,IF(D4917=7,1,(IF(WEEKDAY(B4917)=1,2,IF(WEEKDAY(B4917)=7,1,0))))))</f>
        <v>2</v>
      </c>
      <c r="U4917" s="781">
        <f>VLOOKUP(C4917,METADATA!$A$5:$H$29,IF(E4917="HI",2,IF(E4917="LO",6,10))+IF(S4917=1,2,IF(D4917=7,1,(IF(WEEKDAY(B4917)=1,2,IF(WEEKDAY(B4917)=7,1,0))))))</f>
        <v>2</v>
      </c>
    </row>
    <row r="4918" spans="2:21" ht="13.95" customHeight="1" x14ac:dyDescent="0.25">
      <c r="B4918" s="784">
        <f t="shared" si="230"/>
        <v>45587</v>
      </c>
      <c r="C4918" s="785">
        <v>18</v>
      </c>
      <c r="D4918" s="786">
        <f>IFERROR((INDEX(METADATA!$T$2:$T$20,MATCH(B4918,METADATA!$S$2:$S$20,0))),0)</f>
        <v>0</v>
      </c>
      <c r="E4918" s="785" t="str">
        <f t="shared" si="228"/>
        <v>LO</v>
      </c>
      <c r="F4918" s="786">
        <f>VLOOKUP(C4918,METADATA!$A$5:$H$29,IF(E4918="HI",2,IF(E4918="LO",6,10))+IF(D4918=1,2,IF(D4918=7,1,(IF(WEEKDAY(B4918)=1,2,IF(WEEKDAY(B4918)=7,1,0))))))</f>
        <v>1</v>
      </c>
      <c r="G4918" s="786">
        <f>VLOOKUP(C4918,METADATA!$J$5:$Q$29,IF(E4918="HI",2,IF(E4918="LO",6,10))+IF(D4918=1,2,IF(D4918=7,1,(IF(WEEKDAY(B4918)=1,2,IF(WEEKDAY(B4918)=7,1,0))))))</f>
        <v>1</v>
      </c>
      <c r="H4918" s="787">
        <v>15614</v>
      </c>
      <c r="I4918" s="788">
        <v>10825.499877929688</v>
      </c>
      <c r="K4918" s="795">
        <v>0</v>
      </c>
      <c r="M4918" s="798">
        <f t="shared" si="229"/>
        <v>18999.695881962314</v>
      </c>
      <c r="N4918" s="303"/>
      <c r="S4918" s="786">
        <v>0</v>
      </c>
      <c r="T4918" s="781">
        <f>VLOOKUP(C4918,METADATA!$J$5:$Q$29,IF(E4918="HI",2,IF(E4918="LO",6,10))+IF(S4918=1,2,IF(D4918=7,1,(IF(WEEKDAY(B4918)=1,2,IF(WEEKDAY(B4918)=7,1,0))))))</f>
        <v>1</v>
      </c>
      <c r="U4918" s="781">
        <f>VLOOKUP(C4918,METADATA!$A$5:$H$29,IF(E4918="HI",2,IF(E4918="LO",6,10))+IF(S4918=1,2,IF(D4918=7,1,(IF(WEEKDAY(B4918)=1,2,IF(WEEKDAY(B4918)=7,1,0))))))</f>
        <v>1</v>
      </c>
    </row>
    <row r="4919" spans="2:21" ht="13.95" customHeight="1" x14ac:dyDescent="0.25">
      <c r="B4919" s="784">
        <f t="shared" si="230"/>
        <v>45587</v>
      </c>
      <c r="C4919" s="785">
        <v>19</v>
      </c>
      <c r="D4919" s="786">
        <f>IFERROR((INDEX(METADATA!$T$2:$T$20,MATCH(B4919,METADATA!$S$2:$S$20,0))),0)</f>
        <v>0</v>
      </c>
      <c r="E4919" s="785" t="str">
        <f t="shared" si="228"/>
        <v>LO</v>
      </c>
      <c r="F4919" s="786">
        <f>VLOOKUP(C4919,METADATA!$A$5:$H$29,IF(E4919="HI",2,IF(E4919="LO",6,10))+IF(D4919=1,2,IF(D4919=7,1,(IF(WEEKDAY(B4919)=1,2,IF(WEEKDAY(B4919)=7,1,0))))))</f>
        <v>1</v>
      </c>
      <c r="G4919" s="786">
        <f>VLOOKUP(C4919,METADATA!$J$5:$Q$29,IF(E4919="HI",2,IF(E4919="LO",6,10))+IF(D4919=1,2,IF(D4919=7,1,(IF(WEEKDAY(B4919)=1,2,IF(WEEKDAY(B4919)=7,1,0))))))</f>
        <v>1</v>
      </c>
      <c r="H4919" s="787">
        <v>15106</v>
      </c>
      <c r="I4919" s="788">
        <v>10809.300048828125</v>
      </c>
      <c r="K4919" s="795">
        <v>0</v>
      </c>
      <c r="M4919" s="798">
        <f t="shared" si="229"/>
        <v>18575.042491084529</v>
      </c>
      <c r="N4919" s="303"/>
      <c r="S4919" s="786">
        <v>0</v>
      </c>
      <c r="T4919" s="781">
        <f>VLOOKUP(C4919,METADATA!$J$5:$Q$29,IF(E4919="HI",2,IF(E4919="LO",6,10))+IF(S4919=1,2,IF(D4919=7,1,(IF(WEEKDAY(B4919)=1,2,IF(WEEKDAY(B4919)=7,1,0))))))</f>
        <v>1</v>
      </c>
      <c r="U4919" s="781">
        <f>VLOOKUP(C4919,METADATA!$A$5:$H$29,IF(E4919="HI",2,IF(E4919="LO",6,10))+IF(S4919=1,2,IF(D4919=7,1,(IF(WEEKDAY(B4919)=1,2,IF(WEEKDAY(B4919)=7,1,0))))))</f>
        <v>1</v>
      </c>
    </row>
    <row r="4920" spans="2:21" ht="13.95" customHeight="1" x14ac:dyDescent="0.25">
      <c r="B4920" s="784">
        <f t="shared" si="230"/>
        <v>45587</v>
      </c>
      <c r="C4920" s="785">
        <v>20</v>
      </c>
      <c r="D4920" s="786">
        <f>IFERROR((INDEX(METADATA!$T$2:$T$20,MATCH(B4920,METADATA!$S$2:$S$20,0))),0)</f>
        <v>0</v>
      </c>
      <c r="E4920" s="785" t="str">
        <f t="shared" si="228"/>
        <v>LO</v>
      </c>
      <c r="F4920" s="786">
        <f>VLOOKUP(C4920,METADATA!$A$5:$H$29,IF(E4920="HI",2,IF(E4920="LO",6,10))+IF(D4920=1,2,IF(D4920=7,1,(IF(WEEKDAY(B4920)=1,2,IF(WEEKDAY(B4920)=7,1,0))))))</f>
        <v>1</v>
      </c>
      <c r="G4920" s="786">
        <f>VLOOKUP(C4920,METADATA!$J$5:$Q$29,IF(E4920="HI",2,IF(E4920="LO",6,10))+IF(D4920=1,2,IF(D4920=7,1,(IF(WEEKDAY(B4920)=1,2,IF(WEEKDAY(B4920)=7,1,0))))))</f>
        <v>2</v>
      </c>
      <c r="H4920" s="787">
        <v>15005.75</v>
      </c>
      <c r="I4920" s="788">
        <v>10851.22509765625</v>
      </c>
      <c r="K4920" s="795">
        <v>0</v>
      </c>
      <c r="M4920" s="798">
        <f t="shared" si="229"/>
        <v>18518.14297337897</v>
      </c>
      <c r="N4920" s="303"/>
      <c r="S4920" s="786">
        <v>0</v>
      </c>
      <c r="T4920" s="781">
        <f>VLOOKUP(C4920,METADATA!$J$5:$Q$29,IF(E4920="HI",2,IF(E4920="LO",6,10))+IF(S4920=1,2,IF(D4920=7,1,(IF(WEEKDAY(B4920)=1,2,IF(WEEKDAY(B4920)=7,1,0))))))</f>
        <v>2</v>
      </c>
      <c r="U4920" s="781">
        <f>VLOOKUP(C4920,METADATA!$A$5:$H$29,IF(E4920="HI",2,IF(E4920="LO",6,10))+IF(S4920=1,2,IF(D4920=7,1,(IF(WEEKDAY(B4920)=1,2,IF(WEEKDAY(B4920)=7,1,0))))))</f>
        <v>1</v>
      </c>
    </row>
    <row r="4921" spans="2:21" ht="13.95" customHeight="1" x14ac:dyDescent="0.25">
      <c r="B4921" s="784">
        <f t="shared" si="230"/>
        <v>45587</v>
      </c>
      <c r="C4921" s="785">
        <v>21</v>
      </c>
      <c r="D4921" s="786">
        <f>IFERROR((INDEX(METADATA!$T$2:$T$20,MATCH(B4921,METADATA!$S$2:$S$20,0))),0)</f>
        <v>0</v>
      </c>
      <c r="E4921" s="785" t="str">
        <f t="shared" si="228"/>
        <v>LO</v>
      </c>
      <c r="F4921" s="786">
        <f>VLOOKUP(C4921,METADATA!$A$5:$H$29,IF(E4921="HI",2,IF(E4921="LO",6,10))+IF(D4921=1,2,IF(D4921=7,1,(IF(WEEKDAY(B4921)=1,2,IF(WEEKDAY(B4921)=7,1,0))))))</f>
        <v>2</v>
      </c>
      <c r="G4921" s="786">
        <f>VLOOKUP(C4921,METADATA!$J$5:$Q$29,IF(E4921="HI",2,IF(E4921="LO",6,10))+IF(D4921=1,2,IF(D4921=7,1,(IF(WEEKDAY(B4921)=1,2,IF(WEEKDAY(B4921)=7,1,0))))))</f>
        <v>2</v>
      </c>
      <c r="H4921" s="787">
        <v>13780.5</v>
      </c>
      <c r="I4921" s="788">
        <v>10953.975219726563</v>
      </c>
      <c r="K4921" s="795">
        <v>0</v>
      </c>
      <c r="M4921" s="798">
        <f t="shared" si="229"/>
        <v>17603.742595379641</v>
      </c>
      <c r="N4921" s="303"/>
      <c r="S4921" s="786">
        <v>0</v>
      </c>
      <c r="T4921" s="781">
        <f>VLOOKUP(C4921,METADATA!$J$5:$Q$29,IF(E4921="HI",2,IF(E4921="LO",6,10))+IF(S4921=1,2,IF(D4921=7,1,(IF(WEEKDAY(B4921)=1,2,IF(WEEKDAY(B4921)=7,1,0))))))</f>
        <v>2</v>
      </c>
      <c r="U4921" s="781">
        <f>VLOOKUP(C4921,METADATA!$A$5:$H$29,IF(E4921="HI",2,IF(E4921="LO",6,10))+IF(S4921=1,2,IF(D4921=7,1,(IF(WEEKDAY(B4921)=1,2,IF(WEEKDAY(B4921)=7,1,0))))))</f>
        <v>2</v>
      </c>
    </row>
    <row r="4922" spans="2:21" ht="13.95" customHeight="1" x14ac:dyDescent="0.25">
      <c r="B4922" s="784">
        <f t="shared" si="230"/>
        <v>45587</v>
      </c>
      <c r="C4922" s="785">
        <v>22</v>
      </c>
      <c r="D4922" s="786">
        <f>IFERROR((INDEX(METADATA!$T$2:$T$20,MATCH(B4922,METADATA!$S$2:$S$20,0))),0)</f>
        <v>0</v>
      </c>
      <c r="E4922" s="785" t="str">
        <f t="shared" si="228"/>
        <v>LO</v>
      </c>
      <c r="F4922" s="786">
        <f>VLOOKUP(C4922,METADATA!$A$5:$H$29,IF(E4922="HI",2,IF(E4922="LO",6,10))+IF(D4922=1,2,IF(D4922=7,1,(IF(WEEKDAY(B4922)=1,2,IF(WEEKDAY(B4922)=7,1,0))))))</f>
        <v>3</v>
      </c>
      <c r="G4922" s="786">
        <f>VLOOKUP(C4922,METADATA!$J$5:$Q$29,IF(E4922="HI",2,IF(E4922="LO",6,10))+IF(D4922=1,2,IF(D4922=7,1,(IF(WEEKDAY(B4922)=1,2,IF(WEEKDAY(B4922)=7,1,0))))))</f>
        <v>3</v>
      </c>
      <c r="H4922" s="787">
        <v>12155.5</v>
      </c>
      <c r="I4922" s="788">
        <v>11024.849548339844</v>
      </c>
      <c r="K4922" s="795">
        <v>0</v>
      </c>
      <c r="M4922" s="798">
        <f t="shared" si="229"/>
        <v>16410.468848071625</v>
      </c>
      <c r="N4922" s="303"/>
      <c r="S4922" s="786">
        <v>0</v>
      </c>
      <c r="T4922" s="781">
        <f>VLOOKUP(C4922,METADATA!$J$5:$Q$29,IF(E4922="HI",2,IF(E4922="LO",6,10))+IF(S4922=1,2,IF(D4922=7,1,(IF(WEEKDAY(B4922)=1,2,IF(WEEKDAY(B4922)=7,1,0))))))</f>
        <v>3</v>
      </c>
      <c r="U4922" s="781">
        <f>VLOOKUP(C4922,METADATA!$A$5:$H$29,IF(E4922="HI",2,IF(E4922="LO",6,10))+IF(S4922=1,2,IF(D4922=7,1,(IF(WEEKDAY(B4922)=1,2,IF(WEEKDAY(B4922)=7,1,0))))))</f>
        <v>3</v>
      </c>
    </row>
    <row r="4923" spans="2:21" ht="13.95" customHeight="1" x14ac:dyDescent="0.25">
      <c r="B4923" s="784">
        <f t="shared" si="230"/>
        <v>45587</v>
      </c>
      <c r="C4923" s="785">
        <v>23</v>
      </c>
      <c r="D4923" s="786">
        <f>IFERROR((INDEX(METADATA!$T$2:$T$20,MATCH(B4923,METADATA!$S$2:$S$20,0))),0)</f>
        <v>0</v>
      </c>
      <c r="E4923" s="785" t="str">
        <f t="shared" si="228"/>
        <v>LO</v>
      </c>
      <c r="F4923" s="786">
        <f>VLOOKUP(C4923,METADATA!$A$5:$H$29,IF(E4923="HI",2,IF(E4923="LO",6,10))+IF(D4923=1,2,IF(D4923=7,1,(IF(WEEKDAY(B4923)=1,2,IF(WEEKDAY(B4923)=7,1,0))))))</f>
        <v>3</v>
      </c>
      <c r="G4923" s="786">
        <f>VLOOKUP(C4923,METADATA!$J$5:$Q$29,IF(E4923="HI",2,IF(E4923="LO",6,10))+IF(D4923=1,2,IF(D4923=7,1,(IF(WEEKDAY(B4923)=1,2,IF(WEEKDAY(B4923)=7,1,0))))))</f>
        <v>3</v>
      </c>
      <c r="H4923" s="787">
        <v>10727</v>
      </c>
      <c r="I4923" s="788">
        <v>10917.575073242188</v>
      </c>
      <c r="K4923" s="795">
        <v>0</v>
      </c>
      <c r="M4923" s="798">
        <f t="shared" si="229"/>
        <v>15305.619049221079</v>
      </c>
      <c r="N4923" s="303"/>
      <c r="S4923" s="786">
        <v>0</v>
      </c>
      <c r="T4923" s="781">
        <f>VLOOKUP(C4923,METADATA!$J$5:$Q$29,IF(E4923="HI",2,IF(E4923="LO",6,10))+IF(S4923=1,2,IF(D4923=7,1,(IF(WEEKDAY(B4923)=1,2,IF(WEEKDAY(B4923)=7,1,0))))))</f>
        <v>3</v>
      </c>
      <c r="U4923" s="781">
        <f>VLOOKUP(C4923,METADATA!$A$5:$H$29,IF(E4923="HI",2,IF(E4923="LO",6,10))+IF(S4923=1,2,IF(D4923=7,1,(IF(WEEKDAY(B4923)=1,2,IF(WEEKDAY(B4923)=7,1,0))))))</f>
        <v>3</v>
      </c>
    </row>
    <row r="4924" spans="2:21" ht="13.95" customHeight="1" x14ac:dyDescent="0.25">
      <c r="B4924" s="784">
        <f t="shared" si="230"/>
        <v>45588</v>
      </c>
      <c r="C4924" s="785">
        <v>0</v>
      </c>
      <c r="D4924" s="786">
        <f>IFERROR((INDEX(METADATA!$T$2:$T$20,MATCH(B4924,METADATA!$S$2:$S$20,0))),0)</f>
        <v>0</v>
      </c>
      <c r="E4924" s="785" t="str">
        <f t="shared" si="228"/>
        <v>LO</v>
      </c>
      <c r="F4924" s="786">
        <f>VLOOKUP(C4924,METADATA!$A$5:$H$29,IF(E4924="HI",2,IF(E4924="LO",6,10))+IF(D4924=1,2,IF(D4924=7,1,(IF(WEEKDAY(B4924)=1,2,IF(WEEKDAY(B4924)=7,1,0))))))</f>
        <v>3</v>
      </c>
      <c r="G4924" s="786">
        <f>VLOOKUP(C4924,METADATA!$J$5:$Q$29,IF(E4924="HI",2,IF(E4924="LO",6,10))+IF(D4924=1,2,IF(D4924=7,1,(IF(WEEKDAY(B4924)=1,2,IF(WEEKDAY(B4924)=7,1,0))))))</f>
        <v>3</v>
      </c>
      <c r="H4924" s="787">
        <v>10038</v>
      </c>
      <c r="I4924" s="788">
        <v>10972.724731445313</v>
      </c>
      <c r="K4924" s="795">
        <v>0</v>
      </c>
      <c r="M4924" s="798">
        <f t="shared" si="229"/>
        <v>14871.52083789925</v>
      </c>
      <c r="N4924" s="303"/>
      <c r="S4924" s="786">
        <v>0</v>
      </c>
      <c r="T4924" s="781">
        <f>VLOOKUP(C4924,METADATA!$J$5:$Q$29,IF(E4924="HI",2,IF(E4924="LO",6,10))+IF(S4924=1,2,IF(D4924=7,1,(IF(WEEKDAY(B4924)=1,2,IF(WEEKDAY(B4924)=7,1,0))))))</f>
        <v>3</v>
      </c>
      <c r="U4924" s="781">
        <f>VLOOKUP(C4924,METADATA!$A$5:$H$29,IF(E4924="HI",2,IF(E4924="LO",6,10))+IF(S4924=1,2,IF(D4924=7,1,(IF(WEEKDAY(B4924)=1,2,IF(WEEKDAY(B4924)=7,1,0))))))</f>
        <v>3</v>
      </c>
    </row>
    <row r="4925" spans="2:21" ht="13.95" customHeight="1" x14ac:dyDescent="0.25">
      <c r="B4925" s="784">
        <f t="shared" si="230"/>
        <v>45588</v>
      </c>
      <c r="C4925" s="785">
        <v>1</v>
      </c>
      <c r="D4925" s="786">
        <f>IFERROR((INDEX(METADATA!$T$2:$T$20,MATCH(B4925,METADATA!$S$2:$S$20,0))),0)</f>
        <v>0</v>
      </c>
      <c r="E4925" s="785" t="str">
        <f t="shared" si="228"/>
        <v>LO</v>
      </c>
      <c r="F4925" s="786">
        <f>VLOOKUP(C4925,METADATA!$A$5:$H$29,IF(E4925="HI",2,IF(E4925="LO",6,10))+IF(D4925=1,2,IF(D4925=7,1,(IF(WEEKDAY(B4925)=1,2,IF(WEEKDAY(B4925)=7,1,0))))))</f>
        <v>3</v>
      </c>
      <c r="G4925" s="786">
        <f>VLOOKUP(C4925,METADATA!$J$5:$Q$29,IF(E4925="HI",2,IF(E4925="LO",6,10))+IF(D4925=1,2,IF(D4925=7,1,(IF(WEEKDAY(B4925)=1,2,IF(WEEKDAY(B4925)=7,1,0))))))</f>
        <v>3</v>
      </c>
      <c r="H4925" s="787">
        <v>9660.25</v>
      </c>
      <c r="I4925" s="788">
        <v>11032.115356445313</v>
      </c>
      <c r="K4925" s="795">
        <v>0</v>
      </c>
      <c r="M4925" s="798">
        <f t="shared" si="229"/>
        <v>14663.833035752163</v>
      </c>
      <c r="N4925" s="303"/>
      <c r="S4925" s="786">
        <v>0</v>
      </c>
      <c r="T4925" s="781">
        <f>VLOOKUP(C4925,METADATA!$J$5:$Q$29,IF(E4925="HI",2,IF(E4925="LO",6,10))+IF(S4925=1,2,IF(D4925=7,1,(IF(WEEKDAY(B4925)=1,2,IF(WEEKDAY(B4925)=7,1,0))))))</f>
        <v>3</v>
      </c>
      <c r="U4925" s="781">
        <f>VLOOKUP(C4925,METADATA!$A$5:$H$29,IF(E4925="HI",2,IF(E4925="LO",6,10))+IF(S4925=1,2,IF(D4925=7,1,(IF(WEEKDAY(B4925)=1,2,IF(WEEKDAY(B4925)=7,1,0))))))</f>
        <v>3</v>
      </c>
    </row>
    <row r="4926" spans="2:21" ht="13.95" customHeight="1" x14ac:dyDescent="0.25">
      <c r="B4926" s="784">
        <f t="shared" si="230"/>
        <v>45588</v>
      </c>
      <c r="C4926" s="785">
        <v>2</v>
      </c>
      <c r="D4926" s="786">
        <f>IFERROR((INDEX(METADATA!$T$2:$T$20,MATCH(B4926,METADATA!$S$2:$S$20,0))),0)</f>
        <v>0</v>
      </c>
      <c r="E4926" s="785" t="str">
        <f t="shared" si="228"/>
        <v>LO</v>
      </c>
      <c r="F4926" s="786">
        <f>VLOOKUP(C4926,METADATA!$A$5:$H$29,IF(E4926="HI",2,IF(E4926="LO",6,10))+IF(D4926=1,2,IF(D4926=7,1,(IF(WEEKDAY(B4926)=1,2,IF(WEEKDAY(B4926)=7,1,0))))))</f>
        <v>3</v>
      </c>
      <c r="G4926" s="786">
        <f>VLOOKUP(C4926,METADATA!$J$5:$Q$29,IF(E4926="HI",2,IF(E4926="LO",6,10))+IF(D4926=1,2,IF(D4926=7,1,(IF(WEEKDAY(B4926)=1,2,IF(WEEKDAY(B4926)=7,1,0))))))</f>
        <v>3</v>
      </c>
      <c r="H4926" s="787">
        <v>9476</v>
      </c>
      <c r="I4926" s="788">
        <v>11067.275085449219</v>
      </c>
      <c r="K4926" s="795">
        <v>0</v>
      </c>
      <c r="M4926" s="798">
        <f t="shared" si="229"/>
        <v>14569.802806387086</v>
      </c>
      <c r="N4926" s="303"/>
      <c r="S4926" s="786">
        <v>0</v>
      </c>
      <c r="T4926" s="781">
        <f>VLOOKUP(C4926,METADATA!$J$5:$Q$29,IF(E4926="HI",2,IF(E4926="LO",6,10))+IF(S4926=1,2,IF(D4926=7,1,(IF(WEEKDAY(B4926)=1,2,IF(WEEKDAY(B4926)=7,1,0))))))</f>
        <v>3</v>
      </c>
      <c r="U4926" s="781">
        <f>VLOOKUP(C4926,METADATA!$A$5:$H$29,IF(E4926="HI",2,IF(E4926="LO",6,10))+IF(S4926=1,2,IF(D4926=7,1,(IF(WEEKDAY(B4926)=1,2,IF(WEEKDAY(B4926)=7,1,0))))))</f>
        <v>3</v>
      </c>
    </row>
    <row r="4927" spans="2:21" ht="13.95" customHeight="1" x14ac:dyDescent="0.25">
      <c r="B4927" s="784">
        <f t="shared" si="230"/>
        <v>45588</v>
      </c>
      <c r="C4927" s="785">
        <v>3</v>
      </c>
      <c r="D4927" s="786">
        <f>IFERROR((INDEX(METADATA!$T$2:$T$20,MATCH(B4927,METADATA!$S$2:$S$20,0))),0)</f>
        <v>0</v>
      </c>
      <c r="E4927" s="785" t="str">
        <f t="shared" si="228"/>
        <v>LO</v>
      </c>
      <c r="F4927" s="786">
        <f>VLOOKUP(C4927,METADATA!$A$5:$H$29,IF(E4927="HI",2,IF(E4927="LO",6,10))+IF(D4927=1,2,IF(D4927=7,1,(IF(WEEKDAY(B4927)=1,2,IF(WEEKDAY(B4927)=7,1,0))))))</f>
        <v>3</v>
      </c>
      <c r="G4927" s="786">
        <f>VLOOKUP(C4927,METADATA!$J$5:$Q$29,IF(E4927="HI",2,IF(E4927="LO",6,10))+IF(D4927=1,2,IF(D4927=7,1,(IF(WEEKDAY(B4927)=1,2,IF(WEEKDAY(B4927)=7,1,0))))))</f>
        <v>3</v>
      </c>
      <c r="H4927" s="787">
        <v>9600</v>
      </c>
      <c r="I4927" s="788">
        <v>11134.374450683594</v>
      </c>
      <c r="K4927" s="795">
        <v>0</v>
      </c>
      <c r="M4927" s="798">
        <f t="shared" si="229"/>
        <v>14701.506535319282</v>
      </c>
      <c r="N4927" s="303"/>
      <c r="S4927" s="786">
        <v>0</v>
      </c>
      <c r="T4927" s="781">
        <f>VLOOKUP(C4927,METADATA!$J$5:$Q$29,IF(E4927="HI",2,IF(E4927="LO",6,10))+IF(S4927=1,2,IF(D4927=7,1,(IF(WEEKDAY(B4927)=1,2,IF(WEEKDAY(B4927)=7,1,0))))))</f>
        <v>3</v>
      </c>
      <c r="U4927" s="781">
        <f>VLOOKUP(C4927,METADATA!$A$5:$H$29,IF(E4927="HI",2,IF(E4927="LO",6,10))+IF(S4927=1,2,IF(D4927=7,1,(IF(WEEKDAY(B4927)=1,2,IF(WEEKDAY(B4927)=7,1,0))))))</f>
        <v>3</v>
      </c>
    </row>
    <row r="4928" spans="2:21" ht="13.95" customHeight="1" x14ac:dyDescent="0.25">
      <c r="B4928" s="784">
        <f t="shared" si="230"/>
        <v>45588</v>
      </c>
      <c r="C4928" s="785">
        <v>4</v>
      </c>
      <c r="D4928" s="786">
        <f>IFERROR((INDEX(METADATA!$T$2:$T$20,MATCH(B4928,METADATA!$S$2:$S$20,0))),0)</f>
        <v>0</v>
      </c>
      <c r="E4928" s="785" t="str">
        <f t="shared" si="228"/>
        <v>LO</v>
      </c>
      <c r="F4928" s="786">
        <f>VLOOKUP(C4928,METADATA!$A$5:$H$29,IF(E4928="HI",2,IF(E4928="LO",6,10))+IF(D4928=1,2,IF(D4928=7,1,(IF(WEEKDAY(B4928)=1,2,IF(WEEKDAY(B4928)=7,1,0))))))</f>
        <v>3</v>
      </c>
      <c r="G4928" s="786">
        <f>VLOOKUP(C4928,METADATA!$J$5:$Q$29,IF(E4928="HI",2,IF(E4928="LO",6,10))+IF(D4928=1,2,IF(D4928=7,1,(IF(WEEKDAY(B4928)=1,2,IF(WEEKDAY(B4928)=7,1,0))))))</f>
        <v>3</v>
      </c>
      <c r="H4928" s="787">
        <v>10011.75</v>
      </c>
      <c r="I4928" s="788">
        <v>11086.174255371094</v>
      </c>
      <c r="K4928" s="795">
        <v>0</v>
      </c>
      <c r="M4928" s="798">
        <f t="shared" si="229"/>
        <v>14937.817701490161</v>
      </c>
      <c r="N4928" s="303"/>
      <c r="S4928" s="786">
        <v>0</v>
      </c>
      <c r="T4928" s="781">
        <f>VLOOKUP(C4928,METADATA!$J$5:$Q$29,IF(E4928="HI",2,IF(E4928="LO",6,10))+IF(S4928=1,2,IF(D4928=7,1,(IF(WEEKDAY(B4928)=1,2,IF(WEEKDAY(B4928)=7,1,0))))))</f>
        <v>3</v>
      </c>
      <c r="U4928" s="781">
        <f>VLOOKUP(C4928,METADATA!$A$5:$H$29,IF(E4928="HI",2,IF(E4928="LO",6,10))+IF(S4928=1,2,IF(D4928=7,1,(IF(WEEKDAY(B4928)=1,2,IF(WEEKDAY(B4928)=7,1,0))))))</f>
        <v>3</v>
      </c>
    </row>
    <row r="4929" spans="2:21" ht="13.95" customHeight="1" x14ac:dyDescent="0.25">
      <c r="B4929" s="784">
        <f t="shared" si="230"/>
        <v>45588</v>
      </c>
      <c r="C4929" s="785">
        <v>5</v>
      </c>
      <c r="D4929" s="786">
        <f>IFERROR((INDEX(METADATA!$T$2:$T$20,MATCH(B4929,METADATA!$S$2:$S$20,0))),0)</f>
        <v>0</v>
      </c>
      <c r="E4929" s="785" t="str">
        <f t="shared" si="228"/>
        <v>LO</v>
      </c>
      <c r="F4929" s="786">
        <f>VLOOKUP(C4929,METADATA!$A$5:$H$29,IF(E4929="HI",2,IF(E4929="LO",6,10))+IF(D4929=1,2,IF(D4929=7,1,(IF(WEEKDAY(B4929)=1,2,IF(WEEKDAY(B4929)=7,1,0))))))</f>
        <v>3</v>
      </c>
      <c r="G4929" s="786">
        <f>VLOOKUP(C4929,METADATA!$J$5:$Q$29,IF(E4929="HI",2,IF(E4929="LO",6,10))+IF(D4929=1,2,IF(D4929=7,1,(IF(WEEKDAY(B4929)=1,2,IF(WEEKDAY(B4929)=7,1,0))))))</f>
        <v>3</v>
      </c>
      <c r="H4929" s="787">
        <v>11277.5</v>
      </c>
      <c r="I4929" s="788">
        <v>9968.9601135253906</v>
      </c>
      <c r="K4929" s="795">
        <v>870.51250000000005</v>
      </c>
      <c r="M4929" s="798">
        <f t="shared" si="229"/>
        <v>15051.982327755377</v>
      </c>
      <c r="N4929" s="303"/>
      <c r="S4929" s="786">
        <v>0</v>
      </c>
      <c r="T4929" s="781">
        <f>VLOOKUP(C4929,METADATA!$J$5:$Q$29,IF(E4929="HI",2,IF(E4929="LO",6,10))+IF(S4929=1,2,IF(D4929=7,1,(IF(WEEKDAY(B4929)=1,2,IF(WEEKDAY(B4929)=7,1,0))))))</f>
        <v>3</v>
      </c>
      <c r="U4929" s="781">
        <f>VLOOKUP(C4929,METADATA!$A$5:$H$29,IF(E4929="HI",2,IF(E4929="LO",6,10))+IF(S4929=1,2,IF(D4929=7,1,(IF(WEEKDAY(B4929)=1,2,IF(WEEKDAY(B4929)=7,1,0))))))</f>
        <v>3</v>
      </c>
    </row>
    <row r="4930" spans="2:21" ht="13.95" customHeight="1" x14ac:dyDescent="0.25">
      <c r="B4930" s="784">
        <f t="shared" si="230"/>
        <v>45588</v>
      </c>
      <c r="C4930" s="785">
        <v>6</v>
      </c>
      <c r="D4930" s="786">
        <f>IFERROR((INDEX(METADATA!$T$2:$T$20,MATCH(B4930,METADATA!$S$2:$S$20,0))),0)</f>
        <v>0</v>
      </c>
      <c r="E4930" s="785" t="str">
        <f t="shared" si="228"/>
        <v>LO</v>
      </c>
      <c r="F4930" s="786">
        <f>VLOOKUP(C4930,METADATA!$A$5:$H$29,IF(E4930="HI",2,IF(E4930="LO",6,10))+IF(D4930=1,2,IF(D4930=7,1,(IF(WEEKDAY(B4930)=1,2,IF(WEEKDAY(B4930)=7,1,0))))))</f>
        <v>2</v>
      </c>
      <c r="G4930" s="786">
        <f>VLOOKUP(C4930,METADATA!$J$5:$Q$29,IF(E4930="HI",2,IF(E4930="LO",6,10))+IF(D4930=1,2,IF(D4930=7,1,(IF(WEEKDAY(B4930)=1,2,IF(WEEKDAY(B4930)=7,1,0))))))</f>
        <v>2</v>
      </c>
      <c r="H4930" s="787">
        <v>12654</v>
      </c>
      <c r="I4930" s="788">
        <v>9867.7875366210938</v>
      </c>
      <c r="K4930" s="795">
        <v>865.8125</v>
      </c>
      <c r="M4930" s="798">
        <f t="shared" si="229"/>
        <v>16046.711403521114</v>
      </c>
      <c r="N4930" s="303"/>
      <c r="S4930" s="786">
        <v>0</v>
      </c>
      <c r="T4930" s="781">
        <f>VLOOKUP(C4930,METADATA!$J$5:$Q$29,IF(E4930="HI",2,IF(E4930="LO",6,10))+IF(S4930=1,2,IF(D4930=7,1,(IF(WEEKDAY(B4930)=1,2,IF(WEEKDAY(B4930)=7,1,0))))))</f>
        <v>2</v>
      </c>
      <c r="U4930" s="781">
        <f>VLOOKUP(C4930,METADATA!$A$5:$H$29,IF(E4930="HI",2,IF(E4930="LO",6,10))+IF(S4930=1,2,IF(D4930=7,1,(IF(WEEKDAY(B4930)=1,2,IF(WEEKDAY(B4930)=7,1,0))))))</f>
        <v>2</v>
      </c>
    </row>
    <row r="4931" spans="2:21" ht="13.95" customHeight="1" x14ac:dyDescent="0.25">
      <c r="B4931" s="784">
        <f t="shared" si="230"/>
        <v>45588</v>
      </c>
      <c r="C4931" s="785">
        <v>7</v>
      </c>
      <c r="D4931" s="786">
        <f>IFERROR((INDEX(METADATA!$T$2:$T$20,MATCH(B4931,METADATA!$S$2:$S$20,0))),0)</f>
        <v>0</v>
      </c>
      <c r="E4931" s="785" t="str">
        <f t="shared" si="228"/>
        <v>LO</v>
      </c>
      <c r="F4931" s="786">
        <f>VLOOKUP(C4931,METADATA!$A$5:$H$29,IF(E4931="HI",2,IF(E4931="LO",6,10))+IF(D4931=1,2,IF(D4931=7,1,(IF(WEEKDAY(B4931)=1,2,IF(WEEKDAY(B4931)=7,1,0))))))</f>
        <v>1</v>
      </c>
      <c r="G4931" s="786">
        <f>VLOOKUP(C4931,METADATA!$J$5:$Q$29,IF(E4931="HI",2,IF(E4931="LO",6,10))+IF(D4931=1,2,IF(D4931=7,1,(IF(WEEKDAY(B4931)=1,2,IF(WEEKDAY(B4931)=7,1,0))))))</f>
        <v>1</v>
      </c>
      <c r="H4931" s="787">
        <v>14009.5</v>
      </c>
      <c r="I4931" s="788">
        <v>9806.2276916503906</v>
      </c>
      <c r="K4931" s="795">
        <v>834.63750000000005</v>
      </c>
      <c r="M4931" s="798">
        <f t="shared" si="229"/>
        <v>17100.531915425643</v>
      </c>
      <c r="N4931" s="303"/>
      <c r="S4931" s="786">
        <v>0</v>
      </c>
      <c r="T4931" s="781">
        <f>VLOOKUP(C4931,METADATA!$J$5:$Q$29,IF(E4931="HI",2,IF(E4931="LO",6,10))+IF(S4931=1,2,IF(D4931=7,1,(IF(WEEKDAY(B4931)=1,2,IF(WEEKDAY(B4931)=7,1,0))))))</f>
        <v>1</v>
      </c>
      <c r="U4931" s="781">
        <f>VLOOKUP(C4931,METADATA!$A$5:$H$29,IF(E4931="HI",2,IF(E4931="LO",6,10))+IF(S4931=1,2,IF(D4931=7,1,(IF(WEEKDAY(B4931)=1,2,IF(WEEKDAY(B4931)=7,1,0))))))</f>
        <v>1</v>
      </c>
    </row>
    <row r="4932" spans="2:21" ht="13.95" customHeight="1" x14ac:dyDescent="0.25">
      <c r="B4932" s="784">
        <f t="shared" si="230"/>
        <v>45588</v>
      </c>
      <c r="C4932" s="785">
        <v>8</v>
      </c>
      <c r="D4932" s="786">
        <f>IFERROR((INDEX(METADATA!$T$2:$T$20,MATCH(B4932,METADATA!$S$2:$S$20,0))),0)</f>
        <v>0</v>
      </c>
      <c r="E4932" s="785" t="str">
        <f t="shared" ref="E4932:E4995" si="231">IF(B4932="","",IF(AND(MONTH(B4932)&gt;=MONTH($AA$9),MONTH(B4932)&lt;=MONTH($AA$11)),"HI","LO"))</f>
        <v>LO</v>
      </c>
      <c r="F4932" s="786">
        <f>VLOOKUP(C4932,METADATA!$A$5:$H$29,IF(E4932="HI",2,IF(E4932="LO",6,10))+IF(D4932=1,2,IF(D4932=7,1,(IF(WEEKDAY(B4932)=1,2,IF(WEEKDAY(B4932)=7,1,0))))))</f>
        <v>1</v>
      </c>
      <c r="G4932" s="786">
        <f>VLOOKUP(C4932,METADATA!$J$5:$Q$29,IF(E4932="HI",2,IF(E4932="LO",6,10))+IF(D4932=1,2,IF(D4932=7,1,(IF(WEEKDAY(B4932)=1,2,IF(WEEKDAY(B4932)=7,1,0))))))</f>
        <v>1</v>
      </c>
      <c r="H4932" s="787">
        <v>15937</v>
      </c>
      <c r="I4932" s="788">
        <v>10392.380035400391</v>
      </c>
      <c r="K4932" s="795">
        <v>847.33749999999998</v>
      </c>
      <c r="M4932" s="798">
        <f t="shared" ref="M4932:M4995" si="232">SQRT(H4932^2+I4932^2)</f>
        <v>19026.022490268129</v>
      </c>
      <c r="N4932" s="303"/>
      <c r="S4932" s="786">
        <v>0</v>
      </c>
      <c r="T4932" s="781">
        <f>VLOOKUP(C4932,METADATA!$J$5:$Q$29,IF(E4932="HI",2,IF(E4932="LO",6,10))+IF(S4932=1,2,IF(D4932=7,1,(IF(WEEKDAY(B4932)=1,2,IF(WEEKDAY(B4932)=7,1,0))))))</f>
        <v>1</v>
      </c>
      <c r="U4932" s="781">
        <f>VLOOKUP(C4932,METADATA!$A$5:$H$29,IF(E4932="HI",2,IF(E4932="LO",6,10))+IF(S4932=1,2,IF(D4932=7,1,(IF(WEEKDAY(B4932)=1,2,IF(WEEKDAY(B4932)=7,1,0))))))</f>
        <v>1</v>
      </c>
    </row>
    <row r="4933" spans="2:21" ht="13.95" customHeight="1" x14ac:dyDescent="0.25">
      <c r="B4933" s="784">
        <f t="shared" si="230"/>
        <v>45588</v>
      </c>
      <c r="C4933" s="785">
        <v>9</v>
      </c>
      <c r="D4933" s="786">
        <f>IFERROR((INDEX(METADATA!$T$2:$T$20,MATCH(B4933,METADATA!$S$2:$S$20,0))),0)</f>
        <v>0</v>
      </c>
      <c r="E4933" s="785" t="str">
        <f t="shared" si="231"/>
        <v>LO</v>
      </c>
      <c r="F4933" s="786">
        <f>VLOOKUP(C4933,METADATA!$A$5:$H$29,IF(E4933="HI",2,IF(E4933="LO",6,10))+IF(D4933=1,2,IF(D4933=7,1,(IF(WEEKDAY(B4933)=1,2,IF(WEEKDAY(B4933)=7,1,0))))))</f>
        <v>2</v>
      </c>
      <c r="G4933" s="786">
        <f>VLOOKUP(C4933,METADATA!$J$5:$Q$29,IF(E4933="HI",2,IF(E4933="LO",6,10))+IF(D4933=1,2,IF(D4933=7,1,(IF(WEEKDAY(B4933)=1,2,IF(WEEKDAY(B4933)=7,1,0))))))</f>
        <v>1</v>
      </c>
      <c r="H4933" s="787">
        <v>16160.25</v>
      </c>
      <c r="I4933" s="788">
        <v>9927.3125305175781</v>
      </c>
      <c r="K4933" s="795">
        <v>851.61249999999995</v>
      </c>
      <c r="M4933" s="798">
        <f t="shared" si="232"/>
        <v>18965.89608062512</v>
      </c>
      <c r="N4933" s="303"/>
      <c r="S4933" s="786">
        <v>0</v>
      </c>
      <c r="T4933" s="781">
        <f>VLOOKUP(C4933,METADATA!$J$5:$Q$29,IF(E4933="HI",2,IF(E4933="LO",6,10))+IF(S4933=1,2,IF(D4933=7,1,(IF(WEEKDAY(B4933)=1,2,IF(WEEKDAY(B4933)=7,1,0))))))</f>
        <v>1</v>
      </c>
      <c r="U4933" s="781">
        <f>VLOOKUP(C4933,METADATA!$A$5:$H$29,IF(E4933="HI",2,IF(E4933="LO",6,10))+IF(S4933=1,2,IF(D4933=7,1,(IF(WEEKDAY(B4933)=1,2,IF(WEEKDAY(B4933)=7,1,0))))))</f>
        <v>2</v>
      </c>
    </row>
    <row r="4934" spans="2:21" ht="13.95" customHeight="1" x14ac:dyDescent="0.25">
      <c r="B4934" s="784">
        <f t="shared" si="230"/>
        <v>45588</v>
      </c>
      <c r="C4934" s="785">
        <v>10</v>
      </c>
      <c r="D4934" s="786">
        <f>IFERROR((INDEX(METADATA!$T$2:$T$20,MATCH(B4934,METADATA!$S$2:$S$20,0))),0)</f>
        <v>0</v>
      </c>
      <c r="E4934" s="785" t="str">
        <f t="shared" si="231"/>
        <v>LO</v>
      </c>
      <c r="F4934" s="786">
        <f>VLOOKUP(C4934,METADATA!$A$5:$H$29,IF(E4934="HI",2,IF(E4934="LO",6,10))+IF(D4934=1,2,IF(D4934=7,1,(IF(WEEKDAY(B4934)=1,2,IF(WEEKDAY(B4934)=7,1,0))))))</f>
        <v>2</v>
      </c>
      <c r="G4934" s="786">
        <f>VLOOKUP(C4934,METADATA!$J$5:$Q$29,IF(E4934="HI",2,IF(E4934="LO",6,10))+IF(D4934=1,2,IF(D4934=7,1,(IF(WEEKDAY(B4934)=1,2,IF(WEEKDAY(B4934)=7,1,0))))))</f>
        <v>2</v>
      </c>
      <c r="H4934" s="787">
        <v>16096.75</v>
      </c>
      <c r="I4934" s="788">
        <v>9814.4023742675781</v>
      </c>
      <c r="K4934" s="795">
        <v>856.5</v>
      </c>
      <c r="M4934" s="798">
        <f t="shared" si="232"/>
        <v>18852.794342657246</v>
      </c>
      <c r="N4934" s="303"/>
      <c r="S4934" s="786">
        <v>0</v>
      </c>
      <c r="T4934" s="781">
        <f>VLOOKUP(C4934,METADATA!$J$5:$Q$29,IF(E4934="HI",2,IF(E4934="LO",6,10))+IF(S4934=1,2,IF(D4934=7,1,(IF(WEEKDAY(B4934)=1,2,IF(WEEKDAY(B4934)=7,1,0))))))</f>
        <v>2</v>
      </c>
      <c r="U4934" s="781">
        <f>VLOOKUP(C4934,METADATA!$A$5:$H$29,IF(E4934="HI",2,IF(E4934="LO",6,10))+IF(S4934=1,2,IF(D4934=7,1,(IF(WEEKDAY(B4934)=1,2,IF(WEEKDAY(B4934)=7,1,0))))))</f>
        <v>2</v>
      </c>
    </row>
    <row r="4935" spans="2:21" ht="13.95" customHeight="1" x14ac:dyDescent="0.25">
      <c r="B4935" s="784">
        <f t="shared" si="230"/>
        <v>45588</v>
      </c>
      <c r="C4935" s="785">
        <v>11</v>
      </c>
      <c r="D4935" s="786">
        <f>IFERROR((INDEX(METADATA!$T$2:$T$20,MATCH(B4935,METADATA!$S$2:$S$20,0))),0)</f>
        <v>0</v>
      </c>
      <c r="E4935" s="785" t="str">
        <f t="shared" si="231"/>
        <v>LO</v>
      </c>
      <c r="F4935" s="786">
        <f>VLOOKUP(C4935,METADATA!$A$5:$H$29,IF(E4935="HI",2,IF(E4935="LO",6,10))+IF(D4935=1,2,IF(D4935=7,1,(IF(WEEKDAY(B4935)=1,2,IF(WEEKDAY(B4935)=7,1,0))))))</f>
        <v>2</v>
      </c>
      <c r="G4935" s="786">
        <f>VLOOKUP(C4935,METADATA!$J$5:$Q$29,IF(E4935="HI",2,IF(E4935="LO",6,10))+IF(D4935=1,2,IF(D4935=7,1,(IF(WEEKDAY(B4935)=1,2,IF(WEEKDAY(B4935)=7,1,0))))))</f>
        <v>2</v>
      </c>
      <c r="H4935" s="787">
        <v>16660.5</v>
      </c>
      <c r="I4935" s="788">
        <v>10310.499938964844</v>
      </c>
      <c r="K4935" s="795">
        <v>824.32500000000005</v>
      </c>
      <c r="M4935" s="798">
        <f t="shared" si="232"/>
        <v>19592.821880510066</v>
      </c>
      <c r="N4935" s="303"/>
      <c r="S4935" s="786">
        <v>0</v>
      </c>
      <c r="T4935" s="781">
        <f>VLOOKUP(C4935,METADATA!$J$5:$Q$29,IF(E4935="HI",2,IF(E4935="LO",6,10))+IF(S4935=1,2,IF(D4935=7,1,(IF(WEEKDAY(B4935)=1,2,IF(WEEKDAY(B4935)=7,1,0))))))</f>
        <v>2</v>
      </c>
      <c r="U4935" s="781">
        <f>VLOOKUP(C4935,METADATA!$A$5:$H$29,IF(E4935="HI",2,IF(E4935="LO",6,10))+IF(S4935=1,2,IF(D4935=7,1,(IF(WEEKDAY(B4935)=1,2,IF(WEEKDAY(B4935)=7,1,0))))))</f>
        <v>2</v>
      </c>
    </row>
    <row r="4936" spans="2:21" ht="13.95" customHeight="1" x14ac:dyDescent="0.25">
      <c r="B4936" s="784">
        <f t="shared" si="230"/>
        <v>45588</v>
      </c>
      <c r="C4936" s="785">
        <v>12</v>
      </c>
      <c r="D4936" s="786">
        <f>IFERROR((INDEX(METADATA!$T$2:$T$20,MATCH(B4936,METADATA!$S$2:$S$20,0))),0)</f>
        <v>0</v>
      </c>
      <c r="E4936" s="785" t="str">
        <f t="shared" si="231"/>
        <v>LO</v>
      </c>
      <c r="F4936" s="786">
        <f>VLOOKUP(C4936,METADATA!$A$5:$H$29,IF(E4936="HI",2,IF(E4936="LO",6,10))+IF(D4936=1,2,IF(D4936=7,1,(IF(WEEKDAY(B4936)=1,2,IF(WEEKDAY(B4936)=7,1,0))))))</f>
        <v>2</v>
      </c>
      <c r="G4936" s="786">
        <f>VLOOKUP(C4936,METADATA!$J$5:$Q$29,IF(E4936="HI",2,IF(E4936="LO",6,10))+IF(D4936=1,2,IF(D4936=7,1,(IF(WEEKDAY(B4936)=1,2,IF(WEEKDAY(B4936)=7,1,0))))))</f>
        <v>2</v>
      </c>
      <c r="H4936" s="787">
        <v>16908.75</v>
      </c>
      <c r="I4936" s="788">
        <v>9963.2748413085938</v>
      </c>
      <c r="K4936" s="795">
        <v>882.73749999999995</v>
      </c>
      <c r="M4936" s="798">
        <f t="shared" si="232"/>
        <v>19625.816470301375</v>
      </c>
      <c r="N4936" s="303"/>
      <c r="S4936" s="786">
        <v>0</v>
      </c>
      <c r="T4936" s="781">
        <f>VLOOKUP(C4936,METADATA!$J$5:$Q$29,IF(E4936="HI",2,IF(E4936="LO",6,10))+IF(S4936=1,2,IF(D4936=7,1,(IF(WEEKDAY(B4936)=1,2,IF(WEEKDAY(B4936)=7,1,0))))))</f>
        <v>2</v>
      </c>
      <c r="U4936" s="781">
        <f>VLOOKUP(C4936,METADATA!$A$5:$H$29,IF(E4936="HI",2,IF(E4936="LO",6,10))+IF(S4936=1,2,IF(D4936=7,1,(IF(WEEKDAY(B4936)=1,2,IF(WEEKDAY(B4936)=7,1,0))))))</f>
        <v>2</v>
      </c>
    </row>
    <row r="4937" spans="2:21" ht="13.95" customHeight="1" x14ac:dyDescent="0.25">
      <c r="B4937" s="784">
        <f t="shared" si="230"/>
        <v>45588</v>
      </c>
      <c r="C4937" s="785">
        <v>13</v>
      </c>
      <c r="D4937" s="786">
        <f>IFERROR((INDEX(METADATA!$T$2:$T$20,MATCH(B4937,METADATA!$S$2:$S$20,0))),0)</f>
        <v>0</v>
      </c>
      <c r="E4937" s="785" t="str">
        <f t="shared" si="231"/>
        <v>LO</v>
      </c>
      <c r="F4937" s="786">
        <f>VLOOKUP(C4937,METADATA!$A$5:$H$29,IF(E4937="HI",2,IF(E4937="LO",6,10))+IF(D4937=1,2,IF(D4937=7,1,(IF(WEEKDAY(B4937)=1,2,IF(WEEKDAY(B4937)=7,1,0))))))</f>
        <v>2</v>
      </c>
      <c r="G4937" s="786">
        <f>VLOOKUP(C4937,METADATA!$J$5:$Q$29,IF(E4937="HI",2,IF(E4937="LO",6,10))+IF(D4937=1,2,IF(D4937=7,1,(IF(WEEKDAY(B4937)=1,2,IF(WEEKDAY(B4937)=7,1,0))))))</f>
        <v>2</v>
      </c>
      <c r="H4937" s="787">
        <v>16835</v>
      </c>
      <c r="I4937" s="788">
        <v>9278.77490234375</v>
      </c>
      <c r="K4937" s="795">
        <v>909.3125</v>
      </c>
      <c r="M4937" s="798">
        <f t="shared" si="232"/>
        <v>19222.718035916885</v>
      </c>
      <c r="N4937" s="303"/>
      <c r="S4937" s="786">
        <v>0</v>
      </c>
      <c r="T4937" s="781">
        <f>VLOOKUP(C4937,METADATA!$J$5:$Q$29,IF(E4937="HI",2,IF(E4937="LO",6,10))+IF(S4937=1,2,IF(D4937=7,1,(IF(WEEKDAY(B4937)=1,2,IF(WEEKDAY(B4937)=7,1,0))))))</f>
        <v>2</v>
      </c>
      <c r="U4937" s="781">
        <f>VLOOKUP(C4937,METADATA!$A$5:$H$29,IF(E4937="HI",2,IF(E4937="LO",6,10))+IF(S4937=1,2,IF(D4937=7,1,(IF(WEEKDAY(B4937)=1,2,IF(WEEKDAY(B4937)=7,1,0))))))</f>
        <v>2</v>
      </c>
    </row>
    <row r="4938" spans="2:21" ht="13.95" customHeight="1" x14ac:dyDescent="0.25">
      <c r="B4938" s="784">
        <f t="shared" si="230"/>
        <v>45588</v>
      </c>
      <c r="C4938" s="785">
        <v>14</v>
      </c>
      <c r="D4938" s="786">
        <f>IFERROR((INDEX(METADATA!$T$2:$T$20,MATCH(B4938,METADATA!$S$2:$S$20,0))),0)</f>
        <v>0</v>
      </c>
      <c r="E4938" s="785" t="str">
        <f t="shared" si="231"/>
        <v>LO</v>
      </c>
      <c r="F4938" s="786">
        <f>VLOOKUP(C4938,METADATA!$A$5:$H$29,IF(E4938="HI",2,IF(E4938="LO",6,10))+IF(D4938=1,2,IF(D4938=7,1,(IF(WEEKDAY(B4938)=1,2,IF(WEEKDAY(B4938)=7,1,0))))))</f>
        <v>2</v>
      </c>
      <c r="G4938" s="786">
        <f>VLOOKUP(C4938,METADATA!$J$5:$Q$29,IF(E4938="HI",2,IF(E4938="LO",6,10))+IF(D4938=1,2,IF(D4938=7,1,(IF(WEEKDAY(B4938)=1,2,IF(WEEKDAY(B4938)=7,1,0))))))</f>
        <v>2</v>
      </c>
      <c r="H4938" s="787">
        <v>17666.25</v>
      </c>
      <c r="I4938" s="788">
        <v>7138.9699401855469</v>
      </c>
      <c r="K4938" s="795">
        <v>905.6</v>
      </c>
      <c r="M4938" s="798">
        <f t="shared" si="232"/>
        <v>19054.167021136684</v>
      </c>
      <c r="N4938" s="303"/>
      <c r="S4938" s="786">
        <v>0</v>
      </c>
      <c r="T4938" s="781">
        <f>VLOOKUP(C4938,METADATA!$J$5:$Q$29,IF(E4938="HI",2,IF(E4938="LO",6,10))+IF(S4938=1,2,IF(D4938=7,1,(IF(WEEKDAY(B4938)=1,2,IF(WEEKDAY(B4938)=7,1,0))))))</f>
        <v>2</v>
      </c>
      <c r="U4938" s="781">
        <f>VLOOKUP(C4938,METADATA!$A$5:$H$29,IF(E4938="HI",2,IF(E4938="LO",6,10))+IF(S4938=1,2,IF(D4938=7,1,(IF(WEEKDAY(B4938)=1,2,IF(WEEKDAY(B4938)=7,1,0))))))</f>
        <v>2</v>
      </c>
    </row>
    <row r="4939" spans="2:21" ht="13.95" customHeight="1" x14ac:dyDescent="0.25">
      <c r="B4939" s="784">
        <f t="shared" si="230"/>
        <v>45588</v>
      </c>
      <c r="C4939" s="785">
        <v>15</v>
      </c>
      <c r="D4939" s="786">
        <f>IFERROR((INDEX(METADATA!$T$2:$T$20,MATCH(B4939,METADATA!$S$2:$S$20,0))),0)</f>
        <v>0</v>
      </c>
      <c r="E4939" s="785" t="str">
        <f t="shared" si="231"/>
        <v>LO</v>
      </c>
      <c r="F4939" s="786">
        <f>VLOOKUP(C4939,METADATA!$A$5:$H$29,IF(E4939="HI",2,IF(E4939="LO",6,10))+IF(D4939=1,2,IF(D4939=7,1,(IF(WEEKDAY(B4939)=1,2,IF(WEEKDAY(B4939)=7,1,0))))))</f>
        <v>2</v>
      </c>
      <c r="G4939" s="786">
        <f>VLOOKUP(C4939,METADATA!$J$5:$Q$29,IF(E4939="HI",2,IF(E4939="LO",6,10))+IF(D4939=1,2,IF(D4939=7,1,(IF(WEEKDAY(B4939)=1,2,IF(WEEKDAY(B4939)=7,1,0))))))</f>
        <v>2</v>
      </c>
      <c r="H4939" s="787">
        <v>17890.5</v>
      </c>
      <c r="I4939" s="788">
        <v>5936.4799499511719</v>
      </c>
      <c r="K4939" s="795">
        <v>913.98749999999995</v>
      </c>
      <c r="M4939" s="798">
        <f t="shared" si="232"/>
        <v>18849.715765660028</v>
      </c>
      <c r="N4939" s="303"/>
      <c r="S4939" s="786">
        <v>0</v>
      </c>
      <c r="T4939" s="781">
        <f>VLOOKUP(C4939,METADATA!$J$5:$Q$29,IF(E4939="HI",2,IF(E4939="LO",6,10))+IF(S4939=1,2,IF(D4939=7,1,(IF(WEEKDAY(B4939)=1,2,IF(WEEKDAY(B4939)=7,1,0))))))</f>
        <v>2</v>
      </c>
      <c r="U4939" s="781">
        <f>VLOOKUP(C4939,METADATA!$A$5:$H$29,IF(E4939="HI",2,IF(E4939="LO",6,10))+IF(S4939=1,2,IF(D4939=7,1,(IF(WEEKDAY(B4939)=1,2,IF(WEEKDAY(B4939)=7,1,0))))))</f>
        <v>2</v>
      </c>
    </row>
    <row r="4940" spans="2:21" ht="13.95" customHeight="1" x14ac:dyDescent="0.25">
      <c r="B4940" s="784">
        <f t="shared" si="230"/>
        <v>45588</v>
      </c>
      <c r="C4940" s="785">
        <v>16</v>
      </c>
      <c r="D4940" s="786">
        <f>IFERROR((INDEX(METADATA!$T$2:$T$20,MATCH(B4940,METADATA!$S$2:$S$20,0))),0)</f>
        <v>0</v>
      </c>
      <c r="E4940" s="785" t="str">
        <f t="shared" si="231"/>
        <v>LO</v>
      </c>
      <c r="F4940" s="786">
        <f>VLOOKUP(C4940,METADATA!$A$5:$H$29,IF(E4940="HI",2,IF(E4940="LO",6,10))+IF(D4940=1,2,IF(D4940=7,1,(IF(WEEKDAY(B4940)=1,2,IF(WEEKDAY(B4940)=7,1,0))))))</f>
        <v>2</v>
      </c>
      <c r="G4940" s="786">
        <f>VLOOKUP(C4940,METADATA!$J$5:$Q$29,IF(E4940="HI",2,IF(E4940="LO",6,10))+IF(D4940=1,2,IF(D4940=7,1,(IF(WEEKDAY(B4940)=1,2,IF(WEEKDAY(B4940)=7,1,0))))))</f>
        <v>2</v>
      </c>
      <c r="H4940" s="787">
        <v>17583.25</v>
      </c>
      <c r="I4940" s="788">
        <v>6018.7724609375</v>
      </c>
      <c r="K4940" s="795">
        <v>902.26250000000005</v>
      </c>
      <c r="M4940" s="798">
        <f t="shared" si="232"/>
        <v>18584.840663805531</v>
      </c>
      <c r="N4940" s="303"/>
      <c r="S4940" s="786">
        <v>0</v>
      </c>
      <c r="T4940" s="781">
        <f>VLOOKUP(C4940,METADATA!$J$5:$Q$29,IF(E4940="HI",2,IF(E4940="LO",6,10))+IF(S4940=1,2,IF(D4940=7,1,(IF(WEEKDAY(B4940)=1,2,IF(WEEKDAY(B4940)=7,1,0))))))</f>
        <v>2</v>
      </c>
      <c r="U4940" s="781">
        <f>VLOOKUP(C4940,METADATA!$A$5:$H$29,IF(E4940="HI",2,IF(E4940="LO",6,10))+IF(S4940=1,2,IF(D4940=7,1,(IF(WEEKDAY(B4940)=1,2,IF(WEEKDAY(B4940)=7,1,0))))))</f>
        <v>2</v>
      </c>
    </row>
    <row r="4941" spans="2:21" ht="13.95" customHeight="1" x14ac:dyDescent="0.25">
      <c r="B4941" s="784">
        <f t="shared" si="230"/>
        <v>45588</v>
      </c>
      <c r="C4941" s="785">
        <v>17</v>
      </c>
      <c r="D4941" s="786">
        <f>IFERROR((INDEX(METADATA!$T$2:$T$20,MATCH(B4941,METADATA!$S$2:$S$20,0))),0)</f>
        <v>0</v>
      </c>
      <c r="E4941" s="785" t="str">
        <f t="shared" si="231"/>
        <v>LO</v>
      </c>
      <c r="F4941" s="786">
        <f>VLOOKUP(C4941,METADATA!$A$5:$H$29,IF(E4941="HI",2,IF(E4941="LO",6,10))+IF(D4941=1,2,IF(D4941=7,1,(IF(WEEKDAY(B4941)=1,2,IF(WEEKDAY(B4941)=7,1,0))))))</f>
        <v>2</v>
      </c>
      <c r="G4941" s="786">
        <f>VLOOKUP(C4941,METADATA!$J$5:$Q$29,IF(E4941="HI",2,IF(E4941="LO",6,10))+IF(D4941=1,2,IF(D4941=7,1,(IF(WEEKDAY(B4941)=1,2,IF(WEEKDAY(B4941)=7,1,0))))))</f>
        <v>2</v>
      </c>
      <c r="H4941" s="787">
        <v>15833.25</v>
      </c>
      <c r="I4941" s="788">
        <v>5821.0402221679688</v>
      </c>
      <c r="K4941" s="795">
        <v>933.76250000000005</v>
      </c>
      <c r="M4941" s="798">
        <f t="shared" si="232"/>
        <v>16869.389877247999</v>
      </c>
      <c r="N4941" s="303"/>
      <c r="S4941" s="786">
        <v>0</v>
      </c>
      <c r="T4941" s="781">
        <f>VLOOKUP(C4941,METADATA!$J$5:$Q$29,IF(E4941="HI",2,IF(E4941="LO",6,10))+IF(S4941=1,2,IF(D4941=7,1,(IF(WEEKDAY(B4941)=1,2,IF(WEEKDAY(B4941)=7,1,0))))))</f>
        <v>2</v>
      </c>
      <c r="U4941" s="781">
        <f>VLOOKUP(C4941,METADATA!$A$5:$H$29,IF(E4941="HI",2,IF(E4941="LO",6,10))+IF(S4941=1,2,IF(D4941=7,1,(IF(WEEKDAY(B4941)=1,2,IF(WEEKDAY(B4941)=7,1,0))))))</f>
        <v>2</v>
      </c>
    </row>
    <row r="4942" spans="2:21" ht="13.95" customHeight="1" x14ac:dyDescent="0.25">
      <c r="B4942" s="784">
        <f t="shared" si="230"/>
        <v>45588</v>
      </c>
      <c r="C4942" s="785">
        <v>18</v>
      </c>
      <c r="D4942" s="786">
        <f>IFERROR((INDEX(METADATA!$T$2:$T$20,MATCH(B4942,METADATA!$S$2:$S$20,0))),0)</f>
        <v>0</v>
      </c>
      <c r="E4942" s="785" t="str">
        <f t="shared" si="231"/>
        <v>LO</v>
      </c>
      <c r="F4942" s="786">
        <f>VLOOKUP(C4942,METADATA!$A$5:$H$29,IF(E4942="HI",2,IF(E4942="LO",6,10))+IF(D4942=1,2,IF(D4942=7,1,(IF(WEEKDAY(B4942)=1,2,IF(WEEKDAY(B4942)=7,1,0))))))</f>
        <v>1</v>
      </c>
      <c r="G4942" s="786">
        <f>VLOOKUP(C4942,METADATA!$J$5:$Q$29,IF(E4942="HI",2,IF(E4942="LO",6,10))+IF(D4942=1,2,IF(D4942=7,1,(IF(WEEKDAY(B4942)=1,2,IF(WEEKDAY(B4942)=7,1,0))))))</f>
        <v>1</v>
      </c>
      <c r="H4942" s="787">
        <v>15231.75</v>
      </c>
      <c r="I4942" s="788">
        <v>5655.017578125</v>
      </c>
      <c r="K4942" s="795">
        <v>0</v>
      </c>
      <c r="M4942" s="798">
        <f t="shared" si="232"/>
        <v>16247.628499919696</v>
      </c>
      <c r="N4942" s="303"/>
      <c r="S4942" s="786">
        <v>0</v>
      </c>
      <c r="T4942" s="781">
        <f>VLOOKUP(C4942,METADATA!$J$5:$Q$29,IF(E4942="HI",2,IF(E4942="LO",6,10))+IF(S4942=1,2,IF(D4942=7,1,(IF(WEEKDAY(B4942)=1,2,IF(WEEKDAY(B4942)=7,1,0))))))</f>
        <v>1</v>
      </c>
      <c r="U4942" s="781">
        <f>VLOOKUP(C4942,METADATA!$A$5:$H$29,IF(E4942="HI",2,IF(E4942="LO",6,10))+IF(S4942=1,2,IF(D4942=7,1,(IF(WEEKDAY(B4942)=1,2,IF(WEEKDAY(B4942)=7,1,0))))))</f>
        <v>1</v>
      </c>
    </row>
    <row r="4943" spans="2:21" ht="13.95" customHeight="1" x14ac:dyDescent="0.25">
      <c r="B4943" s="784">
        <f t="shared" si="230"/>
        <v>45588</v>
      </c>
      <c r="C4943" s="785">
        <v>19</v>
      </c>
      <c r="D4943" s="786">
        <f>IFERROR((INDEX(METADATA!$T$2:$T$20,MATCH(B4943,METADATA!$S$2:$S$20,0))),0)</f>
        <v>0</v>
      </c>
      <c r="E4943" s="785" t="str">
        <f t="shared" si="231"/>
        <v>LO</v>
      </c>
      <c r="F4943" s="786">
        <f>VLOOKUP(C4943,METADATA!$A$5:$H$29,IF(E4943="HI",2,IF(E4943="LO",6,10))+IF(D4943=1,2,IF(D4943=7,1,(IF(WEEKDAY(B4943)=1,2,IF(WEEKDAY(B4943)=7,1,0))))))</f>
        <v>1</v>
      </c>
      <c r="G4943" s="786">
        <f>VLOOKUP(C4943,METADATA!$J$5:$Q$29,IF(E4943="HI",2,IF(E4943="LO",6,10))+IF(D4943=1,2,IF(D4943=7,1,(IF(WEEKDAY(B4943)=1,2,IF(WEEKDAY(B4943)=7,1,0))))))</f>
        <v>1</v>
      </c>
      <c r="H4943" s="787">
        <v>14634</v>
      </c>
      <c r="I4943" s="788">
        <v>5803.2424926757813</v>
      </c>
      <c r="K4943" s="795">
        <v>0</v>
      </c>
      <c r="M4943" s="798">
        <f t="shared" si="232"/>
        <v>15742.667481364071</v>
      </c>
      <c r="N4943" s="303"/>
      <c r="S4943" s="786">
        <v>0</v>
      </c>
      <c r="T4943" s="781">
        <f>VLOOKUP(C4943,METADATA!$J$5:$Q$29,IF(E4943="HI",2,IF(E4943="LO",6,10))+IF(S4943=1,2,IF(D4943=7,1,(IF(WEEKDAY(B4943)=1,2,IF(WEEKDAY(B4943)=7,1,0))))))</f>
        <v>1</v>
      </c>
      <c r="U4943" s="781">
        <f>VLOOKUP(C4943,METADATA!$A$5:$H$29,IF(E4943="HI",2,IF(E4943="LO",6,10))+IF(S4943=1,2,IF(D4943=7,1,(IF(WEEKDAY(B4943)=1,2,IF(WEEKDAY(B4943)=7,1,0))))))</f>
        <v>1</v>
      </c>
    </row>
    <row r="4944" spans="2:21" ht="13.95" customHeight="1" x14ac:dyDescent="0.25">
      <c r="B4944" s="784">
        <f t="shared" si="230"/>
        <v>45588</v>
      </c>
      <c r="C4944" s="785">
        <v>20</v>
      </c>
      <c r="D4944" s="786">
        <f>IFERROR((INDEX(METADATA!$T$2:$T$20,MATCH(B4944,METADATA!$S$2:$S$20,0))),0)</f>
        <v>0</v>
      </c>
      <c r="E4944" s="785" t="str">
        <f t="shared" si="231"/>
        <v>LO</v>
      </c>
      <c r="F4944" s="786">
        <f>VLOOKUP(C4944,METADATA!$A$5:$H$29,IF(E4944="HI",2,IF(E4944="LO",6,10))+IF(D4944=1,2,IF(D4944=7,1,(IF(WEEKDAY(B4944)=1,2,IF(WEEKDAY(B4944)=7,1,0))))))</f>
        <v>1</v>
      </c>
      <c r="G4944" s="786">
        <f>VLOOKUP(C4944,METADATA!$J$5:$Q$29,IF(E4944="HI",2,IF(E4944="LO",6,10))+IF(D4944=1,2,IF(D4944=7,1,(IF(WEEKDAY(B4944)=1,2,IF(WEEKDAY(B4944)=7,1,0))))))</f>
        <v>2</v>
      </c>
      <c r="H4944" s="787">
        <v>14211.25</v>
      </c>
      <c r="I4944" s="788">
        <v>5717.97998046875</v>
      </c>
      <c r="K4944" s="795">
        <v>0</v>
      </c>
      <c r="M4944" s="798">
        <f t="shared" si="232"/>
        <v>15318.450366128469</v>
      </c>
      <c r="N4944" s="303"/>
      <c r="S4944" s="786">
        <v>0</v>
      </c>
      <c r="T4944" s="781">
        <f>VLOOKUP(C4944,METADATA!$J$5:$Q$29,IF(E4944="HI",2,IF(E4944="LO",6,10))+IF(S4944=1,2,IF(D4944=7,1,(IF(WEEKDAY(B4944)=1,2,IF(WEEKDAY(B4944)=7,1,0))))))</f>
        <v>2</v>
      </c>
      <c r="U4944" s="781">
        <f>VLOOKUP(C4944,METADATA!$A$5:$H$29,IF(E4944="HI",2,IF(E4944="LO",6,10))+IF(S4944=1,2,IF(D4944=7,1,(IF(WEEKDAY(B4944)=1,2,IF(WEEKDAY(B4944)=7,1,0))))))</f>
        <v>1</v>
      </c>
    </row>
    <row r="4945" spans="2:21" ht="13.95" customHeight="1" x14ac:dyDescent="0.25">
      <c r="B4945" s="784">
        <f t="shared" si="230"/>
        <v>45588</v>
      </c>
      <c r="C4945" s="785">
        <v>21</v>
      </c>
      <c r="D4945" s="786">
        <f>IFERROR((INDEX(METADATA!$T$2:$T$20,MATCH(B4945,METADATA!$S$2:$S$20,0))),0)</f>
        <v>0</v>
      </c>
      <c r="E4945" s="785" t="str">
        <f t="shared" si="231"/>
        <v>LO</v>
      </c>
      <c r="F4945" s="786">
        <f>VLOOKUP(C4945,METADATA!$A$5:$H$29,IF(E4945="HI",2,IF(E4945="LO",6,10))+IF(D4945=1,2,IF(D4945=7,1,(IF(WEEKDAY(B4945)=1,2,IF(WEEKDAY(B4945)=7,1,0))))))</f>
        <v>2</v>
      </c>
      <c r="G4945" s="786">
        <f>VLOOKUP(C4945,METADATA!$J$5:$Q$29,IF(E4945="HI",2,IF(E4945="LO",6,10))+IF(D4945=1,2,IF(D4945=7,1,(IF(WEEKDAY(B4945)=1,2,IF(WEEKDAY(B4945)=7,1,0))))))</f>
        <v>2</v>
      </c>
      <c r="H4945" s="787">
        <v>12969</v>
      </c>
      <c r="I4945" s="788">
        <v>5619.6825256347656</v>
      </c>
      <c r="K4945" s="795">
        <v>0</v>
      </c>
      <c r="M4945" s="798">
        <f t="shared" si="232"/>
        <v>14134.206475388872</v>
      </c>
      <c r="N4945" s="303"/>
      <c r="S4945" s="786">
        <v>0</v>
      </c>
      <c r="T4945" s="781">
        <f>VLOOKUP(C4945,METADATA!$J$5:$Q$29,IF(E4945="HI",2,IF(E4945="LO",6,10))+IF(S4945=1,2,IF(D4945=7,1,(IF(WEEKDAY(B4945)=1,2,IF(WEEKDAY(B4945)=7,1,0))))))</f>
        <v>2</v>
      </c>
      <c r="U4945" s="781">
        <f>VLOOKUP(C4945,METADATA!$A$5:$H$29,IF(E4945="HI",2,IF(E4945="LO",6,10))+IF(S4945=1,2,IF(D4945=7,1,(IF(WEEKDAY(B4945)=1,2,IF(WEEKDAY(B4945)=7,1,0))))))</f>
        <v>2</v>
      </c>
    </row>
    <row r="4946" spans="2:21" ht="13.95" customHeight="1" x14ac:dyDescent="0.25">
      <c r="B4946" s="784">
        <f t="shared" si="230"/>
        <v>45588</v>
      </c>
      <c r="C4946" s="785">
        <v>22</v>
      </c>
      <c r="D4946" s="786">
        <f>IFERROR((INDEX(METADATA!$T$2:$T$20,MATCH(B4946,METADATA!$S$2:$S$20,0))),0)</f>
        <v>0</v>
      </c>
      <c r="E4946" s="785" t="str">
        <f t="shared" si="231"/>
        <v>LO</v>
      </c>
      <c r="F4946" s="786">
        <f>VLOOKUP(C4946,METADATA!$A$5:$H$29,IF(E4946="HI",2,IF(E4946="LO",6,10))+IF(D4946=1,2,IF(D4946=7,1,(IF(WEEKDAY(B4946)=1,2,IF(WEEKDAY(B4946)=7,1,0))))))</f>
        <v>3</v>
      </c>
      <c r="G4946" s="786">
        <f>VLOOKUP(C4946,METADATA!$J$5:$Q$29,IF(E4946="HI",2,IF(E4946="LO",6,10))+IF(D4946=1,2,IF(D4946=7,1,(IF(WEEKDAY(B4946)=1,2,IF(WEEKDAY(B4946)=7,1,0))))))</f>
        <v>3</v>
      </c>
      <c r="H4946" s="787">
        <v>11431.75</v>
      </c>
      <c r="I4946" s="788">
        <v>5757.9375305175781</v>
      </c>
      <c r="K4946" s="795">
        <v>0</v>
      </c>
      <c r="M4946" s="798">
        <f t="shared" si="232"/>
        <v>12799.951275994876</v>
      </c>
      <c r="N4946" s="303"/>
      <c r="S4946" s="786">
        <v>0</v>
      </c>
      <c r="T4946" s="781">
        <f>VLOOKUP(C4946,METADATA!$J$5:$Q$29,IF(E4946="HI",2,IF(E4946="LO",6,10))+IF(S4946=1,2,IF(D4946=7,1,(IF(WEEKDAY(B4946)=1,2,IF(WEEKDAY(B4946)=7,1,0))))))</f>
        <v>3</v>
      </c>
      <c r="U4946" s="781">
        <f>VLOOKUP(C4946,METADATA!$A$5:$H$29,IF(E4946="HI",2,IF(E4946="LO",6,10))+IF(S4946=1,2,IF(D4946=7,1,(IF(WEEKDAY(B4946)=1,2,IF(WEEKDAY(B4946)=7,1,0))))))</f>
        <v>3</v>
      </c>
    </row>
    <row r="4947" spans="2:21" ht="13.95" customHeight="1" x14ac:dyDescent="0.25">
      <c r="B4947" s="784">
        <f t="shared" si="230"/>
        <v>45588</v>
      </c>
      <c r="C4947" s="785">
        <v>23</v>
      </c>
      <c r="D4947" s="786">
        <f>IFERROR((INDEX(METADATA!$T$2:$T$20,MATCH(B4947,METADATA!$S$2:$S$20,0))),0)</f>
        <v>0</v>
      </c>
      <c r="E4947" s="785" t="str">
        <f t="shared" si="231"/>
        <v>LO</v>
      </c>
      <c r="F4947" s="786">
        <f>VLOOKUP(C4947,METADATA!$A$5:$H$29,IF(E4947="HI",2,IF(E4947="LO",6,10))+IF(D4947=1,2,IF(D4947=7,1,(IF(WEEKDAY(B4947)=1,2,IF(WEEKDAY(B4947)=7,1,0))))))</f>
        <v>3</v>
      </c>
      <c r="G4947" s="786">
        <f>VLOOKUP(C4947,METADATA!$J$5:$Q$29,IF(E4947="HI",2,IF(E4947="LO",6,10))+IF(D4947=1,2,IF(D4947=7,1,(IF(WEEKDAY(B4947)=1,2,IF(WEEKDAY(B4947)=7,1,0))))))</f>
        <v>3</v>
      </c>
      <c r="H4947" s="787">
        <v>10258.5</v>
      </c>
      <c r="I4947" s="788">
        <v>6350.6900329589844</v>
      </c>
      <c r="K4947" s="795">
        <v>0</v>
      </c>
      <c r="M4947" s="798">
        <f t="shared" si="232"/>
        <v>12065.160013225046</v>
      </c>
      <c r="N4947" s="303"/>
      <c r="S4947" s="786">
        <v>0</v>
      </c>
      <c r="T4947" s="781">
        <f>VLOOKUP(C4947,METADATA!$J$5:$Q$29,IF(E4947="HI",2,IF(E4947="LO",6,10))+IF(S4947=1,2,IF(D4947=7,1,(IF(WEEKDAY(B4947)=1,2,IF(WEEKDAY(B4947)=7,1,0))))))</f>
        <v>3</v>
      </c>
      <c r="U4947" s="781">
        <f>VLOOKUP(C4947,METADATA!$A$5:$H$29,IF(E4947="HI",2,IF(E4947="LO",6,10))+IF(S4947=1,2,IF(D4947=7,1,(IF(WEEKDAY(B4947)=1,2,IF(WEEKDAY(B4947)=7,1,0))))))</f>
        <v>3</v>
      </c>
    </row>
    <row r="4948" spans="2:21" ht="13.95" customHeight="1" x14ac:dyDescent="0.25">
      <c r="B4948" s="784">
        <f t="shared" si="230"/>
        <v>45589</v>
      </c>
      <c r="C4948" s="785">
        <v>0</v>
      </c>
      <c r="D4948" s="786">
        <f>IFERROR((INDEX(METADATA!$T$2:$T$20,MATCH(B4948,METADATA!$S$2:$S$20,0))),0)</f>
        <v>0</v>
      </c>
      <c r="E4948" s="785" t="str">
        <f t="shared" si="231"/>
        <v>LO</v>
      </c>
      <c r="F4948" s="786">
        <f>VLOOKUP(C4948,METADATA!$A$5:$H$29,IF(E4948="HI",2,IF(E4948="LO",6,10))+IF(D4948=1,2,IF(D4948=7,1,(IF(WEEKDAY(B4948)=1,2,IF(WEEKDAY(B4948)=7,1,0))))))</f>
        <v>3</v>
      </c>
      <c r="G4948" s="786">
        <f>VLOOKUP(C4948,METADATA!$J$5:$Q$29,IF(E4948="HI",2,IF(E4948="LO",6,10))+IF(D4948=1,2,IF(D4948=7,1,(IF(WEEKDAY(B4948)=1,2,IF(WEEKDAY(B4948)=7,1,0))))))</f>
        <v>3</v>
      </c>
      <c r="H4948" s="787">
        <v>9661</v>
      </c>
      <c r="I4948" s="788">
        <v>7272.4498901367188</v>
      </c>
      <c r="K4948" s="795">
        <v>0</v>
      </c>
      <c r="M4948" s="798">
        <f t="shared" si="232"/>
        <v>12092.288799253414</v>
      </c>
      <c r="N4948" s="303"/>
      <c r="S4948" s="786">
        <v>0</v>
      </c>
      <c r="T4948" s="781">
        <f>VLOOKUP(C4948,METADATA!$J$5:$Q$29,IF(E4948="HI",2,IF(E4948="LO",6,10))+IF(S4948=1,2,IF(D4948=7,1,(IF(WEEKDAY(B4948)=1,2,IF(WEEKDAY(B4948)=7,1,0))))))</f>
        <v>3</v>
      </c>
      <c r="U4948" s="781">
        <f>VLOOKUP(C4948,METADATA!$A$5:$H$29,IF(E4948="HI",2,IF(E4948="LO",6,10))+IF(S4948=1,2,IF(D4948=7,1,(IF(WEEKDAY(B4948)=1,2,IF(WEEKDAY(B4948)=7,1,0))))))</f>
        <v>3</v>
      </c>
    </row>
    <row r="4949" spans="2:21" ht="13.95" customHeight="1" x14ac:dyDescent="0.25">
      <c r="B4949" s="784">
        <f t="shared" si="230"/>
        <v>45589</v>
      </c>
      <c r="C4949" s="785">
        <v>1</v>
      </c>
      <c r="D4949" s="786">
        <f>IFERROR((INDEX(METADATA!$T$2:$T$20,MATCH(B4949,METADATA!$S$2:$S$20,0))),0)</f>
        <v>0</v>
      </c>
      <c r="E4949" s="785" t="str">
        <f t="shared" si="231"/>
        <v>LO</v>
      </c>
      <c r="F4949" s="786">
        <f>VLOOKUP(C4949,METADATA!$A$5:$H$29,IF(E4949="HI",2,IF(E4949="LO",6,10))+IF(D4949=1,2,IF(D4949=7,1,(IF(WEEKDAY(B4949)=1,2,IF(WEEKDAY(B4949)=7,1,0))))))</f>
        <v>3</v>
      </c>
      <c r="G4949" s="786">
        <f>VLOOKUP(C4949,METADATA!$J$5:$Q$29,IF(E4949="HI",2,IF(E4949="LO",6,10))+IF(D4949=1,2,IF(D4949=7,1,(IF(WEEKDAY(B4949)=1,2,IF(WEEKDAY(B4949)=7,1,0))))))</f>
        <v>3</v>
      </c>
      <c r="H4949" s="787">
        <v>9253</v>
      </c>
      <c r="I4949" s="788">
        <v>7072.7000122070313</v>
      </c>
      <c r="K4949" s="795">
        <v>0</v>
      </c>
      <c r="M4949" s="798">
        <f t="shared" si="232"/>
        <v>11646.505676067536</v>
      </c>
      <c r="N4949" s="303"/>
      <c r="S4949" s="786">
        <v>0</v>
      </c>
      <c r="T4949" s="781">
        <f>VLOOKUP(C4949,METADATA!$J$5:$Q$29,IF(E4949="HI",2,IF(E4949="LO",6,10))+IF(S4949=1,2,IF(D4949=7,1,(IF(WEEKDAY(B4949)=1,2,IF(WEEKDAY(B4949)=7,1,0))))))</f>
        <v>3</v>
      </c>
      <c r="U4949" s="781">
        <f>VLOOKUP(C4949,METADATA!$A$5:$H$29,IF(E4949="HI",2,IF(E4949="LO",6,10))+IF(S4949=1,2,IF(D4949=7,1,(IF(WEEKDAY(B4949)=1,2,IF(WEEKDAY(B4949)=7,1,0))))))</f>
        <v>3</v>
      </c>
    </row>
    <row r="4950" spans="2:21" ht="13.95" customHeight="1" x14ac:dyDescent="0.25">
      <c r="B4950" s="784">
        <f t="shared" si="230"/>
        <v>45589</v>
      </c>
      <c r="C4950" s="785">
        <v>2</v>
      </c>
      <c r="D4950" s="786">
        <f>IFERROR((INDEX(METADATA!$T$2:$T$20,MATCH(B4950,METADATA!$S$2:$S$20,0))),0)</f>
        <v>0</v>
      </c>
      <c r="E4950" s="785" t="str">
        <f t="shared" si="231"/>
        <v>LO</v>
      </c>
      <c r="F4950" s="786">
        <f>VLOOKUP(C4950,METADATA!$A$5:$H$29,IF(E4950="HI",2,IF(E4950="LO",6,10))+IF(D4950=1,2,IF(D4950=7,1,(IF(WEEKDAY(B4950)=1,2,IF(WEEKDAY(B4950)=7,1,0))))))</f>
        <v>3</v>
      </c>
      <c r="G4950" s="786">
        <f>VLOOKUP(C4950,METADATA!$J$5:$Q$29,IF(E4950="HI",2,IF(E4950="LO",6,10))+IF(D4950=1,2,IF(D4950=7,1,(IF(WEEKDAY(B4950)=1,2,IF(WEEKDAY(B4950)=7,1,0))))))</f>
        <v>3</v>
      </c>
      <c r="H4950" s="787">
        <v>9145.25</v>
      </c>
      <c r="I4950" s="788">
        <v>7158.447509765625</v>
      </c>
      <c r="K4950" s="795">
        <v>0</v>
      </c>
      <c r="M4950" s="798">
        <f t="shared" si="232"/>
        <v>11613.740496178209</v>
      </c>
      <c r="N4950" s="303"/>
      <c r="S4950" s="786">
        <v>0</v>
      </c>
      <c r="T4950" s="781">
        <f>VLOOKUP(C4950,METADATA!$J$5:$Q$29,IF(E4950="HI",2,IF(E4950="LO",6,10))+IF(S4950=1,2,IF(D4950=7,1,(IF(WEEKDAY(B4950)=1,2,IF(WEEKDAY(B4950)=7,1,0))))))</f>
        <v>3</v>
      </c>
      <c r="U4950" s="781">
        <f>VLOOKUP(C4950,METADATA!$A$5:$H$29,IF(E4950="HI",2,IF(E4950="LO",6,10))+IF(S4950=1,2,IF(D4950=7,1,(IF(WEEKDAY(B4950)=1,2,IF(WEEKDAY(B4950)=7,1,0))))))</f>
        <v>3</v>
      </c>
    </row>
    <row r="4951" spans="2:21" ht="13.95" customHeight="1" x14ac:dyDescent="0.25">
      <c r="B4951" s="784">
        <f t="shared" si="230"/>
        <v>45589</v>
      </c>
      <c r="C4951" s="785">
        <v>3</v>
      </c>
      <c r="D4951" s="786">
        <f>IFERROR((INDEX(METADATA!$T$2:$T$20,MATCH(B4951,METADATA!$S$2:$S$20,0))),0)</f>
        <v>0</v>
      </c>
      <c r="E4951" s="785" t="str">
        <f t="shared" si="231"/>
        <v>LO</v>
      </c>
      <c r="F4951" s="786">
        <f>VLOOKUP(C4951,METADATA!$A$5:$H$29,IF(E4951="HI",2,IF(E4951="LO",6,10))+IF(D4951=1,2,IF(D4951=7,1,(IF(WEEKDAY(B4951)=1,2,IF(WEEKDAY(B4951)=7,1,0))))))</f>
        <v>3</v>
      </c>
      <c r="G4951" s="786">
        <f>VLOOKUP(C4951,METADATA!$J$5:$Q$29,IF(E4951="HI",2,IF(E4951="LO",6,10))+IF(D4951=1,2,IF(D4951=7,1,(IF(WEEKDAY(B4951)=1,2,IF(WEEKDAY(B4951)=7,1,0))))))</f>
        <v>3</v>
      </c>
      <c r="H4951" s="787">
        <v>9373.75</v>
      </c>
      <c r="I4951" s="788">
        <v>7122.7500610351563</v>
      </c>
      <c r="K4951" s="795">
        <v>0</v>
      </c>
      <c r="M4951" s="798">
        <f t="shared" si="232"/>
        <v>11772.882293409559</v>
      </c>
      <c r="N4951" s="303"/>
      <c r="S4951" s="786">
        <v>0</v>
      </c>
      <c r="T4951" s="781">
        <f>VLOOKUP(C4951,METADATA!$J$5:$Q$29,IF(E4951="HI",2,IF(E4951="LO",6,10))+IF(S4951=1,2,IF(D4951=7,1,(IF(WEEKDAY(B4951)=1,2,IF(WEEKDAY(B4951)=7,1,0))))))</f>
        <v>3</v>
      </c>
      <c r="U4951" s="781">
        <f>VLOOKUP(C4951,METADATA!$A$5:$H$29,IF(E4951="HI",2,IF(E4951="LO",6,10))+IF(S4951=1,2,IF(D4951=7,1,(IF(WEEKDAY(B4951)=1,2,IF(WEEKDAY(B4951)=7,1,0))))))</f>
        <v>3</v>
      </c>
    </row>
    <row r="4952" spans="2:21" ht="13.95" customHeight="1" x14ac:dyDescent="0.25">
      <c r="B4952" s="784">
        <f t="shared" si="230"/>
        <v>45589</v>
      </c>
      <c r="C4952" s="785">
        <v>4</v>
      </c>
      <c r="D4952" s="786">
        <f>IFERROR((INDEX(METADATA!$T$2:$T$20,MATCH(B4952,METADATA!$S$2:$S$20,0))),0)</f>
        <v>0</v>
      </c>
      <c r="E4952" s="785" t="str">
        <f t="shared" si="231"/>
        <v>LO</v>
      </c>
      <c r="F4952" s="786">
        <f>VLOOKUP(C4952,METADATA!$A$5:$H$29,IF(E4952="HI",2,IF(E4952="LO",6,10))+IF(D4952=1,2,IF(D4952=7,1,(IF(WEEKDAY(B4952)=1,2,IF(WEEKDAY(B4952)=7,1,0))))))</f>
        <v>3</v>
      </c>
      <c r="G4952" s="786">
        <f>VLOOKUP(C4952,METADATA!$J$5:$Q$29,IF(E4952="HI",2,IF(E4952="LO",6,10))+IF(D4952=1,2,IF(D4952=7,1,(IF(WEEKDAY(B4952)=1,2,IF(WEEKDAY(B4952)=7,1,0))))))</f>
        <v>3</v>
      </c>
      <c r="H4952" s="787">
        <v>9906.75</v>
      </c>
      <c r="I4952" s="788">
        <v>6198.7000732421875</v>
      </c>
      <c r="K4952" s="795">
        <v>0</v>
      </c>
      <c r="M4952" s="798">
        <f t="shared" si="232"/>
        <v>11686.213165970947</v>
      </c>
      <c r="N4952" s="303"/>
      <c r="S4952" s="786">
        <v>0</v>
      </c>
      <c r="T4952" s="781">
        <f>VLOOKUP(C4952,METADATA!$J$5:$Q$29,IF(E4952="HI",2,IF(E4952="LO",6,10))+IF(S4952=1,2,IF(D4952=7,1,(IF(WEEKDAY(B4952)=1,2,IF(WEEKDAY(B4952)=7,1,0))))))</f>
        <v>3</v>
      </c>
      <c r="U4952" s="781">
        <f>VLOOKUP(C4952,METADATA!$A$5:$H$29,IF(E4952="HI",2,IF(E4952="LO",6,10))+IF(S4952=1,2,IF(D4952=7,1,(IF(WEEKDAY(B4952)=1,2,IF(WEEKDAY(B4952)=7,1,0))))))</f>
        <v>3</v>
      </c>
    </row>
    <row r="4953" spans="2:21" ht="13.95" customHeight="1" x14ac:dyDescent="0.25">
      <c r="B4953" s="784">
        <f t="shared" si="230"/>
        <v>45589</v>
      </c>
      <c r="C4953" s="785">
        <v>5</v>
      </c>
      <c r="D4953" s="786">
        <f>IFERROR((INDEX(METADATA!$T$2:$T$20,MATCH(B4953,METADATA!$S$2:$S$20,0))),0)</f>
        <v>0</v>
      </c>
      <c r="E4953" s="785" t="str">
        <f t="shared" si="231"/>
        <v>LO</v>
      </c>
      <c r="F4953" s="786">
        <f>VLOOKUP(C4953,METADATA!$A$5:$H$29,IF(E4953="HI",2,IF(E4953="LO",6,10))+IF(D4953=1,2,IF(D4953=7,1,(IF(WEEKDAY(B4953)=1,2,IF(WEEKDAY(B4953)=7,1,0))))))</f>
        <v>3</v>
      </c>
      <c r="G4953" s="786">
        <f>VLOOKUP(C4953,METADATA!$J$5:$Q$29,IF(E4953="HI",2,IF(E4953="LO",6,10))+IF(D4953=1,2,IF(D4953=7,1,(IF(WEEKDAY(B4953)=1,2,IF(WEEKDAY(B4953)=7,1,0))))))</f>
        <v>3</v>
      </c>
      <c r="H4953" s="787">
        <v>11297.75</v>
      </c>
      <c r="I4953" s="788">
        <v>7017.20751953125</v>
      </c>
      <c r="K4953" s="795">
        <v>870.51250000000005</v>
      </c>
      <c r="M4953" s="798">
        <f t="shared" si="232"/>
        <v>13299.637455008535</v>
      </c>
      <c r="N4953" s="303"/>
      <c r="S4953" s="786">
        <v>0</v>
      </c>
      <c r="T4953" s="781">
        <f>VLOOKUP(C4953,METADATA!$J$5:$Q$29,IF(E4953="HI",2,IF(E4953="LO",6,10))+IF(S4953=1,2,IF(D4953=7,1,(IF(WEEKDAY(B4953)=1,2,IF(WEEKDAY(B4953)=7,1,0))))))</f>
        <v>3</v>
      </c>
      <c r="U4953" s="781">
        <f>VLOOKUP(C4953,METADATA!$A$5:$H$29,IF(E4953="HI",2,IF(E4953="LO",6,10))+IF(S4953=1,2,IF(D4953=7,1,(IF(WEEKDAY(B4953)=1,2,IF(WEEKDAY(B4953)=7,1,0))))))</f>
        <v>3</v>
      </c>
    </row>
    <row r="4954" spans="2:21" ht="13.95" customHeight="1" x14ac:dyDescent="0.25">
      <c r="B4954" s="784">
        <f t="shared" si="230"/>
        <v>45589</v>
      </c>
      <c r="C4954" s="785">
        <v>6</v>
      </c>
      <c r="D4954" s="786">
        <f>IFERROR((INDEX(METADATA!$T$2:$T$20,MATCH(B4954,METADATA!$S$2:$S$20,0))),0)</f>
        <v>0</v>
      </c>
      <c r="E4954" s="785" t="str">
        <f t="shared" si="231"/>
        <v>LO</v>
      </c>
      <c r="F4954" s="786">
        <f>VLOOKUP(C4954,METADATA!$A$5:$H$29,IF(E4954="HI",2,IF(E4954="LO",6,10))+IF(D4954=1,2,IF(D4954=7,1,(IF(WEEKDAY(B4954)=1,2,IF(WEEKDAY(B4954)=7,1,0))))))</f>
        <v>2</v>
      </c>
      <c r="G4954" s="786">
        <f>VLOOKUP(C4954,METADATA!$J$5:$Q$29,IF(E4954="HI",2,IF(E4954="LO",6,10))+IF(D4954=1,2,IF(D4954=7,1,(IF(WEEKDAY(B4954)=1,2,IF(WEEKDAY(B4954)=7,1,0))))))</f>
        <v>2</v>
      </c>
      <c r="H4954" s="787">
        <v>12518.25</v>
      </c>
      <c r="I4954" s="788">
        <v>6489.6199951171875</v>
      </c>
      <c r="K4954" s="795">
        <v>865.8125</v>
      </c>
      <c r="M4954" s="798">
        <f t="shared" si="232"/>
        <v>14100.416686875775</v>
      </c>
      <c r="N4954" s="303"/>
      <c r="S4954" s="786">
        <v>0</v>
      </c>
      <c r="T4954" s="781">
        <f>VLOOKUP(C4954,METADATA!$J$5:$Q$29,IF(E4954="HI",2,IF(E4954="LO",6,10))+IF(S4954=1,2,IF(D4954=7,1,(IF(WEEKDAY(B4954)=1,2,IF(WEEKDAY(B4954)=7,1,0))))))</f>
        <v>2</v>
      </c>
      <c r="U4954" s="781">
        <f>VLOOKUP(C4954,METADATA!$A$5:$H$29,IF(E4954="HI",2,IF(E4954="LO",6,10))+IF(S4954=1,2,IF(D4954=7,1,(IF(WEEKDAY(B4954)=1,2,IF(WEEKDAY(B4954)=7,1,0))))))</f>
        <v>2</v>
      </c>
    </row>
    <row r="4955" spans="2:21" ht="13.95" customHeight="1" x14ac:dyDescent="0.25">
      <c r="B4955" s="784">
        <f t="shared" si="230"/>
        <v>45589</v>
      </c>
      <c r="C4955" s="785">
        <v>7</v>
      </c>
      <c r="D4955" s="786">
        <f>IFERROR((INDEX(METADATA!$T$2:$T$20,MATCH(B4955,METADATA!$S$2:$S$20,0))),0)</f>
        <v>0</v>
      </c>
      <c r="E4955" s="785" t="str">
        <f t="shared" si="231"/>
        <v>LO</v>
      </c>
      <c r="F4955" s="786">
        <f>VLOOKUP(C4955,METADATA!$A$5:$H$29,IF(E4955="HI",2,IF(E4955="LO",6,10))+IF(D4955=1,2,IF(D4955=7,1,(IF(WEEKDAY(B4955)=1,2,IF(WEEKDAY(B4955)=7,1,0))))))</f>
        <v>1</v>
      </c>
      <c r="G4955" s="786">
        <f>VLOOKUP(C4955,METADATA!$J$5:$Q$29,IF(E4955="HI",2,IF(E4955="LO",6,10))+IF(D4955=1,2,IF(D4955=7,1,(IF(WEEKDAY(B4955)=1,2,IF(WEEKDAY(B4955)=7,1,0))))))</f>
        <v>1</v>
      </c>
      <c r="H4955" s="787">
        <v>14159</v>
      </c>
      <c r="I4955" s="788">
        <v>6715.8724365234375</v>
      </c>
      <c r="K4955" s="795">
        <v>834.63750000000005</v>
      </c>
      <c r="M4955" s="798">
        <f t="shared" si="232"/>
        <v>15670.9994443129</v>
      </c>
      <c r="N4955" s="303"/>
      <c r="S4955" s="786">
        <v>0</v>
      </c>
      <c r="T4955" s="781">
        <f>VLOOKUP(C4955,METADATA!$J$5:$Q$29,IF(E4955="HI",2,IF(E4955="LO",6,10))+IF(S4955=1,2,IF(D4955=7,1,(IF(WEEKDAY(B4955)=1,2,IF(WEEKDAY(B4955)=7,1,0))))))</f>
        <v>1</v>
      </c>
      <c r="U4955" s="781">
        <f>VLOOKUP(C4955,METADATA!$A$5:$H$29,IF(E4955="HI",2,IF(E4955="LO",6,10))+IF(S4955=1,2,IF(D4955=7,1,(IF(WEEKDAY(B4955)=1,2,IF(WEEKDAY(B4955)=7,1,0))))))</f>
        <v>1</v>
      </c>
    </row>
    <row r="4956" spans="2:21" ht="13.95" customHeight="1" x14ac:dyDescent="0.25">
      <c r="B4956" s="784">
        <f t="shared" ref="B4956:B5019" si="233">B4932+1</f>
        <v>45589</v>
      </c>
      <c r="C4956" s="785">
        <v>8</v>
      </c>
      <c r="D4956" s="786">
        <f>IFERROR((INDEX(METADATA!$T$2:$T$20,MATCH(B4956,METADATA!$S$2:$S$20,0))),0)</f>
        <v>0</v>
      </c>
      <c r="E4956" s="785" t="str">
        <f t="shared" si="231"/>
        <v>LO</v>
      </c>
      <c r="F4956" s="786">
        <f>VLOOKUP(C4956,METADATA!$A$5:$H$29,IF(E4956="HI",2,IF(E4956="LO",6,10))+IF(D4956=1,2,IF(D4956=7,1,(IF(WEEKDAY(B4956)=1,2,IF(WEEKDAY(B4956)=7,1,0))))))</f>
        <v>1</v>
      </c>
      <c r="G4956" s="786">
        <f>VLOOKUP(C4956,METADATA!$J$5:$Q$29,IF(E4956="HI",2,IF(E4956="LO",6,10))+IF(D4956=1,2,IF(D4956=7,1,(IF(WEEKDAY(B4956)=1,2,IF(WEEKDAY(B4956)=7,1,0))))))</f>
        <v>1</v>
      </c>
      <c r="H4956" s="787">
        <v>16000.5</v>
      </c>
      <c r="I4956" s="788">
        <v>8681.7899780273438</v>
      </c>
      <c r="K4956" s="795">
        <v>847.33749999999998</v>
      </c>
      <c r="M4956" s="798">
        <f t="shared" si="232"/>
        <v>18204.106060792328</v>
      </c>
      <c r="N4956" s="303"/>
      <c r="S4956" s="786">
        <v>0</v>
      </c>
      <c r="T4956" s="781">
        <f>VLOOKUP(C4956,METADATA!$J$5:$Q$29,IF(E4956="HI",2,IF(E4956="LO",6,10))+IF(S4956=1,2,IF(D4956=7,1,(IF(WEEKDAY(B4956)=1,2,IF(WEEKDAY(B4956)=7,1,0))))))</f>
        <v>1</v>
      </c>
      <c r="U4956" s="781">
        <f>VLOOKUP(C4956,METADATA!$A$5:$H$29,IF(E4956="HI",2,IF(E4956="LO",6,10))+IF(S4956=1,2,IF(D4956=7,1,(IF(WEEKDAY(B4956)=1,2,IF(WEEKDAY(B4956)=7,1,0))))))</f>
        <v>1</v>
      </c>
    </row>
    <row r="4957" spans="2:21" ht="13.95" customHeight="1" x14ac:dyDescent="0.25">
      <c r="B4957" s="784">
        <f t="shared" si="233"/>
        <v>45589</v>
      </c>
      <c r="C4957" s="785">
        <v>9</v>
      </c>
      <c r="D4957" s="786">
        <f>IFERROR((INDEX(METADATA!$T$2:$T$20,MATCH(B4957,METADATA!$S$2:$S$20,0))),0)</f>
        <v>0</v>
      </c>
      <c r="E4957" s="785" t="str">
        <f t="shared" si="231"/>
        <v>LO</v>
      </c>
      <c r="F4957" s="786">
        <f>VLOOKUP(C4957,METADATA!$A$5:$H$29,IF(E4957="HI",2,IF(E4957="LO",6,10))+IF(D4957=1,2,IF(D4957=7,1,(IF(WEEKDAY(B4957)=1,2,IF(WEEKDAY(B4957)=7,1,0))))))</f>
        <v>2</v>
      </c>
      <c r="G4957" s="786">
        <f>VLOOKUP(C4957,METADATA!$J$5:$Q$29,IF(E4957="HI",2,IF(E4957="LO",6,10))+IF(D4957=1,2,IF(D4957=7,1,(IF(WEEKDAY(B4957)=1,2,IF(WEEKDAY(B4957)=7,1,0))))))</f>
        <v>1</v>
      </c>
      <c r="H4957" s="787">
        <v>16667.75</v>
      </c>
      <c r="I4957" s="788">
        <v>7871.5025329589844</v>
      </c>
      <c r="K4957" s="795">
        <v>851.61249999999995</v>
      </c>
      <c r="M4957" s="798">
        <f t="shared" si="232"/>
        <v>18432.971604949642</v>
      </c>
      <c r="N4957" s="303"/>
      <c r="S4957" s="786">
        <v>0</v>
      </c>
      <c r="T4957" s="781">
        <f>VLOOKUP(C4957,METADATA!$J$5:$Q$29,IF(E4957="HI",2,IF(E4957="LO",6,10))+IF(S4957=1,2,IF(D4957=7,1,(IF(WEEKDAY(B4957)=1,2,IF(WEEKDAY(B4957)=7,1,0))))))</f>
        <v>1</v>
      </c>
      <c r="U4957" s="781">
        <f>VLOOKUP(C4957,METADATA!$A$5:$H$29,IF(E4957="HI",2,IF(E4957="LO",6,10))+IF(S4957=1,2,IF(D4957=7,1,(IF(WEEKDAY(B4957)=1,2,IF(WEEKDAY(B4957)=7,1,0))))))</f>
        <v>2</v>
      </c>
    </row>
    <row r="4958" spans="2:21" ht="13.95" customHeight="1" x14ac:dyDescent="0.25">
      <c r="B4958" s="784">
        <f t="shared" si="233"/>
        <v>45589</v>
      </c>
      <c r="C4958" s="785">
        <v>10</v>
      </c>
      <c r="D4958" s="786">
        <f>IFERROR((INDEX(METADATA!$T$2:$T$20,MATCH(B4958,METADATA!$S$2:$S$20,0))),0)</f>
        <v>0</v>
      </c>
      <c r="E4958" s="785" t="str">
        <f t="shared" si="231"/>
        <v>LO</v>
      </c>
      <c r="F4958" s="786">
        <f>VLOOKUP(C4958,METADATA!$A$5:$H$29,IF(E4958="HI",2,IF(E4958="LO",6,10))+IF(D4958=1,2,IF(D4958=7,1,(IF(WEEKDAY(B4958)=1,2,IF(WEEKDAY(B4958)=7,1,0))))))</f>
        <v>2</v>
      </c>
      <c r="G4958" s="786">
        <f>VLOOKUP(C4958,METADATA!$J$5:$Q$29,IF(E4958="HI",2,IF(E4958="LO",6,10))+IF(D4958=1,2,IF(D4958=7,1,(IF(WEEKDAY(B4958)=1,2,IF(WEEKDAY(B4958)=7,1,0))))))</f>
        <v>2</v>
      </c>
      <c r="H4958" s="787">
        <v>16897.25</v>
      </c>
      <c r="I4958" s="788">
        <v>9370.7129211425781</v>
      </c>
      <c r="K4958" s="795">
        <v>856.5</v>
      </c>
      <c r="M4958" s="798">
        <f t="shared" si="232"/>
        <v>19321.680004931466</v>
      </c>
      <c r="N4958" s="303"/>
      <c r="S4958" s="786">
        <v>0</v>
      </c>
      <c r="T4958" s="781">
        <f>VLOOKUP(C4958,METADATA!$J$5:$Q$29,IF(E4958="HI",2,IF(E4958="LO",6,10))+IF(S4958=1,2,IF(D4958=7,1,(IF(WEEKDAY(B4958)=1,2,IF(WEEKDAY(B4958)=7,1,0))))))</f>
        <v>2</v>
      </c>
      <c r="U4958" s="781">
        <f>VLOOKUP(C4958,METADATA!$A$5:$H$29,IF(E4958="HI",2,IF(E4958="LO",6,10))+IF(S4958=1,2,IF(D4958=7,1,(IF(WEEKDAY(B4958)=1,2,IF(WEEKDAY(B4958)=7,1,0))))))</f>
        <v>2</v>
      </c>
    </row>
    <row r="4959" spans="2:21" ht="13.95" customHeight="1" x14ac:dyDescent="0.25">
      <c r="B4959" s="784">
        <f t="shared" si="233"/>
        <v>45589</v>
      </c>
      <c r="C4959" s="785">
        <v>11</v>
      </c>
      <c r="D4959" s="786">
        <f>IFERROR((INDEX(METADATA!$T$2:$T$20,MATCH(B4959,METADATA!$S$2:$S$20,0))),0)</f>
        <v>0</v>
      </c>
      <c r="E4959" s="785" t="str">
        <f t="shared" si="231"/>
        <v>LO</v>
      </c>
      <c r="F4959" s="786">
        <f>VLOOKUP(C4959,METADATA!$A$5:$H$29,IF(E4959="HI",2,IF(E4959="LO",6,10))+IF(D4959=1,2,IF(D4959=7,1,(IF(WEEKDAY(B4959)=1,2,IF(WEEKDAY(B4959)=7,1,0))))))</f>
        <v>2</v>
      </c>
      <c r="G4959" s="786">
        <f>VLOOKUP(C4959,METADATA!$J$5:$Q$29,IF(E4959="HI",2,IF(E4959="LO",6,10))+IF(D4959=1,2,IF(D4959=7,1,(IF(WEEKDAY(B4959)=1,2,IF(WEEKDAY(B4959)=7,1,0))))))</f>
        <v>2</v>
      </c>
      <c r="H4959" s="787">
        <v>17398.5</v>
      </c>
      <c r="I4959" s="788">
        <v>10344.799987792969</v>
      </c>
      <c r="K4959" s="795">
        <v>824.32500000000005</v>
      </c>
      <c r="M4959" s="798">
        <f t="shared" si="232"/>
        <v>20241.607866902308</v>
      </c>
      <c r="N4959" s="303"/>
      <c r="S4959" s="786">
        <v>0</v>
      </c>
      <c r="T4959" s="781">
        <f>VLOOKUP(C4959,METADATA!$J$5:$Q$29,IF(E4959="HI",2,IF(E4959="LO",6,10))+IF(S4959=1,2,IF(D4959=7,1,(IF(WEEKDAY(B4959)=1,2,IF(WEEKDAY(B4959)=7,1,0))))))</f>
        <v>2</v>
      </c>
      <c r="U4959" s="781">
        <f>VLOOKUP(C4959,METADATA!$A$5:$H$29,IF(E4959="HI",2,IF(E4959="LO",6,10))+IF(S4959=1,2,IF(D4959=7,1,(IF(WEEKDAY(B4959)=1,2,IF(WEEKDAY(B4959)=7,1,0))))))</f>
        <v>2</v>
      </c>
    </row>
    <row r="4960" spans="2:21" ht="13.95" customHeight="1" x14ac:dyDescent="0.25">
      <c r="B4960" s="784">
        <f t="shared" si="233"/>
        <v>45589</v>
      </c>
      <c r="C4960" s="785">
        <v>12</v>
      </c>
      <c r="D4960" s="786">
        <f>IFERROR((INDEX(METADATA!$T$2:$T$20,MATCH(B4960,METADATA!$S$2:$S$20,0))),0)</f>
        <v>0</v>
      </c>
      <c r="E4960" s="785" t="str">
        <f t="shared" si="231"/>
        <v>LO</v>
      </c>
      <c r="F4960" s="786">
        <f>VLOOKUP(C4960,METADATA!$A$5:$H$29,IF(E4960="HI",2,IF(E4960="LO",6,10))+IF(D4960=1,2,IF(D4960=7,1,(IF(WEEKDAY(B4960)=1,2,IF(WEEKDAY(B4960)=7,1,0))))))</f>
        <v>2</v>
      </c>
      <c r="G4960" s="786">
        <f>VLOOKUP(C4960,METADATA!$J$5:$Q$29,IF(E4960="HI",2,IF(E4960="LO",6,10))+IF(D4960=1,2,IF(D4960=7,1,(IF(WEEKDAY(B4960)=1,2,IF(WEEKDAY(B4960)=7,1,0))))))</f>
        <v>2</v>
      </c>
      <c r="H4960" s="787">
        <v>17731.25</v>
      </c>
      <c r="I4960" s="788">
        <v>10383.525024414063</v>
      </c>
      <c r="K4960" s="795">
        <v>882.73749999999995</v>
      </c>
      <c r="M4960" s="798">
        <f t="shared" si="232"/>
        <v>20547.866519303971</v>
      </c>
      <c r="N4960" s="303"/>
      <c r="S4960" s="786">
        <v>0</v>
      </c>
      <c r="T4960" s="781">
        <f>VLOOKUP(C4960,METADATA!$J$5:$Q$29,IF(E4960="HI",2,IF(E4960="LO",6,10))+IF(S4960=1,2,IF(D4960=7,1,(IF(WEEKDAY(B4960)=1,2,IF(WEEKDAY(B4960)=7,1,0))))))</f>
        <v>2</v>
      </c>
      <c r="U4960" s="781">
        <f>VLOOKUP(C4960,METADATA!$A$5:$H$29,IF(E4960="HI",2,IF(E4960="LO",6,10))+IF(S4960=1,2,IF(D4960=7,1,(IF(WEEKDAY(B4960)=1,2,IF(WEEKDAY(B4960)=7,1,0))))))</f>
        <v>2</v>
      </c>
    </row>
    <row r="4961" spans="2:21" ht="13.95" customHeight="1" x14ac:dyDescent="0.25">
      <c r="B4961" s="784">
        <f t="shared" si="233"/>
        <v>45589</v>
      </c>
      <c r="C4961" s="785">
        <v>13</v>
      </c>
      <c r="D4961" s="786">
        <f>IFERROR((INDEX(METADATA!$T$2:$T$20,MATCH(B4961,METADATA!$S$2:$S$20,0))),0)</f>
        <v>0</v>
      </c>
      <c r="E4961" s="785" t="str">
        <f t="shared" si="231"/>
        <v>LO</v>
      </c>
      <c r="F4961" s="786">
        <f>VLOOKUP(C4961,METADATA!$A$5:$H$29,IF(E4961="HI",2,IF(E4961="LO",6,10))+IF(D4961=1,2,IF(D4961=7,1,(IF(WEEKDAY(B4961)=1,2,IF(WEEKDAY(B4961)=7,1,0))))))</f>
        <v>2</v>
      </c>
      <c r="G4961" s="786">
        <f>VLOOKUP(C4961,METADATA!$J$5:$Q$29,IF(E4961="HI",2,IF(E4961="LO",6,10))+IF(D4961=1,2,IF(D4961=7,1,(IF(WEEKDAY(B4961)=1,2,IF(WEEKDAY(B4961)=7,1,0))))))</f>
        <v>2</v>
      </c>
      <c r="H4961" s="787">
        <v>17674.25</v>
      </c>
      <c r="I4961" s="788">
        <v>10179.130187988281</v>
      </c>
      <c r="K4961" s="795">
        <v>909.3125</v>
      </c>
      <c r="M4961" s="798">
        <f t="shared" si="232"/>
        <v>20395.926172805059</v>
      </c>
      <c r="N4961" s="303"/>
      <c r="S4961" s="786">
        <v>0</v>
      </c>
      <c r="T4961" s="781">
        <f>VLOOKUP(C4961,METADATA!$J$5:$Q$29,IF(E4961="HI",2,IF(E4961="LO",6,10))+IF(S4961=1,2,IF(D4961=7,1,(IF(WEEKDAY(B4961)=1,2,IF(WEEKDAY(B4961)=7,1,0))))))</f>
        <v>2</v>
      </c>
      <c r="U4961" s="781">
        <f>VLOOKUP(C4961,METADATA!$A$5:$H$29,IF(E4961="HI",2,IF(E4961="LO",6,10))+IF(S4961=1,2,IF(D4961=7,1,(IF(WEEKDAY(B4961)=1,2,IF(WEEKDAY(B4961)=7,1,0))))))</f>
        <v>2</v>
      </c>
    </row>
    <row r="4962" spans="2:21" ht="13.95" customHeight="1" x14ac:dyDescent="0.25">
      <c r="B4962" s="784">
        <f t="shared" si="233"/>
        <v>45589</v>
      </c>
      <c r="C4962" s="785">
        <v>14</v>
      </c>
      <c r="D4962" s="786">
        <f>IFERROR((INDEX(METADATA!$T$2:$T$20,MATCH(B4962,METADATA!$S$2:$S$20,0))),0)</f>
        <v>0</v>
      </c>
      <c r="E4962" s="785" t="str">
        <f t="shared" si="231"/>
        <v>LO</v>
      </c>
      <c r="F4962" s="786">
        <f>VLOOKUP(C4962,METADATA!$A$5:$H$29,IF(E4962="HI",2,IF(E4962="LO",6,10))+IF(D4962=1,2,IF(D4962=7,1,(IF(WEEKDAY(B4962)=1,2,IF(WEEKDAY(B4962)=7,1,0))))))</f>
        <v>2</v>
      </c>
      <c r="G4962" s="786">
        <f>VLOOKUP(C4962,METADATA!$J$5:$Q$29,IF(E4962="HI",2,IF(E4962="LO",6,10))+IF(D4962=1,2,IF(D4962=7,1,(IF(WEEKDAY(B4962)=1,2,IF(WEEKDAY(B4962)=7,1,0))))))</f>
        <v>2</v>
      </c>
      <c r="H4962" s="787">
        <v>18359.25</v>
      </c>
      <c r="I4962" s="788">
        <v>9864.0472412109375</v>
      </c>
      <c r="K4962" s="795">
        <v>905.6</v>
      </c>
      <c r="M4962" s="798">
        <f t="shared" si="232"/>
        <v>20841.340852722049</v>
      </c>
      <c r="N4962" s="303"/>
      <c r="S4962" s="786">
        <v>0</v>
      </c>
      <c r="T4962" s="781">
        <f>VLOOKUP(C4962,METADATA!$J$5:$Q$29,IF(E4962="HI",2,IF(E4962="LO",6,10))+IF(S4962=1,2,IF(D4962=7,1,(IF(WEEKDAY(B4962)=1,2,IF(WEEKDAY(B4962)=7,1,0))))))</f>
        <v>2</v>
      </c>
      <c r="U4962" s="781">
        <f>VLOOKUP(C4962,METADATA!$A$5:$H$29,IF(E4962="HI",2,IF(E4962="LO",6,10))+IF(S4962=1,2,IF(D4962=7,1,(IF(WEEKDAY(B4962)=1,2,IF(WEEKDAY(B4962)=7,1,0))))))</f>
        <v>2</v>
      </c>
    </row>
    <row r="4963" spans="2:21" ht="13.95" customHeight="1" x14ac:dyDescent="0.25">
      <c r="B4963" s="784">
        <f t="shared" si="233"/>
        <v>45589</v>
      </c>
      <c r="C4963" s="785">
        <v>15</v>
      </c>
      <c r="D4963" s="786">
        <f>IFERROR((INDEX(METADATA!$T$2:$T$20,MATCH(B4963,METADATA!$S$2:$S$20,0))),0)</f>
        <v>0</v>
      </c>
      <c r="E4963" s="785" t="str">
        <f t="shared" si="231"/>
        <v>LO</v>
      </c>
      <c r="F4963" s="786">
        <f>VLOOKUP(C4963,METADATA!$A$5:$H$29,IF(E4963="HI",2,IF(E4963="LO",6,10))+IF(D4963=1,2,IF(D4963=7,1,(IF(WEEKDAY(B4963)=1,2,IF(WEEKDAY(B4963)=7,1,0))))))</f>
        <v>2</v>
      </c>
      <c r="G4963" s="786">
        <f>VLOOKUP(C4963,METADATA!$J$5:$Q$29,IF(E4963="HI",2,IF(E4963="LO",6,10))+IF(D4963=1,2,IF(D4963=7,1,(IF(WEEKDAY(B4963)=1,2,IF(WEEKDAY(B4963)=7,1,0))))))</f>
        <v>2</v>
      </c>
      <c r="H4963" s="787">
        <v>18410</v>
      </c>
      <c r="I4963" s="788">
        <v>10372.630096435547</v>
      </c>
      <c r="K4963" s="795">
        <v>913.98749999999995</v>
      </c>
      <c r="M4963" s="798">
        <f t="shared" si="232"/>
        <v>21131.00932557365</v>
      </c>
      <c r="N4963" s="303"/>
      <c r="S4963" s="786">
        <v>0</v>
      </c>
      <c r="T4963" s="781">
        <f>VLOOKUP(C4963,METADATA!$J$5:$Q$29,IF(E4963="HI",2,IF(E4963="LO",6,10))+IF(S4963=1,2,IF(D4963=7,1,(IF(WEEKDAY(B4963)=1,2,IF(WEEKDAY(B4963)=7,1,0))))))</f>
        <v>2</v>
      </c>
      <c r="U4963" s="781">
        <f>VLOOKUP(C4963,METADATA!$A$5:$H$29,IF(E4963="HI",2,IF(E4963="LO",6,10))+IF(S4963=1,2,IF(D4963=7,1,(IF(WEEKDAY(B4963)=1,2,IF(WEEKDAY(B4963)=7,1,0))))))</f>
        <v>2</v>
      </c>
    </row>
    <row r="4964" spans="2:21" ht="13.95" customHeight="1" x14ac:dyDescent="0.25">
      <c r="B4964" s="784">
        <f t="shared" si="233"/>
        <v>45589</v>
      </c>
      <c r="C4964" s="785">
        <v>16</v>
      </c>
      <c r="D4964" s="786">
        <f>IFERROR((INDEX(METADATA!$T$2:$T$20,MATCH(B4964,METADATA!$S$2:$S$20,0))),0)</f>
        <v>0</v>
      </c>
      <c r="E4964" s="785" t="str">
        <f t="shared" si="231"/>
        <v>LO</v>
      </c>
      <c r="F4964" s="786">
        <f>VLOOKUP(C4964,METADATA!$A$5:$H$29,IF(E4964="HI",2,IF(E4964="LO",6,10))+IF(D4964=1,2,IF(D4964=7,1,(IF(WEEKDAY(B4964)=1,2,IF(WEEKDAY(B4964)=7,1,0))))))</f>
        <v>2</v>
      </c>
      <c r="G4964" s="786">
        <f>VLOOKUP(C4964,METADATA!$J$5:$Q$29,IF(E4964="HI",2,IF(E4964="LO",6,10))+IF(D4964=1,2,IF(D4964=7,1,(IF(WEEKDAY(B4964)=1,2,IF(WEEKDAY(B4964)=7,1,0))))))</f>
        <v>2</v>
      </c>
      <c r="H4964" s="787">
        <v>18001</v>
      </c>
      <c r="I4964" s="788">
        <v>10971.874877929688</v>
      </c>
      <c r="K4964" s="795">
        <v>902.26250000000005</v>
      </c>
      <c r="M4964" s="798">
        <f t="shared" si="232"/>
        <v>21081.224806375569</v>
      </c>
      <c r="N4964" s="303"/>
      <c r="S4964" s="786">
        <v>0</v>
      </c>
      <c r="T4964" s="781">
        <f>VLOOKUP(C4964,METADATA!$J$5:$Q$29,IF(E4964="HI",2,IF(E4964="LO",6,10))+IF(S4964=1,2,IF(D4964=7,1,(IF(WEEKDAY(B4964)=1,2,IF(WEEKDAY(B4964)=7,1,0))))))</f>
        <v>2</v>
      </c>
      <c r="U4964" s="781">
        <f>VLOOKUP(C4964,METADATA!$A$5:$H$29,IF(E4964="HI",2,IF(E4964="LO",6,10))+IF(S4964=1,2,IF(D4964=7,1,(IF(WEEKDAY(B4964)=1,2,IF(WEEKDAY(B4964)=7,1,0))))))</f>
        <v>2</v>
      </c>
    </row>
    <row r="4965" spans="2:21" ht="13.95" customHeight="1" x14ac:dyDescent="0.25">
      <c r="B4965" s="784">
        <f t="shared" si="233"/>
        <v>45589</v>
      </c>
      <c r="C4965" s="785">
        <v>17</v>
      </c>
      <c r="D4965" s="786">
        <f>IFERROR((INDEX(METADATA!$T$2:$T$20,MATCH(B4965,METADATA!$S$2:$S$20,0))),0)</f>
        <v>0</v>
      </c>
      <c r="E4965" s="785" t="str">
        <f t="shared" si="231"/>
        <v>LO</v>
      </c>
      <c r="F4965" s="786">
        <f>VLOOKUP(C4965,METADATA!$A$5:$H$29,IF(E4965="HI",2,IF(E4965="LO",6,10))+IF(D4965=1,2,IF(D4965=7,1,(IF(WEEKDAY(B4965)=1,2,IF(WEEKDAY(B4965)=7,1,0))))))</f>
        <v>2</v>
      </c>
      <c r="G4965" s="786">
        <f>VLOOKUP(C4965,METADATA!$J$5:$Q$29,IF(E4965="HI",2,IF(E4965="LO",6,10))+IF(D4965=1,2,IF(D4965=7,1,(IF(WEEKDAY(B4965)=1,2,IF(WEEKDAY(B4965)=7,1,0))))))</f>
        <v>2</v>
      </c>
      <c r="H4965" s="787">
        <v>16278</v>
      </c>
      <c r="I4965" s="788">
        <v>10882.600158691406</v>
      </c>
      <c r="K4965" s="795">
        <v>933.76250000000005</v>
      </c>
      <c r="M4965" s="798">
        <f t="shared" si="232"/>
        <v>19580.711688137137</v>
      </c>
      <c r="N4965" s="303"/>
      <c r="S4965" s="786">
        <v>0</v>
      </c>
      <c r="T4965" s="781">
        <f>VLOOKUP(C4965,METADATA!$J$5:$Q$29,IF(E4965="HI",2,IF(E4965="LO",6,10))+IF(S4965=1,2,IF(D4965=7,1,(IF(WEEKDAY(B4965)=1,2,IF(WEEKDAY(B4965)=7,1,0))))))</f>
        <v>2</v>
      </c>
      <c r="U4965" s="781">
        <f>VLOOKUP(C4965,METADATA!$A$5:$H$29,IF(E4965="HI",2,IF(E4965="LO",6,10))+IF(S4965=1,2,IF(D4965=7,1,(IF(WEEKDAY(B4965)=1,2,IF(WEEKDAY(B4965)=7,1,0))))))</f>
        <v>2</v>
      </c>
    </row>
    <row r="4966" spans="2:21" ht="13.95" customHeight="1" x14ac:dyDescent="0.25">
      <c r="B4966" s="784">
        <f t="shared" si="233"/>
        <v>45589</v>
      </c>
      <c r="C4966" s="785">
        <v>18</v>
      </c>
      <c r="D4966" s="786">
        <f>IFERROR((INDEX(METADATA!$T$2:$T$20,MATCH(B4966,METADATA!$S$2:$S$20,0))),0)</f>
        <v>0</v>
      </c>
      <c r="E4966" s="785" t="str">
        <f t="shared" si="231"/>
        <v>LO</v>
      </c>
      <c r="F4966" s="786">
        <f>VLOOKUP(C4966,METADATA!$A$5:$H$29,IF(E4966="HI",2,IF(E4966="LO",6,10))+IF(D4966=1,2,IF(D4966=7,1,(IF(WEEKDAY(B4966)=1,2,IF(WEEKDAY(B4966)=7,1,0))))))</f>
        <v>1</v>
      </c>
      <c r="G4966" s="786">
        <f>VLOOKUP(C4966,METADATA!$J$5:$Q$29,IF(E4966="HI",2,IF(E4966="LO",6,10))+IF(D4966=1,2,IF(D4966=7,1,(IF(WEEKDAY(B4966)=1,2,IF(WEEKDAY(B4966)=7,1,0))))))</f>
        <v>1</v>
      </c>
      <c r="H4966" s="787">
        <v>15739.25</v>
      </c>
      <c r="I4966" s="788">
        <v>10749.225036621094</v>
      </c>
      <c r="K4966" s="795">
        <v>0</v>
      </c>
      <c r="M4966" s="798">
        <f t="shared" si="232"/>
        <v>19059.638754457592</v>
      </c>
      <c r="N4966" s="303"/>
      <c r="S4966" s="786">
        <v>0</v>
      </c>
      <c r="T4966" s="781">
        <f>VLOOKUP(C4966,METADATA!$J$5:$Q$29,IF(E4966="HI",2,IF(E4966="LO",6,10))+IF(S4966=1,2,IF(D4966=7,1,(IF(WEEKDAY(B4966)=1,2,IF(WEEKDAY(B4966)=7,1,0))))))</f>
        <v>1</v>
      </c>
      <c r="U4966" s="781">
        <f>VLOOKUP(C4966,METADATA!$A$5:$H$29,IF(E4966="HI",2,IF(E4966="LO",6,10))+IF(S4966=1,2,IF(D4966=7,1,(IF(WEEKDAY(B4966)=1,2,IF(WEEKDAY(B4966)=7,1,0))))))</f>
        <v>1</v>
      </c>
    </row>
    <row r="4967" spans="2:21" ht="13.95" customHeight="1" x14ac:dyDescent="0.25">
      <c r="B4967" s="784">
        <f t="shared" si="233"/>
        <v>45589</v>
      </c>
      <c r="C4967" s="785">
        <v>19</v>
      </c>
      <c r="D4967" s="786">
        <f>IFERROR((INDEX(METADATA!$T$2:$T$20,MATCH(B4967,METADATA!$S$2:$S$20,0))),0)</f>
        <v>0</v>
      </c>
      <c r="E4967" s="785" t="str">
        <f t="shared" si="231"/>
        <v>LO</v>
      </c>
      <c r="F4967" s="786">
        <f>VLOOKUP(C4967,METADATA!$A$5:$H$29,IF(E4967="HI",2,IF(E4967="LO",6,10))+IF(D4967=1,2,IF(D4967=7,1,(IF(WEEKDAY(B4967)=1,2,IF(WEEKDAY(B4967)=7,1,0))))))</f>
        <v>1</v>
      </c>
      <c r="G4967" s="786">
        <f>VLOOKUP(C4967,METADATA!$J$5:$Q$29,IF(E4967="HI",2,IF(E4967="LO",6,10))+IF(D4967=1,2,IF(D4967=7,1,(IF(WEEKDAY(B4967)=1,2,IF(WEEKDAY(B4967)=7,1,0))))))</f>
        <v>1</v>
      </c>
      <c r="H4967" s="787">
        <v>15201</v>
      </c>
      <c r="I4967" s="788">
        <v>10697.174926757813</v>
      </c>
      <c r="K4967" s="795">
        <v>0</v>
      </c>
      <c r="M4967" s="798">
        <f t="shared" si="232"/>
        <v>18587.629015386981</v>
      </c>
      <c r="N4967" s="303"/>
      <c r="S4967" s="786">
        <v>0</v>
      </c>
      <c r="T4967" s="781">
        <f>VLOOKUP(C4967,METADATA!$J$5:$Q$29,IF(E4967="HI",2,IF(E4967="LO",6,10))+IF(S4967=1,2,IF(D4967=7,1,(IF(WEEKDAY(B4967)=1,2,IF(WEEKDAY(B4967)=7,1,0))))))</f>
        <v>1</v>
      </c>
      <c r="U4967" s="781">
        <f>VLOOKUP(C4967,METADATA!$A$5:$H$29,IF(E4967="HI",2,IF(E4967="LO",6,10))+IF(S4967=1,2,IF(D4967=7,1,(IF(WEEKDAY(B4967)=1,2,IF(WEEKDAY(B4967)=7,1,0))))))</f>
        <v>1</v>
      </c>
    </row>
    <row r="4968" spans="2:21" ht="13.95" customHeight="1" x14ac:dyDescent="0.25">
      <c r="B4968" s="784">
        <f t="shared" si="233"/>
        <v>45589</v>
      </c>
      <c r="C4968" s="785">
        <v>20</v>
      </c>
      <c r="D4968" s="786">
        <f>IFERROR((INDEX(METADATA!$T$2:$T$20,MATCH(B4968,METADATA!$S$2:$S$20,0))),0)</f>
        <v>0</v>
      </c>
      <c r="E4968" s="785" t="str">
        <f t="shared" si="231"/>
        <v>LO</v>
      </c>
      <c r="F4968" s="786">
        <f>VLOOKUP(C4968,METADATA!$A$5:$H$29,IF(E4968="HI",2,IF(E4968="LO",6,10))+IF(D4968=1,2,IF(D4968=7,1,(IF(WEEKDAY(B4968)=1,2,IF(WEEKDAY(B4968)=7,1,0))))))</f>
        <v>1</v>
      </c>
      <c r="G4968" s="786">
        <f>VLOOKUP(C4968,METADATA!$J$5:$Q$29,IF(E4968="HI",2,IF(E4968="LO",6,10))+IF(D4968=1,2,IF(D4968=7,1,(IF(WEEKDAY(B4968)=1,2,IF(WEEKDAY(B4968)=7,1,0))))))</f>
        <v>2</v>
      </c>
      <c r="H4968" s="787">
        <v>15200.5</v>
      </c>
      <c r="I4968" s="788">
        <v>10938.524963378906</v>
      </c>
      <c r="K4968" s="795">
        <v>0</v>
      </c>
      <c r="M4968" s="798">
        <f t="shared" si="232"/>
        <v>18727.160185796016</v>
      </c>
      <c r="N4968" s="303"/>
      <c r="S4968" s="786">
        <v>0</v>
      </c>
      <c r="T4968" s="781">
        <f>VLOOKUP(C4968,METADATA!$J$5:$Q$29,IF(E4968="HI",2,IF(E4968="LO",6,10))+IF(S4968=1,2,IF(D4968=7,1,(IF(WEEKDAY(B4968)=1,2,IF(WEEKDAY(B4968)=7,1,0))))))</f>
        <v>2</v>
      </c>
      <c r="U4968" s="781">
        <f>VLOOKUP(C4968,METADATA!$A$5:$H$29,IF(E4968="HI",2,IF(E4968="LO",6,10))+IF(S4968=1,2,IF(D4968=7,1,(IF(WEEKDAY(B4968)=1,2,IF(WEEKDAY(B4968)=7,1,0))))))</f>
        <v>1</v>
      </c>
    </row>
    <row r="4969" spans="2:21" ht="13.95" customHeight="1" x14ac:dyDescent="0.25">
      <c r="B4969" s="784">
        <f t="shared" si="233"/>
        <v>45589</v>
      </c>
      <c r="C4969" s="785">
        <v>21</v>
      </c>
      <c r="D4969" s="786">
        <f>IFERROR((INDEX(METADATA!$T$2:$T$20,MATCH(B4969,METADATA!$S$2:$S$20,0))),0)</f>
        <v>0</v>
      </c>
      <c r="E4969" s="785" t="str">
        <f t="shared" si="231"/>
        <v>LO</v>
      </c>
      <c r="F4969" s="786">
        <f>VLOOKUP(C4969,METADATA!$A$5:$H$29,IF(E4969="HI",2,IF(E4969="LO",6,10))+IF(D4969=1,2,IF(D4969=7,1,(IF(WEEKDAY(B4969)=1,2,IF(WEEKDAY(B4969)=7,1,0))))))</f>
        <v>2</v>
      </c>
      <c r="G4969" s="786">
        <f>VLOOKUP(C4969,METADATA!$J$5:$Q$29,IF(E4969="HI",2,IF(E4969="LO",6,10))+IF(D4969=1,2,IF(D4969=7,1,(IF(WEEKDAY(B4969)=1,2,IF(WEEKDAY(B4969)=7,1,0))))))</f>
        <v>2</v>
      </c>
      <c r="H4969" s="787">
        <v>14156.5</v>
      </c>
      <c r="I4969" s="788">
        <v>10921.400024414063</v>
      </c>
      <c r="K4969" s="795">
        <v>0</v>
      </c>
      <c r="M4969" s="798">
        <f t="shared" si="232"/>
        <v>17879.694369403282</v>
      </c>
      <c r="N4969" s="303"/>
      <c r="S4969" s="786">
        <v>0</v>
      </c>
      <c r="T4969" s="781">
        <f>VLOOKUP(C4969,METADATA!$J$5:$Q$29,IF(E4969="HI",2,IF(E4969="LO",6,10))+IF(S4969=1,2,IF(D4969=7,1,(IF(WEEKDAY(B4969)=1,2,IF(WEEKDAY(B4969)=7,1,0))))))</f>
        <v>2</v>
      </c>
      <c r="U4969" s="781">
        <f>VLOOKUP(C4969,METADATA!$A$5:$H$29,IF(E4969="HI",2,IF(E4969="LO",6,10))+IF(S4969=1,2,IF(D4969=7,1,(IF(WEEKDAY(B4969)=1,2,IF(WEEKDAY(B4969)=7,1,0))))))</f>
        <v>2</v>
      </c>
    </row>
    <row r="4970" spans="2:21" ht="13.95" customHeight="1" x14ac:dyDescent="0.25">
      <c r="B4970" s="784">
        <f t="shared" si="233"/>
        <v>45589</v>
      </c>
      <c r="C4970" s="785">
        <v>22</v>
      </c>
      <c r="D4970" s="786">
        <f>IFERROR((INDEX(METADATA!$T$2:$T$20,MATCH(B4970,METADATA!$S$2:$S$20,0))),0)</f>
        <v>0</v>
      </c>
      <c r="E4970" s="785" t="str">
        <f t="shared" si="231"/>
        <v>LO</v>
      </c>
      <c r="F4970" s="786">
        <f>VLOOKUP(C4970,METADATA!$A$5:$H$29,IF(E4970="HI",2,IF(E4970="LO",6,10))+IF(D4970=1,2,IF(D4970=7,1,(IF(WEEKDAY(B4970)=1,2,IF(WEEKDAY(B4970)=7,1,0))))))</f>
        <v>3</v>
      </c>
      <c r="G4970" s="786">
        <f>VLOOKUP(C4970,METADATA!$J$5:$Q$29,IF(E4970="HI",2,IF(E4970="LO",6,10))+IF(D4970=1,2,IF(D4970=7,1,(IF(WEEKDAY(B4970)=1,2,IF(WEEKDAY(B4970)=7,1,0))))))</f>
        <v>3</v>
      </c>
      <c r="H4970" s="787">
        <v>12473</v>
      </c>
      <c r="I4970" s="788">
        <v>10804.325073242188</v>
      </c>
      <c r="K4970" s="795">
        <v>0</v>
      </c>
      <c r="M4970" s="798">
        <f t="shared" si="232"/>
        <v>16501.792911326022</v>
      </c>
      <c r="N4970" s="303"/>
      <c r="S4970" s="786">
        <v>0</v>
      </c>
      <c r="T4970" s="781">
        <f>VLOOKUP(C4970,METADATA!$J$5:$Q$29,IF(E4970="HI",2,IF(E4970="LO",6,10))+IF(S4970=1,2,IF(D4970=7,1,(IF(WEEKDAY(B4970)=1,2,IF(WEEKDAY(B4970)=7,1,0))))))</f>
        <v>3</v>
      </c>
      <c r="U4970" s="781">
        <f>VLOOKUP(C4970,METADATA!$A$5:$H$29,IF(E4970="HI",2,IF(E4970="LO",6,10))+IF(S4970=1,2,IF(D4970=7,1,(IF(WEEKDAY(B4970)=1,2,IF(WEEKDAY(B4970)=7,1,0))))))</f>
        <v>3</v>
      </c>
    </row>
    <row r="4971" spans="2:21" ht="13.95" customHeight="1" x14ac:dyDescent="0.25">
      <c r="B4971" s="784">
        <f t="shared" si="233"/>
        <v>45589</v>
      </c>
      <c r="C4971" s="785">
        <v>23</v>
      </c>
      <c r="D4971" s="786">
        <f>IFERROR((INDEX(METADATA!$T$2:$T$20,MATCH(B4971,METADATA!$S$2:$S$20,0))),0)</f>
        <v>0</v>
      </c>
      <c r="E4971" s="785" t="str">
        <f t="shared" si="231"/>
        <v>LO</v>
      </c>
      <c r="F4971" s="786">
        <f>VLOOKUP(C4971,METADATA!$A$5:$H$29,IF(E4971="HI",2,IF(E4971="LO",6,10))+IF(D4971=1,2,IF(D4971=7,1,(IF(WEEKDAY(B4971)=1,2,IF(WEEKDAY(B4971)=7,1,0))))))</f>
        <v>3</v>
      </c>
      <c r="G4971" s="786">
        <f>VLOOKUP(C4971,METADATA!$J$5:$Q$29,IF(E4971="HI",2,IF(E4971="LO",6,10))+IF(D4971=1,2,IF(D4971=7,1,(IF(WEEKDAY(B4971)=1,2,IF(WEEKDAY(B4971)=7,1,0))))))</f>
        <v>3</v>
      </c>
      <c r="H4971" s="787">
        <v>11189.25</v>
      </c>
      <c r="I4971" s="788">
        <v>10936.6748046875</v>
      </c>
      <c r="K4971" s="795">
        <v>0</v>
      </c>
      <c r="M4971" s="798">
        <f t="shared" si="232"/>
        <v>15646.410813537601</v>
      </c>
      <c r="N4971" s="303"/>
      <c r="S4971" s="786">
        <v>0</v>
      </c>
      <c r="T4971" s="781">
        <f>VLOOKUP(C4971,METADATA!$J$5:$Q$29,IF(E4971="HI",2,IF(E4971="LO",6,10))+IF(S4971=1,2,IF(D4971=7,1,(IF(WEEKDAY(B4971)=1,2,IF(WEEKDAY(B4971)=7,1,0))))))</f>
        <v>3</v>
      </c>
      <c r="U4971" s="781">
        <f>VLOOKUP(C4971,METADATA!$A$5:$H$29,IF(E4971="HI",2,IF(E4971="LO",6,10))+IF(S4971=1,2,IF(D4971=7,1,(IF(WEEKDAY(B4971)=1,2,IF(WEEKDAY(B4971)=7,1,0))))))</f>
        <v>3</v>
      </c>
    </row>
    <row r="4972" spans="2:21" ht="13.95" customHeight="1" x14ac:dyDescent="0.25">
      <c r="B4972" s="784">
        <f t="shared" si="233"/>
        <v>45590</v>
      </c>
      <c r="C4972" s="785">
        <v>0</v>
      </c>
      <c r="D4972" s="786">
        <f>IFERROR((INDEX(METADATA!$T$2:$T$20,MATCH(B4972,METADATA!$S$2:$S$20,0))),0)</f>
        <v>0</v>
      </c>
      <c r="E4972" s="785" t="str">
        <f t="shared" si="231"/>
        <v>LO</v>
      </c>
      <c r="F4972" s="786">
        <f>VLOOKUP(C4972,METADATA!$A$5:$H$29,IF(E4972="HI",2,IF(E4972="LO",6,10))+IF(D4972=1,2,IF(D4972=7,1,(IF(WEEKDAY(B4972)=1,2,IF(WEEKDAY(B4972)=7,1,0))))))</f>
        <v>3</v>
      </c>
      <c r="G4972" s="786">
        <f>VLOOKUP(C4972,METADATA!$J$5:$Q$29,IF(E4972="HI",2,IF(E4972="LO",6,10))+IF(D4972=1,2,IF(D4972=7,1,(IF(WEEKDAY(B4972)=1,2,IF(WEEKDAY(B4972)=7,1,0))))))</f>
        <v>3</v>
      </c>
      <c r="H4972" s="787">
        <v>10229</v>
      </c>
      <c r="I4972" s="788">
        <v>10392.825012207031</v>
      </c>
      <c r="K4972" s="795">
        <v>0</v>
      </c>
      <c r="M4972" s="798">
        <f t="shared" si="232"/>
        <v>14582.292437554393</v>
      </c>
      <c r="N4972" s="303"/>
      <c r="S4972" s="786">
        <v>0</v>
      </c>
      <c r="T4972" s="781">
        <f>VLOOKUP(C4972,METADATA!$J$5:$Q$29,IF(E4972="HI",2,IF(E4972="LO",6,10))+IF(S4972=1,2,IF(D4972=7,1,(IF(WEEKDAY(B4972)=1,2,IF(WEEKDAY(B4972)=7,1,0))))))</f>
        <v>3</v>
      </c>
      <c r="U4972" s="781">
        <f>VLOOKUP(C4972,METADATA!$A$5:$H$29,IF(E4972="HI",2,IF(E4972="LO",6,10))+IF(S4972=1,2,IF(D4972=7,1,(IF(WEEKDAY(B4972)=1,2,IF(WEEKDAY(B4972)=7,1,0))))))</f>
        <v>3</v>
      </c>
    </row>
    <row r="4973" spans="2:21" ht="13.95" customHeight="1" x14ac:dyDescent="0.25">
      <c r="B4973" s="784">
        <f t="shared" si="233"/>
        <v>45590</v>
      </c>
      <c r="C4973" s="785">
        <v>1</v>
      </c>
      <c r="D4973" s="786">
        <f>IFERROR((INDEX(METADATA!$T$2:$T$20,MATCH(B4973,METADATA!$S$2:$S$20,0))),0)</f>
        <v>0</v>
      </c>
      <c r="E4973" s="785" t="str">
        <f t="shared" si="231"/>
        <v>LO</v>
      </c>
      <c r="F4973" s="786">
        <f>VLOOKUP(C4973,METADATA!$A$5:$H$29,IF(E4973="HI",2,IF(E4973="LO",6,10))+IF(D4973=1,2,IF(D4973=7,1,(IF(WEEKDAY(B4973)=1,2,IF(WEEKDAY(B4973)=7,1,0))))))</f>
        <v>3</v>
      </c>
      <c r="G4973" s="786">
        <f>VLOOKUP(C4973,METADATA!$J$5:$Q$29,IF(E4973="HI",2,IF(E4973="LO",6,10))+IF(D4973=1,2,IF(D4973=7,1,(IF(WEEKDAY(B4973)=1,2,IF(WEEKDAY(B4973)=7,1,0))))))</f>
        <v>3</v>
      </c>
      <c r="H4973" s="787">
        <v>9853</v>
      </c>
      <c r="I4973" s="788">
        <v>10468.515014648438</v>
      </c>
      <c r="K4973" s="795">
        <v>0</v>
      </c>
      <c r="M4973" s="798">
        <f t="shared" si="232"/>
        <v>14376.070937913451</v>
      </c>
      <c r="N4973" s="303"/>
      <c r="S4973" s="786">
        <v>0</v>
      </c>
      <c r="T4973" s="781">
        <f>VLOOKUP(C4973,METADATA!$J$5:$Q$29,IF(E4973="HI",2,IF(E4973="LO",6,10))+IF(S4973=1,2,IF(D4973=7,1,(IF(WEEKDAY(B4973)=1,2,IF(WEEKDAY(B4973)=7,1,0))))))</f>
        <v>3</v>
      </c>
      <c r="U4973" s="781">
        <f>VLOOKUP(C4973,METADATA!$A$5:$H$29,IF(E4973="HI",2,IF(E4973="LO",6,10))+IF(S4973=1,2,IF(D4973=7,1,(IF(WEEKDAY(B4973)=1,2,IF(WEEKDAY(B4973)=7,1,0))))))</f>
        <v>3</v>
      </c>
    </row>
    <row r="4974" spans="2:21" ht="13.95" customHeight="1" x14ac:dyDescent="0.25">
      <c r="B4974" s="784">
        <f t="shared" si="233"/>
        <v>45590</v>
      </c>
      <c r="C4974" s="785">
        <v>2</v>
      </c>
      <c r="D4974" s="786">
        <f>IFERROR((INDEX(METADATA!$T$2:$T$20,MATCH(B4974,METADATA!$S$2:$S$20,0))),0)</f>
        <v>0</v>
      </c>
      <c r="E4974" s="785" t="str">
        <f t="shared" si="231"/>
        <v>LO</v>
      </c>
      <c r="F4974" s="786">
        <f>VLOOKUP(C4974,METADATA!$A$5:$H$29,IF(E4974="HI",2,IF(E4974="LO",6,10))+IF(D4974=1,2,IF(D4974=7,1,(IF(WEEKDAY(B4974)=1,2,IF(WEEKDAY(B4974)=7,1,0))))))</f>
        <v>3</v>
      </c>
      <c r="G4974" s="786">
        <f>VLOOKUP(C4974,METADATA!$J$5:$Q$29,IF(E4974="HI",2,IF(E4974="LO",6,10))+IF(D4974=1,2,IF(D4974=7,1,(IF(WEEKDAY(B4974)=1,2,IF(WEEKDAY(B4974)=7,1,0))))))</f>
        <v>3</v>
      </c>
      <c r="H4974" s="787">
        <v>9548</v>
      </c>
      <c r="I4974" s="788">
        <v>10426.775024414063</v>
      </c>
      <c r="K4974" s="795">
        <v>0</v>
      </c>
      <c r="M4974" s="798">
        <f t="shared" si="232"/>
        <v>14137.961006090831</v>
      </c>
      <c r="N4974" s="303"/>
      <c r="S4974" s="786">
        <v>0</v>
      </c>
      <c r="T4974" s="781">
        <f>VLOOKUP(C4974,METADATA!$J$5:$Q$29,IF(E4974="HI",2,IF(E4974="LO",6,10))+IF(S4974=1,2,IF(D4974=7,1,(IF(WEEKDAY(B4974)=1,2,IF(WEEKDAY(B4974)=7,1,0))))))</f>
        <v>3</v>
      </c>
      <c r="U4974" s="781">
        <f>VLOOKUP(C4974,METADATA!$A$5:$H$29,IF(E4974="HI",2,IF(E4974="LO",6,10))+IF(S4974=1,2,IF(D4974=7,1,(IF(WEEKDAY(B4974)=1,2,IF(WEEKDAY(B4974)=7,1,0))))))</f>
        <v>3</v>
      </c>
    </row>
    <row r="4975" spans="2:21" ht="13.95" customHeight="1" x14ac:dyDescent="0.25">
      <c r="B4975" s="784">
        <f t="shared" si="233"/>
        <v>45590</v>
      </c>
      <c r="C4975" s="785">
        <v>3</v>
      </c>
      <c r="D4975" s="786">
        <f>IFERROR((INDEX(METADATA!$T$2:$T$20,MATCH(B4975,METADATA!$S$2:$S$20,0))),0)</f>
        <v>0</v>
      </c>
      <c r="E4975" s="785" t="str">
        <f t="shared" si="231"/>
        <v>LO</v>
      </c>
      <c r="F4975" s="786">
        <f>VLOOKUP(C4975,METADATA!$A$5:$H$29,IF(E4975="HI",2,IF(E4975="LO",6,10))+IF(D4975=1,2,IF(D4975=7,1,(IF(WEEKDAY(B4975)=1,2,IF(WEEKDAY(B4975)=7,1,0))))))</f>
        <v>3</v>
      </c>
      <c r="G4975" s="786">
        <f>VLOOKUP(C4975,METADATA!$J$5:$Q$29,IF(E4975="HI",2,IF(E4975="LO",6,10))+IF(D4975=1,2,IF(D4975=7,1,(IF(WEEKDAY(B4975)=1,2,IF(WEEKDAY(B4975)=7,1,0))))))</f>
        <v>3</v>
      </c>
      <c r="H4975" s="787">
        <v>9721.75</v>
      </c>
      <c r="I4975" s="788">
        <v>10645.425109863281</v>
      </c>
      <c r="K4975" s="795">
        <v>0</v>
      </c>
      <c r="M4975" s="798">
        <f t="shared" si="232"/>
        <v>14416.570286729353</v>
      </c>
      <c r="N4975" s="303"/>
      <c r="S4975" s="786">
        <v>0</v>
      </c>
      <c r="T4975" s="781">
        <f>VLOOKUP(C4975,METADATA!$J$5:$Q$29,IF(E4975="HI",2,IF(E4975="LO",6,10))+IF(S4975=1,2,IF(D4975=7,1,(IF(WEEKDAY(B4975)=1,2,IF(WEEKDAY(B4975)=7,1,0))))))</f>
        <v>3</v>
      </c>
      <c r="U4975" s="781">
        <f>VLOOKUP(C4975,METADATA!$A$5:$H$29,IF(E4975="HI",2,IF(E4975="LO",6,10))+IF(S4975=1,2,IF(D4975=7,1,(IF(WEEKDAY(B4975)=1,2,IF(WEEKDAY(B4975)=7,1,0))))))</f>
        <v>3</v>
      </c>
    </row>
    <row r="4976" spans="2:21" ht="13.95" customHeight="1" x14ac:dyDescent="0.25">
      <c r="B4976" s="784">
        <f t="shared" si="233"/>
        <v>45590</v>
      </c>
      <c r="C4976" s="785">
        <v>4</v>
      </c>
      <c r="D4976" s="786">
        <f>IFERROR((INDEX(METADATA!$T$2:$T$20,MATCH(B4976,METADATA!$S$2:$S$20,0))),0)</f>
        <v>0</v>
      </c>
      <c r="E4976" s="785" t="str">
        <f t="shared" si="231"/>
        <v>LO</v>
      </c>
      <c r="F4976" s="786">
        <f>VLOOKUP(C4976,METADATA!$A$5:$H$29,IF(E4976="HI",2,IF(E4976="LO",6,10))+IF(D4976=1,2,IF(D4976=7,1,(IF(WEEKDAY(B4976)=1,2,IF(WEEKDAY(B4976)=7,1,0))))))</f>
        <v>3</v>
      </c>
      <c r="G4976" s="786">
        <f>VLOOKUP(C4976,METADATA!$J$5:$Q$29,IF(E4976="HI",2,IF(E4976="LO",6,10))+IF(D4976=1,2,IF(D4976=7,1,(IF(WEEKDAY(B4976)=1,2,IF(WEEKDAY(B4976)=7,1,0))))))</f>
        <v>3</v>
      </c>
      <c r="H4976" s="787">
        <v>10233.75</v>
      </c>
      <c r="I4976" s="788">
        <v>10683.224914550781</v>
      </c>
      <c r="K4976" s="795">
        <v>0</v>
      </c>
      <c r="M4976" s="798">
        <f t="shared" si="232"/>
        <v>14793.949223833997</v>
      </c>
      <c r="N4976" s="303"/>
      <c r="S4976" s="786">
        <v>0</v>
      </c>
      <c r="T4976" s="781">
        <f>VLOOKUP(C4976,METADATA!$J$5:$Q$29,IF(E4976="HI",2,IF(E4976="LO",6,10))+IF(S4976=1,2,IF(D4976=7,1,(IF(WEEKDAY(B4976)=1,2,IF(WEEKDAY(B4976)=7,1,0))))))</f>
        <v>3</v>
      </c>
      <c r="U4976" s="781">
        <f>VLOOKUP(C4976,METADATA!$A$5:$H$29,IF(E4976="HI",2,IF(E4976="LO",6,10))+IF(S4976=1,2,IF(D4976=7,1,(IF(WEEKDAY(B4976)=1,2,IF(WEEKDAY(B4976)=7,1,0))))))</f>
        <v>3</v>
      </c>
    </row>
    <row r="4977" spans="2:21" ht="13.95" customHeight="1" x14ac:dyDescent="0.25">
      <c r="B4977" s="784">
        <f t="shared" si="233"/>
        <v>45590</v>
      </c>
      <c r="C4977" s="785">
        <v>5</v>
      </c>
      <c r="D4977" s="786">
        <f>IFERROR((INDEX(METADATA!$T$2:$T$20,MATCH(B4977,METADATA!$S$2:$S$20,0))),0)</f>
        <v>0</v>
      </c>
      <c r="E4977" s="785" t="str">
        <f t="shared" si="231"/>
        <v>LO</v>
      </c>
      <c r="F4977" s="786">
        <f>VLOOKUP(C4977,METADATA!$A$5:$H$29,IF(E4977="HI",2,IF(E4977="LO",6,10))+IF(D4977=1,2,IF(D4977=7,1,(IF(WEEKDAY(B4977)=1,2,IF(WEEKDAY(B4977)=7,1,0))))))</f>
        <v>3</v>
      </c>
      <c r="G4977" s="786">
        <f>VLOOKUP(C4977,METADATA!$J$5:$Q$29,IF(E4977="HI",2,IF(E4977="LO",6,10))+IF(D4977=1,2,IF(D4977=7,1,(IF(WEEKDAY(B4977)=1,2,IF(WEEKDAY(B4977)=7,1,0))))))</f>
        <v>3</v>
      </c>
      <c r="H4977" s="787">
        <v>11509.5</v>
      </c>
      <c r="I4977" s="788">
        <v>10733.674865722656</v>
      </c>
      <c r="K4977" s="795">
        <v>870.51250000000005</v>
      </c>
      <c r="M4977" s="798">
        <f t="shared" si="232"/>
        <v>15737.864098188365</v>
      </c>
      <c r="N4977" s="303"/>
      <c r="S4977" s="786">
        <v>0</v>
      </c>
      <c r="T4977" s="781">
        <f>VLOOKUP(C4977,METADATA!$J$5:$Q$29,IF(E4977="HI",2,IF(E4977="LO",6,10))+IF(S4977=1,2,IF(D4977=7,1,(IF(WEEKDAY(B4977)=1,2,IF(WEEKDAY(B4977)=7,1,0))))))</f>
        <v>3</v>
      </c>
      <c r="U4977" s="781">
        <f>VLOOKUP(C4977,METADATA!$A$5:$H$29,IF(E4977="HI",2,IF(E4977="LO",6,10))+IF(S4977=1,2,IF(D4977=7,1,(IF(WEEKDAY(B4977)=1,2,IF(WEEKDAY(B4977)=7,1,0))))))</f>
        <v>3</v>
      </c>
    </row>
    <row r="4978" spans="2:21" ht="13.95" customHeight="1" x14ac:dyDescent="0.25">
      <c r="B4978" s="784">
        <f t="shared" si="233"/>
        <v>45590</v>
      </c>
      <c r="C4978" s="785">
        <v>6</v>
      </c>
      <c r="D4978" s="786">
        <f>IFERROR((INDEX(METADATA!$T$2:$T$20,MATCH(B4978,METADATA!$S$2:$S$20,0))),0)</f>
        <v>0</v>
      </c>
      <c r="E4978" s="785" t="str">
        <f t="shared" si="231"/>
        <v>LO</v>
      </c>
      <c r="F4978" s="786">
        <f>VLOOKUP(C4978,METADATA!$A$5:$H$29,IF(E4978="HI",2,IF(E4978="LO",6,10))+IF(D4978=1,2,IF(D4978=7,1,(IF(WEEKDAY(B4978)=1,2,IF(WEEKDAY(B4978)=7,1,0))))))</f>
        <v>2</v>
      </c>
      <c r="G4978" s="786">
        <f>VLOOKUP(C4978,METADATA!$J$5:$Q$29,IF(E4978="HI",2,IF(E4978="LO",6,10))+IF(D4978=1,2,IF(D4978=7,1,(IF(WEEKDAY(B4978)=1,2,IF(WEEKDAY(B4978)=7,1,0))))))</f>
        <v>2</v>
      </c>
      <c r="H4978" s="787">
        <v>12720.5</v>
      </c>
      <c r="I4978" s="788">
        <v>10856.14990234375</v>
      </c>
      <c r="K4978" s="795">
        <v>865.8125</v>
      </c>
      <c r="M4978" s="798">
        <f t="shared" si="232"/>
        <v>16723.250609620074</v>
      </c>
      <c r="N4978" s="303"/>
      <c r="S4978" s="786">
        <v>0</v>
      </c>
      <c r="T4978" s="781">
        <f>VLOOKUP(C4978,METADATA!$J$5:$Q$29,IF(E4978="HI",2,IF(E4978="LO",6,10))+IF(S4978=1,2,IF(D4978=7,1,(IF(WEEKDAY(B4978)=1,2,IF(WEEKDAY(B4978)=7,1,0))))))</f>
        <v>2</v>
      </c>
      <c r="U4978" s="781">
        <f>VLOOKUP(C4978,METADATA!$A$5:$H$29,IF(E4978="HI",2,IF(E4978="LO",6,10))+IF(S4978=1,2,IF(D4978=7,1,(IF(WEEKDAY(B4978)=1,2,IF(WEEKDAY(B4978)=7,1,0))))))</f>
        <v>2</v>
      </c>
    </row>
    <row r="4979" spans="2:21" ht="13.95" customHeight="1" x14ac:dyDescent="0.25">
      <c r="B4979" s="784">
        <f t="shared" si="233"/>
        <v>45590</v>
      </c>
      <c r="C4979" s="785">
        <v>7</v>
      </c>
      <c r="D4979" s="786">
        <f>IFERROR((INDEX(METADATA!$T$2:$T$20,MATCH(B4979,METADATA!$S$2:$S$20,0))),0)</f>
        <v>0</v>
      </c>
      <c r="E4979" s="785" t="str">
        <f t="shared" si="231"/>
        <v>LO</v>
      </c>
      <c r="F4979" s="786">
        <f>VLOOKUP(C4979,METADATA!$A$5:$H$29,IF(E4979="HI",2,IF(E4979="LO",6,10))+IF(D4979=1,2,IF(D4979=7,1,(IF(WEEKDAY(B4979)=1,2,IF(WEEKDAY(B4979)=7,1,0))))))</f>
        <v>1</v>
      </c>
      <c r="G4979" s="786">
        <f>VLOOKUP(C4979,METADATA!$J$5:$Q$29,IF(E4979="HI",2,IF(E4979="LO",6,10))+IF(D4979=1,2,IF(D4979=7,1,(IF(WEEKDAY(B4979)=1,2,IF(WEEKDAY(B4979)=7,1,0))))))</f>
        <v>1</v>
      </c>
      <c r="H4979" s="787">
        <v>14330</v>
      </c>
      <c r="I4979" s="788">
        <v>10781.600341796875</v>
      </c>
      <c r="K4979" s="795">
        <v>834.63750000000005</v>
      </c>
      <c r="M4979" s="798">
        <f t="shared" si="232"/>
        <v>17932.980954939827</v>
      </c>
      <c r="N4979" s="303"/>
      <c r="S4979" s="786">
        <v>0</v>
      </c>
      <c r="T4979" s="781">
        <f>VLOOKUP(C4979,METADATA!$J$5:$Q$29,IF(E4979="HI",2,IF(E4979="LO",6,10))+IF(S4979=1,2,IF(D4979=7,1,(IF(WEEKDAY(B4979)=1,2,IF(WEEKDAY(B4979)=7,1,0))))))</f>
        <v>1</v>
      </c>
      <c r="U4979" s="781">
        <f>VLOOKUP(C4979,METADATA!$A$5:$H$29,IF(E4979="HI",2,IF(E4979="LO",6,10))+IF(S4979=1,2,IF(D4979=7,1,(IF(WEEKDAY(B4979)=1,2,IF(WEEKDAY(B4979)=7,1,0))))))</f>
        <v>1</v>
      </c>
    </row>
    <row r="4980" spans="2:21" ht="13.95" customHeight="1" x14ac:dyDescent="0.25">
      <c r="B4980" s="784">
        <f t="shared" si="233"/>
        <v>45590</v>
      </c>
      <c r="C4980" s="785">
        <v>8</v>
      </c>
      <c r="D4980" s="786">
        <f>IFERROR((INDEX(METADATA!$T$2:$T$20,MATCH(B4980,METADATA!$S$2:$S$20,0))),0)</f>
        <v>0</v>
      </c>
      <c r="E4980" s="785" t="str">
        <f t="shared" si="231"/>
        <v>LO</v>
      </c>
      <c r="F4980" s="786">
        <f>VLOOKUP(C4980,METADATA!$A$5:$H$29,IF(E4980="HI",2,IF(E4980="LO",6,10))+IF(D4980=1,2,IF(D4980=7,1,(IF(WEEKDAY(B4980)=1,2,IF(WEEKDAY(B4980)=7,1,0))))))</f>
        <v>1</v>
      </c>
      <c r="G4980" s="786">
        <f>VLOOKUP(C4980,METADATA!$J$5:$Q$29,IF(E4980="HI",2,IF(E4980="LO",6,10))+IF(D4980=1,2,IF(D4980=7,1,(IF(WEEKDAY(B4980)=1,2,IF(WEEKDAY(B4980)=7,1,0))))))</f>
        <v>1</v>
      </c>
      <c r="H4980" s="787">
        <v>16424.25</v>
      </c>
      <c r="I4980" s="788">
        <v>10730.199951171875</v>
      </c>
      <c r="K4980" s="795">
        <v>847.33749999999998</v>
      </c>
      <c r="M4980" s="798">
        <f t="shared" si="232"/>
        <v>19618.694631769693</v>
      </c>
      <c r="N4980" s="303"/>
      <c r="S4980" s="786">
        <v>0</v>
      </c>
      <c r="T4980" s="781">
        <f>VLOOKUP(C4980,METADATA!$J$5:$Q$29,IF(E4980="HI",2,IF(E4980="LO",6,10))+IF(S4980=1,2,IF(D4980=7,1,(IF(WEEKDAY(B4980)=1,2,IF(WEEKDAY(B4980)=7,1,0))))))</f>
        <v>1</v>
      </c>
      <c r="U4980" s="781">
        <f>VLOOKUP(C4980,METADATA!$A$5:$H$29,IF(E4980="HI",2,IF(E4980="LO",6,10))+IF(S4980=1,2,IF(D4980=7,1,(IF(WEEKDAY(B4980)=1,2,IF(WEEKDAY(B4980)=7,1,0))))))</f>
        <v>1</v>
      </c>
    </row>
    <row r="4981" spans="2:21" ht="13.95" customHeight="1" x14ac:dyDescent="0.25">
      <c r="B4981" s="784">
        <f t="shared" si="233"/>
        <v>45590</v>
      </c>
      <c r="C4981" s="785">
        <v>9</v>
      </c>
      <c r="D4981" s="786">
        <f>IFERROR((INDEX(METADATA!$T$2:$T$20,MATCH(B4981,METADATA!$S$2:$S$20,0))),0)</f>
        <v>0</v>
      </c>
      <c r="E4981" s="785" t="str">
        <f t="shared" si="231"/>
        <v>LO</v>
      </c>
      <c r="F4981" s="786">
        <f>VLOOKUP(C4981,METADATA!$A$5:$H$29,IF(E4981="HI",2,IF(E4981="LO",6,10))+IF(D4981=1,2,IF(D4981=7,1,(IF(WEEKDAY(B4981)=1,2,IF(WEEKDAY(B4981)=7,1,0))))))</f>
        <v>2</v>
      </c>
      <c r="G4981" s="786">
        <f>VLOOKUP(C4981,METADATA!$J$5:$Q$29,IF(E4981="HI",2,IF(E4981="LO",6,10))+IF(D4981=1,2,IF(D4981=7,1,(IF(WEEKDAY(B4981)=1,2,IF(WEEKDAY(B4981)=7,1,0))))))</f>
        <v>1</v>
      </c>
      <c r="H4981" s="787">
        <v>17163.75</v>
      </c>
      <c r="I4981" s="788">
        <v>10754.5</v>
      </c>
      <c r="K4981" s="795">
        <v>851.61249999999995</v>
      </c>
      <c r="M4981" s="798">
        <f t="shared" si="232"/>
        <v>20254.717581652429</v>
      </c>
      <c r="N4981" s="303"/>
      <c r="S4981" s="786">
        <v>0</v>
      </c>
      <c r="T4981" s="781">
        <f>VLOOKUP(C4981,METADATA!$J$5:$Q$29,IF(E4981="HI",2,IF(E4981="LO",6,10))+IF(S4981=1,2,IF(D4981=7,1,(IF(WEEKDAY(B4981)=1,2,IF(WEEKDAY(B4981)=7,1,0))))))</f>
        <v>1</v>
      </c>
      <c r="U4981" s="781">
        <f>VLOOKUP(C4981,METADATA!$A$5:$H$29,IF(E4981="HI",2,IF(E4981="LO",6,10))+IF(S4981=1,2,IF(D4981=7,1,(IF(WEEKDAY(B4981)=1,2,IF(WEEKDAY(B4981)=7,1,0))))))</f>
        <v>2</v>
      </c>
    </row>
    <row r="4982" spans="2:21" ht="13.95" customHeight="1" x14ac:dyDescent="0.25">
      <c r="B4982" s="784">
        <f t="shared" si="233"/>
        <v>45590</v>
      </c>
      <c r="C4982" s="785">
        <v>10</v>
      </c>
      <c r="D4982" s="786">
        <f>IFERROR((INDEX(METADATA!$T$2:$T$20,MATCH(B4982,METADATA!$S$2:$S$20,0))),0)</f>
        <v>0</v>
      </c>
      <c r="E4982" s="785" t="str">
        <f t="shared" si="231"/>
        <v>LO</v>
      </c>
      <c r="F4982" s="786">
        <f>VLOOKUP(C4982,METADATA!$A$5:$H$29,IF(E4982="HI",2,IF(E4982="LO",6,10))+IF(D4982=1,2,IF(D4982=7,1,(IF(WEEKDAY(B4982)=1,2,IF(WEEKDAY(B4982)=7,1,0))))))</f>
        <v>2</v>
      </c>
      <c r="G4982" s="786">
        <f>VLOOKUP(C4982,METADATA!$J$5:$Q$29,IF(E4982="HI",2,IF(E4982="LO",6,10))+IF(D4982=1,2,IF(D4982=7,1,(IF(WEEKDAY(B4982)=1,2,IF(WEEKDAY(B4982)=7,1,0))))))</f>
        <v>2</v>
      </c>
      <c r="H4982" s="787">
        <v>17444.25</v>
      </c>
      <c r="I4982" s="788">
        <v>10769.824890136719</v>
      </c>
      <c r="K4982" s="795">
        <v>856.5</v>
      </c>
      <c r="M4982" s="798">
        <f t="shared" si="232"/>
        <v>20500.999639693389</v>
      </c>
      <c r="N4982" s="303"/>
      <c r="S4982" s="786">
        <v>0</v>
      </c>
      <c r="T4982" s="781">
        <f>VLOOKUP(C4982,METADATA!$J$5:$Q$29,IF(E4982="HI",2,IF(E4982="LO",6,10))+IF(S4982=1,2,IF(D4982=7,1,(IF(WEEKDAY(B4982)=1,2,IF(WEEKDAY(B4982)=7,1,0))))))</f>
        <v>2</v>
      </c>
      <c r="U4982" s="781">
        <f>VLOOKUP(C4982,METADATA!$A$5:$H$29,IF(E4982="HI",2,IF(E4982="LO",6,10))+IF(S4982=1,2,IF(D4982=7,1,(IF(WEEKDAY(B4982)=1,2,IF(WEEKDAY(B4982)=7,1,0))))))</f>
        <v>2</v>
      </c>
    </row>
    <row r="4983" spans="2:21" ht="13.95" customHeight="1" x14ac:dyDescent="0.25">
      <c r="B4983" s="784">
        <f t="shared" si="233"/>
        <v>45590</v>
      </c>
      <c r="C4983" s="785">
        <v>11</v>
      </c>
      <c r="D4983" s="786">
        <f>IFERROR((INDEX(METADATA!$T$2:$T$20,MATCH(B4983,METADATA!$S$2:$S$20,0))),0)</f>
        <v>0</v>
      </c>
      <c r="E4983" s="785" t="str">
        <f t="shared" si="231"/>
        <v>LO</v>
      </c>
      <c r="F4983" s="786">
        <f>VLOOKUP(C4983,METADATA!$A$5:$H$29,IF(E4983="HI",2,IF(E4983="LO",6,10))+IF(D4983=1,2,IF(D4983=7,1,(IF(WEEKDAY(B4983)=1,2,IF(WEEKDAY(B4983)=7,1,0))))))</f>
        <v>2</v>
      </c>
      <c r="G4983" s="786">
        <f>VLOOKUP(C4983,METADATA!$J$5:$Q$29,IF(E4983="HI",2,IF(E4983="LO",6,10))+IF(D4983=1,2,IF(D4983=7,1,(IF(WEEKDAY(B4983)=1,2,IF(WEEKDAY(B4983)=7,1,0))))))</f>
        <v>2</v>
      </c>
      <c r="H4983" s="787">
        <v>18075</v>
      </c>
      <c r="I4983" s="788">
        <v>10903.774841308594</v>
      </c>
      <c r="K4983" s="795">
        <v>824.32500000000005</v>
      </c>
      <c r="M4983" s="798">
        <f t="shared" si="232"/>
        <v>21109.190671126031</v>
      </c>
      <c r="N4983" s="303"/>
      <c r="S4983" s="786">
        <v>0</v>
      </c>
      <c r="T4983" s="781">
        <f>VLOOKUP(C4983,METADATA!$J$5:$Q$29,IF(E4983="HI",2,IF(E4983="LO",6,10))+IF(S4983=1,2,IF(D4983=7,1,(IF(WEEKDAY(B4983)=1,2,IF(WEEKDAY(B4983)=7,1,0))))))</f>
        <v>2</v>
      </c>
      <c r="U4983" s="781">
        <f>VLOOKUP(C4983,METADATA!$A$5:$H$29,IF(E4983="HI",2,IF(E4983="LO",6,10))+IF(S4983=1,2,IF(D4983=7,1,(IF(WEEKDAY(B4983)=1,2,IF(WEEKDAY(B4983)=7,1,0))))))</f>
        <v>2</v>
      </c>
    </row>
    <row r="4984" spans="2:21" ht="13.95" customHeight="1" x14ac:dyDescent="0.25">
      <c r="B4984" s="784">
        <f t="shared" si="233"/>
        <v>45590</v>
      </c>
      <c r="C4984" s="785">
        <v>12</v>
      </c>
      <c r="D4984" s="786">
        <f>IFERROR((INDEX(METADATA!$T$2:$T$20,MATCH(B4984,METADATA!$S$2:$S$20,0))),0)</f>
        <v>0</v>
      </c>
      <c r="E4984" s="785" t="str">
        <f t="shared" si="231"/>
        <v>LO</v>
      </c>
      <c r="F4984" s="786">
        <f>VLOOKUP(C4984,METADATA!$A$5:$H$29,IF(E4984="HI",2,IF(E4984="LO",6,10))+IF(D4984=1,2,IF(D4984=7,1,(IF(WEEKDAY(B4984)=1,2,IF(WEEKDAY(B4984)=7,1,0))))))</f>
        <v>2</v>
      </c>
      <c r="G4984" s="786">
        <f>VLOOKUP(C4984,METADATA!$J$5:$Q$29,IF(E4984="HI",2,IF(E4984="LO",6,10))+IF(D4984=1,2,IF(D4984=7,1,(IF(WEEKDAY(B4984)=1,2,IF(WEEKDAY(B4984)=7,1,0))))))</f>
        <v>2</v>
      </c>
      <c r="H4984" s="787">
        <v>17988</v>
      </c>
      <c r="I4984" s="788">
        <v>10949.524963378906</v>
      </c>
      <c r="K4984" s="795">
        <v>882.73749999999995</v>
      </c>
      <c r="M4984" s="798">
        <f t="shared" si="232"/>
        <v>21058.495694699035</v>
      </c>
      <c r="N4984" s="303"/>
      <c r="S4984" s="786">
        <v>0</v>
      </c>
      <c r="T4984" s="781">
        <f>VLOOKUP(C4984,METADATA!$J$5:$Q$29,IF(E4984="HI",2,IF(E4984="LO",6,10))+IF(S4984=1,2,IF(D4984=7,1,(IF(WEEKDAY(B4984)=1,2,IF(WEEKDAY(B4984)=7,1,0))))))</f>
        <v>2</v>
      </c>
      <c r="U4984" s="781">
        <f>VLOOKUP(C4984,METADATA!$A$5:$H$29,IF(E4984="HI",2,IF(E4984="LO",6,10))+IF(S4984=1,2,IF(D4984=7,1,(IF(WEEKDAY(B4984)=1,2,IF(WEEKDAY(B4984)=7,1,0))))))</f>
        <v>2</v>
      </c>
    </row>
    <row r="4985" spans="2:21" ht="13.95" customHeight="1" x14ac:dyDescent="0.25">
      <c r="B4985" s="784">
        <f t="shared" si="233"/>
        <v>45590</v>
      </c>
      <c r="C4985" s="785">
        <v>13</v>
      </c>
      <c r="D4985" s="786">
        <f>IFERROR((INDEX(METADATA!$T$2:$T$20,MATCH(B4985,METADATA!$S$2:$S$20,0))),0)</f>
        <v>0</v>
      </c>
      <c r="E4985" s="785" t="str">
        <f t="shared" si="231"/>
        <v>LO</v>
      </c>
      <c r="F4985" s="786">
        <f>VLOOKUP(C4985,METADATA!$A$5:$H$29,IF(E4985="HI",2,IF(E4985="LO",6,10))+IF(D4985=1,2,IF(D4985=7,1,(IF(WEEKDAY(B4985)=1,2,IF(WEEKDAY(B4985)=7,1,0))))))</f>
        <v>2</v>
      </c>
      <c r="G4985" s="786">
        <f>VLOOKUP(C4985,METADATA!$J$5:$Q$29,IF(E4985="HI",2,IF(E4985="LO",6,10))+IF(D4985=1,2,IF(D4985=7,1,(IF(WEEKDAY(B4985)=1,2,IF(WEEKDAY(B4985)=7,1,0))))))</f>
        <v>2</v>
      </c>
      <c r="H4985" s="787">
        <v>17693</v>
      </c>
      <c r="I4985" s="788">
        <v>10959.674926757813</v>
      </c>
      <c r="K4985" s="795">
        <v>909.3125</v>
      </c>
      <c r="M4985" s="798">
        <f t="shared" si="232"/>
        <v>20812.417531373041</v>
      </c>
      <c r="N4985" s="303"/>
      <c r="S4985" s="786">
        <v>0</v>
      </c>
      <c r="T4985" s="781">
        <f>VLOOKUP(C4985,METADATA!$J$5:$Q$29,IF(E4985="HI",2,IF(E4985="LO",6,10))+IF(S4985=1,2,IF(D4985=7,1,(IF(WEEKDAY(B4985)=1,2,IF(WEEKDAY(B4985)=7,1,0))))))</f>
        <v>2</v>
      </c>
      <c r="U4985" s="781">
        <f>VLOOKUP(C4985,METADATA!$A$5:$H$29,IF(E4985="HI",2,IF(E4985="LO",6,10))+IF(S4985=1,2,IF(D4985=7,1,(IF(WEEKDAY(B4985)=1,2,IF(WEEKDAY(B4985)=7,1,0))))))</f>
        <v>2</v>
      </c>
    </row>
    <row r="4986" spans="2:21" ht="13.95" customHeight="1" x14ac:dyDescent="0.25">
      <c r="B4986" s="784">
        <f t="shared" si="233"/>
        <v>45590</v>
      </c>
      <c r="C4986" s="785">
        <v>14</v>
      </c>
      <c r="D4986" s="786">
        <f>IFERROR((INDEX(METADATA!$T$2:$T$20,MATCH(B4986,METADATA!$S$2:$S$20,0))),0)</f>
        <v>0</v>
      </c>
      <c r="E4986" s="785" t="str">
        <f t="shared" si="231"/>
        <v>LO</v>
      </c>
      <c r="F4986" s="786">
        <f>VLOOKUP(C4986,METADATA!$A$5:$H$29,IF(E4986="HI",2,IF(E4986="LO",6,10))+IF(D4986=1,2,IF(D4986=7,1,(IF(WEEKDAY(B4986)=1,2,IF(WEEKDAY(B4986)=7,1,0))))))</f>
        <v>2</v>
      </c>
      <c r="G4986" s="786">
        <f>VLOOKUP(C4986,METADATA!$J$5:$Q$29,IF(E4986="HI",2,IF(E4986="LO",6,10))+IF(D4986=1,2,IF(D4986=7,1,(IF(WEEKDAY(B4986)=1,2,IF(WEEKDAY(B4986)=7,1,0))))))</f>
        <v>2</v>
      </c>
      <c r="H4986" s="787">
        <v>17982.25</v>
      </c>
      <c r="I4986" s="788">
        <v>10185.399963378906</v>
      </c>
      <c r="K4986" s="795">
        <v>905.6</v>
      </c>
      <c r="M4986" s="798">
        <f t="shared" si="232"/>
        <v>20666.487061823038</v>
      </c>
      <c r="N4986" s="303"/>
      <c r="S4986" s="786">
        <v>0</v>
      </c>
      <c r="T4986" s="781">
        <f>VLOOKUP(C4986,METADATA!$J$5:$Q$29,IF(E4986="HI",2,IF(E4986="LO",6,10))+IF(S4986=1,2,IF(D4986=7,1,(IF(WEEKDAY(B4986)=1,2,IF(WEEKDAY(B4986)=7,1,0))))))</f>
        <v>2</v>
      </c>
      <c r="U4986" s="781">
        <f>VLOOKUP(C4986,METADATA!$A$5:$H$29,IF(E4986="HI",2,IF(E4986="LO",6,10))+IF(S4986=1,2,IF(D4986=7,1,(IF(WEEKDAY(B4986)=1,2,IF(WEEKDAY(B4986)=7,1,0))))))</f>
        <v>2</v>
      </c>
    </row>
    <row r="4987" spans="2:21" ht="13.95" customHeight="1" x14ac:dyDescent="0.25">
      <c r="B4987" s="784">
        <f t="shared" si="233"/>
        <v>45590</v>
      </c>
      <c r="C4987" s="785">
        <v>15</v>
      </c>
      <c r="D4987" s="786">
        <f>IFERROR((INDEX(METADATA!$T$2:$T$20,MATCH(B4987,METADATA!$S$2:$S$20,0))),0)</f>
        <v>0</v>
      </c>
      <c r="E4987" s="785" t="str">
        <f t="shared" si="231"/>
        <v>LO</v>
      </c>
      <c r="F4987" s="786">
        <f>VLOOKUP(C4987,METADATA!$A$5:$H$29,IF(E4987="HI",2,IF(E4987="LO",6,10))+IF(D4987=1,2,IF(D4987=7,1,(IF(WEEKDAY(B4987)=1,2,IF(WEEKDAY(B4987)=7,1,0))))))</f>
        <v>2</v>
      </c>
      <c r="G4987" s="786">
        <f>VLOOKUP(C4987,METADATA!$J$5:$Q$29,IF(E4987="HI",2,IF(E4987="LO",6,10))+IF(D4987=1,2,IF(D4987=7,1,(IF(WEEKDAY(B4987)=1,2,IF(WEEKDAY(B4987)=7,1,0))))))</f>
        <v>2</v>
      </c>
      <c r="H4987" s="787">
        <v>17353</v>
      </c>
      <c r="I4987" s="788">
        <v>9753.1675720214844</v>
      </c>
      <c r="K4987" s="795">
        <v>913.98749999999995</v>
      </c>
      <c r="M4987" s="798">
        <f t="shared" si="232"/>
        <v>19906.051509225315</v>
      </c>
      <c r="N4987" s="303"/>
      <c r="S4987" s="786">
        <v>0</v>
      </c>
      <c r="T4987" s="781">
        <f>VLOOKUP(C4987,METADATA!$J$5:$Q$29,IF(E4987="HI",2,IF(E4987="LO",6,10))+IF(S4987=1,2,IF(D4987=7,1,(IF(WEEKDAY(B4987)=1,2,IF(WEEKDAY(B4987)=7,1,0))))))</f>
        <v>2</v>
      </c>
      <c r="U4987" s="781">
        <f>VLOOKUP(C4987,METADATA!$A$5:$H$29,IF(E4987="HI",2,IF(E4987="LO",6,10))+IF(S4987=1,2,IF(D4987=7,1,(IF(WEEKDAY(B4987)=1,2,IF(WEEKDAY(B4987)=7,1,0))))))</f>
        <v>2</v>
      </c>
    </row>
    <row r="4988" spans="2:21" ht="13.95" customHeight="1" x14ac:dyDescent="0.25">
      <c r="B4988" s="784">
        <f t="shared" si="233"/>
        <v>45590</v>
      </c>
      <c r="C4988" s="785">
        <v>16</v>
      </c>
      <c r="D4988" s="786">
        <f>IFERROR((INDEX(METADATA!$T$2:$T$20,MATCH(B4988,METADATA!$S$2:$S$20,0))),0)</f>
        <v>0</v>
      </c>
      <c r="E4988" s="785" t="str">
        <f t="shared" si="231"/>
        <v>LO</v>
      </c>
      <c r="F4988" s="786">
        <f>VLOOKUP(C4988,METADATA!$A$5:$H$29,IF(E4988="HI",2,IF(E4988="LO",6,10))+IF(D4988=1,2,IF(D4988=7,1,(IF(WEEKDAY(B4988)=1,2,IF(WEEKDAY(B4988)=7,1,0))))))</f>
        <v>2</v>
      </c>
      <c r="G4988" s="786">
        <f>VLOOKUP(C4988,METADATA!$J$5:$Q$29,IF(E4988="HI",2,IF(E4988="LO",6,10))+IF(D4988=1,2,IF(D4988=7,1,(IF(WEEKDAY(B4988)=1,2,IF(WEEKDAY(B4988)=7,1,0))))))</f>
        <v>2</v>
      </c>
      <c r="H4988" s="787">
        <v>16539</v>
      </c>
      <c r="I4988" s="788">
        <v>10778.625061035156</v>
      </c>
      <c r="K4988" s="795">
        <v>902.26250000000005</v>
      </c>
      <c r="M4988" s="798">
        <f t="shared" si="232"/>
        <v>19741.258298456436</v>
      </c>
      <c r="N4988" s="303"/>
      <c r="S4988" s="786">
        <v>0</v>
      </c>
      <c r="T4988" s="781">
        <f>VLOOKUP(C4988,METADATA!$J$5:$Q$29,IF(E4988="HI",2,IF(E4988="LO",6,10))+IF(S4988=1,2,IF(D4988=7,1,(IF(WEEKDAY(B4988)=1,2,IF(WEEKDAY(B4988)=7,1,0))))))</f>
        <v>2</v>
      </c>
      <c r="U4988" s="781">
        <f>VLOOKUP(C4988,METADATA!$A$5:$H$29,IF(E4988="HI",2,IF(E4988="LO",6,10))+IF(S4988=1,2,IF(D4988=7,1,(IF(WEEKDAY(B4988)=1,2,IF(WEEKDAY(B4988)=7,1,0))))))</f>
        <v>2</v>
      </c>
    </row>
    <row r="4989" spans="2:21" ht="13.95" customHeight="1" x14ac:dyDescent="0.25">
      <c r="B4989" s="784">
        <f t="shared" si="233"/>
        <v>45590</v>
      </c>
      <c r="C4989" s="785">
        <v>17</v>
      </c>
      <c r="D4989" s="786">
        <f>IFERROR((INDEX(METADATA!$T$2:$T$20,MATCH(B4989,METADATA!$S$2:$S$20,0))),0)</f>
        <v>0</v>
      </c>
      <c r="E4989" s="785" t="str">
        <f t="shared" si="231"/>
        <v>LO</v>
      </c>
      <c r="F4989" s="786">
        <f>VLOOKUP(C4989,METADATA!$A$5:$H$29,IF(E4989="HI",2,IF(E4989="LO",6,10))+IF(D4989=1,2,IF(D4989=7,1,(IF(WEEKDAY(B4989)=1,2,IF(WEEKDAY(B4989)=7,1,0))))))</f>
        <v>2</v>
      </c>
      <c r="G4989" s="786">
        <f>VLOOKUP(C4989,METADATA!$J$5:$Q$29,IF(E4989="HI",2,IF(E4989="LO",6,10))+IF(D4989=1,2,IF(D4989=7,1,(IF(WEEKDAY(B4989)=1,2,IF(WEEKDAY(B4989)=7,1,0))))))</f>
        <v>2</v>
      </c>
      <c r="H4989" s="787">
        <v>15685.25</v>
      </c>
      <c r="I4989" s="788">
        <v>10923.449829101563</v>
      </c>
      <c r="K4989" s="795">
        <v>933.76250000000005</v>
      </c>
      <c r="M4989" s="798">
        <f t="shared" si="232"/>
        <v>19114.100128737395</v>
      </c>
      <c r="N4989" s="303"/>
      <c r="S4989" s="786">
        <v>0</v>
      </c>
      <c r="T4989" s="781">
        <f>VLOOKUP(C4989,METADATA!$J$5:$Q$29,IF(E4989="HI",2,IF(E4989="LO",6,10))+IF(S4989=1,2,IF(D4989=7,1,(IF(WEEKDAY(B4989)=1,2,IF(WEEKDAY(B4989)=7,1,0))))))</f>
        <v>2</v>
      </c>
      <c r="U4989" s="781">
        <f>VLOOKUP(C4989,METADATA!$A$5:$H$29,IF(E4989="HI",2,IF(E4989="LO",6,10))+IF(S4989=1,2,IF(D4989=7,1,(IF(WEEKDAY(B4989)=1,2,IF(WEEKDAY(B4989)=7,1,0))))))</f>
        <v>2</v>
      </c>
    </row>
    <row r="4990" spans="2:21" ht="13.95" customHeight="1" x14ac:dyDescent="0.25">
      <c r="B4990" s="784">
        <f t="shared" si="233"/>
        <v>45590</v>
      </c>
      <c r="C4990" s="785">
        <v>18</v>
      </c>
      <c r="D4990" s="786">
        <f>IFERROR((INDEX(METADATA!$T$2:$T$20,MATCH(B4990,METADATA!$S$2:$S$20,0))),0)</f>
        <v>0</v>
      </c>
      <c r="E4990" s="785" t="str">
        <f t="shared" si="231"/>
        <v>LO</v>
      </c>
      <c r="F4990" s="786">
        <f>VLOOKUP(C4990,METADATA!$A$5:$H$29,IF(E4990="HI",2,IF(E4990="LO",6,10))+IF(D4990=1,2,IF(D4990=7,1,(IF(WEEKDAY(B4990)=1,2,IF(WEEKDAY(B4990)=7,1,0))))))</f>
        <v>1</v>
      </c>
      <c r="G4990" s="786">
        <f>VLOOKUP(C4990,METADATA!$J$5:$Q$29,IF(E4990="HI",2,IF(E4990="LO",6,10))+IF(D4990=1,2,IF(D4990=7,1,(IF(WEEKDAY(B4990)=1,2,IF(WEEKDAY(B4990)=7,1,0))))))</f>
        <v>1</v>
      </c>
      <c r="H4990" s="787">
        <v>14813</v>
      </c>
      <c r="I4990" s="788">
        <v>10898.700134277344</v>
      </c>
      <c r="K4990" s="795">
        <v>0</v>
      </c>
      <c r="M4990" s="798">
        <f t="shared" si="232"/>
        <v>18390.395145751954</v>
      </c>
      <c r="N4990" s="303"/>
      <c r="S4990" s="786">
        <v>0</v>
      </c>
      <c r="T4990" s="781">
        <f>VLOOKUP(C4990,METADATA!$J$5:$Q$29,IF(E4990="HI",2,IF(E4990="LO",6,10))+IF(S4990=1,2,IF(D4990=7,1,(IF(WEEKDAY(B4990)=1,2,IF(WEEKDAY(B4990)=7,1,0))))))</f>
        <v>1</v>
      </c>
      <c r="U4990" s="781">
        <f>VLOOKUP(C4990,METADATA!$A$5:$H$29,IF(E4990="HI",2,IF(E4990="LO",6,10))+IF(S4990=1,2,IF(D4990=7,1,(IF(WEEKDAY(B4990)=1,2,IF(WEEKDAY(B4990)=7,1,0))))))</f>
        <v>1</v>
      </c>
    </row>
    <row r="4991" spans="2:21" ht="13.95" customHeight="1" x14ac:dyDescent="0.25">
      <c r="B4991" s="784">
        <f t="shared" si="233"/>
        <v>45590</v>
      </c>
      <c r="C4991" s="785">
        <v>19</v>
      </c>
      <c r="D4991" s="786">
        <f>IFERROR((INDEX(METADATA!$T$2:$T$20,MATCH(B4991,METADATA!$S$2:$S$20,0))),0)</f>
        <v>0</v>
      </c>
      <c r="E4991" s="785" t="str">
        <f t="shared" si="231"/>
        <v>LO</v>
      </c>
      <c r="F4991" s="786">
        <f>VLOOKUP(C4991,METADATA!$A$5:$H$29,IF(E4991="HI",2,IF(E4991="LO",6,10))+IF(D4991=1,2,IF(D4991=7,1,(IF(WEEKDAY(B4991)=1,2,IF(WEEKDAY(B4991)=7,1,0))))))</f>
        <v>1</v>
      </c>
      <c r="G4991" s="786">
        <f>VLOOKUP(C4991,METADATA!$J$5:$Q$29,IF(E4991="HI",2,IF(E4991="LO",6,10))+IF(D4991=1,2,IF(D4991=7,1,(IF(WEEKDAY(B4991)=1,2,IF(WEEKDAY(B4991)=7,1,0))))))</f>
        <v>1</v>
      </c>
      <c r="H4991" s="787">
        <v>13997.25</v>
      </c>
      <c r="I4991" s="788">
        <v>10786.875061035156</v>
      </c>
      <c r="K4991" s="795">
        <v>0</v>
      </c>
      <c r="M4991" s="798">
        <f t="shared" si="232"/>
        <v>17671.436872673432</v>
      </c>
      <c r="N4991" s="303"/>
      <c r="S4991" s="786">
        <v>0</v>
      </c>
      <c r="T4991" s="781">
        <f>VLOOKUP(C4991,METADATA!$J$5:$Q$29,IF(E4991="HI",2,IF(E4991="LO",6,10))+IF(S4991=1,2,IF(D4991=7,1,(IF(WEEKDAY(B4991)=1,2,IF(WEEKDAY(B4991)=7,1,0))))))</f>
        <v>1</v>
      </c>
      <c r="U4991" s="781">
        <f>VLOOKUP(C4991,METADATA!$A$5:$H$29,IF(E4991="HI",2,IF(E4991="LO",6,10))+IF(S4991=1,2,IF(D4991=7,1,(IF(WEEKDAY(B4991)=1,2,IF(WEEKDAY(B4991)=7,1,0))))))</f>
        <v>1</v>
      </c>
    </row>
    <row r="4992" spans="2:21" ht="13.95" customHeight="1" x14ac:dyDescent="0.25">
      <c r="B4992" s="784">
        <f t="shared" si="233"/>
        <v>45590</v>
      </c>
      <c r="C4992" s="785">
        <v>20</v>
      </c>
      <c r="D4992" s="786">
        <f>IFERROR((INDEX(METADATA!$T$2:$T$20,MATCH(B4992,METADATA!$S$2:$S$20,0))),0)</f>
        <v>0</v>
      </c>
      <c r="E4992" s="785" t="str">
        <f t="shared" si="231"/>
        <v>LO</v>
      </c>
      <c r="F4992" s="786">
        <f>VLOOKUP(C4992,METADATA!$A$5:$H$29,IF(E4992="HI",2,IF(E4992="LO",6,10))+IF(D4992=1,2,IF(D4992=7,1,(IF(WEEKDAY(B4992)=1,2,IF(WEEKDAY(B4992)=7,1,0))))))</f>
        <v>1</v>
      </c>
      <c r="G4992" s="786">
        <f>VLOOKUP(C4992,METADATA!$J$5:$Q$29,IF(E4992="HI",2,IF(E4992="LO",6,10))+IF(D4992=1,2,IF(D4992=7,1,(IF(WEEKDAY(B4992)=1,2,IF(WEEKDAY(B4992)=7,1,0))))))</f>
        <v>2</v>
      </c>
      <c r="H4992" s="787">
        <v>13764.75</v>
      </c>
      <c r="I4992" s="788">
        <v>10934.625122070313</v>
      </c>
      <c r="K4992" s="795">
        <v>0</v>
      </c>
      <c r="M4992" s="798">
        <f t="shared" si="232"/>
        <v>17579.373399604185</v>
      </c>
      <c r="N4992" s="303"/>
      <c r="S4992" s="786">
        <v>0</v>
      </c>
      <c r="T4992" s="781">
        <f>VLOOKUP(C4992,METADATA!$J$5:$Q$29,IF(E4992="HI",2,IF(E4992="LO",6,10))+IF(S4992=1,2,IF(D4992=7,1,(IF(WEEKDAY(B4992)=1,2,IF(WEEKDAY(B4992)=7,1,0))))))</f>
        <v>2</v>
      </c>
      <c r="U4992" s="781">
        <f>VLOOKUP(C4992,METADATA!$A$5:$H$29,IF(E4992="HI",2,IF(E4992="LO",6,10))+IF(S4992=1,2,IF(D4992=7,1,(IF(WEEKDAY(B4992)=1,2,IF(WEEKDAY(B4992)=7,1,0))))))</f>
        <v>1</v>
      </c>
    </row>
    <row r="4993" spans="2:21" ht="13.95" customHeight="1" x14ac:dyDescent="0.25">
      <c r="B4993" s="784">
        <f t="shared" si="233"/>
        <v>45590</v>
      </c>
      <c r="C4993" s="785">
        <v>21</v>
      </c>
      <c r="D4993" s="786">
        <f>IFERROR((INDEX(METADATA!$T$2:$T$20,MATCH(B4993,METADATA!$S$2:$S$20,0))),0)</f>
        <v>0</v>
      </c>
      <c r="E4993" s="785" t="str">
        <f t="shared" si="231"/>
        <v>LO</v>
      </c>
      <c r="F4993" s="786">
        <f>VLOOKUP(C4993,METADATA!$A$5:$H$29,IF(E4993="HI",2,IF(E4993="LO",6,10))+IF(D4993=1,2,IF(D4993=7,1,(IF(WEEKDAY(B4993)=1,2,IF(WEEKDAY(B4993)=7,1,0))))))</f>
        <v>2</v>
      </c>
      <c r="G4993" s="786">
        <f>VLOOKUP(C4993,METADATA!$J$5:$Q$29,IF(E4993="HI",2,IF(E4993="LO",6,10))+IF(D4993=1,2,IF(D4993=7,1,(IF(WEEKDAY(B4993)=1,2,IF(WEEKDAY(B4993)=7,1,0))))))</f>
        <v>2</v>
      </c>
      <c r="H4993" s="787">
        <v>12952</v>
      </c>
      <c r="I4993" s="788">
        <v>10690.199768066406</v>
      </c>
      <c r="K4993" s="795">
        <v>0</v>
      </c>
      <c r="M4993" s="798">
        <f t="shared" si="232"/>
        <v>16793.888027528559</v>
      </c>
      <c r="N4993" s="303"/>
      <c r="S4993" s="786">
        <v>0</v>
      </c>
      <c r="T4993" s="781">
        <f>VLOOKUP(C4993,METADATA!$J$5:$Q$29,IF(E4993="HI",2,IF(E4993="LO",6,10))+IF(S4993=1,2,IF(D4993=7,1,(IF(WEEKDAY(B4993)=1,2,IF(WEEKDAY(B4993)=7,1,0))))))</f>
        <v>2</v>
      </c>
      <c r="U4993" s="781">
        <f>VLOOKUP(C4993,METADATA!$A$5:$H$29,IF(E4993="HI",2,IF(E4993="LO",6,10))+IF(S4993=1,2,IF(D4993=7,1,(IF(WEEKDAY(B4993)=1,2,IF(WEEKDAY(B4993)=7,1,0))))))</f>
        <v>2</v>
      </c>
    </row>
    <row r="4994" spans="2:21" ht="13.95" customHeight="1" x14ac:dyDescent="0.25">
      <c r="B4994" s="784">
        <f t="shared" si="233"/>
        <v>45590</v>
      </c>
      <c r="C4994" s="785">
        <v>22</v>
      </c>
      <c r="D4994" s="786">
        <f>IFERROR((INDEX(METADATA!$T$2:$T$20,MATCH(B4994,METADATA!$S$2:$S$20,0))),0)</f>
        <v>0</v>
      </c>
      <c r="E4994" s="785" t="str">
        <f t="shared" si="231"/>
        <v>LO</v>
      </c>
      <c r="F4994" s="786">
        <f>VLOOKUP(C4994,METADATA!$A$5:$H$29,IF(E4994="HI",2,IF(E4994="LO",6,10))+IF(D4994=1,2,IF(D4994=7,1,(IF(WEEKDAY(B4994)=1,2,IF(WEEKDAY(B4994)=7,1,0))))))</f>
        <v>3</v>
      </c>
      <c r="G4994" s="786">
        <f>VLOOKUP(C4994,METADATA!$J$5:$Q$29,IF(E4994="HI",2,IF(E4994="LO",6,10))+IF(D4994=1,2,IF(D4994=7,1,(IF(WEEKDAY(B4994)=1,2,IF(WEEKDAY(B4994)=7,1,0))))))</f>
        <v>3</v>
      </c>
      <c r="H4994" s="787">
        <v>11896.5</v>
      </c>
      <c r="I4994" s="788">
        <v>9678.85009765625</v>
      </c>
      <c r="K4994" s="795">
        <v>0</v>
      </c>
      <c r="M4994" s="798">
        <f t="shared" si="232"/>
        <v>15336.454983564501</v>
      </c>
      <c r="N4994" s="303"/>
      <c r="S4994" s="786">
        <v>0</v>
      </c>
      <c r="T4994" s="781">
        <f>VLOOKUP(C4994,METADATA!$J$5:$Q$29,IF(E4994="HI",2,IF(E4994="LO",6,10))+IF(S4994=1,2,IF(D4994=7,1,(IF(WEEKDAY(B4994)=1,2,IF(WEEKDAY(B4994)=7,1,0))))))</f>
        <v>3</v>
      </c>
      <c r="U4994" s="781">
        <f>VLOOKUP(C4994,METADATA!$A$5:$H$29,IF(E4994="HI",2,IF(E4994="LO",6,10))+IF(S4994=1,2,IF(D4994=7,1,(IF(WEEKDAY(B4994)=1,2,IF(WEEKDAY(B4994)=7,1,0))))))</f>
        <v>3</v>
      </c>
    </row>
    <row r="4995" spans="2:21" ht="13.95" customHeight="1" x14ac:dyDescent="0.25">
      <c r="B4995" s="784">
        <f t="shared" si="233"/>
        <v>45590</v>
      </c>
      <c r="C4995" s="785">
        <v>23</v>
      </c>
      <c r="D4995" s="786">
        <f>IFERROR((INDEX(METADATA!$T$2:$T$20,MATCH(B4995,METADATA!$S$2:$S$20,0))),0)</f>
        <v>0</v>
      </c>
      <c r="E4995" s="785" t="str">
        <f t="shared" si="231"/>
        <v>LO</v>
      </c>
      <c r="F4995" s="786">
        <f>VLOOKUP(C4995,METADATA!$A$5:$H$29,IF(E4995="HI",2,IF(E4995="LO",6,10))+IF(D4995=1,2,IF(D4995=7,1,(IF(WEEKDAY(B4995)=1,2,IF(WEEKDAY(B4995)=7,1,0))))))</f>
        <v>3</v>
      </c>
      <c r="G4995" s="786">
        <f>VLOOKUP(C4995,METADATA!$J$5:$Q$29,IF(E4995="HI",2,IF(E4995="LO",6,10))+IF(D4995=1,2,IF(D4995=7,1,(IF(WEEKDAY(B4995)=1,2,IF(WEEKDAY(B4995)=7,1,0))))))</f>
        <v>3</v>
      </c>
      <c r="H4995" s="787">
        <v>10633.5</v>
      </c>
      <c r="I4995" s="788">
        <v>9735.3499145507813</v>
      </c>
      <c r="K4995" s="795">
        <v>0</v>
      </c>
      <c r="M4995" s="798">
        <f t="shared" si="232"/>
        <v>14416.946979466349</v>
      </c>
      <c r="N4995" s="303"/>
      <c r="S4995" s="786">
        <v>0</v>
      </c>
      <c r="T4995" s="781">
        <f>VLOOKUP(C4995,METADATA!$J$5:$Q$29,IF(E4995="HI",2,IF(E4995="LO",6,10))+IF(S4995=1,2,IF(D4995=7,1,(IF(WEEKDAY(B4995)=1,2,IF(WEEKDAY(B4995)=7,1,0))))))</f>
        <v>3</v>
      </c>
      <c r="U4995" s="781">
        <f>VLOOKUP(C4995,METADATA!$A$5:$H$29,IF(E4995="HI",2,IF(E4995="LO",6,10))+IF(S4995=1,2,IF(D4995=7,1,(IF(WEEKDAY(B4995)=1,2,IF(WEEKDAY(B4995)=7,1,0))))))</f>
        <v>3</v>
      </c>
    </row>
    <row r="4996" spans="2:21" ht="13.95" customHeight="1" x14ac:dyDescent="0.25">
      <c r="B4996" s="784">
        <f t="shared" si="233"/>
        <v>45591</v>
      </c>
      <c r="C4996" s="785">
        <v>0</v>
      </c>
      <c r="D4996" s="786">
        <f>IFERROR((INDEX(METADATA!$T$2:$T$20,MATCH(B4996,METADATA!$S$2:$S$20,0))),0)</f>
        <v>0</v>
      </c>
      <c r="E4996" s="785" t="str">
        <f t="shared" ref="E4996:E5059" si="234">IF(B4996="","",IF(AND(MONTH(B4996)&gt;=MONTH($AA$9),MONTH(B4996)&lt;=MONTH($AA$11)),"HI","LO"))</f>
        <v>LO</v>
      </c>
      <c r="F4996" s="786">
        <f>VLOOKUP(C4996,METADATA!$A$5:$H$29,IF(E4996="HI",2,IF(E4996="LO",6,10))+IF(D4996=1,2,IF(D4996=7,1,(IF(WEEKDAY(B4996)=1,2,IF(WEEKDAY(B4996)=7,1,0))))))</f>
        <v>3</v>
      </c>
      <c r="G4996" s="786">
        <f>VLOOKUP(C4996,METADATA!$J$5:$Q$29,IF(E4996="HI",2,IF(E4996="LO",6,10))+IF(D4996=1,2,IF(D4996=7,1,(IF(WEEKDAY(B4996)=1,2,IF(WEEKDAY(B4996)=7,1,0))))))</f>
        <v>3</v>
      </c>
      <c r="H4996" s="787">
        <v>9951.75</v>
      </c>
      <c r="I4996" s="788">
        <v>9770.27490234375</v>
      </c>
      <c r="K4996" s="795">
        <v>0</v>
      </c>
      <c r="M4996" s="798">
        <f t="shared" ref="M4996:M5059" si="235">SQRT(H4996^2+I4996^2)</f>
        <v>13946.167922761728</v>
      </c>
      <c r="N4996" s="303"/>
      <c r="S4996" s="786">
        <v>0</v>
      </c>
      <c r="T4996" s="781">
        <f>VLOOKUP(C4996,METADATA!$J$5:$Q$29,IF(E4996="HI",2,IF(E4996="LO",6,10))+IF(S4996=1,2,IF(D4996=7,1,(IF(WEEKDAY(B4996)=1,2,IF(WEEKDAY(B4996)=7,1,0))))))</f>
        <v>3</v>
      </c>
      <c r="U4996" s="781">
        <f>VLOOKUP(C4996,METADATA!$A$5:$H$29,IF(E4996="HI",2,IF(E4996="LO",6,10))+IF(S4996=1,2,IF(D4996=7,1,(IF(WEEKDAY(B4996)=1,2,IF(WEEKDAY(B4996)=7,1,0))))))</f>
        <v>3</v>
      </c>
    </row>
    <row r="4997" spans="2:21" ht="13.95" customHeight="1" x14ac:dyDescent="0.25">
      <c r="B4997" s="784">
        <f t="shared" si="233"/>
        <v>45591</v>
      </c>
      <c r="C4997" s="785">
        <v>1</v>
      </c>
      <c r="D4997" s="786">
        <f>IFERROR((INDEX(METADATA!$T$2:$T$20,MATCH(B4997,METADATA!$S$2:$S$20,0))),0)</f>
        <v>0</v>
      </c>
      <c r="E4997" s="785" t="str">
        <f t="shared" si="234"/>
        <v>LO</v>
      </c>
      <c r="F4997" s="786">
        <f>VLOOKUP(C4997,METADATA!$A$5:$H$29,IF(E4997="HI",2,IF(E4997="LO",6,10))+IF(D4997=1,2,IF(D4997=7,1,(IF(WEEKDAY(B4997)=1,2,IF(WEEKDAY(B4997)=7,1,0))))))</f>
        <v>3</v>
      </c>
      <c r="G4997" s="786">
        <f>VLOOKUP(C4997,METADATA!$J$5:$Q$29,IF(E4997="HI",2,IF(E4997="LO",6,10))+IF(D4997=1,2,IF(D4997=7,1,(IF(WEEKDAY(B4997)=1,2,IF(WEEKDAY(B4997)=7,1,0))))))</f>
        <v>3</v>
      </c>
      <c r="H4997" s="787">
        <v>9531.25</v>
      </c>
      <c r="I4997" s="788">
        <v>9640.0701293945313</v>
      </c>
      <c r="K4997" s="795">
        <v>0</v>
      </c>
      <c r="M4997" s="798">
        <f t="shared" si="235"/>
        <v>13556.388850359253</v>
      </c>
      <c r="N4997" s="303"/>
      <c r="S4997" s="786">
        <v>0</v>
      </c>
      <c r="T4997" s="781">
        <f>VLOOKUP(C4997,METADATA!$J$5:$Q$29,IF(E4997="HI",2,IF(E4997="LO",6,10))+IF(S4997=1,2,IF(D4997=7,1,(IF(WEEKDAY(B4997)=1,2,IF(WEEKDAY(B4997)=7,1,0))))))</f>
        <v>3</v>
      </c>
      <c r="U4997" s="781">
        <f>VLOOKUP(C4997,METADATA!$A$5:$H$29,IF(E4997="HI",2,IF(E4997="LO",6,10))+IF(S4997=1,2,IF(D4997=7,1,(IF(WEEKDAY(B4997)=1,2,IF(WEEKDAY(B4997)=7,1,0))))))</f>
        <v>3</v>
      </c>
    </row>
    <row r="4998" spans="2:21" ht="13.95" customHeight="1" x14ac:dyDescent="0.25">
      <c r="B4998" s="784">
        <f t="shared" si="233"/>
        <v>45591</v>
      </c>
      <c r="C4998" s="785">
        <v>2</v>
      </c>
      <c r="D4998" s="786">
        <f>IFERROR((INDEX(METADATA!$T$2:$T$20,MATCH(B4998,METADATA!$S$2:$S$20,0))),0)</f>
        <v>0</v>
      </c>
      <c r="E4998" s="785" t="str">
        <f t="shared" si="234"/>
        <v>LO</v>
      </c>
      <c r="F4998" s="786">
        <f>VLOOKUP(C4998,METADATA!$A$5:$H$29,IF(E4998="HI",2,IF(E4998="LO",6,10))+IF(D4998=1,2,IF(D4998=7,1,(IF(WEEKDAY(B4998)=1,2,IF(WEEKDAY(B4998)=7,1,0))))))</f>
        <v>3</v>
      </c>
      <c r="G4998" s="786">
        <f>VLOOKUP(C4998,METADATA!$J$5:$Q$29,IF(E4998="HI",2,IF(E4998="LO",6,10))+IF(D4998=1,2,IF(D4998=7,1,(IF(WEEKDAY(B4998)=1,2,IF(WEEKDAY(B4998)=7,1,0))))))</f>
        <v>3</v>
      </c>
      <c r="H4998" s="787">
        <v>9386.25</v>
      </c>
      <c r="I4998" s="788">
        <v>9459.3748168945313</v>
      </c>
      <c r="K4998" s="795">
        <v>0</v>
      </c>
      <c r="M4998" s="798">
        <f t="shared" si="235"/>
        <v>13325.969420233503</v>
      </c>
      <c r="N4998" s="303"/>
      <c r="S4998" s="786">
        <v>0</v>
      </c>
      <c r="T4998" s="781">
        <f>VLOOKUP(C4998,METADATA!$J$5:$Q$29,IF(E4998="HI",2,IF(E4998="LO",6,10))+IF(S4998=1,2,IF(D4998=7,1,(IF(WEEKDAY(B4998)=1,2,IF(WEEKDAY(B4998)=7,1,0))))))</f>
        <v>3</v>
      </c>
      <c r="U4998" s="781">
        <f>VLOOKUP(C4998,METADATA!$A$5:$H$29,IF(E4998="HI",2,IF(E4998="LO",6,10))+IF(S4998=1,2,IF(D4998=7,1,(IF(WEEKDAY(B4998)=1,2,IF(WEEKDAY(B4998)=7,1,0))))))</f>
        <v>3</v>
      </c>
    </row>
    <row r="4999" spans="2:21" ht="13.95" customHeight="1" x14ac:dyDescent="0.25">
      <c r="B4999" s="784">
        <f t="shared" si="233"/>
        <v>45591</v>
      </c>
      <c r="C4999" s="785">
        <v>3</v>
      </c>
      <c r="D4999" s="786">
        <f>IFERROR((INDEX(METADATA!$T$2:$T$20,MATCH(B4999,METADATA!$S$2:$S$20,0))),0)</f>
        <v>0</v>
      </c>
      <c r="E4999" s="785" t="str">
        <f t="shared" si="234"/>
        <v>LO</v>
      </c>
      <c r="F4999" s="786">
        <f>VLOOKUP(C4999,METADATA!$A$5:$H$29,IF(E4999="HI",2,IF(E4999="LO",6,10))+IF(D4999=1,2,IF(D4999=7,1,(IF(WEEKDAY(B4999)=1,2,IF(WEEKDAY(B4999)=7,1,0))))))</f>
        <v>3</v>
      </c>
      <c r="G4999" s="786">
        <f>VLOOKUP(C4999,METADATA!$J$5:$Q$29,IF(E4999="HI",2,IF(E4999="LO",6,10))+IF(D4999=1,2,IF(D4999=7,1,(IF(WEEKDAY(B4999)=1,2,IF(WEEKDAY(B4999)=7,1,0))))))</f>
        <v>3</v>
      </c>
      <c r="H4999" s="787">
        <v>9371</v>
      </c>
      <c r="I4999" s="788">
        <v>9581.0501708984375</v>
      </c>
      <c r="K4999" s="795">
        <v>0</v>
      </c>
      <c r="M4999" s="798">
        <f t="shared" si="235"/>
        <v>13401.946253334736</v>
      </c>
      <c r="N4999" s="303"/>
      <c r="S4999" s="786">
        <v>0</v>
      </c>
      <c r="T4999" s="781">
        <f>VLOOKUP(C4999,METADATA!$J$5:$Q$29,IF(E4999="HI",2,IF(E4999="LO",6,10))+IF(S4999=1,2,IF(D4999=7,1,(IF(WEEKDAY(B4999)=1,2,IF(WEEKDAY(B4999)=7,1,0))))))</f>
        <v>3</v>
      </c>
      <c r="U4999" s="781">
        <f>VLOOKUP(C4999,METADATA!$A$5:$H$29,IF(E4999="HI",2,IF(E4999="LO",6,10))+IF(S4999=1,2,IF(D4999=7,1,(IF(WEEKDAY(B4999)=1,2,IF(WEEKDAY(B4999)=7,1,0))))))</f>
        <v>3</v>
      </c>
    </row>
    <row r="5000" spans="2:21" ht="13.95" customHeight="1" x14ac:dyDescent="0.25">
      <c r="B5000" s="784">
        <f t="shared" si="233"/>
        <v>45591</v>
      </c>
      <c r="C5000" s="785">
        <v>4</v>
      </c>
      <c r="D5000" s="786">
        <f>IFERROR((INDEX(METADATA!$T$2:$T$20,MATCH(B5000,METADATA!$S$2:$S$20,0))),0)</f>
        <v>0</v>
      </c>
      <c r="E5000" s="785" t="str">
        <f t="shared" si="234"/>
        <v>LO</v>
      </c>
      <c r="F5000" s="786">
        <f>VLOOKUP(C5000,METADATA!$A$5:$H$29,IF(E5000="HI",2,IF(E5000="LO",6,10))+IF(D5000=1,2,IF(D5000=7,1,(IF(WEEKDAY(B5000)=1,2,IF(WEEKDAY(B5000)=7,1,0))))))</f>
        <v>3</v>
      </c>
      <c r="G5000" s="786">
        <f>VLOOKUP(C5000,METADATA!$J$5:$Q$29,IF(E5000="HI",2,IF(E5000="LO",6,10))+IF(D5000=1,2,IF(D5000=7,1,(IF(WEEKDAY(B5000)=1,2,IF(WEEKDAY(B5000)=7,1,0))))))</f>
        <v>3</v>
      </c>
      <c r="H5000" s="787">
        <v>9601.5</v>
      </c>
      <c r="I5000" s="788">
        <v>9462.0000610351563</v>
      </c>
      <c r="K5000" s="795">
        <v>0</v>
      </c>
      <c r="M5000" s="798">
        <f t="shared" si="235"/>
        <v>13480.291072711645</v>
      </c>
      <c r="N5000" s="303"/>
      <c r="S5000" s="786">
        <v>0</v>
      </c>
      <c r="T5000" s="781">
        <f>VLOOKUP(C5000,METADATA!$J$5:$Q$29,IF(E5000="HI",2,IF(E5000="LO",6,10))+IF(S5000=1,2,IF(D5000=7,1,(IF(WEEKDAY(B5000)=1,2,IF(WEEKDAY(B5000)=7,1,0))))))</f>
        <v>3</v>
      </c>
      <c r="U5000" s="781">
        <f>VLOOKUP(C5000,METADATA!$A$5:$H$29,IF(E5000="HI",2,IF(E5000="LO",6,10))+IF(S5000=1,2,IF(D5000=7,1,(IF(WEEKDAY(B5000)=1,2,IF(WEEKDAY(B5000)=7,1,0))))))</f>
        <v>3</v>
      </c>
    </row>
    <row r="5001" spans="2:21" ht="13.95" customHeight="1" x14ac:dyDescent="0.25">
      <c r="B5001" s="784">
        <f t="shared" si="233"/>
        <v>45591</v>
      </c>
      <c r="C5001" s="785">
        <v>5</v>
      </c>
      <c r="D5001" s="786">
        <f>IFERROR((INDEX(METADATA!$T$2:$T$20,MATCH(B5001,METADATA!$S$2:$S$20,0))),0)</f>
        <v>0</v>
      </c>
      <c r="E5001" s="785" t="str">
        <f t="shared" si="234"/>
        <v>LO</v>
      </c>
      <c r="F5001" s="786">
        <f>VLOOKUP(C5001,METADATA!$A$5:$H$29,IF(E5001="HI",2,IF(E5001="LO",6,10))+IF(D5001=1,2,IF(D5001=7,1,(IF(WEEKDAY(B5001)=1,2,IF(WEEKDAY(B5001)=7,1,0))))))</f>
        <v>3</v>
      </c>
      <c r="G5001" s="786">
        <f>VLOOKUP(C5001,METADATA!$J$5:$Q$29,IF(E5001="HI",2,IF(E5001="LO",6,10))+IF(D5001=1,2,IF(D5001=7,1,(IF(WEEKDAY(B5001)=1,2,IF(WEEKDAY(B5001)=7,1,0))))))</f>
        <v>3</v>
      </c>
      <c r="H5001" s="787">
        <v>9912.5</v>
      </c>
      <c r="I5001" s="788">
        <v>9410.10009765625</v>
      </c>
      <c r="K5001" s="795">
        <v>870.51250000000005</v>
      </c>
      <c r="M5001" s="798">
        <f t="shared" si="235"/>
        <v>13667.759146908837</v>
      </c>
      <c r="N5001" s="303"/>
      <c r="S5001" s="786">
        <v>0</v>
      </c>
      <c r="T5001" s="781">
        <f>VLOOKUP(C5001,METADATA!$J$5:$Q$29,IF(E5001="HI",2,IF(E5001="LO",6,10))+IF(S5001=1,2,IF(D5001=7,1,(IF(WEEKDAY(B5001)=1,2,IF(WEEKDAY(B5001)=7,1,0))))))</f>
        <v>3</v>
      </c>
      <c r="U5001" s="781">
        <f>VLOOKUP(C5001,METADATA!$A$5:$H$29,IF(E5001="HI",2,IF(E5001="LO",6,10))+IF(S5001=1,2,IF(D5001=7,1,(IF(WEEKDAY(B5001)=1,2,IF(WEEKDAY(B5001)=7,1,0))))))</f>
        <v>3</v>
      </c>
    </row>
    <row r="5002" spans="2:21" ht="13.95" customHeight="1" x14ac:dyDescent="0.25">
      <c r="B5002" s="784">
        <f t="shared" si="233"/>
        <v>45591</v>
      </c>
      <c r="C5002" s="785">
        <v>6</v>
      </c>
      <c r="D5002" s="786">
        <f>IFERROR((INDEX(METADATA!$T$2:$T$20,MATCH(B5002,METADATA!$S$2:$S$20,0))),0)</f>
        <v>0</v>
      </c>
      <c r="E5002" s="785" t="str">
        <f t="shared" si="234"/>
        <v>LO</v>
      </c>
      <c r="F5002" s="786">
        <f>VLOOKUP(C5002,METADATA!$A$5:$H$29,IF(E5002="HI",2,IF(E5002="LO",6,10))+IF(D5002=1,2,IF(D5002=7,1,(IF(WEEKDAY(B5002)=1,2,IF(WEEKDAY(B5002)=7,1,0))))))</f>
        <v>3</v>
      </c>
      <c r="G5002" s="786">
        <f>VLOOKUP(C5002,METADATA!$J$5:$Q$29,IF(E5002="HI",2,IF(E5002="LO",6,10))+IF(D5002=1,2,IF(D5002=7,1,(IF(WEEKDAY(B5002)=1,2,IF(WEEKDAY(B5002)=7,1,0))))))</f>
        <v>3</v>
      </c>
      <c r="H5002" s="787">
        <v>10280.75</v>
      </c>
      <c r="I5002" s="788">
        <v>9420.974853515625</v>
      </c>
      <c r="K5002" s="795">
        <v>865.8125</v>
      </c>
      <c r="M5002" s="798">
        <f t="shared" si="235"/>
        <v>13944.482340806839</v>
      </c>
      <c r="N5002" s="303"/>
      <c r="S5002" s="786">
        <v>0</v>
      </c>
      <c r="T5002" s="781">
        <f>VLOOKUP(C5002,METADATA!$J$5:$Q$29,IF(E5002="HI",2,IF(E5002="LO",6,10))+IF(S5002=1,2,IF(D5002=7,1,(IF(WEEKDAY(B5002)=1,2,IF(WEEKDAY(B5002)=7,1,0))))))</f>
        <v>3</v>
      </c>
      <c r="U5002" s="781">
        <f>VLOOKUP(C5002,METADATA!$A$5:$H$29,IF(E5002="HI",2,IF(E5002="LO",6,10))+IF(S5002=1,2,IF(D5002=7,1,(IF(WEEKDAY(B5002)=1,2,IF(WEEKDAY(B5002)=7,1,0))))))</f>
        <v>3</v>
      </c>
    </row>
    <row r="5003" spans="2:21" ht="13.95" customHeight="1" x14ac:dyDescent="0.25">
      <c r="B5003" s="784">
        <f t="shared" si="233"/>
        <v>45591</v>
      </c>
      <c r="C5003" s="785">
        <v>7</v>
      </c>
      <c r="D5003" s="786">
        <f>IFERROR((INDEX(METADATA!$T$2:$T$20,MATCH(B5003,METADATA!$S$2:$S$20,0))),0)</f>
        <v>0</v>
      </c>
      <c r="E5003" s="785" t="str">
        <f t="shared" si="234"/>
        <v>LO</v>
      </c>
      <c r="F5003" s="786">
        <f>VLOOKUP(C5003,METADATA!$A$5:$H$29,IF(E5003="HI",2,IF(E5003="LO",6,10))+IF(D5003=1,2,IF(D5003=7,1,(IF(WEEKDAY(B5003)=1,2,IF(WEEKDAY(B5003)=7,1,0))))))</f>
        <v>2</v>
      </c>
      <c r="G5003" s="786">
        <f>VLOOKUP(C5003,METADATA!$J$5:$Q$29,IF(E5003="HI",2,IF(E5003="LO",6,10))+IF(D5003=1,2,IF(D5003=7,1,(IF(WEEKDAY(B5003)=1,2,IF(WEEKDAY(B5003)=7,1,0))))))</f>
        <v>2</v>
      </c>
      <c r="H5003" s="787">
        <v>11805</v>
      </c>
      <c r="I5003" s="788">
        <v>9280.199951171875</v>
      </c>
      <c r="K5003" s="795">
        <v>834.63750000000005</v>
      </c>
      <c r="M5003" s="798">
        <f t="shared" si="235"/>
        <v>15015.996008714523</v>
      </c>
      <c r="N5003" s="303"/>
      <c r="S5003" s="786">
        <v>0</v>
      </c>
      <c r="T5003" s="781">
        <f>VLOOKUP(C5003,METADATA!$J$5:$Q$29,IF(E5003="HI",2,IF(E5003="LO",6,10))+IF(S5003=1,2,IF(D5003=7,1,(IF(WEEKDAY(B5003)=1,2,IF(WEEKDAY(B5003)=7,1,0))))))</f>
        <v>2</v>
      </c>
      <c r="U5003" s="781">
        <f>VLOOKUP(C5003,METADATA!$A$5:$H$29,IF(E5003="HI",2,IF(E5003="LO",6,10))+IF(S5003=1,2,IF(D5003=7,1,(IF(WEEKDAY(B5003)=1,2,IF(WEEKDAY(B5003)=7,1,0))))))</f>
        <v>2</v>
      </c>
    </row>
    <row r="5004" spans="2:21" ht="13.95" customHeight="1" x14ac:dyDescent="0.25">
      <c r="B5004" s="784">
        <f t="shared" si="233"/>
        <v>45591</v>
      </c>
      <c r="C5004" s="785">
        <v>8</v>
      </c>
      <c r="D5004" s="786">
        <f>IFERROR((INDEX(METADATA!$T$2:$T$20,MATCH(B5004,METADATA!$S$2:$S$20,0))),0)</f>
        <v>0</v>
      </c>
      <c r="E5004" s="785" t="str">
        <f t="shared" si="234"/>
        <v>LO</v>
      </c>
      <c r="F5004" s="786">
        <f>VLOOKUP(C5004,METADATA!$A$5:$H$29,IF(E5004="HI",2,IF(E5004="LO",6,10))+IF(D5004=1,2,IF(D5004=7,1,(IF(WEEKDAY(B5004)=1,2,IF(WEEKDAY(B5004)=7,1,0))))))</f>
        <v>2</v>
      </c>
      <c r="G5004" s="786">
        <f>VLOOKUP(C5004,METADATA!$J$5:$Q$29,IF(E5004="HI",2,IF(E5004="LO",6,10))+IF(D5004=1,2,IF(D5004=7,1,(IF(WEEKDAY(B5004)=1,2,IF(WEEKDAY(B5004)=7,1,0))))))</f>
        <v>2</v>
      </c>
      <c r="H5004" s="787">
        <v>13703.75</v>
      </c>
      <c r="I5004" s="788">
        <v>9316.4000854492188</v>
      </c>
      <c r="K5004" s="795">
        <v>847.33749999999998</v>
      </c>
      <c r="M5004" s="798">
        <f t="shared" si="235"/>
        <v>16570.699279591619</v>
      </c>
      <c r="N5004" s="303"/>
      <c r="S5004" s="786">
        <v>0</v>
      </c>
      <c r="T5004" s="781">
        <f>VLOOKUP(C5004,METADATA!$J$5:$Q$29,IF(E5004="HI",2,IF(E5004="LO",6,10))+IF(S5004=1,2,IF(D5004=7,1,(IF(WEEKDAY(B5004)=1,2,IF(WEEKDAY(B5004)=7,1,0))))))</f>
        <v>2</v>
      </c>
      <c r="U5004" s="781">
        <f>VLOOKUP(C5004,METADATA!$A$5:$H$29,IF(E5004="HI",2,IF(E5004="LO",6,10))+IF(S5004=1,2,IF(D5004=7,1,(IF(WEEKDAY(B5004)=1,2,IF(WEEKDAY(B5004)=7,1,0))))))</f>
        <v>2</v>
      </c>
    </row>
    <row r="5005" spans="2:21" ht="13.95" customHeight="1" x14ac:dyDescent="0.25">
      <c r="B5005" s="784">
        <f t="shared" si="233"/>
        <v>45591</v>
      </c>
      <c r="C5005" s="785">
        <v>9</v>
      </c>
      <c r="D5005" s="786">
        <f>IFERROR((INDEX(METADATA!$T$2:$T$20,MATCH(B5005,METADATA!$S$2:$S$20,0))),0)</f>
        <v>0</v>
      </c>
      <c r="E5005" s="785" t="str">
        <f t="shared" si="234"/>
        <v>LO</v>
      </c>
      <c r="F5005" s="786">
        <f>VLOOKUP(C5005,METADATA!$A$5:$H$29,IF(E5005="HI",2,IF(E5005="LO",6,10))+IF(D5005=1,2,IF(D5005=7,1,(IF(WEEKDAY(B5005)=1,2,IF(WEEKDAY(B5005)=7,1,0))))))</f>
        <v>2</v>
      </c>
      <c r="G5005" s="786">
        <f>VLOOKUP(C5005,METADATA!$J$5:$Q$29,IF(E5005="HI",2,IF(E5005="LO",6,10))+IF(D5005=1,2,IF(D5005=7,1,(IF(WEEKDAY(B5005)=1,2,IF(WEEKDAY(B5005)=7,1,0))))))</f>
        <v>2</v>
      </c>
      <c r="H5005" s="787">
        <v>14329.75</v>
      </c>
      <c r="I5005" s="788">
        <v>8404.5874633789063</v>
      </c>
      <c r="K5005" s="795">
        <v>851.61249999999995</v>
      </c>
      <c r="M5005" s="798">
        <f t="shared" si="235"/>
        <v>16612.610435813087</v>
      </c>
      <c r="N5005" s="303"/>
      <c r="S5005" s="786">
        <v>0</v>
      </c>
      <c r="T5005" s="781">
        <f>VLOOKUP(C5005,METADATA!$J$5:$Q$29,IF(E5005="HI",2,IF(E5005="LO",6,10))+IF(S5005=1,2,IF(D5005=7,1,(IF(WEEKDAY(B5005)=1,2,IF(WEEKDAY(B5005)=7,1,0))))))</f>
        <v>2</v>
      </c>
      <c r="U5005" s="781">
        <f>VLOOKUP(C5005,METADATA!$A$5:$H$29,IF(E5005="HI",2,IF(E5005="LO",6,10))+IF(S5005=1,2,IF(D5005=7,1,(IF(WEEKDAY(B5005)=1,2,IF(WEEKDAY(B5005)=7,1,0))))))</f>
        <v>2</v>
      </c>
    </row>
    <row r="5006" spans="2:21" ht="13.95" customHeight="1" x14ac:dyDescent="0.25">
      <c r="B5006" s="784">
        <f t="shared" si="233"/>
        <v>45591</v>
      </c>
      <c r="C5006" s="785">
        <v>10</v>
      </c>
      <c r="D5006" s="786">
        <f>IFERROR((INDEX(METADATA!$T$2:$T$20,MATCH(B5006,METADATA!$S$2:$S$20,0))),0)</f>
        <v>0</v>
      </c>
      <c r="E5006" s="785" t="str">
        <f t="shared" si="234"/>
        <v>LO</v>
      </c>
      <c r="F5006" s="786">
        <f>VLOOKUP(C5006,METADATA!$A$5:$H$29,IF(E5006="HI",2,IF(E5006="LO",6,10))+IF(D5006=1,2,IF(D5006=7,1,(IF(WEEKDAY(B5006)=1,2,IF(WEEKDAY(B5006)=7,1,0))))))</f>
        <v>2</v>
      </c>
      <c r="G5006" s="786">
        <f>VLOOKUP(C5006,METADATA!$J$5:$Q$29,IF(E5006="HI",2,IF(E5006="LO",6,10))+IF(D5006=1,2,IF(D5006=7,1,(IF(WEEKDAY(B5006)=1,2,IF(WEEKDAY(B5006)=7,1,0))))))</f>
        <v>2</v>
      </c>
      <c r="H5006" s="787">
        <v>14109.75</v>
      </c>
      <c r="I5006" s="788">
        <v>8378.5399169921875</v>
      </c>
      <c r="K5006" s="795">
        <v>856.5</v>
      </c>
      <c r="M5006" s="798">
        <f t="shared" si="235"/>
        <v>16409.90482005095</v>
      </c>
      <c r="N5006" s="303"/>
      <c r="S5006" s="786">
        <v>0</v>
      </c>
      <c r="T5006" s="781">
        <f>VLOOKUP(C5006,METADATA!$J$5:$Q$29,IF(E5006="HI",2,IF(E5006="LO",6,10))+IF(S5006=1,2,IF(D5006=7,1,(IF(WEEKDAY(B5006)=1,2,IF(WEEKDAY(B5006)=7,1,0))))))</f>
        <v>2</v>
      </c>
      <c r="U5006" s="781">
        <f>VLOOKUP(C5006,METADATA!$A$5:$H$29,IF(E5006="HI",2,IF(E5006="LO",6,10))+IF(S5006=1,2,IF(D5006=7,1,(IF(WEEKDAY(B5006)=1,2,IF(WEEKDAY(B5006)=7,1,0))))))</f>
        <v>2</v>
      </c>
    </row>
    <row r="5007" spans="2:21" ht="13.95" customHeight="1" x14ac:dyDescent="0.25">
      <c r="B5007" s="784">
        <f t="shared" si="233"/>
        <v>45591</v>
      </c>
      <c r="C5007" s="785">
        <v>11</v>
      </c>
      <c r="D5007" s="786">
        <f>IFERROR((INDEX(METADATA!$T$2:$T$20,MATCH(B5007,METADATA!$S$2:$S$20,0))),0)</f>
        <v>0</v>
      </c>
      <c r="E5007" s="785" t="str">
        <f t="shared" si="234"/>
        <v>LO</v>
      </c>
      <c r="F5007" s="786">
        <f>VLOOKUP(C5007,METADATA!$A$5:$H$29,IF(E5007="HI",2,IF(E5007="LO",6,10))+IF(D5007=1,2,IF(D5007=7,1,(IF(WEEKDAY(B5007)=1,2,IF(WEEKDAY(B5007)=7,1,0))))))</f>
        <v>2</v>
      </c>
      <c r="G5007" s="786">
        <f>VLOOKUP(C5007,METADATA!$J$5:$Q$29,IF(E5007="HI",2,IF(E5007="LO",6,10))+IF(D5007=1,2,IF(D5007=7,1,(IF(WEEKDAY(B5007)=1,2,IF(WEEKDAY(B5007)=7,1,0))))))</f>
        <v>2</v>
      </c>
      <c r="H5007" s="787">
        <v>14458.25</v>
      </c>
      <c r="I5007" s="788">
        <v>7787.3174438476563</v>
      </c>
      <c r="K5007" s="795">
        <v>824.32500000000005</v>
      </c>
      <c r="M5007" s="798">
        <f t="shared" si="235"/>
        <v>16422.03720717238</v>
      </c>
      <c r="N5007" s="303"/>
      <c r="S5007" s="786">
        <v>0</v>
      </c>
      <c r="T5007" s="781">
        <f>VLOOKUP(C5007,METADATA!$J$5:$Q$29,IF(E5007="HI",2,IF(E5007="LO",6,10))+IF(S5007=1,2,IF(D5007=7,1,(IF(WEEKDAY(B5007)=1,2,IF(WEEKDAY(B5007)=7,1,0))))))</f>
        <v>2</v>
      </c>
      <c r="U5007" s="781">
        <f>VLOOKUP(C5007,METADATA!$A$5:$H$29,IF(E5007="HI",2,IF(E5007="LO",6,10))+IF(S5007=1,2,IF(D5007=7,1,(IF(WEEKDAY(B5007)=1,2,IF(WEEKDAY(B5007)=7,1,0))))))</f>
        <v>2</v>
      </c>
    </row>
    <row r="5008" spans="2:21" ht="13.95" customHeight="1" x14ac:dyDescent="0.25">
      <c r="B5008" s="784">
        <f t="shared" si="233"/>
        <v>45591</v>
      </c>
      <c r="C5008" s="785">
        <v>12</v>
      </c>
      <c r="D5008" s="786">
        <f>IFERROR((INDEX(METADATA!$T$2:$T$20,MATCH(B5008,METADATA!$S$2:$S$20,0))),0)</f>
        <v>0</v>
      </c>
      <c r="E5008" s="785" t="str">
        <f t="shared" si="234"/>
        <v>LO</v>
      </c>
      <c r="F5008" s="786">
        <f>VLOOKUP(C5008,METADATA!$A$5:$H$29,IF(E5008="HI",2,IF(E5008="LO",6,10))+IF(D5008=1,2,IF(D5008=7,1,(IF(WEEKDAY(B5008)=1,2,IF(WEEKDAY(B5008)=7,1,0))))))</f>
        <v>3</v>
      </c>
      <c r="G5008" s="786">
        <f>VLOOKUP(C5008,METADATA!$J$5:$Q$29,IF(E5008="HI",2,IF(E5008="LO",6,10))+IF(D5008=1,2,IF(D5008=7,1,(IF(WEEKDAY(B5008)=1,2,IF(WEEKDAY(B5008)=7,1,0))))))</f>
        <v>3</v>
      </c>
      <c r="H5008" s="787">
        <v>14073</v>
      </c>
      <c r="I5008" s="788">
        <v>8673.675048828125</v>
      </c>
      <c r="K5008" s="795">
        <v>882.73749999999995</v>
      </c>
      <c r="M5008" s="798">
        <f t="shared" si="235"/>
        <v>16531.242175125968</v>
      </c>
      <c r="N5008" s="303"/>
      <c r="S5008" s="786">
        <v>0</v>
      </c>
      <c r="T5008" s="781">
        <f>VLOOKUP(C5008,METADATA!$J$5:$Q$29,IF(E5008="HI",2,IF(E5008="LO",6,10))+IF(S5008=1,2,IF(D5008=7,1,(IF(WEEKDAY(B5008)=1,2,IF(WEEKDAY(B5008)=7,1,0))))))</f>
        <v>3</v>
      </c>
      <c r="U5008" s="781">
        <f>VLOOKUP(C5008,METADATA!$A$5:$H$29,IF(E5008="HI",2,IF(E5008="LO",6,10))+IF(S5008=1,2,IF(D5008=7,1,(IF(WEEKDAY(B5008)=1,2,IF(WEEKDAY(B5008)=7,1,0))))))</f>
        <v>3</v>
      </c>
    </row>
    <row r="5009" spans="2:21" ht="13.95" customHeight="1" x14ac:dyDescent="0.25">
      <c r="B5009" s="784">
        <f t="shared" si="233"/>
        <v>45591</v>
      </c>
      <c r="C5009" s="785">
        <v>13</v>
      </c>
      <c r="D5009" s="786">
        <f>IFERROR((INDEX(METADATA!$T$2:$T$20,MATCH(B5009,METADATA!$S$2:$S$20,0))),0)</f>
        <v>0</v>
      </c>
      <c r="E5009" s="785" t="str">
        <f t="shared" si="234"/>
        <v>LO</v>
      </c>
      <c r="F5009" s="786">
        <f>VLOOKUP(C5009,METADATA!$A$5:$H$29,IF(E5009="HI",2,IF(E5009="LO",6,10))+IF(D5009=1,2,IF(D5009=7,1,(IF(WEEKDAY(B5009)=1,2,IF(WEEKDAY(B5009)=7,1,0))))))</f>
        <v>3</v>
      </c>
      <c r="G5009" s="786">
        <f>VLOOKUP(C5009,METADATA!$J$5:$Q$29,IF(E5009="HI",2,IF(E5009="LO",6,10))+IF(D5009=1,2,IF(D5009=7,1,(IF(WEEKDAY(B5009)=1,2,IF(WEEKDAY(B5009)=7,1,0))))))</f>
        <v>3</v>
      </c>
      <c r="H5009" s="787">
        <v>13395.25</v>
      </c>
      <c r="I5009" s="788">
        <v>8672.2748413085938</v>
      </c>
      <c r="K5009" s="795">
        <v>909.3125</v>
      </c>
      <c r="M5009" s="798">
        <f t="shared" si="235"/>
        <v>15957.47704011176</v>
      </c>
      <c r="N5009" s="303"/>
      <c r="S5009" s="786">
        <v>0</v>
      </c>
      <c r="T5009" s="781">
        <f>VLOOKUP(C5009,METADATA!$J$5:$Q$29,IF(E5009="HI",2,IF(E5009="LO",6,10))+IF(S5009=1,2,IF(D5009=7,1,(IF(WEEKDAY(B5009)=1,2,IF(WEEKDAY(B5009)=7,1,0))))))</f>
        <v>3</v>
      </c>
      <c r="U5009" s="781">
        <f>VLOOKUP(C5009,METADATA!$A$5:$H$29,IF(E5009="HI",2,IF(E5009="LO",6,10))+IF(S5009=1,2,IF(D5009=7,1,(IF(WEEKDAY(B5009)=1,2,IF(WEEKDAY(B5009)=7,1,0))))))</f>
        <v>3</v>
      </c>
    </row>
    <row r="5010" spans="2:21" ht="13.95" customHeight="1" x14ac:dyDescent="0.25">
      <c r="B5010" s="784">
        <f t="shared" si="233"/>
        <v>45591</v>
      </c>
      <c r="C5010" s="785">
        <v>14</v>
      </c>
      <c r="D5010" s="786">
        <f>IFERROR((INDEX(METADATA!$T$2:$T$20,MATCH(B5010,METADATA!$S$2:$S$20,0))),0)</f>
        <v>0</v>
      </c>
      <c r="E5010" s="785" t="str">
        <f t="shared" si="234"/>
        <v>LO</v>
      </c>
      <c r="F5010" s="786">
        <f>VLOOKUP(C5010,METADATA!$A$5:$H$29,IF(E5010="HI",2,IF(E5010="LO",6,10))+IF(D5010=1,2,IF(D5010=7,1,(IF(WEEKDAY(B5010)=1,2,IF(WEEKDAY(B5010)=7,1,0))))))</f>
        <v>3</v>
      </c>
      <c r="G5010" s="786">
        <f>VLOOKUP(C5010,METADATA!$J$5:$Q$29,IF(E5010="HI",2,IF(E5010="LO",6,10))+IF(D5010=1,2,IF(D5010=7,1,(IF(WEEKDAY(B5010)=1,2,IF(WEEKDAY(B5010)=7,1,0))))))</f>
        <v>3</v>
      </c>
      <c r="H5010" s="787">
        <v>13119.75</v>
      </c>
      <c r="I5010" s="788">
        <v>8659.1500854492188</v>
      </c>
      <c r="K5010" s="795">
        <v>905.6</v>
      </c>
      <c r="M5010" s="798">
        <f t="shared" si="235"/>
        <v>15719.692117367795</v>
      </c>
      <c r="N5010" s="303"/>
      <c r="S5010" s="786">
        <v>0</v>
      </c>
      <c r="T5010" s="781">
        <f>VLOOKUP(C5010,METADATA!$J$5:$Q$29,IF(E5010="HI",2,IF(E5010="LO",6,10))+IF(S5010=1,2,IF(D5010=7,1,(IF(WEEKDAY(B5010)=1,2,IF(WEEKDAY(B5010)=7,1,0))))))</f>
        <v>3</v>
      </c>
      <c r="U5010" s="781">
        <f>VLOOKUP(C5010,METADATA!$A$5:$H$29,IF(E5010="HI",2,IF(E5010="LO",6,10))+IF(S5010=1,2,IF(D5010=7,1,(IF(WEEKDAY(B5010)=1,2,IF(WEEKDAY(B5010)=7,1,0))))))</f>
        <v>3</v>
      </c>
    </row>
    <row r="5011" spans="2:21" ht="13.95" customHeight="1" x14ac:dyDescent="0.25">
      <c r="B5011" s="784">
        <f t="shared" si="233"/>
        <v>45591</v>
      </c>
      <c r="C5011" s="785">
        <v>15</v>
      </c>
      <c r="D5011" s="786">
        <f>IFERROR((INDEX(METADATA!$T$2:$T$20,MATCH(B5011,METADATA!$S$2:$S$20,0))),0)</f>
        <v>0</v>
      </c>
      <c r="E5011" s="785" t="str">
        <f t="shared" si="234"/>
        <v>LO</v>
      </c>
      <c r="F5011" s="786">
        <f>VLOOKUP(C5011,METADATA!$A$5:$H$29,IF(E5011="HI",2,IF(E5011="LO",6,10))+IF(D5011=1,2,IF(D5011=7,1,(IF(WEEKDAY(B5011)=1,2,IF(WEEKDAY(B5011)=7,1,0))))))</f>
        <v>3</v>
      </c>
      <c r="G5011" s="786">
        <f>VLOOKUP(C5011,METADATA!$J$5:$Q$29,IF(E5011="HI",2,IF(E5011="LO",6,10))+IF(D5011=1,2,IF(D5011=7,1,(IF(WEEKDAY(B5011)=1,2,IF(WEEKDAY(B5011)=7,1,0))))))</f>
        <v>3</v>
      </c>
      <c r="H5011" s="787">
        <v>12802.75</v>
      </c>
      <c r="I5011" s="788">
        <v>9215.4498291015625</v>
      </c>
      <c r="K5011" s="795">
        <v>913.98749999999995</v>
      </c>
      <c r="M5011" s="798">
        <f t="shared" si="235"/>
        <v>15774.50230958771</v>
      </c>
      <c r="N5011" s="303"/>
      <c r="S5011" s="786">
        <v>0</v>
      </c>
      <c r="T5011" s="781">
        <f>VLOOKUP(C5011,METADATA!$J$5:$Q$29,IF(E5011="HI",2,IF(E5011="LO",6,10))+IF(S5011=1,2,IF(D5011=7,1,(IF(WEEKDAY(B5011)=1,2,IF(WEEKDAY(B5011)=7,1,0))))))</f>
        <v>3</v>
      </c>
      <c r="U5011" s="781">
        <f>VLOOKUP(C5011,METADATA!$A$5:$H$29,IF(E5011="HI",2,IF(E5011="LO",6,10))+IF(S5011=1,2,IF(D5011=7,1,(IF(WEEKDAY(B5011)=1,2,IF(WEEKDAY(B5011)=7,1,0))))))</f>
        <v>3</v>
      </c>
    </row>
    <row r="5012" spans="2:21" ht="13.95" customHeight="1" x14ac:dyDescent="0.25">
      <c r="B5012" s="784">
        <f t="shared" si="233"/>
        <v>45591</v>
      </c>
      <c r="C5012" s="785">
        <v>16</v>
      </c>
      <c r="D5012" s="786">
        <f>IFERROR((INDEX(METADATA!$T$2:$T$20,MATCH(B5012,METADATA!$S$2:$S$20,0))),0)</f>
        <v>0</v>
      </c>
      <c r="E5012" s="785" t="str">
        <f t="shared" si="234"/>
        <v>LO</v>
      </c>
      <c r="F5012" s="786">
        <f>VLOOKUP(C5012,METADATA!$A$5:$H$29,IF(E5012="HI",2,IF(E5012="LO",6,10))+IF(D5012=1,2,IF(D5012=7,1,(IF(WEEKDAY(B5012)=1,2,IF(WEEKDAY(B5012)=7,1,0))))))</f>
        <v>3</v>
      </c>
      <c r="G5012" s="786">
        <f>VLOOKUP(C5012,METADATA!$J$5:$Q$29,IF(E5012="HI",2,IF(E5012="LO",6,10))+IF(D5012=1,2,IF(D5012=7,1,(IF(WEEKDAY(B5012)=1,2,IF(WEEKDAY(B5012)=7,1,0))))))</f>
        <v>3</v>
      </c>
      <c r="H5012" s="787">
        <v>12785</v>
      </c>
      <c r="I5012" s="788">
        <v>10104.700256347656</v>
      </c>
      <c r="K5012" s="795">
        <v>902.26250000000005</v>
      </c>
      <c r="M5012" s="798">
        <f t="shared" si="235"/>
        <v>16296.04836365652</v>
      </c>
      <c r="N5012" s="303"/>
      <c r="S5012" s="786">
        <v>0</v>
      </c>
      <c r="T5012" s="781">
        <f>VLOOKUP(C5012,METADATA!$J$5:$Q$29,IF(E5012="HI",2,IF(E5012="LO",6,10))+IF(S5012=1,2,IF(D5012=7,1,(IF(WEEKDAY(B5012)=1,2,IF(WEEKDAY(B5012)=7,1,0))))))</f>
        <v>3</v>
      </c>
      <c r="U5012" s="781">
        <f>VLOOKUP(C5012,METADATA!$A$5:$H$29,IF(E5012="HI",2,IF(E5012="LO",6,10))+IF(S5012=1,2,IF(D5012=7,1,(IF(WEEKDAY(B5012)=1,2,IF(WEEKDAY(B5012)=7,1,0))))))</f>
        <v>3</v>
      </c>
    </row>
    <row r="5013" spans="2:21" ht="13.95" customHeight="1" x14ac:dyDescent="0.25">
      <c r="B5013" s="784">
        <f t="shared" si="233"/>
        <v>45591</v>
      </c>
      <c r="C5013" s="785">
        <v>17</v>
      </c>
      <c r="D5013" s="786">
        <f>IFERROR((INDEX(METADATA!$T$2:$T$20,MATCH(B5013,METADATA!$S$2:$S$20,0))),0)</f>
        <v>0</v>
      </c>
      <c r="E5013" s="785" t="str">
        <f t="shared" si="234"/>
        <v>LO</v>
      </c>
      <c r="F5013" s="786">
        <f>VLOOKUP(C5013,METADATA!$A$5:$H$29,IF(E5013="HI",2,IF(E5013="LO",6,10))+IF(D5013=1,2,IF(D5013=7,1,(IF(WEEKDAY(B5013)=1,2,IF(WEEKDAY(B5013)=7,1,0))))))</f>
        <v>3</v>
      </c>
      <c r="G5013" s="786">
        <f>VLOOKUP(C5013,METADATA!$J$5:$Q$29,IF(E5013="HI",2,IF(E5013="LO",6,10))+IF(D5013=1,2,IF(D5013=7,1,(IF(WEEKDAY(B5013)=1,2,IF(WEEKDAY(B5013)=7,1,0))))))</f>
        <v>3</v>
      </c>
      <c r="H5013" s="787">
        <v>12539.25</v>
      </c>
      <c r="I5013" s="788">
        <v>9079.2999877929688</v>
      </c>
      <c r="K5013" s="795">
        <v>933.76250000000005</v>
      </c>
      <c r="M5013" s="798">
        <f t="shared" si="235"/>
        <v>15481.165293053278</v>
      </c>
      <c r="N5013" s="303"/>
      <c r="S5013" s="786">
        <v>0</v>
      </c>
      <c r="T5013" s="781">
        <f>VLOOKUP(C5013,METADATA!$J$5:$Q$29,IF(E5013="HI",2,IF(E5013="LO",6,10))+IF(S5013=1,2,IF(D5013=7,1,(IF(WEEKDAY(B5013)=1,2,IF(WEEKDAY(B5013)=7,1,0))))))</f>
        <v>3</v>
      </c>
      <c r="U5013" s="781">
        <f>VLOOKUP(C5013,METADATA!$A$5:$H$29,IF(E5013="HI",2,IF(E5013="LO",6,10))+IF(S5013=1,2,IF(D5013=7,1,(IF(WEEKDAY(B5013)=1,2,IF(WEEKDAY(B5013)=7,1,0))))))</f>
        <v>3</v>
      </c>
    </row>
    <row r="5014" spans="2:21" ht="13.95" customHeight="1" x14ac:dyDescent="0.25">
      <c r="B5014" s="784">
        <f t="shared" si="233"/>
        <v>45591</v>
      </c>
      <c r="C5014" s="785">
        <v>18</v>
      </c>
      <c r="D5014" s="786">
        <f>IFERROR((INDEX(METADATA!$T$2:$T$20,MATCH(B5014,METADATA!$S$2:$S$20,0))),0)</f>
        <v>0</v>
      </c>
      <c r="E5014" s="785" t="str">
        <f t="shared" si="234"/>
        <v>LO</v>
      </c>
      <c r="F5014" s="786">
        <f>VLOOKUP(C5014,METADATA!$A$5:$H$29,IF(E5014="HI",2,IF(E5014="LO",6,10))+IF(D5014=1,2,IF(D5014=7,1,(IF(WEEKDAY(B5014)=1,2,IF(WEEKDAY(B5014)=7,1,0))))))</f>
        <v>2</v>
      </c>
      <c r="G5014" s="786">
        <f>VLOOKUP(C5014,METADATA!$J$5:$Q$29,IF(E5014="HI",2,IF(E5014="LO",6,10))+IF(D5014=1,2,IF(D5014=7,1,(IF(WEEKDAY(B5014)=1,2,IF(WEEKDAY(B5014)=7,1,0))))))</f>
        <v>2</v>
      </c>
      <c r="H5014" s="787">
        <v>12190.5</v>
      </c>
      <c r="I5014" s="788">
        <v>8382.2000732421875</v>
      </c>
      <c r="K5014" s="795">
        <v>0</v>
      </c>
      <c r="M5014" s="798">
        <f t="shared" si="235"/>
        <v>14794.241052445419</v>
      </c>
      <c r="N5014" s="303"/>
      <c r="S5014" s="786">
        <v>0</v>
      </c>
      <c r="T5014" s="781">
        <f>VLOOKUP(C5014,METADATA!$J$5:$Q$29,IF(E5014="HI",2,IF(E5014="LO",6,10))+IF(S5014=1,2,IF(D5014=7,1,(IF(WEEKDAY(B5014)=1,2,IF(WEEKDAY(B5014)=7,1,0))))))</f>
        <v>2</v>
      </c>
      <c r="U5014" s="781">
        <f>VLOOKUP(C5014,METADATA!$A$5:$H$29,IF(E5014="HI",2,IF(E5014="LO",6,10))+IF(S5014=1,2,IF(D5014=7,1,(IF(WEEKDAY(B5014)=1,2,IF(WEEKDAY(B5014)=7,1,0))))))</f>
        <v>2</v>
      </c>
    </row>
    <row r="5015" spans="2:21" ht="13.95" customHeight="1" x14ac:dyDescent="0.25">
      <c r="B5015" s="784">
        <f t="shared" si="233"/>
        <v>45591</v>
      </c>
      <c r="C5015" s="785">
        <v>19</v>
      </c>
      <c r="D5015" s="786">
        <f>IFERROR((INDEX(METADATA!$T$2:$T$20,MATCH(B5015,METADATA!$S$2:$S$20,0))),0)</f>
        <v>0</v>
      </c>
      <c r="E5015" s="785" t="str">
        <f t="shared" si="234"/>
        <v>LO</v>
      </c>
      <c r="F5015" s="786">
        <f>VLOOKUP(C5015,METADATA!$A$5:$H$29,IF(E5015="HI",2,IF(E5015="LO",6,10))+IF(D5015=1,2,IF(D5015=7,1,(IF(WEEKDAY(B5015)=1,2,IF(WEEKDAY(B5015)=7,1,0))))))</f>
        <v>2</v>
      </c>
      <c r="G5015" s="786">
        <f>VLOOKUP(C5015,METADATA!$J$5:$Q$29,IF(E5015="HI",2,IF(E5015="LO",6,10))+IF(D5015=1,2,IF(D5015=7,1,(IF(WEEKDAY(B5015)=1,2,IF(WEEKDAY(B5015)=7,1,0))))))</f>
        <v>2</v>
      </c>
      <c r="H5015" s="787">
        <v>11504</v>
      </c>
      <c r="I5015" s="788">
        <v>10233.185211181641</v>
      </c>
      <c r="K5015" s="795">
        <v>0</v>
      </c>
      <c r="M5015" s="798">
        <f t="shared" si="235"/>
        <v>15396.756007885124</v>
      </c>
      <c r="N5015" s="303"/>
      <c r="S5015" s="786">
        <v>0</v>
      </c>
      <c r="T5015" s="781">
        <f>VLOOKUP(C5015,METADATA!$J$5:$Q$29,IF(E5015="HI",2,IF(E5015="LO",6,10))+IF(S5015=1,2,IF(D5015=7,1,(IF(WEEKDAY(B5015)=1,2,IF(WEEKDAY(B5015)=7,1,0))))))</f>
        <v>2</v>
      </c>
      <c r="U5015" s="781">
        <f>VLOOKUP(C5015,METADATA!$A$5:$H$29,IF(E5015="HI",2,IF(E5015="LO",6,10))+IF(S5015=1,2,IF(D5015=7,1,(IF(WEEKDAY(B5015)=1,2,IF(WEEKDAY(B5015)=7,1,0))))))</f>
        <v>2</v>
      </c>
    </row>
    <row r="5016" spans="2:21" ht="13.95" customHeight="1" x14ac:dyDescent="0.25">
      <c r="B5016" s="784">
        <f t="shared" si="233"/>
        <v>45591</v>
      </c>
      <c r="C5016" s="785">
        <v>20</v>
      </c>
      <c r="D5016" s="786">
        <f>IFERROR((INDEX(METADATA!$T$2:$T$20,MATCH(B5016,METADATA!$S$2:$S$20,0))),0)</f>
        <v>0</v>
      </c>
      <c r="E5016" s="785" t="str">
        <f t="shared" si="234"/>
        <v>LO</v>
      </c>
      <c r="F5016" s="786">
        <f>VLOOKUP(C5016,METADATA!$A$5:$H$29,IF(E5016="HI",2,IF(E5016="LO",6,10))+IF(D5016=1,2,IF(D5016=7,1,(IF(WEEKDAY(B5016)=1,2,IF(WEEKDAY(B5016)=7,1,0))))))</f>
        <v>3</v>
      </c>
      <c r="G5016" s="786">
        <f>VLOOKUP(C5016,METADATA!$J$5:$Q$29,IF(E5016="HI",2,IF(E5016="LO",6,10))+IF(D5016=1,2,IF(D5016=7,1,(IF(WEEKDAY(B5016)=1,2,IF(WEEKDAY(B5016)=7,1,0))))))</f>
        <v>3</v>
      </c>
      <c r="H5016" s="787">
        <v>11980.75</v>
      </c>
      <c r="I5016" s="788">
        <v>9533.3073120117188</v>
      </c>
      <c r="K5016" s="795">
        <v>0</v>
      </c>
      <c r="M5016" s="798">
        <f t="shared" si="235"/>
        <v>15310.856242149101</v>
      </c>
      <c r="N5016" s="303"/>
      <c r="S5016" s="786">
        <v>0</v>
      </c>
      <c r="T5016" s="781">
        <f>VLOOKUP(C5016,METADATA!$J$5:$Q$29,IF(E5016="HI",2,IF(E5016="LO",6,10))+IF(S5016=1,2,IF(D5016=7,1,(IF(WEEKDAY(B5016)=1,2,IF(WEEKDAY(B5016)=7,1,0))))))</f>
        <v>3</v>
      </c>
      <c r="U5016" s="781">
        <f>VLOOKUP(C5016,METADATA!$A$5:$H$29,IF(E5016="HI",2,IF(E5016="LO",6,10))+IF(S5016=1,2,IF(D5016=7,1,(IF(WEEKDAY(B5016)=1,2,IF(WEEKDAY(B5016)=7,1,0))))))</f>
        <v>3</v>
      </c>
    </row>
    <row r="5017" spans="2:21" ht="13.95" customHeight="1" x14ac:dyDescent="0.25">
      <c r="B5017" s="784">
        <f t="shared" si="233"/>
        <v>45591</v>
      </c>
      <c r="C5017" s="785">
        <v>21</v>
      </c>
      <c r="D5017" s="786">
        <f>IFERROR((INDEX(METADATA!$T$2:$T$20,MATCH(B5017,METADATA!$S$2:$S$20,0))),0)</f>
        <v>0</v>
      </c>
      <c r="E5017" s="785" t="str">
        <f t="shared" si="234"/>
        <v>LO</v>
      </c>
      <c r="F5017" s="786">
        <f>VLOOKUP(C5017,METADATA!$A$5:$H$29,IF(E5017="HI",2,IF(E5017="LO",6,10))+IF(D5017=1,2,IF(D5017=7,1,(IF(WEEKDAY(B5017)=1,2,IF(WEEKDAY(B5017)=7,1,0))))))</f>
        <v>3</v>
      </c>
      <c r="G5017" s="786">
        <f>VLOOKUP(C5017,METADATA!$J$5:$Q$29,IF(E5017="HI",2,IF(E5017="LO",6,10))+IF(D5017=1,2,IF(D5017=7,1,(IF(WEEKDAY(B5017)=1,2,IF(WEEKDAY(B5017)=7,1,0))))))</f>
        <v>3</v>
      </c>
      <c r="H5017" s="787">
        <v>11383.5</v>
      </c>
      <c r="I5017" s="788">
        <v>9727.7749328613281</v>
      </c>
      <c r="K5017" s="795">
        <v>0</v>
      </c>
      <c r="M5017" s="798">
        <f t="shared" si="235"/>
        <v>14973.766306257261</v>
      </c>
      <c r="N5017" s="303"/>
      <c r="S5017" s="786">
        <v>0</v>
      </c>
      <c r="T5017" s="781">
        <f>VLOOKUP(C5017,METADATA!$J$5:$Q$29,IF(E5017="HI",2,IF(E5017="LO",6,10))+IF(S5017=1,2,IF(D5017=7,1,(IF(WEEKDAY(B5017)=1,2,IF(WEEKDAY(B5017)=7,1,0))))))</f>
        <v>3</v>
      </c>
      <c r="U5017" s="781">
        <f>VLOOKUP(C5017,METADATA!$A$5:$H$29,IF(E5017="HI",2,IF(E5017="LO",6,10))+IF(S5017=1,2,IF(D5017=7,1,(IF(WEEKDAY(B5017)=1,2,IF(WEEKDAY(B5017)=7,1,0))))))</f>
        <v>3</v>
      </c>
    </row>
    <row r="5018" spans="2:21" ht="13.95" customHeight="1" x14ac:dyDescent="0.25">
      <c r="B5018" s="784">
        <f t="shared" si="233"/>
        <v>45591</v>
      </c>
      <c r="C5018" s="785">
        <v>22</v>
      </c>
      <c r="D5018" s="786">
        <f>IFERROR((INDEX(METADATA!$T$2:$T$20,MATCH(B5018,METADATA!$S$2:$S$20,0))),0)</f>
        <v>0</v>
      </c>
      <c r="E5018" s="785" t="str">
        <f t="shared" si="234"/>
        <v>LO</v>
      </c>
      <c r="F5018" s="786">
        <f>VLOOKUP(C5018,METADATA!$A$5:$H$29,IF(E5018="HI",2,IF(E5018="LO",6,10))+IF(D5018=1,2,IF(D5018=7,1,(IF(WEEKDAY(B5018)=1,2,IF(WEEKDAY(B5018)=7,1,0))))))</f>
        <v>3</v>
      </c>
      <c r="G5018" s="786">
        <f>VLOOKUP(C5018,METADATA!$J$5:$Q$29,IF(E5018="HI",2,IF(E5018="LO",6,10))+IF(D5018=1,2,IF(D5018=7,1,(IF(WEEKDAY(B5018)=1,2,IF(WEEKDAY(B5018)=7,1,0))))))</f>
        <v>3</v>
      </c>
      <c r="H5018" s="787">
        <v>10559.25</v>
      </c>
      <c r="I5018" s="788">
        <v>9937.3625183105469</v>
      </c>
      <c r="K5018" s="795">
        <v>0</v>
      </c>
      <c r="M5018" s="798">
        <f t="shared" si="235"/>
        <v>14499.963254533555</v>
      </c>
      <c r="N5018" s="303"/>
      <c r="S5018" s="786">
        <v>0</v>
      </c>
      <c r="T5018" s="781">
        <f>VLOOKUP(C5018,METADATA!$J$5:$Q$29,IF(E5018="HI",2,IF(E5018="LO",6,10))+IF(S5018=1,2,IF(D5018=7,1,(IF(WEEKDAY(B5018)=1,2,IF(WEEKDAY(B5018)=7,1,0))))))</f>
        <v>3</v>
      </c>
      <c r="U5018" s="781">
        <f>VLOOKUP(C5018,METADATA!$A$5:$H$29,IF(E5018="HI",2,IF(E5018="LO",6,10))+IF(S5018=1,2,IF(D5018=7,1,(IF(WEEKDAY(B5018)=1,2,IF(WEEKDAY(B5018)=7,1,0))))))</f>
        <v>3</v>
      </c>
    </row>
    <row r="5019" spans="2:21" ht="13.95" customHeight="1" x14ac:dyDescent="0.25">
      <c r="B5019" s="784">
        <f t="shared" si="233"/>
        <v>45591</v>
      </c>
      <c r="C5019" s="785">
        <v>23</v>
      </c>
      <c r="D5019" s="786">
        <f>IFERROR((INDEX(METADATA!$T$2:$T$20,MATCH(B5019,METADATA!$S$2:$S$20,0))),0)</f>
        <v>0</v>
      </c>
      <c r="E5019" s="785" t="str">
        <f t="shared" si="234"/>
        <v>LO</v>
      </c>
      <c r="F5019" s="786">
        <f>VLOOKUP(C5019,METADATA!$A$5:$H$29,IF(E5019="HI",2,IF(E5019="LO",6,10))+IF(D5019=1,2,IF(D5019=7,1,(IF(WEEKDAY(B5019)=1,2,IF(WEEKDAY(B5019)=7,1,0))))))</f>
        <v>3</v>
      </c>
      <c r="G5019" s="786">
        <f>VLOOKUP(C5019,METADATA!$J$5:$Q$29,IF(E5019="HI",2,IF(E5019="LO",6,10))+IF(D5019=1,2,IF(D5019=7,1,(IF(WEEKDAY(B5019)=1,2,IF(WEEKDAY(B5019)=7,1,0))))))</f>
        <v>3</v>
      </c>
      <c r="H5019" s="787">
        <v>9585.75</v>
      </c>
      <c r="I5019" s="788">
        <v>10913.125</v>
      </c>
      <c r="K5019" s="795">
        <v>0</v>
      </c>
      <c r="M5019" s="798">
        <f t="shared" si="235"/>
        <v>14525.250439428746</v>
      </c>
      <c r="N5019" s="303"/>
      <c r="S5019" s="786">
        <v>0</v>
      </c>
      <c r="T5019" s="781">
        <f>VLOOKUP(C5019,METADATA!$J$5:$Q$29,IF(E5019="HI",2,IF(E5019="LO",6,10))+IF(S5019=1,2,IF(D5019=7,1,(IF(WEEKDAY(B5019)=1,2,IF(WEEKDAY(B5019)=7,1,0))))))</f>
        <v>3</v>
      </c>
      <c r="U5019" s="781">
        <f>VLOOKUP(C5019,METADATA!$A$5:$H$29,IF(E5019="HI",2,IF(E5019="LO",6,10))+IF(S5019=1,2,IF(D5019=7,1,(IF(WEEKDAY(B5019)=1,2,IF(WEEKDAY(B5019)=7,1,0))))))</f>
        <v>3</v>
      </c>
    </row>
    <row r="5020" spans="2:21" ht="13.95" customHeight="1" x14ac:dyDescent="0.25">
      <c r="B5020" s="784">
        <f t="shared" ref="B5020:B5083" si="236">B4996+1</f>
        <v>45592</v>
      </c>
      <c r="C5020" s="785">
        <v>0</v>
      </c>
      <c r="D5020" s="786">
        <f>IFERROR((INDEX(METADATA!$T$2:$T$20,MATCH(B5020,METADATA!$S$2:$S$20,0))),0)</f>
        <v>0</v>
      </c>
      <c r="E5020" s="785" t="str">
        <f t="shared" si="234"/>
        <v>LO</v>
      </c>
      <c r="F5020" s="786">
        <f>VLOOKUP(C5020,METADATA!$A$5:$H$29,IF(E5020="HI",2,IF(E5020="LO",6,10))+IF(D5020=1,2,IF(D5020=7,1,(IF(WEEKDAY(B5020)=1,2,IF(WEEKDAY(B5020)=7,1,0))))))</f>
        <v>3</v>
      </c>
      <c r="G5020" s="786">
        <f>VLOOKUP(C5020,METADATA!$J$5:$Q$29,IF(E5020="HI",2,IF(E5020="LO",6,10))+IF(D5020=1,2,IF(D5020=7,1,(IF(WEEKDAY(B5020)=1,2,IF(WEEKDAY(B5020)=7,1,0))))))</f>
        <v>3</v>
      </c>
      <c r="H5020" s="787">
        <v>9000.25</v>
      </c>
      <c r="I5020" s="788">
        <v>11026.2001953125</v>
      </c>
      <c r="K5020" s="795">
        <v>0</v>
      </c>
      <c r="M5020" s="798">
        <f t="shared" si="235"/>
        <v>14233.11599087176</v>
      </c>
      <c r="N5020" s="303"/>
      <c r="S5020" s="786">
        <v>0</v>
      </c>
      <c r="T5020" s="781">
        <f>VLOOKUP(C5020,METADATA!$J$5:$Q$29,IF(E5020="HI",2,IF(E5020="LO",6,10))+IF(S5020=1,2,IF(D5020=7,1,(IF(WEEKDAY(B5020)=1,2,IF(WEEKDAY(B5020)=7,1,0))))))</f>
        <v>3</v>
      </c>
      <c r="U5020" s="781">
        <f>VLOOKUP(C5020,METADATA!$A$5:$H$29,IF(E5020="HI",2,IF(E5020="LO",6,10))+IF(S5020=1,2,IF(D5020=7,1,(IF(WEEKDAY(B5020)=1,2,IF(WEEKDAY(B5020)=7,1,0))))))</f>
        <v>3</v>
      </c>
    </row>
    <row r="5021" spans="2:21" ht="13.95" customHeight="1" x14ac:dyDescent="0.25">
      <c r="B5021" s="784">
        <f t="shared" si="236"/>
        <v>45592</v>
      </c>
      <c r="C5021" s="785">
        <v>1</v>
      </c>
      <c r="D5021" s="786">
        <f>IFERROR((INDEX(METADATA!$T$2:$T$20,MATCH(B5021,METADATA!$S$2:$S$20,0))),0)</f>
        <v>0</v>
      </c>
      <c r="E5021" s="785" t="str">
        <f t="shared" si="234"/>
        <v>LO</v>
      </c>
      <c r="F5021" s="786">
        <f>VLOOKUP(C5021,METADATA!$A$5:$H$29,IF(E5021="HI",2,IF(E5021="LO",6,10))+IF(D5021=1,2,IF(D5021=7,1,(IF(WEEKDAY(B5021)=1,2,IF(WEEKDAY(B5021)=7,1,0))))))</f>
        <v>3</v>
      </c>
      <c r="G5021" s="786">
        <f>VLOOKUP(C5021,METADATA!$J$5:$Q$29,IF(E5021="HI",2,IF(E5021="LO",6,10))+IF(D5021=1,2,IF(D5021=7,1,(IF(WEEKDAY(B5021)=1,2,IF(WEEKDAY(B5021)=7,1,0))))))</f>
        <v>3</v>
      </c>
      <c r="H5021" s="787">
        <v>8684</v>
      </c>
      <c r="I5021" s="788">
        <v>11153.792541503906</v>
      </c>
      <c r="K5021" s="795">
        <v>0</v>
      </c>
      <c r="M5021" s="798">
        <f t="shared" si="235"/>
        <v>14135.732880148385</v>
      </c>
      <c r="N5021" s="303"/>
      <c r="S5021" s="786">
        <v>0</v>
      </c>
      <c r="T5021" s="781">
        <f>VLOOKUP(C5021,METADATA!$J$5:$Q$29,IF(E5021="HI",2,IF(E5021="LO",6,10))+IF(S5021=1,2,IF(D5021=7,1,(IF(WEEKDAY(B5021)=1,2,IF(WEEKDAY(B5021)=7,1,0))))))</f>
        <v>3</v>
      </c>
      <c r="U5021" s="781">
        <f>VLOOKUP(C5021,METADATA!$A$5:$H$29,IF(E5021="HI",2,IF(E5021="LO",6,10))+IF(S5021=1,2,IF(D5021=7,1,(IF(WEEKDAY(B5021)=1,2,IF(WEEKDAY(B5021)=7,1,0))))))</f>
        <v>3</v>
      </c>
    </row>
    <row r="5022" spans="2:21" ht="13.95" customHeight="1" x14ac:dyDescent="0.25">
      <c r="B5022" s="784">
        <f t="shared" si="236"/>
        <v>45592</v>
      </c>
      <c r="C5022" s="785">
        <v>2</v>
      </c>
      <c r="D5022" s="786">
        <f>IFERROR((INDEX(METADATA!$T$2:$T$20,MATCH(B5022,METADATA!$S$2:$S$20,0))),0)</f>
        <v>0</v>
      </c>
      <c r="E5022" s="785" t="str">
        <f t="shared" si="234"/>
        <v>LO</v>
      </c>
      <c r="F5022" s="786">
        <f>VLOOKUP(C5022,METADATA!$A$5:$H$29,IF(E5022="HI",2,IF(E5022="LO",6,10))+IF(D5022=1,2,IF(D5022=7,1,(IF(WEEKDAY(B5022)=1,2,IF(WEEKDAY(B5022)=7,1,0))))))</f>
        <v>3</v>
      </c>
      <c r="G5022" s="786">
        <f>VLOOKUP(C5022,METADATA!$J$5:$Q$29,IF(E5022="HI",2,IF(E5022="LO",6,10))+IF(D5022=1,2,IF(D5022=7,1,(IF(WEEKDAY(B5022)=1,2,IF(WEEKDAY(B5022)=7,1,0))))))</f>
        <v>3</v>
      </c>
      <c r="H5022" s="787">
        <v>8535</v>
      </c>
      <c r="I5022" s="788">
        <v>10757.974975585938</v>
      </c>
      <c r="K5022" s="795">
        <v>0</v>
      </c>
      <c r="M5022" s="798">
        <f t="shared" si="235"/>
        <v>13732.452460333996</v>
      </c>
      <c r="N5022" s="303"/>
      <c r="S5022" s="786">
        <v>0</v>
      </c>
      <c r="T5022" s="781">
        <f>VLOOKUP(C5022,METADATA!$J$5:$Q$29,IF(E5022="HI",2,IF(E5022="LO",6,10))+IF(S5022=1,2,IF(D5022=7,1,(IF(WEEKDAY(B5022)=1,2,IF(WEEKDAY(B5022)=7,1,0))))))</f>
        <v>3</v>
      </c>
      <c r="U5022" s="781">
        <f>VLOOKUP(C5022,METADATA!$A$5:$H$29,IF(E5022="HI",2,IF(E5022="LO",6,10))+IF(S5022=1,2,IF(D5022=7,1,(IF(WEEKDAY(B5022)=1,2,IF(WEEKDAY(B5022)=7,1,0))))))</f>
        <v>3</v>
      </c>
    </row>
    <row r="5023" spans="2:21" ht="13.95" customHeight="1" x14ac:dyDescent="0.25">
      <c r="B5023" s="784">
        <f t="shared" si="236"/>
        <v>45592</v>
      </c>
      <c r="C5023" s="785">
        <v>3</v>
      </c>
      <c r="D5023" s="786">
        <f>IFERROR((INDEX(METADATA!$T$2:$T$20,MATCH(B5023,METADATA!$S$2:$S$20,0))),0)</f>
        <v>0</v>
      </c>
      <c r="E5023" s="785" t="str">
        <f t="shared" si="234"/>
        <v>LO</v>
      </c>
      <c r="F5023" s="786">
        <f>VLOOKUP(C5023,METADATA!$A$5:$H$29,IF(E5023="HI",2,IF(E5023="LO",6,10))+IF(D5023=1,2,IF(D5023=7,1,(IF(WEEKDAY(B5023)=1,2,IF(WEEKDAY(B5023)=7,1,0))))))</f>
        <v>3</v>
      </c>
      <c r="G5023" s="786">
        <f>VLOOKUP(C5023,METADATA!$J$5:$Q$29,IF(E5023="HI",2,IF(E5023="LO",6,10))+IF(D5023=1,2,IF(D5023=7,1,(IF(WEEKDAY(B5023)=1,2,IF(WEEKDAY(B5023)=7,1,0))))))</f>
        <v>3</v>
      </c>
      <c r="H5023" s="787">
        <v>8524</v>
      </c>
      <c r="I5023" s="788">
        <v>10577.575134277344</v>
      </c>
      <c r="K5023" s="795">
        <v>0</v>
      </c>
      <c r="M5023" s="798">
        <f t="shared" si="235"/>
        <v>13584.685190363536</v>
      </c>
      <c r="N5023" s="303"/>
      <c r="S5023" s="786">
        <v>0</v>
      </c>
      <c r="T5023" s="781">
        <f>VLOOKUP(C5023,METADATA!$J$5:$Q$29,IF(E5023="HI",2,IF(E5023="LO",6,10))+IF(S5023=1,2,IF(D5023=7,1,(IF(WEEKDAY(B5023)=1,2,IF(WEEKDAY(B5023)=7,1,0))))))</f>
        <v>3</v>
      </c>
      <c r="U5023" s="781">
        <f>VLOOKUP(C5023,METADATA!$A$5:$H$29,IF(E5023="HI",2,IF(E5023="LO",6,10))+IF(S5023=1,2,IF(D5023=7,1,(IF(WEEKDAY(B5023)=1,2,IF(WEEKDAY(B5023)=7,1,0))))))</f>
        <v>3</v>
      </c>
    </row>
    <row r="5024" spans="2:21" ht="13.95" customHeight="1" x14ac:dyDescent="0.25">
      <c r="B5024" s="784">
        <f t="shared" si="236"/>
        <v>45592</v>
      </c>
      <c r="C5024" s="785">
        <v>4</v>
      </c>
      <c r="D5024" s="786">
        <f>IFERROR((INDEX(METADATA!$T$2:$T$20,MATCH(B5024,METADATA!$S$2:$S$20,0))),0)</f>
        <v>0</v>
      </c>
      <c r="E5024" s="785" t="str">
        <f t="shared" si="234"/>
        <v>LO</v>
      </c>
      <c r="F5024" s="786">
        <f>VLOOKUP(C5024,METADATA!$A$5:$H$29,IF(E5024="HI",2,IF(E5024="LO",6,10))+IF(D5024=1,2,IF(D5024=7,1,(IF(WEEKDAY(B5024)=1,2,IF(WEEKDAY(B5024)=7,1,0))))))</f>
        <v>3</v>
      </c>
      <c r="G5024" s="786">
        <f>VLOOKUP(C5024,METADATA!$J$5:$Q$29,IF(E5024="HI",2,IF(E5024="LO",6,10))+IF(D5024=1,2,IF(D5024=7,1,(IF(WEEKDAY(B5024)=1,2,IF(WEEKDAY(B5024)=7,1,0))))))</f>
        <v>3</v>
      </c>
      <c r="H5024" s="787">
        <v>8717.75</v>
      </c>
      <c r="I5024" s="788">
        <v>9624.0747680664063</v>
      </c>
      <c r="K5024" s="795">
        <v>0</v>
      </c>
      <c r="M5024" s="798">
        <f t="shared" si="235"/>
        <v>12985.452637618469</v>
      </c>
      <c r="N5024" s="303"/>
      <c r="S5024" s="786">
        <v>0</v>
      </c>
      <c r="T5024" s="781">
        <f>VLOOKUP(C5024,METADATA!$J$5:$Q$29,IF(E5024="HI",2,IF(E5024="LO",6,10))+IF(S5024=1,2,IF(D5024=7,1,(IF(WEEKDAY(B5024)=1,2,IF(WEEKDAY(B5024)=7,1,0))))))</f>
        <v>3</v>
      </c>
      <c r="U5024" s="781">
        <f>VLOOKUP(C5024,METADATA!$A$5:$H$29,IF(E5024="HI",2,IF(E5024="LO",6,10))+IF(S5024=1,2,IF(D5024=7,1,(IF(WEEKDAY(B5024)=1,2,IF(WEEKDAY(B5024)=7,1,0))))))</f>
        <v>3</v>
      </c>
    </row>
    <row r="5025" spans="2:21" ht="13.95" customHeight="1" x14ac:dyDescent="0.25">
      <c r="B5025" s="784">
        <f t="shared" si="236"/>
        <v>45592</v>
      </c>
      <c r="C5025" s="785">
        <v>5</v>
      </c>
      <c r="D5025" s="786">
        <f>IFERROR((INDEX(METADATA!$T$2:$T$20,MATCH(B5025,METADATA!$S$2:$S$20,0))),0)</f>
        <v>0</v>
      </c>
      <c r="E5025" s="785" t="str">
        <f t="shared" si="234"/>
        <v>LO</v>
      </c>
      <c r="F5025" s="786">
        <f>VLOOKUP(C5025,METADATA!$A$5:$H$29,IF(E5025="HI",2,IF(E5025="LO",6,10))+IF(D5025=1,2,IF(D5025=7,1,(IF(WEEKDAY(B5025)=1,2,IF(WEEKDAY(B5025)=7,1,0))))))</f>
        <v>3</v>
      </c>
      <c r="G5025" s="786">
        <f>VLOOKUP(C5025,METADATA!$J$5:$Q$29,IF(E5025="HI",2,IF(E5025="LO",6,10))+IF(D5025=1,2,IF(D5025=7,1,(IF(WEEKDAY(B5025)=1,2,IF(WEEKDAY(B5025)=7,1,0))))))</f>
        <v>3</v>
      </c>
      <c r="H5025" s="787">
        <v>8890.75</v>
      </c>
      <c r="I5025" s="788">
        <v>9390.3001098632813</v>
      </c>
      <c r="K5025" s="795">
        <v>870.51250000000005</v>
      </c>
      <c r="M5025" s="798">
        <f t="shared" si="235"/>
        <v>12931.479873386432</v>
      </c>
      <c r="N5025" s="303"/>
      <c r="S5025" s="786">
        <v>0</v>
      </c>
      <c r="T5025" s="781">
        <f>VLOOKUP(C5025,METADATA!$J$5:$Q$29,IF(E5025="HI",2,IF(E5025="LO",6,10))+IF(S5025=1,2,IF(D5025=7,1,(IF(WEEKDAY(B5025)=1,2,IF(WEEKDAY(B5025)=7,1,0))))))</f>
        <v>3</v>
      </c>
      <c r="U5025" s="781">
        <f>VLOOKUP(C5025,METADATA!$A$5:$H$29,IF(E5025="HI",2,IF(E5025="LO",6,10))+IF(S5025=1,2,IF(D5025=7,1,(IF(WEEKDAY(B5025)=1,2,IF(WEEKDAY(B5025)=7,1,0))))))</f>
        <v>3</v>
      </c>
    </row>
    <row r="5026" spans="2:21" ht="13.95" customHeight="1" x14ac:dyDescent="0.25">
      <c r="B5026" s="784">
        <f t="shared" si="236"/>
        <v>45592</v>
      </c>
      <c r="C5026" s="785">
        <v>6</v>
      </c>
      <c r="D5026" s="786">
        <f>IFERROR((INDEX(METADATA!$T$2:$T$20,MATCH(B5026,METADATA!$S$2:$S$20,0))),0)</f>
        <v>0</v>
      </c>
      <c r="E5026" s="785" t="str">
        <f t="shared" si="234"/>
        <v>LO</v>
      </c>
      <c r="F5026" s="786">
        <f>VLOOKUP(C5026,METADATA!$A$5:$H$29,IF(E5026="HI",2,IF(E5026="LO",6,10))+IF(D5026=1,2,IF(D5026=7,1,(IF(WEEKDAY(B5026)=1,2,IF(WEEKDAY(B5026)=7,1,0))))))</f>
        <v>3</v>
      </c>
      <c r="G5026" s="786">
        <f>VLOOKUP(C5026,METADATA!$J$5:$Q$29,IF(E5026="HI",2,IF(E5026="LO",6,10))+IF(D5026=1,2,IF(D5026=7,1,(IF(WEEKDAY(B5026)=1,2,IF(WEEKDAY(B5026)=7,1,0))))))</f>
        <v>3</v>
      </c>
      <c r="H5026" s="787">
        <v>9139</v>
      </c>
      <c r="I5026" s="788">
        <v>9224.4251098632813</v>
      </c>
      <c r="K5026" s="795">
        <v>865.8125</v>
      </c>
      <c r="M5026" s="798">
        <f t="shared" si="235"/>
        <v>12985.042918969355</v>
      </c>
      <c r="N5026" s="303"/>
      <c r="S5026" s="786">
        <v>0</v>
      </c>
      <c r="T5026" s="781">
        <f>VLOOKUP(C5026,METADATA!$J$5:$Q$29,IF(E5026="HI",2,IF(E5026="LO",6,10))+IF(S5026=1,2,IF(D5026=7,1,(IF(WEEKDAY(B5026)=1,2,IF(WEEKDAY(B5026)=7,1,0))))))</f>
        <v>3</v>
      </c>
      <c r="U5026" s="781">
        <f>VLOOKUP(C5026,METADATA!$A$5:$H$29,IF(E5026="HI",2,IF(E5026="LO",6,10))+IF(S5026=1,2,IF(D5026=7,1,(IF(WEEKDAY(B5026)=1,2,IF(WEEKDAY(B5026)=7,1,0))))))</f>
        <v>3</v>
      </c>
    </row>
    <row r="5027" spans="2:21" ht="13.95" customHeight="1" x14ac:dyDescent="0.25">
      <c r="B5027" s="784">
        <f t="shared" si="236"/>
        <v>45592</v>
      </c>
      <c r="C5027" s="785">
        <v>7</v>
      </c>
      <c r="D5027" s="786">
        <f>IFERROR((INDEX(METADATA!$T$2:$T$20,MATCH(B5027,METADATA!$S$2:$S$20,0))),0)</f>
        <v>0</v>
      </c>
      <c r="E5027" s="785" t="str">
        <f t="shared" si="234"/>
        <v>LO</v>
      </c>
      <c r="F5027" s="786">
        <f>VLOOKUP(C5027,METADATA!$A$5:$H$29,IF(E5027="HI",2,IF(E5027="LO",6,10))+IF(D5027=1,2,IF(D5027=7,1,(IF(WEEKDAY(B5027)=1,2,IF(WEEKDAY(B5027)=7,1,0))))))</f>
        <v>3</v>
      </c>
      <c r="G5027" s="786">
        <f>VLOOKUP(C5027,METADATA!$J$5:$Q$29,IF(E5027="HI",2,IF(E5027="LO",6,10))+IF(D5027=1,2,IF(D5027=7,1,(IF(WEEKDAY(B5027)=1,2,IF(WEEKDAY(B5027)=7,1,0))))))</f>
        <v>3</v>
      </c>
      <c r="H5027" s="787">
        <v>9974.5</v>
      </c>
      <c r="I5027" s="788">
        <v>9158.574951171875</v>
      </c>
      <c r="K5027" s="795">
        <v>834.63750000000005</v>
      </c>
      <c r="M5027" s="798">
        <f t="shared" si="235"/>
        <v>13541.423314638418</v>
      </c>
      <c r="N5027" s="303"/>
      <c r="S5027" s="786">
        <v>0</v>
      </c>
      <c r="T5027" s="781">
        <f>VLOOKUP(C5027,METADATA!$J$5:$Q$29,IF(E5027="HI",2,IF(E5027="LO",6,10))+IF(S5027=1,2,IF(D5027=7,1,(IF(WEEKDAY(B5027)=1,2,IF(WEEKDAY(B5027)=7,1,0))))))</f>
        <v>3</v>
      </c>
      <c r="U5027" s="781">
        <f>VLOOKUP(C5027,METADATA!$A$5:$H$29,IF(E5027="HI",2,IF(E5027="LO",6,10))+IF(S5027=1,2,IF(D5027=7,1,(IF(WEEKDAY(B5027)=1,2,IF(WEEKDAY(B5027)=7,1,0))))))</f>
        <v>3</v>
      </c>
    </row>
    <row r="5028" spans="2:21" ht="13.95" customHeight="1" x14ac:dyDescent="0.25">
      <c r="B5028" s="784">
        <f t="shared" si="236"/>
        <v>45592</v>
      </c>
      <c r="C5028" s="785">
        <v>8</v>
      </c>
      <c r="D5028" s="786">
        <f>IFERROR((INDEX(METADATA!$T$2:$T$20,MATCH(B5028,METADATA!$S$2:$S$20,0))),0)</f>
        <v>0</v>
      </c>
      <c r="E5028" s="785" t="str">
        <f t="shared" si="234"/>
        <v>LO</v>
      </c>
      <c r="F5028" s="786">
        <f>VLOOKUP(C5028,METADATA!$A$5:$H$29,IF(E5028="HI",2,IF(E5028="LO",6,10))+IF(D5028=1,2,IF(D5028=7,1,(IF(WEEKDAY(B5028)=1,2,IF(WEEKDAY(B5028)=7,1,0))))))</f>
        <v>3</v>
      </c>
      <c r="G5028" s="786">
        <f>VLOOKUP(C5028,METADATA!$J$5:$Q$29,IF(E5028="HI",2,IF(E5028="LO",6,10))+IF(D5028=1,2,IF(D5028=7,1,(IF(WEEKDAY(B5028)=1,2,IF(WEEKDAY(B5028)=7,1,0))))))</f>
        <v>3</v>
      </c>
      <c r="H5028" s="787">
        <v>11228.75</v>
      </c>
      <c r="I5028" s="788">
        <v>9280.4249267578125</v>
      </c>
      <c r="K5028" s="795">
        <v>847.33749999999998</v>
      </c>
      <c r="M5028" s="798">
        <f t="shared" si="235"/>
        <v>14567.467637983196</v>
      </c>
      <c r="N5028" s="303"/>
      <c r="S5028" s="786">
        <v>0</v>
      </c>
      <c r="T5028" s="781">
        <f>VLOOKUP(C5028,METADATA!$J$5:$Q$29,IF(E5028="HI",2,IF(E5028="LO",6,10))+IF(S5028=1,2,IF(D5028=7,1,(IF(WEEKDAY(B5028)=1,2,IF(WEEKDAY(B5028)=7,1,0))))))</f>
        <v>3</v>
      </c>
      <c r="U5028" s="781">
        <f>VLOOKUP(C5028,METADATA!$A$5:$H$29,IF(E5028="HI",2,IF(E5028="LO",6,10))+IF(S5028=1,2,IF(D5028=7,1,(IF(WEEKDAY(B5028)=1,2,IF(WEEKDAY(B5028)=7,1,0))))))</f>
        <v>3</v>
      </c>
    </row>
    <row r="5029" spans="2:21" ht="13.95" customHeight="1" x14ac:dyDescent="0.25">
      <c r="B5029" s="784">
        <f t="shared" si="236"/>
        <v>45592</v>
      </c>
      <c r="C5029" s="785">
        <v>9</v>
      </c>
      <c r="D5029" s="786">
        <f>IFERROR((INDEX(METADATA!$T$2:$T$20,MATCH(B5029,METADATA!$S$2:$S$20,0))),0)</f>
        <v>0</v>
      </c>
      <c r="E5029" s="785" t="str">
        <f t="shared" si="234"/>
        <v>LO</v>
      </c>
      <c r="F5029" s="786">
        <f>VLOOKUP(C5029,METADATA!$A$5:$H$29,IF(E5029="HI",2,IF(E5029="LO",6,10))+IF(D5029=1,2,IF(D5029=7,1,(IF(WEEKDAY(B5029)=1,2,IF(WEEKDAY(B5029)=7,1,0))))))</f>
        <v>3</v>
      </c>
      <c r="G5029" s="786">
        <f>VLOOKUP(C5029,METADATA!$J$5:$Q$29,IF(E5029="HI",2,IF(E5029="LO",6,10))+IF(D5029=1,2,IF(D5029=7,1,(IF(WEEKDAY(B5029)=1,2,IF(WEEKDAY(B5029)=7,1,0))))))</f>
        <v>3</v>
      </c>
      <c r="H5029" s="787">
        <v>11893.75</v>
      </c>
      <c r="I5029" s="788">
        <v>9343.5748901367188</v>
      </c>
      <c r="K5029" s="795">
        <v>851.61249999999995</v>
      </c>
      <c r="M5029" s="798">
        <f t="shared" si="235"/>
        <v>15124.935728461573</v>
      </c>
      <c r="N5029" s="303"/>
      <c r="S5029" s="786">
        <v>0</v>
      </c>
      <c r="T5029" s="781">
        <f>VLOOKUP(C5029,METADATA!$J$5:$Q$29,IF(E5029="HI",2,IF(E5029="LO",6,10))+IF(S5029=1,2,IF(D5029=7,1,(IF(WEEKDAY(B5029)=1,2,IF(WEEKDAY(B5029)=7,1,0))))))</f>
        <v>3</v>
      </c>
      <c r="U5029" s="781">
        <f>VLOOKUP(C5029,METADATA!$A$5:$H$29,IF(E5029="HI",2,IF(E5029="LO",6,10))+IF(S5029=1,2,IF(D5029=7,1,(IF(WEEKDAY(B5029)=1,2,IF(WEEKDAY(B5029)=7,1,0))))))</f>
        <v>3</v>
      </c>
    </row>
    <row r="5030" spans="2:21" ht="13.95" customHeight="1" x14ac:dyDescent="0.25">
      <c r="B5030" s="784">
        <f t="shared" si="236"/>
        <v>45592</v>
      </c>
      <c r="C5030" s="785">
        <v>10</v>
      </c>
      <c r="D5030" s="786">
        <f>IFERROR((INDEX(METADATA!$T$2:$T$20,MATCH(B5030,METADATA!$S$2:$S$20,0))),0)</f>
        <v>0</v>
      </c>
      <c r="E5030" s="785" t="str">
        <f t="shared" si="234"/>
        <v>LO</v>
      </c>
      <c r="F5030" s="786">
        <f>VLOOKUP(C5030,METADATA!$A$5:$H$29,IF(E5030="HI",2,IF(E5030="LO",6,10))+IF(D5030=1,2,IF(D5030=7,1,(IF(WEEKDAY(B5030)=1,2,IF(WEEKDAY(B5030)=7,1,0))))))</f>
        <v>3</v>
      </c>
      <c r="G5030" s="786">
        <f>VLOOKUP(C5030,METADATA!$J$5:$Q$29,IF(E5030="HI",2,IF(E5030="LO",6,10))+IF(D5030=1,2,IF(D5030=7,1,(IF(WEEKDAY(B5030)=1,2,IF(WEEKDAY(B5030)=7,1,0))))))</f>
        <v>3</v>
      </c>
      <c r="H5030" s="787">
        <v>12124</v>
      </c>
      <c r="I5030" s="788">
        <v>9523.97509765625</v>
      </c>
      <c r="K5030" s="795">
        <v>856.5</v>
      </c>
      <c r="M5030" s="798">
        <f t="shared" si="235"/>
        <v>15417.440697495042</v>
      </c>
      <c r="N5030" s="303"/>
      <c r="S5030" s="786">
        <v>0</v>
      </c>
      <c r="T5030" s="781">
        <f>VLOOKUP(C5030,METADATA!$J$5:$Q$29,IF(E5030="HI",2,IF(E5030="LO",6,10))+IF(S5030=1,2,IF(D5030=7,1,(IF(WEEKDAY(B5030)=1,2,IF(WEEKDAY(B5030)=7,1,0))))))</f>
        <v>3</v>
      </c>
      <c r="U5030" s="781">
        <f>VLOOKUP(C5030,METADATA!$A$5:$H$29,IF(E5030="HI",2,IF(E5030="LO",6,10))+IF(S5030=1,2,IF(D5030=7,1,(IF(WEEKDAY(B5030)=1,2,IF(WEEKDAY(B5030)=7,1,0))))))</f>
        <v>3</v>
      </c>
    </row>
    <row r="5031" spans="2:21" ht="13.95" customHeight="1" x14ac:dyDescent="0.25">
      <c r="B5031" s="784">
        <f t="shared" si="236"/>
        <v>45592</v>
      </c>
      <c r="C5031" s="785">
        <v>11</v>
      </c>
      <c r="D5031" s="786">
        <f>IFERROR((INDEX(METADATA!$T$2:$T$20,MATCH(B5031,METADATA!$S$2:$S$20,0))),0)</f>
        <v>0</v>
      </c>
      <c r="E5031" s="785" t="str">
        <f t="shared" si="234"/>
        <v>LO</v>
      </c>
      <c r="F5031" s="786">
        <f>VLOOKUP(C5031,METADATA!$A$5:$H$29,IF(E5031="HI",2,IF(E5031="LO",6,10))+IF(D5031=1,2,IF(D5031=7,1,(IF(WEEKDAY(B5031)=1,2,IF(WEEKDAY(B5031)=7,1,0))))))</f>
        <v>3</v>
      </c>
      <c r="G5031" s="786">
        <f>VLOOKUP(C5031,METADATA!$J$5:$Q$29,IF(E5031="HI",2,IF(E5031="LO",6,10))+IF(D5031=1,2,IF(D5031=7,1,(IF(WEEKDAY(B5031)=1,2,IF(WEEKDAY(B5031)=7,1,0))))))</f>
        <v>3</v>
      </c>
      <c r="H5031" s="787">
        <v>12308.5</v>
      </c>
      <c r="I5031" s="788">
        <v>9642.1251220703125</v>
      </c>
      <c r="K5031" s="795">
        <v>824.32500000000005</v>
      </c>
      <c r="M5031" s="798">
        <f t="shared" si="235"/>
        <v>15635.528424701846</v>
      </c>
      <c r="N5031" s="303"/>
      <c r="S5031" s="786">
        <v>0</v>
      </c>
      <c r="T5031" s="781">
        <f>VLOOKUP(C5031,METADATA!$J$5:$Q$29,IF(E5031="HI",2,IF(E5031="LO",6,10))+IF(S5031=1,2,IF(D5031=7,1,(IF(WEEKDAY(B5031)=1,2,IF(WEEKDAY(B5031)=7,1,0))))))</f>
        <v>3</v>
      </c>
      <c r="U5031" s="781">
        <f>VLOOKUP(C5031,METADATA!$A$5:$H$29,IF(E5031="HI",2,IF(E5031="LO",6,10))+IF(S5031=1,2,IF(D5031=7,1,(IF(WEEKDAY(B5031)=1,2,IF(WEEKDAY(B5031)=7,1,0))))))</f>
        <v>3</v>
      </c>
    </row>
    <row r="5032" spans="2:21" ht="13.95" customHeight="1" x14ac:dyDescent="0.25">
      <c r="B5032" s="784">
        <f t="shared" si="236"/>
        <v>45592</v>
      </c>
      <c r="C5032" s="785">
        <v>12</v>
      </c>
      <c r="D5032" s="786">
        <f>IFERROR((INDEX(METADATA!$T$2:$T$20,MATCH(B5032,METADATA!$S$2:$S$20,0))),0)</f>
        <v>0</v>
      </c>
      <c r="E5032" s="785" t="str">
        <f t="shared" si="234"/>
        <v>LO</v>
      </c>
      <c r="F5032" s="786">
        <f>VLOOKUP(C5032,METADATA!$A$5:$H$29,IF(E5032="HI",2,IF(E5032="LO",6,10))+IF(D5032=1,2,IF(D5032=7,1,(IF(WEEKDAY(B5032)=1,2,IF(WEEKDAY(B5032)=7,1,0))))))</f>
        <v>3</v>
      </c>
      <c r="G5032" s="786">
        <f>VLOOKUP(C5032,METADATA!$J$5:$Q$29,IF(E5032="HI",2,IF(E5032="LO",6,10))+IF(D5032=1,2,IF(D5032=7,1,(IF(WEEKDAY(B5032)=1,2,IF(WEEKDAY(B5032)=7,1,0))))))</f>
        <v>3</v>
      </c>
      <c r="H5032" s="787">
        <v>12236</v>
      </c>
      <c r="I5032" s="788">
        <v>9526.8250122070313</v>
      </c>
      <c r="K5032" s="795">
        <v>882.73749999999995</v>
      </c>
      <c r="M5032" s="798">
        <f t="shared" si="235"/>
        <v>15507.420508041094</v>
      </c>
      <c r="N5032" s="303"/>
      <c r="S5032" s="786">
        <v>0</v>
      </c>
      <c r="T5032" s="781">
        <f>VLOOKUP(C5032,METADATA!$J$5:$Q$29,IF(E5032="HI",2,IF(E5032="LO",6,10))+IF(S5032=1,2,IF(D5032=7,1,(IF(WEEKDAY(B5032)=1,2,IF(WEEKDAY(B5032)=7,1,0))))))</f>
        <v>3</v>
      </c>
      <c r="U5032" s="781">
        <f>VLOOKUP(C5032,METADATA!$A$5:$H$29,IF(E5032="HI",2,IF(E5032="LO",6,10))+IF(S5032=1,2,IF(D5032=7,1,(IF(WEEKDAY(B5032)=1,2,IF(WEEKDAY(B5032)=7,1,0))))))</f>
        <v>3</v>
      </c>
    </row>
    <row r="5033" spans="2:21" ht="13.95" customHeight="1" x14ac:dyDescent="0.25">
      <c r="B5033" s="784">
        <f t="shared" si="236"/>
        <v>45592</v>
      </c>
      <c r="C5033" s="785">
        <v>13</v>
      </c>
      <c r="D5033" s="786">
        <f>IFERROR((INDEX(METADATA!$T$2:$T$20,MATCH(B5033,METADATA!$S$2:$S$20,0))),0)</f>
        <v>0</v>
      </c>
      <c r="E5033" s="785" t="str">
        <f t="shared" si="234"/>
        <v>LO</v>
      </c>
      <c r="F5033" s="786">
        <f>VLOOKUP(C5033,METADATA!$A$5:$H$29,IF(E5033="HI",2,IF(E5033="LO",6,10))+IF(D5033=1,2,IF(D5033=7,1,(IF(WEEKDAY(B5033)=1,2,IF(WEEKDAY(B5033)=7,1,0))))))</f>
        <v>3</v>
      </c>
      <c r="G5033" s="786">
        <f>VLOOKUP(C5033,METADATA!$J$5:$Q$29,IF(E5033="HI",2,IF(E5033="LO",6,10))+IF(D5033=1,2,IF(D5033=7,1,(IF(WEEKDAY(B5033)=1,2,IF(WEEKDAY(B5033)=7,1,0))))))</f>
        <v>3</v>
      </c>
      <c r="H5033" s="787">
        <v>11994</v>
      </c>
      <c r="I5033" s="788">
        <v>9492.7499389648438</v>
      </c>
      <c r="K5033" s="795">
        <v>909.3125</v>
      </c>
      <c r="M5033" s="798">
        <f t="shared" si="235"/>
        <v>15296.023581431778</v>
      </c>
      <c r="N5033" s="303"/>
      <c r="S5033" s="786">
        <v>0</v>
      </c>
      <c r="T5033" s="781">
        <f>VLOOKUP(C5033,METADATA!$J$5:$Q$29,IF(E5033="HI",2,IF(E5033="LO",6,10))+IF(S5033=1,2,IF(D5033=7,1,(IF(WEEKDAY(B5033)=1,2,IF(WEEKDAY(B5033)=7,1,0))))))</f>
        <v>3</v>
      </c>
      <c r="U5033" s="781">
        <f>VLOOKUP(C5033,METADATA!$A$5:$H$29,IF(E5033="HI",2,IF(E5033="LO",6,10))+IF(S5033=1,2,IF(D5033=7,1,(IF(WEEKDAY(B5033)=1,2,IF(WEEKDAY(B5033)=7,1,0))))))</f>
        <v>3</v>
      </c>
    </row>
    <row r="5034" spans="2:21" ht="13.95" customHeight="1" x14ac:dyDescent="0.25">
      <c r="B5034" s="784">
        <f t="shared" si="236"/>
        <v>45592</v>
      </c>
      <c r="C5034" s="785">
        <v>14</v>
      </c>
      <c r="D5034" s="786">
        <f>IFERROR((INDEX(METADATA!$T$2:$T$20,MATCH(B5034,METADATA!$S$2:$S$20,0))),0)</f>
        <v>0</v>
      </c>
      <c r="E5034" s="785" t="str">
        <f t="shared" si="234"/>
        <v>LO</v>
      </c>
      <c r="F5034" s="786">
        <f>VLOOKUP(C5034,METADATA!$A$5:$H$29,IF(E5034="HI",2,IF(E5034="LO",6,10))+IF(D5034=1,2,IF(D5034=7,1,(IF(WEEKDAY(B5034)=1,2,IF(WEEKDAY(B5034)=7,1,0))))))</f>
        <v>3</v>
      </c>
      <c r="G5034" s="786">
        <f>VLOOKUP(C5034,METADATA!$J$5:$Q$29,IF(E5034="HI",2,IF(E5034="LO",6,10))+IF(D5034=1,2,IF(D5034=7,1,(IF(WEEKDAY(B5034)=1,2,IF(WEEKDAY(B5034)=7,1,0))))))</f>
        <v>3</v>
      </c>
      <c r="H5034" s="787">
        <v>11622.25</v>
      </c>
      <c r="I5034" s="788">
        <v>9591.2998657226563</v>
      </c>
      <c r="K5034" s="795">
        <v>905.6</v>
      </c>
      <c r="M5034" s="798">
        <f t="shared" si="235"/>
        <v>15068.833006464418</v>
      </c>
      <c r="N5034" s="303"/>
      <c r="S5034" s="786">
        <v>0</v>
      </c>
      <c r="T5034" s="781">
        <f>VLOOKUP(C5034,METADATA!$J$5:$Q$29,IF(E5034="HI",2,IF(E5034="LO",6,10))+IF(S5034=1,2,IF(D5034=7,1,(IF(WEEKDAY(B5034)=1,2,IF(WEEKDAY(B5034)=7,1,0))))))</f>
        <v>3</v>
      </c>
      <c r="U5034" s="781">
        <f>VLOOKUP(C5034,METADATA!$A$5:$H$29,IF(E5034="HI",2,IF(E5034="LO",6,10))+IF(S5034=1,2,IF(D5034=7,1,(IF(WEEKDAY(B5034)=1,2,IF(WEEKDAY(B5034)=7,1,0))))))</f>
        <v>3</v>
      </c>
    </row>
    <row r="5035" spans="2:21" ht="13.95" customHeight="1" x14ac:dyDescent="0.25">
      <c r="B5035" s="784">
        <f t="shared" si="236"/>
        <v>45592</v>
      </c>
      <c r="C5035" s="785">
        <v>15</v>
      </c>
      <c r="D5035" s="786">
        <f>IFERROR((INDEX(METADATA!$T$2:$T$20,MATCH(B5035,METADATA!$S$2:$S$20,0))),0)</f>
        <v>0</v>
      </c>
      <c r="E5035" s="785" t="str">
        <f t="shared" si="234"/>
        <v>LO</v>
      </c>
      <c r="F5035" s="786">
        <f>VLOOKUP(C5035,METADATA!$A$5:$H$29,IF(E5035="HI",2,IF(E5035="LO",6,10))+IF(D5035=1,2,IF(D5035=7,1,(IF(WEEKDAY(B5035)=1,2,IF(WEEKDAY(B5035)=7,1,0))))))</f>
        <v>3</v>
      </c>
      <c r="G5035" s="786">
        <f>VLOOKUP(C5035,METADATA!$J$5:$Q$29,IF(E5035="HI",2,IF(E5035="LO",6,10))+IF(D5035=1,2,IF(D5035=7,1,(IF(WEEKDAY(B5035)=1,2,IF(WEEKDAY(B5035)=7,1,0))))))</f>
        <v>3</v>
      </c>
      <c r="H5035" s="787">
        <v>11434.75</v>
      </c>
      <c r="I5035" s="788">
        <v>9606.4500732421875</v>
      </c>
      <c r="K5035" s="795">
        <v>913.98749999999995</v>
      </c>
      <c r="M5035" s="798">
        <f t="shared" si="235"/>
        <v>14934.436399549693</v>
      </c>
      <c r="N5035" s="303"/>
      <c r="S5035" s="786">
        <v>0</v>
      </c>
      <c r="T5035" s="781">
        <f>VLOOKUP(C5035,METADATA!$J$5:$Q$29,IF(E5035="HI",2,IF(E5035="LO",6,10))+IF(S5035=1,2,IF(D5035=7,1,(IF(WEEKDAY(B5035)=1,2,IF(WEEKDAY(B5035)=7,1,0))))))</f>
        <v>3</v>
      </c>
      <c r="U5035" s="781">
        <f>VLOOKUP(C5035,METADATA!$A$5:$H$29,IF(E5035="HI",2,IF(E5035="LO",6,10))+IF(S5035=1,2,IF(D5035=7,1,(IF(WEEKDAY(B5035)=1,2,IF(WEEKDAY(B5035)=7,1,0))))))</f>
        <v>3</v>
      </c>
    </row>
    <row r="5036" spans="2:21" ht="13.95" customHeight="1" x14ac:dyDescent="0.25">
      <c r="B5036" s="784">
        <f t="shared" si="236"/>
        <v>45592</v>
      </c>
      <c r="C5036" s="785">
        <v>16</v>
      </c>
      <c r="D5036" s="786">
        <f>IFERROR((INDEX(METADATA!$T$2:$T$20,MATCH(B5036,METADATA!$S$2:$S$20,0))),0)</f>
        <v>0</v>
      </c>
      <c r="E5036" s="785" t="str">
        <f t="shared" si="234"/>
        <v>LO</v>
      </c>
      <c r="F5036" s="786">
        <f>VLOOKUP(C5036,METADATA!$A$5:$H$29,IF(E5036="HI",2,IF(E5036="LO",6,10))+IF(D5036=1,2,IF(D5036=7,1,(IF(WEEKDAY(B5036)=1,2,IF(WEEKDAY(B5036)=7,1,0))))))</f>
        <v>3</v>
      </c>
      <c r="G5036" s="786">
        <f>VLOOKUP(C5036,METADATA!$J$5:$Q$29,IF(E5036="HI",2,IF(E5036="LO",6,10))+IF(D5036=1,2,IF(D5036=7,1,(IF(WEEKDAY(B5036)=1,2,IF(WEEKDAY(B5036)=7,1,0))))))</f>
        <v>3</v>
      </c>
      <c r="H5036" s="787">
        <v>11767.5</v>
      </c>
      <c r="I5036" s="788">
        <v>9668.9998168945313</v>
      </c>
      <c r="K5036" s="795">
        <v>902.26250000000005</v>
      </c>
      <c r="M5036" s="798">
        <f t="shared" si="235"/>
        <v>15230.351726375411</v>
      </c>
      <c r="N5036" s="303"/>
      <c r="S5036" s="786">
        <v>0</v>
      </c>
      <c r="T5036" s="781">
        <f>VLOOKUP(C5036,METADATA!$J$5:$Q$29,IF(E5036="HI",2,IF(E5036="LO",6,10))+IF(S5036=1,2,IF(D5036=7,1,(IF(WEEKDAY(B5036)=1,2,IF(WEEKDAY(B5036)=7,1,0))))))</f>
        <v>3</v>
      </c>
      <c r="U5036" s="781">
        <f>VLOOKUP(C5036,METADATA!$A$5:$H$29,IF(E5036="HI",2,IF(E5036="LO",6,10))+IF(S5036=1,2,IF(D5036=7,1,(IF(WEEKDAY(B5036)=1,2,IF(WEEKDAY(B5036)=7,1,0))))))</f>
        <v>3</v>
      </c>
    </row>
    <row r="5037" spans="2:21" ht="13.95" customHeight="1" x14ac:dyDescent="0.25">
      <c r="B5037" s="784">
        <f t="shared" si="236"/>
        <v>45592</v>
      </c>
      <c r="C5037" s="785">
        <v>17</v>
      </c>
      <c r="D5037" s="786">
        <f>IFERROR((INDEX(METADATA!$T$2:$T$20,MATCH(B5037,METADATA!$S$2:$S$20,0))),0)</f>
        <v>0</v>
      </c>
      <c r="E5037" s="785" t="str">
        <f t="shared" si="234"/>
        <v>LO</v>
      </c>
      <c r="F5037" s="786">
        <f>VLOOKUP(C5037,METADATA!$A$5:$H$29,IF(E5037="HI",2,IF(E5037="LO",6,10))+IF(D5037=1,2,IF(D5037=7,1,(IF(WEEKDAY(B5037)=1,2,IF(WEEKDAY(B5037)=7,1,0))))))</f>
        <v>3</v>
      </c>
      <c r="G5037" s="786">
        <f>VLOOKUP(C5037,METADATA!$J$5:$Q$29,IF(E5037="HI",2,IF(E5037="LO",6,10))+IF(D5037=1,2,IF(D5037=7,1,(IF(WEEKDAY(B5037)=1,2,IF(WEEKDAY(B5037)=7,1,0))))))</f>
        <v>3</v>
      </c>
      <c r="H5037" s="787">
        <v>11937.5</v>
      </c>
      <c r="I5037" s="788">
        <v>9675.7999877929688</v>
      </c>
      <c r="K5037" s="795">
        <v>933.76250000000005</v>
      </c>
      <c r="M5037" s="798">
        <f t="shared" si="235"/>
        <v>15366.359739826945</v>
      </c>
      <c r="N5037" s="303"/>
      <c r="S5037" s="786">
        <v>0</v>
      </c>
      <c r="T5037" s="781">
        <f>VLOOKUP(C5037,METADATA!$J$5:$Q$29,IF(E5037="HI",2,IF(E5037="LO",6,10))+IF(S5037=1,2,IF(D5037=7,1,(IF(WEEKDAY(B5037)=1,2,IF(WEEKDAY(B5037)=7,1,0))))))</f>
        <v>3</v>
      </c>
      <c r="U5037" s="781">
        <f>VLOOKUP(C5037,METADATA!$A$5:$H$29,IF(E5037="HI",2,IF(E5037="LO",6,10))+IF(S5037=1,2,IF(D5037=7,1,(IF(WEEKDAY(B5037)=1,2,IF(WEEKDAY(B5037)=7,1,0))))))</f>
        <v>3</v>
      </c>
    </row>
    <row r="5038" spans="2:21" ht="13.95" customHeight="1" x14ac:dyDescent="0.25">
      <c r="B5038" s="784">
        <f t="shared" si="236"/>
        <v>45592</v>
      </c>
      <c r="C5038" s="785">
        <v>18</v>
      </c>
      <c r="D5038" s="786">
        <f>IFERROR((INDEX(METADATA!$T$2:$T$20,MATCH(B5038,METADATA!$S$2:$S$20,0))),0)</f>
        <v>0</v>
      </c>
      <c r="E5038" s="785" t="str">
        <f t="shared" si="234"/>
        <v>LO</v>
      </c>
      <c r="F5038" s="786">
        <f>VLOOKUP(C5038,METADATA!$A$5:$H$29,IF(E5038="HI",2,IF(E5038="LO",6,10))+IF(D5038=1,2,IF(D5038=7,1,(IF(WEEKDAY(B5038)=1,2,IF(WEEKDAY(B5038)=7,1,0))))))</f>
        <v>2</v>
      </c>
      <c r="G5038" s="786">
        <f>VLOOKUP(C5038,METADATA!$J$5:$Q$29,IF(E5038="HI",2,IF(E5038="LO",6,10))+IF(D5038=1,2,IF(D5038=7,1,(IF(WEEKDAY(B5038)=1,2,IF(WEEKDAY(B5038)=7,1,0))))))</f>
        <v>3</v>
      </c>
      <c r="H5038" s="787">
        <v>12027</v>
      </c>
      <c r="I5038" s="788">
        <v>9576.699951171875</v>
      </c>
      <c r="K5038" s="795">
        <v>0</v>
      </c>
      <c r="M5038" s="798">
        <f t="shared" si="235"/>
        <v>15374.066181553122</v>
      </c>
      <c r="N5038" s="303"/>
      <c r="S5038" s="786">
        <v>0</v>
      </c>
      <c r="T5038" s="781">
        <f>VLOOKUP(C5038,METADATA!$J$5:$Q$29,IF(E5038="HI",2,IF(E5038="LO",6,10))+IF(S5038=1,2,IF(D5038=7,1,(IF(WEEKDAY(B5038)=1,2,IF(WEEKDAY(B5038)=7,1,0))))))</f>
        <v>3</v>
      </c>
      <c r="U5038" s="781">
        <f>VLOOKUP(C5038,METADATA!$A$5:$H$29,IF(E5038="HI",2,IF(E5038="LO",6,10))+IF(S5038=1,2,IF(D5038=7,1,(IF(WEEKDAY(B5038)=1,2,IF(WEEKDAY(B5038)=7,1,0))))))</f>
        <v>2</v>
      </c>
    </row>
    <row r="5039" spans="2:21" ht="13.95" customHeight="1" x14ac:dyDescent="0.25">
      <c r="B5039" s="784">
        <f t="shared" si="236"/>
        <v>45592</v>
      </c>
      <c r="C5039" s="785">
        <v>19</v>
      </c>
      <c r="D5039" s="786">
        <f>IFERROR((INDEX(METADATA!$T$2:$T$20,MATCH(B5039,METADATA!$S$2:$S$20,0))),0)</f>
        <v>0</v>
      </c>
      <c r="E5039" s="785" t="str">
        <f t="shared" si="234"/>
        <v>LO</v>
      </c>
      <c r="F5039" s="786">
        <f>VLOOKUP(C5039,METADATA!$A$5:$H$29,IF(E5039="HI",2,IF(E5039="LO",6,10))+IF(D5039=1,2,IF(D5039=7,1,(IF(WEEKDAY(B5039)=1,2,IF(WEEKDAY(B5039)=7,1,0))))))</f>
        <v>2</v>
      </c>
      <c r="G5039" s="786">
        <f>VLOOKUP(C5039,METADATA!$J$5:$Q$29,IF(E5039="HI",2,IF(E5039="LO",6,10))+IF(D5039=1,2,IF(D5039=7,1,(IF(WEEKDAY(B5039)=1,2,IF(WEEKDAY(B5039)=7,1,0))))))</f>
        <v>3</v>
      </c>
      <c r="H5039" s="787">
        <v>11918.5</v>
      </c>
      <c r="I5039" s="788">
        <v>9545.4251708984375</v>
      </c>
      <c r="K5039" s="795">
        <v>0</v>
      </c>
      <c r="M5039" s="798">
        <f t="shared" si="235"/>
        <v>15269.766990469156</v>
      </c>
      <c r="N5039" s="303"/>
      <c r="S5039" s="786">
        <v>0</v>
      </c>
      <c r="T5039" s="781">
        <f>VLOOKUP(C5039,METADATA!$J$5:$Q$29,IF(E5039="HI",2,IF(E5039="LO",6,10))+IF(S5039=1,2,IF(D5039=7,1,(IF(WEEKDAY(B5039)=1,2,IF(WEEKDAY(B5039)=7,1,0))))))</f>
        <v>3</v>
      </c>
      <c r="U5039" s="781">
        <f>VLOOKUP(C5039,METADATA!$A$5:$H$29,IF(E5039="HI",2,IF(E5039="LO",6,10))+IF(S5039=1,2,IF(D5039=7,1,(IF(WEEKDAY(B5039)=1,2,IF(WEEKDAY(B5039)=7,1,0))))))</f>
        <v>2</v>
      </c>
    </row>
    <row r="5040" spans="2:21" ht="13.95" customHeight="1" x14ac:dyDescent="0.25">
      <c r="B5040" s="784">
        <f t="shared" si="236"/>
        <v>45592</v>
      </c>
      <c r="C5040" s="785">
        <v>20</v>
      </c>
      <c r="D5040" s="786">
        <f>IFERROR((INDEX(METADATA!$T$2:$T$20,MATCH(B5040,METADATA!$S$2:$S$20,0))),0)</f>
        <v>0</v>
      </c>
      <c r="E5040" s="785" t="str">
        <f t="shared" si="234"/>
        <v>LO</v>
      </c>
      <c r="F5040" s="786">
        <f>VLOOKUP(C5040,METADATA!$A$5:$H$29,IF(E5040="HI",2,IF(E5040="LO",6,10))+IF(D5040=1,2,IF(D5040=7,1,(IF(WEEKDAY(B5040)=1,2,IF(WEEKDAY(B5040)=7,1,0))))))</f>
        <v>3</v>
      </c>
      <c r="G5040" s="786">
        <f>VLOOKUP(C5040,METADATA!$J$5:$Q$29,IF(E5040="HI",2,IF(E5040="LO",6,10))+IF(D5040=1,2,IF(D5040=7,1,(IF(WEEKDAY(B5040)=1,2,IF(WEEKDAY(B5040)=7,1,0))))))</f>
        <v>3</v>
      </c>
      <c r="H5040" s="787">
        <v>12422.25</v>
      </c>
      <c r="I5040" s="788">
        <v>9602.5499877929688</v>
      </c>
      <c r="K5040" s="795">
        <v>0</v>
      </c>
      <c r="M5040" s="798">
        <f t="shared" si="235"/>
        <v>15700.995552211418</v>
      </c>
      <c r="N5040" s="303"/>
      <c r="S5040" s="786">
        <v>0</v>
      </c>
      <c r="T5040" s="781">
        <f>VLOOKUP(C5040,METADATA!$J$5:$Q$29,IF(E5040="HI",2,IF(E5040="LO",6,10))+IF(S5040=1,2,IF(D5040=7,1,(IF(WEEKDAY(B5040)=1,2,IF(WEEKDAY(B5040)=7,1,0))))))</f>
        <v>3</v>
      </c>
      <c r="U5040" s="781">
        <f>VLOOKUP(C5040,METADATA!$A$5:$H$29,IF(E5040="HI",2,IF(E5040="LO",6,10))+IF(S5040=1,2,IF(D5040=7,1,(IF(WEEKDAY(B5040)=1,2,IF(WEEKDAY(B5040)=7,1,0))))))</f>
        <v>3</v>
      </c>
    </row>
    <row r="5041" spans="2:21" ht="13.95" customHeight="1" x14ac:dyDescent="0.25">
      <c r="B5041" s="784">
        <f t="shared" si="236"/>
        <v>45592</v>
      </c>
      <c r="C5041" s="785">
        <v>21</v>
      </c>
      <c r="D5041" s="786">
        <f>IFERROR((INDEX(METADATA!$T$2:$T$20,MATCH(B5041,METADATA!$S$2:$S$20,0))),0)</f>
        <v>0</v>
      </c>
      <c r="E5041" s="785" t="str">
        <f t="shared" si="234"/>
        <v>LO</v>
      </c>
      <c r="F5041" s="786">
        <f>VLOOKUP(C5041,METADATA!$A$5:$H$29,IF(E5041="HI",2,IF(E5041="LO",6,10))+IF(D5041=1,2,IF(D5041=7,1,(IF(WEEKDAY(B5041)=1,2,IF(WEEKDAY(B5041)=7,1,0))))))</f>
        <v>3</v>
      </c>
      <c r="G5041" s="786">
        <f>VLOOKUP(C5041,METADATA!$J$5:$Q$29,IF(E5041="HI",2,IF(E5041="LO",6,10))+IF(D5041=1,2,IF(D5041=7,1,(IF(WEEKDAY(B5041)=1,2,IF(WEEKDAY(B5041)=7,1,0))))))</f>
        <v>3</v>
      </c>
      <c r="H5041" s="787">
        <v>11300.75</v>
      </c>
      <c r="I5041" s="788">
        <v>9647.4749755859375</v>
      </c>
      <c r="K5041" s="795">
        <v>0</v>
      </c>
      <c r="M5041" s="798">
        <f t="shared" si="235"/>
        <v>14858.691865943545</v>
      </c>
      <c r="N5041" s="303"/>
      <c r="S5041" s="786">
        <v>0</v>
      </c>
      <c r="T5041" s="781">
        <f>VLOOKUP(C5041,METADATA!$J$5:$Q$29,IF(E5041="HI",2,IF(E5041="LO",6,10))+IF(S5041=1,2,IF(D5041=7,1,(IF(WEEKDAY(B5041)=1,2,IF(WEEKDAY(B5041)=7,1,0))))))</f>
        <v>3</v>
      </c>
      <c r="U5041" s="781">
        <f>VLOOKUP(C5041,METADATA!$A$5:$H$29,IF(E5041="HI",2,IF(E5041="LO",6,10))+IF(S5041=1,2,IF(D5041=7,1,(IF(WEEKDAY(B5041)=1,2,IF(WEEKDAY(B5041)=7,1,0))))))</f>
        <v>3</v>
      </c>
    </row>
    <row r="5042" spans="2:21" ht="13.95" customHeight="1" x14ac:dyDescent="0.25">
      <c r="B5042" s="784">
        <f t="shared" si="236"/>
        <v>45592</v>
      </c>
      <c r="C5042" s="785">
        <v>22</v>
      </c>
      <c r="D5042" s="786">
        <f>IFERROR((INDEX(METADATA!$T$2:$T$20,MATCH(B5042,METADATA!$S$2:$S$20,0))),0)</f>
        <v>0</v>
      </c>
      <c r="E5042" s="785" t="str">
        <f t="shared" si="234"/>
        <v>LO</v>
      </c>
      <c r="F5042" s="786">
        <f>VLOOKUP(C5042,METADATA!$A$5:$H$29,IF(E5042="HI",2,IF(E5042="LO",6,10))+IF(D5042=1,2,IF(D5042=7,1,(IF(WEEKDAY(B5042)=1,2,IF(WEEKDAY(B5042)=7,1,0))))))</f>
        <v>3</v>
      </c>
      <c r="G5042" s="786">
        <f>VLOOKUP(C5042,METADATA!$J$5:$Q$29,IF(E5042="HI",2,IF(E5042="LO",6,10))+IF(D5042=1,2,IF(D5042=7,1,(IF(WEEKDAY(B5042)=1,2,IF(WEEKDAY(B5042)=7,1,0))))))</f>
        <v>3</v>
      </c>
      <c r="H5042" s="787">
        <v>9935.75</v>
      </c>
      <c r="I5042" s="788">
        <v>9774.0999145507813</v>
      </c>
      <c r="K5042" s="795">
        <v>0</v>
      </c>
      <c r="M5042" s="798">
        <f t="shared" si="235"/>
        <v>13937.43725374653</v>
      </c>
      <c r="N5042" s="303"/>
      <c r="S5042" s="786">
        <v>0</v>
      </c>
      <c r="T5042" s="781">
        <f>VLOOKUP(C5042,METADATA!$J$5:$Q$29,IF(E5042="HI",2,IF(E5042="LO",6,10))+IF(S5042=1,2,IF(D5042=7,1,(IF(WEEKDAY(B5042)=1,2,IF(WEEKDAY(B5042)=7,1,0))))))</f>
        <v>3</v>
      </c>
      <c r="U5042" s="781">
        <f>VLOOKUP(C5042,METADATA!$A$5:$H$29,IF(E5042="HI",2,IF(E5042="LO",6,10))+IF(S5042=1,2,IF(D5042=7,1,(IF(WEEKDAY(B5042)=1,2,IF(WEEKDAY(B5042)=7,1,0))))))</f>
        <v>3</v>
      </c>
    </row>
    <row r="5043" spans="2:21" ht="13.95" customHeight="1" x14ac:dyDescent="0.25">
      <c r="B5043" s="784">
        <f t="shared" si="236"/>
        <v>45592</v>
      </c>
      <c r="C5043" s="785">
        <v>23</v>
      </c>
      <c r="D5043" s="786">
        <f>IFERROR((INDEX(METADATA!$T$2:$T$20,MATCH(B5043,METADATA!$S$2:$S$20,0))),0)</f>
        <v>0</v>
      </c>
      <c r="E5043" s="785" t="str">
        <f t="shared" si="234"/>
        <v>LO</v>
      </c>
      <c r="F5043" s="786">
        <f>VLOOKUP(C5043,METADATA!$A$5:$H$29,IF(E5043="HI",2,IF(E5043="LO",6,10))+IF(D5043=1,2,IF(D5043=7,1,(IF(WEEKDAY(B5043)=1,2,IF(WEEKDAY(B5043)=7,1,0))))))</f>
        <v>3</v>
      </c>
      <c r="G5043" s="786">
        <f>VLOOKUP(C5043,METADATA!$J$5:$Q$29,IF(E5043="HI",2,IF(E5043="LO",6,10))+IF(D5043=1,2,IF(D5043=7,1,(IF(WEEKDAY(B5043)=1,2,IF(WEEKDAY(B5043)=7,1,0))))))</f>
        <v>3</v>
      </c>
      <c r="H5043" s="787">
        <v>8854</v>
      </c>
      <c r="I5043" s="788">
        <v>9778.8998413085938</v>
      </c>
      <c r="K5043" s="795">
        <v>0</v>
      </c>
      <c r="M5043" s="798">
        <f t="shared" si="235"/>
        <v>13191.671543301298</v>
      </c>
      <c r="N5043" s="303"/>
      <c r="S5043" s="786">
        <v>0</v>
      </c>
      <c r="T5043" s="781">
        <f>VLOOKUP(C5043,METADATA!$J$5:$Q$29,IF(E5043="HI",2,IF(E5043="LO",6,10))+IF(S5043=1,2,IF(D5043=7,1,(IF(WEEKDAY(B5043)=1,2,IF(WEEKDAY(B5043)=7,1,0))))))</f>
        <v>3</v>
      </c>
      <c r="U5043" s="781">
        <f>VLOOKUP(C5043,METADATA!$A$5:$H$29,IF(E5043="HI",2,IF(E5043="LO",6,10))+IF(S5043=1,2,IF(D5043=7,1,(IF(WEEKDAY(B5043)=1,2,IF(WEEKDAY(B5043)=7,1,0))))))</f>
        <v>3</v>
      </c>
    </row>
    <row r="5044" spans="2:21" ht="13.95" customHeight="1" x14ac:dyDescent="0.25">
      <c r="B5044" s="784">
        <f t="shared" si="236"/>
        <v>45593</v>
      </c>
      <c r="C5044" s="785">
        <v>0</v>
      </c>
      <c r="D5044" s="786">
        <f>IFERROR((INDEX(METADATA!$T$2:$T$20,MATCH(B5044,METADATA!$S$2:$S$20,0))),0)</f>
        <v>0</v>
      </c>
      <c r="E5044" s="785" t="str">
        <f t="shared" si="234"/>
        <v>LO</v>
      </c>
      <c r="F5044" s="786">
        <f>VLOOKUP(C5044,METADATA!$A$5:$H$29,IF(E5044="HI",2,IF(E5044="LO",6,10))+IF(D5044=1,2,IF(D5044=7,1,(IF(WEEKDAY(B5044)=1,2,IF(WEEKDAY(B5044)=7,1,0))))))</f>
        <v>3</v>
      </c>
      <c r="G5044" s="786">
        <f>VLOOKUP(C5044,METADATA!$J$5:$Q$29,IF(E5044="HI",2,IF(E5044="LO",6,10))+IF(D5044=1,2,IF(D5044=7,1,(IF(WEEKDAY(B5044)=1,2,IF(WEEKDAY(B5044)=7,1,0))))))</f>
        <v>3</v>
      </c>
      <c r="H5044" s="787">
        <v>8282.75</v>
      </c>
      <c r="I5044" s="788">
        <v>9878.22509765625</v>
      </c>
      <c r="K5044" s="795">
        <v>0</v>
      </c>
      <c r="M5044" s="798">
        <f t="shared" si="235"/>
        <v>12891.20935531131</v>
      </c>
      <c r="N5044" s="303"/>
      <c r="S5044" s="786">
        <v>0</v>
      </c>
      <c r="T5044" s="781">
        <f>VLOOKUP(C5044,METADATA!$J$5:$Q$29,IF(E5044="HI",2,IF(E5044="LO",6,10))+IF(S5044=1,2,IF(D5044=7,1,(IF(WEEKDAY(B5044)=1,2,IF(WEEKDAY(B5044)=7,1,0))))))</f>
        <v>3</v>
      </c>
      <c r="U5044" s="781">
        <f>VLOOKUP(C5044,METADATA!$A$5:$H$29,IF(E5044="HI",2,IF(E5044="LO",6,10))+IF(S5044=1,2,IF(D5044=7,1,(IF(WEEKDAY(B5044)=1,2,IF(WEEKDAY(B5044)=7,1,0))))))</f>
        <v>3</v>
      </c>
    </row>
    <row r="5045" spans="2:21" ht="13.95" customHeight="1" x14ac:dyDescent="0.25">
      <c r="B5045" s="784">
        <f t="shared" si="236"/>
        <v>45593</v>
      </c>
      <c r="C5045" s="785">
        <v>1</v>
      </c>
      <c r="D5045" s="786">
        <f>IFERROR((INDEX(METADATA!$T$2:$T$20,MATCH(B5045,METADATA!$S$2:$S$20,0))),0)</f>
        <v>0</v>
      </c>
      <c r="E5045" s="785" t="str">
        <f t="shared" si="234"/>
        <v>LO</v>
      </c>
      <c r="F5045" s="786">
        <f>VLOOKUP(C5045,METADATA!$A$5:$H$29,IF(E5045="HI",2,IF(E5045="LO",6,10))+IF(D5045=1,2,IF(D5045=7,1,(IF(WEEKDAY(B5045)=1,2,IF(WEEKDAY(B5045)=7,1,0))))))</f>
        <v>3</v>
      </c>
      <c r="G5045" s="786">
        <f>VLOOKUP(C5045,METADATA!$J$5:$Q$29,IF(E5045="HI",2,IF(E5045="LO",6,10))+IF(D5045=1,2,IF(D5045=7,1,(IF(WEEKDAY(B5045)=1,2,IF(WEEKDAY(B5045)=7,1,0))))))</f>
        <v>3</v>
      </c>
      <c r="H5045" s="787">
        <v>7939</v>
      </c>
      <c r="I5045" s="788">
        <v>9829.3050537109375</v>
      </c>
      <c r="K5045" s="795">
        <v>0</v>
      </c>
      <c r="M5045" s="798">
        <f t="shared" si="235"/>
        <v>12634.989467304964</v>
      </c>
      <c r="N5045" s="303"/>
      <c r="S5045" s="786">
        <v>0</v>
      </c>
      <c r="T5045" s="781">
        <f>VLOOKUP(C5045,METADATA!$J$5:$Q$29,IF(E5045="HI",2,IF(E5045="LO",6,10))+IF(S5045=1,2,IF(D5045=7,1,(IF(WEEKDAY(B5045)=1,2,IF(WEEKDAY(B5045)=7,1,0))))))</f>
        <v>3</v>
      </c>
      <c r="U5045" s="781">
        <f>VLOOKUP(C5045,METADATA!$A$5:$H$29,IF(E5045="HI",2,IF(E5045="LO",6,10))+IF(S5045=1,2,IF(D5045=7,1,(IF(WEEKDAY(B5045)=1,2,IF(WEEKDAY(B5045)=7,1,0))))))</f>
        <v>3</v>
      </c>
    </row>
    <row r="5046" spans="2:21" ht="13.95" customHeight="1" x14ac:dyDescent="0.25">
      <c r="B5046" s="784">
        <f t="shared" si="236"/>
        <v>45593</v>
      </c>
      <c r="C5046" s="785">
        <v>2</v>
      </c>
      <c r="D5046" s="786">
        <f>IFERROR((INDEX(METADATA!$T$2:$T$20,MATCH(B5046,METADATA!$S$2:$S$20,0))),0)</f>
        <v>0</v>
      </c>
      <c r="E5046" s="785" t="str">
        <f t="shared" si="234"/>
        <v>LO</v>
      </c>
      <c r="F5046" s="786">
        <f>VLOOKUP(C5046,METADATA!$A$5:$H$29,IF(E5046="HI",2,IF(E5046="LO",6,10))+IF(D5046=1,2,IF(D5046=7,1,(IF(WEEKDAY(B5046)=1,2,IF(WEEKDAY(B5046)=7,1,0))))))</f>
        <v>3</v>
      </c>
      <c r="G5046" s="786">
        <f>VLOOKUP(C5046,METADATA!$J$5:$Q$29,IF(E5046="HI",2,IF(E5046="LO",6,10))+IF(D5046=1,2,IF(D5046=7,1,(IF(WEEKDAY(B5046)=1,2,IF(WEEKDAY(B5046)=7,1,0))))))</f>
        <v>3</v>
      </c>
      <c r="H5046" s="787">
        <v>7870.75</v>
      </c>
      <c r="I5046" s="788">
        <v>9831.6000366210938</v>
      </c>
      <c r="K5046" s="795">
        <v>0</v>
      </c>
      <c r="M5046" s="798">
        <f t="shared" si="235"/>
        <v>12594.009085378169</v>
      </c>
      <c r="N5046" s="303"/>
      <c r="S5046" s="786">
        <v>0</v>
      </c>
      <c r="T5046" s="781">
        <f>VLOOKUP(C5046,METADATA!$J$5:$Q$29,IF(E5046="HI",2,IF(E5046="LO",6,10))+IF(S5046=1,2,IF(D5046=7,1,(IF(WEEKDAY(B5046)=1,2,IF(WEEKDAY(B5046)=7,1,0))))))</f>
        <v>3</v>
      </c>
      <c r="U5046" s="781">
        <f>VLOOKUP(C5046,METADATA!$A$5:$H$29,IF(E5046="HI",2,IF(E5046="LO",6,10))+IF(S5046=1,2,IF(D5046=7,1,(IF(WEEKDAY(B5046)=1,2,IF(WEEKDAY(B5046)=7,1,0))))))</f>
        <v>3</v>
      </c>
    </row>
    <row r="5047" spans="2:21" ht="13.95" customHeight="1" x14ac:dyDescent="0.25">
      <c r="B5047" s="784">
        <f t="shared" si="236"/>
        <v>45593</v>
      </c>
      <c r="C5047" s="785">
        <v>3</v>
      </c>
      <c r="D5047" s="786">
        <f>IFERROR((INDEX(METADATA!$T$2:$T$20,MATCH(B5047,METADATA!$S$2:$S$20,0))),0)</f>
        <v>0</v>
      </c>
      <c r="E5047" s="785" t="str">
        <f t="shared" si="234"/>
        <v>LO</v>
      </c>
      <c r="F5047" s="786">
        <f>VLOOKUP(C5047,METADATA!$A$5:$H$29,IF(E5047="HI",2,IF(E5047="LO",6,10))+IF(D5047=1,2,IF(D5047=7,1,(IF(WEEKDAY(B5047)=1,2,IF(WEEKDAY(B5047)=7,1,0))))))</f>
        <v>3</v>
      </c>
      <c r="G5047" s="786">
        <f>VLOOKUP(C5047,METADATA!$J$5:$Q$29,IF(E5047="HI",2,IF(E5047="LO",6,10))+IF(D5047=1,2,IF(D5047=7,1,(IF(WEEKDAY(B5047)=1,2,IF(WEEKDAY(B5047)=7,1,0))))))</f>
        <v>3</v>
      </c>
      <c r="H5047" s="787">
        <v>8137.5</v>
      </c>
      <c r="I5047" s="788">
        <v>9732.875</v>
      </c>
      <c r="K5047" s="795">
        <v>0</v>
      </c>
      <c r="M5047" s="798">
        <f t="shared" si="235"/>
        <v>12686.51890849594</v>
      </c>
      <c r="N5047" s="303"/>
      <c r="S5047" s="786">
        <v>0</v>
      </c>
      <c r="T5047" s="781">
        <f>VLOOKUP(C5047,METADATA!$J$5:$Q$29,IF(E5047="HI",2,IF(E5047="LO",6,10))+IF(S5047=1,2,IF(D5047=7,1,(IF(WEEKDAY(B5047)=1,2,IF(WEEKDAY(B5047)=7,1,0))))))</f>
        <v>3</v>
      </c>
      <c r="U5047" s="781">
        <f>VLOOKUP(C5047,METADATA!$A$5:$H$29,IF(E5047="HI",2,IF(E5047="LO",6,10))+IF(S5047=1,2,IF(D5047=7,1,(IF(WEEKDAY(B5047)=1,2,IF(WEEKDAY(B5047)=7,1,0))))))</f>
        <v>3</v>
      </c>
    </row>
    <row r="5048" spans="2:21" ht="13.95" customHeight="1" x14ac:dyDescent="0.25">
      <c r="B5048" s="784">
        <f t="shared" si="236"/>
        <v>45593</v>
      </c>
      <c r="C5048" s="785">
        <v>4</v>
      </c>
      <c r="D5048" s="786">
        <f>IFERROR((INDEX(METADATA!$T$2:$T$20,MATCH(B5048,METADATA!$S$2:$S$20,0))),0)</f>
        <v>0</v>
      </c>
      <c r="E5048" s="785" t="str">
        <f t="shared" si="234"/>
        <v>LO</v>
      </c>
      <c r="F5048" s="786">
        <f>VLOOKUP(C5048,METADATA!$A$5:$H$29,IF(E5048="HI",2,IF(E5048="LO",6,10))+IF(D5048=1,2,IF(D5048=7,1,(IF(WEEKDAY(B5048)=1,2,IF(WEEKDAY(B5048)=7,1,0))))))</f>
        <v>3</v>
      </c>
      <c r="G5048" s="786">
        <f>VLOOKUP(C5048,METADATA!$J$5:$Q$29,IF(E5048="HI",2,IF(E5048="LO",6,10))+IF(D5048=1,2,IF(D5048=7,1,(IF(WEEKDAY(B5048)=1,2,IF(WEEKDAY(B5048)=7,1,0))))))</f>
        <v>3</v>
      </c>
      <c r="H5048" s="787">
        <v>8741.75</v>
      </c>
      <c r="I5048" s="788">
        <v>9530.6498413085938</v>
      </c>
      <c r="K5048" s="795">
        <v>0</v>
      </c>
      <c r="M5048" s="798">
        <f t="shared" si="235"/>
        <v>12932.574355484507</v>
      </c>
      <c r="N5048" s="303"/>
      <c r="S5048" s="786">
        <v>0</v>
      </c>
      <c r="T5048" s="781">
        <f>VLOOKUP(C5048,METADATA!$J$5:$Q$29,IF(E5048="HI",2,IF(E5048="LO",6,10))+IF(S5048=1,2,IF(D5048=7,1,(IF(WEEKDAY(B5048)=1,2,IF(WEEKDAY(B5048)=7,1,0))))))</f>
        <v>3</v>
      </c>
      <c r="U5048" s="781">
        <f>VLOOKUP(C5048,METADATA!$A$5:$H$29,IF(E5048="HI",2,IF(E5048="LO",6,10))+IF(S5048=1,2,IF(D5048=7,1,(IF(WEEKDAY(B5048)=1,2,IF(WEEKDAY(B5048)=7,1,0))))))</f>
        <v>3</v>
      </c>
    </row>
    <row r="5049" spans="2:21" ht="13.95" customHeight="1" x14ac:dyDescent="0.25">
      <c r="B5049" s="784">
        <f t="shared" si="236"/>
        <v>45593</v>
      </c>
      <c r="C5049" s="785">
        <v>5</v>
      </c>
      <c r="D5049" s="786">
        <f>IFERROR((INDEX(METADATA!$T$2:$T$20,MATCH(B5049,METADATA!$S$2:$S$20,0))),0)</f>
        <v>0</v>
      </c>
      <c r="E5049" s="785" t="str">
        <f t="shared" si="234"/>
        <v>LO</v>
      </c>
      <c r="F5049" s="786">
        <f>VLOOKUP(C5049,METADATA!$A$5:$H$29,IF(E5049="HI",2,IF(E5049="LO",6,10))+IF(D5049=1,2,IF(D5049=7,1,(IF(WEEKDAY(B5049)=1,2,IF(WEEKDAY(B5049)=7,1,0))))))</f>
        <v>3</v>
      </c>
      <c r="G5049" s="786">
        <f>VLOOKUP(C5049,METADATA!$J$5:$Q$29,IF(E5049="HI",2,IF(E5049="LO",6,10))+IF(D5049=1,2,IF(D5049=7,1,(IF(WEEKDAY(B5049)=1,2,IF(WEEKDAY(B5049)=7,1,0))))))</f>
        <v>3</v>
      </c>
      <c r="H5049" s="787">
        <v>10309.25</v>
      </c>
      <c r="I5049" s="788">
        <v>9500.2501831054688</v>
      </c>
      <c r="K5049" s="795">
        <v>870.51250000000005</v>
      </c>
      <c r="M5049" s="798">
        <f t="shared" si="235"/>
        <v>14019.107999587402</v>
      </c>
      <c r="N5049" s="303"/>
      <c r="S5049" s="786">
        <v>0</v>
      </c>
      <c r="T5049" s="781">
        <f>VLOOKUP(C5049,METADATA!$J$5:$Q$29,IF(E5049="HI",2,IF(E5049="LO",6,10))+IF(S5049=1,2,IF(D5049=7,1,(IF(WEEKDAY(B5049)=1,2,IF(WEEKDAY(B5049)=7,1,0))))))</f>
        <v>3</v>
      </c>
      <c r="U5049" s="781">
        <f>VLOOKUP(C5049,METADATA!$A$5:$H$29,IF(E5049="HI",2,IF(E5049="LO",6,10))+IF(S5049=1,2,IF(D5049=7,1,(IF(WEEKDAY(B5049)=1,2,IF(WEEKDAY(B5049)=7,1,0))))))</f>
        <v>3</v>
      </c>
    </row>
    <row r="5050" spans="2:21" ht="13.95" customHeight="1" x14ac:dyDescent="0.25">
      <c r="B5050" s="784">
        <f t="shared" si="236"/>
        <v>45593</v>
      </c>
      <c r="C5050" s="785">
        <v>6</v>
      </c>
      <c r="D5050" s="786">
        <f>IFERROR((INDEX(METADATA!$T$2:$T$20,MATCH(B5050,METADATA!$S$2:$S$20,0))),0)</f>
        <v>0</v>
      </c>
      <c r="E5050" s="785" t="str">
        <f t="shared" si="234"/>
        <v>LO</v>
      </c>
      <c r="F5050" s="786">
        <f>VLOOKUP(C5050,METADATA!$A$5:$H$29,IF(E5050="HI",2,IF(E5050="LO",6,10))+IF(D5050=1,2,IF(D5050=7,1,(IF(WEEKDAY(B5050)=1,2,IF(WEEKDAY(B5050)=7,1,0))))))</f>
        <v>2</v>
      </c>
      <c r="G5050" s="786">
        <f>VLOOKUP(C5050,METADATA!$J$5:$Q$29,IF(E5050="HI",2,IF(E5050="LO",6,10))+IF(D5050=1,2,IF(D5050=7,1,(IF(WEEKDAY(B5050)=1,2,IF(WEEKDAY(B5050)=7,1,0))))))</f>
        <v>2</v>
      </c>
      <c r="H5050" s="787">
        <v>11869</v>
      </c>
      <c r="I5050" s="788">
        <v>9582.375</v>
      </c>
      <c r="K5050" s="795">
        <v>865.8125</v>
      </c>
      <c r="M5050" s="798">
        <f t="shared" si="235"/>
        <v>15254.345991900964</v>
      </c>
      <c r="N5050" s="303"/>
      <c r="S5050" s="786">
        <v>0</v>
      </c>
      <c r="T5050" s="781">
        <f>VLOOKUP(C5050,METADATA!$J$5:$Q$29,IF(E5050="HI",2,IF(E5050="LO",6,10))+IF(S5050=1,2,IF(D5050=7,1,(IF(WEEKDAY(B5050)=1,2,IF(WEEKDAY(B5050)=7,1,0))))))</f>
        <v>2</v>
      </c>
      <c r="U5050" s="781">
        <f>VLOOKUP(C5050,METADATA!$A$5:$H$29,IF(E5050="HI",2,IF(E5050="LO",6,10))+IF(S5050=1,2,IF(D5050=7,1,(IF(WEEKDAY(B5050)=1,2,IF(WEEKDAY(B5050)=7,1,0))))))</f>
        <v>2</v>
      </c>
    </row>
    <row r="5051" spans="2:21" ht="13.95" customHeight="1" x14ac:dyDescent="0.25">
      <c r="B5051" s="784">
        <f t="shared" si="236"/>
        <v>45593</v>
      </c>
      <c r="C5051" s="785">
        <v>7</v>
      </c>
      <c r="D5051" s="786">
        <f>IFERROR((INDEX(METADATA!$T$2:$T$20,MATCH(B5051,METADATA!$S$2:$S$20,0))),0)</f>
        <v>0</v>
      </c>
      <c r="E5051" s="785" t="str">
        <f t="shared" si="234"/>
        <v>LO</v>
      </c>
      <c r="F5051" s="786">
        <f>VLOOKUP(C5051,METADATA!$A$5:$H$29,IF(E5051="HI",2,IF(E5051="LO",6,10))+IF(D5051=1,2,IF(D5051=7,1,(IF(WEEKDAY(B5051)=1,2,IF(WEEKDAY(B5051)=7,1,0))))))</f>
        <v>1</v>
      </c>
      <c r="G5051" s="786">
        <f>VLOOKUP(C5051,METADATA!$J$5:$Q$29,IF(E5051="HI",2,IF(E5051="LO",6,10))+IF(D5051=1,2,IF(D5051=7,1,(IF(WEEKDAY(B5051)=1,2,IF(WEEKDAY(B5051)=7,1,0))))))</f>
        <v>1</v>
      </c>
      <c r="H5051" s="787">
        <v>12770</v>
      </c>
      <c r="I5051" s="788">
        <v>9570.4998779296875</v>
      </c>
      <c r="K5051" s="795">
        <v>834.63750000000005</v>
      </c>
      <c r="M5051" s="798">
        <f t="shared" si="235"/>
        <v>15958.300909352854</v>
      </c>
      <c r="N5051" s="303"/>
      <c r="S5051" s="786">
        <v>0</v>
      </c>
      <c r="T5051" s="781">
        <f>VLOOKUP(C5051,METADATA!$J$5:$Q$29,IF(E5051="HI",2,IF(E5051="LO",6,10))+IF(S5051=1,2,IF(D5051=7,1,(IF(WEEKDAY(B5051)=1,2,IF(WEEKDAY(B5051)=7,1,0))))))</f>
        <v>1</v>
      </c>
      <c r="U5051" s="781">
        <f>VLOOKUP(C5051,METADATA!$A$5:$H$29,IF(E5051="HI",2,IF(E5051="LO",6,10))+IF(S5051=1,2,IF(D5051=7,1,(IF(WEEKDAY(B5051)=1,2,IF(WEEKDAY(B5051)=7,1,0))))))</f>
        <v>1</v>
      </c>
    </row>
    <row r="5052" spans="2:21" ht="13.95" customHeight="1" x14ac:dyDescent="0.25">
      <c r="B5052" s="784">
        <f t="shared" si="236"/>
        <v>45593</v>
      </c>
      <c r="C5052" s="785">
        <v>8</v>
      </c>
      <c r="D5052" s="786">
        <f>IFERROR((INDEX(METADATA!$T$2:$T$20,MATCH(B5052,METADATA!$S$2:$S$20,0))),0)</f>
        <v>0</v>
      </c>
      <c r="E5052" s="785" t="str">
        <f t="shared" si="234"/>
        <v>LO</v>
      </c>
      <c r="F5052" s="786">
        <f>VLOOKUP(C5052,METADATA!$A$5:$H$29,IF(E5052="HI",2,IF(E5052="LO",6,10))+IF(D5052=1,2,IF(D5052=7,1,(IF(WEEKDAY(B5052)=1,2,IF(WEEKDAY(B5052)=7,1,0))))))</f>
        <v>1</v>
      </c>
      <c r="G5052" s="786">
        <f>VLOOKUP(C5052,METADATA!$J$5:$Q$29,IF(E5052="HI",2,IF(E5052="LO",6,10))+IF(D5052=1,2,IF(D5052=7,1,(IF(WEEKDAY(B5052)=1,2,IF(WEEKDAY(B5052)=7,1,0))))))</f>
        <v>1</v>
      </c>
      <c r="H5052" s="787">
        <v>14201.75</v>
      </c>
      <c r="I5052" s="788">
        <v>9494.4998779296875</v>
      </c>
      <c r="K5052" s="795">
        <v>847.33749999999998</v>
      </c>
      <c r="M5052" s="798">
        <f t="shared" si="235"/>
        <v>17083.185621964858</v>
      </c>
      <c r="N5052" s="303"/>
      <c r="S5052" s="786">
        <v>0</v>
      </c>
      <c r="T5052" s="781">
        <f>VLOOKUP(C5052,METADATA!$J$5:$Q$29,IF(E5052="HI",2,IF(E5052="LO",6,10))+IF(S5052=1,2,IF(D5052=7,1,(IF(WEEKDAY(B5052)=1,2,IF(WEEKDAY(B5052)=7,1,0))))))</f>
        <v>1</v>
      </c>
      <c r="U5052" s="781">
        <f>VLOOKUP(C5052,METADATA!$A$5:$H$29,IF(E5052="HI",2,IF(E5052="LO",6,10))+IF(S5052=1,2,IF(D5052=7,1,(IF(WEEKDAY(B5052)=1,2,IF(WEEKDAY(B5052)=7,1,0))))))</f>
        <v>1</v>
      </c>
    </row>
    <row r="5053" spans="2:21" ht="13.95" customHeight="1" x14ac:dyDescent="0.25">
      <c r="B5053" s="784">
        <f t="shared" si="236"/>
        <v>45593</v>
      </c>
      <c r="C5053" s="785">
        <v>9</v>
      </c>
      <c r="D5053" s="786">
        <f>IFERROR((INDEX(METADATA!$T$2:$T$20,MATCH(B5053,METADATA!$S$2:$S$20,0))),0)</f>
        <v>0</v>
      </c>
      <c r="E5053" s="785" t="str">
        <f t="shared" si="234"/>
        <v>LO</v>
      </c>
      <c r="F5053" s="786">
        <f>VLOOKUP(C5053,METADATA!$A$5:$H$29,IF(E5053="HI",2,IF(E5053="LO",6,10))+IF(D5053=1,2,IF(D5053=7,1,(IF(WEEKDAY(B5053)=1,2,IF(WEEKDAY(B5053)=7,1,0))))))</f>
        <v>2</v>
      </c>
      <c r="G5053" s="786">
        <f>VLOOKUP(C5053,METADATA!$J$5:$Q$29,IF(E5053="HI",2,IF(E5053="LO",6,10))+IF(D5053=1,2,IF(D5053=7,1,(IF(WEEKDAY(B5053)=1,2,IF(WEEKDAY(B5053)=7,1,0))))))</f>
        <v>1</v>
      </c>
      <c r="H5053" s="787">
        <v>15086.75</v>
      </c>
      <c r="I5053" s="788">
        <v>9684.8500366210938</v>
      </c>
      <c r="K5053" s="795">
        <v>851.61249999999995</v>
      </c>
      <c r="M5053" s="798">
        <f t="shared" si="235"/>
        <v>17927.809285976342</v>
      </c>
      <c r="N5053" s="303"/>
      <c r="S5053" s="786">
        <v>0</v>
      </c>
      <c r="T5053" s="781">
        <f>VLOOKUP(C5053,METADATA!$J$5:$Q$29,IF(E5053="HI",2,IF(E5053="LO",6,10))+IF(S5053=1,2,IF(D5053=7,1,(IF(WEEKDAY(B5053)=1,2,IF(WEEKDAY(B5053)=7,1,0))))))</f>
        <v>1</v>
      </c>
      <c r="U5053" s="781">
        <f>VLOOKUP(C5053,METADATA!$A$5:$H$29,IF(E5053="HI",2,IF(E5053="LO",6,10))+IF(S5053=1,2,IF(D5053=7,1,(IF(WEEKDAY(B5053)=1,2,IF(WEEKDAY(B5053)=7,1,0))))))</f>
        <v>2</v>
      </c>
    </row>
    <row r="5054" spans="2:21" ht="13.95" customHeight="1" x14ac:dyDescent="0.25">
      <c r="B5054" s="784">
        <f t="shared" si="236"/>
        <v>45593</v>
      </c>
      <c r="C5054" s="785">
        <v>10</v>
      </c>
      <c r="D5054" s="786">
        <f>IFERROR((INDEX(METADATA!$T$2:$T$20,MATCH(B5054,METADATA!$S$2:$S$20,0))),0)</f>
        <v>0</v>
      </c>
      <c r="E5054" s="785" t="str">
        <f t="shared" si="234"/>
        <v>LO</v>
      </c>
      <c r="F5054" s="786">
        <f>VLOOKUP(C5054,METADATA!$A$5:$H$29,IF(E5054="HI",2,IF(E5054="LO",6,10))+IF(D5054=1,2,IF(D5054=7,1,(IF(WEEKDAY(B5054)=1,2,IF(WEEKDAY(B5054)=7,1,0))))))</f>
        <v>2</v>
      </c>
      <c r="G5054" s="786">
        <f>VLOOKUP(C5054,METADATA!$J$5:$Q$29,IF(E5054="HI",2,IF(E5054="LO",6,10))+IF(D5054=1,2,IF(D5054=7,1,(IF(WEEKDAY(B5054)=1,2,IF(WEEKDAY(B5054)=7,1,0))))))</f>
        <v>2</v>
      </c>
      <c r="H5054" s="787">
        <v>15061.75</v>
      </c>
      <c r="I5054" s="788">
        <v>9749.449951171875</v>
      </c>
      <c r="K5054" s="795">
        <v>856.5</v>
      </c>
      <c r="M5054" s="798">
        <f t="shared" si="235"/>
        <v>17941.797218029897</v>
      </c>
      <c r="N5054" s="303"/>
      <c r="S5054" s="786">
        <v>0</v>
      </c>
      <c r="T5054" s="781">
        <f>VLOOKUP(C5054,METADATA!$J$5:$Q$29,IF(E5054="HI",2,IF(E5054="LO",6,10))+IF(S5054=1,2,IF(D5054=7,1,(IF(WEEKDAY(B5054)=1,2,IF(WEEKDAY(B5054)=7,1,0))))))</f>
        <v>2</v>
      </c>
      <c r="U5054" s="781">
        <f>VLOOKUP(C5054,METADATA!$A$5:$H$29,IF(E5054="HI",2,IF(E5054="LO",6,10))+IF(S5054=1,2,IF(D5054=7,1,(IF(WEEKDAY(B5054)=1,2,IF(WEEKDAY(B5054)=7,1,0))))))</f>
        <v>2</v>
      </c>
    </row>
    <row r="5055" spans="2:21" ht="13.95" customHeight="1" x14ac:dyDescent="0.25">
      <c r="B5055" s="784">
        <f t="shared" si="236"/>
        <v>45593</v>
      </c>
      <c r="C5055" s="785">
        <v>11</v>
      </c>
      <c r="D5055" s="786">
        <f>IFERROR((INDEX(METADATA!$T$2:$T$20,MATCH(B5055,METADATA!$S$2:$S$20,0))),0)</f>
        <v>0</v>
      </c>
      <c r="E5055" s="785" t="str">
        <f t="shared" si="234"/>
        <v>LO</v>
      </c>
      <c r="F5055" s="786">
        <f>VLOOKUP(C5055,METADATA!$A$5:$H$29,IF(E5055="HI",2,IF(E5055="LO",6,10))+IF(D5055=1,2,IF(D5055=7,1,(IF(WEEKDAY(B5055)=1,2,IF(WEEKDAY(B5055)=7,1,0))))))</f>
        <v>2</v>
      </c>
      <c r="G5055" s="786">
        <f>VLOOKUP(C5055,METADATA!$J$5:$Q$29,IF(E5055="HI",2,IF(E5055="LO",6,10))+IF(D5055=1,2,IF(D5055=7,1,(IF(WEEKDAY(B5055)=1,2,IF(WEEKDAY(B5055)=7,1,0))))))</f>
        <v>2</v>
      </c>
      <c r="H5055" s="787">
        <v>15445.5</v>
      </c>
      <c r="I5055" s="788">
        <v>9756.5</v>
      </c>
      <c r="K5055" s="795">
        <v>824.32500000000005</v>
      </c>
      <c r="M5055" s="798">
        <f t="shared" si="235"/>
        <v>18268.901513227334</v>
      </c>
      <c r="N5055" s="303"/>
      <c r="S5055" s="786">
        <v>0</v>
      </c>
      <c r="T5055" s="781">
        <f>VLOOKUP(C5055,METADATA!$J$5:$Q$29,IF(E5055="HI",2,IF(E5055="LO",6,10))+IF(S5055=1,2,IF(D5055=7,1,(IF(WEEKDAY(B5055)=1,2,IF(WEEKDAY(B5055)=7,1,0))))))</f>
        <v>2</v>
      </c>
      <c r="U5055" s="781">
        <f>VLOOKUP(C5055,METADATA!$A$5:$H$29,IF(E5055="HI",2,IF(E5055="LO",6,10))+IF(S5055=1,2,IF(D5055=7,1,(IF(WEEKDAY(B5055)=1,2,IF(WEEKDAY(B5055)=7,1,0))))))</f>
        <v>2</v>
      </c>
    </row>
    <row r="5056" spans="2:21" ht="13.95" customHeight="1" x14ac:dyDescent="0.25">
      <c r="B5056" s="784">
        <f t="shared" si="236"/>
        <v>45593</v>
      </c>
      <c r="C5056" s="785">
        <v>12</v>
      </c>
      <c r="D5056" s="786">
        <f>IFERROR((INDEX(METADATA!$T$2:$T$20,MATCH(B5056,METADATA!$S$2:$S$20,0))),0)</f>
        <v>0</v>
      </c>
      <c r="E5056" s="785" t="str">
        <f t="shared" si="234"/>
        <v>LO</v>
      </c>
      <c r="F5056" s="786">
        <f>VLOOKUP(C5056,METADATA!$A$5:$H$29,IF(E5056="HI",2,IF(E5056="LO",6,10))+IF(D5056=1,2,IF(D5056=7,1,(IF(WEEKDAY(B5056)=1,2,IF(WEEKDAY(B5056)=7,1,0))))))</f>
        <v>2</v>
      </c>
      <c r="G5056" s="786">
        <f>VLOOKUP(C5056,METADATA!$J$5:$Q$29,IF(E5056="HI",2,IF(E5056="LO",6,10))+IF(D5056=1,2,IF(D5056=7,1,(IF(WEEKDAY(B5056)=1,2,IF(WEEKDAY(B5056)=7,1,0))))))</f>
        <v>2</v>
      </c>
      <c r="H5056" s="787">
        <v>15552.75</v>
      </c>
      <c r="I5056" s="788">
        <v>9568.6751708984375</v>
      </c>
      <c r="K5056" s="795">
        <v>882.73749999999995</v>
      </c>
      <c r="M5056" s="798">
        <f t="shared" si="235"/>
        <v>18260.547009568694</v>
      </c>
      <c r="N5056" s="303"/>
      <c r="S5056" s="786">
        <v>0</v>
      </c>
      <c r="T5056" s="781">
        <f>VLOOKUP(C5056,METADATA!$J$5:$Q$29,IF(E5056="HI",2,IF(E5056="LO",6,10))+IF(S5056=1,2,IF(D5056=7,1,(IF(WEEKDAY(B5056)=1,2,IF(WEEKDAY(B5056)=7,1,0))))))</f>
        <v>2</v>
      </c>
      <c r="U5056" s="781">
        <f>VLOOKUP(C5056,METADATA!$A$5:$H$29,IF(E5056="HI",2,IF(E5056="LO",6,10))+IF(S5056=1,2,IF(D5056=7,1,(IF(WEEKDAY(B5056)=1,2,IF(WEEKDAY(B5056)=7,1,0))))))</f>
        <v>2</v>
      </c>
    </row>
    <row r="5057" spans="2:21" ht="13.95" customHeight="1" x14ac:dyDescent="0.25">
      <c r="B5057" s="784">
        <f t="shared" si="236"/>
        <v>45593</v>
      </c>
      <c r="C5057" s="785">
        <v>13</v>
      </c>
      <c r="D5057" s="786">
        <f>IFERROR((INDEX(METADATA!$T$2:$T$20,MATCH(B5057,METADATA!$S$2:$S$20,0))),0)</f>
        <v>0</v>
      </c>
      <c r="E5057" s="785" t="str">
        <f t="shared" si="234"/>
        <v>LO</v>
      </c>
      <c r="F5057" s="786">
        <f>VLOOKUP(C5057,METADATA!$A$5:$H$29,IF(E5057="HI",2,IF(E5057="LO",6,10))+IF(D5057=1,2,IF(D5057=7,1,(IF(WEEKDAY(B5057)=1,2,IF(WEEKDAY(B5057)=7,1,0))))))</f>
        <v>2</v>
      </c>
      <c r="G5057" s="786">
        <f>VLOOKUP(C5057,METADATA!$J$5:$Q$29,IF(E5057="HI",2,IF(E5057="LO",6,10))+IF(D5057=1,2,IF(D5057=7,1,(IF(WEEKDAY(B5057)=1,2,IF(WEEKDAY(B5057)=7,1,0))))))</f>
        <v>2</v>
      </c>
      <c r="H5057" s="787">
        <v>15180.5</v>
      </c>
      <c r="I5057" s="788">
        <v>9491.7749633789063</v>
      </c>
      <c r="K5057" s="795">
        <v>909.3125</v>
      </c>
      <c r="M5057" s="798">
        <f t="shared" si="235"/>
        <v>17903.669238606555</v>
      </c>
      <c r="N5057" s="303"/>
      <c r="S5057" s="786">
        <v>0</v>
      </c>
      <c r="T5057" s="781">
        <f>VLOOKUP(C5057,METADATA!$J$5:$Q$29,IF(E5057="HI",2,IF(E5057="LO",6,10))+IF(S5057=1,2,IF(D5057=7,1,(IF(WEEKDAY(B5057)=1,2,IF(WEEKDAY(B5057)=7,1,0))))))</f>
        <v>2</v>
      </c>
      <c r="U5057" s="781">
        <f>VLOOKUP(C5057,METADATA!$A$5:$H$29,IF(E5057="HI",2,IF(E5057="LO",6,10))+IF(S5057=1,2,IF(D5057=7,1,(IF(WEEKDAY(B5057)=1,2,IF(WEEKDAY(B5057)=7,1,0))))))</f>
        <v>2</v>
      </c>
    </row>
    <row r="5058" spans="2:21" ht="13.95" customHeight="1" x14ac:dyDescent="0.25">
      <c r="B5058" s="784">
        <f t="shared" si="236"/>
        <v>45593</v>
      </c>
      <c r="C5058" s="785">
        <v>14</v>
      </c>
      <c r="D5058" s="786">
        <f>IFERROR((INDEX(METADATA!$T$2:$T$20,MATCH(B5058,METADATA!$S$2:$S$20,0))),0)</f>
        <v>0</v>
      </c>
      <c r="E5058" s="785" t="str">
        <f t="shared" si="234"/>
        <v>LO</v>
      </c>
      <c r="F5058" s="786">
        <f>VLOOKUP(C5058,METADATA!$A$5:$H$29,IF(E5058="HI",2,IF(E5058="LO",6,10))+IF(D5058=1,2,IF(D5058=7,1,(IF(WEEKDAY(B5058)=1,2,IF(WEEKDAY(B5058)=7,1,0))))))</f>
        <v>2</v>
      </c>
      <c r="G5058" s="786">
        <f>VLOOKUP(C5058,METADATA!$J$5:$Q$29,IF(E5058="HI",2,IF(E5058="LO",6,10))+IF(D5058=1,2,IF(D5058=7,1,(IF(WEEKDAY(B5058)=1,2,IF(WEEKDAY(B5058)=7,1,0))))))</f>
        <v>2</v>
      </c>
      <c r="H5058" s="787">
        <v>15750.5</v>
      </c>
      <c r="I5058" s="788">
        <v>8737.5349426269531</v>
      </c>
      <c r="K5058" s="795">
        <v>905.6</v>
      </c>
      <c r="M5058" s="798">
        <f t="shared" si="235"/>
        <v>18011.739702861214</v>
      </c>
      <c r="N5058" s="303"/>
      <c r="S5058" s="786">
        <v>0</v>
      </c>
      <c r="T5058" s="781">
        <f>VLOOKUP(C5058,METADATA!$J$5:$Q$29,IF(E5058="HI",2,IF(E5058="LO",6,10))+IF(S5058=1,2,IF(D5058=7,1,(IF(WEEKDAY(B5058)=1,2,IF(WEEKDAY(B5058)=7,1,0))))))</f>
        <v>2</v>
      </c>
      <c r="U5058" s="781">
        <f>VLOOKUP(C5058,METADATA!$A$5:$H$29,IF(E5058="HI",2,IF(E5058="LO",6,10))+IF(S5058=1,2,IF(D5058=7,1,(IF(WEEKDAY(B5058)=1,2,IF(WEEKDAY(B5058)=7,1,0))))))</f>
        <v>2</v>
      </c>
    </row>
    <row r="5059" spans="2:21" ht="13.95" customHeight="1" x14ac:dyDescent="0.25">
      <c r="B5059" s="784">
        <f t="shared" si="236"/>
        <v>45593</v>
      </c>
      <c r="C5059" s="785">
        <v>15</v>
      </c>
      <c r="D5059" s="786">
        <f>IFERROR((INDEX(METADATA!$T$2:$T$20,MATCH(B5059,METADATA!$S$2:$S$20,0))),0)</f>
        <v>0</v>
      </c>
      <c r="E5059" s="785" t="str">
        <f t="shared" si="234"/>
        <v>LO</v>
      </c>
      <c r="F5059" s="786">
        <f>VLOOKUP(C5059,METADATA!$A$5:$H$29,IF(E5059="HI",2,IF(E5059="LO",6,10))+IF(D5059=1,2,IF(D5059=7,1,(IF(WEEKDAY(B5059)=1,2,IF(WEEKDAY(B5059)=7,1,0))))))</f>
        <v>2</v>
      </c>
      <c r="G5059" s="786">
        <f>VLOOKUP(C5059,METADATA!$J$5:$Q$29,IF(E5059="HI",2,IF(E5059="LO",6,10))+IF(D5059=1,2,IF(D5059=7,1,(IF(WEEKDAY(B5059)=1,2,IF(WEEKDAY(B5059)=7,1,0))))))</f>
        <v>2</v>
      </c>
      <c r="H5059" s="787">
        <v>15629.25</v>
      </c>
      <c r="I5059" s="788">
        <v>8503.1549682617188</v>
      </c>
      <c r="K5059" s="795">
        <v>913.98749999999995</v>
      </c>
      <c r="M5059" s="798">
        <f t="shared" si="235"/>
        <v>17792.613635348069</v>
      </c>
      <c r="N5059" s="303"/>
      <c r="S5059" s="786">
        <v>0</v>
      </c>
      <c r="T5059" s="781">
        <f>VLOOKUP(C5059,METADATA!$J$5:$Q$29,IF(E5059="HI",2,IF(E5059="LO",6,10))+IF(S5059=1,2,IF(D5059=7,1,(IF(WEEKDAY(B5059)=1,2,IF(WEEKDAY(B5059)=7,1,0))))))</f>
        <v>2</v>
      </c>
      <c r="U5059" s="781">
        <f>VLOOKUP(C5059,METADATA!$A$5:$H$29,IF(E5059="HI",2,IF(E5059="LO",6,10))+IF(S5059=1,2,IF(D5059=7,1,(IF(WEEKDAY(B5059)=1,2,IF(WEEKDAY(B5059)=7,1,0))))))</f>
        <v>2</v>
      </c>
    </row>
    <row r="5060" spans="2:21" ht="13.95" customHeight="1" x14ac:dyDescent="0.25">
      <c r="B5060" s="784">
        <f t="shared" si="236"/>
        <v>45593</v>
      </c>
      <c r="C5060" s="785">
        <v>16</v>
      </c>
      <c r="D5060" s="786">
        <f>IFERROR((INDEX(METADATA!$T$2:$T$20,MATCH(B5060,METADATA!$S$2:$S$20,0))),0)</f>
        <v>0</v>
      </c>
      <c r="E5060" s="785" t="str">
        <f t="shared" ref="E5060:E5123" si="237">IF(B5060="","",IF(AND(MONTH(B5060)&gt;=MONTH($AA$9),MONTH(B5060)&lt;=MONTH($AA$11)),"HI","LO"))</f>
        <v>LO</v>
      </c>
      <c r="F5060" s="786">
        <f>VLOOKUP(C5060,METADATA!$A$5:$H$29,IF(E5060="HI",2,IF(E5060="LO",6,10))+IF(D5060=1,2,IF(D5060=7,1,(IF(WEEKDAY(B5060)=1,2,IF(WEEKDAY(B5060)=7,1,0))))))</f>
        <v>2</v>
      </c>
      <c r="G5060" s="786">
        <f>VLOOKUP(C5060,METADATA!$J$5:$Q$29,IF(E5060="HI",2,IF(E5060="LO",6,10))+IF(D5060=1,2,IF(D5060=7,1,(IF(WEEKDAY(B5060)=1,2,IF(WEEKDAY(B5060)=7,1,0))))))</f>
        <v>2</v>
      </c>
      <c r="H5060" s="787">
        <v>15384</v>
      </c>
      <c r="I5060" s="788">
        <v>9267.0875854492188</v>
      </c>
      <c r="K5060" s="795">
        <v>902.26250000000005</v>
      </c>
      <c r="M5060" s="798">
        <f t="shared" ref="M5060:M5123" si="238">SQRT(H5060^2+I5060^2)</f>
        <v>17959.575950349914</v>
      </c>
      <c r="N5060" s="303"/>
      <c r="S5060" s="786">
        <v>0</v>
      </c>
      <c r="T5060" s="781">
        <f>VLOOKUP(C5060,METADATA!$J$5:$Q$29,IF(E5060="HI",2,IF(E5060="LO",6,10))+IF(S5060=1,2,IF(D5060=7,1,(IF(WEEKDAY(B5060)=1,2,IF(WEEKDAY(B5060)=7,1,0))))))</f>
        <v>2</v>
      </c>
      <c r="U5060" s="781">
        <f>VLOOKUP(C5060,METADATA!$A$5:$H$29,IF(E5060="HI",2,IF(E5060="LO",6,10))+IF(S5060=1,2,IF(D5060=7,1,(IF(WEEKDAY(B5060)=1,2,IF(WEEKDAY(B5060)=7,1,0))))))</f>
        <v>2</v>
      </c>
    </row>
    <row r="5061" spans="2:21" ht="13.95" customHeight="1" x14ac:dyDescent="0.25">
      <c r="B5061" s="784">
        <f t="shared" si="236"/>
        <v>45593</v>
      </c>
      <c r="C5061" s="785">
        <v>17</v>
      </c>
      <c r="D5061" s="786">
        <f>IFERROR((INDEX(METADATA!$T$2:$T$20,MATCH(B5061,METADATA!$S$2:$S$20,0))),0)</f>
        <v>0</v>
      </c>
      <c r="E5061" s="785" t="str">
        <f t="shared" si="237"/>
        <v>LO</v>
      </c>
      <c r="F5061" s="786">
        <f>VLOOKUP(C5061,METADATA!$A$5:$H$29,IF(E5061="HI",2,IF(E5061="LO",6,10))+IF(D5061=1,2,IF(D5061=7,1,(IF(WEEKDAY(B5061)=1,2,IF(WEEKDAY(B5061)=7,1,0))))))</f>
        <v>2</v>
      </c>
      <c r="G5061" s="786">
        <f>VLOOKUP(C5061,METADATA!$J$5:$Q$29,IF(E5061="HI",2,IF(E5061="LO",6,10))+IF(D5061=1,2,IF(D5061=7,1,(IF(WEEKDAY(B5061)=1,2,IF(WEEKDAY(B5061)=7,1,0))))))</f>
        <v>2</v>
      </c>
      <c r="H5061" s="787">
        <v>14552.75</v>
      </c>
      <c r="I5061" s="788">
        <v>9903.449951171875</v>
      </c>
      <c r="K5061" s="795">
        <v>933.76250000000005</v>
      </c>
      <c r="M5061" s="798">
        <f t="shared" si="238"/>
        <v>17602.864923013702</v>
      </c>
      <c r="N5061" s="303"/>
      <c r="S5061" s="786">
        <v>0</v>
      </c>
      <c r="T5061" s="781">
        <f>VLOOKUP(C5061,METADATA!$J$5:$Q$29,IF(E5061="HI",2,IF(E5061="LO",6,10))+IF(S5061=1,2,IF(D5061=7,1,(IF(WEEKDAY(B5061)=1,2,IF(WEEKDAY(B5061)=7,1,0))))))</f>
        <v>2</v>
      </c>
      <c r="U5061" s="781">
        <f>VLOOKUP(C5061,METADATA!$A$5:$H$29,IF(E5061="HI",2,IF(E5061="LO",6,10))+IF(S5061=1,2,IF(D5061=7,1,(IF(WEEKDAY(B5061)=1,2,IF(WEEKDAY(B5061)=7,1,0))))))</f>
        <v>2</v>
      </c>
    </row>
    <row r="5062" spans="2:21" ht="13.95" customHeight="1" x14ac:dyDescent="0.25">
      <c r="B5062" s="784">
        <f t="shared" si="236"/>
        <v>45593</v>
      </c>
      <c r="C5062" s="785">
        <v>18</v>
      </c>
      <c r="D5062" s="786">
        <f>IFERROR((INDEX(METADATA!$T$2:$T$20,MATCH(B5062,METADATA!$S$2:$S$20,0))),0)</f>
        <v>0</v>
      </c>
      <c r="E5062" s="785" t="str">
        <f t="shared" si="237"/>
        <v>LO</v>
      </c>
      <c r="F5062" s="786">
        <f>VLOOKUP(C5062,METADATA!$A$5:$H$29,IF(E5062="HI",2,IF(E5062="LO",6,10))+IF(D5062=1,2,IF(D5062=7,1,(IF(WEEKDAY(B5062)=1,2,IF(WEEKDAY(B5062)=7,1,0))))))</f>
        <v>1</v>
      </c>
      <c r="G5062" s="786">
        <f>VLOOKUP(C5062,METADATA!$J$5:$Q$29,IF(E5062="HI",2,IF(E5062="LO",6,10))+IF(D5062=1,2,IF(D5062=7,1,(IF(WEEKDAY(B5062)=1,2,IF(WEEKDAY(B5062)=7,1,0))))))</f>
        <v>1</v>
      </c>
      <c r="H5062" s="787">
        <v>14653</v>
      </c>
      <c r="I5062" s="788">
        <v>9681.3250122070313</v>
      </c>
      <c r="K5062" s="795">
        <v>0</v>
      </c>
      <c r="M5062" s="798">
        <f t="shared" si="238"/>
        <v>17562.416205977624</v>
      </c>
      <c r="N5062" s="303"/>
      <c r="S5062" s="786">
        <v>0</v>
      </c>
      <c r="T5062" s="781">
        <f>VLOOKUP(C5062,METADATA!$J$5:$Q$29,IF(E5062="HI",2,IF(E5062="LO",6,10))+IF(S5062=1,2,IF(D5062=7,1,(IF(WEEKDAY(B5062)=1,2,IF(WEEKDAY(B5062)=7,1,0))))))</f>
        <v>1</v>
      </c>
      <c r="U5062" s="781">
        <f>VLOOKUP(C5062,METADATA!$A$5:$H$29,IF(E5062="HI",2,IF(E5062="LO",6,10))+IF(S5062=1,2,IF(D5062=7,1,(IF(WEEKDAY(B5062)=1,2,IF(WEEKDAY(B5062)=7,1,0))))))</f>
        <v>1</v>
      </c>
    </row>
    <row r="5063" spans="2:21" ht="13.95" customHeight="1" x14ac:dyDescent="0.25">
      <c r="B5063" s="784">
        <f t="shared" si="236"/>
        <v>45593</v>
      </c>
      <c r="C5063" s="785">
        <v>19</v>
      </c>
      <c r="D5063" s="786">
        <f>IFERROR((INDEX(METADATA!$T$2:$T$20,MATCH(B5063,METADATA!$S$2:$S$20,0))),0)</f>
        <v>0</v>
      </c>
      <c r="E5063" s="785" t="str">
        <f t="shared" si="237"/>
        <v>LO</v>
      </c>
      <c r="F5063" s="786">
        <f>VLOOKUP(C5063,METADATA!$A$5:$H$29,IF(E5063="HI",2,IF(E5063="LO",6,10))+IF(D5063=1,2,IF(D5063=7,1,(IF(WEEKDAY(B5063)=1,2,IF(WEEKDAY(B5063)=7,1,0))))))</f>
        <v>1</v>
      </c>
      <c r="G5063" s="786">
        <f>VLOOKUP(C5063,METADATA!$J$5:$Q$29,IF(E5063="HI",2,IF(E5063="LO",6,10))+IF(D5063=1,2,IF(D5063=7,1,(IF(WEEKDAY(B5063)=1,2,IF(WEEKDAY(B5063)=7,1,0))))))</f>
        <v>1</v>
      </c>
      <c r="H5063" s="787">
        <v>14060.25</v>
      </c>
      <c r="I5063" s="788">
        <v>9815.324951171875</v>
      </c>
      <c r="K5063" s="795">
        <v>0</v>
      </c>
      <c r="M5063" s="798">
        <f t="shared" si="238"/>
        <v>17147.338976050982</v>
      </c>
      <c r="N5063" s="303"/>
      <c r="S5063" s="786">
        <v>0</v>
      </c>
      <c r="T5063" s="781">
        <f>VLOOKUP(C5063,METADATA!$J$5:$Q$29,IF(E5063="HI",2,IF(E5063="LO",6,10))+IF(S5063=1,2,IF(D5063=7,1,(IF(WEEKDAY(B5063)=1,2,IF(WEEKDAY(B5063)=7,1,0))))))</f>
        <v>1</v>
      </c>
      <c r="U5063" s="781">
        <f>VLOOKUP(C5063,METADATA!$A$5:$H$29,IF(E5063="HI",2,IF(E5063="LO",6,10))+IF(S5063=1,2,IF(D5063=7,1,(IF(WEEKDAY(B5063)=1,2,IF(WEEKDAY(B5063)=7,1,0))))))</f>
        <v>1</v>
      </c>
    </row>
    <row r="5064" spans="2:21" ht="13.95" customHeight="1" x14ac:dyDescent="0.25">
      <c r="B5064" s="784">
        <f t="shared" si="236"/>
        <v>45593</v>
      </c>
      <c r="C5064" s="785">
        <v>20</v>
      </c>
      <c r="D5064" s="786">
        <f>IFERROR((INDEX(METADATA!$T$2:$T$20,MATCH(B5064,METADATA!$S$2:$S$20,0))),0)</f>
        <v>0</v>
      </c>
      <c r="E5064" s="785" t="str">
        <f t="shared" si="237"/>
        <v>LO</v>
      </c>
      <c r="F5064" s="786">
        <f>VLOOKUP(C5064,METADATA!$A$5:$H$29,IF(E5064="HI",2,IF(E5064="LO",6,10))+IF(D5064=1,2,IF(D5064=7,1,(IF(WEEKDAY(B5064)=1,2,IF(WEEKDAY(B5064)=7,1,0))))))</f>
        <v>1</v>
      </c>
      <c r="G5064" s="786">
        <f>VLOOKUP(C5064,METADATA!$J$5:$Q$29,IF(E5064="HI",2,IF(E5064="LO",6,10))+IF(D5064=1,2,IF(D5064=7,1,(IF(WEEKDAY(B5064)=1,2,IF(WEEKDAY(B5064)=7,1,0))))))</f>
        <v>2</v>
      </c>
      <c r="H5064" s="787">
        <v>13778.5</v>
      </c>
      <c r="I5064" s="788">
        <v>9812.5999145507813</v>
      </c>
      <c r="K5064" s="795">
        <v>0</v>
      </c>
      <c r="M5064" s="798">
        <f t="shared" si="238"/>
        <v>16915.501155243437</v>
      </c>
      <c r="N5064" s="303"/>
      <c r="S5064" s="786">
        <v>0</v>
      </c>
      <c r="T5064" s="781">
        <f>VLOOKUP(C5064,METADATA!$J$5:$Q$29,IF(E5064="HI",2,IF(E5064="LO",6,10))+IF(S5064=1,2,IF(D5064=7,1,(IF(WEEKDAY(B5064)=1,2,IF(WEEKDAY(B5064)=7,1,0))))))</f>
        <v>2</v>
      </c>
      <c r="U5064" s="781">
        <f>VLOOKUP(C5064,METADATA!$A$5:$H$29,IF(E5064="HI",2,IF(E5064="LO",6,10))+IF(S5064=1,2,IF(D5064=7,1,(IF(WEEKDAY(B5064)=1,2,IF(WEEKDAY(B5064)=7,1,0))))))</f>
        <v>1</v>
      </c>
    </row>
    <row r="5065" spans="2:21" ht="13.95" customHeight="1" x14ac:dyDescent="0.25">
      <c r="B5065" s="784">
        <f t="shared" si="236"/>
        <v>45593</v>
      </c>
      <c r="C5065" s="785">
        <v>21</v>
      </c>
      <c r="D5065" s="786">
        <f>IFERROR((INDEX(METADATA!$T$2:$T$20,MATCH(B5065,METADATA!$S$2:$S$20,0))),0)</f>
        <v>0</v>
      </c>
      <c r="E5065" s="785" t="str">
        <f t="shared" si="237"/>
        <v>LO</v>
      </c>
      <c r="F5065" s="786">
        <f>VLOOKUP(C5065,METADATA!$A$5:$H$29,IF(E5065="HI",2,IF(E5065="LO",6,10))+IF(D5065=1,2,IF(D5065=7,1,(IF(WEEKDAY(B5065)=1,2,IF(WEEKDAY(B5065)=7,1,0))))))</f>
        <v>2</v>
      </c>
      <c r="G5065" s="786">
        <f>VLOOKUP(C5065,METADATA!$J$5:$Q$29,IF(E5065="HI",2,IF(E5065="LO",6,10))+IF(D5065=1,2,IF(D5065=7,1,(IF(WEEKDAY(B5065)=1,2,IF(WEEKDAY(B5065)=7,1,0))))))</f>
        <v>2</v>
      </c>
      <c r="H5065" s="787">
        <v>12407.25</v>
      </c>
      <c r="I5065" s="788">
        <v>9791.0750122070313</v>
      </c>
      <c r="K5065" s="795">
        <v>0</v>
      </c>
      <c r="M5065" s="798">
        <f t="shared" si="238"/>
        <v>15805.220734212</v>
      </c>
      <c r="N5065" s="303"/>
      <c r="S5065" s="786">
        <v>0</v>
      </c>
      <c r="T5065" s="781">
        <f>VLOOKUP(C5065,METADATA!$J$5:$Q$29,IF(E5065="HI",2,IF(E5065="LO",6,10))+IF(S5065=1,2,IF(D5065=7,1,(IF(WEEKDAY(B5065)=1,2,IF(WEEKDAY(B5065)=7,1,0))))))</f>
        <v>2</v>
      </c>
      <c r="U5065" s="781">
        <f>VLOOKUP(C5065,METADATA!$A$5:$H$29,IF(E5065="HI",2,IF(E5065="LO",6,10))+IF(S5065=1,2,IF(D5065=7,1,(IF(WEEKDAY(B5065)=1,2,IF(WEEKDAY(B5065)=7,1,0))))))</f>
        <v>2</v>
      </c>
    </row>
    <row r="5066" spans="2:21" ht="13.95" customHeight="1" x14ac:dyDescent="0.25">
      <c r="B5066" s="784">
        <f t="shared" si="236"/>
        <v>45593</v>
      </c>
      <c r="C5066" s="785">
        <v>22</v>
      </c>
      <c r="D5066" s="786">
        <f>IFERROR((INDEX(METADATA!$T$2:$T$20,MATCH(B5066,METADATA!$S$2:$S$20,0))),0)</f>
        <v>0</v>
      </c>
      <c r="E5066" s="785" t="str">
        <f t="shared" si="237"/>
        <v>LO</v>
      </c>
      <c r="F5066" s="786">
        <f>VLOOKUP(C5066,METADATA!$A$5:$H$29,IF(E5066="HI",2,IF(E5066="LO",6,10))+IF(D5066=1,2,IF(D5066=7,1,(IF(WEEKDAY(B5066)=1,2,IF(WEEKDAY(B5066)=7,1,0))))))</f>
        <v>3</v>
      </c>
      <c r="G5066" s="786">
        <f>VLOOKUP(C5066,METADATA!$J$5:$Q$29,IF(E5066="HI",2,IF(E5066="LO",6,10))+IF(D5066=1,2,IF(D5066=7,1,(IF(WEEKDAY(B5066)=1,2,IF(WEEKDAY(B5066)=7,1,0))))))</f>
        <v>3</v>
      </c>
      <c r="H5066" s="787">
        <v>10882.25</v>
      </c>
      <c r="I5066" s="788">
        <v>9664.900146484375</v>
      </c>
      <c r="K5066" s="795">
        <v>0</v>
      </c>
      <c r="M5066" s="798">
        <f t="shared" si="238"/>
        <v>14554.506515303558</v>
      </c>
      <c r="N5066" s="303"/>
      <c r="S5066" s="786">
        <v>0</v>
      </c>
      <c r="T5066" s="781">
        <f>VLOOKUP(C5066,METADATA!$J$5:$Q$29,IF(E5066="HI",2,IF(E5066="LO",6,10))+IF(S5066=1,2,IF(D5066=7,1,(IF(WEEKDAY(B5066)=1,2,IF(WEEKDAY(B5066)=7,1,0))))))</f>
        <v>3</v>
      </c>
      <c r="U5066" s="781">
        <f>VLOOKUP(C5066,METADATA!$A$5:$H$29,IF(E5066="HI",2,IF(E5066="LO",6,10))+IF(S5066=1,2,IF(D5066=7,1,(IF(WEEKDAY(B5066)=1,2,IF(WEEKDAY(B5066)=7,1,0))))))</f>
        <v>3</v>
      </c>
    </row>
    <row r="5067" spans="2:21" ht="13.95" customHeight="1" x14ac:dyDescent="0.25">
      <c r="B5067" s="784">
        <f t="shared" si="236"/>
        <v>45593</v>
      </c>
      <c r="C5067" s="785">
        <v>23</v>
      </c>
      <c r="D5067" s="786">
        <f>IFERROR((INDEX(METADATA!$T$2:$T$20,MATCH(B5067,METADATA!$S$2:$S$20,0))),0)</f>
        <v>0</v>
      </c>
      <c r="E5067" s="785" t="str">
        <f t="shared" si="237"/>
        <v>LO</v>
      </c>
      <c r="F5067" s="786">
        <f>VLOOKUP(C5067,METADATA!$A$5:$H$29,IF(E5067="HI",2,IF(E5067="LO",6,10))+IF(D5067=1,2,IF(D5067=7,1,(IF(WEEKDAY(B5067)=1,2,IF(WEEKDAY(B5067)=7,1,0))))))</f>
        <v>3</v>
      </c>
      <c r="G5067" s="786">
        <f>VLOOKUP(C5067,METADATA!$J$5:$Q$29,IF(E5067="HI",2,IF(E5067="LO",6,10))+IF(D5067=1,2,IF(D5067=7,1,(IF(WEEKDAY(B5067)=1,2,IF(WEEKDAY(B5067)=7,1,0))))))</f>
        <v>3</v>
      </c>
      <c r="H5067" s="787">
        <v>9705</v>
      </c>
      <c r="I5067" s="788">
        <v>7919.7250366210938</v>
      </c>
      <c r="K5067" s="795">
        <v>0</v>
      </c>
      <c r="M5067" s="798">
        <f t="shared" si="238"/>
        <v>12526.335044843841</v>
      </c>
      <c r="N5067" s="303"/>
      <c r="S5067" s="786">
        <v>0</v>
      </c>
      <c r="T5067" s="781">
        <f>VLOOKUP(C5067,METADATA!$J$5:$Q$29,IF(E5067="HI",2,IF(E5067="LO",6,10))+IF(S5067=1,2,IF(D5067=7,1,(IF(WEEKDAY(B5067)=1,2,IF(WEEKDAY(B5067)=7,1,0))))))</f>
        <v>3</v>
      </c>
      <c r="U5067" s="781">
        <f>VLOOKUP(C5067,METADATA!$A$5:$H$29,IF(E5067="HI",2,IF(E5067="LO",6,10))+IF(S5067=1,2,IF(D5067=7,1,(IF(WEEKDAY(B5067)=1,2,IF(WEEKDAY(B5067)=7,1,0))))))</f>
        <v>3</v>
      </c>
    </row>
    <row r="5068" spans="2:21" ht="13.95" customHeight="1" x14ac:dyDescent="0.25">
      <c r="B5068" s="784">
        <f t="shared" si="236"/>
        <v>45594</v>
      </c>
      <c r="C5068" s="785">
        <v>0</v>
      </c>
      <c r="D5068" s="786">
        <f>IFERROR((INDEX(METADATA!$T$2:$T$20,MATCH(B5068,METADATA!$S$2:$S$20,0))),0)</f>
        <v>0</v>
      </c>
      <c r="E5068" s="785" t="str">
        <f t="shared" si="237"/>
        <v>LO</v>
      </c>
      <c r="F5068" s="786">
        <f>VLOOKUP(C5068,METADATA!$A$5:$H$29,IF(E5068="HI",2,IF(E5068="LO",6,10))+IF(D5068=1,2,IF(D5068=7,1,(IF(WEEKDAY(B5068)=1,2,IF(WEEKDAY(B5068)=7,1,0))))))</f>
        <v>3</v>
      </c>
      <c r="G5068" s="786">
        <f>VLOOKUP(C5068,METADATA!$J$5:$Q$29,IF(E5068="HI",2,IF(E5068="LO",6,10))+IF(D5068=1,2,IF(D5068=7,1,(IF(WEEKDAY(B5068)=1,2,IF(WEEKDAY(B5068)=7,1,0))))))</f>
        <v>3</v>
      </c>
      <c r="H5068" s="787">
        <v>8909.75</v>
      </c>
      <c r="I5068" s="788">
        <v>9952.449951171875</v>
      </c>
      <c r="K5068" s="795">
        <v>0</v>
      </c>
      <c r="M5068" s="798">
        <f t="shared" si="238"/>
        <v>13357.952878082819</v>
      </c>
      <c r="N5068" s="303"/>
      <c r="S5068" s="786">
        <v>0</v>
      </c>
      <c r="T5068" s="781">
        <f>VLOOKUP(C5068,METADATA!$J$5:$Q$29,IF(E5068="HI",2,IF(E5068="LO",6,10))+IF(S5068=1,2,IF(D5068=7,1,(IF(WEEKDAY(B5068)=1,2,IF(WEEKDAY(B5068)=7,1,0))))))</f>
        <v>3</v>
      </c>
      <c r="U5068" s="781">
        <f>VLOOKUP(C5068,METADATA!$A$5:$H$29,IF(E5068="HI",2,IF(E5068="LO",6,10))+IF(S5068=1,2,IF(D5068=7,1,(IF(WEEKDAY(B5068)=1,2,IF(WEEKDAY(B5068)=7,1,0))))))</f>
        <v>3</v>
      </c>
    </row>
    <row r="5069" spans="2:21" ht="13.95" customHeight="1" x14ac:dyDescent="0.25">
      <c r="B5069" s="784">
        <f t="shared" si="236"/>
        <v>45594</v>
      </c>
      <c r="C5069" s="785">
        <v>1</v>
      </c>
      <c r="D5069" s="786">
        <f>IFERROR((INDEX(METADATA!$T$2:$T$20,MATCH(B5069,METADATA!$S$2:$S$20,0))),0)</f>
        <v>0</v>
      </c>
      <c r="E5069" s="785" t="str">
        <f t="shared" si="237"/>
        <v>LO</v>
      </c>
      <c r="F5069" s="786">
        <f>VLOOKUP(C5069,METADATA!$A$5:$H$29,IF(E5069="HI",2,IF(E5069="LO",6,10))+IF(D5069=1,2,IF(D5069=7,1,(IF(WEEKDAY(B5069)=1,2,IF(WEEKDAY(B5069)=7,1,0))))))</f>
        <v>3</v>
      </c>
      <c r="G5069" s="786">
        <f>VLOOKUP(C5069,METADATA!$J$5:$Q$29,IF(E5069="HI",2,IF(E5069="LO",6,10))+IF(D5069=1,2,IF(D5069=7,1,(IF(WEEKDAY(B5069)=1,2,IF(WEEKDAY(B5069)=7,1,0))))))</f>
        <v>3</v>
      </c>
      <c r="H5069" s="787">
        <v>8614.5</v>
      </c>
      <c r="I5069" s="788">
        <v>10023.533996582031</v>
      </c>
      <c r="K5069" s="795">
        <v>0</v>
      </c>
      <c r="M5069" s="798">
        <f t="shared" si="238"/>
        <v>13216.688088573315</v>
      </c>
      <c r="N5069" s="303"/>
      <c r="S5069" s="786">
        <v>0</v>
      </c>
      <c r="T5069" s="781">
        <f>VLOOKUP(C5069,METADATA!$J$5:$Q$29,IF(E5069="HI",2,IF(E5069="LO",6,10))+IF(S5069=1,2,IF(D5069=7,1,(IF(WEEKDAY(B5069)=1,2,IF(WEEKDAY(B5069)=7,1,0))))))</f>
        <v>3</v>
      </c>
      <c r="U5069" s="781">
        <f>VLOOKUP(C5069,METADATA!$A$5:$H$29,IF(E5069="HI",2,IF(E5069="LO",6,10))+IF(S5069=1,2,IF(D5069=7,1,(IF(WEEKDAY(B5069)=1,2,IF(WEEKDAY(B5069)=7,1,0))))))</f>
        <v>3</v>
      </c>
    </row>
    <row r="5070" spans="2:21" ht="13.95" customHeight="1" x14ac:dyDescent="0.25">
      <c r="B5070" s="784">
        <f t="shared" si="236"/>
        <v>45594</v>
      </c>
      <c r="C5070" s="785">
        <v>2</v>
      </c>
      <c r="D5070" s="786">
        <f>IFERROR((INDEX(METADATA!$T$2:$T$20,MATCH(B5070,METADATA!$S$2:$S$20,0))),0)</f>
        <v>0</v>
      </c>
      <c r="E5070" s="785" t="str">
        <f t="shared" si="237"/>
        <v>LO</v>
      </c>
      <c r="F5070" s="786">
        <f>VLOOKUP(C5070,METADATA!$A$5:$H$29,IF(E5070="HI",2,IF(E5070="LO",6,10))+IF(D5070=1,2,IF(D5070=7,1,(IF(WEEKDAY(B5070)=1,2,IF(WEEKDAY(B5070)=7,1,0))))))</f>
        <v>3</v>
      </c>
      <c r="G5070" s="786">
        <f>VLOOKUP(C5070,METADATA!$J$5:$Q$29,IF(E5070="HI",2,IF(E5070="LO",6,10))+IF(D5070=1,2,IF(D5070=7,1,(IF(WEEKDAY(B5070)=1,2,IF(WEEKDAY(B5070)=7,1,0))))))</f>
        <v>3</v>
      </c>
      <c r="H5070" s="787">
        <v>8511.5</v>
      </c>
      <c r="I5070" s="788">
        <v>9699.800048828125</v>
      </c>
      <c r="K5070" s="795">
        <v>0</v>
      </c>
      <c r="M5070" s="798">
        <f t="shared" si="238"/>
        <v>12904.718254857256</v>
      </c>
      <c r="N5070" s="303"/>
      <c r="S5070" s="786">
        <v>0</v>
      </c>
      <c r="T5070" s="781">
        <f>VLOOKUP(C5070,METADATA!$J$5:$Q$29,IF(E5070="HI",2,IF(E5070="LO",6,10))+IF(S5070=1,2,IF(D5070=7,1,(IF(WEEKDAY(B5070)=1,2,IF(WEEKDAY(B5070)=7,1,0))))))</f>
        <v>3</v>
      </c>
      <c r="U5070" s="781">
        <f>VLOOKUP(C5070,METADATA!$A$5:$H$29,IF(E5070="HI",2,IF(E5070="LO",6,10))+IF(S5070=1,2,IF(D5070=7,1,(IF(WEEKDAY(B5070)=1,2,IF(WEEKDAY(B5070)=7,1,0))))))</f>
        <v>3</v>
      </c>
    </row>
    <row r="5071" spans="2:21" ht="13.95" customHeight="1" x14ac:dyDescent="0.25">
      <c r="B5071" s="784">
        <f t="shared" si="236"/>
        <v>45594</v>
      </c>
      <c r="C5071" s="785">
        <v>3</v>
      </c>
      <c r="D5071" s="786">
        <f>IFERROR((INDEX(METADATA!$T$2:$T$20,MATCH(B5071,METADATA!$S$2:$S$20,0))),0)</f>
        <v>0</v>
      </c>
      <c r="E5071" s="785" t="str">
        <f t="shared" si="237"/>
        <v>LO</v>
      </c>
      <c r="F5071" s="786">
        <f>VLOOKUP(C5071,METADATA!$A$5:$H$29,IF(E5071="HI",2,IF(E5071="LO",6,10))+IF(D5071=1,2,IF(D5071=7,1,(IF(WEEKDAY(B5071)=1,2,IF(WEEKDAY(B5071)=7,1,0))))))</f>
        <v>3</v>
      </c>
      <c r="G5071" s="786">
        <f>VLOOKUP(C5071,METADATA!$J$5:$Q$29,IF(E5071="HI",2,IF(E5071="LO",6,10))+IF(D5071=1,2,IF(D5071=7,1,(IF(WEEKDAY(B5071)=1,2,IF(WEEKDAY(B5071)=7,1,0))))))</f>
        <v>3</v>
      </c>
      <c r="H5071" s="787">
        <v>8775.25</v>
      </c>
      <c r="I5071" s="788">
        <v>9672.9501342773438</v>
      </c>
      <c r="K5071" s="795">
        <v>0</v>
      </c>
      <c r="M5071" s="798">
        <f t="shared" si="238"/>
        <v>13060.282418949297</v>
      </c>
      <c r="N5071" s="303"/>
      <c r="S5071" s="786">
        <v>0</v>
      </c>
      <c r="T5071" s="781">
        <f>VLOOKUP(C5071,METADATA!$J$5:$Q$29,IF(E5071="HI",2,IF(E5071="LO",6,10))+IF(S5071=1,2,IF(D5071=7,1,(IF(WEEKDAY(B5071)=1,2,IF(WEEKDAY(B5071)=7,1,0))))))</f>
        <v>3</v>
      </c>
      <c r="U5071" s="781">
        <f>VLOOKUP(C5071,METADATA!$A$5:$H$29,IF(E5071="HI",2,IF(E5071="LO",6,10))+IF(S5071=1,2,IF(D5071=7,1,(IF(WEEKDAY(B5071)=1,2,IF(WEEKDAY(B5071)=7,1,0))))))</f>
        <v>3</v>
      </c>
    </row>
    <row r="5072" spans="2:21" ht="13.95" customHeight="1" x14ac:dyDescent="0.25">
      <c r="B5072" s="784">
        <f t="shared" si="236"/>
        <v>45594</v>
      </c>
      <c r="C5072" s="785">
        <v>4</v>
      </c>
      <c r="D5072" s="786">
        <f>IFERROR((INDEX(METADATA!$T$2:$T$20,MATCH(B5072,METADATA!$S$2:$S$20,0))),0)</f>
        <v>0</v>
      </c>
      <c r="E5072" s="785" t="str">
        <f t="shared" si="237"/>
        <v>LO</v>
      </c>
      <c r="F5072" s="786">
        <f>VLOOKUP(C5072,METADATA!$A$5:$H$29,IF(E5072="HI",2,IF(E5072="LO",6,10))+IF(D5072=1,2,IF(D5072=7,1,(IF(WEEKDAY(B5072)=1,2,IF(WEEKDAY(B5072)=7,1,0))))))</f>
        <v>3</v>
      </c>
      <c r="G5072" s="786">
        <f>VLOOKUP(C5072,METADATA!$J$5:$Q$29,IF(E5072="HI",2,IF(E5072="LO",6,10))+IF(D5072=1,2,IF(D5072=7,1,(IF(WEEKDAY(B5072)=1,2,IF(WEEKDAY(B5072)=7,1,0))))))</f>
        <v>3</v>
      </c>
      <c r="H5072" s="787">
        <v>9239.5</v>
      </c>
      <c r="I5072" s="788">
        <v>9619.6498413085938</v>
      </c>
      <c r="K5072" s="795">
        <v>0</v>
      </c>
      <c r="M5072" s="798">
        <f t="shared" si="238"/>
        <v>13338.141674138435</v>
      </c>
      <c r="N5072" s="303"/>
      <c r="S5072" s="786">
        <v>0</v>
      </c>
      <c r="T5072" s="781">
        <f>VLOOKUP(C5072,METADATA!$J$5:$Q$29,IF(E5072="HI",2,IF(E5072="LO",6,10))+IF(S5072=1,2,IF(D5072=7,1,(IF(WEEKDAY(B5072)=1,2,IF(WEEKDAY(B5072)=7,1,0))))))</f>
        <v>3</v>
      </c>
      <c r="U5072" s="781">
        <f>VLOOKUP(C5072,METADATA!$A$5:$H$29,IF(E5072="HI",2,IF(E5072="LO",6,10))+IF(S5072=1,2,IF(D5072=7,1,(IF(WEEKDAY(B5072)=1,2,IF(WEEKDAY(B5072)=7,1,0))))))</f>
        <v>3</v>
      </c>
    </row>
    <row r="5073" spans="2:21" ht="13.95" customHeight="1" x14ac:dyDescent="0.25">
      <c r="B5073" s="784">
        <f t="shared" si="236"/>
        <v>45594</v>
      </c>
      <c r="C5073" s="785">
        <v>5</v>
      </c>
      <c r="D5073" s="786">
        <f>IFERROR((INDEX(METADATA!$T$2:$T$20,MATCH(B5073,METADATA!$S$2:$S$20,0))),0)</f>
        <v>0</v>
      </c>
      <c r="E5073" s="785" t="str">
        <f t="shared" si="237"/>
        <v>LO</v>
      </c>
      <c r="F5073" s="786">
        <f>VLOOKUP(C5073,METADATA!$A$5:$H$29,IF(E5073="HI",2,IF(E5073="LO",6,10))+IF(D5073=1,2,IF(D5073=7,1,(IF(WEEKDAY(B5073)=1,2,IF(WEEKDAY(B5073)=7,1,0))))))</f>
        <v>3</v>
      </c>
      <c r="G5073" s="786">
        <f>VLOOKUP(C5073,METADATA!$J$5:$Q$29,IF(E5073="HI",2,IF(E5073="LO",6,10))+IF(D5073=1,2,IF(D5073=7,1,(IF(WEEKDAY(B5073)=1,2,IF(WEEKDAY(B5073)=7,1,0))))))</f>
        <v>3</v>
      </c>
      <c r="H5073" s="787">
        <v>10778.5</v>
      </c>
      <c r="I5073" s="788">
        <v>9548.0748291015625</v>
      </c>
      <c r="K5073" s="795">
        <v>870.51250000000005</v>
      </c>
      <c r="M5073" s="798">
        <f t="shared" si="238"/>
        <v>14399.367874740989</v>
      </c>
      <c r="N5073" s="303"/>
      <c r="S5073" s="786">
        <v>0</v>
      </c>
      <c r="T5073" s="781">
        <f>VLOOKUP(C5073,METADATA!$J$5:$Q$29,IF(E5073="HI",2,IF(E5073="LO",6,10))+IF(S5073=1,2,IF(D5073=7,1,(IF(WEEKDAY(B5073)=1,2,IF(WEEKDAY(B5073)=7,1,0))))))</f>
        <v>3</v>
      </c>
      <c r="U5073" s="781">
        <f>VLOOKUP(C5073,METADATA!$A$5:$H$29,IF(E5073="HI",2,IF(E5073="LO",6,10))+IF(S5073=1,2,IF(D5073=7,1,(IF(WEEKDAY(B5073)=1,2,IF(WEEKDAY(B5073)=7,1,0))))))</f>
        <v>3</v>
      </c>
    </row>
    <row r="5074" spans="2:21" ht="13.95" customHeight="1" x14ac:dyDescent="0.25">
      <c r="B5074" s="784">
        <f t="shared" si="236"/>
        <v>45594</v>
      </c>
      <c r="C5074" s="785">
        <v>6</v>
      </c>
      <c r="D5074" s="786">
        <f>IFERROR((INDEX(METADATA!$T$2:$T$20,MATCH(B5074,METADATA!$S$2:$S$20,0))),0)</f>
        <v>0</v>
      </c>
      <c r="E5074" s="785" t="str">
        <f t="shared" si="237"/>
        <v>LO</v>
      </c>
      <c r="F5074" s="786">
        <f>VLOOKUP(C5074,METADATA!$A$5:$H$29,IF(E5074="HI",2,IF(E5074="LO",6,10))+IF(D5074=1,2,IF(D5074=7,1,(IF(WEEKDAY(B5074)=1,2,IF(WEEKDAY(B5074)=7,1,0))))))</f>
        <v>2</v>
      </c>
      <c r="G5074" s="786">
        <f>VLOOKUP(C5074,METADATA!$J$5:$Q$29,IF(E5074="HI",2,IF(E5074="LO",6,10))+IF(D5074=1,2,IF(D5074=7,1,(IF(WEEKDAY(B5074)=1,2,IF(WEEKDAY(B5074)=7,1,0))))))</f>
        <v>2</v>
      </c>
      <c r="H5074" s="787">
        <v>12064.75</v>
      </c>
      <c r="I5074" s="788">
        <v>9534.7750244140625</v>
      </c>
      <c r="K5074" s="795">
        <v>865.8125</v>
      </c>
      <c r="M5074" s="798">
        <f t="shared" si="238"/>
        <v>15377.585224237588</v>
      </c>
      <c r="N5074" s="303"/>
      <c r="S5074" s="786">
        <v>0</v>
      </c>
      <c r="T5074" s="781">
        <f>VLOOKUP(C5074,METADATA!$J$5:$Q$29,IF(E5074="HI",2,IF(E5074="LO",6,10))+IF(S5074=1,2,IF(D5074=7,1,(IF(WEEKDAY(B5074)=1,2,IF(WEEKDAY(B5074)=7,1,0))))))</f>
        <v>2</v>
      </c>
      <c r="U5074" s="781">
        <f>VLOOKUP(C5074,METADATA!$A$5:$H$29,IF(E5074="HI",2,IF(E5074="LO",6,10))+IF(S5074=1,2,IF(D5074=7,1,(IF(WEEKDAY(B5074)=1,2,IF(WEEKDAY(B5074)=7,1,0))))))</f>
        <v>2</v>
      </c>
    </row>
    <row r="5075" spans="2:21" ht="13.95" customHeight="1" x14ac:dyDescent="0.25">
      <c r="B5075" s="784">
        <f t="shared" si="236"/>
        <v>45594</v>
      </c>
      <c r="C5075" s="785">
        <v>7</v>
      </c>
      <c r="D5075" s="786">
        <f>IFERROR((INDEX(METADATA!$T$2:$T$20,MATCH(B5075,METADATA!$S$2:$S$20,0))),0)</f>
        <v>0</v>
      </c>
      <c r="E5075" s="785" t="str">
        <f t="shared" si="237"/>
        <v>LO</v>
      </c>
      <c r="F5075" s="786">
        <f>VLOOKUP(C5075,METADATA!$A$5:$H$29,IF(E5075="HI",2,IF(E5075="LO",6,10))+IF(D5075=1,2,IF(D5075=7,1,(IF(WEEKDAY(B5075)=1,2,IF(WEEKDAY(B5075)=7,1,0))))))</f>
        <v>1</v>
      </c>
      <c r="G5075" s="786">
        <f>VLOOKUP(C5075,METADATA!$J$5:$Q$29,IF(E5075="HI",2,IF(E5075="LO",6,10))+IF(D5075=1,2,IF(D5075=7,1,(IF(WEEKDAY(B5075)=1,2,IF(WEEKDAY(B5075)=7,1,0))))))</f>
        <v>1</v>
      </c>
      <c r="H5075" s="787">
        <v>13155.25</v>
      </c>
      <c r="I5075" s="788">
        <v>9595.89990234375</v>
      </c>
      <c r="K5075" s="795">
        <v>834.63750000000005</v>
      </c>
      <c r="M5075" s="798">
        <f t="shared" si="238"/>
        <v>16283.17835983813</v>
      </c>
      <c r="N5075" s="303"/>
      <c r="S5075" s="786">
        <v>0</v>
      </c>
      <c r="T5075" s="781">
        <f>VLOOKUP(C5075,METADATA!$J$5:$Q$29,IF(E5075="HI",2,IF(E5075="LO",6,10))+IF(S5075=1,2,IF(D5075=7,1,(IF(WEEKDAY(B5075)=1,2,IF(WEEKDAY(B5075)=7,1,0))))))</f>
        <v>1</v>
      </c>
      <c r="U5075" s="781">
        <f>VLOOKUP(C5075,METADATA!$A$5:$H$29,IF(E5075="HI",2,IF(E5075="LO",6,10))+IF(S5075=1,2,IF(D5075=7,1,(IF(WEEKDAY(B5075)=1,2,IF(WEEKDAY(B5075)=7,1,0))))))</f>
        <v>1</v>
      </c>
    </row>
    <row r="5076" spans="2:21" ht="13.95" customHeight="1" x14ac:dyDescent="0.25">
      <c r="B5076" s="784">
        <f t="shared" si="236"/>
        <v>45594</v>
      </c>
      <c r="C5076" s="785">
        <v>8</v>
      </c>
      <c r="D5076" s="786">
        <f>IFERROR((INDEX(METADATA!$T$2:$T$20,MATCH(B5076,METADATA!$S$2:$S$20,0))),0)</f>
        <v>0</v>
      </c>
      <c r="E5076" s="785" t="str">
        <f t="shared" si="237"/>
        <v>LO</v>
      </c>
      <c r="F5076" s="786">
        <f>VLOOKUP(C5076,METADATA!$A$5:$H$29,IF(E5076="HI",2,IF(E5076="LO",6,10))+IF(D5076=1,2,IF(D5076=7,1,(IF(WEEKDAY(B5076)=1,2,IF(WEEKDAY(B5076)=7,1,0))))))</f>
        <v>1</v>
      </c>
      <c r="G5076" s="786">
        <f>VLOOKUP(C5076,METADATA!$J$5:$Q$29,IF(E5076="HI",2,IF(E5076="LO",6,10))+IF(D5076=1,2,IF(D5076=7,1,(IF(WEEKDAY(B5076)=1,2,IF(WEEKDAY(B5076)=7,1,0))))))</f>
        <v>1</v>
      </c>
      <c r="H5076" s="787">
        <v>14826.25</v>
      </c>
      <c r="I5076" s="788">
        <v>9693.6500244140625</v>
      </c>
      <c r="K5076" s="795">
        <v>847.33749999999998</v>
      </c>
      <c r="M5076" s="798">
        <f t="shared" si="238"/>
        <v>17713.964543780785</v>
      </c>
      <c r="N5076" s="303"/>
      <c r="S5076" s="786">
        <v>0</v>
      </c>
      <c r="T5076" s="781">
        <f>VLOOKUP(C5076,METADATA!$J$5:$Q$29,IF(E5076="HI",2,IF(E5076="LO",6,10))+IF(S5076=1,2,IF(D5076=7,1,(IF(WEEKDAY(B5076)=1,2,IF(WEEKDAY(B5076)=7,1,0))))))</f>
        <v>1</v>
      </c>
      <c r="U5076" s="781">
        <f>VLOOKUP(C5076,METADATA!$A$5:$H$29,IF(E5076="HI",2,IF(E5076="LO",6,10))+IF(S5076=1,2,IF(D5076=7,1,(IF(WEEKDAY(B5076)=1,2,IF(WEEKDAY(B5076)=7,1,0))))))</f>
        <v>1</v>
      </c>
    </row>
    <row r="5077" spans="2:21" ht="13.95" customHeight="1" x14ac:dyDescent="0.25">
      <c r="B5077" s="784">
        <f t="shared" si="236"/>
        <v>45594</v>
      </c>
      <c r="C5077" s="785">
        <v>9</v>
      </c>
      <c r="D5077" s="786">
        <f>IFERROR((INDEX(METADATA!$T$2:$T$20,MATCH(B5077,METADATA!$S$2:$S$20,0))),0)</f>
        <v>0</v>
      </c>
      <c r="E5077" s="785" t="str">
        <f t="shared" si="237"/>
        <v>LO</v>
      </c>
      <c r="F5077" s="786">
        <f>VLOOKUP(C5077,METADATA!$A$5:$H$29,IF(E5077="HI",2,IF(E5077="LO",6,10))+IF(D5077=1,2,IF(D5077=7,1,(IF(WEEKDAY(B5077)=1,2,IF(WEEKDAY(B5077)=7,1,0))))))</f>
        <v>2</v>
      </c>
      <c r="G5077" s="786">
        <f>VLOOKUP(C5077,METADATA!$J$5:$Q$29,IF(E5077="HI",2,IF(E5077="LO",6,10))+IF(D5077=1,2,IF(D5077=7,1,(IF(WEEKDAY(B5077)=1,2,IF(WEEKDAY(B5077)=7,1,0))))))</f>
        <v>1</v>
      </c>
      <c r="H5077" s="787">
        <v>15469.5</v>
      </c>
      <c r="I5077" s="788">
        <v>8990.2625732421875</v>
      </c>
      <c r="K5077" s="795">
        <v>851.61249999999995</v>
      </c>
      <c r="M5077" s="798">
        <f t="shared" si="238"/>
        <v>17892.184086517755</v>
      </c>
      <c r="N5077" s="303"/>
      <c r="S5077" s="786">
        <v>0</v>
      </c>
      <c r="T5077" s="781">
        <f>VLOOKUP(C5077,METADATA!$J$5:$Q$29,IF(E5077="HI",2,IF(E5077="LO",6,10))+IF(S5077=1,2,IF(D5077=7,1,(IF(WEEKDAY(B5077)=1,2,IF(WEEKDAY(B5077)=7,1,0))))))</f>
        <v>1</v>
      </c>
      <c r="U5077" s="781">
        <f>VLOOKUP(C5077,METADATA!$A$5:$H$29,IF(E5077="HI",2,IF(E5077="LO",6,10))+IF(S5077=1,2,IF(D5077=7,1,(IF(WEEKDAY(B5077)=1,2,IF(WEEKDAY(B5077)=7,1,0))))))</f>
        <v>2</v>
      </c>
    </row>
    <row r="5078" spans="2:21" ht="13.95" customHeight="1" x14ac:dyDescent="0.25">
      <c r="B5078" s="784">
        <f t="shared" si="236"/>
        <v>45594</v>
      </c>
      <c r="C5078" s="785">
        <v>10</v>
      </c>
      <c r="D5078" s="786">
        <f>IFERROR((INDEX(METADATA!$T$2:$T$20,MATCH(B5078,METADATA!$S$2:$S$20,0))),0)</f>
        <v>0</v>
      </c>
      <c r="E5078" s="785" t="str">
        <f t="shared" si="237"/>
        <v>LO</v>
      </c>
      <c r="F5078" s="786">
        <f>VLOOKUP(C5078,METADATA!$A$5:$H$29,IF(E5078="HI",2,IF(E5078="LO",6,10))+IF(D5078=1,2,IF(D5078=7,1,(IF(WEEKDAY(B5078)=1,2,IF(WEEKDAY(B5078)=7,1,0))))))</f>
        <v>2</v>
      </c>
      <c r="G5078" s="786">
        <f>VLOOKUP(C5078,METADATA!$J$5:$Q$29,IF(E5078="HI",2,IF(E5078="LO",6,10))+IF(D5078=1,2,IF(D5078=7,1,(IF(WEEKDAY(B5078)=1,2,IF(WEEKDAY(B5078)=7,1,0))))))</f>
        <v>2</v>
      </c>
      <c r="H5078" s="787">
        <v>15350.5</v>
      </c>
      <c r="I5078" s="788">
        <v>8638.289794921875</v>
      </c>
      <c r="K5078" s="795">
        <v>856.5</v>
      </c>
      <c r="M5078" s="798">
        <f t="shared" si="238"/>
        <v>17614.139230488992</v>
      </c>
      <c r="N5078" s="303"/>
      <c r="S5078" s="786">
        <v>0</v>
      </c>
      <c r="T5078" s="781">
        <f>VLOOKUP(C5078,METADATA!$J$5:$Q$29,IF(E5078="HI",2,IF(E5078="LO",6,10))+IF(S5078=1,2,IF(D5078=7,1,(IF(WEEKDAY(B5078)=1,2,IF(WEEKDAY(B5078)=7,1,0))))))</f>
        <v>2</v>
      </c>
      <c r="U5078" s="781">
        <f>VLOOKUP(C5078,METADATA!$A$5:$H$29,IF(E5078="HI",2,IF(E5078="LO",6,10))+IF(S5078=1,2,IF(D5078=7,1,(IF(WEEKDAY(B5078)=1,2,IF(WEEKDAY(B5078)=7,1,0))))))</f>
        <v>2</v>
      </c>
    </row>
    <row r="5079" spans="2:21" ht="13.95" customHeight="1" x14ac:dyDescent="0.25">
      <c r="B5079" s="784">
        <f t="shared" si="236"/>
        <v>45594</v>
      </c>
      <c r="C5079" s="785">
        <v>11</v>
      </c>
      <c r="D5079" s="786">
        <f>IFERROR((INDEX(METADATA!$T$2:$T$20,MATCH(B5079,METADATA!$S$2:$S$20,0))),0)</f>
        <v>0</v>
      </c>
      <c r="E5079" s="785" t="str">
        <f t="shared" si="237"/>
        <v>LO</v>
      </c>
      <c r="F5079" s="786">
        <f>VLOOKUP(C5079,METADATA!$A$5:$H$29,IF(E5079="HI",2,IF(E5079="LO",6,10))+IF(D5079=1,2,IF(D5079=7,1,(IF(WEEKDAY(B5079)=1,2,IF(WEEKDAY(B5079)=7,1,0))))))</f>
        <v>2</v>
      </c>
      <c r="G5079" s="786">
        <f>VLOOKUP(C5079,METADATA!$J$5:$Q$29,IF(E5079="HI",2,IF(E5079="LO",6,10))+IF(D5079=1,2,IF(D5079=7,1,(IF(WEEKDAY(B5079)=1,2,IF(WEEKDAY(B5079)=7,1,0))))))</f>
        <v>2</v>
      </c>
      <c r="H5079" s="787">
        <v>15775.5</v>
      </c>
      <c r="I5079" s="788">
        <v>9348.8250122070313</v>
      </c>
      <c r="K5079" s="795">
        <v>824.32500000000005</v>
      </c>
      <c r="M5079" s="798">
        <f t="shared" si="238"/>
        <v>18337.582429504379</v>
      </c>
      <c r="N5079" s="303"/>
      <c r="S5079" s="786">
        <v>0</v>
      </c>
      <c r="T5079" s="781">
        <f>VLOOKUP(C5079,METADATA!$J$5:$Q$29,IF(E5079="HI",2,IF(E5079="LO",6,10))+IF(S5079=1,2,IF(D5079=7,1,(IF(WEEKDAY(B5079)=1,2,IF(WEEKDAY(B5079)=7,1,0))))))</f>
        <v>2</v>
      </c>
      <c r="U5079" s="781">
        <f>VLOOKUP(C5079,METADATA!$A$5:$H$29,IF(E5079="HI",2,IF(E5079="LO",6,10))+IF(S5079=1,2,IF(D5079=7,1,(IF(WEEKDAY(B5079)=1,2,IF(WEEKDAY(B5079)=7,1,0))))))</f>
        <v>2</v>
      </c>
    </row>
    <row r="5080" spans="2:21" ht="13.95" customHeight="1" x14ac:dyDescent="0.25">
      <c r="B5080" s="784">
        <f t="shared" si="236"/>
        <v>45594</v>
      </c>
      <c r="C5080" s="785">
        <v>12</v>
      </c>
      <c r="D5080" s="786">
        <f>IFERROR((INDEX(METADATA!$T$2:$T$20,MATCH(B5080,METADATA!$S$2:$S$20,0))),0)</f>
        <v>0</v>
      </c>
      <c r="E5080" s="785" t="str">
        <f t="shared" si="237"/>
        <v>LO</v>
      </c>
      <c r="F5080" s="786">
        <f>VLOOKUP(C5080,METADATA!$A$5:$H$29,IF(E5080="HI",2,IF(E5080="LO",6,10))+IF(D5080=1,2,IF(D5080=7,1,(IF(WEEKDAY(B5080)=1,2,IF(WEEKDAY(B5080)=7,1,0))))))</f>
        <v>2</v>
      </c>
      <c r="G5080" s="786">
        <f>VLOOKUP(C5080,METADATA!$J$5:$Q$29,IF(E5080="HI",2,IF(E5080="LO",6,10))+IF(D5080=1,2,IF(D5080=7,1,(IF(WEEKDAY(B5080)=1,2,IF(WEEKDAY(B5080)=7,1,0))))))</f>
        <v>2</v>
      </c>
      <c r="H5080" s="787">
        <v>15993</v>
      </c>
      <c r="I5080" s="788">
        <v>9566.2498779296875</v>
      </c>
      <c r="K5080" s="795">
        <v>882.73749999999995</v>
      </c>
      <c r="M5080" s="798">
        <f t="shared" si="238"/>
        <v>18635.69654525931</v>
      </c>
      <c r="N5080" s="303"/>
      <c r="S5080" s="786">
        <v>0</v>
      </c>
      <c r="T5080" s="781">
        <f>VLOOKUP(C5080,METADATA!$J$5:$Q$29,IF(E5080="HI",2,IF(E5080="LO",6,10))+IF(S5080=1,2,IF(D5080=7,1,(IF(WEEKDAY(B5080)=1,2,IF(WEEKDAY(B5080)=7,1,0))))))</f>
        <v>2</v>
      </c>
      <c r="U5080" s="781">
        <f>VLOOKUP(C5080,METADATA!$A$5:$H$29,IF(E5080="HI",2,IF(E5080="LO",6,10))+IF(S5080=1,2,IF(D5080=7,1,(IF(WEEKDAY(B5080)=1,2,IF(WEEKDAY(B5080)=7,1,0))))))</f>
        <v>2</v>
      </c>
    </row>
    <row r="5081" spans="2:21" ht="13.95" customHeight="1" x14ac:dyDescent="0.25">
      <c r="B5081" s="784">
        <f t="shared" si="236"/>
        <v>45594</v>
      </c>
      <c r="C5081" s="785">
        <v>13</v>
      </c>
      <c r="D5081" s="786">
        <f>IFERROR((INDEX(METADATA!$T$2:$T$20,MATCH(B5081,METADATA!$S$2:$S$20,0))),0)</f>
        <v>0</v>
      </c>
      <c r="E5081" s="785" t="str">
        <f t="shared" si="237"/>
        <v>LO</v>
      </c>
      <c r="F5081" s="786">
        <f>VLOOKUP(C5081,METADATA!$A$5:$H$29,IF(E5081="HI",2,IF(E5081="LO",6,10))+IF(D5081=1,2,IF(D5081=7,1,(IF(WEEKDAY(B5081)=1,2,IF(WEEKDAY(B5081)=7,1,0))))))</f>
        <v>2</v>
      </c>
      <c r="G5081" s="786">
        <f>VLOOKUP(C5081,METADATA!$J$5:$Q$29,IF(E5081="HI",2,IF(E5081="LO",6,10))+IF(D5081=1,2,IF(D5081=7,1,(IF(WEEKDAY(B5081)=1,2,IF(WEEKDAY(B5081)=7,1,0))))))</f>
        <v>2</v>
      </c>
      <c r="H5081" s="787">
        <v>15894.75</v>
      </c>
      <c r="I5081" s="788">
        <v>9638.6499633789063</v>
      </c>
      <c r="K5081" s="795">
        <v>909.3125</v>
      </c>
      <c r="M5081" s="798">
        <f t="shared" si="238"/>
        <v>18588.885138142206</v>
      </c>
      <c r="N5081" s="303"/>
      <c r="S5081" s="786">
        <v>0</v>
      </c>
      <c r="T5081" s="781">
        <f>VLOOKUP(C5081,METADATA!$J$5:$Q$29,IF(E5081="HI",2,IF(E5081="LO",6,10))+IF(S5081=1,2,IF(D5081=7,1,(IF(WEEKDAY(B5081)=1,2,IF(WEEKDAY(B5081)=7,1,0))))))</f>
        <v>2</v>
      </c>
      <c r="U5081" s="781">
        <f>VLOOKUP(C5081,METADATA!$A$5:$H$29,IF(E5081="HI",2,IF(E5081="LO",6,10))+IF(S5081=1,2,IF(D5081=7,1,(IF(WEEKDAY(B5081)=1,2,IF(WEEKDAY(B5081)=7,1,0))))))</f>
        <v>2</v>
      </c>
    </row>
    <row r="5082" spans="2:21" ht="13.95" customHeight="1" x14ac:dyDescent="0.25">
      <c r="B5082" s="784">
        <f t="shared" si="236"/>
        <v>45594</v>
      </c>
      <c r="C5082" s="785">
        <v>14</v>
      </c>
      <c r="D5082" s="786">
        <f>IFERROR((INDEX(METADATA!$T$2:$T$20,MATCH(B5082,METADATA!$S$2:$S$20,0))),0)</f>
        <v>0</v>
      </c>
      <c r="E5082" s="785" t="str">
        <f t="shared" si="237"/>
        <v>LO</v>
      </c>
      <c r="F5082" s="786">
        <f>VLOOKUP(C5082,METADATA!$A$5:$H$29,IF(E5082="HI",2,IF(E5082="LO",6,10))+IF(D5082=1,2,IF(D5082=7,1,(IF(WEEKDAY(B5082)=1,2,IF(WEEKDAY(B5082)=7,1,0))))))</f>
        <v>2</v>
      </c>
      <c r="G5082" s="786">
        <f>VLOOKUP(C5082,METADATA!$J$5:$Q$29,IF(E5082="HI",2,IF(E5082="LO",6,10))+IF(D5082=1,2,IF(D5082=7,1,(IF(WEEKDAY(B5082)=1,2,IF(WEEKDAY(B5082)=7,1,0))))))</f>
        <v>2</v>
      </c>
      <c r="H5082" s="787">
        <v>16519.75</v>
      </c>
      <c r="I5082" s="788">
        <v>10094.175109863281</v>
      </c>
      <c r="K5082" s="795">
        <v>905.6</v>
      </c>
      <c r="M5082" s="798">
        <f t="shared" si="238"/>
        <v>19359.610306281567</v>
      </c>
      <c r="N5082" s="303"/>
      <c r="S5082" s="786">
        <v>0</v>
      </c>
      <c r="T5082" s="781">
        <f>VLOOKUP(C5082,METADATA!$J$5:$Q$29,IF(E5082="HI",2,IF(E5082="LO",6,10))+IF(S5082=1,2,IF(D5082=7,1,(IF(WEEKDAY(B5082)=1,2,IF(WEEKDAY(B5082)=7,1,0))))))</f>
        <v>2</v>
      </c>
      <c r="U5082" s="781">
        <f>VLOOKUP(C5082,METADATA!$A$5:$H$29,IF(E5082="HI",2,IF(E5082="LO",6,10))+IF(S5082=1,2,IF(D5082=7,1,(IF(WEEKDAY(B5082)=1,2,IF(WEEKDAY(B5082)=7,1,0))))))</f>
        <v>2</v>
      </c>
    </row>
    <row r="5083" spans="2:21" ht="13.95" customHeight="1" x14ac:dyDescent="0.25">
      <c r="B5083" s="784">
        <f t="shared" si="236"/>
        <v>45594</v>
      </c>
      <c r="C5083" s="785">
        <v>15</v>
      </c>
      <c r="D5083" s="786">
        <f>IFERROR((INDEX(METADATA!$T$2:$T$20,MATCH(B5083,METADATA!$S$2:$S$20,0))),0)</f>
        <v>0</v>
      </c>
      <c r="E5083" s="785" t="str">
        <f t="shared" si="237"/>
        <v>LO</v>
      </c>
      <c r="F5083" s="786">
        <f>VLOOKUP(C5083,METADATA!$A$5:$H$29,IF(E5083="HI",2,IF(E5083="LO",6,10))+IF(D5083=1,2,IF(D5083=7,1,(IF(WEEKDAY(B5083)=1,2,IF(WEEKDAY(B5083)=7,1,0))))))</f>
        <v>2</v>
      </c>
      <c r="G5083" s="786">
        <f>VLOOKUP(C5083,METADATA!$J$5:$Q$29,IF(E5083="HI",2,IF(E5083="LO",6,10))+IF(D5083=1,2,IF(D5083=7,1,(IF(WEEKDAY(B5083)=1,2,IF(WEEKDAY(B5083)=7,1,0))))))</f>
        <v>2</v>
      </c>
      <c r="H5083" s="787">
        <v>16613.75</v>
      </c>
      <c r="I5083" s="788">
        <v>10717.375061035156</v>
      </c>
      <c r="K5083" s="795">
        <v>913.98749999999995</v>
      </c>
      <c r="M5083" s="798">
        <f t="shared" si="238"/>
        <v>19770.655458567839</v>
      </c>
      <c r="N5083" s="303"/>
      <c r="S5083" s="786">
        <v>0</v>
      </c>
      <c r="T5083" s="781">
        <f>VLOOKUP(C5083,METADATA!$J$5:$Q$29,IF(E5083="HI",2,IF(E5083="LO",6,10))+IF(S5083=1,2,IF(D5083=7,1,(IF(WEEKDAY(B5083)=1,2,IF(WEEKDAY(B5083)=7,1,0))))))</f>
        <v>2</v>
      </c>
      <c r="U5083" s="781">
        <f>VLOOKUP(C5083,METADATA!$A$5:$H$29,IF(E5083="HI",2,IF(E5083="LO",6,10))+IF(S5083=1,2,IF(D5083=7,1,(IF(WEEKDAY(B5083)=1,2,IF(WEEKDAY(B5083)=7,1,0))))))</f>
        <v>2</v>
      </c>
    </row>
    <row r="5084" spans="2:21" ht="13.95" customHeight="1" x14ac:dyDescent="0.25">
      <c r="B5084" s="784">
        <f t="shared" ref="B5084:B5147" si="239">B5060+1</f>
        <v>45594</v>
      </c>
      <c r="C5084" s="785">
        <v>16</v>
      </c>
      <c r="D5084" s="786">
        <f>IFERROR((INDEX(METADATA!$T$2:$T$20,MATCH(B5084,METADATA!$S$2:$S$20,0))),0)</f>
        <v>0</v>
      </c>
      <c r="E5084" s="785" t="str">
        <f t="shared" si="237"/>
        <v>LO</v>
      </c>
      <c r="F5084" s="786">
        <f>VLOOKUP(C5084,METADATA!$A$5:$H$29,IF(E5084="HI",2,IF(E5084="LO",6,10))+IF(D5084=1,2,IF(D5084=7,1,(IF(WEEKDAY(B5084)=1,2,IF(WEEKDAY(B5084)=7,1,0))))))</f>
        <v>2</v>
      </c>
      <c r="G5084" s="786">
        <f>VLOOKUP(C5084,METADATA!$J$5:$Q$29,IF(E5084="HI",2,IF(E5084="LO",6,10))+IF(D5084=1,2,IF(D5084=7,1,(IF(WEEKDAY(B5084)=1,2,IF(WEEKDAY(B5084)=7,1,0))))))</f>
        <v>2</v>
      </c>
      <c r="H5084" s="787">
        <v>16357.5</v>
      </c>
      <c r="I5084" s="788">
        <v>10772.924987792969</v>
      </c>
      <c r="K5084" s="795">
        <v>902.26250000000005</v>
      </c>
      <c r="M5084" s="798">
        <f t="shared" si="238"/>
        <v>19586.314585511336</v>
      </c>
      <c r="N5084" s="303"/>
      <c r="S5084" s="786">
        <v>0</v>
      </c>
      <c r="T5084" s="781">
        <f>VLOOKUP(C5084,METADATA!$J$5:$Q$29,IF(E5084="HI",2,IF(E5084="LO",6,10))+IF(S5084=1,2,IF(D5084=7,1,(IF(WEEKDAY(B5084)=1,2,IF(WEEKDAY(B5084)=7,1,0))))))</f>
        <v>2</v>
      </c>
      <c r="U5084" s="781">
        <f>VLOOKUP(C5084,METADATA!$A$5:$H$29,IF(E5084="HI",2,IF(E5084="LO",6,10))+IF(S5084=1,2,IF(D5084=7,1,(IF(WEEKDAY(B5084)=1,2,IF(WEEKDAY(B5084)=7,1,0))))))</f>
        <v>2</v>
      </c>
    </row>
    <row r="5085" spans="2:21" ht="13.95" customHeight="1" x14ac:dyDescent="0.25">
      <c r="B5085" s="784">
        <f t="shared" si="239"/>
        <v>45594</v>
      </c>
      <c r="C5085" s="785">
        <v>17</v>
      </c>
      <c r="D5085" s="786">
        <f>IFERROR((INDEX(METADATA!$T$2:$T$20,MATCH(B5085,METADATA!$S$2:$S$20,0))),0)</f>
        <v>0</v>
      </c>
      <c r="E5085" s="785" t="str">
        <f t="shared" si="237"/>
        <v>LO</v>
      </c>
      <c r="F5085" s="786">
        <f>VLOOKUP(C5085,METADATA!$A$5:$H$29,IF(E5085="HI",2,IF(E5085="LO",6,10))+IF(D5085=1,2,IF(D5085=7,1,(IF(WEEKDAY(B5085)=1,2,IF(WEEKDAY(B5085)=7,1,0))))))</f>
        <v>2</v>
      </c>
      <c r="G5085" s="786">
        <f>VLOOKUP(C5085,METADATA!$J$5:$Q$29,IF(E5085="HI",2,IF(E5085="LO",6,10))+IF(D5085=1,2,IF(D5085=7,1,(IF(WEEKDAY(B5085)=1,2,IF(WEEKDAY(B5085)=7,1,0))))))</f>
        <v>2</v>
      </c>
      <c r="H5085" s="787">
        <v>15462.25</v>
      </c>
      <c r="I5085" s="788">
        <v>10542</v>
      </c>
      <c r="K5085" s="795">
        <v>933.76250000000005</v>
      </c>
      <c r="M5085" s="798">
        <f t="shared" si="238"/>
        <v>18714.030540279131</v>
      </c>
      <c r="N5085" s="303"/>
      <c r="S5085" s="786">
        <v>0</v>
      </c>
      <c r="T5085" s="781">
        <f>VLOOKUP(C5085,METADATA!$J$5:$Q$29,IF(E5085="HI",2,IF(E5085="LO",6,10))+IF(S5085=1,2,IF(D5085=7,1,(IF(WEEKDAY(B5085)=1,2,IF(WEEKDAY(B5085)=7,1,0))))))</f>
        <v>2</v>
      </c>
      <c r="U5085" s="781">
        <f>VLOOKUP(C5085,METADATA!$A$5:$H$29,IF(E5085="HI",2,IF(E5085="LO",6,10))+IF(S5085=1,2,IF(D5085=7,1,(IF(WEEKDAY(B5085)=1,2,IF(WEEKDAY(B5085)=7,1,0))))))</f>
        <v>2</v>
      </c>
    </row>
    <row r="5086" spans="2:21" ht="13.95" customHeight="1" x14ac:dyDescent="0.25">
      <c r="B5086" s="784">
        <f t="shared" si="239"/>
        <v>45594</v>
      </c>
      <c r="C5086" s="785">
        <v>18</v>
      </c>
      <c r="D5086" s="786">
        <f>IFERROR((INDEX(METADATA!$T$2:$T$20,MATCH(B5086,METADATA!$S$2:$S$20,0))),0)</f>
        <v>0</v>
      </c>
      <c r="E5086" s="785" t="str">
        <f t="shared" si="237"/>
        <v>LO</v>
      </c>
      <c r="F5086" s="786">
        <f>VLOOKUP(C5086,METADATA!$A$5:$H$29,IF(E5086="HI",2,IF(E5086="LO",6,10))+IF(D5086=1,2,IF(D5086=7,1,(IF(WEEKDAY(B5086)=1,2,IF(WEEKDAY(B5086)=7,1,0))))))</f>
        <v>1</v>
      </c>
      <c r="G5086" s="786">
        <f>VLOOKUP(C5086,METADATA!$J$5:$Q$29,IF(E5086="HI",2,IF(E5086="LO",6,10))+IF(D5086=1,2,IF(D5086=7,1,(IF(WEEKDAY(B5086)=1,2,IF(WEEKDAY(B5086)=7,1,0))))))</f>
        <v>1</v>
      </c>
      <c r="H5086" s="787">
        <v>15001</v>
      </c>
      <c r="I5086" s="788">
        <v>10198.450012207031</v>
      </c>
      <c r="K5086" s="795">
        <v>0</v>
      </c>
      <c r="M5086" s="798">
        <f t="shared" si="238"/>
        <v>18139.415195961683</v>
      </c>
      <c r="N5086" s="303"/>
      <c r="S5086" s="786">
        <v>0</v>
      </c>
      <c r="T5086" s="781">
        <f>VLOOKUP(C5086,METADATA!$J$5:$Q$29,IF(E5086="HI",2,IF(E5086="LO",6,10))+IF(S5086=1,2,IF(D5086=7,1,(IF(WEEKDAY(B5086)=1,2,IF(WEEKDAY(B5086)=7,1,0))))))</f>
        <v>1</v>
      </c>
      <c r="U5086" s="781">
        <f>VLOOKUP(C5086,METADATA!$A$5:$H$29,IF(E5086="HI",2,IF(E5086="LO",6,10))+IF(S5086=1,2,IF(D5086=7,1,(IF(WEEKDAY(B5086)=1,2,IF(WEEKDAY(B5086)=7,1,0))))))</f>
        <v>1</v>
      </c>
    </row>
    <row r="5087" spans="2:21" ht="13.95" customHeight="1" x14ac:dyDescent="0.25">
      <c r="B5087" s="784">
        <f t="shared" si="239"/>
        <v>45594</v>
      </c>
      <c r="C5087" s="785">
        <v>19</v>
      </c>
      <c r="D5087" s="786">
        <f>IFERROR((INDEX(METADATA!$T$2:$T$20,MATCH(B5087,METADATA!$S$2:$S$20,0))),0)</f>
        <v>0</v>
      </c>
      <c r="E5087" s="785" t="str">
        <f t="shared" si="237"/>
        <v>LO</v>
      </c>
      <c r="F5087" s="786">
        <f>VLOOKUP(C5087,METADATA!$A$5:$H$29,IF(E5087="HI",2,IF(E5087="LO",6,10))+IF(D5087=1,2,IF(D5087=7,1,(IF(WEEKDAY(B5087)=1,2,IF(WEEKDAY(B5087)=7,1,0))))))</f>
        <v>1</v>
      </c>
      <c r="G5087" s="786">
        <f>VLOOKUP(C5087,METADATA!$J$5:$Q$29,IF(E5087="HI",2,IF(E5087="LO",6,10))+IF(D5087=1,2,IF(D5087=7,1,(IF(WEEKDAY(B5087)=1,2,IF(WEEKDAY(B5087)=7,1,0))))))</f>
        <v>1</v>
      </c>
      <c r="H5087" s="787">
        <v>14386.75</v>
      </c>
      <c r="I5087" s="788">
        <v>10226.225036621094</v>
      </c>
      <c r="K5087" s="795">
        <v>0</v>
      </c>
      <c r="M5087" s="798">
        <f t="shared" si="238"/>
        <v>17650.89952557988</v>
      </c>
      <c r="N5087" s="303"/>
      <c r="S5087" s="786">
        <v>0</v>
      </c>
      <c r="T5087" s="781">
        <f>VLOOKUP(C5087,METADATA!$J$5:$Q$29,IF(E5087="HI",2,IF(E5087="LO",6,10))+IF(S5087=1,2,IF(D5087=7,1,(IF(WEEKDAY(B5087)=1,2,IF(WEEKDAY(B5087)=7,1,0))))))</f>
        <v>1</v>
      </c>
      <c r="U5087" s="781">
        <f>VLOOKUP(C5087,METADATA!$A$5:$H$29,IF(E5087="HI",2,IF(E5087="LO",6,10))+IF(S5087=1,2,IF(D5087=7,1,(IF(WEEKDAY(B5087)=1,2,IF(WEEKDAY(B5087)=7,1,0))))))</f>
        <v>1</v>
      </c>
    </row>
    <row r="5088" spans="2:21" ht="13.95" customHeight="1" x14ac:dyDescent="0.25">
      <c r="B5088" s="784">
        <f t="shared" si="239"/>
        <v>45594</v>
      </c>
      <c r="C5088" s="785">
        <v>20</v>
      </c>
      <c r="D5088" s="786">
        <f>IFERROR((INDEX(METADATA!$T$2:$T$20,MATCH(B5088,METADATA!$S$2:$S$20,0))),0)</f>
        <v>0</v>
      </c>
      <c r="E5088" s="785" t="str">
        <f t="shared" si="237"/>
        <v>LO</v>
      </c>
      <c r="F5088" s="786">
        <f>VLOOKUP(C5088,METADATA!$A$5:$H$29,IF(E5088="HI",2,IF(E5088="LO",6,10))+IF(D5088=1,2,IF(D5088=7,1,(IF(WEEKDAY(B5088)=1,2,IF(WEEKDAY(B5088)=7,1,0))))))</f>
        <v>1</v>
      </c>
      <c r="G5088" s="786">
        <f>VLOOKUP(C5088,METADATA!$J$5:$Q$29,IF(E5088="HI",2,IF(E5088="LO",6,10))+IF(D5088=1,2,IF(D5088=7,1,(IF(WEEKDAY(B5088)=1,2,IF(WEEKDAY(B5088)=7,1,0))))))</f>
        <v>2</v>
      </c>
      <c r="H5088" s="787">
        <v>14164</v>
      </c>
      <c r="I5088" s="788">
        <v>10373.700012207031</v>
      </c>
      <c r="K5088" s="795">
        <v>0</v>
      </c>
      <c r="M5088" s="798">
        <f t="shared" si="238"/>
        <v>17556.552849100648</v>
      </c>
      <c r="N5088" s="303"/>
      <c r="S5088" s="786">
        <v>0</v>
      </c>
      <c r="T5088" s="781">
        <f>VLOOKUP(C5088,METADATA!$J$5:$Q$29,IF(E5088="HI",2,IF(E5088="LO",6,10))+IF(S5088=1,2,IF(D5088=7,1,(IF(WEEKDAY(B5088)=1,2,IF(WEEKDAY(B5088)=7,1,0))))))</f>
        <v>2</v>
      </c>
      <c r="U5088" s="781">
        <f>VLOOKUP(C5088,METADATA!$A$5:$H$29,IF(E5088="HI",2,IF(E5088="LO",6,10))+IF(S5088=1,2,IF(D5088=7,1,(IF(WEEKDAY(B5088)=1,2,IF(WEEKDAY(B5088)=7,1,0))))))</f>
        <v>1</v>
      </c>
    </row>
    <row r="5089" spans="2:21" ht="13.95" customHeight="1" x14ac:dyDescent="0.25">
      <c r="B5089" s="784">
        <f t="shared" si="239"/>
        <v>45594</v>
      </c>
      <c r="C5089" s="785">
        <v>21</v>
      </c>
      <c r="D5089" s="786">
        <f>IFERROR((INDEX(METADATA!$T$2:$T$20,MATCH(B5089,METADATA!$S$2:$S$20,0))),0)</f>
        <v>0</v>
      </c>
      <c r="E5089" s="785" t="str">
        <f t="shared" si="237"/>
        <v>LO</v>
      </c>
      <c r="F5089" s="786">
        <f>VLOOKUP(C5089,METADATA!$A$5:$H$29,IF(E5089="HI",2,IF(E5089="LO",6,10))+IF(D5089=1,2,IF(D5089=7,1,(IF(WEEKDAY(B5089)=1,2,IF(WEEKDAY(B5089)=7,1,0))))))</f>
        <v>2</v>
      </c>
      <c r="G5089" s="786">
        <f>VLOOKUP(C5089,METADATA!$J$5:$Q$29,IF(E5089="HI",2,IF(E5089="LO",6,10))+IF(D5089=1,2,IF(D5089=7,1,(IF(WEEKDAY(B5089)=1,2,IF(WEEKDAY(B5089)=7,1,0))))))</f>
        <v>2</v>
      </c>
      <c r="H5089" s="787">
        <v>12835.25</v>
      </c>
      <c r="I5089" s="788">
        <v>10357.950012207031</v>
      </c>
      <c r="K5089" s="795">
        <v>0</v>
      </c>
      <c r="M5089" s="798">
        <f t="shared" si="238"/>
        <v>16493.355359594956</v>
      </c>
      <c r="N5089" s="303"/>
      <c r="S5089" s="786">
        <v>0</v>
      </c>
      <c r="T5089" s="781">
        <f>VLOOKUP(C5089,METADATA!$J$5:$Q$29,IF(E5089="HI",2,IF(E5089="LO",6,10))+IF(S5089=1,2,IF(D5089=7,1,(IF(WEEKDAY(B5089)=1,2,IF(WEEKDAY(B5089)=7,1,0))))))</f>
        <v>2</v>
      </c>
      <c r="U5089" s="781">
        <f>VLOOKUP(C5089,METADATA!$A$5:$H$29,IF(E5089="HI",2,IF(E5089="LO",6,10))+IF(S5089=1,2,IF(D5089=7,1,(IF(WEEKDAY(B5089)=1,2,IF(WEEKDAY(B5089)=7,1,0))))))</f>
        <v>2</v>
      </c>
    </row>
    <row r="5090" spans="2:21" ht="13.95" customHeight="1" x14ac:dyDescent="0.25">
      <c r="B5090" s="784">
        <f t="shared" si="239"/>
        <v>45594</v>
      </c>
      <c r="C5090" s="785">
        <v>22</v>
      </c>
      <c r="D5090" s="786">
        <f>IFERROR((INDEX(METADATA!$T$2:$T$20,MATCH(B5090,METADATA!$S$2:$S$20,0))),0)</f>
        <v>0</v>
      </c>
      <c r="E5090" s="785" t="str">
        <f t="shared" si="237"/>
        <v>LO</v>
      </c>
      <c r="F5090" s="786">
        <f>VLOOKUP(C5090,METADATA!$A$5:$H$29,IF(E5090="HI",2,IF(E5090="LO",6,10))+IF(D5090=1,2,IF(D5090=7,1,(IF(WEEKDAY(B5090)=1,2,IF(WEEKDAY(B5090)=7,1,0))))))</f>
        <v>3</v>
      </c>
      <c r="G5090" s="786">
        <f>VLOOKUP(C5090,METADATA!$J$5:$Q$29,IF(E5090="HI",2,IF(E5090="LO",6,10))+IF(D5090=1,2,IF(D5090=7,1,(IF(WEEKDAY(B5090)=1,2,IF(WEEKDAY(B5090)=7,1,0))))))</f>
        <v>3</v>
      </c>
      <c r="H5090" s="787">
        <v>11216.75</v>
      </c>
      <c r="I5090" s="788">
        <v>10382.099975585938</v>
      </c>
      <c r="K5090" s="795">
        <v>0</v>
      </c>
      <c r="M5090" s="798">
        <f t="shared" si="238"/>
        <v>15284.092399143678</v>
      </c>
      <c r="N5090" s="303"/>
      <c r="S5090" s="786">
        <v>0</v>
      </c>
      <c r="T5090" s="781">
        <f>VLOOKUP(C5090,METADATA!$J$5:$Q$29,IF(E5090="HI",2,IF(E5090="LO",6,10))+IF(S5090=1,2,IF(D5090=7,1,(IF(WEEKDAY(B5090)=1,2,IF(WEEKDAY(B5090)=7,1,0))))))</f>
        <v>3</v>
      </c>
      <c r="U5090" s="781">
        <f>VLOOKUP(C5090,METADATA!$A$5:$H$29,IF(E5090="HI",2,IF(E5090="LO",6,10))+IF(S5090=1,2,IF(D5090=7,1,(IF(WEEKDAY(B5090)=1,2,IF(WEEKDAY(B5090)=7,1,0))))))</f>
        <v>3</v>
      </c>
    </row>
    <row r="5091" spans="2:21" ht="13.95" customHeight="1" x14ac:dyDescent="0.25">
      <c r="B5091" s="784">
        <f t="shared" si="239"/>
        <v>45594</v>
      </c>
      <c r="C5091" s="785">
        <v>23</v>
      </c>
      <c r="D5091" s="786">
        <f>IFERROR((INDEX(METADATA!$T$2:$T$20,MATCH(B5091,METADATA!$S$2:$S$20,0))),0)</f>
        <v>0</v>
      </c>
      <c r="E5091" s="785" t="str">
        <f t="shared" si="237"/>
        <v>LO</v>
      </c>
      <c r="F5091" s="786">
        <f>VLOOKUP(C5091,METADATA!$A$5:$H$29,IF(E5091="HI",2,IF(E5091="LO",6,10))+IF(D5091=1,2,IF(D5091=7,1,(IF(WEEKDAY(B5091)=1,2,IF(WEEKDAY(B5091)=7,1,0))))))</f>
        <v>3</v>
      </c>
      <c r="G5091" s="786">
        <f>VLOOKUP(C5091,METADATA!$J$5:$Q$29,IF(E5091="HI",2,IF(E5091="LO",6,10))+IF(D5091=1,2,IF(D5091=7,1,(IF(WEEKDAY(B5091)=1,2,IF(WEEKDAY(B5091)=7,1,0))))))</f>
        <v>3</v>
      </c>
      <c r="H5091" s="787">
        <v>10028.25</v>
      </c>
      <c r="I5091" s="788">
        <v>10352.899841308594</v>
      </c>
      <c r="K5091" s="795">
        <v>0</v>
      </c>
      <c r="M5091" s="798">
        <f t="shared" si="238"/>
        <v>14413.47748416972</v>
      </c>
      <c r="N5091" s="303"/>
      <c r="S5091" s="786">
        <v>0</v>
      </c>
      <c r="T5091" s="781">
        <f>VLOOKUP(C5091,METADATA!$J$5:$Q$29,IF(E5091="HI",2,IF(E5091="LO",6,10))+IF(S5091=1,2,IF(D5091=7,1,(IF(WEEKDAY(B5091)=1,2,IF(WEEKDAY(B5091)=7,1,0))))))</f>
        <v>3</v>
      </c>
      <c r="U5091" s="781">
        <f>VLOOKUP(C5091,METADATA!$A$5:$H$29,IF(E5091="HI",2,IF(E5091="LO",6,10))+IF(S5091=1,2,IF(D5091=7,1,(IF(WEEKDAY(B5091)=1,2,IF(WEEKDAY(B5091)=7,1,0))))))</f>
        <v>3</v>
      </c>
    </row>
    <row r="5092" spans="2:21" ht="13.95" customHeight="1" x14ac:dyDescent="0.25">
      <c r="B5092" s="784">
        <f t="shared" si="239"/>
        <v>45595</v>
      </c>
      <c r="C5092" s="785">
        <v>0</v>
      </c>
      <c r="D5092" s="786">
        <f>IFERROR((INDEX(METADATA!$T$2:$T$20,MATCH(B5092,METADATA!$S$2:$S$20,0))),0)</f>
        <v>0</v>
      </c>
      <c r="E5092" s="785" t="str">
        <f t="shared" si="237"/>
        <v>LO</v>
      </c>
      <c r="F5092" s="786">
        <f>VLOOKUP(C5092,METADATA!$A$5:$H$29,IF(E5092="HI",2,IF(E5092="LO",6,10))+IF(D5092=1,2,IF(D5092=7,1,(IF(WEEKDAY(B5092)=1,2,IF(WEEKDAY(B5092)=7,1,0))))))</f>
        <v>3</v>
      </c>
      <c r="G5092" s="786">
        <f>VLOOKUP(C5092,METADATA!$J$5:$Q$29,IF(E5092="HI",2,IF(E5092="LO",6,10))+IF(D5092=1,2,IF(D5092=7,1,(IF(WEEKDAY(B5092)=1,2,IF(WEEKDAY(B5092)=7,1,0))))))</f>
        <v>3</v>
      </c>
      <c r="H5092" s="787">
        <v>9383.75</v>
      </c>
      <c r="I5092" s="788">
        <v>10452.900024414063</v>
      </c>
      <c r="K5092" s="795">
        <v>0</v>
      </c>
      <c r="M5092" s="798">
        <f t="shared" si="238"/>
        <v>14046.988395485187</v>
      </c>
      <c r="N5092" s="303"/>
      <c r="S5092" s="786">
        <v>0</v>
      </c>
      <c r="T5092" s="781">
        <f>VLOOKUP(C5092,METADATA!$J$5:$Q$29,IF(E5092="HI",2,IF(E5092="LO",6,10))+IF(S5092=1,2,IF(D5092=7,1,(IF(WEEKDAY(B5092)=1,2,IF(WEEKDAY(B5092)=7,1,0))))))</f>
        <v>3</v>
      </c>
      <c r="U5092" s="781">
        <f>VLOOKUP(C5092,METADATA!$A$5:$H$29,IF(E5092="HI",2,IF(E5092="LO",6,10))+IF(S5092=1,2,IF(D5092=7,1,(IF(WEEKDAY(B5092)=1,2,IF(WEEKDAY(B5092)=7,1,0))))))</f>
        <v>3</v>
      </c>
    </row>
    <row r="5093" spans="2:21" ht="13.95" customHeight="1" x14ac:dyDescent="0.25">
      <c r="B5093" s="784">
        <f t="shared" si="239"/>
        <v>45595</v>
      </c>
      <c r="C5093" s="785">
        <v>1</v>
      </c>
      <c r="D5093" s="786">
        <f>IFERROR((INDEX(METADATA!$T$2:$T$20,MATCH(B5093,METADATA!$S$2:$S$20,0))),0)</f>
        <v>0</v>
      </c>
      <c r="E5093" s="785" t="str">
        <f t="shared" si="237"/>
        <v>LO</v>
      </c>
      <c r="F5093" s="786">
        <f>VLOOKUP(C5093,METADATA!$A$5:$H$29,IF(E5093="HI",2,IF(E5093="LO",6,10))+IF(D5093=1,2,IF(D5093=7,1,(IF(WEEKDAY(B5093)=1,2,IF(WEEKDAY(B5093)=7,1,0))))))</f>
        <v>3</v>
      </c>
      <c r="G5093" s="786">
        <f>VLOOKUP(C5093,METADATA!$J$5:$Q$29,IF(E5093="HI",2,IF(E5093="LO",6,10))+IF(D5093=1,2,IF(D5093=7,1,(IF(WEEKDAY(B5093)=1,2,IF(WEEKDAY(B5093)=7,1,0))))))</f>
        <v>3</v>
      </c>
      <c r="H5093" s="787">
        <v>8932</v>
      </c>
      <c r="I5093" s="788">
        <v>10316.215026855469</v>
      </c>
      <c r="K5093" s="795">
        <v>0</v>
      </c>
      <c r="M5093" s="798">
        <f t="shared" si="238"/>
        <v>13645.692231628214</v>
      </c>
      <c r="N5093" s="303"/>
      <c r="S5093" s="786">
        <v>0</v>
      </c>
      <c r="T5093" s="781">
        <f>VLOOKUP(C5093,METADATA!$J$5:$Q$29,IF(E5093="HI",2,IF(E5093="LO",6,10))+IF(S5093=1,2,IF(D5093=7,1,(IF(WEEKDAY(B5093)=1,2,IF(WEEKDAY(B5093)=7,1,0))))))</f>
        <v>3</v>
      </c>
      <c r="U5093" s="781">
        <f>VLOOKUP(C5093,METADATA!$A$5:$H$29,IF(E5093="HI",2,IF(E5093="LO",6,10))+IF(S5093=1,2,IF(D5093=7,1,(IF(WEEKDAY(B5093)=1,2,IF(WEEKDAY(B5093)=7,1,0))))))</f>
        <v>3</v>
      </c>
    </row>
    <row r="5094" spans="2:21" ht="13.95" customHeight="1" x14ac:dyDescent="0.25">
      <c r="B5094" s="784">
        <f t="shared" si="239"/>
        <v>45595</v>
      </c>
      <c r="C5094" s="785">
        <v>2</v>
      </c>
      <c r="D5094" s="786">
        <f>IFERROR((INDEX(METADATA!$T$2:$T$20,MATCH(B5094,METADATA!$S$2:$S$20,0))),0)</f>
        <v>0</v>
      </c>
      <c r="E5094" s="785" t="str">
        <f t="shared" si="237"/>
        <v>LO</v>
      </c>
      <c r="F5094" s="786">
        <f>VLOOKUP(C5094,METADATA!$A$5:$H$29,IF(E5094="HI",2,IF(E5094="LO",6,10))+IF(D5094=1,2,IF(D5094=7,1,(IF(WEEKDAY(B5094)=1,2,IF(WEEKDAY(B5094)=7,1,0))))))</f>
        <v>3</v>
      </c>
      <c r="G5094" s="786">
        <f>VLOOKUP(C5094,METADATA!$J$5:$Q$29,IF(E5094="HI",2,IF(E5094="LO",6,10))+IF(D5094=1,2,IF(D5094=7,1,(IF(WEEKDAY(B5094)=1,2,IF(WEEKDAY(B5094)=7,1,0))))))</f>
        <v>3</v>
      </c>
      <c r="H5094" s="787">
        <v>8866.25</v>
      </c>
      <c r="I5094" s="788">
        <v>10094.949890136719</v>
      </c>
      <c r="K5094" s="795">
        <v>0</v>
      </c>
      <c r="M5094" s="798">
        <f t="shared" si="238"/>
        <v>13435.713689524326</v>
      </c>
      <c r="N5094" s="303"/>
      <c r="S5094" s="786">
        <v>0</v>
      </c>
      <c r="T5094" s="781">
        <f>VLOOKUP(C5094,METADATA!$J$5:$Q$29,IF(E5094="HI",2,IF(E5094="LO",6,10))+IF(S5094=1,2,IF(D5094=7,1,(IF(WEEKDAY(B5094)=1,2,IF(WEEKDAY(B5094)=7,1,0))))))</f>
        <v>3</v>
      </c>
      <c r="U5094" s="781">
        <f>VLOOKUP(C5094,METADATA!$A$5:$H$29,IF(E5094="HI",2,IF(E5094="LO",6,10))+IF(S5094=1,2,IF(D5094=7,1,(IF(WEEKDAY(B5094)=1,2,IF(WEEKDAY(B5094)=7,1,0))))))</f>
        <v>3</v>
      </c>
    </row>
    <row r="5095" spans="2:21" ht="13.95" customHeight="1" x14ac:dyDescent="0.25">
      <c r="B5095" s="784">
        <f t="shared" si="239"/>
        <v>45595</v>
      </c>
      <c r="C5095" s="785">
        <v>3</v>
      </c>
      <c r="D5095" s="786">
        <f>IFERROR((INDEX(METADATA!$T$2:$T$20,MATCH(B5095,METADATA!$S$2:$S$20,0))),0)</f>
        <v>0</v>
      </c>
      <c r="E5095" s="785" t="str">
        <f t="shared" si="237"/>
        <v>LO</v>
      </c>
      <c r="F5095" s="786">
        <f>VLOOKUP(C5095,METADATA!$A$5:$H$29,IF(E5095="HI",2,IF(E5095="LO",6,10))+IF(D5095=1,2,IF(D5095=7,1,(IF(WEEKDAY(B5095)=1,2,IF(WEEKDAY(B5095)=7,1,0))))))</f>
        <v>3</v>
      </c>
      <c r="G5095" s="786">
        <f>VLOOKUP(C5095,METADATA!$J$5:$Q$29,IF(E5095="HI",2,IF(E5095="LO",6,10))+IF(D5095=1,2,IF(D5095=7,1,(IF(WEEKDAY(B5095)=1,2,IF(WEEKDAY(B5095)=7,1,0))))))</f>
        <v>3</v>
      </c>
      <c r="H5095" s="787">
        <v>9162.25</v>
      </c>
      <c r="I5095" s="788">
        <v>10460.375061035156</v>
      </c>
      <c r="K5095" s="795">
        <v>0</v>
      </c>
      <c r="M5095" s="798">
        <f t="shared" si="238"/>
        <v>13905.620140073806</v>
      </c>
      <c r="N5095" s="303"/>
      <c r="S5095" s="786">
        <v>0</v>
      </c>
      <c r="T5095" s="781">
        <f>VLOOKUP(C5095,METADATA!$J$5:$Q$29,IF(E5095="HI",2,IF(E5095="LO",6,10))+IF(S5095=1,2,IF(D5095=7,1,(IF(WEEKDAY(B5095)=1,2,IF(WEEKDAY(B5095)=7,1,0))))))</f>
        <v>3</v>
      </c>
      <c r="U5095" s="781">
        <f>VLOOKUP(C5095,METADATA!$A$5:$H$29,IF(E5095="HI",2,IF(E5095="LO",6,10))+IF(S5095=1,2,IF(D5095=7,1,(IF(WEEKDAY(B5095)=1,2,IF(WEEKDAY(B5095)=7,1,0))))))</f>
        <v>3</v>
      </c>
    </row>
    <row r="5096" spans="2:21" ht="13.95" customHeight="1" x14ac:dyDescent="0.25">
      <c r="B5096" s="784">
        <f t="shared" si="239"/>
        <v>45595</v>
      </c>
      <c r="C5096" s="785">
        <v>4</v>
      </c>
      <c r="D5096" s="786">
        <f>IFERROR((INDEX(METADATA!$T$2:$T$20,MATCH(B5096,METADATA!$S$2:$S$20,0))),0)</f>
        <v>0</v>
      </c>
      <c r="E5096" s="785" t="str">
        <f t="shared" si="237"/>
        <v>LO</v>
      </c>
      <c r="F5096" s="786">
        <f>VLOOKUP(C5096,METADATA!$A$5:$H$29,IF(E5096="HI",2,IF(E5096="LO",6,10))+IF(D5096=1,2,IF(D5096=7,1,(IF(WEEKDAY(B5096)=1,2,IF(WEEKDAY(B5096)=7,1,0))))))</f>
        <v>3</v>
      </c>
      <c r="G5096" s="786">
        <f>VLOOKUP(C5096,METADATA!$J$5:$Q$29,IF(E5096="HI",2,IF(E5096="LO",6,10))+IF(D5096=1,2,IF(D5096=7,1,(IF(WEEKDAY(B5096)=1,2,IF(WEEKDAY(B5096)=7,1,0))))))</f>
        <v>3</v>
      </c>
      <c r="H5096" s="787">
        <v>9742.25</v>
      </c>
      <c r="I5096" s="788">
        <v>10504.449890136719</v>
      </c>
      <c r="K5096" s="795">
        <v>0</v>
      </c>
      <c r="M5096" s="798">
        <f t="shared" si="238"/>
        <v>14326.719881288016</v>
      </c>
      <c r="N5096" s="303"/>
      <c r="S5096" s="786">
        <v>0</v>
      </c>
      <c r="T5096" s="781">
        <f>VLOOKUP(C5096,METADATA!$J$5:$Q$29,IF(E5096="HI",2,IF(E5096="LO",6,10))+IF(S5096=1,2,IF(D5096=7,1,(IF(WEEKDAY(B5096)=1,2,IF(WEEKDAY(B5096)=7,1,0))))))</f>
        <v>3</v>
      </c>
      <c r="U5096" s="781">
        <f>VLOOKUP(C5096,METADATA!$A$5:$H$29,IF(E5096="HI",2,IF(E5096="LO",6,10))+IF(S5096=1,2,IF(D5096=7,1,(IF(WEEKDAY(B5096)=1,2,IF(WEEKDAY(B5096)=7,1,0))))))</f>
        <v>3</v>
      </c>
    </row>
    <row r="5097" spans="2:21" ht="13.95" customHeight="1" x14ac:dyDescent="0.25">
      <c r="B5097" s="784">
        <f t="shared" si="239"/>
        <v>45595</v>
      </c>
      <c r="C5097" s="785">
        <v>5</v>
      </c>
      <c r="D5097" s="786">
        <f>IFERROR((INDEX(METADATA!$T$2:$T$20,MATCH(B5097,METADATA!$S$2:$S$20,0))),0)</f>
        <v>0</v>
      </c>
      <c r="E5097" s="785" t="str">
        <f t="shared" si="237"/>
        <v>LO</v>
      </c>
      <c r="F5097" s="786">
        <f>VLOOKUP(C5097,METADATA!$A$5:$H$29,IF(E5097="HI",2,IF(E5097="LO",6,10))+IF(D5097=1,2,IF(D5097=7,1,(IF(WEEKDAY(B5097)=1,2,IF(WEEKDAY(B5097)=7,1,0))))))</f>
        <v>3</v>
      </c>
      <c r="G5097" s="786">
        <f>VLOOKUP(C5097,METADATA!$J$5:$Q$29,IF(E5097="HI",2,IF(E5097="LO",6,10))+IF(D5097=1,2,IF(D5097=7,1,(IF(WEEKDAY(B5097)=1,2,IF(WEEKDAY(B5097)=7,1,0))))))</f>
        <v>3</v>
      </c>
      <c r="H5097" s="787">
        <v>11259.75</v>
      </c>
      <c r="I5097" s="788">
        <v>10580.775085449219</v>
      </c>
      <c r="K5097" s="795">
        <v>870.51250000000005</v>
      </c>
      <c r="M5097" s="798">
        <f t="shared" si="238"/>
        <v>15451.044348889913</v>
      </c>
      <c r="N5097" s="303"/>
      <c r="S5097" s="786">
        <v>0</v>
      </c>
      <c r="T5097" s="781">
        <f>VLOOKUP(C5097,METADATA!$J$5:$Q$29,IF(E5097="HI",2,IF(E5097="LO",6,10))+IF(S5097=1,2,IF(D5097=7,1,(IF(WEEKDAY(B5097)=1,2,IF(WEEKDAY(B5097)=7,1,0))))))</f>
        <v>3</v>
      </c>
      <c r="U5097" s="781">
        <f>VLOOKUP(C5097,METADATA!$A$5:$H$29,IF(E5097="HI",2,IF(E5097="LO",6,10))+IF(S5097=1,2,IF(D5097=7,1,(IF(WEEKDAY(B5097)=1,2,IF(WEEKDAY(B5097)=7,1,0))))))</f>
        <v>3</v>
      </c>
    </row>
    <row r="5098" spans="2:21" ht="13.95" customHeight="1" x14ac:dyDescent="0.25">
      <c r="B5098" s="784">
        <f t="shared" si="239"/>
        <v>45595</v>
      </c>
      <c r="C5098" s="785">
        <v>6</v>
      </c>
      <c r="D5098" s="786">
        <f>IFERROR((INDEX(METADATA!$T$2:$T$20,MATCH(B5098,METADATA!$S$2:$S$20,0))),0)</f>
        <v>0</v>
      </c>
      <c r="E5098" s="785" t="str">
        <f t="shared" si="237"/>
        <v>LO</v>
      </c>
      <c r="F5098" s="786">
        <f>VLOOKUP(C5098,METADATA!$A$5:$H$29,IF(E5098="HI",2,IF(E5098="LO",6,10))+IF(D5098=1,2,IF(D5098=7,1,(IF(WEEKDAY(B5098)=1,2,IF(WEEKDAY(B5098)=7,1,0))))))</f>
        <v>2</v>
      </c>
      <c r="G5098" s="786">
        <f>VLOOKUP(C5098,METADATA!$J$5:$Q$29,IF(E5098="HI",2,IF(E5098="LO",6,10))+IF(D5098=1,2,IF(D5098=7,1,(IF(WEEKDAY(B5098)=1,2,IF(WEEKDAY(B5098)=7,1,0))))))</f>
        <v>2</v>
      </c>
      <c r="H5098" s="787">
        <v>12711.5</v>
      </c>
      <c r="I5098" s="788">
        <v>10604.724975585938</v>
      </c>
      <c r="K5098" s="795">
        <v>865.8125</v>
      </c>
      <c r="M5098" s="798">
        <f t="shared" si="238"/>
        <v>16554.226773178387</v>
      </c>
      <c r="N5098" s="303"/>
      <c r="S5098" s="786">
        <v>0</v>
      </c>
      <c r="T5098" s="781">
        <f>VLOOKUP(C5098,METADATA!$J$5:$Q$29,IF(E5098="HI",2,IF(E5098="LO",6,10))+IF(S5098=1,2,IF(D5098=7,1,(IF(WEEKDAY(B5098)=1,2,IF(WEEKDAY(B5098)=7,1,0))))))</f>
        <v>2</v>
      </c>
      <c r="U5098" s="781">
        <f>VLOOKUP(C5098,METADATA!$A$5:$H$29,IF(E5098="HI",2,IF(E5098="LO",6,10))+IF(S5098=1,2,IF(D5098=7,1,(IF(WEEKDAY(B5098)=1,2,IF(WEEKDAY(B5098)=7,1,0))))))</f>
        <v>2</v>
      </c>
    </row>
    <row r="5099" spans="2:21" ht="13.95" customHeight="1" x14ac:dyDescent="0.25">
      <c r="B5099" s="784">
        <f t="shared" si="239"/>
        <v>45595</v>
      </c>
      <c r="C5099" s="785">
        <v>7</v>
      </c>
      <c r="D5099" s="786">
        <f>IFERROR((INDEX(METADATA!$T$2:$T$20,MATCH(B5099,METADATA!$S$2:$S$20,0))),0)</f>
        <v>0</v>
      </c>
      <c r="E5099" s="785" t="str">
        <f t="shared" si="237"/>
        <v>LO</v>
      </c>
      <c r="F5099" s="786">
        <f>VLOOKUP(C5099,METADATA!$A$5:$H$29,IF(E5099="HI",2,IF(E5099="LO",6,10))+IF(D5099=1,2,IF(D5099=7,1,(IF(WEEKDAY(B5099)=1,2,IF(WEEKDAY(B5099)=7,1,0))))))</f>
        <v>1</v>
      </c>
      <c r="G5099" s="786">
        <f>VLOOKUP(C5099,METADATA!$J$5:$Q$29,IF(E5099="HI",2,IF(E5099="LO",6,10))+IF(D5099=1,2,IF(D5099=7,1,(IF(WEEKDAY(B5099)=1,2,IF(WEEKDAY(B5099)=7,1,0))))))</f>
        <v>1</v>
      </c>
      <c r="H5099" s="787">
        <v>13857</v>
      </c>
      <c r="I5099" s="788">
        <v>10382.174987792969</v>
      </c>
      <c r="K5099" s="795">
        <v>834.63750000000005</v>
      </c>
      <c r="M5099" s="798">
        <f t="shared" si="238"/>
        <v>17314.90705944314</v>
      </c>
      <c r="N5099" s="303"/>
      <c r="S5099" s="786">
        <v>0</v>
      </c>
      <c r="T5099" s="781">
        <f>VLOOKUP(C5099,METADATA!$J$5:$Q$29,IF(E5099="HI",2,IF(E5099="LO",6,10))+IF(S5099=1,2,IF(D5099=7,1,(IF(WEEKDAY(B5099)=1,2,IF(WEEKDAY(B5099)=7,1,0))))))</f>
        <v>1</v>
      </c>
      <c r="U5099" s="781">
        <f>VLOOKUP(C5099,METADATA!$A$5:$H$29,IF(E5099="HI",2,IF(E5099="LO",6,10))+IF(S5099=1,2,IF(D5099=7,1,(IF(WEEKDAY(B5099)=1,2,IF(WEEKDAY(B5099)=7,1,0))))))</f>
        <v>1</v>
      </c>
    </row>
    <row r="5100" spans="2:21" ht="13.95" customHeight="1" x14ac:dyDescent="0.25">
      <c r="B5100" s="784">
        <f t="shared" si="239"/>
        <v>45595</v>
      </c>
      <c r="C5100" s="785">
        <v>8</v>
      </c>
      <c r="D5100" s="786">
        <f>IFERROR((INDEX(METADATA!$T$2:$T$20,MATCH(B5100,METADATA!$S$2:$S$20,0))),0)</f>
        <v>0</v>
      </c>
      <c r="E5100" s="785" t="str">
        <f t="shared" si="237"/>
        <v>LO</v>
      </c>
      <c r="F5100" s="786">
        <f>VLOOKUP(C5100,METADATA!$A$5:$H$29,IF(E5100="HI",2,IF(E5100="LO",6,10))+IF(D5100=1,2,IF(D5100=7,1,(IF(WEEKDAY(B5100)=1,2,IF(WEEKDAY(B5100)=7,1,0))))))</f>
        <v>1</v>
      </c>
      <c r="G5100" s="786">
        <f>VLOOKUP(C5100,METADATA!$J$5:$Q$29,IF(E5100="HI",2,IF(E5100="LO",6,10))+IF(D5100=1,2,IF(D5100=7,1,(IF(WEEKDAY(B5100)=1,2,IF(WEEKDAY(B5100)=7,1,0))))))</f>
        <v>1</v>
      </c>
      <c r="H5100" s="787">
        <v>15467.25</v>
      </c>
      <c r="I5100" s="788">
        <v>10303.349853515625</v>
      </c>
      <c r="K5100" s="795">
        <v>847.33749999999998</v>
      </c>
      <c r="M5100" s="798">
        <f t="shared" si="238"/>
        <v>18584.801337825498</v>
      </c>
      <c r="N5100" s="303"/>
      <c r="S5100" s="786">
        <v>0</v>
      </c>
      <c r="T5100" s="781">
        <f>VLOOKUP(C5100,METADATA!$J$5:$Q$29,IF(E5100="HI",2,IF(E5100="LO",6,10))+IF(S5100=1,2,IF(D5100=7,1,(IF(WEEKDAY(B5100)=1,2,IF(WEEKDAY(B5100)=7,1,0))))))</f>
        <v>1</v>
      </c>
      <c r="U5100" s="781">
        <f>VLOOKUP(C5100,METADATA!$A$5:$H$29,IF(E5100="HI",2,IF(E5100="LO",6,10))+IF(S5100=1,2,IF(D5100=7,1,(IF(WEEKDAY(B5100)=1,2,IF(WEEKDAY(B5100)=7,1,0))))))</f>
        <v>1</v>
      </c>
    </row>
    <row r="5101" spans="2:21" ht="13.95" customHeight="1" x14ac:dyDescent="0.25">
      <c r="B5101" s="784">
        <f t="shared" si="239"/>
        <v>45595</v>
      </c>
      <c r="C5101" s="785">
        <v>9</v>
      </c>
      <c r="D5101" s="786">
        <f>IFERROR((INDEX(METADATA!$T$2:$T$20,MATCH(B5101,METADATA!$S$2:$S$20,0))),0)</f>
        <v>0</v>
      </c>
      <c r="E5101" s="785" t="str">
        <f t="shared" si="237"/>
        <v>LO</v>
      </c>
      <c r="F5101" s="786">
        <f>VLOOKUP(C5101,METADATA!$A$5:$H$29,IF(E5101="HI",2,IF(E5101="LO",6,10))+IF(D5101=1,2,IF(D5101=7,1,(IF(WEEKDAY(B5101)=1,2,IF(WEEKDAY(B5101)=7,1,0))))))</f>
        <v>2</v>
      </c>
      <c r="G5101" s="786">
        <f>VLOOKUP(C5101,METADATA!$J$5:$Q$29,IF(E5101="HI",2,IF(E5101="LO",6,10))+IF(D5101=1,2,IF(D5101=7,1,(IF(WEEKDAY(B5101)=1,2,IF(WEEKDAY(B5101)=7,1,0))))))</f>
        <v>1</v>
      </c>
      <c r="H5101" s="787">
        <v>16106.75</v>
      </c>
      <c r="I5101" s="788">
        <v>10289.675048828125</v>
      </c>
      <c r="K5101" s="795">
        <v>851.61249999999995</v>
      </c>
      <c r="M5101" s="798">
        <f t="shared" si="238"/>
        <v>19112.948704294064</v>
      </c>
      <c r="N5101" s="303"/>
      <c r="S5101" s="786">
        <v>0</v>
      </c>
      <c r="T5101" s="781">
        <f>VLOOKUP(C5101,METADATA!$J$5:$Q$29,IF(E5101="HI",2,IF(E5101="LO",6,10))+IF(S5101=1,2,IF(D5101=7,1,(IF(WEEKDAY(B5101)=1,2,IF(WEEKDAY(B5101)=7,1,0))))))</f>
        <v>1</v>
      </c>
      <c r="U5101" s="781">
        <f>VLOOKUP(C5101,METADATA!$A$5:$H$29,IF(E5101="HI",2,IF(E5101="LO",6,10))+IF(S5101=1,2,IF(D5101=7,1,(IF(WEEKDAY(B5101)=1,2,IF(WEEKDAY(B5101)=7,1,0))))))</f>
        <v>2</v>
      </c>
    </row>
    <row r="5102" spans="2:21" ht="13.95" customHeight="1" x14ac:dyDescent="0.25">
      <c r="B5102" s="784">
        <f t="shared" si="239"/>
        <v>45595</v>
      </c>
      <c r="C5102" s="785">
        <v>10</v>
      </c>
      <c r="D5102" s="786">
        <f>IFERROR((INDEX(METADATA!$T$2:$T$20,MATCH(B5102,METADATA!$S$2:$S$20,0))),0)</f>
        <v>0</v>
      </c>
      <c r="E5102" s="785" t="str">
        <f t="shared" si="237"/>
        <v>LO</v>
      </c>
      <c r="F5102" s="786">
        <f>VLOOKUP(C5102,METADATA!$A$5:$H$29,IF(E5102="HI",2,IF(E5102="LO",6,10))+IF(D5102=1,2,IF(D5102=7,1,(IF(WEEKDAY(B5102)=1,2,IF(WEEKDAY(B5102)=7,1,0))))))</f>
        <v>2</v>
      </c>
      <c r="G5102" s="786">
        <f>VLOOKUP(C5102,METADATA!$J$5:$Q$29,IF(E5102="HI",2,IF(E5102="LO",6,10))+IF(D5102=1,2,IF(D5102=7,1,(IF(WEEKDAY(B5102)=1,2,IF(WEEKDAY(B5102)=7,1,0))))))</f>
        <v>2</v>
      </c>
      <c r="H5102" s="787">
        <v>16091.75</v>
      </c>
      <c r="I5102" s="788">
        <v>10259.224853515625</v>
      </c>
      <c r="K5102" s="795">
        <v>856.5</v>
      </c>
      <c r="M5102" s="798">
        <f t="shared" si="238"/>
        <v>19083.922884393887</v>
      </c>
      <c r="N5102" s="303"/>
      <c r="S5102" s="786">
        <v>0</v>
      </c>
      <c r="T5102" s="781">
        <f>VLOOKUP(C5102,METADATA!$J$5:$Q$29,IF(E5102="HI",2,IF(E5102="LO",6,10))+IF(S5102=1,2,IF(D5102=7,1,(IF(WEEKDAY(B5102)=1,2,IF(WEEKDAY(B5102)=7,1,0))))))</f>
        <v>2</v>
      </c>
      <c r="U5102" s="781">
        <f>VLOOKUP(C5102,METADATA!$A$5:$H$29,IF(E5102="HI",2,IF(E5102="LO",6,10))+IF(S5102=1,2,IF(D5102=7,1,(IF(WEEKDAY(B5102)=1,2,IF(WEEKDAY(B5102)=7,1,0))))))</f>
        <v>2</v>
      </c>
    </row>
    <row r="5103" spans="2:21" ht="13.95" customHeight="1" x14ac:dyDescent="0.25">
      <c r="B5103" s="784">
        <f t="shared" si="239"/>
        <v>45595</v>
      </c>
      <c r="C5103" s="785">
        <v>11</v>
      </c>
      <c r="D5103" s="786">
        <f>IFERROR((INDEX(METADATA!$T$2:$T$20,MATCH(B5103,METADATA!$S$2:$S$20,0))),0)</f>
        <v>0</v>
      </c>
      <c r="E5103" s="785" t="str">
        <f t="shared" si="237"/>
        <v>LO</v>
      </c>
      <c r="F5103" s="786">
        <f>VLOOKUP(C5103,METADATA!$A$5:$H$29,IF(E5103="HI",2,IF(E5103="LO",6,10))+IF(D5103=1,2,IF(D5103=7,1,(IF(WEEKDAY(B5103)=1,2,IF(WEEKDAY(B5103)=7,1,0))))))</f>
        <v>2</v>
      </c>
      <c r="G5103" s="786">
        <f>VLOOKUP(C5103,METADATA!$J$5:$Q$29,IF(E5103="HI",2,IF(E5103="LO",6,10))+IF(D5103=1,2,IF(D5103=7,1,(IF(WEEKDAY(B5103)=1,2,IF(WEEKDAY(B5103)=7,1,0))))))</f>
        <v>2</v>
      </c>
      <c r="H5103" s="787">
        <v>16511.75</v>
      </c>
      <c r="I5103" s="788">
        <v>10283.075134277344</v>
      </c>
      <c r="K5103" s="795">
        <v>824.32500000000005</v>
      </c>
      <c r="M5103" s="798">
        <f t="shared" si="238"/>
        <v>19451.979906418088</v>
      </c>
      <c r="N5103" s="303"/>
      <c r="S5103" s="786">
        <v>0</v>
      </c>
      <c r="T5103" s="781">
        <f>VLOOKUP(C5103,METADATA!$J$5:$Q$29,IF(E5103="HI",2,IF(E5103="LO",6,10))+IF(S5103=1,2,IF(D5103=7,1,(IF(WEEKDAY(B5103)=1,2,IF(WEEKDAY(B5103)=7,1,0))))))</f>
        <v>2</v>
      </c>
      <c r="U5103" s="781">
        <f>VLOOKUP(C5103,METADATA!$A$5:$H$29,IF(E5103="HI",2,IF(E5103="LO",6,10))+IF(S5103=1,2,IF(D5103=7,1,(IF(WEEKDAY(B5103)=1,2,IF(WEEKDAY(B5103)=7,1,0))))))</f>
        <v>2</v>
      </c>
    </row>
    <row r="5104" spans="2:21" ht="13.95" customHeight="1" x14ac:dyDescent="0.25">
      <c r="B5104" s="784">
        <f t="shared" si="239"/>
        <v>45595</v>
      </c>
      <c r="C5104" s="785">
        <v>12</v>
      </c>
      <c r="D5104" s="786">
        <f>IFERROR((INDEX(METADATA!$T$2:$T$20,MATCH(B5104,METADATA!$S$2:$S$20,0))),0)</f>
        <v>0</v>
      </c>
      <c r="E5104" s="785" t="str">
        <f t="shared" si="237"/>
        <v>LO</v>
      </c>
      <c r="F5104" s="786">
        <f>VLOOKUP(C5104,METADATA!$A$5:$H$29,IF(E5104="HI",2,IF(E5104="LO",6,10))+IF(D5104=1,2,IF(D5104=7,1,(IF(WEEKDAY(B5104)=1,2,IF(WEEKDAY(B5104)=7,1,0))))))</f>
        <v>2</v>
      </c>
      <c r="G5104" s="786">
        <f>VLOOKUP(C5104,METADATA!$J$5:$Q$29,IF(E5104="HI",2,IF(E5104="LO",6,10))+IF(D5104=1,2,IF(D5104=7,1,(IF(WEEKDAY(B5104)=1,2,IF(WEEKDAY(B5104)=7,1,0))))))</f>
        <v>2</v>
      </c>
      <c r="H5104" s="787">
        <v>16575.5</v>
      </c>
      <c r="I5104" s="788">
        <v>10531.5</v>
      </c>
      <c r="K5104" s="795">
        <v>882.73749999999995</v>
      </c>
      <c r="M5104" s="798">
        <f t="shared" si="238"/>
        <v>19638.220196850834</v>
      </c>
      <c r="N5104" s="303"/>
      <c r="S5104" s="786">
        <v>0</v>
      </c>
      <c r="T5104" s="781">
        <f>VLOOKUP(C5104,METADATA!$J$5:$Q$29,IF(E5104="HI",2,IF(E5104="LO",6,10))+IF(S5104=1,2,IF(D5104=7,1,(IF(WEEKDAY(B5104)=1,2,IF(WEEKDAY(B5104)=7,1,0))))))</f>
        <v>2</v>
      </c>
      <c r="U5104" s="781">
        <f>VLOOKUP(C5104,METADATA!$A$5:$H$29,IF(E5104="HI",2,IF(E5104="LO",6,10))+IF(S5104=1,2,IF(D5104=7,1,(IF(WEEKDAY(B5104)=1,2,IF(WEEKDAY(B5104)=7,1,0))))))</f>
        <v>2</v>
      </c>
    </row>
    <row r="5105" spans="2:21" ht="13.95" customHeight="1" x14ac:dyDescent="0.25">
      <c r="B5105" s="784">
        <f t="shared" si="239"/>
        <v>45595</v>
      </c>
      <c r="C5105" s="785">
        <v>13</v>
      </c>
      <c r="D5105" s="786">
        <f>IFERROR((INDEX(METADATA!$T$2:$T$20,MATCH(B5105,METADATA!$S$2:$S$20,0))),0)</f>
        <v>0</v>
      </c>
      <c r="E5105" s="785" t="str">
        <f t="shared" si="237"/>
        <v>LO</v>
      </c>
      <c r="F5105" s="786">
        <f>VLOOKUP(C5105,METADATA!$A$5:$H$29,IF(E5105="HI",2,IF(E5105="LO",6,10))+IF(D5105=1,2,IF(D5105=7,1,(IF(WEEKDAY(B5105)=1,2,IF(WEEKDAY(B5105)=7,1,0))))))</f>
        <v>2</v>
      </c>
      <c r="G5105" s="786">
        <f>VLOOKUP(C5105,METADATA!$J$5:$Q$29,IF(E5105="HI",2,IF(E5105="LO",6,10))+IF(D5105=1,2,IF(D5105=7,1,(IF(WEEKDAY(B5105)=1,2,IF(WEEKDAY(B5105)=7,1,0))))))</f>
        <v>2</v>
      </c>
      <c r="H5105" s="787">
        <v>16141.5</v>
      </c>
      <c r="I5105" s="788">
        <v>10576.299926757813</v>
      </c>
      <c r="K5105" s="795">
        <v>909.3125</v>
      </c>
      <c r="M5105" s="798">
        <f t="shared" si="238"/>
        <v>19297.827400791452</v>
      </c>
      <c r="N5105" s="303"/>
      <c r="S5105" s="786">
        <v>0</v>
      </c>
      <c r="T5105" s="781">
        <f>VLOOKUP(C5105,METADATA!$J$5:$Q$29,IF(E5105="HI",2,IF(E5105="LO",6,10))+IF(S5105=1,2,IF(D5105=7,1,(IF(WEEKDAY(B5105)=1,2,IF(WEEKDAY(B5105)=7,1,0))))))</f>
        <v>2</v>
      </c>
      <c r="U5105" s="781">
        <f>VLOOKUP(C5105,METADATA!$A$5:$H$29,IF(E5105="HI",2,IF(E5105="LO",6,10))+IF(S5105=1,2,IF(D5105=7,1,(IF(WEEKDAY(B5105)=1,2,IF(WEEKDAY(B5105)=7,1,0))))))</f>
        <v>2</v>
      </c>
    </row>
    <row r="5106" spans="2:21" ht="13.95" customHeight="1" x14ac:dyDescent="0.25">
      <c r="B5106" s="784">
        <f t="shared" si="239"/>
        <v>45595</v>
      </c>
      <c r="C5106" s="785">
        <v>14</v>
      </c>
      <c r="D5106" s="786">
        <f>IFERROR((INDEX(METADATA!$T$2:$T$20,MATCH(B5106,METADATA!$S$2:$S$20,0))),0)</f>
        <v>0</v>
      </c>
      <c r="E5106" s="785" t="str">
        <f t="shared" si="237"/>
        <v>LO</v>
      </c>
      <c r="F5106" s="786">
        <f>VLOOKUP(C5106,METADATA!$A$5:$H$29,IF(E5106="HI",2,IF(E5106="LO",6,10))+IF(D5106=1,2,IF(D5106=7,1,(IF(WEEKDAY(B5106)=1,2,IF(WEEKDAY(B5106)=7,1,0))))))</f>
        <v>2</v>
      </c>
      <c r="G5106" s="786">
        <f>VLOOKUP(C5106,METADATA!$J$5:$Q$29,IF(E5106="HI",2,IF(E5106="LO",6,10))+IF(D5106=1,2,IF(D5106=7,1,(IF(WEEKDAY(B5106)=1,2,IF(WEEKDAY(B5106)=7,1,0))))))</f>
        <v>2</v>
      </c>
      <c r="H5106" s="787">
        <v>16508</v>
      </c>
      <c r="I5106" s="788">
        <v>10722.299926757813</v>
      </c>
      <c r="K5106" s="795">
        <v>905.6</v>
      </c>
      <c r="M5106" s="798">
        <f t="shared" si="238"/>
        <v>19684.556883997939</v>
      </c>
      <c r="N5106" s="303"/>
      <c r="S5106" s="786">
        <v>0</v>
      </c>
      <c r="T5106" s="781">
        <f>VLOOKUP(C5106,METADATA!$J$5:$Q$29,IF(E5106="HI",2,IF(E5106="LO",6,10))+IF(S5106=1,2,IF(D5106=7,1,(IF(WEEKDAY(B5106)=1,2,IF(WEEKDAY(B5106)=7,1,0))))))</f>
        <v>2</v>
      </c>
      <c r="U5106" s="781">
        <f>VLOOKUP(C5106,METADATA!$A$5:$H$29,IF(E5106="HI",2,IF(E5106="LO",6,10))+IF(S5106=1,2,IF(D5106=7,1,(IF(WEEKDAY(B5106)=1,2,IF(WEEKDAY(B5106)=7,1,0))))))</f>
        <v>2</v>
      </c>
    </row>
    <row r="5107" spans="2:21" ht="13.95" customHeight="1" x14ac:dyDescent="0.25">
      <c r="B5107" s="784">
        <f t="shared" si="239"/>
        <v>45595</v>
      </c>
      <c r="C5107" s="785">
        <v>15</v>
      </c>
      <c r="D5107" s="786">
        <f>IFERROR((INDEX(METADATA!$T$2:$T$20,MATCH(B5107,METADATA!$S$2:$S$20,0))),0)</f>
        <v>0</v>
      </c>
      <c r="E5107" s="785" t="str">
        <f t="shared" si="237"/>
        <v>LO</v>
      </c>
      <c r="F5107" s="786">
        <f>VLOOKUP(C5107,METADATA!$A$5:$H$29,IF(E5107="HI",2,IF(E5107="LO",6,10))+IF(D5107=1,2,IF(D5107=7,1,(IF(WEEKDAY(B5107)=1,2,IF(WEEKDAY(B5107)=7,1,0))))))</f>
        <v>2</v>
      </c>
      <c r="G5107" s="786">
        <f>VLOOKUP(C5107,METADATA!$J$5:$Q$29,IF(E5107="HI",2,IF(E5107="LO",6,10))+IF(D5107=1,2,IF(D5107=7,1,(IF(WEEKDAY(B5107)=1,2,IF(WEEKDAY(B5107)=7,1,0))))))</f>
        <v>2</v>
      </c>
      <c r="H5107" s="787">
        <v>16506.5</v>
      </c>
      <c r="I5107" s="788">
        <v>10544.724914550781</v>
      </c>
      <c r="K5107" s="795">
        <v>913.98749999999995</v>
      </c>
      <c r="M5107" s="798">
        <f t="shared" si="238"/>
        <v>19587.132658292485</v>
      </c>
      <c r="N5107" s="303"/>
      <c r="S5107" s="786">
        <v>0</v>
      </c>
      <c r="T5107" s="781">
        <f>VLOOKUP(C5107,METADATA!$J$5:$Q$29,IF(E5107="HI",2,IF(E5107="LO",6,10))+IF(S5107=1,2,IF(D5107=7,1,(IF(WEEKDAY(B5107)=1,2,IF(WEEKDAY(B5107)=7,1,0))))))</f>
        <v>2</v>
      </c>
      <c r="U5107" s="781">
        <f>VLOOKUP(C5107,METADATA!$A$5:$H$29,IF(E5107="HI",2,IF(E5107="LO",6,10))+IF(S5107=1,2,IF(D5107=7,1,(IF(WEEKDAY(B5107)=1,2,IF(WEEKDAY(B5107)=7,1,0))))))</f>
        <v>2</v>
      </c>
    </row>
    <row r="5108" spans="2:21" ht="13.95" customHeight="1" x14ac:dyDescent="0.25">
      <c r="B5108" s="784">
        <f t="shared" si="239"/>
        <v>45595</v>
      </c>
      <c r="C5108" s="785">
        <v>16</v>
      </c>
      <c r="D5108" s="786">
        <f>IFERROR((INDEX(METADATA!$T$2:$T$20,MATCH(B5108,METADATA!$S$2:$S$20,0))),0)</f>
        <v>0</v>
      </c>
      <c r="E5108" s="785" t="str">
        <f t="shared" si="237"/>
        <v>LO</v>
      </c>
      <c r="F5108" s="786">
        <f>VLOOKUP(C5108,METADATA!$A$5:$H$29,IF(E5108="HI",2,IF(E5108="LO",6,10))+IF(D5108=1,2,IF(D5108=7,1,(IF(WEEKDAY(B5108)=1,2,IF(WEEKDAY(B5108)=7,1,0))))))</f>
        <v>2</v>
      </c>
      <c r="G5108" s="786">
        <f>VLOOKUP(C5108,METADATA!$J$5:$Q$29,IF(E5108="HI",2,IF(E5108="LO",6,10))+IF(D5108=1,2,IF(D5108=7,1,(IF(WEEKDAY(B5108)=1,2,IF(WEEKDAY(B5108)=7,1,0))))))</f>
        <v>2</v>
      </c>
      <c r="H5108" s="787">
        <v>16101.5</v>
      </c>
      <c r="I5108" s="788">
        <v>10455.549926757813</v>
      </c>
      <c r="K5108" s="795">
        <v>902.26250000000005</v>
      </c>
      <c r="M5108" s="798">
        <f t="shared" si="238"/>
        <v>19198.354786828095</v>
      </c>
      <c r="N5108" s="303"/>
      <c r="S5108" s="786">
        <v>0</v>
      </c>
      <c r="T5108" s="781">
        <f>VLOOKUP(C5108,METADATA!$J$5:$Q$29,IF(E5108="HI",2,IF(E5108="LO",6,10))+IF(S5108=1,2,IF(D5108=7,1,(IF(WEEKDAY(B5108)=1,2,IF(WEEKDAY(B5108)=7,1,0))))))</f>
        <v>2</v>
      </c>
      <c r="U5108" s="781">
        <f>VLOOKUP(C5108,METADATA!$A$5:$H$29,IF(E5108="HI",2,IF(E5108="LO",6,10))+IF(S5108=1,2,IF(D5108=7,1,(IF(WEEKDAY(B5108)=1,2,IF(WEEKDAY(B5108)=7,1,0))))))</f>
        <v>2</v>
      </c>
    </row>
    <row r="5109" spans="2:21" ht="13.95" customHeight="1" x14ac:dyDescent="0.25">
      <c r="B5109" s="784">
        <f t="shared" si="239"/>
        <v>45595</v>
      </c>
      <c r="C5109" s="785">
        <v>17</v>
      </c>
      <c r="D5109" s="786">
        <f>IFERROR((INDEX(METADATA!$T$2:$T$20,MATCH(B5109,METADATA!$S$2:$S$20,0))),0)</f>
        <v>0</v>
      </c>
      <c r="E5109" s="785" t="str">
        <f t="shared" si="237"/>
        <v>LO</v>
      </c>
      <c r="F5109" s="786">
        <f>VLOOKUP(C5109,METADATA!$A$5:$H$29,IF(E5109="HI",2,IF(E5109="LO",6,10))+IF(D5109=1,2,IF(D5109=7,1,(IF(WEEKDAY(B5109)=1,2,IF(WEEKDAY(B5109)=7,1,0))))))</f>
        <v>2</v>
      </c>
      <c r="G5109" s="786">
        <f>VLOOKUP(C5109,METADATA!$J$5:$Q$29,IF(E5109="HI",2,IF(E5109="LO",6,10))+IF(D5109=1,2,IF(D5109=7,1,(IF(WEEKDAY(B5109)=1,2,IF(WEEKDAY(B5109)=7,1,0))))))</f>
        <v>2</v>
      </c>
      <c r="H5109" s="787">
        <v>15045</v>
      </c>
      <c r="I5109" s="788">
        <v>10397.524963378906</v>
      </c>
      <c r="K5109" s="795">
        <v>933.76250000000005</v>
      </c>
      <c r="M5109" s="798">
        <f t="shared" si="238"/>
        <v>18288.262639301949</v>
      </c>
      <c r="N5109" s="303"/>
      <c r="S5109" s="786">
        <v>0</v>
      </c>
      <c r="T5109" s="781">
        <f>VLOOKUP(C5109,METADATA!$J$5:$Q$29,IF(E5109="HI",2,IF(E5109="LO",6,10))+IF(S5109=1,2,IF(D5109=7,1,(IF(WEEKDAY(B5109)=1,2,IF(WEEKDAY(B5109)=7,1,0))))))</f>
        <v>2</v>
      </c>
      <c r="U5109" s="781">
        <f>VLOOKUP(C5109,METADATA!$A$5:$H$29,IF(E5109="HI",2,IF(E5109="LO",6,10))+IF(S5109=1,2,IF(D5109=7,1,(IF(WEEKDAY(B5109)=1,2,IF(WEEKDAY(B5109)=7,1,0))))))</f>
        <v>2</v>
      </c>
    </row>
    <row r="5110" spans="2:21" ht="13.95" customHeight="1" x14ac:dyDescent="0.25">
      <c r="B5110" s="784">
        <f t="shared" si="239"/>
        <v>45595</v>
      </c>
      <c r="C5110" s="785">
        <v>18</v>
      </c>
      <c r="D5110" s="786">
        <f>IFERROR((INDEX(METADATA!$T$2:$T$20,MATCH(B5110,METADATA!$S$2:$S$20,0))),0)</f>
        <v>0</v>
      </c>
      <c r="E5110" s="785" t="str">
        <f t="shared" si="237"/>
        <v>LO</v>
      </c>
      <c r="F5110" s="786">
        <f>VLOOKUP(C5110,METADATA!$A$5:$H$29,IF(E5110="HI",2,IF(E5110="LO",6,10))+IF(D5110=1,2,IF(D5110=7,1,(IF(WEEKDAY(B5110)=1,2,IF(WEEKDAY(B5110)=7,1,0))))))</f>
        <v>1</v>
      </c>
      <c r="G5110" s="786">
        <f>VLOOKUP(C5110,METADATA!$J$5:$Q$29,IF(E5110="HI",2,IF(E5110="LO",6,10))+IF(D5110=1,2,IF(D5110=7,1,(IF(WEEKDAY(B5110)=1,2,IF(WEEKDAY(B5110)=7,1,0))))))</f>
        <v>1</v>
      </c>
      <c r="H5110" s="787">
        <v>14694.5</v>
      </c>
      <c r="I5110" s="788">
        <v>10344.6748046875</v>
      </c>
      <c r="K5110" s="795">
        <v>0</v>
      </c>
      <c r="M5110" s="798">
        <f t="shared" si="238"/>
        <v>17970.548880452603</v>
      </c>
      <c r="N5110" s="303"/>
      <c r="S5110" s="786">
        <v>0</v>
      </c>
      <c r="T5110" s="781">
        <f>VLOOKUP(C5110,METADATA!$J$5:$Q$29,IF(E5110="HI",2,IF(E5110="LO",6,10))+IF(S5110=1,2,IF(D5110=7,1,(IF(WEEKDAY(B5110)=1,2,IF(WEEKDAY(B5110)=7,1,0))))))</f>
        <v>1</v>
      </c>
      <c r="U5110" s="781">
        <f>VLOOKUP(C5110,METADATA!$A$5:$H$29,IF(E5110="HI",2,IF(E5110="LO",6,10))+IF(S5110=1,2,IF(D5110=7,1,(IF(WEEKDAY(B5110)=1,2,IF(WEEKDAY(B5110)=7,1,0))))))</f>
        <v>1</v>
      </c>
    </row>
    <row r="5111" spans="2:21" ht="13.95" customHeight="1" x14ac:dyDescent="0.25">
      <c r="B5111" s="784">
        <f t="shared" si="239"/>
        <v>45595</v>
      </c>
      <c r="C5111" s="785">
        <v>19</v>
      </c>
      <c r="D5111" s="786">
        <f>IFERROR((INDEX(METADATA!$T$2:$T$20,MATCH(B5111,METADATA!$S$2:$S$20,0))),0)</f>
        <v>0</v>
      </c>
      <c r="E5111" s="785" t="str">
        <f t="shared" si="237"/>
        <v>LO</v>
      </c>
      <c r="F5111" s="786">
        <f>VLOOKUP(C5111,METADATA!$A$5:$H$29,IF(E5111="HI",2,IF(E5111="LO",6,10))+IF(D5111=1,2,IF(D5111=7,1,(IF(WEEKDAY(B5111)=1,2,IF(WEEKDAY(B5111)=7,1,0))))))</f>
        <v>1</v>
      </c>
      <c r="G5111" s="786">
        <f>VLOOKUP(C5111,METADATA!$J$5:$Q$29,IF(E5111="HI",2,IF(E5111="LO",6,10))+IF(D5111=1,2,IF(D5111=7,1,(IF(WEEKDAY(B5111)=1,2,IF(WEEKDAY(B5111)=7,1,0))))))</f>
        <v>1</v>
      </c>
      <c r="H5111" s="787">
        <v>13830</v>
      </c>
      <c r="I5111" s="788">
        <v>10338.550170898438</v>
      </c>
      <c r="K5111" s="795">
        <v>0</v>
      </c>
      <c r="M5111" s="798">
        <f t="shared" si="238"/>
        <v>17267.151462710463</v>
      </c>
      <c r="N5111" s="303"/>
      <c r="S5111" s="786">
        <v>0</v>
      </c>
      <c r="T5111" s="781">
        <f>VLOOKUP(C5111,METADATA!$J$5:$Q$29,IF(E5111="HI",2,IF(E5111="LO",6,10))+IF(S5111=1,2,IF(D5111=7,1,(IF(WEEKDAY(B5111)=1,2,IF(WEEKDAY(B5111)=7,1,0))))))</f>
        <v>1</v>
      </c>
      <c r="U5111" s="781">
        <f>VLOOKUP(C5111,METADATA!$A$5:$H$29,IF(E5111="HI",2,IF(E5111="LO",6,10))+IF(S5111=1,2,IF(D5111=7,1,(IF(WEEKDAY(B5111)=1,2,IF(WEEKDAY(B5111)=7,1,0))))))</f>
        <v>1</v>
      </c>
    </row>
    <row r="5112" spans="2:21" ht="13.95" customHeight="1" x14ac:dyDescent="0.25">
      <c r="B5112" s="784">
        <f t="shared" si="239"/>
        <v>45595</v>
      </c>
      <c r="C5112" s="785">
        <v>20</v>
      </c>
      <c r="D5112" s="786">
        <f>IFERROR((INDEX(METADATA!$T$2:$T$20,MATCH(B5112,METADATA!$S$2:$S$20,0))),0)</f>
        <v>0</v>
      </c>
      <c r="E5112" s="785" t="str">
        <f t="shared" si="237"/>
        <v>LO</v>
      </c>
      <c r="F5112" s="786">
        <f>VLOOKUP(C5112,METADATA!$A$5:$H$29,IF(E5112="HI",2,IF(E5112="LO",6,10))+IF(D5112=1,2,IF(D5112=7,1,(IF(WEEKDAY(B5112)=1,2,IF(WEEKDAY(B5112)=7,1,0))))))</f>
        <v>1</v>
      </c>
      <c r="G5112" s="786">
        <f>VLOOKUP(C5112,METADATA!$J$5:$Q$29,IF(E5112="HI",2,IF(E5112="LO",6,10))+IF(D5112=1,2,IF(D5112=7,1,(IF(WEEKDAY(B5112)=1,2,IF(WEEKDAY(B5112)=7,1,0))))))</f>
        <v>2</v>
      </c>
      <c r="H5112" s="787">
        <v>13716.5</v>
      </c>
      <c r="I5112" s="788">
        <v>10348.325012207031</v>
      </c>
      <c r="K5112" s="795">
        <v>0</v>
      </c>
      <c r="M5112" s="798">
        <f t="shared" si="238"/>
        <v>17182.264193297389</v>
      </c>
      <c r="N5112" s="303"/>
      <c r="S5112" s="786">
        <v>0</v>
      </c>
      <c r="T5112" s="781">
        <f>VLOOKUP(C5112,METADATA!$J$5:$Q$29,IF(E5112="HI",2,IF(E5112="LO",6,10))+IF(S5112=1,2,IF(D5112=7,1,(IF(WEEKDAY(B5112)=1,2,IF(WEEKDAY(B5112)=7,1,0))))))</f>
        <v>2</v>
      </c>
      <c r="U5112" s="781">
        <f>VLOOKUP(C5112,METADATA!$A$5:$H$29,IF(E5112="HI",2,IF(E5112="LO",6,10))+IF(S5112=1,2,IF(D5112=7,1,(IF(WEEKDAY(B5112)=1,2,IF(WEEKDAY(B5112)=7,1,0))))))</f>
        <v>1</v>
      </c>
    </row>
    <row r="5113" spans="2:21" ht="13.95" customHeight="1" x14ac:dyDescent="0.25">
      <c r="B5113" s="784">
        <f t="shared" si="239"/>
        <v>45595</v>
      </c>
      <c r="C5113" s="785">
        <v>21</v>
      </c>
      <c r="D5113" s="786">
        <f>IFERROR((INDEX(METADATA!$T$2:$T$20,MATCH(B5113,METADATA!$S$2:$S$20,0))),0)</f>
        <v>0</v>
      </c>
      <c r="E5113" s="785" t="str">
        <f t="shared" si="237"/>
        <v>LO</v>
      </c>
      <c r="F5113" s="786">
        <f>VLOOKUP(C5113,METADATA!$A$5:$H$29,IF(E5113="HI",2,IF(E5113="LO",6,10))+IF(D5113=1,2,IF(D5113=7,1,(IF(WEEKDAY(B5113)=1,2,IF(WEEKDAY(B5113)=7,1,0))))))</f>
        <v>2</v>
      </c>
      <c r="G5113" s="786">
        <f>VLOOKUP(C5113,METADATA!$J$5:$Q$29,IF(E5113="HI",2,IF(E5113="LO",6,10))+IF(D5113=1,2,IF(D5113=7,1,(IF(WEEKDAY(B5113)=1,2,IF(WEEKDAY(B5113)=7,1,0))))))</f>
        <v>2</v>
      </c>
      <c r="H5113" s="787">
        <v>12732.75</v>
      </c>
      <c r="I5113" s="788">
        <v>10420.875122070313</v>
      </c>
      <c r="K5113" s="795">
        <v>0</v>
      </c>
      <c r="M5113" s="798">
        <f t="shared" si="238"/>
        <v>16453.496919265643</v>
      </c>
      <c r="N5113" s="303"/>
      <c r="S5113" s="786">
        <v>0</v>
      </c>
      <c r="T5113" s="781">
        <f>VLOOKUP(C5113,METADATA!$J$5:$Q$29,IF(E5113="HI",2,IF(E5113="LO",6,10))+IF(S5113=1,2,IF(D5113=7,1,(IF(WEEKDAY(B5113)=1,2,IF(WEEKDAY(B5113)=7,1,0))))))</f>
        <v>2</v>
      </c>
      <c r="U5113" s="781">
        <f>VLOOKUP(C5113,METADATA!$A$5:$H$29,IF(E5113="HI",2,IF(E5113="LO",6,10))+IF(S5113=1,2,IF(D5113=7,1,(IF(WEEKDAY(B5113)=1,2,IF(WEEKDAY(B5113)=7,1,0))))))</f>
        <v>2</v>
      </c>
    </row>
    <row r="5114" spans="2:21" ht="13.95" customHeight="1" x14ac:dyDescent="0.25">
      <c r="B5114" s="784">
        <f t="shared" si="239"/>
        <v>45595</v>
      </c>
      <c r="C5114" s="785">
        <v>22</v>
      </c>
      <c r="D5114" s="786">
        <f>IFERROR((INDEX(METADATA!$T$2:$T$20,MATCH(B5114,METADATA!$S$2:$S$20,0))),0)</f>
        <v>0</v>
      </c>
      <c r="E5114" s="785" t="str">
        <f t="shared" si="237"/>
        <v>LO</v>
      </c>
      <c r="F5114" s="786">
        <f>VLOOKUP(C5114,METADATA!$A$5:$H$29,IF(E5114="HI",2,IF(E5114="LO",6,10))+IF(D5114=1,2,IF(D5114=7,1,(IF(WEEKDAY(B5114)=1,2,IF(WEEKDAY(B5114)=7,1,0))))))</f>
        <v>3</v>
      </c>
      <c r="G5114" s="786">
        <f>VLOOKUP(C5114,METADATA!$J$5:$Q$29,IF(E5114="HI",2,IF(E5114="LO",6,10))+IF(D5114=1,2,IF(D5114=7,1,(IF(WEEKDAY(B5114)=1,2,IF(WEEKDAY(B5114)=7,1,0))))))</f>
        <v>3</v>
      </c>
      <c r="H5114" s="787">
        <v>11398.75</v>
      </c>
      <c r="I5114" s="788">
        <v>10549.650207519531</v>
      </c>
      <c r="K5114" s="795">
        <v>0</v>
      </c>
      <c r="M5114" s="798">
        <f t="shared" si="238"/>
        <v>15531.47195418119</v>
      </c>
      <c r="N5114" s="303"/>
      <c r="S5114" s="786">
        <v>0</v>
      </c>
      <c r="T5114" s="781">
        <f>VLOOKUP(C5114,METADATA!$J$5:$Q$29,IF(E5114="HI",2,IF(E5114="LO",6,10))+IF(S5114=1,2,IF(D5114=7,1,(IF(WEEKDAY(B5114)=1,2,IF(WEEKDAY(B5114)=7,1,0))))))</f>
        <v>3</v>
      </c>
      <c r="U5114" s="781">
        <f>VLOOKUP(C5114,METADATA!$A$5:$H$29,IF(E5114="HI",2,IF(E5114="LO",6,10))+IF(S5114=1,2,IF(D5114=7,1,(IF(WEEKDAY(B5114)=1,2,IF(WEEKDAY(B5114)=7,1,0))))))</f>
        <v>3</v>
      </c>
    </row>
    <row r="5115" spans="2:21" ht="13.95" customHeight="1" x14ac:dyDescent="0.25">
      <c r="B5115" s="784">
        <f t="shared" si="239"/>
        <v>45595</v>
      </c>
      <c r="C5115" s="785">
        <v>23</v>
      </c>
      <c r="D5115" s="786">
        <f>IFERROR((INDEX(METADATA!$T$2:$T$20,MATCH(B5115,METADATA!$S$2:$S$20,0))),0)</f>
        <v>0</v>
      </c>
      <c r="E5115" s="785" t="str">
        <f t="shared" si="237"/>
        <v>LO</v>
      </c>
      <c r="F5115" s="786">
        <f>VLOOKUP(C5115,METADATA!$A$5:$H$29,IF(E5115="HI",2,IF(E5115="LO",6,10))+IF(D5115=1,2,IF(D5115=7,1,(IF(WEEKDAY(B5115)=1,2,IF(WEEKDAY(B5115)=7,1,0))))))</f>
        <v>3</v>
      </c>
      <c r="G5115" s="786">
        <f>VLOOKUP(C5115,METADATA!$J$5:$Q$29,IF(E5115="HI",2,IF(E5115="LO",6,10))+IF(D5115=1,2,IF(D5115=7,1,(IF(WEEKDAY(B5115)=1,2,IF(WEEKDAY(B5115)=7,1,0))))))</f>
        <v>3</v>
      </c>
      <c r="H5115" s="787">
        <v>10559.75</v>
      </c>
      <c r="I5115" s="788">
        <v>10598.950073242188</v>
      </c>
      <c r="K5115" s="795">
        <v>0</v>
      </c>
      <c r="M5115" s="798">
        <f t="shared" si="238"/>
        <v>14961.485979593757</v>
      </c>
      <c r="N5115" s="303"/>
      <c r="S5115" s="786">
        <v>0</v>
      </c>
      <c r="T5115" s="781">
        <f>VLOOKUP(C5115,METADATA!$J$5:$Q$29,IF(E5115="HI",2,IF(E5115="LO",6,10))+IF(S5115=1,2,IF(D5115=7,1,(IF(WEEKDAY(B5115)=1,2,IF(WEEKDAY(B5115)=7,1,0))))))</f>
        <v>3</v>
      </c>
      <c r="U5115" s="781">
        <f>VLOOKUP(C5115,METADATA!$A$5:$H$29,IF(E5115="HI",2,IF(E5115="LO",6,10))+IF(S5115=1,2,IF(D5115=7,1,(IF(WEEKDAY(B5115)=1,2,IF(WEEKDAY(B5115)=7,1,0))))))</f>
        <v>3</v>
      </c>
    </row>
    <row r="5116" spans="2:21" ht="13.95" customHeight="1" x14ac:dyDescent="0.25">
      <c r="B5116" s="784">
        <f t="shared" si="239"/>
        <v>45596</v>
      </c>
      <c r="C5116" s="785">
        <v>0</v>
      </c>
      <c r="D5116" s="786">
        <f>IFERROR((INDEX(METADATA!$T$2:$T$20,MATCH(B5116,METADATA!$S$2:$S$20,0))),0)</f>
        <v>0</v>
      </c>
      <c r="E5116" s="785" t="str">
        <f t="shared" si="237"/>
        <v>LO</v>
      </c>
      <c r="F5116" s="786">
        <f>VLOOKUP(C5116,METADATA!$A$5:$H$29,IF(E5116="HI",2,IF(E5116="LO",6,10))+IF(D5116=1,2,IF(D5116=7,1,(IF(WEEKDAY(B5116)=1,2,IF(WEEKDAY(B5116)=7,1,0))))))</f>
        <v>3</v>
      </c>
      <c r="G5116" s="786">
        <f>VLOOKUP(C5116,METADATA!$J$5:$Q$29,IF(E5116="HI",2,IF(E5116="LO",6,10))+IF(D5116=1,2,IF(D5116=7,1,(IF(WEEKDAY(B5116)=1,2,IF(WEEKDAY(B5116)=7,1,0))))))</f>
        <v>3</v>
      </c>
      <c r="H5116" s="787">
        <v>9870</v>
      </c>
      <c r="I5116" s="788">
        <v>10677.175048828125</v>
      </c>
      <c r="K5116" s="795">
        <v>0</v>
      </c>
      <c r="M5116" s="798">
        <f t="shared" si="238"/>
        <v>14540.253334220759</v>
      </c>
      <c r="N5116" s="303"/>
      <c r="S5116" s="786">
        <v>0</v>
      </c>
      <c r="T5116" s="781">
        <f>VLOOKUP(C5116,METADATA!$J$5:$Q$29,IF(E5116="HI",2,IF(E5116="LO",6,10))+IF(S5116=1,2,IF(D5116=7,1,(IF(WEEKDAY(B5116)=1,2,IF(WEEKDAY(B5116)=7,1,0))))))</f>
        <v>3</v>
      </c>
      <c r="U5116" s="781">
        <f>VLOOKUP(C5116,METADATA!$A$5:$H$29,IF(E5116="HI",2,IF(E5116="LO",6,10))+IF(S5116=1,2,IF(D5116=7,1,(IF(WEEKDAY(B5116)=1,2,IF(WEEKDAY(B5116)=7,1,0))))))</f>
        <v>3</v>
      </c>
    </row>
    <row r="5117" spans="2:21" ht="13.95" customHeight="1" x14ac:dyDescent="0.25">
      <c r="B5117" s="784">
        <f t="shared" si="239"/>
        <v>45596</v>
      </c>
      <c r="C5117" s="785">
        <v>1</v>
      </c>
      <c r="D5117" s="786">
        <f>IFERROR((INDEX(METADATA!$T$2:$T$20,MATCH(B5117,METADATA!$S$2:$S$20,0))),0)</f>
        <v>0</v>
      </c>
      <c r="E5117" s="785" t="str">
        <f t="shared" si="237"/>
        <v>LO</v>
      </c>
      <c r="F5117" s="786">
        <f>VLOOKUP(C5117,METADATA!$A$5:$H$29,IF(E5117="HI",2,IF(E5117="LO",6,10))+IF(D5117=1,2,IF(D5117=7,1,(IF(WEEKDAY(B5117)=1,2,IF(WEEKDAY(B5117)=7,1,0))))))</f>
        <v>3</v>
      </c>
      <c r="G5117" s="786">
        <f>VLOOKUP(C5117,METADATA!$J$5:$Q$29,IF(E5117="HI",2,IF(E5117="LO",6,10))+IF(D5117=1,2,IF(D5117=7,1,(IF(WEEKDAY(B5117)=1,2,IF(WEEKDAY(B5117)=7,1,0))))))</f>
        <v>3</v>
      </c>
      <c r="H5117" s="787">
        <v>9232.25</v>
      </c>
      <c r="I5117" s="788">
        <v>10673.259948730469</v>
      </c>
      <c r="K5117" s="795">
        <v>0</v>
      </c>
      <c r="M5117" s="798">
        <f t="shared" si="238"/>
        <v>14112.154973485585</v>
      </c>
      <c r="N5117" s="303"/>
      <c r="S5117" s="786">
        <v>0</v>
      </c>
      <c r="T5117" s="781">
        <f>VLOOKUP(C5117,METADATA!$J$5:$Q$29,IF(E5117="HI",2,IF(E5117="LO",6,10))+IF(S5117=1,2,IF(D5117=7,1,(IF(WEEKDAY(B5117)=1,2,IF(WEEKDAY(B5117)=7,1,0))))))</f>
        <v>3</v>
      </c>
      <c r="U5117" s="781">
        <f>VLOOKUP(C5117,METADATA!$A$5:$H$29,IF(E5117="HI",2,IF(E5117="LO",6,10))+IF(S5117=1,2,IF(D5117=7,1,(IF(WEEKDAY(B5117)=1,2,IF(WEEKDAY(B5117)=7,1,0))))))</f>
        <v>3</v>
      </c>
    </row>
    <row r="5118" spans="2:21" ht="13.95" customHeight="1" x14ac:dyDescent="0.25">
      <c r="B5118" s="784">
        <f t="shared" si="239"/>
        <v>45596</v>
      </c>
      <c r="C5118" s="785">
        <v>2</v>
      </c>
      <c r="D5118" s="786">
        <f>IFERROR((INDEX(METADATA!$T$2:$T$20,MATCH(B5118,METADATA!$S$2:$S$20,0))),0)</f>
        <v>0</v>
      </c>
      <c r="E5118" s="785" t="str">
        <f t="shared" si="237"/>
        <v>LO</v>
      </c>
      <c r="F5118" s="786">
        <f>VLOOKUP(C5118,METADATA!$A$5:$H$29,IF(E5118="HI",2,IF(E5118="LO",6,10))+IF(D5118=1,2,IF(D5118=7,1,(IF(WEEKDAY(B5118)=1,2,IF(WEEKDAY(B5118)=7,1,0))))))</f>
        <v>3</v>
      </c>
      <c r="G5118" s="786">
        <f>VLOOKUP(C5118,METADATA!$J$5:$Q$29,IF(E5118="HI",2,IF(E5118="LO",6,10))+IF(D5118=1,2,IF(D5118=7,1,(IF(WEEKDAY(B5118)=1,2,IF(WEEKDAY(B5118)=7,1,0))))))</f>
        <v>3</v>
      </c>
      <c r="H5118" s="787">
        <v>9143.25</v>
      </c>
      <c r="I5118" s="788">
        <v>10748.374816894531</v>
      </c>
      <c r="K5118" s="795">
        <v>0</v>
      </c>
      <c r="M5118" s="798">
        <f t="shared" si="238"/>
        <v>14111.221838202124</v>
      </c>
      <c r="N5118" s="303"/>
      <c r="S5118" s="786">
        <v>0</v>
      </c>
      <c r="T5118" s="781">
        <f>VLOOKUP(C5118,METADATA!$J$5:$Q$29,IF(E5118="HI",2,IF(E5118="LO",6,10))+IF(S5118=1,2,IF(D5118=7,1,(IF(WEEKDAY(B5118)=1,2,IF(WEEKDAY(B5118)=7,1,0))))))</f>
        <v>3</v>
      </c>
      <c r="U5118" s="781">
        <f>VLOOKUP(C5118,METADATA!$A$5:$H$29,IF(E5118="HI",2,IF(E5118="LO",6,10))+IF(S5118=1,2,IF(D5118=7,1,(IF(WEEKDAY(B5118)=1,2,IF(WEEKDAY(B5118)=7,1,0))))))</f>
        <v>3</v>
      </c>
    </row>
    <row r="5119" spans="2:21" ht="13.95" customHeight="1" x14ac:dyDescent="0.25">
      <c r="B5119" s="784">
        <f t="shared" si="239"/>
        <v>45596</v>
      </c>
      <c r="C5119" s="785">
        <v>3</v>
      </c>
      <c r="D5119" s="786">
        <f>IFERROR((INDEX(METADATA!$T$2:$T$20,MATCH(B5119,METADATA!$S$2:$S$20,0))),0)</f>
        <v>0</v>
      </c>
      <c r="E5119" s="785" t="str">
        <f t="shared" si="237"/>
        <v>LO</v>
      </c>
      <c r="F5119" s="786">
        <f>VLOOKUP(C5119,METADATA!$A$5:$H$29,IF(E5119="HI",2,IF(E5119="LO",6,10))+IF(D5119=1,2,IF(D5119=7,1,(IF(WEEKDAY(B5119)=1,2,IF(WEEKDAY(B5119)=7,1,0))))))</f>
        <v>3</v>
      </c>
      <c r="G5119" s="786">
        <f>VLOOKUP(C5119,METADATA!$J$5:$Q$29,IF(E5119="HI",2,IF(E5119="LO",6,10))+IF(D5119=1,2,IF(D5119=7,1,(IF(WEEKDAY(B5119)=1,2,IF(WEEKDAY(B5119)=7,1,0))))))</f>
        <v>3</v>
      </c>
      <c r="H5119" s="787">
        <v>9296.25</v>
      </c>
      <c r="I5119" s="788">
        <v>10637.850036621094</v>
      </c>
      <c r="K5119" s="795">
        <v>0</v>
      </c>
      <c r="M5119" s="798">
        <f t="shared" si="238"/>
        <v>14127.424303960697</v>
      </c>
      <c r="N5119" s="303"/>
      <c r="S5119" s="786">
        <v>0</v>
      </c>
      <c r="T5119" s="781">
        <f>VLOOKUP(C5119,METADATA!$J$5:$Q$29,IF(E5119="HI",2,IF(E5119="LO",6,10))+IF(S5119=1,2,IF(D5119=7,1,(IF(WEEKDAY(B5119)=1,2,IF(WEEKDAY(B5119)=7,1,0))))))</f>
        <v>3</v>
      </c>
      <c r="U5119" s="781">
        <f>VLOOKUP(C5119,METADATA!$A$5:$H$29,IF(E5119="HI",2,IF(E5119="LO",6,10))+IF(S5119=1,2,IF(D5119=7,1,(IF(WEEKDAY(B5119)=1,2,IF(WEEKDAY(B5119)=7,1,0))))))</f>
        <v>3</v>
      </c>
    </row>
    <row r="5120" spans="2:21" ht="13.95" customHeight="1" x14ac:dyDescent="0.25">
      <c r="B5120" s="784">
        <f t="shared" si="239"/>
        <v>45596</v>
      </c>
      <c r="C5120" s="785">
        <v>4</v>
      </c>
      <c r="D5120" s="786">
        <f>IFERROR((INDEX(METADATA!$T$2:$T$20,MATCH(B5120,METADATA!$S$2:$S$20,0))),0)</f>
        <v>0</v>
      </c>
      <c r="E5120" s="785" t="str">
        <f t="shared" si="237"/>
        <v>LO</v>
      </c>
      <c r="F5120" s="786">
        <f>VLOOKUP(C5120,METADATA!$A$5:$H$29,IF(E5120="HI",2,IF(E5120="LO",6,10))+IF(D5120=1,2,IF(D5120=7,1,(IF(WEEKDAY(B5120)=1,2,IF(WEEKDAY(B5120)=7,1,0))))))</f>
        <v>3</v>
      </c>
      <c r="G5120" s="786">
        <f>VLOOKUP(C5120,METADATA!$J$5:$Q$29,IF(E5120="HI",2,IF(E5120="LO",6,10))+IF(D5120=1,2,IF(D5120=7,1,(IF(WEEKDAY(B5120)=1,2,IF(WEEKDAY(B5120)=7,1,0))))))</f>
        <v>3</v>
      </c>
      <c r="H5120" s="787">
        <v>9716.5</v>
      </c>
      <c r="I5120" s="788">
        <v>10212.700134277344</v>
      </c>
      <c r="K5120" s="795">
        <v>0</v>
      </c>
      <c r="M5120" s="798">
        <f t="shared" si="238"/>
        <v>14096.439844253884</v>
      </c>
      <c r="N5120" s="303"/>
      <c r="S5120" s="786">
        <v>0</v>
      </c>
      <c r="T5120" s="781">
        <f>VLOOKUP(C5120,METADATA!$J$5:$Q$29,IF(E5120="HI",2,IF(E5120="LO",6,10))+IF(S5120=1,2,IF(D5120=7,1,(IF(WEEKDAY(B5120)=1,2,IF(WEEKDAY(B5120)=7,1,0))))))</f>
        <v>3</v>
      </c>
      <c r="U5120" s="781">
        <f>VLOOKUP(C5120,METADATA!$A$5:$H$29,IF(E5120="HI",2,IF(E5120="LO",6,10))+IF(S5120=1,2,IF(D5120=7,1,(IF(WEEKDAY(B5120)=1,2,IF(WEEKDAY(B5120)=7,1,0))))))</f>
        <v>3</v>
      </c>
    </row>
    <row r="5121" spans="2:21" ht="13.95" customHeight="1" x14ac:dyDescent="0.25">
      <c r="B5121" s="784">
        <f t="shared" si="239"/>
        <v>45596</v>
      </c>
      <c r="C5121" s="785">
        <v>5</v>
      </c>
      <c r="D5121" s="786">
        <f>IFERROR((INDEX(METADATA!$T$2:$T$20,MATCH(B5121,METADATA!$S$2:$S$20,0))),0)</f>
        <v>0</v>
      </c>
      <c r="E5121" s="785" t="str">
        <f t="shared" si="237"/>
        <v>LO</v>
      </c>
      <c r="F5121" s="786">
        <f>VLOOKUP(C5121,METADATA!$A$5:$H$29,IF(E5121="HI",2,IF(E5121="LO",6,10))+IF(D5121=1,2,IF(D5121=7,1,(IF(WEEKDAY(B5121)=1,2,IF(WEEKDAY(B5121)=7,1,0))))))</f>
        <v>3</v>
      </c>
      <c r="G5121" s="786">
        <f>VLOOKUP(C5121,METADATA!$J$5:$Q$29,IF(E5121="HI",2,IF(E5121="LO",6,10))+IF(D5121=1,2,IF(D5121=7,1,(IF(WEEKDAY(B5121)=1,2,IF(WEEKDAY(B5121)=7,1,0))))))</f>
        <v>3</v>
      </c>
      <c r="H5121" s="787">
        <v>11223.5</v>
      </c>
      <c r="I5121" s="788">
        <v>10358.899780273438</v>
      </c>
      <c r="K5121" s="795">
        <v>870.51250000000005</v>
      </c>
      <c r="M5121" s="798">
        <f t="shared" si="238"/>
        <v>15273.302095740431</v>
      </c>
      <c r="N5121" s="303"/>
      <c r="S5121" s="786">
        <v>0</v>
      </c>
      <c r="T5121" s="781">
        <f>VLOOKUP(C5121,METADATA!$J$5:$Q$29,IF(E5121="HI",2,IF(E5121="LO",6,10))+IF(S5121=1,2,IF(D5121=7,1,(IF(WEEKDAY(B5121)=1,2,IF(WEEKDAY(B5121)=7,1,0))))))</f>
        <v>3</v>
      </c>
      <c r="U5121" s="781">
        <f>VLOOKUP(C5121,METADATA!$A$5:$H$29,IF(E5121="HI",2,IF(E5121="LO",6,10))+IF(S5121=1,2,IF(D5121=7,1,(IF(WEEKDAY(B5121)=1,2,IF(WEEKDAY(B5121)=7,1,0))))))</f>
        <v>3</v>
      </c>
    </row>
    <row r="5122" spans="2:21" ht="13.95" customHeight="1" x14ac:dyDescent="0.25">
      <c r="B5122" s="784">
        <f t="shared" si="239"/>
        <v>45596</v>
      </c>
      <c r="C5122" s="785">
        <v>6</v>
      </c>
      <c r="D5122" s="786">
        <f>IFERROR((INDEX(METADATA!$T$2:$T$20,MATCH(B5122,METADATA!$S$2:$S$20,0))),0)</f>
        <v>0</v>
      </c>
      <c r="E5122" s="785" t="str">
        <f t="shared" si="237"/>
        <v>LO</v>
      </c>
      <c r="F5122" s="786">
        <f>VLOOKUP(C5122,METADATA!$A$5:$H$29,IF(E5122="HI",2,IF(E5122="LO",6,10))+IF(D5122=1,2,IF(D5122=7,1,(IF(WEEKDAY(B5122)=1,2,IF(WEEKDAY(B5122)=7,1,0))))))</f>
        <v>2</v>
      </c>
      <c r="G5122" s="786">
        <f>VLOOKUP(C5122,METADATA!$J$5:$Q$29,IF(E5122="HI",2,IF(E5122="LO",6,10))+IF(D5122=1,2,IF(D5122=7,1,(IF(WEEKDAY(B5122)=1,2,IF(WEEKDAY(B5122)=7,1,0))))))</f>
        <v>2</v>
      </c>
      <c r="H5122" s="787">
        <v>12432</v>
      </c>
      <c r="I5122" s="788">
        <v>10342.700073242188</v>
      </c>
      <c r="K5122" s="795">
        <v>865.8125</v>
      </c>
      <c r="M5122" s="798">
        <f t="shared" si="238"/>
        <v>16171.767646273054</v>
      </c>
      <c r="N5122" s="303"/>
      <c r="S5122" s="786">
        <v>0</v>
      </c>
      <c r="T5122" s="781">
        <f>VLOOKUP(C5122,METADATA!$J$5:$Q$29,IF(E5122="HI",2,IF(E5122="LO",6,10))+IF(S5122=1,2,IF(D5122=7,1,(IF(WEEKDAY(B5122)=1,2,IF(WEEKDAY(B5122)=7,1,0))))))</f>
        <v>2</v>
      </c>
      <c r="U5122" s="781">
        <f>VLOOKUP(C5122,METADATA!$A$5:$H$29,IF(E5122="HI",2,IF(E5122="LO",6,10))+IF(S5122=1,2,IF(D5122=7,1,(IF(WEEKDAY(B5122)=1,2,IF(WEEKDAY(B5122)=7,1,0))))))</f>
        <v>2</v>
      </c>
    </row>
    <row r="5123" spans="2:21" ht="13.95" customHeight="1" x14ac:dyDescent="0.25">
      <c r="B5123" s="784">
        <f t="shared" si="239"/>
        <v>45596</v>
      </c>
      <c r="C5123" s="785">
        <v>7</v>
      </c>
      <c r="D5123" s="786">
        <f>IFERROR((INDEX(METADATA!$T$2:$T$20,MATCH(B5123,METADATA!$S$2:$S$20,0))),0)</f>
        <v>0</v>
      </c>
      <c r="E5123" s="785" t="str">
        <f t="shared" si="237"/>
        <v>LO</v>
      </c>
      <c r="F5123" s="786">
        <f>VLOOKUP(C5123,METADATA!$A$5:$H$29,IF(E5123="HI",2,IF(E5123="LO",6,10))+IF(D5123=1,2,IF(D5123=7,1,(IF(WEEKDAY(B5123)=1,2,IF(WEEKDAY(B5123)=7,1,0))))))</f>
        <v>1</v>
      </c>
      <c r="G5123" s="786">
        <f>VLOOKUP(C5123,METADATA!$J$5:$Q$29,IF(E5123="HI",2,IF(E5123="LO",6,10))+IF(D5123=1,2,IF(D5123=7,1,(IF(WEEKDAY(B5123)=1,2,IF(WEEKDAY(B5123)=7,1,0))))))</f>
        <v>1</v>
      </c>
      <c r="H5123" s="787">
        <v>13301.25</v>
      </c>
      <c r="I5123" s="788">
        <v>10202.350158691406</v>
      </c>
      <c r="K5123" s="795">
        <v>834.63750000000005</v>
      </c>
      <c r="M5123" s="798">
        <f t="shared" si="238"/>
        <v>16763.388688539395</v>
      </c>
      <c r="N5123" s="303"/>
      <c r="S5123" s="786">
        <v>0</v>
      </c>
      <c r="T5123" s="781">
        <f>VLOOKUP(C5123,METADATA!$J$5:$Q$29,IF(E5123="HI",2,IF(E5123="LO",6,10))+IF(S5123=1,2,IF(D5123=7,1,(IF(WEEKDAY(B5123)=1,2,IF(WEEKDAY(B5123)=7,1,0))))))</f>
        <v>1</v>
      </c>
      <c r="U5123" s="781">
        <f>VLOOKUP(C5123,METADATA!$A$5:$H$29,IF(E5123="HI",2,IF(E5123="LO",6,10))+IF(S5123=1,2,IF(D5123=7,1,(IF(WEEKDAY(B5123)=1,2,IF(WEEKDAY(B5123)=7,1,0))))))</f>
        <v>1</v>
      </c>
    </row>
    <row r="5124" spans="2:21" ht="13.95" customHeight="1" x14ac:dyDescent="0.25">
      <c r="B5124" s="784">
        <f t="shared" si="239"/>
        <v>45596</v>
      </c>
      <c r="C5124" s="785">
        <v>8</v>
      </c>
      <c r="D5124" s="786">
        <f>IFERROR((INDEX(METADATA!$T$2:$T$20,MATCH(B5124,METADATA!$S$2:$S$20,0))),0)</f>
        <v>0</v>
      </c>
      <c r="E5124" s="785" t="str">
        <f t="shared" ref="E5124:E5187" si="240">IF(B5124="","",IF(AND(MONTH(B5124)&gt;=MONTH($AA$9),MONTH(B5124)&lt;=MONTH($AA$11)),"HI","LO"))</f>
        <v>LO</v>
      </c>
      <c r="F5124" s="786">
        <f>VLOOKUP(C5124,METADATA!$A$5:$H$29,IF(E5124="HI",2,IF(E5124="LO",6,10))+IF(D5124=1,2,IF(D5124=7,1,(IF(WEEKDAY(B5124)=1,2,IF(WEEKDAY(B5124)=7,1,0))))))</f>
        <v>1</v>
      </c>
      <c r="G5124" s="786">
        <f>VLOOKUP(C5124,METADATA!$J$5:$Q$29,IF(E5124="HI",2,IF(E5124="LO",6,10))+IF(D5124=1,2,IF(D5124=7,1,(IF(WEEKDAY(B5124)=1,2,IF(WEEKDAY(B5124)=7,1,0))))))</f>
        <v>1</v>
      </c>
      <c r="H5124" s="787">
        <v>15260.25</v>
      </c>
      <c r="I5124" s="788">
        <v>9867.2825927734375</v>
      </c>
      <c r="K5124" s="795">
        <v>847.33749999999998</v>
      </c>
      <c r="M5124" s="798">
        <f t="shared" ref="M5124:M5187" si="241">SQRT(H5124^2+I5124^2)</f>
        <v>18172.465320592848</v>
      </c>
      <c r="N5124" s="303"/>
      <c r="S5124" s="786">
        <v>0</v>
      </c>
      <c r="T5124" s="781">
        <f>VLOOKUP(C5124,METADATA!$J$5:$Q$29,IF(E5124="HI",2,IF(E5124="LO",6,10))+IF(S5124=1,2,IF(D5124=7,1,(IF(WEEKDAY(B5124)=1,2,IF(WEEKDAY(B5124)=7,1,0))))))</f>
        <v>1</v>
      </c>
      <c r="U5124" s="781">
        <f>VLOOKUP(C5124,METADATA!$A$5:$H$29,IF(E5124="HI",2,IF(E5124="LO",6,10))+IF(S5124=1,2,IF(D5124=7,1,(IF(WEEKDAY(B5124)=1,2,IF(WEEKDAY(B5124)=7,1,0))))))</f>
        <v>1</v>
      </c>
    </row>
    <row r="5125" spans="2:21" ht="13.95" customHeight="1" x14ac:dyDescent="0.25">
      <c r="B5125" s="784">
        <f t="shared" si="239"/>
        <v>45596</v>
      </c>
      <c r="C5125" s="785">
        <v>9</v>
      </c>
      <c r="D5125" s="786">
        <f>IFERROR((INDEX(METADATA!$T$2:$T$20,MATCH(B5125,METADATA!$S$2:$S$20,0))),0)</f>
        <v>0</v>
      </c>
      <c r="E5125" s="785" t="str">
        <f t="shared" si="240"/>
        <v>LO</v>
      </c>
      <c r="F5125" s="786">
        <f>VLOOKUP(C5125,METADATA!$A$5:$H$29,IF(E5125="HI",2,IF(E5125="LO",6,10))+IF(D5125=1,2,IF(D5125=7,1,(IF(WEEKDAY(B5125)=1,2,IF(WEEKDAY(B5125)=7,1,0))))))</f>
        <v>2</v>
      </c>
      <c r="G5125" s="786">
        <f>VLOOKUP(C5125,METADATA!$J$5:$Q$29,IF(E5125="HI",2,IF(E5125="LO",6,10))+IF(D5125=1,2,IF(D5125=7,1,(IF(WEEKDAY(B5125)=1,2,IF(WEEKDAY(B5125)=7,1,0))))))</f>
        <v>1</v>
      </c>
      <c r="H5125" s="787">
        <v>15966</v>
      </c>
      <c r="I5125" s="788">
        <v>9219.2924194335938</v>
      </c>
      <c r="K5125" s="795">
        <v>851.61249999999995</v>
      </c>
      <c r="M5125" s="798">
        <f t="shared" si="241"/>
        <v>18436.607841873345</v>
      </c>
      <c r="N5125" s="303"/>
      <c r="S5125" s="786">
        <v>0</v>
      </c>
      <c r="T5125" s="781">
        <f>VLOOKUP(C5125,METADATA!$J$5:$Q$29,IF(E5125="HI",2,IF(E5125="LO",6,10))+IF(S5125=1,2,IF(D5125=7,1,(IF(WEEKDAY(B5125)=1,2,IF(WEEKDAY(B5125)=7,1,0))))))</f>
        <v>1</v>
      </c>
      <c r="U5125" s="781">
        <f>VLOOKUP(C5125,METADATA!$A$5:$H$29,IF(E5125="HI",2,IF(E5125="LO",6,10))+IF(S5125=1,2,IF(D5125=7,1,(IF(WEEKDAY(B5125)=1,2,IF(WEEKDAY(B5125)=7,1,0))))))</f>
        <v>2</v>
      </c>
    </row>
    <row r="5126" spans="2:21" ht="13.95" customHeight="1" x14ac:dyDescent="0.25">
      <c r="B5126" s="784">
        <f t="shared" si="239"/>
        <v>45596</v>
      </c>
      <c r="C5126" s="785">
        <v>10</v>
      </c>
      <c r="D5126" s="786">
        <f>IFERROR((INDEX(METADATA!$T$2:$T$20,MATCH(B5126,METADATA!$S$2:$S$20,0))),0)</f>
        <v>0</v>
      </c>
      <c r="E5126" s="785" t="str">
        <f t="shared" si="240"/>
        <v>LO</v>
      </c>
      <c r="F5126" s="786">
        <f>VLOOKUP(C5126,METADATA!$A$5:$H$29,IF(E5126="HI",2,IF(E5126="LO",6,10))+IF(D5126=1,2,IF(D5126=7,1,(IF(WEEKDAY(B5126)=1,2,IF(WEEKDAY(B5126)=7,1,0))))))</f>
        <v>2</v>
      </c>
      <c r="G5126" s="786">
        <f>VLOOKUP(C5126,METADATA!$J$5:$Q$29,IF(E5126="HI",2,IF(E5126="LO",6,10))+IF(D5126=1,2,IF(D5126=7,1,(IF(WEEKDAY(B5126)=1,2,IF(WEEKDAY(B5126)=7,1,0))))))</f>
        <v>2</v>
      </c>
      <c r="H5126" s="787">
        <v>16365</v>
      </c>
      <c r="I5126" s="788">
        <v>9926.552734375</v>
      </c>
      <c r="K5126" s="795">
        <v>856.5</v>
      </c>
      <c r="M5126" s="798">
        <f t="shared" si="241"/>
        <v>19140.263169254697</v>
      </c>
      <c r="N5126" s="303"/>
      <c r="S5126" s="786">
        <v>0</v>
      </c>
      <c r="T5126" s="781">
        <f>VLOOKUP(C5126,METADATA!$J$5:$Q$29,IF(E5126="HI",2,IF(E5126="LO",6,10))+IF(S5126=1,2,IF(D5126=7,1,(IF(WEEKDAY(B5126)=1,2,IF(WEEKDAY(B5126)=7,1,0))))))</f>
        <v>2</v>
      </c>
      <c r="U5126" s="781">
        <f>VLOOKUP(C5126,METADATA!$A$5:$H$29,IF(E5126="HI",2,IF(E5126="LO",6,10))+IF(S5126=1,2,IF(D5126=7,1,(IF(WEEKDAY(B5126)=1,2,IF(WEEKDAY(B5126)=7,1,0))))))</f>
        <v>2</v>
      </c>
    </row>
    <row r="5127" spans="2:21" ht="13.95" customHeight="1" x14ac:dyDescent="0.25">
      <c r="B5127" s="784">
        <f t="shared" si="239"/>
        <v>45596</v>
      </c>
      <c r="C5127" s="785">
        <v>11</v>
      </c>
      <c r="D5127" s="786">
        <f>IFERROR((INDEX(METADATA!$T$2:$T$20,MATCH(B5127,METADATA!$S$2:$S$20,0))),0)</f>
        <v>0</v>
      </c>
      <c r="E5127" s="785" t="str">
        <f t="shared" si="240"/>
        <v>LO</v>
      </c>
      <c r="F5127" s="786">
        <f>VLOOKUP(C5127,METADATA!$A$5:$H$29,IF(E5127="HI",2,IF(E5127="LO",6,10))+IF(D5127=1,2,IF(D5127=7,1,(IF(WEEKDAY(B5127)=1,2,IF(WEEKDAY(B5127)=7,1,0))))))</f>
        <v>2</v>
      </c>
      <c r="G5127" s="786">
        <f>VLOOKUP(C5127,METADATA!$J$5:$Q$29,IF(E5127="HI",2,IF(E5127="LO",6,10))+IF(D5127=1,2,IF(D5127=7,1,(IF(WEEKDAY(B5127)=1,2,IF(WEEKDAY(B5127)=7,1,0))))))</f>
        <v>2</v>
      </c>
      <c r="H5127" s="787">
        <v>17380.5</v>
      </c>
      <c r="I5127" s="788">
        <v>10271.64990234375</v>
      </c>
      <c r="K5127" s="795">
        <v>824.32500000000005</v>
      </c>
      <c r="M5127" s="798">
        <f t="shared" si="241"/>
        <v>20188.822946529555</v>
      </c>
      <c r="N5127" s="303"/>
      <c r="S5127" s="786">
        <v>0</v>
      </c>
      <c r="T5127" s="781">
        <f>VLOOKUP(C5127,METADATA!$J$5:$Q$29,IF(E5127="HI",2,IF(E5127="LO",6,10))+IF(S5127=1,2,IF(D5127=7,1,(IF(WEEKDAY(B5127)=1,2,IF(WEEKDAY(B5127)=7,1,0))))))</f>
        <v>2</v>
      </c>
      <c r="U5127" s="781">
        <f>VLOOKUP(C5127,METADATA!$A$5:$H$29,IF(E5127="HI",2,IF(E5127="LO",6,10))+IF(S5127=1,2,IF(D5127=7,1,(IF(WEEKDAY(B5127)=1,2,IF(WEEKDAY(B5127)=7,1,0))))))</f>
        <v>2</v>
      </c>
    </row>
    <row r="5128" spans="2:21" ht="13.95" customHeight="1" x14ac:dyDescent="0.25">
      <c r="B5128" s="784">
        <f t="shared" si="239"/>
        <v>45596</v>
      </c>
      <c r="C5128" s="785">
        <v>12</v>
      </c>
      <c r="D5128" s="786">
        <f>IFERROR((INDEX(METADATA!$T$2:$T$20,MATCH(B5128,METADATA!$S$2:$S$20,0))),0)</f>
        <v>0</v>
      </c>
      <c r="E5128" s="785" t="str">
        <f t="shared" si="240"/>
        <v>LO</v>
      </c>
      <c r="F5128" s="786">
        <f>VLOOKUP(C5128,METADATA!$A$5:$H$29,IF(E5128="HI",2,IF(E5128="LO",6,10))+IF(D5128=1,2,IF(D5128=7,1,(IF(WEEKDAY(B5128)=1,2,IF(WEEKDAY(B5128)=7,1,0))))))</f>
        <v>2</v>
      </c>
      <c r="G5128" s="786">
        <f>VLOOKUP(C5128,METADATA!$J$5:$Q$29,IF(E5128="HI",2,IF(E5128="LO",6,10))+IF(D5128=1,2,IF(D5128=7,1,(IF(WEEKDAY(B5128)=1,2,IF(WEEKDAY(B5128)=7,1,0))))))</f>
        <v>2</v>
      </c>
      <c r="H5128" s="787">
        <v>17804</v>
      </c>
      <c r="I5128" s="788">
        <v>10359.624877929688</v>
      </c>
      <c r="K5128" s="795">
        <v>882.73749999999995</v>
      </c>
      <c r="M5128" s="798">
        <f t="shared" si="241"/>
        <v>20598.646645141998</v>
      </c>
      <c r="N5128" s="303"/>
      <c r="S5128" s="786">
        <v>0</v>
      </c>
      <c r="T5128" s="781">
        <f>VLOOKUP(C5128,METADATA!$J$5:$Q$29,IF(E5128="HI",2,IF(E5128="LO",6,10))+IF(S5128=1,2,IF(D5128=7,1,(IF(WEEKDAY(B5128)=1,2,IF(WEEKDAY(B5128)=7,1,0))))))</f>
        <v>2</v>
      </c>
      <c r="U5128" s="781">
        <f>VLOOKUP(C5128,METADATA!$A$5:$H$29,IF(E5128="HI",2,IF(E5128="LO",6,10))+IF(S5128=1,2,IF(D5128=7,1,(IF(WEEKDAY(B5128)=1,2,IF(WEEKDAY(B5128)=7,1,0))))))</f>
        <v>2</v>
      </c>
    </row>
    <row r="5129" spans="2:21" ht="13.95" customHeight="1" x14ac:dyDescent="0.25">
      <c r="B5129" s="784">
        <f t="shared" si="239"/>
        <v>45596</v>
      </c>
      <c r="C5129" s="785">
        <v>13</v>
      </c>
      <c r="D5129" s="786">
        <f>IFERROR((INDEX(METADATA!$T$2:$T$20,MATCH(B5129,METADATA!$S$2:$S$20,0))),0)</f>
        <v>0</v>
      </c>
      <c r="E5129" s="785" t="str">
        <f t="shared" si="240"/>
        <v>LO</v>
      </c>
      <c r="F5129" s="786">
        <f>VLOOKUP(C5129,METADATA!$A$5:$H$29,IF(E5129="HI",2,IF(E5129="LO",6,10))+IF(D5129=1,2,IF(D5129=7,1,(IF(WEEKDAY(B5129)=1,2,IF(WEEKDAY(B5129)=7,1,0))))))</f>
        <v>2</v>
      </c>
      <c r="G5129" s="786">
        <f>VLOOKUP(C5129,METADATA!$J$5:$Q$29,IF(E5129="HI",2,IF(E5129="LO",6,10))+IF(D5129=1,2,IF(D5129=7,1,(IF(WEEKDAY(B5129)=1,2,IF(WEEKDAY(B5129)=7,1,0))))))</f>
        <v>2</v>
      </c>
      <c r="H5129" s="787">
        <v>17685</v>
      </c>
      <c r="I5129" s="788">
        <v>10400.224792480469</v>
      </c>
      <c r="K5129" s="795">
        <v>909.3125</v>
      </c>
      <c r="M5129" s="798">
        <f t="shared" si="241"/>
        <v>20516.430019233983</v>
      </c>
      <c r="N5129" s="303"/>
      <c r="S5129" s="786">
        <v>0</v>
      </c>
      <c r="T5129" s="781">
        <f>VLOOKUP(C5129,METADATA!$J$5:$Q$29,IF(E5129="HI",2,IF(E5129="LO",6,10))+IF(S5129=1,2,IF(D5129=7,1,(IF(WEEKDAY(B5129)=1,2,IF(WEEKDAY(B5129)=7,1,0))))))</f>
        <v>2</v>
      </c>
      <c r="U5129" s="781">
        <f>VLOOKUP(C5129,METADATA!$A$5:$H$29,IF(E5129="HI",2,IF(E5129="LO",6,10))+IF(S5129=1,2,IF(D5129=7,1,(IF(WEEKDAY(B5129)=1,2,IF(WEEKDAY(B5129)=7,1,0))))))</f>
        <v>2</v>
      </c>
    </row>
    <row r="5130" spans="2:21" ht="13.95" customHeight="1" x14ac:dyDescent="0.25">
      <c r="B5130" s="784">
        <f t="shared" si="239"/>
        <v>45596</v>
      </c>
      <c r="C5130" s="785">
        <v>14</v>
      </c>
      <c r="D5130" s="786">
        <f>IFERROR((INDEX(METADATA!$T$2:$T$20,MATCH(B5130,METADATA!$S$2:$S$20,0))),0)</f>
        <v>0</v>
      </c>
      <c r="E5130" s="785" t="str">
        <f t="shared" si="240"/>
        <v>LO</v>
      </c>
      <c r="F5130" s="786">
        <f>VLOOKUP(C5130,METADATA!$A$5:$H$29,IF(E5130="HI",2,IF(E5130="LO",6,10))+IF(D5130=1,2,IF(D5130=7,1,(IF(WEEKDAY(B5130)=1,2,IF(WEEKDAY(B5130)=7,1,0))))))</f>
        <v>2</v>
      </c>
      <c r="G5130" s="786">
        <f>VLOOKUP(C5130,METADATA!$J$5:$Q$29,IF(E5130="HI",2,IF(E5130="LO",6,10))+IF(D5130=1,2,IF(D5130=7,1,(IF(WEEKDAY(B5130)=1,2,IF(WEEKDAY(B5130)=7,1,0))))))</f>
        <v>2</v>
      </c>
      <c r="H5130" s="787">
        <v>18233.5</v>
      </c>
      <c r="I5130" s="788">
        <v>10536.575012207031</v>
      </c>
      <c r="K5130" s="795">
        <v>905.6</v>
      </c>
      <c r="M5130" s="798">
        <f t="shared" si="241"/>
        <v>21058.963299219304</v>
      </c>
      <c r="N5130" s="303"/>
      <c r="S5130" s="786">
        <v>0</v>
      </c>
      <c r="T5130" s="781">
        <f>VLOOKUP(C5130,METADATA!$J$5:$Q$29,IF(E5130="HI",2,IF(E5130="LO",6,10))+IF(S5130=1,2,IF(D5130=7,1,(IF(WEEKDAY(B5130)=1,2,IF(WEEKDAY(B5130)=7,1,0))))))</f>
        <v>2</v>
      </c>
      <c r="U5130" s="781">
        <f>VLOOKUP(C5130,METADATA!$A$5:$H$29,IF(E5130="HI",2,IF(E5130="LO",6,10))+IF(S5130=1,2,IF(D5130=7,1,(IF(WEEKDAY(B5130)=1,2,IF(WEEKDAY(B5130)=7,1,0))))))</f>
        <v>2</v>
      </c>
    </row>
    <row r="5131" spans="2:21" ht="13.95" customHeight="1" x14ac:dyDescent="0.25">
      <c r="B5131" s="784">
        <f t="shared" si="239"/>
        <v>45596</v>
      </c>
      <c r="C5131" s="785">
        <v>15</v>
      </c>
      <c r="D5131" s="786">
        <f>IFERROR((INDEX(METADATA!$T$2:$T$20,MATCH(B5131,METADATA!$S$2:$S$20,0))),0)</f>
        <v>0</v>
      </c>
      <c r="E5131" s="785" t="str">
        <f t="shared" si="240"/>
        <v>LO</v>
      </c>
      <c r="F5131" s="786">
        <f>VLOOKUP(C5131,METADATA!$A$5:$H$29,IF(E5131="HI",2,IF(E5131="LO",6,10))+IF(D5131=1,2,IF(D5131=7,1,(IF(WEEKDAY(B5131)=1,2,IF(WEEKDAY(B5131)=7,1,0))))))</f>
        <v>2</v>
      </c>
      <c r="G5131" s="786">
        <f>VLOOKUP(C5131,METADATA!$J$5:$Q$29,IF(E5131="HI",2,IF(E5131="LO",6,10))+IF(D5131=1,2,IF(D5131=7,1,(IF(WEEKDAY(B5131)=1,2,IF(WEEKDAY(B5131)=7,1,0))))))</f>
        <v>2</v>
      </c>
      <c r="H5131" s="787">
        <v>18307.25</v>
      </c>
      <c r="I5131" s="788">
        <v>10539.374877929688</v>
      </c>
      <c r="K5131" s="795">
        <v>913.98749999999995</v>
      </c>
      <c r="M5131" s="798">
        <f t="shared" si="241"/>
        <v>21124.247332864557</v>
      </c>
      <c r="N5131" s="303"/>
      <c r="S5131" s="786">
        <v>0</v>
      </c>
      <c r="T5131" s="781">
        <f>VLOOKUP(C5131,METADATA!$J$5:$Q$29,IF(E5131="HI",2,IF(E5131="LO",6,10))+IF(S5131=1,2,IF(D5131=7,1,(IF(WEEKDAY(B5131)=1,2,IF(WEEKDAY(B5131)=7,1,0))))))</f>
        <v>2</v>
      </c>
      <c r="U5131" s="781">
        <f>VLOOKUP(C5131,METADATA!$A$5:$H$29,IF(E5131="HI",2,IF(E5131="LO",6,10))+IF(S5131=1,2,IF(D5131=7,1,(IF(WEEKDAY(B5131)=1,2,IF(WEEKDAY(B5131)=7,1,0))))))</f>
        <v>2</v>
      </c>
    </row>
    <row r="5132" spans="2:21" ht="13.95" customHeight="1" x14ac:dyDescent="0.25">
      <c r="B5132" s="784">
        <f t="shared" si="239"/>
        <v>45596</v>
      </c>
      <c r="C5132" s="785">
        <v>16</v>
      </c>
      <c r="D5132" s="786">
        <f>IFERROR((INDEX(METADATA!$T$2:$T$20,MATCH(B5132,METADATA!$S$2:$S$20,0))),0)</f>
        <v>0</v>
      </c>
      <c r="E5132" s="785" t="str">
        <f t="shared" si="240"/>
        <v>LO</v>
      </c>
      <c r="F5132" s="786">
        <f>VLOOKUP(C5132,METADATA!$A$5:$H$29,IF(E5132="HI",2,IF(E5132="LO",6,10))+IF(D5132=1,2,IF(D5132=7,1,(IF(WEEKDAY(B5132)=1,2,IF(WEEKDAY(B5132)=7,1,0))))))</f>
        <v>2</v>
      </c>
      <c r="G5132" s="786">
        <f>VLOOKUP(C5132,METADATA!$J$5:$Q$29,IF(E5132="HI",2,IF(E5132="LO",6,10))+IF(D5132=1,2,IF(D5132=7,1,(IF(WEEKDAY(B5132)=1,2,IF(WEEKDAY(B5132)=7,1,0))))))</f>
        <v>2</v>
      </c>
      <c r="H5132" s="787">
        <v>17924.5</v>
      </c>
      <c r="I5132" s="788">
        <v>10497.050170898438</v>
      </c>
      <c r="K5132" s="795">
        <v>902.26250000000005</v>
      </c>
      <c r="M5132" s="798">
        <f t="shared" si="241"/>
        <v>20771.994669274274</v>
      </c>
      <c r="N5132" s="303"/>
      <c r="S5132" s="786">
        <v>0</v>
      </c>
      <c r="T5132" s="781">
        <f>VLOOKUP(C5132,METADATA!$J$5:$Q$29,IF(E5132="HI",2,IF(E5132="LO",6,10))+IF(S5132=1,2,IF(D5132=7,1,(IF(WEEKDAY(B5132)=1,2,IF(WEEKDAY(B5132)=7,1,0))))))</f>
        <v>2</v>
      </c>
      <c r="U5132" s="781">
        <f>VLOOKUP(C5132,METADATA!$A$5:$H$29,IF(E5132="HI",2,IF(E5132="LO",6,10))+IF(S5132=1,2,IF(D5132=7,1,(IF(WEEKDAY(B5132)=1,2,IF(WEEKDAY(B5132)=7,1,0))))))</f>
        <v>2</v>
      </c>
    </row>
    <row r="5133" spans="2:21" ht="13.95" customHeight="1" x14ac:dyDescent="0.25">
      <c r="B5133" s="784">
        <f t="shared" si="239"/>
        <v>45596</v>
      </c>
      <c r="C5133" s="785">
        <v>17</v>
      </c>
      <c r="D5133" s="786">
        <f>IFERROR((INDEX(METADATA!$T$2:$T$20,MATCH(B5133,METADATA!$S$2:$S$20,0))),0)</f>
        <v>0</v>
      </c>
      <c r="E5133" s="785" t="str">
        <f t="shared" si="240"/>
        <v>LO</v>
      </c>
      <c r="F5133" s="786">
        <f>VLOOKUP(C5133,METADATA!$A$5:$H$29,IF(E5133="HI",2,IF(E5133="LO",6,10))+IF(D5133=1,2,IF(D5133=7,1,(IF(WEEKDAY(B5133)=1,2,IF(WEEKDAY(B5133)=7,1,0))))))</f>
        <v>2</v>
      </c>
      <c r="G5133" s="786">
        <f>VLOOKUP(C5133,METADATA!$J$5:$Q$29,IF(E5133="HI",2,IF(E5133="LO",6,10))+IF(D5133=1,2,IF(D5133=7,1,(IF(WEEKDAY(B5133)=1,2,IF(WEEKDAY(B5133)=7,1,0))))))</f>
        <v>2</v>
      </c>
      <c r="H5133" s="787">
        <v>16460</v>
      </c>
      <c r="I5133" s="788">
        <v>10507.850036621094</v>
      </c>
      <c r="K5133" s="795">
        <v>933.76250000000005</v>
      </c>
      <c r="M5133" s="798">
        <f t="shared" si="241"/>
        <v>19528.09546248988</v>
      </c>
      <c r="N5133" s="303"/>
      <c r="S5133" s="786">
        <v>0</v>
      </c>
      <c r="T5133" s="781">
        <f>VLOOKUP(C5133,METADATA!$J$5:$Q$29,IF(E5133="HI",2,IF(E5133="LO",6,10))+IF(S5133=1,2,IF(D5133=7,1,(IF(WEEKDAY(B5133)=1,2,IF(WEEKDAY(B5133)=7,1,0))))))</f>
        <v>2</v>
      </c>
      <c r="U5133" s="781">
        <f>VLOOKUP(C5133,METADATA!$A$5:$H$29,IF(E5133="HI",2,IF(E5133="LO",6,10))+IF(S5133=1,2,IF(D5133=7,1,(IF(WEEKDAY(B5133)=1,2,IF(WEEKDAY(B5133)=7,1,0))))))</f>
        <v>2</v>
      </c>
    </row>
    <row r="5134" spans="2:21" ht="13.95" customHeight="1" x14ac:dyDescent="0.25">
      <c r="B5134" s="784">
        <f t="shared" si="239"/>
        <v>45596</v>
      </c>
      <c r="C5134" s="785">
        <v>18</v>
      </c>
      <c r="D5134" s="786">
        <f>IFERROR((INDEX(METADATA!$T$2:$T$20,MATCH(B5134,METADATA!$S$2:$S$20,0))),0)</f>
        <v>0</v>
      </c>
      <c r="E5134" s="785" t="str">
        <f t="shared" si="240"/>
        <v>LO</v>
      </c>
      <c r="F5134" s="786">
        <f>VLOOKUP(C5134,METADATA!$A$5:$H$29,IF(E5134="HI",2,IF(E5134="LO",6,10))+IF(D5134=1,2,IF(D5134=7,1,(IF(WEEKDAY(B5134)=1,2,IF(WEEKDAY(B5134)=7,1,0))))))</f>
        <v>1</v>
      </c>
      <c r="G5134" s="786">
        <f>VLOOKUP(C5134,METADATA!$J$5:$Q$29,IF(E5134="HI",2,IF(E5134="LO",6,10))+IF(D5134=1,2,IF(D5134=7,1,(IF(WEEKDAY(B5134)=1,2,IF(WEEKDAY(B5134)=7,1,0))))))</f>
        <v>1</v>
      </c>
      <c r="H5134" s="787">
        <v>15802</v>
      </c>
      <c r="I5134" s="788">
        <v>10420.375</v>
      </c>
      <c r="K5134" s="795">
        <v>0</v>
      </c>
      <c r="M5134" s="798">
        <f t="shared" si="241"/>
        <v>18928.481691372526</v>
      </c>
      <c r="N5134" s="303"/>
      <c r="S5134" s="786">
        <v>0</v>
      </c>
      <c r="T5134" s="781">
        <f>VLOOKUP(C5134,METADATA!$J$5:$Q$29,IF(E5134="HI",2,IF(E5134="LO",6,10))+IF(S5134=1,2,IF(D5134=7,1,(IF(WEEKDAY(B5134)=1,2,IF(WEEKDAY(B5134)=7,1,0))))))</f>
        <v>1</v>
      </c>
      <c r="U5134" s="781">
        <f>VLOOKUP(C5134,METADATA!$A$5:$H$29,IF(E5134="HI",2,IF(E5134="LO",6,10))+IF(S5134=1,2,IF(D5134=7,1,(IF(WEEKDAY(B5134)=1,2,IF(WEEKDAY(B5134)=7,1,0))))))</f>
        <v>1</v>
      </c>
    </row>
    <row r="5135" spans="2:21" ht="13.95" customHeight="1" x14ac:dyDescent="0.25">
      <c r="B5135" s="784">
        <f t="shared" si="239"/>
        <v>45596</v>
      </c>
      <c r="C5135" s="785">
        <v>19</v>
      </c>
      <c r="D5135" s="786">
        <f>IFERROR((INDEX(METADATA!$T$2:$T$20,MATCH(B5135,METADATA!$S$2:$S$20,0))),0)</f>
        <v>0</v>
      </c>
      <c r="E5135" s="785" t="str">
        <f t="shared" si="240"/>
        <v>LO</v>
      </c>
      <c r="F5135" s="786">
        <f>VLOOKUP(C5135,METADATA!$A$5:$H$29,IF(E5135="HI",2,IF(E5135="LO",6,10))+IF(D5135=1,2,IF(D5135=7,1,(IF(WEEKDAY(B5135)=1,2,IF(WEEKDAY(B5135)=7,1,0))))))</f>
        <v>1</v>
      </c>
      <c r="G5135" s="786">
        <f>VLOOKUP(C5135,METADATA!$J$5:$Q$29,IF(E5135="HI",2,IF(E5135="LO",6,10))+IF(D5135=1,2,IF(D5135=7,1,(IF(WEEKDAY(B5135)=1,2,IF(WEEKDAY(B5135)=7,1,0))))))</f>
        <v>1</v>
      </c>
      <c r="H5135" s="787">
        <v>15110.75</v>
      </c>
      <c r="I5135" s="788">
        <v>10424.47509765625</v>
      </c>
      <c r="K5135" s="795">
        <v>0</v>
      </c>
      <c r="M5135" s="798">
        <f t="shared" si="241"/>
        <v>18357.680861812456</v>
      </c>
      <c r="N5135" s="303"/>
      <c r="S5135" s="786">
        <v>0</v>
      </c>
      <c r="T5135" s="781">
        <f>VLOOKUP(C5135,METADATA!$J$5:$Q$29,IF(E5135="HI",2,IF(E5135="LO",6,10))+IF(S5135=1,2,IF(D5135=7,1,(IF(WEEKDAY(B5135)=1,2,IF(WEEKDAY(B5135)=7,1,0))))))</f>
        <v>1</v>
      </c>
      <c r="U5135" s="781">
        <f>VLOOKUP(C5135,METADATA!$A$5:$H$29,IF(E5135="HI",2,IF(E5135="LO",6,10))+IF(S5135=1,2,IF(D5135=7,1,(IF(WEEKDAY(B5135)=1,2,IF(WEEKDAY(B5135)=7,1,0))))))</f>
        <v>1</v>
      </c>
    </row>
    <row r="5136" spans="2:21" ht="13.95" customHeight="1" x14ac:dyDescent="0.25">
      <c r="B5136" s="784">
        <f t="shared" si="239"/>
        <v>45596</v>
      </c>
      <c r="C5136" s="785">
        <v>20</v>
      </c>
      <c r="D5136" s="786">
        <f>IFERROR((INDEX(METADATA!$T$2:$T$20,MATCH(B5136,METADATA!$S$2:$S$20,0))),0)</f>
        <v>0</v>
      </c>
      <c r="E5136" s="785" t="str">
        <f t="shared" si="240"/>
        <v>LO</v>
      </c>
      <c r="F5136" s="786">
        <f>VLOOKUP(C5136,METADATA!$A$5:$H$29,IF(E5136="HI",2,IF(E5136="LO",6,10))+IF(D5136=1,2,IF(D5136=7,1,(IF(WEEKDAY(B5136)=1,2,IF(WEEKDAY(B5136)=7,1,0))))))</f>
        <v>1</v>
      </c>
      <c r="G5136" s="786">
        <f>VLOOKUP(C5136,METADATA!$J$5:$Q$29,IF(E5136="HI",2,IF(E5136="LO",6,10))+IF(D5136=1,2,IF(D5136=7,1,(IF(WEEKDAY(B5136)=1,2,IF(WEEKDAY(B5136)=7,1,0))))))</f>
        <v>2</v>
      </c>
      <c r="H5136" s="787">
        <v>14427.5</v>
      </c>
      <c r="I5136" s="788">
        <v>10481.624877929688</v>
      </c>
      <c r="K5136" s="795">
        <v>0</v>
      </c>
      <c r="M5136" s="798">
        <f t="shared" si="241"/>
        <v>17833.037215562428</v>
      </c>
      <c r="N5136" s="303"/>
      <c r="S5136" s="786">
        <v>0</v>
      </c>
      <c r="T5136" s="781">
        <f>VLOOKUP(C5136,METADATA!$J$5:$Q$29,IF(E5136="HI",2,IF(E5136="LO",6,10))+IF(S5136=1,2,IF(D5136=7,1,(IF(WEEKDAY(B5136)=1,2,IF(WEEKDAY(B5136)=7,1,0))))))</f>
        <v>2</v>
      </c>
      <c r="U5136" s="781">
        <f>VLOOKUP(C5136,METADATA!$A$5:$H$29,IF(E5136="HI",2,IF(E5136="LO",6,10))+IF(S5136=1,2,IF(D5136=7,1,(IF(WEEKDAY(B5136)=1,2,IF(WEEKDAY(B5136)=7,1,0))))))</f>
        <v>1</v>
      </c>
    </row>
    <row r="5137" spans="2:21" ht="13.95" customHeight="1" x14ac:dyDescent="0.25">
      <c r="B5137" s="784">
        <f t="shared" si="239"/>
        <v>45596</v>
      </c>
      <c r="C5137" s="785">
        <v>21</v>
      </c>
      <c r="D5137" s="786">
        <f>IFERROR((INDEX(METADATA!$T$2:$T$20,MATCH(B5137,METADATA!$S$2:$S$20,0))),0)</f>
        <v>0</v>
      </c>
      <c r="E5137" s="785" t="str">
        <f t="shared" si="240"/>
        <v>LO</v>
      </c>
      <c r="F5137" s="786">
        <f>VLOOKUP(C5137,METADATA!$A$5:$H$29,IF(E5137="HI",2,IF(E5137="LO",6,10))+IF(D5137=1,2,IF(D5137=7,1,(IF(WEEKDAY(B5137)=1,2,IF(WEEKDAY(B5137)=7,1,0))))))</f>
        <v>2</v>
      </c>
      <c r="G5137" s="786">
        <f>VLOOKUP(C5137,METADATA!$J$5:$Q$29,IF(E5137="HI",2,IF(E5137="LO",6,10))+IF(D5137=1,2,IF(D5137=7,1,(IF(WEEKDAY(B5137)=1,2,IF(WEEKDAY(B5137)=7,1,0))))))</f>
        <v>2</v>
      </c>
      <c r="H5137" s="787">
        <v>28.75</v>
      </c>
      <c r="I5137" s="788">
        <v>10526.325134277344</v>
      </c>
      <c r="K5137" s="795">
        <v>0</v>
      </c>
      <c r="M5137" s="798">
        <f t="shared" si="241"/>
        <v>10526.364395888018</v>
      </c>
      <c r="N5137" s="303"/>
      <c r="S5137" s="786">
        <v>0</v>
      </c>
      <c r="T5137" s="781">
        <f>VLOOKUP(C5137,METADATA!$J$5:$Q$29,IF(E5137="HI",2,IF(E5137="LO",6,10))+IF(S5137=1,2,IF(D5137=7,1,(IF(WEEKDAY(B5137)=1,2,IF(WEEKDAY(B5137)=7,1,0))))))</f>
        <v>2</v>
      </c>
      <c r="U5137" s="781">
        <f>VLOOKUP(C5137,METADATA!$A$5:$H$29,IF(E5137="HI",2,IF(E5137="LO",6,10))+IF(S5137=1,2,IF(D5137=7,1,(IF(WEEKDAY(B5137)=1,2,IF(WEEKDAY(B5137)=7,1,0))))))</f>
        <v>2</v>
      </c>
    </row>
    <row r="5138" spans="2:21" ht="13.95" customHeight="1" x14ac:dyDescent="0.25">
      <c r="B5138" s="784">
        <f t="shared" si="239"/>
        <v>45596</v>
      </c>
      <c r="C5138" s="785">
        <v>22</v>
      </c>
      <c r="D5138" s="786">
        <f>IFERROR((INDEX(METADATA!$T$2:$T$20,MATCH(B5138,METADATA!$S$2:$S$20,0))),0)</f>
        <v>0</v>
      </c>
      <c r="E5138" s="785" t="str">
        <f t="shared" si="240"/>
        <v>LO</v>
      </c>
      <c r="F5138" s="786">
        <f>VLOOKUP(C5138,METADATA!$A$5:$H$29,IF(E5138="HI",2,IF(E5138="LO",6,10))+IF(D5138=1,2,IF(D5138=7,1,(IF(WEEKDAY(B5138)=1,2,IF(WEEKDAY(B5138)=7,1,0))))))</f>
        <v>3</v>
      </c>
      <c r="G5138" s="786">
        <f>VLOOKUP(C5138,METADATA!$J$5:$Q$29,IF(E5138="HI",2,IF(E5138="LO",6,10))+IF(D5138=1,2,IF(D5138=7,1,(IF(WEEKDAY(B5138)=1,2,IF(WEEKDAY(B5138)=7,1,0))))))</f>
        <v>3</v>
      </c>
      <c r="H5138" s="787">
        <v>12506.25</v>
      </c>
      <c r="I5138" s="788">
        <v>10638.749938964844</v>
      </c>
      <c r="K5138" s="795">
        <v>0</v>
      </c>
      <c r="M5138" s="798">
        <f t="shared" si="241"/>
        <v>16419.174441071162</v>
      </c>
      <c r="N5138" s="303"/>
      <c r="S5138" s="786">
        <v>0</v>
      </c>
      <c r="T5138" s="781">
        <f>VLOOKUP(C5138,METADATA!$J$5:$Q$29,IF(E5138="HI",2,IF(E5138="LO",6,10))+IF(S5138=1,2,IF(D5138=7,1,(IF(WEEKDAY(B5138)=1,2,IF(WEEKDAY(B5138)=7,1,0))))))</f>
        <v>3</v>
      </c>
      <c r="U5138" s="781">
        <f>VLOOKUP(C5138,METADATA!$A$5:$H$29,IF(E5138="HI",2,IF(E5138="LO",6,10))+IF(S5138=1,2,IF(D5138=7,1,(IF(WEEKDAY(B5138)=1,2,IF(WEEKDAY(B5138)=7,1,0))))))</f>
        <v>3</v>
      </c>
    </row>
    <row r="5139" spans="2:21" ht="13.95" customHeight="1" x14ac:dyDescent="0.25">
      <c r="B5139" s="784">
        <f t="shared" si="239"/>
        <v>45596</v>
      </c>
      <c r="C5139" s="785">
        <v>23</v>
      </c>
      <c r="D5139" s="786">
        <f>IFERROR((INDEX(METADATA!$T$2:$T$20,MATCH(B5139,METADATA!$S$2:$S$20,0))),0)</f>
        <v>0</v>
      </c>
      <c r="E5139" s="785" t="str">
        <f t="shared" si="240"/>
        <v>LO</v>
      </c>
      <c r="F5139" s="786">
        <f>VLOOKUP(C5139,METADATA!$A$5:$H$29,IF(E5139="HI",2,IF(E5139="LO",6,10))+IF(D5139=1,2,IF(D5139=7,1,(IF(WEEKDAY(B5139)=1,2,IF(WEEKDAY(B5139)=7,1,0))))))</f>
        <v>3</v>
      </c>
      <c r="G5139" s="786">
        <f>VLOOKUP(C5139,METADATA!$J$5:$Q$29,IF(E5139="HI",2,IF(E5139="LO",6,10))+IF(D5139=1,2,IF(D5139=7,1,(IF(WEEKDAY(B5139)=1,2,IF(WEEKDAY(B5139)=7,1,0))))))</f>
        <v>3</v>
      </c>
      <c r="H5139" s="787">
        <v>11082.5</v>
      </c>
      <c r="I5139" s="788">
        <v>10647.100036621094</v>
      </c>
      <c r="K5139" s="795">
        <v>0</v>
      </c>
      <c r="M5139" s="798">
        <f t="shared" si="241"/>
        <v>15368.231695280263</v>
      </c>
      <c r="N5139" s="303"/>
      <c r="S5139" s="786">
        <v>0</v>
      </c>
      <c r="T5139" s="781">
        <f>VLOOKUP(C5139,METADATA!$J$5:$Q$29,IF(E5139="HI",2,IF(E5139="LO",6,10))+IF(S5139=1,2,IF(D5139=7,1,(IF(WEEKDAY(B5139)=1,2,IF(WEEKDAY(B5139)=7,1,0))))))</f>
        <v>3</v>
      </c>
      <c r="U5139" s="781">
        <f>VLOOKUP(C5139,METADATA!$A$5:$H$29,IF(E5139="HI",2,IF(E5139="LO",6,10))+IF(S5139=1,2,IF(D5139=7,1,(IF(WEEKDAY(B5139)=1,2,IF(WEEKDAY(B5139)=7,1,0))))))</f>
        <v>3</v>
      </c>
    </row>
    <row r="5140" spans="2:21" ht="13.95" customHeight="1" x14ac:dyDescent="0.25">
      <c r="B5140" s="784">
        <f t="shared" si="239"/>
        <v>45597</v>
      </c>
      <c r="C5140" s="785">
        <v>0</v>
      </c>
      <c r="D5140" s="786">
        <f>IFERROR((INDEX(METADATA!$T$2:$T$20,MATCH(B5140,METADATA!$S$2:$S$20,0))),0)</f>
        <v>0</v>
      </c>
      <c r="E5140" s="785" t="str">
        <f t="shared" si="240"/>
        <v>LO</v>
      </c>
      <c r="F5140" s="786">
        <f>VLOOKUP(C5140,METADATA!$A$5:$H$29,IF(E5140="HI",2,IF(E5140="LO",6,10))+IF(D5140=1,2,IF(D5140=7,1,(IF(WEEKDAY(B5140)=1,2,IF(WEEKDAY(B5140)=7,1,0))))))</f>
        <v>3</v>
      </c>
      <c r="G5140" s="786">
        <f>VLOOKUP(C5140,METADATA!$J$5:$Q$29,IF(E5140="HI",2,IF(E5140="LO",6,10))+IF(D5140=1,2,IF(D5140=7,1,(IF(WEEKDAY(B5140)=1,2,IF(WEEKDAY(B5140)=7,1,0))))))</f>
        <v>3</v>
      </c>
      <c r="H5140" s="787">
        <v>10303</v>
      </c>
      <c r="I5140" s="788">
        <v>10676.750061035156</v>
      </c>
      <c r="K5140" s="795">
        <v>0</v>
      </c>
      <c r="M5140" s="798">
        <f t="shared" si="241"/>
        <v>14837.277407456337</v>
      </c>
      <c r="N5140" s="303"/>
      <c r="S5140" s="786">
        <v>0</v>
      </c>
      <c r="T5140" s="781">
        <f>VLOOKUP(C5140,METADATA!$J$5:$Q$29,IF(E5140="HI",2,IF(E5140="LO",6,10))+IF(S5140=1,2,IF(D5140=7,1,(IF(WEEKDAY(B5140)=1,2,IF(WEEKDAY(B5140)=7,1,0))))))</f>
        <v>3</v>
      </c>
      <c r="U5140" s="781">
        <f>VLOOKUP(C5140,METADATA!$A$5:$H$29,IF(E5140="HI",2,IF(E5140="LO",6,10))+IF(S5140=1,2,IF(D5140=7,1,(IF(WEEKDAY(B5140)=1,2,IF(WEEKDAY(B5140)=7,1,0))))))</f>
        <v>3</v>
      </c>
    </row>
    <row r="5141" spans="2:21" ht="13.95" customHeight="1" x14ac:dyDescent="0.25">
      <c r="B5141" s="784">
        <f t="shared" si="239"/>
        <v>45597</v>
      </c>
      <c r="C5141" s="785">
        <v>1</v>
      </c>
      <c r="D5141" s="786">
        <f>IFERROR((INDEX(METADATA!$T$2:$T$20,MATCH(B5141,METADATA!$S$2:$S$20,0))),0)</f>
        <v>0</v>
      </c>
      <c r="E5141" s="785" t="str">
        <f t="shared" si="240"/>
        <v>LO</v>
      </c>
      <c r="F5141" s="786">
        <f>VLOOKUP(C5141,METADATA!$A$5:$H$29,IF(E5141="HI",2,IF(E5141="LO",6,10))+IF(D5141=1,2,IF(D5141=7,1,(IF(WEEKDAY(B5141)=1,2,IF(WEEKDAY(B5141)=7,1,0))))))</f>
        <v>3</v>
      </c>
      <c r="G5141" s="786">
        <f>VLOOKUP(C5141,METADATA!$J$5:$Q$29,IF(E5141="HI",2,IF(E5141="LO",6,10))+IF(D5141=1,2,IF(D5141=7,1,(IF(WEEKDAY(B5141)=1,2,IF(WEEKDAY(B5141)=7,1,0))))))</f>
        <v>3</v>
      </c>
      <c r="H5141" s="787">
        <v>10050.25</v>
      </c>
      <c r="I5141" s="788">
        <v>10697.977478027344</v>
      </c>
      <c r="K5141" s="795">
        <v>0</v>
      </c>
      <c r="M5141" s="798">
        <f t="shared" si="241"/>
        <v>14678.359826045969</v>
      </c>
      <c r="N5141" s="303"/>
      <c r="S5141" s="786">
        <v>0</v>
      </c>
      <c r="T5141" s="781">
        <f>VLOOKUP(C5141,METADATA!$J$5:$Q$29,IF(E5141="HI",2,IF(E5141="LO",6,10))+IF(S5141=1,2,IF(D5141=7,1,(IF(WEEKDAY(B5141)=1,2,IF(WEEKDAY(B5141)=7,1,0))))))</f>
        <v>3</v>
      </c>
      <c r="U5141" s="781">
        <f>VLOOKUP(C5141,METADATA!$A$5:$H$29,IF(E5141="HI",2,IF(E5141="LO",6,10))+IF(S5141=1,2,IF(D5141=7,1,(IF(WEEKDAY(B5141)=1,2,IF(WEEKDAY(B5141)=7,1,0))))))</f>
        <v>3</v>
      </c>
    </row>
    <row r="5142" spans="2:21" ht="13.95" customHeight="1" x14ac:dyDescent="0.25">
      <c r="B5142" s="784">
        <f t="shared" si="239"/>
        <v>45597</v>
      </c>
      <c r="C5142" s="785">
        <v>2</v>
      </c>
      <c r="D5142" s="786">
        <f>IFERROR((INDEX(METADATA!$T$2:$T$20,MATCH(B5142,METADATA!$S$2:$S$20,0))),0)</f>
        <v>0</v>
      </c>
      <c r="E5142" s="785" t="str">
        <f t="shared" si="240"/>
        <v>LO</v>
      </c>
      <c r="F5142" s="786">
        <f>VLOOKUP(C5142,METADATA!$A$5:$H$29,IF(E5142="HI",2,IF(E5142="LO",6,10))+IF(D5142=1,2,IF(D5142=7,1,(IF(WEEKDAY(B5142)=1,2,IF(WEEKDAY(B5142)=7,1,0))))))</f>
        <v>3</v>
      </c>
      <c r="G5142" s="786">
        <f>VLOOKUP(C5142,METADATA!$J$5:$Q$29,IF(E5142="HI",2,IF(E5142="LO",6,10))+IF(D5142=1,2,IF(D5142=7,1,(IF(WEEKDAY(B5142)=1,2,IF(WEEKDAY(B5142)=7,1,0))))))</f>
        <v>3</v>
      </c>
      <c r="H5142" s="787">
        <v>9790</v>
      </c>
      <c r="I5142" s="788">
        <v>10698.875061035156</v>
      </c>
      <c r="K5142" s="795">
        <v>0</v>
      </c>
      <c r="M5142" s="798">
        <f t="shared" si="241"/>
        <v>14502.069768541318</v>
      </c>
      <c r="N5142" s="303"/>
      <c r="S5142" s="786">
        <v>0</v>
      </c>
      <c r="T5142" s="781">
        <f>VLOOKUP(C5142,METADATA!$J$5:$Q$29,IF(E5142="HI",2,IF(E5142="LO",6,10))+IF(S5142=1,2,IF(D5142=7,1,(IF(WEEKDAY(B5142)=1,2,IF(WEEKDAY(B5142)=7,1,0))))))</f>
        <v>3</v>
      </c>
      <c r="U5142" s="781">
        <f>VLOOKUP(C5142,METADATA!$A$5:$H$29,IF(E5142="HI",2,IF(E5142="LO",6,10))+IF(S5142=1,2,IF(D5142=7,1,(IF(WEEKDAY(B5142)=1,2,IF(WEEKDAY(B5142)=7,1,0))))))</f>
        <v>3</v>
      </c>
    </row>
    <row r="5143" spans="2:21" ht="13.95" customHeight="1" x14ac:dyDescent="0.25">
      <c r="B5143" s="784">
        <f t="shared" si="239"/>
        <v>45597</v>
      </c>
      <c r="C5143" s="785">
        <v>3</v>
      </c>
      <c r="D5143" s="786">
        <f>IFERROR((INDEX(METADATA!$T$2:$T$20,MATCH(B5143,METADATA!$S$2:$S$20,0))),0)</f>
        <v>0</v>
      </c>
      <c r="E5143" s="785" t="str">
        <f t="shared" si="240"/>
        <v>LO</v>
      </c>
      <c r="F5143" s="786">
        <f>VLOOKUP(C5143,METADATA!$A$5:$H$29,IF(E5143="HI",2,IF(E5143="LO",6,10))+IF(D5143=1,2,IF(D5143=7,1,(IF(WEEKDAY(B5143)=1,2,IF(WEEKDAY(B5143)=7,1,0))))))</f>
        <v>3</v>
      </c>
      <c r="G5143" s="786">
        <f>VLOOKUP(C5143,METADATA!$J$5:$Q$29,IF(E5143="HI",2,IF(E5143="LO",6,10))+IF(D5143=1,2,IF(D5143=7,1,(IF(WEEKDAY(B5143)=1,2,IF(WEEKDAY(B5143)=7,1,0))))))</f>
        <v>3</v>
      </c>
      <c r="H5143" s="787">
        <v>9263.75</v>
      </c>
      <c r="I5143" s="788">
        <v>10750.72509765625</v>
      </c>
      <c r="K5143" s="795">
        <v>0</v>
      </c>
      <c r="M5143" s="798">
        <f t="shared" si="241"/>
        <v>14191.376049836605</v>
      </c>
      <c r="N5143" s="303"/>
      <c r="S5143" s="786">
        <v>0</v>
      </c>
      <c r="T5143" s="781">
        <f>VLOOKUP(C5143,METADATA!$J$5:$Q$29,IF(E5143="HI",2,IF(E5143="LO",6,10))+IF(S5143=1,2,IF(D5143=7,1,(IF(WEEKDAY(B5143)=1,2,IF(WEEKDAY(B5143)=7,1,0))))))</f>
        <v>3</v>
      </c>
      <c r="U5143" s="781">
        <f>VLOOKUP(C5143,METADATA!$A$5:$H$29,IF(E5143="HI",2,IF(E5143="LO",6,10))+IF(S5143=1,2,IF(D5143=7,1,(IF(WEEKDAY(B5143)=1,2,IF(WEEKDAY(B5143)=7,1,0))))))</f>
        <v>3</v>
      </c>
    </row>
    <row r="5144" spans="2:21" ht="13.95" customHeight="1" x14ac:dyDescent="0.25">
      <c r="B5144" s="784">
        <f t="shared" si="239"/>
        <v>45597</v>
      </c>
      <c r="C5144" s="785">
        <v>4</v>
      </c>
      <c r="D5144" s="786">
        <f>IFERROR((INDEX(METADATA!$T$2:$T$20,MATCH(B5144,METADATA!$S$2:$S$20,0))),0)</f>
        <v>0</v>
      </c>
      <c r="E5144" s="785" t="str">
        <f t="shared" si="240"/>
        <v>LO</v>
      </c>
      <c r="F5144" s="786">
        <f>VLOOKUP(C5144,METADATA!$A$5:$H$29,IF(E5144="HI",2,IF(E5144="LO",6,10))+IF(D5144=1,2,IF(D5144=7,1,(IF(WEEKDAY(B5144)=1,2,IF(WEEKDAY(B5144)=7,1,0))))))</f>
        <v>3</v>
      </c>
      <c r="G5144" s="786">
        <f>VLOOKUP(C5144,METADATA!$J$5:$Q$29,IF(E5144="HI",2,IF(E5144="LO",6,10))+IF(D5144=1,2,IF(D5144=7,1,(IF(WEEKDAY(B5144)=1,2,IF(WEEKDAY(B5144)=7,1,0))))))</f>
        <v>3</v>
      </c>
      <c r="H5144" s="787">
        <v>9990.25</v>
      </c>
      <c r="I5144" s="788">
        <v>10669.824951171875</v>
      </c>
      <c r="K5144" s="795">
        <v>0</v>
      </c>
      <c r="M5144" s="798">
        <f t="shared" si="241"/>
        <v>14616.780067824442</v>
      </c>
      <c r="N5144" s="303"/>
      <c r="S5144" s="786">
        <v>0</v>
      </c>
      <c r="T5144" s="781">
        <f>VLOOKUP(C5144,METADATA!$J$5:$Q$29,IF(E5144="HI",2,IF(E5144="LO",6,10))+IF(S5144=1,2,IF(D5144=7,1,(IF(WEEKDAY(B5144)=1,2,IF(WEEKDAY(B5144)=7,1,0))))))</f>
        <v>3</v>
      </c>
      <c r="U5144" s="781">
        <f>VLOOKUP(C5144,METADATA!$A$5:$H$29,IF(E5144="HI",2,IF(E5144="LO",6,10))+IF(S5144=1,2,IF(D5144=7,1,(IF(WEEKDAY(B5144)=1,2,IF(WEEKDAY(B5144)=7,1,0))))))</f>
        <v>3</v>
      </c>
    </row>
    <row r="5145" spans="2:21" ht="13.95" customHeight="1" x14ac:dyDescent="0.25">
      <c r="B5145" s="784">
        <f t="shared" si="239"/>
        <v>45597</v>
      </c>
      <c r="C5145" s="785">
        <v>5</v>
      </c>
      <c r="D5145" s="786">
        <f>IFERROR((INDEX(METADATA!$T$2:$T$20,MATCH(B5145,METADATA!$S$2:$S$20,0))),0)</f>
        <v>0</v>
      </c>
      <c r="E5145" s="785" t="str">
        <f t="shared" si="240"/>
        <v>LO</v>
      </c>
      <c r="F5145" s="786">
        <f>VLOOKUP(C5145,METADATA!$A$5:$H$29,IF(E5145="HI",2,IF(E5145="LO",6,10))+IF(D5145=1,2,IF(D5145=7,1,(IF(WEEKDAY(B5145)=1,2,IF(WEEKDAY(B5145)=7,1,0))))))</f>
        <v>3</v>
      </c>
      <c r="G5145" s="786">
        <f>VLOOKUP(C5145,METADATA!$J$5:$Q$29,IF(E5145="HI",2,IF(E5145="LO",6,10))+IF(D5145=1,2,IF(D5145=7,1,(IF(WEEKDAY(B5145)=1,2,IF(WEEKDAY(B5145)=7,1,0))))))</f>
        <v>3</v>
      </c>
      <c r="H5145" s="787">
        <v>11228.75</v>
      </c>
      <c r="I5145" s="788">
        <v>10506.725036621094</v>
      </c>
      <c r="K5145" s="795">
        <v>870.51250000000005</v>
      </c>
      <c r="M5145" s="798">
        <f t="shared" si="241"/>
        <v>15377.779344159562</v>
      </c>
      <c r="N5145" s="303"/>
      <c r="S5145" s="786">
        <v>0</v>
      </c>
      <c r="T5145" s="781">
        <f>VLOOKUP(C5145,METADATA!$J$5:$Q$29,IF(E5145="HI",2,IF(E5145="LO",6,10))+IF(S5145=1,2,IF(D5145=7,1,(IF(WEEKDAY(B5145)=1,2,IF(WEEKDAY(B5145)=7,1,0))))))</f>
        <v>3</v>
      </c>
      <c r="U5145" s="781">
        <f>VLOOKUP(C5145,METADATA!$A$5:$H$29,IF(E5145="HI",2,IF(E5145="LO",6,10))+IF(S5145=1,2,IF(D5145=7,1,(IF(WEEKDAY(B5145)=1,2,IF(WEEKDAY(B5145)=7,1,0))))))</f>
        <v>3</v>
      </c>
    </row>
    <row r="5146" spans="2:21" ht="13.95" customHeight="1" x14ac:dyDescent="0.25">
      <c r="B5146" s="784">
        <f t="shared" si="239"/>
        <v>45597</v>
      </c>
      <c r="C5146" s="785">
        <v>6</v>
      </c>
      <c r="D5146" s="786">
        <f>IFERROR((INDEX(METADATA!$T$2:$T$20,MATCH(B5146,METADATA!$S$2:$S$20,0))),0)</f>
        <v>0</v>
      </c>
      <c r="E5146" s="785" t="str">
        <f t="shared" si="240"/>
        <v>LO</v>
      </c>
      <c r="F5146" s="786">
        <f>VLOOKUP(C5146,METADATA!$A$5:$H$29,IF(E5146="HI",2,IF(E5146="LO",6,10))+IF(D5146=1,2,IF(D5146=7,1,(IF(WEEKDAY(B5146)=1,2,IF(WEEKDAY(B5146)=7,1,0))))))</f>
        <v>2</v>
      </c>
      <c r="G5146" s="786">
        <f>VLOOKUP(C5146,METADATA!$J$5:$Q$29,IF(E5146="HI",2,IF(E5146="LO",6,10))+IF(D5146=1,2,IF(D5146=7,1,(IF(WEEKDAY(B5146)=1,2,IF(WEEKDAY(B5146)=7,1,0))))))</f>
        <v>2</v>
      </c>
      <c r="H5146" s="787">
        <v>12336.5</v>
      </c>
      <c r="I5146" s="788">
        <v>10439.524780273438</v>
      </c>
      <c r="K5146" s="795">
        <v>865.8125</v>
      </c>
      <c r="M5146" s="798">
        <f t="shared" si="241"/>
        <v>16160.844962066283</v>
      </c>
      <c r="N5146" s="303"/>
      <c r="S5146" s="786">
        <v>0</v>
      </c>
      <c r="T5146" s="781">
        <f>VLOOKUP(C5146,METADATA!$J$5:$Q$29,IF(E5146="HI",2,IF(E5146="LO",6,10))+IF(S5146=1,2,IF(D5146=7,1,(IF(WEEKDAY(B5146)=1,2,IF(WEEKDAY(B5146)=7,1,0))))))</f>
        <v>2</v>
      </c>
      <c r="U5146" s="781">
        <f>VLOOKUP(C5146,METADATA!$A$5:$H$29,IF(E5146="HI",2,IF(E5146="LO",6,10))+IF(S5146=1,2,IF(D5146=7,1,(IF(WEEKDAY(B5146)=1,2,IF(WEEKDAY(B5146)=7,1,0))))))</f>
        <v>2</v>
      </c>
    </row>
    <row r="5147" spans="2:21" ht="13.95" customHeight="1" x14ac:dyDescent="0.25">
      <c r="B5147" s="784">
        <f t="shared" si="239"/>
        <v>45597</v>
      </c>
      <c r="C5147" s="785">
        <v>7</v>
      </c>
      <c r="D5147" s="786">
        <f>IFERROR((INDEX(METADATA!$T$2:$T$20,MATCH(B5147,METADATA!$S$2:$S$20,0))),0)</f>
        <v>0</v>
      </c>
      <c r="E5147" s="785" t="str">
        <f t="shared" si="240"/>
        <v>LO</v>
      </c>
      <c r="F5147" s="786">
        <f>VLOOKUP(C5147,METADATA!$A$5:$H$29,IF(E5147="HI",2,IF(E5147="LO",6,10))+IF(D5147=1,2,IF(D5147=7,1,(IF(WEEKDAY(B5147)=1,2,IF(WEEKDAY(B5147)=7,1,0))))))</f>
        <v>1</v>
      </c>
      <c r="G5147" s="786">
        <f>VLOOKUP(C5147,METADATA!$J$5:$Q$29,IF(E5147="HI",2,IF(E5147="LO",6,10))+IF(D5147=1,2,IF(D5147=7,1,(IF(WEEKDAY(B5147)=1,2,IF(WEEKDAY(B5147)=7,1,0))))))</f>
        <v>1</v>
      </c>
      <c r="H5147" s="787">
        <v>13176.75</v>
      </c>
      <c r="I5147" s="788">
        <v>10285.674987792969</v>
      </c>
      <c r="K5147" s="795">
        <v>834.63750000000005</v>
      </c>
      <c r="M5147" s="798">
        <f t="shared" si="241"/>
        <v>16715.916083691311</v>
      </c>
      <c r="N5147" s="303"/>
      <c r="S5147" s="786">
        <v>0</v>
      </c>
      <c r="T5147" s="781">
        <f>VLOOKUP(C5147,METADATA!$J$5:$Q$29,IF(E5147="HI",2,IF(E5147="LO",6,10))+IF(S5147=1,2,IF(D5147=7,1,(IF(WEEKDAY(B5147)=1,2,IF(WEEKDAY(B5147)=7,1,0))))))</f>
        <v>1</v>
      </c>
      <c r="U5147" s="781">
        <f>VLOOKUP(C5147,METADATA!$A$5:$H$29,IF(E5147="HI",2,IF(E5147="LO",6,10))+IF(S5147=1,2,IF(D5147=7,1,(IF(WEEKDAY(B5147)=1,2,IF(WEEKDAY(B5147)=7,1,0))))))</f>
        <v>1</v>
      </c>
    </row>
    <row r="5148" spans="2:21" ht="13.95" customHeight="1" x14ac:dyDescent="0.25">
      <c r="B5148" s="784">
        <f t="shared" ref="B5148:B5211" si="242">B5124+1</f>
        <v>45597</v>
      </c>
      <c r="C5148" s="785">
        <v>8</v>
      </c>
      <c r="D5148" s="786">
        <f>IFERROR((INDEX(METADATA!$T$2:$T$20,MATCH(B5148,METADATA!$S$2:$S$20,0))),0)</f>
        <v>0</v>
      </c>
      <c r="E5148" s="785" t="str">
        <f t="shared" si="240"/>
        <v>LO</v>
      </c>
      <c r="F5148" s="786">
        <f>VLOOKUP(C5148,METADATA!$A$5:$H$29,IF(E5148="HI",2,IF(E5148="LO",6,10))+IF(D5148=1,2,IF(D5148=7,1,(IF(WEEKDAY(B5148)=1,2,IF(WEEKDAY(B5148)=7,1,0))))))</f>
        <v>1</v>
      </c>
      <c r="G5148" s="786">
        <f>VLOOKUP(C5148,METADATA!$J$5:$Q$29,IF(E5148="HI",2,IF(E5148="LO",6,10))+IF(D5148=1,2,IF(D5148=7,1,(IF(WEEKDAY(B5148)=1,2,IF(WEEKDAY(B5148)=7,1,0))))))</f>
        <v>1</v>
      </c>
      <c r="H5148" s="787">
        <v>15174.25</v>
      </c>
      <c r="I5148" s="788">
        <v>10324.850036621094</v>
      </c>
      <c r="K5148" s="795">
        <v>847.33749999999998</v>
      </c>
      <c r="M5148" s="798">
        <f t="shared" si="241"/>
        <v>18353.756872673632</v>
      </c>
      <c r="N5148" s="303"/>
      <c r="S5148" s="786">
        <v>0</v>
      </c>
      <c r="T5148" s="781">
        <f>VLOOKUP(C5148,METADATA!$J$5:$Q$29,IF(E5148="HI",2,IF(E5148="LO",6,10))+IF(S5148=1,2,IF(D5148=7,1,(IF(WEEKDAY(B5148)=1,2,IF(WEEKDAY(B5148)=7,1,0))))))</f>
        <v>1</v>
      </c>
      <c r="U5148" s="781">
        <f>VLOOKUP(C5148,METADATA!$A$5:$H$29,IF(E5148="HI",2,IF(E5148="LO",6,10))+IF(S5148=1,2,IF(D5148=7,1,(IF(WEEKDAY(B5148)=1,2,IF(WEEKDAY(B5148)=7,1,0))))))</f>
        <v>1</v>
      </c>
    </row>
    <row r="5149" spans="2:21" ht="13.95" customHeight="1" x14ac:dyDescent="0.25">
      <c r="B5149" s="784">
        <f t="shared" si="242"/>
        <v>45597</v>
      </c>
      <c r="C5149" s="785">
        <v>9</v>
      </c>
      <c r="D5149" s="786">
        <f>IFERROR((INDEX(METADATA!$T$2:$T$20,MATCH(B5149,METADATA!$S$2:$S$20,0))),0)</f>
        <v>0</v>
      </c>
      <c r="E5149" s="785" t="str">
        <f t="shared" si="240"/>
        <v>LO</v>
      </c>
      <c r="F5149" s="786">
        <f>VLOOKUP(C5149,METADATA!$A$5:$H$29,IF(E5149="HI",2,IF(E5149="LO",6,10))+IF(D5149=1,2,IF(D5149=7,1,(IF(WEEKDAY(B5149)=1,2,IF(WEEKDAY(B5149)=7,1,0))))))</f>
        <v>2</v>
      </c>
      <c r="G5149" s="786">
        <f>VLOOKUP(C5149,METADATA!$J$5:$Q$29,IF(E5149="HI",2,IF(E5149="LO",6,10))+IF(D5149=1,2,IF(D5149=7,1,(IF(WEEKDAY(B5149)=1,2,IF(WEEKDAY(B5149)=7,1,0))))))</f>
        <v>1</v>
      </c>
      <c r="H5149" s="787">
        <v>16295.75</v>
      </c>
      <c r="I5149" s="788">
        <v>10203.499877929688</v>
      </c>
      <c r="K5149" s="795">
        <v>851.61249999999995</v>
      </c>
      <c r="M5149" s="798">
        <f t="shared" si="241"/>
        <v>19226.618990904539</v>
      </c>
      <c r="N5149" s="303"/>
      <c r="S5149" s="786">
        <v>0</v>
      </c>
      <c r="T5149" s="781">
        <f>VLOOKUP(C5149,METADATA!$J$5:$Q$29,IF(E5149="HI",2,IF(E5149="LO",6,10))+IF(S5149=1,2,IF(D5149=7,1,(IF(WEEKDAY(B5149)=1,2,IF(WEEKDAY(B5149)=7,1,0))))))</f>
        <v>1</v>
      </c>
      <c r="U5149" s="781">
        <f>VLOOKUP(C5149,METADATA!$A$5:$H$29,IF(E5149="HI",2,IF(E5149="LO",6,10))+IF(S5149=1,2,IF(D5149=7,1,(IF(WEEKDAY(B5149)=1,2,IF(WEEKDAY(B5149)=7,1,0))))))</f>
        <v>2</v>
      </c>
    </row>
    <row r="5150" spans="2:21" ht="13.95" customHeight="1" x14ac:dyDescent="0.25">
      <c r="B5150" s="784">
        <f t="shared" si="242"/>
        <v>45597</v>
      </c>
      <c r="C5150" s="785">
        <v>10</v>
      </c>
      <c r="D5150" s="786">
        <f>IFERROR((INDEX(METADATA!$T$2:$T$20,MATCH(B5150,METADATA!$S$2:$S$20,0))),0)</f>
        <v>0</v>
      </c>
      <c r="E5150" s="785" t="str">
        <f t="shared" si="240"/>
        <v>LO</v>
      </c>
      <c r="F5150" s="786">
        <f>VLOOKUP(C5150,METADATA!$A$5:$H$29,IF(E5150="HI",2,IF(E5150="LO",6,10))+IF(D5150=1,2,IF(D5150=7,1,(IF(WEEKDAY(B5150)=1,2,IF(WEEKDAY(B5150)=7,1,0))))))</f>
        <v>2</v>
      </c>
      <c r="G5150" s="786">
        <f>VLOOKUP(C5150,METADATA!$J$5:$Q$29,IF(E5150="HI",2,IF(E5150="LO",6,10))+IF(D5150=1,2,IF(D5150=7,1,(IF(WEEKDAY(B5150)=1,2,IF(WEEKDAY(B5150)=7,1,0))))))</f>
        <v>2</v>
      </c>
      <c r="H5150" s="787">
        <v>16365.5</v>
      </c>
      <c r="I5150" s="788">
        <v>10383.674987792969</v>
      </c>
      <c r="K5150" s="795">
        <v>856.5</v>
      </c>
      <c r="M5150" s="798">
        <f t="shared" si="241"/>
        <v>19381.700041588643</v>
      </c>
      <c r="N5150" s="303"/>
      <c r="S5150" s="786">
        <v>0</v>
      </c>
      <c r="T5150" s="781">
        <f>VLOOKUP(C5150,METADATA!$J$5:$Q$29,IF(E5150="HI",2,IF(E5150="LO",6,10))+IF(S5150=1,2,IF(D5150=7,1,(IF(WEEKDAY(B5150)=1,2,IF(WEEKDAY(B5150)=7,1,0))))))</f>
        <v>2</v>
      </c>
      <c r="U5150" s="781">
        <f>VLOOKUP(C5150,METADATA!$A$5:$H$29,IF(E5150="HI",2,IF(E5150="LO",6,10))+IF(S5150=1,2,IF(D5150=7,1,(IF(WEEKDAY(B5150)=1,2,IF(WEEKDAY(B5150)=7,1,0))))))</f>
        <v>2</v>
      </c>
    </row>
    <row r="5151" spans="2:21" ht="13.95" customHeight="1" x14ac:dyDescent="0.25">
      <c r="B5151" s="784">
        <f t="shared" si="242"/>
        <v>45597</v>
      </c>
      <c r="C5151" s="785">
        <v>11</v>
      </c>
      <c r="D5151" s="786">
        <f>IFERROR((INDEX(METADATA!$T$2:$T$20,MATCH(B5151,METADATA!$S$2:$S$20,0))),0)</f>
        <v>0</v>
      </c>
      <c r="E5151" s="785" t="str">
        <f t="shared" si="240"/>
        <v>LO</v>
      </c>
      <c r="F5151" s="786">
        <f>VLOOKUP(C5151,METADATA!$A$5:$H$29,IF(E5151="HI",2,IF(E5151="LO",6,10))+IF(D5151=1,2,IF(D5151=7,1,(IF(WEEKDAY(B5151)=1,2,IF(WEEKDAY(B5151)=7,1,0))))))</f>
        <v>2</v>
      </c>
      <c r="G5151" s="786">
        <f>VLOOKUP(C5151,METADATA!$J$5:$Q$29,IF(E5151="HI",2,IF(E5151="LO",6,10))+IF(D5151=1,2,IF(D5151=7,1,(IF(WEEKDAY(B5151)=1,2,IF(WEEKDAY(B5151)=7,1,0))))))</f>
        <v>2</v>
      </c>
      <c r="H5151" s="787">
        <v>16569.25</v>
      </c>
      <c r="I5151" s="788">
        <v>10561.125</v>
      </c>
      <c r="K5151" s="795">
        <v>824.32500000000005</v>
      </c>
      <c r="M5151" s="798">
        <f t="shared" si="241"/>
        <v>19648.852557544549</v>
      </c>
      <c r="N5151" s="303"/>
      <c r="S5151" s="786">
        <v>0</v>
      </c>
      <c r="T5151" s="781">
        <f>VLOOKUP(C5151,METADATA!$J$5:$Q$29,IF(E5151="HI",2,IF(E5151="LO",6,10))+IF(S5151=1,2,IF(D5151=7,1,(IF(WEEKDAY(B5151)=1,2,IF(WEEKDAY(B5151)=7,1,0))))))</f>
        <v>2</v>
      </c>
      <c r="U5151" s="781">
        <f>VLOOKUP(C5151,METADATA!$A$5:$H$29,IF(E5151="HI",2,IF(E5151="LO",6,10))+IF(S5151=1,2,IF(D5151=7,1,(IF(WEEKDAY(B5151)=1,2,IF(WEEKDAY(B5151)=7,1,0))))))</f>
        <v>2</v>
      </c>
    </row>
    <row r="5152" spans="2:21" ht="13.95" customHeight="1" x14ac:dyDescent="0.25">
      <c r="B5152" s="784">
        <f t="shared" si="242"/>
        <v>45597</v>
      </c>
      <c r="C5152" s="785">
        <v>12</v>
      </c>
      <c r="D5152" s="786">
        <f>IFERROR((INDEX(METADATA!$T$2:$T$20,MATCH(B5152,METADATA!$S$2:$S$20,0))),0)</f>
        <v>0</v>
      </c>
      <c r="E5152" s="785" t="str">
        <f t="shared" si="240"/>
        <v>LO</v>
      </c>
      <c r="F5152" s="786">
        <f>VLOOKUP(C5152,METADATA!$A$5:$H$29,IF(E5152="HI",2,IF(E5152="LO",6,10))+IF(D5152=1,2,IF(D5152=7,1,(IF(WEEKDAY(B5152)=1,2,IF(WEEKDAY(B5152)=7,1,0))))))</f>
        <v>2</v>
      </c>
      <c r="G5152" s="786">
        <f>VLOOKUP(C5152,METADATA!$J$5:$Q$29,IF(E5152="HI",2,IF(E5152="LO",6,10))+IF(D5152=1,2,IF(D5152=7,1,(IF(WEEKDAY(B5152)=1,2,IF(WEEKDAY(B5152)=7,1,0))))))</f>
        <v>2</v>
      </c>
      <c r="H5152" s="787">
        <v>71.5</v>
      </c>
      <c r="I5152" s="788">
        <v>10467.324829101563</v>
      </c>
      <c r="K5152" s="795">
        <v>882.73749999999995</v>
      </c>
      <c r="M5152" s="798">
        <f t="shared" si="241"/>
        <v>10467.569026661637</v>
      </c>
      <c r="N5152" s="303"/>
      <c r="S5152" s="786">
        <v>0</v>
      </c>
      <c r="T5152" s="781">
        <f>VLOOKUP(C5152,METADATA!$J$5:$Q$29,IF(E5152="HI",2,IF(E5152="LO",6,10))+IF(S5152=1,2,IF(D5152=7,1,(IF(WEEKDAY(B5152)=1,2,IF(WEEKDAY(B5152)=7,1,0))))))</f>
        <v>2</v>
      </c>
      <c r="U5152" s="781">
        <f>VLOOKUP(C5152,METADATA!$A$5:$H$29,IF(E5152="HI",2,IF(E5152="LO",6,10))+IF(S5152=1,2,IF(D5152=7,1,(IF(WEEKDAY(B5152)=1,2,IF(WEEKDAY(B5152)=7,1,0))))))</f>
        <v>2</v>
      </c>
    </row>
    <row r="5153" spans="2:21" ht="13.95" customHeight="1" x14ac:dyDescent="0.25">
      <c r="B5153" s="784">
        <f t="shared" si="242"/>
        <v>45597</v>
      </c>
      <c r="C5153" s="785">
        <v>13</v>
      </c>
      <c r="D5153" s="786">
        <f>IFERROR((INDEX(METADATA!$T$2:$T$20,MATCH(B5153,METADATA!$S$2:$S$20,0))),0)</f>
        <v>0</v>
      </c>
      <c r="E5153" s="785" t="str">
        <f t="shared" si="240"/>
        <v>LO</v>
      </c>
      <c r="F5153" s="786">
        <f>VLOOKUP(C5153,METADATA!$A$5:$H$29,IF(E5153="HI",2,IF(E5153="LO",6,10))+IF(D5153=1,2,IF(D5153=7,1,(IF(WEEKDAY(B5153)=1,2,IF(WEEKDAY(B5153)=7,1,0))))))</f>
        <v>2</v>
      </c>
      <c r="G5153" s="786">
        <f>VLOOKUP(C5153,METADATA!$J$5:$Q$29,IF(E5153="HI",2,IF(E5153="LO",6,10))+IF(D5153=1,2,IF(D5153=7,1,(IF(WEEKDAY(B5153)=1,2,IF(WEEKDAY(B5153)=7,1,0))))))</f>
        <v>2</v>
      </c>
      <c r="H5153" s="787">
        <v>26.5</v>
      </c>
      <c r="I5153" s="788">
        <v>10554.375</v>
      </c>
      <c r="K5153" s="795">
        <v>909.3125</v>
      </c>
      <c r="M5153" s="798">
        <f t="shared" si="241"/>
        <v>10554.408268142037</v>
      </c>
      <c r="N5153" s="303"/>
      <c r="S5153" s="786">
        <v>0</v>
      </c>
      <c r="T5153" s="781">
        <f>VLOOKUP(C5153,METADATA!$J$5:$Q$29,IF(E5153="HI",2,IF(E5153="LO",6,10))+IF(S5153=1,2,IF(D5153=7,1,(IF(WEEKDAY(B5153)=1,2,IF(WEEKDAY(B5153)=7,1,0))))))</f>
        <v>2</v>
      </c>
      <c r="U5153" s="781">
        <f>VLOOKUP(C5153,METADATA!$A$5:$H$29,IF(E5153="HI",2,IF(E5153="LO",6,10))+IF(S5153=1,2,IF(D5153=7,1,(IF(WEEKDAY(B5153)=1,2,IF(WEEKDAY(B5153)=7,1,0))))))</f>
        <v>2</v>
      </c>
    </row>
    <row r="5154" spans="2:21" ht="13.95" customHeight="1" x14ac:dyDescent="0.25">
      <c r="B5154" s="784">
        <f t="shared" si="242"/>
        <v>45597</v>
      </c>
      <c r="C5154" s="785">
        <v>14</v>
      </c>
      <c r="D5154" s="786">
        <f>IFERROR((INDEX(METADATA!$T$2:$T$20,MATCH(B5154,METADATA!$S$2:$S$20,0))),0)</f>
        <v>0</v>
      </c>
      <c r="E5154" s="785" t="str">
        <f t="shared" si="240"/>
        <v>LO</v>
      </c>
      <c r="F5154" s="786">
        <f>VLOOKUP(C5154,METADATA!$A$5:$H$29,IF(E5154="HI",2,IF(E5154="LO",6,10))+IF(D5154=1,2,IF(D5154=7,1,(IF(WEEKDAY(B5154)=1,2,IF(WEEKDAY(B5154)=7,1,0))))))</f>
        <v>2</v>
      </c>
      <c r="G5154" s="786">
        <f>VLOOKUP(C5154,METADATA!$J$5:$Q$29,IF(E5154="HI",2,IF(E5154="LO",6,10))+IF(D5154=1,2,IF(D5154=7,1,(IF(WEEKDAY(B5154)=1,2,IF(WEEKDAY(B5154)=7,1,0))))))</f>
        <v>2</v>
      </c>
      <c r="H5154" s="787">
        <v>16650</v>
      </c>
      <c r="I5154" s="788">
        <v>10656.674865722656</v>
      </c>
      <c r="K5154" s="795">
        <v>905.6</v>
      </c>
      <c r="M5154" s="798">
        <f t="shared" si="241"/>
        <v>19768.338807136148</v>
      </c>
      <c r="N5154" s="303"/>
      <c r="S5154" s="786">
        <v>0</v>
      </c>
      <c r="T5154" s="781">
        <f>VLOOKUP(C5154,METADATA!$J$5:$Q$29,IF(E5154="HI",2,IF(E5154="LO",6,10))+IF(S5154=1,2,IF(D5154=7,1,(IF(WEEKDAY(B5154)=1,2,IF(WEEKDAY(B5154)=7,1,0))))))</f>
        <v>2</v>
      </c>
      <c r="U5154" s="781">
        <f>VLOOKUP(C5154,METADATA!$A$5:$H$29,IF(E5154="HI",2,IF(E5154="LO",6,10))+IF(S5154=1,2,IF(D5154=7,1,(IF(WEEKDAY(B5154)=1,2,IF(WEEKDAY(B5154)=7,1,0))))))</f>
        <v>2</v>
      </c>
    </row>
    <row r="5155" spans="2:21" ht="13.95" customHeight="1" x14ac:dyDescent="0.25">
      <c r="B5155" s="784">
        <f t="shared" si="242"/>
        <v>45597</v>
      </c>
      <c r="C5155" s="785">
        <v>15</v>
      </c>
      <c r="D5155" s="786">
        <f>IFERROR((INDEX(METADATA!$T$2:$T$20,MATCH(B5155,METADATA!$S$2:$S$20,0))),0)</f>
        <v>0</v>
      </c>
      <c r="E5155" s="785" t="str">
        <f t="shared" si="240"/>
        <v>LO</v>
      </c>
      <c r="F5155" s="786">
        <f>VLOOKUP(C5155,METADATA!$A$5:$H$29,IF(E5155="HI",2,IF(E5155="LO",6,10))+IF(D5155=1,2,IF(D5155=7,1,(IF(WEEKDAY(B5155)=1,2,IF(WEEKDAY(B5155)=7,1,0))))))</f>
        <v>2</v>
      </c>
      <c r="G5155" s="786">
        <f>VLOOKUP(C5155,METADATA!$J$5:$Q$29,IF(E5155="HI",2,IF(E5155="LO",6,10))+IF(D5155=1,2,IF(D5155=7,1,(IF(WEEKDAY(B5155)=1,2,IF(WEEKDAY(B5155)=7,1,0))))))</f>
        <v>2</v>
      </c>
      <c r="H5155" s="787">
        <v>15869.75</v>
      </c>
      <c r="I5155" s="788">
        <v>10614.349853515625</v>
      </c>
      <c r="K5155" s="795">
        <v>913.98749999999995</v>
      </c>
      <c r="M5155" s="798">
        <f t="shared" si="241"/>
        <v>19092.233705759187</v>
      </c>
      <c r="N5155" s="303"/>
      <c r="S5155" s="786">
        <v>0</v>
      </c>
      <c r="T5155" s="781">
        <f>VLOOKUP(C5155,METADATA!$J$5:$Q$29,IF(E5155="HI",2,IF(E5155="LO",6,10))+IF(S5155=1,2,IF(D5155=7,1,(IF(WEEKDAY(B5155)=1,2,IF(WEEKDAY(B5155)=7,1,0))))))</f>
        <v>2</v>
      </c>
      <c r="U5155" s="781">
        <f>VLOOKUP(C5155,METADATA!$A$5:$H$29,IF(E5155="HI",2,IF(E5155="LO",6,10))+IF(S5155=1,2,IF(D5155=7,1,(IF(WEEKDAY(B5155)=1,2,IF(WEEKDAY(B5155)=7,1,0))))))</f>
        <v>2</v>
      </c>
    </row>
    <row r="5156" spans="2:21" ht="13.95" customHeight="1" x14ac:dyDescent="0.25">
      <c r="B5156" s="784">
        <f t="shared" si="242"/>
        <v>45597</v>
      </c>
      <c r="C5156" s="785">
        <v>16</v>
      </c>
      <c r="D5156" s="786">
        <f>IFERROR((INDEX(METADATA!$T$2:$T$20,MATCH(B5156,METADATA!$S$2:$S$20,0))),0)</f>
        <v>0</v>
      </c>
      <c r="E5156" s="785" t="str">
        <f t="shared" si="240"/>
        <v>LO</v>
      </c>
      <c r="F5156" s="786">
        <f>VLOOKUP(C5156,METADATA!$A$5:$H$29,IF(E5156="HI",2,IF(E5156="LO",6,10))+IF(D5156=1,2,IF(D5156=7,1,(IF(WEEKDAY(B5156)=1,2,IF(WEEKDAY(B5156)=7,1,0))))))</f>
        <v>2</v>
      </c>
      <c r="G5156" s="786">
        <f>VLOOKUP(C5156,METADATA!$J$5:$Q$29,IF(E5156="HI",2,IF(E5156="LO",6,10))+IF(D5156=1,2,IF(D5156=7,1,(IF(WEEKDAY(B5156)=1,2,IF(WEEKDAY(B5156)=7,1,0))))))</f>
        <v>2</v>
      </c>
      <c r="H5156" s="787">
        <v>14935</v>
      </c>
      <c r="I5156" s="788">
        <v>10517.300048828125</v>
      </c>
      <c r="K5156" s="795">
        <v>902.26250000000005</v>
      </c>
      <c r="M5156" s="798">
        <f t="shared" si="241"/>
        <v>18266.57672682761</v>
      </c>
      <c r="N5156" s="303"/>
      <c r="S5156" s="786">
        <v>0</v>
      </c>
      <c r="T5156" s="781">
        <f>VLOOKUP(C5156,METADATA!$J$5:$Q$29,IF(E5156="HI",2,IF(E5156="LO",6,10))+IF(S5156=1,2,IF(D5156=7,1,(IF(WEEKDAY(B5156)=1,2,IF(WEEKDAY(B5156)=7,1,0))))))</f>
        <v>2</v>
      </c>
      <c r="U5156" s="781">
        <f>VLOOKUP(C5156,METADATA!$A$5:$H$29,IF(E5156="HI",2,IF(E5156="LO",6,10))+IF(S5156=1,2,IF(D5156=7,1,(IF(WEEKDAY(B5156)=1,2,IF(WEEKDAY(B5156)=7,1,0))))))</f>
        <v>2</v>
      </c>
    </row>
    <row r="5157" spans="2:21" ht="13.95" customHeight="1" x14ac:dyDescent="0.25">
      <c r="B5157" s="784">
        <f t="shared" si="242"/>
        <v>45597</v>
      </c>
      <c r="C5157" s="785">
        <v>17</v>
      </c>
      <c r="D5157" s="786">
        <f>IFERROR((INDEX(METADATA!$T$2:$T$20,MATCH(B5157,METADATA!$S$2:$S$20,0))),0)</f>
        <v>0</v>
      </c>
      <c r="E5157" s="785" t="str">
        <f t="shared" si="240"/>
        <v>LO</v>
      </c>
      <c r="F5157" s="786">
        <f>VLOOKUP(C5157,METADATA!$A$5:$H$29,IF(E5157="HI",2,IF(E5157="LO",6,10))+IF(D5157=1,2,IF(D5157=7,1,(IF(WEEKDAY(B5157)=1,2,IF(WEEKDAY(B5157)=7,1,0))))))</f>
        <v>2</v>
      </c>
      <c r="G5157" s="786">
        <f>VLOOKUP(C5157,METADATA!$J$5:$Q$29,IF(E5157="HI",2,IF(E5157="LO",6,10))+IF(D5157=1,2,IF(D5157=7,1,(IF(WEEKDAY(B5157)=1,2,IF(WEEKDAY(B5157)=7,1,0))))))</f>
        <v>2</v>
      </c>
      <c r="H5157" s="787">
        <v>14253.75</v>
      </c>
      <c r="I5157" s="788">
        <v>10481.950073242188</v>
      </c>
      <c r="K5157" s="795">
        <v>933.76250000000005</v>
      </c>
      <c r="M5157" s="798">
        <f t="shared" si="241"/>
        <v>17692.955276053854</v>
      </c>
      <c r="N5157" s="303"/>
      <c r="S5157" s="786">
        <v>0</v>
      </c>
      <c r="T5157" s="781">
        <f>VLOOKUP(C5157,METADATA!$J$5:$Q$29,IF(E5157="HI",2,IF(E5157="LO",6,10))+IF(S5157=1,2,IF(D5157=7,1,(IF(WEEKDAY(B5157)=1,2,IF(WEEKDAY(B5157)=7,1,0))))))</f>
        <v>2</v>
      </c>
      <c r="U5157" s="781">
        <f>VLOOKUP(C5157,METADATA!$A$5:$H$29,IF(E5157="HI",2,IF(E5157="LO",6,10))+IF(S5157=1,2,IF(D5157=7,1,(IF(WEEKDAY(B5157)=1,2,IF(WEEKDAY(B5157)=7,1,0))))))</f>
        <v>2</v>
      </c>
    </row>
    <row r="5158" spans="2:21" ht="13.95" customHeight="1" x14ac:dyDescent="0.25">
      <c r="B5158" s="784">
        <f t="shared" si="242"/>
        <v>45597</v>
      </c>
      <c r="C5158" s="785">
        <v>18</v>
      </c>
      <c r="D5158" s="786">
        <f>IFERROR((INDEX(METADATA!$T$2:$T$20,MATCH(B5158,METADATA!$S$2:$S$20,0))),0)</f>
        <v>0</v>
      </c>
      <c r="E5158" s="785" t="str">
        <f t="shared" si="240"/>
        <v>LO</v>
      </c>
      <c r="F5158" s="786">
        <f>VLOOKUP(C5158,METADATA!$A$5:$H$29,IF(E5158="HI",2,IF(E5158="LO",6,10))+IF(D5158=1,2,IF(D5158=7,1,(IF(WEEKDAY(B5158)=1,2,IF(WEEKDAY(B5158)=7,1,0))))))</f>
        <v>1</v>
      </c>
      <c r="G5158" s="786">
        <f>VLOOKUP(C5158,METADATA!$J$5:$Q$29,IF(E5158="HI",2,IF(E5158="LO",6,10))+IF(D5158=1,2,IF(D5158=7,1,(IF(WEEKDAY(B5158)=1,2,IF(WEEKDAY(B5158)=7,1,0))))))</f>
        <v>1</v>
      </c>
      <c r="H5158" s="787">
        <v>13667.25</v>
      </c>
      <c r="I5158" s="788">
        <v>10531.525085449219</v>
      </c>
      <c r="K5158" s="795">
        <v>0</v>
      </c>
      <c r="M5158" s="798">
        <f t="shared" si="241"/>
        <v>17254.180455412716</v>
      </c>
      <c r="N5158" s="303"/>
      <c r="S5158" s="786">
        <v>0</v>
      </c>
      <c r="T5158" s="781">
        <f>VLOOKUP(C5158,METADATA!$J$5:$Q$29,IF(E5158="HI",2,IF(E5158="LO",6,10))+IF(S5158=1,2,IF(D5158=7,1,(IF(WEEKDAY(B5158)=1,2,IF(WEEKDAY(B5158)=7,1,0))))))</f>
        <v>1</v>
      </c>
      <c r="U5158" s="781">
        <f>VLOOKUP(C5158,METADATA!$A$5:$H$29,IF(E5158="HI",2,IF(E5158="LO",6,10))+IF(S5158=1,2,IF(D5158=7,1,(IF(WEEKDAY(B5158)=1,2,IF(WEEKDAY(B5158)=7,1,0))))))</f>
        <v>1</v>
      </c>
    </row>
    <row r="5159" spans="2:21" ht="13.95" customHeight="1" x14ac:dyDescent="0.25">
      <c r="B5159" s="784">
        <f t="shared" si="242"/>
        <v>45597</v>
      </c>
      <c r="C5159" s="785">
        <v>19</v>
      </c>
      <c r="D5159" s="786">
        <f>IFERROR((INDEX(METADATA!$T$2:$T$20,MATCH(B5159,METADATA!$S$2:$S$20,0))),0)</f>
        <v>0</v>
      </c>
      <c r="E5159" s="785" t="str">
        <f t="shared" si="240"/>
        <v>LO</v>
      </c>
      <c r="F5159" s="786">
        <f>VLOOKUP(C5159,METADATA!$A$5:$H$29,IF(E5159="HI",2,IF(E5159="LO",6,10))+IF(D5159=1,2,IF(D5159=7,1,(IF(WEEKDAY(B5159)=1,2,IF(WEEKDAY(B5159)=7,1,0))))))</f>
        <v>1</v>
      </c>
      <c r="G5159" s="786">
        <f>VLOOKUP(C5159,METADATA!$J$5:$Q$29,IF(E5159="HI",2,IF(E5159="LO",6,10))+IF(D5159=1,2,IF(D5159=7,1,(IF(WEEKDAY(B5159)=1,2,IF(WEEKDAY(B5159)=7,1,0))))))</f>
        <v>1</v>
      </c>
      <c r="H5159" s="787">
        <v>13208.5</v>
      </c>
      <c r="I5159" s="788">
        <v>10418.2001953125</v>
      </c>
      <c r="K5159" s="795">
        <v>0</v>
      </c>
      <c r="M5159" s="798">
        <f t="shared" si="241"/>
        <v>16822.703931283148</v>
      </c>
      <c r="N5159" s="303"/>
      <c r="S5159" s="786">
        <v>0</v>
      </c>
      <c r="T5159" s="781">
        <f>VLOOKUP(C5159,METADATA!$J$5:$Q$29,IF(E5159="HI",2,IF(E5159="LO",6,10))+IF(S5159=1,2,IF(D5159=7,1,(IF(WEEKDAY(B5159)=1,2,IF(WEEKDAY(B5159)=7,1,0))))))</f>
        <v>1</v>
      </c>
      <c r="U5159" s="781">
        <f>VLOOKUP(C5159,METADATA!$A$5:$H$29,IF(E5159="HI",2,IF(E5159="LO",6,10))+IF(S5159=1,2,IF(D5159=7,1,(IF(WEEKDAY(B5159)=1,2,IF(WEEKDAY(B5159)=7,1,0))))))</f>
        <v>1</v>
      </c>
    </row>
    <row r="5160" spans="2:21" ht="13.95" customHeight="1" x14ac:dyDescent="0.25">
      <c r="B5160" s="784">
        <f t="shared" si="242"/>
        <v>45597</v>
      </c>
      <c r="C5160" s="785">
        <v>20</v>
      </c>
      <c r="D5160" s="786">
        <f>IFERROR((INDEX(METADATA!$T$2:$T$20,MATCH(B5160,METADATA!$S$2:$S$20,0))),0)</f>
        <v>0</v>
      </c>
      <c r="E5160" s="785" t="str">
        <f t="shared" si="240"/>
        <v>LO</v>
      </c>
      <c r="F5160" s="786">
        <f>VLOOKUP(C5160,METADATA!$A$5:$H$29,IF(E5160="HI",2,IF(E5160="LO",6,10))+IF(D5160=1,2,IF(D5160=7,1,(IF(WEEKDAY(B5160)=1,2,IF(WEEKDAY(B5160)=7,1,0))))))</f>
        <v>1</v>
      </c>
      <c r="G5160" s="786">
        <f>VLOOKUP(C5160,METADATA!$J$5:$Q$29,IF(E5160="HI",2,IF(E5160="LO",6,10))+IF(D5160=1,2,IF(D5160=7,1,(IF(WEEKDAY(B5160)=1,2,IF(WEEKDAY(B5160)=7,1,0))))))</f>
        <v>2</v>
      </c>
      <c r="H5160" s="787">
        <v>12982.75</v>
      </c>
      <c r="I5160" s="788">
        <v>10436.324890136719</v>
      </c>
      <c r="K5160" s="795">
        <v>0</v>
      </c>
      <c r="M5160" s="798">
        <f t="shared" si="241"/>
        <v>16657.390995440648</v>
      </c>
      <c r="N5160" s="303"/>
      <c r="S5160" s="786">
        <v>0</v>
      </c>
      <c r="T5160" s="781">
        <f>VLOOKUP(C5160,METADATA!$J$5:$Q$29,IF(E5160="HI",2,IF(E5160="LO",6,10))+IF(S5160=1,2,IF(D5160=7,1,(IF(WEEKDAY(B5160)=1,2,IF(WEEKDAY(B5160)=7,1,0))))))</f>
        <v>2</v>
      </c>
      <c r="U5160" s="781">
        <f>VLOOKUP(C5160,METADATA!$A$5:$H$29,IF(E5160="HI",2,IF(E5160="LO",6,10))+IF(S5160=1,2,IF(D5160=7,1,(IF(WEEKDAY(B5160)=1,2,IF(WEEKDAY(B5160)=7,1,0))))))</f>
        <v>1</v>
      </c>
    </row>
    <row r="5161" spans="2:21" ht="13.95" customHeight="1" x14ac:dyDescent="0.25">
      <c r="B5161" s="784">
        <f t="shared" si="242"/>
        <v>45597</v>
      </c>
      <c r="C5161" s="785">
        <v>21</v>
      </c>
      <c r="D5161" s="786">
        <f>IFERROR((INDEX(METADATA!$T$2:$T$20,MATCH(B5161,METADATA!$S$2:$S$20,0))),0)</f>
        <v>0</v>
      </c>
      <c r="E5161" s="785" t="str">
        <f t="shared" si="240"/>
        <v>LO</v>
      </c>
      <c r="F5161" s="786">
        <f>VLOOKUP(C5161,METADATA!$A$5:$H$29,IF(E5161="HI",2,IF(E5161="LO",6,10))+IF(D5161=1,2,IF(D5161=7,1,(IF(WEEKDAY(B5161)=1,2,IF(WEEKDAY(B5161)=7,1,0))))))</f>
        <v>2</v>
      </c>
      <c r="G5161" s="786">
        <f>VLOOKUP(C5161,METADATA!$J$5:$Q$29,IF(E5161="HI",2,IF(E5161="LO",6,10))+IF(D5161=1,2,IF(D5161=7,1,(IF(WEEKDAY(B5161)=1,2,IF(WEEKDAY(B5161)=7,1,0))))))</f>
        <v>2</v>
      </c>
      <c r="H5161" s="787">
        <v>12315.25</v>
      </c>
      <c r="I5161" s="788">
        <v>10152.425170898438</v>
      </c>
      <c r="K5161" s="795">
        <v>0</v>
      </c>
      <c r="M5161" s="798">
        <f t="shared" si="241"/>
        <v>15960.486189749739</v>
      </c>
      <c r="N5161" s="303"/>
      <c r="S5161" s="786">
        <v>0</v>
      </c>
      <c r="T5161" s="781">
        <f>VLOOKUP(C5161,METADATA!$J$5:$Q$29,IF(E5161="HI",2,IF(E5161="LO",6,10))+IF(S5161=1,2,IF(D5161=7,1,(IF(WEEKDAY(B5161)=1,2,IF(WEEKDAY(B5161)=7,1,0))))))</f>
        <v>2</v>
      </c>
      <c r="U5161" s="781">
        <f>VLOOKUP(C5161,METADATA!$A$5:$H$29,IF(E5161="HI",2,IF(E5161="LO",6,10))+IF(S5161=1,2,IF(D5161=7,1,(IF(WEEKDAY(B5161)=1,2,IF(WEEKDAY(B5161)=7,1,0))))))</f>
        <v>2</v>
      </c>
    </row>
    <row r="5162" spans="2:21" ht="13.95" customHeight="1" x14ac:dyDescent="0.25">
      <c r="B5162" s="784">
        <f t="shared" si="242"/>
        <v>45597</v>
      </c>
      <c r="C5162" s="785">
        <v>22</v>
      </c>
      <c r="D5162" s="786">
        <f>IFERROR((INDEX(METADATA!$T$2:$T$20,MATCH(B5162,METADATA!$S$2:$S$20,0))),0)</f>
        <v>0</v>
      </c>
      <c r="E5162" s="785" t="str">
        <f t="shared" si="240"/>
        <v>LO</v>
      </c>
      <c r="F5162" s="786">
        <f>VLOOKUP(C5162,METADATA!$A$5:$H$29,IF(E5162="HI",2,IF(E5162="LO",6,10))+IF(D5162=1,2,IF(D5162=7,1,(IF(WEEKDAY(B5162)=1,2,IF(WEEKDAY(B5162)=7,1,0))))))</f>
        <v>3</v>
      </c>
      <c r="G5162" s="786">
        <f>VLOOKUP(C5162,METADATA!$J$5:$Q$29,IF(E5162="HI",2,IF(E5162="LO",6,10))+IF(D5162=1,2,IF(D5162=7,1,(IF(WEEKDAY(B5162)=1,2,IF(WEEKDAY(B5162)=7,1,0))))))</f>
        <v>3</v>
      </c>
      <c r="H5162" s="787">
        <v>11050.5</v>
      </c>
      <c r="I5162" s="788">
        <v>9790.8650817871094</v>
      </c>
      <c r="K5162" s="795">
        <v>0</v>
      </c>
      <c r="M5162" s="798">
        <f t="shared" si="241"/>
        <v>14763.962520263931</v>
      </c>
      <c r="N5162" s="303"/>
      <c r="S5162" s="786">
        <v>0</v>
      </c>
      <c r="T5162" s="781">
        <f>VLOOKUP(C5162,METADATA!$J$5:$Q$29,IF(E5162="HI",2,IF(E5162="LO",6,10))+IF(S5162=1,2,IF(D5162=7,1,(IF(WEEKDAY(B5162)=1,2,IF(WEEKDAY(B5162)=7,1,0))))))</f>
        <v>3</v>
      </c>
      <c r="U5162" s="781">
        <f>VLOOKUP(C5162,METADATA!$A$5:$H$29,IF(E5162="HI",2,IF(E5162="LO",6,10))+IF(S5162=1,2,IF(D5162=7,1,(IF(WEEKDAY(B5162)=1,2,IF(WEEKDAY(B5162)=7,1,0))))))</f>
        <v>3</v>
      </c>
    </row>
    <row r="5163" spans="2:21" ht="13.95" customHeight="1" x14ac:dyDescent="0.25">
      <c r="B5163" s="784">
        <f t="shared" si="242"/>
        <v>45597</v>
      </c>
      <c r="C5163" s="785">
        <v>23</v>
      </c>
      <c r="D5163" s="786">
        <f>IFERROR((INDEX(METADATA!$T$2:$T$20,MATCH(B5163,METADATA!$S$2:$S$20,0))),0)</f>
        <v>0</v>
      </c>
      <c r="E5163" s="785" t="str">
        <f t="shared" si="240"/>
        <v>LO</v>
      </c>
      <c r="F5163" s="786">
        <f>VLOOKUP(C5163,METADATA!$A$5:$H$29,IF(E5163="HI",2,IF(E5163="LO",6,10))+IF(D5163=1,2,IF(D5163=7,1,(IF(WEEKDAY(B5163)=1,2,IF(WEEKDAY(B5163)=7,1,0))))))</f>
        <v>3</v>
      </c>
      <c r="G5163" s="786">
        <f>VLOOKUP(C5163,METADATA!$J$5:$Q$29,IF(E5163="HI",2,IF(E5163="LO",6,10))+IF(D5163=1,2,IF(D5163=7,1,(IF(WEEKDAY(B5163)=1,2,IF(WEEKDAY(B5163)=7,1,0))))))</f>
        <v>3</v>
      </c>
      <c r="H5163" s="787">
        <v>10154.75</v>
      </c>
      <c r="I5163" s="788">
        <v>8474.197509765625</v>
      </c>
      <c r="K5163" s="795">
        <v>0</v>
      </c>
      <c r="M5163" s="798">
        <f t="shared" si="241"/>
        <v>13226.147246912758</v>
      </c>
      <c r="N5163" s="303"/>
      <c r="S5163" s="786">
        <v>0</v>
      </c>
      <c r="T5163" s="781">
        <f>VLOOKUP(C5163,METADATA!$J$5:$Q$29,IF(E5163="HI",2,IF(E5163="LO",6,10))+IF(S5163=1,2,IF(D5163=7,1,(IF(WEEKDAY(B5163)=1,2,IF(WEEKDAY(B5163)=7,1,0))))))</f>
        <v>3</v>
      </c>
      <c r="U5163" s="781">
        <f>VLOOKUP(C5163,METADATA!$A$5:$H$29,IF(E5163="HI",2,IF(E5163="LO",6,10))+IF(S5163=1,2,IF(D5163=7,1,(IF(WEEKDAY(B5163)=1,2,IF(WEEKDAY(B5163)=7,1,0))))))</f>
        <v>3</v>
      </c>
    </row>
    <row r="5164" spans="2:21" ht="13.95" customHeight="1" x14ac:dyDescent="0.25">
      <c r="B5164" s="784">
        <f t="shared" si="242"/>
        <v>45598</v>
      </c>
      <c r="C5164" s="785">
        <v>0</v>
      </c>
      <c r="D5164" s="786">
        <f>IFERROR((INDEX(METADATA!$T$2:$T$20,MATCH(B5164,METADATA!$S$2:$S$20,0))),0)</f>
        <v>0</v>
      </c>
      <c r="E5164" s="785" t="str">
        <f t="shared" si="240"/>
        <v>LO</v>
      </c>
      <c r="F5164" s="786">
        <f>VLOOKUP(C5164,METADATA!$A$5:$H$29,IF(E5164="HI",2,IF(E5164="LO",6,10))+IF(D5164=1,2,IF(D5164=7,1,(IF(WEEKDAY(B5164)=1,2,IF(WEEKDAY(B5164)=7,1,0))))))</f>
        <v>3</v>
      </c>
      <c r="G5164" s="786">
        <f>VLOOKUP(C5164,METADATA!$J$5:$Q$29,IF(E5164="HI",2,IF(E5164="LO",6,10))+IF(D5164=1,2,IF(D5164=7,1,(IF(WEEKDAY(B5164)=1,2,IF(WEEKDAY(B5164)=7,1,0))))))</f>
        <v>3</v>
      </c>
      <c r="H5164" s="787">
        <v>9392.5</v>
      </c>
      <c r="I5164" s="788">
        <v>7564.1249389648438</v>
      </c>
      <c r="K5164" s="795">
        <v>0</v>
      </c>
      <c r="M5164" s="798">
        <f t="shared" si="241"/>
        <v>12059.645199684355</v>
      </c>
      <c r="N5164" s="303"/>
      <c r="S5164" s="786">
        <v>0</v>
      </c>
      <c r="T5164" s="781">
        <f>VLOOKUP(C5164,METADATA!$J$5:$Q$29,IF(E5164="HI",2,IF(E5164="LO",6,10))+IF(S5164=1,2,IF(D5164=7,1,(IF(WEEKDAY(B5164)=1,2,IF(WEEKDAY(B5164)=7,1,0))))))</f>
        <v>3</v>
      </c>
      <c r="U5164" s="781">
        <f>VLOOKUP(C5164,METADATA!$A$5:$H$29,IF(E5164="HI",2,IF(E5164="LO",6,10))+IF(S5164=1,2,IF(D5164=7,1,(IF(WEEKDAY(B5164)=1,2,IF(WEEKDAY(B5164)=7,1,0))))))</f>
        <v>3</v>
      </c>
    </row>
    <row r="5165" spans="2:21" ht="13.95" customHeight="1" x14ac:dyDescent="0.25">
      <c r="B5165" s="784">
        <f t="shared" si="242"/>
        <v>45598</v>
      </c>
      <c r="C5165" s="785">
        <v>1</v>
      </c>
      <c r="D5165" s="786">
        <f>IFERROR((INDEX(METADATA!$T$2:$T$20,MATCH(B5165,METADATA!$S$2:$S$20,0))),0)</f>
        <v>0</v>
      </c>
      <c r="E5165" s="785" t="str">
        <f t="shared" si="240"/>
        <v>LO</v>
      </c>
      <c r="F5165" s="786">
        <f>VLOOKUP(C5165,METADATA!$A$5:$H$29,IF(E5165="HI",2,IF(E5165="LO",6,10))+IF(D5165=1,2,IF(D5165=7,1,(IF(WEEKDAY(B5165)=1,2,IF(WEEKDAY(B5165)=7,1,0))))))</f>
        <v>3</v>
      </c>
      <c r="G5165" s="786">
        <f>VLOOKUP(C5165,METADATA!$J$5:$Q$29,IF(E5165="HI",2,IF(E5165="LO",6,10))+IF(D5165=1,2,IF(D5165=7,1,(IF(WEEKDAY(B5165)=1,2,IF(WEEKDAY(B5165)=7,1,0))))))</f>
        <v>3</v>
      </c>
      <c r="H5165" s="787">
        <v>8987</v>
      </c>
      <c r="I5165" s="788">
        <v>10544.294921875</v>
      </c>
      <c r="K5165" s="795">
        <v>0</v>
      </c>
      <c r="M5165" s="798">
        <f t="shared" si="241"/>
        <v>13854.541652450251</v>
      </c>
      <c r="N5165" s="303"/>
      <c r="S5165" s="786">
        <v>0</v>
      </c>
      <c r="T5165" s="781">
        <f>VLOOKUP(C5165,METADATA!$J$5:$Q$29,IF(E5165="HI",2,IF(E5165="LO",6,10))+IF(S5165=1,2,IF(D5165=7,1,(IF(WEEKDAY(B5165)=1,2,IF(WEEKDAY(B5165)=7,1,0))))))</f>
        <v>3</v>
      </c>
      <c r="U5165" s="781">
        <f>VLOOKUP(C5165,METADATA!$A$5:$H$29,IF(E5165="HI",2,IF(E5165="LO",6,10))+IF(S5165=1,2,IF(D5165=7,1,(IF(WEEKDAY(B5165)=1,2,IF(WEEKDAY(B5165)=7,1,0))))))</f>
        <v>3</v>
      </c>
    </row>
    <row r="5166" spans="2:21" ht="13.95" customHeight="1" x14ac:dyDescent="0.25">
      <c r="B5166" s="784">
        <f t="shared" si="242"/>
        <v>45598</v>
      </c>
      <c r="C5166" s="785">
        <v>2</v>
      </c>
      <c r="D5166" s="786">
        <f>IFERROR((INDEX(METADATA!$T$2:$T$20,MATCH(B5166,METADATA!$S$2:$S$20,0))),0)</f>
        <v>0</v>
      </c>
      <c r="E5166" s="785" t="str">
        <f t="shared" si="240"/>
        <v>LO</v>
      </c>
      <c r="F5166" s="786">
        <f>VLOOKUP(C5166,METADATA!$A$5:$H$29,IF(E5166="HI",2,IF(E5166="LO",6,10))+IF(D5166=1,2,IF(D5166=7,1,(IF(WEEKDAY(B5166)=1,2,IF(WEEKDAY(B5166)=7,1,0))))))</f>
        <v>3</v>
      </c>
      <c r="G5166" s="786">
        <f>VLOOKUP(C5166,METADATA!$J$5:$Q$29,IF(E5166="HI",2,IF(E5166="LO",6,10))+IF(D5166=1,2,IF(D5166=7,1,(IF(WEEKDAY(B5166)=1,2,IF(WEEKDAY(B5166)=7,1,0))))))</f>
        <v>3</v>
      </c>
      <c r="H5166" s="787">
        <v>356.25</v>
      </c>
      <c r="I5166" s="788">
        <v>10594.424926757813</v>
      </c>
      <c r="K5166" s="795">
        <v>0</v>
      </c>
      <c r="M5166" s="798">
        <f t="shared" si="241"/>
        <v>10600.412897203923</v>
      </c>
      <c r="N5166" s="303"/>
      <c r="S5166" s="786">
        <v>0</v>
      </c>
      <c r="T5166" s="781">
        <f>VLOOKUP(C5166,METADATA!$J$5:$Q$29,IF(E5166="HI",2,IF(E5166="LO",6,10))+IF(S5166=1,2,IF(D5166=7,1,(IF(WEEKDAY(B5166)=1,2,IF(WEEKDAY(B5166)=7,1,0))))))</f>
        <v>3</v>
      </c>
      <c r="U5166" s="781">
        <f>VLOOKUP(C5166,METADATA!$A$5:$H$29,IF(E5166="HI",2,IF(E5166="LO",6,10))+IF(S5166=1,2,IF(D5166=7,1,(IF(WEEKDAY(B5166)=1,2,IF(WEEKDAY(B5166)=7,1,0))))))</f>
        <v>3</v>
      </c>
    </row>
    <row r="5167" spans="2:21" ht="13.95" customHeight="1" x14ac:dyDescent="0.25">
      <c r="B5167" s="784">
        <f t="shared" si="242"/>
        <v>45598</v>
      </c>
      <c r="C5167" s="785">
        <v>3</v>
      </c>
      <c r="D5167" s="786">
        <f>IFERROR((INDEX(METADATA!$T$2:$T$20,MATCH(B5167,METADATA!$S$2:$S$20,0))),0)</f>
        <v>0</v>
      </c>
      <c r="E5167" s="785" t="str">
        <f t="shared" si="240"/>
        <v>LO</v>
      </c>
      <c r="F5167" s="786">
        <f>VLOOKUP(C5167,METADATA!$A$5:$H$29,IF(E5167="HI",2,IF(E5167="LO",6,10))+IF(D5167=1,2,IF(D5167=7,1,(IF(WEEKDAY(B5167)=1,2,IF(WEEKDAY(B5167)=7,1,0))))))</f>
        <v>3</v>
      </c>
      <c r="G5167" s="786">
        <f>VLOOKUP(C5167,METADATA!$J$5:$Q$29,IF(E5167="HI",2,IF(E5167="LO",6,10))+IF(D5167=1,2,IF(D5167=7,1,(IF(WEEKDAY(B5167)=1,2,IF(WEEKDAY(B5167)=7,1,0))))))</f>
        <v>3</v>
      </c>
      <c r="H5167" s="787">
        <v>23.75</v>
      </c>
      <c r="I5167" s="788">
        <v>8531.5</v>
      </c>
      <c r="K5167" s="795">
        <v>0</v>
      </c>
      <c r="M5167" s="798">
        <f t="shared" si="241"/>
        <v>8531.5330575752905</v>
      </c>
      <c r="N5167" s="303"/>
      <c r="S5167" s="786">
        <v>0</v>
      </c>
      <c r="T5167" s="781">
        <f>VLOOKUP(C5167,METADATA!$J$5:$Q$29,IF(E5167="HI",2,IF(E5167="LO",6,10))+IF(S5167=1,2,IF(D5167=7,1,(IF(WEEKDAY(B5167)=1,2,IF(WEEKDAY(B5167)=7,1,0))))))</f>
        <v>3</v>
      </c>
      <c r="U5167" s="781">
        <f>VLOOKUP(C5167,METADATA!$A$5:$H$29,IF(E5167="HI",2,IF(E5167="LO",6,10))+IF(S5167=1,2,IF(D5167=7,1,(IF(WEEKDAY(B5167)=1,2,IF(WEEKDAY(B5167)=7,1,0))))))</f>
        <v>3</v>
      </c>
    </row>
    <row r="5168" spans="2:21" ht="13.95" customHeight="1" x14ac:dyDescent="0.25">
      <c r="B5168" s="784">
        <f t="shared" si="242"/>
        <v>45598</v>
      </c>
      <c r="C5168" s="785">
        <v>4</v>
      </c>
      <c r="D5168" s="786">
        <f>IFERROR((INDEX(METADATA!$T$2:$T$20,MATCH(B5168,METADATA!$S$2:$S$20,0))),0)</f>
        <v>0</v>
      </c>
      <c r="E5168" s="785" t="str">
        <f t="shared" si="240"/>
        <v>LO</v>
      </c>
      <c r="F5168" s="786">
        <f>VLOOKUP(C5168,METADATA!$A$5:$H$29,IF(E5168="HI",2,IF(E5168="LO",6,10))+IF(D5168=1,2,IF(D5168=7,1,(IF(WEEKDAY(B5168)=1,2,IF(WEEKDAY(B5168)=7,1,0))))))</f>
        <v>3</v>
      </c>
      <c r="G5168" s="786">
        <f>VLOOKUP(C5168,METADATA!$J$5:$Q$29,IF(E5168="HI",2,IF(E5168="LO",6,10))+IF(D5168=1,2,IF(D5168=7,1,(IF(WEEKDAY(B5168)=1,2,IF(WEEKDAY(B5168)=7,1,0))))))</f>
        <v>3</v>
      </c>
      <c r="H5168" s="787">
        <v>9904.25</v>
      </c>
      <c r="I5168" s="788">
        <v>9695.5250244140625</v>
      </c>
      <c r="K5168" s="795">
        <v>0</v>
      </c>
      <c r="M5168" s="798">
        <f t="shared" si="241"/>
        <v>13859.919680919485</v>
      </c>
      <c r="N5168" s="303"/>
      <c r="S5168" s="786">
        <v>0</v>
      </c>
      <c r="T5168" s="781">
        <f>VLOOKUP(C5168,METADATA!$J$5:$Q$29,IF(E5168="HI",2,IF(E5168="LO",6,10))+IF(S5168=1,2,IF(D5168=7,1,(IF(WEEKDAY(B5168)=1,2,IF(WEEKDAY(B5168)=7,1,0))))))</f>
        <v>3</v>
      </c>
      <c r="U5168" s="781">
        <f>VLOOKUP(C5168,METADATA!$A$5:$H$29,IF(E5168="HI",2,IF(E5168="LO",6,10))+IF(S5168=1,2,IF(D5168=7,1,(IF(WEEKDAY(B5168)=1,2,IF(WEEKDAY(B5168)=7,1,0))))))</f>
        <v>3</v>
      </c>
    </row>
    <row r="5169" spans="2:21" ht="13.95" customHeight="1" x14ac:dyDescent="0.25">
      <c r="B5169" s="784">
        <f t="shared" si="242"/>
        <v>45598</v>
      </c>
      <c r="C5169" s="785">
        <v>5</v>
      </c>
      <c r="D5169" s="786">
        <f>IFERROR((INDEX(METADATA!$T$2:$T$20,MATCH(B5169,METADATA!$S$2:$S$20,0))),0)</f>
        <v>0</v>
      </c>
      <c r="E5169" s="785" t="str">
        <f t="shared" si="240"/>
        <v>LO</v>
      </c>
      <c r="F5169" s="786">
        <f>VLOOKUP(C5169,METADATA!$A$5:$H$29,IF(E5169="HI",2,IF(E5169="LO",6,10))+IF(D5169=1,2,IF(D5169=7,1,(IF(WEEKDAY(B5169)=1,2,IF(WEEKDAY(B5169)=7,1,0))))))</f>
        <v>3</v>
      </c>
      <c r="G5169" s="786">
        <f>VLOOKUP(C5169,METADATA!$J$5:$Q$29,IF(E5169="HI",2,IF(E5169="LO",6,10))+IF(D5169=1,2,IF(D5169=7,1,(IF(WEEKDAY(B5169)=1,2,IF(WEEKDAY(B5169)=7,1,0))))))</f>
        <v>3</v>
      </c>
      <c r="H5169" s="787">
        <v>9802.5</v>
      </c>
      <c r="I5169" s="788">
        <v>10478.574951171875</v>
      </c>
      <c r="K5169" s="795">
        <v>870.51250000000005</v>
      </c>
      <c r="M5169" s="798">
        <f t="shared" si="241"/>
        <v>14348.85149610681</v>
      </c>
      <c r="N5169" s="303"/>
      <c r="S5169" s="786">
        <v>0</v>
      </c>
      <c r="T5169" s="781">
        <f>VLOOKUP(C5169,METADATA!$J$5:$Q$29,IF(E5169="HI",2,IF(E5169="LO",6,10))+IF(S5169=1,2,IF(D5169=7,1,(IF(WEEKDAY(B5169)=1,2,IF(WEEKDAY(B5169)=7,1,0))))))</f>
        <v>3</v>
      </c>
      <c r="U5169" s="781">
        <f>VLOOKUP(C5169,METADATA!$A$5:$H$29,IF(E5169="HI",2,IF(E5169="LO",6,10))+IF(S5169=1,2,IF(D5169=7,1,(IF(WEEKDAY(B5169)=1,2,IF(WEEKDAY(B5169)=7,1,0))))))</f>
        <v>3</v>
      </c>
    </row>
    <row r="5170" spans="2:21" ht="13.95" customHeight="1" x14ac:dyDescent="0.25">
      <c r="B5170" s="784">
        <f t="shared" si="242"/>
        <v>45598</v>
      </c>
      <c r="C5170" s="785">
        <v>6</v>
      </c>
      <c r="D5170" s="786">
        <f>IFERROR((INDEX(METADATA!$T$2:$T$20,MATCH(B5170,METADATA!$S$2:$S$20,0))),0)</f>
        <v>0</v>
      </c>
      <c r="E5170" s="785" t="str">
        <f t="shared" si="240"/>
        <v>LO</v>
      </c>
      <c r="F5170" s="786">
        <f>VLOOKUP(C5170,METADATA!$A$5:$H$29,IF(E5170="HI",2,IF(E5170="LO",6,10))+IF(D5170=1,2,IF(D5170=7,1,(IF(WEEKDAY(B5170)=1,2,IF(WEEKDAY(B5170)=7,1,0))))))</f>
        <v>3</v>
      </c>
      <c r="G5170" s="786">
        <f>VLOOKUP(C5170,METADATA!$J$5:$Q$29,IF(E5170="HI",2,IF(E5170="LO",6,10))+IF(D5170=1,2,IF(D5170=7,1,(IF(WEEKDAY(B5170)=1,2,IF(WEEKDAY(B5170)=7,1,0))))))</f>
        <v>3</v>
      </c>
      <c r="H5170" s="787">
        <v>9818.75</v>
      </c>
      <c r="I5170" s="788">
        <v>10597.775146484375</v>
      </c>
      <c r="K5170" s="795">
        <v>865.8125</v>
      </c>
      <c r="M5170" s="798">
        <f t="shared" si="241"/>
        <v>14447.168913594867</v>
      </c>
      <c r="N5170" s="303"/>
      <c r="S5170" s="786">
        <v>0</v>
      </c>
      <c r="T5170" s="781">
        <f>VLOOKUP(C5170,METADATA!$J$5:$Q$29,IF(E5170="HI",2,IF(E5170="LO",6,10))+IF(S5170=1,2,IF(D5170=7,1,(IF(WEEKDAY(B5170)=1,2,IF(WEEKDAY(B5170)=7,1,0))))))</f>
        <v>3</v>
      </c>
      <c r="U5170" s="781">
        <f>VLOOKUP(C5170,METADATA!$A$5:$H$29,IF(E5170="HI",2,IF(E5170="LO",6,10))+IF(S5170=1,2,IF(D5170=7,1,(IF(WEEKDAY(B5170)=1,2,IF(WEEKDAY(B5170)=7,1,0))))))</f>
        <v>3</v>
      </c>
    </row>
    <row r="5171" spans="2:21" ht="13.95" customHeight="1" x14ac:dyDescent="0.25">
      <c r="B5171" s="784">
        <f t="shared" si="242"/>
        <v>45598</v>
      </c>
      <c r="C5171" s="785">
        <v>7</v>
      </c>
      <c r="D5171" s="786">
        <f>IFERROR((INDEX(METADATA!$T$2:$T$20,MATCH(B5171,METADATA!$S$2:$S$20,0))),0)</f>
        <v>0</v>
      </c>
      <c r="E5171" s="785" t="str">
        <f t="shared" si="240"/>
        <v>LO</v>
      </c>
      <c r="F5171" s="786">
        <f>VLOOKUP(C5171,METADATA!$A$5:$H$29,IF(E5171="HI",2,IF(E5171="LO",6,10))+IF(D5171=1,2,IF(D5171=7,1,(IF(WEEKDAY(B5171)=1,2,IF(WEEKDAY(B5171)=7,1,0))))))</f>
        <v>2</v>
      </c>
      <c r="G5171" s="786">
        <f>VLOOKUP(C5171,METADATA!$J$5:$Q$29,IF(E5171="HI",2,IF(E5171="LO",6,10))+IF(D5171=1,2,IF(D5171=7,1,(IF(WEEKDAY(B5171)=1,2,IF(WEEKDAY(B5171)=7,1,0))))))</f>
        <v>2</v>
      </c>
      <c r="H5171" s="787">
        <v>11056.25</v>
      </c>
      <c r="I5171" s="788">
        <v>10426.125061035156</v>
      </c>
      <c r="K5171" s="795">
        <v>834.63750000000005</v>
      </c>
      <c r="M5171" s="798">
        <f t="shared" si="241"/>
        <v>15196.866382608137</v>
      </c>
      <c r="N5171" s="303"/>
      <c r="S5171" s="786">
        <v>0</v>
      </c>
      <c r="T5171" s="781">
        <f>VLOOKUP(C5171,METADATA!$J$5:$Q$29,IF(E5171="HI",2,IF(E5171="LO",6,10))+IF(S5171=1,2,IF(D5171=7,1,(IF(WEEKDAY(B5171)=1,2,IF(WEEKDAY(B5171)=7,1,0))))))</f>
        <v>2</v>
      </c>
      <c r="U5171" s="781">
        <f>VLOOKUP(C5171,METADATA!$A$5:$H$29,IF(E5171="HI",2,IF(E5171="LO",6,10))+IF(S5171=1,2,IF(D5171=7,1,(IF(WEEKDAY(B5171)=1,2,IF(WEEKDAY(B5171)=7,1,0))))))</f>
        <v>2</v>
      </c>
    </row>
    <row r="5172" spans="2:21" ht="13.95" customHeight="1" x14ac:dyDescent="0.25">
      <c r="B5172" s="784">
        <f t="shared" si="242"/>
        <v>45598</v>
      </c>
      <c r="C5172" s="785">
        <v>8</v>
      </c>
      <c r="D5172" s="786">
        <f>IFERROR((INDEX(METADATA!$T$2:$T$20,MATCH(B5172,METADATA!$S$2:$S$20,0))),0)</f>
        <v>0</v>
      </c>
      <c r="E5172" s="785" t="str">
        <f t="shared" si="240"/>
        <v>LO</v>
      </c>
      <c r="F5172" s="786">
        <f>VLOOKUP(C5172,METADATA!$A$5:$H$29,IF(E5172="HI",2,IF(E5172="LO",6,10))+IF(D5172=1,2,IF(D5172=7,1,(IF(WEEKDAY(B5172)=1,2,IF(WEEKDAY(B5172)=7,1,0))))))</f>
        <v>2</v>
      </c>
      <c r="G5172" s="786">
        <f>VLOOKUP(C5172,METADATA!$J$5:$Q$29,IF(E5172="HI",2,IF(E5172="LO",6,10))+IF(D5172=1,2,IF(D5172=7,1,(IF(WEEKDAY(B5172)=1,2,IF(WEEKDAY(B5172)=7,1,0))))))</f>
        <v>2</v>
      </c>
      <c r="H5172" s="787">
        <v>13037.75</v>
      </c>
      <c r="I5172" s="788">
        <v>10213.0751953125</v>
      </c>
      <c r="K5172" s="795">
        <v>847.33749999999998</v>
      </c>
      <c r="M5172" s="798">
        <f t="shared" si="241"/>
        <v>16561.697678909837</v>
      </c>
      <c r="N5172" s="303"/>
      <c r="S5172" s="786">
        <v>0</v>
      </c>
      <c r="T5172" s="781">
        <f>VLOOKUP(C5172,METADATA!$J$5:$Q$29,IF(E5172="HI",2,IF(E5172="LO",6,10))+IF(S5172=1,2,IF(D5172=7,1,(IF(WEEKDAY(B5172)=1,2,IF(WEEKDAY(B5172)=7,1,0))))))</f>
        <v>2</v>
      </c>
      <c r="U5172" s="781">
        <f>VLOOKUP(C5172,METADATA!$A$5:$H$29,IF(E5172="HI",2,IF(E5172="LO",6,10))+IF(S5172=1,2,IF(D5172=7,1,(IF(WEEKDAY(B5172)=1,2,IF(WEEKDAY(B5172)=7,1,0))))))</f>
        <v>2</v>
      </c>
    </row>
    <row r="5173" spans="2:21" ht="13.95" customHeight="1" x14ac:dyDescent="0.25">
      <c r="B5173" s="784">
        <f t="shared" si="242"/>
        <v>45598</v>
      </c>
      <c r="C5173" s="785">
        <v>9</v>
      </c>
      <c r="D5173" s="786">
        <f>IFERROR((INDEX(METADATA!$T$2:$T$20,MATCH(B5173,METADATA!$S$2:$S$20,0))),0)</f>
        <v>0</v>
      </c>
      <c r="E5173" s="785" t="str">
        <f t="shared" si="240"/>
        <v>LO</v>
      </c>
      <c r="F5173" s="786">
        <f>VLOOKUP(C5173,METADATA!$A$5:$H$29,IF(E5173="HI",2,IF(E5173="LO",6,10))+IF(D5173=1,2,IF(D5173=7,1,(IF(WEEKDAY(B5173)=1,2,IF(WEEKDAY(B5173)=7,1,0))))))</f>
        <v>2</v>
      </c>
      <c r="G5173" s="786">
        <f>VLOOKUP(C5173,METADATA!$J$5:$Q$29,IF(E5173="HI",2,IF(E5173="LO",6,10))+IF(D5173=1,2,IF(D5173=7,1,(IF(WEEKDAY(B5173)=1,2,IF(WEEKDAY(B5173)=7,1,0))))))</f>
        <v>2</v>
      </c>
      <c r="H5173" s="787">
        <v>13524.25</v>
      </c>
      <c r="I5173" s="788">
        <v>7763.27490234375</v>
      </c>
      <c r="K5173" s="795">
        <v>851.61249999999995</v>
      </c>
      <c r="M5173" s="798">
        <f t="shared" si="241"/>
        <v>15594.030116421487</v>
      </c>
      <c r="N5173" s="303"/>
      <c r="S5173" s="786">
        <v>0</v>
      </c>
      <c r="T5173" s="781">
        <f>VLOOKUP(C5173,METADATA!$J$5:$Q$29,IF(E5173="HI",2,IF(E5173="LO",6,10))+IF(S5173=1,2,IF(D5173=7,1,(IF(WEEKDAY(B5173)=1,2,IF(WEEKDAY(B5173)=7,1,0))))))</f>
        <v>2</v>
      </c>
      <c r="U5173" s="781">
        <f>VLOOKUP(C5173,METADATA!$A$5:$H$29,IF(E5173="HI",2,IF(E5173="LO",6,10))+IF(S5173=1,2,IF(D5173=7,1,(IF(WEEKDAY(B5173)=1,2,IF(WEEKDAY(B5173)=7,1,0))))))</f>
        <v>2</v>
      </c>
    </row>
    <row r="5174" spans="2:21" ht="13.95" customHeight="1" x14ac:dyDescent="0.25">
      <c r="B5174" s="784">
        <f t="shared" si="242"/>
        <v>45598</v>
      </c>
      <c r="C5174" s="785">
        <v>10</v>
      </c>
      <c r="D5174" s="786">
        <f>IFERROR((INDEX(METADATA!$T$2:$T$20,MATCH(B5174,METADATA!$S$2:$S$20,0))),0)</f>
        <v>0</v>
      </c>
      <c r="E5174" s="785" t="str">
        <f t="shared" si="240"/>
        <v>LO</v>
      </c>
      <c r="F5174" s="786">
        <f>VLOOKUP(C5174,METADATA!$A$5:$H$29,IF(E5174="HI",2,IF(E5174="LO",6,10))+IF(D5174=1,2,IF(D5174=7,1,(IF(WEEKDAY(B5174)=1,2,IF(WEEKDAY(B5174)=7,1,0))))))</f>
        <v>2</v>
      </c>
      <c r="G5174" s="786">
        <f>VLOOKUP(C5174,METADATA!$J$5:$Q$29,IF(E5174="HI",2,IF(E5174="LO",6,10))+IF(D5174=1,2,IF(D5174=7,1,(IF(WEEKDAY(B5174)=1,2,IF(WEEKDAY(B5174)=7,1,0))))))</f>
        <v>2</v>
      </c>
      <c r="H5174" s="787">
        <v>13911.75</v>
      </c>
      <c r="I5174" s="788">
        <v>6828.6500854492188</v>
      </c>
      <c r="K5174" s="795">
        <v>856.5</v>
      </c>
      <c r="M5174" s="798">
        <f t="shared" si="241"/>
        <v>15497.330416946192</v>
      </c>
      <c r="N5174" s="303"/>
      <c r="S5174" s="786">
        <v>0</v>
      </c>
      <c r="T5174" s="781">
        <f>VLOOKUP(C5174,METADATA!$J$5:$Q$29,IF(E5174="HI",2,IF(E5174="LO",6,10))+IF(S5174=1,2,IF(D5174=7,1,(IF(WEEKDAY(B5174)=1,2,IF(WEEKDAY(B5174)=7,1,0))))))</f>
        <v>2</v>
      </c>
      <c r="U5174" s="781">
        <f>VLOOKUP(C5174,METADATA!$A$5:$H$29,IF(E5174="HI",2,IF(E5174="LO",6,10))+IF(S5174=1,2,IF(D5174=7,1,(IF(WEEKDAY(B5174)=1,2,IF(WEEKDAY(B5174)=7,1,0))))))</f>
        <v>2</v>
      </c>
    </row>
    <row r="5175" spans="2:21" ht="13.95" customHeight="1" x14ac:dyDescent="0.25">
      <c r="B5175" s="784">
        <f t="shared" si="242"/>
        <v>45598</v>
      </c>
      <c r="C5175" s="785">
        <v>11</v>
      </c>
      <c r="D5175" s="786">
        <f>IFERROR((INDEX(METADATA!$T$2:$T$20,MATCH(B5175,METADATA!$S$2:$S$20,0))),0)</f>
        <v>0</v>
      </c>
      <c r="E5175" s="785" t="str">
        <f t="shared" si="240"/>
        <v>LO</v>
      </c>
      <c r="F5175" s="786">
        <f>VLOOKUP(C5175,METADATA!$A$5:$H$29,IF(E5175="HI",2,IF(E5175="LO",6,10))+IF(D5175=1,2,IF(D5175=7,1,(IF(WEEKDAY(B5175)=1,2,IF(WEEKDAY(B5175)=7,1,0))))))</f>
        <v>2</v>
      </c>
      <c r="G5175" s="786">
        <f>VLOOKUP(C5175,METADATA!$J$5:$Q$29,IF(E5175="HI",2,IF(E5175="LO",6,10))+IF(D5175=1,2,IF(D5175=7,1,(IF(WEEKDAY(B5175)=1,2,IF(WEEKDAY(B5175)=7,1,0))))))</f>
        <v>2</v>
      </c>
      <c r="H5175" s="787">
        <v>14171</v>
      </c>
      <c r="I5175" s="788">
        <v>6080.7275085449219</v>
      </c>
      <c r="K5175" s="795">
        <v>824.32500000000005</v>
      </c>
      <c r="M5175" s="798">
        <f t="shared" si="241"/>
        <v>15420.521652433647</v>
      </c>
      <c r="N5175" s="303"/>
      <c r="S5175" s="786">
        <v>0</v>
      </c>
      <c r="T5175" s="781">
        <f>VLOOKUP(C5175,METADATA!$J$5:$Q$29,IF(E5175="HI",2,IF(E5175="LO",6,10))+IF(S5175=1,2,IF(D5175=7,1,(IF(WEEKDAY(B5175)=1,2,IF(WEEKDAY(B5175)=7,1,0))))))</f>
        <v>2</v>
      </c>
      <c r="U5175" s="781">
        <f>VLOOKUP(C5175,METADATA!$A$5:$H$29,IF(E5175="HI",2,IF(E5175="LO",6,10))+IF(S5175=1,2,IF(D5175=7,1,(IF(WEEKDAY(B5175)=1,2,IF(WEEKDAY(B5175)=7,1,0))))))</f>
        <v>2</v>
      </c>
    </row>
    <row r="5176" spans="2:21" ht="13.95" customHeight="1" x14ac:dyDescent="0.25">
      <c r="B5176" s="784">
        <f t="shared" si="242"/>
        <v>45598</v>
      </c>
      <c r="C5176" s="785">
        <v>12</v>
      </c>
      <c r="D5176" s="786">
        <f>IFERROR((INDEX(METADATA!$T$2:$T$20,MATCH(B5176,METADATA!$S$2:$S$20,0))),0)</f>
        <v>0</v>
      </c>
      <c r="E5176" s="785" t="str">
        <f t="shared" si="240"/>
        <v>LO</v>
      </c>
      <c r="F5176" s="786">
        <f>VLOOKUP(C5176,METADATA!$A$5:$H$29,IF(E5176="HI",2,IF(E5176="LO",6,10))+IF(D5176=1,2,IF(D5176=7,1,(IF(WEEKDAY(B5176)=1,2,IF(WEEKDAY(B5176)=7,1,0))))))</f>
        <v>3</v>
      </c>
      <c r="G5176" s="786">
        <f>VLOOKUP(C5176,METADATA!$J$5:$Q$29,IF(E5176="HI",2,IF(E5176="LO",6,10))+IF(D5176=1,2,IF(D5176=7,1,(IF(WEEKDAY(B5176)=1,2,IF(WEEKDAY(B5176)=7,1,0))))))</f>
        <v>3</v>
      </c>
      <c r="H5176" s="787">
        <v>13976</v>
      </c>
      <c r="I5176" s="788">
        <v>5654.9773864746094</v>
      </c>
      <c r="K5176" s="795">
        <v>882.73749999999995</v>
      </c>
      <c r="M5176" s="798">
        <f t="shared" si="241"/>
        <v>15076.715333305832</v>
      </c>
      <c r="N5176" s="303"/>
      <c r="S5176" s="786">
        <v>0</v>
      </c>
      <c r="T5176" s="781">
        <f>VLOOKUP(C5176,METADATA!$J$5:$Q$29,IF(E5176="HI",2,IF(E5176="LO",6,10))+IF(S5176=1,2,IF(D5176=7,1,(IF(WEEKDAY(B5176)=1,2,IF(WEEKDAY(B5176)=7,1,0))))))</f>
        <v>3</v>
      </c>
      <c r="U5176" s="781">
        <f>VLOOKUP(C5176,METADATA!$A$5:$H$29,IF(E5176="HI",2,IF(E5176="LO",6,10))+IF(S5176=1,2,IF(D5176=7,1,(IF(WEEKDAY(B5176)=1,2,IF(WEEKDAY(B5176)=7,1,0))))))</f>
        <v>3</v>
      </c>
    </row>
    <row r="5177" spans="2:21" ht="13.95" customHeight="1" x14ac:dyDescent="0.25">
      <c r="B5177" s="784">
        <f t="shared" si="242"/>
        <v>45598</v>
      </c>
      <c r="C5177" s="785">
        <v>13</v>
      </c>
      <c r="D5177" s="786">
        <f>IFERROR((INDEX(METADATA!$T$2:$T$20,MATCH(B5177,METADATA!$S$2:$S$20,0))),0)</f>
        <v>0</v>
      </c>
      <c r="E5177" s="785" t="str">
        <f t="shared" si="240"/>
        <v>LO</v>
      </c>
      <c r="F5177" s="786">
        <f>VLOOKUP(C5177,METADATA!$A$5:$H$29,IF(E5177="HI",2,IF(E5177="LO",6,10))+IF(D5177=1,2,IF(D5177=7,1,(IF(WEEKDAY(B5177)=1,2,IF(WEEKDAY(B5177)=7,1,0))))))</f>
        <v>3</v>
      </c>
      <c r="G5177" s="786">
        <f>VLOOKUP(C5177,METADATA!$J$5:$Q$29,IF(E5177="HI",2,IF(E5177="LO",6,10))+IF(D5177=1,2,IF(D5177=7,1,(IF(WEEKDAY(B5177)=1,2,IF(WEEKDAY(B5177)=7,1,0))))))</f>
        <v>3</v>
      </c>
      <c r="H5177" s="787">
        <v>13627.75</v>
      </c>
      <c r="I5177" s="788">
        <v>5532.402587890625</v>
      </c>
      <c r="K5177" s="795">
        <v>909.3125</v>
      </c>
      <c r="M5177" s="798">
        <f t="shared" si="241"/>
        <v>14707.924682190853</v>
      </c>
      <c r="N5177" s="303"/>
      <c r="S5177" s="786">
        <v>0</v>
      </c>
      <c r="T5177" s="781">
        <f>VLOOKUP(C5177,METADATA!$J$5:$Q$29,IF(E5177="HI",2,IF(E5177="LO",6,10))+IF(S5177=1,2,IF(D5177=7,1,(IF(WEEKDAY(B5177)=1,2,IF(WEEKDAY(B5177)=7,1,0))))))</f>
        <v>3</v>
      </c>
      <c r="U5177" s="781">
        <f>VLOOKUP(C5177,METADATA!$A$5:$H$29,IF(E5177="HI",2,IF(E5177="LO",6,10))+IF(S5177=1,2,IF(D5177=7,1,(IF(WEEKDAY(B5177)=1,2,IF(WEEKDAY(B5177)=7,1,0))))))</f>
        <v>3</v>
      </c>
    </row>
    <row r="5178" spans="2:21" ht="13.95" customHeight="1" x14ac:dyDescent="0.25">
      <c r="B5178" s="784">
        <f t="shared" si="242"/>
        <v>45598</v>
      </c>
      <c r="C5178" s="785">
        <v>14</v>
      </c>
      <c r="D5178" s="786">
        <f>IFERROR((INDEX(METADATA!$T$2:$T$20,MATCH(B5178,METADATA!$S$2:$S$20,0))),0)</f>
        <v>0</v>
      </c>
      <c r="E5178" s="785" t="str">
        <f t="shared" si="240"/>
        <v>LO</v>
      </c>
      <c r="F5178" s="786">
        <f>VLOOKUP(C5178,METADATA!$A$5:$H$29,IF(E5178="HI",2,IF(E5178="LO",6,10))+IF(D5178=1,2,IF(D5178=7,1,(IF(WEEKDAY(B5178)=1,2,IF(WEEKDAY(B5178)=7,1,0))))))</f>
        <v>3</v>
      </c>
      <c r="G5178" s="786">
        <f>VLOOKUP(C5178,METADATA!$J$5:$Q$29,IF(E5178="HI",2,IF(E5178="LO",6,10))+IF(D5178=1,2,IF(D5178=7,1,(IF(WEEKDAY(B5178)=1,2,IF(WEEKDAY(B5178)=7,1,0))))))</f>
        <v>3</v>
      </c>
      <c r="H5178" s="787">
        <v>13200.75</v>
      </c>
      <c r="I5178" s="788">
        <v>5472.4875183105469</v>
      </c>
      <c r="K5178" s="795">
        <v>905.6</v>
      </c>
      <c r="M5178" s="798">
        <f t="shared" si="241"/>
        <v>14290.133666294543</v>
      </c>
      <c r="N5178" s="303"/>
      <c r="S5178" s="786">
        <v>0</v>
      </c>
      <c r="T5178" s="781">
        <f>VLOOKUP(C5178,METADATA!$J$5:$Q$29,IF(E5178="HI",2,IF(E5178="LO",6,10))+IF(S5178=1,2,IF(D5178=7,1,(IF(WEEKDAY(B5178)=1,2,IF(WEEKDAY(B5178)=7,1,0))))))</f>
        <v>3</v>
      </c>
      <c r="U5178" s="781">
        <f>VLOOKUP(C5178,METADATA!$A$5:$H$29,IF(E5178="HI",2,IF(E5178="LO",6,10))+IF(S5178=1,2,IF(D5178=7,1,(IF(WEEKDAY(B5178)=1,2,IF(WEEKDAY(B5178)=7,1,0))))))</f>
        <v>3</v>
      </c>
    </row>
    <row r="5179" spans="2:21" ht="13.95" customHeight="1" x14ac:dyDescent="0.25">
      <c r="B5179" s="784">
        <f t="shared" si="242"/>
        <v>45598</v>
      </c>
      <c r="C5179" s="785">
        <v>15</v>
      </c>
      <c r="D5179" s="786">
        <f>IFERROR((INDEX(METADATA!$T$2:$T$20,MATCH(B5179,METADATA!$S$2:$S$20,0))),0)</f>
        <v>0</v>
      </c>
      <c r="E5179" s="785" t="str">
        <f t="shared" si="240"/>
        <v>LO</v>
      </c>
      <c r="F5179" s="786">
        <f>VLOOKUP(C5179,METADATA!$A$5:$H$29,IF(E5179="HI",2,IF(E5179="LO",6,10))+IF(D5179=1,2,IF(D5179=7,1,(IF(WEEKDAY(B5179)=1,2,IF(WEEKDAY(B5179)=7,1,0))))))</f>
        <v>3</v>
      </c>
      <c r="G5179" s="786">
        <f>VLOOKUP(C5179,METADATA!$J$5:$Q$29,IF(E5179="HI",2,IF(E5179="LO",6,10))+IF(D5179=1,2,IF(D5179=7,1,(IF(WEEKDAY(B5179)=1,2,IF(WEEKDAY(B5179)=7,1,0))))))</f>
        <v>3</v>
      </c>
      <c r="H5179" s="787">
        <v>13000.75</v>
      </c>
      <c r="I5179" s="788">
        <v>5457.4074096679688</v>
      </c>
      <c r="K5179" s="795">
        <v>913.98749999999995</v>
      </c>
      <c r="M5179" s="798">
        <f t="shared" si="241"/>
        <v>14099.744543700033</v>
      </c>
      <c r="N5179" s="303"/>
      <c r="S5179" s="786">
        <v>0</v>
      </c>
      <c r="T5179" s="781">
        <f>VLOOKUP(C5179,METADATA!$J$5:$Q$29,IF(E5179="HI",2,IF(E5179="LO",6,10))+IF(S5179=1,2,IF(D5179=7,1,(IF(WEEKDAY(B5179)=1,2,IF(WEEKDAY(B5179)=7,1,0))))))</f>
        <v>3</v>
      </c>
      <c r="U5179" s="781">
        <f>VLOOKUP(C5179,METADATA!$A$5:$H$29,IF(E5179="HI",2,IF(E5179="LO",6,10))+IF(S5179=1,2,IF(D5179=7,1,(IF(WEEKDAY(B5179)=1,2,IF(WEEKDAY(B5179)=7,1,0))))))</f>
        <v>3</v>
      </c>
    </row>
    <row r="5180" spans="2:21" ht="13.95" customHeight="1" x14ac:dyDescent="0.25">
      <c r="B5180" s="784">
        <f t="shared" si="242"/>
        <v>45598</v>
      </c>
      <c r="C5180" s="785">
        <v>16</v>
      </c>
      <c r="D5180" s="786">
        <f>IFERROR((INDEX(METADATA!$T$2:$T$20,MATCH(B5180,METADATA!$S$2:$S$20,0))),0)</f>
        <v>0</v>
      </c>
      <c r="E5180" s="785" t="str">
        <f t="shared" si="240"/>
        <v>LO</v>
      </c>
      <c r="F5180" s="786">
        <f>VLOOKUP(C5180,METADATA!$A$5:$H$29,IF(E5180="HI",2,IF(E5180="LO",6,10))+IF(D5180=1,2,IF(D5180=7,1,(IF(WEEKDAY(B5180)=1,2,IF(WEEKDAY(B5180)=7,1,0))))))</f>
        <v>3</v>
      </c>
      <c r="G5180" s="786">
        <f>VLOOKUP(C5180,METADATA!$J$5:$Q$29,IF(E5180="HI",2,IF(E5180="LO",6,10))+IF(D5180=1,2,IF(D5180=7,1,(IF(WEEKDAY(B5180)=1,2,IF(WEEKDAY(B5180)=7,1,0))))))</f>
        <v>3</v>
      </c>
      <c r="H5180" s="787">
        <v>12874.75</v>
      </c>
      <c r="I5180" s="788">
        <v>4794.0299682617188</v>
      </c>
      <c r="K5180" s="795">
        <v>902.26250000000005</v>
      </c>
      <c r="M5180" s="798">
        <f t="shared" si="241"/>
        <v>13738.33726835571</v>
      </c>
      <c r="N5180" s="303"/>
      <c r="S5180" s="786">
        <v>0</v>
      </c>
      <c r="T5180" s="781">
        <f>VLOOKUP(C5180,METADATA!$J$5:$Q$29,IF(E5180="HI",2,IF(E5180="LO",6,10))+IF(S5180=1,2,IF(D5180=7,1,(IF(WEEKDAY(B5180)=1,2,IF(WEEKDAY(B5180)=7,1,0))))))</f>
        <v>3</v>
      </c>
      <c r="U5180" s="781">
        <f>VLOOKUP(C5180,METADATA!$A$5:$H$29,IF(E5180="HI",2,IF(E5180="LO",6,10))+IF(S5180=1,2,IF(D5180=7,1,(IF(WEEKDAY(B5180)=1,2,IF(WEEKDAY(B5180)=7,1,0))))))</f>
        <v>3</v>
      </c>
    </row>
    <row r="5181" spans="2:21" ht="13.95" customHeight="1" x14ac:dyDescent="0.25">
      <c r="B5181" s="784">
        <f t="shared" si="242"/>
        <v>45598</v>
      </c>
      <c r="C5181" s="785">
        <v>17</v>
      </c>
      <c r="D5181" s="786">
        <f>IFERROR((INDEX(METADATA!$T$2:$T$20,MATCH(B5181,METADATA!$S$2:$S$20,0))),0)</f>
        <v>0</v>
      </c>
      <c r="E5181" s="785" t="str">
        <f t="shared" si="240"/>
        <v>LO</v>
      </c>
      <c r="F5181" s="786">
        <f>VLOOKUP(C5181,METADATA!$A$5:$H$29,IF(E5181="HI",2,IF(E5181="LO",6,10))+IF(D5181=1,2,IF(D5181=7,1,(IF(WEEKDAY(B5181)=1,2,IF(WEEKDAY(B5181)=7,1,0))))))</f>
        <v>3</v>
      </c>
      <c r="G5181" s="786">
        <f>VLOOKUP(C5181,METADATA!$J$5:$Q$29,IF(E5181="HI",2,IF(E5181="LO",6,10))+IF(D5181=1,2,IF(D5181=7,1,(IF(WEEKDAY(B5181)=1,2,IF(WEEKDAY(B5181)=7,1,0))))))</f>
        <v>3</v>
      </c>
      <c r="H5181" s="787">
        <v>12520.5</v>
      </c>
      <c r="I5181" s="788">
        <v>4519.6224670410156</v>
      </c>
      <c r="K5181" s="795">
        <v>933.76250000000005</v>
      </c>
      <c r="M5181" s="798">
        <f t="shared" si="241"/>
        <v>13311.269942968698</v>
      </c>
      <c r="N5181" s="303"/>
      <c r="S5181" s="786">
        <v>0</v>
      </c>
      <c r="T5181" s="781">
        <f>VLOOKUP(C5181,METADATA!$J$5:$Q$29,IF(E5181="HI",2,IF(E5181="LO",6,10))+IF(S5181=1,2,IF(D5181=7,1,(IF(WEEKDAY(B5181)=1,2,IF(WEEKDAY(B5181)=7,1,0))))))</f>
        <v>3</v>
      </c>
      <c r="U5181" s="781">
        <f>VLOOKUP(C5181,METADATA!$A$5:$H$29,IF(E5181="HI",2,IF(E5181="LO",6,10))+IF(S5181=1,2,IF(D5181=7,1,(IF(WEEKDAY(B5181)=1,2,IF(WEEKDAY(B5181)=7,1,0))))))</f>
        <v>3</v>
      </c>
    </row>
    <row r="5182" spans="2:21" ht="13.95" customHeight="1" x14ac:dyDescent="0.25">
      <c r="B5182" s="784">
        <f t="shared" si="242"/>
        <v>45598</v>
      </c>
      <c r="C5182" s="785">
        <v>18</v>
      </c>
      <c r="D5182" s="786">
        <f>IFERROR((INDEX(METADATA!$T$2:$T$20,MATCH(B5182,METADATA!$S$2:$S$20,0))),0)</f>
        <v>0</v>
      </c>
      <c r="E5182" s="785" t="str">
        <f t="shared" si="240"/>
        <v>LO</v>
      </c>
      <c r="F5182" s="786">
        <f>VLOOKUP(C5182,METADATA!$A$5:$H$29,IF(E5182="HI",2,IF(E5182="LO",6,10))+IF(D5182=1,2,IF(D5182=7,1,(IF(WEEKDAY(B5182)=1,2,IF(WEEKDAY(B5182)=7,1,0))))))</f>
        <v>2</v>
      </c>
      <c r="G5182" s="786">
        <f>VLOOKUP(C5182,METADATA!$J$5:$Q$29,IF(E5182="HI",2,IF(E5182="LO",6,10))+IF(D5182=1,2,IF(D5182=7,1,(IF(WEEKDAY(B5182)=1,2,IF(WEEKDAY(B5182)=7,1,0))))))</f>
        <v>2</v>
      </c>
      <c r="H5182" s="787">
        <v>282.5</v>
      </c>
      <c r="I5182" s="788">
        <v>4494.8399353027344</v>
      </c>
      <c r="K5182" s="795">
        <v>0</v>
      </c>
      <c r="M5182" s="798">
        <f t="shared" si="241"/>
        <v>4503.7087265932605</v>
      </c>
      <c r="N5182" s="303"/>
      <c r="S5182" s="786">
        <v>0</v>
      </c>
      <c r="T5182" s="781">
        <f>VLOOKUP(C5182,METADATA!$J$5:$Q$29,IF(E5182="HI",2,IF(E5182="LO",6,10))+IF(S5182=1,2,IF(D5182=7,1,(IF(WEEKDAY(B5182)=1,2,IF(WEEKDAY(B5182)=7,1,0))))))</f>
        <v>2</v>
      </c>
      <c r="U5182" s="781">
        <f>VLOOKUP(C5182,METADATA!$A$5:$H$29,IF(E5182="HI",2,IF(E5182="LO",6,10))+IF(S5182=1,2,IF(D5182=7,1,(IF(WEEKDAY(B5182)=1,2,IF(WEEKDAY(B5182)=7,1,0))))))</f>
        <v>2</v>
      </c>
    </row>
    <row r="5183" spans="2:21" ht="13.95" customHeight="1" x14ac:dyDescent="0.25">
      <c r="B5183" s="784">
        <f t="shared" si="242"/>
        <v>45598</v>
      </c>
      <c r="C5183" s="785">
        <v>19</v>
      </c>
      <c r="D5183" s="786">
        <f>IFERROR((INDEX(METADATA!$T$2:$T$20,MATCH(B5183,METADATA!$S$2:$S$20,0))),0)</f>
        <v>0</v>
      </c>
      <c r="E5183" s="785" t="str">
        <f t="shared" si="240"/>
        <v>LO</v>
      </c>
      <c r="F5183" s="786">
        <f>VLOOKUP(C5183,METADATA!$A$5:$H$29,IF(E5183="HI",2,IF(E5183="LO",6,10))+IF(D5183=1,2,IF(D5183=7,1,(IF(WEEKDAY(B5183)=1,2,IF(WEEKDAY(B5183)=7,1,0))))))</f>
        <v>2</v>
      </c>
      <c r="G5183" s="786">
        <f>VLOOKUP(C5183,METADATA!$J$5:$Q$29,IF(E5183="HI",2,IF(E5183="LO",6,10))+IF(D5183=1,2,IF(D5183=7,1,(IF(WEEKDAY(B5183)=1,2,IF(WEEKDAY(B5183)=7,1,0))))))</f>
        <v>2</v>
      </c>
      <c r="H5183" s="787">
        <v>26.5</v>
      </c>
      <c r="I5183" s="788">
        <v>4430.7024536132813</v>
      </c>
      <c r="K5183" s="795">
        <v>0</v>
      </c>
      <c r="M5183" s="798">
        <f t="shared" si="241"/>
        <v>4430.781701060745</v>
      </c>
      <c r="N5183" s="303"/>
      <c r="S5183" s="786">
        <v>0</v>
      </c>
      <c r="T5183" s="781">
        <f>VLOOKUP(C5183,METADATA!$J$5:$Q$29,IF(E5183="HI",2,IF(E5183="LO",6,10))+IF(S5183=1,2,IF(D5183=7,1,(IF(WEEKDAY(B5183)=1,2,IF(WEEKDAY(B5183)=7,1,0))))))</f>
        <v>2</v>
      </c>
      <c r="U5183" s="781">
        <f>VLOOKUP(C5183,METADATA!$A$5:$H$29,IF(E5183="HI",2,IF(E5183="LO",6,10))+IF(S5183=1,2,IF(D5183=7,1,(IF(WEEKDAY(B5183)=1,2,IF(WEEKDAY(B5183)=7,1,0))))))</f>
        <v>2</v>
      </c>
    </row>
    <row r="5184" spans="2:21" ht="13.95" customHeight="1" x14ac:dyDescent="0.25">
      <c r="B5184" s="784">
        <f t="shared" si="242"/>
        <v>45598</v>
      </c>
      <c r="C5184" s="785">
        <v>20</v>
      </c>
      <c r="D5184" s="786">
        <f>IFERROR((INDEX(METADATA!$T$2:$T$20,MATCH(B5184,METADATA!$S$2:$S$20,0))),0)</f>
        <v>0</v>
      </c>
      <c r="E5184" s="785" t="str">
        <f t="shared" si="240"/>
        <v>LO</v>
      </c>
      <c r="F5184" s="786">
        <f>VLOOKUP(C5184,METADATA!$A$5:$H$29,IF(E5184="HI",2,IF(E5184="LO",6,10))+IF(D5184=1,2,IF(D5184=7,1,(IF(WEEKDAY(B5184)=1,2,IF(WEEKDAY(B5184)=7,1,0))))))</f>
        <v>3</v>
      </c>
      <c r="G5184" s="786">
        <f>VLOOKUP(C5184,METADATA!$J$5:$Q$29,IF(E5184="HI",2,IF(E5184="LO",6,10))+IF(D5184=1,2,IF(D5184=7,1,(IF(WEEKDAY(B5184)=1,2,IF(WEEKDAY(B5184)=7,1,0))))))</f>
        <v>3</v>
      </c>
      <c r="H5184" s="787">
        <v>13785.75</v>
      </c>
      <c r="I5184" s="788">
        <v>4461.4001159667969</v>
      </c>
      <c r="K5184" s="795">
        <v>0</v>
      </c>
      <c r="M5184" s="798">
        <f t="shared" si="241"/>
        <v>14489.68578186734</v>
      </c>
      <c r="N5184" s="303"/>
      <c r="S5184" s="786">
        <v>0</v>
      </c>
      <c r="T5184" s="781">
        <f>VLOOKUP(C5184,METADATA!$J$5:$Q$29,IF(E5184="HI",2,IF(E5184="LO",6,10))+IF(S5184=1,2,IF(D5184=7,1,(IF(WEEKDAY(B5184)=1,2,IF(WEEKDAY(B5184)=7,1,0))))))</f>
        <v>3</v>
      </c>
      <c r="U5184" s="781">
        <f>VLOOKUP(C5184,METADATA!$A$5:$H$29,IF(E5184="HI",2,IF(E5184="LO",6,10))+IF(S5184=1,2,IF(D5184=7,1,(IF(WEEKDAY(B5184)=1,2,IF(WEEKDAY(B5184)=7,1,0))))))</f>
        <v>3</v>
      </c>
    </row>
    <row r="5185" spans="2:21" ht="13.95" customHeight="1" x14ac:dyDescent="0.25">
      <c r="B5185" s="784">
        <f t="shared" si="242"/>
        <v>45598</v>
      </c>
      <c r="C5185" s="785">
        <v>21</v>
      </c>
      <c r="D5185" s="786">
        <f>IFERROR((INDEX(METADATA!$T$2:$T$20,MATCH(B5185,METADATA!$S$2:$S$20,0))),0)</f>
        <v>0</v>
      </c>
      <c r="E5185" s="785" t="str">
        <f t="shared" si="240"/>
        <v>LO</v>
      </c>
      <c r="F5185" s="786">
        <f>VLOOKUP(C5185,METADATA!$A$5:$H$29,IF(E5185="HI",2,IF(E5185="LO",6,10))+IF(D5185=1,2,IF(D5185=7,1,(IF(WEEKDAY(B5185)=1,2,IF(WEEKDAY(B5185)=7,1,0))))))</f>
        <v>3</v>
      </c>
      <c r="G5185" s="786">
        <f>VLOOKUP(C5185,METADATA!$J$5:$Q$29,IF(E5185="HI",2,IF(E5185="LO",6,10))+IF(D5185=1,2,IF(D5185=7,1,(IF(WEEKDAY(B5185)=1,2,IF(WEEKDAY(B5185)=7,1,0))))))</f>
        <v>3</v>
      </c>
      <c r="H5185" s="787">
        <v>12057.5</v>
      </c>
      <c r="I5185" s="788">
        <v>4359.4148864746094</v>
      </c>
      <c r="K5185" s="795">
        <v>0</v>
      </c>
      <c r="M5185" s="798">
        <f t="shared" si="241"/>
        <v>12821.380752571715</v>
      </c>
      <c r="N5185" s="303"/>
      <c r="S5185" s="786">
        <v>0</v>
      </c>
      <c r="T5185" s="781">
        <f>VLOOKUP(C5185,METADATA!$J$5:$Q$29,IF(E5185="HI",2,IF(E5185="LO",6,10))+IF(S5185=1,2,IF(D5185=7,1,(IF(WEEKDAY(B5185)=1,2,IF(WEEKDAY(B5185)=7,1,0))))))</f>
        <v>3</v>
      </c>
      <c r="U5185" s="781">
        <f>VLOOKUP(C5185,METADATA!$A$5:$H$29,IF(E5185="HI",2,IF(E5185="LO",6,10))+IF(S5185=1,2,IF(D5185=7,1,(IF(WEEKDAY(B5185)=1,2,IF(WEEKDAY(B5185)=7,1,0))))))</f>
        <v>3</v>
      </c>
    </row>
    <row r="5186" spans="2:21" ht="13.95" customHeight="1" x14ac:dyDescent="0.25">
      <c r="B5186" s="784">
        <f t="shared" si="242"/>
        <v>45598</v>
      </c>
      <c r="C5186" s="785">
        <v>22</v>
      </c>
      <c r="D5186" s="786">
        <f>IFERROR((INDEX(METADATA!$T$2:$T$20,MATCH(B5186,METADATA!$S$2:$S$20,0))),0)</f>
        <v>0</v>
      </c>
      <c r="E5186" s="785" t="str">
        <f t="shared" si="240"/>
        <v>LO</v>
      </c>
      <c r="F5186" s="786">
        <f>VLOOKUP(C5186,METADATA!$A$5:$H$29,IF(E5186="HI",2,IF(E5186="LO",6,10))+IF(D5186=1,2,IF(D5186=7,1,(IF(WEEKDAY(B5186)=1,2,IF(WEEKDAY(B5186)=7,1,0))))))</f>
        <v>3</v>
      </c>
      <c r="G5186" s="786">
        <f>VLOOKUP(C5186,METADATA!$J$5:$Q$29,IF(E5186="HI",2,IF(E5186="LO",6,10))+IF(D5186=1,2,IF(D5186=7,1,(IF(WEEKDAY(B5186)=1,2,IF(WEEKDAY(B5186)=7,1,0))))))</f>
        <v>3</v>
      </c>
      <c r="H5186" s="787">
        <v>10802</v>
      </c>
      <c r="I5186" s="788">
        <v>4525.1049194335938</v>
      </c>
      <c r="K5186" s="795">
        <v>0</v>
      </c>
      <c r="M5186" s="798">
        <f t="shared" si="241"/>
        <v>11711.523322432573</v>
      </c>
      <c r="N5186" s="303"/>
      <c r="S5186" s="786">
        <v>0</v>
      </c>
      <c r="T5186" s="781">
        <f>VLOOKUP(C5186,METADATA!$J$5:$Q$29,IF(E5186="HI",2,IF(E5186="LO",6,10))+IF(S5186=1,2,IF(D5186=7,1,(IF(WEEKDAY(B5186)=1,2,IF(WEEKDAY(B5186)=7,1,0))))))</f>
        <v>3</v>
      </c>
      <c r="U5186" s="781">
        <f>VLOOKUP(C5186,METADATA!$A$5:$H$29,IF(E5186="HI",2,IF(E5186="LO",6,10))+IF(S5186=1,2,IF(D5186=7,1,(IF(WEEKDAY(B5186)=1,2,IF(WEEKDAY(B5186)=7,1,0))))))</f>
        <v>3</v>
      </c>
    </row>
    <row r="5187" spans="2:21" ht="13.95" customHeight="1" x14ac:dyDescent="0.25">
      <c r="B5187" s="784">
        <f t="shared" si="242"/>
        <v>45598</v>
      </c>
      <c r="C5187" s="785">
        <v>23</v>
      </c>
      <c r="D5187" s="786">
        <f>IFERROR((INDEX(METADATA!$T$2:$T$20,MATCH(B5187,METADATA!$S$2:$S$20,0))),0)</f>
        <v>0</v>
      </c>
      <c r="E5187" s="785" t="str">
        <f t="shared" si="240"/>
        <v>LO</v>
      </c>
      <c r="F5187" s="786">
        <f>VLOOKUP(C5187,METADATA!$A$5:$H$29,IF(E5187="HI",2,IF(E5187="LO",6,10))+IF(D5187=1,2,IF(D5187=7,1,(IF(WEEKDAY(B5187)=1,2,IF(WEEKDAY(B5187)=7,1,0))))))</f>
        <v>3</v>
      </c>
      <c r="G5187" s="786">
        <f>VLOOKUP(C5187,METADATA!$J$5:$Q$29,IF(E5187="HI",2,IF(E5187="LO",6,10))+IF(D5187=1,2,IF(D5187=7,1,(IF(WEEKDAY(B5187)=1,2,IF(WEEKDAY(B5187)=7,1,0))))))</f>
        <v>3</v>
      </c>
      <c r="H5187" s="787">
        <v>9903.25</v>
      </c>
      <c r="I5187" s="788">
        <v>4344.4375305175781</v>
      </c>
      <c r="K5187" s="795">
        <v>0</v>
      </c>
      <c r="M5187" s="798">
        <f t="shared" si="241"/>
        <v>10814.272884437014</v>
      </c>
      <c r="N5187" s="303"/>
      <c r="S5187" s="786">
        <v>0</v>
      </c>
      <c r="T5187" s="781">
        <f>VLOOKUP(C5187,METADATA!$J$5:$Q$29,IF(E5187="HI",2,IF(E5187="LO",6,10))+IF(S5187=1,2,IF(D5187=7,1,(IF(WEEKDAY(B5187)=1,2,IF(WEEKDAY(B5187)=7,1,0))))))</f>
        <v>3</v>
      </c>
      <c r="U5187" s="781">
        <f>VLOOKUP(C5187,METADATA!$A$5:$H$29,IF(E5187="HI",2,IF(E5187="LO",6,10))+IF(S5187=1,2,IF(D5187=7,1,(IF(WEEKDAY(B5187)=1,2,IF(WEEKDAY(B5187)=7,1,0))))))</f>
        <v>3</v>
      </c>
    </row>
    <row r="5188" spans="2:21" ht="13.95" customHeight="1" x14ac:dyDescent="0.25">
      <c r="B5188" s="784">
        <f t="shared" si="242"/>
        <v>45599</v>
      </c>
      <c r="C5188" s="785">
        <v>0</v>
      </c>
      <c r="D5188" s="786">
        <f>IFERROR((INDEX(METADATA!$T$2:$T$20,MATCH(B5188,METADATA!$S$2:$S$20,0))),0)</f>
        <v>0</v>
      </c>
      <c r="E5188" s="785" t="str">
        <f t="shared" ref="E5188:E5251" si="243">IF(B5188="","",IF(AND(MONTH(B5188)&gt;=MONTH($AA$9),MONTH(B5188)&lt;=MONTH($AA$11)),"HI","LO"))</f>
        <v>LO</v>
      </c>
      <c r="F5188" s="786">
        <f>VLOOKUP(C5188,METADATA!$A$5:$H$29,IF(E5188="HI",2,IF(E5188="LO",6,10))+IF(D5188=1,2,IF(D5188=7,1,(IF(WEEKDAY(B5188)=1,2,IF(WEEKDAY(B5188)=7,1,0))))))</f>
        <v>3</v>
      </c>
      <c r="G5188" s="786">
        <f>VLOOKUP(C5188,METADATA!$J$5:$Q$29,IF(E5188="HI",2,IF(E5188="LO",6,10))+IF(D5188=1,2,IF(D5188=7,1,(IF(WEEKDAY(B5188)=1,2,IF(WEEKDAY(B5188)=7,1,0))))))</f>
        <v>3</v>
      </c>
      <c r="H5188" s="787">
        <v>9096.5</v>
      </c>
      <c r="I5188" s="788">
        <v>4258.1424255371094</v>
      </c>
      <c r="K5188" s="795">
        <v>0</v>
      </c>
      <c r="M5188" s="798">
        <f t="shared" ref="M5188:M5251" si="244">SQRT(H5188^2+I5188^2)</f>
        <v>10043.808499078377</v>
      </c>
      <c r="N5188" s="303"/>
      <c r="S5188" s="786">
        <v>0</v>
      </c>
      <c r="T5188" s="781">
        <f>VLOOKUP(C5188,METADATA!$J$5:$Q$29,IF(E5188="HI",2,IF(E5188="LO",6,10))+IF(S5188=1,2,IF(D5188=7,1,(IF(WEEKDAY(B5188)=1,2,IF(WEEKDAY(B5188)=7,1,0))))))</f>
        <v>3</v>
      </c>
      <c r="U5188" s="781">
        <f>VLOOKUP(C5188,METADATA!$A$5:$H$29,IF(E5188="HI",2,IF(E5188="LO",6,10))+IF(S5188=1,2,IF(D5188=7,1,(IF(WEEKDAY(B5188)=1,2,IF(WEEKDAY(B5188)=7,1,0))))))</f>
        <v>3</v>
      </c>
    </row>
    <row r="5189" spans="2:21" ht="13.95" customHeight="1" x14ac:dyDescent="0.25">
      <c r="B5189" s="784">
        <f t="shared" si="242"/>
        <v>45599</v>
      </c>
      <c r="C5189" s="785">
        <v>1</v>
      </c>
      <c r="D5189" s="786">
        <f>IFERROR((INDEX(METADATA!$T$2:$T$20,MATCH(B5189,METADATA!$S$2:$S$20,0))),0)</f>
        <v>0</v>
      </c>
      <c r="E5189" s="785" t="str">
        <f t="shared" si="243"/>
        <v>LO</v>
      </c>
      <c r="F5189" s="786">
        <f>VLOOKUP(C5189,METADATA!$A$5:$H$29,IF(E5189="HI",2,IF(E5189="LO",6,10))+IF(D5189=1,2,IF(D5189=7,1,(IF(WEEKDAY(B5189)=1,2,IF(WEEKDAY(B5189)=7,1,0))))))</f>
        <v>3</v>
      </c>
      <c r="G5189" s="786">
        <f>VLOOKUP(C5189,METADATA!$J$5:$Q$29,IF(E5189="HI",2,IF(E5189="LO",6,10))+IF(D5189=1,2,IF(D5189=7,1,(IF(WEEKDAY(B5189)=1,2,IF(WEEKDAY(B5189)=7,1,0))))))</f>
        <v>3</v>
      </c>
      <c r="H5189" s="787">
        <v>8725</v>
      </c>
      <c r="I5189" s="788">
        <v>4198.7276916503906</v>
      </c>
      <c r="K5189" s="795">
        <v>0</v>
      </c>
      <c r="M5189" s="798">
        <f t="shared" si="244"/>
        <v>9682.7134228289451</v>
      </c>
      <c r="N5189" s="303"/>
      <c r="S5189" s="786">
        <v>0</v>
      </c>
      <c r="T5189" s="781">
        <f>VLOOKUP(C5189,METADATA!$J$5:$Q$29,IF(E5189="HI",2,IF(E5189="LO",6,10))+IF(S5189=1,2,IF(D5189=7,1,(IF(WEEKDAY(B5189)=1,2,IF(WEEKDAY(B5189)=7,1,0))))))</f>
        <v>3</v>
      </c>
      <c r="U5189" s="781">
        <f>VLOOKUP(C5189,METADATA!$A$5:$H$29,IF(E5189="HI",2,IF(E5189="LO",6,10))+IF(S5189=1,2,IF(D5189=7,1,(IF(WEEKDAY(B5189)=1,2,IF(WEEKDAY(B5189)=7,1,0))))))</f>
        <v>3</v>
      </c>
    </row>
    <row r="5190" spans="2:21" ht="13.95" customHeight="1" x14ac:dyDescent="0.25">
      <c r="B5190" s="784">
        <f t="shared" si="242"/>
        <v>45599</v>
      </c>
      <c r="C5190" s="785">
        <v>2</v>
      </c>
      <c r="D5190" s="786">
        <f>IFERROR((INDEX(METADATA!$T$2:$T$20,MATCH(B5190,METADATA!$S$2:$S$20,0))),0)</f>
        <v>0</v>
      </c>
      <c r="E5190" s="785" t="str">
        <f t="shared" si="243"/>
        <v>LO</v>
      </c>
      <c r="F5190" s="786">
        <f>VLOOKUP(C5190,METADATA!$A$5:$H$29,IF(E5190="HI",2,IF(E5190="LO",6,10))+IF(D5190=1,2,IF(D5190=7,1,(IF(WEEKDAY(B5190)=1,2,IF(WEEKDAY(B5190)=7,1,0))))))</f>
        <v>3</v>
      </c>
      <c r="G5190" s="786">
        <f>VLOOKUP(C5190,METADATA!$J$5:$Q$29,IF(E5190="HI",2,IF(E5190="LO",6,10))+IF(D5190=1,2,IF(D5190=7,1,(IF(WEEKDAY(B5190)=1,2,IF(WEEKDAY(B5190)=7,1,0))))))</f>
        <v>3</v>
      </c>
      <c r="H5190" s="787">
        <v>8558.75</v>
      </c>
      <c r="I5190" s="788">
        <v>4194.990966796875</v>
      </c>
      <c r="K5190" s="795">
        <v>0</v>
      </c>
      <c r="M5190" s="798">
        <f t="shared" si="244"/>
        <v>9531.5345445530111</v>
      </c>
      <c r="N5190" s="303"/>
      <c r="S5190" s="786">
        <v>0</v>
      </c>
      <c r="T5190" s="781">
        <f>VLOOKUP(C5190,METADATA!$J$5:$Q$29,IF(E5190="HI",2,IF(E5190="LO",6,10))+IF(S5190=1,2,IF(D5190=7,1,(IF(WEEKDAY(B5190)=1,2,IF(WEEKDAY(B5190)=7,1,0))))))</f>
        <v>3</v>
      </c>
      <c r="U5190" s="781">
        <f>VLOOKUP(C5190,METADATA!$A$5:$H$29,IF(E5190="HI",2,IF(E5190="LO",6,10))+IF(S5190=1,2,IF(D5190=7,1,(IF(WEEKDAY(B5190)=1,2,IF(WEEKDAY(B5190)=7,1,0))))))</f>
        <v>3</v>
      </c>
    </row>
    <row r="5191" spans="2:21" ht="13.95" customHeight="1" x14ac:dyDescent="0.25">
      <c r="B5191" s="784">
        <f t="shared" si="242"/>
        <v>45599</v>
      </c>
      <c r="C5191" s="785">
        <v>3</v>
      </c>
      <c r="D5191" s="786">
        <f>IFERROR((INDEX(METADATA!$T$2:$T$20,MATCH(B5191,METADATA!$S$2:$S$20,0))),0)</f>
        <v>0</v>
      </c>
      <c r="E5191" s="785" t="str">
        <f t="shared" si="243"/>
        <v>LO</v>
      </c>
      <c r="F5191" s="786">
        <f>VLOOKUP(C5191,METADATA!$A$5:$H$29,IF(E5191="HI",2,IF(E5191="LO",6,10))+IF(D5191=1,2,IF(D5191=7,1,(IF(WEEKDAY(B5191)=1,2,IF(WEEKDAY(B5191)=7,1,0))))))</f>
        <v>3</v>
      </c>
      <c r="G5191" s="786">
        <f>VLOOKUP(C5191,METADATA!$J$5:$Q$29,IF(E5191="HI",2,IF(E5191="LO",6,10))+IF(D5191=1,2,IF(D5191=7,1,(IF(WEEKDAY(B5191)=1,2,IF(WEEKDAY(B5191)=7,1,0))))))</f>
        <v>3</v>
      </c>
      <c r="H5191" s="787">
        <v>8486</v>
      </c>
      <c r="I5191" s="788">
        <v>4233.6050109863281</v>
      </c>
      <c r="K5191" s="795">
        <v>0</v>
      </c>
      <c r="M5191" s="798">
        <f t="shared" si="244"/>
        <v>9483.4385846616078</v>
      </c>
      <c r="N5191" s="303"/>
      <c r="S5191" s="786">
        <v>0</v>
      </c>
      <c r="T5191" s="781">
        <f>VLOOKUP(C5191,METADATA!$J$5:$Q$29,IF(E5191="HI",2,IF(E5191="LO",6,10))+IF(S5191=1,2,IF(D5191=7,1,(IF(WEEKDAY(B5191)=1,2,IF(WEEKDAY(B5191)=7,1,0))))))</f>
        <v>3</v>
      </c>
      <c r="U5191" s="781">
        <f>VLOOKUP(C5191,METADATA!$A$5:$H$29,IF(E5191="HI",2,IF(E5191="LO",6,10))+IF(S5191=1,2,IF(D5191=7,1,(IF(WEEKDAY(B5191)=1,2,IF(WEEKDAY(B5191)=7,1,0))))))</f>
        <v>3</v>
      </c>
    </row>
    <row r="5192" spans="2:21" ht="13.95" customHeight="1" x14ac:dyDescent="0.25">
      <c r="B5192" s="784">
        <f t="shared" si="242"/>
        <v>45599</v>
      </c>
      <c r="C5192" s="785">
        <v>4</v>
      </c>
      <c r="D5192" s="786">
        <f>IFERROR((INDEX(METADATA!$T$2:$T$20,MATCH(B5192,METADATA!$S$2:$S$20,0))),0)</f>
        <v>0</v>
      </c>
      <c r="E5192" s="785" t="str">
        <f t="shared" si="243"/>
        <v>LO</v>
      </c>
      <c r="F5192" s="786">
        <f>VLOOKUP(C5192,METADATA!$A$5:$H$29,IF(E5192="HI",2,IF(E5192="LO",6,10))+IF(D5192=1,2,IF(D5192=7,1,(IF(WEEKDAY(B5192)=1,2,IF(WEEKDAY(B5192)=7,1,0))))))</f>
        <v>3</v>
      </c>
      <c r="G5192" s="786">
        <f>VLOOKUP(C5192,METADATA!$J$5:$Q$29,IF(E5192="HI",2,IF(E5192="LO",6,10))+IF(D5192=1,2,IF(D5192=7,1,(IF(WEEKDAY(B5192)=1,2,IF(WEEKDAY(B5192)=7,1,0))))))</f>
        <v>3</v>
      </c>
      <c r="H5192" s="787">
        <v>8699.5</v>
      </c>
      <c r="I5192" s="788">
        <v>4215.0525207519531</v>
      </c>
      <c r="K5192" s="795">
        <v>0</v>
      </c>
      <c r="M5192" s="798">
        <f t="shared" si="244"/>
        <v>9666.8489179617045</v>
      </c>
      <c r="N5192" s="303"/>
      <c r="S5192" s="786">
        <v>0</v>
      </c>
      <c r="T5192" s="781">
        <f>VLOOKUP(C5192,METADATA!$J$5:$Q$29,IF(E5192="HI",2,IF(E5192="LO",6,10))+IF(S5192=1,2,IF(D5192=7,1,(IF(WEEKDAY(B5192)=1,2,IF(WEEKDAY(B5192)=7,1,0))))))</f>
        <v>3</v>
      </c>
      <c r="U5192" s="781">
        <f>VLOOKUP(C5192,METADATA!$A$5:$H$29,IF(E5192="HI",2,IF(E5192="LO",6,10))+IF(S5192=1,2,IF(D5192=7,1,(IF(WEEKDAY(B5192)=1,2,IF(WEEKDAY(B5192)=7,1,0))))))</f>
        <v>3</v>
      </c>
    </row>
    <row r="5193" spans="2:21" ht="13.95" customHeight="1" x14ac:dyDescent="0.25">
      <c r="B5193" s="784">
        <f t="shared" si="242"/>
        <v>45599</v>
      </c>
      <c r="C5193" s="785">
        <v>5</v>
      </c>
      <c r="D5193" s="786">
        <f>IFERROR((INDEX(METADATA!$T$2:$T$20,MATCH(B5193,METADATA!$S$2:$S$20,0))),0)</f>
        <v>0</v>
      </c>
      <c r="E5193" s="785" t="str">
        <f t="shared" si="243"/>
        <v>LO</v>
      </c>
      <c r="F5193" s="786">
        <f>VLOOKUP(C5193,METADATA!$A$5:$H$29,IF(E5193="HI",2,IF(E5193="LO",6,10))+IF(D5193=1,2,IF(D5193=7,1,(IF(WEEKDAY(B5193)=1,2,IF(WEEKDAY(B5193)=7,1,0))))))</f>
        <v>3</v>
      </c>
      <c r="G5193" s="786">
        <f>VLOOKUP(C5193,METADATA!$J$5:$Q$29,IF(E5193="HI",2,IF(E5193="LO",6,10))+IF(D5193=1,2,IF(D5193=7,1,(IF(WEEKDAY(B5193)=1,2,IF(WEEKDAY(B5193)=7,1,0))))))</f>
        <v>3</v>
      </c>
      <c r="H5193" s="787">
        <v>8828.75</v>
      </c>
      <c r="I5193" s="788">
        <v>4430.802490234375</v>
      </c>
      <c r="K5193" s="795">
        <v>870.51250000000005</v>
      </c>
      <c r="M5193" s="798">
        <f t="shared" si="244"/>
        <v>9878.20010274985</v>
      </c>
      <c r="N5193" s="303"/>
      <c r="S5193" s="786">
        <v>0</v>
      </c>
      <c r="T5193" s="781">
        <f>VLOOKUP(C5193,METADATA!$J$5:$Q$29,IF(E5193="HI",2,IF(E5193="LO",6,10))+IF(S5193=1,2,IF(D5193=7,1,(IF(WEEKDAY(B5193)=1,2,IF(WEEKDAY(B5193)=7,1,0))))))</f>
        <v>3</v>
      </c>
      <c r="U5193" s="781">
        <f>VLOOKUP(C5193,METADATA!$A$5:$H$29,IF(E5193="HI",2,IF(E5193="LO",6,10))+IF(S5193=1,2,IF(D5193=7,1,(IF(WEEKDAY(B5193)=1,2,IF(WEEKDAY(B5193)=7,1,0))))))</f>
        <v>3</v>
      </c>
    </row>
    <row r="5194" spans="2:21" ht="13.95" customHeight="1" x14ac:dyDescent="0.25">
      <c r="B5194" s="784">
        <f t="shared" si="242"/>
        <v>45599</v>
      </c>
      <c r="C5194" s="785">
        <v>6</v>
      </c>
      <c r="D5194" s="786">
        <f>IFERROR((INDEX(METADATA!$T$2:$T$20,MATCH(B5194,METADATA!$S$2:$S$20,0))),0)</f>
        <v>0</v>
      </c>
      <c r="E5194" s="785" t="str">
        <f t="shared" si="243"/>
        <v>LO</v>
      </c>
      <c r="F5194" s="786">
        <f>VLOOKUP(C5194,METADATA!$A$5:$H$29,IF(E5194="HI",2,IF(E5194="LO",6,10))+IF(D5194=1,2,IF(D5194=7,1,(IF(WEEKDAY(B5194)=1,2,IF(WEEKDAY(B5194)=7,1,0))))))</f>
        <v>3</v>
      </c>
      <c r="G5194" s="786">
        <f>VLOOKUP(C5194,METADATA!$J$5:$Q$29,IF(E5194="HI",2,IF(E5194="LO",6,10))+IF(D5194=1,2,IF(D5194=7,1,(IF(WEEKDAY(B5194)=1,2,IF(WEEKDAY(B5194)=7,1,0))))))</f>
        <v>3</v>
      </c>
      <c r="H5194" s="787">
        <v>9059.25</v>
      </c>
      <c r="I5194" s="788">
        <v>4654.5275268554688</v>
      </c>
      <c r="K5194" s="795">
        <v>865.8125</v>
      </c>
      <c r="M5194" s="798">
        <f t="shared" si="244"/>
        <v>10185.020228784786</v>
      </c>
      <c r="N5194" s="303"/>
      <c r="S5194" s="786">
        <v>0</v>
      </c>
      <c r="T5194" s="781">
        <f>VLOOKUP(C5194,METADATA!$J$5:$Q$29,IF(E5194="HI",2,IF(E5194="LO",6,10))+IF(S5194=1,2,IF(D5194=7,1,(IF(WEEKDAY(B5194)=1,2,IF(WEEKDAY(B5194)=7,1,0))))))</f>
        <v>3</v>
      </c>
      <c r="U5194" s="781">
        <f>VLOOKUP(C5194,METADATA!$A$5:$H$29,IF(E5194="HI",2,IF(E5194="LO",6,10))+IF(S5194=1,2,IF(D5194=7,1,(IF(WEEKDAY(B5194)=1,2,IF(WEEKDAY(B5194)=7,1,0))))))</f>
        <v>3</v>
      </c>
    </row>
    <row r="5195" spans="2:21" ht="13.95" customHeight="1" x14ac:dyDescent="0.25">
      <c r="B5195" s="784">
        <f t="shared" si="242"/>
        <v>45599</v>
      </c>
      <c r="C5195" s="785">
        <v>7</v>
      </c>
      <c r="D5195" s="786">
        <f>IFERROR((INDEX(METADATA!$T$2:$T$20,MATCH(B5195,METADATA!$S$2:$S$20,0))),0)</f>
        <v>0</v>
      </c>
      <c r="E5195" s="785" t="str">
        <f t="shared" si="243"/>
        <v>LO</v>
      </c>
      <c r="F5195" s="786">
        <f>VLOOKUP(C5195,METADATA!$A$5:$H$29,IF(E5195="HI",2,IF(E5195="LO",6,10))+IF(D5195=1,2,IF(D5195=7,1,(IF(WEEKDAY(B5195)=1,2,IF(WEEKDAY(B5195)=7,1,0))))))</f>
        <v>3</v>
      </c>
      <c r="G5195" s="786">
        <f>VLOOKUP(C5195,METADATA!$J$5:$Q$29,IF(E5195="HI",2,IF(E5195="LO",6,10))+IF(D5195=1,2,IF(D5195=7,1,(IF(WEEKDAY(B5195)=1,2,IF(WEEKDAY(B5195)=7,1,0))))))</f>
        <v>3</v>
      </c>
      <c r="H5195" s="787">
        <v>10225.5</v>
      </c>
      <c r="I5195" s="788">
        <v>7709.6075744628906</v>
      </c>
      <c r="K5195" s="795">
        <v>834.63750000000005</v>
      </c>
      <c r="M5195" s="798">
        <f t="shared" si="244"/>
        <v>12806.20549586081</v>
      </c>
      <c r="N5195" s="303"/>
      <c r="S5195" s="786">
        <v>0</v>
      </c>
      <c r="T5195" s="781">
        <f>VLOOKUP(C5195,METADATA!$J$5:$Q$29,IF(E5195="HI",2,IF(E5195="LO",6,10))+IF(S5195=1,2,IF(D5195=7,1,(IF(WEEKDAY(B5195)=1,2,IF(WEEKDAY(B5195)=7,1,0))))))</f>
        <v>3</v>
      </c>
      <c r="U5195" s="781">
        <f>VLOOKUP(C5195,METADATA!$A$5:$H$29,IF(E5195="HI",2,IF(E5195="LO",6,10))+IF(S5195=1,2,IF(D5195=7,1,(IF(WEEKDAY(B5195)=1,2,IF(WEEKDAY(B5195)=7,1,0))))))</f>
        <v>3</v>
      </c>
    </row>
    <row r="5196" spans="2:21" ht="13.95" customHeight="1" x14ac:dyDescent="0.25">
      <c r="B5196" s="784">
        <f t="shared" si="242"/>
        <v>45599</v>
      </c>
      <c r="C5196" s="785">
        <v>8</v>
      </c>
      <c r="D5196" s="786">
        <f>IFERROR((INDEX(METADATA!$T$2:$T$20,MATCH(B5196,METADATA!$S$2:$S$20,0))),0)</f>
        <v>0</v>
      </c>
      <c r="E5196" s="785" t="str">
        <f t="shared" si="243"/>
        <v>LO</v>
      </c>
      <c r="F5196" s="786">
        <f>VLOOKUP(C5196,METADATA!$A$5:$H$29,IF(E5196="HI",2,IF(E5196="LO",6,10))+IF(D5196=1,2,IF(D5196=7,1,(IF(WEEKDAY(B5196)=1,2,IF(WEEKDAY(B5196)=7,1,0))))))</f>
        <v>3</v>
      </c>
      <c r="G5196" s="786">
        <f>VLOOKUP(C5196,METADATA!$J$5:$Q$29,IF(E5196="HI",2,IF(E5196="LO",6,10))+IF(D5196=1,2,IF(D5196=7,1,(IF(WEEKDAY(B5196)=1,2,IF(WEEKDAY(B5196)=7,1,0))))))</f>
        <v>3</v>
      </c>
      <c r="H5196" s="787">
        <v>11545.75</v>
      </c>
      <c r="I5196" s="788">
        <v>9140.14990234375</v>
      </c>
      <c r="K5196" s="795">
        <v>847.33749999999998</v>
      </c>
      <c r="M5196" s="798">
        <f t="shared" si="244"/>
        <v>14725.715035264484</v>
      </c>
      <c r="N5196" s="303"/>
      <c r="S5196" s="786">
        <v>0</v>
      </c>
      <c r="T5196" s="781">
        <f>VLOOKUP(C5196,METADATA!$J$5:$Q$29,IF(E5196="HI",2,IF(E5196="LO",6,10))+IF(S5196=1,2,IF(D5196=7,1,(IF(WEEKDAY(B5196)=1,2,IF(WEEKDAY(B5196)=7,1,0))))))</f>
        <v>3</v>
      </c>
      <c r="U5196" s="781">
        <f>VLOOKUP(C5196,METADATA!$A$5:$H$29,IF(E5196="HI",2,IF(E5196="LO",6,10))+IF(S5196=1,2,IF(D5196=7,1,(IF(WEEKDAY(B5196)=1,2,IF(WEEKDAY(B5196)=7,1,0))))))</f>
        <v>3</v>
      </c>
    </row>
    <row r="5197" spans="2:21" ht="13.95" customHeight="1" x14ac:dyDescent="0.25">
      <c r="B5197" s="784">
        <f t="shared" si="242"/>
        <v>45599</v>
      </c>
      <c r="C5197" s="785">
        <v>9</v>
      </c>
      <c r="D5197" s="786">
        <f>IFERROR((INDEX(METADATA!$T$2:$T$20,MATCH(B5197,METADATA!$S$2:$S$20,0))),0)</f>
        <v>0</v>
      </c>
      <c r="E5197" s="785" t="str">
        <f t="shared" si="243"/>
        <v>LO</v>
      </c>
      <c r="F5197" s="786">
        <f>VLOOKUP(C5197,METADATA!$A$5:$H$29,IF(E5197="HI",2,IF(E5197="LO",6,10))+IF(D5197=1,2,IF(D5197=7,1,(IF(WEEKDAY(B5197)=1,2,IF(WEEKDAY(B5197)=7,1,0))))))</f>
        <v>3</v>
      </c>
      <c r="G5197" s="786">
        <f>VLOOKUP(C5197,METADATA!$J$5:$Q$29,IF(E5197="HI",2,IF(E5197="LO",6,10))+IF(D5197=1,2,IF(D5197=7,1,(IF(WEEKDAY(B5197)=1,2,IF(WEEKDAY(B5197)=7,1,0))))))</f>
        <v>3</v>
      </c>
      <c r="H5197" s="787">
        <v>12294.75</v>
      </c>
      <c r="I5197" s="788">
        <v>9323.2249755859375</v>
      </c>
      <c r="K5197" s="795">
        <v>851.61249999999995</v>
      </c>
      <c r="M5197" s="798">
        <f t="shared" si="244"/>
        <v>15429.951442175357</v>
      </c>
      <c r="N5197" s="303"/>
      <c r="S5197" s="786">
        <v>0</v>
      </c>
      <c r="T5197" s="781">
        <f>VLOOKUP(C5197,METADATA!$J$5:$Q$29,IF(E5197="HI",2,IF(E5197="LO",6,10))+IF(S5197=1,2,IF(D5197=7,1,(IF(WEEKDAY(B5197)=1,2,IF(WEEKDAY(B5197)=7,1,0))))))</f>
        <v>3</v>
      </c>
      <c r="U5197" s="781">
        <f>VLOOKUP(C5197,METADATA!$A$5:$H$29,IF(E5197="HI",2,IF(E5197="LO",6,10))+IF(S5197=1,2,IF(D5197=7,1,(IF(WEEKDAY(B5197)=1,2,IF(WEEKDAY(B5197)=7,1,0))))))</f>
        <v>3</v>
      </c>
    </row>
    <row r="5198" spans="2:21" ht="13.95" customHeight="1" x14ac:dyDescent="0.25">
      <c r="B5198" s="784">
        <f t="shared" si="242"/>
        <v>45599</v>
      </c>
      <c r="C5198" s="785">
        <v>10</v>
      </c>
      <c r="D5198" s="786">
        <f>IFERROR((INDEX(METADATA!$T$2:$T$20,MATCH(B5198,METADATA!$S$2:$S$20,0))),0)</f>
        <v>0</v>
      </c>
      <c r="E5198" s="785" t="str">
        <f t="shared" si="243"/>
        <v>LO</v>
      </c>
      <c r="F5198" s="786">
        <f>VLOOKUP(C5198,METADATA!$A$5:$H$29,IF(E5198="HI",2,IF(E5198="LO",6,10))+IF(D5198=1,2,IF(D5198=7,1,(IF(WEEKDAY(B5198)=1,2,IF(WEEKDAY(B5198)=7,1,0))))))</f>
        <v>3</v>
      </c>
      <c r="G5198" s="786">
        <f>VLOOKUP(C5198,METADATA!$J$5:$Q$29,IF(E5198="HI",2,IF(E5198="LO",6,10))+IF(D5198=1,2,IF(D5198=7,1,(IF(WEEKDAY(B5198)=1,2,IF(WEEKDAY(B5198)=7,1,0))))))</f>
        <v>3</v>
      </c>
      <c r="H5198" s="787">
        <v>159.5</v>
      </c>
      <c r="I5198" s="788">
        <v>9576.7747802734375</v>
      </c>
      <c r="K5198" s="795">
        <v>856.5</v>
      </c>
      <c r="M5198" s="798">
        <f t="shared" si="244"/>
        <v>9578.1029145693228</v>
      </c>
      <c r="N5198" s="303"/>
      <c r="S5198" s="786">
        <v>0</v>
      </c>
      <c r="T5198" s="781">
        <f>VLOOKUP(C5198,METADATA!$J$5:$Q$29,IF(E5198="HI",2,IF(E5198="LO",6,10))+IF(S5198=1,2,IF(D5198=7,1,(IF(WEEKDAY(B5198)=1,2,IF(WEEKDAY(B5198)=7,1,0))))))</f>
        <v>3</v>
      </c>
      <c r="U5198" s="781">
        <f>VLOOKUP(C5198,METADATA!$A$5:$H$29,IF(E5198="HI",2,IF(E5198="LO",6,10))+IF(S5198=1,2,IF(D5198=7,1,(IF(WEEKDAY(B5198)=1,2,IF(WEEKDAY(B5198)=7,1,0))))))</f>
        <v>3</v>
      </c>
    </row>
    <row r="5199" spans="2:21" ht="13.95" customHeight="1" x14ac:dyDescent="0.25">
      <c r="B5199" s="784">
        <f t="shared" si="242"/>
        <v>45599</v>
      </c>
      <c r="C5199" s="785">
        <v>11</v>
      </c>
      <c r="D5199" s="786">
        <f>IFERROR((INDEX(METADATA!$T$2:$T$20,MATCH(B5199,METADATA!$S$2:$S$20,0))),0)</f>
        <v>0</v>
      </c>
      <c r="E5199" s="785" t="str">
        <f t="shared" si="243"/>
        <v>LO</v>
      </c>
      <c r="F5199" s="786">
        <f>VLOOKUP(C5199,METADATA!$A$5:$H$29,IF(E5199="HI",2,IF(E5199="LO",6,10))+IF(D5199=1,2,IF(D5199=7,1,(IF(WEEKDAY(B5199)=1,2,IF(WEEKDAY(B5199)=7,1,0))))))</f>
        <v>3</v>
      </c>
      <c r="G5199" s="786">
        <f>VLOOKUP(C5199,METADATA!$J$5:$Q$29,IF(E5199="HI",2,IF(E5199="LO",6,10))+IF(D5199=1,2,IF(D5199=7,1,(IF(WEEKDAY(B5199)=1,2,IF(WEEKDAY(B5199)=7,1,0))))))</f>
        <v>3</v>
      </c>
      <c r="H5199" s="787">
        <v>29.25</v>
      </c>
      <c r="I5199" s="788">
        <v>9560.6002807617188</v>
      </c>
      <c r="K5199" s="795">
        <v>824.32500000000005</v>
      </c>
      <c r="M5199" s="798">
        <f t="shared" si="244"/>
        <v>9560.645024840167</v>
      </c>
      <c r="N5199" s="303"/>
      <c r="S5199" s="786">
        <v>0</v>
      </c>
      <c r="T5199" s="781">
        <f>VLOOKUP(C5199,METADATA!$J$5:$Q$29,IF(E5199="HI",2,IF(E5199="LO",6,10))+IF(S5199=1,2,IF(D5199=7,1,(IF(WEEKDAY(B5199)=1,2,IF(WEEKDAY(B5199)=7,1,0))))))</f>
        <v>3</v>
      </c>
      <c r="U5199" s="781">
        <f>VLOOKUP(C5199,METADATA!$A$5:$H$29,IF(E5199="HI",2,IF(E5199="LO",6,10))+IF(S5199=1,2,IF(D5199=7,1,(IF(WEEKDAY(B5199)=1,2,IF(WEEKDAY(B5199)=7,1,0))))))</f>
        <v>3</v>
      </c>
    </row>
    <row r="5200" spans="2:21" ht="13.95" customHeight="1" x14ac:dyDescent="0.25">
      <c r="B5200" s="784">
        <f t="shared" si="242"/>
        <v>45599</v>
      </c>
      <c r="C5200" s="785">
        <v>12</v>
      </c>
      <c r="D5200" s="786">
        <f>IFERROR((INDEX(METADATA!$T$2:$T$20,MATCH(B5200,METADATA!$S$2:$S$20,0))),0)</f>
        <v>0</v>
      </c>
      <c r="E5200" s="785" t="str">
        <f t="shared" si="243"/>
        <v>LO</v>
      </c>
      <c r="F5200" s="786">
        <f>VLOOKUP(C5200,METADATA!$A$5:$H$29,IF(E5200="HI",2,IF(E5200="LO",6,10))+IF(D5200=1,2,IF(D5200=7,1,(IF(WEEKDAY(B5200)=1,2,IF(WEEKDAY(B5200)=7,1,0))))))</f>
        <v>3</v>
      </c>
      <c r="G5200" s="786">
        <f>VLOOKUP(C5200,METADATA!$J$5:$Q$29,IF(E5200="HI",2,IF(E5200="LO",6,10))+IF(D5200=1,2,IF(D5200=7,1,(IF(WEEKDAY(B5200)=1,2,IF(WEEKDAY(B5200)=7,1,0))))))</f>
        <v>3</v>
      </c>
      <c r="H5200" s="787">
        <v>14118</v>
      </c>
      <c r="I5200" s="788">
        <v>9922.8750610351563</v>
      </c>
      <c r="K5200" s="795">
        <v>882.73749999999995</v>
      </c>
      <c r="M5200" s="798">
        <f t="shared" si="244"/>
        <v>17256.342992561124</v>
      </c>
      <c r="N5200" s="303"/>
      <c r="S5200" s="786">
        <v>0</v>
      </c>
      <c r="T5200" s="781">
        <f>VLOOKUP(C5200,METADATA!$J$5:$Q$29,IF(E5200="HI",2,IF(E5200="LO",6,10))+IF(S5200=1,2,IF(D5200=7,1,(IF(WEEKDAY(B5200)=1,2,IF(WEEKDAY(B5200)=7,1,0))))))</f>
        <v>3</v>
      </c>
      <c r="U5200" s="781">
        <f>VLOOKUP(C5200,METADATA!$A$5:$H$29,IF(E5200="HI",2,IF(E5200="LO",6,10))+IF(S5200=1,2,IF(D5200=7,1,(IF(WEEKDAY(B5200)=1,2,IF(WEEKDAY(B5200)=7,1,0))))))</f>
        <v>3</v>
      </c>
    </row>
    <row r="5201" spans="2:21" ht="13.95" customHeight="1" x14ac:dyDescent="0.25">
      <c r="B5201" s="784">
        <f t="shared" si="242"/>
        <v>45599</v>
      </c>
      <c r="C5201" s="785">
        <v>13</v>
      </c>
      <c r="D5201" s="786">
        <f>IFERROR((INDEX(METADATA!$T$2:$T$20,MATCH(B5201,METADATA!$S$2:$S$20,0))),0)</f>
        <v>0</v>
      </c>
      <c r="E5201" s="785" t="str">
        <f t="shared" si="243"/>
        <v>LO</v>
      </c>
      <c r="F5201" s="786">
        <f>VLOOKUP(C5201,METADATA!$A$5:$H$29,IF(E5201="HI",2,IF(E5201="LO",6,10))+IF(D5201=1,2,IF(D5201=7,1,(IF(WEEKDAY(B5201)=1,2,IF(WEEKDAY(B5201)=7,1,0))))))</f>
        <v>3</v>
      </c>
      <c r="G5201" s="786">
        <f>VLOOKUP(C5201,METADATA!$J$5:$Q$29,IF(E5201="HI",2,IF(E5201="LO",6,10))+IF(D5201=1,2,IF(D5201=7,1,(IF(WEEKDAY(B5201)=1,2,IF(WEEKDAY(B5201)=7,1,0))))))</f>
        <v>3</v>
      </c>
      <c r="H5201" s="787">
        <v>13937</v>
      </c>
      <c r="I5201" s="788">
        <v>10406.574768066406</v>
      </c>
      <c r="K5201" s="795">
        <v>909.3125</v>
      </c>
      <c r="M5201" s="798">
        <f t="shared" si="244"/>
        <v>17393.584087339688</v>
      </c>
      <c r="N5201" s="303"/>
      <c r="S5201" s="786">
        <v>0</v>
      </c>
      <c r="T5201" s="781">
        <f>VLOOKUP(C5201,METADATA!$J$5:$Q$29,IF(E5201="HI",2,IF(E5201="LO",6,10))+IF(S5201=1,2,IF(D5201=7,1,(IF(WEEKDAY(B5201)=1,2,IF(WEEKDAY(B5201)=7,1,0))))))</f>
        <v>3</v>
      </c>
      <c r="U5201" s="781">
        <f>VLOOKUP(C5201,METADATA!$A$5:$H$29,IF(E5201="HI",2,IF(E5201="LO",6,10))+IF(S5201=1,2,IF(D5201=7,1,(IF(WEEKDAY(B5201)=1,2,IF(WEEKDAY(B5201)=7,1,0))))))</f>
        <v>3</v>
      </c>
    </row>
    <row r="5202" spans="2:21" ht="13.95" customHeight="1" x14ac:dyDescent="0.25">
      <c r="B5202" s="784">
        <f t="shared" si="242"/>
        <v>45599</v>
      </c>
      <c r="C5202" s="785">
        <v>14</v>
      </c>
      <c r="D5202" s="786">
        <f>IFERROR((INDEX(METADATA!$T$2:$T$20,MATCH(B5202,METADATA!$S$2:$S$20,0))),0)</f>
        <v>0</v>
      </c>
      <c r="E5202" s="785" t="str">
        <f t="shared" si="243"/>
        <v>LO</v>
      </c>
      <c r="F5202" s="786">
        <f>VLOOKUP(C5202,METADATA!$A$5:$H$29,IF(E5202="HI",2,IF(E5202="LO",6,10))+IF(D5202=1,2,IF(D5202=7,1,(IF(WEEKDAY(B5202)=1,2,IF(WEEKDAY(B5202)=7,1,0))))))</f>
        <v>3</v>
      </c>
      <c r="G5202" s="786">
        <f>VLOOKUP(C5202,METADATA!$J$5:$Q$29,IF(E5202="HI",2,IF(E5202="LO",6,10))+IF(D5202=1,2,IF(D5202=7,1,(IF(WEEKDAY(B5202)=1,2,IF(WEEKDAY(B5202)=7,1,0))))))</f>
        <v>3</v>
      </c>
      <c r="H5202" s="787">
        <v>13441.5</v>
      </c>
      <c r="I5202" s="788">
        <v>10450.300231933594</v>
      </c>
      <c r="K5202" s="795">
        <v>905.6</v>
      </c>
      <c r="M5202" s="798">
        <f t="shared" si="244"/>
        <v>17025.941888411089</v>
      </c>
      <c r="N5202" s="303"/>
      <c r="S5202" s="786">
        <v>0</v>
      </c>
      <c r="T5202" s="781">
        <f>VLOOKUP(C5202,METADATA!$J$5:$Q$29,IF(E5202="HI",2,IF(E5202="LO",6,10))+IF(S5202=1,2,IF(D5202=7,1,(IF(WEEKDAY(B5202)=1,2,IF(WEEKDAY(B5202)=7,1,0))))))</f>
        <v>3</v>
      </c>
      <c r="U5202" s="781">
        <f>VLOOKUP(C5202,METADATA!$A$5:$H$29,IF(E5202="HI",2,IF(E5202="LO",6,10))+IF(S5202=1,2,IF(D5202=7,1,(IF(WEEKDAY(B5202)=1,2,IF(WEEKDAY(B5202)=7,1,0))))))</f>
        <v>3</v>
      </c>
    </row>
    <row r="5203" spans="2:21" ht="13.95" customHeight="1" x14ac:dyDescent="0.25">
      <c r="B5203" s="784">
        <f t="shared" si="242"/>
        <v>45599</v>
      </c>
      <c r="C5203" s="785">
        <v>15</v>
      </c>
      <c r="D5203" s="786">
        <f>IFERROR((INDEX(METADATA!$T$2:$T$20,MATCH(B5203,METADATA!$S$2:$S$20,0))),0)</f>
        <v>0</v>
      </c>
      <c r="E5203" s="785" t="str">
        <f t="shared" si="243"/>
        <v>LO</v>
      </c>
      <c r="F5203" s="786">
        <f>VLOOKUP(C5203,METADATA!$A$5:$H$29,IF(E5203="HI",2,IF(E5203="LO",6,10))+IF(D5203=1,2,IF(D5203=7,1,(IF(WEEKDAY(B5203)=1,2,IF(WEEKDAY(B5203)=7,1,0))))))</f>
        <v>3</v>
      </c>
      <c r="G5203" s="786">
        <f>VLOOKUP(C5203,METADATA!$J$5:$Q$29,IF(E5203="HI",2,IF(E5203="LO",6,10))+IF(D5203=1,2,IF(D5203=7,1,(IF(WEEKDAY(B5203)=1,2,IF(WEEKDAY(B5203)=7,1,0))))))</f>
        <v>3</v>
      </c>
      <c r="H5203" s="787">
        <v>13424</v>
      </c>
      <c r="I5203" s="788">
        <v>10534.650085449219</v>
      </c>
      <c r="K5203" s="795">
        <v>913.98749999999995</v>
      </c>
      <c r="M5203" s="798">
        <f t="shared" si="244"/>
        <v>17064.074203508822</v>
      </c>
      <c r="N5203" s="303"/>
      <c r="S5203" s="786">
        <v>0</v>
      </c>
      <c r="T5203" s="781">
        <f>VLOOKUP(C5203,METADATA!$J$5:$Q$29,IF(E5203="HI",2,IF(E5203="LO",6,10))+IF(S5203=1,2,IF(D5203=7,1,(IF(WEEKDAY(B5203)=1,2,IF(WEEKDAY(B5203)=7,1,0))))))</f>
        <v>3</v>
      </c>
      <c r="U5203" s="781">
        <f>VLOOKUP(C5203,METADATA!$A$5:$H$29,IF(E5203="HI",2,IF(E5203="LO",6,10))+IF(S5203=1,2,IF(D5203=7,1,(IF(WEEKDAY(B5203)=1,2,IF(WEEKDAY(B5203)=7,1,0))))))</f>
        <v>3</v>
      </c>
    </row>
    <row r="5204" spans="2:21" ht="13.95" customHeight="1" x14ac:dyDescent="0.25">
      <c r="B5204" s="784">
        <f t="shared" si="242"/>
        <v>45599</v>
      </c>
      <c r="C5204" s="785">
        <v>16</v>
      </c>
      <c r="D5204" s="786">
        <f>IFERROR((INDEX(METADATA!$T$2:$T$20,MATCH(B5204,METADATA!$S$2:$S$20,0))),0)</f>
        <v>0</v>
      </c>
      <c r="E5204" s="785" t="str">
        <f t="shared" si="243"/>
        <v>LO</v>
      </c>
      <c r="F5204" s="786">
        <f>VLOOKUP(C5204,METADATA!$A$5:$H$29,IF(E5204="HI",2,IF(E5204="LO",6,10))+IF(D5204=1,2,IF(D5204=7,1,(IF(WEEKDAY(B5204)=1,2,IF(WEEKDAY(B5204)=7,1,0))))))</f>
        <v>3</v>
      </c>
      <c r="G5204" s="786">
        <f>VLOOKUP(C5204,METADATA!$J$5:$Q$29,IF(E5204="HI",2,IF(E5204="LO",6,10))+IF(D5204=1,2,IF(D5204=7,1,(IF(WEEKDAY(B5204)=1,2,IF(WEEKDAY(B5204)=7,1,0))))))</f>
        <v>3</v>
      </c>
      <c r="H5204" s="787">
        <v>13476</v>
      </c>
      <c r="I5204" s="788">
        <v>10614.974914550781</v>
      </c>
      <c r="K5204" s="795">
        <v>902.26250000000005</v>
      </c>
      <c r="M5204" s="798">
        <f t="shared" si="244"/>
        <v>17154.599046219133</v>
      </c>
      <c r="N5204" s="303"/>
      <c r="S5204" s="786">
        <v>0</v>
      </c>
      <c r="T5204" s="781">
        <f>VLOOKUP(C5204,METADATA!$J$5:$Q$29,IF(E5204="HI",2,IF(E5204="LO",6,10))+IF(S5204=1,2,IF(D5204=7,1,(IF(WEEKDAY(B5204)=1,2,IF(WEEKDAY(B5204)=7,1,0))))))</f>
        <v>3</v>
      </c>
      <c r="U5204" s="781">
        <f>VLOOKUP(C5204,METADATA!$A$5:$H$29,IF(E5204="HI",2,IF(E5204="LO",6,10))+IF(S5204=1,2,IF(D5204=7,1,(IF(WEEKDAY(B5204)=1,2,IF(WEEKDAY(B5204)=7,1,0))))))</f>
        <v>3</v>
      </c>
    </row>
    <row r="5205" spans="2:21" ht="13.95" customHeight="1" x14ac:dyDescent="0.25">
      <c r="B5205" s="784">
        <f t="shared" si="242"/>
        <v>45599</v>
      </c>
      <c r="C5205" s="785">
        <v>17</v>
      </c>
      <c r="D5205" s="786">
        <f>IFERROR((INDEX(METADATA!$T$2:$T$20,MATCH(B5205,METADATA!$S$2:$S$20,0))),0)</f>
        <v>0</v>
      </c>
      <c r="E5205" s="785" t="str">
        <f t="shared" si="243"/>
        <v>LO</v>
      </c>
      <c r="F5205" s="786">
        <f>VLOOKUP(C5205,METADATA!$A$5:$H$29,IF(E5205="HI",2,IF(E5205="LO",6,10))+IF(D5205=1,2,IF(D5205=7,1,(IF(WEEKDAY(B5205)=1,2,IF(WEEKDAY(B5205)=7,1,0))))))</f>
        <v>3</v>
      </c>
      <c r="G5205" s="786">
        <f>VLOOKUP(C5205,METADATA!$J$5:$Q$29,IF(E5205="HI",2,IF(E5205="LO",6,10))+IF(D5205=1,2,IF(D5205=7,1,(IF(WEEKDAY(B5205)=1,2,IF(WEEKDAY(B5205)=7,1,0))))))</f>
        <v>3</v>
      </c>
      <c r="H5205" s="787">
        <v>13693</v>
      </c>
      <c r="I5205" s="788">
        <v>10478.97509765625</v>
      </c>
      <c r="K5205" s="795">
        <v>933.76250000000005</v>
      </c>
      <c r="M5205" s="798">
        <f t="shared" si="244"/>
        <v>17242.597486959436</v>
      </c>
      <c r="N5205" s="303"/>
      <c r="S5205" s="786">
        <v>0</v>
      </c>
      <c r="T5205" s="781">
        <f>VLOOKUP(C5205,METADATA!$J$5:$Q$29,IF(E5205="HI",2,IF(E5205="LO",6,10))+IF(S5205=1,2,IF(D5205=7,1,(IF(WEEKDAY(B5205)=1,2,IF(WEEKDAY(B5205)=7,1,0))))))</f>
        <v>3</v>
      </c>
      <c r="U5205" s="781">
        <f>VLOOKUP(C5205,METADATA!$A$5:$H$29,IF(E5205="HI",2,IF(E5205="LO",6,10))+IF(S5205=1,2,IF(D5205=7,1,(IF(WEEKDAY(B5205)=1,2,IF(WEEKDAY(B5205)=7,1,0))))))</f>
        <v>3</v>
      </c>
    </row>
    <row r="5206" spans="2:21" ht="13.95" customHeight="1" x14ac:dyDescent="0.25">
      <c r="B5206" s="784">
        <f t="shared" si="242"/>
        <v>45599</v>
      </c>
      <c r="C5206" s="785">
        <v>18</v>
      </c>
      <c r="D5206" s="786">
        <f>IFERROR((INDEX(METADATA!$T$2:$T$20,MATCH(B5206,METADATA!$S$2:$S$20,0))),0)</f>
        <v>0</v>
      </c>
      <c r="E5206" s="785" t="str">
        <f t="shared" si="243"/>
        <v>LO</v>
      </c>
      <c r="F5206" s="786">
        <f>VLOOKUP(C5206,METADATA!$A$5:$H$29,IF(E5206="HI",2,IF(E5206="LO",6,10))+IF(D5206=1,2,IF(D5206=7,1,(IF(WEEKDAY(B5206)=1,2,IF(WEEKDAY(B5206)=7,1,0))))))</f>
        <v>2</v>
      </c>
      <c r="G5206" s="786">
        <f>VLOOKUP(C5206,METADATA!$J$5:$Q$29,IF(E5206="HI",2,IF(E5206="LO",6,10))+IF(D5206=1,2,IF(D5206=7,1,(IF(WEEKDAY(B5206)=1,2,IF(WEEKDAY(B5206)=7,1,0))))))</f>
        <v>3</v>
      </c>
      <c r="H5206" s="787">
        <v>13407</v>
      </c>
      <c r="I5206" s="788">
        <v>10404.675109863281</v>
      </c>
      <c r="K5206" s="795">
        <v>0</v>
      </c>
      <c r="M5206" s="798">
        <f t="shared" si="244"/>
        <v>16970.707502688521</v>
      </c>
      <c r="N5206" s="303"/>
      <c r="S5206" s="786">
        <v>0</v>
      </c>
      <c r="T5206" s="781">
        <f>VLOOKUP(C5206,METADATA!$J$5:$Q$29,IF(E5206="HI",2,IF(E5206="LO",6,10))+IF(S5206=1,2,IF(D5206=7,1,(IF(WEEKDAY(B5206)=1,2,IF(WEEKDAY(B5206)=7,1,0))))))</f>
        <v>3</v>
      </c>
      <c r="U5206" s="781">
        <f>VLOOKUP(C5206,METADATA!$A$5:$H$29,IF(E5206="HI",2,IF(E5206="LO",6,10))+IF(S5206=1,2,IF(D5206=7,1,(IF(WEEKDAY(B5206)=1,2,IF(WEEKDAY(B5206)=7,1,0))))))</f>
        <v>2</v>
      </c>
    </row>
    <row r="5207" spans="2:21" ht="13.95" customHeight="1" x14ac:dyDescent="0.25">
      <c r="B5207" s="784">
        <f t="shared" si="242"/>
        <v>45599</v>
      </c>
      <c r="C5207" s="785">
        <v>19</v>
      </c>
      <c r="D5207" s="786">
        <f>IFERROR((INDEX(METADATA!$T$2:$T$20,MATCH(B5207,METADATA!$S$2:$S$20,0))),0)</f>
        <v>0</v>
      </c>
      <c r="E5207" s="785" t="str">
        <f t="shared" si="243"/>
        <v>LO</v>
      </c>
      <c r="F5207" s="786">
        <f>VLOOKUP(C5207,METADATA!$A$5:$H$29,IF(E5207="HI",2,IF(E5207="LO",6,10))+IF(D5207=1,2,IF(D5207=7,1,(IF(WEEKDAY(B5207)=1,2,IF(WEEKDAY(B5207)=7,1,0))))))</f>
        <v>2</v>
      </c>
      <c r="G5207" s="786">
        <f>VLOOKUP(C5207,METADATA!$J$5:$Q$29,IF(E5207="HI",2,IF(E5207="LO",6,10))+IF(D5207=1,2,IF(D5207=7,1,(IF(WEEKDAY(B5207)=1,2,IF(WEEKDAY(B5207)=7,1,0))))))</f>
        <v>3</v>
      </c>
      <c r="H5207" s="787">
        <v>13100</v>
      </c>
      <c r="I5207" s="788">
        <v>10315.75</v>
      </c>
      <c r="K5207" s="795">
        <v>0</v>
      </c>
      <c r="M5207" s="798">
        <f t="shared" si="244"/>
        <v>16674.072629759652</v>
      </c>
      <c r="N5207" s="303"/>
      <c r="S5207" s="786">
        <v>0</v>
      </c>
      <c r="T5207" s="781">
        <f>VLOOKUP(C5207,METADATA!$J$5:$Q$29,IF(E5207="HI",2,IF(E5207="LO",6,10))+IF(S5207=1,2,IF(D5207=7,1,(IF(WEEKDAY(B5207)=1,2,IF(WEEKDAY(B5207)=7,1,0))))))</f>
        <v>3</v>
      </c>
      <c r="U5207" s="781">
        <f>VLOOKUP(C5207,METADATA!$A$5:$H$29,IF(E5207="HI",2,IF(E5207="LO",6,10))+IF(S5207=1,2,IF(D5207=7,1,(IF(WEEKDAY(B5207)=1,2,IF(WEEKDAY(B5207)=7,1,0))))))</f>
        <v>2</v>
      </c>
    </row>
    <row r="5208" spans="2:21" ht="13.95" customHeight="1" x14ac:dyDescent="0.25">
      <c r="B5208" s="784">
        <f t="shared" si="242"/>
        <v>45599</v>
      </c>
      <c r="C5208" s="785">
        <v>20</v>
      </c>
      <c r="D5208" s="786">
        <f>IFERROR((INDEX(METADATA!$T$2:$T$20,MATCH(B5208,METADATA!$S$2:$S$20,0))),0)</f>
        <v>0</v>
      </c>
      <c r="E5208" s="785" t="str">
        <f t="shared" si="243"/>
        <v>LO</v>
      </c>
      <c r="F5208" s="786">
        <f>VLOOKUP(C5208,METADATA!$A$5:$H$29,IF(E5208="HI",2,IF(E5208="LO",6,10))+IF(D5208=1,2,IF(D5208=7,1,(IF(WEEKDAY(B5208)=1,2,IF(WEEKDAY(B5208)=7,1,0))))))</f>
        <v>3</v>
      </c>
      <c r="G5208" s="786">
        <f>VLOOKUP(C5208,METADATA!$J$5:$Q$29,IF(E5208="HI",2,IF(E5208="LO",6,10))+IF(D5208=1,2,IF(D5208=7,1,(IF(WEEKDAY(B5208)=1,2,IF(WEEKDAY(B5208)=7,1,0))))))</f>
        <v>3</v>
      </c>
      <c r="H5208" s="787">
        <v>13641.75</v>
      </c>
      <c r="I5208" s="788">
        <v>10375.300109863281</v>
      </c>
      <c r="K5208" s="795">
        <v>0</v>
      </c>
      <c r="M5208" s="798">
        <f t="shared" si="244"/>
        <v>17138.967163520356</v>
      </c>
      <c r="N5208" s="303"/>
      <c r="S5208" s="786">
        <v>0</v>
      </c>
      <c r="T5208" s="781">
        <f>VLOOKUP(C5208,METADATA!$J$5:$Q$29,IF(E5208="HI",2,IF(E5208="LO",6,10))+IF(S5208=1,2,IF(D5208=7,1,(IF(WEEKDAY(B5208)=1,2,IF(WEEKDAY(B5208)=7,1,0))))))</f>
        <v>3</v>
      </c>
      <c r="U5208" s="781">
        <f>VLOOKUP(C5208,METADATA!$A$5:$H$29,IF(E5208="HI",2,IF(E5208="LO",6,10))+IF(S5208=1,2,IF(D5208=7,1,(IF(WEEKDAY(B5208)=1,2,IF(WEEKDAY(B5208)=7,1,0))))))</f>
        <v>3</v>
      </c>
    </row>
    <row r="5209" spans="2:21" ht="13.95" customHeight="1" x14ac:dyDescent="0.25">
      <c r="B5209" s="784">
        <f t="shared" si="242"/>
        <v>45599</v>
      </c>
      <c r="C5209" s="785">
        <v>21</v>
      </c>
      <c r="D5209" s="786">
        <f>IFERROR((INDEX(METADATA!$T$2:$T$20,MATCH(B5209,METADATA!$S$2:$S$20,0))),0)</f>
        <v>0</v>
      </c>
      <c r="E5209" s="785" t="str">
        <f t="shared" si="243"/>
        <v>LO</v>
      </c>
      <c r="F5209" s="786">
        <f>VLOOKUP(C5209,METADATA!$A$5:$H$29,IF(E5209="HI",2,IF(E5209="LO",6,10))+IF(D5209=1,2,IF(D5209=7,1,(IF(WEEKDAY(B5209)=1,2,IF(WEEKDAY(B5209)=7,1,0))))))</f>
        <v>3</v>
      </c>
      <c r="G5209" s="786">
        <f>VLOOKUP(C5209,METADATA!$J$5:$Q$29,IF(E5209="HI",2,IF(E5209="LO",6,10))+IF(D5209=1,2,IF(D5209=7,1,(IF(WEEKDAY(B5209)=1,2,IF(WEEKDAY(B5209)=7,1,0))))))</f>
        <v>3</v>
      </c>
      <c r="H5209" s="787">
        <v>12531.5</v>
      </c>
      <c r="I5209" s="788">
        <v>10438.749938964844</v>
      </c>
      <c r="K5209" s="795">
        <v>0</v>
      </c>
      <c r="M5209" s="798">
        <f t="shared" si="244"/>
        <v>16309.690142312285</v>
      </c>
      <c r="N5209" s="303"/>
      <c r="S5209" s="786">
        <v>0</v>
      </c>
      <c r="T5209" s="781">
        <f>VLOOKUP(C5209,METADATA!$J$5:$Q$29,IF(E5209="HI",2,IF(E5209="LO",6,10))+IF(S5209=1,2,IF(D5209=7,1,(IF(WEEKDAY(B5209)=1,2,IF(WEEKDAY(B5209)=7,1,0))))))</f>
        <v>3</v>
      </c>
      <c r="U5209" s="781">
        <f>VLOOKUP(C5209,METADATA!$A$5:$H$29,IF(E5209="HI",2,IF(E5209="LO",6,10))+IF(S5209=1,2,IF(D5209=7,1,(IF(WEEKDAY(B5209)=1,2,IF(WEEKDAY(B5209)=7,1,0))))))</f>
        <v>3</v>
      </c>
    </row>
    <row r="5210" spans="2:21" ht="13.95" customHeight="1" x14ac:dyDescent="0.25">
      <c r="B5210" s="784">
        <f t="shared" si="242"/>
        <v>45599</v>
      </c>
      <c r="C5210" s="785">
        <v>22</v>
      </c>
      <c r="D5210" s="786">
        <f>IFERROR((INDEX(METADATA!$T$2:$T$20,MATCH(B5210,METADATA!$S$2:$S$20,0))),0)</f>
        <v>0</v>
      </c>
      <c r="E5210" s="785" t="str">
        <f t="shared" si="243"/>
        <v>LO</v>
      </c>
      <c r="F5210" s="786">
        <f>VLOOKUP(C5210,METADATA!$A$5:$H$29,IF(E5210="HI",2,IF(E5210="LO",6,10))+IF(D5210=1,2,IF(D5210=7,1,(IF(WEEKDAY(B5210)=1,2,IF(WEEKDAY(B5210)=7,1,0))))))</f>
        <v>3</v>
      </c>
      <c r="G5210" s="786">
        <f>VLOOKUP(C5210,METADATA!$J$5:$Q$29,IF(E5210="HI",2,IF(E5210="LO",6,10))+IF(D5210=1,2,IF(D5210=7,1,(IF(WEEKDAY(B5210)=1,2,IF(WEEKDAY(B5210)=7,1,0))))))</f>
        <v>3</v>
      </c>
      <c r="H5210" s="787">
        <v>11043.25</v>
      </c>
      <c r="I5210" s="788">
        <v>10607.000061035156</v>
      </c>
      <c r="K5210" s="795">
        <v>0</v>
      </c>
      <c r="M5210" s="798">
        <f t="shared" si="244"/>
        <v>15312.146187171144</v>
      </c>
      <c r="N5210" s="303"/>
      <c r="S5210" s="786">
        <v>0</v>
      </c>
      <c r="T5210" s="781">
        <f>VLOOKUP(C5210,METADATA!$J$5:$Q$29,IF(E5210="HI",2,IF(E5210="LO",6,10))+IF(S5210=1,2,IF(D5210=7,1,(IF(WEEKDAY(B5210)=1,2,IF(WEEKDAY(B5210)=7,1,0))))))</f>
        <v>3</v>
      </c>
      <c r="U5210" s="781">
        <f>VLOOKUP(C5210,METADATA!$A$5:$H$29,IF(E5210="HI",2,IF(E5210="LO",6,10))+IF(S5210=1,2,IF(D5210=7,1,(IF(WEEKDAY(B5210)=1,2,IF(WEEKDAY(B5210)=7,1,0))))))</f>
        <v>3</v>
      </c>
    </row>
    <row r="5211" spans="2:21" ht="13.95" customHeight="1" x14ac:dyDescent="0.25">
      <c r="B5211" s="784">
        <f t="shared" si="242"/>
        <v>45599</v>
      </c>
      <c r="C5211" s="785">
        <v>23</v>
      </c>
      <c r="D5211" s="786">
        <f>IFERROR((INDEX(METADATA!$T$2:$T$20,MATCH(B5211,METADATA!$S$2:$S$20,0))),0)</f>
        <v>0</v>
      </c>
      <c r="E5211" s="785" t="str">
        <f t="shared" si="243"/>
        <v>LO</v>
      </c>
      <c r="F5211" s="786">
        <f>VLOOKUP(C5211,METADATA!$A$5:$H$29,IF(E5211="HI",2,IF(E5211="LO",6,10))+IF(D5211=1,2,IF(D5211=7,1,(IF(WEEKDAY(B5211)=1,2,IF(WEEKDAY(B5211)=7,1,0))))))</f>
        <v>3</v>
      </c>
      <c r="G5211" s="786">
        <f>VLOOKUP(C5211,METADATA!$J$5:$Q$29,IF(E5211="HI",2,IF(E5211="LO",6,10))+IF(D5211=1,2,IF(D5211=7,1,(IF(WEEKDAY(B5211)=1,2,IF(WEEKDAY(B5211)=7,1,0))))))</f>
        <v>3</v>
      </c>
      <c r="H5211" s="787">
        <v>9819.5</v>
      </c>
      <c r="I5211" s="788">
        <v>9656.2350463867188</v>
      </c>
      <c r="K5211" s="795">
        <v>0</v>
      </c>
      <c r="M5211" s="798">
        <f t="shared" si="244"/>
        <v>13771.908201882088</v>
      </c>
      <c r="N5211" s="303"/>
      <c r="S5211" s="786">
        <v>0</v>
      </c>
      <c r="T5211" s="781">
        <f>VLOOKUP(C5211,METADATA!$J$5:$Q$29,IF(E5211="HI",2,IF(E5211="LO",6,10))+IF(S5211=1,2,IF(D5211=7,1,(IF(WEEKDAY(B5211)=1,2,IF(WEEKDAY(B5211)=7,1,0))))))</f>
        <v>3</v>
      </c>
      <c r="U5211" s="781">
        <f>VLOOKUP(C5211,METADATA!$A$5:$H$29,IF(E5211="HI",2,IF(E5211="LO",6,10))+IF(S5211=1,2,IF(D5211=7,1,(IF(WEEKDAY(B5211)=1,2,IF(WEEKDAY(B5211)=7,1,0))))))</f>
        <v>3</v>
      </c>
    </row>
    <row r="5212" spans="2:21" ht="13.95" customHeight="1" x14ac:dyDescent="0.25">
      <c r="B5212" s="784">
        <f t="shared" ref="B5212:B5275" si="245">B5188+1</f>
        <v>45600</v>
      </c>
      <c r="C5212" s="785">
        <v>0</v>
      </c>
      <c r="D5212" s="786">
        <f>IFERROR((INDEX(METADATA!$T$2:$T$20,MATCH(B5212,METADATA!$S$2:$S$20,0))),0)</f>
        <v>0</v>
      </c>
      <c r="E5212" s="785" t="str">
        <f t="shared" si="243"/>
        <v>LO</v>
      </c>
      <c r="F5212" s="786">
        <f>VLOOKUP(C5212,METADATA!$A$5:$H$29,IF(E5212="HI",2,IF(E5212="LO",6,10))+IF(D5212=1,2,IF(D5212=7,1,(IF(WEEKDAY(B5212)=1,2,IF(WEEKDAY(B5212)=7,1,0))))))</f>
        <v>3</v>
      </c>
      <c r="G5212" s="786">
        <f>VLOOKUP(C5212,METADATA!$J$5:$Q$29,IF(E5212="HI",2,IF(E5212="LO",6,10))+IF(D5212=1,2,IF(D5212=7,1,(IF(WEEKDAY(B5212)=1,2,IF(WEEKDAY(B5212)=7,1,0))))))</f>
        <v>3</v>
      </c>
      <c r="H5212" s="787">
        <v>9142</v>
      </c>
      <c r="I5212" s="788">
        <v>9969.5850830078125</v>
      </c>
      <c r="K5212" s="795">
        <v>0</v>
      </c>
      <c r="M5212" s="798">
        <f t="shared" si="244"/>
        <v>13526.595681372748</v>
      </c>
      <c r="N5212" s="303"/>
      <c r="S5212" s="786">
        <v>0</v>
      </c>
      <c r="T5212" s="781">
        <f>VLOOKUP(C5212,METADATA!$J$5:$Q$29,IF(E5212="HI",2,IF(E5212="LO",6,10))+IF(S5212=1,2,IF(D5212=7,1,(IF(WEEKDAY(B5212)=1,2,IF(WEEKDAY(B5212)=7,1,0))))))</f>
        <v>3</v>
      </c>
      <c r="U5212" s="781">
        <f>VLOOKUP(C5212,METADATA!$A$5:$H$29,IF(E5212="HI",2,IF(E5212="LO",6,10))+IF(S5212=1,2,IF(D5212=7,1,(IF(WEEKDAY(B5212)=1,2,IF(WEEKDAY(B5212)=7,1,0))))))</f>
        <v>3</v>
      </c>
    </row>
    <row r="5213" spans="2:21" ht="13.95" customHeight="1" x14ac:dyDescent="0.25">
      <c r="B5213" s="784">
        <f t="shared" si="245"/>
        <v>45600</v>
      </c>
      <c r="C5213" s="785">
        <v>1</v>
      </c>
      <c r="D5213" s="786">
        <f>IFERROR((INDEX(METADATA!$T$2:$T$20,MATCH(B5213,METADATA!$S$2:$S$20,0))),0)</f>
        <v>0</v>
      </c>
      <c r="E5213" s="785" t="str">
        <f t="shared" si="243"/>
        <v>LO</v>
      </c>
      <c r="F5213" s="786">
        <f>VLOOKUP(C5213,METADATA!$A$5:$H$29,IF(E5213="HI",2,IF(E5213="LO",6,10))+IF(D5213=1,2,IF(D5213=7,1,(IF(WEEKDAY(B5213)=1,2,IF(WEEKDAY(B5213)=7,1,0))))))</f>
        <v>3</v>
      </c>
      <c r="G5213" s="786">
        <f>VLOOKUP(C5213,METADATA!$J$5:$Q$29,IF(E5213="HI",2,IF(E5213="LO",6,10))+IF(D5213=1,2,IF(D5213=7,1,(IF(WEEKDAY(B5213)=1,2,IF(WEEKDAY(B5213)=7,1,0))))))</f>
        <v>3</v>
      </c>
      <c r="H5213" s="787">
        <v>8725.25</v>
      </c>
      <c r="I5213" s="788">
        <v>10624.397583007813</v>
      </c>
      <c r="K5213" s="795">
        <v>0</v>
      </c>
      <c r="M5213" s="798">
        <f t="shared" si="244"/>
        <v>13748.011185779646</v>
      </c>
      <c r="N5213" s="303"/>
      <c r="S5213" s="786">
        <v>0</v>
      </c>
      <c r="T5213" s="781">
        <f>VLOOKUP(C5213,METADATA!$J$5:$Q$29,IF(E5213="HI",2,IF(E5213="LO",6,10))+IF(S5213=1,2,IF(D5213=7,1,(IF(WEEKDAY(B5213)=1,2,IF(WEEKDAY(B5213)=7,1,0))))))</f>
        <v>3</v>
      </c>
      <c r="U5213" s="781">
        <f>VLOOKUP(C5213,METADATA!$A$5:$H$29,IF(E5213="HI",2,IF(E5213="LO",6,10))+IF(S5213=1,2,IF(D5213=7,1,(IF(WEEKDAY(B5213)=1,2,IF(WEEKDAY(B5213)=7,1,0))))))</f>
        <v>3</v>
      </c>
    </row>
    <row r="5214" spans="2:21" ht="13.95" customHeight="1" x14ac:dyDescent="0.25">
      <c r="B5214" s="784">
        <f t="shared" si="245"/>
        <v>45600</v>
      </c>
      <c r="C5214" s="785">
        <v>2</v>
      </c>
      <c r="D5214" s="786">
        <f>IFERROR((INDEX(METADATA!$T$2:$T$20,MATCH(B5214,METADATA!$S$2:$S$20,0))),0)</f>
        <v>0</v>
      </c>
      <c r="E5214" s="785" t="str">
        <f t="shared" si="243"/>
        <v>LO</v>
      </c>
      <c r="F5214" s="786">
        <f>VLOOKUP(C5214,METADATA!$A$5:$H$29,IF(E5214="HI",2,IF(E5214="LO",6,10))+IF(D5214=1,2,IF(D5214=7,1,(IF(WEEKDAY(B5214)=1,2,IF(WEEKDAY(B5214)=7,1,0))))))</f>
        <v>3</v>
      </c>
      <c r="G5214" s="786">
        <f>VLOOKUP(C5214,METADATA!$J$5:$Q$29,IF(E5214="HI",2,IF(E5214="LO",6,10))+IF(D5214=1,2,IF(D5214=7,1,(IF(WEEKDAY(B5214)=1,2,IF(WEEKDAY(B5214)=7,1,0))))))</f>
        <v>3</v>
      </c>
      <c r="H5214" s="787">
        <v>97.25</v>
      </c>
      <c r="I5214" s="788">
        <v>10486.8251953125</v>
      </c>
      <c r="K5214" s="795">
        <v>0</v>
      </c>
      <c r="M5214" s="798">
        <f t="shared" si="244"/>
        <v>10487.276111533492</v>
      </c>
      <c r="N5214" s="303"/>
      <c r="S5214" s="786">
        <v>0</v>
      </c>
      <c r="T5214" s="781">
        <f>VLOOKUP(C5214,METADATA!$J$5:$Q$29,IF(E5214="HI",2,IF(E5214="LO",6,10))+IF(S5214=1,2,IF(D5214=7,1,(IF(WEEKDAY(B5214)=1,2,IF(WEEKDAY(B5214)=7,1,0))))))</f>
        <v>3</v>
      </c>
      <c r="U5214" s="781">
        <f>VLOOKUP(C5214,METADATA!$A$5:$H$29,IF(E5214="HI",2,IF(E5214="LO",6,10))+IF(S5214=1,2,IF(D5214=7,1,(IF(WEEKDAY(B5214)=1,2,IF(WEEKDAY(B5214)=7,1,0))))))</f>
        <v>3</v>
      </c>
    </row>
    <row r="5215" spans="2:21" ht="13.95" customHeight="1" x14ac:dyDescent="0.25">
      <c r="B5215" s="784">
        <f t="shared" si="245"/>
        <v>45600</v>
      </c>
      <c r="C5215" s="785">
        <v>3</v>
      </c>
      <c r="D5215" s="786">
        <f>IFERROR((INDEX(METADATA!$T$2:$T$20,MATCH(B5215,METADATA!$S$2:$S$20,0))),0)</f>
        <v>0</v>
      </c>
      <c r="E5215" s="785" t="str">
        <f t="shared" si="243"/>
        <v>LO</v>
      </c>
      <c r="F5215" s="786">
        <f>VLOOKUP(C5215,METADATA!$A$5:$H$29,IF(E5215="HI",2,IF(E5215="LO",6,10))+IF(D5215=1,2,IF(D5215=7,1,(IF(WEEKDAY(B5215)=1,2,IF(WEEKDAY(B5215)=7,1,0))))))</f>
        <v>3</v>
      </c>
      <c r="G5215" s="786">
        <f>VLOOKUP(C5215,METADATA!$J$5:$Q$29,IF(E5215="HI",2,IF(E5215="LO",6,10))+IF(D5215=1,2,IF(D5215=7,1,(IF(WEEKDAY(B5215)=1,2,IF(WEEKDAY(B5215)=7,1,0))))))</f>
        <v>3</v>
      </c>
      <c r="H5215" s="787">
        <v>23.75</v>
      </c>
      <c r="I5215" s="788">
        <v>10414.200012207031</v>
      </c>
      <c r="K5215" s="795">
        <v>0</v>
      </c>
      <c r="M5215" s="798">
        <f t="shared" si="244"/>
        <v>10414.227093584666</v>
      </c>
      <c r="N5215" s="303"/>
      <c r="S5215" s="786">
        <v>0</v>
      </c>
      <c r="T5215" s="781">
        <f>VLOOKUP(C5215,METADATA!$J$5:$Q$29,IF(E5215="HI",2,IF(E5215="LO",6,10))+IF(S5215=1,2,IF(D5215=7,1,(IF(WEEKDAY(B5215)=1,2,IF(WEEKDAY(B5215)=7,1,0))))))</f>
        <v>3</v>
      </c>
      <c r="U5215" s="781">
        <f>VLOOKUP(C5215,METADATA!$A$5:$H$29,IF(E5215="HI",2,IF(E5215="LO",6,10))+IF(S5215=1,2,IF(D5215=7,1,(IF(WEEKDAY(B5215)=1,2,IF(WEEKDAY(B5215)=7,1,0))))))</f>
        <v>3</v>
      </c>
    </row>
    <row r="5216" spans="2:21" ht="13.95" customHeight="1" x14ac:dyDescent="0.25">
      <c r="B5216" s="784">
        <f t="shared" si="245"/>
        <v>45600</v>
      </c>
      <c r="C5216" s="785">
        <v>4</v>
      </c>
      <c r="D5216" s="786">
        <f>IFERROR((INDEX(METADATA!$T$2:$T$20,MATCH(B5216,METADATA!$S$2:$S$20,0))),0)</f>
        <v>0</v>
      </c>
      <c r="E5216" s="785" t="str">
        <f t="shared" si="243"/>
        <v>LO</v>
      </c>
      <c r="F5216" s="786">
        <f>VLOOKUP(C5216,METADATA!$A$5:$H$29,IF(E5216="HI",2,IF(E5216="LO",6,10))+IF(D5216=1,2,IF(D5216=7,1,(IF(WEEKDAY(B5216)=1,2,IF(WEEKDAY(B5216)=7,1,0))))))</f>
        <v>3</v>
      </c>
      <c r="G5216" s="786">
        <f>VLOOKUP(C5216,METADATA!$J$5:$Q$29,IF(E5216="HI",2,IF(E5216="LO",6,10))+IF(D5216=1,2,IF(D5216=7,1,(IF(WEEKDAY(B5216)=1,2,IF(WEEKDAY(B5216)=7,1,0))))))</f>
        <v>3</v>
      </c>
      <c r="H5216" s="787">
        <v>11130</v>
      </c>
      <c r="I5216" s="788">
        <v>10375.524963378906</v>
      </c>
      <c r="K5216" s="795">
        <v>0</v>
      </c>
      <c r="M5216" s="798">
        <f t="shared" si="244"/>
        <v>15216.057908200102</v>
      </c>
      <c r="N5216" s="303"/>
      <c r="S5216" s="786">
        <v>0</v>
      </c>
      <c r="T5216" s="781">
        <f>VLOOKUP(C5216,METADATA!$J$5:$Q$29,IF(E5216="HI",2,IF(E5216="LO",6,10))+IF(S5216=1,2,IF(D5216=7,1,(IF(WEEKDAY(B5216)=1,2,IF(WEEKDAY(B5216)=7,1,0))))))</f>
        <v>3</v>
      </c>
      <c r="U5216" s="781">
        <f>VLOOKUP(C5216,METADATA!$A$5:$H$29,IF(E5216="HI",2,IF(E5216="LO",6,10))+IF(S5216=1,2,IF(D5216=7,1,(IF(WEEKDAY(B5216)=1,2,IF(WEEKDAY(B5216)=7,1,0))))))</f>
        <v>3</v>
      </c>
    </row>
    <row r="5217" spans="2:21" ht="13.95" customHeight="1" x14ac:dyDescent="0.25">
      <c r="B5217" s="784">
        <f t="shared" si="245"/>
        <v>45600</v>
      </c>
      <c r="C5217" s="785">
        <v>5</v>
      </c>
      <c r="D5217" s="786">
        <f>IFERROR((INDEX(METADATA!$T$2:$T$20,MATCH(B5217,METADATA!$S$2:$S$20,0))),0)</f>
        <v>0</v>
      </c>
      <c r="E5217" s="785" t="str">
        <f t="shared" si="243"/>
        <v>LO</v>
      </c>
      <c r="F5217" s="786">
        <f>VLOOKUP(C5217,METADATA!$A$5:$H$29,IF(E5217="HI",2,IF(E5217="LO",6,10))+IF(D5217=1,2,IF(D5217=7,1,(IF(WEEKDAY(B5217)=1,2,IF(WEEKDAY(B5217)=7,1,0))))))</f>
        <v>3</v>
      </c>
      <c r="G5217" s="786">
        <f>VLOOKUP(C5217,METADATA!$J$5:$Q$29,IF(E5217="HI",2,IF(E5217="LO",6,10))+IF(D5217=1,2,IF(D5217=7,1,(IF(WEEKDAY(B5217)=1,2,IF(WEEKDAY(B5217)=7,1,0))))))</f>
        <v>3</v>
      </c>
      <c r="H5217" s="787">
        <v>11464.75</v>
      </c>
      <c r="I5217" s="788">
        <v>10489.199951171875</v>
      </c>
      <c r="K5217" s="795">
        <v>870.51250000000005</v>
      </c>
      <c r="M5217" s="798">
        <f t="shared" si="244"/>
        <v>15539.105771509636</v>
      </c>
      <c r="N5217" s="303"/>
      <c r="S5217" s="786">
        <v>0</v>
      </c>
      <c r="T5217" s="781">
        <f>VLOOKUP(C5217,METADATA!$J$5:$Q$29,IF(E5217="HI",2,IF(E5217="LO",6,10))+IF(S5217=1,2,IF(D5217=7,1,(IF(WEEKDAY(B5217)=1,2,IF(WEEKDAY(B5217)=7,1,0))))))</f>
        <v>3</v>
      </c>
      <c r="U5217" s="781">
        <f>VLOOKUP(C5217,METADATA!$A$5:$H$29,IF(E5217="HI",2,IF(E5217="LO",6,10))+IF(S5217=1,2,IF(D5217=7,1,(IF(WEEKDAY(B5217)=1,2,IF(WEEKDAY(B5217)=7,1,0))))))</f>
        <v>3</v>
      </c>
    </row>
    <row r="5218" spans="2:21" ht="13.95" customHeight="1" x14ac:dyDescent="0.25">
      <c r="B5218" s="784">
        <f t="shared" si="245"/>
        <v>45600</v>
      </c>
      <c r="C5218" s="785">
        <v>6</v>
      </c>
      <c r="D5218" s="786">
        <f>IFERROR((INDEX(METADATA!$T$2:$T$20,MATCH(B5218,METADATA!$S$2:$S$20,0))),0)</f>
        <v>0</v>
      </c>
      <c r="E5218" s="785" t="str">
        <f t="shared" si="243"/>
        <v>LO</v>
      </c>
      <c r="F5218" s="786">
        <f>VLOOKUP(C5218,METADATA!$A$5:$H$29,IF(E5218="HI",2,IF(E5218="LO",6,10))+IF(D5218=1,2,IF(D5218=7,1,(IF(WEEKDAY(B5218)=1,2,IF(WEEKDAY(B5218)=7,1,0))))))</f>
        <v>2</v>
      </c>
      <c r="G5218" s="786">
        <f>VLOOKUP(C5218,METADATA!$J$5:$Q$29,IF(E5218="HI",2,IF(E5218="LO",6,10))+IF(D5218=1,2,IF(D5218=7,1,(IF(WEEKDAY(B5218)=1,2,IF(WEEKDAY(B5218)=7,1,0))))))</f>
        <v>2</v>
      </c>
      <c r="H5218" s="787">
        <v>12378.75</v>
      </c>
      <c r="I5218" s="788">
        <v>10462.250061035156</v>
      </c>
      <c r="K5218" s="795">
        <v>865.8125</v>
      </c>
      <c r="M5218" s="798">
        <f t="shared" si="244"/>
        <v>16207.779857282432</v>
      </c>
      <c r="N5218" s="303"/>
      <c r="S5218" s="786">
        <v>0</v>
      </c>
      <c r="T5218" s="781">
        <f>VLOOKUP(C5218,METADATA!$J$5:$Q$29,IF(E5218="HI",2,IF(E5218="LO",6,10))+IF(S5218=1,2,IF(D5218=7,1,(IF(WEEKDAY(B5218)=1,2,IF(WEEKDAY(B5218)=7,1,0))))))</f>
        <v>2</v>
      </c>
      <c r="U5218" s="781">
        <f>VLOOKUP(C5218,METADATA!$A$5:$H$29,IF(E5218="HI",2,IF(E5218="LO",6,10))+IF(S5218=1,2,IF(D5218=7,1,(IF(WEEKDAY(B5218)=1,2,IF(WEEKDAY(B5218)=7,1,0))))))</f>
        <v>2</v>
      </c>
    </row>
    <row r="5219" spans="2:21" ht="13.95" customHeight="1" x14ac:dyDescent="0.25">
      <c r="B5219" s="784">
        <f t="shared" si="245"/>
        <v>45600</v>
      </c>
      <c r="C5219" s="785">
        <v>7</v>
      </c>
      <c r="D5219" s="786">
        <f>IFERROR((INDEX(METADATA!$T$2:$T$20,MATCH(B5219,METADATA!$S$2:$S$20,0))),0)</f>
        <v>0</v>
      </c>
      <c r="E5219" s="785" t="str">
        <f t="shared" si="243"/>
        <v>LO</v>
      </c>
      <c r="F5219" s="786">
        <f>VLOOKUP(C5219,METADATA!$A$5:$H$29,IF(E5219="HI",2,IF(E5219="LO",6,10))+IF(D5219=1,2,IF(D5219=7,1,(IF(WEEKDAY(B5219)=1,2,IF(WEEKDAY(B5219)=7,1,0))))))</f>
        <v>1</v>
      </c>
      <c r="G5219" s="786">
        <f>VLOOKUP(C5219,METADATA!$J$5:$Q$29,IF(E5219="HI",2,IF(E5219="LO",6,10))+IF(D5219=1,2,IF(D5219=7,1,(IF(WEEKDAY(B5219)=1,2,IF(WEEKDAY(B5219)=7,1,0))))))</f>
        <v>1</v>
      </c>
      <c r="H5219" s="787">
        <v>14188.5</v>
      </c>
      <c r="I5219" s="788">
        <v>10315.474914550781</v>
      </c>
      <c r="K5219" s="795">
        <v>834.63750000000005</v>
      </c>
      <c r="M5219" s="798">
        <f t="shared" si="244"/>
        <v>17542.022544812968</v>
      </c>
      <c r="N5219" s="303"/>
      <c r="S5219" s="786">
        <v>0</v>
      </c>
      <c r="T5219" s="781">
        <f>VLOOKUP(C5219,METADATA!$J$5:$Q$29,IF(E5219="HI",2,IF(E5219="LO",6,10))+IF(S5219=1,2,IF(D5219=7,1,(IF(WEEKDAY(B5219)=1,2,IF(WEEKDAY(B5219)=7,1,0))))))</f>
        <v>1</v>
      </c>
      <c r="U5219" s="781">
        <f>VLOOKUP(C5219,METADATA!$A$5:$H$29,IF(E5219="HI",2,IF(E5219="LO",6,10))+IF(S5219=1,2,IF(D5219=7,1,(IF(WEEKDAY(B5219)=1,2,IF(WEEKDAY(B5219)=7,1,0))))))</f>
        <v>1</v>
      </c>
    </row>
    <row r="5220" spans="2:21" ht="13.95" customHeight="1" x14ac:dyDescent="0.25">
      <c r="B5220" s="784">
        <f t="shared" si="245"/>
        <v>45600</v>
      </c>
      <c r="C5220" s="785">
        <v>8</v>
      </c>
      <c r="D5220" s="786">
        <f>IFERROR((INDEX(METADATA!$T$2:$T$20,MATCH(B5220,METADATA!$S$2:$S$20,0))),0)</f>
        <v>0</v>
      </c>
      <c r="E5220" s="785" t="str">
        <f t="shared" si="243"/>
        <v>LO</v>
      </c>
      <c r="F5220" s="786">
        <f>VLOOKUP(C5220,METADATA!$A$5:$H$29,IF(E5220="HI",2,IF(E5220="LO",6,10))+IF(D5220=1,2,IF(D5220=7,1,(IF(WEEKDAY(B5220)=1,2,IF(WEEKDAY(B5220)=7,1,0))))))</f>
        <v>1</v>
      </c>
      <c r="G5220" s="786">
        <f>VLOOKUP(C5220,METADATA!$J$5:$Q$29,IF(E5220="HI",2,IF(E5220="LO",6,10))+IF(D5220=1,2,IF(D5220=7,1,(IF(WEEKDAY(B5220)=1,2,IF(WEEKDAY(B5220)=7,1,0))))))</f>
        <v>1</v>
      </c>
      <c r="H5220" s="787">
        <v>16096.25</v>
      </c>
      <c r="I5220" s="788">
        <v>10372.975036621094</v>
      </c>
      <c r="K5220" s="795">
        <v>847.33749999999998</v>
      </c>
      <c r="M5220" s="798">
        <f t="shared" si="244"/>
        <v>19149.095936175796</v>
      </c>
      <c r="N5220" s="303"/>
      <c r="S5220" s="786">
        <v>0</v>
      </c>
      <c r="T5220" s="781">
        <f>VLOOKUP(C5220,METADATA!$J$5:$Q$29,IF(E5220="HI",2,IF(E5220="LO",6,10))+IF(S5220=1,2,IF(D5220=7,1,(IF(WEEKDAY(B5220)=1,2,IF(WEEKDAY(B5220)=7,1,0))))))</f>
        <v>1</v>
      </c>
      <c r="U5220" s="781">
        <f>VLOOKUP(C5220,METADATA!$A$5:$H$29,IF(E5220="HI",2,IF(E5220="LO",6,10))+IF(S5220=1,2,IF(D5220=7,1,(IF(WEEKDAY(B5220)=1,2,IF(WEEKDAY(B5220)=7,1,0))))))</f>
        <v>1</v>
      </c>
    </row>
    <row r="5221" spans="2:21" ht="13.95" customHeight="1" x14ac:dyDescent="0.25">
      <c r="B5221" s="784">
        <f t="shared" si="245"/>
        <v>45600</v>
      </c>
      <c r="C5221" s="785">
        <v>9</v>
      </c>
      <c r="D5221" s="786">
        <f>IFERROR((INDEX(METADATA!$T$2:$T$20,MATCH(B5221,METADATA!$S$2:$S$20,0))),0)</f>
        <v>0</v>
      </c>
      <c r="E5221" s="785" t="str">
        <f t="shared" si="243"/>
        <v>LO</v>
      </c>
      <c r="F5221" s="786">
        <f>VLOOKUP(C5221,METADATA!$A$5:$H$29,IF(E5221="HI",2,IF(E5221="LO",6,10))+IF(D5221=1,2,IF(D5221=7,1,(IF(WEEKDAY(B5221)=1,2,IF(WEEKDAY(B5221)=7,1,0))))))</f>
        <v>2</v>
      </c>
      <c r="G5221" s="786">
        <f>VLOOKUP(C5221,METADATA!$J$5:$Q$29,IF(E5221="HI",2,IF(E5221="LO",6,10))+IF(D5221=1,2,IF(D5221=7,1,(IF(WEEKDAY(B5221)=1,2,IF(WEEKDAY(B5221)=7,1,0))))))</f>
        <v>1</v>
      </c>
      <c r="H5221" s="787">
        <v>16951.25</v>
      </c>
      <c r="I5221" s="788">
        <v>10484.200012207031</v>
      </c>
      <c r="K5221" s="795">
        <v>851.61249999999995</v>
      </c>
      <c r="M5221" s="798">
        <f t="shared" si="244"/>
        <v>19931.465737834282</v>
      </c>
      <c r="N5221" s="303"/>
      <c r="S5221" s="786">
        <v>0</v>
      </c>
      <c r="T5221" s="781">
        <f>VLOOKUP(C5221,METADATA!$J$5:$Q$29,IF(E5221="HI",2,IF(E5221="LO",6,10))+IF(S5221=1,2,IF(D5221=7,1,(IF(WEEKDAY(B5221)=1,2,IF(WEEKDAY(B5221)=7,1,0))))))</f>
        <v>1</v>
      </c>
      <c r="U5221" s="781">
        <f>VLOOKUP(C5221,METADATA!$A$5:$H$29,IF(E5221="HI",2,IF(E5221="LO",6,10))+IF(S5221=1,2,IF(D5221=7,1,(IF(WEEKDAY(B5221)=1,2,IF(WEEKDAY(B5221)=7,1,0))))))</f>
        <v>2</v>
      </c>
    </row>
    <row r="5222" spans="2:21" ht="13.95" customHeight="1" x14ac:dyDescent="0.25">
      <c r="B5222" s="784">
        <f t="shared" si="245"/>
        <v>45600</v>
      </c>
      <c r="C5222" s="785">
        <v>10</v>
      </c>
      <c r="D5222" s="786">
        <f>IFERROR((INDEX(METADATA!$T$2:$T$20,MATCH(B5222,METADATA!$S$2:$S$20,0))),0)</f>
        <v>0</v>
      </c>
      <c r="E5222" s="785" t="str">
        <f t="shared" si="243"/>
        <v>LO</v>
      </c>
      <c r="F5222" s="786">
        <f>VLOOKUP(C5222,METADATA!$A$5:$H$29,IF(E5222="HI",2,IF(E5222="LO",6,10))+IF(D5222=1,2,IF(D5222=7,1,(IF(WEEKDAY(B5222)=1,2,IF(WEEKDAY(B5222)=7,1,0))))))</f>
        <v>2</v>
      </c>
      <c r="G5222" s="786">
        <f>VLOOKUP(C5222,METADATA!$J$5:$Q$29,IF(E5222="HI",2,IF(E5222="LO",6,10))+IF(D5222=1,2,IF(D5222=7,1,(IF(WEEKDAY(B5222)=1,2,IF(WEEKDAY(B5222)=7,1,0))))))</f>
        <v>2</v>
      </c>
      <c r="H5222" s="787">
        <v>17223.25</v>
      </c>
      <c r="I5222" s="788">
        <v>10541.625061035156</v>
      </c>
      <c r="K5222" s="795">
        <v>856.5</v>
      </c>
      <c r="M5222" s="798">
        <f t="shared" si="244"/>
        <v>20193.221622364879</v>
      </c>
      <c r="N5222" s="303"/>
      <c r="S5222" s="786">
        <v>0</v>
      </c>
      <c r="T5222" s="781">
        <f>VLOOKUP(C5222,METADATA!$J$5:$Q$29,IF(E5222="HI",2,IF(E5222="LO",6,10))+IF(S5222=1,2,IF(D5222=7,1,(IF(WEEKDAY(B5222)=1,2,IF(WEEKDAY(B5222)=7,1,0))))))</f>
        <v>2</v>
      </c>
      <c r="U5222" s="781">
        <f>VLOOKUP(C5222,METADATA!$A$5:$H$29,IF(E5222="HI",2,IF(E5222="LO",6,10))+IF(S5222=1,2,IF(D5222=7,1,(IF(WEEKDAY(B5222)=1,2,IF(WEEKDAY(B5222)=7,1,0))))))</f>
        <v>2</v>
      </c>
    </row>
    <row r="5223" spans="2:21" ht="13.95" customHeight="1" x14ac:dyDescent="0.25">
      <c r="B5223" s="784">
        <f t="shared" si="245"/>
        <v>45600</v>
      </c>
      <c r="C5223" s="785">
        <v>11</v>
      </c>
      <c r="D5223" s="786">
        <f>IFERROR((INDEX(METADATA!$T$2:$T$20,MATCH(B5223,METADATA!$S$2:$S$20,0))),0)</f>
        <v>0</v>
      </c>
      <c r="E5223" s="785" t="str">
        <f t="shared" si="243"/>
        <v>LO</v>
      </c>
      <c r="F5223" s="786">
        <f>VLOOKUP(C5223,METADATA!$A$5:$H$29,IF(E5223="HI",2,IF(E5223="LO",6,10))+IF(D5223=1,2,IF(D5223=7,1,(IF(WEEKDAY(B5223)=1,2,IF(WEEKDAY(B5223)=7,1,0))))))</f>
        <v>2</v>
      </c>
      <c r="G5223" s="786">
        <f>VLOOKUP(C5223,METADATA!$J$5:$Q$29,IF(E5223="HI",2,IF(E5223="LO",6,10))+IF(D5223=1,2,IF(D5223=7,1,(IF(WEEKDAY(B5223)=1,2,IF(WEEKDAY(B5223)=7,1,0))))))</f>
        <v>2</v>
      </c>
      <c r="H5223" s="787">
        <v>18041.75</v>
      </c>
      <c r="I5223" s="788">
        <v>9546.04248046875</v>
      </c>
      <c r="K5223" s="795">
        <v>824.32500000000005</v>
      </c>
      <c r="M5223" s="798">
        <f t="shared" si="244"/>
        <v>20411.557267915989</v>
      </c>
      <c r="N5223" s="303"/>
      <c r="S5223" s="786">
        <v>0</v>
      </c>
      <c r="T5223" s="781">
        <f>VLOOKUP(C5223,METADATA!$J$5:$Q$29,IF(E5223="HI",2,IF(E5223="LO",6,10))+IF(S5223=1,2,IF(D5223=7,1,(IF(WEEKDAY(B5223)=1,2,IF(WEEKDAY(B5223)=7,1,0))))))</f>
        <v>2</v>
      </c>
      <c r="U5223" s="781">
        <f>VLOOKUP(C5223,METADATA!$A$5:$H$29,IF(E5223="HI",2,IF(E5223="LO",6,10))+IF(S5223=1,2,IF(D5223=7,1,(IF(WEEKDAY(B5223)=1,2,IF(WEEKDAY(B5223)=7,1,0))))))</f>
        <v>2</v>
      </c>
    </row>
    <row r="5224" spans="2:21" ht="13.95" customHeight="1" x14ac:dyDescent="0.25">
      <c r="B5224" s="784">
        <f t="shared" si="245"/>
        <v>45600</v>
      </c>
      <c r="C5224" s="785">
        <v>12</v>
      </c>
      <c r="D5224" s="786">
        <f>IFERROR((INDEX(METADATA!$T$2:$T$20,MATCH(B5224,METADATA!$S$2:$S$20,0))),0)</f>
        <v>0</v>
      </c>
      <c r="E5224" s="785" t="str">
        <f t="shared" si="243"/>
        <v>LO</v>
      </c>
      <c r="F5224" s="786">
        <f>VLOOKUP(C5224,METADATA!$A$5:$H$29,IF(E5224="HI",2,IF(E5224="LO",6,10))+IF(D5224=1,2,IF(D5224=7,1,(IF(WEEKDAY(B5224)=1,2,IF(WEEKDAY(B5224)=7,1,0))))))</f>
        <v>2</v>
      </c>
      <c r="G5224" s="786">
        <f>VLOOKUP(C5224,METADATA!$J$5:$Q$29,IF(E5224="HI",2,IF(E5224="LO",6,10))+IF(D5224=1,2,IF(D5224=7,1,(IF(WEEKDAY(B5224)=1,2,IF(WEEKDAY(B5224)=7,1,0))))))</f>
        <v>2</v>
      </c>
      <c r="H5224" s="787">
        <v>18420.25</v>
      </c>
      <c r="I5224" s="788">
        <v>9257.5401306152344</v>
      </c>
      <c r="K5224" s="795">
        <v>882.73749999999995</v>
      </c>
      <c r="M5224" s="798">
        <f t="shared" si="244"/>
        <v>20615.713893349694</v>
      </c>
      <c r="N5224" s="303"/>
      <c r="S5224" s="786">
        <v>0</v>
      </c>
      <c r="T5224" s="781">
        <f>VLOOKUP(C5224,METADATA!$J$5:$Q$29,IF(E5224="HI",2,IF(E5224="LO",6,10))+IF(S5224=1,2,IF(D5224=7,1,(IF(WEEKDAY(B5224)=1,2,IF(WEEKDAY(B5224)=7,1,0))))))</f>
        <v>2</v>
      </c>
      <c r="U5224" s="781">
        <f>VLOOKUP(C5224,METADATA!$A$5:$H$29,IF(E5224="HI",2,IF(E5224="LO",6,10))+IF(S5224=1,2,IF(D5224=7,1,(IF(WEEKDAY(B5224)=1,2,IF(WEEKDAY(B5224)=7,1,0))))))</f>
        <v>2</v>
      </c>
    </row>
    <row r="5225" spans="2:21" ht="13.95" customHeight="1" x14ac:dyDescent="0.25">
      <c r="B5225" s="784">
        <f t="shared" si="245"/>
        <v>45600</v>
      </c>
      <c r="C5225" s="785">
        <v>13</v>
      </c>
      <c r="D5225" s="786">
        <f>IFERROR((INDEX(METADATA!$T$2:$T$20,MATCH(B5225,METADATA!$S$2:$S$20,0))),0)</f>
        <v>0</v>
      </c>
      <c r="E5225" s="785" t="str">
        <f t="shared" si="243"/>
        <v>LO</v>
      </c>
      <c r="F5225" s="786">
        <f>VLOOKUP(C5225,METADATA!$A$5:$H$29,IF(E5225="HI",2,IF(E5225="LO",6,10))+IF(D5225=1,2,IF(D5225=7,1,(IF(WEEKDAY(B5225)=1,2,IF(WEEKDAY(B5225)=7,1,0))))))</f>
        <v>2</v>
      </c>
      <c r="G5225" s="786">
        <f>VLOOKUP(C5225,METADATA!$J$5:$Q$29,IF(E5225="HI",2,IF(E5225="LO",6,10))+IF(D5225=1,2,IF(D5225=7,1,(IF(WEEKDAY(B5225)=1,2,IF(WEEKDAY(B5225)=7,1,0))))))</f>
        <v>2</v>
      </c>
      <c r="H5225" s="787">
        <v>18144.25</v>
      </c>
      <c r="I5225" s="788">
        <v>9475.1749267578125</v>
      </c>
      <c r="K5225" s="795">
        <v>909.3125</v>
      </c>
      <c r="M5225" s="798">
        <f t="shared" si="244"/>
        <v>20469.312346905059</v>
      </c>
      <c r="N5225" s="303"/>
      <c r="S5225" s="786">
        <v>0</v>
      </c>
      <c r="T5225" s="781">
        <f>VLOOKUP(C5225,METADATA!$J$5:$Q$29,IF(E5225="HI",2,IF(E5225="LO",6,10))+IF(S5225=1,2,IF(D5225=7,1,(IF(WEEKDAY(B5225)=1,2,IF(WEEKDAY(B5225)=7,1,0))))))</f>
        <v>2</v>
      </c>
      <c r="U5225" s="781">
        <f>VLOOKUP(C5225,METADATA!$A$5:$H$29,IF(E5225="HI",2,IF(E5225="LO",6,10))+IF(S5225=1,2,IF(D5225=7,1,(IF(WEEKDAY(B5225)=1,2,IF(WEEKDAY(B5225)=7,1,0))))))</f>
        <v>2</v>
      </c>
    </row>
    <row r="5226" spans="2:21" ht="13.95" customHeight="1" x14ac:dyDescent="0.25">
      <c r="B5226" s="784">
        <f t="shared" si="245"/>
        <v>45600</v>
      </c>
      <c r="C5226" s="785">
        <v>14</v>
      </c>
      <c r="D5226" s="786">
        <f>IFERROR((INDEX(METADATA!$T$2:$T$20,MATCH(B5226,METADATA!$S$2:$S$20,0))),0)</f>
        <v>0</v>
      </c>
      <c r="E5226" s="785" t="str">
        <f t="shared" si="243"/>
        <v>LO</v>
      </c>
      <c r="F5226" s="786">
        <f>VLOOKUP(C5226,METADATA!$A$5:$H$29,IF(E5226="HI",2,IF(E5226="LO",6,10))+IF(D5226=1,2,IF(D5226=7,1,(IF(WEEKDAY(B5226)=1,2,IF(WEEKDAY(B5226)=7,1,0))))))</f>
        <v>2</v>
      </c>
      <c r="G5226" s="786">
        <f>VLOOKUP(C5226,METADATA!$J$5:$Q$29,IF(E5226="HI",2,IF(E5226="LO",6,10))+IF(D5226=1,2,IF(D5226=7,1,(IF(WEEKDAY(B5226)=1,2,IF(WEEKDAY(B5226)=7,1,0))))))</f>
        <v>2</v>
      </c>
      <c r="H5226" s="787">
        <v>18488.75</v>
      </c>
      <c r="I5226" s="788">
        <v>9709.4500122070313</v>
      </c>
      <c r="K5226" s="795">
        <v>905.6</v>
      </c>
      <c r="M5226" s="798">
        <f t="shared" si="244"/>
        <v>20883.182135442075</v>
      </c>
      <c r="N5226" s="303"/>
      <c r="S5226" s="786">
        <v>0</v>
      </c>
      <c r="T5226" s="781">
        <f>VLOOKUP(C5226,METADATA!$J$5:$Q$29,IF(E5226="HI",2,IF(E5226="LO",6,10))+IF(S5226=1,2,IF(D5226=7,1,(IF(WEEKDAY(B5226)=1,2,IF(WEEKDAY(B5226)=7,1,0))))))</f>
        <v>2</v>
      </c>
      <c r="U5226" s="781">
        <f>VLOOKUP(C5226,METADATA!$A$5:$H$29,IF(E5226="HI",2,IF(E5226="LO",6,10))+IF(S5226=1,2,IF(D5226=7,1,(IF(WEEKDAY(B5226)=1,2,IF(WEEKDAY(B5226)=7,1,0))))))</f>
        <v>2</v>
      </c>
    </row>
    <row r="5227" spans="2:21" ht="13.95" customHeight="1" x14ac:dyDescent="0.25">
      <c r="B5227" s="784">
        <f t="shared" si="245"/>
        <v>45600</v>
      </c>
      <c r="C5227" s="785">
        <v>15</v>
      </c>
      <c r="D5227" s="786">
        <f>IFERROR((INDEX(METADATA!$T$2:$T$20,MATCH(B5227,METADATA!$S$2:$S$20,0))),0)</f>
        <v>0</v>
      </c>
      <c r="E5227" s="785" t="str">
        <f t="shared" si="243"/>
        <v>LO</v>
      </c>
      <c r="F5227" s="786">
        <f>VLOOKUP(C5227,METADATA!$A$5:$H$29,IF(E5227="HI",2,IF(E5227="LO",6,10))+IF(D5227=1,2,IF(D5227=7,1,(IF(WEEKDAY(B5227)=1,2,IF(WEEKDAY(B5227)=7,1,0))))))</f>
        <v>2</v>
      </c>
      <c r="G5227" s="786">
        <f>VLOOKUP(C5227,METADATA!$J$5:$Q$29,IF(E5227="HI",2,IF(E5227="LO",6,10))+IF(D5227=1,2,IF(D5227=7,1,(IF(WEEKDAY(B5227)=1,2,IF(WEEKDAY(B5227)=7,1,0))))))</f>
        <v>2</v>
      </c>
      <c r="H5227" s="787">
        <v>18376</v>
      </c>
      <c r="I5227" s="788">
        <v>9817.47509765625</v>
      </c>
      <c r="K5227" s="795">
        <v>913.98749999999995</v>
      </c>
      <c r="M5227" s="798">
        <f t="shared" si="244"/>
        <v>20834.111291175839</v>
      </c>
      <c r="N5227" s="303"/>
      <c r="S5227" s="786">
        <v>0</v>
      </c>
      <c r="T5227" s="781">
        <f>VLOOKUP(C5227,METADATA!$J$5:$Q$29,IF(E5227="HI",2,IF(E5227="LO",6,10))+IF(S5227=1,2,IF(D5227=7,1,(IF(WEEKDAY(B5227)=1,2,IF(WEEKDAY(B5227)=7,1,0))))))</f>
        <v>2</v>
      </c>
      <c r="U5227" s="781">
        <f>VLOOKUP(C5227,METADATA!$A$5:$H$29,IF(E5227="HI",2,IF(E5227="LO",6,10))+IF(S5227=1,2,IF(D5227=7,1,(IF(WEEKDAY(B5227)=1,2,IF(WEEKDAY(B5227)=7,1,0))))))</f>
        <v>2</v>
      </c>
    </row>
    <row r="5228" spans="2:21" ht="13.95" customHeight="1" x14ac:dyDescent="0.25">
      <c r="B5228" s="784">
        <f t="shared" si="245"/>
        <v>45600</v>
      </c>
      <c r="C5228" s="785">
        <v>16</v>
      </c>
      <c r="D5228" s="786">
        <f>IFERROR((INDEX(METADATA!$T$2:$T$20,MATCH(B5228,METADATA!$S$2:$S$20,0))),0)</f>
        <v>0</v>
      </c>
      <c r="E5228" s="785" t="str">
        <f t="shared" si="243"/>
        <v>LO</v>
      </c>
      <c r="F5228" s="786">
        <f>VLOOKUP(C5228,METADATA!$A$5:$H$29,IF(E5228="HI",2,IF(E5228="LO",6,10))+IF(D5228=1,2,IF(D5228=7,1,(IF(WEEKDAY(B5228)=1,2,IF(WEEKDAY(B5228)=7,1,0))))))</f>
        <v>2</v>
      </c>
      <c r="G5228" s="786">
        <f>VLOOKUP(C5228,METADATA!$J$5:$Q$29,IF(E5228="HI",2,IF(E5228="LO",6,10))+IF(D5228=1,2,IF(D5228=7,1,(IF(WEEKDAY(B5228)=1,2,IF(WEEKDAY(B5228)=7,1,0))))))</f>
        <v>2</v>
      </c>
      <c r="H5228" s="787">
        <v>17900.25</v>
      </c>
      <c r="I5228" s="788">
        <v>10426.050048828125</v>
      </c>
      <c r="K5228" s="795">
        <v>902.26250000000005</v>
      </c>
      <c r="M5228" s="798">
        <f t="shared" si="244"/>
        <v>20715.247275453145</v>
      </c>
      <c r="N5228" s="303"/>
      <c r="S5228" s="786">
        <v>0</v>
      </c>
      <c r="T5228" s="781">
        <f>VLOOKUP(C5228,METADATA!$J$5:$Q$29,IF(E5228="HI",2,IF(E5228="LO",6,10))+IF(S5228=1,2,IF(D5228=7,1,(IF(WEEKDAY(B5228)=1,2,IF(WEEKDAY(B5228)=7,1,0))))))</f>
        <v>2</v>
      </c>
      <c r="U5228" s="781">
        <f>VLOOKUP(C5228,METADATA!$A$5:$H$29,IF(E5228="HI",2,IF(E5228="LO",6,10))+IF(S5228=1,2,IF(D5228=7,1,(IF(WEEKDAY(B5228)=1,2,IF(WEEKDAY(B5228)=7,1,0))))))</f>
        <v>2</v>
      </c>
    </row>
    <row r="5229" spans="2:21" ht="13.95" customHeight="1" x14ac:dyDescent="0.25">
      <c r="B5229" s="784">
        <f t="shared" si="245"/>
        <v>45600</v>
      </c>
      <c r="C5229" s="785">
        <v>17</v>
      </c>
      <c r="D5229" s="786">
        <f>IFERROR((INDEX(METADATA!$T$2:$T$20,MATCH(B5229,METADATA!$S$2:$S$20,0))),0)</f>
        <v>0</v>
      </c>
      <c r="E5229" s="785" t="str">
        <f t="shared" si="243"/>
        <v>LO</v>
      </c>
      <c r="F5229" s="786">
        <f>VLOOKUP(C5229,METADATA!$A$5:$H$29,IF(E5229="HI",2,IF(E5229="LO",6,10))+IF(D5229=1,2,IF(D5229=7,1,(IF(WEEKDAY(B5229)=1,2,IF(WEEKDAY(B5229)=7,1,0))))))</f>
        <v>2</v>
      </c>
      <c r="G5229" s="786">
        <f>VLOOKUP(C5229,METADATA!$J$5:$Q$29,IF(E5229="HI",2,IF(E5229="LO",6,10))+IF(D5229=1,2,IF(D5229=7,1,(IF(WEEKDAY(B5229)=1,2,IF(WEEKDAY(B5229)=7,1,0))))))</f>
        <v>2</v>
      </c>
      <c r="H5229" s="787">
        <v>15731</v>
      </c>
      <c r="I5229" s="788">
        <v>10408.200073242188</v>
      </c>
      <c r="K5229" s="795">
        <v>933.76250000000005</v>
      </c>
      <c r="M5229" s="798">
        <f t="shared" si="244"/>
        <v>18862.528721373459</v>
      </c>
      <c r="N5229" s="303"/>
      <c r="S5229" s="786">
        <v>0</v>
      </c>
      <c r="T5229" s="781">
        <f>VLOOKUP(C5229,METADATA!$J$5:$Q$29,IF(E5229="HI",2,IF(E5229="LO",6,10))+IF(S5229=1,2,IF(D5229=7,1,(IF(WEEKDAY(B5229)=1,2,IF(WEEKDAY(B5229)=7,1,0))))))</f>
        <v>2</v>
      </c>
      <c r="U5229" s="781">
        <f>VLOOKUP(C5229,METADATA!$A$5:$H$29,IF(E5229="HI",2,IF(E5229="LO",6,10))+IF(S5229=1,2,IF(D5229=7,1,(IF(WEEKDAY(B5229)=1,2,IF(WEEKDAY(B5229)=7,1,0))))))</f>
        <v>2</v>
      </c>
    </row>
    <row r="5230" spans="2:21" ht="13.95" customHeight="1" x14ac:dyDescent="0.25">
      <c r="B5230" s="784">
        <f t="shared" si="245"/>
        <v>45600</v>
      </c>
      <c r="C5230" s="785">
        <v>18</v>
      </c>
      <c r="D5230" s="786">
        <f>IFERROR((INDEX(METADATA!$T$2:$T$20,MATCH(B5230,METADATA!$S$2:$S$20,0))),0)</f>
        <v>0</v>
      </c>
      <c r="E5230" s="785" t="str">
        <f t="shared" si="243"/>
        <v>LO</v>
      </c>
      <c r="F5230" s="786">
        <f>VLOOKUP(C5230,METADATA!$A$5:$H$29,IF(E5230="HI",2,IF(E5230="LO",6,10))+IF(D5230=1,2,IF(D5230=7,1,(IF(WEEKDAY(B5230)=1,2,IF(WEEKDAY(B5230)=7,1,0))))))</f>
        <v>1</v>
      </c>
      <c r="G5230" s="786">
        <f>VLOOKUP(C5230,METADATA!$J$5:$Q$29,IF(E5230="HI",2,IF(E5230="LO",6,10))+IF(D5230=1,2,IF(D5230=7,1,(IF(WEEKDAY(B5230)=1,2,IF(WEEKDAY(B5230)=7,1,0))))))</f>
        <v>1</v>
      </c>
      <c r="H5230" s="787">
        <v>298.5</v>
      </c>
      <c r="I5230" s="788">
        <v>10340.175048828125</v>
      </c>
      <c r="K5230" s="795">
        <v>0</v>
      </c>
      <c r="M5230" s="798">
        <f t="shared" si="244"/>
        <v>10344.482698057343</v>
      </c>
      <c r="N5230" s="303"/>
      <c r="S5230" s="786">
        <v>0</v>
      </c>
      <c r="T5230" s="781">
        <f>VLOOKUP(C5230,METADATA!$J$5:$Q$29,IF(E5230="HI",2,IF(E5230="LO",6,10))+IF(S5230=1,2,IF(D5230=7,1,(IF(WEEKDAY(B5230)=1,2,IF(WEEKDAY(B5230)=7,1,0))))))</f>
        <v>1</v>
      </c>
      <c r="U5230" s="781">
        <f>VLOOKUP(C5230,METADATA!$A$5:$H$29,IF(E5230="HI",2,IF(E5230="LO",6,10))+IF(S5230=1,2,IF(D5230=7,1,(IF(WEEKDAY(B5230)=1,2,IF(WEEKDAY(B5230)=7,1,0))))))</f>
        <v>1</v>
      </c>
    </row>
    <row r="5231" spans="2:21" ht="13.95" customHeight="1" x14ac:dyDescent="0.25">
      <c r="B5231" s="784">
        <f t="shared" si="245"/>
        <v>45600</v>
      </c>
      <c r="C5231" s="785">
        <v>19</v>
      </c>
      <c r="D5231" s="786">
        <f>IFERROR((INDEX(METADATA!$T$2:$T$20,MATCH(B5231,METADATA!$S$2:$S$20,0))),0)</f>
        <v>0</v>
      </c>
      <c r="E5231" s="785" t="str">
        <f t="shared" si="243"/>
        <v>LO</v>
      </c>
      <c r="F5231" s="786">
        <f>VLOOKUP(C5231,METADATA!$A$5:$H$29,IF(E5231="HI",2,IF(E5231="LO",6,10))+IF(D5231=1,2,IF(D5231=7,1,(IF(WEEKDAY(B5231)=1,2,IF(WEEKDAY(B5231)=7,1,0))))))</f>
        <v>1</v>
      </c>
      <c r="G5231" s="786">
        <f>VLOOKUP(C5231,METADATA!$J$5:$Q$29,IF(E5231="HI",2,IF(E5231="LO",6,10))+IF(D5231=1,2,IF(D5231=7,1,(IF(WEEKDAY(B5231)=1,2,IF(WEEKDAY(B5231)=7,1,0))))))</f>
        <v>1</v>
      </c>
      <c r="H5231" s="787">
        <v>25.5</v>
      </c>
      <c r="I5231" s="788">
        <v>9637.5850830078125</v>
      </c>
      <c r="K5231" s="795">
        <v>0</v>
      </c>
      <c r="M5231" s="798">
        <f t="shared" si="244"/>
        <v>9637.6188180595054</v>
      </c>
      <c r="N5231" s="303"/>
      <c r="S5231" s="786">
        <v>0</v>
      </c>
      <c r="T5231" s="781">
        <f>VLOOKUP(C5231,METADATA!$J$5:$Q$29,IF(E5231="HI",2,IF(E5231="LO",6,10))+IF(S5231=1,2,IF(D5231=7,1,(IF(WEEKDAY(B5231)=1,2,IF(WEEKDAY(B5231)=7,1,0))))))</f>
        <v>1</v>
      </c>
      <c r="U5231" s="781">
        <f>VLOOKUP(C5231,METADATA!$A$5:$H$29,IF(E5231="HI",2,IF(E5231="LO",6,10))+IF(S5231=1,2,IF(D5231=7,1,(IF(WEEKDAY(B5231)=1,2,IF(WEEKDAY(B5231)=7,1,0))))))</f>
        <v>1</v>
      </c>
    </row>
    <row r="5232" spans="2:21" ht="13.95" customHeight="1" x14ac:dyDescent="0.25">
      <c r="B5232" s="784">
        <f t="shared" si="245"/>
        <v>45600</v>
      </c>
      <c r="C5232" s="785">
        <v>20</v>
      </c>
      <c r="D5232" s="786">
        <f>IFERROR((INDEX(METADATA!$T$2:$T$20,MATCH(B5232,METADATA!$S$2:$S$20,0))),0)</f>
        <v>0</v>
      </c>
      <c r="E5232" s="785" t="str">
        <f t="shared" si="243"/>
        <v>LO</v>
      </c>
      <c r="F5232" s="786">
        <f>VLOOKUP(C5232,METADATA!$A$5:$H$29,IF(E5232="HI",2,IF(E5232="LO",6,10))+IF(D5232=1,2,IF(D5232=7,1,(IF(WEEKDAY(B5232)=1,2,IF(WEEKDAY(B5232)=7,1,0))))))</f>
        <v>1</v>
      </c>
      <c r="G5232" s="786">
        <f>VLOOKUP(C5232,METADATA!$J$5:$Q$29,IF(E5232="HI",2,IF(E5232="LO",6,10))+IF(D5232=1,2,IF(D5232=7,1,(IF(WEEKDAY(B5232)=1,2,IF(WEEKDAY(B5232)=7,1,0))))))</f>
        <v>2</v>
      </c>
      <c r="H5232" s="787">
        <v>16662.25</v>
      </c>
      <c r="I5232" s="788">
        <v>9540.6524963378906</v>
      </c>
      <c r="K5232" s="795">
        <v>0</v>
      </c>
      <c r="M5232" s="798">
        <f t="shared" si="244"/>
        <v>19200.380858680339</v>
      </c>
      <c r="N5232" s="303"/>
      <c r="S5232" s="786">
        <v>0</v>
      </c>
      <c r="T5232" s="781">
        <f>VLOOKUP(C5232,METADATA!$J$5:$Q$29,IF(E5232="HI",2,IF(E5232="LO",6,10))+IF(S5232=1,2,IF(D5232=7,1,(IF(WEEKDAY(B5232)=1,2,IF(WEEKDAY(B5232)=7,1,0))))))</f>
        <v>2</v>
      </c>
      <c r="U5232" s="781">
        <f>VLOOKUP(C5232,METADATA!$A$5:$H$29,IF(E5232="HI",2,IF(E5232="LO",6,10))+IF(S5232=1,2,IF(D5232=7,1,(IF(WEEKDAY(B5232)=1,2,IF(WEEKDAY(B5232)=7,1,0))))))</f>
        <v>1</v>
      </c>
    </row>
    <row r="5233" spans="2:21" ht="13.95" customHeight="1" x14ac:dyDescent="0.25">
      <c r="B5233" s="784">
        <f t="shared" si="245"/>
        <v>45600</v>
      </c>
      <c r="C5233" s="785">
        <v>21</v>
      </c>
      <c r="D5233" s="786">
        <f>IFERROR((INDEX(METADATA!$T$2:$T$20,MATCH(B5233,METADATA!$S$2:$S$20,0))),0)</f>
        <v>0</v>
      </c>
      <c r="E5233" s="785" t="str">
        <f t="shared" si="243"/>
        <v>LO</v>
      </c>
      <c r="F5233" s="786">
        <f>VLOOKUP(C5233,METADATA!$A$5:$H$29,IF(E5233="HI",2,IF(E5233="LO",6,10))+IF(D5233=1,2,IF(D5233=7,1,(IF(WEEKDAY(B5233)=1,2,IF(WEEKDAY(B5233)=7,1,0))))))</f>
        <v>2</v>
      </c>
      <c r="G5233" s="786">
        <f>VLOOKUP(C5233,METADATA!$J$5:$Q$29,IF(E5233="HI",2,IF(E5233="LO",6,10))+IF(D5233=1,2,IF(D5233=7,1,(IF(WEEKDAY(B5233)=1,2,IF(WEEKDAY(B5233)=7,1,0))))))</f>
        <v>2</v>
      </c>
      <c r="H5233" s="787">
        <v>14258.75</v>
      </c>
      <c r="I5233" s="788">
        <v>10016.37255859375</v>
      </c>
      <c r="K5233" s="795">
        <v>0</v>
      </c>
      <c r="M5233" s="798">
        <f t="shared" si="244"/>
        <v>17425.259561769803</v>
      </c>
      <c r="N5233" s="303"/>
      <c r="S5233" s="786">
        <v>0</v>
      </c>
      <c r="T5233" s="781">
        <f>VLOOKUP(C5233,METADATA!$J$5:$Q$29,IF(E5233="HI",2,IF(E5233="LO",6,10))+IF(S5233=1,2,IF(D5233=7,1,(IF(WEEKDAY(B5233)=1,2,IF(WEEKDAY(B5233)=7,1,0))))))</f>
        <v>2</v>
      </c>
      <c r="U5233" s="781">
        <f>VLOOKUP(C5233,METADATA!$A$5:$H$29,IF(E5233="HI",2,IF(E5233="LO",6,10))+IF(S5233=1,2,IF(D5233=7,1,(IF(WEEKDAY(B5233)=1,2,IF(WEEKDAY(B5233)=7,1,0))))))</f>
        <v>2</v>
      </c>
    </row>
    <row r="5234" spans="2:21" ht="13.95" customHeight="1" x14ac:dyDescent="0.25">
      <c r="B5234" s="784">
        <f t="shared" si="245"/>
        <v>45600</v>
      </c>
      <c r="C5234" s="785">
        <v>22</v>
      </c>
      <c r="D5234" s="786">
        <f>IFERROR((INDEX(METADATA!$T$2:$T$20,MATCH(B5234,METADATA!$S$2:$S$20,0))),0)</f>
        <v>0</v>
      </c>
      <c r="E5234" s="785" t="str">
        <f t="shared" si="243"/>
        <v>LO</v>
      </c>
      <c r="F5234" s="786">
        <f>VLOOKUP(C5234,METADATA!$A$5:$H$29,IF(E5234="HI",2,IF(E5234="LO",6,10))+IF(D5234=1,2,IF(D5234=7,1,(IF(WEEKDAY(B5234)=1,2,IF(WEEKDAY(B5234)=7,1,0))))))</f>
        <v>3</v>
      </c>
      <c r="G5234" s="786">
        <f>VLOOKUP(C5234,METADATA!$J$5:$Q$29,IF(E5234="HI",2,IF(E5234="LO",6,10))+IF(D5234=1,2,IF(D5234=7,1,(IF(WEEKDAY(B5234)=1,2,IF(WEEKDAY(B5234)=7,1,0))))))</f>
        <v>3</v>
      </c>
      <c r="H5234" s="787">
        <v>12289.5</v>
      </c>
      <c r="I5234" s="788">
        <v>10563.774963378906</v>
      </c>
      <c r="K5234" s="795">
        <v>0</v>
      </c>
      <c r="M5234" s="798">
        <f t="shared" si="244"/>
        <v>16205.713551920848</v>
      </c>
      <c r="N5234" s="303"/>
      <c r="S5234" s="786">
        <v>0</v>
      </c>
      <c r="T5234" s="781">
        <f>VLOOKUP(C5234,METADATA!$J$5:$Q$29,IF(E5234="HI",2,IF(E5234="LO",6,10))+IF(S5234=1,2,IF(D5234=7,1,(IF(WEEKDAY(B5234)=1,2,IF(WEEKDAY(B5234)=7,1,0))))))</f>
        <v>3</v>
      </c>
      <c r="U5234" s="781">
        <f>VLOOKUP(C5234,METADATA!$A$5:$H$29,IF(E5234="HI",2,IF(E5234="LO",6,10))+IF(S5234=1,2,IF(D5234=7,1,(IF(WEEKDAY(B5234)=1,2,IF(WEEKDAY(B5234)=7,1,0))))))</f>
        <v>3</v>
      </c>
    </row>
    <row r="5235" spans="2:21" ht="13.95" customHeight="1" x14ac:dyDescent="0.25">
      <c r="B5235" s="784">
        <f t="shared" si="245"/>
        <v>45600</v>
      </c>
      <c r="C5235" s="785">
        <v>23</v>
      </c>
      <c r="D5235" s="786">
        <f>IFERROR((INDEX(METADATA!$T$2:$T$20,MATCH(B5235,METADATA!$S$2:$S$20,0))),0)</f>
        <v>0</v>
      </c>
      <c r="E5235" s="785" t="str">
        <f t="shared" si="243"/>
        <v>LO</v>
      </c>
      <c r="F5235" s="786">
        <f>VLOOKUP(C5235,METADATA!$A$5:$H$29,IF(E5235="HI",2,IF(E5235="LO",6,10))+IF(D5235=1,2,IF(D5235=7,1,(IF(WEEKDAY(B5235)=1,2,IF(WEEKDAY(B5235)=7,1,0))))))</f>
        <v>3</v>
      </c>
      <c r="G5235" s="786">
        <f>VLOOKUP(C5235,METADATA!$J$5:$Q$29,IF(E5235="HI",2,IF(E5235="LO",6,10))+IF(D5235=1,2,IF(D5235=7,1,(IF(WEEKDAY(B5235)=1,2,IF(WEEKDAY(B5235)=7,1,0))))))</f>
        <v>3</v>
      </c>
      <c r="H5235" s="787">
        <v>10918</v>
      </c>
      <c r="I5235" s="788">
        <v>10637.0751953125</v>
      </c>
      <c r="K5235" s="795">
        <v>0</v>
      </c>
      <c r="M5235" s="798">
        <f t="shared" si="244"/>
        <v>15243.034235700334</v>
      </c>
      <c r="N5235" s="303"/>
      <c r="S5235" s="786">
        <v>0</v>
      </c>
      <c r="T5235" s="781">
        <f>VLOOKUP(C5235,METADATA!$J$5:$Q$29,IF(E5235="HI",2,IF(E5235="LO",6,10))+IF(S5235=1,2,IF(D5235=7,1,(IF(WEEKDAY(B5235)=1,2,IF(WEEKDAY(B5235)=7,1,0))))))</f>
        <v>3</v>
      </c>
      <c r="U5235" s="781">
        <f>VLOOKUP(C5235,METADATA!$A$5:$H$29,IF(E5235="HI",2,IF(E5235="LO",6,10))+IF(S5235=1,2,IF(D5235=7,1,(IF(WEEKDAY(B5235)=1,2,IF(WEEKDAY(B5235)=7,1,0))))))</f>
        <v>3</v>
      </c>
    </row>
    <row r="5236" spans="2:21" ht="13.95" customHeight="1" x14ac:dyDescent="0.25">
      <c r="B5236" s="784">
        <f t="shared" si="245"/>
        <v>45601</v>
      </c>
      <c r="C5236" s="785">
        <v>0</v>
      </c>
      <c r="D5236" s="786">
        <f>IFERROR((INDEX(METADATA!$T$2:$T$20,MATCH(B5236,METADATA!$S$2:$S$20,0))),0)</f>
        <v>0</v>
      </c>
      <c r="E5236" s="785" t="str">
        <f t="shared" si="243"/>
        <v>LO</v>
      </c>
      <c r="F5236" s="786">
        <f>VLOOKUP(C5236,METADATA!$A$5:$H$29,IF(E5236="HI",2,IF(E5236="LO",6,10))+IF(D5236=1,2,IF(D5236=7,1,(IF(WEEKDAY(B5236)=1,2,IF(WEEKDAY(B5236)=7,1,0))))))</f>
        <v>3</v>
      </c>
      <c r="G5236" s="786">
        <f>VLOOKUP(C5236,METADATA!$J$5:$Q$29,IF(E5236="HI",2,IF(E5236="LO",6,10))+IF(D5236=1,2,IF(D5236=7,1,(IF(WEEKDAY(B5236)=1,2,IF(WEEKDAY(B5236)=7,1,0))))))</f>
        <v>3</v>
      </c>
      <c r="H5236" s="787">
        <v>10146.25</v>
      </c>
      <c r="I5236" s="788">
        <v>10561.100036621094</v>
      </c>
      <c r="K5236" s="795">
        <v>0</v>
      </c>
      <c r="M5236" s="798">
        <f t="shared" si="244"/>
        <v>14645.245748911762</v>
      </c>
      <c r="N5236" s="303"/>
      <c r="S5236" s="786">
        <v>0</v>
      </c>
      <c r="T5236" s="781">
        <f>VLOOKUP(C5236,METADATA!$J$5:$Q$29,IF(E5236="HI",2,IF(E5236="LO",6,10))+IF(S5236=1,2,IF(D5236=7,1,(IF(WEEKDAY(B5236)=1,2,IF(WEEKDAY(B5236)=7,1,0))))))</f>
        <v>3</v>
      </c>
      <c r="U5236" s="781">
        <f>VLOOKUP(C5236,METADATA!$A$5:$H$29,IF(E5236="HI",2,IF(E5236="LO",6,10))+IF(S5236=1,2,IF(D5236=7,1,(IF(WEEKDAY(B5236)=1,2,IF(WEEKDAY(B5236)=7,1,0))))))</f>
        <v>3</v>
      </c>
    </row>
    <row r="5237" spans="2:21" ht="13.95" customHeight="1" x14ac:dyDescent="0.25">
      <c r="B5237" s="784">
        <f t="shared" si="245"/>
        <v>45601</v>
      </c>
      <c r="C5237" s="785">
        <v>1</v>
      </c>
      <c r="D5237" s="786">
        <f>IFERROR((INDEX(METADATA!$T$2:$T$20,MATCH(B5237,METADATA!$S$2:$S$20,0))),0)</f>
        <v>0</v>
      </c>
      <c r="E5237" s="785" t="str">
        <f t="shared" si="243"/>
        <v>LO</v>
      </c>
      <c r="F5237" s="786">
        <f>VLOOKUP(C5237,METADATA!$A$5:$H$29,IF(E5237="HI",2,IF(E5237="LO",6,10))+IF(D5237=1,2,IF(D5237=7,1,(IF(WEEKDAY(B5237)=1,2,IF(WEEKDAY(B5237)=7,1,0))))))</f>
        <v>3</v>
      </c>
      <c r="G5237" s="786">
        <f>VLOOKUP(C5237,METADATA!$J$5:$Q$29,IF(E5237="HI",2,IF(E5237="LO",6,10))+IF(D5237=1,2,IF(D5237=7,1,(IF(WEEKDAY(B5237)=1,2,IF(WEEKDAY(B5237)=7,1,0))))))</f>
        <v>3</v>
      </c>
      <c r="H5237" s="787">
        <v>9653.75</v>
      </c>
      <c r="I5237" s="788">
        <v>10180.970092773438</v>
      </c>
      <c r="K5237" s="795">
        <v>0</v>
      </c>
      <c r="M5237" s="798">
        <f t="shared" si="244"/>
        <v>14030.218854046689</v>
      </c>
      <c r="N5237" s="303"/>
      <c r="S5237" s="786">
        <v>0</v>
      </c>
      <c r="T5237" s="781">
        <f>VLOOKUP(C5237,METADATA!$J$5:$Q$29,IF(E5237="HI",2,IF(E5237="LO",6,10))+IF(S5237=1,2,IF(D5237=7,1,(IF(WEEKDAY(B5237)=1,2,IF(WEEKDAY(B5237)=7,1,0))))))</f>
        <v>3</v>
      </c>
      <c r="U5237" s="781">
        <f>VLOOKUP(C5237,METADATA!$A$5:$H$29,IF(E5237="HI",2,IF(E5237="LO",6,10))+IF(S5237=1,2,IF(D5237=7,1,(IF(WEEKDAY(B5237)=1,2,IF(WEEKDAY(B5237)=7,1,0))))))</f>
        <v>3</v>
      </c>
    </row>
    <row r="5238" spans="2:21" ht="13.95" customHeight="1" x14ac:dyDescent="0.25">
      <c r="B5238" s="784">
        <f t="shared" si="245"/>
        <v>45601</v>
      </c>
      <c r="C5238" s="785">
        <v>2</v>
      </c>
      <c r="D5238" s="786">
        <f>IFERROR((INDEX(METADATA!$T$2:$T$20,MATCH(B5238,METADATA!$S$2:$S$20,0))),0)</f>
        <v>0</v>
      </c>
      <c r="E5238" s="785" t="str">
        <f t="shared" si="243"/>
        <v>LO</v>
      </c>
      <c r="F5238" s="786">
        <f>VLOOKUP(C5238,METADATA!$A$5:$H$29,IF(E5238="HI",2,IF(E5238="LO",6,10))+IF(D5238=1,2,IF(D5238=7,1,(IF(WEEKDAY(B5238)=1,2,IF(WEEKDAY(B5238)=7,1,0))))))</f>
        <v>3</v>
      </c>
      <c r="G5238" s="786">
        <f>VLOOKUP(C5238,METADATA!$J$5:$Q$29,IF(E5238="HI",2,IF(E5238="LO",6,10))+IF(D5238=1,2,IF(D5238=7,1,(IF(WEEKDAY(B5238)=1,2,IF(WEEKDAY(B5238)=7,1,0))))))</f>
        <v>3</v>
      </c>
      <c r="H5238" s="787">
        <v>9571</v>
      </c>
      <c r="I5238" s="788">
        <v>10242.850036621094</v>
      </c>
      <c r="K5238" s="795">
        <v>0</v>
      </c>
      <c r="M5238" s="798">
        <f t="shared" si="244"/>
        <v>14018.559764566</v>
      </c>
      <c r="N5238" s="303"/>
      <c r="S5238" s="786">
        <v>0</v>
      </c>
      <c r="T5238" s="781">
        <f>VLOOKUP(C5238,METADATA!$J$5:$Q$29,IF(E5238="HI",2,IF(E5238="LO",6,10))+IF(S5238=1,2,IF(D5238=7,1,(IF(WEEKDAY(B5238)=1,2,IF(WEEKDAY(B5238)=7,1,0))))))</f>
        <v>3</v>
      </c>
      <c r="U5238" s="781">
        <f>VLOOKUP(C5238,METADATA!$A$5:$H$29,IF(E5238="HI",2,IF(E5238="LO",6,10))+IF(S5238=1,2,IF(D5238=7,1,(IF(WEEKDAY(B5238)=1,2,IF(WEEKDAY(B5238)=7,1,0))))))</f>
        <v>3</v>
      </c>
    </row>
    <row r="5239" spans="2:21" ht="13.95" customHeight="1" x14ac:dyDescent="0.25">
      <c r="B5239" s="784">
        <f t="shared" si="245"/>
        <v>45601</v>
      </c>
      <c r="C5239" s="785">
        <v>3</v>
      </c>
      <c r="D5239" s="786">
        <f>IFERROR((INDEX(METADATA!$T$2:$T$20,MATCH(B5239,METADATA!$S$2:$S$20,0))),0)</f>
        <v>0</v>
      </c>
      <c r="E5239" s="785" t="str">
        <f t="shared" si="243"/>
        <v>LO</v>
      </c>
      <c r="F5239" s="786">
        <f>VLOOKUP(C5239,METADATA!$A$5:$H$29,IF(E5239="HI",2,IF(E5239="LO",6,10))+IF(D5239=1,2,IF(D5239=7,1,(IF(WEEKDAY(B5239)=1,2,IF(WEEKDAY(B5239)=7,1,0))))))</f>
        <v>3</v>
      </c>
      <c r="G5239" s="786">
        <f>VLOOKUP(C5239,METADATA!$J$5:$Q$29,IF(E5239="HI",2,IF(E5239="LO",6,10))+IF(D5239=1,2,IF(D5239=7,1,(IF(WEEKDAY(B5239)=1,2,IF(WEEKDAY(B5239)=7,1,0))))))</f>
        <v>3</v>
      </c>
      <c r="H5239" s="787">
        <v>9867.5</v>
      </c>
      <c r="I5239" s="788">
        <v>10399.900024414063</v>
      </c>
      <c r="K5239" s="795">
        <v>0</v>
      </c>
      <c r="M5239" s="798">
        <f t="shared" si="244"/>
        <v>14336.159763611997</v>
      </c>
      <c r="N5239" s="303"/>
      <c r="S5239" s="786">
        <v>0</v>
      </c>
      <c r="T5239" s="781">
        <f>VLOOKUP(C5239,METADATA!$J$5:$Q$29,IF(E5239="HI",2,IF(E5239="LO",6,10))+IF(S5239=1,2,IF(D5239=7,1,(IF(WEEKDAY(B5239)=1,2,IF(WEEKDAY(B5239)=7,1,0))))))</f>
        <v>3</v>
      </c>
      <c r="U5239" s="781">
        <f>VLOOKUP(C5239,METADATA!$A$5:$H$29,IF(E5239="HI",2,IF(E5239="LO",6,10))+IF(S5239=1,2,IF(D5239=7,1,(IF(WEEKDAY(B5239)=1,2,IF(WEEKDAY(B5239)=7,1,0))))))</f>
        <v>3</v>
      </c>
    </row>
    <row r="5240" spans="2:21" ht="13.95" customHeight="1" x14ac:dyDescent="0.25">
      <c r="B5240" s="784">
        <f t="shared" si="245"/>
        <v>45601</v>
      </c>
      <c r="C5240" s="785">
        <v>4</v>
      </c>
      <c r="D5240" s="786">
        <f>IFERROR((INDEX(METADATA!$T$2:$T$20,MATCH(B5240,METADATA!$S$2:$S$20,0))),0)</f>
        <v>0</v>
      </c>
      <c r="E5240" s="785" t="str">
        <f t="shared" si="243"/>
        <v>LO</v>
      </c>
      <c r="F5240" s="786">
        <f>VLOOKUP(C5240,METADATA!$A$5:$H$29,IF(E5240="HI",2,IF(E5240="LO",6,10))+IF(D5240=1,2,IF(D5240=7,1,(IF(WEEKDAY(B5240)=1,2,IF(WEEKDAY(B5240)=7,1,0))))))</f>
        <v>3</v>
      </c>
      <c r="G5240" s="786">
        <f>VLOOKUP(C5240,METADATA!$J$5:$Q$29,IF(E5240="HI",2,IF(E5240="LO",6,10))+IF(D5240=1,2,IF(D5240=7,1,(IF(WEEKDAY(B5240)=1,2,IF(WEEKDAY(B5240)=7,1,0))))))</f>
        <v>3</v>
      </c>
      <c r="H5240" s="787">
        <v>10466</v>
      </c>
      <c r="I5240" s="788">
        <v>10315.525024414063</v>
      </c>
      <c r="K5240" s="795">
        <v>0</v>
      </c>
      <c r="M5240" s="798">
        <f t="shared" si="244"/>
        <v>14695.142480742155</v>
      </c>
      <c r="N5240" s="303"/>
      <c r="S5240" s="786">
        <v>0</v>
      </c>
      <c r="T5240" s="781">
        <f>VLOOKUP(C5240,METADATA!$J$5:$Q$29,IF(E5240="HI",2,IF(E5240="LO",6,10))+IF(S5240=1,2,IF(D5240=7,1,(IF(WEEKDAY(B5240)=1,2,IF(WEEKDAY(B5240)=7,1,0))))))</f>
        <v>3</v>
      </c>
      <c r="U5240" s="781">
        <f>VLOOKUP(C5240,METADATA!$A$5:$H$29,IF(E5240="HI",2,IF(E5240="LO",6,10))+IF(S5240=1,2,IF(D5240=7,1,(IF(WEEKDAY(B5240)=1,2,IF(WEEKDAY(B5240)=7,1,0))))))</f>
        <v>3</v>
      </c>
    </row>
    <row r="5241" spans="2:21" ht="13.95" customHeight="1" x14ac:dyDescent="0.25">
      <c r="B5241" s="784">
        <f t="shared" si="245"/>
        <v>45601</v>
      </c>
      <c r="C5241" s="785">
        <v>5</v>
      </c>
      <c r="D5241" s="786">
        <f>IFERROR((INDEX(METADATA!$T$2:$T$20,MATCH(B5241,METADATA!$S$2:$S$20,0))),0)</f>
        <v>0</v>
      </c>
      <c r="E5241" s="785" t="str">
        <f t="shared" si="243"/>
        <v>LO</v>
      </c>
      <c r="F5241" s="786">
        <f>VLOOKUP(C5241,METADATA!$A$5:$H$29,IF(E5241="HI",2,IF(E5241="LO",6,10))+IF(D5241=1,2,IF(D5241=7,1,(IF(WEEKDAY(B5241)=1,2,IF(WEEKDAY(B5241)=7,1,0))))))</f>
        <v>3</v>
      </c>
      <c r="G5241" s="786">
        <f>VLOOKUP(C5241,METADATA!$J$5:$Q$29,IF(E5241="HI",2,IF(E5241="LO",6,10))+IF(D5241=1,2,IF(D5241=7,1,(IF(WEEKDAY(B5241)=1,2,IF(WEEKDAY(B5241)=7,1,0))))))</f>
        <v>3</v>
      </c>
      <c r="H5241" s="787">
        <v>11770.25</v>
      </c>
      <c r="I5241" s="788">
        <v>8573.2698364257813</v>
      </c>
      <c r="K5241" s="795">
        <v>870.51250000000005</v>
      </c>
      <c r="M5241" s="798">
        <f t="shared" si="244"/>
        <v>14561.584417592343</v>
      </c>
      <c r="N5241" s="303"/>
      <c r="S5241" s="786">
        <v>0</v>
      </c>
      <c r="T5241" s="781">
        <f>VLOOKUP(C5241,METADATA!$J$5:$Q$29,IF(E5241="HI",2,IF(E5241="LO",6,10))+IF(S5241=1,2,IF(D5241=7,1,(IF(WEEKDAY(B5241)=1,2,IF(WEEKDAY(B5241)=7,1,0))))))</f>
        <v>3</v>
      </c>
      <c r="U5241" s="781">
        <f>VLOOKUP(C5241,METADATA!$A$5:$H$29,IF(E5241="HI",2,IF(E5241="LO",6,10))+IF(S5241=1,2,IF(D5241=7,1,(IF(WEEKDAY(B5241)=1,2,IF(WEEKDAY(B5241)=7,1,0))))))</f>
        <v>3</v>
      </c>
    </row>
    <row r="5242" spans="2:21" ht="13.95" customHeight="1" x14ac:dyDescent="0.25">
      <c r="B5242" s="784">
        <f t="shared" si="245"/>
        <v>45601</v>
      </c>
      <c r="C5242" s="785">
        <v>6</v>
      </c>
      <c r="D5242" s="786">
        <f>IFERROR((INDEX(METADATA!$T$2:$T$20,MATCH(B5242,METADATA!$S$2:$S$20,0))),0)</f>
        <v>0</v>
      </c>
      <c r="E5242" s="785" t="str">
        <f t="shared" si="243"/>
        <v>LO</v>
      </c>
      <c r="F5242" s="786">
        <f>VLOOKUP(C5242,METADATA!$A$5:$H$29,IF(E5242="HI",2,IF(E5242="LO",6,10))+IF(D5242=1,2,IF(D5242=7,1,(IF(WEEKDAY(B5242)=1,2,IF(WEEKDAY(B5242)=7,1,0))))))</f>
        <v>2</v>
      </c>
      <c r="G5242" s="786">
        <f>VLOOKUP(C5242,METADATA!$J$5:$Q$29,IF(E5242="HI",2,IF(E5242="LO",6,10))+IF(D5242=1,2,IF(D5242=7,1,(IF(WEEKDAY(B5242)=1,2,IF(WEEKDAY(B5242)=7,1,0))))))</f>
        <v>2</v>
      </c>
      <c r="H5242" s="787">
        <v>12601</v>
      </c>
      <c r="I5242" s="788">
        <v>5729.6374816894531</v>
      </c>
      <c r="K5242" s="795">
        <v>865.8125</v>
      </c>
      <c r="M5242" s="798">
        <f t="shared" si="244"/>
        <v>13842.468951440009</v>
      </c>
      <c r="N5242" s="303"/>
      <c r="S5242" s="786">
        <v>0</v>
      </c>
      <c r="T5242" s="781">
        <f>VLOOKUP(C5242,METADATA!$J$5:$Q$29,IF(E5242="HI",2,IF(E5242="LO",6,10))+IF(S5242=1,2,IF(D5242=7,1,(IF(WEEKDAY(B5242)=1,2,IF(WEEKDAY(B5242)=7,1,0))))))</f>
        <v>2</v>
      </c>
      <c r="U5242" s="781">
        <f>VLOOKUP(C5242,METADATA!$A$5:$H$29,IF(E5242="HI",2,IF(E5242="LO",6,10))+IF(S5242=1,2,IF(D5242=7,1,(IF(WEEKDAY(B5242)=1,2,IF(WEEKDAY(B5242)=7,1,0))))))</f>
        <v>2</v>
      </c>
    </row>
    <row r="5243" spans="2:21" ht="13.95" customHeight="1" x14ac:dyDescent="0.25">
      <c r="B5243" s="784">
        <f t="shared" si="245"/>
        <v>45601</v>
      </c>
      <c r="C5243" s="785">
        <v>7</v>
      </c>
      <c r="D5243" s="786">
        <f>IFERROR((INDEX(METADATA!$T$2:$T$20,MATCH(B5243,METADATA!$S$2:$S$20,0))),0)</f>
        <v>0</v>
      </c>
      <c r="E5243" s="785" t="str">
        <f t="shared" si="243"/>
        <v>LO</v>
      </c>
      <c r="F5243" s="786">
        <f>VLOOKUP(C5243,METADATA!$A$5:$H$29,IF(E5243="HI",2,IF(E5243="LO",6,10))+IF(D5243=1,2,IF(D5243=7,1,(IF(WEEKDAY(B5243)=1,2,IF(WEEKDAY(B5243)=7,1,0))))))</f>
        <v>1</v>
      </c>
      <c r="G5243" s="786">
        <f>VLOOKUP(C5243,METADATA!$J$5:$Q$29,IF(E5243="HI",2,IF(E5243="LO",6,10))+IF(D5243=1,2,IF(D5243=7,1,(IF(WEEKDAY(B5243)=1,2,IF(WEEKDAY(B5243)=7,1,0))))))</f>
        <v>1</v>
      </c>
      <c r="H5243" s="787">
        <v>14072.75</v>
      </c>
      <c r="I5243" s="788">
        <v>5843.9202575683594</v>
      </c>
      <c r="K5243" s="795">
        <v>834.63750000000005</v>
      </c>
      <c r="M5243" s="798">
        <f t="shared" si="244"/>
        <v>15237.903285534983</v>
      </c>
      <c r="N5243" s="303"/>
      <c r="S5243" s="786">
        <v>0</v>
      </c>
      <c r="T5243" s="781">
        <f>VLOOKUP(C5243,METADATA!$J$5:$Q$29,IF(E5243="HI",2,IF(E5243="LO",6,10))+IF(S5243=1,2,IF(D5243=7,1,(IF(WEEKDAY(B5243)=1,2,IF(WEEKDAY(B5243)=7,1,0))))))</f>
        <v>1</v>
      </c>
      <c r="U5243" s="781">
        <f>VLOOKUP(C5243,METADATA!$A$5:$H$29,IF(E5243="HI",2,IF(E5243="LO",6,10))+IF(S5243=1,2,IF(D5243=7,1,(IF(WEEKDAY(B5243)=1,2,IF(WEEKDAY(B5243)=7,1,0))))))</f>
        <v>1</v>
      </c>
    </row>
    <row r="5244" spans="2:21" ht="13.95" customHeight="1" x14ac:dyDescent="0.25">
      <c r="B5244" s="784">
        <f t="shared" si="245"/>
        <v>45601</v>
      </c>
      <c r="C5244" s="785">
        <v>8</v>
      </c>
      <c r="D5244" s="786">
        <f>IFERROR((INDEX(METADATA!$T$2:$T$20,MATCH(B5244,METADATA!$S$2:$S$20,0))),0)</f>
        <v>0</v>
      </c>
      <c r="E5244" s="785" t="str">
        <f t="shared" si="243"/>
        <v>LO</v>
      </c>
      <c r="F5244" s="786">
        <f>VLOOKUP(C5244,METADATA!$A$5:$H$29,IF(E5244="HI",2,IF(E5244="LO",6,10))+IF(D5244=1,2,IF(D5244=7,1,(IF(WEEKDAY(B5244)=1,2,IF(WEEKDAY(B5244)=7,1,0))))))</f>
        <v>1</v>
      </c>
      <c r="G5244" s="786">
        <f>VLOOKUP(C5244,METADATA!$J$5:$Q$29,IF(E5244="HI",2,IF(E5244="LO",6,10))+IF(D5244=1,2,IF(D5244=7,1,(IF(WEEKDAY(B5244)=1,2,IF(WEEKDAY(B5244)=7,1,0))))))</f>
        <v>1</v>
      </c>
      <c r="H5244" s="787">
        <v>16184</v>
      </c>
      <c r="I5244" s="788">
        <v>8521.1274719238281</v>
      </c>
      <c r="K5244" s="795">
        <v>847.33749999999998</v>
      </c>
      <c r="M5244" s="798">
        <f t="shared" si="244"/>
        <v>18290.20145850709</v>
      </c>
      <c r="N5244" s="303"/>
      <c r="S5244" s="786">
        <v>0</v>
      </c>
      <c r="T5244" s="781">
        <f>VLOOKUP(C5244,METADATA!$J$5:$Q$29,IF(E5244="HI",2,IF(E5244="LO",6,10))+IF(S5244=1,2,IF(D5244=7,1,(IF(WEEKDAY(B5244)=1,2,IF(WEEKDAY(B5244)=7,1,0))))))</f>
        <v>1</v>
      </c>
      <c r="U5244" s="781">
        <f>VLOOKUP(C5244,METADATA!$A$5:$H$29,IF(E5244="HI",2,IF(E5244="LO",6,10))+IF(S5244=1,2,IF(D5244=7,1,(IF(WEEKDAY(B5244)=1,2,IF(WEEKDAY(B5244)=7,1,0))))))</f>
        <v>1</v>
      </c>
    </row>
    <row r="5245" spans="2:21" ht="13.95" customHeight="1" x14ac:dyDescent="0.25">
      <c r="B5245" s="784">
        <f t="shared" si="245"/>
        <v>45601</v>
      </c>
      <c r="C5245" s="785">
        <v>9</v>
      </c>
      <c r="D5245" s="786">
        <f>IFERROR((INDEX(METADATA!$T$2:$T$20,MATCH(B5245,METADATA!$S$2:$S$20,0))),0)</f>
        <v>0</v>
      </c>
      <c r="E5245" s="785" t="str">
        <f t="shared" si="243"/>
        <v>LO</v>
      </c>
      <c r="F5245" s="786">
        <f>VLOOKUP(C5245,METADATA!$A$5:$H$29,IF(E5245="HI",2,IF(E5245="LO",6,10))+IF(D5245=1,2,IF(D5245=7,1,(IF(WEEKDAY(B5245)=1,2,IF(WEEKDAY(B5245)=7,1,0))))))</f>
        <v>2</v>
      </c>
      <c r="G5245" s="786">
        <f>VLOOKUP(C5245,METADATA!$J$5:$Q$29,IF(E5245="HI",2,IF(E5245="LO",6,10))+IF(D5245=1,2,IF(D5245=7,1,(IF(WEEKDAY(B5245)=1,2,IF(WEEKDAY(B5245)=7,1,0))))))</f>
        <v>1</v>
      </c>
      <c r="H5245" s="787">
        <v>16891.25</v>
      </c>
      <c r="I5245" s="788">
        <v>9547.7849731445313</v>
      </c>
      <c r="K5245" s="795">
        <v>851.61249999999995</v>
      </c>
      <c r="M5245" s="798">
        <f t="shared" si="244"/>
        <v>19402.951436724888</v>
      </c>
      <c r="N5245" s="303"/>
      <c r="S5245" s="786">
        <v>0</v>
      </c>
      <c r="T5245" s="781">
        <f>VLOOKUP(C5245,METADATA!$J$5:$Q$29,IF(E5245="HI",2,IF(E5245="LO",6,10))+IF(S5245=1,2,IF(D5245=7,1,(IF(WEEKDAY(B5245)=1,2,IF(WEEKDAY(B5245)=7,1,0))))))</f>
        <v>1</v>
      </c>
      <c r="U5245" s="781">
        <f>VLOOKUP(C5245,METADATA!$A$5:$H$29,IF(E5245="HI",2,IF(E5245="LO",6,10))+IF(S5245=1,2,IF(D5245=7,1,(IF(WEEKDAY(B5245)=1,2,IF(WEEKDAY(B5245)=7,1,0))))))</f>
        <v>2</v>
      </c>
    </row>
    <row r="5246" spans="2:21" ht="13.95" customHeight="1" x14ac:dyDescent="0.25">
      <c r="B5246" s="784">
        <f t="shared" si="245"/>
        <v>45601</v>
      </c>
      <c r="C5246" s="785">
        <v>10</v>
      </c>
      <c r="D5246" s="786">
        <f>IFERROR((INDEX(METADATA!$T$2:$T$20,MATCH(B5246,METADATA!$S$2:$S$20,0))),0)</f>
        <v>0</v>
      </c>
      <c r="E5246" s="785" t="str">
        <f t="shared" si="243"/>
        <v>LO</v>
      </c>
      <c r="F5246" s="786">
        <f>VLOOKUP(C5246,METADATA!$A$5:$H$29,IF(E5246="HI",2,IF(E5246="LO",6,10))+IF(D5246=1,2,IF(D5246=7,1,(IF(WEEKDAY(B5246)=1,2,IF(WEEKDAY(B5246)=7,1,0))))))</f>
        <v>2</v>
      </c>
      <c r="G5246" s="786">
        <f>VLOOKUP(C5246,METADATA!$J$5:$Q$29,IF(E5246="HI",2,IF(E5246="LO",6,10))+IF(D5246=1,2,IF(D5246=7,1,(IF(WEEKDAY(B5246)=1,2,IF(WEEKDAY(B5246)=7,1,0))))))</f>
        <v>2</v>
      </c>
      <c r="H5246" s="787">
        <v>347.75</v>
      </c>
      <c r="I5246" s="788">
        <v>10172.950012207031</v>
      </c>
      <c r="K5246" s="795">
        <v>856.5</v>
      </c>
      <c r="M5246" s="798">
        <f t="shared" si="244"/>
        <v>10178.891983578715</v>
      </c>
      <c r="N5246" s="303"/>
      <c r="S5246" s="786">
        <v>0</v>
      </c>
      <c r="T5246" s="781">
        <f>VLOOKUP(C5246,METADATA!$J$5:$Q$29,IF(E5246="HI",2,IF(E5246="LO",6,10))+IF(S5246=1,2,IF(D5246=7,1,(IF(WEEKDAY(B5246)=1,2,IF(WEEKDAY(B5246)=7,1,0))))))</f>
        <v>2</v>
      </c>
      <c r="U5246" s="781">
        <f>VLOOKUP(C5246,METADATA!$A$5:$H$29,IF(E5246="HI",2,IF(E5246="LO",6,10))+IF(S5246=1,2,IF(D5246=7,1,(IF(WEEKDAY(B5246)=1,2,IF(WEEKDAY(B5246)=7,1,0))))))</f>
        <v>2</v>
      </c>
    </row>
    <row r="5247" spans="2:21" ht="13.95" customHeight="1" x14ac:dyDescent="0.25">
      <c r="B5247" s="784">
        <f t="shared" si="245"/>
        <v>45601</v>
      </c>
      <c r="C5247" s="785">
        <v>11</v>
      </c>
      <c r="D5247" s="786">
        <f>IFERROR((INDEX(METADATA!$T$2:$T$20,MATCH(B5247,METADATA!$S$2:$S$20,0))),0)</f>
        <v>0</v>
      </c>
      <c r="E5247" s="785" t="str">
        <f t="shared" si="243"/>
        <v>LO</v>
      </c>
      <c r="F5247" s="786">
        <f>VLOOKUP(C5247,METADATA!$A$5:$H$29,IF(E5247="HI",2,IF(E5247="LO",6,10))+IF(D5247=1,2,IF(D5247=7,1,(IF(WEEKDAY(B5247)=1,2,IF(WEEKDAY(B5247)=7,1,0))))))</f>
        <v>2</v>
      </c>
      <c r="G5247" s="786">
        <f>VLOOKUP(C5247,METADATA!$J$5:$Q$29,IF(E5247="HI",2,IF(E5247="LO",6,10))+IF(D5247=1,2,IF(D5247=7,1,(IF(WEEKDAY(B5247)=1,2,IF(WEEKDAY(B5247)=7,1,0))))))</f>
        <v>2</v>
      </c>
      <c r="H5247" s="787">
        <v>23.75</v>
      </c>
      <c r="I5247" s="788">
        <v>10319.825012207031</v>
      </c>
      <c r="K5247" s="795">
        <v>824.32500000000005</v>
      </c>
      <c r="M5247" s="798">
        <f t="shared" si="244"/>
        <v>10319.852341243737</v>
      </c>
      <c r="N5247" s="303"/>
      <c r="S5247" s="786">
        <v>0</v>
      </c>
      <c r="T5247" s="781">
        <f>VLOOKUP(C5247,METADATA!$J$5:$Q$29,IF(E5247="HI",2,IF(E5247="LO",6,10))+IF(S5247=1,2,IF(D5247=7,1,(IF(WEEKDAY(B5247)=1,2,IF(WEEKDAY(B5247)=7,1,0))))))</f>
        <v>2</v>
      </c>
      <c r="U5247" s="781">
        <f>VLOOKUP(C5247,METADATA!$A$5:$H$29,IF(E5247="HI",2,IF(E5247="LO",6,10))+IF(S5247=1,2,IF(D5247=7,1,(IF(WEEKDAY(B5247)=1,2,IF(WEEKDAY(B5247)=7,1,0))))))</f>
        <v>2</v>
      </c>
    </row>
    <row r="5248" spans="2:21" ht="13.95" customHeight="1" x14ac:dyDescent="0.25">
      <c r="B5248" s="784">
        <f t="shared" si="245"/>
        <v>45601</v>
      </c>
      <c r="C5248" s="785">
        <v>12</v>
      </c>
      <c r="D5248" s="786">
        <f>IFERROR((INDEX(METADATA!$T$2:$T$20,MATCH(B5248,METADATA!$S$2:$S$20,0))),0)</f>
        <v>0</v>
      </c>
      <c r="E5248" s="785" t="str">
        <f t="shared" si="243"/>
        <v>LO</v>
      </c>
      <c r="F5248" s="786">
        <f>VLOOKUP(C5248,METADATA!$A$5:$H$29,IF(E5248="HI",2,IF(E5248="LO",6,10))+IF(D5248=1,2,IF(D5248=7,1,(IF(WEEKDAY(B5248)=1,2,IF(WEEKDAY(B5248)=7,1,0))))))</f>
        <v>2</v>
      </c>
      <c r="G5248" s="786">
        <f>VLOOKUP(C5248,METADATA!$J$5:$Q$29,IF(E5248="HI",2,IF(E5248="LO",6,10))+IF(D5248=1,2,IF(D5248=7,1,(IF(WEEKDAY(B5248)=1,2,IF(WEEKDAY(B5248)=7,1,0))))))</f>
        <v>2</v>
      </c>
      <c r="H5248" s="787">
        <v>17029.5</v>
      </c>
      <c r="I5248" s="788">
        <v>9751.199951171875</v>
      </c>
      <c r="K5248" s="795">
        <v>882.73749999999995</v>
      </c>
      <c r="M5248" s="798">
        <f t="shared" si="244"/>
        <v>19623.704307233493</v>
      </c>
      <c r="N5248" s="303"/>
      <c r="S5248" s="786">
        <v>0</v>
      </c>
      <c r="T5248" s="781">
        <f>VLOOKUP(C5248,METADATA!$J$5:$Q$29,IF(E5248="HI",2,IF(E5248="LO",6,10))+IF(S5248=1,2,IF(D5248=7,1,(IF(WEEKDAY(B5248)=1,2,IF(WEEKDAY(B5248)=7,1,0))))))</f>
        <v>2</v>
      </c>
      <c r="U5248" s="781">
        <f>VLOOKUP(C5248,METADATA!$A$5:$H$29,IF(E5248="HI",2,IF(E5248="LO",6,10))+IF(S5248=1,2,IF(D5248=7,1,(IF(WEEKDAY(B5248)=1,2,IF(WEEKDAY(B5248)=7,1,0))))))</f>
        <v>2</v>
      </c>
    </row>
    <row r="5249" spans="2:21" ht="13.95" customHeight="1" x14ac:dyDescent="0.25">
      <c r="B5249" s="784">
        <f t="shared" si="245"/>
        <v>45601</v>
      </c>
      <c r="C5249" s="785">
        <v>13</v>
      </c>
      <c r="D5249" s="786">
        <f>IFERROR((INDEX(METADATA!$T$2:$T$20,MATCH(B5249,METADATA!$S$2:$S$20,0))),0)</f>
        <v>0</v>
      </c>
      <c r="E5249" s="785" t="str">
        <f t="shared" si="243"/>
        <v>LO</v>
      </c>
      <c r="F5249" s="786">
        <f>VLOOKUP(C5249,METADATA!$A$5:$H$29,IF(E5249="HI",2,IF(E5249="LO",6,10))+IF(D5249=1,2,IF(D5249=7,1,(IF(WEEKDAY(B5249)=1,2,IF(WEEKDAY(B5249)=7,1,0))))))</f>
        <v>2</v>
      </c>
      <c r="G5249" s="786">
        <f>VLOOKUP(C5249,METADATA!$J$5:$Q$29,IF(E5249="HI",2,IF(E5249="LO",6,10))+IF(D5249=1,2,IF(D5249=7,1,(IF(WEEKDAY(B5249)=1,2,IF(WEEKDAY(B5249)=7,1,0))))))</f>
        <v>2</v>
      </c>
      <c r="H5249" s="787">
        <v>19659.5</v>
      </c>
      <c r="I5249" s="788">
        <v>9368.9249267578125</v>
      </c>
      <c r="K5249" s="795">
        <v>909.3125</v>
      </c>
      <c r="M5249" s="798">
        <f t="shared" si="244"/>
        <v>21777.80279397405</v>
      </c>
      <c r="N5249" s="303"/>
      <c r="S5249" s="786">
        <v>0</v>
      </c>
      <c r="T5249" s="781">
        <f>VLOOKUP(C5249,METADATA!$J$5:$Q$29,IF(E5249="HI",2,IF(E5249="LO",6,10))+IF(S5249=1,2,IF(D5249=7,1,(IF(WEEKDAY(B5249)=1,2,IF(WEEKDAY(B5249)=7,1,0))))))</f>
        <v>2</v>
      </c>
      <c r="U5249" s="781">
        <f>VLOOKUP(C5249,METADATA!$A$5:$H$29,IF(E5249="HI",2,IF(E5249="LO",6,10))+IF(S5249=1,2,IF(D5249=7,1,(IF(WEEKDAY(B5249)=1,2,IF(WEEKDAY(B5249)=7,1,0))))))</f>
        <v>2</v>
      </c>
    </row>
    <row r="5250" spans="2:21" ht="13.95" customHeight="1" x14ac:dyDescent="0.25">
      <c r="B5250" s="784">
        <f t="shared" si="245"/>
        <v>45601</v>
      </c>
      <c r="C5250" s="785">
        <v>14</v>
      </c>
      <c r="D5250" s="786">
        <f>IFERROR((INDEX(METADATA!$T$2:$T$20,MATCH(B5250,METADATA!$S$2:$S$20,0))),0)</f>
        <v>0</v>
      </c>
      <c r="E5250" s="785" t="str">
        <f t="shared" si="243"/>
        <v>LO</v>
      </c>
      <c r="F5250" s="786">
        <f>VLOOKUP(C5250,METADATA!$A$5:$H$29,IF(E5250="HI",2,IF(E5250="LO",6,10))+IF(D5250=1,2,IF(D5250=7,1,(IF(WEEKDAY(B5250)=1,2,IF(WEEKDAY(B5250)=7,1,0))))))</f>
        <v>2</v>
      </c>
      <c r="G5250" s="786">
        <f>VLOOKUP(C5250,METADATA!$J$5:$Q$29,IF(E5250="HI",2,IF(E5250="LO",6,10))+IF(D5250=1,2,IF(D5250=7,1,(IF(WEEKDAY(B5250)=1,2,IF(WEEKDAY(B5250)=7,1,0))))))</f>
        <v>2</v>
      </c>
      <c r="H5250" s="787">
        <v>19369.5</v>
      </c>
      <c r="I5250" s="788">
        <v>8416.169921875</v>
      </c>
      <c r="K5250" s="795">
        <v>905.6</v>
      </c>
      <c r="M5250" s="798">
        <f t="shared" si="244"/>
        <v>21118.935730852383</v>
      </c>
      <c r="N5250" s="303"/>
      <c r="S5250" s="786">
        <v>0</v>
      </c>
      <c r="T5250" s="781">
        <f>VLOOKUP(C5250,METADATA!$J$5:$Q$29,IF(E5250="HI",2,IF(E5250="LO",6,10))+IF(S5250=1,2,IF(D5250=7,1,(IF(WEEKDAY(B5250)=1,2,IF(WEEKDAY(B5250)=7,1,0))))))</f>
        <v>2</v>
      </c>
      <c r="U5250" s="781">
        <f>VLOOKUP(C5250,METADATA!$A$5:$H$29,IF(E5250="HI",2,IF(E5250="LO",6,10))+IF(S5250=1,2,IF(D5250=7,1,(IF(WEEKDAY(B5250)=1,2,IF(WEEKDAY(B5250)=7,1,0))))))</f>
        <v>2</v>
      </c>
    </row>
    <row r="5251" spans="2:21" ht="13.95" customHeight="1" x14ac:dyDescent="0.25">
      <c r="B5251" s="784">
        <f t="shared" si="245"/>
        <v>45601</v>
      </c>
      <c r="C5251" s="785">
        <v>15</v>
      </c>
      <c r="D5251" s="786">
        <f>IFERROR((INDEX(METADATA!$T$2:$T$20,MATCH(B5251,METADATA!$S$2:$S$20,0))),0)</f>
        <v>0</v>
      </c>
      <c r="E5251" s="785" t="str">
        <f t="shared" si="243"/>
        <v>LO</v>
      </c>
      <c r="F5251" s="786">
        <f>VLOOKUP(C5251,METADATA!$A$5:$H$29,IF(E5251="HI",2,IF(E5251="LO",6,10))+IF(D5251=1,2,IF(D5251=7,1,(IF(WEEKDAY(B5251)=1,2,IF(WEEKDAY(B5251)=7,1,0))))))</f>
        <v>2</v>
      </c>
      <c r="G5251" s="786">
        <f>VLOOKUP(C5251,METADATA!$J$5:$Q$29,IF(E5251="HI",2,IF(E5251="LO",6,10))+IF(D5251=1,2,IF(D5251=7,1,(IF(WEEKDAY(B5251)=1,2,IF(WEEKDAY(B5251)=7,1,0))))))</f>
        <v>2</v>
      </c>
      <c r="H5251" s="787">
        <v>19088.75</v>
      </c>
      <c r="I5251" s="788">
        <v>8462.027587890625</v>
      </c>
      <c r="K5251" s="795">
        <v>913.98749999999995</v>
      </c>
      <c r="M5251" s="798">
        <f t="shared" si="244"/>
        <v>20880.284659475361</v>
      </c>
      <c r="N5251" s="303"/>
      <c r="S5251" s="786">
        <v>0</v>
      </c>
      <c r="T5251" s="781">
        <f>VLOOKUP(C5251,METADATA!$J$5:$Q$29,IF(E5251="HI",2,IF(E5251="LO",6,10))+IF(S5251=1,2,IF(D5251=7,1,(IF(WEEKDAY(B5251)=1,2,IF(WEEKDAY(B5251)=7,1,0))))))</f>
        <v>2</v>
      </c>
      <c r="U5251" s="781">
        <f>VLOOKUP(C5251,METADATA!$A$5:$H$29,IF(E5251="HI",2,IF(E5251="LO",6,10))+IF(S5251=1,2,IF(D5251=7,1,(IF(WEEKDAY(B5251)=1,2,IF(WEEKDAY(B5251)=7,1,0))))))</f>
        <v>2</v>
      </c>
    </row>
    <row r="5252" spans="2:21" ht="13.95" customHeight="1" x14ac:dyDescent="0.25">
      <c r="B5252" s="784">
        <f t="shared" si="245"/>
        <v>45601</v>
      </c>
      <c r="C5252" s="785">
        <v>16</v>
      </c>
      <c r="D5252" s="786">
        <f>IFERROR((INDEX(METADATA!$T$2:$T$20,MATCH(B5252,METADATA!$S$2:$S$20,0))),0)</f>
        <v>0</v>
      </c>
      <c r="E5252" s="785" t="str">
        <f t="shared" ref="E5252:E5315" si="246">IF(B5252="","",IF(AND(MONTH(B5252)&gt;=MONTH($AA$9),MONTH(B5252)&lt;=MONTH($AA$11)),"HI","LO"))</f>
        <v>LO</v>
      </c>
      <c r="F5252" s="786">
        <f>VLOOKUP(C5252,METADATA!$A$5:$H$29,IF(E5252="HI",2,IF(E5252="LO",6,10))+IF(D5252=1,2,IF(D5252=7,1,(IF(WEEKDAY(B5252)=1,2,IF(WEEKDAY(B5252)=7,1,0))))))</f>
        <v>2</v>
      </c>
      <c r="G5252" s="786">
        <f>VLOOKUP(C5252,METADATA!$J$5:$Q$29,IF(E5252="HI",2,IF(E5252="LO",6,10))+IF(D5252=1,2,IF(D5252=7,1,(IF(WEEKDAY(B5252)=1,2,IF(WEEKDAY(B5252)=7,1,0))))))</f>
        <v>2</v>
      </c>
      <c r="H5252" s="787">
        <v>18352</v>
      </c>
      <c r="I5252" s="788">
        <v>9118.97509765625</v>
      </c>
      <c r="K5252" s="795">
        <v>902.26250000000005</v>
      </c>
      <c r="M5252" s="798">
        <f t="shared" ref="M5252:M5315" si="247">SQRT(H5252^2+I5252^2)</f>
        <v>20492.72092309059</v>
      </c>
      <c r="N5252" s="303"/>
      <c r="S5252" s="786">
        <v>0</v>
      </c>
      <c r="T5252" s="781">
        <f>VLOOKUP(C5252,METADATA!$J$5:$Q$29,IF(E5252="HI",2,IF(E5252="LO",6,10))+IF(S5252=1,2,IF(D5252=7,1,(IF(WEEKDAY(B5252)=1,2,IF(WEEKDAY(B5252)=7,1,0))))))</f>
        <v>2</v>
      </c>
      <c r="U5252" s="781">
        <f>VLOOKUP(C5252,METADATA!$A$5:$H$29,IF(E5252="HI",2,IF(E5252="LO",6,10))+IF(S5252=1,2,IF(D5252=7,1,(IF(WEEKDAY(B5252)=1,2,IF(WEEKDAY(B5252)=7,1,0))))))</f>
        <v>2</v>
      </c>
    </row>
    <row r="5253" spans="2:21" ht="13.95" customHeight="1" x14ac:dyDescent="0.25">
      <c r="B5253" s="784">
        <f t="shared" si="245"/>
        <v>45601</v>
      </c>
      <c r="C5253" s="785">
        <v>17</v>
      </c>
      <c r="D5253" s="786">
        <f>IFERROR((INDEX(METADATA!$T$2:$T$20,MATCH(B5253,METADATA!$S$2:$S$20,0))),0)</f>
        <v>0</v>
      </c>
      <c r="E5253" s="785" t="str">
        <f t="shared" si="246"/>
        <v>LO</v>
      </c>
      <c r="F5253" s="786">
        <f>VLOOKUP(C5253,METADATA!$A$5:$H$29,IF(E5253="HI",2,IF(E5253="LO",6,10))+IF(D5253=1,2,IF(D5253=7,1,(IF(WEEKDAY(B5253)=1,2,IF(WEEKDAY(B5253)=7,1,0))))))</f>
        <v>2</v>
      </c>
      <c r="G5253" s="786">
        <f>VLOOKUP(C5253,METADATA!$J$5:$Q$29,IF(E5253="HI",2,IF(E5253="LO",6,10))+IF(D5253=1,2,IF(D5253=7,1,(IF(WEEKDAY(B5253)=1,2,IF(WEEKDAY(B5253)=7,1,0))))))</f>
        <v>2</v>
      </c>
      <c r="H5253" s="787">
        <v>16617.25</v>
      </c>
      <c r="I5253" s="788">
        <v>9286.9500122070313</v>
      </c>
      <c r="K5253" s="795">
        <v>933.76250000000005</v>
      </c>
      <c r="M5253" s="798">
        <f t="shared" si="247"/>
        <v>19036.292656179987</v>
      </c>
      <c r="N5253" s="303"/>
      <c r="S5253" s="786">
        <v>0</v>
      </c>
      <c r="T5253" s="781">
        <f>VLOOKUP(C5253,METADATA!$J$5:$Q$29,IF(E5253="HI",2,IF(E5253="LO",6,10))+IF(S5253=1,2,IF(D5253=7,1,(IF(WEEKDAY(B5253)=1,2,IF(WEEKDAY(B5253)=7,1,0))))))</f>
        <v>2</v>
      </c>
      <c r="U5253" s="781">
        <f>VLOOKUP(C5253,METADATA!$A$5:$H$29,IF(E5253="HI",2,IF(E5253="LO",6,10))+IF(S5253=1,2,IF(D5253=7,1,(IF(WEEKDAY(B5253)=1,2,IF(WEEKDAY(B5253)=7,1,0))))))</f>
        <v>2</v>
      </c>
    </row>
    <row r="5254" spans="2:21" ht="13.95" customHeight="1" x14ac:dyDescent="0.25">
      <c r="B5254" s="784">
        <f t="shared" si="245"/>
        <v>45601</v>
      </c>
      <c r="C5254" s="785">
        <v>18</v>
      </c>
      <c r="D5254" s="786">
        <f>IFERROR((INDEX(METADATA!$T$2:$T$20,MATCH(B5254,METADATA!$S$2:$S$20,0))),0)</f>
        <v>0</v>
      </c>
      <c r="E5254" s="785" t="str">
        <f t="shared" si="246"/>
        <v>LO</v>
      </c>
      <c r="F5254" s="786">
        <f>VLOOKUP(C5254,METADATA!$A$5:$H$29,IF(E5254="HI",2,IF(E5254="LO",6,10))+IF(D5254=1,2,IF(D5254=7,1,(IF(WEEKDAY(B5254)=1,2,IF(WEEKDAY(B5254)=7,1,0))))))</f>
        <v>1</v>
      </c>
      <c r="G5254" s="786">
        <f>VLOOKUP(C5254,METADATA!$J$5:$Q$29,IF(E5254="HI",2,IF(E5254="LO",6,10))+IF(D5254=1,2,IF(D5254=7,1,(IF(WEEKDAY(B5254)=1,2,IF(WEEKDAY(B5254)=7,1,0))))))</f>
        <v>1</v>
      </c>
      <c r="H5254" s="787">
        <v>16017</v>
      </c>
      <c r="I5254" s="788">
        <v>9346.8748779296875</v>
      </c>
      <c r="K5254" s="795">
        <v>0</v>
      </c>
      <c r="M5254" s="798">
        <f t="shared" si="247"/>
        <v>18544.766350204391</v>
      </c>
      <c r="N5254" s="303"/>
      <c r="S5254" s="786">
        <v>0</v>
      </c>
      <c r="T5254" s="781">
        <f>VLOOKUP(C5254,METADATA!$J$5:$Q$29,IF(E5254="HI",2,IF(E5254="LO",6,10))+IF(S5254=1,2,IF(D5254=7,1,(IF(WEEKDAY(B5254)=1,2,IF(WEEKDAY(B5254)=7,1,0))))))</f>
        <v>1</v>
      </c>
      <c r="U5254" s="781">
        <f>VLOOKUP(C5254,METADATA!$A$5:$H$29,IF(E5254="HI",2,IF(E5254="LO",6,10))+IF(S5254=1,2,IF(D5254=7,1,(IF(WEEKDAY(B5254)=1,2,IF(WEEKDAY(B5254)=7,1,0))))))</f>
        <v>1</v>
      </c>
    </row>
    <row r="5255" spans="2:21" ht="13.95" customHeight="1" x14ac:dyDescent="0.25">
      <c r="B5255" s="784">
        <f t="shared" si="245"/>
        <v>45601</v>
      </c>
      <c r="C5255" s="785">
        <v>19</v>
      </c>
      <c r="D5255" s="786">
        <f>IFERROR((INDEX(METADATA!$T$2:$T$20,MATCH(B5255,METADATA!$S$2:$S$20,0))),0)</f>
        <v>0</v>
      </c>
      <c r="E5255" s="785" t="str">
        <f t="shared" si="246"/>
        <v>LO</v>
      </c>
      <c r="F5255" s="786">
        <f>VLOOKUP(C5255,METADATA!$A$5:$H$29,IF(E5255="HI",2,IF(E5255="LO",6,10))+IF(D5255=1,2,IF(D5255=7,1,(IF(WEEKDAY(B5255)=1,2,IF(WEEKDAY(B5255)=7,1,0))))))</f>
        <v>1</v>
      </c>
      <c r="G5255" s="786">
        <f>VLOOKUP(C5255,METADATA!$J$5:$Q$29,IF(E5255="HI",2,IF(E5255="LO",6,10))+IF(D5255=1,2,IF(D5255=7,1,(IF(WEEKDAY(B5255)=1,2,IF(WEEKDAY(B5255)=7,1,0))))))</f>
        <v>1</v>
      </c>
      <c r="H5255" s="787">
        <v>15867.75</v>
      </c>
      <c r="I5255" s="788">
        <v>9234.349853515625</v>
      </c>
      <c r="K5255" s="795">
        <v>0</v>
      </c>
      <c r="M5255" s="798">
        <f t="shared" si="247"/>
        <v>18359.158675702547</v>
      </c>
      <c r="N5255" s="303"/>
      <c r="S5255" s="786">
        <v>0</v>
      </c>
      <c r="T5255" s="781">
        <f>VLOOKUP(C5255,METADATA!$J$5:$Q$29,IF(E5255="HI",2,IF(E5255="LO",6,10))+IF(S5255=1,2,IF(D5255=7,1,(IF(WEEKDAY(B5255)=1,2,IF(WEEKDAY(B5255)=7,1,0))))))</f>
        <v>1</v>
      </c>
      <c r="U5255" s="781">
        <f>VLOOKUP(C5255,METADATA!$A$5:$H$29,IF(E5255="HI",2,IF(E5255="LO",6,10))+IF(S5255=1,2,IF(D5255=7,1,(IF(WEEKDAY(B5255)=1,2,IF(WEEKDAY(B5255)=7,1,0))))))</f>
        <v>1</v>
      </c>
    </row>
    <row r="5256" spans="2:21" ht="13.95" customHeight="1" x14ac:dyDescent="0.25">
      <c r="B5256" s="784">
        <f t="shared" si="245"/>
        <v>45601</v>
      </c>
      <c r="C5256" s="785">
        <v>20</v>
      </c>
      <c r="D5256" s="786">
        <f>IFERROR((INDEX(METADATA!$T$2:$T$20,MATCH(B5256,METADATA!$S$2:$S$20,0))),0)</f>
        <v>0</v>
      </c>
      <c r="E5256" s="785" t="str">
        <f t="shared" si="246"/>
        <v>LO</v>
      </c>
      <c r="F5256" s="786">
        <f>VLOOKUP(C5256,METADATA!$A$5:$H$29,IF(E5256="HI",2,IF(E5256="LO",6,10))+IF(D5256=1,2,IF(D5256=7,1,(IF(WEEKDAY(B5256)=1,2,IF(WEEKDAY(B5256)=7,1,0))))))</f>
        <v>1</v>
      </c>
      <c r="G5256" s="786">
        <f>VLOOKUP(C5256,METADATA!$J$5:$Q$29,IF(E5256="HI",2,IF(E5256="LO",6,10))+IF(D5256=1,2,IF(D5256=7,1,(IF(WEEKDAY(B5256)=1,2,IF(WEEKDAY(B5256)=7,1,0))))))</f>
        <v>2</v>
      </c>
      <c r="H5256" s="787">
        <v>15165.25</v>
      </c>
      <c r="I5256" s="788">
        <v>9324.8499755859375</v>
      </c>
      <c r="K5256" s="795">
        <v>0</v>
      </c>
      <c r="M5256" s="798">
        <f t="shared" si="247"/>
        <v>17802.742334530514</v>
      </c>
      <c r="N5256" s="303"/>
      <c r="S5256" s="786">
        <v>0</v>
      </c>
      <c r="T5256" s="781">
        <f>VLOOKUP(C5256,METADATA!$J$5:$Q$29,IF(E5256="HI",2,IF(E5256="LO",6,10))+IF(S5256=1,2,IF(D5256=7,1,(IF(WEEKDAY(B5256)=1,2,IF(WEEKDAY(B5256)=7,1,0))))))</f>
        <v>2</v>
      </c>
      <c r="U5256" s="781">
        <f>VLOOKUP(C5256,METADATA!$A$5:$H$29,IF(E5256="HI",2,IF(E5256="LO",6,10))+IF(S5256=1,2,IF(D5256=7,1,(IF(WEEKDAY(B5256)=1,2,IF(WEEKDAY(B5256)=7,1,0))))))</f>
        <v>1</v>
      </c>
    </row>
    <row r="5257" spans="2:21" ht="13.95" customHeight="1" x14ac:dyDescent="0.25">
      <c r="B5257" s="784">
        <f t="shared" si="245"/>
        <v>45601</v>
      </c>
      <c r="C5257" s="785">
        <v>21</v>
      </c>
      <c r="D5257" s="786">
        <f>IFERROR((INDEX(METADATA!$T$2:$T$20,MATCH(B5257,METADATA!$S$2:$S$20,0))),0)</f>
        <v>0</v>
      </c>
      <c r="E5257" s="785" t="str">
        <f t="shared" si="246"/>
        <v>LO</v>
      </c>
      <c r="F5257" s="786">
        <f>VLOOKUP(C5257,METADATA!$A$5:$H$29,IF(E5257="HI",2,IF(E5257="LO",6,10))+IF(D5257=1,2,IF(D5257=7,1,(IF(WEEKDAY(B5257)=1,2,IF(WEEKDAY(B5257)=7,1,0))))))</f>
        <v>2</v>
      </c>
      <c r="G5257" s="786">
        <f>VLOOKUP(C5257,METADATA!$J$5:$Q$29,IF(E5257="HI",2,IF(E5257="LO",6,10))+IF(D5257=1,2,IF(D5257=7,1,(IF(WEEKDAY(B5257)=1,2,IF(WEEKDAY(B5257)=7,1,0))))))</f>
        <v>2</v>
      </c>
      <c r="H5257" s="787">
        <v>13729.5</v>
      </c>
      <c r="I5257" s="788">
        <v>9287.275146484375</v>
      </c>
      <c r="K5257" s="795">
        <v>0</v>
      </c>
      <c r="M5257" s="798">
        <f t="shared" si="247"/>
        <v>16575.664387785677</v>
      </c>
      <c r="N5257" s="303"/>
      <c r="S5257" s="786">
        <v>0</v>
      </c>
      <c r="T5257" s="781">
        <f>VLOOKUP(C5257,METADATA!$J$5:$Q$29,IF(E5257="HI",2,IF(E5257="LO",6,10))+IF(S5257=1,2,IF(D5257=7,1,(IF(WEEKDAY(B5257)=1,2,IF(WEEKDAY(B5257)=7,1,0))))))</f>
        <v>2</v>
      </c>
      <c r="U5257" s="781">
        <f>VLOOKUP(C5257,METADATA!$A$5:$H$29,IF(E5257="HI",2,IF(E5257="LO",6,10))+IF(S5257=1,2,IF(D5257=7,1,(IF(WEEKDAY(B5257)=1,2,IF(WEEKDAY(B5257)=7,1,0))))))</f>
        <v>2</v>
      </c>
    </row>
    <row r="5258" spans="2:21" ht="13.95" customHeight="1" x14ac:dyDescent="0.25">
      <c r="B5258" s="784">
        <f t="shared" si="245"/>
        <v>45601</v>
      </c>
      <c r="C5258" s="785">
        <v>22</v>
      </c>
      <c r="D5258" s="786">
        <f>IFERROR((INDEX(METADATA!$T$2:$T$20,MATCH(B5258,METADATA!$S$2:$S$20,0))),0)</f>
        <v>0</v>
      </c>
      <c r="E5258" s="785" t="str">
        <f t="shared" si="246"/>
        <v>LO</v>
      </c>
      <c r="F5258" s="786">
        <f>VLOOKUP(C5258,METADATA!$A$5:$H$29,IF(E5258="HI",2,IF(E5258="LO",6,10))+IF(D5258=1,2,IF(D5258=7,1,(IF(WEEKDAY(B5258)=1,2,IF(WEEKDAY(B5258)=7,1,0))))))</f>
        <v>3</v>
      </c>
      <c r="G5258" s="786">
        <f>VLOOKUP(C5258,METADATA!$J$5:$Q$29,IF(E5258="HI",2,IF(E5258="LO",6,10))+IF(D5258=1,2,IF(D5258=7,1,(IF(WEEKDAY(B5258)=1,2,IF(WEEKDAY(B5258)=7,1,0))))))</f>
        <v>3</v>
      </c>
      <c r="H5258" s="787">
        <v>12239.25</v>
      </c>
      <c r="I5258" s="788">
        <v>9131.6500854492188</v>
      </c>
      <c r="K5258" s="795">
        <v>0</v>
      </c>
      <c r="M5258" s="798">
        <f t="shared" si="247"/>
        <v>15270.437906150062</v>
      </c>
      <c r="N5258" s="303"/>
      <c r="S5258" s="786">
        <v>0</v>
      </c>
      <c r="T5258" s="781">
        <f>VLOOKUP(C5258,METADATA!$J$5:$Q$29,IF(E5258="HI",2,IF(E5258="LO",6,10))+IF(S5258=1,2,IF(D5258=7,1,(IF(WEEKDAY(B5258)=1,2,IF(WEEKDAY(B5258)=7,1,0))))))</f>
        <v>3</v>
      </c>
      <c r="U5258" s="781">
        <f>VLOOKUP(C5258,METADATA!$A$5:$H$29,IF(E5258="HI",2,IF(E5258="LO",6,10))+IF(S5258=1,2,IF(D5258=7,1,(IF(WEEKDAY(B5258)=1,2,IF(WEEKDAY(B5258)=7,1,0))))))</f>
        <v>3</v>
      </c>
    </row>
    <row r="5259" spans="2:21" ht="13.95" customHeight="1" x14ac:dyDescent="0.25">
      <c r="B5259" s="784">
        <f t="shared" si="245"/>
        <v>45601</v>
      </c>
      <c r="C5259" s="785">
        <v>23</v>
      </c>
      <c r="D5259" s="786">
        <f>IFERROR((INDEX(METADATA!$T$2:$T$20,MATCH(B5259,METADATA!$S$2:$S$20,0))),0)</f>
        <v>0</v>
      </c>
      <c r="E5259" s="785" t="str">
        <f t="shared" si="246"/>
        <v>LO</v>
      </c>
      <c r="F5259" s="786">
        <f>VLOOKUP(C5259,METADATA!$A$5:$H$29,IF(E5259="HI",2,IF(E5259="LO",6,10))+IF(D5259=1,2,IF(D5259=7,1,(IF(WEEKDAY(B5259)=1,2,IF(WEEKDAY(B5259)=7,1,0))))))</f>
        <v>3</v>
      </c>
      <c r="G5259" s="786">
        <f>VLOOKUP(C5259,METADATA!$J$5:$Q$29,IF(E5259="HI",2,IF(E5259="LO",6,10))+IF(D5259=1,2,IF(D5259=7,1,(IF(WEEKDAY(B5259)=1,2,IF(WEEKDAY(B5259)=7,1,0))))))</f>
        <v>3</v>
      </c>
      <c r="H5259" s="787">
        <v>10950</v>
      </c>
      <c r="I5259" s="788">
        <v>9153.4498901367188</v>
      </c>
      <c r="K5259" s="795">
        <v>0</v>
      </c>
      <c r="M5259" s="798">
        <f t="shared" si="247"/>
        <v>14271.935569194668</v>
      </c>
      <c r="N5259" s="303"/>
      <c r="S5259" s="786">
        <v>0</v>
      </c>
      <c r="T5259" s="781">
        <f>VLOOKUP(C5259,METADATA!$J$5:$Q$29,IF(E5259="HI",2,IF(E5259="LO",6,10))+IF(S5259=1,2,IF(D5259=7,1,(IF(WEEKDAY(B5259)=1,2,IF(WEEKDAY(B5259)=7,1,0))))))</f>
        <v>3</v>
      </c>
      <c r="U5259" s="781">
        <f>VLOOKUP(C5259,METADATA!$A$5:$H$29,IF(E5259="HI",2,IF(E5259="LO",6,10))+IF(S5259=1,2,IF(D5259=7,1,(IF(WEEKDAY(B5259)=1,2,IF(WEEKDAY(B5259)=7,1,0))))))</f>
        <v>3</v>
      </c>
    </row>
    <row r="5260" spans="2:21" ht="13.95" customHeight="1" x14ac:dyDescent="0.25">
      <c r="B5260" s="784">
        <f t="shared" si="245"/>
        <v>45602</v>
      </c>
      <c r="C5260" s="785">
        <v>0</v>
      </c>
      <c r="D5260" s="786">
        <f>IFERROR((INDEX(METADATA!$T$2:$T$20,MATCH(B5260,METADATA!$S$2:$S$20,0))),0)</f>
        <v>0</v>
      </c>
      <c r="E5260" s="785" t="str">
        <f t="shared" si="246"/>
        <v>LO</v>
      </c>
      <c r="F5260" s="786">
        <f>VLOOKUP(C5260,METADATA!$A$5:$H$29,IF(E5260="HI",2,IF(E5260="LO",6,10))+IF(D5260=1,2,IF(D5260=7,1,(IF(WEEKDAY(B5260)=1,2,IF(WEEKDAY(B5260)=7,1,0))))))</f>
        <v>3</v>
      </c>
      <c r="G5260" s="786">
        <f>VLOOKUP(C5260,METADATA!$J$5:$Q$29,IF(E5260="HI",2,IF(E5260="LO",6,10))+IF(D5260=1,2,IF(D5260=7,1,(IF(WEEKDAY(B5260)=1,2,IF(WEEKDAY(B5260)=7,1,0))))))</f>
        <v>3</v>
      </c>
      <c r="H5260" s="787">
        <v>60.75</v>
      </c>
      <c r="I5260" s="788">
        <v>9232.2998046875</v>
      </c>
      <c r="K5260" s="795">
        <v>0</v>
      </c>
      <c r="M5260" s="798">
        <f t="shared" si="247"/>
        <v>9232.4996748514895</v>
      </c>
      <c r="N5260" s="303"/>
      <c r="S5260" s="786">
        <v>0</v>
      </c>
      <c r="T5260" s="781">
        <f>VLOOKUP(C5260,METADATA!$J$5:$Q$29,IF(E5260="HI",2,IF(E5260="LO",6,10))+IF(S5260=1,2,IF(D5260=7,1,(IF(WEEKDAY(B5260)=1,2,IF(WEEKDAY(B5260)=7,1,0))))))</f>
        <v>3</v>
      </c>
      <c r="U5260" s="781">
        <f>VLOOKUP(C5260,METADATA!$A$5:$H$29,IF(E5260="HI",2,IF(E5260="LO",6,10))+IF(S5260=1,2,IF(D5260=7,1,(IF(WEEKDAY(B5260)=1,2,IF(WEEKDAY(B5260)=7,1,0))))))</f>
        <v>3</v>
      </c>
    </row>
    <row r="5261" spans="2:21" ht="13.95" customHeight="1" x14ac:dyDescent="0.25">
      <c r="B5261" s="784">
        <f t="shared" si="245"/>
        <v>45602</v>
      </c>
      <c r="C5261" s="785">
        <v>1</v>
      </c>
      <c r="D5261" s="786">
        <f>IFERROR((INDEX(METADATA!$T$2:$T$20,MATCH(B5261,METADATA!$S$2:$S$20,0))),0)</f>
        <v>0</v>
      </c>
      <c r="E5261" s="785" t="str">
        <f t="shared" si="246"/>
        <v>LO</v>
      </c>
      <c r="F5261" s="786">
        <f>VLOOKUP(C5261,METADATA!$A$5:$H$29,IF(E5261="HI",2,IF(E5261="LO",6,10))+IF(D5261=1,2,IF(D5261=7,1,(IF(WEEKDAY(B5261)=1,2,IF(WEEKDAY(B5261)=7,1,0))))))</f>
        <v>3</v>
      </c>
      <c r="G5261" s="786">
        <f>VLOOKUP(C5261,METADATA!$J$5:$Q$29,IF(E5261="HI",2,IF(E5261="LO",6,10))+IF(D5261=1,2,IF(D5261=7,1,(IF(WEEKDAY(B5261)=1,2,IF(WEEKDAY(B5261)=7,1,0))))))</f>
        <v>3</v>
      </c>
      <c r="H5261" s="787">
        <v>25.5</v>
      </c>
      <c r="I5261" s="788">
        <v>9278.4025268554688</v>
      </c>
      <c r="K5261" s="795">
        <v>0</v>
      </c>
      <c r="M5261" s="798">
        <f t="shared" si="247"/>
        <v>9278.4375678428714</v>
      </c>
      <c r="N5261" s="303"/>
      <c r="S5261" s="786">
        <v>0</v>
      </c>
      <c r="T5261" s="781">
        <f>VLOOKUP(C5261,METADATA!$J$5:$Q$29,IF(E5261="HI",2,IF(E5261="LO",6,10))+IF(S5261=1,2,IF(D5261=7,1,(IF(WEEKDAY(B5261)=1,2,IF(WEEKDAY(B5261)=7,1,0))))))</f>
        <v>3</v>
      </c>
      <c r="U5261" s="781">
        <f>VLOOKUP(C5261,METADATA!$A$5:$H$29,IF(E5261="HI",2,IF(E5261="LO",6,10))+IF(S5261=1,2,IF(D5261=7,1,(IF(WEEKDAY(B5261)=1,2,IF(WEEKDAY(B5261)=7,1,0))))))</f>
        <v>3</v>
      </c>
    </row>
    <row r="5262" spans="2:21" ht="13.95" customHeight="1" x14ac:dyDescent="0.25">
      <c r="B5262" s="784">
        <f t="shared" si="245"/>
        <v>45602</v>
      </c>
      <c r="C5262" s="785">
        <v>2</v>
      </c>
      <c r="D5262" s="786">
        <f>IFERROR((INDEX(METADATA!$T$2:$T$20,MATCH(B5262,METADATA!$S$2:$S$20,0))),0)</f>
        <v>0</v>
      </c>
      <c r="E5262" s="785" t="str">
        <f t="shared" si="246"/>
        <v>LO</v>
      </c>
      <c r="F5262" s="786">
        <f>VLOOKUP(C5262,METADATA!$A$5:$H$29,IF(E5262="HI",2,IF(E5262="LO",6,10))+IF(D5262=1,2,IF(D5262=7,1,(IF(WEEKDAY(B5262)=1,2,IF(WEEKDAY(B5262)=7,1,0))))))</f>
        <v>3</v>
      </c>
      <c r="G5262" s="786">
        <f>VLOOKUP(C5262,METADATA!$J$5:$Q$29,IF(E5262="HI",2,IF(E5262="LO",6,10))+IF(D5262=1,2,IF(D5262=7,1,(IF(WEEKDAY(B5262)=1,2,IF(WEEKDAY(B5262)=7,1,0))))))</f>
        <v>3</v>
      </c>
      <c r="H5262" s="787">
        <v>10922.25</v>
      </c>
      <c r="I5262" s="788">
        <v>9441.6499633789063</v>
      </c>
      <c r="K5262" s="795">
        <v>0</v>
      </c>
      <c r="M5262" s="798">
        <f t="shared" si="247"/>
        <v>14437.461656865895</v>
      </c>
      <c r="N5262" s="303"/>
      <c r="S5262" s="786">
        <v>0</v>
      </c>
      <c r="T5262" s="781">
        <f>VLOOKUP(C5262,METADATA!$J$5:$Q$29,IF(E5262="HI",2,IF(E5262="LO",6,10))+IF(S5262=1,2,IF(D5262=7,1,(IF(WEEKDAY(B5262)=1,2,IF(WEEKDAY(B5262)=7,1,0))))))</f>
        <v>3</v>
      </c>
      <c r="U5262" s="781">
        <f>VLOOKUP(C5262,METADATA!$A$5:$H$29,IF(E5262="HI",2,IF(E5262="LO",6,10))+IF(S5262=1,2,IF(D5262=7,1,(IF(WEEKDAY(B5262)=1,2,IF(WEEKDAY(B5262)=7,1,0))))))</f>
        <v>3</v>
      </c>
    </row>
    <row r="5263" spans="2:21" ht="13.95" customHeight="1" x14ac:dyDescent="0.25">
      <c r="B5263" s="784">
        <f t="shared" si="245"/>
        <v>45602</v>
      </c>
      <c r="C5263" s="785">
        <v>3</v>
      </c>
      <c r="D5263" s="786">
        <f>IFERROR((INDEX(METADATA!$T$2:$T$20,MATCH(B5263,METADATA!$S$2:$S$20,0))),0)</f>
        <v>0</v>
      </c>
      <c r="E5263" s="785" t="str">
        <f t="shared" si="246"/>
        <v>LO</v>
      </c>
      <c r="F5263" s="786">
        <f>VLOOKUP(C5263,METADATA!$A$5:$H$29,IF(E5263="HI",2,IF(E5263="LO",6,10))+IF(D5263=1,2,IF(D5263=7,1,(IF(WEEKDAY(B5263)=1,2,IF(WEEKDAY(B5263)=7,1,0))))))</f>
        <v>3</v>
      </c>
      <c r="G5263" s="786">
        <f>VLOOKUP(C5263,METADATA!$J$5:$Q$29,IF(E5263="HI",2,IF(E5263="LO",6,10))+IF(D5263=1,2,IF(D5263=7,1,(IF(WEEKDAY(B5263)=1,2,IF(WEEKDAY(B5263)=7,1,0))))))</f>
        <v>3</v>
      </c>
      <c r="H5263" s="787">
        <v>10301.5</v>
      </c>
      <c r="I5263" s="788">
        <v>9438.8999633789063</v>
      </c>
      <c r="K5263" s="795">
        <v>0</v>
      </c>
      <c r="M5263" s="798">
        <f t="shared" si="247"/>
        <v>13971.890880216404</v>
      </c>
      <c r="N5263" s="303"/>
      <c r="S5263" s="786">
        <v>0</v>
      </c>
      <c r="T5263" s="781">
        <f>VLOOKUP(C5263,METADATA!$J$5:$Q$29,IF(E5263="HI",2,IF(E5263="LO",6,10))+IF(S5263=1,2,IF(D5263=7,1,(IF(WEEKDAY(B5263)=1,2,IF(WEEKDAY(B5263)=7,1,0))))))</f>
        <v>3</v>
      </c>
      <c r="U5263" s="781">
        <f>VLOOKUP(C5263,METADATA!$A$5:$H$29,IF(E5263="HI",2,IF(E5263="LO",6,10))+IF(S5263=1,2,IF(D5263=7,1,(IF(WEEKDAY(B5263)=1,2,IF(WEEKDAY(B5263)=7,1,0))))))</f>
        <v>3</v>
      </c>
    </row>
    <row r="5264" spans="2:21" ht="13.95" customHeight="1" x14ac:dyDescent="0.25">
      <c r="B5264" s="784">
        <f t="shared" si="245"/>
        <v>45602</v>
      </c>
      <c r="C5264" s="785">
        <v>4</v>
      </c>
      <c r="D5264" s="786">
        <f>IFERROR((INDEX(METADATA!$T$2:$T$20,MATCH(B5264,METADATA!$S$2:$S$20,0))),0)</f>
        <v>0</v>
      </c>
      <c r="E5264" s="785" t="str">
        <f t="shared" si="246"/>
        <v>LO</v>
      </c>
      <c r="F5264" s="786">
        <f>VLOOKUP(C5264,METADATA!$A$5:$H$29,IF(E5264="HI",2,IF(E5264="LO",6,10))+IF(D5264=1,2,IF(D5264=7,1,(IF(WEEKDAY(B5264)=1,2,IF(WEEKDAY(B5264)=7,1,0))))))</f>
        <v>3</v>
      </c>
      <c r="G5264" s="786">
        <f>VLOOKUP(C5264,METADATA!$J$5:$Q$29,IF(E5264="HI",2,IF(E5264="LO",6,10))+IF(D5264=1,2,IF(D5264=7,1,(IF(WEEKDAY(B5264)=1,2,IF(WEEKDAY(B5264)=7,1,0))))))</f>
        <v>3</v>
      </c>
      <c r="H5264" s="787">
        <v>10503</v>
      </c>
      <c r="I5264" s="788">
        <v>9257.125</v>
      </c>
      <c r="K5264" s="795">
        <v>0</v>
      </c>
      <c r="M5264" s="798">
        <f t="shared" si="247"/>
        <v>14000.263292725069</v>
      </c>
      <c r="N5264" s="303"/>
      <c r="S5264" s="786">
        <v>0</v>
      </c>
      <c r="T5264" s="781">
        <f>VLOOKUP(C5264,METADATA!$J$5:$Q$29,IF(E5264="HI",2,IF(E5264="LO",6,10))+IF(S5264=1,2,IF(D5264=7,1,(IF(WEEKDAY(B5264)=1,2,IF(WEEKDAY(B5264)=7,1,0))))))</f>
        <v>3</v>
      </c>
      <c r="U5264" s="781">
        <f>VLOOKUP(C5264,METADATA!$A$5:$H$29,IF(E5264="HI",2,IF(E5264="LO",6,10))+IF(S5264=1,2,IF(D5264=7,1,(IF(WEEKDAY(B5264)=1,2,IF(WEEKDAY(B5264)=7,1,0))))))</f>
        <v>3</v>
      </c>
    </row>
    <row r="5265" spans="2:21" ht="13.95" customHeight="1" x14ac:dyDescent="0.25">
      <c r="B5265" s="784">
        <f t="shared" si="245"/>
        <v>45602</v>
      </c>
      <c r="C5265" s="785">
        <v>5</v>
      </c>
      <c r="D5265" s="786">
        <f>IFERROR((INDEX(METADATA!$T$2:$T$20,MATCH(B5265,METADATA!$S$2:$S$20,0))),0)</f>
        <v>0</v>
      </c>
      <c r="E5265" s="785" t="str">
        <f t="shared" si="246"/>
        <v>LO</v>
      </c>
      <c r="F5265" s="786">
        <f>VLOOKUP(C5265,METADATA!$A$5:$H$29,IF(E5265="HI",2,IF(E5265="LO",6,10))+IF(D5265=1,2,IF(D5265=7,1,(IF(WEEKDAY(B5265)=1,2,IF(WEEKDAY(B5265)=7,1,0))))))</f>
        <v>3</v>
      </c>
      <c r="G5265" s="786">
        <f>VLOOKUP(C5265,METADATA!$J$5:$Q$29,IF(E5265="HI",2,IF(E5265="LO",6,10))+IF(D5265=1,2,IF(D5265=7,1,(IF(WEEKDAY(B5265)=1,2,IF(WEEKDAY(B5265)=7,1,0))))))</f>
        <v>3</v>
      </c>
      <c r="H5265" s="787">
        <v>11876.25</v>
      </c>
      <c r="I5265" s="788">
        <v>9057.4749755859375</v>
      </c>
      <c r="K5265" s="795">
        <v>870.51250000000005</v>
      </c>
      <c r="M5265" s="798">
        <f t="shared" si="247"/>
        <v>14935.968900471957</v>
      </c>
      <c r="N5265" s="303"/>
      <c r="S5265" s="786">
        <v>0</v>
      </c>
      <c r="T5265" s="781">
        <f>VLOOKUP(C5265,METADATA!$J$5:$Q$29,IF(E5265="HI",2,IF(E5265="LO",6,10))+IF(S5265=1,2,IF(D5265=7,1,(IF(WEEKDAY(B5265)=1,2,IF(WEEKDAY(B5265)=7,1,0))))))</f>
        <v>3</v>
      </c>
      <c r="U5265" s="781">
        <f>VLOOKUP(C5265,METADATA!$A$5:$H$29,IF(E5265="HI",2,IF(E5265="LO",6,10))+IF(S5265=1,2,IF(D5265=7,1,(IF(WEEKDAY(B5265)=1,2,IF(WEEKDAY(B5265)=7,1,0))))))</f>
        <v>3</v>
      </c>
    </row>
    <row r="5266" spans="2:21" ht="13.95" customHeight="1" x14ac:dyDescent="0.25">
      <c r="B5266" s="784">
        <f t="shared" si="245"/>
        <v>45602</v>
      </c>
      <c r="C5266" s="785">
        <v>6</v>
      </c>
      <c r="D5266" s="786">
        <f>IFERROR((INDEX(METADATA!$T$2:$T$20,MATCH(B5266,METADATA!$S$2:$S$20,0))),0)</f>
        <v>0</v>
      </c>
      <c r="E5266" s="785" t="str">
        <f t="shared" si="246"/>
        <v>LO</v>
      </c>
      <c r="F5266" s="786">
        <f>VLOOKUP(C5266,METADATA!$A$5:$H$29,IF(E5266="HI",2,IF(E5266="LO",6,10))+IF(D5266=1,2,IF(D5266=7,1,(IF(WEEKDAY(B5266)=1,2,IF(WEEKDAY(B5266)=7,1,0))))))</f>
        <v>2</v>
      </c>
      <c r="G5266" s="786">
        <f>VLOOKUP(C5266,METADATA!$J$5:$Q$29,IF(E5266="HI",2,IF(E5266="LO",6,10))+IF(D5266=1,2,IF(D5266=7,1,(IF(WEEKDAY(B5266)=1,2,IF(WEEKDAY(B5266)=7,1,0))))))</f>
        <v>2</v>
      </c>
      <c r="H5266" s="787">
        <v>12741.5</v>
      </c>
      <c r="I5266" s="788">
        <v>8982.375</v>
      </c>
      <c r="K5266" s="795">
        <v>865.8125</v>
      </c>
      <c r="M5266" s="798">
        <f t="shared" si="247"/>
        <v>15589.383659741812</v>
      </c>
      <c r="N5266" s="303"/>
      <c r="S5266" s="786">
        <v>0</v>
      </c>
      <c r="T5266" s="781">
        <f>VLOOKUP(C5266,METADATA!$J$5:$Q$29,IF(E5266="HI",2,IF(E5266="LO",6,10))+IF(S5266=1,2,IF(D5266=7,1,(IF(WEEKDAY(B5266)=1,2,IF(WEEKDAY(B5266)=7,1,0))))))</f>
        <v>2</v>
      </c>
      <c r="U5266" s="781">
        <f>VLOOKUP(C5266,METADATA!$A$5:$H$29,IF(E5266="HI",2,IF(E5266="LO",6,10))+IF(S5266=1,2,IF(D5266=7,1,(IF(WEEKDAY(B5266)=1,2,IF(WEEKDAY(B5266)=7,1,0))))))</f>
        <v>2</v>
      </c>
    </row>
    <row r="5267" spans="2:21" ht="13.95" customHeight="1" x14ac:dyDescent="0.25">
      <c r="B5267" s="784">
        <f t="shared" si="245"/>
        <v>45602</v>
      </c>
      <c r="C5267" s="785">
        <v>7</v>
      </c>
      <c r="D5267" s="786">
        <f>IFERROR((INDEX(METADATA!$T$2:$T$20,MATCH(B5267,METADATA!$S$2:$S$20,0))),0)</f>
        <v>0</v>
      </c>
      <c r="E5267" s="785" t="str">
        <f t="shared" si="246"/>
        <v>LO</v>
      </c>
      <c r="F5267" s="786">
        <f>VLOOKUP(C5267,METADATA!$A$5:$H$29,IF(E5267="HI",2,IF(E5267="LO",6,10))+IF(D5267=1,2,IF(D5267=7,1,(IF(WEEKDAY(B5267)=1,2,IF(WEEKDAY(B5267)=7,1,0))))))</f>
        <v>1</v>
      </c>
      <c r="G5267" s="786">
        <f>VLOOKUP(C5267,METADATA!$J$5:$Q$29,IF(E5267="HI",2,IF(E5267="LO",6,10))+IF(D5267=1,2,IF(D5267=7,1,(IF(WEEKDAY(B5267)=1,2,IF(WEEKDAY(B5267)=7,1,0))))))</f>
        <v>1</v>
      </c>
      <c r="H5267" s="787">
        <v>13557.75</v>
      </c>
      <c r="I5267" s="788">
        <v>9054.8001708984375</v>
      </c>
      <c r="K5267" s="795">
        <v>834.63750000000005</v>
      </c>
      <c r="M5267" s="798">
        <f t="shared" si="247"/>
        <v>16303.434950874689</v>
      </c>
      <c r="N5267" s="303"/>
      <c r="S5267" s="786">
        <v>0</v>
      </c>
      <c r="T5267" s="781">
        <f>VLOOKUP(C5267,METADATA!$J$5:$Q$29,IF(E5267="HI",2,IF(E5267="LO",6,10))+IF(S5267=1,2,IF(D5267=7,1,(IF(WEEKDAY(B5267)=1,2,IF(WEEKDAY(B5267)=7,1,0))))))</f>
        <v>1</v>
      </c>
      <c r="U5267" s="781">
        <f>VLOOKUP(C5267,METADATA!$A$5:$H$29,IF(E5267="HI",2,IF(E5267="LO",6,10))+IF(S5267=1,2,IF(D5267=7,1,(IF(WEEKDAY(B5267)=1,2,IF(WEEKDAY(B5267)=7,1,0))))))</f>
        <v>1</v>
      </c>
    </row>
    <row r="5268" spans="2:21" ht="13.95" customHeight="1" x14ac:dyDescent="0.25">
      <c r="B5268" s="784">
        <f t="shared" si="245"/>
        <v>45602</v>
      </c>
      <c r="C5268" s="785">
        <v>8</v>
      </c>
      <c r="D5268" s="786">
        <f>IFERROR((INDEX(METADATA!$T$2:$T$20,MATCH(B5268,METADATA!$S$2:$S$20,0))),0)</f>
        <v>0</v>
      </c>
      <c r="E5268" s="785" t="str">
        <f t="shared" si="246"/>
        <v>LO</v>
      </c>
      <c r="F5268" s="786">
        <f>VLOOKUP(C5268,METADATA!$A$5:$H$29,IF(E5268="HI",2,IF(E5268="LO",6,10))+IF(D5268=1,2,IF(D5268=7,1,(IF(WEEKDAY(B5268)=1,2,IF(WEEKDAY(B5268)=7,1,0))))))</f>
        <v>1</v>
      </c>
      <c r="G5268" s="786">
        <f>VLOOKUP(C5268,METADATA!$J$5:$Q$29,IF(E5268="HI",2,IF(E5268="LO",6,10))+IF(D5268=1,2,IF(D5268=7,1,(IF(WEEKDAY(B5268)=1,2,IF(WEEKDAY(B5268)=7,1,0))))))</f>
        <v>1</v>
      </c>
      <c r="H5268" s="787">
        <v>16047</v>
      </c>
      <c r="I5268" s="788">
        <v>8190.0948791503906</v>
      </c>
      <c r="K5268" s="795">
        <v>847.33749999999998</v>
      </c>
      <c r="M5268" s="798">
        <f t="shared" si="247"/>
        <v>18016.211120251821</v>
      </c>
      <c r="N5268" s="303"/>
      <c r="S5268" s="786">
        <v>0</v>
      </c>
      <c r="T5268" s="781">
        <f>VLOOKUP(C5268,METADATA!$J$5:$Q$29,IF(E5268="HI",2,IF(E5268="LO",6,10))+IF(S5268=1,2,IF(D5268=7,1,(IF(WEEKDAY(B5268)=1,2,IF(WEEKDAY(B5268)=7,1,0))))))</f>
        <v>1</v>
      </c>
      <c r="U5268" s="781">
        <f>VLOOKUP(C5268,METADATA!$A$5:$H$29,IF(E5268="HI",2,IF(E5268="LO",6,10))+IF(S5268=1,2,IF(D5268=7,1,(IF(WEEKDAY(B5268)=1,2,IF(WEEKDAY(B5268)=7,1,0))))))</f>
        <v>1</v>
      </c>
    </row>
    <row r="5269" spans="2:21" ht="13.95" customHeight="1" x14ac:dyDescent="0.25">
      <c r="B5269" s="784">
        <f t="shared" si="245"/>
        <v>45602</v>
      </c>
      <c r="C5269" s="785">
        <v>9</v>
      </c>
      <c r="D5269" s="786">
        <f>IFERROR((INDEX(METADATA!$T$2:$T$20,MATCH(B5269,METADATA!$S$2:$S$20,0))),0)</f>
        <v>0</v>
      </c>
      <c r="E5269" s="785" t="str">
        <f t="shared" si="246"/>
        <v>LO</v>
      </c>
      <c r="F5269" s="786">
        <f>VLOOKUP(C5269,METADATA!$A$5:$H$29,IF(E5269="HI",2,IF(E5269="LO",6,10))+IF(D5269=1,2,IF(D5269=7,1,(IF(WEEKDAY(B5269)=1,2,IF(WEEKDAY(B5269)=7,1,0))))))</f>
        <v>2</v>
      </c>
      <c r="G5269" s="786">
        <f>VLOOKUP(C5269,METADATA!$J$5:$Q$29,IF(E5269="HI",2,IF(E5269="LO",6,10))+IF(D5269=1,2,IF(D5269=7,1,(IF(WEEKDAY(B5269)=1,2,IF(WEEKDAY(B5269)=7,1,0))))))</f>
        <v>1</v>
      </c>
      <c r="H5269" s="787">
        <v>16675.25</v>
      </c>
      <c r="I5269" s="788">
        <v>8953.5499877929688</v>
      </c>
      <c r="K5269" s="795">
        <v>851.61249999999995</v>
      </c>
      <c r="M5269" s="798">
        <f t="shared" si="247"/>
        <v>18926.965418323336</v>
      </c>
      <c r="N5269" s="303"/>
      <c r="S5269" s="786">
        <v>0</v>
      </c>
      <c r="T5269" s="781">
        <f>VLOOKUP(C5269,METADATA!$J$5:$Q$29,IF(E5269="HI",2,IF(E5269="LO",6,10))+IF(S5269=1,2,IF(D5269=7,1,(IF(WEEKDAY(B5269)=1,2,IF(WEEKDAY(B5269)=7,1,0))))))</f>
        <v>1</v>
      </c>
      <c r="U5269" s="781">
        <f>VLOOKUP(C5269,METADATA!$A$5:$H$29,IF(E5269="HI",2,IF(E5269="LO",6,10))+IF(S5269=1,2,IF(D5269=7,1,(IF(WEEKDAY(B5269)=1,2,IF(WEEKDAY(B5269)=7,1,0))))))</f>
        <v>2</v>
      </c>
    </row>
    <row r="5270" spans="2:21" ht="13.95" customHeight="1" x14ac:dyDescent="0.25">
      <c r="B5270" s="784">
        <f t="shared" si="245"/>
        <v>45602</v>
      </c>
      <c r="C5270" s="785">
        <v>10</v>
      </c>
      <c r="D5270" s="786">
        <f>IFERROR((INDEX(METADATA!$T$2:$T$20,MATCH(B5270,METADATA!$S$2:$S$20,0))),0)</f>
        <v>0</v>
      </c>
      <c r="E5270" s="785" t="str">
        <f t="shared" si="246"/>
        <v>LO</v>
      </c>
      <c r="F5270" s="786">
        <f>VLOOKUP(C5270,METADATA!$A$5:$H$29,IF(E5270="HI",2,IF(E5270="LO",6,10))+IF(D5270=1,2,IF(D5270=7,1,(IF(WEEKDAY(B5270)=1,2,IF(WEEKDAY(B5270)=7,1,0))))))</f>
        <v>2</v>
      </c>
      <c r="G5270" s="786">
        <f>VLOOKUP(C5270,METADATA!$J$5:$Q$29,IF(E5270="HI",2,IF(E5270="LO",6,10))+IF(D5270=1,2,IF(D5270=7,1,(IF(WEEKDAY(B5270)=1,2,IF(WEEKDAY(B5270)=7,1,0))))))</f>
        <v>2</v>
      </c>
      <c r="H5270" s="787">
        <v>16373.75</v>
      </c>
      <c r="I5270" s="788">
        <v>9158.77490234375</v>
      </c>
      <c r="K5270" s="795">
        <v>856.5</v>
      </c>
      <c r="M5270" s="798">
        <f t="shared" si="247"/>
        <v>18761.205898723616</v>
      </c>
      <c r="N5270" s="303"/>
      <c r="S5270" s="786">
        <v>0</v>
      </c>
      <c r="T5270" s="781">
        <f>VLOOKUP(C5270,METADATA!$J$5:$Q$29,IF(E5270="HI",2,IF(E5270="LO",6,10))+IF(S5270=1,2,IF(D5270=7,1,(IF(WEEKDAY(B5270)=1,2,IF(WEEKDAY(B5270)=7,1,0))))))</f>
        <v>2</v>
      </c>
      <c r="U5270" s="781">
        <f>VLOOKUP(C5270,METADATA!$A$5:$H$29,IF(E5270="HI",2,IF(E5270="LO",6,10))+IF(S5270=1,2,IF(D5270=7,1,(IF(WEEKDAY(B5270)=1,2,IF(WEEKDAY(B5270)=7,1,0))))))</f>
        <v>2</v>
      </c>
    </row>
    <row r="5271" spans="2:21" ht="13.95" customHeight="1" x14ac:dyDescent="0.25">
      <c r="B5271" s="784">
        <f t="shared" si="245"/>
        <v>45602</v>
      </c>
      <c r="C5271" s="785">
        <v>11</v>
      </c>
      <c r="D5271" s="786">
        <f>IFERROR((INDEX(METADATA!$T$2:$T$20,MATCH(B5271,METADATA!$S$2:$S$20,0))),0)</f>
        <v>0</v>
      </c>
      <c r="E5271" s="785" t="str">
        <f t="shared" si="246"/>
        <v>LO</v>
      </c>
      <c r="F5271" s="786">
        <f>VLOOKUP(C5271,METADATA!$A$5:$H$29,IF(E5271="HI",2,IF(E5271="LO",6,10))+IF(D5271=1,2,IF(D5271=7,1,(IF(WEEKDAY(B5271)=1,2,IF(WEEKDAY(B5271)=7,1,0))))))</f>
        <v>2</v>
      </c>
      <c r="G5271" s="786">
        <f>VLOOKUP(C5271,METADATA!$J$5:$Q$29,IF(E5271="HI",2,IF(E5271="LO",6,10))+IF(D5271=1,2,IF(D5271=7,1,(IF(WEEKDAY(B5271)=1,2,IF(WEEKDAY(B5271)=7,1,0))))))</f>
        <v>2</v>
      </c>
      <c r="H5271" s="787">
        <v>16966.75</v>
      </c>
      <c r="I5271" s="788">
        <v>9134.2249755859375</v>
      </c>
      <c r="K5271" s="795">
        <v>824.32500000000005</v>
      </c>
      <c r="M5271" s="798">
        <f t="shared" si="247"/>
        <v>19269.267538417695</v>
      </c>
      <c r="N5271" s="303"/>
      <c r="S5271" s="786">
        <v>0</v>
      </c>
      <c r="T5271" s="781">
        <f>VLOOKUP(C5271,METADATA!$J$5:$Q$29,IF(E5271="HI",2,IF(E5271="LO",6,10))+IF(S5271=1,2,IF(D5271=7,1,(IF(WEEKDAY(B5271)=1,2,IF(WEEKDAY(B5271)=7,1,0))))))</f>
        <v>2</v>
      </c>
      <c r="U5271" s="781">
        <f>VLOOKUP(C5271,METADATA!$A$5:$H$29,IF(E5271="HI",2,IF(E5271="LO",6,10))+IF(S5271=1,2,IF(D5271=7,1,(IF(WEEKDAY(B5271)=1,2,IF(WEEKDAY(B5271)=7,1,0))))))</f>
        <v>2</v>
      </c>
    </row>
    <row r="5272" spans="2:21" ht="13.95" customHeight="1" x14ac:dyDescent="0.25">
      <c r="B5272" s="784">
        <f t="shared" si="245"/>
        <v>45602</v>
      </c>
      <c r="C5272" s="785">
        <v>12</v>
      </c>
      <c r="D5272" s="786">
        <f>IFERROR((INDEX(METADATA!$T$2:$T$20,MATCH(B5272,METADATA!$S$2:$S$20,0))),0)</f>
        <v>0</v>
      </c>
      <c r="E5272" s="785" t="str">
        <f t="shared" si="246"/>
        <v>LO</v>
      </c>
      <c r="F5272" s="786">
        <f>VLOOKUP(C5272,METADATA!$A$5:$H$29,IF(E5272="HI",2,IF(E5272="LO",6,10))+IF(D5272=1,2,IF(D5272=7,1,(IF(WEEKDAY(B5272)=1,2,IF(WEEKDAY(B5272)=7,1,0))))))</f>
        <v>2</v>
      </c>
      <c r="G5272" s="786">
        <f>VLOOKUP(C5272,METADATA!$J$5:$Q$29,IF(E5272="HI",2,IF(E5272="LO",6,10))+IF(D5272=1,2,IF(D5272=7,1,(IF(WEEKDAY(B5272)=1,2,IF(WEEKDAY(B5272)=7,1,0))))))</f>
        <v>2</v>
      </c>
      <c r="H5272" s="787">
        <v>17126.5</v>
      </c>
      <c r="I5272" s="788">
        <v>9185.5250244140625</v>
      </c>
      <c r="K5272" s="795">
        <v>882.73749999999995</v>
      </c>
      <c r="M5272" s="798">
        <f t="shared" si="247"/>
        <v>19434.270560639445</v>
      </c>
      <c r="N5272" s="303"/>
      <c r="S5272" s="786">
        <v>0</v>
      </c>
      <c r="T5272" s="781">
        <f>VLOOKUP(C5272,METADATA!$J$5:$Q$29,IF(E5272="HI",2,IF(E5272="LO",6,10))+IF(S5272=1,2,IF(D5272=7,1,(IF(WEEKDAY(B5272)=1,2,IF(WEEKDAY(B5272)=7,1,0))))))</f>
        <v>2</v>
      </c>
      <c r="U5272" s="781">
        <f>VLOOKUP(C5272,METADATA!$A$5:$H$29,IF(E5272="HI",2,IF(E5272="LO",6,10))+IF(S5272=1,2,IF(D5272=7,1,(IF(WEEKDAY(B5272)=1,2,IF(WEEKDAY(B5272)=7,1,0))))))</f>
        <v>2</v>
      </c>
    </row>
    <row r="5273" spans="2:21" ht="13.95" customHeight="1" x14ac:dyDescent="0.25">
      <c r="B5273" s="784">
        <f t="shared" si="245"/>
        <v>45602</v>
      </c>
      <c r="C5273" s="785">
        <v>13</v>
      </c>
      <c r="D5273" s="786">
        <f>IFERROR((INDEX(METADATA!$T$2:$T$20,MATCH(B5273,METADATA!$S$2:$S$20,0))),0)</f>
        <v>0</v>
      </c>
      <c r="E5273" s="785" t="str">
        <f t="shared" si="246"/>
        <v>LO</v>
      </c>
      <c r="F5273" s="786">
        <f>VLOOKUP(C5273,METADATA!$A$5:$H$29,IF(E5273="HI",2,IF(E5273="LO",6,10))+IF(D5273=1,2,IF(D5273=7,1,(IF(WEEKDAY(B5273)=1,2,IF(WEEKDAY(B5273)=7,1,0))))))</f>
        <v>2</v>
      </c>
      <c r="G5273" s="786">
        <f>VLOOKUP(C5273,METADATA!$J$5:$Q$29,IF(E5273="HI",2,IF(E5273="LO",6,10))+IF(D5273=1,2,IF(D5273=7,1,(IF(WEEKDAY(B5273)=1,2,IF(WEEKDAY(B5273)=7,1,0))))))</f>
        <v>2</v>
      </c>
      <c r="H5273" s="787">
        <v>16981</v>
      </c>
      <c r="I5273" s="788">
        <v>9082.8748168945313</v>
      </c>
      <c r="K5273" s="795">
        <v>909.3125</v>
      </c>
      <c r="M5273" s="798">
        <f t="shared" si="247"/>
        <v>19257.543351616187</v>
      </c>
      <c r="N5273" s="303"/>
      <c r="S5273" s="786">
        <v>0</v>
      </c>
      <c r="T5273" s="781">
        <f>VLOOKUP(C5273,METADATA!$J$5:$Q$29,IF(E5273="HI",2,IF(E5273="LO",6,10))+IF(S5273=1,2,IF(D5273=7,1,(IF(WEEKDAY(B5273)=1,2,IF(WEEKDAY(B5273)=7,1,0))))))</f>
        <v>2</v>
      </c>
      <c r="U5273" s="781">
        <f>VLOOKUP(C5273,METADATA!$A$5:$H$29,IF(E5273="HI",2,IF(E5273="LO",6,10))+IF(S5273=1,2,IF(D5273=7,1,(IF(WEEKDAY(B5273)=1,2,IF(WEEKDAY(B5273)=7,1,0))))))</f>
        <v>2</v>
      </c>
    </row>
    <row r="5274" spans="2:21" ht="13.95" customHeight="1" x14ac:dyDescent="0.25">
      <c r="B5274" s="784">
        <f t="shared" si="245"/>
        <v>45602</v>
      </c>
      <c r="C5274" s="785">
        <v>14</v>
      </c>
      <c r="D5274" s="786">
        <f>IFERROR((INDEX(METADATA!$T$2:$T$20,MATCH(B5274,METADATA!$S$2:$S$20,0))),0)</f>
        <v>0</v>
      </c>
      <c r="E5274" s="785" t="str">
        <f t="shared" si="246"/>
        <v>LO</v>
      </c>
      <c r="F5274" s="786">
        <f>VLOOKUP(C5274,METADATA!$A$5:$H$29,IF(E5274="HI",2,IF(E5274="LO",6,10))+IF(D5274=1,2,IF(D5274=7,1,(IF(WEEKDAY(B5274)=1,2,IF(WEEKDAY(B5274)=7,1,0))))))</f>
        <v>2</v>
      </c>
      <c r="G5274" s="786">
        <f>VLOOKUP(C5274,METADATA!$J$5:$Q$29,IF(E5274="HI",2,IF(E5274="LO",6,10))+IF(D5274=1,2,IF(D5274=7,1,(IF(WEEKDAY(B5274)=1,2,IF(WEEKDAY(B5274)=7,1,0))))))</f>
        <v>2</v>
      </c>
      <c r="H5274" s="787">
        <v>17068.75</v>
      </c>
      <c r="I5274" s="788">
        <v>8948.4750366210938</v>
      </c>
      <c r="K5274" s="795">
        <v>905.6</v>
      </c>
      <c r="M5274" s="798">
        <f t="shared" si="247"/>
        <v>19272.193233867569</v>
      </c>
      <c r="N5274" s="303"/>
      <c r="S5274" s="786">
        <v>0</v>
      </c>
      <c r="T5274" s="781">
        <f>VLOOKUP(C5274,METADATA!$J$5:$Q$29,IF(E5274="HI",2,IF(E5274="LO",6,10))+IF(S5274=1,2,IF(D5274=7,1,(IF(WEEKDAY(B5274)=1,2,IF(WEEKDAY(B5274)=7,1,0))))))</f>
        <v>2</v>
      </c>
      <c r="U5274" s="781">
        <f>VLOOKUP(C5274,METADATA!$A$5:$H$29,IF(E5274="HI",2,IF(E5274="LO",6,10))+IF(S5274=1,2,IF(D5274=7,1,(IF(WEEKDAY(B5274)=1,2,IF(WEEKDAY(B5274)=7,1,0))))))</f>
        <v>2</v>
      </c>
    </row>
    <row r="5275" spans="2:21" ht="13.95" customHeight="1" x14ac:dyDescent="0.25">
      <c r="B5275" s="784">
        <f t="shared" si="245"/>
        <v>45602</v>
      </c>
      <c r="C5275" s="785">
        <v>15</v>
      </c>
      <c r="D5275" s="786">
        <f>IFERROR((INDEX(METADATA!$T$2:$T$20,MATCH(B5275,METADATA!$S$2:$S$20,0))),0)</f>
        <v>0</v>
      </c>
      <c r="E5275" s="785" t="str">
        <f t="shared" si="246"/>
        <v>LO</v>
      </c>
      <c r="F5275" s="786">
        <f>VLOOKUP(C5275,METADATA!$A$5:$H$29,IF(E5275="HI",2,IF(E5275="LO",6,10))+IF(D5275=1,2,IF(D5275=7,1,(IF(WEEKDAY(B5275)=1,2,IF(WEEKDAY(B5275)=7,1,0))))))</f>
        <v>2</v>
      </c>
      <c r="G5275" s="786">
        <f>VLOOKUP(C5275,METADATA!$J$5:$Q$29,IF(E5275="HI",2,IF(E5275="LO",6,10))+IF(D5275=1,2,IF(D5275=7,1,(IF(WEEKDAY(B5275)=1,2,IF(WEEKDAY(B5275)=7,1,0))))))</f>
        <v>2</v>
      </c>
      <c r="H5275" s="787">
        <v>16720.25</v>
      </c>
      <c r="I5275" s="788">
        <v>9046.3750610351563</v>
      </c>
      <c r="K5275" s="795">
        <v>913.98749999999995</v>
      </c>
      <c r="M5275" s="798">
        <f t="shared" si="247"/>
        <v>19010.619711293442</v>
      </c>
      <c r="N5275" s="303"/>
      <c r="S5275" s="786">
        <v>0</v>
      </c>
      <c r="T5275" s="781">
        <f>VLOOKUP(C5275,METADATA!$J$5:$Q$29,IF(E5275="HI",2,IF(E5275="LO",6,10))+IF(S5275=1,2,IF(D5275=7,1,(IF(WEEKDAY(B5275)=1,2,IF(WEEKDAY(B5275)=7,1,0))))))</f>
        <v>2</v>
      </c>
      <c r="U5275" s="781">
        <f>VLOOKUP(C5275,METADATA!$A$5:$H$29,IF(E5275="HI",2,IF(E5275="LO",6,10))+IF(S5275=1,2,IF(D5275=7,1,(IF(WEEKDAY(B5275)=1,2,IF(WEEKDAY(B5275)=7,1,0))))))</f>
        <v>2</v>
      </c>
    </row>
    <row r="5276" spans="2:21" ht="13.95" customHeight="1" x14ac:dyDescent="0.25">
      <c r="B5276" s="784">
        <f t="shared" ref="B5276:B5339" si="248">B5252+1</f>
        <v>45602</v>
      </c>
      <c r="C5276" s="785">
        <v>16</v>
      </c>
      <c r="D5276" s="786">
        <f>IFERROR((INDEX(METADATA!$T$2:$T$20,MATCH(B5276,METADATA!$S$2:$S$20,0))),0)</f>
        <v>0</v>
      </c>
      <c r="E5276" s="785" t="str">
        <f t="shared" si="246"/>
        <v>LO</v>
      </c>
      <c r="F5276" s="786">
        <f>VLOOKUP(C5276,METADATA!$A$5:$H$29,IF(E5276="HI",2,IF(E5276="LO",6,10))+IF(D5276=1,2,IF(D5276=7,1,(IF(WEEKDAY(B5276)=1,2,IF(WEEKDAY(B5276)=7,1,0))))))</f>
        <v>2</v>
      </c>
      <c r="G5276" s="786">
        <f>VLOOKUP(C5276,METADATA!$J$5:$Q$29,IF(E5276="HI",2,IF(E5276="LO",6,10))+IF(D5276=1,2,IF(D5276=7,1,(IF(WEEKDAY(B5276)=1,2,IF(WEEKDAY(B5276)=7,1,0))))))</f>
        <v>2</v>
      </c>
      <c r="H5276" s="787">
        <v>702</v>
      </c>
      <c r="I5276" s="788">
        <v>9001.275146484375</v>
      </c>
      <c r="K5276" s="795">
        <v>902.26250000000005</v>
      </c>
      <c r="M5276" s="798">
        <f t="shared" si="247"/>
        <v>9028.607769901033</v>
      </c>
      <c r="N5276" s="303"/>
      <c r="S5276" s="786">
        <v>0</v>
      </c>
      <c r="T5276" s="781">
        <f>VLOOKUP(C5276,METADATA!$J$5:$Q$29,IF(E5276="HI",2,IF(E5276="LO",6,10))+IF(S5276=1,2,IF(D5276=7,1,(IF(WEEKDAY(B5276)=1,2,IF(WEEKDAY(B5276)=7,1,0))))))</f>
        <v>2</v>
      </c>
      <c r="U5276" s="781">
        <f>VLOOKUP(C5276,METADATA!$A$5:$H$29,IF(E5276="HI",2,IF(E5276="LO",6,10))+IF(S5276=1,2,IF(D5276=7,1,(IF(WEEKDAY(B5276)=1,2,IF(WEEKDAY(B5276)=7,1,0))))))</f>
        <v>2</v>
      </c>
    </row>
    <row r="5277" spans="2:21" ht="13.95" customHeight="1" x14ac:dyDescent="0.25">
      <c r="B5277" s="784">
        <f t="shared" si="248"/>
        <v>45602</v>
      </c>
      <c r="C5277" s="785">
        <v>17</v>
      </c>
      <c r="D5277" s="786">
        <f>IFERROR((INDEX(METADATA!$T$2:$T$20,MATCH(B5277,METADATA!$S$2:$S$20,0))),0)</f>
        <v>0</v>
      </c>
      <c r="E5277" s="785" t="str">
        <f t="shared" si="246"/>
        <v>LO</v>
      </c>
      <c r="F5277" s="786">
        <f>VLOOKUP(C5277,METADATA!$A$5:$H$29,IF(E5277="HI",2,IF(E5277="LO",6,10))+IF(D5277=1,2,IF(D5277=7,1,(IF(WEEKDAY(B5277)=1,2,IF(WEEKDAY(B5277)=7,1,0))))))</f>
        <v>2</v>
      </c>
      <c r="G5277" s="786">
        <f>VLOOKUP(C5277,METADATA!$J$5:$Q$29,IF(E5277="HI",2,IF(E5277="LO",6,10))+IF(D5277=1,2,IF(D5277=7,1,(IF(WEEKDAY(B5277)=1,2,IF(WEEKDAY(B5277)=7,1,0))))))</f>
        <v>2</v>
      </c>
      <c r="H5277" s="787">
        <v>25.5</v>
      </c>
      <c r="I5277" s="788">
        <v>4594.2575836181641</v>
      </c>
      <c r="K5277" s="795">
        <v>933.76250000000005</v>
      </c>
      <c r="M5277" s="798">
        <f t="shared" si="247"/>
        <v>4594.328350763908</v>
      </c>
      <c r="N5277" s="303"/>
      <c r="S5277" s="786">
        <v>0</v>
      </c>
      <c r="T5277" s="781">
        <f>VLOOKUP(C5277,METADATA!$J$5:$Q$29,IF(E5277="HI",2,IF(E5277="LO",6,10))+IF(S5277=1,2,IF(D5277=7,1,(IF(WEEKDAY(B5277)=1,2,IF(WEEKDAY(B5277)=7,1,0))))))</f>
        <v>2</v>
      </c>
      <c r="U5277" s="781">
        <f>VLOOKUP(C5277,METADATA!$A$5:$H$29,IF(E5277="HI",2,IF(E5277="LO",6,10))+IF(S5277=1,2,IF(D5277=7,1,(IF(WEEKDAY(B5277)=1,2,IF(WEEKDAY(B5277)=7,1,0))))))</f>
        <v>2</v>
      </c>
    </row>
    <row r="5278" spans="2:21" ht="13.95" customHeight="1" x14ac:dyDescent="0.25">
      <c r="B5278" s="784">
        <f t="shared" si="248"/>
        <v>45602</v>
      </c>
      <c r="C5278" s="785">
        <v>18</v>
      </c>
      <c r="D5278" s="786">
        <f>IFERROR((INDEX(METADATA!$T$2:$T$20,MATCH(B5278,METADATA!$S$2:$S$20,0))),0)</f>
        <v>0</v>
      </c>
      <c r="E5278" s="785" t="str">
        <f t="shared" si="246"/>
        <v>LO</v>
      </c>
      <c r="F5278" s="786">
        <f>VLOOKUP(C5278,METADATA!$A$5:$H$29,IF(E5278="HI",2,IF(E5278="LO",6,10))+IF(D5278=1,2,IF(D5278=7,1,(IF(WEEKDAY(B5278)=1,2,IF(WEEKDAY(B5278)=7,1,0))))))</f>
        <v>1</v>
      </c>
      <c r="G5278" s="786">
        <f>VLOOKUP(C5278,METADATA!$J$5:$Q$29,IF(E5278="HI",2,IF(E5278="LO",6,10))+IF(D5278=1,2,IF(D5278=7,1,(IF(WEEKDAY(B5278)=1,2,IF(WEEKDAY(B5278)=7,1,0))))))</f>
        <v>1</v>
      </c>
      <c r="H5278" s="787">
        <v>15573</v>
      </c>
      <c r="I5278" s="788">
        <v>808.34750366210938</v>
      </c>
      <c r="K5278" s="795">
        <v>0</v>
      </c>
      <c r="M5278" s="798">
        <f t="shared" si="247"/>
        <v>15593.965329148221</v>
      </c>
      <c r="N5278" s="303"/>
      <c r="S5278" s="786">
        <v>0</v>
      </c>
      <c r="T5278" s="781">
        <f>VLOOKUP(C5278,METADATA!$J$5:$Q$29,IF(E5278="HI",2,IF(E5278="LO",6,10))+IF(S5278=1,2,IF(D5278=7,1,(IF(WEEKDAY(B5278)=1,2,IF(WEEKDAY(B5278)=7,1,0))))))</f>
        <v>1</v>
      </c>
      <c r="U5278" s="781">
        <f>VLOOKUP(C5278,METADATA!$A$5:$H$29,IF(E5278="HI",2,IF(E5278="LO",6,10))+IF(S5278=1,2,IF(D5278=7,1,(IF(WEEKDAY(B5278)=1,2,IF(WEEKDAY(B5278)=7,1,0))))))</f>
        <v>1</v>
      </c>
    </row>
    <row r="5279" spans="2:21" ht="13.95" customHeight="1" x14ac:dyDescent="0.25">
      <c r="B5279" s="784">
        <f t="shared" si="248"/>
        <v>45602</v>
      </c>
      <c r="C5279" s="785">
        <v>19</v>
      </c>
      <c r="D5279" s="786">
        <f>IFERROR((INDEX(METADATA!$T$2:$T$20,MATCH(B5279,METADATA!$S$2:$S$20,0))),0)</f>
        <v>0</v>
      </c>
      <c r="E5279" s="785" t="str">
        <f t="shared" si="246"/>
        <v>LO</v>
      </c>
      <c r="F5279" s="786">
        <f>VLOOKUP(C5279,METADATA!$A$5:$H$29,IF(E5279="HI",2,IF(E5279="LO",6,10))+IF(D5279=1,2,IF(D5279=7,1,(IF(WEEKDAY(B5279)=1,2,IF(WEEKDAY(B5279)=7,1,0))))))</f>
        <v>1</v>
      </c>
      <c r="G5279" s="786">
        <f>VLOOKUP(C5279,METADATA!$J$5:$Q$29,IF(E5279="HI",2,IF(E5279="LO",6,10))+IF(D5279=1,2,IF(D5279=7,1,(IF(WEEKDAY(B5279)=1,2,IF(WEEKDAY(B5279)=7,1,0))))))</f>
        <v>1</v>
      </c>
      <c r="H5279" s="787">
        <v>15296.25</v>
      </c>
      <c r="I5279" s="788">
        <v>1504.5299182124436</v>
      </c>
      <c r="K5279" s="795">
        <v>0</v>
      </c>
      <c r="M5279" s="798">
        <f t="shared" si="247"/>
        <v>15370.064226843568</v>
      </c>
      <c r="N5279" s="303"/>
      <c r="S5279" s="786">
        <v>0</v>
      </c>
      <c r="T5279" s="781">
        <f>VLOOKUP(C5279,METADATA!$J$5:$Q$29,IF(E5279="HI",2,IF(E5279="LO",6,10))+IF(S5279=1,2,IF(D5279=7,1,(IF(WEEKDAY(B5279)=1,2,IF(WEEKDAY(B5279)=7,1,0))))))</f>
        <v>1</v>
      </c>
      <c r="U5279" s="781">
        <f>VLOOKUP(C5279,METADATA!$A$5:$H$29,IF(E5279="HI",2,IF(E5279="LO",6,10))+IF(S5279=1,2,IF(D5279=7,1,(IF(WEEKDAY(B5279)=1,2,IF(WEEKDAY(B5279)=7,1,0))))))</f>
        <v>1</v>
      </c>
    </row>
    <row r="5280" spans="2:21" ht="13.95" customHeight="1" x14ac:dyDescent="0.25">
      <c r="B5280" s="784">
        <f t="shared" si="248"/>
        <v>45602</v>
      </c>
      <c r="C5280" s="785">
        <v>20</v>
      </c>
      <c r="D5280" s="786">
        <f>IFERROR((INDEX(METADATA!$T$2:$T$20,MATCH(B5280,METADATA!$S$2:$S$20,0))),0)</f>
        <v>0</v>
      </c>
      <c r="E5280" s="785" t="str">
        <f t="shared" si="246"/>
        <v>LO</v>
      </c>
      <c r="F5280" s="786">
        <f>VLOOKUP(C5280,METADATA!$A$5:$H$29,IF(E5280="HI",2,IF(E5280="LO",6,10))+IF(D5280=1,2,IF(D5280=7,1,(IF(WEEKDAY(B5280)=1,2,IF(WEEKDAY(B5280)=7,1,0))))))</f>
        <v>1</v>
      </c>
      <c r="G5280" s="786">
        <f>VLOOKUP(C5280,METADATA!$J$5:$Q$29,IF(E5280="HI",2,IF(E5280="LO",6,10))+IF(D5280=1,2,IF(D5280=7,1,(IF(WEEKDAY(B5280)=1,2,IF(WEEKDAY(B5280)=7,1,0))))))</f>
        <v>2</v>
      </c>
      <c r="H5280" s="787">
        <v>14384.75</v>
      </c>
      <c r="I5280" s="788">
        <v>3929.3399963378906</v>
      </c>
      <c r="K5280" s="795">
        <v>0</v>
      </c>
      <c r="M5280" s="798">
        <f t="shared" si="247"/>
        <v>14911.765333766511</v>
      </c>
      <c r="N5280" s="303"/>
      <c r="S5280" s="786">
        <v>0</v>
      </c>
      <c r="T5280" s="781">
        <f>VLOOKUP(C5280,METADATA!$J$5:$Q$29,IF(E5280="HI",2,IF(E5280="LO",6,10))+IF(S5280=1,2,IF(D5280=7,1,(IF(WEEKDAY(B5280)=1,2,IF(WEEKDAY(B5280)=7,1,0))))))</f>
        <v>2</v>
      </c>
      <c r="U5280" s="781">
        <f>VLOOKUP(C5280,METADATA!$A$5:$H$29,IF(E5280="HI",2,IF(E5280="LO",6,10))+IF(S5280=1,2,IF(D5280=7,1,(IF(WEEKDAY(B5280)=1,2,IF(WEEKDAY(B5280)=7,1,0))))))</f>
        <v>1</v>
      </c>
    </row>
    <row r="5281" spans="2:21" ht="13.95" customHeight="1" x14ac:dyDescent="0.25">
      <c r="B5281" s="784">
        <f t="shared" si="248"/>
        <v>45602</v>
      </c>
      <c r="C5281" s="785">
        <v>21</v>
      </c>
      <c r="D5281" s="786">
        <f>IFERROR((INDEX(METADATA!$T$2:$T$20,MATCH(B5281,METADATA!$S$2:$S$20,0))),0)</f>
        <v>0</v>
      </c>
      <c r="E5281" s="785" t="str">
        <f t="shared" si="246"/>
        <v>LO</v>
      </c>
      <c r="F5281" s="786">
        <f>VLOOKUP(C5281,METADATA!$A$5:$H$29,IF(E5281="HI",2,IF(E5281="LO",6,10))+IF(D5281=1,2,IF(D5281=7,1,(IF(WEEKDAY(B5281)=1,2,IF(WEEKDAY(B5281)=7,1,0))))))</f>
        <v>2</v>
      </c>
      <c r="G5281" s="786">
        <f>VLOOKUP(C5281,METADATA!$J$5:$Q$29,IF(E5281="HI",2,IF(E5281="LO",6,10))+IF(D5281=1,2,IF(D5281=7,1,(IF(WEEKDAY(B5281)=1,2,IF(WEEKDAY(B5281)=7,1,0))))))</f>
        <v>2</v>
      </c>
      <c r="H5281" s="787">
        <v>12951.75</v>
      </c>
      <c r="I5281" s="788">
        <v>5273.5000610351563</v>
      </c>
      <c r="K5281" s="795">
        <v>0</v>
      </c>
      <c r="M5281" s="798">
        <f t="shared" si="247"/>
        <v>13984.192181039196</v>
      </c>
      <c r="N5281" s="303"/>
      <c r="S5281" s="786">
        <v>0</v>
      </c>
      <c r="T5281" s="781">
        <f>VLOOKUP(C5281,METADATA!$J$5:$Q$29,IF(E5281="HI",2,IF(E5281="LO",6,10))+IF(S5281=1,2,IF(D5281=7,1,(IF(WEEKDAY(B5281)=1,2,IF(WEEKDAY(B5281)=7,1,0))))))</f>
        <v>2</v>
      </c>
      <c r="U5281" s="781">
        <f>VLOOKUP(C5281,METADATA!$A$5:$H$29,IF(E5281="HI",2,IF(E5281="LO",6,10))+IF(S5281=1,2,IF(D5281=7,1,(IF(WEEKDAY(B5281)=1,2,IF(WEEKDAY(B5281)=7,1,0))))))</f>
        <v>2</v>
      </c>
    </row>
    <row r="5282" spans="2:21" ht="13.95" customHeight="1" x14ac:dyDescent="0.25">
      <c r="B5282" s="784">
        <f t="shared" si="248"/>
        <v>45602</v>
      </c>
      <c r="C5282" s="785">
        <v>22</v>
      </c>
      <c r="D5282" s="786">
        <f>IFERROR((INDEX(METADATA!$T$2:$T$20,MATCH(B5282,METADATA!$S$2:$S$20,0))),0)</f>
        <v>0</v>
      </c>
      <c r="E5282" s="785" t="str">
        <f t="shared" si="246"/>
        <v>LO</v>
      </c>
      <c r="F5282" s="786">
        <f>VLOOKUP(C5282,METADATA!$A$5:$H$29,IF(E5282="HI",2,IF(E5282="LO",6,10))+IF(D5282=1,2,IF(D5282=7,1,(IF(WEEKDAY(B5282)=1,2,IF(WEEKDAY(B5282)=7,1,0))))))</f>
        <v>3</v>
      </c>
      <c r="G5282" s="786">
        <f>VLOOKUP(C5282,METADATA!$J$5:$Q$29,IF(E5282="HI",2,IF(E5282="LO",6,10))+IF(D5282=1,2,IF(D5282=7,1,(IF(WEEKDAY(B5282)=1,2,IF(WEEKDAY(B5282)=7,1,0))))))</f>
        <v>3</v>
      </c>
      <c r="H5282" s="787">
        <v>11637.75</v>
      </c>
      <c r="I5282" s="788">
        <v>6076.9501342773438</v>
      </c>
      <c r="K5282" s="795">
        <v>0</v>
      </c>
      <c r="M5282" s="798">
        <f t="shared" si="247"/>
        <v>13128.844122655788</v>
      </c>
      <c r="N5282" s="303"/>
      <c r="S5282" s="786">
        <v>0</v>
      </c>
      <c r="T5282" s="781">
        <f>VLOOKUP(C5282,METADATA!$J$5:$Q$29,IF(E5282="HI",2,IF(E5282="LO",6,10))+IF(S5282=1,2,IF(D5282=7,1,(IF(WEEKDAY(B5282)=1,2,IF(WEEKDAY(B5282)=7,1,0))))))</f>
        <v>3</v>
      </c>
      <c r="U5282" s="781">
        <f>VLOOKUP(C5282,METADATA!$A$5:$H$29,IF(E5282="HI",2,IF(E5282="LO",6,10))+IF(S5282=1,2,IF(D5282=7,1,(IF(WEEKDAY(B5282)=1,2,IF(WEEKDAY(B5282)=7,1,0))))))</f>
        <v>3</v>
      </c>
    </row>
    <row r="5283" spans="2:21" ht="13.95" customHeight="1" x14ac:dyDescent="0.25">
      <c r="B5283" s="784">
        <f t="shared" si="248"/>
        <v>45602</v>
      </c>
      <c r="C5283" s="785">
        <v>23</v>
      </c>
      <c r="D5283" s="786">
        <f>IFERROR((INDEX(METADATA!$T$2:$T$20,MATCH(B5283,METADATA!$S$2:$S$20,0))),0)</f>
        <v>0</v>
      </c>
      <c r="E5283" s="785" t="str">
        <f t="shared" si="246"/>
        <v>LO</v>
      </c>
      <c r="F5283" s="786">
        <f>VLOOKUP(C5283,METADATA!$A$5:$H$29,IF(E5283="HI",2,IF(E5283="LO",6,10))+IF(D5283=1,2,IF(D5283=7,1,(IF(WEEKDAY(B5283)=1,2,IF(WEEKDAY(B5283)=7,1,0))))))</f>
        <v>3</v>
      </c>
      <c r="G5283" s="786">
        <f>VLOOKUP(C5283,METADATA!$J$5:$Q$29,IF(E5283="HI",2,IF(E5283="LO",6,10))+IF(D5283=1,2,IF(D5283=7,1,(IF(WEEKDAY(B5283)=1,2,IF(WEEKDAY(B5283)=7,1,0))))))</f>
        <v>3</v>
      </c>
      <c r="H5283" s="787">
        <v>10666.25</v>
      </c>
      <c r="I5283" s="788">
        <v>7953.2748413085938</v>
      </c>
      <c r="K5283" s="795">
        <v>0</v>
      </c>
      <c r="M5283" s="798">
        <f t="shared" si="247"/>
        <v>13305.016714153058</v>
      </c>
      <c r="N5283" s="303"/>
      <c r="S5283" s="786">
        <v>0</v>
      </c>
      <c r="T5283" s="781">
        <f>VLOOKUP(C5283,METADATA!$J$5:$Q$29,IF(E5283="HI",2,IF(E5283="LO",6,10))+IF(S5283=1,2,IF(D5283=7,1,(IF(WEEKDAY(B5283)=1,2,IF(WEEKDAY(B5283)=7,1,0))))))</f>
        <v>3</v>
      </c>
      <c r="U5283" s="781">
        <f>VLOOKUP(C5283,METADATA!$A$5:$H$29,IF(E5283="HI",2,IF(E5283="LO",6,10))+IF(S5283=1,2,IF(D5283=7,1,(IF(WEEKDAY(B5283)=1,2,IF(WEEKDAY(B5283)=7,1,0))))))</f>
        <v>3</v>
      </c>
    </row>
    <row r="5284" spans="2:21" ht="13.95" customHeight="1" x14ac:dyDescent="0.25">
      <c r="B5284" s="784">
        <f t="shared" si="248"/>
        <v>45603</v>
      </c>
      <c r="C5284" s="785">
        <v>0</v>
      </c>
      <c r="D5284" s="786">
        <f>IFERROR((INDEX(METADATA!$T$2:$T$20,MATCH(B5284,METADATA!$S$2:$S$20,0))),0)</f>
        <v>0</v>
      </c>
      <c r="E5284" s="785" t="str">
        <f t="shared" si="246"/>
        <v>LO</v>
      </c>
      <c r="F5284" s="786">
        <f>VLOOKUP(C5284,METADATA!$A$5:$H$29,IF(E5284="HI",2,IF(E5284="LO",6,10))+IF(D5284=1,2,IF(D5284=7,1,(IF(WEEKDAY(B5284)=1,2,IF(WEEKDAY(B5284)=7,1,0))))))</f>
        <v>3</v>
      </c>
      <c r="G5284" s="786">
        <f>VLOOKUP(C5284,METADATA!$J$5:$Q$29,IF(E5284="HI",2,IF(E5284="LO",6,10))+IF(D5284=1,2,IF(D5284=7,1,(IF(WEEKDAY(B5284)=1,2,IF(WEEKDAY(B5284)=7,1,0))))))</f>
        <v>3</v>
      </c>
      <c r="H5284" s="787">
        <v>10225</v>
      </c>
      <c r="I5284" s="788">
        <v>7918.67529296875</v>
      </c>
      <c r="K5284" s="795">
        <v>0</v>
      </c>
      <c r="M5284" s="798">
        <f t="shared" si="247"/>
        <v>12932.750805434771</v>
      </c>
      <c r="N5284" s="303"/>
      <c r="S5284" s="786">
        <v>0</v>
      </c>
      <c r="T5284" s="781">
        <f>VLOOKUP(C5284,METADATA!$J$5:$Q$29,IF(E5284="HI",2,IF(E5284="LO",6,10))+IF(S5284=1,2,IF(D5284=7,1,(IF(WEEKDAY(B5284)=1,2,IF(WEEKDAY(B5284)=7,1,0))))))</f>
        <v>3</v>
      </c>
      <c r="U5284" s="781">
        <f>VLOOKUP(C5284,METADATA!$A$5:$H$29,IF(E5284="HI",2,IF(E5284="LO",6,10))+IF(S5284=1,2,IF(D5284=7,1,(IF(WEEKDAY(B5284)=1,2,IF(WEEKDAY(B5284)=7,1,0))))))</f>
        <v>3</v>
      </c>
    </row>
    <row r="5285" spans="2:21" ht="13.95" customHeight="1" x14ac:dyDescent="0.25">
      <c r="B5285" s="784">
        <f t="shared" si="248"/>
        <v>45603</v>
      </c>
      <c r="C5285" s="785">
        <v>1</v>
      </c>
      <c r="D5285" s="786">
        <f>IFERROR((INDEX(METADATA!$T$2:$T$20,MATCH(B5285,METADATA!$S$2:$S$20,0))),0)</f>
        <v>0</v>
      </c>
      <c r="E5285" s="785" t="str">
        <f t="shared" si="246"/>
        <v>LO</v>
      </c>
      <c r="F5285" s="786">
        <f>VLOOKUP(C5285,METADATA!$A$5:$H$29,IF(E5285="HI",2,IF(E5285="LO",6,10))+IF(D5285=1,2,IF(D5285=7,1,(IF(WEEKDAY(B5285)=1,2,IF(WEEKDAY(B5285)=7,1,0))))))</f>
        <v>3</v>
      </c>
      <c r="G5285" s="786">
        <f>VLOOKUP(C5285,METADATA!$J$5:$Q$29,IF(E5285="HI",2,IF(E5285="LO",6,10))+IF(D5285=1,2,IF(D5285=7,1,(IF(WEEKDAY(B5285)=1,2,IF(WEEKDAY(B5285)=7,1,0))))))</f>
        <v>3</v>
      </c>
      <c r="H5285" s="787">
        <v>9555.75</v>
      </c>
      <c r="I5285" s="788">
        <v>7418.4775390625</v>
      </c>
      <c r="K5285" s="795">
        <v>0</v>
      </c>
      <c r="M5285" s="798">
        <f t="shared" si="247"/>
        <v>12097.361987643208</v>
      </c>
      <c r="N5285" s="303"/>
      <c r="S5285" s="786">
        <v>0</v>
      </c>
      <c r="T5285" s="781">
        <f>VLOOKUP(C5285,METADATA!$J$5:$Q$29,IF(E5285="HI",2,IF(E5285="LO",6,10))+IF(S5285=1,2,IF(D5285=7,1,(IF(WEEKDAY(B5285)=1,2,IF(WEEKDAY(B5285)=7,1,0))))))</f>
        <v>3</v>
      </c>
      <c r="U5285" s="781">
        <f>VLOOKUP(C5285,METADATA!$A$5:$H$29,IF(E5285="HI",2,IF(E5285="LO",6,10))+IF(S5285=1,2,IF(D5285=7,1,(IF(WEEKDAY(B5285)=1,2,IF(WEEKDAY(B5285)=7,1,0))))))</f>
        <v>3</v>
      </c>
    </row>
    <row r="5286" spans="2:21" ht="13.95" customHeight="1" x14ac:dyDescent="0.25">
      <c r="B5286" s="784">
        <f t="shared" si="248"/>
        <v>45603</v>
      </c>
      <c r="C5286" s="785">
        <v>2</v>
      </c>
      <c r="D5286" s="786">
        <f>IFERROR((INDEX(METADATA!$T$2:$T$20,MATCH(B5286,METADATA!$S$2:$S$20,0))),0)</f>
        <v>0</v>
      </c>
      <c r="E5286" s="785" t="str">
        <f t="shared" si="246"/>
        <v>LO</v>
      </c>
      <c r="F5286" s="786">
        <f>VLOOKUP(C5286,METADATA!$A$5:$H$29,IF(E5286="HI",2,IF(E5286="LO",6,10))+IF(D5286=1,2,IF(D5286=7,1,(IF(WEEKDAY(B5286)=1,2,IF(WEEKDAY(B5286)=7,1,0))))))</f>
        <v>3</v>
      </c>
      <c r="G5286" s="786">
        <f>VLOOKUP(C5286,METADATA!$J$5:$Q$29,IF(E5286="HI",2,IF(E5286="LO",6,10))+IF(D5286=1,2,IF(D5286=7,1,(IF(WEEKDAY(B5286)=1,2,IF(WEEKDAY(B5286)=7,1,0))))))</f>
        <v>3</v>
      </c>
      <c r="H5286" s="787">
        <v>9675.5</v>
      </c>
      <c r="I5286" s="788">
        <v>8506.2500610351563</v>
      </c>
      <c r="K5286" s="795">
        <v>0</v>
      </c>
      <c r="M5286" s="798">
        <f t="shared" si="247"/>
        <v>12882.996171343862</v>
      </c>
      <c r="N5286" s="303"/>
      <c r="S5286" s="786">
        <v>0</v>
      </c>
      <c r="T5286" s="781">
        <f>VLOOKUP(C5286,METADATA!$J$5:$Q$29,IF(E5286="HI",2,IF(E5286="LO",6,10))+IF(S5286=1,2,IF(D5286=7,1,(IF(WEEKDAY(B5286)=1,2,IF(WEEKDAY(B5286)=7,1,0))))))</f>
        <v>3</v>
      </c>
      <c r="U5286" s="781">
        <f>VLOOKUP(C5286,METADATA!$A$5:$H$29,IF(E5286="HI",2,IF(E5286="LO",6,10))+IF(S5286=1,2,IF(D5286=7,1,(IF(WEEKDAY(B5286)=1,2,IF(WEEKDAY(B5286)=7,1,0))))))</f>
        <v>3</v>
      </c>
    </row>
    <row r="5287" spans="2:21" ht="13.95" customHeight="1" x14ac:dyDescent="0.25">
      <c r="B5287" s="784">
        <f t="shared" si="248"/>
        <v>45603</v>
      </c>
      <c r="C5287" s="785">
        <v>3</v>
      </c>
      <c r="D5287" s="786">
        <f>IFERROR((INDEX(METADATA!$T$2:$T$20,MATCH(B5287,METADATA!$S$2:$S$20,0))),0)</f>
        <v>0</v>
      </c>
      <c r="E5287" s="785" t="str">
        <f t="shared" si="246"/>
        <v>LO</v>
      </c>
      <c r="F5287" s="786">
        <f>VLOOKUP(C5287,METADATA!$A$5:$H$29,IF(E5287="HI",2,IF(E5287="LO",6,10))+IF(D5287=1,2,IF(D5287=7,1,(IF(WEEKDAY(B5287)=1,2,IF(WEEKDAY(B5287)=7,1,0))))))</f>
        <v>3</v>
      </c>
      <c r="G5287" s="786">
        <f>VLOOKUP(C5287,METADATA!$J$5:$Q$29,IF(E5287="HI",2,IF(E5287="LO",6,10))+IF(D5287=1,2,IF(D5287=7,1,(IF(WEEKDAY(B5287)=1,2,IF(WEEKDAY(B5287)=7,1,0))))))</f>
        <v>3</v>
      </c>
      <c r="H5287" s="787">
        <v>9689</v>
      </c>
      <c r="I5287" s="788">
        <v>8704.0001831054688</v>
      </c>
      <c r="K5287" s="795">
        <v>0</v>
      </c>
      <c r="M5287" s="798">
        <f t="shared" si="247"/>
        <v>13024.451627131948</v>
      </c>
      <c r="N5287" s="303"/>
      <c r="S5287" s="786">
        <v>0</v>
      </c>
      <c r="T5287" s="781">
        <f>VLOOKUP(C5287,METADATA!$J$5:$Q$29,IF(E5287="HI",2,IF(E5287="LO",6,10))+IF(S5287=1,2,IF(D5287=7,1,(IF(WEEKDAY(B5287)=1,2,IF(WEEKDAY(B5287)=7,1,0))))))</f>
        <v>3</v>
      </c>
      <c r="U5287" s="781">
        <f>VLOOKUP(C5287,METADATA!$A$5:$H$29,IF(E5287="HI",2,IF(E5287="LO",6,10))+IF(S5287=1,2,IF(D5287=7,1,(IF(WEEKDAY(B5287)=1,2,IF(WEEKDAY(B5287)=7,1,0))))))</f>
        <v>3</v>
      </c>
    </row>
    <row r="5288" spans="2:21" ht="13.95" customHeight="1" x14ac:dyDescent="0.25">
      <c r="B5288" s="784">
        <f t="shared" si="248"/>
        <v>45603</v>
      </c>
      <c r="C5288" s="785">
        <v>4</v>
      </c>
      <c r="D5288" s="786">
        <f>IFERROR((INDEX(METADATA!$T$2:$T$20,MATCH(B5288,METADATA!$S$2:$S$20,0))),0)</f>
        <v>0</v>
      </c>
      <c r="E5288" s="785" t="str">
        <f t="shared" si="246"/>
        <v>LO</v>
      </c>
      <c r="F5288" s="786">
        <f>VLOOKUP(C5288,METADATA!$A$5:$H$29,IF(E5288="HI",2,IF(E5288="LO",6,10))+IF(D5288=1,2,IF(D5288=7,1,(IF(WEEKDAY(B5288)=1,2,IF(WEEKDAY(B5288)=7,1,0))))))</f>
        <v>3</v>
      </c>
      <c r="G5288" s="786">
        <f>VLOOKUP(C5288,METADATA!$J$5:$Q$29,IF(E5288="HI",2,IF(E5288="LO",6,10))+IF(D5288=1,2,IF(D5288=7,1,(IF(WEEKDAY(B5288)=1,2,IF(WEEKDAY(B5288)=7,1,0))))))</f>
        <v>3</v>
      </c>
      <c r="H5288" s="787">
        <v>9993.75</v>
      </c>
      <c r="I5288" s="788">
        <v>8549.724853515625</v>
      </c>
      <c r="K5288" s="795">
        <v>0</v>
      </c>
      <c r="M5288" s="798">
        <f t="shared" si="247"/>
        <v>13151.913706123636</v>
      </c>
      <c r="N5288" s="303"/>
      <c r="S5288" s="786">
        <v>0</v>
      </c>
      <c r="T5288" s="781">
        <f>VLOOKUP(C5288,METADATA!$J$5:$Q$29,IF(E5288="HI",2,IF(E5288="LO",6,10))+IF(S5288=1,2,IF(D5288=7,1,(IF(WEEKDAY(B5288)=1,2,IF(WEEKDAY(B5288)=7,1,0))))))</f>
        <v>3</v>
      </c>
      <c r="U5288" s="781">
        <f>VLOOKUP(C5288,METADATA!$A$5:$H$29,IF(E5288="HI",2,IF(E5288="LO",6,10))+IF(S5288=1,2,IF(D5288=7,1,(IF(WEEKDAY(B5288)=1,2,IF(WEEKDAY(B5288)=7,1,0))))))</f>
        <v>3</v>
      </c>
    </row>
    <row r="5289" spans="2:21" ht="13.95" customHeight="1" x14ac:dyDescent="0.25">
      <c r="B5289" s="784">
        <f t="shared" si="248"/>
        <v>45603</v>
      </c>
      <c r="C5289" s="785">
        <v>5</v>
      </c>
      <c r="D5289" s="786">
        <f>IFERROR((INDEX(METADATA!$T$2:$T$20,MATCH(B5289,METADATA!$S$2:$S$20,0))),0)</f>
        <v>0</v>
      </c>
      <c r="E5289" s="785" t="str">
        <f t="shared" si="246"/>
        <v>LO</v>
      </c>
      <c r="F5289" s="786">
        <f>VLOOKUP(C5289,METADATA!$A$5:$H$29,IF(E5289="HI",2,IF(E5289="LO",6,10))+IF(D5289=1,2,IF(D5289=7,1,(IF(WEEKDAY(B5289)=1,2,IF(WEEKDAY(B5289)=7,1,0))))))</f>
        <v>3</v>
      </c>
      <c r="G5289" s="786">
        <f>VLOOKUP(C5289,METADATA!$J$5:$Q$29,IF(E5289="HI",2,IF(E5289="LO",6,10))+IF(D5289=1,2,IF(D5289=7,1,(IF(WEEKDAY(B5289)=1,2,IF(WEEKDAY(B5289)=7,1,0))))))</f>
        <v>3</v>
      </c>
      <c r="H5289" s="787">
        <v>11631</v>
      </c>
      <c r="I5289" s="788">
        <v>8635.9248046875</v>
      </c>
      <c r="K5289" s="795">
        <v>870.51250000000005</v>
      </c>
      <c r="M5289" s="798">
        <f t="shared" si="247"/>
        <v>14486.523331435215</v>
      </c>
      <c r="N5289" s="303"/>
      <c r="S5289" s="786">
        <v>0</v>
      </c>
      <c r="T5289" s="781">
        <f>VLOOKUP(C5289,METADATA!$J$5:$Q$29,IF(E5289="HI",2,IF(E5289="LO",6,10))+IF(S5289=1,2,IF(D5289=7,1,(IF(WEEKDAY(B5289)=1,2,IF(WEEKDAY(B5289)=7,1,0))))))</f>
        <v>3</v>
      </c>
      <c r="U5289" s="781">
        <f>VLOOKUP(C5289,METADATA!$A$5:$H$29,IF(E5289="HI",2,IF(E5289="LO",6,10))+IF(S5289=1,2,IF(D5289=7,1,(IF(WEEKDAY(B5289)=1,2,IF(WEEKDAY(B5289)=7,1,0))))))</f>
        <v>3</v>
      </c>
    </row>
    <row r="5290" spans="2:21" ht="13.95" customHeight="1" x14ac:dyDescent="0.25">
      <c r="B5290" s="784">
        <f t="shared" si="248"/>
        <v>45603</v>
      </c>
      <c r="C5290" s="785">
        <v>6</v>
      </c>
      <c r="D5290" s="786">
        <f>IFERROR((INDEX(METADATA!$T$2:$T$20,MATCH(B5290,METADATA!$S$2:$S$20,0))),0)</f>
        <v>0</v>
      </c>
      <c r="E5290" s="785" t="str">
        <f t="shared" si="246"/>
        <v>LO</v>
      </c>
      <c r="F5290" s="786">
        <f>VLOOKUP(C5290,METADATA!$A$5:$H$29,IF(E5290="HI",2,IF(E5290="LO",6,10))+IF(D5290=1,2,IF(D5290=7,1,(IF(WEEKDAY(B5290)=1,2,IF(WEEKDAY(B5290)=7,1,0))))))</f>
        <v>2</v>
      </c>
      <c r="G5290" s="786">
        <f>VLOOKUP(C5290,METADATA!$J$5:$Q$29,IF(E5290="HI",2,IF(E5290="LO",6,10))+IF(D5290=1,2,IF(D5290=7,1,(IF(WEEKDAY(B5290)=1,2,IF(WEEKDAY(B5290)=7,1,0))))))</f>
        <v>2</v>
      </c>
      <c r="H5290" s="787">
        <v>12661.5</v>
      </c>
      <c r="I5290" s="788">
        <v>8503.750244140625</v>
      </c>
      <c r="K5290" s="795">
        <v>865.8125</v>
      </c>
      <c r="M5290" s="798">
        <f t="shared" si="247"/>
        <v>15252.126096538861</v>
      </c>
      <c r="N5290" s="303"/>
      <c r="S5290" s="786">
        <v>0</v>
      </c>
      <c r="T5290" s="781">
        <f>VLOOKUP(C5290,METADATA!$J$5:$Q$29,IF(E5290="HI",2,IF(E5290="LO",6,10))+IF(S5290=1,2,IF(D5290=7,1,(IF(WEEKDAY(B5290)=1,2,IF(WEEKDAY(B5290)=7,1,0))))))</f>
        <v>2</v>
      </c>
      <c r="U5290" s="781">
        <f>VLOOKUP(C5290,METADATA!$A$5:$H$29,IF(E5290="HI",2,IF(E5290="LO",6,10))+IF(S5290=1,2,IF(D5290=7,1,(IF(WEEKDAY(B5290)=1,2,IF(WEEKDAY(B5290)=7,1,0))))))</f>
        <v>2</v>
      </c>
    </row>
    <row r="5291" spans="2:21" ht="13.95" customHeight="1" x14ac:dyDescent="0.25">
      <c r="B5291" s="784">
        <f t="shared" si="248"/>
        <v>45603</v>
      </c>
      <c r="C5291" s="785">
        <v>7</v>
      </c>
      <c r="D5291" s="786">
        <f>IFERROR((INDEX(METADATA!$T$2:$T$20,MATCH(B5291,METADATA!$S$2:$S$20,0))),0)</f>
        <v>0</v>
      </c>
      <c r="E5291" s="785" t="str">
        <f t="shared" si="246"/>
        <v>LO</v>
      </c>
      <c r="F5291" s="786">
        <f>VLOOKUP(C5291,METADATA!$A$5:$H$29,IF(E5291="HI",2,IF(E5291="LO",6,10))+IF(D5291=1,2,IF(D5291=7,1,(IF(WEEKDAY(B5291)=1,2,IF(WEEKDAY(B5291)=7,1,0))))))</f>
        <v>1</v>
      </c>
      <c r="G5291" s="786">
        <f>VLOOKUP(C5291,METADATA!$J$5:$Q$29,IF(E5291="HI",2,IF(E5291="LO",6,10))+IF(D5291=1,2,IF(D5291=7,1,(IF(WEEKDAY(B5291)=1,2,IF(WEEKDAY(B5291)=7,1,0))))))</f>
        <v>1</v>
      </c>
      <c r="H5291" s="787">
        <v>13052</v>
      </c>
      <c r="I5291" s="788">
        <v>8537.2999877929688</v>
      </c>
      <c r="K5291" s="795">
        <v>834.63750000000005</v>
      </c>
      <c r="M5291" s="798">
        <f t="shared" si="247"/>
        <v>15596.159626060828</v>
      </c>
      <c r="N5291" s="303"/>
      <c r="S5291" s="786">
        <v>0</v>
      </c>
      <c r="T5291" s="781">
        <f>VLOOKUP(C5291,METADATA!$J$5:$Q$29,IF(E5291="HI",2,IF(E5291="LO",6,10))+IF(S5291=1,2,IF(D5291=7,1,(IF(WEEKDAY(B5291)=1,2,IF(WEEKDAY(B5291)=7,1,0))))))</f>
        <v>1</v>
      </c>
      <c r="U5291" s="781">
        <f>VLOOKUP(C5291,METADATA!$A$5:$H$29,IF(E5291="HI",2,IF(E5291="LO",6,10))+IF(S5291=1,2,IF(D5291=7,1,(IF(WEEKDAY(B5291)=1,2,IF(WEEKDAY(B5291)=7,1,0))))))</f>
        <v>1</v>
      </c>
    </row>
    <row r="5292" spans="2:21" ht="13.95" customHeight="1" x14ac:dyDescent="0.25">
      <c r="B5292" s="784">
        <f t="shared" si="248"/>
        <v>45603</v>
      </c>
      <c r="C5292" s="785">
        <v>8</v>
      </c>
      <c r="D5292" s="786">
        <f>IFERROR((INDEX(METADATA!$T$2:$T$20,MATCH(B5292,METADATA!$S$2:$S$20,0))),0)</f>
        <v>0</v>
      </c>
      <c r="E5292" s="785" t="str">
        <f t="shared" si="246"/>
        <v>LO</v>
      </c>
      <c r="F5292" s="786">
        <f>VLOOKUP(C5292,METADATA!$A$5:$H$29,IF(E5292="HI",2,IF(E5292="LO",6,10))+IF(D5292=1,2,IF(D5292=7,1,(IF(WEEKDAY(B5292)=1,2,IF(WEEKDAY(B5292)=7,1,0))))))</f>
        <v>1</v>
      </c>
      <c r="G5292" s="786">
        <f>VLOOKUP(C5292,METADATA!$J$5:$Q$29,IF(E5292="HI",2,IF(E5292="LO",6,10))+IF(D5292=1,2,IF(D5292=7,1,(IF(WEEKDAY(B5292)=1,2,IF(WEEKDAY(B5292)=7,1,0))))))</f>
        <v>1</v>
      </c>
      <c r="H5292" s="787">
        <v>167.75</v>
      </c>
      <c r="I5292" s="788">
        <v>8599.2500610351563</v>
      </c>
      <c r="K5292" s="795">
        <v>847.33749999999998</v>
      </c>
      <c r="M5292" s="798">
        <f t="shared" si="247"/>
        <v>8600.8860982292481</v>
      </c>
      <c r="N5292" s="303"/>
      <c r="S5292" s="786">
        <v>0</v>
      </c>
      <c r="T5292" s="781">
        <f>VLOOKUP(C5292,METADATA!$J$5:$Q$29,IF(E5292="HI",2,IF(E5292="LO",6,10))+IF(S5292=1,2,IF(D5292=7,1,(IF(WEEKDAY(B5292)=1,2,IF(WEEKDAY(B5292)=7,1,0))))))</f>
        <v>1</v>
      </c>
      <c r="U5292" s="781">
        <f>VLOOKUP(C5292,METADATA!$A$5:$H$29,IF(E5292="HI",2,IF(E5292="LO",6,10))+IF(S5292=1,2,IF(D5292=7,1,(IF(WEEKDAY(B5292)=1,2,IF(WEEKDAY(B5292)=7,1,0))))))</f>
        <v>1</v>
      </c>
    </row>
    <row r="5293" spans="2:21" ht="13.95" customHeight="1" x14ac:dyDescent="0.25">
      <c r="B5293" s="784">
        <f t="shared" si="248"/>
        <v>45603</v>
      </c>
      <c r="C5293" s="785">
        <v>9</v>
      </c>
      <c r="D5293" s="786">
        <f>IFERROR((INDEX(METADATA!$T$2:$T$20,MATCH(B5293,METADATA!$S$2:$S$20,0))),0)</f>
        <v>0</v>
      </c>
      <c r="E5293" s="785" t="str">
        <f t="shared" si="246"/>
        <v>LO</v>
      </c>
      <c r="F5293" s="786">
        <f>VLOOKUP(C5293,METADATA!$A$5:$H$29,IF(E5293="HI",2,IF(E5293="LO",6,10))+IF(D5293=1,2,IF(D5293=7,1,(IF(WEEKDAY(B5293)=1,2,IF(WEEKDAY(B5293)=7,1,0))))))</f>
        <v>2</v>
      </c>
      <c r="G5293" s="786">
        <f>VLOOKUP(C5293,METADATA!$J$5:$Q$29,IF(E5293="HI",2,IF(E5293="LO",6,10))+IF(D5293=1,2,IF(D5293=7,1,(IF(WEEKDAY(B5293)=1,2,IF(WEEKDAY(B5293)=7,1,0))))))</f>
        <v>1</v>
      </c>
      <c r="H5293" s="787">
        <v>26.75</v>
      </c>
      <c r="I5293" s="788">
        <v>8761.2002563476563</v>
      </c>
      <c r="K5293" s="795">
        <v>851.61249999999995</v>
      </c>
      <c r="M5293" s="798">
        <f t="shared" si="247"/>
        <v>8761.2410932656239</v>
      </c>
      <c r="N5293" s="303"/>
      <c r="S5293" s="786">
        <v>0</v>
      </c>
      <c r="T5293" s="781">
        <f>VLOOKUP(C5293,METADATA!$J$5:$Q$29,IF(E5293="HI",2,IF(E5293="LO",6,10))+IF(S5293=1,2,IF(D5293=7,1,(IF(WEEKDAY(B5293)=1,2,IF(WEEKDAY(B5293)=7,1,0))))))</f>
        <v>1</v>
      </c>
      <c r="U5293" s="781">
        <f>VLOOKUP(C5293,METADATA!$A$5:$H$29,IF(E5293="HI",2,IF(E5293="LO",6,10))+IF(S5293=1,2,IF(D5293=7,1,(IF(WEEKDAY(B5293)=1,2,IF(WEEKDAY(B5293)=7,1,0))))))</f>
        <v>2</v>
      </c>
    </row>
    <row r="5294" spans="2:21" ht="13.95" customHeight="1" x14ac:dyDescent="0.25">
      <c r="B5294" s="784">
        <f t="shared" si="248"/>
        <v>45603</v>
      </c>
      <c r="C5294" s="785">
        <v>10</v>
      </c>
      <c r="D5294" s="786">
        <f>IFERROR((INDEX(METADATA!$T$2:$T$20,MATCH(B5294,METADATA!$S$2:$S$20,0))),0)</f>
        <v>0</v>
      </c>
      <c r="E5294" s="785" t="str">
        <f t="shared" si="246"/>
        <v>LO</v>
      </c>
      <c r="F5294" s="786">
        <f>VLOOKUP(C5294,METADATA!$A$5:$H$29,IF(E5294="HI",2,IF(E5294="LO",6,10))+IF(D5294=1,2,IF(D5294=7,1,(IF(WEEKDAY(B5294)=1,2,IF(WEEKDAY(B5294)=7,1,0))))))</f>
        <v>2</v>
      </c>
      <c r="G5294" s="786">
        <f>VLOOKUP(C5294,METADATA!$J$5:$Q$29,IF(E5294="HI",2,IF(E5294="LO",6,10))+IF(D5294=1,2,IF(D5294=7,1,(IF(WEEKDAY(B5294)=1,2,IF(WEEKDAY(B5294)=7,1,0))))))</f>
        <v>2</v>
      </c>
      <c r="H5294" s="787">
        <v>14624.5</v>
      </c>
      <c r="I5294" s="788">
        <v>8863.300048828125</v>
      </c>
      <c r="K5294" s="795">
        <v>856.5</v>
      </c>
      <c r="M5294" s="798">
        <f t="shared" si="247"/>
        <v>17100.704313143266</v>
      </c>
      <c r="N5294" s="303"/>
      <c r="S5294" s="786">
        <v>0</v>
      </c>
      <c r="T5294" s="781">
        <f>VLOOKUP(C5294,METADATA!$J$5:$Q$29,IF(E5294="HI",2,IF(E5294="LO",6,10))+IF(S5294=1,2,IF(D5294=7,1,(IF(WEEKDAY(B5294)=1,2,IF(WEEKDAY(B5294)=7,1,0))))))</f>
        <v>2</v>
      </c>
      <c r="U5294" s="781">
        <f>VLOOKUP(C5294,METADATA!$A$5:$H$29,IF(E5294="HI",2,IF(E5294="LO",6,10))+IF(S5294=1,2,IF(D5294=7,1,(IF(WEEKDAY(B5294)=1,2,IF(WEEKDAY(B5294)=7,1,0))))))</f>
        <v>2</v>
      </c>
    </row>
    <row r="5295" spans="2:21" ht="13.95" customHeight="1" x14ac:dyDescent="0.25">
      <c r="B5295" s="784">
        <f t="shared" si="248"/>
        <v>45603</v>
      </c>
      <c r="C5295" s="785">
        <v>11</v>
      </c>
      <c r="D5295" s="786">
        <f>IFERROR((INDEX(METADATA!$T$2:$T$20,MATCH(B5295,METADATA!$S$2:$S$20,0))),0)</f>
        <v>0</v>
      </c>
      <c r="E5295" s="785" t="str">
        <f t="shared" si="246"/>
        <v>LO</v>
      </c>
      <c r="F5295" s="786">
        <f>VLOOKUP(C5295,METADATA!$A$5:$H$29,IF(E5295="HI",2,IF(E5295="LO",6,10))+IF(D5295=1,2,IF(D5295=7,1,(IF(WEEKDAY(B5295)=1,2,IF(WEEKDAY(B5295)=7,1,0))))))</f>
        <v>2</v>
      </c>
      <c r="G5295" s="786">
        <f>VLOOKUP(C5295,METADATA!$J$5:$Q$29,IF(E5295="HI",2,IF(E5295="LO",6,10))+IF(D5295=1,2,IF(D5295=7,1,(IF(WEEKDAY(B5295)=1,2,IF(WEEKDAY(B5295)=7,1,0))))))</f>
        <v>2</v>
      </c>
      <c r="H5295" s="787">
        <v>16428</v>
      </c>
      <c r="I5295" s="788">
        <v>9040.3500366210938</v>
      </c>
      <c r="K5295" s="795">
        <v>824.32500000000005</v>
      </c>
      <c r="M5295" s="798">
        <f t="shared" si="247"/>
        <v>18751.189636517331</v>
      </c>
      <c r="N5295" s="303"/>
      <c r="S5295" s="786">
        <v>0</v>
      </c>
      <c r="T5295" s="781">
        <f>VLOOKUP(C5295,METADATA!$J$5:$Q$29,IF(E5295="HI",2,IF(E5295="LO",6,10))+IF(S5295=1,2,IF(D5295=7,1,(IF(WEEKDAY(B5295)=1,2,IF(WEEKDAY(B5295)=7,1,0))))))</f>
        <v>2</v>
      </c>
      <c r="U5295" s="781">
        <f>VLOOKUP(C5295,METADATA!$A$5:$H$29,IF(E5295="HI",2,IF(E5295="LO",6,10))+IF(S5295=1,2,IF(D5295=7,1,(IF(WEEKDAY(B5295)=1,2,IF(WEEKDAY(B5295)=7,1,0))))))</f>
        <v>2</v>
      </c>
    </row>
    <row r="5296" spans="2:21" ht="13.95" customHeight="1" x14ac:dyDescent="0.25">
      <c r="B5296" s="784">
        <f t="shared" si="248"/>
        <v>45603</v>
      </c>
      <c r="C5296" s="785">
        <v>12</v>
      </c>
      <c r="D5296" s="786">
        <f>IFERROR((INDEX(METADATA!$T$2:$T$20,MATCH(B5296,METADATA!$S$2:$S$20,0))),0)</f>
        <v>0</v>
      </c>
      <c r="E5296" s="785" t="str">
        <f t="shared" si="246"/>
        <v>LO</v>
      </c>
      <c r="F5296" s="786">
        <f>VLOOKUP(C5296,METADATA!$A$5:$H$29,IF(E5296="HI",2,IF(E5296="LO",6,10))+IF(D5296=1,2,IF(D5296=7,1,(IF(WEEKDAY(B5296)=1,2,IF(WEEKDAY(B5296)=7,1,0))))))</f>
        <v>2</v>
      </c>
      <c r="G5296" s="786">
        <f>VLOOKUP(C5296,METADATA!$J$5:$Q$29,IF(E5296="HI",2,IF(E5296="LO",6,10))+IF(D5296=1,2,IF(D5296=7,1,(IF(WEEKDAY(B5296)=1,2,IF(WEEKDAY(B5296)=7,1,0))))))</f>
        <v>2</v>
      </c>
      <c r="H5296" s="787">
        <v>16253</v>
      </c>
      <c r="I5296" s="788">
        <v>9052.9500732421875</v>
      </c>
      <c r="K5296" s="795">
        <v>882.73749999999995</v>
      </c>
      <c r="M5296" s="798">
        <f t="shared" si="247"/>
        <v>18604.190765217812</v>
      </c>
      <c r="N5296" s="303"/>
      <c r="S5296" s="786">
        <v>0</v>
      </c>
      <c r="T5296" s="781">
        <f>VLOOKUP(C5296,METADATA!$J$5:$Q$29,IF(E5296="HI",2,IF(E5296="LO",6,10))+IF(S5296=1,2,IF(D5296=7,1,(IF(WEEKDAY(B5296)=1,2,IF(WEEKDAY(B5296)=7,1,0))))))</f>
        <v>2</v>
      </c>
      <c r="U5296" s="781">
        <f>VLOOKUP(C5296,METADATA!$A$5:$H$29,IF(E5296="HI",2,IF(E5296="LO",6,10))+IF(S5296=1,2,IF(D5296=7,1,(IF(WEEKDAY(B5296)=1,2,IF(WEEKDAY(B5296)=7,1,0))))))</f>
        <v>2</v>
      </c>
    </row>
    <row r="5297" spans="2:21" ht="13.95" customHeight="1" x14ac:dyDescent="0.25">
      <c r="B5297" s="784">
        <f t="shared" si="248"/>
        <v>45603</v>
      </c>
      <c r="C5297" s="785">
        <v>13</v>
      </c>
      <c r="D5297" s="786">
        <f>IFERROR((INDEX(METADATA!$T$2:$T$20,MATCH(B5297,METADATA!$S$2:$S$20,0))),0)</f>
        <v>0</v>
      </c>
      <c r="E5297" s="785" t="str">
        <f t="shared" si="246"/>
        <v>LO</v>
      </c>
      <c r="F5297" s="786">
        <f>VLOOKUP(C5297,METADATA!$A$5:$H$29,IF(E5297="HI",2,IF(E5297="LO",6,10))+IF(D5297=1,2,IF(D5297=7,1,(IF(WEEKDAY(B5297)=1,2,IF(WEEKDAY(B5297)=7,1,0))))))</f>
        <v>2</v>
      </c>
      <c r="G5297" s="786">
        <f>VLOOKUP(C5297,METADATA!$J$5:$Q$29,IF(E5297="HI",2,IF(E5297="LO",6,10))+IF(D5297=1,2,IF(D5297=7,1,(IF(WEEKDAY(B5297)=1,2,IF(WEEKDAY(B5297)=7,1,0))))))</f>
        <v>2</v>
      </c>
      <c r="H5297" s="787">
        <v>15956</v>
      </c>
      <c r="I5297" s="788">
        <v>9457.0501098632813</v>
      </c>
      <c r="K5297" s="795">
        <v>909.3125</v>
      </c>
      <c r="M5297" s="798">
        <f t="shared" si="247"/>
        <v>18548.038515715485</v>
      </c>
      <c r="N5297" s="303"/>
      <c r="S5297" s="786">
        <v>0</v>
      </c>
      <c r="T5297" s="781">
        <f>VLOOKUP(C5297,METADATA!$J$5:$Q$29,IF(E5297="HI",2,IF(E5297="LO",6,10))+IF(S5297=1,2,IF(D5297=7,1,(IF(WEEKDAY(B5297)=1,2,IF(WEEKDAY(B5297)=7,1,0))))))</f>
        <v>2</v>
      </c>
      <c r="U5297" s="781">
        <f>VLOOKUP(C5297,METADATA!$A$5:$H$29,IF(E5297="HI",2,IF(E5297="LO",6,10))+IF(S5297=1,2,IF(D5297=7,1,(IF(WEEKDAY(B5297)=1,2,IF(WEEKDAY(B5297)=7,1,0))))))</f>
        <v>2</v>
      </c>
    </row>
    <row r="5298" spans="2:21" ht="13.95" customHeight="1" x14ac:dyDescent="0.25">
      <c r="B5298" s="784">
        <f t="shared" si="248"/>
        <v>45603</v>
      </c>
      <c r="C5298" s="785">
        <v>14</v>
      </c>
      <c r="D5298" s="786">
        <f>IFERROR((INDEX(METADATA!$T$2:$T$20,MATCH(B5298,METADATA!$S$2:$S$20,0))),0)</f>
        <v>0</v>
      </c>
      <c r="E5298" s="785" t="str">
        <f t="shared" si="246"/>
        <v>LO</v>
      </c>
      <c r="F5298" s="786">
        <f>VLOOKUP(C5298,METADATA!$A$5:$H$29,IF(E5298="HI",2,IF(E5298="LO",6,10))+IF(D5298=1,2,IF(D5298=7,1,(IF(WEEKDAY(B5298)=1,2,IF(WEEKDAY(B5298)=7,1,0))))))</f>
        <v>2</v>
      </c>
      <c r="G5298" s="786">
        <f>VLOOKUP(C5298,METADATA!$J$5:$Q$29,IF(E5298="HI",2,IF(E5298="LO",6,10))+IF(D5298=1,2,IF(D5298=7,1,(IF(WEEKDAY(B5298)=1,2,IF(WEEKDAY(B5298)=7,1,0))))))</f>
        <v>2</v>
      </c>
      <c r="H5298" s="787">
        <v>16262.75</v>
      </c>
      <c r="I5298" s="788">
        <v>9525.0000610351563</v>
      </c>
      <c r="K5298" s="795">
        <v>905.6</v>
      </c>
      <c r="M5298" s="798">
        <f t="shared" si="247"/>
        <v>18846.821050915183</v>
      </c>
      <c r="N5298" s="303"/>
      <c r="S5298" s="786">
        <v>0</v>
      </c>
      <c r="T5298" s="781">
        <f>VLOOKUP(C5298,METADATA!$J$5:$Q$29,IF(E5298="HI",2,IF(E5298="LO",6,10))+IF(S5298=1,2,IF(D5298=7,1,(IF(WEEKDAY(B5298)=1,2,IF(WEEKDAY(B5298)=7,1,0))))))</f>
        <v>2</v>
      </c>
      <c r="U5298" s="781">
        <f>VLOOKUP(C5298,METADATA!$A$5:$H$29,IF(E5298="HI",2,IF(E5298="LO",6,10))+IF(S5298=1,2,IF(D5298=7,1,(IF(WEEKDAY(B5298)=1,2,IF(WEEKDAY(B5298)=7,1,0))))))</f>
        <v>2</v>
      </c>
    </row>
    <row r="5299" spans="2:21" ht="13.95" customHeight="1" x14ac:dyDescent="0.25">
      <c r="B5299" s="784">
        <f t="shared" si="248"/>
        <v>45603</v>
      </c>
      <c r="C5299" s="785">
        <v>15</v>
      </c>
      <c r="D5299" s="786">
        <f>IFERROR((INDEX(METADATA!$T$2:$T$20,MATCH(B5299,METADATA!$S$2:$S$20,0))),0)</f>
        <v>0</v>
      </c>
      <c r="E5299" s="785" t="str">
        <f t="shared" si="246"/>
        <v>LO</v>
      </c>
      <c r="F5299" s="786">
        <f>VLOOKUP(C5299,METADATA!$A$5:$H$29,IF(E5299="HI",2,IF(E5299="LO",6,10))+IF(D5299=1,2,IF(D5299=7,1,(IF(WEEKDAY(B5299)=1,2,IF(WEEKDAY(B5299)=7,1,0))))))</f>
        <v>2</v>
      </c>
      <c r="G5299" s="786">
        <f>VLOOKUP(C5299,METADATA!$J$5:$Q$29,IF(E5299="HI",2,IF(E5299="LO",6,10))+IF(D5299=1,2,IF(D5299=7,1,(IF(WEEKDAY(B5299)=1,2,IF(WEEKDAY(B5299)=7,1,0))))))</f>
        <v>2</v>
      </c>
      <c r="H5299" s="787">
        <v>16499.5</v>
      </c>
      <c r="I5299" s="788">
        <v>9593.9998168945313</v>
      </c>
      <c r="K5299" s="795">
        <v>913.98749999999995</v>
      </c>
      <c r="M5299" s="798">
        <f t="shared" si="247"/>
        <v>19086.076934157325</v>
      </c>
      <c r="N5299" s="303"/>
      <c r="S5299" s="786">
        <v>0</v>
      </c>
      <c r="T5299" s="781">
        <f>VLOOKUP(C5299,METADATA!$J$5:$Q$29,IF(E5299="HI",2,IF(E5299="LO",6,10))+IF(S5299=1,2,IF(D5299=7,1,(IF(WEEKDAY(B5299)=1,2,IF(WEEKDAY(B5299)=7,1,0))))))</f>
        <v>2</v>
      </c>
      <c r="U5299" s="781">
        <f>VLOOKUP(C5299,METADATA!$A$5:$H$29,IF(E5299="HI",2,IF(E5299="LO",6,10))+IF(S5299=1,2,IF(D5299=7,1,(IF(WEEKDAY(B5299)=1,2,IF(WEEKDAY(B5299)=7,1,0))))))</f>
        <v>2</v>
      </c>
    </row>
    <row r="5300" spans="2:21" ht="13.95" customHeight="1" x14ac:dyDescent="0.25">
      <c r="B5300" s="784">
        <f t="shared" si="248"/>
        <v>45603</v>
      </c>
      <c r="C5300" s="785">
        <v>16</v>
      </c>
      <c r="D5300" s="786">
        <f>IFERROR((INDEX(METADATA!$T$2:$T$20,MATCH(B5300,METADATA!$S$2:$S$20,0))),0)</f>
        <v>0</v>
      </c>
      <c r="E5300" s="785" t="str">
        <f t="shared" si="246"/>
        <v>LO</v>
      </c>
      <c r="F5300" s="786">
        <f>VLOOKUP(C5300,METADATA!$A$5:$H$29,IF(E5300="HI",2,IF(E5300="LO",6,10))+IF(D5300=1,2,IF(D5300=7,1,(IF(WEEKDAY(B5300)=1,2,IF(WEEKDAY(B5300)=7,1,0))))))</f>
        <v>2</v>
      </c>
      <c r="G5300" s="786">
        <f>VLOOKUP(C5300,METADATA!$J$5:$Q$29,IF(E5300="HI",2,IF(E5300="LO",6,10))+IF(D5300=1,2,IF(D5300=7,1,(IF(WEEKDAY(B5300)=1,2,IF(WEEKDAY(B5300)=7,1,0))))))</f>
        <v>2</v>
      </c>
      <c r="H5300" s="787">
        <v>16072.5</v>
      </c>
      <c r="I5300" s="788">
        <v>9671.800048828125</v>
      </c>
      <c r="K5300" s="795">
        <v>902.26250000000005</v>
      </c>
      <c r="M5300" s="798">
        <f t="shared" si="247"/>
        <v>18758.170817926562</v>
      </c>
      <c r="N5300" s="303"/>
      <c r="S5300" s="786">
        <v>0</v>
      </c>
      <c r="T5300" s="781">
        <f>VLOOKUP(C5300,METADATA!$J$5:$Q$29,IF(E5300="HI",2,IF(E5300="LO",6,10))+IF(S5300=1,2,IF(D5300=7,1,(IF(WEEKDAY(B5300)=1,2,IF(WEEKDAY(B5300)=7,1,0))))))</f>
        <v>2</v>
      </c>
      <c r="U5300" s="781">
        <f>VLOOKUP(C5300,METADATA!$A$5:$H$29,IF(E5300="HI",2,IF(E5300="LO",6,10))+IF(S5300=1,2,IF(D5300=7,1,(IF(WEEKDAY(B5300)=1,2,IF(WEEKDAY(B5300)=7,1,0))))))</f>
        <v>2</v>
      </c>
    </row>
    <row r="5301" spans="2:21" ht="13.95" customHeight="1" x14ac:dyDescent="0.25">
      <c r="B5301" s="784">
        <f t="shared" si="248"/>
        <v>45603</v>
      </c>
      <c r="C5301" s="785">
        <v>17</v>
      </c>
      <c r="D5301" s="786">
        <f>IFERROR((INDEX(METADATA!$T$2:$T$20,MATCH(B5301,METADATA!$S$2:$S$20,0))),0)</f>
        <v>0</v>
      </c>
      <c r="E5301" s="785" t="str">
        <f t="shared" si="246"/>
        <v>LO</v>
      </c>
      <c r="F5301" s="786">
        <f>VLOOKUP(C5301,METADATA!$A$5:$H$29,IF(E5301="HI",2,IF(E5301="LO",6,10))+IF(D5301=1,2,IF(D5301=7,1,(IF(WEEKDAY(B5301)=1,2,IF(WEEKDAY(B5301)=7,1,0))))))</f>
        <v>2</v>
      </c>
      <c r="G5301" s="786">
        <f>VLOOKUP(C5301,METADATA!$J$5:$Q$29,IF(E5301="HI",2,IF(E5301="LO",6,10))+IF(D5301=1,2,IF(D5301=7,1,(IF(WEEKDAY(B5301)=1,2,IF(WEEKDAY(B5301)=7,1,0))))))</f>
        <v>2</v>
      </c>
      <c r="H5301" s="787">
        <v>15273</v>
      </c>
      <c r="I5301" s="788">
        <v>9689.5750732421875</v>
      </c>
      <c r="K5301" s="795">
        <v>933.76250000000005</v>
      </c>
      <c r="M5301" s="798">
        <f t="shared" si="247"/>
        <v>18087.35453569693</v>
      </c>
      <c r="N5301" s="303"/>
      <c r="S5301" s="786">
        <v>0</v>
      </c>
      <c r="T5301" s="781">
        <f>VLOOKUP(C5301,METADATA!$J$5:$Q$29,IF(E5301="HI",2,IF(E5301="LO",6,10))+IF(S5301=1,2,IF(D5301=7,1,(IF(WEEKDAY(B5301)=1,2,IF(WEEKDAY(B5301)=7,1,0))))))</f>
        <v>2</v>
      </c>
      <c r="U5301" s="781">
        <f>VLOOKUP(C5301,METADATA!$A$5:$H$29,IF(E5301="HI",2,IF(E5301="LO",6,10))+IF(S5301=1,2,IF(D5301=7,1,(IF(WEEKDAY(B5301)=1,2,IF(WEEKDAY(B5301)=7,1,0))))))</f>
        <v>2</v>
      </c>
    </row>
    <row r="5302" spans="2:21" ht="13.95" customHeight="1" x14ac:dyDescent="0.25">
      <c r="B5302" s="784">
        <f t="shared" si="248"/>
        <v>45603</v>
      </c>
      <c r="C5302" s="785">
        <v>18</v>
      </c>
      <c r="D5302" s="786">
        <f>IFERROR((INDEX(METADATA!$T$2:$T$20,MATCH(B5302,METADATA!$S$2:$S$20,0))),0)</f>
        <v>0</v>
      </c>
      <c r="E5302" s="785" t="str">
        <f t="shared" si="246"/>
        <v>LO</v>
      </c>
      <c r="F5302" s="786">
        <f>VLOOKUP(C5302,METADATA!$A$5:$H$29,IF(E5302="HI",2,IF(E5302="LO",6,10))+IF(D5302=1,2,IF(D5302=7,1,(IF(WEEKDAY(B5302)=1,2,IF(WEEKDAY(B5302)=7,1,0))))))</f>
        <v>1</v>
      </c>
      <c r="G5302" s="786">
        <f>VLOOKUP(C5302,METADATA!$J$5:$Q$29,IF(E5302="HI",2,IF(E5302="LO",6,10))+IF(D5302=1,2,IF(D5302=7,1,(IF(WEEKDAY(B5302)=1,2,IF(WEEKDAY(B5302)=7,1,0))))))</f>
        <v>1</v>
      </c>
      <c r="H5302" s="787">
        <v>14699</v>
      </c>
      <c r="I5302" s="788">
        <v>9660.425048828125</v>
      </c>
      <c r="K5302" s="795">
        <v>0</v>
      </c>
      <c r="M5302" s="798">
        <f t="shared" si="247"/>
        <v>17589.326681940554</v>
      </c>
      <c r="N5302" s="303"/>
      <c r="S5302" s="786">
        <v>0</v>
      </c>
      <c r="T5302" s="781">
        <f>VLOOKUP(C5302,METADATA!$J$5:$Q$29,IF(E5302="HI",2,IF(E5302="LO",6,10))+IF(S5302=1,2,IF(D5302=7,1,(IF(WEEKDAY(B5302)=1,2,IF(WEEKDAY(B5302)=7,1,0))))))</f>
        <v>1</v>
      </c>
      <c r="U5302" s="781">
        <f>VLOOKUP(C5302,METADATA!$A$5:$H$29,IF(E5302="HI",2,IF(E5302="LO",6,10))+IF(S5302=1,2,IF(D5302=7,1,(IF(WEEKDAY(B5302)=1,2,IF(WEEKDAY(B5302)=7,1,0))))))</f>
        <v>1</v>
      </c>
    </row>
    <row r="5303" spans="2:21" ht="13.95" customHeight="1" x14ac:dyDescent="0.25">
      <c r="B5303" s="784">
        <f t="shared" si="248"/>
        <v>45603</v>
      </c>
      <c r="C5303" s="785">
        <v>19</v>
      </c>
      <c r="D5303" s="786">
        <f>IFERROR((INDEX(METADATA!$T$2:$T$20,MATCH(B5303,METADATA!$S$2:$S$20,0))),0)</f>
        <v>0</v>
      </c>
      <c r="E5303" s="785" t="str">
        <f t="shared" si="246"/>
        <v>LO</v>
      </c>
      <c r="F5303" s="786">
        <f>VLOOKUP(C5303,METADATA!$A$5:$H$29,IF(E5303="HI",2,IF(E5303="LO",6,10))+IF(D5303=1,2,IF(D5303=7,1,(IF(WEEKDAY(B5303)=1,2,IF(WEEKDAY(B5303)=7,1,0))))))</f>
        <v>1</v>
      </c>
      <c r="G5303" s="786">
        <f>VLOOKUP(C5303,METADATA!$J$5:$Q$29,IF(E5303="HI",2,IF(E5303="LO",6,10))+IF(D5303=1,2,IF(D5303=7,1,(IF(WEEKDAY(B5303)=1,2,IF(WEEKDAY(B5303)=7,1,0))))))</f>
        <v>1</v>
      </c>
      <c r="H5303" s="787">
        <v>14285.5</v>
      </c>
      <c r="I5303" s="788">
        <v>9639.6249389648438</v>
      </c>
      <c r="K5303" s="795">
        <v>0</v>
      </c>
      <c r="M5303" s="798">
        <f t="shared" si="247"/>
        <v>17233.626409259108</v>
      </c>
      <c r="N5303" s="303"/>
      <c r="S5303" s="786">
        <v>0</v>
      </c>
      <c r="T5303" s="781">
        <f>VLOOKUP(C5303,METADATA!$J$5:$Q$29,IF(E5303="HI",2,IF(E5303="LO",6,10))+IF(S5303=1,2,IF(D5303=7,1,(IF(WEEKDAY(B5303)=1,2,IF(WEEKDAY(B5303)=7,1,0))))))</f>
        <v>1</v>
      </c>
      <c r="U5303" s="781">
        <f>VLOOKUP(C5303,METADATA!$A$5:$H$29,IF(E5303="HI",2,IF(E5303="LO",6,10))+IF(S5303=1,2,IF(D5303=7,1,(IF(WEEKDAY(B5303)=1,2,IF(WEEKDAY(B5303)=7,1,0))))))</f>
        <v>1</v>
      </c>
    </row>
    <row r="5304" spans="2:21" ht="13.95" customHeight="1" x14ac:dyDescent="0.25">
      <c r="B5304" s="784">
        <f t="shared" si="248"/>
        <v>45603</v>
      </c>
      <c r="C5304" s="785">
        <v>20</v>
      </c>
      <c r="D5304" s="786">
        <f>IFERROR((INDEX(METADATA!$T$2:$T$20,MATCH(B5304,METADATA!$S$2:$S$20,0))),0)</f>
        <v>0</v>
      </c>
      <c r="E5304" s="785" t="str">
        <f t="shared" si="246"/>
        <v>LO</v>
      </c>
      <c r="F5304" s="786">
        <f>VLOOKUP(C5304,METADATA!$A$5:$H$29,IF(E5304="HI",2,IF(E5304="LO",6,10))+IF(D5304=1,2,IF(D5304=7,1,(IF(WEEKDAY(B5304)=1,2,IF(WEEKDAY(B5304)=7,1,0))))))</f>
        <v>1</v>
      </c>
      <c r="G5304" s="786">
        <f>VLOOKUP(C5304,METADATA!$J$5:$Q$29,IF(E5304="HI",2,IF(E5304="LO",6,10))+IF(D5304=1,2,IF(D5304=7,1,(IF(WEEKDAY(B5304)=1,2,IF(WEEKDAY(B5304)=7,1,0))))))</f>
        <v>2</v>
      </c>
      <c r="H5304" s="787">
        <v>14394.5</v>
      </c>
      <c r="I5304" s="788">
        <v>9589.5496826171875</v>
      </c>
      <c r="K5304" s="795">
        <v>0</v>
      </c>
      <c r="M5304" s="798">
        <f t="shared" si="247"/>
        <v>17296.27397347138</v>
      </c>
      <c r="N5304" s="303"/>
      <c r="S5304" s="786">
        <v>0</v>
      </c>
      <c r="T5304" s="781">
        <f>VLOOKUP(C5304,METADATA!$J$5:$Q$29,IF(E5304="HI",2,IF(E5304="LO",6,10))+IF(S5304=1,2,IF(D5304=7,1,(IF(WEEKDAY(B5304)=1,2,IF(WEEKDAY(B5304)=7,1,0))))))</f>
        <v>2</v>
      </c>
      <c r="U5304" s="781">
        <f>VLOOKUP(C5304,METADATA!$A$5:$H$29,IF(E5304="HI",2,IF(E5304="LO",6,10))+IF(S5304=1,2,IF(D5304=7,1,(IF(WEEKDAY(B5304)=1,2,IF(WEEKDAY(B5304)=7,1,0))))))</f>
        <v>1</v>
      </c>
    </row>
    <row r="5305" spans="2:21" ht="13.95" customHeight="1" x14ac:dyDescent="0.25">
      <c r="B5305" s="784">
        <f t="shared" si="248"/>
        <v>45603</v>
      </c>
      <c r="C5305" s="785">
        <v>21</v>
      </c>
      <c r="D5305" s="786">
        <f>IFERROR((INDEX(METADATA!$T$2:$T$20,MATCH(B5305,METADATA!$S$2:$S$20,0))),0)</f>
        <v>0</v>
      </c>
      <c r="E5305" s="785" t="str">
        <f t="shared" si="246"/>
        <v>LO</v>
      </c>
      <c r="F5305" s="786">
        <f>VLOOKUP(C5305,METADATA!$A$5:$H$29,IF(E5305="HI",2,IF(E5305="LO",6,10))+IF(D5305=1,2,IF(D5305=7,1,(IF(WEEKDAY(B5305)=1,2,IF(WEEKDAY(B5305)=7,1,0))))))</f>
        <v>2</v>
      </c>
      <c r="G5305" s="786">
        <f>VLOOKUP(C5305,METADATA!$J$5:$Q$29,IF(E5305="HI",2,IF(E5305="LO",6,10))+IF(D5305=1,2,IF(D5305=7,1,(IF(WEEKDAY(B5305)=1,2,IF(WEEKDAY(B5305)=7,1,0))))))</f>
        <v>2</v>
      </c>
      <c r="H5305" s="787">
        <v>13078.75</v>
      </c>
      <c r="I5305" s="788">
        <v>9706.900146484375</v>
      </c>
      <c r="K5305" s="795">
        <v>0</v>
      </c>
      <c r="M5305" s="798">
        <f t="shared" si="247"/>
        <v>16287.345149419483</v>
      </c>
      <c r="N5305" s="303"/>
      <c r="S5305" s="786">
        <v>0</v>
      </c>
      <c r="T5305" s="781">
        <f>VLOOKUP(C5305,METADATA!$J$5:$Q$29,IF(E5305="HI",2,IF(E5305="LO",6,10))+IF(S5305=1,2,IF(D5305=7,1,(IF(WEEKDAY(B5305)=1,2,IF(WEEKDAY(B5305)=7,1,0))))))</f>
        <v>2</v>
      </c>
      <c r="U5305" s="781">
        <f>VLOOKUP(C5305,METADATA!$A$5:$H$29,IF(E5305="HI",2,IF(E5305="LO",6,10))+IF(S5305=1,2,IF(D5305=7,1,(IF(WEEKDAY(B5305)=1,2,IF(WEEKDAY(B5305)=7,1,0))))))</f>
        <v>2</v>
      </c>
    </row>
    <row r="5306" spans="2:21" ht="13.95" customHeight="1" x14ac:dyDescent="0.25">
      <c r="B5306" s="784">
        <f t="shared" si="248"/>
        <v>45603</v>
      </c>
      <c r="C5306" s="785">
        <v>22</v>
      </c>
      <c r="D5306" s="786">
        <f>IFERROR((INDEX(METADATA!$T$2:$T$20,MATCH(B5306,METADATA!$S$2:$S$20,0))),0)</f>
        <v>0</v>
      </c>
      <c r="E5306" s="785" t="str">
        <f t="shared" si="246"/>
        <v>LO</v>
      </c>
      <c r="F5306" s="786">
        <f>VLOOKUP(C5306,METADATA!$A$5:$H$29,IF(E5306="HI",2,IF(E5306="LO",6,10))+IF(D5306=1,2,IF(D5306=7,1,(IF(WEEKDAY(B5306)=1,2,IF(WEEKDAY(B5306)=7,1,0))))))</f>
        <v>3</v>
      </c>
      <c r="G5306" s="786">
        <f>VLOOKUP(C5306,METADATA!$J$5:$Q$29,IF(E5306="HI",2,IF(E5306="LO",6,10))+IF(D5306=1,2,IF(D5306=7,1,(IF(WEEKDAY(B5306)=1,2,IF(WEEKDAY(B5306)=7,1,0))))))</f>
        <v>3</v>
      </c>
      <c r="H5306" s="787">
        <v>11345.75</v>
      </c>
      <c r="I5306" s="788">
        <v>9578.8003540039063</v>
      </c>
      <c r="K5306" s="795">
        <v>0</v>
      </c>
      <c r="M5306" s="798">
        <f t="shared" si="247"/>
        <v>14848.550746937068</v>
      </c>
      <c r="N5306" s="303"/>
      <c r="S5306" s="786">
        <v>0</v>
      </c>
      <c r="T5306" s="781">
        <f>VLOOKUP(C5306,METADATA!$J$5:$Q$29,IF(E5306="HI",2,IF(E5306="LO",6,10))+IF(S5306=1,2,IF(D5306=7,1,(IF(WEEKDAY(B5306)=1,2,IF(WEEKDAY(B5306)=7,1,0))))))</f>
        <v>3</v>
      </c>
      <c r="U5306" s="781">
        <f>VLOOKUP(C5306,METADATA!$A$5:$H$29,IF(E5306="HI",2,IF(E5306="LO",6,10))+IF(S5306=1,2,IF(D5306=7,1,(IF(WEEKDAY(B5306)=1,2,IF(WEEKDAY(B5306)=7,1,0))))))</f>
        <v>3</v>
      </c>
    </row>
    <row r="5307" spans="2:21" ht="13.95" customHeight="1" x14ac:dyDescent="0.25">
      <c r="B5307" s="784">
        <f t="shared" si="248"/>
        <v>45603</v>
      </c>
      <c r="C5307" s="785">
        <v>23</v>
      </c>
      <c r="D5307" s="786">
        <f>IFERROR((INDEX(METADATA!$T$2:$T$20,MATCH(B5307,METADATA!$S$2:$S$20,0))),0)</f>
        <v>0</v>
      </c>
      <c r="E5307" s="785" t="str">
        <f t="shared" si="246"/>
        <v>LO</v>
      </c>
      <c r="F5307" s="786">
        <f>VLOOKUP(C5307,METADATA!$A$5:$H$29,IF(E5307="HI",2,IF(E5307="LO",6,10))+IF(D5307=1,2,IF(D5307=7,1,(IF(WEEKDAY(B5307)=1,2,IF(WEEKDAY(B5307)=7,1,0))))))</f>
        <v>3</v>
      </c>
      <c r="G5307" s="786">
        <f>VLOOKUP(C5307,METADATA!$J$5:$Q$29,IF(E5307="HI",2,IF(E5307="LO",6,10))+IF(D5307=1,2,IF(D5307=7,1,(IF(WEEKDAY(B5307)=1,2,IF(WEEKDAY(B5307)=7,1,0))))))</f>
        <v>3</v>
      </c>
      <c r="H5307" s="787">
        <v>10101.25</v>
      </c>
      <c r="I5307" s="788">
        <v>9635.4248657226563</v>
      </c>
      <c r="K5307" s="795">
        <v>0</v>
      </c>
      <c r="M5307" s="798">
        <f t="shared" si="247"/>
        <v>13959.823204664393</v>
      </c>
      <c r="N5307" s="303"/>
      <c r="S5307" s="786">
        <v>0</v>
      </c>
      <c r="T5307" s="781">
        <f>VLOOKUP(C5307,METADATA!$J$5:$Q$29,IF(E5307="HI",2,IF(E5307="LO",6,10))+IF(S5307=1,2,IF(D5307=7,1,(IF(WEEKDAY(B5307)=1,2,IF(WEEKDAY(B5307)=7,1,0))))))</f>
        <v>3</v>
      </c>
      <c r="U5307" s="781">
        <f>VLOOKUP(C5307,METADATA!$A$5:$H$29,IF(E5307="HI",2,IF(E5307="LO",6,10))+IF(S5307=1,2,IF(D5307=7,1,(IF(WEEKDAY(B5307)=1,2,IF(WEEKDAY(B5307)=7,1,0))))))</f>
        <v>3</v>
      </c>
    </row>
    <row r="5308" spans="2:21" ht="13.95" customHeight="1" x14ac:dyDescent="0.25">
      <c r="B5308" s="784">
        <f t="shared" si="248"/>
        <v>45604</v>
      </c>
      <c r="C5308" s="785">
        <v>0</v>
      </c>
      <c r="D5308" s="786">
        <f>IFERROR((INDEX(METADATA!$T$2:$T$20,MATCH(B5308,METADATA!$S$2:$S$20,0))),0)</f>
        <v>0</v>
      </c>
      <c r="E5308" s="785" t="str">
        <f t="shared" si="246"/>
        <v>LO</v>
      </c>
      <c r="F5308" s="786">
        <f>VLOOKUP(C5308,METADATA!$A$5:$H$29,IF(E5308="HI",2,IF(E5308="LO",6,10))+IF(D5308=1,2,IF(D5308=7,1,(IF(WEEKDAY(B5308)=1,2,IF(WEEKDAY(B5308)=7,1,0))))))</f>
        <v>3</v>
      </c>
      <c r="G5308" s="786">
        <f>VLOOKUP(C5308,METADATA!$J$5:$Q$29,IF(E5308="HI",2,IF(E5308="LO",6,10))+IF(D5308=1,2,IF(D5308=7,1,(IF(WEEKDAY(B5308)=1,2,IF(WEEKDAY(B5308)=7,1,0))))))</f>
        <v>3</v>
      </c>
      <c r="H5308" s="787">
        <v>74.5</v>
      </c>
      <c r="I5308" s="788">
        <v>9579.3251342773438</v>
      </c>
      <c r="K5308" s="795">
        <v>0</v>
      </c>
      <c r="M5308" s="798">
        <f t="shared" si="247"/>
        <v>9579.6148293236529</v>
      </c>
      <c r="N5308" s="303"/>
      <c r="S5308" s="786">
        <v>0</v>
      </c>
      <c r="T5308" s="781">
        <f>VLOOKUP(C5308,METADATA!$J$5:$Q$29,IF(E5308="HI",2,IF(E5308="LO",6,10))+IF(S5308=1,2,IF(D5308=7,1,(IF(WEEKDAY(B5308)=1,2,IF(WEEKDAY(B5308)=7,1,0))))))</f>
        <v>3</v>
      </c>
      <c r="U5308" s="781">
        <f>VLOOKUP(C5308,METADATA!$A$5:$H$29,IF(E5308="HI",2,IF(E5308="LO",6,10))+IF(S5308=1,2,IF(D5308=7,1,(IF(WEEKDAY(B5308)=1,2,IF(WEEKDAY(B5308)=7,1,0))))))</f>
        <v>3</v>
      </c>
    </row>
    <row r="5309" spans="2:21" ht="13.95" customHeight="1" x14ac:dyDescent="0.25">
      <c r="B5309" s="784">
        <f t="shared" si="248"/>
        <v>45604</v>
      </c>
      <c r="C5309" s="785">
        <v>1</v>
      </c>
      <c r="D5309" s="786">
        <f>IFERROR((INDEX(METADATA!$T$2:$T$20,MATCH(B5309,METADATA!$S$2:$S$20,0))),0)</f>
        <v>0</v>
      </c>
      <c r="E5309" s="785" t="str">
        <f t="shared" si="246"/>
        <v>LO</v>
      </c>
      <c r="F5309" s="786">
        <f>VLOOKUP(C5309,METADATA!$A$5:$H$29,IF(E5309="HI",2,IF(E5309="LO",6,10))+IF(D5309=1,2,IF(D5309=7,1,(IF(WEEKDAY(B5309)=1,2,IF(WEEKDAY(B5309)=7,1,0))))))</f>
        <v>3</v>
      </c>
      <c r="G5309" s="786">
        <f>VLOOKUP(C5309,METADATA!$J$5:$Q$29,IF(E5309="HI",2,IF(E5309="LO",6,10))+IF(D5309=1,2,IF(D5309=7,1,(IF(WEEKDAY(B5309)=1,2,IF(WEEKDAY(B5309)=7,1,0))))))</f>
        <v>3</v>
      </c>
      <c r="H5309" s="787">
        <v>24.5</v>
      </c>
      <c r="I5309" s="788">
        <v>9657.7500610351563</v>
      </c>
      <c r="K5309" s="795">
        <v>0</v>
      </c>
      <c r="M5309" s="798">
        <f t="shared" si="247"/>
        <v>9657.7811370637592</v>
      </c>
      <c r="N5309" s="303"/>
      <c r="S5309" s="786">
        <v>0</v>
      </c>
      <c r="T5309" s="781">
        <f>VLOOKUP(C5309,METADATA!$J$5:$Q$29,IF(E5309="HI",2,IF(E5309="LO",6,10))+IF(S5309=1,2,IF(D5309=7,1,(IF(WEEKDAY(B5309)=1,2,IF(WEEKDAY(B5309)=7,1,0))))))</f>
        <v>3</v>
      </c>
      <c r="U5309" s="781">
        <f>VLOOKUP(C5309,METADATA!$A$5:$H$29,IF(E5309="HI",2,IF(E5309="LO",6,10))+IF(S5309=1,2,IF(D5309=7,1,(IF(WEEKDAY(B5309)=1,2,IF(WEEKDAY(B5309)=7,1,0))))))</f>
        <v>3</v>
      </c>
    </row>
    <row r="5310" spans="2:21" ht="13.95" customHeight="1" x14ac:dyDescent="0.25">
      <c r="B5310" s="784">
        <f t="shared" si="248"/>
        <v>45604</v>
      </c>
      <c r="C5310" s="785">
        <v>2</v>
      </c>
      <c r="D5310" s="786">
        <f>IFERROR((INDEX(METADATA!$T$2:$T$20,MATCH(B5310,METADATA!$S$2:$S$20,0))),0)</f>
        <v>0</v>
      </c>
      <c r="E5310" s="785" t="str">
        <f t="shared" si="246"/>
        <v>LO</v>
      </c>
      <c r="F5310" s="786">
        <f>VLOOKUP(C5310,METADATA!$A$5:$H$29,IF(E5310="HI",2,IF(E5310="LO",6,10))+IF(D5310=1,2,IF(D5310=7,1,(IF(WEEKDAY(B5310)=1,2,IF(WEEKDAY(B5310)=7,1,0))))))</f>
        <v>3</v>
      </c>
      <c r="G5310" s="786">
        <f>VLOOKUP(C5310,METADATA!$J$5:$Q$29,IF(E5310="HI",2,IF(E5310="LO",6,10))+IF(D5310=1,2,IF(D5310=7,1,(IF(WEEKDAY(B5310)=1,2,IF(WEEKDAY(B5310)=7,1,0))))))</f>
        <v>3</v>
      </c>
      <c r="H5310" s="787">
        <v>10516.75</v>
      </c>
      <c r="I5310" s="788">
        <v>9720.7747802734375</v>
      </c>
      <c r="K5310" s="795">
        <v>0</v>
      </c>
      <c r="M5310" s="798">
        <f t="shared" si="247"/>
        <v>14321.155431434297</v>
      </c>
      <c r="N5310" s="303"/>
      <c r="S5310" s="786">
        <v>0</v>
      </c>
      <c r="T5310" s="781">
        <f>VLOOKUP(C5310,METADATA!$J$5:$Q$29,IF(E5310="HI",2,IF(E5310="LO",6,10))+IF(S5310=1,2,IF(D5310=7,1,(IF(WEEKDAY(B5310)=1,2,IF(WEEKDAY(B5310)=7,1,0))))))</f>
        <v>3</v>
      </c>
      <c r="U5310" s="781">
        <f>VLOOKUP(C5310,METADATA!$A$5:$H$29,IF(E5310="HI",2,IF(E5310="LO",6,10))+IF(S5310=1,2,IF(D5310=7,1,(IF(WEEKDAY(B5310)=1,2,IF(WEEKDAY(B5310)=7,1,0))))))</f>
        <v>3</v>
      </c>
    </row>
    <row r="5311" spans="2:21" ht="13.95" customHeight="1" x14ac:dyDescent="0.25">
      <c r="B5311" s="784">
        <f t="shared" si="248"/>
        <v>45604</v>
      </c>
      <c r="C5311" s="785">
        <v>3</v>
      </c>
      <c r="D5311" s="786">
        <f>IFERROR((INDEX(METADATA!$T$2:$T$20,MATCH(B5311,METADATA!$S$2:$S$20,0))),0)</f>
        <v>0</v>
      </c>
      <c r="E5311" s="785" t="str">
        <f t="shared" si="246"/>
        <v>LO</v>
      </c>
      <c r="F5311" s="786">
        <f>VLOOKUP(C5311,METADATA!$A$5:$H$29,IF(E5311="HI",2,IF(E5311="LO",6,10))+IF(D5311=1,2,IF(D5311=7,1,(IF(WEEKDAY(B5311)=1,2,IF(WEEKDAY(B5311)=7,1,0))))))</f>
        <v>3</v>
      </c>
      <c r="G5311" s="786">
        <f>VLOOKUP(C5311,METADATA!$J$5:$Q$29,IF(E5311="HI",2,IF(E5311="LO",6,10))+IF(D5311=1,2,IF(D5311=7,1,(IF(WEEKDAY(B5311)=1,2,IF(WEEKDAY(B5311)=7,1,0))))))</f>
        <v>3</v>
      </c>
      <c r="H5311" s="787">
        <v>10019.75</v>
      </c>
      <c r="I5311" s="788">
        <v>9673.7001953125</v>
      </c>
      <c r="K5311" s="795">
        <v>0</v>
      </c>
      <c r="M5311" s="798">
        <f t="shared" si="247"/>
        <v>13927.521873301406</v>
      </c>
      <c r="N5311" s="303"/>
      <c r="S5311" s="786">
        <v>0</v>
      </c>
      <c r="T5311" s="781">
        <f>VLOOKUP(C5311,METADATA!$J$5:$Q$29,IF(E5311="HI",2,IF(E5311="LO",6,10))+IF(S5311=1,2,IF(D5311=7,1,(IF(WEEKDAY(B5311)=1,2,IF(WEEKDAY(B5311)=7,1,0))))))</f>
        <v>3</v>
      </c>
      <c r="U5311" s="781">
        <f>VLOOKUP(C5311,METADATA!$A$5:$H$29,IF(E5311="HI",2,IF(E5311="LO",6,10))+IF(S5311=1,2,IF(D5311=7,1,(IF(WEEKDAY(B5311)=1,2,IF(WEEKDAY(B5311)=7,1,0))))))</f>
        <v>3</v>
      </c>
    </row>
    <row r="5312" spans="2:21" ht="13.95" customHeight="1" x14ac:dyDescent="0.25">
      <c r="B5312" s="784">
        <f t="shared" si="248"/>
        <v>45604</v>
      </c>
      <c r="C5312" s="785">
        <v>4</v>
      </c>
      <c r="D5312" s="786">
        <f>IFERROR((INDEX(METADATA!$T$2:$T$20,MATCH(B5312,METADATA!$S$2:$S$20,0))),0)</f>
        <v>0</v>
      </c>
      <c r="E5312" s="785" t="str">
        <f t="shared" si="246"/>
        <v>LO</v>
      </c>
      <c r="F5312" s="786">
        <f>VLOOKUP(C5312,METADATA!$A$5:$H$29,IF(E5312="HI",2,IF(E5312="LO",6,10))+IF(D5312=1,2,IF(D5312=7,1,(IF(WEEKDAY(B5312)=1,2,IF(WEEKDAY(B5312)=7,1,0))))))</f>
        <v>3</v>
      </c>
      <c r="G5312" s="786">
        <f>VLOOKUP(C5312,METADATA!$J$5:$Q$29,IF(E5312="HI",2,IF(E5312="LO",6,10))+IF(D5312=1,2,IF(D5312=7,1,(IF(WEEKDAY(B5312)=1,2,IF(WEEKDAY(B5312)=7,1,0))))))</f>
        <v>3</v>
      </c>
      <c r="H5312" s="787">
        <v>10211.75</v>
      </c>
      <c r="I5312" s="788">
        <v>9758.699951171875</v>
      </c>
      <c r="K5312" s="795">
        <v>0</v>
      </c>
      <c r="M5312" s="798">
        <f t="shared" si="247"/>
        <v>14124.873903844309</v>
      </c>
      <c r="N5312" s="303"/>
      <c r="S5312" s="786">
        <v>0</v>
      </c>
      <c r="T5312" s="781">
        <f>VLOOKUP(C5312,METADATA!$J$5:$Q$29,IF(E5312="HI",2,IF(E5312="LO",6,10))+IF(S5312=1,2,IF(D5312=7,1,(IF(WEEKDAY(B5312)=1,2,IF(WEEKDAY(B5312)=7,1,0))))))</f>
        <v>3</v>
      </c>
      <c r="U5312" s="781">
        <f>VLOOKUP(C5312,METADATA!$A$5:$H$29,IF(E5312="HI",2,IF(E5312="LO",6,10))+IF(S5312=1,2,IF(D5312=7,1,(IF(WEEKDAY(B5312)=1,2,IF(WEEKDAY(B5312)=7,1,0))))))</f>
        <v>3</v>
      </c>
    </row>
    <row r="5313" spans="2:21" ht="13.95" customHeight="1" x14ac:dyDescent="0.25">
      <c r="B5313" s="784">
        <f t="shared" si="248"/>
        <v>45604</v>
      </c>
      <c r="C5313" s="785">
        <v>5</v>
      </c>
      <c r="D5313" s="786">
        <f>IFERROR((INDEX(METADATA!$T$2:$T$20,MATCH(B5313,METADATA!$S$2:$S$20,0))),0)</f>
        <v>0</v>
      </c>
      <c r="E5313" s="785" t="str">
        <f t="shared" si="246"/>
        <v>LO</v>
      </c>
      <c r="F5313" s="786">
        <f>VLOOKUP(C5313,METADATA!$A$5:$H$29,IF(E5313="HI",2,IF(E5313="LO",6,10))+IF(D5313=1,2,IF(D5313=7,1,(IF(WEEKDAY(B5313)=1,2,IF(WEEKDAY(B5313)=7,1,0))))))</f>
        <v>3</v>
      </c>
      <c r="G5313" s="786">
        <f>VLOOKUP(C5313,METADATA!$J$5:$Q$29,IF(E5313="HI",2,IF(E5313="LO",6,10))+IF(D5313=1,2,IF(D5313=7,1,(IF(WEEKDAY(B5313)=1,2,IF(WEEKDAY(B5313)=7,1,0))))))</f>
        <v>3</v>
      </c>
      <c r="H5313" s="787">
        <v>11970.75</v>
      </c>
      <c r="I5313" s="788">
        <v>9682.9348754882813</v>
      </c>
      <c r="K5313" s="795">
        <v>870.51250000000005</v>
      </c>
      <c r="M5313" s="798">
        <f t="shared" si="247"/>
        <v>15396.690662783585</v>
      </c>
      <c r="N5313" s="303"/>
      <c r="S5313" s="786">
        <v>0</v>
      </c>
      <c r="T5313" s="781">
        <f>VLOOKUP(C5313,METADATA!$J$5:$Q$29,IF(E5313="HI",2,IF(E5313="LO",6,10))+IF(S5313=1,2,IF(D5313=7,1,(IF(WEEKDAY(B5313)=1,2,IF(WEEKDAY(B5313)=7,1,0))))))</f>
        <v>3</v>
      </c>
      <c r="U5313" s="781">
        <f>VLOOKUP(C5313,METADATA!$A$5:$H$29,IF(E5313="HI",2,IF(E5313="LO",6,10))+IF(S5313=1,2,IF(D5313=7,1,(IF(WEEKDAY(B5313)=1,2,IF(WEEKDAY(B5313)=7,1,0))))))</f>
        <v>3</v>
      </c>
    </row>
    <row r="5314" spans="2:21" ht="13.95" customHeight="1" x14ac:dyDescent="0.25">
      <c r="B5314" s="784">
        <f t="shared" si="248"/>
        <v>45604</v>
      </c>
      <c r="C5314" s="785">
        <v>6</v>
      </c>
      <c r="D5314" s="786">
        <f>IFERROR((INDEX(METADATA!$T$2:$T$20,MATCH(B5314,METADATA!$S$2:$S$20,0))),0)</f>
        <v>0</v>
      </c>
      <c r="E5314" s="785" t="str">
        <f t="shared" si="246"/>
        <v>LO</v>
      </c>
      <c r="F5314" s="786">
        <f>VLOOKUP(C5314,METADATA!$A$5:$H$29,IF(E5314="HI",2,IF(E5314="LO",6,10))+IF(D5314=1,2,IF(D5314=7,1,(IF(WEEKDAY(B5314)=1,2,IF(WEEKDAY(B5314)=7,1,0))))))</f>
        <v>2</v>
      </c>
      <c r="G5314" s="786">
        <f>VLOOKUP(C5314,METADATA!$J$5:$Q$29,IF(E5314="HI",2,IF(E5314="LO",6,10))+IF(D5314=1,2,IF(D5314=7,1,(IF(WEEKDAY(B5314)=1,2,IF(WEEKDAY(B5314)=7,1,0))))))</f>
        <v>2</v>
      </c>
      <c r="H5314" s="787">
        <v>12840.5</v>
      </c>
      <c r="I5314" s="788">
        <v>9453.5498657226563</v>
      </c>
      <c r="K5314" s="795">
        <v>865.8125</v>
      </c>
      <c r="M5314" s="798">
        <f t="shared" si="247"/>
        <v>15945.157425177866</v>
      </c>
      <c r="N5314" s="303"/>
      <c r="S5314" s="786">
        <v>0</v>
      </c>
      <c r="T5314" s="781">
        <f>VLOOKUP(C5314,METADATA!$J$5:$Q$29,IF(E5314="HI",2,IF(E5314="LO",6,10))+IF(S5314=1,2,IF(D5314=7,1,(IF(WEEKDAY(B5314)=1,2,IF(WEEKDAY(B5314)=7,1,0))))))</f>
        <v>2</v>
      </c>
      <c r="U5314" s="781">
        <f>VLOOKUP(C5314,METADATA!$A$5:$H$29,IF(E5314="HI",2,IF(E5314="LO",6,10))+IF(S5314=1,2,IF(D5314=7,1,(IF(WEEKDAY(B5314)=1,2,IF(WEEKDAY(B5314)=7,1,0))))))</f>
        <v>2</v>
      </c>
    </row>
    <row r="5315" spans="2:21" ht="13.95" customHeight="1" x14ac:dyDescent="0.25">
      <c r="B5315" s="784">
        <f t="shared" si="248"/>
        <v>45604</v>
      </c>
      <c r="C5315" s="785">
        <v>7</v>
      </c>
      <c r="D5315" s="786">
        <f>IFERROR((INDEX(METADATA!$T$2:$T$20,MATCH(B5315,METADATA!$S$2:$S$20,0))),0)</f>
        <v>0</v>
      </c>
      <c r="E5315" s="785" t="str">
        <f t="shared" si="246"/>
        <v>LO</v>
      </c>
      <c r="F5315" s="786">
        <f>VLOOKUP(C5315,METADATA!$A$5:$H$29,IF(E5315="HI",2,IF(E5315="LO",6,10))+IF(D5315=1,2,IF(D5315=7,1,(IF(WEEKDAY(B5315)=1,2,IF(WEEKDAY(B5315)=7,1,0))))))</f>
        <v>1</v>
      </c>
      <c r="G5315" s="786">
        <f>VLOOKUP(C5315,METADATA!$J$5:$Q$29,IF(E5315="HI",2,IF(E5315="LO",6,10))+IF(D5315=1,2,IF(D5315=7,1,(IF(WEEKDAY(B5315)=1,2,IF(WEEKDAY(B5315)=7,1,0))))))</f>
        <v>1</v>
      </c>
      <c r="H5315" s="787">
        <v>13501.75</v>
      </c>
      <c r="I5315" s="788">
        <v>9336.2000122070313</v>
      </c>
      <c r="K5315" s="795">
        <v>834.63750000000005</v>
      </c>
      <c r="M5315" s="798">
        <f t="shared" si="247"/>
        <v>16415.294201763016</v>
      </c>
      <c r="N5315" s="303"/>
      <c r="S5315" s="786">
        <v>0</v>
      </c>
      <c r="T5315" s="781">
        <f>VLOOKUP(C5315,METADATA!$J$5:$Q$29,IF(E5315="HI",2,IF(E5315="LO",6,10))+IF(S5315=1,2,IF(D5315=7,1,(IF(WEEKDAY(B5315)=1,2,IF(WEEKDAY(B5315)=7,1,0))))))</f>
        <v>1</v>
      </c>
      <c r="U5315" s="781">
        <f>VLOOKUP(C5315,METADATA!$A$5:$H$29,IF(E5315="HI",2,IF(E5315="LO",6,10))+IF(S5315=1,2,IF(D5315=7,1,(IF(WEEKDAY(B5315)=1,2,IF(WEEKDAY(B5315)=7,1,0))))))</f>
        <v>1</v>
      </c>
    </row>
    <row r="5316" spans="2:21" ht="13.95" customHeight="1" x14ac:dyDescent="0.25">
      <c r="B5316" s="784">
        <f t="shared" si="248"/>
        <v>45604</v>
      </c>
      <c r="C5316" s="785">
        <v>8</v>
      </c>
      <c r="D5316" s="786">
        <f>IFERROR((INDEX(METADATA!$T$2:$T$20,MATCH(B5316,METADATA!$S$2:$S$20,0))),0)</f>
        <v>0</v>
      </c>
      <c r="E5316" s="785" t="str">
        <f t="shared" ref="E5316:E5379" si="249">IF(B5316="","",IF(AND(MONTH(B5316)&gt;=MONTH($AA$9),MONTH(B5316)&lt;=MONTH($AA$11)),"HI","LO"))</f>
        <v>LO</v>
      </c>
      <c r="F5316" s="786">
        <f>VLOOKUP(C5316,METADATA!$A$5:$H$29,IF(E5316="HI",2,IF(E5316="LO",6,10))+IF(D5316=1,2,IF(D5316=7,1,(IF(WEEKDAY(B5316)=1,2,IF(WEEKDAY(B5316)=7,1,0))))))</f>
        <v>1</v>
      </c>
      <c r="G5316" s="786">
        <f>VLOOKUP(C5316,METADATA!$J$5:$Q$29,IF(E5316="HI",2,IF(E5316="LO",6,10))+IF(D5316=1,2,IF(D5316=7,1,(IF(WEEKDAY(B5316)=1,2,IF(WEEKDAY(B5316)=7,1,0))))))</f>
        <v>1</v>
      </c>
      <c r="H5316" s="787">
        <v>15237.25</v>
      </c>
      <c r="I5316" s="788">
        <v>9478.5000610351563</v>
      </c>
      <c r="K5316" s="795">
        <v>847.33749999999998</v>
      </c>
      <c r="M5316" s="798">
        <f t="shared" ref="M5316:M5379" si="250">SQRT(H5316^2+I5316^2)</f>
        <v>17944.797323167055</v>
      </c>
      <c r="N5316" s="303"/>
      <c r="S5316" s="786">
        <v>0</v>
      </c>
      <c r="T5316" s="781">
        <f>VLOOKUP(C5316,METADATA!$J$5:$Q$29,IF(E5316="HI",2,IF(E5316="LO",6,10))+IF(S5316=1,2,IF(D5316=7,1,(IF(WEEKDAY(B5316)=1,2,IF(WEEKDAY(B5316)=7,1,0))))))</f>
        <v>1</v>
      </c>
      <c r="U5316" s="781">
        <f>VLOOKUP(C5316,METADATA!$A$5:$H$29,IF(E5316="HI",2,IF(E5316="LO",6,10))+IF(S5316=1,2,IF(D5316=7,1,(IF(WEEKDAY(B5316)=1,2,IF(WEEKDAY(B5316)=7,1,0))))))</f>
        <v>1</v>
      </c>
    </row>
    <row r="5317" spans="2:21" ht="13.95" customHeight="1" x14ac:dyDescent="0.25">
      <c r="B5317" s="784">
        <f t="shared" si="248"/>
        <v>45604</v>
      </c>
      <c r="C5317" s="785">
        <v>9</v>
      </c>
      <c r="D5317" s="786">
        <f>IFERROR((INDEX(METADATA!$T$2:$T$20,MATCH(B5317,METADATA!$S$2:$S$20,0))),0)</f>
        <v>0</v>
      </c>
      <c r="E5317" s="785" t="str">
        <f t="shared" si="249"/>
        <v>LO</v>
      </c>
      <c r="F5317" s="786">
        <f>VLOOKUP(C5317,METADATA!$A$5:$H$29,IF(E5317="HI",2,IF(E5317="LO",6,10))+IF(D5317=1,2,IF(D5317=7,1,(IF(WEEKDAY(B5317)=1,2,IF(WEEKDAY(B5317)=7,1,0))))))</f>
        <v>2</v>
      </c>
      <c r="G5317" s="786">
        <f>VLOOKUP(C5317,METADATA!$J$5:$Q$29,IF(E5317="HI",2,IF(E5317="LO",6,10))+IF(D5317=1,2,IF(D5317=7,1,(IF(WEEKDAY(B5317)=1,2,IF(WEEKDAY(B5317)=7,1,0))))))</f>
        <v>1</v>
      </c>
      <c r="H5317" s="787">
        <v>16140</v>
      </c>
      <c r="I5317" s="788">
        <v>9207.5000610351563</v>
      </c>
      <c r="K5317" s="795">
        <v>851.61249999999995</v>
      </c>
      <c r="M5317" s="798">
        <f t="shared" si="250"/>
        <v>18581.648403033632</v>
      </c>
      <c r="N5317" s="303"/>
      <c r="S5317" s="786">
        <v>0</v>
      </c>
      <c r="T5317" s="781">
        <f>VLOOKUP(C5317,METADATA!$J$5:$Q$29,IF(E5317="HI",2,IF(E5317="LO",6,10))+IF(S5317=1,2,IF(D5317=7,1,(IF(WEEKDAY(B5317)=1,2,IF(WEEKDAY(B5317)=7,1,0))))))</f>
        <v>1</v>
      </c>
      <c r="U5317" s="781">
        <f>VLOOKUP(C5317,METADATA!$A$5:$H$29,IF(E5317="HI",2,IF(E5317="LO",6,10))+IF(S5317=1,2,IF(D5317=7,1,(IF(WEEKDAY(B5317)=1,2,IF(WEEKDAY(B5317)=7,1,0))))))</f>
        <v>2</v>
      </c>
    </row>
    <row r="5318" spans="2:21" ht="13.95" customHeight="1" x14ac:dyDescent="0.25">
      <c r="B5318" s="784">
        <f t="shared" si="248"/>
        <v>45604</v>
      </c>
      <c r="C5318" s="785">
        <v>10</v>
      </c>
      <c r="D5318" s="786">
        <f>IFERROR((INDEX(METADATA!$T$2:$T$20,MATCH(B5318,METADATA!$S$2:$S$20,0))),0)</f>
        <v>0</v>
      </c>
      <c r="E5318" s="785" t="str">
        <f t="shared" si="249"/>
        <v>LO</v>
      </c>
      <c r="F5318" s="786">
        <f>VLOOKUP(C5318,METADATA!$A$5:$H$29,IF(E5318="HI",2,IF(E5318="LO",6,10))+IF(D5318=1,2,IF(D5318=7,1,(IF(WEEKDAY(B5318)=1,2,IF(WEEKDAY(B5318)=7,1,0))))))</f>
        <v>2</v>
      </c>
      <c r="G5318" s="786">
        <f>VLOOKUP(C5318,METADATA!$J$5:$Q$29,IF(E5318="HI",2,IF(E5318="LO",6,10))+IF(D5318=1,2,IF(D5318=7,1,(IF(WEEKDAY(B5318)=1,2,IF(WEEKDAY(B5318)=7,1,0))))))</f>
        <v>2</v>
      </c>
      <c r="H5318" s="787">
        <v>15707.25</v>
      </c>
      <c r="I5318" s="788">
        <v>8642.2574768066406</v>
      </c>
      <c r="K5318" s="795">
        <v>856.5</v>
      </c>
      <c r="M5318" s="798">
        <f t="shared" si="250"/>
        <v>17927.808478950246</v>
      </c>
      <c r="N5318" s="303"/>
      <c r="S5318" s="786">
        <v>0</v>
      </c>
      <c r="T5318" s="781">
        <f>VLOOKUP(C5318,METADATA!$J$5:$Q$29,IF(E5318="HI",2,IF(E5318="LO",6,10))+IF(S5318=1,2,IF(D5318=7,1,(IF(WEEKDAY(B5318)=1,2,IF(WEEKDAY(B5318)=7,1,0))))))</f>
        <v>2</v>
      </c>
      <c r="U5318" s="781">
        <f>VLOOKUP(C5318,METADATA!$A$5:$H$29,IF(E5318="HI",2,IF(E5318="LO",6,10))+IF(S5318=1,2,IF(D5318=7,1,(IF(WEEKDAY(B5318)=1,2,IF(WEEKDAY(B5318)=7,1,0))))))</f>
        <v>2</v>
      </c>
    </row>
    <row r="5319" spans="2:21" ht="13.95" customHeight="1" x14ac:dyDescent="0.25">
      <c r="B5319" s="784">
        <f t="shared" si="248"/>
        <v>45604</v>
      </c>
      <c r="C5319" s="785">
        <v>11</v>
      </c>
      <c r="D5319" s="786">
        <f>IFERROR((INDEX(METADATA!$T$2:$T$20,MATCH(B5319,METADATA!$S$2:$S$20,0))),0)</f>
        <v>0</v>
      </c>
      <c r="E5319" s="785" t="str">
        <f t="shared" si="249"/>
        <v>LO</v>
      </c>
      <c r="F5319" s="786">
        <f>VLOOKUP(C5319,METADATA!$A$5:$H$29,IF(E5319="HI",2,IF(E5319="LO",6,10))+IF(D5319=1,2,IF(D5319=7,1,(IF(WEEKDAY(B5319)=1,2,IF(WEEKDAY(B5319)=7,1,0))))))</f>
        <v>2</v>
      </c>
      <c r="G5319" s="786">
        <f>VLOOKUP(C5319,METADATA!$J$5:$Q$29,IF(E5319="HI",2,IF(E5319="LO",6,10))+IF(D5319=1,2,IF(D5319=7,1,(IF(WEEKDAY(B5319)=1,2,IF(WEEKDAY(B5319)=7,1,0))))))</f>
        <v>2</v>
      </c>
      <c r="H5319" s="787">
        <v>16111.75</v>
      </c>
      <c r="I5319" s="788">
        <v>9478.4752197265625</v>
      </c>
      <c r="K5319" s="795">
        <v>824.32500000000005</v>
      </c>
      <c r="M5319" s="798">
        <f t="shared" si="250"/>
        <v>18693.046315501135</v>
      </c>
      <c r="N5319" s="303"/>
      <c r="S5319" s="786">
        <v>0</v>
      </c>
      <c r="T5319" s="781">
        <f>VLOOKUP(C5319,METADATA!$J$5:$Q$29,IF(E5319="HI",2,IF(E5319="LO",6,10))+IF(S5319=1,2,IF(D5319=7,1,(IF(WEEKDAY(B5319)=1,2,IF(WEEKDAY(B5319)=7,1,0))))))</f>
        <v>2</v>
      </c>
      <c r="U5319" s="781">
        <f>VLOOKUP(C5319,METADATA!$A$5:$H$29,IF(E5319="HI",2,IF(E5319="LO",6,10))+IF(S5319=1,2,IF(D5319=7,1,(IF(WEEKDAY(B5319)=1,2,IF(WEEKDAY(B5319)=7,1,0))))))</f>
        <v>2</v>
      </c>
    </row>
    <row r="5320" spans="2:21" ht="13.95" customHeight="1" x14ac:dyDescent="0.25">
      <c r="B5320" s="784">
        <f t="shared" si="248"/>
        <v>45604</v>
      </c>
      <c r="C5320" s="785">
        <v>12</v>
      </c>
      <c r="D5320" s="786">
        <f>IFERROR((INDEX(METADATA!$T$2:$T$20,MATCH(B5320,METADATA!$S$2:$S$20,0))),0)</f>
        <v>0</v>
      </c>
      <c r="E5320" s="785" t="str">
        <f t="shared" si="249"/>
        <v>LO</v>
      </c>
      <c r="F5320" s="786">
        <f>VLOOKUP(C5320,METADATA!$A$5:$H$29,IF(E5320="HI",2,IF(E5320="LO",6,10))+IF(D5320=1,2,IF(D5320=7,1,(IF(WEEKDAY(B5320)=1,2,IF(WEEKDAY(B5320)=7,1,0))))))</f>
        <v>2</v>
      </c>
      <c r="G5320" s="786">
        <f>VLOOKUP(C5320,METADATA!$J$5:$Q$29,IF(E5320="HI",2,IF(E5320="LO",6,10))+IF(D5320=1,2,IF(D5320=7,1,(IF(WEEKDAY(B5320)=1,2,IF(WEEKDAY(B5320)=7,1,0))))))</f>
        <v>2</v>
      </c>
      <c r="H5320" s="787">
        <v>15896.5</v>
      </c>
      <c r="I5320" s="788">
        <v>9533.625</v>
      </c>
      <c r="K5320" s="795">
        <v>882.73749999999995</v>
      </c>
      <c r="M5320" s="798">
        <f t="shared" si="250"/>
        <v>18536.146252407078</v>
      </c>
      <c r="N5320" s="303"/>
      <c r="S5320" s="786">
        <v>0</v>
      </c>
      <c r="T5320" s="781">
        <f>VLOOKUP(C5320,METADATA!$J$5:$Q$29,IF(E5320="HI",2,IF(E5320="LO",6,10))+IF(S5320=1,2,IF(D5320=7,1,(IF(WEEKDAY(B5320)=1,2,IF(WEEKDAY(B5320)=7,1,0))))))</f>
        <v>2</v>
      </c>
      <c r="U5320" s="781">
        <f>VLOOKUP(C5320,METADATA!$A$5:$H$29,IF(E5320="HI",2,IF(E5320="LO",6,10))+IF(S5320=1,2,IF(D5320=7,1,(IF(WEEKDAY(B5320)=1,2,IF(WEEKDAY(B5320)=7,1,0))))))</f>
        <v>2</v>
      </c>
    </row>
    <row r="5321" spans="2:21" ht="13.95" customHeight="1" x14ac:dyDescent="0.25">
      <c r="B5321" s="784">
        <f t="shared" si="248"/>
        <v>45604</v>
      </c>
      <c r="C5321" s="785">
        <v>13</v>
      </c>
      <c r="D5321" s="786">
        <f>IFERROR((INDEX(METADATA!$T$2:$T$20,MATCH(B5321,METADATA!$S$2:$S$20,0))),0)</f>
        <v>0</v>
      </c>
      <c r="E5321" s="785" t="str">
        <f t="shared" si="249"/>
        <v>LO</v>
      </c>
      <c r="F5321" s="786">
        <f>VLOOKUP(C5321,METADATA!$A$5:$H$29,IF(E5321="HI",2,IF(E5321="LO",6,10))+IF(D5321=1,2,IF(D5321=7,1,(IF(WEEKDAY(B5321)=1,2,IF(WEEKDAY(B5321)=7,1,0))))))</f>
        <v>2</v>
      </c>
      <c r="G5321" s="786">
        <f>VLOOKUP(C5321,METADATA!$J$5:$Q$29,IF(E5321="HI",2,IF(E5321="LO",6,10))+IF(D5321=1,2,IF(D5321=7,1,(IF(WEEKDAY(B5321)=1,2,IF(WEEKDAY(B5321)=7,1,0))))))</f>
        <v>2</v>
      </c>
      <c r="H5321" s="787">
        <v>15689.75</v>
      </c>
      <c r="I5321" s="788">
        <v>9493.574951171875</v>
      </c>
      <c r="K5321" s="795">
        <v>909.3125</v>
      </c>
      <c r="M5321" s="798">
        <f t="shared" si="250"/>
        <v>18338.381074021177</v>
      </c>
      <c r="N5321" s="303"/>
      <c r="S5321" s="786">
        <v>0</v>
      </c>
      <c r="T5321" s="781">
        <f>VLOOKUP(C5321,METADATA!$J$5:$Q$29,IF(E5321="HI",2,IF(E5321="LO",6,10))+IF(S5321=1,2,IF(D5321=7,1,(IF(WEEKDAY(B5321)=1,2,IF(WEEKDAY(B5321)=7,1,0))))))</f>
        <v>2</v>
      </c>
      <c r="U5321" s="781">
        <f>VLOOKUP(C5321,METADATA!$A$5:$H$29,IF(E5321="HI",2,IF(E5321="LO",6,10))+IF(S5321=1,2,IF(D5321=7,1,(IF(WEEKDAY(B5321)=1,2,IF(WEEKDAY(B5321)=7,1,0))))))</f>
        <v>2</v>
      </c>
    </row>
    <row r="5322" spans="2:21" ht="13.95" customHeight="1" x14ac:dyDescent="0.25">
      <c r="B5322" s="784">
        <f t="shared" si="248"/>
        <v>45604</v>
      </c>
      <c r="C5322" s="785">
        <v>14</v>
      </c>
      <c r="D5322" s="786">
        <f>IFERROR((INDEX(METADATA!$T$2:$T$20,MATCH(B5322,METADATA!$S$2:$S$20,0))),0)</f>
        <v>0</v>
      </c>
      <c r="E5322" s="785" t="str">
        <f t="shared" si="249"/>
        <v>LO</v>
      </c>
      <c r="F5322" s="786">
        <f>VLOOKUP(C5322,METADATA!$A$5:$H$29,IF(E5322="HI",2,IF(E5322="LO",6,10))+IF(D5322=1,2,IF(D5322=7,1,(IF(WEEKDAY(B5322)=1,2,IF(WEEKDAY(B5322)=7,1,0))))))</f>
        <v>2</v>
      </c>
      <c r="G5322" s="786">
        <f>VLOOKUP(C5322,METADATA!$J$5:$Q$29,IF(E5322="HI",2,IF(E5322="LO",6,10))+IF(D5322=1,2,IF(D5322=7,1,(IF(WEEKDAY(B5322)=1,2,IF(WEEKDAY(B5322)=7,1,0))))))</f>
        <v>2</v>
      </c>
      <c r="H5322" s="787">
        <v>15731</v>
      </c>
      <c r="I5322" s="788">
        <v>9517.6249389648438</v>
      </c>
      <c r="K5322" s="795">
        <v>905.6</v>
      </c>
      <c r="M5322" s="798">
        <f t="shared" si="250"/>
        <v>18386.123720860945</v>
      </c>
      <c r="N5322" s="303"/>
      <c r="S5322" s="786">
        <v>0</v>
      </c>
      <c r="T5322" s="781">
        <f>VLOOKUP(C5322,METADATA!$J$5:$Q$29,IF(E5322="HI",2,IF(E5322="LO",6,10))+IF(S5322=1,2,IF(D5322=7,1,(IF(WEEKDAY(B5322)=1,2,IF(WEEKDAY(B5322)=7,1,0))))))</f>
        <v>2</v>
      </c>
      <c r="U5322" s="781">
        <f>VLOOKUP(C5322,METADATA!$A$5:$H$29,IF(E5322="HI",2,IF(E5322="LO",6,10))+IF(S5322=1,2,IF(D5322=7,1,(IF(WEEKDAY(B5322)=1,2,IF(WEEKDAY(B5322)=7,1,0))))))</f>
        <v>2</v>
      </c>
    </row>
    <row r="5323" spans="2:21" ht="13.95" customHeight="1" x14ac:dyDescent="0.25">
      <c r="B5323" s="784">
        <f t="shared" si="248"/>
        <v>45604</v>
      </c>
      <c r="C5323" s="785">
        <v>15</v>
      </c>
      <c r="D5323" s="786">
        <f>IFERROR((INDEX(METADATA!$T$2:$T$20,MATCH(B5323,METADATA!$S$2:$S$20,0))),0)</f>
        <v>0</v>
      </c>
      <c r="E5323" s="785" t="str">
        <f t="shared" si="249"/>
        <v>LO</v>
      </c>
      <c r="F5323" s="786">
        <f>VLOOKUP(C5323,METADATA!$A$5:$H$29,IF(E5323="HI",2,IF(E5323="LO",6,10))+IF(D5323=1,2,IF(D5323=7,1,(IF(WEEKDAY(B5323)=1,2,IF(WEEKDAY(B5323)=7,1,0))))))</f>
        <v>2</v>
      </c>
      <c r="G5323" s="786">
        <f>VLOOKUP(C5323,METADATA!$J$5:$Q$29,IF(E5323="HI",2,IF(E5323="LO",6,10))+IF(D5323=1,2,IF(D5323=7,1,(IF(WEEKDAY(B5323)=1,2,IF(WEEKDAY(B5323)=7,1,0))))))</f>
        <v>2</v>
      </c>
      <c r="H5323" s="787">
        <v>15274</v>
      </c>
      <c r="I5323" s="788">
        <v>9398.9501953125</v>
      </c>
      <c r="K5323" s="795">
        <v>913.98749999999995</v>
      </c>
      <c r="M5323" s="798">
        <f t="shared" si="250"/>
        <v>17934.194734472047</v>
      </c>
      <c r="N5323" s="303"/>
      <c r="S5323" s="786">
        <v>0</v>
      </c>
      <c r="T5323" s="781">
        <f>VLOOKUP(C5323,METADATA!$J$5:$Q$29,IF(E5323="HI",2,IF(E5323="LO",6,10))+IF(S5323=1,2,IF(D5323=7,1,(IF(WEEKDAY(B5323)=1,2,IF(WEEKDAY(B5323)=7,1,0))))))</f>
        <v>2</v>
      </c>
      <c r="U5323" s="781">
        <f>VLOOKUP(C5323,METADATA!$A$5:$H$29,IF(E5323="HI",2,IF(E5323="LO",6,10))+IF(S5323=1,2,IF(D5323=7,1,(IF(WEEKDAY(B5323)=1,2,IF(WEEKDAY(B5323)=7,1,0))))))</f>
        <v>2</v>
      </c>
    </row>
    <row r="5324" spans="2:21" ht="13.95" customHeight="1" x14ac:dyDescent="0.25">
      <c r="B5324" s="784">
        <f t="shared" si="248"/>
        <v>45604</v>
      </c>
      <c r="C5324" s="785">
        <v>16</v>
      </c>
      <c r="D5324" s="786">
        <f>IFERROR((INDEX(METADATA!$T$2:$T$20,MATCH(B5324,METADATA!$S$2:$S$20,0))),0)</f>
        <v>0</v>
      </c>
      <c r="E5324" s="785" t="str">
        <f t="shared" si="249"/>
        <v>LO</v>
      </c>
      <c r="F5324" s="786">
        <f>VLOOKUP(C5324,METADATA!$A$5:$H$29,IF(E5324="HI",2,IF(E5324="LO",6,10))+IF(D5324=1,2,IF(D5324=7,1,(IF(WEEKDAY(B5324)=1,2,IF(WEEKDAY(B5324)=7,1,0))))))</f>
        <v>2</v>
      </c>
      <c r="G5324" s="786">
        <f>VLOOKUP(C5324,METADATA!$J$5:$Q$29,IF(E5324="HI",2,IF(E5324="LO",6,10))+IF(D5324=1,2,IF(D5324=7,1,(IF(WEEKDAY(B5324)=1,2,IF(WEEKDAY(B5324)=7,1,0))))))</f>
        <v>2</v>
      </c>
      <c r="H5324" s="787">
        <v>142.25</v>
      </c>
      <c r="I5324" s="788">
        <v>9579.4251098632813</v>
      </c>
      <c r="K5324" s="795">
        <v>902.26250000000005</v>
      </c>
      <c r="M5324" s="798">
        <f t="shared" si="250"/>
        <v>9580.481224760013</v>
      </c>
      <c r="N5324" s="303"/>
      <c r="S5324" s="786">
        <v>0</v>
      </c>
      <c r="T5324" s="781">
        <f>VLOOKUP(C5324,METADATA!$J$5:$Q$29,IF(E5324="HI",2,IF(E5324="LO",6,10))+IF(S5324=1,2,IF(D5324=7,1,(IF(WEEKDAY(B5324)=1,2,IF(WEEKDAY(B5324)=7,1,0))))))</f>
        <v>2</v>
      </c>
      <c r="U5324" s="781">
        <f>VLOOKUP(C5324,METADATA!$A$5:$H$29,IF(E5324="HI",2,IF(E5324="LO",6,10))+IF(S5324=1,2,IF(D5324=7,1,(IF(WEEKDAY(B5324)=1,2,IF(WEEKDAY(B5324)=7,1,0))))))</f>
        <v>2</v>
      </c>
    </row>
    <row r="5325" spans="2:21" ht="13.95" customHeight="1" x14ac:dyDescent="0.25">
      <c r="B5325" s="784">
        <f t="shared" si="248"/>
        <v>45604</v>
      </c>
      <c r="C5325" s="785">
        <v>17</v>
      </c>
      <c r="D5325" s="786">
        <f>IFERROR((INDEX(METADATA!$T$2:$T$20,MATCH(B5325,METADATA!$S$2:$S$20,0))),0)</f>
        <v>0</v>
      </c>
      <c r="E5325" s="785" t="str">
        <f t="shared" si="249"/>
        <v>LO</v>
      </c>
      <c r="F5325" s="786">
        <f>VLOOKUP(C5325,METADATA!$A$5:$H$29,IF(E5325="HI",2,IF(E5325="LO",6,10))+IF(D5325=1,2,IF(D5325=7,1,(IF(WEEKDAY(B5325)=1,2,IF(WEEKDAY(B5325)=7,1,0))))))</f>
        <v>2</v>
      </c>
      <c r="G5325" s="786">
        <f>VLOOKUP(C5325,METADATA!$J$5:$Q$29,IF(E5325="HI",2,IF(E5325="LO",6,10))+IF(D5325=1,2,IF(D5325=7,1,(IF(WEEKDAY(B5325)=1,2,IF(WEEKDAY(B5325)=7,1,0))))))</f>
        <v>2</v>
      </c>
      <c r="H5325" s="787">
        <v>26</v>
      </c>
      <c r="I5325" s="788">
        <v>9586.0501098632813</v>
      </c>
      <c r="K5325" s="795">
        <v>933.76250000000005</v>
      </c>
      <c r="M5325" s="798">
        <f t="shared" si="250"/>
        <v>9586.0853693679273</v>
      </c>
      <c r="N5325" s="303"/>
      <c r="S5325" s="786">
        <v>0</v>
      </c>
      <c r="T5325" s="781">
        <f>VLOOKUP(C5325,METADATA!$J$5:$Q$29,IF(E5325="HI",2,IF(E5325="LO",6,10))+IF(S5325=1,2,IF(D5325=7,1,(IF(WEEKDAY(B5325)=1,2,IF(WEEKDAY(B5325)=7,1,0))))))</f>
        <v>2</v>
      </c>
      <c r="U5325" s="781">
        <f>VLOOKUP(C5325,METADATA!$A$5:$H$29,IF(E5325="HI",2,IF(E5325="LO",6,10))+IF(S5325=1,2,IF(D5325=7,1,(IF(WEEKDAY(B5325)=1,2,IF(WEEKDAY(B5325)=7,1,0))))))</f>
        <v>2</v>
      </c>
    </row>
    <row r="5326" spans="2:21" ht="13.95" customHeight="1" x14ac:dyDescent="0.25">
      <c r="B5326" s="784">
        <f t="shared" si="248"/>
        <v>45604</v>
      </c>
      <c r="C5326" s="785">
        <v>18</v>
      </c>
      <c r="D5326" s="786">
        <f>IFERROR((INDEX(METADATA!$T$2:$T$20,MATCH(B5326,METADATA!$S$2:$S$20,0))),0)</f>
        <v>0</v>
      </c>
      <c r="E5326" s="785" t="str">
        <f t="shared" si="249"/>
        <v>LO</v>
      </c>
      <c r="F5326" s="786">
        <f>VLOOKUP(C5326,METADATA!$A$5:$H$29,IF(E5326="HI",2,IF(E5326="LO",6,10))+IF(D5326=1,2,IF(D5326=7,1,(IF(WEEKDAY(B5326)=1,2,IF(WEEKDAY(B5326)=7,1,0))))))</f>
        <v>1</v>
      </c>
      <c r="G5326" s="786">
        <f>VLOOKUP(C5326,METADATA!$J$5:$Q$29,IF(E5326="HI",2,IF(E5326="LO",6,10))+IF(D5326=1,2,IF(D5326=7,1,(IF(WEEKDAY(B5326)=1,2,IF(WEEKDAY(B5326)=7,1,0))))))</f>
        <v>1</v>
      </c>
      <c r="H5326" s="787">
        <v>14723.75</v>
      </c>
      <c r="I5326" s="788">
        <v>9509.0501098632813</v>
      </c>
      <c r="K5326" s="795">
        <v>0</v>
      </c>
      <c r="M5326" s="798">
        <f t="shared" si="250"/>
        <v>17527.431302229968</v>
      </c>
      <c r="N5326" s="303"/>
      <c r="S5326" s="786">
        <v>0</v>
      </c>
      <c r="T5326" s="781">
        <f>VLOOKUP(C5326,METADATA!$J$5:$Q$29,IF(E5326="HI",2,IF(E5326="LO",6,10))+IF(S5326=1,2,IF(D5326=7,1,(IF(WEEKDAY(B5326)=1,2,IF(WEEKDAY(B5326)=7,1,0))))))</f>
        <v>1</v>
      </c>
      <c r="U5326" s="781">
        <f>VLOOKUP(C5326,METADATA!$A$5:$H$29,IF(E5326="HI",2,IF(E5326="LO",6,10))+IF(S5326=1,2,IF(D5326=7,1,(IF(WEEKDAY(B5326)=1,2,IF(WEEKDAY(B5326)=7,1,0))))))</f>
        <v>1</v>
      </c>
    </row>
    <row r="5327" spans="2:21" ht="13.95" customHeight="1" x14ac:dyDescent="0.25">
      <c r="B5327" s="784">
        <f t="shared" si="248"/>
        <v>45604</v>
      </c>
      <c r="C5327" s="785">
        <v>19</v>
      </c>
      <c r="D5327" s="786">
        <f>IFERROR((INDEX(METADATA!$T$2:$T$20,MATCH(B5327,METADATA!$S$2:$S$20,0))),0)</f>
        <v>0</v>
      </c>
      <c r="E5327" s="785" t="str">
        <f t="shared" si="249"/>
        <v>LO</v>
      </c>
      <c r="F5327" s="786">
        <f>VLOOKUP(C5327,METADATA!$A$5:$H$29,IF(E5327="HI",2,IF(E5327="LO",6,10))+IF(D5327=1,2,IF(D5327=7,1,(IF(WEEKDAY(B5327)=1,2,IF(WEEKDAY(B5327)=7,1,0))))))</f>
        <v>1</v>
      </c>
      <c r="G5327" s="786">
        <f>VLOOKUP(C5327,METADATA!$J$5:$Q$29,IF(E5327="HI",2,IF(E5327="LO",6,10))+IF(D5327=1,2,IF(D5327=7,1,(IF(WEEKDAY(B5327)=1,2,IF(WEEKDAY(B5327)=7,1,0))))))</f>
        <v>1</v>
      </c>
      <c r="H5327" s="787">
        <v>13991.25</v>
      </c>
      <c r="I5327" s="788">
        <v>9447.2747192382813</v>
      </c>
      <c r="K5327" s="795">
        <v>0</v>
      </c>
      <c r="M5327" s="798">
        <f t="shared" si="250"/>
        <v>16882.122976191673</v>
      </c>
      <c r="N5327" s="303"/>
      <c r="S5327" s="786">
        <v>0</v>
      </c>
      <c r="T5327" s="781">
        <f>VLOOKUP(C5327,METADATA!$J$5:$Q$29,IF(E5327="HI",2,IF(E5327="LO",6,10))+IF(S5327=1,2,IF(D5327=7,1,(IF(WEEKDAY(B5327)=1,2,IF(WEEKDAY(B5327)=7,1,0))))))</f>
        <v>1</v>
      </c>
      <c r="U5327" s="781">
        <f>VLOOKUP(C5327,METADATA!$A$5:$H$29,IF(E5327="HI",2,IF(E5327="LO",6,10))+IF(S5327=1,2,IF(D5327=7,1,(IF(WEEKDAY(B5327)=1,2,IF(WEEKDAY(B5327)=7,1,0))))))</f>
        <v>1</v>
      </c>
    </row>
    <row r="5328" spans="2:21" ht="13.95" customHeight="1" x14ac:dyDescent="0.25">
      <c r="B5328" s="784">
        <f t="shared" si="248"/>
        <v>45604</v>
      </c>
      <c r="C5328" s="785">
        <v>20</v>
      </c>
      <c r="D5328" s="786">
        <f>IFERROR((INDEX(METADATA!$T$2:$T$20,MATCH(B5328,METADATA!$S$2:$S$20,0))),0)</f>
        <v>0</v>
      </c>
      <c r="E5328" s="785" t="str">
        <f t="shared" si="249"/>
        <v>LO</v>
      </c>
      <c r="F5328" s="786">
        <f>VLOOKUP(C5328,METADATA!$A$5:$H$29,IF(E5328="HI",2,IF(E5328="LO",6,10))+IF(D5328=1,2,IF(D5328=7,1,(IF(WEEKDAY(B5328)=1,2,IF(WEEKDAY(B5328)=7,1,0))))))</f>
        <v>1</v>
      </c>
      <c r="G5328" s="786">
        <f>VLOOKUP(C5328,METADATA!$J$5:$Q$29,IF(E5328="HI",2,IF(E5328="LO",6,10))+IF(D5328=1,2,IF(D5328=7,1,(IF(WEEKDAY(B5328)=1,2,IF(WEEKDAY(B5328)=7,1,0))))))</f>
        <v>2</v>
      </c>
      <c r="H5328" s="787">
        <v>13661.75</v>
      </c>
      <c r="I5328" s="788">
        <v>9422.9498901367188</v>
      </c>
      <c r="K5328" s="795">
        <v>0</v>
      </c>
      <c r="M5328" s="798">
        <f t="shared" si="250"/>
        <v>16596.246494148236</v>
      </c>
      <c r="N5328" s="303"/>
      <c r="S5328" s="786">
        <v>0</v>
      </c>
      <c r="T5328" s="781">
        <f>VLOOKUP(C5328,METADATA!$J$5:$Q$29,IF(E5328="HI",2,IF(E5328="LO",6,10))+IF(S5328=1,2,IF(D5328=7,1,(IF(WEEKDAY(B5328)=1,2,IF(WEEKDAY(B5328)=7,1,0))))))</f>
        <v>2</v>
      </c>
      <c r="U5328" s="781">
        <f>VLOOKUP(C5328,METADATA!$A$5:$H$29,IF(E5328="HI",2,IF(E5328="LO",6,10))+IF(S5328=1,2,IF(D5328=7,1,(IF(WEEKDAY(B5328)=1,2,IF(WEEKDAY(B5328)=7,1,0))))))</f>
        <v>1</v>
      </c>
    </row>
    <row r="5329" spans="2:21" ht="13.95" customHeight="1" x14ac:dyDescent="0.25">
      <c r="B5329" s="784">
        <f t="shared" si="248"/>
        <v>45604</v>
      </c>
      <c r="C5329" s="785">
        <v>21</v>
      </c>
      <c r="D5329" s="786">
        <f>IFERROR((INDEX(METADATA!$T$2:$T$20,MATCH(B5329,METADATA!$S$2:$S$20,0))),0)</f>
        <v>0</v>
      </c>
      <c r="E5329" s="785" t="str">
        <f t="shared" si="249"/>
        <v>LO</v>
      </c>
      <c r="F5329" s="786">
        <f>VLOOKUP(C5329,METADATA!$A$5:$H$29,IF(E5329="HI",2,IF(E5329="LO",6,10))+IF(D5329=1,2,IF(D5329=7,1,(IF(WEEKDAY(B5329)=1,2,IF(WEEKDAY(B5329)=7,1,0))))))</f>
        <v>2</v>
      </c>
      <c r="G5329" s="786">
        <f>VLOOKUP(C5329,METADATA!$J$5:$Q$29,IF(E5329="HI",2,IF(E5329="LO",6,10))+IF(D5329=1,2,IF(D5329=7,1,(IF(WEEKDAY(B5329)=1,2,IF(WEEKDAY(B5329)=7,1,0))))))</f>
        <v>2</v>
      </c>
      <c r="H5329" s="787">
        <v>12719.75</v>
      </c>
      <c r="I5329" s="788">
        <v>9445.3001098632813</v>
      </c>
      <c r="K5329" s="795">
        <v>0</v>
      </c>
      <c r="M5329" s="798">
        <f t="shared" si="250"/>
        <v>15843.160487348581</v>
      </c>
      <c r="N5329" s="303"/>
      <c r="S5329" s="786">
        <v>0</v>
      </c>
      <c r="T5329" s="781">
        <f>VLOOKUP(C5329,METADATA!$J$5:$Q$29,IF(E5329="HI",2,IF(E5329="LO",6,10))+IF(S5329=1,2,IF(D5329=7,1,(IF(WEEKDAY(B5329)=1,2,IF(WEEKDAY(B5329)=7,1,0))))))</f>
        <v>2</v>
      </c>
      <c r="U5329" s="781">
        <f>VLOOKUP(C5329,METADATA!$A$5:$H$29,IF(E5329="HI",2,IF(E5329="LO",6,10))+IF(S5329=1,2,IF(D5329=7,1,(IF(WEEKDAY(B5329)=1,2,IF(WEEKDAY(B5329)=7,1,0))))))</f>
        <v>2</v>
      </c>
    </row>
    <row r="5330" spans="2:21" ht="13.95" customHeight="1" x14ac:dyDescent="0.25">
      <c r="B5330" s="784">
        <f t="shared" si="248"/>
        <v>45604</v>
      </c>
      <c r="C5330" s="785">
        <v>22</v>
      </c>
      <c r="D5330" s="786">
        <f>IFERROR((INDEX(METADATA!$T$2:$T$20,MATCH(B5330,METADATA!$S$2:$S$20,0))),0)</f>
        <v>0</v>
      </c>
      <c r="E5330" s="785" t="str">
        <f t="shared" si="249"/>
        <v>LO</v>
      </c>
      <c r="F5330" s="786">
        <f>VLOOKUP(C5330,METADATA!$A$5:$H$29,IF(E5330="HI",2,IF(E5330="LO",6,10))+IF(D5330=1,2,IF(D5330=7,1,(IF(WEEKDAY(B5330)=1,2,IF(WEEKDAY(B5330)=7,1,0))))))</f>
        <v>3</v>
      </c>
      <c r="G5330" s="786">
        <f>VLOOKUP(C5330,METADATA!$J$5:$Q$29,IF(E5330="HI",2,IF(E5330="LO",6,10))+IF(D5330=1,2,IF(D5330=7,1,(IF(WEEKDAY(B5330)=1,2,IF(WEEKDAY(B5330)=7,1,0))))))</f>
        <v>3</v>
      </c>
      <c r="H5330" s="787">
        <v>11543</v>
      </c>
      <c r="I5330" s="788">
        <v>9538.5748291015625</v>
      </c>
      <c r="K5330" s="795">
        <v>0</v>
      </c>
      <c r="M5330" s="798">
        <f t="shared" si="250"/>
        <v>14974.153023472476</v>
      </c>
      <c r="N5330" s="303"/>
      <c r="S5330" s="786">
        <v>0</v>
      </c>
      <c r="T5330" s="781">
        <f>VLOOKUP(C5330,METADATA!$J$5:$Q$29,IF(E5330="HI",2,IF(E5330="LO",6,10))+IF(S5330=1,2,IF(D5330=7,1,(IF(WEEKDAY(B5330)=1,2,IF(WEEKDAY(B5330)=7,1,0))))))</f>
        <v>3</v>
      </c>
      <c r="U5330" s="781">
        <f>VLOOKUP(C5330,METADATA!$A$5:$H$29,IF(E5330="HI",2,IF(E5330="LO",6,10))+IF(S5330=1,2,IF(D5330=7,1,(IF(WEEKDAY(B5330)=1,2,IF(WEEKDAY(B5330)=7,1,0))))))</f>
        <v>3</v>
      </c>
    </row>
    <row r="5331" spans="2:21" ht="13.95" customHeight="1" x14ac:dyDescent="0.25">
      <c r="B5331" s="784">
        <f t="shared" si="248"/>
        <v>45604</v>
      </c>
      <c r="C5331" s="785">
        <v>23</v>
      </c>
      <c r="D5331" s="786">
        <f>IFERROR((INDEX(METADATA!$T$2:$T$20,MATCH(B5331,METADATA!$S$2:$S$20,0))),0)</f>
        <v>0</v>
      </c>
      <c r="E5331" s="785" t="str">
        <f t="shared" si="249"/>
        <v>LO</v>
      </c>
      <c r="F5331" s="786">
        <f>VLOOKUP(C5331,METADATA!$A$5:$H$29,IF(E5331="HI",2,IF(E5331="LO",6,10))+IF(D5331=1,2,IF(D5331=7,1,(IF(WEEKDAY(B5331)=1,2,IF(WEEKDAY(B5331)=7,1,0))))))</f>
        <v>3</v>
      </c>
      <c r="G5331" s="786">
        <f>VLOOKUP(C5331,METADATA!$J$5:$Q$29,IF(E5331="HI",2,IF(E5331="LO",6,10))+IF(D5331=1,2,IF(D5331=7,1,(IF(WEEKDAY(B5331)=1,2,IF(WEEKDAY(B5331)=7,1,0))))))</f>
        <v>3</v>
      </c>
      <c r="H5331" s="787">
        <v>10590.25</v>
      </c>
      <c r="I5331" s="788">
        <v>9451.7498168945313</v>
      </c>
      <c r="K5331" s="795">
        <v>0</v>
      </c>
      <c r="M5331" s="798">
        <f t="shared" si="250"/>
        <v>14194.681034234824</v>
      </c>
      <c r="N5331" s="303"/>
      <c r="S5331" s="786">
        <v>0</v>
      </c>
      <c r="T5331" s="781">
        <f>VLOOKUP(C5331,METADATA!$J$5:$Q$29,IF(E5331="HI",2,IF(E5331="LO",6,10))+IF(S5331=1,2,IF(D5331=7,1,(IF(WEEKDAY(B5331)=1,2,IF(WEEKDAY(B5331)=7,1,0))))))</f>
        <v>3</v>
      </c>
      <c r="U5331" s="781">
        <f>VLOOKUP(C5331,METADATA!$A$5:$H$29,IF(E5331="HI",2,IF(E5331="LO",6,10))+IF(S5331=1,2,IF(D5331=7,1,(IF(WEEKDAY(B5331)=1,2,IF(WEEKDAY(B5331)=7,1,0))))))</f>
        <v>3</v>
      </c>
    </row>
    <row r="5332" spans="2:21" ht="13.95" customHeight="1" x14ac:dyDescent="0.25">
      <c r="B5332" s="784">
        <f t="shared" si="248"/>
        <v>45605</v>
      </c>
      <c r="C5332" s="785">
        <v>0</v>
      </c>
      <c r="D5332" s="786">
        <f>IFERROR((INDEX(METADATA!$T$2:$T$20,MATCH(B5332,METADATA!$S$2:$S$20,0))),0)</f>
        <v>0</v>
      </c>
      <c r="E5332" s="785" t="str">
        <f t="shared" si="249"/>
        <v>LO</v>
      </c>
      <c r="F5332" s="786">
        <f>VLOOKUP(C5332,METADATA!$A$5:$H$29,IF(E5332="HI",2,IF(E5332="LO",6,10))+IF(D5332=1,2,IF(D5332=7,1,(IF(WEEKDAY(B5332)=1,2,IF(WEEKDAY(B5332)=7,1,0))))))</f>
        <v>3</v>
      </c>
      <c r="G5332" s="786">
        <f>VLOOKUP(C5332,METADATA!$J$5:$Q$29,IF(E5332="HI",2,IF(E5332="LO",6,10))+IF(D5332=1,2,IF(D5332=7,1,(IF(WEEKDAY(B5332)=1,2,IF(WEEKDAY(B5332)=7,1,0))))))</f>
        <v>3</v>
      </c>
      <c r="H5332" s="787">
        <v>9796.75</v>
      </c>
      <c r="I5332" s="788">
        <v>9536.975341796875</v>
      </c>
      <c r="K5332" s="795">
        <v>0</v>
      </c>
      <c r="M5332" s="798">
        <f t="shared" si="250"/>
        <v>13672.24228985654</v>
      </c>
      <c r="N5332" s="303"/>
      <c r="S5332" s="786">
        <v>0</v>
      </c>
      <c r="T5332" s="781">
        <f>VLOOKUP(C5332,METADATA!$J$5:$Q$29,IF(E5332="HI",2,IF(E5332="LO",6,10))+IF(S5332=1,2,IF(D5332=7,1,(IF(WEEKDAY(B5332)=1,2,IF(WEEKDAY(B5332)=7,1,0))))))</f>
        <v>3</v>
      </c>
      <c r="U5332" s="781">
        <f>VLOOKUP(C5332,METADATA!$A$5:$H$29,IF(E5332="HI",2,IF(E5332="LO",6,10))+IF(S5332=1,2,IF(D5332=7,1,(IF(WEEKDAY(B5332)=1,2,IF(WEEKDAY(B5332)=7,1,0))))))</f>
        <v>3</v>
      </c>
    </row>
    <row r="5333" spans="2:21" ht="13.95" customHeight="1" x14ac:dyDescent="0.25">
      <c r="B5333" s="784">
        <f t="shared" si="248"/>
        <v>45605</v>
      </c>
      <c r="C5333" s="785">
        <v>1</v>
      </c>
      <c r="D5333" s="786">
        <f>IFERROR((INDEX(METADATA!$T$2:$T$20,MATCH(B5333,METADATA!$S$2:$S$20,0))),0)</f>
        <v>0</v>
      </c>
      <c r="E5333" s="785" t="str">
        <f t="shared" si="249"/>
        <v>LO</v>
      </c>
      <c r="F5333" s="786">
        <f>VLOOKUP(C5333,METADATA!$A$5:$H$29,IF(E5333="HI",2,IF(E5333="LO",6,10))+IF(D5333=1,2,IF(D5333=7,1,(IF(WEEKDAY(B5333)=1,2,IF(WEEKDAY(B5333)=7,1,0))))))</f>
        <v>3</v>
      </c>
      <c r="G5333" s="786">
        <f>VLOOKUP(C5333,METADATA!$J$5:$Q$29,IF(E5333="HI",2,IF(E5333="LO",6,10))+IF(D5333=1,2,IF(D5333=7,1,(IF(WEEKDAY(B5333)=1,2,IF(WEEKDAY(B5333)=7,1,0))))))</f>
        <v>3</v>
      </c>
      <c r="H5333" s="787">
        <v>9365.5</v>
      </c>
      <c r="I5333" s="788">
        <v>9553.3123779296875</v>
      </c>
      <c r="K5333" s="795">
        <v>0</v>
      </c>
      <c r="M5333" s="798">
        <f t="shared" si="250"/>
        <v>13378.279696594198</v>
      </c>
      <c r="N5333" s="303"/>
      <c r="S5333" s="786">
        <v>0</v>
      </c>
      <c r="T5333" s="781">
        <f>VLOOKUP(C5333,METADATA!$J$5:$Q$29,IF(E5333="HI",2,IF(E5333="LO",6,10))+IF(S5333=1,2,IF(D5333=7,1,(IF(WEEKDAY(B5333)=1,2,IF(WEEKDAY(B5333)=7,1,0))))))</f>
        <v>3</v>
      </c>
      <c r="U5333" s="781">
        <f>VLOOKUP(C5333,METADATA!$A$5:$H$29,IF(E5333="HI",2,IF(E5333="LO",6,10))+IF(S5333=1,2,IF(D5333=7,1,(IF(WEEKDAY(B5333)=1,2,IF(WEEKDAY(B5333)=7,1,0))))))</f>
        <v>3</v>
      </c>
    </row>
    <row r="5334" spans="2:21" ht="13.95" customHeight="1" x14ac:dyDescent="0.25">
      <c r="B5334" s="784">
        <f t="shared" si="248"/>
        <v>45605</v>
      </c>
      <c r="C5334" s="785">
        <v>2</v>
      </c>
      <c r="D5334" s="786">
        <f>IFERROR((INDEX(METADATA!$T$2:$T$20,MATCH(B5334,METADATA!$S$2:$S$20,0))),0)</f>
        <v>0</v>
      </c>
      <c r="E5334" s="785" t="str">
        <f t="shared" si="249"/>
        <v>LO</v>
      </c>
      <c r="F5334" s="786">
        <f>VLOOKUP(C5334,METADATA!$A$5:$H$29,IF(E5334="HI",2,IF(E5334="LO",6,10))+IF(D5334=1,2,IF(D5334=7,1,(IF(WEEKDAY(B5334)=1,2,IF(WEEKDAY(B5334)=7,1,0))))))</f>
        <v>3</v>
      </c>
      <c r="G5334" s="786">
        <f>VLOOKUP(C5334,METADATA!$J$5:$Q$29,IF(E5334="HI",2,IF(E5334="LO",6,10))+IF(D5334=1,2,IF(D5334=7,1,(IF(WEEKDAY(B5334)=1,2,IF(WEEKDAY(B5334)=7,1,0))))))</f>
        <v>3</v>
      </c>
      <c r="H5334" s="787">
        <v>9036.25</v>
      </c>
      <c r="I5334" s="788">
        <v>9507.8251953125</v>
      </c>
      <c r="K5334" s="795">
        <v>0</v>
      </c>
      <c r="M5334" s="798">
        <f t="shared" si="250"/>
        <v>13116.880498316632</v>
      </c>
      <c r="N5334" s="303"/>
      <c r="S5334" s="786">
        <v>0</v>
      </c>
      <c r="T5334" s="781">
        <f>VLOOKUP(C5334,METADATA!$J$5:$Q$29,IF(E5334="HI",2,IF(E5334="LO",6,10))+IF(S5334=1,2,IF(D5334=7,1,(IF(WEEKDAY(B5334)=1,2,IF(WEEKDAY(B5334)=7,1,0))))))</f>
        <v>3</v>
      </c>
      <c r="U5334" s="781">
        <f>VLOOKUP(C5334,METADATA!$A$5:$H$29,IF(E5334="HI",2,IF(E5334="LO",6,10))+IF(S5334=1,2,IF(D5334=7,1,(IF(WEEKDAY(B5334)=1,2,IF(WEEKDAY(B5334)=7,1,0))))))</f>
        <v>3</v>
      </c>
    </row>
    <row r="5335" spans="2:21" ht="13.95" customHeight="1" x14ac:dyDescent="0.25">
      <c r="B5335" s="784">
        <f t="shared" si="248"/>
        <v>45605</v>
      </c>
      <c r="C5335" s="785">
        <v>3</v>
      </c>
      <c r="D5335" s="786">
        <f>IFERROR((INDEX(METADATA!$T$2:$T$20,MATCH(B5335,METADATA!$S$2:$S$20,0))),0)</f>
        <v>0</v>
      </c>
      <c r="E5335" s="785" t="str">
        <f t="shared" si="249"/>
        <v>LO</v>
      </c>
      <c r="F5335" s="786">
        <f>VLOOKUP(C5335,METADATA!$A$5:$H$29,IF(E5335="HI",2,IF(E5335="LO",6,10))+IF(D5335=1,2,IF(D5335=7,1,(IF(WEEKDAY(B5335)=1,2,IF(WEEKDAY(B5335)=7,1,0))))))</f>
        <v>3</v>
      </c>
      <c r="G5335" s="786">
        <f>VLOOKUP(C5335,METADATA!$J$5:$Q$29,IF(E5335="HI",2,IF(E5335="LO",6,10))+IF(D5335=1,2,IF(D5335=7,1,(IF(WEEKDAY(B5335)=1,2,IF(WEEKDAY(B5335)=7,1,0))))))</f>
        <v>3</v>
      </c>
      <c r="H5335" s="787">
        <v>9080</v>
      </c>
      <c r="I5335" s="788">
        <v>9545.9998168945313</v>
      </c>
      <c r="K5335" s="795">
        <v>0</v>
      </c>
      <c r="M5335" s="798">
        <f t="shared" si="250"/>
        <v>13174.692121797398</v>
      </c>
      <c r="N5335" s="303"/>
      <c r="S5335" s="786">
        <v>0</v>
      </c>
      <c r="T5335" s="781">
        <f>VLOOKUP(C5335,METADATA!$J$5:$Q$29,IF(E5335="HI",2,IF(E5335="LO",6,10))+IF(S5335=1,2,IF(D5335=7,1,(IF(WEEKDAY(B5335)=1,2,IF(WEEKDAY(B5335)=7,1,0))))))</f>
        <v>3</v>
      </c>
      <c r="U5335" s="781">
        <f>VLOOKUP(C5335,METADATA!$A$5:$H$29,IF(E5335="HI",2,IF(E5335="LO",6,10))+IF(S5335=1,2,IF(D5335=7,1,(IF(WEEKDAY(B5335)=1,2,IF(WEEKDAY(B5335)=7,1,0))))))</f>
        <v>3</v>
      </c>
    </row>
    <row r="5336" spans="2:21" ht="13.95" customHeight="1" x14ac:dyDescent="0.25">
      <c r="B5336" s="784">
        <f t="shared" si="248"/>
        <v>45605</v>
      </c>
      <c r="C5336" s="785">
        <v>4</v>
      </c>
      <c r="D5336" s="786">
        <f>IFERROR((INDEX(METADATA!$T$2:$T$20,MATCH(B5336,METADATA!$S$2:$S$20,0))),0)</f>
        <v>0</v>
      </c>
      <c r="E5336" s="785" t="str">
        <f t="shared" si="249"/>
        <v>LO</v>
      </c>
      <c r="F5336" s="786">
        <f>VLOOKUP(C5336,METADATA!$A$5:$H$29,IF(E5336="HI",2,IF(E5336="LO",6,10))+IF(D5336=1,2,IF(D5336=7,1,(IF(WEEKDAY(B5336)=1,2,IF(WEEKDAY(B5336)=7,1,0))))))</f>
        <v>3</v>
      </c>
      <c r="G5336" s="786">
        <f>VLOOKUP(C5336,METADATA!$J$5:$Q$29,IF(E5336="HI",2,IF(E5336="LO",6,10))+IF(D5336=1,2,IF(D5336=7,1,(IF(WEEKDAY(B5336)=1,2,IF(WEEKDAY(B5336)=7,1,0))))))</f>
        <v>3</v>
      </c>
      <c r="H5336" s="787">
        <v>9179.75</v>
      </c>
      <c r="I5336" s="788">
        <v>9603.3250732421875</v>
      </c>
      <c r="K5336" s="795">
        <v>0</v>
      </c>
      <c r="M5336" s="798">
        <f t="shared" si="250"/>
        <v>13285.016466864543</v>
      </c>
      <c r="N5336" s="303"/>
      <c r="S5336" s="786">
        <v>0</v>
      </c>
      <c r="T5336" s="781">
        <f>VLOOKUP(C5336,METADATA!$J$5:$Q$29,IF(E5336="HI",2,IF(E5336="LO",6,10))+IF(S5336=1,2,IF(D5336=7,1,(IF(WEEKDAY(B5336)=1,2,IF(WEEKDAY(B5336)=7,1,0))))))</f>
        <v>3</v>
      </c>
      <c r="U5336" s="781">
        <f>VLOOKUP(C5336,METADATA!$A$5:$H$29,IF(E5336="HI",2,IF(E5336="LO",6,10))+IF(S5336=1,2,IF(D5336=7,1,(IF(WEEKDAY(B5336)=1,2,IF(WEEKDAY(B5336)=7,1,0))))))</f>
        <v>3</v>
      </c>
    </row>
    <row r="5337" spans="2:21" ht="13.95" customHeight="1" x14ac:dyDescent="0.25">
      <c r="B5337" s="784">
        <f t="shared" si="248"/>
        <v>45605</v>
      </c>
      <c r="C5337" s="785">
        <v>5</v>
      </c>
      <c r="D5337" s="786">
        <f>IFERROR((INDEX(METADATA!$T$2:$T$20,MATCH(B5337,METADATA!$S$2:$S$20,0))),0)</f>
        <v>0</v>
      </c>
      <c r="E5337" s="785" t="str">
        <f t="shared" si="249"/>
        <v>LO</v>
      </c>
      <c r="F5337" s="786">
        <f>VLOOKUP(C5337,METADATA!$A$5:$H$29,IF(E5337="HI",2,IF(E5337="LO",6,10))+IF(D5337=1,2,IF(D5337=7,1,(IF(WEEKDAY(B5337)=1,2,IF(WEEKDAY(B5337)=7,1,0))))))</f>
        <v>3</v>
      </c>
      <c r="G5337" s="786">
        <f>VLOOKUP(C5337,METADATA!$J$5:$Q$29,IF(E5337="HI",2,IF(E5337="LO",6,10))+IF(D5337=1,2,IF(D5337=7,1,(IF(WEEKDAY(B5337)=1,2,IF(WEEKDAY(B5337)=7,1,0))))))</f>
        <v>3</v>
      </c>
      <c r="H5337" s="787">
        <v>9574.75</v>
      </c>
      <c r="I5337" s="788">
        <v>9387.1248168945313</v>
      </c>
      <c r="K5337" s="795">
        <v>870.51250000000005</v>
      </c>
      <c r="M5337" s="798">
        <f t="shared" si="250"/>
        <v>13408.72663195343</v>
      </c>
      <c r="N5337" s="303"/>
      <c r="S5337" s="786">
        <v>0</v>
      </c>
      <c r="T5337" s="781">
        <f>VLOOKUP(C5337,METADATA!$J$5:$Q$29,IF(E5337="HI",2,IF(E5337="LO",6,10))+IF(S5337=1,2,IF(D5337=7,1,(IF(WEEKDAY(B5337)=1,2,IF(WEEKDAY(B5337)=7,1,0))))))</f>
        <v>3</v>
      </c>
      <c r="U5337" s="781">
        <f>VLOOKUP(C5337,METADATA!$A$5:$H$29,IF(E5337="HI",2,IF(E5337="LO",6,10))+IF(S5337=1,2,IF(D5337=7,1,(IF(WEEKDAY(B5337)=1,2,IF(WEEKDAY(B5337)=7,1,0))))))</f>
        <v>3</v>
      </c>
    </row>
    <row r="5338" spans="2:21" ht="13.95" customHeight="1" x14ac:dyDescent="0.25">
      <c r="B5338" s="784">
        <f t="shared" si="248"/>
        <v>45605</v>
      </c>
      <c r="C5338" s="785">
        <v>6</v>
      </c>
      <c r="D5338" s="786">
        <f>IFERROR((INDEX(METADATA!$T$2:$T$20,MATCH(B5338,METADATA!$S$2:$S$20,0))),0)</f>
        <v>0</v>
      </c>
      <c r="E5338" s="785" t="str">
        <f t="shared" si="249"/>
        <v>LO</v>
      </c>
      <c r="F5338" s="786">
        <f>VLOOKUP(C5338,METADATA!$A$5:$H$29,IF(E5338="HI",2,IF(E5338="LO",6,10))+IF(D5338=1,2,IF(D5338=7,1,(IF(WEEKDAY(B5338)=1,2,IF(WEEKDAY(B5338)=7,1,0))))))</f>
        <v>3</v>
      </c>
      <c r="G5338" s="786">
        <f>VLOOKUP(C5338,METADATA!$J$5:$Q$29,IF(E5338="HI",2,IF(E5338="LO",6,10))+IF(D5338=1,2,IF(D5338=7,1,(IF(WEEKDAY(B5338)=1,2,IF(WEEKDAY(B5338)=7,1,0))))))</f>
        <v>3</v>
      </c>
      <c r="H5338" s="787">
        <v>9903.75</v>
      </c>
      <c r="I5338" s="788">
        <v>9106.1749877929688</v>
      </c>
      <c r="K5338" s="795">
        <v>865.8125</v>
      </c>
      <c r="M5338" s="798">
        <f t="shared" si="250"/>
        <v>13453.872564091213</v>
      </c>
      <c r="N5338" s="303"/>
      <c r="S5338" s="786">
        <v>0</v>
      </c>
      <c r="T5338" s="781">
        <f>VLOOKUP(C5338,METADATA!$J$5:$Q$29,IF(E5338="HI",2,IF(E5338="LO",6,10))+IF(S5338=1,2,IF(D5338=7,1,(IF(WEEKDAY(B5338)=1,2,IF(WEEKDAY(B5338)=7,1,0))))))</f>
        <v>3</v>
      </c>
      <c r="U5338" s="781">
        <f>VLOOKUP(C5338,METADATA!$A$5:$H$29,IF(E5338="HI",2,IF(E5338="LO",6,10))+IF(S5338=1,2,IF(D5338=7,1,(IF(WEEKDAY(B5338)=1,2,IF(WEEKDAY(B5338)=7,1,0))))))</f>
        <v>3</v>
      </c>
    </row>
    <row r="5339" spans="2:21" ht="13.95" customHeight="1" x14ac:dyDescent="0.25">
      <c r="B5339" s="784">
        <f t="shared" si="248"/>
        <v>45605</v>
      </c>
      <c r="C5339" s="785">
        <v>7</v>
      </c>
      <c r="D5339" s="786">
        <f>IFERROR((INDEX(METADATA!$T$2:$T$20,MATCH(B5339,METADATA!$S$2:$S$20,0))),0)</f>
        <v>0</v>
      </c>
      <c r="E5339" s="785" t="str">
        <f t="shared" si="249"/>
        <v>LO</v>
      </c>
      <c r="F5339" s="786">
        <f>VLOOKUP(C5339,METADATA!$A$5:$H$29,IF(E5339="HI",2,IF(E5339="LO",6,10))+IF(D5339=1,2,IF(D5339=7,1,(IF(WEEKDAY(B5339)=1,2,IF(WEEKDAY(B5339)=7,1,0))))))</f>
        <v>2</v>
      </c>
      <c r="G5339" s="786">
        <f>VLOOKUP(C5339,METADATA!$J$5:$Q$29,IF(E5339="HI",2,IF(E5339="LO",6,10))+IF(D5339=1,2,IF(D5339=7,1,(IF(WEEKDAY(B5339)=1,2,IF(WEEKDAY(B5339)=7,1,0))))))</f>
        <v>2</v>
      </c>
      <c r="H5339" s="787">
        <v>11373.25</v>
      </c>
      <c r="I5339" s="788">
        <v>4869.3898620605469</v>
      </c>
      <c r="K5339" s="795">
        <v>834.63750000000005</v>
      </c>
      <c r="M5339" s="798">
        <f t="shared" si="250"/>
        <v>12371.813658119736</v>
      </c>
      <c r="N5339" s="303"/>
      <c r="S5339" s="786">
        <v>0</v>
      </c>
      <c r="T5339" s="781">
        <f>VLOOKUP(C5339,METADATA!$J$5:$Q$29,IF(E5339="HI",2,IF(E5339="LO",6,10))+IF(S5339=1,2,IF(D5339=7,1,(IF(WEEKDAY(B5339)=1,2,IF(WEEKDAY(B5339)=7,1,0))))))</f>
        <v>2</v>
      </c>
      <c r="U5339" s="781">
        <f>VLOOKUP(C5339,METADATA!$A$5:$H$29,IF(E5339="HI",2,IF(E5339="LO",6,10))+IF(S5339=1,2,IF(D5339=7,1,(IF(WEEKDAY(B5339)=1,2,IF(WEEKDAY(B5339)=7,1,0))))))</f>
        <v>2</v>
      </c>
    </row>
    <row r="5340" spans="2:21" ht="13.95" customHeight="1" x14ac:dyDescent="0.25">
      <c r="B5340" s="784">
        <f t="shared" ref="B5340:B5403" si="251">B5316+1</f>
        <v>45605</v>
      </c>
      <c r="C5340" s="785">
        <v>8</v>
      </c>
      <c r="D5340" s="786">
        <f>IFERROR((INDEX(METADATA!$T$2:$T$20,MATCH(B5340,METADATA!$S$2:$S$20,0))),0)</f>
        <v>0</v>
      </c>
      <c r="E5340" s="785" t="str">
        <f t="shared" si="249"/>
        <v>LO</v>
      </c>
      <c r="F5340" s="786">
        <f>VLOOKUP(C5340,METADATA!$A$5:$H$29,IF(E5340="HI",2,IF(E5340="LO",6,10))+IF(D5340=1,2,IF(D5340=7,1,(IF(WEEKDAY(B5340)=1,2,IF(WEEKDAY(B5340)=7,1,0))))))</f>
        <v>2</v>
      </c>
      <c r="G5340" s="786">
        <f>VLOOKUP(C5340,METADATA!$J$5:$Q$29,IF(E5340="HI",2,IF(E5340="LO",6,10))+IF(D5340=1,2,IF(D5340=7,1,(IF(WEEKDAY(B5340)=1,2,IF(WEEKDAY(B5340)=7,1,0))))))</f>
        <v>2</v>
      </c>
      <c r="H5340" s="787">
        <v>292.25</v>
      </c>
      <c r="I5340" s="788">
        <v>3897.9099426269531</v>
      </c>
      <c r="K5340" s="795">
        <v>847.33749999999998</v>
      </c>
      <c r="M5340" s="798">
        <f t="shared" si="250"/>
        <v>3908.8504682745356</v>
      </c>
      <c r="N5340" s="303"/>
      <c r="S5340" s="786">
        <v>0</v>
      </c>
      <c r="T5340" s="781">
        <f>VLOOKUP(C5340,METADATA!$J$5:$Q$29,IF(E5340="HI",2,IF(E5340="LO",6,10))+IF(S5340=1,2,IF(D5340=7,1,(IF(WEEKDAY(B5340)=1,2,IF(WEEKDAY(B5340)=7,1,0))))))</f>
        <v>2</v>
      </c>
      <c r="U5340" s="781">
        <f>VLOOKUP(C5340,METADATA!$A$5:$H$29,IF(E5340="HI",2,IF(E5340="LO",6,10))+IF(S5340=1,2,IF(D5340=7,1,(IF(WEEKDAY(B5340)=1,2,IF(WEEKDAY(B5340)=7,1,0))))))</f>
        <v>2</v>
      </c>
    </row>
    <row r="5341" spans="2:21" ht="13.95" customHeight="1" x14ac:dyDescent="0.25">
      <c r="B5341" s="784">
        <f t="shared" si="251"/>
        <v>45605</v>
      </c>
      <c r="C5341" s="785">
        <v>9</v>
      </c>
      <c r="D5341" s="786">
        <f>IFERROR((INDEX(METADATA!$T$2:$T$20,MATCH(B5341,METADATA!$S$2:$S$20,0))),0)</f>
        <v>0</v>
      </c>
      <c r="E5341" s="785" t="str">
        <f t="shared" si="249"/>
        <v>LO</v>
      </c>
      <c r="F5341" s="786">
        <f>VLOOKUP(C5341,METADATA!$A$5:$H$29,IF(E5341="HI",2,IF(E5341="LO",6,10))+IF(D5341=1,2,IF(D5341=7,1,(IF(WEEKDAY(B5341)=1,2,IF(WEEKDAY(B5341)=7,1,0))))))</f>
        <v>2</v>
      </c>
      <c r="G5341" s="786">
        <f>VLOOKUP(C5341,METADATA!$J$5:$Q$29,IF(E5341="HI",2,IF(E5341="LO",6,10))+IF(D5341=1,2,IF(D5341=7,1,(IF(WEEKDAY(B5341)=1,2,IF(WEEKDAY(B5341)=7,1,0))))))</f>
        <v>2</v>
      </c>
      <c r="H5341" s="787">
        <v>23</v>
      </c>
      <c r="I5341" s="788">
        <v>3943.8099975585938</v>
      </c>
      <c r="K5341" s="795">
        <v>851.61249999999995</v>
      </c>
      <c r="M5341" s="798">
        <f t="shared" si="250"/>
        <v>3943.877064113829</v>
      </c>
      <c r="N5341" s="303"/>
      <c r="S5341" s="786">
        <v>0</v>
      </c>
      <c r="T5341" s="781">
        <f>VLOOKUP(C5341,METADATA!$J$5:$Q$29,IF(E5341="HI",2,IF(E5341="LO",6,10))+IF(S5341=1,2,IF(D5341=7,1,(IF(WEEKDAY(B5341)=1,2,IF(WEEKDAY(B5341)=7,1,0))))))</f>
        <v>2</v>
      </c>
      <c r="U5341" s="781">
        <f>VLOOKUP(C5341,METADATA!$A$5:$H$29,IF(E5341="HI",2,IF(E5341="LO",6,10))+IF(S5341=1,2,IF(D5341=7,1,(IF(WEEKDAY(B5341)=1,2,IF(WEEKDAY(B5341)=7,1,0))))))</f>
        <v>2</v>
      </c>
    </row>
    <row r="5342" spans="2:21" ht="13.95" customHeight="1" x14ac:dyDescent="0.25">
      <c r="B5342" s="784">
        <f t="shared" si="251"/>
        <v>45605</v>
      </c>
      <c r="C5342" s="785">
        <v>10</v>
      </c>
      <c r="D5342" s="786">
        <f>IFERROR((INDEX(METADATA!$T$2:$T$20,MATCH(B5342,METADATA!$S$2:$S$20,0))),0)</f>
        <v>0</v>
      </c>
      <c r="E5342" s="785" t="str">
        <f t="shared" si="249"/>
        <v>LO</v>
      </c>
      <c r="F5342" s="786">
        <f>VLOOKUP(C5342,METADATA!$A$5:$H$29,IF(E5342="HI",2,IF(E5342="LO",6,10))+IF(D5342=1,2,IF(D5342=7,1,(IF(WEEKDAY(B5342)=1,2,IF(WEEKDAY(B5342)=7,1,0))))))</f>
        <v>2</v>
      </c>
      <c r="G5342" s="786">
        <f>VLOOKUP(C5342,METADATA!$J$5:$Q$29,IF(E5342="HI",2,IF(E5342="LO",6,10))+IF(D5342=1,2,IF(D5342=7,1,(IF(WEEKDAY(B5342)=1,2,IF(WEEKDAY(B5342)=7,1,0))))))</f>
        <v>2</v>
      </c>
      <c r="H5342" s="787">
        <v>15534.75</v>
      </c>
      <c r="I5342" s="788">
        <v>3874.2949829101563</v>
      </c>
      <c r="K5342" s="795">
        <v>856.5</v>
      </c>
      <c r="M5342" s="798">
        <f t="shared" si="250"/>
        <v>16010.578352361379</v>
      </c>
      <c r="N5342" s="303"/>
      <c r="S5342" s="786">
        <v>0</v>
      </c>
      <c r="T5342" s="781">
        <f>VLOOKUP(C5342,METADATA!$J$5:$Q$29,IF(E5342="HI",2,IF(E5342="LO",6,10))+IF(S5342=1,2,IF(D5342=7,1,(IF(WEEKDAY(B5342)=1,2,IF(WEEKDAY(B5342)=7,1,0))))))</f>
        <v>2</v>
      </c>
      <c r="U5342" s="781">
        <f>VLOOKUP(C5342,METADATA!$A$5:$H$29,IF(E5342="HI",2,IF(E5342="LO",6,10))+IF(S5342=1,2,IF(D5342=7,1,(IF(WEEKDAY(B5342)=1,2,IF(WEEKDAY(B5342)=7,1,0))))))</f>
        <v>2</v>
      </c>
    </row>
    <row r="5343" spans="2:21" ht="13.95" customHeight="1" x14ac:dyDescent="0.25">
      <c r="B5343" s="784">
        <f t="shared" si="251"/>
        <v>45605</v>
      </c>
      <c r="C5343" s="785">
        <v>11</v>
      </c>
      <c r="D5343" s="786">
        <f>IFERROR((INDEX(METADATA!$T$2:$T$20,MATCH(B5343,METADATA!$S$2:$S$20,0))),0)</f>
        <v>0</v>
      </c>
      <c r="E5343" s="785" t="str">
        <f t="shared" si="249"/>
        <v>LO</v>
      </c>
      <c r="F5343" s="786">
        <f>VLOOKUP(C5343,METADATA!$A$5:$H$29,IF(E5343="HI",2,IF(E5343="LO",6,10))+IF(D5343=1,2,IF(D5343=7,1,(IF(WEEKDAY(B5343)=1,2,IF(WEEKDAY(B5343)=7,1,0))))))</f>
        <v>2</v>
      </c>
      <c r="G5343" s="786">
        <f>VLOOKUP(C5343,METADATA!$J$5:$Q$29,IF(E5343="HI",2,IF(E5343="LO",6,10))+IF(D5343=1,2,IF(D5343=7,1,(IF(WEEKDAY(B5343)=1,2,IF(WEEKDAY(B5343)=7,1,0))))))</f>
        <v>2</v>
      </c>
      <c r="H5343" s="787">
        <v>14855</v>
      </c>
      <c r="I5343" s="788">
        <v>3881.9374389648438</v>
      </c>
      <c r="K5343" s="795">
        <v>824.32500000000005</v>
      </c>
      <c r="M5343" s="798">
        <f t="shared" si="250"/>
        <v>15353.841971312488</v>
      </c>
      <c r="N5343" s="303"/>
      <c r="S5343" s="786">
        <v>0</v>
      </c>
      <c r="T5343" s="781">
        <f>VLOOKUP(C5343,METADATA!$J$5:$Q$29,IF(E5343="HI",2,IF(E5343="LO",6,10))+IF(S5343=1,2,IF(D5343=7,1,(IF(WEEKDAY(B5343)=1,2,IF(WEEKDAY(B5343)=7,1,0))))))</f>
        <v>2</v>
      </c>
      <c r="U5343" s="781">
        <f>VLOOKUP(C5343,METADATA!$A$5:$H$29,IF(E5343="HI",2,IF(E5343="LO",6,10))+IF(S5343=1,2,IF(D5343=7,1,(IF(WEEKDAY(B5343)=1,2,IF(WEEKDAY(B5343)=7,1,0))))))</f>
        <v>2</v>
      </c>
    </row>
    <row r="5344" spans="2:21" ht="13.95" customHeight="1" x14ac:dyDescent="0.25">
      <c r="B5344" s="784">
        <f t="shared" si="251"/>
        <v>45605</v>
      </c>
      <c r="C5344" s="785">
        <v>12</v>
      </c>
      <c r="D5344" s="786">
        <f>IFERROR((INDEX(METADATA!$T$2:$T$20,MATCH(B5344,METADATA!$S$2:$S$20,0))),0)</f>
        <v>0</v>
      </c>
      <c r="E5344" s="785" t="str">
        <f t="shared" si="249"/>
        <v>LO</v>
      </c>
      <c r="F5344" s="786">
        <f>VLOOKUP(C5344,METADATA!$A$5:$H$29,IF(E5344="HI",2,IF(E5344="LO",6,10))+IF(D5344=1,2,IF(D5344=7,1,(IF(WEEKDAY(B5344)=1,2,IF(WEEKDAY(B5344)=7,1,0))))))</f>
        <v>3</v>
      </c>
      <c r="G5344" s="786">
        <f>VLOOKUP(C5344,METADATA!$J$5:$Q$29,IF(E5344="HI",2,IF(E5344="LO",6,10))+IF(D5344=1,2,IF(D5344=7,1,(IF(WEEKDAY(B5344)=1,2,IF(WEEKDAY(B5344)=7,1,0))))))</f>
        <v>3</v>
      </c>
      <c r="H5344" s="787">
        <v>14586.5</v>
      </c>
      <c r="I5344" s="788">
        <v>3828.9450073242188</v>
      </c>
      <c r="K5344" s="795">
        <v>882.73749999999995</v>
      </c>
      <c r="M5344" s="798">
        <f t="shared" si="250"/>
        <v>15080.676447663514</v>
      </c>
      <c r="N5344" s="303"/>
      <c r="S5344" s="786">
        <v>0</v>
      </c>
      <c r="T5344" s="781">
        <f>VLOOKUP(C5344,METADATA!$J$5:$Q$29,IF(E5344="HI",2,IF(E5344="LO",6,10))+IF(S5344=1,2,IF(D5344=7,1,(IF(WEEKDAY(B5344)=1,2,IF(WEEKDAY(B5344)=7,1,0))))))</f>
        <v>3</v>
      </c>
      <c r="U5344" s="781">
        <f>VLOOKUP(C5344,METADATA!$A$5:$H$29,IF(E5344="HI",2,IF(E5344="LO",6,10))+IF(S5344=1,2,IF(D5344=7,1,(IF(WEEKDAY(B5344)=1,2,IF(WEEKDAY(B5344)=7,1,0))))))</f>
        <v>3</v>
      </c>
    </row>
    <row r="5345" spans="2:21" ht="13.95" customHeight="1" x14ac:dyDescent="0.25">
      <c r="B5345" s="784">
        <f t="shared" si="251"/>
        <v>45605</v>
      </c>
      <c r="C5345" s="785">
        <v>13</v>
      </c>
      <c r="D5345" s="786">
        <f>IFERROR((INDEX(METADATA!$T$2:$T$20,MATCH(B5345,METADATA!$S$2:$S$20,0))),0)</f>
        <v>0</v>
      </c>
      <c r="E5345" s="785" t="str">
        <f t="shared" si="249"/>
        <v>LO</v>
      </c>
      <c r="F5345" s="786">
        <f>VLOOKUP(C5345,METADATA!$A$5:$H$29,IF(E5345="HI",2,IF(E5345="LO",6,10))+IF(D5345=1,2,IF(D5345=7,1,(IF(WEEKDAY(B5345)=1,2,IF(WEEKDAY(B5345)=7,1,0))))))</f>
        <v>3</v>
      </c>
      <c r="G5345" s="786">
        <f>VLOOKUP(C5345,METADATA!$J$5:$Q$29,IF(E5345="HI",2,IF(E5345="LO",6,10))+IF(D5345=1,2,IF(D5345=7,1,(IF(WEEKDAY(B5345)=1,2,IF(WEEKDAY(B5345)=7,1,0))))))</f>
        <v>3</v>
      </c>
      <c r="H5345" s="787">
        <v>14045</v>
      </c>
      <c r="I5345" s="788">
        <v>3927.3800354003906</v>
      </c>
      <c r="K5345" s="795">
        <v>909.3125</v>
      </c>
      <c r="M5345" s="798">
        <f t="shared" si="250"/>
        <v>14583.769709593662</v>
      </c>
      <c r="N5345" s="303"/>
      <c r="S5345" s="786">
        <v>0</v>
      </c>
      <c r="T5345" s="781">
        <f>VLOOKUP(C5345,METADATA!$J$5:$Q$29,IF(E5345="HI",2,IF(E5345="LO",6,10))+IF(S5345=1,2,IF(D5345=7,1,(IF(WEEKDAY(B5345)=1,2,IF(WEEKDAY(B5345)=7,1,0))))))</f>
        <v>3</v>
      </c>
      <c r="U5345" s="781">
        <f>VLOOKUP(C5345,METADATA!$A$5:$H$29,IF(E5345="HI",2,IF(E5345="LO",6,10))+IF(S5345=1,2,IF(D5345=7,1,(IF(WEEKDAY(B5345)=1,2,IF(WEEKDAY(B5345)=7,1,0))))))</f>
        <v>3</v>
      </c>
    </row>
    <row r="5346" spans="2:21" ht="13.95" customHeight="1" x14ac:dyDescent="0.25">
      <c r="B5346" s="784">
        <f t="shared" si="251"/>
        <v>45605</v>
      </c>
      <c r="C5346" s="785">
        <v>14</v>
      </c>
      <c r="D5346" s="786">
        <f>IFERROR((INDEX(METADATA!$T$2:$T$20,MATCH(B5346,METADATA!$S$2:$S$20,0))),0)</f>
        <v>0</v>
      </c>
      <c r="E5346" s="785" t="str">
        <f t="shared" si="249"/>
        <v>LO</v>
      </c>
      <c r="F5346" s="786">
        <f>VLOOKUP(C5346,METADATA!$A$5:$H$29,IF(E5346="HI",2,IF(E5346="LO",6,10))+IF(D5346=1,2,IF(D5346=7,1,(IF(WEEKDAY(B5346)=1,2,IF(WEEKDAY(B5346)=7,1,0))))))</f>
        <v>3</v>
      </c>
      <c r="G5346" s="786">
        <f>VLOOKUP(C5346,METADATA!$J$5:$Q$29,IF(E5346="HI",2,IF(E5346="LO",6,10))+IF(D5346=1,2,IF(D5346=7,1,(IF(WEEKDAY(B5346)=1,2,IF(WEEKDAY(B5346)=7,1,0))))))</f>
        <v>3</v>
      </c>
      <c r="H5346" s="787">
        <v>13624.25</v>
      </c>
      <c r="I5346" s="788">
        <v>4333.7499389648438</v>
      </c>
      <c r="K5346" s="795">
        <v>905.6</v>
      </c>
      <c r="M5346" s="798">
        <f t="shared" si="250"/>
        <v>14296.907938291335</v>
      </c>
      <c r="N5346" s="303"/>
      <c r="S5346" s="786">
        <v>0</v>
      </c>
      <c r="T5346" s="781">
        <f>VLOOKUP(C5346,METADATA!$J$5:$Q$29,IF(E5346="HI",2,IF(E5346="LO",6,10))+IF(S5346=1,2,IF(D5346=7,1,(IF(WEEKDAY(B5346)=1,2,IF(WEEKDAY(B5346)=7,1,0))))))</f>
        <v>3</v>
      </c>
      <c r="U5346" s="781">
        <f>VLOOKUP(C5346,METADATA!$A$5:$H$29,IF(E5346="HI",2,IF(E5346="LO",6,10))+IF(S5346=1,2,IF(D5346=7,1,(IF(WEEKDAY(B5346)=1,2,IF(WEEKDAY(B5346)=7,1,0))))))</f>
        <v>3</v>
      </c>
    </row>
    <row r="5347" spans="2:21" ht="13.95" customHeight="1" x14ac:dyDescent="0.25">
      <c r="B5347" s="784">
        <f t="shared" si="251"/>
        <v>45605</v>
      </c>
      <c r="C5347" s="785">
        <v>15</v>
      </c>
      <c r="D5347" s="786">
        <f>IFERROR((INDEX(METADATA!$T$2:$T$20,MATCH(B5347,METADATA!$S$2:$S$20,0))),0)</f>
        <v>0</v>
      </c>
      <c r="E5347" s="785" t="str">
        <f t="shared" si="249"/>
        <v>LO</v>
      </c>
      <c r="F5347" s="786">
        <f>VLOOKUP(C5347,METADATA!$A$5:$H$29,IF(E5347="HI",2,IF(E5347="LO",6,10))+IF(D5347=1,2,IF(D5347=7,1,(IF(WEEKDAY(B5347)=1,2,IF(WEEKDAY(B5347)=7,1,0))))))</f>
        <v>3</v>
      </c>
      <c r="G5347" s="786">
        <f>VLOOKUP(C5347,METADATA!$J$5:$Q$29,IF(E5347="HI",2,IF(E5347="LO",6,10))+IF(D5347=1,2,IF(D5347=7,1,(IF(WEEKDAY(B5347)=1,2,IF(WEEKDAY(B5347)=7,1,0))))))</f>
        <v>3</v>
      </c>
      <c r="H5347" s="787">
        <v>13594.25</v>
      </c>
      <c r="I5347" s="788">
        <v>5601.9750061035156</v>
      </c>
      <c r="K5347" s="795">
        <v>913.98749999999995</v>
      </c>
      <c r="M5347" s="798">
        <f t="shared" si="250"/>
        <v>14703.256681140694</v>
      </c>
      <c r="N5347" s="303"/>
      <c r="S5347" s="786">
        <v>0</v>
      </c>
      <c r="T5347" s="781">
        <f>VLOOKUP(C5347,METADATA!$J$5:$Q$29,IF(E5347="HI",2,IF(E5347="LO",6,10))+IF(S5347=1,2,IF(D5347=7,1,(IF(WEEKDAY(B5347)=1,2,IF(WEEKDAY(B5347)=7,1,0))))))</f>
        <v>3</v>
      </c>
      <c r="U5347" s="781">
        <f>VLOOKUP(C5347,METADATA!$A$5:$H$29,IF(E5347="HI",2,IF(E5347="LO",6,10))+IF(S5347=1,2,IF(D5347=7,1,(IF(WEEKDAY(B5347)=1,2,IF(WEEKDAY(B5347)=7,1,0))))))</f>
        <v>3</v>
      </c>
    </row>
    <row r="5348" spans="2:21" ht="13.95" customHeight="1" x14ac:dyDescent="0.25">
      <c r="B5348" s="784">
        <f t="shared" si="251"/>
        <v>45605</v>
      </c>
      <c r="C5348" s="785">
        <v>16</v>
      </c>
      <c r="D5348" s="786">
        <f>IFERROR((INDEX(METADATA!$T$2:$T$20,MATCH(B5348,METADATA!$S$2:$S$20,0))),0)</f>
        <v>0</v>
      </c>
      <c r="E5348" s="785" t="str">
        <f t="shared" si="249"/>
        <v>LO</v>
      </c>
      <c r="F5348" s="786">
        <f>VLOOKUP(C5348,METADATA!$A$5:$H$29,IF(E5348="HI",2,IF(E5348="LO",6,10))+IF(D5348=1,2,IF(D5348=7,1,(IF(WEEKDAY(B5348)=1,2,IF(WEEKDAY(B5348)=7,1,0))))))</f>
        <v>3</v>
      </c>
      <c r="G5348" s="786">
        <f>VLOOKUP(C5348,METADATA!$J$5:$Q$29,IF(E5348="HI",2,IF(E5348="LO",6,10))+IF(D5348=1,2,IF(D5348=7,1,(IF(WEEKDAY(B5348)=1,2,IF(WEEKDAY(B5348)=7,1,0))))))</f>
        <v>3</v>
      </c>
      <c r="H5348" s="787">
        <v>13474.75</v>
      </c>
      <c r="I5348" s="788">
        <v>8531.7999877929688</v>
      </c>
      <c r="K5348" s="795">
        <v>902.26250000000005</v>
      </c>
      <c r="M5348" s="798">
        <f t="shared" si="250"/>
        <v>15948.683287162114</v>
      </c>
      <c r="N5348" s="303"/>
      <c r="S5348" s="786">
        <v>0</v>
      </c>
      <c r="T5348" s="781">
        <f>VLOOKUP(C5348,METADATA!$J$5:$Q$29,IF(E5348="HI",2,IF(E5348="LO",6,10))+IF(S5348=1,2,IF(D5348=7,1,(IF(WEEKDAY(B5348)=1,2,IF(WEEKDAY(B5348)=7,1,0))))))</f>
        <v>3</v>
      </c>
      <c r="U5348" s="781">
        <f>VLOOKUP(C5348,METADATA!$A$5:$H$29,IF(E5348="HI",2,IF(E5348="LO",6,10))+IF(S5348=1,2,IF(D5348=7,1,(IF(WEEKDAY(B5348)=1,2,IF(WEEKDAY(B5348)=7,1,0))))))</f>
        <v>3</v>
      </c>
    </row>
    <row r="5349" spans="2:21" ht="13.95" customHeight="1" x14ac:dyDescent="0.25">
      <c r="B5349" s="784">
        <f t="shared" si="251"/>
        <v>45605</v>
      </c>
      <c r="C5349" s="785">
        <v>17</v>
      </c>
      <c r="D5349" s="786">
        <f>IFERROR((INDEX(METADATA!$T$2:$T$20,MATCH(B5349,METADATA!$S$2:$S$20,0))),0)</f>
        <v>0</v>
      </c>
      <c r="E5349" s="785" t="str">
        <f t="shared" si="249"/>
        <v>LO</v>
      </c>
      <c r="F5349" s="786">
        <f>VLOOKUP(C5349,METADATA!$A$5:$H$29,IF(E5349="HI",2,IF(E5349="LO",6,10))+IF(D5349=1,2,IF(D5349=7,1,(IF(WEEKDAY(B5349)=1,2,IF(WEEKDAY(B5349)=7,1,0))))))</f>
        <v>3</v>
      </c>
      <c r="G5349" s="786">
        <f>VLOOKUP(C5349,METADATA!$J$5:$Q$29,IF(E5349="HI",2,IF(E5349="LO",6,10))+IF(D5349=1,2,IF(D5349=7,1,(IF(WEEKDAY(B5349)=1,2,IF(WEEKDAY(B5349)=7,1,0))))))</f>
        <v>3</v>
      </c>
      <c r="H5349" s="787">
        <v>13345.75</v>
      </c>
      <c r="I5349" s="788">
        <v>8957.0503540039063</v>
      </c>
      <c r="K5349" s="795">
        <v>933.76250000000005</v>
      </c>
      <c r="M5349" s="798">
        <f t="shared" si="250"/>
        <v>16072.890035916425</v>
      </c>
      <c r="N5349" s="303"/>
      <c r="S5349" s="786">
        <v>0</v>
      </c>
      <c r="T5349" s="781">
        <f>VLOOKUP(C5349,METADATA!$J$5:$Q$29,IF(E5349="HI",2,IF(E5349="LO",6,10))+IF(S5349=1,2,IF(D5349=7,1,(IF(WEEKDAY(B5349)=1,2,IF(WEEKDAY(B5349)=7,1,0))))))</f>
        <v>3</v>
      </c>
      <c r="U5349" s="781">
        <f>VLOOKUP(C5349,METADATA!$A$5:$H$29,IF(E5349="HI",2,IF(E5349="LO",6,10))+IF(S5349=1,2,IF(D5349=7,1,(IF(WEEKDAY(B5349)=1,2,IF(WEEKDAY(B5349)=7,1,0))))))</f>
        <v>3</v>
      </c>
    </row>
    <row r="5350" spans="2:21" ht="13.95" customHeight="1" x14ac:dyDescent="0.25">
      <c r="B5350" s="784">
        <f t="shared" si="251"/>
        <v>45605</v>
      </c>
      <c r="C5350" s="785">
        <v>18</v>
      </c>
      <c r="D5350" s="786">
        <f>IFERROR((INDEX(METADATA!$T$2:$T$20,MATCH(B5350,METADATA!$S$2:$S$20,0))),0)</f>
        <v>0</v>
      </c>
      <c r="E5350" s="785" t="str">
        <f t="shared" si="249"/>
        <v>LO</v>
      </c>
      <c r="F5350" s="786">
        <f>VLOOKUP(C5350,METADATA!$A$5:$H$29,IF(E5350="HI",2,IF(E5350="LO",6,10))+IF(D5350=1,2,IF(D5350=7,1,(IF(WEEKDAY(B5350)=1,2,IF(WEEKDAY(B5350)=7,1,0))))))</f>
        <v>2</v>
      </c>
      <c r="G5350" s="786">
        <f>VLOOKUP(C5350,METADATA!$J$5:$Q$29,IF(E5350="HI",2,IF(E5350="LO",6,10))+IF(D5350=1,2,IF(D5350=7,1,(IF(WEEKDAY(B5350)=1,2,IF(WEEKDAY(B5350)=7,1,0))))))</f>
        <v>2</v>
      </c>
      <c r="H5350" s="787">
        <v>12995.75</v>
      </c>
      <c r="I5350" s="788">
        <v>9000.8751831054688</v>
      </c>
      <c r="K5350" s="795">
        <v>0</v>
      </c>
      <c r="M5350" s="798">
        <f t="shared" si="250"/>
        <v>15808.39245857541</v>
      </c>
      <c r="N5350" s="303"/>
      <c r="S5350" s="786">
        <v>0</v>
      </c>
      <c r="T5350" s="781">
        <f>VLOOKUP(C5350,METADATA!$J$5:$Q$29,IF(E5350="HI",2,IF(E5350="LO",6,10))+IF(S5350=1,2,IF(D5350=7,1,(IF(WEEKDAY(B5350)=1,2,IF(WEEKDAY(B5350)=7,1,0))))))</f>
        <v>2</v>
      </c>
      <c r="U5350" s="781">
        <f>VLOOKUP(C5350,METADATA!$A$5:$H$29,IF(E5350="HI",2,IF(E5350="LO",6,10))+IF(S5350=1,2,IF(D5350=7,1,(IF(WEEKDAY(B5350)=1,2,IF(WEEKDAY(B5350)=7,1,0))))))</f>
        <v>2</v>
      </c>
    </row>
    <row r="5351" spans="2:21" ht="13.95" customHeight="1" x14ac:dyDescent="0.25">
      <c r="B5351" s="784">
        <f t="shared" si="251"/>
        <v>45605</v>
      </c>
      <c r="C5351" s="785">
        <v>19</v>
      </c>
      <c r="D5351" s="786">
        <f>IFERROR((INDEX(METADATA!$T$2:$T$20,MATCH(B5351,METADATA!$S$2:$S$20,0))),0)</f>
        <v>0</v>
      </c>
      <c r="E5351" s="785" t="str">
        <f t="shared" si="249"/>
        <v>LO</v>
      </c>
      <c r="F5351" s="786">
        <f>VLOOKUP(C5351,METADATA!$A$5:$H$29,IF(E5351="HI",2,IF(E5351="LO",6,10))+IF(D5351=1,2,IF(D5351=7,1,(IF(WEEKDAY(B5351)=1,2,IF(WEEKDAY(B5351)=7,1,0))))))</f>
        <v>2</v>
      </c>
      <c r="G5351" s="786">
        <f>VLOOKUP(C5351,METADATA!$J$5:$Q$29,IF(E5351="HI",2,IF(E5351="LO",6,10))+IF(D5351=1,2,IF(D5351=7,1,(IF(WEEKDAY(B5351)=1,2,IF(WEEKDAY(B5351)=7,1,0))))))</f>
        <v>2</v>
      </c>
      <c r="H5351" s="787">
        <v>12449.25</v>
      </c>
      <c r="I5351" s="788">
        <v>8846.9752197265625</v>
      </c>
      <c r="K5351" s="795">
        <v>0</v>
      </c>
      <c r="M5351" s="798">
        <f t="shared" si="250"/>
        <v>15272.615889262581</v>
      </c>
      <c r="N5351" s="303"/>
      <c r="S5351" s="786">
        <v>0</v>
      </c>
      <c r="T5351" s="781">
        <f>VLOOKUP(C5351,METADATA!$J$5:$Q$29,IF(E5351="HI",2,IF(E5351="LO",6,10))+IF(S5351=1,2,IF(D5351=7,1,(IF(WEEKDAY(B5351)=1,2,IF(WEEKDAY(B5351)=7,1,0))))))</f>
        <v>2</v>
      </c>
      <c r="U5351" s="781">
        <f>VLOOKUP(C5351,METADATA!$A$5:$H$29,IF(E5351="HI",2,IF(E5351="LO",6,10))+IF(S5351=1,2,IF(D5351=7,1,(IF(WEEKDAY(B5351)=1,2,IF(WEEKDAY(B5351)=7,1,0))))))</f>
        <v>2</v>
      </c>
    </row>
    <row r="5352" spans="2:21" ht="13.95" customHeight="1" x14ac:dyDescent="0.25">
      <c r="B5352" s="784">
        <f t="shared" si="251"/>
        <v>45605</v>
      </c>
      <c r="C5352" s="785">
        <v>20</v>
      </c>
      <c r="D5352" s="786">
        <f>IFERROR((INDEX(METADATA!$T$2:$T$20,MATCH(B5352,METADATA!$S$2:$S$20,0))),0)</f>
        <v>0</v>
      </c>
      <c r="E5352" s="785" t="str">
        <f t="shared" si="249"/>
        <v>LO</v>
      </c>
      <c r="F5352" s="786">
        <f>VLOOKUP(C5352,METADATA!$A$5:$H$29,IF(E5352="HI",2,IF(E5352="LO",6,10))+IF(D5352=1,2,IF(D5352=7,1,(IF(WEEKDAY(B5352)=1,2,IF(WEEKDAY(B5352)=7,1,0))))))</f>
        <v>3</v>
      </c>
      <c r="G5352" s="786">
        <f>VLOOKUP(C5352,METADATA!$J$5:$Q$29,IF(E5352="HI",2,IF(E5352="LO",6,10))+IF(D5352=1,2,IF(D5352=7,1,(IF(WEEKDAY(B5352)=1,2,IF(WEEKDAY(B5352)=7,1,0))))))</f>
        <v>3</v>
      </c>
      <c r="H5352" s="787">
        <v>12873.75</v>
      </c>
      <c r="I5352" s="788">
        <v>8900.2503662109375</v>
      </c>
      <c r="K5352" s="795">
        <v>0</v>
      </c>
      <c r="M5352" s="798">
        <f t="shared" si="250"/>
        <v>15650.811341388597</v>
      </c>
      <c r="N5352" s="303"/>
      <c r="S5352" s="786">
        <v>0</v>
      </c>
      <c r="T5352" s="781">
        <f>VLOOKUP(C5352,METADATA!$J$5:$Q$29,IF(E5352="HI",2,IF(E5352="LO",6,10))+IF(S5352=1,2,IF(D5352=7,1,(IF(WEEKDAY(B5352)=1,2,IF(WEEKDAY(B5352)=7,1,0))))))</f>
        <v>3</v>
      </c>
      <c r="U5352" s="781">
        <f>VLOOKUP(C5352,METADATA!$A$5:$H$29,IF(E5352="HI",2,IF(E5352="LO",6,10))+IF(S5352=1,2,IF(D5352=7,1,(IF(WEEKDAY(B5352)=1,2,IF(WEEKDAY(B5352)=7,1,0))))))</f>
        <v>3</v>
      </c>
    </row>
    <row r="5353" spans="2:21" ht="13.95" customHeight="1" x14ac:dyDescent="0.25">
      <c r="B5353" s="784">
        <f t="shared" si="251"/>
        <v>45605</v>
      </c>
      <c r="C5353" s="785">
        <v>21</v>
      </c>
      <c r="D5353" s="786">
        <f>IFERROR((INDEX(METADATA!$T$2:$T$20,MATCH(B5353,METADATA!$S$2:$S$20,0))),0)</f>
        <v>0</v>
      </c>
      <c r="E5353" s="785" t="str">
        <f t="shared" si="249"/>
        <v>LO</v>
      </c>
      <c r="F5353" s="786">
        <f>VLOOKUP(C5353,METADATA!$A$5:$H$29,IF(E5353="HI",2,IF(E5353="LO",6,10))+IF(D5353=1,2,IF(D5353=7,1,(IF(WEEKDAY(B5353)=1,2,IF(WEEKDAY(B5353)=7,1,0))))))</f>
        <v>3</v>
      </c>
      <c r="G5353" s="786">
        <f>VLOOKUP(C5353,METADATA!$J$5:$Q$29,IF(E5353="HI",2,IF(E5353="LO",6,10))+IF(D5353=1,2,IF(D5353=7,1,(IF(WEEKDAY(B5353)=1,2,IF(WEEKDAY(B5353)=7,1,0))))))</f>
        <v>3</v>
      </c>
      <c r="H5353" s="787">
        <v>12058.75</v>
      </c>
      <c r="I5353" s="788">
        <v>8840.6001586914063</v>
      </c>
      <c r="K5353" s="795">
        <v>0</v>
      </c>
      <c r="M5353" s="798">
        <f t="shared" si="250"/>
        <v>14952.246076371086</v>
      </c>
      <c r="N5353" s="303"/>
      <c r="S5353" s="786">
        <v>0</v>
      </c>
      <c r="T5353" s="781">
        <f>VLOOKUP(C5353,METADATA!$J$5:$Q$29,IF(E5353="HI",2,IF(E5353="LO",6,10))+IF(S5353=1,2,IF(D5353=7,1,(IF(WEEKDAY(B5353)=1,2,IF(WEEKDAY(B5353)=7,1,0))))))</f>
        <v>3</v>
      </c>
      <c r="U5353" s="781">
        <f>VLOOKUP(C5353,METADATA!$A$5:$H$29,IF(E5353="HI",2,IF(E5353="LO",6,10))+IF(S5353=1,2,IF(D5353=7,1,(IF(WEEKDAY(B5353)=1,2,IF(WEEKDAY(B5353)=7,1,0))))))</f>
        <v>3</v>
      </c>
    </row>
    <row r="5354" spans="2:21" ht="13.95" customHeight="1" x14ac:dyDescent="0.25">
      <c r="B5354" s="784">
        <f t="shared" si="251"/>
        <v>45605</v>
      </c>
      <c r="C5354" s="785">
        <v>22</v>
      </c>
      <c r="D5354" s="786">
        <f>IFERROR((INDEX(METADATA!$T$2:$T$20,MATCH(B5354,METADATA!$S$2:$S$20,0))),0)</f>
        <v>0</v>
      </c>
      <c r="E5354" s="785" t="str">
        <f t="shared" si="249"/>
        <v>LO</v>
      </c>
      <c r="F5354" s="786">
        <f>VLOOKUP(C5354,METADATA!$A$5:$H$29,IF(E5354="HI",2,IF(E5354="LO",6,10))+IF(D5354=1,2,IF(D5354=7,1,(IF(WEEKDAY(B5354)=1,2,IF(WEEKDAY(B5354)=7,1,0))))))</f>
        <v>3</v>
      </c>
      <c r="G5354" s="786">
        <f>VLOOKUP(C5354,METADATA!$J$5:$Q$29,IF(E5354="HI",2,IF(E5354="LO",6,10))+IF(D5354=1,2,IF(D5354=7,1,(IF(WEEKDAY(B5354)=1,2,IF(WEEKDAY(B5354)=7,1,0))))))</f>
        <v>3</v>
      </c>
      <c r="H5354" s="787">
        <v>11057.75</v>
      </c>
      <c r="I5354" s="788">
        <v>8806.625</v>
      </c>
      <c r="K5354" s="795">
        <v>0</v>
      </c>
      <c r="M5354" s="798">
        <f t="shared" si="250"/>
        <v>14136.140879077464</v>
      </c>
      <c r="N5354" s="303"/>
      <c r="S5354" s="786">
        <v>0</v>
      </c>
      <c r="T5354" s="781">
        <f>VLOOKUP(C5354,METADATA!$J$5:$Q$29,IF(E5354="HI",2,IF(E5354="LO",6,10))+IF(S5354=1,2,IF(D5354=7,1,(IF(WEEKDAY(B5354)=1,2,IF(WEEKDAY(B5354)=7,1,0))))))</f>
        <v>3</v>
      </c>
      <c r="U5354" s="781">
        <f>VLOOKUP(C5354,METADATA!$A$5:$H$29,IF(E5354="HI",2,IF(E5354="LO",6,10))+IF(S5354=1,2,IF(D5354=7,1,(IF(WEEKDAY(B5354)=1,2,IF(WEEKDAY(B5354)=7,1,0))))))</f>
        <v>3</v>
      </c>
    </row>
    <row r="5355" spans="2:21" ht="13.95" customHeight="1" x14ac:dyDescent="0.25">
      <c r="B5355" s="784">
        <f t="shared" si="251"/>
        <v>45605</v>
      </c>
      <c r="C5355" s="785">
        <v>23</v>
      </c>
      <c r="D5355" s="786">
        <f>IFERROR((INDEX(METADATA!$T$2:$T$20,MATCH(B5355,METADATA!$S$2:$S$20,0))),0)</f>
        <v>0</v>
      </c>
      <c r="E5355" s="785" t="str">
        <f t="shared" si="249"/>
        <v>LO</v>
      </c>
      <c r="F5355" s="786">
        <f>VLOOKUP(C5355,METADATA!$A$5:$H$29,IF(E5355="HI",2,IF(E5355="LO",6,10))+IF(D5355=1,2,IF(D5355=7,1,(IF(WEEKDAY(B5355)=1,2,IF(WEEKDAY(B5355)=7,1,0))))))</f>
        <v>3</v>
      </c>
      <c r="G5355" s="786">
        <f>VLOOKUP(C5355,METADATA!$J$5:$Q$29,IF(E5355="HI",2,IF(E5355="LO",6,10))+IF(D5355=1,2,IF(D5355=7,1,(IF(WEEKDAY(B5355)=1,2,IF(WEEKDAY(B5355)=7,1,0))))))</f>
        <v>3</v>
      </c>
      <c r="H5355" s="787">
        <v>10070.25</v>
      </c>
      <c r="I5355" s="788">
        <v>8851.3751220703125</v>
      </c>
      <c r="K5355" s="795">
        <v>0</v>
      </c>
      <c r="M5355" s="798">
        <f t="shared" si="250"/>
        <v>13407.340400471125</v>
      </c>
      <c r="N5355" s="303"/>
      <c r="S5355" s="786">
        <v>0</v>
      </c>
      <c r="T5355" s="781">
        <f>VLOOKUP(C5355,METADATA!$J$5:$Q$29,IF(E5355="HI",2,IF(E5355="LO",6,10))+IF(S5355=1,2,IF(D5355=7,1,(IF(WEEKDAY(B5355)=1,2,IF(WEEKDAY(B5355)=7,1,0))))))</f>
        <v>3</v>
      </c>
      <c r="U5355" s="781">
        <f>VLOOKUP(C5355,METADATA!$A$5:$H$29,IF(E5355="HI",2,IF(E5355="LO",6,10))+IF(S5355=1,2,IF(D5355=7,1,(IF(WEEKDAY(B5355)=1,2,IF(WEEKDAY(B5355)=7,1,0))))))</f>
        <v>3</v>
      </c>
    </row>
    <row r="5356" spans="2:21" ht="13.95" customHeight="1" x14ac:dyDescent="0.25">
      <c r="B5356" s="784">
        <f t="shared" si="251"/>
        <v>45606</v>
      </c>
      <c r="C5356" s="785">
        <v>0</v>
      </c>
      <c r="D5356" s="786">
        <f>IFERROR((INDEX(METADATA!$T$2:$T$20,MATCH(B5356,METADATA!$S$2:$S$20,0))),0)</f>
        <v>0</v>
      </c>
      <c r="E5356" s="785" t="str">
        <f t="shared" si="249"/>
        <v>LO</v>
      </c>
      <c r="F5356" s="786">
        <f>VLOOKUP(C5356,METADATA!$A$5:$H$29,IF(E5356="HI",2,IF(E5356="LO",6,10))+IF(D5356=1,2,IF(D5356=7,1,(IF(WEEKDAY(B5356)=1,2,IF(WEEKDAY(B5356)=7,1,0))))))</f>
        <v>3</v>
      </c>
      <c r="G5356" s="786">
        <f>VLOOKUP(C5356,METADATA!$J$5:$Q$29,IF(E5356="HI",2,IF(E5356="LO",6,10))+IF(D5356=1,2,IF(D5356=7,1,(IF(WEEKDAY(B5356)=1,2,IF(WEEKDAY(B5356)=7,1,0))))))</f>
        <v>3</v>
      </c>
      <c r="H5356" s="787">
        <v>9449</v>
      </c>
      <c r="I5356" s="788">
        <v>8926.824951171875</v>
      </c>
      <c r="K5356" s="795">
        <v>0</v>
      </c>
      <c r="M5356" s="798">
        <f t="shared" si="250"/>
        <v>12998.915520491113</v>
      </c>
      <c r="N5356" s="303"/>
      <c r="S5356" s="786">
        <v>0</v>
      </c>
      <c r="T5356" s="781">
        <f>VLOOKUP(C5356,METADATA!$J$5:$Q$29,IF(E5356="HI",2,IF(E5356="LO",6,10))+IF(S5356=1,2,IF(D5356=7,1,(IF(WEEKDAY(B5356)=1,2,IF(WEEKDAY(B5356)=7,1,0))))))</f>
        <v>3</v>
      </c>
      <c r="U5356" s="781">
        <f>VLOOKUP(C5356,METADATA!$A$5:$H$29,IF(E5356="HI",2,IF(E5356="LO",6,10))+IF(S5356=1,2,IF(D5356=7,1,(IF(WEEKDAY(B5356)=1,2,IF(WEEKDAY(B5356)=7,1,0))))))</f>
        <v>3</v>
      </c>
    </row>
    <row r="5357" spans="2:21" ht="13.95" customHeight="1" x14ac:dyDescent="0.25">
      <c r="B5357" s="784">
        <f t="shared" si="251"/>
        <v>45606</v>
      </c>
      <c r="C5357" s="785">
        <v>1</v>
      </c>
      <c r="D5357" s="786">
        <f>IFERROR((INDEX(METADATA!$T$2:$T$20,MATCH(B5357,METADATA!$S$2:$S$20,0))),0)</f>
        <v>0</v>
      </c>
      <c r="E5357" s="785" t="str">
        <f t="shared" si="249"/>
        <v>LO</v>
      </c>
      <c r="F5357" s="786">
        <f>VLOOKUP(C5357,METADATA!$A$5:$H$29,IF(E5357="HI",2,IF(E5357="LO",6,10))+IF(D5357=1,2,IF(D5357=7,1,(IF(WEEKDAY(B5357)=1,2,IF(WEEKDAY(B5357)=7,1,0))))))</f>
        <v>3</v>
      </c>
      <c r="G5357" s="786">
        <f>VLOOKUP(C5357,METADATA!$J$5:$Q$29,IF(E5357="HI",2,IF(E5357="LO",6,10))+IF(D5357=1,2,IF(D5357=7,1,(IF(WEEKDAY(B5357)=1,2,IF(WEEKDAY(B5357)=7,1,0))))))</f>
        <v>3</v>
      </c>
      <c r="H5357" s="787">
        <v>8961.5</v>
      </c>
      <c r="I5357" s="788">
        <v>8958.425048828125</v>
      </c>
      <c r="K5357" s="795">
        <v>0</v>
      </c>
      <c r="M5357" s="798">
        <f t="shared" si="250"/>
        <v>12671.300706931044</v>
      </c>
      <c r="N5357" s="303"/>
      <c r="S5357" s="786">
        <v>0</v>
      </c>
      <c r="T5357" s="781">
        <f>VLOOKUP(C5357,METADATA!$J$5:$Q$29,IF(E5357="HI",2,IF(E5357="LO",6,10))+IF(S5357=1,2,IF(D5357=7,1,(IF(WEEKDAY(B5357)=1,2,IF(WEEKDAY(B5357)=7,1,0))))))</f>
        <v>3</v>
      </c>
      <c r="U5357" s="781">
        <f>VLOOKUP(C5357,METADATA!$A$5:$H$29,IF(E5357="HI",2,IF(E5357="LO",6,10))+IF(S5357=1,2,IF(D5357=7,1,(IF(WEEKDAY(B5357)=1,2,IF(WEEKDAY(B5357)=7,1,0))))))</f>
        <v>3</v>
      </c>
    </row>
    <row r="5358" spans="2:21" ht="13.95" customHeight="1" x14ac:dyDescent="0.25">
      <c r="B5358" s="784">
        <f t="shared" si="251"/>
        <v>45606</v>
      </c>
      <c r="C5358" s="785">
        <v>2</v>
      </c>
      <c r="D5358" s="786">
        <f>IFERROR((INDEX(METADATA!$T$2:$T$20,MATCH(B5358,METADATA!$S$2:$S$20,0))),0)</f>
        <v>0</v>
      </c>
      <c r="E5358" s="785" t="str">
        <f t="shared" si="249"/>
        <v>LO</v>
      </c>
      <c r="F5358" s="786">
        <f>VLOOKUP(C5358,METADATA!$A$5:$H$29,IF(E5358="HI",2,IF(E5358="LO",6,10))+IF(D5358=1,2,IF(D5358=7,1,(IF(WEEKDAY(B5358)=1,2,IF(WEEKDAY(B5358)=7,1,0))))))</f>
        <v>3</v>
      </c>
      <c r="G5358" s="786">
        <f>VLOOKUP(C5358,METADATA!$J$5:$Q$29,IF(E5358="HI",2,IF(E5358="LO",6,10))+IF(D5358=1,2,IF(D5358=7,1,(IF(WEEKDAY(B5358)=1,2,IF(WEEKDAY(B5358)=7,1,0))))))</f>
        <v>3</v>
      </c>
      <c r="H5358" s="787">
        <v>8556.75</v>
      </c>
      <c r="I5358" s="788">
        <v>8261.1266479492188</v>
      </c>
      <c r="K5358" s="795">
        <v>0</v>
      </c>
      <c r="M5358" s="798">
        <f t="shared" si="250"/>
        <v>11893.871701677157</v>
      </c>
      <c r="N5358" s="303"/>
      <c r="S5358" s="786">
        <v>0</v>
      </c>
      <c r="T5358" s="781">
        <f>VLOOKUP(C5358,METADATA!$J$5:$Q$29,IF(E5358="HI",2,IF(E5358="LO",6,10))+IF(S5358=1,2,IF(D5358=7,1,(IF(WEEKDAY(B5358)=1,2,IF(WEEKDAY(B5358)=7,1,0))))))</f>
        <v>3</v>
      </c>
      <c r="U5358" s="781">
        <f>VLOOKUP(C5358,METADATA!$A$5:$H$29,IF(E5358="HI",2,IF(E5358="LO",6,10))+IF(S5358=1,2,IF(D5358=7,1,(IF(WEEKDAY(B5358)=1,2,IF(WEEKDAY(B5358)=7,1,0))))))</f>
        <v>3</v>
      </c>
    </row>
    <row r="5359" spans="2:21" ht="13.95" customHeight="1" x14ac:dyDescent="0.25">
      <c r="B5359" s="784">
        <f t="shared" si="251"/>
        <v>45606</v>
      </c>
      <c r="C5359" s="785">
        <v>3</v>
      </c>
      <c r="D5359" s="786">
        <f>IFERROR((INDEX(METADATA!$T$2:$T$20,MATCH(B5359,METADATA!$S$2:$S$20,0))),0)</f>
        <v>0</v>
      </c>
      <c r="E5359" s="785" t="str">
        <f t="shared" si="249"/>
        <v>LO</v>
      </c>
      <c r="F5359" s="786">
        <f>VLOOKUP(C5359,METADATA!$A$5:$H$29,IF(E5359="HI",2,IF(E5359="LO",6,10))+IF(D5359=1,2,IF(D5359=7,1,(IF(WEEKDAY(B5359)=1,2,IF(WEEKDAY(B5359)=7,1,0))))))</f>
        <v>3</v>
      </c>
      <c r="G5359" s="786">
        <f>VLOOKUP(C5359,METADATA!$J$5:$Q$29,IF(E5359="HI",2,IF(E5359="LO",6,10))+IF(D5359=1,2,IF(D5359=7,1,(IF(WEEKDAY(B5359)=1,2,IF(WEEKDAY(B5359)=7,1,0))))))</f>
        <v>3</v>
      </c>
      <c r="H5359" s="787">
        <v>8601</v>
      </c>
      <c r="I5359" s="788">
        <v>8101.9375</v>
      </c>
      <c r="K5359" s="795">
        <v>0</v>
      </c>
      <c r="M5359" s="798">
        <f t="shared" si="250"/>
        <v>11816.031154914337</v>
      </c>
      <c r="N5359" s="303"/>
      <c r="S5359" s="786">
        <v>0</v>
      </c>
      <c r="T5359" s="781">
        <f>VLOOKUP(C5359,METADATA!$J$5:$Q$29,IF(E5359="HI",2,IF(E5359="LO",6,10))+IF(S5359=1,2,IF(D5359=7,1,(IF(WEEKDAY(B5359)=1,2,IF(WEEKDAY(B5359)=7,1,0))))))</f>
        <v>3</v>
      </c>
      <c r="U5359" s="781">
        <f>VLOOKUP(C5359,METADATA!$A$5:$H$29,IF(E5359="HI",2,IF(E5359="LO",6,10))+IF(S5359=1,2,IF(D5359=7,1,(IF(WEEKDAY(B5359)=1,2,IF(WEEKDAY(B5359)=7,1,0))))))</f>
        <v>3</v>
      </c>
    </row>
    <row r="5360" spans="2:21" ht="13.95" customHeight="1" x14ac:dyDescent="0.25">
      <c r="B5360" s="784">
        <f t="shared" si="251"/>
        <v>45606</v>
      </c>
      <c r="C5360" s="785">
        <v>4</v>
      </c>
      <c r="D5360" s="786">
        <f>IFERROR((INDEX(METADATA!$T$2:$T$20,MATCH(B5360,METADATA!$S$2:$S$20,0))),0)</f>
        <v>0</v>
      </c>
      <c r="E5360" s="785" t="str">
        <f t="shared" si="249"/>
        <v>LO</v>
      </c>
      <c r="F5360" s="786">
        <f>VLOOKUP(C5360,METADATA!$A$5:$H$29,IF(E5360="HI",2,IF(E5360="LO",6,10))+IF(D5360=1,2,IF(D5360=7,1,(IF(WEEKDAY(B5360)=1,2,IF(WEEKDAY(B5360)=7,1,0))))))</f>
        <v>3</v>
      </c>
      <c r="G5360" s="786">
        <f>VLOOKUP(C5360,METADATA!$J$5:$Q$29,IF(E5360="HI",2,IF(E5360="LO",6,10))+IF(D5360=1,2,IF(D5360=7,1,(IF(WEEKDAY(B5360)=1,2,IF(WEEKDAY(B5360)=7,1,0))))))</f>
        <v>3</v>
      </c>
      <c r="H5360" s="787">
        <v>8713.25</v>
      </c>
      <c r="I5360" s="788">
        <v>8813.8501586914063</v>
      </c>
      <c r="K5360" s="795">
        <v>0</v>
      </c>
      <c r="M5360" s="798">
        <f t="shared" si="250"/>
        <v>12393.735521720822</v>
      </c>
      <c r="N5360" s="303"/>
      <c r="S5360" s="786">
        <v>0</v>
      </c>
      <c r="T5360" s="781">
        <f>VLOOKUP(C5360,METADATA!$J$5:$Q$29,IF(E5360="HI",2,IF(E5360="LO",6,10))+IF(S5360=1,2,IF(D5360=7,1,(IF(WEEKDAY(B5360)=1,2,IF(WEEKDAY(B5360)=7,1,0))))))</f>
        <v>3</v>
      </c>
      <c r="U5360" s="781">
        <f>VLOOKUP(C5360,METADATA!$A$5:$H$29,IF(E5360="HI",2,IF(E5360="LO",6,10))+IF(S5360=1,2,IF(D5360=7,1,(IF(WEEKDAY(B5360)=1,2,IF(WEEKDAY(B5360)=7,1,0))))))</f>
        <v>3</v>
      </c>
    </row>
    <row r="5361" spans="2:21" ht="13.95" customHeight="1" x14ac:dyDescent="0.25">
      <c r="B5361" s="784">
        <f t="shared" si="251"/>
        <v>45606</v>
      </c>
      <c r="C5361" s="785">
        <v>5</v>
      </c>
      <c r="D5361" s="786">
        <f>IFERROR((INDEX(METADATA!$T$2:$T$20,MATCH(B5361,METADATA!$S$2:$S$20,0))),0)</f>
        <v>0</v>
      </c>
      <c r="E5361" s="785" t="str">
        <f t="shared" si="249"/>
        <v>LO</v>
      </c>
      <c r="F5361" s="786">
        <f>VLOOKUP(C5361,METADATA!$A$5:$H$29,IF(E5361="HI",2,IF(E5361="LO",6,10))+IF(D5361=1,2,IF(D5361=7,1,(IF(WEEKDAY(B5361)=1,2,IF(WEEKDAY(B5361)=7,1,0))))))</f>
        <v>3</v>
      </c>
      <c r="G5361" s="786">
        <f>VLOOKUP(C5361,METADATA!$J$5:$Q$29,IF(E5361="HI",2,IF(E5361="LO",6,10))+IF(D5361=1,2,IF(D5361=7,1,(IF(WEEKDAY(B5361)=1,2,IF(WEEKDAY(B5361)=7,1,0))))))</f>
        <v>3</v>
      </c>
      <c r="H5361" s="787">
        <v>8986</v>
      </c>
      <c r="I5361" s="788">
        <v>8758.6253051757813</v>
      </c>
      <c r="K5361" s="795">
        <v>870.51250000000005</v>
      </c>
      <c r="M5361" s="798">
        <f t="shared" si="250"/>
        <v>12548.374924127249</v>
      </c>
      <c r="N5361" s="303"/>
      <c r="S5361" s="786">
        <v>0</v>
      </c>
      <c r="T5361" s="781">
        <f>VLOOKUP(C5361,METADATA!$J$5:$Q$29,IF(E5361="HI",2,IF(E5361="LO",6,10))+IF(S5361=1,2,IF(D5361=7,1,(IF(WEEKDAY(B5361)=1,2,IF(WEEKDAY(B5361)=7,1,0))))))</f>
        <v>3</v>
      </c>
      <c r="U5361" s="781">
        <f>VLOOKUP(C5361,METADATA!$A$5:$H$29,IF(E5361="HI",2,IF(E5361="LO",6,10))+IF(S5361=1,2,IF(D5361=7,1,(IF(WEEKDAY(B5361)=1,2,IF(WEEKDAY(B5361)=7,1,0))))))</f>
        <v>3</v>
      </c>
    </row>
    <row r="5362" spans="2:21" ht="13.95" customHeight="1" x14ac:dyDescent="0.25">
      <c r="B5362" s="784">
        <f t="shared" si="251"/>
        <v>45606</v>
      </c>
      <c r="C5362" s="785">
        <v>6</v>
      </c>
      <c r="D5362" s="786">
        <f>IFERROR((INDEX(METADATA!$T$2:$T$20,MATCH(B5362,METADATA!$S$2:$S$20,0))),0)</f>
        <v>0</v>
      </c>
      <c r="E5362" s="785" t="str">
        <f t="shared" si="249"/>
        <v>LO</v>
      </c>
      <c r="F5362" s="786">
        <f>VLOOKUP(C5362,METADATA!$A$5:$H$29,IF(E5362="HI",2,IF(E5362="LO",6,10))+IF(D5362=1,2,IF(D5362=7,1,(IF(WEEKDAY(B5362)=1,2,IF(WEEKDAY(B5362)=7,1,0))))))</f>
        <v>3</v>
      </c>
      <c r="G5362" s="786">
        <f>VLOOKUP(C5362,METADATA!$J$5:$Q$29,IF(E5362="HI",2,IF(E5362="LO",6,10))+IF(D5362=1,2,IF(D5362=7,1,(IF(WEEKDAY(B5362)=1,2,IF(WEEKDAY(B5362)=7,1,0))))))</f>
        <v>3</v>
      </c>
      <c r="H5362" s="787">
        <v>9232.5</v>
      </c>
      <c r="I5362" s="788">
        <v>8737.2249145507813</v>
      </c>
      <c r="K5362" s="795">
        <v>865.8125</v>
      </c>
      <c r="M5362" s="798">
        <f t="shared" si="250"/>
        <v>12711.339640551145</v>
      </c>
      <c r="N5362" s="303"/>
      <c r="S5362" s="786">
        <v>0</v>
      </c>
      <c r="T5362" s="781">
        <f>VLOOKUP(C5362,METADATA!$J$5:$Q$29,IF(E5362="HI",2,IF(E5362="LO",6,10))+IF(S5362=1,2,IF(D5362=7,1,(IF(WEEKDAY(B5362)=1,2,IF(WEEKDAY(B5362)=7,1,0))))))</f>
        <v>3</v>
      </c>
      <c r="U5362" s="781">
        <f>VLOOKUP(C5362,METADATA!$A$5:$H$29,IF(E5362="HI",2,IF(E5362="LO",6,10))+IF(S5362=1,2,IF(D5362=7,1,(IF(WEEKDAY(B5362)=1,2,IF(WEEKDAY(B5362)=7,1,0))))))</f>
        <v>3</v>
      </c>
    </row>
    <row r="5363" spans="2:21" ht="13.95" customHeight="1" x14ac:dyDescent="0.25">
      <c r="B5363" s="784">
        <f t="shared" si="251"/>
        <v>45606</v>
      </c>
      <c r="C5363" s="785">
        <v>7</v>
      </c>
      <c r="D5363" s="786">
        <f>IFERROR((INDEX(METADATA!$T$2:$T$20,MATCH(B5363,METADATA!$S$2:$S$20,0))),0)</f>
        <v>0</v>
      </c>
      <c r="E5363" s="785" t="str">
        <f t="shared" si="249"/>
        <v>LO</v>
      </c>
      <c r="F5363" s="786">
        <f>VLOOKUP(C5363,METADATA!$A$5:$H$29,IF(E5363="HI",2,IF(E5363="LO",6,10))+IF(D5363=1,2,IF(D5363=7,1,(IF(WEEKDAY(B5363)=1,2,IF(WEEKDAY(B5363)=7,1,0))))))</f>
        <v>3</v>
      </c>
      <c r="G5363" s="786">
        <f>VLOOKUP(C5363,METADATA!$J$5:$Q$29,IF(E5363="HI",2,IF(E5363="LO",6,10))+IF(D5363=1,2,IF(D5363=7,1,(IF(WEEKDAY(B5363)=1,2,IF(WEEKDAY(B5363)=7,1,0))))))</f>
        <v>3</v>
      </c>
      <c r="H5363" s="787">
        <v>10372.75</v>
      </c>
      <c r="I5363" s="788">
        <v>8959.32470703125</v>
      </c>
      <c r="K5363" s="795">
        <v>834.63750000000005</v>
      </c>
      <c r="M5363" s="798">
        <f t="shared" si="250"/>
        <v>13706.328529862423</v>
      </c>
      <c r="N5363" s="303"/>
      <c r="S5363" s="786">
        <v>0</v>
      </c>
      <c r="T5363" s="781">
        <f>VLOOKUP(C5363,METADATA!$J$5:$Q$29,IF(E5363="HI",2,IF(E5363="LO",6,10))+IF(S5363=1,2,IF(D5363=7,1,(IF(WEEKDAY(B5363)=1,2,IF(WEEKDAY(B5363)=7,1,0))))))</f>
        <v>3</v>
      </c>
      <c r="U5363" s="781">
        <f>VLOOKUP(C5363,METADATA!$A$5:$H$29,IF(E5363="HI",2,IF(E5363="LO",6,10))+IF(S5363=1,2,IF(D5363=7,1,(IF(WEEKDAY(B5363)=1,2,IF(WEEKDAY(B5363)=7,1,0))))))</f>
        <v>3</v>
      </c>
    </row>
    <row r="5364" spans="2:21" ht="13.95" customHeight="1" x14ac:dyDescent="0.25">
      <c r="B5364" s="784">
        <f t="shared" si="251"/>
        <v>45606</v>
      </c>
      <c r="C5364" s="785">
        <v>8</v>
      </c>
      <c r="D5364" s="786">
        <f>IFERROR((INDEX(METADATA!$T$2:$T$20,MATCH(B5364,METADATA!$S$2:$S$20,0))),0)</f>
        <v>0</v>
      </c>
      <c r="E5364" s="785" t="str">
        <f t="shared" si="249"/>
        <v>LO</v>
      </c>
      <c r="F5364" s="786">
        <f>VLOOKUP(C5364,METADATA!$A$5:$H$29,IF(E5364="HI",2,IF(E5364="LO",6,10))+IF(D5364=1,2,IF(D5364=7,1,(IF(WEEKDAY(B5364)=1,2,IF(WEEKDAY(B5364)=7,1,0))))))</f>
        <v>3</v>
      </c>
      <c r="G5364" s="786">
        <f>VLOOKUP(C5364,METADATA!$J$5:$Q$29,IF(E5364="HI",2,IF(E5364="LO",6,10))+IF(D5364=1,2,IF(D5364=7,1,(IF(WEEKDAY(B5364)=1,2,IF(WEEKDAY(B5364)=7,1,0))))))</f>
        <v>3</v>
      </c>
      <c r="H5364" s="787">
        <v>11511</v>
      </c>
      <c r="I5364" s="788">
        <v>9050.2997436523438</v>
      </c>
      <c r="K5364" s="795">
        <v>847.33749999999998</v>
      </c>
      <c r="M5364" s="798">
        <f t="shared" si="250"/>
        <v>14642.781376840729</v>
      </c>
      <c r="N5364" s="303"/>
      <c r="S5364" s="786">
        <v>0</v>
      </c>
      <c r="T5364" s="781">
        <f>VLOOKUP(C5364,METADATA!$J$5:$Q$29,IF(E5364="HI",2,IF(E5364="LO",6,10))+IF(S5364=1,2,IF(D5364=7,1,(IF(WEEKDAY(B5364)=1,2,IF(WEEKDAY(B5364)=7,1,0))))))</f>
        <v>3</v>
      </c>
      <c r="U5364" s="781">
        <f>VLOOKUP(C5364,METADATA!$A$5:$H$29,IF(E5364="HI",2,IF(E5364="LO",6,10))+IF(S5364=1,2,IF(D5364=7,1,(IF(WEEKDAY(B5364)=1,2,IF(WEEKDAY(B5364)=7,1,0))))))</f>
        <v>3</v>
      </c>
    </row>
    <row r="5365" spans="2:21" ht="13.95" customHeight="1" x14ac:dyDescent="0.25">
      <c r="B5365" s="784">
        <f t="shared" si="251"/>
        <v>45606</v>
      </c>
      <c r="C5365" s="785">
        <v>9</v>
      </c>
      <c r="D5365" s="786">
        <f>IFERROR((INDEX(METADATA!$T$2:$T$20,MATCH(B5365,METADATA!$S$2:$S$20,0))),0)</f>
        <v>0</v>
      </c>
      <c r="E5365" s="785" t="str">
        <f t="shared" si="249"/>
        <v>LO</v>
      </c>
      <c r="F5365" s="786">
        <f>VLOOKUP(C5365,METADATA!$A$5:$H$29,IF(E5365="HI",2,IF(E5365="LO",6,10))+IF(D5365=1,2,IF(D5365=7,1,(IF(WEEKDAY(B5365)=1,2,IF(WEEKDAY(B5365)=7,1,0))))))</f>
        <v>3</v>
      </c>
      <c r="G5365" s="786">
        <f>VLOOKUP(C5365,METADATA!$J$5:$Q$29,IF(E5365="HI",2,IF(E5365="LO",6,10))+IF(D5365=1,2,IF(D5365=7,1,(IF(WEEKDAY(B5365)=1,2,IF(WEEKDAY(B5365)=7,1,0))))))</f>
        <v>3</v>
      </c>
      <c r="H5365" s="787">
        <v>12388.25</v>
      </c>
      <c r="I5365" s="788">
        <v>8873.5247192382813</v>
      </c>
      <c r="K5365" s="795">
        <v>851.61249999999995</v>
      </c>
      <c r="M5365" s="798">
        <f t="shared" si="250"/>
        <v>15238.378490030782</v>
      </c>
      <c r="N5365" s="303"/>
      <c r="S5365" s="786">
        <v>0</v>
      </c>
      <c r="T5365" s="781">
        <f>VLOOKUP(C5365,METADATA!$J$5:$Q$29,IF(E5365="HI",2,IF(E5365="LO",6,10))+IF(S5365=1,2,IF(D5365=7,1,(IF(WEEKDAY(B5365)=1,2,IF(WEEKDAY(B5365)=7,1,0))))))</f>
        <v>3</v>
      </c>
      <c r="U5365" s="781">
        <f>VLOOKUP(C5365,METADATA!$A$5:$H$29,IF(E5365="HI",2,IF(E5365="LO",6,10))+IF(S5365=1,2,IF(D5365=7,1,(IF(WEEKDAY(B5365)=1,2,IF(WEEKDAY(B5365)=7,1,0))))))</f>
        <v>3</v>
      </c>
    </row>
    <row r="5366" spans="2:21" ht="13.95" customHeight="1" x14ac:dyDescent="0.25">
      <c r="B5366" s="784">
        <f t="shared" si="251"/>
        <v>45606</v>
      </c>
      <c r="C5366" s="785">
        <v>10</v>
      </c>
      <c r="D5366" s="786">
        <f>IFERROR((INDEX(METADATA!$T$2:$T$20,MATCH(B5366,METADATA!$S$2:$S$20,0))),0)</f>
        <v>0</v>
      </c>
      <c r="E5366" s="785" t="str">
        <f t="shared" si="249"/>
        <v>LO</v>
      </c>
      <c r="F5366" s="786">
        <f>VLOOKUP(C5366,METADATA!$A$5:$H$29,IF(E5366="HI",2,IF(E5366="LO",6,10))+IF(D5366=1,2,IF(D5366=7,1,(IF(WEEKDAY(B5366)=1,2,IF(WEEKDAY(B5366)=7,1,0))))))</f>
        <v>3</v>
      </c>
      <c r="G5366" s="786">
        <f>VLOOKUP(C5366,METADATA!$J$5:$Q$29,IF(E5366="HI",2,IF(E5366="LO",6,10))+IF(D5366=1,2,IF(D5366=7,1,(IF(WEEKDAY(B5366)=1,2,IF(WEEKDAY(B5366)=7,1,0))))))</f>
        <v>3</v>
      </c>
      <c r="H5366" s="787">
        <v>12808.5</v>
      </c>
      <c r="I5366" s="788">
        <v>9202.900146484375</v>
      </c>
      <c r="K5366" s="795">
        <v>856.5</v>
      </c>
      <c r="M5366" s="798">
        <f t="shared" si="250"/>
        <v>15771.84337216681</v>
      </c>
      <c r="N5366" s="303"/>
      <c r="S5366" s="786">
        <v>0</v>
      </c>
      <c r="T5366" s="781">
        <f>VLOOKUP(C5366,METADATA!$J$5:$Q$29,IF(E5366="HI",2,IF(E5366="LO",6,10))+IF(S5366=1,2,IF(D5366=7,1,(IF(WEEKDAY(B5366)=1,2,IF(WEEKDAY(B5366)=7,1,0))))))</f>
        <v>3</v>
      </c>
      <c r="U5366" s="781">
        <f>VLOOKUP(C5366,METADATA!$A$5:$H$29,IF(E5366="HI",2,IF(E5366="LO",6,10))+IF(S5366=1,2,IF(D5366=7,1,(IF(WEEKDAY(B5366)=1,2,IF(WEEKDAY(B5366)=7,1,0))))))</f>
        <v>3</v>
      </c>
    </row>
    <row r="5367" spans="2:21" ht="13.95" customHeight="1" x14ac:dyDescent="0.25">
      <c r="B5367" s="784">
        <f t="shared" si="251"/>
        <v>45606</v>
      </c>
      <c r="C5367" s="785">
        <v>11</v>
      </c>
      <c r="D5367" s="786">
        <f>IFERROR((INDEX(METADATA!$T$2:$T$20,MATCH(B5367,METADATA!$S$2:$S$20,0))),0)</f>
        <v>0</v>
      </c>
      <c r="E5367" s="785" t="str">
        <f t="shared" si="249"/>
        <v>LO</v>
      </c>
      <c r="F5367" s="786">
        <f>VLOOKUP(C5367,METADATA!$A$5:$H$29,IF(E5367="HI",2,IF(E5367="LO",6,10))+IF(D5367=1,2,IF(D5367=7,1,(IF(WEEKDAY(B5367)=1,2,IF(WEEKDAY(B5367)=7,1,0))))))</f>
        <v>3</v>
      </c>
      <c r="G5367" s="786">
        <f>VLOOKUP(C5367,METADATA!$J$5:$Q$29,IF(E5367="HI",2,IF(E5367="LO",6,10))+IF(D5367=1,2,IF(D5367=7,1,(IF(WEEKDAY(B5367)=1,2,IF(WEEKDAY(B5367)=7,1,0))))))</f>
        <v>3</v>
      </c>
      <c r="H5367" s="787">
        <v>13025</v>
      </c>
      <c r="I5367" s="788">
        <v>9652.1250610351563</v>
      </c>
      <c r="K5367" s="795">
        <v>824.32500000000005</v>
      </c>
      <c r="M5367" s="798">
        <f t="shared" si="250"/>
        <v>16211.543516700158</v>
      </c>
      <c r="N5367" s="303"/>
      <c r="S5367" s="786">
        <v>0</v>
      </c>
      <c r="T5367" s="781">
        <f>VLOOKUP(C5367,METADATA!$J$5:$Q$29,IF(E5367="HI",2,IF(E5367="LO",6,10))+IF(S5367=1,2,IF(D5367=7,1,(IF(WEEKDAY(B5367)=1,2,IF(WEEKDAY(B5367)=7,1,0))))))</f>
        <v>3</v>
      </c>
      <c r="U5367" s="781">
        <f>VLOOKUP(C5367,METADATA!$A$5:$H$29,IF(E5367="HI",2,IF(E5367="LO",6,10))+IF(S5367=1,2,IF(D5367=7,1,(IF(WEEKDAY(B5367)=1,2,IF(WEEKDAY(B5367)=7,1,0))))))</f>
        <v>3</v>
      </c>
    </row>
    <row r="5368" spans="2:21" ht="13.95" customHeight="1" x14ac:dyDescent="0.25">
      <c r="B5368" s="784">
        <f t="shared" si="251"/>
        <v>45606</v>
      </c>
      <c r="C5368" s="785">
        <v>12</v>
      </c>
      <c r="D5368" s="786">
        <f>IFERROR((INDEX(METADATA!$T$2:$T$20,MATCH(B5368,METADATA!$S$2:$S$20,0))),0)</f>
        <v>0</v>
      </c>
      <c r="E5368" s="785" t="str">
        <f t="shared" si="249"/>
        <v>LO</v>
      </c>
      <c r="F5368" s="786">
        <f>VLOOKUP(C5368,METADATA!$A$5:$H$29,IF(E5368="HI",2,IF(E5368="LO",6,10))+IF(D5368=1,2,IF(D5368=7,1,(IF(WEEKDAY(B5368)=1,2,IF(WEEKDAY(B5368)=7,1,0))))))</f>
        <v>3</v>
      </c>
      <c r="G5368" s="786">
        <f>VLOOKUP(C5368,METADATA!$J$5:$Q$29,IF(E5368="HI",2,IF(E5368="LO",6,10))+IF(D5368=1,2,IF(D5368=7,1,(IF(WEEKDAY(B5368)=1,2,IF(WEEKDAY(B5368)=7,1,0))))))</f>
        <v>3</v>
      </c>
      <c r="H5368" s="787">
        <v>13195.75</v>
      </c>
      <c r="I5368" s="788">
        <v>9389.5748291015625</v>
      </c>
      <c r="K5368" s="795">
        <v>882.73749999999995</v>
      </c>
      <c r="M5368" s="798">
        <f t="shared" si="250"/>
        <v>16195.42940257521</v>
      </c>
      <c r="N5368" s="303"/>
      <c r="S5368" s="786">
        <v>0</v>
      </c>
      <c r="T5368" s="781">
        <f>VLOOKUP(C5368,METADATA!$J$5:$Q$29,IF(E5368="HI",2,IF(E5368="LO",6,10))+IF(S5368=1,2,IF(D5368=7,1,(IF(WEEKDAY(B5368)=1,2,IF(WEEKDAY(B5368)=7,1,0))))))</f>
        <v>3</v>
      </c>
      <c r="U5368" s="781">
        <f>VLOOKUP(C5368,METADATA!$A$5:$H$29,IF(E5368="HI",2,IF(E5368="LO",6,10))+IF(S5368=1,2,IF(D5368=7,1,(IF(WEEKDAY(B5368)=1,2,IF(WEEKDAY(B5368)=7,1,0))))))</f>
        <v>3</v>
      </c>
    </row>
    <row r="5369" spans="2:21" ht="13.95" customHeight="1" x14ac:dyDescent="0.25">
      <c r="B5369" s="784">
        <f t="shared" si="251"/>
        <v>45606</v>
      </c>
      <c r="C5369" s="785">
        <v>13</v>
      </c>
      <c r="D5369" s="786">
        <f>IFERROR((INDEX(METADATA!$T$2:$T$20,MATCH(B5369,METADATA!$S$2:$S$20,0))),0)</f>
        <v>0</v>
      </c>
      <c r="E5369" s="785" t="str">
        <f t="shared" si="249"/>
        <v>LO</v>
      </c>
      <c r="F5369" s="786">
        <f>VLOOKUP(C5369,METADATA!$A$5:$H$29,IF(E5369="HI",2,IF(E5369="LO",6,10))+IF(D5369=1,2,IF(D5369=7,1,(IF(WEEKDAY(B5369)=1,2,IF(WEEKDAY(B5369)=7,1,0))))))</f>
        <v>3</v>
      </c>
      <c r="G5369" s="786">
        <f>VLOOKUP(C5369,METADATA!$J$5:$Q$29,IF(E5369="HI",2,IF(E5369="LO",6,10))+IF(D5369=1,2,IF(D5369=7,1,(IF(WEEKDAY(B5369)=1,2,IF(WEEKDAY(B5369)=7,1,0))))))</f>
        <v>3</v>
      </c>
      <c r="H5369" s="787">
        <v>12718.25</v>
      </c>
      <c r="I5369" s="788">
        <v>9280.9251098632813</v>
      </c>
      <c r="K5369" s="795">
        <v>909.3125</v>
      </c>
      <c r="M5369" s="798">
        <f t="shared" si="250"/>
        <v>15744.505516445754</v>
      </c>
      <c r="N5369" s="303"/>
      <c r="S5369" s="786">
        <v>0</v>
      </c>
      <c r="T5369" s="781">
        <f>VLOOKUP(C5369,METADATA!$J$5:$Q$29,IF(E5369="HI",2,IF(E5369="LO",6,10))+IF(S5369=1,2,IF(D5369=7,1,(IF(WEEKDAY(B5369)=1,2,IF(WEEKDAY(B5369)=7,1,0))))))</f>
        <v>3</v>
      </c>
      <c r="U5369" s="781">
        <f>VLOOKUP(C5369,METADATA!$A$5:$H$29,IF(E5369="HI",2,IF(E5369="LO",6,10))+IF(S5369=1,2,IF(D5369=7,1,(IF(WEEKDAY(B5369)=1,2,IF(WEEKDAY(B5369)=7,1,0))))))</f>
        <v>3</v>
      </c>
    </row>
    <row r="5370" spans="2:21" ht="13.95" customHeight="1" x14ac:dyDescent="0.25">
      <c r="B5370" s="784">
        <f t="shared" si="251"/>
        <v>45606</v>
      </c>
      <c r="C5370" s="785">
        <v>14</v>
      </c>
      <c r="D5370" s="786">
        <f>IFERROR((INDEX(METADATA!$T$2:$T$20,MATCH(B5370,METADATA!$S$2:$S$20,0))),0)</f>
        <v>0</v>
      </c>
      <c r="E5370" s="785" t="str">
        <f t="shared" si="249"/>
        <v>LO</v>
      </c>
      <c r="F5370" s="786">
        <f>VLOOKUP(C5370,METADATA!$A$5:$H$29,IF(E5370="HI",2,IF(E5370="LO",6,10))+IF(D5370=1,2,IF(D5370=7,1,(IF(WEEKDAY(B5370)=1,2,IF(WEEKDAY(B5370)=7,1,0))))))</f>
        <v>3</v>
      </c>
      <c r="G5370" s="786">
        <f>VLOOKUP(C5370,METADATA!$J$5:$Q$29,IF(E5370="HI",2,IF(E5370="LO",6,10))+IF(D5370=1,2,IF(D5370=7,1,(IF(WEEKDAY(B5370)=1,2,IF(WEEKDAY(B5370)=7,1,0))))))</f>
        <v>3</v>
      </c>
      <c r="H5370" s="787">
        <v>144</v>
      </c>
      <c r="I5370" s="788">
        <v>9621.8250122070313</v>
      </c>
      <c r="K5370" s="795">
        <v>905.6</v>
      </c>
      <c r="M5370" s="798">
        <f t="shared" si="250"/>
        <v>9622.9025021317157</v>
      </c>
      <c r="N5370" s="303"/>
      <c r="S5370" s="786">
        <v>0</v>
      </c>
      <c r="T5370" s="781">
        <f>VLOOKUP(C5370,METADATA!$J$5:$Q$29,IF(E5370="HI",2,IF(E5370="LO",6,10))+IF(S5370=1,2,IF(D5370=7,1,(IF(WEEKDAY(B5370)=1,2,IF(WEEKDAY(B5370)=7,1,0))))))</f>
        <v>3</v>
      </c>
      <c r="U5370" s="781">
        <f>VLOOKUP(C5370,METADATA!$A$5:$H$29,IF(E5370="HI",2,IF(E5370="LO",6,10))+IF(S5370=1,2,IF(D5370=7,1,(IF(WEEKDAY(B5370)=1,2,IF(WEEKDAY(B5370)=7,1,0))))))</f>
        <v>3</v>
      </c>
    </row>
    <row r="5371" spans="2:21" ht="13.95" customHeight="1" x14ac:dyDescent="0.25">
      <c r="B5371" s="784">
        <f t="shared" si="251"/>
        <v>45606</v>
      </c>
      <c r="C5371" s="785">
        <v>15</v>
      </c>
      <c r="D5371" s="786">
        <f>IFERROR((INDEX(METADATA!$T$2:$T$20,MATCH(B5371,METADATA!$S$2:$S$20,0))),0)</f>
        <v>0</v>
      </c>
      <c r="E5371" s="785" t="str">
        <f t="shared" si="249"/>
        <v>LO</v>
      </c>
      <c r="F5371" s="786">
        <f>VLOOKUP(C5371,METADATA!$A$5:$H$29,IF(E5371="HI",2,IF(E5371="LO",6,10))+IF(D5371=1,2,IF(D5371=7,1,(IF(WEEKDAY(B5371)=1,2,IF(WEEKDAY(B5371)=7,1,0))))))</f>
        <v>3</v>
      </c>
      <c r="G5371" s="786">
        <f>VLOOKUP(C5371,METADATA!$J$5:$Q$29,IF(E5371="HI",2,IF(E5371="LO",6,10))+IF(D5371=1,2,IF(D5371=7,1,(IF(WEEKDAY(B5371)=1,2,IF(WEEKDAY(B5371)=7,1,0))))))</f>
        <v>3</v>
      </c>
      <c r="H5371" s="787">
        <v>24</v>
      </c>
      <c r="I5371" s="788">
        <v>9078.7249755859375</v>
      </c>
      <c r="K5371" s="795">
        <v>913.98749999999995</v>
      </c>
      <c r="M5371" s="798">
        <f t="shared" si="250"/>
        <v>9078.7566980467036</v>
      </c>
      <c r="N5371" s="303"/>
      <c r="S5371" s="786">
        <v>0</v>
      </c>
      <c r="T5371" s="781">
        <f>VLOOKUP(C5371,METADATA!$J$5:$Q$29,IF(E5371="HI",2,IF(E5371="LO",6,10))+IF(S5371=1,2,IF(D5371=7,1,(IF(WEEKDAY(B5371)=1,2,IF(WEEKDAY(B5371)=7,1,0))))))</f>
        <v>3</v>
      </c>
      <c r="U5371" s="781">
        <f>VLOOKUP(C5371,METADATA!$A$5:$H$29,IF(E5371="HI",2,IF(E5371="LO",6,10))+IF(S5371=1,2,IF(D5371=7,1,(IF(WEEKDAY(B5371)=1,2,IF(WEEKDAY(B5371)=7,1,0))))))</f>
        <v>3</v>
      </c>
    </row>
    <row r="5372" spans="2:21" ht="13.95" customHeight="1" x14ac:dyDescent="0.25">
      <c r="B5372" s="784">
        <f t="shared" si="251"/>
        <v>45606</v>
      </c>
      <c r="C5372" s="785">
        <v>16</v>
      </c>
      <c r="D5372" s="786">
        <f>IFERROR((INDEX(METADATA!$T$2:$T$20,MATCH(B5372,METADATA!$S$2:$S$20,0))),0)</f>
        <v>0</v>
      </c>
      <c r="E5372" s="785" t="str">
        <f t="shared" si="249"/>
        <v>LO</v>
      </c>
      <c r="F5372" s="786">
        <f>VLOOKUP(C5372,METADATA!$A$5:$H$29,IF(E5372="HI",2,IF(E5372="LO",6,10))+IF(D5372=1,2,IF(D5372=7,1,(IF(WEEKDAY(B5372)=1,2,IF(WEEKDAY(B5372)=7,1,0))))))</f>
        <v>3</v>
      </c>
      <c r="G5372" s="786">
        <f>VLOOKUP(C5372,METADATA!$J$5:$Q$29,IF(E5372="HI",2,IF(E5372="LO",6,10))+IF(D5372=1,2,IF(D5372=7,1,(IF(WEEKDAY(B5372)=1,2,IF(WEEKDAY(B5372)=7,1,0))))))</f>
        <v>3</v>
      </c>
      <c r="H5372" s="787">
        <v>13558</v>
      </c>
      <c r="I5372" s="788">
        <v>9053.0750732421875</v>
      </c>
      <c r="K5372" s="795">
        <v>902.26250000000005</v>
      </c>
      <c r="M5372" s="798">
        <f t="shared" si="250"/>
        <v>16302.684818205835</v>
      </c>
      <c r="N5372" s="303"/>
      <c r="S5372" s="786">
        <v>0</v>
      </c>
      <c r="T5372" s="781">
        <f>VLOOKUP(C5372,METADATA!$J$5:$Q$29,IF(E5372="HI",2,IF(E5372="LO",6,10))+IF(S5372=1,2,IF(D5372=7,1,(IF(WEEKDAY(B5372)=1,2,IF(WEEKDAY(B5372)=7,1,0))))))</f>
        <v>3</v>
      </c>
      <c r="U5372" s="781">
        <f>VLOOKUP(C5372,METADATA!$A$5:$H$29,IF(E5372="HI",2,IF(E5372="LO",6,10))+IF(S5372=1,2,IF(D5372=7,1,(IF(WEEKDAY(B5372)=1,2,IF(WEEKDAY(B5372)=7,1,0))))))</f>
        <v>3</v>
      </c>
    </row>
    <row r="5373" spans="2:21" ht="13.95" customHeight="1" x14ac:dyDescent="0.25">
      <c r="B5373" s="784">
        <f t="shared" si="251"/>
        <v>45606</v>
      </c>
      <c r="C5373" s="785">
        <v>17</v>
      </c>
      <c r="D5373" s="786">
        <f>IFERROR((INDEX(METADATA!$T$2:$T$20,MATCH(B5373,METADATA!$S$2:$S$20,0))),0)</f>
        <v>0</v>
      </c>
      <c r="E5373" s="785" t="str">
        <f t="shared" si="249"/>
        <v>LO</v>
      </c>
      <c r="F5373" s="786">
        <f>VLOOKUP(C5373,METADATA!$A$5:$H$29,IF(E5373="HI",2,IF(E5373="LO",6,10))+IF(D5373=1,2,IF(D5373=7,1,(IF(WEEKDAY(B5373)=1,2,IF(WEEKDAY(B5373)=7,1,0))))))</f>
        <v>3</v>
      </c>
      <c r="G5373" s="786">
        <f>VLOOKUP(C5373,METADATA!$J$5:$Q$29,IF(E5373="HI",2,IF(E5373="LO",6,10))+IF(D5373=1,2,IF(D5373=7,1,(IF(WEEKDAY(B5373)=1,2,IF(WEEKDAY(B5373)=7,1,0))))))</f>
        <v>3</v>
      </c>
      <c r="H5373" s="787">
        <v>13376.25</v>
      </c>
      <c r="I5373" s="788">
        <v>8889.7999877929688</v>
      </c>
      <c r="K5373" s="795">
        <v>933.76250000000005</v>
      </c>
      <c r="M5373" s="798">
        <f t="shared" si="250"/>
        <v>16060.903084368072</v>
      </c>
      <c r="N5373" s="303"/>
      <c r="S5373" s="786">
        <v>0</v>
      </c>
      <c r="T5373" s="781">
        <f>VLOOKUP(C5373,METADATA!$J$5:$Q$29,IF(E5373="HI",2,IF(E5373="LO",6,10))+IF(S5373=1,2,IF(D5373=7,1,(IF(WEEKDAY(B5373)=1,2,IF(WEEKDAY(B5373)=7,1,0))))))</f>
        <v>3</v>
      </c>
      <c r="U5373" s="781">
        <f>VLOOKUP(C5373,METADATA!$A$5:$H$29,IF(E5373="HI",2,IF(E5373="LO",6,10))+IF(S5373=1,2,IF(D5373=7,1,(IF(WEEKDAY(B5373)=1,2,IF(WEEKDAY(B5373)=7,1,0))))))</f>
        <v>3</v>
      </c>
    </row>
    <row r="5374" spans="2:21" ht="13.95" customHeight="1" x14ac:dyDescent="0.25">
      <c r="B5374" s="784">
        <f t="shared" si="251"/>
        <v>45606</v>
      </c>
      <c r="C5374" s="785">
        <v>18</v>
      </c>
      <c r="D5374" s="786">
        <f>IFERROR((INDEX(METADATA!$T$2:$T$20,MATCH(B5374,METADATA!$S$2:$S$20,0))),0)</f>
        <v>0</v>
      </c>
      <c r="E5374" s="785" t="str">
        <f t="shared" si="249"/>
        <v>LO</v>
      </c>
      <c r="F5374" s="786">
        <f>VLOOKUP(C5374,METADATA!$A$5:$H$29,IF(E5374="HI",2,IF(E5374="LO",6,10))+IF(D5374=1,2,IF(D5374=7,1,(IF(WEEKDAY(B5374)=1,2,IF(WEEKDAY(B5374)=7,1,0))))))</f>
        <v>2</v>
      </c>
      <c r="G5374" s="786">
        <f>VLOOKUP(C5374,METADATA!$J$5:$Q$29,IF(E5374="HI",2,IF(E5374="LO",6,10))+IF(D5374=1,2,IF(D5374=7,1,(IF(WEEKDAY(B5374)=1,2,IF(WEEKDAY(B5374)=7,1,0))))))</f>
        <v>3</v>
      </c>
      <c r="H5374" s="787">
        <v>12979.75</v>
      </c>
      <c r="I5374" s="788">
        <v>9565.02490234375</v>
      </c>
      <c r="K5374" s="795">
        <v>0</v>
      </c>
      <c r="M5374" s="798">
        <f t="shared" si="250"/>
        <v>16123.387095922371</v>
      </c>
      <c r="N5374" s="303"/>
      <c r="S5374" s="786">
        <v>0</v>
      </c>
      <c r="T5374" s="781">
        <f>VLOOKUP(C5374,METADATA!$J$5:$Q$29,IF(E5374="HI",2,IF(E5374="LO",6,10))+IF(S5374=1,2,IF(D5374=7,1,(IF(WEEKDAY(B5374)=1,2,IF(WEEKDAY(B5374)=7,1,0))))))</f>
        <v>3</v>
      </c>
      <c r="U5374" s="781">
        <f>VLOOKUP(C5374,METADATA!$A$5:$H$29,IF(E5374="HI",2,IF(E5374="LO",6,10))+IF(S5374=1,2,IF(D5374=7,1,(IF(WEEKDAY(B5374)=1,2,IF(WEEKDAY(B5374)=7,1,0))))))</f>
        <v>2</v>
      </c>
    </row>
    <row r="5375" spans="2:21" ht="13.95" customHeight="1" x14ac:dyDescent="0.25">
      <c r="B5375" s="784">
        <f t="shared" si="251"/>
        <v>45606</v>
      </c>
      <c r="C5375" s="785">
        <v>19</v>
      </c>
      <c r="D5375" s="786">
        <f>IFERROR((INDEX(METADATA!$T$2:$T$20,MATCH(B5375,METADATA!$S$2:$S$20,0))),0)</f>
        <v>0</v>
      </c>
      <c r="E5375" s="785" t="str">
        <f t="shared" si="249"/>
        <v>LO</v>
      </c>
      <c r="F5375" s="786">
        <f>VLOOKUP(C5375,METADATA!$A$5:$H$29,IF(E5375="HI",2,IF(E5375="LO",6,10))+IF(D5375=1,2,IF(D5375=7,1,(IF(WEEKDAY(B5375)=1,2,IF(WEEKDAY(B5375)=7,1,0))))))</f>
        <v>2</v>
      </c>
      <c r="G5375" s="786">
        <f>VLOOKUP(C5375,METADATA!$J$5:$Q$29,IF(E5375="HI",2,IF(E5375="LO",6,10))+IF(D5375=1,2,IF(D5375=7,1,(IF(WEEKDAY(B5375)=1,2,IF(WEEKDAY(B5375)=7,1,0))))))</f>
        <v>3</v>
      </c>
      <c r="H5375" s="787">
        <v>12696</v>
      </c>
      <c r="I5375" s="788">
        <v>9727.6251220703125</v>
      </c>
      <c r="K5375" s="795">
        <v>0</v>
      </c>
      <c r="M5375" s="798">
        <f t="shared" si="250"/>
        <v>15994.22103497177</v>
      </c>
      <c r="N5375" s="303"/>
      <c r="S5375" s="786">
        <v>0</v>
      </c>
      <c r="T5375" s="781">
        <f>VLOOKUP(C5375,METADATA!$J$5:$Q$29,IF(E5375="HI",2,IF(E5375="LO",6,10))+IF(S5375=1,2,IF(D5375=7,1,(IF(WEEKDAY(B5375)=1,2,IF(WEEKDAY(B5375)=7,1,0))))))</f>
        <v>3</v>
      </c>
      <c r="U5375" s="781">
        <f>VLOOKUP(C5375,METADATA!$A$5:$H$29,IF(E5375="HI",2,IF(E5375="LO",6,10))+IF(S5375=1,2,IF(D5375=7,1,(IF(WEEKDAY(B5375)=1,2,IF(WEEKDAY(B5375)=7,1,0))))))</f>
        <v>2</v>
      </c>
    </row>
    <row r="5376" spans="2:21" ht="13.95" customHeight="1" x14ac:dyDescent="0.25">
      <c r="B5376" s="784">
        <f t="shared" si="251"/>
        <v>45606</v>
      </c>
      <c r="C5376" s="785">
        <v>20</v>
      </c>
      <c r="D5376" s="786">
        <f>IFERROR((INDEX(METADATA!$T$2:$T$20,MATCH(B5376,METADATA!$S$2:$S$20,0))),0)</f>
        <v>0</v>
      </c>
      <c r="E5376" s="785" t="str">
        <f t="shared" si="249"/>
        <v>LO</v>
      </c>
      <c r="F5376" s="786">
        <f>VLOOKUP(C5376,METADATA!$A$5:$H$29,IF(E5376="HI",2,IF(E5376="LO",6,10))+IF(D5376=1,2,IF(D5376=7,1,(IF(WEEKDAY(B5376)=1,2,IF(WEEKDAY(B5376)=7,1,0))))))</f>
        <v>3</v>
      </c>
      <c r="G5376" s="786">
        <f>VLOOKUP(C5376,METADATA!$J$5:$Q$29,IF(E5376="HI",2,IF(E5376="LO",6,10))+IF(D5376=1,2,IF(D5376=7,1,(IF(WEEKDAY(B5376)=1,2,IF(WEEKDAY(B5376)=7,1,0))))))</f>
        <v>3</v>
      </c>
      <c r="H5376" s="787">
        <v>13235.75</v>
      </c>
      <c r="I5376" s="788">
        <v>9404.7001953125</v>
      </c>
      <c r="K5376" s="795">
        <v>0</v>
      </c>
      <c r="M5376" s="798">
        <f t="shared" si="250"/>
        <v>16236.7935204649</v>
      </c>
      <c r="N5376" s="303"/>
      <c r="S5376" s="786">
        <v>0</v>
      </c>
      <c r="T5376" s="781">
        <f>VLOOKUP(C5376,METADATA!$J$5:$Q$29,IF(E5376="HI",2,IF(E5376="LO",6,10))+IF(S5376=1,2,IF(D5376=7,1,(IF(WEEKDAY(B5376)=1,2,IF(WEEKDAY(B5376)=7,1,0))))))</f>
        <v>3</v>
      </c>
      <c r="U5376" s="781">
        <f>VLOOKUP(C5376,METADATA!$A$5:$H$29,IF(E5376="HI",2,IF(E5376="LO",6,10))+IF(S5376=1,2,IF(D5376=7,1,(IF(WEEKDAY(B5376)=1,2,IF(WEEKDAY(B5376)=7,1,0))))))</f>
        <v>3</v>
      </c>
    </row>
    <row r="5377" spans="2:21" ht="13.95" customHeight="1" x14ac:dyDescent="0.25">
      <c r="B5377" s="784">
        <f t="shared" si="251"/>
        <v>45606</v>
      </c>
      <c r="C5377" s="785">
        <v>21</v>
      </c>
      <c r="D5377" s="786">
        <f>IFERROR((INDEX(METADATA!$T$2:$T$20,MATCH(B5377,METADATA!$S$2:$S$20,0))),0)</f>
        <v>0</v>
      </c>
      <c r="E5377" s="785" t="str">
        <f t="shared" si="249"/>
        <v>LO</v>
      </c>
      <c r="F5377" s="786">
        <f>VLOOKUP(C5377,METADATA!$A$5:$H$29,IF(E5377="HI",2,IF(E5377="LO",6,10))+IF(D5377=1,2,IF(D5377=7,1,(IF(WEEKDAY(B5377)=1,2,IF(WEEKDAY(B5377)=7,1,0))))))</f>
        <v>3</v>
      </c>
      <c r="G5377" s="786">
        <f>VLOOKUP(C5377,METADATA!$J$5:$Q$29,IF(E5377="HI",2,IF(E5377="LO",6,10))+IF(D5377=1,2,IF(D5377=7,1,(IF(WEEKDAY(B5377)=1,2,IF(WEEKDAY(B5377)=7,1,0))))))</f>
        <v>3</v>
      </c>
      <c r="H5377" s="787">
        <v>12061.75</v>
      </c>
      <c r="I5377" s="788">
        <v>9449.4248046875</v>
      </c>
      <c r="K5377" s="795">
        <v>0</v>
      </c>
      <c r="M5377" s="798">
        <f t="shared" si="250"/>
        <v>15322.448962288743</v>
      </c>
      <c r="N5377" s="303"/>
      <c r="S5377" s="786">
        <v>0</v>
      </c>
      <c r="T5377" s="781">
        <f>VLOOKUP(C5377,METADATA!$J$5:$Q$29,IF(E5377="HI",2,IF(E5377="LO",6,10))+IF(S5377=1,2,IF(D5377=7,1,(IF(WEEKDAY(B5377)=1,2,IF(WEEKDAY(B5377)=7,1,0))))))</f>
        <v>3</v>
      </c>
      <c r="U5377" s="781">
        <f>VLOOKUP(C5377,METADATA!$A$5:$H$29,IF(E5377="HI",2,IF(E5377="LO",6,10))+IF(S5377=1,2,IF(D5377=7,1,(IF(WEEKDAY(B5377)=1,2,IF(WEEKDAY(B5377)=7,1,0))))))</f>
        <v>3</v>
      </c>
    </row>
    <row r="5378" spans="2:21" ht="13.95" customHeight="1" x14ac:dyDescent="0.25">
      <c r="B5378" s="784">
        <f t="shared" si="251"/>
        <v>45606</v>
      </c>
      <c r="C5378" s="785">
        <v>22</v>
      </c>
      <c r="D5378" s="786">
        <f>IFERROR((INDEX(METADATA!$T$2:$T$20,MATCH(B5378,METADATA!$S$2:$S$20,0))),0)</f>
        <v>0</v>
      </c>
      <c r="E5378" s="785" t="str">
        <f t="shared" si="249"/>
        <v>LO</v>
      </c>
      <c r="F5378" s="786">
        <f>VLOOKUP(C5378,METADATA!$A$5:$H$29,IF(E5378="HI",2,IF(E5378="LO",6,10))+IF(D5378=1,2,IF(D5378=7,1,(IF(WEEKDAY(B5378)=1,2,IF(WEEKDAY(B5378)=7,1,0))))))</f>
        <v>3</v>
      </c>
      <c r="G5378" s="786">
        <f>VLOOKUP(C5378,METADATA!$J$5:$Q$29,IF(E5378="HI",2,IF(E5378="LO",6,10))+IF(D5378=1,2,IF(D5378=7,1,(IF(WEEKDAY(B5378)=1,2,IF(WEEKDAY(B5378)=7,1,0))))))</f>
        <v>3</v>
      </c>
      <c r="H5378" s="787">
        <v>10656.75</v>
      </c>
      <c r="I5378" s="788">
        <v>9447.2999267578125</v>
      </c>
      <c r="K5378" s="795">
        <v>0</v>
      </c>
      <c r="M5378" s="798">
        <f t="shared" si="250"/>
        <v>14241.411322920849</v>
      </c>
      <c r="N5378" s="303"/>
      <c r="S5378" s="786">
        <v>0</v>
      </c>
      <c r="T5378" s="781">
        <f>VLOOKUP(C5378,METADATA!$J$5:$Q$29,IF(E5378="HI",2,IF(E5378="LO",6,10))+IF(S5378=1,2,IF(D5378=7,1,(IF(WEEKDAY(B5378)=1,2,IF(WEEKDAY(B5378)=7,1,0))))))</f>
        <v>3</v>
      </c>
      <c r="U5378" s="781">
        <f>VLOOKUP(C5378,METADATA!$A$5:$H$29,IF(E5378="HI",2,IF(E5378="LO",6,10))+IF(S5378=1,2,IF(D5378=7,1,(IF(WEEKDAY(B5378)=1,2,IF(WEEKDAY(B5378)=7,1,0))))))</f>
        <v>3</v>
      </c>
    </row>
    <row r="5379" spans="2:21" ht="13.95" customHeight="1" x14ac:dyDescent="0.25">
      <c r="B5379" s="784">
        <f t="shared" si="251"/>
        <v>45606</v>
      </c>
      <c r="C5379" s="785">
        <v>23</v>
      </c>
      <c r="D5379" s="786">
        <f>IFERROR((INDEX(METADATA!$T$2:$T$20,MATCH(B5379,METADATA!$S$2:$S$20,0))),0)</f>
        <v>0</v>
      </c>
      <c r="E5379" s="785" t="str">
        <f t="shared" si="249"/>
        <v>LO</v>
      </c>
      <c r="F5379" s="786">
        <f>VLOOKUP(C5379,METADATA!$A$5:$H$29,IF(E5379="HI",2,IF(E5379="LO",6,10))+IF(D5379=1,2,IF(D5379=7,1,(IF(WEEKDAY(B5379)=1,2,IF(WEEKDAY(B5379)=7,1,0))))))</f>
        <v>3</v>
      </c>
      <c r="G5379" s="786">
        <f>VLOOKUP(C5379,METADATA!$J$5:$Q$29,IF(E5379="HI",2,IF(E5379="LO",6,10))+IF(D5379=1,2,IF(D5379=7,1,(IF(WEEKDAY(B5379)=1,2,IF(WEEKDAY(B5379)=7,1,0))))))</f>
        <v>3</v>
      </c>
      <c r="H5379" s="787">
        <v>9539.25</v>
      </c>
      <c r="I5379" s="788">
        <v>9677.2000732421875</v>
      </c>
      <c r="K5379" s="795">
        <v>0</v>
      </c>
      <c r="M5379" s="798">
        <f t="shared" si="250"/>
        <v>13588.432279702416</v>
      </c>
      <c r="N5379" s="303"/>
      <c r="S5379" s="786">
        <v>0</v>
      </c>
      <c r="T5379" s="781">
        <f>VLOOKUP(C5379,METADATA!$J$5:$Q$29,IF(E5379="HI",2,IF(E5379="LO",6,10))+IF(S5379=1,2,IF(D5379=7,1,(IF(WEEKDAY(B5379)=1,2,IF(WEEKDAY(B5379)=7,1,0))))))</f>
        <v>3</v>
      </c>
      <c r="U5379" s="781">
        <f>VLOOKUP(C5379,METADATA!$A$5:$H$29,IF(E5379="HI",2,IF(E5379="LO",6,10))+IF(S5379=1,2,IF(D5379=7,1,(IF(WEEKDAY(B5379)=1,2,IF(WEEKDAY(B5379)=7,1,0))))))</f>
        <v>3</v>
      </c>
    </row>
    <row r="5380" spans="2:21" ht="13.95" customHeight="1" x14ac:dyDescent="0.25">
      <c r="B5380" s="784">
        <f t="shared" si="251"/>
        <v>45607</v>
      </c>
      <c r="C5380" s="785">
        <v>0</v>
      </c>
      <c r="D5380" s="786">
        <f>IFERROR((INDEX(METADATA!$T$2:$T$20,MATCH(B5380,METADATA!$S$2:$S$20,0))),0)</f>
        <v>0</v>
      </c>
      <c r="E5380" s="785" t="str">
        <f t="shared" ref="E5380:E5443" si="252">IF(B5380="","",IF(AND(MONTH(B5380)&gt;=MONTH($AA$9),MONTH(B5380)&lt;=MONTH($AA$11)),"HI","LO"))</f>
        <v>LO</v>
      </c>
      <c r="F5380" s="786">
        <f>VLOOKUP(C5380,METADATA!$A$5:$H$29,IF(E5380="HI",2,IF(E5380="LO",6,10))+IF(D5380=1,2,IF(D5380=7,1,(IF(WEEKDAY(B5380)=1,2,IF(WEEKDAY(B5380)=7,1,0))))))</f>
        <v>3</v>
      </c>
      <c r="G5380" s="786">
        <f>VLOOKUP(C5380,METADATA!$J$5:$Q$29,IF(E5380="HI",2,IF(E5380="LO",6,10))+IF(D5380=1,2,IF(D5380=7,1,(IF(WEEKDAY(B5380)=1,2,IF(WEEKDAY(B5380)=7,1,0))))))</f>
        <v>3</v>
      </c>
      <c r="H5380" s="787">
        <v>8989.25</v>
      </c>
      <c r="I5380" s="788">
        <v>9723.625</v>
      </c>
      <c r="K5380" s="795">
        <v>0</v>
      </c>
      <c r="M5380" s="798">
        <f t="shared" ref="M5380:M5443" si="253">SQRT(H5380^2+I5380^2)</f>
        <v>13242.186326401128</v>
      </c>
      <c r="N5380" s="303"/>
      <c r="S5380" s="786">
        <v>0</v>
      </c>
      <c r="T5380" s="781">
        <f>VLOOKUP(C5380,METADATA!$J$5:$Q$29,IF(E5380="HI",2,IF(E5380="LO",6,10))+IF(S5380=1,2,IF(D5380=7,1,(IF(WEEKDAY(B5380)=1,2,IF(WEEKDAY(B5380)=7,1,0))))))</f>
        <v>3</v>
      </c>
      <c r="U5380" s="781">
        <f>VLOOKUP(C5380,METADATA!$A$5:$H$29,IF(E5380="HI",2,IF(E5380="LO",6,10))+IF(S5380=1,2,IF(D5380=7,1,(IF(WEEKDAY(B5380)=1,2,IF(WEEKDAY(B5380)=7,1,0))))))</f>
        <v>3</v>
      </c>
    </row>
    <row r="5381" spans="2:21" ht="13.95" customHeight="1" x14ac:dyDescent="0.25">
      <c r="B5381" s="784">
        <f t="shared" si="251"/>
        <v>45607</v>
      </c>
      <c r="C5381" s="785">
        <v>1</v>
      </c>
      <c r="D5381" s="786">
        <f>IFERROR((INDEX(METADATA!$T$2:$T$20,MATCH(B5381,METADATA!$S$2:$S$20,0))),0)</f>
        <v>0</v>
      </c>
      <c r="E5381" s="785" t="str">
        <f t="shared" si="252"/>
        <v>LO</v>
      </c>
      <c r="F5381" s="786">
        <f>VLOOKUP(C5381,METADATA!$A$5:$H$29,IF(E5381="HI",2,IF(E5381="LO",6,10))+IF(D5381=1,2,IF(D5381=7,1,(IF(WEEKDAY(B5381)=1,2,IF(WEEKDAY(B5381)=7,1,0))))))</f>
        <v>3</v>
      </c>
      <c r="G5381" s="786">
        <f>VLOOKUP(C5381,METADATA!$J$5:$Q$29,IF(E5381="HI",2,IF(E5381="LO",6,10))+IF(D5381=1,2,IF(D5381=7,1,(IF(WEEKDAY(B5381)=1,2,IF(WEEKDAY(B5381)=7,1,0))))))</f>
        <v>3</v>
      </c>
      <c r="H5381" s="787">
        <v>8662.25</v>
      </c>
      <c r="I5381" s="788">
        <v>9815.3499755859375</v>
      </c>
      <c r="K5381" s="795">
        <v>0</v>
      </c>
      <c r="M5381" s="798">
        <f t="shared" si="253"/>
        <v>13091.053059465265</v>
      </c>
      <c r="N5381" s="303"/>
      <c r="S5381" s="786">
        <v>0</v>
      </c>
      <c r="T5381" s="781">
        <f>VLOOKUP(C5381,METADATA!$J$5:$Q$29,IF(E5381="HI",2,IF(E5381="LO",6,10))+IF(S5381=1,2,IF(D5381=7,1,(IF(WEEKDAY(B5381)=1,2,IF(WEEKDAY(B5381)=7,1,0))))))</f>
        <v>3</v>
      </c>
      <c r="U5381" s="781">
        <f>VLOOKUP(C5381,METADATA!$A$5:$H$29,IF(E5381="HI",2,IF(E5381="LO",6,10))+IF(S5381=1,2,IF(D5381=7,1,(IF(WEEKDAY(B5381)=1,2,IF(WEEKDAY(B5381)=7,1,0))))))</f>
        <v>3</v>
      </c>
    </row>
    <row r="5382" spans="2:21" ht="13.95" customHeight="1" x14ac:dyDescent="0.25">
      <c r="B5382" s="784">
        <f t="shared" si="251"/>
        <v>45607</v>
      </c>
      <c r="C5382" s="785">
        <v>2</v>
      </c>
      <c r="D5382" s="786">
        <f>IFERROR((INDEX(METADATA!$T$2:$T$20,MATCH(B5382,METADATA!$S$2:$S$20,0))),0)</f>
        <v>0</v>
      </c>
      <c r="E5382" s="785" t="str">
        <f t="shared" si="252"/>
        <v>LO</v>
      </c>
      <c r="F5382" s="786">
        <f>VLOOKUP(C5382,METADATA!$A$5:$H$29,IF(E5382="HI",2,IF(E5382="LO",6,10))+IF(D5382=1,2,IF(D5382=7,1,(IF(WEEKDAY(B5382)=1,2,IF(WEEKDAY(B5382)=7,1,0))))))</f>
        <v>3</v>
      </c>
      <c r="G5382" s="786">
        <f>VLOOKUP(C5382,METADATA!$J$5:$Q$29,IF(E5382="HI",2,IF(E5382="LO",6,10))+IF(D5382=1,2,IF(D5382=7,1,(IF(WEEKDAY(B5382)=1,2,IF(WEEKDAY(B5382)=7,1,0))))))</f>
        <v>3</v>
      </c>
      <c r="H5382" s="787">
        <v>8585.75</v>
      </c>
      <c r="I5382" s="788">
        <v>9796.8751831054688</v>
      </c>
      <c r="K5382" s="795">
        <v>0</v>
      </c>
      <c r="M5382" s="798">
        <f t="shared" si="253"/>
        <v>13026.659833428053</v>
      </c>
      <c r="N5382" s="303"/>
      <c r="S5382" s="786">
        <v>0</v>
      </c>
      <c r="T5382" s="781">
        <f>VLOOKUP(C5382,METADATA!$J$5:$Q$29,IF(E5382="HI",2,IF(E5382="LO",6,10))+IF(S5382=1,2,IF(D5382=7,1,(IF(WEEKDAY(B5382)=1,2,IF(WEEKDAY(B5382)=7,1,0))))))</f>
        <v>3</v>
      </c>
      <c r="U5382" s="781">
        <f>VLOOKUP(C5382,METADATA!$A$5:$H$29,IF(E5382="HI",2,IF(E5382="LO",6,10))+IF(S5382=1,2,IF(D5382=7,1,(IF(WEEKDAY(B5382)=1,2,IF(WEEKDAY(B5382)=7,1,0))))))</f>
        <v>3</v>
      </c>
    </row>
    <row r="5383" spans="2:21" ht="13.95" customHeight="1" x14ac:dyDescent="0.25">
      <c r="B5383" s="784">
        <f t="shared" si="251"/>
        <v>45607</v>
      </c>
      <c r="C5383" s="785">
        <v>3</v>
      </c>
      <c r="D5383" s="786">
        <f>IFERROR((INDEX(METADATA!$T$2:$T$20,MATCH(B5383,METADATA!$S$2:$S$20,0))),0)</f>
        <v>0</v>
      </c>
      <c r="E5383" s="785" t="str">
        <f t="shared" si="252"/>
        <v>LO</v>
      </c>
      <c r="F5383" s="786">
        <f>VLOOKUP(C5383,METADATA!$A$5:$H$29,IF(E5383="HI",2,IF(E5383="LO",6,10))+IF(D5383=1,2,IF(D5383=7,1,(IF(WEEKDAY(B5383)=1,2,IF(WEEKDAY(B5383)=7,1,0))))))</f>
        <v>3</v>
      </c>
      <c r="G5383" s="786">
        <f>VLOOKUP(C5383,METADATA!$J$5:$Q$29,IF(E5383="HI",2,IF(E5383="LO",6,10))+IF(D5383=1,2,IF(D5383=7,1,(IF(WEEKDAY(B5383)=1,2,IF(WEEKDAY(B5383)=7,1,0))))))</f>
        <v>3</v>
      </c>
      <c r="H5383" s="787">
        <v>8767.25</v>
      </c>
      <c r="I5383" s="788">
        <v>9798.6000366210938</v>
      </c>
      <c r="K5383" s="795">
        <v>0</v>
      </c>
      <c r="M5383" s="798">
        <f t="shared" si="253"/>
        <v>13148.278793825863</v>
      </c>
      <c r="N5383" s="303"/>
      <c r="S5383" s="786">
        <v>0</v>
      </c>
      <c r="T5383" s="781">
        <f>VLOOKUP(C5383,METADATA!$J$5:$Q$29,IF(E5383="HI",2,IF(E5383="LO",6,10))+IF(S5383=1,2,IF(D5383=7,1,(IF(WEEKDAY(B5383)=1,2,IF(WEEKDAY(B5383)=7,1,0))))))</f>
        <v>3</v>
      </c>
      <c r="U5383" s="781">
        <f>VLOOKUP(C5383,METADATA!$A$5:$H$29,IF(E5383="HI",2,IF(E5383="LO",6,10))+IF(S5383=1,2,IF(D5383=7,1,(IF(WEEKDAY(B5383)=1,2,IF(WEEKDAY(B5383)=7,1,0))))))</f>
        <v>3</v>
      </c>
    </row>
    <row r="5384" spans="2:21" ht="13.95" customHeight="1" x14ac:dyDescent="0.25">
      <c r="B5384" s="784">
        <f t="shared" si="251"/>
        <v>45607</v>
      </c>
      <c r="C5384" s="785">
        <v>4</v>
      </c>
      <c r="D5384" s="786">
        <f>IFERROR((INDEX(METADATA!$T$2:$T$20,MATCH(B5384,METADATA!$S$2:$S$20,0))),0)</f>
        <v>0</v>
      </c>
      <c r="E5384" s="785" t="str">
        <f t="shared" si="252"/>
        <v>LO</v>
      </c>
      <c r="F5384" s="786">
        <f>VLOOKUP(C5384,METADATA!$A$5:$H$29,IF(E5384="HI",2,IF(E5384="LO",6,10))+IF(D5384=1,2,IF(D5384=7,1,(IF(WEEKDAY(B5384)=1,2,IF(WEEKDAY(B5384)=7,1,0))))))</f>
        <v>3</v>
      </c>
      <c r="G5384" s="786">
        <f>VLOOKUP(C5384,METADATA!$J$5:$Q$29,IF(E5384="HI",2,IF(E5384="LO",6,10))+IF(D5384=1,2,IF(D5384=7,1,(IF(WEEKDAY(B5384)=1,2,IF(WEEKDAY(B5384)=7,1,0))))))</f>
        <v>3</v>
      </c>
      <c r="H5384" s="787">
        <v>9341.75</v>
      </c>
      <c r="I5384" s="788">
        <v>9600.8749389648438</v>
      </c>
      <c r="K5384" s="795">
        <v>0</v>
      </c>
      <c r="M5384" s="798">
        <f t="shared" si="253"/>
        <v>13395.711726375093</v>
      </c>
      <c r="N5384" s="303"/>
      <c r="S5384" s="786">
        <v>0</v>
      </c>
      <c r="T5384" s="781">
        <f>VLOOKUP(C5384,METADATA!$J$5:$Q$29,IF(E5384="HI",2,IF(E5384="LO",6,10))+IF(S5384=1,2,IF(D5384=7,1,(IF(WEEKDAY(B5384)=1,2,IF(WEEKDAY(B5384)=7,1,0))))))</f>
        <v>3</v>
      </c>
      <c r="U5384" s="781">
        <f>VLOOKUP(C5384,METADATA!$A$5:$H$29,IF(E5384="HI",2,IF(E5384="LO",6,10))+IF(S5384=1,2,IF(D5384=7,1,(IF(WEEKDAY(B5384)=1,2,IF(WEEKDAY(B5384)=7,1,0))))))</f>
        <v>3</v>
      </c>
    </row>
    <row r="5385" spans="2:21" ht="13.95" customHeight="1" x14ac:dyDescent="0.25">
      <c r="B5385" s="784">
        <f t="shared" si="251"/>
        <v>45607</v>
      </c>
      <c r="C5385" s="785">
        <v>5</v>
      </c>
      <c r="D5385" s="786">
        <f>IFERROR((INDEX(METADATA!$T$2:$T$20,MATCH(B5385,METADATA!$S$2:$S$20,0))),0)</f>
        <v>0</v>
      </c>
      <c r="E5385" s="785" t="str">
        <f t="shared" si="252"/>
        <v>LO</v>
      </c>
      <c r="F5385" s="786">
        <f>VLOOKUP(C5385,METADATA!$A$5:$H$29,IF(E5385="HI",2,IF(E5385="LO",6,10))+IF(D5385=1,2,IF(D5385=7,1,(IF(WEEKDAY(B5385)=1,2,IF(WEEKDAY(B5385)=7,1,0))))))</f>
        <v>3</v>
      </c>
      <c r="G5385" s="786">
        <f>VLOOKUP(C5385,METADATA!$J$5:$Q$29,IF(E5385="HI",2,IF(E5385="LO",6,10))+IF(D5385=1,2,IF(D5385=7,1,(IF(WEEKDAY(B5385)=1,2,IF(WEEKDAY(B5385)=7,1,0))))))</f>
        <v>3</v>
      </c>
      <c r="H5385" s="787">
        <v>10928.5</v>
      </c>
      <c r="I5385" s="788">
        <v>9320.374755859375</v>
      </c>
      <c r="K5385" s="795">
        <v>870.51250000000005</v>
      </c>
      <c r="M5385" s="798">
        <f t="shared" si="253"/>
        <v>14363.199429084758</v>
      </c>
      <c r="N5385" s="303"/>
      <c r="S5385" s="786">
        <v>0</v>
      </c>
      <c r="T5385" s="781">
        <f>VLOOKUP(C5385,METADATA!$J$5:$Q$29,IF(E5385="HI",2,IF(E5385="LO",6,10))+IF(S5385=1,2,IF(D5385=7,1,(IF(WEEKDAY(B5385)=1,2,IF(WEEKDAY(B5385)=7,1,0))))))</f>
        <v>3</v>
      </c>
      <c r="U5385" s="781">
        <f>VLOOKUP(C5385,METADATA!$A$5:$H$29,IF(E5385="HI",2,IF(E5385="LO",6,10))+IF(S5385=1,2,IF(D5385=7,1,(IF(WEEKDAY(B5385)=1,2,IF(WEEKDAY(B5385)=7,1,0))))))</f>
        <v>3</v>
      </c>
    </row>
    <row r="5386" spans="2:21" ht="13.95" customHeight="1" x14ac:dyDescent="0.25">
      <c r="B5386" s="784">
        <f t="shared" si="251"/>
        <v>45607</v>
      </c>
      <c r="C5386" s="785">
        <v>6</v>
      </c>
      <c r="D5386" s="786">
        <f>IFERROR((INDEX(METADATA!$T$2:$T$20,MATCH(B5386,METADATA!$S$2:$S$20,0))),0)</f>
        <v>0</v>
      </c>
      <c r="E5386" s="785" t="str">
        <f t="shared" si="252"/>
        <v>LO</v>
      </c>
      <c r="F5386" s="786">
        <f>VLOOKUP(C5386,METADATA!$A$5:$H$29,IF(E5386="HI",2,IF(E5386="LO",6,10))+IF(D5386=1,2,IF(D5386=7,1,(IF(WEEKDAY(B5386)=1,2,IF(WEEKDAY(B5386)=7,1,0))))))</f>
        <v>2</v>
      </c>
      <c r="G5386" s="786">
        <f>VLOOKUP(C5386,METADATA!$J$5:$Q$29,IF(E5386="HI",2,IF(E5386="LO",6,10))+IF(D5386=1,2,IF(D5386=7,1,(IF(WEEKDAY(B5386)=1,2,IF(WEEKDAY(B5386)=7,1,0))))))</f>
        <v>2</v>
      </c>
      <c r="H5386" s="787">
        <v>12074</v>
      </c>
      <c r="I5386" s="788">
        <v>8717.2750854492188</v>
      </c>
      <c r="K5386" s="795">
        <v>865.8125</v>
      </c>
      <c r="M5386" s="798">
        <f t="shared" si="253"/>
        <v>14892.023398967438</v>
      </c>
      <c r="N5386" s="303"/>
      <c r="S5386" s="786">
        <v>0</v>
      </c>
      <c r="T5386" s="781">
        <f>VLOOKUP(C5386,METADATA!$J$5:$Q$29,IF(E5386="HI",2,IF(E5386="LO",6,10))+IF(S5386=1,2,IF(D5386=7,1,(IF(WEEKDAY(B5386)=1,2,IF(WEEKDAY(B5386)=7,1,0))))))</f>
        <v>2</v>
      </c>
      <c r="U5386" s="781">
        <f>VLOOKUP(C5386,METADATA!$A$5:$H$29,IF(E5386="HI",2,IF(E5386="LO",6,10))+IF(S5386=1,2,IF(D5386=7,1,(IF(WEEKDAY(B5386)=1,2,IF(WEEKDAY(B5386)=7,1,0))))))</f>
        <v>2</v>
      </c>
    </row>
    <row r="5387" spans="2:21" ht="13.95" customHeight="1" x14ac:dyDescent="0.25">
      <c r="B5387" s="784">
        <f t="shared" si="251"/>
        <v>45607</v>
      </c>
      <c r="C5387" s="785">
        <v>7</v>
      </c>
      <c r="D5387" s="786">
        <f>IFERROR((INDEX(METADATA!$T$2:$T$20,MATCH(B5387,METADATA!$S$2:$S$20,0))),0)</f>
        <v>0</v>
      </c>
      <c r="E5387" s="785" t="str">
        <f t="shared" si="252"/>
        <v>LO</v>
      </c>
      <c r="F5387" s="786">
        <f>VLOOKUP(C5387,METADATA!$A$5:$H$29,IF(E5387="HI",2,IF(E5387="LO",6,10))+IF(D5387=1,2,IF(D5387=7,1,(IF(WEEKDAY(B5387)=1,2,IF(WEEKDAY(B5387)=7,1,0))))))</f>
        <v>1</v>
      </c>
      <c r="G5387" s="786">
        <f>VLOOKUP(C5387,METADATA!$J$5:$Q$29,IF(E5387="HI",2,IF(E5387="LO",6,10))+IF(D5387=1,2,IF(D5387=7,1,(IF(WEEKDAY(B5387)=1,2,IF(WEEKDAY(B5387)=7,1,0))))))</f>
        <v>1</v>
      </c>
      <c r="H5387" s="787">
        <v>13852.75</v>
      </c>
      <c r="I5387" s="788">
        <v>8386.4251098632813</v>
      </c>
      <c r="K5387" s="795">
        <v>834.63750000000005</v>
      </c>
      <c r="M5387" s="798">
        <f t="shared" si="253"/>
        <v>16193.542190819318</v>
      </c>
      <c r="N5387" s="303"/>
      <c r="S5387" s="786">
        <v>0</v>
      </c>
      <c r="T5387" s="781">
        <f>VLOOKUP(C5387,METADATA!$J$5:$Q$29,IF(E5387="HI",2,IF(E5387="LO",6,10))+IF(S5387=1,2,IF(D5387=7,1,(IF(WEEKDAY(B5387)=1,2,IF(WEEKDAY(B5387)=7,1,0))))))</f>
        <v>1</v>
      </c>
      <c r="U5387" s="781">
        <f>VLOOKUP(C5387,METADATA!$A$5:$H$29,IF(E5387="HI",2,IF(E5387="LO",6,10))+IF(S5387=1,2,IF(D5387=7,1,(IF(WEEKDAY(B5387)=1,2,IF(WEEKDAY(B5387)=7,1,0))))))</f>
        <v>1</v>
      </c>
    </row>
    <row r="5388" spans="2:21" ht="13.95" customHeight="1" x14ac:dyDescent="0.25">
      <c r="B5388" s="784">
        <f t="shared" si="251"/>
        <v>45607</v>
      </c>
      <c r="C5388" s="785">
        <v>8</v>
      </c>
      <c r="D5388" s="786">
        <f>IFERROR((INDEX(METADATA!$T$2:$T$20,MATCH(B5388,METADATA!$S$2:$S$20,0))),0)</f>
        <v>0</v>
      </c>
      <c r="E5388" s="785" t="str">
        <f t="shared" si="252"/>
        <v>LO</v>
      </c>
      <c r="F5388" s="786">
        <f>VLOOKUP(C5388,METADATA!$A$5:$H$29,IF(E5388="HI",2,IF(E5388="LO",6,10))+IF(D5388=1,2,IF(D5388=7,1,(IF(WEEKDAY(B5388)=1,2,IF(WEEKDAY(B5388)=7,1,0))))))</f>
        <v>1</v>
      </c>
      <c r="G5388" s="786">
        <f>VLOOKUP(C5388,METADATA!$J$5:$Q$29,IF(E5388="HI",2,IF(E5388="LO",6,10))+IF(D5388=1,2,IF(D5388=7,1,(IF(WEEKDAY(B5388)=1,2,IF(WEEKDAY(B5388)=7,1,0))))))</f>
        <v>1</v>
      </c>
      <c r="H5388" s="787">
        <v>15619.75</v>
      </c>
      <c r="I5388" s="788">
        <v>8248.8250732421875</v>
      </c>
      <c r="K5388" s="795">
        <v>847.33749999999998</v>
      </c>
      <c r="M5388" s="798">
        <f t="shared" si="253"/>
        <v>17664.079516109774</v>
      </c>
      <c r="N5388" s="303"/>
      <c r="S5388" s="786">
        <v>0</v>
      </c>
      <c r="T5388" s="781">
        <f>VLOOKUP(C5388,METADATA!$J$5:$Q$29,IF(E5388="HI",2,IF(E5388="LO",6,10))+IF(S5388=1,2,IF(D5388=7,1,(IF(WEEKDAY(B5388)=1,2,IF(WEEKDAY(B5388)=7,1,0))))))</f>
        <v>1</v>
      </c>
      <c r="U5388" s="781">
        <f>VLOOKUP(C5388,METADATA!$A$5:$H$29,IF(E5388="HI",2,IF(E5388="LO",6,10))+IF(S5388=1,2,IF(D5388=7,1,(IF(WEEKDAY(B5388)=1,2,IF(WEEKDAY(B5388)=7,1,0))))))</f>
        <v>1</v>
      </c>
    </row>
    <row r="5389" spans="2:21" ht="13.95" customHeight="1" x14ac:dyDescent="0.25">
      <c r="B5389" s="784">
        <f t="shared" si="251"/>
        <v>45607</v>
      </c>
      <c r="C5389" s="785">
        <v>9</v>
      </c>
      <c r="D5389" s="786">
        <f>IFERROR((INDEX(METADATA!$T$2:$T$20,MATCH(B5389,METADATA!$S$2:$S$20,0))),0)</f>
        <v>0</v>
      </c>
      <c r="E5389" s="785" t="str">
        <f t="shared" si="252"/>
        <v>LO</v>
      </c>
      <c r="F5389" s="786">
        <f>VLOOKUP(C5389,METADATA!$A$5:$H$29,IF(E5389="HI",2,IF(E5389="LO",6,10))+IF(D5389=1,2,IF(D5389=7,1,(IF(WEEKDAY(B5389)=1,2,IF(WEEKDAY(B5389)=7,1,0))))))</f>
        <v>2</v>
      </c>
      <c r="G5389" s="786">
        <f>VLOOKUP(C5389,METADATA!$J$5:$Q$29,IF(E5389="HI",2,IF(E5389="LO",6,10))+IF(D5389=1,2,IF(D5389=7,1,(IF(WEEKDAY(B5389)=1,2,IF(WEEKDAY(B5389)=7,1,0))))))</f>
        <v>1</v>
      </c>
      <c r="H5389" s="787">
        <v>16146.75</v>
      </c>
      <c r="I5389" s="788">
        <v>8422.47509765625</v>
      </c>
      <c r="K5389" s="795">
        <v>851.61249999999995</v>
      </c>
      <c r="M5389" s="798">
        <f t="shared" si="253"/>
        <v>18211.41461647446</v>
      </c>
      <c r="N5389" s="303"/>
      <c r="S5389" s="786">
        <v>0</v>
      </c>
      <c r="T5389" s="781">
        <f>VLOOKUP(C5389,METADATA!$J$5:$Q$29,IF(E5389="HI",2,IF(E5389="LO",6,10))+IF(S5389=1,2,IF(D5389=7,1,(IF(WEEKDAY(B5389)=1,2,IF(WEEKDAY(B5389)=7,1,0))))))</f>
        <v>1</v>
      </c>
      <c r="U5389" s="781">
        <f>VLOOKUP(C5389,METADATA!$A$5:$H$29,IF(E5389="HI",2,IF(E5389="LO",6,10))+IF(S5389=1,2,IF(D5389=7,1,(IF(WEEKDAY(B5389)=1,2,IF(WEEKDAY(B5389)=7,1,0))))))</f>
        <v>2</v>
      </c>
    </row>
    <row r="5390" spans="2:21" ht="13.95" customHeight="1" x14ac:dyDescent="0.25">
      <c r="B5390" s="784">
        <f t="shared" si="251"/>
        <v>45607</v>
      </c>
      <c r="C5390" s="785">
        <v>10</v>
      </c>
      <c r="D5390" s="786">
        <f>IFERROR((INDEX(METADATA!$T$2:$T$20,MATCH(B5390,METADATA!$S$2:$S$20,0))),0)</f>
        <v>0</v>
      </c>
      <c r="E5390" s="785" t="str">
        <f t="shared" si="252"/>
        <v>LO</v>
      </c>
      <c r="F5390" s="786">
        <f>VLOOKUP(C5390,METADATA!$A$5:$H$29,IF(E5390="HI",2,IF(E5390="LO",6,10))+IF(D5390=1,2,IF(D5390=7,1,(IF(WEEKDAY(B5390)=1,2,IF(WEEKDAY(B5390)=7,1,0))))))</f>
        <v>2</v>
      </c>
      <c r="G5390" s="786">
        <f>VLOOKUP(C5390,METADATA!$J$5:$Q$29,IF(E5390="HI",2,IF(E5390="LO",6,10))+IF(D5390=1,2,IF(D5390=7,1,(IF(WEEKDAY(B5390)=1,2,IF(WEEKDAY(B5390)=7,1,0))))))</f>
        <v>2</v>
      </c>
      <c r="H5390" s="787">
        <v>16392.5</v>
      </c>
      <c r="I5390" s="788">
        <v>4092.6850357055664</v>
      </c>
      <c r="K5390" s="795">
        <v>856.5</v>
      </c>
      <c r="M5390" s="798">
        <f t="shared" si="253"/>
        <v>16895.683681091105</v>
      </c>
      <c r="N5390" s="303"/>
      <c r="S5390" s="786">
        <v>0</v>
      </c>
      <c r="T5390" s="781">
        <f>VLOOKUP(C5390,METADATA!$J$5:$Q$29,IF(E5390="HI",2,IF(E5390="LO",6,10))+IF(S5390=1,2,IF(D5390=7,1,(IF(WEEKDAY(B5390)=1,2,IF(WEEKDAY(B5390)=7,1,0))))))</f>
        <v>2</v>
      </c>
      <c r="U5390" s="781">
        <f>VLOOKUP(C5390,METADATA!$A$5:$H$29,IF(E5390="HI",2,IF(E5390="LO",6,10))+IF(S5390=1,2,IF(D5390=7,1,(IF(WEEKDAY(B5390)=1,2,IF(WEEKDAY(B5390)=7,1,0))))))</f>
        <v>2</v>
      </c>
    </row>
    <row r="5391" spans="2:21" ht="13.95" customHeight="1" x14ac:dyDescent="0.25">
      <c r="B5391" s="784">
        <f t="shared" si="251"/>
        <v>45607</v>
      </c>
      <c r="C5391" s="785">
        <v>11</v>
      </c>
      <c r="D5391" s="786">
        <f>IFERROR((INDEX(METADATA!$T$2:$T$20,MATCH(B5391,METADATA!$S$2:$S$20,0))),0)</f>
        <v>0</v>
      </c>
      <c r="E5391" s="785" t="str">
        <f t="shared" si="252"/>
        <v>LO</v>
      </c>
      <c r="F5391" s="786">
        <f>VLOOKUP(C5391,METADATA!$A$5:$H$29,IF(E5391="HI",2,IF(E5391="LO",6,10))+IF(D5391=1,2,IF(D5391=7,1,(IF(WEEKDAY(B5391)=1,2,IF(WEEKDAY(B5391)=7,1,0))))))</f>
        <v>2</v>
      </c>
      <c r="G5391" s="786">
        <f>VLOOKUP(C5391,METADATA!$J$5:$Q$29,IF(E5391="HI",2,IF(E5391="LO",6,10))+IF(D5391=1,2,IF(D5391=7,1,(IF(WEEKDAY(B5391)=1,2,IF(WEEKDAY(B5391)=7,1,0))))))</f>
        <v>2</v>
      </c>
      <c r="H5391" s="787">
        <v>17057.25</v>
      </c>
      <c r="I5391" s="788">
        <v>2357.1074829101563</v>
      </c>
      <c r="K5391" s="795">
        <v>824.32500000000005</v>
      </c>
      <c r="M5391" s="798">
        <f t="shared" si="253"/>
        <v>17219.341835520052</v>
      </c>
      <c r="N5391" s="303"/>
      <c r="S5391" s="786">
        <v>0</v>
      </c>
      <c r="T5391" s="781">
        <f>VLOOKUP(C5391,METADATA!$J$5:$Q$29,IF(E5391="HI",2,IF(E5391="LO",6,10))+IF(S5391=1,2,IF(D5391=7,1,(IF(WEEKDAY(B5391)=1,2,IF(WEEKDAY(B5391)=7,1,0))))))</f>
        <v>2</v>
      </c>
      <c r="U5391" s="781">
        <f>VLOOKUP(C5391,METADATA!$A$5:$H$29,IF(E5391="HI",2,IF(E5391="LO",6,10))+IF(S5391=1,2,IF(D5391=7,1,(IF(WEEKDAY(B5391)=1,2,IF(WEEKDAY(B5391)=7,1,0))))))</f>
        <v>2</v>
      </c>
    </row>
    <row r="5392" spans="2:21" ht="13.95" customHeight="1" x14ac:dyDescent="0.25">
      <c r="B5392" s="784">
        <f t="shared" si="251"/>
        <v>45607</v>
      </c>
      <c r="C5392" s="785">
        <v>12</v>
      </c>
      <c r="D5392" s="786">
        <f>IFERROR((INDEX(METADATA!$T$2:$T$20,MATCH(B5392,METADATA!$S$2:$S$20,0))),0)</f>
        <v>0</v>
      </c>
      <c r="E5392" s="785" t="str">
        <f t="shared" si="252"/>
        <v>LO</v>
      </c>
      <c r="F5392" s="786">
        <f>VLOOKUP(C5392,METADATA!$A$5:$H$29,IF(E5392="HI",2,IF(E5392="LO",6,10))+IF(D5392=1,2,IF(D5392=7,1,(IF(WEEKDAY(B5392)=1,2,IF(WEEKDAY(B5392)=7,1,0))))))</f>
        <v>2</v>
      </c>
      <c r="G5392" s="786">
        <f>VLOOKUP(C5392,METADATA!$J$5:$Q$29,IF(E5392="HI",2,IF(E5392="LO",6,10))+IF(D5392=1,2,IF(D5392=7,1,(IF(WEEKDAY(B5392)=1,2,IF(WEEKDAY(B5392)=7,1,0))))))</f>
        <v>2</v>
      </c>
      <c r="H5392" s="787">
        <v>17235.75</v>
      </c>
      <c r="I5392" s="788">
        <v>2694.870002746582</v>
      </c>
      <c r="K5392" s="795">
        <v>882.73749999999995</v>
      </c>
      <c r="M5392" s="798">
        <f t="shared" si="253"/>
        <v>17445.154123543976</v>
      </c>
      <c r="N5392" s="303"/>
      <c r="S5392" s="786">
        <v>0</v>
      </c>
      <c r="T5392" s="781">
        <f>VLOOKUP(C5392,METADATA!$J$5:$Q$29,IF(E5392="HI",2,IF(E5392="LO",6,10))+IF(S5392=1,2,IF(D5392=7,1,(IF(WEEKDAY(B5392)=1,2,IF(WEEKDAY(B5392)=7,1,0))))))</f>
        <v>2</v>
      </c>
      <c r="U5392" s="781">
        <f>VLOOKUP(C5392,METADATA!$A$5:$H$29,IF(E5392="HI",2,IF(E5392="LO",6,10))+IF(S5392=1,2,IF(D5392=7,1,(IF(WEEKDAY(B5392)=1,2,IF(WEEKDAY(B5392)=7,1,0))))))</f>
        <v>2</v>
      </c>
    </row>
    <row r="5393" spans="2:21" ht="13.95" customHeight="1" x14ac:dyDescent="0.25">
      <c r="B5393" s="784">
        <f t="shared" si="251"/>
        <v>45607</v>
      </c>
      <c r="C5393" s="785">
        <v>13</v>
      </c>
      <c r="D5393" s="786">
        <f>IFERROR((INDEX(METADATA!$T$2:$T$20,MATCH(B5393,METADATA!$S$2:$S$20,0))),0)</f>
        <v>0</v>
      </c>
      <c r="E5393" s="785" t="str">
        <f t="shared" si="252"/>
        <v>LO</v>
      </c>
      <c r="F5393" s="786">
        <f>VLOOKUP(C5393,METADATA!$A$5:$H$29,IF(E5393="HI",2,IF(E5393="LO",6,10))+IF(D5393=1,2,IF(D5393=7,1,(IF(WEEKDAY(B5393)=1,2,IF(WEEKDAY(B5393)=7,1,0))))))</f>
        <v>2</v>
      </c>
      <c r="G5393" s="786">
        <f>VLOOKUP(C5393,METADATA!$J$5:$Q$29,IF(E5393="HI",2,IF(E5393="LO",6,10))+IF(D5393=1,2,IF(D5393=7,1,(IF(WEEKDAY(B5393)=1,2,IF(WEEKDAY(B5393)=7,1,0))))))</f>
        <v>2</v>
      </c>
      <c r="H5393" s="787">
        <v>17159.25</v>
      </c>
      <c r="I5393" s="788">
        <v>2699.714927315712</v>
      </c>
      <c r="K5393" s="795">
        <v>909.3125</v>
      </c>
      <c r="M5393" s="798">
        <f t="shared" si="253"/>
        <v>17370.328760598382</v>
      </c>
      <c r="N5393" s="303"/>
      <c r="S5393" s="786">
        <v>0</v>
      </c>
      <c r="T5393" s="781">
        <f>VLOOKUP(C5393,METADATA!$J$5:$Q$29,IF(E5393="HI",2,IF(E5393="LO",6,10))+IF(S5393=1,2,IF(D5393=7,1,(IF(WEEKDAY(B5393)=1,2,IF(WEEKDAY(B5393)=7,1,0))))))</f>
        <v>2</v>
      </c>
      <c r="U5393" s="781">
        <f>VLOOKUP(C5393,METADATA!$A$5:$H$29,IF(E5393="HI",2,IF(E5393="LO",6,10))+IF(S5393=1,2,IF(D5393=7,1,(IF(WEEKDAY(B5393)=1,2,IF(WEEKDAY(B5393)=7,1,0))))))</f>
        <v>2</v>
      </c>
    </row>
    <row r="5394" spans="2:21" ht="13.95" customHeight="1" x14ac:dyDescent="0.25">
      <c r="B5394" s="784">
        <f t="shared" si="251"/>
        <v>45607</v>
      </c>
      <c r="C5394" s="785">
        <v>14</v>
      </c>
      <c r="D5394" s="786">
        <f>IFERROR((INDEX(METADATA!$T$2:$T$20,MATCH(B5394,METADATA!$S$2:$S$20,0))),0)</f>
        <v>0</v>
      </c>
      <c r="E5394" s="785" t="str">
        <f t="shared" si="252"/>
        <v>LO</v>
      </c>
      <c r="F5394" s="786">
        <f>VLOOKUP(C5394,METADATA!$A$5:$H$29,IF(E5394="HI",2,IF(E5394="LO",6,10))+IF(D5394=1,2,IF(D5394=7,1,(IF(WEEKDAY(B5394)=1,2,IF(WEEKDAY(B5394)=7,1,0))))))</f>
        <v>2</v>
      </c>
      <c r="G5394" s="786">
        <f>VLOOKUP(C5394,METADATA!$J$5:$Q$29,IF(E5394="HI",2,IF(E5394="LO",6,10))+IF(D5394=1,2,IF(D5394=7,1,(IF(WEEKDAY(B5394)=1,2,IF(WEEKDAY(B5394)=7,1,0))))))</f>
        <v>2</v>
      </c>
      <c r="H5394" s="787">
        <v>17798.25</v>
      </c>
      <c r="I5394" s="788">
        <v>2776.5599510669708</v>
      </c>
      <c r="K5394" s="795">
        <v>905.6</v>
      </c>
      <c r="M5394" s="798">
        <f t="shared" si="253"/>
        <v>18013.522371384479</v>
      </c>
      <c r="N5394" s="303"/>
      <c r="S5394" s="786">
        <v>0</v>
      </c>
      <c r="T5394" s="781">
        <f>VLOOKUP(C5394,METADATA!$J$5:$Q$29,IF(E5394="HI",2,IF(E5394="LO",6,10))+IF(S5394=1,2,IF(D5394=7,1,(IF(WEEKDAY(B5394)=1,2,IF(WEEKDAY(B5394)=7,1,0))))))</f>
        <v>2</v>
      </c>
      <c r="U5394" s="781">
        <f>VLOOKUP(C5394,METADATA!$A$5:$H$29,IF(E5394="HI",2,IF(E5394="LO",6,10))+IF(S5394=1,2,IF(D5394=7,1,(IF(WEEKDAY(B5394)=1,2,IF(WEEKDAY(B5394)=7,1,0))))))</f>
        <v>2</v>
      </c>
    </row>
    <row r="5395" spans="2:21" ht="13.95" customHeight="1" x14ac:dyDescent="0.25">
      <c r="B5395" s="784">
        <f t="shared" si="251"/>
        <v>45607</v>
      </c>
      <c r="C5395" s="785">
        <v>15</v>
      </c>
      <c r="D5395" s="786">
        <f>IFERROR((INDEX(METADATA!$T$2:$T$20,MATCH(B5395,METADATA!$S$2:$S$20,0))),0)</f>
        <v>0</v>
      </c>
      <c r="E5395" s="785" t="str">
        <f t="shared" si="252"/>
        <v>LO</v>
      </c>
      <c r="F5395" s="786">
        <f>VLOOKUP(C5395,METADATA!$A$5:$H$29,IF(E5395="HI",2,IF(E5395="LO",6,10))+IF(D5395=1,2,IF(D5395=7,1,(IF(WEEKDAY(B5395)=1,2,IF(WEEKDAY(B5395)=7,1,0))))))</f>
        <v>2</v>
      </c>
      <c r="G5395" s="786">
        <f>VLOOKUP(C5395,METADATA!$J$5:$Q$29,IF(E5395="HI",2,IF(E5395="LO",6,10))+IF(D5395=1,2,IF(D5395=7,1,(IF(WEEKDAY(B5395)=1,2,IF(WEEKDAY(B5395)=7,1,0))))))</f>
        <v>2</v>
      </c>
      <c r="H5395" s="787">
        <v>17779.25</v>
      </c>
      <c r="I5395" s="788">
        <v>2691.0599517822266</v>
      </c>
      <c r="K5395" s="795">
        <v>913.98749999999995</v>
      </c>
      <c r="M5395" s="798">
        <f t="shared" si="253"/>
        <v>17981.755593561662</v>
      </c>
      <c r="N5395" s="303"/>
      <c r="S5395" s="786">
        <v>0</v>
      </c>
      <c r="T5395" s="781">
        <f>VLOOKUP(C5395,METADATA!$J$5:$Q$29,IF(E5395="HI",2,IF(E5395="LO",6,10))+IF(S5395=1,2,IF(D5395=7,1,(IF(WEEKDAY(B5395)=1,2,IF(WEEKDAY(B5395)=7,1,0))))))</f>
        <v>2</v>
      </c>
      <c r="U5395" s="781">
        <f>VLOOKUP(C5395,METADATA!$A$5:$H$29,IF(E5395="HI",2,IF(E5395="LO",6,10))+IF(S5395=1,2,IF(D5395=7,1,(IF(WEEKDAY(B5395)=1,2,IF(WEEKDAY(B5395)=7,1,0))))))</f>
        <v>2</v>
      </c>
    </row>
    <row r="5396" spans="2:21" ht="13.95" customHeight="1" x14ac:dyDescent="0.25">
      <c r="B5396" s="784">
        <f t="shared" si="251"/>
        <v>45607</v>
      </c>
      <c r="C5396" s="785">
        <v>16</v>
      </c>
      <c r="D5396" s="786">
        <f>IFERROR((INDEX(METADATA!$T$2:$T$20,MATCH(B5396,METADATA!$S$2:$S$20,0))),0)</f>
        <v>0</v>
      </c>
      <c r="E5396" s="785" t="str">
        <f t="shared" si="252"/>
        <v>LO</v>
      </c>
      <c r="F5396" s="786">
        <f>VLOOKUP(C5396,METADATA!$A$5:$H$29,IF(E5396="HI",2,IF(E5396="LO",6,10))+IF(D5396=1,2,IF(D5396=7,1,(IF(WEEKDAY(B5396)=1,2,IF(WEEKDAY(B5396)=7,1,0))))))</f>
        <v>2</v>
      </c>
      <c r="G5396" s="786">
        <f>VLOOKUP(C5396,METADATA!$J$5:$Q$29,IF(E5396="HI",2,IF(E5396="LO",6,10))+IF(D5396=1,2,IF(D5396=7,1,(IF(WEEKDAY(B5396)=1,2,IF(WEEKDAY(B5396)=7,1,0))))))</f>
        <v>2</v>
      </c>
      <c r="H5396" s="787">
        <v>17161.5</v>
      </c>
      <c r="I5396" s="788">
        <v>1879.6624717712402</v>
      </c>
      <c r="K5396" s="795">
        <v>902.26250000000005</v>
      </c>
      <c r="M5396" s="798">
        <f t="shared" si="253"/>
        <v>17264.130828332633</v>
      </c>
      <c r="N5396" s="303"/>
      <c r="S5396" s="786">
        <v>0</v>
      </c>
      <c r="T5396" s="781">
        <f>VLOOKUP(C5396,METADATA!$J$5:$Q$29,IF(E5396="HI",2,IF(E5396="LO",6,10))+IF(S5396=1,2,IF(D5396=7,1,(IF(WEEKDAY(B5396)=1,2,IF(WEEKDAY(B5396)=7,1,0))))))</f>
        <v>2</v>
      </c>
      <c r="U5396" s="781">
        <f>VLOOKUP(C5396,METADATA!$A$5:$H$29,IF(E5396="HI",2,IF(E5396="LO",6,10))+IF(S5396=1,2,IF(D5396=7,1,(IF(WEEKDAY(B5396)=1,2,IF(WEEKDAY(B5396)=7,1,0))))))</f>
        <v>2</v>
      </c>
    </row>
    <row r="5397" spans="2:21" ht="13.95" customHeight="1" x14ac:dyDescent="0.25">
      <c r="B5397" s="784">
        <f t="shared" si="251"/>
        <v>45607</v>
      </c>
      <c r="C5397" s="785">
        <v>17</v>
      </c>
      <c r="D5397" s="786">
        <f>IFERROR((INDEX(METADATA!$T$2:$T$20,MATCH(B5397,METADATA!$S$2:$S$20,0))),0)</f>
        <v>0</v>
      </c>
      <c r="E5397" s="785" t="str">
        <f t="shared" si="252"/>
        <v>LO</v>
      </c>
      <c r="F5397" s="786">
        <f>VLOOKUP(C5397,METADATA!$A$5:$H$29,IF(E5397="HI",2,IF(E5397="LO",6,10))+IF(D5397=1,2,IF(D5397=7,1,(IF(WEEKDAY(B5397)=1,2,IF(WEEKDAY(B5397)=7,1,0))))))</f>
        <v>2</v>
      </c>
      <c r="G5397" s="786">
        <f>VLOOKUP(C5397,METADATA!$J$5:$Q$29,IF(E5397="HI",2,IF(E5397="LO",6,10))+IF(D5397=1,2,IF(D5397=7,1,(IF(WEEKDAY(B5397)=1,2,IF(WEEKDAY(B5397)=7,1,0))))))</f>
        <v>2</v>
      </c>
      <c r="H5397" s="787">
        <v>15735.25</v>
      </c>
      <c r="I5397" s="788">
        <v>1921.9674606323242</v>
      </c>
      <c r="K5397" s="795">
        <v>933.76250000000005</v>
      </c>
      <c r="M5397" s="798">
        <f t="shared" si="253"/>
        <v>15852.19390123113</v>
      </c>
      <c r="N5397" s="303"/>
      <c r="S5397" s="786">
        <v>0</v>
      </c>
      <c r="T5397" s="781">
        <f>VLOOKUP(C5397,METADATA!$J$5:$Q$29,IF(E5397="HI",2,IF(E5397="LO",6,10))+IF(S5397=1,2,IF(D5397=7,1,(IF(WEEKDAY(B5397)=1,2,IF(WEEKDAY(B5397)=7,1,0))))))</f>
        <v>2</v>
      </c>
      <c r="U5397" s="781">
        <f>VLOOKUP(C5397,METADATA!$A$5:$H$29,IF(E5397="HI",2,IF(E5397="LO",6,10))+IF(S5397=1,2,IF(D5397=7,1,(IF(WEEKDAY(B5397)=1,2,IF(WEEKDAY(B5397)=7,1,0))))))</f>
        <v>2</v>
      </c>
    </row>
    <row r="5398" spans="2:21" ht="13.95" customHeight="1" x14ac:dyDescent="0.25">
      <c r="B5398" s="784">
        <f t="shared" si="251"/>
        <v>45607</v>
      </c>
      <c r="C5398" s="785">
        <v>18</v>
      </c>
      <c r="D5398" s="786">
        <f>IFERROR((INDEX(METADATA!$T$2:$T$20,MATCH(B5398,METADATA!$S$2:$S$20,0))),0)</f>
        <v>0</v>
      </c>
      <c r="E5398" s="785" t="str">
        <f t="shared" si="252"/>
        <v>LO</v>
      </c>
      <c r="F5398" s="786">
        <f>VLOOKUP(C5398,METADATA!$A$5:$H$29,IF(E5398="HI",2,IF(E5398="LO",6,10))+IF(D5398=1,2,IF(D5398=7,1,(IF(WEEKDAY(B5398)=1,2,IF(WEEKDAY(B5398)=7,1,0))))))</f>
        <v>1</v>
      </c>
      <c r="G5398" s="786">
        <f>VLOOKUP(C5398,METADATA!$J$5:$Q$29,IF(E5398="HI",2,IF(E5398="LO",6,10))+IF(D5398=1,2,IF(D5398=7,1,(IF(WEEKDAY(B5398)=1,2,IF(WEEKDAY(B5398)=7,1,0))))))</f>
        <v>1</v>
      </c>
      <c r="H5398" s="787">
        <v>15190.5</v>
      </c>
      <c r="I5398" s="788">
        <v>2127.9600839614868</v>
      </c>
      <c r="K5398" s="795">
        <v>0</v>
      </c>
      <c r="M5398" s="798">
        <f t="shared" si="253"/>
        <v>15338.823434961801</v>
      </c>
      <c r="N5398" s="303"/>
      <c r="S5398" s="786">
        <v>0</v>
      </c>
      <c r="T5398" s="781">
        <f>VLOOKUP(C5398,METADATA!$J$5:$Q$29,IF(E5398="HI",2,IF(E5398="LO",6,10))+IF(S5398=1,2,IF(D5398=7,1,(IF(WEEKDAY(B5398)=1,2,IF(WEEKDAY(B5398)=7,1,0))))))</f>
        <v>1</v>
      </c>
      <c r="U5398" s="781">
        <f>VLOOKUP(C5398,METADATA!$A$5:$H$29,IF(E5398="HI",2,IF(E5398="LO",6,10))+IF(S5398=1,2,IF(D5398=7,1,(IF(WEEKDAY(B5398)=1,2,IF(WEEKDAY(B5398)=7,1,0))))))</f>
        <v>1</v>
      </c>
    </row>
    <row r="5399" spans="2:21" ht="13.95" customHeight="1" x14ac:dyDescent="0.25">
      <c r="B5399" s="784">
        <f t="shared" si="251"/>
        <v>45607</v>
      </c>
      <c r="C5399" s="785">
        <v>19</v>
      </c>
      <c r="D5399" s="786">
        <f>IFERROR((INDEX(METADATA!$T$2:$T$20,MATCH(B5399,METADATA!$S$2:$S$20,0))),0)</f>
        <v>0</v>
      </c>
      <c r="E5399" s="785" t="str">
        <f t="shared" si="252"/>
        <v>LO</v>
      </c>
      <c r="F5399" s="786">
        <f>VLOOKUP(C5399,METADATA!$A$5:$H$29,IF(E5399="HI",2,IF(E5399="LO",6,10))+IF(D5399=1,2,IF(D5399=7,1,(IF(WEEKDAY(B5399)=1,2,IF(WEEKDAY(B5399)=7,1,0))))))</f>
        <v>1</v>
      </c>
      <c r="G5399" s="786">
        <f>VLOOKUP(C5399,METADATA!$J$5:$Q$29,IF(E5399="HI",2,IF(E5399="LO",6,10))+IF(D5399=1,2,IF(D5399=7,1,(IF(WEEKDAY(B5399)=1,2,IF(WEEKDAY(B5399)=7,1,0))))))</f>
        <v>1</v>
      </c>
      <c r="H5399" s="787">
        <v>14677.75</v>
      </c>
      <c r="I5399" s="788">
        <v>2746.8499927520752</v>
      </c>
      <c r="K5399" s="795">
        <v>0</v>
      </c>
      <c r="M5399" s="798">
        <f t="shared" si="253"/>
        <v>14932.566087085705</v>
      </c>
      <c r="N5399" s="303"/>
      <c r="S5399" s="786">
        <v>0</v>
      </c>
      <c r="T5399" s="781">
        <f>VLOOKUP(C5399,METADATA!$J$5:$Q$29,IF(E5399="HI",2,IF(E5399="LO",6,10))+IF(S5399=1,2,IF(D5399=7,1,(IF(WEEKDAY(B5399)=1,2,IF(WEEKDAY(B5399)=7,1,0))))))</f>
        <v>1</v>
      </c>
      <c r="U5399" s="781">
        <f>VLOOKUP(C5399,METADATA!$A$5:$H$29,IF(E5399="HI",2,IF(E5399="LO",6,10))+IF(S5399=1,2,IF(D5399=7,1,(IF(WEEKDAY(B5399)=1,2,IF(WEEKDAY(B5399)=7,1,0))))))</f>
        <v>1</v>
      </c>
    </row>
    <row r="5400" spans="2:21" ht="13.95" customHeight="1" x14ac:dyDescent="0.25">
      <c r="B5400" s="784">
        <f t="shared" si="251"/>
        <v>45607</v>
      </c>
      <c r="C5400" s="785">
        <v>20</v>
      </c>
      <c r="D5400" s="786">
        <f>IFERROR((INDEX(METADATA!$T$2:$T$20,MATCH(B5400,METADATA!$S$2:$S$20,0))),0)</f>
        <v>0</v>
      </c>
      <c r="E5400" s="785" t="str">
        <f t="shared" si="252"/>
        <v>LO</v>
      </c>
      <c r="F5400" s="786">
        <f>VLOOKUP(C5400,METADATA!$A$5:$H$29,IF(E5400="HI",2,IF(E5400="LO",6,10))+IF(D5400=1,2,IF(D5400=7,1,(IF(WEEKDAY(B5400)=1,2,IF(WEEKDAY(B5400)=7,1,0))))))</f>
        <v>1</v>
      </c>
      <c r="G5400" s="786">
        <f>VLOOKUP(C5400,METADATA!$J$5:$Q$29,IF(E5400="HI",2,IF(E5400="LO",6,10))+IF(D5400=1,2,IF(D5400=7,1,(IF(WEEKDAY(B5400)=1,2,IF(WEEKDAY(B5400)=7,1,0))))))</f>
        <v>2</v>
      </c>
      <c r="H5400" s="787">
        <v>14603.75</v>
      </c>
      <c r="I5400" s="788">
        <v>2843.6100959777832</v>
      </c>
      <c r="K5400" s="795">
        <v>0</v>
      </c>
      <c r="M5400" s="798">
        <f t="shared" si="253"/>
        <v>14878.025152568023</v>
      </c>
      <c r="N5400" s="303"/>
      <c r="S5400" s="786">
        <v>0</v>
      </c>
      <c r="T5400" s="781">
        <f>VLOOKUP(C5400,METADATA!$J$5:$Q$29,IF(E5400="HI",2,IF(E5400="LO",6,10))+IF(S5400=1,2,IF(D5400=7,1,(IF(WEEKDAY(B5400)=1,2,IF(WEEKDAY(B5400)=7,1,0))))))</f>
        <v>2</v>
      </c>
      <c r="U5400" s="781">
        <f>VLOOKUP(C5400,METADATA!$A$5:$H$29,IF(E5400="HI",2,IF(E5400="LO",6,10))+IF(S5400=1,2,IF(D5400=7,1,(IF(WEEKDAY(B5400)=1,2,IF(WEEKDAY(B5400)=7,1,0))))))</f>
        <v>1</v>
      </c>
    </row>
    <row r="5401" spans="2:21" ht="13.95" customHeight="1" x14ac:dyDescent="0.25">
      <c r="B5401" s="784">
        <f t="shared" si="251"/>
        <v>45607</v>
      </c>
      <c r="C5401" s="785">
        <v>21</v>
      </c>
      <c r="D5401" s="786">
        <f>IFERROR((INDEX(METADATA!$T$2:$T$20,MATCH(B5401,METADATA!$S$2:$S$20,0))),0)</f>
        <v>0</v>
      </c>
      <c r="E5401" s="785" t="str">
        <f t="shared" si="252"/>
        <v>LO</v>
      </c>
      <c r="F5401" s="786">
        <f>VLOOKUP(C5401,METADATA!$A$5:$H$29,IF(E5401="HI",2,IF(E5401="LO",6,10))+IF(D5401=1,2,IF(D5401=7,1,(IF(WEEKDAY(B5401)=1,2,IF(WEEKDAY(B5401)=7,1,0))))))</f>
        <v>2</v>
      </c>
      <c r="G5401" s="786">
        <f>VLOOKUP(C5401,METADATA!$J$5:$Q$29,IF(E5401="HI",2,IF(E5401="LO",6,10))+IF(D5401=1,2,IF(D5401=7,1,(IF(WEEKDAY(B5401)=1,2,IF(WEEKDAY(B5401)=7,1,0))))))</f>
        <v>2</v>
      </c>
      <c r="H5401" s="787">
        <v>12947</v>
      </c>
      <c r="I5401" s="788">
        <v>2844.1650009155273</v>
      </c>
      <c r="K5401" s="795">
        <v>0</v>
      </c>
      <c r="M5401" s="798">
        <f t="shared" si="253"/>
        <v>13255.718899872343</v>
      </c>
      <c r="N5401" s="303"/>
      <c r="S5401" s="786">
        <v>0</v>
      </c>
      <c r="T5401" s="781">
        <f>VLOOKUP(C5401,METADATA!$J$5:$Q$29,IF(E5401="HI",2,IF(E5401="LO",6,10))+IF(S5401=1,2,IF(D5401=7,1,(IF(WEEKDAY(B5401)=1,2,IF(WEEKDAY(B5401)=7,1,0))))))</f>
        <v>2</v>
      </c>
      <c r="U5401" s="781">
        <f>VLOOKUP(C5401,METADATA!$A$5:$H$29,IF(E5401="HI",2,IF(E5401="LO",6,10))+IF(S5401=1,2,IF(D5401=7,1,(IF(WEEKDAY(B5401)=1,2,IF(WEEKDAY(B5401)=7,1,0))))))</f>
        <v>2</v>
      </c>
    </row>
    <row r="5402" spans="2:21" ht="13.95" customHeight="1" x14ac:dyDescent="0.25">
      <c r="B5402" s="784">
        <f t="shared" si="251"/>
        <v>45607</v>
      </c>
      <c r="C5402" s="785">
        <v>22</v>
      </c>
      <c r="D5402" s="786">
        <f>IFERROR((INDEX(METADATA!$T$2:$T$20,MATCH(B5402,METADATA!$S$2:$S$20,0))),0)</f>
        <v>0</v>
      </c>
      <c r="E5402" s="785" t="str">
        <f t="shared" si="252"/>
        <v>LO</v>
      </c>
      <c r="F5402" s="786">
        <f>VLOOKUP(C5402,METADATA!$A$5:$H$29,IF(E5402="HI",2,IF(E5402="LO",6,10))+IF(D5402=1,2,IF(D5402=7,1,(IF(WEEKDAY(B5402)=1,2,IF(WEEKDAY(B5402)=7,1,0))))))</f>
        <v>3</v>
      </c>
      <c r="G5402" s="786">
        <f>VLOOKUP(C5402,METADATA!$J$5:$Q$29,IF(E5402="HI",2,IF(E5402="LO",6,10))+IF(D5402=1,2,IF(D5402=7,1,(IF(WEEKDAY(B5402)=1,2,IF(WEEKDAY(B5402)=7,1,0))))))</f>
        <v>3</v>
      </c>
      <c r="H5402" s="787">
        <v>243</v>
      </c>
      <c r="I5402" s="788">
        <v>2805.964916229248</v>
      </c>
      <c r="K5402" s="795">
        <v>0</v>
      </c>
      <c r="M5402" s="798">
        <f t="shared" si="253"/>
        <v>2816.4673104989897</v>
      </c>
      <c r="N5402" s="303"/>
      <c r="S5402" s="786">
        <v>0</v>
      </c>
      <c r="T5402" s="781">
        <f>VLOOKUP(C5402,METADATA!$J$5:$Q$29,IF(E5402="HI",2,IF(E5402="LO",6,10))+IF(S5402=1,2,IF(D5402=7,1,(IF(WEEKDAY(B5402)=1,2,IF(WEEKDAY(B5402)=7,1,0))))))</f>
        <v>3</v>
      </c>
      <c r="U5402" s="781">
        <f>VLOOKUP(C5402,METADATA!$A$5:$H$29,IF(E5402="HI",2,IF(E5402="LO",6,10))+IF(S5402=1,2,IF(D5402=7,1,(IF(WEEKDAY(B5402)=1,2,IF(WEEKDAY(B5402)=7,1,0))))))</f>
        <v>3</v>
      </c>
    </row>
    <row r="5403" spans="2:21" ht="13.95" customHeight="1" x14ac:dyDescent="0.25">
      <c r="B5403" s="784">
        <f t="shared" si="251"/>
        <v>45607</v>
      </c>
      <c r="C5403" s="785">
        <v>23</v>
      </c>
      <c r="D5403" s="786">
        <f>IFERROR((INDEX(METADATA!$T$2:$T$20,MATCH(B5403,METADATA!$S$2:$S$20,0))),0)</f>
        <v>0</v>
      </c>
      <c r="E5403" s="785" t="str">
        <f t="shared" si="252"/>
        <v>LO</v>
      </c>
      <c r="F5403" s="786">
        <f>VLOOKUP(C5403,METADATA!$A$5:$H$29,IF(E5403="HI",2,IF(E5403="LO",6,10))+IF(D5403=1,2,IF(D5403=7,1,(IF(WEEKDAY(B5403)=1,2,IF(WEEKDAY(B5403)=7,1,0))))))</f>
        <v>3</v>
      </c>
      <c r="G5403" s="786">
        <f>VLOOKUP(C5403,METADATA!$J$5:$Q$29,IF(E5403="HI",2,IF(E5403="LO",6,10))+IF(D5403=1,2,IF(D5403=7,1,(IF(WEEKDAY(B5403)=1,2,IF(WEEKDAY(B5403)=7,1,0))))))</f>
        <v>3</v>
      </c>
      <c r="H5403" s="787">
        <v>23.5</v>
      </c>
      <c r="I5403" s="788">
        <v>2743.5899467468262</v>
      </c>
      <c r="K5403" s="795">
        <v>0</v>
      </c>
      <c r="M5403" s="798">
        <f t="shared" si="253"/>
        <v>2743.6905885850633</v>
      </c>
      <c r="N5403" s="303"/>
      <c r="S5403" s="786">
        <v>0</v>
      </c>
      <c r="T5403" s="781">
        <f>VLOOKUP(C5403,METADATA!$J$5:$Q$29,IF(E5403="HI",2,IF(E5403="LO",6,10))+IF(S5403=1,2,IF(D5403=7,1,(IF(WEEKDAY(B5403)=1,2,IF(WEEKDAY(B5403)=7,1,0))))))</f>
        <v>3</v>
      </c>
      <c r="U5403" s="781">
        <f>VLOOKUP(C5403,METADATA!$A$5:$H$29,IF(E5403="HI",2,IF(E5403="LO",6,10))+IF(S5403=1,2,IF(D5403=7,1,(IF(WEEKDAY(B5403)=1,2,IF(WEEKDAY(B5403)=7,1,0))))))</f>
        <v>3</v>
      </c>
    </row>
    <row r="5404" spans="2:21" ht="13.95" customHeight="1" x14ac:dyDescent="0.25">
      <c r="B5404" s="784">
        <f t="shared" ref="B5404:B5467" si="254">B5380+1</f>
        <v>45608</v>
      </c>
      <c r="C5404" s="785">
        <v>0</v>
      </c>
      <c r="D5404" s="786">
        <f>IFERROR((INDEX(METADATA!$T$2:$T$20,MATCH(B5404,METADATA!$S$2:$S$20,0))),0)</f>
        <v>0</v>
      </c>
      <c r="E5404" s="785" t="str">
        <f t="shared" si="252"/>
        <v>LO</v>
      </c>
      <c r="F5404" s="786">
        <f>VLOOKUP(C5404,METADATA!$A$5:$H$29,IF(E5404="HI",2,IF(E5404="LO",6,10))+IF(D5404=1,2,IF(D5404=7,1,(IF(WEEKDAY(B5404)=1,2,IF(WEEKDAY(B5404)=7,1,0))))))</f>
        <v>3</v>
      </c>
      <c r="G5404" s="786">
        <f>VLOOKUP(C5404,METADATA!$J$5:$Q$29,IF(E5404="HI",2,IF(E5404="LO",6,10))+IF(D5404=1,2,IF(D5404=7,1,(IF(WEEKDAY(B5404)=1,2,IF(WEEKDAY(B5404)=7,1,0))))))</f>
        <v>3</v>
      </c>
      <c r="H5404" s="787">
        <v>10942.75</v>
      </c>
      <c r="I5404" s="788">
        <v>3024.2400588989258</v>
      </c>
      <c r="K5404" s="795">
        <v>0</v>
      </c>
      <c r="M5404" s="798">
        <f t="shared" si="253"/>
        <v>11352.964612661706</v>
      </c>
      <c r="N5404" s="303"/>
      <c r="S5404" s="786">
        <v>0</v>
      </c>
      <c r="T5404" s="781">
        <f>VLOOKUP(C5404,METADATA!$J$5:$Q$29,IF(E5404="HI",2,IF(E5404="LO",6,10))+IF(S5404=1,2,IF(D5404=7,1,(IF(WEEKDAY(B5404)=1,2,IF(WEEKDAY(B5404)=7,1,0))))))</f>
        <v>3</v>
      </c>
      <c r="U5404" s="781">
        <f>VLOOKUP(C5404,METADATA!$A$5:$H$29,IF(E5404="HI",2,IF(E5404="LO",6,10))+IF(S5404=1,2,IF(D5404=7,1,(IF(WEEKDAY(B5404)=1,2,IF(WEEKDAY(B5404)=7,1,0))))))</f>
        <v>3</v>
      </c>
    </row>
    <row r="5405" spans="2:21" ht="13.95" customHeight="1" x14ac:dyDescent="0.25">
      <c r="B5405" s="784">
        <f t="shared" si="254"/>
        <v>45608</v>
      </c>
      <c r="C5405" s="785">
        <v>1</v>
      </c>
      <c r="D5405" s="786">
        <f>IFERROR((INDEX(METADATA!$T$2:$T$20,MATCH(B5405,METADATA!$S$2:$S$20,0))),0)</f>
        <v>0</v>
      </c>
      <c r="E5405" s="785" t="str">
        <f t="shared" si="252"/>
        <v>LO</v>
      </c>
      <c r="F5405" s="786">
        <f>VLOOKUP(C5405,METADATA!$A$5:$H$29,IF(E5405="HI",2,IF(E5405="LO",6,10))+IF(D5405=1,2,IF(D5405=7,1,(IF(WEEKDAY(B5405)=1,2,IF(WEEKDAY(B5405)=7,1,0))))))</f>
        <v>3</v>
      </c>
      <c r="G5405" s="786">
        <f>VLOOKUP(C5405,METADATA!$J$5:$Q$29,IF(E5405="HI",2,IF(E5405="LO",6,10))+IF(D5405=1,2,IF(D5405=7,1,(IF(WEEKDAY(B5405)=1,2,IF(WEEKDAY(B5405)=7,1,0))))))</f>
        <v>3</v>
      </c>
      <c r="H5405" s="787">
        <v>10262.75</v>
      </c>
      <c r="I5405" s="788">
        <v>3137.1450119018555</v>
      </c>
      <c r="K5405" s="795">
        <v>0</v>
      </c>
      <c r="M5405" s="798">
        <f t="shared" si="253"/>
        <v>10731.529079688537</v>
      </c>
      <c r="N5405" s="303"/>
      <c r="S5405" s="786">
        <v>0</v>
      </c>
      <c r="T5405" s="781">
        <f>VLOOKUP(C5405,METADATA!$J$5:$Q$29,IF(E5405="HI",2,IF(E5405="LO",6,10))+IF(S5405=1,2,IF(D5405=7,1,(IF(WEEKDAY(B5405)=1,2,IF(WEEKDAY(B5405)=7,1,0))))))</f>
        <v>3</v>
      </c>
      <c r="U5405" s="781">
        <f>VLOOKUP(C5405,METADATA!$A$5:$H$29,IF(E5405="HI",2,IF(E5405="LO",6,10))+IF(S5405=1,2,IF(D5405=7,1,(IF(WEEKDAY(B5405)=1,2,IF(WEEKDAY(B5405)=7,1,0))))))</f>
        <v>3</v>
      </c>
    </row>
    <row r="5406" spans="2:21" ht="13.95" customHeight="1" x14ac:dyDescent="0.25">
      <c r="B5406" s="784">
        <f t="shared" si="254"/>
        <v>45608</v>
      </c>
      <c r="C5406" s="785">
        <v>2</v>
      </c>
      <c r="D5406" s="786">
        <f>IFERROR((INDEX(METADATA!$T$2:$T$20,MATCH(B5406,METADATA!$S$2:$S$20,0))),0)</f>
        <v>0</v>
      </c>
      <c r="E5406" s="785" t="str">
        <f t="shared" si="252"/>
        <v>LO</v>
      </c>
      <c r="F5406" s="786">
        <f>VLOOKUP(C5406,METADATA!$A$5:$H$29,IF(E5406="HI",2,IF(E5406="LO",6,10))+IF(D5406=1,2,IF(D5406=7,1,(IF(WEEKDAY(B5406)=1,2,IF(WEEKDAY(B5406)=7,1,0))))))</f>
        <v>3</v>
      </c>
      <c r="G5406" s="786">
        <f>VLOOKUP(C5406,METADATA!$J$5:$Q$29,IF(E5406="HI",2,IF(E5406="LO",6,10))+IF(D5406=1,2,IF(D5406=7,1,(IF(WEEKDAY(B5406)=1,2,IF(WEEKDAY(B5406)=7,1,0))))))</f>
        <v>3</v>
      </c>
      <c r="H5406" s="787">
        <v>9699.25</v>
      </c>
      <c r="I5406" s="788">
        <v>2494.2274703979492</v>
      </c>
      <c r="K5406" s="795">
        <v>0</v>
      </c>
      <c r="M5406" s="798">
        <f t="shared" si="253"/>
        <v>10014.820080090692</v>
      </c>
      <c r="N5406" s="303"/>
      <c r="S5406" s="786">
        <v>0</v>
      </c>
      <c r="T5406" s="781">
        <f>VLOOKUP(C5406,METADATA!$J$5:$Q$29,IF(E5406="HI",2,IF(E5406="LO",6,10))+IF(S5406=1,2,IF(D5406=7,1,(IF(WEEKDAY(B5406)=1,2,IF(WEEKDAY(B5406)=7,1,0))))))</f>
        <v>3</v>
      </c>
      <c r="U5406" s="781">
        <f>VLOOKUP(C5406,METADATA!$A$5:$H$29,IF(E5406="HI",2,IF(E5406="LO",6,10))+IF(S5406=1,2,IF(D5406=7,1,(IF(WEEKDAY(B5406)=1,2,IF(WEEKDAY(B5406)=7,1,0))))))</f>
        <v>3</v>
      </c>
    </row>
    <row r="5407" spans="2:21" ht="13.95" customHeight="1" x14ac:dyDescent="0.25">
      <c r="B5407" s="784">
        <f t="shared" si="254"/>
        <v>45608</v>
      </c>
      <c r="C5407" s="785">
        <v>3</v>
      </c>
      <c r="D5407" s="786">
        <f>IFERROR((INDEX(METADATA!$T$2:$T$20,MATCH(B5407,METADATA!$S$2:$S$20,0))),0)</f>
        <v>0</v>
      </c>
      <c r="E5407" s="785" t="str">
        <f t="shared" si="252"/>
        <v>LO</v>
      </c>
      <c r="F5407" s="786">
        <f>VLOOKUP(C5407,METADATA!$A$5:$H$29,IF(E5407="HI",2,IF(E5407="LO",6,10))+IF(D5407=1,2,IF(D5407=7,1,(IF(WEEKDAY(B5407)=1,2,IF(WEEKDAY(B5407)=7,1,0))))))</f>
        <v>3</v>
      </c>
      <c r="G5407" s="786">
        <f>VLOOKUP(C5407,METADATA!$J$5:$Q$29,IF(E5407="HI",2,IF(E5407="LO",6,10))+IF(D5407=1,2,IF(D5407=7,1,(IF(WEEKDAY(B5407)=1,2,IF(WEEKDAY(B5407)=7,1,0))))))</f>
        <v>3</v>
      </c>
      <c r="H5407" s="787">
        <v>9505.5</v>
      </c>
      <c r="I5407" s="788">
        <v>1937.0374908447266</v>
      </c>
      <c r="K5407" s="795">
        <v>0</v>
      </c>
      <c r="M5407" s="798">
        <f t="shared" si="253"/>
        <v>9700.857925510405</v>
      </c>
      <c r="N5407" s="303"/>
      <c r="S5407" s="786">
        <v>0</v>
      </c>
      <c r="T5407" s="781">
        <f>VLOOKUP(C5407,METADATA!$J$5:$Q$29,IF(E5407="HI",2,IF(E5407="LO",6,10))+IF(S5407=1,2,IF(D5407=7,1,(IF(WEEKDAY(B5407)=1,2,IF(WEEKDAY(B5407)=7,1,0))))))</f>
        <v>3</v>
      </c>
      <c r="U5407" s="781">
        <f>VLOOKUP(C5407,METADATA!$A$5:$H$29,IF(E5407="HI",2,IF(E5407="LO",6,10))+IF(S5407=1,2,IF(D5407=7,1,(IF(WEEKDAY(B5407)=1,2,IF(WEEKDAY(B5407)=7,1,0))))))</f>
        <v>3</v>
      </c>
    </row>
    <row r="5408" spans="2:21" ht="13.95" customHeight="1" x14ac:dyDescent="0.25">
      <c r="B5408" s="784">
        <f t="shared" si="254"/>
        <v>45608</v>
      </c>
      <c r="C5408" s="785">
        <v>4</v>
      </c>
      <c r="D5408" s="786">
        <f>IFERROR((INDEX(METADATA!$T$2:$T$20,MATCH(B5408,METADATA!$S$2:$S$20,0))),0)</f>
        <v>0</v>
      </c>
      <c r="E5408" s="785" t="str">
        <f t="shared" si="252"/>
        <v>LO</v>
      </c>
      <c r="F5408" s="786">
        <f>VLOOKUP(C5408,METADATA!$A$5:$H$29,IF(E5408="HI",2,IF(E5408="LO",6,10))+IF(D5408=1,2,IF(D5408=7,1,(IF(WEEKDAY(B5408)=1,2,IF(WEEKDAY(B5408)=7,1,0))))))</f>
        <v>3</v>
      </c>
      <c r="G5408" s="786">
        <f>VLOOKUP(C5408,METADATA!$J$5:$Q$29,IF(E5408="HI",2,IF(E5408="LO",6,10))+IF(D5408=1,2,IF(D5408=7,1,(IF(WEEKDAY(B5408)=1,2,IF(WEEKDAY(B5408)=7,1,0))))))</f>
        <v>3</v>
      </c>
      <c r="H5408" s="787">
        <v>9919</v>
      </c>
      <c r="I5408" s="788">
        <v>2885.3549613952637</v>
      </c>
      <c r="K5408" s="795">
        <v>0</v>
      </c>
      <c r="M5408" s="798">
        <f t="shared" si="253"/>
        <v>10330.142024834327</v>
      </c>
      <c r="N5408" s="303"/>
      <c r="S5408" s="786">
        <v>0</v>
      </c>
      <c r="T5408" s="781">
        <f>VLOOKUP(C5408,METADATA!$J$5:$Q$29,IF(E5408="HI",2,IF(E5408="LO",6,10))+IF(S5408=1,2,IF(D5408=7,1,(IF(WEEKDAY(B5408)=1,2,IF(WEEKDAY(B5408)=7,1,0))))))</f>
        <v>3</v>
      </c>
      <c r="U5408" s="781">
        <f>VLOOKUP(C5408,METADATA!$A$5:$H$29,IF(E5408="HI",2,IF(E5408="LO",6,10))+IF(S5408=1,2,IF(D5408=7,1,(IF(WEEKDAY(B5408)=1,2,IF(WEEKDAY(B5408)=7,1,0))))))</f>
        <v>3</v>
      </c>
    </row>
    <row r="5409" spans="2:21" ht="13.95" customHeight="1" x14ac:dyDescent="0.25">
      <c r="B5409" s="784">
        <f t="shared" si="254"/>
        <v>45608</v>
      </c>
      <c r="C5409" s="785">
        <v>5</v>
      </c>
      <c r="D5409" s="786">
        <f>IFERROR((INDEX(METADATA!$T$2:$T$20,MATCH(B5409,METADATA!$S$2:$S$20,0))),0)</f>
        <v>0</v>
      </c>
      <c r="E5409" s="785" t="str">
        <f t="shared" si="252"/>
        <v>LO</v>
      </c>
      <c r="F5409" s="786">
        <f>VLOOKUP(C5409,METADATA!$A$5:$H$29,IF(E5409="HI",2,IF(E5409="LO",6,10))+IF(D5409=1,2,IF(D5409=7,1,(IF(WEEKDAY(B5409)=1,2,IF(WEEKDAY(B5409)=7,1,0))))))</f>
        <v>3</v>
      </c>
      <c r="G5409" s="786">
        <f>VLOOKUP(C5409,METADATA!$J$5:$Q$29,IF(E5409="HI",2,IF(E5409="LO",6,10))+IF(D5409=1,2,IF(D5409=7,1,(IF(WEEKDAY(B5409)=1,2,IF(WEEKDAY(B5409)=7,1,0))))))</f>
        <v>3</v>
      </c>
      <c r="H5409" s="787">
        <v>11281</v>
      </c>
      <c r="I5409" s="788">
        <v>3295.2249603271484</v>
      </c>
      <c r="K5409" s="795">
        <v>870.51250000000005</v>
      </c>
      <c r="M5409" s="798">
        <f t="shared" si="253"/>
        <v>11752.423943134585</v>
      </c>
      <c r="N5409" s="303"/>
      <c r="S5409" s="786">
        <v>0</v>
      </c>
      <c r="T5409" s="781">
        <f>VLOOKUP(C5409,METADATA!$J$5:$Q$29,IF(E5409="HI",2,IF(E5409="LO",6,10))+IF(S5409=1,2,IF(D5409=7,1,(IF(WEEKDAY(B5409)=1,2,IF(WEEKDAY(B5409)=7,1,0))))))</f>
        <v>3</v>
      </c>
      <c r="U5409" s="781">
        <f>VLOOKUP(C5409,METADATA!$A$5:$H$29,IF(E5409="HI",2,IF(E5409="LO",6,10))+IF(S5409=1,2,IF(D5409=7,1,(IF(WEEKDAY(B5409)=1,2,IF(WEEKDAY(B5409)=7,1,0))))))</f>
        <v>3</v>
      </c>
    </row>
    <row r="5410" spans="2:21" ht="13.95" customHeight="1" x14ac:dyDescent="0.25">
      <c r="B5410" s="784">
        <f t="shared" si="254"/>
        <v>45608</v>
      </c>
      <c r="C5410" s="785">
        <v>6</v>
      </c>
      <c r="D5410" s="786">
        <f>IFERROR((INDEX(METADATA!$T$2:$T$20,MATCH(B5410,METADATA!$S$2:$S$20,0))),0)</f>
        <v>0</v>
      </c>
      <c r="E5410" s="785" t="str">
        <f t="shared" si="252"/>
        <v>LO</v>
      </c>
      <c r="F5410" s="786">
        <f>VLOOKUP(C5410,METADATA!$A$5:$H$29,IF(E5410="HI",2,IF(E5410="LO",6,10))+IF(D5410=1,2,IF(D5410=7,1,(IF(WEEKDAY(B5410)=1,2,IF(WEEKDAY(B5410)=7,1,0))))))</f>
        <v>2</v>
      </c>
      <c r="G5410" s="786">
        <f>VLOOKUP(C5410,METADATA!$J$5:$Q$29,IF(E5410="HI",2,IF(E5410="LO",6,10))+IF(D5410=1,2,IF(D5410=7,1,(IF(WEEKDAY(B5410)=1,2,IF(WEEKDAY(B5410)=7,1,0))))))</f>
        <v>2</v>
      </c>
      <c r="H5410" s="787">
        <v>12501.75</v>
      </c>
      <c r="I5410" s="788">
        <v>3427.5726013183594</v>
      </c>
      <c r="K5410" s="795">
        <v>865.8125</v>
      </c>
      <c r="M5410" s="798">
        <f t="shared" si="253"/>
        <v>12963.101750731123</v>
      </c>
      <c r="N5410" s="303"/>
      <c r="S5410" s="786">
        <v>0</v>
      </c>
      <c r="T5410" s="781">
        <f>VLOOKUP(C5410,METADATA!$J$5:$Q$29,IF(E5410="HI",2,IF(E5410="LO",6,10))+IF(S5410=1,2,IF(D5410=7,1,(IF(WEEKDAY(B5410)=1,2,IF(WEEKDAY(B5410)=7,1,0))))))</f>
        <v>2</v>
      </c>
      <c r="U5410" s="781">
        <f>VLOOKUP(C5410,METADATA!$A$5:$H$29,IF(E5410="HI",2,IF(E5410="LO",6,10))+IF(S5410=1,2,IF(D5410=7,1,(IF(WEEKDAY(B5410)=1,2,IF(WEEKDAY(B5410)=7,1,0))))))</f>
        <v>2</v>
      </c>
    </row>
    <row r="5411" spans="2:21" ht="13.95" customHeight="1" x14ac:dyDescent="0.25">
      <c r="B5411" s="784">
        <f t="shared" si="254"/>
        <v>45608</v>
      </c>
      <c r="C5411" s="785">
        <v>7</v>
      </c>
      <c r="D5411" s="786">
        <f>IFERROR((INDEX(METADATA!$T$2:$T$20,MATCH(B5411,METADATA!$S$2:$S$20,0))),0)</f>
        <v>0</v>
      </c>
      <c r="E5411" s="785" t="str">
        <f t="shared" si="252"/>
        <v>LO</v>
      </c>
      <c r="F5411" s="786">
        <f>VLOOKUP(C5411,METADATA!$A$5:$H$29,IF(E5411="HI",2,IF(E5411="LO",6,10))+IF(D5411=1,2,IF(D5411=7,1,(IF(WEEKDAY(B5411)=1,2,IF(WEEKDAY(B5411)=7,1,0))))))</f>
        <v>1</v>
      </c>
      <c r="G5411" s="786">
        <f>VLOOKUP(C5411,METADATA!$J$5:$Q$29,IF(E5411="HI",2,IF(E5411="LO",6,10))+IF(D5411=1,2,IF(D5411=7,1,(IF(WEEKDAY(B5411)=1,2,IF(WEEKDAY(B5411)=7,1,0))))))</f>
        <v>1</v>
      </c>
      <c r="H5411" s="787">
        <v>13910.75</v>
      </c>
      <c r="I5411" s="788">
        <v>3016.18505859375</v>
      </c>
      <c r="K5411" s="795">
        <v>834.63750000000005</v>
      </c>
      <c r="M5411" s="798">
        <f t="shared" si="253"/>
        <v>14233.985312279347</v>
      </c>
      <c r="N5411" s="303"/>
      <c r="S5411" s="786">
        <v>0</v>
      </c>
      <c r="T5411" s="781">
        <f>VLOOKUP(C5411,METADATA!$J$5:$Q$29,IF(E5411="HI",2,IF(E5411="LO",6,10))+IF(S5411=1,2,IF(D5411=7,1,(IF(WEEKDAY(B5411)=1,2,IF(WEEKDAY(B5411)=7,1,0))))))</f>
        <v>1</v>
      </c>
      <c r="U5411" s="781">
        <f>VLOOKUP(C5411,METADATA!$A$5:$H$29,IF(E5411="HI",2,IF(E5411="LO",6,10))+IF(S5411=1,2,IF(D5411=7,1,(IF(WEEKDAY(B5411)=1,2,IF(WEEKDAY(B5411)=7,1,0))))))</f>
        <v>1</v>
      </c>
    </row>
    <row r="5412" spans="2:21" ht="13.95" customHeight="1" x14ac:dyDescent="0.25">
      <c r="B5412" s="784">
        <f t="shared" si="254"/>
        <v>45608</v>
      </c>
      <c r="C5412" s="785">
        <v>8</v>
      </c>
      <c r="D5412" s="786">
        <f>IFERROR((INDEX(METADATA!$T$2:$T$20,MATCH(B5412,METADATA!$S$2:$S$20,0))),0)</f>
        <v>0</v>
      </c>
      <c r="E5412" s="785" t="str">
        <f t="shared" si="252"/>
        <v>LO</v>
      </c>
      <c r="F5412" s="786">
        <f>VLOOKUP(C5412,METADATA!$A$5:$H$29,IF(E5412="HI",2,IF(E5412="LO",6,10))+IF(D5412=1,2,IF(D5412=7,1,(IF(WEEKDAY(B5412)=1,2,IF(WEEKDAY(B5412)=7,1,0))))))</f>
        <v>1</v>
      </c>
      <c r="G5412" s="786">
        <f>VLOOKUP(C5412,METADATA!$J$5:$Q$29,IF(E5412="HI",2,IF(E5412="LO",6,10))+IF(D5412=1,2,IF(D5412=7,1,(IF(WEEKDAY(B5412)=1,2,IF(WEEKDAY(B5412)=7,1,0))))))</f>
        <v>1</v>
      </c>
      <c r="H5412" s="787">
        <v>15565.5</v>
      </c>
      <c r="I5412" s="788">
        <v>2357.1825317144394</v>
      </c>
      <c r="K5412" s="795">
        <v>847.33749999999998</v>
      </c>
      <c r="M5412" s="798">
        <f t="shared" si="253"/>
        <v>15742.969851264395</v>
      </c>
      <c r="N5412" s="303"/>
      <c r="S5412" s="786">
        <v>0</v>
      </c>
      <c r="T5412" s="781">
        <f>VLOOKUP(C5412,METADATA!$J$5:$Q$29,IF(E5412="HI",2,IF(E5412="LO",6,10))+IF(S5412=1,2,IF(D5412=7,1,(IF(WEEKDAY(B5412)=1,2,IF(WEEKDAY(B5412)=7,1,0))))))</f>
        <v>1</v>
      </c>
      <c r="U5412" s="781">
        <f>VLOOKUP(C5412,METADATA!$A$5:$H$29,IF(E5412="HI",2,IF(E5412="LO",6,10))+IF(S5412=1,2,IF(D5412=7,1,(IF(WEEKDAY(B5412)=1,2,IF(WEEKDAY(B5412)=7,1,0))))))</f>
        <v>1</v>
      </c>
    </row>
    <row r="5413" spans="2:21" ht="13.95" customHeight="1" x14ac:dyDescent="0.25">
      <c r="B5413" s="784">
        <f t="shared" si="254"/>
        <v>45608</v>
      </c>
      <c r="C5413" s="785">
        <v>9</v>
      </c>
      <c r="D5413" s="786">
        <f>IFERROR((INDEX(METADATA!$T$2:$T$20,MATCH(B5413,METADATA!$S$2:$S$20,0))),0)</f>
        <v>0</v>
      </c>
      <c r="E5413" s="785" t="str">
        <f t="shared" si="252"/>
        <v>LO</v>
      </c>
      <c r="F5413" s="786">
        <f>VLOOKUP(C5413,METADATA!$A$5:$H$29,IF(E5413="HI",2,IF(E5413="LO",6,10))+IF(D5413=1,2,IF(D5413=7,1,(IF(WEEKDAY(B5413)=1,2,IF(WEEKDAY(B5413)=7,1,0))))))</f>
        <v>2</v>
      </c>
      <c r="G5413" s="786">
        <f>VLOOKUP(C5413,METADATA!$J$5:$Q$29,IF(E5413="HI",2,IF(E5413="LO",6,10))+IF(D5413=1,2,IF(D5413=7,1,(IF(WEEKDAY(B5413)=1,2,IF(WEEKDAY(B5413)=7,1,0))))))</f>
        <v>1</v>
      </c>
      <c r="H5413" s="787">
        <v>16647.5</v>
      </c>
      <c r="I5413" s="788">
        <v>2441.7000732421875</v>
      </c>
      <c r="K5413" s="795">
        <v>851.61249999999995</v>
      </c>
      <c r="M5413" s="798">
        <f t="shared" si="253"/>
        <v>16825.610107739656</v>
      </c>
      <c r="N5413" s="303"/>
      <c r="S5413" s="786">
        <v>0</v>
      </c>
      <c r="T5413" s="781">
        <f>VLOOKUP(C5413,METADATA!$J$5:$Q$29,IF(E5413="HI",2,IF(E5413="LO",6,10))+IF(S5413=1,2,IF(D5413=7,1,(IF(WEEKDAY(B5413)=1,2,IF(WEEKDAY(B5413)=7,1,0))))))</f>
        <v>1</v>
      </c>
      <c r="U5413" s="781">
        <f>VLOOKUP(C5413,METADATA!$A$5:$H$29,IF(E5413="HI",2,IF(E5413="LO",6,10))+IF(S5413=1,2,IF(D5413=7,1,(IF(WEEKDAY(B5413)=1,2,IF(WEEKDAY(B5413)=7,1,0))))))</f>
        <v>2</v>
      </c>
    </row>
    <row r="5414" spans="2:21" ht="13.95" customHeight="1" x14ac:dyDescent="0.25">
      <c r="B5414" s="784">
        <f t="shared" si="254"/>
        <v>45608</v>
      </c>
      <c r="C5414" s="785">
        <v>10</v>
      </c>
      <c r="D5414" s="786">
        <f>IFERROR((INDEX(METADATA!$T$2:$T$20,MATCH(B5414,METADATA!$S$2:$S$20,0))),0)</f>
        <v>0</v>
      </c>
      <c r="E5414" s="785" t="str">
        <f t="shared" si="252"/>
        <v>LO</v>
      </c>
      <c r="F5414" s="786">
        <f>VLOOKUP(C5414,METADATA!$A$5:$H$29,IF(E5414="HI",2,IF(E5414="LO",6,10))+IF(D5414=1,2,IF(D5414=7,1,(IF(WEEKDAY(B5414)=1,2,IF(WEEKDAY(B5414)=7,1,0))))))</f>
        <v>2</v>
      </c>
      <c r="G5414" s="786">
        <f>VLOOKUP(C5414,METADATA!$J$5:$Q$29,IF(E5414="HI",2,IF(E5414="LO",6,10))+IF(D5414=1,2,IF(D5414=7,1,(IF(WEEKDAY(B5414)=1,2,IF(WEEKDAY(B5414)=7,1,0))))))</f>
        <v>2</v>
      </c>
      <c r="H5414" s="787">
        <v>16972.5</v>
      </c>
      <c r="I5414" s="788">
        <v>1694.7725524902344</v>
      </c>
      <c r="K5414" s="795">
        <v>856.5</v>
      </c>
      <c r="M5414" s="798">
        <f t="shared" si="253"/>
        <v>17056.905060844838</v>
      </c>
      <c r="N5414" s="303"/>
      <c r="S5414" s="786">
        <v>0</v>
      </c>
      <c r="T5414" s="781">
        <f>VLOOKUP(C5414,METADATA!$J$5:$Q$29,IF(E5414="HI",2,IF(E5414="LO",6,10))+IF(S5414=1,2,IF(D5414=7,1,(IF(WEEKDAY(B5414)=1,2,IF(WEEKDAY(B5414)=7,1,0))))))</f>
        <v>2</v>
      </c>
      <c r="U5414" s="781">
        <f>VLOOKUP(C5414,METADATA!$A$5:$H$29,IF(E5414="HI",2,IF(E5414="LO",6,10))+IF(S5414=1,2,IF(D5414=7,1,(IF(WEEKDAY(B5414)=1,2,IF(WEEKDAY(B5414)=7,1,0))))))</f>
        <v>2</v>
      </c>
    </row>
    <row r="5415" spans="2:21" ht="13.95" customHeight="1" x14ac:dyDescent="0.25">
      <c r="B5415" s="784">
        <f t="shared" si="254"/>
        <v>45608</v>
      </c>
      <c r="C5415" s="785">
        <v>11</v>
      </c>
      <c r="D5415" s="786">
        <f>IFERROR((INDEX(METADATA!$T$2:$T$20,MATCH(B5415,METADATA!$S$2:$S$20,0))),0)</f>
        <v>0</v>
      </c>
      <c r="E5415" s="785" t="str">
        <f t="shared" si="252"/>
        <v>LO</v>
      </c>
      <c r="F5415" s="786">
        <f>VLOOKUP(C5415,METADATA!$A$5:$H$29,IF(E5415="HI",2,IF(E5415="LO",6,10))+IF(D5415=1,2,IF(D5415=7,1,(IF(WEEKDAY(B5415)=1,2,IF(WEEKDAY(B5415)=7,1,0))))))</f>
        <v>2</v>
      </c>
      <c r="G5415" s="786">
        <f>VLOOKUP(C5415,METADATA!$J$5:$Q$29,IF(E5415="HI",2,IF(E5415="LO",6,10))+IF(D5415=1,2,IF(D5415=7,1,(IF(WEEKDAY(B5415)=1,2,IF(WEEKDAY(B5415)=7,1,0))))))</f>
        <v>2</v>
      </c>
      <c r="H5415" s="787">
        <v>17631.25</v>
      </c>
      <c r="I5415" s="788">
        <v>1606.7525024414063</v>
      </c>
      <c r="K5415" s="795">
        <v>824.32500000000005</v>
      </c>
      <c r="M5415" s="798">
        <f t="shared" si="253"/>
        <v>17704.311061620039</v>
      </c>
      <c r="N5415" s="303"/>
      <c r="S5415" s="786">
        <v>0</v>
      </c>
      <c r="T5415" s="781">
        <f>VLOOKUP(C5415,METADATA!$J$5:$Q$29,IF(E5415="HI",2,IF(E5415="LO",6,10))+IF(S5415=1,2,IF(D5415=7,1,(IF(WEEKDAY(B5415)=1,2,IF(WEEKDAY(B5415)=7,1,0))))))</f>
        <v>2</v>
      </c>
      <c r="U5415" s="781">
        <f>VLOOKUP(C5415,METADATA!$A$5:$H$29,IF(E5415="HI",2,IF(E5415="LO",6,10))+IF(S5415=1,2,IF(D5415=7,1,(IF(WEEKDAY(B5415)=1,2,IF(WEEKDAY(B5415)=7,1,0))))))</f>
        <v>2</v>
      </c>
    </row>
    <row r="5416" spans="2:21" ht="13.95" customHeight="1" x14ac:dyDescent="0.25">
      <c r="B5416" s="784">
        <f t="shared" si="254"/>
        <v>45608</v>
      </c>
      <c r="C5416" s="785">
        <v>12</v>
      </c>
      <c r="D5416" s="786">
        <f>IFERROR((INDEX(METADATA!$T$2:$T$20,MATCH(B5416,METADATA!$S$2:$S$20,0))),0)</f>
        <v>0</v>
      </c>
      <c r="E5416" s="785" t="str">
        <f t="shared" si="252"/>
        <v>LO</v>
      </c>
      <c r="F5416" s="786">
        <f>VLOOKUP(C5416,METADATA!$A$5:$H$29,IF(E5416="HI",2,IF(E5416="LO",6,10))+IF(D5416=1,2,IF(D5416=7,1,(IF(WEEKDAY(B5416)=1,2,IF(WEEKDAY(B5416)=7,1,0))))))</f>
        <v>2</v>
      </c>
      <c r="G5416" s="786">
        <f>VLOOKUP(C5416,METADATA!$J$5:$Q$29,IF(E5416="HI",2,IF(E5416="LO",6,10))+IF(D5416=1,2,IF(D5416=7,1,(IF(WEEKDAY(B5416)=1,2,IF(WEEKDAY(B5416)=7,1,0))))))</f>
        <v>2</v>
      </c>
      <c r="H5416" s="787">
        <v>18050.75</v>
      </c>
      <c r="I5416" s="788">
        <v>2030.8074951171875</v>
      </c>
      <c r="K5416" s="795">
        <v>882.73749999999995</v>
      </c>
      <c r="M5416" s="798">
        <f t="shared" si="253"/>
        <v>18164.629218476333</v>
      </c>
      <c r="N5416" s="303"/>
      <c r="S5416" s="786">
        <v>0</v>
      </c>
      <c r="T5416" s="781">
        <f>VLOOKUP(C5416,METADATA!$J$5:$Q$29,IF(E5416="HI",2,IF(E5416="LO",6,10))+IF(S5416=1,2,IF(D5416=7,1,(IF(WEEKDAY(B5416)=1,2,IF(WEEKDAY(B5416)=7,1,0))))))</f>
        <v>2</v>
      </c>
      <c r="U5416" s="781">
        <f>VLOOKUP(C5416,METADATA!$A$5:$H$29,IF(E5416="HI",2,IF(E5416="LO",6,10))+IF(S5416=1,2,IF(D5416=7,1,(IF(WEEKDAY(B5416)=1,2,IF(WEEKDAY(B5416)=7,1,0))))))</f>
        <v>2</v>
      </c>
    </row>
    <row r="5417" spans="2:21" ht="13.95" customHeight="1" x14ac:dyDescent="0.25">
      <c r="B5417" s="784">
        <f t="shared" si="254"/>
        <v>45608</v>
      </c>
      <c r="C5417" s="785">
        <v>13</v>
      </c>
      <c r="D5417" s="786">
        <f>IFERROR((INDEX(METADATA!$T$2:$T$20,MATCH(B5417,METADATA!$S$2:$S$20,0))),0)</f>
        <v>0</v>
      </c>
      <c r="E5417" s="785" t="str">
        <f t="shared" si="252"/>
        <v>LO</v>
      </c>
      <c r="F5417" s="786">
        <f>VLOOKUP(C5417,METADATA!$A$5:$H$29,IF(E5417="HI",2,IF(E5417="LO",6,10))+IF(D5417=1,2,IF(D5417=7,1,(IF(WEEKDAY(B5417)=1,2,IF(WEEKDAY(B5417)=7,1,0))))))</f>
        <v>2</v>
      </c>
      <c r="G5417" s="786">
        <f>VLOOKUP(C5417,METADATA!$J$5:$Q$29,IF(E5417="HI",2,IF(E5417="LO",6,10))+IF(D5417=1,2,IF(D5417=7,1,(IF(WEEKDAY(B5417)=1,2,IF(WEEKDAY(B5417)=7,1,0))))))</f>
        <v>2</v>
      </c>
      <c r="H5417" s="787">
        <v>18431.25</v>
      </c>
      <c r="I5417" s="788">
        <v>4146.7249755859375</v>
      </c>
      <c r="K5417" s="795">
        <v>909.3125</v>
      </c>
      <c r="M5417" s="798">
        <f t="shared" si="253"/>
        <v>18891.964021394073</v>
      </c>
      <c r="N5417" s="303"/>
      <c r="S5417" s="786">
        <v>0</v>
      </c>
      <c r="T5417" s="781">
        <f>VLOOKUP(C5417,METADATA!$J$5:$Q$29,IF(E5417="HI",2,IF(E5417="LO",6,10))+IF(S5417=1,2,IF(D5417=7,1,(IF(WEEKDAY(B5417)=1,2,IF(WEEKDAY(B5417)=7,1,0))))))</f>
        <v>2</v>
      </c>
      <c r="U5417" s="781">
        <f>VLOOKUP(C5417,METADATA!$A$5:$H$29,IF(E5417="HI",2,IF(E5417="LO",6,10))+IF(S5417=1,2,IF(D5417=7,1,(IF(WEEKDAY(B5417)=1,2,IF(WEEKDAY(B5417)=7,1,0))))))</f>
        <v>2</v>
      </c>
    </row>
    <row r="5418" spans="2:21" ht="13.95" customHeight="1" x14ac:dyDescent="0.25">
      <c r="B5418" s="784">
        <f t="shared" si="254"/>
        <v>45608</v>
      </c>
      <c r="C5418" s="785">
        <v>14</v>
      </c>
      <c r="D5418" s="786">
        <f>IFERROR((INDEX(METADATA!$T$2:$T$20,MATCH(B5418,METADATA!$S$2:$S$20,0))),0)</f>
        <v>0</v>
      </c>
      <c r="E5418" s="785" t="str">
        <f t="shared" si="252"/>
        <v>LO</v>
      </c>
      <c r="F5418" s="786">
        <f>VLOOKUP(C5418,METADATA!$A$5:$H$29,IF(E5418="HI",2,IF(E5418="LO",6,10))+IF(D5418=1,2,IF(D5418=7,1,(IF(WEEKDAY(B5418)=1,2,IF(WEEKDAY(B5418)=7,1,0))))))</f>
        <v>2</v>
      </c>
      <c r="G5418" s="786">
        <f>VLOOKUP(C5418,METADATA!$J$5:$Q$29,IF(E5418="HI",2,IF(E5418="LO",6,10))+IF(D5418=1,2,IF(D5418=7,1,(IF(WEEKDAY(B5418)=1,2,IF(WEEKDAY(B5418)=7,1,0))))))</f>
        <v>2</v>
      </c>
      <c r="H5418" s="787">
        <v>19248.5</v>
      </c>
      <c r="I5418" s="788">
        <v>4247.3999938964844</v>
      </c>
      <c r="K5418" s="795">
        <v>905.6</v>
      </c>
      <c r="M5418" s="798">
        <f t="shared" si="253"/>
        <v>19711.548872631796</v>
      </c>
      <c r="N5418" s="303"/>
      <c r="S5418" s="786">
        <v>0</v>
      </c>
      <c r="T5418" s="781">
        <f>VLOOKUP(C5418,METADATA!$J$5:$Q$29,IF(E5418="HI",2,IF(E5418="LO",6,10))+IF(S5418=1,2,IF(D5418=7,1,(IF(WEEKDAY(B5418)=1,2,IF(WEEKDAY(B5418)=7,1,0))))))</f>
        <v>2</v>
      </c>
      <c r="U5418" s="781">
        <f>VLOOKUP(C5418,METADATA!$A$5:$H$29,IF(E5418="HI",2,IF(E5418="LO",6,10))+IF(S5418=1,2,IF(D5418=7,1,(IF(WEEKDAY(B5418)=1,2,IF(WEEKDAY(B5418)=7,1,0))))))</f>
        <v>2</v>
      </c>
    </row>
    <row r="5419" spans="2:21" ht="13.95" customHeight="1" x14ac:dyDescent="0.25">
      <c r="B5419" s="784">
        <f t="shared" si="254"/>
        <v>45608</v>
      </c>
      <c r="C5419" s="785">
        <v>15</v>
      </c>
      <c r="D5419" s="786">
        <f>IFERROR((INDEX(METADATA!$T$2:$T$20,MATCH(B5419,METADATA!$S$2:$S$20,0))),0)</f>
        <v>0</v>
      </c>
      <c r="E5419" s="785" t="str">
        <f t="shared" si="252"/>
        <v>LO</v>
      </c>
      <c r="F5419" s="786">
        <f>VLOOKUP(C5419,METADATA!$A$5:$H$29,IF(E5419="HI",2,IF(E5419="LO",6,10))+IF(D5419=1,2,IF(D5419=7,1,(IF(WEEKDAY(B5419)=1,2,IF(WEEKDAY(B5419)=7,1,0))))))</f>
        <v>2</v>
      </c>
      <c r="G5419" s="786">
        <f>VLOOKUP(C5419,METADATA!$J$5:$Q$29,IF(E5419="HI",2,IF(E5419="LO",6,10))+IF(D5419=1,2,IF(D5419=7,1,(IF(WEEKDAY(B5419)=1,2,IF(WEEKDAY(B5419)=7,1,0))))))</f>
        <v>2</v>
      </c>
      <c r="H5419" s="787">
        <v>18803</v>
      </c>
      <c r="I5419" s="788">
        <v>4324.47998046875</v>
      </c>
      <c r="K5419" s="795">
        <v>913.98749999999995</v>
      </c>
      <c r="M5419" s="798">
        <f t="shared" si="253"/>
        <v>19293.883385712557</v>
      </c>
      <c r="N5419" s="303"/>
      <c r="S5419" s="786">
        <v>0</v>
      </c>
      <c r="T5419" s="781">
        <f>VLOOKUP(C5419,METADATA!$J$5:$Q$29,IF(E5419="HI",2,IF(E5419="LO",6,10))+IF(S5419=1,2,IF(D5419=7,1,(IF(WEEKDAY(B5419)=1,2,IF(WEEKDAY(B5419)=7,1,0))))))</f>
        <v>2</v>
      </c>
      <c r="U5419" s="781">
        <f>VLOOKUP(C5419,METADATA!$A$5:$H$29,IF(E5419="HI",2,IF(E5419="LO",6,10))+IF(S5419=1,2,IF(D5419=7,1,(IF(WEEKDAY(B5419)=1,2,IF(WEEKDAY(B5419)=7,1,0))))))</f>
        <v>2</v>
      </c>
    </row>
    <row r="5420" spans="2:21" ht="13.95" customHeight="1" x14ac:dyDescent="0.25">
      <c r="B5420" s="784">
        <f t="shared" si="254"/>
        <v>45608</v>
      </c>
      <c r="C5420" s="785">
        <v>16</v>
      </c>
      <c r="D5420" s="786">
        <f>IFERROR((INDEX(METADATA!$T$2:$T$20,MATCH(B5420,METADATA!$S$2:$S$20,0))),0)</f>
        <v>0</v>
      </c>
      <c r="E5420" s="785" t="str">
        <f t="shared" si="252"/>
        <v>LO</v>
      </c>
      <c r="F5420" s="786">
        <f>VLOOKUP(C5420,METADATA!$A$5:$H$29,IF(E5420="HI",2,IF(E5420="LO",6,10))+IF(D5420=1,2,IF(D5420=7,1,(IF(WEEKDAY(B5420)=1,2,IF(WEEKDAY(B5420)=7,1,0))))))</f>
        <v>2</v>
      </c>
      <c r="G5420" s="786">
        <f>VLOOKUP(C5420,METADATA!$J$5:$Q$29,IF(E5420="HI",2,IF(E5420="LO",6,10))+IF(D5420=1,2,IF(D5420=7,1,(IF(WEEKDAY(B5420)=1,2,IF(WEEKDAY(B5420)=7,1,0))))))</f>
        <v>2</v>
      </c>
      <c r="H5420" s="787">
        <v>18199</v>
      </c>
      <c r="I5420" s="788">
        <v>4284.0251159667969</v>
      </c>
      <c r="K5420" s="795">
        <v>902.26250000000005</v>
      </c>
      <c r="M5420" s="798">
        <f t="shared" si="253"/>
        <v>18696.429396925883</v>
      </c>
      <c r="N5420" s="303"/>
      <c r="S5420" s="786">
        <v>0</v>
      </c>
      <c r="T5420" s="781">
        <f>VLOOKUP(C5420,METADATA!$J$5:$Q$29,IF(E5420="HI",2,IF(E5420="LO",6,10))+IF(S5420=1,2,IF(D5420=7,1,(IF(WEEKDAY(B5420)=1,2,IF(WEEKDAY(B5420)=7,1,0))))))</f>
        <v>2</v>
      </c>
      <c r="U5420" s="781">
        <f>VLOOKUP(C5420,METADATA!$A$5:$H$29,IF(E5420="HI",2,IF(E5420="LO",6,10))+IF(S5420=1,2,IF(D5420=7,1,(IF(WEEKDAY(B5420)=1,2,IF(WEEKDAY(B5420)=7,1,0))))))</f>
        <v>2</v>
      </c>
    </row>
    <row r="5421" spans="2:21" ht="13.95" customHeight="1" x14ac:dyDescent="0.25">
      <c r="B5421" s="784">
        <f t="shared" si="254"/>
        <v>45608</v>
      </c>
      <c r="C5421" s="785">
        <v>17</v>
      </c>
      <c r="D5421" s="786">
        <f>IFERROR((INDEX(METADATA!$T$2:$T$20,MATCH(B5421,METADATA!$S$2:$S$20,0))),0)</f>
        <v>0</v>
      </c>
      <c r="E5421" s="785" t="str">
        <f t="shared" si="252"/>
        <v>LO</v>
      </c>
      <c r="F5421" s="786">
        <f>VLOOKUP(C5421,METADATA!$A$5:$H$29,IF(E5421="HI",2,IF(E5421="LO",6,10))+IF(D5421=1,2,IF(D5421=7,1,(IF(WEEKDAY(B5421)=1,2,IF(WEEKDAY(B5421)=7,1,0))))))</f>
        <v>2</v>
      </c>
      <c r="G5421" s="786">
        <f>VLOOKUP(C5421,METADATA!$J$5:$Q$29,IF(E5421="HI",2,IF(E5421="LO",6,10))+IF(D5421=1,2,IF(D5421=7,1,(IF(WEEKDAY(B5421)=1,2,IF(WEEKDAY(B5421)=7,1,0))))))</f>
        <v>2</v>
      </c>
      <c r="H5421" s="787">
        <v>16537.5</v>
      </c>
      <c r="I5421" s="788">
        <v>3636.8949279785156</v>
      </c>
      <c r="K5421" s="795">
        <v>933.76250000000005</v>
      </c>
      <c r="M5421" s="798">
        <f t="shared" si="253"/>
        <v>16932.687647481005</v>
      </c>
      <c r="N5421" s="303"/>
      <c r="S5421" s="786">
        <v>0</v>
      </c>
      <c r="T5421" s="781">
        <f>VLOOKUP(C5421,METADATA!$J$5:$Q$29,IF(E5421="HI",2,IF(E5421="LO",6,10))+IF(S5421=1,2,IF(D5421=7,1,(IF(WEEKDAY(B5421)=1,2,IF(WEEKDAY(B5421)=7,1,0))))))</f>
        <v>2</v>
      </c>
      <c r="U5421" s="781">
        <f>VLOOKUP(C5421,METADATA!$A$5:$H$29,IF(E5421="HI",2,IF(E5421="LO",6,10))+IF(S5421=1,2,IF(D5421=7,1,(IF(WEEKDAY(B5421)=1,2,IF(WEEKDAY(B5421)=7,1,0))))))</f>
        <v>2</v>
      </c>
    </row>
    <row r="5422" spans="2:21" ht="13.95" customHeight="1" x14ac:dyDescent="0.25">
      <c r="B5422" s="784">
        <f t="shared" si="254"/>
        <v>45608</v>
      </c>
      <c r="C5422" s="785">
        <v>18</v>
      </c>
      <c r="D5422" s="786">
        <f>IFERROR((INDEX(METADATA!$T$2:$T$20,MATCH(B5422,METADATA!$S$2:$S$20,0))),0)</f>
        <v>0</v>
      </c>
      <c r="E5422" s="785" t="str">
        <f t="shared" si="252"/>
        <v>LO</v>
      </c>
      <c r="F5422" s="786">
        <f>VLOOKUP(C5422,METADATA!$A$5:$H$29,IF(E5422="HI",2,IF(E5422="LO",6,10))+IF(D5422=1,2,IF(D5422=7,1,(IF(WEEKDAY(B5422)=1,2,IF(WEEKDAY(B5422)=7,1,0))))))</f>
        <v>1</v>
      </c>
      <c r="G5422" s="786">
        <f>VLOOKUP(C5422,METADATA!$J$5:$Q$29,IF(E5422="HI",2,IF(E5422="LO",6,10))+IF(D5422=1,2,IF(D5422=7,1,(IF(WEEKDAY(B5422)=1,2,IF(WEEKDAY(B5422)=7,1,0))))))</f>
        <v>1</v>
      </c>
      <c r="H5422" s="787">
        <v>15837</v>
      </c>
      <c r="I5422" s="788">
        <v>3584.4649200439453</v>
      </c>
      <c r="K5422" s="795">
        <v>0</v>
      </c>
      <c r="M5422" s="798">
        <f t="shared" si="253"/>
        <v>16237.578568340343</v>
      </c>
      <c r="N5422" s="303"/>
      <c r="S5422" s="786">
        <v>0</v>
      </c>
      <c r="T5422" s="781">
        <f>VLOOKUP(C5422,METADATA!$J$5:$Q$29,IF(E5422="HI",2,IF(E5422="LO",6,10))+IF(S5422=1,2,IF(D5422=7,1,(IF(WEEKDAY(B5422)=1,2,IF(WEEKDAY(B5422)=7,1,0))))))</f>
        <v>1</v>
      </c>
      <c r="U5422" s="781">
        <f>VLOOKUP(C5422,METADATA!$A$5:$H$29,IF(E5422="HI",2,IF(E5422="LO",6,10))+IF(S5422=1,2,IF(D5422=7,1,(IF(WEEKDAY(B5422)=1,2,IF(WEEKDAY(B5422)=7,1,0))))))</f>
        <v>1</v>
      </c>
    </row>
    <row r="5423" spans="2:21" ht="13.95" customHeight="1" x14ac:dyDescent="0.25">
      <c r="B5423" s="784">
        <f t="shared" si="254"/>
        <v>45608</v>
      </c>
      <c r="C5423" s="785">
        <v>19</v>
      </c>
      <c r="D5423" s="786">
        <f>IFERROR((INDEX(METADATA!$T$2:$T$20,MATCH(B5423,METADATA!$S$2:$S$20,0))),0)</f>
        <v>0</v>
      </c>
      <c r="E5423" s="785" t="str">
        <f t="shared" si="252"/>
        <v>LO</v>
      </c>
      <c r="F5423" s="786">
        <f>VLOOKUP(C5423,METADATA!$A$5:$H$29,IF(E5423="HI",2,IF(E5423="LO",6,10))+IF(D5423=1,2,IF(D5423=7,1,(IF(WEEKDAY(B5423)=1,2,IF(WEEKDAY(B5423)=7,1,0))))))</f>
        <v>1</v>
      </c>
      <c r="G5423" s="786">
        <f>VLOOKUP(C5423,METADATA!$J$5:$Q$29,IF(E5423="HI",2,IF(E5423="LO",6,10))+IF(D5423=1,2,IF(D5423=7,1,(IF(WEEKDAY(B5423)=1,2,IF(WEEKDAY(B5423)=7,1,0))))))</f>
        <v>1</v>
      </c>
      <c r="H5423" s="787">
        <v>15162.25</v>
      </c>
      <c r="I5423" s="788">
        <v>4240.8049621582031</v>
      </c>
      <c r="K5423" s="795">
        <v>0</v>
      </c>
      <c r="M5423" s="798">
        <f t="shared" si="253"/>
        <v>15744.14976394615</v>
      </c>
      <c r="N5423" s="303"/>
      <c r="S5423" s="786">
        <v>0</v>
      </c>
      <c r="T5423" s="781">
        <f>VLOOKUP(C5423,METADATA!$J$5:$Q$29,IF(E5423="HI",2,IF(E5423="LO",6,10))+IF(S5423=1,2,IF(D5423=7,1,(IF(WEEKDAY(B5423)=1,2,IF(WEEKDAY(B5423)=7,1,0))))))</f>
        <v>1</v>
      </c>
      <c r="U5423" s="781">
        <f>VLOOKUP(C5423,METADATA!$A$5:$H$29,IF(E5423="HI",2,IF(E5423="LO",6,10))+IF(S5423=1,2,IF(D5423=7,1,(IF(WEEKDAY(B5423)=1,2,IF(WEEKDAY(B5423)=7,1,0))))))</f>
        <v>1</v>
      </c>
    </row>
    <row r="5424" spans="2:21" ht="13.95" customHeight="1" x14ac:dyDescent="0.25">
      <c r="B5424" s="784">
        <f t="shared" si="254"/>
        <v>45608</v>
      </c>
      <c r="C5424" s="785">
        <v>20</v>
      </c>
      <c r="D5424" s="786">
        <f>IFERROR((INDEX(METADATA!$T$2:$T$20,MATCH(B5424,METADATA!$S$2:$S$20,0))),0)</f>
        <v>0</v>
      </c>
      <c r="E5424" s="785" t="str">
        <f t="shared" si="252"/>
        <v>LO</v>
      </c>
      <c r="F5424" s="786">
        <f>VLOOKUP(C5424,METADATA!$A$5:$H$29,IF(E5424="HI",2,IF(E5424="LO",6,10))+IF(D5424=1,2,IF(D5424=7,1,(IF(WEEKDAY(B5424)=1,2,IF(WEEKDAY(B5424)=7,1,0))))))</f>
        <v>1</v>
      </c>
      <c r="G5424" s="786">
        <f>VLOOKUP(C5424,METADATA!$J$5:$Q$29,IF(E5424="HI",2,IF(E5424="LO",6,10))+IF(D5424=1,2,IF(D5424=7,1,(IF(WEEKDAY(B5424)=1,2,IF(WEEKDAY(B5424)=7,1,0))))))</f>
        <v>2</v>
      </c>
      <c r="H5424" s="787">
        <v>15002</v>
      </c>
      <c r="I5424" s="788">
        <v>4275.9749755859375</v>
      </c>
      <c r="K5424" s="795">
        <v>0</v>
      </c>
      <c r="M5424" s="798">
        <f t="shared" si="253"/>
        <v>15599.486081016808</v>
      </c>
      <c r="N5424" s="303"/>
      <c r="S5424" s="786">
        <v>0</v>
      </c>
      <c r="T5424" s="781">
        <f>VLOOKUP(C5424,METADATA!$J$5:$Q$29,IF(E5424="HI",2,IF(E5424="LO",6,10))+IF(S5424=1,2,IF(D5424=7,1,(IF(WEEKDAY(B5424)=1,2,IF(WEEKDAY(B5424)=7,1,0))))))</f>
        <v>2</v>
      </c>
      <c r="U5424" s="781">
        <f>VLOOKUP(C5424,METADATA!$A$5:$H$29,IF(E5424="HI",2,IF(E5424="LO",6,10))+IF(S5424=1,2,IF(D5424=7,1,(IF(WEEKDAY(B5424)=1,2,IF(WEEKDAY(B5424)=7,1,0))))))</f>
        <v>1</v>
      </c>
    </row>
    <row r="5425" spans="2:21" ht="13.95" customHeight="1" x14ac:dyDescent="0.25">
      <c r="B5425" s="784">
        <f t="shared" si="254"/>
        <v>45608</v>
      </c>
      <c r="C5425" s="785">
        <v>21</v>
      </c>
      <c r="D5425" s="786">
        <f>IFERROR((INDEX(METADATA!$T$2:$T$20,MATCH(B5425,METADATA!$S$2:$S$20,0))),0)</f>
        <v>0</v>
      </c>
      <c r="E5425" s="785" t="str">
        <f t="shared" si="252"/>
        <v>LO</v>
      </c>
      <c r="F5425" s="786">
        <f>VLOOKUP(C5425,METADATA!$A$5:$H$29,IF(E5425="HI",2,IF(E5425="LO",6,10))+IF(D5425=1,2,IF(D5425=7,1,(IF(WEEKDAY(B5425)=1,2,IF(WEEKDAY(B5425)=7,1,0))))))</f>
        <v>2</v>
      </c>
      <c r="G5425" s="786">
        <f>VLOOKUP(C5425,METADATA!$J$5:$Q$29,IF(E5425="HI",2,IF(E5425="LO",6,10))+IF(D5425=1,2,IF(D5425=7,1,(IF(WEEKDAY(B5425)=1,2,IF(WEEKDAY(B5425)=7,1,0))))))</f>
        <v>2</v>
      </c>
      <c r="H5425" s="787">
        <v>13837</v>
      </c>
      <c r="I5425" s="788">
        <v>4336.2250671386719</v>
      </c>
      <c r="K5425" s="795">
        <v>0</v>
      </c>
      <c r="M5425" s="798">
        <f t="shared" si="253"/>
        <v>14500.53160518199</v>
      </c>
      <c r="N5425" s="303"/>
      <c r="S5425" s="786">
        <v>0</v>
      </c>
      <c r="T5425" s="781">
        <f>VLOOKUP(C5425,METADATA!$J$5:$Q$29,IF(E5425="HI",2,IF(E5425="LO",6,10))+IF(S5425=1,2,IF(D5425=7,1,(IF(WEEKDAY(B5425)=1,2,IF(WEEKDAY(B5425)=7,1,0))))))</f>
        <v>2</v>
      </c>
      <c r="U5425" s="781">
        <f>VLOOKUP(C5425,METADATA!$A$5:$H$29,IF(E5425="HI",2,IF(E5425="LO",6,10))+IF(S5425=1,2,IF(D5425=7,1,(IF(WEEKDAY(B5425)=1,2,IF(WEEKDAY(B5425)=7,1,0))))))</f>
        <v>2</v>
      </c>
    </row>
    <row r="5426" spans="2:21" ht="13.95" customHeight="1" x14ac:dyDescent="0.25">
      <c r="B5426" s="784">
        <f t="shared" si="254"/>
        <v>45608</v>
      </c>
      <c r="C5426" s="785">
        <v>22</v>
      </c>
      <c r="D5426" s="786">
        <f>IFERROR((INDEX(METADATA!$T$2:$T$20,MATCH(B5426,METADATA!$S$2:$S$20,0))),0)</f>
        <v>0</v>
      </c>
      <c r="E5426" s="785" t="str">
        <f t="shared" si="252"/>
        <v>LO</v>
      </c>
      <c r="F5426" s="786">
        <f>VLOOKUP(C5426,METADATA!$A$5:$H$29,IF(E5426="HI",2,IF(E5426="LO",6,10))+IF(D5426=1,2,IF(D5426=7,1,(IF(WEEKDAY(B5426)=1,2,IF(WEEKDAY(B5426)=7,1,0))))))</f>
        <v>3</v>
      </c>
      <c r="G5426" s="786">
        <f>VLOOKUP(C5426,METADATA!$J$5:$Q$29,IF(E5426="HI",2,IF(E5426="LO",6,10))+IF(D5426=1,2,IF(D5426=7,1,(IF(WEEKDAY(B5426)=1,2,IF(WEEKDAY(B5426)=7,1,0))))))</f>
        <v>3</v>
      </c>
      <c r="H5426" s="787">
        <v>12195.5</v>
      </c>
      <c r="I5426" s="788">
        <v>4406.6849365234375</v>
      </c>
      <c r="K5426" s="795">
        <v>0</v>
      </c>
      <c r="M5426" s="798">
        <f t="shared" si="253"/>
        <v>12967.231484776639</v>
      </c>
      <c r="N5426" s="303"/>
      <c r="S5426" s="786">
        <v>0</v>
      </c>
      <c r="T5426" s="781">
        <f>VLOOKUP(C5426,METADATA!$J$5:$Q$29,IF(E5426="HI",2,IF(E5426="LO",6,10))+IF(S5426=1,2,IF(D5426=7,1,(IF(WEEKDAY(B5426)=1,2,IF(WEEKDAY(B5426)=7,1,0))))))</f>
        <v>3</v>
      </c>
      <c r="U5426" s="781">
        <f>VLOOKUP(C5426,METADATA!$A$5:$H$29,IF(E5426="HI",2,IF(E5426="LO",6,10))+IF(S5426=1,2,IF(D5426=7,1,(IF(WEEKDAY(B5426)=1,2,IF(WEEKDAY(B5426)=7,1,0))))))</f>
        <v>3</v>
      </c>
    </row>
    <row r="5427" spans="2:21" ht="13.95" customHeight="1" x14ac:dyDescent="0.25">
      <c r="B5427" s="784">
        <f t="shared" si="254"/>
        <v>45608</v>
      </c>
      <c r="C5427" s="785">
        <v>23</v>
      </c>
      <c r="D5427" s="786">
        <f>IFERROR((INDEX(METADATA!$T$2:$T$20,MATCH(B5427,METADATA!$S$2:$S$20,0))),0)</f>
        <v>0</v>
      </c>
      <c r="E5427" s="785" t="str">
        <f t="shared" si="252"/>
        <v>LO</v>
      </c>
      <c r="F5427" s="786">
        <f>VLOOKUP(C5427,METADATA!$A$5:$H$29,IF(E5427="HI",2,IF(E5427="LO",6,10))+IF(D5427=1,2,IF(D5427=7,1,(IF(WEEKDAY(B5427)=1,2,IF(WEEKDAY(B5427)=7,1,0))))))</f>
        <v>3</v>
      </c>
      <c r="G5427" s="786">
        <f>VLOOKUP(C5427,METADATA!$J$5:$Q$29,IF(E5427="HI",2,IF(E5427="LO",6,10))+IF(D5427=1,2,IF(D5427=7,1,(IF(WEEKDAY(B5427)=1,2,IF(WEEKDAY(B5427)=7,1,0))))))</f>
        <v>3</v>
      </c>
      <c r="H5427" s="787">
        <v>11056.5</v>
      </c>
      <c r="I5427" s="788">
        <v>4314.030029296875</v>
      </c>
      <c r="K5427" s="795">
        <v>0</v>
      </c>
      <c r="M5427" s="798">
        <f t="shared" si="253"/>
        <v>11868.321167868486</v>
      </c>
      <c r="N5427" s="303"/>
      <c r="S5427" s="786">
        <v>0</v>
      </c>
      <c r="T5427" s="781">
        <f>VLOOKUP(C5427,METADATA!$J$5:$Q$29,IF(E5427="HI",2,IF(E5427="LO",6,10))+IF(S5427=1,2,IF(D5427=7,1,(IF(WEEKDAY(B5427)=1,2,IF(WEEKDAY(B5427)=7,1,0))))))</f>
        <v>3</v>
      </c>
      <c r="U5427" s="781">
        <f>VLOOKUP(C5427,METADATA!$A$5:$H$29,IF(E5427="HI",2,IF(E5427="LO",6,10))+IF(S5427=1,2,IF(D5427=7,1,(IF(WEEKDAY(B5427)=1,2,IF(WEEKDAY(B5427)=7,1,0))))))</f>
        <v>3</v>
      </c>
    </row>
    <row r="5428" spans="2:21" ht="13.95" customHeight="1" x14ac:dyDescent="0.25">
      <c r="B5428" s="784">
        <f t="shared" si="254"/>
        <v>45609</v>
      </c>
      <c r="C5428" s="785">
        <v>0</v>
      </c>
      <c r="D5428" s="786">
        <f>IFERROR((INDEX(METADATA!$T$2:$T$20,MATCH(B5428,METADATA!$S$2:$S$20,0))),0)</f>
        <v>0</v>
      </c>
      <c r="E5428" s="785" t="str">
        <f t="shared" si="252"/>
        <v>LO</v>
      </c>
      <c r="F5428" s="786">
        <f>VLOOKUP(C5428,METADATA!$A$5:$H$29,IF(E5428="HI",2,IF(E5428="LO",6,10))+IF(D5428=1,2,IF(D5428=7,1,(IF(WEEKDAY(B5428)=1,2,IF(WEEKDAY(B5428)=7,1,0))))))</f>
        <v>3</v>
      </c>
      <c r="G5428" s="786">
        <f>VLOOKUP(C5428,METADATA!$J$5:$Q$29,IF(E5428="HI",2,IF(E5428="LO",6,10))+IF(D5428=1,2,IF(D5428=7,1,(IF(WEEKDAY(B5428)=1,2,IF(WEEKDAY(B5428)=7,1,0))))))</f>
        <v>3</v>
      </c>
      <c r="H5428" s="787">
        <v>10225.25</v>
      </c>
      <c r="I5428" s="788">
        <v>4313.7850036621094</v>
      </c>
      <c r="K5428" s="795">
        <v>0</v>
      </c>
      <c r="M5428" s="798">
        <f t="shared" si="253"/>
        <v>11097.949297970328</v>
      </c>
      <c r="N5428" s="303"/>
      <c r="S5428" s="786">
        <v>0</v>
      </c>
      <c r="T5428" s="781">
        <f>VLOOKUP(C5428,METADATA!$J$5:$Q$29,IF(E5428="HI",2,IF(E5428="LO",6,10))+IF(S5428=1,2,IF(D5428=7,1,(IF(WEEKDAY(B5428)=1,2,IF(WEEKDAY(B5428)=7,1,0))))))</f>
        <v>3</v>
      </c>
      <c r="U5428" s="781">
        <f>VLOOKUP(C5428,METADATA!$A$5:$H$29,IF(E5428="HI",2,IF(E5428="LO",6,10))+IF(S5428=1,2,IF(D5428=7,1,(IF(WEEKDAY(B5428)=1,2,IF(WEEKDAY(B5428)=7,1,0))))))</f>
        <v>3</v>
      </c>
    </row>
    <row r="5429" spans="2:21" ht="13.95" customHeight="1" x14ac:dyDescent="0.25">
      <c r="B5429" s="784">
        <f t="shared" si="254"/>
        <v>45609</v>
      </c>
      <c r="C5429" s="785">
        <v>1</v>
      </c>
      <c r="D5429" s="786">
        <f>IFERROR((INDEX(METADATA!$T$2:$T$20,MATCH(B5429,METADATA!$S$2:$S$20,0))),0)</f>
        <v>0</v>
      </c>
      <c r="E5429" s="785" t="str">
        <f t="shared" si="252"/>
        <v>LO</v>
      </c>
      <c r="F5429" s="786">
        <f>VLOOKUP(C5429,METADATA!$A$5:$H$29,IF(E5429="HI",2,IF(E5429="LO",6,10))+IF(D5429=1,2,IF(D5429=7,1,(IF(WEEKDAY(B5429)=1,2,IF(WEEKDAY(B5429)=7,1,0))))))</f>
        <v>3</v>
      </c>
      <c r="G5429" s="786">
        <f>VLOOKUP(C5429,METADATA!$J$5:$Q$29,IF(E5429="HI",2,IF(E5429="LO",6,10))+IF(D5429=1,2,IF(D5429=7,1,(IF(WEEKDAY(B5429)=1,2,IF(WEEKDAY(B5429)=7,1,0))))))</f>
        <v>3</v>
      </c>
      <c r="H5429" s="787">
        <v>9770.25</v>
      </c>
      <c r="I5429" s="788">
        <v>3472.1775512695313</v>
      </c>
      <c r="K5429" s="795">
        <v>0</v>
      </c>
      <c r="M5429" s="798">
        <f t="shared" si="253"/>
        <v>10368.886247328595</v>
      </c>
      <c r="N5429" s="303"/>
      <c r="S5429" s="786">
        <v>0</v>
      </c>
      <c r="T5429" s="781">
        <f>VLOOKUP(C5429,METADATA!$J$5:$Q$29,IF(E5429="HI",2,IF(E5429="LO",6,10))+IF(S5429=1,2,IF(D5429=7,1,(IF(WEEKDAY(B5429)=1,2,IF(WEEKDAY(B5429)=7,1,0))))))</f>
        <v>3</v>
      </c>
      <c r="U5429" s="781">
        <f>VLOOKUP(C5429,METADATA!$A$5:$H$29,IF(E5429="HI",2,IF(E5429="LO",6,10))+IF(S5429=1,2,IF(D5429=7,1,(IF(WEEKDAY(B5429)=1,2,IF(WEEKDAY(B5429)=7,1,0))))))</f>
        <v>3</v>
      </c>
    </row>
    <row r="5430" spans="2:21" ht="13.95" customHeight="1" x14ac:dyDescent="0.25">
      <c r="B5430" s="784">
        <f t="shared" si="254"/>
        <v>45609</v>
      </c>
      <c r="C5430" s="785">
        <v>2</v>
      </c>
      <c r="D5430" s="786">
        <f>IFERROR((INDEX(METADATA!$T$2:$T$20,MATCH(B5430,METADATA!$S$2:$S$20,0))),0)</f>
        <v>0</v>
      </c>
      <c r="E5430" s="785" t="str">
        <f t="shared" si="252"/>
        <v>LO</v>
      </c>
      <c r="F5430" s="786">
        <f>VLOOKUP(C5430,METADATA!$A$5:$H$29,IF(E5430="HI",2,IF(E5430="LO",6,10))+IF(D5430=1,2,IF(D5430=7,1,(IF(WEEKDAY(B5430)=1,2,IF(WEEKDAY(B5430)=7,1,0))))))</f>
        <v>3</v>
      </c>
      <c r="G5430" s="786">
        <f>VLOOKUP(C5430,METADATA!$J$5:$Q$29,IF(E5430="HI",2,IF(E5430="LO",6,10))+IF(D5430=1,2,IF(D5430=7,1,(IF(WEEKDAY(B5430)=1,2,IF(WEEKDAY(B5430)=7,1,0))))))</f>
        <v>3</v>
      </c>
      <c r="H5430" s="787">
        <v>9684.75</v>
      </c>
      <c r="I5430" s="788">
        <v>3313.0825500488281</v>
      </c>
      <c r="K5430" s="795">
        <v>0</v>
      </c>
      <c r="M5430" s="798">
        <f t="shared" si="253"/>
        <v>10235.765655090881</v>
      </c>
      <c r="N5430" s="303"/>
      <c r="S5430" s="786">
        <v>0</v>
      </c>
      <c r="T5430" s="781">
        <f>VLOOKUP(C5430,METADATA!$J$5:$Q$29,IF(E5430="HI",2,IF(E5430="LO",6,10))+IF(S5430=1,2,IF(D5430=7,1,(IF(WEEKDAY(B5430)=1,2,IF(WEEKDAY(B5430)=7,1,0))))))</f>
        <v>3</v>
      </c>
      <c r="U5430" s="781">
        <f>VLOOKUP(C5430,METADATA!$A$5:$H$29,IF(E5430="HI",2,IF(E5430="LO",6,10))+IF(S5430=1,2,IF(D5430=7,1,(IF(WEEKDAY(B5430)=1,2,IF(WEEKDAY(B5430)=7,1,0))))))</f>
        <v>3</v>
      </c>
    </row>
    <row r="5431" spans="2:21" ht="13.95" customHeight="1" x14ac:dyDescent="0.25">
      <c r="B5431" s="784">
        <f t="shared" si="254"/>
        <v>45609</v>
      </c>
      <c r="C5431" s="785">
        <v>3</v>
      </c>
      <c r="D5431" s="786">
        <f>IFERROR((INDEX(METADATA!$T$2:$T$20,MATCH(B5431,METADATA!$S$2:$S$20,0))),0)</f>
        <v>0</v>
      </c>
      <c r="E5431" s="785" t="str">
        <f t="shared" si="252"/>
        <v>LO</v>
      </c>
      <c r="F5431" s="786">
        <f>VLOOKUP(C5431,METADATA!$A$5:$H$29,IF(E5431="HI",2,IF(E5431="LO",6,10))+IF(D5431=1,2,IF(D5431=7,1,(IF(WEEKDAY(B5431)=1,2,IF(WEEKDAY(B5431)=7,1,0))))))</f>
        <v>3</v>
      </c>
      <c r="G5431" s="786">
        <f>VLOOKUP(C5431,METADATA!$J$5:$Q$29,IF(E5431="HI",2,IF(E5431="LO",6,10))+IF(D5431=1,2,IF(D5431=7,1,(IF(WEEKDAY(B5431)=1,2,IF(WEEKDAY(B5431)=7,1,0))))))</f>
        <v>3</v>
      </c>
      <c r="H5431" s="787">
        <v>9755.75</v>
      </c>
      <c r="I5431" s="788">
        <v>3936.0084228515625</v>
      </c>
      <c r="K5431" s="795">
        <v>0</v>
      </c>
      <c r="M5431" s="798">
        <f t="shared" si="253"/>
        <v>10519.829863988221</v>
      </c>
      <c r="N5431" s="303"/>
      <c r="S5431" s="786">
        <v>0</v>
      </c>
      <c r="T5431" s="781">
        <f>VLOOKUP(C5431,METADATA!$J$5:$Q$29,IF(E5431="HI",2,IF(E5431="LO",6,10))+IF(S5431=1,2,IF(D5431=7,1,(IF(WEEKDAY(B5431)=1,2,IF(WEEKDAY(B5431)=7,1,0))))))</f>
        <v>3</v>
      </c>
      <c r="U5431" s="781">
        <f>VLOOKUP(C5431,METADATA!$A$5:$H$29,IF(E5431="HI",2,IF(E5431="LO",6,10))+IF(S5431=1,2,IF(D5431=7,1,(IF(WEEKDAY(B5431)=1,2,IF(WEEKDAY(B5431)=7,1,0))))))</f>
        <v>3</v>
      </c>
    </row>
    <row r="5432" spans="2:21" ht="13.95" customHeight="1" x14ac:dyDescent="0.25">
      <c r="B5432" s="784">
        <f t="shared" si="254"/>
        <v>45609</v>
      </c>
      <c r="C5432" s="785">
        <v>4</v>
      </c>
      <c r="D5432" s="786">
        <f>IFERROR((INDEX(METADATA!$T$2:$T$20,MATCH(B5432,METADATA!$S$2:$S$20,0))),0)</f>
        <v>0</v>
      </c>
      <c r="E5432" s="785" t="str">
        <f t="shared" si="252"/>
        <v>LO</v>
      </c>
      <c r="F5432" s="786">
        <f>VLOOKUP(C5432,METADATA!$A$5:$H$29,IF(E5432="HI",2,IF(E5432="LO",6,10))+IF(D5432=1,2,IF(D5432=7,1,(IF(WEEKDAY(B5432)=1,2,IF(WEEKDAY(B5432)=7,1,0))))))</f>
        <v>3</v>
      </c>
      <c r="G5432" s="786">
        <f>VLOOKUP(C5432,METADATA!$J$5:$Q$29,IF(E5432="HI",2,IF(E5432="LO",6,10))+IF(D5432=1,2,IF(D5432=7,1,(IF(WEEKDAY(B5432)=1,2,IF(WEEKDAY(B5432)=7,1,0))))))</f>
        <v>3</v>
      </c>
      <c r="H5432" s="787">
        <v>10112.25</v>
      </c>
      <c r="I5432" s="788">
        <v>4357.4851379394531</v>
      </c>
      <c r="K5432" s="795">
        <v>0</v>
      </c>
      <c r="M5432" s="798">
        <f t="shared" si="253"/>
        <v>11011.14330075961</v>
      </c>
      <c r="N5432" s="303"/>
      <c r="S5432" s="786">
        <v>0</v>
      </c>
      <c r="T5432" s="781">
        <f>VLOOKUP(C5432,METADATA!$J$5:$Q$29,IF(E5432="HI",2,IF(E5432="LO",6,10))+IF(S5432=1,2,IF(D5432=7,1,(IF(WEEKDAY(B5432)=1,2,IF(WEEKDAY(B5432)=7,1,0))))))</f>
        <v>3</v>
      </c>
      <c r="U5432" s="781">
        <f>VLOOKUP(C5432,METADATA!$A$5:$H$29,IF(E5432="HI",2,IF(E5432="LO",6,10))+IF(S5432=1,2,IF(D5432=7,1,(IF(WEEKDAY(B5432)=1,2,IF(WEEKDAY(B5432)=7,1,0))))))</f>
        <v>3</v>
      </c>
    </row>
    <row r="5433" spans="2:21" ht="13.95" customHeight="1" x14ac:dyDescent="0.25">
      <c r="B5433" s="784">
        <f t="shared" si="254"/>
        <v>45609</v>
      </c>
      <c r="C5433" s="785">
        <v>5</v>
      </c>
      <c r="D5433" s="786">
        <f>IFERROR((INDEX(METADATA!$T$2:$T$20,MATCH(B5433,METADATA!$S$2:$S$20,0))),0)</f>
        <v>0</v>
      </c>
      <c r="E5433" s="785" t="str">
        <f t="shared" si="252"/>
        <v>LO</v>
      </c>
      <c r="F5433" s="786">
        <f>VLOOKUP(C5433,METADATA!$A$5:$H$29,IF(E5433="HI",2,IF(E5433="LO",6,10))+IF(D5433=1,2,IF(D5433=7,1,(IF(WEEKDAY(B5433)=1,2,IF(WEEKDAY(B5433)=7,1,0))))))</f>
        <v>3</v>
      </c>
      <c r="G5433" s="786">
        <f>VLOOKUP(C5433,METADATA!$J$5:$Q$29,IF(E5433="HI",2,IF(E5433="LO",6,10))+IF(D5433=1,2,IF(D5433=7,1,(IF(WEEKDAY(B5433)=1,2,IF(WEEKDAY(B5433)=7,1,0))))))</f>
        <v>3</v>
      </c>
      <c r="H5433" s="787">
        <v>11555.75</v>
      </c>
      <c r="I5433" s="788">
        <v>4190.9349975585938</v>
      </c>
      <c r="K5433" s="795">
        <v>870.51250000000005</v>
      </c>
      <c r="M5433" s="798">
        <f t="shared" si="253"/>
        <v>12292.245287833361</v>
      </c>
      <c r="N5433" s="303"/>
      <c r="S5433" s="786">
        <v>0</v>
      </c>
      <c r="T5433" s="781">
        <f>VLOOKUP(C5433,METADATA!$J$5:$Q$29,IF(E5433="HI",2,IF(E5433="LO",6,10))+IF(S5433=1,2,IF(D5433=7,1,(IF(WEEKDAY(B5433)=1,2,IF(WEEKDAY(B5433)=7,1,0))))))</f>
        <v>3</v>
      </c>
      <c r="U5433" s="781">
        <f>VLOOKUP(C5433,METADATA!$A$5:$H$29,IF(E5433="HI",2,IF(E5433="LO",6,10))+IF(S5433=1,2,IF(D5433=7,1,(IF(WEEKDAY(B5433)=1,2,IF(WEEKDAY(B5433)=7,1,0))))))</f>
        <v>3</v>
      </c>
    </row>
    <row r="5434" spans="2:21" ht="13.95" customHeight="1" x14ac:dyDescent="0.25">
      <c r="B5434" s="784">
        <f t="shared" si="254"/>
        <v>45609</v>
      </c>
      <c r="C5434" s="785">
        <v>6</v>
      </c>
      <c r="D5434" s="786">
        <f>IFERROR((INDEX(METADATA!$T$2:$T$20,MATCH(B5434,METADATA!$S$2:$S$20,0))),0)</f>
        <v>0</v>
      </c>
      <c r="E5434" s="785" t="str">
        <f t="shared" si="252"/>
        <v>LO</v>
      </c>
      <c r="F5434" s="786">
        <f>VLOOKUP(C5434,METADATA!$A$5:$H$29,IF(E5434="HI",2,IF(E5434="LO",6,10))+IF(D5434=1,2,IF(D5434=7,1,(IF(WEEKDAY(B5434)=1,2,IF(WEEKDAY(B5434)=7,1,0))))))</f>
        <v>2</v>
      </c>
      <c r="G5434" s="786">
        <f>VLOOKUP(C5434,METADATA!$J$5:$Q$29,IF(E5434="HI",2,IF(E5434="LO",6,10))+IF(D5434=1,2,IF(D5434=7,1,(IF(WEEKDAY(B5434)=1,2,IF(WEEKDAY(B5434)=7,1,0))))))</f>
        <v>2</v>
      </c>
      <c r="H5434" s="787">
        <v>12323</v>
      </c>
      <c r="I5434" s="788">
        <v>4105.8349304199219</v>
      </c>
      <c r="K5434" s="795">
        <v>865.8125</v>
      </c>
      <c r="M5434" s="798">
        <f t="shared" si="253"/>
        <v>12989.003405798936</v>
      </c>
      <c r="N5434" s="303"/>
      <c r="S5434" s="786">
        <v>0</v>
      </c>
      <c r="T5434" s="781">
        <f>VLOOKUP(C5434,METADATA!$J$5:$Q$29,IF(E5434="HI",2,IF(E5434="LO",6,10))+IF(S5434=1,2,IF(D5434=7,1,(IF(WEEKDAY(B5434)=1,2,IF(WEEKDAY(B5434)=7,1,0))))))</f>
        <v>2</v>
      </c>
      <c r="U5434" s="781">
        <f>VLOOKUP(C5434,METADATA!$A$5:$H$29,IF(E5434="HI",2,IF(E5434="LO",6,10))+IF(S5434=1,2,IF(D5434=7,1,(IF(WEEKDAY(B5434)=1,2,IF(WEEKDAY(B5434)=7,1,0))))))</f>
        <v>2</v>
      </c>
    </row>
    <row r="5435" spans="2:21" ht="13.95" customHeight="1" x14ac:dyDescent="0.25">
      <c r="B5435" s="784">
        <f t="shared" si="254"/>
        <v>45609</v>
      </c>
      <c r="C5435" s="785">
        <v>7</v>
      </c>
      <c r="D5435" s="786">
        <f>IFERROR((INDEX(METADATA!$T$2:$T$20,MATCH(B5435,METADATA!$S$2:$S$20,0))),0)</f>
        <v>0</v>
      </c>
      <c r="E5435" s="785" t="str">
        <f t="shared" si="252"/>
        <v>LO</v>
      </c>
      <c r="F5435" s="786">
        <f>VLOOKUP(C5435,METADATA!$A$5:$H$29,IF(E5435="HI",2,IF(E5435="LO",6,10))+IF(D5435=1,2,IF(D5435=7,1,(IF(WEEKDAY(B5435)=1,2,IF(WEEKDAY(B5435)=7,1,0))))))</f>
        <v>1</v>
      </c>
      <c r="G5435" s="786">
        <f>VLOOKUP(C5435,METADATA!$J$5:$Q$29,IF(E5435="HI",2,IF(E5435="LO",6,10))+IF(D5435=1,2,IF(D5435=7,1,(IF(WEEKDAY(B5435)=1,2,IF(WEEKDAY(B5435)=7,1,0))))))</f>
        <v>1</v>
      </c>
      <c r="H5435" s="787">
        <v>13496.75</v>
      </c>
      <c r="I5435" s="788">
        <v>4122.9099731445313</v>
      </c>
      <c r="K5435" s="795">
        <v>834.63750000000005</v>
      </c>
      <c r="M5435" s="798">
        <f t="shared" si="253"/>
        <v>14112.428820339703</v>
      </c>
      <c r="N5435" s="303"/>
      <c r="S5435" s="786">
        <v>0</v>
      </c>
      <c r="T5435" s="781">
        <f>VLOOKUP(C5435,METADATA!$J$5:$Q$29,IF(E5435="HI",2,IF(E5435="LO",6,10))+IF(S5435=1,2,IF(D5435=7,1,(IF(WEEKDAY(B5435)=1,2,IF(WEEKDAY(B5435)=7,1,0))))))</f>
        <v>1</v>
      </c>
      <c r="U5435" s="781">
        <f>VLOOKUP(C5435,METADATA!$A$5:$H$29,IF(E5435="HI",2,IF(E5435="LO",6,10))+IF(S5435=1,2,IF(D5435=7,1,(IF(WEEKDAY(B5435)=1,2,IF(WEEKDAY(B5435)=7,1,0))))))</f>
        <v>1</v>
      </c>
    </row>
    <row r="5436" spans="2:21" ht="13.95" customHeight="1" x14ac:dyDescent="0.25">
      <c r="B5436" s="784">
        <f t="shared" si="254"/>
        <v>45609</v>
      </c>
      <c r="C5436" s="785">
        <v>8</v>
      </c>
      <c r="D5436" s="786">
        <f>IFERROR((INDEX(METADATA!$T$2:$T$20,MATCH(B5436,METADATA!$S$2:$S$20,0))),0)</f>
        <v>0</v>
      </c>
      <c r="E5436" s="785" t="str">
        <f t="shared" si="252"/>
        <v>LO</v>
      </c>
      <c r="F5436" s="786">
        <f>VLOOKUP(C5436,METADATA!$A$5:$H$29,IF(E5436="HI",2,IF(E5436="LO",6,10))+IF(D5436=1,2,IF(D5436=7,1,(IF(WEEKDAY(B5436)=1,2,IF(WEEKDAY(B5436)=7,1,0))))))</f>
        <v>1</v>
      </c>
      <c r="G5436" s="786">
        <f>VLOOKUP(C5436,METADATA!$J$5:$Q$29,IF(E5436="HI",2,IF(E5436="LO",6,10))+IF(D5436=1,2,IF(D5436=7,1,(IF(WEEKDAY(B5436)=1,2,IF(WEEKDAY(B5436)=7,1,0))))))</f>
        <v>1</v>
      </c>
      <c r="H5436" s="787">
        <v>15946.5</v>
      </c>
      <c r="I5436" s="788">
        <v>3115.6750793457031</v>
      </c>
      <c r="K5436" s="795">
        <v>847.33749999999998</v>
      </c>
      <c r="M5436" s="798">
        <f t="shared" si="253"/>
        <v>16248.024293742788</v>
      </c>
      <c r="N5436" s="303"/>
      <c r="S5436" s="786">
        <v>0</v>
      </c>
      <c r="T5436" s="781">
        <f>VLOOKUP(C5436,METADATA!$J$5:$Q$29,IF(E5436="HI",2,IF(E5436="LO",6,10))+IF(S5436=1,2,IF(D5436=7,1,(IF(WEEKDAY(B5436)=1,2,IF(WEEKDAY(B5436)=7,1,0))))))</f>
        <v>1</v>
      </c>
      <c r="U5436" s="781">
        <f>VLOOKUP(C5436,METADATA!$A$5:$H$29,IF(E5436="HI",2,IF(E5436="LO",6,10))+IF(S5436=1,2,IF(D5436=7,1,(IF(WEEKDAY(B5436)=1,2,IF(WEEKDAY(B5436)=7,1,0))))))</f>
        <v>1</v>
      </c>
    </row>
    <row r="5437" spans="2:21" ht="13.95" customHeight="1" x14ac:dyDescent="0.25">
      <c r="B5437" s="784">
        <f t="shared" si="254"/>
        <v>45609</v>
      </c>
      <c r="C5437" s="785">
        <v>9</v>
      </c>
      <c r="D5437" s="786">
        <f>IFERROR((INDEX(METADATA!$T$2:$T$20,MATCH(B5437,METADATA!$S$2:$S$20,0))),0)</f>
        <v>0</v>
      </c>
      <c r="E5437" s="785" t="str">
        <f t="shared" si="252"/>
        <v>LO</v>
      </c>
      <c r="F5437" s="786">
        <f>VLOOKUP(C5437,METADATA!$A$5:$H$29,IF(E5437="HI",2,IF(E5437="LO",6,10))+IF(D5437=1,2,IF(D5437=7,1,(IF(WEEKDAY(B5437)=1,2,IF(WEEKDAY(B5437)=7,1,0))))))</f>
        <v>2</v>
      </c>
      <c r="G5437" s="786">
        <f>VLOOKUP(C5437,METADATA!$J$5:$Q$29,IF(E5437="HI",2,IF(E5437="LO",6,10))+IF(D5437=1,2,IF(D5437=7,1,(IF(WEEKDAY(B5437)=1,2,IF(WEEKDAY(B5437)=7,1,0))))))</f>
        <v>1</v>
      </c>
      <c r="H5437" s="787">
        <v>16704</v>
      </c>
      <c r="I5437" s="788">
        <v>2927.7875366210938</v>
      </c>
      <c r="K5437" s="795">
        <v>851.61249999999995</v>
      </c>
      <c r="M5437" s="798">
        <f t="shared" si="253"/>
        <v>16958.642512288352</v>
      </c>
      <c r="N5437" s="303"/>
      <c r="S5437" s="786">
        <v>0</v>
      </c>
      <c r="T5437" s="781">
        <f>VLOOKUP(C5437,METADATA!$J$5:$Q$29,IF(E5437="HI",2,IF(E5437="LO",6,10))+IF(S5437=1,2,IF(D5437=7,1,(IF(WEEKDAY(B5437)=1,2,IF(WEEKDAY(B5437)=7,1,0))))))</f>
        <v>1</v>
      </c>
      <c r="U5437" s="781">
        <f>VLOOKUP(C5437,METADATA!$A$5:$H$29,IF(E5437="HI",2,IF(E5437="LO",6,10))+IF(S5437=1,2,IF(D5437=7,1,(IF(WEEKDAY(B5437)=1,2,IF(WEEKDAY(B5437)=7,1,0))))))</f>
        <v>2</v>
      </c>
    </row>
    <row r="5438" spans="2:21" ht="13.95" customHeight="1" x14ac:dyDescent="0.25">
      <c r="B5438" s="784">
        <f t="shared" si="254"/>
        <v>45609</v>
      </c>
      <c r="C5438" s="785">
        <v>10</v>
      </c>
      <c r="D5438" s="786">
        <f>IFERROR((INDEX(METADATA!$T$2:$T$20,MATCH(B5438,METADATA!$S$2:$S$20,0))),0)</f>
        <v>0</v>
      </c>
      <c r="E5438" s="785" t="str">
        <f t="shared" si="252"/>
        <v>LO</v>
      </c>
      <c r="F5438" s="786">
        <f>VLOOKUP(C5438,METADATA!$A$5:$H$29,IF(E5438="HI",2,IF(E5438="LO",6,10))+IF(D5438=1,2,IF(D5438=7,1,(IF(WEEKDAY(B5438)=1,2,IF(WEEKDAY(B5438)=7,1,0))))))</f>
        <v>2</v>
      </c>
      <c r="G5438" s="786">
        <f>VLOOKUP(C5438,METADATA!$J$5:$Q$29,IF(E5438="HI",2,IF(E5438="LO",6,10))+IF(D5438=1,2,IF(D5438=7,1,(IF(WEEKDAY(B5438)=1,2,IF(WEEKDAY(B5438)=7,1,0))))))</f>
        <v>2</v>
      </c>
      <c r="H5438" s="787">
        <v>17176.75</v>
      </c>
      <c r="I5438" s="788">
        <v>4021.9999694824219</v>
      </c>
      <c r="K5438" s="795">
        <v>856.5</v>
      </c>
      <c r="M5438" s="798">
        <f t="shared" si="253"/>
        <v>17641.349843960823</v>
      </c>
      <c r="N5438" s="303"/>
      <c r="S5438" s="786">
        <v>0</v>
      </c>
      <c r="T5438" s="781">
        <f>VLOOKUP(C5438,METADATA!$J$5:$Q$29,IF(E5438="HI",2,IF(E5438="LO",6,10))+IF(S5438=1,2,IF(D5438=7,1,(IF(WEEKDAY(B5438)=1,2,IF(WEEKDAY(B5438)=7,1,0))))))</f>
        <v>2</v>
      </c>
      <c r="U5438" s="781">
        <f>VLOOKUP(C5438,METADATA!$A$5:$H$29,IF(E5438="HI",2,IF(E5438="LO",6,10))+IF(S5438=1,2,IF(D5438=7,1,(IF(WEEKDAY(B5438)=1,2,IF(WEEKDAY(B5438)=7,1,0))))))</f>
        <v>2</v>
      </c>
    </row>
    <row r="5439" spans="2:21" ht="13.95" customHeight="1" x14ac:dyDescent="0.25">
      <c r="B5439" s="784">
        <f t="shared" si="254"/>
        <v>45609</v>
      </c>
      <c r="C5439" s="785">
        <v>11</v>
      </c>
      <c r="D5439" s="786">
        <f>IFERROR((INDEX(METADATA!$T$2:$T$20,MATCH(B5439,METADATA!$S$2:$S$20,0))),0)</f>
        <v>0</v>
      </c>
      <c r="E5439" s="785" t="str">
        <f t="shared" si="252"/>
        <v>LO</v>
      </c>
      <c r="F5439" s="786">
        <f>VLOOKUP(C5439,METADATA!$A$5:$H$29,IF(E5439="HI",2,IF(E5439="LO",6,10))+IF(D5439=1,2,IF(D5439=7,1,(IF(WEEKDAY(B5439)=1,2,IF(WEEKDAY(B5439)=7,1,0))))))</f>
        <v>2</v>
      </c>
      <c r="G5439" s="786">
        <f>VLOOKUP(C5439,METADATA!$J$5:$Q$29,IF(E5439="HI",2,IF(E5439="LO",6,10))+IF(D5439=1,2,IF(D5439=7,1,(IF(WEEKDAY(B5439)=1,2,IF(WEEKDAY(B5439)=7,1,0))))))</f>
        <v>2</v>
      </c>
      <c r="H5439" s="787">
        <v>18010</v>
      </c>
      <c r="I5439" s="788">
        <v>4380.6400451660156</v>
      </c>
      <c r="K5439" s="795">
        <v>824.32500000000005</v>
      </c>
      <c r="M5439" s="798">
        <f t="shared" si="253"/>
        <v>18535.104726041129</v>
      </c>
      <c r="N5439" s="303"/>
      <c r="S5439" s="786">
        <v>0</v>
      </c>
      <c r="T5439" s="781">
        <f>VLOOKUP(C5439,METADATA!$J$5:$Q$29,IF(E5439="HI",2,IF(E5439="LO",6,10))+IF(S5439=1,2,IF(D5439=7,1,(IF(WEEKDAY(B5439)=1,2,IF(WEEKDAY(B5439)=7,1,0))))))</f>
        <v>2</v>
      </c>
      <c r="U5439" s="781">
        <f>VLOOKUP(C5439,METADATA!$A$5:$H$29,IF(E5439="HI",2,IF(E5439="LO",6,10))+IF(S5439=1,2,IF(D5439=7,1,(IF(WEEKDAY(B5439)=1,2,IF(WEEKDAY(B5439)=7,1,0))))))</f>
        <v>2</v>
      </c>
    </row>
    <row r="5440" spans="2:21" ht="13.95" customHeight="1" x14ac:dyDescent="0.25">
      <c r="B5440" s="784">
        <f t="shared" si="254"/>
        <v>45609</v>
      </c>
      <c r="C5440" s="785">
        <v>12</v>
      </c>
      <c r="D5440" s="786">
        <f>IFERROR((INDEX(METADATA!$T$2:$T$20,MATCH(B5440,METADATA!$S$2:$S$20,0))),0)</f>
        <v>0</v>
      </c>
      <c r="E5440" s="785" t="str">
        <f t="shared" si="252"/>
        <v>LO</v>
      </c>
      <c r="F5440" s="786">
        <f>VLOOKUP(C5440,METADATA!$A$5:$H$29,IF(E5440="HI",2,IF(E5440="LO",6,10))+IF(D5440=1,2,IF(D5440=7,1,(IF(WEEKDAY(B5440)=1,2,IF(WEEKDAY(B5440)=7,1,0))))))</f>
        <v>2</v>
      </c>
      <c r="G5440" s="786">
        <f>VLOOKUP(C5440,METADATA!$J$5:$Q$29,IF(E5440="HI",2,IF(E5440="LO",6,10))+IF(D5440=1,2,IF(D5440=7,1,(IF(WEEKDAY(B5440)=1,2,IF(WEEKDAY(B5440)=7,1,0))))))</f>
        <v>2</v>
      </c>
      <c r="H5440" s="787">
        <v>18492</v>
      </c>
      <c r="I5440" s="788">
        <v>4295.5600891113281</v>
      </c>
      <c r="K5440" s="795">
        <v>882.73749999999995</v>
      </c>
      <c r="M5440" s="798">
        <f t="shared" si="253"/>
        <v>18984.359364465428</v>
      </c>
      <c r="N5440" s="303"/>
      <c r="S5440" s="786">
        <v>0</v>
      </c>
      <c r="T5440" s="781">
        <f>VLOOKUP(C5440,METADATA!$J$5:$Q$29,IF(E5440="HI",2,IF(E5440="LO",6,10))+IF(S5440=1,2,IF(D5440=7,1,(IF(WEEKDAY(B5440)=1,2,IF(WEEKDAY(B5440)=7,1,0))))))</f>
        <v>2</v>
      </c>
      <c r="U5440" s="781">
        <f>VLOOKUP(C5440,METADATA!$A$5:$H$29,IF(E5440="HI",2,IF(E5440="LO",6,10))+IF(S5440=1,2,IF(D5440=7,1,(IF(WEEKDAY(B5440)=1,2,IF(WEEKDAY(B5440)=7,1,0))))))</f>
        <v>2</v>
      </c>
    </row>
    <row r="5441" spans="2:21" ht="13.95" customHeight="1" x14ac:dyDescent="0.25">
      <c r="B5441" s="784">
        <f t="shared" si="254"/>
        <v>45609</v>
      </c>
      <c r="C5441" s="785">
        <v>13</v>
      </c>
      <c r="D5441" s="786">
        <f>IFERROR((INDEX(METADATA!$T$2:$T$20,MATCH(B5441,METADATA!$S$2:$S$20,0))),0)</f>
        <v>0</v>
      </c>
      <c r="E5441" s="785" t="str">
        <f t="shared" si="252"/>
        <v>LO</v>
      </c>
      <c r="F5441" s="786">
        <f>VLOOKUP(C5441,METADATA!$A$5:$H$29,IF(E5441="HI",2,IF(E5441="LO",6,10))+IF(D5441=1,2,IF(D5441=7,1,(IF(WEEKDAY(B5441)=1,2,IF(WEEKDAY(B5441)=7,1,0))))))</f>
        <v>2</v>
      </c>
      <c r="G5441" s="786">
        <f>VLOOKUP(C5441,METADATA!$J$5:$Q$29,IF(E5441="HI",2,IF(E5441="LO",6,10))+IF(D5441=1,2,IF(D5441=7,1,(IF(WEEKDAY(B5441)=1,2,IF(WEEKDAY(B5441)=7,1,0))))))</f>
        <v>2</v>
      </c>
      <c r="H5441" s="787">
        <v>18703.75</v>
      </c>
      <c r="I5441" s="788">
        <v>4019.5449523925781</v>
      </c>
      <c r="K5441" s="795">
        <v>909.3125</v>
      </c>
      <c r="M5441" s="798">
        <f t="shared" si="253"/>
        <v>19130.786854878832</v>
      </c>
      <c r="N5441" s="303"/>
      <c r="S5441" s="786">
        <v>0</v>
      </c>
      <c r="T5441" s="781">
        <f>VLOOKUP(C5441,METADATA!$J$5:$Q$29,IF(E5441="HI",2,IF(E5441="LO",6,10))+IF(S5441=1,2,IF(D5441=7,1,(IF(WEEKDAY(B5441)=1,2,IF(WEEKDAY(B5441)=7,1,0))))))</f>
        <v>2</v>
      </c>
      <c r="U5441" s="781">
        <f>VLOOKUP(C5441,METADATA!$A$5:$H$29,IF(E5441="HI",2,IF(E5441="LO",6,10))+IF(S5441=1,2,IF(D5441=7,1,(IF(WEEKDAY(B5441)=1,2,IF(WEEKDAY(B5441)=7,1,0))))))</f>
        <v>2</v>
      </c>
    </row>
    <row r="5442" spans="2:21" ht="13.95" customHeight="1" x14ac:dyDescent="0.25">
      <c r="B5442" s="784">
        <f t="shared" si="254"/>
        <v>45609</v>
      </c>
      <c r="C5442" s="785">
        <v>14</v>
      </c>
      <c r="D5442" s="786">
        <f>IFERROR((INDEX(METADATA!$T$2:$T$20,MATCH(B5442,METADATA!$S$2:$S$20,0))),0)</f>
        <v>0</v>
      </c>
      <c r="E5442" s="785" t="str">
        <f t="shared" si="252"/>
        <v>LO</v>
      </c>
      <c r="F5442" s="786">
        <f>VLOOKUP(C5442,METADATA!$A$5:$H$29,IF(E5442="HI",2,IF(E5442="LO",6,10))+IF(D5442=1,2,IF(D5442=7,1,(IF(WEEKDAY(B5442)=1,2,IF(WEEKDAY(B5442)=7,1,0))))))</f>
        <v>2</v>
      </c>
      <c r="G5442" s="786">
        <f>VLOOKUP(C5442,METADATA!$J$5:$Q$29,IF(E5442="HI",2,IF(E5442="LO",6,10))+IF(D5442=1,2,IF(D5442=7,1,(IF(WEEKDAY(B5442)=1,2,IF(WEEKDAY(B5442)=7,1,0))))))</f>
        <v>2</v>
      </c>
      <c r="H5442" s="787">
        <v>19222.5</v>
      </c>
      <c r="I5442" s="788">
        <v>3148.5425109863281</v>
      </c>
      <c r="K5442" s="795">
        <v>905.6</v>
      </c>
      <c r="M5442" s="798">
        <f t="shared" si="253"/>
        <v>19478.650522905536</v>
      </c>
      <c r="N5442" s="303"/>
      <c r="S5442" s="786">
        <v>0</v>
      </c>
      <c r="T5442" s="781">
        <f>VLOOKUP(C5442,METADATA!$J$5:$Q$29,IF(E5442="HI",2,IF(E5442="LO",6,10))+IF(S5442=1,2,IF(D5442=7,1,(IF(WEEKDAY(B5442)=1,2,IF(WEEKDAY(B5442)=7,1,0))))))</f>
        <v>2</v>
      </c>
      <c r="U5442" s="781">
        <f>VLOOKUP(C5442,METADATA!$A$5:$H$29,IF(E5442="HI",2,IF(E5442="LO",6,10))+IF(S5442=1,2,IF(D5442=7,1,(IF(WEEKDAY(B5442)=1,2,IF(WEEKDAY(B5442)=7,1,0))))))</f>
        <v>2</v>
      </c>
    </row>
    <row r="5443" spans="2:21" ht="13.95" customHeight="1" x14ac:dyDescent="0.25">
      <c r="B5443" s="784">
        <f t="shared" si="254"/>
        <v>45609</v>
      </c>
      <c r="C5443" s="785">
        <v>15</v>
      </c>
      <c r="D5443" s="786">
        <f>IFERROR((INDEX(METADATA!$T$2:$T$20,MATCH(B5443,METADATA!$S$2:$S$20,0))),0)</f>
        <v>0</v>
      </c>
      <c r="E5443" s="785" t="str">
        <f t="shared" si="252"/>
        <v>LO</v>
      </c>
      <c r="F5443" s="786">
        <f>VLOOKUP(C5443,METADATA!$A$5:$H$29,IF(E5443="HI",2,IF(E5443="LO",6,10))+IF(D5443=1,2,IF(D5443=7,1,(IF(WEEKDAY(B5443)=1,2,IF(WEEKDAY(B5443)=7,1,0))))))</f>
        <v>2</v>
      </c>
      <c r="G5443" s="786">
        <f>VLOOKUP(C5443,METADATA!$J$5:$Q$29,IF(E5443="HI",2,IF(E5443="LO",6,10))+IF(D5443=1,2,IF(D5443=7,1,(IF(WEEKDAY(B5443)=1,2,IF(WEEKDAY(B5443)=7,1,0))))))</f>
        <v>2</v>
      </c>
      <c r="H5443" s="787">
        <v>18920.25</v>
      </c>
      <c r="I5443" s="788">
        <v>3154.10498046875</v>
      </c>
      <c r="K5443" s="795">
        <v>913.98749999999995</v>
      </c>
      <c r="M5443" s="798">
        <f t="shared" si="253"/>
        <v>19181.351315543903</v>
      </c>
      <c r="N5443" s="303"/>
      <c r="S5443" s="786">
        <v>0</v>
      </c>
      <c r="T5443" s="781">
        <f>VLOOKUP(C5443,METADATA!$J$5:$Q$29,IF(E5443="HI",2,IF(E5443="LO",6,10))+IF(S5443=1,2,IF(D5443=7,1,(IF(WEEKDAY(B5443)=1,2,IF(WEEKDAY(B5443)=7,1,0))))))</f>
        <v>2</v>
      </c>
      <c r="U5443" s="781">
        <f>VLOOKUP(C5443,METADATA!$A$5:$H$29,IF(E5443="HI",2,IF(E5443="LO",6,10))+IF(S5443=1,2,IF(D5443=7,1,(IF(WEEKDAY(B5443)=1,2,IF(WEEKDAY(B5443)=7,1,0))))))</f>
        <v>2</v>
      </c>
    </row>
    <row r="5444" spans="2:21" ht="13.95" customHeight="1" x14ac:dyDescent="0.25">
      <c r="B5444" s="784">
        <f t="shared" si="254"/>
        <v>45609</v>
      </c>
      <c r="C5444" s="785">
        <v>16</v>
      </c>
      <c r="D5444" s="786">
        <f>IFERROR((INDEX(METADATA!$T$2:$T$20,MATCH(B5444,METADATA!$S$2:$S$20,0))),0)</f>
        <v>0</v>
      </c>
      <c r="E5444" s="785" t="str">
        <f t="shared" ref="E5444:E5507" si="255">IF(B5444="","",IF(AND(MONTH(B5444)&gt;=MONTH($AA$9),MONTH(B5444)&lt;=MONTH($AA$11)),"HI","LO"))</f>
        <v>LO</v>
      </c>
      <c r="F5444" s="786">
        <f>VLOOKUP(C5444,METADATA!$A$5:$H$29,IF(E5444="HI",2,IF(E5444="LO",6,10))+IF(D5444=1,2,IF(D5444=7,1,(IF(WEEKDAY(B5444)=1,2,IF(WEEKDAY(B5444)=7,1,0))))))</f>
        <v>2</v>
      </c>
      <c r="G5444" s="786">
        <f>VLOOKUP(C5444,METADATA!$J$5:$Q$29,IF(E5444="HI",2,IF(E5444="LO",6,10))+IF(D5444=1,2,IF(D5444=7,1,(IF(WEEKDAY(B5444)=1,2,IF(WEEKDAY(B5444)=7,1,0))))))</f>
        <v>2</v>
      </c>
      <c r="H5444" s="787">
        <v>17984.5</v>
      </c>
      <c r="I5444" s="788">
        <v>4261.3099975585938</v>
      </c>
      <c r="K5444" s="795">
        <v>902.26250000000005</v>
      </c>
      <c r="M5444" s="798">
        <f t="shared" ref="M5444:M5507" si="256">SQRT(H5444^2+I5444^2)</f>
        <v>18482.451221233961</v>
      </c>
      <c r="N5444" s="303"/>
      <c r="S5444" s="786">
        <v>0</v>
      </c>
      <c r="T5444" s="781">
        <f>VLOOKUP(C5444,METADATA!$J$5:$Q$29,IF(E5444="HI",2,IF(E5444="LO",6,10))+IF(S5444=1,2,IF(D5444=7,1,(IF(WEEKDAY(B5444)=1,2,IF(WEEKDAY(B5444)=7,1,0))))))</f>
        <v>2</v>
      </c>
      <c r="U5444" s="781">
        <f>VLOOKUP(C5444,METADATA!$A$5:$H$29,IF(E5444="HI",2,IF(E5444="LO",6,10))+IF(S5444=1,2,IF(D5444=7,1,(IF(WEEKDAY(B5444)=1,2,IF(WEEKDAY(B5444)=7,1,0))))))</f>
        <v>2</v>
      </c>
    </row>
    <row r="5445" spans="2:21" ht="13.95" customHeight="1" x14ac:dyDescent="0.25">
      <c r="B5445" s="784">
        <f t="shared" si="254"/>
        <v>45609</v>
      </c>
      <c r="C5445" s="785">
        <v>17</v>
      </c>
      <c r="D5445" s="786">
        <f>IFERROR((INDEX(METADATA!$T$2:$T$20,MATCH(B5445,METADATA!$S$2:$S$20,0))),0)</f>
        <v>0</v>
      </c>
      <c r="E5445" s="785" t="str">
        <f t="shared" si="255"/>
        <v>LO</v>
      </c>
      <c r="F5445" s="786">
        <f>VLOOKUP(C5445,METADATA!$A$5:$H$29,IF(E5445="HI",2,IF(E5445="LO",6,10))+IF(D5445=1,2,IF(D5445=7,1,(IF(WEEKDAY(B5445)=1,2,IF(WEEKDAY(B5445)=7,1,0))))))</f>
        <v>2</v>
      </c>
      <c r="G5445" s="786">
        <f>VLOOKUP(C5445,METADATA!$J$5:$Q$29,IF(E5445="HI",2,IF(E5445="LO",6,10))+IF(D5445=1,2,IF(D5445=7,1,(IF(WEEKDAY(B5445)=1,2,IF(WEEKDAY(B5445)=7,1,0))))))</f>
        <v>2</v>
      </c>
      <c r="H5445" s="787">
        <v>16092.5</v>
      </c>
      <c r="I5445" s="788">
        <v>4264.9249267578125</v>
      </c>
      <c r="K5445" s="795">
        <v>933.76250000000005</v>
      </c>
      <c r="M5445" s="798">
        <f t="shared" si="256"/>
        <v>16648.067181534319</v>
      </c>
      <c r="N5445" s="303"/>
      <c r="S5445" s="786">
        <v>0</v>
      </c>
      <c r="T5445" s="781">
        <f>VLOOKUP(C5445,METADATA!$J$5:$Q$29,IF(E5445="HI",2,IF(E5445="LO",6,10))+IF(S5445=1,2,IF(D5445=7,1,(IF(WEEKDAY(B5445)=1,2,IF(WEEKDAY(B5445)=7,1,0))))))</f>
        <v>2</v>
      </c>
      <c r="U5445" s="781">
        <f>VLOOKUP(C5445,METADATA!$A$5:$H$29,IF(E5445="HI",2,IF(E5445="LO",6,10))+IF(S5445=1,2,IF(D5445=7,1,(IF(WEEKDAY(B5445)=1,2,IF(WEEKDAY(B5445)=7,1,0))))))</f>
        <v>2</v>
      </c>
    </row>
    <row r="5446" spans="2:21" ht="13.95" customHeight="1" x14ac:dyDescent="0.25">
      <c r="B5446" s="784">
        <f t="shared" si="254"/>
        <v>45609</v>
      </c>
      <c r="C5446" s="785">
        <v>18</v>
      </c>
      <c r="D5446" s="786">
        <f>IFERROR((INDEX(METADATA!$T$2:$T$20,MATCH(B5446,METADATA!$S$2:$S$20,0))),0)</f>
        <v>0</v>
      </c>
      <c r="E5446" s="785" t="str">
        <f t="shared" si="255"/>
        <v>LO</v>
      </c>
      <c r="F5446" s="786">
        <f>VLOOKUP(C5446,METADATA!$A$5:$H$29,IF(E5446="HI",2,IF(E5446="LO",6,10))+IF(D5446=1,2,IF(D5446=7,1,(IF(WEEKDAY(B5446)=1,2,IF(WEEKDAY(B5446)=7,1,0))))))</f>
        <v>1</v>
      </c>
      <c r="G5446" s="786">
        <f>VLOOKUP(C5446,METADATA!$J$5:$Q$29,IF(E5446="HI",2,IF(E5446="LO",6,10))+IF(D5446=1,2,IF(D5446=7,1,(IF(WEEKDAY(B5446)=1,2,IF(WEEKDAY(B5446)=7,1,0))))))</f>
        <v>1</v>
      </c>
      <c r="H5446" s="787">
        <v>15344</v>
      </c>
      <c r="I5446" s="788">
        <v>4150.2950439453125</v>
      </c>
      <c r="K5446" s="795">
        <v>0</v>
      </c>
      <c r="M5446" s="798">
        <f t="shared" si="256"/>
        <v>15895.385649671951</v>
      </c>
      <c r="N5446" s="303"/>
      <c r="S5446" s="786">
        <v>0</v>
      </c>
      <c r="T5446" s="781">
        <f>VLOOKUP(C5446,METADATA!$J$5:$Q$29,IF(E5446="HI",2,IF(E5446="LO",6,10))+IF(S5446=1,2,IF(D5446=7,1,(IF(WEEKDAY(B5446)=1,2,IF(WEEKDAY(B5446)=7,1,0))))))</f>
        <v>1</v>
      </c>
      <c r="U5446" s="781">
        <f>VLOOKUP(C5446,METADATA!$A$5:$H$29,IF(E5446="HI",2,IF(E5446="LO",6,10))+IF(S5446=1,2,IF(D5446=7,1,(IF(WEEKDAY(B5446)=1,2,IF(WEEKDAY(B5446)=7,1,0))))))</f>
        <v>1</v>
      </c>
    </row>
    <row r="5447" spans="2:21" ht="13.95" customHeight="1" x14ac:dyDescent="0.25">
      <c r="B5447" s="784">
        <f t="shared" si="254"/>
        <v>45609</v>
      </c>
      <c r="C5447" s="785">
        <v>19</v>
      </c>
      <c r="D5447" s="786">
        <f>IFERROR((INDEX(METADATA!$T$2:$T$20,MATCH(B5447,METADATA!$S$2:$S$20,0))),0)</f>
        <v>0</v>
      </c>
      <c r="E5447" s="785" t="str">
        <f t="shared" si="255"/>
        <v>LO</v>
      </c>
      <c r="F5447" s="786">
        <f>VLOOKUP(C5447,METADATA!$A$5:$H$29,IF(E5447="HI",2,IF(E5447="LO",6,10))+IF(D5447=1,2,IF(D5447=7,1,(IF(WEEKDAY(B5447)=1,2,IF(WEEKDAY(B5447)=7,1,0))))))</f>
        <v>1</v>
      </c>
      <c r="G5447" s="786">
        <f>VLOOKUP(C5447,METADATA!$J$5:$Q$29,IF(E5447="HI",2,IF(E5447="LO",6,10))+IF(D5447=1,2,IF(D5447=7,1,(IF(WEEKDAY(B5447)=1,2,IF(WEEKDAY(B5447)=7,1,0))))))</f>
        <v>1</v>
      </c>
      <c r="H5447" s="787">
        <v>14896.25</v>
      </c>
      <c r="I5447" s="788">
        <v>4102.4548950195313</v>
      </c>
      <c r="K5447" s="795">
        <v>0</v>
      </c>
      <c r="M5447" s="798">
        <f t="shared" si="256"/>
        <v>15450.838172350706</v>
      </c>
      <c r="N5447" s="303"/>
      <c r="S5447" s="786">
        <v>0</v>
      </c>
      <c r="T5447" s="781">
        <f>VLOOKUP(C5447,METADATA!$J$5:$Q$29,IF(E5447="HI",2,IF(E5447="LO",6,10))+IF(S5447=1,2,IF(D5447=7,1,(IF(WEEKDAY(B5447)=1,2,IF(WEEKDAY(B5447)=7,1,0))))))</f>
        <v>1</v>
      </c>
      <c r="U5447" s="781">
        <f>VLOOKUP(C5447,METADATA!$A$5:$H$29,IF(E5447="HI",2,IF(E5447="LO",6,10))+IF(S5447=1,2,IF(D5447=7,1,(IF(WEEKDAY(B5447)=1,2,IF(WEEKDAY(B5447)=7,1,0))))))</f>
        <v>1</v>
      </c>
    </row>
    <row r="5448" spans="2:21" ht="13.95" customHeight="1" x14ac:dyDescent="0.25">
      <c r="B5448" s="784">
        <f t="shared" si="254"/>
        <v>45609</v>
      </c>
      <c r="C5448" s="785">
        <v>20</v>
      </c>
      <c r="D5448" s="786">
        <f>IFERROR((INDEX(METADATA!$T$2:$T$20,MATCH(B5448,METADATA!$S$2:$S$20,0))),0)</f>
        <v>0</v>
      </c>
      <c r="E5448" s="785" t="str">
        <f t="shared" si="255"/>
        <v>LO</v>
      </c>
      <c r="F5448" s="786">
        <f>VLOOKUP(C5448,METADATA!$A$5:$H$29,IF(E5448="HI",2,IF(E5448="LO",6,10))+IF(D5448=1,2,IF(D5448=7,1,(IF(WEEKDAY(B5448)=1,2,IF(WEEKDAY(B5448)=7,1,0))))))</f>
        <v>1</v>
      </c>
      <c r="G5448" s="786">
        <f>VLOOKUP(C5448,METADATA!$J$5:$Q$29,IF(E5448="HI",2,IF(E5448="LO",6,10))+IF(D5448=1,2,IF(D5448=7,1,(IF(WEEKDAY(B5448)=1,2,IF(WEEKDAY(B5448)=7,1,0))))))</f>
        <v>2</v>
      </c>
      <c r="H5448" s="787">
        <v>14718.75</v>
      </c>
      <c r="I5448" s="788">
        <v>4201.6349182128906</v>
      </c>
      <c r="K5448" s="795">
        <v>0</v>
      </c>
      <c r="M5448" s="798">
        <f t="shared" si="256"/>
        <v>15306.708906503902</v>
      </c>
      <c r="N5448" s="303"/>
      <c r="S5448" s="786">
        <v>0</v>
      </c>
      <c r="T5448" s="781">
        <f>VLOOKUP(C5448,METADATA!$J$5:$Q$29,IF(E5448="HI",2,IF(E5448="LO",6,10))+IF(S5448=1,2,IF(D5448=7,1,(IF(WEEKDAY(B5448)=1,2,IF(WEEKDAY(B5448)=7,1,0))))))</f>
        <v>2</v>
      </c>
      <c r="U5448" s="781">
        <f>VLOOKUP(C5448,METADATA!$A$5:$H$29,IF(E5448="HI",2,IF(E5448="LO",6,10))+IF(S5448=1,2,IF(D5448=7,1,(IF(WEEKDAY(B5448)=1,2,IF(WEEKDAY(B5448)=7,1,0))))))</f>
        <v>1</v>
      </c>
    </row>
    <row r="5449" spans="2:21" ht="13.95" customHeight="1" x14ac:dyDescent="0.25">
      <c r="B5449" s="784">
        <f t="shared" si="254"/>
        <v>45609</v>
      </c>
      <c r="C5449" s="785">
        <v>21</v>
      </c>
      <c r="D5449" s="786">
        <f>IFERROR((INDEX(METADATA!$T$2:$T$20,MATCH(B5449,METADATA!$S$2:$S$20,0))),0)</f>
        <v>0</v>
      </c>
      <c r="E5449" s="785" t="str">
        <f t="shared" si="255"/>
        <v>LO</v>
      </c>
      <c r="F5449" s="786">
        <f>VLOOKUP(C5449,METADATA!$A$5:$H$29,IF(E5449="HI",2,IF(E5449="LO",6,10))+IF(D5449=1,2,IF(D5449=7,1,(IF(WEEKDAY(B5449)=1,2,IF(WEEKDAY(B5449)=7,1,0))))))</f>
        <v>2</v>
      </c>
      <c r="G5449" s="786">
        <f>VLOOKUP(C5449,METADATA!$J$5:$Q$29,IF(E5449="HI",2,IF(E5449="LO",6,10))+IF(D5449=1,2,IF(D5449=7,1,(IF(WEEKDAY(B5449)=1,2,IF(WEEKDAY(B5449)=7,1,0))))))</f>
        <v>2</v>
      </c>
      <c r="H5449" s="787">
        <v>13445.75</v>
      </c>
      <c r="I5449" s="788">
        <v>4502.4749755859375</v>
      </c>
      <c r="K5449" s="795">
        <v>0</v>
      </c>
      <c r="M5449" s="798">
        <f t="shared" si="256"/>
        <v>14179.579470783947</v>
      </c>
      <c r="N5449" s="303"/>
      <c r="S5449" s="786">
        <v>0</v>
      </c>
      <c r="T5449" s="781">
        <f>VLOOKUP(C5449,METADATA!$J$5:$Q$29,IF(E5449="HI",2,IF(E5449="LO",6,10))+IF(S5449=1,2,IF(D5449=7,1,(IF(WEEKDAY(B5449)=1,2,IF(WEEKDAY(B5449)=7,1,0))))))</f>
        <v>2</v>
      </c>
      <c r="U5449" s="781">
        <f>VLOOKUP(C5449,METADATA!$A$5:$H$29,IF(E5449="HI",2,IF(E5449="LO",6,10))+IF(S5449=1,2,IF(D5449=7,1,(IF(WEEKDAY(B5449)=1,2,IF(WEEKDAY(B5449)=7,1,0))))))</f>
        <v>2</v>
      </c>
    </row>
    <row r="5450" spans="2:21" ht="13.95" customHeight="1" x14ac:dyDescent="0.25">
      <c r="B5450" s="784">
        <f t="shared" si="254"/>
        <v>45609</v>
      </c>
      <c r="C5450" s="785">
        <v>22</v>
      </c>
      <c r="D5450" s="786">
        <f>IFERROR((INDEX(METADATA!$T$2:$T$20,MATCH(B5450,METADATA!$S$2:$S$20,0))),0)</f>
        <v>0</v>
      </c>
      <c r="E5450" s="785" t="str">
        <f t="shared" si="255"/>
        <v>LO</v>
      </c>
      <c r="F5450" s="786">
        <f>VLOOKUP(C5450,METADATA!$A$5:$H$29,IF(E5450="HI",2,IF(E5450="LO",6,10))+IF(D5450=1,2,IF(D5450=7,1,(IF(WEEKDAY(B5450)=1,2,IF(WEEKDAY(B5450)=7,1,0))))))</f>
        <v>3</v>
      </c>
      <c r="G5450" s="786">
        <f>VLOOKUP(C5450,METADATA!$J$5:$Q$29,IF(E5450="HI",2,IF(E5450="LO",6,10))+IF(D5450=1,2,IF(D5450=7,1,(IF(WEEKDAY(B5450)=1,2,IF(WEEKDAY(B5450)=7,1,0))))))</f>
        <v>3</v>
      </c>
      <c r="H5450" s="787">
        <v>11950.75</v>
      </c>
      <c r="I5450" s="788">
        <v>5016.5</v>
      </c>
      <c r="K5450" s="795">
        <v>0</v>
      </c>
      <c r="M5450" s="798">
        <f t="shared" si="256"/>
        <v>12960.92966621222</v>
      </c>
      <c r="N5450" s="303"/>
      <c r="S5450" s="786">
        <v>0</v>
      </c>
      <c r="T5450" s="781">
        <f>VLOOKUP(C5450,METADATA!$J$5:$Q$29,IF(E5450="HI",2,IF(E5450="LO",6,10))+IF(S5450=1,2,IF(D5450=7,1,(IF(WEEKDAY(B5450)=1,2,IF(WEEKDAY(B5450)=7,1,0))))))</f>
        <v>3</v>
      </c>
      <c r="U5450" s="781">
        <f>VLOOKUP(C5450,METADATA!$A$5:$H$29,IF(E5450="HI",2,IF(E5450="LO",6,10))+IF(S5450=1,2,IF(D5450=7,1,(IF(WEEKDAY(B5450)=1,2,IF(WEEKDAY(B5450)=7,1,0))))))</f>
        <v>3</v>
      </c>
    </row>
    <row r="5451" spans="2:21" ht="13.95" customHeight="1" x14ac:dyDescent="0.25">
      <c r="B5451" s="784">
        <f t="shared" si="254"/>
        <v>45609</v>
      </c>
      <c r="C5451" s="785">
        <v>23</v>
      </c>
      <c r="D5451" s="786">
        <f>IFERROR((INDEX(METADATA!$T$2:$T$20,MATCH(B5451,METADATA!$S$2:$S$20,0))),0)</f>
        <v>0</v>
      </c>
      <c r="E5451" s="785" t="str">
        <f t="shared" si="255"/>
        <v>LO</v>
      </c>
      <c r="F5451" s="786">
        <f>VLOOKUP(C5451,METADATA!$A$5:$H$29,IF(E5451="HI",2,IF(E5451="LO",6,10))+IF(D5451=1,2,IF(D5451=7,1,(IF(WEEKDAY(B5451)=1,2,IF(WEEKDAY(B5451)=7,1,0))))))</f>
        <v>3</v>
      </c>
      <c r="G5451" s="786">
        <f>VLOOKUP(C5451,METADATA!$J$5:$Q$29,IF(E5451="HI",2,IF(E5451="LO",6,10))+IF(D5451=1,2,IF(D5451=7,1,(IF(WEEKDAY(B5451)=1,2,IF(WEEKDAY(B5451)=7,1,0))))))</f>
        <v>3</v>
      </c>
      <c r="H5451" s="787">
        <v>11064.25</v>
      </c>
      <c r="I5451" s="788">
        <v>4941.0999755859375</v>
      </c>
      <c r="K5451" s="795">
        <v>0</v>
      </c>
      <c r="M5451" s="798">
        <f t="shared" si="256"/>
        <v>12117.42947292186</v>
      </c>
      <c r="N5451" s="303"/>
      <c r="S5451" s="786">
        <v>0</v>
      </c>
      <c r="T5451" s="781">
        <f>VLOOKUP(C5451,METADATA!$J$5:$Q$29,IF(E5451="HI",2,IF(E5451="LO",6,10))+IF(S5451=1,2,IF(D5451=7,1,(IF(WEEKDAY(B5451)=1,2,IF(WEEKDAY(B5451)=7,1,0))))))</f>
        <v>3</v>
      </c>
      <c r="U5451" s="781">
        <f>VLOOKUP(C5451,METADATA!$A$5:$H$29,IF(E5451="HI",2,IF(E5451="LO",6,10))+IF(S5451=1,2,IF(D5451=7,1,(IF(WEEKDAY(B5451)=1,2,IF(WEEKDAY(B5451)=7,1,0))))))</f>
        <v>3</v>
      </c>
    </row>
    <row r="5452" spans="2:21" ht="13.95" customHeight="1" x14ac:dyDescent="0.25">
      <c r="B5452" s="784">
        <f t="shared" si="254"/>
        <v>45610</v>
      </c>
      <c r="C5452" s="785">
        <v>0</v>
      </c>
      <c r="D5452" s="786">
        <f>IFERROR((INDEX(METADATA!$T$2:$T$20,MATCH(B5452,METADATA!$S$2:$S$20,0))),0)</f>
        <v>0</v>
      </c>
      <c r="E5452" s="785" t="str">
        <f t="shared" si="255"/>
        <v>LO</v>
      </c>
      <c r="F5452" s="786">
        <f>VLOOKUP(C5452,METADATA!$A$5:$H$29,IF(E5452="HI",2,IF(E5452="LO",6,10))+IF(D5452=1,2,IF(D5452=7,1,(IF(WEEKDAY(B5452)=1,2,IF(WEEKDAY(B5452)=7,1,0))))))</f>
        <v>3</v>
      </c>
      <c r="G5452" s="786">
        <f>VLOOKUP(C5452,METADATA!$J$5:$Q$29,IF(E5452="HI",2,IF(E5452="LO",6,10))+IF(D5452=1,2,IF(D5452=7,1,(IF(WEEKDAY(B5452)=1,2,IF(WEEKDAY(B5452)=7,1,0))))))</f>
        <v>3</v>
      </c>
      <c r="H5452" s="787">
        <v>10387.25</v>
      </c>
      <c r="I5452" s="788">
        <v>5146.6499633789063</v>
      </c>
      <c r="K5452" s="795">
        <v>0</v>
      </c>
      <c r="M5452" s="798">
        <f t="shared" si="256"/>
        <v>11592.366816489552</v>
      </c>
      <c r="N5452" s="303"/>
      <c r="S5452" s="786">
        <v>0</v>
      </c>
      <c r="T5452" s="781">
        <f>VLOOKUP(C5452,METADATA!$J$5:$Q$29,IF(E5452="HI",2,IF(E5452="LO",6,10))+IF(S5452=1,2,IF(D5452=7,1,(IF(WEEKDAY(B5452)=1,2,IF(WEEKDAY(B5452)=7,1,0))))))</f>
        <v>3</v>
      </c>
      <c r="U5452" s="781">
        <f>VLOOKUP(C5452,METADATA!$A$5:$H$29,IF(E5452="HI",2,IF(E5452="LO",6,10))+IF(S5452=1,2,IF(D5452=7,1,(IF(WEEKDAY(B5452)=1,2,IF(WEEKDAY(B5452)=7,1,0))))))</f>
        <v>3</v>
      </c>
    </row>
    <row r="5453" spans="2:21" ht="13.95" customHeight="1" x14ac:dyDescent="0.25">
      <c r="B5453" s="784">
        <f t="shared" si="254"/>
        <v>45610</v>
      </c>
      <c r="C5453" s="785">
        <v>1</v>
      </c>
      <c r="D5453" s="786">
        <f>IFERROR((INDEX(METADATA!$T$2:$T$20,MATCH(B5453,METADATA!$S$2:$S$20,0))),0)</f>
        <v>0</v>
      </c>
      <c r="E5453" s="785" t="str">
        <f t="shared" si="255"/>
        <v>LO</v>
      </c>
      <c r="F5453" s="786">
        <f>VLOOKUP(C5453,METADATA!$A$5:$H$29,IF(E5453="HI",2,IF(E5453="LO",6,10))+IF(D5453=1,2,IF(D5453=7,1,(IF(WEEKDAY(B5453)=1,2,IF(WEEKDAY(B5453)=7,1,0))))))</f>
        <v>3</v>
      </c>
      <c r="G5453" s="786">
        <f>VLOOKUP(C5453,METADATA!$J$5:$Q$29,IF(E5453="HI",2,IF(E5453="LO",6,10))+IF(D5453=1,2,IF(D5453=7,1,(IF(WEEKDAY(B5453)=1,2,IF(WEEKDAY(B5453)=7,1,0))))))</f>
        <v>3</v>
      </c>
      <c r="H5453" s="787">
        <v>9666</v>
      </c>
      <c r="I5453" s="788">
        <v>5139.574951171875</v>
      </c>
      <c r="K5453" s="795">
        <v>0</v>
      </c>
      <c r="M5453" s="798">
        <f t="shared" si="256"/>
        <v>10947.455717138726</v>
      </c>
      <c r="N5453" s="303"/>
      <c r="S5453" s="786">
        <v>0</v>
      </c>
      <c r="T5453" s="781">
        <f>VLOOKUP(C5453,METADATA!$J$5:$Q$29,IF(E5453="HI",2,IF(E5453="LO",6,10))+IF(S5453=1,2,IF(D5453=7,1,(IF(WEEKDAY(B5453)=1,2,IF(WEEKDAY(B5453)=7,1,0))))))</f>
        <v>3</v>
      </c>
      <c r="U5453" s="781">
        <f>VLOOKUP(C5453,METADATA!$A$5:$H$29,IF(E5453="HI",2,IF(E5453="LO",6,10))+IF(S5453=1,2,IF(D5453=7,1,(IF(WEEKDAY(B5453)=1,2,IF(WEEKDAY(B5453)=7,1,0))))))</f>
        <v>3</v>
      </c>
    </row>
    <row r="5454" spans="2:21" ht="13.95" customHeight="1" x14ac:dyDescent="0.25">
      <c r="B5454" s="784">
        <f t="shared" si="254"/>
        <v>45610</v>
      </c>
      <c r="C5454" s="785">
        <v>2</v>
      </c>
      <c r="D5454" s="786">
        <f>IFERROR((INDEX(METADATA!$T$2:$T$20,MATCH(B5454,METADATA!$S$2:$S$20,0))),0)</f>
        <v>0</v>
      </c>
      <c r="E5454" s="785" t="str">
        <f t="shared" si="255"/>
        <v>LO</v>
      </c>
      <c r="F5454" s="786">
        <f>VLOOKUP(C5454,METADATA!$A$5:$H$29,IF(E5454="HI",2,IF(E5454="LO",6,10))+IF(D5454=1,2,IF(D5454=7,1,(IF(WEEKDAY(B5454)=1,2,IF(WEEKDAY(B5454)=7,1,0))))))</f>
        <v>3</v>
      </c>
      <c r="G5454" s="786">
        <f>VLOOKUP(C5454,METADATA!$J$5:$Q$29,IF(E5454="HI",2,IF(E5454="LO",6,10))+IF(D5454=1,2,IF(D5454=7,1,(IF(WEEKDAY(B5454)=1,2,IF(WEEKDAY(B5454)=7,1,0))))))</f>
        <v>3</v>
      </c>
      <c r="H5454" s="787">
        <v>9756.25</v>
      </c>
      <c r="I5454" s="788">
        <v>5022.5248413085938</v>
      </c>
      <c r="K5454" s="795">
        <v>0</v>
      </c>
      <c r="M5454" s="798">
        <f t="shared" si="256"/>
        <v>10973.156785723146</v>
      </c>
      <c r="N5454" s="303"/>
      <c r="S5454" s="786">
        <v>0</v>
      </c>
      <c r="T5454" s="781">
        <f>VLOOKUP(C5454,METADATA!$J$5:$Q$29,IF(E5454="HI",2,IF(E5454="LO",6,10))+IF(S5454=1,2,IF(D5454=7,1,(IF(WEEKDAY(B5454)=1,2,IF(WEEKDAY(B5454)=7,1,0))))))</f>
        <v>3</v>
      </c>
      <c r="U5454" s="781">
        <f>VLOOKUP(C5454,METADATA!$A$5:$H$29,IF(E5454="HI",2,IF(E5454="LO",6,10))+IF(S5454=1,2,IF(D5454=7,1,(IF(WEEKDAY(B5454)=1,2,IF(WEEKDAY(B5454)=7,1,0))))))</f>
        <v>3</v>
      </c>
    </row>
    <row r="5455" spans="2:21" ht="13.95" customHeight="1" x14ac:dyDescent="0.25">
      <c r="B5455" s="784">
        <f t="shared" si="254"/>
        <v>45610</v>
      </c>
      <c r="C5455" s="785">
        <v>3</v>
      </c>
      <c r="D5455" s="786">
        <f>IFERROR((INDEX(METADATA!$T$2:$T$20,MATCH(B5455,METADATA!$S$2:$S$20,0))),0)</f>
        <v>0</v>
      </c>
      <c r="E5455" s="785" t="str">
        <f t="shared" si="255"/>
        <v>LO</v>
      </c>
      <c r="F5455" s="786">
        <f>VLOOKUP(C5455,METADATA!$A$5:$H$29,IF(E5455="HI",2,IF(E5455="LO",6,10))+IF(D5455=1,2,IF(D5455=7,1,(IF(WEEKDAY(B5455)=1,2,IF(WEEKDAY(B5455)=7,1,0))))))</f>
        <v>3</v>
      </c>
      <c r="G5455" s="786">
        <f>VLOOKUP(C5455,METADATA!$J$5:$Q$29,IF(E5455="HI",2,IF(E5455="LO",6,10))+IF(D5455=1,2,IF(D5455=7,1,(IF(WEEKDAY(B5455)=1,2,IF(WEEKDAY(B5455)=7,1,0))))))</f>
        <v>3</v>
      </c>
      <c r="H5455" s="787">
        <v>9806.5</v>
      </c>
      <c r="I5455" s="788">
        <v>5058.375</v>
      </c>
      <c r="K5455" s="795">
        <v>0</v>
      </c>
      <c r="M5455" s="798">
        <f t="shared" si="256"/>
        <v>11034.246684328977</v>
      </c>
      <c r="N5455" s="303"/>
      <c r="S5455" s="786">
        <v>0</v>
      </c>
      <c r="T5455" s="781">
        <f>VLOOKUP(C5455,METADATA!$J$5:$Q$29,IF(E5455="HI",2,IF(E5455="LO",6,10))+IF(S5455=1,2,IF(D5455=7,1,(IF(WEEKDAY(B5455)=1,2,IF(WEEKDAY(B5455)=7,1,0))))))</f>
        <v>3</v>
      </c>
      <c r="U5455" s="781">
        <f>VLOOKUP(C5455,METADATA!$A$5:$H$29,IF(E5455="HI",2,IF(E5455="LO",6,10))+IF(S5455=1,2,IF(D5455=7,1,(IF(WEEKDAY(B5455)=1,2,IF(WEEKDAY(B5455)=7,1,0))))))</f>
        <v>3</v>
      </c>
    </row>
    <row r="5456" spans="2:21" ht="13.95" customHeight="1" x14ac:dyDescent="0.25">
      <c r="B5456" s="784">
        <f t="shared" si="254"/>
        <v>45610</v>
      </c>
      <c r="C5456" s="785">
        <v>4</v>
      </c>
      <c r="D5456" s="786">
        <f>IFERROR((INDEX(METADATA!$T$2:$T$20,MATCH(B5456,METADATA!$S$2:$S$20,0))),0)</f>
        <v>0</v>
      </c>
      <c r="E5456" s="785" t="str">
        <f t="shared" si="255"/>
        <v>LO</v>
      </c>
      <c r="F5456" s="786">
        <f>VLOOKUP(C5456,METADATA!$A$5:$H$29,IF(E5456="HI",2,IF(E5456="LO",6,10))+IF(D5456=1,2,IF(D5456=7,1,(IF(WEEKDAY(B5456)=1,2,IF(WEEKDAY(B5456)=7,1,0))))))</f>
        <v>3</v>
      </c>
      <c r="G5456" s="786">
        <f>VLOOKUP(C5456,METADATA!$J$5:$Q$29,IF(E5456="HI",2,IF(E5456="LO",6,10))+IF(D5456=1,2,IF(D5456=7,1,(IF(WEEKDAY(B5456)=1,2,IF(WEEKDAY(B5456)=7,1,0))))))</f>
        <v>3</v>
      </c>
      <c r="H5456" s="787">
        <v>10115.75</v>
      </c>
      <c r="I5456" s="788">
        <v>4981.6249389648438</v>
      </c>
      <c r="K5456" s="795">
        <v>0</v>
      </c>
      <c r="M5456" s="798">
        <f t="shared" si="256"/>
        <v>11275.858508114425</v>
      </c>
      <c r="N5456" s="303"/>
      <c r="S5456" s="786">
        <v>0</v>
      </c>
      <c r="T5456" s="781">
        <f>VLOOKUP(C5456,METADATA!$J$5:$Q$29,IF(E5456="HI",2,IF(E5456="LO",6,10))+IF(S5456=1,2,IF(D5456=7,1,(IF(WEEKDAY(B5456)=1,2,IF(WEEKDAY(B5456)=7,1,0))))))</f>
        <v>3</v>
      </c>
      <c r="U5456" s="781">
        <f>VLOOKUP(C5456,METADATA!$A$5:$H$29,IF(E5456="HI",2,IF(E5456="LO",6,10))+IF(S5456=1,2,IF(D5456=7,1,(IF(WEEKDAY(B5456)=1,2,IF(WEEKDAY(B5456)=7,1,0))))))</f>
        <v>3</v>
      </c>
    </row>
    <row r="5457" spans="2:21" ht="13.95" customHeight="1" x14ac:dyDescent="0.25">
      <c r="B5457" s="784">
        <f t="shared" si="254"/>
        <v>45610</v>
      </c>
      <c r="C5457" s="785">
        <v>5</v>
      </c>
      <c r="D5457" s="786">
        <f>IFERROR((INDEX(METADATA!$T$2:$T$20,MATCH(B5457,METADATA!$S$2:$S$20,0))),0)</f>
        <v>0</v>
      </c>
      <c r="E5457" s="785" t="str">
        <f t="shared" si="255"/>
        <v>LO</v>
      </c>
      <c r="F5457" s="786">
        <f>VLOOKUP(C5457,METADATA!$A$5:$H$29,IF(E5457="HI",2,IF(E5457="LO",6,10))+IF(D5457=1,2,IF(D5457=7,1,(IF(WEEKDAY(B5457)=1,2,IF(WEEKDAY(B5457)=7,1,0))))))</f>
        <v>3</v>
      </c>
      <c r="G5457" s="786">
        <f>VLOOKUP(C5457,METADATA!$J$5:$Q$29,IF(E5457="HI",2,IF(E5457="LO",6,10))+IF(D5457=1,2,IF(D5457=7,1,(IF(WEEKDAY(B5457)=1,2,IF(WEEKDAY(B5457)=7,1,0))))))</f>
        <v>3</v>
      </c>
      <c r="H5457" s="787">
        <v>11695.5</v>
      </c>
      <c r="I5457" s="788">
        <v>4976.4248657226563</v>
      </c>
      <c r="K5457" s="795">
        <v>870.51250000000005</v>
      </c>
      <c r="M5457" s="798">
        <f t="shared" si="256"/>
        <v>12710.21340081207</v>
      </c>
      <c r="N5457" s="303"/>
      <c r="S5457" s="786">
        <v>0</v>
      </c>
      <c r="T5457" s="781">
        <f>VLOOKUP(C5457,METADATA!$J$5:$Q$29,IF(E5457="HI",2,IF(E5457="LO",6,10))+IF(S5457=1,2,IF(D5457=7,1,(IF(WEEKDAY(B5457)=1,2,IF(WEEKDAY(B5457)=7,1,0))))))</f>
        <v>3</v>
      </c>
      <c r="U5457" s="781">
        <f>VLOOKUP(C5457,METADATA!$A$5:$H$29,IF(E5457="HI",2,IF(E5457="LO",6,10))+IF(S5457=1,2,IF(D5457=7,1,(IF(WEEKDAY(B5457)=1,2,IF(WEEKDAY(B5457)=7,1,0))))))</f>
        <v>3</v>
      </c>
    </row>
    <row r="5458" spans="2:21" ht="13.95" customHeight="1" x14ac:dyDescent="0.25">
      <c r="B5458" s="784">
        <f t="shared" si="254"/>
        <v>45610</v>
      </c>
      <c r="C5458" s="785">
        <v>6</v>
      </c>
      <c r="D5458" s="786">
        <f>IFERROR((INDEX(METADATA!$T$2:$T$20,MATCH(B5458,METADATA!$S$2:$S$20,0))),0)</f>
        <v>0</v>
      </c>
      <c r="E5458" s="785" t="str">
        <f t="shared" si="255"/>
        <v>LO</v>
      </c>
      <c r="F5458" s="786">
        <f>VLOOKUP(C5458,METADATA!$A$5:$H$29,IF(E5458="HI",2,IF(E5458="LO",6,10))+IF(D5458=1,2,IF(D5458=7,1,(IF(WEEKDAY(B5458)=1,2,IF(WEEKDAY(B5458)=7,1,0))))))</f>
        <v>2</v>
      </c>
      <c r="G5458" s="786">
        <f>VLOOKUP(C5458,METADATA!$J$5:$Q$29,IF(E5458="HI",2,IF(E5458="LO",6,10))+IF(D5458=1,2,IF(D5458=7,1,(IF(WEEKDAY(B5458)=1,2,IF(WEEKDAY(B5458)=7,1,0))))))</f>
        <v>2</v>
      </c>
      <c r="H5458" s="787">
        <v>12683</v>
      </c>
      <c r="I5458" s="788">
        <v>5175.5748901367188</v>
      </c>
      <c r="K5458" s="795">
        <v>865.8125</v>
      </c>
      <c r="M5458" s="798">
        <f t="shared" si="256"/>
        <v>13698.359918012584</v>
      </c>
      <c r="N5458" s="303"/>
      <c r="S5458" s="786">
        <v>0</v>
      </c>
      <c r="T5458" s="781">
        <f>VLOOKUP(C5458,METADATA!$J$5:$Q$29,IF(E5458="HI",2,IF(E5458="LO",6,10))+IF(S5458=1,2,IF(D5458=7,1,(IF(WEEKDAY(B5458)=1,2,IF(WEEKDAY(B5458)=7,1,0))))))</f>
        <v>2</v>
      </c>
      <c r="U5458" s="781">
        <f>VLOOKUP(C5458,METADATA!$A$5:$H$29,IF(E5458="HI",2,IF(E5458="LO",6,10))+IF(S5458=1,2,IF(D5458=7,1,(IF(WEEKDAY(B5458)=1,2,IF(WEEKDAY(B5458)=7,1,0))))))</f>
        <v>2</v>
      </c>
    </row>
    <row r="5459" spans="2:21" ht="13.95" customHeight="1" x14ac:dyDescent="0.25">
      <c r="B5459" s="784">
        <f t="shared" si="254"/>
        <v>45610</v>
      </c>
      <c r="C5459" s="785">
        <v>7</v>
      </c>
      <c r="D5459" s="786">
        <f>IFERROR((INDEX(METADATA!$T$2:$T$20,MATCH(B5459,METADATA!$S$2:$S$20,0))),0)</f>
        <v>0</v>
      </c>
      <c r="E5459" s="785" t="str">
        <f t="shared" si="255"/>
        <v>LO</v>
      </c>
      <c r="F5459" s="786">
        <f>VLOOKUP(C5459,METADATA!$A$5:$H$29,IF(E5459="HI",2,IF(E5459="LO",6,10))+IF(D5459=1,2,IF(D5459=7,1,(IF(WEEKDAY(B5459)=1,2,IF(WEEKDAY(B5459)=7,1,0))))))</f>
        <v>1</v>
      </c>
      <c r="G5459" s="786">
        <f>VLOOKUP(C5459,METADATA!$J$5:$Q$29,IF(E5459="HI",2,IF(E5459="LO",6,10))+IF(D5459=1,2,IF(D5459=7,1,(IF(WEEKDAY(B5459)=1,2,IF(WEEKDAY(B5459)=7,1,0))))))</f>
        <v>1</v>
      </c>
      <c r="H5459" s="787">
        <v>13536.25</v>
      </c>
      <c r="I5459" s="788">
        <v>5120.35009765625</v>
      </c>
      <c r="K5459" s="795">
        <v>834.63750000000005</v>
      </c>
      <c r="M5459" s="798">
        <f t="shared" si="256"/>
        <v>14472.320103738321</v>
      </c>
      <c r="N5459" s="303"/>
      <c r="S5459" s="786">
        <v>0</v>
      </c>
      <c r="T5459" s="781">
        <f>VLOOKUP(C5459,METADATA!$J$5:$Q$29,IF(E5459="HI",2,IF(E5459="LO",6,10))+IF(S5459=1,2,IF(D5459=7,1,(IF(WEEKDAY(B5459)=1,2,IF(WEEKDAY(B5459)=7,1,0))))))</f>
        <v>1</v>
      </c>
      <c r="U5459" s="781">
        <f>VLOOKUP(C5459,METADATA!$A$5:$H$29,IF(E5459="HI",2,IF(E5459="LO",6,10))+IF(S5459=1,2,IF(D5459=7,1,(IF(WEEKDAY(B5459)=1,2,IF(WEEKDAY(B5459)=7,1,0))))))</f>
        <v>1</v>
      </c>
    </row>
    <row r="5460" spans="2:21" ht="13.95" customHeight="1" x14ac:dyDescent="0.25">
      <c r="B5460" s="784">
        <f t="shared" si="254"/>
        <v>45610</v>
      </c>
      <c r="C5460" s="785">
        <v>8</v>
      </c>
      <c r="D5460" s="786">
        <f>IFERROR((INDEX(METADATA!$T$2:$T$20,MATCH(B5460,METADATA!$S$2:$S$20,0))),0)</f>
        <v>0</v>
      </c>
      <c r="E5460" s="785" t="str">
        <f t="shared" si="255"/>
        <v>LO</v>
      </c>
      <c r="F5460" s="786">
        <f>VLOOKUP(C5460,METADATA!$A$5:$H$29,IF(E5460="HI",2,IF(E5460="LO",6,10))+IF(D5460=1,2,IF(D5460=7,1,(IF(WEEKDAY(B5460)=1,2,IF(WEEKDAY(B5460)=7,1,0))))))</f>
        <v>1</v>
      </c>
      <c r="G5460" s="786">
        <f>VLOOKUP(C5460,METADATA!$J$5:$Q$29,IF(E5460="HI",2,IF(E5460="LO",6,10))+IF(D5460=1,2,IF(D5460=7,1,(IF(WEEKDAY(B5460)=1,2,IF(WEEKDAY(B5460)=7,1,0))))))</f>
        <v>1</v>
      </c>
      <c r="H5460" s="787">
        <v>15159.25</v>
      </c>
      <c r="I5460" s="788">
        <v>4128.1925354003906</v>
      </c>
      <c r="K5460" s="795">
        <v>847.33749999999998</v>
      </c>
      <c r="M5460" s="798">
        <f t="shared" si="256"/>
        <v>15711.296387371587</v>
      </c>
      <c r="N5460" s="303"/>
      <c r="S5460" s="786">
        <v>0</v>
      </c>
      <c r="T5460" s="781">
        <f>VLOOKUP(C5460,METADATA!$J$5:$Q$29,IF(E5460="HI",2,IF(E5460="LO",6,10))+IF(S5460=1,2,IF(D5460=7,1,(IF(WEEKDAY(B5460)=1,2,IF(WEEKDAY(B5460)=7,1,0))))))</f>
        <v>1</v>
      </c>
      <c r="U5460" s="781">
        <f>VLOOKUP(C5460,METADATA!$A$5:$H$29,IF(E5460="HI",2,IF(E5460="LO",6,10))+IF(S5460=1,2,IF(D5460=7,1,(IF(WEEKDAY(B5460)=1,2,IF(WEEKDAY(B5460)=7,1,0))))))</f>
        <v>1</v>
      </c>
    </row>
    <row r="5461" spans="2:21" ht="13.95" customHeight="1" x14ac:dyDescent="0.25">
      <c r="B5461" s="784">
        <f t="shared" si="254"/>
        <v>45610</v>
      </c>
      <c r="C5461" s="785">
        <v>9</v>
      </c>
      <c r="D5461" s="786">
        <f>IFERROR((INDEX(METADATA!$T$2:$T$20,MATCH(B5461,METADATA!$S$2:$S$20,0))),0)</f>
        <v>0</v>
      </c>
      <c r="E5461" s="785" t="str">
        <f t="shared" si="255"/>
        <v>LO</v>
      </c>
      <c r="F5461" s="786">
        <f>VLOOKUP(C5461,METADATA!$A$5:$H$29,IF(E5461="HI",2,IF(E5461="LO",6,10))+IF(D5461=1,2,IF(D5461=7,1,(IF(WEEKDAY(B5461)=1,2,IF(WEEKDAY(B5461)=7,1,0))))))</f>
        <v>2</v>
      </c>
      <c r="G5461" s="786">
        <f>VLOOKUP(C5461,METADATA!$J$5:$Q$29,IF(E5461="HI",2,IF(E5461="LO",6,10))+IF(D5461=1,2,IF(D5461=7,1,(IF(WEEKDAY(B5461)=1,2,IF(WEEKDAY(B5461)=7,1,0))))))</f>
        <v>1</v>
      </c>
      <c r="H5461" s="787">
        <v>15836.75</v>
      </c>
      <c r="I5461" s="788">
        <v>3901.2850036621094</v>
      </c>
      <c r="K5461" s="795">
        <v>851.61249999999995</v>
      </c>
      <c r="M5461" s="798">
        <f t="shared" si="256"/>
        <v>16310.20156964036</v>
      </c>
      <c r="N5461" s="303"/>
      <c r="S5461" s="786">
        <v>0</v>
      </c>
      <c r="T5461" s="781">
        <f>VLOOKUP(C5461,METADATA!$J$5:$Q$29,IF(E5461="HI",2,IF(E5461="LO",6,10))+IF(S5461=1,2,IF(D5461=7,1,(IF(WEEKDAY(B5461)=1,2,IF(WEEKDAY(B5461)=7,1,0))))))</f>
        <v>1</v>
      </c>
      <c r="U5461" s="781">
        <f>VLOOKUP(C5461,METADATA!$A$5:$H$29,IF(E5461="HI",2,IF(E5461="LO",6,10))+IF(S5461=1,2,IF(D5461=7,1,(IF(WEEKDAY(B5461)=1,2,IF(WEEKDAY(B5461)=7,1,0))))))</f>
        <v>2</v>
      </c>
    </row>
    <row r="5462" spans="2:21" ht="13.95" customHeight="1" x14ac:dyDescent="0.25">
      <c r="B5462" s="784">
        <f t="shared" si="254"/>
        <v>45610</v>
      </c>
      <c r="C5462" s="785">
        <v>10</v>
      </c>
      <c r="D5462" s="786">
        <f>IFERROR((INDEX(METADATA!$T$2:$T$20,MATCH(B5462,METADATA!$S$2:$S$20,0))),0)</f>
        <v>0</v>
      </c>
      <c r="E5462" s="785" t="str">
        <f t="shared" si="255"/>
        <v>LO</v>
      </c>
      <c r="F5462" s="786">
        <f>VLOOKUP(C5462,METADATA!$A$5:$H$29,IF(E5462="HI",2,IF(E5462="LO",6,10))+IF(D5462=1,2,IF(D5462=7,1,(IF(WEEKDAY(B5462)=1,2,IF(WEEKDAY(B5462)=7,1,0))))))</f>
        <v>2</v>
      </c>
      <c r="G5462" s="786">
        <f>VLOOKUP(C5462,METADATA!$J$5:$Q$29,IF(E5462="HI",2,IF(E5462="LO",6,10))+IF(D5462=1,2,IF(D5462=7,1,(IF(WEEKDAY(B5462)=1,2,IF(WEEKDAY(B5462)=7,1,0))))))</f>
        <v>2</v>
      </c>
      <c r="H5462" s="787">
        <v>15988.75</v>
      </c>
      <c r="I5462" s="788">
        <v>4045.4400024414063</v>
      </c>
      <c r="K5462" s="795">
        <v>856.5</v>
      </c>
      <c r="M5462" s="798">
        <f t="shared" si="256"/>
        <v>16492.59565307575</v>
      </c>
      <c r="N5462" s="303"/>
      <c r="S5462" s="786">
        <v>0</v>
      </c>
      <c r="T5462" s="781">
        <f>VLOOKUP(C5462,METADATA!$J$5:$Q$29,IF(E5462="HI",2,IF(E5462="LO",6,10))+IF(S5462=1,2,IF(D5462=7,1,(IF(WEEKDAY(B5462)=1,2,IF(WEEKDAY(B5462)=7,1,0))))))</f>
        <v>2</v>
      </c>
      <c r="U5462" s="781">
        <f>VLOOKUP(C5462,METADATA!$A$5:$H$29,IF(E5462="HI",2,IF(E5462="LO",6,10))+IF(S5462=1,2,IF(D5462=7,1,(IF(WEEKDAY(B5462)=1,2,IF(WEEKDAY(B5462)=7,1,0))))))</f>
        <v>2</v>
      </c>
    </row>
    <row r="5463" spans="2:21" ht="13.95" customHeight="1" x14ac:dyDescent="0.25">
      <c r="B5463" s="784">
        <f t="shared" si="254"/>
        <v>45610</v>
      </c>
      <c r="C5463" s="785">
        <v>11</v>
      </c>
      <c r="D5463" s="786">
        <f>IFERROR((INDEX(METADATA!$T$2:$T$20,MATCH(B5463,METADATA!$S$2:$S$20,0))),0)</f>
        <v>0</v>
      </c>
      <c r="E5463" s="785" t="str">
        <f t="shared" si="255"/>
        <v>LO</v>
      </c>
      <c r="F5463" s="786">
        <f>VLOOKUP(C5463,METADATA!$A$5:$H$29,IF(E5463="HI",2,IF(E5463="LO",6,10))+IF(D5463=1,2,IF(D5463=7,1,(IF(WEEKDAY(B5463)=1,2,IF(WEEKDAY(B5463)=7,1,0))))))</f>
        <v>2</v>
      </c>
      <c r="G5463" s="786">
        <f>VLOOKUP(C5463,METADATA!$J$5:$Q$29,IF(E5463="HI",2,IF(E5463="LO",6,10))+IF(D5463=1,2,IF(D5463=7,1,(IF(WEEKDAY(B5463)=1,2,IF(WEEKDAY(B5463)=7,1,0))))))</f>
        <v>2</v>
      </c>
      <c r="H5463" s="787">
        <v>16760.5</v>
      </c>
      <c r="I5463" s="788">
        <v>4965.150146484375</v>
      </c>
      <c r="K5463" s="795">
        <v>824.32500000000005</v>
      </c>
      <c r="M5463" s="798">
        <f t="shared" si="256"/>
        <v>17480.477002276963</v>
      </c>
      <c r="N5463" s="303"/>
      <c r="S5463" s="786">
        <v>0</v>
      </c>
      <c r="T5463" s="781">
        <f>VLOOKUP(C5463,METADATA!$J$5:$Q$29,IF(E5463="HI",2,IF(E5463="LO",6,10))+IF(S5463=1,2,IF(D5463=7,1,(IF(WEEKDAY(B5463)=1,2,IF(WEEKDAY(B5463)=7,1,0))))))</f>
        <v>2</v>
      </c>
      <c r="U5463" s="781">
        <f>VLOOKUP(C5463,METADATA!$A$5:$H$29,IF(E5463="HI",2,IF(E5463="LO",6,10))+IF(S5463=1,2,IF(D5463=7,1,(IF(WEEKDAY(B5463)=1,2,IF(WEEKDAY(B5463)=7,1,0))))))</f>
        <v>2</v>
      </c>
    </row>
    <row r="5464" spans="2:21" ht="13.95" customHeight="1" x14ac:dyDescent="0.25">
      <c r="B5464" s="784">
        <f t="shared" si="254"/>
        <v>45610</v>
      </c>
      <c r="C5464" s="785">
        <v>12</v>
      </c>
      <c r="D5464" s="786">
        <f>IFERROR((INDEX(METADATA!$T$2:$T$20,MATCH(B5464,METADATA!$S$2:$S$20,0))),0)</f>
        <v>0</v>
      </c>
      <c r="E5464" s="785" t="str">
        <f t="shared" si="255"/>
        <v>LO</v>
      </c>
      <c r="F5464" s="786">
        <f>VLOOKUP(C5464,METADATA!$A$5:$H$29,IF(E5464="HI",2,IF(E5464="LO",6,10))+IF(D5464=1,2,IF(D5464=7,1,(IF(WEEKDAY(B5464)=1,2,IF(WEEKDAY(B5464)=7,1,0))))))</f>
        <v>2</v>
      </c>
      <c r="G5464" s="786">
        <f>VLOOKUP(C5464,METADATA!$J$5:$Q$29,IF(E5464="HI",2,IF(E5464="LO",6,10))+IF(D5464=1,2,IF(D5464=7,1,(IF(WEEKDAY(B5464)=1,2,IF(WEEKDAY(B5464)=7,1,0))))))</f>
        <v>2</v>
      </c>
      <c r="H5464" s="787">
        <v>17076.5</v>
      </c>
      <c r="I5464" s="788">
        <v>4996.77490234375</v>
      </c>
      <c r="K5464" s="795">
        <v>882.73749999999995</v>
      </c>
      <c r="M5464" s="798">
        <f t="shared" si="256"/>
        <v>17792.543710068338</v>
      </c>
      <c r="N5464" s="303"/>
      <c r="S5464" s="786">
        <v>0</v>
      </c>
      <c r="T5464" s="781">
        <f>VLOOKUP(C5464,METADATA!$J$5:$Q$29,IF(E5464="HI",2,IF(E5464="LO",6,10))+IF(S5464=1,2,IF(D5464=7,1,(IF(WEEKDAY(B5464)=1,2,IF(WEEKDAY(B5464)=7,1,0))))))</f>
        <v>2</v>
      </c>
      <c r="U5464" s="781">
        <f>VLOOKUP(C5464,METADATA!$A$5:$H$29,IF(E5464="HI",2,IF(E5464="LO",6,10))+IF(S5464=1,2,IF(D5464=7,1,(IF(WEEKDAY(B5464)=1,2,IF(WEEKDAY(B5464)=7,1,0))))))</f>
        <v>2</v>
      </c>
    </row>
    <row r="5465" spans="2:21" ht="13.95" customHeight="1" x14ac:dyDescent="0.25">
      <c r="B5465" s="784">
        <f t="shared" si="254"/>
        <v>45610</v>
      </c>
      <c r="C5465" s="785">
        <v>13</v>
      </c>
      <c r="D5465" s="786">
        <f>IFERROR((INDEX(METADATA!$T$2:$T$20,MATCH(B5465,METADATA!$S$2:$S$20,0))),0)</f>
        <v>0</v>
      </c>
      <c r="E5465" s="785" t="str">
        <f t="shared" si="255"/>
        <v>LO</v>
      </c>
      <c r="F5465" s="786">
        <f>VLOOKUP(C5465,METADATA!$A$5:$H$29,IF(E5465="HI",2,IF(E5465="LO",6,10))+IF(D5465=1,2,IF(D5465=7,1,(IF(WEEKDAY(B5465)=1,2,IF(WEEKDAY(B5465)=7,1,0))))))</f>
        <v>2</v>
      </c>
      <c r="G5465" s="786">
        <f>VLOOKUP(C5465,METADATA!$J$5:$Q$29,IF(E5465="HI",2,IF(E5465="LO",6,10))+IF(D5465=1,2,IF(D5465=7,1,(IF(WEEKDAY(B5465)=1,2,IF(WEEKDAY(B5465)=7,1,0))))))</f>
        <v>2</v>
      </c>
      <c r="H5465" s="787">
        <v>17342</v>
      </c>
      <c r="I5465" s="788">
        <v>5014.0999145507813</v>
      </c>
      <c r="K5465" s="795">
        <v>909.3125</v>
      </c>
      <c r="M5465" s="798">
        <f t="shared" si="256"/>
        <v>18052.317356868567</v>
      </c>
      <c r="N5465" s="303"/>
      <c r="S5465" s="786">
        <v>0</v>
      </c>
      <c r="T5465" s="781">
        <f>VLOOKUP(C5465,METADATA!$J$5:$Q$29,IF(E5465="HI",2,IF(E5465="LO",6,10))+IF(S5465=1,2,IF(D5465=7,1,(IF(WEEKDAY(B5465)=1,2,IF(WEEKDAY(B5465)=7,1,0))))))</f>
        <v>2</v>
      </c>
      <c r="U5465" s="781">
        <f>VLOOKUP(C5465,METADATA!$A$5:$H$29,IF(E5465="HI",2,IF(E5465="LO",6,10))+IF(S5465=1,2,IF(D5465=7,1,(IF(WEEKDAY(B5465)=1,2,IF(WEEKDAY(B5465)=7,1,0))))))</f>
        <v>2</v>
      </c>
    </row>
    <row r="5466" spans="2:21" ht="13.95" customHeight="1" x14ac:dyDescent="0.25">
      <c r="B5466" s="784">
        <f t="shared" si="254"/>
        <v>45610</v>
      </c>
      <c r="C5466" s="785">
        <v>14</v>
      </c>
      <c r="D5466" s="786">
        <f>IFERROR((INDEX(METADATA!$T$2:$T$20,MATCH(B5466,METADATA!$S$2:$S$20,0))),0)</f>
        <v>0</v>
      </c>
      <c r="E5466" s="785" t="str">
        <f t="shared" si="255"/>
        <v>LO</v>
      </c>
      <c r="F5466" s="786">
        <f>VLOOKUP(C5466,METADATA!$A$5:$H$29,IF(E5466="HI",2,IF(E5466="LO",6,10))+IF(D5466=1,2,IF(D5466=7,1,(IF(WEEKDAY(B5466)=1,2,IF(WEEKDAY(B5466)=7,1,0))))))</f>
        <v>2</v>
      </c>
      <c r="G5466" s="786">
        <f>VLOOKUP(C5466,METADATA!$J$5:$Q$29,IF(E5466="HI",2,IF(E5466="LO",6,10))+IF(D5466=1,2,IF(D5466=7,1,(IF(WEEKDAY(B5466)=1,2,IF(WEEKDAY(B5466)=7,1,0))))))</f>
        <v>2</v>
      </c>
      <c r="H5466" s="787">
        <v>18059.75</v>
      </c>
      <c r="I5466" s="788">
        <v>5063.7000732421875</v>
      </c>
      <c r="K5466" s="795">
        <v>905.6</v>
      </c>
      <c r="M5466" s="798">
        <f t="shared" si="256"/>
        <v>18756.215729572235</v>
      </c>
      <c r="N5466" s="303"/>
      <c r="S5466" s="786">
        <v>0</v>
      </c>
      <c r="T5466" s="781">
        <f>VLOOKUP(C5466,METADATA!$J$5:$Q$29,IF(E5466="HI",2,IF(E5466="LO",6,10))+IF(S5466=1,2,IF(D5466=7,1,(IF(WEEKDAY(B5466)=1,2,IF(WEEKDAY(B5466)=7,1,0))))))</f>
        <v>2</v>
      </c>
      <c r="U5466" s="781">
        <f>VLOOKUP(C5466,METADATA!$A$5:$H$29,IF(E5466="HI",2,IF(E5466="LO",6,10))+IF(S5466=1,2,IF(D5466=7,1,(IF(WEEKDAY(B5466)=1,2,IF(WEEKDAY(B5466)=7,1,0))))))</f>
        <v>2</v>
      </c>
    </row>
    <row r="5467" spans="2:21" ht="13.95" customHeight="1" x14ac:dyDescent="0.25">
      <c r="B5467" s="784">
        <f t="shared" si="254"/>
        <v>45610</v>
      </c>
      <c r="C5467" s="785">
        <v>15</v>
      </c>
      <c r="D5467" s="786">
        <f>IFERROR((INDEX(METADATA!$T$2:$T$20,MATCH(B5467,METADATA!$S$2:$S$20,0))),0)</f>
        <v>0</v>
      </c>
      <c r="E5467" s="785" t="str">
        <f t="shared" si="255"/>
        <v>LO</v>
      </c>
      <c r="F5467" s="786">
        <f>VLOOKUP(C5467,METADATA!$A$5:$H$29,IF(E5467="HI",2,IF(E5467="LO",6,10))+IF(D5467=1,2,IF(D5467=7,1,(IF(WEEKDAY(B5467)=1,2,IF(WEEKDAY(B5467)=7,1,0))))))</f>
        <v>2</v>
      </c>
      <c r="G5467" s="786">
        <f>VLOOKUP(C5467,METADATA!$J$5:$Q$29,IF(E5467="HI",2,IF(E5467="LO",6,10))+IF(D5467=1,2,IF(D5467=7,1,(IF(WEEKDAY(B5467)=1,2,IF(WEEKDAY(B5467)=7,1,0))))))</f>
        <v>2</v>
      </c>
      <c r="H5467" s="787">
        <v>18216</v>
      </c>
      <c r="I5467" s="788">
        <v>5079.6500854492188</v>
      </c>
      <c r="K5467" s="795">
        <v>913.98749999999995</v>
      </c>
      <c r="M5467" s="798">
        <f t="shared" si="256"/>
        <v>18910.988895100232</v>
      </c>
      <c r="N5467" s="303"/>
      <c r="S5467" s="786">
        <v>0</v>
      </c>
      <c r="T5467" s="781">
        <f>VLOOKUP(C5467,METADATA!$J$5:$Q$29,IF(E5467="HI",2,IF(E5467="LO",6,10))+IF(S5467=1,2,IF(D5467=7,1,(IF(WEEKDAY(B5467)=1,2,IF(WEEKDAY(B5467)=7,1,0))))))</f>
        <v>2</v>
      </c>
      <c r="U5467" s="781">
        <f>VLOOKUP(C5467,METADATA!$A$5:$H$29,IF(E5467="HI",2,IF(E5467="LO",6,10))+IF(S5467=1,2,IF(D5467=7,1,(IF(WEEKDAY(B5467)=1,2,IF(WEEKDAY(B5467)=7,1,0))))))</f>
        <v>2</v>
      </c>
    </row>
    <row r="5468" spans="2:21" ht="13.95" customHeight="1" x14ac:dyDescent="0.25">
      <c r="B5468" s="784">
        <f t="shared" ref="B5468:B5531" si="257">B5444+1</f>
        <v>45610</v>
      </c>
      <c r="C5468" s="785">
        <v>16</v>
      </c>
      <c r="D5468" s="786">
        <f>IFERROR((INDEX(METADATA!$T$2:$T$20,MATCH(B5468,METADATA!$S$2:$S$20,0))),0)</f>
        <v>0</v>
      </c>
      <c r="E5468" s="785" t="str">
        <f t="shared" si="255"/>
        <v>LO</v>
      </c>
      <c r="F5468" s="786">
        <f>VLOOKUP(C5468,METADATA!$A$5:$H$29,IF(E5468="HI",2,IF(E5468="LO",6,10))+IF(D5468=1,2,IF(D5468=7,1,(IF(WEEKDAY(B5468)=1,2,IF(WEEKDAY(B5468)=7,1,0))))))</f>
        <v>2</v>
      </c>
      <c r="G5468" s="786">
        <f>VLOOKUP(C5468,METADATA!$J$5:$Q$29,IF(E5468="HI",2,IF(E5468="LO",6,10))+IF(D5468=1,2,IF(D5468=7,1,(IF(WEEKDAY(B5468)=1,2,IF(WEEKDAY(B5468)=7,1,0))))))</f>
        <v>2</v>
      </c>
      <c r="H5468" s="787">
        <v>17448</v>
      </c>
      <c r="I5468" s="788">
        <v>5033.6998901367188</v>
      </c>
      <c r="K5468" s="795">
        <v>902.26250000000005</v>
      </c>
      <c r="M5468" s="798">
        <f t="shared" si="256"/>
        <v>18159.5935687989</v>
      </c>
      <c r="N5468" s="303"/>
      <c r="S5468" s="786">
        <v>0</v>
      </c>
      <c r="T5468" s="781">
        <f>VLOOKUP(C5468,METADATA!$J$5:$Q$29,IF(E5468="HI",2,IF(E5468="LO",6,10))+IF(S5468=1,2,IF(D5468=7,1,(IF(WEEKDAY(B5468)=1,2,IF(WEEKDAY(B5468)=7,1,0))))))</f>
        <v>2</v>
      </c>
      <c r="U5468" s="781">
        <f>VLOOKUP(C5468,METADATA!$A$5:$H$29,IF(E5468="HI",2,IF(E5468="LO",6,10))+IF(S5468=1,2,IF(D5468=7,1,(IF(WEEKDAY(B5468)=1,2,IF(WEEKDAY(B5468)=7,1,0))))))</f>
        <v>2</v>
      </c>
    </row>
    <row r="5469" spans="2:21" ht="13.95" customHeight="1" x14ac:dyDescent="0.25">
      <c r="B5469" s="784">
        <f t="shared" si="257"/>
        <v>45610</v>
      </c>
      <c r="C5469" s="785">
        <v>17</v>
      </c>
      <c r="D5469" s="786">
        <f>IFERROR((INDEX(METADATA!$T$2:$T$20,MATCH(B5469,METADATA!$S$2:$S$20,0))),0)</f>
        <v>0</v>
      </c>
      <c r="E5469" s="785" t="str">
        <f t="shared" si="255"/>
        <v>LO</v>
      </c>
      <c r="F5469" s="786">
        <f>VLOOKUP(C5469,METADATA!$A$5:$H$29,IF(E5469="HI",2,IF(E5469="LO",6,10))+IF(D5469=1,2,IF(D5469=7,1,(IF(WEEKDAY(B5469)=1,2,IF(WEEKDAY(B5469)=7,1,0))))))</f>
        <v>2</v>
      </c>
      <c r="G5469" s="786">
        <f>VLOOKUP(C5469,METADATA!$J$5:$Q$29,IF(E5469="HI",2,IF(E5469="LO",6,10))+IF(D5469=1,2,IF(D5469=7,1,(IF(WEEKDAY(B5469)=1,2,IF(WEEKDAY(B5469)=7,1,0))))))</f>
        <v>2</v>
      </c>
      <c r="H5469" s="787">
        <v>15772.25</v>
      </c>
      <c r="I5469" s="788">
        <v>4532.52001953125</v>
      </c>
      <c r="K5469" s="795">
        <v>933.76250000000005</v>
      </c>
      <c r="M5469" s="798">
        <f t="shared" si="256"/>
        <v>16410.594376498117</v>
      </c>
      <c r="N5469" s="303"/>
      <c r="S5469" s="786">
        <v>0</v>
      </c>
      <c r="T5469" s="781">
        <f>VLOOKUP(C5469,METADATA!$J$5:$Q$29,IF(E5469="HI",2,IF(E5469="LO",6,10))+IF(S5469=1,2,IF(D5469=7,1,(IF(WEEKDAY(B5469)=1,2,IF(WEEKDAY(B5469)=7,1,0))))))</f>
        <v>2</v>
      </c>
      <c r="U5469" s="781">
        <f>VLOOKUP(C5469,METADATA!$A$5:$H$29,IF(E5469="HI",2,IF(E5469="LO",6,10))+IF(S5469=1,2,IF(D5469=7,1,(IF(WEEKDAY(B5469)=1,2,IF(WEEKDAY(B5469)=7,1,0))))))</f>
        <v>2</v>
      </c>
    </row>
    <row r="5470" spans="2:21" ht="13.95" customHeight="1" x14ac:dyDescent="0.25">
      <c r="B5470" s="784">
        <f t="shared" si="257"/>
        <v>45610</v>
      </c>
      <c r="C5470" s="785">
        <v>18</v>
      </c>
      <c r="D5470" s="786">
        <f>IFERROR((INDEX(METADATA!$T$2:$T$20,MATCH(B5470,METADATA!$S$2:$S$20,0))),0)</f>
        <v>0</v>
      </c>
      <c r="E5470" s="785" t="str">
        <f t="shared" si="255"/>
        <v>LO</v>
      </c>
      <c r="F5470" s="786">
        <f>VLOOKUP(C5470,METADATA!$A$5:$H$29,IF(E5470="HI",2,IF(E5470="LO",6,10))+IF(D5470=1,2,IF(D5470=7,1,(IF(WEEKDAY(B5470)=1,2,IF(WEEKDAY(B5470)=7,1,0))))))</f>
        <v>1</v>
      </c>
      <c r="G5470" s="786">
        <f>VLOOKUP(C5470,METADATA!$J$5:$Q$29,IF(E5470="HI",2,IF(E5470="LO",6,10))+IF(D5470=1,2,IF(D5470=7,1,(IF(WEEKDAY(B5470)=1,2,IF(WEEKDAY(B5470)=7,1,0))))))</f>
        <v>1</v>
      </c>
      <c r="H5470" s="787">
        <v>15205.5</v>
      </c>
      <c r="I5470" s="788">
        <v>4008.2576904296875</v>
      </c>
      <c r="K5470" s="795">
        <v>0</v>
      </c>
      <c r="M5470" s="798">
        <f t="shared" si="256"/>
        <v>15724.927979577164</v>
      </c>
      <c r="N5470" s="303"/>
      <c r="S5470" s="786">
        <v>0</v>
      </c>
      <c r="T5470" s="781">
        <f>VLOOKUP(C5470,METADATA!$J$5:$Q$29,IF(E5470="HI",2,IF(E5470="LO",6,10))+IF(S5470=1,2,IF(D5470=7,1,(IF(WEEKDAY(B5470)=1,2,IF(WEEKDAY(B5470)=7,1,0))))))</f>
        <v>1</v>
      </c>
      <c r="U5470" s="781">
        <f>VLOOKUP(C5470,METADATA!$A$5:$H$29,IF(E5470="HI",2,IF(E5470="LO",6,10))+IF(S5470=1,2,IF(D5470=7,1,(IF(WEEKDAY(B5470)=1,2,IF(WEEKDAY(B5470)=7,1,0))))))</f>
        <v>1</v>
      </c>
    </row>
    <row r="5471" spans="2:21" ht="13.95" customHeight="1" x14ac:dyDescent="0.25">
      <c r="B5471" s="784">
        <f t="shared" si="257"/>
        <v>45610</v>
      </c>
      <c r="C5471" s="785">
        <v>19</v>
      </c>
      <c r="D5471" s="786">
        <f>IFERROR((INDEX(METADATA!$T$2:$T$20,MATCH(B5471,METADATA!$S$2:$S$20,0))),0)</f>
        <v>0</v>
      </c>
      <c r="E5471" s="785" t="str">
        <f t="shared" si="255"/>
        <v>LO</v>
      </c>
      <c r="F5471" s="786">
        <f>VLOOKUP(C5471,METADATA!$A$5:$H$29,IF(E5471="HI",2,IF(E5471="LO",6,10))+IF(D5471=1,2,IF(D5471=7,1,(IF(WEEKDAY(B5471)=1,2,IF(WEEKDAY(B5471)=7,1,0))))))</f>
        <v>1</v>
      </c>
      <c r="G5471" s="786">
        <f>VLOOKUP(C5471,METADATA!$J$5:$Q$29,IF(E5471="HI",2,IF(E5471="LO",6,10))+IF(D5471=1,2,IF(D5471=7,1,(IF(WEEKDAY(B5471)=1,2,IF(WEEKDAY(B5471)=7,1,0))))))</f>
        <v>1</v>
      </c>
      <c r="H5471" s="787">
        <v>15009.5</v>
      </c>
      <c r="I5471" s="788">
        <v>4657.3749389648438</v>
      </c>
      <c r="K5471" s="795">
        <v>0</v>
      </c>
      <c r="M5471" s="798">
        <f t="shared" si="256"/>
        <v>15715.477452883759</v>
      </c>
      <c r="N5471" s="303"/>
      <c r="S5471" s="786">
        <v>0</v>
      </c>
      <c r="T5471" s="781">
        <f>VLOOKUP(C5471,METADATA!$J$5:$Q$29,IF(E5471="HI",2,IF(E5471="LO",6,10))+IF(S5471=1,2,IF(D5471=7,1,(IF(WEEKDAY(B5471)=1,2,IF(WEEKDAY(B5471)=7,1,0))))))</f>
        <v>1</v>
      </c>
      <c r="U5471" s="781">
        <f>VLOOKUP(C5471,METADATA!$A$5:$H$29,IF(E5471="HI",2,IF(E5471="LO",6,10))+IF(S5471=1,2,IF(D5471=7,1,(IF(WEEKDAY(B5471)=1,2,IF(WEEKDAY(B5471)=7,1,0))))))</f>
        <v>1</v>
      </c>
    </row>
    <row r="5472" spans="2:21" ht="13.95" customHeight="1" x14ac:dyDescent="0.25">
      <c r="B5472" s="784">
        <f t="shared" si="257"/>
        <v>45610</v>
      </c>
      <c r="C5472" s="785">
        <v>20</v>
      </c>
      <c r="D5472" s="786">
        <f>IFERROR((INDEX(METADATA!$T$2:$T$20,MATCH(B5472,METADATA!$S$2:$S$20,0))),0)</f>
        <v>0</v>
      </c>
      <c r="E5472" s="785" t="str">
        <f t="shared" si="255"/>
        <v>LO</v>
      </c>
      <c r="F5472" s="786">
        <f>VLOOKUP(C5472,METADATA!$A$5:$H$29,IF(E5472="HI",2,IF(E5472="LO",6,10))+IF(D5472=1,2,IF(D5472=7,1,(IF(WEEKDAY(B5472)=1,2,IF(WEEKDAY(B5472)=7,1,0))))))</f>
        <v>1</v>
      </c>
      <c r="G5472" s="786">
        <f>VLOOKUP(C5472,METADATA!$J$5:$Q$29,IF(E5472="HI",2,IF(E5472="LO",6,10))+IF(D5472=1,2,IF(D5472=7,1,(IF(WEEKDAY(B5472)=1,2,IF(WEEKDAY(B5472)=7,1,0))))))</f>
        <v>2</v>
      </c>
      <c r="H5472" s="787">
        <v>14944.25</v>
      </c>
      <c r="I5472" s="788">
        <v>4272.0925903320313</v>
      </c>
      <c r="K5472" s="795">
        <v>0</v>
      </c>
      <c r="M5472" s="798">
        <f t="shared" si="256"/>
        <v>15542.888507702481</v>
      </c>
      <c r="N5472" s="303"/>
      <c r="S5472" s="786">
        <v>0</v>
      </c>
      <c r="T5472" s="781">
        <f>VLOOKUP(C5472,METADATA!$J$5:$Q$29,IF(E5472="HI",2,IF(E5472="LO",6,10))+IF(S5472=1,2,IF(D5472=7,1,(IF(WEEKDAY(B5472)=1,2,IF(WEEKDAY(B5472)=7,1,0))))))</f>
        <v>2</v>
      </c>
      <c r="U5472" s="781">
        <f>VLOOKUP(C5472,METADATA!$A$5:$H$29,IF(E5472="HI",2,IF(E5472="LO",6,10))+IF(S5472=1,2,IF(D5472=7,1,(IF(WEEKDAY(B5472)=1,2,IF(WEEKDAY(B5472)=7,1,0))))))</f>
        <v>1</v>
      </c>
    </row>
    <row r="5473" spans="2:21" ht="13.95" customHeight="1" x14ac:dyDescent="0.25">
      <c r="B5473" s="784">
        <f t="shared" si="257"/>
        <v>45610</v>
      </c>
      <c r="C5473" s="785">
        <v>21</v>
      </c>
      <c r="D5473" s="786">
        <f>IFERROR((INDEX(METADATA!$T$2:$T$20,MATCH(B5473,METADATA!$S$2:$S$20,0))),0)</f>
        <v>0</v>
      </c>
      <c r="E5473" s="785" t="str">
        <f t="shared" si="255"/>
        <v>LO</v>
      </c>
      <c r="F5473" s="786">
        <f>VLOOKUP(C5473,METADATA!$A$5:$H$29,IF(E5473="HI",2,IF(E5473="LO",6,10))+IF(D5473=1,2,IF(D5473=7,1,(IF(WEEKDAY(B5473)=1,2,IF(WEEKDAY(B5473)=7,1,0))))))</f>
        <v>2</v>
      </c>
      <c r="G5473" s="786">
        <f>VLOOKUP(C5473,METADATA!$J$5:$Q$29,IF(E5473="HI",2,IF(E5473="LO",6,10))+IF(D5473=1,2,IF(D5473=7,1,(IF(WEEKDAY(B5473)=1,2,IF(WEEKDAY(B5473)=7,1,0))))))</f>
        <v>2</v>
      </c>
      <c r="H5473" s="787">
        <v>13630.75</v>
      </c>
      <c r="I5473" s="788">
        <v>4262.8525695800781</v>
      </c>
      <c r="K5473" s="795">
        <v>0</v>
      </c>
      <c r="M5473" s="798">
        <f t="shared" si="256"/>
        <v>14281.780617012553</v>
      </c>
      <c r="N5473" s="303"/>
      <c r="S5473" s="786">
        <v>0</v>
      </c>
      <c r="T5473" s="781">
        <f>VLOOKUP(C5473,METADATA!$J$5:$Q$29,IF(E5473="HI",2,IF(E5473="LO",6,10))+IF(S5473=1,2,IF(D5473=7,1,(IF(WEEKDAY(B5473)=1,2,IF(WEEKDAY(B5473)=7,1,0))))))</f>
        <v>2</v>
      </c>
      <c r="U5473" s="781">
        <f>VLOOKUP(C5473,METADATA!$A$5:$H$29,IF(E5473="HI",2,IF(E5473="LO",6,10))+IF(S5473=1,2,IF(D5473=7,1,(IF(WEEKDAY(B5473)=1,2,IF(WEEKDAY(B5473)=7,1,0))))))</f>
        <v>2</v>
      </c>
    </row>
    <row r="5474" spans="2:21" ht="13.95" customHeight="1" x14ac:dyDescent="0.25">
      <c r="B5474" s="784">
        <f t="shared" si="257"/>
        <v>45610</v>
      </c>
      <c r="C5474" s="785">
        <v>22</v>
      </c>
      <c r="D5474" s="786">
        <f>IFERROR((INDEX(METADATA!$T$2:$T$20,MATCH(B5474,METADATA!$S$2:$S$20,0))),0)</f>
        <v>0</v>
      </c>
      <c r="E5474" s="785" t="str">
        <f t="shared" si="255"/>
        <v>LO</v>
      </c>
      <c r="F5474" s="786">
        <f>VLOOKUP(C5474,METADATA!$A$5:$H$29,IF(E5474="HI",2,IF(E5474="LO",6,10))+IF(D5474=1,2,IF(D5474=7,1,(IF(WEEKDAY(B5474)=1,2,IF(WEEKDAY(B5474)=7,1,0))))))</f>
        <v>3</v>
      </c>
      <c r="G5474" s="786">
        <f>VLOOKUP(C5474,METADATA!$J$5:$Q$29,IF(E5474="HI",2,IF(E5474="LO",6,10))+IF(D5474=1,2,IF(D5474=7,1,(IF(WEEKDAY(B5474)=1,2,IF(WEEKDAY(B5474)=7,1,0))))))</f>
        <v>3</v>
      </c>
      <c r="H5474" s="787">
        <v>11988</v>
      </c>
      <c r="I5474" s="788">
        <v>4789.9649658203125</v>
      </c>
      <c r="K5474" s="795">
        <v>0</v>
      </c>
      <c r="M5474" s="798">
        <f t="shared" si="256"/>
        <v>12909.527813742297</v>
      </c>
      <c r="N5474" s="303"/>
      <c r="S5474" s="786">
        <v>0</v>
      </c>
      <c r="T5474" s="781">
        <f>VLOOKUP(C5474,METADATA!$J$5:$Q$29,IF(E5474="HI",2,IF(E5474="LO",6,10))+IF(S5474=1,2,IF(D5474=7,1,(IF(WEEKDAY(B5474)=1,2,IF(WEEKDAY(B5474)=7,1,0))))))</f>
        <v>3</v>
      </c>
      <c r="U5474" s="781">
        <f>VLOOKUP(C5474,METADATA!$A$5:$H$29,IF(E5474="HI",2,IF(E5474="LO",6,10))+IF(S5474=1,2,IF(D5474=7,1,(IF(WEEKDAY(B5474)=1,2,IF(WEEKDAY(B5474)=7,1,0))))))</f>
        <v>3</v>
      </c>
    </row>
    <row r="5475" spans="2:21" ht="13.95" customHeight="1" x14ac:dyDescent="0.25">
      <c r="B5475" s="784">
        <f t="shared" si="257"/>
        <v>45610</v>
      </c>
      <c r="C5475" s="785">
        <v>23</v>
      </c>
      <c r="D5475" s="786">
        <f>IFERROR((INDEX(METADATA!$T$2:$T$20,MATCH(B5475,METADATA!$S$2:$S$20,0))),0)</f>
        <v>0</v>
      </c>
      <c r="E5475" s="785" t="str">
        <f t="shared" si="255"/>
        <v>LO</v>
      </c>
      <c r="F5475" s="786">
        <f>VLOOKUP(C5475,METADATA!$A$5:$H$29,IF(E5475="HI",2,IF(E5475="LO",6,10))+IF(D5475=1,2,IF(D5475=7,1,(IF(WEEKDAY(B5475)=1,2,IF(WEEKDAY(B5475)=7,1,0))))))</f>
        <v>3</v>
      </c>
      <c r="G5475" s="786">
        <f>VLOOKUP(C5475,METADATA!$J$5:$Q$29,IF(E5475="HI",2,IF(E5475="LO",6,10))+IF(D5475=1,2,IF(D5475=7,1,(IF(WEEKDAY(B5475)=1,2,IF(WEEKDAY(B5475)=7,1,0))))))</f>
        <v>3</v>
      </c>
      <c r="H5475" s="787">
        <v>11036.75</v>
      </c>
      <c r="I5475" s="788">
        <v>5260.925048828125</v>
      </c>
      <c r="K5475" s="795">
        <v>0</v>
      </c>
      <c r="M5475" s="798">
        <f t="shared" si="256"/>
        <v>12226.495120511323</v>
      </c>
      <c r="N5475" s="303"/>
      <c r="S5475" s="786">
        <v>0</v>
      </c>
      <c r="T5475" s="781">
        <f>VLOOKUP(C5475,METADATA!$J$5:$Q$29,IF(E5475="HI",2,IF(E5475="LO",6,10))+IF(S5475=1,2,IF(D5475=7,1,(IF(WEEKDAY(B5475)=1,2,IF(WEEKDAY(B5475)=7,1,0))))))</f>
        <v>3</v>
      </c>
      <c r="U5475" s="781">
        <f>VLOOKUP(C5475,METADATA!$A$5:$H$29,IF(E5475="HI",2,IF(E5475="LO",6,10))+IF(S5475=1,2,IF(D5475=7,1,(IF(WEEKDAY(B5475)=1,2,IF(WEEKDAY(B5475)=7,1,0))))))</f>
        <v>3</v>
      </c>
    </row>
    <row r="5476" spans="2:21" ht="13.95" customHeight="1" x14ac:dyDescent="0.25">
      <c r="B5476" s="784">
        <f t="shared" si="257"/>
        <v>45611</v>
      </c>
      <c r="C5476" s="785">
        <v>0</v>
      </c>
      <c r="D5476" s="786">
        <f>IFERROR((INDEX(METADATA!$T$2:$T$20,MATCH(B5476,METADATA!$S$2:$S$20,0))),0)</f>
        <v>0</v>
      </c>
      <c r="E5476" s="785" t="str">
        <f t="shared" si="255"/>
        <v>LO</v>
      </c>
      <c r="F5476" s="786">
        <f>VLOOKUP(C5476,METADATA!$A$5:$H$29,IF(E5476="HI",2,IF(E5476="LO",6,10))+IF(D5476=1,2,IF(D5476=7,1,(IF(WEEKDAY(B5476)=1,2,IF(WEEKDAY(B5476)=7,1,0))))))</f>
        <v>3</v>
      </c>
      <c r="G5476" s="786">
        <f>VLOOKUP(C5476,METADATA!$J$5:$Q$29,IF(E5476="HI",2,IF(E5476="LO",6,10))+IF(D5476=1,2,IF(D5476=7,1,(IF(WEEKDAY(B5476)=1,2,IF(WEEKDAY(B5476)=7,1,0))))))</f>
        <v>3</v>
      </c>
      <c r="H5476" s="787">
        <v>10099.75</v>
      </c>
      <c r="I5476" s="788">
        <v>5361.875</v>
      </c>
      <c r="K5476" s="795">
        <v>0</v>
      </c>
      <c r="M5476" s="798">
        <f t="shared" si="256"/>
        <v>11434.800110982484</v>
      </c>
      <c r="N5476" s="303"/>
      <c r="S5476" s="786">
        <v>0</v>
      </c>
      <c r="T5476" s="781">
        <f>VLOOKUP(C5476,METADATA!$J$5:$Q$29,IF(E5476="HI",2,IF(E5476="LO",6,10))+IF(S5476=1,2,IF(D5476=7,1,(IF(WEEKDAY(B5476)=1,2,IF(WEEKDAY(B5476)=7,1,0))))))</f>
        <v>3</v>
      </c>
      <c r="U5476" s="781">
        <f>VLOOKUP(C5476,METADATA!$A$5:$H$29,IF(E5476="HI",2,IF(E5476="LO",6,10))+IF(S5476=1,2,IF(D5476=7,1,(IF(WEEKDAY(B5476)=1,2,IF(WEEKDAY(B5476)=7,1,0))))))</f>
        <v>3</v>
      </c>
    </row>
    <row r="5477" spans="2:21" ht="13.95" customHeight="1" x14ac:dyDescent="0.25">
      <c r="B5477" s="784">
        <f t="shared" si="257"/>
        <v>45611</v>
      </c>
      <c r="C5477" s="785">
        <v>1</v>
      </c>
      <c r="D5477" s="786">
        <f>IFERROR((INDEX(METADATA!$T$2:$T$20,MATCH(B5477,METADATA!$S$2:$S$20,0))),0)</f>
        <v>0</v>
      </c>
      <c r="E5477" s="785" t="str">
        <f t="shared" si="255"/>
        <v>LO</v>
      </c>
      <c r="F5477" s="786">
        <f>VLOOKUP(C5477,METADATA!$A$5:$H$29,IF(E5477="HI",2,IF(E5477="LO",6,10))+IF(D5477=1,2,IF(D5477=7,1,(IF(WEEKDAY(B5477)=1,2,IF(WEEKDAY(B5477)=7,1,0))))))</f>
        <v>3</v>
      </c>
      <c r="G5477" s="786">
        <f>VLOOKUP(C5477,METADATA!$J$5:$Q$29,IF(E5477="HI",2,IF(E5477="LO",6,10))+IF(D5477=1,2,IF(D5477=7,1,(IF(WEEKDAY(B5477)=1,2,IF(WEEKDAY(B5477)=7,1,0))))))</f>
        <v>3</v>
      </c>
      <c r="H5477" s="787">
        <v>9619.75</v>
      </c>
      <c r="I5477" s="788">
        <v>5350.7225341796875</v>
      </c>
      <c r="K5477" s="795">
        <v>0</v>
      </c>
      <c r="M5477" s="798">
        <f t="shared" si="256"/>
        <v>11007.716461658989</v>
      </c>
      <c r="N5477" s="303"/>
      <c r="S5477" s="786">
        <v>0</v>
      </c>
      <c r="T5477" s="781">
        <f>VLOOKUP(C5477,METADATA!$J$5:$Q$29,IF(E5477="HI",2,IF(E5477="LO",6,10))+IF(S5477=1,2,IF(D5477=7,1,(IF(WEEKDAY(B5477)=1,2,IF(WEEKDAY(B5477)=7,1,0))))))</f>
        <v>3</v>
      </c>
      <c r="U5477" s="781">
        <f>VLOOKUP(C5477,METADATA!$A$5:$H$29,IF(E5477="HI",2,IF(E5477="LO",6,10))+IF(S5477=1,2,IF(D5477=7,1,(IF(WEEKDAY(B5477)=1,2,IF(WEEKDAY(B5477)=7,1,0))))))</f>
        <v>3</v>
      </c>
    </row>
    <row r="5478" spans="2:21" ht="13.95" customHeight="1" x14ac:dyDescent="0.25">
      <c r="B5478" s="784">
        <f t="shared" si="257"/>
        <v>45611</v>
      </c>
      <c r="C5478" s="785">
        <v>2</v>
      </c>
      <c r="D5478" s="786">
        <f>IFERROR((INDEX(METADATA!$T$2:$T$20,MATCH(B5478,METADATA!$S$2:$S$20,0))),0)</f>
        <v>0</v>
      </c>
      <c r="E5478" s="785" t="str">
        <f t="shared" si="255"/>
        <v>LO</v>
      </c>
      <c r="F5478" s="786">
        <f>VLOOKUP(C5478,METADATA!$A$5:$H$29,IF(E5478="HI",2,IF(E5478="LO",6,10))+IF(D5478=1,2,IF(D5478=7,1,(IF(WEEKDAY(B5478)=1,2,IF(WEEKDAY(B5478)=7,1,0))))))</f>
        <v>3</v>
      </c>
      <c r="G5478" s="786">
        <f>VLOOKUP(C5478,METADATA!$J$5:$Q$29,IF(E5478="HI",2,IF(E5478="LO",6,10))+IF(D5478=1,2,IF(D5478=7,1,(IF(WEEKDAY(B5478)=1,2,IF(WEEKDAY(B5478)=7,1,0))))))</f>
        <v>3</v>
      </c>
      <c r="H5478" s="787">
        <v>9556.25</v>
      </c>
      <c r="I5478" s="788">
        <v>5142.7000122070313</v>
      </c>
      <c r="K5478" s="795">
        <v>0</v>
      </c>
      <c r="M5478" s="798">
        <f t="shared" si="256"/>
        <v>10852.15543005417</v>
      </c>
      <c r="N5478" s="303"/>
      <c r="S5478" s="786">
        <v>0</v>
      </c>
      <c r="T5478" s="781">
        <f>VLOOKUP(C5478,METADATA!$J$5:$Q$29,IF(E5478="HI",2,IF(E5478="LO",6,10))+IF(S5478=1,2,IF(D5478=7,1,(IF(WEEKDAY(B5478)=1,2,IF(WEEKDAY(B5478)=7,1,0))))))</f>
        <v>3</v>
      </c>
      <c r="U5478" s="781">
        <f>VLOOKUP(C5478,METADATA!$A$5:$H$29,IF(E5478="HI",2,IF(E5478="LO",6,10))+IF(S5478=1,2,IF(D5478=7,1,(IF(WEEKDAY(B5478)=1,2,IF(WEEKDAY(B5478)=7,1,0))))))</f>
        <v>3</v>
      </c>
    </row>
    <row r="5479" spans="2:21" ht="13.95" customHeight="1" x14ac:dyDescent="0.25">
      <c r="B5479" s="784">
        <f t="shared" si="257"/>
        <v>45611</v>
      </c>
      <c r="C5479" s="785">
        <v>3</v>
      </c>
      <c r="D5479" s="786">
        <f>IFERROR((INDEX(METADATA!$T$2:$T$20,MATCH(B5479,METADATA!$S$2:$S$20,0))),0)</f>
        <v>0</v>
      </c>
      <c r="E5479" s="785" t="str">
        <f t="shared" si="255"/>
        <v>LO</v>
      </c>
      <c r="F5479" s="786">
        <f>VLOOKUP(C5479,METADATA!$A$5:$H$29,IF(E5479="HI",2,IF(E5479="LO",6,10))+IF(D5479=1,2,IF(D5479=7,1,(IF(WEEKDAY(B5479)=1,2,IF(WEEKDAY(B5479)=7,1,0))))))</f>
        <v>3</v>
      </c>
      <c r="G5479" s="786">
        <f>VLOOKUP(C5479,METADATA!$J$5:$Q$29,IF(E5479="HI",2,IF(E5479="LO",6,10))+IF(D5479=1,2,IF(D5479=7,1,(IF(WEEKDAY(B5479)=1,2,IF(WEEKDAY(B5479)=7,1,0))))))</f>
        <v>3</v>
      </c>
      <c r="H5479" s="787">
        <v>9672.25</v>
      </c>
      <c r="I5479" s="788">
        <v>4998.35009765625</v>
      </c>
      <c r="K5479" s="795">
        <v>0</v>
      </c>
      <c r="M5479" s="798">
        <f t="shared" si="256"/>
        <v>10887.420436505621</v>
      </c>
      <c r="N5479" s="303"/>
      <c r="S5479" s="786">
        <v>0</v>
      </c>
      <c r="T5479" s="781">
        <f>VLOOKUP(C5479,METADATA!$J$5:$Q$29,IF(E5479="HI",2,IF(E5479="LO",6,10))+IF(S5479=1,2,IF(D5479=7,1,(IF(WEEKDAY(B5479)=1,2,IF(WEEKDAY(B5479)=7,1,0))))))</f>
        <v>3</v>
      </c>
      <c r="U5479" s="781">
        <f>VLOOKUP(C5479,METADATA!$A$5:$H$29,IF(E5479="HI",2,IF(E5479="LO",6,10))+IF(S5479=1,2,IF(D5479=7,1,(IF(WEEKDAY(B5479)=1,2,IF(WEEKDAY(B5479)=7,1,0))))))</f>
        <v>3</v>
      </c>
    </row>
    <row r="5480" spans="2:21" ht="13.95" customHeight="1" x14ac:dyDescent="0.25">
      <c r="B5480" s="784">
        <f t="shared" si="257"/>
        <v>45611</v>
      </c>
      <c r="C5480" s="785">
        <v>4</v>
      </c>
      <c r="D5480" s="786">
        <f>IFERROR((INDEX(METADATA!$T$2:$T$20,MATCH(B5480,METADATA!$S$2:$S$20,0))),0)</f>
        <v>0</v>
      </c>
      <c r="E5480" s="785" t="str">
        <f t="shared" si="255"/>
        <v>LO</v>
      </c>
      <c r="F5480" s="786">
        <f>VLOOKUP(C5480,METADATA!$A$5:$H$29,IF(E5480="HI",2,IF(E5480="LO",6,10))+IF(D5480=1,2,IF(D5480=7,1,(IF(WEEKDAY(B5480)=1,2,IF(WEEKDAY(B5480)=7,1,0))))))</f>
        <v>3</v>
      </c>
      <c r="G5480" s="786">
        <f>VLOOKUP(C5480,METADATA!$J$5:$Q$29,IF(E5480="HI",2,IF(E5480="LO",6,10))+IF(D5480=1,2,IF(D5480=7,1,(IF(WEEKDAY(B5480)=1,2,IF(WEEKDAY(B5480)=7,1,0))))))</f>
        <v>3</v>
      </c>
      <c r="H5480" s="787">
        <v>10287</v>
      </c>
      <c r="I5480" s="788">
        <v>4986.0999145507813</v>
      </c>
      <c r="K5480" s="795">
        <v>0</v>
      </c>
      <c r="M5480" s="798">
        <f t="shared" si="256"/>
        <v>11431.691097903376</v>
      </c>
      <c r="N5480" s="303"/>
      <c r="S5480" s="786">
        <v>0</v>
      </c>
      <c r="T5480" s="781">
        <f>VLOOKUP(C5480,METADATA!$J$5:$Q$29,IF(E5480="HI",2,IF(E5480="LO",6,10))+IF(S5480=1,2,IF(D5480=7,1,(IF(WEEKDAY(B5480)=1,2,IF(WEEKDAY(B5480)=7,1,0))))))</f>
        <v>3</v>
      </c>
      <c r="U5480" s="781">
        <f>VLOOKUP(C5480,METADATA!$A$5:$H$29,IF(E5480="HI",2,IF(E5480="LO",6,10))+IF(S5480=1,2,IF(D5480=7,1,(IF(WEEKDAY(B5480)=1,2,IF(WEEKDAY(B5480)=7,1,0))))))</f>
        <v>3</v>
      </c>
    </row>
    <row r="5481" spans="2:21" ht="13.95" customHeight="1" x14ac:dyDescent="0.25">
      <c r="B5481" s="784">
        <f t="shared" si="257"/>
        <v>45611</v>
      </c>
      <c r="C5481" s="785">
        <v>5</v>
      </c>
      <c r="D5481" s="786">
        <f>IFERROR((INDEX(METADATA!$T$2:$T$20,MATCH(B5481,METADATA!$S$2:$S$20,0))),0)</f>
        <v>0</v>
      </c>
      <c r="E5481" s="785" t="str">
        <f t="shared" si="255"/>
        <v>LO</v>
      </c>
      <c r="F5481" s="786">
        <f>VLOOKUP(C5481,METADATA!$A$5:$H$29,IF(E5481="HI",2,IF(E5481="LO",6,10))+IF(D5481=1,2,IF(D5481=7,1,(IF(WEEKDAY(B5481)=1,2,IF(WEEKDAY(B5481)=7,1,0))))))</f>
        <v>3</v>
      </c>
      <c r="G5481" s="786">
        <f>VLOOKUP(C5481,METADATA!$J$5:$Q$29,IF(E5481="HI",2,IF(E5481="LO",6,10))+IF(D5481=1,2,IF(D5481=7,1,(IF(WEEKDAY(B5481)=1,2,IF(WEEKDAY(B5481)=7,1,0))))))</f>
        <v>3</v>
      </c>
      <c r="H5481" s="787">
        <v>11666.5</v>
      </c>
      <c r="I5481" s="788">
        <v>4924.9749145507813</v>
      </c>
      <c r="K5481" s="795">
        <v>870.51250000000005</v>
      </c>
      <c r="M5481" s="798">
        <f t="shared" si="256"/>
        <v>12663.435559079317</v>
      </c>
      <c r="N5481" s="303"/>
      <c r="S5481" s="786">
        <v>0</v>
      </c>
      <c r="T5481" s="781">
        <f>VLOOKUP(C5481,METADATA!$J$5:$Q$29,IF(E5481="HI",2,IF(E5481="LO",6,10))+IF(S5481=1,2,IF(D5481=7,1,(IF(WEEKDAY(B5481)=1,2,IF(WEEKDAY(B5481)=7,1,0))))))</f>
        <v>3</v>
      </c>
      <c r="U5481" s="781">
        <f>VLOOKUP(C5481,METADATA!$A$5:$H$29,IF(E5481="HI",2,IF(E5481="LO",6,10))+IF(S5481=1,2,IF(D5481=7,1,(IF(WEEKDAY(B5481)=1,2,IF(WEEKDAY(B5481)=7,1,0))))))</f>
        <v>3</v>
      </c>
    </row>
    <row r="5482" spans="2:21" ht="13.95" customHeight="1" x14ac:dyDescent="0.25">
      <c r="B5482" s="784">
        <f t="shared" si="257"/>
        <v>45611</v>
      </c>
      <c r="C5482" s="785">
        <v>6</v>
      </c>
      <c r="D5482" s="786">
        <f>IFERROR((INDEX(METADATA!$T$2:$T$20,MATCH(B5482,METADATA!$S$2:$S$20,0))),0)</f>
        <v>0</v>
      </c>
      <c r="E5482" s="785" t="str">
        <f t="shared" si="255"/>
        <v>LO</v>
      </c>
      <c r="F5482" s="786">
        <f>VLOOKUP(C5482,METADATA!$A$5:$H$29,IF(E5482="HI",2,IF(E5482="LO",6,10))+IF(D5482=1,2,IF(D5482=7,1,(IF(WEEKDAY(B5482)=1,2,IF(WEEKDAY(B5482)=7,1,0))))))</f>
        <v>2</v>
      </c>
      <c r="G5482" s="786">
        <f>VLOOKUP(C5482,METADATA!$J$5:$Q$29,IF(E5482="HI",2,IF(E5482="LO",6,10))+IF(D5482=1,2,IF(D5482=7,1,(IF(WEEKDAY(B5482)=1,2,IF(WEEKDAY(B5482)=7,1,0))))))</f>
        <v>2</v>
      </c>
      <c r="H5482" s="787">
        <v>12914.25</v>
      </c>
      <c r="I5482" s="788">
        <v>4525.6748657226563</v>
      </c>
      <c r="K5482" s="795">
        <v>865.8125</v>
      </c>
      <c r="M5482" s="798">
        <f t="shared" si="256"/>
        <v>13684.282445664945</v>
      </c>
      <c r="N5482" s="303"/>
      <c r="S5482" s="786">
        <v>0</v>
      </c>
      <c r="T5482" s="781">
        <f>VLOOKUP(C5482,METADATA!$J$5:$Q$29,IF(E5482="HI",2,IF(E5482="LO",6,10))+IF(S5482=1,2,IF(D5482=7,1,(IF(WEEKDAY(B5482)=1,2,IF(WEEKDAY(B5482)=7,1,0))))))</f>
        <v>2</v>
      </c>
      <c r="U5482" s="781">
        <f>VLOOKUP(C5482,METADATA!$A$5:$H$29,IF(E5482="HI",2,IF(E5482="LO",6,10))+IF(S5482=1,2,IF(D5482=7,1,(IF(WEEKDAY(B5482)=1,2,IF(WEEKDAY(B5482)=7,1,0))))))</f>
        <v>2</v>
      </c>
    </row>
    <row r="5483" spans="2:21" ht="13.95" customHeight="1" x14ac:dyDescent="0.25">
      <c r="B5483" s="784">
        <f t="shared" si="257"/>
        <v>45611</v>
      </c>
      <c r="C5483" s="785">
        <v>7</v>
      </c>
      <c r="D5483" s="786">
        <f>IFERROR((INDEX(METADATA!$T$2:$T$20,MATCH(B5483,METADATA!$S$2:$S$20,0))),0)</f>
        <v>0</v>
      </c>
      <c r="E5483" s="785" t="str">
        <f t="shared" si="255"/>
        <v>LO</v>
      </c>
      <c r="F5483" s="786">
        <f>VLOOKUP(C5483,METADATA!$A$5:$H$29,IF(E5483="HI",2,IF(E5483="LO",6,10))+IF(D5483=1,2,IF(D5483=7,1,(IF(WEEKDAY(B5483)=1,2,IF(WEEKDAY(B5483)=7,1,0))))))</f>
        <v>1</v>
      </c>
      <c r="G5483" s="786">
        <f>VLOOKUP(C5483,METADATA!$J$5:$Q$29,IF(E5483="HI",2,IF(E5483="LO",6,10))+IF(D5483=1,2,IF(D5483=7,1,(IF(WEEKDAY(B5483)=1,2,IF(WEEKDAY(B5483)=7,1,0))))))</f>
        <v>1</v>
      </c>
      <c r="H5483" s="787">
        <v>13423</v>
      </c>
      <c r="I5483" s="788">
        <v>4798.8000793457031</v>
      </c>
      <c r="K5483" s="795">
        <v>834.63750000000005</v>
      </c>
      <c r="M5483" s="798">
        <f t="shared" si="256"/>
        <v>14255.013546171336</v>
      </c>
      <c r="N5483" s="303"/>
      <c r="S5483" s="786">
        <v>0</v>
      </c>
      <c r="T5483" s="781">
        <f>VLOOKUP(C5483,METADATA!$J$5:$Q$29,IF(E5483="HI",2,IF(E5483="LO",6,10))+IF(S5483=1,2,IF(D5483=7,1,(IF(WEEKDAY(B5483)=1,2,IF(WEEKDAY(B5483)=7,1,0))))))</f>
        <v>1</v>
      </c>
      <c r="U5483" s="781">
        <f>VLOOKUP(C5483,METADATA!$A$5:$H$29,IF(E5483="HI",2,IF(E5483="LO",6,10))+IF(S5483=1,2,IF(D5483=7,1,(IF(WEEKDAY(B5483)=1,2,IF(WEEKDAY(B5483)=7,1,0))))))</f>
        <v>1</v>
      </c>
    </row>
    <row r="5484" spans="2:21" ht="13.95" customHeight="1" x14ac:dyDescent="0.25">
      <c r="B5484" s="784">
        <f t="shared" si="257"/>
        <v>45611</v>
      </c>
      <c r="C5484" s="785">
        <v>8</v>
      </c>
      <c r="D5484" s="786">
        <f>IFERROR((INDEX(METADATA!$T$2:$T$20,MATCH(B5484,METADATA!$S$2:$S$20,0))),0)</f>
        <v>0</v>
      </c>
      <c r="E5484" s="785" t="str">
        <f t="shared" si="255"/>
        <v>LO</v>
      </c>
      <c r="F5484" s="786">
        <f>VLOOKUP(C5484,METADATA!$A$5:$H$29,IF(E5484="HI",2,IF(E5484="LO",6,10))+IF(D5484=1,2,IF(D5484=7,1,(IF(WEEKDAY(B5484)=1,2,IF(WEEKDAY(B5484)=7,1,0))))))</f>
        <v>1</v>
      </c>
      <c r="G5484" s="786">
        <f>VLOOKUP(C5484,METADATA!$J$5:$Q$29,IF(E5484="HI",2,IF(E5484="LO",6,10))+IF(D5484=1,2,IF(D5484=7,1,(IF(WEEKDAY(B5484)=1,2,IF(WEEKDAY(B5484)=7,1,0))))))</f>
        <v>1</v>
      </c>
      <c r="H5484" s="787">
        <v>15282</v>
      </c>
      <c r="I5484" s="788">
        <v>4208.3049926757813</v>
      </c>
      <c r="K5484" s="795">
        <v>847.33749999999998</v>
      </c>
      <c r="M5484" s="798">
        <f t="shared" si="256"/>
        <v>15850.847135449256</v>
      </c>
      <c r="N5484" s="303"/>
      <c r="S5484" s="786">
        <v>0</v>
      </c>
      <c r="T5484" s="781">
        <f>VLOOKUP(C5484,METADATA!$J$5:$Q$29,IF(E5484="HI",2,IF(E5484="LO",6,10))+IF(S5484=1,2,IF(D5484=7,1,(IF(WEEKDAY(B5484)=1,2,IF(WEEKDAY(B5484)=7,1,0))))))</f>
        <v>1</v>
      </c>
      <c r="U5484" s="781">
        <f>VLOOKUP(C5484,METADATA!$A$5:$H$29,IF(E5484="HI",2,IF(E5484="LO",6,10))+IF(S5484=1,2,IF(D5484=7,1,(IF(WEEKDAY(B5484)=1,2,IF(WEEKDAY(B5484)=7,1,0))))))</f>
        <v>1</v>
      </c>
    </row>
    <row r="5485" spans="2:21" ht="13.95" customHeight="1" x14ac:dyDescent="0.25">
      <c r="B5485" s="784">
        <f t="shared" si="257"/>
        <v>45611</v>
      </c>
      <c r="C5485" s="785">
        <v>9</v>
      </c>
      <c r="D5485" s="786">
        <f>IFERROR((INDEX(METADATA!$T$2:$T$20,MATCH(B5485,METADATA!$S$2:$S$20,0))),0)</f>
        <v>0</v>
      </c>
      <c r="E5485" s="785" t="str">
        <f t="shared" si="255"/>
        <v>LO</v>
      </c>
      <c r="F5485" s="786">
        <f>VLOOKUP(C5485,METADATA!$A$5:$H$29,IF(E5485="HI",2,IF(E5485="LO",6,10))+IF(D5485=1,2,IF(D5485=7,1,(IF(WEEKDAY(B5485)=1,2,IF(WEEKDAY(B5485)=7,1,0))))))</f>
        <v>2</v>
      </c>
      <c r="G5485" s="786">
        <f>VLOOKUP(C5485,METADATA!$J$5:$Q$29,IF(E5485="HI",2,IF(E5485="LO",6,10))+IF(D5485=1,2,IF(D5485=7,1,(IF(WEEKDAY(B5485)=1,2,IF(WEEKDAY(B5485)=7,1,0))))))</f>
        <v>1</v>
      </c>
      <c r="H5485" s="787">
        <v>16043.75</v>
      </c>
      <c r="I5485" s="788">
        <v>4701.2550659179688</v>
      </c>
      <c r="K5485" s="795">
        <v>851.61249999999995</v>
      </c>
      <c r="M5485" s="798">
        <f t="shared" si="256"/>
        <v>16718.364550915841</v>
      </c>
      <c r="N5485" s="303"/>
      <c r="S5485" s="786">
        <v>0</v>
      </c>
      <c r="T5485" s="781">
        <f>VLOOKUP(C5485,METADATA!$J$5:$Q$29,IF(E5485="HI",2,IF(E5485="LO",6,10))+IF(S5485=1,2,IF(D5485=7,1,(IF(WEEKDAY(B5485)=1,2,IF(WEEKDAY(B5485)=7,1,0))))))</f>
        <v>1</v>
      </c>
      <c r="U5485" s="781">
        <f>VLOOKUP(C5485,METADATA!$A$5:$H$29,IF(E5485="HI",2,IF(E5485="LO",6,10))+IF(S5485=1,2,IF(D5485=7,1,(IF(WEEKDAY(B5485)=1,2,IF(WEEKDAY(B5485)=7,1,0))))))</f>
        <v>2</v>
      </c>
    </row>
    <row r="5486" spans="2:21" ht="13.95" customHeight="1" x14ac:dyDescent="0.25">
      <c r="B5486" s="784">
        <f t="shared" si="257"/>
        <v>45611</v>
      </c>
      <c r="C5486" s="785">
        <v>10</v>
      </c>
      <c r="D5486" s="786">
        <f>IFERROR((INDEX(METADATA!$T$2:$T$20,MATCH(B5486,METADATA!$S$2:$S$20,0))),0)</f>
        <v>0</v>
      </c>
      <c r="E5486" s="785" t="str">
        <f t="shared" si="255"/>
        <v>LO</v>
      </c>
      <c r="F5486" s="786">
        <f>VLOOKUP(C5486,METADATA!$A$5:$H$29,IF(E5486="HI",2,IF(E5486="LO",6,10))+IF(D5486=1,2,IF(D5486=7,1,(IF(WEEKDAY(B5486)=1,2,IF(WEEKDAY(B5486)=7,1,0))))))</f>
        <v>2</v>
      </c>
      <c r="G5486" s="786">
        <f>VLOOKUP(C5486,METADATA!$J$5:$Q$29,IF(E5486="HI",2,IF(E5486="LO",6,10))+IF(D5486=1,2,IF(D5486=7,1,(IF(WEEKDAY(B5486)=1,2,IF(WEEKDAY(B5486)=7,1,0))))))</f>
        <v>2</v>
      </c>
      <c r="H5486" s="787">
        <v>15859.5</v>
      </c>
      <c r="I5486" s="788">
        <v>4954.1500244140625</v>
      </c>
      <c r="K5486" s="795">
        <v>856.5</v>
      </c>
      <c r="M5486" s="798">
        <f t="shared" si="256"/>
        <v>16615.274379750754</v>
      </c>
      <c r="N5486" s="303"/>
      <c r="S5486" s="786">
        <v>0</v>
      </c>
      <c r="T5486" s="781">
        <f>VLOOKUP(C5486,METADATA!$J$5:$Q$29,IF(E5486="HI",2,IF(E5486="LO",6,10))+IF(S5486=1,2,IF(D5486=7,1,(IF(WEEKDAY(B5486)=1,2,IF(WEEKDAY(B5486)=7,1,0))))))</f>
        <v>2</v>
      </c>
      <c r="U5486" s="781">
        <f>VLOOKUP(C5486,METADATA!$A$5:$H$29,IF(E5486="HI",2,IF(E5486="LO",6,10))+IF(S5486=1,2,IF(D5486=7,1,(IF(WEEKDAY(B5486)=1,2,IF(WEEKDAY(B5486)=7,1,0))))))</f>
        <v>2</v>
      </c>
    </row>
    <row r="5487" spans="2:21" ht="13.95" customHeight="1" x14ac:dyDescent="0.25">
      <c r="B5487" s="784">
        <f t="shared" si="257"/>
        <v>45611</v>
      </c>
      <c r="C5487" s="785">
        <v>11</v>
      </c>
      <c r="D5487" s="786">
        <f>IFERROR((INDEX(METADATA!$T$2:$T$20,MATCH(B5487,METADATA!$S$2:$S$20,0))),0)</f>
        <v>0</v>
      </c>
      <c r="E5487" s="785" t="str">
        <f t="shared" si="255"/>
        <v>LO</v>
      </c>
      <c r="F5487" s="786">
        <f>VLOOKUP(C5487,METADATA!$A$5:$H$29,IF(E5487="HI",2,IF(E5487="LO",6,10))+IF(D5487=1,2,IF(D5487=7,1,(IF(WEEKDAY(B5487)=1,2,IF(WEEKDAY(B5487)=7,1,0))))))</f>
        <v>2</v>
      </c>
      <c r="G5487" s="786">
        <f>VLOOKUP(C5487,METADATA!$J$5:$Q$29,IF(E5487="HI",2,IF(E5487="LO",6,10))+IF(D5487=1,2,IF(D5487=7,1,(IF(WEEKDAY(B5487)=1,2,IF(WEEKDAY(B5487)=7,1,0))))))</f>
        <v>2</v>
      </c>
      <c r="H5487" s="787">
        <v>16452.75</v>
      </c>
      <c r="I5487" s="788">
        <v>3923.9024963378906</v>
      </c>
      <c r="K5487" s="795">
        <v>824.32500000000005</v>
      </c>
      <c r="M5487" s="798">
        <f t="shared" si="256"/>
        <v>16914.195025577385</v>
      </c>
      <c r="N5487" s="303"/>
      <c r="S5487" s="786">
        <v>0</v>
      </c>
      <c r="T5487" s="781">
        <f>VLOOKUP(C5487,METADATA!$J$5:$Q$29,IF(E5487="HI",2,IF(E5487="LO",6,10))+IF(S5487=1,2,IF(D5487=7,1,(IF(WEEKDAY(B5487)=1,2,IF(WEEKDAY(B5487)=7,1,0))))))</f>
        <v>2</v>
      </c>
      <c r="U5487" s="781">
        <f>VLOOKUP(C5487,METADATA!$A$5:$H$29,IF(E5487="HI",2,IF(E5487="LO",6,10))+IF(S5487=1,2,IF(D5487=7,1,(IF(WEEKDAY(B5487)=1,2,IF(WEEKDAY(B5487)=7,1,0))))))</f>
        <v>2</v>
      </c>
    </row>
    <row r="5488" spans="2:21" ht="13.95" customHeight="1" x14ac:dyDescent="0.25">
      <c r="B5488" s="784">
        <f t="shared" si="257"/>
        <v>45611</v>
      </c>
      <c r="C5488" s="785">
        <v>12</v>
      </c>
      <c r="D5488" s="786">
        <f>IFERROR((INDEX(METADATA!$T$2:$T$20,MATCH(B5488,METADATA!$S$2:$S$20,0))),0)</f>
        <v>0</v>
      </c>
      <c r="E5488" s="785" t="str">
        <f t="shared" si="255"/>
        <v>LO</v>
      </c>
      <c r="F5488" s="786">
        <f>VLOOKUP(C5488,METADATA!$A$5:$H$29,IF(E5488="HI",2,IF(E5488="LO",6,10))+IF(D5488=1,2,IF(D5488=7,1,(IF(WEEKDAY(B5488)=1,2,IF(WEEKDAY(B5488)=7,1,0))))))</f>
        <v>2</v>
      </c>
      <c r="G5488" s="786">
        <f>VLOOKUP(C5488,METADATA!$J$5:$Q$29,IF(E5488="HI",2,IF(E5488="LO",6,10))+IF(D5488=1,2,IF(D5488=7,1,(IF(WEEKDAY(B5488)=1,2,IF(WEEKDAY(B5488)=7,1,0))))))</f>
        <v>2</v>
      </c>
      <c r="H5488" s="787">
        <v>16537.5</v>
      </c>
      <c r="I5488" s="788">
        <v>3844.6450500488281</v>
      </c>
      <c r="K5488" s="795">
        <v>882.73749999999995</v>
      </c>
      <c r="M5488" s="798">
        <f t="shared" si="256"/>
        <v>16978.521779320628</v>
      </c>
      <c r="N5488" s="303"/>
      <c r="S5488" s="786">
        <v>0</v>
      </c>
      <c r="T5488" s="781">
        <f>VLOOKUP(C5488,METADATA!$J$5:$Q$29,IF(E5488="HI",2,IF(E5488="LO",6,10))+IF(S5488=1,2,IF(D5488=7,1,(IF(WEEKDAY(B5488)=1,2,IF(WEEKDAY(B5488)=7,1,0))))))</f>
        <v>2</v>
      </c>
      <c r="U5488" s="781">
        <f>VLOOKUP(C5488,METADATA!$A$5:$H$29,IF(E5488="HI",2,IF(E5488="LO",6,10))+IF(S5488=1,2,IF(D5488=7,1,(IF(WEEKDAY(B5488)=1,2,IF(WEEKDAY(B5488)=7,1,0))))))</f>
        <v>2</v>
      </c>
    </row>
    <row r="5489" spans="2:21" ht="13.95" customHeight="1" x14ac:dyDescent="0.25">
      <c r="B5489" s="784">
        <f t="shared" si="257"/>
        <v>45611</v>
      </c>
      <c r="C5489" s="785">
        <v>13</v>
      </c>
      <c r="D5489" s="786">
        <f>IFERROR((INDEX(METADATA!$T$2:$T$20,MATCH(B5489,METADATA!$S$2:$S$20,0))),0)</f>
        <v>0</v>
      </c>
      <c r="E5489" s="785" t="str">
        <f t="shared" si="255"/>
        <v>LO</v>
      </c>
      <c r="F5489" s="786">
        <f>VLOOKUP(C5489,METADATA!$A$5:$H$29,IF(E5489="HI",2,IF(E5489="LO",6,10))+IF(D5489=1,2,IF(D5489=7,1,(IF(WEEKDAY(B5489)=1,2,IF(WEEKDAY(B5489)=7,1,0))))))</f>
        <v>2</v>
      </c>
      <c r="G5489" s="786">
        <f>VLOOKUP(C5489,METADATA!$J$5:$Q$29,IF(E5489="HI",2,IF(E5489="LO",6,10))+IF(D5489=1,2,IF(D5489=7,1,(IF(WEEKDAY(B5489)=1,2,IF(WEEKDAY(B5489)=7,1,0))))))</f>
        <v>2</v>
      </c>
      <c r="H5489" s="787">
        <v>16242.75</v>
      </c>
      <c r="I5489" s="788">
        <v>2982.0599594116211</v>
      </c>
      <c r="K5489" s="795">
        <v>909.3125</v>
      </c>
      <c r="M5489" s="798">
        <f t="shared" si="256"/>
        <v>16514.224449365644</v>
      </c>
      <c r="N5489" s="303"/>
      <c r="S5489" s="786">
        <v>0</v>
      </c>
      <c r="T5489" s="781">
        <f>VLOOKUP(C5489,METADATA!$J$5:$Q$29,IF(E5489="HI",2,IF(E5489="LO",6,10))+IF(S5489=1,2,IF(D5489=7,1,(IF(WEEKDAY(B5489)=1,2,IF(WEEKDAY(B5489)=7,1,0))))))</f>
        <v>2</v>
      </c>
      <c r="U5489" s="781">
        <f>VLOOKUP(C5489,METADATA!$A$5:$H$29,IF(E5489="HI",2,IF(E5489="LO",6,10))+IF(S5489=1,2,IF(D5489=7,1,(IF(WEEKDAY(B5489)=1,2,IF(WEEKDAY(B5489)=7,1,0))))))</f>
        <v>2</v>
      </c>
    </row>
    <row r="5490" spans="2:21" ht="13.95" customHeight="1" x14ac:dyDescent="0.25">
      <c r="B5490" s="784">
        <f t="shared" si="257"/>
        <v>45611</v>
      </c>
      <c r="C5490" s="785">
        <v>14</v>
      </c>
      <c r="D5490" s="786">
        <f>IFERROR((INDEX(METADATA!$T$2:$T$20,MATCH(B5490,METADATA!$S$2:$S$20,0))),0)</f>
        <v>0</v>
      </c>
      <c r="E5490" s="785" t="str">
        <f t="shared" si="255"/>
        <v>LO</v>
      </c>
      <c r="F5490" s="786">
        <f>VLOOKUP(C5490,METADATA!$A$5:$H$29,IF(E5490="HI",2,IF(E5490="LO",6,10))+IF(D5490=1,2,IF(D5490=7,1,(IF(WEEKDAY(B5490)=1,2,IF(WEEKDAY(B5490)=7,1,0))))))</f>
        <v>2</v>
      </c>
      <c r="G5490" s="786">
        <f>VLOOKUP(C5490,METADATA!$J$5:$Q$29,IF(E5490="HI",2,IF(E5490="LO",6,10))+IF(D5490=1,2,IF(D5490=7,1,(IF(WEEKDAY(B5490)=1,2,IF(WEEKDAY(B5490)=7,1,0))))))</f>
        <v>2</v>
      </c>
      <c r="H5490" s="787">
        <v>16110</v>
      </c>
      <c r="I5490" s="788">
        <v>1637.7825012207031</v>
      </c>
      <c r="K5490" s="795">
        <v>905.6</v>
      </c>
      <c r="M5490" s="798">
        <f t="shared" si="256"/>
        <v>16193.036513307341</v>
      </c>
      <c r="N5490" s="303"/>
      <c r="S5490" s="786">
        <v>0</v>
      </c>
      <c r="T5490" s="781">
        <f>VLOOKUP(C5490,METADATA!$J$5:$Q$29,IF(E5490="HI",2,IF(E5490="LO",6,10))+IF(S5490=1,2,IF(D5490=7,1,(IF(WEEKDAY(B5490)=1,2,IF(WEEKDAY(B5490)=7,1,0))))))</f>
        <v>2</v>
      </c>
      <c r="U5490" s="781">
        <f>VLOOKUP(C5490,METADATA!$A$5:$H$29,IF(E5490="HI",2,IF(E5490="LO",6,10))+IF(S5490=1,2,IF(D5490=7,1,(IF(WEEKDAY(B5490)=1,2,IF(WEEKDAY(B5490)=7,1,0))))))</f>
        <v>2</v>
      </c>
    </row>
    <row r="5491" spans="2:21" ht="13.95" customHeight="1" x14ac:dyDescent="0.25">
      <c r="B5491" s="784">
        <f t="shared" si="257"/>
        <v>45611</v>
      </c>
      <c r="C5491" s="785">
        <v>15</v>
      </c>
      <c r="D5491" s="786">
        <f>IFERROR((INDEX(METADATA!$T$2:$T$20,MATCH(B5491,METADATA!$S$2:$S$20,0))),0)</f>
        <v>0</v>
      </c>
      <c r="E5491" s="785" t="str">
        <f t="shared" si="255"/>
        <v>LO</v>
      </c>
      <c r="F5491" s="786">
        <f>VLOOKUP(C5491,METADATA!$A$5:$H$29,IF(E5491="HI",2,IF(E5491="LO",6,10))+IF(D5491=1,2,IF(D5491=7,1,(IF(WEEKDAY(B5491)=1,2,IF(WEEKDAY(B5491)=7,1,0))))))</f>
        <v>2</v>
      </c>
      <c r="G5491" s="786">
        <f>VLOOKUP(C5491,METADATA!$J$5:$Q$29,IF(E5491="HI",2,IF(E5491="LO",6,10))+IF(D5491=1,2,IF(D5491=7,1,(IF(WEEKDAY(B5491)=1,2,IF(WEEKDAY(B5491)=7,1,0))))))</f>
        <v>2</v>
      </c>
      <c r="H5491" s="787">
        <v>15514.75</v>
      </c>
      <c r="I5491" s="788">
        <v>3035.445042103529</v>
      </c>
      <c r="K5491" s="795">
        <v>913.98749999999995</v>
      </c>
      <c r="M5491" s="798">
        <f t="shared" si="256"/>
        <v>15808.90237069389</v>
      </c>
      <c r="N5491" s="303"/>
      <c r="S5491" s="786">
        <v>0</v>
      </c>
      <c r="T5491" s="781">
        <f>VLOOKUP(C5491,METADATA!$J$5:$Q$29,IF(E5491="HI",2,IF(E5491="LO",6,10))+IF(S5491=1,2,IF(D5491=7,1,(IF(WEEKDAY(B5491)=1,2,IF(WEEKDAY(B5491)=7,1,0))))))</f>
        <v>2</v>
      </c>
      <c r="U5491" s="781">
        <f>VLOOKUP(C5491,METADATA!$A$5:$H$29,IF(E5491="HI",2,IF(E5491="LO",6,10))+IF(S5491=1,2,IF(D5491=7,1,(IF(WEEKDAY(B5491)=1,2,IF(WEEKDAY(B5491)=7,1,0))))))</f>
        <v>2</v>
      </c>
    </row>
    <row r="5492" spans="2:21" ht="13.95" customHeight="1" x14ac:dyDescent="0.25">
      <c r="B5492" s="784">
        <f t="shared" si="257"/>
        <v>45611</v>
      </c>
      <c r="C5492" s="785">
        <v>16</v>
      </c>
      <c r="D5492" s="786">
        <f>IFERROR((INDEX(METADATA!$T$2:$T$20,MATCH(B5492,METADATA!$S$2:$S$20,0))),0)</f>
        <v>0</v>
      </c>
      <c r="E5492" s="785" t="str">
        <f t="shared" si="255"/>
        <v>LO</v>
      </c>
      <c r="F5492" s="786">
        <f>VLOOKUP(C5492,METADATA!$A$5:$H$29,IF(E5492="HI",2,IF(E5492="LO",6,10))+IF(D5492=1,2,IF(D5492=7,1,(IF(WEEKDAY(B5492)=1,2,IF(WEEKDAY(B5492)=7,1,0))))))</f>
        <v>2</v>
      </c>
      <c r="G5492" s="786">
        <f>VLOOKUP(C5492,METADATA!$J$5:$Q$29,IF(E5492="HI",2,IF(E5492="LO",6,10))+IF(D5492=1,2,IF(D5492=7,1,(IF(WEEKDAY(B5492)=1,2,IF(WEEKDAY(B5492)=7,1,0))))))</f>
        <v>2</v>
      </c>
      <c r="H5492" s="787">
        <v>14892</v>
      </c>
      <c r="I5492" s="788">
        <v>5103.875</v>
      </c>
      <c r="K5492" s="795">
        <v>902.26250000000005</v>
      </c>
      <c r="M5492" s="798">
        <f t="shared" si="256"/>
        <v>15742.337946303433</v>
      </c>
      <c r="N5492" s="303"/>
      <c r="S5492" s="786">
        <v>0</v>
      </c>
      <c r="T5492" s="781">
        <f>VLOOKUP(C5492,METADATA!$J$5:$Q$29,IF(E5492="HI",2,IF(E5492="LO",6,10))+IF(S5492=1,2,IF(D5492=7,1,(IF(WEEKDAY(B5492)=1,2,IF(WEEKDAY(B5492)=7,1,0))))))</f>
        <v>2</v>
      </c>
      <c r="U5492" s="781">
        <f>VLOOKUP(C5492,METADATA!$A$5:$H$29,IF(E5492="HI",2,IF(E5492="LO",6,10))+IF(S5492=1,2,IF(D5492=7,1,(IF(WEEKDAY(B5492)=1,2,IF(WEEKDAY(B5492)=7,1,0))))))</f>
        <v>2</v>
      </c>
    </row>
    <row r="5493" spans="2:21" ht="13.95" customHeight="1" x14ac:dyDescent="0.25">
      <c r="B5493" s="784">
        <f t="shared" si="257"/>
        <v>45611</v>
      </c>
      <c r="C5493" s="785">
        <v>17</v>
      </c>
      <c r="D5493" s="786">
        <f>IFERROR((INDEX(METADATA!$T$2:$T$20,MATCH(B5493,METADATA!$S$2:$S$20,0))),0)</f>
        <v>0</v>
      </c>
      <c r="E5493" s="785" t="str">
        <f t="shared" si="255"/>
        <v>LO</v>
      </c>
      <c r="F5493" s="786">
        <f>VLOOKUP(C5493,METADATA!$A$5:$H$29,IF(E5493="HI",2,IF(E5493="LO",6,10))+IF(D5493=1,2,IF(D5493=7,1,(IF(WEEKDAY(B5493)=1,2,IF(WEEKDAY(B5493)=7,1,0))))))</f>
        <v>2</v>
      </c>
      <c r="G5493" s="786">
        <f>VLOOKUP(C5493,METADATA!$J$5:$Q$29,IF(E5493="HI",2,IF(E5493="LO",6,10))+IF(D5493=1,2,IF(D5493=7,1,(IF(WEEKDAY(B5493)=1,2,IF(WEEKDAY(B5493)=7,1,0))))))</f>
        <v>2</v>
      </c>
      <c r="H5493" s="787">
        <v>14047.75</v>
      </c>
      <c r="I5493" s="788">
        <v>5148.7000732421875</v>
      </c>
      <c r="K5493" s="795">
        <v>933.76250000000005</v>
      </c>
      <c r="M5493" s="798">
        <f t="shared" si="256"/>
        <v>14961.563838940905</v>
      </c>
      <c r="N5493" s="303"/>
      <c r="S5493" s="786">
        <v>0</v>
      </c>
      <c r="T5493" s="781">
        <f>VLOOKUP(C5493,METADATA!$J$5:$Q$29,IF(E5493="HI",2,IF(E5493="LO",6,10))+IF(S5493=1,2,IF(D5493=7,1,(IF(WEEKDAY(B5493)=1,2,IF(WEEKDAY(B5493)=7,1,0))))))</f>
        <v>2</v>
      </c>
      <c r="U5493" s="781">
        <f>VLOOKUP(C5493,METADATA!$A$5:$H$29,IF(E5493="HI",2,IF(E5493="LO",6,10))+IF(S5493=1,2,IF(D5493=7,1,(IF(WEEKDAY(B5493)=1,2,IF(WEEKDAY(B5493)=7,1,0))))))</f>
        <v>2</v>
      </c>
    </row>
    <row r="5494" spans="2:21" ht="13.95" customHeight="1" x14ac:dyDescent="0.25">
      <c r="B5494" s="784">
        <f t="shared" si="257"/>
        <v>45611</v>
      </c>
      <c r="C5494" s="785">
        <v>18</v>
      </c>
      <c r="D5494" s="786">
        <f>IFERROR((INDEX(METADATA!$T$2:$T$20,MATCH(B5494,METADATA!$S$2:$S$20,0))),0)</f>
        <v>0</v>
      </c>
      <c r="E5494" s="785" t="str">
        <f t="shared" si="255"/>
        <v>LO</v>
      </c>
      <c r="F5494" s="786">
        <f>VLOOKUP(C5494,METADATA!$A$5:$H$29,IF(E5494="HI",2,IF(E5494="LO",6,10))+IF(D5494=1,2,IF(D5494=7,1,(IF(WEEKDAY(B5494)=1,2,IF(WEEKDAY(B5494)=7,1,0))))))</f>
        <v>1</v>
      </c>
      <c r="G5494" s="786">
        <f>VLOOKUP(C5494,METADATA!$J$5:$Q$29,IF(E5494="HI",2,IF(E5494="LO",6,10))+IF(D5494=1,2,IF(D5494=7,1,(IF(WEEKDAY(B5494)=1,2,IF(WEEKDAY(B5494)=7,1,0))))))</f>
        <v>1</v>
      </c>
      <c r="H5494" s="787">
        <v>13330.75</v>
      </c>
      <c r="I5494" s="788">
        <v>4757.4751281738281</v>
      </c>
      <c r="K5494" s="795">
        <v>0</v>
      </c>
      <c r="M5494" s="798">
        <f t="shared" si="256"/>
        <v>14154.238416732022</v>
      </c>
      <c r="N5494" s="303"/>
      <c r="S5494" s="786">
        <v>0</v>
      </c>
      <c r="T5494" s="781">
        <f>VLOOKUP(C5494,METADATA!$J$5:$Q$29,IF(E5494="HI",2,IF(E5494="LO",6,10))+IF(S5494=1,2,IF(D5494=7,1,(IF(WEEKDAY(B5494)=1,2,IF(WEEKDAY(B5494)=7,1,0))))))</f>
        <v>1</v>
      </c>
      <c r="U5494" s="781">
        <f>VLOOKUP(C5494,METADATA!$A$5:$H$29,IF(E5494="HI",2,IF(E5494="LO",6,10))+IF(S5494=1,2,IF(D5494=7,1,(IF(WEEKDAY(B5494)=1,2,IF(WEEKDAY(B5494)=7,1,0))))))</f>
        <v>1</v>
      </c>
    </row>
    <row r="5495" spans="2:21" ht="13.95" customHeight="1" x14ac:dyDescent="0.25">
      <c r="B5495" s="784">
        <f t="shared" si="257"/>
        <v>45611</v>
      </c>
      <c r="C5495" s="785">
        <v>19</v>
      </c>
      <c r="D5495" s="786">
        <f>IFERROR((INDEX(METADATA!$T$2:$T$20,MATCH(B5495,METADATA!$S$2:$S$20,0))),0)</f>
        <v>0</v>
      </c>
      <c r="E5495" s="785" t="str">
        <f t="shared" si="255"/>
        <v>LO</v>
      </c>
      <c r="F5495" s="786">
        <f>VLOOKUP(C5495,METADATA!$A$5:$H$29,IF(E5495="HI",2,IF(E5495="LO",6,10))+IF(D5495=1,2,IF(D5495=7,1,(IF(WEEKDAY(B5495)=1,2,IF(WEEKDAY(B5495)=7,1,0))))))</f>
        <v>1</v>
      </c>
      <c r="G5495" s="786">
        <f>VLOOKUP(C5495,METADATA!$J$5:$Q$29,IF(E5495="HI",2,IF(E5495="LO",6,10))+IF(D5495=1,2,IF(D5495=7,1,(IF(WEEKDAY(B5495)=1,2,IF(WEEKDAY(B5495)=7,1,0))))))</f>
        <v>1</v>
      </c>
      <c r="H5495" s="787">
        <v>12937.25</v>
      </c>
      <c r="I5495" s="788">
        <v>4756.6750793457031</v>
      </c>
      <c r="K5495" s="795">
        <v>0</v>
      </c>
      <c r="M5495" s="798">
        <f t="shared" si="256"/>
        <v>13783.990546027244</v>
      </c>
      <c r="N5495" s="303"/>
      <c r="S5495" s="786">
        <v>0</v>
      </c>
      <c r="T5495" s="781">
        <f>VLOOKUP(C5495,METADATA!$J$5:$Q$29,IF(E5495="HI",2,IF(E5495="LO",6,10))+IF(S5495=1,2,IF(D5495=7,1,(IF(WEEKDAY(B5495)=1,2,IF(WEEKDAY(B5495)=7,1,0))))))</f>
        <v>1</v>
      </c>
      <c r="U5495" s="781">
        <f>VLOOKUP(C5495,METADATA!$A$5:$H$29,IF(E5495="HI",2,IF(E5495="LO",6,10))+IF(S5495=1,2,IF(D5495=7,1,(IF(WEEKDAY(B5495)=1,2,IF(WEEKDAY(B5495)=7,1,0))))))</f>
        <v>1</v>
      </c>
    </row>
    <row r="5496" spans="2:21" ht="13.95" customHeight="1" x14ac:dyDescent="0.25">
      <c r="B5496" s="784">
        <f t="shared" si="257"/>
        <v>45611</v>
      </c>
      <c r="C5496" s="785">
        <v>20</v>
      </c>
      <c r="D5496" s="786">
        <f>IFERROR((INDEX(METADATA!$T$2:$T$20,MATCH(B5496,METADATA!$S$2:$S$20,0))),0)</f>
        <v>0</v>
      </c>
      <c r="E5496" s="785" t="str">
        <f t="shared" si="255"/>
        <v>LO</v>
      </c>
      <c r="F5496" s="786">
        <f>VLOOKUP(C5496,METADATA!$A$5:$H$29,IF(E5496="HI",2,IF(E5496="LO",6,10))+IF(D5496=1,2,IF(D5496=7,1,(IF(WEEKDAY(B5496)=1,2,IF(WEEKDAY(B5496)=7,1,0))))))</f>
        <v>1</v>
      </c>
      <c r="G5496" s="786">
        <f>VLOOKUP(C5496,METADATA!$J$5:$Q$29,IF(E5496="HI",2,IF(E5496="LO",6,10))+IF(D5496=1,2,IF(D5496=7,1,(IF(WEEKDAY(B5496)=1,2,IF(WEEKDAY(B5496)=7,1,0))))))</f>
        <v>2</v>
      </c>
      <c r="H5496" s="787">
        <v>12797.25</v>
      </c>
      <c r="I5496" s="788">
        <v>4929.8248901367188</v>
      </c>
      <c r="K5496" s="795">
        <v>0</v>
      </c>
      <c r="M5496" s="798">
        <f t="shared" si="256"/>
        <v>13713.962994332145</v>
      </c>
      <c r="N5496" s="303"/>
      <c r="S5496" s="786">
        <v>0</v>
      </c>
      <c r="T5496" s="781">
        <f>VLOOKUP(C5496,METADATA!$J$5:$Q$29,IF(E5496="HI",2,IF(E5496="LO",6,10))+IF(S5496=1,2,IF(D5496=7,1,(IF(WEEKDAY(B5496)=1,2,IF(WEEKDAY(B5496)=7,1,0))))))</f>
        <v>2</v>
      </c>
      <c r="U5496" s="781">
        <f>VLOOKUP(C5496,METADATA!$A$5:$H$29,IF(E5496="HI",2,IF(E5496="LO",6,10))+IF(S5496=1,2,IF(D5496=7,1,(IF(WEEKDAY(B5496)=1,2,IF(WEEKDAY(B5496)=7,1,0))))))</f>
        <v>1</v>
      </c>
    </row>
    <row r="5497" spans="2:21" ht="13.95" customHeight="1" x14ac:dyDescent="0.25">
      <c r="B5497" s="784">
        <f t="shared" si="257"/>
        <v>45611</v>
      </c>
      <c r="C5497" s="785">
        <v>21</v>
      </c>
      <c r="D5497" s="786">
        <f>IFERROR((INDEX(METADATA!$T$2:$T$20,MATCH(B5497,METADATA!$S$2:$S$20,0))),0)</f>
        <v>0</v>
      </c>
      <c r="E5497" s="785" t="str">
        <f t="shared" si="255"/>
        <v>LO</v>
      </c>
      <c r="F5497" s="786">
        <f>VLOOKUP(C5497,METADATA!$A$5:$H$29,IF(E5497="HI",2,IF(E5497="LO",6,10))+IF(D5497=1,2,IF(D5497=7,1,(IF(WEEKDAY(B5497)=1,2,IF(WEEKDAY(B5497)=7,1,0))))))</f>
        <v>2</v>
      </c>
      <c r="G5497" s="786">
        <f>VLOOKUP(C5497,METADATA!$J$5:$Q$29,IF(E5497="HI",2,IF(E5497="LO",6,10))+IF(D5497=1,2,IF(D5497=7,1,(IF(WEEKDAY(B5497)=1,2,IF(WEEKDAY(B5497)=7,1,0))))))</f>
        <v>2</v>
      </c>
      <c r="H5497" s="787">
        <v>989.75</v>
      </c>
      <c r="I5497" s="788">
        <v>5117.60009765625</v>
      </c>
      <c r="K5497" s="795">
        <v>0</v>
      </c>
      <c r="M5497" s="798">
        <f t="shared" si="256"/>
        <v>5212.4308937415426</v>
      </c>
      <c r="N5497" s="303"/>
      <c r="S5497" s="786">
        <v>0</v>
      </c>
      <c r="T5497" s="781">
        <f>VLOOKUP(C5497,METADATA!$J$5:$Q$29,IF(E5497="HI",2,IF(E5497="LO",6,10))+IF(S5497=1,2,IF(D5497=7,1,(IF(WEEKDAY(B5497)=1,2,IF(WEEKDAY(B5497)=7,1,0))))))</f>
        <v>2</v>
      </c>
      <c r="U5497" s="781">
        <f>VLOOKUP(C5497,METADATA!$A$5:$H$29,IF(E5497="HI",2,IF(E5497="LO",6,10))+IF(S5497=1,2,IF(D5497=7,1,(IF(WEEKDAY(B5497)=1,2,IF(WEEKDAY(B5497)=7,1,0))))))</f>
        <v>2</v>
      </c>
    </row>
    <row r="5498" spans="2:21" ht="13.95" customHeight="1" x14ac:dyDescent="0.25">
      <c r="B5498" s="784">
        <f t="shared" si="257"/>
        <v>45611</v>
      </c>
      <c r="C5498" s="785">
        <v>22</v>
      </c>
      <c r="D5498" s="786">
        <f>IFERROR((INDEX(METADATA!$T$2:$T$20,MATCH(B5498,METADATA!$S$2:$S$20,0))),0)</f>
        <v>0</v>
      </c>
      <c r="E5498" s="785" t="str">
        <f t="shared" si="255"/>
        <v>LO</v>
      </c>
      <c r="F5498" s="786">
        <f>VLOOKUP(C5498,METADATA!$A$5:$H$29,IF(E5498="HI",2,IF(E5498="LO",6,10))+IF(D5498=1,2,IF(D5498=7,1,(IF(WEEKDAY(B5498)=1,2,IF(WEEKDAY(B5498)=7,1,0))))))</f>
        <v>3</v>
      </c>
      <c r="G5498" s="786">
        <f>VLOOKUP(C5498,METADATA!$J$5:$Q$29,IF(E5498="HI",2,IF(E5498="LO",6,10))+IF(D5498=1,2,IF(D5498=7,1,(IF(WEEKDAY(B5498)=1,2,IF(WEEKDAY(B5498)=7,1,0))))))</f>
        <v>3</v>
      </c>
      <c r="H5498" s="787">
        <v>10448.5</v>
      </c>
      <c r="I5498" s="788">
        <v>4969.0000610351563</v>
      </c>
      <c r="K5498" s="795">
        <v>0</v>
      </c>
      <c r="M5498" s="798">
        <f t="shared" si="256"/>
        <v>11569.879595595081</v>
      </c>
      <c r="N5498" s="303"/>
      <c r="S5498" s="786">
        <v>0</v>
      </c>
      <c r="T5498" s="781">
        <f>VLOOKUP(C5498,METADATA!$J$5:$Q$29,IF(E5498="HI",2,IF(E5498="LO",6,10))+IF(S5498=1,2,IF(D5498=7,1,(IF(WEEKDAY(B5498)=1,2,IF(WEEKDAY(B5498)=7,1,0))))))</f>
        <v>3</v>
      </c>
      <c r="U5498" s="781">
        <f>VLOOKUP(C5498,METADATA!$A$5:$H$29,IF(E5498="HI",2,IF(E5498="LO",6,10))+IF(S5498=1,2,IF(D5498=7,1,(IF(WEEKDAY(B5498)=1,2,IF(WEEKDAY(B5498)=7,1,0))))))</f>
        <v>3</v>
      </c>
    </row>
    <row r="5499" spans="2:21" ht="13.95" customHeight="1" x14ac:dyDescent="0.25">
      <c r="B5499" s="784">
        <f t="shared" si="257"/>
        <v>45611</v>
      </c>
      <c r="C5499" s="785">
        <v>23</v>
      </c>
      <c r="D5499" s="786">
        <f>IFERROR((INDEX(METADATA!$T$2:$T$20,MATCH(B5499,METADATA!$S$2:$S$20,0))),0)</f>
        <v>0</v>
      </c>
      <c r="E5499" s="785" t="str">
        <f t="shared" si="255"/>
        <v>LO</v>
      </c>
      <c r="F5499" s="786">
        <f>VLOOKUP(C5499,METADATA!$A$5:$H$29,IF(E5499="HI",2,IF(E5499="LO",6,10))+IF(D5499=1,2,IF(D5499=7,1,(IF(WEEKDAY(B5499)=1,2,IF(WEEKDAY(B5499)=7,1,0))))))</f>
        <v>3</v>
      </c>
      <c r="G5499" s="786">
        <f>VLOOKUP(C5499,METADATA!$J$5:$Q$29,IF(E5499="HI",2,IF(E5499="LO",6,10))+IF(D5499=1,2,IF(D5499=7,1,(IF(WEEKDAY(B5499)=1,2,IF(WEEKDAY(B5499)=7,1,0))))))</f>
        <v>3</v>
      </c>
      <c r="H5499" s="787">
        <v>10017.25</v>
      </c>
      <c r="I5499" s="788">
        <v>4943.025146484375</v>
      </c>
      <c r="K5499" s="795">
        <v>0</v>
      </c>
      <c r="M5499" s="798">
        <f t="shared" si="256"/>
        <v>11170.442925921821</v>
      </c>
      <c r="N5499" s="303"/>
      <c r="S5499" s="786">
        <v>0</v>
      </c>
      <c r="T5499" s="781">
        <f>VLOOKUP(C5499,METADATA!$J$5:$Q$29,IF(E5499="HI",2,IF(E5499="LO",6,10))+IF(S5499=1,2,IF(D5499=7,1,(IF(WEEKDAY(B5499)=1,2,IF(WEEKDAY(B5499)=7,1,0))))))</f>
        <v>3</v>
      </c>
      <c r="U5499" s="781">
        <f>VLOOKUP(C5499,METADATA!$A$5:$H$29,IF(E5499="HI",2,IF(E5499="LO",6,10))+IF(S5499=1,2,IF(D5499=7,1,(IF(WEEKDAY(B5499)=1,2,IF(WEEKDAY(B5499)=7,1,0))))))</f>
        <v>3</v>
      </c>
    </row>
    <row r="5500" spans="2:21" ht="13.95" customHeight="1" x14ac:dyDescent="0.25">
      <c r="B5500" s="784">
        <f t="shared" si="257"/>
        <v>45612</v>
      </c>
      <c r="C5500" s="785">
        <v>0</v>
      </c>
      <c r="D5500" s="786">
        <f>IFERROR((INDEX(METADATA!$T$2:$T$20,MATCH(B5500,METADATA!$S$2:$S$20,0))),0)</f>
        <v>0</v>
      </c>
      <c r="E5500" s="785" t="str">
        <f t="shared" si="255"/>
        <v>LO</v>
      </c>
      <c r="F5500" s="786">
        <f>VLOOKUP(C5500,METADATA!$A$5:$H$29,IF(E5500="HI",2,IF(E5500="LO",6,10))+IF(D5500=1,2,IF(D5500=7,1,(IF(WEEKDAY(B5500)=1,2,IF(WEEKDAY(B5500)=7,1,0))))))</f>
        <v>3</v>
      </c>
      <c r="G5500" s="786">
        <f>VLOOKUP(C5500,METADATA!$J$5:$Q$29,IF(E5500="HI",2,IF(E5500="LO",6,10))+IF(D5500=1,2,IF(D5500=7,1,(IF(WEEKDAY(B5500)=1,2,IF(WEEKDAY(B5500)=7,1,0))))))</f>
        <v>3</v>
      </c>
      <c r="H5500" s="787">
        <v>9293</v>
      </c>
      <c r="I5500" s="788">
        <v>5122.0250244140625</v>
      </c>
      <c r="K5500" s="795">
        <v>0</v>
      </c>
      <c r="M5500" s="798">
        <f t="shared" si="256"/>
        <v>10611.078613916867</v>
      </c>
      <c r="N5500" s="303"/>
      <c r="S5500" s="786">
        <v>0</v>
      </c>
      <c r="T5500" s="781">
        <f>VLOOKUP(C5500,METADATA!$J$5:$Q$29,IF(E5500="HI",2,IF(E5500="LO",6,10))+IF(S5500=1,2,IF(D5500=7,1,(IF(WEEKDAY(B5500)=1,2,IF(WEEKDAY(B5500)=7,1,0))))))</f>
        <v>3</v>
      </c>
      <c r="U5500" s="781">
        <f>VLOOKUP(C5500,METADATA!$A$5:$H$29,IF(E5500="HI",2,IF(E5500="LO",6,10))+IF(S5500=1,2,IF(D5500=7,1,(IF(WEEKDAY(B5500)=1,2,IF(WEEKDAY(B5500)=7,1,0))))))</f>
        <v>3</v>
      </c>
    </row>
    <row r="5501" spans="2:21" ht="13.95" customHeight="1" x14ac:dyDescent="0.25">
      <c r="B5501" s="784">
        <f t="shared" si="257"/>
        <v>45612</v>
      </c>
      <c r="C5501" s="785">
        <v>1</v>
      </c>
      <c r="D5501" s="786">
        <f>IFERROR((INDEX(METADATA!$T$2:$T$20,MATCH(B5501,METADATA!$S$2:$S$20,0))),0)</f>
        <v>0</v>
      </c>
      <c r="E5501" s="785" t="str">
        <f t="shared" si="255"/>
        <v>LO</v>
      </c>
      <c r="F5501" s="786">
        <f>VLOOKUP(C5501,METADATA!$A$5:$H$29,IF(E5501="HI",2,IF(E5501="LO",6,10))+IF(D5501=1,2,IF(D5501=7,1,(IF(WEEKDAY(B5501)=1,2,IF(WEEKDAY(B5501)=7,1,0))))))</f>
        <v>3</v>
      </c>
      <c r="G5501" s="786">
        <f>VLOOKUP(C5501,METADATA!$J$5:$Q$29,IF(E5501="HI",2,IF(E5501="LO",6,10))+IF(D5501=1,2,IF(D5501=7,1,(IF(WEEKDAY(B5501)=1,2,IF(WEEKDAY(B5501)=7,1,0))))))</f>
        <v>3</v>
      </c>
      <c r="H5501" s="787">
        <v>8896.5</v>
      </c>
      <c r="I5501" s="788">
        <v>4988.6773681640625</v>
      </c>
      <c r="K5501" s="795">
        <v>0</v>
      </c>
      <c r="M5501" s="798">
        <f t="shared" si="256"/>
        <v>10199.735983525863</v>
      </c>
      <c r="N5501" s="303"/>
      <c r="S5501" s="786">
        <v>0</v>
      </c>
      <c r="T5501" s="781">
        <f>VLOOKUP(C5501,METADATA!$J$5:$Q$29,IF(E5501="HI",2,IF(E5501="LO",6,10))+IF(S5501=1,2,IF(D5501=7,1,(IF(WEEKDAY(B5501)=1,2,IF(WEEKDAY(B5501)=7,1,0))))))</f>
        <v>3</v>
      </c>
      <c r="U5501" s="781">
        <f>VLOOKUP(C5501,METADATA!$A$5:$H$29,IF(E5501="HI",2,IF(E5501="LO",6,10))+IF(S5501=1,2,IF(D5501=7,1,(IF(WEEKDAY(B5501)=1,2,IF(WEEKDAY(B5501)=7,1,0))))))</f>
        <v>3</v>
      </c>
    </row>
    <row r="5502" spans="2:21" ht="13.95" customHeight="1" x14ac:dyDescent="0.25">
      <c r="B5502" s="784">
        <f t="shared" si="257"/>
        <v>45612</v>
      </c>
      <c r="C5502" s="785">
        <v>2</v>
      </c>
      <c r="D5502" s="786">
        <f>IFERROR((INDEX(METADATA!$T$2:$T$20,MATCH(B5502,METADATA!$S$2:$S$20,0))),0)</f>
        <v>0</v>
      </c>
      <c r="E5502" s="785" t="str">
        <f t="shared" si="255"/>
        <v>LO</v>
      </c>
      <c r="F5502" s="786">
        <f>VLOOKUP(C5502,METADATA!$A$5:$H$29,IF(E5502="HI",2,IF(E5502="LO",6,10))+IF(D5502=1,2,IF(D5502=7,1,(IF(WEEKDAY(B5502)=1,2,IF(WEEKDAY(B5502)=7,1,0))))))</f>
        <v>3</v>
      </c>
      <c r="G5502" s="786">
        <f>VLOOKUP(C5502,METADATA!$J$5:$Q$29,IF(E5502="HI",2,IF(E5502="LO",6,10))+IF(D5502=1,2,IF(D5502=7,1,(IF(WEEKDAY(B5502)=1,2,IF(WEEKDAY(B5502)=7,1,0))))))</f>
        <v>3</v>
      </c>
      <c r="H5502" s="787">
        <v>8677.25</v>
      </c>
      <c r="I5502" s="788">
        <v>4901.6749877929688</v>
      </c>
      <c r="K5502" s="795">
        <v>0</v>
      </c>
      <c r="M5502" s="798">
        <f t="shared" si="256"/>
        <v>9965.996450353332</v>
      </c>
      <c r="N5502" s="303"/>
      <c r="S5502" s="786">
        <v>0</v>
      </c>
      <c r="T5502" s="781">
        <f>VLOOKUP(C5502,METADATA!$J$5:$Q$29,IF(E5502="HI",2,IF(E5502="LO",6,10))+IF(S5502=1,2,IF(D5502=7,1,(IF(WEEKDAY(B5502)=1,2,IF(WEEKDAY(B5502)=7,1,0))))))</f>
        <v>3</v>
      </c>
      <c r="U5502" s="781">
        <f>VLOOKUP(C5502,METADATA!$A$5:$H$29,IF(E5502="HI",2,IF(E5502="LO",6,10))+IF(S5502=1,2,IF(D5502=7,1,(IF(WEEKDAY(B5502)=1,2,IF(WEEKDAY(B5502)=7,1,0))))))</f>
        <v>3</v>
      </c>
    </row>
    <row r="5503" spans="2:21" ht="13.95" customHeight="1" x14ac:dyDescent="0.25">
      <c r="B5503" s="784">
        <f t="shared" si="257"/>
        <v>45612</v>
      </c>
      <c r="C5503" s="785">
        <v>3</v>
      </c>
      <c r="D5503" s="786">
        <f>IFERROR((INDEX(METADATA!$T$2:$T$20,MATCH(B5503,METADATA!$S$2:$S$20,0))),0)</f>
        <v>0</v>
      </c>
      <c r="E5503" s="785" t="str">
        <f t="shared" si="255"/>
        <v>LO</v>
      </c>
      <c r="F5503" s="786">
        <f>VLOOKUP(C5503,METADATA!$A$5:$H$29,IF(E5503="HI",2,IF(E5503="LO",6,10))+IF(D5503=1,2,IF(D5503=7,1,(IF(WEEKDAY(B5503)=1,2,IF(WEEKDAY(B5503)=7,1,0))))))</f>
        <v>3</v>
      </c>
      <c r="G5503" s="786">
        <f>VLOOKUP(C5503,METADATA!$J$5:$Q$29,IF(E5503="HI",2,IF(E5503="LO",6,10))+IF(D5503=1,2,IF(D5503=7,1,(IF(WEEKDAY(B5503)=1,2,IF(WEEKDAY(B5503)=7,1,0))))))</f>
        <v>3</v>
      </c>
      <c r="H5503" s="787">
        <v>8665.25</v>
      </c>
      <c r="I5503" s="788">
        <v>5055.4249877929688</v>
      </c>
      <c r="K5503" s="795">
        <v>0</v>
      </c>
      <c r="M5503" s="798">
        <f t="shared" si="256"/>
        <v>10032.142312073804</v>
      </c>
      <c r="N5503" s="303"/>
      <c r="S5503" s="786">
        <v>0</v>
      </c>
      <c r="T5503" s="781">
        <f>VLOOKUP(C5503,METADATA!$J$5:$Q$29,IF(E5503="HI",2,IF(E5503="LO",6,10))+IF(S5503=1,2,IF(D5503=7,1,(IF(WEEKDAY(B5503)=1,2,IF(WEEKDAY(B5503)=7,1,0))))))</f>
        <v>3</v>
      </c>
      <c r="U5503" s="781">
        <f>VLOOKUP(C5503,METADATA!$A$5:$H$29,IF(E5503="HI",2,IF(E5503="LO",6,10))+IF(S5503=1,2,IF(D5503=7,1,(IF(WEEKDAY(B5503)=1,2,IF(WEEKDAY(B5503)=7,1,0))))))</f>
        <v>3</v>
      </c>
    </row>
    <row r="5504" spans="2:21" ht="13.95" customHeight="1" x14ac:dyDescent="0.25">
      <c r="B5504" s="784">
        <f t="shared" si="257"/>
        <v>45612</v>
      </c>
      <c r="C5504" s="785">
        <v>4</v>
      </c>
      <c r="D5504" s="786">
        <f>IFERROR((INDEX(METADATA!$T$2:$T$20,MATCH(B5504,METADATA!$S$2:$S$20,0))),0)</f>
        <v>0</v>
      </c>
      <c r="E5504" s="785" t="str">
        <f t="shared" si="255"/>
        <v>LO</v>
      </c>
      <c r="F5504" s="786">
        <f>VLOOKUP(C5504,METADATA!$A$5:$H$29,IF(E5504="HI",2,IF(E5504="LO",6,10))+IF(D5504=1,2,IF(D5504=7,1,(IF(WEEKDAY(B5504)=1,2,IF(WEEKDAY(B5504)=7,1,0))))))</f>
        <v>3</v>
      </c>
      <c r="G5504" s="786">
        <f>VLOOKUP(C5504,METADATA!$J$5:$Q$29,IF(E5504="HI",2,IF(E5504="LO",6,10))+IF(D5504=1,2,IF(D5504=7,1,(IF(WEEKDAY(B5504)=1,2,IF(WEEKDAY(B5504)=7,1,0))))))</f>
        <v>3</v>
      </c>
      <c r="H5504" s="787">
        <v>8844</v>
      </c>
      <c r="I5504" s="788">
        <v>5051.2750244140625</v>
      </c>
      <c r="K5504" s="795">
        <v>0</v>
      </c>
      <c r="M5504" s="798">
        <f t="shared" si="256"/>
        <v>10184.876797108018</v>
      </c>
      <c r="N5504" s="303"/>
      <c r="S5504" s="786">
        <v>0</v>
      </c>
      <c r="T5504" s="781">
        <f>VLOOKUP(C5504,METADATA!$J$5:$Q$29,IF(E5504="HI",2,IF(E5504="LO",6,10))+IF(S5504=1,2,IF(D5504=7,1,(IF(WEEKDAY(B5504)=1,2,IF(WEEKDAY(B5504)=7,1,0))))))</f>
        <v>3</v>
      </c>
      <c r="U5504" s="781">
        <f>VLOOKUP(C5504,METADATA!$A$5:$H$29,IF(E5504="HI",2,IF(E5504="LO",6,10))+IF(S5504=1,2,IF(D5504=7,1,(IF(WEEKDAY(B5504)=1,2,IF(WEEKDAY(B5504)=7,1,0))))))</f>
        <v>3</v>
      </c>
    </row>
    <row r="5505" spans="2:21" ht="13.95" customHeight="1" x14ac:dyDescent="0.25">
      <c r="B5505" s="784">
        <f t="shared" si="257"/>
        <v>45612</v>
      </c>
      <c r="C5505" s="785">
        <v>5</v>
      </c>
      <c r="D5505" s="786">
        <f>IFERROR((INDEX(METADATA!$T$2:$T$20,MATCH(B5505,METADATA!$S$2:$S$20,0))),0)</f>
        <v>0</v>
      </c>
      <c r="E5505" s="785" t="str">
        <f t="shared" si="255"/>
        <v>LO</v>
      </c>
      <c r="F5505" s="786">
        <f>VLOOKUP(C5505,METADATA!$A$5:$H$29,IF(E5505="HI",2,IF(E5505="LO",6,10))+IF(D5505=1,2,IF(D5505=7,1,(IF(WEEKDAY(B5505)=1,2,IF(WEEKDAY(B5505)=7,1,0))))))</f>
        <v>3</v>
      </c>
      <c r="G5505" s="786">
        <f>VLOOKUP(C5505,METADATA!$J$5:$Q$29,IF(E5505="HI",2,IF(E5505="LO",6,10))+IF(D5505=1,2,IF(D5505=7,1,(IF(WEEKDAY(B5505)=1,2,IF(WEEKDAY(B5505)=7,1,0))))))</f>
        <v>3</v>
      </c>
      <c r="H5505" s="787">
        <v>9383</v>
      </c>
      <c r="I5505" s="788">
        <v>5073.5000610351563</v>
      </c>
      <c r="K5505" s="795">
        <v>870.51250000000005</v>
      </c>
      <c r="M5505" s="798">
        <f t="shared" si="256"/>
        <v>10666.822013576664</v>
      </c>
      <c r="N5505" s="303"/>
      <c r="S5505" s="786">
        <v>0</v>
      </c>
      <c r="T5505" s="781">
        <f>VLOOKUP(C5505,METADATA!$J$5:$Q$29,IF(E5505="HI",2,IF(E5505="LO",6,10))+IF(S5505=1,2,IF(D5505=7,1,(IF(WEEKDAY(B5505)=1,2,IF(WEEKDAY(B5505)=7,1,0))))))</f>
        <v>3</v>
      </c>
      <c r="U5505" s="781">
        <f>VLOOKUP(C5505,METADATA!$A$5:$H$29,IF(E5505="HI",2,IF(E5505="LO",6,10))+IF(S5505=1,2,IF(D5505=7,1,(IF(WEEKDAY(B5505)=1,2,IF(WEEKDAY(B5505)=7,1,0))))))</f>
        <v>3</v>
      </c>
    </row>
    <row r="5506" spans="2:21" ht="13.95" customHeight="1" x14ac:dyDescent="0.25">
      <c r="B5506" s="784">
        <f t="shared" si="257"/>
        <v>45612</v>
      </c>
      <c r="C5506" s="785">
        <v>6</v>
      </c>
      <c r="D5506" s="786">
        <f>IFERROR((INDEX(METADATA!$T$2:$T$20,MATCH(B5506,METADATA!$S$2:$S$20,0))),0)</f>
        <v>0</v>
      </c>
      <c r="E5506" s="785" t="str">
        <f t="shared" si="255"/>
        <v>LO</v>
      </c>
      <c r="F5506" s="786">
        <f>VLOOKUP(C5506,METADATA!$A$5:$H$29,IF(E5506="HI",2,IF(E5506="LO",6,10))+IF(D5506=1,2,IF(D5506=7,1,(IF(WEEKDAY(B5506)=1,2,IF(WEEKDAY(B5506)=7,1,0))))))</f>
        <v>3</v>
      </c>
      <c r="G5506" s="786">
        <f>VLOOKUP(C5506,METADATA!$J$5:$Q$29,IF(E5506="HI",2,IF(E5506="LO",6,10))+IF(D5506=1,2,IF(D5506=7,1,(IF(WEEKDAY(B5506)=1,2,IF(WEEKDAY(B5506)=7,1,0))))))</f>
        <v>3</v>
      </c>
      <c r="H5506" s="787">
        <v>9631</v>
      </c>
      <c r="I5506" s="788">
        <v>4998.0250244140625</v>
      </c>
      <c r="K5506" s="795">
        <v>865.8125</v>
      </c>
      <c r="M5506" s="798">
        <f t="shared" si="256"/>
        <v>10850.6412319581</v>
      </c>
      <c r="N5506" s="303"/>
      <c r="S5506" s="786">
        <v>0</v>
      </c>
      <c r="T5506" s="781">
        <f>VLOOKUP(C5506,METADATA!$J$5:$Q$29,IF(E5506="HI",2,IF(E5506="LO",6,10))+IF(S5506=1,2,IF(D5506=7,1,(IF(WEEKDAY(B5506)=1,2,IF(WEEKDAY(B5506)=7,1,0))))))</f>
        <v>3</v>
      </c>
      <c r="U5506" s="781">
        <f>VLOOKUP(C5506,METADATA!$A$5:$H$29,IF(E5506="HI",2,IF(E5506="LO",6,10))+IF(S5506=1,2,IF(D5506=7,1,(IF(WEEKDAY(B5506)=1,2,IF(WEEKDAY(B5506)=7,1,0))))))</f>
        <v>3</v>
      </c>
    </row>
    <row r="5507" spans="2:21" ht="13.95" customHeight="1" x14ac:dyDescent="0.25">
      <c r="B5507" s="784">
        <f t="shared" si="257"/>
        <v>45612</v>
      </c>
      <c r="C5507" s="785">
        <v>7</v>
      </c>
      <c r="D5507" s="786">
        <f>IFERROR((INDEX(METADATA!$T$2:$T$20,MATCH(B5507,METADATA!$S$2:$S$20,0))),0)</f>
        <v>0</v>
      </c>
      <c r="E5507" s="785" t="str">
        <f t="shared" si="255"/>
        <v>LO</v>
      </c>
      <c r="F5507" s="786">
        <f>VLOOKUP(C5507,METADATA!$A$5:$H$29,IF(E5507="HI",2,IF(E5507="LO",6,10))+IF(D5507=1,2,IF(D5507=7,1,(IF(WEEKDAY(B5507)=1,2,IF(WEEKDAY(B5507)=7,1,0))))))</f>
        <v>2</v>
      </c>
      <c r="G5507" s="786">
        <f>VLOOKUP(C5507,METADATA!$J$5:$Q$29,IF(E5507="HI",2,IF(E5507="LO",6,10))+IF(D5507=1,2,IF(D5507=7,1,(IF(WEEKDAY(B5507)=1,2,IF(WEEKDAY(B5507)=7,1,0))))))</f>
        <v>2</v>
      </c>
      <c r="H5507" s="787">
        <v>10758</v>
      </c>
      <c r="I5507" s="788">
        <v>4861.3248901367188</v>
      </c>
      <c r="K5507" s="795">
        <v>834.63750000000005</v>
      </c>
      <c r="M5507" s="798">
        <f t="shared" si="256"/>
        <v>11805.381979735463</v>
      </c>
      <c r="N5507" s="303"/>
      <c r="S5507" s="786">
        <v>0</v>
      </c>
      <c r="T5507" s="781">
        <f>VLOOKUP(C5507,METADATA!$J$5:$Q$29,IF(E5507="HI",2,IF(E5507="LO",6,10))+IF(S5507=1,2,IF(D5507=7,1,(IF(WEEKDAY(B5507)=1,2,IF(WEEKDAY(B5507)=7,1,0))))))</f>
        <v>2</v>
      </c>
      <c r="U5507" s="781">
        <f>VLOOKUP(C5507,METADATA!$A$5:$H$29,IF(E5507="HI",2,IF(E5507="LO",6,10))+IF(S5507=1,2,IF(D5507=7,1,(IF(WEEKDAY(B5507)=1,2,IF(WEEKDAY(B5507)=7,1,0))))))</f>
        <v>2</v>
      </c>
    </row>
    <row r="5508" spans="2:21" ht="13.95" customHeight="1" x14ac:dyDescent="0.25">
      <c r="B5508" s="784">
        <f t="shared" si="257"/>
        <v>45612</v>
      </c>
      <c r="C5508" s="785">
        <v>8</v>
      </c>
      <c r="D5508" s="786">
        <f>IFERROR((INDEX(METADATA!$T$2:$T$20,MATCH(B5508,METADATA!$S$2:$S$20,0))),0)</f>
        <v>0</v>
      </c>
      <c r="E5508" s="785" t="str">
        <f t="shared" ref="E5508:E5571" si="258">IF(B5508="","",IF(AND(MONTH(B5508)&gt;=MONTH($AA$9),MONTH(B5508)&lt;=MONTH($AA$11)),"HI","LO"))</f>
        <v>LO</v>
      </c>
      <c r="F5508" s="786">
        <f>VLOOKUP(C5508,METADATA!$A$5:$H$29,IF(E5508="HI",2,IF(E5508="LO",6,10))+IF(D5508=1,2,IF(D5508=7,1,(IF(WEEKDAY(B5508)=1,2,IF(WEEKDAY(B5508)=7,1,0))))))</f>
        <v>2</v>
      </c>
      <c r="G5508" s="786">
        <f>VLOOKUP(C5508,METADATA!$J$5:$Q$29,IF(E5508="HI",2,IF(E5508="LO",6,10))+IF(D5508=1,2,IF(D5508=7,1,(IF(WEEKDAY(B5508)=1,2,IF(WEEKDAY(B5508)=7,1,0))))))</f>
        <v>2</v>
      </c>
      <c r="H5508" s="787">
        <v>12605.75</v>
      </c>
      <c r="I5508" s="788">
        <v>3892.3550109863281</v>
      </c>
      <c r="K5508" s="795">
        <v>847.33749999999998</v>
      </c>
      <c r="M5508" s="798">
        <f t="shared" ref="M5508:M5571" si="259">SQRT(H5508^2+I5508^2)</f>
        <v>13193.00422928949</v>
      </c>
      <c r="N5508" s="303"/>
      <c r="S5508" s="786">
        <v>0</v>
      </c>
      <c r="T5508" s="781">
        <f>VLOOKUP(C5508,METADATA!$J$5:$Q$29,IF(E5508="HI",2,IF(E5508="LO",6,10))+IF(S5508=1,2,IF(D5508=7,1,(IF(WEEKDAY(B5508)=1,2,IF(WEEKDAY(B5508)=7,1,0))))))</f>
        <v>2</v>
      </c>
      <c r="U5508" s="781">
        <f>VLOOKUP(C5508,METADATA!$A$5:$H$29,IF(E5508="HI",2,IF(E5508="LO",6,10))+IF(S5508=1,2,IF(D5508=7,1,(IF(WEEKDAY(B5508)=1,2,IF(WEEKDAY(B5508)=7,1,0))))))</f>
        <v>2</v>
      </c>
    </row>
    <row r="5509" spans="2:21" ht="13.95" customHeight="1" x14ac:dyDescent="0.25">
      <c r="B5509" s="784">
        <f t="shared" si="257"/>
        <v>45612</v>
      </c>
      <c r="C5509" s="785">
        <v>9</v>
      </c>
      <c r="D5509" s="786">
        <f>IFERROR((INDEX(METADATA!$T$2:$T$20,MATCH(B5509,METADATA!$S$2:$S$20,0))),0)</f>
        <v>0</v>
      </c>
      <c r="E5509" s="785" t="str">
        <f t="shared" si="258"/>
        <v>LO</v>
      </c>
      <c r="F5509" s="786">
        <f>VLOOKUP(C5509,METADATA!$A$5:$H$29,IF(E5509="HI",2,IF(E5509="LO",6,10))+IF(D5509=1,2,IF(D5509=7,1,(IF(WEEKDAY(B5509)=1,2,IF(WEEKDAY(B5509)=7,1,0))))))</f>
        <v>2</v>
      </c>
      <c r="G5509" s="786">
        <f>VLOOKUP(C5509,METADATA!$J$5:$Q$29,IF(E5509="HI",2,IF(E5509="LO",6,10))+IF(D5509=1,2,IF(D5509=7,1,(IF(WEEKDAY(B5509)=1,2,IF(WEEKDAY(B5509)=7,1,0))))))</f>
        <v>2</v>
      </c>
      <c r="H5509" s="787">
        <v>13590.25</v>
      </c>
      <c r="I5509" s="788">
        <v>3686.0450439453125</v>
      </c>
      <c r="K5509" s="795">
        <v>851.61249999999995</v>
      </c>
      <c r="M5509" s="798">
        <f t="shared" si="259"/>
        <v>14081.25786740992</v>
      </c>
      <c r="N5509" s="303"/>
      <c r="S5509" s="786">
        <v>0</v>
      </c>
      <c r="T5509" s="781">
        <f>VLOOKUP(C5509,METADATA!$J$5:$Q$29,IF(E5509="HI",2,IF(E5509="LO",6,10))+IF(S5509=1,2,IF(D5509=7,1,(IF(WEEKDAY(B5509)=1,2,IF(WEEKDAY(B5509)=7,1,0))))))</f>
        <v>2</v>
      </c>
      <c r="U5509" s="781">
        <f>VLOOKUP(C5509,METADATA!$A$5:$H$29,IF(E5509="HI",2,IF(E5509="LO",6,10))+IF(S5509=1,2,IF(D5509=7,1,(IF(WEEKDAY(B5509)=1,2,IF(WEEKDAY(B5509)=7,1,0))))))</f>
        <v>2</v>
      </c>
    </row>
    <row r="5510" spans="2:21" ht="13.95" customHeight="1" x14ac:dyDescent="0.25">
      <c r="B5510" s="784">
        <f t="shared" si="257"/>
        <v>45612</v>
      </c>
      <c r="C5510" s="785">
        <v>10</v>
      </c>
      <c r="D5510" s="786">
        <f>IFERROR((INDEX(METADATA!$T$2:$T$20,MATCH(B5510,METADATA!$S$2:$S$20,0))),0)</f>
        <v>0</v>
      </c>
      <c r="E5510" s="785" t="str">
        <f t="shared" si="258"/>
        <v>LO</v>
      </c>
      <c r="F5510" s="786">
        <f>VLOOKUP(C5510,METADATA!$A$5:$H$29,IF(E5510="HI",2,IF(E5510="LO",6,10))+IF(D5510=1,2,IF(D5510=7,1,(IF(WEEKDAY(B5510)=1,2,IF(WEEKDAY(B5510)=7,1,0))))))</f>
        <v>2</v>
      </c>
      <c r="G5510" s="786">
        <f>VLOOKUP(C5510,METADATA!$J$5:$Q$29,IF(E5510="HI",2,IF(E5510="LO",6,10))+IF(D5510=1,2,IF(D5510=7,1,(IF(WEEKDAY(B5510)=1,2,IF(WEEKDAY(B5510)=7,1,0))))))</f>
        <v>2</v>
      </c>
      <c r="H5510" s="787">
        <v>13680.75</v>
      </c>
      <c r="I5510" s="788">
        <v>3332.0200309753418</v>
      </c>
      <c r="K5510" s="795">
        <v>856.5</v>
      </c>
      <c r="M5510" s="798">
        <f t="shared" si="259"/>
        <v>14080.67036931555</v>
      </c>
      <c r="N5510" s="303"/>
      <c r="S5510" s="786">
        <v>0</v>
      </c>
      <c r="T5510" s="781">
        <f>VLOOKUP(C5510,METADATA!$J$5:$Q$29,IF(E5510="HI",2,IF(E5510="LO",6,10))+IF(S5510=1,2,IF(D5510=7,1,(IF(WEEKDAY(B5510)=1,2,IF(WEEKDAY(B5510)=7,1,0))))))</f>
        <v>2</v>
      </c>
      <c r="U5510" s="781">
        <f>VLOOKUP(C5510,METADATA!$A$5:$H$29,IF(E5510="HI",2,IF(E5510="LO",6,10))+IF(S5510=1,2,IF(D5510=7,1,(IF(WEEKDAY(B5510)=1,2,IF(WEEKDAY(B5510)=7,1,0))))))</f>
        <v>2</v>
      </c>
    </row>
    <row r="5511" spans="2:21" ht="13.95" customHeight="1" x14ac:dyDescent="0.25">
      <c r="B5511" s="784">
        <f t="shared" si="257"/>
        <v>45612</v>
      </c>
      <c r="C5511" s="785">
        <v>11</v>
      </c>
      <c r="D5511" s="786">
        <f>IFERROR((INDEX(METADATA!$T$2:$T$20,MATCH(B5511,METADATA!$S$2:$S$20,0))),0)</f>
        <v>0</v>
      </c>
      <c r="E5511" s="785" t="str">
        <f t="shared" si="258"/>
        <v>LO</v>
      </c>
      <c r="F5511" s="786">
        <f>VLOOKUP(C5511,METADATA!$A$5:$H$29,IF(E5511="HI",2,IF(E5511="LO",6,10))+IF(D5511=1,2,IF(D5511=7,1,(IF(WEEKDAY(B5511)=1,2,IF(WEEKDAY(B5511)=7,1,0))))))</f>
        <v>2</v>
      </c>
      <c r="G5511" s="786">
        <f>VLOOKUP(C5511,METADATA!$J$5:$Q$29,IF(E5511="HI",2,IF(E5511="LO",6,10))+IF(D5511=1,2,IF(D5511=7,1,(IF(WEEKDAY(B5511)=1,2,IF(WEEKDAY(B5511)=7,1,0))))))</f>
        <v>2</v>
      </c>
      <c r="H5511" s="787">
        <v>13393</v>
      </c>
      <c r="I5511" s="788">
        <v>2813.6750487908721</v>
      </c>
      <c r="K5511" s="795">
        <v>824.32500000000005</v>
      </c>
      <c r="M5511" s="798">
        <f t="shared" si="259"/>
        <v>13685.365040077972</v>
      </c>
      <c r="N5511" s="303"/>
      <c r="S5511" s="786">
        <v>0</v>
      </c>
      <c r="T5511" s="781">
        <f>VLOOKUP(C5511,METADATA!$J$5:$Q$29,IF(E5511="HI",2,IF(E5511="LO",6,10))+IF(S5511=1,2,IF(D5511=7,1,(IF(WEEKDAY(B5511)=1,2,IF(WEEKDAY(B5511)=7,1,0))))))</f>
        <v>2</v>
      </c>
      <c r="U5511" s="781">
        <f>VLOOKUP(C5511,METADATA!$A$5:$H$29,IF(E5511="HI",2,IF(E5511="LO",6,10))+IF(S5511=1,2,IF(D5511=7,1,(IF(WEEKDAY(B5511)=1,2,IF(WEEKDAY(B5511)=7,1,0))))))</f>
        <v>2</v>
      </c>
    </row>
    <row r="5512" spans="2:21" ht="13.95" customHeight="1" x14ac:dyDescent="0.25">
      <c r="B5512" s="784">
        <f t="shared" si="257"/>
        <v>45612</v>
      </c>
      <c r="C5512" s="785">
        <v>12</v>
      </c>
      <c r="D5512" s="786">
        <f>IFERROR((INDEX(METADATA!$T$2:$T$20,MATCH(B5512,METADATA!$S$2:$S$20,0))),0)</f>
        <v>0</v>
      </c>
      <c r="E5512" s="785" t="str">
        <f t="shared" si="258"/>
        <v>LO</v>
      </c>
      <c r="F5512" s="786">
        <f>VLOOKUP(C5512,METADATA!$A$5:$H$29,IF(E5512="HI",2,IF(E5512="LO",6,10))+IF(D5512=1,2,IF(D5512=7,1,(IF(WEEKDAY(B5512)=1,2,IF(WEEKDAY(B5512)=7,1,0))))))</f>
        <v>3</v>
      </c>
      <c r="G5512" s="786">
        <f>VLOOKUP(C5512,METADATA!$J$5:$Q$29,IF(E5512="HI",2,IF(E5512="LO",6,10))+IF(D5512=1,2,IF(D5512=7,1,(IF(WEEKDAY(B5512)=1,2,IF(WEEKDAY(B5512)=7,1,0))))))</f>
        <v>3</v>
      </c>
      <c r="H5512" s="787">
        <v>948.5</v>
      </c>
      <c r="I5512" s="788">
        <v>2888.380048841238</v>
      </c>
      <c r="K5512" s="795">
        <v>882.73749999999995</v>
      </c>
      <c r="M5512" s="798">
        <f t="shared" si="259"/>
        <v>3040.1301874334449</v>
      </c>
      <c r="N5512" s="303"/>
      <c r="S5512" s="786">
        <v>0</v>
      </c>
      <c r="T5512" s="781">
        <f>VLOOKUP(C5512,METADATA!$J$5:$Q$29,IF(E5512="HI",2,IF(E5512="LO",6,10))+IF(S5512=1,2,IF(D5512=7,1,(IF(WEEKDAY(B5512)=1,2,IF(WEEKDAY(B5512)=7,1,0))))))</f>
        <v>3</v>
      </c>
      <c r="U5512" s="781">
        <f>VLOOKUP(C5512,METADATA!$A$5:$H$29,IF(E5512="HI",2,IF(E5512="LO",6,10))+IF(S5512=1,2,IF(D5512=7,1,(IF(WEEKDAY(B5512)=1,2,IF(WEEKDAY(B5512)=7,1,0))))))</f>
        <v>3</v>
      </c>
    </row>
    <row r="5513" spans="2:21" ht="13.95" customHeight="1" x14ac:dyDescent="0.25">
      <c r="B5513" s="784">
        <f t="shared" si="257"/>
        <v>45612</v>
      </c>
      <c r="C5513" s="785">
        <v>13</v>
      </c>
      <c r="D5513" s="786">
        <f>IFERROR((INDEX(METADATA!$T$2:$T$20,MATCH(B5513,METADATA!$S$2:$S$20,0))),0)</f>
        <v>0</v>
      </c>
      <c r="E5513" s="785" t="str">
        <f t="shared" si="258"/>
        <v>LO</v>
      </c>
      <c r="F5513" s="786">
        <f>VLOOKUP(C5513,METADATA!$A$5:$H$29,IF(E5513="HI",2,IF(E5513="LO",6,10))+IF(D5513=1,2,IF(D5513=7,1,(IF(WEEKDAY(B5513)=1,2,IF(WEEKDAY(B5513)=7,1,0))))))</f>
        <v>3</v>
      </c>
      <c r="G5513" s="786">
        <f>VLOOKUP(C5513,METADATA!$J$5:$Q$29,IF(E5513="HI",2,IF(E5513="LO",6,10))+IF(D5513=1,2,IF(D5513=7,1,(IF(WEEKDAY(B5513)=1,2,IF(WEEKDAY(B5513)=7,1,0))))))</f>
        <v>3</v>
      </c>
      <c r="H5513" s="787">
        <v>26</v>
      </c>
      <c r="I5513" s="788">
        <v>2914.7999267578125</v>
      </c>
      <c r="K5513" s="795">
        <v>909.3125</v>
      </c>
      <c r="M5513" s="798">
        <f t="shared" si="259"/>
        <v>2914.9158843828322</v>
      </c>
      <c r="N5513" s="303"/>
      <c r="S5513" s="786">
        <v>0</v>
      </c>
      <c r="T5513" s="781">
        <f>VLOOKUP(C5513,METADATA!$J$5:$Q$29,IF(E5513="HI",2,IF(E5513="LO",6,10))+IF(S5513=1,2,IF(D5513=7,1,(IF(WEEKDAY(B5513)=1,2,IF(WEEKDAY(B5513)=7,1,0))))))</f>
        <v>3</v>
      </c>
      <c r="U5513" s="781">
        <f>VLOOKUP(C5513,METADATA!$A$5:$H$29,IF(E5513="HI",2,IF(E5513="LO",6,10))+IF(S5513=1,2,IF(D5513=7,1,(IF(WEEKDAY(B5513)=1,2,IF(WEEKDAY(B5513)=7,1,0))))))</f>
        <v>3</v>
      </c>
    </row>
    <row r="5514" spans="2:21" ht="13.95" customHeight="1" x14ac:dyDescent="0.25">
      <c r="B5514" s="784">
        <f t="shared" si="257"/>
        <v>45612</v>
      </c>
      <c r="C5514" s="785">
        <v>14</v>
      </c>
      <c r="D5514" s="786">
        <f>IFERROR((INDEX(METADATA!$T$2:$T$20,MATCH(B5514,METADATA!$S$2:$S$20,0))),0)</f>
        <v>0</v>
      </c>
      <c r="E5514" s="785" t="str">
        <f t="shared" si="258"/>
        <v>LO</v>
      </c>
      <c r="F5514" s="786">
        <f>VLOOKUP(C5514,METADATA!$A$5:$H$29,IF(E5514="HI",2,IF(E5514="LO",6,10))+IF(D5514=1,2,IF(D5514=7,1,(IF(WEEKDAY(B5514)=1,2,IF(WEEKDAY(B5514)=7,1,0))))))</f>
        <v>3</v>
      </c>
      <c r="G5514" s="786">
        <f>VLOOKUP(C5514,METADATA!$J$5:$Q$29,IF(E5514="HI",2,IF(E5514="LO",6,10))+IF(D5514=1,2,IF(D5514=7,1,(IF(WEEKDAY(B5514)=1,2,IF(WEEKDAY(B5514)=7,1,0))))))</f>
        <v>3</v>
      </c>
      <c r="H5514" s="787">
        <v>13093</v>
      </c>
      <c r="I5514" s="788">
        <v>2786.8250122070313</v>
      </c>
      <c r="K5514" s="795">
        <v>905.6</v>
      </c>
      <c r="M5514" s="798">
        <f t="shared" si="259"/>
        <v>13386.300558730283</v>
      </c>
      <c r="N5514" s="303"/>
      <c r="S5514" s="786">
        <v>0</v>
      </c>
      <c r="T5514" s="781">
        <f>VLOOKUP(C5514,METADATA!$J$5:$Q$29,IF(E5514="HI",2,IF(E5514="LO",6,10))+IF(S5514=1,2,IF(D5514=7,1,(IF(WEEKDAY(B5514)=1,2,IF(WEEKDAY(B5514)=7,1,0))))))</f>
        <v>3</v>
      </c>
      <c r="U5514" s="781">
        <f>VLOOKUP(C5514,METADATA!$A$5:$H$29,IF(E5514="HI",2,IF(E5514="LO",6,10))+IF(S5514=1,2,IF(D5514=7,1,(IF(WEEKDAY(B5514)=1,2,IF(WEEKDAY(B5514)=7,1,0))))))</f>
        <v>3</v>
      </c>
    </row>
    <row r="5515" spans="2:21" ht="13.95" customHeight="1" x14ac:dyDescent="0.25">
      <c r="B5515" s="784">
        <f t="shared" si="257"/>
        <v>45612</v>
      </c>
      <c r="C5515" s="785">
        <v>15</v>
      </c>
      <c r="D5515" s="786">
        <f>IFERROR((INDEX(METADATA!$T$2:$T$20,MATCH(B5515,METADATA!$S$2:$S$20,0))),0)</f>
        <v>0</v>
      </c>
      <c r="E5515" s="785" t="str">
        <f t="shared" si="258"/>
        <v>LO</v>
      </c>
      <c r="F5515" s="786">
        <f>VLOOKUP(C5515,METADATA!$A$5:$H$29,IF(E5515="HI",2,IF(E5515="LO",6,10))+IF(D5515=1,2,IF(D5515=7,1,(IF(WEEKDAY(B5515)=1,2,IF(WEEKDAY(B5515)=7,1,0))))))</f>
        <v>3</v>
      </c>
      <c r="G5515" s="786">
        <f>VLOOKUP(C5515,METADATA!$J$5:$Q$29,IF(E5515="HI",2,IF(E5515="LO",6,10))+IF(D5515=1,2,IF(D5515=7,1,(IF(WEEKDAY(B5515)=1,2,IF(WEEKDAY(B5515)=7,1,0))))))</f>
        <v>3</v>
      </c>
      <c r="H5515" s="787">
        <v>13871.75</v>
      </c>
      <c r="I5515" s="788">
        <v>2898.3348290920258</v>
      </c>
      <c r="K5515" s="795">
        <v>913.98749999999995</v>
      </c>
      <c r="M5515" s="798">
        <f t="shared" si="259"/>
        <v>14171.301734280725</v>
      </c>
      <c r="N5515" s="303"/>
      <c r="S5515" s="786">
        <v>0</v>
      </c>
      <c r="T5515" s="781">
        <f>VLOOKUP(C5515,METADATA!$J$5:$Q$29,IF(E5515="HI",2,IF(E5515="LO",6,10))+IF(S5515=1,2,IF(D5515=7,1,(IF(WEEKDAY(B5515)=1,2,IF(WEEKDAY(B5515)=7,1,0))))))</f>
        <v>3</v>
      </c>
      <c r="U5515" s="781">
        <f>VLOOKUP(C5515,METADATA!$A$5:$H$29,IF(E5515="HI",2,IF(E5515="LO",6,10))+IF(S5515=1,2,IF(D5515=7,1,(IF(WEEKDAY(B5515)=1,2,IF(WEEKDAY(B5515)=7,1,0))))))</f>
        <v>3</v>
      </c>
    </row>
    <row r="5516" spans="2:21" ht="13.95" customHeight="1" x14ac:dyDescent="0.25">
      <c r="B5516" s="784">
        <f t="shared" si="257"/>
        <v>45612</v>
      </c>
      <c r="C5516" s="785">
        <v>16</v>
      </c>
      <c r="D5516" s="786">
        <f>IFERROR((INDEX(METADATA!$T$2:$T$20,MATCH(B5516,METADATA!$S$2:$S$20,0))),0)</f>
        <v>0</v>
      </c>
      <c r="E5516" s="785" t="str">
        <f t="shared" si="258"/>
        <v>LO</v>
      </c>
      <c r="F5516" s="786">
        <f>VLOOKUP(C5516,METADATA!$A$5:$H$29,IF(E5516="HI",2,IF(E5516="LO",6,10))+IF(D5516=1,2,IF(D5516=7,1,(IF(WEEKDAY(B5516)=1,2,IF(WEEKDAY(B5516)=7,1,0))))))</f>
        <v>3</v>
      </c>
      <c r="G5516" s="786">
        <f>VLOOKUP(C5516,METADATA!$J$5:$Q$29,IF(E5516="HI",2,IF(E5516="LO",6,10))+IF(D5516=1,2,IF(D5516=7,1,(IF(WEEKDAY(B5516)=1,2,IF(WEEKDAY(B5516)=7,1,0))))))</f>
        <v>3</v>
      </c>
      <c r="H5516" s="787">
        <v>13444.75</v>
      </c>
      <c r="I5516" s="788">
        <v>3685.2950744628906</v>
      </c>
      <c r="K5516" s="795">
        <v>902.26250000000005</v>
      </c>
      <c r="M5516" s="798">
        <f t="shared" si="259"/>
        <v>13940.685146303264</v>
      </c>
      <c r="N5516" s="303"/>
      <c r="S5516" s="786">
        <v>0</v>
      </c>
      <c r="T5516" s="781">
        <f>VLOOKUP(C5516,METADATA!$J$5:$Q$29,IF(E5516="HI",2,IF(E5516="LO",6,10))+IF(S5516=1,2,IF(D5516=7,1,(IF(WEEKDAY(B5516)=1,2,IF(WEEKDAY(B5516)=7,1,0))))))</f>
        <v>3</v>
      </c>
      <c r="U5516" s="781">
        <f>VLOOKUP(C5516,METADATA!$A$5:$H$29,IF(E5516="HI",2,IF(E5516="LO",6,10))+IF(S5516=1,2,IF(D5516=7,1,(IF(WEEKDAY(B5516)=1,2,IF(WEEKDAY(B5516)=7,1,0))))))</f>
        <v>3</v>
      </c>
    </row>
    <row r="5517" spans="2:21" ht="13.95" customHeight="1" x14ac:dyDescent="0.25">
      <c r="B5517" s="784">
        <f t="shared" si="257"/>
        <v>45612</v>
      </c>
      <c r="C5517" s="785">
        <v>17</v>
      </c>
      <c r="D5517" s="786">
        <f>IFERROR((INDEX(METADATA!$T$2:$T$20,MATCH(B5517,METADATA!$S$2:$S$20,0))),0)</f>
        <v>0</v>
      </c>
      <c r="E5517" s="785" t="str">
        <f t="shared" si="258"/>
        <v>LO</v>
      </c>
      <c r="F5517" s="786">
        <f>VLOOKUP(C5517,METADATA!$A$5:$H$29,IF(E5517="HI",2,IF(E5517="LO",6,10))+IF(D5517=1,2,IF(D5517=7,1,(IF(WEEKDAY(B5517)=1,2,IF(WEEKDAY(B5517)=7,1,0))))))</f>
        <v>3</v>
      </c>
      <c r="G5517" s="786">
        <f>VLOOKUP(C5517,METADATA!$J$5:$Q$29,IF(E5517="HI",2,IF(E5517="LO",6,10))+IF(D5517=1,2,IF(D5517=7,1,(IF(WEEKDAY(B5517)=1,2,IF(WEEKDAY(B5517)=7,1,0))))))</f>
        <v>3</v>
      </c>
      <c r="H5517" s="787">
        <v>12987.75</v>
      </c>
      <c r="I5517" s="788">
        <v>3850.1800079345703</v>
      </c>
      <c r="K5517" s="795">
        <v>933.76250000000005</v>
      </c>
      <c r="M5517" s="798">
        <f t="shared" si="259"/>
        <v>13546.421525849513</v>
      </c>
      <c r="N5517" s="303"/>
      <c r="S5517" s="786">
        <v>0</v>
      </c>
      <c r="T5517" s="781">
        <f>VLOOKUP(C5517,METADATA!$J$5:$Q$29,IF(E5517="HI",2,IF(E5517="LO",6,10))+IF(S5517=1,2,IF(D5517=7,1,(IF(WEEKDAY(B5517)=1,2,IF(WEEKDAY(B5517)=7,1,0))))))</f>
        <v>3</v>
      </c>
      <c r="U5517" s="781">
        <f>VLOOKUP(C5517,METADATA!$A$5:$H$29,IF(E5517="HI",2,IF(E5517="LO",6,10))+IF(S5517=1,2,IF(D5517=7,1,(IF(WEEKDAY(B5517)=1,2,IF(WEEKDAY(B5517)=7,1,0))))))</f>
        <v>3</v>
      </c>
    </row>
    <row r="5518" spans="2:21" ht="13.95" customHeight="1" x14ac:dyDescent="0.25">
      <c r="B5518" s="784">
        <f t="shared" si="257"/>
        <v>45612</v>
      </c>
      <c r="C5518" s="785">
        <v>18</v>
      </c>
      <c r="D5518" s="786">
        <f>IFERROR((INDEX(METADATA!$T$2:$T$20,MATCH(B5518,METADATA!$S$2:$S$20,0))),0)</f>
        <v>0</v>
      </c>
      <c r="E5518" s="785" t="str">
        <f t="shared" si="258"/>
        <v>LO</v>
      </c>
      <c r="F5518" s="786">
        <f>VLOOKUP(C5518,METADATA!$A$5:$H$29,IF(E5518="HI",2,IF(E5518="LO",6,10))+IF(D5518=1,2,IF(D5518=7,1,(IF(WEEKDAY(B5518)=1,2,IF(WEEKDAY(B5518)=7,1,0))))))</f>
        <v>2</v>
      </c>
      <c r="G5518" s="786">
        <f>VLOOKUP(C5518,METADATA!$J$5:$Q$29,IF(E5518="HI",2,IF(E5518="LO",6,10))+IF(D5518=1,2,IF(D5518=7,1,(IF(WEEKDAY(B5518)=1,2,IF(WEEKDAY(B5518)=7,1,0))))))</f>
        <v>2</v>
      </c>
      <c r="H5518" s="787">
        <v>12671.75</v>
      </c>
      <c r="I5518" s="788">
        <v>4006.93994140625</v>
      </c>
      <c r="K5518" s="795">
        <v>0</v>
      </c>
      <c r="M5518" s="798">
        <f t="shared" si="259"/>
        <v>13290.177416292709</v>
      </c>
      <c r="N5518" s="303"/>
      <c r="S5518" s="786">
        <v>0</v>
      </c>
      <c r="T5518" s="781">
        <f>VLOOKUP(C5518,METADATA!$J$5:$Q$29,IF(E5518="HI",2,IF(E5518="LO",6,10))+IF(S5518=1,2,IF(D5518=7,1,(IF(WEEKDAY(B5518)=1,2,IF(WEEKDAY(B5518)=7,1,0))))))</f>
        <v>2</v>
      </c>
      <c r="U5518" s="781">
        <f>VLOOKUP(C5518,METADATA!$A$5:$H$29,IF(E5518="HI",2,IF(E5518="LO",6,10))+IF(S5518=1,2,IF(D5518=7,1,(IF(WEEKDAY(B5518)=1,2,IF(WEEKDAY(B5518)=7,1,0))))))</f>
        <v>2</v>
      </c>
    </row>
    <row r="5519" spans="2:21" ht="13.95" customHeight="1" x14ac:dyDescent="0.25">
      <c r="B5519" s="784">
        <f t="shared" si="257"/>
        <v>45612</v>
      </c>
      <c r="C5519" s="785">
        <v>19</v>
      </c>
      <c r="D5519" s="786">
        <f>IFERROR((INDEX(METADATA!$T$2:$T$20,MATCH(B5519,METADATA!$S$2:$S$20,0))),0)</f>
        <v>0</v>
      </c>
      <c r="E5519" s="785" t="str">
        <f t="shared" si="258"/>
        <v>LO</v>
      </c>
      <c r="F5519" s="786">
        <f>VLOOKUP(C5519,METADATA!$A$5:$H$29,IF(E5519="HI",2,IF(E5519="LO",6,10))+IF(D5519=1,2,IF(D5519=7,1,(IF(WEEKDAY(B5519)=1,2,IF(WEEKDAY(B5519)=7,1,0))))))</f>
        <v>2</v>
      </c>
      <c r="G5519" s="786">
        <f>VLOOKUP(C5519,METADATA!$J$5:$Q$29,IF(E5519="HI",2,IF(E5519="LO",6,10))+IF(D5519=1,2,IF(D5519=7,1,(IF(WEEKDAY(B5519)=1,2,IF(WEEKDAY(B5519)=7,1,0))))))</f>
        <v>2</v>
      </c>
      <c r="H5519" s="787">
        <v>12064</v>
      </c>
      <c r="I5519" s="788">
        <v>3753.3450927734375</v>
      </c>
      <c r="K5519" s="795">
        <v>0</v>
      </c>
      <c r="M5519" s="798">
        <f t="shared" si="259"/>
        <v>12634.385437584466</v>
      </c>
      <c r="N5519" s="303"/>
      <c r="S5519" s="786">
        <v>0</v>
      </c>
      <c r="T5519" s="781">
        <f>VLOOKUP(C5519,METADATA!$J$5:$Q$29,IF(E5519="HI",2,IF(E5519="LO",6,10))+IF(S5519=1,2,IF(D5519=7,1,(IF(WEEKDAY(B5519)=1,2,IF(WEEKDAY(B5519)=7,1,0))))))</f>
        <v>2</v>
      </c>
      <c r="U5519" s="781">
        <f>VLOOKUP(C5519,METADATA!$A$5:$H$29,IF(E5519="HI",2,IF(E5519="LO",6,10))+IF(S5519=1,2,IF(D5519=7,1,(IF(WEEKDAY(B5519)=1,2,IF(WEEKDAY(B5519)=7,1,0))))))</f>
        <v>2</v>
      </c>
    </row>
    <row r="5520" spans="2:21" ht="13.95" customHeight="1" x14ac:dyDescent="0.25">
      <c r="B5520" s="784">
        <f t="shared" si="257"/>
        <v>45612</v>
      </c>
      <c r="C5520" s="785">
        <v>20</v>
      </c>
      <c r="D5520" s="786">
        <f>IFERROR((INDEX(METADATA!$T$2:$T$20,MATCH(B5520,METADATA!$S$2:$S$20,0))),0)</f>
        <v>0</v>
      </c>
      <c r="E5520" s="785" t="str">
        <f t="shared" si="258"/>
        <v>LO</v>
      </c>
      <c r="F5520" s="786">
        <f>VLOOKUP(C5520,METADATA!$A$5:$H$29,IF(E5520="HI",2,IF(E5520="LO",6,10))+IF(D5520=1,2,IF(D5520=7,1,(IF(WEEKDAY(B5520)=1,2,IF(WEEKDAY(B5520)=7,1,0))))))</f>
        <v>3</v>
      </c>
      <c r="G5520" s="786">
        <f>VLOOKUP(C5520,METADATA!$J$5:$Q$29,IF(E5520="HI",2,IF(E5520="LO",6,10))+IF(D5520=1,2,IF(D5520=7,1,(IF(WEEKDAY(B5520)=1,2,IF(WEEKDAY(B5520)=7,1,0))))))</f>
        <v>3</v>
      </c>
      <c r="H5520" s="787">
        <v>12439.75</v>
      </c>
      <c r="I5520" s="788">
        <v>3830.5249328613281</v>
      </c>
      <c r="K5520" s="795">
        <v>0</v>
      </c>
      <c r="M5520" s="798">
        <f t="shared" si="259"/>
        <v>13016.155397188997</v>
      </c>
      <c r="N5520" s="303"/>
      <c r="S5520" s="786">
        <v>0</v>
      </c>
      <c r="T5520" s="781">
        <f>VLOOKUP(C5520,METADATA!$J$5:$Q$29,IF(E5520="HI",2,IF(E5520="LO",6,10))+IF(S5520=1,2,IF(D5520=7,1,(IF(WEEKDAY(B5520)=1,2,IF(WEEKDAY(B5520)=7,1,0))))))</f>
        <v>3</v>
      </c>
      <c r="U5520" s="781">
        <f>VLOOKUP(C5520,METADATA!$A$5:$H$29,IF(E5520="HI",2,IF(E5520="LO",6,10))+IF(S5520=1,2,IF(D5520=7,1,(IF(WEEKDAY(B5520)=1,2,IF(WEEKDAY(B5520)=7,1,0))))))</f>
        <v>3</v>
      </c>
    </row>
    <row r="5521" spans="2:21" ht="13.95" customHeight="1" x14ac:dyDescent="0.25">
      <c r="B5521" s="784">
        <f t="shared" si="257"/>
        <v>45612</v>
      </c>
      <c r="C5521" s="785">
        <v>21</v>
      </c>
      <c r="D5521" s="786">
        <f>IFERROR((INDEX(METADATA!$T$2:$T$20,MATCH(B5521,METADATA!$S$2:$S$20,0))),0)</f>
        <v>0</v>
      </c>
      <c r="E5521" s="785" t="str">
        <f t="shared" si="258"/>
        <v>LO</v>
      </c>
      <c r="F5521" s="786">
        <f>VLOOKUP(C5521,METADATA!$A$5:$H$29,IF(E5521="HI",2,IF(E5521="LO",6,10))+IF(D5521=1,2,IF(D5521=7,1,(IF(WEEKDAY(B5521)=1,2,IF(WEEKDAY(B5521)=7,1,0))))))</f>
        <v>3</v>
      </c>
      <c r="G5521" s="786">
        <f>VLOOKUP(C5521,METADATA!$J$5:$Q$29,IF(E5521="HI",2,IF(E5521="LO",6,10))+IF(D5521=1,2,IF(D5521=7,1,(IF(WEEKDAY(B5521)=1,2,IF(WEEKDAY(B5521)=7,1,0))))))</f>
        <v>3</v>
      </c>
      <c r="H5521" s="787">
        <v>11703.5</v>
      </c>
      <c r="I5521" s="788">
        <v>2866.1699829101563</v>
      </c>
      <c r="K5521" s="795">
        <v>0</v>
      </c>
      <c r="M5521" s="798">
        <f t="shared" si="259"/>
        <v>12049.350298706366</v>
      </c>
      <c r="N5521" s="303"/>
      <c r="S5521" s="786">
        <v>0</v>
      </c>
      <c r="T5521" s="781">
        <f>VLOOKUP(C5521,METADATA!$J$5:$Q$29,IF(E5521="HI",2,IF(E5521="LO",6,10))+IF(S5521=1,2,IF(D5521=7,1,(IF(WEEKDAY(B5521)=1,2,IF(WEEKDAY(B5521)=7,1,0))))))</f>
        <v>3</v>
      </c>
      <c r="U5521" s="781">
        <f>VLOOKUP(C5521,METADATA!$A$5:$H$29,IF(E5521="HI",2,IF(E5521="LO",6,10))+IF(S5521=1,2,IF(D5521=7,1,(IF(WEEKDAY(B5521)=1,2,IF(WEEKDAY(B5521)=7,1,0))))))</f>
        <v>3</v>
      </c>
    </row>
    <row r="5522" spans="2:21" ht="13.95" customHeight="1" x14ac:dyDescent="0.25">
      <c r="B5522" s="784">
        <f t="shared" si="257"/>
        <v>45612</v>
      </c>
      <c r="C5522" s="785">
        <v>22</v>
      </c>
      <c r="D5522" s="786">
        <f>IFERROR((INDEX(METADATA!$T$2:$T$20,MATCH(B5522,METADATA!$S$2:$S$20,0))),0)</f>
        <v>0</v>
      </c>
      <c r="E5522" s="785" t="str">
        <f t="shared" si="258"/>
        <v>LO</v>
      </c>
      <c r="F5522" s="786">
        <f>VLOOKUP(C5522,METADATA!$A$5:$H$29,IF(E5522="HI",2,IF(E5522="LO",6,10))+IF(D5522=1,2,IF(D5522=7,1,(IF(WEEKDAY(B5522)=1,2,IF(WEEKDAY(B5522)=7,1,0))))))</f>
        <v>3</v>
      </c>
      <c r="G5522" s="786">
        <f>VLOOKUP(C5522,METADATA!$J$5:$Q$29,IF(E5522="HI",2,IF(E5522="LO",6,10))+IF(D5522=1,2,IF(D5522=7,1,(IF(WEEKDAY(B5522)=1,2,IF(WEEKDAY(B5522)=7,1,0))))))</f>
        <v>3</v>
      </c>
      <c r="H5522" s="787">
        <v>10589</v>
      </c>
      <c r="I5522" s="788">
        <v>2709.4075164794922</v>
      </c>
      <c r="K5522" s="795">
        <v>0</v>
      </c>
      <c r="M5522" s="798">
        <f t="shared" si="259"/>
        <v>10930.133123176294</v>
      </c>
      <c r="N5522" s="303"/>
      <c r="S5522" s="786">
        <v>0</v>
      </c>
      <c r="T5522" s="781">
        <f>VLOOKUP(C5522,METADATA!$J$5:$Q$29,IF(E5522="HI",2,IF(E5522="LO",6,10))+IF(S5522=1,2,IF(D5522=7,1,(IF(WEEKDAY(B5522)=1,2,IF(WEEKDAY(B5522)=7,1,0))))))</f>
        <v>3</v>
      </c>
      <c r="U5522" s="781">
        <f>VLOOKUP(C5522,METADATA!$A$5:$H$29,IF(E5522="HI",2,IF(E5522="LO",6,10))+IF(S5522=1,2,IF(D5522=7,1,(IF(WEEKDAY(B5522)=1,2,IF(WEEKDAY(B5522)=7,1,0))))))</f>
        <v>3</v>
      </c>
    </row>
    <row r="5523" spans="2:21" ht="13.95" customHeight="1" x14ac:dyDescent="0.25">
      <c r="B5523" s="784">
        <f t="shared" si="257"/>
        <v>45612</v>
      </c>
      <c r="C5523" s="785">
        <v>23</v>
      </c>
      <c r="D5523" s="786">
        <f>IFERROR((INDEX(METADATA!$T$2:$T$20,MATCH(B5523,METADATA!$S$2:$S$20,0))),0)</f>
        <v>0</v>
      </c>
      <c r="E5523" s="785" t="str">
        <f t="shared" si="258"/>
        <v>LO</v>
      </c>
      <c r="F5523" s="786">
        <f>VLOOKUP(C5523,METADATA!$A$5:$H$29,IF(E5523="HI",2,IF(E5523="LO",6,10))+IF(D5523=1,2,IF(D5523=7,1,(IF(WEEKDAY(B5523)=1,2,IF(WEEKDAY(B5523)=7,1,0))))))</f>
        <v>3</v>
      </c>
      <c r="G5523" s="786">
        <f>VLOOKUP(C5523,METADATA!$J$5:$Q$29,IF(E5523="HI",2,IF(E5523="LO",6,10))+IF(D5523=1,2,IF(D5523=7,1,(IF(WEEKDAY(B5523)=1,2,IF(WEEKDAY(B5523)=7,1,0))))))</f>
        <v>3</v>
      </c>
      <c r="H5523" s="787">
        <v>9798.25</v>
      </c>
      <c r="I5523" s="788">
        <v>3825.8699035644531</v>
      </c>
      <c r="K5523" s="795">
        <v>0</v>
      </c>
      <c r="M5523" s="798">
        <f t="shared" si="259"/>
        <v>10518.696857572248</v>
      </c>
      <c r="N5523" s="303"/>
      <c r="S5523" s="786">
        <v>0</v>
      </c>
      <c r="T5523" s="781">
        <f>VLOOKUP(C5523,METADATA!$J$5:$Q$29,IF(E5523="HI",2,IF(E5523="LO",6,10))+IF(S5523=1,2,IF(D5523=7,1,(IF(WEEKDAY(B5523)=1,2,IF(WEEKDAY(B5523)=7,1,0))))))</f>
        <v>3</v>
      </c>
      <c r="U5523" s="781">
        <f>VLOOKUP(C5523,METADATA!$A$5:$H$29,IF(E5523="HI",2,IF(E5523="LO",6,10))+IF(S5523=1,2,IF(D5523=7,1,(IF(WEEKDAY(B5523)=1,2,IF(WEEKDAY(B5523)=7,1,0))))))</f>
        <v>3</v>
      </c>
    </row>
    <row r="5524" spans="2:21" ht="13.95" customHeight="1" x14ac:dyDescent="0.25">
      <c r="B5524" s="784">
        <f t="shared" si="257"/>
        <v>45613</v>
      </c>
      <c r="C5524" s="785">
        <v>0</v>
      </c>
      <c r="D5524" s="786">
        <f>IFERROR((INDEX(METADATA!$T$2:$T$20,MATCH(B5524,METADATA!$S$2:$S$20,0))),0)</f>
        <v>0</v>
      </c>
      <c r="E5524" s="785" t="str">
        <f t="shared" si="258"/>
        <v>LO</v>
      </c>
      <c r="F5524" s="786">
        <f>VLOOKUP(C5524,METADATA!$A$5:$H$29,IF(E5524="HI",2,IF(E5524="LO",6,10))+IF(D5524=1,2,IF(D5524=7,1,(IF(WEEKDAY(B5524)=1,2,IF(WEEKDAY(B5524)=7,1,0))))))</f>
        <v>3</v>
      </c>
      <c r="G5524" s="786">
        <f>VLOOKUP(C5524,METADATA!$J$5:$Q$29,IF(E5524="HI",2,IF(E5524="LO",6,10))+IF(D5524=1,2,IF(D5524=7,1,(IF(WEEKDAY(B5524)=1,2,IF(WEEKDAY(B5524)=7,1,0))))))</f>
        <v>3</v>
      </c>
      <c r="H5524" s="787">
        <v>9105.75</v>
      </c>
      <c r="I5524" s="788">
        <v>3918.2199401855469</v>
      </c>
      <c r="K5524" s="795">
        <v>0</v>
      </c>
      <c r="M5524" s="798">
        <f t="shared" si="259"/>
        <v>9912.9778856894281</v>
      </c>
      <c r="N5524" s="303"/>
      <c r="S5524" s="786">
        <v>0</v>
      </c>
      <c r="T5524" s="781">
        <f>VLOOKUP(C5524,METADATA!$J$5:$Q$29,IF(E5524="HI",2,IF(E5524="LO",6,10))+IF(S5524=1,2,IF(D5524=7,1,(IF(WEEKDAY(B5524)=1,2,IF(WEEKDAY(B5524)=7,1,0))))))</f>
        <v>3</v>
      </c>
      <c r="U5524" s="781">
        <f>VLOOKUP(C5524,METADATA!$A$5:$H$29,IF(E5524="HI",2,IF(E5524="LO",6,10))+IF(S5524=1,2,IF(D5524=7,1,(IF(WEEKDAY(B5524)=1,2,IF(WEEKDAY(B5524)=7,1,0))))))</f>
        <v>3</v>
      </c>
    </row>
    <row r="5525" spans="2:21" ht="13.95" customHeight="1" x14ac:dyDescent="0.25">
      <c r="B5525" s="784">
        <f t="shared" si="257"/>
        <v>45613</v>
      </c>
      <c r="C5525" s="785">
        <v>1</v>
      </c>
      <c r="D5525" s="786">
        <f>IFERROR((INDEX(METADATA!$T$2:$T$20,MATCH(B5525,METADATA!$S$2:$S$20,0))),0)</f>
        <v>0</v>
      </c>
      <c r="E5525" s="785" t="str">
        <f t="shared" si="258"/>
        <v>LO</v>
      </c>
      <c r="F5525" s="786">
        <f>VLOOKUP(C5525,METADATA!$A$5:$H$29,IF(E5525="HI",2,IF(E5525="LO",6,10))+IF(D5525=1,2,IF(D5525=7,1,(IF(WEEKDAY(B5525)=1,2,IF(WEEKDAY(B5525)=7,1,0))))))</f>
        <v>3</v>
      </c>
      <c r="G5525" s="786">
        <f>VLOOKUP(C5525,METADATA!$J$5:$Q$29,IF(E5525="HI",2,IF(E5525="LO",6,10))+IF(D5525=1,2,IF(D5525=7,1,(IF(WEEKDAY(B5525)=1,2,IF(WEEKDAY(B5525)=7,1,0))))))</f>
        <v>3</v>
      </c>
      <c r="H5525" s="787">
        <v>8780.75</v>
      </c>
      <c r="I5525" s="788">
        <v>3747.0874938964844</v>
      </c>
      <c r="K5525" s="795">
        <v>0</v>
      </c>
      <c r="M5525" s="798">
        <f t="shared" si="259"/>
        <v>9546.8442560573603</v>
      </c>
      <c r="N5525" s="303"/>
      <c r="S5525" s="786">
        <v>0</v>
      </c>
      <c r="T5525" s="781">
        <f>VLOOKUP(C5525,METADATA!$J$5:$Q$29,IF(E5525="HI",2,IF(E5525="LO",6,10))+IF(S5525=1,2,IF(D5525=7,1,(IF(WEEKDAY(B5525)=1,2,IF(WEEKDAY(B5525)=7,1,0))))))</f>
        <v>3</v>
      </c>
      <c r="U5525" s="781">
        <f>VLOOKUP(C5525,METADATA!$A$5:$H$29,IF(E5525="HI",2,IF(E5525="LO",6,10))+IF(S5525=1,2,IF(D5525=7,1,(IF(WEEKDAY(B5525)=1,2,IF(WEEKDAY(B5525)=7,1,0))))))</f>
        <v>3</v>
      </c>
    </row>
    <row r="5526" spans="2:21" ht="13.95" customHeight="1" x14ac:dyDescent="0.25">
      <c r="B5526" s="784">
        <f t="shared" si="257"/>
        <v>45613</v>
      </c>
      <c r="C5526" s="785">
        <v>2</v>
      </c>
      <c r="D5526" s="786">
        <f>IFERROR((INDEX(METADATA!$T$2:$T$20,MATCH(B5526,METADATA!$S$2:$S$20,0))),0)</f>
        <v>0</v>
      </c>
      <c r="E5526" s="785" t="str">
        <f t="shared" si="258"/>
        <v>LO</v>
      </c>
      <c r="F5526" s="786">
        <f>VLOOKUP(C5526,METADATA!$A$5:$H$29,IF(E5526="HI",2,IF(E5526="LO",6,10))+IF(D5526=1,2,IF(D5526=7,1,(IF(WEEKDAY(B5526)=1,2,IF(WEEKDAY(B5526)=7,1,0))))))</f>
        <v>3</v>
      </c>
      <c r="G5526" s="786">
        <f>VLOOKUP(C5526,METADATA!$J$5:$Q$29,IF(E5526="HI",2,IF(E5526="LO",6,10))+IF(D5526=1,2,IF(D5526=7,1,(IF(WEEKDAY(B5526)=1,2,IF(WEEKDAY(B5526)=7,1,0))))))</f>
        <v>3</v>
      </c>
      <c r="H5526" s="787">
        <v>8646.25</v>
      </c>
      <c r="I5526" s="788">
        <v>3852.2398986816406</v>
      </c>
      <c r="K5526" s="795">
        <v>0</v>
      </c>
      <c r="M5526" s="798">
        <f t="shared" si="259"/>
        <v>9465.5898548106725</v>
      </c>
      <c r="N5526" s="303"/>
      <c r="S5526" s="786">
        <v>0</v>
      </c>
      <c r="T5526" s="781">
        <f>VLOOKUP(C5526,METADATA!$J$5:$Q$29,IF(E5526="HI",2,IF(E5526="LO",6,10))+IF(S5526=1,2,IF(D5526=7,1,(IF(WEEKDAY(B5526)=1,2,IF(WEEKDAY(B5526)=7,1,0))))))</f>
        <v>3</v>
      </c>
      <c r="U5526" s="781">
        <f>VLOOKUP(C5526,METADATA!$A$5:$H$29,IF(E5526="HI",2,IF(E5526="LO",6,10))+IF(S5526=1,2,IF(D5526=7,1,(IF(WEEKDAY(B5526)=1,2,IF(WEEKDAY(B5526)=7,1,0))))))</f>
        <v>3</v>
      </c>
    </row>
    <row r="5527" spans="2:21" ht="13.95" customHeight="1" x14ac:dyDescent="0.25">
      <c r="B5527" s="784">
        <f t="shared" si="257"/>
        <v>45613</v>
      </c>
      <c r="C5527" s="785">
        <v>3</v>
      </c>
      <c r="D5527" s="786">
        <f>IFERROR((INDEX(METADATA!$T$2:$T$20,MATCH(B5527,METADATA!$S$2:$S$20,0))),0)</f>
        <v>0</v>
      </c>
      <c r="E5527" s="785" t="str">
        <f t="shared" si="258"/>
        <v>LO</v>
      </c>
      <c r="F5527" s="786">
        <f>VLOOKUP(C5527,METADATA!$A$5:$H$29,IF(E5527="HI",2,IF(E5527="LO",6,10))+IF(D5527=1,2,IF(D5527=7,1,(IF(WEEKDAY(B5527)=1,2,IF(WEEKDAY(B5527)=7,1,0))))))</f>
        <v>3</v>
      </c>
      <c r="G5527" s="786">
        <f>VLOOKUP(C5527,METADATA!$J$5:$Q$29,IF(E5527="HI",2,IF(E5527="LO",6,10))+IF(D5527=1,2,IF(D5527=7,1,(IF(WEEKDAY(B5527)=1,2,IF(WEEKDAY(B5527)=7,1,0))))))</f>
        <v>3</v>
      </c>
      <c r="H5527" s="787">
        <v>8616</v>
      </c>
      <c r="I5527" s="788">
        <v>3920.3849182128906</v>
      </c>
      <c r="K5527" s="795">
        <v>0</v>
      </c>
      <c r="M5527" s="798">
        <f t="shared" si="259"/>
        <v>9465.9850996582027</v>
      </c>
      <c r="N5527" s="303"/>
      <c r="S5527" s="786">
        <v>0</v>
      </c>
      <c r="T5527" s="781">
        <f>VLOOKUP(C5527,METADATA!$J$5:$Q$29,IF(E5527="HI",2,IF(E5527="LO",6,10))+IF(S5527=1,2,IF(D5527=7,1,(IF(WEEKDAY(B5527)=1,2,IF(WEEKDAY(B5527)=7,1,0))))))</f>
        <v>3</v>
      </c>
      <c r="U5527" s="781">
        <f>VLOOKUP(C5527,METADATA!$A$5:$H$29,IF(E5527="HI",2,IF(E5527="LO",6,10))+IF(S5527=1,2,IF(D5527=7,1,(IF(WEEKDAY(B5527)=1,2,IF(WEEKDAY(B5527)=7,1,0))))))</f>
        <v>3</v>
      </c>
    </row>
    <row r="5528" spans="2:21" ht="13.95" customHeight="1" x14ac:dyDescent="0.25">
      <c r="B5528" s="784">
        <f t="shared" si="257"/>
        <v>45613</v>
      </c>
      <c r="C5528" s="785">
        <v>4</v>
      </c>
      <c r="D5528" s="786">
        <f>IFERROR((INDEX(METADATA!$T$2:$T$20,MATCH(B5528,METADATA!$S$2:$S$20,0))),0)</f>
        <v>0</v>
      </c>
      <c r="E5528" s="785" t="str">
        <f t="shared" si="258"/>
        <v>LO</v>
      </c>
      <c r="F5528" s="786">
        <f>VLOOKUP(C5528,METADATA!$A$5:$H$29,IF(E5528="HI",2,IF(E5528="LO",6,10))+IF(D5528=1,2,IF(D5528=7,1,(IF(WEEKDAY(B5528)=1,2,IF(WEEKDAY(B5528)=7,1,0))))))</f>
        <v>3</v>
      </c>
      <c r="G5528" s="786">
        <f>VLOOKUP(C5528,METADATA!$J$5:$Q$29,IF(E5528="HI",2,IF(E5528="LO",6,10))+IF(D5528=1,2,IF(D5528=7,1,(IF(WEEKDAY(B5528)=1,2,IF(WEEKDAY(B5528)=7,1,0))))))</f>
        <v>3</v>
      </c>
      <c r="H5528" s="787">
        <v>82.5</v>
      </c>
      <c r="I5528" s="788">
        <v>3931.2150573730469</v>
      </c>
      <c r="K5528" s="795">
        <v>655.27499999999998</v>
      </c>
      <c r="M5528" s="798">
        <f t="shared" si="259"/>
        <v>3932.0806295543543</v>
      </c>
      <c r="N5528" s="303"/>
      <c r="S5528" s="786">
        <v>0</v>
      </c>
      <c r="T5528" s="781">
        <f>VLOOKUP(C5528,METADATA!$J$5:$Q$29,IF(E5528="HI",2,IF(E5528="LO",6,10))+IF(S5528=1,2,IF(D5528=7,1,(IF(WEEKDAY(B5528)=1,2,IF(WEEKDAY(B5528)=7,1,0))))))</f>
        <v>3</v>
      </c>
      <c r="U5528" s="781">
        <f>VLOOKUP(C5528,METADATA!$A$5:$H$29,IF(E5528="HI",2,IF(E5528="LO",6,10))+IF(S5528=1,2,IF(D5528=7,1,(IF(WEEKDAY(B5528)=1,2,IF(WEEKDAY(B5528)=7,1,0))))))</f>
        <v>3</v>
      </c>
    </row>
    <row r="5529" spans="2:21" ht="13.95" customHeight="1" x14ac:dyDescent="0.25">
      <c r="B5529" s="784">
        <f t="shared" si="257"/>
        <v>45613</v>
      </c>
      <c r="C5529" s="785">
        <v>5</v>
      </c>
      <c r="D5529" s="786">
        <f>IFERROR((INDEX(METADATA!$T$2:$T$20,MATCH(B5529,METADATA!$S$2:$S$20,0))),0)</f>
        <v>0</v>
      </c>
      <c r="E5529" s="785" t="str">
        <f t="shared" si="258"/>
        <v>LO</v>
      </c>
      <c r="F5529" s="786">
        <f>VLOOKUP(C5529,METADATA!$A$5:$H$29,IF(E5529="HI",2,IF(E5529="LO",6,10))+IF(D5529=1,2,IF(D5529=7,1,(IF(WEEKDAY(B5529)=1,2,IF(WEEKDAY(B5529)=7,1,0))))))</f>
        <v>3</v>
      </c>
      <c r="G5529" s="786">
        <f>VLOOKUP(C5529,METADATA!$J$5:$Q$29,IF(E5529="HI",2,IF(E5529="LO",6,10))+IF(D5529=1,2,IF(D5529=7,1,(IF(WEEKDAY(B5529)=1,2,IF(WEEKDAY(B5529)=7,1,0))))))</f>
        <v>3</v>
      </c>
      <c r="H5529" s="787">
        <v>24.5</v>
      </c>
      <c r="I5529" s="788">
        <v>3858.4848937988281</v>
      </c>
      <c r="K5529" s="795">
        <v>779.6875</v>
      </c>
      <c r="M5529" s="798">
        <f t="shared" si="259"/>
        <v>3858.5626761365111</v>
      </c>
      <c r="N5529" s="303"/>
      <c r="S5529" s="786">
        <v>0</v>
      </c>
      <c r="T5529" s="781">
        <f>VLOOKUP(C5529,METADATA!$J$5:$Q$29,IF(E5529="HI",2,IF(E5529="LO",6,10))+IF(S5529=1,2,IF(D5529=7,1,(IF(WEEKDAY(B5529)=1,2,IF(WEEKDAY(B5529)=7,1,0))))))</f>
        <v>3</v>
      </c>
      <c r="U5529" s="781">
        <f>VLOOKUP(C5529,METADATA!$A$5:$H$29,IF(E5529="HI",2,IF(E5529="LO",6,10))+IF(S5529=1,2,IF(D5529=7,1,(IF(WEEKDAY(B5529)=1,2,IF(WEEKDAY(B5529)=7,1,0))))))</f>
        <v>3</v>
      </c>
    </row>
    <row r="5530" spans="2:21" ht="13.95" customHeight="1" x14ac:dyDescent="0.25">
      <c r="B5530" s="784">
        <f t="shared" si="257"/>
        <v>45613</v>
      </c>
      <c r="C5530" s="785">
        <v>6</v>
      </c>
      <c r="D5530" s="786">
        <f>IFERROR((INDEX(METADATA!$T$2:$T$20,MATCH(B5530,METADATA!$S$2:$S$20,0))),0)</f>
        <v>0</v>
      </c>
      <c r="E5530" s="785" t="str">
        <f t="shared" si="258"/>
        <v>LO</v>
      </c>
      <c r="F5530" s="786">
        <f>VLOOKUP(C5530,METADATA!$A$5:$H$29,IF(E5530="HI",2,IF(E5530="LO",6,10))+IF(D5530=1,2,IF(D5530=7,1,(IF(WEEKDAY(B5530)=1,2,IF(WEEKDAY(B5530)=7,1,0))))))</f>
        <v>3</v>
      </c>
      <c r="G5530" s="786">
        <f>VLOOKUP(C5530,METADATA!$J$5:$Q$29,IF(E5530="HI",2,IF(E5530="LO",6,10))+IF(D5530=1,2,IF(D5530=7,1,(IF(WEEKDAY(B5530)=1,2,IF(WEEKDAY(B5530)=7,1,0))))))</f>
        <v>3</v>
      </c>
      <c r="H5530" s="787">
        <v>8835</v>
      </c>
      <c r="I5530" s="788">
        <v>3755.2000122070313</v>
      </c>
      <c r="K5530" s="795">
        <v>844.33749999999998</v>
      </c>
      <c r="M5530" s="798">
        <f t="shared" si="259"/>
        <v>9599.9350066383104</v>
      </c>
      <c r="N5530" s="303"/>
      <c r="S5530" s="786">
        <v>0</v>
      </c>
      <c r="T5530" s="781">
        <f>VLOOKUP(C5530,METADATA!$J$5:$Q$29,IF(E5530="HI",2,IF(E5530="LO",6,10))+IF(S5530=1,2,IF(D5530=7,1,(IF(WEEKDAY(B5530)=1,2,IF(WEEKDAY(B5530)=7,1,0))))))</f>
        <v>3</v>
      </c>
      <c r="U5530" s="781">
        <f>VLOOKUP(C5530,METADATA!$A$5:$H$29,IF(E5530="HI",2,IF(E5530="LO",6,10))+IF(S5530=1,2,IF(D5530=7,1,(IF(WEEKDAY(B5530)=1,2,IF(WEEKDAY(B5530)=7,1,0))))))</f>
        <v>3</v>
      </c>
    </row>
    <row r="5531" spans="2:21" ht="13.95" customHeight="1" x14ac:dyDescent="0.25">
      <c r="B5531" s="784">
        <f t="shared" si="257"/>
        <v>45613</v>
      </c>
      <c r="C5531" s="785">
        <v>7</v>
      </c>
      <c r="D5531" s="786">
        <f>IFERROR((INDEX(METADATA!$T$2:$T$20,MATCH(B5531,METADATA!$S$2:$S$20,0))),0)</f>
        <v>0</v>
      </c>
      <c r="E5531" s="785" t="str">
        <f t="shared" si="258"/>
        <v>LO</v>
      </c>
      <c r="F5531" s="786">
        <f>VLOOKUP(C5531,METADATA!$A$5:$H$29,IF(E5531="HI",2,IF(E5531="LO",6,10))+IF(D5531=1,2,IF(D5531=7,1,(IF(WEEKDAY(B5531)=1,2,IF(WEEKDAY(B5531)=7,1,0))))))</f>
        <v>3</v>
      </c>
      <c r="G5531" s="786">
        <f>VLOOKUP(C5531,METADATA!$J$5:$Q$29,IF(E5531="HI",2,IF(E5531="LO",6,10))+IF(D5531=1,2,IF(D5531=7,1,(IF(WEEKDAY(B5531)=1,2,IF(WEEKDAY(B5531)=7,1,0))))))</f>
        <v>3</v>
      </c>
      <c r="H5531" s="787">
        <v>10763</v>
      </c>
      <c r="I5531" s="788">
        <v>3798.1849212646484</v>
      </c>
      <c r="K5531" s="795">
        <v>882.38750000000005</v>
      </c>
      <c r="M5531" s="798">
        <f t="shared" si="259"/>
        <v>11413.517323600212</v>
      </c>
      <c r="N5531" s="303"/>
      <c r="S5531" s="786">
        <v>0</v>
      </c>
      <c r="T5531" s="781">
        <f>VLOOKUP(C5531,METADATA!$J$5:$Q$29,IF(E5531="HI",2,IF(E5531="LO",6,10))+IF(S5531=1,2,IF(D5531=7,1,(IF(WEEKDAY(B5531)=1,2,IF(WEEKDAY(B5531)=7,1,0))))))</f>
        <v>3</v>
      </c>
      <c r="U5531" s="781">
        <f>VLOOKUP(C5531,METADATA!$A$5:$H$29,IF(E5531="HI",2,IF(E5531="LO",6,10))+IF(S5531=1,2,IF(D5531=7,1,(IF(WEEKDAY(B5531)=1,2,IF(WEEKDAY(B5531)=7,1,0))))))</f>
        <v>3</v>
      </c>
    </row>
    <row r="5532" spans="2:21" ht="13.95" customHeight="1" x14ac:dyDescent="0.25">
      <c r="B5532" s="784">
        <f t="shared" ref="B5532:B5595" si="260">B5508+1</f>
        <v>45613</v>
      </c>
      <c r="C5532" s="785">
        <v>8</v>
      </c>
      <c r="D5532" s="786">
        <f>IFERROR((INDEX(METADATA!$T$2:$T$20,MATCH(B5532,METADATA!$S$2:$S$20,0))),0)</f>
        <v>0</v>
      </c>
      <c r="E5532" s="785" t="str">
        <f t="shared" si="258"/>
        <v>LO</v>
      </c>
      <c r="F5532" s="786">
        <f>VLOOKUP(C5532,METADATA!$A$5:$H$29,IF(E5532="HI",2,IF(E5532="LO",6,10))+IF(D5532=1,2,IF(D5532=7,1,(IF(WEEKDAY(B5532)=1,2,IF(WEEKDAY(B5532)=7,1,0))))))</f>
        <v>3</v>
      </c>
      <c r="G5532" s="786">
        <f>VLOOKUP(C5532,METADATA!$J$5:$Q$29,IF(E5532="HI",2,IF(E5532="LO",6,10))+IF(D5532=1,2,IF(D5532=7,1,(IF(WEEKDAY(B5532)=1,2,IF(WEEKDAY(B5532)=7,1,0))))))</f>
        <v>3</v>
      </c>
      <c r="H5532" s="787">
        <v>11815.75</v>
      </c>
      <c r="I5532" s="788">
        <v>2501.7700042724609</v>
      </c>
      <c r="K5532" s="795">
        <v>877.73749999999995</v>
      </c>
      <c r="M5532" s="798">
        <f t="shared" si="259"/>
        <v>12077.698506618612</v>
      </c>
      <c r="N5532" s="303"/>
      <c r="S5532" s="786">
        <v>0</v>
      </c>
      <c r="T5532" s="781">
        <f>VLOOKUP(C5532,METADATA!$J$5:$Q$29,IF(E5532="HI",2,IF(E5532="LO",6,10))+IF(S5532=1,2,IF(D5532=7,1,(IF(WEEKDAY(B5532)=1,2,IF(WEEKDAY(B5532)=7,1,0))))))</f>
        <v>3</v>
      </c>
      <c r="U5532" s="781">
        <f>VLOOKUP(C5532,METADATA!$A$5:$H$29,IF(E5532="HI",2,IF(E5532="LO",6,10))+IF(S5532=1,2,IF(D5532=7,1,(IF(WEEKDAY(B5532)=1,2,IF(WEEKDAY(B5532)=7,1,0))))))</f>
        <v>3</v>
      </c>
    </row>
    <row r="5533" spans="2:21" ht="13.95" customHeight="1" x14ac:dyDescent="0.25">
      <c r="B5533" s="784">
        <f t="shared" si="260"/>
        <v>45613</v>
      </c>
      <c r="C5533" s="785">
        <v>9</v>
      </c>
      <c r="D5533" s="786">
        <f>IFERROR((INDEX(METADATA!$T$2:$T$20,MATCH(B5533,METADATA!$S$2:$S$20,0))),0)</f>
        <v>0</v>
      </c>
      <c r="E5533" s="785" t="str">
        <f t="shared" si="258"/>
        <v>LO</v>
      </c>
      <c r="F5533" s="786">
        <f>VLOOKUP(C5533,METADATA!$A$5:$H$29,IF(E5533="HI",2,IF(E5533="LO",6,10))+IF(D5533=1,2,IF(D5533=7,1,(IF(WEEKDAY(B5533)=1,2,IF(WEEKDAY(B5533)=7,1,0))))))</f>
        <v>3</v>
      </c>
      <c r="G5533" s="786">
        <f>VLOOKUP(C5533,METADATA!$J$5:$Q$29,IF(E5533="HI",2,IF(E5533="LO",6,10))+IF(D5533=1,2,IF(D5533=7,1,(IF(WEEKDAY(B5533)=1,2,IF(WEEKDAY(B5533)=7,1,0))))))</f>
        <v>3</v>
      </c>
      <c r="H5533" s="787">
        <v>12276.5</v>
      </c>
      <c r="I5533" s="788">
        <v>1590.552490234375</v>
      </c>
      <c r="K5533" s="795">
        <v>870.51250000000005</v>
      </c>
      <c r="M5533" s="798">
        <f t="shared" si="259"/>
        <v>12379.107781831079</v>
      </c>
      <c r="N5533" s="303"/>
      <c r="S5533" s="786">
        <v>0</v>
      </c>
      <c r="T5533" s="781">
        <f>VLOOKUP(C5533,METADATA!$J$5:$Q$29,IF(E5533="HI",2,IF(E5533="LO",6,10))+IF(S5533=1,2,IF(D5533=7,1,(IF(WEEKDAY(B5533)=1,2,IF(WEEKDAY(B5533)=7,1,0))))))</f>
        <v>3</v>
      </c>
      <c r="U5533" s="781">
        <f>VLOOKUP(C5533,METADATA!$A$5:$H$29,IF(E5533="HI",2,IF(E5533="LO",6,10))+IF(S5533=1,2,IF(D5533=7,1,(IF(WEEKDAY(B5533)=1,2,IF(WEEKDAY(B5533)=7,1,0))))))</f>
        <v>3</v>
      </c>
    </row>
    <row r="5534" spans="2:21" ht="13.95" customHeight="1" x14ac:dyDescent="0.25">
      <c r="B5534" s="784">
        <f t="shared" si="260"/>
        <v>45613</v>
      </c>
      <c r="C5534" s="785">
        <v>10</v>
      </c>
      <c r="D5534" s="786">
        <f>IFERROR((INDEX(METADATA!$T$2:$T$20,MATCH(B5534,METADATA!$S$2:$S$20,0))),0)</f>
        <v>0</v>
      </c>
      <c r="E5534" s="785" t="str">
        <f t="shared" si="258"/>
        <v>LO</v>
      </c>
      <c r="F5534" s="786">
        <f>VLOOKUP(C5534,METADATA!$A$5:$H$29,IF(E5534="HI",2,IF(E5534="LO",6,10))+IF(D5534=1,2,IF(D5534=7,1,(IF(WEEKDAY(B5534)=1,2,IF(WEEKDAY(B5534)=7,1,0))))))</f>
        <v>3</v>
      </c>
      <c r="G5534" s="786">
        <f>VLOOKUP(C5534,METADATA!$J$5:$Q$29,IF(E5534="HI",2,IF(E5534="LO",6,10))+IF(D5534=1,2,IF(D5534=7,1,(IF(WEEKDAY(B5534)=1,2,IF(WEEKDAY(B5534)=7,1,0))))))</f>
        <v>3</v>
      </c>
      <c r="H5534" s="787">
        <v>12432.5</v>
      </c>
      <c r="I5534" s="788">
        <v>1577.5199584960938</v>
      </c>
      <c r="K5534" s="795">
        <v>865.8125</v>
      </c>
      <c r="M5534" s="798">
        <f t="shared" si="259"/>
        <v>12532.183587446105</v>
      </c>
      <c r="N5534" s="303"/>
      <c r="S5534" s="786">
        <v>0</v>
      </c>
      <c r="T5534" s="781">
        <f>VLOOKUP(C5534,METADATA!$J$5:$Q$29,IF(E5534="HI",2,IF(E5534="LO",6,10))+IF(S5534=1,2,IF(D5534=7,1,(IF(WEEKDAY(B5534)=1,2,IF(WEEKDAY(B5534)=7,1,0))))))</f>
        <v>3</v>
      </c>
      <c r="U5534" s="781">
        <f>VLOOKUP(C5534,METADATA!$A$5:$H$29,IF(E5534="HI",2,IF(E5534="LO",6,10))+IF(S5534=1,2,IF(D5534=7,1,(IF(WEEKDAY(B5534)=1,2,IF(WEEKDAY(B5534)=7,1,0))))))</f>
        <v>3</v>
      </c>
    </row>
    <row r="5535" spans="2:21" ht="13.95" customHeight="1" x14ac:dyDescent="0.25">
      <c r="B5535" s="784">
        <f t="shared" si="260"/>
        <v>45613</v>
      </c>
      <c r="C5535" s="785">
        <v>11</v>
      </c>
      <c r="D5535" s="786">
        <f>IFERROR((INDEX(METADATA!$T$2:$T$20,MATCH(B5535,METADATA!$S$2:$S$20,0))),0)</f>
        <v>0</v>
      </c>
      <c r="E5535" s="785" t="str">
        <f t="shared" si="258"/>
        <v>LO</v>
      </c>
      <c r="F5535" s="786">
        <f>VLOOKUP(C5535,METADATA!$A$5:$H$29,IF(E5535="HI",2,IF(E5535="LO",6,10))+IF(D5535=1,2,IF(D5535=7,1,(IF(WEEKDAY(B5535)=1,2,IF(WEEKDAY(B5535)=7,1,0))))))</f>
        <v>3</v>
      </c>
      <c r="G5535" s="786">
        <f>VLOOKUP(C5535,METADATA!$J$5:$Q$29,IF(E5535="HI",2,IF(E5535="LO",6,10))+IF(D5535=1,2,IF(D5535=7,1,(IF(WEEKDAY(B5535)=1,2,IF(WEEKDAY(B5535)=7,1,0))))))</f>
        <v>3</v>
      </c>
      <c r="H5535" s="787">
        <v>12677.75</v>
      </c>
      <c r="I5535" s="788">
        <v>1575.2124938964844</v>
      </c>
      <c r="K5535" s="795">
        <v>834.63750000000005</v>
      </c>
      <c r="M5535" s="798">
        <f t="shared" si="259"/>
        <v>12775.235397573995</v>
      </c>
      <c r="N5535" s="303"/>
      <c r="S5535" s="786">
        <v>0</v>
      </c>
      <c r="T5535" s="781">
        <f>VLOOKUP(C5535,METADATA!$J$5:$Q$29,IF(E5535="HI",2,IF(E5535="LO",6,10))+IF(S5535=1,2,IF(D5535=7,1,(IF(WEEKDAY(B5535)=1,2,IF(WEEKDAY(B5535)=7,1,0))))))</f>
        <v>3</v>
      </c>
      <c r="U5535" s="781">
        <f>VLOOKUP(C5535,METADATA!$A$5:$H$29,IF(E5535="HI",2,IF(E5535="LO",6,10))+IF(S5535=1,2,IF(D5535=7,1,(IF(WEEKDAY(B5535)=1,2,IF(WEEKDAY(B5535)=7,1,0))))))</f>
        <v>3</v>
      </c>
    </row>
    <row r="5536" spans="2:21" ht="13.95" customHeight="1" x14ac:dyDescent="0.25">
      <c r="B5536" s="784">
        <f t="shared" si="260"/>
        <v>45613</v>
      </c>
      <c r="C5536" s="785">
        <v>12</v>
      </c>
      <c r="D5536" s="786">
        <f>IFERROR((INDEX(METADATA!$T$2:$T$20,MATCH(B5536,METADATA!$S$2:$S$20,0))),0)</f>
        <v>0</v>
      </c>
      <c r="E5536" s="785" t="str">
        <f t="shared" si="258"/>
        <v>LO</v>
      </c>
      <c r="F5536" s="786">
        <f>VLOOKUP(C5536,METADATA!$A$5:$H$29,IF(E5536="HI",2,IF(E5536="LO",6,10))+IF(D5536=1,2,IF(D5536=7,1,(IF(WEEKDAY(B5536)=1,2,IF(WEEKDAY(B5536)=7,1,0))))))</f>
        <v>3</v>
      </c>
      <c r="G5536" s="786">
        <f>VLOOKUP(C5536,METADATA!$J$5:$Q$29,IF(E5536="HI",2,IF(E5536="LO",6,10))+IF(D5536=1,2,IF(D5536=7,1,(IF(WEEKDAY(B5536)=1,2,IF(WEEKDAY(B5536)=7,1,0))))))</f>
        <v>3</v>
      </c>
      <c r="H5536" s="787">
        <v>12496.75</v>
      </c>
      <c r="I5536" s="788">
        <v>1563.6275024414063</v>
      </c>
      <c r="K5536" s="795">
        <v>847.33749999999998</v>
      </c>
      <c r="M5536" s="798">
        <f t="shared" si="259"/>
        <v>12594.192770038544</v>
      </c>
      <c r="N5536" s="303"/>
      <c r="S5536" s="786">
        <v>0</v>
      </c>
      <c r="T5536" s="781">
        <f>VLOOKUP(C5536,METADATA!$J$5:$Q$29,IF(E5536="HI",2,IF(E5536="LO",6,10))+IF(S5536=1,2,IF(D5536=7,1,(IF(WEEKDAY(B5536)=1,2,IF(WEEKDAY(B5536)=7,1,0))))))</f>
        <v>3</v>
      </c>
      <c r="U5536" s="781">
        <f>VLOOKUP(C5536,METADATA!$A$5:$H$29,IF(E5536="HI",2,IF(E5536="LO",6,10))+IF(S5536=1,2,IF(D5536=7,1,(IF(WEEKDAY(B5536)=1,2,IF(WEEKDAY(B5536)=7,1,0))))))</f>
        <v>3</v>
      </c>
    </row>
    <row r="5537" spans="2:21" ht="13.95" customHeight="1" x14ac:dyDescent="0.25">
      <c r="B5537" s="784">
        <f t="shared" si="260"/>
        <v>45613</v>
      </c>
      <c r="C5537" s="785">
        <v>13</v>
      </c>
      <c r="D5537" s="786">
        <f>IFERROR((INDEX(METADATA!$T$2:$T$20,MATCH(B5537,METADATA!$S$2:$S$20,0))),0)</f>
        <v>0</v>
      </c>
      <c r="E5537" s="785" t="str">
        <f t="shared" si="258"/>
        <v>LO</v>
      </c>
      <c r="F5537" s="786">
        <f>VLOOKUP(C5537,METADATA!$A$5:$H$29,IF(E5537="HI",2,IF(E5537="LO",6,10))+IF(D5537=1,2,IF(D5537=7,1,(IF(WEEKDAY(B5537)=1,2,IF(WEEKDAY(B5537)=7,1,0))))))</f>
        <v>3</v>
      </c>
      <c r="G5537" s="786">
        <f>VLOOKUP(C5537,METADATA!$J$5:$Q$29,IF(E5537="HI",2,IF(E5537="LO",6,10))+IF(D5537=1,2,IF(D5537=7,1,(IF(WEEKDAY(B5537)=1,2,IF(WEEKDAY(B5537)=7,1,0))))))</f>
        <v>3</v>
      </c>
      <c r="H5537" s="787">
        <v>12243.75</v>
      </c>
      <c r="I5537" s="788">
        <v>1556.1349792480469</v>
      </c>
      <c r="K5537" s="795">
        <v>851.61249999999995</v>
      </c>
      <c r="M5537" s="798">
        <f t="shared" si="259"/>
        <v>12342.243318624833</v>
      </c>
      <c r="N5537" s="303"/>
      <c r="S5537" s="786">
        <v>0</v>
      </c>
      <c r="T5537" s="781">
        <f>VLOOKUP(C5537,METADATA!$J$5:$Q$29,IF(E5537="HI",2,IF(E5537="LO",6,10))+IF(S5537=1,2,IF(D5537=7,1,(IF(WEEKDAY(B5537)=1,2,IF(WEEKDAY(B5537)=7,1,0))))))</f>
        <v>3</v>
      </c>
      <c r="U5537" s="781">
        <f>VLOOKUP(C5537,METADATA!$A$5:$H$29,IF(E5537="HI",2,IF(E5537="LO",6,10))+IF(S5537=1,2,IF(D5537=7,1,(IF(WEEKDAY(B5537)=1,2,IF(WEEKDAY(B5537)=7,1,0))))))</f>
        <v>3</v>
      </c>
    </row>
    <row r="5538" spans="2:21" ht="13.95" customHeight="1" x14ac:dyDescent="0.25">
      <c r="B5538" s="784">
        <f t="shared" si="260"/>
        <v>45613</v>
      </c>
      <c r="C5538" s="785">
        <v>14</v>
      </c>
      <c r="D5538" s="786">
        <f>IFERROR((INDEX(METADATA!$T$2:$T$20,MATCH(B5538,METADATA!$S$2:$S$20,0))),0)</f>
        <v>0</v>
      </c>
      <c r="E5538" s="785" t="str">
        <f t="shared" si="258"/>
        <v>LO</v>
      </c>
      <c r="F5538" s="786">
        <f>VLOOKUP(C5538,METADATA!$A$5:$H$29,IF(E5538="HI",2,IF(E5538="LO",6,10))+IF(D5538=1,2,IF(D5538=7,1,(IF(WEEKDAY(B5538)=1,2,IF(WEEKDAY(B5538)=7,1,0))))))</f>
        <v>3</v>
      </c>
      <c r="G5538" s="786">
        <f>VLOOKUP(C5538,METADATA!$J$5:$Q$29,IF(E5538="HI",2,IF(E5538="LO",6,10))+IF(D5538=1,2,IF(D5538=7,1,(IF(WEEKDAY(B5538)=1,2,IF(WEEKDAY(B5538)=7,1,0))))))</f>
        <v>3</v>
      </c>
      <c r="H5538" s="787">
        <v>12062.25</v>
      </c>
      <c r="I5538" s="788">
        <v>1627.9175109863281</v>
      </c>
      <c r="K5538" s="795">
        <v>856.5</v>
      </c>
      <c r="M5538" s="798">
        <f t="shared" si="259"/>
        <v>12171.605912330382</v>
      </c>
      <c r="N5538" s="303"/>
      <c r="S5538" s="786">
        <v>0</v>
      </c>
      <c r="T5538" s="781">
        <f>VLOOKUP(C5538,METADATA!$J$5:$Q$29,IF(E5538="HI",2,IF(E5538="LO",6,10))+IF(S5538=1,2,IF(D5538=7,1,(IF(WEEKDAY(B5538)=1,2,IF(WEEKDAY(B5538)=7,1,0))))))</f>
        <v>3</v>
      </c>
      <c r="U5538" s="781">
        <f>VLOOKUP(C5538,METADATA!$A$5:$H$29,IF(E5538="HI",2,IF(E5538="LO",6,10))+IF(S5538=1,2,IF(D5538=7,1,(IF(WEEKDAY(B5538)=1,2,IF(WEEKDAY(B5538)=7,1,0))))))</f>
        <v>3</v>
      </c>
    </row>
    <row r="5539" spans="2:21" ht="13.95" customHeight="1" x14ac:dyDescent="0.25">
      <c r="B5539" s="784">
        <f t="shared" si="260"/>
        <v>45613</v>
      </c>
      <c r="C5539" s="785">
        <v>15</v>
      </c>
      <c r="D5539" s="786">
        <f>IFERROR((INDEX(METADATA!$T$2:$T$20,MATCH(B5539,METADATA!$S$2:$S$20,0))),0)</f>
        <v>0</v>
      </c>
      <c r="E5539" s="785" t="str">
        <f t="shared" si="258"/>
        <v>LO</v>
      </c>
      <c r="F5539" s="786">
        <f>VLOOKUP(C5539,METADATA!$A$5:$H$29,IF(E5539="HI",2,IF(E5539="LO",6,10))+IF(D5539=1,2,IF(D5539=7,1,(IF(WEEKDAY(B5539)=1,2,IF(WEEKDAY(B5539)=7,1,0))))))</f>
        <v>3</v>
      </c>
      <c r="G5539" s="786">
        <f>VLOOKUP(C5539,METADATA!$J$5:$Q$29,IF(E5539="HI",2,IF(E5539="LO",6,10))+IF(D5539=1,2,IF(D5539=7,1,(IF(WEEKDAY(B5539)=1,2,IF(WEEKDAY(B5539)=7,1,0))))))</f>
        <v>3</v>
      </c>
      <c r="H5539" s="787">
        <v>12199.75</v>
      </c>
      <c r="I5539" s="788">
        <v>1564.7050476074219</v>
      </c>
      <c r="K5539" s="795">
        <v>824.32500000000005</v>
      </c>
      <c r="M5539" s="798">
        <f t="shared" si="259"/>
        <v>12299.683001952048</v>
      </c>
      <c r="N5539" s="303"/>
      <c r="S5539" s="786">
        <v>0</v>
      </c>
      <c r="T5539" s="781">
        <f>VLOOKUP(C5539,METADATA!$J$5:$Q$29,IF(E5539="HI",2,IF(E5539="LO",6,10))+IF(S5539=1,2,IF(D5539=7,1,(IF(WEEKDAY(B5539)=1,2,IF(WEEKDAY(B5539)=7,1,0))))))</f>
        <v>3</v>
      </c>
      <c r="U5539" s="781">
        <f>VLOOKUP(C5539,METADATA!$A$5:$H$29,IF(E5539="HI",2,IF(E5539="LO",6,10))+IF(S5539=1,2,IF(D5539=7,1,(IF(WEEKDAY(B5539)=1,2,IF(WEEKDAY(B5539)=7,1,0))))))</f>
        <v>3</v>
      </c>
    </row>
    <row r="5540" spans="2:21" ht="13.95" customHeight="1" x14ac:dyDescent="0.25">
      <c r="B5540" s="784">
        <f t="shared" si="260"/>
        <v>45613</v>
      </c>
      <c r="C5540" s="785">
        <v>16</v>
      </c>
      <c r="D5540" s="786">
        <f>IFERROR((INDEX(METADATA!$T$2:$T$20,MATCH(B5540,METADATA!$S$2:$S$20,0))),0)</f>
        <v>0</v>
      </c>
      <c r="E5540" s="785" t="str">
        <f t="shared" si="258"/>
        <v>LO</v>
      </c>
      <c r="F5540" s="786">
        <f>VLOOKUP(C5540,METADATA!$A$5:$H$29,IF(E5540="HI",2,IF(E5540="LO",6,10))+IF(D5540=1,2,IF(D5540=7,1,(IF(WEEKDAY(B5540)=1,2,IF(WEEKDAY(B5540)=7,1,0))))))</f>
        <v>3</v>
      </c>
      <c r="G5540" s="786">
        <f>VLOOKUP(C5540,METADATA!$J$5:$Q$29,IF(E5540="HI",2,IF(E5540="LO",6,10))+IF(D5540=1,2,IF(D5540=7,1,(IF(WEEKDAY(B5540)=1,2,IF(WEEKDAY(B5540)=7,1,0))))))</f>
        <v>3</v>
      </c>
      <c r="H5540" s="787">
        <v>12466</v>
      </c>
      <c r="I5540" s="788">
        <v>1895.7050170898438</v>
      </c>
      <c r="K5540" s="795">
        <v>882.73749999999995</v>
      </c>
      <c r="M5540" s="798">
        <f t="shared" si="259"/>
        <v>12609.316139736507</v>
      </c>
      <c r="N5540" s="303"/>
      <c r="S5540" s="786">
        <v>0</v>
      </c>
      <c r="T5540" s="781">
        <f>VLOOKUP(C5540,METADATA!$J$5:$Q$29,IF(E5540="HI",2,IF(E5540="LO",6,10))+IF(S5540=1,2,IF(D5540=7,1,(IF(WEEKDAY(B5540)=1,2,IF(WEEKDAY(B5540)=7,1,0))))))</f>
        <v>3</v>
      </c>
      <c r="U5540" s="781">
        <f>VLOOKUP(C5540,METADATA!$A$5:$H$29,IF(E5540="HI",2,IF(E5540="LO",6,10))+IF(S5540=1,2,IF(D5540=7,1,(IF(WEEKDAY(B5540)=1,2,IF(WEEKDAY(B5540)=7,1,0))))))</f>
        <v>3</v>
      </c>
    </row>
    <row r="5541" spans="2:21" ht="13.95" customHeight="1" x14ac:dyDescent="0.25">
      <c r="B5541" s="784">
        <f t="shared" si="260"/>
        <v>45613</v>
      </c>
      <c r="C5541" s="785">
        <v>17</v>
      </c>
      <c r="D5541" s="786">
        <f>IFERROR((INDEX(METADATA!$T$2:$T$20,MATCH(B5541,METADATA!$S$2:$S$20,0))),0)</f>
        <v>0</v>
      </c>
      <c r="E5541" s="785" t="str">
        <f t="shared" si="258"/>
        <v>LO</v>
      </c>
      <c r="F5541" s="786">
        <f>VLOOKUP(C5541,METADATA!$A$5:$H$29,IF(E5541="HI",2,IF(E5541="LO",6,10))+IF(D5541=1,2,IF(D5541=7,1,(IF(WEEKDAY(B5541)=1,2,IF(WEEKDAY(B5541)=7,1,0))))))</f>
        <v>3</v>
      </c>
      <c r="G5541" s="786">
        <f>VLOOKUP(C5541,METADATA!$J$5:$Q$29,IF(E5541="HI",2,IF(E5541="LO",6,10))+IF(D5541=1,2,IF(D5541=7,1,(IF(WEEKDAY(B5541)=1,2,IF(WEEKDAY(B5541)=7,1,0))))))</f>
        <v>3</v>
      </c>
      <c r="H5541" s="787">
        <v>12428</v>
      </c>
      <c r="I5541" s="788">
        <v>2857.6150054931641</v>
      </c>
      <c r="K5541" s="795">
        <v>0</v>
      </c>
      <c r="M5541" s="798">
        <f t="shared" si="259"/>
        <v>12752.299695334159</v>
      </c>
      <c r="N5541" s="303"/>
      <c r="S5541" s="786">
        <v>0</v>
      </c>
      <c r="T5541" s="781">
        <f>VLOOKUP(C5541,METADATA!$J$5:$Q$29,IF(E5541="HI",2,IF(E5541="LO",6,10))+IF(S5541=1,2,IF(D5541=7,1,(IF(WEEKDAY(B5541)=1,2,IF(WEEKDAY(B5541)=7,1,0))))))</f>
        <v>3</v>
      </c>
      <c r="U5541" s="781">
        <f>VLOOKUP(C5541,METADATA!$A$5:$H$29,IF(E5541="HI",2,IF(E5541="LO",6,10))+IF(S5541=1,2,IF(D5541=7,1,(IF(WEEKDAY(B5541)=1,2,IF(WEEKDAY(B5541)=7,1,0))))))</f>
        <v>3</v>
      </c>
    </row>
    <row r="5542" spans="2:21" ht="13.95" customHeight="1" x14ac:dyDescent="0.25">
      <c r="B5542" s="784">
        <f t="shared" si="260"/>
        <v>45613</v>
      </c>
      <c r="C5542" s="785">
        <v>18</v>
      </c>
      <c r="D5542" s="786">
        <f>IFERROR((INDEX(METADATA!$T$2:$T$20,MATCH(B5542,METADATA!$S$2:$S$20,0))),0)</f>
        <v>0</v>
      </c>
      <c r="E5542" s="785" t="str">
        <f t="shared" si="258"/>
        <v>LO</v>
      </c>
      <c r="F5542" s="786">
        <f>VLOOKUP(C5542,METADATA!$A$5:$H$29,IF(E5542="HI",2,IF(E5542="LO",6,10))+IF(D5542=1,2,IF(D5542=7,1,(IF(WEEKDAY(B5542)=1,2,IF(WEEKDAY(B5542)=7,1,0))))))</f>
        <v>2</v>
      </c>
      <c r="G5542" s="786">
        <f>VLOOKUP(C5542,METADATA!$J$5:$Q$29,IF(E5542="HI",2,IF(E5542="LO",6,10))+IF(D5542=1,2,IF(D5542=7,1,(IF(WEEKDAY(B5542)=1,2,IF(WEEKDAY(B5542)=7,1,0))))))</f>
        <v>3</v>
      </c>
      <c r="H5542" s="787">
        <v>12460.75</v>
      </c>
      <c r="I5542" s="788">
        <v>3538.7376098632813</v>
      </c>
      <c r="K5542" s="795">
        <v>0</v>
      </c>
      <c r="M5542" s="798">
        <f t="shared" si="259"/>
        <v>12953.491978380227</v>
      </c>
      <c r="N5542" s="303"/>
      <c r="S5542" s="786">
        <v>0</v>
      </c>
      <c r="T5542" s="781">
        <f>VLOOKUP(C5542,METADATA!$J$5:$Q$29,IF(E5542="HI",2,IF(E5542="LO",6,10))+IF(S5542=1,2,IF(D5542=7,1,(IF(WEEKDAY(B5542)=1,2,IF(WEEKDAY(B5542)=7,1,0))))))</f>
        <v>3</v>
      </c>
      <c r="U5542" s="781">
        <f>VLOOKUP(C5542,METADATA!$A$5:$H$29,IF(E5542="HI",2,IF(E5542="LO",6,10))+IF(S5542=1,2,IF(D5542=7,1,(IF(WEEKDAY(B5542)=1,2,IF(WEEKDAY(B5542)=7,1,0))))))</f>
        <v>2</v>
      </c>
    </row>
    <row r="5543" spans="2:21" ht="13.95" customHeight="1" x14ac:dyDescent="0.25">
      <c r="B5543" s="784">
        <f t="shared" si="260"/>
        <v>45613</v>
      </c>
      <c r="C5543" s="785">
        <v>19</v>
      </c>
      <c r="D5543" s="786">
        <f>IFERROR((INDEX(METADATA!$T$2:$T$20,MATCH(B5543,METADATA!$S$2:$S$20,0))),0)</f>
        <v>0</v>
      </c>
      <c r="E5543" s="785" t="str">
        <f t="shared" si="258"/>
        <v>LO</v>
      </c>
      <c r="F5543" s="786">
        <f>VLOOKUP(C5543,METADATA!$A$5:$H$29,IF(E5543="HI",2,IF(E5543="LO",6,10))+IF(D5543=1,2,IF(D5543=7,1,(IF(WEEKDAY(B5543)=1,2,IF(WEEKDAY(B5543)=7,1,0))))))</f>
        <v>2</v>
      </c>
      <c r="G5543" s="786">
        <f>VLOOKUP(C5543,METADATA!$J$5:$Q$29,IF(E5543="HI",2,IF(E5543="LO",6,10))+IF(D5543=1,2,IF(D5543=7,1,(IF(WEEKDAY(B5543)=1,2,IF(WEEKDAY(B5543)=7,1,0))))))</f>
        <v>3</v>
      </c>
      <c r="H5543" s="787">
        <v>12488.75</v>
      </c>
      <c r="I5543" s="788">
        <v>3908.7300415039063</v>
      </c>
      <c r="K5543" s="795">
        <v>0</v>
      </c>
      <c r="M5543" s="798">
        <f t="shared" si="259"/>
        <v>13086.139503301007</v>
      </c>
      <c r="N5543" s="303"/>
      <c r="S5543" s="786">
        <v>0</v>
      </c>
      <c r="T5543" s="781">
        <f>VLOOKUP(C5543,METADATA!$J$5:$Q$29,IF(E5543="HI",2,IF(E5543="LO",6,10))+IF(S5543=1,2,IF(D5543=7,1,(IF(WEEKDAY(B5543)=1,2,IF(WEEKDAY(B5543)=7,1,0))))))</f>
        <v>3</v>
      </c>
      <c r="U5543" s="781">
        <f>VLOOKUP(C5543,METADATA!$A$5:$H$29,IF(E5543="HI",2,IF(E5543="LO",6,10))+IF(S5543=1,2,IF(D5543=7,1,(IF(WEEKDAY(B5543)=1,2,IF(WEEKDAY(B5543)=7,1,0))))))</f>
        <v>2</v>
      </c>
    </row>
    <row r="5544" spans="2:21" ht="13.95" customHeight="1" x14ac:dyDescent="0.25">
      <c r="B5544" s="784">
        <f t="shared" si="260"/>
        <v>45613</v>
      </c>
      <c r="C5544" s="785">
        <v>20</v>
      </c>
      <c r="D5544" s="786">
        <f>IFERROR((INDEX(METADATA!$T$2:$T$20,MATCH(B5544,METADATA!$S$2:$S$20,0))),0)</f>
        <v>0</v>
      </c>
      <c r="E5544" s="785" t="str">
        <f t="shared" si="258"/>
        <v>LO</v>
      </c>
      <c r="F5544" s="786">
        <f>VLOOKUP(C5544,METADATA!$A$5:$H$29,IF(E5544="HI",2,IF(E5544="LO",6,10))+IF(D5544=1,2,IF(D5544=7,1,(IF(WEEKDAY(B5544)=1,2,IF(WEEKDAY(B5544)=7,1,0))))))</f>
        <v>3</v>
      </c>
      <c r="G5544" s="786">
        <f>VLOOKUP(C5544,METADATA!$J$5:$Q$29,IF(E5544="HI",2,IF(E5544="LO",6,10))+IF(D5544=1,2,IF(D5544=7,1,(IF(WEEKDAY(B5544)=1,2,IF(WEEKDAY(B5544)=7,1,0))))))</f>
        <v>3</v>
      </c>
      <c r="H5544" s="787">
        <v>78.75</v>
      </c>
      <c r="I5544" s="788">
        <v>4110.0199584960938</v>
      </c>
      <c r="K5544" s="795">
        <v>0</v>
      </c>
      <c r="M5544" s="798">
        <f t="shared" si="259"/>
        <v>4110.7743335941259</v>
      </c>
      <c r="N5544" s="303"/>
      <c r="S5544" s="786">
        <v>0</v>
      </c>
      <c r="T5544" s="781">
        <f>VLOOKUP(C5544,METADATA!$J$5:$Q$29,IF(E5544="HI",2,IF(E5544="LO",6,10))+IF(S5544=1,2,IF(D5544=7,1,(IF(WEEKDAY(B5544)=1,2,IF(WEEKDAY(B5544)=7,1,0))))))</f>
        <v>3</v>
      </c>
      <c r="U5544" s="781">
        <f>VLOOKUP(C5544,METADATA!$A$5:$H$29,IF(E5544="HI",2,IF(E5544="LO",6,10))+IF(S5544=1,2,IF(D5544=7,1,(IF(WEEKDAY(B5544)=1,2,IF(WEEKDAY(B5544)=7,1,0))))))</f>
        <v>3</v>
      </c>
    </row>
    <row r="5545" spans="2:21" ht="13.95" customHeight="1" x14ac:dyDescent="0.25">
      <c r="B5545" s="784">
        <f t="shared" si="260"/>
        <v>45613</v>
      </c>
      <c r="C5545" s="785">
        <v>21</v>
      </c>
      <c r="D5545" s="786">
        <f>IFERROR((INDEX(METADATA!$T$2:$T$20,MATCH(B5545,METADATA!$S$2:$S$20,0))),0)</f>
        <v>0</v>
      </c>
      <c r="E5545" s="785" t="str">
        <f t="shared" si="258"/>
        <v>LO</v>
      </c>
      <c r="F5545" s="786">
        <f>VLOOKUP(C5545,METADATA!$A$5:$H$29,IF(E5545="HI",2,IF(E5545="LO",6,10))+IF(D5545=1,2,IF(D5545=7,1,(IF(WEEKDAY(B5545)=1,2,IF(WEEKDAY(B5545)=7,1,0))))))</f>
        <v>3</v>
      </c>
      <c r="G5545" s="786">
        <f>VLOOKUP(C5545,METADATA!$J$5:$Q$29,IF(E5545="HI",2,IF(E5545="LO",6,10))+IF(D5545=1,2,IF(D5545=7,1,(IF(WEEKDAY(B5545)=1,2,IF(WEEKDAY(B5545)=7,1,0))))))</f>
        <v>3</v>
      </c>
      <c r="H5545" s="787">
        <v>12534</v>
      </c>
      <c r="I5545" s="788">
        <v>4136.8900146484375</v>
      </c>
      <c r="K5545" s="795">
        <v>0</v>
      </c>
      <c r="M5545" s="798">
        <f t="shared" si="259"/>
        <v>13199.053564301417</v>
      </c>
      <c r="N5545" s="303"/>
      <c r="S5545" s="786">
        <v>0</v>
      </c>
      <c r="T5545" s="781">
        <f>VLOOKUP(C5545,METADATA!$J$5:$Q$29,IF(E5545="HI",2,IF(E5545="LO",6,10))+IF(S5545=1,2,IF(D5545=7,1,(IF(WEEKDAY(B5545)=1,2,IF(WEEKDAY(B5545)=7,1,0))))))</f>
        <v>3</v>
      </c>
      <c r="U5545" s="781">
        <f>VLOOKUP(C5545,METADATA!$A$5:$H$29,IF(E5545="HI",2,IF(E5545="LO",6,10))+IF(S5545=1,2,IF(D5545=7,1,(IF(WEEKDAY(B5545)=1,2,IF(WEEKDAY(B5545)=7,1,0))))))</f>
        <v>3</v>
      </c>
    </row>
    <row r="5546" spans="2:21" ht="13.95" customHeight="1" x14ac:dyDescent="0.25">
      <c r="B5546" s="784">
        <f t="shared" si="260"/>
        <v>45613</v>
      </c>
      <c r="C5546" s="785">
        <v>22</v>
      </c>
      <c r="D5546" s="786">
        <f>IFERROR((INDEX(METADATA!$T$2:$T$20,MATCH(B5546,METADATA!$S$2:$S$20,0))),0)</f>
        <v>0</v>
      </c>
      <c r="E5546" s="785" t="str">
        <f t="shared" si="258"/>
        <v>LO</v>
      </c>
      <c r="F5546" s="786">
        <f>VLOOKUP(C5546,METADATA!$A$5:$H$29,IF(E5546="HI",2,IF(E5546="LO",6,10))+IF(D5546=1,2,IF(D5546=7,1,(IF(WEEKDAY(B5546)=1,2,IF(WEEKDAY(B5546)=7,1,0))))))</f>
        <v>3</v>
      </c>
      <c r="G5546" s="786">
        <f>VLOOKUP(C5546,METADATA!$J$5:$Q$29,IF(E5546="HI",2,IF(E5546="LO",6,10))+IF(D5546=1,2,IF(D5546=7,1,(IF(WEEKDAY(B5546)=1,2,IF(WEEKDAY(B5546)=7,1,0))))))</f>
        <v>3</v>
      </c>
      <c r="H5546" s="787">
        <v>10138.75</v>
      </c>
      <c r="I5546" s="788">
        <v>4093.5149841308594</v>
      </c>
      <c r="K5546" s="795">
        <v>0</v>
      </c>
      <c r="M5546" s="798">
        <f t="shared" si="259"/>
        <v>10933.943318300304</v>
      </c>
      <c r="N5546" s="303"/>
      <c r="S5546" s="786">
        <v>0</v>
      </c>
      <c r="T5546" s="781">
        <f>VLOOKUP(C5546,METADATA!$J$5:$Q$29,IF(E5546="HI",2,IF(E5546="LO",6,10))+IF(S5546=1,2,IF(D5546=7,1,(IF(WEEKDAY(B5546)=1,2,IF(WEEKDAY(B5546)=7,1,0))))))</f>
        <v>3</v>
      </c>
      <c r="U5546" s="781">
        <f>VLOOKUP(C5546,METADATA!$A$5:$H$29,IF(E5546="HI",2,IF(E5546="LO",6,10))+IF(S5546=1,2,IF(D5546=7,1,(IF(WEEKDAY(B5546)=1,2,IF(WEEKDAY(B5546)=7,1,0))))))</f>
        <v>3</v>
      </c>
    </row>
    <row r="5547" spans="2:21" ht="13.95" customHeight="1" x14ac:dyDescent="0.25">
      <c r="B5547" s="784">
        <f t="shared" si="260"/>
        <v>45613</v>
      </c>
      <c r="C5547" s="785">
        <v>23</v>
      </c>
      <c r="D5547" s="786">
        <f>IFERROR((INDEX(METADATA!$T$2:$T$20,MATCH(B5547,METADATA!$S$2:$S$20,0))),0)</f>
        <v>0</v>
      </c>
      <c r="E5547" s="785" t="str">
        <f t="shared" si="258"/>
        <v>LO</v>
      </c>
      <c r="F5547" s="786">
        <f>VLOOKUP(C5547,METADATA!$A$5:$H$29,IF(E5547="HI",2,IF(E5547="LO",6,10))+IF(D5547=1,2,IF(D5547=7,1,(IF(WEEKDAY(B5547)=1,2,IF(WEEKDAY(B5547)=7,1,0))))))</f>
        <v>3</v>
      </c>
      <c r="G5547" s="786">
        <f>VLOOKUP(C5547,METADATA!$J$5:$Q$29,IF(E5547="HI",2,IF(E5547="LO",6,10))+IF(D5547=1,2,IF(D5547=7,1,(IF(WEEKDAY(B5547)=1,2,IF(WEEKDAY(B5547)=7,1,0))))))</f>
        <v>3</v>
      </c>
      <c r="H5547" s="787">
        <v>9043</v>
      </c>
      <c r="I5547" s="788">
        <v>4007.1700134277344</v>
      </c>
      <c r="K5547" s="795">
        <v>0</v>
      </c>
      <c r="M5547" s="798">
        <f t="shared" si="259"/>
        <v>9891.0697357017161</v>
      </c>
      <c r="N5547" s="303"/>
      <c r="S5547" s="786">
        <v>0</v>
      </c>
      <c r="T5547" s="781">
        <f>VLOOKUP(C5547,METADATA!$J$5:$Q$29,IF(E5547="HI",2,IF(E5547="LO",6,10))+IF(S5547=1,2,IF(D5547=7,1,(IF(WEEKDAY(B5547)=1,2,IF(WEEKDAY(B5547)=7,1,0))))))</f>
        <v>3</v>
      </c>
      <c r="U5547" s="781">
        <f>VLOOKUP(C5547,METADATA!$A$5:$H$29,IF(E5547="HI",2,IF(E5547="LO",6,10))+IF(S5547=1,2,IF(D5547=7,1,(IF(WEEKDAY(B5547)=1,2,IF(WEEKDAY(B5547)=7,1,0))))))</f>
        <v>3</v>
      </c>
    </row>
    <row r="5548" spans="2:21" ht="13.95" customHeight="1" x14ac:dyDescent="0.25">
      <c r="B5548" s="784">
        <f t="shared" si="260"/>
        <v>45614</v>
      </c>
      <c r="C5548" s="785">
        <v>0</v>
      </c>
      <c r="D5548" s="786">
        <f>IFERROR((INDEX(METADATA!$T$2:$T$20,MATCH(B5548,METADATA!$S$2:$S$20,0))),0)</f>
        <v>0</v>
      </c>
      <c r="E5548" s="785" t="str">
        <f t="shared" si="258"/>
        <v>LO</v>
      </c>
      <c r="F5548" s="786">
        <f>VLOOKUP(C5548,METADATA!$A$5:$H$29,IF(E5548="HI",2,IF(E5548="LO",6,10))+IF(D5548=1,2,IF(D5548=7,1,(IF(WEEKDAY(B5548)=1,2,IF(WEEKDAY(B5548)=7,1,0))))))</f>
        <v>3</v>
      </c>
      <c r="G5548" s="786">
        <f>VLOOKUP(C5548,METADATA!$J$5:$Q$29,IF(E5548="HI",2,IF(E5548="LO",6,10))+IF(D5548=1,2,IF(D5548=7,1,(IF(WEEKDAY(B5548)=1,2,IF(WEEKDAY(B5548)=7,1,0))))))</f>
        <v>3</v>
      </c>
      <c r="H5548" s="787">
        <v>8620</v>
      </c>
      <c r="I5548" s="788">
        <v>4133.6099853515625</v>
      </c>
      <c r="K5548" s="795">
        <v>0</v>
      </c>
      <c r="M5548" s="798">
        <f t="shared" si="259"/>
        <v>9559.8708940549059</v>
      </c>
      <c r="N5548" s="303"/>
      <c r="S5548" s="786">
        <v>0</v>
      </c>
      <c r="T5548" s="781">
        <f>VLOOKUP(C5548,METADATA!$J$5:$Q$29,IF(E5548="HI",2,IF(E5548="LO",6,10))+IF(S5548=1,2,IF(D5548=7,1,(IF(WEEKDAY(B5548)=1,2,IF(WEEKDAY(B5548)=7,1,0))))))</f>
        <v>3</v>
      </c>
      <c r="U5548" s="781">
        <f>VLOOKUP(C5548,METADATA!$A$5:$H$29,IF(E5548="HI",2,IF(E5548="LO",6,10))+IF(S5548=1,2,IF(D5548=7,1,(IF(WEEKDAY(B5548)=1,2,IF(WEEKDAY(B5548)=7,1,0))))))</f>
        <v>3</v>
      </c>
    </row>
    <row r="5549" spans="2:21" ht="13.95" customHeight="1" x14ac:dyDescent="0.25">
      <c r="B5549" s="784">
        <f t="shared" si="260"/>
        <v>45614</v>
      </c>
      <c r="C5549" s="785">
        <v>1</v>
      </c>
      <c r="D5549" s="786">
        <f>IFERROR((INDEX(METADATA!$T$2:$T$20,MATCH(B5549,METADATA!$S$2:$S$20,0))),0)</f>
        <v>0</v>
      </c>
      <c r="E5549" s="785" t="str">
        <f t="shared" si="258"/>
        <v>LO</v>
      </c>
      <c r="F5549" s="786">
        <f>VLOOKUP(C5549,METADATA!$A$5:$H$29,IF(E5549="HI",2,IF(E5549="LO",6,10))+IF(D5549=1,2,IF(D5549=7,1,(IF(WEEKDAY(B5549)=1,2,IF(WEEKDAY(B5549)=7,1,0))))))</f>
        <v>3</v>
      </c>
      <c r="G5549" s="786">
        <f>VLOOKUP(C5549,METADATA!$J$5:$Q$29,IF(E5549="HI",2,IF(E5549="LO",6,10))+IF(D5549=1,2,IF(D5549=7,1,(IF(WEEKDAY(B5549)=1,2,IF(WEEKDAY(B5549)=7,1,0))))))</f>
        <v>3</v>
      </c>
      <c r="H5549" s="787">
        <v>8340.75</v>
      </c>
      <c r="I5549" s="788">
        <v>4144.4170837402344</v>
      </c>
      <c r="K5549" s="795">
        <v>0</v>
      </c>
      <c r="M5549" s="798">
        <f t="shared" si="259"/>
        <v>9313.6621973581314</v>
      </c>
      <c r="N5549" s="303"/>
      <c r="S5549" s="786">
        <v>0</v>
      </c>
      <c r="T5549" s="781">
        <f>VLOOKUP(C5549,METADATA!$J$5:$Q$29,IF(E5549="HI",2,IF(E5549="LO",6,10))+IF(S5549=1,2,IF(D5549=7,1,(IF(WEEKDAY(B5549)=1,2,IF(WEEKDAY(B5549)=7,1,0))))))</f>
        <v>3</v>
      </c>
      <c r="U5549" s="781">
        <f>VLOOKUP(C5549,METADATA!$A$5:$H$29,IF(E5549="HI",2,IF(E5549="LO",6,10))+IF(S5549=1,2,IF(D5549=7,1,(IF(WEEKDAY(B5549)=1,2,IF(WEEKDAY(B5549)=7,1,0))))))</f>
        <v>3</v>
      </c>
    </row>
    <row r="5550" spans="2:21" ht="13.95" customHeight="1" x14ac:dyDescent="0.25">
      <c r="B5550" s="784">
        <f t="shared" si="260"/>
        <v>45614</v>
      </c>
      <c r="C5550" s="785">
        <v>2</v>
      </c>
      <c r="D5550" s="786">
        <f>IFERROR((INDEX(METADATA!$T$2:$T$20,MATCH(B5550,METADATA!$S$2:$S$20,0))),0)</f>
        <v>0</v>
      </c>
      <c r="E5550" s="785" t="str">
        <f t="shared" si="258"/>
        <v>LO</v>
      </c>
      <c r="F5550" s="786">
        <f>VLOOKUP(C5550,METADATA!$A$5:$H$29,IF(E5550="HI",2,IF(E5550="LO",6,10))+IF(D5550=1,2,IF(D5550=7,1,(IF(WEEKDAY(B5550)=1,2,IF(WEEKDAY(B5550)=7,1,0))))))</f>
        <v>3</v>
      </c>
      <c r="G5550" s="786">
        <f>VLOOKUP(C5550,METADATA!$J$5:$Q$29,IF(E5550="HI",2,IF(E5550="LO",6,10))+IF(D5550=1,2,IF(D5550=7,1,(IF(WEEKDAY(B5550)=1,2,IF(WEEKDAY(B5550)=7,1,0))))))</f>
        <v>3</v>
      </c>
      <c r="H5550" s="787">
        <v>8184.25</v>
      </c>
      <c r="I5550" s="788">
        <v>4233.8900451660156</v>
      </c>
      <c r="K5550" s="795">
        <v>0</v>
      </c>
      <c r="M5550" s="798">
        <f t="shared" si="259"/>
        <v>9214.5413872344125</v>
      </c>
      <c r="N5550" s="303"/>
      <c r="S5550" s="786">
        <v>0</v>
      </c>
      <c r="T5550" s="781">
        <f>VLOOKUP(C5550,METADATA!$J$5:$Q$29,IF(E5550="HI",2,IF(E5550="LO",6,10))+IF(S5550=1,2,IF(D5550=7,1,(IF(WEEKDAY(B5550)=1,2,IF(WEEKDAY(B5550)=7,1,0))))))</f>
        <v>3</v>
      </c>
      <c r="U5550" s="781">
        <f>VLOOKUP(C5550,METADATA!$A$5:$H$29,IF(E5550="HI",2,IF(E5550="LO",6,10))+IF(S5550=1,2,IF(D5550=7,1,(IF(WEEKDAY(B5550)=1,2,IF(WEEKDAY(B5550)=7,1,0))))))</f>
        <v>3</v>
      </c>
    </row>
    <row r="5551" spans="2:21" ht="13.95" customHeight="1" x14ac:dyDescent="0.25">
      <c r="B5551" s="784">
        <f t="shared" si="260"/>
        <v>45614</v>
      </c>
      <c r="C5551" s="785">
        <v>3</v>
      </c>
      <c r="D5551" s="786">
        <f>IFERROR((INDEX(METADATA!$T$2:$T$20,MATCH(B5551,METADATA!$S$2:$S$20,0))),0)</f>
        <v>0</v>
      </c>
      <c r="E5551" s="785" t="str">
        <f t="shared" si="258"/>
        <v>LO</v>
      </c>
      <c r="F5551" s="786">
        <f>VLOOKUP(C5551,METADATA!$A$5:$H$29,IF(E5551="HI",2,IF(E5551="LO",6,10))+IF(D5551=1,2,IF(D5551=7,1,(IF(WEEKDAY(B5551)=1,2,IF(WEEKDAY(B5551)=7,1,0))))))</f>
        <v>3</v>
      </c>
      <c r="G5551" s="786">
        <f>VLOOKUP(C5551,METADATA!$J$5:$Q$29,IF(E5551="HI",2,IF(E5551="LO",6,10))+IF(D5551=1,2,IF(D5551=7,1,(IF(WEEKDAY(B5551)=1,2,IF(WEEKDAY(B5551)=7,1,0))))))</f>
        <v>3</v>
      </c>
      <c r="H5551" s="787">
        <v>8410.5</v>
      </c>
      <c r="I5551" s="788">
        <v>4153.5150146484375</v>
      </c>
      <c r="K5551" s="795">
        <v>0</v>
      </c>
      <c r="M5551" s="798">
        <f t="shared" si="259"/>
        <v>9380.2024086322363</v>
      </c>
      <c r="N5551" s="303"/>
      <c r="S5551" s="786">
        <v>0</v>
      </c>
      <c r="T5551" s="781">
        <f>VLOOKUP(C5551,METADATA!$J$5:$Q$29,IF(E5551="HI",2,IF(E5551="LO",6,10))+IF(S5551=1,2,IF(D5551=7,1,(IF(WEEKDAY(B5551)=1,2,IF(WEEKDAY(B5551)=7,1,0))))))</f>
        <v>3</v>
      </c>
      <c r="U5551" s="781">
        <f>VLOOKUP(C5551,METADATA!$A$5:$H$29,IF(E5551="HI",2,IF(E5551="LO",6,10))+IF(S5551=1,2,IF(D5551=7,1,(IF(WEEKDAY(B5551)=1,2,IF(WEEKDAY(B5551)=7,1,0))))))</f>
        <v>3</v>
      </c>
    </row>
    <row r="5552" spans="2:21" ht="13.95" customHeight="1" x14ac:dyDescent="0.25">
      <c r="B5552" s="784">
        <f t="shared" si="260"/>
        <v>45614</v>
      </c>
      <c r="C5552" s="785">
        <v>4</v>
      </c>
      <c r="D5552" s="786">
        <f>IFERROR((INDEX(METADATA!$T$2:$T$20,MATCH(B5552,METADATA!$S$2:$S$20,0))),0)</f>
        <v>0</v>
      </c>
      <c r="E5552" s="785" t="str">
        <f t="shared" si="258"/>
        <v>LO</v>
      </c>
      <c r="F5552" s="786">
        <f>VLOOKUP(C5552,METADATA!$A$5:$H$29,IF(E5552="HI",2,IF(E5552="LO",6,10))+IF(D5552=1,2,IF(D5552=7,1,(IF(WEEKDAY(B5552)=1,2,IF(WEEKDAY(B5552)=7,1,0))))))</f>
        <v>3</v>
      </c>
      <c r="G5552" s="786">
        <f>VLOOKUP(C5552,METADATA!$J$5:$Q$29,IF(E5552="HI",2,IF(E5552="LO",6,10))+IF(D5552=1,2,IF(D5552=7,1,(IF(WEEKDAY(B5552)=1,2,IF(WEEKDAY(B5552)=7,1,0))))))</f>
        <v>3</v>
      </c>
      <c r="H5552" s="787">
        <v>8992.5</v>
      </c>
      <c r="I5552" s="788">
        <v>4138.1199645996094</v>
      </c>
      <c r="K5552" s="795">
        <v>870.51250000000005</v>
      </c>
      <c r="M5552" s="798">
        <f t="shared" si="259"/>
        <v>9898.944039210337</v>
      </c>
      <c r="N5552" s="303"/>
      <c r="S5552" s="786">
        <v>0</v>
      </c>
      <c r="T5552" s="781">
        <f>VLOOKUP(C5552,METADATA!$J$5:$Q$29,IF(E5552="HI",2,IF(E5552="LO",6,10))+IF(S5552=1,2,IF(D5552=7,1,(IF(WEEKDAY(B5552)=1,2,IF(WEEKDAY(B5552)=7,1,0))))))</f>
        <v>3</v>
      </c>
      <c r="U5552" s="781">
        <f>VLOOKUP(C5552,METADATA!$A$5:$H$29,IF(E5552="HI",2,IF(E5552="LO",6,10))+IF(S5552=1,2,IF(D5552=7,1,(IF(WEEKDAY(B5552)=1,2,IF(WEEKDAY(B5552)=7,1,0))))))</f>
        <v>3</v>
      </c>
    </row>
    <row r="5553" spans="2:21" ht="13.95" customHeight="1" x14ac:dyDescent="0.25">
      <c r="B5553" s="784">
        <f t="shared" si="260"/>
        <v>45614</v>
      </c>
      <c r="C5553" s="785">
        <v>5</v>
      </c>
      <c r="D5553" s="786">
        <f>IFERROR((INDEX(METADATA!$T$2:$T$20,MATCH(B5553,METADATA!$S$2:$S$20,0))),0)</f>
        <v>0</v>
      </c>
      <c r="E5553" s="785" t="str">
        <f t="shared" si="258"/>
        <v>LO</v>
      </c>
      <c r="F5553" s="786">
        <f>VLOOKUP(C5553,METADATA!$A$5:$H$29,IF(E5553="HI",2,IF(E5553="LO",6,10))+IF(D5553=1,2,IF(D5553=7,1,(IF(WEEKDAY(B5553)=1,2,IF(WEEKDAY(B5553)=7,1,0))))))</f>
        <v>3</v>
      </c>
      <c r="G5553" s="786">
        <f>VLOOKUP(C5553,METADATA!$J$5:$Q$29,IF(E5553="HI",2,IF(E5553="LO",6,10))+IF(D5553=1,2,IF(D5553=7,1,(IF(WEEKDAY(B5553)=1,2,IF(WEEKDAY(B5553)=7,1,0))))))</f>
        <v>3</v>
      </c>
      <c r="H5553" s="787">
        <v>10445.75</v>
      </c>
      <c r="I5553" s="788">
        <v>4064.7849426269531</v>
      </c>
      <c r="K5553" s="795">
        <v>865.8125</v>
      </c>
      <c r="M5553" s="798">
        <f t="shared" si="259"/>
        <v>11208.754154334316</v>
      </c>
      <c r="N5553" s="303"/>
      <c r="S5553" s="786">
        <v>0</v>
      </c>
      <c r="T5553" s="781">
        <f>VLOOKUP(C5553,METADATA!$J$5:$Q$29,IF(E5553="HI",2,IF(E5553="LO",6,10))+IF(S5553=1,2,IF(D5553=7,1,(IF(WEEKDAY(B5553)=1,2,IF(WEEKDAY(B5553)=7,1,0))))))</f>
        <v>3</v>
      </c>
      <c r="U5553" s="781">
        <f>VLOOKUP(C5553,METADATA!$A$5:$H$29,IF(E5553="HI",2,IF(E5553="LO",6,10))+IF(S5553=1,2,IF(D5553=7,1,(IF(WEEKDAY(B5553)=1,2,IF(WEEKDAY(B5553)=7,1,0))))))</f>
        <v>3</v>
      </c>
    </row>
    <row r="5554" spans="2:21" ht="13.95" customHeight="1" x14ac:dyDescent="0.25">
      <c r="B5554" s="784">
        <f t="shared" si="260"/>
        <v>45614</v>
      </c>
      <c r="C5554" s="785">
        <v>6</v>
      </c>
      <c r="D5554" s="786">
        <f>IFERROR((INDEX(METADATA!$T$2:$T$20,MATCH(B5554,METADATA!$S$2:$S$20,0))),0)</f>
        <v>0</v>
      </c>
      <c r="E5554" s="785" t="str">
        <f t="shared" si="258"/>
        <v>LO</v>
      </c>
      <c r="F5554" s="786">
        <f>VLOOKUP(C5554,METADATA!$A$5:$H$29,IF(E5554="HI",2,IF(E5554="LO",6,10))+IF(D5554=1,2,IF(D5554=7,1,(IF(WEEKDAY(B5554)=1,2,IF(WEEKDAY(B5554)=7,1,0))))))</f>
        <v>2</v>
      </c>
      <c r="G5554" s="786">
        <f>VLOOKUP(C5554,METADATA!$J$5:$Q$29,IF(E5554="HI",2,IF(E5554="LO",6,10))+IF(D5554=1,2,IF(D5554=7,1,(IF(WEEKDAY(B5554)=1,2,IF(WEEKDAY(B5554)=7,1,0))))))</f>
        <v>2</v>
      </c>
      <c r="H5554" s="787">
        <v>12028</v>
      </c>
      <c r="I5554" s="788">
        <v>4020.909912109375</v>
      </c>
      <c r="K5554" s="795">
        <v>834.63750000000005</v>
      </c>
      <c r="M5554" s="798">
        <f t="shared" si="259"/>
        <v>12682.290823084741</v>
      </c>
      <c r="N5554" s="303"/>
      <c r="S5554" s="786">
        <v>0</v>
      </c>
      <c r="T5554" s="781">
        <f>VLOOKUP(C5554,METADATA!$J$5:$Q$29,IF(E5554="HI",2,IF(E5554="LO",6,10))+IF(S5554=1,2,IF(D5554=7,1,(IF(WEEKDAY(B5554)=1,2,IF(WEEKDAY(B5554)=7,1,0))))))</f>
        <v>2</v>
      </c>
      <c r="U5554" s="781">
        <f>VLOOKUP(C5554,METADATA!$A$5:$H$29,IF(E5554="HI",2,IF(E5554="LO",6,10))+IF(S5554=1,2,IF(D5554=7,1,(IF(WEEKDAY(B5554)=1,2,IF(WEEKDAY(B5554)=7,1,0))))))</f>
        <v>2</v>
      </c>
    </row>
    <row r="5555" spans="2:21" ht="13.95" customHeight="1" x14ac:dyDescent="0.25">
      <c r="B5555" s="784">
        <f t="shared" si="260"/>
        <v>45614</v>
      </c>
      <c r="C5555" s="785">
        <v>7</v>
      </c>
      <c r="D5555" s="786">
        <f>IFERROR((INDEX(METADATA!$T$2:$T$20,MATCH(B5555,METADATA!$S$2:$S$20,0))),0)</f>
        <v>0</v>
      </c>
      <c r="E5555" s="785" t="str">
        <f t="shared" si="258"/>
        <v>LO</v>
      </c>
      <c r="F5555" s="786">
        <f>VLOOKUP(C5555,METADATA!$A$5:$H$29,IF(E5555="HI",2,IF(E5555="LO",6,10))+IF(D5555=1,2,IF(D5555=7,1,(IF(WEEKDAY(B5555)=1,2,IF(WEEKDAY(B5555)=7,1,0))))))</f>
        <v>1</v>
      </c>
      <c r="G5555" s="786">
        <f>VLOOKUP(C5555,METADATA!$J$5:$Q$29,IF(E5555="HI",2,IF(E5555="LO",6,10))+IF(D5555=1,2,IF(D5555=7,1,(IF(WEEKDAY(B5555)=1,2,IF(WEEKDAY(B5555)=7,1,0))))))</f>
        <v>1</v>
      </c>
      <c r="H5555" s="787">
        <v>13515.75</v>
      </c>
      <c r="I5555" s="788">
        <v>4071.469970703125</v>
      </c>
      <c r="K5555" s="795">
        <v>847.33749999999998</v>
      </c>
      <c r="M5555" s="798">
        <f t="shared" si="259"/>
        <v>14115.67801364275</v>
      </c>
      <c r="N5555" s="303"/>
      <c r="S5555" s="786">
        <v>0</v>
      </c>
      <c r="T5555" s="781">
        <f>VLOOKUP(C5555,METADATA!$J$5:$Q$29,IF(E5555="HI",2,IF(E5555="LO",6,10))+IF(S5555=1,2,IF(D5555=7,1,(IF(WEEKDAY(B5555)=1,2,IF(WEEKDAY(B5555)=7,1,0))))))</f>
        <v>1</v>
      </c>
      <c r="U5555" s="781">
        <f>VLOOKUP(C5555,METADATA!$A$5:$H$29,IF(E5555="HI",2,IF(E5555="LO",6,10))+IF(S5555=1,2,IF(D5555=7,1,(IF(WEEKDAY(B5555)=1,2,IF(WEEKDAY(B5555)=7,1,0))))))</f>
        <v>1</v>
      </c>
    </row>
    <row r="5556" spans="2:21" ht="13.95" customHeight="1" x14ac:dyDescent="0.25">
      <c r="B5556" s="784">
        <f t="shared" si="260"/>
        <v>45614</v>
      </c>
      <c r="C5556" s="785">
        <v>8</v>
      </c>
      <c r="D5556" s="786">
        <f>IFERROR((INDEX(METADATA!$T$2:$T$20,MATCH(B5556,METADATA!$S$2:$S$20,0))),0)</f>
        <v>0</v>
      </c>
      <c r="E5556" s="785" t="str">
        <f t="shared" si="258"/>
        <v>LO</v>
      </c>
      <c r="F5556" s="786">
        <f>VLOOKUP(C5556,METADATA!$A$5:$H$29,IF(E5556="HI",2,IF(E5556="LO",6,10))+IF(D5556=1,2,IF(D5556=7,1,(IF(WEEKDAY(B5556)=1,2,IF(WEEKDAY(B5556)=7,1,0))))))</f>
        <v>1</v>
      </c>
      <c r="G5556" s="786">
        <f>VLOOKUP(C5556,METADATA!$J$5:$Q$29,IF(E5556="HI",2,IF(E5556="LO",6,10))+IF(D5556=1,2,IF(D5556=7,1,(IF(WEEKDAY(B5556)=1,2,IF(WEEKDAY(B5556)=7,1,0))))))</f>
        <v>1</v>
      </c>
      <c r="H5556" s="787">
        <v>15202.5</v>
      </c>
      <c r="I5556" s="788">
        <v>4045.2750244140625</v>
      </c>
      <c r="K5556" s="795">
        <v>851.61249999999995</v>
      </c>
      <c r="M5556" s="798">
        <f t="shared" si="259"/>
        <v>15731.505213206656</v>
      </c>
      <c r="N5556" s="303"/>
      <c r="S5556" s="786">
        <v>0</v>
      </c>
      <c r="T5556" s="781">
        <f>VLOOKUP(C5556,METADATA!$J$5:$Q$29,IF(E5556="HI",2,IF(E5556="LO",6,10))+IF(S5556=1,2,IF(D5556=7,1,(IF(WEEKDAY(B5556)=1,2,IF(WEEKDAY(B5556)=7,1,0))))))</f>
        <v>1</v>
      </c>
      <c r="U5556" s="781">
        <f>VLOOKUP(C5556,METADATA!$A$5:$H$29,IF(E5556="HI",2,IF(E5556="LO",6,10))+IF(S5556=1,2,IF(D5556=7,1,(IF(WEEKDAY(B5556)=1,2,IF(WEEKDAY(B5556)=7,1,0))))))</f>
        <v>1</v>
      </c>
    </row>
    <row r="5557" spans="2:21" ht="13.95" customHeight="1" x14ac:dyDescent="0.25">
      <c r="B5557" s="784">
        <f t="shared" si="260"/>
        <v>45614</v>
      </c>
      <c r="C5557" s="785">
        <v>9</v>
      </c>
      <c r="D5557" s="786">
        <f>IFERROR((INDEX(METADATA!$T$2:$T$20,MATCH(B5557,METADATA!$S$2:$S$20,0))),0)</f>
        <v>0</v>
      </c>
      <c r="E5557" s="785" t="str">
        <f t="shared" si="258"/>
        <v>LO</v>
      </c>
      <c r="F5557" s="786">
        <f>VLOOKUP(C5557,METADATA!$A$5:$H$29,IF(E5557="HI",2,IF(E5557="LO",6,10))+IF(D5557=1,2,IF(D5557=7,1,(IF(WEEKDAY(B5557)=1,2,IF(WEEKDAY(B5557)=7,1,0))))))</f>
        <v>2</v>
      </c>
      <c r="G5557" s="786">
        <f>VLOOKUP(C5557,METADATA!$J$5:$Q$29,IF(E5557="HI",2,IF(E5557="LO",6,10))+IF(D5557=1,2,IF(D5557=7,1,(IF(WEEKDAY(B5557)=1,2,IF(WEEKDAY(B5557)=7,1,0))))))</f>
        <v>1</v>
      </c>
      <c r="H5557" s="787">
        <v>15702.25</v>
      </c>
      <c r="I5557" s="788">
        <v>3863.7849426269531</v>
      </c>
      <c r="K5557" s="795">
        <v>856.5</v>
      </c>
      <c r="M5557" s="798">
        <f t="shared" si="259"/>
        <v>16170.636633892025</v>
      </c>
      <c r="N5557" s="303"/>
      <c r="S5557" s="786">
        <v>0</v>
      </c>
      <c r="T5557" s="781">
        <f>VLOOKUP(C5557,METADATA!$J$5:$Q$29,IF(E5557="HI",2,IF(E5557="LO",6,10))+IF(S5557=1,2,IF(D5557=7,1,(IF(WEEKDAY(B5557)=1,2,IF(WEEKDAY(B5557)=7,1,0))))))</f>
        <v>1</v>
      </c>
      <c r="U5557" s="781">
        <f>VLOOKUP(C5557,METADATA!$A$5:$H$29,IF(E5557="HI",2,IF(E5557="LO",6,10))+IF(S5557=1,2,IF(D5557=7,1,(IF(WEEKDAY(B5557)=1,2,IF(WEEKDAY(B5557)=7,1,0))))))</f>
        <v>2</v>
      </c>
    </row>
    <row r="5558" spans="2:21" ht="13.95" customHeight="1" x14ac:dyDescent="0.25">
      <c r="B5558" s="784">
        <f t="shared" si="260"/>
        <v>45614</v>
      </c>
      <c r="C5558" s="785">
        <v>10</v>
      </c>
      <c r="D5558" s="786">
        <f>IFERROR((INDEX(METADATA!$T$2:$T$20,MATCH(B5558,METADATA!$S$2:$S$20,0))),0)</f>
        <v>0</v>
      </c>
      <c r="E5558" s="785" t="str">
        <f t="shared" si="258"/>
        <v>LO</v>
      </c>
      <c r="F5558" s="786">
        <f>VLOOKUP(C5558,METADATA!$A$5:$H$29,IF(E5558="HI",2,IF(E5558="LO",6,10))+IF(D5558=1,2,IF(D5558=7,1,(IF(WEEKDAY(B5558)=1,2,IF(WEEKDAY(B5558)=7,1,0))))))</f>
        <v>2</v>
      </c>
      <c r="G5558" s="786">
        <f>VLOOKUP(C5558,METADATA!$J$5:$Q$29,IF(E5558="HI",2,IF(E5558="LO",6,10))+IF(D5558=1,2,IF(D5558=7,1,(IF(WEEKDAY(B5558)=1,2,IF(WEEKDAY(B5558)=7,1,0))))))</f>
        <v>2</v>
      </c>
      <c r="H5558" s="787">
        <v>15473.5</v>
      </c>
      <c r="I5558" s="788">
        <v>3057.3600463867188</v>
      </c>
      <c r="K5558" s="795">
        <v>824.32500000000005</v>
      </c>
      <c r="M5558" s="798">
        <f t="shared" si="259"/>
        <v>15772.655220451685</v>
      </c>
      <c r="N5558" s="303"/>
      <c r="S5558" s="786">
        <v>0</v>
      </c>
      <c r="T5558" s="781">
        <f>VLOOKUP(C5558,METADATA!$J$5:$Q$29,IF(E5558="HI",2,IF(E5558="LO",6,10))+IF(S5558=1,2,IF(D5558=7,1,(IF(WEEKDAY(B5558)=1,2,IF(WEEKDAY(B5558)=7,1,0))))))</f>
        <v>2</v>
      </c>
      <c r="U5558" s="781">
        <f>VLOOKUP(C5558,METADATA!$A$5:$H$29,IF(E5558="HI",2,IF(E5558="LO",6,10))+IF(S5558=1,2,IF(D5558=7,1,(IF(WEEKDAY(B5558)=1,2,IF(WEEKDAY(B5558)=7,1,0))))))</f>
        <v>2</v>
      </c>
    </row>
    <row r="5559" spans="2:21" ht="13.95" customHeight="1" x14ac:dyDescent="0.25">
      <c r="B5559" s="784">
        <f t="shared" si="260"/>
        <v>45614</v>
      </c>
      <c r="C5559" s="785">
        <v>11</v>
      </c>
      <c r="D5559" s="786">
        <f>IFERROR((INDEX(METADATA!$T$2:$T$20,MATCH(B5559,METADATA!$S$2:$S$20,0))),0)</f>
        <v>0</v>
      </c>
      <c r="E5559" s="785" t="str">
        <f t="shared" si="258"/>
        <v>LO</v>
      </c>
      <c r="F5559" s="786">
        <f>VLOOKUP(C5559,METADATA!$A$5:$H$29,IF(E5559="HI",2,IF(E5559="LO",6,10))+IF(D5559=1,2,IF(D5559=7,1,(IF(WEEKDAY(B5559)=1,2,IF(WEEKDAY(B5559)=7,1,0))))))</f>
        <v>2</v>
      </c>
      <c r="G5559" s="786">
        <f>VLOOKUP(C5559,METADATA!$J$5:$Q$29,IF(E5559="HI",2,IF(E5559="LO",6,10))+IF(D5559=1,2,IF(D5559=7,1,(IF(WEEKDAY(B5559)=1,2,IF(WEEKDAY(B5559)=7,1,0))))))</f>
        <v>2</v>
      </c>
      <c r="H5559" s="787">
        <v>15708.75</v>
      </c>
      <c r="I5559" s="788">
        <v>3941.4799499511719</v>
      </c>
      <c r="K5559" s="795">
        <v>882.73749999999995</v>
      </c>
      <c r="M5559" s="798">
        <f t="shared" si="259"/>
        <v>16195.681237859897</v>
      </c>
      <c r="N5559" s="303"/>
      <c r="S5559" s="786">
        <v>0</v>
      </c>
      <c r="T5559" s="781">
        <f>VLOOKUP(C5559,METADATA!$J$5:$Q$29,IF(E5559="HI",2,IF(E5559="LO",6,10))+IF(S5559=1,2,IF(D5559=7,1,(IF(WEEKDAY(B5559)=1,2,IF(WEEKDAY(B5559)=7,1,0))))))</f>
        <v>2</v>
      </c>
      <c r="U5559" s="781">
        <f>VLOOKUP(C5559,METADATA!$A$5:$H$29,IF(E5559="HI",2,IF(E5559="LO",6,10))+IF(S5559=1,2,IF(D5559=7,1,(IF(WEEKDAY(B5559)=1,2,IF(WEEKDAY(B5559)=7,1,0))))))</f>
        <v>2</v>
      </c>
    </row>
    <row r="5560" spans="2:21" ht="13.95" customHeight="1" x14ac:dyDescent="0.25">
      <c r="B5560" s="784">
        <f t="shared" si="260"/>
        <v>45614</v>
      </c>
      <c r="C5560" s="785">
        <v>12</v>
      </c>
      <c r="D5560" s="786">
        <f>IFERROR((INDEX(METADATA!$T$2:$T$20,MATCH(B5560,METADATA!$S$2:$S$20,0))),0)</f>
        <v>0</v>
      </c>
      <c r="E5560" s="785" t="str">
        <f t="shared" si="258"/>
        <v>LO</v>
      </c>
      <c r="F5560" s="786">
        <f>VLOOKUP(C5560,METADATA!$A$5:$H$29,IF(E5560="HI",2,IF(E5560="LO",6,10))+IF(D5560=1,2,IF(D5560=7,1,(IF(WEEKDAY(B5560)=1,2,IF(WEEKDAY(B5560)=7,1,0))))))</f>
        <v>2</v>
      </c>
      <c r="G5560" s="786">
        <f>VLOOKUP(C5560,METADATA!$J$5:$Q$29,IF(E5560="HI",2,IF(E5560="LO",6,10))+IF(D5560=1,2,IF(D5560=7,1,(IF(WEEKDAY(B5560)=1,2,IF(WEEKDAY(B5560)=7,1,0))))))</f>
        <v>2</v>
      </c>
      <c r="H5560" s="787">
        <v>15616.5</v>
      </c>
      <c r="I5560" s="788">
        <v>4052.9699401855469</v>
      </c>
      <c r="K5560" s="795">
        <v>909.3125</v>
      </c>
      <c r="M5560" s="798">
        <f t="shared" si="259"/>
        <v>16133.866169831943</v>
      </c>
      <c r="N5560" s="303"/>
      <c r="S5560" s="786">
        <v>0</v>
      </c>
      <c r="T5560" s="781">
        <f>VLOOKUP(C5560,METADATA!$J$5:$Q$29,IF(E5560="HI",2,IF(E5560="LO",6,10))+IF(S5560=1,2,IF(D5560=7,1,(IF(WEEKDAY(B5560)=1,2,IF(WEEKDAY(B5560)=7,1,0))))))</f>
        <v>2</v>
      </c>
      <c r="U5560" s="781">
        <f>VLOOKUP(C5560,METADATA!$A$5:$H$29,IF(E5560="HI",2,IF(E5560="LO",6,10))+IF(S5560=1,2,IF(D5560=7,1,(IF(WEEKDAY(B5560)=1,2,IF(WEEKDAY(B5560)=7,1,0))))))</f>
        <v>2</v>
      </c>
    </row>
    <row r="5561" spans="2:21" ht="13.95" customHeight="1" x14ac:dyDescent="0.25">
      <c r="B5561" s="784">
        <f t="shared" si="260"/>
        <v>45614</v>
      </c>
      <c r="C5561" s="785">
        <v>13</v>
      </c>
      <c r="D5561" s="786">
        <f>IFERROR((INDEX(METADATA!$T$2:$T$20,MATCH(B5561,METADATA!$S$2:$S$20,0))),0)</f>
        <v>0</v>
      </c>
      <c r="E5561" s="785" t="str">
        <f t="shared" si="258"/>
        <v>LO</v>
      </c>
      <c r="F5561" s="786">
        <f>VLOOKUP(C5561,METADATA!$A$5:$H$29,IF(E5561="HI",2,IF(E5561="LO",6,10))+IF(D5561=1,2,IF(D5561=7,1,(IF(WEEKDAY(B5561)=1,2,IF(WEEKDAY(B5561)=7,1,0))))))</f>
        <v>2</v>
      </c>
      <c r="G5561" s="786">
        <f>VLOOKUP(C5561,METADATA!$J$5:$Q$29,IF(E5561="HI",2,IF(E5561="LO",6,10))+IF(D5561=1,2,IF(D5561=7,1,(IF(WEEKDAY(B5561)=1,2,IF(WEEKDAY(B5561)=7,1,0))))))</f>
        <v>2</v>
      </c>
      <c r="H5561" s="787">
        <v>15627.5</v>
      </c>
      <c r="I5561" s="788">
        <v>4078.97998046875</v>
      </c>
      <c r="K5561" s="795">
        <v>905.6</v>
      </c>
      <c r="M5561" s="798">
        <f t="shared" si="259"/>
        <v>16151.062935022725</v>
      </c>
      <c r="N5561" s="303"/>
      <c r="S5561" s="786">
        <v>0</v>
      </c>
      <c r="T5561" s="781">
        <f>VLOOKUP(C5561,METADATA!$J$5:$Q$29,IF(E5561="HI",2,IF(E5561="LO",6,10))+IF(S5561=1,2,IF(D5561=7,1,(IF(WEEKDAY(B5561)=1,2,IF(WEEKDAY(B5561)=7,1,0))))))</f>
        <v>2</v>
      </c>
      <c r="U5561" s="781">
        <f>VLOOKUP(C5561,METADATA!$A$5:$H$29,IF(E5561="HI",2,IF(E5561="LO",6,10))+IF(S5561=1,2,IF(D5561=7,1,(IF(WEEKDAY(B5561)=1,2,IF(WEEKDAY(B5561)=7,1,0))))))</f>
        <v>2</v>
      </c>
    </row>
    <row r="5562" spans="2:21" ht="13.95" customHeight="1" x14ac:dyDescent="0.25">
      <c r="B5562" s="784">
        <f t="shared" si="260"/>
        <v>45614</v>
      </c>
      <c r="C5562" s="785">
        <v>14</v>
      </c>
      <c r="D5562" s="786">
        <f>IFERROR((INDEX(METADATA!$T$2:$T$20,MATCH(B5562,METADATA!$S$2:$S$20,0))),0)</f>
        <v>0</v>
      </c>
      <c r="E5562" s="785" t="str">
        <f t="shared" si="258"/>
        <v>LO</v>
      </c>
      <c r="F5562" s="786">
        <f>VLOOKUP(C5562,METADATA!$A$5:$H$29,IF(E5562="HI",2,IF(E5562="LO",6,10))+IF(D5562=1,2,IF(D5562=7,1,(IF(WEEKDAY(B5562)=1,2,IF(WEEKDAY(B5562)=7,1,0))))))</f>
        <v>2</v>
      </c>
      <c r="G5562" s="786">
        <f>VLOOKUP(C5562,METADATA!$J$5:$Q$29,IF(E5562="HI",2,IF(E5562="LO",6,10))+IF(D5562=1,2,IF(D5562=7,1,(IF(WEEKDAY(B5562)=1,2,IF(WEEKDAY(B5562)=7,1,0))))))</f>
        <v>2</v>
      </c>
      <c r="H5562" s="787">
        <v>16076.75</v>
      </c>
      <c r="I5562" s="788">
        <v>4121.7800598144531</v>
      </c>
      <c r="K5562" s="795">
        <v>913.98749999999995</v>
      </c>
      <c r="M5562" s="798">
        <f t="shared" si="259"/>
        <v>16596.715380580099</v>
      </c>
      <c r="N5562" s="303"/>
      <c r="S5562" s="786">
        <v>0</v>
      </c>
      <c r="T5562" s="781">
        <f>VLOOKUP(C5562,METADATA!$J$5:$Q$29,IF(E5562="HI",2,IF(E5562="LO",6,10))+IF(S5562=1,2,IF(D5562=7,1,(IF(WEEKDAY(B5562)=1,2,IF(WEEKDAY(B5562)=7,1,0))))))</f>
        <v>2</v>
      </c>
      <c r="U5562" s="781">
        <f>VLOOKUP(C5562,METADATA!$A$5:$H$29,IF(E5562="HI",2,IF(E5562="LO",6,10))+IF(S5562=1,2,IF(D5562=7,1,(IF(WEEKDAY(B5562)=1,2,IF(WEEKDAY(B5562)=7,1,0))))))</f>
        <v>2</v>
      </c>
    </row>
    <row r="5563" spans="2:21" ht="13.95" customHeight="1" x14ac:dyDescent="0.25">
      <c r="B5563" s="784">
        <f t="shared" si="260"/>
        <v>45614</v>
      </c>
      <c r="C5563" s="785">
        <v>15</v>
      </c>
      <c r="D5563" s="786">
        <f>IFERROR((INDEX(METADATA!$T$2:$T$20,MATCH(B5563,METADATA!$S$2:$S$20,0))),0)</f>
        <v>0</v>
      </c>
      <c r="E5563" s="785" t="str">
        <f t="shared" si="258"/>
        <v>LO</v>
      </c>
      <c r="F5563" s="786">
        <f>VLOOKUP(C5563,METADATA!$A$5:$H$29,IF(E5563="HI",2,IF(E5563="LO",6,10))+IF(D5563=1,2,IF(D5563=7,1,(IF(WEEKDAY(B5563)=1,2,IF(WEEKDAY(B5563)=7,1,0))))))</f>
        <v>2</v>
      </c>
      <c r="G5563" s="786">
        <f>VLOOKUP(C5563,METADATA!$J$5:$Q$29,IF(E5563="HI",2,IF(E5563="LO",6,10))+IF(D5563=1,2,IF(D5563=7,1,(IF(WEEKDAY(B5563)=1,2,IF(WEEKDAY(B5563)=7,1,0))))))</f>
        <v>2</v>
      </c>
      <c r="H5563" s="787">
        <v>15985.25</v>
      </c>
      <c r="I5563" s="788">
        <v>4075.2449340820313</v>
      </c>
      <c r="K5563" s="795">
        <v>902.26250000000005</v>
      </c>
      <c r="M5563" s="798">
        <f t="shared" si="259"/>
        <v>16496.540208033359</v>
      </c>
      <c r="N5563" s="303"/>
      <c r="S5563" s="786">
        <v>0</v>
      </c>
      <c r="T5563" s="781">
        <f>VLOOKUP(C5563,METADATA!$J$5:$Q$29,IF(E5563="HI",2,IF(E5563="LO",6,10))+IF(S5563=1,2,IF(D5563=7,1,(IF(WEEKDAY(B5563)=1,2,IF(WEEKDAY(B5563)=7,1,0))))))</f>
        <v>2</v>
      </c>
      <c r="U5563" s="781">
        <f>VLOOKUP(C5563,METADATA!$A$5:$H$29,IF(E5563="HI",2,IF(E5563="LO",6,10))+IF(S5563=1,2,IF(D5563=7,1,(IF(WEEKDAY(B5563)=1,2,IF(WEEKDAY(B5563)=7,1,0))))))</f>
        <v>2</v>
      </c>
    </row>
    <row r="5564" spans="2:21" ht="13.95" customHeight="1" x14ac:dyDescent="0.25">
      <c r="B5564" s="784">
        <f t="shared" si="260"/>
        <v>45614</v>
      </c>
      <c r="C5564" s="785">
        <v>16</v>
      </c>
      <c r="D5564" s="786">
        <f>IFERROR((INDEX(METADATA!$T$2:$T$20,MATCH(B5564,METADATA!$S$2:$S$20,0))),0)</f>
        <v>0</v>
      </c>
      <c r="E5564" s="785" t="str">
        <f t="shared" si="258"/>
        <v>LO</v>
      </c>
      <c r="F5564" s="786">
        <f>VLOOKUP(C5564,METADATA!$A$5:$H$29,IF(E5564="HI",2,IF(E5564="LO",6,10))+IF(D5564=1,2,IF(D5564=7,1,(IF(WEEKDAY(B5564)=1,2,IF(WEEKDAY(B5564)=7,1,0))))))</f>
        <v>2</v>
      </c>
      <c r="G5564" s="786">
        <f>VLOOKUP(C5564,METADATA!$J$5:$Q$29,IF(E5564="HI",2,IF(E5564="LO",6,10))+IF(D5564=1,2,IF(D5564=7,1,(IF(WEEKDAY(B5564)=1,2,IF(WEEKDAY(B5564)=7,1,0))))))</f>
        <v>2</v>
      </c>
      <c r="H5564" s="787">
        <v>16009.75</v>
      </c>
      <c r="I5564" s="788">
        <v>3457.4150238037109</v>
      </c>
      <c r="K5564" s="795">
        <v>933.76250000000005</v>
      </c>
      <c r="M5564" s="798">
        <f t="shared" si="259"/>
        <v>16378.822109948065</v>
      </c>
      <c r="N5564" s="303"/>
      <c r="S5564" s="786">
        <v>0</v>
      </c>
      <c r="T5564" s="781">
        <f>VLOOKUP(C5564,METADATA!$J$5:$Q$29,IF(E5564="HI",2,IF(E5564="LO",6,10))+IF(S5564=1,2,IF(D5564=7,1,(IF(WEEKDAY(B5564)=1,2,IF(WEEKDAY(B5564)=7,1,0))))))</f>
        <v>2</v>
      </c>
      <c r="U5564" s="781">
        <f>VLOOKUP(C5564,METADATA!$A$5:$H$29,IF(E5564="HI",2,IF(E5564="LO",6,10))+IF(S5564=1,2,IF(D5564=7,1,(IF(WEEKDAY(B5564)=1,2,IF(WEEKDAY(B5564)=7,1,0))))))</f>
        <v>2</v>
      </c>
    </row>
    <row r="5565" spans="2:21" ht="13.95" customHeight="1" x14ac:dyDescent="0.25">
      <c r="B5565" s="784">
        <f t="shared" si="260"/>
        <v>45614</v>
      </c>
      <c r="C5565" s="785">
        <v>17</v>
      </c>
      <c r="D5565" s="786">
        <f>IFERROR((INDEX(METADATA!$T$2:$T$20,MATCH(B5565,METADATA!$S$2:$S$20,0))),0)</f>
        <v>0</v>
      </c>
      <c r="E5565" s="785" t="str">
        <f t="shared" si="258"/>
        <v>LO</v>
      </c>
      <c r="F5565" s="786">
        <f>VLOOKUP(C5565,METADATA!$A$5:$H$29,IF(E5565="HI",2,IF(E5565="LO",6,10))+IF(D5565=1,2,IF(D5565=7,1,(IF(WEEKDAY(B5565)=1,2,IF(WEEKDAY(B5565)=7,1,0))))))</f>
        <v>2</v>
      </c>
      <c r="G5565" s="786">
        <f>VLOOKUP(C5565,METADATA!$J$5:$Q$29,IF(E5565="HI",2,IF(E5565="LO",6,10))+IF(D5565=1,2,IF(D5565=7,1,(IF(WEEKDAY(B5565)=1,2,IF(WEEKDAY(B5565)=7,1,0))))))</f>
        <v>2</v>
      </c>
      <c r="H5565" s="787">
        <v>14707.75</v>
      </c>
      <c r="I5565" s="788">
        <v>3887.1599273681641</v>
      </c>
      <c r="K5565" s="795">
        <v>0</v>
      </c>
      <c r="M5565" s="798">
        <f t="shared" si="259"/>
        <v>15212.755252203227</v>
      </c>
      <c r="N5565" s="303"/>
      <c r="S5565" s="786">
        <v>0</v>
      </c>
      <c r="T5565" s="781">
        <f>VLOOKUP(C5565,METADATA!$J$5:$Q$29,IF(E5565="HI",2,IF(E5565="LO",6,10))+IF(S5565=1,2,IF(D5565=7,1,(IF(WEEKDAY(B5565)=1,2,IF(WEEKDAY(B5565)=7,1,0))))))</f>
        <v>2</v>
      </c>
      <c r="U5565" s="781">
        <f>VLOOKUP(C5565,METADATA!$A$5:$H$29,IF(E5565="HI",2,IF(E5565="LO",6,10))+IF(S5565=1,2,IF(D5565=7,1,(IF(WEEKDAY(B5565)=1,2,IF(WEEKDAY(B5565)=7,1,0))))))</f>
        <v>2</v>
      </c>
    </row>
    <row r="5566" spans="2:21" ht="13.95" customHeight="1" x14ac:dyDescent="0.25">
      <c r="B5566" s="784">
        <f t="shared" si="260"/>
        <v>45614</v>
      </c>
      <c r="C5566" s="785">
        <v>18</v>
      </c>
      <c r="D5566" s="786">
        <f>IFERROR((INDEX(METADATA!$T$2:$T$20,MATCH(B5566,METADATA!$S$2:$S$20,0))),0)</f>
        <v>0</v>
      </c>
      <c r="E5566" s="785" t="str">
        <f t="shared" si="258"/>
        <v>LO</v>
      </c>
      <c r="F5566" s="786">
        <f>VLOOKUP(C5566,METADATA!$A$5:$H$29,IF(E5566="HI",2,IF(E5566="LO",6,10))+IF(D5566=1,2,IF(D5566=7,1,(IF(WEEKDAY(B5566)=1,2,IF(WEEKDAY(B5566)=7,1,0))))))</f>
        <v>1</v>
      </c>
      <c r="G5566" s="786">
        <f>VLOOKUP(C5566,METADATA!$J$5:$Q$29,IF(E5566="HI",2,IF(E5566="LO",6,10))+IF(D5566=1,2,IF(D5566=7,1,(IF(WEEKDAY(B5566)=1,2,IF(WEEKDAY(B5566)=7,1,0))))))</f>
        <v>1</v>
      </c>
      <c r="H5566" s="787">
        <v>14264.5</v>
      </c>
      <c r="I5566" s="788">
        <v>4056.52490234375</v>
      </c>
      <c r="K5566" s="795">
        <v>0</v>
      </c>
      <c r="M5566" s="798">
        <f t="shared" si="259"/>
        <v>14830.08275544459</v>
      </c>
      <c r="N5566" s="303"/>
      <c r="S5566" s="786">
        <v>0</v>
      </c>
      <c r="T5566" s="781">
        <f>VLOOKUP(C5566,METADATA!$J$5:$Q$29,IF(E5566="HI",2,IF(E5566="LO",6,10))+IF(S5566=1,2,IF(D5566=7,1,(IF(WEEKDAY(B5566)=1,2,IF(WEEKDAY(B5566)=7,1,0))))))</f>
        <v>1</v>
      </c>
      <c r="U5566" s="781">
        <f>VLOOKUP(C5566,METADATA!$A$5:$H$29,IF(E5566="HI",2,IF(E5566="LO",6,10))+IF(S5566=1,2,IF(D5566=7,1,(IF(WEEKDAY(B5566)=1,2,IF(WEEKDAY(B5566)=7,1,0))))))</f>
        <v>1</v>
      </c>
    </row>
    <row r="5567" spans="2:21" ht="13.95" customHeight="1" x14ac:dyDescent="0.25">
      <c r="B5567" s="784">
        <f t="shared" si="260"/>
        <v>45614</v>
      </c>
      <c r="C5567" s="785">
        <v>19</v>
      </c>
      <c r="D5567" s="786">
        <f>IFERROR((INDEX(METADATA!$T$2:$T$20,MATCH(B5567,METADATA!$S$2:$S$20,0))),0)</f>
        <v>0</v>
      </c>
      <c r="E5567" s="785" t="str">
        <f t="shared" si="258"/>
        <v>LO</v>
      </c>
      <c r="F5567" s="786">
        <f>VLOOKUP(C5567,METADATA!$A$5:$H$29,IF(E5567="HI",2,IF(E5567="LO",6,10))+IF(D5567=1,2,IF(D5567=7,1,(IF(WEEKDAY(B5567)=1,2,IF(WEEKDAY(B5567)=7,1,0))))))</f>
        <v>1</v>
      </c>
      <c r="G5567" s="786">
        <f>VLOOKUP(C5567,METADATA!$J$5:$Q$29,IF(E5567="HI",2,IF(E5567="LO",6,10))+IF(D5567=1,2,IF(D5567=7,1,(IF(WEEKDAY(B5567)=1,2,IF(WEEKDAY(B5567)=7,1,0))))))</f>
        <v>1</v>
      </c>
      <c r="H5567" s="787">
        <v>14122</v>
      </c>
      <c r="I5567" s="788">
        <v>3908.4399719238281</v>
      </c>
      <c r="K5567" s="795">
        <v>0</v>
      </c>
      <c r="M5567" s="798">
        <f t="shared" si="259"/>
        <v>14652.876407522583</v>
      </c>
      <c r="N5567" s="303"/>
      <c r="S5567" s="786">
        <v>0</v>
      </c>
      <c r="T5567" s="781">
        <f>VLOOKUP(C5567,METADATA!$J$5:$Q$29,IF(E5567="HI",2,IF(E5567="LO",6,10))+IF(S5567=1,2,IF(D5567=7,1,(IF(WEEKDAY(B5567)=1,2,IF(WEEKDAY(B5567)=7,1,0))))))</f>
        <v>1</v>
      </c>
      <c r="U5567" s="781">
        <f>VLOOKUP(C5567,METADATA!$A$5:$H$29,IF(E5567="HI",2,IF(E5567="LO",6,10))+IF(S5567=1,2,IF(D5567=7,1,(IF(WEEKDAY(B5567)=1,2,IF(WEEKDAY(B5567)=7,1,0))))))</f>
        <v>1</v>
      </c>
    </row>
    <row r="5568" spans="2:21" ht="13.95" customHeight="1" x14ac:dyDescent="0.25">
      <c r="B5568" s="784">
        <f t="shared" si="260"/>
        <v>45614</v>
      </c>
      <c r="C5568" s="785">
        <v>20</v>
      </c>
      <c r="D5568" s="786">
        <f>IFERROR((INDEX(METADATA!$T$2:$T$20,MATCH(B5568,METADATA!$S$2:$S$20,0))),0)</f>
        <v>0</v>
      </c>
      <c r="E5568" s="785" t="str">
        <f t="shared" si="258"/>
        <v>LO</v>
      </c>
      <c r="F5568" s="786">
        <f>VLOOKUP(C5568,METADATA!$A$5:$H$29,IF(E5568="HI",2,IF(E5568="LO",6,10))+IF(D5568=1,2,IF(D5568=7,1,(IF(WEEKDAY(B5568)=1,2,IF(WEEKDAY(B5568)=7,1,0))))))</f>
        <v>1</v>
      </c>
      <c r="G5568" s="786">
        <f>VLOOKUP(C5568,METADATA!$J$5:$Q$29,IF(E5568="HI",2,IF(E5568="LO",6,10))+IF(D5568=1,2,IF(D5568=7,1,(IF(WEEKDAY(B5568)=1,2,IF(WEEKDAY(B5568)=7,1,0))))))</f>
        <v>2</v>
      </c>
      <c r="H5568" s="787">
        <v>13939</v>
      </c>
      <c r="I5568" s="788">
        <v>3901.0300750732422</v>
      </c>
      <c r="K5568" s="795">
        <v>0</v>
      </c>
      <c r="M5568" s="798">
        <f t="shared" si="259"/>
        <v>14474.590033801507</v>
      </c>
      <c r="N5568" s="303"/>
      <c r="S5568" s="786">
        <v>0</v>
      </c>
      <c r="T5568" s="781">
        <f>VLOOKUP(C5568,METADATA!$J$5:$Q$29,IF(E5568="HI",2,IF(E5568="LO",6,10))+IF(S5568=1,2,IF(D5568=7,1,(IF(WEEKDAY(B5568)=1,2,IF(WEEKDAY(B5568)=7,1,0))))))</f>
        <v>2</v>
      </c>
      <c r="U5568" s="781">
        <f>VLOOKUP(C5568,METADATA!$A$5:$H$29,IF(E5568="HI",2,IF(E5568="LO",6,10))+IF(S5568=1,2,IF(D5568=7,1,(IF(WEEKDAY(B5568)=1,2,IF(WEEKDAY(B5568)=7,1,0))))))</f>
        <v>1</v>
      </c>
    </row>
    <row r="5569" spans="2:21" ht="13.95" customHeight="1" x14ac:dyDescent="0.25">
      <c r="B5569" s="784">
        <f t="shared" si="260"/>
        <v>45614</v>
      </c>
      <c r="C5569" s="785">
        <v>21</v>
      </c>
      <c r="D5569" s="786">
        <f>IFERROR((INDEX(METADATA!$T$2:$T$20,MATCH(B5569,METADATA!$S$2:$S$20,0))),0)</f>
        <v>0</v>
      </c>
      <c r="E5569" s="785" t="str">
        <f t="shared" si="258"/>
        <v>LO</v>
      </c>
      <c r="F5569" s="786">
        <f>VLOOKUP(C5569,METADATA!$A$5:$H$29,IF(E5569="HI",2,IF(E5569="LO",6,10))+IF(D5569=1,2,IF(D5569=7,1,(IF(WEEKDAY(B5569)=1,2,IF(WEEKDAY(B5569)=7,1,0))))))</f>
        <v>2</v>
      </c>
      <c r="G5569" s="786">
        <f>VLOOKUP(C5569,METADATA!$J$5:$Q$29,IF(E5569="HI",2,IF(E5569="LO",6,10))+IF(D5569=1,2,IF(D5569=7,1,(IF(WEEKDAY(B5569)=1,2,IF(WEEKDAY(B5569)=7,1,0))))))</f>
        <v>2</v>
      </c>
      <c r="H5569" s="787">
        <v>12368</v>
      </c>
      <c r="I5569" s="788">
        <v>3889.4649658203125</v>
      </c>
      <c r="K5569" s="795">
        <v>0</v>
      </c>
      <c r="M5569" s="798">
        <f t="shared" si="259"/>
        <v>12965.159533162081</v>
      </c>
      <c r="N5569" s="303"/>
      <c r="S5569" s="786">
        <v>0</v>
      </c>
      <c r="T5569" s="781">
        <f>VLOOKUP(C5569,METADATA!$J$5:$Q$29,IF(E5569="HI",2,IF(E5569="LO",6,10))+IF(S5569=1,2,IF(D5569=7,1,(IF(WEEKDAY(B5569)=1,2,IF(WEEKDAY(B5569)=7,1,0))))))</f>
        <v>2</v>
      </c>
      <c r="U5569" s="781">
        <f>VLOOKUP(C5569,METADATA!$A$5:$H$29,IF(E5569="HI",2,IF(E5569="LO",6,10))+IF(S5569=1,2,IF(D5569=7,1,(IF(WEEKDAY(B5569)=1,2,IF(WEEKDAY(B5569)=7,1,0))))))</f>
        <v>2</v>
      </c>
    </row>
    <row r="5570" spans="2:21" ht="13.95" customHeight="1" x14ac:dyDescent="0.25">
      <c r="B5570" s="784">
        <f t="shared" si="260"/>
        <v>45614</v>
      </c>
      <c r="C5570" s="785">
        <v>22</v>
      </c>
      <c r="D5570" s="786">
        <f>IFERROR((INDEX(METADATA!$T$2:$T$20,MATCH(B5570,METADATA!$S$2:$S$20,0))),0)</f>
        <v>0</v>
      </c>
      <c r="E5570" s="785" t="str">
        <f t="shared" si="258"/>
        <v>LO</v>
      </c>
      <c r="F5570" s="786">
        <f>VLOOKUP(C5570,METADATA!$A$5:$H$29,IF(E5570="HI",2,IF(E5570="LO",6,10))+IF(D5570=1,2,IF(D5570=7,1,(IF(WEEKDAY(B5570)=1,2,IF(WEEKDAY(B5570)=7,1,0))))))</f>
        <v>3</v>
      </c>
      <c r="G5570" s="786">
        <f>VLOOKUP(C5570,METADATA!$J$5:$Q$29,IF(E5570="HI",2,IF(E5570="LO",6,10))+IF(D5570=1,2,IF(D5570=7,1,(IF(WEEKDAY(B5570)=1,2,IF(WEEKDAY(B5570)=7,1,0))))))</f>
        <v>3</v>
      </c>
      <c r="H5570" s="787">
        <v>10987.75</v>
      </c>
      <c r="I5570" s="788">
        <v>4024.614990234375</v>
      </c>
      <c r="K5570" s="795">
        <v>0</v>
      </c>
      <c r="M5570" s="798">
        <f t="shared" si="259"/>
        <v>11701.631334225123</v>
      </c>
      <c r="N5570" s="303"/>
      <c r="S5570" s="786">
        <v>0</v>
      </c>
      <c r="T5570" s="781">
        <f>VLOOKUP(C5570,METADATA!$J$5:$Q$29,IF(E5570="HI",2,IF(E5570="LO",6,10))+IF(S5570=1,2,IF(D5570=7,1,(IF(WEEKDAY(B5570)=1,2,IF(WEEKDAY(B5570)=7,1,0))))))</f>
        <v>3</v>
      </c>
      <c r="U5570" s="781">
        <f>VLOOKUP(C5570,METADATA!$A$5:$H$29,IF(E5570="HI",2,IF(E5570="LO",6,10))+IF(S5570=1,2,IF(D5570=7,1,(IF(WEEKDAY(B5570)=1,2,IF(WEEKDAY(B5570)=7,1,0))))))</f>
        <v>3</v>
      </c>
    </row>
    <row r="5571" spans="2:21" ht="13.95" customHeight="1" x14ac:dyDescent="0.25">
      <c r="B5571" s="784">
        <f t="shared" si="260"/>
        <v>45614</v>
      </c>
      <c r="C5571" s="785">
        <v>23</v>
      </c>
      <c r="D5571" s="786">
        <f>IFERROR((INDEX(METADATA!$T$2:$T$20,MATCH(B5571,METADATA!$S$2:$S$20,0))),0)</f>
        <v>0</v>
      </c>
      <c r="E5571" s="785" t="str">
        <f t="shared" si="258"/>
        <v>LO</v>
      </c>
      <c r="F5571" s="786">
        <f>VLOOKUP(C5571,METADATA!$A$5:$H$29,IF(E5571="HI",2,IF(E5571="LO",6,10))+IF(D5571=1,2,IF(D5571=7,1,(IF(WEEKDAY(B5571)=1,2,IF(WEEKDAY(B5571)=7,1,0))))))</f>
        <v>3</v>
      </c>
      <c r="G5571" s="786">
        <f>VLOOKUP(C5571,METADATA!$J$5:$Q$29,IF(E5571="HI",2,IF(E5571="LO",6,10))+IF(D5571=1,2,IF(D5571=7,1,(IF(WEEKDAY(B5571)=1,2,IF(WEEKDAY(B5571)=7,1,0))))))</f>
        <v>3</v>
      </c>
      <c r="H5571" s="787">
        <v>9991.25</v>
      </c>
      <c r="I5571" s="788">
        <v>4020.7549438476563</v>
      </c>
      <c r="K5571" s="795">
        <v>0</v>
      </c>
      <c r="M5571" s="798">
        <f t="shared" si="259"/>
        <v>10769.937180920573</v>
      </c>
      <c r="N5571" s="303"/>
      <c r="S5571" s="786">
        <v>0</v>
      </c>
      <c r="T5571" s="781">
        <f>VLOOKUP(C5571,METADATA!$J$5:$Q$29,IF(E5571="HI",2,IF(E5571="LO",6,10))+IF(S5571=1,2,IF(D5571=7,1,(IF(WEEKDAY(B5571)=1,2,IF(WEEKDAY(B5571)=7,1,0))))))</f>
        <v>3</v>
      </c>
      <c r="U5571" s="781">
        <f>VLOOKUP(C5571,METADATA!$A$5:$H$29,IF(E5571="HI",2,IF(E5571="LO",6,10))+IF(S5571=1,2,IF(D5571=7,1,(IF(WEEKDAY(B5571)=1,2,IF(WEEKDAY(B5571)=7,1,0))))))</f>
        <v>3</v>
      </c>
    </row>
    <row r="5572" spans="2:21" ht="13.95" customHeight="1" x14ac:dyDescent="0.25">
      <c r="B5572" s="784">
        <f t="shared" si="260"/>
        <v>45615</v>
      </c>
      <c r="C5572" s="785">
        <v>0</v>
      </c>
      <c r="D5572" s="786">
        <f>IFERROR((INDEX(METADATA!$T$2:$T$20,MATCH(B5572,METADATA!$S$2:$S$20,0))),0)</f>
        <v>0</v>
      </c>
      <c r="E5572" s="785" t="str">
        <f t="shared" ref="E5572:E5635" si="261">IF(B5572="","",IF(AND(MONTH(B5572)&gt;=MONTH($AA$9),MONTH(B5572)&lt;=MONTH($AA$11)),"HI","LO"))</f>
        <v>LO</v>
      </c>
      <c r="F5572" s="786">
        <f>VLOOKUP(C5572,METADATA!$A$5:$H$29,IF(E5572="HI",2,IF(E5572="LO",6,10))+IF(D5572=1,2,IF(D5572=7,1,(IF(WEEKDAY(B5572)=1,2,IF(WEEKDAY(B5572)=7,1,0))))))</f>
        <v>3</v>
      </c>
      <c r="G5572" s="786">
        <f>VLOOKUP(C5572,METADATA!$J$5:$Q$29,IF(E5572="HI",2,IF(E5572="LO",6,10))+IF(D5572=1,2,IF(D5572=7,1,(IF(WEEKDAY(B5572)=1,2,IF(WEEKDAY(B5572)=7,1,0))))))</f>
        <v>3</v>
      </c>
      <c r="H5572" s="787">
        <v>9232.5</v>
      </c>
      <c r="I5572" s="788">
        <v>4013.0151062011719</v>
      </c>
      <c r="K5572" s="795">
        <v>0</v>
      </c>
      <c r="M5572" s="798">
        <f t="shared" ref="M5572:M5635" si="262">SQRT(H5572^2+I5572^2)</f>
        <v>10066.943254662698</v>
      </c>
      <c r="N5572" s="303"/>
      <c r="S5572" s="786">
        <v>0</v>
      </c>
      <c r="T5572" s="781">
        <f>VLOOKUP(C5572,METADATA!$J$5:$Q$29,IF(E5572="HI",2,IF(E5572="LO",6,10))+IF(S5572=1,2,IF(D5572=7,1,(IF(WEEKDAY(B5572)=1,2,IF(WEEKDAY(B5572)=7,1,0))))))</f>
        <v>3</v>
      </c>
      <c r="U5572" s="781">
        <f>VLOOKUP(C5572,METADATA!$A$5:$H$29,IF(E5572="HI",2,IF(E5572="LO",6,10))+IF(S5572=1,2,IF(D5572=7,1,(IF(WEEKDAY(B5572)=1,2,IF(WEEKDAY(B5572)=7,1,0))))))</f>
        <v>3</v>
      </c>
    </row>
    <row r="5573" spans="2:21" ht="13.95" customHeight="1" x14ac:dyDescent="0.25">
      <c r="B5573" s="784">
        <f t="shared" si="260"/>
        <v>45615</v>
      </c>
      <c r="C5573" s="785">
        <v>1</v>
      </c>
      <c r="D5573" s="786">
        <f>IFERROR((INDEX(METADATA!$T$2:$T$20,MATCH(B5573,METADATA!$S$2:$S$20,0))),0)</f>
        <v>0</v>
      </c>
      <c r="E5573" s="785" t="str">
        <f t="shared" si="261"/>
        <v>LO</v>
      </c>
      <c r="F5573" s="786">
        <f>VLOOKUP(C5573,METADATA!$A$5:$H$29,IF(E5573="HI",2,IF(E5573="LO",6,10))+IF(D5573=1,2,IF(D5573=7,1,(IF(WEEKDAY(B5573)=1,2,IF(WEEKDAY(B5573)=7,1,0))))))</f>
        <v>3</v>
      </c>
      <c r="G5573" s="786">
        <f>VLOOKUP(C5573,METADATA!$J$5:$Q$29,IF(E5573="HI",2,IF(E5573="LO",6,10))+IF(D5573=1,2,IF(D5573=7,1,(IF(WEEKDAY(B5573)=1,2,IF(WEEKDAY(B5573)=7,1,0))))))</f>
        <v>3</v>
      </c>
      <c r="H5573" s="787">
        <v>8717</v>
      </c>
      <c r="I5573" s="788">
        <v>4035.9624328613281</v>
      </c>
      <c r="K5573" s="795">
        <v>0</v>
      </c>
      <c r="M5573" s="798">
        <f t="shared" si="262"/>
        <v>9605.991971653315</v>
      </c>
      <c r="N5573" s="303"/>
      <c r="S5573" s="786">
        <v>0</v>
      </c>
      <c r="T5573" s="781">
        <f>VLOOKUP(C5573,METADATA!$J$5:$Q$29,IF(E5573="HI",2,IF(E5573="LO",6,10))+IF(S5573=1,2,IF(D5573=7,1,(IF(WEEKDAY(B5573)=1,2,IF(WEEKDAY(B5573)=7,1,0))))))</f>
        <v>3</v>
      </c>
      <c r="U5573" s="781">
        <f>VLOOKUP(C5573,METADATA!$A$5:$H$29,IF(E5573="HI",2,IF(E5573="LO",6,10))+IF(S5573=1,2,IF(D5573=7,1,(IF(WEEKDAY(B5573)=1,2,IF(WEEKDAY(B5573)=7,1,0))))))</f>
        <v>3</v>
      </c>
    </row>
    <row r="5574" spans="2:21" ht="13.95" customHeight="1" x14ac:dyDescent="0.25">
      <c r="B5574" s="784">
        <f t="shared" si="260"/>
        <v>45615</v>
      </c>
      <c r="C5574" s="785">
        <v>2</v>
      </c>
      <c r="D5574" s="786">
        <f>IFERROR((INDEX(METADATA!$T$2:$T$20,MATCH(B5574,METADATA!$S$2:$S$20,0))),0)</f>
        <v>0</v>
      </c>
      <c r="E5574" s="785" t="str">
        <f t="shared" si="261"/>
        <v>LO</v>
      </c>
      <c r="F5574" s="786">
        <f>VLOOKUP(C5574,METADATA!$A$5:$H$29,IF(E5574="HI",2,IF(E5574="LO",6,10))+IF(D5574=1,2,IF(D5574=7,1,(IF(WEEKDAY(B5574)=1,2,IF(WEEKDAY(B5574)=7,1,0))))))</f>
        <v>3</v>
      </c>
      <c r="G5574" s="786">
        <f>VLOOKUP(C5574,METADATA!$J$5:$Q$29,IF(E5574="HI",2,IF(E5574="LO",6,10))+IF(D5574=1,2,IF(D5574=7,1,(IF(WEEKDAY(B5574)=1,2,IF(WEEKDAY(B5574)=7,1,0))))))</f>
        <v>3</v>
      </c>
      <c r="H5574" s="787">
        <v>8750.75</v>
      </c>
      <c r="I5574" s="788">
        <v>4107.4399719238281</v>
      </c>
      <c r="K5574" s="795">
        <v>0</v>
      </c>
      <c r="M5574" s="798">
        <f t="shared" si="262"/>
        <v>9666.7827474014139</v>
      </c>
      <c r="N5574" s="303"/>
      <c r="S5574" s="786">
        <v>0</v>
      </c>
      <c r="T5574" s="781">
        <f>VLOOKUP(C5574,METADATA!$J$5:$Q$29,IF(E5574="HI",2,IF(E5574="LO",6,10))+IF(S5574=1,2,IF(D5574=7,1,(IF(WEEKDAY(B5574)=1,2,IF(WEEKDAY(B5574)=7,1,0))))))</f>
        <v>3</v>
      </c>
      <c r="U5574" s="781">
        <f>VLOOKUP(C5574,METADATA!$A$5:$H$29,IF(E5574="HI",2,IF(E5574="LO",6,10))+IF(S5574=1,2,IF(D5574=7,1,(IF(WEEKDAY(B5574)=1,2,IF(WEEKDAY(B5574)=7,1,0))))))</f>
        <v>3</v>
      </c>
    </row>
    <row r="5575" spans="2:21" ht="13.95" customHeight="1" x14ac:dyDescent="0.25">
      <c r="B5575" s="784">
        <f t="shared" si="260"/>
        <v>45615</v>
      </c>
      <c r="C5575" s="785">
        <v>3</v>
      </c>
      <c r="D5575" s="786">
        <f>IFERROR((INDEX(METADATA!$T$2:$T$20,MATCH(B5575,METADATA!$S$2:$S$20,0))),0)</f>
        <v>0</v>
      </c>
      <c r="E5575" s="785" t="str">
        <f t="shared" si="261"/>
        <v>LO</v>
      </c>
      <c r="F5575" s="786">
        <f>VLOOKUP(C5575,METADATA!$A$5:$H$29,IF(E5575="HI",2,IF(E5575="LO",6,10))+IF(D5575=1,2,IF(D5575=7,1,(IF(WEEKDAY(B5575)=1,2,IF(WEEKDAY(B5575)=7,1,0))))))</f>
        <v>3</v>
      </c>
      <c r="G5575" s="786">
        <f>VLOOKUP(C5575,METADATA!$J$5:$Q$29,IF(E5575="HI",2,IF(E5575="LO",6,10))+IF(D5575=1,2,IF(D5575=7,1,(IF(WEEKDAY(B5575)=1,2,IF(WEEKDAY(B5575)=7,1,0))))))</f>
        <v>3</v>
      </c>
      <c r="H5575" s="787">
        <v>9024.5</v>
      </c>
      <c r="I5575" s="788">
        <v>4117.8349914550781</v>
      </c>
      <c r="K5575" s="795">
        <v>0</v>
      </c>
      <c r="M5575" s="798">
        <f t="shared" si="262"/>
        <v>9919.5849342022284</v>
      </c>
      <c r="N5575" s="303"/>
      <c r="S5575" s="786">
        <v>0</v>
      </c>
      <c r="T5575" s="781">
        <f>VLOOKUP(C5575,METADATA!$J$5:$Q$29,IF(E5575="HI",2,IF(E5575="LO",6,10))+IF(S5575=1,2,IF(D5575=7,1,(IF(WEEKDAY(B5575)=1,2,IF(WEEKDAY(B5575)=7,1,0))))))</f>
        <v>3</v>
      </c>
      <c r="U5575" s="781">
        <f>VLOOKUP(C5575,METADATA!$A$5:$H$29,IF(E5575="HI",2,IF(E5575="LO",6,10))+IF(S5575=1,2,IF(D5575=7,1,(IF(WEEKDAY(B5575)=1,2,IF(WEEKDAY(B5575)=7,1,0))))))</f>
        <v>3</v>
      </c>
    </row>
    <row r="5576" spans="2:21" ht="13.95" customHeight="1" x14ac:dyDescent="0.25">
      <c r="B5576" s="784">
        <f t="shared" si="260"/>
        <v>45615</v>
      </c>
      <c r="C5576" s="785">
        <v>4</v>
      </c>
      <c r="D5576" s="786">
        <f>IFERROR((INDEX(METADATA!$T$2:$T$20,MATCH(B5576,METADATA!$S$2:$S$20,0))),0)</f>
        <v>0</v>
      </c>
      <c r="E5576" s="785" t="str">
        <f t="shared" si="261"/>
        <v>LO</v>
      </c>
      <c r="F5576" s="786">
        <f>VLOOKUP(C5576,METADATA!$A$5:$H$29,IF(E5576="HI",2,IF(E5576="LO",6,10))+IF(D5576=1,2,IF(D5576=7,1,(IF(WEEKDAY(B5576)=1,2,IF(WEEKDAY(B5576)=7,1,0))))))</f>
        <v>3</v>
      </c>
      <c r="G5576" s="786">
        <f>VLOOKUP(C5576,METADATA!$J$5:$Q$29,IF(E5576="HI",2,IF(E5576="LO",6,10))+IF(D5576=1,2,IF(D5576=7,1,(IF(WEEKDAY(B5576)=1,2,IF(WEEKDAY(B5576)=7,1,0))))))</f>
        <v>3</v>
      </c>
      <c r="H5576" s="787">
        <v>9574.25</v>
      </c>
      <c r="I5576" s="788">
        <v>4120.280029296875</v>
      </c>
      <c r="K5576" s="795">
        <v>870.51250000000005</v>
      </c>
      <c r="M5576" s="798">
        <f t="shared" si="262"/>
        <v>10423.19387627049</v>
      </c>
      <c r="N5576" s="303"/>
      <c r="S5576" s="786">
        <v>0</v>
      </c>
      <c r="T5576" s="781">
        <f>VLOOKUP(C5576,METADATA!$J$5:$Q$29,IF(E5576="HI",2,IF(E5576="LO",6,10))+IF(S5576=1,2,IF(D5576=7,1,(IF(WEEKDAY(B5576)=1,2,IF(WEEKDAY(B5576)=7,1,0))))))</f>
        <v>3</v>
      </c>
      <c r="U5576" s="781">
        <f>VLOOKUP(C5576,METADATA!$A$5:$H$29,IF(E5576="HI",2,IF(E5576="LO",6,10))+IF(S5576=1,2,IF(D5576=7,1,(IF(WEEKDAY(B5576)=1,2,IF(WEEKDAY(B5576)=7,1,0))))))</f>
        <v>3</v>
      </c>
    </row>
    <row r="5577" spans="2:21" ht="13.95" customHeight="1" x14ac:dyDescent="0.25">
      <c r="B5577" s="784">
        <f t="shared" si="260"/>
        <v>45615</v>
      </c>
      <c r="C5577" s="785">
        <v>5</v>
      </c>
      <c r="D5577" s="786">
        <f>IFERROR((INDEX(METADATA!$T$2:$T$20,MATCH(B5577,METADATA!$S$2:$S$20,0))),0)</f>
        <v>0</v>
      </c>
      <c r="E5577" s="785" t="str">
        <f t="shared" si="261"/>
        <v>LO</v>
      </c>
      <c r="F5577" s="786">
        <f>VLOOKUP(C5577,METADATA!$A$5:$H$29,IF(E5577="HI",2,IF(E5577="LO",6,10))+IF(D5577=1,2,IF(D5577=7,1,(IF(WEEKDAY(B5577)=1,2,IF(WEEKDAY(B5577)=7,1,0))))))</f>
        <v>3</v>
      </c>
      <c r="G5577" s="786">
        <f>VLOOKUP(C5577,METADATA!$J$5:$Q$29,IF(E5577="HI",2,IF(E5577="LO",6,10))+IF(D5577=1,2,IF(D5577=7,1,(IF(WEEKDAY(B5577)=1,2,IF(WEEKDAY(B5577)=7,1,0))))))</f>
        <v>3</v>
      </c>
      <c r="H5577" s="787">
        <v>11334.25</v>
      </c>
      <c r="I5577" s="788">
        <v>4047.9399719238281</v>
      </c>
      <c r="K5577" s="795">
        <v>865.8125</v>
      </c>
      <c r="M5577" s="798">
        <f t="shared" si="262"/>
        <v>12035.407806917001</v>
      </c>
      <c r="N5577" s="303"/>
      <c r="S5577" s="786">
        <v>0</v>
      </c>
      <c r="T5577" s="781">
        <f>VLOOKUP(C5577,METADATA!$J$5:$Q$29,IF(E5577="HI",2,IF(E5577="LO",6,10))+IF(S5577=1,2,IF(D5577=7,1,(IF(WEEKDAY(B5577)=1,2,IF(WEEKDAY(B5577)=7,1,0))))))</f>
        <v>3</v>
      </c>
      <c r="U5577" s="781">
        <f>VLOOKUP(C5577,METADATA!$A$5:$H$29,IF(E5577="HI",2,IF(E5577="LO",6,10))+IF(S5577=1,2,IF(D5577=7,1,(IF(WEEKDAY(B5577)=1,2,IF(WEEKDAY(B5577)=7,1,0))))))</f>
        <v>3</v>
      </c>
    </row>
    <row r="5578" spans="2:21" ht="13.95" customHeight="1" x14ac:dyDescent="0.25">
      <c r="B5578" s="784">
        <f t="shared" si="260"/>
        <v>45615</v>
      </c>
      <c r="C5578" s="785">
        <v>6</v>
      </c>
      <c r="D5578" s="786">
        <f>IFERROR((INDEX(METADATA!$T$2:$T$20,MATCH(B5578,METADATA!$S$2:$S$20,0))),0)</f>
        <v>0</v>
      </c>
      <c r="E5578" s="785" t="str">
        <f t="shared" si="261"/>
        <v>LO</v>
      </c>
      <c r="F5578" s="786">
        <f>VLOOKUP(C5578,METADATA!$A$5:$H$29,IF(E5578="HI",2,IF(E5578="LO",6,10))+IF(D5578=1,2,IF(D5578=7,1,(IF(WEEKDAY(B5578)=1,2,IF(WEEKDAY(B5578)=7,1,0))))))</f>
        <v>2</v>
      </c>
      <c r="G5578" s="786">
        <f>VLOOKUP(C5578,METADATA!$J$5:$Q$29,IF(E5578="HI",2,IF(E5578="LO",6,10))+IF(D5578=1,2,IF(D5578=7,1,(IF(WEEKDAY(B5578)=1,2,IF(WEEKDAY(B5578)=7,1,0))))))</f>
        <v>2</v>
      </c>
      <c r="H5578" s="787">
        <v>12542.25</v>
      </c>
      <c r="I5578" s="788">
        <v>3848.2801055908203</v>
      </c>
      <c r="K5578" s="795">
        <v>834.63750000000005</v>
      </c>
      <c r="M5578" s="798">
        <f t="shared" si="262"/>
        <v>13119.348110084818</v>
      </c>
      <c r="N5578" s="303"/>
      <c r="S5578" s="786">
        <v>0</v>
      </c>
      <c r="T5578" s="781">
        <f>VLOOKUP(C5578,METADATA!$J$5:$Q$29,IF(E5578="HI",2,IF(E5578="LO",6,10))+IF(S5578=1,2,IF(D5578=7,1,(IF(WEEKDAY(B5578)=1,2,IF(WEEKDAY(B5578)=7,1,0))))))</f>
        <v>2</v>
      </c>
      <c r="U5578" s="781">
        <f>VLOOKUP(C5578,METADATA!$A$5:$H$29,IF(E5578="HI",2,IF(E5578="LO",6,10))+IF(S5578=1,2,IF(D5578=7,1,(IF(WEEKDAY(B5578)=1,2,IF(WEEKDAY(B5578)=7,1,0))))))</f>
        <v>2</v>
      </c>
    </row>
    <row r="5579" spans="2:21" ht="13.95" customHeight="1" x14ac:dyDescent="0.25">
      <c r="B5579" s="784">
        <f t="shared" si="260"/>
        <v>45615</v>
      </c>
      <c r="C5579" s="785">
        <v>7</v>
      </c>
      <c r="D5579" s="786">
        <f>IFERROR((INDEX(METADATA!$T$2:$T$20,MATCH(B5579,METADATA!$S$2:$S$20,0))),0)</f>
        <v>0</v>
      </c>
      <c r="E5579" s="785" t="str">
        <f t="shared" si="261"/>
        <v>LO</v>
      </c>
      <c r="F5579" s="786">
        <f>VLOOKUP(C5579,METADATA!$A$5:$H$29,IF(E5579="HI",2,IF(E5579="LO",6,10))+IF(D5579=1,2,IF(D5579=7,1,(IF(WEEKDAY(B5579)=1,2,IF(WEEKDAY(B5579)=7,1,0))))))</f>
        <v>1</v>
      </c>
      <c r="G5579" s="786">
        <f>VLOOKUP(C5579,METADATA!$J$5:$Q$29,IF(E5579="HI",2,IF(E5579="LO",6,10))+IF(D5579=1,2,IF(D5579=7,1,(IF(WEEKDAY(B5579)=1,2,IF(WEEKDAY(B5579)=7,1,0))))))</f>
        <v>1</v>
      </c>
      <c r="H5579" s="787">
        <v>13165.75</v>
      </c>
      <c r="I5579" s="788">
        <v>3746.7899780273438</v>
      </c>
      <c r="K5579" s="795">
        <v>847.33749999999998</v>
      </c>
      <c r="M5579" s="798">
        <f t="shared" si="262"/>
        <v>13688.513732394256</v>
      </c>
      <c r="N5579" s="303"/>
      <c r="S5579" s="786">
        <v>0</v>
      </c>
      <c r="T5579" s="781">
        <f>VLOOKUP(C5579,METADATA!$J$5:$Q$29,IF(E5579="HI",2,IF(E5579="LO",6,10))+IF(S5579=1,2,IF(D5579=7,1,(IF(WEEKDAY(B5579)=1,2,IF(WEEKDAY(B5579)=7,1,0))))))</f>
        <v>1</v>
      </c>
      <c r="U5579" s="781">
        <f>VLOOKUP(C5579,METADATA!$A$5:$H$29,IF(E5579="HI",2,IF(E5579="LO",6,10))+IF(S5579=1,2,IF(D5579=7,1,(IF(WEEKDAY(B5579)=1,2,IF(WEEKDAY(B5579)=7,1,0))))))</f>
        <v>1</v>
      </c>
    </row>
    <row r="5580" spans="2:21" ht="13.95" customHeight="1" x14ac:dyDescent="0.25">
      <c r="B5580" s="784">
        <f t="shared" si="260"/>
        <v>45615</v>
      </c>
      <c r="C5580" s="785">
        <v>8</v>
      </c>
      <c r="D5580" s="786">
        <f>IFERROR((INDEX(METADATA!$T$2:$T$20,MATCH(B5580,METADATA!$S$2:$S$20,0))),0)</f>
        <v>0</v>
      </c>
      <c r="E5580" s="785" t="str">
        <f t="shared" si="261"/>
        <v>LO</v>
      </c>
      <c r="F5580" s="786">
        <f>VLOOKUP(C5580,METADATA!$A$5:$H$29,IF(E5580="HI",2,IF(E5580="LO",6,10))+IF(D5580=1,2,IF(D5580=7,1,(IF(WEEKDAY(B5580)=1,2,IF(WEEKDAY(B5580)=7,1,0))))))</f>
        <v>1</v>
      </c>
      <c r="G5580" s="786">
        <f>VLOOKUP(C5580,METADATA!$J$5:$Q$29,IF(E5580="HI",2,IF(E5580="LO",6,10))+IF(D5580=1,2,IF(D5580=7,1,(IF(WEEKDAY(B5580)=1,2,IF(WEEKDAY(B5580)=7,1,0))))))</f>
        <v>1</v>
      </c>
      <c r="H5580" s="787">
        <v>14790</v>
      </c>
      <c r="I5580" s="788">
        <v>3439.3774261474609</v>
      </c>
      <c r="K5580" s="795">
        <v>851.61249999999995</v>
      </c>
      <c r="M5580" s="798">
        <f t="shared" si="262"/>
        <v>15184.644120936544</v>
      </c>
      <c r="N5580" s="303"/>
      <c r="S5580" s="786">
        <v>0</v>
      </c>
      <c r="T5580" s="781">
        <f>VLOOKUP(C5580,METADATA!$J$5:$Q$29,IF(E5580="HI",2,IF(E5580="LO",6,10))+IF(S5580=1,2,IF(D5580=7,1,(IF(WEEKDAY(B5580)=1,2,IF(WEEKDAY(B5580)=7,1,0))))))</f>
        <v>1</v>
      </c>
      <c r="U5580" s="781">
        <f>VLOOKUP(C5580,METADATA!$A$5:$H$29,IF(E5580="HI",2,IF(E5580="LO",6,10))+IF(S5580=1,2,IF(D5580=7,1,(IF(WEEKDAY(B5580)=1,2,IF(WEEKDAY(B5580)=7,1,0))))))</f>
        <v>1</v>
      </c>
    </row>
    <row r="5581" spans="2:21" ht="13.95" customHeight="1" x14ac:dyDescent="0.25">
      <c r="B5581" s="784">
        <f t="shared" si="260"/>
        <v>45615</v>
      </c>
      <c r="C5581" s="785">
        <v>9</v>
      </c>
      <c r="D5581" s="786">
        <f>IFERROR((INDEX(METADATA!$T$2:$T$20,MATCH(B5581,METADATA!$S$2:$S$20,0))),0)</f>
        <v>0</v>
      </c>
      <c r="E5581" s="785" t="str">
        <f t="shared" si="261"/>
        <v>LO</v>
      </c>
      <c r="F5581" s="786">
        <f>VLOOKUP(C5581,METADATA!$A$5:$H$29,IF(E5581="HI",2,IF(E5581="LO",6,10))+IF(D5581=1,2,IF(D5581=7,1,(IF(WEEKDAY(B5581)=1,2,IF(WEEKDAY(B5581)=7,1,0))))))</f>
        <v>2</v>
      </c>
      <c r="G5581" s="786">
        <f>VLOOKUP(C5581,METADATA!$J$5:$Q$29,IF(E5581="HI",2,IF(E5581="LO",6,10))+IF(D5581=1,2,IF(D5581=7,1,(IF(WEEKDAY(B5581)=1,2,IF(WEEKDAY(B5581)=7,1,0))))))</f>
        <v>1</v>
      </c>
      <c r="H5581" s="787">
        <v>15929</v>
      </c>
      <c r="I5581" s="788">
        <v>2810.7100524902344</v>
      </c>
      <c r="K5581" s="795">
        <v>856.5</v>
      </c>
      <c r="M5581" s="798">
        <f t="shared" si="262"/>
        <v>16175.077495924699</v>
      </c>
      <c r="N5581" s="303"/>
      <c r="S5581" s="786">
        <v>0</v>
      </c>
      <c r="T5581" s="781">
        <f>VLOOKUP(C5581,METADATA!$J$5:$Q$29,IF(E5581="HI",2,IF(E5581="LO",6,10))+IF(S5581=1,2,IF(D5581=7,1,(IF(WEEKDAY(B5581)=1,2,IF(WEEKDAY(B5581)=7,1,0))))))</f>
        <v>1</v>
      </c>
      <c r="U5581" s="781">
        <f>VLOOKUP(C5581,METADATA!$A$5:$H$29,IF(E5581="HI",2,IF(E5581="LO",6,10))+IF(S5581=1,2,IF(D5581=7,1,(IF(WEEKDAY(B5581)=1,2,IF(WEEKDAY(B5581)=7,1,0))))))</f>
        <v>2</v>
      </c>
    </row>
    <row r="5582" spans="2:21" ht="13.95" customHeight="1" x14ac:dyDescent="0.25">
      <c r="B5582" s="784">
        <f t="shared" si="260"/>
        <v>45615</v>
      </c>
      <c r="C5582" s="785">
        <v>10</v>
      </c>
      <c r="D5582" s="786">
        <f>IFERROR((INDEX(METADATA!$T$2:$T$20,MATCH(B5582,METADATA!$S$2:$S$20,0))),0)</f>
        <v>0</v>
      </c>
      <c r="E5582" s="785" t="str">
        <f t="shared" si="261"/>
        <v>LO</v>
      </c>
      <c r="F5582" s="786">
        <f>VLOOKUP(C5582,METADATA!$A$5:$H$29,IF(E5582="HI",2,IF(E5582="LO",6,10))+IF(D5582=1,2,IF(D5582=7,1,(IF(WEEKDAY(B5582)=1,2,IF(WEEKDAY(B5582)=7,1,0))))))</f>
        <v>2</v>
      </c>
      <c r="G5582" s="786">
        <f>VLOOKUP(C5582,METADATA!$J$5:$Q$29,IF(E5582="HI",2,IF(E5582="LO",6,10))+IF(D5582=1,2,IF(D5582=7,1,(IF(WEEKDAY(B5582)=1,2,IF(WEEKDAY(B5582)=7,1,0))))))</f>
        <v>2</v>
      </c>
      <c r="H5582" s="787">
        <v>16089</v>
      </c>
      <c r="I5582" s="788">
        <v>2978.949951171875</v>
      </c>
      <c r="K5582" s="795">
        <v>824.32500000000005</v>
      </c>
      <c r="M5582" s="798">
        <f t="shared" si="262"/>
        <v>16362.45897814833</v>
      </c>
      <c r="N5582" s="303"/>
      <c r="S5582" s="786">
        <v>0</v>
      </c>
      <c r="T5582" s="781">
        <f>VLOOKUP(C5582,METADATA!$J$5:$Q$29,IF(E5582="HI",2,IF(E5582="LO",6,10))+IF(S5582=1,2,IF(D5582=7,1,(IF(WEEKDAY(B5582)=1,2,IF(WEEKDAY(B5582)=7,1,0))))))</f>
        <v>2</v>
      </c>
      <c r="U5582" s="781">
        <f>VLOOKUP(C5582,METADATA!$A$5:$H$29,IF(E5582="HI",2,IF(E5582="LO",6,10))+IF(S5582=1,2,IF(D5582=7,1,(IF(WEEKDAY(B5582)=1,2,IF(WEEKDAY(B5582)=7,1,0))))))</f>
        <v>2</v>
      </c>
    </row>
    <row r="5583" spans="2:21" ht="13.95" customHeight="1" x14ac:dyDescent="0.25">
      <c r="B5583" s="784">
        <f t="shared" si="260"/>
        <v>45615</v>
      </c>
      <c r="C5583" s="785">
        <v>11</v>
      </c>
      <c r="D5583" s="786">
        <f>IFERROR((INDEX(METADATA!$T$2:$T$20,MATCH(B5583,METADATA!$S$2:$S$20,0))),0)</f>
        <v>0</v>
      </c>
      <c r="E5583" s="785" t="str">
        <f t="shared" si="261"/>
        <v>LO</v>
      </c>
      <c r="F5583" s="786">
        <f>VLOOKUP(C5583,METADATA!$A$5:$H$29,IF(E5583="HI",2,IF(E5583="LO",6,10))+IF(D5583=1,2,IF(D5583=7,1,(IF(WEEKDAY(B5583)=1,2,IF(WEEKDAY(B5583)=7,1,0))))))</f>
        <v>2</v>
      </c>
      <c r="G5583" s="786">
        <f>VLOOKUP(C5583,METADATA!$J$5:$Q$29,IF(E5583="HI",2,IF(E5583="LO",6,10))+IF(D5583=1,2,IF(D5583=7,1,(IF(WEEKDAY(B5583)=1,2,IF(WEEKDAY(B5583)=7,1,0))))))</f>
        <v>2</v>
      </c>
      <c r="H5583" s="787">
        <v>16757.5</v>
      </c>
      <c r="I5583" s="788">
        <v>3935.2848815917969</v>
      </c>
      <c r="K5583" s="795">
        <v>882.73749999999995</v>
      </c>
      <c r="M5583" s="798">
        <f t="shared" si="262"/>
        <v>17213.374839039698</v>
      </c>
      <c r="N5583" s="303"/>
      <c r="S5583" s="786">
        <v>0</v>
      </c>
      <c r="T5583" s="781">
        <f>VLOOKUP(C5583,METADATA!$J$5:$Q$29,IF(E5583="HI",2,IF(E5583="LO",6,10))+IF(S5583=1,2,IF(D5583=7,1,(IF(WEEKDAY(B5583)=1,2,IF(WEEKDAY(B5583)=7,1,0))))))</f>
        <v>2</v>
      </c>
      <c r="U5583" s="781">
        <f>VLOOKUP(C5583,METADATA!$A$5:$H$29,IF(E5583="HI",2,IF(E5583="LO",6,10))+IF(S5583=1,2,IF(D5583=7,1,(IF(WEEKDAY(B5583)=1,2,IF(WEEKDAY(B5583)=7,1,0))))))</f>
        <v>2</v>
      </c>
    </row>
    <row r="5584" spans="2:21" ht="13.95" customHeight="1" x14ac:dyDescent="0.25">
      <c r="B5584" s="784">
        <f t="shared" si="260"/>
        <v>45615</v>
      </c>
      <c r="C5584" s="785">
        <v>12</v>
      </c>
      <c r="D5584" s="786">
        <f>IFERROR((INDEX(METADATA!$T$2:$T$20,MATCH(B5584,METADATA!$S$2:$S$20,0))),0)</f>
        <v>0</v>
      </c>
      <c r="E5584" s="785" t="str">
        <f t="shared" si="261"/>
        <v>LO</v>
      </c>
      <c r="F5584" s="786">
        <f>VLOOKUP(C5584,METADATA!$A$5:$H$29,IF(E5584="HI",2,IF(E5584="LO",6,10))+IF(D5584=1,2,IF(D5584=7,1,(IF(WEEKDAY(B5584)=1,2,IF(WEEKDAY(B5584)=7,1,0))))))</f>
        <v>2</v>
      </c>
      <c r="G5584" s="786">
        <f>VLOOKUP(C5584,METADATA!$J$5:$Q$29,IF(E5584="HI",2,IF(E5584="LO",6,10))+IF(D5584=1,2,IF(D5584=7,1,(IF(WEEKDAY(B5584)=1,2,IF(WEEKDAY(B5584)=7,1,0))))))</f>
        <v>2</v>
      </c>
      <c r="H5584" s="787">
        <v>17573.75</v>
      </c>
      <c r="I5584" s="788">
        <v>3942.8749389648438</v>
      </c>
      <c r="K5584" s="795">
        <v>909.3125</v>
      </c>
      <c r="M5584" s="798">
        <f t="shared" si="262"/>
        <v>18010.634409892868</v>
      </c>
      <c r="N5584" s="303"/>
      <c r="S5584" s="786">
        <v>0</v>
      </c>
      <c r="T5584" s="781">
        <f>VLOOKUP(C5584,METADATA!$J$5:$Q$29,IF(E5584="HI",2,IF(E5584="LO",6,10))+IF(S5584=1,2,IF(D5584=7,1,(IF(WEEKDAY(B5584)=1,2,IF(WEEKDAY(B5584)=7,1,0))))))</f>
        <v>2</v>
      </c>
      <c r="U5584" s="781">
        <f>VLOOKUP(C5584,METADATA!$A$5:$H$29,IF(E5584="HI",2,IF(E5584="LO",6,10))+IF(S5584=1,2,IF(D5584=7,1,(IF(WEEKDAY(B5584)=1,2,IF(WEEKDAY(B5584)=7,1,0))))))</f>
        <v>2</v>
      </c>
    </row>
    <row r="5585" spans="2:21" ht="13.95" customHeight="1" x14ac:dyDescent="0.25">
      <c r="B5585" s="784">
        <f t="shared" si="260"/>
        <v>45615</v>
      </c>
      <c r="C5585" s="785">
        <v>13</v>
      </c>
      <c r="D5585" s="786">
        <f>IFERROR((INDEX(METADATA!$T$2:$T$20,MATCH(B5585,METADATA!$S$2:$S$20,0))),0)</f>
        <v>0</v>
      </c>
      <c r="E5585" s="785" t="str">
        <f t="shared" si="261"/>
        <v>LO</v>
      </c>
      <c r="F5585" s="786">
        <f>VLOOKUP(C5585,METADATA!$A$5:$H$29,IF(E5585="HI",2,IF(E5585="LO",6,10))+IF(D5585=1,2,IF(D5585=7,1,(IF(WEEKDAY(B5585)=1,2,IF(WEEKDAY(B5585)=7,1,0))))))</f>
        <v>2</v>
      </c>
      <c r="G5585" s="786">
        <f>VLOOKUP(C5585,METADATA!$J$5:$Q$29,IF(E5585="HI",2,IF(E5585="LO",6,10))+IF(D5585=1,2,IF(D5585=7,1,(IF(WEEKDAY(B5585)=1,2,IF(WEEKDAY(B5585)=7,1,0))))))</f>
        <v>2</v>
      </c>
      <c r="H5585" s="787">
        <v>17369.5</v>
      </c>
      <c r="I5585" s="788">
        <v>4129.5149536132813</v>
      </c>
      <c r="K5585" s="795">
        <v>905.6</v>
      </c>
      <c r="M5585" s="798">
        <f t="shared" si="262"/>
        <v>17853.638956865787</v>
      </c>
      <c r="N5585" s="303"/>
      <c r="S5585" s="786">
        <v>0</v>
      </c>
      <c r="T5585" s="781">
        <f>VLOOKUP(C5585,METADATA!$J$5:$Q$29,IF(E5585="HI",2,IF(E5585="LO",6,10))+IF(S5585=1,2,IF(D5585=7,1,(IF(WEEKDAY(B5585)=1,2,IF(WEEKDAY(B5585)=7,1,0))))))</f>
        <v>2</v>
      </c>
      <c r="U5585" s="781">
        <f>VLOOKUP(C5585,METADATA!$A$5:$H$29,IF(E5585="HI",2,IF(E5585="LO",6,10))+IF(S5585=1,2,IF(D5585=7,1,(IF(WEEKDAY(B5585)=1,2,IF(WEEKDAY(B5585)=7,1,0))))))</f>
        <v>2</v>
      </c>
    </row>
    <row r="5586" spans="2:21" ht="13.95" customHeight="1" x14ac:dyDescent="0.25">
      <c r="B5586" s="784">
        <f t="shared" si="260"/>
        <v>45615</v>
      </c>
      <c r="C5586" s="785">
        <v>14</v>
      </c>
      <c r="D5586" s="786">
        <f>IFERROR((INDEX(METADATA!$T$2:$T$20,MATCH(B5586,METADATA!$S$2:$S$20,0))),0)</f>
        <v>0</v>
      </c>
      <c r="E5586" s="785" t="str">
        <f t="shared" si="261"/>
        <v>LO</v>
      </c>
      <c r="F5586" s="786">
        <f>VLOOKUP(C5586,METADATA!$A$5:$H$29,IF(E5586="HI",2,IF(E5586="LO",6,10))+IF(D5586=1,2,IF(D5586=7,1,(IF(WEEKDAY(B5586)=1,2,IF(WEEKDAY(B5586)=7,1,0))))))</f>
        <v>2</v>
      </c>
      <c r="G5586" s="786">
        <f>VLOOKUP(C5586,METADATA!$J$5:$Q$29,IF(E5586="HI",2,IF(E5586="LO",6,10))+IF(D5586=1,2,IF(D5586=7,1,(IF(WEEKDAY(B5586)=1,2,IF(WEEKDAY(B5586)=7,1,0))))))</f>
        <v>2</v>
      </c>
      <c r="H5586" s="787">
        <v>17938.75</v>
      </c>
      <c r="I5586" s="788">
        <v>4227.06494140625</v>
      </c>
      <c r="K5586" s="795">
        <v>913.98749999999995</v>
      </c>
      <c r="M5586" s="798">
        <f t="shared" si="262"/>
        <v>18430.05234885039</v>
      </c>
      <c r="N5586" s="303"/>
      <c r="S5586" s="786">
        <v>0</v>
      </c>
      <c r="T5586" s="781">
        <f>VLOOKUP(C5586,METADATA!$J$5:$Q$29,IF(E5586="HI",2,IF(E5586="LO",6,10))+IF(S5586=1,2,IF(D5586=7,1,(IF(WEEKDAY(B5586)=1,2,IF(WEEKDAY(B5586)=7,1,0))))))</f>
        <v>2</v>
      </c>
      <c r="U5586" s="781">
        <f>VLOOKUP(C5586,METADATA!$A$5:$H$29,IF(E5586="HI",2,IF(E5586="LO",6,10))+IF(S5586=1,2,IF(D5586=7,1,(IF(WEEKDAY(B5586)=1,2,IF(WEEKDAY(B5586)=7,1,0))))))</f>
        <v>2</v>
      </c>
    </row>
    <row r="5587" spans="2:21" ht="13.95" customHeight="1" x14ac:dyDescent="0.25">
      <c r="B5587" s="784">
        <f t="shared" si="260"/>
        <v>45615</v>
      </c>
      <c r="C5587" s="785">
        <v>15</v>
      </c>
      <c r="D5587" s="786">
        <f>IFERROR((INDEX(METADATA!$T$2:$T$20,MATCH(B5587,METADATA!$S$2:$S$20,0))),0)</f>
        <v>0</v>
      </c>
      <c r="E5587" s="785" t="str">
        <f t="shared" si="261"/>
        <v>LO</v>
      </c>
      <c r="F5587" s="786">
        <f>VLOOKUP(C5587,METADATA!$A$5:$H$29,IF(E5587="HI",2,IF(E5587="LO",6,10))+IF(D5587=1,2,IF(D5587=7,1,(IF(WEEKDAY(B5587)=1,2,IF(WEEKDAY(B5587)=7,1,0))))))</f>
        <v>2</v>
      </c>
      <c r="G5587" s="786">
        <f>VLOOKUP(C5587,METADATA!$J$5:$Q$29,IF(E5587="HI",2,IF(E5587="LO",6,10))+IF(D5587=1,2,IF(D5587=7,1,(IF(WEEKDAY(B5587)=1,2,IF(WEEKDAY(B5587)=7,1,0))))))</f>
        <v>2</v>
      </c>
      <c r="H5587" s="787">
        <v>18009</v>
      </c>
      <c r="I5587" s="788">
        <v>4232.9099426269531</v>
      </c>
      <c r="K5587" s="795">
        <v>902.26250000000005</v>
      </c>
      <c r="M5587" s="798">
        <f t="shared" si="262"/>
        <v>18499.773176511924</v>
      </c>
      <c r="N5587" s="303"/>
      <c r="S5587" s="786">
        <v>0</v>
      </c>
      <c r="T5587" s="781">
        <f>VLOOKUP(C5587,METADATA!$J$5:$Q$29,IF(E5587="HI",2,IF(E5587="LO",6,10))+IF(S5587=1,2,IF(D5587=7,1,(IF(WEEKDAY(B5587)=1,2,IF(WEEKDAY(B5587)=7,1,0))))))</f>
        <v>2</v>
      </c>
      <c r="U5587" s="781">
        <f>VLOOKUP(C5587,METADATA!$A$5:$H$29,IF(E5587="HI",2,IF(E5587="LO",6,10))+IF(S5587=1,2,IF(D5587=7,1,(IF(WEEKDAY(B5587)=1,2,IF(WEEKDAY(B5587)=7,1,0))))))</f>
        <v>2</v>
      </c>
    </row>
    <row r="5588" spans="2:21" ht="13.95" customHeight="1" x14ac:dyDescent="0.25">
      <c r="B5588" s="784">
        <f t="shared" si="260"/>
        <v>45615</v>
      </c>
      <c r="C5588" s="785">
        <v>16</v>
      </c>
      <c r="D5588" s="786">
        <f>IFERROR((INDEX(METADATA!$T$2:$T$20,MATCH(B5588,METADATA!$S$2:$S$20,0))),0)</f>
        <v>0</v>
      </c>
      <c r="E5588" s="785" t="str">
        <f t="shared" si="261"/>
        <v>LO</v>
      </c>
      <c r="F5588" s="786">
        <f>VLOOKUP(C5588,METADATA!$A$5:$H$29,IF(E5588="HI",2,IF(E5588="LO",6,10))+IF(D5588=1,2,IF(D5588=7,1,(IF(WEEKDAY(B5588)=1,2,IF(WEEKDAY(B5588)=7,1,0))))))</f>
        <v>2</v>
      </c>
      <c r="G5588" s="786">
        <f>VLOOKUP(C5588,METADATA!$J$5:$Q$29,IF(E5588="HI",2,IF(E5588="LO",6,10))+IF(D5588=1,2,IF(D5588=7,1,(IF(WEEKDAY(B5588)=1,2,IF(WEEKDAY(B5588)=7,1,0))))))</f>
        <v>2</v>
      </c>
      <c r="H5588" s="787">
        <v>17563.25</v>
      </c>
      <c r="I5588" s="788">
        <v>4134.1701049804688</v>
      </c>
      <c r="K5588" s="795">
        <v>933.76250000000005</v>
      </c>
      <c r="M5588" s="798">
        <f t="shared" si="262"/>
        <v>18043.25671876932</v>
      </c>
      <c r="N5588" s="303"/>
      <c r="S5588" s="786">
        <v>0</v>
      </c>
      <c r="T5588" s="781">
        <f>VLOOKUP(C5588,METADATA!$J$5:$Q$29,IF(E5588="HI",2,IF(E5588="LO",6,10))+IF(S5588=1,2,IF(D5588=7,1,(IF(WEEKDAY(B5588)=1,2,IF(WEEKDAY(B5588)=7,1,0))))))</f>
        <v>2</v>
      </c>
      <c r="U5588" s="781">
        <f>VLOOKUP(C5588,METADATA!$A$5:$H$29,IF(E5588="HI",2,IF(E5588="LO",6,10))+IF(S5588=1,2,IF(D5588=7,1,(IF(WEEKDAY(B5588)=1,2,IF(WEEKDAY(B5588)=7,1,0))))))</f>
        <v>2</v>
      </c>
    </row>
    <row r="5589" spans="2:21" ht="13.95" customHeight="1" x14ac:dyDescent="0.25">
      <c r="B5589" s="784">
        <f t="shared" si="260"/>
        <v>45615</v>
      </c>
      <c r="C5589" s="785">
        <v>17</v>
      </c>
      <c r="D5589" s="786">
        <f>IFERROR((INDEX(METADATA!$T$2:$T$20,MATCH(B5589,METADATA!$S$2:$S$20,0))),0)</f>
        <v>0</v>
      </c>
      <c r="E5589" s="785" t="str">
        <f t="shared" si="261"/>
        <v>LO</v>
      </c>
      <c r="F5589" s="786">
        <f>VLOOKUP(C5589,METADATA!$A$5:$H$29,IF(E5589="HI",2,IF(E5589="LO",6,10))+IF(D5589=1,2,IF(D5589=7,1,(IF(WEEKDAY(B5589)=1,2,IF(WEEKDAY(B5589)=7,1,0))))))</f>
        <v>2</v>
      </c>
      <c r="G5589" s="786">
        <f>VLOOKUP(C5589,METADATA!$J$5:$Q$29,IF(E5589="HI",2,IF(E5589="LO",6,10))+IF(D5589=1,2,IF(D5589=7,1,(IF(WEEKDAY(B5589)=1,2,IF(WEEKDAY(B5589)=7,1,0))))))</f>
        <v>2</v>
      </c>
      <c r="H5589" s="787">
        <v>16342.25</v>
      </c>
      <c r="I5589" s="788">
        <v>4197.3150329589844</v>
      </c>
      <c r="K5589" s="795">
        <v>0</v>
      </c>
      <c r="M5589" s="798">
        <f t="shared" si="262"/>
        <v>16872.65801669682</v>
      </c>
      <c r="N5589" s="303"/>
      <c r="S5589" s="786">
        <v>0</v>
      </c>
      <c r="T5589" s="781">
        <f>VLOOKUP(C5589,METADATA!$J$5:$Q$29,IF(E5589="HI",2,IF(E5589="LO",6,10))+IF(S5589=1,2,IF(D5589=7,1,(IF(WEEKDAY(B5589)=1,2,IF(WEEKDAY(B5589)=7,1,0))))))</f>
        <v>2</v>
      </c>
      <c r="U5589" s="781">
        <f>VLOOKUP(C5589,METADATA!$A$5:$H$29,IF(E5589="HI",2,IF(E5589="LO",6,10))+IF(S5589=1,2,IF(D5589=7,1,(IF(WEEKDAY(B5589)=1,2,IF(WEEKDAY(B5589)=7,1,0))))))</f>
        <v>2</v>
      </c>
    </row>
    <row r="5590" spans="2:21" ht="13.95" customHeight="1" x14ac:dyDescent="0.25">
      <c r="B5590" s="784">
        <f t="shared" si="260"/>
        <v>45615</v>
      </c>
      <c r="C5590" s="785">
        <v>18</v>
      </c>
      <c r="D5590" s="786">
        <f>IFERROR((INDEX(METADATA!$T$2:$T$20,MATCH(B5590,METADATA!$S$2:$S$20,0))),0)</f>
        <v>0</v>
      </c>
      <c r="E5590" s="785" t="str">
        <f t="shared" si="261"/>
        <v>LO</v>
      </c>
      <c r="F5590" s="786">
        <f>VLOOKUP(C5590,METADATA!$A$5:$H$29,IF(E5590="HI",2,IF(E5590="LO",6,10))+IF(D5590=1,2,IF(D5590=7,1,(IF(WEEKDAY(B5590)=1,2,IF(WEEKDAY(B5590)=7,1,0))))))</f>
        <v>1</v>
      </c>
      <c r="G5590" s="786">
        <f>VLOOKUP(C5590,METADATA!$J$5:$Q$29,IF(E5590="HI",2,IF(E5590="LO",6,10))+IF(D5590=1,2,IF(D5590=7,1,(IF(WEEKDAY(B5590)=1,2,IF(WEEKDAY(B5590)=7,1,0))))))</f>
        <v>1</v>
      </c>
      <c r="H5590" s="787">
        <v>15802.75</v>
      </c>
      <c r="I5590" s="788">
        <v>4091.7750244140625</v>
      </c>
      <c r="K5590" s="795">
        <v>0</v>
      </c>
      <c r="M5590" s="798">
        <f t="shared" si="262"/>
        <v>16323.894462196167</v>
      </c>
      <c r="N5590" s="303"/>
      <c r="S5590" s="786">
        <v>0</v>
      </c>
      <c r="T5590" s="781">
        <f>VLOOKUP(C5590,METADATA!$J$5:$Q$29,IF(E5590="HI",2,IF(E5590="LO",6,10))+IF(S5590=1,2,IF(D5590=7,1,(IF(WEEKDAY(B5590)=1,2,IF(WEEKDAY(B5590)=7,1,0))))))</f>
        <v>1</v>
      </c>
      <c r="U5590" s="781">
        <f>VLOOKUP(C5590,METADATA!$A$5:$H$29,IF(E5590="HI",2,IF(E5590="LO",6,10))+IF(S5590=1,2,IF(D5590=7,1,(IF(WEEKDAY(B5590)=1,2,IF(WEEKDAY(B5590)=7,1,0))))))</f>
        <v>1</v>
      </c>
    </row>
    <row r="5591" spans="2:21" ht="13.95" customHeight="1" x14ac:dyDescent="0.25">
      <c r="B5591" s="784">
        <f t="shared" si="260"/>
        <v>45615</v>
      </c>
      <c r="C5591" s="785">
        <v>19</v>
      </c>
      <c r="D5591" s="786">
        <f>IFERROR((INDEX(METADATA!$T$2:$T$20,MATCH(B5591,METADATA!$S$2:$S$20,0))),0)</f>
        <v>0</v>
      </c>
      <c r="E5591" s="785" t="str">
        <f t="shared" si="261"/>
        <v>LO</v>
      </c>
      <c r="F5591" s="786">
        <f>VLOOKUP(C5591,METADATA!$A$5:$H$29,IF(E5591="HI",2,IF(E5591="LO",6,10))+IF(D5591=1,2,IF(D5591=7,1,(IF(WEEKDAY(B5591)=1,2,IF(WEEKDAY(B5591)=7,1,0))))))</f>
        <v>1</v>
      </c>
      <c r="G5591" s="786">
        <f>VLOOKUP(C5591,METADATA!$J$5:$Q$29,IF(E5591="HI",2,IF(E5591="LO",6,10))+IF(D5591=1,2,IF(D5591=7,1,(IF(WEEKDAY(B5591)=1,2,IF(WEEKDAY(B5591)=7,1,0))))))</f>
        <v>1</v>
      </c>
      <c r="H5591" s="787">
        <v>15635.5</v>
      </c>
      <c r="I5591" s="788">
        <v>4140.7699584960938</v>
      </c>
      <c r="K5591" s="795">
        <v>0</v>
      </c>
      <c r="M5591" s="798">
        <f t="shared" si="262"/>
        <v>16174.51192769611</v>
      </c>
      <c r="N5591" s="303"/>
      <c r="S5591" s="786">
        <v>0</v>
      </c>
      <c r="T5591" s="781">
        <f>VLOOKUP(C5591,METADATA!$J$5:$Q$29,IF(E5591="HI",2,IF(E5591="LO",6,10))+IF(S5591=1,2,IF(D5591=7,1,(IF(WEEKDAY(B5591)=1,2,IF(WEEKDAY(B5591)=7,1,0))))))</f>
        <v>1</v>
      </c>
      <c r="U5591" s="781">
        <f>VLOOKUP(C5591,METADATA!$A$5:$H$29,IF(E5591="HI",2,IF(E5591="LO",6,10))+IF(S5591=1,2,IF(D5591=7,1,(IF(WEEKDAY(B5591)=1,2,IF(WEEKDAY(B5591)=7,1,0))))))</f>
        <v>1</v>
      </c>
    </row>
    <row r="5592" spans="2:21" ht="13.95" customHeight="1" x14ac:dyDescent="0.25">
      <c r="B5592" s="784">
        <f t="shared" si="260"/>
        <v>45615</v>
      </c>
      <c r="C5592" s="785">
        <v>20</v>
      </c>
      <c r="D5592" s="786">
        <f>IFERROR((INDEX(METADATA!$T$2:$T$20,MATCH(B5592,METADATA!$S$2:$S$20,0))),0)</f>
        <v>0</v>
      </c>
      <c r="E5592" s="785" t="str">
        <f t="shared" si="261"/>
        <v>LO</v>
      </c>
      <c r="F5592" s="786">
        <f>VLOOKUP(C5592,METADATA!$A$5:$H$29,IF(E5592="HI",2,IF(E5592="LO",6,10))+IF(D5592=1,2,IF(D5592=7,1,(IF(WEEKDAY(B5592)=1,2,IF(WEEKDAY(B5592)=7,1,0))))))</f>
        <v>1</v>
      </c>
      <c r="G5592" s="786">
        <f>VLOOKUP(C5592,METADATA!$J$5:$Q$29,IF(E5592="HI",2,IF(E5592="LO",6,10))+IF(D5592=1,2,IF(D5592=7,1,(IF(WEEKDAY(B5592)=1,2,IF(WEEKDAY(B5592)=7,1,0))))))</f>
        <v>2</v>
      </c>
      <c r="H5592" s="787">
        <v>15367</v>
      </c>
      <c r="I5592" s="788">
        <v>3976.6300354003906</v>
      </c>
      <c r="K5592" s="795">
        <v>0</v>
      </c>
      <c r="M5592" s="798">
        <f t="shared" si="262"/>
        <v>15873.193611823946</v>
      </c>
      <c r="N5592" s="303"/>
      <c r="S5592" s="786">
        <v>0</v>
      </c>
      <c r="T5592" s="781">
        <f>VLOOKUP(C5592,METADATA!$J$5:$Q$29,IF(E5592="HI",2,IF(E5592="LO",6,10))+IF(S5592=1,2,IF(D5592=7,1,(IF(WEEKDAY(B5592)=1,2,IF(WEEKDAY(B5592)=7,1,0))))))</f>
        <v>2</v>
      </c>
      <c r="U5592" s="781">
        <f>VLOOKUP(C5592,METADATA!$A$5:$H$29,IF(E5592="HI",2,IF(E5592="LO",6,10))+IF(S5592=1,2,IF(D5592=7,1,(IF(WEEKDAY(B5592)=1,2,IF(WEEKDAY(B5592)=7,1,0))))))</f>
        <v>1</v>
      </c>
    </row>
    <row r="5593" spans="2:21" ht="13.95" customHeight="1" x14ac:dyDescent="0.25">
      <c r="B5593" s="784">
        <f t="shared" si="260"/>
        <v>45615</v>
      </c>
      <c r="C5593" s="785">
        <v>21</v>
      </c>
      <c r="D5593" s="786">
        <f>IFERROR((INDEX(METADATA!$T$2:$T$20,MATCH(B5593,METADATA!$S$2:$S$20,0))),0)</f>
        <v>0</v>
      </c>
      <c r="E5593" s="785" t="str">
        <f t="shared" si="261"/>
        <v>LO</v>
      </c>
      <c r="F5593" s="786">
        <f>VLOOKUP(C5593,METADATA!$A$5:$H$29,IF(E5593="HI",2,IF(E5593="LO",6,10))+IF(D5593=1,2,IF(D5593=7,1,(IF(WEEKDAY(B5593)=1,2,IF(WEEKDAY(B5593)=7,1,0))))))</f>
        <v>2</v>
      </c>
      <c r="G5593" s="786">
        <f>VLOOKUP(C5593,METADATA!$J$5:$Q$29,IF(E5593="HI",2,IF(E5593="LO",6,10))+IF(D5593=1,2,IF(D5593=7,1,(IF(WEEKDAY(B5593)=1,2,IF(WEEKDAY(B5593)=7,1,0))))))</f>
        <v>2</v>
      </c>
      <c r="H5593" s="787">
        <v>13806</v>
      </c>
      <c r="I5593" s="788">
        <v>3872.5699920654297</v>
      </c>
      <c r="K5593" s="795">
        <v>0</v>
      </c>
      <c r="M5593" s="798">
        <f t="shared" si="262"/>
        <v>14338.843549723444</v>
      </c>
      <c r="N5593" s="303"/>
      <c r="S5593" s="786">
        <v>0</v>
      </c>
      <c r="T5593" s="781">
        <f>VLOOKUP(C5593,METADATA!$J$5:$Q$29,IF(E5593="HI",2,IF(E5593="LO",6,10))+IF(S5593=1,2,IF(D5593=7,1,(IF(WEEKDAY(B5593)=1,2,IF(WEEKDAY(B5593)=7,1,0))))))</f>
        <v>2</v>
      </c>
      <c r="U5593" s="781">
        <f>VLOOKUP(C5593,METADATA!$A$5:$H$29,IF(E5593="HI",2,IF(E5593="LO",6,10))+IF(S5593=1,2,IF(D5593=7,1,(IF(WEEKDAY(B5593)=1,2,IF(WEEKDAY(B5593)=7,1,0))))))</f>
        <v>2</v>
      </c>
    </row>
    <row r="5594" spans="2:21" ht="13.95" customHeight="1" x14ac:dyDescent="0.25">
      <c r="B5594" s="784">
        <f t="shared" si="260"/>
        <v>45615</v>
      </c>
      <c r="C5594" s="785">
        <v>22</v>
      </c>
      <c r="D5594" s="786">
        <f>IFERROR((INDEX(METADATA!$T$2:$T$20,MATCH(B5594,METADATA!$S$2:$S$20,0))),0)</f>
        <v>0</v>
      </c>
      <c r="E5594" s="785" t="str">
        <f t="shared" si="261"/>
        <v>LO</v>
      </c>
      <c r="F5594" s="786">
        <f>VLOOKUP(C5594,METADATA!$A$5:$H$29,IF(E5594="HI",2,IF(E5594="LO",6,10))+IF(D5594=1,2,IF(D5594=7,1,(IF(WEEKDAY(B5594)=1,2,IF(WEEKDAY(B5594)=7,1,0))))))</f>
        <v>3</v>
      </c>
      <c r="G5594" s="786">
        <f>VLOOKUP(C5594,METADATA!$J$5:$Q$29,IF(E5594="HI",2,IF(E5594="LO",6,10))+IF(D5594=1,2,IF(D5594=7,1,(IF(WEEKDAY(B5594)=1,2,IF(WEEKDAY(B5594)=7,1,0))))))</f>
        <v>3</v>
      </c>
      <c r="H5594" s="787">
        <v>12182.25</v>
      </c>
      <c r="I5594" s="788">
        <v>4020.719970703125</v>
      </c>
      <c r="K5594" s="795">
        <v>0</v>
      </c>
      <c r="M5594" s="798">
        <f t="shared" si="262"/>
        <v>12828.616610738312</v>
      </c>
      <c r="N5594" s="303"/>
      <c r="S5594" s="786">
        <v>0</v>
      </c>
      <c r="T5594" s="781">
        <f>VLOOKUP(C5594,METADATA!$J$5:$Q$29,IF(E5594="HI",2,IF(E5594="LO",6,10))+IF(S5594=1,2,IF(D5594=7,1,(IF(WEEKDAY(B5594)=1,2,IF(WEEKDAY(B5594)=7,1,0))))))</f>
        <v>3</v>
      </c>
      <c r="U5594" s="781">
        <f>VLOOKUP(C5594,METADATA!$A$5:$H$29,IF(E5594="HI",2,IF(E5594="LO",6,10))+IF(S5594=1,2,IF(D5594=7,1,(IF(WEEKDAY(B5594)=1,2,IF(WEEKDAY(B5594)=7,1,0))))))</f>
        <v>3</v>
      </c>
    </row>
    <row r="5595" spans="2:21" ht="13.95" customHeight="1" x14ac:dyDescent="0.25">
      <c r="B5595" s="784">
        <f t="shared" si="260"/>
        <v>45615</v>
      </c>
      <c r="C5595" s="785">
        <v>23</v>
      </c>
      <c r="D5595" s="786">
        <f>IFERROR((INDEX(METADATA!$T$2:$T$20,MATCH(B5595,METADATA!$S$2:$S$20,0))),0)</f>
        <v>0</v>
      </c>
      <c r="E5595" s="785" t="str">
        <f t="shared" si="261"/>
        <v>LO</v>
      </c>
      <c r="F5595" s="786">
        <f>VLOOKUP(C5595,METADATA!$A$5:$H$29,IF(E5595="HI",2,IF(E5595="LO",6,10))+IF(D5595=1,2,IF(D5595=7,1,(IF(WEEKDAY(B5595)=1,2,IF(WEEKDAY(B5595)=7,1,0))))))</f>
        <v>3</v>
      </c>
      <c r="G5595" s="786">
        <f>VLOOKUP(C5595,METADATA!$J$5:$Q$29,IF(E5595="HI",2,IF(E5595="LO",6,10))+IF(D5595=1,2,IF(D5595=7,1,(IF(WEEKDAY(B5595)=1,2,IF(WEEKDAY(B5595)=7,1,0))))))</f>
        <v>3</v>
      </c>
      <c r="H5595" s="787">
        <v>11188</v>
      </c>
      <c r="I5595" s="788">
        <v>4038.4000244140625</v>
      </c>
      <c r="K5595" s="795">
        <v>0</v>
      </c>
      <c r="M5595" s="798">
        <f t="shared" si="262"/>
        <v>11894.5373494385</v>
      </c>
      <c r="N5595" s="303"/>
      <c r="S5595" s="786">
        <v>0</v>
      </c>
      <c r="T5595" s="781">
        <f>VLOOKUP(C5595,METADATA!$J$5:$Q$29,IF(E5595="HI",2,IF(E5595="LO",6,10))+IF(S5595=1,2,IF(D5595=7,1,(IF(WEEKDAY(B5595)=1,2,IF(WEEKDAY(B5595)=7,1,0))))))</f>
        <v>3</v>
      </c>
      <c r="U5595" s="781">
        <f>VLOOKUP(C5595,METADATA!$A$5:$H$29,IF(E5595="HI",2,IF(E5595="LO",6,10))+IF(S5595=1,2,IF(D5595=7,1,(IF(WEEKDAY(B5595)=1,2,IF(WEEKDAY(B5595)=7,1,0))))))</f>
        <v>3</v>
      </c>
    </row>
    <row r="5596" spans="2:21" ht="13.95" customHeight="1" x14ac:dyDescent="0.25">
      <c r="B5596" s="784">
        <f t="shared" ref="B5596:B5659" si="263">B5572+1</f>
        <v>45616</v>
      </c>
      <c r="C5596" s="785">
        <v>0</v>
      </c>
      <c r="D5596" s="786">
        <f>IFERROR((INDEX(METADATA!$T$2:$T$20,MATCH(B5596,METADATA!$S$2:$S$20,0))),0)</f>
        <v>0</v>
      </c>
      <c r="E5596" s="785" t="str">
        <f t="shared" si="261"/>
        <v>LO</v>
      </c>
      <c r="F5596" s="786">
        <f>VLOOKUP(C5596,METADATA!$A$5:$H$29,IF(E5596="HI",2,IF(E5596="LO",6,10))+IF(D5596=1,2,IF(D5596=7,1,(IF(WEEKDAY(B5596)=1,2,IF(WEEKDAY(B5596)=7,1,0))))))</f>
        <v>3</v>
      </c>
      <c r="G5596" s="786">
        <f>VLOOKUP(C5596,METADATA!$J$5:$Q$29,IF(E5596="HI",2,IF(E5596="LO",6,10))+IF(D5596=1,2,IF(D5596=7,1,(IF(WEEKDAY(B5596)=1,2,IF(WEEKDAY(B5596)=7,1,0))))))</f>
        <v>3</v>
      </c>
      <c r="H5596" s="787">
        <v>10263</v>
      </c>
      <c r="I5596" s="788">
        <v>4118.9698791503906</v>
      </c>
      <c r="K5596" s="795">
        <v>0</v>
      </c>
      <c r="M5596" s="798">
        <f t="shared" si="262"/>
        <v>11058.710678254865</v>
      </c>
      <c r="N5596" s="303"/>
      <c r="S5596" s="786">
        <v>0</v>
      </c>
      <c r="T5596" s="781">
        <f>VLOOKUP(C5596,METADATA!$J$5:$Q$29,IF(E5596="HI",2,IF(E5596="LO",6,10))+IF(S5596=1,2,IF(D5596=7,1,(IF(WEEKDAY(B5596)=1,2,IF(WEEKDAY(B5596)=7,1,0))))))</f>
        <v>3</v>
      </c>
      <c r="U5596" s="781">
        <f>VLOOKUP(C5596,METADATA!$A$5:$H$29,IF(E5596="HI",2,IF(E5596="LO",6,10))+IF(S5596=1,2,IF(D5596=7,1,(IF(WEEKDAY(B5596)=1,2,IF(WEEKDAY(B5596)=7,1,0))))))</f>
        <v>3</v>
      </c>
    </row>
    <row r="5597" spans="2:21" ht="13.95" customHeight="1" x14ac:dyDescent="0.25">
      <c r="B5597" s="784">
        <f t="shared" si="263"/>
        <v>45616</v>
      </c>
      <c r="C5597" s="785">
        <v>1</v>
      </c>
      <c r="D5597" s="786">
        <f>IFERROR((INDEX(METADATA!$T$2:$T$20,MATCH(B5597,METADATA!$S$2:$S$20,0))),0)</f>
        <v>0</v>
      </c>
      <c r="E5597" s="785" t="str">
        <f t="shared" si="261"/>
        <v>LO</v>
      </c>
      <c r="F5597" s="786">
        <f>VLOOKUP(C5597,METADATA!$A$5:$H$29,IF(E5597="HI",2,IF(E5597="LO",6,10))+IF(D5597=1,2,IF(D5597=7,1,(IF(WEEKDAY(B5597)=1,2,IF(WEEKDAY(B5597)=7,1,0))))))</f>
        <v>3</v>
      </c>
      <c r="G5597" s="786">
        <f>VLOOKUP(C5597,METADATA!$J$5:$Q$29,IF(E5597="HI",2,IF(E5597="LO",6,10))+IF(D5597=1,2,IF(D5597=7,1,(IF(WEEKDAY(B5597)=1,2,IF(WEEKDAY(B5597)=7,1,0))))))</f>
        <v>3</v>
      </c>
      <c r="H5597" s="787">
        <v>9643.75</v>
      </c>
      <c r="I5597" s="788">
        <v>4112.8699951171875</v>
      </c>
      <c r="K5597" s="795">
        <v>0</v>
      </c>
      <c r="M5597" s="798">
        <f t="shared" si="262"/>
        <v>10484.160131323599</v>
      </c>
      <c r="N5597" s="303"/>
      <c r="S5597" s="786">
        <v>0</v>
      </c>
      <c r="T5597" s="781">
        <f>VLOOKUP(C5597,METADATA!$J$5:$Q$29,IF(E5597="HI",2,IF(E5597="LO",6,10))+IF(S5597=1,2,IF(D5597=7,1,(IF(WEEKDAY(B5597)=1,2,IF(WEEKDAY(B5597)=7,1,0))))))</f>
        <v>3</v>
      </c>
      <c r="U5597" s="781">
        <f>VLOOKUP(C5597,METADATA!$A$5:$H$29,IF(E5597="HI",2,IF(E5597="LO",6,10))+IF(S5597=1,2,IF(D5597=7,1,(IF(WEEKDAY(B5597)=1,2,IF(WEEKDAY(B5597)=7,1,0))))))</f>
        <v>3</v>
      </c>
    </row>
    <row r="5598" spans="2:21" ht="13.95" customHeight="1" x14ac:dyDescent="0.25">
      <c r="B5598" s="784">
        <f t="shared" si="263"/>
        <v>45616</v>
      </c>
      <c r="C5598" s="785">
        <v>2</v>
      </c>
      <c r="D5598" s="786">
        <f>IFERROR((INDEX(METADATA!$T$2:$T$20,MATCH(B5598,METADATA!$S$2:$S$20,0))),0)</f>
        <v>0</v>
      </c>
      <c r="E5598" s="785" t="str">
        <f t="shared" si="261"/>
        <v>LO</v>
      </c>
      <c r="F5598" s="786">
        <f>VLOOKUP(C5598,METADATA!$A$5:$H$29,IF(E5598="HI",2,IF(E5598="LO",6,10))+IF(D5598=1,2,IF(D5598=7,1,(IF(WEEKDAY(B5598)=1,2,IF(WEEKDAY(B5598)=7,1,0))))))</f>
        <v>3</v>
      </c>
      <c r="G5598" s="786">
        <f>VLOOKUP(C5598,METADATA!$J$5:$Q$29,IF(E5598="HI",2,IF(E5598="LO",6,10))+IF(D5598=1,2,IF(D5598=7,1,(IF(WEEKDAY(B5598)=1,2,IF(WEEKDAY(B5598)=7,1,0))))))</f>
        <v>3</v>
      </c>
      <c r="H5598" s="787">
        <v>9624</v>
      </c>
      <c r="I5598" s="788">
        <v>4148.119873046875</v>
      </c>
      <c r="K5598" s="795">
        <v>0</v>
      </c>
      <c r="M5598" s="798">
        <f t="shared" si="262"/>
        <v>10479.898591168067</v>
      </c>
      <c r="N5598" s="303"/>
      <c r="S5598" s="786">
        <v>0</v>
      </c>
      <c r="T5598" s="781">
        <f>VLOOKUP(C5598,METADATA!$J$5:$Q$29,IF(E5598="HI",2,IF(E5598="LO",6,10))+IF(S5598=1,2,IF(D5598=7,1,(IF(WEEKDAY(B5598)=1,2,IF(WEEKDAY(B5598)=7,1,0))))))</f>
        <v>3</v>
      </c>
      <c r="U5598" s="781">
        <f>VLOOKUP(C5598,METADATA!$A$5:$H$29,IF(E5598="HI",2,IF(E5598="LO",6,10))+IF(S5598=1,2,IF(D5598=7,1,(IF(WEEKDAY(B5598)=1,2,IF(WEEKDAY(B5598)=7,1,0))))))</f>
        <v>3</v>
      </c>
    </row>
    <row r="5599" spans="2:21" ht="13.95" customHeight="1" x14ac:dyDescent="0.25">
      <c r="B5599" s="784">
        <f t="shared" si="263"/>
        <v>45616</v>
      </c>
      <c r="C5599" s="785">
        <v>3</v>
      </c>
      <c r="D5599" s="786">
        <f>IFERROR((INDEX(METADATA!$T$2:$T$20,MATCH(B5599,METADATA!$S$2:$S$20,0))),0)</f>
        <v>0</v>
      </c>
      <c r="E5599" s="785" t="str">
        <f t="shared" si="261"/>
        <v>LO</v>
      </c>
      <c r="F5599" s="786">
        <f>VLOOKUP(C5599,METADATA!$A$5:$H$29,IF(E5599="HI",2,IF(E5599="LO",6,10))+IF(D5599=1,2,IF(D5599=7,1,(IF(WEEKDAY(B5599)=1,2,IF(WEEKDAY(B5599)=7,1,0))))))</f>
        <v>3</v>
      </c>
      <c r="G5599" s="786">
        <f>VLOOKUP(C5599,METADATA!$J$5:$Q$29,IF(E5599="HI",2,IF(E5599="LO",6,10))+IF(D5599=1,2,IF(D5599=7,1,(IF(WEEKDAY(B5599)=1,2,IF(WEEKDAY(B5599)=7,1,0))))))</f>
        <v>3</v>
      </c>
      <c r="H5599" s="787">
        <v>9501.25</v>
      </c>
      <c r="I5599" s="788">
        <v>3548.5549507141113</v>
      </c>
      <c r="K5599" s="795">
        <v>0</v>
      </c>
      <c r="M5599" s="798">
        <f t="shared" si="262"/>
        <v>10142.287404759227</v>
      </c>
      <c r="N5599" s="303"/>
      <c r="S5599" s="786">
        <v>0</v>
      </c>
      <c r="T5599" s="781">
        <f>VLOOKUP(C5599,METADATA!$J$5:$Q$29,IF(E5599="HI",2,IF(E5599="LO",6,10))+IF(S5599=1,2,IF(D5599=7,1,(IF(WEEKDAY(B5599)=1,2,IF(WEEKDAY(B5599)=7,1,0))))))</f>
        <v>3</v>
      </c>
      <c r="U5599" s="781">
        <f>VLOOKUP(C5599,METADATA!$A$5:$H$29,IF(E5599="HI",2,IF(E5599="LO",6,10))+IF(S5599=1,2,IF(D5599=7,1,(IF(WEEKDAY(B5599)=1,2,IF(WEEKDAY(B5599)=7,1,0))))))</f>
        <v>3</v>
      </c>
    </row>
    <row r="5600" spans="2:21" ht="13.95" customHeight="1" x14ac:dyDescent="0.25">
      <c r="B5600" s="784">
        <f t="shared" si="263"/>
        <v>45616</v>
      </c>
      <c r="C5600" s="785">
        <v>4</v>
      </c>
      <c r="D5600" s="786">
        <f>IFERROR((INDEX(METADATA!$T$2:$T$20,MATCH(B5600,METADATA!$S$2:$S$20,0))),0)</f>
        <v>0</v>
      </c>
      <c r="E5600" s="785" t="str">
        <f t="shared" si="261"/>
        <v>LO</v>
      </c>
      <c r="F5600" s="786">
        <f>VLOOKUP(C5600,METADATA!$A$5:$H$29,IF(E5600="HI",2,IF(E5600="LO",6,10))+IF(D5600=1,2,IF(D5600=7,1,(IF(WEEKDAY(B5600)=1,2,IF(WEEKDAY(B5600)=7,1,0))))))</f>
        <v>3</v>
      </c>
      <c r="G5600" s="786">
        <f>VLOOKUP(C5600,METADATA!$J$5:$Q$29,IF(E5600="HI",2,IF(E5600="LO",6,10))+IF(D5600=1,2,IF(D5600=7,1,(IF(WEEKDAY(B5600)=1,2,IF(WEEKDAY(B5600)=7,1,0))))))</f>
        <v>3</v>
      </c>
      <c r="H5600" s="787">
        <v>9991.25</v>
      </c>
      <c r="I5600" s="788">
        <v>1705.4349975585938</v>
      </c>
      <c r="K5600" s="795">
        <v>870.51250000000005</v>
      </c>
      <c r="M5600" s="798">
        <f t="shared" si="262"/>
        <v>10135.757746384712</v>
      </c>
      <c r="N5600" s="303"/>
      <c r="S5600" s="786">
        <v>0</v>
      </c>
      <c r="T5600" s="781">
        <f>VLOOKUP(C5600,METADATA!$J$5:$Q$29,IF(E5600="HI",2,IF(E5600="LO",6,10))+IF(S5600=1,2,IF(D5600=7,1,(IF(WEEKDAY(B5600)=1,2,IF(WEEKDAY(B5600)=7,1,0))))))</f>
        <v>3</v>
      </c>
      <c r="U5600" s="781">
        <f>VLOOKUP(C5600,METADATA!$A$5:$H$29,IF(E5600="HI",2,IF(E5600="LO",6,10))+IF(S5600=1,2,IF(D5600=7,1,(IF(WEEKDAY(B5600)=1,2,IF(WEEKDAY(B5600)=7,1,0))))))</f>
        <v>3</v>
      </c>
    </row>
    <row r="5601" spans="2:21" ht="13.95" customHeight="1" x14ac:dyDescent="0.25">
      <c r="B5601" s="784">
        <f t="shared" si="263"/>
        <v>45616</v>
      </c>
      <c r="C5601" s="785">
        <v>5</v>
      </c>
      <c r="D5601" s="786">
        <f>IFERROR((INDEX(METADATA!$T$2:$T$20,MATCH(B5601,METADATA!$S$2:$S$20,0))),0)</f>
        <v>0</v>
      </c>
      <c r="E5601" s="785" t="str">
        <f t="shared" si="261"/>
        <v>LO</v>
      </c>
      <c r="F5601" s="786">
        <f>VLOOKUP(C5601,METADATA!$A$5:$H$29,IF(E5601="HI",2,IF(E5601="LO",6,10))+IF(D5601=1,2,IF(D5601=7,1,(IF(WEEKDAY(B5601)=1,2,IF(WEEKDAY(B5601)=7,1,0))))))</f>
        <v>3</v>
      </c>
      <c r="G5601" s="786">
        <f>VLOOKUP(C5601,METADATA!$J$5:$Q$29,IF(E5601="HI",2,IF(E5601="LO",6,10))+IF(D5601=1,2,IF(D5601=7,1,(IF(WEEKDAY(B5601)=1,2,IF(WEEKDAY(B5601)=7,1,0))))))</f>
        <v>3</v>
      </c>
      <c r="H5601" s="787">
        <v>11396.5</v>
      </c>
      <c r="I5601" s="788">
        <v>1590.697509765625</v>
      </c>
      <c r="K5601" s="795">
        <v>865.8125</v>
      </c>
      <c r="M5601" s="798">
        <f t="shared" si="262"/>
        <v>11506.97748401267</v>
      </c>
      <c r="N5601" s="303"/>
      <c r="S5601" s="786">
        <v>0</v>
      </c>
      <c r="T5601" s="781">
        <f>VLOOKUP(C5601,METADATA!$J$5:$Q$29,IF(E5601="HI",2,IF(E5601="LO",6,10))+IF(S5601=1,2,IF(D5601=7,1,(IF(WEEKDAY(B5601)=1,2,IF(WEEKDAY(B5601)=7,1,0))))))</f>
        <v>3</v>
      </c>
      <c r="U5601" s="781">
        <f>VLOOKUP(C5601,METADATA!$A$5:$H$29,IF(E5601="HI",2,IF(E5601="LO",6,10))+IF(S5601=1,2,IF(D5601=7,1,(IF(WEEKDAY(B5601)=1,2,IF(WEEKDAY(B5601)=7,1,0))))))</f>
        <v>3</v>
      </c>
    </row>
    <row r="5602" spans="2:21" ht="13.95" customHeight="1" x14ac:dyDescent="0.25">
      <c r="B5602" s="784">
        <f t="shared" si="263"/>
        <v>45616</v>
      </c>
      <c r="C5602" s="785">
        <v>6</v>
      </c>
      <c r="D5602" s="786">
        <f>IFERROR((INDEX(METADATA!$T$2:$T$20,MATCH(B5602,METADATA!$S$2:$S$20,0))),0)</f>
        <v>0</v>
      </c>
      <c r="E5602" s="785" t="str">
        <f t="shared" si="261"/>
        <v>LO</v>
      </c>
      <c r="F5602" s="786">
        <f>VLOOKUP(C5602,METADATA!$A$5:$H$29,IF(E5602="HI",2,IF(E5602="LO",6,10))+IF(D5602=1,2,IF(D5602=7,1,(IF(WEEKDAY(B5602)=1,2,IF(WEEKDAY(B5602)=7,1,0))))))</f>
        <v>2</v>
      </c>
      <c r="G5602" s="786">
        <f>VLOOKUP(C5602,METADATA!$J$5:$Q$29,IF(E5602="HI",2,IF(E5602="LO",6,10))+IF(D5602=1,2,IF(D5602=7,1,(IF(WEEKDAY(B5602)=1,2,IF(WEEKDAY(B5602)=7,1,0))))))</f>
        <v>2</v>
      </c>
      <c r="H5602" s="787">
        <v>12866</v>
      </c>
      <c r="I5602" s="788">
        <v>2532.3124542236328</v>
      </c>
      <c r="K5602" s="795">
        <v>834.63750000000005</v>
      </c>
      <c r="M5602" s="798">
        <f t="shared" si="262"/>
        <v>13112.8395996373</v>
      </c>
      <c r="N5602" s="303"/>
      <c r="S5602" s="786">
        <v>0</v>
      </c>
      <c r="T5602" s="781">
        <f>VLOOKUP(C5602,METADATA!$J$5:$Q$29,IF(E5602="HI",2,IF(E5602="LO",6,10))+IF(S5602=1,2,IF(D5602=7,1,(IF(WEEKDAY(B5602)=1,2,IF(WEEKDAY(B5602)=7,1,0))))))</f>
        <v>2</v>
      </c>
      <c r="U5602" s="781">
        <f>VLOOKUP(C5602,METADATA!$A$5:$H$29,IF(E5602="HI",2,IF(E5602="LO",6,10))+IF(S5602=1,2,IF(D5602=7,1,(IF(WEEKDAY(B5602)=1,2,IF(WEEKDAY(B5602)=7,1,0))))))</f>
        <v>2</v>
      </c>
    </row>
    <row r="5603" spans="2:21" ht="13.95" customHeight="1" x14ac:dyDescent="0.25">
      <c r="B5603" s="784">
        <f t="shared" si="263"/>
        <v>45616</v>
      </c>
      <c r="C5603" s="785">
        <v>7</v>
      </c>
      <c r="D5603" s="786">
        <f>IFERROR((INDEX(METADATA!$T$2:$T$20,MATCH(B5603,METADATA!$S$2:$S$20,0))),0)</f>
        <v>0</v>
      </c>
      <c r="E5603" s="785" t="str">
        <f t="shared" si="261"/>
        <v>LO</v>
      </c>
      <c r="F5603" s="786">
        <f>VLOOKUP(C5603,METADATA!$A$5:$H$29,IF(E5603="HI",2,IF(E5603="LO",6,10))+IF(D5603=1,2,IF(D5603=7,1,(IF(WEEKDAY(B5603)=1,2,IF(WEEKDAY(B5603)=7,1,0))))))</f>
        <v>1</v>
      </c>
      <c r="G5603" s="786">
        <f>VLOOKUP(C5603,METADATA!$J$5:$Q$29,IF(E5603="HI",2,IF(E5603="LO",6,10))+IF(D5603=1,2,IF(D5603=7,1,(IF(WEEKDAY(B5603)=1,2,IF(WEEKDAY(B5603)=7,1,0))))))</f>
        <v>1</v>
      </c>
      <c r="H5603" s="787">
        <v>13868.5</v>
      </c>
      <c r="I5603" s="788">
        <v>3779.4625244140625</v>
      </c>
      <c r="K5603" s="795">
        <v>847.33749999999998</v>
      </c>
      <c r="M5603" s="798">
        <f t="shared" si="262"/>
        <v>14374.269693568795</v>
      </c>
      <c r="N5603" s="303"/>
      <c r="S5603" s="786">
        <v>0</v>
      </c>
      <c r="T5603" s="781">
        <f>VLOOKUP(C5603,METADATA!$J$5:$Q$29,IF(E5603="HI",2,IF(E5603="LO",6,10))+IF(S5603=1,2,IF(D5603=7,1,(IF(WEEKDAY(B5603)=1,2,IF(WEEKDAY(B5603)=7,1,0))))))</f>
        <v>1</v>
      </c>
      <c r="U5603" s="781">
        <f>VLOOKUP(C5603,METADATA!$A$5:$H$29,IF(E5603="HI",2,IF(E5603="LO",6,10))+IF(S5603=1,2,IF(D5603=7,1,(IF(WEEKDAY(B5603)=1,2,IF(WEEKDAY(B5603)=7,1,0))))))</f>
        <v>1</v>
      </c>
    </row>
    <row r="5604" spans="2:21" ht="13.95" customHeight="1" x14ac:dyDescent="0.25">
      <c r="B5604" s="784">
        <f t="shared" si="263"/>
        <v>45616</v>
      </c>
      <c r="C5604" s="785">
        <v>8</v>
      </c>
      <c r="D5604" s="786">
        <f>IFERROR((INDEX(METADATA!$T$2:$T$20,MATCH(B5604,METADATA!$S$2:$S$20,0))),0)</f>
        <v>0</v>
      </c>
      <c r="E5604" s="785" t="str">
        <f t="shared" si="261"/>
        <v>LO</v>
      </c>
      <c r="F5604" s="786">
        <f>VLOOKUP(C5604,METADATA!$A$5:$H$29,IF(E5604="HI",2,IF(E5604="LO",6,10))+IF(D5604=1,2,IF(D5604=7,1,(IF(WEEKDAY(B5604)=1,2,IF(WEEKDAY(B5604)=7,1,0))))))</f>
        <v>1</v>
      </c>
      <c r="G5604" s="786">
        <f>VLOOKUP(C5604,METADATA!$J$5:$Q$29,IF(E5604="HI",2,IF(E5604="LO",6,10))+IF(D5604=1,2,IF(D5604=7,1,(IF(WEEKDAY(B5604)=1,2,IF(WEEKDAY(B5604)=7,1,0))))))</f>
        <v>1</v>
      </c>
      <c r="H5604" s="787">
        <v>15915.75</v>
      </c>
      <c r="I5604" s="788">
        <v>4565.4349060058594</v>
      </c>
      <c r="K5604" s="795">
        <v>851.61249999999995</v>
      </c>
      <c r="M5604" s="798">
        <f t="shared" si="262"/>
        <v>16557.605320319624</v>
      </c>
      <c r="N5604" s="303"/>
      <c r="S5604" s="786">
        <v>0</v>
      </c>
      <c r="T5604" s="781">
        <f>VLOOKUP(C5604,METADATA!$J$5:$Q$29,IF(E5604="HI",2,IF(E5604="LO",6,10))+IF(S5604=1,2,IF(D5604=7,1,(IF(WEEKDAY(B5604)=1,2,IF(WEEKDAY(B5604)=7,1,0))))))</f>
        <v>1</v>
      </c>
      <c r="U5604" s="781">
        <f>VLOOKUP(C5604,METADATA!$A$5:$H$29,IF(E5604="HI",2,IF(E5604="LO",6,10))+IF(S5604=1,2,IF(D5604=7,1,(IF(WEEKDAY(B5604)=1,2,IF(WEEKDAY(B5604)=7,1,0))))))</f>
        <v>1</v>
      </c>
    </row>
    <row r="5605" spans="2:21" ht="13.95" customHeight="1" x14ac:dyDescent="0.25">
      <c r="B5605" s="784">
        <f t="shared" si="263"/>
        <v>45616</v>
      </c>
      <c r="C5605" s="785">
        <v>9</v>
      </c>
      <c r="D5605" s="786">
        <f>IFERROR((INDEX(METADATA!$T$2:$T$20,MATCH(B5605,METADATA!$S$2:$S$20,0))),0)</f>
        <v>0</v>
      </c>
      <c r="E5605" s="785" t="str">
        <f t="shared" si="261"/>
        <v>LO</v>
      </c>
      <c r="F5605" s="786">
        <f>VLOOKUP(C5605,METADATA!$A$5:$H$29,IF(E5605="HI",2,IF(E5605="LO",6,10))+IF(D5605=1,2,IF(D5605=7,1,(IF(WEEKDAY(B5605)=1,2,IF(WEEKDAY(B5605)=7,1,0))))))</f>
        <v>2</v>
      </c>
      <c r="G5605" s="786">
        <f>VLOOKUP(C5605,METADATA!$J$5:$Q$29,IF(E5605="HI",2,IF(E5605="LO",6,10))+IF(D5605=1,2,IF(D5605=7,1,(IF(WEEKDAY(B5605)=1,2,IF(WEEKDAY(B5605)=7,1,0))))))</f>
        <v>1</v>
      </c>
      <c r="H5605" s="787">
        <v>17035.5</v>
      </c>
      <c r="I5605" s="788">
        <v>4594.3749084472656</v>
      </c>
      <c r="K5605" s="795">
        <v>856.5</v>
      </c>
      <c r="M5605" s="798">
        <f t="shared" si="262"/>
        <v>17644.164504146116</v>
      </c>
      <c r="N5605" s="303"/>
      <c r="S5605" s="786">
        <v>0</v>
      </c>
      <c r="T5605" s="781">
        <f>VLOOKUP(C5605,METADATA!$J$5:$Q$29,IF(E5605="HI",2,IF(E5605="LO",6,10))+IF(S5605=1,2,IF(D5605=7,1,(IF(WEEKDAY(B5605)=1,2,IF(WEEKDAY(B5605)=7,1,0))))))</f>
        <v>1</v>
      </c>
      <c r="U5605" s="781">
        <f>VLOOKUP(C5605,METADATA!$A$5:$H$29,IF(E5605="HI",2,IF(E5605="LO",6,10))+IF(S5605=1,2,IF(D5605=7,1,(IF(WEEKDAY(B5605)=1,2,IF(WEEKDAY(B5605)=7,1,0))))))</f>
        <v>2</v>
      </c>
    </row>
    <row r="5606" spans="2:21" ht="13.95" customHeight="1" x14ac:dyDescent="0.25">
      <c r="B5606" s="784">
        <f t="shared" si="263"/>
        <v>45616</v>
      </c>
      <c r="C5606" s="785">
        <v>10</v>
      </c>
      <c r="D5606" s="786">
        <f>IFERROR((INDEX(METADATA!$T$2:$T$20,MATCH(B5606,METADATA!$S$2:$S$20,0))),0)</f>
        <v>0</v>
      </c>
      <c r="E5606" s="785" t="str">
        <f t="shared" si="261"/>
        <v>LO</v>
      </c>
      <c r="F5606" s="786">
        <f>VLOOKUP(C5606,METADATA!$A$5:$H$29,IF(E5606="HI",2,IF(E5606="LO",6,10))+IF(D5606=1,2,IF(D5606=7,1,(IF(WEEKDAY(B5606)=1,2,IF(WEEKDAY(B5606)=7,1,0))))))</f>
        <v>2</v>
      </c>
      <c r="G5606" s="786">
        <f>VLOOKUP(C5606,METADATA!$J$5:$Q$29,IF(E5606="HI",2,IF(E5606="LO",6,10))+IF(D5606=1,2,IF(D5606=7,1,(IF(WEEKDAY(B5606)=1,2,IF(WEEKDAY(B5606)=7,1,0))))))</f>
        <v>2</v>
      </c>
      <c r="H5606" s="787">
        <v>17362.5</v>
      </c>
      <c r="I5606" s="788">
        <v>4634.9649658203125</v>
      </c>
      <c r="K5606" s="795">
        <v>824.32500000000005</v>
      </c>
      <c r="M5606" s="798">
        <f t="shared" si="262"/>
        <v>17970.51213750965</v>
      </c>
      <c r="N5606" s="303"/>
      <c r="S5606" s="786">
        <v>0</v>
      </c>
      <c r="T5606" s="781">
        <f>VLOOKUP(C5606,METADATA!$J$5:$Q$29,IF(E5606="HI",2,IF(E5606="LO",6,10))+IF(S5606=1,2,IF(D5606=7,1,(IF(WEEKDAY(B5606)=1,2,IF(WEEKDAY(B5606)=7,1,0))))))</f>
        <v>2</v>
      </c>
      <c r="U5606" s="781">
        <f>VLOOKUP(C5606,METADATA!$A$5:$H$29,IF(E5606="HI",2,IF(E5606="LO",6,10))+IF(S5606=1,2,IF(D5606=7,1,(IF(WEEKDAY(B5606)=1,2,IF(WEEKDAY(B5606)=7,1,0))))))</f>
        <v>2</v>
      </c>
    </row>
    <row r="5607" spans="2:21" ht="13.95" customHeight="1" x14ac:dyDescent="0.25">
      <c r="B5607" s="784">
        <f t="shared" si="263"/>
        <v>45616</v>
      </c>
      <c r="C5607" s="785">
        <v>11</v>
      </c>
      <c r="D5607" s="786">
        <f>IFERROR((INDEX(METADATA!$T$2:$T$20,MATCH(B5607,METADATA!$S$2:$S$20,0))),0)</f>
        <v>0</v>
      </c>
      <c r="E5607" s="785" t="str">
        <f t="shared" si="261"/>
        <v>LO</v>
      </c>
      <c r="F5607" s="786">
        <f>VLOOKUP(C5607,METADATA!$A$5:$H$29,IF(E5607="HI",2,IF(E5607="LO",6,10))+IF(D5607=1,2,IF(D5607=7,1,(IF(WEEKDAY(B5607)=1,2,IF(WEEKDAY(B5607)=7,1,0))))))</f>
        <v>2</v>
      </c>
      <c r="G5607" s="786">
        <f>VLOOKUP(C5607,METADATA!$J$5:$Q$29,IF(E5607="HI",2,IF(E5607="LO",6,10))+IF(D5607=1,2,IF(D5607=7,1,(IF(WEEKDAY(B5607)=1,2,IF(WEEKDAY(B5607)=7,1,0))))))</f>
        <v>2</v>
      </c>
      <c r="H5607" s="787">
        <v>17968</v>
      </c>
      <c r="I5607" s="788">
        <v>4820.1499938964844</v>
      </c>
      <c r="K5607" s="795">
        <v>882.73749999999995</v>
      </c>
      <c r="M5607" s="798">
        <f t="shared" si="262"/>
        <v>18603.302662797814</v>
      </c>
      <c r="N5607" s="303"/>
      <c r="S5607" s="786">
        <v>0</v>
      </c>
      <c r="T5607" s="781">
        <f>VLOOKUP(C5607,METADATA!$J$5:$Q$29,IF(E5607="HI",2,IF(E5607="LO",6,10))+IF(S5607=1,2,IF(D5607=7,1,(IF(WEEKDAY(B5607)=1,2,IF(WEEKDAY(B5607)=7,1,0))))))</f>
        <v>2</v>
      </c>
      <c r="U5607" s="781">
        <f>VLOOKUP(C5607,METADATA!$A$5:$H$29,IF(E5607="HI",2,IF(E5607="LO",6,10))+IF(S5607=1,2,IF(D5607=7,1,(IF(WEEKDAY(B5607)=1,2,IF(WEEKDAY(B5607)=7,1,0))))))</f>
        <v>2</v>
      </c>
    </row>
    <row r="5608" spans="2:21" ht="13.95" customHeight="1" x14ac:dyDescent="0.25">
      <c r="B5608" s="784">
        <f t="shared" si="263"/>
        <v>45616</v>
      </c>
      <c r="C5608" s="785">
        <v>12</v>
      </c>
      <c r="D5608" s="786">
        <f>IFERROR((INDEX(METADATA!$T$2:$T$20,MATCH(B5608,METADATA!$S$2:$S$20,0))),0)</f>
        <v>0</v>
      </c>
      <c r="E5608" s="785" t="str">
        <f t="shared" si="261"/>
        <v>LO</v>
      </c>
      <c r="F5608" s="786">
        <f>VLOOKUP(C5608,METADATA!$A$5:$H$29,IF(E5608="HI",2,IF(E5608="LO",6,10))+IF(D5608=1,2,IF(D5608=7,1,(IF(WEEKDAY(B5608)=1,2,IF(WEEKDAY(B5608)=7,1,0))))))</f>
        <v>2</v>
      </c>
      <c r="G5608" s="786">
        <f>VLOOKUP(C5608,METADATA!$J$5:$Q$29,IF(E5608="HI",2,IF(E5608="LO",6,10))+IF(D5608=1,2,IF(D5608=7,1,(IF(WEEKDAY(B5608)=1,2,IF(WEEKDAY(B5608)=7,1,0))))))</f>
        <v>2</v>
      </c>
      <c r="H5608" s="787">
        <v>18364.25</v>
      </c>
      <c r="I5608" s="788">
        <v>4916.7698974609375</v>
      </c>
      <c r="K5608" s="795">
        <v>909.3125</v>
      </c>
      <c r="M5608" s="798">
        <f t="shared" si="262"/>
        <v>19011.057421592257</v>
      </c>
      <c r="N5608" s="303"/>
      <c r="S5608" s="786">
        <v>0</v>
      </c>
      <c r="T5608" s="781">
        <f>VLOOKUP(C5608,METADATA!$J$5:$Q$29,IF(E5608="HI",2,IF(E5608="LO",6,10))+IF(S5608=1,2,IF(D5608=7,1,(IF(WEEKDAY(B5608)=1,2,IF(WEEKDAY(B5608)=7,1,0))))))</f>
        <v>2</v>
      </c>
      <c r="U5608" s="781">
        <f>VLOOKUP(C5608,METADATA!$A$5:$H$29,IF(E5608="HI",2,IF(E5608="LO",6,10))+IF(S5608=1,2,IF(D5608=7,1,(IF(WEEKDAY(B5608)=1,2,IF(WEEKDAY(B5608)=7,1,0))))))</f>
        <v>2</v>
      </c>
    </row>
    <row r="5609" spans="2:21" ht="13.95" customHeight="1" x14ac:dyDescent="0.25">
      <c r="B5609" s="784">
        <f t="shared" si="263"/>
        <v>45616</v>
      </c>
      <c r="C5609" s="785">
        <v>13</v>
      </c>
      <c r="D5609" s="786">
        <f>IFERROR((INDEX(METADATA!$T$2:$T$20,MATCH(B5609,METADATA!$S$2:$S$20,0))),0)</f>
        <v>0</v>
      </c>
      <c r="E5609" s="785" t="str">
        <f t="shared" si="261"/>
        <v>LO</v>
      </c>
      <c r="F5609" s="786">
        <f>VLOOKUP(C5609,METADATA!$A$5:$H$29,IF(E5609="HI",2,IF(E5609="LO",6,10))+IF(D5609=1,2,IF(D5609=7,1,(IF(WEEKDAY(B5609)=1,2,IF(WEEKDAY(B5609)=7,1,0))))))</f>
        <v>2</v>
      </c>
      <c r="G5609" s="786">
        <f>VLOOKUP(C5609,METADATA!$J$5:$Q$29,IF(E5609="HI",2,IF(E5609="LO",6,10))+IF(D5609=1,2,IF(D5609=7,1,(IF(WEEKDAY(B5609)=1,2,IF(WEEKDAY(B5609)=7,1,0))))))</f>
        <v>2</v>
      </c>
      <c r="H5609" s="787">
        <v>18561.75</v>
      </c>
      <c r="I5609" s="788">
        <v>5008.02490234375</v>
      </c>
      <c r="K5609" s="795">
        <v>905.6</v>
      </c>
      <c r="M5609" s="798">
        <f t="shared" si="262"/>
        <v>19225.47467515419</v>
      </c>
      <c r="N5609" s="303"/>
      <c r="S5609" s="786">
        <v>0</v>
      </c>
      <c r="T5609" s="781">
        <f>VLOOKUP(C5609,METADATA!$J$5:$Q$29,IF(E5609="HI",2,IF(E5609="LO",6,10))+IF(S5609=1,2,IF(D5609=7,1,(IF(WEEKDAY(B5609)=1,2,IF(WEEKDAY(B5609)=7,1,0))))))</f>
        <v>2</v>
      </c>
      <c r="U5609" s="781">
        <f>VLOOKUP(C5609,METADATA!$A$5:$H$29,IF(E5609="HI",2,IF(E5609="LO",6,10))+IF(S5609=1,2,IF(D5609=7,1,(IF(WEEKDAY(B5609)=1,2,IF(WEEKDAY(B5609)=7,1,0))))))</f>
        <v>2</v>
      </c>
    </row>
    <row r="5610" spans="2:21" ht="13.95" customHeight="1" x14ac:dyDescent="0.25">
      <c r="B5610" s="784">
        <f t="shared" si="263"/>
        <v>45616</v>
      </c>
      <c r="C5610" s="785">
        <v>14</v>
      </c>
      <c r="D5610" s="786">
        <f>IFERROR((INDEX(METADATA!$T$2:$T$20,MATCH(B5610,METADATA!$S$2:$S$20,0))),0)</f>
        <v>0</v>
      </c>
      <c r="E5610" s="785" t="str">
        <f t="shared" si="261"/>
        <v>LO</v>
      </c>
      <c r="F5610" s="786">
        <f>VLOOKUP(C5610,METADATA!$A$5:$H$29,IF(E5610="HI",2,IF(E5610="LO",6,10))+IF(D5610=1,2,IF(D5610=7,1,(IF(WEEKDAY(B5610)=1,2,IF(WEEKDAY(B5610)=7,1,0))))))</f>
        <v>2</v>
      </c>
      <c r="G5610" s="786">
        <f>VLOOKUP(C5610,METADATA!$J$5:$Q$29,IF(E5610="HI",2,IF(E5610="LO",6,10))+IF(D5610=1,2,IF(D5610=7,1,(IF(WEEKDAY(B5610)=1,2,IF(WEEKDAY(B5610)=7,1,0))))))</f>
        <v>2</v>
      </c>
      <c r="H5610" s="787">
        <v>18792</v>
      </c>
      <c r="I5610" s="788">
        <v>5046.2499084472656</v>
      </c>
      <c r="K5610" s="795">
        <v>913.98749999999995</v>
      </c>
      <c r="M5610" s="798">
        <f t="shared" si="262"/>
        <v>19457.74658429141</v>
      </c>
      <c r="N5610" s="303"/>
      <c r="S5610" s="786">
        <v>0</v>
      </c>
      <c r="T5610" s="781">
        <f>VLOOKUP(C5610,METADATA!$J$5:$Q$29,IF(E5610="HI",2,IF(E5610="LO",6,10))+IF(S5610=1,2,IF(D5610=7,1,(IF(WEEKDAY(B5610)=1,2,IF(WEEKDAY(B5610)=7,1,0))))))</f>
        <v>2</v>
      </c>
      <c r="U5610" s="781">
        <f>VLOOKUP(C5610,METADATA!$A$5:$H$29,IF(E5610="HI",2,IF(E5610="LO",6,10))+IF(S5610=1,2,IF(D5610=7,1,(IF(WEEKDAY(B5610)=1,2,IF(WEEKDAY(B5610)=7,1,0))))))</f>
        <v>2</v>
      </c>
    </row>
    <row r="5611" spans="2:21" ht="13.95" customHeight="1" x14ac:dyDescent="0.25">
      <c r="B5611" s="784">
        <f t="shared" si="263"/>
        <v>45616</v>
      </c>
      <c r="C5611" s="785">
        <v>15</v>
      </c>
      <c r="D5611" s="786">
        <f>IFERROR((INDEX(METADATA!$T$2:$T$20,MATCH(B5611,METADATA!$S$2:$S$20,0))),0)</f>
        <v>0</v>
      </c>
      <c r="E5611" s="785" t="str">
        <f t="shared" si="261"/>
        <v>LO</v>
      </c>
      <c r="F5611" s="786">
        <f>VLOOKUP(C5611,METADATA!$A$5:$H$29,IF(E5611="HI",2,IF(E5611="LO",6,10))+IF(D5611=1,2,IF(D5611=7,1,(IF(WEEKDAY(B5611)=1,2,IF(WEEKDAY(B5611)=7,1,0))))))</f>
        <v>2</v>
      </c>
      <c r="G5611" s="786">
        <f>VLOOKUP(C5611,METADATA!$J$5:$Q$29,IF(E5611="HI",2,IF(E5611="LO",6,10))+IF(D5611=1,2,IF(D5611=7,1,(IF(WEEKDAY(B5611)=1,2,IF(WEEKDAY(B5611)=7,1,0))))))</f>
        <v>2</v>
      </c>
      <c r="H5611" s="787">
        <v>18638.5</v>
      </c>
      <c r="I5611" s="788">
        <v>4961.2500305175781</v>
      </c>
      <c r="K5611" s="795">
        <v>902.26250000000005</v>
      </c>
      <c r="M5611" s="798">
        <f t="shared" si="262"/>
        <v>19287.50072236708</v>
      </c>
      <c r="N5611" s="303"/>
      <c r="S5611" s="786">
        <v>0</v>
      </c>
      <c r="T5611" s="781">
        <f>VLOOKUP(C5611,METADATA!$J$5:$Q$29,IF(E5611="HI",2,IF(E5611="LO",6,10))+IF(S5611=1,2,IF(D5611=7,1,(IF(WEEKDAY(B5611)=1,2,IF(WEEKDAY(B5611)=7,1,0))))))</f>
        <v>2</v>
      </c>
      <c r="U5611" s="781">
        <f>VLOOKUP(C5611,METADATA!$A$5:$H$29,IF(E5611="HI",2,IF(E5611="LO",6,10))+IF(S5611=1,2,IF(D5611=7,1,(IF(WEEKDAY(B5611)=1,2,IF(WEEKDAY(B5611)=7,1,0))))))</f>
        <v>2</v>
      </c>
    </row>
    <row r="5612" spans="2:21" ht="13.95" customHeight="1" x14ac:dyDescent="0.25">
      <c r="B5612" s="784">
        <f t="shared" si="263"/>
        <v>45616</v>
      </c>
      <c r="C5612" s="785">
        <v>16</v>
      </c>
      <c r="D5612" s="786">
        <f>IFERROR((INDEX(METADATA!$T$2:$T$20,MATCH(B5612,METADATA!$S$2:$S$20,0))),0)</f>
        <v>0</v>
      </c>
      <c r="E5612" s="785" t="str">
        <f t="shared" si="261"/>
        <v>LO</v>
      </c>
      <c r="F5612" s="786">
        <f>VLOOKUP(C5612,METADATA!$A$5:$H$29,IF(E5612="HI",2,IF(E5612="LO",6,10))+IF(D5612=1,2,IF(D5612=7,1,(IF(WEEKDAY(B5612)=1,2,IF(WEEKDAY(B5612)=7,1,0))))))</f>
        <v>2</v>
      </c>
      <c r="G5612" s="786">
        <f>VLOOKUP(C5612,METADATA!$J$5:$Q$29,IF(E5612="HI",2,IF(E5612="LO",6,10))+IF(D5612=1,2,IF(D5612=7,1,(IF(WEEKDAY(B5612)=1,2,IF(WEEKDAY(B5612)=7,1,0))))))</f>
        <v>2</v>
      </c>
      <c r="H5612" s="787">
        <v>18111.5</v>
      </c>
      <c r="I5612" s="788">
        <v>4062.4524536132813</v>
      </c>
      <c r="K5612" s="795">
        <v>933.76250000000005</v>
      </c>
      <c r="M5612" s="798">
        <f t="shared" si="262"/>
        <v>18561.5180464279</v>
      </c>
      <c r="N5612" s="303"/>
      <c r="S5612" s="786">
        <v>0</v>
      </c>
      <c r="T5612" s="781">
        <f>VLOOKUP(C5612,METADATA!$J$5:$Q$29,IF(E5612="HI",2,IF(E5612="LO",6,10))+IF(S5612=1,2,IF(D5612=7,1,(IF(WEEKDAY(B5612)=1,2,IF(WEEKDAY(B5612)=7,1,0))))))</f>
        <v>2</v>
      </c>
      <c r="U5612" s="781">
        <f>VLOOKUP(C5612,METADATA!$A$5:$H$29,IF(E5612="HI",2,IF(E5612="LO",6,10))+IF(S5612=1,2,IF(D5612=7,1,(IF(WEEKDAY(B5612)=1,2,IF(WEEKDAY(B5612)=7,1,0))))))</f>
        <v>2</v>
      </c>
    </row>
    <row r="5613" spans="2:21" ht="13.95" customHeight="1" x14ac:dyDescent="0.25">
      <c r="B5613" s="784">
        <f t="shared" si="263"/>
        <v>45616</v>
      </c>
      <c r="C5613" s="785">
        <v>17</v>
      </c>
      <c r="D5613" s="786">
        <f>IFERROR((INDEX(METADATA!$T$2:$T$20,MATCH(B5613,METADATA!$S$2:$S$20,0))),0)</f>
        <v>0</v>
      </c>
      <c r="E5613" s="785" t="str">
        <f t="shared" si="261"/>
        <v>LO</v>
      </c>
      <c r="F5613" s="786">
        <f>VLOOKUP(C5613,METADATA!$A$5:$H$29,IF(E5613="HI",2,IF(E5613="LO",6,10))+IF(D5613=1,2,IF(D5613=7,1,(IF(WEEKDAY(B5613)=1,2,IF(WEEKDAY(B5613)=7,1,0))))))</f>
        <v>2</v>
      </c>
      <c r="G5613" s="786">
        <f>VLOOKUP(C5613,METADATA!$J$5:$Q$29,IF(E5613="HI",2,IF(E5613="LO",6,10))+IF(D5613=1,2,IF(D5613=7,1,(IF(WEEKDAY(B5613)=1,2,IF(WEEKDAY(B5613)=7,1,0))))))</f>
        <v>2</v>
      </c>
      <c r="H5613" s="787">
        <v>16333.25</v>
      </c>
      <c r="I5613" s="788">
        <v>4118.8175048828125</v>
      </c>
      <c r="K5613" s="795">
        <v>0</v>
      </c>
      <c r="M5613" s="798">
        <f t="shared" si="262"/>
        <v>16844.575186125327</v>
      </c>
      <c r="N5613" s="303"/>
      <c r="S5613" s="786">
        <v>0</v>
      </c>
      <c r="T5613" s="781">
        <f>VLOOKUP(C5613,METADATA!$J$5:$Q$29,IF(E5613="HI",2,IF(E5613="LO",6,10))+IF(S5613=1,2,IF(D5613=7,1,(IF(WEEKDAY(B5613)=1,2,IF(WEEKDAY(B5613)=7,1,0))))))</f>
        <v>2</v>
      </c>
      <c r="U5613" s="781">
        <f>VLOOKUP(C5613,METADATA!$A$5:$H$29,IF(E5613="HI",2,IF(E5613="LO",6,10))+IF(S5613=1,2,IF(D5613=7,1,(IF(WEEKDAY(B5613)=1,2,IF(WEEKDAY(B5613)=7,1,0))))))</f>
        <v>2</v>
      </c>
    </row>
    <row r="5614" spans="2:21" ht="13.95" customHeight="1" x14ac:dyDescent="0.25">
      <c r="B5614" s="784">
        <f t="shared" si="263"/>
        <v>45616</v>
      </c>
      <c r="C5614" s="785">
        <v>18</v>
      </c>
      <c r="D5614" s="786">
        <f>IFERROR((INDEX(METADATA!$T$2:$T$20,MATCH(B5614,METADATA!$S$2:$S$20,0))),0)</f>
        <v>0</v>
      </c>
      <c r="E5614" s="785" t="str">
        <f t="shared" si="261"/>
        <v>LO</v>
      </c>
      <c r="F5614" s="786">
        <f>VLOOKUP(C5614,METADATA!$A$5:$H$29,IF(E5614="HI",2,IF(E5614="LO",6,10))+IF(D5614=1,2,IF(D5614=7,1,(IF(WEEKDAY(B5614)=1,2,IF(WEEKDAY(B5614)=7,1,0))))))</f>
        <v>1</v>
      </c>
      <c r="G5614" s="786">
        <f>VLOOKUP(C5614,METADATA!$J$5:$Q$29,IF(E5614="HI",2,IF(E5614="LO",6,10))+IF(D5614=1,2,IF(D5614=7,1,(IF(WEEKDAY(B5614)=1,2,IF(WEEKDAY(B5614)=7,1,0))))))</f>
        <v>1</v>
      </c>
      <c r="H5614" s="787">
        <v>15715.75</v>
      </c>
      <c r="I5614" s="788">
        <v>4431.3799438476563</v>
      </c>
      <c r="K5614" s="795">
        <v>0</v>
      </c>
      <c r="M5614" s="798">
        <f t="shared" si="262"/>
        <v>16328.561671783442</v>
      </c>
      <c r="N5614" s="303"/>
      <c r="S5614" s="786">
        <v>0</v>
      </c>
      <c r="T5614" s="781">
        <f>VLOOKUP(C5614,METADATA!$J$5:$Q$29,IF(E5614="HI",2,IF(E5614="LO",6,10))+IF(S5614=1,2,IF(D5614=7,1,(IF(WEEKDAY(B5614)=1,2,IF(WEEKDAY(B5614)=7,1,0))))))</f>
        <v>1</v>
      </c>
      <c r="U5614" s="781">
        <f>VLOOKUP(C5614,METADATA!$A$5:$H$29,IF(E5614="HI",2,IF(E5614="LO",6,10))+IF(S5614=1,2,IF(D5614=7,1,(IF(WEEKDAY(B5614)=1,2,IF(WEEKDAY(B5614)=7,1,0))))))</f>
        <v>1</v>
      </c>
    </row>
    <row r="5615" spans="2:21" ht="13.95" customHeight="1" x14ac:dyDescent="0.25">
      <c r="B5615" s="784">
        <f t="shared" si="263"/>
        <v>45616</v>
      </c>
      <c r="C5615" s="785">
        <v>19</v>
      </c>
      <c r="D5615" s="786">
        <f>IFERROR((INDEX(METADATA!$T$2:$T$20,MATCH(B5615,METADATA!$S$2:$S$20,0))),0)</f>
        <v>0</v>
      </c>
      <c r="E5615" s="785" t="str">
        <f t="shared" si="261"/>
        <v>LO</v>
      </c>
      <c r="F5615" s="786">
        <f>VLOOKUP(C5615,METADATA!$A$5:$H$29,IF(E5615="HI",2,IF(E5615="LO",6,10))+IF(D5615=1,2,IF(D5615=7,1,(IF(WEEKDAY(B5615)=1,2,IF(WEEKDAY(B5615)=7,1,0))))))</f>
        <v>1</v>
      </c>
      <c r="G5615" s="786">
        <f>VLOOKUP(C5615,METADATA!$J$5:$Q$29,IF(E5615="HI",2,IF(E5615="LO",6,10))+IF(D5615=1,2,IF(D5615=7,1,(IF(WEEKDAY(B5615)=1,2,IF(WEEKDAY(B5615)=7,1,0))))))</f>
        <v>1</v>
      </c>
      <c r="H5615" s="787">
        <v>15201.25</v>
      </c>
      <c r="I5615" s="788">
        <v>4422.0050354003906</v>
      </c>
      <c r="K5615" s="795">
        <v>0</v>
      </c>
      <c r="M5615" s="798">
        <f t="shared" si="262"/>
        <v>15831.365389492039</v>
      </c>
      <c r="N5615" s="303"/>
      <c r="S5615" s="786">
        <v>0</v>
      </c>
      <c r="T5615" s="781">
        <f>VLOOKUP(C5615,METADATA!$J$5:$Q$29,IF(E5615="HI",2,IF(E5615="LO",6,10))+IF(S5615=1,2,IF(D5615=7,1,(IF(WEEKDAY(B5615)=1,2,IF(WEEKDAY(B5615)=7,1,0))))))</f>
        <v>1</v>
      </c>
      <c r="U5615" s="781">
        <f>VLOOKUP(C5615,METADATA!$A$5:$H$29,IF(E5615="HI",2,IF(E5615="LO",6,10))+IF(S5615=1,2,IF(D5615=7,1,(IF(WEEKDAY(B5615)=1,2,IF(WEEKDAY(B5615)=7,1,0))))))</f>
        <v>1</v>
      </c>
    </row>
    <row r="5616" spans="2:21" ht="13.95" customHeight="1" x14ac:dyDescent="0.25">
      <c r="B5616" s="784">
        <f t="shared" si="263"/>
        <v>45616</v>
      </c>
      <c r="C5616" s="785">
        <v>20</v>
      </c>
      <c r="D5616" s="786">
        <f>IFERROR((INDEX(METADATA!$T$2:$T$20,MATCH(B5616,METADATA!$S$2:$S$20,0))),0)</f>
        <v>0</v>
      </c>
      <c r="E5616" s="785" t="str">
        <f t="shared" si="261"/>
        <v>LO</v>
      </c>
      <c r="F5616" s="786">
        <f>VLOOKUP(C5616,METADATA!$A$5:$H$29,IF(E5616="HI",2,IF(E5616="LO",6,10))+IF(D5616=1,2,IF(D5616=7,1,(IF(WEEKDAY(B5616)=1,2,IF(WEEKDAY(B5616)=7,1,0))))))</f>
        <v>1</v>
      </c>
      <c r="G5616" s="786">
        <f>VLOOKUP(C5616,METADATA!$J$5:$Q$29,IF(E5616="HI",2,IF(E5616="LO",6,10))+IF(D5616=1,2,IF(D5616=7,1,(IF(WEEKDAY(B5616)=1,2,IF(WEEKDAY(B5616)=7,1,0))))))</f>
        <v>2</v>
      </c>
      <c r="H5616" s="787">
        <v>14777</v>
      </c>
      <c r="I5616" s="788">
        <v>4536.8700561523438</v>
      </c>
      <c r="K5616" s="795">
        <v>0</v>
      </c>
      <c r="M5616" s="798">
        <f t="shared" si="262"/>
        <v>15457.77858899563</v>
      </c>
      <c r="N5616" s="303"/>
      <c r="S5616" s="786">
        <v>0</v>
      </c>
      <c r="T5616" s="781">
        <f>VLOOKUP(C5616,METADATA!$J$5:$Q$29,IF(E5616="HI",2,IF(E5616="LO",6,10))+IF(S5616=1,2,IF(D5616=7,1,(IF(WEEKDAY(B5616)=1,2,IF(WEEKDAY(B5616)=7,1,0))))))</f>
        <v>2</v>
      </c>
      <c r="U5616" s="781">
        <f>VLOOKUP(C5616,METADATA!$A$5:$H$29,IF(E5616="HI",2,IF(E5616="LO",6,10))+IF(S5616=1,2,IF(D5616=7,1,(IF(WEEKDAY(B5616)=1,2,IF(WEEKDAY(B5616)=7,1,0))))))</f>
        <v>1</v>
      </c>
    </row>
    <row r="5617" spans="2:21" ht="13.95" customHeight="1" x14ac:dyDescent="0.25">
      <c r="B5617" s="784">
        <f t="shared" si="263"/>
        <v>45616</v>
      </c>
      <c r="C5617" s="785">
        <v>21</v>
      </c>
      <c r="D5617" s="786">
        <f>IFERROR((INDEX(METADATA!$T$2:$T$20,MATCH(B5617,METADATA!$S$2:$S$20,0))),0)</f>
        <v>0</v>
      </c>
      <c r="E5617" s="785" t="str">
        <f t="shared" si="261"/>
        <v>LO</v>
      </c>
      <c r="F5617" s="786">
        <f>VLOOKUP(C5617,METADATA!$A$5:$H$29,IF(E5617="HI",2,IF(E5617="LO",6,10))+IF(D5617=1,2,IF(D5617=7,1,(IF(WEEKDAY(B5617)=1,2,IF(WEEKDAY(B5617)=7,1,0))))))</f>
        <v>2</v>
      </c>
      <c r="G5617" s="786">
        <f>VLOOKUP(C5617,METADATA!$J$5:$Q$29,IF(E5617="HI",2,IF(E5617="LO",6,10))+IF(D5617=1,2,IF(D5617=7,1,(IF(WEEKDAY(B5617)=1,2,IF(WEEKDAY(B5617)=7,1,0))))))</f>
        <v>2</v>
      </c>
      <c r="H5617" s="787">
        <v>13343.5</v>
      </c>
      <c r="I5617" s="788">
        <v>4657.7750244140625</v>
      </c>
      <c r="K5617" s="795">
        <v>0</v>
      </c>
      <c r="M5617" s="798">
        <f t="shared" si="262"/>
        <v>14133.07682099179</v>
      </c>
      <c r="N5617" s="303"/>
      <c r="S5617" s="786">
        <v>0</v>
      </c>
      <c r="T5617" s="781">
        <f>VLOOKUP(C5617,METADATA!$J$5:$Q$29,IF(E5617="HI",2,IF(E5617="LO",6,10))+IF(S5617=1,2,IF(D5617=7,1,(IF(WEEKDAY(B5617)=1,2,IF(WEEKDAY(B5617)=7,1,0))))))</f>
        <v>2</v>
      </c>
      <c r="U5617" s="781">
        <f>VLOOKUP(C5617,METADATA!$A$5:$H$29,IF(E5617="HI",2,IF(E5617="LO",6,10))+IF(S5617=1,2,IF(D5617=7,1,(IF(WEEKDAY(B5617)=1,2,IF(WEEKDAY(B5617)=7,1,0))))))</f>
        <v>2</v>
      </c>
    </row>
    <row r="5618" spans="2:21" ht="13.95" customHeight="1" x14ac:dyDescent="0.25">
      <c r="B5618" s="784">
        <f t="shared" si="263"/>
        <v>45616</v>
      </c>
      <c r="C5618" s="785">
        <v>22</v>
      </c>
      <c r="D5618" s="786">
        <f>IFERROR((INDEX(METADATA!$T$2:$T$20,MATCH(B5618,METADATA!$S$2:$S$20,0))),0)</f>
        <v>0</v>
      </c>
      <c r="E5618" s="785" t="str">
        <f t="shared" si="261"/>
        <v>LO</v>
      </c>
      <c r="F5618" s="786">
        <f>VLOOKUP(C5618,METADATA!$A$5:$H$29,IF(E5618="HI",2,IF(E5618="LO",6,10))+IF(D5618=1,2,IF(D5618=7,1,(IF(WEEKDAY(B5618)=1,2,IF(WEEKDAY(B5618)=7,1,0))))))</f>
        <v>3</v>
      </c>
      <c r="G5618" s="786">
        <f>VLOOKUP(C5618,METADATA!$J$5:$Q$29,IF(E5618="HI",2,IF(E5618="LO",6,10))+IF(D5618=1,2,IF(D5618=7,1,(IF(WEEKDAY(B5618)=1,2,IF(WEEKDAY(B5618)=7,1,0))))))</f>
        <v>3</v>
      </c>
      <c r="H5618" s="787">
        <v>12044.75</v>
      </c>
      <c r="I5618" s="788">
        <v>4885.3748779296875</v>
      </c>
      <c r="K5618" s="795">
        <v>0</v>
      </c>
      <c r="M5618" s="798">
        <f t="shared" si="262"/>
        <v>12997.803285955919</v>
      </c>
      <c r="N5618" s="303"/>
      <c r="S5618" s="786">
        <v>0</v>
      </c>
      <c r="T5618" s="781">
        <f>VLOOKUP(C5618,METADATA!$J$5:$Q$29,IF(E5618="HI",2,IF(E5618="LO",6,10))+IF(S5618=1,2,IF(D5618=7,1,(IF(WEEKDAY(B5618)=1,2,IF(WEEKDAY(B5618)=7,1,0))))))</f>
        <v>3</v>
      </c>
      <c r="U5618" s="781">
        <f>VLOOKUP(C5618,METADATA!$A$5:$H$29,IF(E5618="HI",2,IF(E5618="LO",6,10))+IF(S5618=1,2,IF(D5618=7,1,(IF(WEEKDAY(B5618)=1,2,IF(WEEKDAY(B5618)=7,1,0))))))</f>
        <v>3</v>
      </c>
    </row>
    <row r="5619" spans="2:21" ht="13.95" customHeight="1" x14ac:dyDescent="0.25">
      <c r="B5619" s="784">
        <f t="shared" si="263"/>
        <v>45616</v>
      </c>
      <c r="C5619" s="785">
        <v>23</v>
      </c>
      <c r="D5619" s="786">
        <f>IFERROR((INDEX(METADATA!$T$2:$T$20,MATCH(B5619,METADATA!$S$2:$S$20,0))),0)</f>
        <v>0</v>
      </c>
      <c r="E5619" s="785" t="str">
        <f t="shared" si="261"/>
        <v>LO</v>
      </c>
      <c r="F5619" s="786">
        <f>VLOOKUP(C5619,METADATA!$A$5:$H$29,IF(E5619="HI",2,IF(E5619="LO",6,10))+IF(D5619=1,2,IF(D5619=7,1,(IF(WEEKDAY(B5619)=1,2,IF(WEEKDAY(B5619)=7,1,0))))))</f>
        <v>3</v>
      </c>
      <c r="G5619" s="786">
        <f>VLOOKUP(C5619,METADATA!$J$5:$Q$29,IF(E5619="HI",2,IF(E5619="LO",6,10))+IF(D5619=1,2,IF(D5619=7,1,(IF(WEEKDAY(B5619)=1,2,IF(WEEKDAY(B5619)=7,1,0))))))</f>
        <v>3</v>
      </c>
      <c r="H5619" s="787">
        <v>11039.5</v>
      </c>
      <c r="I5619" s="788">
        <v>5069.7499389648438</v>
      </c>
      <c r="K5619" s="795">
        <v>0</v>
      </c>
      <c r="M5619" s="798">
        <f t="shared" si="262"/>
        <v>12147.959692624685</v>
      </c>
      <c r="N5619" s="303"/>
      <c r="S5619" s="786">
        <v>0</v>
      </c>
      <c r="T5619" s="781">
        <f>VLOOKUP(C5619,METADATA!$J$5:$Q$29,IF(E5619="HI",2,IF(E5619="LO",6,10))+IF(S5619=1,2,IF(D5619=7,1,(IF(WEEKDAY(B5619)=1,2,IF(WEEKDAY(B5619)=7,1,0))))))</f>
        <v>3</v>
      </c>
      <c r="U5619" s="781">
        <f>VLOOKUP(C5619,METADATA!$A$5:$H$29,IF(E5619="HI",2,IF(E5619="LO",6,10))+IF(S5619=1,2,IF(D5619=7,1,(IF(WEEKDAY(B5619)=1,2,IF(WEEKDAY(B5619)=7,1,0))))))</f>
        <v>3</v>
      </c>
    </row>
    <row r="5620" spans="2:21" ht="13.95" customHeight="1" x14ac:dyDescent="0.25">
      <c r="B5620" s="784">
        <f t="shared" si="263"/>
        <v>45617</v>
      </c>
      <c r="C5620" s="785">
        <v>0</v>
      </c>
      <c r="D5620" s="786">
        <f>IFERROR((INDEX(METADATA!$T$2:$T$20,MATCH(B5620,METADATA!$S$2:$S$20,0))),0)</f>
        <v>0</v>
      </c>
      <c r="E5620" s="785" t="str">
        <f t="shared" si="261"/>
        <v>LO</v>
      </c>
      <c r="F5620" s="786">
        <f>VLOOKUP(C5620,METADATA!$A$5:$H$29,IF(E5620="HI",2,IF(E5620="LO",6,10))+IF(D5620=1,2,IF(D5620=7,1,(IF(WEEKDAY(B5620)=1,2,IF(WEEKDAY(B5620)=7,1,0))))))</f>
        <v>3</v>
      </c>
      <c r="G5620" s="786">
        <f>VLOOKUP(C5620,METADATA!$J$5:$Q$29,IF(E5620="HI",2,IF(E5620="LO",6,10))+IF(D5620=1,2,IF(D5620=7,1,(IF(WEEKDAY(B5620)=1,2,IF(WEEKDAY(B5620)=7,1,0))))))</f>
        <v>3</v>
      </c>
      <c r="H5620" s="787">
        <v>10115</v>
      </c>
      <c r="I5620" s="788">
        <v>5094.7499389648438</v>
      </c>
      <c r="K5620" s="795">
        <v>0</v>
      </c>
      <c r="M5620" s="798">
        <f t="shared" si="262"/>
        <v>11325.621481427952</v>
      </c>
      <c r="N5620" s="303"/>
      <c r="S5620" s="786">
        <v>0</v>
      </c>
      <c r="T5620" s="781">
        <f>VLOOKUP(C5620,METADATA!$J$5:$Q$29,IF(E5620="HI",2,IF(E5620="LO",6,10))+IF(S5620=1,2,IF(D5620=7,1,(IF(WEEKDAY(B5620)=1,2,IF(WEEKDAY(B5620)=7,1,0))))))</f>
        <v>3</v>
      </c>
      <c r="U5620" s="781">
        <f>VLOOKUP(C5620,METADATA!$A$5:$H$29,IF(E5620="HI",2,IF(E5620="LO",6,10))+IF(S5620=1,2,IF(D5620=7,1,(IF(WEEKDAY(B5620)=1,2,IF(WEEKDAY(B5620)=7,1,0))))))</f>
        <v>3</v>
      </c>
    </row>
    <row r="5621" spans="2:21" ht="13.95" customHeight="1" x14ac:dyDescent="0.25">
      <c r="B5621" s="784">
        <f t="shared" si="263"/>
        <v>45617</v>
      </c>
      <c r="C5621" s="785">
        <v>1</v>
      </c>
      <c r="D5621" s="786">
        <f>IFERROR((INDEX(METADATA!$T$2:$T$20,MATCH(B5621,METADATA!$S$2:$S$20,0))),0)</f>
        <v>0</v>
      </c>
      <c r="E5621" s="785" t="str">
        <f t="shared" si="261"/>
        <v>LO</v>
      </c>
      <c r="F5621" s="786">
        <f>VLOOKUP(C5621,METADATA!$A$5:$H$29,IF(E5621="HI",2,IF(E5621="LO",6,10))+IF(D5621=1,2,IF(D5621=7,1,(IF(WEEKDAY(B5621)=1,2,IF(WEEKDAY(B5621)=7,1,0))))))</f>
        <v>3</v>
      </c>
      <c r="G5621" s="786">
        <f>VLOOKUP(C5621,METADATA!$J$5:$Q$29,IF(E5621="HI",2,IF(E5621="LO",6,10))+IF(D5621=1,2,IF(D5621=7,1,(IF(WEEKDAY(B5621)=1,2,IF(WEEKDAY(B5621)=7,1,0))))))</f>
        <v>3</v>
      </c>
      <c r="H5621" s="787">
        <v>9505.25</v>
      </c>
      <c r="I5621" s="788">
        <v>4967.7300415039063</v>
      </c>
      <c r="K5621" s="795">
        <v>0</v>
      </c>
      <c r="M5621" s="798">
        <f t="shared" si="262"/>
        <v>10725.11628504607</v>
      </c>
      <c r="N5621" s="303"/>
      <c r="S5621" s="786">
        <v>0</v>
      </c>
      <c r="T5621" s="781">
        <f>VLOOKUP(C5621,METADATA!$J$5:$Q$29,IF(E5621="HI",2,IF(E5621="LO",6,10))+IF(S5621=1,2,IF(D5621=7,1,(IF(WEEKDAY(B5621)=1,2,IF(WEEKDAY(B5621)=7,1,0))))))</f>
        <v>3</v>
      </c>
      <c r="U5621" s="781">
        <f>VLOOKUP(C5621,METADATA!$A$5:$H$29,IF(E5621="HI",2,IF(E5621="LO",6,10))+IF(S5621=1,2,IF(D5621=7,1,(IF(WEEKDAY(B5621)=1,2,IF(WEEKDAY(B5621)=7,1,0))))))</f>
        <v>3</v>
      </c>
    </row>
    <row r="5622" spans="2:21" ht="13.95" customHeight="1" x14ac:dyDescent="0.25">
      <c r="B5622" s="784">
        <f t="shared" si="263"/>
        <v>45617</v>
      </c>
      <c r="C5622" s="785">
        <v>2</v>
      </c>
      <c r="D5622" s="786">
        <f>IFERROR((INDEX(METADATA!$T$2:$T$20,MATCH(B5622,METADATA!$S$2:$S$20,0))),0)</f>
        <v>0</v>
      </c>
      <c r="E5622" s="785" t="str">
        <f t="shared" si="261"/>
        <v>LO</v>
      </c>
      <c r="F5622" s="786">
        <f>VLOOKUP(C5622,METADATA!$A$5:$H$29,IF(E5622="HI",2,IF(E5622="LO",6,10))+IF(D5622=1,2,IF(D5622=7,1,(IF(WEEKDAY(B5622)=1,2,IF(WEEKDAY(B5622)=7,1,0))))))</f>
        <v>3</v>
      </c>
      <c r="G5622" s="786">
        <f>VLOOKUP(C5622,METADATA!$J$5:$Q$29,IF(E5622="HI",2,IF(E5622="LO",6,10))+IF(D5622=1,2,IF(D5622=7,1,(IF(WEEKDAY(B5622)=1,2,IF(WEEKDAY(B5622)=7,1,0))))))</f>
        <v>3</v>
      </c>
      <c r="H5622" s="787">
        <v>9522.5</v>
      </c>
      <c r="I5622" s="788">
        <v>4989.4750366210938</v>
      </c>
      <c r="K5622" s="795">
        <v>0</v>
      </c>
      <c r="M5622" s="798">
        <f t="shared" si="262"/>
        <v>10750.482193421143</v>
      </c>
      <c r="N5622" s="303"/>
      <c r="S5622" s="786">
        <v>0</v>
      </c>
      <c r="T5622" s="781">
        <f>VLOOKUP(C5622,METADATA!$J$5:$Q$29,IF(E5622="HI",2,IF(E5622="LO",6,10))+IF(S5622=1,2,IF(D5622=7,1,(IF(WEEKDAY(B5622)=1,2,IF(WEEKDAY(B5622)=7,1,0))))))</f>
        <v>3</v>
      </c>
      <c r="U5622" s="781">
        <f>VLOOKUP(C5622,METADATA!$A$5:$H$29,IF(E5622="HI",2,IF(E5622="LO",6,10))+IF(S5622=1,2,IF(D5622=7,1,(IF(WEEKDAY(B5622)=1,2,IF(WEEKDAY(B5622)=7,1,0))))))</f>
        <v>3</v>
      </c>
    </row>
    <row r="5623" spans="2:21" ht="13.95" customHeight="1" x14ac:dyDescent="0.25">
      <c r="B5623" s="784">
        <f t="shared" si="263"/>
        <v>45617</v>
      </c>
      <c r="C5623" s="785">
        <v>3</v>
      </c>
      <c r="D5623" s="786">
        <f>IFERROR((INDEX(METADATA!$T$2:$T$20,MATCH(B5623,METADATA!$S$2:$S$20,0))),0)</f>
        <v>0</v>
      </c>
      <c r="E5623" s="785" t="str">
        <f t="shared" si="261"/>
        <v>LO</v>
      </c>
      <c r="F5623" s="786">
        <f>VLOOKUP(C5623,METADATA!$A$5:$H$29,IF(E5623="HI",2,IF(E5623="LO",6,10))+IF(D5623=1,2,IF(D5623=7,1,(IF(WEEKDAY(B5623)=1,2,IF(WEEKDAY(B5623)=7,1,0))))))</f>
        <v>3</v>
      </c>
      <c r="G5623" s="786">
        <f>VLOOKUP(C5623,METADATA!$J$5:$Q$29,IF(E5623="HI",2,IF(E5623="LO",6,10))+IF(D5623=1,2,IF(D5623=7,1,(IF(WEEKDAY(B5623)=1,2,IF(WEEKDAY(B5623)=7,1,0))))))</f>
        <v>3</v>
      </c>
      <c r="H5623" s="787">
        <v>9568.5</v>
      </c>
      <c r="I5623" s="788">
        <v>5001.9750366210938</v>
      </c>
      <c r="K5623" s="795">
        <v>0</v>
      </c>
      <c r="M5623" s="798">
        <f t="shared" si="262"/>
        <v>10797.034153737803</v>
      </c>
      <c r="N5623" s="303"/>
      <c r="S5623" s="786">
        <v>0</v>
      </c>
      <c r="T5623" s="781">
        <f>VLOOKUP(C5623,METADATA!$J$5:$Q$29,IF(E5623="HI",2,IF(E5623="LO",6,10))+IF(S5623=1,2,IF(D5623=7,1,(IF(WEEKDAY(B5623)=1,2,IF(WEEKDAY(B5623)=7,1,0))))))</f>
        <v>3</v>
      </c>
      <c r="U5623" s="781">
        <f>VLOOKUP(C5623,METADATA!$A$5:$H$29,IF(E5623="HI",2,IF(E5623="LO",6,10))+IF(S5623=1,2,IF(D5623=7,1,(IF(WEEKDAY(B5623)=1,2,IF(WEEKDAY(B5623)=7,1,0))))))</f>
        <v>3</v>
      </c>
    </row>
    <row r="5624" spans="2:21" ht="13.95" customHeight="1" x14ac:dyDescent="0.25">
      <c r="B5624" s="784">
        <f t="shared" si="263"/>
        <v>45617</v>
      </c>
      <c r="C5624" s="785">
        <v>4</v>
      </c>
      <c r="D5624" s="786">
        <f>IFERROR((INDEX(METADATA!$T$2:$T$20,MATCH(B5624,METADATA!$S$2:$S$20,0))),0)</f>
        <v>0</v>
      </c>
      <c r="E5624" s="785" t="str">
        <f t="shared" si="261"/>
        <v>LO</v>
      </c>
      <c r="F5624" s="786">
        <f>VLOOKUP(C5624,METADATA!$A$5:$H$29,IF(E5624="HI",2,IF(E5624="LO",6,10))+IF(D5624=1,2,IF(D5624=7,1,(IF(WEEKDAY(B5624)=1,2,IF(WEEKDAY(B5624)=7,1,0))))))</f>
        <v>3</v>
      </c>
      <c r="G5624" s="786">
        <f>VLOOKUP(C5624,METADATA!$J$5:$Q$29,IF(E5624="HI",2,IF(E5624="LO",6,10))+IF(D5624=1,2,IF(D5624=7,1,(IF(WEEKDAY(B5624)=1,2,IF(WEEKDAY(B5624)=7,1,0))))))</f>
        <v>3</v>
      </c>
      <c r="H5624" s="787">
        <v>10140.75</v>
      </c>
      <c r="I5624" s="788">
        <v>4758.4100036621094</v>
      </c>
      <c r="K5624" s="795">
        <v>870.51250000000005</v>
      </c>
      <c r="M5624" s="798">
        <f t="shared" si="262"/>
        <v>11201.663998060807</v>
      </c>
      <c r="N5624" s="303"/>
      <c r="S5624" s="786">
        <v>0</v>
      </c>
      <c r="T5624" s="781">
        <f>VLOOKUP(C5624,METADATA!$J$5:$Q$29,IF(E5624="HI",2,IF(E5624="LO",6,10))+IF(S5624=1,2,IF(D5624=7,1,(IF(WEEKDAY(B5624)=1,2,IF(WEEKDAY(B5624)=7,1,0))))))</f>
        <v>3</v>
      </c>
      <c r="U5624" s="781">
        <f>VLOOKUP(C5624,METADATA!$A$5:$H$29,IF(E5624="HI",2,IF(E5624="LO",6,10))+IF(S5624=1,2,IF(D5624=7,1,(IF(WEEKDAY(B5624)=1,2,IF(WEEKDAY(B5624)=7,1,0))))))</f>
        <v>3</v>
      </c>
    </row>
    <row r="5625" spans="2:21" ht="13.95" customHeight="1" x14ac:dyDescent="0.25">
      <c r="B5625" s="784">
        <f t="shared" si="263"/>
        <v>45617</v>
      </c>
      <c r="C5625" s="785">
        <v>5</v>
      </c>
      <c r="D5625" s="786">
        <f>IFERROR((INDEX(METADATA!$T$2:$T$20,MATCH(B5625,METADATA!$S$2:$S$20,0))),0)</f>
        <v>0</v>
      </c>
      <c r="E5625" s="785" t="str">
        <f t="shared" si="261"/>
        <v>LO</v>
      </c>
      <c r="F5625" s="786">
        <f>VLOOKUP(C5625,METADATA!$A$5:$H$29,IF(E5625="HI",2,IF(E5625="LO",6,10))+IF(D5625=1,2,IF(D5625=7,1,(IF(WEEKDAY(B5625)=1,2,IF(WEEKDAY(B5625)=7,1,0))))))</f>
        <v>3</v>
      </c>
      <c r="G5625" s="786">
        <f>VLOOKUP(C5625,METADATA!$J$5:$Q$29,IF(E5625="HI",2,IF(E5625="LO",6,10))+IF(D5625=1,2,IF(D5625=7,1,(IF(WEEKDAY(B5625)=1,2,IF(WEEKDAY(B5625)=7,1,0))))))</f>
        <v>3</v>
      </c>
      <c r="H5625" s="787">
        <v>11797.5</v>
      </c>
      <c r="I5625" s="788">
        <v>4589.869873046875</v>
      </c>
      <c r="K5625" s="795">
        <v>865.8125</v>
      </c>
      <c r="M5625" s="798">
        <f t="shared" si="262"/>
        <v>12658.906418071954</v>
      </c>
      <c r="N5625" s="303"/>
      <c r="S5625" s="786">
        <v>0</v>
      </c>
      <c r="T5625" s="781">
        <f>VLOOKUP(C5625,METADATA!$J$5:$Q$29,IF(E5625="HI",2,IF(E5625="LO",6,10))+IF(S5625=1,2,IF(D5625=7,1,(IF(WEEKDAY(B5625)=1,2,IF(WEEKDAY(B5625)=7,1,0))))))</f>
        <v>3</v>
      </c>
      <c r="U5625" s="781">
        <f>VLOOKUP(C5625,METADATA!$A$5:$H$29,IF(E5625="HI",2,IF(E5625="LO",6,10))+IF(S5625=1,2,IF(D5625=7,1,(IF(WEEKDAY(B5625)=1,2,IF(WEEKDAY(B5625)=7,1,0))))))</f>
        <v>3</v>
      </c>
    </row>
    <row r="5626" spans="2:21" ht="13.95" customHeight="1" x14ac:dyDescent="0.25">
      <c r="B5626" s="784">
        <f t="shared" si="263"/>
        <v>45617</v>
      </c>
      <c r="C5626" s="785">
        <v>6</v>
      </c>
      <c r="D5626" s="786">
        <f>IFERROR((INDEX(METADATA!$T$2:$T$20,MATCH(B5626,METADATA!$S$2:$S$20,0))),0)</f>
        <v>0</v>
      </c>
      <c r="E5626" s="785" t="str">
        <f t="shared" si="261"/>
        <v>LO</v>
      </c>
      <c r="F5626" s="786">
        <f>VLOOKUP(C5626,METADATA!$A$5:$H$29,IF(E5626="HI",2,IF(E5626="LO",6,10))+IF(D5626=1,2,IF(D5626=7,1,(IF(WEEKDAY(B5626)=1,2,IF(WEEKDAY(B5626)=7,1,0))))))</f>
        <v>2</v>
      </c>
      <c r="G5626" s="786">
        <f>VLOOKUP(C5626,METADATA!$J$5:$Q$29,IF(E5626="HI",2,IF(E5626="LO",6,10))+IF(D5626=1,2,IF(D5626=7,1,(IF(WEEKDAY(B5626)=1,2,IF(WEEKDAY(B5626)=7,1,0))))))</f>
        <v>2</v>
      </c>
      <c r="H5626" s="787">
        <v>13076.25</v>
      </c>
      <c r="I5626" s="788">
        <v>4731</v>
      </c>
      <c r="K5626" s="795">
        <v>834.63750000000005</v>
      </c>
      <c r="M5626" s="798">
        <f t="shared" si="262"/>
        <v>13905.778477399243</v>
      </c>
      <c r="N5626" s="303"/>
      <c r="S5626" s="786">
        <v>0</v>
      </c>
      <c r="T5626" s="781">
        <f>VLOOKUP(C5626,METADATA!$J$5:$Q$29,IF(E5626="HI",2,IF(E5626="LO",6,10))+IF(S5626=1,2,IF(D5626=7,1,(IF(WEEKDAY(B5626)=1,2,IF(WEEKDAY(B5626)=7,1,0))))))</f>
        <v>2</v>
      </c>
      <c r="U5626" s="781">
        <f>VLOOKUP(C5626,METADATA!$A$5:$H$29,IF(E5626="HI",2,IF(E5626="LO",6,10))+IF(S5626=1,2,IF(D5626=7,1,(IF(WEEKDAY(B5626)=1,2,IF(WEEKDAY(B5626)=7,1,0))))))</f>
        <v>2</v>
      </c>
    </row>
    <row r="5627" spans="2:21" ht="13.95" customHeight="1" x14ac:dyDescent="0.25">
      <c r="B5627" s="784">
        <f t="shared" si="263"/>
        <v>45617</v>
      </c>
      <c r="C5627" s="785">
        <v>7</v>
      </c>
      <c r="D5627" s="786">
        <f>IFERROR((INDEX(METADATA!$T$2:$T$20,MATCH(B5627,METADATA!$S$2:$S$20,0))),0)</f>
        <v>0</v>
      </c>
      <c r="E5627" s="785" t="str">
        <f t="shared" si="261"/>
        <v>LO</v>
      </c>
      <c r="F5627" s="786">
        <f>VLOOKUP(C5627,METADATA!$A$5:$H$29,IF(E5627="HI",2,IF(E5627="LO",6,10))+IF(D5627=1,2,IF(D5627=7,1,(IF(WEEKDAY(B5627)=1,2,IF(WEEKDAY(B5627)=7,1,0))))))</f>
        <v>1</v>
      </c>
      <c r="G5627" s="786">
        <f>VLOOKUP(C5627,METADATA!$J$5:$Q$29,IF(E5627="HI",2,IF(E5627="LO",6,10))+IF(D5627=1,2,IF(D5627=7,1,(IF(WEEKDAY(B5627)=1,2,IF(WEEKDAY(B5627)=7,1,0))))))</f>
        <v>1</v>
      </c>
      <c r="H5627" s="787">
        <v>13888</v>
      </c>
      <c r="I5627" s="788">
        <v>4974.4801025390625</v>
      </c>
      <c r="K5627" s="795">
        <v>847.33749999999998</v>
      </c>
      <c r="M5627" s="798">
        <f t="shared" si="262"/>
        <v>14752.016685543609</v>
      </c>
      <c r="N5627" s="303"/>
      <c r="S5627" s="786">
        <v>0</v>
      </c>
      <c r="T5627" s="781">
        <f>VLOOKUP(C5627,METADATA!$J$5:$Q$29,IF(E5627="HI",2,IF(E5627="LO",6,10))+IF(S5627=1,2,IF(D5627=7,1,(IF(WEEKDAY(B5627)=1,2,IF(WEEKDAY(B5627)=7,1,0))))))</f>
        <v>1</v>
      </c>
      <c r="U5627" s="781">
        <f>VLOOKUP(C5627,METADATA!$A$5:$H$29,IF(E5627="HI",2,IF(E5627="LO",6,10))+IF(S5627=1,2,IF(D5627=7,1,(IF(WEEKDAY(B5627)=1,2,IF(WEEKDAY(B5627)=7,1,0))))))</f>
        <v>1</v>
      </c>
    </row>
    <row r="5628" spans="2:21" ht="13.95" customHeight="1" x14ac:dyDescent="0.25">
      <c r="B5628" s="784">
        <f t="shared" si="263"/>
        <v>45617</v>
      </c>
      <c r="C5628" s="785">
        <v>8</v>
      </c>
      <c r="D5628" s="786">
        <f>IFERROR((INDEX(METADATA!$T$2:$T$20,MATCH(B5628,METADATA!$S$2:$S$20,0))),0)</f>
        <v>0</v>
      </c>
      <c r="E5628" s="785" t="str">
        <f t="shared" si="261"/>
        <v>LO</v>
      </c>
      <c r="F5628" s="786">
        <f>VLOOKUP(C5628,METADATA!$A$5:$H$29,IF(E5628="HI",2,IF(E5628="LO",6,10))+IF(D5628=1,2,IF(D5628=7,1,(IF(WEEKDAY(B5628)=1,2,IF(WEEKDAY(B5628)=7,1,0))))))</f>
        <v>1</v>
      </c>
      <c r="G5628" s="786">
        <f>VLOOKUP(C5628,METADATA!$J$5:$Q$29,IF(E5628="HI",2,IF(E5628="LO",6,10))+IF(D5628=1,2,IF(D5628=7,1,(IF(WEEKDAY(B5628)=1,2,IF(WEEKDAY(B5628)=7,1,0))))))</f>
        <v>1</v>
      </c>
      <c r="H5628" s="787">
        <v>15598.75</v>
      </c>
      <c r="I5628" s="788">
        <v>4902.9349670410156</v>
      </c>
      <c r="K5628" s="795">
        <v>851.61249999999995</v>
      </c>
      <c r="M5628" s="798">
        <f t="shared" si="262"/>
        <v>16351.139802886326</v>
      </c>
      <c r="N5628" s="303"/>
      <c r="S5628" s="786">
        <v>0</v>
      </c>
      <c r="T5628" s="781">
        <f>VLOOKUP(C5628,METADATA!$J$5:$Q$29,IF(E5628="HI",2,IF(E5628="LO",6,10))+IF(S5628=1,2,IF(D5628=7,1,(IF(WEEKDAY(B5628)=1,2,IF(WEEKDAY(B5628)=7,1,0))))))</f>
        <v>1</v>
      </c>
      <c r="U5628" s="781">
        <f>VLOOKUP(C5628,METADATA!$A$5:$H$29,IF(E5628="HI",2,IF(E5628="LO",6,10))+IF(S5628=1,2,IF(D5628=7,1,(IF(WEEKDAY(B5628)=1,2,IF(WEEKDAY(B5628)=7,1,0))))))</f>
        <v>1</v>
      </c>
    </row>
    <row r="5629" spans="2:21" ht="13.95" customHeight="1" x14ac:dyDescent="0.25">
      <c r="B5629" s="784">
        <f t="shared" si="263"/>
        <v>45617</v>
      </c>
      <c r="C5629" s="785">
        <v>9</v>
      </c>
      <c r="D5629" s="786">
        <f>IFERROR((INDEX(METADATA!$T$2:$T$20,MATCH(B5629,METADATA!$S$2:$S$20,0))),0)</f>
        <v>0</v>
      </c>
      <c r="E5629" s="785" t="str">
        <f t="shared" si="261"/>
        <v>LO</v>
      </c>
      <c r="F5629" s="786">
        <f>VLOOKUP(C5629,METADATA!$A$5:$H$29,IF(E5629="HI",2,IF(E5629="LO",6,10))+IF(D5629=1,2,IF(D5629=7,1,(IF(WEEKDAY(B5629)=1,2,IF(WEEKDAY(B5629)=7,1,0))))))</f>
        <v>2</v>
      </c>
      <c r="G5629" s="786">
        <f>VLOOKUP(C5629,METADATA!$J$5:$Q$29,IF(E5629="HI",2,IF(E5629="LO",6,10))+IF(D5629=1,2,IF(D5629=7,1,(IF(WEEKDAY(B5629)=1,2,IF(WEEKDAY(B5629)=7,1,0))))))</f>
        <v>1</v>
      </c>
      <c r="H5629" s="787">
        <v>15704.25</v>
      </c>
      <c r="I5629" s="788">
        <v>4823.530029296875</v>
      </c>
      <c r="K5629" s="795">
        <v>856.5</v>
      </c>
      <c r="M5629" s="798">
        <f t="shared" si="262"/>
        <v>16428.32645177313</v>
      </c>
      <c r="N5629" s="303"/>
      <c r="S5629" s="786">
        <v>0</v>
      </c>
      <c r="T5629" s="781">
        <f>VLOOKUP(C5629,METADATA!$J$5:$Q$29,IF(E5629="HI",2,IF(E5629="LO",6,10))+IF(S5629=1,2,IF(D5629=7,1,(IF(WEEKDAY(B5629)=1,2,IF(WEEKDAY(B5629)=7,1,0))))))</f>
        <v>1</v>
      </c>
      <c r="U5629" s="781">
        <f>VLOOKUP(C5629,METADATA!$A$5:$H$29,IF(E5629="HI",2,IF(E5629="LO",6,10))+IF(S5629=1,2,IF(D5629=7,1,(IF(WEEKDAY(B5629)=1,2,IF(WEEKDAY(B5629)=7,1,0))))))</f>
        <v>2</v>
      </c>
    </row>
    <row r="5630" spans="2:21" ht="13.95" customHeight="1" x14ac:dyDescent="0.25">
      <c r="B5630" s="784">
        <f t="shared" si="263"/>
        <v>45617</v>
      </c>
      <c r="C5630" s="785">
        <v>10</v>
      </c>
      <c r="D5630" s="786">
        <f>IFERROR((INDEX(METADATA!$T$2:$T$20,MATCH(B5630,METADATA!$S$2:$S$20,0))),0)</f>
        <v>0</v>
      </c>
      <c r="E5630" s="785" t="str">
        <f t="shared" si="261"/>
        <v>LO</v>
      </c>
      <c r="F5630" s="786">
        <f>VLOOKUP(C5630,METADATA!$A$5:$H$29,IF(E5630="HI",2,IF(E5630="LO",6,10))+IF(D5630=1,2,IF(D5630=7,1,(IF(WEEKDAY(B5630)=1,2,IF(WEEKDAY(B5630)=7,1,0))))))</f>
        <v>2</v>
      </c>
      <c r="G5630" s="786">
        <f>VLOOKUP(C5630,METADATA!$J$5:$Q$29,IF(E5630="HI",2,IF(E5630="LO",6,10))+IF(D5630=1,2,IF(D5630=7,1,(IF(WEEKDAY(B5630)=1,2,IF(WEEKDAY(B5630)=7,1,0))))))</f>
        <v>2</v>
      </c>
      <c r="H5630" s="787">
        <v>328</v>
      </c>
      <c r="I5630" s="788">
        <v>4891.965087890625</v>
      </c>
      <c r="K5630" s="795">
        <v>824.32500000000005</v>
      </c>
      <c r="M5630" s="798">
        <f t="shared" si="262"/>
        <v>4902.9487475539381</v>
      </c>
      <c r="N5630" s="303"/>
      <c r="S5630" s="786">
        <v>0</v>
      </c>
      <c r="T5630" s="781">
        <f>VLOOKUP(C5630,METADATA!$J$5:$Q$29,IF(E5630="HI",2,IF(E5630="LO",6,10))+IF(S5630=1,2,IF(D5630=7,1,(IF(WEEKDAY(B5630)=1,2,IF(WEEKDAY(B5630)=7,1,0))))))</f>
        <v>2</v>
      </c>
      <c r="U5630" s="781">
        <f>VLOOKUP(C5630,METADATA!$A$5:$H$29,IF(E5630="HI",2,IF(E5630="LO",6,10))+IF(S5630=1,2,IF(D5630=7,1,(IF(WEEKDAY(B5630)=1,2,IF(WEEKDAY(B5630)=7,1,0))))))</f>
        <v>2</v>
      </c>
    </row>
    <row r="5631" spans="2:21" ht="13.95" customHeight="1" x14ac:dyDescent="0.25">
      <c r="B5631" s="784">
        <f t="shared" si="263"/>
        <v>45617</v>
      </c>
      <c r="C5631" s="785">
        <v>11</v>
      </c>
      <c r="D5631" s="786">
        <f>IFERROR((INDEX(METADATA!$T$2:$T$20,MATCH(B5631,METADATA!$S$2:$S$20,0))),0)</f>
        <v>0</v>
      </c>
      <c r="E5631" s="785" t="str">
        <f t="shared" si="261"/>
        <v>LO</v>
      </c>
      <c r="F5631" s="786">
        <f>VLOOKUP(C5631,METADATA!$A$5:$H$29,IF(E5631="HI",2,IF(E5631="LO",6,10))+IF(D5631=1,2,IF(D5631=7,1,(IF(WEEKDAY(B5631)=1,2,IF(WEEKDAY(B5631)=7,1,0))))))</f>
        <v>2</v>
      </c>
      <c r="G5631" s="786">
        <f>VLOOKUP(C5631,METADATA!$J$5:$Q$29,IF(E5631="HI",2,IF(E5631="LO",6,10))+IF(D5631=1,2,IF(D5631=7,1,(IF(WEEKDAY(B5631)=1,2,IF(WEEKDAY(B5631)=7,1,0))))))</f>
        <v>2</v>
      </c>
      <c r="H5631" s="787">
        <v>26.5</v>
      </c>
      <c r="I5631" s="788">
        <v>4847.0249938964844</v>
      </c>
      <c r="K5631" s="795">
        <v>882.73749999999995</v>
      </c>
      <c r="M5631" s="798">
        <f t="shared" si="262"/>
        <v>4847.097434698132</v>
      </c>
      <c r="N5631" s="303"/>
      <c r="S5631" s="786">
        <v>0</v>
      </c>
      <c r="T5631" s="781">
        <f>VLOOKUP(C5631,METADATA!$J$5:$Q$29,IF(E5631="HI",2,IF(E5631="LO",6,10))+IF(S5631=1,2,IF(D5631=7,1,(IF(WEEKDAY(B5631)=1,2,IF(WEEKDAY(B5631)=7,1,0))))))</f>
        <v>2</v>
      </c>
      <c r="U5631" s="781">
        <f>VLOOKUP(C5631,METADATA!$A$5:$H$29,IF(E5631="HI",2,IF(E5631="LO",6,10))+IF(S5631=1,2,IF(D5631=7,1,(IF(WEEKDAY(B5631)=1,2,IF(WEEKDAY(B5631)=7,1,0))))))</f>
        <v>2</v>
      </c>
    </row>
    <row r="5632" spans="2:21" ht="13.95" customHeight="1" x14ac:dyDescent="0.25">
      <c r="B5632" s="784">
        <f t="shared" si="263"/>
        <v>45617</v>
      </c>
      <c r="C5632" s="785">
        <v>12</v>
      </c>
      <c r="D5632" s="786">
        <f>IFERROR((INDEX(METADATA!$T$2:$T$20,MATCH(B5632,METADATA!$S$2:$S$20,0))),0)</f>
        <v>0</v>
      </c>
      <c r="E5632" s="785" t="str">
        <f t="shared" si="261"/>
        <v>LO</v>
      </c>
      <c r="F5632" s="786">
        <f>VLOOKUP(C5632,METADATA!$A$5:$H$29,IF(E5632="HI",2,IF(E5632="LO",6,10))+IF(D5632=1,2,IF(D5632=7,1,(IF(WEEKDAY(B5632)=1,2,IF(WEEKDAY(B5632)=7,1,0))))))</f>
        <v>2</v>
      </c>
      <c r="G5632" s="786">
        <f>VLOOKUP(C5632,METADATA!$J$5:$Q$29,IF(E5632="HI",2,IF(E5632="LO",6,10))+IF(D5632=1,2,IF(D5632=7,1,(IF(WEEKDAY(B5632)=1,2,IF(WEEKDAY(B5632)=7,1,0))))))</f>
        <v>2</v>
      </c>
      <c r="H5632" s="787">
        <v>17773.5</v>
      </c>
      <c r="I5632" s="788">
        <v>4762.3250122070313</v>
      </c>
      <c r="K5632" s="795">
        <v>909.3125</v>
      </c>
      <c r="M5632" s="798">
        <f t="shared" si="262"/>
        <v>18400.463085800115</v>
      </c>
      <c r="N5632" s="303"/>
      <c r="S5632" s="786">
        <v>0</v>
      </c>
      <c r="T5632" s="781">
        <f>VLOOKUP(C5632,METADATA!$J$5:$Q$29,IF(E5632="HI",2,IF(E5632="LO",6,10))+IF(S5632=1,2,IF(D5632=7,1,(IF(WEEKDAY(B5632)=1,2,IF(WEEKDAY(B5632)=7,1,0))))))</f>
        <v>2</v>
      </c>
      <c r="U5632" s="781">
        <f>VLOOKUP(C5632,METADATA!$A$5:$H$29,IF(E5632="HI",2,IF(E5632="LO",6,10))+IF(S5632=1,2,IF(D5632=7,1,(IF(WEEKDAY(B5632)=1,2,IF(WEEKDAY(B5632)=7,1,0))))))</f>
        <v>2</v>
      </c>
    </row>
    <row r="5633" spans="2:21" ht="13.95" customHeight="1" x14ac:dyDescent="0.25">
      <c r="B5633" s="784">
        <f t="shared" si="263"/>
        <v>45617</v>
      </c>
      <c r="C5633" s="785">
        <v>13</v>
      </c>
      <c r="D5633" s="786">
        <f>IFERROR((INDEX(METADATA!$T$2:$T$20,MATCH(B5633,METADATA!$S$2:$S$20,0))),0)</f>
        <v>0</v>
      </c>
      <c r="E5633" s="785" t="str">
        <f t="shared" si="261"/>
        <v>LO</v>
      </c>
      <c r="F5633" s="786">
        <f>VLOOKUP(C5633,METADATA!$A$5:$H$29,IF(E5633="HI",2,IF(E5633="LO",6,10))+IF(D5633=1,2,IF(D5633=7,1,(IF(WEEKDAY(B5633)=1,2,IF(WEEKDAY(B5633)=7,1,0))))))</f>
        <v>2</v>
      </c>
      <c r="G5633" s="786">
        <f>VLOOKUP(C5633,METADATA!$J$5:$Q$29,IF(E5633="HI",2,IF(E5633="LO",6,10))+IF(D5633=1,2,IF(D5633=7,1,(IF(WEEKDAY(B5633)=1,2,IF(WEEKDAY(B5633)=7,1,0))))))</f>
        <v>2</v>
      </c>
      <c r="H5633" s="787">
        <v>17020.75</v>
      </c>
      <c r="I5633" s="788">
        <v>4505.5549926757813</v>
      </c>
      <c r="K5633" s="795">
        <v>905.6</v>
      </c>
      <c r="M5633" s="798">
        <f t="shared" si="262"/>
        <v>17606.9860099486</v>
      </c>
      <c r="N5633" s="303"/>
      <c r="S5633" s="786">
        <v>0</v>
      </c>
      <c r="T5633" s="781">
        <f>VLOOKUP(C5633,METADATA!$J$5:$Q$29,IF(E5633="HI",2,IF(E5633="LO",6,10))+IF(S5633=1,2,IF(D5633=7,1,(IF(WEEKDAY(B5633)=1,2,IF(WEEKDAY(B5633)=7,1,0))))))</f>
        <v>2</v>
      </c>
      <c r="U5633" s="781">
        <f>VLOOKUP(C5633,METADATA!$A$5:$H$29,IF(E5633="HI",2,IF(E5633="LO",6,10))+IF(S5633=1,2,IF(D5633=7,1,(IF(WEEKDAY(B5633)=1,2,IF(WEEKDAY(B5633)=7,1,0))))))</f>
        <v>2</v>
      </c>
    </row>
    <row r="5634" spans="2:21" ht="13.95" customHeight="1" x14ac:dyDescent="0.25">
      <c r="B5634" s="784">
        <f t="shared" si="263"/>
        <v>45617</v>
      </c>
      <c r="C5634" s="785">
        <v>14</v>
      </c>
      <c r="D5634" s="786">
        <f>IFERROR((INDEX(METADATA!$T$2:$T$20,MATCH(B5634,METADATA!$S$2:$S$20,0))),0)</f>
        <v>0</v>
      </c>
      <c r="E5634" s="785" t="str">
        <f t="shared" si="261"/>
        <v>LO</v>
      </c>
      <c r="F5634" s="786">
        <f>VLOOKUP(C5634,METADATA!$A$5:$H$29,IF(E5634="HI",2,IF(E5634="LO",6,10))+IF(D5634=1,2,IF(D5634=7,1,(IF(WEEKDAY(B5634)=1,2,IF(WEEKDAY(B5634)=7,1,0))))))</f>
        <v>2</v>
      </c>
      <c r="G5634" s="786">
        <f>VLOOKUP(C5634,METADATA!$J$5:$Q$29,IF(E5634="HI",2,IF(E5634="LO",6,10))+IF(D5634=1,2,IF(D5634=7,1,(IF(WEEKDAY(B5634)=1,2,IF(WEEKDAY(B5634)=7,1,0))))))</f>
        <v>2</v>
      </c>
      <c r="H5634" s="787">
        <v>16909</v>
      </c>
      <c r="I5634" s="788">
        <v>4399.155029296875</v>
      </c>
      <c r="K5634" s="795">
        <v>913.98749999999995</v>
      </c>
      <c r="M5634" s="798">
        <f t="shared" si="262"/>
        <v>17471.887304232132</v>
      </c>
      <c r="N5634" s="303"/>
      <c r="S5634" s="786">
        <v>0</v>
      </c>
      <c r="T5634" s="781">
        <f>VLOOKUP(C5634,METADATA!$J$5:$Q$29,IF(E5634="HI",2,IF(E5634="LO",6,10))+IF(S5634=1,2,IF(D5634=7,1,(IF(WEEKDAY(B5634)=1,2,IF(WEEKDAY(B5634)=7,1,0))))))</f>
        <v>2</v>
      </c>
      <c r="U5634" s="781">
        <f>VLOOKUP(C5634,METADATA!$A$5:$H$29,IF(E5634="HI",2,IF(E5634="LO",6,10))+IF(S5634=1,2,IF(D5634=7,1,(IF(WEEKDAY(B5634)=1,2,IF(WEEKDAY(B5634)=7,1,0))))))</f>
        <v>2</v>
      </c>
    </row>
    <row r="5635" spans="2:21" ht="13.95" customHeight="1" x14ac:dyDescent="0.25">
      <c r="B5635" s="784">
        <f t="shared" si="263"/>
        <v>45617</v>
      </c>
      <c r="C5635" s="785">
        <v>15</v>
      </c>
      <c r="D5635" s="786">
        <f>IFERROR((INDEX(METADATA!$T$2:$T$20,MATCH(B5635,METADATA!$S$2:$S$20,0))),0)</f>
        <v>0</v>
      </c>
      <c r="E5635" s="785" t="str">
        <f t="shared" si="261"/>
        <v>LO</v>
      </c>
      <c r="F5635" s="786">
        <f>VLOOKUP(C5635,METADATA!$A$5:$H$29,IF(E5635="HI",2,IF(E5635="LO",6,10))+IF(D5635=1,2,IF(D5635=7,1,(IF(WEEKDAY(B5635)=1,2,IF(WEEKDAY(B5635)=7,1,0))))))</f>
        <v>2</v>
      </c>
      <c r="G5635" s="786">
        <f>VLOOKUP(C5635,METADATA!$J$5:$Q$29,IF(E5635="HI",2,IF(E5635="LO",6,10))+IF(D5635=1,2,IF(D5635=7,1,(IF(WEEKDAY(B5635)=1,2,IF(WEEKDAY(B5635)=7,1,0))))))</f>
        <v>2</v>
      </c>
      <c r="H5635" s="787">
        <v>16832</v>
      </c>
      <c r="I5635" s="788">
        <v>4067.7849731445313</v>
      </c>
      <c r="K5635" s="795">
        <v>902.26250000000005</v>
      </c>
      <c r="M5635" s="798">
        <f t="shared" si="262"/>
        <v>17316.55562136248</v>
      </c>
      <c r="N5635" s="303"/>
      <c r="S5635" s="786">
        <v>0</v>
      </c>
      <c r="T5635" s="781">
        <f>VLOOKUP(C5635,METADATA!$J$5:$Q$29,IF(E5635="HI",2,IF(E5635="LO",6,10))+IF(S5635=1,2,IF(D5635=7,1,(IF(WEEKDAY(B5635)=1,2,IF(WEEKDAY(B5635)=7,1,0))))))</f>
        <v>2</v>
      </c>
      <c r="U5635" s="781">
        <f>VLOOKUP(C5635,METADATA!$A$5:$H$29,IF(E5635="HI",2,IF(E5635="LO",6,10))+IF(S5635=1,2,IF(D5635=7,1,(IF(WEEKDAY(B5635)=1,2,IF(WEEKDAY(B5635)=7,1,0))))))</f>
        <v>2</v>
      </c>
    </row>
    <row r="5636" spans="2:21" ht="13.95" customHeight="1" x14ac:dyDescent="0.25">
      <c r="B5636" s="784">
        <f t="shared" si="263"/>
        <v>45617</v>
      </c>
      <c r="C5636" s="785">
        <v>16</v>
      </c>
      <c r="D5636" s="786">
        <f>IFERROR((INDEX(METADATA!$T$2:$T$20,MATCH(B5636,METADATA!$S$2:$S$20,0))),0)</f>
        <v>0</v>
      </c>
      <c r="E5636" s="785" t="str">
        <f t="shared" ref="E5636:E5699" si="264">IF(B5636="","",IF(AND(MONTH(B5636)&gt;=MONTH($AA$9),MONTH(B5636)&lt;=MONTH($AA$11)),"HI","LO"))</f>
        <v>LO</v>
      </c>
      <c r="F5636" s="786">
        <f>VLOOKUP(C5636,METADATA!$A$5:$H$29,IF(E5636="HI",2,IF(E5636="LO",6,10))+IF(D5636=1,2,IF(D5636=7,1,(IF(WEEKDAY(B5636)=1,2,IF(WEEKDAY(B5636)=7,1,0))))))</f>
        <v>2</v>
      </c>
      <c r="G5636" s="786">
        <f>VLOOKUP(C5636,METADATA!$J$5:$Q$29,IF(E5636="HI",2,IF(E5636="LO",6,10))+IF(D5636=1,2,IF(D5636=7,1,(IF(WEEKDAY(B5636)=1,2,IF(WEEKDAY(B5636)=7,1,0))))))</f>
        <v>2</v>
      </c>
      <c r="H5636" s="787">
        <v>16226</v>
      </c>
      <c r="I5636" s="788">
        <v>4170.3899841308594</v>
      </c>
      <c r="K5636" s="795">
        <v>933.76250000000005</v>
      </c>
      <c r="M5636" s="798">
        <f t="shared" ref="M5636:M5699" si="265">SQRT(H5636^2+I5636^2)</f>
        <v>16753.364695479504</v>
      </c>
      <c r="N5636" s="303"/>
      <c r="S5636" s="786">
        <v>0</v>
      </c>
      <c r="T5636" s="781">
        <f>VLOOKUP(C5636,METADATA!$J$5:$Q$29,IF(E5636="HI",2,IF(E5636="LO",6,10))+IF(S5636=1,2,IF(D5636=7,1,(IF(WEEKDAY(B5636)=1,2,IF(WEEKDAY(B5636)=7,1,0))))))</f>
        <v>2</v>
      </c>
      <c r="U5636" s="781">
        <f>VLOOKUP(C5636,METADATA!$A$5:$H$29,IF(E5636="HI",2,IF(E5636="LO",6,10))+IF(S5636=1,2,IF(D5636=7,1,(IF(WEEKDAY(B5636)=1,2,IF(WEEKDAY(B5636)=7,1,0))))))</f>
        <v>2</v>
      </c>
    </row>
    <row r="5637" spans="2:21" ht="13.95" customHeight="1" x14ac:dyDescent="0.25">
      <c r="B5637" s="784">
        <f t="shared" si="263"/>
        <v>45617</v>
      </c>
      <c r="C5637" s="785">
        <v>17</v>
      </c>
      <c r="D5637" s="786">
        <f>IFERROR((INDEX(METADATA!$T$2:$T$20,MATCH(B5637,METADATA!$S$2:$S$20,0))),0)</f>
        <v>0</v>
      </c>
      <c r="E5637" s="785" t="str">
        <f t="shared" si="264"/>
        <v>LO</v>
      </c>
      <c r="F5637" s="786">
        <f>VLOOKUP(C5637,METADATA!$A$5:$H$29,IF(E5637="HI",2,IF(E5637="LO",6,10))+IF(D5637=1,2,IF(D5637=7,1,(IF(WEEKDAY(B5637)=1,2,IF(WEEKDAY(B5637)=7,1,0))))))</f>
        <v>2</v>
      </c>
      <c r="G5637" s="786">
        <f>VLOOKUP(C5637,METADATA!$J$5:$Q$29,IF(E5637="HI",2,IF(E5637="LO",6,10))+IF(D5637=1,2,IF(D5637=7,1,(IF(WEEKDAY(B5637)=1,2,IF(WEEKDAY(B5637)=7,1,0))))))</f>
        <v>2</v>
      </c>
      <c r="H5637" s="787">
        <v>15084</v>
      </c>
      <c r="I5637" s="788">
        <v>4763.6000061035156</v>
      </c>
      <c r="K5637" s="795">
        <v>0</v>
      </c>
      <c r="M5637" s="798">
        <f t="shared" si="265"/>
        <v>15818.310308568023</v>
      </c>
      <c r="N5637" s="303"/>
      <c r="S5637" s="786">
        <v>0</v>
      </c>
      <c r="T5637" s="781">
        <f>VLOOKUP(C5637,METADATA!$J$5:$Q$29,IF(E5637="HI",2,IF(E5637="LO",6,10))+IF(S5637=1,2,IF(D5637=7,1,(IF(WEEKDAY(B5637)=1,2,IF(WEEKDAY(B5637)=7,1,0))))))</f>
        <v>2</v>
      </c>
      <c r="U5637" s="781">
        <f>VLOOKUP(C5637,METADATA!$A$5:$H$29,IF(E5637="HI",2,IF(E5637="LO",6,10))+IF(S5637=1,2,IF(D5637=7,1,(IF(WEEKDAY(B5637)=1,2,IF(WEEKDAY(B5637)=7,1,0))))))</f>
        <v>2</v>
      </c>
    </row>
    <row r="5638" spans="2:21" ht="13.95" customHeight="1" x14ac:dyDescent="0.25">
      <c r="B5638" s="784">
        <f t="shared" si="263"/>
        <v>45617</v>
      </c>
      <c r="C5638" s="785">
        <v>18</v>
      </c>
      <c r="D5638" s="786">
        <f>IFERROR((INDEX(METADATA!$T$2:$T$20,MATCH(B5638,METADATA!$S$2:$S$20,0))),0)</f>
        <v>0</v>
      </c>
      <c r="E5638" s="785" t="str">
        <f t="shared" si="264"/>
        <v>LO</v>
      </c>
      <c r="F5638" s="786">
        <f>VLOOKUP(C5638,METADATA!$A$5:$H$29,IF(E5638="HI",2,IF(E5638="LO",6,10))+IF(D5638=1,2,IF(D5638=7,1,(IF(WEEKDAY(B5638)=1,2,IF(WEEKDAY(B5638)=7,1,0))))))</f>
        <v>1</v>
      </c>
      <c r="G5638" s="786">
        <f>VLOOKUP(C5638,METADATA!$J$5:$Q$29,IF(E5638="HI",2,IF(E5638="LO",6,10))+IF(D5638=1,2,IF(D5638=7,1,(IF(WEEKDAY(B5638)=1,2,IF(WEEKDAY(B5638)=7,1,0))))))</f>
        <v>1</v>
      </c>
      <c r="H5638" s="787">
        <v>14471</v>
      </c>
      <c r="I5638" s="788">
        <v>4487.6250610351563</v>
      </c>
      <c r="K5638" s="795">
        <v>0</v>
      </c>
      <c r="M5638" s="798">
        <f t="shared" si="265"/>
        <v>15150.862011398256</v>
      </c>
      <c r="N5638" s="303"/>
      <c r="S5638" s="786">
        <v>0</v>
      </c>
      <c r="T5638" s="781">
        <f>VLOOKUP(C5638,METADATA!$J$5:$Q$29,IF(E5638="HI",2,IF(E5638="LO",6,10))+IF(S5638=1,2,IF(D5638=7,1,(IF(WEEKDAY(B5638)=1,2,IF(WEEKDAY(B5638)=7,1,0))))))</f>
        <v>1</v>
      </c>
      <c r="U5638" s="781">
        <f>VLOOKUP(C5638,METADATA!$A$5:$H$29,IF(E5638="HI",2,IF(E5638="LO",6,10))+IF(S5638=1,2,IF(D5638=7,1,(IF(WEEKDAY(B5638)=1,2,IF(WEEKDAY(B5638)=7,1,0))))))</f>
        <v>1</v>
      </c>
    </row>
    <row r="5639" spans="2:21" ht="13.95" customHeight="1" x14ac:dyDescent="0.25">
      <c r="B5639" s="784">
        <f t="shared" si="263"/>
        <v>45617</v>
      </c>
      <c r="C5639" s="785">
        <v>19</v>
      </c>
      <c r="D5639" s="786">
        <f>IFERROR((INDEX(METADATA!$T$2:$T$20,MATCH(B5639,METADATA!$S$2:$S$20,0))),0)</f>
        <v>0</v>
      </c>
      <c r="E5639" s="785" t="str">
        <f t="shared" si="264"/>
        <v>LO</v>
      </c>
      <c r="F5639" s="786">
        <f>VLOOKUP(C5639,METADATA!$A$5:$H$29,IF(E5639="HI",2,IF(E5639="LO",6,10))+IF(D5639=1,2,IF(D5639=7,1,(IF(WEEKDAY(B5639)=1,2,IF(WEEKDAY(B5639)=7,1,0))))))</f>
        <v>1</v>
      </c>
      <c r="G5639" s="786">
        <f>VLOOKUP(C5639,METADATA!$J$5:$Q$29,IF(E5639="HI",2,IF(E5639="LO",6,10))+IF(D5639=1,2,IF(D5639=7,1,(IF(WEEKDAY(B5639)=1,2,IF(WEEKDAY(B5639)=7,1,0))))))</f>
        <v>1</v>
      </c>
      <c r="H5639" s="787">
        <v>14176.5</v>
      </c>
      <c r="I5639" s="788">
        <v>4287.4899444580078</v>
      </c>
      <c r="K5639" s="795">
        <v>0</v>
      </c>
      <c r="M5639" s="798">
        <f t="shared" si="265"/>
        <v>14810.662452227738</v>
      </c>
      <c r="N5639" s="303"/>
      <c r="S5639" s="786">
        <v>0</v>
      </c>
      <c r="T5639" s="781">
        <f>VLOOKUP(C5639,METADATA!$J$5:$Q$29,IF(E5639="HI",2,IF(E5639="LO",6,10))+IF(S5639=1,2,IF(D5639=7,1,(IF(WEEKDAY(B5639)=1,2,IF(WEEKDAY(B5639)=7,1,0))))))</f>
        <v>1</v>
      </c>
      <c r="U5639" s="781">
        <f>VLOOKUP(C5639,METADATA!$A$5:$H$29,IF(E5639="HI",2,IF(E5639="LO",6,10))+IF(S5639=1,2,IF(D5639=7,1,(IF(WEEKDAY(B5639)=1,2,IF(WEEKDAY(B5639)=7,1,0))))))</f>
        <v>1</v>
      </c>
    </row>
    <row r="5640" spans="2:21" ht="13.95" customHeight="1" x14ac:dyDescent="0.25">
      <c r="B5640" s="784">
        <f t="shared" si="263"/>
        <v>45617</v>
      </c>
      <c r="C5640" s="785">
        <v>20</v>
      </c>
      <c r="D5640" s="786">
        <f>IFERROR((INDEX(METADATA!$T$2:$T$20,MATCH(B5640,METADATA!$S$2:$S$20,0))),0)</f>
        <v>0</v>
      </c>
      <c r="E5640" s="785" t="str">
        <f t="shared" si="264"/>
        <v>LO</v>
      </c>
      <c r="F5640" s="786">
        <f>VLOOKUP(C5640,METADATA!$A$5:$H$29,IF(E5640="HI",2,IF(E5640="LO",6,10))+IF(D5640=1,2,IF(D5640=7,1,(IF(WEEKDAY(B5640)=1,2,IF(WEEKDAY(B5640)=7,1,0))))))</f>
        <v>1</v>
      </c>
      <c r="G5640" s="786">
        <f>VLOOKUP(C5640,METADATA!$J$5:$Q$29,IF(E5640="HI",2,IF(E5640="LO",6,10))+IF(D5640=1,2,IF(D5640=7,1,(IF(WEEKDAY(B5640)=1,2,IF(WEEKDAY(B5640)=7,1,0))))))</f>
        <v>2</v>
      </c>
      <c r="H5640" s="787">
        <v>13904.5</v>
      </c>
      <c r="I5640" s="788">
        <v>4735.2549438476563</v>
      </c>
      <c r="K5640" s="795">
        <v>0</v>
      </c>
      <c r="M5640" s="798">
        <f t="shared" si="265"/>
        <v>14688.694960180555</v>
      </c>
      <c r="N5640" s="303"/>
      <c r="S5640" s="786">
        <v>0</v>
      </c>
      <c r="T5640" s="781">
        <f>VLOOKUP(C5640,METADATA!$J$5:$Q$29,IF(E5640="HI",2,IF(E5640="LO",6,10))+IF(S5640=1,2,IF(D5640=7,1,(IF(WEEKDAY(B5640)=1,2,IF(WEEKDAY(B5640)=7,1,0))))))</f>
        <v>2</v>
      </c>
      <c r="U5640" s="781">
        <f>VLOOKUP(C5640,METADATA!$A$5:$H$29,IF(E5640="HI",2,IF(E5640="LO",6,10))+IF(S5640=1,2,IF(D5640=7,1,(IF(WEEKDAY(B5640)=1,2,IF(WEEKDAY(B5640)=7,1,0))))))</f>
        <v>1</v>
      </c>
    </row>
    <row r="5641" spans="2:21" ht="13.95" customHeight="1" x14ac:dyDescent="0.25">
      <c r="B5641" s="784">
        <f t="shared" si="263"/>
        <v>45617</v>
      </c>
      <c r="C5641" s="785">
        <v>21</v>
      </c>
      <c r="D5641" s="786">
        <f>IFERROR((INDEX(METADATA!$T$2:$T$20,MATCH(B5641,METADATA!$S$2:$S$20,0))),0)</f>
        <v>0</v>
      </c>
      <c r="E5641" s="785" t="str">
        <f t="shared" si="264"/>
        <v>LO</v>
      </c>
      <c r="F5641" s="786">
        <f>VLOOKUP(C5641,METADATA!$A$5:$H$29,IF(E5641="HI",2,IF(E5641="LO",6,10))+IF(D5641=1,2,IF(D5641=7,1,(IF(WEEKDAY(B5641)=1,2,IF(WEEKDAY(B5641)=7,1,0))))))</f>
        <v>2</v>
      </c>
      <c r="G5641" s="786">
        <f>VLOOKUP(C5641,METADATA!$J$5:$Q$29,IF(E5641="HI",2,IF(E5641="LO",6,10))+IF(D5641=1,2,IF(D5641=7,1,(IF(WEEKDAY(B5641)=1,2,IF(WEEKDAY(B5641)=7,1,0))))))</f>
        <v>2</v>
      </c>
      <c r="H5641" s="787">
        <v>12341.75</v>
      </c>
      <c r="I5641" s="788">
        <v>4605.5250854492188</v>
      </c>
      <c r="K5641" s="795">
        <v>0</v>
      </c>
      <c r="M5641" s="798">
        <f t="shared" si="265"/>
        <v>13173.065488913429</v>
      </c>
      <c r="N5641" s="303"/>
      <c r="S5641" s="786">
        <v>0</v>
      </c>
      <c r="T5641" s="781">
        <f>VLOOKUP(C5641,METADATA!$J$5:$Q$29,IF(E5641="HI",2,IF(E5641="LO",6,10))+IF(S5641=1,2,IF(D5641=7,1,(IF(WEEKDAY(B5641)=1,2,IF(WEEKDAY(B5641)=7,1,0))))))</f>
        <v>2</v>
      </c>
      <c r="U5641" s="781">
        <f>VLOOKUP(C5641,METADATA!$A$5:$H$29,IF(E5641="HI",2,IF(E5641="LO",6,10))+IF(S5641=1,2,IF(D5641=7,1,(IF(WEEKDAY(B5641)=1,2,IF(WEEKDAY(B5641)=7,1,0))))))</f>
        <v>2</v>
      </c>
    </row>
    <row r="5642" spans="2:21" ht="13.95" customHeight="1" x14ac:dyDescent="0.25">
      <c r="B5642" s="784">
        <f t="shared" si="263"/>
        <v>45617</v>
      </c>
      <c r="C5642" s="785">
        <v>22</v>
      </c>
      <c r="D5642" s="786">
        <f>IFERROR((INDEX(METADATA!$T$2:$T$20,MATCH(B5642,METADATA!$S$2:$S$20,0))),0)</f>
        <v>0</v>
      </c>
      <c r="E5642" s="785" t="str">
        <f t="shared" si="264"/>
        <v>LO</v>
      </c>
      <c r="F5642" s="786">
        <f>VLOOKUP(C5642,METADATA!$A$5:$H$29,IF(E5642="HI",2,IF(E5642="LO",6,10))+IF(D5642=1,2,IF(D5642=7,1,(IF(WEEKDAY(B5642)=1,2,IF(WEEKDAY(B5642)=7,1,0))))))</f>
        <v>3</v>
      </c>
      <c r="G5642" s="786">
        <f>VLOOKUP(C5642,METADATA!$J$5:$Q$29,IF(E5642="HI",2,IF(E5642="LO",6,10))+IF(D5642=1,2,IF(D5642=7,1,(IF(WEEKDAY(B5642)=1,2,IF(WEEKDAY(B5642)=7,1,0))))))</f>
        <v>3</v>
      </c>
      <c r="H5642" s="787">
        <v>10835</v>
      </c>
      <c r="I5642" s="788">
        <v>4691.0250244140625</v>
      </c>
      <c r="K5642" s="795">
        <v>0</v>
      </c>
      <c r="M5642" s="798">
        <f t="shared" si="265"/>
        <v>11806.902251635649</v>
      </c>
      <c r="N5642" s="303"/>
      <c r="S5642" s="786">
        <v>0</v>
      </c>
      <c r="T5642" s="781">
        <f>VLOOKUP(C5642,METADATA!$J$5:$Q$29,IF(E5642="HI",2,IF(E5642="LO",6,10))+IF(S5642=1,2,IF(D5642=7,1,(IF(WEEKDAY(B5642)=1,2,IF(WEEKDAY(B5642)=7,1,0))))))</f>
        <v>3</v>
      </c>
      <c r="U5642" s="781">
        <f>VLOOKUP(C5642,METADATA!$A$5:$H$29,IF(E5642="HI",2,IF(E5642="LO",6,10))+IF(S5642=1,2,IF(D5642=7,1,(IF(WEEKDAY(B5642)=1,2,IF(WEEKDAY(B5642)=7,1,0))))))</f>
        <v>3</v>
      </c>
    </row>
    <row r="5643" spans="2:21" ht="13.95" customHeight="1" x14ac:dyDescent="0.25">
      <c r="B5643" s="784">
        <f t="shared" si="263"/>
        <v>45617</v>
      </c>
      <c r="C5643" s="785">
        <v>23</v>
      </c>
      <c r="D5643" s="786">
        <f>IFERROR((INDEX(METADATA!$T$2:$T$20,MATCH(B5643,METADATA!$S$2:$S$20,0))),0)</f>
        <v>0</v>
      </c>
      <c r="E5643" s="785" t="str">
        <f t="shared" si="264"/>
        <v>LO</v>
      </c>
      <c r="F5643" s="786">
        <f>VLOOKUP(C5643,METADATA!$A$5:$H$29,IF(E5643="HI",2,IF(E5643="LO",6,10))+IF(D5643=1,2,IF(D5643=7,1,(IF(WEEKDAY(B5643)=1,2,IF(WEEKDAY(B5643)=7,1,0))))))</f>
        <v>3</v>
      </c>
      <c r="G5643" s="786">
        <f>VLOOKUP(C5643,METADATA!$J$5:$Q$29,IF(E5643="HI",2,IF(E5643="LO",6,10))+IF(D5643=1,2,IF(D5643=7,1,(IF(WEEKDAY(B5643)=1,2,IF(WEEKDAY(B5643)=7,1,0))))))</f>
        <v>3</v>
      </c>
      <c r="H5643" s="787">
        <v>9625.75</v>
      </c>
      <c r="I5643" s="788">
        <v>4603.800048828125</v>
      </c>
      <c r="K5643" s="795">
        <v>0</v>
      </c>
      <c r="M5643" s="798">
        <f t="shared" si="265"/>
        <v>10670.053324706951</v>
      </c>
      <c r="N5643" s="303"/>
      <c r="S5643" s="786">
        <v>0</v>
      </c>
      <c r="T5643" s="781">
        <f>VLOOKUP(C5643,METADATA!$J$5:$Q$29,IF(E5643="HI",2,IF(E5643="LO",6,10))+IF(S5643=1,2,IF(D5643=7,1,(IF(WEEKDAY(B5643)=1,2,IF(WEEKDAY(B5643)=7,1,0))))))</f>
        <v>3</v>
      </c>
      <c r="U5643" s="781">
        <f>VLOOKUP(C5643,METADATA!$A$5:$H$29,IF(E5643="HI",2,IF(E5643="LO",6,10))+IF(S5643=1,2,IF(D5643=7,1,(IF(WEEKDAY(B5643)=1,2,IF(WEEKDAY(B5643)=7,1,0))))))</f>
        <v>3</v>
      </c>
    </row>
    <row r="5644" spans="2:21" ht="13.95" customHeight="1" x14ac:dyDescent="0.25">
      <c r="B5644" s="784">
        <f t="shared" si="263"/>
        <v>45618</v>
      </c>
      <c r="C5644" s="785">
        <v>0</v>
      </c>
      <c r="D5644" s="786">
        <f>IFERROR((INDEX(METADATA!$T$2:$T$20,MATCH(B5644,METADATA!$S$2:$S$20,0))),0)</f>
        <v>0</v>
      </c>
      <c r="E5644" s="785" t="str">
        <f t="shared" si="264"/>
        <v>LO</v>
      </c>
      <c r="F5644" s="786">
        <f>VLOOKUP(C5644,METADATA!$A$5:$H$29,IF(E5644="HI",2,IF(E5644="LO",6,10))+IF(D5644=1,2,IF(D5644=7,1,(IF(WEEKDAY(B5644)=1,2,IF(WEEKDAY(B5644)=7,1,0))))))</f>
        <v>3</v>
      </c>
      <c r="G5644" s="786">
        <f>VLOOKUP(C5644,METADATA!$J$5:$Q$29,IF(E5644="HI",2,IF(E5644="LO",6,10))+IF(D5644=1,2,IF(D5644=7,1,(IF(WEEKDAY(B5644)=1,2,IF(WEEKDAY(B5644)=7,1,0))))))</f>
        <v>3</v>
      </c>
      <c r="H5644" s="787">
        <v>33.75</v>
      </c>
      <c r="I5644" s="788">
        <v>4694.175048828125</v>
      </c>
      <c r="K5644" s="795">
        <v>0</v>
      </c>
      <c r="M5644" s="798">
        <f t="shared" si="265"/>
        <v>4694.2963744889958</v>
      </c>
      <c r="N5644" s="303"/>
      <c r="S5644" s="786">
        <v>0</v>
      </c>
      <c r="T5644" s="781">
        <f>VLOOKUP(C5644,METADATA!$J$5:$Q$29,IF(E5644="HI",2,IF(E5644="LO",6,10))+IF(S5644=1,2,IF(D5644=7,1,(IF(WEEKDAY(B5644)=1,2,IF(WEEKDAY(B5644)=7,1,0))))))</f>
        <v>3</v>
      </c>
      <c r="U5644" s="781">
        <f>VLOOKUP(C5644,METADATA!$A$5:$H$29,IF(E5644="HI",2,IF(E5644="LO",6,10))+IF(S5644=1,2,IF(D5644=7,1,(IF(WEEKDAY(B5644)=1,2,IF(WEEKDAY(B5644)=7,1,0))))))</f>
        <v>3</v>
      </c>
    </row>
    <row r="5645" spans="2:21" ht="13.95" customHeight="1" x14ac:dyDescent="0.25">
      <c r="B5645" s="784">
        <f t="shared" si="263"/>
        <v>45618</v>
      </c>
      <c r="C5645" s="785">
        <v>1</v>
      </c>
      <c r="D5645" s="786">
        <f>IFERROR((INDEX(METADATA!$T$2:$T$20,MATCH(B5645,METADATA!$S$2:$S$20,0))),0)</f>
        <v>0</v>
      </c>
      <c r="E5645" s="785" t="str">
        <f t="shared" si="264"/>
        <v>LO</v>
      </c>
      <c r="F5645" s="786">
        <f>VLOOKUP(C5645,METADATA!$A$5:$H$29,IF(E5645="HI",2,IF(E5645="LO",6,10))+IF(D5645=1,2,IF(D5645=7,1,(IF(WEEKDAY(B5645)=1,2,IF(WEEKDAY(B5645)=7,1,0))))))</f>
        <v>3</v>
      </c>
      <c r="G5645" s="786">
        <f>VLOOKUP(C5645,METADATA!$J$5:$Q$29,IF(E5645="HI",2,IF(E5645="LO",6,10))+IF(D5645=1,2,IF(D5645=7,1,(IF(WEEKDAY(B5645)=1,2,IF(WEEKDAY(B5645)=7,1,0))))))</f>
        <v>3</v>
      </c>
      <c r="H5645" s="787">
        <v>28</v>
      </c>
      <c r="I5645" s="788">
        <v>4929.3648681640625</v>
      </c>
      <c r="K5645" s="795">
        <v>0</v>
      </c>
      <c r="M5645" s="798">
        <f t="shared" si="265"/>
        <v>4929.4443909521997</v>
      </c>
      <c r="N5645" s="303"/>
      <c r="S5645" s="786">
        <v>0</v>
      </c>
      <c r="T5645" s="781">
        <f>VLOOKUP(C5645,METADATA!$J$5:$Q$29,IF(E5645="HI",2,IF(E5645="LO",6,10))+IF(S5645=1,2,IF(D5645=7,1,(IF(WEEKDAY(B5645)=1,2,IF(WEEKDAY(B5645)=7,1,0))))))</f>
        <v>3</v>
      </c>
      <c r="U5645" s="781">
        <f>VLOOKUP(C5645,METADATA!$A$5:$H$29,IF(E5645="HI",2,IF(E5645="LO",6,10))+IF(S5645=1,2,IF(D5645=7,1,(IF(WEEKDAY(B5645)=1,2,IF(WEEKDAY(B5645)=7,1,0))))))</f>
        <v>3</v>
      </c>
    </row>
    <row r="5646" spans="2:21" ht="13.95" customHeight="1" x14ac:dyDescent="0.25">
      <c r="B5646" s="784">
        <f t="shared" si="263"/>
        <v>45618</v>
      </c>
      <c r="C5646" s="785">
        <v>2</v>
      </c>
      <c r="D5646" s="786">
        <f>IFERROR((INDEX(METADATA!$T$2:$T$20,MATCH(B5646,METADATA!$S$2:$S$20,0))),0)</f>
        <v>0</v>
      </c>
      <c r="E5646" s="785" t="str">
        <f t="shared" si="264"/>
        <v>LO</v>
      </c>
      <c r="F5646" s="786">
        <f>VLOOKUP(C5646,METADATA!$A$5:$H$29,IF(E5646="HI",2,IF(E5646="LO",6,10))+IF(D5646=1,2,IF(D5646=7,1,(IF(WEEKDAY(B5646)=1,2,IF(WEEKDAY(B5646)=7,1,0))))))</f>
        <v>3</v>
      </c>
      <c r="G5646" s="786">
        <f>VLOOKUP(C5646,METADATA!$J$5:$Q$29,IF(E5646="HI",2,IF(E5646="LO",6,10))+IF(D5646=1,2,IF(D5646=7,1,(IF(WEEKDAY(B5646)=1,2,IF(WEEKDAY(B5646)=7,1,0))))))</f>
        <v>3</v>
      </c>
      <c r="H5646" s="787">
        <v>10374.75</v>
      </c>
      <c r="I5646" s="788">
        <v>5148.3248291015625</v>
      </c>
      <c r="K5646" s="795">
        <v>0</v>
      </c>
      <c r="M5646" s="798">
        <f t="shared" si="265"/>
        <v>11581.91202299705</v>
      </c>
      <c r="N5646" s="303"/>
      <c r="S5646" s="786">
        <v>0</v>
      </c>
      <c r="T5646" s="781">
        <f>VLOOKUP(C5646,METADATA!$J$5:$Q$29,IF(E5646="HI",2,IF(E5646="LO",6,10))+IF(S5646=1,2,IF(D5646=7,1,(IF(WEEKDAY(B5646)=1,2,IF(WEEKDAY(B5646)=7,1,0))))))</f>
        <v>3</v>
      </c>
      <c r="U5646" s="781">
        <f>VLOOKUP(C5646,METADATA!$A$5:$H$29,IF(E5646="HI",2,IF(E5646="LO",6,10))+IF(S5646=1,2,IF(D5646=7,1,(IF(WEEKDAY(B5646)=1,2,IF(WEEKDAY(B5646)=7,1,0))))))</f>
        <v>3</v>
      </c>
    </row>
    <row r="5647" spans="2:21" ht="13.95" customHeight="1" x14ac:dyDescent="0.25">
      <c r="B5647" s="784">
        <f t="shared" si="263"/>
        <v>45618</v>
      </c>
      <c r="C5647" s="785">
        <v>3</v>
      </c>
      <c r="D5647" s="786">
        <f>IFERROR((INDEX(METADATA!$T$2:$T$20,MATCH(B5647,METADATA!$S$2:$S$20,0))),0)</f>
        <v>0</v>
      </c>
      <c r="E5647" s="785" t="str">
        <f t="shared" si="264"/>
        <v>LO</v>
      </c>
      <c r="F5647" s="786">
        <f>VLOOKUP(C5647,METADATA!$A$5:$H$29,IF(E5647="HI",2,IF(E5647="LO",6,10))+IF(D5647=1,2,IF(D5647=7,1,(IF(WEEKDAY(B5647)=1,2,IF(WEEKDAY(B5647)=7,1,0))))))</f>
        <v>3</v>
      </c>
      <c r="G5647" s="786">
        <f>VLOOKUP(C5647,METADATA!$J$5:$Q$29,IF(E5647="HI",2,IF(E5647="LO",6,10))+IF(D5647=1,2,IF(D5647=7,1,(IF(WEEKDAY(B5647)=1,2,IF(WEEKDAY(B5647)=7,1,0))))))</f>
        <v>3</v>
      </c>
      <c r="H5647" s="787">
        <v>9764</v>
      </c>
      <c r="I5647" s="788">
        <v>5105.375</v>
      </c>
      <c r="K5647" s="795">
        <v>0</v>
      </c>
      <c r="M5647" s="798">
        <f t="shared" si="265"/>
        <v>11018.191770459662</v>
      </c>
      <c r="N5647" s="303"/>
      <c r="S5647" s="786">
        <v>0</v>
      </c>
      <c r="T5647" s="781">
        <f>VLOOKUP(C5647,METADATA!$J$5:$Q$29,IF(E5647="HI",2,IF(E5647="LO",6,10))+IF(S5647=1,2,IF(D5647=7,1,(IF(WEEKDAY(B5647)=1,2,IF(WEEKDAY(B5647)=7,1,0))))))</f>
        <v>3</v>
      </c>
      <c r="U5647" s="781">
        <f>VLOOKUP(C5647,METADATA!$A$5:$H$29,IF(E5647="HI",2,IF(E5647="LO",6,10))+IF(S5647=1,2,IF(D5647=7,1,(IF(WEEKDAY(B5647)=1,2,IF(WEEKDAY(B5647)=7,1,0))))))</f>
        <v>3</v>
      </c>
    </row>
    <row r="5648" spans="2:21" ht="13.95" customHeight="1" x14ac:dyDescent="0.25">
      <c r="B5648" s="784">
        <f t="shared" si="263"/>
        <v>45618</v>
      </c>
      <c r="C5648" s="785">
        <v>4</v>
      </c>
      <c r="D5648" s="786">
        <f>IFERROR((INDEX(METADATA!$T$2:$T$20,MATCH(B5648,METADATA!$S$2:$S$20,0))),0)</f>
        <v>0</v>
      </c>
      <c r="E5648" s="785" t="str">
        <f t="shared" si="264"/>
        <v>LO</v>
      </c>
      <c r="F5648" s="786">
        <f>VLOOKUP(C5648,METADATA!$A$5:$H$29,IF(E5648="HI",2,IF(E5648="LO",6,10))+IF(D5648=1,2,IF(D5648=7,1,(IF(WEEKDAY(B5648)=1,2,IF(WEEKDAY(B5648)=7,1,0))))))</f>
        <v>3</v>
      </c>
      <c r="G5648" s="786">
        <f>VLOOKUP(C5648,METADATA!$J$5:$Q$29,IF(E5648="HI",2,IF(E5648="LO",6,10))+IF(D5648=1,2,IF(D5648=7,1,(IF(WEEKDAY(B5648)=1,2,IF(WEEKDAY(B5648)=7,1,0))))))</f>
        <v>3</v>
      </c>
      <c r="H5648" s="787">
        <v>10011</v>
      </c>
      <c r="I5648" s="788">
        <v>4981.9500122070313</v>
      </c>
      <c r="K5648" s="795">
        <v>870.51250000000005</v>
      </c>
      <c r="M5648" s="798">
        <f t="shared" si="265"/>
        <v>11182.126225549846</v>
      </c>
      <c r="N5648" s="303"/>
      <c r="S5648" s="786">
        <v>0</v>
      </c>
      <c r="T5648" s="781">
        <f>VLOOKUP(C5648,METADATA!$J$5:$Q$29,IF(E5648="HI",2,IF(E5648="LO",6,10))+IF(S5648=1,2,IF(D5648=7,1,(IF(WEEKDAY(B5648)=1,2,IF(WEEKDAY(B5648)=7,1,0))))))</f>
        <v>3</v>
      </c>
      <c r="U5648" s="781">
        <f>VLOOKUP(C5648,METADATA!$A$5:$H$29,IF(E5648="HI",2,IF(E5648="LO",6,10))+IF(S5648=1,2,IF(D5648=7,1,(IF(WEEKDAY(B5648)=1,2,IF(WEEKDAY(B5648)=7,1,0))))))</f>
        <v>3</v>
      </c>
    </row>
    <row r="5649" spans="2:21" ht="13.95" customHeight="1" x14ac:dyDescent="0.25">
      <c r="B5649" s="784">
        <f t="shared" si="263"/>
        <v>45618</v>
      </c>
      <c r="C5649" s="785">
        <v>5</v>
      </c>
      <c r="D5649" s="786">
        <f>IFERROR((INDEX(METADATA!$T$2:$T$20,MATCH(B5649,METADATA!$S$2:$S$20,0))),0)</f>
        <v>0</v>
      </c>
      <c r="E5649" s="785" t="str">
        <f t="shared" si="264"/>
        <v>LO</v>
      </c>
      <c r="F5649" s="786">
        <f>VLOOKUP(C5649,METADATA!$A$5:$H$29,IF(E5649="HI",2,IF(E5649="LO",6,10))+IF(D5649=1,2,IF(D5649=7,1,(IF(WEEKDAY(B5649)=1,2,IF(WEEKDAY(B5649)=7,1,0))))))</f>
        <v>3</v>
      </c>
      <c r="G5649" s="786">
        <f>VLOOKUP(C5649,METADATA!$J$5:$Q$29,IF(E5649="HI",2,IF(E5649="LO",6,10))+IF(D5649=1,2,IF(D5649=7,1,(IF(WEEKDAY(B5649)=1,2,IF(WEEKDAY(B5649)=7,1,0))))))</f>
        <v>3</v>
      </c>
      <c r="H5649" s="787">
        <v>11225.75</v>
      </c>
      <c r="I5649" s="788">
        <v>4899.474853515625</v>
      </c>
      <c r="K5649" s="795">
        <v>865.8125</v>
      </c>
      <c r="M5649" s="798">
        <f t="shared" si="265"/>
        <v>12248.359763769677</v>
      </c>
      <c r="N5649" s="303"/>
      <c r="S5649" s="786">
        <v>0</v>
      </c>
      <c r="T5649" s="781">
        <f>VLOOKUP(C5649,METADATA!$J$5:$Q$29,IF(E5649="HI",2,IF(E5649="LO",6,10))+IF(S5649=1,2,IF(D5649=7,1,(IF(WEEKDAY(B5649)=1,2,IF(WEEKDAY(B5649)=7,1,0))))))</f>
        <v>3</v>
      </c>
      <c r="U5649" s="781">
        <f>VLOOKUP(C5649,METADATA!$A$5:$H$29,IF(E5649="HI",2,IF(E5649="LO",6,10))+IF(S5649=1,2,IF(D5649=7,1,(IF(WEEKDAY(B5649)=1,2,IF(WEEKDAY(B5649)=7,1,0))))))</f>
        <v>3</v>
      </c>
    </row>
    <row r="5650" spans="2:21" ht="13.95" customHeight="1" x14ac:dyDescent="0.25">
      <c r="B5650" s="784">
        <f t="shared" si="263"/>
        <v>45618</v>
      </c>
      <c r="C5650" s="785">
        <v>6</v>
      </c>
      <c r="D5650" s="786">
        <f>IFERROR((INDEX(METADATA!$T$2:$T$20,MATCH(B5650,METADATA!$S$2:$S$20,0))),0)</f>
        <v>0</v>
      </c>
      <c r="E5650" s="785" t="str">
        <f t="shared" si="264"/>
        <v>LO</v>
      </c>
      <c r="F5650" s="786">
        <f>VLOOKUP(C5650,METADATA!$A$5:$H$29,IF(E5650="HI",2,IF(E5650="LO",6,10))+IF(D5650=1,2,IF(D5650=7,1,(IF(WEEKDAY(B5650)=1,2,IF(WEEKDAY(B5650)=7,1,0))))))</f>
        <v>2</v>
      </c>
      <c r="G5650" s="786">
        <f>VLOOKUP(C5650,METADATA!$J$5:$Q$29,IF(E5650="HI",2,IF(E5650="LO",6,10))+IF(D5650=1,2,IF(D5650=7,1,(IF(WEEKDAY(B5650)=1,2,IF(WEEKDAY(B5650)=7,1,0))))))</f>
        <v>2</v>
      </c>
      <c r="H5650" s="787">
        <v>12487.5</v>
      </c>
      <c r="I5650" s="788">
        <v>4830.2250671386719</v>
      </c>
      <c r="K5650" s="795">
        <v>834.63750000000005</v>
      </c>
      <c r="M5650" s="798">
        <f t="shared" si="265"/>
        <v>13389.127322167595</v>
      </c>
      <c r="N5650" s="303"/>
      <c r="S5650" s="786">
        <v>0</v>
      </c>
      <c r="T5650" s="781">
        <f>VLOOKUP(C5650,METADATA!$J$5:$Q$29,IF(E5650="HI",2,IF(E5650="LO",6,10))+IF(S5650=1,2,IF(D5650=7,1,(IF(WEEKDAY(B5650)=1,2,IF(WEEKDAY(B5650)=7,1,0))))))</f>
        <v>2</v>
      </c>
      <c r="U5650" s="781">
        <f>VLOOKUP(C5650,METADATA!$A$5:$H$29,IF(E5650="HI",2,IF(E5650="LO",6,10))+IF(S5650=1,2,IF(D5650=7,1,(IF(WEEKDAY(B5650)=1,2,IF(WEEKDAY(B5650)=7,1,0))))))</f>
        <v>2</v>
      </c>
    </row>
    <row r="5651" spans="2:21" ht="13.95" customHeight="1" x14ac:dyDescent="0.25">
      <c r="B5651" s="784">
        <f t="shared" si="263"/>
        <v>45618</v>
      </c>
      <c r="C5651" s="785">
        <v>7</v>
      </c>
      <c r="D5651" s="786">
        <f>IFERROR((INDEX(METADATA!$T$2:$T$20,MATCH(B5651,METADATA!$S$2:$S$20,0))),0)</f>
        <v>0</v>
      </c>
      <c r="E5651" s="785" t="str">
        <f t="shared" si="264"/>
        <v>LO</v>
      </c>
      <c r="F5651" s="786">
        <f>VLOOKUP(C5651,METADATA!$A$5:$H$29,IF(E5651="HI",2,IF(E5651="LO",6,10))+IF(D5651=1,2,IF(D5651=7,1,(IF(WEEKDAY(B5651)=1,2,IF(WEEKDAY(B5651)=7,1,0))))))</f>
        <v>1</v>
      </c>
      <c r="G5651" s="786">
        <f>VLOOKUP(C5651,METADATA!$J$5:$Q$29,IF(E5651="HI",2,IF(E5651="LO",6,10))+IF(D5651=1,2,IF(D5651=7,1,(IF(WEEKDAY(B5651)=1,2,IF(WEEKDAY(B5651)=7,1,0))))))</f>
        <v>1</v>
      </c>
      <c r="H5651" s="787">
        <v>13724</v>
      </c>
      <c r="I5651" s="788">
        <v>4676.7599182128906</v>
      </c>
      <c r="K5651" s="795">
        <v>847.33749999999998</v>
      </c>
      <c r="M5651" s="798">
        <f t="shared" si="265"/>
        <v>14498.974423475705</v>
      </c>
      <c r="N5651" s="303"/>
      <c r="S5651" s="786">
        <v>0</v>
      </c>
      <c r="T5651" s="781">
        <f>VLOOKUP(C5651,METADATA!$J$5:$Q$29,IF(E5651="HI",2,IF(E5651="LO",6,10))+IF(S5651=1,2,IF(D5651=7,1,(IF(WEEKDAY(B5651)=1,2,IF(WEEKDAY(B5651)=7,1,0))))))</f>
        <v>1</v>
      </c>
      <c r="U5651" s="781">
        <f>VLOOKUP(C5651,METADATA!$A$5:$H$29,IF(E5651="HI",2,IF(E5651="LO",6,10))+IF(S5651=1,2,IF(D5651=7,1,(IF(WEEKDAY(B5651)=1,2,IF(WEEKDAY(B5651)=7,1,0))))))</f>
        <v>1</v>
      </c>
    </row>
    <row r="5652" spans="2:21" ht="13.95" customHeight="1" x14ac:dyDescent="0.25">
      <c r="B5652" s="784">
        <f t="shared" si="263"/>
        <v>45618</v>
      </c>
      <c r="C5652" s="785">
        <v>8</v>
      </c>
      <c r="D5652" s="786">
        <f>IFERROR((INDEX(METADATA!$T$2:$T$20,MATCH(B5652,METADATA!$S$2:$S$20,0))),0)</f>
        <v>0</v>
      </c>
      <c r="E5652" s="785" t="str">
        <f t="shared" si="264"/>
        <v>LO</v>
      </c>
      <c r="F5652" s="786">
        <f>VLOOKUP(C5652,METADATA!$A$5:$H$29,IF(E5652="HI",2,IF(E5652="LO",6,10))+IF(D5652=1,2,IF(D5652=7,1,(IF(WEEKDAY(B5652)=1,2,IF(WEEKDAY(B5652)=7,1,0))))))</f>
        <v>1</v>
      </c>
      <c r="G5652" s="786">
        <f>VLOOKUP(C5652,METADATA!$J$5:$Q$29,IF(E5652="HI",2,IF(E5652="LO",6,10))+IF(D5652=1,2,IF(D5652=7,1,(IF(WEEKDAY(B5652)=1,2,IF(WEEKDAY(B5652)=7,1,0))))))</f>
        <v>1</v>
      </c>
      <c r="H5652" s="787">
        <v>15172.5</v>
      </c>
      <c r="I5652" s="788">
        <v>4649.6849365234375</v>
      </c>
      <c r="K5652" s="795">
        <v>851.61249999999995</v>
      </c>
      <c r="M5652" s="798">
        <f t="shared" si="265"/>
        <v>15868.973698980441</v>
      </c>
      <c r="N5652" s="303"/>
      <c r="S5652" s="786">
        <v>0</v>
      </c>
      <c r="T5652" s="781">
        <f>VLOOKUP(C5652,METADATA!$J$5:$Q$29,IF(E5652="HI",2,IF(E5652="LO",6,10))+IF(S5652=1,2,IF(D5652=7,1,(IF(WEEKDAY(B5652)=1,2,IF(WEEKDAY(B5652)=7,1,0))))))</f>
        <v>1</v>
      </c>
      <c r="U5652" s="781">
        <f>VLOOKUP(C5652,METADATA!$A$5:$H$29,IF(E5652="HI",2,IF(E5652="LO",6,10))+IF(S5652=1,2,IF(D5652=7,1,(IF(WEEKDAY(B5652)=1,2,IF(WEEKDAY(B5652)=7,1,0))))))</f>
        <v>1</v>
      </c>
    </row>
    <row r="5653" spans="2:21" ht="13.95" customHeight="1" x14ac:dyDescent="0.25">
      <c r="B5653" s="784">
        <f t="shared" si="263"/>
        <v>45618</v>
      </c>
      <c r="C5653" s="785">
        <v>9</v>
      </c>
      <c r="D5653" s="786">
        <f>IFERROR((INDEX(METADATA!$T$2:$T$20,MATCH(B5653,METADATA!$S$2:$S$20,0))),0)</f>
        <v>0</v>
      </c>
      <c r="E5653" s="785" t="str">
        <f t="shared" si="264"/>
        <v>LO</v>
      </c>
      <c r="F5653" s="786">
        <f>VLOOKUP(C5653,METADATA!$A$5:$H$29,IF(E5653="HI",2,IF(E5653="LO",6,10))+IF(D5653=1,2,IF(D5653=7,1,(IF(WEEKDAY(B5653)=1,2,IF(WEEKDAY(B5653)=7,1,0))))))</f>
        <v>2</v>
      </c>
      <c r="G5653" s="786">
        <f>VLOOKUP(C5653,METADATA!$J$5:$Q$29,IF(E5653="HI",2,IF(E5653="LO",6,10))+IF(D5653=1,2,IF(D5653=7,1,(IF(WEEKDAY(B5653)=1,2,IF(WEEKDAY(B5653)=7,1,0))))))</f>
        <v>1</v>
      </c>
      <c r="H5653" s="787">
        <v>16113</v>
      </c>
      <c r="I5653" s="788">
        <v>4842.8750305175781</v>
      </c>
      <c r="K5653" s="795">
        <v>856.5</v>
      </c>
      <c r="M5653" s="798">
        <f t="shared" si="265"/>
        <v>16825.047029985108</v>
      </c>
      <c r="N5653" s="303"/>
      <c r="S5653" s="786">
        <v>0</v>
      </c>
      <c r="T5653" s="781">
        <f>VLOOKUP(C5653,METADATA!$J$5:$Q$29,IF(E5653="HI",2,IF(E5653="LO",6,10))+IF(S5653=1,2,IF(D5653=7,1,(IF(WEEKDAY(B5653)=1,2,IF(WEEKDAY(B5653)=7,1,0))))))</f>
        <v>1</v>
      </c>
      <c r="U5653" s="781">
        <f>VLOOKUP(C5653,METADATA!$A$5:$H$29,IF(E5653="HI",2,IF(E5653="LO",6,10))+IF(S5653=1,2,IF(D5653=7,1,(IF(WEEKDAY(B5653)=1,2,IF(WEEKDAY(B5653)=7,1,0))))))</f>
        <v>2</v>
      </c>
    </row>
    <row r="5654" spans="2:21" ht="13.95" customHeight="1" x14ac:dyDescent="0.25">
      <c r="B5654" s="784">
        <f t="shared" si="263"/>
        <v>45618</v>
      </c>
      <c r="C5654" s="785">
        <v>10</v>
      </c>
      <c r="D5654" s="786">
        <f>IFERROR((INDEX(METADATA!$T$2:$T$20,MATCH(B5654,METADATA!$S$2:$S$20,0))),0)</f>
        <v>0</v>
      </c>
      <c r="E5654" s="785" t="str">
        <f t="shared" si="264"/>
        <v>LO</v>
      </c>
      <c r="F5654" s="786">
        <f>VLOOKUP(C5654,METADATA!$A$5:$H$29,IF(E5654="HI",2,IF(E5654="LO",6,10))+IF(D5654=1,2,IF(D5654=7,1,(IF(WEEKDAY(B5654)=1,2,IF(WEEKDAY(B5654)=7,1,0))))))</f>
        <v>2</v>
      </c>
      <c r="G5654" s="786">
        <f>VLOOKUP(C5654,METADATA!$J$5:$Q$29,IF(E5654="HI",2,IF(E5654="LO",6,10))+IF(D5654=1,2,IF(D5654=7,1,(IF(WEEKDAY(B5654)=1,2,IF(WEEKDAY(B5654)=7,1,0))))))</f>
        <v>2</v>
      </c>
      <c r="H5654" s="787">
        <v>15823.75</v>
      </c>
      <c r="I5654" s="788">
        <v>4931.5650024414063</v>
      </c>
      <c r="K5654" s="795">
        <v>824.32500000000005</v>
      </c>
      <c r="M5654" s="798">
        <f t="shared" si="265"/>
        <v>16574.419972831776</v>
      </c>
      <c r="N5654" s="303"/>
      <c r="S5654" s="786">
        <v>0</v>
      </c>
      <c r="T5654" s="781">
        <f>VLOOKUP(C5654,METADATA!$J$5:$Q$29,IF(E5654="HI",2,IF(E5654="LO",6,10))+IF(S5654=1,2,IF(D5654=7,1,(IF(WEEKDAY(B5654)=1,2,IF(WEEKDAY(B5654)=7,1,0))))))</f>
        <v>2</v>
      </c>
      <c r="U5654" s="781">
        <f>VLOOKUP(C5654,METADATA!$A$5:$H$29,IF(E5654="HI",2,IF(E5654="LO",6,10))+IF(S5654=1,2,IF(D5654=7,1,(IF(WEEKDAY(B5654)=1,2,IF(WEEKDAY(B5654)=7,1,0))))))</f>
        <v>2</v>
      </c>
    </row>
    <row r="5655" spans="2:21" ht="13.95" customHeight="1" x14ac:dyDescent="0.25">
      <c r="B5655" s="784">
        <f t="shared" si="263"/>
        <v>45618</v>
      </c>
      <c r="C5655" s="785">
        <v>11</v>
      </c>
      <c r="D5655" s="786">
        <f>IFERROR((INDEX(METADATA!$T$2:$T$20,MATCH(B5655,METADATA!$S$2:$S$20,0))),0)</f>
        <v>0</v>
      </c>
      <c r="E5655" s="785" t="str">
        <f t="shared" si="264"/>
        <v>LO</v>
      </c>
      <c r="F5655" s="786">
        <f>VLOOKUP(C5655,METADATA!$A$5:$H$29,IF(E5655="HI",2,IF(E5655="LO",6,10))+IF(D5655=1,2,IF(D5655=7,1,(IF(WEEKDAY(B5655)=1,2,IF(WEEKDAY(B5655)=7,1,0))))))</f>
        <v>2</v>
      </c>
      <c r="G5655" s="786">
        <f>VLOOKUP(C5655,METADATA!$J$5:$Q$29,IF(E5655="HI",2,IF(E5655="LO",6,10))+IF(D5655=1,2,IF(D5655=7,1,(IF(WEEKDAY(B5655)=1,2,IF(WEEKDAY(B5655)=7,1,0))))))</f>
        <v>2</v>
      </c>
      <c r="H5655" s="787">
        <v>16282.25</v>
      </c>
      <c r="I5655" s="788">
        <v>4884.9150390625</v>
      </c>
      <c r="K5655" s="795">
        <v>882.73749999999995</v>
      </c>
      <c r="M5655" s="798">
        <f t="shared" si="265"/>
        <v>16999.237041742756</v>
      </c>
      <c r="N5655" s="303"/>
      <c r="S5655" s="786">
        <v>0</v>
      </c>
      <c r="T5655" s="781">
        <f>VLOOKUP(C5655,METADATA!$J$5:$Q$29,IF(E5655="HI",2,IF(E5655="LO",6,10))+IF(S5655=1,2,IF(D5655=7,1,(IF(WEEKDAY(B5655)=1,2,IF(WEEKDAY(B5655)=7,1,0))))))</f>
        <v>2</v>
      </c>
      <c r="U5655" s="781">
        <f>VLOOKUP(C5655,METADATA!$A$5:$H$29,IF(E5655="HI",2,IF(E5655="LO",6,10))+IF(S5655=1,2,IF(D5655=7,1,(IF(WEEKDAY(B5655)=1,2,IF(WEEKDAY(B5655)=7,1,0))))))</f>
        <v>2</v>
      </c>
    </row>
    <row r="5656" spans="2:21" ht="13.95" customHeight="1" x14ac:dyDescent="0.25">
      <c r="B5656" s="784">
        <f t="shared" si="263"/>
        <v>45618</v>
      </c>
      <c r="C5656" s="785">
        <v>12</v>
      </c>
      <c r="D5656" s="786">
        <f>IFERROR((INDEX(METADATA!$T$2:$T$20,MATCH(B5656,METADATA!$S$2:$S$20,0))),0)</f>
        <v>0</v>
      </c>
      <c r="E5656" s="785" t="str">
        <f t="shared" si="264"/>
        <v>LO</v>
      </c>
      <c r="F5656" s="786">
        <f>VLOOKUP(C5656,METADATA!$A$5:$H$29,IF(E5656="HI",2,IF(E5656="LO",6,10))+IF(D5656=1,2,IF(D5656=7,1,(IF(WEEKDAY(B5656)=1,2,IF(WEEKDAY(B5656)=7,1,0))))))</f>
        <v>2</v>
      </c>
      <c r="G5656" s="786">
        <f>VLOOKUP(C5656,METADATA!$J$5:$Q$29,IF(E5656="HI",2,IF(E5656="LO",6,10))+IF(D5656=1,2,IF(D5656=7,1,(IF(WEEKDAY(B5656)=1,2,IF(WEEKDAY(B5656)=7,1,0))))))</f>
        <v>2</v>
      </c>
      <c r="H5656" s="787">
        <v>16395.5</v>
      </c>
      <c r="I5656" s="788">
        <v>4976.3250122070313</v>
      </c>
      <c r="K5656" s="795">
        <v>909.3125</v>
      </c>
      <c r="M5656" s="798">
        <f t="shared" si="265"/>
        <v>17134.066384752841</v>
      </c>
      <c r="N5656" s="303"/>
      <c r="S5656" s="786">
        <v>0</v>
      </c>
      <c r="T5656" s="781">
        <f>VLOOKUP(C5656,METADATA!$J$5:$Q$29,IF(E5656="HI",2,IF(E5656="LO",6,10))+IF(S5656=1,2,IF(D5656=7,1,(IF(WEEKDAY(B5656)=1,2,IF(WEEKDAY(B5656)=7,1,0))))))</f>
        <v>2</v>
      </c>
      <c r="U5656" s="781">
        <f>VLOOKUP(C5656,METADATA!$A$5:$H$29,IF(E5656="HI",2,IF(E5656="LO",6,10))+IF(S5656=1,2,IF(D5656=7,1,(IF(WEEKDAY(B5656)=1,2,IF(WEEKDAY(B5656)=7,1,0))))))</f>
        <v>2</v>
      </c>
    </row>
    <row r="5657" spans="2:21" ht="13.95" customHeight="1" x14ac:dyDescent="0.25">
      <c r="B5657" s="784">
        <f t="shared" si="263"/>
        <v>45618</v>
      </c>
      <c r="C5657" s="785">
        <v>13</v>
      </c>
      <c r="D5657" s="786">
        <f>IFERROR((INDEX(METADATA!$T$2:$T$20,MATCH(B5657,METADATA!$S$2:$S$20,0))),0)</f>
        <v>0</v>
      </c>
      <c r="E5657" s="785" t="str">
        <f t="shared" si="264"/>
        <v>LO</v>
      </c>
      <c r="F5657" s="786">
        <f>VLOOKUP(C5657,METADATA!$A$5:$H$29,IF(E5657="HI",2,IF(E5657="LO",6,10))+IF(D5657=1,2,IF(D5657=7,1,(IF(WEEKDAY(B5657)=1,2,IF(WEEKDAY(B5657)=7,1,0))))))</f>
        <v>2</v>
      </c>
      <c r="G5657" s="786">
        <f>VLOOKUP(C5657,METADATA!$J$5:$Q$29,IF(E5657="HI",2,IF(E5657="LO",6,10))+IF(D5657=1,2,IF(D5657=7,1,(IF(WEEKDAY(B5657)=1,2,IF(WEEKDAY(B5657)=7,1,0))))))</f>
        <v>2</v>
      </c>
      <c r="H5657" s="787">
        <v>16061.5</v>
      </c>
      <c r="I5657" s="788">
        <v>4843.6000366210938</v>
      </c>
      <c r="K5657" s="795">
        <v>905.6</v>
      </c>
      <c r="M5657" s="798">
        <f t="shared" si="265"/>
        <v>16775.942404668534</v>
      </c>
      <c r="N5657" s="303"/>
      <c r="S5657" s="786">
        <v>0</v>
      </c>
      <c r="T5657" s="781">
        <f>VLOOKUP(C5657,METADATA!$J$5:$Q$29,IF(E5657="HI",2,IF(E5657="LO",6,10))+IF(S5657=1,2,IF(D5657=7,1,(IF(WEEKDAY(B5657)=1,2,IF(WEEKDAY(B5657)=7,1,0))))))</f>
        <v>2</v>
      </c>
      <c r="U5657" s="781">
        <f>VLOOKUP(C5657,METADATA!$A$5:$H$29,IF(E5657="HI",2,IF(E5657="LO",6,10))+IF(S5657=1,2,IF(D5657=7,1,(IF(WEEKDAY(B5657)=1,2,IF(WEEKDAY(B5657)=7,1,0))))))</f>
        <v>2</v>
      </c>
    </row>
    <row r="5658" spans="2:21" ht="13.95" customHeight="1" x14ac:dyDescent="0.25">
      <c r="B5658" s="784">
        <f t="shared" si="263"/>
        <v>45618</v>
      </c>
      <c r="C5658" s="785">
        <v>14</v>
      </c>
      <c r="D5658" s="786">
        <f>IFERROR((INDEX(METADATA!$T$2:$T$20,MATCH(B5658,METADATA!$S$2:$S$20,0))),0)</f>
        <v>0</v>
      </c>
      <c r="E5658" s="785" t="str">
        <f t="shared" si="264"/>
        <v>LO</v>
      </c>
      <c r="F5658" s="786">
        <f>VLOOKUP(C5658,METADATA!$A$5:$H$29,IF(E5658="HI",2,IF(E5658="LO",6,10))+IF(D5658=1,2,IF(D5658=7,1,(IF(WEEKDAY(B5658)=1,2,IF(WEEKDAY(B5658)=7,1,0))))))</f>
        <v>2</v>
      </c>
      <c r="G5658" s="786">
        <f>VLOOKUP(C5658,METADATA!$J$5:$Q$29,IF(E5658="HI",2,IF(E5658="LO",6,10))+IF(D5658=1,2,IF(D5658=7,1,(IF(WEEKDAY(B5658)=1,2,IF(WEEKDAY(B5658)=7,1,0))))))</f>
        <v>2</v>
      </c>
      <c r="H5658" s="787">
        <v>16029</v>
      </c>
      <c r="I5658" s="788">
        <v>5293.1749877929688</v>
      </c>
      <c r="K5658" s="795">
        <v>913.98749999999995</v>
      </c>
      <c r="M5658" s="798">
        <f t="shared" si="265"/>
        <v>16880.359665937132</v>
      </c>
      <c r="N5658" s="303"/>
      <c r="S5658" s="786">
        <v>0</v>
      </c>
      <c r="T5658" s="781">
        <f>VLOOKUP(C5658,METADATA!$J$5:$Q$29,IF(E5658="HI",2,IF(E5658="LO",6,10))+IF(S5658=1,2,IF(D5658=7,1,(IF(WEEKDAY(B5658)=1,2,IF(WEEKDAY(B5658)=7,1,0))))))</f>
        <v>2</v>
      </c>
      <c r="U5658" s="781">
        <f>VLOOKUP(C5658,METADATA!$A$5:$H$29,IF(E5658="HI",2,IF(E5658="LO",6,10))+IF(S5658=1,2,IF(D5658=7,1,(IF(WEEKDAY(B5658)=1,2,IF(WEEKDAY(B5658)=7,1,0))))))</f>
        <v>2</v>
      </c>
    </row>
    <row r="5659" spans="2:21" ht="13.95" customHeight="1" x14ac:dyDescent="0.25">
      <c r="B5659" s="784">
        <f t="shared" si="263"/>
        <v>45618</v>
      </c>
      <c r="C5659" s="785">
        <v>15</v>
      </c>
      <c r="D5659" s="786">
        <f>IFERROR((INDEX(METADATA!$T$2:$T$20,MATCH(B5659,METADATA!$S$2:$S$20,0))),0)</f>
        <v>0</v>
      </c>
      <c r="E5659" s="785" t="str">
        <f t="shared" si="264"/>
        <v>LO</v>
      </c>
      <c r="F5659" s="786">
        <f>VLOOKUP(C5659,METADATA!$A$5:$H$29,IF(E5659="HI",2,IF(E5659="LO",6,10))+IF(D5659=1,2,IF(D5659=7,1,(IF(WEEKDAY(B5659)=1,2,IF(WEEKDAY(B5659)=7,1,0))))))</f>
        <v>2</v>
      </c>
      <c r="G5659" s="786">
        <f>VLOOKUP(C5659,METADATA!$J$5:$Q$29,IF(E5659="HI",2,IF(E5659="LO",6,10))+IF(D5659=1,2,IF(D5659=7,1,(IF(WEEKDAY(B5659)=1,2,IF(WEEKDAY(B5659)=7,1,0))))))</f>
        <v>2</v>
      </c>
      <c r="H5659" s="787">
        <v>15150.5</v>
      </c>
      <c r="I5659" s="788">
        <v>5243.525146484375</v>
      </c>
      <c r="K5659" s="795">
        <v>902.26250000000005</v>
      </c>
      <c r="M5659" s="798">
        <f t="shared" si="265"/>
        <v>16032.223994562139</v>
      </c>
      <c r="N5659" s="303"/>
      <c r="S5659" s="786">
        <v>0</v>
      </c>
      <c r="T5659" s="781">
        <f>VLOOKUP(C5659,METADATA!$J$5:$Q$29,IF(E5659="HI",2,IF(E5659="LO",6,10))+IF(S5659=1,2,IF(D5659=7,1,(IF(WEEKDAY(B5659)=1,2,IF(WEEKDAY(B5659)=7,1,0))))))</f>
        <v>2</v>
      </c>
      <c r="U5659" s="781">
        <f>VLOOKUP(C5659,METADATA!$A$5:$H$29,IF(E5659="HI",2,IF(E5659="LO",6,10))+IF(S5659=1,2,IF(D5659=7,1,(IF(WEEKDAY(B5659)=1,2,IF(WEEKDAY(B5659)=7,1,0))))))</f>
        <v>2</v>
      </c>
    </row>
    <row r="5660" spans="2:21" ht="13.95" customHeight="1" x14ac:dyDescent="0.25">
      <c r="B5660" s="784">
        <f t="shared" ref="B5660:B5723" si="266">B5636+1</f>
        <v>45618</v>
      </c>
      <c r="C5660" s="785">
        <v>16</v>
      </c>
      <c r="D5660" s="786">
        <f>IFERROR((INDEX(METADATA!$T$2:$T$20,MATCH(B5660,METADATA!$S$2:$S$20,0))),0)</f>
        <v>0</v>
      </c>
      <c r="E5660" s="785" t="str">
        <f t="shared" si="264"/>
        <v>LO</v>
      </c>
      <c r="F5660" s="786">
        <f>VLOOKUP(C5660,METADATA!$A$5:$H$29,IF(E5660="HI",2,IF(E5660="LO",6,10))+IF(D5660=1,2,IF(D5660=7,1,(IF(WEEKDAY(B5660)=1,2,IF(WEEKDAY(B5660)=7,1,0))))))</f>
        <v>2</v>
      </c>
      <c r="G5660" s="786">
        <f>VLOOKUP(C5660,METADATA!$J$5:$Q$29,IF(E5660="HI",2,IF(E5660="LO",6,10))+IF(D5660=1,2,IF(D5660=7,1,(IF(WEEKDAY(B5660)=1,2,IF(WEEKDAY(B5660)=7,1,0))))))</f>
        <v>2</v>
      </c>
      <c r="H5660" s="787">
        <v>64.75</v>
      </c>
      <c r="I5660" s="788">
        <v>5173.8250732421875</v>
      </c>
      <c r="K5660" s="795">
        <v>933.76250000000005</v>
      </c>
      <c r="M5660" s="798">
        <f t="shared" si="265"/>
        <v>5174.2302278705693</v>
      </c>
      <c r="N5660" s="303"/>
      <c r="S5660" s="786">
        <v>0</v>
      </c>
      <c r="T5660" s="781">
        <f>VLOOKUP(C5660,METADATA!$J$5:$Q$29,IF(E5660="HI",2,IF(E5660="LO",6,10))+IF(S5660=1,2,IF(D5660=7,1,(IF(WEEKDAY(B5660)=1,2,IF(WEEKDAY(B5660)=7,1,0))))))</f>
        <v>2</v>
      </c>
      <c r="U5660" s="781">
        <f>VLOOKUP(C5660,METADATA!$A$5:$H$29,IF(E5660="HI",2,IF(E5660="LO",6,10))+IF(S5660=1,2,IF(D5660=7,1,(IF(WEEKDAY(B5660)=1,2,IF(WEEKDAY(B5660)=7,1,0))))))</f>
        <v>2</v>
      </c>
    </row>
    <row r="5661" spans="2:21" ht="13.95" customHeight="1" x14ac:dyDescent="0.25">
      <c r="B5661" s="784">
        <f t="shared" si="266"/>
        <v>45618</v>
      </c>
      <c r="C5661" s="785">
        <v>17</v>
      </c>
      <c r="D5661" s="786">
        <f>IFERROR((INDEX(METADATA!$T$2:$T$20,MATCH(B5661,METADATA!$S$2:$S$20,0))),0)</f>
        <v>0</v>
      </c>
      <c r="E5661" s="785" t="str">
        <f t="shared" si="264"/>
        <v>LO</v>
      </c>
      <c r="F5661" s="786">
        <f>VLOOKUP(C5661,METADATA!$A$5:$H$29,IF(E5661="HI",2,IF(E5661="LO",6,10))+IF(D5661=1,2,IF(D5661=7,1,(IF(WEEKDAY(B5661)=1,2,IF(WEEKDAY(B5661)=7,1,0))))))</f>
        <v>2</v>
      </c>
      <c r="G5661" s="786">
        <f>VLOOKUP(C5661,METADATA!$J$5:$Q$29,IF(E5661="HI",2,IF(E5661="LO",6,10))+IF(D5661=1,2,IF(D5661=7,1,(IF(WEEKDAY(B5661)=1,2,IF(WEEKDAY(B5661)=7,1,0))))))</f>
        <v>2</v>
      </c>
      <c r="H5661" s="787">
        <v>26.5</v>
      </c>
      <c r="I5661" s="788">
        <v>5040.3250122070313</v>
      </c>
      <c r="K5661" s="795">
        <v>0</v>
      </c>
      <c r="M5661" s="798">
        <f t="shared" si="265"/>
        <v>5040.394674892018</v>
      </c>
      <c r="N5661" s="303"/>
      <c r="S5661" s="786">
        <v>0</v>
      </c>
      <c r="T5661" s="781">
        <f>VLOOKUP(C5661,METADATA!$J$5:$Q$29,IF(E5661="HI",2,IF(E5661="LO",6,10))+IF(S5661=1,2,IF(D5661=7,1,(IF(WEEKDAY(B5661)=1,2,IF(WEEKDAY(B5661)=7,1,0))))))</f>
        <v>2</v>
      </c>
      <c r="U5661" s="781">
        <f>VLOOKUP(C5661,METADATA!$A$5:$H$29,IF(E5661="HI",2,IF(E5661="LO",6,10))+IF(S5661=1,2,IF(D5661=7,1,(IF(WEEKDAY(B5661)=1,2,IF(WEEKDAY(B5661)=7,1,0))))))</f>
        <v>2</v>
      </c>
    </row>
    <row r="5662" spans="2:21" ht="13.95" customHeight="1" x14ac:dyDescent="0.25">
      <c r="B5662" s="784">
        <f t="shared" si="266"/>
        <v>45618</v>
      </c>
      <c r="C5662" s="785">
        <v>18</v>
      </c>
      <c r="D5662" s="786">
        <f>IFERROR((INDEX(METADATA!$T$2:$T$20,MATCH(B5662,METADATA!$S$2:$S$20,0))),0)</f>
        <v>0</v>
      </c>
      <c r="E5662" s="785" t="str">
        <f t="shared" si="264"/>
        <v>LO</v>
      </c>
      <c r="F5662" s="786">
        <f>VLOOKUP(C5662,METADATA!$A$5:$H$29,IF(E5662="HI",2,IF(E5662="LO",6,10))+IF(D5662=1,2,IF(D5662=7,1,(IF(WEEKDAY(B5662)=1,2,IF(WEEKDAY(B5662)=7,1,0))))))</f>
        <v>1</v>
      </c>
      <c r="G5662" s="786">
        <f>VLOOKUP(C5662,METADATA!$J$5:$Q$29,IF(E5662="HI",2,IF(E5662="LO",6,10))+IF(D5662=1,2,IF(D5662=7,1,(IF(WEEKDAY(B5662)=1,2,IF(WEEKDAY(B5662)=7,1,0))))))</f>
        <v>1</v>
      </c>
      <c r="H5662" s="787">
        <v>13140.25</v>
      </c>
      <c r="I5662" s="788">
        <v>4988.9999389648438</v>
      </c>
      <c r="K5662" s="795">
        <v>0</v>
      </c>
      <c r="M5662" s="798">
        <f t="shared" si="265"/>
        <v>14055.47190433289</v>
      </c>
      <c r="N5662" s="303"/>
      <c r="S5662" s="786">
        <v>0</v>
      </c>
      <c r="T5662" s="781">
        <f>VLOOKUP(C5662,METADATA!$J$5:$Q$29,IF(E5662="HI",2,IF(E5662="LO",6,10))+IF(S5662=1,2,IF(D5662=7,1,(IF(WEEKDAY(B5662)=1,2,IF(WEEKDAY(B5662)=7,1,0))))))</f>
        <v>1</v>
      </c>
      <c r="U5662" s="781">
        <f>VLOOKUP(C5662,METADATA!$A$5:$H$29,IF(E5662="HI",2,IF(E5662="LO",6,10))+IF(S5662=1,2,IF(D5662=7,1,(IF(WEEKDAY(B5662)=1,2,IF(WEEKDAY(B5662)=7,1,0))))))</f>
        <v>1</v>
      </c>
    </row>
    <row r="5663" spans="2:21" ht="13.95" customHeight="1" x14ac:dyDescent="0.25">
      <c r="B5663" s="784">
        <f t="shared" si="266"/>
        <v>45618</v>
      </c>
      <c r="C5663" s="785">
        <v>19</v>
      </c>
      <c r="D5663" s="786">
        <f>IFERROR((INDEX(METADATA!$T$2:$T$20,MATCH(B5663,METADATA!$S$2:$S$20,0))),0)</f>
        <v>0</v>
      </c>
      <c r="E5663" s="785" t="str">
        <f t="shared" si="264"/>
        <v>LO</v>
      </c>
      <c r="F5663" s="786">
        <f>VLOOKUP(C5663,METADATA!$A$5:$H$29,IF(E5663="HI",2,IF(E5663="LO",6,10))+IF(D5663=1,2,IF(D5663=7,1,(IF(WEEKDAY(B5663)=1,2,IF(WEEKDAY(B5663)=7,1,0))))))</f>
        <v>1</v>
      </c>
      <c r="G5663" s="786">
        <f>VLOOKUP(C5663,METADATA!$J$5:$Q$29,IF(E5663="HI",2,IF(E5663="LO",6,10))+IF(D5663=1,2,IF(D5663=7,1,(IF(WEEKDAY(B5663)=1,2,IF(WEEKDAY(B5663)=7,1,0))))))</f>
        <v>1</v>
      </c>
      <c r="H5663" s="787">
        <v>14206.5</v>
      </c>
      <c r="I5663" s="788">
        <v>4934.425048828125</v>
      </c>
      <c r="K5663" s="795">
        <v>0</v>
      </c>
      <c r="M5663" s="798">
        <f t="shared" si="265"/>
        <v>15039.055582466022</v>
      </c>
      <c r="N5663" s="303"/>
      <c r="S5663" s="786">
        <v>0</v>
      </c>
      <c r="T5663" s="781">
        <f>VLOOKUP(C5663,METADATA!$J$5:$Q$29,IF(E5663="HI",2,IF(E5663="LO",6,10))+IF(S5663=1,2,IF(D5663=7,1,(IF(WEEKDAY(B5663)=1,2,IF(WEEKDAY(B5663)=7,1,0))))))</f>
        <v>1</v>
      </c>
      <c r="U5663" s="781">
        <f>VLOOKUP(C5663,METADATA!$A$5:$H$29,IF(E5663="HI",2,IF(E5663="LO",6,10))+IF(S5663=1,2,IF(D5663=7,1,(IF(WEEKDAY(B5663)=1,2,IF(WEEKDAY(B5663)=7,1,0))))))</f>
        <v>1</v>
      </c>
    </row>
    <row r="5664" spans="2:21" ht="13.95" customHeight="1" x14ac:dyDescent="0.25">
      <c r="B5664" s="784">
        <f t="shared" si="266"/>
        <v>45618</v>
      </c>
      <c r="C5664" s="785">
        <v>20</v>
      </c>
      <c r="D5664" s="786">
        <f>IFERROR((INDEX(METADATA!$T$2:$T$20,MATCH(B5664,METADATA!$S$2:$S$20,0))),0)</f>
        <v>0</v>
      </c>
      <c r="E5664" s="785" t="str">
        <f t="shared" si="264"/>
        <v>LO</v>
      </c>
      <c r="F5664" s="786">
        <f>VLOOKUP(C5664,METADATA!$A$5:$H$29,IF(E5664="HI",2,IF(E5664="LO",6,10))+IF(D5664=1,2,IF(D5664=7,1,(IF(WEEKDAY(B5664)=1,2,IF(WEEKDAY(B5664)=7,1,0))))))</f>
        <v>1</v>
      </c>
      <c r="G5664" s="786">
        <f>VLOOKUP(C5664,METADATA!$J$5:$Q$29,IF(E5664="HI",2,IF(E5664="LO",6,10))+IF(D5664=1,2,IF(D5664=7,1,(IF(WEEKDAY(B5664)=1,2,IF(WEEKDAY(B5664)=7,1,0))))))</f>
        <v>2</v>
      </c>
      <c r="H5664" s="787">
        <v>13470.25</v>
      </c>
      <c r="I5664" s="788">
        <v>5083.6249389648438</v>
      </c>
      <c r="K5664" s="795">
        <v>0</v>
      </c>
      <c r="M5664" s="798">
        <f t="shared" si="265"/>
        <v>14397.599716013961</v>
      </c>
      <c r="N5664" s="303"/>
      <c r="S5664" s="786">
        <v>0</v>
      </c>
      <c r="T5664" s="781">
        <f>VLOOKUP(C5664,METADATA!$J$5:$Q$29,IF(E5664="HI",2,IF(E5664="LO",6,10))+IF(S5664=1,2,IF(D5664=7,1,(IF(WEEKDAY(B5664)=1,2,IF(WEEKDAY(B5664)=7,1,0))))))</f>
        <v>2</v>
      </c>
      <c r="U5664" s="781">
        <f>VLOOKUP(C5664,METADATA!$A$5:$H$29,IF(E5664="HI",2,IF(E5664="LO",6,10))+IF(S5664=1,2,IF(D5664=7,1,(IF(WEEKDAY(B5664)=1,2,IF(WEEKDAY(B5664)=7,1,0))))))</f>
        <v>1</v>
      </c>
    </row>
    <row r="5665" spans="2:21" ht="13.95" customHeight="1" x14ac:dyDescent="0.25">
      <c r="B5665" s="784">
        <f t="shared" si="266"/>
        <v>45618</v>
      </c>
      <c r="C5665" s="785">
        <v>21</v>
      </c>
      <c r="D5665" s="786">
        <f>IFERROR((INDEX(METADATA!$T$2:$T$20,MATCH(B5665,METADATA!$S$2:$S$20,0))),0)</f>
        <v>0</v>
      </c>
      <c r="E5665" s="785" t="str">
        <f t="shared" si="264"/>
        <v>LO</v>
      </c>
      <c r="F5665" s="786">
        <f>VLOOKUP(C5665,METADATA!$A$5:$H$29,IF(E5665="HI",2,IF(E5665="LO",6,10))+IF(D5665=1,2,IF(D5665=7,1,(IF(WEEKDAY(B5665)=1,2,IF(WEEKDAY(B5665)=7,1,0))))))</f>
        <v>2</v>
      </c>
      <c r="G5665" s="786">
        <f>VLOOKUP(C5665,METADATA!$J$5:$Q$29,IF(E5665="HI",2,IF(E5665="LO",6,10))+IF(D5665=1,2,IF(D5665=7,1,(IF(WEEKDAY(B5665)=1,2,IF(WEEKDAY(B5665)=7,1,0))))))</f>
        <v>2</v>
      </c>
      <c r="H5665" s="787">
        <v>12358.75</v>
      </c>
      <c r="I5665" s="788">
        <v>4971.0999145507813</v>
      </c>
      <c r="K5665" s="795">
        <v>0</v>
      </c>
      <c r="M5665" s="798">
        <f t="shared" si="265"/>
        <v>13321.056111395477</v>
      </c>
      <c r="N5665" s="303"/>
      <c r="S5665" s="786">
        <v>0</v>
      </c>
      <c r="T5665" s="781">
        <f>VLOOKUP(C5665,METADATA!$J$5:$Q$29,IF(E5665="HI",2,IF(E5665="LO",6,10))+IF(S5665=1,2,IF(D5665=7,1,(IF(WEEKDAY(B5665)=1,2,IF(WEEKDAY(B5665)=7,1,0))))))</f>
        <v>2</v>
      </c>
      <c r="U5665" s="781">
        <f>VLOOKUP(C5665,METADATA!$A$5:$H$29,IF(E5665="HI",2,IF(E5665="LO",6,10))+IF(S5665=1,2,IF(D5665=7,1,(IF(WEEKDAY(B5665)=1,2,IF(WEEKDAY(B5665)=7,1,0))))))</f>
        <v>2</v>
      </c>
    </row>
    <row r="5666" spans="2:21" ht="13.95" customHeight="1" x14ac:dyDescent="0.25">
      <c r="B5666" s="784">
        <f t="shared" si="266"/>
        <v>45618</v>
      </c>
      <c r="C5666" s="785">
        <v>22</v>
      </c>
      <c r="D5666" s="786">
        <f>IFERROR((INDEX(METADATA!$T$2:$T$20,MATCH(B5666,METADATA!$S$2:$S$20,0))),0)</f>
        <v>0</v>
      </c>
      <c r="E5666" s="785" t="str">
        <f t="shared" si="264"/>
        <v>LO</v>
      </c>
      <c r="F5666" s="786">
        <f>VLOOKUP(C5666,METADATA!$A$5:$H$29,IF(E5666="HI",2,IF(E5666="LO",6,10))+IF(D5666=1,2,IF(D5666=7,1,(IF(WEEKDAY(B5666)=1,2,IF(WEEKDAY(B5666)=7,1,0))))))</f>
        <v>3</v>
      </c>
      <c r="G5666" s="786">
        <f>VLOOKUP(C5666,METADATA!$J$5:$Q$29,IF(E5666="HI",2,IF(E5666="LO",6,10))+IF(D5666=1,2,IF(D5666=7,1,(IF(WEEKDAY(B5666)=1,2,IF(WEEKDAY(B5666)=7,1,0))))))</f>
        <v>3</v>
      </c>
      <c r="H5666" s="787">
        <v>11103.75</v>
      </c>
      <c r="I5666" s="788">
        <v>4784.449951171875</v>
      </c>
      <c r="K5666" s="795">
        <v>0</v>
      </c>
      <c r="M5666" s="798">
        <f t="shared" si="265"/>
        <v>12090.666871507483</v>
      </c>
      <c r="N5666" s="303"/>
      <c r="S5666" s="786">
        <v>0</v>
      </c>
      <c r="T5666" s="781">
        <f>VLOOKUP(C5666,METADATA!$J$5:$Q$29,IF(E5666="HI",2,IF(E5666="LO",6,10))+IF(S5666=1,2,IF(D5666=7,1,(IF(WEEKDAY(B5666)=1,2,IF(WEEKDAY(B5666)=7,1,0))))))</f>
        <v>3</v>
      </c>
      <c r="U5666" s="781">
        <f>VLOOKUP(C5666,METADATA!$A$5:$H$29,IF(E5666="HI",2,IF(E5666="LO",6,10))+IF(S5666=1,2,IF(D5666=7,1,(IF(WEEKDAY(B5666)=1,2,IF(WEEKDAY(B5666)=7,1,0))))))</f>
        <v>3</v>
      </c>
    </row>
    <row r="5667" spans="2:21" ht="13.95" customHeight="1" x14ac:dyDescent="0.25">
      <c r="B5667" s="784">
        <f t="shared" si="266"/>
        <v>45618</v>
      </c>
      <c r="C5667" s="785">
        <v>23</v>
      </c>
      <c r="D5667" s="786">
        <f>IFERROR((INDEX(METADATA!$T$2:$T$20,MATCH(B5667,METADATA!$S$2:$S$20,0))),0)</f>
        <v>0</v>
      </c>
      <c r="E5667" s="785" t="str">
        <f t="shared" si="264"/>
        <v>LO</v>
      </c>
      <c r="F5667" s="786">
        <f>VLOOKUP(C5667,METADATA!$A$5:$H$29,IF(E5667="HI",2,IF(E5667="LO",6,10))+IF(D5667=1,2,IF(D5667=7,1,(IF(WEEKDAY(B5667)=1,2,IF(WEEKDAY(B5667)=7,1,0))))))</f>
        <v>3</v>
      </c>
      <c r="G5667" s="786">
        <f>VLOOKUP(C5667,METADATA!$J$5:$Q$29,IF(E5667="HI",2,IF(E5667="LO",6,10))+IF(D5667=1,2,IF(D5667=7,1,(IF(WEEKDAY(B5667)=1,2,IF(WEEKDAY(B5667)=7,1,0))))))</f>
        <v>3</v>
      </c>
      <c r="H5667" s="787">
        <v>10151.25</v>
      </c>
      <c r="I5667" s="788">
        <v>4992.6000366210938</v>
      </c>
      <c r="K5667" s="795">
        <v>0</v>
      </c>
      <c r="M5667" s="798">
        <f t="shared" si="265"/>
        <v>11312.556372817284</v>
      </c>
      <c r="N5667" s="303"/>
      <c r="S5667" s="786">
        <v>0</v>
      </c>
      <c r="T5667" s="781">
        <f>VLOOKUP(C5667,METADATA!$J$5:$Q$29,IF(E5667="HI",2,IF(E5667="LO",6,10))+IF(S5667=1,2,IF(D5667=7,1,(IF(WEEKDAY(B5667)=1,2,IF(WEEKDAY(B5667)=7,1,0))))))</f>
        <v>3</v>
      </c>
      <c r="U5667" s="781">
        <f>VLOOKUP(C5667,METADATA!$A$5:$H$29,IF(E5667="HI",2,IF(E5667="LO",6,10))+IF(S5667=1,2,IF(D5667=7,1,(IF(WEEKDAY(B5667)=1,2,IF(WEEKDAY(B5667)=7,1,0))))))</f>
        <v>3</v>
      </c>
    </row>
    <row r="5668" spans="2:21" ht="13.95" customHeight="1" x14ac:dyDescent="0.25">
      <c r="B5668" s="784">
        <f t="shared" si="266"/>
        <v>45619</v>
      </c>
      <c r="C5668" s="785">
        <v>0</v>
      </c>
      <c r="D5668" s="786">
        <f>IFERROR((INDEX(METADATA!$T$2:$T$20,MATCH(B5668,METADATA!$S$2:$S$20,0))),0)</f>
        <v>0</v>
      </c>
      <c r="E5668" s="785" t="str">
        <f t="shared" si="264"/>
        <v>LO</v>
      </c>
      <c r="F5668" s="786">
        <f>VLOOKUP(C5668,METADATA!$A$5:$H$29,IF(E5668="HI",2,IF(E5668="LO",6,10))+IF(D5668=1,2,IF(D5668=7,1,(IF(WEEKDAY(B5668)=1,2,IF(WEEKDAY(B5668)=7,1,0))))))</f>
        <v>3</v>
      </c>
      <c r="G5668" s="786">
        <f>VLOOKUP(C5668,METADATA!$J$5:$Q$29,IF(E5668="HI",2,IF(E5668="LO",6,10))+IF(D5668=1,2,IF(D5668=7,1,(IF(WEEKDAY(B5668)=1,2,IF(WEEKDAY(B5668)=7,1,0))))))</f>
        <v>3</v>
      </c>
      <c r="H5668" s="787">
        <v>9453.5</v>
      </c>
      <c r="I5668" s="788">
        <v>4967.949951171875</v>
      </c>
      <c r="K5668" s="795">
        <v>0</v>
      </c>
      <c r="M5668" s="798">
        <f t="shared" si="265"/>
        <v>10679.381488052042</v>
      </c>
      <c r="N5668" s="303"/>
      <c r="S5668" s="786">
        <v>0</v>
      </c>
      <c r="T5668" s="781">
        <f>VLOOKUP(C5668,METADATA!$J$5:$Q$29,IF(E5668="HI",2,IF(E5668="LO",6,10))+IF(S5668=1,2,IF(D5668=7,1,(IF(WEEKDAY(B5668)=1,2,IF(WEEKDAY(B5668)=7,1,0))))))</f>
        <v>3</v>
      </c>
      <c r="U5668" s="781">
        <f>VLOOKUP(C5668,METADATA!$A$5:$H$29,IF(E5668="HI",2,IF(E5668="LO",6,10))+IF(S5668=1,2,IF(D5668=7,1,(IF(WEEKDAY(B5668)=1,2,IF(WEEKDAY(B5668)=7,1,0))))))</f>
        <v>3</v>
      </c>
    </row>
    <row r="5669" spans="2:21" ht="13.95" customHeight="1" x14ac:dyDescent="0.25">
      <c r="B5669" s="784">
        <f t="shared" si="266"/>
        <v>45619</v>
      </c>
      <c r="C5669" s="785">
        <v>1</v>
      </c>
      <c r="D5669" s="786">
        <f>IFERROR((INDEX(METADATA!$T$2:$T$20,MATCH(B5669,METADATA!$S$2:$S$20,0))),0)</f>
        <v>0</v>
      </c>
      <c r="E5669" s="785" t="str">
        <f t="shared" si="264"/>
        <v>LO</v>
      </c>
      <c r="F5669" s="786">
        <f>VLOOKUP(C5669,METADATA!$A$5:$H$29,IF(E5669="HI",2,IF(E5669="LO",6,10))+IF(D5669=1,2,IF(D5669=7,1,(IF(WEEKDAY(B5669)=1,2,IF(WEEKDAY(B5669)=7,1,0))))))</f>
        <v>3</v>
      </c>
      <c r="G5669" s="786">
        <f>VLOOKUP(C5669,METADATA!$J$5:$Q$29,IF(E5669="HI",2,IF(E5669="LO",6,10))+IF(D5669=1,2,IF(D5669=7,1,(IF(WEEKDAY(B5669)=1,2,IF(WEEKDAY(B5669)=7,1,0))))))</f>
        <v>3</v>
      </c>
      <c r="H5669" s="787">
        <v>9141.75</v>
      </c>
      <c r="I5669" s="788">
        <v>5024.482666015625</v>
      </c>
      <c r="K5669" s="795">
        <v>0</v>
      </c>
      <c r="M5669" s="798">
        <f t="shared" si="265"/>
        <v>10431.539633419005</v>
      </c>
      <c r="N5669" s="303"/>
      <c r="S5669" s="786">
        <v>0</v>
      </c>
      <c r="T5669" s="781">
        <f>VLOOKUP(C5669,METADATA!$J$5:$Q$29,IF(E5669="HI",2,IF(E5669="LO",6,10))+IF(S5669=1,2,IF(D5669=7,1,(IF(WEEKDAY(B5669)=1,2,IF(WEEKDAY(B5669)=7,1,0))))))</f>
        <v>3</v>
      </c>
      <c r="U5669" s="781">
        <f>VLOOKUP(C5669,METADATA!$A$5:$H$29,IF(E5669="HI",2,IF(E5669="LO",6,10))+IF(S5669=1,2,IF(D5669=7,1,(IF(WEEKDAY(B5669)=1,2,IF(WEEKDAY(B5669)=7,1,0))))))</f>
        <v>3</v>
      </c>
    </row>
    <row r="5670" spans="2:21" ht="13.95" customHeight="1" x14ac:dyDescent="0.25">
      <c r="B5670" s="784">
        <f t="shared" si="266"/>
        <v>45619</v>
      </c>
      <c r="C5670" s="785">
        <v>2</v>
      </c>
      <c r="D5670" s="786">
        <f>IFERROR((INDEX(METADATA!$T$2:$T$20,MATCH(B5670,METADATA!$S$2:$S$20,0))),0)</f>
        <v>0</v>
      </c>
      <c r="E5670" s="785" t="str">
        <f t="shared" si="264"/>
        <v>LO</v>
      </c>
      <c r="F5670" s="786">
        <f>VLOOKUP(C5670,METADATA!$A$5:$H$29,IF(E5670="HI",2,IF(E5670="LO",6,10))+IF(D5670=1,2,IF(D5670=7,1,(IF(WEEKDAY(B5670)=1,2,IF(WEEKDAY(B5670)=7,1,0))))))</f>
        <v>3</v>
      </c>
      <c r="G5670" s="786">
        <f>VLOOKUP(C5670,METADATA!$J$5:$Q$29,IF(E5670="HI",2,IF(E5670="LO",6,10))+IF(D5670=1,2,IF(D5670=7,1,(IF(WEEKDAY(B5670)=1,2,IF(WEEKDAY(B5670)=7,1,0))))))</f>
        <v>3</v>
      </c>
      <c r="H5670" s="787">
        <v>8795.25</v>
      </c>
      <c r="I5670" s="788">
        <v>4811.5499572753906</v>
      </c>
      <c r="K5670" s="795">
        <v>0</v>
      </c>
      <c r="M5670" s="798">
        <f t="shared" si="265"/>
        <v>10025.339672742108</v>
      </c>
      <c r="N5670" s="303"/>
      <c r="S5670" s="786">
        <v>0</v>
      </c>
      <c r="T5670" s="781">
        <f>VLOOKUP(C5670,METADATA!$J$5:$Q$29,IF(E5670="HI",2,IF(E5670="LO",6,10))+IF(S5670=1,2,IF(D5670=7,1,(IF(WEEKDAY(B5670)=1,2,IF(WEEKDAY(B5670)=7,1,0))))))</f>
        <v>3</v>
      </c>
      <c r="U5670" s="781">
        <f>VLOOKUP(C5670,METADATA!$A$5:$H$29,IF(E5670="HI",2,IF(E5670="LO",6,10))+IF(S5670=1,2,IF(D5670=7,1,(IF(WEEKDAY(B5670)=1,2,IF(WEEKDAY(B5670)=7,1,0))))))</f>
        <v>3</v>
      </c>
    </row>
    <row r="5671" spans="2:21" ht="13.95" customHeight="1" x14ac:dyDescent="0.25">
      <c r="B5671" s="784">
        <f t="shared" si="266"/>
        <v>45619</v>
      </c>
      <c r="C5671" s="785">
        <v>3</v>
      </c>
      <c r="D5671" s="786">
        <f>IFERROR((INDEX(METADATA!$T$2:$T$20,MATCH(B5671,METADATA!$S$2:$S$20,0))),0)</f>
        <v>0</v>
      </c>
      <c r="E5671" s="785" t="str">
        <f t="shared" si="264"/>
        <v>LO</v>
      </c>
      <c r="F5671" s="786">
        <f>VLOOKUP(C5671,METADATA!$A$5:$H$29,IF(E5671="HI",2,IF(E5671="LO",6,10))+IF(D5671=1,2,IF(D5671=7,1,(IF(WEEKDAY(B5671)=1,2,IF(WEEKDAY(B5671)=7,1,0))))))</f>
        <v>3</v>
      </c>
      <c r="G5671" s="786">
        <f>VLOOKUP(C5671,METADATA!$J$5:$Q$29,IF(E5671="HI",2,IF(E5671="LO",6,10))+IF(D5671=1,2,IF(D5671=7,1,(IF(WEEKDAY(B5671)=1,2,IF(WEEKDAY(B5671)=7,1,0))))))</f>
        <v>3</v>
      </c>
      <c r="H5671" s="787">
        <v>8962.25</v>
      </c>
      <c r="I5671" s="788">
        <v>4781.0149536132813</v>
      </c>
      <c r="K5671" s="795">
        <v>0</v>
      </c>
      <c r="M5671" s="798">
        <f t="shared" si="265"/>
        <v>10157.757087525464</v>
      </c>
      <c r="N5671" s="303"/>
      <c r="S5671" s="786">
        <v>0</v>
      </c>
      <c r="T5671" s="781">
        <f>VLOOKUP(C5671,METADATA!$J$5:$Q$29,IF(E5671="HI",2,IF(E5671="LO",6,10))+IF(S5671=1,2,IF(D5671=7,1,(IF(WEEKDAY(B5671)=1,2,IF(WEEKDAY(B5671)=7,1,0))))))</f>
        <v>3</v>
      </c>
      <c r="U5671" s="781">
        <f>VLOOKUP(C5671,METADATA!$A$5:$H$29,IF(E5671="HI",2,IF(E5671="LO",6,10))+IF(S5671=1,2,IF(D5671=7,1,(IF(WEEKDAY(B5671)=1,2,IF(WEEKDAY(B5671)=7,1,0))))))</f>
        <v>3</v>
      </c>
    </row>
    <row r="5672" spans="2:21" ht="13.95" customHeight="1" x14ac:dyDescent="0.25">
      <c r="B5672" s="784">
        <f t="shared" si="266"/>
        <v>45619</v>
      </c>
      <c r="C5672" s="785">
        <v>4</v>
      </c>
      <c r="D5672" s="786">
        <f>IFERROR((INDEX(METADATA!$T$2:$T$20,MATCH(B5672,METADATA!$S$2:$S$20,0))),0)</f>
        <v>0</v>
      </c>
      <c r="E5672" s="785" t="str">
        <f t="shared" si="264"/>
        <v>LO</v>
      </c>
      <c r="F5672" s="786">
        <f>VLOOKUP(C5672,METADATA!$A$5:$H$29,IF(E5672="HI",2,IF(E5672="LO",6,10))+IF(D5672=1,2,IF(D5672=7,1,(IF(WEEKDAY(B5672)=1,2,IF(WEEKDAY(B5672)=7,1,0))))))</f>
        <v>3</v>
      </c>
      <c r="G5672" s="786">
        <f>VLOOKUP(C5672,METADATA!$J$5:$Q$29,IF(E5672="HI",2,IF(E5672="LO",6,10))+IF(D5672=1,2,IF(D5672=7,1,(IF(WEEKDAY(B5672)=1,2,IF(WEEKDAY(B5672)=7,1,0))))))</f>
        <v>3</v>
      </c>
      <c r="H5672" s="787">
        <v>9215</v>
      </c>
      <c r="I5672" s="788">
        <v>4854.8500366210938</v>
      </c>
      <c r="K5672" s="795">
        <v>870.51250000000005</v>
      </c>
      <c r="M5672" s="798">
        <f t="shared" si="265"/>
        <v>10415.651390003404</v>
      </c>
      <c r="N5672" s="303"/>
      <c r="S5672" s="786">
        <v>0</v>
      </c>
      <c r="T5672" s="781">
        <f>VLOOKUP(C5672,METADATA!$J$5:$Q$29,IF(E5672="HI",2,IF(E5672="LO",6,10))+IF(S5672=1,2,IF(D5672=7,1,(IF(WEEKDAY(B5672)=1,2,IF(WEEKDAY(B5672)=7,1,0))))))</f>
        <v>3</v>
      </c>
      <c r="U5672" s="781">
        <f>VLOOKUP(C5672,METADATA!$A$5:$H$29,IF(E5672="HI",2,IF(E5672="LO",6,10))+IF(S5672=1,2,IF(D5672=7,1,(IF(WEEKDAY(B5672)=1,2,IF(WEEKDAY(B5672)=7,1,0))))))</f>
        <v>3</v>
      </c>
    </row>
    <row r="5673" spans="2:21" ht="13.95" customHeight="1" x14ac:dyDescent="0.25">
      <c r="B5673" s="784">
        <f t="shared" si="266"/>
        <v>45619</v>
      </c>
      <c r="C5673" s="785">
        <v>5</v>
      </c>
      <c r="D5673" s="786">
        <f>IFERROR((INDEX(METADATA!$T$2:$T$20,MATCH(B5673,METADATA!$S$2:$S$20,0))),0)</f>
        <v>0</v>
      </c>
      <c r="E5673" s="785" t="str">
        <f t="shared" si="264"/>
        <v>LO</v>
      </c>
      <c r="F5673" s="786">
        <f>VLOOKUP(C5673,METADATA!$A$5:$H$29,IF(E5673="HI",2,IF(E5673="LO",6,10))+IF(D5673=1,2,IF(D5673=7,1,(IF(WEEKDAY(B5673)=1,2,IF(WEEKDAY(B5673)=7,1,0))))))</f>
        <v>3</v>
      </c>
      <c r="G5673" s="786">
        <f>VLOOKUP(C5673,METADATA!$J$5:$Q$29,IF(E5673="HI",2,IF(E5673="LO",6,10))+IF(D5673=1,2,IF(D5673=7,1,(IF(WEEKDAY(B5673)=1,2,IF(WEEKDAY(B5673)=7,1,0))))))</f>
        <v>3</v>
      </c>
      <c r="H5673" s="787">
        <v>9675.25</v>
      </c>
      <c r="I5673" s="788">
        <v>2522.824951171875</v>
      </c>
      <c r="K5673" s="795">
        <v>865.8125</v>
      </c>
      <c r="M5673" s="798">
        <f t="shared" si="265"/>
        <v>9998.7553373785158</v>
      </c>
      <c r="N5673" s="303"/>
      <c r="S5673" s="786">
        <v>0</v>
      </c>
      <c r="T5673" s="781">
        <f>VLOOKUP(C5673,METADATA!$J$5:$Q$29,IF(E5673="HI",2,IF(E5673="LO",6,10))+IF(S5673=1,2,IF(D5673=7,1,(IF(WEEKDAY(B5673)=1,2,IF(WEEKDAY(B5673)=7,1,0))))))</f>
        <v>3</v>
      </c>
      <c r="U5673" s="781">
        <f>VLOOKUP(C5673,METADATA!$A$5:$H$29,IF(E5673="HI",2,IF(E5673="LO",6,10))+IF(S5673=1,2,IF(D5673=7,1,(IF(WEEKDAY(B5673)=1,2,IF(WEEKDAY(B5673)=7,1,0))))))</f>
        <v>3</v>
      </c>
    </row>
    <row r="5674" spans="2:21" ht="13.95" customHeight="1" x14ac:dyDescent="0.25">
      <c r="B5674" s="784">
        <f t="shared" si="266"/>
        <v>45619</v>
      </c>
      <c r="C5674" s="785">
        <v>6</v>
      </c>
      <c r="D5674" s="786">
        <f>IFERROR((INDEX(METADATA!$T$2:$T$20,MATCH(B5674,METADATA!$S$2:$S$20,0))),0)</f>
        <v>0</v>
      </c>
      <c r="E5674" s="785" t="str">
        <f t="shared" si="264"/>
        <v>LO</v>
      </c>
      <c r="F5674" s="786">
        <f>VLOOKUP(C5674,METADATA!$A$5:$H$29,IF(E5674="HI",2,IF(E5674="LO",6,10))+IF(D5674=1,2,IF(D5674=7,1,(IF(WEEKDAY(B5674)=1,2,IF(WEEKDAY(B5674)=7,1,0))))))</f>
        <v>3</v>
      </c>
      <c r="G5674" s="786">
        <f>VLOOKUP(C5674,METADATA!$J$5:$Q$29,IF(E5674="HI",2,IF(E5674="LO",6,10))+IF(D5674=1,2,IF(D5674=7,1,(IF(WEEKDAY(B5674)=1,2,IF(WEEKDAY(B5674)=7,1,0))))))</f>
        <v>3</v>
      </c>
      <c r="H5674" s="787">
        <v>10342.25</v>
      </c>
      <c r="I5674" s="788">
        <v>1547.5650024414063</v>
      </c>
      <c r="K5674" s="795">
        <v>834.63750000000005</v>
      </c>
      <c r="M5674" s="798">
        <f t="shared" si="265"/>
        <v>10457.394154342728</v>
      </c>
      <c r="N5674" s="303"/>
      <c r="S5674" s="786">
        <v>0</v>
      </c>
      <c r="T5674" s="781">
        <f>VLOOKUP(C5674,METADATA!$J$5:$Q$29,IF(E5674="HI",2,IF(E5674="LO",6,10))+IF(S5674=1,2,IF(D5674=7,1,(IF(WEEKDAY(B5674)=1,2,IF(WEEKDAY(B5674)=7,1,0))))))</f>
        <v>3</v>
      </c>
      <c r="U5674" s="781">
        <f>VLOOKUP(C5674,METADATA!$A$5:$H$29,IF(E5674="HI",2,IF(E5674="LO",6,10))+IF(S5674=1,2,IF(D5674=7,1,(IF(WEEKDAY(B5674)=1,2,IF(WEEKDAY(B5674)=7,1,0))))))</f>
        <v>3</v>
      </c>
    </row>
    <row r="5675" spans="2:21" ht="13.95" customHeight="1" x14ac:dyDescent="0.25">
      <c r="B5675" s="784">
        <f t="shared" si="266"/>
        <v>45619</v>
      </c>
      <c r="C5675" s="785">
        <v>7</v>
      </c>
      <c r="D5675" s="786">
        <f>IFERROR((INDEX(METADATA!$T$2:$T$20,MATCH(B5675,METADATA!$S$2:$S$20,0))),0)</f>
        <v>0</v>
      </c>
      <c r="E5675" s="785" t="str">
        <f t="shared" si="264"/>
        <v>LO</v>
      </c>
      <c r="F5675" s="786">
        <f>VLOOKUP(C5675,METADATA!$A$5:$H$29,IF(E5675="HI",2,IF(E5675="LO",6,10))+IF(D5675=1,2,IF(D5675=7,1,(IF(WEEKDAY(B5675)=1,2,IF(WEEKDAY(B5675)=7,1,0))))))</f>
        <v>2</v>
      </c>
      <c r="G5675" s="786">
        <f>VLOOKUP(C5675,METADATA!$J$5:$Q$29,IF(E5675="HI",2,IF(E5675="LO",6,10))+IF(D5675=1,2,IF(D5675=7,1,(IF(WEEKDAY(B5675)=1,2,IF(WEEKDAY(B5675)=7,1,0))))))</f>
        <v>2</v>
      </c>
      <c r="H5675" s="787">
        <v>11213.75</v>
      </c>
      <c r="I5675" s="788">
        <v>1463.97998046875</v>
      </c>
      <c r="K5675" s="795">
        <v>847.33749999999998</v>
      </c>
      <c r="M5675" s="798">
        <f t="shared" si="265"/>
        <v>11308.909162501628</v>
      </c>
      <c r="N5675" s="303"/>
      <c r="S5675" s="786">
        <v>0</v>
      </c>
      <c r="T5675" s="781">
        <f>VLOOKUP(C5675,METADATA!$J$5:$Q$29,IF(E5675="HI",2,IF(E5675="LO",6,10))+IF(S5675=1,2,IF(D5675=7,1,(IF(WEEKDAY(B5675)=1,2,IF(WEEKDAY(B5675)=7,1,0))))))</f>
        <v>2</v>
      </c>
      <c r="U5675" s="781">
        <f>VLOOKUP(C5675,METADATA!$A$5:$H$29,IF(E5675="HI",2,IF(E5675="LO",6,10))+IF(S5675=1,2,IF(D5675=7,1,(IF(WEEKDAY(B5675)=1,2,IF(WEEKDAY(B5675)=7,1,0))))))</f>
        <v>2</v>
      </c>
    </row>
    <row r="5676" spans="2:21" ht="13.95" customHeight="1" x14ac:dyDescent="0.25">
      <c r="B5676" s="784">
        <f t="shared" si="266"/>
        <v>45619</v>
      </c>
      <c r="C5676" s="785">
        <v>8</v>
      </c>
      <c r="D5676" s="786">
        <f>IFERROR((INDEX(METADATA!$T$2:$T$20,MATCH(B5676,METADATA!$S$2:$S$20,0))),0)</f>
        <v>0</v>
      </c>
      <c r="E5676" s="785" t="str">
        <f t="shared" si="264"/>
        <v>LO</v>
      </c>
      <c r="F5676" s="786">
        <f>VLOOKUP(C5676,METADATA!$A$5:$H$29,IF(E5676="HI",2,IF(E5676="LO",6,10))+IF(D5676=1,2,IF(D5676=7,1,(IF(WEEKDAY(B5676)=1,2,IF(WEEKDAY(B5676)=7,1,0))))))</f>
        <v>2</v>
      </c>
      <c r="G5676" s="786">
        <f>VLOOKUP(C5676,METADATA!$J$5:$Q$29,IF(E5676="HI",2,IF(E5676="LO",6,10))+IF(D5676=1,2,IF(D5676=7,1,(IF(WEEKDAY(B5676)=1,2,IF(WEEKDAY(B5676)=7,1,0))))))</f>
        <v>2</v>
      </c>
      <c r="H5676" s="787">
        <v>1146.25</v>
      </c>
      <c r="I5676" s="788">
        <v>1425.4524841308594</v>
      </c>
      <c r="K5676" s="795">
        <v>851.61249999999995</v>
      </c>
      <c r="M5676" s="798">
        <f t="shared" si="265"/>
        <v>1829.1538609463223</v>
      </c>
      <c r="N5676" s="303"/>
      <c r="S5676" s="786">
        <v>0</v>
      </c>
      <c r="T5676" s="781">
        <f>VLOOKUP(C5676,METADATA!$J$5:$Q$29,IF(E5676="HI",2,IF(E5676="LO",6,10))+IF(S5676=1,2,IF(D5676=7,1,(IF(WEEKDAY(B5676)=1,2,IF(WEEKDAY(B5676)=7,1,0))))))</f>
        <v>2</v>
      </c>
      <c r="U5676" s="781">
        <f>VLOOKUP(C5676,METADATA!$A$5:$H$29,IF(E5676="HI",2,IF(E5676="LO",6,10))+IF(S5676=1,2,IF(D5676=7,1,(IF(WEEKDAY(B5676)=1,2,IF(WEEKDAY(B5676)=7,1,0))))))</f>
        <v>2</v>
      </c>
    </row>
    <row r="5677" spans="2:21" ht="13.95" customHeight="1" x14ac:dyDescent="0.25">
      <c r="B5677" s="784">
        <f t="shared" si="266"/>
        <v>45619</v>
      </c>
      <c r="C5677" s="785">
        <v>9</v>
      </c>
      <c r="D5677" s="786">
        <f>IFERROR((INDEX(METADATA!$T$2:$T$20,MATCH(B5677,METADATA!$S$2:$S$20,0))),0)</f>
        <v>0</v>
      </c>
      <c r="E5677" s="785" t="str">
        <f t="shared" si="264"/>
        <v>LO</v>
      </c>
      <c r="F5677" s="786">
        <f>VLOOKUP(C5677,METADATA!$A$5:$H$29,IF(E5677="HI",2,IF(E5677="LO",6,10))+IF(D5677=1,2,IF(D5677=7,1,(IF(WEEKDAY(B5677)=1,2,IF(WEEKDAY(B5677)=7,1,0))))))</f>
        <v>2</v>
      </c>
      <c r="G5677" s="786">
        <f>VLOOKUP(C5677,METADATA!$J$5:$Q$29,IF(E5677="HI",2,IF(E5677="LO",6,10))+IF(D5677=1,2,IF(D5677=7,1,(IF(WEEKDAY(B5677)=1,2,IF(WEEKDAY(B5677)=7,1,0))))))</f>
        <v>2</v>
      </c>
      <c r="H5677" s="787">
        <v>30</v>
      </c>
      <c r="I5677" s="788">
        <v>1462.6100158691406</v>
      </c>
      <c r="K5677" s="795">
        <v>856.5</v>
      </c>
      <c r="M5677" s="798">
        <f t="shared" si="265"/>
        <v>1462.9176526793051</v>
      </c>
      <c r="N5677" s="303"/>
      <c r="S5677" s="786">
        <v>0</v>
      </c>
      <c r="T5677" s="781">
        <f>VLOOKUP(C5677,METADATA!$J$5:$Q$29,IF(E5677="HI",2,IF(E5677="LO",6,10))+IF(S5677=1,2,IF(D5677=7,1,(IF(WEEKDAY(B5677)=1,2,IF(WEEKDAY(B5677)=7,1,0))))))</f>
        <v>2</v>
      </c>
      <c r="U5677" s="781">
        <f>VLOOKUP(C5677,METADATA!$A$5:$H$29,IF(E5677="HI",2,IF(E5677="LO",6,10))+IF(S5677=1,2,IF(D5677=7,1,(IF(WEEKDAY(B5677)=1,2,IF(WEEKDAY(B5677)=7,1,0))))))</f>
        <v>2</v>
      </c>
    </row>
    <row r="5678" spans="2:21" ht="13.95" customHeight="1" x14ac:dyDescent="0.25">
      <c r="B5678" s="784">
        <f t="shared" si="266"/>
        <v>45619</v>
      </c>
      <c r="C5678" s="785">
        <v>10</v>
      </c>
      <c r="D5678" s="786">
        <f>IFERROR((INDEX(METADATA!$T$2:$T$20,MATCH(B5678,METADATA!$S$2:$S$20,0))),0)</f>
        <v>0</v>
      </c>
      <c r="E5678" s="785" t="str">
        <f t="shared" si="264"/>
        <v>LO</v>
      </c>
      <c r="F5678" s="786">
        <f>VLOOKUP(C5678,METADATA!$A$5:$H$29,IF(E5678="HI",2,IF(E5678="LO",6,10))+IF(D5678=1,2,IF(D5678=7,1,(IF(WEEKDAY(B5678)=1,2,IF(WEEKDAY(B5678)=7,1,0))))))</f>
        <v>2</v>
      </c>
      <c r="G5678" s="786">
        <f>VLOOKUP(C5678,METADATA!$J$5:$Q$29,IF(E5678="HI",2,IF(E5678="LO",6,10))+IF(D5678=1,2,IF(D5678=7,1,(IF(WEEKDAY(B5678)=1,2,IF(WEEKDAY(B5678)=7,1,0))))))</f>
        <v>2</v>
      </c>
      <c r="H5678" s="787">
        <v>16031</v>
      </c>
      <c r="I5678" s="788">
        <v>1411.8474731445313</v>
      </c>
      <c r="K5678" s="795">
        <v>824.32500000000005</v>
      </c>
      <c r="M5678" s="798">
        <f t="shared" si="265"/>
        <v>16093.05049664061</v>
      </c>
      <c r="N5678" s="303"/>
      <c r="S5678" s="786">
        <v>0</v>
      </c>
      <c r="T5678" s="781">
        <f>VLOOKUP(C5678,METADATA!$J$5:$Q$29,IF(E5678="HI",2,IF(E5678="LO",6,10))+IF(S5678=1,2,IF(D5678=7,1,(IF(WEEKDAY(B5678)=1,2,IF(WEEKDAY(B5678)=7,1,0))))))</f>
        <v>2</v>
      </c>
      <c r="U5678" s="781">
        <f>VLOOKUP(C5678,METADATA!$A$5:$H$29,IF(E5678="HI",2,IF(E5678="LO",6,10))+IF(S5678=1,2,IF(D5678=7,1,(IF(WEEKDAY(B5678)=1,2,IF(WEEKDAY(B5678)=7,1,0))))))</f>
        <v>2</v>
      </c>
    </row>
    <row r="5679" spans="2:21" ht="13.95" customHeight="1" x14ac:dyDescent="0.25">
      <c r="B5679" s="784">
        <f t="shared" si="266"/>
        <v>45619</v>
      </c>
      <c r="C5679" s="785">
        <v>11</v>
      </c>
      <c r="D5679" s="786">
        <f>IFERROR((INDEX(METADATA!$T$2:$T$20,MATCH(B5679,METADATA!$S$2:$S$20,0))),0)</f>
        <v>0</v>
      </c>
      <c r="E5679" s="785" t="str">
        <f t="shared" si="264"/>
        <v>LO</v>
      </c>
      <c r="F5679" s="786">
        <f>VLOOKUP(C5679,METADATA!$A$5:$H$29,IF(E5679="HI",2,IF(E5679="LO",6,10))+IF(D5679=1,2,IF(D5679=7,1,(IF(WEEKDAY(B5679)=1,2,IF(WEEKDAY(B5679)=7,1,0))))))</f>
        <v>2</v>
      </c>
      <c r="G5679" s="786">
        <f>VLOOKUP(C5679,METADATA!$J$5:$Q$29,IF(E5679="HI",2,IF(E5679="LO",6,10))+IF(D5679=1,2,IF(D5679=7,1,(IF(WEEKDAY(B5679)=1,2,IF(WEEKDAY(B5679)=7,1,0))))))</f>
        <v>2</v>
      </c>
      <c r="H5679" s="787">
        <v>14147.25</v>
      </c>
      <c r="I5679" s="788">
        <v>1427.83251953125</v>
      </c>
      <c r="K5679" s="795">
        <v>882.73749999999995</v>
      </c>
      <c r="M5679" s="798">
        <f t="shared" si="265"/>
        <v>14219.120516625877</v>
      </c>
      <c r="N5679" s="303"/>
      <c r="S5679" s="786">
        <v>0</v>
      </c>
      <c r="T5679" s="781">
        <f>VLOOKUP(C5679,METADATA!$J$5:$Q$29,IF(E5679="HI",2,IF(E5679="LO",6,10))+IF(S5679=1,2,IF(D5679=7,1,(IF(WEEKDAY(B5679)=1,2,IF(WEEKDAY(B5679)=7,1,0))))))</f>
        <v>2</v>
      </c>
      <c r="U5679" s="781">
        <f>VLOOKUP(C5679,METADATA!$A$5:$H$29,IF(E5679="HI",2,IF(E5679="LO",6,10))+IF(S5679=1,2,IF(D5679=7,1,(IF(WEEKDAY(B5679)=1,2,IF(WEEKDAY(B5679)=7,1,0))))))</f>
        <v>2</v>
      </c>
    </row>
    <row r="5680" spans="2:21" ht="13.95" customHeight="1" x14ac:dyDescent="0.25">
      <c r="B5680" s="784">
        <f t="shared" si="266"/>
        <v>45619</v>
      </c>
      <c r="C5680" s="785">
        <v>12</v>
      </c>
      <c r="D5680" s="786">
        <f>IFERROR((INDEX(METADATA!$T$2:$T$20,MATCH(B5680,METADATA!$S$2:$S$20,0))),0)</f>
        <v>0</v>
      </c>
      <c r="E5680" s="785" t="str">
        <f t="shared" si="264"/>
        <v>LO</v>
      </c>
      <c r="F5680" s="786">
        <f>VLOOKUP(C5680,METADATA!$A$5:$H$29,IF(E5680="HI",2,IF(E5680="LO",6,10))+IF(D5680=1,2,IF(D5680=7,1,(IF(WEEKDAY(B5680)=1,2,IF(WEEKDAY(B5680)=7,1,0))))))</f>
        <v>3</v>
      </c>
      <c r="G5680" s="786">
        <f>VLOOKUP(C5680,METADATA!$J$5:$Q$29,IF(E5680="HI",2,IF(E5680="LO",6,10))+IF(D5680=1,2,IF(D5680=7,1,(IF(WEEKDAY(B5680)=1,2,IF(WEEKDAY(B5680)=7,1,0))))))</f>
        <v>3</v>
      </c>
      <c r="H5680" s="787">
        <v>13596</v>
      </c>
      <c r="I5680" s="788">
        <v>1383.9850158691406</v>
      </c>
      <c r="K5680" s="795">
        <v>909.3125</v>
      </c>
      <c r="M5680" s="798">
        <f t="shared" si="265"/>
        <v>13666.258834229297</v>
      </c>
      <c r="N5680" s="303"/>
      <c r="S5680" s="786">
        <v>0</v>
      </c>
      <c r="T5680" s="781">
        <f>VLOOKUP(C5680,METADATA!$J$5:$Q$29,IF(E5680="HI",2,IF(E5680="LO",6,10))+IF(S5680=1,2,IF(D5680=7,1,(IF(WEEKDAY(B5680)=1,2,IF(WEEKDAY(B5680)=7,1,0))))))</f>
        <v>3</v>
      </c>
      <c r="U5680" s="781">
        <f>VLOOKUP(C5680,METADATA!$A$5:$H$29,IF(E5680="HI",2,IF(E5680="LO",6,10))+IF(S5680=1,2,IF(D5680=7,1,(IF(WEEKDAY(B5680)=1,2,IF(WEEKDAY(B5680)=7,1,0))))))</f>
        <v>3</v>
      </c>
    </row>
    <row r="5681" spans="2:21" ht="13.95" customHeight="1" x14ac:dyDescent="0.25">
      <c r="B5681" s="784">
        <f t="shared" si="266"/>
        <v>45619</v>
      </c>
      <c r="C5681" s="785">
        <v>13</v>
      </c>
      <c r="D5681" s="786">
        <f>IFERROR((INDEX(METADATA!$T$2:$T$20,MATCH(B5681,METADATA!$S$2:$S$20,0))),0)</f>
        <v>0</v>
      </c>
      <c r="E5681" s="785" t="str">
        <f t="shared" si="264"/>
        <v>LO</v>
      </c>
      <c r="F5681" s="786">
        <f>VLOOKUP(C5681,METADATA!$A$5:$H$29,IF(E5681="HI",2,IF(E5681="LO",6,10))+IF(D5681=1,2,IF(D5681=7,1,(IF(WEEKDAY(B5681)=1,2,IF(WEEKDAY(B5681)=7,1,0))))))</f>
        <v>3</v>
      </c>
      <c r="G5681" s="786">
        <f>VLOOKUP(C5681,METADATA!$J$5:$Q$29,IF(E5681="HI",2,IF(E5681="LO",6,10))+IF(D5681=1,2,IF(D5681=7,1,(IF(WEEKDAY(B5681)=1,2,IF(WEEKDAY(B5681)=7,1,0))))))</f>
        <v>3</v>
      </c>
      <c r="H5681" s="787">
        <v>13039.75</v>
      </c>
      <c r="I5681" s="788">
        <v>1361.5924987792969</v>
      </c>
      <c r="K5681" s="795">
        <v>905.6</v>
      </c>
      <c r="M5681" s="798">
        <f t="shared" si="265"/>
        <v>13110.645071667224</v>
      </c>
      <c r="N5681" s="303"/>
      <c r="S5681" s="786">
        <v>0</v>
      </c>
      <c r="T5681" s="781">
        <f>VLOOKUP(C5681,METADATA!$J$5:$Q$29,IF(E5681="HI",2,IF(E5681="LO",6,10))+IF(S5681=1,2,IF(D5681=7,1,(IF(WEEKDAY(B5681)=1,2,IF(WEEKDAY(B5681)=7,1,0))))))</f>
        <v>3</v>
      </c>
      <c r="U5681" s="781">
        <f>VLOOKUP(C5681,METADATA!$A$5:$H$29,IF(E5681="HI",2,IF(E5681="LO",6,10))+IF(S5681=1,2,IF(D5681=7,1,(IF(WEEKDAY(B5681)=1,2,IF(WEEKDAY(B5681)=7,1,0))))))</f>
        <v>3</v>
      </c>
    </row>
    <row r="5682" spans="2:21" ht="13.95" customHeight="1" x14ac:dyDescent="0.25">
      <c r="B5682" s="784">
        <f t="shared" si="266"/>
        <v>45619</v>
      </c>
      <c r="C5682" s="785">
        <v>14</v>
      </c>
      <c r="D5682" s="786">
        <f>IFERROR((INDEX(METADATA!$T$2:$T$20,MATCH(B5682,METADATA!$S$2:$S$20,0))),0)</f>
        <v>0</v>
      </c>
      <c r="E5682" s="785" t="str">
        <f t="shared" si="264"/>
        <v>LO</v>
      </c>
      <c r="F5682" s="786">
        <f>VLOOKUP(C5682,METADATA!$A$5:$H$29,IF(E5682="HI",2,IF(E5682="LO",6,10))+IF(D5682=1,2,IF(D5682=7,1,(IF(WEEKDAY(B5682)=1,2,IF(WEEKDAY(B5682)=7,1,0))))))</f>
        <v>3</v>
      </c>
      <c r="G5682" s="786">
        <f>VLOOKUP(C5682,METADATA!$J$5:$Q$29,IF(E5682="HI",2,IF(E5682="LO",6,10))+IF(D5682=1,2,IF(D5682=7,1,(IF(WEEKDAY(B5682)=1,2,IF(WEEKDAY(B5682)=7,1,0))))))</f>
        <v>3</v>
      </c>
      <c r="H5682" s="787">
        <v>12654.5</v>
      </c>
      <c r="I5682" s="788">
        <v>1397.4474487304688</v>
      </c>
      <c r="K5682" s="795">
        <v>913.98749999999995</v>
      </c>
      <c r="M5682" s="798">
        <f t="shared" si="265"/>
        <v>12731.426849413356</v>
      </c>
      <c r="N5682" s="303"/>
      <c r="S5682" s="786">
        <v>0</v>
      </c>
      <c r="T5682" s="781">
        <f>VLOOKUP(C5682,METADATA!$J$5:$Q$29,IF(E5682="HI",2,IF(E5682="LO",6,10))+IF(S5682=1,2,IF(D5682=7,1,(IF(WEEKDAY(B5682)=1,2,IF(WEEKDAY(B5682)=7,1,0))))))</f>
        <v>3</v>
      </c>
      <c r="U5682" s="781">
        <f>VLOOKUP(C5682,METADATA!$A$5:$H$29,IF(E5682="HI",2,IF(E5682="LO",6,10))+IF(S5682=1,2,IF(D5682=7,1,(IF(WEEKDAY(B5682)=1,2,IF(WEEKDAY(B5682)=7,1,0))))))</f>
        <v>3</v>
      </c>
    </row>
    <row r="5683" spans="2:21" ht="13.95" customHeight="1" x14ac:dyDescent="0.25">
      <c r="B5683" s="784">
        <f t="shared" si="266"/>
        <v>45619</v>
      </c>
      <c r="C5683" s="785">
        <v>15</v>
      </c>
      <c r="D5683" s="786">
        <f>IFERROR((INDEX(METADATA!$T$2:$T$20,MATCH(B5683,METADATA!$S$2:$S$20,0))),0)</f>
        <v>0</v>
      </c>
      <c r="E5683" s="785" t="str">
        <f t="shared" si="264"/>
        <v>LO</v>
      </c>
      <c r="F5683" s="786">
        <f>VLOOKUP(C5683,METADATA!$A$5:$H$29,IF(E5683="HI",2,IF(E5683="LO",6,10))+IF(D5683=1,2,IF(D5683=7,1,(IF(WEEKDAY(B5683)=1,2,IF(WEEKDAY(B5683)=7,1,0))))))</f>
        <v>3</v>
      </c>
      <c r="G5683" s="786">
        <f>VLOOKUP(C5683,METADATA!$J$5:$Q$29,IF(E5683="HI",2,IF(E5683="LO",6,10))+IF(D5683=1,2,IF(D5683=7,1,(IF(WEEKDAY(B5683)=1,2,IF(WEEKDAY(B5683)=7,1,0))))))</f>
        <v>3</v>
      </c>
      <c r="H5683" s="787">
        <v>12484.25</v>
      </c>
      <c r="I5683" s="788">
        <v>1402.6325378417969</v>
      </c>
      <c r="K5683" s="795">
        <v>902.26250000000005</v>
      </c>
      <c r="M5683" s="798">
        <f t="shared" si="265"/>
        <v>12562.797303893451</v>
      </c>
      <c r="N5683" s="303"/>
      <c r="S5683" s="786">
        <v>0</v>
      </c>
      <c r="T5683" s="781">
        <f>VLOOKUP(C5683,METADATA!$J$5:$Q$29,IF(E5683="HI",2,IF(E5683="LO",6,10))+IF(S5683=1,2,IF(D5683=7,1,(IF(WEEKDAY(B5683)=1,2,IF(WEEKDAY(B5683)=7,1,0))))))</f>
        <v>3</v>
      </c>
      <c r="U5683" s="781">
        <f>VLOOKUP(C5683,METADATA!$A$5:$H$29,IF(E5683="HI",2,IF(E5683="LO",6,10))+IF(S5683=1,2,IF(D5683=7,1,(IF(WEEKDAY(B5683)=1,2,IF(WEEKDAY(B5683)=7,1,0))))))</f>
        <v>3</v>
      </c>
    </row>
    <row r="5684" spans="2:21" ht="13.95" customHeight="1" x14ac:dyDescent="0.25">
      <c r="B5684" s="784">
        <f t="shared" si="266"/>
        <v>45619</v>
      </c>
      <c r="C5684" s="785">
        <v>16</v>
      </c>
      <c r="D5684" s="786">
        <f>IFERROR((INDEX(METADATA!$T$2:$T$20,MATCH(B5684,METADATA!$S$2:$S$20,0))),0)</f>
        <v>0</v>
      </c>
      <c r="E5684" s="785" t="str">
        <f t="shared" si="264"/>
        <v>LO</v>
      </c>
      <c r="F5684" s="786">
        <f>VLOOKUP(C5684,METADATA!$A$5:$H$29,IF(E5684="HI",2,IF(E5684="LO",6,10))+IF(D5684=1,2,IF(D5684=7,1,(IF(WEEKDAY(B5684)=1,2,IF(WEEKDAY(B5684)=7,1,0))))))</f>
        <v>3</v>
      </c>
      <c r="G5684" s="786">
        <f>VLOOKUP(C5684,METADATA!$J$5:$Q$29,IF(E5684="HI",2,IF(E5684="LO",6,10))+IF(D5684=1,2,IF(D5684=7,1,(IF(WEEKDAY(B5684)=1,2,IF(WEEKDAY(B5684)=7,1,0))))))</f>
        <v>3</v>
      </c>
      <c r="H5684" s="787">
        <v>12456.5</v>
      </c>
      <c r="I5684" s="788">
        <v>1375.9924926757813</v>
      </c>
      <c r="K5684" s="795">
        <v>933.76250000000005</v>
      </c>
      <c r="M5684" s="798">
        <f t="shared" si="265"/>
        <v>12532.268253987388</v>
      </c>
      <c r="N5684" s="303"/>
      <c r="S5684" s="786">
        <v>0</v>
      </c>
      <c r="T5684" s="781">
        <f>VLOOKUP(C5684,METADATA!$J$5:$Q$29,IF(E5684="HI",2,IF(E5684="LO",6,10))+IF(S5684=1,2,IF(D5684=7,1,(IF(WEEKDAY(B5684)=1,2,IF(WEEKDAY(B5684)=7,1,0))))))</f>
        <v>3</v>
      </c>
      <c r="U5684" s="781">
        <f>VLOOKUP(C5684,METADATA!$A$5:$H$29,IF(E5684="HI",2,IF(E5684="LO",6,10))+IF(S5684=1,2,IF(D5684=7,1,(IF(WEEKDAY(B5684)=1,2,IF(WEEKDAY(B5684)=7,1,0))))))</f>
        <v>3</v>
      </c>
    </row>
    <row r="5685" spans="2:21" ht="13.95" customHeight="1" x14ac:dyDescent="0.25">
      <c r="B5685" s="784">
        <f t="shared" si="266"/>
        <v>45619</v>
      </c>
      <c r="C5685" s="785">
        <v>17</v>
      </c>
      <c r="D5685" s="786">
        <f>IFERROR((INDEX(METADATA!$T$2:$T$20,MATCH(B5685,METADATA!$S$2:$S$20,0))),0)</f>
        <v>0</v>
      </c>
      <c r="E5685" s="785" t="str">
        <f t="shared" si="264"/>
        <v>LO</v>
      </c>
      <c r="F5685" s="786">
        <f>VLOOKUP(C5685,METADATA!$A$5:$H$29,IF(E5685="HI",2,IF(E5685="LO",6,10))+IF(D5685=1,2,IF(D5685=7,1,(IF(WEEKDAY(B5685)=1,2,IF(WEEKDAY(B5685)=7,1,0))))))</f>
        <v>3</v>
      </c>
      <c r="G5685" s="786">
        <f>VLOOKUP(C5685,METADATA!$J$5:$Q$29,IF(E5685="HI",2,IF(E5685="LO",6,10))+IF(D5685=1,2,IF(D5685=7,1,(IF(WEEKDAY(B5685)=1,2,IF(WEEKDAY(B5685)=7,1,0))))))</f>
        <v>3</v>
      </c>
      <c r="H5685" s="787">
        <v>12306.25</v>
      </c>
      <c r="I5685" s="788">
        <v>1385.9250183105469</v>
      </c>
      <c r="K5685" s="795">
        <v>0</v>
      </c>
      <c r="M5685" s="798">
        <f t="shared" si="265"/>
        <v>12384.045268767355</v>
      </c>
      <c r="N5685" s="303"/>
      <c r="S5685" s="786">
        <v>0</v>
      </c>
      <c r="T5685" s="781">
        <f>VLOOKUP(C5685,METADATA!$J$5:$Q$29,IF(E5685="HI",2,IF(E5685="LO",6,10))+IF(S5685=1,2,IF(D5685=7,1,(IF(WEEKDAY(B5685)=1,2,IF(WEEKDAY(B5685)=7,1,0))))))</f>
        <v>3</v>
      </c>
      <c r="U5685" s="781">
        <f>VLOOKUP(C5685,METADATA!$A$5:$H$29,IF(E5685="HI",2,IF(E5685="LO",6,10))+IF(S5685=1,2,IF(D5685=7,1,(IF(WEEKDAY(B5685)=1,2,IF(WEEKDAY(B5685)=7,1,0))))))</f>
        <v>3</v>
      </c>
    </row>
    <row r="5686" spans="2:21" ht="13.95" customHeight="1" x14ac:dyDescent="0.25">
      <c r="B5686" s="784">
        <f t="shared" si="266"/>
        <v>45619</v>
      </c>
      <c r="C5686" s="785">
        <v>18</v>
      </c>
      <c r="D5686" s="786">
        <f>IFERROR((INDEX(METADATA!$T$2:$T$20,MATCH(B5686,METADATA!$S$2:$S$20,0))),0)</f>
        <v>0</v>
      </c>
      <c r="E5686" s="785" t="str">
        <f t="shared" si="264"/>
        <v>LO</v>
      </c>
      <c r="F5686" s="786">
        <f>VLOOKUP(C5686,METADATA!$A$5:$H$29,IF(E5686="HI",2,IF(E5686="LO",6,10))+IF(D5686=1,2,IF(D5686=7,1,(IF(WEEKDAY(B5686)=1,2,IF(WEEKDAY(B5686)=7,1,0))))))</f>
        <v>2</v>
      </c>
      <c r="G5686" s="786">
        <f>VLOOKUP(C5686,METADATA!$J$5:$Q$29,IF(E5686="HI",2,IF(E5686="LO",6,10))+IF(D5686=1,2,IF(D5686=7,1,(IF(WEEKDAY(B5686)=1,2,IF(WEEKDAY(B5686)=7,1,0))))))</f>
        <v>2</v>
      </c>
      <c r="H5686" s="787">
        <v>12163.25</v>
      </c>
      <c r="I5686" s="788">
        <v>1394.9300231933594</v>
      </c>
      <c r="K5686" s="795">
        <v>0</v>
      </c>
      <c r="M5686" s="798">
        <f t="shared" si="265"/>
        <v>12242.976775772559</v>
      </c>
      <c r="N5686" s="303"/>
      <c r="S5686" s="786">
        <v>0</v>
      </c>
      <c r="T5686" s="781">
        <f>VLOOKUP(C5686,METADATA!$J$5:$Q$29,IF(E5686="HI",2,IF(E5686="LO",6,10))+IF(S5686=1,2,IF(D5686=7,1,(IF(WEEKDAY(B5686)=1,2,IF(WEEKDAY(B5686)=7,1,0))))))</f>
        <v>2</v>
      </c>
      <c r="U5686" s="781">
        <f>VLOOKUP(C5686,METADATA!$A$5:$H$29,IF(E5686="HI",2,IF(E5686="LO",6,10))+IF(S5686=1,2,IF(D5686=7,1,(IF(WEEKDAY(B5686)=1,2,IF(WEEKDAY(B5686)=7,1,0))))))</f>
        <v>2</v>
      </c>
    </row>
    <row r="5687" spans="2:21" ht="13.95" customHeight="1" x14ac:dyDescent="0.25">
      <c r="B5687" s="784">
        <f t="shared" si="266"/>
        <v>45619</v>
      </c>
      <c r="C5687" s="785">
        <v>19</v>
      </c>
      <c r="D5687" s="786">
        <f>IFERROR((INDEX(METADATA!$T$2:$T$20,MATCH(B5687,METADATA!$S$2:$S$20,0))),0)</f>
        <v>0</v>
      </c>
      <c r="E5687" s="785" t="str">
        <f t="shared" si="264"/>
        <v>LO</v>
      </c>
      <c r="F5687" s="786">
        <f>VLOOKUP(C5687,METADATA!$A$5:$H$29,IF(E5687="HI",2,IF(E5687="LO",6,10))+IF(D5687=1,2,IF(D5687=7,1,(IF(WEEKDAY(B5687)=1,2,IF(WEEKDAY(B5687)=7,1,0))))))</f>
        <v>2</v>
      </c>
      <c r="G5687" s="786">
        <f>VLOOKUP(C5687,METADATA!$J$5:$Q$29,IF(E5687="HI",2,IF(E5687="LO",6,10))+IF(D5687=1,2,IF(D5687=7,1,(IF(WEEKDAY(B5687)=1,2,IF(WEEKDAY(B5687)=7,1,0))))))</f>
        <v>2</v>
      </c>
      <c r="H5687" s="787">
        <v>11883.25</v>
      </c>
      <c r="I5687" s="788">
        <v>1389.239990234375</v>
      </c>
      <c r="K5687" s="795">
        <v>0</v>
      </c>
      <c r="M5687" s="798">
        <f t="shared" si="265"/>
        <v>11964.180636924804</v>
      </c>
      <c r="N5687" s="303"/>
      <c r="S5687" s="786">
        <v>0</v>
      </c>
      <c r="T5687" s="781">
        <f>VLOOKUP(C5687,METADATA!$J$5:$Q$29,IF(E5687="HI",2,IF(E5687="LO",6,10))+IF(S5687=1,2,IF(D5687=7,1,(IF(WEEKDAY(B5687)=1,2,IF(WEEKDAY(B5687)=7,1,0))))))</f>
        <v>2</v>
      </c>
      <c r="U5687" s="781">
        <f>VLOOKUP(C5687,METADATA!$A$5:$H$29,IF(E5687="HI",2,IF(E5687="LO",6,10))+IF(S5687=1,2,IF(D5687=7,1,(IF(WEEKDAY(B5687)=1,2,IF(WEEKDAY(B5687)=7,1,0))))))</f>
        <v>2</v>
      </c>
    </row>
    <row r="5688" spans="2:21" ht="13.95" customHeight="1" x14ac:dyDescent="0.25">
      <c r="B5688" s="784">
        <f t="shared" si="266"/>
        <v>45619</v>
      </c>
      <c r="C5688" s="785">
        <v>20</v>
      </c>
      <c r="D5688" s="786">
        <f>IFERROR((INDEX(METADATA!$T$2:$T$20,MATCH(B5688,METADATA!$S$2:$S$20,0))),0)</f>
        <v>0</v>
      </c>
      <c r="E5688" s="785" t="str">
        <f t="shared" si="264"/>
        <v>LO</v>
      </c>
      <c r="F5688" s="786">
        <f>VLOOKUP(C5688,METADATA!$A$5:$H$29,IF(E5688="HI",2,IF(E5688="LO",6,10))+IF(D5688=1,2,IF(D5688=7,1,(IF(WEEKDAY(B5688)=1,2,IF(WEEKDAY(B5688)=7,1,0))))))</f>
        <v>3</v>
      </c>
      <c r="G5688" s="786">
        <f>VLOOKUP(C5688,METADATA!$J$5:$Q$29,IF(E5688="HI",2,IF(E5688="LO",6,10))+IF(D5688=1,2,IF(D5688=7,1,(IF(WEEKDAY(B5688)=1,2,IF(WEEKDAY(B5688)=7,1,0))))))</f>
        <v>3</v>
      </c>
      <c r="H5688" s="787">
        <v>12006.75</v>
      </c>
      <c r="I5688" s="788">
        <v>1419.4100341796875</v>
      </c>
      <c r="K5688" s="795">
        <v>0</v>
      </c>
      <c r="M5688" s="798">
        <f t="shared" si="265"/>
        <v>12090.358572334815</v>
      </c>
      <c r="N5688" s="303"/>
      <c r="S5688" s="786">
        <v>0</v>
      </c>
      <c r="T5688" s="781">
        <f>VLOOKUP(C5688,METADATA!$J$5:$Q$29,IF(E5688="HI",2,IF(E5688="LO",6,10))+IF(S5688=1,2,IF(D5688=7,1,(IF(WEEKDAY(B5688)=1,2,IF(WEEKDAY(B5688)=7,1,0))))))</f>
        <v>3</v>
      </c>
      <c r="U5688" s="781">
        <f>VLOOKUP(C5688,METADATA!$A$5:$H$29,IF(E5688="HI",2,IF(E5688="LO",6,10))+IF(S5688=1,2,IF(D5688=7,1,(IF(WEEKDAY(B5688)=1,2,IF(WEEKDAY(B5688)=7,1,0))))))</f>
        <v>3</v>
      </c>
    </row>
    <row r="5689" spans="2:21" ht="13.95" customHeight="1" x14ac:dyDescent="0.25">
      <c r="B5689" s="784">
        <f t="shared" si="266"/>
        <v>45619</v>
      </c>
      <c r="C5689" s="785">
        <v>21</v>
      </c>
      <c r="D5689" s="786">
        <f>IFERROR((INDEX(METADATA!$T$2:$T$20,MATCH(B5689,METADATA!$S$2:$S$20,0))),0)</f>
        <v>0</v>
      </c>
      <c r="E5689" s="785" t="str">
        <f t="shared" si="264"/>
        <v>LO</v>
      </c>
      <c r="F5689" s="786">
        <f>VLOOKUP(C5689,METADATA!$A$5:$H$29,IF(E5689="HI",2,IF(E5689="LO",6,10))+IF(D5689=1,2,IF(D5689=7,1,(IF(WEEKDAY(B5689)=1,2,IF(WEEKDAY(B5689)=7,1,0))))))</f>
        <v>3</v>
      </c>
      <c r="G5689" s="786">
        <f>VLOOKUP(C5689,METADATA!$J$5:$Q$29,IF(E5689="HI",2,IF(E5689="LO",6,10))+IF(D5689=1,2,IF(D5689=7,1,(IF(WEEKDAY(B5689)=1,2,IF(WEEKDAY(B5689)=7,1,0))))))</f>
        <v>3</v>
      </c>
      <c r="H5689" s="787">
        <v>11110.25</v>
      </c>
      <c r="I5689" s="788">
        <v>1519.9900207519531</v>
      </c>
      <c r="K5689" s="795">
        <v>0</v>
      </c>
      <c r="M5689" s="798">
        <f t="shared" si="265"/>
        <v>11213.742672528451</v>
      </c>
      <c r="N5689" s="303"/>
      <c r="S5689" s="786">
        <v>0</v>
      </c>
      <c r="T5689" s="781">
        <f>VLOOKUP(C5689,METADATA!$J$5:$Q$29,IF(E5689="HI",2,IF(E5689="LO",6,10))+IF(S5689=1,2,IF(D5689=7,1,(IF(WEEKDAY(B5689)=1,2,IF(WEEKDAY(B5689)=7,1,0))))))</f>
        <v>3</v>
      </c>
      <c r="U5689" s="781">
        <f>VLOOKUP(C5689,METADATA!$A$5:$H$29,IF(E5689="HI",2,IF(E5689="LO",6,10))+IF(S5689=1,2,IF(D5689=7,1,(IF(WEEKDAY(B5689)=1,2,IF(WEEKDAY(B5689)=7,1,0))))))</f>
        <v>3</v>
      </c>
    </row>
    <row r="5690" spans="2:21" ht="13.95" customHeight="1" x14ac:dyDescent="0.25">
      <c r="B5690" s="784">
        <f t="shared" si="266"/>
        <v>45619</v>
      </c>
      <c r="C5690" s="785">
        <v>22</v>
      </c>
      <c r="D5690" s="786">
        <f>IFERROR((INDEX(METADATA!$T$2:$T$20,MATCH(B5690,METADATA!$S$2:$S$20,0))),0)</f>
        <v>0</v>
      </c>
      <c r="E5690" s="785" t="str">
        <f t="shared" si="264"/>
        <v>LO</v>
      </c>
      <c r="F5690" s="786">
        <f>VLOOKUP(C5690,METADATA!$A$5:$H$29,IF(E5690="HI",2,IF(E5690="LO",6,10))+IF(D5690=1,2,IF(D5690=7,1,(IF(WEEKDAY(B5690)=1,2,IF(WEEKDAY(B5690)=7,1,0))))))</f>
        <v>3</v>
      </c>
      <c r="G5690" s="786">
        <f>VLOOKUP(C5690,METADATA!$J$5:$Q$29,IF(E5690="HI",2,IF(E5690="LO",6,10))+IF(D5690=1,2,IF(D5690=7,1,(IF(WEEKDAY(B5690)=1,2,IF(WEEKDAY(B5690)=7,1,0))))))</f>
        <v>3</v>
      </c>
      <c r="H5690" s="787">
        <v>10115.75</v>
      </c>
      <c r="I5690" s="788">
        <v>2028.4049377441406</v>
      </c>
      <c r="K5690" s="795">
        <v>0</v>
      </c>
      <c r="M5690" s="798">
        <f t="shared" si="265"/>
        <v>10317.113193813704</v>
      </c>
      <c r="N5690" s="303"/>
      <c r="S5690" s="786">
        <v>0</v>
      </c>
      <c r="T5690" s="781">
        <f>VLOOKUP(C5690,METADATA!$J$5:$Q$29,IF(E5690="HI",2,IF(E5690="LO",6,10))+IF(S5690=1,2,IF(D5690=7,1,(IF(WEEKDAY(B5690)=1,2,IF(WEEKDAY(B5690)=7,1,0))))))</f>
        <v>3</v>
      </c>
      <c r="U5690" s="781">
        <f>VLOOKUP(C5690,METADATA!$A$5:$H$29,IF(E5690="HI",2,IF(E5690="LO",6,10))+IF(S5690=1,2,IF(D5690=7,1,(IF(WEEKDAY(B5690)=1,2,IF(WEEKDAY(B5690)=7,1,0))))))</f>
        <v>3</v>
      </c>
    </row>
    <row r="5691" spans="2:21" ht="13.95" customHeight="1" x14ac:dyDescent="0.25">
      <c r="B5691" s="784">
        <f t="shared" si="266"/>
        <v>45619</v>
      </c>
      <c r="C5691" s="785">
        <v>23</v>
      </c>
      <c r="D5691" s="786">
        <f>IFERROR((INDEX(METADATA!$T$2:$T$20,MATCH(B5691,METADATA!$S$2:$S$20,0))),0)</f>
        <v>0</v>
      </c>
      <c r="E5691" s="785" t="str">
        <f t="shared" si="264"/>
        <v>LO</v>
      </c>
      <c r="F5691" s="786">
        <f>VLOOKUP(C5691,METADATA!$A$5:$H$29,IF(E5691="HI",2,IF(E5691="LO",6,10))+IF(D5691=1,2,IF(D5691=7,1,(IF(WEEKDAY(B5691)=1,2,IF(WEEKDAY(B5691)=7,1,0))))))</f>
        <v>3</v>
      </c>
      <c r="G5691" s="786">
        <f>VLOOKUP(C5691,METADATA!$J$5:$Q$29,IF(E5691="HI",2,IF(E5691="LO",6,10))+IF(D5691=1,2,IF(D5691=7,1,(IF(WEEKDAY(B5691)=1,2,IF(WEEKDAY(B5691)=7,1,0))))))</f>
        <v>3</v>
      </c>
      <c r="H5691" s="787">
        <v>9275.25</v>
      </c>
      <c r="I5691" s="788">
        <v>2336.0250244140625</v>
      </c>
      <c r="K5691" s="795">
        <v>0</v>
      </c>
      <c r="M5691" s="798">
        <f t="shared" si="265"/>
        <v>9564.8980902667608</v>
      </c>
      <c r="N5691" s="303"/>
      <c r="S5691" s="786">
        <v>0</v>
      </c>
      <c r="T5691" s="781">
        <f>VLOOKUP(C5691,METADATA!$J$5:$Q$29,IF(E5691="HI",2,IF(E5691="LO",6,10))+IF(S5691=1,2,IF(D5691=7,1,(IF(WEEKDAY(B5691)=1,2,IF(WEEKDAY(B5691)=7,1,0))))))</f>
        <v>3</v>
      </c>
      <c r="U5691" s="781">
        <f>VLOOKUP(C5691,METADATA!$A$5:$H$29,IF(E5691="HI",2,IF(E5691="LO",6,10))+IF(S5691=1,2,IF(D5691=7,1,(IF(WEEKDAY(B5691)=1,2,IF(WEEKDAY(B5691)=7,1,0))))))</f>
        <v>3</v>
      </c>
    </row>
    <row r="5692" spans="2:21" ht="13.95" customHeight="1" x14ac:dyDescent="0.25">
      <c r="B5692" s="784">
        <f t="shared" si="266"/>
        <v>45620</v>
      </c>
      <c r="C5692" s="785">
        <v>0</v>
      </c>
      <c r="D5692" s="786">
        <f>IFERROR((INDEX(METADATA!$T$2:$T$20,MATCH(B5692,METADATA!$S$2:$S$20,0))),0)</f>
        <v>0</v>
      </c>
      <c r="E5692" s="785" t="str">
        <f t="shared" si="264"/>
        <v>LO</v>
      </c>
      <c r="F5692" s="786">
        <f>VLOOKUP(C5692,METADATA!$A$5:$H$29,IF(E5692="HI",2,IF(E5692="LO",6,10))+IF(D5692=1,2,IF(D5692=7,1,(IF(WEEKDAY(B5692)=1,2,IF(WEEKDAY(B5692)=7,1,0))))))</f>
        <v>3</v>
      </c>
      <c r="G5692" s="786">
        <f>VLOOKUP(C5692,METADATA!$J$5:$Q$29,IF(E5692="HI",2,IF(E5692="LO",6,10))+IF(D5692=1,2,IF(D5692=7,1,(IF(WEEKDAY(B5692)=1,2,IF(WEEKDAY(B5692)=7,1,0))))))</f>
        <v>3</v>
      </c>
      <c r="H5692" s="787">
        <v>8696.25</v>
      </c>
      <c r="I5692" s="788">
        <v>1649.6100256294012</v>
      </c>
      <c r="K5692" s="795">
        <v>0</v>
      </c>
      <c r="M5692" s="798">
        <f t="shared" si="265"/>
        <v>8851.3263016994824</v>
      </c>
      <c r="N5692" s="303"/>
      <c r="S5692" s="786">
        <v>0</v>
      </c>
      <c r="T5692" s="781">
        <f>VLOOKUP(C5692,METADATA!$J$5:$Q$29,IF(E5692="HI",2,IF(E5692="LO",6,10))+IF(S5692=1,2,IF(D5692=7,1,(IF(WEEKDAY(B5692)=1,2,IF(WEEKDAY(B5692)=7,1,0))))))</f>
        <v>3</v>
      </c>
      <c r="U5692" s="781">
        <f>VLOOKUP(C5692,METADATA!$A$5:$H$29,IF(E5692="HI",2,IF(E5692="LO",6,10))+IF(S5692=1,2,IF(D5692=7,1,(IF(WEEKDAY(B5692)=1,2,IF(WEEKDAY(B5692)=7,1,0))))))</f>
        <v>3</v>
      </c>
    </row>
    <row r="5693" spans="2:21" ht="13.95" customHeight="1" x14ac:dyDescent="0.25">
      <c r="B5693" s="784">
        <f t="shared" si="266"/>
        <v>45620</v>
      </c>
      <c r="C5693" s="785">
        <v>1</v>
      </c>
      <c r="D5693" s="786">
        <f>IFERROR((INDEX(METADATA!$T$2:$T$20,MATCH(B5693,METADATA!$S$2:$S$20,0))),0)</f>
        <v>0</v>
      </c>
      <c r="E5693" s="785" t="str">
        <f t="shared" si="264"/>
        <v>LO</v>
      </c>
      <c r="F5693" s="786">
        <f>VLOOKUP(C5693,METADATA!$A$5:$H$29,IF(E5693="HI",2,IF(E5693="LO",6,10))+IF(D5693=1,2,IF(D5693=7,1,(IF(WEEKDAY(B5693)=1,2,IF(WEEKDAY(B5693)=7,1,0))))))</f>
        <v>3</v>
      </c>
      <c r="G5693" s="786">
        <f>VLOOKUP(C5693,METADATA!$J$5:$Q$29,IF(E5693="HI",2,IF(E5693="LO",6,10))+IF(D5693=1,2,IF(D5693=7,1,(IF(WEEKDAY(B5693)=1,2,IF(WEEKDAY(B5693)=7,1,0))))))</f>
        <v>3</v>
      </c>
      <c r="H5693" s="787">
        <v>8250.25</v>
      </c>
      <c r="I5693" s="788">
        <v>2137.0499816685915</v>
      </c>
      <c r="K5693" s="795">
        <v>0</v>
      </c>
      <c r="M5693" s="798">
        <f t="shared" si="265"/>
        <v>8522.5352851513453</v>
      </c>
      <c r="N5693" s="303"/>
      <c r="S5693" s="786">
        <v>0</v>
      </c>
      <c r="T5693" s="781">
        <f>VLOOKUP(C5693,METADATA!$J$5:$Q$29,IF(E5693="HI",2,IF(E5693="LO",6,10))+IF(S5693=1,2,IF(D5693=7,1,(IF(WEEKDAY(B5693)=1,2,IF(WEEKDAY(B5693)=7,1,0))))))</f>
        <v>3</v>
      </c>
      <c r="U5693" s="781">
        <f>VLOOKUP(C5693,METADATA!$A$5:$H$29,IF(E5693="HI",2,IF(E5693="LO",6,10))+IF(S5693=1,2,IF(D5693=7,1,(IF(WEEKDAY(B5693)=1,2,IF(WEEKDAY(B5693)=7,1,0))))))</f>
        <v>3</v>
      </c>
    </row>
    <row r="5694" spans="2:21" ht="13.95" customHeight="1" x14ac:dyDescent="0.25">
      <c r="B5694" s="784">
        <f t="shared" si="266"/>
        <v>45620</v>
      </c>
      <c r="C5694" s="785">
        <v>2</v>
      </c>
      <c r="D5694" s="786">
        <f>IFERROR((INDEX(METADATA!$T$2:$T$20,MATCH(B5694,METADATA!$S$2:$S$20,0))),0)</f>
        <v>0</v>
      </c>
      <c r="E5694" s="785" t="str">
        <f t="shared" si="264"/>
        <v>LO</v>
      </c>
      <c r="F5694" s="786">
        <f>VLOOKUP(C5694,METADATA!$A$5:$H$29,IF(E5694="HI",2,IF(E5694="LO",6,10))+IF(D5694=1,2,IF(D5694=7,1,(IF(WEEKDAY(B5694)=1,2,IF(WEEKDAY(B5694)=7,1,0))))))</f>
        <v>3</v>
      </c>
      <c r="G5694" s="786">
        <f>VLOOKUP(C5694,METADATA!$J$5:$Q$29,IF(E5694="HI",2,IF(E5694="LO",6,10))+IF(D5694=1,2,IF(D5694=7,1,(IF(WEEKDAY(B5694)=1,2,IF(WEEKDAY(B5694)=7,1,0))))))</f>
        <v>3</v>
      </c>
      <c r="H5694" s="787">
        <v>8136.25</v>
      </c>
      <c r="I5694" s="788">
        <v>2697.2874755859375</v>
      </c>
      <c r="K5694" s="795">
        <v>0</v>
      </c>
      <c r="M5694" s="798">
        <f t="shared" si="265"/>
        <v>8571.6931692899943</v>
      </c>
      <c r="N5694" s="303"/>
      <c r="S5694" s="786">
        <v>0</v>
      </c>
      <c r="T5694" s="781">
        <f>VLOOKUP(C5694,METADATA!$J$5:$Q$29,IF(E5694="HI",2,IF(E5694="LO",6,10))+IF(S5694=1,2,IF(D5694=7,1,(IF(WEEKDAY(B5694)=1,2,IF(WEEKDAY(B5694)=7,1,0))))))</f>
        <v>3</v>
      </c>
      <c r="U5694" s="781">
        <f>VLOOKUP(C5694,METADATA!$A$5:$H$29,IF(E5694="HI",2,IF(E5694="LO",6,10))+IF(S5694=1,2,IF(D5694=7,1,(IF(WEEKDAY(B5694)=1,2,IF(WEEKDAY(B5694)=7,1,0))))))</f>
        <v>3</v>
      </c>
    </row>
    <row r="5695" spans="2:21" ht="13.95" customHeight="1" x14ac:dyDescent="0.25">
      <c r="B5695" s="784">
        <f t="shared" si="266"/>
        <v>45620</v>
      </c>
      <c r="C5695" s="785">
        <v>3</v>
      </c>
      <c r="D5695" s="786">
        <f>IFERROR((INDEX(METADATA!$T$2:$T$20,MATCH(B5695,METADATA!$S$2:$S$20,0))),0)</f>
        <v>0</v>
      </c>
      <c r="E5695" s="785" t="str">
        <f t="shared" si="264"/>
        <v>LO</v>
      </c>
      <c r="F5695" s="786">
        <f>VLOOKUP(C5695,METADATA!$A$5:$H$29,IF(E5695="HI",2,IF(E5695="LO",6,10))+IF(D5695=1,2,IF(D5695=7,1,(IF(WEEKDAY(B5695)=1,2,IF(WEEKDAY(B5695)=7,1,0))))))</f>
        <v>3</v>
      </c>
      <c r="G5695" s="786">
        <f>VLOOKUP(C5695,METADATA!$J$5:$Q$29,IF(E5695="HI",2,IF(E5695="LO",6,10))+IF(D5695=1,2,IF(D5695=7,1,(IF(WEEKDAY(B5695)=1,2,IF(WEEKDAY(B5695)=7,1,0))))))</f>
        <v>3</v>
      </c>
      <c r="H5695" s="787">
        <v>8159.5</v>
      </c>
      <c r="I5695" s="788">
        <v>3434.2949523925781</v>
      </c>
      <c r="K5695" s="795">
        <v>0</v>
      </c>
      <c r="M5695" s="798">
        <f t="shared" si="265"/>
        <v>8852.7861190717322</v>
      </c>
      <c r="N5695" s="303"/>
      <c r="S5695" s="786">
        <v>0</v>
      </c>
      <c r="T5695" s="781">
        <f>VLOOKUP(C5695,METADATA!$J$5:$Q$29,IF(E5695="HI",2,IF(E5695="LO",6,10))+IF(S5695=1,2,IF(D5695=7,1,(IF(WEEKDAY(B5695)=1,2,IF(WEEKDAY(B5695)=7,1,0))))))</f>
        <v>3</v>
      </c>
      <c r="U5695" s="781">
        <f>VLOOKUP(C5695,METADATA!$A$5:$H$29,IF(E5695="HI",2,IF(E5695="LO",6,10))+IF(S5695=1,2,IF(D5695=7,1,(IF(WEEKDAY(B5695)=1,2,IF(WEEKDAY(B5695)=7,1,0))))))</f>
        <v>3</v>
      </c>
    </row>
    <row r="5696" spans="2:21" ht="13.95" customHeight="1" x14ac:dyDescent="0.25">
      <c r="B5696" s="784">
        <f t="shared" si="266"/>
        <v>45620</v>
      </c>
      <c r="C5696" s="785">
        <v>4</v>
      </c>
      <c r="D5696" s="786">
        <f>IFERROR((INDEX(METADATA!$T$2:$T$20,MATCH(B5696,METADATA!$S$2:$S$20,0))),0)</f>
        <v>0</v>
      </c>
      <c r="E5696" s="785" t="str">
        <f t="shared" si="264"/>
        <v>LO</v>
      </c>
      <c r="F5696" s="786">
        <f>VLOOKUP(C5696,METADATA!$A$5:$H$29,IF(E5696="HI",2,IF(E5696="LO",6,10))+IF(D5696=1,2,IF(D5696=7,1,(IF(WEEKDAY(B5696)=1,2,IF(WEEKDAY(B5696)=7,1,0))))))</f>
        <v>3</v>
      </c>
      <c r="G5696" s="786">
        <f>VLOOKUP(C5696,METADATA!$J$5:$Q$29,IF(E5696="HI",2,IF(E5696="LO",6,10))+IF(D5696=1,2,IF(D5696=7,1,(IF(WEEKDAY(B5696)=1,2,IF(WEEKDAY(B5696)=7,1,0))))))</f>
        <v>3</v>
      </c>
      <c r="H5696" s="787">
        <v>8336.75</v>
      </c>
      <c r="I5696" s="788">
        <v>3508.7350311279297</v>
      </c>
      <c r="K5696" s="795">
        <v>870.51250000000005</v>
      </c>
      <c r="M5696" s="798">
        <f t="shared" si="265"/>
        <v>9045.0330060848482</v>
      </c>
      <c r="N5696" s="303"/>
      <c r="S5696" s="786">
        <v>0</v>
      </c>
      <c r="T5696" s="781">
        <f>VLOOKUP(C5696,METADATA!$J$5:$Q$29,IF(E5696="HI",2,IF(E5696="LO",6,10))+IF(S5696=1,2,IF(D5696=7,1,(IF(WEEKDAY(B5696)=1,2,IF(WEEKDAY(B5696)=7,1,0))))))</f>
        <v>3</v>
      </c>
      <c r="U5696" s="781">
        <f>VLOOKUP(C5696,METADATA!$A$5:$H$29,IF(E5696="HI",2,IF(E5696="LO",6,10))+IF(S5696=1,2,IF(D5696=7,1,(IF(WEEKDAY(B5696)=1,2,IF(WEEKDAY(B5696)=7,1,0))))))</f>
        <v>3</v>
      </c>
    </row>
    <row r="5697" spans="2:21" ht="13.95" customHeight="1" x14ac:dyDescent="0.25">
      <c r="B5697" s="784">
        <f t="shared" si="266"/>
        <v>45620</v>
      </c>
      <c r="C5697" s="785">
        <v>5</v>
      </c>
      <c r="D5697" s="786">
        <f>IFERROR((INDEX(METADATA!$T$2:$T$20,MATCH(B5697,METADATA!$S$2:$S$20,0))),0)</f>
        <v>0</v>
      </c>
      <c r="E5697" s="785" t="str">
        <f t="shared" si="264"/>
        <v>LO</v>
      </c>
      <c r="F5697" s="786">
        <f>VLOOKUP(C5697,METADATA!$A$5:$H$29,IF(E5697="HI",2,IF(E5697="LO",6,10))+IF(D5697=1,2,IF(D5697=7,1,(IF(WEEKDAY(B5697)=1,2,IF(WEEKDAY(B5697)=7,1,0))))))</f>
        <v>3</v>
      </c>
      <c r="G5697" s="786">
        <f>VLOOKUP(C5697,METADATA!$J$5:$Q$29,IF(E5697="HI",2,IF(E5697="LO",6,10))+IF(D5697=1,2,IF(D5697=7,1,(IF(WEEKDAY(B5697)=1,2,IF(WEEKDAY(B5697)=7,1,0))))))</f>
        <v>3</v>
      </c>
      <c r="H5697" s="787">
        <v>8524</v>
      </c>
      <c r="I5697" s="788">
        <v>3834.6750183105469</v>
      </c>
      <c r="K5697" s="795">
        <v>865.8125</v>
      </c>
      <c r="M5697" s="798">
        <f t="shared" si="265"/>
        <v>9346.8341429627926</v>
      </c>
      <c r="N5697" s="303"/>
      <c r="S5697" s="786">
        <v>0</v>
      </c>
      <c r="T5697" s="781">
        <f>VLOOKUP(C5697,METADATA!$J$5:$Q$29,IF(E5697="HI",2,IF(E5697="LO",6,10))+IF(S5697=1,2,IF(D5697=7,1,(IF(WEEKDAY(B5697)=1,2,IF(WEEKDAY(B5697)=7,1,0))))))</f>
        <v>3</v>
      </c>
      <c r="U5697" s="781">
        <f>VLOOKUP(C5697,METADATA!$A$5:$H$29,IF(E5697="HI",2,IF(E5697="LO",6,10))+IF(S5697=1,2,IF(D5697=7,1,(IF(WEEKDAY(B5697)=1,2,IF(WEEKDAY(B5697)=7,1,0))))))</f>
        <v>3</v>
      </c>
    </row>
    <row r="5698" spans="2:21" ht="13.95" customHeight="1" x14ac:dyDescent="0.25">
      <c r="B5698" s="784">
        <f t="shared" si="266"/>
        <v>45620</v>
      </c>
      <c r="C5698" s="785">
        <v>6</v>
      </c>
      <c r="D5698" s="786">
        <f>IFERROR((INDEX(METADATA!$T$2:$T$20,MATCH(B5698,METADATA!$S$2:$S$20,0))),0)</f>
        <v>0</v>
      </c>
      <c r="E5698" s="785" t="str">
        <f t="shared" si="264"/>
        <v>LO</v>
      </c>
      <c r="F5698" s="786">
        <f>VLOOKUP(C5698,METADATA!$A$5:$H$29,IF(E5698="HI",2,IF(E5698="LO",6,10))+IF(D5698=1,2,IF(D5698=7,1,(IF(WEEKDAY(B5698)=1,2,IF(WEEKDAY(B5698)=7,1,0))))))</f>
        <v>3</v>
      </c>
      <c r="G5698" s="786">
        <f>VLOOKUP(C5698,METADATA!$J$5:$Q$29,IF(E5698="HI",2,IF(E5698="LO",6,10))+IF(D5698=1,2,IF(D5698=7,1,(IF(WEEKDAY(B5698)=1,2,IF(WEEKDAY(B5698)=7,1,0))))))</f>
        <v>3</v>
      </c>
      <c r="H5698" s="787">
        <v>8953.25</v>
      </c>
      <c r="I5698" s="788">
        <v>4419.2850952148438</v>
      </c>
      <c r="K5698" s="795">
        <v>834.63750000000005</v>
      </c>
      <c r="M5698" s="798">
        <f t="shared" si="265"/>
        <v>9984.5263440630006</v>
      </c>
      <c r="N5698" s="303"/>
      <c r="S5698" s="786">
        <v>0</v>
      </c>
      <c r="T5698" s="781">
        <f>VLOOKUP(C5698,METADATA!$J$5:$Q$29,IF(E5698="HI",2,IF(E5698="LO",6,10))+IF(S5698=1,2,IF(D5698=7,1,(IF(WEEKDAY(B5698)=1,2,IF(WEEKDAY(B5698)=7,1,0))))))</f>
        <v>3</v>
      </c>
      <c r="U5698" s="781">
        <f>VLOOKUP(C5698,METADATA!$A$5:$H$29,IF(E5698="HI",2,IF(E5698="LO",6,10))+IF(S5698=1,2,IF(D5698=7,1,(IF(WEEKDAY(B5698)=1,2,IF(WEEKDAY(B5698)=7,1,0))))))</f>
        <v>3</v>
      </c>
    </row>
    <row r="5699" spans="2:21" ht="13.95" customHeight="1" x14ac:dyDescent="0.25">
      <c r="B5699" s="784">
        <f t="shared" si="266"/>
        <v>45620</v>
      </c>
      <c r="C5699" s="785">
        <v>7</v>
      </c>
      <c r="D5699" s="786">
        <f>IFERROR((INDEX(METADATA!$T$2:$T$20,MATCH(B5699,METADATA!$S$2:$S$20,0))),0)</f>
        <v>0</v>
      </c>
      <c r="E5699" s="785" t="str">
        <f t="shared" si="264"/>
        <v>LO</v>
      </c>
      <c r="F5699" s="786">
        <f>VLOOKUP(C5699,METADATA!$A$5:$H$29,IF(E5699="HI",2,IF(E5699="LO",6,10))+IF(D5699=1,2,IF(D5699=7,1,(IF(WEEKDAY(B5699)=1,2,IF(WEEKDAY(B5699)=7,1,0))))))</f>
        <v>3</v>
      </c>
      <c r="G5699" s="786">
        <f>VLOOKUP(C5699,METADATA!$J$5:$Q$29,IF(E5699="HI",2,IF(E5699="LO",6,10))+IF(D5699=1,2,IF(D5699=7,1,(IF(WEEKDAY(B5699)=1,2,IF(WEEKDAY(B5699)=7,1,0))))))</f>
        <v>3</v>
      </c>
      <c r="H5699" s="787">
        <v>9950.5</v>
      </c>
      <c r="I5699" s="788">
        <v>4471.9000244140625</v>
      </c>
      <c r="K5699" s="795">
        <v>847.33749999999998</v>
      </c>
      <c r="M5699" s="798">
        <f t="shared" si="265"/>
        <v>10909.18604105524</v>
      </c>
      <c r="N5699" s="303"/>
      <c r="S5699" s="786">
        <v>0</v>
      </c>
      <c r="T5699" s="781">
        <f>VLOOKUP(C5699,METADATA!$J$5:$Q$29,IF(E5699="HI",2,IF(E5699="LO",6,10))+IF(S5699=1,2,IF(D5699=7,1,(IF(WEEKDAY(B5699)=1,2,IF(WEEKDAY(B5699)=7,1,0))))))</f>
        <v>3</v>
      </c>
      <c r="U5699" s="781">
        <f>VLOOKUP(C5699,METADATA!$A$5:$H$29,IF(E5699="HI",2,IF(E5699="LO",6,10))+IF(S5699=1,2,IF(D5699=7,1,(IF(WEEKDAY(B5699)=1,2,IF(WEEKDAY(B5699)=7,1,0))))))</f>
        <v>3</v>
      </c>
    </row>
    <row r="5700" spans="2:21" ht="13.95" customHeight="1" x14ac:dyDescent="0.25">
      <c r="B5700" s="784">
        <f t="shared" si="266"/>
        <v>45620</v>
      </c>
      <c r="C5700" s="785">
        <v>8</v>
      </c>
      <c r="D5700" s="786">
        <f>IFERROR((INDEX(METADATA!$T$2:$T$20,MATCH(B5700,METADATA!$S$2:$S$20,0))),0)</f>
        <v>0</v>
      </c>
      <c r="E5700" s="785" t="str">
        <f t="shared" ref="E5700:E5763" si="267">IF(B5700="","",IF(AND(MONTH(B5700)&gt;=MONTH($AA$9),MONTH(B5700)&lt;=MONTH($AA$11)),"HI","LO"))</f>
        <v>LO</v>
      </c>
      <c r="F5700" s="786">
        <f>VLOOKUP(C5700,METADATA!$A$5:$H$29,IF(E5700="HI",2,IF(E5700="LO",6,10))+IF(D5700=1,2,IF(D5700=7,1,(IF(WEEKDAY(B5700)=1,2,IF(WEEKDAY(B5700)=7,1,0))))))</f>
        <v>3</v>
      </c>
      <c r="G5700" s="786">
        <f>VLOOKUP(C5700,METADATA!$J$5:$Q$29,IF(E5700="HI",2,IF(E5700="LO",6,10))+IF(D5700=1,2,IF(D5700=7,1,(IF(WEEKDAY(B5700)=1,2,IF(WEEKDAY(B5700)=7,1,0))))))</f>
        <v>3</v>
      </c>
      <c r="H5700" s="787">
        <v>11134.75</v>
      </c>
      <c r="I5700" s="788">
        <v>4671.3499145507813</v>
      </c>
      <c r="K5700" s="795">
        <v>851.61249999999995</v>
      </c>
      <c r="M5700" s="798">
        <f t="shared" ref="M5700:M5763" si="268">SQRT(H5700^2+I5700^2)</f>
        <v>12074.93965147129</v>
      </c>
      <c r="N5700" s="303"/>
      <c r="S5700" s="786">
        <v>0</v>
      </c>
      <c r="T5700" s="781">
        <f>VLOOKUP(C5700,METADATA!$J$5:$Q$29,IF(E5700="HI",2,IF(E5700="LO",6,10))+IF(S5700=1,2,IF(D5700=7,1,(IF(WEEKDAY(B5700)=1,2,IF(WEEKDAY(B5700)=7,1,0))))))</f>
        <v>3</v>
      </c>
      <c r="U5700" s="781">
        <f>VLOOKUP(C5700,METADATA!$A$5:$H$29,IF(E5700="HI",2,IF(E5700="LO",6,10))+IF(S5700=1,2,IF(D5700=7,1,(IF(WEEKDAY(B5700)=1,2,IF(WEEKDAY(B5700)=7,1,0))))))</f>
        <v>3</v>
      </c>
    </row>
    <row r="5701" spans="2:21" ht="13.95" customHeight="1" x14ac:dyDescent="0.25">
      <c r="B5701" s="784">
        <f t="shared" si="266"/>
        <v>45620</v>
      </c>
      <c r="C5701" s="785">
        <v>9</v>
      </c>
      <c r="D5701" s="786">
        <f>IFERROR((INDEX(METADATA!$T$2:$T$20,MATCH(B5701,METADATA!$S$2:$S$20,0))),0)</f>
        <v>0</v>
      </c>
      <c r="E5701" s="785" t="str">
        <f t="shared" si="267"/>
        <v>LO</v>
      </c>
      <c r="F5701" s="786">
        <f>VLOOKUP(C5701,METADATA!$A$5:$H$29,IF(E5701="HI",2,IF(E5701="LO",6,10))+IF(D5701=1,2,IF(D5701=7,1,(IF(WEEKDAY(B5701)=1,2,IF(WEEKDAY(B5701)=7,1,0))))))</f>
        <v>3</v>
      </c>
      <c r="G5701" s="786">
        <f>VLOOKUP(C5701,METADATA!$J$5:$Q$29,IF(E5701="HI",2,IF(E5701="LO",6,10))+IF(D5701=1,2,IF(D5701=7,1,(IF(WEEKDAY(B5701)=1,2,IF(WEEKDAY(B5701)=7,1,0))))))</f>
        <v>3</v>
      </c>
      <c r="H5701" s="787">
        <v>11856.5</v>
      </c>
      <c r="I5701" s="788">
        <v>4715.3800964355469</v>
      </c>
      <c r="K5701" s="795">
        <v>856.5</v>
      </c>
      <c r="M5701" s="798">
        <f t="shared" si="268"/>
        <v>12759.757117745639</v>
      </c>
      <c r="N5701" s="303"/>
      <c r="S5701" s="786">
        <v>0</v>
      </c>
      <c r="T5701" s="781">
        <f>VLOOKUP(C5701,METADATA!$J$5:$Q$29,IF(E5701="HI",2,IF(E5701="LO",6,10))+IF(S5701=1,2,IF(D5701=7,1,(IF(WEEKDAY(B5701)=1,2,IF(WEEKDAY(B5701)=7,1,0))))))</f>
        <v>3</v>
      </c>
      <c r="U5701" s="781">
        <f>VLOOKUP(C5701,METADATA!$A$5:$H$29,IF(E5701="HI",2,IF(E5701="LO",6,10))+IF(S5701=1,2,IF(D5701=7,1,(IF(WEEKDAY(B5701)=1,2,IF(WEEKDAY(B5701)=7,1,0))))))</f>
        <v>3</v>
      </c>
    </row>
    <row r="5702" spans="2:21" ht="13.95" customHeight="1" x14ac:dyDescent="0.25">
      <c r="B5702" s="784">
        <f t="shared" si="266"/>
        <v>45620</v>
      </c>
      <c r="C5702" s="785">
        <v>10</v>
      </c>
      <c r="D5702" s="786">
        <f>IFERROR((INDEX(METADATA!$T$2:$T$20,MATCH(B5702,METADATA!$S$2:$S$20,0))),0)</f>
        <v>0</v>
      </c>
      <c r="E5702" s="785" t="str">
        <f t="shared" si="267"/>
        <v>LO</v>
      </c>
      <c r="F5702" s="786">
        <f>VLOOKUP(C5702,METADATA!$A$5:$H$29,IF(E5702="HI",2,IF(E5702="LO",6,10))+IF(D5702=1,2,IF(D5702=7,1,(IF(WEEKDAY(B5702)=1,2,IF(WEEKDAY(B5702)=7,1,0))))))</f>
        <v>3</v>
      </c>
      <c r="G5702" s="786">
        <f>VLOOKUP(C5702,METADATA!$J$5:$Q$29,IF(E5702="HI",2,IF(E5702="LO",6,10))+IF(D5702=1,2,IF(D5702=7,1,(IF(WEEKDAY(B5702)=1,2,IF(WEEKDAY(B5702)=7,1,0))))))</f>
        <v>3</v>
      </c>
      <c r="H5702" s="787">
        <v>12338</v>
      </c>
      <c r="I5702" s="788">
        <v>4802.14990234375</v>
      </c>
      <c r="K5702" s="795">
        <v>824.32500000000005</v>
      </c>
      <c r="M5702" s="798">
        <f t="shared" si="268"/>
        <v>13239.595450185783</v>
      </c>
      <c r="N5702" s="303"/>
      <c r="S5702" s="786">
        <v>0</v>
      </c>
      <c r="T5702" s="781">
        <f>VLOOKUP(C5702,METADATA!$J$5:$Q$29,IF(E5702="HI",2,IF(E5702="LO",6,10))+IF(S5702=1,2,IF(D5702=7,1,(IF(WEEKDAY(B5702)=1,2,IF(WEEKDAY(B5702)=7,1,0))))))</f>
        <v>3</v>
      </c>
      <c r="U5702" s="781">
        <f>VLOOKUP(C5702,METADATA!$A$5:$H$29,IF(E5702="HI",2,IF(E5702="LO",6,10))+IF(S5702=1,2,IF(D5702=7,1,(IF(WEEKDAY(B5702)=1,2,IF(WEEKDAY(B5702)=7,1,0))))))</f>
        <v>3</v>
      </c>
    </row>
    <row r="5703" spans="2:21" ht="13.95" customHeight="1" x14ac:dyDescent="0.25">
      <c r="B5703" s="784">
        <f t="shared" si="266"/>
        <v>45620</v>
      </c>
      <c r="C5703" s="785">
        <v>11</v>
      </c>
      <c r="D5703" s="786">
        <f>IFERROR((INDEX(METADATA!$T$2:$T$20,MATCH(B5703,METADATA!$S$2:$S$20,0))),0)</f>
        <v>0</v>
      </c>
      <c r="E5703" s="785" t="str">
        <f t="shared" si="267"/>
        <v>LO</v>
      </c>
      <c r="F5703" s="786">
        <f>VLOOKUP(C5703,METADATA!$A$5:$H$29,IF(E5703="HI",2,IF(E5703="LO",6,10))+IF(D5703=1,2,IF(D5703=7,1,(IF(WEEKDAY(B5703)=1,2,IF(WEEKDAY(B5703)=7,1,0))))))</f>
        <v>3</v>
      </c>
      <c r="G5703" s="786">
        <f>VLOOKUP(C5703,METADATA!$J$5:$Q$29,IF(E5703="HI",2,IF(E5703="LO",6,10))+IF(D5703=1,2,IF(D5703=7,1,(IF(WEEKDAY(B5703)=1,2,IF(WEEKDAY(B5703)=7,1,0))))))</f>
        <v>3</v>
      </c>
      <c r="H5703" s="787">
        <v>12550</v>
      </c>
      <c r="I5703" s="788">
        <v>4951.2249755859375</v>
      </c>
      <c r="K5703" s="795">
        <v>882.73749999999995</v>
      </c>
      <c r="M5703" s="798">
        <f t="shared" si="268"/>
        <v>13491.372382336274</v>
      </c>
      <c r="N5703" s="303"/>
      <c r="S5703" s="786">
        <v>0</v>
      </c>
      <c r="T5703" s="781">
        <f>VLOOKUP(C5703,METADATA!$J$5:$Q$29,IF(E5703="HI",2,IF(E5703="LO",6,10))+IF(S5703=1,2,IF(D5703=7,1,(IF(WEEKDAY(B5703)=1,2,IF(WEEKDAY(B5703)=7,1,0))))))</f>
        <v>3</v>
      </c>
      <c r="U5703" s="781">
        <f>VLOOKUP(C5703,METADATA!$A$5:$H$29,IF(E5703="HI",2,IF(E5703="LO",6,10))+IF(S5703=1,2,IF(D5703=7,1,(IF(WEEKDAY(B5703)=1,2,IF(WEEKDAY(B5703)=7,1,0))))))</f>
        <v>3</v>
      </c>
    </row>
    <row r="5704" spans="2:21" ht="13.95" customHeight="1" x14ac:dyDescent="0.25">
      <c r="B5704" s="784">
        <f t="shared" si="266"/>
        <v>45620</v>
      </c>
      <c r="C5704" s="785">
        <v>12</v>
      </c>
      <c r="D5704" s="786">
        <f>IFERROR((INDEX(METADATA!$T$2:$T$20,MATCH(B5704,METADATA!$S$2:$S$20,0))),0)</f>
        <v>0</v>
      </c>
      <c r="E5704" s="785" t="str">
        <f t="shared" si="267"/>
        <v>LO</v>
      </c>
      <c r="F5704" s="786">
        <f>VLOOKUP(C5704,METADATA!$A$5:$H$29,IF(E5704="HI",2,IF(E5704="LO",6,10))+IF(D5704=1,2,IF(D5704=7,1,(IF(WEEKDAY(B5704)=1,2,IF(WEEKDAY(B5704)=7,1,0))))))</f>
        <v>3</v>
      </c>
      <c r="G5704" s="786">
        <f>VLOOKUP(C5704,METADATA!$J$5:$Q$29,IF(E5704="HI",2,IF(E5704="LO",6,10))+IF(D5704=1,2,IF(D5704=7,1,(IF(WEEKDAY(B5704)=1,2,IF(WEEKDAY(B5704)=7,1,0))))))</f>
        <v>3</v>
      </c>
      <c r="H5704" s="787">
        <v>12529</v>
      </c>
      <c r="I5704" s="788">
        <v>4976.8749389648438</v>
      </c>
      <c r="K5704" s="795">
        <v>909.3125</v>
      </c>
      <c r="M5704" s="798">
        <f t="shared" si="268"/>
        <v>13481.287963621886</v>
      </c>
      <c r="N5704" s="303"/>
      <c r="S5704" s="786">
        <v>0</v>
      </c>
      <c r="T5704" s="781">
        <f>VLOOKUP(C5704,METADATA!$J$5:$Q$29,IF(E5704="HI",2,IF(E5704="LO",6,10))+IF(S5704=1,2,IF(D5704=7,1,(IF(WEEKDAY(B5704)=1,2,IF(WEEKDAY(B5704)=7,1,0))))))</f>
        <v>3</v>
      </c>
      <c r="U5704" s="781">
        <f>VLOOKUP(C5704,METADATA!$A$5:$H$29,IF(E5704="HI",2,IF(E5704="LO",6,10))+IF(S5704=1,2,IF(D5704=7,1,(IF(WEEKDAY(B5704)=1,2,IF(WEEKDAY(B5704)=7,1,0))))))</f>
        <v>3</v>
      </c>
    </row>
    <row r="5705" spans="2:21" ht="13.95" customHeight="1" x14ac:dyDescent="0.25">
      <c r="B5705" s="784">
        <f t="shared" si="266"/>
        <v>45620</v>
      </c>
      <c r="C5705" s="785">
        <v>13</v>
      </c>
      <c r="D5705" s="786">
        <f>IFERROR((INDEX(METADATA!$T$2:$T$20,MATCH(B5705,METADATA!$S$2:$S$20,0))),0)</f>
        <v>0</v>
      </c>
      <c r="E5705" s="785" t="str">
        <f t="shared" si="267"/>
        <v>LO</v>
      </c>
      <c r="F5705" s="786">
        <f>VLOOKUP(C5705,METADATA!$A$5:$H$29,IF(E5705="HI",2,IF(E5705="LO",6,10))+IF(D5705=1,2,IF(D5705=7,1,(IF(WEEKDAY(B5705)=1,2,IF(WEEKDAY(B5705)=7,1,0))))))</f>
        <v>3</v>
      </c>
      <c r="G5705" s="786">
        <f>VLOOKUP(C5705,METADATA!$J$5:$Q$29,IF(E5705="HI",2,IF(E5705="LO",6,10))+IF(D5705=1,2,IF(D5705=7,1,(IF(WEEKDAY(B5705)=1,2,IF(WEEKDAY(B5705)=7,1,0))))))</f>
        <v>3</v>
      </c>
      <c r="H5705" s="787">
        <v>12372.5</v>
      </c>
      <c r="I5705" s="788">
        <v>4867.6250610351563</v>
      </c>
      <c r="K5705" s="795">
        <v>905.6</v>
      </c>
      <c r="M5705" s="798">
        <f t="shared" si="268"/>
        <v>13295.583100594629</v>
      </c>
      <c r="N5705" s="303"/>
      <c r="S5705" s="786">
        <v>0</v>
      </c>
      <c r="T5705" s="781">
        <f>VLOOKUP(C5705,METADATA!$J$5:$Q$29,IF(E5705="HI",2,IF(E5705="LO",6,10))+IF(S5705=1,2,IF(D5705=7,1,(IF(WEEKDAY(B5705)=1,2,IF(WEEKDAY(B5705)=7,1,0))))))</f>
        <v>3</v>
      </c>
      <c r="U5705" s="781">
        <f>VLOOKUP(C5705,METADATA!$A$5:$H$29,IF(E5705="HI",2,IF(E5705="LO",6,10))+IF(S5705=1,2,IF(D5705=7,1,(IF(WEEKDAY(B5705)=1,2,IF(WEEKDAY(B5705)=7,1,0))))))</f>
        <v>3</v>
      </c>
    </row>
    <row r="5706" spans="2:21" ht="13.95" customHeight="1" x14ac:dyDescent="0.25">
      <c r="B5706" s="784">
        <f t="shared" si="266"/>
        <v>45620</v>
      </c>
      <c r="C5706" s="785">
        <v>14</v>
      </c>
      <c r="D5706" s="786">
        <f>IFERROR((INDEX(METADATA!$T$2:$T$20,MATCH(B5706,METADATA!$S$2:$S$20,0))),0)</f>
        <v>0</v>
      </c>
      <c r="E5706" s="785" t="str">
        <f t="shared" si="267"/>
        <v>LO</v>
      </c>
      <c r="F5706" s="786">
        <f>VLOOKUP(C5706,METADATA!$A$5:$H$29,IF(E5706="HI",2,IF(E5706="LO",6,10))+IF(D5706=1,2,IF(D5706=7,1,(IF(WEEKDAY(B5706)=1,2,IF(WEEKDAY(B5706)=7,1,0))))))</f>
        <v>3</v>
      </c>
      <c r="G5706" s="786">
        <f>VLOOKUP(C5706,METADATA!$J$5:$Q$29,IF(E5706="HI",2,IF(E5706="LO",6,10))+IF(D5706=1,2,IF(D5706=7,1,(IF(WEEKDAY(B5706)=1,2,IF(WEEKDAY(B5706)=7,1,0))))))</f>
        <v>3</v>
      </c>
      <c r="H5706" s="787">
        <v>12378.25</v>
      </c>
      <c r="I5706" s="788">
        <v>4735.9000244140625</v>
      </c>
      <c r="K5706" s="795">
        <v>913.98749999999995</v>
      </c>
      <c r="M5706" s="798">
        <f t="shared" si="268"/>
        <v>13253.294764085838</v>
      </c>
      <c r="N5706" s="303"/>
      <c r="S5706" s="786">
        <v>0</v>
      </c>
      <c r="T5706" s="781">
        <f>VLOOKUP(C5706,METADATA!$J$5:$Q$29,IF(E5706="HI",2,IF(E5706="LO",6,10))+IF(S5706=1,2,IF(D5706=7,1,(IF(WEEKDAY(B5706)=1,2,IF(WEEKDAY(B5706)=7,1,0))))))</f>
        <v>3</v>
      </c>
      <c r="U5706" s="781">
        <f>VLOOKUP(C5706,METADATA!$A$5:$H$29,IF(E5706="HI",2,IF(E5706="LO",6,10))+IF(S5706=1,2,IF(D5706=7,1,(IF(WEEKDAY(B5706)=1,2,IF(WEEKDAY(B5706)=7,1,0))))))</f>
        <v>3</v>
      </c>
    </row>
    <row r="5707" spans="2:21" ht="13.95" customHeight="1" x14ac:dyDescent="0.25">
      <c r="B5707" s="784">
        <f t="shared" si="266"/>
        <v>45620</v>
      </c>
      <c r="C5707" s="785">
        <v>15</v>
      </c>
      <c r="D5707" s="786">
        <f>IFERROR((INDEX(METADATA!$T$2:$T$20,MATCH(B5707,METADATA!$S$2:$S$20,0))),0)</f>
        <v>0</v>
      </c>
      <c r="E5707" s="785" t="str">
        <f t="shared" si="267"/>
        <v>LO</v>
      </c>
      <c r="F5707" s="786">
        <f>VLOOKUP(C5707,METADATA!$A$5:$H$29,IF(E5707="HI",2,IF(E5707="LO",6,10))+IF(D5707=1,2,IF(D5707=7,1,(IF(WEEKDAY(B5707)=1,2,IF(WEEKDAY(B5707)=7,1,0))))))</f>
        <v>3</v>
      </c>
      <c r="G5707" s="786">
        <f>VLOOKUP(C5707,METADATA!$J$5:$Q$29,IF(E5707="HI",2,IF(E5707="LO",6,10))+IF(D5707=1,2,IF(D5707=7,1,(IF(WEEKDAY(B5707)=1,2,IF(WEEKDAY(B5707)=7,1,0))))))</f>
        <v>3</v>
      </c>
      <c r="H5707" s="787">
        <v>12348</v>
      </c>
      <c r="I5707" s="788">
        <v>4686.6998291015625</v>
      </c>
      <c r="K5707" s="795">
        <v>902.26250000000005</v>
      </c>
      <c r="M5707" s="798">
        <f t="shared" si="268"/>
        <v>13207.507686467596</v>
      </c>
      <c r="N5707" s="303"/>
      <c r="S5707" s="786">
        <v>0</v>
      </c>
      <c r="T5707" s="781">
        <f>VLOOKUP(C5707,METADATA!$J$5:$Q$29,IF(E5707="HI",2,IF(E5707="LO",6,10))+IF(S5707=1,2,IF(D5707=7,1,(IF(WEEKDAY(B5707)=1,2,IF(WEEKDAY(B5707)=7,1,0))))))</f>
        <v>3</v>
      </c>
      <c r="U5707" s="781">
        <f>VLOOKUP(C5707,METADATA!$A$5:$H$29,IF(E5707="HI",2,IF(E5707="LO",6,10))+IF(S5707=1,2,IF(D5707=7,1,(IF(WEEKDAY(B5707)=1,2,IF(WEEKDAY(B5707)=7,1,0))))))</f>
        <v>3</v>
      </c>
    </row>
    <row r="5708" spans="2:21" ht="13.95" customHeight="1" x14ac:dyDescent="0.25">
      <c r="B5708" s="784">
        <f t="shared" si="266"/>
        <v>45620</v>
      </c>
      <c r="C5708" s="785">
        <v>16</v>
      </c>
      <c r="D5708" s="786">
        <f>IFERROR((INDEX(METADATA!$T$2:$T$20,MATCH(B5708,METADATA!$S$2:$S$20,0))),0)</f>
        <v>0</v>
      </c>
      <c r="E5708" s="785" t="str">
        <f t="shared" si="267"/>
        <v>LO</v>
      </c>
      <c r="F5708" s="786">
        <f>VLOOKUP(C5708,METADATA!$A$5:$H$29,IF(E5708="HI",2,IF(E5708="LO",6,10))+IF(D5708=1,2,IF(D5708=7,1,(IF(WEEKDAY(B5708)=1,2,IF(WEEKDAY(B5708)=7,1,0))))))</f>
        <v>3</v>
      </c>
      <c r="G5708" s="786">
        <f>VLOOKUP(C5708,METADATA!$J$5:$Q$29,IF(E5708="HI",2,IF(E5708="LO",6,10))+IF(D5708=1,2,IF(D5708=7,1,(IF(WEEKDAY(B5708)=1,2,IF(WEEKDAY(B5708)=7,1,0))))))</f>
        <v>3</v>
      </c>
      <c r="H5708" s="787">
        <v>12616.25</v>
      </c>
      <c r="I5708" s="788">
        <v>4475.2250366210938</v>
      </c>
      <c r="K5708" s="795">
        <v>933.76250000000005</v>
      </c>
      <c r="M5708" s="798">
        <f t="shared" si="268"/>
        <v>13386.463431052291</v>
      </c>
      <c r="N5708" s="303"/>
      <c r="S5708" s="786">
        <v>0</v>
      </c>
      <c r="T5708" s="781">
        <f>VLOOKUP(C5708,METADATA!$J$5:$Q$29,IF(E5708="HI",2,IF(E5708="LO",6,10))+IF(S5708=1,2,IF(D5708=7,1,(IF(WEEKDAY(B5708)=1,2,IF(WEEKDAY(B5708)=7,1,0))))))</f>
        <v>3</v>
      </c>
      <c r="U5708" s="781">
        <f>VLOOKUP(C5708,METADATA!$A$5:$H$29,IF(E5708="HI",2,IF(E5708="LO",6,10))+IF(S5708=1,2,IF(D5708=7,1,(IF(WEEKDAY(B5708)=1,2,IF(WEEKDAY(B5708)=7,1,0))))))</f>
        <v>3</v>
      </c>
    </row>
    <row r="5709" spans="2:21" ht="13.95" customHeight="1" x14ac:dyDescent="0.25">
      <c r="B5709" s="784">
        <f t="shared" si="266"/>
        <v>45620</v>
      </c>
      <c r="C5709" s="785">
        <v>17</v>
      </c>
      <c r="D5709" s="786">
        <f>IFERROR((INDEX(METADATA!$T$2:$T$20,MATCH(B5709,METADATA!$S$2:$S$20,0))),0)</f>
        <v>0</v>
      </c>
      <c r="E5709" s="785" t="str">
        <f t="shared" si="267"/>
        <v>LO</v>
      </c>
      <c r="F5709" s="786">
        <f>VLOOKUP(C5709,METADATA!$A$5:$H$29,IF(E5709="HI",2,IF(E5709="LO",6,10))+IF(D5709=1,2,IF(D5709=7,1,(IF(WEEKDAY(B5709)=1,2,IF(WEEKDAY(B5709)=7,1,0))))))</f>
        <v>3</v>
      </c>
      <c r="G5709" s="786">
        <f>VLOOKUP(C5709,METADATA!$J$5:$Q$29,IF(E5709="HI",2,IF(E5709="LO",6,10))+IF(D5709=1,2,IF(D5709=7,1,(IF(WEEKDAY(B5709)=1,2,IF(WEEKDAY(B5709)=7,1,0))))))</f>
        <v>3</v>
      </c>
      <c r="H5709" s="787">
        <v>12850.75</v>
      </c>
      <c r="I5709" s="788">
        <v>4814.625</v>
      </c>
      <c r="K5709" s="795">
        <v>0</v>
      </c>
      <c r="M5709" s="798">
        <f t="shared" si="268"/>
        <v>13723.060498778143</v>
      </c>
      <c r="N5709" s="303"/>
      <c r="S5709" s="786">
        <v>0</v>
      </c>
      <c r="T5709" s="781">
        <f>VLOOKUP(C5709,METADATA!$J$5:$Q$29,IF(E5709="HI",2,IF(E5709="LO",6,10))+IF(S5709=1,2,IF(D5709=7,1,(IF(WEEKDAY(B5709)=1,2,IF(WEEKDAY(B5709)=7,1,0))))))</f>
        <v>3</v>
      </c>
      <c r="U5709" s="781">
        <f>VLOOKUP(C5709,METADATA!$A$5:$H$29,IF(E5709="HI",2,IF(E5709="LO",6,10))+IF(S5709=1,2,IF(D5709=7,1,(IF(WEEKDAY(B5709)=1,2,IF(WEEKDAY(B5709)=7,1,0))))))</f>
        <v>3</v>
      </c>
    </row>
    <row r="5710" spans="2:21" ht="13.95" customHeight="1" x14ac:dyDescent="0.25">
      <c r="B5710" s="784">
        <f t="shared" si="266"/>
        <v>45620</v>
      </c>
      <c r="C5710" s="785">
        <v>18</v>
      </c>
      <c r="D5710" s="786">
        <f>IFERROR((INDEX(METADATA!$T$2:$T$20,MATCH(B5710,METADATA!$S$2:$S$20,0))),0)</f>
        <v>0</v>
      </c>
      <c r="E5710" s="785" t="str">
        <f t="shared" si="267"/>
        <v>LO</v>
      </c>
      <c r="F5710" s="786">
        <f>VLOOKUP(C5710,METADATA!$A$5:$H$29,IF(E5710="HI",2,IF(E5710="LO",6,10))+IF(D5710=1,2,IF(D5710=7,1,(IF(WEEKDAY(B5710)=1,2,IF(WEEKDAY(B5710)=7,1,0))))))</f>
        <v>2</v>
      </c>
      <c r="G5710" s="786">
        <f>VLOOKUP(C5710,METADATA!$J$5:$Q$29,IF(E5710="HI",2,IF(E5710="LO",6,10))+IF(D5710=1,2,IF(D5710=7,1,(IF(WEEKDAY(B5710)=1,2,IF(WEEKDAY(B5710)=7,1,0))))))</f>
        <v>3</v>
      </c>
      <c r="H5710" s="787">
        <v>12812</v>
      </c>
      <c r="I5710" s="788">
        <v>4929.5748901367188</v>
      </c>
      <c r="K5710" s="795">
        <v>0</v>
      </c>
      <c r="M5710" s="798">
        <f t="shared" si="268"/>
        <v>13727.638274570993</v>
      </c>
      <c r="N5710" s="303"/>
      <c r="S5710" s="786">
        <v>0</v>
      </c>
      <c r="T5710" s="781">
        <f>VLOOKUP(C5710,METADATA!$J$5:$Q$29,IF(E5710="HI",2,IF(E5710="LO",6,10))+IF(S5710=1,2,IF(D5710=7,1,(IF(WEEKDAY(B5710)=1,2,IF(WEEKDAY(B5710)=7,1,0))))))</f>
        <v>3</v>
      </c>
      <c r="U5710" s="781">
        <f>VLOOKUP(C5710,METADATA!$A$5:$H$29,IF(E5710="HI",2,IF(E5710="LO",6,10))+IF(S5710=1,2,IF(D5710=7,1,(IF(WEEKDAY(B5710)=1,2,IF(WEEKDAY(B5710)=7,1,0))))))</f>
        <v>2</v>
      </c>
    </row>
    <row r="5711" spans="2:21" ht="13.95" customHeight="1" x14ac:dyDescent="0.25">
      <c r="B5711" s="784">
        <f t="shared" si="266"/>
        <v>45620</v>
      </c>
      <c r="C5711" s="785">
        <v>19</v>
      </c>
      <c r="D5711" s="786">
        <f>IFERROR((INDEX(METADATA!$T$2:$T$20,MATCH(B5711,METADATA!$S$2:$S$20,0))),0)</f>
        <v>0</v>
      </c>
      <c r="E5711" s="785" t="str">
        <f t="shared" si="267"/>
        <v>LO</v>
      </c>
      <c r="F5711" s="786">
        <f>VLOOKUP(C5711,METADATA!$A$5:$H$29,IF(E5711="HI",2,IF(E5711="LO",6,10))+IF(D5711=1,2,IF(D5711=7,1,(IF(WEEKDAY(B5711)=1,2,IF(WEEKDAY(B5711)=7,1,0))))))</f>
        <v>2</v>
      </c>
      <c r="G5711" s="786">
        <f>VLOOKUP(C5711,METADATA!$J$5:$Q$29,IF(E5711="HI",2,IF(E5711="LO",6,10))+IF(D5711=1,2,IF(D5711=7,1,(IF(WEEKDAY(B5711)=1,2,IF(WEEKDAY(B5711)=7,1,0))))))</f>
        <v>3</v>
      </c>
      <c r="H5711" s="787">
        <v>12843.5</v>
      </c>
      <c r="I5711" s="788">
        <v>4803.6100158691406</v>
      </c>
      <c r="K5711" s="795">
        <v>0</v>
      </c>
      <c r="M5711" s="798">
        <f t="shared" si="268"/>
        <v>13712.409031040401</v>
      </c>
      <c r="N5711" s="303"/>
      <c r="S5711" s="786">
        <v>0</v>
      </c>
      <c r="T5711" s="781">
        <f>VLOOKUP(C5711,METADATA!$J$5:$Q$29,IF(E5711="HI",2,IF(E5711="LO",6,10))+IF(S5711=1,2,IF(D5711=7,1,(IF(WEEKDAY(B5711)=1,2,IF(WEEKDAY(B5711)=7,1,0))))))</f>
        <v>3</v>
      </c>
      <c r="U5711" s="781">
        <f>VLOOKUP(C5711,METADATA!$A$5:$H$29,IF(E5711="HI",2,IF(E5711="LO",6,10))+IF(S5711=1,2,IF(D5711=7,1,(IF(WEEKDAY(B5711)=1,2,IF(WEEKDAY(B5711)=7,1,0))))))</f>
        <v>2</v>
      </c>
    </row>
    <row r="5712" spans="2:21" ht="13.95" customHeight="1" x14ac:dyDescent="0.25">
      <c r="B5712" s="784">
        <f t="shared" si="266"/>
        <v>45620</v>
      </c>
      <c r="C5712" s="785">
        <v>20</v>
      </c>
      <c r="D5712" s="786">
        <f>IFERROR((INDEX(METADATA!$T$2:$T$20,MATCH(B5712,METADATA!$S$2:$S$20,0))),0)</f>
        <v>0</v>
      </c>
      <c r="E5712" s="785" t="str">
        <f t="shared" si="267"/>
        <v>LO</v>
      </c>
      <c r="F5712" s="786">
        <f>VLOOKUP(C5712,METADATA!$A$5:$H$29,IF(E5712="HI",2,IF(E5712="LO",6,10))+IF(D5712=1,2,IF(D5712=7,1,(IF(WEEKDAY(B5712)=1,2,IF(WEEKDAY(B5712)=7,1,0))))))</f>
        <v>3</v>
      </c>
      <c r="G5712" s="786">
        <f>VLOOKUP(C5712,METADATA!$J$5:$Q$29,IF(E5712="HI",2,IF(E5712="LO",6,10))+IF(D5712=1,2,IF(D5712=7,1,(IF(WEEKDAY(B5712)=1,2,IF(WEEKDAY(B5712)=7,1,0))))))</f>
        <v>3</v>
      </c>
      <c r="H5712" s="787">
        <v>13097.75</v>
      </c>
      <c r="I5712" s="788">
        <v>4554.77490234375</v>
      </c>
      <c r="K5712" s="795">
        <v>0</v>
      </c>
      <c r="M5712" s="798">
        <f t="shared" si="268"/>
        <v>13867.120446347919</v>
      </c>
      <c r="N5712" s="303"/>
      <c r="S5712" s="786">
        <v>0</v>
      </c>
      <c r="T5712" s="781">
        <f>VLOOKUP(C5712,METADATA!$J$5:$Q$29,IF(E5712="HI",2,IF(E5712="LO",6,10))+IF(S5712=1,2,IF(D5712=7,1,(IF(WEEKDAY(B5712)=1,2,IF(WEEKDAY(B5712)=7,1,0))))))</f>
        <v>3</v>
      </c>
      <c r="U5712" s="781">
        <f>VLOOKUP(C5712,METADATA!$A$5:$H$29,IF(E5712="HI",2,IF(E5712="LO",6,10))+IF(S5712=1,2,IF(D5712=7,1,(IF(WEEKDAY(B5712)=1,2,IF(WEEKDAY(B5712)=7,1,0))))))</f>
        <v>3</v>
      </c>
    </row>
    <row r="5713" spans="2:21" ht="13.95" customHeight="1" x14ac:dyDescent="0.25">
      <c r="B5713" s="784">
        <f t="shared" si="266"/>
        <v>45620</v>
      </c>
      <c r="C5713" s="785">
        <v>21</v>
      </c>
      <c r="D5713" s="786">
        <f>IFERROR((INDEX(METADATA!$T$2:$T$20,MATCH(B5713,METADATA!$S$2:$S$20,0))),0)</f>
        <v>0</v>
      </c>
      <c r="E5713" s="785" t="str">
        <f t="shared" si="267"/>
        <v>LO</v>
      </c>
      <c r="F5713" s="786">
        <f>VLOOKUP(C5713,METADATA!$A$5:$H$29,IF(E5713="HI",2,IF(E5713="LO",6,10))+IF(D5713=1,2,IF(D5713=7,1,(IF(WEEKDAY(B5713)=1,2,IF(WEEKDAY(B5713)=7,1,0))))))</f>
        <v>3</v>
      </c>
      <c r="G5713" s="786">
        <f>VLOOKUP(C5713,METADATA!$J$5:$Q$29,IF(E5713="HI",2,IF(E5713="LO",6,10))+IF(D5713=1,2,IF(D5713=7,1,(IF(WEEKDAY(B5713)=1,2,IF(WEEKDAY(B5713)=7,1,0))))))</f>
        <v>3</v>
      </c>
      <c r="H5713" s="787">
        <v>11784.5</v>
      </c>
      <c r="I5713" s="788">
        <v>5118.8499755859375</v>
      </c>
      <c r="K5713" s="795">
        <v>0</v>
      </c>
      <c r="M5713" s="798">
        <f t="shared" si="268"/>
        <v>12848.231992089657</v>
      </c>
      <c r="N5713" s="303"/>
      <c r="S5713" s="786">
        <v>0</v>
      </c>
      <c r="T5713" s="781">
        <f>VLOOKUP(C5713,METADATA!$J$5:$Q$29,IF(E5713="HI",2,IF(E5713="LO",6,10))+IF(S5713=1,2,IF(D5713=7,1,(IF(WEEKDAY(B5713)=1,2,IF(WEEKDAY(B5713)=7,1,0))))))</f>
        <v>3</v>
      </c>
      <c r="U5713" s="781">
        <f>VLOOKUP(C5713,METADATA!$A$5:$H$29,IF(E5713="HI",2,IF(E5713="LO",6,10))+IF(S5713=1,2,IF(D5713=7,1,(IF(WEEKDAY(B5713)=1,2,IF(WEEKDAY(B5713)=7,1,0))))))</f>
        <v>3</v>
      </c>
    </row>
    <row r="5714" spans="2:21" ht="13.95" customHeight="1" x14ac:dyDescent="0.25">
      <c r="B5714" s="784">
        <f t="shared" si="266"/>
        <v>45620</v>
      </c>
      <c r="C5714" s="785">
        <v>22</v>
      </c>
      <c r="D5714" s="786">
        <f>IFERROR((INDEX(METADATA!$T$2:$T$20,MATCH(B5714,METADATA!$S$2:$S$20,0))),0)</f>
        <v>0</v>
      </c>
      <c r="E5714" s="785" t="str">
        <f t="shared" si="267"/>
        <v>LO</v>
      </c>
      <c r="F5714" s="786">
        <f>VLOOKUP(C5714,METADATA!$A$5:$H$29,IF(E5714="HI",2,IF(E5714="LO",6,10))+IF(D5714=1,2,IF(D5714=7,1,(IF(WEEKDAY(B5714)=1,2,IF(WEEKDAY(B5714)=7,1,0))))))</f>
        <v>3</v>
      </c>
      <c r="G5714" s="786">
        <f>VLOOKUP(C5714,METADATA!$J$5:$Q$29,IF(E5714="HI",2,IF(E5714="LO",6,10))+IF(D5714=1,2,IF(D5714=7,1,(IF(WEEKDAY(B5714)=1,2,IF(WEEKDAY(B5714)=7,1,0))))))</f>
        <v>3</v>
      </c>
      <c r="H5714" s="787">
        <v>10369</v>
      </c>
      <c r="I5714" s="788">
        <v>5186.4249877929688</v>
      </c>
      <c r="K5714" s="795">
        <v>0</v>
      </c>
      <c r="M5714" s="798">
        <f t="shared" si="268"/>
        <v>11593.755437907223</v>
      </c>
      <c r="N5714" s="303"/>
      <c r="S5714" s="786">
        <v>0</v>
      </c>
      <c r="T5714" s="781">
        <f>VLOOKUP(C5714,METADATA!$J$5:$Q$29,IF(E5714="HI",2,IF(E5714="LO",6,10))+IF(S5714=1,2,IF(D5714=7,1,(IF(WEEKDAY(B5714)=1,2,IF(WEEKDAY(B5714)=7,1,0))))))</f>
        <v>3</v>
      </c>
      <c r="U5714" s="781">
        <f>VLOOKUP(C5714,METADATA!$A$5:$H$29,IF(E5714="HI",2,IF(E5714="LO",6,10))+IF(S5714=1,2,IF(D5714=7,1,(IF(WEEKDAY(B5714)=1,2,IF(WEEKDAY(B5714)=7,1,0))))))</f>
        <v>3</v>
      </c>
    </row>
    <row r="5715" spans="2:21" ht="13.95" customHeight="1" x14ac:dyDescent="0.25">
      <c r="B5715" s="784">
        <f t="shared" si="266"/>
        <v>45620</v>
      </c>
      <c r="C5715" s="785">
        <v>23</v>
      </c>
      <c r="D5715" s="786">
        <f>IFERROR((INDEX(METADATA!$T$2:$T$20,MATCH(B5715,METADATA!$S$2:$S$20,0))),0)</f>
        <v>0</v>
      </c>
      <c r="E5715" s="785" t="str">
        <f t="shared" si="267"/>
        <v>LO</v>
      </c>
      <c r="F5715" s="786">
        <f>VLOOKUP(C5715,METADATA!$A$5:$H$29,IF(E5715="HI",2,IF(E5715="LO",6,10))+IF(D5715=1,2,IF(D5715=7,1,(IF(WEEKDAY(B5715)=1,2,IF(WEEKDAY(B5715)=7,1,0))))))</f>
        <v>3</v>
      </c>
      <c r="G5715" s="786">
        <f>VLOOKUP(C5715,METADATA!$J$5:$Q$29,IF(E5715="HI",2,IF(E5715="LO",6,10))+IF(D5715=1,2,IF(D5715=7,1,(IF(WEEKDAY(B5715)=1,2,IF(WEEKDAY(B5715)=7,1,0))))))</f>
        <v>3</v>
      </c>
      <c r="H5715" s="787">
        <v>9236</v>
      </c>
      <c r="I5715" s="788">
        <v>5071.2498779296875</v>
      </c>
      <c r="K5715" s="795">
        <v>0</v>
      </c>
      <c r="M5715" s="798">
        <f t="shared" si="268"/>
        <v>10536.663196876034</v>
      </c>
      <c r="N5715" s="303"/>
      <c r="S5715" s="786">
        <v>0</v>
      </c>
      <c r="T5715" s="781">
        <f>VLOOKUP(C5715,METADATA!$J$5:$Q$29,IF(E5715="HI",2,IF(E5715="LO",6,10))+IF(S5715=1,2,IF(D5715=7,1,(IF(WEEKDAY(B5715)=1,2,IF(WEEKDAY(B5715)=7,1,0))))))</f>
        <v>3</v>
      </c>
      <c r="U5715" s="781">
        <f>VLOOKUP(C5715,METADATA!$A$5:$H$29,IF(E5715="HI",2,IF(E5715="LO",6,10))+IF(S5715=1,2,IF(D5715=7,1,(IF(WEEKDAY(B5715)=1,2,IF(WEEKDAY(B5715)=7,1,0))))))</f>
        <v>3</v>
      </c>
    </row>
    <row r="5716" spans="2:21" ht="13.95" customHeight="1" x14ac:dyDescent="0.25">
      <c r="B5716" s="784">
        <f t="shared" si="266"/>
        <v>45621</v>
      </c>
      <c r="C5716" s="785">
        <v>0</v>
      </c>
      <c r="D5716" s="786">
        <f>IFERROR((INDEX(METADATA!$T$2:$T$20,MATCH(B5716,METADATA!$S$2:$S$20,0))),0)</f>
        <v>0</v>
      </c>
      <c r="E5716" s="785" t="str">
        <f t="shared" si="267"/>
        <v>LO</v>
      </c>
      <c r="F5716" s="786">
        <f>VLOOKUP(C5716,METADATA!$A$5:$H$29,IF(E5716="HI",2,IF(E5716="LO",6,10))+IF(D5716=1,2,IF(D5716=7,1,(IF(WEEKDAY(B5716)=1,2,IF(WEEKDAY(B5716)=7,1,0))))))</f>
        <v>3</v>
      </c>
      <c r="G5716" s="786">
        <f>VLOOKUP(C5716,METADATA!$J$5:$Q$29,IF(E5716="HI",2,IF(E5716="LO",6,10))+IF(D5716=1,2,IF(D5716=7,1,(IF(WEEKDAY(B5716)=1,2,IF(WEEKDAY(B5716)=7,1,0))))))</f>
        <v>3</v>
      </c>
      <c r="H5716" s="787">
        <v>8664.75</v>
      </c>
      <c r="I5716" s="788">
        <v>5107.875</v>
      </c>
      <c r="K5716" s="795">
        <v>0</v>
      </c>
      <c r="M5716" s="798">
        <f t="shared" si="268"/>
        <v>10058.244358640577</v>
      </c>
      <c r="N5716" s="303"/>
      <c r="S5716" s="786">
        <v>0</v>
      </c>
      <c r="T5716" s="781">
        <f>VLOOKUP(C5716,METADATA!$J$5:$Q$29,IF(E5716="HI",2,IF(E5716="LO",6,10))+IF(S5716=1,2,IF(D5716=7,1,(IF(WEEKDAY(B5716)=1,2,IF(WEEKDAY(B5716)=7,1,0))))))</f>
        <v>3</v>
      </c>
      <c r="U5716" s="781">
        <f>VLOOKUP(C5716,METADATA!$A$5:$H$29,IF(E5716="HI",2,IF(E5716="LO",6,10))+IF(S5716=1,2,IF(D5716=7,1,(IF(WEEKDAY(B5716)=1,2,IF(WEEKDAY(B5716)=7,1,0))))))</f>
        <v>3</v>
      </c>
    </row>
    <row r="5717" spans="2:21" ht="13.95" customHeight="1" x14ac:dyDescent="0.25">
      <c r="B5717" s="784">
        <f t="shared" si="266"/>
        <v>45621</v>
      </c>
      <c r="C5717" s="785">
        <v>1</v>
      </c>
      <c r="D5717" s="786">
        <f>IFERROR((INDEX(METADATA!$T$2:$T$20,MATCH(B5717,METADATA!$S$2:$S$20,0))),0)</f>
        <v>0</v>
      </c>
      <c r="E5717" s="785" t="str">
        <f t="shared" si="267"/>
        <v>LO</v>
      </c>
      <c r="F5717" s="786">
        <f>VLOOKUP(C5717,METADATA!$A$5:$H$29,IF(E5717="HI",2,IF(E5717="LO",6,10))+IF(D5717=1,2,IF(D5717=7,1,(IF(WEEKDAY(B5717)=1,2,IF(WEEKDAY(B5717)=7,1,0))))))</f>
        <v>3</v>
      </c>
      <c r="G5717" s="786">
        <f>VLOOKUP(C5717,METADATA!$J$5:$Q$29,IF(E5717="HI",2,IF(E5717="LO",6,10))+IF(D5717=1,2,IF(D5717=7,1,(IF(WEEKDAY(B5717)=1,2,IF(WEEKDAY(B5717)=7,1,0))))))</f>
        <v>3</v>
      </c>
      <c r="H5717" s="787">
        <v>8394.5</v>
      </c>
      <c r="I5717" s="788">
        <v>5125.5748901367188</v>
      </c>
      <c r="K5717" s="795">
        <v>0</v>
      </c>
      <c r="M5717" s="798">
        <f t="shared" si="268"/>
        <v>9835.606143212528</v>
      </c>
      <c r="N5717" s="303"/>
      <c r="S5717" s="786">
        <v>0</v>
      </c>
      <c r="T5717" s="781">
        <f>VLOOKUP(C5717,METADATA!$J$5:$Q$29,IF(E5717="HI",2,IF(E5717="LO",6,10))+IF(S5717=1,2,IF(D5717=7,1,(IF(WEEKDAY(B5717)=1,2,IF(WEEKDAY(B5717)=7,1,0))))))</f>
        <v>3</v>
      </c>
      <c r="U5717" s="781">
        <f>VLOOKUP(C5717,METADATA!$A$5:$H$29,IF(E5717="HI",2,IF(E5717="LO",6,10))+IF(S5717=1,2,IF(D5717=7,1,(IF(WEEKDAY(B5717)=1,2,IF(WEEKDAY(B5717)=7,1,0))))))</f>
        <v>3</v>
      </c>
    </row>
    <row r="5718" spans="2:21" ht="13.95" customHeight="1" x14ac:dyDescent="0.25">
      <c r="B5718" s="784">
        <f t="shared" si="266"/>
        <v>45621</v>
      </c>
      <c r="C5718" s="785">
        <v>2</v>
      </c>
      <c r="D5718" s="786">
        <f>IFERROR((INDEX(METADATA!$T$2:$T$20,MATCH(B5718,METADATA!$S$2:$S$20,0))),0)</f>
        <v>0</v>
      </c>
      <c r="E5718" s="785" t="str">
        <f t="shared" si="267"/>
        <v>LO</v>
      </c>
      <c r="F5718" s="786">
        <f>VLOOKUP(C5718,METADATA!$A$5:$H$29,IF(E5718="HI",2,IF(E5718="LO",6,10))+IF(D5718=1,2,IF(D5718=7,1,(IF(WEEKDAY(B5718)=1,2,IF(WEEKDAY(B5718)=7,1,0))))))</f>
        <v>3</v>
      </c>
      <c r="G5718" s="786">
        <f>VLOOKUP(C5718,METADATA!$J$5:$Q$29,IF(E5718="HI",2,IF(E5718="LO",6,10))+IF(D5718=1,2,IF(D5718=7,1,(IF(WEEKDAY(B5718)=1,2,IF(WEEKDAY(B5718)=7,1,0))))))</f>
        <v>3</v>
      </c>
      <c r="H5718" s="787">
        <v>8109.75</v>
      </c>
      <c r="I5718" s="788">
        <v>3074.4375534057617</v>
      </c>
      <c r="K5718" s="795">
        <v>0</v>
      </c>
      <c r="M5718" s="798">
        <f t="shared" si="268"/>
        <v>8672.9586262296671</v>
      </c>
      <c r="N5718" s="303"/>
      <c r="S5718" s="786">
        <v>0</v>
      </c>
      <c r="T5718" s="781">
        <f>VLOOKUP(C5718,METADATA!$J$5:$Q$29,IF(E5718="HI",2,IF(E5718="LO",6,10))+IF(S5718=1,2,IF(D5718=7,1,(IF(WEEKDAY(B5718)=1,2,IF(WEEKDAY(B5718)=7,1,0))))))</f>
        <v>3</v>
      </c>
      <c r="U5718" s="781">
        <f>VLOOKUP(C5718,METADATA!$A$5:$H$29,IF(E5718="HI",2,IF(E5718="LO",6,10))+IF(S5718=1,2,IF(D5718=7,1,(IF(WEEKDAY(B5718)=1,2,IF(WEEKDAY(B5718)=7,1,0))))))</f>
        <v>3</v>
      </c>
    </row>
    <row r="5719" spans="2:21" ht="13.95" customHeight="1" x14ac:dyDescent="0.25">
      <c r="B5719" s="784">
        <f t="shared" si="266"/>
        <v>45621</v>
      </c>
      <c r="C5719" s="785">
        <v>3</v>
      </c>
      <c r="D5719" s="786">
        <f>IFERROR((INDEX(METADATA!$T$2:$T$20,MATCH(B5719,METADATA!$S$2:$S$20,0))),0)</f>
        <v>0</v>
      </c>
      <c r="E5719" s="785" t="str">
        <f t="shared" si="267"/>
        <v>LO</v>
      </c>
      <c r="F5719" s="786">
        <f>VLOOKUP(C5719,METADATA!$A$5:$H$29,IF(E5719="HI",2,IF(E5719="LO",6,10))+IF(D5719=1,2,IF(D5719=7,1,(IF(WEEKDAY(B5719)=1,2,IF(WEEKDAY(B5719)=7,1,0))))))</f>
        <v>3</v>
      </c>
      <c r="G5719" s="786">
        <f>VLOOKUP(C5719,METADATA!$J$5:$Q$29,IF(E5719="HI",2,IF(E5719="LO",6,10))+IF(D5719=1,2,IF(D5719=7,1,(IF(WEEKDAY(B5719)=1,2,IF(WEEKDAY(B5719)=7,1,0))))))</f>
        <v>3</v>
      </c>
      <c r="H5719" s="787">
        <v>8241</v>
      </c>
      <c r="I5719" s="788">
        <v>1588.3425405025482</v>
      </c>
      <c r="K5719" s="795">
        <v>0</v>
      </c>
      <c r="M5719" s="798">
        <f t="shared" si="268"/>
        <v>8392.6701964255735</v>
      </c>
      <c r="N5719" s="303"/>
      <c r="S5719" s="786">
        <v>0</v>
      </c>
      <c r="T5719" s="781">
        <f>VLOOKUP(C5719,METADATA!$J$5:$Q$29,IF(E5719="HI",2,IF(E5719="LO",6,10))+IF(S5719=1,2,IF(D5719=7,1,(IF(WEEKDAY(B5719)=1,2,IF(WEEKDAY(B5719)=7,1,0))))))</f>
        <v>3</v>
      </c>
      <c r="U5719" s="781">
        <f>VLOOKUP(C5719,METADATA!$A$5:$H$29,IF(E5719="HI",2,IF(E5719="LO",6,10))+IF(S5719=1,2,IF(D5719=7,1,(IF(WEEKDAY(B5719)=1,2,IF(WEEKDAY(B5719)=7,1,0))))))</f>
        <v>3</v>
      </c>
    </row>
    <row r="5720" spans="2:21" ht="13.95" customHeight="1" x14ac:dyDescent="0.25">
      <c r="B5720" s="784">
        <f t="shared" si="266"/>
        <v>45621</v>
      </c>
      <c r="C5720" s="785">
        <v>4</v>
      </c>
      <c r="D5720" s="786">
        <f>IFERROR((INDEX(METADATA!$T$2:$T$20,MATCH(B5720,METADATA!$S$2:$S$20,0))),0)</f>
        <v>0</v>
      </c>
      <c r="E5720" s="785" t="str">
        <f t="shared" si="267"/>
        <v>LO</v>
      </c>
      <c r="F5720" s="786">
        <f>VLOOKUP(C5720,METADATA!$A$5:$H$29,IF(E5720="HI",2,IF(E5720="LO",6,10))+IF(D5720=1,2,IF(D5720=7,1,(IF(WEEKDAY(B5720)=1,2,IF(WEEKDAY(B5720)=7,1,0))))))</f>
        <v>3</v>
      </c>
      <c r="G5720" s="786">
        <f>VLOOKUP(C5720,METADATA!$J$5:$Q$29,IF(E5720="HI",2,IF(E5720="LO",6,10))+IF(D5720=1,2,IF(D5720=7,1,(IF(WEEKDAY(B5720)=1,2,IF(WEEKDAY(B5720)=7,1,0))))))</f>
        <v>3</v>
      </c>
      <c r="H5720" s="787">
        <v>8810</v>
      </c>
      <c r="I5720" s="788">
        <v>1567.3699645996094</v>
      </c>
      <c r="K5720" s="795">
        <v>870.51250000000005</v>
      </c>
      <c r="M5720" s="798">
        <f t="shared" si="268"/>
        <v>8948.3377565852406</v>
      </c>
      <c r="N5720" s="303"/>
      <c r="S5720" s="786">
        <v>0</v>
      </c>
      <c r="T5720" s="781">
        <f>VLOOKUP(C5720,METADATA!$J$5:$Q$29,IF(E5720="HI",2,IF(E5720="LO",6,10))+IF(S5720=1,2,IF(D5720=7,1,(IF(WEEKDAY(B5720)=1,2,IF(WEEKDAY(B5720)=7,1,0))))))</f>
        <v>3</v>
      </c>
      <c r="U5720" s="781">
        <f>VLOOKUP(C5720,METADATA!$A$5:$H$29,IF(E5720="HI",2,IF(E5720="LO",6,10))+IF(S5720=1,2,IF(D5720=7,1,(IF(WEEKDAY(B5720)=1,2,IF(WEEKDAY(B5720)=7,1,0))))))</f>
        <v>3</v>
      </c>
    </row>
    <row r="5721" spans="2:21" ht="13.95" customHeight="1" x14ac:dyDescent="0.25">
      <c r="B5721" s="784">
        <f t="shared" si="266"/>
        <v>45621</v>
      </c>
      <c r="C5721" s="785">
        <v>5</v>
      </c>
      <c r="D5721" s="786">
        <f>IFERROR((INDEX(METADATA!$T$2:$T$20,MATCH(B5721,METADATA!$S$2:$S$20,0))),0)</f>
        <v>0</v>
      </c>
      <c r="E5721" s="785" t="str">
        <f t="shared" si="267"/>
        <v>LO</v>
      </c>
      <c r="F5721" s="786">
        <f>VLOOKUP(C5721,METADATA!$A$5:$H$29,IF(E5721="HI",2,IF(E5721="LO",6,10))+IF(D5721=1,2,IF(D5721=7,1,(IF(WEEKDAY(B5721)=1,2,IF(WEEKDAY(B5721)=7,1,0))))))</f>
        <v>3</v>
      </c>
      <c r="G5721" s="786">
        <f>VLOOKUP(C5721,METADATA!$J$5:$Q$29,IF(E5721="HI",2,IF(E5721="LO",6,10))+IF(D5721=1,2,IF(D5721=7,1,(IF(WEEKDAY(B5721)=1,2,IF(WEEKDAY(B5721)=7,1,0))))))</f>
        <v>3</v>
      </c>
      <c r="H5721" s="787">
        <v>10398.25</v>
      </c>
      <c r="I5721" s="788">
        <v>1527.7699890136719</v>
      </c>
      <c r="K5721" s="795">
        <v>865.8125</v>
      </c>
      <c r="M5721" s="798">
        <f t="shared" si="268"/>
        <v>10509.88507081932</v>
      </c>
      <c r="N5721" s="303"/>
      <c r="S5721" s="786">
        <v>0</v>
      </c>
      <c r="T5721" s="781">
        <f>VLOOKUP(C5721,METADATA!$J$5:$Q$29,IF(E5721="HI",2,IF(E5721="LO",6,10))+IF(S5721=1,2,IF(D5721=7,1,(IF(WEEKDAY(B5721)=1,2,IF(WEEKDAY(B5721)=7,1,0))))))</f>
        <v>3</v>
      </c>
      <c r="U5721" s="781">
        <f>VLOOKUP(C5721,METADATA!$A$5:$H$29,IF(E5721="HI",2,IF(E5721="LO",6,10))+IF(S5721=1,2,IF(D5721=7,1,(IF(WEEKDAY(B5721)=1,2,IF(WEEKDAY(B5721)=7,1,0))))))</f>
        <v>3</v>
      </c>
    </row>
    <row r="5722" spans="2:21" ht="13.95" customHeight="1" x14ac:dyDescent="0.25">
      <c r="B5722" s="784">
        <f t="shared" si="266"/>
        <v>45621</v>
      </c>
      <c r="C5722" s="785">
        <v>6</v>
      </c>
      <c r="D5722" s="786">
        <f>IFERROR((INDEX(METADATA!$T$2:$T$20,MATCH(B5722,METADATA!$S$2:$S$20,0))),0)</f>
        <v>0</v>
      </c>
      <c r="E5722" s="785" t="str">
        <f t="shared" si="267"/>
        <v>LO</v>
      </c>
      <c r="F5722" s="786">
        <f>VLOOKUP(C5722,METADATA!$A$5:$H$29,IF(E5722="HI",2,IF(E5722="LO",6,10))+IF(D5722=1,2,IF(D5722=7,1,(IF(WEEKDAY(B5722)=1,2,IF(WEEKDAY(B5722)=7,1,0))))))</f>
        <v>2</v>
      </c>
      <c r="G5722" s="786">
        <f>VLOOKUP(C5722,METADATA!$J$5:$Q$29,IF(E5722="HI",2,IF(E5722="LO",6,10))+IF(D5722=1,2,IF(D5722=7,1,(IF(WEEKDAY(B5722)=1,2,IF(WEEKDAY(B5722)=7,1,0))))))</f>
        <v>2</v>
      </c>
      <c r="H5722" s="787">
        <v>12025.25</v>
      </c>
      <c r="I5722" s="788">
        <v>1547.637451171875</v>
      </c>
      <c r="K5722" s="795">
        <v>834.63750000000005</v>
      </c>
      <c r="M5722" s="798">
        <f t="shared" si="268"/>
        <v>12124.430677057368</v>
      </c>
      <c r="N5722" s="303"/>
      <c r="S5722" s="786">
        <v>0</v>
      </c>
      <c r="T5722" s="781">
        <f>VLOOKUP(C5722,METADATA!$J$5:$Q$29,IF(E5722="HI",2,IF(E5722="LO",6,10))+IF(S5722=1,2,IF(D5722=7,1,(IF(WEEKDAY(B5722)=1,2,IF(WEEKDAY(B5722)=7,1,0))))))</f>
        <v>2</v>
      </c>
      <c r="U5722" s="781">
        <f>VLOOKUP(C5722,METADATA!$A$5:$H$29,IF(E5722="HI",2,IF(E5722="LO",6,10))+IF(S5722=1,2,IF(D5722=7,1,(IF(WEEKDAY(B5722)=1,2,IF(WEEKDAY(B5722)=7,1,0))))))</f>
        <v>2</v>
      </c>
    </row>
    <row r="5723" spans="2:21" ht="13.95" customHeight="1" x14ac:dyDescent="0.25">
      <c r="B5723" s="784">
        <f t="shared" si="266"/>
        <v>45621</v>
      </c>
      <c r="C5723" s="785">
        <v>7</v>
      </c>
      <c r="D5723" s="786">
        <f>IFERROR((INDEX(METADATA!$T$2:$T$20,MATCH(B5723,METADATA!$S$2:$S$20,0))),0)</f>
        <v>0</v>
      </c>
      <c r="E5723" s="785" t="str">
        <f t="shared" si="267"/>
        <v>LO</v>
      </c>
      <c r="F5723" s="786">
        <f>VLOOKUP(C5723,METADATA!$A$5:$H$29,IF(E5723="HI",2,IF(E5723="LO",6,10))+IF(D5723=1,2,IF(D5723=7,1,(IF(WEEKDAY(B5723)=1,2,IF(WEEKDAY(B5723)=7,1,0))))))</f>
        <v>1</v>
      </c>
      <c r="G5723" s="786">
        <f>VLOOKUP(C5723,METADATA!$J$5:$Q$29,IF(E5723="HI",2,IF(E5723="LO",6,10))+IF(D5723=1,2,IF(D5723=7,1,(IF(WEEKDAY(B5723)=1,2,IF(WEEKDAY(B5723)=7,1,0))))))</f>
        <v>1</v>
      </c>
      <c r="H5723" s="787">
        <v>13717</v>
      </c>
      <c r="I5723" s="788">
        <v>1794.0225296020508</v>
      </c>
      <c r="K5723" s="795">
        <v>847.33749999999998</v>
      </c>
      <c r="M5723" s="798">
        <f t="shared" si="268"/>
        <v>13833.821085901023</v>
      </c>
      <c r="N5723" s="303"/>
      <c r="S5723" s="786">
        <v>0</v>
      </c>
      <c r="T5723" s="781">
        <f>VLOOKUP(C5723,METADATA!$J$5:$Q$29,IF(E5723="HI",2,IF(E5723="LO",6,10))+IF(S5723=1,2,IF(D5723=7,1,(IF(WEEKDAY(B5723)=1,2,IF(WEEKDAY(B5723)=7,1,0))))))</f>
        <v>1</v>
      </c>
      <c r="U5723" s="781">
        <f>VLOOKUP(C5723,METADATA!$A$5:$H$29,IF(E5723="HI",2,IF(E5723="LO",6,10))+IF(S5723=1,2,IF(D5723=7,1,(IF(WEEKDAY(B5723)=1,2,IF(WEEKDAY(B5723)=7,1,0))))))</f>
        <v>1</v>
      </c>
    </row>
    <row r="5724" spans="2:21" ht="13.95" customHeight="1" x14ac:dyDescent="0.25">
      <c r="B5724" s="784">
        <f t="shared" ref="B5724:B5787" si="269">B5700+1</f>
        <v>45621</v>
      </c>
      <c r="C5724" s="785">
        <v>8</v>
      </c>
      <c r="D5724" s="786">
        <f>IFERROR((INDEX(METADATA!$T$2:$T$20,MATCH(B5724,METADATA!$S$2:$S$20,0))),0)</f>
        <v>0</v>
      </c>
      <c r="E5724" s="785" t="str">
        <f t="shared" si="267"/>
        <v>LO</v>
      </c>
      <c r="F5724" s="786">
        <f>VLOOKUP(C5724,METADATA!$A$5:$H$29,IF(E5724="HI",2,IF(E5724="LO",6,10))+IF(D5724=1,2,IF(D5724=7,1,(IF(WEEKDAY(B5724)=1,2,IF(WEEKDAY(B5724)=7,1,0))))))</f>
        <v>1</v>
      </c>
      <c r="G5724" s="786">
        <f>VLOOKUP(C5724,METADATA!$J$5:$Q$29,IF(E5724="HI",2,IF(E5724="LO",6,10))+IF(D5724=1,2,IF(D5724=7,1,(IF(WEEKDAY(B5724)=1,2,IF(WEEKDAY(B5724)=7,1,0))))))</f>
        <v>1</v>
      </c>
      <c r="H5724" s="787">
        <v>14852.75</v>
      </c>
      <c r="I5724" s="788">
        <v>2859.6750183105469</v>
      </c>
      <c r="K5724" s="795">
        <v>851.61249999999995</v>
      </c>
      <c r="M5724" s="798">
        <f t="shared" si="268"/>
        <v>15125.538792811629</v>
      </c>
      <c r="N5724" s="303"/>
      <c r="S5724" s="786">
        <v>0</v>
      </c>
      <c r="T5724" s="781">
        <f>VLOOKUP(C5724,METADATA!$J$5:$Q$29,IF(E5724="HI",2,IF(E5724="LO",6,10))+IF(S5724=1,2,IF(D5724=7,1,(IF(WEEKDAY(B5724)=1,2,IF(WEEKDAY(B5724)=7,1,0))))))</f>
        <v>1</v>
      </c>
      <c r="U5724" s="781">
        <f>VLOOKUP(C5724,METADATA!$A$5:$H$29,IF(E5724="HI",2,IF(E5724="LO",6,10))+IF(S5724=1,2,IF(D5724=7,1,(IF(WEEKDAY(B5724)=1,2,IF(WEEKDAY(B5724)=7,1,0))))))</f>
        <v>1</v>
      </c>
    </row>
    <row r="5725" spans="2:21" ht="13.95" customHeight="1" x14ac:dyDescent="0.25">
      <c r="B5725" s="784">
        <f t="shared" si="269"/>
        <v>45621</v>
      </c>
      <c r="C5725" s="785">
        <v>9</v>
      </c>
      <c r="D5725" s="786">
        <f>IFERROR((INDEX(METADATA!$T$2:$T$20,MATCH(B5725,METADATA!$S$2:$S$20,0))),0)</f>
        <v>0</v>
      </c>
      <c r="E5725" s="785" t="str">
        <f t="shared" si="267"/>
        <v>LO</v>
      </c>
      <c r="F5725" s="786">
        <f>VLOOKUP(C5725,METADATA!$A$5:$H$29,IF(E5725="HI",2,IF(E5725="LO",6,10))+IF(D5725=1,2,IF(D5725=7,1,(IF(WEEKDAY(B5725)=1,2,IF(WEEKDAY(B5725)=7,1,0))))))</f>
        <v>2</v>
      </c>
      <c r="G5725" s="786">
        <f>VLOOKUP(C5725,METADATA!$J$5:$Q$29,IF(E5725="HI",2,IF(E5725="LO",6,10))+IF(D5725=1,2,IF(D5725=7,1,(IF(WEEKDAY(B5725)=1,2,IF(WEEKDAY(B5725)=7,1,0))))))</f>
        <v>1</v>
      </c>
      <c r="H5725" s="787">
        <v>15628</v>
      </c>
      <c r="I5725" s="788">
        <v>3101.0649719238281</v>
      </c>
      <c r="K5725" s="795">
        <v>856.5</v>
      </c>
      <c r="M5725" s="798">
        <f t="shared" si="268"/>
        <v>15932.701841184782</v>
      </c>
      <c r="N5725" s="303"/>
      <c r="S5725" s="786">
        <v>0</v>
      </c>
      <c r="T5725" s="781">
        <f>VLOOKUP(C5725,METADATA!$J$5:$Q$29,IF(E5725="HI",2,IF(E5725="LO",6,10))+IF(S5725=1,2,IF(D5725=7,1,(IF(WEEKDAY(B5725)=1,2,IF(WEEKDAY(B5725)=7,1,0))))))</f>
        <v>1</v>
      </c>
      <c r="U5725" s="781">
        <f>VLOOKUP(C5725,METADATA!$A$5:$H$29,IF(E5725="HI",2,IF(E5725="LO",6,10))+IF(S5725=1,2,IF(D5725=7,1,(IF(WEEKDAY(B5725)=1,2,IF(WEEKDAY(B5725)=7,1,0))))))</f>
        <v>2</v>
      </c>
    </row>
    <row r="5726" spans="2:21" ht="13.95" customHeight="1" x14ac:dyDescent="0.25">
      <c r="B5726" s="784">
        <f t="shared" si="269"/>
        <v>45621</v>
      </c>
      <c r="C5726" s="785">
        <v>10</v>
      </c>
      <c r="D5726" s="786">
        <f>IFERROR((INDEX(METADATA!$T$2:$T$20,MATCH(B5726,METADATA!$S$2:$S$20,0))),0)</f>
        <v>0</v>
      </c>
      <c r="E5726" s="785" t="str">
        <f t="shared" si="267"/>
        <v>LO</v>
      </c>
      <c r="F5726" s="786">
        <f>VLOOKUP(C5726,METADATA!$A$5:$H$29,IF(E5726="HI",2,IF(E5726="LO",6,10))+IF(D5726=1,2,IF(D5726=7,1,(IF(WEEKDAY(B5726)=1,2,IF(WEEKDAY(B5726)=7,1,0))))))</f>
        <v>2</v>
      </c>
      <c r="G5726" s="786">
        <f>VLOOKUP(C5726,METADATA!$J$5:$Q$29,IF(E5726="HI",2,IF(E5726="LO",6,10))+IF(D5726=1,2,IF(D5726=7,1,(IF(WEEKDAY(B5726)=1,2,IF(WEEKDAY(B5726)=7,1,0))))))</f>
        <v>2</v>
      </c>
      <c r="H5726" s="787">
        <v>15767</v>
      </c>
      <c r="I5726" s="788">
        <v>4096.9600219726563</v>
      </c>
      <c r="K5726" s="795">
        <v>824.32500000000005</v>
      </c>
      <c r="M5726" s="798">
        <f t="shared" si="268"/>
        <v>16290.591469361761</v>
      </c>
      <c r="N5726" s="303"/>
      <c r="S5726" s="786">
        <v>0</v>
      </c>
      <c r="T5726" s="781">
        <f>VLOOKUP(C5726,METADATA!$J$5:$Q$29,IF(E5726="HI",2,IF(E5726="LO",6,10))+IF(S5726=1,2,IF(D5726=7,1,(IF(WEEKDAY(B5726)=1,2,IF(WEEKDAY(B5726)=7,1,0))))))</f>
        <v>2</v>
      </c>
      <c r="U5726" s="781">
        <f>VLOOKUP(C5726,METADATA!$A$5:$H$29,IF(E5726="HI",2,IF(E5726="LO",6,10))+IF(S5726=1,2,IF(D5726=7,1,(IF(WEEKDAY(B5726)=1,2,IF(WEEKDAY(B5726)=7,1,0))))))</f>
        <v>2</v>
      </c>
    </row>
    <row r="5727" spans="2:21" ht="13.95" customHeight="1" x14ac:dyDescent="0.25">
      <c r="B5727" s="784">
        <f t="shared" si="269"/>
        <v>45621</v>
      </c>
      <c r="C5727" s="785">
        <v>11</v>
      </c>
      <c r="D5727" s="786">
        <f>IFERROR((INDEX(METADATA!$T$2:$T$20,MATCH(B5727,METADATA!$S$2:$S$20,0))),0)</f>
        <v>0</v>
      </c>
      <c r="E5727" s="785" t="str">
        <f t="shared" si="267"/>
        <v>LO</v>
      </c>
      <c r="F5727" s="786">
        <f>VLOOKUP(C5727,METADATA!$A$5:$H$29,IF(E5727="HI",2,IF(E5727="LO",6,10))+IF(D5727=1,2,IF(D5727=7,1,(IF(WEEKDAY(B5727)=1,2,IF(WEEKDAY(B5727)=7,1,0))))))</f>
        <v>2</v>
      </c>
      <c r="G5727" s="786">
        <f>VLOOKUP(C5727,METADATA!$J$5:$Q$29,IF(E5727="HI",2,IF(E5727="LO",6,10))+IF(D5727=1,2,IF(D5727=7,1,(IF(WEEKDAY(B5727)=1,2,IF(WEEKDAY(B5727)=7,1,0))))))</f>
        <v>2</v>
      </c>
      <c r="H5727" s="787">
        <v>16428.5</v>
      </c>
      <c r="I5727" s="788">
        <v>4284.6500854492188</v>
      </c>
      <c r="K5727" s="795">
        <v>882.73749999999995</v>
      </c>
      <c r="M5727" s="798">
        <f t="shared" si="268"/>
        <v>16978.039892895176</v>
      </c>
      <c r="N5727" s="303"/>
      <c r="S5727" s="786">
        <v>0</v>
      </c>
      <c r="T5727" s="781">
        <f>VLOOKUP(C5727,METADATA!$J$5:$Q$29,IF(E5727="HI",2,IF(E5727="LO",6,10))+IF(S5727=1,2,IF(D5727=7,1,(IF(WEEKDAY(B5727)=1,2,IF(WEEKDAY(B5727)=7,1,0))))))</f>
        <v>2</v>
      </c>
      <c r="U5727" s="781">
        <f>VLOOKUP(C5727,METADATA!$A$5:$H$29,IF(E5727="HI",2,IF(E5727="LO",6,10))+IF(S5727=1,2,IF(D5727=7,1,(IF(WEEKDAY(B5727)=1,2,IF(WEEKDAY(B5727)=7,1,0))))))</f>
        <v>2</v>
      </c>
    </row>
    <row r="5728" spans="2:21" ht="13.95" customHeight="1" x14ac:dyDescent="0.25">
      <c r="B5728" s="784">
        <f t="shared" si="269"/>
        <v>45621</v>
      </c>
      <c r="C5728" s="785">
        <v>12</v>
      </c>
      <c r="D5728" s="786">
        <f>IFERROR((INDEX(METADATA!$T$2:$T$20,MATCH(B5728,METADATA!$S$2:$S$20,0))),0)</f>
        <v>0</v>
      </c>
      <c r="E5728" s="785" t="str">
        <f t="shared" si="267"/>
        <v>LO</v>
      </c>
      <c r="F5728" s="786">
        <f>VLOOKUP(C5728,METADATA!$A$5:$H$29,IF(E5728="HI",2,IF(E5728="LO",6,10))+IF(D5728=1,2,IF(D5728=7,1,(IF(WEEKDAY(B5728)=1,2,IF(WEEKDAY(B5728)=7,1,0))))))</f>
        <v>2</v>
      </c>
      <c r="G5728" s="786">
        <f>VLOOKUP(C5728,METADATA!$J$5:$Q$29,IF(E5728="HI",2,IF(E5728="LO",6,10))+IF(D5728=1,2,IF(D5728=7,1,(IF(WEEKDAY(B5728)=1,2,IF(WEEKDAY(B5728)=7,1,0))))))</f>
        <v>2</v>
      </c>
      <c r="H5728" s="787">
        <v>17089</v>
      </c>
      <c r="I5728" s="788">
        <v>3546.1924743652344</v>
      </c>
      <c r="K5728" s="795">
        <v>909.3125</v>
      </c>
      <c r="M5728" s="798">
        <f t="shared" si="268"/>
        <v>17453.062827631275</v>
      </c>
      <c r="N5728" s="303"/>
      <c r="S5728" s="786">
        <v>0</v>
      </c>
      <c r="T5728" s="781">
        <f>VLOOKUP(C5728,METADATA!$J$5:$Q$29,IF(E5728="HI",2,IF(E5728="LO",6,10))+IF(S5728=1,2,IF(D5728=7,1,(IF(WEEKDAY(B5728)=1,2,IF(WEEKDAY(B5728)=7,1,0))))))</f>
        <v>2</v>
      </c>
      <c r="U5728" s="781">
        <f>VLOOKUP(C5728,METADATA!$A$5:$H$29,IF(E5728="HI",2,IF(E5728="LO",6,10))+IF(S5728=1,2,IF(D5728=7,1,(IF(WEEKDAY(B5728)=1,2,IF(WEEKDAY(B5728)=7,1,0))))))</f>
        <v>2</v>
      </c>
    </row>
    <row r="5729" spans="2:21" ht="13.95" customHeight="1" x14ac:dyDescent="0.25">
      <c r="B5729" s="784">
        <f t="shared" si="269"/>
        <v>45621</v>
      </c>
      <c r="C5729" s="785">
        <v>13</v>
      </c>
      <c r="D5729" s="786">
        <f>IFERROR((INDEX(METADATA!$T$2:$T$20,MATCH(B5729,METADATA!$S$2:$S$20,0))),0)</f>
        <v>0</v>
      </c>
      <c r="E5729" s="785" t="str">
        <f t="shared" si="267"/>
        <v>LO</v>
      </c>
      <c r="F5729" s="786">
        <f>VLOOKUP(C5729,METADATA!$A$5:$H$29,IF(E5729="HI",2,IF(E5729="LO",6,10))+IF(D5729=1,2,IF(D5729=7,1,(IF(WEEKDAY(B5729)=1,2,IF(WEEKDAY(B5729)=7,1,0))))))</f>
        <v>2</v>
      </c>
      <c r="G5729" s="786">
        <f>VLOOKUP(C5729,METADATA!$J$5:$Q$29,IF(E5729="HI",2,IF(E5729="LO",6,10))+IF(D5729=1,2,IF(D5729=7,1,(IF(WEEKDAY(B5729)=1,2,IF(WEEKDAY(B5729)=7,1,0))))))</f>
        <v>2</v>
      </c>
      <c r="H5729" s="787">
        <v>17061</v>
      </c>
      <c r="I5729" s="788">
        <v>3211.6824645996094</v>
      </c>
      <c r="K5729" s="795">
        <v>905.6</v>
      </c>
      <c r="M5729" s="798">
        <f t="shared" si="268"/>
        <v>17360.663157074865</v>
      </c>
      <c r="N5729" s="303"/>
      <c r="S5729" s="786">
        <v>0</v>
      </c>
      <c r="T5729" s="781">
        <f>VLOOKUP(C5729,METADATA!$J$5:$Q$29,IF(E5729="HI",2,IF(E5729="LO",6,10))+IF(S5729=1,2,IF(D5729=7,1,(IF(WEEKDAY(B5729)=1,2,IF(WEEKDAY(B5729)=7,1,0))))))</f>
        <v>2</v>
      </c>
      <c r="U5729" s="781">
        <f>VLOOKUP(C5729,METADATA!$A$5:$H$29,IF(E5729="HI",2,IF(E5729="LO",6,10))+IF(S5729=1,2,IF(D5729=7,1,(IF(WEEKDAY(B5729)=1,2,IF(WEEKDAY(B5729)=7,1,0))))))</f>
        <v>2</v>
      </c>
    </row>
    <row r="5730" spans="2:21" ht="13.95" customHeight="1" x14ac:dyDescent="0.25">
      <c r="B5730" s="784">
        <f t="shared" si="269"/>
        <v>45621</v>
      </c>
      <c r="C5730" s="785">
        <v>14</v>
      </c>
      <c r="D5730" s="786">
        <f>IFERROR((INDEX(METADATA!$T$2:$T$20,MATCH(B5730,METADATA!$S$2:$S$20,0))),0)</f>
        <v>0</v>
      </c>
      <c r="E5730" s="785" t="str">
        <f t="shared" si="267"/>
        <v>LO</v>
      </c>
      <c r="F5730" s="786">
        <f>VLOOKUP(C5730,METADATA!$A$5:$H$29,IF(E5730="HI",2,IF(E5730="LO",6,10))+IF(D5730=1,2,IF(D5730=7,1,(IF(WEEKDAY(B5730)=1,2,IF(WEEKDAY(B5730)=7,1,0))))))</f>
        <v>2</v>
      </c>
      <c r="G5730" s="786">
        <f>VLOOKUP(C5730,METADATA!$J$5:$Q$29,IF(E5730="HI",2,IF(E5730="LO",6,10))+IF(D5730=1,2,IF(D5730=7,1,(IF(WEEKDAY(B5730)=1,2,IF(WEEKDAY(B5730)=7,1,0))))))</f>
        <v>2</v>
      </c>
      <c r="H5730" s="787">
        <v>17720.75</v>
      </c>
      <c r="I5730" s="788">
        <v>3472.1350402832031</v>
      </c>
      <c r="K5730" s="795">
        <v>913.98749999999995</v>
      </c>
      <c r="M5730" s="798">
        <f t="shared" si="268"/>
        <v>18057.704790489362</v>
      </c>
      <c r="N5730" s="303"/>
      <c r="S5730" s="786">
        <v>0</v>
      </c>
      <c r="T5730" s="781">
        <f>VLOOKUP(C5730,METADATA!$J$5:$Q$29,IF(E5730="HI",2,IF(E5730="LO",6,10))+IF(S5730=1,2,IF(D5730=7,1,(IF(WEEKDAY(B5730)=1,2,IF(WEEKDAY(B5730)=7,1,0))))))</f>
        <v>2</v>
      </c>
      <c r="U5730" s="781">
        <f>VLOOKUP(C5730,METADATA!$A$5:$H$29,IF(E5730="HI",2,IF(E5730="LO",6,10))+IF(S5730=1,2,IF(D5730=7,1,(IF(WEEKDAY(B5730)=1,2,IF(WEEKDAY(B5730)=7,1,0))))))</f>
        <v>2</v>
      </c>
    </row>
    <row r="5731" spans="2:21" ht="13.95" customHeight="1" x14ac:dyDescent="0.25">
      <c r="B5731" s="784">
        <f t="shared" si="269"/>
        <v>45621</v>
      </c>
      <c r="C5731" s="785">
        <v>15</v>
      </c>
      <c r="D5731" s="786">
        <f>IFERROR((INDEX(METADATA!$T$2:$T$20,MATCH(B5731,METADATA!$S$2:$S$20,0))),0)</f>
        <v>0</v>
      </c>
      <c r="E5731" s="785" t="str">
        <f t="shared" si="267"/>
        <v>LO</v>
      </c>
      <c r="F5731" s="786">
        <f>VLOOKUP(C5731,METADATA!$A$5:$H$29,IF(E5731="HI",2,IF(E5731="LO",6,10))+IF(D5731=1,2,IF(D5731=7,1,(IF(WEEKDAY(B5731)=1,2,IF(WEEKDAY(B5731)=7,1,0))))))</f>
        <v>2</v>
      </c>
      <c r="G5731" s="786">
        <f>VLOOKUP(C5731,METADATA!$J$5:$Q$29,IF(E5731="HI",2,IF(E5731="LO",6,10))+IF(D5731=1,2,IF(D5731=7,1,(IF(WEEKDAY(B5731)=1,2,IF(WEEKDAY(B5731)=7,1,0))))))</f>
        <v>2</v>
      </c>
      <c r="H5731" s="787">
        <v>17700.5</v>
      </c>
      <c r="I5731" s="788">
        <v>5049.8750610351563</v>
      </c>
      <c r="K5731" s="795">
        <v>902.26250000000005</v>
      </c>
      <c r="M5731" s="798">
        <f t="shared" si="268"/>
        <v>18406.763386920167</v>
      </c>
      <c r="N5731" s="303"/>
      <c r="S5731" s="786">
        <v>0</v>
      </c>
      <c r="T5731" s="781">
        <f>VLOOKUP(C5731,METADATA!$J$5:$Q$29,IF(E5731="HI",2,IF(E5731="LO",6,10))+IF(S5731=1,2,IF(D5731=7,1,(IF(WEEKDAY(B5731)=1,2,IF(WEEKDAY(B5731)=7,1,0))))))</f>
        <v>2</v>
      </c>
      <c r="U5731" s="781">
        <f>VLOOKUP(C5731,METADATA!$A$5:$H$29,IF(E5731="HI",2,IF(E5731="LO",6,10))+IF(S5731=1,2,IF(D5731=7,1,(IF(WEEKDAY(B5731)=1,2,IF(WEEKDAY(B5731)=7,1,0))))))</f>
        <v>2</v>
      </c>
    </row>
    <row r="5732" spans="2:21" ht="13.95" customHeight="1" x14ac:dyDescent="0.25">
      <c r="B5732" s="784">
        <f t="shared" si="269"/>
        <v>45621</v>
      </c>
      <c r="C5732" s="785">
        <v>16</v>
      </c>
      <c r="D5732" s="786">
        <f>IFERROR((INDEX(METADATA!$T$2:$T$20,MATCH(B5732,METADATA!$S$2:$S$20,0))),0)</f>
        <v>0</v>
      </c>
      <c r="E5732" s="785" t="str">
        <f t="shared" si="267"/>
        <v>LO</v>
      </c>
      <c r="F5732" s="786">
        <f>VLOOKUP(C5732,METADATA!$A$5:$H$29,IF(E5732="HI",2,IF(E5732="LO",6,10))+IF(D5732=1,2,IF(D5732=7,1,(IF(WEEKDAY(B5732)=1,2,IF(WEEKDAY(B5732)=7,1,0))))))</f>
        <v>2</v>
      </c>
      <c r="G5732" s="786">
        <f>VLOOKUP(C5732,METADATA!$J$5:$Q$29,IF(E5732="HI",2,IF(E5732="LO",6,10))+IF(D5732=1,2,IF(D5732=7,1,(IF(WEEKDAY(B5732)=1,2,IF(WEEKDAY(B5732)=7,1,0))))))</f>
        <v>2</v>
      </c>
      <c r="H5732" s="787">
        <v>17192.25</v>
      </c>
      <c r="I5732" s="788">
        <v>5088.9251098632813</v>
      </c>
      <c r="K5732" s="795">
        <v>933.76250000000005</v>
      </c>
      <c r="M5732" s="798">
        <f t="shared" si="268"/>
        <v>17929.601747844179</v>
      </c>
      <c r="N5732" s="303"/>
      <c r="S5732" s="786">
        <v>0</v>
      </c>
      <c r="T5732" s="781">
        <f>VLOOKUP(C5732,METADATA!$J$5:$Q$29,IF(E5732="HI",2,IF(E5732="LO",6,10))+IF(S5732=1,2,IF(D5732=7,1,(IF(WEEKDAY(B5732)=1,2,IF(WEEKDAY(B5732)=7,1,0))))))</f>
        <v>2</v>
      </c>
      <c r="U5732" s="781">
        <f>VLOOKUP(C5732,METADATA!$A$5:$H$29,IF(E5732="HI",2,IF(E5732="LO",6,10))+IF(S5732=1,2,IF(D5732=7,1,(IF(WEEKDAY(B5732)=1,2,IF(WEEKDAY(B5732)=7,1,0))))))</f>
        <v>2</v>
      </c>
    </row>
    <row r="5733" spans="2:21" ht="13.95" customHeight="1" x14ac:dyDescent="0.25">
      <c r="B5733" s="784">
        <f t="shared" si="269"/>
        <v>45621</v>
      </c>
      <c r="C5733" s="785">
        <v>17</v>
      </c>
      <c r="D5733" s="786">
        <f>IFERROR((INDEX(METADATA!$T$2:$T$20,MATCH(B5733,METADATA!$S$2:$S$20,0))),0)</f>
        <v>0</v>
      </c>
      <c r="E5733" s="785" t="str">
        <f t="shared" si="267"/>
        <v>LO</v>
      </c>
      <c r="F5733" s="786">
        <f>VLOOKUP(C5733,METADATA!$A$5:$H$29,IF(E5733="HI",2,IF(E5733="LO",6,10))+IF(D5733=1,2,IF(D5733=7,1,(IF(WEEKDAY(B5733)=1,2,IF(WEEKDAY(B5733)=7,1,0))))))</f>
        <v>2</v>
      </c>
      <c r="G5733" s="786">
        <f>VLOOKUP(C5733,METADATA!$J$5:$Q$29,IF(E5733="HI",2,IF(E5733="LO",6,10))+IF(D5733=1,2,IF(D5733=7,1,(IF(WEEKDAY(B5733)=1,2,IF(WEEKDAY(B5733)=7,1,0))))))</f>
        <v>2</v>
      </c>
      <c r="H5733" s="787">
        <v>15756.25</v>
      </c>
      <c r="I5733" s="788">
        <v>4419.6449279785156</v>
      </c>
      <c r="K5733" s="795">
        <v>0</v>
      </c>
      <c r="M5733" s="798">
        <f t="shared" si="268"/>
        <v>16364.372134362693</v>
      </c>
      <c r="N5733" s="303"/>
      <c r="S5733" s="786">
        <v>0</v>
      </c>
      <c r="T5733" s="781">
        <f>VLOOKUP(C5733,METADATA!$J$5:$Q$29,IF(E5733="HI",2,IF(E5733="LO",6,10))+IF(S5733=1,2,IF(D5733=7,1,(IF(WEEKDAY(B5733)=1,2,IF(WEEKDAY(B5733)=7,1,0))))))</f>
        <v>2</v>
      </c>
      <c r="U5733" s="781">
        <f>VLOOKUP(C5733,METADATA!$A$5:$H$29,IF(E5733="HI",2,IF(E5733="LO",6,10))+IF(S5733=1,2,IF(D5733=7,1,(IF(WEEKDAY(B5733)=1,2,IF(WEEKDAY(B5733)=7,1,0))))))</f>
        <v>2</v>
      </c>
    </row>
    <row r="5734" spans="2:21" ht="13.95" customHeight="1" x14ac:dyDescent="0.25">
      <c r="B5734" s="784">
        <f t="shared" si="269"/>
        <v>45621</v>
      </c>
      <c r="C5734" s="785">
        <v>18</v>
      </c>
      <c r="D5734" s="786">
        <f>IFERROR((INDEX(METADATA!$T$2:$T$20,MATCH(B5734,METADATA!$S$2:$S$20,0))),0)</f>
        <v>0</v>
      </c>
      <c r="E5734" s="785" t="str">
        <f t="shared" si="267"/>
        <v>LO</v>
      </c>
      <c r="F5734" s="786">
        <f>VLOOKUP(C5734,METADATA!$A$5:$H$29,IF(E5734="HI",2,IF(E5734="LO",6,10))+IF(D5734=1,2,IF(D5734=7,1,(IF(WEEKDAY(B5734)=1,2,IF(WEEKDAY(B5734)=7,1,0))))))</f>
        <v>1</v>
      </c>
      <c r="G5734" s="786">
        <f>VLOOKUP(C5734,METADATA!$J$5:$Q$29,IF(E5734="HI",2,IF(E5734="LO",6,10))+IF(D5734=1,2,IF(D5734=7,1,(IF(WEEKDAY(B5734)=1,2,IF(WEEKDAY(B5734)=7,1,0))))))</f>
        <v>1</v>
      </c>
      <c r="H5734" s="787">
        <v>15075.5</v>
      </c>
      <c r="I5734" s="788">
        <v>3992.9550476074219</v>
      </c>
      <c r="K5734" s="795">
        <v>0</v>
      </c>
      <c r="M5734" s="798">
        <f t="shared" si="268"/>
        <v>15595.332322916802</v>
      </c>
      <c r="N5734" s="303"/>
      <c r="S5734" s="786">
        <v>0</v>
      </c>
      <c r="T5734" s="781">
        <f>VLOOKUP(C5734,METADATA!$J$5:$Q$29,IF(E5734="HI",2,IF(E5734="LO",6,10))+IF(S5734=1,2,IF(D5734=7,1,(IF(WEEKDAY(B5734)=1,2,IF(WEEKDAY(B5734)=7,1,0))))))</f>
        <v>1</v>
      </c>
      <c r="U5734" s="781">
        <f>VLOOKUP(C5734,METADATA!$A$5:$H$29,IF(E5734="HI",2,IF(E5734="LO",6,10))+IF(S5734=1,2,IF(D5734=7,1,(IF(WEEKDAY(B5734)=1,2,IF(WEEKDAY(B5734)=7,1,0))))))</f>
        <v>1</v>
      </c>
    </row>
    <row r="5735" spans="2:21" ht="13.95" customHeight="1" x14ac:dyDescent="0.25">
      <c r="B5735" s="784">
        <f t="shared" si="269"/>
        <v>45621</v>
      </c>
      <c r="C5735" s="785">
        <v>19</v>
      </c>
      <c r="D5735" s="786">
        <f>IFERROR((INDEX(METADATA!$T$2:$T$20,MATCH(B5735,METADATA!$S$2:$S$20,0))),0)</f>
        <v>0</v>
      </c>
      <c r="E5735" s="785" t="str">
        <f t="shared" si="267"/>
        <v>LO</v>
      </c>
      <c r="F5735" s="786">
        <f>VLOOKUP(C5735,METADATA!$A$5:$H$29,IF(E5735="HI",2,IF(E5735="LO",6,10))+IF(D5735=1,2,IF(D5735=7,1,(IF(WEEKDAY(B5735)=1,2,IF(WEEKDAY(B5735)=7,1,0))))))</f>
        <v>1</v>
      </c>
      <c r="G5735" s="786">
        <f>VLOOKUP(C5735,METADATA!$J$5:$Q$29,IF(E5735="HI",2,IF(E5735="LO",6,10))+IF(D5735=1,2,IF(D5735=7,1,(IF(WEEKDAY(B5735)=1,2,IF(WEEKDAY(B5735)=7,1,0))))))</f>
        <v>1</v>
      </c>
      <c r="H5735" s="787">
        <v>14753.25</v>
      </c>
      <c r="I5735" s="788">
        <v>4555.1100158691406</v>
      </c>
      <c r="K5735" s="795">
        <v>0</v>
      </c>
      <c r="M5735" s="798">
        <f t="shared" si="268"/>
        <v>15440.447299841135</v>
      </c>
      <c r="N5735" s="303"/>
      <c r="S5735" s="786">
        <v>0</v>
      </c>
      <c r="T5735" s="781">
        <f>VLOOKUP(C5735,METADATA!$J$5:$Q$29,IF(E5735="HI",2,IF(E5735="LO",6,10))+IF(S5735=1,2,IF(D5735=7,1,(IF(WEEKDAY(B5735)=1,2,IF(WEEKDAY(B5735)=7,1,0))))))</f>
        <v>1</v>
      </c>
      <c r="U5735" s="781">
        <f>VLOOKUP(C5735,METADATA!$A$5:$H$29,IF(E5735="HI",2,IF(E5735="LO",6,10))+IF(S5735=1,2,IF(D5735=7,1,(IF(WEEKDAY(B5735)=1,2,IF(WEEKDAY(B5735)=7,1,0))))))</f>
        <v>1</v>
      </c>
    </row>
    <row r="5736" spans="2:21" ht="13.95" customHeight="1" x14ac:dyDescent="0.25">
      <c r="B5736" s="784">
        <f t="shared" si="269"/>
        <v>45621</v>
      </c>
      <c r="C5736" s="785">
        <v>20</v>
      </c>
      <c r="D5736" s="786">
        <f>IFERROR((INDEX(METADATA!$T$2:$T$20,MATCH(B5736,METADATA!$S$2:$S$20,0))),0)</f>
        <v>0</v>
      </c>
      <c r="E5736" s="785" t="str">
        <f t="shared" si="267"/>
        <v>LO</v>
      </c>
      <c r="F5736" s="786">
        <f>VLOOKUP(C5736,METADATA!$A$5:$H$29,IF(E5736="HI",2,IF(E5736="LO",6,10))+IF(D5736=1,2,IF(D5736=7,1,(IF(WEEKDAY(B5736)=1,2,IF(WEEKDAY(B5736)=7,1,0))))))</f>
        <v>1</v>
      </c>
      <c r="G5736" s="786">
        <f>VLOOKUP(C5736,METADATA!$J$5:$Q$29,IF(E5736="HI",2,IF(E5736="LO",6,10))+IF(D5736=1,2,IF(D5736=7,1,(IF(WEEKDAY(B5736)=1,2,IF(WEEKDAY(B5736)=7,1,0))))))</f>
        <v>2</v>
      </c>
      <c r="H5736" s="787">
        <v>14405</v>
      </c>
      <c r="I5736" s="788">
        <v>4824.2249145507813</v>
      </c>
      <c r="K5736" s="795">
        <v>0</v>
      </c>
      <c r="M5736" s="798">
        <f t="shared" si="268"/>
        <v>15191.351849857618</v>
      </c>
      <c r="N5736" s="303"/>
      <c r="S5736" s="786">
        <v>0</v>
      </c>
      <c r="T5736" s="781">
        <f>VLOOKUP(C5736,METADATA!$J$5:$Q$29,IF(E5736="HI",2,IF(E5736="LO",6,10))+IF(S5736=1,2,IF(D5736=7,1,(IF(WEEKDAY(B5736)=1,2,IF(WEEKDAY(B5736)=7,1,0))))))</f>
        <v>2</v>
      </c>
      <c r="U5736" s="781">
        <f>VLOOKUP(C5736,METADATA!$A$5:$H$29,IF(E5736="HI",2,IF(E5736="LO",6,10))+IF(S5736=1,2,IF(D5736=7,1,(IF(WEEKDAY(B5736)=1,2,IF(WEEKDAY(B5736)=7,1,0))))))</f>
        <v>1</v>
      </c>
    </row>
    <row r="5737" spans="2:21" ht="13.95" customHeight="1" x14ac:dyDescent="0.25">
      <c r="B5737" s="784">
        <f t="shared" si="269"/>
        <v>45621</v>
      </c>
      <c r="C5737" s="785">
        <v>21</v>
      </c>
      <c r="D5737" s="786">
        <f>IFERROR((INDEX(METADATA!$T$2:$T$20,MATCH(B5737,METADATA!$S$2:$S$20,0))),0)</f>
        <v>0</v>
      </c>
      <c r="E5737" s="785" t="str">
        <f t="shared" si="267"/>
        <v>LO</v>
      </c>
      <c r="F5737" s="786">
        <f>VLOOKUP(C5737,METADATA!$A$5:$H$29,IF(E5737="HI",2,IF(E5737="LO",6,10))+IF(D5737=1,2,IF(D5737=7,1,(IF(WEEKDAY(B5737)=1,2,IF(WEEKDAY(B5737)=7,1,0))))))</f>
        <v>2</v>
      </c>
      <c r="G5737" s="786">
        <f>VLOOKUP(C5737,METADATA!$J$5:$Q$29,IF(E5737="HI",2,IF(E5737="LO",6,10))+IF(D5737=1,2,IF(D5737=7,1,(IF(WEEKDAY(B5737)=1,2,IF(WEEKDAY(B5737)=7,1,0))))))</f>
        <v>2</v>
      </c>
      <c r="H5737" s="787">
        <v>12755</v>
      </c>
      <c r="I5737" s="788">
        <v>4634.3500366210938</v>
      </c>
      <c r="K5737" s="795">
        <v>0</v>
      </c>
      <c r="M5737" s="798">
        <f t="shared" si="268"/>
        <v>13570.822571308267</v>
      </c>
      <c r="N5737" s="303"/>
      <c r="S5737" s="786">
        <v>0</v>
      </c>
      <c r="T5737" s="781">
        <f>VLOOKUP(C5737,METADATA!$J$5:$Q$29,IF(E5737="HI",2,IF(E5737="LO",6,10))+IF(S5737=1,2,IF(D5737=7,1,(IF(WEEKDAY(B5737)=1,2,IF(WEEKDAY(B5737)=7,1,0))))))</f>
        <v>2</v>
      </c>
      <c r="U5737" s="781">
        <f>VLOOKUP(C5737,METADATA!$A$5:$H$29,IF(E5737="HI",2,IF(E5737="LO",6,10))+IF(S5737=1,2,IF(D5737=7,1,(IF(WEEKDAY(B5737)=1,2,IF(WEEKDAY(B5737)=7,1,0))))))</f>
        <v>2</v>
      </c>
    </row>
    <row r="5738" spans="2:21" ht="13.95" customHeight="1" x14ac:dyDescent="0.25">
      <c r="B5738" s="784">
        <f t="shared" si="269"/>
        <v>45621</v>
      </c>
      <c r="C5738" s="785">
        <v>22</v>
      </c>
      <c r="D5738" s="786">
        <f>IFERROR((INDEX(METADATA!$T$2:$T$20,MATCH(B5738,METADATA!$S$2:$S$20,0))),0)</f>
        <v>0</v>
      </c>
      <c r="E5738" s="785" t="str">
        <f t="shared" si="267"/>
        <v>LO</v>
      </c>
      <c r="F5738" s="786">
        <f>VLOOKUP(C5738,METADATA!$A$5:$H$29,IF(E5738="HI",2,IF(E5738="LO",6,10))+IF(D5738=1,2,IF(D5738=7,1,(IF(WEEKDAY(B5738)=1,2,IF(WEEKDAY(B5738)=7,1,0))))))</f>
        <v>3</v>
      </c>
      <c r="G5738" s="786">
        <f>VLOOKUP(C5738,METADATA!$J$5:$Q$29,IF(E5738="HI",2,IF(E5738="LO",6,10))+IF(D5738=1,2,IF(D5738=7,1,(IF(WEEKDAY(B5738)=1,2,IF(WEEKDAY(B5738)=7,1,0))))))</f>
        <v>3</v>
      </c>
      <c r="H5738" s="787">
        <v>11318.75</v>
      </c>
      <c r="I5738" s="788">
        <v>5092.1500244140625</v>
      </c>
      <c r="K5738" s="795">
        <v>0</v>
      </c>
      <c r="M5738" s="798">
        <f t="shared" si="268"/>
        <v>12411.450093910869</v>
      </c>
      <c r="N5738" s="303"/>
      <c r="S5738" s="786">
        <v>0</v>
      </c>
      <c r="T5738" s="781">
        <f>VLOOKUP(C5738,METADATA!$J$5:$Q$29,IF(E5738="HI",2,IF(E5738="LO",6,10))+IF(S5738=1,2,IF(D5738=7,1,(IF(WEEKDAY(B5738)=1,2,IF(WEEKDAY(B5738)=7,1,0))))))</f>
        <v>3</v>
      </c>
      <c r="U5738" s="781">
        <f>VLOOKUP(C5738,METADATA!$A$5:$H$29,IF(E5738="HI",2,IF(E5738="LO",6,10))+IF(S5738=1,2,IF(D5738=7,1,(IF(WEEKDAY(B5738)=1,2,IF(WEEKDAY(B5738)=7,1,0))))))</f>
        <v>3</v>
      </c>
    </row>
    <row r="5739" spans="2:21" ht="13.95" customHeight="1" x14ac:dyDescent="0.25">
      <c r="B5739" s="784">
        <f t="shared" si="269"/>
        <v>45621</v>
      </c>
      <c r="C5739" s="785">
        <v>23</v>
      </c>
      <c r="D5739" s="786">
        <f>IFERROR((INDEX(METADATA!$T$2:$T$20,MATCH(B5739,METADATA!$S$2:$S$20,0))),0)</f>
        <v>0</v>
      </c>
      <c r="E5739" s="785" t="str">
        <f t="shared" si="267"/>
        <v>LO</v>
      </c>
      <c r="F5739" s="786">
        <f>VLOOKUP(C5739,METADATA!$A$5:$H$29,IF(E5739="HI",2,IF(E5739="LO",6,10))+IF(D5739=1,2,IF(D5739=7,1,(IF(WEEKDAY(B5739)=1,2,IF(WEEKDAY(B5739)=7,1,0))))))</f>
        <v>3</v>
      </c>
      <c r="G5739" s="786">
        <f>VLOOKUP(C5739,METADATA!$J$5:$Q$29,IF(E5739="HI",2,IF(E5739="LO",6,10))+IF(D5739=1,2,IF(D5739=7,1,(IF(WEEKDAY(B5739)=1,2,IF(WEEKDAY(B5739)=7,1,0))))))</f>
        <v>3</v>
      </c>
      <c r="H5739" s="787">
        <v>10282</v>
      </c>
      <c r="I5739" s="788">
        <v>5198.449951171875</v>
      </c>
      <c r="K5739" s="795">
        <v>0</v>
      </c>
      <c r="M5739" s="798">
        <f t="shared" si="268"/>
        <v>11521.432458459272</v>
      </c>
      <c r="N5739" s="303"/>
      <c r="S5739" s="786">
        <v>0</v>
      </c>
      <c r="T5739" s="781">
        <f>VLOOKUP(C5739,METADATA!$J$5:$Q$29,IF(E5739="HI",2,IF(E5739="LO",6,10))+IF(S5739=1,2,IF(D5739=7,1,(IF(WEEKDAY(B5739)=1,2,IF(WEEKDAY(B5739)=7,1,0))))))</f>
        <v>3</v>
      </c>
      <c r="U5739" s="781">
        <f>VLOOKUP(C5739,METADATA!$A$5:$H$29,IF(E5739="HI",2,IF(E5739="LO",6,10))+IF(S5739=1,2,IF(D5739=7,1,(IF(WEEKDAY(B5739)=1,2,IF(WEEKDAY(B5739)=7,1,0))))))</f>
        <v>3</v>
      </c>
    </row>
    <row r="5740" spans="2:21" ht="13.95" customHeight="1" x14ac:dyDescent="0.25">
      <c r="B5740" s="784">
        <f t="shared" si="269"/>
        <v>45622</v>
      </c>
      <c r="C5740" s="785">
        <v>0</v>
      </c>
      <c r="D5740" s="786">
        <f>IFERROR((INDEX(METADATA!$T$2:$T$20,MATCH(B5740,METADATA!$S$2:$S$20,0))),0)</f>
        <v>0</v>
      </c>
      <c r="E5740" s="785" t="str">
        <f t="shared" si="267"/>
        <v>LO</v>
      </c>
      <c r="F5740" s="786">
        <f>VLOOKUP(C5740,METADATA!$A$5:$H$29,IF(E5740="HI",2,IF(E5740="LO",6,10))+IF(D5740=1,2,IF(D5740=7,1,(IF(WEEKDAY(B5740)=1,2,IF(WEEKDAY(B5740)=7,1,0))))))</f>
        <v>3</v>
      </c>
      <c r="G5740" s="786">
        <f>VLOOKUP(C5740,METADATA!$J$5:$Q$29,IF(E5740="HI",2,IF(E5740="LO",6,10))+IF(D5740=1,2,IF(D5740=7,1,(IF(WEEKDAY(B5740)=1,2,IF(WEEKDAY(B5740)=7,1,0))))))</f>
        <v>3</v>
      </c>
      <c r="H5740" s="787">
        <v>10024.75</v>
      </c>
      <c r="I5740" s="788">
        <v>4750.625</v>
      </c>
      <c r="K5740" s="795">
        <v>0</v>
      </c>
      <c r="M5740" s="798">
        <f t="shared" si="268"/>
        <v>11093.42374801959</v>
      </c>
      <c r="N5740" s="303"/>
      <c r="S5740" s="786">
        <v>0</v>
      </c>
      <c r="T5740" s="781">
        <f>VLOOKUP(C5740,METADATA!$J$5:$Q$29,IF(E5740="HI",2,IF(E5740="LO",6,10))+IF(S5740=1,2,IF(D5740=7,1,(IF(WEEKDAY(B5740)=1,2,IF(WEEKDAY(B5740)=7,1,0))))))</f>
        <v>3</v>
      </c>
      <c r="U5740" s="781">
        <f>VLOOKUP(C5740,METADATA!$A$5:$H$29,IF(E5740="HI",2,IF(E5740="LO",6,10))+IF(S5740=1,2,IF(D5740=7,1,(IF(WEEKDAY(B5740)=1,2,IF(WEEKDAY(B5740)=7,1,0))))))</f>
        <v>3</v>
      </c>
    </row>
    <row r="5741" spans="2:21" ht="13.95" customHeight="1" x14ac:dyDescent="0.25">
      <c r="B5741" s="784">
        <f t="shared" si="269"/>
        <v>45622</v>
      </c>
      <c r="C5741" s="785">
        <v>1</v>
      </c>
      <c r="D5741" s="786">
        <f>IFERROR((INDEX(METADATA!$T$2:$T$20,MATCH(B5741,METADATA!$S$2:$S$20,0))),0)</f>
        <v>0</v>
      </c>
      <c r="E5741" s="785" t="str">
        <f t="shared" si="267"/>
        <v>LO</v>
      </c>
      <c r="F5741" s="786">
        <f>VLOOKUP(C5741,METADATA!$A$5:$H$29,IF(E5741="HI",2,IF(E5741="LO",6,10))+IF(D5741=1,2,IF(D5741=7,1,(IF(WEEKDAY(B5741)=1,2,IF(WEEKDAY(B5741)=7,1,0))))))</f>
        <v>3</v>
      </c>
      <c r="G5741" s="786">
        <f>VLOOKUP(C5741,METADATA!$J$5:$Q$29,IF(E5741="HI",2,IF(E5741="LO",6,10))+IF(D5741=1,2,IF(D5741=7,1,(IF(WEEKDAY(B5741)=1,2,IF(WEEKDAY(B5741)=7,1,0))))))</f>
        <v>3</v>
      </c>
      <c r="H5741" s="787">
        <v>9406</v>
      </c>
      <c r="I5741" s="788">
        <v>3930.8374633789063</v>
      </c>
      <c r="K5741" s="795">
        <v>0</v>
      </c>
      <c r="M5741" s="798">
        <f t="shared" si="268"/>
        <v>10194.327793606752</v>
      </c>
      <c r="N5741" s="303"/>
      <c r="S5741" s="786">
        <v>0</v>
      </c>
      <c r="T5741" s="781">
        <f>VLOOKUP(C5741,METADATA!$J$5:$Q$29,IF(E5741="HI",2,IF(E5741="LO",6,10))+IF(S5741=1,2,IF(D5741=7,1,(IF(WEEKDAY(B5741)=1,2,IF(WEEKDAY(B5741)=7,1,0))))))</f>
        <v>3</v>
      </c>
      <c r="U5741" s="781">
        <f>VLOOKUP(C5741,METADATA!$A$5:$H$29,IF(E5741="HI",2,IF(E5741="LO",6,10))+IF(S5741=1,2,IF(D5741=7,1,(IF(WEEKDAY(B5741)=1,2,IF(WEEKDAY(B5741)=7,1,0))))))</f>
        <v>3</v>
      </c>
    </row>
    <row r="5742" spans="2:21" ht="13.95" customHeight="1" x14ac:dyDescent="0.25">
      <c r="B5742" s="784">
        <f t="shared" si="269"/>
        <v>45622</v>
      </c>
      <c r="C5742" s="785">
        <v>2</v>
      </c>
      <c r="D5742" s="786">
        <f>IFERROR((INDEX(METADATA!$T$2:$T$20,MATCH(B5742,METADATA!$S$2:$S$20,0))),0)</f>
        <v>0</v>
      </c>
      <c r="E5742" s="785" t="str">
        <f t="shared" si="267"/>
        <v>LO</v>
      </c>
      <c r="F5742" s="786">
        <f>VLOOKUP(C5742,METADATA!$A$5:$H$29,IF(E5742="HI",2,IF(E5742="LO",6,10))+IF(D5742=1,2,IF(D5742=7,1,(IF(WEEKDAY(B5742)=1,2,IF(WEEKDAY(B5742)=7,1,0))))))</f>
        <v>3</v>
      </c>
      <c r="G5742" s="786">
        <f>VLOOKUP(C5742,METADATA!$J$5:$Q$29,IF(E5742="HI",2,IF(E5742="LO",6,10))+IF(D5742=1,2,IF(D5742=7,1,(IF(WEEKDAY(B5742)=1,2,IF(WEEKDAY(B5742)=7,1,0))))))</f>
        <v>3</v>
      </c>
      <c r="H5742" s="787">
        <v>9426.5</v>
      </c>
      <c r="I5742" s="788">
        <v>3939.1073913574219</v>
      </c>
      <c r="K5742" s="795">
        <v>0</v>
      </c>
      <c r="M5742" s="798">
        <f t="shared" si="268"/>
        <v>10216.431338321941</v>
      </c>
      <c r="N5742" s="303"/>
      <c r="S5742" s="786">
        <v>0</v>
      </c>
      <c r="T5742" s="781">
        <f>VLOOKUP(C5742,METADATA!$J$5:$Q$29,IF(E5742="HI",2,IF(E5742="LO",6,10))+IF(S5742=1,2,IF(D5742=7,1,(IF(WEEKDAY(B5742)=1,2,IF(WEEKDAY(B5742)=7,1,0))))))</f>
        <v>3</v>
      </c>
      <c r="U5742" s="781">
        <f>VLOOKUP(C5742,METADATA!$A$5:$H$29,IF(E5742="HI",2,IF(E5742="LO",6,10))+IF(S5742=1,2,IF(D5742=7,1,(IF(WEEKDAY(B5742)=1,2,IF(WEEKDAY(B5742)=7,1,0))))))</f>
        <v>3</v>
      </c>
    </row>
    <row r="5743" spans="2:21" ht="13.95" customHeight="1" x14ac:dyDescent="0.25">
      <c r="B5743" s="784">
        <f t="shared" si="269"/>
        <v>45622</v>
      </c>
      <c r="C5743" s="785">
        <v>3</v>
      </c>
      <c r="D5743" s="786">
        <f>IFERROR((INDEX(METADATA!$T$2:$T$20,MATCH(B5743,METADATA!$S$2:$S$20,0))),0)</f>
        <v>0</v>
      </c>
      <c r="E5743" s="785" t="str">
        <f t="shared" si="267"/>
        <v>LO</v>
      </c>
      <c r="F5743" s="786">
        <f>VLOOKUP(C5743,METADATA!$A$5:$H$29,IF(E5743="HI",2,IF(E5743="LO",6,10))+IF(D5743=1,2,IF(D5743=7,1,(IF(WEEKDAY(B5743)=1,2,IF(WEEKDAY(B5743)=7,1,0))))))</f>
        <v>3</v>
      </c>
      <c r="G5743" s="786">
        <f>VLOOKUP(C5743,METADATA!$J$5:$Q$29,IF(E5743="HI",2,IF(E5743="LO",6,10))+IF(D5743=1,2,IF(D5743=7,1,(IF(WEEKDAY(B5743)=1,2,IF(WEEKDAY(B5743)=7,1,0))))))</f>
        <v>3</v>
      </c>
      <c r="H5743" s="787">
        <v>9383.25</v>
      </c>
      <c r="I5743" s="788">
        <v>4010.0226135253906</v>
      </c>
      <c r="K5743" s="795">
        <v>0</v>
      </c>
      <c r="M5743" s="798">
        <f t="shared" si="268"/>
        <v>10204.198249910916</v>
      </c>
      <c r="N5743" s="303"/>
      <c r="S5743" s="786">
        <v>0</v>
      </c>
      <c r="T5743" s="781">
        <f>VLOOKUP(C5743,METADATA!$J$5:$Q$29,IF(E5743="HI",2,IF(E5743="LO",6,10))+IF(S5743=1,2,IF(D5743=7,1,(IF(WEEKDAY(B5743)=1,2,IF(WEEKDAY(B5743)=7,1,0))))))</f>
        <v>3</v>
      </c>
      <c r="U5743" s="781">
        <f>VLOOKUP(C5743,METADATA!$A$5:$H$29,IF(E5743="HI",2,IF(E5743="LO",6,10))+IF(S5743=1,2,IF(D5743=7,1,(IF(WEEKDAY(B5743)=1,2,IF(WEEKDAY(B5743)=7,1,0))))))</f>
        <v>3</v>
      </c>
    </row>
    <row r="5744" spans="2:21" ht="13.95" customHeight="1" x14ac:dyDescent="0.25">
      <c r="B5744" s="784">
        <f t="shared" si="269"/>
        <v>45622</v>
      </c>
      <c r="C5744" s="785">
        <v>4</v>
      </c>
      <c r="D5744" s="786">
        <f>IFERROR((INDEX(METADATA!$T$2:$T$20,MATCH(B5744,METADATA!$S$2:$S$20,0))),0)</f>
        <v>0</v>
      </c>
      <c r="E5744" s="785" t="str">
        <f t="shared" si="267"/>
        <v>LO</v>
      </c>
      <c r="F5744" s="786">
        <f>VLOOKUP(C5744,METADATA!$A$5:$H$29,IF(E5744="HI",2,IF(E5744="LO",6,10))+IF(D5744=1,2,IF(D5744=7,1,(IF(WEEKDAY(B5744)=1,2,IF(WEEKDAY(B5744)=7,1,0))))))</f>
        <v>3</v>
      </c>
      <c r="G5744" s="786">
        <f>VLOOKUP(C5744,METADATA!$J$5:$Q$29,IF(E5744="HI",2,IF(E5744="LO",6,10))+IF(D5744=1,2,IF(D5744=7,1,(IF(WEEKDAY(B5744)=1,2,IF(WEEKDAY(B5744)=7,1,0))))))</f>
        <v>3</v>
      </c>
      <c r="H5744" s="787">
        <v>9848</v>
      </c>
      <c r="I5744" s="788">
        <v>4881.9999694824219</v>
      </c>
      <c r="K5744" s="795">
        <v>870.51250000000005</v>
      </c>
      <c r="M5744" s="798">
        <f t="shared" si="268"/>
        <v>10991.679930839797</v>
      </c>
      <c r="N5744" s="303"/>
      <c r="S5744" s="786">
        <v>0</v>
      </c>
      <c r="T5744" s="781">
        <f>VLOOKUP(C5744,METADATA!$J$5:$Q$29,IF(E5744="HI",2,IF(E5744="LO",6,10))+IF(S5744=1,2,IF(D5744=7,1,(IF(WEEKDAY(B5744)=1,2,IF(WEEKDAY(B5744)=7,1,0))))))</f>
        <v>3</v>
      </c>
      <c r="U5744" s="781">
        <f>VLOOKUP(C5744,METADATA!$A$5:$H$29,IF(E5744="HI",2,IF(E5744="LO",6,10))+IF(S5744=1,2,IF(D5744=7,1,(IF(WEEKDAY(B5744)=1,2,IF(WEEKDAY(B5744)=7,1,0))))))</f>
        <v>3</v>
      </c>
    </row>
    <row r="5745" spans="2:21" ht="13.95" customHeight="1" x14ac:dyDescent="0.25">
      <c r="B5745" s="784">
        <f t="shared" si="269"/>
        <v>45622</v>
      </c>
      <c r="C5745" s="785">
        <v>5</v>
      </c>
      <c r="D5745" s="786">
        <f>IFERROR((INDEX(METADATA!$T$2:$T$20,MATCH(B5745,METADATA!$S$2:$S$20,0))),0)</f>
        <v>0</v>
      </c>
      <c r="E5745" s="785" t="str">
        <f t="shared" si="267"/>
        <v>LO</v>
      </c>
      <c r="F5745" s="786">
        <f>VLOOKUP(C5745,METADATA!$A$5:$H$29,IF(E5745="HI",2,IF(E5745="LO",6,10))+IF(D5745=1,2,IF(D5745=7,1,(IF(WEEKDAY(B5745)=1,2,IF(WEEKDAY(B5745)=7,1,0))))))</f>
        <v>3</v>
      </c>
      <c r="G5745" s="786">
        <f>VLOOKUP(C5745,METADATA!$J$5:$Q$29,IF(E5745="HI",2,IF(E5745="LO",6,10))+IF(D5745=1,2,IF(D5745=7,1,(IF(WEEKDAY(B5745)=1,2,IF(WEEKDAY(B5745)=7,1,0))))))</f>
        <v>3</v>
      </c>
      <c r="H5745" s="787">
        <v>11472.25</v>
      </c>
      <c r="I5745" s="788">
        <v>4897.780029296875</v>
      </c>
      <c r="K5745" s="795">
        <v>865.8125</v>
      </c>
      <c r="M5745" s="798">
        <f t="shared" si="268"/>
        <v>12474.003738891508</v>
      </c>
      <c r="N5745" s="303"/>
      <c r="S5745" s="786">
        <v>0</v>
      </c>
      <c r="T5745" s="781">
        <f>VLOOKUP(C5745,METADATA!$J$5:$Q$29,IF(E5745="HI",2,IF(E5745="LO",6,10))+IF(S5745=1,2,IF(D5745=7,1,(IF(WEEKDAY(B5745)=1,2,IF(WEEKDAY(B5745)=7,1,0))))))</f>
        <v>3</v>
      </c>
      <c r="U5745" s="781">
        <f>VLOOKUP(C5745,METADATA!$A$5:$H$29,IF(E5745="HI",2,IF(E5745="LO",6,10))+IF(S5745=1,2,IF(D5745=7,1,(IF(WEEKDAY(B5745)=1,2,IF(WEEKDAY(B5745)=7,1,0))))))</f>
        <v>3</v>
      </c>
    </row>
    <row r="5746" spans="2:21" ht="13.95" customHeight="1" x14ac:dyDescent="0.25">
      <c r="B5746" s="784">
        <f t="shared" si="269"/>
        <v>45622</v>
      </c>
      <c r="C5746" s="785">
        <v>6</v>
      </c>
      <c r="D5746" s="786">
        <f>IFERROR((INDEX(METADATA!$T$2:$T$20,MATCH(B5746,METADATA!$S$2:$S$20,0))),0)</f>
        <v>0</v>
      </c>
      <c r="E5746" s="785" t="str">
        <f t="shared" si="267"/>
        <v>LO</v>
      </c>
      <c r="F5746" s="786">
        <f>VLOOKUP(C5746,METADATA!$A$5:$H$29,IF(E5746="HI",2,IF(E5746="LO",6,10))+IF(D5746=1,2,IF(D5746=7,1,(IF(WEEKDAY(B5746)=1,2,IF(WEEKDAY(B5746)=7,1,0))))))</f>
        <v>2</v>
      </c>
      <c r="G5746" s="786">
        <f>VLOOKUP(C5746,METADATA!$J$5:$Q$29,IF(E5746="HI",2,IF(E5746="LO",6,10))+IF(D5746=1,2,IF(D5746=7,1,(IF(WEEKDAY(B5746)=1,2,IF(WEEKDAY(B5746)=7,1,0))))))</f>
        <v>2</v>
      </c>
      <c r="H5746" s="787">
        <v>12745.25</v>
      </c>
      <c r="I5746" s="788">
        <v>5028.8500366210938</v>
      </c>
      <c r="K5746" s="795">
        <v>834.63750000000005</v>
      </c>
      <c r="M5746" s="798">
        <f t="shared" si="268"/>
        <v>13701.48642495857</v>
      </c>
      <c r="N5746" s="303"/>
      <c r="S5746" s="786">
        <v>0</v>
      </c>
      <c r="T5746" s="781">
        <f>VLOOKUP(C5746,METADATA!$J$5:$Q$29,IF(E5746="HI",2,IF(E5746="LO",6,10))+IF(S5746=1,2,IF(D5746=7,1,(IF(WEEKDAY(B5746)=1,2,IF(WEEKDAY(B5746)=7,1,0))))))</f>
        <v>2</v>
      </c>
      <c r="U5746" s="781">
        <f>VLOOKUP(C5746,METADATA!$A$5:$H$29,IF(E5746="HI",2,IF(E5746="LO",6,10))+IF(S5746=1,2,IF(D5746=7,1,(IF(WEEKDAY(B5746)=1,2,IF(WEEKDAY(B5746)=7,1,0))))))</f>
        <v>2</v>
      </c>
    </row>
    <row r="5747" spans="2:21" ht="13.95" customHeight="1" x14ac:dyDescent="0.25">
      <c r="B5747" s="784">
        <f t="shared" si="269"/>
        <v>45622</v>
      </c>
      <c r="C5747" s="785">
        <v>7</v>
      </c>
      <c r="D5747" s="786">
        <f>IFERROR((INDEX(METADATA!$T$2:$T$20,MATCH(B5747,METADATA!$S$2:$S$20,0))),0)</f>
        <v>0</v>
      </c>
      <c r="E5747" s="785" t="str">
        <f t="shared" si="267"/>
        <v>LO</v>
      </c>
      <c r="F5747" s="786">
        <f>VLOOKUP(C5747,METADATA!$A$5:$H$29,IF(E5747="HI",2,IF(E5747="LO",6,10))+IF(D5747=1,2,IF(D5747=7,1,(IF(WEEKDAY(B5747)=1,2,IF(WEEKDAY(B5747)=7,1,0))))))</f>
        <v>1</v>
      </c>
      <c r="G5747" s="786">
        <f>VLOOKUP(C5747,METADATA!$J$5:$Q$29,IF(E5747="HI",2,IF(E5747="LO",6,10))+IF(D5747=1,2,IF(D5747=7,1,(IF(WEEKDAY(B5747)=1,2,IF(WEEKDAY(B5747)=7,1,0))))))</f>
        <v>1</v>
      </c>
      <c r="H5747" s="787">
        <v>13728</v>
      </c>
      <c r="I5747" s="788">
        <v>5022.2750854492188</v>
      </c>
      <c r="K5747" s="795">
        <v>847.33749999999998</v>
      </c>
      <c r="M5747" s="798">
        <f t="shared" si="268"/>
        <v>14617.839479003864</v>
      </c>
      <c r="N5747" s="303"/>
      <c r="S5747" s="786">
        <v>0</v>
      </c>
      <c r="T5747" s="781">
        <f>VLOOKUP(C5747,METADATA!$J$5:$Q$29,IF(E5747="HI",2,IF(E5747="LO",6,10))+IF(S5747=1,2,IF(D5747=7,1,(IF(WEEKDAY(B5747)=1,2,IF(WEEKDAY(B5747)=7,1,0))))))</f>
        <v>1</v>
      </c>
      <c r="U5747" s="781">
        <f>VLOOKUP(C5747,METADATA!$A$5:$H$29,IF(E5747="HI",2,IF(E5747="LO",6,10))+IF(S5747=1,2,IF(D5747=7,1,(IF(WEEKDAY(B5747)=1,2,IF(WEEKDAY(B5747)=7,1,0))))))</f>
        <v>1</v>
      </c>
    </row>
    <row r="5748" spans="2:21" ht="13.95" customHeight="1" x14ac:dyDescent="0.25">
      <c r="B5748" s="784">
        <f t="shared" si="269"/>
        <v>45622</v>
      </c>
      <c r="C5748" s="785">
        <v>8</v>
      </c>
      <c r="D5748" s="786">
        <f>IFERROR((INDEX(METADATA!$T$2:$T$20,MATCH(B5748,METADATA!$S$2:$S$20,0))),0)</f>
        <v>0</v>
      </c>
      <c r="E5748" s="785" t="str">
        <f t="shared" si="267"/>
        <v>LO</v>
      </c>
      <c r="F5748" s="786">
        <f>VLOOKUP(C5748,METADATA!$A$5:$H$29,IF(E5748="HI",2,IF(E5748="LO",6,10))+IF(D5748=1,2,IF(D5748=7,1,(IF(WEEKDAY(B5748)=1,2,IF(WEEKDAY(B5748)=7,1,0))))))</f>
        <v>1</v>
      </c>
      <c r="G5748" s="786">
        <f>VLOOKUP(C5748,METADATA!$J$5:$Q$29,IF(E5748="HI",2,IF(E5748="LO",6,10))+IF(D5748=1,2,IF(D5748=7,1,(IF(WEEKDAY(B5748)=1,2,IF(WEEKDAY(B5748)=7,1,0))))))</f>
        <v>1</v>
      </c>
      <c r="H5748" s="787">
        <v>15672</v>
      </c>
      <c r="I5748" s="788">
        <v>5169.2750854492188</v>
      </c>
      <c r="K5748" s="795">
        <v>851.61249999999995</v>
      </c>
      <c r="M5748" s="798">
        <f t="shared" si="268"/>
        <v>16502.514623809489</v>
      </c>
      <c r="N5748" s="303"/>
      <c r="S5748" s="786">
        <v>0</v>
      </c>
      <c r="T5748" s="781">
        <f>VLOOKUP(C5748,METADATA!$J$5:$Q$29,IF(E5748="HI",2,IF(E5748="LO",6,10))+IF(S5748=1,2,IF(D5748=7,1,(IF(WEEKDAY(B5748)=1,2,IF(WEEKDAY(B5748)=7,1,0))))))</f>
        <v>1</v>
      </c>
      <c r="U5748" s="781">
        <f>VLOOKUP(C5748,METADATA!$A$5:$H$29,IF(E5748="HI",2,IF(E5748="LO",6,10))+IF(S5748=1,2,IF(D5748=7,1,(IF(WEEKDAY(B5748)=1,2,IF(WEEKDAY(B5748)=7,1,0))))))</f>
        <v>1</v>
      </c>
    </row>
    <row r="5749" spans="2:21" ht="13.95" customHeight="1" x14ac:dyDescent="0.25">
      <c r="B5749" s="784">
        <f t="shared" si="269"/>
        <v>45622</v>
      </c>
      <c r="C5749" s="785">
        <v>9</v>
      </c>
      <c r="D5749" s="786">
        <f>IFERROR((INDEX(METADATA!$T$2:$T$20,MATCH(B5749,METADATA!$S$2:$S$20,0))),0)</f>
        <v>0</v>
      </c>
      <c r="E5749" s="785" t="str">
        <f t="shared" si="267"/>
        <v>LO</v>
      </c>
      <c r="F5749" s="786">
        <f>VLOOKUP(C5749,METADATA!$A$5:$H$29,IF(E5749="HI",2,IF(E5749="LO",6,10))+IF(D5749=1,2,IF(D5749=7,1,(IF(WEEKDAY(B5749)=1,2,IF(WEEKDAY(B5749)=7,1,0))))))</f>
        <v>2</v>
      </c>
      <c r="G5749" s="786">
        <f>VLOOKUP(C5749,METADATA!$J$5:$Q$29,IF(E5749="HI",2,IF(E5749="LO",6,10))+IF(D5749=1,2,IF(D5749=7,1,(IF(WEEKDAY(B5749)=1,2,IF(WEEKDAY(B5749)=7,1,0))))))</f>
        <v>1</v>
      </c>
      <c r="H5749" s="787">
        <v>16831.75</v>
      </c>
      <c r="I5749" s="788">
        <v>5251.0999755859375</v>
      </c>
      <c r="K5749" s="795">
        <v>856.5</v>
      </c>
      <c r="M5749" s="798">
        <f t="shared" si="268"/>
        <v>17631.842190086056</v>
      </c>
      <c r="N5749" s="303"/>
      <c r="S5749" s="786">
        <v>0</v>
      </c>
      <c r="T5749" s="781">
        <f>VLOOKUP(C5749,METADATA!$J$5:$Q$29,IF(E5749="HI",2,IF(E5749="LO",6,10))+IF(S5749=1,2,IF(D5749=7,1,(IF(WEEKDAY(B5749)=1,2,IF(WEEKDAY(B5749)=7,1,0))))))</f>
        <v>1</v>
      </c>
      <c r="U5749" s="781">
        <f>VLOOKUP(C5749,METADATA!$A$5:$H$29,IF(E5749="HI",2,IF(E5749="LO",6,10))+IF(S5749=1,2,IF(D5749=7,1,(IF(WEEKDAY(B5749)=1,2,IF(WEEKDAY(B5749)=7,1,0))))))</f>
        <v>2</v>
      </c>
    </row>
    <row r="5750" spans="2:21" ht="13.95" customHeight="1" x14ac:dyDescent="0.25">
      <c r="B5750" s="784">
        <f t="shared" si="269"/>
        <v>45622</v>
      </c>
      <c r="C5750" s="785">
        <v>10</v>
      </c>
      <c r="D5750" s="786">
        <f>IFERROR((INDEX(METADATA!$T$2:$T$20,MATCH(B5750,METADATA!$S$2:$S$20,0))),0)</f>
        <v>0</v>
      </c>
      <c r="E5750" s="785" t="str">
        <f t="shared" si="267"/>
        <v>LO</v>
      </c>
      <c r="F5750" s="786">
        <f>VLOOKUP(C5750,METADATA!$A$5:$H$29,IF(E5750="HI",2,IF(E5750="LO",6,10))+IF(D5750=1,2,IF(D5750=7,1,(IF(WEEKDAY(B5750)=1,2,IF(WEEKDAY(B5750)=7,1,0))))))</f>
        <v>2</v>
      </c>
      <c r="G5750" s="786">
        <f>VLOOKUP(C5750,METADATA!$J$5:$Q$29,IF(E5750="HI",2,IF(E5750="LO",6,10))+IF(D5750=1,2,IF(D5750=7,1,(IF(WEEKDAY(B5750)=1,2,IF(WEEKDAY(B5750)=7,1,0))))))</f>
        <v>2</v>
      </c>
      <c r="H5750" s="787">
        <v>17495.75</v>
      </c>
      <c r="I5750" s="788">
        <v>5135.074951171875</v>
      </c>
      <c r="K5750" s="795">
        <v>824.32500000000005</v>
      </c>
      <c r="M5750" s="798">
        <f t="shared" si="268"/>
        <v>18233.76710437678</v>
      </c>
      <c r="N5750" s="303"/>
      <c r="S5750" s="786">
        <v>0</v>
      </c>
      <c r="T5750" s="781">
        <f>VLOOKUP(C5750,METADATA!$J$5:$Q$29,IF(E5750="HI",2,IF(E5750="LO",6,10))+IF(S5750=1,2,IF(D5750=7,1,(IF(WEEKDAY(B5750)=1,2,IF(WEEKDAY(B5750)=7,1,0))))))</f>
        <v>2</v>
      </c>
      <c r="U5750" s="781">
        <f>VLOOKUP(C5750,METADATA!$A$5:$H$29,IF(E5750="HI",2,IF(E5750="LO",6,10))+IF(S5750=1,2,IF(D5750=7,1,(IF(WEEKDAY(B5750)=1,2,IF(WEEKDAY(B5750)=7,1,0))))))</f>
        <v>2</v>
      </c>
    </row>
    <row r="5751" spans="2:21" ht="13.95" customHeight="1" x14ac:dyDescent="0.25">
      <c r="B5751" s="784">
        <f t="shared" si="269"/>
        <v>45622</v>
      </c>
      <c r="C5751" s="785">
        <v>11</v>
      </c>
      <c r="D5751" s="786">
        <f>IFERROR((INDEX(METADATA!$T$2:$T$20,MATCH(B5751,METADATA!$S$2:$S$20,0))),0)</f>
        <v>0</v>
      </c>
      <c r="E5751" s="785" t="str">
        <f t="shared" si="267"/>
        <v>LO</v>
      </c>
      <c r="F5751" s="786">
        <f>VLOOKUP(C5751,METADATA!$A$5:$H$29,IF(E5751="HI",2,IF(E5751="LO",6,10))+IF(D5751=1,2,IF(D5751=7,1,(IF(WEEKDAY(B5751)=1,2,IF(WEEKDAY(B5751)=7,1,0))))))</f>
        <v>2</v>
      </c>
      <c r="G5751" s="786">
        <f>VLOOKUP(C5751,METADATA!$J$5:$Q$29,IF(E5751="HI",2,IF(E5751="LO",6,10))+IF(D5751=1,2,IF(D5751=7,1,(IF(WEEKDAY(B5751)=1,2,IF(WEEKDAY(B5751)=7,1,0))))))</f>
        <v>2</v>
      </c>
      <c r="H5751" s="787">
        <v>18569.75</v>
      </c>
      <c r="I5751" s="788">
        <v>5036.3500366210938</v>
      </c>
      <c r="K5751" s="795">
        <v>882.73749999999995</v>
      </c>
      <c r="M5751" s="798">
        <f t="shared" si="268"/>
        <v>19240.593461582033</v>
      </c>
      <c r="N5751" s="303"/>
      <c r="S5751" s="786">
        <v>0</v>
      </c>
      <c r="T5751" s="781">
        <f>VLOOKUP(C5751,METADATA!$J$5:$Q$29,IF(E5751="HI",2,IF(E5751="LO",6,10))+IF(S5751=1,2,IF(D5751=7,1,(IF(WEEKDAY(B5751)=1,2,IF(WEEKDAY(B5751)=7,1,0))))))</f>
        <v>2</v>
      </c>
      <c r="U5751" s="781">
        <f>VLOOKUP(C5751,METADATA!$A$5:$H$29,IF(E5751="HI",2,IF(E5751="LO",6,10))+IF(S5751=1,2,IF(D5751=7,1,(IF(WEEKDAY(B5751)=1,2,IF(WEEKDAY(B5751)=7,1,0))))))</f>
        <v>2</v>
      </c>
    </row>
    <row r="5752" spans="2:21" ht="13.95" customHeight="1" x14ac:dyDescent="0.25">
      <c r="B5752" s="784">
        <f t="shared" si="269"/>
        <v>45622</v>
      </c>
      <c r="C5752" s="785">
        <v>12</v>
      </c>
      <c r="D5752" s="786">
        <f>IFERROR((INDEX(METADATA!$T$2:$T$20,MATCH(B5752,METADATA!$S$2:$S$20,0))),0)</f>
        <v>0</v>
      </c>
      <c r="E5752" s="785" t="str">
        <f t="shared" si="267"/>
        <v>LO</v>
      </c>
      <c r="F5752" s="786">
        <f>VLOOKUP(C5752,METADATA!$A$5:$H$29,IF(E5752="HI",2,IF(E5752="LO",6,10))+IF(D5752=1,2,IF(D5752=7,1,(IF(WEEKDAY(B5752)=1,2,IF(WEEKDAY(B5752)=7,1,0))))))</f>
        <v>2</v>
      </c>
      <c r="G5752" s="786">
        <f>VLOOKUP(C5752,METADATA!$J$5:$Q$29,IF(E5752="HI",2,IF(E5752="LO",6,10))+IF(D5752=1,2,IF(D5752=7,1,(IF(WEEKDAY(B5752)=1,2,IF(WEEKDAY(B5752)=7,1,0))))))</f>
        <v>2</v>
      </c>
      <c r="H5752" s="787">
        <v>18808.25</v>
      </c>
      <c r="I5752" s="788">
        <v>5295.1250610351563</v>
      </c>
      <c r="K5752" s="795">
        <v>909.3125</v>
      </c>
      <c r="M5752" s="798">
        <f t="shared" si="268"/>
        <v>19539.41190196119</v>
      </c>
      <c r="N5752" s="303"/>
      <c r="S5752" s="786">
        <v>0</v>
      </c>
      <c r="T5752" s="781">
        <f>VLOOKUP(C5752,METADATA!$J$5:$Q$29,IF(E5752="HI",2,IF(E5752="LO",6,10))+IF(S5752=1,2,IF(D5752=7,1,(IF(WEEKDAY(B5752)=1,2,IF(WEEKDAY(B5752)=7,1,0))))))</f>
        <v>2</v>
      </c>
      <c r="U5752" s="781">
        <f>VLOOKUP(C5752,METADATA!$A$5:$H$29,IF(E5752="HI",2,IF(E5752="LO",6,10))+IF(S5752=1,2,IF(D5752=7,1,(IF(WEEKDAY(B5752)=1,2,IF(WEEKDAY(B5752)=7,1,0))))))</f>
        <v>2</v>
      </c>
    </row>
    <row r="5753" spans="2:21" ht="13.95" customHeight="1" x14ac:dyDescent="0.25">
      <c r="B5753" s="784">
        <f t="shared" si="269"/>
        <v>45622</v>
      </c>
      <c r="C5753" s="785">
        <v>13</v>
      </c>
      <c r="D5753" s="786">
        <f>IFERROR((INDEX(METADATA!$T$2:$T$20,MATCH(B5753,METADATA!$S$2:$S$20,0))),0)</f>
        <v>0</v>
      </c>
      <c r="E5753" s="785" t="str">
        <f t="shared" si="267"/>
        <v>LO</v>
      </c>
      <c r="F5753" s="786">
        <f>VLOOKUP(C5753,METADATA!$A$5:$H$29,IF(E5753="HI",2,IF(E5753="LO",6,10))+IF(D5753=1,2,IF(D5753=7,1,(IF(WEEKDAY(B5753)=1,2,IF(WEEKDAY(B5753)=7,1,0))))))</f>
        <v>2</v>
      </c>
      <c r="G5753" s="786">
        <f>VLOOKUP(C5753,METADATA!$J$5:$Q$29,IF(E5753="HI",2,IF(E5753="LO",6,10))+IF(D5753=1,2,IF(D5753=7,1,(IF(WEEKDAY(B5753)=1,2,IF(WEEKDAY(B5753)=7,1,0))))))</f>
        <v>2</v>
      </c>
      <c r="H5753" s="787">
        <v>18556.75</v>
      </c>
      <c r="I5753" s="788">
        <v>5309.35009765625</v>
      </c>
      <c r="K5753" s="795">
        <v>905.6</v>
      </c>
      <c r="M5753" s="798">
        <f t="shared" si="268"/>
        <v>19301.351481748174</v>
      </c>
      <c r="N5753" s="303"/>
      <c r="S5753" s="786">
        <v>0</v>
      </c>
      <c r="T5753" s="781">
        <f>VLOOKUP(C5753,METADATA!$J$5:$Q$29,IF(E5753="HI",2,IF(E5753="LO",6,10))+IF(S5753=1,2,IF(D5753=7,1,(IF(WEEKDAY(B5753)=1,2,IF(WEEKDAY(B5753)=7,1,0))))))</f>
        <v>2</v>
      </c>
      <c r="U5753" s="781">
        <f>VLOOKUP(C5753,METADATA!$A$5:$H$29,IF(E5753="HI",2,IF(E5753="LO",6,10))+IF(S5753=1,2,IF(D5753=7,1,(IF(WEEKDAY(B5753)=1,2,IF(WEEKDAY(B5753)=7,1,0))))))</f>
        <v>2</v>
      </c>
    </row>
    <row r="5754" spans="2:21" ht="13.95" customHeight="1" x14ac:dyDescent="0.25">
      <c r="B5754" s="784">
        <f t="shared" si="269"/>
        <v>45622</v>
      </c>
      <c r="C5754" s="785">
        <v>14</v>
      </c>
      <c r="D5754" s="786">
        <f>IFERROR((INDEX(METADATA!$T$2:$T$20,MATCH(B5754,METADATA!$S$2:$S$20,0))),0)</f>
        <v>0</v>
      </c>
      <c r="E5754" s="785" t="str">
        <f t="shared" si="267"/>
        <v>LO</v>
      </c>
      <c r="F5754" s="786">
        <f>VLOOKUP(C5754,METADATA!$A$5:$H$29,IF(E5754="HI",2,IF(E5754="LO",6,10))+IF(D5754=1,2,IF(D5754=7,1,(IF(WEEKDAY(B5754)=1,2,IF(WEEKDAY(B5754)=7,1,0))))))</f>
        <v>2</v>
      </c>
      <c r="G5754" s="786">
        <f>VLOOKUP(C5754,METADATA!$J$5:$Q$29,IF(E5754="HI",2,IF(E5754="LO",6,10))+IF(D5754=1,2,IF(D5754=7,1,(IF(WEEKDAY(B5754)=1,2,IF(WEEKDAY(B5754)=7,1,0))))))</f>
        <v>2</v>
      </c>
      <c r="H5754" s="787">
        <v>18939</v>
      </c>
      <c r="I5754" s="788">
        <v>5120.849853515625</v>
      </c>
      <c r="K5754" s="795">
        <v>913.98749999999995</v>
      </c>
      <c r="M5754" s="798">
        <f t="shared" si="268"/>
        <v>19619.093358823975</v>
      </c>
      <c r="N5754" s="303"/>
      <c r="S5754" s="786">
        <v>0</v>
      </c>
      <c r="T5754" s="781">
        <f>VLOOKUP(C5754,METADATA!$J$5:$Q$29,IF(E5754="HI",2,IF(E5754="LO",6,10))+IF(S5754=1,2,IF(D5754=7,1,(IF(WEEKDAY(B5754)=1,2,IF(WEEKDAY(B5754)=7,1,0))))))</f>
        <v>2</v>
      </c>
      <c r="U5754" s="781">
        <f>VLOOKUP(C5754,METADATA!$A$5:$H$29,IF(E5754="HI",2,IF(E5754="LO",6,10))+IF(S5754=1,2,IF(D5754=7,1,(IF(WEEKDAY(B5754)=1,2,IF(WEEKDAY(B5754)=7,1,0))))))</f>
        <v>2</v>
      </c>
    </row>
    <row r="5755" spans="2:21" ht="13.95" customHeight="1" x14ac:dyDescent="0.25">
      <c r="B5755" s="784">
        <f t="shared" si="269"/>
        <v>45622</v>
      </c>
      <c r="C5755" s="785">
        <v>15</v>
      </c>
      <c r="D5755" s="786">
        <f>IFERROR((INDEX(METADATA!$T$2:$T$20,MATCH(B5755,METADATA!$S$2:$S$20,0))),0)</f>
        <v>0</v>
      </c>
      <c r="E5755" s="785" t="str">
        <f t="shared" si="267"/>
        <v>LO</v>
      </c>
      <c r="F5755" s="786">
        <f>VLOOKUP(C5755,METADATA!$A$5:$H$29,IF(E5755="HI",2,IF(E5755="LO",6,10))+IF(D5755=1,2,IF(D5755=7,1,(IF(WEEKDAY(B5755)=1,2,IF(WEEKDAY(B5755)=7,1,0))))))</f>
        <v>2</v>
      </c>
      <c r="G5755" s="786">
        <f>VLOOKUP(C5755,METADATA!$J$5:$Q$29,IF(E5755="HI",2,IF(E5755="LO",6,10))+IF(D5755=1,2,IF(D5755=7,1,(IF(WEEKDAY(B5755)=1,2,IF(WEEKDAY(B5755)=7,1,0))))))</f>
        <v>2</v>
      </c>
      <c r="H5755" s="787">
        <v>18959.5</v>
      </c>
      <c r="I5755" s="788">
        <v>5141.775146484375</v>
      </c>
      <c r="K5755" s="795">
        <v>902.26250000000005</v>
      </c>
      <c r="M5755" s="798">
        <f t="shared" si="268"/>
        <v>19644.350126868652</v>
      </c>
      <c r="N5755" s="303"/>
      <c r="S5755" s="786">
        <v>0</v>
      </c>
      <c r="T5755" s="781">
        <f>VLOOKUP(C5755,METADATA!$J$5:$Q$29,IF(E5755="HI",2,IF(E5755="LO",6,10))+IF(S5755=1,2,IF(D5755=7,1,(IF(WEEKDAY(B5755)=1,2,IF(WEEKDAY(B5755)=7,1,0))))))</f>
        <v>2</v>
      </c>
      <c r="U5755" s="781">
        <f>VLOOKUP(C5755,METADATA!$A$5:$H$29,IF(E5755="HI",2,IF(E5755="LO",6,10))+IF(S5755=1,2,IF(D5755=7,1,(IF(WEEKDAY(B5755)=1,2,IF(WEEKDAY(B5755)=7,1,0))))))</f>
        <v>2</v>
      </c>
    </row>
    <row r="5756" spans="2:21" ht="13.95" customHeight="1" x14ac:dyDescent="0.25">
      <c r="B5756" s="784">
        <f t="shared" si="269"/>
        <v>45622</v>
      </c>
      <c r="C5756" s="785">
        <v>16</v>
      </c>
      <c r="D5756" s="786">
        <f>IFERROR((INDEX(METADATA!$T$2:$T$20,MATCH(B5756,METADATA!$S$2:$S$20,0))),0)</f>
        <v>0</v>
      </c>
      <c r="E5756" s="785" t="str">
        <f t="shared" si="267"/>
        <v>LO</v>
      </c>
      <c r="F5756" s="786">
        <f>VLOOKUP(C5756,METADATA!$A$5:$H$29,IF(E5756="HI",2,IF(E5756="LO",6,10))+IF(D5756=1,2,IF(D5756=7,1,(IF(WEEKDAY(B5756)=1,2,IF(WEEKDAY(B5756)=7,1,0))))))</f>
        <v>2</v>
      </c>
      <c r="G5756" s="786">
        <f>VLOOKUP(C5756,METADATA!$J$5:$Q$29,IF(E5756="HI",2,IF(E5756="LO",6,10))+IF(D5756=1,2,IF(D5756=7,1,(IF(WEEKDAY(B5756)=1,2,IF(WEEKDAY(B5756)=7,1,0))))))</f>
        <v>2</v>
      </c>
      <c r="H5756" s="787">
        <v>18084.5</v>
      </c>
      <c r="I5756" s="788">
        <v>5175.6250610351563</v>
      </c>
      <c r="K5756" s="795">
        <v>933.76250000000005</v>
      </c>
      <c r="M5756" s="798">
        <f t="shared" si="268"/>
        <v>18810.53521360876</v>
      </c>
      <c r="N5756" s="303"/>
      <c r="S5756" s="786">
        <v>0</v>
      </c>
      <c r="T5756" s="781">
        <f>VLOOKUP(C5756,METADATA!$J$5:$Q$29,IF(E5756="HI",2,IF(E5756="LO",6,10))+IF(S5756=1,2,IF(D5756=7,1,(IF(WEEKDAY(B5756)=1,2,IF(WEEKDAY(B5756)=7,1,0))))))</f>
        <v>2</v>
      </c>
      <c r="U5756" s="781">
        <f>VLOOKUP(C5756,METADATA!$A$5:$H$29,IF(E5756="HI",2,IF(E5756="LO",6,10))+IF(S5756=1,2,IF(D5756=7,1,(IF(WEEKDAY(B5756)=1,2,IF(WEEKDAY(B5756)=7,1,0))))))</f>
        <v>2</v>
      </c>
    </row>
    <row r="5757" spans="2:21" ht="13.95" customHeight="1" x14ac:dyDescent="0.25">
      <c r="B5757" s="784">
        <f t="shared" si="269"/>
        <v>45622</v>
      </c>
      <c r="C5757" s="785">
        <v>17</v>
      </c>
      <c r="D5757" s="786">
        <f>IFERROR((INDEX(METADATA!$T$2:$T$20,MATCH(B5757,METADATA!$S$2:$S$20,0))),0)</f>
        <v>0</v>
      </c>
      <c r="E5757" s="785" t="str">
        <f t="shared" si="267"/>
        <v>LO</v>
      </c>
      <c r="F5757" s="786">
        <f>VLOOKUP(C5757,METADATA!$A$5:$H$29,IF(E5757="HI",2,IF(E5757="LO",6,10))+IF(D5757=1,2,IF(D5757=7,1,(IF(WEEKDAY(B5757)=1,2,IF(WEEKDAY(B5757)=7,1,0))))))</f>
        <v>2</v>
      </c>
      <c r="G5757" s="786">
        <f>VLOOKUP(C5757,METADATA!$J$5:$Q$29,IF(E5757="HI",2,IF(E5757="LO",6,10))+IF(D5757=1,2,IF(D5757=7,1,(IF(WEEKDAY(B5757)=1,2,IF(WEEKDAY(B5757)=7,1,0))))))</f>
        <v>2</v>
      </c>
      <c r="H5757" s="787">
        <v>16439.5</v>
      </c>
      <c r="I5757" s="788">
        <v>5200.7250366210938</v>
      </c>
      <c r="K5757" s="795">
        <v>0</v>
      </c>
      <c r="M5757" s="798">
        <f t="shared" si="268"/>
        <v>17242.525950583269</v>
      </c>
      <c r="N5757" s="303"/>
      <c r="S5757" s="786">
        <v>0</v>
      </c>
      <c r="T5757" s="781">
        <f>VLOOKUP(C5757,METADATA!$J$5:$Q$29,IF(E5757="HI",2,IF(E5757="LO",6,10))+IF(S5757=1,2,IF(D5757=7,1,(IF(WEEKDAY(B5757)=1,2,IF(WEEKDAY(B5757)=7,1,0))))))</f>
        <v>2</v>
      </c>
      <c r="U5757" s="781">
        <f>VLOOKUP(C5757,METADATA!$A$5:$H$29,IF(E5757="HI",2,IF(E5757="LO",6,10))+IF(S5757=1,2,IF(D5757=7,1,(IF(WEEKDAY(B5757)=1,2,IF(WEEKDAY(B5757)=7,1,0))))))</f>
        <v>2</v>
      </c>
    </row>
    <row r="5758" spans="2:21" ht="13.95" customHeight="1" x14ac:dyDescent="0.25">
      <c r="B5758" s="784">
        <f t="shared" si="269"/>
        <v>45622</v>
      </c>
      <c r="C5758" s="785">
        <v>18</v>
      </c>
      <c r="D5758" s="786">
        <f>IFERROR((INDEX(METADATA!$T$2:$T$20,MATCH(B5758,METADATA!$S$2:$S$20,0))),0)</f>
        <v>0</v>
      </c>
      <c r="E5758" s="785" t="str">
        <f t="shared" si="267"/>
        <v>LO</v>
      </c>
      <c r="F5758" s="786">
        <f>VLOOKUP(C5758,METADATA!$A$5:$H$29,IF(E5758="HI",2,IF(E5758="LO",6,10))+IF(D5758=1,2,IF(D5758=7,1,(IF(WEEKDAY(B5758)=1,2,IF(WEEKDAY(B5758)=7,1,0))))))</f>
        <v>1</v>
      </c>
      <c r="G5758" s="786">
        <f>VLOOKUP(C5758,METADATA!$J$5:$Q$29,IF(E5758="HI",2,IF(E5758="LO",6,10))+IF(D5758=1,2,IF(D5758=7,1,(IF(WEEKDAY(B5758)=1,2,IF(WEEKDAY(B5758)=7,1,0))))))</f>
        <v>1</v>
      </c>
      <c r="H5758" s="787">
        <v>15646.25</v>
      </c>
      <c r="I5758" s="788">
        <v>4972.27490234375</v>
      </c>
      <c r="K5758" s="795">
        <v>0</v>
      </c>
      <c r="M5758" s="798">
        <f t="shared" si="268"/>
        <v>16417.327942359487</v>
      </c>
      <c r="N5758" s="303"/>
      <c r="S5758" s="786">
        <v>0</v>
      </c>
      <c r="T5758" s="781">
        <f>VLOOKUP(C5758,METADATA!$J$5:$Q$29,IF(E5758="HI",2,IF(E5758="LO",6,10))+IF(S5758=1,2,IF(D5758=7,1,(IF(WEEKDAY(B5758)=1,2,IF(WEEKDAY(B5758)=7,1,0))))))</f>
        <v>1</v>
      </c>
      <c r="U5758" s="781">
        <f>VLOOKUP(C5758,METADATA!$A$5:$H$29,IF(E5758="HI",2,IF(E5758="LO",6,10))+IF(S5758=1,2,IF(D5758=7,1,(IF(WEEKDAY(B5758)=1,2,IF(WEEKDAY(B5758)=7,1,0))))))</f>
        <v>1</v>
      </c>
    </row>
    <row r="5759" spans="2:21" ht="13.95" customHeight="1" x14ac:dyDescent="0.25">
      <c r="B5759" s="784">
        <f t="shared" si="269"/>
        <v>45622</v>
      </c>
      <c r="C5759" s="785">
        <v>19</v>
      </c>
      <c r="D5759" s="786">
        <f>IFERROR((INDEX(METADATA!$T$2:$T$20,MATCH(B5759,METADATA!$S$2:$S$20,0))),0)</f>
        <v>0</v>
      </c>
      <c r="E5759" s="785" t="str">
        <f t="shared" si="267"/>
        <v>LO</v>
      </c>
      <c r="F5759" s="786">
        <f>VLOOKUP(C5759,METADATA!$A$5:$H$29,IF(E5759="HI",2,IF(E5759="LO",6,10))+IF(D5759=1,2,IF(D5759=7,1,(IF(WEEKDAY(B5759)=1,2,IF(WEEKDAY(B5759)=7,1,0))))))</f>
        <v>1</v>
      </c>
      <c r="G5759" s="786">
        <f>VLOOKUP(C5759,METADATA!$J$5:$Q$29,IF(E5759="HI",2,IF(E5759="LO",6,10))+IF(D5759=1,2,IF(D5759=7,1,(IF(WEEKDAY(B5759)=1,2,IF(WEEKDAY(B5759)=7,1,0))))))</f>
        <v>1</v>
      </c>
      <c r="H5759" s="787">
        <v>15452</v>
      </c>
      <c r="I5759" s="788">
        <v>4998.0499267578125</v>
      </c>
      <c r="K5759" s="795">
        <v>0</v>
      </c>
      <c r="M5759" s="798">
        <f t="shared" si="268"/>
        <v>16240.221891044584</v>
      </c>
      <c r="N5759" s="303"/>
      <c r="S5759" s="786">
        <v>0</v>
      </c>
      <c r="T5759" s="781">
        <f>VLOOKUP(C5759,METADATA!$J$5:$Q$29,IF(E5759="HI",2,IF(E5759="LO",6,10))+IF(S5759=1,2,IF(D5759=7,1,(IF(WEEKDAY(B5759)=1,2,IF(WEEKDAY(B5759)=7,1,0))))))</f>
        <v>1</v>
      </c>
      <c r="U5759" s="781">
        <f>VLOOKUP(C5759,METADATA!$A$5:$H$29,IF(E5759="HI",2,IF(E5759="LO",6,10))+IF(S5759=1,2,IF(D5759=7,1,(IF(WEEKDAY(B5759)=1,2,IF(WEEKDAY(B5759)=7,1,0))))))</f>
        <v>1</v>
      </c>
    </row>
    <row r="5760" spans="2:21" ht="13.95" customHeight="1" x14ac:dyDescent="0.25">
      <c r="B5760" s="784">
        <f t="shared" si="269"/>
        <v>45622</v>
      </c>
      <c r="C5760" s="785">
        <v>20</v>
      </c>
      <c r="D5760" s="786">
        <f>IFERROR((INDEX(METADATA!$T$2:$T$20,MATCH(B5760,METADATA!$S$2:$S$20,0))),0)</f>
        <v>0</v>
      </c>
      <c r="E5760" s="785" t="str">
        <f t="shared" si="267"/>
        <v>LO</v>
      </c>
      <c r="F5760" s="786">
        <f>VLOOKUP(C5760,METADATA!$A$5:$H$29,IF(E5760="HI",2,IF(E5760="LO",6,10))+IF(D5760=1,2,IF(D5760=7,1,(IF(WEEKDAY(B5760)=1,2,IF(WEEKDAY(B5760)=7,1,0))))))</f>
        <v>1</v>
      </c>
      <c r="G5760" s="786">
        <f>VLOOKUP(C5760,METADATA!$J$5:$Q$29,IF(E5760="HI",2,IF(E5760="LO",6,10))+IF(D5760=1,2,IF(D5760=7,1,(IF(WEEKDAY(B5760)=1,2,IF(WEEKDAY(B5760)=7,1,0))))))</f>
        <v>2</v>
      </c>
      <c r="H5760" s="787">
        <v>15215.25</v>
      </c>
      <c r="I5760" s="788">
        <v>5017.0250244140625</v>
      </c>
      <c r="K5760" s="795">
        <v>0</v>
      </c>
      <c r="M5760" s="798">
        <f t="shared" si="268"/>
        <v>16021.060285077792</v>
      </c>
      <c r="N5760" s="303"/>
      <c r="S5760" s="786">
        <v>0</v>
      </c>
      <c r="T5760" s="781">
        <f>VLOOKUP(C5760,METADATA!$J$5:$Q$29,IF(E5760="HI",2,IF(E5760="LO",6,10))+IF(S5760=1,2,IF(D5760=7,1,(IF(WEEKDAY(B5760)=1,2,IF(WEEKDAY(B5760)=7,1,0))))))</f>
        <v>2</v>
      </c>
      <c r="U5760" s="781">
        <f>VLOOKUP(C5760,METADATA!$A$5:$H$29,IF(E5760="HI",2,IF(E5760="LO",6,10))+IF(S5760=1,2,IF(D5760=7,1,(IF(WEEKDAY(B5760)=1,2,IF(WEEKDAY(B5760)=7,1,0))))))</f>
        <v>1</v>
      </c>
    </row>
    <row r="5761" spans="2:21" ht="13.95" customHeight="1" x14ac:dyDescent="0.25">
      <c r="B5761" s="784">
        <f t="shared" si="269"/>
        <v>45622</v>
      </c>
      <c r="C5761" s="785">
        <v>21</v>
      </c>
      <c r="D5761" s="786">
        <f>IFERROR((INDEX(METADATA!$T$2:$T$20,MATCH(B5761,METADATA!$S$2:$S$20,0))),0)</f>
        <v>0</v>
      </c>
      <c r="E5761" s="785" t="str">
        <f t="shared" si="267"/>
        <v>LO</v>
      </c>
      <c r="F5761" s="786">
        <f>VLOOKUP(C5761,METADATA!$A$5:$H$29,IF(E5761="HI",2,IF(E5761="LO",6,10))+IF(D5761=1,2,IF(D5761=7,1,(IF(WEEKDAY(B5761)=1,2,IF(WEEKDAY(B5761)=7,1,0))))))</f>
        <v>2</v>
      </c>
      <c r="G5761" s="786">
        <f>VLOOKUP(C5761,METADATA!$J$5:$Q$29,IF(E5761="HI",2,IF(E5761="LO",6,10))+IF(D5761=1,2,IF(D5761=7,1,(IF(WEEKDAY(B5761)=1,2,IF(WEEKDAY(B5761)=7,1,0))))))</f>
        <v>2</v>
      </c>
      <c r="H5761" s="787">
        <v>13755</v>
      </c>
      <c r="I5761" s="788">
        <v>4950.8499145507813</v>
      </c>
      <c r="K5761" s="795">
        <v>0</v>
      </c>
      <c r="M5761" s="798">
        <f t="shared" si="268"/>
        <v>14618.855628140236</v>
      </c>
      <c r="N5761" s="303"/>
      <c r="S5761" s="786">
        <v>0</v>
      </c>
      <c r="T5761" s="781">
        <f>VLOOKUP(C5761,METADATA!$J$5:$Q$29,IF(E5761="HI",2,IF(E5761="LO",6,10))+IF(S5761=1,2,IF(D5761=7,1,(IF(WEEKDAY(B5761)=1,2,IF(WEEKDAY(B5761)=7,1,0))))))</f>
        <v>2</v>
      </c>
      <c r="U5761" s="781">
        <f>VLOOKUP(C5761,METADATA!$A$5:$H$29,IF(E5761="HI",2,IF(E5761="LO",6,10))+IF(S5761=1,2,IF(D5761=7,1,(IF(WEEKDAY(B5761)=1,2,IF(WEEKDAY(B5761)=7,1,0))))))</f>
        <v>2</v>
      </c>
    </row>
    <row r="5762" spans="2:21" ht="13.95" customHeight="1" x14ac:dyDescent="0.25">
      <c r="B5762" s="784">
        <f t="shared" si="269"/>
        <v>45622</v>
      </c>
      <c r="C5762" s="785">
        <v>22</v>
      </c>
      <c r="D5762" s="786">
        <f>IFERROR((INDEX(METADATA!$T$2:$T$20,MATCH(B5762,METADATA!$S$2:$S$20,0))),0)</f>
        <v>0</v>
      </c>
      <c r="E5762" s="785" t="str">
        <f t="shared" si="267"/>
        <v>LO</v>
      </c>
      <c r="F5762" s="786">
        <f>VLOOKUP(C5762,METADATA!$A$5:$H$29,IF(E5762="HI",2,IF(E5762="LO",6,10))+IF(D5762=1,2,IF(D5762=7,1,(IF(WEEKDAY(B5762)=1,2,IF(WEEKDAY(B5762)=7,1,0))))))</f>
        <v>3</v>
      </c>
      <c r="G5762" s="786">
        <f>VLOOKUP(C5762,METADATA!$J$5:$Q$29,IF(E5762="HI",2,IF(E5762="LO",6,10))+IF(D5762=1,2,IF(D5762=7,1,(IF(WEEKDAY(B5762)=1,2,IF(WEEKDAY(B5762)=7,1,0))))))</f>
        <v>3</v>
      </c>
      <c r="H5762" s="787">
        <v>12182.75</v>
      </c>
      <c r="I5762" s="788">
        <v>5101.5</v>
      </c>
      <c r="K5762" s="795">
        <v>0</v>
      </c>
      <c r="M5762" s="798">
        <f t="shared" si="268"/>
        <v>13207.751504798234</v>
      </c>
      <c r="N5762" s="303"/>
      <c r="S5762" s="786">
        <v>0</v>
      </c>
      <c r="T5762" s="781">
        <f>VLOOKUP(C5762,METADATA!$J$5:$Q$29,IF(E5762="HI",2,IF(E5762="LO",6,10))+IF(S5762=1,2,IF(D5762=7,1,(IF(WEEKDAY(B5762)=1,2,IF(WEEKDAY(B5762)=7,1,0))))))</f>
        <v>3</v>
      </c>
      <c r="U5762" s="781">
        <f>VLOOKUP(C5762,METADATA!$A$5:$H$29,IF(E5762="HI",2,IF(E5762="LO",6,10))+IF(S5762=1,2,IF(D5762=7,1,(IF(WEEKDAY(B5762)=1,2,IF(WEEKDAY(B5762)=7,1,0))))))</f>
        <v>3</v>
      </c>
    </row>
    <row r="5763" spans="2:21" ht="13.95" customHeight="1" x14ac:dyDescent="0.25">
      <c r="B5763" s="784">
        <f t="shared" si="269"/>
        <v>45622</v>
      </c>
      <c r="C5763" s="785">
        <v>23</v>
      </c>
      <c r="D5763" s="786">
        <f>IFERROR((INDEX(METADATA!$T$2:$T$20,MATCH(B5763,METADATA!$S$2:$S$20,0))),0)</f>
        <v>0</v>
      </c>
      <c r="E5763" s="785" t="str">
        <f t="shared" si="267"/>
        <v>LO</v>
      </c>
      <c r="F5763" s="786">
        <f>VLOOKUP(C5763,METADATA!$A$5:$H$29,IF(E5763="HI",2,IF(E5763="LO",6,10))+IF(D5763=1,2,IF(D5763=7,1,(IF(WEEKDAY(B5763)=1,2,IF(WEEKDAY(B5763)=7,1,0))))))</f>
        <v>3</v>
      </c>
      <c r="G5763" s="786">
        <f>VLOOKUP(C5763,METADATA!$J$5:$Q$29,IF(E5763="HI",2,IF(E5763="LO",6,10))+IF(D5763=1,2,IF(D5763=7,1,(IF(WEEKDAY(B5763)=1,2,IF(WEEKDAY(B5763)=7,1,0))))))</f>
        <v>3</v>
      </c>
      <c r="H5763" s="787">
        <v>11040.5</v>
      </c>
      <c r="I5763" s="788">
        <v>5146.3499755859375</v>
      </c>
      <c r="K5763" s="795">
        <v>0</v>
      </c>
      <c r="M5763" s="798">
        <f t="shared" si="268"/>
        <v>12181.032728024884</v>
      </c>
      <c r="N5763" s="303"/>
      <c r="S5763" s="786">
        <v>0</v>
      </c>
      <c r="T5763" s="781">
        <f>VLOOKUP(C5763,METADATA!$J$5:$Q$29,IF(E5763="HI",2,IF(E5763="LO",6,10))+IF(S5763=1,2,IF(D5763=7,1,(IF(WEEKDAY(B5763)=1,2,IF(WEEKDAY(B5763)=7,1,0))))))</f>
        <v>3</v>
      </c>
      <c r="U5763" s="781">
        <f>VLOOKUP(C5763,METADATA!$A$5:$H$29,IF(E5763="HI",2,IF(E5763="LO",6,10))+IF(S5763=1,2,IF(D5763=7,1,(IF(WEEKDAY(B5763)=1,2,IF(WEEKDAY(B5763)=7,1,0))))))</f>
        <v>3</v>
      </c>
    </row>
    <row r="5764" spans="2:21" ht="13.95" customHeight="1" x14ac:dyDescent="0.25">
      <c r="B5764" s="784">
        <f t="shared" si="269"/>
        <v>45623</v>
      </c>
      <c r="C5764" s="785">
        <v>0</v>
      </c>
      <c r="D5764" s="786">
        <f>IFERROR((INDEX(METADATA!$T$2:$T$20,MATCH(B5764,METADATA!$S$2:$S$20,0))),0)</f>
        <v>0</v>
      </c>
      <c r="E5764" s="785" t="str">
        <f t="shared" ref="E5764:E5827" si="270">IF(B5764="","",IF(AND(MONTH(B5764)&gt;=MONTH($AA$9),MONTH(B5764)&lt;=MONTH($AA$11)),"HI","LO"))</f>
        <v>LO</v>
      </c>
      <c r="F5764" s="786">
        <f>VLOOKUP(C5764,METADATA!$A$5:$H$29,IF(E5764="HI",2,IF(E5764="LO",6,10))+IF(D5764=1,2,IF(D5764=7,1,(IF(WEEKDAY(B5764)=1,2,IF(WEEKDAY(B5764)=7,1,0))))))</f>
        <v>3</v>
      </c>
      <c r="G5764" s="786">
        <f>VLOOKUP(C5764,METADATA!$J$5:$Q$29,IF(E5764="HI",2,IF(E5764="LO",6,10))+IF(D5764=1,2,IF(D5764=7,1,(IF(WEEKDAY(B5764)=1,2,IF(WEEKDAY(B5764)=7,1,0))))))</f>
        <v>3</v>
      </c>
      <c r="H5764" s="787">
        <v>10255</v>
      </c>
      <c r="I5764" s="788">
        <v>4997.1748962402344</v>
      </c>
      <c r="K5764" s="795">
        <v>0</v>
      </c>
      <c r="M5764" s="798">
        <f t="shared" ref="M5764:M5827" si="271">SQRT(H5764^2+I5764^2)</f>
        <v>11407.750959045941</v>
      </c>
      <c r="N5764" s="303"/>
      <c r="S5764" s="786">
        <v>0</v>
      </c>
      <c r="T5764" s="781">
        <f>VLOOKUP(C5764,METADATA!$J$5:$Q$29,IF(E5764="HI",2,IF(E5764="LO",6,10))+IF(S5764=1,2,IF(D5764=7,1,(IF(WEEKDAY(B5764)=1,2,IF(WEEKDAY(B5764)=7,1,0))))))</f>
        <v>3</v>
      </c>
      <c r="U5764" s="781">
        <f>VLOOKUP(C5764,METADATA!$A$5:$H$29,IF(E5764="HI",2,IF(E5764="LO",6,10))+IF(S5764=1,2,IF(D5764=7,1,(IF(WEEKDAY(B5764)=1,2,IF(WEEKDAY(B5764)=7,1,0))))))</f>
        <v>3</v>
      </c>
    </row>
    <row r="5765" spans="2:21" ht="13.95" customHeight="1" x14ac:dyDescent="0.25">
      <c r="B5765" s="784">
        <f t="shared" si="269"/>
        <v>45623</v>
      </c>
      <c r="C5765" s="785">
        <v>1</v>
      </c>
      <c r="D5765" s="786">
        <f>IFERROR((INDEX(METADATA!$T$2:$T$20,MATCH(B5765,METADATA!$S$2:$S$20,0))),0)</f>
        <v>0</v>
      </c>
      <c r="E5765" s="785" t="str">
        <f t="shared" si="270"/>
        <v>LO</v>
      </c>
      <c r="F5765" s="786">
        <f>VLOOKUP(C5765,METADATA!$A$5:$H$29,IF(E5765="HI",2,IF(E5765="LO",6,10))+IF(D5765=1,2,IF(D5765=7,1,(IF(WEEKDAY(B5765)=1,2,IF(WEEKDAY(B5765)=7,1,0))))))</f>
        <v>3</v>
      </c>
      <c r="G5765" s="786">
        <f>VLOOKUP(C5765,METADATA!$J$5:$Q$29,IF(E5765="HI",2,IF(E5765="LO",6,10))+IF(D5765=1,2,IF(D5765=7,1,(IF(WEEKDAY(B5765)=1,2,IF(WEEKDAY(B5765)=7,1,0))))))</f>
        <v>3</v>
      </c>
      <c r="H5765" s="787">
        <v>9644.25</v>
      </c>
      <c r="I5765" s="788">
        <v>4749.6650085449219</v>
      </c>
      <c r="K5765" s="795">
        <v>0</v>
      </c>
      <c r="M5765" s="798">
        <f t="shared" si="271"/>
        <v>10750.389562983102</v>
      </c>
      <c r="N5765" s="303"/>
      <c r="S5765" s="786">
        <v>0</v>
      </c>
      <c r="T5765" s="781">
        <f>VLOOKUP(C5765,METADATA!$J$5:$Q$29,IF(E5765="HI",2,IF(E5765="LO",6,10))+IF(S5765=1,2,IF(D5765=7,1,(IF(WEEKDAY(B5765)=1,2,IF(WEEKDAY(B5765)=7,1,0))))))</f>
        <v>3</v>
      </c>
      <c r="U5765" s="781">
        <f>VLOOKUP(C5765,METADATA!$A$5:$H$29,IF(E5765="HI",2,IF(E5765="LO",6,10))+IF(S5765=1,2,IF(D5765=7,1,(IF(WEEKDAY(B5765)=1,2,IF(WEEKDAY(B5765)=7,1,0))))))</f>
        <v>3</v>
      </c>
    </row>
    <row r="5766" spans="2:21" ht="13.95" customHeight="1" x14ac:dyDescent="0.25">
      <c r="B5766" s="784">
        <f t="shared" si="269"/>
        <v>45623</v>
      </c>
      <c r="C5766" s="785">
        <v>2</v>
      </c>
      <c r="D5766" s="786">
        <f>IFERROR((INDEX(METADATA!$T$2:$T$20,MATCH(B5766,METADATA!$S$2:$S$20,0))),0)</f>
        <v>0</v>
      </c>
      <c r="E5766" s="785" t="str">
        <f t="shared" si="270"/>
        <v>LO</v>
      </c>
      <c r="F5766" s="786">
        <f>VLOOKUP(C5766,METADATA!$A$5:$H$29,IF(E5766="HI",2,IF(E5766="LO",6,10))+IF(D5766=1,2,IF(D5766=7,1,(IF(WEEKDAY(B5766)=1,2,IF(WEEKDAY(B5766)=7,1,0))))))</f>
        <v>3</v>
      </c>
      <c r="G5766" s="786">
        <f>VLOOKUP(C5766,METADATA!$J$5:$Q$29,IF(E5766="HI",2,IF(E5766="LO",6,10))+IF(D5766=1,2,IF(D5766=7,1,(IF(WEEKDAY(B5766)=1,2,IF(WEEKDAY(B5766)=7,1,0))))))</f>
        <v>3</v>
      </c>
      <c r="H5766" s="787">
        <v>9667.75</v>
      </c>
      <c r="I5766" s="788">
        <v>4822.8774108886719</v>
      </c>
      <c r="K5766" s="795">
        <v>0</v>
      </c>
      <c r="M5766" s="798">
        <f t="shared" si="271"/>
        <v>10803.959301245086</v>
      </c>
      <c r="N5766" s="303"/>
      <c r="S5766" s="786">
        <v>0</v>
      </c>
      <c r="T5766" s="781">
        <f>VLOOKUP(C5766,METADATA!$J$5:$Q$29,IF(E5766="HI",2,IF(E5766="LO",6,10))+IF(S5766=1,2,IF(D5766=7,1,(IF(WEEKDAY(B5766)=1,2,IF(WEEKDAY(B5766)=7,1,0))))))</f>
        <v>3</v>
      </c>
      <c r="U5766" s="781">
        <f>VLOOKUP(C5766,METADATA!$A$5:$H$29,IF(E5766="HI",2,IF(E5766="LO",6,10))+IF(S5766=1,2,IF(D5766=7,1,(IF(WEEKDAY(B5766)=1,2,IF(WEEKDAY(B5766)=7,1,0))))))</f>
        <v>3</v>
      </c>
    </row>
    <row r="5767" spans="2:21" ht="13.95" customHeight="1" x14ac:dyDescent="0.25">
      <c r="B5767" s="784">
        <f t="shared" si="269"/>
        <v>45623</v>
      </c>
      <c r="C5767" s="785">
        <v>3</v>
      </c>
      <c r="D5767" s="786">
        <f>IFERROR((INDEX(METADATA!$T$2:$T$20,MATCH(B5767,METADATA!$S$2:$S$20,0))),0)</f>
        <v>0</v>
      </c>
      <c r="E5767" s="785" t="str">
        <f t="shared" si="270"/>
        <v>LO</v>
      </c>
      <c r="F5767" s="786">
        <f>VLOOKUP(C5767,METADATA!$A$5:$H$29,IF(E5767="HI",2,IF(E5767="LO",6,10))+IF(D5767=1,2,IF(D5767=7,1,(IF(WEEKDAY(B5767)=1,2,IF(WEEKDAY(B5767)=7,1,0))))))</f>
        <v>3</v>
      </c>
      <c r="G5767" s="786">
        <f>VLOOKUP(C5767,METADATA!$J$5:$Q$29,IF(E5767="HI",2,IF(E5767="LO",6,10))+IF(D5767=1,2,IF(D5767=7,1,(IF(WEEKDAY(B5767)=1,2,IF(WEEKDAY(B5767)=7,1,0))))))</f>
        <v>3</v>
      </c>
      <c r="H5767" s="787">
        <v>9669.75</v>
      </c>
      <c r="I5767" s="788">
        <v>4799.6049194335938</v>
      </c>
      <c r="K5767" s="795">
        <v>0</v>
      </c>
      <c r="M5767" s="798">
        <f t="shared" si="271"/>
        <v>10795.381996258917</v>
      </c>
      <c r="N5767" s="303"/>
      <c r="S5767" s="786">
        <v>0</v>
      </c>
      <c r="T5767" s="781">
        <f>VLOOKUP(C5767,METADATA!$J$5:$Q$29,IF(E5767="HI",2,IF(E5767="LO",6,10))+IF(S5767=1,2,IF(D5767=7,1,(IF(WEEKDAY(B5767)=1,2,IF(WEEKDAY(B5767)=7,1,0))))))</f>
        <v>3</v>
      </c>
      <c r="U5767" s="781">
        <f>VLOOKUP(C5767,METADATA!$A$5:$H$29,IF(E5767="HI",2,IF(E5767="LO",6,10))+IF(S5767=1,2,IF(D5767=7,1,(IF(WEEKDAY(B5767)=1,2,IF(WEEKDAY(B5767)=7,1,0))))))</f>
        <v>3</v>
      </c>
    </row>
    <row r="5768" spans="2:21" ht="13.95" customHeight="1" x14ac:dyDescent="0.25">
      <c r="B5768" s="784">
        <f t="shared" si="269"/>
        <v>45623</v>
      </c>
      <c r="C5768" s="785">
        <v>4</v>
      </c>
      <c r="D5768" s="786">
        <f>IFERROR((INDEX(METADATA!$T$2:$T$20,MATCH(B5768,METADATA!$S$2:$S$20,0))),0)</f>
        <v>0</v>
      </c>
      <c r="E5768" s="785" t="str">
        <f t="shared" si="270"/>
        <v>LO</v>
      </c>
      <c r="F5768" s="786">
        <f>VLOOKUP(C5768,METADATA!$A$5:$H$29,IF(E5768="HI",2,IF(E5768="LO",6,10))+IF(D5768=1,2,IF(D5768=7,1,(IF(WEEKDAY(B5768)=1,2,IF(WEEKDAY(B5768)=7,1,0))))))</f>
        <v>3</v>
      </c>
      <c r="G5768" s="786">
        <f>VLOOKUP(C5768,METADATA!$J$5:$Q$29,IF(E5768="HI",2,IF(E5768="LO",6,10))+IF(D5768=1,2,IF(D5768=7,1,(IF(WEEKDAY(B5768)=1,2,IF(WEEKDAY(B5768)=7,1,0))))))</f>
        <v>3</v>
      </c>
      <c r="H5768" s="787">
        <v>9858.75</v>
      </c>
      <c r="I5768" s="788">
        <v>4867.9150085449219</v>
      </c>
      <c r="K5768" s="795">
        <v>870.51250000000005</v>
      </c>
      <c r="M5768" s="798">
        <f t="shared" si="271"/>
        <v>10995.069262761235</v>
      </c>
      <c r="N5768" s="303"/>
      <c r="S5768" s="786">
        <v>0</v>
      </c>
      <c r="T5768" s="781">
        <f>VLOOKUP(C5768,METADATA!$J$5:$Q$29,IF(E5768="HI",2,IF(E5768="LO",6,10))+IF(S5768=1,2,IF(D5768=7,1,(IF(WEEKDAY(B5768)=1,2,IF(WEEKDAY(B5768)=7,1,0))))))</f>
        <v>3</v>
      </c>
      <c r="U5768" s="781">
        <f>VLOOKUP(C5768,METADATA!$A$5:$H$29,IF(E5768="HI",2,IF(E5768="LO",6,10))+IF(S5768=1,2,IF(D5768=7,1,(IF(WEEKDAY(B5768)=1,2,IF(WEEKDAY(B5768)=7,1,0))))))</f>
        <v>3</v>
      </c>
    </row>
    <row r="5769" spans="2:21" ht="13.95" customHeight="1" x14ac:dyDescent="0.25">
      <c r="B5769" s="784">
        <f t="shared" si="269"/>
        <v>45623</v>
      </c>
      <c r="C5769" s="785">
        <v>5</v>
      </c>
      <c r="D5769" s="786">
        <f>IFERROR((INDEX(METADATA!$T$2:$T$20,MATCH(B5769,METADATA!$S$2:$S$20,0))),0)</f>
        <v>0</v>
      </c>
      <c r="E5769" s="785" t="str">
        <f t="shared" si="270"/>
        <v>LO</v>
      </c>
      <c r="F5769" s="786">
        <f>VLOOKUP(C5769,METADATA!$A$5:$H$29,IF(E5769="HI",2,IF(E5769="LO",6,10))+IF(D5769=1,2,IF(D5769=7,1,(IF(WEEKDAY(B5769)=1,2,IF(WEEKDAY(B5769)=7,1,0))))))</f>
        <v>3</v>
      </c>
      <c r="G5769" s="786">
        <f>VLOOKUP(C5769,METADATA!$J$5:$Q$29,IF(E5769="HI",2,IF(E5769="LO",6,10))+IF(D5769=1,2,IF(D5769=7,1,(IF(WEEKDAY(B5769)=1,2,IF(WEEKDAY(B5769)=7,1,0))))))</f>
        <v>3</v>
      </c>
      <c r="H5769" s="787">
        <v>11454.25</v>
      </c>
      <c r="I5769" s="788">
        <v>4706.8099060058594</v>
      </c>
      <c r="K5769" s="795">
        <v>865.8125</v>
      </c>
      <c r="M5769" s="798">
        <f t="shared" si="271"/>
        <v>12383.614276687356</v>
      </c>
      <c r="N5769" s="303"/>
      <c r="S5769" s="786">
        <v>0</v>
      </c>
      <c r="T5769" s="781">
        <f>VLOOKUP(C5769,METADATA!$J$5:$Q$29,IF(E5769="HI",2,IF(E5769="LO",6,10))+IF(S5769=1,2,IF(D5769=7,1,(IF(WEEKDAY(B5769)=1,2,IF(WEEKDAY(B5769)=7,1,0))))))</f>
        <v>3</v>
      </c>
      <c r="U5769" s="781">
        <f>VLOOKUP(C5769,METADATA!$A$5:$H$29,IF(E5769="HI",2,IF(E5769="LO",6,10))+IF(S5769=1,2,IF(D5769=7,1,(IF(WEEKDAY(B5769)=1,2,IF(WEEKDAY(B5769)=7,1,0))))))</f>
        <v>3</v>
      </c>
    </row>
    <row r="5770" spans="2:21" ht="13.95" customHeight="1" x14ac:dyDescent="0.25">
      <c r="B5770" s="784">
        <f t="shared" si="269"/>
        <v>45623</v>
      </c>
      <c r="C5770" s="785">
        <v>6</v>
      </c>
      <c r="D5770" s="786">
        <f>IFERROR((INDEX(METADATA!$T$2:$T$20,MATCH(B5770,METADATA!$S$2:$S$20,0))),0)</f>
        <v>0</v>
      </c>
      <c r="E5770" s="785" t="str">
        <f t="shared" si="270"/>
        <v>LO</v>
      </c>
      <c r="F5770" s="786">
        <f>VLOOKUP(C5770,METADATA!$A$5:$H$29,IF(E5770="HI",2,IF(E5770="LO",6,10))+IF(D5770=1,2,IF(D5770=7,1,(IF(WEEKDAY(B5770)=1,2,IF(WEEKDAY(B5770)=7,1,0))))))</f>
        <v>2</v>
      </c>
      <c r="G5770" s="786">
        <f>VLOOKUP(C5770,METADATA!$J$5:$Q$29,IF(E5770="HI",2,IF(E5770="LO",6,10))+IF(D5770=1,2,IF(D5770=7,1,(IF(WEEKDAY(B5770)=1,2,IF(WEEKDAY(B5770)=7,1,0))))))</f>
        <v>2</v>
      </c>
      <c r="H5770" s="787">
        <v>12883.75</v>
      </c>
      <c r="I5770" s="788">
        <v>4125.2724914550781</v>
      </c>
      <c r="K5770" s="795">
        <v>834.63750000000005</v>
      </c>
      <c r="M5770" s="798">
        <f t="shared" si="271"/>
        <v>13528.077734521486</v>
      </c>
      <c r="N5770" s="303"/>
      <c r="S5770" s="786">
        <v>0</v>
      </c>
      <c r="T5770" s="781">
        <f>VLOOKUP(C5770,METADATA!$J$5:$Q$29,IF(E5770="HI",2,IF(E5770="LO",6,10))+IF(S5770=1,2,IF(D5770=7,1,(IF(WEEKDAY(B5770)=1,2,IF(WEEKDAY(B5770)=7,1,0))))))</f>
        <v>2</v>
      </c>
      <c r="U5770" s="781">
        <f>VLOOKUP(C5770,METADATA!$A$5:$H$29,IF(E5770="HI",2,IF(E5770="LO",6,10))+IF(S5770=1,2,IF(D5770=7,1,(IF(WEEKDAY(B5770)=1,2,IF(WEEKDAY(B5770)=7,1,0))))))</f>
        <v>2</v>
      </c>
    </row>
    <row r="5771" spans="2:21" ht="13.95" customHeight="1" x14ac:dyDescent="0.25">
      <c r="B5771" s="784">
        <f t="shared" si="269"/>
        <v>45623</v>
      </c>
      <c r="C5771" s="785">
        <v>7</v>
      </c>
      <c r="D5771" s="786">
        <f>IFERROR((INDEX(METADATA!$T$2:$T$20,MATCH(B5771,METADATA!$S$2:$S$20,0))),0)</f>
        <v>0</v>
      </c>
      <c r="E5771" s="785" t="str">
        <f t="shared" si="270"/>
        <v>LO</v>
      </c>
      <c r="F5771" s="786">
        <f>VLOOKUP(C5771,METADATA!$A$5:$H$29,IF(E5771="HI",2,IF(E5771="LO",6,10))+IF(D5771=1,2,IF(D5771=7,1,(IF(WEEKDAY(B5771)=1,2,IF(WEEKDAY(B5771)=7,1,0))))))</f>
        <v>1</v>
      </c>
      <c r="G5771" s="786">
        <f>VLOOKUP(C5771,METADATA!$J$5:$Q$29,IF(E5771="HI",2,IF(E5771="LO",6,10))+IF(D5771=1,2,IF(D5771=7,1,(IF(WEEKDAY(B5771)=1,2,IF(WEEKDAY(B5771)=7,1,0))))))</f>
        <v>1</v>
      </c>
      <c r="H5771" s="787">
        <v>13717.5</v>
      </c>
      <c r="I5771" s="788">
        <v>4530.599853515625</v>
      </c>
      <c r="K5771" s="795">
        <v>847.33749999999998</v>
      </c>
      <c r="M5771" s="798">
        <f t="shared" si="271"/>
        <v>14446.319298792887</v>
      </c>
      <c r="N5771" s="303"/>
      <c r="S5771" s="786">
        <v>0</v>
      </c>
      <c r="T5771" s="781">
        <f>VLOOKUP(C5771,METADATA!$J$5:$Q$29,IF(E5771="HI",2,IF(E5771="LO",6,10))+IF(S5771=1,2,IF(D5771=7,1,(IF(WEEKDAY(B5771)=1,2,IF(WEEKDAY(B5771)=7,1,0))))))</f>
        <v>1</v>
      </c>
      <c r="U5771" s="781">
        <f>VLOOKUP(C5771,METADATA!$A$5:$H$29,IF(E5771="HI",2,IF(E5771="LO",6,10))+IF(S5771=1,2,IF(D5771=7,1,(IF(WEEKDAY(B5771)=1,2,IF(WEEKDAY(B5771)=7,1,0))))))</f>
        <v>1</v>
      </c>
    </row>
    <row r="5772" spans="2:21" ht="13.95" customHeight="1" x14ac:dyDescent="0.25">
      <c r="B5772" s="784">
        <f t="shared" si="269"/>
        <v>45623</v>
      </c>
      <c r="C5772" s="785">
        <v>8</v>
      </c>
      <c r="D5772" s="786">
        <f>IFERROR((INDEX(METADATA!$T$2:$T$20,MATCH(B5772,METADATA!$S$2:$S$20,0))),0)</f>
        <v>0</v>
      </c>
      <c r="E5772" s="785" t="str">
        <f t="shared" si="270"/>
        <v>LO</v>
      </c>
      <c r="F5772" s="786">
        <f>VLOOKUP(C5772,METADATA!$A$5:$H$29,IF(E5772="HI",2,IF(E5772="LO",6,10))+IF(D5772=1,2,IF(D5772=7,1,(IF(WEEKDAY(B5772)=1,2,IF(WEEKDAY(B5772)=7,1,0))))))</f>
        <v>1</v>
      </c>
      <c r="G5772" s="786">
        <f>VLOOKUP(C5772,METADATA!$J$5:$Q$29,IF(E5772="HI",2,IF(E5772="LO",6,10))+IF(D5772=1,2,IF(D5772=7,1,(IF(WEEKDAY(B5772)=1,2,IF(WEEKDAY(B5772)=7,1,0))))))</f>
        <v>1</v>
      </c>
      <c r="H5772" s="787">
        <v>15576.5</v>
      </c>
      <c r="I5772" s="788">
        <v>4967.3500366210938</v>
      </c>
      <c r="K5772" s="795">
        <v>851.61249999999995</v>
      </c>
      <c r="M5772" s="798">
        <f t="shared" si="271"/>
        <v>16349.370588384116</v>
      </c>
      <c r="N5772" s="303"/>
      <c r="S5772" s="786">
        <v>0</v>
      </c>
      <c r="T5772" s="781">
        <f>VLOOKUP(C5772,METADATA!$J$5:$Q$29,IF(E5772="HI",2,IF(E5772="LO",6,10))+IF(S5772=1,2,IF(D5772=7,1,(IF(WEEKDAY(B5772)=1,2,IF(WEEKDAY(B5772)=7,1,0))))))</f>
        <v>1</v>
      </c>
      <c r="U5772" s="781">
        <f>VLOOKUP(C5772,METADATA!$A$5:$H$29,IF(E5772="HI",2,IF(E5772="LO",6,10))+IF(S5772=1,2,IF(D5772=7,1,(IF(WEEKDAY(B5772)=1,2,IF(WEEKDAY(B5772)=7,1,0))))))</f>
        <v>1</v>
      </c>
    </row>
    <row r="5773" spans="2:21" ht="13.95" customHeight="1" x14ac:dyDescent="0.25">
      <c r="B5773" s="784">
        <f t="shared" si="269"/>
        <v>45623</v>
      </c>
      <c r="C5773" s="785">
        <v>9</v>
      </c>
      <c r="D5773" s="786">
        <f>IFERROR((INDEX(METADATA!$T$2:$T$20,MATCH(B5773,METADATA!$S$2:$S$20,0))),0)</f>
        <v>0</v>
      </c>
      <c r="E5773" s="785" t="str">
        <f t="shared" si="270"/>
        <v>LO</v>
      </c>
      <c r="F5773" s="786">
        <f>VLOOKUP(C5773,METADATA!$A$5:$H$29,IF(E5773="HI",2,IF(E5773="LO",6,10))+IF(D5773=1,2,IF(D5773=7,1,(IF(WEEKDAY(B5773)=1,2,IF(WEEKDAY(B5773)=7,1,0))))))</f>
        <v>2</v>
      </c>
      <c r="G5773" s="786">
        <f>VLOOKUP(C5773,METADATA!$J$5:$Q$29,IF(E5773="HI",2,IF(E5773="LO",6,10))+IF(D5773=1,2,IF(D5773=7,1,(IF(WEEKDAY(B5773)=1,2,IF(WEEKDAY(B5773)=7,1,0))))))</f>
        <v>1</v>
      </c>
      <c r="H5773" s="787">
        <v>16533.5</v>
      </c>
      <c r="I5773" s="788">
        <v>4785.4248962402344</v>
      </c>
      <c r="K5773" s="795">
        <v>856.5</v>
      </c>
      <c r="M5773" s="798">
        <f t="shared" si="271"/>
        <v>17212.115317053736</v>
      </c>
      <c r="N5773" s="303"/>
      <c r="S5773" s="786">
        <v>0</v>
      </c>
      <c r="T5773" s="781">
        <f>VLOOKUP(C5773,METADATA!$J$5:$Q$29,IF(E5773="HI",2,IF(E5773="LO",6,10))+IF(S5773=1,2,IF(D5773=7,1,(IF(WEEKDAY(B5773)=1,2,IF(WEEKDAY(B5773)=7,1,0))))))</f>
        <v>1</v>
      </c>
      <c r="U5773" s="781">
        <f>VLOOKUP(C5773,METADATA!$A$5:$H$29,IF(E5773="HI",2,IF(E5773="LO",6,10))+IF(S5773=1,2,IF(D5773=7,1,(IF(WEEKDAY(B5773)=1,2,IF(WEEKDAY(B5773)=7,1,0))))))</f>
        <v>2</v>
      </c>
    </row>
    <row r="5774" spans="2:21" ht="13.95" customHeight="1" x14ac:dyDescent="0.25">
      <c r="B5774" s="784">
        <f t="shared" si="269"/>
        <v>45623</v>
      </c>
      <c r="C5774" s="785">
        <v>10</v>
      </c>
      <c r="D5774" s="786">
        <f>IFERROR((INDEX(METADATA!$T$2:$T$20,MATCH(B5774,METADATA!$S$2:$S$20,0))),0)</f>
        <v>0</v>
      </c>
      <c r="E5774" s="785" t="str">
        <f t="shared" si="270"/>
        <v>LO</v>
      </c>
      <c r="F5774" s="786">
        <f>VLOOKUP(C5774,METADATA!$A$5:$H$29,IF(E5774="HI",2,IF(E5774="LO",6,10))+IF(D5774=1,2,IF(D5774=7,1,(IF(WEEKDAY(B5774)=1,2,IF(WEEKDAY(B5774)=7,1,0))))))</f>
        <v>2</v>
      </c>
      <c r="G5774" s="786">
        <f>VLOOKUP(C5774,METADATA!$J$5:$Q$29,IF(E5774="HI",2,IF(E5774="LO",6,10))+IF(D5774=1,2,IF(D5774=7,1,(IF(WEEKDAY(B5774)=1,2,IF(WEEKDAY(B5774)=7,1,0))))))</f>
        <v>2</v>
      </c>
      <c r="H5774" s="787">
        <v>16320.25</v>
      </c>
      <c r="I5774" s="788">
        <v>4724.1250915527344</v>
      </c>
      <c r="K5774" s="795">
        <v>824.32500000000005</v>
      </c>
      <c r="M5774" s="798">
        <f t="shared" si="271"/>
        <v>16990.230073284416</v>
      </c>
      <c r="N5774" s="303"/>
      <c r="S5774" s="786">
        <v>0</v>
      </c>
      <c r="T5774" s="781">
        <f>VLOOKUP(C5774,METADATA!$J$5:$Q$29,IF(E5774="HI",2,IF(E5774="LO",6,10))+IF(S5774=1,2,IF(D5774=7,1,(IF(WEEKDAY(B5774)=1,2,IF(WEEKDAY(B5774)=7,1,0))))))</f>
        <v>2</v>
      </c>
      <c r="U5774" s="781">
        <f>VLOOKUP(C5774,METADATA!$A$5:$H$29,IF(E5774="HI",2,IF(E5774="LO",6,10))+IF(S5774=1,2,IF(D5774=7,1,(IF(WEEKDAY(B5774)=1,2,IF(WEEKDAY(B5774)=7,1,0))))))</f>
        <v>2</v>
      </c>
    </row>
    <row r="5775" spans="2:21" ht="13.95" customHeight="1" x14ac:dyDescent="0.25">
      <c r="B5775" s="784">
        <f t="shared" si="269"/>
        <v>45623</v>
      </c>
      <c r="C5775" s="785">
        <v>11</v>
      </c>
      <c r="D5775" s="786">
        <f>IFERROR((INDEX(METADATA!$T$2:$T$20,MATCH(B5775,METADATA!$S$2:$S$20,0))),0)</f>
        <v>0</v>
      </c>
      <c r="E5775" s="785" t="str">
        <f t="shared" si="270"/>
        <v>LO</v>
      </c>
      <c r="F5775" s="786">
        <f>VLOOKUP(C5775,METADATA!$A$5:$H$29,IF(E5775="HI",2,IF(E5775="LO",6,10))+IF(D5775=1,2,IF(D5775=7,1,(IF(WEEKDAY(B5775)=1,2,IF(WEEKDAY(B5775)=7,1,0))))))</f>
        <v>2</v>
      </c>
      <c r="G5775" s="786">
        <f>VLOOKUP(C5775,METADATA!$J$5:$Q$29,IF(E5775="HI",2,IF(E5775="LO",6,10))+IF(D5775=1,2,IF(D5775=7,1,(IF(WEEKDAY(B5775)=1,2,IF(WEEKDAY(B5775)=7,1,0))))))</f>
        <v>2</v>
      </c>
      <c r="H5775" s="787">
        <v>16477.25</v>
      </c>
      <c r="I5775" s="788">
        <v>4907.8499755859375</v>
      </c>
      <c r="K5775" s="795">
        <v>882.73749999999995</v>
      </c>
      <c r="M5775" s="798">
        <f t="shared" si="271"/>
        <v>17192.636765352745</v>
      </c>
      <c r="N5775" s="303"/>
      <c r="S5775" s="786">
        <v>0</v>
      </c>
      <c r="T5775" s="781">
        <f>VLOOKUP(C5775,METADATA!$J$5:$Q$29,IF(E5775="HI",2,IF(E5775="LO",6,10))+IF(S5775=1,2,IF(D5775=7,1,(IF(WEEKDAY(B5775)=1,2,IF(WEEKDAY(B5775)=7,1,0))))))</f>
        <v>2</v>
      </c>
      <c r="U5775" s="781">
        <f>VLOOKUP(C5775,METADATA!$A$5:$H$29,IF(E5775="HI",2,IF(E5775="LO",6,10))+IF(S5775=1,2,IF(D5775=7,1,(IF(WEEKDAY(B5775)=1,2,IF(WEEKDAY(B5775)=7,1,0))))))</f>
        <v>2</v>
      </c>
    </row>
    <row r="5776" spans="2:21" ht="13.95" customHeight="1" x14ac:dyDescent="0.25">
      <c r="B5776" s="784">
        <f t="shared" si="269"/>
        <v>45623</v>
      </c>
      <c r="C5776" s="785">
        <v>12</v>
      </c>
      <c r="D5776" s="786">
        <f>IFERROR((INDEX(METADATA!$T$2:$T$20,MATCH(B5776,METADATA!$S$2:$S$20,0))),0)</f>
        <v>0</v>
      </c>
      <c r="E5776" s="785" t="str">
        <f t="shared" si="270"/>
        <v>LO</v>
      </c>
      <c r="F5776" s="786">
        <f>VLOOKUP(C5776,METADATA!$A$5:$H$29,IF(E5776="HI",2,IF(E5776="LO",6,10))+IF(D5776=1,2,IF(D5776=7,1,(IF(WEEKDAY(B5776)=1,2,IF(WEEKDAY(B5776)=7,1,0))))))</f>
        <v>2</v>
      </c>
      <c r="G5776" s="786">
        <f>VLOOKUP(C5776,METADATA!$J$5:$Q$29,IF(E5776="HI",2,IF(E5776="LO",6,10))+IF(D5776=1,2,IF(D5776=7,1,(IF(WEEKDAY(B5776)=1,2,IF(WEEKDAY(B5776)=7,1,0))))))</f>
        <v>2</v>
      </c>
      <c r="H5776" s="787">
        <v>16593</v>
      </c>
      <c r="I5776" s="788">
        <v>4918.2000732421875</v>
      </c>
      <c r="K5776" s="795">
        <v>909.3125</v>
      </c>
      <c r="M5776" s="798">
        <f t="shared" si="271"/>
        <v>17306.540409927093</v>
      </c>
      <c r="N5776" s="303"/>
      <c r="S5776" s="786">
        <v>0</v>
      </c>
      <c r="T5776" s="781">
        <f>VLOOKUP(C5776,METADATA!$J$5:$Q$29,IF(E5776="HI",2,IF(E5776="LO",6,10))+IF(S5776=1,2,IF(D5776=7,1,(IF(WEEKDAY(B5776)=1,2,IF(WEEKDAY(B5776)=7,1,0))))))</f>
        <v>2</v>
      </c>
      <c r="U5776" s="781">
        <f>VLOOKUP(C5776,METADATA!$A$5:$H$29,IF(E5776="HI",2,IF(E5776="LO",6,10))+IF(S5776=1,2,IF(D5776=7,1,(IF(WEEKDAY(B5776)=1,2,IF(WEEKDAY(B5776)=7,1,0))))))</f>
        <v>2</v>
      </c>
    </row>
    <row r="5777" spans="2:21" ht="13.95" customHeight="1" x14ac:dyDescent="0.25">
      <c r="B5777" s="784">
        <f t="shared" si="269"/>
        <v>45623</v>
      </c>
      <c r="C5777" s="785">
        <v>13</v>
      </c>
      <c r="D5777" s="786">
        <f>IFERROR((INDEX(METADATA!$T$2:$T$20,MATCH(B5777,METADATA!$S$2:$S$20,0))),0)</f>
        <v>0</v>
      </c>
      <c r="E5777" s="785" t="str">
        <f t="shared" si="270"/>
        <v>LO</v>
      </c>
      <c r="F5777" s="786">
        <f>VLOOKUP(C5777,METADATA!$A$5:$H$29,IF(E5777="HI",2,IF(E5777="LO",6,10))+IF(D5777=1,2,IF(D5777=7,1,(IF(WEEKDAY(B5777)=1,2,IF(WEEKDAY(B5777)=7,1,0))))))</f>
        <v>2</v>
      </c>
      <c r="G5777" s="786">
        <f>VLOOKUP(C5777,METADATA!$J$5:$Q$29,IF(E5777="HI",2,IF(E5777="LO",6,10))+IF(D5777=1,2,IF(D5777=7,1,(IF(WEEKDAY(B5777)=1,2,IF(WEEKDAY(B5777)=7,1,0))))))</f>
        <v>2</v>
      </c>
      <c r="H5777" s="787">
        <v>16449</v>
      </c>
      <c r="I5777" s="788">
        <v>4964.1500244140625</v>
      </c>
      <c r="K5777" s="795">
        <v>905.6</v>
      </c>
      <c r="M5777" s="798">
        <f t="shared" si="271"/>
        <v>17181.745733914529</v>
      </c>
      <c r="N5777" s="303"/>
      <c r="S5777" s="786">
        <v>0</v>
      </c>
      <c r="T5777" s="781">
        <f>VLOOKUP(C5777,METADATA!$J$5:$Q$29,IF(E5777="HI",2,IF(E5777="LO",6,10))+IF(S5777=1,2,IF(D5777=7,1,(IF(WEEKDAY(B5777)=1,2,IF(WEEKDAY(B5777)=7,1,0))))))</f>
        <v>2</v>
      </c>
      <c r="U5777" s="781">
        <f>VLOOKUP(C5777,METADATA!$A$5:$H$29,IF(E5777="HI",2,IF(E5777="LO",6,10))+IF(S5777=1,2,IF(D5777=7,1,(IF(WEEKDAY(B5777)=1,2,IF(WEEKDAY(B5777)=7,1,0))))))</f>
        <v>2</v>
      </c>
    </row>
    <row r="5778" spans="2:21" ht="13.95" customHeight="1" x14ac:dyDescent="0.25">
      <c r="B5778" s="784">
        <f t="shared" si="269"/>
        <v>45623</v>
      </c>
      <c r="C5778" s="785">
        <v>14</v>
      </c>
      <c r="D5778" s="786">
        <f>IFERROR((INDEX(METADATA!$T$2:$T$20,MATCH(B5778,METADATA!$S$2:$S$20,0))),0)</f>
        <v>0</v>
      </c>
      <c r="E5778" s="785" t="str">
        <f t="shared" si="270"/>
        <v>LO</v>
      </c>
      <c r="F5778" s="786">
        <f>VLOOKUP(C5778,METADATA!$A$5:$H$29,IF(E5778="HI",2,IF(E5778="LO",6,10))+IF(D5778=1,2,IF(D5778=7,1,(IF(WEEKDAY(B5778)=1,2,IF(WEEKDAY(B5778)=7,1,0))))))</f>
        <v>2</v>
      </c>
      <c r="G5778" s="786">
        <f>VLOOKUP(C5778,METADATA!$J$5:$Q$29,IF(E5778="HI",2,IF(E5778="LO",6,10))+IF(D5778=1,2,IF(D5778=7,1,(IF(WEEKDAY(B5778)=1,2,IF(WEEKDAY(B5778)=7,1,0))))))</f>
        <v>2</v>
      </c>
      <c r="H5778" s="787">
        <v>16815</v>
      </c>
      <c r="I5778" s="788">
        <v>5057.2249755859375</v>
      </c>
      <c r="K5778" s="795">
        <v>913.98749999999995</v>
      </c>
      <c r="M5778" s="798">
        <f t="shared" si="271"/>
        <v>17559.03611972167</v>
      </c>
      <c r="N5778" s="303"/>
      <c r="S5778" s="786">
        <v>0</v>
      </c>
      <c r="T5778" s="781">
        <f>VLOOKUP(C5778,METADATA!$J$5:$Q$29,IF(E5778="HI",2,IF(E5778="LO",6,10))+IF(S5778=1,2,IF(D5778=7,1,(IF(WEEKDAY(B5778)=1,2,IF(WEEKDAY(B5778)=7,1,0))))))</f>
        <v>2</v>
      </c>
      <c r="U5778" s="781">
        <f>VLOOKUP(C5778,METADATA!$A$5:$H$29,IF(E5778="HI",2,IF(E5778="LO",6,10))+IF(S5778=1,2,IF(D5778=7,1,(IF(WEEKDAY(B5778)=1,2,IF(WEEKDAY(B5778)=7,1,0))))))</f>
        <v>2</v>
      </c>
    </row>
    <row r="5779" spans="2:21" ht="13.95" customHeight="1" x14ac:dyDescent="0.25">
      <c r="B5779" s="784">
        <f t="shared" si="269"/>
        <v>45623</v>
      </c>
      <c r="C5779" s="785">
        <v>15</v>
      </c>
      <c r="D5779" s="786">
        <f>IFERROR((INDEX(METADATA!$T$2:$T$20,MATCH(B5779,METADATA!$S$2:$S$20,0))),0)</f>
        <v>0</v>
      </c>
      <c r="E5779" s="785" t="str">
        <f t="shared" si="270"/>
        <v>LO</v>
      </c>
      <c r="F5779" s="786">
        <f>VLOOKUP(C5779,METADATA!$A$5:$H$29,IF(E5779="HI",2,IF(E5779="LO",6,10))+IF(D5779=1,2,IF(D5779=7,1,(IF(WEEKDAY(B5779)=1,2,IF(WEEKDAY(B5779)=7,1,0))))))</f>
        <v>2</v>
      </c>
      <c r="G5779" s="786">
        <f>VLOOKUP(C5779,METADATA!$J$5:$Q$29,IF(E5779="HI",2,IF(E5779="LO",6,10))+IF(D5779=1,2,IF(D5779=7,1,(IF(WEEKDAY(B5779)=1,2,IF(WEEKDAY(B5779)=7,1,0))))))</f>
        <v>2</v>
      </c>
      <c r="H5779" s="787">
        <v>16677.25</v>
      </c>
      <c r="I5779" s="788">
        <v>5097.5999755859375</v>
      </c>
      <c r="K5779" s="795">
        <v>902.26250000000005</v>
      </c>
      <c r="M5779" s="798">
        <f t="shared" si="271"/>
        <v>17438.927520739162</v>
      </c>
      <c r="N5779" s="303"/>
      <c r="S5779" s="786">
        <v>0</v>
      </c>
      <c r="T5779" s="781">
        <f>VLOOKUP(C5779,METADATA!$J$5:$Q$29,IF(E5779="HI",2,IF(E5779="LO",6,10))+IF(S5779=1,2,IF(D5779=7,1,(IF(WEEKDAY(B5779)=1,2,IF(WEEKDAY(B5779)=7,1,0))))))</f>
        <v>2</v>
      </c>
      <c r="U5779" s="781">
        <f>VLOOKUP(C5779,METADATA!$A$5:$H$29,IF(E5779="HI",2,IF(E5779="LO",6,10))+IF(S5779=1,2,IF(D5779=7,1,(IF(WEEKDAY(B5779)=1,2,IF(WEEKDAY(B5779)=7,1,0))))))</f>
        <v>2</v>
      </c>
    </row>
    <row r="5780" spans="2:21" ht="13.95" customHeight="1" x14ac:dyDescent="0.25">
      <c r="B5780" s="784">
        <f t="shared" si="269"/>
        <v>45623</v>
      </c>
      <c r="C5780" s="785">
        <v>16</v>
      </c>
      <c r="D5780" s="786">
        <f>IFERROR((INDEX(METADATA!$T$2:$T$20,MATCH(B5780,METADATA!$S$2:$S$20,0))),0)</f>
        <v>0</v>
      </c>
      <c r="E5780" s="785" t="str">
        <f t="shared" si="270"/>
        <v>LO</v>
      </c>
      <c r="F5780" s="786">
        <f>VLOOKUP(C5780,METADATA!$A$5:$H$29,IF(E5780="HI",2,IF(E5780="LO",6,10))+IF(D5780=1,2,IF(D5780=7,1,(IF(WEEKDAY(B5780)=1,2,IF(WEEKDAY(B5780)=7,1,0))))))</f>
        <v>2</v>
      </c>
      <c r="G5780" s="786">
        <f>VLOOKUP(C5780,METADATA!$J$5:$Q$29,IF(E5780="HI",2,IF(E5780="LO",6,10))+IF(D5780=1,2,IF(D5780=7,1,(IF(WEEKDAY(B5780)=1,2,IF(WEEKDAY(B5780)=7,1,0))))))</f>
        <v>2</v>
      </c>
      <c r="H5780" s="787">
        <v>16007.25</v>
      </c>
      <c r="I5780" s="788">
        <v>5061.5000610351563</v>
      </c>
      <c r="K5780" s="795">
        <v>933.76250000000005</v>
      </c>
      <c r="M5780" s="798">
        <f t="shared" si="271"/>
        <v>16788.413725851497</v>
      </c>
      <c r="N5780" s="303"/>
      <c r="S5780" s="786">
        <v>0</v>
      </c>
      <c r="T5780" s="781">
        <f>VLOOKUP(C5780,METADATA!$J$5:$Q$29,IF(E5780="HI",2,IF(E5780="LO",6,10))+IF(S5780=1,2,IF(D5780=7,1,(IF(WEEKDAY(B5780)=1,2,IF(WEEKDAY(B5780)=7,1,0))))))</f>
        <v>2</v>
      </c>
      <c r="U5780" s="781">
        <f>VLOOKUP(C5780,METADATA!$A$5:$H$29,IF(E5780="HI",2,IF(E5780="LO",6,10))+IF(S5780=1,2,IF(D5780=7,1,(IF(WEEKDAY(B5780)=1,2,IF(WEEKDAY(B5780)=7,1,0))))))</f>
        <v>2</v>
      </c>
    </row>
    <row r="5781" spans="2:21" ht="13.95" customHeight="1" x14ac:dyDescent="0.25">
      <c r="B5781" s="784">
        <f t="shared" si="269"/>
        <v>45623</v>
      </c>
      <c r="C5781" s="785">
        <v>17</v>
      </c>
      <c r="D5781" s="786">
        <f>IFERROR((INDEX(METADATA!$T$2:$T$20,MATCH(B5781,METADATA!$S$2:$S$20,0))),0)</f>
        <v>0</v>
      </c>
      <c r="E5781" s="785" t="str">
        <f t="shared" si="270"/>
        <v>LO</v>
      </c>
      <c r="F5781" s="786">
        <f>VLOOKUP(C5781,METADATA!$A$5:$H$29,IF(E5781="HI",2,IF(E5781="LO",6,10))+IF(D5781=1,2,IF(D5781=7,1,(IF(WEEKDAY(B5781)=1,2,IF(WEEKDAY(B5781)=7,1,0))))))</f>
        <v>2</v>
      </c>
      <c r="G5781" s="786">
        <f>VLOOKUP(C5781,METADATA!$J$5:$Q$29,IF(E5781="HI",2,IF(E5781="LO",6,10))+IF(D5781=1,2,IF(D5781=7,1,(IF(WEEKDAY(B5781)=1,2,IF(WEEKDAY(B5781)=7,1,0))))))</f>
        <v>2</v>
      </c>
      <c r="H5781" s="787">
        <v>14939.25</v>
      </c>
      <c r="I5781" s="788">
        <v>5076.9249267578125</v>
      </c>
      <c r="K5781" s="795">
        <v>0</v>
      </c>
      <c r="M5781" s="798">
        <f t="shared" si="271"/>
        <v>15778.350904781995</v>
      </c>
      <c r="N5781" s="303"/>
      <c r="S5781" s="786">
        <v>0</v>
      </c>
      <c r="T5781" s="781">
        <f>VLOOKUP(C5781,METADATA!$J$5:$Q$29,IF(E5781="HI",2,IF(E5781="LO",6,10))+IF(S5781=1,2,IF(D5781=7,1,(IF(WEEKDAY(B5781)=1,2,IF(WEEKDAY(B5781)=7,1,0))))))</f>
        <v>2</v>
      </c>
      <c r="U5781" s="781">
        <f>VLOOKUP(C5781,METADATA!$A$5:$H$29,IF(E5781="HI",2,IF(E5781="LO",6,10))+IF(S5781=1,2,IF(D5781=7,1,(IF(WEEKDAY(B5781)=1,2,IF(WEEKDAY(B5781)=7,1,0))))))</f>
        <v>2</v>
      </c>
    </row>
    <row r="5782" spans="2:21" ht="13.95" customHeight="1" x14ac:dyDescent="0.25">
      <c r="B5782" s="784">
        <f t="shared" si="269"/>
        <v>45623</v>
      </c>
      <c r="C5782" s="785">
        <v>18</v>
      </c>
      <c r="D5782" s="786">
        <f>IFERROR((INDEX(METADATA!$T$2:$T$20,MATCH(B5782,METADATA!$S$2:$S$20,0))),0)</f>
        <v>0</v>
      </c>
      <c r="E5782" s="785" t="str">
        <f t="shared" si="270"/>
        <v>LO</v>
      </c>
      <c r="F5782" s="786">
        <f>VLOOKUP(C5782,METADATA!$A$5:$H$29,IF(E5782="HI",2,IF(E5782="LO",6,10))+IF(D5782=1,2,IF(D5782=7,1,(IF(WEEKDAY(B5782)=1,2,IF(WEEKDAY(B5782)=7,1,0))))))</f>
        <v>1</v>
      </c>
      <c r="G5782" s="786">
        <f>VLOOKUP(C5782,METADATA!$J$5:$Q$29,IF(E5782="HI",2,IF(E5782="LO",6,10))+IF(D5782=1,2,IF(D5782=7,1,(IF(WEEKDAY(B5782)=1,2,IF(WEEKDAY(B5782)=7,1,0))))))</f>
        <v>1</v>
      </c>
      <c r="H5782" s="787">
        <v>14508.5</v>
      </c>
      <c r="I5782" s="788">
        <v>5192.5999145507813</v>
      </c>
      <c r="K5782" s="795">
        <v>0</v>
      </c>
      <c r="M5782" s="798">
        <f t="shared" si="271"/>
        <v>15409.726348076165</v>
      </c>
      <c r="N5782" s="303"/>
      <c r="S5782" s="786">
        <v>0</v>
      </c>
      <c r="T5782" s="781">
        <f>VLOOKUP(C5782,METADATA!$J$5:$Q$29,IF(E5782="HI",2,IF(E5782="LO",6,10))+IF(S5782=1,2,IF(D5782=7,1,(IF(WEEKDAY(B5782)=1,2,IF(WEEKDAY(B5782)=7,1,0))))))</f>
        <v>1</v>
      </c>
      <c r="U5782" s="781">
        <f>VLOOKUP(C5782,METADATA!$A$5:$H$29,IF(E5782="HI",2,IF(E5782="LO",6,10))+IF(S5782=1,2,IF(D5782=7,1,(IF(WEEKDAY(B5782)=1,2,IF(WEEKDAY(B5782)=7,1,0))))))</f>
        <v>1</v>
      </c>
    </row>
    <row r="5783" spans="2:21" ht="13.95" customHeight="1" x14ac:dyDescent="0.25">
      <c r="B5783" s="784">
        <f t="shared" si="269"/>
        <v>45623</v>
      </c>
      <c r="C5783" s="785">
        <v>19</v>
      </c>
      <c r="D5783" s="786">
        <f>IFERROR((INDEX(METADATA!$T$2:$T$20,MATCH(B5783,METADATA!$S$2:$S$20,0))),0)</f>
        <v>0</v>
      </c>
      <c r="E5783" s="785" t="str">
        <f t="shared" si="270"/>
        <v>LO</v>
      </c>
      <c r="F5783" s="786">
        <f>VLOOKUP(C5783,METADATA!$A$5:$H$29,IF(E5783="HI",2,IF(E5783="LO",6,10))+IF(D5783=1,2,IF(D5783=7,1,(IF(WEEKDAY(B5783)=1,2,IF(WEEKDAY(B5783)=7,1,0))))))</f>
        <v>1</v>
      </c>
      <c r="G5783" s="786">
        <f>VLOOKUP(C5783,METADATA!$J$5:$Q$29,IF(E5783="HI",2,IF(E5783="LO",6,10))+IF(D5783=1,2,IF(D5783=7,1,(IF(WEEKDAY(B5783)=1,2,IF(WEEKDAY(B5783)=7,1,0))))))</f>
        <v>1</v>
      </c>
      <c r="H5783" s="787">
        <v>14517.25</v>
      </c>
      <c r="I5783" s="788">
        <v>5083.8251342773438</v>
      </c>
      <c r="K5783" s="795">
        <v>0</v>
      </c>
      <c r="M5783" s="798">
        <f t="shared" si="271"/>
        <v>15381.671741342358</v>
      </c>
      <c r="N5783" s="303"/>
      <c r="S5783" s="786">
        <v>0</v>
      </c>
      <c r="T5783" s="781">
        <f>VLOOKUP(C5783,METADATA!$J$5:$Q$29,IF(E5783="HI",2,IF(E5783="LO",6,10))+IF(S5783=1,2,IF(D5783=7,1,(IF(WEEKDAY(B5783)=1,2,IF(WEEKDAY(B5783)=7,1,0))))))</f>
        <v>1</v>
      </c>
      <c r="U5783" s="781">
        <f>VLOOKUP(C5783,METADATA!$A$5:$H$29,IF(E5783="HI",2,IF(E5783="LO",6,10))+IF(S5783=1,2,IF(D5783=7,1,(IF(WEEKDAY(B5783)=1,2,IF(WEEKDAY(B5783)=7,1,0))))))</f>
        <v>1</v>
      </c>
    </row>
    <row r="5784" spans="2:21" ht="13.95" customHeight="1" x14ac:dyDescent="0.25">
      <c r="B5784" s="784">
        <f t="shared" si="269"/>
        <v>45623</v>
      </c>
      <c r="C5784" s="785">
        <v>20</v>
      </c>
      <c r="D5784" s="786">
        <f>IFERROR((INDEX(METADATA!$T$2:$T$20,MATCH(B5784,METADATA!$S$2:$S$20,0))),0)</f>
        <v>0</v>
      </c>
      <c r="E5784" s="785" t="str">
        <f t="shared" si="270"/>
        <v>LO</v>
      </c>
      <c r="F5784" s="786">
        <f>VLOOKUP(C5784,METADATA!$A$5:$H$29,IF(E5784="HI",2,IF(E5784="LO",6,10))+IF(D5784=1,2,IF(D5784=7,1,(IF(WEEKDAY(B5784)=1,2,IF(WEEKDAY(B5784)=7,1,0))))))</f>
        <v>1</v>
      </c>
      <c r="G5784" s="786">
        <f>VLOOKUP(C5784,METADATA!$J$5:$Q$29,IF(E5784="HI",2,IF(E5784="LO",6,10))+IF(D5784=1,2,IF(D5784=7,1,(IF(WEEKDAY(B5784)=1,2,IF(WEEKDAY(B5784)=7,1,0))))))</f>
        <v>2</v>
      </c>
      <c r="H5784" s="787">
        <v>13884</v>
      </c>
      <c r="I5784" s="788">
        <v>5008.3748168945313</v>
      </c>
      <c r="K5784" s="795">
        <v>0</v>
      </c>
      <c r="M5784" s="798">
        <f t="shared" si="271"/>
        <v>14759.717961617807</v>
      </c>
      <c r="N5784" s="303"/>
      <c r="S5784" s="786">
        <v>0</v>
      </c>
      <c r="T5784" s="781">
        <f>VLOOKUP(C5784,METADATA!$J$5:$Q$29,IF(E5784="HI",2,IF(E5784="LO",6,10))+IF(S5784=1,2,IF(D5784=7,1,(IF(WEEKDAY(B5784)=1,2,IF(WEEKDAY(B5784)=7,1,0))))))</f>
        <v>2</v>
      </c>
      <c r="U5784" s="781">
        <f>VLOOKUP(C5784,METADATA!$A$5:$H$29,IF(E5784="HI",2,IF(E5784="LO",6,10))+IF(S5784=1,2,IF(D5784=7,1,(IF(WEEKDAY(B5784)=1,2,IF(WEEKDAY(B5784)=7,1,0))))))</f>
        <v>1</v>
      </c>
    </row>
    <row r="5785" spans="2:21" ht="13.95" customHeight="1" x14ac:dyDescent="0.25">
      <c r="B5785" s="784">
        <f t="shared" si="269"/>
        <v>45623</v>
      </c>
      <c r="C5785" s="785">
        <v>21</v>
      </c>
      <c r="D5785" s="786">
        <f>IFERROR((INDEX(METADATA!$T$2:$T$20,MATCH(B5785,METADATA!$S$2:$S$20,0))),0)</f>
        <v>0</v>
      </c>
      <c r="E5785" s="785" t="str">
        <f t="shared" si="270"/>
        <v>LO</v>
      </c>
      <c r="F5785" s="786">
        <f>VLOOKUP(C5785,METADATA!$A$5:$H$29,IF(E5785="HI",2,IF(E5785="LO",6,10))+IF(D5785=1,2,IF(D5785=7,1,(IF(WEEKDAY(B5785)=1,2,IF(WEEKDAY(B5785)=7,1,0))))))</f>
        <v>2</v>
      </c>
      <c r="G5785" s="786">
        <f>VLOOKUP(C5785,METADATA!$J$5:$Q$29,IF(E5785="HI",2,IF(E5785="LO",6,10))+IF(D5785=1,2,IF(D5785=7,1,(IF(WEEKDAY(B5785)=1,2,IF(WEEKDAY(B5785)=7,1,0))))))</f>
        <v>2</v>
      </c>
      <c r="H5785" s="787">
        <v>12526.25</v>
      </c>
      <c r="I5785" s="788">
        <v>4904.3750610351563</v>
      </c>
      <c r="K5785" s="795">
        <v>0</v>
      </c>
      <c r="M5785" s="798">
        <f t="shared" si="271"/>
        <v>13452.131199248823</v>
      </c>
      <c r="N5785" s="303"/>
      <c r="S5785" s="786">
        <v>0</v>
      </c>
      <c r="T5785" s="781">
        <f>VLOOKUP(C5785,METADATA!$J$5:$Q$29,IF(E5785="HI",2,IF(E5785="LO",6,10))+IF(S5785=1,2,IF(D5785=7,1,(IF(WEEKDAY(B5785)=1,2,IF(WEEKDAY(B5785)=7,1,0))))))</f>
        <v>2</v>
      </c>
      <c r="U5785" s="781">
        <f>VLOOKUP(C5785,METADATA!$A$5:$H$29,IF(E5785="HI",2,IF(E5785="LO",6,10))+IF(S5785=1,2,IF(D5785=7,1,(IF(WEEKDAY(B5785)=1,2,IF(WEEKDAY(B5785)=7,1,0))))))</f>
        <v>2</v>
      </c>
    </row>
    <row r="5786" spans="2:21" ht="13.95" customHeight="1" x14ac:dyDescent="0.25">
      <c r="B5786" s="784">
        <f t="shared" si="269"/>
        <v>45623</v>
      </c>
      <c r="C5786" s="785">
        <v>22</v>
      </c>
      <c r="D5786" s="786">
        <f>IFERROR((INDEX(METADATA!$T$2:$T$20,MATCH(B5786,METADATA!$S$2:$S$20,0))),0)</f>
        <v>0</v>
      </c>
      <c r="E5786" s="785" t="str">
        <f t="shared" si="270"/>
        <v>LO</v>
      </c>
      <c r="F5786" s="786">
        <f>VLOOKUP(C5786,METADATA!$A$5:$H$29,IF(E5786="HI",2,IF(E5786="LO",6,10))+IF(D5786=1,2,IF(D5786=7,1,(IF(WEEKDAY(B5786)=1,2,IF(WEEKDAY(B5786)=7,1,0))))))</f>
        <v>3</v>
      </c>
      <c r="G5786" s="786">
        <f>VLOOKUP(C5786,METADATA!$J$5:$Q$29,IF(E5786="HI",2,IF(E5786="LO",6,10))+IF(D5786=1,2,IF(D5786=7,1,(IF(WEEKDAY(B5786)=1,2,IF(WEEKDAY(B5786)=7,1,0))))))</f>
        <v>3</v>
      </c>
      <c r="H5786" s="787">
        <v>11184.25</v>
      </c>
      <c r="I5786" s="788">
        <v>5062.3999633789063</v>
      </c>
      <c r="K5786" s="795">
        <v>0</v>
      </c>
      <c r="M5786" s="798">
        <f t="shared" si="271"/>
        <v>12276.617671480966</v>
      </c>
      <c r="N5786" s="303"/>
      <c r="S5786" s="786">
        <v>0</v>
      </c>
      <c r="T5786" s="781">
        <f>VLOOKUP(C5786,METADATA!$J$5:$Q$29,IF(E5786="HI",2,IF(E5786="LO",6,10))+IF(S5786=1,2,IF(D5786=7,1,(IF(WEEKDAY(B5786)=1,2,IF(WEEKDAY(B5786)=7,1,0))))))</f>
        <v>3</v>
      </c>
      <c r="U5786" s="781">
        <f>VLOOKUP(C5786,METADATA!$A$5:$H$29,IF(E5786="HI",2,IF(E5786="LO",6,10))+IF(S5786=1,2,IF(D5786=7,1,(IF(WEEKDAY(B5786)=1,2,IF(WEEKDAY(B5786)=7,1,0))))))</f>
        <v>3</v>
      </c>
    </row>
    <row r="5787" spans="2:21" ht="13.95" customHeight="1" x14ac:dyDescent="0.25">
      <c r="B5787" s="784">
        <f t="shared" si="269"/>
        <v>45623</v>
      </c>
      <c r="C5787" s="785">
        <v>23</v>
      </c>
      <c r="D5787" s="786">
        <f>IFERROR((INDEX(METADATA!$T$2:$T$20,MATCH(B5787,METADATA!$S$2:$S$20,0))),0)</f>
        <v>0</v>
      </c>
      <c r="E5787" s="785" t="str">
        <f t="shared" si="270"/>
        <v>LO</v>
      </c>
      <c r="F5787" s="786">
        <f>VLOOKUP(C5787,METADATA!$A$5:$H$29,IF(E5787="HI",2,IF(E5787="LO",6,10))+IF(D5787=1,2,IF(D5787=7,1,(IF(WEEKDAY(B5787)=1,2,IF(WEEKDAY(B5787)=7,1,0))))))</f>
        <v>3</v>
      </c>
      <c r="G5787" s="786">
        <f>VLOOKUP(C5787,METADATA!$J$5:$Q$29,IF(E5787="HI",2,IF(E5787="LO",6,10))+IF(D5787=1,2,IF(D5787=7,1,(IF(WEEKDAY(B5787)=1,2,IF(WEEKDAY(B5787)=7,1,0))))))</f>
        <v>3</v>
      </c>
      <c r="H5787" s="787">
        <v>10240.25</v>
      </c>
      <c r="I5787" s="788">
        <v>5239.6998291015625</v>
      </c>
      <c r="K5787" s="795">
        <v>0</v>
      </c>
      <c r="M5787" s="798">
        <f t="shared" si="271"/>
        <v>11502.920253639375</v>
      </c>
      <c r="N5787" s="303"/>
      <c r="S5787" s="786">
        <v>0</v>
      </c>
      <c r="T5787" s="781">
        <f>VLOOKUP(C5787,METADATA!$J$5:$Q$29,IF(E5787="HI",2,IF(E5787="LO",6,10))+IF(S5787=1,2,IF(D5787=7,1,(IF(WEEKDAY(B5787)=1,2,IF(WEEKDAY(B5787)=7,1,0))))))</f>
        <v>3</v>
      </c>
      <c r="U5787" s="781">
        <f>VLOOKUP(C5787,METADATA!$A$5:$H$29,IF(E5787="HI",2,IF(E5787="LO",6,10))+IF(S5787=1,2,IF(D5787=7,1,(IF(WEEKDAY(B5787)=1,2,IF(WEEKDAY(B5787)=7,1,0))))))</f>
        <v>3</v>
      </c>
    </row>
    <row r="5788" spans="2:21" ht="13.95" customHeight="1" x14ac:dyDescent="0.25">
      <c r="B5788" s="784">
        <f t="shared" ref="B5788:B5851" si="272">B5764+1</f>
        <v>45624</v>
      </c>
      <c r="C5788" s="785">
        <v>0</v>
      </c>
      <c r="D5788" s="786">
        <f>IFERROR((INDEX(METADATA!$T$2:$T$20,MATCH(B5788,METADATA!$S$2:$S$20,0))),0)</f>
        <v>0</v>
      </c>
      <c r="E5788" s="785" t="str">
        <f t="shared" si="270"/>
        <v>LO</v>
      </c>
      <c r="F5788" s="786">
        <f>VLOOKUP(C5788,METADATA!$A$5:$H$29,IF(E5788="HI",2,IF(E5788="LO",6,10))+IF(D5788=1,2,IF(D5788=7,1,(IF(WEEKDAY(B5788)=1,2,IF(WEEKDAY(B5788)=7,1,0))))))</f>
        <v>3</v>
      </c>
      <c r="G5788" s="786">
        <f>VLOOKUP(C5788,METADATA!$J$5:$Q$29,IF(E5788="HI",2,IF(E5788="LO",6,10))+IF(D5788=1,2,IF(D5788=7,1,(IF(WEEKDAY(B5788)=1,2,IF(WEEKDAY(B5788)=7,1,0))))))</f>
        <v>3</v>
      </c>
      <c r="H5788" s="787">
        <v>9486.75</v>
      </c>
      <c r="I5788" s="788">
        <v>5375.0999755859375</v>
      </c>
      <c r="K5788" s="795">
        <v>0</v>
      </c>
      <c r="M5788" s="798">
        <f t="shared" si="271"/>
        <v>10903.674853463119</v>
      </c>
      <c r="N5788" s="303"/>
      <c r="S5788" s="786">
        <v>0</v>
      </c>
      <c r="T5788" s="781">
        <f>VLOOKUP(C5788,METADATA!$J$5:$Q$29,IF(E5788="HI",2,IF(E5788="LO",6,10))+IF(S5788=1,2,IF(D5788=7,1,(IF(WEEKDAY(B5788)=1,2,IF(WEEKDAY(B5788)=7,1,0))))))</f>
        <v>3</v>
      </c>
      <c r="U5788" s="781">
        <f>VLOOKUP(C5788,METADATA!$A$5:$H$29,IF(E5788="HI",2,IF(E5788="LO",6,10))+IF(S5788=1,2,IF(D5788=7,1,(IF(WEEKDAY(B5788)=1,2,IF(WEEKDAY(B5788)=7,1,0))))))</f>
        <v>3</v>
      </c>
    </row>
    <row r="5789" spans="2:21" ht="13.95" customHeight="1" x14ac:dyDescent="0.25">
      <c r="B5789" s="784">
        <f t="shared" si="272"/>
        <v>45624</v>
      </c>
      <c r="C5789" s="785">
        <v>1</v>
      </c>
      <c r="D5789" s="786">
        <f>IFERROR((INDEX(METADATA!$T$2:$T$20,MATCH(B5789,METADATA!$S$2:$S$20,0))),0)</f>
        <v>0</v>
      </c>
      <c r="E5789" s="785" t="str">
        <f t="shared" si="270"/>
        <v>LO</v>
      </c>
      <c r="F5789" s="786">
        <f>VLOOKUP(C5789,METADATA!$A$5:$H$29,IF(E5789="HI",2,IF(E5789="LO",6,10))+IF(D5789=1,2,IF(D5789=7,1,(IF(WEEKDAY(B5789)=1,2,IF(WEEKDAY(B5789)=7,1,0))))))</f>
        <v>3</v>
      </c>
      <c r="G5789" s="786">
        <f>VLOOKUP(C5789,METADATA!$J$5:$Q$29,IF(E5789="HI",2,IF(E5789="LO",6,10))+IF(D5789=1,2,IF(D5789=7,1,(IF(WEEKDAY(B5789)=1,2,IF(WEEKDAY(B5789)=7,1,0))))))</f>
        <v>3</v>
      </c>
      <c r="H5789" s="787">
        <v>8880</v>
      </c>
      <c r="I5789" s="788">
        <v>5284.8223876953125</v>
      </c>
      <c r="K5789" s="795">
        <v>0</v>
      </c>
      <c r="M5789" s="798">
        <f t="shared" si="271"/>
        <v>10333.62219502366</v>
      </c>
      <c r="N5789" s="303"/>
      <c r="S5789" s="786">
        <v>0</v>
      </c>
      <c r="T5789" s="781">
        <f>VLOOKUP(C5789,METADATA!$J$5:$Q$29,IF(E5789="HI",2,IF(E5789="LO",6,10))+IF(S5789=1,2,IF(D5789=7,1,(IF(WEEKDAY(B5789)=1,2,IF(WEEKDAY(B5789)=7,1,0))))))</f>
        <v>3</v>
      </c>
      <c r="U5789" s="781">
        <f>VLOOKUP(C5789,METADATA!$A$5:$H$29,IF(E5789="HI",2,IF(E5789="LO",6,10))+IF(S5789=1,2,IF(D5789=7,1,(IF(WEEKDAY(B5789)=1,2,IF(WEEKDAY(B5789)=7,1,0))))))</f>
        <v>3</v>
      </c>
    </row>
    <row r="5790" spans="2:21" ht="13.95" customHeight="1" x14ac:dyDescent="0.25">
      <c r="B5790" s="784">
        <f t="shared" si="272"/>
        <v>45624</v>
      </c>
      <c r="C5790" s="785">
        <v>2</v>
      </c>
      <c r="D5790" s="786">
        <f>IFERROR((INDEX(METADATA!$T$2:$T$20,MATCH(B5790,METADATA!$S$2:$S$20,0))),0)</f>
        <v>0</v>
      </c>
      <c r="E5790" s="785" t="str">
        <f t="shared" si="270"/>
        <v>LO</v>
      </c>
      <c r="F5790" s="786">
        <f>VLOOKUP(C5790,METADATA!$A$5:$H$29,IF(E5790="HI",2,IF(E5790="LO",6,10))+IF(D5790=1,2,IF(D5790=7,1,(IF(WEEKDAY(B5790)=1,2,IF(WEEKDAY(B5790)=7,1,0))))))</f>
        <v>3</v>
      </c>
      <c r="G5790" s="786">
        <f>VLOOKUP(C5790,METADATA!$J$5:$Q$29,IF(E5790="HI",2,IF(E5790="LO",6,10))+IF(D5790=1,2,IF(D5790=7,1,(IF(WEEKDAY(B5790)=1,2,IF(WEEKDAY(B5790)=7,1,0))))))</f>
        <v>3</v>
      </c>
      <c r="H5790" s="787">
        <v>8862.5</v>
      </c>
      <c r="I5790" s="788">
        <v>5251.9498291015625</v>
      </c>
      <c r="K5790" s="795">
        <v>0</v>
      </c>
      <c r="M5790" s="798">
        <f t="shared" si="271"/>
        <v>10301.790293798449</v>
      </c>
      <c r="N5790" s="303"/>
      <c r="S5790" s="786">
        <v>0</v>
      </c>
      <c r="T5790" s="781">
        <f>VLOOKUP(C5790,METADATA!$J$5:$Q$29,IF(E5790="HI",2,IF(E5790="LO",6,10))+IF(S5790=1,2,IF(D5790=7,1,(IF(WEEKDAY(B5790)=1,2,IF(WEEKDAY(B5790)=7,1,0))))))</f>
        <v>3</v>
      </c>
      <c r="U5790" s="781">
        <f>VLOOKUP(C5790,METADATA!$A$5:$H$29,IF(E5790="HI",2,IF(E5790="LO",6,10))+IF(S5790=1,2,IF(D5790=7,1,(IF(WEEKDAY(B5790)=1,2,IF(WEEKDAY(B5790)=7,1,0))))))</f>
        <v>3</v>
      </c>
    </row>
    <row r="5791" spans="2:21" ht="13.95" customHeight="1" x14ac:dyDescent="0.25">
      <c r="B5791" s="784">
        <f t="shared" si="272"/>
        <v>45624</v>
      </c>
      <c r="C5791" s="785">
        <v>3</v>
      </c>
      <c r="D5791" s="786">
        <f>IFERROR((INDEX(METADATA!$T$2:$T$20,MATCH(B5791,METADATA!$S$2:$S$20,0))),0)</f>
        <v>0</v>
      </c>
      <c r="E5791" s="785" t="str">
        <f t="shared" si="270"/>
        <v>LO</v>
      </c>
      <c r="F5791" s="786">
        <f>VLOOKUP(C5791,METADATA!$A$5:$H$29,IF(E5791="HI",2,IF(E5791="LO",6,10))+IF(D5791=1,2,IF(D5791=7,1,(IF(WEEKDAY(B5791)=1,2,IF(WEEKDAY(B5791)=7,1,0))))))</f>
        <v>3</v>
      </c>
      <c r="G5791" s="786">
        <f>VLOOKUP(C5791,METADATA!$J$5:$Q$29,IF(E5791="HI",2,IF(E5791="LO",6,10))+IF(D5791=1,2,IF(D5791=7,1,(IF(WEEKDAY(B5791)=1,2,IF(WEEKDAY(B5791)=7,1,0))))))</f>
        <v>3</v>
      </c>
      <c r="H5791" s="787">
        <v>8957.75</v>
      </c>
      <c r="I5791" s="788">
        <v>5241.0001220703125</v>
      </c>
      <c r="K5791" s="795">
        <v>0</v>
      </c>
      <c r="M5791" s="798">
        <f t="shared" si="271"/>
        <v>10378.312355197306</v>
      </c>
      <c r="N5791" s="303"/>
      <c r="S5791" s="786">
        <v>0</v>
      </c>
      <c r="T5791" s="781">
        <f>VLOOKUP(C5791,METADATA!$J$5:$Q$29,IF(E5791="HI",2,IF(E5791="LO",6,10))+IF(S5791=1,2,IF(D5791=7,1,(IF(WEEKDAY(B5791)=1,2,IF(WEEKDAY(B5791)=7,1,0))))))</f>
        <v>3</v>
      </c>
      <c r="U5791" s="781">
        <f>VLOOKUP(C5791,METADATA!$A$5:$H$29,IF(E5791="HI",2,IF(E5791="LO",6,10))+IF(S5791=1,2,IF(D5791=7,1,(IF(WEEKDAY(B5791)=1,2,IF(WEEKDAY(B5791)=7,1,0))))))</f>
        <v>3</v>
      </c>
    </row>
    <row r="5792" spans="2:21" ht="13.95" customHeight="1" x14ac:dyDescent="0.25">
      <c r="B5792" s="784">
        <f t="shared" si="272"/>
        <v>45624</v>
      </c>
      <c r="C5792" s="785">
        <v>4</v>
      </c>
      <c r="D5792" s="786">
        <f>IFERROR((INDEX(METADATA!$T$2:$T$20,MATCH(B5792,METADATA!$S$2:$S$20,0))),0)</f>
        <v>0</v>
      </c>
      <c r="E5792" s="785" t="str">
        <f t="shared" si="270"/>
        <v>LO</v>
      </c>
      <c r="F5792" s="786">
        <f>VLOOKUP(C5792,METADATA!$A$5:$H$29,IF(E5792="HI",2,IF(E5792="LO",6,10))+IF(D5792=1,2,IF(D5792=7,1,(IF(WEEKDAY(B5792)=1,2,IF(WEEKDAY(B5792)=7,1,0))))))</f>
        <v>3</v>
      </c>
      <c r="G5792" s="786">
        <f>VLOOKUP(C5792,METADATA!$J$5:$Q$29,IF(E5792="HI",2,IF(E5792="LO",6,10))+IF(D5792=1,2,IF(D5792=7,1,(IF(WEEKDAY(B5792)=1,2,IF(WEEKDAY(B5792)=7,1,0))))))</f>
        <v>3</v>
      </c>
      <c r="H5792" s="787">
        <v>9559.5</v>
      </c>
      <c r="I5792" s="788">
        <v>5068.9749755859375</v>
      </c>
      <c r="K5792" s="795">
        <v>870.51250000000005</v>
      </c>
      <c r="M5792" s="798">
        <f t="shared" si="271"/>
        <v>10820.284079131954</v>
      </c>
      <c r="N5792" s="303"/>
      <c r="S5792" s="786">
        <v>0</v>
      </c>
      <c r="T5792" s="781">
        <f>VLOOKUP(C5792,METADATA!$J$5:$Q$29,IF(E5792="HI",2,IF(E5792="LO",6,10))+IF(S5792=1,2,IF(D5792=7,1,(IF(WEEKDAY(B5792)=1,2,IF(WEEKDAY(B5792)=7,1,0))))))</f>
        <v>3</v>
      </c>
      <c r="U5792" s="781">
        <f>VLOOKUP(C5792,METADATA!$A$5:$H$29,IF(E5792="HI",2,IF(E5792="LO",6,10))+IF(S5792=1,2,IF(D5792=7,1,(IF(WEEKDAY(B5792)=1,2,IF(WEEKDAY(B5792)=7,1,0))))))</f>
        <v>3</v>
      </c>
    </row>
    <row r="5793" spans="2:21" ht="13.95" customHeight="1" x14ac:dyDescent="0.25">
      <c r="B5793" s="784">
        <f t="shared" si="272"/>
        <v>45624</v>
      </c>
      <c r="C5793" s="785">
        <v>5</v>
      </c>
      <c r="D5793" s="786">
        <f>IFERROR((INDEX(METADATA!$T$2:$T$20,MATCH(B5793,METADATA!$S$2:$S$20,0))),0)</f>
        <v>0</v>
      </c>
      <c r="E5793" s="785" t="str">
        <f t="shared" si="270"/>
        <v>LO</v>
      </c>
      <c r="F5793" s="786">
        <f>VLOOKUP(C5793,METADATA!$A$5:$H$29,IF(E5793="HI",2,IF(E5793="LO",6,10))+IF(D5793=1,2,IF(D5793=7,1,(IF(WEEKDAY(B5793)=1,2,IF(WEEKDAY(B5793)=7,1,0))))))</f>
        <v>3</v>
      </c>
      <c r="G5793" s="786">
        <f>VLOOKUP(C5793,METADATA!$J$5:$Q$29,IF(E5793="HI",2,IF(E5793="LO",6,10))+IF(D5793=1,2,IF(D5793=7,1,(IF(WEEKDAY(B5793)=1,2,IF(WEEKDAY(B5793)=7,1,0))))))</f>
        <v>3</v>
      </c>
      <c r="H5793" s="787">
        <v>11348.25</v>
      </c>
      <c r="I5793" s="788">
        <v>4955.7249755859375</v>
      </c>
      <c r="K5793" s="795">
        <v>865.8125</v>
      </c>
      <c r="M5793" s="798">
        <f t="shared" si="271"/>
        <v>12383.133209981479</v>
      </c>
      <c r="N5793" s="303"/>
      <c r="S5793" s="786">
        <v>0</v>
      </c>
      <c r="T5793" s="781">
        <f>VLOOKUP(C5793,METADATA!$J$5:$Q$29,IF(E5793="HI",2,IF(E5793="LO",6,10))+IF(S5793=1,2,IF(D5793=7,1,(IF(WEEKDAY(B5793)=1,2,IF(WEEKDAY(B5793)=7,1,0))))))</f>
        <v>3</v>
      </c>
      <c r="U5793" s="781">
        <f>VLOOKUP(C5793,METADATA!$A$5:$H$29,IF(E5793="HI",2,IF(E5793="LO",6,10))+IF(S5793=1,2,IF(D5793=7,1,(IF(WEEKDAY(B5793)=1,2,IF(WEEKDAY(B5793)=7,1,0))))))</f>
        <v>3</v>
      </c>
    </row>
    <row r="5794" spans="2:21" ht="13.95" customHeight="1" x14ac:dyDescent="0.25">
      <c r="B5794" s="784">
        <f t="shared" si="272"/>
        <v>45624</v>
      </c>
      <c r="C5794" s="785">
        <v>6</v>
      </c>
      <c r="D5794" s="786">
        <f>IFERROR((INDEX(METADATA!$T$2:$T$20,MATCH(B5794,METADATA!$S$2:$S$20,0))),0)</f>
        <v>0</v>
      </c>
      <c r="E5794" s="785" t="str">
        <f t="shared" si="270"/>
        <v>LO</v>
      </c>
      <c r="F5794" s="786">
        <f>VLOOKUP(C5794,METADATA!$A$5:$H$29,IF(E5794="HI",2,IF(E5794="LO",6,10))+IF(D5794=1,2,IF(D5794=7,1,(IF(WEEKDAY(B5794)=1,2,IF(WEEKDAY(B5794)=7,1,0))))))</f>
        <v>2</v>
      </c>
      <c r="G5794" s="786">
        <f>VLOOKUP(C5794,METADATA!$J$5:$Q$29,IF(E5794="HI",2,IF(E5794="LO",6,10))+IF(D5794=1,2,IF(D5794=7,1,(IF(WEEKDAY(B5794)=1,2,IF(WEEKDAY(B5794)=7,1,0))))))</f>
        <v>2</v>
      </c>
      <c r="H5794" s="787">
        <v>12981.75</v>
      </c>
      <c r="I5794" s="788">
        <v>5149.5001831054688</v>
      </c>
      <c r="K5794" s="795">
        <v>834.63750000000005</v>
      </c>
      <c r="M5794" s="798">
        <f t="shared" si="271"/>
        <v>13965.786236309908</v>
      </c>
      <c r="N5794" s="303"/>
      <c r="S5794" s="786">
        <v>0</v>
      </c>
      <c r="T5794" s="781">
        <f>VLOOKUP(C5794,METADATA!$J$5:$Q$29,IF(E5794="HI",2,IF(E5794="LO",6,10))+IF(S5794=1,2,IF(D5794=7,1,(IF(WEEKDAY(B5794)=1,2,IF(WEEKDAY(B5794)=7,1,0))))))</f>
        <v>2</v>
      </c>
      <c r="U5794" s="781">
        <f>VLOOKUP(C5794,METADATA!$A$5:$H$29,IF(E5794="HI",2,IF(E5794="LO",6,10))+IF(S5794=1,2,IF(D5794=7,1,(IF(WEEKDAY(B5794)=1,2,IF(WEEKDAY(B5794)=7,1,0))))))</f>
        <v>2</v>
      </c>
    </row>
    <row r="5795" spans="2:21" ht="13.95" customHeight="1" x14ac:dyDescent="0.25">
      <c r="B5795" s="784">
        <f t="shared" si="272"/>
        <v>45624</v>
      </c>
      <c r="C5795" s="785">
        <v>7</v>
      </c>
      <c r="D5795" s="786">
        <f>IFERROR((INDEX(METADATA!$T$2:$T$20,MATCH(B5795,METADATA!$S$2:$S$20,0))),0)</f>
        <v>0</v>
      </c>
      <c r="E5795" s="785" t="str">
        <f t="shared" si="270"/>
        <v>LO</v>
      </c>
      <c r="F5795" s="786">
        <f>VLOOKUP(C5795,METADATA!$A$5:$H$29,IF(E5795="HI",2,IF(E5795="LO",6,10))+IF(D5795=1,2,IF(D5795=7,1,(IF(WEEKDAY(B5795)=1,2,IF(WEEKDAY(B5795)=7,1,0))))))</f>
        <v>1</v>
      </c>
      <c r="G5795" s="786">
        <f>VLOOKUP(C5795,METADATA!$J$5:$Q$29,IF(E5795="HI",2,IF(E5795="LO",6,10))+IF(D5795=1,2,IF(D5795=7,1,(IF(WEEKDAY(B5795)=1,2,IF(WEEKDAY(B5795)=7,1,0))))))</f>
        <v>1</v>
      </c>
      <c r="H5795" s="787">
        <v>13362</v>
      </c>
      <c r="I5795" s="788">
        <v>5014.7250366210938</v>
      </c>
      <c r="K5795" s="795">
        <v>847.33749999999998</v>
      </c>
      <c r="M5795" s="798">
        <f t="shared" si="271"/>
        <v>14272.018469470757</v>
      </c>
      <c r="N5795" s="303"/>
      <c r="S5795" s="786">
        <v>0</v>
      </c>
      <c r="T5795" s="781">
        <f>VLOOKUP(C5795,METADATA!$J$5:$Q$29,IF(E5795="HI",2,IF(E5795="LO",6,10))+IF(S5795=1,2,IF(D5795=7,1,(IF(WEEKDAY(B5795)=1,2,IF(WEEKDAY(B5795)=7,1,0))))))</f>
        <v>1</v>
      </c>
      <c r="U5795" s="781">
        <f>VLOOKUP(C5795,METADATA!$A$5:$H$29,IF(E5795="HI",2,IF(E5795="LO",6,10))+IF(S5795=1,2,IF(D5795=7,1,(IF(WEEKDAY(B5795)=1,2,IF(WEEKDAY(B5795)=7,1,0))))))</f>
        <v>1</v>
      </c>
    </row>
    <row r="5796" spans="2:21" ht="13.95" customHeight="1" x14ac:dyDescent="0.25">
      <c r="B5796" s="784">
        <f t="shared" si="272"/>
        <v>45624</v>
      </c>
      <c r="C5796" s="785">
        <v>8</v>
      </c>
      <c r="D5796" s="786">
        <f>IFERROR((INDEX(METADATA!$T$2:$T$20,MATCH(B5796,METADATA!$S$2:$S$20,0))),0)</f>
        <v>0</v>
      </c>
      <c r="E5796" s="785" t="str">
        <f t="shared" si="270"/>
        <v>LO</v>
      </c>
      <c r="F5796" s="786">
        <f>VLOOKUP(C5796,METADATA!$A$5:$H$29,IF(E5796="HI",2,IF(E5796="LO",6,10))+IF(D5796=1,2,IF(D5796=7,1,(IF(WEEKDAY(B5796)=1,2,IF(WEEKDAY(B5796)=7,1,0))))))</f>
        <v>1</v>
      </c>
      <c r="G5796" s="786">
        <f>VLOOKUP(C5796,METADATA!$J$5:$Q$29,IF(E5796="HI",2,IF(E5796="LO",6,10))+IF(D5796=1,2,IF(D5796=7,1,(IF(WEEKDAY(B5796)=1,2,IF(WEEKDAY(B5796)=7,1,0))))))</f>
        <v>1</v>
      </c>
      <c r="H5796" s="787">
        <v>14935</v>
      </c>
      <c r="I5796" s="788">
        <v>4785.64990234375</v>
      </c>
      <c r="K5796" s="795">
        <v>851.61249999999995</v>
      </c>
      <c r="M5796" s="798">
        <f t="shared" si="271"/>
        <v>15683.005770189679</v>
      </c>
      <c r="N5796" s="303"/>
      <c r="S5796" s="786">
        <v>0</v>
      </c>
      <c r="T5796" s="781">
        <f>VLOOKUP(C5796,METADATA!$J$5:$Q$29,IF(E5796="HI",2,IF(E5796="LO",6,10))+IF(S5796=1,2,IF(D5796=7,1,(IF(WEEKDAY(B5796)=1,2,IF(WEEKDAY(B5796)=7,1,0))))))</f>
        <v>1</v>
      </c>
      <c r="U5796" s="781">
        <f>VLOOKUP(C5796,METADATA!$A$5:$H$29,IF(E5796="HI",2,IF(E5796="LO",6,10))+IF(S5796=1,2,IF(D5796=7,1,(IF(WEEKDAY(B5796)=1,2,IF(WEEKDAY(B5796)=7,1,0))))))</f>
        <v>1</v>
      </c>
    </row>
    <row r="5797" spans="2:21" ht="13.95" customHeight="1" x14ac:dyDescent="0.25">
      <c r="B5797" s="784">
        <f t="shared" si="272"/>
        <v>45624</v>
      </c>
      <c r="C5797" s="785">
        <v>9</v>
      </c>
      <c r="D5797" s="786">
        <f>IFERROR((INDEX(METADATA!$T$2:$T$20,MATCH(B5797,METADATA!$S$2:$S$20,0))),0)</f>
        <v>0</v>
      </c>
      <c r="E5797" s="785" t="str">
        <f t="shared" si="270"/>
        <v>LO</v>
      </c>
      <c r="F5797" s="786">
        <f>VLOOKUP(C5797,METADATA!$A$5:$H$29,IF(E5797="HI",2,IF(E5797="LO",6,10))+IF(D5797=1,2,IF(D5797=7,1,(IF(WEEKDAY(B5797)=1,2,IF(WEEKDAY(B5797)=7,1,0))))))</f>
        <v>2</v>
      </c>
      <c r="G5797" s="786">
        <f>VLOOKUP(C5797,METADATA!$J$5:$Q$29,IF(E5797="HI",2,IF(E5797="LO",6,10))+IF(D5797=1,2,IF(D5797=7,1,(IF(WEEKDAY(B5797)=1,2,IF(WEEKDAY(B5797)=7,1,0))))))</f>
        <v>1</v>
      </c>
      <c r="H5797" s="787">
        <v>15422.25</v>
      </c>
      <c r="I5797" s="788">
        <v>4755.3749694824219</v>
      </c>
      <c r="K5797" s="795">
        <v>856.5</v>
      </c>
      <c r="M5797" s="798">
        <f t="shared" si="271"/>
        <v>16138.754170098755</v>
      </c>
      <c r="N5797" s="303"/>
      <c r="S5797" s="786">
        <v>0</v>
      </c>
      <c r="T5797" s="781">
        <f>VLOOKUP(C5797,METADATA!$J$5:$Q$29,IF(E5797="HI",2,IF(E5797="LO",6,10))+IF(S5797=1,2,IF(D5797=7,1,(IF(WEEKDAY(B5797)=1,2,IF(WEEKDAY(B5797)=7,1,0))))))</f>
        <v>1</v>
      </c>
      <c r="U5797" s="781">
        <f>VLOOKUP(C5797,METADATA!$A$5:$H$29,IF(E5797="HI",2,IF(E5797="LO",6,10))+IF(S5797=1,2,IF(D5797=7,1,(IF(WEEKDAY(B5797)=1,2,IF(WEEKDAY(B5797)=7,1,0))))))</f>
        <v>2</v>
      </c>
    </row>
    <row r="5798" spans="2:21" ht="13.95" customHeight="1" x14ac:dyDescent="0.25">
      <c r="B5798" s="784">
        <f t="shared" si="272"/>
        <v>45624</v>
      </c>
      <c r="C5798" s="785">
        <v>10</v>
      </c>
      <c r="D5798" s="786">
        <f>IFERROR((INDEX(METADATA!$T$2:$T$20,MATCH(B5798,METADATA!$S$2:$S$20,0))),0)</f>
        <v>0</v>
      </c>
      <c r="E5798" s="785" t="str">
        <f t="shared" si="270"/>
        <v>LO</v>
      </c>
      <c r="F5798" s="786">
        <f>VLOOKUP(C5798,METADATA!$A$5:$H$29,IF(E5798="HI",2,IF(E5798="LO",6,10))+IF(D5798=1,2,IF(D5798=7,1,(IF(WEEKDAY(B5798)=1,2,IF(WEEKDAY(B5798)=7,1,0))))))</f>
        <v>2</v>
      </c>
      <c r="G5798" s="786">
        <f>VLOOKUP(C5798,METADATA!$J$5:$Q$29,IF(E5798="HI",2,IF(E5798="LO",6,10))+IF(D5798=1,2,IF(D5798=7,1,(IF(WEEKDAY(B5798)=1,2,IF(WEEKDAY(B5798)=7,1,0))))))</f>
        <v>2</v>
      </c>
      <c r="H5798" s="787">
        <v>15072</v>
      </c>
      <c r="I5798" s="788">
        <v>4694.3349914550781</v>
      </c>
      <c r="K5798" s="795">
        <v>824.32500000000005</v>
      </c>
      <c r="M5798" s="798">
        <f t="shared" si="271"/>
        <v>15786.132047211551</v>
      </c>
      <c r="N5798" s="303"/>
      <c r="S5798" s="786">
        <v>0</v>
      </c>
      <c r="T5798" s="781">
        <f>VLOOKUP(C5798,METADATA!$J$5:$Q$29,IF(E5798="HI",2,IF(E5798="LO",6,10))+IF(S5798=1,2,IF(D5798=7,1,(IF(WEEKDAY(B5798)=1,2,IF(WEEKDAY(B5798)=7,1,0))))))</f>
        <v>2</v>
      </c>
      <c r="U5798" s="781">
        <f>VLOOKUP(C5798,METADATA!$A$5:$H$29,IF(E5798="HI",2,IF(E5798="LO",6,10))+IF(S5798=1,2,IF(D5798=7,1,(IF(WEEKDAY(B5798)=1,2,IF(WEEKDAY(B5798)=7,1,0))))))</f>
        <v>2</v>
      </c>
    </row>
    <row r="5799" spans="2:21" ht="13.95" customHeight="1" x14ac:dyDescent="0.25">
      <c r="B5799" s="784">
        <f t="shared" si="272"/>
        <v>45624</v>
      </c>
      <c r="C5799" s="785">
        <v>11</v>
      </c>
      <c r="D5799" s="786">
        <f>IFERROR((INDEX(METADATA!$T$2:$T$20,MATCH(B5799,METADATA!$S$2:$S$20,0))),0)</f>
        <v>0</v>
      </c>
      <c r="E5799" s="785" t="str">
        <f t="shared" si="270"/>
        <v>LO</v>
      </c>
      <c r="F5799" s="786">
        <f>VLOOKUP(C5799,METADATA!$A$5:$H$29,IF(E5799="HI",2,IF(E5799="LO",6,10))+IF(D5799=1,2,IF(D5799=7,1,(IF(WEEKDAY(B5799)=1,2,IF(WEEKDAY(B5799)=7,1,0))))))</f>
        <v>2</v>
      </c>
      <c r="G5799" s="786">
        <f>VLOOKUP(C5799,METADATA!$J$5:$Q$29,IF(E5799="HI",2,IF(E5799="LO",6,10))+IF(D5799=1,2,IF(D5799=7,1,(IF(WEEKDAY(B5799)=1,2,IF(WEEKDAY(B5799)=7,1,0))))))</f>
        <v>2</v>
      </c>
      <c r="H5799" s="787">
        <v>15437.75</v>
      </c>
      <c r="I5799" s="788">
        <v>4673.1248779296875</v>
      </c>
      <c r="K5799" s="795">
        <v>882.73749999999995</v>
      </c>
      <c r="M5799" s="798">
        <f t="shared" si="271"/>
        <v>16129.544977686919</v>
      </c>
      <c r="N5799" s="303"/>
      <c r="S5799" s="786">
        <v>0</v>
      </c>
      <c r="T5799" s="781">
        <f>VLOOKUP(C5799,METADATA!$J$5:$Q$29,IF(E5799="HI",2,IF(E5799="LO",6,10))+IF(S5799=1,2,IF(D5799=7,1,(IF(WEEKDAY(B5799)=1,2,IF(WEEKDAY(B5799)=7,1,0))))))</f>
        <v>2</v>
      </c>
      <c r="U5799" s="781">
        <f>VLOOKUP(C5799,METADATA!$A$5:$H$29,IF(E5799="HI",2,IF(E5799="LO",6,10))+IF(S5799=1,2,IF(D5799=7,1,(IF(WEEKDAY(B5799)=1,2,IF(WEEKDAY(B5799)=7,1,0))))))</f>
        <v>2</v>
      </c>
    </row>
    <row r="5800" spans="2:21" ht="13.95" customHeight="1" x14ac:dyDescent="0.25">
      <c r="B5800" s="784">
        <f t="shared" si="272"/>
        <v>45624</v>
      </c>
      <c r="C5800" s="785">
        <v>12</v>
      </c>
      <c r="D5800" s="786">
        <f>IFERROR((INDEX(METADATA!$T$2:$T$20,MATCH(B5800,METADATA!$S$2:$S$20,0))),0)</f>
        <v>0</v>
      </c>
      <c r="E5800" s="785" t="str">
        <f t="shared" si="270"/>
        <v>LO</v>
      </c>
      <c r="F5800" s="786">
        <f>VLOOKUP(C5800,METADATA!$A$5:$H$29,IF(E5800="HI",2,IF(E5800="LO",6,10))+IF(D5800=1,2,IF(D5800=7,1,(IF(WEEKDAY(B5800)=1,2,IF(WEEKDAY(B5800)=7,1,0))))))</f>
        <v>2</v>
      </c>
      <c r="G5800" s="786">
        <f>VLOOKUP(C5800,METADATA!$J$5:$Q$29,IF(E5800="HI",2,IF(E5800="LO",6,10))+IF(D5800=1,2,IF(D5800=7,1,(IF(WEEKDAY(B5800)=1,2,IF(WEEKDAY(B5800)=7,1,0))))))</f>
        <v>2</v>
      </c>
      <c r="H5800" s="787">
        <v>15326.5</v>
      </c>
      <c r="I5800" s="788">
        <v>4711.8250122070313</v>
      </c>
      <c r="K5800" s="795">
        <v>909.3125</v>
      </c>
      <c r="M5800" s="798">
        <f t="shared" si="271"/>
        <v>16034.428496072436</v>
      </c>
      <c r="N5800" s="303"/>
      <c r="S5800" s="786">
        <v>0</v>
      </c>
      <c r="T5800" s="781">
        <f>VLOOKUP(C5800,METADATA!$J$5:$Q$29,IF(E5800="HI",2,IF(E5800="LO",6,10))+IF(S5800=1,2,IF(D5800=7,1,(IF(WEEKDAY(B5800)=1,2,IF(WEEKDAY(B5800)=7,1,0))))))</f>
        <v>2</v>
      </c>
      <c r="U5800" s="781">
        <f>VLOOKUP(C5800,METADATA!$A$5:$H$29,IF(E5800="HI",2,IF(E5800="LO",6,10))+IF(S5800=1,2,IF(D5800=7,1,(IF(WEEKDAY(B5800)=1,2,IF(WEEKDAY(B5800)=7,1,0))))))</f>
        <v>2</v>
      </c>
    </row>
    <row r="5801" spans="2:21" ht="13.95" customHeight="1" x14ac:dyDescent="0.25">
      <c r="B5801" s="784">
        <f t="shared" si="272"/>
        <v>45624</v>
      </c>
      <c r="C5801" s="785">
        <v>13</v>
      </c>
      <c r="D5801" s="786">
        <f>IFERROR((INDEX(METADATA!$T$2:$T$20,MATCH(B5801,METADATA!$S$2:$S$20,0))),0)</f>
        <v>0</v>
      </c>
      <c r="E5801" s="785" t="str">
        <f t="shared" si="270"/>
        <v>LO</v>
      </c>
      <c r="F5801" s="786">
        <f>VLOOKUP(C5801,METADATA!$A$5:$H$29,IF(E5801="HI",2,IF(E5801="LO",6,10))+IF(D5801=1,2,IF(D5801=7,1,(IF(WEEKDAY(B5801)=1,2,IF(WEEKDAY(B5801)=7,1,0))))))</f>
        <v>2</v>
      </c>
      <c r="G5801" s="786">
        <f>VLOOKUP(C5801,METADATA!$J$5:$Q$29,IF(E5801="HI",2,IF(E5801="LO",6,10))+IF(D5801=1,2,IF(D5801=7,1,(IF(WEEKDAY(B5801)=1,2,IF(WEEKDAY(B5801)=7,1,0))))))</f>
        <v>2</v>
      </c>
      <c r="H5801" s="787">
        <v>14894.5</v>
      </c>
      <c r="I5801" s="788">
        <v>4829.8499145507813</v>
      </c>
      <c r="K5801" s="795">
        <v>905.6</v>
      </c>
      <c r="M5801" s="798">
        <f t="shared" si="271"/>
        <v>15658.01968472023</v>
      </c>
      <c r="N5801" s="303"/>
      <c r="S5801" s="786">
        <v>0</v>
      </c>
      <c r="T5801" s="781">
        <f>VLOOKUP(C5801,METADATA!$J$5:$Q$29,IF(E5801="HI",2,IF(E5801="LO",6,10))+IF(S5801=1,2,IF(D5801=7,1,(IF(WEEKDAY(B5801)=1,2,IF(WEEKDAY(B5801)=7,1,0))))))</f>
        <v>2</v>
      </c>
      <c r="U5801" s="781">
        <f>VLOOKUP(C5801,METADATA!$A$5:$H$29,IF(E5801="HI",2,IF(E5801="LO",6,10))+IF(S5801=1,2,IF(D5801=7,1,(IF(WEEKDAY(B5801)=1,2,IF(WEEKDAY(B5801)=7,1,0))))))</f>
        <v>2</v>
      </c>
    </row>
    <row r="5802" spans="2:21" ht="13.95" customHeight="1" x14ac:dyDescent="0.25">
      <c r="B5802" s="784">
        <f t="shared" si="272"/>
        <v>45624</v>
      </c>
      <c r="C5802" s="785">
        <v>14</v>
      </c>
      <c r="D5802" s="786">
        <f>IFERROR((INDEX(METADATA!$T$2:$T$20,MATCH(B5802,METADATA!$S$2:$S$20,0))),0)</f>
        <v>0</v>
      </c>
      <c r="E5802" s="785" t="str">
        <f t="shared" si="270"/>
        <v>LO</v>
      </c>
      <c r="F5802" s="786">
        <f>VLOOKUP(C5802,METADATA!$A$5:$H$29,IF(E5802="HI",2,IF(E5802="LO",6,10))+IF(D5802=1,2,IF(D5802=7,1,(IF(WEEKDAY(B5802)=1,2,IF(WEEKDAY(B5802)=7,1,0))))))</f>
        <v>2</v>
      </c>
      <c r="G5802" s="786">
        <f>VLOOKUP(C5802,METADATA!$J$5:$Q$29,IF(E5802="HI",2,IF(E5802="LO",6,10))+IF(D5802=1,2,IF(D5802=7,1,(IF(WEEKDAY(B5802)=1,2,IF(WEEKDAY(B5802)=7,1,0))))))</f>
        <v>2</v>
      </c>
      <c r="H5802" s="787">
        <v>15293.75</v>
      </c>
      <c r="I5802" s="788">
        <v>4730.989990234375</v>
      </c>
      <c r="K5802" s="795">
        <v>913.98749999999995</v>
      </c>
      <c r="M5802" s="798">
        <f t="shared" si="271"/>
        <v>16008.780570368182</v>
      </c>
      <c r="N5802" s="303"/>
      <c r="S5802" s="786">
        <v>0</v>
      </c>
      <c r="T5802" s="781">
        <f>VLOOKUP(C5802,METADATA!$J$5:$Q$29,IF(E5802="HI",2,IF(E5802="LO",6,10))+IF(S5802=1,2,IF(D5802=7,1,(IF(WEEKDAY(B5802)=1,2,IF(WEEKDAY(B5802)=7,1,0))))))</f>
        <v>2</v>
      </c>
      <c r="U5802" s="781">
        <f>VLOOKUP(C5802,METADATA!$A$5:$H$29,IF(E5802="HI",2,IF(E5802="LO",6,10))+IF(S5802=1,2,IF(D5802=7,1,(IF(WEEKDAY(B5802)=1,2,IF(WEEKDAY(B5802)=7,1,0))))))</f>
        <v>2</v>
      </c>
    </row>
    <row r="5803" spans="2:21" ht="13.95" customHeight="1" x14ac:dyDescent="0.25">
      <c r="B5803" s="784">
        <f t="shared" si="272"/>
        <v>45624</v>
      </c>
      <c r="C5803" s="785">
        <v>15</v>
      </c>
      <c r="D5803" s="786">
        <f>IFERROR((INDEX(METADATA!$T$2:$T$20,MATCH(B5803,METADATA!$S$2:$S$20,0))),0)</f>
        <v>0</v>
      </c>
      <c r="E5803" s="785" t="str">
        <f t="shared" si="270"/>
        <v>LO</v>
      </c>
      <c r="F5803" s="786">
        <f>VLOOKUP(C5803,METADATA!$A$5:$H$29,IF(E5803="HI",2,IF(E5803="LO",6,10))+IF(D5803=1,2,IF(D5803=7,1,(IF(WEEKDAY(B5803)=1,2,IF(WEEKDAY(B5803)=7,1,0))))))</f>
        <v>2</v>
      </c>
      <c r="G5803" s="786">
        <f>VLOOKUP(C5803,METADATA!$J$5:$Q$29,IF(E5803="HI",2,IF(E5803="LO",6,10))+IF(D5803=1,2,IF(D5803=7,1,(IF(WEEKDAY(B5803)=1,2,IF(WEEKDAY(B5803)=7,1,0))))))</f>
        <v>2</v>
      </c>
      <c r="H5803" s="787">
        <v>15294</v>
      </c>
      <c r="I5803" s="788">
        <v>4822.9999389648438</v>
      </c>
      <c r="K5803" s="795">
        <v>902.26250000000005</v>
      </c>
      <c r="M5803" s="798">
        <f t="shared" si="271"/>
        <v>16036.45111648007</v>
      </c>
      <c r="N5803" s="303"/>
      <c r="S5803" s="786">
        <v>0</v>
      </c>
      <c r="T5803" s="781">
        <f>VLOOKUP(C5803,METADATA!$J$5:$Q$29,IF(E5803="HI",2,IF(E5803="LO",6,10))+IF(S5803=1,2,IF(D5803=7,1,(IF(WEEKDAY(B5803)=1,2,IF(WEEKDAY(B5803)=7,1,0))))))</f>
        <v>2</v>
      </c>
      <c r="U5803" s="781">
        <f>VLOOKUP(C5803,METADATA!$A$5:$H$29,IF(E5803="HI",2,IF(E5803="LO",6,10))+IF(S5803=1,2,IF(D5803=7,1,(IF(WEEKDAY(B5803)=1,2,IF(WEEKDAY(B5803)=7,1,0))))))</f>
        <v>2</v>
      </c>
    </row>
    <row r="5804" spans="2:21" ht="13.95" customHeight="1" x14ac:dyDescent="0.25">
      <c r="B5804" s="784">
        <f t="shared" si="272"/>
        <v>45624</v>
      </c>
      <c r="C5804" s="785">
        <v>16</v>
      </c>
      <c r="D5804" s="786">
        <f>IFERROR((INDEX(METADATA!$T$2:$T$20,MATCH(B5804,METADATA!$S$2:$S$20,0))),0)</f>
        <v>0</v>
      </c>
      <c r="E5804" s="785" t="str">
        <f t="shared" si="270"/>
        <v>LO</v>
      </c>
      <c r="F5804" s="786">
        <f>VLOOKUP(C5804,METADATA!$A$5:$H$29,IF(E5804="HI",2,IF(E5804="LO",6,10))+IF(D5804=1,2,IF(D5804=7,1,(IF(WEEKDAY(B5804)=1,2,IF(WEEKDAY(B5804)=7,1,0))))))</f>
        <v>2</v>
      </c>
      <c r="G5804" s="786">
        <f>VLOOKUP(C5804,METADATA!$J$5:$Q$29,IF(E5804="HI",2,IF(E5804="LO",6,10))+IF(D5804=1,2,IF(D5804=7,1,(IF(WEEKDAY(B5804)=1,2,IF(WEEKDAY(B5804)=7,1,0))))))</f>
        <v>2</v>
      </c>
      <c r="H5804" s="787">
        <v>14890</v>
      </c>
      <c r="I5804" s="788">
        <v>4820.8998413085938</v>
      </c>
      <c r="K5804" s="795">
        <v>933.76250000000005</v>
      </c>
      <c r="M5804" s="798">
        <f t="shared" si="271"/>
        <v>15650.980010207963</v>
      </c>
      <c r="N5804" s="303"/>
      <c r="S5804" s="786">
        <v>0</v>
      </c>
      <c r="T5804" s="781">
        <f>VLOOKUP(C5804,METADATA!$J$5:$Q$29,IF(E5804="HI",2,IF(E5804="LO",6,10))+IF(S5804=1,2,IF(D5804=7,1,(IF(WEEKDAY(B5804)=1,2,IF(WEEKDAY(B5804)=7,1,0))))))</f>
        <v>2</v>
      </c>
      <c r="U5804" s="781">
        <f>VLOOKUP(C5804,METADATA!$A$5:$H$29,IF(E5804="HI",2,IF(E5804="LO",6,10))+IF(S5804=1,2,IF(D5804=7,1,(IF(WEEKDAY(B5804)=1,2,IF(WEEKDAY(B5804)=7,1,0))))))</f>
        <v>2</v>
      </c>
    </row>
    <row r="5805" spans="2:21" ht="13.95" customHeight="1" x14ac:dyDescent="0.25">
      <c r="B5805" s="784">
        <f t="shared" si="272"/>
        <v>45624</v>
      </c>
      <c r="C5805" s="785">
        <v>17</v>
      </c>
      <c r="D5805" s="786">
        <f>IFERROR((INDEX(METADATA!$T$2:$T$20,MATCH(B5805,METADATA!$S$2:$S$20,0))),0)</f>
        <v>0</v>
      </c>
      <c r="E5805" s="785" t="str">
        <f t="shared" si="270"/>
        <v>LO</v>
      </c>
      <c r="F5805" s="786">
        <f>VLOOKUP(C5805,METADATA!$A$5:$H$29,IF(E5805="HI",2,IF(E5805="LO",6,10))+IF(D5805=1,2,IF(D5805=7,1,(IF(WEEKDAY(B5805)=1,2,IF(WEEKDAY(B5805)=7,1,0))))))</f>
        <v>2</v>
      </c>
      <c r="G5805" s="786">
        <f>VLOOKUP(C5805,METADATA!$J$5:$Q$29,IF(E5805="HI",2,IF(E5805="LO",6,10))+IF(D5805=1,2,IF(D5805=7,1,(IF(WEEKDAY(B5805)=1,2,IF(WEEKDAY(B5805)=7,1,0))))))</f>
        <v>2</v>
      </c>
      <c r="H5805" s="787">
        <v>14083.5</v>
      </c>
      <c r="I5805" s="788">
        <v>4792.6249389648438</v>
      </c>
      <c r="K5805" s="795">
        <v>0</v>
      </c>
      <c r="M5805" s="798">
        <f t="shared" si="271"/>
        <v>14876.633559229311</v>
      </c>
      <c r="N5805" s="303"/>
      <c r="S5805" s="786">
        <v>0</v>
      </c>
      <c r="T5805" s="781">
        <f>VLOOKUP(C5805,METADATA!$J$5:$Q$29,IF(E5805="HI",2,IF(E5805="LO",6,10))+IF(S5805=1,2,IF(D5805=7,1,(IF(WEEKDAY(B5805)=1,2,IF(WEEKDAY(B5805)=7,1,0))))))</f>
        <v>2</v>
      </c>
      <c r="U5805" s="781">
        <f>VLOOKUP(C5805,METADATA!$A$5:$H$29,IF(E5805="HI",2,IF(E5805="LO",6,10))+IF(S5805=1,2,IF(D5805=7,1,(IF(WEEKDAY(B5805)=1,2,IF(WEEKDAY(B5805)=7,1,0))))))</f>
        <v>2</v>
      </c>
    </row>
    <row r="5806" spans="2:21" ht="13.95" customHeight="1" x14ac:dyDescent="0.25">
      <c r="B5806" s="784">
        <f t="shared" si="272"/>
        <v>45624</v>
      </c>
      <c r="C5806" s="785">
        <v>18</v>
      </c>
      <c r="D5806" s="786">
        <f>IFERROR((INDEX(METADATA!$T$2:$T$20,MATCH(B5806,METADATA!$S$2:$S$20,0))),0)</f>
        <v>0</v>
      </c>
      <c r="E5806" s="785" t="str">
        <f t="shared" si="270"/>
        <v>LO</v>
      </c>
      <c r="F5806" s="786">
        <f>VLOOKUP(C5806,METADATA!$A$5:$H$29,IF(E5806="HI",2,IF(E5806="LO",6,10))+IF(D5806=1,2,IF(D5806=7,1,(IF(WEEKDAY(B5806)=1,2,IF(WEEKDAY(B5806)=7,1,0))))))</f>
        <v>1</v>
      </c>
      <c r="G5806" s="786">
        <f>VLOOKUP(C5806,METADATA!$J$5:$Q$29,IF(E5806="HI",2,IF(E5806="LO",6,10))+IF(D5806=1,2,IF(D5806=7,1,(IF(WEEKDAY(B5806)=1,2,IF(WEEKDAY(B5806)=7,1,0))))))</f>
        <v>1</v>
      </c>
      <c r="H5806" s="787">
        <v>14008.75</v>
      </c>
      <c r="I5806" s="788">
        <v>4786.574951171875</v>
      </c>
      <c r="K5806" s="795">
        <v>0</v>
      </c>
      <c r="M5806" s="798">
        <f t="shared" si="271"/>
        <v>14803.931110542431</v>
      </c>
      <c r="N5806" s="303"/>
      <c r="S5806" s="786">
        <v>0</v>
      </c>
      <c r="T5806" s="781">
        <f>VLOOKUP(C5806,METADATA!$J$5:$Q$29,IF(E5806="HI",2,IF(E5806="LO",6,10))+IF(S5806=1,2,IF(D5806=7,1,(IF(WEEKDAY(B5806)=1,2,IF(WEEKDAY(B5806)=7,1,0))))))</f>
        <v>1</v>
      </c>
      <c r="U5806" s="781">
        <f>VLOOKUP(C5806,METADATA!$A$5:$H$29,IF(E5806="HI",2,IF(E5806="LO",6,10))+IF(S5806=1,2,IF(D5806=7,1,(IF(WEEKDAY(B5806)=1,2,IF(WEEKDAY(B5806)=7,1,0))))))</f>
        <v>1</v>
      </c>
    </row>
    <row r="5807" spans="2:21" ht="13.95" customHeight="1" x14ac:dyDescent="0.25">
      <c r="B5807" s="784">
        <f t="shared" si="272"/>
        <v>45624</v>
      </c>
      <c r="C5807" s="785">
        <v>19</v>
      </c>
      <c r="D5807" s="786">
        <f>IFERROR((INDEX(METADATA!$T$2:$T$20,MATCH(B5807,METADATA!$S$2:$S$20,0))),0)</f>
        <v>0</v>
      </c>
      <c r="E5807" s="785" t="str">
        <f t="shared" si="270"/>
        <v>LO</v>
      </c>
      <c r="F5807" s="786">
        <f>VLOOKUP(C5807,METADATA!$A$5:$H$29,IF(E5807="HI",2,IF(E5807="LO",6,10))+IF(D5807=1,2,IF(D5807=7,1,(IF(WEEKDAY(B5807)=1,2,IF(WEEKDAY(B5807)=7,1,0))))))</f>
        <v>1</v>
      </c>
      <c r="G5807" s="786">
        <f>VLOOKUP(C5807,METADATA!$J$5:$Q$29,IF(E5807="HI",2,IF(E5807="LO",6,10))+IF(D5807=1,2,IF(D5807=7,1,(IF(WEEKDAY(B5807)=1,2,IF(WEEKDAY(B5807)=7,1,0))))))</f>
        <v>1</v>
      </c>
      <c r="H5807" s="787">
        <v>14129</v>
      </c>
      <c r="I5807" s="788">
        <v>4683.8700256347656</v>
      </c>
      <c r="K5807" s="795">
        <v>0</v>
      </c>
      <c r="M5807" s="798">
        <f t="shared" si="271"/>
        <v>14885.136190745445</v>
      </c>
      <c r="N5807" s="303"/>
      <c r="S5807" s="786">
        <v>0</v>
      </c>
      <c r="T5807" s="781">
        <f>VLOOKUP(C5807,METADATA!$J$5:$Q$29,IF(E5807="HI",2,IF(E5807="LO",6,10))+IF(S5807=1,2,IF(D5807=7,1,(IF(WEEKDAY(B5807)=1,2,IF(WEEKDAY(B5807)=7,1,0))))))</f>
        <v>1</v>
      </c>
      <c r="U5807" s="781">
        <f>VLOOKUP(C5807,METADATA!$A$5:$H$29,IF(E5807="HI",2,IF(E5807="LO",6,10))+IF(S5807=1,2,IF(D5807=7,1,(IF(WEEKDAY(B5807)=1,2,IF(WEEKDAY(B5807)=7,1,0))))))</f>
        <v>1</v>
      </c>
    </row>
    <row r="5808" spans="2:21" ht="13.95" customHeight="1" x14ac:dyDescent="0.25">
      <c r="B5808" s="784">
        <f t="shared" si="272"/>
        <v>45624</v>
      </c>
      <c r="C5808" s="785">
        <v>20</v>
      </c>
      <c r="D5808" s="786">
        <f>IFERROR((INDEX(METADATA!$T$2:$T$20,MATCH(B5808,METADATA!$S$2:$S$20,0))),0)</f>
        <v>0</v>
      </c>
      <c r="E5808" s="785" t="str">
        <f t="shared" si="270"/>
        <v>LO</v>
      </c>
      <c r="F5808" s="786">
        <f>VLOOKUP(C5808,METADATA!$A$5:$H$29,IF(E5808="HI",2,IF(E5808="LO",6,10))+IF(D5808=1,2,IF(D5808=7,1,(IF(WEEKDAY(B5808)=1,2,IF(WEEKDAY(B5808)=7,1,0))))))</f>
        <v>1</v>
      </c>
      <c r="G5808" s="786">
        <f>VLOOKUP(C5808,METADATA!$J$5:$Q$29,IF(E5808="HI",2,IF(E5808="LO",6,10))+IF(D5808=1,2,IF(D5808=7,1,(IF(WEEKDAY(B5808)=1,2,IF(WEEKDAY(B5808)=7,1,0))))))</f>
        <v>2</v>
      </c>
      <c r="H5808" s="787">
        <v>13955.75</v>
      </c>
      <c r="I5808" s="788">
        <v>4667.0900268554688</v>
      </c>
      <c r="K5808" s="795">
        <v>0</v>
      </c>
      <c r="M5808" s="798">
        <f t="shared" si="271"/>
        <v>14715.457430242315</v>
      </c>
      <c r="N5808" s="303"/>
      <c r="S5808" s="786">
        <v>0</v>
      </c>
      <c r="T5808" s="781">
        <f>VLOOKUP(C5808,METADATA!$J$5:$Q$29,IF(E5808="HI",2,IF(E5808="LO",6,10))+IF(S5808=1,2,IF(D5808=7,1,(IF(WEEKDAY(B5808)=1,2,IF(WEEKDAY(B5808)=7,1,0))))))</f>
        <v>2</v>
      </c>
      <c r="U5808" s="781">
        <f>VLOOKUP(C5808,METADATA!$A$5:$H$29,IF(E5808="HI",2,IF(E5808="LO",6,10))+IF(S5808=1,2,IF(D5808=7,1,(IF(WEEKDAY(B5808)=1,2,IF(WEEKDAY(B5808)=7,1,0))))))</f>
        <v>1</v>
      </c>
    </row>
    <row r="5809" spans="2:21" ht="13.95" customHeight="1" x14ac:dyDescent="0.25">
      <c r="B5809" s="784">
        <f t="shared" si="272"/>
        <v>45624</v>
      </c>
      <c r="C5809" s="785">
        <v>21</v>
      </c>
      <c r="D5809" s="786">
        <f>IFERROR((INDEX(METADATA!$T$2:$T$20,MATCH(B5809,METADATA!$S$2:$S$20,0))),0)</f>
        <v>0</v>
      </c>
      <c r="E5809" s="785" t="str">
        <f t="shared" si="270"/>
        <v>LO</v>
      </c>
      <c r="F5809" s="786">
        <f>VLOOKUP(C5809,METADATA!$A$5:$H$29,IF(E5809="HI",2,IF(E5809="LO",6,10))+IF(D5809=1,2,IF(D5809=7,1,(IF(WEEKDAY(B5809)=1,2,IF(WEEKDAY(B5809)=7,1,0))))))</f>
        <v>2</v>
      </c>
      <c r="G5809" s="786">
        <f>VLOOKUP(C5809,METADATA!$J$5:$Q$29,IF(E5809="HI",2,IF(E5809="LO",6,10))+IF(D5809=1,2,IF(D5809=7,1,(IF(WEEKDAY(B5809)=1,2,IF(WEEKDAY(B5809)=7,1,0))))))</f>
        <v>2</v>
      </c>
      <c r="H5809" s="787">
        <v>12671.75</v>
      </c>
      <c r="I5809" s="788">
        <v>4805.9999389648438</v>
      </c>
      <c r="K5809" s="795">
        <v>0</v>
      </c>
      <c r="M5809" s="798">
        <f t="shared" si="271"/>
        <v>13552.52314057534</v>
      </c>
      <c r="N5809" s="303"/>
      <c r="S5809" s="786">
        <v>0</v>
      </c>
      <c r="T5809" s="781">
        <f>VLOOKUP(C5809,METADATA!$J$5:$Q$29,IF(E5809="HI",2,IF(E5809="LO",6,10))+IF(S5809=1,2,IF(D5809=7,1,(IF(WEEKDAY(B5809)=1,2,IF(WEEKDAY(B5809)=7,1,0))))))</f>
        <v>2</v>
      </c>
      <c r="U5809" s="781">
        <f>VLOOKUP(C5809,METADATA!$A$5:$H$29,IF(E5809="HI",2,IF(E5809="LO",6,10))+IF(S5809=1,2,IF(D5809=7,1,(IF(WEEKDAY(B5809)=1,2,IF(WEEKDAY(B5809)=7,1,0))))))</f>
        <v>2</v>
      </c>
    </row>
    <row r="5810" spans="2:21" ht="13.95" customHeight="1" x14ac:dyDescent="0.25">
      <c r="B5810" s="784">
        <f t="shared" si="272"/>
        <v>45624</v>
      </c>
      <c r="C5810" s="785">
        <v>22</v>
      </c>
      <c r="D5810" s="786">
        <f>IFERROR((INDEX(METADATA!$T$2:$T$20,MATCH(B5810,METADATA!$S$2:$S$20,0))),0)</f>
        <v>0</v>
      </c>
      <c r="E5810" s="785" t="str">
        <f t="shared" si="270"/>
        <v>LO</v>
      </c>
      <c r="F5810" s="786">
        <f>VLOOKUP(C5810,METADATA!$A$5:$H$29,IF(E5810="HI",2,IF(E5810="LO",6,10))+IF(D5810=1,2,IF(D5810=7,1,(IF(WEEKDAY(B5810)=1,2,IF(WEEKDAY(B5810)=7,1,0))))))</f>
        <v>3</v>
      </c>
      <c r="G5810" s="786">
        <f>VLOOKUP(C5810,METADATA!$J$5:$Q$29,IF(E5810="HI",2,IF(E5810="LO",6,10))+IF(D5810=1,2,IF(D5810=7,1,(IF(WEEKDAY(B5810)=1,2,IF(WEEKDAY(B5810)=7,1,0))))))</f>
        <v>3</v>
      </c>
      <c r="H5810" s="787">
        <v>10994.5</v>
      </c>
      <c r="I5810" s="788">
        <v>4473.9400329589844</v>
      </c>
      <c r="K5810" s="795">
        <v>0</v>
      </c>
      <c r="M5810" s="798">
        <f t="shared" si="271"/>
        <v>11869.927113024452</v>
      </c>
      <c r="N5810" s="303"/>
      <c r="S5810" s="786">
        <v>0</v>
      </c>
      <c r="T5810" s="781">
        <f>VLOOKUP(C5810,METADATA!$J$5:$Q$29,IF(E5810="HI",2,IF(E5810="LO",6,10))+IF(S5810=1,2,IF(D5810=7,1,(IF(WEEKDAY(B5810)=1,2,IF(WEEKDAY(B5810)=7,1,0))))))</f>
        <v>3</v>
      </c>
      <c r="U5810" s="781">
        <f>VLOOKUP(C5810,METADATA!$A$5:$H$29,IF(E5810="HI",2,IF(E5810="LO",6,10))+IF(S5810=1,2,IF(D5810=7,1,(IF(WEEKDAY(B5810)=1,2,IF(WEEKDAY(B5810)=7,1,0))))))</f>
        <v>3</v>
      </c>
    </row>
    <row r="5811" spans="2:21" ht="13.95" customHeight="1" x14ac:dyDescent="0.25">
      <c r="B5811" s="784">
        <f t="shared" si="272"/>
        <v>45624</v>
      </c>
      <c r="C5811" s="785">
        <v>23</v>
      </c>
      <c r="D5811" s="786">
        <f>IFERROR((INDEX(METADATA!$T$2:$T$20,MATCH(B5811,METADATA!$S$2:$S$20,0))),0)</f>
        <v>0</v>
      </c>
      <c r="E5811" s="785" t="str">
        <f t="shared" si="270"/>
        <v>LO</v>
      </c>
      <c r="F5811" s="786">
        <f>VLOOKUP(C5811,METADATA!$A$5:$H$29,IF(E5811="HI",2,IF(E5811="LO",6,10))+IF(D5811=1,2,IF(D5811=7,1,(IF(WEEKDAY(B5811)=1,2,IF(WEEKDAY(B5811)=7,1,0))))))</f>
        <v>3</v>
      </c>
      <c r="G5811" s="786">
        <f>VLOOKUP(C5811,METADATA!$J$5:$Q$29,IF(E5811="HI",2,IF(E5811="LO",6,10))+IF(D5811=1,2,IF(D5811=7,1,(IF(WEEKDAY(B5811)=1,2,IF(WEEKDAY(B5811)=7,1,0))))))</f>
        <v>3</v>
      </c>
      <c r="H5811" s="787">
        <v>10096.25</v>
      </c>
      <c r="I5811" s="788">
        <v>4733.6800537109375</v>
      </c>
      <c r="K5811" s="795">
        <v>0</v>
      </c>
      <c r="M5811" s="798">
        <f t="shared" si="271"/>
        <v>11150.873997736715</v>
      </c>
      <c r="N5811" s="303"/>
      <c r="S5811" s="786">
        <v>0</v>
      </c>
      <c r="T5811" s="781">
        <f>VLOOKUP(C5811,METADATA!$J$5:$Q$29,IF(E5811="HI",2,IF(E5811="LO",6,10))+IF(S5811=1,2,IF(D5811=7,1,(IF(WEEKDAY(B5811)=1,2,IF(WEEKDAY(B5811)=7,1,0))))))</f>
        <v>3</v>
      </c>
      <c r="U5811" s="781">
        <f>VLOOKUP(C5811,METADATA!$A$5:$H$29,IF(E5811="HI",2,IF(E5811="LO",6,10))+IF(S5811=1,2,IF(D5811=7,1,(IF(WEEKDAY(B5811)=1,2,IF(WEEKDAY(B5811)=7,1,0))))))</f>
        <v>3</v>
      </c>
    </row>
    <row r="5812" spans="2:21" ht="13.95" customHeight="1" x14ac:dyDescent="0.25">
      <c r="B5812" s="784">
        <f t="shared" si="272"/>
        <v>45625</v>
      </c>
      <c r="C5812" s="785">
        <v>0</v>
      </c>
      <c r="D5812" s="786">
        <f>IFERROR((INDEX(METADATA!$T$2:$T$20,MATCH(B5812,METADATA!$S$2:$S$20,0))),0)</f>
        <v>0</v>
      </c>
      <c r="E5812" s="785" t="str">
        <f t="shared" si="270"/>
        <v>LO</v>
      </c>
      <c r="F5812" s="786">
        <f>VLOOKUP(C5812,METADATA!$A$5:$H$29,IF(E5812="HI",2,IF(E5812="LO",6,10))+IF(D5812=1,2,IF(D5812=7,1,(IF(WEEKDAY(B5812)=1,2,IF(WEEKDAY(B5812)=7,1,0))))))</f>
        <v>3</v>
      </c>
      <c r="G5812" s="786">
        <f>VLOOKUP(C5812,METADATA!$J$5:$Q$29,IF(E5812="HI",2,IF(E5812="LO",6,10))+IF(D5812=1,2,IF(D5812=7,1,(IF(WEEKDAY(B5812)=1,2,IF(WEEKDAY(B5812)=7,1,0))))))</f>
        <v>3</v>
      </c>
      <c r="H5812" s="787">
        <v>9214.25</v>
      </c>
      <c r="I5812" s="788">
        <v>4647.800048828125</v>
      </c>
      <c r="K5812" s="795">
        <v>0</v>
      </c>
      <c r="M5812" s="798">
        <f t="shared" si="271"/>
        <v>10320.099241595824</v>
      </c>
      <c r="N5812" s="303"/>
      <c r="S5812" s="786">
        <v>0</v>
      </c>
      <c r="T5812" s="781">
        <f>VLOOKUP(C5812,METADATA!$J$5:$Q$29,IF(E5812="HI",2,IF(E5812="LO",6,10))+IF(S5812=1,2,IF(D5812=7,1,(IF(WEEKDAY(B5812)=1,2,IF(WEEKDAY(B5812)=7,1,0))))))</f>
        <v>3</v>
      </c>
      <c r="U5812" s="781">
        <f>VLOOKUP(C5812,METADATA!$A$5:$H$29,IF(E5812="HI",2,IF(E5812="LO",6,10))+IF(S5812=1,2,IF(D5812=7,1,(IF(WEEKDAY(B5812)=1,2,IF(WEEKDAY(B5812)=7,1,0))))))</f>
        <v>3</v>
      </c>
    </row>
    <row r="5813" spans="2:21" ht="13.95" customHeight="1" x14ac:dyDescent="0.25">
      <c r="B5813" s="784">
        <f t="shared" si="272"/>
        <v>45625</v>
      </c>
      <c r="C5813" s="785">
        <v>1</v>
      </c>
      <c r="D5813" s="786">
        <f>IFERROR((INDEX(METADATA!$T$2:$T$20,MATCH(B5813,METADATA!$S$2:$S$20,0))),0)</f>
        <v>0</v>
      </c>
      <c r="E5813" s="785" t="str">
        <f t="shared" si="270"/>
        <v>LO</v>
      </c>
      <c r="F5813" s="786">
        <f>VLOOKUP(C5813,METADATA!$A$5:$H$29,IF(E5813="HI",2,IF(E5813="LO",6,10))+IF(D5813=1,2,IF(D5813=7,1,(IF(WEEKDAY(B5813)=1,2,IF(WEEKDAY(B5813)=7,1,0))))))</f>
        <v>3</v>
      </c>
      <c r="G5813" s="786">
        <f>VLOOKUP(C5813,METADATA!$J$5:$Q$29,IF(E5813="HI",2,IF(E5813="LO",6,10))+IF(D5813=1,2,IF(D5813=7,1,(IF(WEEKDAY(B5813)=1,2,IF(WEEKDAY(B5813)=7,1,0))))))</f>
        <v>3</v>
      </c>
      <c r="H5813" s="787">
        <v>8793</v>
      </c>
      <c r="I5813" s="788">
        <v>4621.1250610351563</v>
      </c>
      <c r="K5813" s="795">
        <v>0</v>
      </c>
      <c r="M5813" s="798">
        <f t="shared" si="271"/>
        <v>9933.3602486634481</v>
      </c>
      <c r="N5813" s="303"/>
      <c r="S5813" s="786">
        <v>0</v>
      </c>
      <c r="T5813" s="781">
        <f>VLOOKUP(C5813,METADATA!$J$5:$Q$29,IF(E5813="HI",2,IF(E5813="LO",6,10))+IF(S5813=1,2,IF(D5813=7,1,(IF(WEEKDAY(B5813)=1,2,IF(WEEKDAY(B5813)=7,1,0))))))</f>
        <v>3</v>
      </c>
      <c r="U5813" s="781">
        <f>VLOOKUP(C5813,METADATA!$A$5:$H$29,IF(E5813="HI",2,IF(E5813="LO",6,10))+IF(S5813=1,2,IF(D5813=7,1,(IF(WEEKDAY(B5813)=1,2,IF(WEEKDAY(B5813)=7,1,0))))))</f>
        <v>3</v>
      </c>
    </row>
    <row r="5814" spans="2:21" ht="13.95" customHeight="1" x14ac:dyDescent="0.25">
      <c r="B5814" s="784">
        <f t="shared" si="272"/>
        <v>45625</v>
      </c>
      <c r="C5814" s="785">
        <v>2</v>
      </c>
      <c r="D5814" s="786">
        <f>IFERROR((INDEX(METADATA!$T$2:$T$20,MATCH(B5814,METADATA!$S$2:$S$20,0))),0)</f>
        <v>0</v>
      </c>
      <c r="E5814" s="785" t="str">
        <f t="shared" si="270"/>
        <v>LO</v>
      </c>
      <c r="F5814" s="786">
        <f>VLOOKUP(C5814,METADATA!$A$5:$H$29,IF(E5814="HI",2,IF(E5814="LO",6,10))+IF(D5814=1,2,IF(D5814=7,1,(IF(WEEKDAY(B5814)=1,2,IF(WEEKDAY(B5814)=7,1,0))))))</f>
        <v>3</v>
      </c>
      <c r="G5814" s="786">
        <f>VLOOKUP(C5814,METADATA!$J$5:$Q$29,IF(E5814="HI",2,IF(E5814="LO",6,10))+IF(D5814=1,2,IF(D5814=7,1,(IF(WEEKDAY(B5814)=1,2,IF(WEEKDAY(B5814)=7,1,0))))))</f>
        <v>3</v>
      </c>
      <c r="H5814" s="787">
        <v>8800</v>
      </c>
      <c r="I5814" s="788">
        <v>4656.9749755859375</v>
      </c>
      <c r="K5814" s="795">
        <v>0</v>
      </c>
      <c r="M5814" s="798">
        <f t="shared" si="271"/>
        <v>9956.2752032692242</v>
      </c>
      <c r="N5814" s="303"/>
      <c r="S5814" s="786">
        <v>0</v>
      </c>
      <c r="T5814" s="781">
        <f>VLOOKUP(C5814,METADATA!$J$5:$Q$29,IF(E5814="HI",2,IF(E5814="LO",6,10))+IF(S5814=1,2,IF(D5814=7,1,(IF(WEEKDAY(B5814)=1,2,IF(WEEKDAY(B5814)=7,1,0))))))</f>
        <v>3</v>
      </c>
      <c r="U5814" s="781">
        <f>VLOOKUP(C5814,METADATA!$A$5:$H$29,IF(E5814="HI",2,IF(E5814="LO",6,10))+IF(S5814=1,2,IF(D5814=7,1,(IF(WEEKDAY(B5814)=1,2,IF(WEEKDAY(B5814)=7,1,0))))))</f>
        <v>3</v>
      </c>
    </row>
    <row r="5815" spans="2:21" ht="13.95" customHeight="1" x14ac:dyDescent="0.25">
      <c r="B5815" s="784">
        <f t="shared" si="272"/>
        <v>45625</v>
      </c>
      <c r="C5815" s="785">
        <v>3</v>
      </c>
      <c r="D5815" s="786">
        <f>IFERROR((INDEX(METADATA!$T$2:$T$20,MATCH(B5815,METADATA!$S$2:$S$20,0))),0)</f>
        <v>0</v>
      </c>
      <c r="E5815" s="785" t="str">
        <f t="shared" si="270"/>
        <v>LO</v>
      </c>
      <c r="F5815" s="786">
        <f>VLOOKUP(C5815,METADATA!$A$5:$H$29,IF(E5815="HI",2,IF(E5815="LO",6,10))+IF(D5815=1,2,IF(D5815=7,1,(IF(WEEKDAY(B5815)=1,2,IF(WEEKDAY(B5815)=7,1,0))))))</f>
        <v>3</v>
      </c>
      <c r="G5815" s="786">
        <f>VLOOKUP(C5815,METADATA!$J$5:$Q$29,IF(E5815="HI",2,IF(E5815="LO",6,10))+IF(D5815=1,2,IF(D5815=7,1,(IF(WEEKDAY(B5815)=1,2,IF(WEEKDAY(B5815)=7,1,0))))))</f>
        <v>3</v>
      </c>
      <c r="H5815" s="787">
        <v>9098.5</v>
      </c>
      <c r="I5815" s="788">
        <v>4507.7748413085938</v>
      </c>
      <c r="K5815" s="795">
        <v>0</v>
      </c>
      <c r="M5815" s="798">
        <f t="shared" si="271"/>
        <v>10153.951756332837</v>
      </c>
      <c r="N5815" s="303"/>
      <c r="S5815" s="786">
        <v>0</v>
      </c>
      <c r="T5815" s="781">
        <f>VLOOKUP(C5815,METADATA!$J$5:$Q$29,IF(E5815="HI",2,IF(E5815="LO",6,10))+IF(S5815=1,2,IF(D5815=7,1,(IF(WEEKDAY(B5815)=1,2,IF(WEEKDAY(B5815)=7,1,0))))))</f>
        <v>3</v>
      </c>
      <c r="U5815" s="781">
        <f>VLOOKUP(C5815,METADATA!$A$5:$H$29,IF(E5815="HI",2,IF(E5815="LO",6,10))+IF(S5815=1,2,IF(D5815=7,1,(IF(WEEKDAY(B5815)=1,2,IF(WEEKDAY(B5815)=7,1,0))))))</f>
        <v>3</v>
      </c>
    </row>
    <row r="5816" spans="2:21" ht="13.95" customHeight="1" x14ac:dyDescent="0.25">
      <c r="B5816" s="784">
        <f t="shared" si="272"/>
        <v>45625</v>
      </c>
      <c r="C5816" s="785">
        <v>4</v>
      </c>
      <c r="D5816" s="786">
        <f>IFERROR((INDEX(METADATA!$T$2:$T$20,MATCH(B5816,METADATA!$S$2:$S$20,0))),0)</f>
        <v>0</v>
      </c>
      <c r="E5816" s="785" t="str">
        <f t="shared" si="270"/>
        <v>LO</v>
      </c>
      <c r="F5816" s="786">
        <f>VLOOKUP(C5816,METADATA!$A$5:$H$29,IF(E5816="HI",2,IF(E5816="LO",6,10))+IF(D5816=1,2,IF(D5816=7,1,(IF(WEEKDAY(B5816)=1,2,IF(WEEKDAY(B5816)=7,1,0))))))</f>
        <v>3</v>
      </c>
      <c r="G5816" s="786">
        <f>VLOOKUP(C5816,METADATA!$J$5:$Q$29,IF(E5816="HI",2,IF(E5816="LO",6,10))+IF(D5816=1,2,IF(D5816=7,1,(IF(WEEKDAY(B5816)=1,2,IF(WEEKDAY(B5816)=7,1,0))))))</f>
        <v>3</v>
      </c>
      <c r="H5816" s="787">
        <v>9919</v>
      </c>
      <c r="I5816" s="788">
        <v>3828.3600769042969</v>
      </c>
      <c r="K5816" s="795">
        <v>870.51250000000005</v>
      </c>
      <c r="M5816" s="798">
        <f t="shared" si="271"/>
        <v>10632.16355585422</v>
      </c>
      <c r="N5816" s="303"/>
      <c r="S5816" s="786">
        <v>0</v>
      </c>
      <c r="T5816" s="781">
        <f>VLOOKUP(C5816,METADATA!$J$5:$Q$29,IF(E5816="HI",2,IF(E5816="LO",6,10))+IF(S5816=1,2,IF(D5816=7,1,(IF(WEEKDAY(B5816)=1,2,IF(WEEKDAY(B5816)=7,1,0))))))</f>
        <v>3</v>
      </c>
      <c r="U5816" s="781">
        <f>VLOOKUP(C5816,METADATA!$A$5:$H$29,IF(E5816="HI",2,IF(E5816="LO",6,10))+IF(S5816=1,2,IF(D5816=7,1,(IF(WEEKDAY(B5816)=1,2,IF(WEEKDAY(B5816)=7,1,0))))))</f>
        <v>3</v>
      </c>
    </row>
    <row r="5817" spans="2:21" ht="13.95" customHeight="1" x14ac:dyDescent="0.25">
      <c r="B5817" s="784">
        <f t="shared" si="272"/>
        <v>45625</v>
      </c>
      <c r="C5817" s="785">
        <v>5</v>
      </c>
      <c r="D5817" s="786">
        <f>IFERROR((INDEX(METADATA!$T$2:$T$20,MATCH(B5817,METADATA!$S$2:$S$20,0))),0)</f>
        <v>0</v>
      </c>
      <c r="E5817" s="785" t="str">
        <f t="shared" si="270"/>
        <v>LO</v>
      </c>
      <c r="F5817" s="786">
        <f>VLOOKUP(C5817,METADATA!$A$5:$H$29,IF(E5817="HI",2,IF(E5817="LO",6,10))+IF(D5817=1,2,IF(D5817=7,1,(IF(WEEKDAY(B5817)=1,2,IF(WEEKDAY(B5817)=7,1,0))))))</f>
        <v>3</v>
      </c>
      <c r="G5817" s="786">
        <f>VLOOKUP(C5817,METADATA!$J$5:$Q$29,IF(E5817="HI",2,IF(E5817="LO",6,10))+IF(D5817=1,2,IF(D5817=7,1,(IF(WEEKDAY(B5817)=1,2,IF(WEEKDAY(B5817)=7,1,0))))))</f>
        <v>3</v>
      </c>
      <c r="H5817" s="787">
        <v>11334.75</v>
      </c>
      <c r="I5817" s="788">
        <v>3885.7650146484375</v>
      </c>
      <c r="K5817" s="795">
        <v>865.8125</v>
      </c>
      <c r="M5817" s="798">
        <f t="shared" si="271"/>
        <v>11982.308930734751</v>
      </c>
      <c r="N5817" s="303"/>
      <c r="S5817" s="786">
        <v>0</v>
      </c>
      <c r="T5817" s="781">
        <f>VLOOKUP(C5817,METADATA!$J$5:$Q$29,IF(E5817="HI",2,IF(E5817="LO",6,10))+IF(S5817=1,2,IF(D5817=7,1,(IF(WEEKDAY(B5817)=1,2,IF(WEEKDAY(B5817)=7,1,0))))))</f>
        <v>3</v>
      </c>
      <c r="U5817" s="781">
        <f>VLOOKUP(C5817,METADATA!$A$5:$H$29,IF(E5817="HI",2,IF(E5817="LO",6,10))+IF(S5817=1,2,IF(D5817=7,1,(IF(WEEKDAY(B5817)=1,2,IF(WEEKDAY(B5817)=7,1,0))))))</f>
        <v>3</v>
      </c>
    </row>
    <row r="5818" spans="2:21" ht="13.95" customHeight="1" x14ac:dyDescent="0.25">
      <c r="B5818" s="784">
        <f t="shared" si="272"/>
        <v>45625</v>
      </c>
      <c r="C5818" s="785">
        <v>6</v>
      </c>
      <c r="D5818" s="786">
        <f>IFERROR((INDEX(METADATA!$T$2:$T$20,MATCH(B5818,METADATA!$S$2:$S$20,0))),0)</f>
        <v>0</v>
      </c>
      <c r="E5818" s="785" t="str">
        <f t="shared" si="270"/>
        <v>LO</v>
      </c>
      <c r="F5818" s="786">
        <f>VLOOKUP(C5818,METADATA!$A$5:$H$29,IF(E5818="HI",2,IF(E5818="LO",6,10))+IF(D5818=1,2,IF(D5818=7,1,(IF(WEEKDAY(B5818)=1,2,IF(WEEKDAY(B5818)=7,1,0))))))</f>
        <v>2</v>
      </c>
      <c r="G5818" s="786">
        <f>VLOOKUP(C5818,METADATA!$J$5:$Q$29,IF(E5818="HI",2,IF(E5818="LO",6,10))+IF(D5818=1,2,IF(D5818=7,1,(IF(WEEKDAY(B5818)=1,2,IF(WEEKDAY(B5818)=7,1,0))))))</f>
        <v>2</v>
      </c>
      <c r="H5818" s="787">
        <v>12577.75</v>
      </c>
      <c r="I5818" s="788">
        <v>3439.3150024414063</v>
      </c>
      <c r="K5818" s="795">
        <v>834.63750000000005</v>
      </c>
      <c r="M5818" s="798">
        <f t="shared" si="271"/>
        <v>13039.504697208346</v>
      </c>
      <c r="N5818" s="303"/>
      <c r="S5818" s="786">
        <v>0</v>
      </c>
      <c r="T5818" s="781">
        <f>VLOOKUP(C5818,METADATA!$J$5:$Q$29,IF(E5818="HI",2,IF(E5818="LO",6,10))+IF(S5818=1,2,IF(D5818=7,1,(IF(WEEKDAY(B5818)=1,2,IF(WEEKDAY(B5818)=7,1,0))))))</f>
        <v>2</v>
      </c>
      <c r="U5818" s="781">
        <f>VLOOKUP(C5818,METADATA!$A$5:$H$29,IF(E5818="HI",2,IF(E5818="LO",6,10))+IF(S5818=1,2,IF(D5818=7,1,(IF(WEEKDAY(B5818)=1,2,IF(WEEKDAY(B5818)=7,1,0))))))</f>
        <v>2</v>
      </c>
    </row>
    <row r="5819" spans="2:21" ht="13.95" customHeight="1" x14ac:dyDescent="0.25">
      <c r="B5819" s="784">
        <f t="shared" si="272"/>
        <v>45625</v>
      </c>
      <c r="C5819" s="785">
        <v>7</v>
      </c>
      <c r="D5819" s="786">
        <f>IFERROR((INDEX(METADATA!$T$2:$T$20,MATCH(B5819,METADATA!$S$2:$S$20,0))),0)</f>
        <v>0</v>
      </c>
      <c r="E5819" s="785" t="str">
        <f t="shared" si="270"/>
        <v>LO</v>
      </c>
      <c r="F5819" s="786">
        <f>VLOOKUP(C5819,METADATA!$A$5:$H$29,IF(E5819="HI",2,IF(E5819="LO",6,10))+IF(D5819=1,2,IF(D5819=7,1,(IF(WEEKDAY(B5819)=1,2,IF(WEEKDAY(B5819)=7,1,0))))))</f>
        <v>1</v>
      </c>
      <c r="G5819" s="786">
        <f>VLOOKUP(C5819,METADATA!$J$5:$Q$29,IF(E5819="HI",2,IF(E5819="LO",6,10))+IF(D5819=1,2,IF(D5819=7,1,(IF(WEEKDAY(B5819)=1,2,IF(WEEKDAY(B5819)=7,1,0))))))</f>
        <v>1</v>
      </c>
      <c r="H5819" s="787">
        <v>13353</v>
      </c>
      <c r="I5819" s="788">
        <v>1386.25</v>
      </c>
      <c r="K5819" s="795">
        <v>847.33749999999998</v>
      </c>
      <c r="M5819" s="798">
        <f t="shared" si="271"/>
        <v>13424.764357801592</v>
      </c>
      <c r="N5819" s="303"/>
      <c r="S5819" s="786">
        <v>0</v>
      </c>
      <c r="T5819" s="781">
        <f>VLOOKUP(C5819,METADATA!$J$5:$Q$29,IF(E5819="HI",2,IF(E5819="LO",6,10))+IF(S5819=1,2,IF(D5819=7,1,(IF(WEEKDAY(B5819)=1,2,IF(WEEKDAY(B5819)=7,1,0))))))</f>
        <v>1</v>
      </c>
      <c r="U5819" s="781">
        <f>VLOOKUP(C5819,METADATA!$A$5:$H$29,IF(E5819="HI",2,IF(E5819="LO",6,10))+IF(S5819=1,2,IF(D5819=7,1,(IF(WEEKDAY(B5819)=1,2,IF(WEEKDAY(B5819)=7,1,0))))))</f>
        <v>1</v>
      </c>
    </row>
    <row r="5820" spans="2:21" ht="13.95" customHeight="1" x14ac:dyDescent="0.25">
      <c r="B5820" s="784">
        <f t="shared" si="272"/>
        <v>45625</v>
      </c>
      <c r="C5820" s="785">
        <v>8</v>
      </c>
      <c r="D5820" s="786">
        <f>IFERROR((INDEX(METADATA!$T$2:$T$20,MATCH(B5820,METADATA!$S$2:$S$20,0))),0)</f>
        <v>0</v>
      </c>
      <c r="E5820" s="785" t="str">
        <f t="shared" si="270"/>
        <v>LO</v>
      </c>
      <c r="F5820" s="786">
        <f>VLOOKUP(C5820,METADATA!$A$5:$H$29,IF(E5820="HI",2,IF(E5820="LO",6,10))+IF(D5820=1,2,IF(D5820=7,1,(IF(WEEKDAY(B5820)=1,2,IF(WEEKDAY(B5820)=7,1,0))))))</f>
        <v>1</v>
      </c>
      <c r="G5820" s="786">
        <f>VLOOKUP(C5820,METADATA!$J$5:$Q$29,IF(E5820="HI",2,IF(E5820="LO",6,10))+IF(D5820=1,2,IF(D5820=7,1,(IF(WEEKDAY(B5820)=1,2,IF(WEEKDAY(B5820)=7,1,0))))))</f>
        <v>1</v>
      </c>
      <c r="H5820" s="787">
        <v>14685.25</v>
      </c>
      <c r="I5820" s="788">
        <v>1284.12255859375</v>
      </c>
      <c r="K5820" s="795">
        <v>851.61249999999995</v>
      </c>
      <c r="M5820" s="798">
        <f t="shared" si="271"/>
        <v>14741.286860650578</v>
      </c>
      <c r="N5820" s="303"/>
      <c r="S5820" s="786">
        <v>0</v>
      </c>
      <c r="T5820" s="781">
        <f>VLOOKUP(C5820,METADATA!$J$5:$Q$29,IF(E5820="HI",2,IF(E5820="LO",6,10))+IF(S5820=1,2,IF(D5820=7,1,(IF(WEEKDAY(B5820)=1,2,IF(WEEKDAY(B5820)=7,1,0))))))</f>
        <v>1</v>
      </c>
      <c r="U5820" s="781">
        <f>VLOOKUP(C5820,METADATA!$A$5:$H$29,IF(E5820="HI",2,IF(E5820="LO",6,10))+IF(S5820=1,2,IF(D5820=7,1,(IF(WEEKDAY(B5820)=1,2,IF(WEEKDAY(B5820)=7,1,0))))))</f>
        <v>1</v>
      </c>
    </row>
    <row r="5821" spans="2:21" ht="13.95" customHeight="1" x14ac:dyDescent="0.25">
      <c r="B5821" s="784">
        <f t="shared" si="272"/>
        <v>45625</v>
      </c>
      <c r="C5821" s="785">
        <v>9</v>
      </c>
      <c r="D5821" s="786">
        <f>IFERROR((INDEX(METADATA!$T$2:$T$20,MATCH(B5821,METADATA!$S$2:$S$20,0))),0)</f>
        <v>0</v>
      </c>
      <c r="E5821" s="785" t="str">
        <f t="shared" si="270"/>
        <v>LO</v>
      </c>
      <c r="F5821" s="786">
        <f>VLOOKUP(C5821,METADATA!$A$5:$H$29,IF(E5821="HI",2,IF(E5821="LO",6,10))+IF(D5821=1,2,IF(D5821=7,1,(IF(WEEKDAY(B5821)=1,2,IF(WEEKDAY(B5821)=7,1,0))))))</f>
        <v>2</v>
      </c>
      <c r="G5821" s="786">
        <f>VLOOKUP(C5821,METADATA!$J$5:$Q$29,IF(E5821="HI",2,IF(E5821="LO",6,10))+IF(D5821=1,2,IF(D5821=7,1,(IF(WEEKDAY(B5821)=1,2,IF(WEEKDAY(B5821)=7,1,0))))))</f>
        <v>1</v>
      </c>
      <c r="H5821" s="787">
        <v>15576</v>
      </c>
      <c r="I5821" s="788">
        <v>1251.4300231933594</v>
      </c>
      <c r="K5821" s="795">
        <v>856.5</v>
      </c>
      <c r="M5821" s="798">
        <f t="shared" si="271"/>
        <v>15626.191253883646</v>
      </c>
      <c r="N5821" s="303"/>
      <c r="S5821" s="786">
        <v>0</v>
      </c>
      <c r="T5821" s="781">
        <f>VLOOKUP(C5821,METADATA!$J$5:$Q$29,IF(E5821="HI",2,IF(E5821="LO",6,10))+IF(S5821=1,2,IF(D5821=7,1,(IF(WEEKDAY(B5821)=1,2,IF(WEEKDAY(B5821)=7,1,0))))))</f>
        <v>1</v>
      </c>
      <c r="U5821" s="781">
        <f>VLOOKUP(C5821,METADATA!$A$5:$H$29,IF(E5821="HI",2,IF(E5821="LO",6,10))+IF(S5821=1,2,IF(D5821=7,1,(IF(WEEKDAY(B5821)=1,2,IF(WEEKDAY(B5821)=7,1,0))))))</f>
        <v>2</v>
      </c>
    </row>
    <row r="5822" spans="2:21" ht="13.95" customHeight="1" x14ac:dyDescent="0.25">
      <c r="B5822" s="784">
        <f t="shared" si="272"/>
        <v>45625</v>
      </c>
      <c r="C5822" s="785">
        <v>10</v>
      </c>
      <c r="D5822" s="786">
        <f>IFERROR((INDEX(METADATA!$T$2:$T$20,MATCH(B5822,METADATA!$S$2:$S$20,0))),0)</f>
        <v>0</v>
      </c>
      <c r="E5822" s="785" t="str">
        <f t="shared" si="270"/>
        <v>LO</v>
      </c>
      <c r="F5822" s="786">
        <f>VLOOKUP(C5822,METADATA!$A$5:$H$29,IF(E5822="HI",2,IF(E5822="LO",6,10))+IF(D5822=1,2,IF(D5822=7,1,(IF(WEEKDAY(B5822)=1,2,IF(WEEKDAY(B5822)=7,1,0))))))</f>
        <v>2</v>
      </c>
      <c r="G5822" s="786">
        <f>VLOOKUP(C5822,METADATA!$J$5:$Q$29,IF(E5822="HI",2,IF(E5822="LO",6,10))+IF(D5822=1,2,IF(D5822=7,1,(IF(WEEKDAY(B5822)=1,2,IF(WEEKDAY(B5822)=7,1,0))))))</f>
        <v>2</v>
      </c>
      <c r="H5822" s="787">
        <v>15545.5</v>
      </c>
      <c r="I5822" s="788">
        <v>1268.5675048828125</v>
      </c>
      <c r="K5822" s="795">
        <v>824.32500000000005</v>
      </c>
      <c r="M5822" s="798">
        <f t="shared" si="271"/>
        <v>15597.17390312888</v>
      </c>
      <c r="N5822" s="303"/>
      <c r="S5822" s="786">
        <v>0</v>
      </c>
      <c r="T5822" s="781">
        <f>VLOOKUP(C5822,METADATA!$J$5:$Q$29,IF(E5822="HI",2,IF(E5822="LO",6,10))+IF(S5822=1,2,IF(D5822=7,1,(IF(WEEKDAY(B5822)=1,2,IF(WEEKDAY(B5822)=7,1,0))))))</f>
        <v>2</v>
      </c>
      <c r="U5822" s="781">
        <f>VLOOKUP(C5822,METADATA!$A$5:$H$29,IF(E5822="HI",2,IF(E5822="LO",6,10))+IF(S5822=1,2,IF(D5822=7,1,(IF(WEEKDAY(B5822)=1,2,IF(WEEKDAY(B5822)=7,1,0))))))</f>
        <v>2</v>
      </c>
    </row>
    <row r="5823" spans="2:21" ht="13.95" customHeight="1" x14ac:dyDescent="0.25">
      <c r="B5823" s="784">
        <f t="shared" si="272"/>
        <v>45625</v>
      </c>
      <c r="C5823" s="785">
        <v>11</v>
      </c>
      <c r="D5823" s="786">
        <f>IFERROR((INDEX(METADATA!$T$2:$T$20,MATCH(B5823,METADATA!$S$2:$S$20,0))),0)</f>
        <v>0</v>
      </c>
      <c r="E5823" s="785" t="str">
        <f t="shared" si="270"/>
        <v>LO</v>
      </c>
      <c r="F5823" s="786">
        <f>VLOOKUP(C5823,METADATA!$A$5:$H$29,IF(E5823="HI",2,IF(E5823="LO",6,10))+IF(D5823=1,2,IF(D5823=7,1,(IF(WEEKDAY(B5823)=1,2,IF(WEEKDAY(B5823)=7,1,0))))))</f>
        <v>2</v>
      </c>
      <c r="G5823" s="786">
        <f>VLOOKUP(C5823,METADATA!$J$5:$Q$29,IF(E5823="HI",2,IF(E5823="LO",6,10))+IF(D5823=1,2,IF(D5823=7,1,(IF(WEEKDAY(B5823)=1,2,IF(WEEKDAY(B5823)=7,1,0))))))</f>
        <v>2</v>
      </c>
      <c r="H5823" s="787">
        <v>15801</v>
      </c>
      <c r="I5823" s="788">
        <v>2006.7424926757813</v>
      </c>
      <c r="K5823" s="795">
        <v>882.73749999999995</v>
      </c>
      <c r="M5823" s="798">
        <f t="shared" si="271"/>
        <v>15927.919400596884</v>
      </c>
      <c r="N5823" s="303"/>
      <c r="S5823" s="786">
        <v>0</v>
      </c>
      <c r="T5823" s="781">
        <f>VLOOKUP(C5823,METADATA!$J$5:$Q$29,IF(E5823="HI",2,IF(E5823="LO",6,10))+IF(S5823=1,2,IF(D5823=7,1,(IF(WEEKDAY(B5823)=1,2,IF(WEEKDAY(B5823)=7,1,0))))))</f>
        <v>2</v>
      </c>
      <c r="U5823" s="781">
        <f>VLOOKUP(C5823,METADATA!$A$5:$H$29,IF(E5823="HI",2,IF(E5823="LO",6,10))+IF(S5823=1,2,IF(D5823=7,1,(IF(WEEKDAY(B5823)=1,2,IF(WEEKDAY(B5823)=7,1,0))))))</f>
        <v>2</v>
      </c>
    </row>
    <row r="5824" spans="2:21" ht="13.95" customHeight="1" x14ac:dyDescent="0.25">
      <c r="B5824" s="784">
        <f t="shared" si="272"/>
        <v>45625</v>
      </c>
      <c r="C5824" s="785">
        <v>12</v>
      </c>
      <c r="D5824" s="786">
        <f>IFERROR((INDEX(METADATA!$T$2:$T$20,MATCH(B5824,METADATA!$S$2:$S$20,0))),0)</f>
        <v>0</v>
      </c>
      <c r="E5824" s="785" t="str">
        <f t="shared" si="270"/>
        <v>LO</v>
      </c>
      <c r="F5824" s="786">
        <f>VLOOKUP(C5824,METADATA!$A$5:$H$29,IF(E5824="HI",2,IF(E5824="LO",6,10))+IF(D5824=1,2,IF(D5824=7,1,(IF(WEEKDAY(B5824)=1,2,IF(WEEKDAY(B5824)=7,1,0))))))</f>
        <v>2</v>
      </c>
      <c r="G5824" s="786">
        <f>VLOOKUP(C5824,METADATA!$J$5:$Q$29,IF(E5824="HI",2,IF(E5824="LO",6,10))+IF(D5824=1,2,IF(D5824=7,1,(IF(WEEKDAY(B5824)=1,2,IF(WEEKDAY(B5824)=7,1,0))))))</f>
        <v>2</v>
      </c>
      <c r="H5824" s="787">
        <v>15846.25</v>
      </c>
      <c r="I5824" s="788">
        <v>2758.2700140327215</v>
      </c>
      <c r="K5824" s="795">
        <v>909.3125</v>
      </c>
      <c r="M5824" s="798">
        <f t="shared" si="271"/>
        <v>16084.517168159324</v>
      </c>
      <c r="N5824" s="303"/>
      <c r="S5824" s="786">
        <v>0</v>
      </c>
      <c r="T5824" s="781">
        <f>VLOOKUP(C5824,METADATA!$J$5:$Q$29,IF(E5824="HI",2,IF(E5824="LO",6,10))+IF(S5824=1,2,IF(D5824=7,1,(IF(WEEKDAY(B5824)=1,2,IF(WEEKDAY(B5824)=7,1,0))))))</f>
        <v>2</v>
      </c>
      <c r="U5824" s="781">
        <f>VLOOKUP(C5824,METADATA!$A$5:$H$29,IF(E5824="HI",2,IF(E5824="LO",6,10))+IF(S5824=1,2,IF(D5824=7,1,(IF(WEEKDAY(B5824)=1,2,IF(WEEKDAY(B5824)=7,1,0))))))</f>
        <v>2</v>
      </c>
    </row>
    <row r="5825" spans="2:21" ht="13.95" customHeight="1" x14ac:dyDescent="0.25">
      <c r="B5825" s="784">
        <f t="shared" si="272"/>
        <v>45625</v>
      </c>
      <c r="C5825" s="785">
        <v>13</v>
      </c>
      <c r="D5825" s="786">
        <f>IFERROR((INDEX(METADATA!$T$2:$T$20,MATCH(B5825,METADATA!$S$2:$S$20,0))),0)</f>
        <v>0</v>
      </c>
      <c r="E5825" s="785" t="str">
        <f t="shared" si="270"/>
        <v>LO</v>
      </c>
      <c r="F5825" s="786">
        <f>VLOOKUP(C5825,METADATA!$A$5:$H$29,IF(E5825="HI",2,IF(E5825="LO",6,10))+IF(D5825=1,2,IF(D5825=7,1,(IF(WEEKDAY(B5825)=1,2,IF(WEEKDAY(B5825)=7,1,0))))))</f>
        <v>2</v>
      </c>
      <c r="G5825" s="786">
        <f>VLOOKUP(C5825,METADATA!$J$5:$Q$29,IF(E5825="HI",2,IF(E5825="LO",6,10))+IF(D5825=1,2,IF(D5825=7,1,(IF(WEEKDAY(B5825)=1,2,IF(WEEKDAY(B5825)=7,1,0))))))</f>
        <v>2</v>
      </c>
      <c r="H5825" s="787">
        <v>15494.5</v>
      </c>
      <c r="I5825" s="788">
        <v>3771.0800170898438</v>
      </c>
      <c r="K5825" s="795">
        <v>905.6</v>
      </c>
      <c r="M5825" s="798">
        <f t="shared" si="271"/>
        <v>15946.804530854899</v>
      </c>
      <c r="N5825" s="303"/>
      <c r="S5825" s="786">
        <v>0</v>
      </c>
      <c r="T5825" s="781">
        <f>VLOOKUP(C5825,METADATA!$J$5:$Q$29,IF(E5825="HI",2,IF(E5825="LO",6,10))+IF(S5825=1,2,IF(D5825=7,1,(IF(WEEKDAY(B5825)=1,2,IF(WEEKDAY(B5825)=7,1,0))))))</f>
        <v>2</v>
      </c>
      <c r="U5825" s="781">
        <f>VLOOKUP(C5825,METADATA!$A$5:$H$29,IF(E5825="HI",2,IF(E5825="LO",6,10))+IF(S5825=1,2,IF(D5825=7,1,(IF(WEEKDAY(B5825)=1,2,IF(WEEKDAY(B5825)=7,1,0))))))</f>
        <v>2</v>
      </c>
    </row>
    <row r="5826" spans="2:21" ht="13.95" customHeight="1" x14ac:dyDescent="0.25">
      <c r="B5826" s="784">
        <f t="shared" si="272"/>
        <v>45625</v>
      </c>
      <c r="C5826" s="785">
        <v>14</v>
      </c>
      <c r="D5826" s="786">
        <f>IFERROR((INDEX(METADATA!$T$2:$T$20,MATCH(B5826,METADATA!$S$2:$S$20,0))),0)</f>
        <v>0</v>
      </c>
      <c r="E5826" s="785" t="str">
        <f t="shared" si="270"/>
        <v>LO</v>
      </c>
      <c r="F5826" s="786">
        <f>VLOOKUP(C5826,METADATA!$A$5:$H$29,IF(E5826="HI",2,IF(E5826="LO",6,10))+IF(D5826=1,2,IF(D5826=7,1,(IF(WEEKDAY(B5826)=1,2,IF(WEEKDAY(B5826)=7,1,0))))))</f>
        <v>2</v>
      </c>
      <c r="G5826" s="786">
        <f>VLOOKUP(C5826,METADATA!$J$5:$Q$29,IF(E5826="HI",2,IF(E5826="LO",6,10))+IF(D5826=1,2,IF(D5826=7,1,(IF(WEEKDAY(B5826)=1,2,IF(WEEKDAY(B5826)=7,1,0))))))</f>
        <v>2</v>
      </c>
      <c r="H5826" s="787">
        <v>15499.75</v>
      </c>
      <c r="I5826" s="788">
        <v>3750.6299133300781</v>
      </c>
      <c r="K5826" s="795">
        <v>913.98749999999995</v>
      </c>
      <c r="M5826" s="798">
        <f t="shared" si="271"/>
        <v>15947.083583190577</v>
      </c>
      <c r="N5826" s="303"/>
      <c r="S5826" s="786">
        <v>0</v>
      </c>
      <c r="T5826" s="781">
        <f>VLOOKUP(C5826,METADATA!$J$5:$Q$29,IF(E5826="HI",2,IF(E5826="LO",6,10))+IF(S5826=1,2,IF(D5826=7,1,(IF(WEEKDAY(B5826)=1,2,IF(WEEKDAY(B5826)=7,1,0))))))</f>
        <v>2</v>
      </c>
      <c r="U5826" s="781">
        <f>VLOOKUP(C5826,METADATA!$A$5:$H$29,IF(E5826="HI",2,IF(E5826="LO",6,10))+IF(S5826=1,2,IF(D5826=7,1,(IF(WEEKDAY(B5826)=1,2,IF(WEEKDAY(B5826)=7,1,0))))))</f>
        <v>2</v>
      </c>
    </row>
    <row r="5827" spans="2:21" ht="13.95" customHeight="1" x14ac:dyDescent="0.25">
      <c r="B5827" s="784">
        <f t="shared" si="272"/>
        <v>45625</v>
      </c>
      <c r="C5827" s="785">
        <v>15</v>
      </c>
      <c r="D5827" s="786">
        <f>IFERROR((INDEX(METADATA!$T$2:$T$20,MATCH(B5827,METADATA!$S$2:$S$20,0))),0)</f>
        <v>0</v>
      </c>
      <c r="E5827" s="785" t="str">
        <f t="shared" si="270"/>
        <v>LO</v>
      </c>
      <c r="F5827" s="786">
        <f>VLOOKUP(C5827,METADATA!$A$5:$H$29,IF(E5827="HI",2,IF(E5827="LO",6,10))+IF(D5827=1,2,IF(D5827=7,1,(IF(WEEKDAY(B5827)=1,2,IF(WEEKDAY(B5827)=7,1,0))))))</f>
        <v>2</v>
      </c>
      <c r="G5827" s="786">
        <f>VLOOKUP(C5827,METADATA!$J$5:$Q$29,IF(E5827="HI",2,IF(E5827="LO",6,10))+IF(D5827=1,2,IF(D5827=7,1,(IF(WEEKDAY(B5827)=1,2,IF(WEEKDAY(B5827)=7,1,0))))))</f>
        <v>2</v>
      </c>
      <c r="H5827" s="787">
        <v>15322.75</v>
      </c>
      <c r="I5827" s="788">
        <v>3671.9600219726563</v>
      </c>
      <c r="K5827" s="795">
        <v>902.26250000000005</v>
      </c>
      <c r="M5827" s="798">
        <f t="shared" si="271"/>
        <v>15756.584590750161</v>
      </c>
      <c r="N5827" s="303"/>
      <c r="S5827" s="786">
        <v>0</v>
      </c>
      <c r="T5827" s="781">
        <f>VLOOKUP(C5827,METADATA!$J$5:$Q$29,IF(E5827="HI",2,IF(E5827="LO",6,10))+IF(S5827=1,2,IF(D5827=7,1,(IF(WEEKDAY(B5827)=1,2,IF(WEEKDAY(B5827)=7,1,0))))))</f>
        <v>2</v>
      </c>
      <c r="U5827" s="781">
        <f>VLOOKUP(C5827,METADATA!$A$5:$H$29,IF(E5827="HI",2,IF(E5827="LO",6,10))+IF(S5827=1,2,IF(D5827=7,1,(IF(WEEKDAY(B5827)=1,2,IF(WEEKDAY(B5827)=7,1,0))))))</f>
        <v>2</v>
      </c>
    </row>
    <row r="5828" spans="2:21" ht="13.95" customHeight="1" x14ac:dyDescent="0.25">
      <c r="B5828" s="784">
        <f t="shared" si="272"/>
        <v>45625</v>
      </c>
      <c r="C5828" s="785">
        <v>16</v>
      </c>
      <c r="D5828" s="786">
        <f>IFERROR((INDEX(METADATA!$T$2:$T$20,MATCH(B5828,METADATA!$S$2:$S$20,0))),0)</f>
        <v>0</v>
      </c>
      <c r="E5828" s="785" t="str">
        <f t="shared" ref="E5828:E5891" si="273">IF(B5828="","",IF(AND(MONTH(B5828)&gt;=MONTH($AA$9),MONTH(B5828)&lt;=MONTH($AA$11)),"HI","LO"))</f>
        <v>LO</v>
      </c>
      <c r="F5828" s="786">
        <f>VLOOKUP(C5828,METADATA!$A$5:$H$29,IF(E5828="HI",2,IF(E5828="LO",6,10))+IF(D5828=1,2,IF(D5828=7,1,(IF(WEEKDAY(B5828)=1,2,IF(WEEKDAY(B5828)=7,1,0))))))</f>
        <v>2</v>
      </c>
      <c r="G5828" s="786">
        <f>VLOOKUP(C5828,METADATA!$J$5:$Q$29,IF(E5828="HI",2,IF(E5828="LO",6,10))+IF(D5828=1,2,IF(D5828=7,1,(IF(WEEKDAY(B5828)=1,2,IF(WEEKDAY(B5828)=7,1,0))))))</f>
        <v>2</v>
      </c>
      <c r="H5828" s="787">
        <v>14825.75</v>
      </c>
      <c r="I5828" s="788">
        <v>3833.4549560546875</v>
      </c>
      <c r="K5828" s="795">
        <v>933.76250000000005</v>
      </c>
      <c r="M5828" s="798">
        <f t="shared" ref="M5828:M5891" si="274">SQRT(H5828^2+I5828^2)</f>
        <v>15313.335363747516</v>
      </c>
      <c r="N5828" s="303"/>
      <c r="S5828" s="786">
        <v>0</v>
      </c>
      <c r="T5828" s="781">
        <f>VLOOKUP(C5828,METADATA!$J$5:$Q$29,IF(E5828="HI",2,IF(E5828="LO",6,10))+IF(S5828=1,2,IF(D5828=7,1,(IF(WEEKDAY(B5828)=1,2,IF(WEEKDAY(B5828)=7,1,0))))))</f>
        <v>2</v>
      </c>
      <c r="U5828" s="781">
        <f>VLOOKUP(C5828,METADATA!$A$5:$H$29,IF(E5828="HI",2,IF(E5828="LO",6,10))+IF(S5828=1,2,IF(D5828=7,1,(IF(WEEKDAY(B5828)=1,2,IF(WEEKDAY(B5828)=7,1,0))))))</f>
        <v>2</v>
      </c>
    </row>
    <row r="5829" spans="2:21" ht="13.95" customHeight="1" x14ac:dyDescent="0.25">
      <c r="B5829" s="784">
        <f t="shared" si="272"/>
        <v>45625</v>
      </c>
      <c r="C5829" s="785">
        <v>17</v>
      </c>
      <c r="D5829" s="786">
        <f>IFERROR((INDEX(METADATA!$T$2:$T$20,MATCH(B5829,METADATA!$S$2:$S$20,0))),0)</f>
        <v>0</v>
      </c>
      <c r="E5829" s="785" t="str">
        <f t="shared" si="273"/>
        <v>LO</v>
      </c>
      <c r="F5829" s="786">
        <f>VLOOKUP(C5829,METADATA!$A$5:$H$29,IF(E5829="HI",2,IF(E5829="LO",6,10))+IF(D5829=1,2,IF(D5829=7,1,(IF(WEEKDAY(B5829)=1,2,IF(WEEKDAY(B5829)=7,1,0))))))</f>
        <v>2</v>
      </c>
      <c r="G5829" s="786">
        <f>VLOOKUP(C5829,METADATA!$J$5:$Q$29,IF(E5829="HI",2,IF(E5829="LO",6,10))+IF(D5829=1,2,IF(D5829=7,1,(IF(WEEKDAY(B5829)=1,2,IF(WEEKDAY(B5829)=7,1,0))))))</f>
        <v>2</v>
      </c>
      <c r="H5829" s="787">
        <v>14138.25</v>
      </c>
      <c r="I5829" s="788">
        <v>3874.9600219726563</v>
      </c>
      <c r="K5829" s="795">
        <v>0</v>
      </c>
      <c r="M5829" s="798">
        <f t="shared" si="274"/>
        <v>14659.653073466177</v>
      </c>
      <c r="N5829" s="303"/>
      <c r="S5829" s="786">
        <v>0</v>
      </c>
      <c r="T5829" s="781">
        <f>VLOOKUP(C5829,METADATA!$J$5:$Q$29,IF(E5829="HI",2,IF(E5829="LO",6,10))+IF(S5829=1,2,IF(D5829=7,1,(IF(WEEKDAY(B5829)=1,2,IF(WEEKDAY(B5829)=7,1,0))))))</f>
        <v>2</v>
      </c>
      <c r="U5829" s="781">
        <f>VLOOKUP(C5829,METADATA!$A$5:$H$29,IF(E5829="HI",2,IF(E5829="LO",6,10))+IF(S5829=1,2,IF(D5829=7,1,(IF(WEEKDAY(B5829)=1,2,IF(WEEKDAY(B5829)=7,1,0))))))</f>
        <v>2</v>
      </c>
    </row>
    <row r="5830" spans="2:21" ht="13.95" customHeight="1" x14ac:dyDescent="0.25">
      <c r="B5830" s="784">
        <f t="shared" si="272"/>
        <v>45625</v>
      </c>
      <c r="C5830" s="785">
        <v>18</v>
      </c>
      <c r="D5830" s="786">
        <f>IFERROR((INDEX(METADATA!$T$2:$T$20,MATCH(B5830,METADATA!$S$2:$S$20,0))),0)</f>
        <v>0</v>
      </c>
      <c r="E5830" s="785" t="str">
        <f t="shared" si="273"/>
        <v>LO</v>
      </c>
      <c r="F5830" s="786">
        <f>VLOOKUP(C5830,METADATA!$A$5:$H$29,IF(E5830="HI",2,IF(E5830="LO",6,10))+IF(D5830=1,2,IF(D5830=7,1,(IF(WEEKDAY(B5830)=1,2,IF(WEEKDAY(B5830)=7,1,0))))))</f>
        <v>1</v>
      </c>
      <c r="G5830" s="786">
        <f>VLOOKUP(C5830,METADATA!$J$5:$Q$29,IF(E5830="HI",2,IF(E5830="LO",6,10))+IF(D5830=1,2,IF(D5830=7,1,(IF(WEEKDAY(B5830)=1,2,IF(WEEKDAY(B5830)=7,1,0))))))</f>
        <v>1</v>
      </c>
      <c r="H5830" s="787">
        <v>13579.25</v>
      </c>
      <c r="I5830" s="788">
        <v>3578.5598754882813</v>
      </c>
      <c r="K5830" s="795">
        <v>0</v>
      </c>
      <c r="M5830" s="798">
        <f t="shared" si="274"/>
        <v>14042.86727648434</v>
      </c>
      <c r="N5830" s="303"/>
      <c r="S5830" s="786">
        <v>0</v>
      </c>
      <c r="T5830" s="781">
        <f>VLOOKUP(C5830,METADATA!$J$5:$Q$29,IF(E5830="HI",2,IF(E5830="LO",6,10))+IF(S5830=1,2,IF(D5830=7,1,(IF(WEEKDAY(B5830)=1,2,IF(WEEKDAY(B5830)=7,1,0))))))</f>
        <v>1</v>
      </c>
      <c r="U5830" s="781">
        <f>VLOOKUP(C5830,METADATA!$A$5:$H$29,IF(E5830="HI",2,IF(E5830="LO",6,10))+IF(S5830=1,2,IF(D5830=7,1,(IF(WEEKDAY(B5830)=1,2,IF(WEEKDAY(B5830)=7,1,0))))))</f>
        <v>1</v>
      </c>
    </row>
    <row r="5831" spans="2:21" ht="13.95" customHeight="1" x14ac:dyDescent="0.25">
      <c r="B5831" s="784">
        <f t="shared" si="272"/>
        <v>45625</v>
      </c>
      <c r="C5831" s="785">
        <v>19</v>
      </c>
      <c r="D5831" s="786">
        <f>IFERROR((INDEX(METADATA!$T$2:$T$20,MATCH(B5831,METADATA!$S$2:$S$20,0))),0)</f>
        <v>0</v>
      </c>
      <c r="E5831" s="785" t="str">
        <f t="shared" si="273"/>
        <v>LO</v>
      </c>
      <c r="F5831" s="786">
        <f>VLOOKUP(C5831,METADATA!$A$5:$H$29,IF(E5831="HI",2,IF(E5831="LO",6,10))+IF(D5831=1,2,IF(D5831=7,1,(IF(WEEKDAY(B5831)=1,2,IF(WEEKDAY(B5831)=7,1,0))))))</f>
        <v>1</v>
      </c>
      <c r="G5831" s="786">
        <f>VLOOKUP(C5831,METADATA!$J$5:$Q$29,IF(E5831="HI",2,IF(E5831="LO",6,10))+IF(D5831=1,2,IF(D5831=7,1,(IF(WEEKDAY(B5831)=1,2,IF(WEEKDAY(B5831)=7,1,0))))))</f>
        <v>1</v>
      </c>
      <c r="H5831" s="787">
        <v>13336.5</v>
      </c>
      <c r="I5831" s="788">
        <v>3848.1549377441406</v>
      </c>
      <c r="K5831" s="795">
        <v>0</v>
      </c>
      <c r="M5831" s="798">
        <f t="shared" si="274"/>
        <v>13880.580991978852</v>
      </c>
      <c r="N5831" s="303"/>
      <c r="S5831" s="786">
        <v>0</v>
      </c>
      <c r="T5831" s="781">
        <f>VLOOKUP(C5831,METADATA!$J$5:$Q$29,IF(E5831="HI",2,IF(E5831="LO",6,10))+IF(S5831=1,2,IF(D5831=7,1,(IF(WEEKDAY(B5831)=1,2,IF(WEEKDAY(B5831)=7,1,0))))))</f>
        <v>1</v>
      </c>
      <c r="U5831" s="781">
        <f>VLOOKUP(C5831,METADATA!$A$5:$H$29,IF(E5831="HI",2,IF(E5831="LO",6,10))+IF(S5831=1,2,IF(D5831=7,1,(IF(WEEKDAY(B5831)=1,2,IF(WEEKDAY(B5831)=7,1,0))))))</f>
        <v>1</v>
      </c>
    </row>
    <row r="5832" spans="2:21" ht="13.95" customHeight="1" x14ac:dyDescent="0.25">
      <c r="B5832" s="784">
        <f t="shared" si="272"/>
        <v>45625</v>
      </c>
      <c r="C5832" s="785">
        <v>20</v>
      </c>
      <c r="D5832" s="786">
        <f>IFERROR((INDEX(METADATA!$T$2:$T$20,MATCH(B5832,METADATA!$S$2:$S$20,0))),0)</f>
        <v>0</v>
      </c>
      <c r="E5832" s="785" t="str">
        <f t="shared" si="273"/>
        <v>LO</v>
      </c>
      <c r="F5832" s="786">
        <f>VLOOKUP(C5832,METADATA!$A$5:$H$29,IF(E5832="HI",2,IF(E5832="LO",6,10))+IF(D5832=1,2,IF(D5832=7,1,(IF(WEEKDAY(B5832)=1,2,IF(WEEKDAY(B5832)=7,1,0))))))</f>
        <v>1</v>
      </c>
      <c r="G5832" s="786">
        <f>VLOOKUP(C5832,METADATA!$J$5:$Q$29,IF(E5832="HI",2,IF(E5832="LO",6,10))+IF(D5832=1,2,IF(D5832=7,1,(IF(WEEKDAY(B5832)=1,2,IF(WEEKDAY(B5832)=7,1,0))))))</f>
        <v>2</v>
      </c>
      <c r="H5832" s="787">
        <v>12966</v>
      </c>
      <c r="I5832" s="788">
        <v>3575.7100830078125</v>
      </c>
      <c r="K5832" s="795">
        <v>0</v>
      </c>
      <c r="M5832" s="798">
        <f t="shared" si="274"/>
        <v>13450.013330763792</v>
      </c>
      <c r="N5832" s="303"/>
      <c r="S5832" s="786">
        <v>0</v>
      </c>
      <c r="T5832" s="781">
        <f>VLOOKUP(C5832,METADATA!$J$5:$Q$29,IF(E5832="HI",2,IF(E5832="LO",6,10))+IF(S5832=1,2,IF(D5832=7,1,(IF(WEEKDAY(B5832)=1,2,IF(WEEKDAY(B5832)=7,1,0))))))</f>
        <v>2</v>
      </c>
      <c r="U5832" s="781">
        <f>VLOOKUP(C5832,METADATA!$A$5:$H$29,IF(E5832="HI",2,IF(E5832="LO",6,10))+IF(S5832=1,2,IF(D5832=7,1,(IF(WEEKDAY(B5832)=1,2,IF(WEEKDAY(B5832)=7,1,0))))))</f>
        <v>1</v>
      </c>
    </row>
    <row r="5833" spans="2:21" ht="13.95" customHeight="1" x14ac:dyDescent="0.25">
      <c r="B5833" s="784">
        <f t="shared" si="272"/>
        <v>45625</v>
      </c>
      <c r="C5833" s="785">
        <v>21</v>
      </c>
      <c r="D5833" s="786">
        <f>IFERROR((INDEX(METADATA!$T$2:$T$20,MATCH(B5833,METADATA!$S$2:$S$20,0))),0)</f>
        <v>0</v>
      </c>
      <c r="E5833" s="785" t="str">
        <f t="shared" si="273"/>
        <v>LO</v>
      </c>
      <c r="F5833" s="786">
        <f>VLOOKUP(C5833,METADATA!$A$5:$H$29,IF(E5833="HI",2,IF(E5833="LO",6,10))+IF(D5833=1,2,IF(D5833=7,1,(IF(WEEKDAY(B5833)=1,2,IF(WEEKDAY(B5833)=7,1,0))))))</f>
        <v>2</v>
      </c>
      <c r="G5833" s="786">
        <f>VLOOKUP(C5833,METADATA!$J$5:$Q$29,IF(E5833="HI",2,IF(E5833="LO",6,10))+IF(D5833=1,2,IF(D5833=7,1,(IF(WEEKDAY(B5833)=1,2,IF(WEEKDAY(B5833)=7,1,0))))))</f>
        <v>2</v>
      </c>
      <c r="H5833" s="787">
        <v>11968.75</v>
      </c>
      <c r="I5833" s="788">
        <v>3773.5500183105469</v>
      </c>
      <c r="K5833" s="795">
        <v>0</v>
      </c>
      <c r="M5833" s="798">
        <f t="shared" si="274"/>
        <v>12549.528130698442</v>
      </c>
      <c r="N5833" s="303"/>
      <c r="S5833" s="786">
        <v>0</v>
      </c>
      <c r="T5833" s="781">
        <f>VLOOKUP(C5833,METADATA!$J$5:$Q$29,IF(E5833="HI",2,IF(E5833="LO",6,10))+IF(S5833=1,2,IF(D5833=7,1,(IF(WEEKDAY(B5833)=1,2,IF(WEEKDAY(B5833)=7,1,0))))))</f>
        <v>2</v>
      </c>
      <c r="U5833" s="781">
        <f>VLOOKUP(C5833,METADATA!$A$5:$H$29,IF(E5833="HI",2,IF(E5833="LO",6,10))+IF(S5833=1,2,IF(D5833=7,1,(IF(WEEKDAY(B5833)=1,2,IF(WEEKDAY(B5833)=7,1,0))))))</f>
        <v>2</v>
      </c>
    </row>
    <row r="5834" spans="2:21" ht="13.95" customHeight="1" x14ac:dyDescent="0.25">
      <c r="B5834" s="784">
        <f t="shared" si="272"/>
        <v>45625</v>
      </c>
      <c r="C5834" s="785">
        <v>22</v>
      </c>
      <c r="D5834" s="786">
        <f>IFERROR((INDEX(METADATA!$T$2:$T$20,MATCH(B5834,METADATA!$S$2:$S$20,0))),0)</f>
        <v>0</v>
      </c>
      <c r="E5834" s="785" t="str">
        <f t="shared" si="273"/>
        <v>LO</v>
      </c>
      <c r="F5834" s="786">
        <f>VLOOKUP(C5834,METADATA!$A$5:$H$29,IF(E5834="HI",2,IF(E5834="LO",6,10))+IF(D5834=1,2,IF(D5834=7,1,(IF(WEEKDAY(B5834)=1,2,IF(WEEKDAY(B5834)=7,1,0))))))</f>
        <v>3</v>
      </c>
      <c r="G5834" s="786">
        <f>VLOOKUP(C5834,METADATA!$J$5:$Q$29,IF(E5834="HI",2,IF(E5834="LO",6,10))+IF(D5834=1,2,IF(D5834=7,1,(IF(WEEKDAY(B5834)=1,2,IF(WEEKDAY(B5834)=7,1,0))))))</f>
        <v>3</v>
      </c>
      <c r="H5834" s="787">
        <v>10812.5</v>
      </c>
      <c r="I5834" s="788">
        <v>4201.8500366210938</v>
      </c>
      <c r="K5834" s="795">
        <v>0</v>
      </c>
      <c r="M5834" s="798">
        <f t="shared" si="274"/>
        <v>11600.245686202197</v>
      </c>
      <c r="N5834" s="303"/>
      <c r="S5834" s="786">
        <v>0</v>
      </c>
      <c r="T5834" s="781">
        <f>VLOOKUP(C5834,METADATA!$J$5:$Q$29,IF(E5834="HI",2,IF(E5834="LO",6,10))+IF(S5834=1,2,IF(D5834=7,1,(IF(WEEKDAY(B5834)=1,2,IF(WEEKDAY(B5834)=7,1,0))))))</f>
        <v>3</v>
      </c>
      <c r="U5834" s="781">
        <f>VLOOKUP(C5834,METADATA!$A$5:$H$29,IF(E5834="HI",2,IF(E5834="LO",6,10))+IF(S5834=1,2,IF(D5834=7,1,(IF(WEEKDAY(B5834)=1,2,IF(WEEKDAY(B5834)=7,1,0))))))</f>
        <v>3</v>
      </c>
    </row>
    <row r="5835" spans="2:21" ht="13.95" customHeight="1" x14ac:dyDescent="0.25">
      <c r="B5835" s="784">
        <f t="shared" si="272"/>
        <v>45625</v>
      </c>
      <c r="C5835" s="785">
        <v>23</v>
      </c>
      <c r="D5835" s="786">
        <f>IFERROR((INDEX(METADATA!$T$2:$T$20,MATCH(B5835,METADATA!$S$2:$S$20,0))),0)</f>
        <v>0</v>
      </c>
      <c r="E5835" s="785" t="str">
        <f t="shared" si="273"/>
        <v>LO</v>
      </c>
      <c r="F5835" s="786">
        <f>VLOOKUP(C5835,METADATA!$A$5:$H$29,IF(E5835="HI",2,IF(E5835="LO",6,10))+IF(D5835=1,2,IF(D5835=7,1,(IF(WEEKDAY(B5835)=1,2,IF(WEEKDAY(B5835)=7,1,0))))))</f>
        <v>3</v>
      </c>
      <c r="G5835" s="786">
        <f>VLOOKUP(C5835,METADATA!$J$5:$Q$29,IF(E5835="HI",2,IF(E5835="LO",6,10))+IF(D5835=1,2,IF(D5835=7,1,(IF(WEEKDAY(B5835)=1,2,IF(WEEKDAY(B5835)=7,1,0))))))</f>
        <v>3</v>
      </c>
      <c r="H5835" s="787">
        <v>9752.75</v>
      </c>
      <c r="I5835" s="788">
        <v>4191.7750244140625</v>
      </c>
      <c r="K5835" s="795">
        <v>0</v>
      </c>
      <c r="M5835" s="798">
        <f t="shared" si="274"/>
        <v>10615.418522969385</v>
      </c>
      <c r="N5835" s="303"/>
      <c r="S5835" s="786">
        <v>0</v>
      </c>
      <c r="T5835" s="781">
        <f>VLOOKUP(C5835,METADATA!$J$5:$Q$29,IF(E5835="HI",2,IF(E5835="LO",6,10))+IF(S5835=1,2,IF(D5835=7,1,(IF(WEEKDAY(B5835)=1,2,IF(WEEKDAY(B5835)=7,1,0))))))</f>
        <v>3</v>
      </c>
      <c r="U5835" s="781">
        <f>VLOOKUP(C5835,METADATA!$A$5:$H$29,IF(E5835="HI",2,IF(E5835="LO",6,10))+IF(S5835=1,2,IF(D5835=7,1,(IF(WEEKDAY(B5835)=1,2,IF(WEEKDAY(B5835)=7,1,0))))))</f>
        <v>3</v>
      </c>
    </row>
    <row r="5836" spans="2:21" ht="13.95" customHeight="1" x14ac:dyDescent="0.25">
      <c r="B5836" s="784">
        <f t="shared" si="272"/>
        <v>45626</v>
      </c>
      <c r="C5836" s="785">
        <v>0</v>
      </c>
      <c r="D5836" s="786">
        <f>IFERROR((INDEX(METADATA!$T$2:$T$20,MATCH(B5836,METADATA!$S$2:$S$20,0))),0)</f>
        <v>0</v>
      </c>
      <c r="E5836" s="785" t="str">
        <f t="shared" si="273"/>
        <v>LO</v>
      </c>
      <c r="F5836" s="786">
        <f>VLOOKUP(C5836,METADATA!$A$5:$H$29,IF(E5836="HI",2,IF(E5836="LO",6,10))+IF(D5836=1,2,IF(D5836=7,1,(IF(WEEKDAY(B5836)=1,2,IF(WEEKDAY(B5836)=7,1,0))))))</f>
        <v>3</v>
      </c>
      <c r="G5836" s="786">
        <f>VLOOKUP(C5836,METADATA!$J$5:$Q$29,IF(E5836="HI",2,IF(E5836="LO",6,10))+IF(D5836=1,2,IF(D5836=7,1,(IF(WEEKDAY(B5836)=1,2,IF(WEEKDAY(B5836)=7,1,0))))))</f>
        <v>3</v>
      </c>
      <c r="H5836" s="787">
        <v>9069.25</v>
      </c>
      <c r="I5836" s="788">
        <v>4204.8350830078125</v>
      </c>
      <c r="K5836" s="795">
        <v>0</v>
      </c>
      <c r="M5836" s="798">
        <f t="shared" si="274"/>
        <v>9996.5961025637789</v>
      </c>
      <c r="N5836" s="303"/>
      <c r="S5836" s="786">
        <v>0</v>
      </c>
      <c r="T5836" s="781">
        <f>VLOOKUP(C5836,METADATA!$J$5:$Q$29,IF(E5836="HI",2,IF(E5836="LO",6,10))+IF(S5836=1,2,IF(D5836=7,1,(IF(WEEKDAY(B5836)=1,2,IF(WEEKDAY(B5836)=7,1,0))))))</f>
        <v>3</v>
      </c>
      <c r="U5836" s="781">
        <f>VLOOKUP(C5836,METADATA!$A$5:$H$29,IF(E5836="HI",2,IF(E5836="LO",6,10))+IF(S5836=1,2,IF(D5836=7,1,(IF(WEEKDAY(B5836)=1,2,IF(WEEKDAY(B5836)=7,1,0))))))</f>
        <v>3</v>
      </c>
    </row>
    <row r="5837" spans="2:21" ht="13.95" customHeight="1" x14ac:dyDescent="0.25">
      <c r="B5837" s="784">
        <f t="shared" si="272"/>
        <v>45626</v>
      </c>
      <c r="C5837" s="785">
        <v>1</v>
      </c>
      <c r="D5837" s="786">
        <f>IFERROR((INDEX(METADATA!$T$2:$T$20,MATCH(B5837,METADATA!$S$2:$S$20,0))),0)</f>
        <v>0</v>
      </c>
      <c r="E5837" s="785" t="str">
        <f t="shared" si="273"/>
        <v>LO</v>
      </c>
      <c r="F5837" s="786">
        <f>VLOOKUP(C5837,METADATA!$A$5:$H$29,IF(E5837="HI",2,IF(E5837="LO",6,10))+IF(D5837=1,2,IF(D5837=7,1,(IF(WEEKDAY(B5837)=1,2,IF(WEEKDAY(B5837)=7,1,0))))))</f>
        <v>3</v>
      </c>
      <c r="G5837" s="786">
        <f>VLOOKUP(C5837,METADATA!$J$5:$Q$29,IF(E5837="HI",2,IF(E5837="LO",6,10))+IF(D5837=1,2,IF(D5837=7,1,(IF(WEEKDAY(B5837)=1,2,IF(WEEKDAY(B5837)=7,1,0))))))</f>
        <v>3</v>
      </c>
      <c r="H5837" s="787">
        <v>8667.5</v>
      </c>
      <c r="I5837" s="788">
        <v>4269.2350158691406</v>
      </c>
      <c r="K5837" s="795">
        <v>0</v>
      </c>
      <c r="M5837" s="798">
        <f t="shared" si="274"/>
        <v>9661.8799346050237</v>
      </c>
      <c r="N5837" s="303"/>
      <c r="S5837" s="786">
        <v>0</v>
      </c>
      <c r="T5837" s="781">
        <f>VLOOKUP(C5837,METADATA!$J$5:$Q$29,IF(E5837="HI",2,IF(E5837="LO",6,10))+IF(S5837=1,2,IF(D5837=7,1,(IF(WEEKDAY(B5837)=1,2,IF(WEEKDAY(B5837)=7,1,0))))))</f>
        <v>3</v>
      </c>
      <c r="U5837" s="781">
        <f>VLOOKUP(C5837,METADATA!$A$5:$H$29,IF(E5837="HI",2,IF(E5837="LO",6,10))+IF(S5837=1,2,IF(D5837=7,1,(IF(WEEKDAY(B5837)=1,2,IF(WEEKDAY(B5837)=7,1,0))))))</f>
        <v>3</v>
      </c>
    </row>
    <row r="5838" spans="2:21" ht="13.95" customHeight="1" x14ac:dyDescent="0.25">
      <c r="B5838" s="784">
        <f t="shared" si="272"/>
        <v>45626</v>
      </c>
      <c r="C5838" s="785">
        <v>2</v>
      </c>
      <c r="D5838" s="786">
        <f>IFERROR((INDEX(METADATA!$T$2:$T$20,MATCH(B5838,METADATA!$S$2:$S$20,0))),0)</f>
        <v>0</v>
      </c>
      <c r="E5838" s="785" t="str">
        <f t="shared" si="273"/>
        <v>LO</v>
      </c>
      <c r="F5838" s="786">
        <f>VLOOKUP(C5838,METADATA!$A$5:$H$29,IF(E5838="HI",2,IF(E5838="LO",6,10))+IF(D5838=1,2,IF(D5838=7,1,(IF(WEEKDAY(B5838)=1,2,IF(WEEKDAY(B5838)=7,1,0))))))</f>
        <v>3</v>
      </c>
      <c r="G5838" s="786">
        <f>VLOOKUP(C5838,METADATA!$J$5:$Q$29,IF(E5838="HI",2,IF(E5838="LO",6,10))+IF(D5838=1,2,IF(D5838=7,1,(IF(WEEKDAY(B5838)=1,2,IF(WEEKDAY(B5838)=7,1,0))))))</f>
        <v>3</v>
      </c>
      <c r="H5838" s="787">
        <v>8528.25</v>
      </c>
      <c r="I5838" s="788">
        <v>4286.2750244140625</v>
      </c>
      <c r="K5838" s="795">
        <v>0</v>
      </c>
      <c r="M5838" s="798">
        <f t="shared" si="274"/>
        <v>9544.7997175119272</v>
      </c>
      <c r="N5838" s="303"/>
      <c r="S5838" s="786">
        <v>0</v>
      </c>
      <c r="T5838" s="781">
        <f>VLOOKUP(C5838,METADATA!$J$5:$Q$29,IF(E5838="HI",2,IF(E5838="LO",6,10))+IF(S5838=1,2,IF(D5838=7,1,(IF(WEEKDAY(B5838)=1,2,IF(WEEKDAY(B5838)=7,1,0))))))</f>
        <v>3</v>
      </c>
      <c r="U5838" s="781">
        <f>VLOOKUP(C5838,METADATA!$A$5:$H$29,IF(E5838="HI",2,IF(E5838="LO",6,10))+IF(S5838=1,2,IF(D5838=7,1,(IF(WEEKDAY(B5838)=1,2,IF(WEEKDAY(B5838)=7,1,0))))))</f>
        <v>3</v>
      </c>
    </row>
    <row r="5839" spans="2:21" ht="13.95" customHeight="1" x14ac:dyDescent="0.25">
      <c r="B5839" s="784">
        <f t="shared" si="272"/>
        <v>45626</v>
      </c>
      <c r="C5839" s="785">
        <v>3</v>
      </c>
      <c r="D5839" s="786">
        <f>IFERROR((INDEX(METADATA!$T$2:$T$20,MATCH(B5839,METADATA!$S$2:$S$20,0))),0)</f>
        <v>0</v>
      </c>
      <c r="E5839" s="785" t="str">
        <f t="shared" si="273"/>
        <v>LO</v>
      </c>
      <c r="F5839" s="786">
        <f>VLOOKUP(C5839,METADATA!$A$5:$H$29,IF(E5839="HI",2,IF(E5839="LO",6,10))+IF(D5839=1,2,IF(D5839=7,1,(IF(WEEKDAY(B5839)=1,2,IF(WEEKDAY(B5839)=7,1,0))))))</f>
        <v>3</v>
      </c>
      <c r="G5839" s="786">
        <f>VLOOKUP(C5839,METADATA!$J$5:$Q$29,IF(E5839="HI",2,IF(E5839="LO",6,10))+IF(D5839=1,2,IF(D5839=7,1,(IF(WEEKDAY(B5839)=1,2,IF(WEEKDAY(B5839)=7,1,0))))))</f>
        <v>3</v>
      </c>
      <c r="H5839" s="787">
        <v>8646</v>
      </c>
      <c r="I5839" s="788">
        <v>4278.7901000976563</v>
      </c>
      <c r="K5839" s="795">
        <v>0</v>
      </c>
      <c r="M5839" s="798">
        <f t="shared" si="274"/>
        <v>9646.8316415646914</v>
      </c>
      <c r="N5839" s="303"/>
      <c r="S5839" s="786">
        <v>0</v>
      </c>
      <c r="T5839" s="781">
        <f>VLOOKUP(C5839,METADATA!$J$5:$Q$29,IF(E5839="HI",2,IF(E5839="LO",6,10))+IF(S5839=1,2,IF(D5839=7,1,(IF(WEEKDAY(B5839)=1,2,IF(WEEKDAY(B5839)=7,1,0))))))</f>
        <v>3</v>
      </c>
      <c r="U5839" s="781">
        <f>VLOOKUP(C5839,METADATA!$A$5:$H$29,IF(E5839="HI",2,IF(E5839="LO",6,10))+IF(S5839=1,2,IF(D5839=7,1,(IF(WEEKDAY(B5839)=1,2,IF(WEEKDAY(B5839)=7,1,0))))))</f>
        <v>3</v>
      </c>
    </row>
    <row r="5840" spans="2:21" ht="13.95" customHeight="1" x14ac:dyDescent="0.25">
      <c r="B5840" s="784">
        <f t="shared" si="272"/>
        <v>45626</v>
      </c>
      <c r="C5840" s="785">
        <v>4</v>
      </c>
      <c r="D5840" s="786">
        <f>IFERROR((INDEX(METADATA!$T$2:$T$20,MATCH(B5840,METADATA!$S$2:$S$20,0))),0)</f>
        <v>0</v>
      </c>
      <c r="E5840" s="785" t="str">
        <f t="shared" si="273"/>
        <v>LO</v>
      </c>
      <c r="F5840" s="786">
        <f>VLOOKUP(C5840,METADATA!$A$5:$H$29,IF(E5840="HI",2,IF(E5840="LO",6,10))+IF(D5840=1,2,IF(D5840=7,1,(IF(WEEKDAY(B5840)=1,2,IF(WEEKDAY(B5840)=7,1,0))))))</f>
        <v>3</v>
      </c>
      <c r="G5840" s="786">
        <f>VLOOKUP(C5840,METADATA!$J$5:$Q$29,IF(E5840="HI",2,IF(E5840="LO",6,10))+IF(D5840=1,2,IF(D5840=7,1,(IF(WEEKDAY(B5840)=1,2,IF(WEEKDAY(B5840)=7,1,0))))))</f>
        <v>3</v>
      </c>
      <c r="H5840" s="787">
        <v>8864.75</v>
      </c>
      <c r="I5840" s="788">
        <v>4270.3749389648438</v>
      </c>
      <c r="K5840" s="795">
        <v>870.51250000000005</v>
      </c>
      <c r="M5840" s="798">
        <f t="shared" si="274"/>
        <v>9839.7100913512186</v>
      </c>
      <c r="N5840" s="303"/>
      <c r="S5840" s="786">
        <v>0</v>
      </c>
      <c r="T5840" s="781">
        <f>VLOOKUP(C5840,METADATA!$J$5:$Q$29,IF(E5840="HI",2,IF(E5840="LO",6,10))+IF(S5840=1,2,IF(D5840=7,1,(IF(WEEKDAY(B5840)=1,2,IF(WEEKDAY(B5840)=7,1,0))))))</f>
        <v>3</v>
      </c>
      <c r="U5840" s="781">
        <f>VLOOKUP(C5840,METADATA!$A$5:$H$29,IF(E5840="HI",2,IF(E5840="LO",6,10))+IF(S5840=1,2,IF(D5840=7,1,(IF(WEEKDAY(B5840)=1,2,IF(WEEKDAY(B5840)=7,1,0))))))</f>
        <v>3</v>
      </c>
    </row>
    <row r="5841" spans="2:21" ht="13.95" customHeight="1" x14ac:dyDescent="0.25">
      <c r="B5841" s="784">
        <f t="shared" si="272"/>
        <v>45626</v>
      </c>
      <c r="C5841" s="785">
        <v>5</v>
      </c>
      <c r="D5841" s="786">
        <f>IFERROR((INDEX(METADATA!$T$2:$T$20,MATCH(B5841,METADATA!$S$2:$S$20,0))),0)</f>
        <v>0</v>
      </c>
      <c r="E5841" s="785" t="str">
        <f t="shared" si="273"/>
        <v>LO</v>
      </c>
      <c r="F5841" s="786">
        <f>VLOOKUP(C5841,METADATA!$A$5:$H$29,IF(E5841="HI",2,IF(E5841="LO",6,10))+IF(D5841=1,2,IF(D5841=7,1,(IF(WEEKDAY(B5841)=1,2,IF(WEEKDAY(B5841)=7,1,0))))))</f>
        <v>3</v>
      </c>
      <c r="G5841" s="786">
        <f>VLOOKUP(C5841,METADATA!$J$5:$Q$29,IF(E5841="HI",2,IF(E5841="LO",6,10))+IF(D5841=1,2,IF(D5841=7,1,(IF(WEEKDAY(B5841)=1,2,IF(WEEKDAY(B5841)=7,1,0))))))</f>
        <v>3</v>
      </c>
      <c r="H5841" s="787">
        <v>9353.25</v>
      </c>
      <c r="I5841" s="788">
        <v>4115.0699768066406</v>
      </c>
      <c r="K5841" s="795">
        <v>865.8125</v>
      </c>
      <c r="M5841" s="798">
        <f t="shared" si="274"/>
        <v>10218.4679123886</v>
      </c>
      <c r="N5841" s="303"/>
      <c r="S5841" s="786">
        <v>0</v>
      </c>
      <c r="T5841" s="781">
        <f>VLOOKUP(C5841,METADATA!$J$5:$Q$29,IF(E5841="HI",2,IF(E5841="LO",6,10))+IF(S5841=1,2,IF(D5841=7,1,(IF(WEEKDAY(B5841)=1,2,IF(WEEKDAY(B5841)=7,1,0))))))</f>
        <v>3</v>
      </c>
      <c r="U5841" s="781">
        <f>VLOOKUP(C5841,METADATA!$A$5:$H$29,IF(E5841="HI",2,IF(E5841="LO",6,10))+IF(S5841=1,2,IF(D5841=7,1,(IF(WEEKDAY(B5841)=1,2,IF(WEEKDAY(B5841)=7,1,0))))))</f>
        <v>3</v>
      </c>
    </row>
    <row r="5842" spans="2:21" ht="13.95" customHeight="1" x14ac:dyDescent="0.25">
      <c r="B5842" s="784">
        <f t="shared" si="272"/>
        <v>45626</v>
      </c>
      <c r="C5842" s="785">
        <v>6</v>
      </c>
      <c r="D5842" s="786">
        <f>IFERROR((INDEX(METADATA!$T$2:$T$20,MATCH(B5842,METADATA!$S$2:$S$20,0))),0)</f>
        <v>0</v>
      </c>
      <c r="E5842" s="785" t="str">
        <f t="shared" si="273"/>
        <v>LO</v>
      </c>
      <c r="F5842" s="786">
        <f>VLOOKUP(C5842,METADATA!$A$5:$H$29,IF(E5842="HI",2,IF(E5842="LO",6,10))+IF(D5842=1,2,IF(D5842=7,1,(IF(WEEKDAY(B5842)=1,2,IF(WEEKDAY(B5842)=7,1,0))))))</f>
        <v>3</v>
      </c>
      <c r="G5842" s="786">
        <f>VLOOKUP(C5842,METADATA!$J$5:$Q$29,IF(E5842="HI",2,IF(E5842="LO",6,10))+IF(D5842=1,2,IF(D5842=7,1,(IF(WEEKDAY(B5842)=1,2,IF(WEEKDAY(B5842)=7,1,0))))))</f>
        <v>3</v>
      </c>
      <c r="H5842" s="787">
        <v>9861.75</v>
      </c>
      <c r="I5842" s="788">
        <v>3789.3100280761719</v>
      </c>
      <c r="K5842" s="795">
        <v>834.63750000000005</v>
      </c>
      <c r="M5842" s="798">
        <f t="shared" si="274"/>
        <v>10564.704612594649</v>
      </c>
      <c r="N5842" s="303"/>
      <c r="S5842" s="786">
        <v>0</v>
      </c>
      <c r="T5842" s="781">
        <f>VLOOKUP(C5842,METADATA!$J$5:$Q$29,IF(E5842="HI",2,IF(E5842="LO",6,10))+IF(S5842=1,2,IF(D5842=7,1,(IF(WEEKDAY(B5842)=1,2,IF(WEEKDAY(B5842)=7,1,0))))))</f>
        <v>3</v>
      </c>
      <c r="U5842" s="781">
        <f>VLOOKUP(C5842,METADATA!$A$5:$H$29,IF(E5842="HI",2,IF(E5842="LO",6,10))+IF(S5842=1,2,IF(D5842=7,1,(IF(WEEKDAY(B5842)=1,2,IF(WEEKDAY(B5842)=7,1,0))))))</f>
        <v>3</v>
      </c>
    </row>
    <row r="5843" spans="2:21" ht="13.95" customHeight="1" x14ac:dyDescent="0.25">
      <c r="B5843" s="784">
        <f t="shared" si="272"/>
        <v>45626</v>
      </c>
      <c r="C5843" s="785">
        <v>7</v>
      </c>
      <c r="D5843" s="786">
        <f>IFERROR((INDEX(METADATA!$T$2:$T$20,MATCH(B5843,METADATA!$S$2:$S$20,0))),0)</f>
        <v>0</v>
      </c>
      <c r="E5843" s="785" t="str">
        <f t="shared" si="273"/>
        <v>LO</v>
      </c>
      <c r="F5843" s="786">
        <f>VLOOKUP(C5843,METADATA!$A$5:$H$29,IF(E5843="HI",2,IF(E5843="LO",6,10))+IF(D5843=1,2,IF(D5843=7,1,(IF(WEEKDAY(B5843)=1,2,IF(WEEKDAY(B5843)=7,1,0))))))</f>
        <v>2</v>
      </c>
      <c r="G5843" s="786">
        <f>VLOOKUP(C5843,METADATA!$J$5:$Q$29,IF(E5843="HI",2,IF(E5843="LO",6,10))+IF(D5843=1,2,IF(D5843=7,1,(IF(WEEKDAY(B5843)=1,2,IF(WEEKDAY(B5843)=7,1,0))))))</f>
        <v>2</v>
      </c>
      <c r="H5843" s="787">
        <v>11108.5</v>
      </c>
      <c r="I5843" s="788">
        <v>2812.7999877929688</v>
      </c>
      <c r="K5843" s="795">
        <v>847.33749999999998</v>
      </c>
      <c r="M5843" s="798">
        <f t="shared" si="274"/>
        <v>11459.084432070833</v>
      </c>
      <c r="N5843" s="303"/>
      <c r="S5843" s="786">
        <v>0</v>
      </c>
      <c r="T5843" s="781">
        <f>VLOOKUP(C5843,METADATA!$J$5:$Q$29,IF(E5843="HI",2,IF(E5843="LO",6,10))+IF(S5843=1,2,IF(D5843=7,1,(IF(WEEKDAY(B5843)=1,2,IF(WEEKDAY(B5843)=7,1,0))))))</f>
        <v>2</v>
      </c>
      <c r="U5843" s="781">
        <f>VLOOKUP(C5843,METADATA!$A$5:$H$29,IF(E5843="HI",2,IF(E5843="LO",6,10))+IF(S5843=1,2,IF(D5843=7,1,(IF(WEEKDAY(B5843)=1,2,IF(WEEKDAY(B5843)=7,1,0))))))</f>
        <v>2</v>
      </c>
    </row>
    <row r="5844" spans="2:21" ht="13.95" customHeight="1" x14ac:dyDescent="0.25">
      <c r="B5844" s="784">
        <f t="shared" si="272"/>
        <v>45626</v>
      </c>
      <c r="C5844" s="785">
        <v>8</v>
      </c>
      <c r="D5844" s="786">
        <f>IFERROR((INDEX(METADATA!$T$2:$T$20,MATCH(B5844,METADATA!$S$2:$S$20,0))),0)</f>
        <v>0</v>
      </c>
      <c r="E5844" s="785" t="str">
        <f t="shared" si="273"/>
        <v>LO</v>
      </c>
      <c r="F5844" s="786">
        <f>VLOOKUP(C5844,METADATA!$A$5:$H$29,IF(E5844="HI",2,IF(E5844="LO",6,10))+IF(D5844=1,2,IF(D5844=7,1,(IF(WEEKDAY(B5844)=1,2,IF(WEEKDAY(B5844)=7,1,0))))))</f>
        <v>2</v>
      </c>
      <c r="G5844" s="786">
        <f>VLOOKUP(C5844,METADATA!$J$5:$Q$29,IF(E5844="HI",2,IF(E5844="LO",6,10))+IF(D5844=1,2,IF(D5844=7,1,(IF(WEEKDAY(B5844)=1,2,IF(WEEKDAY(B5844)=7,1,0))))))</f>
        <v>2</v>
      </c>
      <c r="H5844" s="787">
        <v>12777.25</v>
      </c>
      <c r="I5844" s="788">
        <v>3647.655029296875</v>
      </c>
      <c r="K5844" s="795">
        <v>851.61249999999995</v>
      </c>
      <c r="M5844" s="798">
        <f t="shared" si="274"/>
        <v>13287.720074386531</v>
      </c>
      <c r="N5844" s="303"/>
      <c r="S5844" s="786">
        <v>0</v>
      </c>
      <c r="T5844" s="781">
        <f>VLOOKUP(C5844,METADATA!$J$5:$Q$29,IF(E5844="HI",2,IF(E5844="LO",6,10))+IF(S5844=1,2,IF(D5844=7,1,(IF(WEEKDAY(B5844)=1,2,IF(WEEKDAY(B5844)=7,1,0))))))</f>
        <v>2</v>
      </c>
      <c r="U5844" s="781">
        <f>VLOOKUP(C5844,METADATA!$A$5:$H$29,IF(E5844="HI",2,IF(E5844="LO",6,10))+IF(S5844=1,2,IF(D5844=7,1,(IF(WEEKDAY(B5844)=1,2,IF(WEEKDAY(B5844)=7,1,0))))))</f>
        <v>2</v>
      </c>
    </row>
    <row r="5845" spans="2:21" ht="13.95" customHeight="1" x14ac:dyDescent="0.25">
      <c r="B5845" s="784">
        <f t="shared" si="272"/>
        <v>45626</v>
      </c>
      <c r="C5845" s="785">
        <v>9</v>
      </c>
      <c r="D5845" s="786">
        <f>IFERROR((INDEX(METADATA!$T$2:$T$20,MATCH(B5845,METADATA!$S$2:$S$20,0))),0)</f>
        <v>0</v>
      </c>
      <c r="E5845" s="785" t="str">
        <f t="shared" si="273"/>
        <v>LO</v>
      </c>
      <c r="F5845" s="786">
        <f>VLOOKUP(C5845,METADATA!$A$5:$H$29,IF(E5845="HI",2,IF(E5845="LO",6,10))+IF(D5845=1,2,IF(D5845=7,1,(IF(WEEKDAY(B5845)=1,2,IF(WEEKDAY(B5845)=7,1,0))))))</f>
        <v>2</v>
      </c>
      <c r="G5845" s="786">
        <f>VLOOKUP(C5845,METADATA!$J$5:$Q$29,IF(E5845="HI",2,IF(E5845="LO",6,10))+IF(D5845=1,2,IF(D5845=7,1,(IF(WEEKDAY(B5845)=1,2,IF(WEEKDAY(B5845)=7,1,0))))))</f>
        <v>2</v>
      </c>
      <c r="H5845" s="787">
        <v>13403.75</v>
      </c>
      <c r="I5845" s="788">
        <v>3779.2051086425781</v>
      </c>
      <c r="K5845" s="795">
        <v>856.5</v>
      </c>
      <c r="M5845" s="798">
        <f t="shared" si="274"/>
        <v>13926.33854664212</v>
      </c>
      <c r="N5845" s="303"/>
      <c r="S5845" s="786">
        <v>0</v>
      </c>
      <c r="T5845" s="781">
        <f>VLOOKUP(C5845,METADATA!$J$5:$Q$29,IF(E5845="HI",2,IF(E5845="LO",6,10))+IF(S5845=1,2,IF(D5845=7,1,(IF(WEEKDAY(B5845)=1,2,IF(WEEKDAY(B5845)=7,1,0))))))</f>
        <v>2</v>
      </c>
      <c r="U5845" s="781">
        <f>VLOOKUP(C5845,METADATA!$A$5:$H$29,IF(E5845="HI",2,IF(E5845="LO",6,10))+IF(S5845=1,2,IF(D5845=7,1,(IF(WEEKDAY(B5845)=1,2,IF(WEEKDAY(B5845)=7,1,0))))))</f>
        <v>2</v>
      </c>
    </row>
    <row r="5846" spans="2:21" ht="13.95" customHeight="1" x14ac:dyDescent="0.25">
      <c r="B5846" s="784">
        <f t="shared" si="272"/>
        <v>45626</v>
      </c>
      <c r="C5846" s="785">
        <v>10</v>
      </c>
      <c r="D5846" s="786">
        <f>IFERROR((INDEX(METADATA!$T$2:$T$20,MATCH(B5846,METADATA!$S$2:$S$20,0))),0)</f>
        <v>0</v>
      </c>
      <c r="E5846" s="785" t="str">
        <f t="shared" si="273"/>
        <v>LO</v>
      </c>
      <c r="F5846" s="786">
        <f>VLOOKUP(C5846,METADATA!$A$5:$H$29,IF(E5846="HI",2,IF(E5846="LO",6,10))+IF(D5846=1,2,IF(D5846=7,1,(IF(WEEKDAY(B5846)=1,2,IF(WEEKDAY(B5846)=7,1,0))))))</f>
        <v>2</v>
      </c>
      <c r="G5846" s="786">
        <f>VLOOKUP(C5846,METADATA!$J$5:$Q$29,IF(E5846="HI",2,IF(E5846="LO",6,10))+IF(D5846=1,2,IF(D5846=7,1,(IF(WEEKDAY(B5846)=1,2,IF(WEEKDAY(B5846)=7,1,0))))))</f>
        <v>2</v>
      </c>
      <c r="H5846" s="787">
        <v>13498.5</v>
      </c>
      <c r="I5846" s="788">
        <v>3237.5499649047852</v>
      </c>
      <c r="K5846" s="795">
        <v>824.32500000000005</v>
      </c>
      <c r="M5846" s="798">
        <f t="shared" si="274"/>
        <v>13881.326738653441</v>
      </c>
      <c r="N5846" s="303"/>
      <c r="S5846" s="786">
        <v>0</v>
      </c>
      <c r="T5846" s="781">
        <f>VLOOKUP(C5846,METADATA!$J$5:$Q$29,IF(E5846="HI",2,IF(E5846="LO",6,10))+IF(S5846=1,2,IF(D5846=7,1,(IF(WEEKDAY(B5846)=1,2,IF(WEEKDAY(B5846)=7,1,0))))))</f>
        <v>2</v>
      </c>
      <c r="U5846" s="781">
        <f>VLOOKUP(C5846,METADATA!$A$5:$H$29,IF(E5846="HI",2,IF(E5846="LO",6,10))+IF(S5846=1,2,IF(D5846=7,1,(IF(WEEKDAY(B5846)=1,2,IF(WEEKDAY(B5846)=7,1,0))))))</f>
        <v>2</v>
      </c>
    </row>
    <row r="5847" spans="2:21" ht="13.95" customHeight="1" x14ac:dyDescent="0.25">
      <c r="B5847" s="784">
        <f t="shared" si="272"/>
        <v>45626</v>
      </c>
      <c r="C5847" s="785">
        <v>11</v>
      </c>
      <c r="D5847" s="786">
        <f>IFERROR((INDEX(METADATA!$T$2:$T$20,MATCH(B5847,METADATA!$S$2:$S$20,0))),0)</f>
        <v>0</v>
      </c>
      <c r="E5847" s="785" t="str">
        <f t="shared" si="273"/>
        <v>LO</v>
      </c>
      <c r="F5847" s="786">
        <f>VLOOKUP(C5847,METADATA!$A$5:$H$29,IF(E5847="HI",2,IF(E5847="LO",6,10))+IF(D5847=1,2,IF(D5847=7,1,(IF(WEEKDAY(B5847)=1,2,IF(WEEKDAY(B5847)=7,1,0))))))</f>
        <v>2</v>
      </c>
      <c r="G5847" s="786">
        <f>VLOOKUP(C5847,METADATA!$J$5:$Q$29,IF(E5847="HI",2,IF(E5847="LO",6,10))+IF(D5847=1,2,IF(D5847=7,1,(IF(WEEKDAY(B5847)=1,2,IF(WEEKDAY(B5847)=7,1,0))))))</f>
        <v>2</v>
      </c>
      <c r="H5847" s="787">
        <v>13698</v>
      </c>
      <c r="I5847" s="788">
        <v>4095.8199768066406</v>
      </c>
      <c r="K5847" s="795">
        <v>882.73749999999995</v>
      </c>
      <c r="M5847" s="798">
        <f t="shared" si="274"/>
        <v>14297.235581832187</v>
      </c>
      <c r="N5847" s="303"/>
      <c r="S5847" s="786">
        <v>0</v>
      </c>
      <c r="T5847" s="781">
        <f>VLOOKUP(C5847,METADATA!$J$5:$Q$29,IF(E5847="HI",2,IF(E5847="LO",6,10))+IF(S5847=1,2,IF(D5847=7,1,(IF(WEEKDAY(B5847)=1,2,IF(WEEKDAY(B5847)=7,1,0))))))</f>
        <v>2</v>
      </c>
      <c r="U5847" s="781">
        <f>VLOOKUP(C5847,METADATA!$A$5:$H$29,IF(E5847="HI",2,IF(E5847="LO",6,10))+IF(S5847=1,2,IF(D5847=7,1,(IF(WEEKDAY(B5847)=1,2,IF(WEEKDAY(B5847)=7,1,0))))))</f>
        <v>2</v>
      </c>
    </row>
    <row r="5848" spans="2:21" ht="13.95" customHeight="1" x14ac:dyDescent="0.25">
      <c r="B5848" s="784">
        <f t="shared" si="272"/>
        <v>45626</v>
      </c>
      <c r="C5848" s="785">
        <v>12</v>
      </c>
      <c r="D5848" s="786">
        <f>IFERROR((INDEX(METADATA!$T$2:$T$20,MATCH(B5848,METADATA!$S$2:$S$20,0))),0)</f>
        <v>0</v>
      </c>
      <c r="E5848" s="785" t="str">
        <f t="shared" si="273"/>
        <v>LO</v>
      </c>
      <c r="F5848" s="786">
        <f>VLOOKUP(C5848,METADATA!$A$5:$H$29,IF(E5848="HI",2,IF(E5848="LO",6,10))+IF(D5848=1,2,IF(D5848=7,1,(IF(WEEKDAY(B5848)=1,2,IF(WEEKDAY(B5848)=7,1,0))))))</f>
        <v>3</v>
      </c>
      <c r="G5848" s="786">
        <f>VLOOKUP(C5848,METADATA!$J$5:$Q$29,IF(E5848="HI",2,IF(E5848="LO",6,10))+IF(D5848=1,2,IF(D5848=7,1,(IF(WEEKDAY(B5848)=1,2,IF(WEEKDAY(B5848)=7,1,0))))))</f>
        <v>3</v>
      </c>
      <c r="H5848" s="787">
        <v>13664.5</v>
      </c>
      <c r="I5848" s="788">
        <v>4256.6400146484375</v>
      </c>
      <c r="K5848" s="795">
        <v>909.3125</v>
      </c>
      <c r="M5848" s="798">
        <f t="shared" si="274"/>
        <v>14312.146745485326</v>
      </c>
      <c r="N5848" s="303"/>
      <c r="S5848" s="786">
        <v>0</v>
      </c>
      <c r="T5848" s="781">
        <f>VLOOKUP(C5848,METADATA!$J$5:$Q$29,IF(E5848="HI",2,IF(E5848="LO",6,10))+IF(S5848=1,2,IF(D5848=7,1,(IF(WEEKDAY(B5848)=1,2,IF(WEEKDAY(B5848)=7,1,0))))))</f>
        <v>3</v>
      </c>
      <c r="U5848" s="781">
        <f>VLOOKUP(C5848,METADATA!$A$5:$H$29,IF(E5848="HI",2,IF(E5848="LO",6,10))+IF(S5848=1,2,IF(D5848=7,1,(IF(WEEKDAY(B5848)=1,2,IF(WEEKDAY(B5848)=7,1,0))))))</f>
        <v>3</v>
      </c>
    </row>
    <row r="5849" spans="2:21" ht="13.95" customHeight="1" x14ac:dyDescent="0.25">
      <c r="B5849" s="784">
        <f t="shared" si="272"/>
        <v>45626</v>
      </c>
      <c r="C5849" s="785">
        <v>13</v>
      </c>
      <c r="D5849" s="786">
        <f>IFERROR((INDEX(METADATA!$T$2:$T$20,MATCH(B5849,METADATA!$S$2:$S$20,0))),0)</f>
        <v>0</v>
      </c>
      <c r="E5849" s="785" t="str">
        <f t="shared" si="273"/>
        <v>LO</v>
      </c>
      <c r="F5849" s="786">
        <f>VLOOKUP(C5849,METADATA!$A$5:$H$29,IF(E5849="HI",2,IF(E5849="LO",6,10))+IF(D5849=1,2,IF(D5849=7,1,(IF(WEEKDAY(B5849)=1,2,IF(WEEKDAY(B5849)=7,1,0))))))</f>
        <v>3</v>
      </c>
      <c r="G5849" s="786">
        <f>VLOOKUP(C5849,METADATA!$J$5:$Q$29,IF(E5849="HI",2,IF(E5849="LO",6,10))+IF(D5849=1,2,IF(D5849=7,1,(IF(WEEKDAY(B5849)=1,2,IF(WEEKDAY(B5849)=7,1,0))))))</f>
        <v>3</v>
      </c>
      <c r="H5849" s="787">
        <v>13484.5</v>
      </c>
      <c r="I5849" s="788">
        <v>4197.3499450683594</v>
      </c>
      <c r="K5849" s="795">
        <v>905.6</v>
      </c>
      <c r="M5849" s="798">
        <f t="shared" si="274"/>
        <v>14122.658631127688</v>
      </c>
      <c r="N5849" s="303"/>
      <c r="S5849" s="786">
        <v>0</v>
      </c>
      <c r="T5849" s="781">
        <f>VLOOKUP(C5849,METADATA!$J$5:$Q$29,IF(E5849="HI",2,IF(E5849="LO",6,10))+IF(S5849=1,2,IF(D5849=7,1,(IF(WEEKDAY(B5849)=1,2,IF(WEEKDAY(B5849)=7,1,0))))))</f>
        <v>3</v>
      </c>
      <c r="U5849" s="781">
        <f>VLOOKUP(C5849,METADATA!$A$5:$H$29,IF(E5849="HI",2,IF(E5849="LO",6,10))+IF(S5849=1,2,IF(D5849=7,1,(IF(WEEKDAY(B5849)=1,2,IF(WEEKDAY(B5849)=7,1,0))))))</f>
        <v>3</v>
      </c>
    </row>
    <row r="5850" spans="2:21" ht="13.95" customHeight="1" x14ac:dyDescent="0.25">
      <c r="B5850" s="784">
        <f t="shared" si="272"/>
        <v>45626</v>
      </c>
      <c r="C5850" s="785">
        <v>14</v>
      </c>
      <c r="D5850" s="786">
        <f>IFERROR((INDEX(METADATA!$T$2:$T$20,MATCH(B5850,METADATA!$S$2:$S$20,0))),0)</f>
        <v>0</v>
      </c>
      <c r="E5850" s="785" t="str">
        <f t="shared" si="273"/>
        <v>LO</v>
      </c>
      <c r="F5850" s="786">
        <f>VLOOKUP(C5850,METADATA!$A$5:$H$29,IF(E5850="HI",2,IF(E5850="LO",6,10))+IF(D5850=1,2,IF(D5850=7,1,(IF(WEEKDAY(B5850)=1,2,IF(WEEKDAY(B5850)=7,1,0))))))</f>
        <v>3</v>
      </c>
      <c r="G5850" s="786">
        <f>VLOOKUP(C5850,METADATA!$J$5:$Q$29,IF(E5850="HI",2,IF(E5850="LO",6,10))+IF(D5850=1,2,IF(D5850=7,1,(IF(WEEKDAY(B5850)=1,2,IF(WEEKDAY(B5850)=7,1,0))))))</f>
        <v>3</v>
      </c>
      <c r="H5850" s="787">
        <v>13150.5</v>
      </c>
      <c r="I5850" s="788">
        <v>4358.25</v>
      </c>
      <c r="K5850" s="795">
        <v>913.98749999999995</v>
      </c>
      <c r="M5850" s="798">
        <f t="shared" si="274"/>
        <v>13853.880081497024</v>
      </c>
      <c r="N5850" s="303"/>
      <c r="S5850" s="786">
        <v>0</v>
      </c>
      <c r="T5850" s="781">
        <f>VLOOKUP(C5850,METADATA!$J$5:$Q$29,IF(E5850="HI",2,IF(E5850="LO",6,10))+IF(S5850=1,2,IF(D5850=7,1,(IF(WEEKDAY(B5850)=1,2,IF(WEEKDAY(B5850)=7,1,0))))))</f>
        <v>3</v>
      </c>
      <c r="U5850" s="781">
        <f>VLOOKUP(C5850,METADATA!$A$5:$H$29,IF(E5850="HI",2,IF(E5850="LO",6,10))+IF(S5850=1,2,IF(D5850=7,1,(IF(WEEKDAY(B5850)=1,2,IF(WEEKDAY(B5850)=7,1,0))))))</f>
        <v>3</v>
      </c>
    </row>
    <row r="5851" spans="2:21" ht="13.95" customHeight="1" x14ac:dyDescent="0.25">
      <c r="B5851" s="784">
        <f t="shared" si="272"/>
        <v>45626</v>
      </c>
      <c r="C5851" s="785">
        <v>15</v>
      </c>
      <c r="D5851" s="786">
        <f>IFERROR((INDEX(METADATA!$T$2:$T$20,MATCH(B5851,METADATA!$S$2:$S$20,0))),0)</f>
        <v>0</v>
      </c>
      <c r="E5851" s="785" t="str">
        <f t="shared" si="273"/>
        <v>LO</v>
      </c>
      <c r="F5851" s="786">
        <f>VLOOKUP(C5851,METADATA!$A$5:$H$29,IF(E5851="HI",2,IF(E5851="LO",6,10))+IF(D5851=1,2,IF(D5851=7,1,(IF(WEEKDAY(B5851)=1,2,IF(WEEKDAY(B5851)=7,1,0))))))</f>
        <v>3</v>
      </c>
      <c r="G5851" s="786">
        <f>VLOOKUP(C5851,METADATA!$J$5:$Q$29,IF(E5851="HI",2,IF(E5851="LO",6,10))+IF(D5851=1,2,IF(D5851=7,1,(IF(WEEKDAY(B5851)=1,2,IF(WEEKDAY(B5851)=7,1,0))))))</f>
        <v>3</v>
      </c>
      <c r="H5851" s="787">
        <v>13240.25</v>
      </c>
      <c r="I5851" s="788">
        <v>4526.7049865722656</v>
      </c>
      <c r="K5851" s="795">
        <v>902.26250000000005</v>
      </c>
      <c r="M5851" s="798">
        <f t="shared" si="274"/>
        <v>13992.686593287159</v>
      </c>
      <c r="N5851" s="303"/>
      <c r="S5851" s="786">
        <v>0</v>
      </c>
      <c r="T5851" s="781">
        <f>VLOOKUP(C5851,METADATA!$J$5:$Q$29,IF(E5851="HI",2,IF(E5851="LO",6,10))+IF(S5851=1,2,IF(D5851=7,1,(IF(WEEKDAY(B5851)=1,2,IF(WEEKDAY(B5851)=7,1,0))))))</f>
        <v>3</v>
      </c>
      <c r="U5851" s="781">
        <f>VLOOKUP(C5851,METADATA!$A$5:$H$29,IF(E5851="HI",2,IF(E5851="LO",6,10))+IF(S5851=1,2,IF(D5851=7,1,(IF(WEEKDAY(B5851)=1,2,IF(WEEKDAY(B5851)=7,1,0))))))</f>
        <v>3</v>
      </c>
    </row>
    <row r="5852" spans="2:21" ht="13.95" customHeight="1" x14ac:dyDescent="0.25">
      <c r="B5852" s="784">
        <f t="shared" ref="B5852:B5915" si="275">B5828+1</f>
        <v>45626</v>
      </c>
      <c r="C5852" s="785">
        <v>16</v>
      </c>
      <c r="D5852" s="786">
        <f>IFERROR((INDEX(METADATA!$T$2:$T$20,MATCH(B5852,METADATA!$S$2:$S$20,0))),0)</f>
        <v>0</v>
      </c>
      <c r="E5852" s="785" t="str">
        <f t="shared" si="273"/>
        <v>LO</v>
      </c>
      <c r="F5852" s="786">
        <f>VLOOKUP(C5852,METADATA!$A$5:$H$29,IF(E5852="HI",2,IF(E5852="LO",6,10))+IF(D5852=1,2,IF(D5852=7,1,(IF(WEEKDAY(B5852)=1,2,IF(WEEKDAY(B5852)=7,1,0))))))</f>
        <v>3</v>
      </c>
      <c r="G5852" s="786">
        <f>VLOOKUP(C5852,METADATA!$J$5:$Q$29,IF(E5852="HI",2,IF(E5852="LO",6,10))+IF(D5852=1,2,IF(D5852=7,1,(IF(WEEKDAY(B5852)=1,2,IF(WEEKDAY(B5852)=7,1,0))))))</f>
        <v>3</v>
      </c>
      <c r="H5852" s="787">
        <v>13195</v>
      </c>
      <c r="I5852" s="788">
        <v>4462.8350219726563</v>
      </c>
      <c r="K5852" s="795">
        <v>933.76250000000005</v>
      </c>
      <c r="M5852" s="798">
        <f t="shared" si="274"/>
        <v>13929.282875774534</v>
      </c>
      <c r="N5852" s="303"/>
      <c r="S5852" s="786">
        <v>0</v>
      </c>
      <c r="T5852" s="781">
        <f>VLOOKUP(C5852,METADATA!$J$5:$Q$29,IF(E5852="HI",2,IF(E5852="LO",6,10))+IF(S5852=1,2,IF(D5852=7,1,(IF(WEEKDAY(B5852)=1,2,IF(WEEKDAY(B5852)=7,1,0))))))</f>
        <v>3</v>
      </c>
      <c r="U5852" s="781">
        <f>VLOOKUP(C5852,METADATA!$A$5:$H$29,IF(E5852="HI",2,IF(E5852="LO",6,10))+IF(S5852=1,2,IF(D5852=7,1,(IF(WEEKDAY(B5852)=1,2,IF(WEEKDAY(B5852)=7,1,0))))))</f>
        <v>3</v>
      </c>
    </row>
    <row r="5853" spans="2:21" ht="13.95" customHeight="1" x14ac:dyDescent="0.25">
      <c r="B5853" s="784">
        <f t="shared" si="275"/>
        <v>45626</v>
      </c>
      <c r="C5853" s="785">
        <v>17</v>
      </c>
      <c r="D5853" s="786">
        <f>IFERROR((INDEX(METADATA!$T$2:$T$20,MATCH(B5853,METADATA!$S$2:$S$20,0))),0)</f>
        <v>0</v>
      </c>
      <c r="E5853" s="785" t="str">
        <f t="shared" si="273"/>
        <v>LO</v>
      </c>
      <c r="F5853" s="786">
        <f>VLOOKUP(C5853,METADATA!$A$5:$H$29,IF(E5853="HI",2,IF(E5853="LO",6,10))+IF(D5853=1,2,IF(D5853=7,1,(IF(WEEKDAY(B5853)=1,2,IF(WEEKDAY(B5853)=7,1,0))))))</f>
        <v>3</v>
      </c>
      <c r="G5853" s="786">
        <f>VLOOKUP(C5853,METADATA!$J$5:$Q$29,IF(E5853="HI",2,IF(E5853="LO",6,10))+IF(D5853=1,2,IF(D5853=7,1,(IF(WEEKDAY(B5853)=1,2,IF(WEEKDAY(B5853)=7,1,0))))))</f>
        <v>3</v>
      </c>
      <c r="H5853" s="787">
        <v>12845.75</v>
      </c>
      <c r="I5853" s="788">
        <v>4393.830078125</v>
      </c>
      <c r="K5853" s="795">
        <v>0</v>
      </c>
      <c r="M5853" s="798">
        <f t="shared" si="274"/>
        <v>13576.414689377161</v>
      </c>
      <c r="N5853" s="303"/>
      <c r="S5853" s="786">
        <v>0</v>
      </c>
      <c r="T5853" s="781">
        <f>VLOOKUP(C5853,METADATA!$J$5:$Q$29,IF(E5853="HI",2,IF(E5853="LO",6,10))+IF(S5853=1,2,IF(D5853=7,1,(IF(WEEKDAY(B5853)=1,2,IF(WEEKDAY(B5853)=7,1,0))))))</f>
        <v>3</v>
      </c>
      <c r="U5853" s="781">
        <f>VLOOKUP(C5853,METADATA!$A$5:$H$29,IF(E5853="HI",2,IF(E5853="LO",6,10))+IF(S5853=1,2,IF(D5853=7,1,(IF(WEEKDAY(B5853)=1,2,IF(WEEKDAY(B5853)=7,1,0))))))</f>
        <v>3</v>
      </c>
    </row>
    <row r="5854" spans="2:21" ht="13.95" customHeight="1" x14ac:dyDescent="0.25">
      <c r="B5854" s="784">
        <f t="shared" si="275"/>
        <v>45626</v>
      </c>
      <c r="C5854" s="785">
        <v>18</v>
      </c>
      <c r="D5854" s="786">
        <f>IFERROR((INDEX(METADATA!$T$2:$T$20,MATCH(B5854,METADATA!$S$2:$S$20,0))),0)</f>
        <v>0</v>
      </c>
      <c r="E5854" s="785" t="str">
        <f t="shared" si="273"/>
        <v>LO</v>
      </c>
      <c r="F5854" s="786">
        <f>VLOOKUP(C5854,METADATA!$A$5:$H$29,IF(E5854="HI",2,IF(E5854="LO",6,10))+IF(D5854=1,2,IF(D5854=7,1,(IF(WEEKDAY(B5854)=1,2,IF(WEEKDAY(B5854)=7,1,0))))))</f>
        <v>2</v>
      </c>
      <c r="G5854" s="786">
        <f>VLOOKUP(C5854,METADATA!$J$5:$Q$29,IF(E5854="HI",2,IF(E5854="LO",6,10))+IF(D5854=1,2,IF(D5854=7,1,(IF(WEEKDAY(B5854)=1,2,IF(WEEKDAY(B5854)=7,1,0))))))</f>
        <v>2</v>
      </c>
      <c r="H5854" s="787">
        <v>12459.5</v>
      </c>
      <c r="I5854" s="788">
        <v>4066.7651062011719</v>
      </c>
      <c r="K5854" s="795">
        <v>0</v>
      </c>
      <c r="M5854" s="798">
        <f t="shared" si="274"/>
        <v>13106.399912982033</v>
      </c>
      <c r="N5854" s="303"/>
      <c r="S5854" s="786">
        <v>0</v>
      </c>
      <c r="T5854" s="781">
        <f>VLOOKUP(C5854,METADATA!$J$5:$Q$29,IF(E5854="HI",2,IF(E5854="LO",6,10))+IF(S5854=1,2,IF(D5854=7,1,(IF(WEEKDAY(B5854)=1,2,IF(WEEKDAY(B5854)=7,1,0))))))</f>
        <v>2</v>
      </c>
      <c r="U5854" s="781">
        <f>VLOOKUP(C5854,METADATA!$A$5:$H$29,IF(E5854="HI",2,IF(E5854="LO",6,10))+IF(S5854=1,2,IF(D5854=7,1,(IF(WEEKDAY(B5854)=1,2,IF(WEEKDAY(B5854)=7,1,0))))))</f>
        <v>2</v>
      </c>
    </row>
    <row r="5855" spans="2:21" ht="13.95" customHeight="1" x14ac:dyDescent="0.25">
      <c r="B5855" s="784">
        <f t="shared" si="275"/>
        <v>45626</v>
      </c>
      <c r="C5855" s="785">
        <v>19</v>
      </c>
      <c r="D5855" s="786">
        <f>IFERROR((INDEX(METADATA!$T$2:$T$20,MATCH(B5855,METADATA!$S$2:$S$20,0))),0)</f>
        <v>0</v>
      </c>
      <c r="E5855" s="785" t="str">
        <f t="shared" si="273"/>
        <v>LO</v>
      </c>
      <c r="F5855" s="786">
        <f>VLOOKUP(C5855,METADATA!$A$5:$H$29,IF(E5855="HI",2,IF(E5855="LO",6,10))+IF(D5855=1,2,IF(D5855=7,1,(IF(WEEKDAY(B5855)=1,2,IF(WEEKDAY(B5855)=7,1,0))))))</f>
        <v>2</v>
      </c>
      <c r="G5855" s="786">
        <f>VLOOKUP(C5855,METADATA!$J$5:$Q$29,IF(E5855="HI",2,IF(E5855="LO",6,10))+IF(D5855=1,2,IF(D5855=7,1,(IF(WEEKDAY(B5855)=1,2,IF(WEEKDAY(B5855)=7,1,0))))))</f>
        <v>2</v>
      </c>
      <c r="H5855" s="787">
        <v>12311.75</v>
      </c>
      <c r="I5855" s="788">
        <v>3777.7399597167969</v>
      </c>
      <c r="K5855" s="795">
        <v>0</v>
      </c>
      <c r="M5855" s="798">
        <f t="shared" si="274"/>
        <v>12878.295976787498</v>
      </c>
      <c r="N5855" s="303"/>
      <c r="S5855" s="786">
        <v>0</v>
      </c>
      <c r="T5855" s="781">
        <f>VLOOKUP(C5855,METADATA!$J$5:$Q$29,IF(E5855="HI",2,IF(E5855="LO",6,10))+IF(S5855=1,2,IF(D5855=7,1,(IF(WEEKDAY(B5855)=1,2,IF(WEEKDAY(B5855)=7,1,0))))))</f>
        <v>2</v>
      </c>
      <c r="U5855" s="781">
        <f>VLOOKUP(C5855,METADATA!$A$5:$H$29,IF(E5855="HI",2,IF(E5855="LO",6,10))+IF(S5855=1,2,IF(D5855=7,1,(IF(WEEKDAY(B5855)=1,2,IF(WEEKDAY(B5855)=7,1,0))))))</f>
        <v>2</v>
      </c>
    </row>
    <row r="5856" spans="2:21" ht="13.95" customHeight="1" x14ac:dyDescent="0.25">
      <c r="B5856" s="784">
        <f t="shared" si="275"/>
        <v>45626</v>
      </c>
      <c r="C5856" s="785">
        <v>20</v>
      </c>
      <c r="D5856" s="786">
        <f>IFERROR((INDEX(METADATA!$T$2:$T$20,MATCH(B5856,METADATA!$S$2:$S$20,0))),0)</f>
        <v>0</v>
      </c>
      <c r="E5856" s="785" t="str">
        <f t="shared" si="273"/>
        <v>LO</v>
      </c>
      <c r="F5856" s="786">
        <f>VLOOKUP(C5856,METADATA!$A$5:$H$29,IF(E5856="HI",2,IF(E5856="LO",6,10))+IF(D5856=1,2,IF(D5856=7,1,(IF(WEEKDAY(B5856)=1,2,IF(WEEKDAY(B5856)=7,1,0))))))</f>
        <v>3</v>
      </c>
      <c r="G5856" s="786">
        <f>VLOOKUP(C5856,METADATA!$J$5:$Q$29,IF(E5856="HI",2,IF(E5856="LO",6,10))+IF(D5856=1,2,IF(D5856=7,1,(IF(WEEKDAY(B5856)=1,2,IF(WEEKDAY(B5856)=7,1,0))))))</f>
        <v>3</v>
      </c>
      <c r="H5856" s="787">
        <v>12178.75</v>
      </c>
      <c r="I5856" s="788">
        <v>3721.9750518798828</v>
      </c>
      <c r="K5856" s="795">
        <v>0</v>
      </c>
      <c r="M5856" s="798">
        <f t="shared" si="274"/>
        <v>12734.796812250923</v>
      </c>
      <c r="N5856" s="303"/>
      <c r="S5856" s="786">
        <v>0</v>
      </c>
      <c r="T5856" s="781">
        <f>VLOOKUP(C5856,METADATA!$J$5:$Q$29,IF(E5856="HI",2,IF(E5856="LO",6,10))+IF(S5856=1,2,IF(D5856=7,1,(IF(WEEKDAY(B5856)=1,2,IF(WEEKDAY(B5856)=7,1,0))))))</f>
        <v>3</v>
      </c>
      <c r="U5856" s="781">
        <f>VLOOKUP(C5856,METADATA!$A$5:$H$29,IF(E5856="HI",2,IF(E5856="LO",6,10))+IF(S5856=1,2,IF(D5856=7,1,(IF(WEEKDAY(B5856)=1,2,IF(WEEKDAY(B5856)=7,1,0))))))</f>
        <v>3</v>
      </c>
    </row>
    <row r="5857" spans="2:21" ht="13.95" customHeight="1" x14ac:dyDescent="0.25">
      <c r="B5857" s="784">
        <f t="shared" si="275"/>
        <v>45626</v>
      </c>
      <c r="C5857" s="785">
        <v>21</v>
      </c>
      <c r="D5857" s="786">
        <f>IFERROR((INDEX(METADATA!$T$2:$T$20,MATCH(B5857,METADATA!$S$2:$S$20,0))),0)</f>
        <v>0</v>
      </c>
      <c r="E5857" s="785" t="str">
        <f t="shared" si="273"/>
        <v>LO</v>
      </c>
      <c r="F5857" s="786">
        <f>VLOOKUP(C5857,METADATA!$A$5:$H$29,IF(E5857="HI",2,IF(E5857="LO",6,10))+IF(D5857=1,2,IF(D5857=7,1,(IF(WEEKDAY(B5857)=1,2,IF(WEEKDAY(B5857)=7,1,0))))))</f>
        <v>3</v>
      </c>
      <c r="G5857" s="786">
        <f>VLOOKUP(C5857,METADATA!$J$5:$Q$29,IF(E5857="HI",2,IF(E5857="LO",6,10))+IF(D5857=1,2,IF(D5857=7,1,(IF(WEEKDAY(B5857)=1,2,IF(WEEKDAY(B5857)=7,1,0))))))</f>
        <v>3</v>
      </c>
      <c r="H5857" s="787">
        <v>11294</v>
      </c>
      <c r="I5857" s="788">
        <v>3801.2399291992188</v>
      </c>
      <c r="K5857" s="795">
        <v>0</v>
      </c>
      <c r="M5857" s="798">
        <f t="shared" si="274"/>
        <v>11916.537290645236</v>
      </c>
      <c r="N5857" s="303"/>
      <c r="S5857" s="786">
        <v>0</v>
      </c>
      <c r="T5857" s="781">
        <f>VLOOKUP(C5857,METADATA!$J$5:$Q$29,IF(E5857="HI",2,IF(E5857="LO",6,10))+IF(S5857=1,2,IF(D5857=7,1,(IF(WEEKDAY(B5857)=1,2,IF(WEEKDAY(B5857)=7,1,0))))))</f>
        <v>3</v>
      </c>
      <c r="U5857" s="781">
        <f>VLOOKUP(C5857,METADATA!$A$5:$H$29,IF(E5857="HI",2,IF(E5857="LO",6,10))+IF(S5857=1,2,IF(D5857=7,1,(IF(WEEKDAY(B5857)=1,2,IF(WEEKDAY(B5857)=7,1,0))))))</f>
        <v>3</v>
      </c>
    </row>
    <row r="5858" spans="2:21" ht="13.95" customHeight="1" x14ac:dyDescent="0.25">
      <c r="B5858" s="784">
        <f t="shared" si="275"/>
        <v>45626</v>
      </c>
      <c r="C5858" s="785">
        <v>22</v>
      </c>
      <c r="D5858" s="786">
        <f>IFERROR((INDEX(METADATA!$T$2:$T$20,MATCH(B5858,METADATA!$S$2:$S$20,0))),0)</f>
        <v>0</v>
      </c>
      <c r="E5858" s="785" t="str">
        <f t="shared" si="273"/>
        <v>LO</v>
      </c>
      <c r="F5858" s="786">
        <f>VLOOKUP(C5858,METADATA!$A$5:$H$29,IF(E5858="HI",2,IF(E5858="LO",6,10))+IF(D5858=1,2,IF(D5858=7,1,(IF(WEEKDAY(B5858)=1,2,IF(WEEKDAY(B5858)=7,1,0))))))</f>
        <v>3</v>
      </c>
      <c r="G5858" s="786">
        <f>VLOOKUP(C5858,METADATA!$J$5:$Q$29,IF(E5858="HI",2,IF(E5858="LO",6,10))+IF(D5858=1,2,IF(D5858=7,1,(IF(WEEKDAY(B5858)=1,2,IF(WEEKDAY(B5858)=7,1,0))))))</f>
        <v>3</v>
      </c>
      <c r="H5858" s="787">
        <v>10451</v>
      </c>
      <c r="I5858" s="788">
        <v>4006.4249267578125</v>
      </c>
      <c r="K5858" s="795">
        <v>0</v>
      </c>
      <c r="M5858" s="798">
        <f t="shared" si="274"/>
        <v>11192.624432801556</v>
      </c>
      <c r="N5858" s="303"/>
      <c r="S5858" s="786">
        <v>0</v>
      </c>
      <c r="T5858" s="781">
        <f>VLOOKUP(C5858,METADATA!$J$5:$Q$29,IF(E5858="HI",2,IF(E5858="LO",6,10))+IF(S5858=1,2,IF(D5858=7,1,(IF(WEEKDAY(B5858)=1,2,IF(WEEKDAY(B5858)=7,1,0))))))</f>
        <v>3</v>
      </c>
      <c r="U5858" s="781">
        <f>VLOOKUP(C5858,METADATA!$A$5:$H$29,IF(E5858="HI",2,IF(E5858="LO",6,10))+IF(S5858=1,2,IF(D5858=7,1,(IF(WEEKDAY(B5858)=1,2,IF(WEEKDAY(B5858)=7,1,0))))))</f>
        <v>3</v>
      </c>
    </row>
    <row r="5859" spans="2:21" ht="13.95" customHeight="1" x14ac:dyDescent="0.25">
      <c r="B5859" s="784">
        <f t="shared" si="275"/>
        <v>45626</v>
      </c>
      <c r="C5859" s="785">
        <v>23</v>
      </c>
      <c r="D5859" s="786">
        <f>IFERROR((INDEX(METADATA!$T$2:$T$20,MATCH(B5859,METADATA!$S$2:$S$20,0))),0)</f>
        <v>0</v>
      </c>
      <c r="E5859" s="785" t="str">
        <f t="shared" si="273"/>
        <v>LO</v>
      </c>
      <c r="F5859" s="786">
        <f>VLOOKUP(C5859,METADATA!$A$5:$H$29,IF(E5859="HI",2,IF(E5859="LO",6,10))+IF(D5859=1,2,IF(D5859=7,1,(IF(WEEKDAY(B5859)=1,2,IF(WEEKDAY(B5859)=7,1,0))))))</f>
        <v>3</v>
      </c>
      <c r="G5859" s="786">
        <f>VLOOKUP(C5859,METADATA!$J$5:$Q$29,IF(E5859="HI",2,IF(E5859="LO",6,10))+IF(D5859=1,2,IF(D5859=7,1,(IF(WEEKDAY(B5859)=1,2,IF(WEEKDAY(B5859)=7,1,0))))))</f>
        <v>3</v>
      </c>
      <c r="H5859" s="787">
        <v>9711.25</v>
      </c>
      <c r="I5859" s="788">
        <v>4351.635009765625</v>
      </c>
      <c r="K5859" s="795">
        <v>0</v>
      </c>
      <c r="M5859" s="798">
        <f t="shared" si="274"/>
        <v>10641.668281839924</v>
      </c>
      <c r="N5859" s="303"/>
      <c r="S5859" s="786">
        <v>0</v>
      </c>
      <c r="T5859" s="781">
        <f>VLOOKUP(C5859,METADATA!$J$5:$Q$29,IF(E5859="HI",2,IF(E5859="LO",6,10))+IF(S5859=1,2,IF(D5859=7,1,(IF(WEEKDAY(B5859)=1,2,IF(WEEKDAY(B5859)=7,1,0))))))</f>
        <v>3</v>
      </c>
      <c r="U5859" s="781">
        <f>VLOOKUP(C5859,METADATA!$A$5:$H$29,IF(E5859="HI",2,IF(E5859="LO",6,10))+IF(S5859=1,2,IF(D5859=7,1,(IF(WEEKDAY(B5859)=1,2,IF(WEEKDAY(B5859)=7,1,0))))))</f>
        <v>3</v>
      </c>
    </row>
    <row r="5860" spans="2:21" ht="13.95" customHeight="1" x14ac:dyDescent="0.25">
      <c r="B5860" s="784">
        <f t="shared" si="275"/>
        <v>45627</v>
      </c>
      <c r="C5860" s="785">
        <v>0</v>
      </c>
      <c r="D5860" s="786">
        <f>IFERROR((INDEX(METADATA!$T$2:$T$20,MATCH(B5860,METADATA!$S$2:$S$20,0))),0)</f>
        <v>0</v>
      </c>
      <c r="E5860" s="785" t="str">
        <f t="shared" si="273"/>
        <v>LO</v>
      </c>
      <c r="F5860" s="786">
        <f>VLOOKUP(C5860,METADATA!$A$5:$H$29,IF(E5860="HI",2,IF(E5860="LO",6,10))+IF(D5860=1,2,IF(D5860=7,1,(IF(WEEKDAY(B5860)=1,2,IF(WEEKDAY(B5860)=7,1,0))))))</f>
        <v>3</v>
      </c>
      <c r="G5860" s="786">
        <f>VLOOKUP(C5860,METADATA!$J$5:$Q$29,IF(E5860="HI",2,IF(E5860="LO",6,10))+IF(D5860=1,2,IF(D5860=7,1,(IF(WEEKDAY(B5860)=1,2,IF(WEEKDAY(B5860)=7,1,0))))))</f>
        <v>3</v>
      </c>
      <c r="H5860" s="787">
        <v>9004.5</v>
      </c>
      <c r="I5860" s="788">
        <v>4384.3700561523438</v>
      </c>
      <c r="K5860" s="795">
        <v>0</v>
      </c>
      <c r="M5860" s="798">
        <f t="shared" si="274"/>
        <v>10015.174538633129</v>
      </c>
      <c r="N5860" s="303"/>
      <c r="S5860" s="786">
        <v>0</v>
      </c>
      <c r="T5860" s="781">
        <f>VLOOKUP(C5860,METADATA!$J$5:$Q$29,IF(E5860="HI",2,IF(E5860="LO",6,10))+IF(S5860=1,2,IF(D5860=7,1,(IF(WEEKDAY(B5860)=1,2,IF(WEEKDAY(B5860)=7,1,0))))))</f>
        <v>3</v>
      </c>
      <c r="U5860" s="781">
        <f>VLOOKUP(C5860,METADATA!$A$5:$H$29,IF(E5860="HI",2,IF(E5860="LO",6,10))+IF(S5860=1,2,IF(D5860=7,1,(IF(WEEKDAY(B5860)=1,2,IF(WEEKDAY(B5860)=7,1,0))))))</f>
        <v>3</v>
      </c>
    </row>
    <row r="5861" spans="2:21" ht="13.95" customHeight="1" x14ac:dyDescent="0.25">
      <c r="B5861" s="784">
        <f t="shared" si="275"/>
        <v>45627</v>
      </c>
      <c r="C5861" s="785">
        <v>1</v>
      </c>
      <c r="D5861" s="786">
        <f>IFERROR((INDEX(METADATA!$T$2:$T$20,MATCH(B5861,METADATA!$S$2:$S$20,0))),0)</f>
        <v>0</v>
      </c>
      <c r="E5861" s="785" t="str">
        <f t="shared" si="273"/>
        <v>LO</v>
      </c>
      <c r="F5861" s="786">
        <f>VLOOKUP(C5861,METADATA!$A$5:$H$29,IF(E5861="HI",2,IF(E5861="LO",6,10))+IF(D5861=1,2,IF(D5861=7,1,(IF(WEEKDAY(B5861)=1,2,IF(WEEKDAY(B5861)=7,1,0))))))</f>
        <v>3</v>
      </c>
      <c r="G5861" s="786">
        <f>VLOOKUP(C5861,METADATA!$J$5:$Q$29,IF(E5861="HI",2,IF(E5861="LO",6,10))+IF(D5861=1,2,IF(D5861=7,1,(IF(WEEKDAY(B5861)=1,2,IF(WEEKDAY(B5861)=7,1,0))))))</f>
        <v>3</v>
      </c>
      <c r="H5861" s="787">
        <v>8643.75</v>
      </c>
      <c r="I5861" s="788">
        <v>4410.8574829101563</v>
      </c>
      <c r="K5861" s="795">
        <v>0</v>
      </c>
      <c r="M5861" s="798">
        <f t="shared" si="274"/>
        <v>9704.1268436188802</v>
      </c>
      <c r="N5861" s="303"/>
      <c r="S5861" s="786">
        <v>0</v>
      </c>
      <c r="T5861" s="781">
        <f>VLOOKUP(C5861,METADATA!$J$5:$Q$29,IF(E5861="HI",2,IF(E5861="LO",6,10))+IF(S5861=1,2,IF(D5861=7,1,(IF(WEEKDAY(B5861)=1,2,IF(WEEKDAY(B5861)=7,1,0))))))</f>
        <v>3</v>
      </c>
      <c r="U5861" s="781">
        <f>VLOOKUP(C5861,METADATA!$A$5:$H$29,IF(E5861="HI",2,IF(E5861="LO",6,10))+IF(S5861=1,2,IF(D5861=7,1,(IF(WEEKDAY(B5861)=1,2,IF(WEEKDAY(B5861)=7,1,0))))))</f>
        <v>3</v>
      </c>
    </row>
    <row r="5862" spans="2:21" ht="13.95" customHeight="1" x14ac:dyDescent="0.25">
      <c r="B5862" s="784">
        <f t="shared" si="275"/>
        <v>45627</v>
      </c>
      <c r="C5862" s="785">
        <v>2</v>
      </c>
      <c r="D5862" s="786">
        <f>IFERROR((INDEX(METADATA!$T$2:$T$20,MATCH(B5862,METADATA!$S$2:$S$20,0))),0)</f>
        <v>0</v>
      </c>
      <c r="E5862" s="785" t="str">
        <f t="shared" si="273"/>
        <v>LO</v>
      </c>
      <c r="F5862" s="786">
        <f>VLOOKUP(C5862,METADATA!$A$5:$H$29,IF(E5862="HI",2,IF(E5862="LO",6,10))+IF(D5862=1,2,IF(D5862=7,1,(IF(WEEKDAY(B5862)=1,2,IF(WEEKDAY(B5862)=7,1,0))))))</f>
        <v>3</v>
      </c>
      <c r="G5862" s="786">
        <f>VLOOKUP(C5862,METADATA!$J$5:$Q$29,IF(E5862="HI",2,IF(E5862="LO",6,10))+IF(D5862=1,2,IF(D5862=7,1,(IF(WEEKDAY(B5862)=1,2,IF(WEEKDAY(B5862)=7,1,0))))))</f>
        <v>3</v>
      </c>
      <c r="H5862" s="787">
        <v>8464.25</v>
      </c>
      <c r="I5862" s="788">
        <v>4164.1750183105469</v>
      </c>
      <c r="K5862" s="795">
        <v>0</v>
      </c>
      <c r="M5862" s="798">
        <f t="shared" si="274"/>
        <v>9433.1268223013758</v>
      </c>
      <c r="N5862" s="303"/>
      <c r="S5862" s="786">
        <v>0</v>
      </c>
      <c r="T5862" s="781">
        <f>VLOOKUP(C5862,METADATA!$J$5:$Q$29,IF(E5862="HI",2,IF(E5862="LO",6,10))+IF(S5862=1,2,IF(D5862=7,1,(IF(WEEKDAY(B5862)=1,2,IF(WEEKDAY(B5862)=7,1,0))))))</f>
        <v>3</v>
      </c>
      <c r="U5862" s="781">
        <f>VLOOKUP(C5862,METADATA!$A$5:$H$29,IF(E5862="HI",2,IF(E5862="LO",6,10))+IF(S5862=1,2,IF(D5862=7,1,(IF(WEEKDAY(B5862)=1,2,IF(WEEKDAY(B5862)=7,1,0))))))</f>
        <v>3</v>
      </c>
    </row>
    <row r="5863" spans="2:21" ht="13.95" customHeight="1" x14ac:dyDescent="0.25">
      <c r="B5863" s="784">
        <f t="shared" si="275"/>
        <v>45627</v>
      </c>
      <c r="C5863" s="785">
        <v>3</v>
      </c>
      <c r="D5863" s="786">
        <f>IFERROR((INDEX(METADATA!$T$2:$T$20,MATCH(B5863,METADATA!$S$2:$S$20,0))),0)</f>
        <v>0</v>
      </c>
      <c r="E5863" s="785" t="str">
        <f t="shared" si="273"/>
        <v>LO</v>
      </c>
      <c r="F5863" s="786">
        <f>VLOOKUP(C5863,METADATA!$A$5:$H$29,IF(E5863="HI",2,IF(E5863="LO",6,10))+IF(D5863=1,2,IF(D5863=7,1,(IF(WEEKDAY(B5863)=1,2,IF(WEEKDAY(B5863)=7,1,0))))))</f>
        <v>3</v>
      </c>
      <c r="G5863" s="786">
        <f>VLOOKUP(C5863,METADATA!$J$5:$Q$29,IF(E5863="HI",2,IF(E5863="LO",6,10))+IF(D5863=1,2,IF(D5863=7,1,(IF(WEEKDAY(B5863)=1,2,IF(WEEKDAY(B5863)=7,1,0))))))</f>
        <v>3</v>
      </c>
      <c r="H5863" s="787">
        <v>8426</v>
      </c>
      <c r="I5863" s="788">
        <v>4172.7949523925781</v>
      </c>
      <c r="K5863" s="795">
        <v>0</v>
      </c>
      <c r="M5863" s="798">
        <f t="shared" si="274"/>
        <v>9402.6429111560428</v>
      </c>
      <c r="N5863" s="303"/>
      <c r="S5863" s="786">
        <v>0</v>
      </c>
      <c r="T5863" s="781">
        <f>VLOOKUP(C5863,METADATA!$J$5:$Q$29,IF(E5863="HI",2,IF(E5863="LO",6,10))+IF(S5863=1,2,IF(D5863=7,1,(IF(WEEKDAY(B5863)=1,2,IF(WEEKDAY(B5863)=7,1,0))))))</f>
        <v>3</v>
      </c>
      <c r="U5863" s="781">
        <f>VLOOKUP(C5863,METADATA!$A$5:$H$29,IF(E5863="HI",2,IF(E5863="LO",6,10))+IF(S5863=1,2,IF(D5863=7,1,(IF(WEEKDAY(B5863)=1,2,IF(WEEKDAY(B5863)=7,1,0))))))</f>
        <v>3</v>
      </c>
    </row>
    <row r="5864" spans="2:21" ht="13.95" customHeight="1" x14ac:dyDescent="0.25">
      <c r="B5864" s="784">
        <f t="shared" si="275"/>
        <v>45627</v>
      </c>
      <c r="C5864" s="785">
        <v>4</v>
      </c>
      <c r="D5864" s="786">
        <f>IFERROR((INDEX(METADATA!$T$2:$T$20,MATCH(B5864,METADATA!$S$2:$S$20,0))),0)</f>
        <v>0</v>
      </c>
      <c r="E5864" s="785" t="str">
        <f t="shared" si="273"/>
        <v>LO</v>
      </c>
      <c r="F5864" s="786">
        <f>VLOOKUP(C5864,METADATA!$A$5:$H$29,IF(E5864="HI",2,IF(E5864="LO",6,10))+IF(D5864=1,2,IF(D5864=7,1,(IF(WEEKDAY(B5864)=1,2,IF(WEEKDAY(B5864)=7,1,0))))))</f>
        <v>3</v>
      </c>
      <c r="G5864" s="786">
        <f>VLOOKUP(C5864,METADATA!$J$5:$Q$29,IF(E5864="HI",2,IF(E5864="LO",6,10))+IF(D5864=1,2,IF(D5864=7,1,(IF(WEEKDAY(B5864)=1,2,IF(WEEKDAY(B5864)=7,1,0))))))</f>
        <v>3</v>
      </c>
      <c r="H5864" s="787">
        <v>8614</v>
      </c>
      <c r="I5864" s="788">
        <v>4160.2500305175781</v>
      </c>
      <c r="K5864" s="795">
        <v>870.51250000000005</v>
      </c>
      <c r="M5864" s="798">
        <f t="shared" si="274"/>
        <v>9566.0167424284555</v>
      </c>
      <c r="N5864" s="303"/>
      <c r="S5864" s="786">
        <v>0</v>
      </c>
      <c r="T5864" s="781">
        <f>VLOOKUP(C5864,METADATA!$J$5:$Q$29,IF(E5864="HI",2,IF(E5864="LO",6,10))+IF(S5864=1,2,IF(D5864=7,1,(IF(WEEKDAY(B5864)=1,2,IF(WEEKDAY(B5864)=7,1,0))))))</f>
        <v>3</v>
      </c>
      <c r="U5864" s="781">
        <f>VLOOKUP(C5864,METADATA!$A$5:$H$29,IF(E5864="HI",2,IF(E5864="LO",6,10))+IF(S5864=1,2,IF(D5864=7,1,(IF(WEEKDAY(B5864)=1,2,IF(WEEKDAY(B5864)=7,1,0))))))</f>
        <v>3</v>
      </c>
    </row>
    <row r="5865" spans="2:21" ht="13.95" customHeight="1" x14ac:dyDescent="0.25">
      <c r="B5865" s="784">
        <f t="shared" si="275"/>
        <v>45627</v>
      </c>
      <c r="C5865" s="785">
        <v>5</v>
      </c>
      <c r="D5865" s="786">
        <f>IFERROR((INDEX(METADATA!$T$2:$T$20,MATCH(B5865,METADATA!$S$2:$S$20,0))),0)</f>
        <v>0</v>
      </c>
      <c r="E5865" s="785" t="str">
        <f t="shared" si="273"/>
        <v>LO</v>
      </c>
      <c r="F5865" s="786">
        <f>VLOOKUP(C5865,METADATA!$A$5:$H$29,IF(E5865="HI",2,IF(E5865="LO",6,10))+IF(D5865=1,2,IF(D5865=7,1,(IF(WEEKDAY(B5865)=1,2,IF(WEEKDAY(B5865)=7,1,0))))))</f>
        <v>3</v>
      </c>
      <c r="G5865" s="786">
        <f>VLOOKUP(C5865,METADATA!$J$5:$Q$29,IF(E5865="HI",2,IF(E5865="LO",6,10))+IF(D5865=1,2,IF(D5865=7,1,(IF(WEEKDAY(B5865)=1,2,IF(WEEKDAY(B5865)=7,1,0))))))</f>
        <v>3</v>
      </c>
      <c r="H5865" s="787">
        <v>8753.75</v>
      </c>
      <c r="I5865" s="788">
        <v>4088.0499267578125</v>
      </c>
      <c r="K5865" s="795">
        <v>865.8125</v>
      </c>
      <c r="M5865" s="798">
        <f t="shared" si="274"/>
        <v>9661.2779313176034</v>
      </c>
      <c r="N5865" s="303"/>
      <c r="S5865" s="786">
        <v>0</v>
      </c>
      <c r="T5865" s="781">
        <f>VLOOKUP(C5865,METADATA!$J$5:$Q$29,IF(E5865="HI",2,IF(E5865="LO",6,10))+IF(S5865=1,2,IF(D5865=7,1,(IF(WEEKDAY(B5865)=1,2,IF(WEEKDAY(B5865)=7,1,0))))))</f>
        <v>3</v>
      </c>
      <c r="U5865" s="781">
        <f>VLOOKUP(C5865,METADATA!$A$5:$H$29,IF(E5865="HI",2,IF(E5865="LO",6,10))+IF(S5865=1,2,IF(D5865=7,1,(IF(WEEKDAY(B5865)=1,2,IF(WEEKDAY(B5865)=7,1,0))))))</f>
        <v>3</v>
      </c>
    </row>
    <row r="5866" spans="2:21" ht="13.95" customHeight="1" x14ac:dyDescent="0.25">
      <c r="B5866" s="784">
        <f t="shared" si="275"/>
        <v>45627</v>
      </c>
      <c r="C5866" s="785">
        <v>6</v>
      </c>
      <c r="D5866" s="786">
        <f>IFERROR((INDEX(METADATA!$T$2:$T$20,MATCH(B5866,METADATA!$S$2:$S$20,0))),0)</f>
        <v>0</v>
      </c>
      <c r="E5866" s="785" t="str">
        <f t="shared" si="273"/>
        <v>LO</v>
      </c>
      <c r="F5866" s="786">
        <f>VLOOKUP(C5866,METADATA!$A$5:$H$29,IF(E5866="HI",2,IF(E5866="LO",6,10))+IF(D5866=1,2,IF(D5866=7,1,(IF(WEEKDAY(B5866)=1,2,IF(WEEKDAY(B5866)=7,1,0))))))</f>
        <v>3</v>
      </c>
      <c r="G5866" s="786">
        <f>VLOOKUP(C5866,METADATA!$J$5:$Q$29,IF(E5866="HI",2,IF(E5866="LO",6,10))+IF(D5866=1,2,IF(D5866=7,1,(IF(WEEKDAY(B5866)=1,2,IF(WEEKDAY(B5866)=7,1,0))))))</f>
        <v>3</v>
      </c>
      <c r="H5866" s="787">
        <v>9067.75</v>
      </c>
      <c r="I5866" s="788">
        <v>3925.8349914550781</v>
      </c>
      <c r="K5866" s="795">
        <v>834.63750000000005</v>
      </c>
      <c r="M5866" s="798">
        <f t="shared" si="274"/>
        <v>9881.1067417892555</v>
      </c>
      <c r="N5866" s="303"/>
      <c r="S5866" s="786">
        <v>0</v>
      </c>
      <c r="T5866" s="781">
        <f>VLOOKUP(C5866,METADATA!$J$5:$Q$29,IF(E5866="HI",2,IF(E5866="LO",6,10))+IF(S5866=1,2,IF(D5866=7,1,(IF(WEEKDAY(B5866)=1,2,IF(WEEKDAY(B5866)=7,1,0))))))</f>
        <v>3</v>
      </c>
      <c r="U5866" s="781">
        <f>VLOOKUP(C5866,METADATA!$A$5:$H$29,IF(E5866="HI",2,IF(E5866="LO",6,10))+IF(S5866=1,2,IF(D5866=7,1,(IF(WEEKDAY(B5866)=1,2,IF(WEEKDAY(B5866)=7,1,0))))))</f>
        <v>3</v>
      </c>
    </row>
    <row r="5867" spans="2:21" ht="13.95" customHeight="1" x14ac:dyDescent="0.25">
      <c r="B5867" s="784">
        <f t="shared" si="275"/>
        <v>45627</v>
      </c>
      <c r="C5867" s="785">
        <v>7</v>
      </c>
      <c r="D5867" s="786">
        <f>IFERROR((INDEX(METADATA!$T$2:$T$20,MATCH(B5867,METADATA!$S$2:$S$20,0))),0)</f>
        <v>0</v>
      </c>
      <c r="E5867" s="785" t="str">
        <f t="shared" si="273"/>
        <v>LO</v>
      </c>
      <c r="F5867" s="786">
        <f>VLOOKUP(C5867,METADATA!$A$5:$H$29,IF(E5867="HI",2,IF(E5867="LO",6,10))+IF(D5867=1,2,IF(D5867=7,1,(IF(WEEKDAY(B5867)=1,2,IF(WEEKDAY(B5867)=7,1,0))))))</f>
        <v>3</v>
      </c>
      <c r="G5867" s="786">
        <f>VLOOKUP(C5867,METADATA!$J$5:$Q$29,IF(E5867="HI",2,IF(E5867="LO",6,10))+IF(D5867=1,2,IF(D5867=7,1,(IF(WEEKDAY(B5867)=1,2,IF(WEEKDAY(B5867)=7,1,0))))))</f>
        <v>3</v>
      </c>
      <c r="H5867" s="787">
        <v>10078.5</v>
      </c>
      <c r="I5867" s="788">
        <v>3871.4598693847656</v>
      </c>
      <c r="K5867" s="795">
        <v>847.33749999999998</v>
      </c>
      <c r="M5867" s="798">
        <f t="shared" si="274"/>
        <v>10796.497754839607</v>
      </c>
      <c r="N5867" s="303"/>
      <c r="S5867" s="786">
        <v>0</v>
      </c>
      <c r="T5867" s="781">
        <f>VLOOKUP(C5867,METADATA!$J$5:$Q$29,IF(E5867="HI",2,IF(E5867="LO",6,10))+IF(S5867=1,2,IF(D5867=7,1,(IF(WEEKDAY(B5867)=1,2,IF(WEEKDAY(B5867)=7,1,0))))))</f>
        <v>3</v>
      </c>
      <c r="U5867" s="781">
        <f>VLOOKUP(C5867,METADATA!$A$5:$H$29,IF(E5867="HI",2,IF(E5867="LO",6,10))+IF(S5867=1,2,IF(D5867=7,1,(IF(WEEKDAY(B5867)=1,2,IF(WEEKDAY(B5867)=7,1,0))))))</f>
        <v>3</v>
      </c>
    </row>
    <row r="5868" spans="2:21" ht="13.95" customHeight="1" x14ac:dyDescent="0.25">
      <c r="B5868" s="784">
        <f t="shared" si="275"/>
        <v>45627</v>
      </c>
      <c r="C5868" s="785">
        <v>8</v>
      </c>
      <c r="D5868" s="786">
        <f>IFERROR((INDEX(METADATA!$T$2:$T$20,MATCH(B5868,METADATA!$S$2:$S$20,0))),0)</f>
        <v>0</v>
      </c>
      <c r="E5868" s="785" t="str">
        <f t="shared" si="273"/>
        <v>LO</v>
      </c>
      <c r="F5868" s="786">
        <f>VLOOKUP(C5868,METADATA!$A$5:$H$29,IF(E5868="HI",2,IF(E5868="LO",6,10))+IF(D5868=1,2,IF(D5868=7,1,(IF(WEEKDAY(B5868)=1,2,IF(WEEKDAY(B5868)=7,1,0))))))</f>
        <v>3</v>
      </c>
      <c r="G5868" s="786">
        <f>VLOOKUP(C5868,METADATA!$J$5:$Q$29,IF(E5868="HI",2,IF(E5868="LO",6,10))+IF(D5868=1,2,IF(D5868=7,1,(IF(WEEKDAY(B5868)=1,2,IF(WEEKDAY(B5868)=7,1,0))))))</f>
        <v>3</v>
      </c>
      <c r="H5868" s="787">
        <v>11159</v>
      </c>
      <c r="I5868" s="788">
        <v>3999.1749267578125</v>
      </c>
      <c r="K5868" s="795">
        <v>851.61249999999995</v>
      </c>
      <c r="M5868" s="798">
        <f t="shared" si="274"/>
        <v>11853.973219760888</v>
      </c>
      <c r="N5868" s="303"/>
      <c r="S5868" s="786">
        <v>0</v>
      </c>
      <c r="T5868" s="781">
        <f>VLOOKUP(C5868,METADATA!$J$5:$Q$29,IF(E5868="HI",2,IF(E5868="LO",6,10))+IF(S5868=1,2,IF(D5868=7,1,(IF(WEEKDAY(B5868)=1,2,IF(WEEKDAY(B5868)=7,1,0))))))</f>
        <v>3</v>
      </c>
      <c r="U5868" s="781">
        <f>VLOOKUP(C5868,METADATA!$A$5:$H$29,IF(E5868="HI",2,IF(E5868="LO",6,10))+IF(S5868=1,2,IF(D5868=7,1,(IF(WEEKDAY(B5868)=1,2,IF(WEEKDAY(B5868)=7,1,0))))))</f>
        <v>3</v>
      </c>
    </row>
    <row r="5869" spans="2:21" ht="13.95" customHeight="1" x14ac:dyDescent="0.25">
      <c r="B5869" s="784">
        <f t="shared" si="275"/>
        <v>45627</v>
      </c>
      <c r="C5869" s="785">
        <v>9</v>
      </c>
      <c r="D5869" s="786">
        <f>IFERROR((INDEX(METADATA!$T$2:$T$20,MATCH(B5869,METADATA!$S$2:$S$20,0))),0)</f>
        <v>0</v>
      </c>
      <c r="E5869" s="785" t="str">
        <f t="shared" si="273"/>
        <v>LO</v>
      </c>
      <c r="F5869" s="786">
        <f>VLOOKUP(C5869,METADATA!$A$5:$H$29,IF(E5869="HI",2,IF(E5869="LO",6,10))+IF(D5869=1,2,IF(D5869=7,1,(IF(WEEKDAY(B5869)=1,2,IF(WEEKDAY(B5869)=7,1,0))))))</f>
        <v>3</v>
      </c>
      <c r="G5869" s="786">
        <f>VLOOKUP(C5869,METADATA!$J$5:$Q$29,IF(E5869="HI",2,IF(E5869="LO",6,10))+IF(D5869=1,2,IF(D5869=7,1,(IF(WEEKDAY(B5869)=1,2,IF(WEEKDAY(B5869)=7,1,0))))))</f>
        <v>3</v>
      </c>
      <c r="H5869" s="787">
        <v>11846.25</v>
      </c>
      <c r="I5869" s="788">
        <v>4011.3551025390625</v>
      </c>
      <c r="K5869" s="795">
        <v>856.5</v>
      </c>
      <c r="M5869" s="798">
        <f t="shared" si="274"/>
        <v>12506.982402688755</v>
      </c>
      <c r="N5869" s="303"/>
      <c r="S5869" s="786">
        <v>0</v>
      </c>
      <c r="T5869" s="781">
        <f>VLOOKUP(C5869,METADATA!$J$5:$Q$29,IF(E5869="HI",2,IF(E5869="LO",6,10))+IF(S5869=1,2,IF(D5869=7,1,(IF(WEEKDAY(B5869)=1,2,IF(WEEKDAY(B5869)=7,1,0))))))</f>
        <v>3</v>
      </c>
      <c r="U5869" s="781">
        <f>VLOOKUP(C5869,METADATA!$A$5:$H$29,IF(E5869="HI",2,IF(E5869="LO",6,10))+IF(S5869=1,2,IF(D5869=7,1,(IF(WEEKDAY(B5869)=1,2,IF(WEEKDAY(B5869)=7,1,0))))))</f>
        <v>3</v>
      </c>
    </row>
    <row r="5870" spans="2:21" ht="13.95" customHeight="1" x14ac:dyDescent="0.25">
      <c r="B5870" s="784">
        <f t="shared" si="275"/>
        <v>45627</v>
      </c>
      <c r="C5870" s="785">
        <v>10</v>
      </c>
      <c r="D5870" s="786">
        <f>IFERROR((INDEX(METADATA!$T$2:$T$20,MATCH(B5870,METADATA!$S$2:$S$20,0))),0)</f>
        <v>0</v>
      </c>
      <c r="E5870" s="785" t="str">
        <f t="shared" si="273"/>
        <v>LO</v>
      </c>
      <c r="F5870" s="786">
        <f>VLOOKUP(C5870,METADATA!$A$5:$H$29,IF(E5870="HI",2,IF(E5870="LO",6,10))+IF(D5870=1,2,IF(D5870=7,1,(IF(WEEKDAY(B5870)=1,2,IF(WEEKDAY(B5870)=7,1,0))))))</f>
        <v>3</v>
      </c>
      <c r="G5870" s="786">
        <f>VLOOKUP(C5870,METADATA!$J$5:$Q$29,IF(E5870="HI",2,IF(E5870="LO",6,10))+IF(D5870=1,2,IF(D5870=7,1,(IF(WEEKDAY(B5870)=1,2,IF(WEEKDAY(B5870)=7,1,0))))))</f>
        <v>3</v>
      </c>
      <c r="H5870" s="787">
        <v>12058.25</v>
      </c>
      <c r="I5870" s="788">
        <v>2876.6324462890625</v>
      </c>
      <c r="K5870" s="795">
        <v>824.32500000000005</v>
      </c>
      <c r="M5870" s="798">
        <f t="shared" si="274"/>
        <v>12396.628868105352</v>
      </c>
      <c r="N5870" s="303"/>
      <c r="S5870" s="786">
        <v>0</v>
      </c>
      <c r="T5870" s="781">
        <f>VLOOKUP(C5870,METADATA!$J$5:$Q$29,IF(E5870="HI",2,IF(E5870="LO",6,10))+IF(S5870=1,2,IF(D5870=7,1,(IF(WEEKDAY(B5870)=1,2,IF(WEEKDAY(B5870)=7,1,0))))))</f>
        <v>3</v>
      </c>
      <c r="U5870" s="781">
        <f>VLOOKUP(C5870,METADATA!$A$5:$H$29,IF(E5870="HI",2,IF(E5870="LO",6,10))+IF(S5870=1,2,IF(D5870=7,1,(IF(WEEKDAY(B5870)=1,2,IF(WEEKDAY(B5870)=7,1,0))))))</f>
        <v>3</v>
      </c>
    </row>
    <row r="5871" spans="2:21" ht="13.95" customHeight="1" x14ac:dyDescent="0.25">
      <c r="B5871" s="784">
        <f t="shared" si="275"/>
        <v>45627</v>
      </c>
      <c r="C5871" s="785">
        <v>11</v>
      </c>
      <c r="D5871" s="786">
        <f>IFERROR((INDEX(METADATA!$T$2:$T$20,MATCH(B5871,METADATA!$S$2:$S$20,0))),0)</f>
        <v>0</v>
      </c>
      <c r="E5871" s="785" t="str">
        <f t="shared" si="273"/>
        <v>LO</v>
      </c>
      <c r="F5871" s="786">
        <f>VLOOKUP(C5871,METADATA!$A$5:$H$29,IF(E5871="HI",2,IF(E5871="LO",6,10))+IF(D5871=1,2,IF(D5871=7,1,(IF(WEEKDAY(B5871)=1,2,IF(WEEKDAY(B5871)=7,1,0))))))</f>
        <v>3</v>
      </c>
      <c r="G5871" s="786">
        <f>VLOOKUP(C5871,METADATA!$J$5:$Q$29,IF(E5871="HI",2,IF(E5871="LO",6,10))+IF(D5871=1,2,IF(D5871=7,1,(IF(WEEKDAY(B5871)=1,2,IF(WEEKDAY(B5871)=7,1,0))))))</f>
        <v>3</v>
      </c>
      <c r="H5871" s="787">
        <v>12352.75</v>
      </c>
      <c r="I5871" s="788">
        <v>2521.8199996948242</v>
      </c>
      <c r="K5871" s="795">
        <v>882.73749999999995</v>
      </c>
      <c r="M5871" s="798">
        <f t="shared" si="274"/>
        <v>12607.537772037836</v>
      </c>
      <c r="N5871" s="303"/>
      <c r="S5871" s="786">
        <v>0</v>
      </c>
      <c r="T5871" s="781">
        <f>VLOOKUP(C5871,METADATA!$J$5:$Q$29,IF(E5871="HI",2,IF(E5871="LO",6,10))+IF(S5871=1,2,IF(D5871=7,1,(IF(WEEKDAY(B5871)=1,2,IF(WEEKDAY(B5871)=7,1,0))))))</f>
        <v>3</v>
      </c>
      <c r="U5871" s="781">
        <f>VLOOKUP(C5871,METADATA!$A$5:$H$29,IF(E5871="HI",2,IF(E5871="LO",6,10))+IF(S5871=1,2,IF(D5871=7,1,(IF(WEEKDAY(B5871)=1,2,IF(WEEKDAY(B5871)=7,1,0))))))</f>
        <v>3</v>
      </c>
    </row>
    <row r="5872" spans="2:21" ht="13.95" customHeight="1" x14ac:dyDescent="0.25">
      <c r="B5872" s="784">
        <f t="shared" si="275"/>
        <v>45627</v>
      </c>
      <c r="C5872" s="785">
        <v>12</v>
      </c>
      <c r="D5872" s="786">
        <f>IFERROR((INDEX(METADATA!$T$2:$T$20,MATCH(B5872,METADATA!$S$2:$S$20,0))),0)</f>
        <v>0</v>
      </c>
      <c r="E5872" s="785" t="str">
        <f t="shared" si="273"/>
        <v>LO</v>
      </c>
      <c r="F5872" s="786">
        <f>VLOOKUP(C5872,METADATA!$A$5:$H$29,IF(E5872="HI",2,IF(E5872="LO",6,10))+IF(D5872=1,2,IF(D5872=7,1,(IF(WEEKDAY(B5872)=1,2,IF(WEEKDAY(B5872)=7,1,0))))))</f>
        <v>3</v>
      </c>
      <c r="G5872" s="786">
        <f>VLOOKUP(C5872,METADATA!$J$5:$Q$29,IF(E5872="HI",2,IF(E5872="LO",6,10))+IF(D5872=1,2,IF(D5872=7,1,(IF(WEEKDAY(B5872)=1,2,IF(WEEKDAY(B5872)=7,1,0))))))</f>
        <v>3</v>
      </c>
      <c r="H5872" s="787">
        <v>12787.5</v>
      </c>
      <c r="I5872" s="788">
        <v>4022.8199615478516</v>
      </c>
      <c r="K5872" s="795">
        <v>909.3125</v>
      </c>
      <c r="M5872" s="798">
        <f t="shared" si="274"/>
        <v>13405.343587279956</v>
      </c>
      <c r="N5872" s="303"/>
      <c r="S5872" s="786">
        <v>0</v>
      </c>
      <c r="T5872" s="781">
        <f>VLOOKUP(C5872,METADATA!$J$5:$Q$29,IF(E5872="HI",2,IF(E5872="LO",6,10))+IF(S5872=1,2,IF(D5872=7,1,(IF(WEEKDAY(B5872)=1,2,IF(WEEKDAY(B5872)=7,1,0))))))</f>
        <v>3</v>
      </c>
      <c r="U5872" s="781">
        <f>VLOOKUP(C5872,METADATA!$A$5:$H$29,IF(E5872="HI",2,IF(E5872="LO",6,10))+IF(S5872=1,2,IF(D5872=7,1,(IF(WEEKDAY(B5872)=1,2,IF(WEEKDAY(B5872)=7,1,0))))))</f>
        <v>3</v>
      </c>
    </row>
    <row r="5873" spans="2:21" ht="13.95" customHeight="1" x14ac:dyDescent="0.25">
      <c r="B5873" s="784">
        <f t="shared" si="275"/>
        <v>45627</v>
      </c>
      <c r="C5873" s="785">
        <v>13</v>
      </c>
      <c r="D5873" s="786">
        <f>IFERROR((INDEX(METADATA!$T$2:$T$20,MATCH(B5873,METADATA!$S$2:$S$20,0))),0)</f>
        <v>0</v>
      </c>
      <c r="E5873" s="785" t="str">
        <f t="shared" si="273"/>
        <v>LO</v>
      </c>
      <c r="F5873" s="786">
        <f>VLOOKUP(C5873,METADATA!$A$5:$H$29,IF(E5873="HI",2,IF(E5873="LO",6,10))+IF(D5873=1,2,IF(D5873=7,1,(IF(WEEKDAY(B5873)=1,2,IF(WEEKDAY(B5873)=7,1,0))))))</f>
        <v>3</v>
      </c>
      <c r="G5873" s="786">
        <f>VLOOKUP(C5873,METADATA!$J$5:$Q$29,IF(E5873="HI",2,IF(E5873="LO",6,10))+IF(D5873=1,2,IF(D5873=7,1,(IF(WEEKDAY(B5873)=1,2,IF(WEEKDAY(B5873)=7,1,0))))))</f>
        <v>3</v>
      </c>
      <c r="H5873" s="787">
        <v>12668.75</v>
      </c>
      <c r="I5873" s="788">
        <v>3950.0350189208984</v>
      </c>
      <c r="K5873" s="795">
        <v>905.6</v>
      </c>
      <c r="M5873" s="798">
        <f t="shared" si="274"/>
        <v>13270.267639094602</v>
      </c>
      <c r="N5873" s="303"/>
      <c r="S5873" s="786">
        <v>0</v>
      </c>
      <c r="T5873" s="781">
        <f>VLOOKUP(C5873,METADATA!$J$5:$Q$29,IF(E5873="HI",2,IF(E5873="LO",6,10))+IF(S5873=1,2,IF(D5873=7,1,(IF(WEEKDAY(B5873)=1,2,IF(WEEKDAY(B5873)=7,1,0))))))</f>
        <v>3</v>
      </c>
      <c r="U5873" s="781">
        <f>VLOOKUP(C5873,METADATA!$A$5:$H$29,IF(E5873="HI",2,IF(E5873="LO",6,10))+IF(S5873=1,2,IF(D5873=7,1,(IF(WEEKDAY(B5873)=1,2,IF(WEEKDAY(B5873)=7,1,0))))))</f>
        <v>3</v>
      </c>
    </row>
    <row r="5874" spans="2:21" ht="13.95" customHeight="1" x14ac:dyDescent="0.25">
      <c r="B5874" s="784">
        <f t="shared" si="275"/>
        <v>45627</v>
      </c>
      <c r="C5874" s="785">
        <v>14</v>
      </c>
      <c r="D5874" s="786">
        <f>IFERROR((INDEX(METADATA!$T$2:$T$20,MATCH(B5874,METADATA!$S$2:$S$20,0))),0)</f>
        <v>0</v>
      </c>
      <c r="E5874" s="785" t="str">
        <f t="shared" si="273"/>
        <v>LO</v>
      </c>
      <c r="F5874" s="786">
        <f>VLOOKUP(C5874,METADATA!$A$5:$H$29,IF(E5874="HI",2,IF(E5874="LO",6,10))+IF(D5874=1,2,IF(D5874=7,1,(IF(WEEKDAY(B5874)=1,2,IF(WEEKDAY(B5874)=7,1,0))))))</f>
        <v>3</v>
      </c>
      <c r="G5874" s="786">
        <f>VLOOKUP(C5874,METADATA!$J$5:$Q$29,IF(E5874="HI",2,IF(E5874="LO",6,10))+IF(D5874=1,2,IF(D5874=7,1,(IF(WEEKDAY(B5874)=1,2,IF(WEEKDAY(B5874)=7,1,0))))))</f>
        <v>3</v>
      </c>
      <c r="H5874" s="787">
        <v>12749</v>
      </c>
      <c r="I5874" s="788">
        <v>3847.1249694824219</v>
      </c>
      <c r="K5874" s="795">
        <v>913.98749999999995</v>
      </c>
      <c r="M5874" s="798">
        <f t="shared" si="274"/>
        <v>13316.807858147355</v>
      </c>
      <c r="N5874" s="303"/>
      <c r="S5874" s="786">
        <v>0</v>
      </c>
      <c r="T5874" s="781">
        <f>VLOOKUP(C5874,METADATA!$J$5:$Q$29,IF(E5874="HI",2,IF(E5874="LO",6,10))+IF(S5874=1,2,IF(D5874=7,1,(IF(WEEKDAY(B5874)=1,2,IF(WEEKDAY(B5874)=7,1,0))))))</f>
        <v>3</v>
      </c>
      <c r="U5874" s="781">
        <f>VLOOKUP(C5874,METADATA!$A$5:$H$29,IF(E5874="HI",2,IF(E5874="LO",6,10))+IF(S5874=1,2,IF(D5874=7,1,(IF(WEEKDAY(B5874)=1,2,IF(WEEKDAY(B5874)=7,1,0))))))</f>
        <v>3</v>
      </c>
    </row>
    <row r="5875" spans="2:21" ht="13.95" customHeight="1" x14ac:dyDescent="0.25">
      <c r="B5875" s="784">
        <f t="shared" si="275"/>
        <v>45627</v>
      </c>
      <c r="C5875" s="785">
        <v>15</v>
      </c>
      <c r="D5875" s="786">
        <f>IFERROR((INDEX(METADATA!$T$2:$T$20,MATCH(B5875,METADATA!$S$2:$S$20,0))),0)</f>
        <v>0</v>
      </c>
      <c r="E5875" s="785" t="str">
        <f t="shared" si="273"/>
        <v>LO</v>
      </c>
      <c r="F5875" s="786">
        <f>VLOOKUP(C5875,METADATA!$A$5:$H$29,IF(E5875="HI",2,IF(E5875="LO",6,10))+IF(D5875=1,2,IF(D5875=7,1,(IF(WEEKDAY(B5875)=1,2,IF(WEEKDAY(B5875)=7,1,0))))))</f>
        <v>3</v>
      </c>
      <c r="G5875" s="786">
        <f>VLOOKUP(C5875,METADATA!$J$5:$Q$29,IF(E5875="HI",2,IF(E5875="LO",6,10))+IF(D5875=1,2,IF(D5875=7,1,(IF(WEEKDAY(B5875)=1,2,IF(WEEKDAY(B5875)=7,1,0))))))</f>
        <v>3</v>
      </c>
      <c r="H5875" s="787">
        <v>12870.25</v>
      </c>
      <c r="I5875" s="788">
        <v>3608.3849487304688</v>
      </c>
      <c r="K5875" s="795">
        <v>902.26250000000005</v>
      </c>
      <c r="M5875" s="798">
        <f t="shared" si="274"/>
        <v>13366.517010826889</v>
      </c>
      <c r="N5875" s="303"/>
      <c r="S5875" s="786">
        <v>0</v>
      </c>
      <c r="T5875" s="781">
        <f>VLOOKUP(C5875,METADATA!$J$5:$Q$29,IF(E5875="HI",2,IF(E5875="LO",6,10))+IF(S5875=1,2,IF(D5875=7,1,(IF(WEEKDAY(B5875)=1,2,IF(WEEKDAY(B5875)=7,1,0))))))</f>
        <v>3</v>
      </c>
      <c r="U5875" s="781">
        <f>VLOOKUP(C5875,METADATA!$A$5:$H$29,IF(E5875="HI",2,IF(E5875="LO",6,10))+IF(S5875=1,2,IF(D5875=7,1,(IF(WEEKDAY(B5875)=1,2,IF(WEEKDAY(B5875)=7,1,0))))))</f>
        <v>3</v>
      </c>
    </row>
    <row r="5876" spans="2:21" ht="13.95" customHeight="1" x14ac:dyDescent="0.25">
      <c r="B5876" s="784">
        <f t="shared" si="275"/>
        <v>45627</v>
      </c>
      <c r="C5876" s="785">
        <v>16</v>
      </c>
      <c r="D5876" s="786">
        <f>IFERROR((INDEX(METADATA!$T$2:$T$20,MATCH(B5876,METADATA!$S$2:$S$20,0))),0)</f>
        <v>0</v>
      </c>
      <c r="E5876" s="785" t="str">
        <f t="shared" si="273"/>
        <v>LO</v>
      </c>
      <c r="F5876" s="786">
        <f>VLOOKUP(C5876,METADATA!$A$5:$H$29,IF(E5876="HI",2,IF(E5876="LO",6,10))+IF(D5876=1,2,IF(D5876=7,1,(IF(WEEKDAY(B5876)=1,2,IF(WEEKDAY(B5876)=7,1,0))))))</f>
        <v>3</v>
      </c>
      <c r="G5876" s="786">
        <f>VLOOKUP(C5876,METADATA!$J$5:$Q$29,IF(E5876="HI",2,IF(E5876="LO",6,10))+IF(D5876=1,2,IF(D5876=7,1,(IF(WEEKDAY(B5876)=1,2,IF(WEEKDAY(B5876)=7,1,0))))))</f>
        <v>3</v>
      </c>
      <c r="H5876" s="787">
        <v>13128.25</v>
      </c>
      <c r="I5876" s="788">
        <v>3027.8700485229492</v>
      </c>
      <c r="K5876" s="795">
        <v>933.76250000000005</v>
      </c>
      <c r="M5876" s="798">
        <f t="shared" si="274"/>
        <v>13472.896685317615</v>
      </c>
      <c r="N5876" s="303"/>
      <c r="S5876" s="786">
        <v>0</v>
      </c>
      <c r="T5876" s="781">
        <f>VLOOKUP(C5876,METADATA!$J$5:$Q$29,IF(E5876="HI",2,IF(E5876="LO",6,10))+IF(S5876=1,2,IF(D5876=7,1,(IF(WEEKDAY(B5876)=1,2,IF(WEEKDAY(B5876)=7,1,0))))))</f>
        <v>3</v>
      </c>
      <c r="U5876" s="781">
        <f>VLOOKUP(C5876,METADATA!$A$5:$H$29,IF(E5876="HI",2,IF(E5876="LO",6,10))+IF(S5876=1,2,IF(D5876=7,1,(IF(WEEKDAY(B5876)=1,2,IF(WEEKDAY(B5876)=7,1,0))))))</f>
        <v>3</v>
      </c>
    </row>
    <row r="5877" spans="2:21" ht="13.95" customHeight="1" x14ac:dyDescent="0.25">
      <c r="B5877" s="784">
        <f t="shared" si="275"/>
        <v>45627</v>
      </c>
      <c r="C5877" s="785">
        <v>17</v>
      </c>
      <c r="D5877" s="786">
        <f>IFERROR((INDEX(METADATA!$T$2:$T$20,MATCH(B5877,METADATA!$S$2:$S$20,0))),0)</f>
        <v>0</v>
      </c>
      <c r="E5877" s="785" t="str">
        <f t="shared" si="273"/>
        <v>LO</v>
      </c>
      <c r="F5877" s="786">
        <f>VLOOKUP(C5877,METADATA!$A$5:$H$29,IF(E5877="HI",2,IF(E5877="LO",6,10))+IF(D5877=1,2,IF(D5877=7,1,(IF(WEEKDAY(B5877)=1,2,IF(WEEKDAY(B5877)=7,1,0))))))</f>
        <v>3</v>
      </c>
      <c r="G5877" s="786">
        <f>VLOOKUP(C5877,METADATA!$J$5:$Q$29,IF(E5877="HI",2,IF(E5877="LO",6,10))+IF(D5877=1,2,IF(D5877=7,1,(IF(WEEKDAY(B5877)=1,2,IF(WEEKDAY(B5877)=7,1,0))))))</f>
        <v>3</v>
      </c>
      <c r="H5877" s="787">
        <v>13067.75</v>
      </c>
      <c r="I5877" s="788">
        <v>3357.6250457763672</v>
      </c>
      <c r="K5877" s="795">
        <v>0</v>
      </c>
      <c r="M5877" s="798">
        <f t="shared" si="274"/>
        <v>13492.210197388889</v>
      </c>
      <c r="N5877" s="303"/>
      <c r="S5877" s="786">
        <v>0</v>
      </c>
      <c r="T5877" s="781">
        <f>VLOOKUP(C5877,METADATA!$J$5:$Q$29,IF(E5877="HI",2,IF(E5877="LO",6,10))+IF(S5877=1,2,IF(D5877=7,1,(IF(WEEKDAY(B5877)=1,2,IF(WEEKDAY(B5877)=7,1,0))))))</f>
        <v>3</v>
      </c>
      <c r="U5877" s="781">
        <f>VLOOKUP(C5877,METADATA!$A$5:$H$29,IF(E5877="HI",2,IF(E5877="LO",6,10))+IF(S5877=1,2,IF(D5877=7,1,(IF(WEEKDAY(B5877)=1,2,IF(WEEKDAY(B5877)=7,1,0))))))</f>
        <v>3</v>
      </c>
    </row>
    <row r="5878" spans="2:21" ht="13.95" customHeight="1" x14ac:dyDescent="0.25">
      <c r="B5878" s="784">
        <f t="shared" si="275"/>
        <v>45627</v>
      </c>
      <c r="C5878" s="785">
        <v>18</v>
      </c>
      <c r="D5878" s="786">
        <f>IFERROR((INDEX(METADATA!$T$2:$T$20,MATCH(B5878,METADATA!$S$2:$S$20,0))),0)</f>
        <v>0</v>
      </c>
      <c r="E5878" s="785" t="str">
        <f t="shared" si="273"/>
        <v>LO</v>
      </c>
      <c r="F5878" s="786">
        <f>VLOOKUP(C5878,METADATA!$A$5:$H$29,IF(E5878="HI",2,IF(E5878="LO",6,10))+IF(D5878=1,2,IF(D5878=7,1,(IF(WEEKDAY(B5878)=1,2,IF(WEEKDAY(B5878)=7,1,0))))))</f>
        <v>2</v>
      </c>
      <c r="G5878" s="786">
        <f>VLOOKUP(C5878,METADATA!$J$5:$Q$29,IF(E5878="HI",2,IF(E5878="LO",6,10))+IF(D5878=1,2,IF(D5878=7,1,(IF(WEEKDAY(B5878)=1,2,IF(WEEKDAY(B5878)=7,1,0))))))</f>
        <v>3</v>
      </c>
      <c r="H5878" s="787">
        <v>12901.75</v>
      </c>
      <c r="I5878" s="788">
        <v>3422.4250183105469</v>
      </c>
      <c r="K5878" s="795">
        <v>0</v>
      </c>
      <c r="M5878" s="798">
        <f t="shared" si="274"/>
        <v>13347.964116990199</v>
      </c>
      <c r="N5878" s="303"/>
      <c r="S5878" s="786">
        <v>0</v>
      </c>
      <c r="T5878" s="781">
        <f>VLOOKUP(C5878,METADATA!$J$5:$Q$29,IF(E5878="HI",2,IF(E5878="LO",6,10))+IF(S5878=1,2,IF(D5878=7,1,(IF(WEEKDAY(B5878)=1,2,IF(WEEKDAY(B5878)=7,1,0))))))</f>
        <v>3</v>
      </c>
      <c r="U5878" s="781">
        <f>VLOOKUP(C5878,METADATA!$A$5:$H$29,IF(E5878="HI",2,IF(E5878="LO",6,10))+IF(S5878=1,2,IF(D5878=7,1,(IF(WEEKDAY(B5878)=1,2,IF(WEEKDAY(B5878)=7,1,0))))))</f>
        <v>2</v>
      </c>
    </row>
    <row r="5879" spans="2:21" ht="13.95" customHeight="1" x14ac:dyDescent="0.25">
      <c r="B5879" s="784">
        <f t="shared" si="275"/>
        <v>45627</v>
      </c>
      <c r="C5879" s="785">
        <v>19</v>
      </c>
      <c r="D5879" s="786">
        <f>IFERROR((INDEX(METADATA!$T$2:$T$20,MATCH(B5879,METADATA!$S$2:$S$20,0))),0)</f>
        <v>0</v>
      </c>
      <c r="E5879" s="785" t="str">
        <f t="shared" si="273"/>
        <v>LO</v>
      </c>
      <c r="F5879" s="786">
        <f>VLOOKUP(C5879,METADATA!$A$5:$H$29,IF(E5879="HI",2,IF(E5879="LO",6,10))+IF(D5879=1,2,IF(D5879=7,1,(IF(WEEKDAY(B5879)=1,2,IF(WEEKDAY(B5879)=7,1,0))))))</f>
        <v>2</v>
      </c>
      <c r="G5879" s="786">
        <f>VLOOKUP(C5879,METADATA!$J$5:$Q$29,IF(E5879="HI",2,IF(E5879="LO",6,10))+IF(D5879=1,2,IF(D5879=7,1,(IF(WEEKDAY(B5879)=1,2,IF(WEEKDAY(B5879)=7,1,0))))))</f>
        <v>3</v>
      </c>
      <c r="H5879" s="787">
        <v>13096.75</v>
      </c>
      <c r="I5879" s="788">
        <v>2831.2650451660156</v>
      </c>
      <c r="K5879" s="795">
        <v>0</v>
      </c>
      <c r="M5879" s="798">
        <f t="shared" si="274"/>
        <v>13399.288127302842</v>
      </c>
      <c r="N5879" s="303"/>
      <c r="S5879" s="786">
        <v>0</v>
      </c>
      <c r="T5879" s="781">
        <f>VLOOKUP(C5879,METADATA!$J$5:$Q$29,IF(E5879="HI",2,IF(E5879="LO",6,10))+IF(S5879=1,2,IF(D5879=7,1,(IF(WEEKDAY(B5879)=1,2,IF(WEEKDAY(B5879)=7,1,0))))))</f>
        <v>3</v>
      </c>
      <c r="U5879" s="781">
        <f>VLOOKUP(C5879,METADATA!$A$5:$H$29,IF(E5879="HI",2,IF(E5879="LO",6,10))+IF(S5879=1,2,IF(D5879=7,1,(IF(WEEKDAY(B5879)=1,2,IF(WEEKDAY(B5879)=7,1,0))))))</f>
        <v>2</v>
      </c>
    </row>
    <row r="5880" spans="2:21" ht="13.95" customHeight="1" x14ac:dyDescent="0.25">
      <c r="B5880" s="784">
        <f t="shared" si="275"/>
        <v>45627</v>
      </c>
      <c r="C5880" s="785">
        <v>20</v>
      </c>
      <c r="D5880" s="786">
        <f>IFERROR((INDEX(METADATA!$T$2:$T$20,MATCH(B5880,METADATA!$S$2:$S$20,0))),0)</f>
        <v>0</v>
      </c>
      <c r="E5880" s="785" t="str">
        <f t="shared" si="273"/>
        <v>LO</v>
      </c>
      <c r="F5880" s="786">
        <f>VLOOKUP(C5880,METADATA!$A$5:$H$29,IF(E5880="HI",2,IF(E5880="LO",6,10))+IF(D5880=1,2,IF(D5880=7,1,(IF(WEEKDAY(B5880)=1,2,IF(WEEKDAY(B5880)=7,1,0))))))</f>
        <v>3</v>
      </c>
      <c r="G5880" s="786">
        <f>VLOOKUP(C5880,METADATA!$J$5:$Q$29,IF(E5880="HI",2,IF(E5880="LO",6,10))+IF(D5880=1,2,IF(D5880=7,1,(IF(WEEKDAY(B5880)=1,2,IF(WEEKDAY(B5880)=7,1,0))))))</f>
        <v>3</v>
      </c>
      <c r="H5880" s="787">
        <v>13059.5</v>
      </c>
      <c r="I5880" s="788">
        <v>1879.9750061035156</v>
      </c>
      <c r="K5880" s="795">
        <v>0</v>
      </c>
      <c r="M5880" s="798">
        <f t="shared" si="274"/>
        <v>13194.121656009313</v>
      </c>
      <c r="N5880" s="303"/>
      <c r="S5880" s="786">
        <v>0</v>
      </c>
      <c r="T5880" s="781">
        <f>VLOOKUP(C5880,METADATA!$J$5:$Q$29,IF(E5880="HI",2,IF(E5880="LO",6,10))+IF(S5880=1,2,IF(D5880=7,1,(IF(WEEKDAY(B5880)=1,2,IF(WEEKDAY(B5880)=7,1,0))))))</f>
        <v>3</v>
      </c>
      <c r="U5880" s="781">
        <f>VLOOKUP(C5880,METADATA!$A$5:$H$29,IF(E5880="HI",2,IF(E5880="LO",6,10))+IF(S5880=1,2,IF(D5880=7,1,(IF(WEEKDAY(B5880)=1,2,IF(WEEKDAY(B5880)=7,1,0))))))</f>
        <v>3</v>
      </c>
    </row>
    <row r="5881" spans="2:21" ht="13.95" customHeight="1" x14ac:dyDescent="0.25">
      <c r="B5881" s="784">
        <f t="shared" si="275"/>
        <v>45627</v>
      </c>
      <c r="C5881" s="785">
        <v>21</v>
      </c>
      <c r="D5881" s="786">
        <f>IFERROR((INDEX(METADATA!$T$2:$T$20,MATCH(B5881,METADATA!$S$2:$S$20,0))),0)</f>
        <v>0</v>
      </c>
      <c r="E5881" s="785" t="str">
        <f t="shared" si="273"/>
        <v>LO</v>
      </c>
      <c r="F5881" s="786">
        <f>VLOOKUP(C5881,METADATA!$A$5:$H$29,IF(E5881="HI",2,IF(E5881="LO",6,10))+IF(D5881=1,2,IF(D5881=7,1,(IF(WEEKDAY(B5881)=1,2,IF(WEEKDAY(B5881)=7,1,0))))))</f>
        <v>3</v>
      </c>
      <c r="G5881" s="786">
        <f>VLOOKUP(C5881,METADATA!$J$5:$Q$29,IF(E5881="HI",2,IF(E5881="LO",6,10))+IF(D5881=1,2,IF(D5881=7,1,(IF(WEEKDAY(B5881)=1,2,IF(WEEKDAY(B5881)=7,1,0))))))</f>
        <v>3</v>
      </c>
      <c r="H5881" s="787">
        <v>11755.5</v>
      </c>
      <c r="I5881" s="788">
        <v>2731.7300364971161</v>
      </c>
      <c r="K5881" s="795">
        <v>0</v>
      </c>
      <c r="M5881" s="798">
        <f t="shared" si="274"/>
        <v>12068.725253410177</v>
      </c>
      <c r="N5881" s="303"/>
      <c r="S5881" s="786">
        <v>0</v>
      </c>
      <c r="T5881" s="781">
        <f>VLOOKUP(C5881,METADATA!$J$5:$Q$29,IF(E5881="HI",2,IF(E5881="LO",6,10))+IF(S5881=1,2,IF(D5881=7,1,(IF(WEEKDAY(B5881)=1,2,IF(WEEKDAY(B5881)=7,1,0))))))</f>
        <v>3</v>
      </c>
      <c r="U5881" s="781">
        <f>VLOOKUP(C5881,METADATA!$A$5:$H$29,IF(E5881="HI",2,IF(E5881="LO",6,10))+IF(S5881=1,2,IF(D5881=7,1,(IF(WEEKDAY(B5881)=1,2,IF(WEEKDAY(B5881)=7,1,0))))))</f>
        <v>3</v>
      </c>
    </row>
    <row r="5882" spans="2:21" ht="13.95" customHeight="1" x14ac:dyDescent="0.25">
      <c r="B5882" s="784">
        <f t="shared" si="275"/>
        <v>45627</v>
      </c>
      <c r="C5882" s="785">
        <v>22</v>
      </c>
      <c r="D5882" s="786">
        <f>IFERROR((INDEX(METADATA!$T$2:$T$20,MATCH(B5882,METADATA!$S$2:$S$20,0))),0)</f>
        <v>0</v>
      </c>
      <c r="E5882" s="785" t="str">
        <f t="shared" si="273"/>
        <v>LO</v>
      </c>
      <c r="F5882" s="786">
        <f>VLOOKUP(C5882,METADATA!$A$5:$H$29,IF(E5882="HI",2,IF(E5882="LO",6,10))+IF(D5882=1,2,IF(D5882=7,1,(IF(WEEKDAY(B5882)=1,2,IF(WEEKDAY(B5882)=7,1,0))))))</f>
        <v>3</v>
      </c>
      <c r="G5882" s="786">
        <f>VLOOKUP(C5882,METADATA!$J$5:$Q$29,IF(E5882="HI",2,IF(E5882="LO",6,10))+IF(D5882=1,2,IF(D5882=7,1,(IF(WEEKDAY(B5882)=1,2,IF(WEEKDAY(B5882)=7,1,0))))))</f>
        <v>3</v>
      </c>
      <c r="H5882" s="787">
        <v>10212.75</v>
      </c>
      <c r="I5882" s="788">
        <v>3959.5300903320313</v>
      </c>
      <c r="K5882" s="795">
        <v>0</v>
      </c>
      <c r="M5882" s="798">
        <f t="shared" si="274"/>
        <v>10953.453386888757</v>
      </c>
      <c r="N5882" s="303"/>
      <c r="S5882" s="786">
        <v>0</v>
      </c>
      <c r="T5882" s="781">
        <f>VLOOKUP(C5882,METADATA!$J$5:$Q$29,IF(E5882="HI",2,IF(E5882="LO",6,10))+IF(S5882=1,2,IF(D5882=7,1,(IF(WEEKDAY(B5882)=1,2,IF(WEEKDAY(B5882)=7,1,0))))))</f>
        <v>3</v>
      </c>
      <c r="U5882" s="781">
        <f>VLOOKUP(C5882,METADATA!$A$5:$H$29,IF(E5882="HI",2,IF(E5882="LO",6,10))+IF(S5882=1,2,IF(D5882=7,1,(IF(WEEKDAY(B5882)=1,2,IF(WEEKDAY(B5882)=7,1,0))))))</f>
        <v>3</v>
      </c>
    </row>
    <row r="5883" spans="2:21" ht="13.95" customHeight="1" x14ac:dyDescent="0.25">
      <c r="B5883" s="784">
        <f t="shared" si="275"/>
        <v>45627</v>
      </c>
      <c r="C5883" s="785">
        <v>23</v>
      </c>
      <c r="D5883" s="786">
        <f>IFERROR((INDEX(METADATA!$T$2:$T$20,MATCH(B5883,METADATA!$S$2:$S$20,0))),0)</f>
        <v>0</v>
      </c>
      <c r="E5883" s="785" t="str">
        <f t="shared" si="273"/>
        <v>LO</v>
      </c>
      <c r="F5883" s="786">
        <f>VLOOKUP(C5883,METADATA!$A$5:$H$29,IF(E5883="HI",2,IF(E5883="LO",6,10))+IF(D5883=1,2,IF(D5883=7,1,(IF(WEEKDAY(B5883)=1,2,IF(WEEKDAY(B5883)=7,1,0))))))</f>
        <v>3</v>
      </c>
      <c r="G5883" s="786">
        <f>VLOOKUP(C5883,METADATA!$J$5:$Q$29,IF(E5883="HI",2,IF(E5883="LO",6,10))+IF(D5883=1,2,IF(D5883=7,1,(IF(WEEKDAY(B5883)=1,2,IF(WEEKDAY(B5883)=7,1,0))))))</f>
        <v>3</v>
      </c>
      <c r="H5883" s="787">
        <v>9320.25</v>
      </c>
      <c r="I5883" s="788">
        <v>4082.9599914550781</v>
      </c>
      <c r="K5883" s="795">
        <v>0</v>
      </c>
      <c r="M5883" s="798">
        <f t="shared" si="274"/>
        <v>10175.343844525494</v>
      </c>
      <c r="N5883" s="303"/>
      <c r="S5883" s="786">
        <v>0</v>
      </c>
      <c r="T5883" s="781">
        <f>VLOOKUP(C5883,METADATA!$J$5:$Q$29,IF(E5883="HI",2,IF(E5883="LO",6,10))+IF(S5883=1,2,IF(D5883=7,1,(IF(WEEKDAY(B5883)=1,2,IF(WEEKDAY(B5883)=7,1,0))))))</f>
        <v>3</v>
      </c>
      <c r="U5883" s="781">
        <f>VLOOKUP(C5883,METADATA!$A$5:$H$29,IF(E5883="HI",2,IF(E5883="LO",6,10))+IF(S5883=1,2,IF(D5883=7,1,(IF(WEEKDAY(B5883)=1,2,IF(WEEKDAY(B5883)=7,1,0))))))</f>
        <v>3</v>
      </c>
    </row>
    <row r="5884" spans="2:21" ht="13.95" customHeight="1" x14ac:dyDescent="0.25">
      <c r="B5884" s="784">
        <f t="shared" si="275"/>
        <v>45628</v>
      </c>
      <c r="C5884" s="785">
        <v>0</v>
      </c>
      <c r="D5884" s="786">
        <f>IFERROR((INDEX(METADATA!$T$2:$T$20,MATCH(B5884,METADATA!$S$2:$S$20,0))),0)</f>
        <v>0</v>
      </c>
      <c r="E5884" s="785" t="str">
        <f t="shared" si="273"/>
        <v>LO</v>
      </c>
      <c r="F5884" s="786">
        <f>VLOOKUP(C5884,METADATA!$A$5:$H$29,IF(E5884="HI",2,IF(E5884="LO",6,10))+IF(D5884=1,2,IF(D5884=7,1,(IF(WEEKDAY(B5884)=1,2,IF(WEEKDAY(B5884)=7,1,0))))))</f>
        <v>3</v>
      </c>
      <c r="G5884" s="786">
        <f>VLOOKUP(C5884,METADATA!$J$5:$Q$29,IF(E5884="HI",2,IF(E5884="LO",6,10))+IF(D5884=1,2,IF(D5884=7,1,(IF(WEEKDAY(B5884)=1,2,IF(WEEKDAY(B5884)=7,1,0))))))</f>
        <v>3</v>
      </c>
      <c r="H5884" s="787">
        <v>8714</v>
      </c>
      <c r="I5884" s="788">
        <v>3973.2200012207031</v>
      </c>
      <c r="K5884" s="795">
        <v>0</v>
      </c>
      <c r="M5884" s="798">
        <f t="shared" si="274"/>
        <v>9577.0701771523127</v>
      </c>
      <c r="N5884" s="303"/>
      <c r="S5884" s="786">
        <v>0</v>
      </c>
      <c r="T5884" s="781">
        <f>VLOOKUP(C5884,METADATA!$J$5:$Q$29,IF(E5884="HI",2,IF(E5884="LO",6,10))+IF(S5884=1,2,IF(D5884=7,1,(IF(WEEKDAY(B5884)=1,2,IF(WEEKDAY(B5884)=7,1,0))))))</f>
        <v>3</v>
      </c>
      <c r="U5884" s="781">
        <f>VLOOKUP(C5884,METADATA!$A$5:$H$29,IF(E5884="HI",2,IF(E5884="LO",6,10))+IF(S5884=1,2,IF(D5884=7,1,(IF(WEEKDAY(B5884)=1,2,IF(WEEKDAY(B5884)=7,1,0))))))</f>
        <v>3</v>
      </c>
    </row>
    <row r="5885" spans="2:21" ht="13.95" customHeight="1" x14ac:dyDescent="0.25">
      <c r="B5885" s="784">
        <f t="shared" si="275"/>
        <v>45628</v>
      </c>
      <c r="C5885" s="785">
        <v>1</v>
      </c>
      <c r="D5885" s="786">
        <f>IFERROR((INDEX(METADATA!$T$2:$T$20,MATCH(B5885,METADATA!$S$2:$S$20,0))),0)</f>
        <v>0</v>
      </c>
      <c r="E5885" s="785" t="str">
        <f t="shared" si="273"/>
        <v>LO</v>
      </c>
      <c r="F5885" s="786">
        <f>VLOOKUP(C5885,METADATA!$A$5:$H$29,IF(E5885="HI",2,IF(E5885="LO",6,10))+IF(D5885=1,2,IF(D5885=7,1,(IF(WEEKDAY(B5885)=1,2,IF(WEEKDAY(B5885)=7,1,0))))))</f>
        <v>3</v>
      </c>
      <c r="G5885" s="786">
        <f>VLOOKUP(C5885,METADATA!$J$5:$Q$29,IF(E5885="HI",2,IF(E5885="LO",6,10))+IF(D5885=1,2,IF(D5885=7,1,(IF(WEEKDAY(B5885)=1,2,IF(WEEKDAY(B5885)=7,1,0))))))</f>
        <v>3</v>
      </c>
      <c r="H5885" s="787">
        <v>8352.75</v>
      </c>
      <c r="I5885" s="788">
        <v>3952.4675903320313</v>
      </c>
      <c r="K5885" s="795">
        <v>0</v>
      </c>
      <c r="M5885" s="798">
        <f t="shared" si="274"/>
        <v>9240.6943794892977</v>
      </c>
      <c r="N5885" s="303"/>
      <c r="S5885" s="786">
        <v>0</v>
      </c>
      <c r="T5885" s="781">
        <f>VLOOKUP(C5885,METADATA!$J$5:$Q$29,IF(E5885="HI",2,IF(E5885="LO",6,10))+IF(S5885=1,2,IF(D5885=7,1,(IF(WEEKDAY(B5885)=1,2,IF(WEEKDAY(B5885)=7,1,0))))))</f>
        <v>3</v>
      </c>
      <c r="U5885" s="781">
        <f>VLOOKUP(C5885,METADATA!$A$5:$H$29,IF(E5885="HI",2,IF(E5885="LO",6,10))+IF(S5885=1,2,IF(D5885=7,1,(IF(WEEKDAY(B5885)=1,2,IF(WEEKDAY(B5885)=7,1,0))))))</f>
        <v>3</v>
      </c>
    </row>
    <row r="5886" spans="2:21" ht="13.95" customHeight="1" x14ac:dyDescent="0.25">
      <c r="B5886" s="784">
        <f t="shared" si="275"/>
        <v>45628</v>
      </c>
      <c r="C5886" s="785">
        <v>2</v>
      </c>
      <c r="D5886" s="786">
        <f>IFERROR((INDEX(METADATA!$T$2:$T$20,MATCH(B5886,METADATA!$S$2:$S$20,0))),0)</f>
        <v>0</v>
      </c>
      <c r="E5886" s="785" t="str">
        <f t="shared" si="273"/>
        <v>LO</v>
      </c>
      <c r="F5886" s="786">
        <f>VLOOKUP(C5886,METADATA!$A$5:$H$29,IF(E5886="HI",2,IF(E5886="LO",6,10))+IF(D5886=1,2,IF(D5886=7,1,(IF(WEEKDAY(B5886)=1,2,IF(WEEKDAY(B5886)=7,1,0))))))</f>
        <v>3</v>
      </c>
      <c r="G5886" s="786">
        <f>VLOOKUP(C5886,METADATA!$J$5:$Q$29,IF(E5886="HI",2,IF(E5886="LO",6,10))+IF(D5886=1,2,IF(D5886=7,1,(IF(WEEKDAY(B5886)=1,2,IF(WEEKDAY(B5886)=7,1,0))))))</f>
        <v>3</v>
      </c>
      <c r="H5886" s="787">
        <v>8179</v>
      </c>
      <c r="I5886" s="788">
        <v>4008.3099975585938</v>
      </c>
      <c r="K5886" s="795">
        <v>0</v>
      </c>
      <c r="M5886" s="798">
        <f t="shared" si="274"/>
        <v>9108.3802092648821</v>
      </c>
      <c r="N5886" s="303"/>
      <c r="S5886" s="786">
        <v>0</v>
      </c>
      <c r="T5886" s="781">
        <f>VLOOKUP(C5886,METADATA!$J$5:$Q$29,IF(E5886="HI",2,IF(E5886="LO",6,10))+IF(S5886=1,2,IF(D5886=7,1,(IF(WEEKDAY(B5886)=1,2,IF(WEEKDAY(B5886)=7,1,0))))))</f>
        <v>3</v>
      </c>
      <c r="U5886" s="781">
        <f>VLOOKUP(C5886,METADATA!$A$5:$H$29,IF(E5886="HI",2,IF(E5886="LO",6,10))+IF(S5886=1,2,IF(D5886=7,1,(IF(WEEKDAY(B5886)=1,2,IF(WEEKDAY(B5886)=7,1,0))))))</f>
        <v>3</v>
      </c>
    </row>
    <row r="5887" spans="2:21" ht="13.95" customHeight="1" x14ac:dyDescent="0.25">
      <c r="B5887" s="784">
        <f t="shared" si="275"/>
        <v>45628</v>
      </c>
      <c r="C5887" s="785">
        <v>3</v>
      </c>
      <c r="D5887" s="786">
        <f>IFERROR((INDEX(METADATA!$T$2:$T$20,MATCH(B5887,METADATA!$S$2:$S$20,0))),0)</f>
        <v>0</v>
      </c>
      <c r="E5887" s="785" t="str">
        <f t="shared" si="273"/>
        <v>LO</v>
      </c>
      <c r="F5887" s="786">
        <f>VLOOKUP(C5887,METADATA!$A$5:$H$29,IF(E5887="HI",2,IF(E5887="LO",6,10))+IF(D5887=1,2,IF(D5887=7,1,(IF(WEEKDAY(B5887)=1,2,IF(WEEKDAY(B5887)=7,1,0))))))</f>
        <v>3</v>
      </c>
      <c r="G5887" s="786">
        <f>VLOOKUP(C5887,METADATA!$J$5:$Q$29,IF(E5887="HI",2,IF(E5887="LO",6,10))+IF(D5887=1,2,IF(D5887=7,1,(IF(WEEKDAY(B5887)=1,2,IF(WEEKDAY(B5887)=7,1,0))))))</f>
        <v>3</v>
      </c>
      <c r="H5887" s="787">
        <v>8367.75</v>
      </c>
      <c r="I5887" s="788">
        <v>3973.5250244140625</v>
      </c>
      <c r="K5887" s="795">
        <v>0</v>
      </c>
      <c r="M5887" s="798">
        <f t="shared" si="274"/>
        <v>9263.2683855184059</v>
      </c>
      <c r="N5887" s="303"/>
      <c r="S5887" s="786">
        <v>0</v>
      </c>
      <c r="T5887" s="781">
        <f>VLOOKUP(C5887,METADATA!$J$5:$Q$29,IF(E5887="HI",2,IF(E5887="LO",6,10))+IF(S5887=1,2,IF(D5887=7,1,(IF(WEEKDAY(B5887)=1,2,IF(WEEKDAY(B5887)=7,1,0))))))</f>
        <v>3</v>
      </c>
      <c r="U5887" s="781">
        <f>VLOOKUP(C5887,METADATA!$A$5:$H$29,IF(E5887="HI",2,IF(E5887="LO",6,10))+IF(S5887=1,2,IF(D5887=7,1,(IF(WEEKDAY(B5887)=1,2,IF(WEEKDAY(B5887)=7,1,0))))))</f>
        <v>3</v>
      </c>
    </row>
    <row r="5888" spans="2:21" ht="13.95" customHeight="1" x14ac:dyDescent="0.25">
      <c r="B5888" s="784">
        <f t="shared" si="275"/>
        <v>45628</v>
      </c>
      <c r="C5888" s="785">
        <v>4</v>
      </c>
      <c r="D5888" s="786">
        <f>IFERROR((INDEX(METADATA!$T$2:$T$20,MATCH(B5888,METADATA!$S$2:$S$20,0))),0)</f>
        <v>0</v>
      </c>
      <c r="E5888" s="785" t="str">
        <f t="shared" si="273"/>
        <v>LO</v>
      </c>
      <c r="F5888" s="786">
        <f>VLOOKUP(C5888,METADATA!$A$5:$H$29,IF(E5888="HI",2,IF(E5888="LO",6,10))+IF(D5888=1,2,IF(D5888=7,1,(IF(WEEKDAY(B5888)=1,2,IF(WEEKDAY(B5888)=7,1,0))))))</f>
        <v>3</v>
      </c>
      <c r="G5888" s="786">
        <f>VLOOKUP(C5888,METADATA!$J$5:$Q$29,IF(E5888="HI",2,IF(E5888="LO",6,10))+IF(D5888=1,2,IF(D5888=7,1,(IF(WEEKDAY(B5888)=1,2,IF(WEEKDAY(B5888)=7,1,0))))))</f>
        <v>3</v>
      </c>
      <c r="H5888" s="787">
        <v>8861.5</v>
      </c>
      <c r="I5888" s="788">
        <v>3945.7600708007813</v>
      </c>
      <c r="K5888" s="795">
        <v>870.51250000000005</v>
      </c>
      <c r="M5888" s="798">
        <f t="shared" si="274"/>
        <v>9700.2682842448121</v>
      </c>
      <c r="N5888" s="303"/>
      <c r="S5888" s="786">
        <v>0</v>
      </c>
      <c r="T5888" s="781">
        <f>VLOOKUP(C5888,METADATA!$J$5:$Q$29,IF(E5888="HI",2,IF(E5888="LO",6,10))+IF(S5888=1,2,IF(D5888=7,1,(IF(WEEKDAY(B5888)=1,2,IF(WEEKDAY(B5888)=7,1,0))))))</f>
        <v>3</v>
      </c>
      <c r="U5888" s="781">
        <f>VLOOKUP(C5888,METADATA!$A$5:$H$29,IF(E5888="HI",2,IF(E5888="LO",6,10))+IF(S5888=1,2,IF(D5888=7,1,(IF(WEEKDAY(B5888)=1,2,IF(WEEKDAY(B5888)=7,1,0))))))</f>
        <v>3</v>
      </c>
    </row>
    <row r="5889" spans="2:21" ht="13.95" customHeight="1" x14ac:dyDescent="0.25">
      <c r="B5889" s="784">
        <f t="shared" si="275"/>
        <v>45628</v>
      </c>
      <c r="C5889" s="785">
        <v>5</v>
      </c>
      <c r="D5889" s="786">
        <f>IFERROR((INDEX(METADATA!$T$2:$T$20,MATCH(B5889,METADATA!$S$2:$S$20,0))),0)</f>
        <v>0</v>
      </c>
      <c r="E5889" s="785" t="str">
        <f t="shared" si="273"/>
        <v>LO</v>
      </c>
      <c r="F5889" s="786">
        <f>VLOOKUP(C5889,METADATA!$A$5:$H$29,IF(E5889="HI",2,IF(E5889="LO",6,10))+IF(D5889=1,2,IF(D5889=7,1,(IF(WEEKDAY(B5889)=1,2,IF(WEEKDAY(B5889)=7,1,0))))))</f>
        <v>3</v>
      </c>
      <c r="G5889" s="786">
        <f>VLOOKUP(C5889,METADATA!$J$5:$Q$29,IF(E5889="HI",2,IF(E5889="LO",6,10))+IF(D5889=1,2,IF(D5889=7,1,(IF(WEEKDAY(B5889)=1,2,IF(WEEKDAY(B5889)=7,1,0))))))</f>
        <v>3</v>
      </c>
      <c r="H5889" s="787">
        <v>10417.25</v>
      </c>
      <c r="I5889" s="788">
        <v>3845.0449829101563</v>
      </c>
      <c r="K5889" s="795">
        <v>865.8125</v>
      </c>
      <c r="M5889" s="798">
        <f t="shared" si="274"/>
        <v>11104.209493840728</v>
      </c>
      <c r="N5889" s="303"/>
      <c r="S5889" s="786">
        <v>0</v>
      </c>
      <c r="T5889" s="781">
        <f>VLOOKUP(C5889,METADATA!$J$5:$Q$29,IF(E5889="HI",2,IF(E5889="LO",6,10))+IF(S5889=1,2,IF(D5889=7,1,(IF(WEEKDAY(B5889)=1,2,IF(WEEKDAY(B5889)=7,1,0))))))</f>
        <v>3</v>
      </c>
      <c r="U5889" s="781">
        <f>VLOOKUP(C5889,METADATA!$A$5:$H$29,IF(E5889="HI",2,IF(E5889="LO",6,10))+IF(S5889=1,2,IF(D5889=7,1,(IF(WEEKDAY(B5889)=1,2,IF(WEEKDAY(B5889)=7,1,0))))))</f>
        <v>3</v>
      </c>
    </row>
    <row r="5890" spans="2:21" ht="13.95" customHeight="1" x14ac:dyDescent="0.25">
      <c r="B5890" s="784">
        <f t="shared" si="275"/>
        <v>45628</v>
      </c>
      <c r="C5890" s="785">
        <v>6</v>
      </c>
      <c r="D5890" s="786">
        <f>IFERROR((INDEX(METADATA!$T$2:$T$20,MATCH(B5890,METADATA!$S$2:$S$20,0))),0)</f>
        <v>0</v>
      </c>
      <c r="E5890" s="785" t="str">
        <f t="shared" si="273"/>
        <v>LO</v>
      </c>
      <c r="F5890" s="786">
        <f>VLOOKUP(C5890,METADATA!$A$5:$H$29,IF(E5890="HI",2,IF(E5890="LO",6,10))+IF(D5890=1,2,IF(D5890=7,1,(IF(WEEKDAY(B5890)=1,2,IF(WEEKDAY(B5890)=7,1,0))))))</f>
        <v>2</v>
      </c>
      <c r="G5890" s="786">
        <f>VLOOKUP(C5890,METADATA!$J$5:$Q$29,IF(E5890="HI",2,IF(E5890="LO",6,10))+IF(D5890=1,2,IF(D5890=7,1,(IF(WEEKDAY(B5890)=1,2,IF(WEEKDAY(B5890)=7,1,0))))))</f>
        <v>2</v>
      </c>
      <c r="H5890" s="787">
        <v>12211.75</v>
      </c>
      <c r="I5890" s="788">
        <v>3876.5199279785156</v>
      </c>
      <c r="K5890" s="795">
        <v>834.63750000000005</v>
      </c>
      <c r="M5890" s="798">
        <f t="shared" si="274"/>
        <v>12812.269307757879</v>
      </c>
      <c r="N5890" s="303"/>
      <c r="S5890" s="786">
        <v>0</v>
      </c>
      <c r="T5890" s="781">
        <f>VLOOKUP(C5890,METADATA!$J$5:$Q$29,IF(E5890="HI",2,IF(E5890="LO",6,10))+IF(S5890=1,2,IF(D5890=7,1,(IF(WEEKDAY(B5890)=1,2,IF(WEEKDAY(B5890)=7,1,0))))))</f>
        <v>2</v>
      </c>
      <c r="U5890" s="781">
        <f>VLOOKUP(C5890,METADATA!$A$5:$H$29,IF(E5890="HI",2,IF(E5890="LO",6,10))+IF(S5890=1,2,IF(D5890=7,1,(IF(WEEKDAY(B5890)=1,2,IF(WEEKDAY(B5890)=7,1,0))))))</f>
        <v>2</v>
      </c>
    </row>
    <row r="5891" spans="2:21" ht="13.95" customHeight="1" x14ac:dyDescent="0.25">
      <c r="B5891" s="784">
        <f t="shared" si="275"/>
        <v>45628</v>
      </c>
      <c r="C5891" s="785">
        <v>7</v>
      </c>
      <c r="D5891" s="786">
        <f>IFERROR((INDEX(METADATA!$T$2:$T$20,MATCH(B5891,METADATA!$S$2:$S$20,0))),0)</f>
        <v>0</v>
      </c>
      <c r="E5891" s="785" t="str">
        <f t="shared" si="273"/>
        <v>LO</v>
      </c>
      <c r="F5891" s="786">
        <f>VLOOKUP(C5891,METADATA!$A$5:$H$29,IF(E5891="HI",2,IF(E5891="LO",6,10))+IF(D5891=1,2,IF(D5891=7,1,(IF(WEEKDAY(B5891)=1,2,IF(WEEKDAY(B5891)=7,1,0))))))</f>
        <v>1</v>
      </c>
      <c r="G5891" s="786">
        <f>VLOOKUP(C5891,METADATA!$J$5:$Q$29,IF(E5891="HI",2,IF(E5891="LO",6,10))+IF(D5891=1,2,IF(D5891=7,1,(IF(WEEKDAY(B5891)=1,2,IF(WEEKDAY(B5891)=7,1,0))))))</f>
        <v>1</v>
      </c>
      <c r="H5891" s="787">
        <v>12867.5</v>
      </c>
      <c r="I5891" s="788">
        <v>3757.474853515625</v>
      </c>
      <c r="K5891" s="795">
        <v>847.33749999999998</v>
      </c>
      <c r="M5891" s="798">
        <f t="shared" si="274"/>
        <v>13404.893640935845</v>
      </c>
      <c r="N5891" s="303"/>
      <c r="S5891" s="786">
        <v>0</v>
      </c>
      <c r="T5891" s="781">
        <f>VLOOKUP(C5891,METADATA!$J$5:$Q$29,IF(E5891="HI",2,IF(E5891="LO",6,10))+IF(S5891=1,2,IF(D5891=7,1,(IF(WEEKDAY(B5891)=1,2,IF(WEEKDAY(B5891)=7,1,0))))))</f>
        <v>1</v>
      </c>
      <c r="U5891" s="781">
        <f>VLOOKUP(C5891,METADATA!$A$5:$H$29,IF(E5891="HI",2,IF(E5891="LO",6,10))+IF(S5891=1,2,IF(D5891=7,1,(IF(WEEKDAY(B5891)=1,2,IF(WEEKDAY(B5891)=7,1,0))))))</f>
        <v>1</v>
      </c>
    </row>
    <row r="5892" spans="2:21" ht="13.95" customHeight="1" x14ac:dyDescent="0.25">
      <c r="B5892" s="784">
        <f t="shared" si="275"/>
        <v>45628</v>
      </c>
      <c r="C5892" s="785">
        <v>8</v>
      </c>
      <c r="D5892" s="786">
        <f>IFERROR((INDEX(METADATA!$T$2:$T$20,MATCH(B5892,METADATA!$S$2:$S$20,0))),0)</f>
        <v>0</v>
      </c>
      <c r="E5892" s="785" t="str">
        <f t="shared" ref="E5892:E5955" si="276">IF(B5892="","",IF(AND(MONTH(B5892)&gt;=MONTH($AA$9),MONTH(B5892)&lt;=MONTH($AA$11)),"HI","LO"))</f>
        <v>LO</v>
      </c>
      <c r="F5892" s="786">
        <f>VLOOKUP(C5892,METADATA!$A$5:$H$29,IF(E5892="HI",2,IF(E5892="LO",6,10))+IF(D5892=1,2,IF(D5892=7,1,(IF(WEEKDAY(B5892)=1,2,IF(WEEKDAY(B5892)=7,1,0))))))</f>
        <v>1</v>
      </c>
      <c r="G5892" s="786">
        <f>VLOOKUP(C5892,METADATA!$J$5:$Q$29,IF(E5892="HI",2,IF(E5892="LO",6,10))+IF(D5892=1,2,IF(D5892=7,1,(IF(WEEKDAY(B5892)=1,2,IF(WEEKDAY(B5892)=7,1,0))))))</f>
        <v>1</v>
      </c>
      <c r="H5892" s="787">
        <v>14225.75</v>
      </c>
      <c r="I5892" s="788">
        <v>3737.0699920654297</v>
      </c>
      <c r="K5892" s="795">
        <v>851.61249999999995</v>
      </c>
      <c r="M5892" s="798">
        <f t="shared" ref="M5892:M5955" si="277">SQRT(H5892^2+I5892^2)</f>
        <v>14708.421233704721</v>
      </c>
      <c r="N5892" s="303"/>
      <c r="S5892" s="786">
        <v>0</v>
      </c>
      <c r="T5892" s="781">
        <f>VLOOKUP(C5892,METADATA!$J$5:$Q$29,IF(E5892="HI",2,IF(E5892="LO",6,10))+IF(S5892=1,2,IF(D5892=7,1,(IF(WEEKDAY(B5892)=1,2,IF(WEEKDAY(B5892)=7,1,0))))))</f>
        <v>1</v>
      </c>
      <c r="U5892" s="781">
        <f>VLOOKUP(C5892,METADATA!$A$5:$H$29,IF(E5892="HI",2,IF(E5892="LO",6,10))+IF(S5892=1,2,IF(D5892=7,1,(IF(WEEKDAY(B5892)=1,2,IF(WEEKDAY(B5892)=7,1,0))))))</f>
        <v>1</v>
      </c>
    </row>
    <row r="5893" spans="2:21" ht="13.95" customHeight="1" x14ac:dyDescent="0.25">
      <c r="B5893" s="784">
        <f t="shared" si="275"/>
        <v>45628</v>
      </c>
      <c r="C5893" s="785">
        <v>9</v>
      </c>
      <c r="D5893" s="786">
        <f>IFERROR((INDEX(METADATA!$T$2:$T$20,MATCH(B5893,METADATA!$S$2:$S$20,0))),0)</f>
        <v>0</v>
      </c>
      <c r="E5893" s="785" t="str">
        <f t="shared" si="276"/>
        <v>LO</v>
      </c>
      <c r="F5893" s="786">
        <f>VLOOKUP(C5893,METADATA!$A$5:$H$29,IF(E5893="HI",2,IF(E5893="LO",6,10))+IF(D5893=1,2,IF(D5893=7,1,(IF(WEEKDAY(B5893)=1,2,IF(WEEKDAY(B5893)=7,1,0))))))</f>
        <v>2</v>
      </c>
      <c r="G5893" s="786">
        <f>VLOOKUP(C5893,METADATA!$J$5:$Q$29,IF(E5893="HI",2,IF(E5893="LO",6,10))+IF(D5893=1,2,IF(D5893=7,1,(IF(WEEKDAY(B5893)=1,2,IF(WEEKDAY(B5893)=7,1,0))))))</f>
        <v>1</v>
      </c>
      <c r="H5893" s="787">
        <v>15159</v>
      </c>
      <c r="I5893" s="788">
        <v>3949.1350708007813</v>
      </c>
      <c r="K5893" s="795">
        <v>856.5</v>
      </c>
      <c r="M5893" s="798">
        <f t="shared" si="277"/>
        <v>15664.959266063499</v>
      </c>
      <c r="N5893" s="303"/>
      <c r="S5893" s="786">
        <v>0</v>
      </c>
      <c r="T5893" s="781">
        <f>VLOOKUP(C5893,METADATA!$J$5:$Q$29,IF(E5893="HI",2,IF(E5893="LO",6,10))+IF(S5893=1,2,IF(D5893=7,1,(IF(WEEKDAY(B5893)=1,2,IF(WEEKDAY(B5893)=7,1,0))))))</f>
        <v>1</v>
      </c>
      <c r="U5893" s="781">
        <f>VLOOKUP(C5893,METADATA!$A$5:$H$29,IF(E5893="HI",2,IF(E5893="LO",6,10))+IF(S5893=1,2,IF(D5893=7,1,(IF(WEEKDAY(B5893)=1,2,IF(WEEKDAY(B5893)=7,1,0))))))</f>
        <v>2</v>
      </c>
    </row>
    <row r="5894" spans="2:21" ht="13.95" customHeight="1" x14ac:dyDescent="0.25">
      <c r="B5894" s="784">
        <f t="shared" si="275"/>
        <v>45628</v>
      </c>
      <c r="C5894" s="785">
        <v>10</v>
      </c>
      <c r="D5894" s="786">
        <f>IFERROR((INDEX(METADATA!$T$2:$T$20,MATCH(B5894,METADATA!$S$2:$S$20,0))),0)</f>
        <v>0</v>
      </c>
      <c r="E5894" s="785" t="str">
        <f t="shared" si="276"/>
        <v>LO</v>
      </c>
      <c r="F5894" s="786">
        <f>VLOOKUP(C5894,METADATA!$A$5:$H$29,IF(E5894="HI",2,IF(E5894="LO",6,10))+IF(D5894=1,2,IF(D5894=7,1,(IF(WEEKDAY(B5894)=1,2,IF(WEEKDAY(B5894)=7,1,0))))))</f>
        <v>2</v>
      </c>
      <c r="G5894" s="786">
        <f>VLOOKUP(C5894,METADATA!$J$5:$Q$29,IF(E5894="HI",2,IF(E5894="LO",6,10))+IF(D5894=1,2,IF(D5894=7,1,(IF(WEEKDAY(B5894)=1,2,IF(WEEKDAY(B5894)=7,1,0))))))</f>
        <v>2</v>
      </c>
      <c r="H5894" s="787">
        <v>15552.5</v>
      </c>
      <c r="I5894" s="788">
        <v>3968.2450256347656</v>
      </c>
      <c r="K5894" s="795">
        <v>824.32500000000005</v>
      </c>
      <c r="M5894" s="798">
        <f t="shared" si="277"/>
        <v>16050.770225552264</v>
      </c>
      <c r="N5894" s="303"/>
      <c r="S5894" s="786">
        <v>0</v>
      </c>
      <c r="T5894" s="781">
        <f>VLOOKUP(C5894,METADATA!$J$5:$Q$29,IF(E5894="HI",2,IF(E5894="LO",6,10))+IF(S5894=1,2,IF(D5894=7,1,(IF(WEEKDAY(B5894)=1,2,IF(WEEKDAY(B5894)=7,1,0))))))</f>
        <v>2</v>
      </c>
      <c r="U5894" s="781">
        <f>VLOOKUP(C5894,METADATA!$A$5:$H$29,IF(E5894="HI",2,IF(E5894="LO",6,10))+IF(S5894=1,2,IF(D5894=7,1,(IF(WEEKDAY(B5894)=1,2,IF(WEEKDAY(B5894)=7,1,0))))))</f>
        <v>2</v>
      </c>
    </row>
    <row r="5895" spans="2:21" ht="13.95" customHeight="1" x14ac:dyDescent="0.25">
      <c r="B5895" s="784">
        <f t="shared" si="275"/>
        <v>45628</v>
      </c>
      <c r="C5895" s="785">
        <v>11</v>
      </c>
      <c r="D5895" s="786">
        <f>IFERROR((INDEX(METADATA!$T$2:$T$20,MATCH(B5895,METADATA!$S$2:$S$20,0))),0)</f>
        <v>0</v>
      </c>
      <c r="E5895" s="785" t="str">
        <f t="shared" si="276"/>
        <v>LO</v>
      </c>
      <c r="F5895" s="786">
        <f>VLOOKUP(C5895,METADATA!$A$5:$H$29,IF(E5895="HI",2,IF(E5895="LO",6,10))+IF(D5895=1,2,IF(D5895=7,1,(IF(WEEKDAY(B5895)=1,2,IF(WEEKDAY(B5895)=7,1,0))))))</f>
        <v>2</v>
      </c>
      <c r="G5895" s="786">
        <f>VLOOKUP(C5895,METADATA!$J$5:$Q$29,IF(E5895="HI",2,IF(E5895="LO",6,10))+IF(D5895=1,2,IF(D5895=7,1,(IF(WEEKDAY(B5895)=1,2,IF(WEEKDAY(B5895)=7,1,0))))))</f>
        <v>2</v>
      </c>
      <c r="H5895" s="787">
        <v>16032.5</v>
      </c>
      <c r="I5895" s="788">
        <v>3839.0399322509766</v>
      </c>
      <c r="K5895" s="795">
        <v>882.73749999999995</v>
      </c>
      <c r="M5895" s="798">
        <f t="shared" si="277"/>
        <v>16485.72970333487</v>
      </c>
      <c r="N5895" s="303"/>
      <c r="S5895" s="786">
        <v>0</v>
      </c>
      <c r="T5895" s="781">
        <f>VLOOKUP(C5895,METADATA!$J$5:$Q$29,IF(E5895="HI",2,IF(E5895="LO",6,10))+IF(S5895=1,2,IF(D5895=7,1,(IF(WEEKDAY(B5895)=1,2,IF(WEEKDAY(B5895)=7,1,0))))))</f>
        <v>2</v>
      </c>
      <c r="U5895" s="781">
        <f>VLOOKUP(C5895,METADATA!$A$5:$H$29,IF(E5895="HI",2,IF(E5895="LO",6,10))+IF(S5895=1,2,IF(D5895=7,1,(IF(WEEKDAY(B5895)=1,2,IF(WEEKDAY(B5895)=7,1,0))))))</f>
        <v>2</v>
      </c>
    </row>
    <row r="5896" spans="2:21" ht="13.95" customHeight="1" x14ac:dyDescent="0.25">
      <c r="B5896" s="784">
        <f t="shared" si="275"/>
        <v>45628</v>
      </c>
      <c r="C5896" s="785">
        <v>12</v>
      </c>
      <c r="D5896" s="786">
        <f>IFERROR((INDEX(METADATA!$T$2:$T$20,MATCH(B5896,METADATA!$S$2:$S$20,0))),0)</f>
        <v>0</v>
      </c>
      <c r="E5896" s="785" t="str">
        <f t="shared" si="276"/>
        <v>LO</v>
      </c>
      <c r="F5896" s="786">
        <f>VLOOKUP(C5896,METADATA!$A$5:$H$29,IF(E5896="HI",2,IF(E5896="LO",6,10))+IF(D5896=1,2,IF(D5896=7,1,(IF(WEEKDAY(B5896)=1,2,IF(WEEKDAY(B5896)=7,1,0))))))</f>
        <v>2</v>
      </c>
      <c r="G5896" s="786">
        <f>VLOOKUP(C5896,METADATA!$J$5:$Q$29,IF(E5896="HI",2,IF(E5896="LO",6,10))+IF(D5896=1,2,IF(D5896=7,1,(IF(WEEKDAY(B5896)=1,2,IF(WEEKDAY(B5896)=7,1,0))))))</f>
        <v>2</v>
      </c>
      <c r="H5896" s="787">
        <v>16168</v>
      </c>
      <c r="I5896" s="788">
        <v>3092.4850921630859</v>
      </c>
      <c r="K5896" s="795">
        <v>909.3125</v>
      </c>
      <c r="M5896" s="798">
        <f t="shared" si="277"/>
        <v>16461.096198165265</v>
      </c>
      <c r="N5896" s="303"/>
      <c r="S5896" s="786">
        <v>0</v>
      </c>
      <c r="T5896" s="781">
        <f>VLOOKUP(C5896,METADATA!$J$5:$Q$29,IF(E5896="HI",2,IF(E5896="LO",6,10))+IF(S5896=1,2,IF(D5896=7,1,(IF(WEEKDAY(B5896)=1,2,IF(WEEKDAY(B5896)=7,1,0))))))</f>
        <v>2</v>
      </c>
      <c r="U5896" s="781">
        <f>VLOOKUP(C5896,METADATA!$A$5:$H$29,IF(E5896="HI",2,IF(E5896="LO",6,10))+IF(S5896=1,2,IF(D5896=7,1,(IF(WEEKDAY(B5896)=1,2,IF(WEEKDAY(B5896)=7,1,0))))))</f>
        <v>2</v>
      </c>
    </row>
    <row r="5897" spans="2:21" ht="13.95" customHeight="1" x14ac:dyDescent="0.25">
      <c r="B5897" s="784">
        <f t="shared" si="275"/>
        <v>45628</v>
      </c>
      <c r="C5897" s="785">
        <v>13</v>
      </c>
      <c r="D5897" s="786">
        <f>IFERROR((INDEX(METADATA!$T$2:$T$20,MATCH(B5897,METADATA!$S$2:$S$20,0))),0)</f>
        <v>0</v>
      </c>
      <c r="E5897" s="785" t="str">
        <f t="shared" si="276"/>
        <v>LO</v>
      </c>
      <c r="F5897" s="786">
        <f>VLOOKUP(C5897,METADATA!$A$5:$H$29,IF(E5897="HI",2,IF(E5897="LO",6,10))+IF(D5897=1,2,IF(D5897=7,1,(IF(WEEKDAY(B5897)=1,2,IF(WEEKDAY(B5897)=7,1,0))))))</f>
        <v>2</v>
      </c>
      <c r="G5897" s="786">
        <f>VLOOKUP(C5897,METADATA!$J$5:$Q$29,IF(E5897="HI",2,IF(E5897="LO",6,10))+IF(D5897=1,2,IF(D5897=7,1,(IF(WEEKDAY(B5897)=1,2,IF(WEEKDAY(B5897)=7,1,0))))))</f>
        <v>2</v>
      </c>
      <c r="H5897" s="787">
        <v>16278.25</v>
      </c>
      <c r="I5897" s="788">
        <v>1700.8925170898438</v>
      </c>
      <c r="K5897" s="795">
        <v>905.6</v>
      </c>
      <c r="M5897" s="798">
        <f t="shared" si="277"/>
        <v>16366.870758247962</v>
      </c>
      <c r="N5897" s="303"/>
      <c r="S5897" s="786">
        <v>0</v>
      </c>
      <c r="T5897" s="781">
        <f>VLOOKUP(C5897,METADATA!$J$5:$Q$29,IF(E5897="HI",2,IF(E5897="LO",6,10))+IF(S5897=1,2,IF(D5897=7,1,(IF(WEEKDAY(B5897)=1,2,IF(WEEKDAY(B5897)=7,1,0))))))</f>
        <v>2</v>
      </c>
      <c r="U5897" s="781">
        <f>VLOOKUP(C5897,METADATA!$A$5:$H$29,IF(E5897="HI",2,IF(E5897="LO",6,10))+IF(S5897=1,2,IF(D5897=7,1,(IF(WEEKDAY(B5897)=1,2,IF(WEEKDAY(B5897)=7,1,0))))))</f>
        <v>2</v>
      </c>
    </row>
    <row r="5898" spans="2:21" ht="13.95" customHeight="1" x14ac:dyDescent="0.25">
      <c r="B5898" s="784">
        <f t="shared" si="275"/>
        <v>45628</v>
      </c>
      <c r="C5898" s="785">
        <v>14</v>
      </c>
      <c r="D5898" s="786">
        <f>IFERROR((INDEX(METADATA!$T$2:$T$20,MATCH(B5898,METADATA!$S$2:$S$20,0))),0)</f>
        <v>0</v>
      </c>
      <c r="E5898" s="785" t="str">
        <f t="shared" si="276"/>
        <v>LO</v>
      </c>
      <c r="F5898" s="786">
        <f>VLOOKUP(C5898,METADATA!$A$5:$H$29,IF(E5898="HI",2,IF(E5898="LO",6,10))+IF(D5898=1,2,IF(D5898=7,1,(IF(WEEKDAY(B5898)=1,2,IF(WEEKDAY(B5898)=7,1,0))))))</f>
        <v>2</v>
      </c>
      <c r="G5898" s="786">
        <f>VLOOKUP(C5898,METADATA!$J$5:$Q$29,IF(E5898="HI",2,IF(E5898="LO",6,10))+IF(D5898=1,2,IF(D5898=7,1,(IF(WEEKDAY(B5898)=1,2,IF(WEEKDAY(B5898)=7,1,0))))))</f>
        <v>2</v>
      </c>
      <c r="H5898" s="787">
        <v>16710</v>
      </c>
      <c r="I5898" s="788">
        <v>1714.177490234375</v>
      </c>
      <c r="K5898" s="795">
        <v>913.98749999999995</v>
      </c>
      <c r="M5898" s="798">
        <f t="shared" si="277"/>
        <v>16797.693427016289</v>
      </c>
      <c r="N5898" s="303"/>
      <c r="S5898" s="786">
        <v>0</v>
      </c>
      <c r="T5898" s="781">
        <f>VLOOKUP(C5898,METADATA!$J$5:$Q$29,IF(E5898="HI",2,IF(E5898="LO",6,10))+IF(S5898=1,2,IF(D5898=7,1,(IF(WEEKDAY(B5898)=1,2,IF(WEEKDAY(B5898)=7,1,0))))))</f>
        <v>2</v>
      </c>
      <c r="U5898" s="781">
        <f>VLOOKUP(C5898,METADATA!$A$5:$H$29,IF(E5898="HI",2,IF(E5898="LO",6,10))+IF(S5898=1,2,IF(D5898=7,1,(IF(WEEKDAY(B5898)=1,2,IF(WEEKDAY(B5898)=7,1,0))))))</f>
        <v>2</v>
      </c>
    </row>
    <row r="5899" spans="2:21" ht="13.95" customHeight="1" x14ac:dyDescent="0.25">
      <c r="B5899" s="784">
        <f t="shared" si="275"/>
        <v>45628</v>
      </c>
      <c r="C5899" s="785">
        <v>15</v>
      </c>
      <c r="D5899" s="786">
        <f>IFERROR((INDEX(METADATA!$T$2:$T$20,MATCH(B5899,METADATA!$S$2:$S$20,0))),0)</f>
        <v>0</v>
      </c>
      <c r="E5899" s="785" t="str">
        <f t="shared" si="276"/>
        <v>LO</v>
      </c>
      <c r="F5899" s="786">
        <f>VLOOKUP(C5899,METADATA!$A$5:$H$29,IF(E5899="HI",2,IF(E5899="LO",6,10))+IF(D5899=1,2,IF(D5899=7,1,(IF(WEEKDAY(B5899)=1,2,IF(WEEKDAY(B5899)=7,1,0))))))</f>
        <v>2</v>
      </c>
      <c r="G5899" s="786">
        <f>VLOOKUP(C5899,METADATA!$J$5:$Q$29,IF(E5899="HI",2,IF(E5899="LO",6,10))+IF(D5899=1,2,IF(D5899=7,1,(IF(WEEKDAY(B5899)=1,2,IF(WEEKDAY(B5899)=7,1,0))))))</f>
        <v>2</v>
      </c>
      <c r="H5899" s="787">
        <v>16866.25</v>
      </c>
      <c r="I5899" s="788">
        <v>1914.262455701828</v>
      </c>
      <c r="K5899" s="795">
        <v>902.26250000000005</v>
      </c>
      <c r="M5899" s="798">
        <f t="shared" si="277"/>
        <v>16974.533566840935</v>
      </c>
      <c r="N5899" s="303"/>
      <c r="S5899" s="786">
        <v>0</v>
      </c>
      <c r="T5899" s="781">
        <f>VLOOKUP(C5899,METADATA!$J$5:$Q$29,IF(E5899="HI",2,IF(E5899="LO",6,10))+IF(S5899=1,2,IF(D5899=7,1,(IF(WEEKDAY(B5899)=1,2,IF(WEEKDAY(B5899)=7,1,0))))))</f>
        <v>2</v>
      </c>
      <c r="U5899" s="781">
        <f>VLOOKUP(C5899,METADATA!$A$5:$H$29,IF(E5899="HI",2,IF(E5899="LO",6,10))+IF(S5899=1,2,IF(D5899=7,1,(IF(WEEKDAY(B5899)=1,2,IF(WEEKDAY(B5899)=7,1,0))))))</f>
        <v>2</v>
      </c>
    </row>
    <row r="5900" spans="2:21" ht="13.95" customHeight="1" x14ac:dyDescent="0.25">
      <c r="B5900" s="784">
        <f t="shared" si="275"/>
        <v>45628</v>
      </c>
      <c r="C5900" s="785">
        <v>16</v>
      </c>
      <c r="D5900" s="786">
        <f>IFERROR((INDEX(METADATA!$T$2:$T$20,MATCH(B5900,METADATA!$S$2:$S$20,0))),0)</f>
        <v>0</v>
      </c>
      <c r="E5900" s="785" t="str">
        <f t="shared" si="276"/>
        <v>LO</v>
      </c>
      <c r="F5900" s="786">
        <f>VLOOKUP(C5900,METADATA!$A$5:$H$29,IF(E5900="HI",2,IF(E5900="LO",6,10))+IF(D5900=1,2,IF(D5900=7,1,(IF(WEEKDAY(B5900)=1,2,IF(WEEKDAY(B5900)=7,1,0))))))</f>
        <v>2</v>
      </c>
      <c r="G5900" s="786">
        <f>VLOOKUP(C5900,METADATA!$J$5:$Q$29,IF(E5900="HI",2,IF(E5900="LO",6,10))+IF(D5900=1,2,IF(D5900=7,1,(IF(WEEKDAY(B5900)=1,2,IF(WEEKDAY(B5900)=7,1,0))))))</f>
        <v>2</v>
      </c>
      <c r="H5900" s="787">
        <v>16418.25</v>
      </c>
      <c r="I5900" s="788">
        <v>1902.0025291442871</v>
      </c>
      <c r="K5900" s="795">
        <v>933.76250000000005</v>
      </c>
      <c r="M5900" s="798">
        <f t="shared" si="277"/>
        <v>16528.053324072112</v>
      </c>
      <c r="N5900" s="303"/>
      <c r="S5900" s="786">
        <v>0</v>
      </c>
      <c r="T5900" s="781">
        <f>VLOOKUP(C5900,METADATA!$J$5:$Q$29,IF(E5900="HI",2,IF(E5900="LO",6,10))+IF(S5900=1,2,IF(D5900=7,1,(IF(WEEKDAY(B5900)=1,2,IF(WEEKDAY(B5900)=7,1,0))))))</f>
        <v>2</v>
      </c>
      <c r="U5900" s="781">
        <f>VLOOKUP(C5900,METADATA!$A$5:$H$29,IF(E5900="HI",2,IF(E5900="LO",6,10))+IF(S5900=1,2,IF(D5900=7,1,(IF(WEEKDAY(B5900)=1,2,IF(WEEKDAY(B5900)=7,1,0))))))</f>
        <v>2</v>
      </c>
    </row>
    <row r="5901" spans="2:21" ht="13.95" customHeight="1" x14ac:dyDescent="0.25">
      <c r="B5901" s="784">
        <f t="shared" si="275"/>
        <v>45628</v>
      </c>
      <c r="C5901" s="785">
        <v>17</v>
      </c>
      <c r="D5901" s="786">
        <f>IFERROR((INDEX(METADATA!$T$2:$T$20,MATCH(B5901,METADATA!$S$2:$S$20,0))),0)</f>
        <v>0</v>
      </c>
      <c r="E5901" s="785" t="str">
        <f t="shared" si="276"/>
        <v>LO</v>
      </c>
      <c r="F5901" s="786">
        <f>VLOOKUP(C5901,METADATA!$A$5:$H$29,IF(E5901="HI",2,IF(E5901="LO",6,10))+IF(D5901=1,2,IF(D5901=7,1,(IF(WEEKDAY(B5901)=1,2,IF(WEEKDAY(B5901)=7,1,0))))))</f>
        <v>2</v>
      </c>
      <c r="G5901" s="786">
        <f>VLOOKUP(C5901,METADATA!$J$5:$Q$29,IF(E5901="HI",2,IF(E5901="LO",6,10))+IF(D5901=1,2,IF(D5901=7,1,(IF(WEEKDAY(B5901)=1,2,IF(WEEKDAY(B5901)=7,1,0))))))</f>
        <v>2</v>
      </c>
      <c r="H5901" s="787">
        <v>15347</v>
      </c>
      <c r="I5901" s="788">
        <v>1748.5199818015099</v>
      </c>
      <c r="K5901" s="795">
        <v>0</v>
      </c>
      <c r="M5901" s="798">
        <f t="shared" si="277"/>
        <v>15446.285350425167</v>
      </c>
      <c r="N5901" s="303"/>
      <c r="S5901" s="786">
        <v>0</v>
      </c>
      <c r="T5901" s="781">
        <f>VLOOKUP(C5901,METADATA!$J$5:$Q$29,IF(E5901="HI",2,IF(E5901="LO",6,10))+IF(S5901=1,2,IF(D5901=7,1,(IF(WEEKDAY(B5901)=1,2,IF(WEEKDAY(B5901)=7,1,0))))))</f>
        <v>2</v>
      </c>
      <c r="U5901" s="781">
        <f>VLOOKUP(C5901,METADATA!$A$5:$H$29,IF(E5901="HI",2,IF(E5901="LO",6,10))+IF(S5901=1,2,IF(D5901=7,1,(IF(WEEKDAY(B5901)=1,2,IF(WEEKDAY(B5901)=7,1,0))))))</f>
        <v>2</v>
      </c>
    </row>
    <row r="5902" spans="2:21" ht="13.95" customHeight="1" x14ac:dyDescent="0.25">
      <c r="B5902" s="784">
        <f t="shared" si="275"/>
        <v>45628</v>
      </c>
      <c r="C5902" s="785">
        <v>18</v>
      </c>
      <c r="D5902" s="786">
        <f>IFERROR((INDEX(METADATA!$T$2:$T$20,MATCH(B5902,METADATA!$S$2:$S$20,0))),0)</f>
        <v>0</v>
      </c>
      <c r="E5902" s="785" t="str">
        <f t="shared" si="276"/>
        <v>LO</v>
      </c>
      <c r="F5902" s="786">
        <f>VLOOKUP(C5902,METADATA!$A$5:$H$29,IF(E5902="HI",2,IF(E5902="LO",6,10))+IF(D5902=1,2,IF(D5902=7,1,(IF(WEEKDAY(B5902)=1,2,IF(WEEKDAY(B5902)=7,1,0))))))</f>
        <v>1</v>
      </c>
      <c r="G5902" s="786">
        <f>VLOOKUP(C5902,METADATA!$J$5:$Q$29,IF(E5902="HI",2,IF(E5902="LO",6,10))+IF(D5902=1,2,IF(D5902=7,1,(IF(WEEKDAY(B5902)=1,2,IF(WEEKDAY(B5902)=7,1,0))))))</f>
        <v>1</v>
      </c>
      <c r="H5902" s="787">
        <v>14820.75</v>
      </c>
      <c r="I5902" s="788">
        <v>1701.8124847412109</v>
      </c>
      <c r="K5902" s="795">
        <v>0</v>
      </c>
      <c r="M5902" s="798">
        <f t="shared" si="277"/>
        <v>14918.136488708</v>
      </c>
      <c r="N5902" s="303"/>
      <c r="S5902" s="786">
        <v>0</v>
      </c>
      <c r="T5902" s="781">
        <f>VLOOKUP(C5902,METADATA!$J$5:$Q$29,IF(E5902="HI",2,IF(E5902="LO",6,10))+IF(S5902=1,2,IF(D5902=7,1,(IF(WEEKDAY(B5902)=1,2,IF(WEEKDAY(B5902)=7,1,0))))))</f>
        <v>1</v>
      </c>
      <c r="U5902" s="781">
        <f>VLOOKUP(C5902,METADATA!$A$5:$H$29,IF(E5902="HI",2,IF(E5902="LO",6,10))+IF(S5902=1,2,IF(D5902=7,1,(IF(WEEKDAY(B5902)=1,2,IF(WEEKDAY(B5902)=7,1,0))))))</f>
        <v>1</v>
      </c>
    </row>
    <row r="5903" spans="2:21" ht="13.95" customHeight="1" x14ac:dyDescent="0.25">
      <c r="B5903" s="784">
        <f t="shared" si="275"/>
        <v>45628</v>
      </c>
      <c r="C5903" s="785">
        <v>19</v>
      </c>
      <c r="D5903" s="786">
        <f>IFERROR((INDEX(METADATA!$T$2:$T$20,MATCH(B5903,METADATA!$S$2:$S$20,0))),0)</f>
        <v>0</v>
      </c>
      <c r="E5903" s="785" t="str">
        <f t="shared" si="276"/>
        <v>LO</v>
      </c>
      <c r="F5903" s="786">
        <f>VLOOKUP(C5903,METADATA!$A$5:$H$29,IF(E5903="HI",2,IF(E5903="LO",6,10))+IF(D5903=1,2,IF(D5903=7,1,(IF(WEEKDAY(B5903)=1,2,IF(WEEKDAY(B5903)=7,1,0))))))</f>
        <v>1</v>
      </c>
      <c r="G5903" s="786">
        <f>VLOOKUP(C5903,METADATA!$J$5:$Q$29,IF(E5903="HI",2,IF(E5903="LO",6,10))+IF(D5903=1,2,IF(D5903=7,1,(IF(WEEKDAY(B5903)=1,2,IF(WEEKDAY(B5903)=7,1,0))))))</f>
        <v>1</v>
      </c>
      <c r="H5903" s="787">
        <v>14605.75</v>
      </c>
      <c r="I5903" s="788">
        <v>1596.3875427246094</v>
      </c>
      <c r="K5903" s="795">
        <v>0</v>
      </c>
      <c r="M5903" s="798">
        <f t="shared" si="277"/>
        <v>14692.732429642429</v>
      </c>
      <c r="N5903" s="303"/>
      <c r="S5903" s="786">
        <v>0</v>
      </c>
      <c r="T5903" s="781">
        <f>VLOOKUP(C5903,METADATA!$J$5:$Q$29,IF(E5903="HI",2,IF(E5903="LO",6,10))+IF(S5903=1,2,IF(D5903=7,1,(IF(WEEKDAY(B5903)=1,2,IF(WEEKDAY(B5903)=7,1,0))))))</f>
        <v>1</v>
      </c>
      <c r="U5903" s="781">
        <f>VLOOKUP(C5903,METADATA!$A$5:$H$29,IF(E5903="HI",2,IF(E5903="LO",6,10))+IF(S5903=1,2,IF(D5903=7,1,(IF(WEEKDAY(B5903)=1,2,IF(WEEKDAY(B5903)=7,1,0))))))</f>
        <v>1</v>
      </c>
    </row>
    <row r="5904" spans="2:21" ht="13.95" customHeight="1" x14ac:dyDescent="0.25">
      <c r="B5904" s="784">
        <f t="shared" si="275"/>
        <v>45628</v>
      </c>
      <c r="C5904" s="785">
        <v>20</v>
      </c>
      <c r="D5904" s="786">
        <f>IFERROR((INDEX(METADATA!$T$2:$T$20,MATCH(B5904,METADATA!$S$2:$S$20,0))),0)</f>
        <v>0</v>
      </c>
      <c r="E5904" s="785" t="str">
        <f t="shared" si="276"/>
        <v>LO</v>
      </c>
      <c r="F5904" s="786">
        <f>VLOOKUP(C5904,METADATA!$A$5:$H$29,IF(E5904="HI",2,IF(E5904="LO",6,10))+IF(D5904=1,2,IF(D5904=7,1,(IF(WEEKDAY(B5904)=1,2,IF(WEEKDAY(B5904)=7,1,0))))))</f>
        <v>1</v>
      </c>
      <c r="G5904" s="786">
        <f>VLOOKUP(C5904,METADATA!$J$5:$Q$29,IF(E5904="HI",2,IF(E5904="LO",6,10))+IF(D5904=1,2,IF(D5904=7,1,(IF(WEEKDAY(B5904)=1,2,IF(WEEKDAY(B5904)=7,1,0))))))</f>
        <v>2</v>
      </c>
      <c r="H5904" s="787">
        <v>13973.25</v>
      </c>
      <c r="I5904" s="788">
        <v>1550.6600341796875</v>
      </c>
      <c r="K5904" s="795">
        <v>0</v>
      </c>
      <c r="M5904" s="798">
        <f t="shared" si="277"/>
        <v>14059.027779476863</v>
      </c>
      <c r="N5904" s="303"/>
      <c r="S5904" s="786">
        <v>0</v>
      </c>
      <c r="T5904" s="781">
        <f>VLOOKUP(C5904,METADATA!$J$5:$Q$29,IF(E5904="HI",2,IF(E5904="LO",6,10))+IF(S5904=1,2,IF(D5904=7,1,(IF(WEEKDAY(B5904)=1,2,IF(WEEKDAY(B5904)=7,1,0))))))</f>
        <v>2</v>
      </c>
      <c r="U5904" s="781">
        <f>VLOOKUP(C5904,METADATA!$A$5:$H$29,IF(E5904="HI",2,IF(E5904="LO",6,10))+IF(S5904=1,2,IF(D5904=7,1,(IF(WEEKDAY(B5904)=1,2,IF(WEEKDAY(B5904)=7,1,0))))))</f>
        <v>1</v>
      </c>
    </row>
    <row r="5905" spans="2:21" ht="13.95" customHeight="1" x14ac:dyDescent="0.25">
      <c r="B5905" s="784">
        <f t="shared" si="275"/>
        <v>45628</v>
      </c>
      <c r="C5905" s="785">
        <v>21</v>
      </c>
      <c r="D5905" s="786">
        <f>IFERROR((INDEX(METADATA!$T$2:$T$20,MATCH(B5905,METADATA!$S$2:$S$20,0))),0)</f>
        <v>0</v>
      </c>
      <c r="E5905" s="785" t="str">
        <f t="shared" si="276"/>
        <v>LO</v>
      </c>
      <c r="F5905" s="786">
        <f>VLOOKUP(C5905,METADATA!$A$5:$H$29,IF(E5905="HI",2,IF(E5905="LO",6,10))+IF(D5905=1,2,IF(D5905=7,1,(IF(WEEKDAY(B5905)=1,2,IF(WEEKDAY(B5905)=7,1,0))))))</f>
        <v>2</v>
      </c>
      <c r="G5905" s="786">
        <f>VLOOKUP(C5905,METADATA!$J$5:$Q$29,IF(E5905="HI",2,IF(E5905="LO",6,10))+IF(D5905=1,2,IF(D5905=7,1,(IF(WEEKDAY(B5905)=1,2,IF(WEEKDAY(B5905)=7,1,0))))))</f>
        <v>2</v>
      </c>
      <c r="H5905" s="787">
        <v>12338.75</v>
      </c>
      <c r="I5905" s="788">
        <v>2955.7500762939453</v>
      </c>
      <c r="K5905" s="795">
        <v>0</v>
      </c>
      <c r="M5905" s="798">
        <f t="shared" si="277"/>
        <v>12687.837092113519</v>
      </c>
      <c r="N5905" s="303"/>
      <c r="S5905" s="786">
        <v>0</v>
      </c>
      <c r="T5905" s="781">
        <f>VLOOKUP(C5905,METADATA!$J$5:$Q$29,IF(E5905="HI",2,IF(E5905="LO",6,10))+IF(S5905=1,2,IF(D5905=7,1,(IF(WEEKDAY(B5905)=1,2,IF(WEEKDAY(B5905)=7,1,0))))))</f>
        <v>2</v>
      </c>
      <c r="U5905" s="781">
        <f>VLOOKUP(C5905,METADATA!$A$5:$H$29,IF(E5905="HI",2,IF(E5905="LO",6,10))+IF(S5905=1,2,IF(D5905=7,1,(IF(WEEKDAY(B5905)=1,2,IF(WEEKDAY(B5905)=7,1,0))))))</f>
        <v>2</v>
      </c>
    </row>
    <row r="5906" spans="2:21" ht="13.95" customHeight="1" x14ac:dyDescent="0.25">
      <c r="B5906" s="784">
        <f t="shared" si="275"/>
        <v>45628</v>
      </c>
      <c r="C5906" s="785">
        <v>22</v>
      </c>
      <c r="D5906" s="786">
        <f>IFERROR((INDEX(METADATA!$T$2:$T$20,MATCH(B5906,METADATA!$S$2:$S$20,0))),0)</f>
        <v>0</v>
      </c>
      <c r="E5906" s="785" t="str">
        <f t="shared" si="276"/>
        <v>LO</v>
      </c>
      <c r="F5906" s="786">
        <f>VLOOKUP(C5906,METADATA!$A$5:$H$29,IF(E5906="HI",2,IF(E5906="LO",6,10))+IF(D5906=1,2,IF(D5906=7,1,(IF(WEEKDAY(B5906)=1,2,IF(WEEKDAY(B5906)=7,1,0))))))</f>
        <v>3</v>
      </c>
      <c r="G5906" s="786">
        <f>VLOOKUP(C5906,METADATA!$J$5:$Q$29,IF(E5906="HI",2,IF(E5906="LO",6,10))+IF(D5906=1,2,IF(D5906=7,1,(IF(WEEKDAY(B5906)=1,2,IF(WEEKDAY(B5906)=7,1,0))))))</f>
        <v>3</v>
      </c>
      <c r="H5906" s="787">
        <v>10781.5</v>
      </c>
      <c r="I5906" s="788">
        <v>3639.885009765625</v>
      </c>
      <c r="K5906" s="795">
        <v>0</v>
      </c>
      <c r="M5906" s="798">
        <f t="shared" si="277"/>
        <v>11379.345549473242</v>
      </c>
      <c r="N5906" s="303"/>
      <c r="S5906" s="786">
        <v>0</v>
      </c>
      <c r="T5906" s="781">
        <f>VLOOKUP(C5906,METADATA!$J$5:$Q$29,IF(E5906="HI",2,IF(E5906="LO",6,10))+IF(S5906=1,2,IF(D5906=7,1,(IF(WEEKDAY(B5906)=1,2,IF(WEEKDAY(B5906)=7,1,0))))))</f>
        <v>3</v>
      </c>
      <c r="U5906" s="781">
        <f>VLOOKUP(C5906,METADATA!$A$5:$H$29,IF(E5906="HI",2,IF(E5906="LO",6,10))+IF(S5906=1,2,IF(D5906=7,1,(IF(WEEKDAY(B5906)=1,2,IF(WEEKDAY(B5906)=7,1,0))))))</f>
        <v>3</v>
      </c>
    </row>
    <row r="5907" spans="2:21" ht="13.95" customHeight="1" x14ac:dyDescent="0.25">
      <c r="B5907" s="784">
        <f t="shared" si="275"/>
        <v>45628</v>
      </c>
      <c r="C5907" s="785">
        <v>23</v>
      </c>
      <c r="D5907" s="786">
        <f>IFERROR((INDEX(METADATA!$T$2:$T$20,MATCH(B5907,METADATA!$S$2:$S$20,0))),0)</f>
        <v>0</v>
      </c>
      <c r="E5907" s="785" t="str">
        <f t="shared" si="276"/>
        <v>LO</v>
      </c>
      <c r="F5907" s="786">
        <f>VLOOKUP(C5907,METADATA!$A$5:$H$29,IF(E5907="HI",2,IF(E5907="LO",6,10))+IF(D5907=1,2,IF(D5907=7,1,(IF(WEEKDAY(B5907)=1,2,IF(WEEKDAY(B5907)=7,1,0))))))</f>
        <v>3</v>
      </c>
      <c r="G5907" s="786">
        <f>VLOOKUP(C5907,METADATA!$J$5:$Q$29,IF(E5907="HI",2,IF(E5907="LO",6,10))+IF(D5907=1,2,IF(D5907=7,1,(IF(WEEKDAY(B5907)=1,2,IF(WEEKDAY(B5907)=7,1,0))))))</f>
        <v>3</v>
      </c>
      <c r="H5907" s="787">
        <v>9948.75</v>
      </c>
      <c r="I5907" s="788">
        <v>3805.4050598144531</v>
      </c>
      <c r="K5907" s="795">
        <v>0</v>
      </c>
      <c r="M5907" s="798">
        <f t="shared" si="277"/>
        <v>10651.701001800671</v>
      </c>
      <c r="N5907" s="303"/>
      <c r="S5907" s="786">
        <v>0</v>
      </c>
      <c r="T5907" s="781">
        <f>VLOOKUP(C5907,METADATA!$J$5:$Q$29,IF(E5907="HI",2,IF(E5907="LO",6,10))+IF(S5907=1,2,IF(D5907=7,1,(IF(WEEKDAY(B5907)=1,2,IF(WEEKDAY(B5907)=7,1,0))))))</f>
        <v>3</v>
      </c>
      <c r="U5907" s="781">
        <f>VLOOKUP(C5907,METADATA!$A$5:$H$29,IF(E5907="HI",2,IF(E5907="LO",6,10))+IF(S5907=1,2,IF(D5907=7,1,(IF(WEEKDAY(B5907)=1,2,IF(WEEKDAY(B5907)=7,1,0))))))</f>
        <v>3</v>
      </c>
    </row>
    <row r="5908" spans="2:21" ht="13.95" customHeight="1" x14ac:dyDescent="0.25">
      <c r="B5908" s="784">
        <f t="shared" si="275"/>
        <v>45629</v>
      </c>
      <c r="C5908" s="785">
        <v>0</v>
      </c>
      <c r="D5908" s="786">
        <f>IFERROR((INDEX(METADATA!$T$2:$T$20,MATCH(B5908,METADATA!$S$2:$S$20,0))),0)</f>
        <v>0</v>
      </c>
      <c r="E5908" s="785" t="str">
        <f t="shared" si="276"/>
        <v>LO</v>
      </c>
      <c r="F5908" s="786">
        <f>VLOOKUP(C5908,METADATA!$A$5:$H$29,IF(E5908="HI",2,IF(E5908="LO",6,10))+IF(D5908=1,2,IF(D5908=7,1,(IF(WEEKDAY(B5908)=1,2,IF(WEEKDAY(B5908)=7,1,0))))))</f>
        <v>3</v>
      </c>
      <c r="G5908" s="786">
        <f>VLOOKUP(C5908,METADATA!$J$5:$Q$29,IF(E5908="HI",2,IF(E5908="LO",6,10))+IF(D5908=1,2,IF(D5908=7,1,(IF(WEEKDAY(B5908)=1,2,IF(WEEKDAY(B5908)=7,1,0))))))</f>
        <v>3</v>
      </c>
      <c r="H5908" s="787">
        <v>9350</v>
      </c>
      <c r="I5908" s="788">
        <v>3928.7549591064453</v>
      </c>
      <c r="K5908" s="795">
        <v>0</v>
      </c>
      <c r="M5908" s="798">
        <f t="shared" si="277"/>
        <v>10141.874359737625</v>
      </c>
      <c r="N5908" s="303"/>
      <c r="S5908" s="786">
        <v>0</v>
      </c>
      <c r="T5908" s="781">
        <f>VLOOKUP(C5908,METADATA!$J$5:$Q$29,IF(E5908="HI",2,IF(E5908="LO",6,10))+IF(S5908=1,2,IF(D5908=7,1,(IF(WEEKDAY(B5908)=1,2,IF(WEEKDAY(B5908)=7,1,0))))))</f>
        <v>3</v>
      </c>
      <c r="U5908" s="781">
        <f>VLOOKUP(C5908,METADATA!$A$5:$H$29,IF(E5908="HI",2,IF(E5908="LO",6,10))+IF(S5908=1,2,IF(D5908=7,1,(IF(WEEKDAY(B5908)=1,2,IF(WEEKDAY(B5908)=7,1,0))))))</f>
        <v>3</v>
      </c>
    </row>
    <row r="5909" spans="2:21" ht="13.95" customHeight="1" x14ac:dyDescent="0.25">
      <c r="B5909" s="784">
        <f t="shared" si="275"/>
        <v>45629</v>
      </c>
      <c r="C5909" s="785">
        <v>1</v>
      </c>
      <c r="D5909" s="786">
        <f>IFERROR((INDEX(METADATA!$T$2:$T$20,MATCH(B5909,METADATA!$S$2:$S$20,0))),0)</f>
        <v>0</v>
      </c>
      <c r="E5909" s="785" t="str">
        <f t="shared" si="276"/>
        <v>LO</v>
      </c>
      <c r="F5909" s="786">
        <f>VLOOKUP(C5909,METADATA!$A$5:$H$29,IF(E5909="HI",2,IF(E5909="LO",6,10))+IF(D5909=1,2,IF(D5909=7,1,(IF(WEEKDAY(B5909)=1,2,IF(WEEKDAY(B5909)=7,1,0))))))</f>
        <v>3</v>
      </c>
      <c r="G5909" s="786">
        <f>VLOOKUP(C5909,METADATA!$J$5:$Q$29,IF(E5909="HI",2,IF(E5909="LO",6,10))+IF(D5909=1,2,IF(D5909=7,1,(IF(WEEKDAY(B5909)=1,2,IF(WEEKDAY(B5909)=7,1,0))))))</f>
        <v>3</v>
      </c>
      <c r="H5909" s="787">
        <v>9080.25</v>
      </c>
      <c r="I5909" s="788">
        <v>3889.2474670410156</v>
      </c>
      <c r="K5909" s="795">
        <v>0</v>
      </c>
      <c r="M5909" s="798">
        <f t="shared" si="277"/>
        <v>9878.1165169471933</v>
      </c>
      <c r="N5909" s="303"/>
      <c r="S5909" s="786">
        <v>0</v>
      </c>
      <c r="T5909" s="781">
        <f>VLOOKUP(C5909,METADATA!$J$5:$Q$29,IF(E5909="HI",2,IF(E5909="LO",6,10))+IF(S5909=1,2,IF(D5909=7,1,(IF(WEEKDAY(B5909)=1,2,IF(WEEKDAY(B5909)=7,1,0))))))</f>
        <v>3</v>
      </c>
      <c r="U5909" s="781">
        <f>VLOOKUP(C5909,METADATA!$A$5:$H$29,IF(E5909="HI",2,IF(E5909="LO",6,10))+IF(S5909=1,2,IF(D5909=7,1,(IF(WEEKDAY(B5909)=1,2,IF(WEEKDAY(B5909)=7,1,0))))))</f>
        <v>3</v>
      </c>
    </row>
    <row r="5910" spans="2:21" ht="13.95" customHeight="1" x14ac:dyDescent="0.25">
      <c r="B5910" s="784">
        <f t="shared" si="275"/>
        <v>45629</v>
      </c>
      <c r="C5910" s="785">
        <v>2</v>
      </c>
      <c r="D5910" s="786">
        <f>IFERROR((INDEX(METADATA!$T$2:$T$20,MATCH(B5910,METADATA!$S$2:$S$20,0))),0)</f>
        <v>0</v>
      </c>
      <c r="E5910" s="785" t="str">
        <f t="shared" si="276"/>
        <v>LO</v>
      </c>
      <c r="F5910" s="786">
        <f>VLOOKUP(C5910,METADATA!$A$5:$H$29,IF(E5910="HI",2,IF(E5910="LO",6,10))+IF(D5910=1,2,IF(D5910=7,1,(IF(WEEKDAY(B5910)=1,2,IF(WEEKDAY(B5910)=7,1,0))))))</f>
        <v>3</v>
      </c>
      <c r="G5910" s="786">
        <f>VLOOKUP(C5910,METADATA!$J$5:$Q$29,IF(E5910="HI",2,IF(E5910="LO",6,10))+IF(D5910=1,2,IF(D5910=7,1,(IF(WEEKDAY(B5910)=1,2,IF(WEEKDAY(B5910)=7,1,0))))))</f>
        <v>3</v>
      </c>
      <c r="H5910" s="787">
        <v>8993.5</v>
      </c>
      <c r="I5910" s="788">
        <v>3613.5149993896484</v>
      </c>
      <c r="K5910" s="795">
        <v>0</v>
      </c>
      <c r="M5910" s="798">
        <f t="shared" si="277"/>
        <v>9692.2924481679747</v>
      </c>
      <c r="N5910" s="303"/>
      <c r="S5910" s="786">
        <v>0</v>
      </c>
      <c r="T5910" s="781">
        <f>VLOOKUP(C5910,METADATA!$J$5:$Q$29,IF(E5910="HI",2,IF(E5910="LO",6,10))+IF(S5910=1,2,IF(D5910=7,1,(IF(WEEKDAY(B5910)=1,2,IF(WEEKDAY(B5910)=7,1,0))))))</f>
        <v>3</v>
      </c>
      <c r="U5910" s="781">
        <f>VLOOKUP(C5910,METADATA!$A$5:$H$29,IF(E5910="HI",2,IF(E5910="LO",6,10))+IF(S5910=1,2,IF(D5910=7,1,(IF(WEEKDAY(B5910)=1,2,IF(WEEKDAY(B5910)=7,1,0))))))</f>
        <v>3</v>
      </c>
    </row>
    <row r="5911" spans="2:21" ht="13.95" customHeight="1" x14ac:dyDescent="0.25">
      <c r="B5911" s="784">
        <f t="shared" si="275"/>
        <v>45629</v>
      </c>
      <c r="C5911" s="785">
        <v>3</v>
      </c>
      <c r="D5911" s="786">
        <f>IFERROR((INDEX(METADATA!$T$2:$T$20,MATCH(B5911,METADATA!$S$2:$S$20,0))),0)</f>
        <v>0</v>
      </c>
      <c r="E5911" s="785" t="str">
        <f t="shared" si="276"/>
        <v>LO</v>
      </c>
      <c r="F5911" s="786">
        <f>VLOOKUP(C5911,METADATA!$A$5:$H$29,IF(E5911="HI",2,IF(E5911="LO",6,10))+IF(D5911=1,2,IF(D5911=7,1,(IF(WEEKDAY(B5911)=1,2,IF(WEEKDAY(B5911)=7,1,0))))))</f>
        <v>3</v>
      </c>
      <c r="G5911" s="786">
        <f>VLOOKUP(C5911,METADATA!$J$5:$Q$29,IF(E5911="HI",2,IF(E5911="LO",6,10))+IF(D5911=1,2,IF(D5911=7,1,(IF(WEEKDAY(B5911)=1,2,IF(WEEKDAY(B5911)=7,1,0))))))</f>
        <v>3</v>
      </c>
      <c r="H5911" s="787">
        <v>9202.5</v>
      </c>
      <c r="I5911" s="788">
        <v>2824.9750366210938</v>
      </c>
      <c r="K5911" s="795">
        <v>0</v>
      </c>
      <c r="M5911" s="798">
        <f t="shared" si="277"/>
        <v>9626.3435533712563</v>
      </c>
      <c r="N5911" s="303"/>
      <c r="S5911" s="786">
        <v>0</v>
      </c>
      <c r="T5911" s="781">
        <f>VLOOKUP(C5911,METADATA!$J$5:$Q$29,IF(E5911="HI",2,IF(E5911="LO",6,10))+IF(S5911=1,2,IF(D5911=7,1,(IF(WEEKDAY(B5911)=1,2,IF(WEEKDAY(B5911)=7,1,0))))))</f>
        <v>3</v>
      </c>
      <c r="U5911" s="781">
        <f>VLOOKUP(C5911,METADATA!$A$5:$H$29,IF(E5911="HI",2,IF(E5911="LO",6,10))+IF(S5911=1,2,IF(D5911=7,1,(IF(WEEKDAY(B5911)=1,2,IF(WEEKDAY(B5911)=7,1,0))))))</f>
        <v>3</v>
      </c>
    </row>
    <row r="5912" spans="2:21" ht="13.95" customHeight="1" x14ac:dyDescent="0.25">
      <c r="B5912" s="784">
        <f t="shared" si="275"/>
        <v>45629</v>
      </c>
      <c r="C5912" s="785">
        <v>4</v>
      </c>
      <c r="D5912" s="786">
        <f>IFERROR((INDEX(METADATA!$T$2:$T$20,MATCH(B5912,METADATA!$S$2:$S$20,0))),0)</f>
        <v>0</v>
      </c>
      <c r="E5912" s="785" t="str">
        <f t="shared" si="276"/>
        <v>LO</v>
      </c>
      <c r="F5912" s="786">
        <f>VLOOKUP(C5912,METADATA!$A$5:$H$29,IF(E5912="HI",2,IF(E5912="LO",6,10))+IF(D5912=1,2,IF(D5912=7,1,(IF(WEEKDAY(B5912)=1,2,IF(WEEKDAY(B5912)=7,1,0))))))</f>
        <v>3</v>
      </c>
      <c r="G5912" s="786">
        <f>VLOOKUP(C5912,METADATA!$J$5:$Q$29,IF(E5912="HI",2,IF(E5912="LO",6,10))+IF(D5912=1,2,IF(D5912=7,1,(IF(WEEKDAY(B5912)=1,2,IF(WEEKDAY(B5912)=7,1,0))))))</f>
        <v>3</v>
      </c>
      <c r="H5912" s="787">
        <v>9627.25</v>
      </c>
      <c r="I5912" s="788">
        <v>2731.050048828125</v>
      </c>
      <c r="K5912" s="795">
        <v>870.51250000000005</v>
      </c>
      <c r="M5912" s="798">
        <f t="shared" si="277"/>
        <v>10007.126307372368</v>
      </c>
      <c r="N5912" s="303"/>
      <c r="S5912" s="786">
        <v>0</v>
      </c>
      <c r="T5912" s="781">
        <f>VLOOKUP(C5912,METADATA!$J$5:$Q$29,IF(E5912="HI",2,IF(E5912="LO",6,10))+IF(S5912=1,2,IF(D5912=7,1,(IF(WEEKDAY(B5912)=1,2,IF(WEEKDAY(B5912)=7,1,0))))))</f>
        <v>3</v>
      </c>
      <c r="U5912" s="781">
        <f>VLOOKUP(C5912,METADATA!$A$5:$H$29,IF(E5912="HI",2,IF(E5912="LO",6,10))+IF(S5912=1,2,IF(D5912=7,1,(IF(WEEKDAY(B5912)=1,2,IF(WEEKDAY(B5912)=7,1,0))))))</f>
        <v>3</v>
      </c>
    </row>
    <row r="5913" spans="2:21" ht="13.95" customHeight="1" x14ac:dyDescent="0.25">
      <c r="B5913" s="784">
        <f t="shared" si="275"/>
        <v>45629</v>
      </c>
      <c r="C5913" s="785">
        <v>5</v>
      </c>
      <c r="D5913" s="786">
        <f>IFERROR((INDEX(METADATA!$T$2:$T$20,MATCH(B5913,METADATA!$S$2:$S$20,0))),0)</f>
        <v>0</v>
      </c>
      <c r="E5913" s="785" t="str">
        <f t="shared" si="276"/>
        <v>LO</v>
      </c>
      <c r="F5913" s="786">
        <f>VLOOKUP(C5913,METADATA!$A$5:$H$29,IF(E5913="HI",2,IF(E5913="LO",6,10))+IF(D5913=1,2,IF(D5913=7,1,(IF(WEEKDAY(B5913)=1,2,IF(WEEKDAY(B5913)=7,1,0))))))</f>
        <v>3</v>
      </c>
      <c r="G5913" s="786">
        <f>VLOOKUP(C5913,METADATA!$J$5:$Q$29,IF(E5913="HI",2,IF(E5913="LO",6,10))+IF(D5913=1,2,IF(D5913=7,1,(IF(WEEKDAY(B5913)=1,2,IF(WEEKDAY(B5913)=7,1,0))))))</f>
        <v>3</v>
      </c>
      <c r="H5913" s="787">
        <v>11094</v>
      </c>
      <c r="I5913" s="788">
        <v>1966.3699645996094</v>
      </c>
      <c r="K5913" s="795">
        <v>865.8125</v>
      </c>
      <c r="M5913" s="798">
        <f t="shared" si="277"/>
        <v>11266.918249356364</v>
      </c>
      <c r="N5913" s="303"/>
      <c r="S5913" s="786">
        <v>0</v>
      </c>
      <c r="T5913" s="781">
        <f>VLOOKUP(C5913,METADATA!$J$5:$Q$29,IF(E5913="HI",2,IF(E5913="LO",6,10))+IF(S5913=1,2,IF(D5913=7,1,(IF(WEEKDAY(B5913)=1,2,IF(WEEKDAY(B5913)=7,1,0))))))</f>
        <v>3</v>
      </c>
      <c r="U5913" s="781">
        <f>VLOOKUP(C5913,METADATA!$A$5:$H$29,IF(E5913="HI",2,IF(E5913="LO",6,10))+IF(S5913=1,2,IF(D5913=7,1,(IF(WEEKDAY(B5913)=1,2,IF(WEEKDAY(B5913)=7,1,0))))))</f>
        <v>3</v>
      </c>
    </row>
    <row r="5914" spans="2:21" ht="13.95" customHeight="1" x14ac:dyDescent="0.25">
      <c r="B5914" s="784">
        <f t="shared" si="275"/>
        <v>45629</v>
      </c>
      <c r="C5914" s="785">
        <v>6</v>
      </c>
      <c r="D5914" s="786">
        <f>IFERROR((INDEX(METADATA!$T$2:$T$20,MATCH(B5914,METADATA!$S$2:$S$20,0))),0)</f>
        <v>0</v>
      </c>
      <c r="E5914" s="785" t="str">
        <f t="shared" si="276"/>
        <v>LO</v>
      </c>
      <c r="F5914" s="786">
        <f>VLOOKUP(C5914,METADATA!$A$5:$H$29,IF(E5914="HI",2,IF(E5914="LO",6,10))+IF(D5914=1,2,IF(D5914=7,1,(IF(WEEKDAY(B5914)=1,2,IF(WEEKDAY(B5914)=7,1,0))))))</f>
        <v>2</v>
      </c>
      <c r="G5914" s="786">
        <f>VLOOKUP(C5914,METADATA!$J$5:$Q$29,IF(E5914="HI",2,IF(E5914="LO",6,10))+IF(D5914=1,2,IF(D5914=7,1,(IF(WEEKDAY(B5914)=1,2,IF(WEEKDAY(B5914)=7,1,0))))))</f>
        <v>2</v>
      </c>
      <c r="H5914" s="787">
        <v>12493.25</v>
      </c>
      <c r="I5914" s="788">
        <v>1606.2449645996094</v>
      </c>
      <c r="K5914" s="795">
        <v>834.63750000000005</v>
      </c>
      <c r="M5914" s="798">
        <f t="shared" si="277"/>
        <v>12596.08345672581</v>
      </c>
      <c r="N5914" s="303"/>
      <c r="S5914" s="786">
        <v>0</v>
      </c>
      <c r="T5914" s="781">
        <f>VLOOKUP(C5914,METADATA!$J$5:$Q$29,IF(E5914="HI",2,IF(E5914="LO",6,10))+IF(S5914=1,2,IF(D5914=7,1,(IF(WEEKDAY(B5914)=1,2,IF(WEEKDAY(B5914)=7,1,0))))))</f>
        <v>2</v>
      </c>
      <c r="U5914" s="781">
        <f>VLOOKUP(C5914,METADATA!$A$5:$H$29,IF(E5914="HI",2,IF(E5914="LO",6,10))+IF(S5914=1,2,IF(D5914=7,1,(IF(WEEKDAY(B5914)=1,2,IF(WEEKDAY(B5914)=7,1,0))))))</f>
        <v>2</v>
      </c>
    </row>
    <row r="5915" spans="2:21" ht="13.95" customHeight="1" x14ac:dyDescent="0.25">
      <c r="B5915" s="784">
        <f t="shared" si="275"/>
        <v>45629</v>
      </c>
      <c r="C5915" s="785">
        <v>7</v>
      </c>
      <c r="D5915" s="786">
        <f>IFERROR((INDEX(METADATA!$T$2:$T$20,MATCH(B5915,METADATA!$S$2:$S$20,0))),0)</f>
        <v>0</v>
      </c>
      <c r="E5915" s="785" t="str">
        <f t="shared" si="276"/>
        <v>LO</v>
      </c>
      <c r="F5915" s="786">
        <f>VLOOKUP(C5915,METADATA!$A$5:$H$29,IF(E5915="HI",2,IF(E5915="LO",6,10))+IF(D5915=1,2,IF(D5915=7,1,(IF(WEEKDAY(B5915)=1,2,IF(WEEKDAY(B5915)=7,1,0))))))</f>
        <v>1</v>
      </c>
      <c r="G5915" s="786">
        <f>VLOOKUP(C5915,METADATA!$J$5:$Q$29,IF(E5915="HI",2,IF(E5915="LO",6,10))+IF(D5915=1,2,IF(D5915=7,1,(IF(WEEKDAY(B5915)=1,2,IF(WEEKDAY(B5915)=7,1,0))))))</f>
        <v>1</v>
      </c>
      <c r="H5915" s="787">
        <v>13364.75</v>
      </c>
      <c r="I5915" s="788">
        <v>1551.8875732421875</v>
      </c>
      <c r="K5915" s="795">
        <v>847.33749999999998</v>
      </c>
      <c r="M5915" s="798">
        <f t="shared" si="277"/>
        <v>13454.549327364462</v>
      </c>
      <c r="N5915" s="303"/>
      <c r="S5915" s="786">
        <v>0</v>
      </c>
      <c r="T5915" s="781">
        <f>VLOOKUP(C5915,METADATA!$J$5:$Q$29,IF(E5915="HI",2,IF(E5915="LO",6,10))+IF(S5915=1,2,IF(D5915=7,1,(IF(WEEKDAY(B5915)=1,2,IF(WEEKDAY(B5915)=7,1,0))))))</f>
        <v>1</v>
      </c>
      <c r="U5915" s="781">
        <f>VLOOKUP(C5915,METADATA!$A$5:$H$29,IF(E5915="HI",2,IF(E5915="LO",6,10))+IF(S5915=1,2,IF(D5915=7,1,(IF(WEEKDAY(B5915)=1,2,IF(WEEKDAY(B5915)=7,1,0))))))</f>
        <v>1</v>
      </c>
    </row>
    <row r="5916" spans="2:21" ht="13.95" customHeight="1" x14ac:dyDescent="0.25">
      <c r="B5916" s="784">
        <f t="shared" ref="B5916:B5979" si="278">B5892+1</f>
        <v>45629</v>
      </c>
      <c r="C5916" s="785">
        <v>8</v>
      </c>
      <c r="D5916" s="786">
        <f>IFERROR((INDEX(METADATA!$T$2:$T$20,MATCH(B5916,METADATA!$S$2:$S$20,0))),0)</f>
        <v>0</v>
      </c>
      <c r="E5916" s="785" t="str">
        <f t="shared" si="276"/>
        <v>LO</v>
      </c>
      <c r="F5916" s="786">
        <f>VLOOKUP(C5916,METADATA!$A$5:$H$29,IF(E5916="HI",2,IF(E5916="LO",6,10))+IF(D5916=1,2,IF(D5916=7,1,(IF(WEEKDAY(B5916)=1,2,IF(WEEKDAY(B5916)=7,1,0))))))</f>
        <v>1</v>
      </c>
      <c r="G5916" s="786">
        <f>VLOOKUP(C5916,METADATA!$J$5:$Q$29,IF(E5916="HI",2,IF(E5916="LO",6,10))+IF(D5916=1,2,IF(D5916=7,1,(IF(WEEKDAY(B5916)=1,2,IF(WEEKDAY(B5916)=7,1,0))))))</f>
        <v>1</v>
      </c>
      <c r="H5916" s="787">
        <v>15466.25</v>
      </c>
      <c r="I5916" s="788">
        <v>1541.9524841308594</v>
      </c>
      <c r="K5916" s="795">
        <v>851.61249999999995</v>
      </c>
      <c r="M5916" s="798">
        <f t="shared" si="277"/>
        <v>15542.924645182364</v>
      </c>
      <c r="N5916" s="303"/>
      <c r="S5916" s="786">
        <v>0</v>
      </c>
      <c r="T5916" s="781">
        <f>VLOOKUP(C5916,METADATA!$J$5:$Q$29,IF(E5916="HI",2,IF(E5916="LO",6,10))+IF(S5916=1,2,IF(D5916=7,1,(IF(WEEKDAY(B5916)=1,2,IF(WEEKDAY(B5916)=7,1,0))))))</f>
        <v>1</v>
      </c>
      <c r="U5916" s="781">
        <f>VLOOKUP(C5916,METADATA!$A$5:$H$29,IF(E5916="HI",2,IF(E5916="LO",6,10))+IF(S5916=1,2,IF(D5916=7,1,(IF(WEEKDAY(B5916)=1,2,IF(WEEKDAY(B5916)=7,1,0))))))</f>
        <v>1</v>
      </c>
    </row>
    <row r="5917" spans="2:21" ht="13.95" customHeight="1" x14ac:dyDescent="0.25">
      <c r="B5917" s="784">
        <f t="shared" si="278"/>
        <v>45629</v>
      </c>
      <c r="C5917" s="785">
        <v>9</v>
      </c>
      <c r="D5917" s="786">
        <f>IFERROR((INDEX(METADATA!$T$2:$T$20,MATCH(B5917,METADATA!$S$2:$S$20,0))),0)</f>
        <v>0</v>
      </c>
      <c r="E5917" s="785" t="str">
        <f t="shared" si="276"/>
        <v>LO</v>
      </c>
      <c r="F5917" s="786">
        <f>VLOOKUP(C5917,METADATA!$A$5:$H$29,IF(E5917="HI",2,IF(E5917="LO",6,10))+IF(D5917=1,2,IF(D5917=7,1,(IF(WEEKDAY(B5917)=1,2,IF(WEEKDAY(B5917)=7,1,0))))))</f>
        <v>2</v>
      </c>
      <c r="G5917" s="786">
        <f>VLOOKUP(C5917,METADATA!$J$5:$Q$29,IF(E5917="HI",2,IF(E5917="LO",6,10))+IF(D5917=1,2,IF(D5917=7,1,(IF(WEEKDAY(B5917)=1,2,IF(WEEKDAY(B5917)=7,1,0))))))</f>
        <v>1</v>
      </c>
      <c r="H5917" s="787">
        <v>16598.5</v>
      </c>
      <c r="I5917" s="788">
        <v>1506.7449951171875</v>
      </c>
      <c r="K5917" s="795">
        <v>856.5</v>
      </c>
      <c r="M5917" s="798">
        <f t="shared" si="277"/>
        <v>16666.747815045102</v>
      </c>
      <c r="N5917" s="303"/>
      <c r="S5917" s="786">
        <v>0</v>
      </c>
      <c r="T5917" s="781">
        <f>VLOOKUP(C5917,METADATA!$J$5:$Q$29,IF(E5917="HI",2,IF(E5917="LO",6,10))+IF(S5917=1,2,IF(D5917=7,1,(IF(WEEKDAY(B5917)=1,2,IF(WEEKDAY(B5917)=7,1,0))))))</f>
        <v>1</v>
      </c>
      <c r="U5917" s="781">
        <f>VLOOKUP(C5917,METADATA!$A$5:$H$29,IF(E5917="HI",2,IF(E5917="LO",6,10))+IF(S5917=1,2,IF(D5917=7,1,(IF(WEEKDAY(B5917)=1,2,IF(WEEKDAY(B5917)=7,1,0))))))</f>
        <v>2</v>
      </c>
    </row>
    <row r="5918" spans="2:21" ht="13.95" customHeight="1" x14ac:dyDescent="0.25">
      <c r="B5918" s="784">
        <f t="shared" si="278"/>
        <v>45629</v>
      </c>
      <c r="C5918" s="785">
        <v>10</v>
      </c>
      <c r="D5918" s="786">
        <f>IFERROR((INDEX(METADATA!$T$2:$T$20,MATCH(B5918,METADATA!$S$2:$S$20,0))),0)</f>
        <v>0</v>
      </c>
      <c r="E5918" s="785" t="str">
        <f t="shared" si="276"/>
        <v>LO</v>
      </c>
      <c r="F5918" s="786">
        <f>VLOOKUP(C5918,METADATA!$A$5:$H$29,IF(E5918="HI",2,IF(E5918="LO",6,10))+IF(D5918=1,2,IF(D5918=7,1,(IF(WEEKDAY(B5918)=1,2,IF(WEEKDAY(B5918)=7,1,0))))))</f>
        <v>2</v>
      </c>
      <c r="G5918" s="786">
        <f>VLOOKUP(C5918,METADATA!$J$5:$Q$29,IF(E5918="HI",2,IF(E5918="LO",6,10))+IF(D5918=1,2,IF(D5918=7,1,(IF(WEEKDAY(B5918)=1,2,IF(WEEKDAY(B5918)=7,1,0))))))</f>
        <v>2</v>
      </c>
      <c r="H5918" s="787">
        <v>16461.5</v>
      </c>
      <c r="I5918" s="788">
        <v>1573.4849853515625</v>
      </c>
      <c r="K5918" s="795">
        <v>824.32500000000005</v>
      </c>
      <c r="M5918" s="798">
        <f t="shared" si="277"/>
        <v>16536.530387270686</v>
      </c>
      <c r="N5918" s="303"/>
      <c r="S5918" s="786">
        <v>0</v>
      </c>
      <c r="T5918" s="781">
        <f>VLOOKUP(C5918,METADATA!$J$5:$Q$29,IF(E5918="HI",2,IF(E5918="LO",6,10))+IF(S5918=1,2,IF(D5918=7,1,(IF(WEEKDAY(B5918)=1,2,IF(WEEKDAY(B5918)=7,1,0))))))</f>
        <v>2</v>
      </c>
      <c r="U5918" s="781">
        <f>VLOOKUP(C5918,METADATA!$A$5:$H$29,IF(E5918="HI",2,IF(E5918="LO",6,10))+IF(S5918=1,2,IF(D5918=7,1,(IF(WEEKDAY(B5918)=1,2,IF(WEEKDAY(B5918)=7,1,0))))))</f>
        <v>2</v>
      </c>
    </row>
    <row r="5919" spans="2:21" ht="13.95" customHeight="1" x14ac:dyDescent="0.25">
      <c r="B5919" s="784">
        <f t="shared" si="278"/>
        <v>45629</v>
      </c>
      <c r="C5919" s="785">
        <v>11</v>
      </c>
      <c r="D5919" s="786">
        <f>IFERROR((INDEX(METADATA!$T$2:$T$20,MATCH(B5919,METADATA!$S$2:$S$20,0))),0)</f>
        <v>0</v>
      </c>
      <c r="E5919" s="785" t="str">
        <f t="shared" si="276"/>
        <v>LO</v>
      </c>
      <c r="F5919" s="786">
        <f>VLOOKUP(C5919,METADATA!$A$5:$H$29,IF(E5919="HI",2,IF(E5919="LO",6,10))+IF(D5919=1,2,IF(D5919=7,1,(IF(WEEKDAY(B5919)=1,2,IF(WEEKDAY(B5919)=7,1,0))))))</f>
        <v>2</v>
      </c>
      <c r="G5919" s="786">
        <f>VLOOKUP(C5919,METADATA!$J$5:$Q$29,IF(E5919="HI",2,IF(E5919="LO",6,10))+IF(D5919=1,2,IF(D5919=7,1,(IF(WEEKDAY(B5919)=1,2,IF(WEEKDAY(B5919)=7,1,0))))))</f>
        <v>2</v>
      </c>
      <c r="H5919" s="787">
        <v>17217.25</v>
      </c>
      <c r="I5919" s="788">
        <v>1610.5000305175781</v>
      </c>
      <c r="K5919" s="795">
        <v>882.73749999999995</v>
      </c>
      <c r="M5919" s="798">
        <f t="shared" si="277"/>
        <v>17292.408967833173</v>
      </c>
      <c r="N5919" s="303"/>
      <c r="S5919" s="786">
        <v>0</v>
      </c>
      <c r="T5919" s="781">
        <f>VLOOKUP(C5919,METADATA!$J$5:$Q$29,IF(E5919="HI",2,IF(E5919="LO",6,10))+IF(S5919=1,2,IF(D5919=7,1,(IF(WEEKDAY(B5919)=1,2,IF(WEEKDAY(B5919)=7,1,0))))))</f>
        <v>2</v>
      </c>
      <c r="U5919" s="781">
        <f>VLOOKUP(C5919,METADATA!$A$5:$H$29,IF(E5919="HI",2,IF(E5919="LO",6,10))+IF(S5919=1,2,IF(D5919=7,1,(IF(WEEKDAY(B5919)=1,2,IF(WEEKDAY(B5919)=7,1,0))))))</f>
        <v>2</v>
      </c>
    </row>
    <row r="5920" spans="2:21" ht="13.95" customHeight="1" x14ac:dyDescent="0.25">
      <c r="B5920" s="784">
        <f t="shared" si="278"/>
        <v>45629</v>
      </c>
      <c r="C5920" s="785">
        <v>12</v>
      </c>
      <c r="D5920" s="786">
        <f>IFERROR((INDEX(METADATA!$T$2:$T$20,MATCH(B5920,METADATA!$S$2:$S$20,0))),0)</f>
        <v>0</v>
      </c>
      <c r="E5920" s="785" t="str">
        <f t="shared" si="276"/>
        <v>LO</v>
      </c>
      <c r="F5920" s="786">
        <f>VLOOKUP(C5920,METADATA!$A$5:$H$29,IF(E5920="HI",2,IF(E5920="LO",6,10))+IF(D5920=1,2,IF(D5920=7,1,(IF(WEEKDAY(B5920)=1,2,IF(WEEKDAY(B5920)=7,1,0))))))</f>
        <v>2</v>
      </c>
      <c r="G5920" s="786">
        <f>VLOOKUP(C5920,METADATA!$J$5:$Q$29,IF(E5920="HI",2,IF(E5920="LO",6,10))+IF(D5920=1,2,IF(D5920=7,1,(IF(WEEKDAY(B5920)=1,2,IF(WEEKDAY(B5920)=7,1,0))))))</f>
        <v>2</v>
      </c>
      <c r="H5920" s="787">
        <v>17754.25</v>
      </c>
      <c r="I5920" s="788">
        <v>1764.4075355529785</v>
      </c>
      <c r="K5920" s="795">
        <v>909.3125</v>
      </c>
      <c r="M5920" s="798">
        <f t="shared" si="277"/>
        <v>17841.707513968951</v>
      </c>
      <c r="N5920" s="303"/>
      <c r="S5920" s="786">
        <v>0</v>
      </c>
      <c r="T5920" s="781">
        <f>VLOOKUP(C5920,METADATA!$J$5:$Q$29,IF(E5920="HI",2,IF(E5920="LO",6,10))+IF(S5920=1,2,IF(D5920=7,1,(IF(WEEKDAY(B5920)=1,2,IF(WEEKDAY(B5920)=7,1,0))))))</f>
        <v>2</v>
      </c>
      <c r="U5920" s="781">
        <f>VLOOKUP(C5920,METADATA!$A$5:$H$29,IF(E5920="HI",2,IF(E5920="LO",6,10))+IF(S5920=1,2,IF(D5920=7,1,(IF(WEEKDAY(B5920)=1,2,IF(WEEKDAY(B5920)=7,1,0))))))</f>
        <v>2</v>
      </c>
    </row>
    <row r="5921" spans="2:21" ht="13.95" customHeight="1" x14ac:dyDescent="0.25">
      <c r="B5921" s="784">
        <f t="shared" si="278"/>
        <v>45629</v>
      </c>
      <c r="C5921" s="785">
        <v>13</v>
      </c>
      <c r="D5921" s="786">
        <f>IFERROR((INDEX(METADATA!$T$2:$T$20,MATCH(B5921,METADATA!$S$2:$S$20,0))),0)</f>
        <v>0</v>
      </c>
      <c r="E5921" s="785" t="str">
        <f t="shared" si="276"/>
        <v>LO</v>
      </c>
      <c r="F5921" s="786">
        <f>VLOOKUP(C5921,METADATA!$A$5:$H$29,IF(E5921="HI",2,IF(E5921="LO",6,10))+IF(D5921=1,2,IF(D5921=7,1,(IF(WEEKDAY(B5921)=1,2,IF(WEEKDAY(B5921)=7,1,0))))))</f>
        <v>2</v>
      </c>
      <c r="G5921" s="786">
        <f>VLOOKUP(C5921,METADATA!$J$5:$Q$29,IF(E5921="HI",2,IF(E5921="LO",6,10))+IF(D5921=1,2,IF(D5921=7,1,(IF(WEEKDAY(B5921)=1,2,IF(WEEKDAY(B5921)=7,1,0))))))</f>
        <v>2</v>
      </c>
      <c r="H5921" s="787">
        <v>18015.25</v>
      </c>
      <c r="I5921" s="788">
        <v>2485.7550355195999</v>
      </c>
      <c r="K5921" s="795">
        <v>905.6</v>
      </c>
      <c r="M5921" s="798">
        <f t="shared" si="277"/>
        <v>18185.934418091114</v>
      </c>
      <c r="N5921" s="303"/>
      <c r="S5921" s="786">
        <v>0</v>
      </c>
      <c r="T5921" s="781">
        <f>VLOOKUP(C5921,METADATA!$J$5:$Q$29,IF(E5921="HI",2,IF(E5921="LO",6,10))+IF(S5921=1,2,IF(D5921=7,1,(IF(WEEKDAY(B5921)=1,2,IF(WEEKDAY(B5921)=7,1,0))))))</f>
        <v>2</v>
      </c>
      <c r="U5921" s="781">
        <f>VLOOKUP(C5921,METADATA!$A$5:$H$29,IF(E5921="HI",2,IF(E5921="LO",6,10))+IF(S5921=1,2,IF(D5921=7,1,(IF(WEEKDAY(B5921)=1,2,IF(WEEKDAY(B5921)=7,1,0))))))</f>
        <v>2</v>
      </c>
    </row>
    <row r="5922" spans="2:21" ht="13.95" customHeight="1" x14ac:dyDescent="0.25">
      <c r="B5922" s="784">
        <f t="shared" si="278"/>
        <v>45629</v>
      </c>
      <c r="C5922" s="785">
        <v>14</v>
      </c>
      <c r="D5922" s="786">
        <f>IFERROR((INDEX(METADATA!$T$2:$T$20,MATCH(B5922,METADATA!$S$2:$S$20,0))),0)</f>
        <v>0</v>
      </c>
      <c r="E5922" s="785" t="str">
        <f t="shared" si="276"/>
        <v>LO</v>
      </c>
      <c r="F5922" s="786">
        <f>VLOOKUP(C5922,METADATA!$A$5:$H$29,IF(E5922="HI",2,IF(E5922="LO",6,10))+IF(D5922=1,2,IF(D5922=7,1,(IF(WEEKDAY(B5922)=1,2,IF(WEEKDAY(B5922)=7,1,0))))))</f>
        <v>2</v>
      </c>
      <c r="G5922" s="786">
        <f>VLOOKUP(C5922,METADATA!$J$5:$Q$29,IF(E5922="HI",2,IF(E5922="LO",6,10))+IF(D5922=1,2,IF(D5922=7,1,(IF(WEEKDAY(B5922)=1,2,IF(WEEKDAY(B5922)=7,1,0))))))</f>
        <v>2</v>
      </c>
      <c r="H5922" s="787">
        <v>18749.75</v>
      </c>
      <c r="I5922" s="788">
        <v>2840.4000244140625</v>
      </c>
      <c r="K5922" s="795">
        <v>913.98749999999995</v>
      </c>
      <c r="M5922" s="798">
        <f t="shared" si="277"/>
        <v>18963.675734445351</v>
      </c>
      <c r="N5922" s="303"/>
      <c r="S5922" s="786">
        <v>0</v>
      </c>
      <c r="T5922" s="781">
        <f>VLOOKUP(C5922,METADATA!$J$5:$Q$29,IF(E5922="HI",2,IF(E5922="LO",6,10))+IF(S5922=1,2,IF(D5922=7,1,(IF(WEEKDAY(B5922)=1,2,IF(WEEKDAY(B5922)=7,1,0))))))</f>
        <v>2</v>
      </c>
      <c r="U5922" s="781">
        <f>VLOOKUP(C5922,METADATA!$A$5:$H$29,IF(E5922="HI",2,IF(E5922="LO",6,10))+IF(S5922=1,2,IF(D5922=7,1,(IF(WEEKDAY(B5922)=1,2,IF(WEEKDAY(B5922)=7,1,0))))))</f>
        <v>2</v>
      </c>
    </row>
    <row r="5923" spans="2:21" ht="13.95" customHeight="1" x14ac:dyDescent="0.25">
      <c r="B5923" s="784">
        <f t="shared" si="278"/>
        <v>45629</v>
      </c>
      <c r="C5923" s="785">
        <v>15</v>
      </c>
      <c r="D5923" s="786">
        <f>IFERROR((INDEX(METADATA!$T$2:$T$20,MATCH(B5923,METADATA!$S$2:$S$20,0))),0)</f>
        <v>0</v>
      </c>
      <c r="E5923" s="785" t="str">
        <f t="shared" si="276"/>
        <v>LO</v>
      </c>
      <c r="F5923" s="786">
        <f>VLOOKUP(C5923,METADATA!$A$5:$H$29,IF(E5923="HI",2,IF(E5923="LO",6,10))+IF(D5923=1,2,IF(D5923=7,1,(IF(WEEKDAY(B5923)=1,2,IF(WEEKDAY(B5923)=7,1,0))))))</f>
        <v>2</v>
      </c>
      <c r="G5923" s="786">
        <f>VLOOKUP(C5923,METADATA!$J$5:$Q$29,IF(E5923="HI",2,IF(E5923="LO",6,10))+IF(D5923=1,2,IF(D5923=7,1,(IF(WEEKDAY(B5923)=1,2,IF(WEEKDAY(B5923)=7,1,0))))))</f>
        <v>2</v>
      </c>
      <c r="H5923" s="787">
        <v>18586.25</v>
      </c>
      <c r="I5923" s="788">
        <v>3024.8300323486328</v>
      </c>
      <c r="K5923" s="795">
        <v>902.26250000000005</v>
      </c>
      <c r="M5923" s="798">
        <f t="shared" si="277"/>
        <v>18830.780275578021</v>
      </c>
      <c r="N5923" s="303"/>
      <c r="S5923" s="786">
        <v>0</v>
      </c>
      <c r="T5923" s="781">
        <f>VLOOKUP(C5923,METADATA!$J$5:$Q$29,IF(E5923="HI",2,IF(E5923="LO",6,10))+IF(S5923=1,2,IF(D5923=7,1,(IF(WEEKDAY(B5923)=1,2,IF(WEEKDAY(B5923)=7,1,0))))))</f>
        <v>2</v>
      </c>
      <c r="U5923" s="781">
        <f>VLOOKUP(C5923,METADATA!$A$5:$H$29,IF(E5923="HI",2,IF(E5923="LO",6,10))+IF(S5923=1,2,IF(D5923=7,1,(IF(WEEKDAY(B5923)=1,2,IF(WEEKDAY(B5923)=7,1,0))))))</f>
        <v>2</v>
      </c>
    </row>
    <row r="5924" spans="2:21" ht="13.95" customHeight="1" x14ac:dyDescent="0.25">
      <c r="B5924" s="784">
        <f t="shared" si="278"/>
        <v>45629</v>
      </c>
      <c r="C5924" s="785">
        <v>16</v>
      </c>
      <c r="D5924" s="786">
        <f>IFERROR((INDEX(METADATA!$T$2:$T$20,MATCH(B5924,METADATA!$S$2:$S$20,0))),0)</f>
        <v>0</v>
      </c>
      <c r="E5924" s="785" t="str">
        <f t="shared" si="276"/>
        <v>LO</v>
      </c>
      <c r="F5924" s="786">
        <f>VLOOKUP(C5924,METADATA!$A$5:$H$29,IF(E5924="HI",2,IF(E5924="LO",6,10))+IF(D5924=1,2,IF(D5924=7,1,(IF(WEEKDAY(B5924)=1,2,IF(WEEKDAY(B5924)=7,1,0))))))</f>
        <v>2</v>
      </c>
      <c r="G5924" s="786">
        <f>VLOOKUP(C5924,METADATA!$J$5:$Q$29,IF(E5924="HI",2,IF(E5924="LO",6,10))+IF(D5924=1,2,IF(D5924=7,1,(IF(WEEKDAY(B5924)=1,2,IF(WEEKDAY(B5924)=7,1,0))))))</f>
        <v>2</v>
      </c>
      <c r="H5924" s="787">
        <v>17979.5</v>
      </c>
      <c r="I5924" s="788">
        <v>3666.8349914550781</v>
      </c>
      <c r="K5924" s="795">
        <v>933.76250000000005</v>
      </c>
      <c r="M5924" s="798">
        <f t="shared" si="277"/>
        <v>18349.607600833304</v>
      </c>
      <c r="N5924" s="303"/>
      <c r="S5924" s="786">
        <v>0</v>
      </c>
      <c r="T5924" s="781">
        <f>VLOOKUP(C5924,METADATA!$J$5:$Q$29,IF(E5924="HI",2,IF(E5924="LO",6,10))+IF(S5924=1,2,IF(D5924=7,1,(IF(WEEKDAY(B5924)=1,2,IF(WEEKDAY(B5924)=7,1,0))))))</f>
        <v>2</v>
      </c>
      <c r="U5924" s="781">
        <f>VLOOKUP(C5924,METADATA!$A$5:$H$29,IF(E5924="HI",2,IF(E5924="LO",6,10))+IF(S5924=1,2,IF(D5924=7,1,(IF(WEEKDAY(B5924)=1,2,IF(WEEKDAY(B5924)=7,1,0))))))</f>
        <v>2</v>
      </c>
    </row>
    <row r="5925" spans="2:21" ht="13.95" customHeight="1" x14ac:dyDescent="0.25">
      <c r="B5925" s="784">
        <f t="shared" si="278"/>
        <v>45629</v>
      </c>
      <c r="C5925" s="785">
        <v>17</v>
      </c>
      <c r="D5925" s="786">
        <f>IFERROR((INDEX(METADATA!$T$2:$T$20,MATCH(B5925,METADATA!$S$2:$S$20,0))),0)</f>
        <v>0</v>
      </c>
      <c r="E5925" s="785" t="str">
        <f t="shared" si="276"/>
        <v>LO</v>
      </c>
      <c r="F5925" s="786">
        <f>VLOOKUP(C5925,METADATA!$A$5:$H$29,IF(E5925="HI",2,IF(E5925="LO",6,10))+IF(D5925=1,2,IF(D5925=7,1,(IF(WEEKDAY(B5925)=1,2,IF(WEEKDAY(B5925)=7,1,0))))))</f>
        <v>2</v>
      </c>
      <c r="G5925" s="786">
        <f>VLOOKUP(C5925,METADATA!$J$5:$Q$29,IF(E5925="HI",2,IF(E5925="LO",6,10))+IF(D5925=1,2,IF(D5925=7,1,(IF(WEEKDAY(B5925)=1,2,IF(WEEKDAY(B5925)=7,1,0))))))</f>
        <v>2</v>
      </c>
      <c r="H5925" s="787">
        <v>16378.25</v>
      </c>
      <c r="I5925" s="788">
        <v>3724.4949645996094</v>
      </c>
      <c r="K5925" s="795">
        <v>0</v>
      </c>
      <c r="M5925" s="798">
        <f t="shared" si="277"/>
        <v>16796.39651246147</v>
      </c>
      <c r="N5925" s="303"/>
      <c r="S5925" s="786">
        <v>0</v>
      </c>
      <c r="T5925" s="781">
        <f>VLOOKUP(C5925,METADATA!$J$5:$Q$29,IF(E5925="HI",2,IF(E5925="LO",6,10))+IF(S5925=1,2,IF(D5925=7,1,(IF(WEEKDAY(B5925)=1,2,IF(WEEKDAY(B5925)=7,1,0))))))</f>
        <v>2</v>
      </c>
      <c r="U5925" s="781">
        <f>VLOOKUP(C5925,METADATA!$A$5:$H$29,IF(E5925="HI",2,IF(E5925="LO",6,10))+IF(S5925=1,2,IF(D5925=7,1,(IF(WEEKDAY(B5925)=1,2,IF(WEEKDAY(B5925)=7,1,0))))))</f>
        <v>2</v>
      </c>
    </row>
    <row r="5926" spans="2:21" ht="13.95" customHeight="1" x14ac:dyDescent="0.25">
      <c r="B5926" s="784">
        <f t="shared" si="278"/>
        <v>45629</v>
      </c>
      <c r="C5926" s="785">
        <v>18</v>
      </c>
      <c r="D5926" s="786">
        <f>IFERROR((INDEX(METADATA!$T$2:$T$20,MATCH(B5926,METADATA!$S$2:$S$20,0))),0)</f>
        <v>0</v>
      </c>
      <c r="E5926" s="785" t="str">
        <f t="shared" si="276"/>
        <v>LO</v>
      </c>
      <c r="F5926" s="786">
        <f>VLOOKUP(C5926,METADATA!$A$5:$H$29,IF(E5926="HI",2,IF(E5926="LO",6,10))+IF(D5926=1,2,IF(D5926=7,1,(IF(WEEKDAY(B5926)=1,2,IF(WEEKDAY(B5926)=7,1,0))))))</f>
        <v>1</v>
      </c>
      <c r="G5926" s="786">
        <f>VLOOKUP(C5926,METADATA!$J$5:$Q$29,IF(E5926="HI",2,IF(E5926="LO",6,10))+IF(D5926=1,2,IF(D5926=7,1,(IF(WEEKDAY(B5926)=1,2,IF(WEEKDAY(B5926)=7,1,0))))))</f>
        <v>1</v>
      </c>
      <c r="H5926" s="787">
        <v>15722</v>
      </c>
      <c r="I5926" s="788">
        <v>3823.4949340820313</v>
      </c>
      <c r="K5926" s="795">
        <v>0</v>
      </c>
      <c r="M5926" s="798">
        <f t="shared" si="277"/>
        <v>16180.247139983707</v>
      </c>
      <c r="N5926" s="303"/>
      <c r="S5926" s="786">
        <v>0</v>
      </c>
      <c r="T5926" s="781">
        <f>VLOOKUP(C5926,METADATA!$J$5:$Q$29,IF(E5926="HI",2,IF(E5926="LO",6,10))+IF(S5926=1,2,IF(D5926=7,1,(IF(WEEKDAY(B5926)=1,2,IF(WEEKDAY(B5926)=7,1,0))))))</f>
        <v>1</v>
      </c>
      <c r="U5926" s="781">
        <f>VLOOKUP(C5926,METADATA!$A$5:$H$29,IF(E5926="HI",2,IF(E5926="LO",6,10))+IF(S5926=1,2,IF(D5926=7,1,(IF(WEEKDAY(B5926)=1,2,IF(WEEKDAY(B5926)=7,1,0))))))</f>
        <v>1</v>
      </c>
    </row>
    <row r="5927" spans="2:21" ht="13.95" customHeight="1" x14ac:dyDescent="0.25">
      <c r="B5927" s="784">
        <f t="shared" si="278"/>
        <v>45629</v>
      </c>
      <c r="C5927" s="785">
        <v>19</v>
      </c>
      <c r="D5927" s="786">
        <f>IFERROR((INDEX(METADATA!$T$2:$T$20,MATCH(B5927,METADATA!$S$2:$S$20,0))),0)</f>
        <v>0</v>
      </c>
      <c r="E5927" s="785" t="str">
        <f t="shared" si="276"/>
        <v>LO</v>
      </c>
      <c r="F5927" s="786">
        <f>VLOOKUP(C5927,METADATA!$A$5:$H$29,IF(E5927="HI",2,IF(E5927="LO",6,10))+IF(D5927=1,2,IF(D5927=7,1,(IF(WEEKDAY(B5927)=1,2,IF(WEEKDAY(B5927)=7,1,0))))))</f>
        <v>1</v>
      </c>
      <c r="G5927" s="786">
        <f>VLOOKUP(C5927,METADATA!$J$5:$Q$29,IF(E5927="HI",2,IF(E5927="LO",6,10))+IF(D5927=1,2,IF(D5927=7,1,(IF(WEEKDAY(B5927)=1,2,IF(WEEKDAY(B5927)=7,1,0))))))</f>
        <v>1</v>
      </c>
      <c r="H5927" s="787">
        <v>15651.25</v>
      </c>
      <c r="I5927" s="788">
        <v>3930.7049713134766</v>
      </c>
      <c r="K5927" s="795">
        <v>0</v>
      </c>
      <c r="M5927" s="798">
        <f t="shared" si="277"/>
        <v>16137.288128245355</v>
      </c>
      <c r="N5927" s="303"/>
      <c r="S5927" s="786">
        <v>0</v>
      </c>
      <c r="T5927" s="781">
        <f>VLOOKUP(C5927,METADATA!$J$5:$Q$29,IF(E5927="HI",2,IF(E5927="LO",6,10))+IF(S5927=1,2,IF(D5927=7,1,(IF(WEEKDAY(B5927)=1,2,IF(WEEKDAY(B5927)=7,1,0))))))</f>
        <v>1</v>
      </c>
      <c r="U5927" s="781">
        <f>VLOOKUP(C5927,METADATA!$A$5:$H$29,IF(E5927="HI",2,IF(E5927="LO",6,10))+IF(S5927=1,2,IF(D5927=7,1,(IF(WEEKDAY(B5927)=1,2,IF(WEEKDAY(B5927)=7,1,0))))))</f>
        <v>1</v>
      </c>
    </row>
    <row r="5928" spans="2:21" ht="13.95" customHeight="1" x14ac:dyDescent="0.25">
      <c r="B5928" s="784">
        <f t="shared" si="278"/>
        <v>45629</v>
      </c>
      <c r="C5928" s="785">
        <v>20</v>
      </c>
      <c r="D5928" s="786">
        <f>IFERROR((INDEX(METADATA!$T$2:$T$20,MATCH(B5928,METADATA!$S$2:$S$20,0))),0)</f>
        <v>0</v>
      </c>
      <c r="E5928" s="785" t="str">
        <f t="shared" si="276"/>
        <v>LO</v>
      </c>
      <c r="F5928" s="786">
        <f>VLOOKUP(C5928,METADATA!$A$5:$H$29,IF(E5928="HI",2,IF(E5928="LO",6,10))+IF(D5928=1,2,IF(D5928=7,1,(IF(WEEKDAY(B5928)=1,2,IF(WEEKDAY(B5928)=7,1,0))))))</f>
        <v>1</v>
      </c>
      <c r="G5928" s="786">
        <f>VLOOKUP(C5928,METADATA!$J$5:$Q$29,IF(E5928="HI",2,IF(E5928="LO",6,10))+IF(D5928=1,2,IF(D5928=7,1,(IF(WEEKDAY(B5928)=1,2,IF(WEEKDAY(B5928)=7,1,0))))))</f>
        <v>2</v>
      </c>
      <c r="H5928" s="787">
        <v>15612.75</v>
      </c>
      <c r="I5928" s="788">
        <v>3979.6100158691406</v>
      </c>
      <c r="K5928" s="795">
        <v>0</v>
      </c>
      <c r="M5928" s="798">
        <f t="shared" si="277"/>
        <v>16111.960105490145</v>
      </c>
      <c r="N5928" s="303"/>
      <c r="S5928" s="786">
        <v>0</v>
      </c>
      <c r="T5928" s="781">
        <f>VLOOKUP(C5928,METADATA!$J$5:$Q$29,IF(E5928="HI",2,IF(E5928="LO",6,10))+IF(S5928=1,2,IF(D5928=7,1,(IF(WEEKDAY(B5928)=1,2,IF(WEEKDAY(B5928)=7,1,0))))))</f>
        <v>2</v>
      </c>
      <c r="U5928" s="781">
        <f>VLOOKUP(C5928,METADATA!$A$5:$H$29,IF(E5928="HI",2,IF(E5928="LO",6,10))+IF(S5928=1,2,IF(D5928=7,1,(IF(WEEKDAY(B5928)=1,2,IF(WEEKDAY(B5928)=7,1,0))))))</f>
        <v>1</v>
      </c>
    </row>
    <row r="5929" spans="2:21" ht="13.95" customHeight="1" x14ac:dyDescent="0.25">
      <c r="B5929" s="784">
        <f t="shared" si="278"/>
        <v>45629</v>
      </c>
      <c r="C5929" s="785">
        <v>21</v>
      </c>
      <c r="D5929" s="786">
        <f>IFERROR((INDEX(METADATA!$T$2:$T$20,MATCH(B5929,METADATA!$S$2:$S$20,0))),0)</f>
        <v>0</v>
      </c>
      <c r="E5929" s="785" t="str">
        <f t="shared" si="276"/>
        <v>LO</v>
      </c>
      <c r="F5929" s="786">
        <f>VLOOKUP(C5929,METADATA!$A$5:$H$29,IF(E5929="HI",2,IF(E5929="LO",6,10))+IF(D5929=1,2,IF(D5929=7,1,(IF(WEEKDAY(B5929)=1,2,IF(WEEKDAY(B5929)=7,1,0))))))</f>
        <v>2</v>
      </c>
      <c r="G5929" s="786">
        <f>VLOOKUP(C5929,METADATA!$J$5:$Q$29,IF(E5929="HI",2,IF(E5929="LO",6,10))+IF(D5929=1,2,IF(D5929=7,1,(IF(WEEKDAY(B5929)=1,2,IF(WEEKDAY(B5929)=7,1,0))))))</f>
        <v>2</v>
      </c>
      <c r="H5929" s="787">
        <v>13910.5</v>
      </c>
      <c r="I5929" s="788">
        <v>3919.1100463867188</v>
      </c>
      <c r="K5929" s="795">
        <v>0</v>
      </c>
      <c r="M5929" s="798">
        <f t="shared" si="277"/>
        <v>14452.039088159474</v>
      </c>
      <c r="N5929" s="303"/>
      <c r="S5929" s="786">
        <v>0</v>
      </c>
      <c r="T5929" s="781">
        <f>VLOOKUP(C5929,METADATA!$J$5:$Q$29,IF(E5929="HI",2,IF(E5929="LO",6,10))+IF(S5929=1,2,IF(D5929=7,1,(IF(WEEKDAY(B5929)=1,2,IF(WEEKDAY(B5929)=7,1,0))))))</f>
        <v>2</v>
      </c>
      <c r="U5929" s="781">
        <f>VLOOKUP(C5929,METADATA!$A$5:$H$29,IF(E5929="HI",2,IF(E5929="LO",6,10))+IF(S5929=1,2,IF(D5929=7,1,(IF(WEEKDAY(B5929)=1,2,IF(WEEKDAY(B5929)=7,1,0))))))</f>
        <v>2</v>
      </c>
    </row>
    <row r="5930" spans="2:21" ht="13.95" customHeight="1" x14ac:dyDescent="0.25">
      <c r="B5930" s="784">
        <f t="shared" si="278"/>
        <v>45629</v>
      </c>
      <c r="C5930" s="785">
        <v>22</v>
      </c>
      <c r="D5930" s="786">
        <f>IFERROR((INDEX(METADATA!$T$2:$T$20,MATCH(B5930,METADATA!$S$2:$S$20,0))),0)</f>
        <v>0</v>
      </c>
      <c r="E5930" s="785" t="str">
        <f t="shared" si="276"/>
        <v>LO</v>
      </c>
      <c r="F5930" s="786">
        <f>VLOOKUP(C5930,METADATA!$A$5:$H$29,IF(E5930="HI",2,IF(E5930="LO",6,10))+IF(D5930=1,2,IF(D5930=7,1,(IF(WEEKDAY(B5930)=1,2,IF(WEEKDAY(B5930)=7,1,0))))))</f>
        <v>3</v>
      </c>
      <c r="G5930" s="786">
        <f>VLOOKUP(C5930,METADATA!$J$5:$Q$29,IF(E5930="HI",2,IF(E5930="LO",6,10))+IF(D5930=1,2,IF(D5930=7,1,(IF(WEEKDAY(B5930)=1,2,IF(WEEKDAY(B5930)=7,1,0))))))</f>
        <v>3</v>
      </c>
      <c r="H5930" s="787">
        <v>12195.5</v>
      </c>
      <c r="I5930" s="788">
        <v>3864.3798522949219</v>
      </c>
      <c r="K5930" s="795">
        <v>0</v>
      </c>
      <c r="M5930" s="798">
        <f t="shared" si="277"/>
        <v>12793.109547440878</v>
      </c>
      <c r="N5930" s="303"/>
      <c r="S5930" s="786">
        <v>0</v>
      </c>
      <c r="T5930" s="781">
        <f>VLOOKUP(C5930,METADATA!$J$5:$Q$29,IF(E5930="HI",2,IF(E5930="LO",6,10))+IF(S5930=1,2,IF(D5930=7,1,(IF(WEEKDAY(B5930)=1,2,IF(WEEKDAY(B5930)=7,1,0))))))</f>
        <v>3</v>
      </c>
      <c r="U5930" s="781">
        <f>VLOOKUP(C5930,METADATA!$A$5:$H$29,IF(E5930="HI",2,IF(E5930="LO",6,10))+IF(S5930=1,2,IF(D5930=7,1,(IF(WEEKDAY(B5930)=1,2,IF(WEEKDAY(B5930)=7,1,0))))))</f>
        <v>3</v>
      </c>
    </row>
    <row r="5931" spans="2:21" ht="13.95" customHeight="1" x14ac:dyDescent="0.25">
      <c r="B5931" s="784">
        <f t="shared" si="278"/>
        <v>45629</v>
      </c>
      <c r="C5931" s="785">
        <v>23</v>
      </c>
      <c r="D5931" s="786">
        <f>IFERROR((INDEX(METADATA!$T$2:$T$20,MATCH(B5931,METADATA!$S$2:$S$20,0))),0)</f>
        <v>0</v>
      </c>
      <c r="E5931" s="785" t="str">
        <f t="shared" si="276"/>
        <v>LO</v>
      </c>
      <c r="F5931" s="786">
        <f>VLOOKUP(C5931,METADATA!$A$5:$H$29,IF(E5931="HI",2,IF(E5931="LO",6,10))+IF(D5931=1,2,IF(D5931=7,1,(IF(WEEKDAY(B5931)=1,2,IF(WEEKDAY(B5931)=7,1,0))))))</f>
        <v>3</v>
      </c>
      <c r="G5931" s="786">
        <f>VLOOKUP(C5931,METADATA!$J$5:$Q$29,IF(E5931="HI",2,IF(E5931="LO",6,10))+IF(D5931=1,2,IF(D5931=7,1,(IF(WEEKDAY(B5931)=1,2,IF(WEEKDAY(B5931)=7,1,0))))))</f>
        <v>3</v>
      </c>
      <c r="H5931" s="787">
        <v>11017.25</v>
      </c>
      <c r="I5931" s="788">
        <v>4005.7550354003906</v>
      </c>
      <c r="K5931" s="795">
        <v>0</v>
      </c>
      <c r="M5931" s="798">
        <f t="shared" si="277"/>
        <v>11722.878100796561</v>
      </c>
      <c r="N5931" s="303"/>
      <c r="S5931" s="786">
        <v>0</v>
      </c>
      <c r="T5931" s="781">
        <f>VLOOKUP(C5931,METADATA!$J$5:$Q$29,IF(E5931="HI",2,IF(E5931="LO",6,10))+IF(S5931=1,2,IF(D5931=7,1,(IF(WEEKDAY(B5931)=1,2,IF(WEEKDAY(B5931)=7,1,0))))))</f>
        <v>3</v>
      </c>
      <c r="U5931" s="781">
        <f>VLOOKUP(C5931,METADATA!$A$5:$H$29,IF(E5931="HI",2,IF(E5931="LO",6,10))+IF(S5931=1,2,IF(D5931=7,1,(IF(WEEKDAY(B5931)=1,2,IF(WEEKDAY(B5931)=7,1,0))))))</f>
        <v>3</v>
      </c>
    </row>
    <row r="5932" spans="2:21" ht="13.95" customHeight="1" x14ac:dyDescent="0.25">
      <c r="B5932" s="784">
        <f t="shared" si="278"/>
        <v>45630</v>
      </c>
      <c r="C5932" s="785">
        <v>0</v>
      </c>
      <c r="D5932" s="786">
        <f>IFERROR((INDEX(METADATA!$T$2:$T$20,MATCH(B5932,METADATA!$S$2:$S$20,0))),0)</f>
        <v>0</v>
      </c>
      <c r="E5932" s="785" t="str">
        <f t="shared" si="276"/>
        <v>LO</v>
      </c>
      <c r="F5932" s="786">
        <f>VLOOKUP(C5932,METADATA!$A$5:$H$29,IF(E5932="HI",2,IF(E5932="LO",6,10))+IF(D5932=1,2,IF(D5932=7,1,(IF(WEEKDAY(B5932)=1,2,IF(WEEKDAY(B5932)=7,1,0))))))</f>
        <v>3</v>
      </c>
      <c r="G5932" s="786">
        <f>VLOOKUP(C5932,METADATA!$J$5:$Q$29,IF(E5932="HI",2,IF(E5932="LO",6,10))+IF(D5932=1,2,IF(D5932=7,1,(IF(WEEKDAY(B5932)=1,2,IF(WEEKDAY(B5932)=7,1,0))))))</f>
        <v>3</v>
      </c>
      <c r="H5932" s="787">
        <v>10145</v>
      </c>
      <c r="I5932" s="788">
        <v>4044.1800537109375</v>
      </c>
      <c r="K5932" s="795">
        <v>0</v>
      </c>
      <c r="M5932" s="798">
        <f t="shared" si="277"/>
        <v>10921.374332328025</v>
      </c>
      <c r="N5932" s="303"/>
      <c r="S5932" s="786">
        <v>0</v>
      </c>
      <c r="T5932" s="781">
        <f>VLOOKUP(C5932,METADATA!$J$5:$Q$29,IF(E5932="HI",2,IF(E5932="LO",6,10))+IF(S5932=1,2,IF(D5932=7,1,(IF(WEEKDAY(B5932)=1,2,IF(WEEKDAY(B5932)=7,1,0))))))</f>
        <v>3</v>
      </c>
      <c r="U5932" s="781">
        <f>VLOOKUP(C5932,METADATA!$A$5:$H$29,IF(E5932="HI",2,IF(E5932="LO",6,10))+IF(S5932=1,2,IF(D5932=7,1,(IF(WEEKDAY(B5932)=1,2,IF(WEEKDAY(B5932)=7,1,0))))))</f>
        <v>3</v>
      </c>
    </row>
    <row r="5933" spans="2:21" ht="13.95" customHeight="1" x14ac:dyDescent="0.25">
      <c r="B5933" s="784">
        <f t="shared" si="278"/>
        <v>45630</v>
      </c>
      <c r="C5933" s="785">
        <v>1</v>
      </c>
      <c r="D5933" s="786">
        <f>IFERROR((INDEX(METADATA!$T$2:$T$20,MATCH(B5933,METADATA!$S$2:$S$20,0))),0)</f>
        <v>0</v>
      </c>
      <c r="E5933" s="785" t="str">
        <f t="shared" si="276"/>
        <v>LO</v>
      </c>
      <c r="F5933" s="786">
        <f>VLOOKUP(C5933,METADATA!$A$5:$H$29,IF(E5933="HI",2,IF(E5933="LO",6,10))+IF(D5933=1,2,IF(D5933=7,1,(IF(WEEKDAY(B5933)=1,2,IF(WEEKDAY(B5933)=7,1,0))))))</f>
        <v>3</v>
      </c>
      <c r="G5933" s="786">
        <f>VLOOKUP(C5933,METADATA!$J$5:$Q$29,IF(E5933="HI",2,IF(E5933="LO",6,10))+IF(D5933=1,2,IF(D5933=7,1,(IF(WEEKDAY(B5933)=1,2,IF(WEEKDAY(B5933)=7,1,0))))))</f>
        <v>3</v>
      </c>
      <c r="H5933" s="787">
        <v>9572.75</v>
      </c>
      <c r="I5933" s="788">
        <v>3985.7649841308594</v>
      </c>
      <c r="K5933" s="795">
        <v>0</v>
      </c>
      <c r="M5933" s="798">
        <f t="shared" si="277"/>
        <v>10369.371488726965</v>
      </c>
      <c r="N5933" s="303"/>
      <c r="S5933" s="786">
        <v>0</v>
      </c>
      <c r="T5933" s="781">
        <f>VLOOKUP(C5933,METADATA!$J$5:$Q$29,IF(E5933="HI",2,IF(E5933="LO",6,10))+IF(S5933=1,2,IF(D5933=7,1,(IF(WEEKDAY(B5933)=1,2,IF(WEEKDAY(B5933)=7,1,0))))))</f>
        <v>3</v>
      </c>
      <c r="U5933" s="781">
        <f>VLOOKUP(C5933,METADATA!$A$5:$H$29,IF(E5933="HI",2,IF(E5933="LO",6,10))+IF(S5933=1,2,IF(D5933=7,1,(IF(WEEKDAY(B5933)=1,2,IF(WEEKDAY(B5933)=7,1,0))))))</f>
        <v>3</v>
      </c>
    </row>
    <row r="5934" spans="2:21" ht="13.95" customHeight="1" x14ac:dyDescent="0.25">
      <c r="B5934" s="784">
        <f t="shared" si="278"/>
        <v>45630</v>
      </c>
      <c r="C5934" s="785">
        <v>2</v>
      </c>
      <c r="D5934" s="786">
        <f>IFERROR((INDEX(METADATA!$T$2:$T$20,MATCH(B5934,METADATA!$S$2:$S$20,0))),0)</f>
        <v>0</v>
      </c>
      <c r="E5934" s="785" t="str">
        <f t="shared" si="276"/>
        <v>LO</v>
      </c>
      <c r="F5934" s="786">
        <f>VLOOKUP(C5934,METADATA!$A$5:$H$29,IF(E5934="HI",2,IF(E5934="LO",6,10))+IF(D5934=1,2,IF(D5934=7,1,(IF(WEEKDAY(B5934)=1,2,IF(WEEKDAY(B5934)=7,1,0))))))</f>
        <v>3</v>
      </c>
      <c r="G5934" s="786">
        <f>VLOOKUP(C5934,METADATA!$J$5:$Q$29,IF(E5934="HI",2,IF(E5934="LO",6,10))+IF(D5934=1,2,IF(D5934=7,1,(IF(WEEKDAY(B5934)=1,2,IF(WEEKDAY(B5934)=7,1,0))))))</f>
        <v>3</v>
      </c>
      <c r="H5934" s="787">
        <v>9537</v>
      </c>
      <c r="I5934" s="788">
        <v>4011.1550598144531</v>
      </c>
      <c r="K5934" s="795">
        <v>0</v>
      </c>
      <c r="M5934" s="798">
        <f t="shared" si="277"/>
        <v>10346.194175341727</v>
      </c>
      <c r="N5934" s="303"/>
      <c r="S5934" s="786">
        <v>0</v>
      </c>
      <c r="T5934" s="781">
        <f>VLOOKUP(C5934,METADATA!$J$5:$Q$29,IF(E5934="HI",2,IF(E5934="LO",6,10))+IF(S5934=1,2,IF(D5934=7,1,(IF(WEEKDAY(B5934)=1,2,IF(WEEKDAY(B5934)=7,1,0))))))</f>
        <v>3</v>
      </c>
      <c r="U5934" s="781">
        <f>VLOOKUP(C5934,METADATA!$A$5:$H$29,IF(E5934="HI",2,IF(E5934="LO",6,10))+IF(S5934=1,2,IF(D5934=7,1,(IF(WEEKDAY(B5934)=1,2,IF(WEEKDAY(B5934)=7,1,0))))))</f>
        <v>3</v>
      </c>
    </row>
    <row r="5935" spans="2:21" ht="13.95" customHeight="1" x14ac:dyDescent="0.25">
      <c r="B5935" s="784">
        <f t="shared" si="278"/>
        <v>45630</v>
      </c>
      <c r="C5935" s="785">
        <v>3</v>
      </c>
      <c r="D5935" s="786">
        <f>IFERROR((INDEX(METADATA!$T$2:$T$20,MATCH(B5935,METADATA!$S$2:$S$20,0))),0)</f>
        <v>0</v>
      </c>
      <c r="E5935" s="785" t="str">
        <f t="shared" si="276"/>
        <v>LO</v>
      </c>
      <c r="F5935" s="786">
        <f>VLOOKUP(C5935,METADATA!$A$5:$H$29,IF(E5935="HI",2,IF(E5935="LO",6,10))+IF(D5935=1,2,IF(D5935=7,1,(IF(WEEKDAY(B5935)=1,2,IF(WEEKDAY(B5935)=7,1,0))))))</f>
        <v>3</v>
      </c>
      <c r="G5935" s="786">
        <f>VLOOKUP(C5935,METADATA!$J$5:$Q$29,IF(E5935="HI",2,IF(E5935="LO",6,10))+IF(D5935=1,2,IF(D5935=7,1,(IF(WEEKDAY(B5935)=1,2,IF(WEEKDAY(B5935)=7,1,0))))))</f>
        <v>3</v>
      </c>
      <c r="H5935" s="787">
        <v>9435.75</v>
      </c>
      <c r="I5935" s="788">
        <v>4008.5750122070313</v>
      </c>
      <c r="K5935" s="795">
        <v>0</v>
      </c>
      <c r="M5935" s="798">
        <f t="shared" si="277"/>
        <v>10251.929169233983</v>
      </c>
      <c r="N5935" s="303"/>
      <c r="S5935" s="786">
        <v>0</v>
      </c>
      <c r="T5935" s="781">
        <f>VLOOKUP(C5935,METADATA!$J$5:$Q$29,IF(E5935="HI",2,IF(E5935="LO",6,10))+IF(S5935=1,2,IF(D5935=7,1,(IF(WEEKDAY(B5935)=1,2,IF(WEEKDAY(B5935)=7,1,0))))))</f>
        <v>3</v>
      </c>
      <c r="U5935" s="781">
        <f>VLOOKUP(C5935,METADATA!$A$5:$H$29,IF(E5935="HI",2,IF(E5935="LO",6,10))+IF(S5935=1,2,IF(D5935=7,1,(IF(WEEKDAY(B5935)=1,2,IF(WEEKDAY(B5935)=7,1,0))))))</f>
        <v>3</v>
      </c>
    </row>
    <row r="5936" spans="2:21" ht="13.95" customHeight="1" x14ac:dyDescent="0.25">
      <c r="B5936" s="784">
        <f t="shared" si="278"/>
        <v>45630</v>
      </c>
      <c r="C5936" s="785">
        <v>4</v>
      </c>
      <c r="D5936" s="786">
        <f>IFERROR((INDEX(METADATA!$T$2:$T$20,MATCH(B5936,METADATA!$S$2:$S$20,0))),0)</f>
        <v>0</v>
      </c>
      <c r="E5936" s="785" t="str">
        <f t="shared" si="276"/>
        <v>LO</v>
      </c>
      <c r="F5936" s="786">
        <f>VLOOKUP(C5936,METADATA!$A$5:$H$29,IF(E5936="HI",2,IF(E5936="LO",6,10))+IF(D5936=1,2,IF(D5936=7,1,(IF(WEEKDAY(B5936)=1,2,IF(WEEKDAY(B5936)=7,1,0))))))</f>
        <v>3</v>
      </c>
      <c r="G5936" s="786">
        <f>VLOOKUP(C5936,METADATA!$J$5:$Q$29,IF(E5936="HI",2,IF(E5936="LO",6,10))+IF(D5936=1,2,IF(D5936=7,1,(IF(WEEKDAY(B5936)=1,2,IF(WEEKDAY(B5936)=7,1,0))))))</f>
        <v>3</v>
      </c>
      <c r="H5936" s="787">
        <v>10046</v>
      </c>
      <c r="I5936" s="788">
        <v>3884.0400085449219</v>
      </c>
      <c r="K5936" s="795">
        <v>870.51250000000005</v>
      </c>
      <c r="M5936" s="798">
        <f t="shared" si="277"/>
        <v>10770.695557297015</v>
      </c>
      <c r="N5936" s="303"/>
      <c r="S5936" s="786">
        <v>0</v>
      </c>
      <c r="T5936" s="781">
        <f>VLOOKUP(C5936,METADATA!$J$5:$Q$29,IF(E5936="HI",2,IF(E5936="LO",6,10))+IF(S5936=1,2,IF(D5936=7,1,(IF(WEEKDAY(B5936)=1,2,IF(WEEKDAY(B5936)=7,1,0))))))</f>
        <v>3</v>
      </c>
      <c r="U5936" s="781">
        <f>VLOOKUP(C5936,METADATA!$A$5:$H$29,IF(E5936="HI",2,IF(E5936="LO",6,10))+IF(S5936=1,2,IF(D5936=7,1,(IF(WEEKDAY(B5936)=1,2,IF(WEEKDAY(B5936)=7,1,0))))))</f>
        <v>3</v>
      </c>
    </row>
    <row r="5937" spans="2:21" ht="13.95" customHeight="1" x14ac:dyDescent="0.25">
      <c r="B5937" s="784">
        <f t="shared" si="278"/>
        <v>45630</v>
      </c>
      <c r="C5937" s="785">
        <v>5</v>
      </c>
      <c r="D5937" s="786">
        <f>IFERROR((INDEX(METADATA!$T$2:$T$20,MATCH(B5937,METADATA!$S$2:$S$20,0))),0)</f>
        <v>0</v>
      </c>
      <c r="E5937" s="785" t="str">
        <f t="shared" si="276"/>
        <v>LO</v>
      </c>
      <c r="F5937" s="786">
        <f>VLOOKUP(C5937,METADATA!$A$5:$H$29,IF(E5937="HI",2,IF(E5937="LO",6,10))+IF(D5937=1,2,IF(D5937=7,1,(IF(WEEKDAY(B5937)=1,2,IF(WEEKDAY(B5937)=7,1,0))))))</f>
        <v>3</v>
      </c>
      <c r="G5937" s="786">
        <f>VLOOKUP(C5937,METADATA!$J$5:$Q$29,IF(E5937="HI",2,IF(E5937="LO",6,10))+IF(D5937=1,2,IF(D5937=7,1,(IF(WEEKDAY(B5937)=1,2,IF(WEEKDAY(B5937)=7,1,0))))))</f>
        <v>3</v>
      </c>
      <c r="H5937" s="787">
        <v>11832.75</v>
      </c>
      <c r="I5937" s="788">
        <v>3815.7900238037109</v>
      </c>
      <c r="K5937" s="795">
        <v>865.8125</v>
      </c>
      <c r="M5937" s="798">
        <f t="shared" si="277"/>
        <v>12432.788346475618</v>
      </c>
      <c r="N5937" s="303"/>
      <c r="S5937" s="786">
        <v>0</v>
      </c>
      <c r="T5937" s="781">
        <f>VLOOKUP(C5937,METADATA!$J$5:$Q$29,IF(E5937="HI",2,IF(E5937="LO",6,10))+IF(S5937=1,2,IF(D5937=7,1,(IF(WEEKDAY(B5937)=1,2,IF(WEEKDAY(B5937)=7,1,0))))))</f>
        <v>3</v>
      </c>
      <c r="U5937" s="781">
        <f>VLOOKUP(C5937,METADATA!$A$5:$H$29,IF(E5937="HI",2,IF(E5937="LO",6,10))+IF(S5937=1,2,IF(D5937=7,1,(IF(WEEKDAY(B5937)=1,2,IF(WEEKDAY(B5937)=7,1,0))))))</f>
        <v>3</v>
      </c>
    </row>
    <row r="5938" spans="2:21" ht="13.95" customHeight="1" x14ac:dyDescent="0.25">
      <c r="B5938" s="784">
        <f t="shared" si="278"/>
        <v>45630</v>
      </c>
      <c r="C5938" s="785">
        <v>6</v>
      </c>
      <c r="D5938" s="786">
        <f>IFERROR((INDEX(METADATA!$T$2:$T$20,MATCH(B5938,METADATA!$S$2:$S$20,0))),0)</f>
        <v>0</v>
      </c>
      <c r="E5938" s="785" t="str">
        <f t="shared" si="276"/>
        <v>LO</v>
      </c>
      <c r="F5938" s="786">
        <f>VLOOKUP(C5938,METADATA!$A$5:$H$29,IF(E5938="HI",2,IF(E5938="LO",6,10))+IF(D5938=1,2,IF(D5938=7,1,(IF(WEEKDAY(B5938)=1,2,IF(WEEKDAY(B5938)=7,1,0))))))</f>
        <v>2</v>
      </c>
      <c r="G5938" s="786">
        <f>VLOOKUP(C5938,METADATA!$J$5:$Q$29,IF(E5938="HI",2,IF(E5938="LO",6,10))+IF(D5938=1,2,IF(D5938=7,1,(IF(WEEKDAY(B5938)=1,2,IF(WEEKDAY(B5938)=7,1,0))))))</f>
        <v>2</v>
      </c>
      <c r="H5938" s="787">
        <v>13140.75</v>
      </c>
      <c r="I5938" s="788">
        <v>3091.629940032959</v>
      </c>
      <c r="K5938" s="795">
        <v>834.63750000000005</v>
      </c>
      <c r="M5938" s="798">
        <f t="shared" si="277"/>
        <v>13499.536519770158</v>
      </c>
      <c r="N5938" s="303"/>
      <c r="S5938" s="786">
        <v>0</v>
      </c>
      <c r="T5938" s="781">
        <f>VLOOKUP(C5938,METADATA!$J$5:$Q$29,IF(E5938="HI",2,IF(E5938="LO",6,10))+IF(S5938=1,2,IF(D5938=7,1,(IF(WEEKDAY(B5938)=1,2,IF(WEEKDAY(B5938)=7,1,0))))))</f>
        <v>2</v>
      </c>
      <c r="U5938" s="781">
        <f>VLOOKUP(C5938,METADATA!$A$5:$H$29,IF(E5938="HI",2,IF(E5938="LO",6,10))+IF(S5938=1,2,IF(D5938=7,1,(IF(WEEKDAY(B5938)=1,2,IF(WEEKDAY(B5938)=7,1,0))))))</f>
        <v>2</v>
      </c>
    </row>
    <row r="5939" spans="2:21" ht="13.95" customHeight="1" x14ac:dyDescent="0.25">
      <c r="B5939" s="784">
        <f t="shared" si="278"/>
        <v>45630</v>
      </c>
      <c r="C5939" s="785">
        <v>7</v>
      </c>
      <c r="D5939" s="786">
        <f>IFERROR((INDEX(METADATA!$T$2:$T$20,MATCH(B5939,METADATA!$S$2:$S$20,0))),0)</f>
        <v>0</v>
      </c>
      <c r="E5939" s="785" t="str">
        <f t="shared" si="276"/>
        <v>LO</v>
      </c>
      <c r="F5939" s="786">
        <f>VLOOKUP(C5939,METADATA!$A$5:$H$29,IF(E5939="HI",2,IF(E5939="LO",6,10))+IF(D5939=1,2,IF(D5939=7,1,(IF(WEEKDAY(B5939)=1,2,IF(WEEKDAY(B5939)=7,1,0))))))</f>
        <v>1</v>
      </c>
      <c r="G5939" s="786">
        <f>VLOOKUP(C5939,METADATA!$J$5:$Q$29,IF(E5939="HI",2,IF(E5939="LO",6,10))+IF(D5939=1,2,IF(D5939=7,1,(IF(WEEKDAY(B5939)=1,2,IF(WEEKDAY(B5939)=7,1,0))))))</f>
        <v>1</v>
      </c>
      <c r="H5939" s="787">
        <v>13726.5</v>
      </c>
      <c r="I5939" s="788">
        <v>2726.5750122070313</v>
      </c>
      <c r="K5939" s="795">
        <v>847.33749999999998</v>
      </c>
      <c r="M5939" s="798">
        <f t="shared" si="277"/>
        <v>13994.678043713324</v>
      </c>
      <c r="N5939" s="303"/>
      <c r="S5939" s="786">
        <v>0</v>
      </c>
      <c r="T5939" s="781">
        <f>VLOOKUP(C5939,METADATA!$J$5:$Q$29,IF(E5939="HI",2,IF(E5939="LO",6,10))+IF(S5939=1,2,IF(D5939=7,1,(IF(WEEKDAY(B5939)=1,2,IF(WEEKDAY(B5939)=7,1,0))))))</f>
        <v>1</v>
      </c>
      <c r="U5939" s="781">
        <f>VLOOKUP(C5939,METADATA!$A$5:$H$29,IF(E5939="HI",2,IF(E5939="LO",6,10))+IF(S5939=1,2,IF(D5939=7,1,(IF(WEEKDAY(B5939)=1,2,IF(WEEKDAY(B5939)=7,1,0))))))</f>
        <v>1</v>
      </c>
    </row>
    <row r="5940" spans="2:21" ht="13.95" customHeight="1" x14ac:dyDescent="0.25">
      <c r="B5940" s="784">
        <f t="shared" si="278"/>
        <v>45630</v>
      </c>
      <c r="C5940" s="785">
        <v>8</v>
      </c>
      <c r="D5940" s="786">
        <f>IFERROR((INDEX(METADATA!$T$2:$T$20,MATCH(B5940,METADATA!$S$2:$S$20,0))),0)</f>
        <v>0</v>
      </c>
      <c r="E5940" s="785" t="str">
        <f t="shared" si="276"/>
        <v>LO</v>
      </c>
      <c r="F5940" s="786">
        <f>VLOOKUP(C5940,METADATA!$A$5:$H$29,IF(E5940="HI",2,IF(E5940="LO",6,10))+IF(D5940=1,2,IF(D5940=7,1,(IF(WEEKDAY(B5940)=1,2,IF(WEEKDAY(B5940)=7,1,0))))))</f>
        <v>1</v>
      </c>
      <c r="G5940" s="786">
        <f>VLOOKUP(C5940,METADATA!$J$5:$Q$29,IF(E5940="HI",2,IF(E5940="LO",6,10))+IF(D5940=1,2,IF(D5940=7,1,(IF(WEEKDAY(B5940)=1,2,IF(WEEKDAY(B5940)=7,1,0))))))</f>
        <v>1</v>
      </c>
      <c r="H5940" s="787">
        <v>15366.75</v>
      </c>
      <c r="I5940" s="788">
        <v>2085.3800048828125</v>
      </c>
      <c r="K5940" s="795">
        <v>851.61249999999995</v>
      </c>
      <c r="M5940" s="798">
        <f t="shared" si="277"/>
        <v>15507.605080323172</v>
      </c>
      <c r="N5940" s="303"/>
      <c r="S5940" s="786">
        <v>0</v>
      </c>
      <c r="T5940" s="781">
        <f>VLOOKUP(C5940,METADATA!$J$5:$Q$29,IF(E5940="HI",2,IF(E5940="LO",6,10))+IF(S5940=1,2,IF(D5940=7,1,(IF(WEEKDAY(B5940)=1,2,IF(WEEKDAY(B5940)=7,1,0))))))</f>
        <v>1</v>
      </c>
      <c r="U5940" s="781">
        <f>VLOOKUP(C5940,METADATA!$A$5:$H$29,IF(E5940="HI",2,IF(E5940="LO",6,10))+IF(S5940=1,2,IF(D5940=7,1,(IF(WEEKDAY(B5940)=1,2,IF(WEEKDAY(B5940)=7,1,0))))))</f>
        <v>1</v>
      </c>
    </row>
    <row r="5941" spans="2:21" ht="13.95" customHeight="1" x14ac:dyDescent="0.25">
      <c r="B5941" s="784">
        <f t="shared" si="278"/>
        <v>45630</v>
      </c>
      <c r="C5941" s="785">
        <v>9</v>
      </c>
      <c r="D5941" s="786">
        <f>IFERROR((INDEX(METADATA!$T$2:$T$20,MATCH(B5941,METADATA!$S$2:$S$20,0))),0)</f>
        <v>0</v>
      </c>
      <c r="E5941" s="785" t="str">
        <f t="shared" si="276"/>
        <v>LO</v>
      </c>
      <c r="F5941" s="786">
        <f>VLOOKUP(C5941,METADATA!$A$5:$H$29,IF(E5941="HI",2,IF(E5941="LO",6,10))+IF(D5941=1,2,IF(D5941=7,1,(IF(WEEKDAY(B5941)=1,2,IF(WEEKDAY(B5941)=7,1,0))))))</f>
        <v>2</v>
      </c>
      <c r="G5941" s="786">
        <f>VLOOKUP(C5941,METADATA!$J$5:$Q$29,IF(E5941="HI",2,IF(E5941="LO",6,10))+IF(D5941=1,2,IF(D5941=7,1,(IF(WEEKDAY(B5941)=1,2,IF(WEEKDAY(B5941)=7,1,0))))))</f>
        <v>1</v>
      </c>
      <c r="H5941" s="787">
        <v>15837.75</v>
      </c>
      <c r="I5941" s="788">
        <v>1656.4050036594272</v>
      </c>
      <c r="K5941" s="795">
        <v>856.5</v>
      </c>
      <c r="M5941" s="798">
        <f t="shared" si="277"/>
        <v>15924.132711034783</v>
      </c>
      <c r="N5941" s="303"/>
      <c r="S5941" s="786">
        <v>0</v>
      </c>
      <c r="T5941" s="781">
        <f>VLOOKUP(C5941,METADATA!$J$5:$Q$29,IF(E5941="HI",2,IF(E5941="LO",6,10))+IF(S5941=1,2,IF(D5941=7,1,(IF(WEEKDAY(B5941)=1,2,IF(WEEKDAY(B5941)=7,1,0))))))</f>
        <v>1</v>
      </c>
      <c r="U5941" s="781">
        <f>VLOOKUP(C5941,METADATA!$A$5:$H$29,IF(E5941="HI",2,IF(E5941="LO",6,10))+IF(S5941=1,2,IF(D5941=7,1,(IF(WEEKDAY(B5941)=1,2,IF(WEEKDAY(B5941)=7,1,0))))))</f>
        <v>2</v>
      </c>
    </row>
    <row r="5942" spans="2:21" ht="13.95" customHeight="1" x14ac:dyDescent="0.25">
      <c r="B5942" s="784">
        <f t="shared" si="278"/>
        <v>45630</v>
      </c>
      <c r="C5942" s="785">
        <v>10</v>
      </c>
      <c r="D5942" s="786">
        <f>IFERROR((INDEX(METADATA!$T$2:$T$20,MATCH(B5942,METADATA!$S$2:$S$20,0))),0)</f>
        <v>0</v>
      </c>
      <c r="E5942" s="785" t="str">
        <f t="shared" si="276"/>
        <v>LO</v>
      </c>
      <c r="F5942" s="786">
        <f>VLOOKUP(C5942,METADATA!$A$5:$H$29,IF(E5942="HI",2,IF(E5942="LO",6,10))+IF(D5942=1,2,IF(D5942=7,1,(IF(WEEKDAY(B5942)=1,2,IF(WEEKDAY(B5942)=7,1,0))))))</f>
        <v>2</v>
      </c>
      <c r="G5942" s="786">
        <f>VLOOKUP(C5942,METADATA!$J$5:$Q$29,IF(E5942="HI",2,IF(E5942="LO",6,10))+IF(D5942=1,2,IF(D5942=7,1,(IF(WEEKDAY(B5942)=1,2,IF(WEEKDAY(B5942)=7,1,0))))))</f>
        <v>2</v>
      </c>
      <c r="H5942" s="787">
        <v>15878</v>
      </c>
      <c r="I5942" s="788">
        <v>1725.074987411499</v>
      </c>
      <c r="K5942" s="795">
        <v>824.32500000000005</v>
      </c>
      <c r="M5942" s="798">
        <f t="shared" si="277"/>
        <v>15971.435994054911</v>
      </c>
      <c r="N5942" s="303"/>
      <c r="S5942" s="786">
        <v>0</v>
      </c>
      <c r="T5942" s="781">
        <f>VLOOKUP(C5942,METADATA!$J$5:$Q$29,IF(E5942="HI",2,IF(E5942="LO",6,10))+IF(S5942=1,2,IF(D5942=7,1,(IF(WEEKDAY(B5942)=1,2,IF(WEEKDAY(B5942)=7,1,0))))))</f>
        <v>2</v>
      </c>
      <c r="U5942" s="781">
        <f>VLOOKUP(C5942,METADATA!$A$5:$H$29,IF(E5942="HI",2,IF(E5942="LO",6,10))+IF(S5942=1,2,IF(D5942=7,1,(IF(WEEKDAY(B5942)=1,2,IF(WEEKDAY(B5942)=7,1,0))))))</f>
        <v>2</v>
      </c>
    </row>
    <row r="5943" spans="2:21" ht="13.95" customHeight="1" x14ac:dyDescent="0.25">
      <c r="B5943" s="784">
        <f t="shared" si="278"/>
        <v>45630</v>
      </c>
      <c r="C5943" s="785">
        <v>11</v>
      </c>
      <c r="D5943" s="786">
        <f>IFERROR((INDEX(METADATA!$T$2:$T$20,MATCH(B5943,METADATA!$S$2:$S$20,0))),0)</f>
        <v>0</v>
      </c>
      <c r="E5943" s="785" t="str">
        <f t="shared" si="276"/>
        <v>LO</v>
      </c>
      <c r="F5943" s="786">
        <f>VLOOKUP(C5943,METADATA!$A$5:$H$29,IF(E5943="HI",2,IF(E5943="LO",6,10))+IF(D5943=1,2,IF(D5943=7,1,(IF(WEEKDAY(B5943)=1,2,IF(WEEKDAY(B5943)=7,1,0))))))</f>
        <v>2</v>
      </c>
      <c r="G5943" s="786">
        <f>VLOOKUP(C5943,METADATA!$J$5:$Q$29,IF(E5943="HI",2,IF(E5943="LO",6,10))+IF(D5943=1,2,IF(D5943=7,1,(IF(WEEKDAY(B5943)=1,2,IF(WEEKDAY(B5943)=7,1,0))))))</f>
        <v>2</v>
      </c>
      <c r="H5943" s="787">
        <v>16405.5</v>
      </c>
      <c r="I5943" s="788">
        <v>1680.6025168895721</v>
      </c>
      <c r="K5943" s="795">
        <v>882.73749999999995</v>
      </c>
      <c r="M5943" s="798">
        <f t="shared" si="277"/>
        <v>16491.356980848348</v>
      </c>
      <c r="N5943" s="303"/>
      <c r="S5943" s="786">
        <v>0</v>
      </c>
      <c r="T5943" s="781">
        <f>VLOOKUP(C5943,METADATA!$J$5:$Q$29,IF(E5943="HI",2,IF(E5943="LO",6,10))+IF(S5943=1,2,IF(D5943=7,1,(IF(WEEKDAY(B5943)=1,2,IF(WEEKDAY(B5943)=7,1,0))))))</f>
        <v>2</v>
      </c>
      <c r="U5943" s="781">
        <f>VLOOKUP(C5943,METADATA!$A$5:$H$29,IF(E5943="HI",2,IF(E5943="LO",6,10))+IF(S5943=1,2,IF(D5943=7,1,(IF(WEEKDAY(B5943)=1,2,IF(WEEKDAY(B5943)=7,1,0))))))</f>
        <v>2</v>
      </c>
    </row>
    <row r="5944" spans="2:21" ht="13.95" customHeight="1" x14ac:dyDescent="0.25">
      <c r="B5944" s="784">
        <f t="shared" si="278"/>
        <v>45630</v>
      </c>
      <c r="C5944" s="785">
        <v>12</v>
      </c>
      <c r="D5944" s="786">
        <f>IFERROR((INDEX(METADATA!$T$2:$T$20,MATCH(B5944,METADATA!$S$2:$S$20,0))),0)</f>
        <v>0</v>
      </c>
      <c r="E5944" s="785" t="str">
        <f t="shared" si="276"/>
        <v>LO</v>
      </c>
      <c r="F5944" s="786">
        <f>VLOOKUP(C5944,METADATA!$A$5:$H$29,IF(E5944="HI",2,IF(E5944="LO",6,10))+IF(D5944=1,2,IF(D5944=7,1,(IF(WEEKDAY(B5944)=1,2,IF(WEEKDAY(B5944)=7,1,0))))))</f>
        <v>2</v>
      </c>
      <c r="G5944" s="786">
        <f>VLOOKUP(C5944,METADATA!$J$5:$Q$29,IF(E5944="HI",2,IF(E5944="LO",6,10))+IF(D5944=1,2,IF(D5944=7,1,(IF(WEEKDAY(B5944)=1,2,IF(WEEKDAY(B5944)=7,1,0))))))</f>
        <v>2</v>
      </c>
      <c r="H5944" s="787">
        <v>16377.25</v>
      </c>
      <c r="I5944" s="788">
        <v>3155.4974822998047</v>
      </c>
      <c r="K5944" s="795">
        <v>909.3125</v>
      </c>
      <c r="M5944" s="798">
        <f t="shared" si="277"/>
        <v>16678.473608915785</v>
      </c>
      <c r="N5944" s="303"/>
      <c r="S5944" s="786">
        <v>0</v>
      </c>
      <c r="T5944" s="781">
        <f>VLOOKUP(C5944,METADATA!$J$5:$Q$29,IF(E5944="HI",2,IF(E5944="LO",6,10))+IF(S5944=1,2,IF(D5944=7,1,(IF(WEEKDAY(B5944)=1,2,IF(WEEKDAY(B5944)=7,1,0))))))</f>
        <v>2</v>
      </c>
      <c r="U5944" s="781">
        <f>VLOOKUP(C5944,METADATA!$A$5:$H$29,IF(E5944="HI",2,IF(E5944="LO",6,10))+IF(S5944=1,2,IF(D5944=7,1,(IF(WEEKDAY(B5944)=1,2,IF(WEEKDAY(B5944)=7,1,0))))))</f>
        <v>2</v>
      </c>
    </row>
    <row r="5945" spans="2:21" ht="13.95" customHeight="1" x14ac:dyDescent="0.25">
      <c r="B5945" s="784">
        <f t="shared" si="278"/>
        <v>45630</v>
      </c>
      <c r="C5945" s="785">
        <v>13</v>
      </c>
      <c r="D5945" s="786">
        <f>IFERROR((INDEX(METADATA!$T$2:$T$20,MATCH(B5945,METADATA!$S$2:$S$20,0))),0)</f>
        <v>0</v>
      </c>
      <c r="E5945" s="785" t="str">
        <f t="shared" si="276"/>
        <v>LO</v>
      </c>
      <c r="F5945" s="786">
        <f>VLOOKUP(C5945,METADATA!$A$5:$H$29,IF(E5945="HI",2,IF(E5945="LO",6,10))+IF(D5945=1,2,IF(D5945=7,1,(IF(WEEKDAY(B5945)=1,2,IF(WEEKDAY(B5945)=7,1,0))))))</f>
        <v>2</v>
      </c>
      <c r="G5945" s="786">
        <f>VLOOKUP(C5945,METADATA!$J$5:$Q$29,IF(E5945="HI",2,IF(E5945="LO",6,10))+IF(D5945=1,2,IF(D5945=7,1,(IF(WEEKDAY(B5945)=1,2,IF(WEEKDAY(B5945)=7,1,0))))))</f>
        <v>2</v>
      </c>
      <c r="H5945" s="787">
        <v>16316</v>
      </c>
      <c r="I5945" s="788">
        <v>3947.3399963378906</v>
      </c>
      <c r="K5945" s="795">
        <v>905.6</v>
      </c>
      <c r="M5945" s="798">
        <f t="shared" si="277"/>
        <v>16786.701553512197</v>
      </c>
      <c r="N5945" s="303"/>
      <c r="S5945" s="786">
        <v>0</v>
      </c>
      <c r="T5945" s="781">
        <f>VLOOKUP(C5945,METADATA!$J$5:$Q$29,IF(E5945="HI",2,IF(E5945="LO",6,10))+IF(S5945=1,2,IF(D5945=7,1,(IF(WEEKDAY(B5945)=1,2,IF(WEEKDAY(B5945)=7,1,0))))))</f>
        <v>2</v>
      </c>
      <c r="U5945" s="781">
        <f>VLOOKUP(C5945,METADATA!$A$5:$H$29,IF(E5945="HI",2,IF(E5945="LO",6,10))+IF(S5945=1,2,IF(D5945=7,1,(IF(WEEKDAY(B5945)=1,2,IF(WEEKDAY(B5945)=7,1,0))))))</f>
        <v>2</v>
      </c>
    </row>
    <row r="5946" spans="2:21" ht="13.95" customHeight="1" x14ac:dyDescent="0.25">
      <c r="B5946" s="784">
        <f t="shared" si="278"/>
        <v>45630</v>
      </c>
      <c r="C5946" s="785">
        <v>14</v>
      </c>
      <c r="D5946" s="786">
        <f>IFERROR((INDEX(METADATA!$T$2:$T$20,MATCH(B5946,METADATA!$S$2:$S$20,0))),0)</f>
        <v>0</v>
      </c>
      <c r="E5946" s="785" t="str">
        <f t="shared" si="276"/>
        <v>LO</v>
      </c>
      <c r="F5946" s="786">
        <f>VLOOKUP(C5946,METADATA!$A$5:$H$29,IF(E5946="HI",2,IF(E5946="LO",6,10))+IF(D5946=1,2,IF(D5946=7,1,(IF(WEEKDAY(B5946)=1,2,IF(WEEKDAY(B5946)=7,1,0))))))</f>
        <v>2</v>
      </c>
      <c r="G5946" s="786">
        <f>VLOOKUP(C5946,METADATA!$J$5:$Q$29,IF(E5946="HI",2,IF(E5946="LO",6,10))+IF(D5946=1,2,IF(D5946=7,1,(IF(WEEKDAY(B5946)=1,2,IF(WEEKDAY(B5946)=7,1,0))))))</f>
        <v>2</v>
      </c>
      <c r="H5946" s="787">
        <v>16948</v>
      </c>
      <c r="I5946" s="788">
        <v>3788.6450347900391</v>
      </c>
      <c r="K5946" s="795">
        <v>913.98749999999995</v>
      </c>
      <c r="M5946" s="798">
        <f t="shared" si="277"/>
        <v>17366.304592504395</v>
      </c>
      <c r="N5946" s="303"/>
      <c r="S5946" s="786">
        <v>0</v>
      </c>
      <c r="T5946" s="781">
        <f>VLOOKUP(C5946,METADATA!$J$5:$Q$29,IF(E5946="HI",2,IF(E5946="LO",6,10))+IF(S5946=1,2,IF(D5946=7,1,(IF(WEEKDAY(B5946)=1,2,IF(WEEKDAY(B5946)=7,1,0))))))</f>
        <v>2</v>
      </c>
      <c r="U5946" s="781">
        <f>VLOOKUP(C5946,METADATA!$A$5:$H$29,IF(E5946="HI",2,IF(E5946="LO",6,10))+IF(S5946=1,2,IF(D5946=7,1,(IF(WEEKDAY(B5946)=1,2,IF(WEEKDAY(B5946)=7,1,0))))))</f>
        <v>2</v>
      </c>
    </row>
    <row r="5947" spans="2:21" ht="13.95" customHeight="1" x14ac:dyDescent="0.25">
      <c r="B5947" s="784">
        <f t="shared" si="278"/>
        <v>45630</v>
      </c>
      <c r="C5947" s="785">
        <v>15</v>
      </c>
      <c r="D5947" s="786">
        <f>IFERROR((INDEX(METADATA!$T$2:$T$20,MATCH(B5947,METADATA!$S$2:$S$20,0))),0)</f>
        <v>0</v>
      </c>
      <c r="E5947" s="785" t="str">
        <f t="shared" si="276"/>
        <v>LO</v>
      </c>
      <c r="F5947" s="786">
        <f>VLOOKUP(C5947,METADATA!$A$5:$H$29,IF(E5947="HI",2,IF(E5947="LO",6,10))+IF(D5947=1,2,IF(D5947=7,1,(IF(WEEKDAY(B5947)=1,2,IF(WEEKDAY(B5947)=7,1,0))))))</f>
        <v>2</v>
      </c>
      <c r="G5947" s="786">
        <f>VLOOKUP(C5947,METADATA!$J$5:$Q$29,IF(E5947="HI",2,IF(E5947="LO",6,10))+IF(D5947=1,2,IF(D5947=7,1,(IF(WEEKDAY(B5947)=1,2,IF(WEEKDAY(B5947)=7,1,0))))))</f>
        <v>2</v>
      </c>
      <c r="H5947" s="787">
        <v>17132.75</v>
      </c>
      <c r="I5947" s="788">
        <v>3788.489990234375</v>
      </c>
      <c r="K5947" s="795">
        <v>902.26250000000005</v>
      </c>
      <c r="M5947" s="798">
        <f t="shared" si="277"/>
        <v>17546.617308433157</v>
      </c>
      <c r="N5947" s="303"/>
      <c r="S5947" s="786">
        <v>0</v>
      </c>
      <c r="T5947" s="781">
        <f>VLOOKUP(C5947,METADATA!$J$5:$Q$29,IF(E5947="HI",2,IF(E5947="LO",6,10))+IF(S5947=1,2,IF(D5947=7,1,(IF(WEEKDAY(B5947)=1,2,IF(WEEKDAY(B5947)=7,1,0))))))</f>
        <v>2</v>
      </c>
      <c r="U5947" s="781">
        <f>VLOOKUP(C5947,METADATA!$A$5:$H$29,IF(E5947="HI",2,IF(E5947="LO",6,10))+IF(S5947=1,2,IF(D5947=7,1,(IF(WEEKDAY(B5947)=1,2,IF(WEEKDAY(B5947)=7,1,0))))))</f>
        <v>2</v>
      </c>
    </row>
    <row r="5948" spans="2:21" ht="13.95" customHeight="1" x14ac:dyDescent="0.25">
      <c r="B5948" s="784">
        <f t="shared" si="278"/>
        <v>45630</v>
      </c>
      <c r="C5948" s="785">
        <v>16</v>
      </c>
      <c r="D5948" s="786">
        <f>IFERROR((INDEX(METADATA!$T$2:$T$20,MATCH(B5948,METADATA!$S$2:$S$20,0))),0)</f>
        <v>0</v>
      </c>
      <c r="E5948" s="785" t="str">
        <f t="shared" si="276"/>
        <v>LO</v>
      </c>
      <c r="F5948" s="786">
        <f>VLOOKUP(C5948,METADATA!$A$5:$H$29,IF(E5948="HI",2,IF(E5948="LO",6,10))+IF(D5948=1,2,IF(D5948=7,1,(IF(WEEKDAY(B5948)=1,2,IF(WEEKDAY(B5948)=7,1,0))))))</f>
        <v>2</v>
      </c>
      <c r="G5948" s="786">
        <f>VLOOKUP(C5948,METADATA!$J$5:$Q$29,IF(E5948="HI",2,IF(E5948="LO",6,10))+IF(D5948=1,2,IF(D5948=7,1,(IF(WEEKDAY(B5948)=1,2,IF(WEEKDAY(B5948)=7,1,0))))))</f>
        <v>2</v>
      </c>
      <c r="H5948" s="787">
        <v>16888</v>
      </c>
      <c r="I5948" s="788">
        <v>3802.7400207519531</v>
      </c>
      <c r="K5948" s="795">
        <v>933.76250000000005</v>
      </c>
      <c r="M5948" s="798">
        <f t="shared" si="277"/>
        <v>17310.845608040891</v>
      </c>
      <c r="N5948" s="303"/>
      <c r="S5948" s="786">
        <v>0</v>
      </c>
      <c r="T5948" s="781">
        <f>VLOOKUP(C5948,METADATA!$J$5:$Q$29,IF(E5948="HI",2,IF(E5948="LO",6,10))+IF(S5948=1,2,IF(D5948=7,1,(IF(WEEKDAY(B5948)=1,2,IF(WEEKDAY(B5948)=7,1,0))))))</f>
        <v>2</v>
      </c>
      <c r="U5948" s="781">
        <f>VLOOKUP(C5948,METADATA!$A$5:$H$29,IF(E5948="HI",2,IF(E5948="LO",6,10))+IF(S5948=1,2,IF(D5948=7,1,(IF(WEEKDAY(B5948)=1,2,IF(WEEKDAY(B5948)=7,1,0))))))</f>
        <v>2</v>
      </c>
    </row>
    <row r="5949" spans="2:21" ht="13.95" customHeight="1" x14ac:dyDescent="0.25">
      <c r="B5949" s="784">
        <f t="shared" si="278"/>
        <v>45630</v>
      </c>
      <c r="C5949" s="785">
        <v>17</v>
      </c>
      <c r="D5949" s="786">
        <f>IFERROR((INDEX(METADATA!$T$2:$T$20,MATCH(B5949,METADATA!$S$2:$S$20,0))),0)</f>
        <v>0</v>
      </c>
      <c r="E5949" s="785" t="str">
        <f t="shared" si="276"/>
        <v>LO</v>
      </c>
      <c r="F5949" s="786">
        <f>VLOOKUP(C5949,METADATA!$A$5:$H$29,IF(E5949="HI",2,IF(E5949="LO",6,10))+IF(D5949=1,2,IF(D5949=7,1,(IF(WEEKDAY(B5949)=1,2,IF(WEEKDAY(B5949)=7,1,0))))))</f>
        <v>2</v>
      </c>
      <c r="G5949" s="786">
        <f>VLOOKUP(C5949,METADATA!$J$5:$Q$29,IF(E5949="HI",2,IF(E5949="LO",6,10))+IF(D5949=1,2,IF(D5949=7,1,(IF(WEEKDAY(B5949)=1,2,IF(WEEKDAY(B5949)=7,1,0))))))</f>
        <v>2</v>
      </c>
      <c r="H5949" s="787">
        <v>15808.75</v>
      </c>
      <c r="I5949" s="788">
        <v>3906.8449859619141</v>
      </c>
      <c r="K5949" s="795">
        <v>0</v>
      </c>
      <c r="M5949" s="798">
        <f t="shared" si="277"/>
        <v>16284.348752923333</v>
      </c>
      <c r="N5949" s="303"/>
      <c r="S5949" s="786">
        <v>0</v>
      </c>
      <c r="T5949" s="781">
        <f>VLOOKUP(C5949,METADATA!$J$5:$Q$29,IF(E5949="HI",2,IF(E5949="LO",6,10))+IF(S5949=1,2,IF(D5949=7,1,(IF(WEEKDAY(B5949)=1,2,IF(WEEKDAY(B5949)=7,1,0))))))</f>
        <v>2</v>
      </c>
      <c r="U5949" s="781">
        <f>VLOOKUP(C5949,METADATA!$A$5:$H$29,IF(E5949="HI",2,IF(E5949="LO",6,10))+IF(S5949=1,2,IF(D5949=7,1,(IF(WEEKDAY(B5949)=1,2,IF(WEEKDAY(B5949)=7,1,0))))))</f>
        <v>2</v>
      </c>
    </row>
    <row r="5950" spans="2:21" ht="13.95" customHeight="1" x14ac:dyDescent="0.25">
      <c r="B5950" s="784">
        <f t="shared" si="278"/>
        <v>45630</v>
      </c>
      <c r="C5950" s="785">
        <v>18</v>
      </c>
      <c r="D5950" s="786">
        <f>IFERROR((INDEX(METADATA!$T$2:$T$20,MATCH(B5950,METADATA!$S$2:$S$20,0))),0)</f>
        <v>0</v>
      </c>
      <c r="E5950" s="785" t="str">
        <f t="shared" si="276"/>
        <v>LO</v>
      </c>
      <c r="F5950" s="786">
        <f>VLOOKUP(C5950,METADATA!$A$5:$H$29,IF(E5950="HI",2,IF(E5950="LO",6,10))+IF(D5950=1,2,IF(D5950=7,1,(IF(WEEKDAY(B5950)=1,2,IF(WEEKDAY(B5950)=7,1,0))))))</f>
        <v>1</v>
      </c>
      <c r="G5950" s="786">
        <f>VLOOKUP(C5950,METADATA!$J$5:$Q$29,IF(E5950="HI",2,IF(E5950="LO",6,10))+IF(D5950=1,2,IF(D5950=7,1,(IF(WEEKDAY(B5950)=1,2,IF(WEEKDAY(B5950)=7,1,0))))))</f>
        <v>1</v>
      </c>
      <c r="H5950" s="787">
        <v>15226.75</v>
      </c>
      <c r="I5950" s="788">
        <v>3985.0249633789063</v>
      </c>
      <c r="K5950" s="795">
        <v>0</v>
      </c>
      <c r="M5950" s="798">
        <f t="shared" si="277"/>
        <v>15739.578759333206</v>
      </c>
      <c r="N5950" s="303"/>
      <c r="S5950" s="786">
        <v>0</v>
      </c>
      <c r="T5950" s="781">
        <f>VLOOKUP(C5950,METADATA!$J$5:$Q$29,IF(E5950="HI",2,IF(E5950="LO",6,10))+IF(S5950=1,2,IF(D5950=7,1,(IF(WEEKDAY(B5950)=1,2,IF(WEEKDAY(B5950)=7,1,0))))))</f>
        <v>1</v>
      </c>
      <c r="U5950" s="781">
        <f>VLOOKUP(C5950,METADATA!$A$5:$H$29,IF(E5950="HI",2,IF(E5950="LO",6,10))+IF(S5950=1,2,IF(D5950=7,1,(IF(WEEKDAY(B5950)=1,2,IF(WEEKDAY(B5950)=7,1,0))))))</f>
        <v>1</v>
      </c>
    </row>
    <row r="5951" spans="2:21" ht="13.95" customHeight="1" x14ac:dyDescent="0.25">
      <c r="B5951" s="784">
        <f t="shared" si="278"/>
        <v>45630</v>
      </c>
      <c r="C5951" s="785">
        <v>19</v>
      </c>
      <c r="D5951" s="786">
        <f>IFERROR((INDEX(METADATA!$T$2:$T$20,MATCH(B5951,METADATA!$S$2:$S$20,0))),0)</f>
        <v>0</v>
      </c>
      <c r="E5951" s="785" t="str">
        <f t="shared" si="276"/>
        <v>LO</v>
      </c>
      <c r="F5951" s="786">
        <f>VLOOKUP(C5951,METADATA!$A$5:$H$29,IF(E5951="HI",2,IF(E5951="LO",6,10))+IF(D5951=1,2,IF(D5951=7,1,(IF(WEEKDAY(B5951)=1,2,IF(WEEKDAY(B5951)=7,1,0))))))</f>
        <v>1</v>
      </c>
      <c r="G5951" s="786">
        <f>VLOOKUP(C5951,METADATA!$J$5:$Q$29,IF(E5951="HI",2,IF(E5951="LO",6,10))+IF(D5951=1,2,IF(D5951=7,1,(IF(WEEKDAY(B5951)=1,2,IF(WEEKDAY(B5951)=7,1,0))))))</f>
        <v>1</v>
      </c>
      <c r="H5951" s="787">
        <v>15122.25</v>
      </c>
      <c r="I5951" s="788">
        <v>4089.4499816894531</v>
      </c>
      <c r="K5951" s="795">
        <v>0</v>
      </c>
      <c r="M5951" s="798">
        <f t="shared" si="277"/>
        <v>15665.441143333304</v>
      </c>
      <c r="N5951" s="303"/>
      <c r="S5951" s="786">
        <v>0</v>
      </c>
      <c r="T5951" s="781">
        <f>VLOOKUP(C5951,METADATA!$J$5:$Q$29,IF(E5951="HI",2,IF(E5951="LO",6,10))+IF(S5951=1,2,IF(D5951=7,1,(IF(WEEKDAY(B5951)=1,2,IF(WEEKDAY(B5951)=7,1,0))))))</f>
        <v>1</v>
      </c>
      <c r="U5951" s="781">
        <f>VLOOKUP(C5951,METADATA!$A$5:$H$29,IF(E5951="HI",2,IF(E5951="LO",6,10))+IF(S5951=1,2,IF(D5951=7,1,(IF(WEEKDAY(B5951)=1,2,IF(WEEKDAY(B5951)=7,1,0))))))</f>
        <v>1</v>
      </c>
    </row>
    <row r="5952" spans="2:21" ht="13.95" customHeight="1" x14ac:dyDescent="0.25">
      <c r="B5952" s="784">
        <f t="shared" si="278"/>
        <v>45630</v>
      </c>
      <c r="C5952" s="785">
        <v>20</v>
      </c>
      <c r="D5952" s="786">
        <f>IFERROR((INDEX(METADATA!$T$2:$T$20,MATCH(B5952,METADATA!$S$2:$S$20,0))),0)</f>
        <v>0</v>
      </c>
      <c r="E5952" s="785" t="str">
        <f t="shared" si="276"/>
        <v>LO</v>
      </c>
      <c r="F5952" s="786">
        <f>VLOOKUP(C5952,METADATA!$A$5:$H$29,IF(E5952="HI",2,IF(E5952="LO",6,10))+IF(D5952=1,2,IF(D5952=7,1,(IF(WEEKDAY(B5952)=1,2,IF(WEEKDAY(B5952)=7,1,0))))))</f>
        <v>1</v>
      </c>
      <c r="G5952" s="786">
        <f>VLOOKUP(C5952,METADATA!$J$5:$Q$29,IF(E5952="HI",2,IF(E5952="LO",6,10))+IF(D5952=1,2,IF(D5952=7,1,(IF(WEEKDAY(B5952)=1,2,IF(WEEKDAY(B5952)=7,1,0))))))</f>
        <v>2</v>
      </c>
      <c r="H5952" s="787">
        <v>14095</v>
      </c>
      <c r="I5952" s="788">
        <v>4058.39501953125</v>
      </c>
      <c r="K5952" s="795">
        <v>0</v>
      </c>
      <c r="M5952" s="798">
        <f t="shared" si="277"/>
        <v>14667.63768077723</v>
      </c>
      <c r="N5952" s="303"/>
      <c r="S5952" s="786">
        <v>0</v>
      </c>
      <c r="T5952" s="781">
        <f>VLOOKUP(C5952,METADATA!$J$5:$Q$29,IF(E5952="HI",2,IF(E5952="LO",6,10))+IF(S5952=1,2,IF(D5952=7,1,(IF(WEEKDAY(B5952)=1,2,IF(WEEKDAY(B5952)=7,1,0))))))</f>
        <v>2</v>
      </c>
      <c r="U5952" s="781">
        <f>VLOOKUP(C5952,METADATA!$A$5:$H$29,IF(E5952="HI",2,IF(E5952="LO",6,10))+IF(S5952=1,2,IF(D5952=7,1,(IF(WEEKDAY(B5952)=1,2,IF(WEEKDAY(B5952)=7,1,0))))))</f>
        <v>1</v>
      </c>
    </row>
    <row r="5953" spans="2:21" ht="13.95" customHeight="1" x14ac:dyDescent="0.25">
      <c r="B5953" s="784">
        <f t="shared" si="278"/>
        <v>45630</v>
      </c>
      <c r="C5953" s="785">
        <v>21</v>
      </c>
      <c r="D5953" s="786">
        <f>IFERROR((INDEX(METADATA!$T$2:$T$20,MATCH(B5953,METADATA!$S$2:$S$20,0))),0)</f>
        <v>0</v>
      </c>
      <c r="E5953" s="785" t="str">
        <f t="shared" si="276"/>
        <v>LO</v>
      </c>
      <c r="F5953" s="786">
        <f>VLOOKUP(C5953,METADATA!$A$5:$H$29,IF(E5953="HI",2,IF(E5953="LO",6,10))+IF(D5953=1,2,IF(D5953=7,1,(IF(WEEKDAY(B5953)=1,2,IF(WEEKDAY(B5953)=7,1,0))))))</f>
        <v>2</v>
      </c>
      <c r="G5953" s="786">
        <f>VLOOKUP(C5953,METADATA!$J$5:$Q$29,IF(E5953="HI",2,IF(E5953="LO",6,10))+IF(D5953=1,2,IF(D5953=7,1,(IF(WEEKDAY(B5953)=1,2,IF(WEEKDAY(B5953)=7,1,0))))))</f>
        <v>2</v>
      </c>
      <c r="H5953" s="787">
        <v>12743.25</v>
      </c>
      <c r="I5953" s="788">
        <v>3843.7098999023438</v>
      </c>
      <c r="K5953" s="795">
        <v>0</v>
      </c>
      <c r="M5953" s="798">
        <f t="shared" si="277"/>
        <v>13310.316538576657</v>
      </c>
      <c r="N5953" s="303"/>
      <c r="S5953" s="786">
        <v>0</v>
      </c>
      <c r="T5953" s="781">
        <f>VLOOKUP(C5953,METADATA!$J$5:$Q$29,IF(E5953="HI",2,IF(E5953="LO",6,10))+IF(S5953=1,2,IF(D5953=7,1,(IF(WEEKDAY(B5953)=1,2,IF(WEEKDAY(B5953)=7,1,0))))))</f>
        <v>2</v>
      </c>
      <c r="U5953" s="781">
        <f>VLOOKUP(C5953,METADATA!$A$5:$H$29,IF(E5953="HI",2,IF(E5953="LO",6,10))+IF(S5953=1,2,IF(D5953=7,1,(IF(WEEKDAY(B5953)=1,2,IF(WEEKDAY(B5953)=7,1,0))))))</f>
        <v>2</v>
      </c>
    </row>
    <row r="5954" spans="2:21" ht="13.95" customHeight="1" x14ac:dyDescent="0.25">
      <c r="B5954" s="784">
        <f t="shared" si="278"/>
        <v>45630</v>
      </c>
      <c r="C5954" s="785">
        <v>22</v>
      </c>
      <c r="D5954" s="786">
        <f>IFERROR((INDEX(METADATA!$T$2:$T$20,MATCH(B5954,METADATA!$S$2:$S$20,0))),0)</f>
        <v>0</v>
      </c>
      <c r="E5954" s="785" t="str">
        <f t="shared" si="276"/>
        <v>LO</v>
      </c>
      <c r="F5954" s="786">
        <f>VLOOKUP(C5954,METADATA!$A$5:$H$29,IF(E5954="HI",2,IF(E5954="LO",6,10))+IF(D5954=1,2,IF(D5954=7,1,(IF(WEEKDAY(B5954)=1,2,IF(WEEKDAY(B5954)=7,1,0))))))</f>
        <v>3</v>
      </c>
      <c r="G5954" s="786">
        <f>VLOOKUP(C5954,METADATA!$J$5:$Q$29,IF(E5954="HI",2,IF(E5954="LO",6,10))+IF(D5954=1,2,IF(D5954=7,1,(IF(WEEKDAY(B5954)=1,2,IF(WEEKDAY(B5954)=7,1,0))))))</f>
        <v>3</v>
      </c>
      <c r="H5954" s="787">
        <v>11297.5</v>
      </c>
      <c r="I5954" s="788">
        <v>3971.1949462890625</v>
      </c>
      <c r="K5954" s="795">
        <v>0</v>
      </c>
      <c r="M5954" s="798">
        <f t="shared" si="277"/>
        <v>11975.136556692445</v>
      </c>
      <c r="N5954" s="303"/>
      <c r="S5954" s="786">
        <v>0</v>
      </c>
      <c r="T5954" s="781">
        <f>VLOOKUP(C5954,METADATA!$J$5:$Q$29,IF(E5954="HI",2,IF(E5954="LO",6,10))+IF(S5954=1,2,IF(D5954=7,1,(IF(WEEKDAY(B5954)=1,2,IF(WEEKDAY(B5954)=7,1,0))))))</f>
        <v>3</v>
      </c>
      <c r="U5954" s="781">
        <f>VLOOKUP(C5954,METADATA!$A$5:$H$29,IF(E5954="HI",2,IF(E5954="LO",6,10))+IF(S5954=1,2,IF(D5954=7,1,(IF(WEEKDAY(B5954)=1,2,IF(WEEKDAY(B5954)=7,1,0))))))</f>
        <v>3</v>
      </c>
    </row>
    <row r="5955" spans="2:21" ht="13.95" customHeight="1" x14ac:dyDescent="0.25">
      <c r="B5955" s="784">
        <f t="shared" si="278"/>
        <v>45630</v>
      </c>
      <c r="C5955" s="785">
        <v>23</v>
      </c>
      <c r="D5955" s="786">
        <f>IFERROR((INDEX(METADATA!$T$2:$T$20,MATCH(B5955,METADATA!$S$2:$S$20,0))),0)</f>
        <v>0</v>
      </c>
      <c r="E5955" s="785" t="str">
        <f t="shared" si="276"/>
        <v>LO</v>
      </c>
      <c r="F5955" s="786">
        <f>VLOOKUP(C5955,METADATA!$A$5:$H$29,IF(E5955="HI",2,IF(E5955="LO",6,10))+IF(D5955=1,2,IF(D5955=7,1,(IF(WEEKDAY(B5955)=1,2,IF(WEEKDAY(B5955)=7,1,0))))))</f>
        <v>3</v>
      </c>
      <c r="G5955" s="786">
        <f>VLOOKUP(C5955,METADATA!$J$5:$Q$29,IF(E5955="HI",2,IF(E5955="LO",6,10))+IF(D5955=1,2,IF(D5955=7,1,(IF(WEEKDAY(B5955)=1,2,IF(WEEKDAY(B5955)=7,1,0))))))</f>
        <v>3</v>
      </c>
      <c r="H5955" s="787">
        <v>10351</v>
      </c>
      <c r="I5955" s="788">
        <v>3529.2000350952148</v>
      </c>
      <c r="K5955" s="795">
        <v>0</v>
      </c>
      <c r="M5955" s="798">
        <f t="shared" si="277"/>
        <v>10936.10780340593</v>
      </c>
      <c r="N5955" s="303"/>
      <c r="S5955" s="786">
        <v>0</v>
      </c>
      <c r="T5955" s="781">
        <f>VLOOKUP(C5955,METADATA!$J$5:$Q$29,IF(E5955="HI",2,IF(E5955="LO",6,10))+IF(S5955=1,2,IF(D5955=7,1,(IF(WEEKDAY(B5955)=1,2,IF(WEEKDAY(B5955)=7,1,0))))))</f>
        <v>3</v>
      </c>
      <c r="U5955" s="781">
        <f>VLOOKUP(C5955,METADATA!$A$5:$H$29,IF(E5955="HI",2,IF(E5955="LO",6,10))+IF(S5955=1,2,IF(D5955=7,1,(IF(WEEKDAY(B5955)=1,2,IF(WEEKDAY(B5955)=7,1,0))))))</f>
        <v>3</v>
      </c>
    </row>
    <row r="5956" spans="2:21" ht="13.95" customHeight="1" x14ac:dyDescent="0.25">
      <c r="B5956" s="784">
        <f t="shared" si="278"/>
        <v>45631</v>
      </c>
      <c r="C5956" s="785">
        <v>0</v>
      </c>
      <c r="D5956" s="786">
        <f>IFERROR((INDEX(METADATA!$T$2:$T$20,MATCH(B5956,METADATA!$S$2:$S$20,0))),0)</f>
        <v>0</v>
      </c>
      <c r="E5956" s="785" t="str">
        <f t="shared" ref="E5956:E6019" si="279">IF(B5956="","",IF(AND(MONTH(B5956)&gt;=MONTH($AA$9),MONTH(B5956)&lt;=MONTH($AA$11)),"HI","LO"))</f>
        <v>LO</v>
      </c>
      <c r="F5956" s="786">
        <f>VLOOKUP(C5956,METADATA!$A$5:$H$29,IF(E5956="HI",2,IF(E5956="LO",6,10))+IF(D5956=1,2,IF(D5956=7,1,(IF(WEEKDAY(B5956)=1,2,IF(WEEKDAY(B5956)=7,1,0))))))</f>
        <v>3</v>
      </c>
      <c r="G5956" s="786">
        <f>VLOOKUP(C5956,METADATA!$J$5:$Q$29,IF(E5956="HI",2,IF(E5956="LO",6,10))+IF(D5956=1,2,IF(D5956=7,1,(IF(WEEKDAY(B5956)=1,2,IF(WEEKDAY(B5956)=7,1,0))))))</f>
        <v>3</v>
      </c>
      <c r="H5956" s="787">
        <v>9563.5</v>
      </c>
      <c r="I5956" s="788">
        <v>2873.9150966405869</v>
      </c>
      <c r="K5956" s="795">
        <v>0</v>
      </c>
      <c r="M5956" s="798">
        <f t="shared" ref="M5956:M6019" si="280">SQRT(H5956^2+I5956^2)</f>
        <v>9985.9861922946129</v>
      </c>
      <c r="N5956" s="303"/>
      <c r="S5956" s="786">
        <v>0</v>
      </c>
      <c r="T5956" s="781">
        <f>VLOOKUP(C5956,METADATA!$J$5:$Q$29,IF(E5956="HI",2,IF(E5956="LO",6,10))+IF(S5956=1,2,IF(D5956=7,1,(IF(WEEKDAY(B5956)=1,2,IF(WEEKDAY(B5956)=7,1,0))))))</f>
        <v>3</v>
      </c>
      <c r="U5956" s="781">
        <f>VLOOKUP(C5956,METADATA!$A$5:$H$29,IF(E5956="HI",2,IF(E5956="LO",6,10))+IF(S5956=1,2,IF(D5956=7,1,(IF(WEEKDAY(B5956)=1,2,IF(WEEKDAY(B5956)=7,1,0))))))</f>
        <v>3</v>
      </c>
    </row>
    <row r="5957" spans="2:21" ht="13.95" customHeight="1" x14ac:dyDescent="0.25">
      <c r="B5957" s="784">
        <f t="shared" si="278"/>
        <v>45631</v>
      </c>
      <c r="C5957" s="785">
        <v>1</v>
      </c>
      <c r="D5957" s="786">
        <f>IFERROR((INDEX(METADATA!$T$2:$T$20,MATCH(B5957,METADATA!$S$2:$S$20,0))),0)</f>
        <v>0</v>
      </c>
      <c r="E5957" s="785" t="str">
        <f t="shared" si="279"/>
        <v>LO</v>
      </c>
      <c r="F5957" s="786">
        <f>VLOOKUP(C5957,METADATA!$A$5:$H$29,IF(E5957="HI",2,IF(E5957="LO",6,10))+IF(D5957=1,2,IF(D5957=7,1,(IF(WEEKDAY(B5957)=1,2,IF(WEEKDAY(B5957)=7,1,0))))))</f>
        <v>3</v>
      </c>
      <c r="G5957" s="786">
        <f>VLOOKUP(C5957,METADATA!$J$5:$Q$29,IF(E5957="HI",2,IF(E5957="LO",6,10))+IF(D5957=1,2,IF(D5957=7,1,(IF(WEEKDAY(B5957)=1,2,IF(WEEKDAY(B5957)=7,1,0))))))</f>
        <v>3</v>
      </c>
      <c r="H5957" s="787">
        <v>9182.25</v>
      </c>
      <c r="I5957" s="788">
        <v>2867.4449633359909</v>
      </c>
      <c r="K5957" s="795">
        <v>0</v>
      </c>
      <c r="M5957" s="798">
        <f t="shared" si="280"/>
        <v>9619.5610960303657</v>
      </c>
      <c r="N5957" s="303"/>
      <c r="S5957" s="786">
        <v>0</v>
      </c>
      <c r="T5957" s="781">
        <f>VLOOKUP(C5957,METADATA!$J$5:$Q$29,IF(E5957="HI",2,IF(E5957="LO",6,10))+IF(S5957=1,2,IF(D5957=7,1,(IF(WEEKDAY(B5957)=1,2,IF(WEEKDAY(B5957)=7,1,0))))))</f>
        <v>3</v>
      </c>
      <c r="U5957" s="781">
        <f>VLOOKUP(C5957,METADATA!$A$5:$H$29,IF(E5957="HI",2,IF(E5957="LO",6,10))+IF(S5957=1,2,IF(D5957=7,1,(IF(WEEKDAY(B5957)=1,2,IF(WEEKDAY(B5957)=7,1,0))))))</f>
        <v>3</v>
      </c>
    </row>
    <row r="5958" spans="2:21" ht="13.95" customHeight="1" x14ac:dyDescent="0.25">
      <c r="B5958" s="784">
        <f t="shared" si="278"/>
        <v>45631</v>
      </c>
      <c r="C5958" s="785">
        <v>2</v>
      </c>
      <c r="D5958" s="786">
        <f>IFERROR((INDEX(METADATA!$T$2:$T$20,MATCH(B5958,METADATA!$S$2:$S$20,0))),0)</f>
        <v>0</v>
      </c>
      <c r="E5958" s="785" t="str">
        <f t="shared" si="279"/>
        <v>LO</v>
      </c>
      <c r="F5958" s="786">
        <f>VLOOKUP(C5958,METADATA!$A$5:$H$29,IF(E5958="HI",2,IF(E5958="LO",6,10))+IF(D5958=1,2,IF(D5958=7,1,(IF(WEEKDAY(B5958)=1,2,IF(WEEKDAY(B5958)=7,1,0))))))</f>
        <v>3</v>
      </c>
      <c r="G5958" s="786">
        <f>VLOOKUP(C5958,METADATA!$J$5:$Q$29,IF(E5958="HI",2,IF(E5958="LO",6,10))+IF(D5958=1,2,IF(D5958=7,1,(IF(WEEKDAY(B5958)=1,2,IF(WEEKDAY(B5958)=7,1,0))))))</f>
        <v>3</v>
      </c>
      <c r="H5958" s="787">
        <v>9261.25</v>
      </c>
      <c r="I5958" s="788">
        <v>2880.6954882070422</v>
      </c>
      <c r="K5958" s="795">
        <v>0</v>
      </c>
      <c r="M5958" s="798">
        <f t="shared" si="280"/>
        <v>9698.9256136067161</v>
      </c>
      <c r="N5958" s="303"/>
      <c r="S5958" s="786">
        <v>0</v>
      </c>
      <c r="T5958" s="781">
        <f>VLOOKUP(C5958,METADATA!$J$5:$Q$29,IF(E5958="HI",2,IF(E5958="LO",6,10))+IF(S5958=1,2,IF(D5958=7,1,(IF(WEEKDAY(B5958)=1,2,IF(WEEKDAY(B5958)=7,1,0))))))</f>
        <v>3</v>
      </c>
      <c r="U5958" s="781">
        <f>VLOOKUP(C5958,METADATA!$A$5:$H$29,IF(E5958="HI",2,IF(E5958="LO",6,10))+IF(S5958=1,2,IF(D5958=7,1,(IF(WEEKDAY(B5958)=1,2,IF(WEEKDAY(B5958)=7,1,0))))))</f>
        <v>3</v>
      </c>
    </row>
    <row r="5959" spans="2:21" ht="13.95" customHeight="1" x14ac:dyDescent="0.25">
      <c r="B5959" s="784">
        <f t="shared" si="278"/>
        <v>45631</v>
      </c>
      <c r="C5959" s="785">
        <v>3</v>
      </c>
      <c r="D5959" s="786">
        <f>IFERROR((INDEX(METADATA!$T$2:$T$20,MATCH(B5959,METADATA!$S$2:$S$20,0))),0)</f>
        <v>0</v>
      </c>
      <c r="E5959" s="785" t="str">
        <f t="shared" si="279"/>
        <v>LO</v>
      </c>
      <c r="F5959" s="786">
        <f>VLOOKUP(C5959,METADATA!$A$5:$H$29,IF(E5959="HI",2,IF(E5959="LO",6,10))+IF(D5959=1,2,IF(D5959=7,1,(IF(WEEKDAY(B5959)=1,2,IF(WEEKDAY(B5959)=7,1,0))))))</f>
        <v>3</v>
      </c>
      <c r="G5959" s="786">
        <f>VLOOKUP(C5959,METADATA!$J$5:$Q$29,IF(E5959="HI",2,IF(E5959="LO",6,10))+IF(D5959=1,2,IF(D5959=7,1,(IF(WEEKDAY(B5959)=1,2,IF(WEEKDAY(B5959)=7,1,0))))))</f>
        <v>3</v>
      </c>
      <c r="H5959" s="787">
        <v>9574.25</v>
      </c>
      <c r="I5959" s="788">
        <v>3128.2000552341342</v>
      </c>
      <c r="K5959" s="795">
        <v>0</v>
      </c>
      <c r="M5959" s="798">
        <f t="shared" si="280"/>
        <v>10072.333326894362</v>
      </c>
      <c r="N5959" s="303"/>
      <c r="S5959" s="786">
        <v>0</v>
      </c>
      <c r="T5959" s="781">
        <f>VLOOKUP(C5959,METADATA!$J$5:$Q$29,IF(E5959="HI",2,IF(E5959="LO",6,10))+IF(S5959=1,2,IF(D5959=7,1,(IF(WEEKDAY(B5959)=1,2,IF(WEEKDAY(B5959)=7,1,0))))))</f>
        <v>3</v>
      </c>
      <c r="U5959" s="781">
        <f>VLOOKUP(C5959,METADATA!$A$5:$H$29,IF(E5959="HI",2,IF(E5959="LO",6,10))+IF(S5959=1,2,IF(D5959=7,1,(IF(WEEKDAY(B5959)=1,2,IF(WEEKDAY(B5959)=7,1,0))))))</f>
        <v>3</v>
      </c>
    </row>
    <row r="5960" spans="2:21" ht="13.95" customHeight="1" x14ac:dyDescent="0.25">
      <c r="B5960" s="784">
        <f t="shared" si="278"/>
        <v>45631</v>
      </c>
      <c r="C5960" s="785">
        <v>4</v>
      </c>
      <c r="D5960" s="786">
        <f>IFERROR((INDEX(METADATA!$T$2:$T$20,MATCH(B5960,METADATA!$S$2:$S$20,0))),0)</f>
        <v>0</v>
      </c>
      <c r="E5960" s="785" t="str">
        <f t="shared" si="279"/>
        <v>LO</v>
      </c>
      <c r="F5960" s="786">
        <f>VLOOKUP(C5960,METADATA!$A$5:$H$29,IF(E5960="HI",2,IF(E5960="LO",6,10))+IF(D5960=1,2,IF(D5960=7,1,(IF(WEEKDAY(B5960)=1,2,IF(WEEKDAY(B5960)=7,1,0))))))</f>
        <v>3</v>
      </c>
      <c r="G5960" s="786">
        <f>VLOOKUP(C5960,METADATA!$J$5:$Q$29,IF(E5960="HI",2,IF(E5960="LO",6,10))+IF(D5960=1,2,IF(D5960=7,1,(IF(WEEKDAY(B5960)=1,2,IF(WEEKDAY(B5960)=7,1,0))))))</f>
        <v>3</v>
      </c>
      <c r="H5960" s="787">
        <v>10028.75</v>
      </c>
      <c r="I5960" s="788">
        <v>3899.6199951171875</v>
      </c>
      <c r="K5960" s="795">
        <v>870.51250000000005</v>
      </c>
      <c r="M5960" s="798">
        <f t="shared" si="280"/>
        <v>10760.244545028601</v>
      </c>
      <c r="N5960" s="303"/>
      <c r="S5960" s="786">
        <v>0</v>
      </c>
      <c r="T5960" s="781">
        <f>VLOOKUP(C5960,METADATA!$J$5:$Q$29,IF(E5960="HI",2,IF(E5960="LO",6,10))+IF(S5960=1,2,IF(D5960=7,1,(IF(WEEKDAY(B5960)=1,2,IF(WEEKDAY(B5960)=7,1,0))))))</f>
        <v>3</v>
      </c>
      <c r="U5960" s="781">
        <f>VLOOKUP(C5960,METADATA!$A$5:$H$29,IF(E5960="HI",2,IF(E5960="LO",6,10))+IF(S5960=1,2,IF(D5960=7,1,(IF(WEEKDAY(B5960)=1,2,IF(WEEKDAY(B5960)=7,1,0))))))</f>
        <v>3</v>
      </c>
    </row>
    <row r="5961" spans="2:21" ht="13.95" customHeight="1" x14ac:dyDescent="0.25">
      <c r="B5961" s="784">
        <f t="shared" si="278"/>
        <v>45631</v>
      </c>
      <c r="C5961" s="785">
        <v>5</v>
      </c>
      <c r="D5961" s="786">
        <f>IFERROR((INDEX(METADATA!$T$2:$T$20,MATCH(B5961,METADATA!$S$2:$S$20,0))),0)</f>
        <v>0</v>
      </c>
      <c r="E5961" s="785" t="str">
        <f t="shared" si="279"/>
        <v>LO</v>
      </c>
      <c r="F5961" s="786">
        <f>VLOOKUP(C5961,METADATA!$A$5:$H$29,IF(E5961="HI",2,IF(E5961="LO",6,10))+IF(D5961=1,2,IF(D5961=7,1,(IF(WEEKDAY(B5961)=1,2,IF(WEEKDAY(B5961)=7,1,0))))))</f>
        <v>3</v>
      </c>
      <c r="G5961" s="786">
        <f>VLOOKUP(C5961,METADATA!$J$5:$Q$29,IF(E5961="HI",2,IF(E5961="LO",6,10))+IF(D5961=1,2,IF(D5961=7,1,(IF(WEEKDAY(B5961)=1,2,IF(WEEKDAY(B5961)=7,1,0))))))</f>
        <v>3</v>
      </c>
      <c r="H5961" s="787">
        <v>11665.25</v>
      </c>
      <c r="I5961" s="788">
        <v>3815.9099578857422</v>
      </c>
      <c r="K5961" s="795">
        <v>865.8125</v>
      </c>
      <c r="M5961" s="798">
        <f t="shared" si="280"/>
        <v>12273.51727783</v>
      </c>
      <c r="N5961" s="303"/>
      <c r="S5961" s="786">
        <v>0</v>
      </c>
      <c r="T5961" s="781">
        <f>VLOOKUP(C5961,METADATA!$J$5:$Q$29,IF(E5961="HI",2,IF(E5961="LO",6,10))+IF(S5961=1,2,IF(D5961=7,1,(IF(WEEKDAY(B5961)=1,2,IF(WEEKDAY(B5961)=7,1,0))))))</f>
        <v>3</v>
      </c>
      <c r="U5961" s="781">
        <f>VLOOKUP(C5961,METADATA!$A$5:$H$29,IF(E5961="HI",2,IF(E5961="LO",6,10))+IF(S5961=1,2,IF(D5961=7,1,(IF(WEEKDAY(B5961)=1,2,IF(WEEKDAY(B5961)=7,1,0))))))</f>
        <v>3</v>
      </c>
    </row>
    <row r="5962" spans="2:21" ht="13.95" customHeight="1" x14ac:dyDescent="0.25">
      <c r="B5962" s="784">
        <f t="shared" si="278"/>
        <v>45631</v>
      </c>
      <c r="C5962" s="785">
        <v>6</v>
      </c>
      <c r="D5962" s="786">
        <f>IFERROR((INDEX(METADATA!$T$2:$T$20,MATCH(B5962,METADATA!$S$2:$S$20,0))),0)</f>
        <v>0</v>
      </c>
      <c r="E5962" s="785" t="str">
        <f t="shared" si="279"/>
        <v>LO</v>
      </c>
      <c r="F5962" s="786">
        <f>VLOOKUP(C5962,METADATA!$A$5:$H$29,IF(E5962="HI",2,IF(E5962="LO",6,10))+IF(D5962=1,2,IF(D5962=7,1,(IF(WEEKDAY(B5962)=1,2,IF(WEEKDAY(B5962)=7,1,0))))))</f>
        <v>2</v>
      </c>
      <c r="G5962" s="786">
        <f>VLOOKUP(C5962,METADATA!$J$5:$Q$29,IF(E5962="HI",2,IF(E5962="LO",6,10))+IF(D5962=1,2,IF(D5962=7,1,(IF(WEEKDAY(B5962)=1,2,IF(WEEKDAY(B5962)=7,1,0))))))</f>
        <v>2</v>
      </c>
      <c r="H5962" s="787">
        <v>12998.75</v>
      </c>
      <c r="I5962" s="788">
        <v>3782.8550567626953</v>
      </c>
      <c r="K5962" s="795">
        <v>834.63750000000005</v>
      </c>
      <c r="M5962" s="798">
        <f t="shared" si="280"/>
        <v>13538.001844547633</v>
      </c>
      <c r="N5962" s="303"/>
      <c r="S5962" s="786">
        <v>0</v>
      </c>
      <c r="T5962" s="781">
        <f>VLOOKUP(C5962,METADATA!$J$5:$Q$29,IF(E5962="HI",2,IF(E5962="LO",6,10))+IF(S5962=1,2,IF(D5962=7,1,(IF(WEEKDAY(B5962)=1,2,IF(WEEKDAY(B5962)=7,1,0))))))</f>
        <v>2</v>
      </c>
      <c r="U5962" s="781">
        <f>VLOOKUP(C5962,METADATA!$A$5:$H$29,IF(E5962="HI",2,IF(E5962="LO",6,10))+IF(S5962=1,2,IF(D5962=7,1,(IF(WEEKDAY(B5962)=1,2,IF(WEEKDAY(B5962)=7,1,0))))))</f>
        <v>2</v>
      </c>
    </row>
    <row r="5963" spans="2:21" ht="13.95" customHeight="1" x14ac:dyDescent="0.25">
      <c r="B5963" s="784">
        <f t="shared" si="278"/>
        <v>45631</v>
      </c>
      <c r="C5963" s="785">
        <v>7</v>
      </c>
      <c r="D5963" s="786">
        <f>IFERROR((INDEX(METADATA!$T$2:$T$20,MATCH(B5963,METADATA!$S$2:$S$20,0))),0)</f>
        <v>0</v>
      </c>
      <c r="E5963" s="785" t="str">
        <f t="shared" si="279"/>
        <v>LO</v>
      </c>
      <c r="F5963" s="786">
        <f>VLOOKUP(C5963,METADATA!$A$5:$H$29,IF(E5963="HI",2,IF(E5963="LO",6,10))+IF(D5963=1,2,IF(D5963=7,1,(IF(WEEKDAY(B5963)=1,2,IF(WEEKDAY(B5963)=7,1,0))))))</f>
        <v>1</v>
      </c>
      <c r="G5963" s="786">
        <f>VLOOKUP(C5963,METADATA!$J$5:$Q$29,IF(E5963="HI",2,IF(E5963="LO",6,10))+IF(D5963=1,2,IF(D5963=7,1,(IF(WEEKDAY(B5963)=1,2,IF(WEEKDAY(B5963)=7,1,0))))))</f>
        <v>1</v>
      </c>
      <c r="H5963" s="787">
        <v>13537.25</v>
      </c>
      <c r="I5963" s="788">
        <v>3722.4750061035156</v>
      </c>
      <c r="K5963" s="795">
        <v>847.33749999999998</v>
      </c>
      <c r="M5963" s="798">
        <f t="shared" si="280"/>
        <v>14039.727836876516</v>
      </c>
      <c r="N5963" s="303"/>
      <c r="S5963" s="786">
        <v>0</v>
      </c>
      <c r="T5963" s="781">
        <f>VLOOKUP(C5963,METADATA!$J$5:$Q$29,IF(E5963="HI",2,IF(E5963="LO",6,10))+IF(S5963=1,2,IF(D5963=7,1,(IF(WEEKDAY(B5963)=1,2,IF(WEEKDAY(B5963)=7,1,0))))))</f>
        <v>1</v>
      </c>
      <c r="U5963" s="781">
        <f>VLOOKUP(C5963,METADATA!$A$5:$H$29,IF(E5963="HI",2,IF(E5963="LO",6,10))+IF(S5963=1,2,IF(D5963=7,1,(IF(WEEKDAY(B5963)=1,2,IF(WEEKDAY(B5963)=7,1,0))))))</f>
        <v>1</v>
      </c>
    </row>
    <row r="5964" spans="2:21" ht="13.95" customHeight="1" x14ac:dyDescent="0.25">
      <c r="B5964" s="784">
        <f t="shared" si="278"/>
        <v>45631</v>
      </c>
      <c r="C5964" s="785">
        <v>8</v>
      </c>
      <c r="D5964" s="786">
        <f>IFERROR((INDEX(METADATA!$T$2:$T$20,MATCH(B5964,METADATA!$S$2:$S$20,0))),0)</f>
        <v>0</v>
      </c>
      <c r="E5964" s="785" t="str">
        <f t="shared" si="279"/>
        <v>LO</v>
      </c>
      <c r="F5964" s="786">
        <f>VLOOKUP(C5964,METADATA!$A$5:$H$29,IF(E5964="HI",2,IF(E5964="LO",6,10))+IF(D5964=1,2,IF(D5964=7,1,(IF(WEEKDAY(B5964)=1,2,IF(WEEKDAY(B5964)=7,1,0))))))</f>
        <v>1</v>
      </c>
      <c r="G5964" s="786">
        <f>VLOOKUP(C5964,METADATA!$J$5:$Q$29,IF(E5964="HI",2,IF(E5964="LO",6,10))+IF(D5964=1,2,IF(D5964=7,1,(IF(WEEKDAY(B5964)=1,2,IF(WEEKDAY(B5964)=7,1,0))))))</f>
        <v>1</v>
      </c>
      <c r="H5964" s="787">
        <v>15370.25</v>
      </c>
      <c r="I5964" s="788">
        <v>3685.2999725341797</v>
      </c>
      <c r="K5964" s="795">
        <v>851.61249999999995</v>
      </c>
      <c r="M5964" s="798">
        <f t="shared" si="280"/>
        <v>15805.885642698431</v>
      </c>
      <c r="N5964" s="303"/>
      <c r="S5964" s="786">
        <v>0</v>
      </c>
      <c r="T5964" s="781">
        <f>VLOOKUP(C5964,METADATA!$J$5:$Q$29,IF(E5964="HI",2,IF(E5964="LO",6,10))+IF(S5964=1,2,IF(D5964=7,1,(IF(WEEKDAY(B5964)=1,2,IF(WEEKDAY(B5964)=7,1,0))))))</f>
        <v>1</v>
      </c>
      <c r="U5964" s="781">
        <f>VLOOKUP(C5964,METADATA!$A$5:$H$29,IF(E5964="HI",2,IF(E5964="LO",6,10))+IF(S5964=1,2,IF(D5964=7,1,(IF(WEEKDAY(B5964)=1,2,IF(WEEKDAY(B5964)=7,1,0))))))</f>
        <v>1</v>
      </c>
    </row>
    <row r="5965" spans="2:21" ht="13.95" customHeight="1" x14ac:dyDescent="0.25">
      <c r="B5965" s="784">
        <f t="shared" si="278"/>
        <v>45631</v>
      </c>
      <c r="C5965" s="785">
        <v>9</v>
      </c>
      <c r="D5965" s="786">
        <f>IFERROR((INDEX(METADATA!$T$2:$T$20,MATCH(B5965,METADATA!$S$2:$S$20,0))),0)</f>
        <v>0</v>
      </c>
      <c r="E5965" s="785" t="str">
        <f t="shared" si="279"/>
        <v>LO</v>
      </c>
      <c r="F5965" s="786">
        <f>VLOOKUP(C5965,METADATA!$A$5:$H$29,IF(E5965="HI",2,IF(E5965="LO",6,10))+IF(D5965=1,2,IF(D5965=7,1,(IF(WEEKDAY(B5965)=1,2,IF(WEEKDAY(B5965)=7,1,0))))))</f>
        <v>2</v>
      </c>
      <c r="G5965" s="786">
        <f>VLOOKUP(C5965,METADATA!$J$5:$Q$29,IF(E5965="HI",2,IF(E5965="LO",6,10))+IF(D5965=1,2,IF(D5965=7,1,(IF(WEEKDAY(B5965)=1,2,IF(WEEKDAY(B5965)=7,1,0))))))</f>
        <v>1</v>
      </c>
      <c r="H5965" s="787">
        <v>15877</v>
      </c>
      <c r="I5965" s="788">
        <v>3577.6500091552734</v>
      </c>
      <c r="K5965" s="795">
        <v>856.5</v>
      </c>
      <c r="M5965" s="798">
        <f t="shared" si="280"/>
        <v>16275.094733610884</v>
      </c>
      <c r="N5965" s="303"/>
      <c r="S5965" s="786">
        <v>0</v>
      </c>
      <c r="T5965" s="781">
        <f>VLOOKUP(C5965,METADATA!$J$5:$Q$29,IF(E5965="HI",2,IF(E5965="LO",6,10))+IF(S5965=1,2,IF(D5965=7,1,(IF(WEEKDAY(B5965)=1,2,IF(WEEKDAY(B5965)=7,1,0))))))</f>
        <v>1</v>
      </c>
      <c r="U5965" s="781">
        <f>VLOOKUP(C5965,METADATA!$A$5:$H$29,IF(E5965="HI",2,IF(E5965="LO",6,10))+IF(S5965=1,2,IF(D5965=7,1,(IF(WEEKDAY(B5965)=1,2,IF(WEEKDAY(B5965)=7,1,0))))))</f>
        <v>2</v>
      </c>
    </row>
    <row r="5966" spans="2:21" ht="13.95" customHeight="1" x14ac:dyDescent="0.25">
      <c r="B5966" s="784">
        <f t="shared" si="278"/>
        <v>45631</v>
      </c>
      <c r="C5966" s="785">
        <v>10</v>
      </c>
      <c r="D5966" s="786">
        <f>IFERROR((INDEX(METADATA!$T$2:$T$20,MATCH(B5966,METADATA!$S$2:$S$20,0))),0)</f>
        <v>0</v>
      </c>
      <c r="E5966" s="785" t="str">
        <f t="shared" si="279"/>
        <v>LO</v>
      </c>
      <c r="F5966" s="786">
        <f>VLOOKUP(C5966,METADATA!$A$5:$H$29,IF(E5966="HI",2,IF(E5966="LO",6,10))+IF(D5966=1,2,IF(D5966=7,1,(IF(WEEKDAY(B5966)=1,2,IF(WEEKDAY(B5966)=7,1,0))))))</f>
        <v>2</v>
      </c>
      <c r="G5966" s="786">
        <f>VLOOKUP(C5966,METADATA!$J$5:$Q$29,IF(E5966="HI",2,IF(E5966="LO",6,10))+IF(D5966=1,2,IF(D5966=7,1,(IF(WEEKDAY(B5966)=1,2,IF(WEEKDAY(B5966)=7,1,0))))))</f>
        <v>2</v>
      </c>
      <c r="H5966" s="787">
        <v>15786</v>
      </c>
      <c r="I5966" s="788">
        <v>3752.3549346923828</v>
      </c>
      <c r="K5966" s="795">
        <v>824.32500000000005</v>
      </c>
      <c r="M5966" s="798">
        <f t="shared" si="280"/>
        <v>16225.842460590769</v>
      </c>
      <c r="N5966" s="303"/>
      <c r="S5966" s="786">
        <v>0</v>
      </c>
      <c r="T5966" s="781">
        <f>VLOOKUP(C5966,METADATA!$J$5:$Q$29,IF(E5966="HI",2,IF(E5966="LO",6,10))+IF(S5966=1,2,IF(D5966=7,1,(IF(WEEKDAY(B5966)=1,2,IF(WEEKDAY(B5966)=7,1,0))))))</f>
        <v>2</v>
      </c>
      <c r="U5966" s="781">
        <f>VLOOKUP(C5966,METADATA!$A$5:$H$29,IF(E5966="HI",2,IF(E5966="LO",6,10))+IF(S5966=1,2,IF(D5966=7,1,(IF(WEEKDAY(B5966)=1,2,IF(WEEKDAY(B5966)=7,1,0))))))</f>
        <v>2</v>
      </c>
    </row>
    <row r="5967" spans="2:21" ht="13.95" customHeight="1" x14ac:dyDescent="0.25">
      <c r="B5967" s="784">
        <f t="shared" si="278"/>
        <v>45631</v>
      </c>
      <c r="C5967" s="785">
        <v>11</v>
      </c>
      <c r="D5967" s="786">
        <f>IFERROR((INDEX(METADATA!$T$2:$T$20,MATCH(B5967,METADATA!$S$2:$S$20,0))),0)</f>
        <v>0</v>
      </c>
      <c r="E5967" s="785" t="str">
        <f t="shared" si="279"/>
        <v>LO</v>
      </c>
      <c r="F5967" s="786">
        <f>VLOOKUP(C5967,METADATA!$A$5:$H$29,IF(E5967="HI",2,IF(E5967="LO",6,10))+IF(D5967=1,2,IF(D5967=7,1,(IF(WEEKDAY(B5967)=1,2,IF(WEEKDAY(B5967)=7,1,0))))))</f>
        <v>2</v>
      </c>
      <c r="G5967" s="786">
        <f>VLOOKUP(C5967,METADATA!$J$5:$Q$29,IF(E5967="HI",2,IF(E5967="LO",6,10))+IF(D5967=1,2,IF(D5967=7,1,(IF(WEEKDAY(B5967)=1,2,IF(WEEKDAY(B5967)=7,1,0))))))</f>
        <v>2</v>
      </c>
      <c r="H5967" s="787">
        <v>16554</v>
      </c>
      <c r="I5967" s="788">
        <v>3927.2150573730469</v>
      </c>
      <c r="K5967" s="795">
        <v>882.73749999999995</v>
      </c>
      <c r="M5967" s="798">
        <f t="shared" si="280"/>
        <v>17013.463318997034</v>
      </c>
      <c r="N5967" s="303"/>
      <c r="S5967" s="786">
        <v>0</v>
      </c>
      <c r="T5967" s="781">
        <f>VLOOKUP(C5967,METADATA!$J$5:$Q$29,IF(E5967="HI",2,IF(E5967="LO",6,10))+IF(S5967=1,2,IF(D5967=7,1,(IF(WEEKDAY(B5967)=1,2,IF(WEEKDAY(B5967)=7,1,0))))))</f>
        <v>2</v>
      </c>
      <c r="U5967" s="781">
        <f>VLOOKUP(C5967,METADATA!$A$5:$H$29,IF(E5967="HI",2,IF(E5967="LO",6,10))+IF(S5967=1,2,IF(D5967=7,1,(IF(WEEKDAY(B5967)=1,2,IF(WEEKDAY(B5967)=7,1,0))))))</f>
        <v>2</v>
      </c>
    </row>
    <row r="5968" spans="2:21" ht="13.95" customHeight="1" x14ac:dyDescent="0.25">
      <c r="B5968" s="784">
        <f t="shared" si="278"/>
        <v>45631</v>
      </c>
      <c r="C5968" s="785">
        <v>12</v>
      </c>
      <c r="D5968" s="786">
        <f>IFERROR((INDEX(METADATA!$T$2:$T$20,MATCH(B5968,METADATA!$S$2:$S$20,0))),0)</f>
        <v>0</v>
      </c>
      <c r="E5968" s="785" t="str">
        <f t="shared" si="279"/>
        <v>LO</v>
      </c>
      <c r="F5968" s="786">
        <f>VLOOKUP(C5968,METADATA!$A$5:$H$29,IF(E5968="HI",2,IF(E5968="LO",6,10))+IF(D5968=1,2,IF(D5968=7,1,(IF(WEEKDAY(B5968)=1,2,IF(WEEKDAY(B5968)=7,1,0))))))</f>
        <v>2</v>
      </c>
      <c r="G5968" s="786">
        <f>VLOOKUP(C5968,METADATA!$J$5:$Q$29,IF(E5968="HI",2,IF(E5968="LO",6,10))+IF(D5968=1,2,IF(D5968=7,1,(IF(WEEKDAY(B5968)=1,2,IF(WEEKDAY(B5968)=7,1,0))))))</f>
        <v>2</v>
      </c>
      <c r="H5968" s="787">
        <v>16553.5</v>
      </c>
      <c r="I5968" s="788">
        <v>3984.2099914550781</v>
      </c>
      <c r="K5968" s="795">
        <v>909.3125</v>
      </c>
      <c r="M5968" s="798">
        <f t="shared" si="280"/>
        <v>17026.223641959201</v>
      </c>
      <c r="N5968" s="303"/>
      <c r="S5968" s="786">
        <v>0</v>
      </c>
      <c r="T5968" s="781">
        <f>VLOOKUP(C5968,METADATA!$J$5:$Q$29,IF(E5968="HI",2,IF(E5968="LO",6,10))+IF(S5968=1,2,IF(D5968=7,1,(IF(WEEKDAY(B5968)=1,2,IF(WEEKDAY(B5968)=7,1,0))))))</f>
        <v>2</v>
      </c>
      <c r="U5968" s="781">
        <f>VLOOKUP(C5968,METADATA!$A$5:$H$29,IF(E5968="HI",2,IF(E5968="LO",6,10))+IF(S5968=1,2,IF(D5968=7,1,(IF(WEEKDAY(B5968)=1,2,IF(WEEKDAY(B5968)=7,1,0))))))</f>
        <v>2</v>
      </c>
    </row>
    <row r="5969" spans="2:21" ht="13.95" customHeight="1" x14ac:dyDescent="0.25">
      <c r="B5969" s="784">
        <f t="shared" si="278"/>
        <v>45631</v>
      </c>
      <c r="C5969" s="785">
        <v>13</v>
      </c>
      <c r="D5969" s="786">
        <f>IFERROR((INDEX(METADATA!$T$2:$T$20,MATCH(B5969,METADATA!$S$2:$S$20,0))),0)</f>
        <v>0</v>
      </c>
      <c r="E5969" s="785" t="str">
        <f t="shared" si="279"/>
        <v>LO</v>
      </c>
      <c r="F5969" s="786">
        <f>VLOOKUP(C5969,METADATA!$A$5:$H$29,IF(E5969="HI",2,IF(E5969="LO",6,10))+IF(D5969=1,2,IF(D5969=7,1,(IF(WEEKDAY(B5969)=1,2,IF(WEEKDAY(B5969)=7,1,0))))))</f>
        <v>2</v>
      </c>
      <c r="G5969" s="786">
        <f>VLOOKUP(C5969,METADATA!$J$5:$Q$29,IF(E5969="HI",2,IF(E5969="LO",6,10))+IF(D5969=1,2,IF(D5969=7,1,(IF(WEEKDAY(B5969)=1,2,IF(WEEKDAY(B5969)=7,1,0))))))</f>
        <v>2</v>
      </c>
      <c r="H5969" s="787">
        <v>15829.5</v>
      </c>
      <c r="I5969" s="788">
        <v>3995.6148986816406</v>
      </c>
      <c r="K5969" s="795">
        <v>905.6</v>
      </c>
      <c r="M5969" s="798">
        <f t="shared" si="280"/>
        <v>16325.991812706716</v>
      </c>
      <c r="N5969" s="303"/>
      <c r="S5969" s="786">
        <v>0</v>
      </c>
      <c r="T5969" s="781">
        <f>VLOOKUP(C5969,METADATA!$J$5:$Q$29,IF(E5969="HI",2,IF(E5969="LO",6,10))+IF(S5969=1,2,IF(D5969=7,1,(IF(WEEKDAY(B5969)=1,2,IF(WEEKDAY(B5969)=7,1,0))))))</f>
        <v>2</v>
      </c>
      <c r="U5969" s="781">
        <f>VLOOKUP(C5969,METADATA!$A$5:$H$29,IF(E5969="HI",2,IF(E5969="LO",6,10))+IF(S5969=1,2,IF(D5969=7,1,(IF(WEEKDAY(B5969)=1,2,IF(WEEKDAY(B5969)=7,1,0))))))</f>
        <v>2</v>
      </c>
    </row>
    <row r="5970" spans="2:21" ht="13.95" customHeight="1" x14ac:dyDescent="0.25">
      <c r="B5970" s="784">
        <f t="shared" si="278"/>
        <v>45631</v>
      </c>
      <c r="C5970" s="785">
        <v>14</v>
      </c>
      <c r="D5970" s="786">
        <f>IFERROR((INDEX(METADATA!$T$2:$T$20,MATCH(B5970,METADATA!$S$2:$S$20,0))),0)</f>
        <v>0</v>
      </c>
      <c r="E5970" s="785" t="str">
        <f t="shared" si="279"/>
        <v>LO</v>
      </c>
      <c r="F5970" s="786">
        <f>VLOOKUP(C5970,METADATA!$A$5:$H$29,IF(E5970="HI",2,IF(E5970="LO",6,10))+IF(D5970=1,2,IF(D5970=7,1,(IF(WEEKDAY(B5970)=1,2,IF(WEEKDAY(B5970)=7,1,0))))))</f>
        <v>2</v>
      </c>
      <c r="G5970" s="786">
        <f>VLOOKUP(C5970,METADATA!$J$5:$Q$29,IF(E5970="HI",2,IF(E5970="LO",6,10))+IF(D5970=1,2,IF(D5970=7,1,(IF(WEEKDAY(B5970)=1,2,IF(WEEKDAY(B5970)=7,1,0))))))</f>
        <v>2</v>
      </c>
      <c r="H5970" s="787">
        <v>16944.75</v>
      </c>
      <c r="I5970" s="788">
        <v>3735.3149566650391</v>
      </c>
      <c r="K5970" s="795">
        <v>913.98749999999995</v>
      </c>
      <c r="M5970" s="798">
        <f t="shared" si="280"/>
        <v>17351.574291342717</v>
      </c>
      <c r="N5970" s="303"/>
      <c r="S5970" s="786">
        <v>0</v>
      </c>
      <c r="T5970" s="781">
        <f>VLOOKUP(C5970,METADATA!$J$5:$Q$29,IF(E5970="HI",2,IF(E5970="LO",6,10))+IF(S5970=1,2,IF(D5970=7,1,(IF(WEEKDAY(B5970)=1,2,IF(WEEKDAY(B5970)=7,1,0))))))</f>
        <v>2</v>
      </c>
      <c r="U5970" s="781">
        <f>VLOOKUP(C5970,METADATA!$A$5:$H$29,IF(E5970="HI",2,IF(E5970="LO",6,10))+IF(S5970=1,2,IF(D5970=7,1,(IF(WEEKDAY(B5970)=1,2,IF(WEEKDAY(B5970)=7,1,0))))))</f>
        <v>2</v>
      </c>
    </row>
    <row r="5971" spans="2:21" ht="13.95" customHeight="1" x14ac:dyDescent="0.25">
      <c r="B5971" s="784">
        <f t="shared" si="278"/>
        <v>45631</v>
      </c>
      <c r="C5971" s="785">
        <v>15</v>
      </c>
      <c r="D5971" s="786">
        <f>IFERROR((INDEX(METADATA!$T$2:$T$20,MATCH(B5971,METADATA!$S$2:$S$20,0))),0)</f>
        <v>0</v>
      </c>
      <c r="E5971" s="785" t="str">
        <f t="shared" si="279"/>
        <v>LO</v>
      </c>
      <c r="F5971" s="786">
        <f>VLOOKUP(C5971,METADATA!$A$5:$H$29,IF(E5971="HI",2,IF(E5971="LO",6,10))+IF(D5971=1,2,IF(D5971=7,1,(IF(WEEKDAY(B5971)=1,2,IF(WEEKDAY(B5971)=7,1,0))))))</f>
        <v>2</v>
      </c>
      <c r="G5971" s="786">
        <f>VLOOKUP(C5971,METADATA!$J$5:$Q$29,IF(E5971="HI",2,IF(E5971="LO",6,10))+IF(D5971=1,2,IF(D5971=7,1,(IF(WEEKDAY(B5971)=1,2,IF(WEEKDAY(B5971)=7,1,0))))))</f>
        <v>2</v>
      </c>
      <c r="H5971" s="787">
        <v>16815.75</v>
      </c>
      <c r="I5971" s="788">
        <v>3792.6450653076172</v>
      </c>
      <c r="K5971" s="795">
        <v>902.26250000000005</v>
      </c>
      <c r="M5971" s="798">
        <f t="shared" si="280"/>
        <v>17238.143886564536</v>
      </c>
      <c r="N5971" s="303"/>
      <c r="S5971" s="786">
        <v>0</v>
      </c>
      <c r="T5971" s="781">
        <f>VLOOKUP(C5971,METADATA!$J$5:$Q$29,IF(E5971="HI",2,IF(E5971="LO",6,10))+IF(S5971=1,2,IF(D5971=7,1,(IF(WEEKDAY(B5971)=1,2,IF(WEEKDAY(B5971)=7,1,0))))))</f>
        <v>2</v>
      </c>
      <c r="U5971" s="781">
        <f>VLOOKUP(C5971,METADATA!$A$5:$H$29,IF(E5971="HI",2,IF(E5971="LO",6,10))+IF(S5971=1,2,IF(D5971=7,1,(IF(WEEKDAY(B5971)=1,2,IF(WEEKDAY(B5971)=7,1,0))))))</f>
        <v>2</v>
      </c>
    </row>
    <row r="5972" spans="2:21" ht="13.95" customHeight="1" x14ac:dyDescent="0.25">
      <c r="B5972" s="784">
        <f t="shared" si="278"/>
        <v>45631</v>
      </c>
      <c r="C5972" s="785">
        <v>16</v>
      </c>
      <c r="D5972" s="786">
        <f>IFERROR((INDEX(METADATA!$T$2:$T$20,MATCH(B5972,METADATA!$S$2:$S$20,0))),0)</f>
        <v>0</v>
      </c>
      <c r="E5972" s="785" t="str">
        <f t="shared" si="279"/>
        <v>LO</v>
      </c>
      <c r="F5972" s="786">
        <f>VLOOKUP(C5972,METADATA!$A$5:$H$29,IF(E5972="HI",2,IF(E5972="LO",6,10))+IF(D5972=1,2,IF(D5972=7,1,(IF(WEEKDAY(B5972)=1,2,IF(WEEKDAY(B5972)=7,1,0))))))</f>
        <v>2</v>
      </c>
      <c r="G5972" s="786">
        <f>VLOOKUP(C5972,METADATA!$J$5:$Q$29,IF(E5972="HI",2,IF(E5972="LO",6,10))+IF(D5972=1,2,IF(D5972=7,1,(IF(WEEKDAY(B5972)=1,2,IF(WEEKDAY(B5972)=7,1,0))))))</f>
        <v>2</v>
      </c>
      <c r="H5972" s="787">
        <v>16372.5</v>
      </c>
      <c r="I5972" s="788">
        <v>3760.5700073242188</v>
      </c>
      <c r="K5972" s="795">
        <v>933.76250000000005</v>
      </c>
      <c r="M5972" s="798">
        <f t="shared" si="280"/>
        <v>16798.82862076956</v>
      </c>
      <c r="N5972" s="303"/>
      <c r="S5972" s="786">
        <v>0</v>
      </c>
      <c r="T5972" s="781">
        <f>VLOOKUP(C5972,METADATA!$J$5:$Q$29,IF(E5972="HI",2,IF(E5972="LO",6,10))+IF(S5972=1,2,IF(D5972=7,1,(IF(WEEKDAY(B5972)=1,2,IF(WEEKDAY(B5972)=7,1,0))))))</f>
        <v>2</v>
      </c>
      <c r="U5972" s="781">
        <f>VLOOKUP(C5972,METADATA!$A$5:$H$29,IF(E5972="HI",2,IF(E5972="LO",6,10))+IF(S5972=1,2,IF(D5972=7,1,(IF(WEEKDAY(B5972)=1,2,IF(WEEKDAY(B5972)=7,1,0))))))</f>
        <v>2</v>
      </c>
    </row>
    <row r="5973" spans="2:21" ht="13.95" customHeight="1" x14ac:dyDescent="0.25">
      <c r="B5973" s="784">
        <f t="shared" si="278"/>
        <v>45631</v>
      </c>
      <c r="C5973" s="785">
        <v>17</v>
      </c>
      <c r="D5973" s="786">
        <f>IFERROR((INDEX(METADATA!$T$2:$T$20,MATCH(B5973,METADATA!$S$2:$S$20,0))),0)</f>
        <v>0</v>
      </c>
      <c r="E5973" s="785" t="str">
        <f t="shared" si="279"/>
        <v>LO</v>
      </c>
      <c r="F5973" s="786">
        <f>VLOOKUP(C5973,METADATA!$A$5:$H$29,IF(E5973="HI",2,IF(E5973="LO",6,10))+IF(D5973=1,2,IF(D5973=7,1,(IF(WEEKDAY(B5973)=1,2,IF(WEEKDAY(B5973)=7,1,0))))))</f>
        <v>2</v>
      </c>
      <c r="G5973" s="786">
        <f>VLOOKUP(C5973,METADATA!$J$5:$Q$29,IF(E5973="HI",2,IF(E5973="LO",6,10))+IF(D5973=1,2,IF(D5973=7,1,(IF(WEEKDAY(B5973)=1,2,IF(WEEKDAY(B5973)=7,1,0))))))</f>
        <v>2</v>
      </c>
      <c r="H5973" s="787">
        <v>15249.75</v>
      </c>
      <c r="I5973" s="788">
        <v>3739.2000579833984</v>
      </c>
      <c r="K5973" s="795">
        <v>0</v>
      </c>
      <c r="M5973" s="798">
        <f t="shared" si="280"/>
        <v>15701.480571465961</v>
      </c>
      <c r="N5973" s="303"/>
      <c r="S5973" s="786">
        <v>0</v>
      </c>
      <c r="T5973" s="781">
        <f>VLOOKUP(C5973,METADATA!$J$5:$Q$29,IF(E5973="HI",2,IF(E5973="LO",6,10))+IF(S5973=1,2,IF(D5973=7,1,(IF(WEEKDAY(B5973)=1,2,IF(WEEKDAY(B5973)=7,1,0))))))</f>
        <v>2</v>
      </c>
      <c r="U5973" s="781">
        <f>VLOOKUP(C5973,METADATA!$A$5:$H$29,IF(E5973="HI",2,IF(E5973="LO",6,10))+IF(S5973=1,2,IF(D5973=7,1,(IF(WEEKDAY(B5973)=1,2,IF(WEEKDAY(B5973)=7,1,0))))))</f>
        <v>2</v>
      </c>
    </row>
    <row r="5974" spans="2:21" ht="13.95" customHeight="1" x14ac:dyDescent="0.25">
      <c r="B5974" s="784">
        <f t="shared" si="278"/>
        <v>45631</v>
      </c>
      <c r="C5974" s="785">
        <v>18</v>
      </c>
      <c r="D5974" s="786">
        <f>IFERROR((INDEX(METADATA!$T$2:$T$20,MATCH(B5974,METADATA!$S$2:$S$20,0))),0)</f>
        <v>0</v>
      </c>
      <c r="E5974" s="785" t="str">
        <f t="shared" si="279"/>
        <v>LO</v>
      </c>
      <c r="F5974" s="786">
        <f>VLOOKUP(C5974,METADATA!$A$5:$H$29,IF(E5974="HI",2,IF(E5974="LO",6,10))+IF(D5974=1,2,IF(D5974=7,1,(IF(WEEKDAY(B5974)=1,2,IF(WEEKDAY(B5974)=7,1,0))))))</f>
        <v>1</v>
      </c>
      <c r="G5974" s="786">
        <f>VLOOKUP(C5974,METADATA!$J$5:$Q$29,IF(E5974="HI",2,IF(E5974="LO",6,10))+IF(D5974=1,2,IF(D5974=7,1,(IF(WEEKDAY(B5974)=1,2,IF(WEEKDAY(B5974)=7,1,0))))))</f>
        <v>1</v>
      </c>
      <c r="H5974" s="787">
        <v>14893.25</v>
      </c>
      <c r="I5974" s="788">
        <v>3358.8775177001953</v>
      </c>
      <c r="K5974" s="795">
        <v>0</v>
      </c>
      <c r="M5974" s="798">
        <f t="shared" si="280"/>
        <v>15267.316520640155</v>
      </c>
      <c r="N5974" s="303"/>
      <c r="S5974" s="786">
        <v>0</v>
      </c>
      <c r="T5974" s="781">
        <f>VLOOKUP(C5974,METADATA!$J$5:$Q$29,IF(E5974="HI",2,IF(E5974="LO",6,10))+IF(S5974=1,2,IF(D5974=7,1,(IF(WEEKDAY(B5974)=1,2,IF(WEEKDAY(B5974)=7,1,0))))))</f>
        <v>1</v>
      </c>
      <c r="U5974" s="781">
        <f>VLOOKUP(C5974,METADATA!$A$5:$H$29,IF(E5974="HI",2,IF(E5974="LO",6,10))+IF(S5974=1,2,IF(D5974=7,1,(IF(WEEKDAY(B5974)=1,2,IF(WEEKDAY(B5974)=7,1,0))))))</f>
        <v>1</v>
      </c>
    </row>
    <row r="5975" spans="2:21" ht="13.95" customHeight="1" x14ac:dyDescent="0.25">
      <c r="B5975" s="784">
        <f t="shared" si="278"/>
        <v>45631</v>
      </c>
      <c r="C5975" s="785">
        <v>19</v>
      </c>
      <c r="D5975" s="786">
        <f>IFERROR((INDEX(METADATA!$T$2:$T$20,MATCH(B5975,METADATA!$S$2:$S$20,0))),0)</f>
        <v>0</v>
      </c>
      <c r="E5975" s="785" t="str">
        <f t="shared" si="279"/>
        <v>LO</v>
      </c>
      <c r="F5975" s="786">
        <f>VLOOKUP(C5975,METADATA!$A$5:$H$29,IF(E5975="HI",2,IF(E5975="LO",6,10))+IF(D5975=1,2,IF(D5975=7,1,(IF(WEEKDAY(B5975)=1,2,IF(WEEKDAY(B5975)=7,1,0))))))</f>
        <v>1</v>
      </c>
      <c r="G5975" s="786">
        <f>VLOOKUP(C5975,METADATA!$J$5:$Q$29,IF(E5975="HI",2,IF(E5975="LO",6,10))+IF(D5975=1,2,IF(D5975=7,1,(IF(WEEKDAY(B5975)=1,2,IF(WEEKDAY(B5975)=7,1,0))))))</f>
        <v>1</v>
      </c>
      <c r="H5975" s="787">
        <v>15044</v>
      </c>
      <c r="I5975" s="788">
        <v>2928.3200531005859</v>
      </c>
      <c r="K5975" s="795">
        <v>0</v>
      </c>
      <c r="M5975" s="798">
        <f t="shared" si="280"/>
        <v>15326.349674119765</v>
      </c>
      <c r="N5975" s="303"/>
      <c r="S5975" s="786">
        <v>0</v>
      </c>
      <c r="T5975" s="781">
        <f>VLOOKUP(C5975,METADATA!$J$5:$Q$29,IF(E5975="HI",2,IF(E5975="LO",6,10))+IF(S5975=1,2,IF(D5975=7,1,(IF(WEEKDAY(B5975)=1,2,IF(WEEKDAY(B5975)=7,1,0))))))</f>
        <v>1</v>
      </c>
      <c r="U5975" s="781">
        <f>VLOOKUP(C5975,METADATA!$A$5:$H$29,IF(E5975="HI",2,IF(E5975="LO",6,10))+IF(S5975=1,2,IF(D5975=7,1,(IF(WEEKDAY(B5975)=1,2,IF(WEEKDAY(B5975)=7,1,0))))))</f>
        <v>1</v>
      </c>
    </row>
    <row r="5976" spans="2:21" ht="13.95" customHeight="1" x14ac:dyDescent="0.25">
      <c r="B5976" s="784">
        <f t="shared" si="278"/>
        <v>45631</v>
      </c>
      <c r="C5976" s="785">
        <v>20</v>
      </c>
      <c r="D5976" s="786">
        <f>IFERROR((INDEX(METADATA!$T$2:$T$20,MATCH(B5976,METADATA!$S$2:$S$20,0))),0)</f>
        <v>0</v>
      </c>
      <c r="E5976" s="785" t="str">
        <f t="shared" si="279"/>
        <v>LO</v>
      </c>
      <c r="F5976" s="786">
        <f>VLOOKUP(C5976,METADATA!$A$5:$H$29,IF(E5976="HI",2,IF(E5976="LO",6,10))+IF(D5976=1,2,IF(D5976=7,1,(IF(WEEKDAY(B5976)=1,2,IF(WEEKDAY(B5976)=7,1,0))))))</f>
        <v>1</v>
      </c>
      <c r="G5976" s="786">
        <f>VLOOKUP(C5976,METADATA!$J$5:$Q$29,IF(E5976="HI",2,IF(E5976="LO",6,10))+IF(D5976=1,2,IF(D5976=7,1,(IF(WEEKDAY(B5976)=1,2,IF(WEEKDAY(B5976)=7,1,0))))))</f>
        <v>2</v>
      </c>
      <c r="H5976" s="787">
        <v>14211.5</v>
      </c>
      <c r="I5976" s="788">
        <v>3690.3699188232422</v>
      </c>
      <c r="K5976" s="795">
        <v>0</v>
      </c>
      <c r="M5976" s="798">
        <f t="shared" si="280"/>
        <v>14682.832233181562</v>
      </c>
      <c r="N5976" s="303"/>
      <c r="S5976" s="786">
        <v>0</v>
      </c>
      <c r="T5976" s="781">
        <f>VLOOKUP(C5976,METADATA!$J$5:$Q$29,IF(E5976="HI",2,IF(E5976="LO",6,10))+IF(S5976=1,2,IF(D5976=7,1,(IF(WEEKDAY(B5976)=1,2,IF(WEEKDAY(B5976)=7,1,0))))))</f>
        <v>2</v>
      </c>
      <c r="U5976" s="781">
        <f>VLOOKUP(C5976,METADATA!$A$5:$H$29,IF(E5976="HI",2,IF(E5976="LO",6,10))+IF(S5976=1,2,IF(D5976=7,1,(IF(WEEKDAY(B5976)=1,2,IF(WEEKDAY(B5976)=7,1,0))))))</f>
        <v>1</v>
      </c>
    </row>
    <row r="5977" spans="2:21" ht="13.95" customHeight="1" x14ac:dyDescent="0.25">
      <c r="B5977" s="784">
        <f t="shared" si="278"/>
        <v>45631</v>
      </c>
      <c r="C5977" s="785">
        <v>21</v>
      </c>
      <c r="D5977" s="786">
        <f>IFERROR((INDEX(METADATA!$T$2:$T$20,MATCH(B5977,METADATA!$S$2:$S$20,0))),0)</f>
        <v>0</v>
      </c>
      <c r="E5977" s="785" t="str">
        <f t="shared" si="279"/>
        <v>LO</v>
      </c>
      <c r="F5977" s="786">
        <f>VLOOKUP(C5977,METADATA!$A$5:$H$29,IF(E5977="HI",2,IF(E5977="LO",6,10))+IF(D5977=1,2,IF(D5977=7,1,(IF(WEEKDAY(B5977)=1,2,IF(WEEKDAY(B5977)=7,1,0))))))</f>
        <v>2</v>
      </c>
      <c r="G5977" s="786">
        <f>VLOOKUP(C5977,METADATA!$J$5:$Q$29,IF(E5977="HI",2,IF(E5977="LO",6,10))+IF(D5977=1,2,IF(D5977=7,1,(IF(WEEKDAY(B5977)=1,2,IF(WEEKDAY(B5977)=7,1,0))))))</f>
        <v>2</v>
      </c>
      <c r="H5977" s="787">
        <v>12342.75</v>
      </c>
      <c r="I5977" s="788">
        <v>3702.4899291992188</v>
      </c>
      <c r="K5977" s="795">
        <v>0</v>
      </c>
      <c r="M5977" s="798">
        <f t="shared" si="280"/>
        <v>12886.113038396086</v>
      </c>
      <c r="N5977" s="303"/>
      <c r="S5977" s="786">
        <v>0</v>
      </c>
      <c r="T5977" s="781">
        <f>VLOOKUP(C5977,METADATA!$J$5:$Q$29,IF(E5977="HI",2,IF(E5977="LO",6,10))+IF(S5977=1,2,IF(D5977=7,1,(IF(WEEKDAY(B5977)=1,2,IF(WEEKDAY(B5977)=7,1,0))))))</f>
        <v>2</v>
      </c>
      <c r="U5977" s="781">
        <f>VLOOKUP(C5977,METADATA!$A$5:$H$29,IF(E5977="HI",2,IF(E5977="LO",6,10))+IF(S5977=1,2,IF(D5977=7,1,(IF(WEEKDAY(B5977)=1,2,IF(WEEKDAY(B5977)=7,1,0))))))</f>
        <v>2</v>
      </c>
    </row>
    <row r="5978" spans="2:21" ht="13.95" customHeight="1" x14ac:dyDescent="0.25">
      <c r="B5978" s="784">
        <f t="shared" si="278"/>
        <v>45631</v>
      </c>
      <c r="C5978" s="785">
        <v>22</v>
      </c>
      <c r="D5978" s="786">
        <f>IFERROR((INDEX(METADATA!$T$2:$T$20,MATCH(B5978,METADATA!$S$2:$S$20,0))),0)</f>
        <v>0</v>
      </c>
      <c r="E5978" s="785" t="str">
        <f t="shared" si="279"/>
        <v>LO</v>
      </c>
      <c r="F5978" s="786">
        <f>VLOOKUP(C5978,METADATA!$A$5:$H$29,IF(E5978="HI",2,IF(E5978="LO",6,10))+IF(D5978=1,2,IF(D5978=7,1,(IF(WEEKDAY(B5978)=1,2,IF(WEEKDAY(B5978)=7,1,0))))))</f>
        <v>3</v>
      </c>
      <c r="G5978" s="786">
        <f>VLOOKUP(C5978,METADATA!$J$5:$Q$29,IF(E5978="HI",2,IF(E5978="LO",6,10))+IF(D5978=1,2,IF(D5978=7,1,(IF(WEEKDAY(B5978)=1,2,IF(WEEKDAY(B5978)=7,1,0))))))</f>
        <v>3</v>
      </c>
      <c r="H5978" s="787">
        <v>10986.25</v>
      </c>
      <c r="I5978" s="788">
        <v>3824.7950134277344</v>
      </c>
      <c r="K5978" s="795">
        <v>0</v>
      </c>
      <c r="M5978" s="798">
        <f t="shared" si="280"/>
        <v>11633.00244808887</v>
      </c>
      <c r="N5978" s="303"/>
      <c r="S5978" s="786">
        <v>0</v>
      </c>
      <c r="T5978" s="781">
        <f>VLOOKUP(C5978,METADATA!$J$5:$Q$29,IF(E5978="HI",2,IF(E5978="LO",6,10))+IF(S5978=1,2,IF(D5978=7,1,(IF(WEEKDAY(B5978)=1,2,IF(WEEKDAY(B5978)=7,1,0))))))</f>
        <v>3</v>
      </c>
      <c r="U5978" s="781">
        <f>VLOOKUP(C5978,METADATA!$A$5:$H$29,IF(E5978="HI",2,IF(E5978="LO",6,10))+IF(S5978=1,2,IF(D5978=7,1,(IF(WEEKDAY(B5978)=1,2,IF(WEEKDAY(B5978)=7,1,0))))))</f>
        <v>3</v>
      </c>
    </row>
    <row r="5979" spans="2:21" ht="13.95" customHeight="1" x14ac:dyDescent="0.25">
      <c r="B5979" s="784">
        <f t="shared" si="278"/>
        <v>45631</v>
      </c>
      <c r="C5979" s="785">
        <v>23</v>
      </c>
      <c r="D5979" s="786">
        <f>IFERROR((INDEX(METADATA!$T$2:$T$20,MATCH(B5979,METADATA!$S$2:$S$20,0))),0)</f>
        <v>0</v>
      </c>
      <c r="E5979" s="785" t="str">
        <f t="shared" si="279"/>
        <v>LO</v>
      </c>
      <c r="F5979" s="786">
        <f>VLOOKUP(C5979,METADATA!$A$5:$H$29,IF(E5979="HI",2,IF(E5979="LO",6,10))+IF(D5979=1,2,IF(D5979=7,1,(IF(WEEKDAY(B5979)=1,2,IF(WEEKDAY(B5979)=7,1,0))))))</f>
        <v>3</v>
      </c>
      <c r="G5979" s="786">
        <f>VLOOKUP(C5979,METADATA!$J$5:$Q$29,IF(E5979="HI",2,IF(E5979="LO",6,10))+IF(D5979=1,2,IF(D5979=7,1,(IF(WEEKDAY(B5979)=1,2,IF(WEEKDAY(B5979)=7,1,0))))))</f>
        <v>3</v>
      </c>
      <c r="H5979" s="787">
        <v>10224.75</v>
      </c>
      <c r="I5979" s="788">
        <v>3767.6199493408203</v>
      </c>
      <c r="K5979" s="795">
        <v>0</v>
      </c>
      <c r="M5979" s="798">
        <f t="shared" si="280"/>
        <v>10896.810205063266</v>
      </c>
      <c r="N5979" s="303"/>
      <c r="S5979" s="786">
        <v>0</v>
      </c>
      <c r="T5979" s="781">
        <f>VLOOKUP(C5979,METADATA!$J$5:$Q$29,IF(E5979="HI",2,IF(E5979="LO",6,10))+IF(S5979=1,2,IF(D5979=7,1,(IF(WEEKDAY(B5979)=1,2,IF(WEEKDAY(B5979)=7,1,0))))))</f>
        <v>3</v>
      </c>
      <c r="U5979" s="781">
        <f>VLOOKUP(C5979,METADATA!$A$5:$H$29,IF(E5979="HI",2,IF(E5979="LO",6,10))+IF(S5979=1,2,IF(D5979=7,1,(IF(WEEKDAY(B5979)=1,2,IF(WEEKDAY(B5979)=7,1,0))))))</f>
        <v>3</v>
      </c>
    </row>
    <row r="5980" spans="2:21" ht="13.95" customHeight="1" x14ac:dyDescent="0.25">
      <c r="B5980" s="784">
        <f t="shared" ref="B5980:B6043" si="281">B5956+1</f>
        <v>45632</v>
      </c>
      <c r="C5980" s="785">
        <v>0</v>
      </c>
      <c r="D5980" s="786">
        <f>IFERROR((INDEX(METADATA!$T$2:$T$20,MATCH(B5980,METADATA!$S$2:$S$20,0))),0)</f>
        <v>0</v>
      </c>
      <c r="E5980" s="785" t="str">
        <f t="shared" si="279"/>
        <v>LO</v>
      </c>
      <c r="F5980" s="786">
        <f>VLOOKUP(C5980,METADATA!$A$5:$H$29,IF(E5980="HI",2,IF(E5980="LO",6,10))+IF(D5980=1,2,IF(D5980=7,1,(IF(WEEKDAY(B5980)=1,2,IF(WEEKDAY(B5980)=7,1,0))))))</f>
        <v>3</v>
      </c>
      <c r="G5980" s="786">
        <f>VLOOKUP(C5980,METADATA!$J$5:$Q$29,IF(E5980="HI",2,IF(E5980="LO",6,10))+IF(D5980=1,2,IF(D5980=7,1,(IF(WEEKDAY(B5980)=1,2,IF(WEEKDAY(B5980)=7,1,0))))))</f>
        <v>3</v>
      </c>
      <c r="H5980" s="787">
        <v>9542.5</v>
      </c>
      <c r="I5980" s="788">
        <v>3703.4349060058594</v>
      </c>
      <c r="K5980" s="795">
        <v>0</v>
      </c>
      <c r="M5980" s="798">
        <f t="shared" si="280"/>
        <v>10235.953123819132</v>
      </c>
      <c r="N5980" s="303"/>
      <c r="S5980" s="786">
        <v>0</v>
      </c>
      <c r="T5980" s="781">
        <f>VLOOKUP(C5980,METADATA!$J$5:$Q$29,IF(E5980="HI",2,IF(E5980="LO",6,10))+IF(S5980=1,2,IF(D5980=7,1,(IF(WEEKDAY(B5980)=1,2,IF(WEEKDAY(B5980)=7,1,0))))))</f>
        <v>3</v>
      </c>
      <c r="U5980" s="781">
        <f>VLOOKUP(C5980,METADATA!$A$5:$H$29,IF(E5980="HI",2,IF(E5980="LO",6,10))+IF(S5980=1,2,IF(D5980=7,1,(IF(WEEKDAY(B5980)=1,2,IF(WEEKDAY(B5980)=7,1,0))))))</f>
        <v>3</v>
      </c>
    </row>
    <row r="5981" spans="2:21" ht="13.95" customHeight="1" x14ac:dyDescent="0.25">
      <c r="B5981" s="784">
        <f t="shared" si="281"/>
        <v>45632</v>
      </c>
      <c r="C5981" s="785">
        <v>1</v>
      </c>
      <c r="D5981" s="786">
        <f>IFERROR((INDEX(METADATA!$T$2:$T$20,MATCH(B5981,METADATA!$S$2:$S$20,0))),0)</f>
        <v>0</v>
      </c>
      <c r="E5981" s="785" t="str">
        <f t="shared" si="279"/>
        <v>LO</v>
      </c>
      <c r="F5981" s="786">
        <f>VLOOKUP(C5981,METADATA!$A$5:$H$29,IF(E5981="HI",2,IF(E5981="LO",6,10))+IF(D5981=1,2,IF(D5981=7,1,(IF(WEEKDAY(B5981)=1,2,IF(WEEKDAY(B5981)=7,1,0))))))</f>
        <v>3</v>
      </c>
      <c r="G5981" s="786">
        <f>VLOOKUP(C5981,METADATA!$J$5:$Q$29,IF(E5981="HI",2,IF(E5981="LO",6,10))+IF(D5981=1,2,IF(D5981=7,1,(IF(WEEKDAY(B5981)=1,2,IF(WEEKDAY(B5981)=7,1,0))))))</f>
        <v>3</v>
      </c>
      <c r="H5981" s="787">
        <v>9149.5</v>
      </c>
      <c r="I5981" s="788">
        <v>3723.2424468994141</v>
      </c>
      <c r="K5981" s="795">
        <v>0</v>
      </c>
      <c r="M5981" s="798">
        <f t="shared" si="280"/>
        <v>9878.0506461747573</v>
      </c>
      <c r="N5981" s="303"/>
      <c r="S5981" s="786">
        <v>0</v>
      </c>
      <c r="T5981" s="781">
        <f>VLOOKUP(C5981,METADATA!$J$5:$Q$29,IF(E5981="HI",2,IF(E5981="LO",6,10))+IF(S5981=1,2,IF(D5981=7,1,(IF(WEEKDAY(B5981)=1,2,IF(WEEKDAY(B5981)=7,1,0))))))</f>
        <v>3</v>
      </c>
      <c r="U5981" s="781">
        <f>VLOOKUP(C5981,METADATA!$A$5:$H$29,IF(E5981="HI",2,IF(E5981="LO",6,10))+IF(S5981=1,2,IF(D5981=7,1,(IF(WEEKDAY(B5981)=1,2,IF(WEEKDAY(B5981)=7,1,0))))))</f>
        <v>3</v>
      </c>
    </row>
    <row r="5982" spans="2:21" ht="13.95" customHeight="1" x14ac:dyDescent="0.25">
      <c r="B5982" s="784">
        <f t="shared" si="281"/>
        <v>45632</v>
      </c>
      <c r="C5982" s="785">
        <v>2</v>
      </c>
      <c r="D5982" s="786">
        <f>IFERROR((INDEX(METADATA!$T$2:$T$20,MATCH(B5982,METADATA!$S$2:$S$20,0))),0)</f>
        <v>0</v>
      </c>
      <c r="E5982" s="785" t="str">
        <f t="shared" si="279"/>
        <v>LO</v>
      </c>
      <c r="F5982" s="786">
        <f>VLOOKUP(C5982,METADATA!$A$5:$H$29,IF(E5982="HI",2,IF(E5982="LO",6,10))+IF(D5982=1,2,IF(D5982=7,1,(IF(WEEKDAY(B5982)=1,2,IF(WEEKDAY(B5982)=7,1,0))))))</f>
        <v>3</v>
      </c>
      <c r="G5982" s="786">
        <f>VLOOKUP(C5982,METADATA!$J$5:$Q$29,IF(E5982="HI",2,IF(E5982="LO",6,10))+IF(D5982=1,2,IF(D5982=7,1,(IF(WEEKDAY(B5982)=1,2,IF(WEEKDAY(B5982)=7,1,0))))))</f>
        <v>3</v>
      </c>
      <c r="H5982" s="787">
        <v>9119.25</v>
      </c>
      <c r="I5982" s="788">
        <v>3770.8499450683594</v>
      </c>
      <c r="K5982" s="795">
        <v>0</v>
      </c>
      <c r="M5982" s="798">
        <f t="shared" si="280"/>
        <v>9868.1320355334756</v>
      </c>
      <c r="N5982" s="303"/>
      <c r="S5982" s="786">
        <v>0</v>
      </c>
      <c r="T5982" s="781">
        <f>VLOOKUP(C5982,METADATA!$J$5:$Q$29,IF(E5982="HI",2,IF(E5982="LO",6,10))+IF(S5982=1,2,IF(D5982=7,1,(IF(WEEKDAY(B5982)=1,2,IF(WEEKDAY(B5982)=7,1,0))))))</f>
        <v>3</v>
      </c>
      <c r="U5982" s="781">
        <f>VLOOKUP(C5982,METADATA!$A$5:$H$29,IF(E5982="HI",2,IF(E5982="LO",6,10))+IF(S5982=1,2,IF(D5982=7,1,(IF(WEEKDAY(B5982)=1,2,IF(WEEKDAY(B5982)=7,1,0))))))</f>
        <v>3</v>
      </c>
    </row>
    <row r="5983" spans="2:21" ht="13.95" customHeight="1" x14ac:dyDescent="0.25">
      <c r="B5983" s="784">
        <f t="shared" si="281"/>
        <v>45632</v>
      </c>
      <c r="C5983" s="785">
        <v>3</v>
      </c>
      <c r="D5983" s="786">
        <f>IFERROR((INDEX(METADATA!$T$2:$T$20,MATCH(B5983,METADATA!$S$2:$S$20,0))),0)</f>
        <v>0</v>
      </c>
      <c r="E5983" s="785" t="str">
        <f t="shared" si="279"/>
        <v>LO</v>
      </c>
      <c r="F5983" s="786">
        <f>VLOOKUP(C5983,METADATA!$A$5:$H$29,IF(E5983="HI",2,IF(E5983="LO",6,10))+IF(D5983=1,2,IF(D5983=7,1,(IF(WEEKDAY(B5983)=1,2,IF(WEEKDAY(B5983)=7,1,0))))))</f>
        <v>3</v>
      </c>
      <c r="G5983" s="786">
        <f>VLOOKUP(C5983,METADATA!$J$5:$Q$29,IF(E5983="HI",2,IF(E5983="LO",6,10))+IF(D5983=1,2,IF(D5983=7,1,(IF(WEEKDAY(B5983)=1,2,IF(WEEKDAY(B5983)=7,1,0))))))</f>
        <v>3</v>
      </c>
      <c r="H5983" s="787">
        <v>9353.5</v>
      </c>
      <c r="I5983" s="788">
        <v>3781.8625335693359</v>
      </c>
      <c r="K5983" s="795">
        <v>0</v>
      </c>
      <c r="M5983" s="798">
        <f t="shared" si="280"/>
        <v>10089.125158942945</v>
      </c>
      <c r="N5983" s="303"/>
      <c r="S5983" s="786">
        <v>0</v>
      </c>
      <c r="T5983" s="781">
        <f>VLOOKUP(C5983,METADATA!$J$5:$Q$29,IF(E5983="HI",2,IF(E5983="LO",6,10))+IF(S5983=1,2,IF(D5983=7,1,(IF(WEEKDAY(B5983)=1,2,IF(WEEKDAY(B5983)=7,1,0))))))</f>
        <v>3</v>
      </c>
      <c r="U5983" s="781">
        <f>VLOOKUP(C5983,METADATA!$A$5:$H$29,IF(E5983="HI",2,IF(E5983="LO",6,10))+IF(S5983=1,2,IF(D5983=7,1,(IF(WEEKDAY(B5983)=1,2,IF(WEEKDAY(B5983)=7,1,0))))))</f>
        <v>3</v>
      </c>
    </row>
    <row r="5984" spans="2:21" ht="13.95" customHeight="1" x14ac:dyDescent="0.25">
      <c r="B5984" s="784">
        <f t="shared" si="281"/>
        <v>45632</v>
      </c>
      <c r="C5984" s="785">
        <v>4</v>
      </c>
      <c r="D5984" s="786">
        <f>IFERROR((INDEX(METADATA!$T$2:$T$20,MATCH(B5984,METADATA!$S$2:$S$20,0))),0)</f>
        <v>0</v>
      </c>
      <c r="E5984" s="785" t="str">
        <f t="shared" si="279"/>
        <v>LO</v>
      </c>
      <c r="F5984" s="786">
        <f>VLOOKUP(C5984,METADATA!$A$5:$H$29,IF(E5984="HI",2,IF(E5984="LO",6,10))+IF(D5984=1,2,IF(D5984=7,1,(IF(WEEKDAY(B5984)=1,2,IF(WEEKDAY(B5984)=7,1,0))))))</f>
        <v>3</v>
      </c>
      <c r="G5984" s="786">
        <f>VLOOKUP(C5984,METADATA!$J$5:$Q$29,IF(E5984="HI",2,IF(E5984="LO",6,10))+IF(D5984=1,2,IF(D5984=7,1,(IF(WEEKDAY(B5984)=1,2,IF(WEEKDAY(B5984)=7,1,0))))))</f>
        <v>3</v>
      </c>
      <c r="H5984" s="787">
        <v>9917.25</v>
      </c>
      <c r="I5984" s="788">
        <v>3673.0249633789063</v>
      </c>
      <c r="K5984" s="795">
        <v>870.51250000000005</v>
      </c>
      <c r="M5984" s="798">
        <f t="shared" si="280"/>
        <v>10575.583196405983</v>
      </c>
      <c r="N5984" s="303"/>
      <c r="S5984" s="786">
        <v>0</v>
      </c>
      <c r="T5984" s="781">
        <f>VLOOKUP(C5984,METADATA!$J$5:$Q$29,IF(E5984="HI",2,IF(E5984="LO",6,10))+IF(S5984=1,2,IF(D5984=7,1,(IF(WEEKDAY(B5984)=1,2,IF(WEEKDAY(B5984)=7,1,0))))))</f>
        <v>3</v>
      </c>
      <c r="U5984" s="781">
        <f>VLOOKUP(C5984,METADATA!$A$5:$H$29,IF(E5984="HI",2,IF(E5984="LO",6,10))+IF(S5984=1,2,IF(D5984=7,1,(IF(WEEKDAY(B5984)=1,2,IF(WEEKDAY(B5984)=7,1,0))))))</f>
        <v>3</v>
      </c>
    </row>
    <row r="5985" spans="2:21" ht="13.95" customHeight="1" x14ac:dyDescent="0.25">
      <c r="B5985" s="784">
        <f t="shared" si="281"/>
        <v>45632</v>
      </c>
      <c r="C5985" s="785">
        <v>5</v>
      </c>
      <c r="D5985" s="786">
        <f>IFERROR((INDEX(METADATA!$T$2:$T$20,MATCH(B5985,METADATA!$S$2:$S$20,0))),0)</f>
        <v>0</v>
      </c>
      <c r="E5985" s="785" t="str">
        <f t="shared" si="279"/>
        <v>LO</v>
      </c>
      <c r="F5985" s="786">
        <f>VLOOKUP(C5985,METADATA!$A$5:$H$29,IF(E5985="HI",2,IF(E5985="LO",6,10))+IF(D5985=1,2,IF(D5985=7,1,(IF(WEEKDAY(B5985)=1,2,IF(WEEKDAY(B5985)=7,1,0))))))</f>
        <v>3</v>
      </c>
      <c r="G5985" s="786">
        <f>VLOOKUP(C5985,METADATA!$J$5:$Q$29,IF(E5985="HI",2,IF(E5985="LO",6,10))+IF(D5985=1,2,IF(D5985=7,1,(IF(WEEKDAY(B5985)=1,2,IF(WEEKDAY(B5985)=7,1,0))))))</f>
        <v>3</v>
      </c>
      <c r="H5985" s="787">
        <v>11384</v>
      </c>
      <c r="I5985" s="788">
        <v>3486.0150756835938</v>
      </c>
      <c r="K5985" s="795">
        <v>865.8125</v>
      </c>
      <c r="M5985" s="798">
        <f t="shared" si="280"/>
        <v>11905.786706803263</v>
      </c>
      <c r="N5985" s="303"/>
      <c r="S5985" s="786">
        <v>0</v>
      </c>
      <c r="T5985" s="781">
        <f>VLOOKUP(C5985,METADATA!$J$5:$Q$29,IF(E5985="HI",2,IF(E5985="LO",6,10))+IF(S5985=1,2,IF(D5985=7,1,(IF(WEEKDAY(B5985)=1,2,IF(WEEKDAY(B5985)=7,1,0))))))</f>
        <v>3</v>
      </c>
      <c r="U5985" s="781">
        <f>VLOOKUP(C5985,METADATA!$A$5:$H$29,IF(E5985="HI",2,IF(E5985="LO",6,10))+IF(S5985=1,2,IF(D5985=7,1,(IF(WEEKDAY(B5985)=1,2,IF(WEEKDAY(B5985)=7,1,0))))))</f>
        <v>3</v>
      </c>
    </row>
    <row r="5986" spans="2:21" ht="13.95" customHeight="1" x14ac:dyDescent="0.25">
      <c r="B5986" s="784">
        <f t="shared" si="281"/>
        <v>45632</v>
      </c>
      <c r="C5986" s="785">
        <v>6</v>
      </c>
      <c r="D5986" s="786">
        <f>IFERROR((INDEX(METADATA!$T$2:$T$20,MATCH(B5986,METADATA!$S$2:$S$20,0))),0)</f>
        <v>0</v>
      </c>
      <c r="E5986" s="785" t="str">
        <f t="shared" si="279"/>
        <v>LO</v>
      </c>
      <c r="F5986" s="786">
        <f>VLOOKUP(C5986,METADATA!$A$5:$H$29,IF(E5986="HI",2,IF(E5986="LO",6,10))+IF(D5986=1,2,IF(D5986=7,1,(IF(WEEKDAY(B5986)=1,2,IF(WEEKDAY(B5986)=7,1,0))))))</f>
        <v>2</v>
      </c>
      <c r="G5986" s="786">
        <f>VLOOKUP(C5986,METADATA!$J$5:$Q$29,IF(E5986="HI",2,IF(E5986="LO",6,10))+IF(D5986=1,2,IF(D5986=7,1,(IF(WEEKDAY(B5986)=1,2,IF(WEEKDAY(B5986)=7,1,0))))))</f>
        <v>2</v>
      </c>
      <c r="H5986" s="787">
        <v>13152.5</v>
      </c>
      <c r="I5986" s="788">
        <v>2579.75</v>
      </c>
      <c r="K5986" s="795">
        <v>834.63750000000005</v>
      </c>
      <c r="M5986" s="798">
        <f t="shared" si="280"/>
        <v>13403.110322328172</v>
      </c>
      <c r="N5986" s="303"/>
      <c r="S5986" s="786">
        <v>0</v>
      </c>
      <c r="T5986" s="781">
        <f>VLOOKUP(C5986,METADATA!$J$5:$Q$29,IF(E5986="HI",2,IF(E5986="LO",6,10))+IF(S5986=1,2,IF(D5986=7,1,(IF(WEEKDAY(B5986)=1,2,IF(WEEKDAY(B5986)=7,1,0))))))</f>
        <v>2</v>
      </c>
      <c r="U5986" s="781">
        <f>VLOOKUP(C5986,METADATA!$A$5:$H$29,IF(E5986="HI",2,IF(E5986="LO",6,10))+IF(S5986=1,2,IF(D5986=7,1,(IF(WEEKDAY(B5986)=1,2,IF(WEEKDAY(B5986)=7,1,0))))))</f>
        <v>2</v>
      </c>
    </row>
    <row r="5987" spans="2:21" ht="13.95" customHeight="1" x14ac:dyDescent="0.25">
      <c r="B5987" s="784">
        <f t="shared" si="281"/>
        <v>45632</v>
      </c>
      <c r="C5987" s="785">
        <v>7</v>
      </c>
      <c r="D5987" s="786">
        <f>IFERROR((INDEX(METADATA!$T$2:$T$20,MATCH(B5987,METADATA!$S$2:$S$20,0))),0)</f>
        <v>0</v>
      </c>
      <c r="E5987" s="785" t="str">
        <f t="shared" si="279"/>
        <v>LO</v>
      </c>
      <c r="F5987" s="786">
        <f>VLOOKUP(C5987,METADATA!$A$5:$H$29,IF(E5987="HI",2,IF(E5987="LO",6,10))+IF(D5987=1,2,IF(D5987=7,1,(IF(WEEKDAY(B5987)=1,2,IF(WEEKDAY(B5987)=7,1,0))))))</f>
        <v>1</v>
      </c>
      <c r="G5987" s="786">
        <f>VLOOKUP(C5987,METADATA!$J$5:$Q$29,IF(E5987="HI",2,IF(E5987="LO",6,10))+IF(D5987=1,2,IF(D5987=7,1,(IF(WEEKDAY(B5987)=1,2,IF(WEEKDAY(B5987)=7,1,0))))))</f>
        <v>1</v>
      </c>
      <c r="H5987" s="787">
        <v>14319.5</v>
      </c>
      <c r="I5987" s="788">
        <v>2527.8750610351563</v>
      </c>
      <c r="K5987" s="795">
        <v>847.33749999999998</v>
      </c>
      <c r="M5987" s="798">
        <f t="shared" si="280"/>
        <v>14540.915809336202</v>
      </c>
      <c r="N5987" s="303"/>
      <c r="S5987" s="786">
        <v>0</v>
      </c>
      <c r="T5987" s="781">
        <f>VLOOKUP(C5987,METADATA!$J$5:$Q$29,IF(E5987="HI",2,IF(E5987="LO",6,10))+IF(S5987=1,2,IF(D5987=7,1,(IF(WEEKDAY(B5987)=1,2,IF(WEEKDAY(B5987)=7,1,0))))))</f>
        <v>1</v>
      </c>
      <c r="U5987" s="781">
        <f>VLOOKUP(C5987,METADATA!$A$5:$H$29,IF(E5987="HI",2,IF(E5987="LO",6,10))+IF(S5987=1,2,IF(D5987=7,1,(IF(WEEKDAY(B5987)=1,2,IF(WEEKDAY(B5987)=7,1,0))))))</f>
        <v>1</v>
      </c>
    </row>
    <row r="5988" spans="2:21" ht="13.95" customHeight="1" x14ac:dyDescent="0.25">
      <c r="B5988" s="784">
        <f t="shared" si="281"/>
        <v>45632</v>
      </c>
      <c r="C5988" s="785">
        <v>8</v>
      </c>
      <c r="D5988" s="786">
        <f>IFERROR((INDEX(METADATA!$T$2:$T$20,MATCH(B5988,METADATA!$S$2:$S$20,0))),0)</f>
        <v>0</v>
      </c>
      <c r="E5988" s="785" t="str">
        <f t="shared" si="279"/>
        <v>LO</v>
      </c>
      <c r="F5988" s="786">
        <f>VLOOKUP(C5988,METADATA!$A$5:$H$29,IF(E5988="HI",2,IF(E5988="LO",6,10))+IF(D5988=1,2,IF(D5988=7,1,(IF(WEEKDAY(B5988)=1,2,IF(WEEKDAY(B5988)=7,1,0))))))</f>
        <v>1</v>
      </c>
      <c r="G5988" s="786">
        <f>VLOOKUP(C5988,METADATA!$J$5:$Q$29,IF(E5988="HI",2,IF(E5988="LO",6,10))+IF(D5988=1,2,IF(D5988=7,1,(IF(WEEKDAY(B5988)=1,2,IF(WEEKDAY(B5988)=7,1,0))))))</f>
        <v>1</v>
      </c>
      <c r="H5988" s="787">
        <v>15998.25</v>
      </c>
      <c r="I5988" s="788">
        <v>2547.4249877929688</v>
      </c>
      <c r="K5988" s="795">
        <v>851.61249999999995</v>
      </c>
      <c r="M5988" s="798">
        <f t="shared" si="280"/>
        <v>16199.795589171241</v>
      </c>
      <c r="N5988" s="303"/>
      <c r="S5988" s="786">
        <v>0</v>
      </c>
      <c r="T5988" s="781">
        <f>VLOOKUP(C5988,METADATA!$J$5:$Q$29,IF(E5988="HI",2,IF(E5988="LO",6,10))+IF(S5988=1,2,IF(D5988=7,1,(IF(WEEKDAY(B5988)=1,2,IF(WEEKDAY(B5988)=7,1,0))))))</f>
        <v>1</v>
      </c>
      <c r="U5988" s="781">
        <f>VLOOKUP(C5988,METADATA!$A$5:$H$29,IF(E5988="HI",2,IF(E5988="LO",6,10))+IF(S5988=1,2,IF(D5988=7,1,(IF(WEEKDAY(B5988)=1,2,IF(WEEKDAY(B5988)=7,1,0))))))</f>
        <v>1</v>
      </c>
    </row>
    <row r="5989" spans="2:21" ht="13.95" customHeight="1" x14ac:dyDescent="0.25">
      <c r="B5989" s="784">
        <f t="shared" si="281"/>
        <v>45632</v>
      </c>
      <c r="C5989" s="785">
        <v>9</v>
      </c>
      <c r="D5989" s="786">
        <f>IFERROR((INDEX(METADATA!$T$2:$T$20,MATCH(B5989,METADATA!$S$2:$S$20,0))),0)</f>
        <v>0</v>
      </c>
      <c r="E5989" s="785" t="str">
        <f t="shared" si="279"/>
        <v>LO</v>
      </c>
      <c r="F5989" s="786">
        <f>VLOOKUP(C5989,METADATA!$A$5:$H$29,IF(E5989="HI",2,IF(E5989="LO",6,10))+IF(D5989=1,2,IF(D5989=7,1,(IF(WEEKDAY(B5989)=1,2,IF(WEEKDAY(B5989)=7,1,0))))))</f>
        <v>2</v>
      </c>
      <c r="G5989" s="786">
        <f>VLOOKUP(C5989,METADATA!$J$5:$Q$29,IF(E5989="HI",2,IF(E5989="LO",6,10))+IF(D5989=1,2,IF(D5989=7,1,(IF(WEEKDAY(B5989)=1,2,IF(WEEKDAY(B5989)=7,1,0))))))</f>
        <v>1</v>
      </c>
      <c r="H5989" s="787">
        <v>16731.25</v>
      </c>
      <c r="I5989" s="788">
        <v>2530.2749633789063</v>
      </c>
      <c r="K5989" s="795">
        <v>856.5</v>
      </c>
      <c r="M5989" s="798">
        <f t="shared" si="280"/>
        <v>16921.495736275861</v>
      </c>
      <c r="N5989" s="303"/>
      <c r="S5989" s="786">
        <v>0</v>
      </c>
      <c r="T5989" s="781">
        <f>VLOOKUP(C5989,METADATA!$J$5:$Q$29,IF(E5989="HI",2,IF(E5989="LO",6,10))+IF(S5989=1,2,IF(D5989=7,1,(IF(WEEKDAY(B5989)=1,2,IF(WEEKDAY(B5989)=7,1,0))))))</f>
        <v>1</v>
      </c>
      <c r="U5989" s="781">
        <f>VLOOKUP(C5989,METADATA!$A$5:$H$29,IF(E5989="HI",2,IF(E5989="LO",6,10))+IF(S5989=1,2,IF(D5989=7,1,(IF(WEEKDAY(B5989)=1,2,IF(WEEKDAY(B5989)=7,1,0))))))</f>
        <v>2</v>
      </c>
    </row>
    <row r="5990" spans="2:21" ht="13.95" customHeight="1" x14ac:dyDescent="0.25">
      <c r="B5990" s="784">
        <f t="shared" si="281"/>
        <v>45632</v>
      </c>
      <c r="C5990" s="785">
        <v>10</v>
      </c>
      <c r="D5990" s="786">
        <f>IFERROR((INDEX(METADATA!$T$2:$T$20,MATCH(B5990,METADATA!$S$2:$S$20,0))),0)</f>
        <v>0</v>
      </c>
      <c r="E5990" s="785" t="str">
        <f t="shared" si="279"/>
        <v>LO</v>
      </c>
      <c r="F5990" s="786">
        <f>VLOOKUP(C5990,METADATA!$A$5:$H$29,IF(E5990="HI",2,IF(E5990="LO",6,10))+IF(D5990=1,2,IF(D5990=7,1,(IF(WEEKDAY(B5990)=1,2,IF(WEEKDAY(B5990)=7,1,0))))))</f>
        <v>2</v>
      </c>
      <c r="G5990" s="786">
        <f>VLOOKUP(C5990,METADATA!$J$5:$Q$29,IF(E5990="HI",2,IF(E5990="LO",6,10))+IF(D5990=1,2,IF(D5990=7,1,(IF(WEEKDAY(B5990)=1,2,IF(WEEKDAY(B5990)=7,1,0))))))</f>
        <v>2</v>
      </c>
      <c r="H5990" s="787">
        <v>16692.25</v>
      </c>
      <c r="I5990" s="788">
        <v>1819.3374328613281</v>
      </c>
      <c r="K5990" s="795">
        <v>824.32500000000005</v>
      </c>
      <c r="M5990" s="798">
        <f t="shared" si="280"/>
        <v>16791.104750942104</v>
      </c>
      <c r="N5990" s="303"/>
      <c r="S5990" s="786">
        <v>0</v>
      </c>
      <c r="T5990" s="781">
        <f>VLOOKUP(C5990,METADATA!$J$5:$Q$29,IF(E5990="HI",2,IF(E5990="LO",6,10))+IF(S5990=1,2,IF(D5990=7,1,(IF(WEEKDAY(B5990)=1,2,IF(WEEKDAY(B5990)=7,1,0))))))</f>
        <v>2</v>
      </c>
      <c r="U5990" s="781">
        <f>VLOOKUP(C5990,METADATA!$A$5:$H$29,IF(E5990="HI",2,IF(E5990="LO",6,10))+IF(S5990=1,2,IF(D5990=7,1,(IF(WEEKDAY(B5990)=1,2,IF(WEEKDAY(B5990)=7,1,0))))))</f>
        <v>2</v>
      </c>
    </row>
    <row r="5991" spans="2:21" ht="13.95" customHeight="1" x14ac:dyDescent="0.25">
      <c r="B5991" s="784">
        <f t="shared" si="281"/>
        <v>45632</v>
      </c>
      <c r="C5991" s="785">
        <v>11</v>
      </c>
      <c r="D5991" s="786">
        <f>IFERROR((INDEX(METADATA!$T$2:$T$20,MATCH(B5991,METADATA!$S$2:$S$20,0))),0)</f>
        <v>0</v>
      </c>
      <c r="E5991" s="785" t="str">
        <f t="shared" si="279"/>
        <v>LO</v>
      </c>
      <c r="F5991" s="786">
        <f>VLOOKUP(C5991,METADATA!$A$5:$H$29,IF(E5991="HI",2,IF(E5991="LO",6,10))+IF(D5991=1,2,IF(D5991=7,1,(IF(WEEKDAY(B5991)=1,2,IF(WEEKDAY(B5991)=7,1,0))))))</f>
        <v>2</v>
      </c>
      <c r="G5991" s="786">
        <f>VLOOKUP(C5991,METADATA!$J$5:$Q$29,IF(E5991="HI",2,IF(E5991="LO",6,10))+IF(D5991=1,2,IF(D5991=7,1,(IF(WEEKDAY(B5991)=1,2,IF(WEEKDAY(B5991)=7,1,0))))))</f>
        <v>2</v>
      </c>
      <c r="H5991" s="787">
        <v>16963</v>
      </c>
      <c r="I5991" s="788">
        <v>2650.6825561523438</v>
      </c>
      <c r="K5991" s="795">
        <v>882.73749999999995</v>
      </c>
      <c r="M5991" s="798">
        <f t="shared" si="280"/>
        <v>17168.852233433961</v>
      </c>
      <c r="N5991" s="303"/>
      <c r="S5991" s="786">
        <v>0</v>
      </c>
      <c r="T5991" s="781">
        <f>VLOOKUP(C5991,METADATA!$J$5:$Q$29,IF(E5991="HI",2,IF(E5991="LO",6,10))+IF(S5991=1,2,IF(D5991=7,1,(IF(WEEKDAY(B5991)=1,2,IF(WEEKDAY(B5991)=7,1,0))))))</f>
        <v>2</v>
      </c>
      <c r="U5991" s="781">
        <f>VLOOKUP(C5991,METADATA!$A$5:$H$29,IF(E5991="HI",2,IF(E5991="LO",6,10))+IF(S5991=1,2,IF(D5991=7,1,(IF(WEEKDAY(B5991)=1,2,IF(WEEKDAY(B5991)=7,1,0))))))</f>
        <v>2</v>
      </c>
    </row>
    <row r="5992" spans="2:21" ht="13.95" customHeight="1" x14ac:dyDescent="0.25">
      <c r="B5992" s="784">
        <f t="shared" si="281"/>
        <v>45632</v>
      </c>
      <c r="C5992" s="785">
        <v>12</v>
      </c>
      <c r="D5992" s="786">
        <f>IFERROR((INDEX(METADATA!$T$2:$T$20,MATCH(B5992,METADATA!$S$2:$S$20,0))),0)</f>
        <v>0</v>
      </c>
      <c r="E5992" s="785" t="str">
        <f t="shared" si="279"/>
        <v>LO</v>
      </c>
      <c r="F5992" s="786">
        <f>VLOOKUP(C5992,METADATA!$A$5:$H$29,IF(E5992="HI",2,IF(E5992="LO",6,10))+IF(D5992=1,2,IF(D5992=7,1,(IF(WEEKDAY(B5992)=1,2,IF(WEEKDAY(B5992)=7,1,0))))))</f>
        <v>2</v>
      </c>
      <c r="G5992" s="786">
        <f>VLOOKUP(C5992,METADATA!$J$5:$Q$29,IF(E5992="HI",2,IF(E5992="LO",6,10))+IF(D5992=1,2,IF(D5992=7,1,(IF(WEEKDAY(B5992)=1,2,IF(WEEKDAY(B5992)=7,1,0))))))</f>
        <v>2</v>
      </c>
      <c r="H5992" s="787">
        <v>17064</v>
      </c>
      <c r="I5992" s="788">
        <v>2821.2474670410156</v>
      </c>
      <c r="K5992" s="795">
        <v>909.3125</v>
      </c>
      <c r="M5992" s="798">
        <f t="shared" si="280"/>
        <v>17295.650703870189</v>
      </c>
      <c r="N5992" s="303"/>
      <c r="S5992" s="786">
        <v>0</v>
      </c>
      <c r="T5992" s="781">
        <f>VLOOKUP(C5992,METADATA!$J$5:$Q$29,IF(E5992="HI",2,IF(E5992="LO",6,10))+IF(S5992=1,2,IF(D5992=7,1,(IF(WEEKDAY(B5992)=1,2,IF(WEEKDAY(B5992)=7,1,0))))))</f>
        <v>2</v>
      </c>
      <c r="U5992" s="781">
        <f>VLOOKUP(C5992,METADATA!$A$5:$H$29,IF(E5992="HI",2,IF(E5992="LO",6,10))+IF(S5992=1,2,IF(D5992=7,1,(IF(WEEKDAY(B5992)=1,2,IF(WEEKDAY(B5992)=7,1,0))))))</f>
        <v>2</v>
      </c>
    </row>
    <row r="5993" spans="2:21" ht="13.95" customHeight="1" x14ac:dyDescent="0.25">
      <c r="B5993" s="784">
        <f t="shared" si="281"/>
        <v>45632</v>
      </c>
      <c r="C5993" s="785">
        <v>13</v>
      </c>
      <c r="D5993" s="786">
        <f>IFERROR((INDEX(METADATA!$T$2:$T$20,MATCH(B5993,METADATA!$S$2:$S$20,0))),0)</f>
        <v>0</v>
      </c>
      <c r="E5993" s="785" t="str">
        <f t="shared" si="279"/>
        <v>LO</v>
      </c>
      <c r="F5993" s="786">
        <f>VLOOKUP(C5993,METADATA!$A$5:$H$29,IF(E5993="HI",2,IF(E5993="LO",6,10))+IF(D5993=1,2,IF(D5993=7,1,(IF(WEEKDAY(B5993)=1,2,IF(WEEKDAY(B5993)=7,1,0))))))</f>
        <v>2</v>
      </c>
      <c r="G5993" s="786">
        <f>VLOOKUP(C5993,METADATA!$J$5:$Q$29,IF(E5993="HI",2,IF(E5993="LO",6,10))+IF(D5993=1,2,IF(D5993=7,1,(IF(WEEKDAY(B5993)=1,2,IF(WEEKDAY(B5993)=7,1,0))))))</f>
        <v>2</v>
      </c>
      <c r="H5993" s="787">
        <v>17028</v>
      </c>
      <c r="I5993" s="788">
        <v>3508.9550170898438</v>
      </c>
      <c r="K5993" s="795">
        <v>905.6</v>
      </c>
      <c r="M5993" s="798">
        <f t="shared" si="280"/>
        <v>17385.78584108179</v>
      </c>
      <c r="N5993" s="303"/>
      <c r="S5993" s="786">
        <v>0</v>
      </c>
      <c r="T5993" s="781">
        <f>VLOOKUP(C5993,METADATA!$J$5:$Q$29,IF(E5993="HI",2,IF(E5993="LO",6,10))+IF(S5993=1,2,IF(D5993=7,1,(IF(WEEKDAY(B5993)=1,2,IF(WEEKDAY(B5993)=7,1,0))))))</f>
        <v>2</v>
      </c>
      <c r="U5993" s="781">
        <f>VLOOKUP(C5993,METADATA!$A$5:$H$29,IF(E5993="HI",2,IF(E5993="LO",6,10))+IF(S5993=1,2,IF(D5993=7,1,(IF(WEEKDAY(B5993)=1,2,IF(WEEKDAY(B5993)=7,1,0))))))</f>
        <v>2</v>
      </c>
    </row>
    <row r="5994" spans="2:21" ht="13.95" customHeight="1" x14ac:dyDescent="0.25">
      <c r="B5994" s="784">
        <f t="shared" si="281"/>
        <v>45632</v>
      </c>
      <c r="C5994" s="785">
        <v>14</v>
      </c>
      <c r="D5994" s="786">
        <f>IFERROR((INDEX(METADATA!$T$2:$T$20,MATCH(B5994,METADATA!$S$2:$S$20,0))),0)</f>
        <v>0</v>
      </c>
      <c r="E5994" s="785" t="str">
        <f t="shared" si="279"/>
        <v>LO</v>
      </c>
      <c r="F5994" s="786">
        <f>VLOOKUP(C5994,METADATA!$A$5:$H$29,IF(E5994="HI",2,IF(E5994="LO",6,10))+IF(D5994=1,2,IF(D5994=7,1,(IF(WEEKDAY(B5994)=1,2,IF(WEEKDAY(B5994)=7,1,0))))))</f>
        <v>2</v>
      </c>
      <c r="G5994" s="786">
        <f>VLOOKUP(C5994,METADATA!$J$5:$Q$29,IF(E5994="HI",2,IF(E5994="LO",6,10))+IF(D5994=1,2,IF(D5994=7,1,(IF(WEEKDAY(B5994)=1,2,IF(WEEKDAY(B5994)=7,1,0))))))</f>
        <v>2</v>
      </c>
      <c r="H5994" s="787">
        <v>17529</v>
      </c>
      <c r="I5994" s="788">
        <v>3816.9249572753906</v>
      </c>
      <c r="K5994" s="795">
        <v>913.98749999999995</v>
      </c>
      <c r="M5994" s="798">
        <f t="shared" si="280"/>
        <v>17939.753541491915</v>
      </c>
      <c r="N5994" s="303"/>
      <c r="S5994" s="786">
        <v>0</v>
      </c>
      <c r="T5994" s="781">
        <f>VLOOKUP(C5994,METADATA!$J$5:$Q$29,IF(E5994="HI",2,IF(E5994="LO",6,10))+IF(S5994=1,2,IF(D5994=7,1,(IF(WEEKDAY(B5994)=1,2,IF(WEEKDAY(B5994)=7,1,0))))))</f>
        <v>2</v>
      </c>
      <c r="U5994" s="781">
        <f>VLOOKUP(C5994,METADATA!$A$5:$H$29,IF(E5994="HI",2,IF(E5994="LO",6,10))+IF(S5994=1,2,IF(D5994=7,1,(IF(WEEKDAY(B5994)=1,2,IF(WEEKDAY(B5994)=7,1,0))))))</f>
        <v>2</v>
      </c>
    </row>
    <row r="5995" spans="2:21" ht="13.95" customHeight="1" x14ac:dyDescent="0.25">
      <c r="B5995" s="784">
        <f t="shared" si="281"/>
        <v>45632</v>
      </c>
      <c r="C5995" s="785">
        <v>15</v>
      </c>
      <c r="D5995" s="786">
        <f>IFERROR((INDEX(METADATA!$T$2:$T$20,MATCH(B5995,METADATA!$S$2:$S$20,0))),0)</f>
        <v>0</v>
      </c>
      <c r="E5995" s="785" t="str">
        <f t="shared" si="279"/>
        <v>LO</v>
      </c>
      <c r="F5995" s="786">
        <f>VLOOKUP(C5995,METADATA!$A$5:$H$29,IF(E5995="HI",2,IF(E5995="LO",6,10))+IF(D5995=1,2,IF(D5995=7,1,(IF(WEEKDAY(B5995)=1,2,IF(WEEKDAY(B5995)=7,1,0))))))</f>
        <v>2</v>
      </c>
      <c r="G5995" s="786">
        <f>VLOOKUP(C5995,METADATA!$J$5:$Q$29,IF(E5995="HI",2,IF(E5995="LO",6,10))+IF(D5995=1,2,IF(D5995=7,1,(IF(WEEKDAY(B5995)=1,2,IF(WEEKDAY(B5995)=7,1,0))))))</f>
        <v>2</v>
      </c>
      <c r="H5995" s="787">
        <v>17631</v>
      </c>
      <c r="I5995" s="788">
        <v>4189.1199645996094</v>
      </c>
      <c r="K5995" s="795">
        <v>902.26250000000005</v>
      </c>
      <c r="M5995" s="798">
        <f t="shared" si="280"/>
        <v>18121.834539521846</v>
      </c>
      <c r="N5995" s="303"/>
      <c r="S5995" s="786">
        <v>0</v>
      </c>
      <c r="T5995" s="781">
        <f>VLOOKUP(C5995,METADATA!$J$5:$Q$29,IF(E5995="HI",2,IF(E5995="LO",6,10))+IF(S5995=1,2,IF(D5995=7,1,(IF(WEEKDAY(B5995)=1,2,IF(WEEKDAY(B5995)=7,1,0))))))</f>
        <v>2</v>
      </c>
      <c r="U5995" s="781">
        <f>VLOOKUP(C5995,METADATA!$A$5:$H$29,IF(E5995="HI",2,IF(E5995="LO",6,10))+IF(S5995=1,2,IF(D5995=7,1,(IF(WEEKDAY(B5995)=1,2,IF(WEEKDAY(B5995)=7,1,0))))))</f>
        <v>2</v>
      </c>
    </row>
    <row r="5996" spans="2:21" ht="13.95" customHeight="1" x14ac:dyDescent="0.25">
      <c r="B5996" s="784">
        <f t="shared" si="281"/>
        <v>45632</v>
      </c>
      <c r="C5996" s="785">
        <v>16</v>
      </c>
      <c r="D5996" s="786">
        <f>IFERROR((INDEX(METADATA!$T$2:$T$20,MATCH(B5996,METADATA!$S$2:$S$20,0))),0)</f>
        <v>0</v>
      </c>
      <c r="E5996" s="785" t="str">
        <f t="shared" si="279"/>
        <v>LO</v>
      </c>
      <c r="F5996" s="786">
        <f>VLOOKUP(C5996,METADATA!$A$5:$H$29,IF(E5996="HI",2,IF(E5996="LO",6,10))+IF(D5996=1,2,IF(D5996=7,1,(IF(WEEKDAY(B5996)=1,2,IF(WEEKDAY(B5996)=7,1,0))))))</f>
        <v>2</v>
      </c>
      <c r="G5996" s="786">
        <f>VLOOKUP(C5996,METADATA!$J$5:$Q$29,IF(E5996="HI",2,IF(E5996="LO",6,10))+IF(D5996=1,2,IF(D5996=7,1,(IF(WEEKDAY(B5996)=1,2,IF(WEEKDAY(B5996)=7,1,0))))))</f>
        <v>2</v>
      </c>
      <c r="H5996" s="787">
        <v>16988.75</v>
      </c>
      <c r="I5996" s="788">
        <v>4324.5250549316406</v>
      </c>
      <c r="K5996" s="795">
        <v>933.76250000000005</v>
      </c>
      <c r="M5996" s="798">
        <f t="shared" si="280"/>
        <v>17530.520343481865</v>
      </c>
      <c r="N5996" s="303"/>
      <c r="S5996" s="786">
        <v>0</v>
      </c>
      <c r="T5996" s="781">
        <f>VLOOKUP(C5996,METADATA!$J$5:$Q$29,IF(E5996="HI",2,IF(E5996="LO",6,10))+IF(S5996=1,2,IF(D5996=7,1,(IF(WEEKDAY(B5996)=1,2,IF(WEEKDAY(B5996)=7,1,0))))))</f>
        <v>2</v>
      </c>
      <c r="U5996" s="781">
        <f>VLOOKUP(C5996,METADATA!$A$5:$H$29,IF(E5996="HI",2,IF(E5996="LO",6,10))+IF(S5996=1,2,IF(D5996=7,1,(IF(WEEKDAY(B5996)=1,2,IF(WEEKDAY(B5996)=7,1,0))))))</f>
        <v>2</v>
      </c>
    </row>
    <row r="5997" spans="2:21" ht="13.95" customHeight="1" x14ac:dyDescent="0.25">
      <c r="B5997" s="784">
        <f t="shared" si="281"/>
        <v>45632</v>
      </c>
      <c r="C5997" s="785">
        <v>17</v>
      </c>
      <c r="D5997" s="786">
        <f>IFERROR((INDEX(METADATA!$T$2:$T$20,MATCH(B5997,METADATA!$S$2:$S$20,0))),0)</f>
        <v>0</v>
      </c>
      <c r="E5997" s="785" t="str">
        <f t="shared" si="279"/>
        <v>LO</v>
      </c>
      <c r="F5997" s="786">
        <f>VLOOKUP(C5997,METADATA!$A$5:$H$29,IF(E5997="HI",2,IF(E5997="LO",6,10))+IF(D5997=1,2,IF(D5997=7,1,(IF(WEEKDAY(B5997)=1,2,IF(WEEKDAY(B5997)=7,1,0))))))</f>
        <v>2</v>
      </c>
      <c r="G5997" s="786">
        <f>VLOOKUP(C5997,METADATA!$J$5:$Q$29,IF(E5997="HI",2,IF(E5997="LO",6,10))+IF(D5997=1,2,IF(D5997=7,1,(IF(WEEKDAY(B5997)=1,2,IF(WEEKDAY(B5997)=7,1,0))))))</f>
        <v>2</v>
      </c>
      <c r="H5997" s="787">
        <v>16071.75</v>
      </c>
      <c r="I5997" s="788">
        <v>4288.2499084472656</v>
      </c>
      <c r="K5997" s="795">
        <v>0</v>
      </c>
      <c r="M5997" s="798">
        <f t="shared" si="280"/>
        <v>16634.008396649257</v>
      </c>
      <c r="N5997" s="303"/>
      <c r="S5997" s="786">
        <v>0</v>
      </c>
      <c r="T5997" s="781">
        <f>VLOOKUP(C5997,METADATA!$J$5:$Q$29,IF(E5997="HI",2,IF(E5997="LO",6,10))+IF(S5997=1,2,IF(D5997=7,1,(IF(WEEKDAY(B5997)=1,2,IF(WEEKDAY(B5997)=7,1,0))))))</f>
        <v>2</v>
      </c>
      <c r="U5997" s="781">
        <f>VLOOKUP(C5997,METADATA!$A$5:$H$29,IF(E5997="HI",2,IF(E5997="LO",6,10))+IF(S5997=1,2,IF(D5997=7,1,(IF(WEEKDAY(B5997)=1,2,IF(WEEKDAY(B5997)=7,1,0))))))</f>
        <v>2</v>
      </c>
    </row>
    <row r="5998" spans="2:21" ht="13.95" customHeight="1" x14ac:dyDescent="0.25">
      <c r="B5998" s="784">
        <f t="shared" si="281"/>
        <v>45632</v>
      </c>
      <c r="C5998" s="785">
        <v>18</v>
      </c>
      <c r="D5998" s="786">
        <f>IFERROR((INDEX(METADATA!$T$2:$T$20,MATCH(B5998,METADATA!$S$2:$S$20,0))),0)</f>
        <v>0</v>
      </c>
      <c r="E5998" s="785" t="str">
        <f t="shared" si="279"/>
        <v>LO</v>
      </c>
      <c r="F5998" s="786">
        <f>VLOOKUP(C5998,METADATA!$A$5:$H$29,IF(E5998="HI",2,IF(E5998="LO",6,10))+IF(D5998=1,2,IF(D5998=7,1,(IF(WEEKDAY(B5998)=1,2,IF(WEEKDAY(B5998)=7,1,0))))))</f>
        <v>1</v>
      </c>
      <c r="G5998" s="786">
        <f>VLOOKUP(C5998,METADATA!$J$5:$Q$29,IF(E5998="HI",2,IF(E5998="LO",6,10))+IF(D5998=1,2,IF(D5998=7,1,(IF(WEEKDAY(B5998)=1,2,IF(WEEKDAY(B5998)=7,1,0))))))</f>
        <v>1</v>
      </c>
      <c r="H5998" s="787">
        <v>14973</v>
      </c>
      <c r="I5998" s="788">
        <v>4362.6249389648438</v>
      </c>
      <c r="K5998" s="795">
        <v>0</v>
      </c>
      <c r="M5998" s="798">
        <f t="shared" si="280"/>
        <v>15595.615581248405</v>
      </c>
      <c r="N5998" s="303"/>
      <c r="S5998" s="786">
        <v>0</v>
      </c>
      <c r="T5998" s="781">
        <f>VLOOKUP(C5998,METADATA!$J$5:$Q$29,IF(E5998="HI",2,IF(E5998="LO",6,10))+IF(S5998=1,2,IF(D5998=7,1,(IF(WEEKDAY(B5998)=1,2,IF(WEEKDAY(B5998)=7,1,0))))))</f>
        <v>1</v>
      </c>
      <c r="U5998" s="781">
        <f>VLOOKUP(C5998,METADATA!$A$5:$H$29,IF(E5998="HI",2,IF(E5998="LO",6,10))+IF(S5998=1,2,IF(D5998=7,1,(IF(WEEKDAY(B5998)=1,2,IF(WEEKDAY(B5998)=7,1,0))))))</f>
        <v>1</v>
      </c>
    </row>
    <row r="5999" spans="2:21" ht="13.95" customHeight="1" x14ac:dyDescent="0.25">
      <c r="B5999" s="784">
        <f t="shared" si="281"/>
        <v>45632</v>
      </c>
      <c r="C5999" s="785">
        <v>19</v>
      </c>
      <c r="D5999" s="786">
        <f>IFERROR((INDEX(METADATA!$T$2:$T$20,MATCH(B5999,METADATA!$S$2:$S$20,0))),0)</f>
        <v>0</v>
      </c>
      <c r="E5999" s="785" t="str">
        <f t="shared" si="279"/>
        <v>LO</v>
      </c>
      <c r="F5999" s="786">
        <f>VLOOKUP(C5999,METADATA!$A$5:$H$29,IF(E5999="HI",2,IF(E5999="LO",6,10))+IF(D5999=1,2,IF(D5999=7,1,(IF(WEEKDAY(B5999)=1,2,IF(WEEKDAY(B5999)=7,1,0))))))</f>
        <v>1</v>
      </c>
      <c r="G5999" s="786">
        <f>VLOOKUP(C5999,METADATA!$J$5:$Q$29,IF(E5999="HI",2,IF(E5999="LO",6,10))+IF(D5999=1,2,IF(D5999=7,1,(IF(WEEKDAY(B5999)=1,2,IF(WEEKDAY(B5999)=7,1,0))))))</f>
        <v>1</v>
      </c>
      <c r="H5999" s="787">
        <v>14642.5</v>
      </c>
      <c r="I5999" s="788">
        <v>4273.7650451660156</v>
      </c>
      <c r="K5999" s="795">
        <v>0</v>
      </c>
      <c r="M5999" s="798">
        <f t="shared" si="280"/>
        <v>15253.454491074566</v>
      </c>
      <c r="N5999" s="303"/>
      <c r="S5999" s="786">
        <v>0</v>
      </c>
      <c r="T5999" s="781">
        <f>VLOOKUP(C5999,METADATA!$J$5:$Q$29,IF(E5999="HI",2,IF(E5999="LO",6,10))+IF(S5999=1,2,IF(D5999=7,1,(IF(WEEKDAY(B5999)=1,2,IF(WEEKDAY(B5999)=7,1,0))))))</f>
        <v>1</v>
      </c>
      <c r="U5999" s="781">
        <f>VLOOKUP(C5999,METADATA!$A$5:$H$29,IF(E5999="HI",2,IF(E5999="LO",6,10))+IF(S5999=1,2,IF(D5999=7,1,(IF(WEEKDAY(B5999)=1,2,IF(WEEKDAY(B5999)=7,1,0))))))</f>
        <v>1</v>
      </c>
    </row>
    <row r="6000" spans="2:21" ht="13.95" customHeight="1" x14ac:dyDescent="0.25">
      <c r="B6000" s="784">
        <f t="shared" si="281"/>
        <v>45632</v>
      </c>
      <c r="C6000" s="785">
        <v>20</v>
      </c>
      <c r="D6000" s="786">
        <f>IFERROR((INDEX(METADATA!$T$2:$T$20,MATCH(B6000,METADATA!$S$2:$S$20,0))),0)</f>
        <v>0</v>
      </c>
      <c r="E6000" s="785" t="str">
        <f t="shared" si="279"/>
        <v>LO</v>
      </c>
      <c r="F6000" s="786">
        <f>VLOOKUP(C6000,METADATA!$A$5:$H$29,IF(E6000="HI",2,IF(E6000="LO",6,10))+IF(D6000=1,2,IF(D6000=7,1,(IF(WEEKDAY(B6000)=1,2,IF(WEEKDAY(B6000)=7,1,0))))))</f>
        <v>1</v>
      </c>
      <c r="G6000" s="786">
        <f>VLOOKUP(C6000,METADATA!$J$5:$Q$29,IF(E6000="HI",2,IF(E6000="LO",6,10))+IF(D6000=1,2,IF(D6000=7,1,(IF(WEEKDAY(B6000)=1,2,IF(WEEKDAY(B6000)=7,1,0))))))</f>
        <v>2</v>
      </c>
      <c r="H6000" s="787">
        <v>13792</v>
      </c>
      <c r="I6000" s="788">
        <v>4277.614990234375</v>
      </c>
      <c r="K6000" s="795">
        <v>0</v>
      </c>
      <c r="M6000" s="798">
        <f t="shared" si="280"/>
        <v>14440.126523153383</v>
      </c>
      <c r="N6000" s="303"/>
      <c r="S6000" s="786">
        <v>0</v>
      </c>
      <c r="T6000" s="781">
        <f>VLOOKUP(C6000,METADATA!$J$5:$Q$29,IF(E6000="HI",2,IF(E6000="LO",6,10))+IF(S6000=1,2,IF(D6000=7,1,(IF(WEEKDAY(B6000)=1,2,IF(WEEKDAY(B6000)=7,1,0))))))</f>
        <v>2</v>
      </c>
      <c r="U6000" s="781">
        <f>VLOOKUP(C6000,METADATA!$A$5:$H$29,IF(E6000="HI",2,IF(E6000="LO",6,10))+IF(S6000=1,2,IF(D6000=7,1,(IF(WEEKDAY(B6000)=1,2,IF(WEEKDAY(B6000)=7,1,0))))))</f>
        <v>1</v>
      </c>
    </row>
    <row r="6001" spans="2:21" ht="13.95" customHeight="1" x14ac:dyDescent="0.25">
      <c r="B6001" s="784">
        <f t="shared" si="281"/>
        <v>45632</v>
      </c>
      <c r="C6001" s="785">
        <v>21</v>
      </c>
      <c r="D6001" s="786">
        <f>IFERROR((INDEX(METADATA!$T$2:$T$20,MATCH(B6001,METADATA!$S$2:$S$20,0))),0)</f>
        <v>0</v>
      </c>
      <c r="E6001" s="785" t="str">
        <f t="shared" si="279"/>
        <v>LO</v>
      </c>
      <c r="F6001" s="786">
        <f>VLOOKUP(C6001,METADATA!$A$5:$H$29,IF(E6001="HI",2,IF(E6001="LO",6,10))+IF(D6001=1,2,IF(D6001=7,1,(IF(WEEKDAY(B6001)=1,2,IF(WEEKDAY(B6001)=7,1,0))))))</f>
        <v>2</v>
      </c>
      <c r="G6001" s="786">
        <f>VLOOKUP(C6001,METADATA!$J$5:$Q$29,IF(E6001="HI",2,IF(E6001="LO",6,10))+IF(D6001=1,2,IF(D6001=7,1,(IF(WEEKDAY(B6001)=1,2,IF(WEEKDAY(B6001)=7,1,0))))))</f>
        <v>2</v>
      </c>
      <c r="H6001" s="787">
        <v>12825.25</v>
      </c>
      <c r="I6001" s="788">
        <v>4252.0100402832031</v>
      </c>
      <c r="K6001" s="795">
        <v>0</v>
      </c>
      <c r="M6001" s="798">
        <f t="shared" si="280"/>
        <v>13511.721834953869</v>
      </c>
      <c r="N6001" s="303"/>
      <c r="S6001" s="786">
        <v>0</v>
      </c>
      <c r="T6001" s="781">
        <f>VLOOKUP(C6001,METADATA!$J$5:$Q$29,IF(E6001="HI",2,IF(E6001="LO",6,10))+IF(S6001=1,2,IF(D6001=7,1,(IF(WEEKDAY(B6001)=1,2,IF(WEEKDAY(B6001)=7,1,0))))))</f>
        <v>2</v>
      </c>
      <c r="U6001" s="781">
        <f>VLOOKUP(C6001,METADATA!$A$5:$H$29,IF(E6001="HI",2,IF(E6001="LO",6,10))+IF(S6001=1,2,IF(D6001=7,1,(IF(WEEKDAY(B6001)=1,2,IF(WEEKDAY(B6001)=7,1,0))))))</f>
        <v>2</v>
      </c>
    </row>
    <row r="6002" spans="2:21" ht="13.95" customHeight="1" x14ac:dyDescent="0.25">
      <c r="B6002" s="784">
        <f t="shared" si="281"/>
        <v>45632</v>
      </c>
      <c r="C6002" s="785">
        <v>22</v>
      </c>
      <c r="D6002" s="786">
        <f>IFERROR((INDEX(METADATA!$T$2:$T$20,MATCH(B6002,METADATA!$S$2:$S$20,0))),0)</f>
        <v>0</v>
      </c>
      <c r="E6002" s="785" t="str">
        <f t="shared" si="279"/>
        <v>LO</v>
      </c>
      <c r="F6002" s="786">
        <f>VLOOKUP(C6002,METADATA!$A$5:$H$29,IF(E6002="HI",2,IF(E6002="LO",6,10))+IF(D6002=1,2,IF(D6002=7,1,(IF(WEEKDAY(B6002)=1,2,IF(WEEKDAY(B6002)=7,1,0))))))</f>
        <v>3</v>
      </c>
      <c r="G6002" s="786">
        <f>VLOOKUP(C6002,METADATA!$J$5:$Q$29,IF(E6002="HI",2,IF(E6002="LO",6,10))+IF(D6002=1,2,IF(D6002=7,1,(IF(WEEKDAY(B6002)=1,2,IF(WEEKDAY(B6002)=7,1,0))))))</f>
        <v>3</v>
      </c>
      <c r="H6002" s="787">
        <v>11889</v>
      </c>
      <c r="I6002" s="788">
        <v>4128.1650390625</v>
      </c>
      <c r="K6002" s="795">
        <v>0</v>
      </c>
      <c r="M6002" s="798">
        <f t="shared" si="280"/>
        <v>12585.311580955709</v>
      </c>
      <c r="N6002" s="303"/>
      <c r="S6002" s="786">
        <v>0</v>
      </c>
      <c r="T6002" s="781">
        <f>VLOOKUP(C6002,METADATA!$J$5:$Q$29,IF(E6002="HI",2,IF(E6002="LO",6,10))+IF(S6002=1,2,IF(D6002=7,1,(IF(WEEKDAY(B6002)=1,2,IF(WEEKDAY(B6002)=7,1,0))))))</f>
        <v>3</v>
      </c>
      <c r="U6002" s="781">
        <f>VLOOKUP(C6002,METADATA!$A$5:$H$29,IF(E6002="HI",2,IF(E6002="LO",6,10))+IF(S6002=1,2,IF(D6002=7,1,(IF(WEEKDAY(B6002)=1,2,IF(WEEKDAY(B6002)=7,1,0))))))</f>
        <v>3</v>
      </c>
    </row>
    <row r="6003" spans="2:21" ht="13.95" customHeight="1" x14ac:dyDescent="0.25">
      <c r="B6003" s="784">
        <f t="shared" si="281"/>
        <v>45632</v>
      </c>
      <c r="C6003" s="785">
        <v>23</v>
      </c>
      <c r="D6003" s="786">
        <f>IFERROR((INDEX(METADATA!$T$2:$T$20,MATCH(B6003,METADATA!$S$2:$S$20,0))),0)</f>
        <v>0</v>
      </c>
      <c r="E6003" s="785" t="str">
        <f t="shared" si="279"/>
        <v>LO</v>
      </c>
      <c r="F6003" s="786">
        <f>VLOOKUP(C6003,METADATA!$A$5:$H$29,IF(E6003="HI",2,IF(E6003="LO",6,10))+IF(D6003=1,2,IF(D6003=7,1,(IF(WEEKDAY(B6003)=1,2,IF(WEEKDAY(B6003)=7,1,0))))))</f>
        <v>3</v>
      </c>
      <c r="G6003" s="786">
        <f>VLOOKUP(C6003,METADATA!$J$5:$Q$29,IF(E6003="HI",2,IF(E6003="LO",6,10))+IF(D6003=1,2,IF(D6003=7,1,(IF(WEEKDAY(B6003)=1,2,IF(WEEKDAY(B6003)=7,1,0))))))</f>
        <v>3</v>
      </c>
      <c r="H6003" s="787">
        <v>10933</v>
      </c>
      <c r="I6003" s="788">
        <v>4265.3700561523438</v>
      </c>
      <c r="K6003" s="795">
        <v>0</v>
      </c>
      <c r="M6003" s="798">
        <f t="shared" si="280"/>
        <v>11735.581396587093</v>
      </c>
      <c r="N6003" s="303"/>
      <c r="S6003" s="786">
        <v>0</v>
      </c>
      <c r="T6003" s="781">
        <f>VLOOKUP(C6003,METADATA!$J$5:$Q$29,IF(E6003="HI",2,IF(E6003="LO",6,10))+IF(S6003=1,2,IF(D6003=7,1,(IF(WEEKDAY(B6003)=1,2,IF(WEEKDAY(B6003)=7,1,0))))))</f>
        <v>3</v>
      </c>
      <c r="U6003" s="781">
        <f>VLOOKUP(C6003,METADATA!$A$5:$H$29,IF(E6003="HI",2,IF(E6003="LO",6,10))+IF(S6003=1,2,IF(D6003=7,1,(IF(WEEKDAY(B6003)=1,2,IF(WEEKDAY(B6003)=7,1,0))))))</f>
        <v>3</v>
      </c>
    </row>
    <row r="6004" spans="2:21" ht="13.95" customHeight="1" x14ac:dyDescent="0.25">
      <c r="B6004" s="784">
        <f t="shared" si="281"/>
        <v>45633</v>
      </c>
      <c r="C6004" s="785">
        <v>0</v>
      </c>
      <c r="D6004" s="786">
        <f>IFERROR((INDEX(METADATA!$T$2:$T$20,MATCH(B6004,METADATA!$S$2:$S$20,0))),0)</f>
        <v>0</v>
      </c>
      <c r="E6004" s="785" t="str">
        <f t="shared" si="279"/>
        <v>LO</v>
      </c>
      <c r="F6004" s="786">
        <f>VLOOKUP(C6004,METADATA!$A$5:$H$29,IF(E6004="HI",2,IF(E6004="LO",6,10))+IF(D6004=1,2,IF(D6004=7,1,(IF(WEEKDAY(B6004)=1,2,IF(WEEKDAY(B6004)=7,1,0))))))</f>
        <v>3</v>
      </c>
      <c r="G6004" s="786">
        <f>VLOOKUP(C6004,METADATA!$J$5:$Q$29,IF(E6004="HI",2,IF(E6004="LO",6,10))+IF(D6004=1,2,IF(D6004=7,1,(IF(WEEKDAY(B6004)=1,2,IF(WEEKDAY(B6004)=7,1,0))))))</f>
        <v>3</v>
      </c>
      <c r="H6004" s="787">
        <v>10191</v>
      </c>
      <c r="I6004" s="788">
        <v>4316.9000854492188</v>
      </c>
      <c r="K6004" s="795">
        <v>0</v>
      </c>
      <c r="M6004" s="798">
        <f t="shared" si="280"/>
        <v>11067.615251161898</v>
      </c>
      <c r="N6004" s="303"/>
      <c r="S6004" s="786">
        <v>0</v>
      </c>
      <c r="T6004" s="781">
        <f>VLOOKUP(C6004,METADATA!$J$5:$Q$29,IF(E6004="HI",2,IF(E6004="LO",6,10))+IF(S6004=1,2,IF(D6004=7,1,(IF(WEEKDAY(B6004)=1,2,IF(WEEKDAY(B6004)=7,1,0))))))</f>
        <v>3</v>
      </c>
      <c r="U6004" s="781">
        <f>VLOOKUP(C6004,METADATA!$A$5:$H$29,IF(E6004="HI",2,IF(E6004="LO",6,10))+IF(S6004=1,2,IF(D6004=7,1,(IF(WEEKDAY(B6004)=1,2,IF(WEEKDAY(B6004)=7,1,0))))))</f>
        <v>3</v>
      </c>
    </row>
    <row r="6005" spans="2:21" ht="13.95" customHeight="1" x14ac:dyDescent="0.25">
      <c r="B6005" s="784">
        <f t="shared" si="281"/>
        <v>45633</v>
      </c>
      <c r="C6005" s="785">
        <v>1</v>
      </c>
      <c r="D6005" s="786">
        <f>IFERROR((INDEX(METADATA!$T$2:$T$20,MATCH(B6005,METADATA!$S$2:$S$20,0))),0)</f>
        <v>0</v>
      </c>
      <c r="E6005" s="785" t="str">
        <f t="shared" si="279"/>
        <v>LO</v>
      </c>
      <c r="F6005" s="786">
        <f>VLOOKUP(C6005,METADATA!$A$5:$H$29,IF(E6005="HI",2,IF(E6005="LO",6,10))+IF(D6005=1,2,IF(D6005=7,1,(IF(WEEKDAY(B6005)=1,2,IF(WEEKDAY(B6005)=7,1,0))))))</f>
        <v>3</v>
      </c>
      <c r="G6005" s="786">
        <f>VLOOKUP(C6005,METADATA!$J$5:$Q$29,IF(E6005="HI",2,IF(E6005="LO",6,10))+IF(D6005=1,2,IF(D6005=7,1,(IF(WEEKDAY(B6005)=1,2,IF(WEEKDAY(B6005)=7,1,0))))))</f>
        <v>3</v>
      </c>
      <c r="H6005" s="787">
        <v>9787.5</v>
      </c>
      <c r="I6005" s="788">
        <v>4235.1075134277344</v>
      </c>
      <c r="K6005" s="795">
        <v>0</v>
      </c>
      <c r="M6005" s="798">
        <f t="shared" si="280"/>
        <v>10664.487418544411</v>
      </c>
      <c r="N6005" s="303"/>
      <c r="S6005" s="786">
        <v>0</v>
      </c>
      <c r="T6005" s="781">
        <f>VLOOKUP(C6005,METADATA!$J$5:$Q$29,IF(E6005="HI",2,IF(E6005="LO",6,10))+IF(S6005=1,2,IF(D6005=7,1,(IF(WEEKDAY(B6005)=1,2,IF(WEEKDAY(B6005)=7,1,0))))))</f>
        <v>3</v>
      </c>
      <c r="U6005" s="781">
        <f>VLOOKUP(C6005,METADATA!$A$5:$H$29,IF(E6005="HI",2,IF(E6005="LO",6,10))+IF(S6005=1,2,IF(D6005=7,1,(IF(WEEKDAY(B6005)=1,2,IF(WEEKDAY(B6005)=7,1,0))))))</f>
        <v>3</v>
      </c>
    </row>
    <row r="6006" spans="2:21" ht="13.95" customHeight="1" x14ac:dyDescent="0.25">
      <c r="B6006" s="784">
        <f t="shared" si="281"/>
        <v>45633</v>
      </c>
      <c r="C6006" s="785">
        <v>2</v>
      </c>
      <c r="D6006" s="786">
        <f>IFERROR((INDEX(METADATA!$T$2:$T$20,MATCH(B6006,METADATA!$S$2:$S$20,0))),0)</f>
        <v>0</v>
      </c>
      <c r="E6006" s="785" t="str">
        <f t="shared" si="279"/>
        <v>LO</v>
      </c>
      <c r="F6006" s="786">
        <f>VLOOKUP(C6006,METADATA!$A$5:$H$29,IF(E6006="HI",2,IF(E6006="LO",6,10))+IF(D6006=1,2,IF(D6006=7,1,(IF(WEEKDAY(B6006)=1,2,IF(WEEKDAY(B6006)=7,1,0))))))</f>
        <v>3</v>
      </c>
      <c r="G6006" s="786">
        <f>VLOOKUP(C6006,METADATA!$J$5:$Q$29,IF(E6006="HI",2,IF(E6006="LO",6,10))+IF(D6006=1,2,IF(D6006=7,1,(IF(WEEKDAY(B6006)=1,2,IF(WEEKDAY(B6006)=7,1,0))))))</f>
        <v>3</v>
      </c>
      <c r="H6006" s="787">
        <v>9450</v>
      </c>
      <c r="I6006" s="788">
        <v>4281.4801330566406</v>
      </c>
      <c r="K6006" s="795">
        <v>0</v>
      </c>
      <c r="M6006" s="798">
        <f t="shared" si="280"/>
        <v>10374.66009707107</v>
      </c>
      <c r="N6006" s="303"/>
      <c r="S6006" s="786">
        <v>0</v>
      </c>
      <c r="T6006" s="781">
        <f>VLOOKUP(C6006,METADATA!$J$5:$Q$29,IF(E6006="HI",2,IF(E6006="LO",6,10))+IF(S6006=1,2,IF(D6006=7,1,(IF(WEEKDAY(B6006)=1,2,IF(WEEKDAY(B6006)=7,1,0))))))</f>
        <v>3</v>
      </c>
      <c r="U6006" s="781">
        <f>VLOOKUP(C6006,METADATA!$A$5:$H$29,IF(E6006="HI",2,IF(E6006="LO",6,10))+IF(S6006=1,2,IF(D6006=7,1,(IF(WEEKDAY(B6006)=1,2,IF(WEEKDAY(B6006)=7,1,0))))))</f>
        <v>3</v>
      </c>
    </row>
    <row r="6007" spans="2:21" ht="13.95" customHeight="1" x14ac:dyDescent="0.25">
      <c r="B6007" s="784">
        <f t="shared" si="281"/>
        <v>45633</v>
      </c>
      <c r="C6007" s="785">
        <v>3</v>
      </c>
      <c r="D6007" s="786">
        <f>IFERROR((INDEX(METADATA!$T$2:$T$20,MATCH(B6007,METADATA!$S$2:$S$20,0))),0)</f>
        <v>0</v>
      </c>
      <c r="E6007" s="785" t="str">
        <f t="shared" si="279"/>
        <v>LO</v>
      </c>
      <c r="F6007" s="786">
        <f>VLOOKUP(C6007,METADATA!$A$5:$H$29,IF(E6007="HI",2,IF(E6007="LO",6,10))+IF(D6007=1,2,IF(D6007=7,1,(IF(WEEKDAY(B6007)=1,2,IF(WEEKDAY(B6007)=7,1,0))))))</f>
        <v>3</v>
      </c>
      <c r="G6007" s="786">
        <f>VLOOKUP(C6007,METADATA!$J$5:$Q$29,IF(E6007="HI",2,IF(E6007="LO",6,10))+IF(D6007=1,2,IF(D6007=7,1,(IF(WEEKDAY(B6007)=1,2,IF(WEEKDAY(B6007)=7,1,0))))))</f>
        <v>3</v>
      </c>
      <c r="H6007" s="787">
        <v>9517.5</v>
      </c>
      <c r="I6007" s="788">
        <v>4062.2550354003906</v>
      </c>
      <c r="K6007" s="795">
        <v>0</v>
      </c>
      <c r="M6007" s="798">
        <f t="shared" si="280"/>
        <v>10348.174825670265</v>
      </c>
      <c r="N6007" s="303"/>
      <c r="S6007" s="786">
        <v>0</v>
      </c>
      <c r="T6007" s="781">
        <f>VLOOKUP(C6007,METADATA!$J$5:$Q$29,IF(E6007="HI",2,IF(E6007="LO",6,10))+IF(S6007=1,2,IF(D6007=7,1,(IF(WEEKDAY(B6007)=1,2,IF(WEEKDAY(B6007)=7,1,0))))))</f>
        <v>3</v>
      </c>
      <c r="U6007" s="781">
        <f>VLOOKUP(C6007,METADATA!$A$5:$H$29,IF(E6007="HI",2,IF(E6007="LO",6,10))+IF(S6007=1,2,IF(D6007=7,1,(IF(WEEKDAY(B6007)=1,2,IF(WEEKDAY(B6007)=7,1,0))))))</f>
        <v>3</v>
      </c>
    </row>
    <row r="6008" spans="2:21" ht="13.95" customHeight="1" x14ac:dyDescent="0.25">
      <c r="B6008" s="784">
        <f t="shared" si="281"/>
        <v>45633</v>
      </c>
      <c r="C6008" s="785">
        <v>4</v>
      </c>
      <c r="D6008" s="786">
        <f>IFERROR((INDEX(METADATA!$T$2:$T$20,MATCH(B6008,METADATA!$S$2:$S$20,0))),0)</f>
        <v>0</v>
      </c>
      <c r="E6008" s="785" t="str">
        <f t="shared" si="279"/>
        <v>LO</v>
      </c>
      <c r="F6008" s="786">
        <f>VLOOKUP(C6008,METADATA!$A$5:$H$29,IF(E6008="HI",2,IF(E6008="LO",6,10))+IF(D6008=1,2,IF(D6008=7,1,(IF(WEEKDAY(B6008)=1,2,IF(WEEKDAY(B6008)=7,1,0))))))</f>
        <v>3</v>
      </c>
      <c r="G6008" s="786">
        <f>VLOOKUP(C6008,METADATA!$J$5:$Q$29,IF(E6008="HI",2,IF(E6008="LO",6,10))+IF(D6008=1,2,IF(D6008=7,1,(IF(WEEKDAY(B6008)=1,2,IF(WEEKDAY(B6008)=7,1,0))))))</f>
        <v>3</v>
      </c>
      <c r="H6008" s="787">
        <v>9652.25</v>
      </c>
      <c r="I6008" s="788">
        <v>3718.4850463867188</v>
      </c>
      <c r="K6008" s="795">
        <v>870.51250000000005</v>
      </c>
      <c r="M6008" s="798">
        <f t="shared" si="280"/>
        <v>10343.74502309012</v>
      </c>
      <c r="N6008" s="303"/>
      <c r="S6008" s="786">
        <v>0</v>
      </c>
      <c r="T6008" s="781">
        <f>VLOOKUP(C6008,METADATA!$J$5:$Q$29,IF(E6008="HI",2,IF(E6008="LO",6,10))+IF(S6008=1,2,IF(D6008=7,1,(IF(WEEKDAY(B6008)=1,2,IF(WEEKDAY(B6008)=7,1,0))))))</f>
        <v>3</v>
      </c>
      <c r="U6008" s="781">
        <f>VLOOKUP(C6008,METADATA!$A$5:$H$29,IF(E6008="HI",2,IF(E6008="LO",6,10))+IF(S6008=1,2,IF(D6008=7,1,(IF(WEEKDAY(B6008)=1,2,IF(WEEKDAY(B6008)=7,1,0))))))</f>
        <v>3</v>
      </c>
    </row>
    <row r="6009" spans="2:21" ht="13.95" customHeight="1" x14ac:dyDescent="0.25">
      <c r="B6009" s="784">
        <f t="shared" si="281"/>
        <v>45633</v>
      </c>
      <c r="C6009" s="785">
        <v>5</v>
      </c>
      <c r="D6009" s="786">
        <f>IFERROR((INDEX(METADATA!$T$2:$T$20,MATCH(B6009,METADATA!$S$2:$S$20,0))),0)</f>
        <v>0</v>
      </c>
      <c r="E6009" s="785" t="str">
        <f t="shared" si="279"/>
        <v>LO</v>
      </c>
      <c r="F6009" s="786">
        <f>VLOOKUP(C6009,METADATA!$A$5:$H$29,IF(E6009="HI",2,IF(E6009="LO",6,10))+IF(D6009=1,2,IF(D6009=7,1,(IF(WEEKDAY(B6009)=1,2,IF(WEEKDAY(B6009)=7,1,0))))))</f>
        <v>3</v>
      </c>
      <c r="G6009" s="786">
        <f>VLOOKUP(C6009,METADATA!$J$5:$Q$29,IF(E6009="HI",2,IF(E6009="LO",6,10))+IF(D6009=1,2,IF(D6009=7,1,(IF(WEEKDAY(B6009)=1,2,IF(WEEKDAY(B6009)=7,1,0))))))</f>
        <v>3</v>
      </c>
      <c r="H6009" s="787">
        <v>9876.25</v>
      </c>
      <c r="I6009" s="788">
        <v>4106.4849853515625</v>
      </c>
      <c r="K6009" s="795">
        <v>865.8125</v>
      </c>
      <c r="M6009" s="798">
        <f t="shared" si="280"/>
        <v>10695.958722686706</v>
      </c>
      <c r="N6009" s="303"/>
      <c r="S6009" s="786">
        <v>0</v>
      </c>
      <c r="T6009" s="781">
        <f>VLOOKUP(C6009,METADATA!$J$5:$Q$29,IF(E6009="HI",2,IF(E6009="LO",6,10))+IF(S6009=1,2,IF(D6009=7,1,(IF(WEEKDAY(B6009)=1,2,IF(WEEKDAY(B6009)=7,1,0))))))</f>
        <v>3</v>
      </c>
      <c r="U6009" s="781">
        <f>VLOOKUP(C6009,METADATA!$A$5:$H$29,IF(E6009="HI",2,IF(E6009="LO",6,10))+IF(S6009=1,2,IF(D6009=7,1,(IF(WEEKDAY(B6009)=1,2,IF(WEEKDAY(B6009)=7,1,0))))))</f>
        <v>3</v>
      </c>
    </row>
    <row r="6010" spans="2:21" ht="13.95" customHeight="1" x14ac:dyDescent="0.25">
      <c r="B6010" s="784">
        <f t="shared" si="281"/>
        <v>45633</v>
      </c>
      <c r="C6010" s="785">
        <v>6</v>
      </c>
      <c r="D6010" s="786">
        <f>IFERROR((INDEX(METADATA!$T$2:$T$20,MATCH(B6010,METADATA!$S$2:$S$20,0))),0)</f>
        <v>0</v>
      </c>
      <c r="E6010" s="785" t="str">
        <f t="shared" si="279"/>
        <v>LO</v>
      </c>
      <c r="F6010" s="786">
        <f>VLOOKUP(C6010,METADATA!$A$5:$H$29,IF(E6010="HI",2,IF(E6010="LO",6,10))+IF(D6010=1,2,IF(D6010=7,1,(IF(WEEKDAY(B6010)=1,2,IF(WEEKDAY(B6010)=7,1,0))))))</f>
        <v>3</v>
      </c>
      <c r="G6010" s="786">
        <f>VLOOKUP(C6010,METADATA!$J$5:$Q$29,IF(E6010="HI",2,IF(E6010="LO",6,10))+IF(D6010=1,2,IF(D6010=7,1,(IF(WEEKDAY(B6010)=1,2,IF(WEEKDAY(B6010)=7,1,0))))))</f>
        <v>3</v>
      </c>
      <c r="H6010" s="787">
        <v>10354.75</v>
      </c>
      <c r="I6010" s="788">
        <v>4014.1548461914063</v>
      </c>
      <c r="K6010" s="795">
        <v>834.63750000000005</v>
      </c>
      <c r="M6010" s="798">
        <f t="shared" si="280"/>
        <v>11105.597088482093</v>
      </c>
      <c r="N6010" s="303"/>
      <c r="S6010" s="786">
        <v>0</v>
      </c>
      <c r="T6010" s="781">
        <f>VLOOKUP(C6010,METADATA!$J$5:$Q$29,IF(E6010="HI",2,IF(E6010="LO",6,10))+IF(S6010=1,2,IF(D6010=7,1,(IF(WEEKDAY(B6010)=1,2,IF(WEEKDAY(B6010)=7,1,0))))))</f>
        <v>3</v>
      </c>
      <c r="U6010" s="781">
        <f>VLOOKUP(C6010,METADATA!$A$5:$H$29,IF(E6010="HI",2,IF(E6010="LO",6,10))+IF(S6010=1,2,IF(D6010=7,1,(IF(WEEKDAY(B6010)=1,2,IF(WEEKDAY(B6010)=7,1,0))))))</f>
        <v>3</v>
      </c>
    </row>
    <row r="6011" spans="2:21" ht="13.95" customHeight="1" x14ac:dyDescent="0.25">
      <c r="B6011" s="784">
        <f t="shared" si="281"/>
        <v>45633</v>
      </c>
      <c r="C6011" s="785">
        <v>7</v>
      </c>
      <c r="D6011" s="786">
        <f>IFERROR((INDEX(METADATA!$T$2:$T$20,MATCH(B6011,METADATA!$S$2:$S$20,0))),0)</f>
        <v>0</v>
      </c>
      <c r="E6011" s="785" t="str">
        <f t="shared" si="279"/>
        <v>LO</v>
      </c>
      <c r="F6011" s="786">
        <f>VLOOKUP(C6011,METADATA!$A$5:$H$29,IF(E6011="HI",2,IF(E6011="LO",6,10))+IF(D6011=1,2,IF(D6011=7,1,(IF(WEEKDAY(B6011)=1,2,IF(WEEKDAY(B6011)=7,1,0))))))</f>
        <v>2</v>
      </c>
      <c r="G6011" s="786">
        <f>VLOOKUP(C6011,METADATA!$J$5:$Q$29,IF(E6011="HI",2,IF(E6011="LO",6,10))+IF(D6011=1,2,IF(D6011=7,1,(IF(WEEKDAY(B6011)=1,2,IF(WEEKDAY(B6011)=7,1,0))))))</f>
        <v>2</v>
      </c>
      <c r="H6011" s="787">
        <v>11416.75</v>
      </c>
      <c r="I6011" s="788">
        <v>4019.0000610351563</v>
      </c>
      <c r="K6011" s="795">
        <v>847.33749999999998</v>
      </c>
      <c r="M6011" s="798">
        <f t="shared" si="280"/>
        <v>12103.492969101961</v>
      </c>
      <c r="N6011" s="303"/>
      <c r="S6011" s="786">
        <v>0</v>
      </c>
      <c r="T6011" s="781">
        <f>VLOOKUP(C6011,METADATA!$J$5:$Q$29,IF(E6011="HI",2,IF(E6011="LO",6,10))+IF(S6011=1,2,IF(D6011=7,1,(IF(WEEKDAY(B6011)=1,2,IF(WEEKDAY(B6011)=7,1,0))))))</f>
        <v>2</v>
      </c>
      <c r="U6011" s="781">
        <f>VLOOKUP(C6011,METADATA!$A$5:$H$29,IF(E6011="HI",2,IF(E6011="LO",6,10))+IF(S6011=1,2,IF(D6011=7,1,(IF(WEEKDAY(B6011)=1,2,IF(WEEKDAY(B6011)=7,1,0))))))</f>
        <v>2</v>
      </c>
    </row>
    <row r="6012" spans="2:21" ht="13.95" customHeight="1" x14ac:dyDescent="0.25">
      <c r="B6012" s="784">
        <f t="shared" si="281"/>
        <v>45633</v>
      </c>
      <c r="C6012" s="785">
        <v>8</v>
      </c>
      <c r="D6012" s="786">
        <f>IFERROR((INDEX(METADATA!$T$2:$T$20,MATCH(B6012,METADATA!$S$2:$S$20,0))),0)</f>
        <v>0</v>
      </c>
      <c r="E6012" s="785" t="str">
        <f t="shared" si="279"/>
        <v>LO</v>
      </c>
      <c r="F6012" s="786">
        <f>VLOOKUP(C6012,METADATA!$A$5:$H$29,IF(E6012="HI",2,IF(E6012="LO",6,10))+IF(D6012=1,2,IF(D6012=7,1,(IF(WEEKDAY(B6012)=1,2,IF(WEEKDAY(B6012)=7,1,0))))))</f>
        <v>2</v>
      </c>
      <c r="G6012" s="786">
        <f>VLOOKUP(C6012,METADATA!$J$5:$Q$29,IF(E6012="HI",2,IF(E6012="LO",6,10))+IF(D6012=1,2,IF(D6012=7,1,(IF(WEEKDAY(B6012)=1,2,IF(WEEKDAY(B6012)=7,1,0))))))</f>
        <v>2</v>
      </c>
      <c r="H6012" s="787">
        <v>13185.75</v>
      </c>
      <c r="I6012" s="788">
        <v>4110.719970703125</v>
      </c>
      <c r="K6012" s="795">
        <v>851.61249999999995</v>
      </c>
      <c r="M6012" s="798">
        <f t="shared" si="280"/>
        <v>13811.662526286887</v>
      </c>
      <c r="N6012" s="303"/>
      <c r="S6012" s="786">
        <v>0</v>
      </c>
      <c r="T6012" s="781">
        <f>VLOOKUP(C6012,METADATA!$J$5:$Q$29,IF(E6012="HI",2,IF(E6012="LO",6,10))+IF(S6012=1,2,IF(D6012=7,1,(IF(WEEKDAY(B6012)=1,2,IF(WEEKDAY(B6012)=7,1,0))))))</f>
        <v>2</v>
      </c>
      <c r="U6012" s="781">
        <f>VLOOKUP(C6012,METADATA!$A$5:$H$29,IF(E6012="HI",2,IF(E6012="LO",6,10))+IF(S6012=1,2,IF(D6012=7,1,(IF(WEEKDAY(B6012)=1,2,IF(WEEKDAY(B6012)=7,1,0))))))</f>
        <v>2</v>
      </c>
    </row>
    <row r="6013" spans="2:21" ht="13.95" customHeight="1" x14ac:dyDescent="0.25">
      <c r="B6013" s="784">
        <f t="shared" si="281"/>
        <v>45633</v>
      </c>
      <c r="C6013" s="785">
        <v>9</v>
      </c>
      <c r="D6013" s="786">
        <f>IFERROR((INDEX(METADATA!$T$2:$T$20,MATCH(B6013,METADATA!$S$2:$S$20,0))),0)</f>
        <v>0</v>
      </c>
      <c r="E6013" s="785" t="str">
        <f t="shared" si="279"/>
        <v>LO</v>
      </c>
      <c r="F6013" s="786">
        <f>VLOOKUP(C6013,METADATA!$A$5:$H$29,IF(E6013="HI",2,IF(E6013="LO",6,10))+IF(D6013=1,2,IF(D6013=7,1,(IF(WEEKDAY(B6013)=1,2,IF(WEEKDAY(B6013)=7,1,0))))))</f>
        <v>2</v>
      </c>
      <c r="G6013" s="786">
        <f>VLOOKUP(C6013,METADATA!$J$5:$Q$29,IF(E6013="HI",2,IF(E6013="LO",6,10))+IF(D6013=1,2,IF(D6013=7,1,(IF(WEEKDAY(B6013)=1,2,IF(WEEKDAY(B6013)=7,1,0))))))</f>
        <v>2</v>
      </c>
      <c r="H6013" s="787">
        <v>13884.5</v>
      </c>
      <c r="I6013" s="788">
        <v>3653.7575073242188</v>
      </c>
      <c r="K6013" s="795">
        <v>856.5</v>
      </c>
      <c r="M6013" s="798">
        <f t="shared" si="280"/>
        <v>14357.203215540556</v>
      </c>
      <c r="N6013" s="303"/>
      <c r="S6013" s="786">
        <v>0</v>
      </c>
      <c r="T6013" s="781">
        <f>VLOOKUP(C6013,METADATA!$J$5:$Q$29,IF(E6013="HI",2,IF(E6013="LO",6,10))+IF(S6013=1,2,IF(D6013=7,1,(IF(WEEKDAY(B6013)=1,2,IF(WEEKDAY(B6013)=7,1,0))))))</f>
        <v>2</v>
      </c>
      <c r="U6013" s="781">
        <f>VLOOKUP(C6013,METADATA!$A$5:$H$29,IF(E6013="HI",2,IF(E6013="LO",6,10))+IF(S6013=1,2,IF(D6013=7,1,(IF(WEEKDAY(B6013)=1,2,IF(WEEKDAY(B6013)=7,1,0))))))</f>
        <v>2</v>
      </c>
    </row>
    <row r="6014" spans="2:21" ht="13.95" customHeight="1" x14ac:dyDescent="0.25">
      <c r="B6014" s="784">
        <f t="shared" si="281"/>
        <v>45633</v>
      </c>
      <c r="C6014" s="785">
        <v>10</v>
      </c>
      <c r="D6014" s="786">
        <f>IFERROR((INDEX(METADATA!$T$2:$T$20,MATCH(B6014,METADATA!$S$2:$S$20,0))),0)</f>
        <v>0</v>
      </c>
      <c r="E6014" s="785" t="str">
        <f t="shared" si="279"/>
        <v>LO</v>
      </c>
      <c r="F6014" s="786">
        <f>VLOOKUP(C6014,METADATA!$A$5:$H$29,IF(E6014="HI",2,IF(E6014="LO",6,10))+IF(D6014=1,2,IF(D6014=7,1,(IF(WEEKDAY(B6014)=1,2,IF(WEEKDAY(B6014)=7,1,0))))))</f>
        <v>2</v>
      </c>
      <c r="G6014" s="786">
        <f>VLOOKUP(C6014,METADATA!$J$5:$Q$29,IF(E6014="HI",2,IF(E6014="LO",6,10))+IF(D6014=1,2,IF(D6014=7,1,(IF(WEEKDAY(B6014)=1,2,IF(WEEKDAY(B6014)=7,1,0))))))</f>
        <v>2</v>
      </c>
      <c r="H6014" s="787">
        <v>13975.5</v>
      </c>
      <c r="I6014" s="788">
        <v>4036.5050048828125</v>
      </c>
      <c r="K6014" s="795">
        <v>824.32500000000005</v>
      </c>
      <c r="M6014" s="798">
        <f t="shared" si="280"/>
        <v>14546.751283514956</v>
      </c>
      <c r="N6014" s="303"/>
      <c r="S6014" s="786">
        <v>0</v>
      </c>
      <c r="T6014" s="781">
        <f>VLOOKUP(C6014,METADATA!$J$5:$Q$29,IF(E6014="HI",2,IF(E6014="LO",6,10))+IF(S6014=1,2,IF(D6014=7,1,(IF(WEEKDAY(B6014)=1,2,IF(WEEKDAY(B6014)=7,1,0))))))</f>
        <v>2</v>
      </c>
      <c r="U6014" s="781">
        <f>VLOOKUP(C6014,METADATA!$A$5:$H$29,IF(E6014="HI",2,IF(E6014="LO",6,10))+IF(S6014=1,2,IF(D6014=7,1,(IF(WEEKDAY(B6014)=1,2,IF(WEEKDAY(B6014)=7,1,0))))))</f>
        <v>2</v>
      </c>
    </row>
    <row r="6015" spans="2:21" ht="13.95" customHeight="1" x14ac:dyDescent="0.25">
      <c r="B6015" s="784">
        <f t="shared" si="281"/>
        <v>45633</v>
      </c>
      <c r="C6015" s="785">
        <v>11</v>
      </c>
      <c r="D6015" s="786">
        <f>IFERROR((INDEX(METADATA!$T$2:$T$20,MATCH(B6015,METADATA!$S$2:$S$20,0))),0)</f>
        <v>0</v>
      </c>
      <c r="E6015" s="785" t="str">
        <f t="shared" si="279"/>
        <v>LO</v>
      </c>
      <c r="F6015" s="786">
        <f>VLOOKUP(C6015,METADATA!$A$5:$H$29,IF(E6015="HI",2,IF(E6015="LO",6,10))+IF(D6015=1,2,IF(D6015=7,1,(IF(WEEKDAY(B6015)=1,2,IF(WEEKDAY(B6015)=7,1,0))))))</f>
        <v>2</v>
      </c>
      <c r="G6015" s="786">
        <f>VLOOKUP(C6015,METADATA!$J$5:$Q$29,IF(E6015="HI",2,IF(E6015="LO",6,10))+IF(D6015=1,2,IF(D6015=7,1,(IF(WEEKDAY(B6015)=1,2,IF(WEEKDAY(B6015)=7,1,0))))))</f>
        <v>2</v>
      </c>
      <c r="H6015" s="787">
        <v>14278.5</v>
      </c>
      <c r="I6015" s="788">
        <v>4234.9549255371094</v>
      </c>
      <c r="K6015" s="795">
        <v>882.73749999999995</v>
      </c>
      <c r="M6015" s="798">
        <f t="shared" si="280"/>
        <v>14893.300690959377</v>
      </c>
      <c r="N6015" s="303"/>
      <c r="S6015" s="786">
        <v>0</v>
      </c>
      <c r="T6015" s="781">
        <f>VLOOKUP(C6015,METADATA!$J$5:$Q$29,IF(E6015="HI",2,IF(E6015="LO",6,10))+IF(S6015=1,2,IF(D6015=7,1,(IF(WEEKDAY(B6015)=1,2,IF(WEEKDAY(B6015)=7,1,0))))))</f>
        <v>2</v>
      </c>
      <c r="U6015" s="781">
        <f>VLOOKUP(C6015,METADATA!$A$5:$H$29,IF(E6015="HI",2,IF(E6015="LO",6,10))+IF(S6015=1,2,IF(D6015=7,1,(IF(WEEKDAY(B6015)=1,2,IF(WEEKDAY(B6015)=7,1,0))))))</f>
        <v>2</v>
      </c>
    </row>
    <row r="6016" spans="2:21" ht="13.95" customHeight="1" x14ac:dyDescent="0.25">
      <c r="B6016" s="784">
        <f t="shared" si="281"/>
        <v>45633</v>
      </c>
      <c r="C6016" s="785">
        <v>12</v>
      </c>
      <c r="D6016" s="786">
        <f>IFERROR((INDEX(METADATA!$T$2:$T$20,MATCH(B6016,METADATA!$S$2:$S$20,0))),0)</f>
        <v>0</v>
      </c>
      <c r="E6016" s="785" t="str">
        <f t="shared" si="279"/>
        <v>LO</v>
      </c>
      <c r="F6016" s="786">
        <f>VLOOKUP(C6016,METADATA!$A$5:$H$29,IF(E6016="HI",2,IF(E6016="LO",6,10))+IF(D6016=1,2,IF(D6016=7,1,(IF(WEEKDAY(B6016)=1,2,IF(WEEKDAY(B6016)=7,1,0))))))</f>
        <v>3</v>
      </c>
      <c r="G6016" s="786">
        <f>VLOOKUP(C6016,METADATA!$J$5:$Q$29,IF(E6016="HI",2,IF(E6016="LO",6,10))+IF(D6016=1,2,IF(D6016=7,1,(IF(WEEKDAY(B6016)=1,2,IF(WEEKDAY(B6016)=7,1,0))))))</f>
        <v>3</v>
      </c>
      <c r="H6016" s="787">
        <v>14314.25</v>
      </c>
      <c r="I6016" s="788">
        <v>4240.5050659179688</v>
      </c>
      <c r="K6016" s="795">
        <v>909.3125</v>
      </c>
      <c r="M6016" s="798">
        <f t="shared" si="280"/>
        <v>14929.153903573235</v>
      </c>
      <c r="N6016" s="303"/>
      <c r="S6016" s="786">
        <v>0</v>
      </c>
      <c r="T6016" s="781">
        <f>VLOOKUP(C6016,METADATA!$J$5:$Q$29,IF(E6016="HI",2,IF(E6016="LO",6,10))+IF(S6016=1,2,IF(D6016=7,1,(IF(WEEKDAY(B6016)=1,2,IF(WEEKDAY(B6016)=7,1,0))))))</f>
        <v>3</v>
      </c>
      <c r="U6016" s="781">
        <f>VLOOKUP(C6016,METADATA!$A$5:$H$29,IF(E6016="HI",2,IF(E6016="LO",6,10))+IF(S6016=1,2,IF(D6016=7,1,(IF(WEEKDAY(B6016)=1,2,IF(WEEKDAY(B6016)=7,1,0))))))</f>
        <v>3</v>
      </c>
    </row>
    <row r="6017" spans="2:21" ht="13.95" customHeight="1" x14ac:dyDescent="0.25">
      <c r="B6017" s="784">
        <f t="shared" si="281"/>
        <v>45633</v>
      </c>
      <c r="C6017" s="785">
        <v>13</v>
      </c>
      <c r="D6017" s="786">
        <f>IFERROR((INDEX(METADATA!$T$2:$T$20,MATCH(B6017,METADATA!$S$2:$S$20,0))),0)</f>
        <v>0</v>
      </c>
      <c r="E6017" s="785" t="str">
        <f t="shared" si="279"/>
        <v>LO</v>
      </c>
      <c r="F6017" s="786">
        <f>VLOOKUP(C6017,METADATA!$A$5:$H$29,IF(E6017="HI",2,IF(E6017="LO",6,10))+IF(D6017=1,2,IF(D6017=7,1,(IF(WEEKDAY(B6017)=1,2,IF(WEEKDAY(B6017)=7,1,0))))))</f>
        <v>3</v>
      </c>
      <c r="G6017" s="786">
        <f>VLOOKUP(C6017,METADATA!$J$5:$Q$29,IF(E6017="HI",2,IF(E6017="LO",6,10))+IF(D6017=1,2,IF(D6017=7,1,(IF(WEEKDAY(B6017)=1,2,IF(WEEKDAY(B6017)=7,1,0))))))</f>
        <v>3</v>
      </c>
      <c r="H6017" s="787">
        <v>14177.25</v>
      </c>
      <c r="I6017" s="788">
        <v>4252.7850036621094</v>
      </c>
      <c r="K6017" s="795">
        <v>905.6</v>
      </c>
      <c r="M6017" s="798">
        <f t="shared" si="280"/>
        <v>14801.371485435846</v>
      </c>
      <c r="N6017" s="303"/>
      <c r="S6017" s="786">
        <v>0</v>
      </c>
      <c r="T6017" s="781">
        <f>VLOOKUP(C6017,METADATA!$J$5:$Q$29,IF(E6017="HI",2,IF(E6017="LO",6,10))+IF(S6017=1,2,IF(D6017=7,1,(IF(WEEKDAY(B6017)=1,2,IF(WEEKDAY(B6017)=7,1,0))))))</f>
        <v>3</v>
      </c>
      <c r="U6017" s="781">
        <f>VLOOKUP(C6017,METADATA!$A$5:$H$29,IF(E6017="HI",2,IF(E6017="LO",6,10))+IF(S6017=1,2,IF(D6017=7,1,(IF(WEEKDAY(B6017)=1,2,IF(WEEKDAY(B6017)=7,1,0))))))</f>
        <v>3</v>
      </c>
    </row>
    <row r="6018" spans="2:21" ht="13.95" customHeight="1" x14ac:dyDescent="0.25">
      <c r="B6018" s="784">
        <f t="shared" si="281"/>
        <v>45633</v>
      </c>
      <c r="C6018" s="785">
        <v>14</v>
      </c>
      <c r="D6018" s="786">
        <f>IFERROR((INDEX(METADATA!$T$2:$T$20,MATCH(B6018,METADATA!$S$2:$S$20,0))),0)</f>
        <v>0</v>
      </c>
      <c r="E6018" s="785" t="str">
        <f t="shared" si="279"/>
        <v>LO</v>
      </c>
      <c r="F6018" s="786">
        <f>VLOOKUP(C6018,METADATA!$A$5:$H$29,IF(E6018="HI",2,IF(E6018="LO",6,10))+IF(D6018=1,2,IF(D6018=7,1,(IF(WEEKDAY(B6018)=1,2,IF(WEEKDAY(B6018)=7,1,0))))))</f>
        <v>3</v>
      </c>
      <c r="G6018" s="786">
        <f>VLOOKUP(C6018,METADATA!$J$5:$Q$29,IF(E6018="HI",2,IF(E6018="LO",6,10))+IF(D6018=1,2,IF(D6018=7,1,(IF(WEEKDAY(B6018)=1,2,IF(WEEKDAY(B6018)=7,1,0))))))</f>
        <v>3</v>
      </c>
      <c r="H6018" s="787">
        <v>13974</v>
      </c>
      <c r="I6018" s="788">
        <v>4258.2649841308594</v>
      </c>
      <c r="K6018" s="795">
        <v>913.98749999999995</v>
      </c>
      <c r="M6018" s="798">
        <f t="shared" si="280"/>
        <v>14608.405001062743</v>
      </c>
      <c r="N6018" s="303"/>
      <c r="S6018" s="786">
        <v>0</v>
      </c>
      <c r="T6018" s="781">
        <f>VLOOKUP(C6018,METADATA!$J$5:$Q$29,IF(E6018="HI",2,IF(E6018="LO",6,10))+IF(S6018=1,2,IF(D6018=7,1,(IF(WEEKDAY(B6018)=1,2,IF(WEEKDAY(B6018)=7,1,0))))))</f>
        <v>3</v>
      </c>
      <c r="U6018" s="781">
        <f>VLOOKUP(C6018,METADATA!$A$5:$H$29,IF(E6018="HI",2,IF(E6018="LO",6,10))+IF(S6018=1,2,IF(D6018=7,1,(IF(WEEKDAY(B6018)=1,2,IF(WEEKDAY(B6018)=7,1,0))))))</f>
        <v>3</v>
      </c>
    </row>
    <row r="6019" spans="2:21" ht="13.95" customHeight="1" x14ac:dyDescent="0.25">
      <c r="B6019" s="784">
        <f t="shared" si="281"/>
        <v>45633</v>
      </c>
      <c r="C6019" s="785">
        <v>15</v>
      </c>
      <c r="D6019" s="786">
        <f>IFERROR((INDEX(METADATA!$T$2:$T$20,MATCH(B6019,METADATA!$S$2:$S$20,0))),0)</f>
        <v>0</v>
      </c>
      <c r="E6019" s="785" t="str">
        <f t="shared" si="279"/>
        <v>LO</v>
      </c>
      <c r="F6019" s="786">
        <f>VLOOKUP(C6019,METADATA!$A$5:$H$29,IF(E6019="HI",2,IF(E6019="LO",6,10))+IF(D6019=1,2,IF(D6019=7,1,(IF(WEEKDAY(B6019)=1,2,IF(WEEKDAY(B6019)=7,1,0))))))</f>
        <v>3</v>
      </c>
      <c r="G6019" s="786">
        <f>VLOOKUP(C6019,METADATA!$J$5:$Q$29,IF(E6019="HI",2,IF(E6019="LO",6,10))+IF(D6019=1,2,IF(D6019=7,1,(IF(WEEKDAY(B6019)=1,2,IF(WEEKDAY(B6019)=7,1,0))))))</f>
        <v>3</v>
      </c>
      <c r="H6019" s="787">
        <v>13955.25</v>
      </c>
      <c r="I6019" s="788">
        <v>4263.4849243164063</v>
      </c>
      <c r="K6019" s="795">
        <v>902.26250000000005</v>
      </c>
      <c r="M6019" s="798">
        <f t="shared" si="280"/>
        <v>14591.994595063872</v>
      </c>
      <c r="N6019" s="303"/>
      <c r="S6019" s="786">
        <v>0</v>
      </c>
      <c r="T6019" s="781">
        <f>VLOOKUP(C6019,METADATA!$J$5:$Q$29,IF(E6019="HI",2,IF(E6019="LO",6,10))+IF(S6019=1,2,IF(D6019=7,1,(IF(WEEKDAY(B6019)=1,2,IF(WEEKDAY(B6019)=7,1,0))))))</f>
        <v>3</v>
      </c>
      <c r="U6019" s="781">
        <f>VLOOKUP(C6019,METADATA!$A$5:$H$29,IF(E6019="HI",2,IF(E6019="LO",6,10))+IF(S6019=1,2,IF(D6019=7,1,(IF(WEEKDAY(B6019)=1,2,IF(WEEKDAY(B6019)=7,1,0))))))</f>
        <v>3</v>
      </c>
    </row>
    <row r="6020" spans="2:21" ht="13.95" customHeight="1" x14ac:dyDescent="0.25">
      <c r="B6020" s="784">
        <f t="shared" si="281"/>
        <v>45633</v>
      </c>
      <c r="C6020" s="785">
        <v>16</v>
      </c>
      <c r="D6020" s="786">
        <f>IFERROR((INDEX(METADATA!$T$2:$T$20,MATCH(B6020,METADATA!$S$2:$S$20,0))),0)</f>
        <v>0</v>
      </c>
      <c r="E6020" s="785" t="str">
        <f t="shared" ref="E6020:E6083" si="282">IF(B6020="","",IF(AND(MONTH(B6020)&gt;=MONTH($AA$9),MONTH(B6020)&lt;=MONTH($AA$11)),"HI","LO"))</f>
        <v>LO</v>
      </c>
      <c r="F6020" s="786">
        <f>VLOOKUP(C6020,METADATA!$A$5:$H$29,IF(E6020="HI",2,IF(E6020="LO",6,10))+IF(D6020=1,2,IF(D6020=7,1,(IF(WEEKDAY(B6020)=1,2,IF(WEEKDAY(B6020)=7,1,0))))))</f>
        <v>3</v>
      </c>
      <c r="G6020" s="786">
        <f>VLOOKUP(C6020,METADATA!$J$5:$Q$29,IF(E6020="HI",2,IF(E6020="LO",6,10))+IF(D6020=1,2,IF(D6020=7,1,(IF(WEEKDAY(B6020)=1,2,IF(WEEKDAY(B6020)=7,1,0))))))</f>
        <v>3</v>
      </c>
      <c r="H6020" s="787">
        <v>13845.75</v>
      </c>
      <c r="I6020" s="788">
        <v>4235.2249450683594</v>
      </c>
      <c r="K6020" s="795">
        <v>933.76250000000005</v>
      </c>
      <c r="M6020" s="798">
        <f t="shared" ref="M6020:M6083" si="283">SQRT(H6020^2+I6020^2)</f>
        <v>14479.016658524477</v>
      </c>
      <c r="N6020" s="303"/>
      <c r="S6020" s="786">
        <v>0</v>
      </c>
      <c r="T6020" s="781">
        <f>VLOOKUP(C6020,METADATA!$J$5:$Q$29,IF(E6020="HI",2,IF(E6020="LO",6,10))+IF(S6020=1,2,IF(D6020=7,1,(IF(WEEKDAY(B6020)=1,2,IF(WEEKDAY(B6020)=7,1,0))))))</f>
        <v>3</v>
      </c>
      <c r="U6020" s="781">
        <f>VLOOKUP(C6020,METADATA!$A$5:$H$29,IF(E6020="HI",2,IF(E6020="LO",6,10))+IF(S6020=1,2,IF(D6020=7,1,(IF(WEEKDAY(B6020)=1,2,IF(WEEKDAY(B6020)=7,1,0))))))</f>
        <v>3</v>
      </c>
    </row>
    <row r="6021" spans="2:21" ht="13.95" customHeight="1" x14ac:dyDescent="0.25">
      <c r="B6021" s="784">
        <f t="shared" si="281"/>
        <v>45633</v>
      </c>
      <c r="C6021" s="785">
        <v>17</v>
      </c>
      <c r="D6021" s="786">
        <f>IFERROR((INDEX(METADATA!$T$2:$T$20,MATCH(B6021,METADATA!$S$2:$S$20,0))),0)</f>
        <v>0</v>
      </c>
      <c r="E6021" s="785" t="str">
        <f t="shared" si="282"/>
        <v>LO</v>
      </c>
      <c r="F6021" s="786">
        <f>VLOOKUP(C6021,METADATA!$A$5:$H$29,IF(E6021="HI",2,IF(E6021="LO",6,10))+IF(D6021=1,2,IF(D6021=7,1,(IF(WEEKDAY(B6021)=1,2,IF(WEEKDAY(B6021)=7,1,0))))))</f>
        <v>3</v>
      </c>
      <c r="G6021" s="786">
        <f>VLOOKUP(C6021,METADATA!$J$5:$Q$29,IF(E6021="HI",2,IF(E6021="LO",6,10))+IF(D6021=1,2,IF(D6021=7,1,(IF(WEEKDAY(B6021)=1,2,IF(WEEKDAY(B6021)=7,1,0))))))</f>
        <v>3</v>
      </c>
      <c r="H6021" s="787">
        <v>13483.75</v>
      </c>
      <c r="I6021" s="788">
        <v>4232.1499938964844</v>
      </c>
      <c r="K6021" s="795">
        <v>0</v>
      </c>
      <c r="M6021" s="798">
        <f t="shared" si="283"/>
        <v>14132.324919606752</v>
      </c>
      <c r="N6021" s="303"/>
      <c r="S6021" s="786">
        <v>0</v>
      </c>
      <c r="T6021" s="781">
        <f>VLOOKUP(C6021,METADATA!$J$5:$Q$29,IF(E6021="HI",2,IF(E6021="LO",6,10))+IF(S6021=1,2,IF(D6021=7,1,(IF(WEEKDAY(B6021)=1,2,IF(WEEKDAY(B6021)=7,1,0))))))</f>
        <v>3</v>
      </c>
      <c r="U6021" s="781">
        <f>VLOOKUP(C6021,METADATA!$A$5:$H$29,IF(E6021="HI",2,IF(E6021="LO",6,10))+IF(S6021=1,2,IF(D6021=7,1,(IF(WEEKDAY(B6021)=1,2,IF(WEEKDAY(B6021)=7,1,0))))))</f>
        <v>3</v>
      </c>
    </row>
    <row r="6022" spans="2:21" ht="13.95" customHeight="1" x14ac:dyDescent="0.25">
      <c r="B6022" s="784">
        <f t="shared" si="281"/>
        <v>45633</v>
      </c>
      <c r="C6022" s="785">
        <v>18</v>
      </c>
      <c r="D6022" s="786">
        <f>IFERROR((INDEX(METADATA!$T$2:$T$20,MATCH(B6022,METADATA!$S$2:$S$20,0))),0)</f>
        <v>0</v>
      </c>
      <c r="E6022" s="785" t="str">
        <f t="shared" si="282"/>
        <v>LO</v>
      </c>
      <c r="F6022" s="786">
        <f>VLOOKUP(C6022,METADATA!$A$5:$H$29,IF(E6022="HI",2,IF(E6022="LO",6,10))+IF(D6022=1,2,IF(D6022=7,1,(IF(WEEKDAY(B6022)=1,2,IF(WEEKDAY(B6022)=7,1,0))))))</f>
        <v>2</v>
      </c>
      <c r="G6022" s="786">
        <f>VLOOKUP(C6022,METADATA!$J$5:$Q$29,IF(E6022="HI",2,IF(E6022="LO",6,10))+IF(D6022=1,2,IF(D6022=7,1,(IF(WEEKDAY(B6022)=1,2,IF(WEEKDAY(B6022)=7,1,0))))))</f>
        <v>2</v>
      </c>
      <c r="H6022" s="787">
        <v>13116.5</v>
      </c>
      <c r="I6022" s="788">
        <v>4054.9849548339844</v>
      </c>
      <c r="K6022" s="795">
        <v>0</v>
      </c>
      <c r="M6022" s="798">
        <f t="shared" si="283"/>
        <v>13729.001246774289</v>
      </c>
      <c r="N6022" s="303"/>
      <c r="S6022" s="786">
        <v>0</v>
      </c>
      <c r="T6022" s="781">
        <f>VLOOKUP(C6022,METADATA!$J$5:$Q$29,IF(E6022="HI",2,IF(E6022="LO",6,10))+IF(S6022=1,2,IF(D6022=7,1,(IF(WEEKDAY(B6022)=1,2,IF(WEEKDAY(B6022)=7,1,0))))))</f>
        <v>2</v>
      </c>
      <c r="U6022" s="781">
        <f>VLOOKUP(C6022,METADATA!$A$5:$H$29,IF(E6022="HI",2,IF(E6022="LO",6,10))+IF(S6022=1,2,IF(D6022=7,1,(IF(WEEKDAY(B6022)=1,2,IF(WEEKDAY(B6022)=7,1,0))))))</f>
        <v>2</v>
      </c>
    </row>
    <row r="6023" spans="2:21" ht="13.95" customHeight="1" x14ac:dyDescent="0.25">
      <c r="B6023" s="784">
        <f t="shared" si="281"/>
        <v>45633</v>
      </c>
      <c r="C6023" s="785">
        <v>19</v>
      </c>
      <c r="D6023" s="786">
        <f>IFERROR((INDEX(METADATA!$T$2:$T$20,MATCH(B6023,METADATA!$S$2:$S$20,0))),0)</f>
        <v>0</v>
      </c>
      <c r="E6023" s="785" t="str">
        <f t="shared" si="282"/>
        <v>LO</v>
      </c>
      <c r="F6023" s="786">
        <f>VLOOKUP(C6023,METADATA!$A$5:$H$29,IF(E6023="HI",2,IF(E6023="LO",6,10))+IF(D6023=1,2,IF(D6023=7,1,(IF(WEEKDAY(B6023)=1,2,IF(WEEKDAY(B6023)=7,1,0))))))</f>
        <v>2</v>
      </c>
      <c r="G6023" s="786">
        <f>VLOOKUP(C6023,METADATA!$J$5:$Q$29,IF(E6023="HI",2,IF(E6023="LO",6,10))+IF(D6023=1,2,IF(D6023=7,1,(IF(WEEKDAY(B6023)=1,2,IF(WEEKDAY(B6023)=7,1,0))))))</f>
        <v>2</v>
      </c>
      <c r="H6023" s="787">
        <v>12785</v>
      </c>
      <c r="I6023" s="788">
        <v>4020.3500061035156</v>
      </c>
      <c r="K6023" s="795">
        <v>0</v>
      </c>
      <c r="M6023" s="798">
        <f t="shared" si="283"/>
        <v>13402.217696022421</v>
      </c>
      <c r="N6023" s="303"/>
      <c r="S6023" s="786">
        <v>0</v>
      </c>
      <c r="T6023" s="781">
        <f>VLOOKUP(C6023,METADATA!$J$5:$Q$29,IF(E6023="HI",2,IF(E6023="LO",6,10))+IF(S6023=1,2,IF(D6023=7,1,(IF(WEEKDAY(B6023)=1,2,IF(WEEKDAY(B6023)=7,1,0))))))</f>
        <v>2</v>
      </c>
      <c r="U6023" s="781">
        <f>VLOOKUP(C6023,METADATA!$A$5:$H$29,IF(E6023="HI",2,IF(E6023="LO",6,10))+IF(S6023=1,2,IF(D6023=7,1,(IF(WEEKDAY(B6023)=1,2,IF(WEEKDAY(B6023)=7,1,0))))))</f>
        <v>2</v>
      </c>
    </row>
    <row r="6024" spans="2:21" ht="13.95" customHeight="1" x14ac:dyDescent="0.25">
      <c r="B6024" s="784">
        <f t="shared" si="281"/>
        <v>45633</v>
      </c>
      <c r="C6024" s="785">
        <v>20</v>
      </c>
      <c r="D6024" s="786">
        <f>IFERROR((INDEX(METADATA!$T$2:$T$20,MATCH(B6024,METADATA!$S$2:$S$20,0))),0)</f>
        <v>0</v>
      </c>
      <c r="E6024" s="785" t="str">
        <f t="shared" si="282"/>
        <v>LO</v>
      </c>
      <c r="F6024" s="786">
        <f>VLOOKUP(C6024,METADATA!$A$5:$H$29,IF(E6024="HI",2,IF(E6024="LO",6,10))+IF(D6024=1,2,IF(D6024=7,1,(IF(WEEKDAY(B6024)=1,2,IF(WEEKDAY(B6024)=7,1,0))))))</f>
        <v>3</v>
      </c>
      <c r="G6024" s="786">
        <f>VLOOKUP(C6024,METADATA!$J$5:$Q$29,IF(E6024="HI",2,IF(E6024="LO",6,10))+IF(D6024=1,2,IF(D6024=7,1,(IF(WEEKDAY(B6024)=1,2,IF(WEEKDAY(B6024)=7,1,0))))))</f>
        <v>3</v>
      </c>
      <c r="H6024" s="787">
        <v>12498.75</v>
      </c>
      <c r="I6024" s="788">
        <v>3979.7350463867188</v>
      </c>
      <c r="K6024" s="795">
        <v>0</v>
      </c>
      <c r="M6024" s="798">
        <f t="shared" si="283"/>
        <v>13117.051597136404</v>
      </c>
      <c r="N6024" s="303"/>
      <c r="S6024" s="786">
        <v>0</v>
      </c>
      <c r="T6024" s="781">
        <f>VLOOKUP(C6024,METADATA!$J$5:$Q$29,IF(E6024="HI",2,IF(E6024="LO",6,10))+IF(S6024=1,2,IF(D6024=7,1,(IF(WEEKDAY(B6024)=1,2,IF(WEEKDAY(B6024)=7,1,0))))))</f>
        <v>3</v>
      </c>
      <c r="U6024" s="781">
        <f>VLOOKUP(C6024,METADATA!$A$5:$H$29,IF(E6024="HI",2,IF(E6024="LO",6,10))+IF(S6024=1,2,IF(D6024=7,1,(IF(WEEKDAY(B6024)=1,2,IF(WEEKDAY(B6024)=7,1,0))))))</f>
        <v>3</v>
      </c>
    </row>
    <row r="6025" spans="2:21" ht="13.95" customHeight="1" x14ac:dyDescent="0.25">
      <c r="B6025" s="784">
        <f t="shared" si="281"/>
        <v>45633</v>
      </c>
      <c r="C6025" s="785">
        <v>21</v>
      </c>
      <c r="D6025" s="786">
        <f>IFERROR((INDEX(METADATA!$T$2:$T$20,MATCH(B6025,METADATA!$S$2:$S$20,0))),0)</f>
        <v>0</v>
      </c>
      <c r="E6025" s="785" t="str">
        <f t="shared" si="282"/>
        <v>LO</v>
      </c>
      <c r="F6025" s="786">
        <f>VLOOKUP(C6025,METADATA!$A$5:$H$29,IF(E6025="HI",2,IF(E6025="LO",6,10))+IF(D6025=1,2,IF(D6025=7,1,(IF(WEEKDAY(B6025)=1,2,IF(WEEKDAY(B6025)=7,1,0))))))</f>
        <v>3</v>
      </c>
      <c r="G6025" s="786">
        <f>VLOOKUP(C6025,METADATA!$J$5:$Q$29,IF(E6025="HI",2,IF(E6025="LO",6,10))+IF(D6025=1,2,IF(D6025=7,1,(IF(WEEKDAY(B6025)=1,2,IF(WEEKDAY(B6025)=7,1,0))))))</f>
        <v>3</v>
      </c>
      <c r="H6025" s="787">
        <v>11689.5</v>
      </c>
      <c r="I6025" s="788">
        <v>4105.3649291992188</v>
      </c>
      <c r="K6025" s="795">
        <v>0</v>
      </c>
      <c r="M6025" s="798">
        <f t="shared" si="283"/>
        <v>12389.448391752512</v>
      </c>
      <c r="N6025" s="303"/>
      <c r="S6025" s="786">
        <v>0</v>
      </c>
      <c r="T6025" s="781">
        <f>VLOOKUP(C6025,METADATA!$J$5:$Q$29,IF(E6025="HI",2,IF(E6025="LO",6,10))+IF(S6025=1,2,IF(D6025=7,1,(IF(WEEKDAY(B6025)=1,2,IF(WEEKDAY(B6025)=7,1,0))))))</f>
        <v>3</v>
      </c>
      <c r="U6025" s="781">
        <f>VLOOKUP(C6025,METADATA!$A$5:$H$29,IF(E6025="HI",2,IF(E6025="LO",6,10))+IF(S6025=1,2,IF(D6025=7,1,(IF(WEEKDAY(B6025)=1,2,IF(WEEKDAY(B6025)=7,1,0))))))</f>
        <v>3</v>
      </c>
    </row>
    <row r="6026" spans="2:21" ht="13.95" customHeight="1" x14ac:dyDescent="0.25">
      <c r="B6026" s="784">
        <f t="shared" si="281"/>
        <v>45633</v>
      </c>
      <c r="C6026" s="785">
        <v>22</v>
      </c>
      <c r="D6026" s="786">
        <f>IFERROR((INDEX(METADATA!$T$2:$T$20,MATCH(B6026,METADATA!$S$2:$S$20,0))),0)</f>
        <v>0</v>
      </c>
      <c r="E6026" s="785" t="str">
        <f t="shared" si="282"/>
        <v>LO</v>
      </c>
      <c r="F6026" s="786">
        <f>VLOOKUP(C6026,METADATA!$A$5:$H$29,IF(E6026="HI",2,IF(E6026="LO",6,10))+IF(D6026=1,2,IF(D6026=7,1,(IF(WEEKDAY(B6026)=1,2,IF(WEEKDAY(B6026)=7,1,0))))))</f>
        <v>3</v>
      </c>
      <c r="G6026" s="786">
        <f>VLOOKUP(C6026,METADATA!$J$5:$Q$29,IF(E6026="HI",2,IF(E6026="LO",6,10))+IF(D6026=1,2,IF(D6026=7,1,(IF(WEEKDAY(B6026)=1,2,IF(WEEKDAY(B6026)=7,1,0))))))</f>
        <v>3</v>
      </c>
      <c r="H6026" s="787">
        <v>10753.75</v>
      </c>
      <c r="I6026" s="788">
        <v>4214.989990234375</v>
      </c>
      <c r="K6026" s="795">
        <v>0</v>
      </c>
      <c r="M6026" s="798">
        <f t="shared" si="283"/>
        <v>11550.293488923819</v>
      </c>
      <c r="N6026" s="303"/>
      <c r="S6026" s="786">
        <v>0</v>
      </c>
      <c r="T6026" s="781">
        <f>VLOOKUP(C6026,METADATA!$J$5:$Q$29,IF(E6026="HI",2,IF(E6026="LO",6,10))+IF(S6026=1,2,IF(D6026=7,1,(IF(WEEKDAY(B6026)=1,2,IF(WEEKDAY(B6026)=7,1,0))))))</f>
        <v>3</v>
      </c>
      <c r="U6026" s="781">
        <f>VLOOKUP(C6026,METADATA!$A$5:$H$29,IF(E6026="HI",2,IF(E6026="LO",6,10))+IF(S6026=1,2,IF(D6026=7,1,(IF(WEEKDAY(B6026)=1,2,IF(WEEKDAY(B6026)=7,1,0))))))</f>
        <v>3</v>
      </c>
    </row>
    <row r="6027" spans="2:21" ht="13.95" customHeight="1" x14ac:dyDescent="0.25">
      <c r="B6027" s="784">
        <f t="shared" si="281"/>
        <v>45633</v>
      </c>
      <c r="C6027" s="785">
        <v>23</v>
      </c>
      <c r="D6027" s="786">
        <f>IFERROR((INDEX(METADATA!$T$2:$T$20,MATCH(B6027,METADATA!$S$2:$S$20,0))),0)</f>
        <v>0</v>
      </c>
      <c r="E6027" s="785" t="str">
        <f t="shared" si="282"/>
        <v>LO</v>
      </c>
      <c r="F6027" s="786">
        <f>VLOOKUP(C6027,METADATA!$A$5:$H$29,IF(E6027="HI",2,IF(E6027="LO",6,10))+IF(D6027=1,2,IF(D6027=7,1,(IF(WEEKDAY(B6027)=1,2,IF(WEEKDAY(B6027)=7,1,0))))))</f>
        <v>3</v>
      </c>
      <c r="G6027" s="786">
        <f>VLOOKUP(C6027,METADATA!$J$5:$Q$29,IF(E6027="HI",2,IF(E6027="LO",6,10))+IF(D6027=1,2,IF(D6027=7,1,(IF(WEEKDAY(B6027)=1,2,IF(WEEKDAY(B6027)=7,1,0))))))</f>
        <v>3</v>
      </c>
      <c r="H6027" s="787">
        <v>9849.5</v>
      </c>
      <c r="I6027" s="788">
        <v>4266.1050415039063</v>
      </c>
      <c r="K6027" s="795">
        <v>0</v>
      </c>
      <c r="M6027" s="798">
        <f t="shared" si="283"/>
        <v>10733.699384422178</v>
      </c>
      <c r="N6027" s="303"/>
      <c r="S6027" s="786">
        <v>0</v>
      </c>
      <c r="T6027" s="781">
        <f>VLOOKUP(C6027,METADATA!$J$5:$Q$29,IF(E6027="HI",2,IF(E6027="LO",6,10))+IF(S6027=1,2,IF(D6027=7,1,(IF(WEEKDAY(B6027)=1,2,IF(WEEKDAY(B6027)=7,1,0))))))</f>
        <v>3</v>
      </c>
      <c r="U6027" s="781">
        <f>VLOOKUP(C6027,METADATA!$A$5:$H$29,IF(E6027="HI",2,IF(E6027="LO",6,10))+IF(S6027=1,2,IF(D6027=7,1,(IF(WEEKDAY(B6027)=1,2,IF(WEEKDAY(B6027)=7,1,0))))))</f>
        <v>3</v>
      </c>
    </row>
    <row r="6028" spans="2:21" ht="13.95" customHeight="1" x14ac:dyDescent="0.25">
      <c r="B6028" s="784">
        <f t="shared" si="281"/>
        <v>45634</v>
      </c>
      <c r="C6028" s="785">
        <v>0</v>
      </c>
      <c r="D6028" s="786">
        <f>IFERROR((INDEX(METADATA!$T$2:$T$20,MATCH(B6028,METADATA!$S$2:$S$20,0))),0)</f>
        <v>0</v>
      </c>
      <c r="E6028" s="785" t="str">
        <f t="shared" si="282"/>
        <v>LO</v>
      </c>
      <c r="F6028" s="786">
        <f>VLOOKUP(C6028,METADATA!$A$5:$H$29,IF(E6028="HI",2,IF(E6028="LO",6,10))+IF(D6028=1,2,IF(D6028=7,1,(IF(WEEKDAY(B6028)=1,2,IF(WEEKDAY(B6028)=7,1,0))))))</f>
        <v>3</v>
      </c>
      <c r="G6028" s="786">
        <f>VLOOKUP(C6028,METADATA!$J$5:$Q$29,IF(E6028="HI",2,IF(E6028="LO",6,10))+IF(D6028=1,2,IF(D6028=7,1,(IF(WEEKDAY(B6028)=1,2,IF(WEEKDAY(B6028)=7,1,0))))))</f>
        <v>3</v>
      </c>
      <c r="H6028" s="787">
        <v>9270</v>
      </c>
      <c r="I6028" s="788">
        <v>4258.8250122070313</v>
      </c>
      <c r="K6028" s="795">
        <v>0</v>
      </c>
      <c r="M6028" s="798">
        <f t="shared" si="283"/>
        <v>10201.494522108034</v>
      </c>
      <c r="N6028" s="303"/>
      <c r="S6028" s="786">
        <v>0</v>
      </c>
      <c r="T6028" s="781">
        <f>VLOOKUP(C6028,METADATA!$J$5:$Q$29,IF(E6028="HI",2,IF(E6028="LO",6,10))+IF(S6028=1,2,IF(D6028=7,1,(IF(WEEKDAY(B6028)=1,2,IF(WEEKDAY(B6028)=7,1,0))))))</f>
        <v>3</v>
      </c>
      <c r="U6028" s="781">
        <f>VLOOKUP(C6028,METADATA!$A$5:$H$29,IF(E6028="HI",2,IF(E6028="LO",6,10))+IF(S6028=1,2,IF(D6028=7,1,(IF(WEEKDAY(B6028)=1,2,IF(WEEKDAY(B6028)=7,1,0))))))</f>
        <v>3</v>
      </c>
    </row>
    <row r="6029" spans="2:21" ht="13.95" customHeight="1" x14ac:dyDescent="0.25">
      <c r="B6029" s="784">
        <f t="shared" si="281"/>
        <v>45634</v>
      </c>
      <c r="C6029" s="785">
        <v>1</v>
      </c>
      <c r="D6029" s="786">
        <f>IFERROR((INDEX(METADATA!$T$2:$T$20,MATCH(B6029,METADATA!$S$2:$S$20,0))),0)</f>
        <v>0</v>
      </c>
      <c r="E6029" s="785" t="str">
        <f t="shared" si="282"/>
        <v>LO</v>
      </c>
      <c r="F6029" s="786">
        <f>VLOOKUP(C6029,METADATA!$A$5:$H$29,IF(E6029="HI",2,IF(E6029="LO",6,10))+IF(D6029=1,2,IF(D6029=7,1,(IF(WEEKDAY(B6029)=1,2,IF(WEEKDAY(B6029)=7,1,0))))))</f>
        <v>3</v>
      </c>
      <c r="G6029" s="786">
        <f>VLOOKUP(C6029,METADATA!$J$5:$Q$29,IF(E6029="HI",2,IF(E6029="LO",6,10))+IF(D6029=1,2,IF(D6029=7,1,(IF(WEEKDAY(B6029)=1,2,IF(WEEKDAY(B6029)=7,1,0))))))</f>
        <v>3</v>
      </c>
      <c r="H6029" s="787">
        <v>8773.75</v>
      </c>
      <c r="I6029" s="788">
        <v>4282.9199523925781</v>
      </c>
      <c r="K6029" s="795">
        <v>0</v>
      </c>
      <c r="M6029" s="798">
        <f t="shared" si="283"/>
        <v>9763.3033539423759</v>
      </c>
      <c r="N6029" s="303"/>
      <c r="S6029" s="786">
        <v>0</v>
      </c>
      <c r="T6029" s="781">
        <f>VLOOKUP(C6029,METADATA!$J$5:$Q$29,IF(E6029="HI",2,IF(E6029="LO",6,10))+IF(S6029=1,2,IF(D6029=7,1,(IF(WEEKDAY(B6029)=1,2,IF(WEEKDAY(B6029)=7,1,0))))))</f>
        <v>3</v>
      </c>
      <c r="U6029" s="781">
        <f>VLOOKUP(C6029,METADATA!$A$5:$H$29,IF(E6029="HI",2,IF(E6029="LO",6,10))+IF(S6029=1,2,IF(D6029=7,1,(IF(WEEKDAY(B6029)=1,2,IF(WEEKDAY(B6029)=7,1,0))))))</f>
        <v>3</v>
      </c>
    </row>
    <row r="6030" spans="2:21" ht="13.95" customHeight="1" x14ac:dyDescent="0.25">
      <c r="B6030" s="784">
        <f t="shared" si="281"/>
        <v>45634</v>
      </c>
      <c r="C6030" s="785">
        <v>2</v>
      </c>
      <c r="D6030" s="786">
        <f>IFERROR((INDEX(METADATA!$T$2:$T$20,MATCH(B6030,METADATA!$S$2:$S$20,0))),0)</f>
        <v>0</v>
      </c>
      <c r="E6030" s="785" t="str">
        <f t="shared" si="282"/>
        <v>LO</v>
      </c>
      <c r="F6030" s="786">
        <f>VLOOKUP(C6030,METADATA!$A$5:$H$29,IF(E6030="HI",2,IF(E6030="LO",6,10))+IF(D6030=1,2,IF(D6030=7,1,(IF(WEEKDAY(B6030)=1,2,IF(WEEKDAY(B6030)=7,1,0))))))</f>
        <v>3</v>
      </c>
      <c r="G6030" s="786">
        <f>VLOOKUP(C6030,METADATA!$J$5:$Q$29,IF(E6030="HI",2,IF(E6030="LO",6,10))+IF(D6030=1,2,IF(D6030=7,1,(IF(WEEKDAY(B6030)=1,2,IF(WEEKDAY(B6030)=7,1,0))))))</f>
        <v>3</v>
      </c>
      <c r="H6030" s="787">
        <v>8462.5</v>
      </c>
      <c r="I6030" s="788">
        <v>4269.1049194335938</v>
      </c>
      <c r="K6030" s="795">
        <v>0</v>
      </c>
      <c r="M6030" s="798">
        <f t="shared" si="283"/>
        <v>9478.3523390477585</v>
      </c>
      <c r="N6030" s="303"/>
      <c r="S6030" s="786">
        <v>0</v>
      </c>
      <c r="T6030" s="781">
        <f>VLOOKUP(C6030,METADATA!$J$5:$Q$29,IF(E6030="HI",2,IF(E6030="LO",6,10))+IF(S6030=1,2,IF(D6030=7,1,(IF(WEEKDAY(B6030)=1,2,IF(WEEKDAY(B6030)=7,1,0))))))</f>
        <v>3</v>
      </c>
      <c r="U6030" s="781">
        <f>VLOOKUP(C6030,METADATA!$A$5:$H$29,IF(E6030="HI",2,IF(E6030="LO",6,10))+IF(S6030=1,2,IF(D6030=7,1,(IF(WEEKDAY(B6030)=1,2,IF(WEEKDAY(B6030)=7,1,0))))))</f>
        <v>3</v>
      </c>
    </row>
    <row r="6031" spans="2:21" ht="13.95" customHeight="1" x14ac:dyDescent="0.25">
      <c r="B6031" s="784">
        <f t="shared" si="281"/>
        <v>45634</v>
      </c>
      <c r="C6031" s="785">
        <v>3</v>
      </c>
      <c r="D6031" s="786">
        <f>IFERROR((INDEX(METADATA!$T$2:$T$20,MATCH(B6031,METADATA!$S$2:$S$20,0))),0)</f>
        <v>0</v>
      </c>
      <c r="E6031" s="785" t="str">
        <f t="shared" si="282"/>
        <v>LO</v>
      </c>
      <c r="F6031" s="786">
        <f>VLOOKUP(C6031,METADATA!$A$5:$H$29,IF(E6031="HI",2,IF(E6031="LO",6,10))+IF(D6031=1,2,IF(D6031=7,1,(IF(WEEKDAY(B6031)=1,2,IF(WEEKDAY(B6031)=7,1,0))))))</f>
        <v>3</v>
      </c>
      <c r="G6031" s="786">
        <f>VLOOKUP(C6031,METADATA!$J$5:$Q$29,IF(E6031="HI",2,IF(E6031="LO",6,10))+IF(D6031=1,2,IF(D6031=7,1,(IF(WEEKDAY(B6031)=1,2,IF(WEEKDAY(B6031)=7,1,0))))))</f>
        <v>3</v>
      </c>
      <c r="H6031" s="787">
        <v>8505.75</v>
      </c>
      <c r="I6031" s="788">
        <v>4124.7649841308594</v>
      </c>
      <c r="K6031" s="795">
        <v>0</v>
      </c>
      <c r="M6031" s="798">
        <f t="shared" si="283"/>
        <v>9453.119550540554</v>
      </c>
      <c r="N6031" s="303"/>
      <c r="S6031" s="786">
        <v>0</v>
      </c>
      <c r="T6031" s="781">
        <f>VLOOKUP(C6031,METADATA!$J$5:$Q$29,IF(E6031="HI",2,IF(E6031="LO",6,10))+IF(S6031=1,2,IF(D6031=7,1,(IF(WEEKDAY(B6031)=1,2,IF(WEEKDAY(B6031)=7,1,0))))))</f>
        <v>3</v>
      </c>
      <c r="U6031" s="781">
        <f>VLOOKUP(C6031,METADATA!$A$5:$H$29,IF(E6031="HI",2,IF(E6031="LO",6,10))+IF(S6031=1,2,IF(D6031=7,1,(IF(WEEKDAY(B6031)=1,2,IF(WEEKDAY(B6031)=7,1,0))))))</f>
        <v>3</v>
      </c>
    </row>
    <row r="6032" spans="2:21" ht="13.95" customHeight="1" x14ac:dyDescent="0.25">
      <c r="B6032" s="784">
        <f t="shared" si="281"/>
        <v>45634</v>
      </c>
      <c r="C6032" s="785">
        <v>4</v>
      </c>
      <c r="D6032" s="786">
        <f>IFERROR((INDEX(METADATA!$T$2:$T$20,MATCH(B6032,METADATA!$S$2:$S$20,0))),0)</f>
        <v>0</v>
      </c>
      <c r="E6032" s="785" t="str">
        <f t="shared" si="282"/>
        <v>LO</v>
      </c>
      <c r="F6032" s="786">
        <f>VLOOKUP(C6032,METADATA!$A$5:$H$29,IF(E6032="HI",2,IF(E6032="LO",6,10))+IF(D6032=1,2,IF(D6032=7,1,(IF(WEEKDAY(B6032)=1,2,IF(WEEKDAY(B6032)=7,1,0))))))</f>
        <v>3</v>
      </c>
      <c r="G6032" s="786">
        <f>VLOOKUP(C6032,METADATA!$J$5:$Q$29,IF(E6032="HI",2,IF(E6032="LO",6,10))+IF(D6032=1,2,IF(D6032=7,1,(IF(WEEKDAY(B6032)=1,2,IF(WEEKDAY(B6032)=7,1,0))))))</f>
        <v>3</v>
      </c>
      <c r="H6032" s="787">
        <v>8673.5</v>
      </c>
      <c r="I6032" s="788">
        <v>4106.3950500488281</v>
      </c>
      <c r="K6032" s="795">
        <v>870.51250000000005</v>
      </c>
      <c r="M6032" s="798">
        <f t="shared" si="283"/>
        <v>9596.4619812233668</v>
      </c>
      <c r="N6032" s="303"/>
      <c r="S6032" s="786">
        <v>0</v>
      </c>
      <c r="T6032" s="781">
        <f>VLOOKUP(C6032,METADATA!$J$5:$Q$29,IF(E6032="HI",2,IF(E6032="LO",6,10))+IF(S6032=1,2,IF(D6032=7,1,(IF(WEEKDAY(B6032)=1,2,IF(WEEKDAY(B6032)=7,1,0))))))</f>
        <v>3</v>
      </c>
      <c r="U6032" s="781">
        <f>VLOOKUP(C6032,METADATA!$A$5:$H$29,IF(E6032="HI",2,IF(E6032="LO",6,10))+IF(S6032=1,2,IF(D6032=7,1,(IF(WEEKDAY(B6032)=1,2,IF(WEEKDAY(B6032)=7,1,0))))))</f>
        <v>3</v>
      </c>
    </row>
    <row r="6033" spans="2:21" ht="13.95" customHeight="1" x14ac:dyDescent="0.25">
      <c r="B6033" s="784">
        <f t="shared" si="281"/>
        <v>45634</v>
      </c>
      <c r="C6033" s="785">
        <v>5</v>
      </c>
      <c r="D6033" s="786">
        <f>IFERROR((INDEX(METADATA!$T$2:$T$20,MATCH(B6033,METADATA!$S$2:$S$20,0))),0)</f>
        <v>0</v>
      </c>
      <c r="E6033" s="785" t="str">
        <f t="shared" si="282"/>
        <v>LO</v>
      </c>
      <c r="F6033" s="786">
        <f>VLOOKUP(C6033,METADATA!$A$5:$H$29,IF(E6033="HI",2,IF(E6033="LO",6,10))+IF(D6033=1,2,IF(D6033=7,1,(IF(WEEKDAY(B6033)=1,2,IF(WEEKDAY(B6033)=7,1,0))))))</f>
        <v>3</v>
      </c>
      <c r="G6033" s="786">
        <f>VLOOKUP(C6033,METADATA!$J$5:$Q$29,IF(E6033="HI",2,IF(E6033="LO",6,10))+IF(D6033=1,2,IF(D6033=7,1,(IF(WEEKDAY(B6033)=1,2,IF(WEEKDAY(B6033)=7,1,0))))))</f>
        <v>3</v>
      </c>
      <c r="H6033" s="787">
        <v>8840.25</v>
      </c>
      <c r="I6033" s="788">
        <v>4121.8800048828125</v>
      </c>
      <c r="K6033" s="795">
        <v>865.8125</v>
      </c>
      <c r="M6033" s="798">
        <f t="shared" si="283"/>
        <v>9753.9691837299106</v>
      </c>
      <c r="N6033" s="303"/>
      <c r="S6033" s="786">
        <v>0</v>
      </c>
      <c r="T6033" s="781">
        <f>VLOOKUP(C6033,METADATA!$J$5:$Q$29,IF(E6033="HI",2,IF(E6033="LO",6,10))+IF(S6033=1,2,IF(D6033=7,1,(IF(WEEKDAY(B6033)=1,2,IF(WEEKDAY(B6033)=7,1,0))))))</f>
        <v>3</v>
      </c>
      <c r="U6033" s="781">
        <f>VLOOKUP(C6033,METADATA!$A$5:$H$29,IF(E6033="HI",2,IF(E6033="LO",6,10))+IF(S6033=1,2,IF(D6033=7,1,(IF(WEEKDAY(B6033)=1,2,IF(WEEKDAY(B6033)=7,1,0))))))</f>
        <v>3</v>
      </c>
    </row>
    <row r="6034" spans="2:21" ht="13.95" customHeight="1" x14ac:dyDescent="0.25">
      <c r="B6034" s="784">
        <f t="shared" si="281"/>
        <v>45634</v>
      </c>
      <c r="C6034" s="785">
        <v>6</v>
      </c>
      <c r="D6034" s="786">
        <f>IFERROR((INDEX(METADATA!$T$2:$T$20,MATCH(B6034,METADATA!$S$2:$S$20,0))),0)</f>
        <v>0</v>
      </c>
      <c r="E6034" s="785" t="str">
        <f t="shared" si="282"/>
        <v>LO</v>
      </c>
      <c r="F6034" s="786">
        <f>VLOOKUP(C6034,METADATA!$A$5:$H$29,IF(E6034="HI",2,IF(E6034="LO",6,10))+IF(D6034=1,2,IF(D6034=7,1,(IF(WEEKDAY(B6034)=1,2,IF(WEEKDAY(B6034)=7,1,0))))))</f>
        <v>3</v>
      </c>
      <c r="G6034" s="786">
        <f>VLOOKUP(C6034,METADATA!$J$5:$Q$29,IF(E6034="HI",2,IF(E6034="LO",6,10))+IF(D6034=1,2,IF(D6034=7,1,(IF(WEEKDAY(B6034)=1,2,IF(WEEKDAY(B6034)=7,1,0))))))</f>
        <v>3</v>
      </c>
      <c r="H6034" s="787">
        <v>9216.5</v>
      </c>
      <c r="I6034" s="788">
        <v>4120.4800415039063</v>
      </c>
      <c r="K6034" s="795">
        <v>834.63750000000005</v>
      </c>
      <c r="M6034" s="798">
        <f t="shared" si="283"/>
        <v>10095.653917524711</v>
      </c>
      <c r="N6034" s="303"/>
      <c r="S6034" s="786">
        <v>0</v>
      </c>
      <c r="T6034" s="781">
        <f>VLOOKUP(C6034,METADATA!$J$5:$Q$29,IF(E6034="HI",2,IF(E6034="LO",6,10))+IF(S6034=1,2,IF(D6034=7,1,(IF(WEEKDAY(B6034)=1,2,IF(WEEKDAY(B6034)=7,1,0))))))</f>
        <v>3</v>
      </c>
      <c r="U6034" s="781">
        <f>VLOOKUP(C6034,METADATA!$A$5:$H$29,IF(E6034="HI",2,IF(E6034="LO",6,10))+IF(S6034=1,2,IF(D6034=7,1,(IF(WEEKDAY(B6034)=1,2,IF(WEEKDAY(B6034)=7,1,0))))))</f>
        <v>3</v>
      </c>
    </row>
    <row r="6035" spans="2:21" ht="13.95" customHeight="1" x14ac:dyDescent="0.25">
      <c r="B6035" s="784">
        <f t="shared" si="281"/>
        <v>45634</v>
      </c>
      <c r="C6035" s="785">
        <v>7</v>
      </c>
      <c r="D6035" s="786">
        <f>IFERROR((INDEX(METADATA!$T$2:$T$20,MATCH(B6035,METADATA!$S$2:$S$20,0))),0)</f>
        <v>0</v>
      </c>
      <c r="E6035" s="785" t="str">
        <f t="shared" si="282"/>
        <v>LO</v>
      </c>
      <c r="F6035" s="786">
        <f>VLOOKUP(C6035,METADATA!$A$5:$H$29,IF(E6035="HI",2,IF(E6035="LO",6,10))+IF(D6035=1,2,IF(D6035=7,1,(IF(WEEKDAY(B6035)=1,2,IF(WEEKDAY(B6035)=7,1,0))))))</f>
        <v>3</v>
      </c>
      <c r="G6035" s="786">
        <f>VLOOKUP(C6035,METADATA!$J$5:$Q$29,IF(E6035="HI",2,IF(E6035="LO",6,10))+IF(D6035=1,2,IF(D6035=7,1,(IF(WEEKDAY(B6035)=1,2,IF(WEEKDAY(B6035)=7,1,0))))))</f>
        <v>3</v>
      </c>
      <c r="H6035" s="787">
        <v>9925</v>
      </c>
      <c r="I6035" s="788">
        <v>4128.197509765625</v>
      </c>
      <c r="K6035" s="795">
        <v>847.33749999999998</v>
      </c>
      <c r="M6035" s="798">
        <f t="shared" si="283"/>
        <v>10749.308800087339</v>
      </c>
      <c r="N6035" s="303"/>
      <c r="S6035" s="786">
        <v>0</v>
      </c>
      <c r="T6035" s="781">
        <f>VLOOKUP(C6035,METADATA!$J$5:$Q$29,IF(E6035="HI",2,IF(E6035="LO",6,10))+IF(S6035=1,2,IF(D6035=7,1,(IF(WEEKDAY(B6035)=1,2,IF(WEEKDAY(B6035)=7,1,0))))))</f>
        <v>3</v>
      </c>
      <c r="U6035" s="781">
        <f>VLOOKUP(C6035,METADATA!$A$5:$H$29,IF(E6035="HI",2,IF(E6035="LO",6,10))+IF(S6035=1,2,IF(D6035=7,1,(IF(WEEKDAY(B6035)=1,2,IF(WEEKDAY(B6035)=7,1,0))))))</f>
        <v>3</v>
      </c>
    </row>
    <row r="6036" spans="2:21" ht="13.95" customHeight="1" x14ac:dyDescent="0.25">
      <c r="B6036" s="784">
        <f t="shared" si="281"/>
        <v>45634</v>
      </c>
      <c r="C6036" s="785">
        <v>8</v>
      </c>
      <c r="D6036" s="786">
        <f>IFERROR((INDEX(METADATA!$T$2:$T$20,MATCH(B6036,METADATA!$S$2:$S$20,0))),0)</f>
        <v>0</v>
      </c>
      <c r="E6036" s="785" t="str">
        <f t="shared" si="282"/>
        <v>LO</v>
      </c>
      <c r="F6036" s="786">
        <f>VLOOKUP(C6036,METADATA!$A$5:$H$29,IF(E6036="HI",2,IF(E6036="LO",6,10))+IF(D6036=1,2,IF(D6036=7,1,(IF(WEEKDAY(B6036)=1,2,IF(WEEKDAY(B6036)=7,1,0))))))</f>
        <v>3</v>
      </c>
      <c r="G6036" s="786">
        <f>VLOOKUP(C6036,METADATA!$J$5:$Q$29,IF(E6036="HI",2,IF(E6036="LO",6,10))+IF(D6036=1,2,IF(D6036=7,1,(IF(WEEKDAY(B6036)=1,2,IF(WEEKDAY(B6036)=7,1,0))))))</f>
        <v>3</v>
      </c>
      <c r="H6036" s="787">
        <v>11025.25</v>
      </c>
      <c r="I6036" s="788">
        <v>4250.7749633789063</v>
      </c>
      <c r="K6036" s="795">
        <v>851.61249999999995</v>
      </c>
      <c r="M6036" s="798">
        <f t="shared" si="283"/>
        <v>11816.311833723285</v>
      </c>
      <c r="N6036" s="303"/>
      <c r="S6036" s="786">
        <v>0</v>
      </c>
      <c r="T6036" s="781">
        <f>VLOOKUP(C6036,METADATA!$J$5:$Q$29,IF(E6036="HI",2,IF(E6036="LO",6,10))+IF(S6036=1,2,IF(D6036=7,1,(IF(WEEKDAY(B6036)=1,2,IF(WEEKDAY(B6036)=7,1,0))))))</f>
        <v>3</v>
      </c>
      <c r="U6036" s="781">
        <f>VLOOKUP(C6036,METADATA!$A$5:$H$29,IF(E6036="HI",2,IF(E6036="LO",6,10))+IF(S6036=1,2,IF(D6036=7,1,(IF(WEEKDAY(B6036)=1,2,IF(WEEKDAY(B6036)=7,1,0))))))</f>
        <v>3</v>
      </c>
    </row>
    <row r="6037" spans="2:21" ht="13.95" customHeight="1" x14ac:dyDescent="0.25">
      <c r="B6037" s="784">
        <f t="shared" si="281"/>
        <v>45634</v>
      </c>
      <c r="C6037" s="785">
        <v>9</v>
      </c>
      <c r="D6037" s="786">
        <f>IFERROR((INDEX(METADATA!$T$2:$T$20,MATCH(B6037,METADATA!$S$2:$S$20,0))),0)</f>
        <v>0</v>
      </c>
      <c r="E6037" s="785" t="str">
        <f t="shared" si="282"/>
        <v>LO</v>
      </c>
      <c r="F6037" s="786">
        <f>VLOOKUP(C6037,METADATA!$A$5:$H$29,IF(E6037="HI",2,IF(E6037="LO",6,10))+IF(D6037=1,2,IF(D6037=7,1,(IF(WEEKDAY(B6037)=1,2,IF(WEEKDAY(B6037)=7,1,0))))))</f>
        <v>3</v>
      </c>
      <c r="G6037" s="786">
        <f>VLOOKUP(C6037,METADATA!$J$5:$Q$29,IF(E6037="HI",2,IF(E6037="LO",6,10))+IF(D6037=1,2,IF(D6037=7,1,(IF(WEEKDAY(B6037)=1,2,IF(WEEKDAY(B6037)=7,1,0))))))</f>
        <v>3</v>
      </c>
      <c r="H6037" s="787">
        <v>11785.25</v>
      </c>
      <c r="I6037" s="788">
        <v>4469.2249755859375</v>
      </c>
      <c r="K6037" s="795">
        <v>856.5</v>
      </c>
      <c r="M6037" s="798">
        <f t="shared" si="283"/>
        <v>12604.209195538651</v>
      </c>
      <c r="N6037" s="303"/>
      <c r="S6037" s="786">
        <v>0</v>
      </c>
      <c r="T6037" s="781">
        <f>VLOOKUP(C6037,METADATA!$J$5:$Q$29,IF(E6037="HI",2,IF(E6037="LO",6,10))+IF(S6037=1,2,IF(D6037=7,1,(IF(WEEKDAY(B6037)=1,2,IF(WEEKDAY(B6037)=7,1,0))))))</f>
        <v>3</v>
      </c>
      <c r="U6037" s="781">
        <f>VLOOKUP(C6037,METADATA!$A$5:$H$29,IF(E6037="HI",2,IF(E6037="LO",6,10))+IF(S6037=1,2,IF(D6037=7,1,(IF(WEEKDAY(B6037)=1,2,IF(WEEKDAY(B6037)=7,1,0))))))</f>
        <v>3</v>
      </c>
    </row>
    <row r="6038" spans="2:21" ht="13.95" customHeight="1" x14ac:dyDescent="0.25">
      <c r="B6038" s="784">
        <f t="shared" si="281"/>
        <v>45634</v>
      </c>
      <c r="C6038" s="785">
        <v>10</v>
      </c>
      <c r="D6038" s="786">
        <f>IFERROR((INDEX(METADATA!$T$2:$T$20,MATCH(B6038,METADATA!$S$2:$S$20,0))),0)</f>
        <v>0</v>
      </c>
      <c r="E6038" s="785" t="str">
        <f t="shared" si="282"/>
        <v>LO</v>
      </c>
      <c r="F6038" s="786">
        <f>VLOOKUP(C6038,METADATA!$A$5:$H$29,IF(E6038="HI",2,IF(E6038="LO",6,10))+IF(D6038=1,2,IF(D6038=7,1,(IF(WEEKDAY(B6038)=1,2,IF(WEEKDAY(B6038)=7,1,0))))))</f>
        <v>3</v>
      </c>
      <c r="G6038" s="786">
        <f>VLOOKUP(C6038,METADATA!$J$5:$Q$29,IF(E6038="HI",2,IF(E6038="LO",6,10))+IF(D6038=1,2,IF(D6038=7,1,(IF(WEEKDAY(B6038)=1,2,IF(WEEKDAY(B6038)=7,1,0))))))</f>
        <v>3</v>
      </c>
      <c r="H6038" s="787">
        <v>11969.75</v>
      </c>
      <c r="I6038" s="788">
        <v>3370.3550109863281</v>
      </c>
      <c r="K6038" s="795">
        <v>824.32500000000005</v>
      </c>
      <c r="M6038" s="798">
        <f t="shared" si="283"/>
        <v>12435.200358763048</v>
      </c>
      <c r="N6038" s="303"/>
      <c r="S6038" s="786">
        <v>0</v>
      </c>
      <c r="T6038" s="781">
        <f>VLOOKUP(C6038,METADATA!$J$5:$Q$29,IF(E6038="HI",2,IF(E6038="LO",6,10))+IF(S6038=1,2,IF(D6038=7,1,(IF(WEEKDAY(B6038)=1,2,IF(WEEKDAY(B6038)=7,1,0))))))</f>
        <v>3</v>
      </c>
      <c r="U6038" s="781">
        <f>VLOOKUP(C6038,METADATA!$A$5:$H$29,IF(E6038="HI",2,IF(E6038="LO",6,10))+IF(S6038=1,2,IF(D6038=7,1,(IF(WEEKDAY(B6038)=1,2,IF(WEEKDAY(B6038)=7,1,0))))))</f>
        <v>3</v>
      </c>
    </row>
    <row r="6039" spans="2:21" ht="13.95" customHeight="1" x14ac:dyDescent="0.25">
      <c r="B6039" s="784">
        <f t="shared" si="281"/>
        <v>45634</v>
      </c>
      <c r="C6039" s="785">
        <v>11</v>
      </c>
      <c r="D6039" s="786">
        <f>IFERROR((INDEX(METADATA!$T$2:$T$20,MATCH(B6039,METADATA!$S$2:$S$20,0))),0)</f>
        <v>0</v>
      </c>
      <c r="E6039" s="785" t="str">
        <f t="shared" si="282"/>
        <v>LO</v>
      </c>
      <c r="F6039" s="786">
        <f>VLOOKUP(C6039,METADATA!$A$5:$H$29,IF(E6039="HI",2,IF(E6039="LO",6,10))+IF(D6039=1,2,IF(D6039=7,1,(IF(WEEKDAY(B6039)=1,2,IF(WEEKDAY(B6039)=7,1,0))))))</f>
        <v>3</v>
      </c>
      <c r="G6039" s="786">
        <f>VLOOKUP(C6039,METADATA!$J$5:$Q$29,IF(E6039="HI",2,IF(E6039="LO",6,10))+IF(D6039=1,2,IF(D6039=7,1,(IF(WEEKDAY(B6039)=1,2,IF(WEEKDAY(B6039)=7,1,0))))))</f>
        <v>3</v>
      </c>
      <c r="H6039" s="787">
        <v>12172.75</v>
      </c>
      <c r="I6039" s="788">
        <v>3005.0124816894531</v>
      </c>
      <c r="K6039" s="795">
        <v>882.73749999999995</v>
      </c>
      <c r="M6039" s="798">
        <f t="shared" si="283"/>
        <v>12538.17939645184</v>
      </c>
      <c r="N6039" s="303"/>
      <c r="S6039" s="786">
        <v>0</v>
      </c>
      <c r="T6039" s="781">
        <f>VLOOKUP(C6039,METADATA!$J$5:$Q$29,IF(E6039="HI",2,IF(E6039="LO",6,10))+IF(S6039=1,2,IF(D6039=7,1,(IF(WEEKDAY(B6039)=1,2,IF(WEEKDAY(B6039)=7,1,0))))))</f>
        <v>3</v>
      </c>
      <c r="U6039" s="781">
        <f>VLOOKUP(C6039,METADATA!$A$5:$H$29,IF(E6039="HI",2,IF(E6039="LO",6,10))+IF(S6039=1,2,IF(D6039=7,1,(IF(WEEKDAY(B6039)=1,2,IF(WEEKDAY(B6039)=7,1,0))))))</f>
        <v>3</v>
      </c>
    </row>
    <row r="6040" spans="2:21" ht="13.95" customHeight="1" x14ac:dyDescent="0.25">
      <c r="B6040" s="784">
        <f t="shared" si="281"/>
        <v>45634</v>
      </c>
      <c r="C6040" s="785">
        <v>12</v>
      </c>
      <c r="D6040" s="786">
        <f>IFERROR((INDEX(METADATA!$T$2:$T$20,MATCH(B6040,METADATA!$S$2:$S$20,0))),0)</f>
        <v>0</v>
      </c>
      <c r="E6040" s="785" t="str">
        <f t="shared" si="282"/>
        <v>LO</v>
      </c>
      <c r="F6040" s="786">
        <f>VLOOKUP(C6040,METADATA!$A$5:$H$29,IF(E6040="HI",2,IF(E6040="LO",6,10))+IF(D6040=1,2,IF(D6040=7,1,(IF(WEEKDAY(B6040)=1,2,IF(WEEKDAY(B6040)=7,1,0))))))</f>
        <v>3</v>
      </c>
      <c r="G6040" s="786">
        <f>VLOOKUP(C6040,METADATA!$J$5:$Q$29,IF(E6040="HI",2,IF(E6040="LO",6,10))+IF(D6040=1,2,IF(D6040=7,1,(IF(WEEKDAY(B6040)=1,2,IF(WEEKDAY(B6040)=7,1,0))))))</f>
        <v>3</v>
      </c>
      <c r="H6040" s="787">
        <v>12310</v>
      </c>
      <c r="I6040" s="788">
        <v>3107.2100219726563</v>
      </c>
      <c r="K6040" s="795">
        <v>909.3125</v>
      </c>
      <c r="M6040" s="798">
        <f t="shared" si="283"/>
        <v>12696.096018881053</v>
      </c>
      <c r="N6040" s="303"/>
      <c r="S6040" s="786">
        <v>0</v>
      </c>
      <c r="T6040" s="781">
        <f>VLOOKUP(C6040,METADATA!$J$5:$Q$29,IF(E6040="HI",2,IF(E6040="LO",6,10))+IF(S6040=1,2,IF(D6040=7,1,(IF(WEEKDAY(B6040)=1,2,IF(WEEKDAY(B6040)=7,1,0))))))</f>
        <v>3</v>
      </c>
      <c r="U6040" s="781">
        <f>VLOOKUP(C6040,METADATA!$A$5:$H$29,IF(E6040="HI",2,IF(E6040="LO",6,10))+IF(S6040=1,2,IF(D6040=7,1,(IF(WEEKDAY(B6040)=1,2,IF(WEEKDAY(B6040)=7,1,0))))))</f>
        <v>3</v>
      </c>
    </row>
    <row r="6041" spans="2:21" ht="13.95" customHeight="1" x14ac:dyDescent="0.25">
      <c r="B6041" s="784">
        <f t="shared" si="281"/>
        <v>45634</v>
      </c>
      <c r="C6041" s="785">
        <v>13</v>
      </c>
      <c r="D6041" s="786">
        <f>IFERROR((INDEX(METADATA!$T$2:$T$20,MATCH(B6041,METADATA!$S$2:$S$20,0))),0)</f>
        <v>0</v>
      </c>
      <c r="E6041" s="785" t="str">
        <f t="shared" si="282"/>
        <v>LO</v>
      </c>
      <c r="F6041" s="786">
        <f>VLOOKUP(C6041,METADATA!$A$5:$H$29,IF(E6041="HI",2,IF(E6041="LO",6,10))+IF(D6041=1,2,IF(D6041=7,1,(IF(WEEKDAY(B6041)=1,2,IF(WEEKDAY(B6041)=7,1,0))))))</f>
        <v>3</v>
      </c>
      <c r="G6041" s="786">
        <f>VLOOKUP(C6041,METADATA!$J$5:$Q$29,IF(E6041="HI",2,IF(E6041="LO",6,10))+IF(D6041=1,2,IF(D6041=7,1,(IF(WEEKDAY(B6041)=1,2,IF(WEEKDAY(B6041)=7,1,0))))))</f>
        <v>3</v>
      </c>
      <c r="H6041" s="787">
        <v>12057.5</v>
      </c>
      <c r="I6041" s="788">
        <v>4052.7300109863281</v>
      </c>
      <c r="K6041" s="795">
        <v>905.6</v>
      </c>
      <c r="M6041" s="798">
        <f t="shared" si="283"/>
        <v>12720.374475303361</v>
      </c>
      <c r="N6041" s="303"/>
      <c r="S6041" s="786">
        <v>0</v>
      </c>
      <c r="T6041" s="781">
        <f>VLOOKUP(C6041,METADATA!$J$5:$Q$29,IF(E6041="HI",2,IF(E6041="LO",6,10))+IF(S6041=1,2,IF(D6041=7,1,(IF(WEEKDAY(B6041)=1,2,IF(WEEKDAY(B6041)=7,1,0))))))</f>
        <v>3</v>
      </c>
      <c r="U6041" s="781">
        <f>VLOOKUP(C6041,METADATA!$A$5:$H$29,IF(E6041="HI",2,IF(E6041="LO",6,10))+IF(S6041=1,2,IF(D6041=7,1,(IF(WEEKDAY(B6041)=1,2,IF(WEEKDAY(B6041)=7,1,0))))))</f>
        <v>3</v>
      </c>
    </row>
    <row r="6042" spans="2:21" ht="13.95" customHeight="1" x14ac:dyDescent="0.25">
      <c r="B6042" s="784">
        <f t="shared" si="281"/>
        <v>45634</v>
      </c>
      <c r="C6042" s="785">
        <v>14</v>
      </c>
      <c r="D6042" s="786">
        <f>IFERROR((INDEX(METADATA!$T$2:$T$20,MATCH(B6042,METADATA!$S$2:$S$20,0))),0)</f>
        <v>0</v>
      </c>
      <c r="E6042" s="785" t="str">
        <f t="shared" si="282"/>
        <v>LO</v>
      </c>
      <c r="F6042" s="786">
        <f>VLOOKUP(C6042,METADATA!$A$5:$H$29,IF(E6042="HI",2,IF(E6042="LO",6,10))+IF(D6042=1,2,IF(D6042=7,1,(IF(WEEKDAY(B6042)=1,2,IF(WEEKDAY(B6042)=7,1,0))))))</f>
        <v>3</v>
      </c>
      <c r="G6042" s="786">
        <f>VLOOKUP(C6042,METADATA!$J$5:$Q$29,IF(E6042="HI",2,IF(E6042="LO",6,10))+IF(D6042=1,2,IF(D6042=7,1,(IF(WEEKDAY(B6042)=1,2,IF(WEEKDAY(B6042)=7,1,0))))))</f>
        <v>3</v>
      </c>
      <c r="H6042" s="787">
        <v>11818.75</v>
      </c>
      <c r="I6042" s="788">
        <v>3110.385009765625</v>
      </c>
      <c r="K6042" s="795">
        <v>913.98749999999995</v>
      </c>
      <c r="M6042" s="798">
        <f t="shared" si="283"/>
        <v>12221.184331785307</v>
      </c>
      <c r="N6042" s="303"/>
      <c r="S6042" s="786">
        <v>0</v>
      </c>
      <c r="T6042" s="781">
        <f>VLOOKUP(C6042,METADATA!$J$5:$Q$29,IF(E6042="HI",2,IF(E6042="LO",6,10))+IF(S6042=1,2,IF(D6042=7,1,(IF(WEEKDAY(B6042)=1,2,IF(WEEKDAY(B6042)=7,1,0))))))</f>
        <v>3</v>
      </c>
      <c r="U6042" s="781">
        <f>VLOOKUP(C6042,METADATA!$A$5:$H$29,IF(E6042="HI",2,IF(E6042="LO",6,10))+IF(S6042=1,2,IF(D6042=7,1,(IF(WEEKDAY(B6042)=1,2,IF(WEEKDAY(B6042)=7,1,0))))))</f>
        <v>3</v>
      </c>
    </row>
    <row r="6043" spans="2:21" ht="13.95" customHeight="1" x14ac:dyDescent="0.25">
      <c r="B6043" s="784">
        <f t="shared" si="281"/>
        <v>45634</v>
      </c>
      <c r="C6043" s="785">
        <v>15</v>
      </c>
      <c r="D6043" s="786">
        <f>IFERROR((INDEX(METADATA!$T$2:$T$20,MATCH(B6043,METADATA!$S$2:$S$20,0))),0)</f>
        <v>0</v>
      </c>
      <c r="E6043" s="785" t="str">
        <f t="shared" si="282"/>
        <v>LO</v>
      </c>
      <c r="F6043" s="786">
        <f>VLOOKUP(C6043,METADATA!$A$5:$H$29,IF(E6043="HI",2,IF(E6043="LO",6,10))+IF(D6043=1,2,IF(D6043=7,1,(IF(WEEKDAY(B6043)=1,2,IF(WEEKDAY(B6043)=7,1,0))))))</f>
        <v>3</v>
      </c>
      <c r="G6043" s="786">
        <f>VLOOKUP(C6043,METADATA!$J$5:$Q$29,IF(E6043="HI",2,IF(E6043="LO",6,10))+IF(D6043=1,2,IF(D6043=7,1,(IF(WEEKDAY(B6043)=1,2,IF(WEEKDAY(B6043)=7,1,0))))))</f>
        <v>3</v>
      </c>
      <c r="H6043" s="787">
        <v>11673.5</v>
      </c>
      <c r="I6043" s="788">
        <v>3547.215087890625</v>
      </c>
      <c r="K6043" s="795">
        <v>902.26250000000005</v>
      </c>
      <c r="M6043" s="798">
        <f t="shared" si="283"/>
        <v>12200.546591434291</v>
      </c>
      <c r="N6043" s="303"/>
      <c r="S6043" s="786">
        <v>0</v>
      </c>
      <c r="T6043" s="781">
        <f>VLOOKUP(C6043,METADATA!$J$5:$Q$29,IF(E6043="HI",2,IF(E6043="LO",6,10))+IF(S6043=1,2,IF(D6043=7,1,(IF(WEEKDAY(B6043)=1,2,IF(WEEKDAY(B6043)=7,1,0))))))</f>
        <v>3</v>
      </c>
      <c r="U6043" s="781">
        <f>VLOOKUP(C6043,METADATA!$A$5:$H$29,IF(E6043="HI",2,IF(E6043="LO",6,10))+IF(S6043=1,2,IF(D6043=7,1,(IF(WEEKDAY(B6043)=1,2,IF(WEEKDAY(B6043)=7,1,0))))))</f>
        <v>3</v>
      </c>
    </row>
    <row r="6044" spans="2:21" ht="13.95" customHeight="1" x14ac:dyDescent="0.25">
      <c r="B6044" s="784">
        <f t="shared" ref="B6044:B6107" si="284">B6020+1</f>
        <v>45634</v>
      </c>
      <c r="C6044" s="785">
        <v>16</v>
      </c>
      <c r="D6044" s="786">
        <f>IFERROR((INDEX(METADATA!$T$2:$T$20,MATCH(B6044,METADATA!$S$2:$S$20,0))),0)</f>
        <v>0</v>
      </c>
      <c r="E6044" s="785" t="str">
        <f t="shared" si="282"/>
        <v>LO</v>
      </c>
      <c r="F6044" s="786">
        <f>VLOOKUP(C6044,METADATA!$A$5:$H$29,IF(E6044="HI",2,IF(E6044="LO",6,10))+IF(D6044=1,2,IF(D6044=7,1,(IF(WEEKDAY(B6044)=1,2,IF(WEEKDAY(B6044)=7,1,0))))))</f>
        <v>3</v>
      </c>
      <c r="G6044" s="786">
        <f>VLOOKUP(C6044,METADATA!$J$5:$Q$29,IF(E6044="HI",2,IF(E6044="LO",6,10))+IF(D6044=1,2,IF(D6044=7,1,(IF(WEEKDAY(B6044)=1,2,IF(WEEKDAY(B6044)=7,1,0))))))</f>
        <v>3</v>
      </c>
      <c r="H6044" s="787">
        <v>11860.75</v>
      </c>
      <c r="I6044" s="788">
        <v>4198.8049621582031</v>
      </c>
      <c r="K6044" s="795">
        <v>933.76250000000005</v>
      </c>
      <c r="M6044" s="798">
        <f t="shared" si="283"/>
        <v>12582.025022735583</v>
      </c>
      <c r="N6044" s="303"/>
      <c r="S6044" s="786">
        <v>0</v>
      </c>
      <c r="T6044" s="781">
        <f>VLOOKUP(C6044,METADATA!$J$5:$Q$29,IF(E6044="HI",2,IF(E6044="LO",6,10))+IF(S6044=1,2,IF(D6044=7,1,(IF(WEEKDAY(B6044)=1,2,IF(WEEKDAY(B6044)=7,1,0))))))</f>
        <v>3</v>
      </c>
      <c r="U6044" s="781">
        <f>VLOOKUP(C6044,METADATA!$A$5:$H$29,IF(E6044="HI",2,IF(E6044="LO",6,10))+IF(S6044=1,2,IF(D6044=7,1,(IF(WEEKDAY(B6044)=1,2,IF(WEEKDAY(B6044)=7,1,0))))))</f>
        <v>3</v>
      </c>
    </row>
    <row r="6045" spans="2:21" ht="13.95" customHeight="1" x14ac:dyDescent="0.25">
      <c r="B6045" s="784">
        <f t="shared" si="284"/>
        <v>45634</v>
      </c>
      <c r="C6045" s="785">
        <v>17</v>
      </c>
      <c r="D6045" s="786">
        <f>IFERROR((INDEX(METADATA!$T$2:$T$20,MATCH(B6045,METADATA!$S$2:$S$20,0))),0)</f>
        <v>0</v>
      </c>
      <c r="E6045" s="785" t="str">
        <f t="shared" si="282"/>
        <v>LO</v>
      </c>
      <c r="F6045" s="786">
        <f>VLOOKUP(C6045,METADATA!$A$5:$H$29,IF(E6045="HI",2,IF(E6045="LO",6,10))+IF(D6045=1,2,IF(D6045=7,1,(IF(WEEKDAY(B6045)=1,2,IF(WEEKDAY(B6045)=7,1,0))))))</f>
        <v>3</v>
      </c>
      <c r="G6045" s="786">
        <f>VLOOKUP(C6045,METADATA!$J$5:$Q$29,IF(E6045="HI",2,IF(E6045="LO",6,10))+IF(D6045=1,2,IF(D6045=7,1,(IF(WEEKDAY(B6045)=1,2,IF(WEEKDAY(B6045)=7,1,0))))))</f>
        <v>3</v>
      </c>
      <c r="H6045" s="787">
        <v>12158.5</v>
      </c>
      <c r="I6045" s="788">
        <v>4254.550048828125</v>
      </c>
      <c r="K6045" s="795">
        <v>0</v>
      </c>
      <c r="M6045" s="798">
        <f t="shared" si="283"/>
        <v>12881.394271117681</v>
      </c>
      <c r="N6045" s="303"/>
      <c r="S6045" s="786">
        <v>0</v>
      </c>
      <c r="T6045" s="781">
        <f>VLOOKUP(C6045,METADATA!$J$5:$Q$29,IF(E6045="HI",2,IF(E6045="LO",6,10))+IF(S6045=1,2,IF(D6045=7,1,(IF(WEEKDAY(B6045)=1,2,IF(WEEKDAY(B6045)=7,1,0))))))</f>
        <v>3</v>
      </c>
      <c r="U6045" s="781">
        <f>VLOOKUP(C6045,METADATA!$A$5:$H$29,IF(E6045="HI",2,IF(E6045="LO",6,10))+IF(S6045=1,2,IF(D6045=7,1,(IF(WEEKDAY(B6045)=1,2,IF(WEEKDAY(B6045)=7,1,0))))))</f>
        <v>3</v>
      </c>
    </row>
    <row r="6046" spans="2:21" ht="13.95" customHeight="1" x14ac:dyDescent="0.25">
      <c r="B6046" s="784">
        <f t="shared" si="284"/>
        <v>45634</v>
      </c>
      <c r="C6046" s="785">
        <v>18</v>
      </c>
      <c r="D6046" s="786">
        <f>IFERROR((INDEX(METADATA!$T$2:$T$20,MATCH(B6046,METADATA!$S$2:$S$20,0))),0)</f>
        <v>0</v>
      </c>
      <c r="E6046" s="785" t="str">
        <f t="shared" si="282"/>
        <v>LO</v>
      </c>
      <c r="F6046" s="786">
        <f>VLOOKUP(C6046,METADATA!$A$5:$H$29,IF(E6046="HI",2,IF(E6046="LO",6,10))+IF(D6046=1,2,IF(D6046=7,1,(IF(WEEKDAY(B6046)=1,2,IF(WEEKDAY(B6046)=7,1,0))))))</f>
        <v>2</v>
      </c>
      <c r="G6046" s="786">
        <f>VLOOKUP(C6046,METADATA!$J$5:$Q$29,IF(E6046="HI",2,IF(E6046="LO",6,10))+IF(D6046=1,2,IF(D6046=7,1,(IF(WEEKDAY(B6046)=1,2,IF(WEEKDAY(B6046)=7,1,0))))))</f>
        <v>3</v>
      </c>
      <c r="H6046" s="787">
        <v>12058</v>
      </c>
      <c r="I6046" s="788">
        <v>4208.5200500488281</v>
      </c>
      <c r="K6046" s="795">
        <v>0</v>
      </c>
      <c r="M6046" s="798">
        <f t="shared" si="283"/>
        <v>12771.335286948777</v>
      </c>
      <c r="N6046" s="303"/>
      <c r="S6046" s="786">
        <v>0</v>
      </c>
      <c r="T6046" s="781">
        <f>VLOOKUP(C6046,METADATA!$J$5:$Q$29,IF(E6046="HI",2,IF(E6046="LO",6,10))+IF(S6046=1,2,IF(D6046=7,1,(IF(WEEKDAY(B6046)=1,2,IF(WEEKDAY(B6046)=7,1,0))))))</f>
        <v>3</v>
      </c>
      <c r="U6046" s="781">
        <f>VLOOKUP(C6046,METADATA!$A$5:$H$29,IF(E6046="HI",2,IF(E6046="LO",6,10))+IF(S6046=1,2,IF(D6046=7,1,(IF(WEEKDAY(B6046)=1,2,IF(WEEKDAY(B6046)=7,1,0))))))</f>
        <v>2</v>
      </c>
    </row>
    <row r="6047" spans="2:21" ht="13.95" customHeight="1" x14ac:dyDescent="0.25">
      <c r="B6047" s="784">
        <f t="shared" si="284"/>
        <v>45634</v>
      </c>
      <c r="C6047" s="785">
        <v>19</v>
      </c>
      <c r="D6047" s="786">
        <f>IFERROR((INDEX(METADATA!$T$2:$T$20,MATCH(B6047,METADATA!$S$2:$S$20,0))),0)</f>
        <v>0</v>
      </c>
      <c r="E6047" s="785" t="str">
        <f t="shared" si="282"/>
        <v>LO</v>
      </c>
      <c r="F6047" s="786">
        <f>VLOOKUP(C6047,METADATA!$A$5:$H$29,IF(E6047="HI",2,IF(E6047="LO",6,10))+IF(D6047=1,2,IF(D6047=7,1,(IF(WEEKDAY(B6047)=1,2,IF(WEEKDAY(B6047)=7,1,0))))))</f>
        <v>2</v>
      </c>
      <c r="G6047" s="786">
        <f>VLOOKUP(C6047,METADATA!$J$5:$Q$29,IF(E6047="HI",2,IF(E6047="LO",6,10))+IF(D6047=1,2,IF(D6047=7,1,(IF(WEEKDAY(B6047)=1,2,IF(WEEKDAY(B6047)=7,1,0))))))</f>
        <v>3</v>
      </c>
      <c r="H6047" s="787">
        <v>12468</v>
      </c>
      <c r="I6047" s="788">
        <v>4132.7699584960938</v>
      </c>
      <c r="K6047" s="795">
        <v>0</v>
      </c>
      <c r="M6047" s="798">
        <f t="shared" si="283"/>
        <v>13135.098459084644</v>
      </c>
      <c r="N6047" s="303"/>
      <c r="S6047" s="786">
        <v>0</v>
      </c>
      <c r="T6047" s="781">
        <f>VLOOKUP(C6047,METADATA!$J$5:$Q$29,IF(E6047="HI",2,IF(E6047="LO",6,10))+IF(S6047=1,2,IF(D6047=7,1,(IF(WEEKDAY(B6047)=1,2,IF(WEEKDAY(B6047)=7,1,0))))))</f>
        <v>3</v>
      </c>
      <c r="U6047" s="781">
        <f>VLOOKUP(C6047,METADATA!$A$5:$H$29,IF(E6047="HI",2,IF(E6047="LO",6,10))+IF(S6047=1,2,IF(D6047=7,1,(IF(WEEKDAY(B6047)=1,2,IF(WEEKDAY(B6047)=7,1,0))))))</f>
        <v>2</v>
      </c>
    </row>
    <row r="6048" spans="2:21" ht="13.95" customHeight="1" x14ac:dyDescent="0.25">
      <c r="B6048" s="784">
        <f t="shared" si="284"/>
        <v>45634</v>
      </c>
      <c r="C6048" s="785">
        <v>20</v>
      </c>
      <c r="D6048" s="786">
        <f>IFERROR((INDEX(METADATA!$T$2:$T$20,MATCH(B6048,METADATA!$S$2:$S$20,0))),0)</f>
        <v>0</v>
      </c>
      <c r="E6048" s="785" t="str">
        <f t="shared" si="282"/>
        <v>LO</v>
      </c>
      <c r="F6048" s="786">
        <f>VLOOKUP(C6048,METADATA!$A$5:$H$29,IF(E6048="HI",2,IF(E6048="LO",6,10))+IF(D6048=1,2,IF(D6048=7,1,(IF(WEEKDAY(B6048)=1,2,IF(WEEKDAY(B6048)=7,1,0))))))</f>
        <v>3</v>
      </c>
      <c r="G6048" s="786">
        <f>VLOOKUP(C6048,METADATA!$J$5:$Q$29,IF(E6048="HI",2,IF(E6048="LO",6,10))+IF(D6048=1,2,IF(D6048=7,1,(IF(WEEKDAY(B6048)=1,2,IF(WEEKDAY(B6048)=7,1,0))))))</f>
        <v>3</v>
      </c>
      <c r="H6048" s="787">
        <v>11866.5</v>
      </c>
      <c r="I6048" s="788">
        <v>4164.8351135253906</v>
      </c>
      <c r="K6048" s="795">
        <v>0</v>
      </c>
      <c r="M6048" s="798">
        <f t="shared" si="283"/>
        <v>12576.154967749644</v>
      </c>
      <c r="N6048" s="303"/>
      <c r="S6048" s="786">
        <v>0</v>
      </c>
      <c r="T6048" s="781">
        <f>VLOOKUP(C6048,METADATA!$J$5:$Q$29,IF(E6048="HI",2,IF(E6048="LO",6,10))+IF(S6048=1,2,IF(D6048=7,1,(IF(WEEKDAY(B6048)=1,2,IF(WEEKDAY(B6048)=7,1,0))))))</f>
        <v>3</v>
      </c>
      <c r="U6048" s="781">
        <f>VLOOKUP(C6048,METADATA!$A$5:$H$29,IF(E6048="HI",2,IF(E6048="LO",6,10))+IF(S6048=1,2,IF(D6048=7,1,(IF(WEEKDAY(B6048)=1,2,IF(WEEKDAY(B6048)=7,1,0))))))</f>
        <v>3</v>
      </c>
    </row>
    <row r="6049" spans="2:21" ht="13.95" customHeight="1" x14ac:dyDescent="0.25">
      <c r="B6049" s="784">
        <f t="shared" si="284"/>
        <v>45634</v>
      </c>
      <c r="C6049" s="785">
        <v>21</v>
      </c>
      <c r="D6049" s="786">
        <f>IFERROR((INDEX(METADATA!$T$2:$T$20,MATCH(B6049,METADATA!$S$2:$S$20,0))),0)</f>
        <v>0</v>
      </c>
      <c r="E6049" s="785" t="str">
        <f t="shared" si="282"/>
        <v>LO</v>
      </c>
      <c r="F6049" s="786">
        <f>VLOOKUP(C6049,METADATA!$A$5:$H$29,IF(E6049="HI",2,IF(E6049="LO",6,10))+IF(D6049=1,2,IF(D6049=7,1,(IF(WEEKDAY(B6049)=1,2,IF(WEEKDAY(B6049)=7,1,0))))))</f>
        <v>3</v>
      </c>
      <c r="G6049" s="786">
        <f>VLOOKUP(C6049,METADATA!$J$5:$Q$29,IF(E6049="HI",2,IF(E6049="LO",6,10))+IF(D6049=1,2,IF(D6049=7,1,(IF(WEEKDAY(B6049)=1,2,IF(WEEKDAY(B6049)=7,1,0))))))</f>
        <v>3</v>
      </c>
      <c r="H6049" s="787">
        <v>10471.5</v>
      </c>
      <c r="I6049" s="788">
        <v>4268.0599975585938</v>
      </c>
      <c r="K6049" s="795">
        <v>0</v>
      </c>
      <c r="M6049" s="798">
        <f t="shared" si="283"/>
        <v>11307.902033213759</v>
      </c>
      <c r="N6049" s="303"/>
      <c r="S6049" s="786">
        <v>0</v>
      </c>
      <c r="T6049" s="781">
        <f>VLOOKUP(C6049,METADATA!$J$5:$Q$29,IF(E6049="HI",2,IF(E6049="LO",6,10))+IF(S6049=1,2,IF(D6049=7,1,(IF(WEEKDAY(B6049)=1,2,IF(WEEKDAY(B6049)=7,1,0))))))</f>
        <v>3</v>
      </c>
      <c r="U6049" s="781">
        <f>VLOOKUP(C6049,METADATA!$A$5:$H$29,IF(E6049="HI",2,IF(E6049="LO",6,10))+IF(S6049=1,2,IF(D6049=7,1,(IF(WEEKDAY(B6049)=1,2,IF(WEEKDAY(B6049)=7,1,0))))))</f>
        <v>3</v>
      </c>
    </row>
    <row r="6050" spans="2:21" ht="13.95" customHeight="1" x14ac:dyDescent="0.25">
      <c r="B6050" s="784">
        <f t="shared" si="284"/>
        <v>45634</v>
      </c>
      <c r="C6050" s="785">
        <v>22</v>
      </c>
      <c r="D6050" s="786">
        <f>IFERROR((INDEX(METADATA!$T$2:$T$20,MATCH(B6050,METADATA!$S$2:$S$20,0))),0)</f>
        <v>0</v>
      </c>
      <c r="E6050" s="785" t="str">
        <f t="shared" si="282"/>
        <v>LO</v>
      </c>
      <c r="F6050" s="786">
        <f>VLOOKUP(C6050,METADATA!$A$5:$H$29,IF(E6050="HI",2,IF(E6050="LO",6,10))+IF(D6050=1,2,IF(D6050=7,1,(IF(WEEKDAY(B6050)=1,2,IF(WEEKDAY(B6050)=7,1,0))))))</f>
        <v>3</v>
      </c>
      <c r="G6050" s="786">
        <f>VLOOKUP(C6050,METADATA!$J$5:$Q$29,IF(E6050="HI",2,IF(E6050="LO",6,10))+IF(D6050=1,2,IF(D6050=7,1,(IF(WEEKDAY(B6050)=1,2,IF(WEEKDAY(B6050)=7,1,0))))))</f>
        <v>3</v>
      </c>
      <c r="H6050" s="787">
        <v>9402.75</v>
      </c>
      <c r="I6050" s="788">
        <v>4243.6550598144531</v>
      </c>
      <c r="K6050" s="795">
        <v>0</v>
      </c>
      <c r="M6050" s="798">
        <f t="shared" si="283"/>
        <v>10316.022287160338</v>
      </c>
      <c r="N6050" s="303"/>
      <c r="S6050" s="786">
        <v>0</v>
      </c>
      <c r="T6050" s="781">
        <f>VLOOKUP(C6050,METADATA!$J$5:$Q$29,IF(E6050="HI",2,IF(E6050="LO",6,10))+IF(S6050=1,2,IF(D6050=7,1,(IF(WEEKDAY(B6050)=1,2,IF(WEEKDAY(B6050)=7,1,0))))))</f>
        <v>3</v>
      </c>
      <c r="U6050" s="781">
        <f>VLOOKUP(C6050,METADATA!$A$5:$H$29,IF(E6050="HI",2,IF(E6050="LO",6,10))+IF(S6050=1,2,IF(D6050=7,1,(IF(WEEKDAY(B6050)=1,2,IF(WEEKDAY(B6050)=7,1,0))))))</f>
        <v>3</v>
      </c>
    </row>
    <row r="6051" spans="2:21" ht="13.95" customHeight="1" x14ac:dyDescent="0.25">
      <c r="B6051" s="784">
        <f t="shared" si="284"/>
        <v>45634</v>
      </c>
      <c r="C6051" s="785">
        <v>23</v>
      </c>
      <c r="D6051" s="786">
        <f>IFERROR((INDEX(METADATA!$T$2:$T$20,MATCH(B6051,METADATA!$S$2:$S$20,0))),0)</f>
        <v>0</v>
      </c>
      <c r="E6051" s="785" t="str">
        <f t="shared" si="282"/>
        <v>LO</v>
      </c>
      <c r="F6051" s="786">
        <f>VLOOKUP(C6051,METADATA!$A$5:$H$29,IF(E6051="HI",2,IF(E6051="LO",6,10))+IF(D6051=1,2,IF(D6051=7,1,(IF(WEEKDAY(B6051)=1,2,IF(WEEKDAY(B6051)=7,1,0))))))</f>
        <v>3</v>
      </c>
      <c r="G6051" s="786">
        <f>VLOOKUP(C6051,METADATA!$J$5:$Q$29,IF(E6051="HI",2,IF(E6051="LO",6,10))+IF(D6051=1,2,IF(D6051=7,1,(IF(WEEKDAY(B6051)=1,2,IF(WEEKDAY(B6051)=7,1,0))))))</f>
        <v>3</v>
      </c>
      <c r="H6051" s="787">
        <v>8502.25</v>
      </c>
      <c r="I6051" s="788">
        <v>4115.2049560546875</v>
      </c>
      <c r="K6051" s="795">
        <v>0</v>
      </c>
      <c r="M6051" s="798">
        <f t="shared" si="283"/>
        <v>9445.8015484572334</v>
      </c>
      <c r="N6051" s="303"/>
      <c r="S6051" s="786">
        <v>0</v>
      </c>
      <c r="T6051" s="781">
        <f>VLOOKUP(C6051,METADATA!$J$5:$Q$29,IF(E6051="HI",2,IF(E6051="LO",6,10))+IF(S6051=1,2,IF(D6051=7,1,(IF(WEEKDAY(B6051)=1,2,IF(WEEKDAY(B6051)=7,1,0))))))</f>
        <v>3</v>
      </c>
      <c r="U6051" s="781">
        <f>VLOOKUP(C6051,METADATA!$A$5:$H$29,IF(E6051="HI",2,IF(E6051="LO",6,10))+IF(S6051=1,2,IF(D6051=7,1,(IF(WEEKDAY(B6051)=1,2,IF(WEEKDAY(B6051)=7,1,0))))))</f>
        <v>3</v>
      </c>
    </row>
    <row r="6052" spans="2:21" ht="13.95" customHeight="1" x14ac:dyDescent="0.25">
      <c r="B6052" s="784">
        <f t="shared" si="284"/>
        <v>45635</v>
      </c>
      <c r="C6052" s="785">
        <v>0</v>
      </c>
      <c r="D6052" s="786">
        <f>IFERROR((INDEX(METADATA!$T$2:$T$20,MATCH(B6052,METADATA!$S$2:$S$20,0))),0)</f>
        <v>0</v>
      </c>
      <c r="E6052" s="785" t="str">
        <f t="shared" si="282"/>
        <v>LO</v>
      </c>
      <c r="F6052" s="786">
        <f>VLOOKUP(C6052,METADATA!$A$5:$H$29,IF(E6052="HI",2,IF(E6052="LO",6,10))+IF(D6052=1,2,IF(D6052=7,1,(IF(WEEKDAY(B6052)=1,2,IF(WEEKDAY(B6052)=7,1,0))))))</f>
        <v>3</v>
      </c>
      <c r="G6052" s="786">
        <f>VLOOKUP(C6052,METADATA!$J$5:$Q$29,IF(E6052="HI",2,IF(E6052="LO",6,10))+IF(D6052=1,2,IF(D6052=7,1,(IF(WEEKDAY(B6052)=1,2,IF(WEEKDAY(B6052)=7,1,0))))))</f>
        <v>3</v>
      </c>
      <c r="H6052" s="787">
        <v>8002.25</v>
      </c>
      <c r="I6052" s="788">
        <v>4144.635009765625</v>
      </c>
      <c r="K6052" s="795">
        <v>0</v>
      </c>
      <c r="M6052" s="798">
        <f t="shared" si="283"/>
        <v>9011.8812923093319</v>
      </c>
      <c r="N6052" s="303"/>
      <c r="S6052" s="786">
        <v>0</v>
      </c>
      <c r="T6052" s="781">
        <f>VLOOKUP(C6052,METADATA!$J$5:$Q$29,IF(E6052="HI",2,IF(E6052="LO",6,10))+IF(S6052=1,2,IF(D6052=7,1,(IF(WEEKDAY(B6052)=1,2,IF(WEEKDAY(B6052)=7,1,0))))))</f>
        <v>3</v>
      </c>
      <c r="U6052" s="781">
        <f>VLOOKUP(C6052,METADATA!$A$5:$H$29,IF(E6052="HI",2,IF(E6052="LO",6,10))+IF(S6052=1,2,IF(D6052=7,1,(IF(WEEKDAY(B6052)=1,2,IF(WEEKDAY(B6052)=7,1,0))))))</f>
        <v>3</v>
      </c>
    </row>
    <row r="6053" spans="2:21" ht="13.95" customHeight="1" x14ac:dyDescent="0.25">
      <c r="B6053" s="784">
        <f t="shared" si="284"/>
        <v>45635</v>
      </c>
      <c r="C6053" s="785">
        <v>1</v>
      </c>
      <c r="D6053" s="786">
        <f>IFERROR((INDEX(METADATA!$T$2:$T$20,MATCH(B6053,METADATA!$S$2:$S$20,0))),0)</f>
        <v>0</v>
      </c>
      <c r="E6053" s="785" t="str">
        <f t="shared" si="282"/>
        <v>LO</v>
      </c>
      <c r="F6053" s="786">
        <f>VLOOKUP(C6053,METADATA!$A$5:$H$29,IF(E6053="HI",2,IF(E6053="LO",6,10))+IF(D6053=1,2,IF(D6053=7,1,(IF(WEEKDAY(B6053)=1,2,IF(WEEKDAY(B6053)=7,1,0))))))</f>
        <v>3</v>
      </c>
      <c r="G6053" s="786">
        <f>VLOOKUP(C6053,METADATA!$J$5:$Q$29,IF(E6053="HI",2,IF(E6053="LO",6,10))+IF(D6053=1,2,IF(D6053=7,1,(IF(WEEKDAY(B6053)=1,2,IF(WEEKDAY(B6053)=7,1,0))))))</f>
        <v>3</v>
      </c>
      <c r="H6053" s="787">
        <v>7934.75</v>
      </c>
      <c r="I6053" s="788">
        <v>4099.0200500488281</v>
      </c>
      <c r="K6053" s="795">
        <v>0</v>
      </c>
      <c r="M6053" s="798">
        <f t="shared" si="283"/>
        <v>8930.9698764021305</v>
      </c>
      <c r="N6053" s="303"/>
      <c r="S6053" s="786">
        <v>0</v>
      </c>
      <c r="T6053" s="781">
        <f>VLOOKUP(C6053,METADATA!$J$5:$Q$29,IF(E6053="HI",2,IF(E6053="LO",6,10))+IF(S6053=1,2,IF(D6053=7,1,(IF(WEEKDAY(B6053)=1,2,IF(WEEKDAY(B6053)=7,1,0))))))</f>
        <v>3</v>
      </c>
      <c r="U6053" s="781">
        <f>VLOOKUP(C6053,METADATA!$A$5:$H$29,IF(E6053="HI",2,IF(E6053="LO",6,10))+IF(S6053=1,2,IF(D6053=7,1,(IF(WEEKDAY(B6053)=1,2,IF(WEEKDAY(B6053)=7,1,0))))))</f>
        <v>3</v>
      </c>
    </row>
    <row r="6054" spans="2:21" ht="13.95" customHeight="1" x14ac:dyDescent="0.25">
      <c r="B6054" s="784">
        <f t="shared" si="284"/>
        <v>45635</v>
      </c>
      <c r="C6054" s="785">
        <v>2</v>
      </c>
      <c r="D6054" s="786">
        <f>IFERROR((INDEX(METADATA!$T$2:$T$20,MATCH(B6054,METADATA!$S$2:$S$20,0))),0)</f>
        <v>0</v>
      </c>
      <c r="E6054" s="785" t="str">
        <f t="shared" si="282"/>
        <v>LO</v>
      </c>
      <c r="F6054" s="786">
        <f>VLOOKUP(C6054,METADATA!$A$5:$H$29,IF(E6054="HI",2,IF(E6054="LO",6,10))+IF(D6054=1,2,IF(D6054=7,1,(IF(WEEKDAY(B6054)=1,2,IF(WEEKDAY(B6054)=7,1,0))))))</f>
        <v>3</v>
      </c>
      <c r="G6054" s="786">
        <f>VLOOKUP(C6054,METADATA!$J$5:$Q$29,IF(E6054="HI",2,IF(E6054="LO",6,10))+IF(D6054=1,2,IF(D6054=7,1,(IF(WEEKDAY(B6054)=1,2,IF(WEEKDAY(B6054)=7,1,0))))))</f>
        <v>3</v>
      </c>
      <c r="H6054" s="787">
        <v>7845</v>
      </c>
      <c r="I6054" s="788">
        <v>4182.56005859375</v>
      </c>
      <c r="K6054" s="795">
        <v>0</v>
      </c>
      <c r="M6054" s="798">
        <f t="shared" si="283"/>
        <v>8890.3224713023628</v>
      </c>
      <c r="N6054" s="303"/>
      <c r="S6054" s="786">
        <v>0</v>
      </c>
      <c r="T6054" s="781">
        <f>VLOOKUP(C6054,METADATA!$J$5:$Q$29,IF(E6054="HI",2,IF(E6054="LO",6,10))+IF(S6054=1,2,IF(D6054=7,1,(IF(WEEKDAY(B6054)=1,2,IF(WEEKDAY(B6054)=7,1,0))))))</f>
        <v>3</v>
      </c>
      <c r="U6054" s="781">
        <f>VLOOKUP(C6054,METADATA!$A$5:$H$29,IF(E6054="HI",2,IF(E6054="LO",6,10))+IF(S6054=1,2,IF(D6054=7,1,(IF(WEEKDAY(B6054)=1,2,IF(WEEKDAY(B6054)=7,1,0))))))</f>
        <v>3</v>
      </c>
    </row>
    <row r="6055" spans="2:21" ht="13.95" customHeight="1" x14ac:dyDescent="0.25">
      <c r="B6055" s="784">
        <f t="shared" si="284"/>
        <v>45635</v>
      </c>
      <c r="C6055" s="785">
        <v>3</v>
      </c>
      <c r="D6055" s="786">
        <f>IFERROR((INDEX(METADATA!$T$2:$T$20,MATCH(B6055,METADATA!$S$2:$S$20,0))),0)</f>
        <v>0</v>
      </c>
      <c r="E6055" s="785" t="str">
        <f t="shared" si="282"/>
        <v>LO</v>
      </c>
      <c r="F6055" s="786">
        <f>VLOOKUP(C6055,METADATA!$A$5:$H$29,IF(E6055="HI",2,IF(E6055="LO",6,10))+IF(D6055=1,2,IF(D6055=7,1,(IF(WEEKDAY(B6055)=1,2,IF(WEEKDAY(B6055)=7,1,0))))))</f>
        <v>3</v>
      </c>
      <c r="G6055" s="786">
        <f>VLOOKUP(C6055,METADATA!$J$5:$Q$29,IF(E6055="HI",2,IF(E6055="LO",6,10))+IF(D6055=1,2,IF(D6055=7,1,(IF(WEEKDAY(B6055)=1,2,IF(WEEKDAY(B6055)=7,1,0))))))</f>
        <v>3</v>
      </c>
      <c r="H6055" s="787">
        <v>8009.25</v>
      </c>
      <c r="I6055" s="788">
        <v>4244.7250671386719</v>
      </c>
      <c r="K6055" s="795">
        <v>0</v>
      </c>
      <c r="M6055" s="798">
        <f t="shared" si="283"/>
        <v>9064.5339901230109</v>
      </c>
      <c r="N6055" s="303"/>
      <c r="S6055" s="786">
        <v>0</v>
      </c>
      <c r="T6055" s="781">
        <f>VLOOKUP(C6055,METADATA!$J$5:$Q$29,IF(E6055="HI",2,IF(E6055="LO",6,10))+IF(S6055=1,2,IF(D6055=7,1,(IF(WEEKDAY(B6055)=1,2,IF(WEEKDAY(B6055)=7,1,0))))))</f>
        <v>3</v>
      </c>
      <c r="U6055" s="781">
        <f>VLOOKUP(C6055,METADATA!$A$5:$H$29,IF(E6055="HI",2,IF(E6055="LO",6,10))+IF(S6055=1,2,IF(D6055=7,1,(IF(WEEKDAY(B6055)=1,2,IF(WEEKDAY(B6055)=7,1,0))))))</f>
        <v>3</v>
      </c>
    </row>
    <row r="6056" spans="2:21" ht="13.95" customHeight="1" x14ac:dyDescent="0.25">
      <c r="B6056" s="784">
        <f t="shared" si="284"/>
        <v>45635</v>
      </c>
      <c r="C6056" s="785">
        <v>4</v>
      </c>
      <c r="D6056" s="786">
        <f>IFERROR((INDEX(METADATA!$T$2:$T$20,MATCH(B6056,METADATA!$S$2:$S$20,0))),0)</f>
        <v>0</v>
      </c>
      <c r="E6056" s="785" t="str">
        <f t="shared" si="282"/>
        <v>LO</v>
      </c>
      <c r="F6056" s="786">
        <f>VLOOKUP(C6056,METADATA!$A$5:$H$29,IF(E6056="HI",2,IF(E6056="LO",6,10))+IF(D6056=1,2,IF(D6056=7,1,(IF(WEEKDAY(B6056)=1,2,IF(WEEKDAY(B6056)=7,1,0))))))</f>
        <v>3</v>
      </c>
      <c r="G6056" s="786">
        <f>VLOOKUP(C6056,METADATA!$J$5:$Q$29,IF(E6056="HI",2,IF(E6056="LO",6,10))+IF(D6056=1,2,IF(D6056=7,1,(IF(WEEKDAY(B6056)=1,2,IF(WEEKDAY(B6056)=7,1,0))))))</f>
        <v>3</v>
      </c>
      <c r="H6056" s="787">
        <v>8732</v>
      </c>
      <c r="I6056" s="788">
        <v>4172.1000671386719</v>
      </c>
      <c r="K6056" s="795">
        <v>655.27499999999998</v>
      </c>
      <c r="M6056" s="798">
        <f t="shared" si="283"/>
        <v>9677.5122304349734</v>
      </c>
      <c r="N6056" s="303"/>
      <c r="S6056" s="786">
        <v>0</v>
      </c>
      <c r="T6056" s="781">
        <f>VLOOKUP(C6056,METADATA!$J$5:$Q$29,IF(E6056="HI",2,IF(E6056="LO",6,10))+IF(S6056=1,2,IF(D6056=7,1,(IF(WEEKDAY(B6056)=1,2,IF(WEEKDAY(B6056)=7,1,0))))))</f>
        <v>3</v>
      </c>
      <c r="U6056" s="781">
        <f>VLOOKUP(C6056,METADATA!$A$5:$H$29,IF(E6056="HI",2,IF(E6056="LO",6,10))+IF(S6056=1,2,IF(D6056=7,1,(IF(WEEKDAY(B6056)=1,2,IF(WEEKDAY(B6056)=7,1,0))))))</f>
        <v>3</v>
      </c>
    </row>
    <row r="6057" spans="2:21" ht="13.95" customHeight="1" x14ac:dyDescent="0.25">
      <c r="B6057" s="784">
        <f t="shared" si="284"/>
        <v>45635</v>
      </c>
      <c r="C6057" s="785">
        <v>5</v>
      </c>
      <c r="D6057" s="786">
        <f>IFERROR((INDEX(METADATA!$T$2:$T$20,MATCH(B6057,METADATA!$S$2:$S$20,0))),0)</f>
        <v>0</v>
      </c>
      <c r="E6057" s="785" t="str">
        <f t="shared" si="282"/>
        <v>LO</v>
      </c>
      <c r="F6057" s="786">
        <f>VLOOKUP(C6057,METADATA!$A$5:$H$29,IF(E6057="HI",2,IF(E6057="LO",6,10))+IF(D6057=1,2,IF(D6057=7,1,(IF(WEEKDAY(B6057)=1,2,IF(WEEKDAY(B6057)=7,1,0))))))</f>
        <v>3</v>
      </c>
      <c r="G6057" s="786">
        <f>VLOOKUP(C6057,METADATA!$J$5:$Q$29,IF(E6057="HI",2,IF(E6057="LO",6,10))+IF(D6057=1,2,IF(D6057=7,1,(IF(WEEKDAY(B6057)=1,2,IF(WEEKDAY(B6057)=7,1,0))))))</f>
        <v>3</v>
      </c>
      <c r="H6057" s="787">
        <v>10320.75</v>
      </c>
      <c r="I6057" s="788">
        <v>4004.2799072265625</v>
      </c>
      <c r="K6057" s="795">
        <v>779.6875</v>
      </c>
      <c r="M6057" s="798">
        <f t="shared" si="283"/>
        <v>11070.326921004564</v>
      </c>
      <c r="N6057" s="303"/>
      <c r="S6057" s="786">
        <v>0</v>
      </c>
      <c r="T6057" s="781">
        <f>VLOOKUP(C6057,METADATA!$J$5:$Q$29,IF(E6057="HI",2,IF(E6057="LO",6,10))+IF(S6057=1,2,IF(D6057=7,1,(IF(WEEKDAY(B6057)=1,2,IF(WEEKDAY(B6057)=7,1,0))))))</f>
        <v>3</v>
      </c>
      <c r="U6057" s="781">
        <f>VLOOKUP(C6057,METADATA!$A$5:$H$29,IF(E6057="HI",2,IF(E6057="LO",6,10))+IF(S6057=1,2,IF(D6057=7,1,(IF(WEEKDAY(B6057)=1,2,IF(WEEKDAY(B6057)=7,1,0))))))</f>
        <v>3</v>
      </c>
    </row>
    <row r="6058" spans="2:21" ht="13.95" customHeight="1" x14ac:dyDescent="0.25">
      <c r="B6058" s="784">
        <f t="shared" si="284"/>
        <v>45635</v>
      </c>
      <c r="C6058" s="785">
        <v>6</v>
      </c>
      <c r="D6058" s="786">
        <f>IFERROR((INDEX(METADATA!$T$2:$T$20,MATCH(B6058,METADATA!$S$2:$S$20,0))),0)</f>
        <v>0</v>
      </c>
      <c r="E6058" s="785" t="str">
        <f t="shared" si="282"/>
        <v>LO</v>
      </c>
      <c r="F6058" s="786">
        <f>VLOOKUP(C6058,METADATA!$A$5:$H$29,IF(E6058="HI",2,IF(E6058="LO",6,10))+IF(D6058=1,2,IF(D6058=7,1,(IF(WEEKDAY(B6058)=1,2,IF(WEEKDAY(B6058)=7,1,0))))))</f>
        <v>2</v>
      </c>
      <c r="G6058" s="786">
        <f>VLOOKUP(C6058,METADATA!$J$5:$Q$29,IF(E6058="HI",2,IF(E6058="LO",6,10))+IF(D6058=1,2,IF(D6058=7,1,(IF(WEEKDAY(B6058)=1,2,IF(WEEKDAY(B6058)=7,1,0))))))</f>
        <v>2</v>
      </c>
      <c r="H6058" s="787">
        <v>12204.5</v>
      </c>
      <c r="I6058" s="788">
        <v>3946.1300048828125</v>
      </c>
      <c r="K6058" s="795">
        <v>844.33749999999998</v>
      </c>
      <c r="M6058" s="798">
        <f t="shared" si="283"/>
        <v>12826.603691758641</v>
      </c>
      <c r="N6058" s="303"/>
      <c r="S6058" s="786">
        <v>0</v>
      </c>
      <c r="T6058" s="781">
        <f>VLOOKUP(C6058,METADATA!$J$5:$Q$29,IF(E6058="HI",2,IF(E6058="LO",6,10))+IF(S6058=1,2,IF(D6058=7,1,(IF(WEEKDAY(B6058)=1,2,IF(WEEKDAY(B6058)=7,1,0))))))</f>
        <v>2</v>
      </c>
      <c r="U6058" s="781">
        <f>VLOOKUP(C6058,METADATA!$A$5:$H$29,IF(E6058="HI",2,IF(E6058="LO",6,10))+IF(S6058=1,2,IF(D6058=7,1,(IF(WEEKDAY(B6058)=1,2,IF(WEEKDAY(B6058)=7,1,0))))))</f>
        <v>2</v>
      </c>
    </row>
    <row r="6059" spans="2:21" ht="13.95" customHeight="1" x14ac:dyDescent="0.25">
      <c r="B6059" s="784">
        <f t="shared" si="284"/>
        <v>45635</v>
      </c>
      <c r="C6059" s="785">
        <v>7</v>
      </c>
      <c r="D6059" s="786">
        <f>IFERROR((INDEX(METADATA!$T$2:$T$20,MATCH(B6059,METADATA!$S$2:$S$20,0))),0)</f>
        <v>0</v>
      </c>
      <c r="E6059" s="785" t="str">
        <f t="shared" si="282"/>
        <v>LO</v>
      </c>
      <c r="F6059" s="786">
        <f>VLOOKUP(C6059,METADATA!$A$5:$H$29,IF(E6059="HI",2,IF(E6059="LO",6,10))+IF(D6059=1,2,IF(D6059=7,1,(IF(WEEKDAY(B6059)=1,2,IF(WEEKDAY(B6059)=7,1,0))))))</f>
        <v>1</v>
      </c>
      <c r="G6059" s="786">
        <f>VLOOKUP(C6059,METADATA!$J$5:$Q$29,IF(E6059="HI",2,IF(E6059="LO",6,10))+IF(D6059=1,2,IF(D6059=7,1,(IF(WEEKDAY(B6059)=1,2,IF(WEEKDAY(B6059)=7,1,0))))))</f>
        <v>1</v>
      </c>
      <c r="H6059" s="787">
        <v>13534.5</v>
      </c>
      <c r="I6059" s="788">
        <v>3637.0849456787109</v>
      </c>
      <c r="K6059" s="795">
        <v>882.38750000000005</v>
      </c>
      <c r="M6059" s="798">
        <f t="shared" si="283"/>
        <v>14014.673637016407</v>
      </c>
      <c r="N6059" s="303"/>
      <c r="S6059" s="786">
        <v>0</v>
      </c>
      <c r="T6059" s="781">
        <f>VLOOKUP(C6059,METADATA!$J$5:$Q$29,IF(E6059="HI",2,IF(E6059="LO",6,10))+IF(S6059=1,2,IF(D6059=7,1,(IF(WEEKDAY(B6059)=1,2,IF(WEEKDAY(B6059)=7,1,0))))))</f>
        <v>1</v>
      </c>
      <c r="U6059" s="781">
        <f>VLOOKUP(C6059,METADATA!$A$5:$H$29,IF(E6059="HI",2,IF(E6059="LO",6,10))+IF(S6059=1,2,IF(D6059=7,1,(IF(WEEKDAY(B6059)=1,2,IF(WEEKDAY(B6059)=7,1,0))))))</f>
        <v>1</v>
      </c>
    </row>
    <row r="6060" spans="2:21" ht="13.95" customHeight="1" x14ac:dyDescent="0.25">
      <c r="B6060" s="784">
        <f t="shared" si="284"/>
        <v>45635</v>
      </c>
      <c r="C6060" s="785">
        <v>8</v>
      </c>
      <c r="D6060" s="786">
        <f>IFERROR((INDEX(METADATA!$T$2:$T$20,MATCH(B6060,METADATA!$S$2:$S$20,0))),0)</f>
        <v>0</v>
      </c>
      <c r="E6060" s="785" t="str">
        <f t="shared" si="282"/>
        <v>LO</v>
      </c>
      <c r="F6060" s="786">
        <f>VLOOKUP(C6060,METADATA!$A$5:$H$29,IF(E6060="HI",2,IF(E6060="LO",6,10))+IF(D6060=1,2,IF(D6060=7,1,(IF(WEEKDAY(B6060)=1,2,IF(WEEKDAY(B6060)=7,1,0))))))</f>
        <v>1</v>
      </c>
      <c r="G6060" s="786">
        <f>VLOOKUP(C6060,METADATA!$J$5:$Q$29,IF(E6060="HI",2,IF(E6060="LO",6,10))+IF(D6060=1,2,IF(D6060=7,1,(IF(WEEKDAY(B6060)=1,2,IF(WEEKDAY(B6060)=7,1,0))))))</f>
        <v>1</v>
      </c>
      <c r="H6060" s="787">
        <v>14447.75</v>
      </c>
      <c r="I6060" s="788">
        <v>2888.3100166320801</v>
      </c>
      <c r="K6060" s="795">
        <v>877.73749999999995</v>
      </c>
      <c r="M6060" s="798">
        <f t="shared" si="283"/>
        <v>14733.628704927962</v>
      </c>
      <c r="N6060" s="303"/>
      <c r="S6060" s="786">
        <v>0</v>
      </c>
      <c r="T6060" s="781">
        <f>VLOOKUP(C6060,METADATA!$J$5:$Q$29,IF(E6060="HI",2,IF(E6060="LO",6,10))+IF(S6060=1,2,IF(D6060=7,1,(IF(WEEKDAY(B6060)=1,2,IF(WEEKDAY(B6060)=7,1,0))))))</f>
        <v>1</v>
      </c>
      <c r="U6060" s="781">
        <f>VLOOKUP(C6060,METADATA!$A$5:$H$29,IF(E6060="HI",2,IF(E6060="LO",6,10))+IF(S6060=1,2,IF(D6060=7,1,(IF(WEEKDAY(B6060)=1,2,IF(WEEKDAY(B6060)=7,1,0))))))</f>
        <v>1</v>
      </c>
    </row>
    <row r="6061" spans="2:21" ht="13.95" customHeight="1" x14ac:dyDescent="0.25">
      <c r="B6061" s="784">
        <f t="shared" si="284"/>
        <v>45635</v>
      </c>
      <c r="C6061" s="785">
        <v>9</v>
      </c>
      <c r="D6061" s="786">
        <f>IFERROR((INDEX(METADATA!$T$2:$T$20,MATCH(B6061,METADATA!$S$2:$S$20,0))),0)</f>
        <v>0</v>
      </c>
      <c r="E6061" s="785" t="str">
        <f t="shared" si="282"/>
        <v>LO</v>
      </c>
      <c r="F6061" s="786">
        <f>VLOOKUP(C6061,METADATA!$A$5:$H$29,IF(E6061="HI",2,IF(E6061="LO",6,10))+IF(D6061=1,2,IF(D6061=7,1,(IF(WEEKDAY(B6061)=1,2,IF(WEEKDAY(B6061)=7,1,0))))))</f>
        <v>2</v>
      </c>
      <c r="G6061" s="786">
        <f>VLOOKUP(C6061,METADATA!$J$5:$Q$29,IF(E6061="HI",2,IF(E6061="LO",6,10))+IF(D6061=1,2,IF(D6061=7,1,(IF(WEEKDAY(B6061)=1,2,IF(WEEKDAY(B6061)=7,1,0))))))</f>
        <v>1</v>
      </c>
      <c r="H6061" s="787">
        <v>15464.75</v>
      </c>
      <c r="I6061" s="788">
        <v>2846.3449516296387</v>
      </c>
      <c r="K6061" s="795">
        <v>870.51250000000005</v>
      </c>
      <c r="M6061" s="798">
        <f t="shared" si="283"/>
        <v>15724.508645619662</v>
      </c>
      <c r="N6061" s="303"/>
      <c r="S6061" s="786">
        <v>0</v>
      </c>
      <c r="T6061" s="781">
        <f>VLOOKUP(C6061,METADATA!$J$5:$Q$29,IF(E6061="HI",2,IF(E6061="LO",6,10))+IF(S6061=1,2,IF(D6061=7,1,(IF(WEEKDAY(B6061)=1,2,IF(WEEKDAY(B6061)=7,1,0))))))</f>
        <v>1</v>
      </c>
      <c r="U6061" s="781">
        <f>VLOOKUP(C6061,METADATA!$A$5:$H$29,IF(E6061="HI",2,IF(E6061="LO",6,10))+IF(S6061=1,2,IF(D6061=7,1,(IF(WEEKDAY(B6061)=1,2,IF(WEEKDAY(B6061)=7,1,0))))))</f>
        <v>2</v>
      </c>
    </row>
    <row r="6062" spans="2:21" ht="13.95" customHeight="1" x14ac:dyDescent="0.25">
      <c r="B6062" s="784">
        <f t="shared" si="284"/>
        <v>45635</v>
      </c>
      <c r="C6062" s="785">
        <v>10</v>
      </c>
      <c r="D6062" s="786">
        <f>IFERROR((INDEX(METADATA!$T$2:$T$20,MATCH(B6062,METADATA!$S$2:$S$20,0))),0)</f>
        <v>0</v>
      </c>
      <c r="E6062" s="785" t="str">
        <f t="shared" si="282"/>
        <v>LO</v>
      </c>
      <c r="F6062" s="786">
        <f>VLOOKUP(C6062,METADATA!$A$5:$H$29,IF(E6062="HI",2,IF(E6062="LO",6,10))+IF(D6062=1,2,IF(D6062=7,1,(IF(WEEKDAY(B6062)=1,2,IF(WEEKDAY(B6062)=7,1,0))))))</f>
        <v>2</v>
      </c>
      <c r="G6062" s="786">
        <f>VLOOKUP(C6062,METADATA!$J$5:$Q$29,IF(E6062="HI",2,IF(E6062="LO",6,10))+IF(D6062=1,2,IF(D6062=7,1,(IF(WEEKDAY(B6062)=1,2,IF(WEEKDAY(B6062)=7,1,0))))))</f>
        <v>2</v>
      </c>
      <c r="H6062" s="787">
        <v>15624.25</v>
      </c>
      <c r="I6062" s="788">
        <v>2882.0649948120117</v>
      </c>
      <c r="K6062" s="795">
        <v>865.8125</v>
      </c>
      <c r="M6062" s="798">
        <f t="shared" si="283"/>
        <v>15887.840844394834</v>
      </c>
      <c r="N6062" s="303"/>
      <c r="S6062" s="786">
        <v>0</v>
      </c>
      <c r="T6062" s="781">
        <f>VLOOKUP(C6062,METADATA!$J$5:$Q$29,IF(E6062="HI",2,IF(E6062="LO",6,10))+IF(S6062=1,2,IF(D6062=7,1,(IF(WEEKDAY(B6062)=1,2,IF(WEEKDAY(B6062)=7,1,0))))))</f>
        <v>2</v>
      </c>
      <c r="U6062" s="781">
        <f>VLOOKUP(C6062,METADATA!$A$5:$H$29,IF(E6062="HI",2,IF(E6062="LO",6,10))+IF(S6062=1,2,IF(D6062=7,1,(IF(WEEKDAY(B6062)=1,2,IF(WEEKDAY(B6062)=7,1,0))))))</f>
        <v>2</v>
      </c>
    </row>
    <row r="6063" spans="2:21" ht="13.95" customHeight="1" x14ac:dyDescent="0.25">
      <c r="B6063" s="784">
        <f t="shared" si="284"/>
        <v>45635</v>
      </c>
      <c r="C6063" s="785">
        <v>11</v>
      </c>
      <c r="D6063" s="786">
        <f>IFERROR((INDEX(METADATA!$T$2:$T$20,MATCH(B6063,METADATA!$S$2:$S$20,0))),0)</f>
        <v>0</v>
      </c>
      <c r="E6063" s="785" t="str">
        <f t="shared" si="282"/>
        <v>LO</v>
      </c>
      <c r="F6063" s="786">
        <f>VLOOKUP(C6063,METADATA!$A$5:$H$29,IF(E6063="HI",2,IF(E6063="LO",6,10))+IF(D6063=1,2,IF(D6063=7,1,(IF(WEEKDAY(B6063)=1,2,IF(WEEKDAY(B6063)=7,1,0))))))</f>
        <v>2</v>
      </c>
      <c r="G6063" s="786">
        <f>VLOOKUP(C6063,METADATA!$J$5:$Q$29,IF(E6063="HI",2,IF(E6063="LO",6,10))+IF(D6063=1,2,IF(D6063=7,1,(IF(WEEKDAY(B6063)=1,2,IF(WEEKDAY(B6063)=7,1,0))))))</f>
        <v>2</v>
      </c>
      <c r="H6063" s="787">
        <v>16081.5</v>
      </c>
      <c r="I6063" s="788">
        <v>2832.4049682617188</v>
      </c>
      <c r="K6063" s="795">
        <v>834.63750000000005</v>
      </c>
      <c r="M6063" s="798">
        <f t="shared" si="283"/>
        <v>16329.028144817243</v>
      </c>
      <c r="N6063" s="303"/>
      <c r="S6063" s="786">
        <v>0</v>
      </c>
      <c r="T6063" s="781">
        <f>VLOOKUP(C6063,METADATA!$J$5:$Q$29,IF(E6063="HI",2,IF(E6063="LO",6,10))+IF(S6063=1,2,IF(D6063=7,1,(IF(WEEKDAY(B6063)=1,2,IF(WEEKDAY(B6063)=7,1,0))))))</f>
        <v>2</v>
      </c>
      <c r="U6063" s="781">
        <f>VLOOKUP(C6063,METADATA!$A$5:$H$29,IF(E6063="HI",2,IF(E6063="LO",6,10))+IF(S6063=1,2,IF(D6063=7,1,(IF(WEEKDAY(B6063)=1,2,IF(WEEKDAY(B6063)=7,1,0))))))</f>
        <v>2</v>
      </c>
    </row>
    <row r="6064" spans="2:21" ht="13.95" customHeight="1" x14ac:dyDescent="0.25">
      <c r="B6064" s="784">
        <f t="shared" si="284"/>
        <v>45635</v>
      </c>
      <c r="C6064" s="785">
        <v>12</v>
      </c>
      <c r="D6064" s="786">
        <f>IFERROR((INDEX(METADATA!$T$2:$T$20,MATCH(B6064,METADATA!$S$2:$S$20,0))),0)</f>
        <v>0</v>
      </c>
      <c r="E6064" s="785" t="str">
        <f t="shared" si="282"/>
        <v>LO</v>
      </c>
      <c r="F6064" s="786">
        <f>VLOOKUP(C6064,METADATA!$A$5:$H$29,IF(E6064="HI",2,IF(E6064="LO",6,10))+IF(D6064=1,2,IF(D6064=7,1,(IF(WEEKDAY(B6064)=1,2,IF(WEEKDAY(B6064)=7,1,0))))))</f>
        <v>2</v>
      </c>
      <c r="G6064" s="786">
        <f>VLOOKUP(C6064,METADATA!$J$5:$Q$29,IF(E6064="HI",2,IF(E6064="LO",6,10))+IF(D6064=1,2,IF(D6064=7,1,(IF(WEEKDAY(B6064)=1,2,IF(WEEKDAY(B6064)=7,1,0))))))</f>
        <v>2</v>
      </c>
      <c r="H6064" s="787">
        <v>16389.75</v>
      </c>
      <c r="I6064" s="788">
        <v>3020.0699996948242</v>
      </c>
      <c r="K6064" s="795">
        <v>847.33749999999998</v>
      </c>
      <c r="M6064" s="798">
        <f t="shared" si="283"/>
        <v>16665.67513980627</v>
      </c>
      <c r="N6064" s="303"/>
      <c r="S6064" s="786">
        <v>0</v>
      </c>
      <c r="T6064" s="781">
        <f>VLOOKUP(C6064,METADATA!$J$5:$Q$29,IF(E6064="HI",2,IF(E6064="LO",6,10))+IF(S6064=1,2,IF(D6064=7,1,(IF(WEEKDAY(B6064)=1,2,IF(WEEKDAY(B6064)=7,1,0))))))</f>
        <v>2</v>
      </c>
      <c r="U6064" s="781">
        <f>VLOOKUP(C6064,METADATA!$A$5:$H$29,IF(E6064="HI",2,IF(E6064="LO",6,10))+IF(S6064=1,2,IF(D6064=7,1,(IF(WEEKDAY(B6064)=1,2,IF(WEEKDAY(B6064)=7,1,0))))))</f>
        <v>2</v>
      </c>
    </row>
    <row r="6065" spans="2:21" ht="13.95" customHeight="1" x14ac:dyDescent="0.25">
      <c r="B6065" s="784">
        <f t="shared" si="284"/>
        <v>45635</v>
      </c>
      <c r="C6065" s="785">
        <v>13</v>
      </c>
      <c r="D6065" s="786">
        <f>IFERROR((INDEX(METADATA!$T$2:$T$20,MATCH(B6065,METADATA!$S$2:$S$20,0))),0)</f>
        <v>0</v>
      </c>
      <c r="E6065" s="785" t="str">
        <f t="shared" si="282"/>
        <v>LO</v>
      </c>
      <c r="F6065" s="786">
        <f>VLOOKUP(C6065,METADATA!$A$5:$H$29,IF(E6065="HI",2,IF(E6065="LO",6,10))+IF(D6065=1,2,IF(D6065=7,1,(IF(WEEKDAY(B6065)=1,2,IF(WEEKDAY(B6065)=7,1,0))))))</f>
        <v>2</v>
      </c>
      <c r="G6065" s="786">
        <f>VLOOKUP(C6065,METADATA!$J$5:$Q$29,IF(E6065="HI",2,IF(E6065="LO",6,10))+IF(D6065=1,2,IF(D6065=7,1,(IF(WEEKDAY(B6065)=1,2,IF(WEEKDAY(B6065)=7,1,0))))))</f>
        <v>2</v>
      </c>
      <c r="H6065" s="787">
        <v>15766.25</v>
      </c>
      <c r="I6065" s="788">
        <v>3130.5649719238281</v>
      </c>
      <c r="K6065" s="795">
        <v>851.61249999999995</v>
      </c>
      <c r="M6065" s="798">
        <f t="shared" si="283"/>
        <v>16074.049773032819</v>
      </c>
      <c r="N6065" s="303"/>
      <c r="S6065" s="786">
        <v>0</v>
      </c>
      <c r="T6065" s="781">
        <f>VLOOKUP(C6065,METADATA!$J$5:$Q$29,IF(E6065="HI",2,IF(E6065="LO",6,10))+IF(S6065=1,2,IF(D6065=7,1,(IF(WEEKDAY(B6065)=1,2,IF(WEEKDAY(B6065)=7,1,0))))))</f>
        <v>2</v>
      </c>
      <c r="U6065" s="781">
        <f>VLOOKUP(C6065,METADATA!$A$5:$H$29,IF(E6065="HI",2,IF(E6065="LO",6,10))+IF(S6065=1,2,IF(D6065=7,1,(IF(WEEKDAY(B6065)=1,2,IF(WEEKDAY(B6065)=7,1,0))))))</f>
        <v>2</v>
      </c>
    </row>
    <row r="6066" spans="2:21" ht="13.95" customHeight="1" x14ac:dyDescent="0.25">
      <c r="B6066" s="784">
        <f t="shared" si="284"/>
        <v>45635</v>
      </c>
      <c r="C6066" s="785">
        <v>14</v>
      </c>
      <c r="D6066" s="786">
        <f>IFERROR((INDEX(METADATA!$T$2:$T$20,MATCH(B6066,METADATA!$S$2:$S$20,0))),0)</f>
        <v>0</v>
      </c>
      <c r="E6066" s="785" t="str">
        <f t="shared" si="282"/>
        <v>LO</v>
      </c>
      <c r="F6066" s="786">
        <f>VLOOKUP(C6066,METADATA!$A$5:$H$29,IF(E6066="HI",2,IF(E6066="LO",6,10))+IF(D6066=1,2,IF(D6066=7,1,(IF(WEEKDAY(B6066)=1,2,IF(WEEKDAY(B6066)=7,1,0))))))</f>
        <v>2</v>
      </c>
      <c r="G6066" s="786">
        <f>VLOOKUP(C6066,METADATA!$J$5:$Q$29,IF(E6066="HI",2,IF(E6066="LO",6,10))+IF(D6066=1,2,IF(D6066=7,1,(IF(WEEKDAY(B6066)=1,2,IF(WEEKDAY(B6066)=7,1,0))))))</f>
        <v>2</v>
      </c>
      <c r="H6066" s="787">
        <v>391.25</v>
      </c>
      <c r="I6066" s="788">
        <v>3073.3300628662109</v>
      </c>
      <c r="K6066" s="795">
        <v>856.5</v>
      </c>
      <c r="M6066" s="798">
        <f t="shared" si="283"/>
        <v>3098.1339928765551</v>
      </c>
      <c r="N6066" s="303"/>
      <c r="S6066" s="786">
        <v>0</v>
      </c>
      <c r="T6066" s="781">
        <f>VLOOKUP(C6066,METADATA!$J$5:$Q$29,IF(E6066="HI",2,IF(E6066="LO",6,10))+IF(S6066=1,2,IF(D6066=7,1,(IF(WEEKDAY(B6066)=1,2,IF(WEEKDAY(B6066)=7,1,0))))))</f>
        <v>2</v>
      </c>
      <c r="U6066" s="781">
        <f>VLOOKUP(C6066,METADATA!$A$5:$H$29,IF(E6066="HI",2,IF(E6066="LO",6,10))+IF(S6066=1,2,IF(D6066=7,1,(IF(WEEKDAY(B6066)=1,2,IF(WEEKDAY(B6066)=7,1,0))))))</f>
        <v>2</v>
      </c>
    </row>
    <row r="6067" spans="2:21" ht="13.95" customHeight="1" x14ac:dyDescent="0.25">
      <c r="B6067" s="784">
        <f t="shared" si="284"/>
        <v>45635</v>
      </c>
      <c r="C6067" s="785">
        <v>15</v>
      </c>
      <c r="D6067" s="786">
        <f>IFERROR((INDEX(METADATA!$T$2:$T$20,MATCH(B6067,METADATA!$S$2:$S$20,0))),0)</f>
        <v>0</v>
      </c>
      <c r="E6067" s="785" t="str">
        <f t="shared" si="282"/>
        <v>LO</v>
      </c>
      <c r="F6067" s="786">
        <f>VLOOKUP(C6067,METADATA!$A$5:$H$29,IF(E6067="HI",2,IF(E6067="LO",6,10))+IF(D6067=1,2,IF(D6067=7,1,(IF(WEEKDAY(B6067)=1,2,IF(WEEKDAY(B6067)=7,1,0))))))</f>
        <v>2</v>
      </c>
      <c r="G6067" s="786">
        <f>VLOOKUP(C6067,METADATA!$J$5:$Q$29,IF(E6067="HI",2,IF(E6067="LO",6,10))+IF(D6067=1,2,IF(D6067=7,1,(IF(WEEKDAY(B6067)=1,2,IF(WEEKDAY(B6067)=7,1,0))))))</f>
        <v>2</v>
      </c>
      <c r="H6067" s="787">
        <v>54.25</v>
      </c>
      <c r="I6067" s="788">
        <v>2877.0050010681152</v>
      </c>
      <c r="K6067" s="795">
        <v>824.32500000000005</v>
      </c>
      <c r="M6067" s="798">
        <f t="shared" si="283"/>
        <v>2877.5164358646061</v>
      </c>
      <c r="N6067" s="303"/>
      <c r="S6067" s="786">
        <v>0</v>
      </c>
      <c r="T6067" s="781">
        <f>VLOOKUP(C6067,METADATA!$J$5:$Q$29,IF(E6067="HI",2,IF(E6067="LO",6,10))+IF(S6067=1,2,IF(D6067=7,1,(IF(WEEKDAY(B6067)=1,2,IF(WEEKDAY(B6067)=7,1,0))))))</f>
        <v>2</v>
      </c>
      <c r="U6067" s="781">
        <f>VLOOKUP(C6067,METADATA!$A$5:$H$29,IF(E6067="HI",2,IF(E6067="LO",6,10))+IF(S6067=1,2,IF(D6067=7,1,(IF(WEEKDAY(B6067)=1,2,IF(WEEKDAY(B6067)=7,1,0))))))</f>
        <v>2</v>
      </c>
    </row>
    <row r="6068" spans="2:21" ht="13.95" customHeight="1" x14ac:dyDescent="0.25">
      <c r="B6068" s="784">
        <f t="shared" si="284"/>
        <v>45635</v>
      </c>
      <c r="C6068" s="785">
        <v>16</v>
      </c>
      <c r="D6068" s="786">
        <f>IFERROR((INDEX(METADATA!$T$2:$T$20,MATCH(B6068,METADATA!$S$2:$S$20,0))),0)</f>
        <v>0</v>
      </c>
      <c r="E6068" s="785" t="str">
        <f t="shared" si="282"/>
        <v>LO</v>
      </c>
      <c r="F6068" s="786">
        <f>VLOOKUP(C6068,METADATA!$A$5:$H$29,IF(E6068="HI",2,IF(E6068="LO",6,10))+IF(D6068=1,2,IF(D6068=7,1,(IF(WEEKDAY(B6068)=1,2,IF(WEEKDAY(B6068)=7,1,0))))))</f>
        <v>2</v>
      </c>
      <c r="G6068" s="786">
        <f>VLOOKUP(C6068,METADATA!$J$5:$Q$29,IF(E6068="HI",2,IF(E6068="LO",6,10))+IF(D6068=1,2,IF(D6068=7,1,(IF(WEEKDAY(B6068)=1,2,IF(WEEKDAY(B6068)=7,1,0))))))</f>
        <v>2</v>
      </c>
      <c r="H6068" s="787">
        <v>15778.5</v>
      </c>
      <c r="I6068" s="788">
        <v>2918.5449638366699</v>
      </c>
      <c r="K6068" s="795">
        <v>882.73749999999995</v>
      </c>
      <c r="M6068" s="798">
        <f t="shared" si="283"/>
        <v>16046.151157082386</v>
      </c>
      <c r="N6068" s="303"/>
      <c r="S6068" s="786">
        <v>0</v>
      </c>
      <c r="T6068" s="781">
        <f>VLOOKUP(C6068,METADATA!$J$5:$Q$29,IF(E6068="HI",2,IF(E6068="LO",6,10))+IF(S6068=1,2,IF(D6068=7,1,(IF(WEEKDAY(B6068)=1,2,IF(WEEKDAY(B6068)=7,1,0))))))</f>
        <v>2</v>
      </c>
      <c r="U6068" s="781">
        <f>VLOOKUP(C6068,METADATA!$A$5:$H$29,IF(E6068="HI",2,IF(E6068="LO",6,10))+IF(S6068=1,2,IF(D6068=7,1,(IF(WEEKDAY(B6068)=1,2,IF(WEEKDAY(B6068)=7,1,0))))))</f>
        <v>2</v>
      </c>
    </row>
    <row r="6069" spans="2:21" ht="13.95" customHeight="1" x14ac:dyDescent="0.25">
      <c r="B6069" s="784">
        <f t="shared" si="284"/>
        <v>45635</v>
      </c>
      <c r="C6069" s="785">
        <v>17</v>
      </c>
      <c r="D6069" s="786">
        <f>IFERROR((INDEX(METADATA!$T$2:$T$20,MATCH(B6069,METADATA!$S$2:$S$20,0))),0)</f>
        <v>0</v>
      </c>
      <c r="E6069" s="785" t="str">
        <f t="shared" si="282"/>
        <v>LO</v>
      </c>
      <c r="F6069" s="786">
        <f>VLOOKUP(C6069,METADATA!$A$5:$H$29,IF(E6069="HI",2,IF(E6069="LO",6,10))+IF(D6069=1,2,IF(D6069=7,1,(IF(WEEKDAY(B6069)=1,2,IF(WEEKDAY(B6069)=7,1,0))))))</f>
        <v>2</v>
      </c>
      <c r="G6069" s="786">
        <f>VLOOKUP(C6069,METADATA!$J$5:$Q$29,IF(E6069="HI",2,IF(E6069="LO",6,10))+IF(D6069=1,2,IF(D6069=7,1,(IF(WEEKDAY(B6069)=1,2,IF(WEEKDAY(B6069)=7,1,0))))))</f>
        <v>2</v>
      </c>
      <c r="H6069" s="787">
        <v>15371.25</v>
      </c>
      <c r="I6069" s="788">
        <v>3901.9450378417969</v>
      </c>
      <c r="K6069" s="795">
        <v>0</v>
      </c>
      <c r="M6069" s="798">
        <f t="shared" si="283"/>
        <v>15858.767343045241</v>
      </c>
      <c r="N6069" s="303"/>
      <c r="S6069" s="786">
        <v>0</v>
      </c>
      <c r="T6069" s="781">
        <f>VLOOKUP(C6069,METADATA!$J$5:$Q$29,IF(E6069="HI",2,IF(E6069="LO",6,10))+IF(S6069=1,2,IF(D6069=7,1,(IF(WEEKDAY(B6069)=1,2,IF(WEEKDAY(B6069)=7,1,0))))))</f>
        <v>2</v>
      </c>
      <c r="U6069" s="781">
        <f>VLOOKUP(C6069,METADATA!$A$5:$H$29,IF(E6069="HI",2,IF(E6069="LO",6,10))+IF(S6069=1,2,IF(D6069=7,1,(IF(WEEKDAY(B6069)=1,2,IF(WEEKDAY(B6069)=7,1,0))))))</f>
        <v>2</v>
      </c>
    </row>
    <row r="6070" spans="2:21" ht="13.95" customHeight="1" x14ac:dyDescent="0.25">
      <c r="B6070" s="784">
        <f t="shared" si="284"/>
        <v>45635</v>
      </c>
      <c r="C6070" s="785">
        <v>18</v>
      </c>
      <c r="D6070" s="786">
        <f>IFERROR((INDEX(METADATA!$T$2:$T$20,MATCH(B6070,METADATA!$S$2:$S$20,0))),0)</f>
        <v>0</v>
      </c>
      <c r="E6070" s="785" t="str">
        <f t="shared" si="282"/>
        <v>LO</v>
      </c>
      <c r="F6070" s="786">
        <f>VLOOKUP(C6070,METADATA!$A$5:$H$29,IF(E6070="HI",2,IF(E6070="LO",6,10))+IF(D6070=1,2,IF(D6070=7,1,(IF(WEEKDAY(B6070)=1,2,IF(WEEKDAY(B6070)=7,1,0))))))</f>
        <v>1</v>
      </c>
      <c r="G6070" s="786">
        <f>VLOOKUP(C6070,METADATA!$J$5:$Q$29,IF(E6070="HI",2,IF(E6070="LO",6,10))+IF(D6070=1,2,IF(D6070=7,1,(IF(WEEKDAY(B6070)=1,2,IF(WEEKDAY(B6070)=7,1,0))))))</f>
        <v>1</v>
      </c>
      <c r="H6070" s="787">
        <v>14999</v>
      </c>
      <c r="I6070" s="788">
        <v>4136.739990234375</v>
      </c>
      <c r="K6070" s="795">
        <v>0</v>
      </c>
      <c r="M6070" s="798">
        <f t="shared" si="283"/>
        <v>15559.004426595047</v>
      </c>
      <c r="N6070" s="303"/>
      <c r="S6070" s="786">
        <v>0</v>
      </c>
      <c r="T6070" s="781">
        <f>VLOOKUP(C6070,METADATA!$J$5:$Q$29,IF(E6070="HI",2,IF(E6070="LO",6,10))+IF(S6070=1,2,IF(D6070=7,1,(IF(WEEKDAY(B6070)=1,2,IF(WEEKDAY(B6070)=7,1,0))))))</f>
        <v>1</v>
      </c>
      <c r="U6070" s="781">
        <f>VLOOKUP(C6070,METADATA!$A$5:$H$29,IF(E6070="HI",2,IF(E6070="LO",6,10))+IF(S6070=1,2,IF(D6070=7,1,(IF(WEEKDAY(B6070)=1,2,IF(WEEKDAY(B6070)=7,1,0))))))</f>
        <v>1</v>
      </c>
    </row>
    <row r="6071" spans="2:21" ht="13.95" customHeight="1" x14ac:dyDescent="0.25">
      <c r="B6071" s="784">
        <f t="shared" si="284"/>
        <v>45635</v>
      </c>
      <c r="C6071" s="785">
        <v>19</v>
      </c>
      <c r="D6071" s="786">
        <f>IFERROR((INDEX(METADATA!$T$2:$T$20,MATCH(B6071,METADATA!$S$2:$S$20,0))),0)</f>
        <v>0</v>
      </c>
      <c r="E6071" s="785" t="str">
        <f t="shared" si="282"/>
        <v>LO</v>
      </c>
      <c r="F6071" s="786">
        <f>VLOOKUP(C6071,METADATA!$A$5:$H$29,IF(E6071="HI",2,IF(E6071="LO",6,10))+IF(D6071=1,2,IF(D6071=7,1,(IF(WEEKDAY(B6071)=1,2,IF(WEEKDAY(B6071)=7,1,0))))))</f>
        <v>1</v>
      </c>
      <c r="G6071" s="786">
        <f>VLOOKUP(C6071,METADATA!$J$5:$Q$29,IF(E6071="HI",2,IF(E6071="LO",6,10))+IF(D6071=1,2,IF(D6071=7,1,(IF(WEEKDAY(B6071)=1,2,IF(WEEKDAY(B6071)=7,1,0))))))</f>
        <v>1</v>
      </c>
      <c r="H6071" s="787">
        <v>15281.75</v>
      </c>
      <c r="I6071" s="788">
        <v>3877.8049926757813</v>
      </c>
      <c r="K6071" s="795">
        <v>0</v>
      </c>
      <c r="M6071" s="798">
        <f t="shared" si="283"/>
        <v>15766.07924069016</v>
      </c>
      <c r="N6071" s="303"/>
      <c r="S6071" s="786">
        <v>0</v>
      </c>
      <c r="T6071" s="781">
        <f>VLOOKUP(C6071,METADATA!$J$5:$Q$29,IF(E6071="HI",2,IF(E6071="LO",6,10))+IF(S6071=1,2,IF(D6071=7,1,(IF(WEEKDAY(B6071)=1,2,IF(WEEKDAY(B6071)=7,1,0))))))</f>
        <v>1</v>
      </c>
      <c r="U6071" s="781">
        <f>VLOOKUP(C6071,METADATA!$A$5:$H$29,IF(E6071="HI",2,IF(E6071="LO",6,10))+IF(S6071=1,2,IF(D6071=7,1,(IF(WEEKDAY(B6071)=1,2,IF(WEEKDAY(B6071)=7,1,0))))))</f>
        <v>1</v>
      </c>
    </row>
    <row r="6072" spans="2:21" ht="13.95" customHeight="1" x14ac:dyDescent="0.25">
      <c r="B6072" s="784">
        <f t="shared" si="284"/>
        <v>45635</v>
      </c>
      <c r="C6072" s="785">
        <v>20</v>
      </c>
      <c r="D6072" s="786">
        <f>IFERROR((INDEX(METADATA!$T$2:$T$20,MATCH(B6072,METADATA!$S$2:$S$20,0))),0)</f>
        <v>0</v>
      </c>
      <c r="E6072" s="785" t="str">
        <f t="shared" si="282"/>
        <v>LO</v>
      </c>
      <c r="F6072" s="786">
        <f>VLOOKUP(C6072,METADATA!$A$5:$H$29,IF(E6072="HI",2,IF(E6072="LO",6,10))+IF(D6072=1,2,IF(D6072=7,1,(IF(WEEKDAY(B6072)=1,2,IF(WEEKDAY(B6072)=7,1,0))))))</f>
        <v>1</v>
      </c>
      <c r="G6072" s="786">
        <f>VLOOKUP(C6072,METADATA!$J$5:$Q$29,IF(E6072="HI",2,IF(E6072="LO",6,10))+IF(D6072=1,2,IF(D6072=7,1,(IF(WEEKDAY(B6072)=1,2,IF(WEEKDAY(B6072)=7,1,0))))))</f>
        <v>2</v>
      </c>
      <c r="H6072" s="787">
        <v>14181.25</v>
      </c>
      <c r="I6072" s="788">
        <v>3733.9649963378906</v>
      </c>
      <c r="K6072" s="795">
        <v>0</v>
      </c>
      <c r="M6072" s="798">
        <f t="shared" si="283"/>
        <v>14664.59498780572</v>
      </c>
      <c r="N6072" s="303"/>
      <c r="S6072" s="786">
        <v>0</v>
      </c>
      <c r="T6072" s="781">
        <f>VLOOKUP(C6072,METADATA!$J$5:$Q$29,IF(E6072="HI",2,IF(E6072="LO",6,10))+IF(S6072=1,2,IF(D6072=7,1,(IF(WEEKDAY(B6072)=1,2,IF(WEEKDAY(B6072)=7,1,0))))))</f>
        <v>2</v>
      </c>
      <c r="U6072" s="781">
        <f>VLOOKUP(C6072,METADATA!$A$5:$H$29,IF(E6072="HI",2,IF(E6072="LO",6,10))+IF(S6072=1,2,IF(D6072=7,1,(IF(WEEKDAY(B6072)=1,2,IF(WEEKDAY(B6072)=7,1,0))))))</f>
        <v>1</v>
      </c>
    </row>
    <row r="6073" spans="2:21" ht="13.95" customHeight="1" x14ac:dyDescent="0.25">
      <c r="B6073" s="784">
        <f t="shared" si="284"/>
        <v>45635</v>
      </c>
      <c r="C6073" s="785">
        <v>21</v>
      </c>
      <c r="D6073" s="786">
        <f>IFERROR((INDEX(METADATA!$T$2:$T$20,MATCH(B6073,METADATA!$S$2:$S$20,0))),0)</f>
        <v>0</v>
      </c>
      <c r="E6073" s="785" t="str">
        <f t="shared" si="282"/>
        <v>LO</v>
      </c>
      <c r="F6073" s="786">
        <f>VLOOKUP(C6073,METADATA!$A$5:$H$29,IF(E6073="HI",2,IF(E6073="LO",6,10))+IF(D6073=1,2,IF(D6073=7,1,(IF(WEEKDAY(B6073)=1,2,IF(WEEKDAY(B6073)=7,1,0))))))</f>
        <v>2</v>
      </c>
      <c r="G6073" s="786">
        <f>VLOOKUP(C6073,METADATA!$J$5:$Q$29,IF(E6073="HI",2,IF(E6073="LO",6,10))+IF(D6073=1,2,IF(D6073=7,1,(IF(WEEKDAY(B6073)=1,2,IF(WEEKDAY(B6073)=7,1,0))))))</f>
        <v>2</v>
      </c>
      <c r="H6073" s="787">
        <v>12583</v>
      </c>
      <c r="I6073" s="788">
        <v>3868.7900390625</v>
      </c>
      <c r="K6073" s="795">
        <v>0</v>
      </c>
      <c r="M6073" s="798">
        <f t="shared" si="283"/>
        <v>13164.323961614939</v>
      </c>
      <c r="N6073" s="303"/>
      <c r="S6073" s="786">
        <v>0</v>
      </c>
      <c r="T6073" s="781">
        <f>VLOOKUP(C6073,METADATA!$J$5:$Q$29,IF(E6073="HI",2,IF(E6073="LO",6,10))+IF(S6073=1,2,IF(D6073=7,1,(IF(WEEKDAY(B6073)=1,2,IF(WEEKDAY(B6073)=7,1,0))))))</f>
        <v>2</v>
      </c>
      <c r="U6073" s="781">
        <f>VLOOKUP(C6073,METADATA!$A$5:$H$29,IF(E6073="HI",2,IF(E6073="LO",6,10))+IF(S6073=1,2,IF(D6073=7,1,(IF(WEEKDAY(B6073)=1,2,IF(WEEKDAY(B6073)=7,1,0))))))</f>
        <v>2</v>
      </c>
    </row>
    <row r="6074" spans="2:21" ht="13.95" customHeight="1" x14ac:dyDescent="0.25">
      <c r="B6074" s="784">
        <f t="shared" si="284"/>
        <v>45635</v>
      </c>
      <c r="C6074" s="785">
        <v>22</v>
      </c>
      <c r="D6074" s="786">
        <f>IFERROR((INDEX(METADATA!$T$2:$T$20,MATCH(B6074,METADATA!$S$2:$S$20,0))),0)</f>
        <v>0</v>
      </c>
      <c r="E6074" s="785" t="str">
        <f t="shared" si="282"/>
        <v>LO</v>
      </c>
      <c r="F6074" s="786">
        <f>VLOOKUP(C6074,METADATA!$A$5:$H$29,IF(E6074="HI",2,IF(E6074="LO",6,10))+IF(D6074=1,2,IF(D6074=7,1,(IF(WEEKDAY(B6074)=1,2,IF(WEEKDAY(B6074)=7,1,0))))))</f>
        <v>3</v>
      </c>
      <c r="G6074" s="786">
        <f>VLOOKUP(C6074,METADATA!$J$5:$Q$29,IF(E6074="HI",2,IF(E6074="LO",6,10))+IF(D6074=1,2,IF(D6074=7,1,(IF(WEEKDAY(B6074)=1,2,IF(WEEKDAY(B6074)=7,1,0))))))</f>
        <v>3</v>
      </c>
      <c r="H6074" s="787">
        <v>11080.25</v>
      </c>
      <c r="I6074" s="788">
        <v>3890.9650573730469</v>
      </c>
      <c r="K6074" s="795">
        <v>0</v>
      </c>
      <c r="M6074" s="798">
        <f t="shared" si="283"/>
        <v>11743.574802426987</v>
      </c>
      <c r="N6074" s="303"/>
      <c r="S6074" s="786">
        <v>0</v>
      </c>
      <c r="T6074" s="781">
        <f>VLOOKUP(C6074,METADATA!$J$5:$Q$29,IF(E6074="HI",2,IF(E6074="LO",6,10))+IF(S6074=1,2,IF(D6074=7,1,(IF(WEEKDAY(B6074)=1,2,IF(WEEKDAY(B6074)=7,1,0))))))</f>
        <v>3</v>
      </c>
      <c r="U6074" s="781">
        <f>VLOOKUP(C6074,METADATA!$A$5:$H$29,IF(E6074="HI",2,IF(E6074="LO",6,10))+IF(S6074=1,2,IF(D6074=7,1,(IF(WEEKDAY(B6074)=1,2,IF(WEEKDAY(B6074)=7,1,0))))))</f>
        <v>3</v>
      </c>
    </row>
    <row r="6075" spans="2:21" ht="13.95" customHeight="1" x14ac:dyDescent="0.25">
      <c r="B6075" s="784">
        <f t="shared" si="284"/>
        <v>45635</v>
      </c>
      <c r="C6075" s="785">
        <v>23</v>
      </c>
      <c r="D6075" s="786">
        <f>IFERROR((INDEX(METADATA!$T$2:$T$20,MATCH(B6075,METADATA!$S$2:$S$20,0))),0)</f>
        <v>0</v>
      </c>
      <c r="E6075" s="785" t="str">
        <f t="shared" si="282"/>
        <v>LO</v>
      </c>
      <c r="F6075" s="786">
        <f>VLOOKUP(C6075,METADATA!$A$5:$H$29,IF(E6075="HI",2,IF(E6075="LO",6,10))+IF(D6075=1,2,IF(D6075=7,1,(IF(WEEKDAY(B6075)=1,2,IF(WEEKDAY(B6075)=7,1,0))))))</f>
        <v>3</v>
      </c>
      <c r="G6075" s="786">
        <f>VLOOKUP(C6075,METADATA!$J$5:$Q$29,IF(E6075="HI",2,IF(E6075="LO",6,10))+IF(D6075=1,2,IF(D6075=7,1,(IF(WEEKDAY(B6075)=1,2,IF(WEEKDAY(B6075)=7,1,0))))))</f>
        <v>3</v>
      </c>
      <c r="H6075" s="787">
        <v>10094.75</v>
      </c>
      <c r="I6075" s="788">
        <v>3864.5250244140625</v>
      </c>
      <c r="K6075" s="795">
        <v>0</v>
      </c>
      <c r="M6075" s="798">
        <f t="shared" si="283"/>
        <v>10809.187352748702</v>
      </c>
      <c r="N6075" s="303"/>
      <c r="S6075" s="786">
        <v>0</v>
      </c>
      <c r="T6075" s="781">
        <f>VLOOKUP(C6075,METADATA!$J$5:$Q$29,IF(E6075="HI",2,IF(E6075="LO",6,10))+IF(S6075=1,2,IF(D6075=7,1,(IF(WEEKDAY(B6075)=1,2,IF(WEEKDAY(B6075)=7,1,0))))))</f>
        <v>3</v>
      </c>
      <c r="U6075" s="781">
        <f>VLOOKUP(C6075,METADATA!$A$5:$H$29,IF(E6075="HI",2,IF(E6075="LO",6,10))+IF(S6075=1,2,IF(D6075=7,1,(IF(WEEKDAY(B6075)=1,2,IF(WEEKDAY(B6075)=7,1,0))))))</f>
        <v>3</v>
      </c>
    </row>
    <row r="6076" spans="2:21" ht="13.95" customHeight="1" x14ac:dyDescent="0.25">
      <c r="B6076" s="784">
        <f t="shared" si="284"/>
        <v>45636</v>
      </c>
      <c r="C6076" s="785">
        <v>0</v>
      </c>
      <c r="D6076" s="786">
        <f>IFERROR((INDEX(METADATA!$T$2:$T$20,MATCH(B6076,METADATA!$S$2:$S$20,0))),0)</f>
        <v>0</v>
      </c>
      <c r="E6076" s="785" t="str">
        <f t="shared" si="282"/>
        <v>LO</v>
      </c>
      <c r="F6076" s="786">
        <f>VLOOKUP(C6076,METADATA!$A$5:$H$29,IF(E6076="HI",2,IF(E6076="LO",6,10))+IF(D6076=1,2,IF(D6076=7,1,(IF(WEEKDAY(B6076)=1,2,IF(WEEKDAY(B6076)=7,1,0))))))</f>
        <v>3</v>
      </c>
      <c r="G6076" s="786">
        <f>VLOOKUP(C6076,METADATA!$J$5:$Q$29,IF(E6076="HI",2,IF(E6076="LO",6,10))+IF(D6076=1,2,IF(D6076=7,1,(IF(WEEKDAY(B6076)=1,2,IF(WEEKDAY(B6076)=7,1,0))))))</f>
        <v>3</v>
      </c>
      <c r="H6076" s="787">
        <v>9428.25</v>
      </c>
      <c r="I6076" s="788">
        <v>4043.3949584960938</v>
      </c>
      <c r="K6076" s="795">
        <v>0</v>
      </c>
      <c r="M6076" s="798">
        <f t="shared" si="283"/>
        <v>10258.700739025953</v>
      </c>
      <c r="N6076" s="303"/>
      <c r="S6076" s="786">
        <v>0</v>
      </c>
      <c r="T6076" s="781">
        <f>VLOOKUP(C6076,METADATA!$J$5:$Q$29,IF(E6076="HI",2,IF(E6076="LO",6,10))+IF(S6076=1,2,IF(D6076=7,1,(IF(WEEKDAY(B6076)=1,2,IF(WEEKDAY(B6076)=7,1,0))))))</f>
        <v>3</v>
      </c>
      <c r="U6076" s="781">
        <f>VLOOKUP(C6076,METADATA!$A$5:$H$29,IF(E6076="HI",2,IF(E6076="LO",6,10))+IF(S6076=1,2,IF(D6076=7,1,(IF(WEEKDAY(B6076)=1,2,IF(WEEKDAY(B6076)=7,1,0))))))</f>
        <v>3</v>
      </c>
    </row>
    <row r="6077" spans="2:21" ht="13.95" customHeight="1" x14ac:dyDescent="0.25">
      <c r="B6077" s="784">
        <f t="shared" si="284"/>
        <v>45636</v>
      </c>
      <c r="C6077" s="785">
        <v>1</v>
      </c>
      <c r="D6077" s="786">
        <f>IFERROR((INDEX(METADATA!$T$2:$T$20,MATCH(B6077,METADATA!$S$2:$S$20,0))),0)</f>
        <v>0</v>
      </c>
      <c r="E6077" s="785" t="str">
        <f t="shared" si="282"/>
        <v>LO</v>
      </c>
      <c r="F6077" s="786">
        <f>VLOOKUP(C6077,METADATA!$A$5:$H$29,IF(E6077="HI",2,IF(E6077="LO",6,10))+IF(D6077=1,2,IF(D6077=7,1,(IF(WEEKDAY(B6077)=1,2,IF(WEEKDAY(B6077)=7,1,0))))))</f>
        <v>3</v>
      </c>
      <c r="G6077" s="786">
        <f>VLOOKUP(C6077,METADATA!$J$5:$Q$29,IF(E6077="HI",2,IF(E6077="LO",6,10))+IF(D6077=1,2,IF(D6077=7,1,(IF(WEEKDAY(B6077)=1,2,IF(WEEKDAY(B6077)=7,1,0))))))</f>
        <v>3</v>
      </c>
      <c r="H6077" s="787">
        <v>8819.75</v>
      </c>
      <c r="I6077" s="788">
        <v>4055.5126342773438</v>
      </c>
      <c r="K6077" s="795">
        <v>0</v>
      </c>
      <c r="M6077" s="798">
        <f t="shared" si="283"/>
        <v>9707.4802492347699</v>
      </c>
      <c r="N6077" s="303"/>
      <c r="S6077" s="786">
        <v>0</v>
      </c>
      <c r="T6077" s="781">
        <f>VLOOKUP(C6077,METADATA!$J$5:$Q$29,IF(E6077="HI",2,IF(E6077="LO",6,10))+IF(S6077=1,2,IF(D6077=7,1,(IF(WEEKDAY(B6077)=1,2,IF(WEEKDAY(B6077)=7,1,0))))))</f>
        <v>3</v>
      </c>
      <c r="U6077" s="781">
        <f>VLOOKUP(C6077,METADATA!$A$5:$H$29,IF(E6077="HI",2,IF(E6077="LO",6,10))+IF(S6077=1,2,IF(D6077=7,1,(IF(WEEKDAY(B6077)=1,2,IF(WEEKDAY(B6077)=7,1,0))))))</f>
        <v>3</v>
      </c>
    </row>
    <row r="6078" spans="2:21" ht="13.95" customHeight="1" x14ac:dyDescent="0.25">
      <c r="B6078" s="784">
        <f t="shared" si="284"/>
        <v>45636</v>
      </c>
      <c r="C6078" s="785">
        <v>2</v>
      </c>
      <c r="D6078" s="786">
        <f>IFERROR((INDEX(METADATA!$T$2:$T$20,MATCH(B6078,METADATA!$S$2:$S$20,0))),0)</f>
        <v>0</v>
      </c>
      <c r="E6078" s="785" t="str">
        <f t="shared" si="282"/>
        <v>LO</v>
      </c>
      <c r="F6078" s="786">
        <f>VLOOKUP(C6078,METADATA!$A$5:$H$29,IF(E6078="HI",2,IF(E6078="LO",6,10))+IF(D6078=1,2,IF(D6078=7,1,(IF(WEEKDAY(B6078)=1,2,IF(WEEKDAY(B6078)=7,1,0))))))</f>
        <v>3</v>
      </c>
      <c r="G6078" s="786">
        <f>VLOOKUP(C6078,METADATA!$J$5:$Q$29,IF(E6078="HI",2,IF(E6078="LO",6,10))+IF(D6078=1,2,IF(D6078=7,1,(IF(WEEKDAY(B6078)=1,2,IF(WEEKDAY(B6078)=7,1,0))))))</f>
        <v>3</v>
      </c>
      <c r="H6078" s="787">
        <v>8952.75</v>
      </c>
      <c r="I6078" s="788">
        <v>4021.3099670410156</v>
      </c>
      <c r="K6078" s="795">
        <v>0</v>
      </c>
      <c r="M6078" s="798">
        <f t="shared" si="283"/>
        <v>9814.4111597957526</v>
      </c>
      <c r="N6078" s="303"/>
      <c r="S6078" s="786">
        <v>0</v>
      </c>
      <c r="T6078" s="781">
        <f>VLOOKUP(C6078,METADATA!$J$5:$Q$29,IF(E6078="HI",2,IF(E6078="LO",6,10))+IF(S6078=1,2,IF(D6078=7,1,(IF(WEEKDAY(B6078)=1,2,IF(WEEKDAY(B6078)=7,1,0))))))</f>
        <v>3</v>
      </c>
      <c r="U6078" s="781">
        <f>VLOOKUP(C6078,METADATA!$A$5:$H$29,IF(E6078="HI",2,IF(E6078="LO",6,10))+IF(S6078=1,2,IF(D6078=7,1,(IF(WEEKDAY(B6078)=1,2,IF(WEEKDAY(B6078)=7,1,0))))))</f>
        <v>3</v>
      </c>
    </row>
    <row r="6079" spans="2:21" ht="13.95" customHeight="1" x14ac:dyDescent="0.25">
      <c r="B6079" s="784">
        <f t="shared" si="284"/>
        <v>45636</v>
      </c>
      <c r="C6079" s="785">
        <v>3</v>
      </c>
      <c r="D6079" s="786">
        <f>IFERROR((INDEX(METADATA!$T$2:$T$20,MATCH(B6079,METADATA!$S$2:$S$20,0))),0)</f>
        <v>0</v>
      </c>
      <c r="E6079" s="785" t="str">
        <f t="shared" si="282"/>
        <v>LO</v>
      </c>
      <c r="F6079" s="786">
        <f>VLOOKUP(C6079,METADATA!$A$5:$H$29,IF(E6079="HI",2,IF(E6079="LO",6,10))+IF(D6079=1,2,IF(D6079=7,1,(IF(WEEKDAY(B6079)=1,2,IF(WEEKDAY(B6079)=7,1,0))))))</f>
        <v>3</v>
      </c>
      <c r="G6079" s="786">
        <f>VLOOKUP(C6079,METADATA!$J$5:$Q$29,IF(E6079="HI",2,IF(E6079="LO",6,10))+IF(D6079=1,2,IF(D6079=7,1,(IF(WEEKDAY(B6079)=1,2,IF(WEEKDAY(B6079)=7,1,0))))))</f>
        <v>3</v>
      </c>
      <c r="H6079" s="787">
        <v>9233.75</v>
      </c>
      <c r="I6079" s="788">
        <v>4040.0699462890625</v>
      </c>
      <c r="K6079" s="795">
        <v>0</v>
      </c>
      <c r="M6079" s="798">
        <f t="shared" si="283"/>
        <v>10078.903920238952</v>
      </c>
      <c r="N6079" s="303"/>
      <c r="S6079" s="786">
        <v>0</v>
      </c>
      <c r="T6079" s="781">
        <f>VLOOKUP(C6079,METADATA!$J$5:$Q$29,IF(E6079="HI",2,IF(E6079="LO",6,10))+IF(S6079=1,2,IF(D6079=7,1,(IF(WEEKDAY(B6079)=1,2,IF(WEEKDAY(B6079)=7,1,0))))))</f>
        <v>3</v>
      </c>
      <c r="U6079" s="781">
        <f>VLOOKUP(C6079,METADATA!$A$5:$H$29,IF(E6079="HI",2,IF(E6079="LO",6,10))+IF(S6079=1,2,IF(D6079=7,1,(IF(WEEKDAY(B6079)=1,2,IF(WEEKDAY(B6079)=7,1,0))))))</f>
        <v>3</v>
      </c>
    </row>
    <row r="6080" spans="2:21" ht="13.95" customHeight="1" x14ac:dyDescent="0.25">
      <c r="B6080" s="784">
        <f t="shared" si="284"/>
        <v>45636</v>
      </c>
      <c r="C6080" s="785">
        <v>4</v>
      </c>
      <c r="D6080" s="786">
        <f>IFERROR((INDEX(METADATA!$T$2:$T$20,MATCH(B6080,METADATA!$S$2:$S$20,0))),0)</f>
        <v>0</v>
      </c>
      <c r="E6080" s="785" t="str">
        <f t="shared" si="282"/>
        <v>LO</v>
      </c>
      <c r="F6080" s="786">
        <f>VLOOKUP(C6080,METADATA!$A$5:$H$29,IF(E6080="HI",2,IF(E6080="LO",6,10))+IF(D6080=1,2,IF(D6080=7,1,(IF(WEEKDAY(B6080)=1,2,IF(WEEKDAY(B6080)=7,1,0))))))</f>
        <v>3</v>
      </c>
      <c r="G6080" s="786">
        <f>VLOOKUP(C6080,METADATA!$J$5:$Q$29,IF(E6080="HI",2,IF(E6080="LO",6,10))+IF(D6080=1,2,IF(D6080=7,1,(IF(WEEKDAY(B6080)=1,2,IF(WEEKDAY(B6080)=7,1,0))))))</f>
        <v>3</v>
      </c>
      <c r="H6080" s="787">
        <v>9627.5</v>
      </c>
      <c r="I6080" s="788">
        <v>3829.3099670410156</v>
      </c>
      <c r="K6080" s="795">
        <v>870.51250000000005</v>
      </c>
      <c r="M6080" s="798">
        <f t="shared" si="283"/>
        <v>10361.098931758139</v>
      </c>
      <c r="N6080" s="303"/>
      <c r="S6080" s="786">
        <v>0</v>
      </c>
      <c r="T6080" s="781">
        <f>VLOOKUP(C6080,METADATA!$J$5:$Q$29,IF(E6080="HI",2,IF(E6080="LO",6,10))+IF(S6080=1,2,IF(D6080=7,1,(IF(WEEKDAY(B6080)=1,2,IF(WEEKDAY(B6080)=7,1,0))))))</f>
        <v>3</v>
      </c>
      <c r="U6080" s="781">
        <f>VLOOKUP(C6080,METADATA!$A$5:$H$29,IF(E6080="HI",2,IF(E6080="LO",6,10))+IF(S6080=1,2,IF(D6080=7,1,(IF(WEEKDAY(B6080)=1,2,IF(WEEKDAY(B6080)=7,1,0))))))</f>
        <v>3</v>
      </c>
    </row>
    <row r="6081" spans="2:21" ht="13.95" customHeight="1" x14ac:dyDescent="0.25">
      <c r="B6081" s="784">
        <f t="shared" si="284"/>
        <v>45636</v>
      </c>
      <c r="C6081" s="785">
        <v>5</v>
      </c>
      <c r="D6081" s="786">
        <f>IFERROR((INDEX(METADATA!$T$2:$T$20,MATCH(B6081,METADATA!$S$2:$S$20,0))),0)</f>
        <v>0</v>
      </c>
      <c r="E6081" s="785" t="str">
        <f t="shared" si="282"/>
        <v>LO</v>
      </c>
      <c r="F6081" s="786">
        <f>VLOOKUP(C6081,METADATA!$A$5:$H$29,IF(E6081="HI",2,IF(E6081="LO",6,10))+IF(D6081=1,2,IF(D6081=7,1,(IF(WEEKDAY(B6081)=1,2,IF(WEEKDAY(B6081)=7,1,0))))))</f>
        <v>3</v>
      </c>
      <c r="G6081" s="786">
        <f>VLOOKUP(C6081,METADATA!$J$5:$Q$29,IF(E6081="HI",2,IF(E6081="LO",6,10))+IF(D6081=1,2,IF(D6081=7,1,(IF(WEEKDAY(B6081)=1,2,IF(WEEKDAY(B6081)=7,1,0))))))</f>
        <v>3</v>
      </c>
      <c r="H6081" s="787">
        <v>11197</v>
      </c>
      <c r="I6081" s="788">
        <v>3874.5249938964844</v>
      </c>
      <c r="K6081" s="795">
        <v>865.8125</v>
      </c>
      <c r="M6081" s="798">
        <f t="shared" si="283"/>
        <v>11848.407189505624</v>
      </c>
      <c r="N6081" s="303"/>
      <c r="S6081" s="786">
        <v>0</v>
      </c>
      <c r="T6081" s="781">
        <f>VLOOKUP(C6081,METADATA!$J$5:$Q$29,IF(E6081="HI",2,IF(E6081="LO",6,10))+IF(S6081=1,2,IF(D6081=7,1,(IF(WEEKDAY(B6081)=1,2,IF(WEEKDAY(B6081)=7,1,0))))))</f>
        <v>3</v>
      </c>
      <c r="U6081" s="781">
        <f>VLOOKUP(C6081,METADATA!$A$5:$H$29,IF(E6081="HI",2,IF(E6081="LO",6,10))+IF(S6081=1,2,IF(D6081=7,1,(IF(WEEKDAY(B6081)=1,2,IF(WEEKDAY(B6081)=7,1,0))))))</f>
        <v>3</v>
      </c>
    </row>
    <row r="6082" spans="2:21" ht="13.95" customHeight="1" x14ac:dyDescent="0.25">
      <c r="B6082" s="784">
        <f t="shared" si="284"/>
        <v>45636</v>
      </c>
      <c r="C6082" s="785">
        <v>6</v>
      </c>
      <c r="D6082" s="786">
        <f>IFERROR((INDEX(METADATA!$T$2:$T$20,MATCH(B6082,METADATA!$S$2:$S$20,0))),0)</f>
        <v>0</v>
      </c>
      <c r="E6082" s="785" t="str">
        <f t="shared" si="282"/>
        <v>LO</v>
      </c>
      <c r="F6082" s="786">
        <f>VLOOKUP(C6082,METADATA!$A$5:$H$29,IF(E6082="HI",2,IF(E6082="LO",6,10))+IF(D6082=1,2,IF(D6082=7,1,(IF(WEEKDAY(B6082)=1,2,IF(WEEKDAY(B6082)=7,1,0))))))</f>
        <v>2</v>
      </c>
      <c r="G6082" s="786">
        <f>VLOOKUP(C6082,METADATA!$J$5:$Q$29,IF(E6082="HI",2,IF(E6082="LO",6,10))+IF(D6082=1,2,IF(D6082=7,1,(IF(WEEKDAY(B6082)=1,2,IF(WEEKDAY(B6082)=7,1,0))))))</f>
        <v>2</v>
      </c>
      <c r="H6082" s="787">
        <v>12499.5</v>
      </c>
      <c r="I6082" s="788">
        <v>3944.5350341796875</v>
      </c>
      <c r="K6082" s="795">
        <v>834.63750000000005</v>
      </c>
      <c r="M6082" s="798">
        <f t="shared" si="283"/>
        <v>13107.130001868103</v>
      </c>
      <c r="N6082" s="303"/>
      <c r="S6082" s="786">
        <v>0</v>
      </c>
      <c r="T6082" s="781">
        <f>VLOOKUP(C6082,METADATA!$J$5:$Q$29,IF(E6082="HI",2,IF(E6082="LO",6,10))+IF(S6082=1,2,IF(D6082=7,1,(IF(WEEKDAY(B6082)=1,2,IF(WEEKDAY(B6082)=7,1,0))))))</f>
        <v>2</v>
      </c>
      <c r="U6082" s="781">
        <f>VLOOKUP(C6082,METADATA!$A$5:$H$29,IF(E6082="HI",2,IF(E6082="LO",6,10))+IF(S6082=1,2,IF(D6082=7,1,(IF(WEEKDAY(B6082)=1,2,IF(WEEKDAY(B6082)=7,1,0))))))</f>
        <v>2</v>
      </c>
    </row>
    <row r="6083" spans="2:21" ht="13.95" customHeight="1" x14ac:dyDescent="0.25">
      <c r="B6083" s="784">
        <f t="shared" si="284"/>
        <v>45636</v>
      </c>
      <c r="C6083" s="785">
        <v>7</v>
      </c>
      <c r="D6083" s="786">
        <f>IFERROR((INDEX(METADATA!$T$2:$T$20,MATCH(B6083,METADATA!$S$2:$S$20,0))),0)</f>
        <v>0</v>
      </c>
      <c r="E6083" s="785" t="str">
        <f t="shared" si="282"/>
        <v>LO</v>
      </c>
      <c r="F6083" s="786">
        <f>VLOOKUP(C6083,METADATA!$A$5:$H$29,IF(E6083="HI",2,IF(E6083="LO",6,10))+IF(D6083=1,2,IF(D6083=7,1,(IF(WEEKDAY(B6083)=1,2,IF(WEEKDAY(B6083)=7,1,0))))))</f>
        <v>1</v>
      </c>
      <c r="G6083" s="786">
        <f>VLOOKUP(C6083,METADATA!$J$5:$Q$29,IF(E6083="HI",2,IF(E6083="LO",6,10))+IF(D6083=1,2,IF(D6083=7,1,(IF(WEEKDAY(B6083)=1,2,IF(WEEKDAY(B6083)=7,1,0))))))</f>
        <v>1</v>
      </c>
      <c r="H6083" s="787">
        <v>13287.25</v>
      </c>
      <c r="I6083" s="788">
        <v>3911.3598937988281</v>
      </c>
      <c r="K6083" s="795">
        <v>847.33749999999998</v>
      </c>
      <c r="M6083" s="798">
        <f t="shared" si="283"/>
        <v>13850.98367558485</v>
      </c>
      <c r="N6083" s="303"/>
      <c r="S6083" s="786">
        <v>0</v>
      </c>
      <c r="T6083" s="781">
        <f>VLOOKUP(C6083,METADATA!$J$5:$Q$29,IF(E6083="HI",2,IF(E6083="LO",6,10))+IF(S6083=1,2,IF(D6083=7,1,(IF(WEEKDAY(B6083)=1,2,IF(WEEKDAY(B6083)=7,1,0))))))</f>
        <v>1</v>
      </c>
      <c r="U6083" s="781">
        <f>VLOOKUP(C6083,METADATA!$A$5:$H$29,IF(E6083="HI",2,IF(E6083="LO",6,10))+IF(S6083=1,2,IF(D6083=7,1,(IF(WEEKDAY(B6083)=1,2,IF(WEEKDAY(B6083)=7,1,0))))))</f>
        <v>1</v>
      </c>
    </row>
    <row r="6084" spans="2:21" ht="13.95" customHeight="1" x14ac:dyDescent="0.25">
      <c r="B6084" s="784">
        <f t="shared" si="284"/>
        <v>45636</v>
      </c>
      <c r="C6084" s="785">
        <v>8</v>
      </c>
      <c r="D6084" s="786">
        <f>IFERROR((INDEX(METADATA!$T$2:$T$20,MATCH(B6084,METADATA!$S$2:$S$20,0))),0)</f>
        <v>0</v>
      </c>
      <c r="E6084" s="785" t="str">
        <f t="shared" ref="E6084:E6147" si="285">IF(B6084="","",IF(AND(MONTH(B6084)&gt;=MONTH($AA$9),MONTH(B6084)&lt;=MONTH($AA$11)),"HI","LO"))</f>
        <v>LO</v>
      </c>
      <c r="F6084" s="786">
        <f>VLOOKUP(C6084,METADATA!$A$5:$H$29,IF(E6084="HI",2,IF(E6084="LO",6,10))+IF(D6084=1,2,IF(D6084=7,1,(IF(WEEKDAY(B6084)=1,2,IF(WEEKDAY(B6084)=7,1,0))))))</f>
        <v>1</v>
      </c>
      <c r="G6084" s="786">
        <f>VLOOKUP(C6084,METADATA!$J$5:$Q$29,IF(E6084="HI",2,IF(E6084="LO",6,10))+IF(D6084=1,2,IF(D6084=7,1,(IF(WEEKDAY(B6084)=1,2,IF(WEEKDAY(B6084)=7,1,0))))))</f>
        <v>1</v>
      </c>
      <c r="H6084" s="787">
        <v>15114</v>
      </c>
      <c r="I6084" s="788">
        <v>4013.3799438476563</v>
      </c>
      <c r="K6084" s="795">
        <v>851.61249999999995</v>
      </c>
      <c r="M6084" s="798">
        <f t="shared" ref="M6084:M6147" si="286">SQRT(H6084^2+I6084^2)</f>
        <v>15637.781638508661</v>
      </c>
      <c r="N6084" s="303"/>
      <c r="S6084" s="786">
        <v>0</v>
      </c>
      <c r="T6084" s="781">
        <f>VLOOKUP(C6084,METADATA!$J$5:$Q$29,IF(E6084="HI",2,IF(E6084="LO",6,10))+IF(S6084=1,2,IF(D6084=7,1,(IF(WEEKDAY(B6084)=1,2,IF(WEEKDAY(B6084)=7,1,0))))))</f>
        <v>1</v>
      </c>
      <c r="U6084" s="781">
        <f>VLOOKUP(C6084,METADATA!$A$5:$H$29,IF(E6084="HI",2,IF(E6084="LO",6,10))+IF(S6084=1,2,IF(D6084=7,1,(IF(WEEKDAY(B6084)=1,2,IF(WEEKDAY(B6084)=7,1,0))))))</f>
        <v>1</v>
      </c>
    </row>
    <row r="6085" spans="2:21" ht="13.95" customHeight="1" x14ac:dyDescent="0.25">
      <c r="B6085" s="784">
        <f t="shared" si="284"/>
        <v>45636</v>
      </c>
      <c r="C6085" s="785">
        <v>9</v>
      </c>
      <c r="D6085" s="786">
        <f>IFERROR((INDEX(METADATA!$T$2:$T$20,MATCH(B6085,METADATA!$S$2:$S$20,0))),0)</f>
        <v>0</v>
      </c>
      <c r="E6085" s="785" t="str">
        <f t="shared" si="285"/>
        <v>LO</v>
      </c>
      <c r="F6085" s="786">
        <f>VLOOKUP(C6085,METADATA!$A$5:$H$29,IF(E6085="HI",2,IF(E6085="LO",6,10))+IF(D6085=1,2,IF(D6085=7,1,(IF(WEEKDAY(B6085)=1,2,IF(WEEKDAY(B6085)=7,1,0))))))</f>
        <v>2</v>
      </c>
      <c r="G6085" s="786">
        <f>VLOOKUP(C6085,METADATA!$J$5:$Q$29,IF(E6085="HI",2,IF(E6085="LO",6,10))+IF(D6085=1,2,IF(D6085=7,1,(IF(WEEKDAY(B6085)=1,2,IF(WEEKDAY(B6085)=7,1,0))))))</f>
        <v>1</v>
      </c>
      <c r="H6085" s="787">
        <v>15247.5</v>
      </c>
      <c r="I6085" s="788">
        <v>4171.0700988769531</v>
      </c>
      <c r="K6085" s="795">
        <v>856.5</v>
      </c>
      <c r="M6085" s="798">
        <f t="shared" si="286"/>
        <v>15807.72222743509</v>
      </c>
      <c r="N6085" s="303"/>
      <c r="S6085" s="786">
        <v>0</v>
      </c>
      <c r="T6085" s="781">
        <f>VLOOKUP(C6085,METADATA!$J$5:$Q$29,IF(E6085="HI",2,IF(E6085="LO",6,10))+IF(S6085=1,2,IF(D6085=7,1,(IF(WEEKDAY(B6085)=1,2,IF(WEEKDAY(B6085)=7,1,0))))))</f>
        <v>1</v>
      </c>
      <c r="U6085" s="781">
        <f>VLOOKUP(C6085,METADATA!$A$5:$H$29,IF(E6085="HI",2,IF(E6085="LO",6,10))+IF(S6085=1,2,IF(D6085=7,1,(IF(WEEKDAY(B6085)=1,2,IF(WEEKDAY(B6085)=7,1,0))))))</f>
        <v>2</v>
      </c>
    </row>
    <row r="6086" spans="2:21" ht="13.95" customHeight="1" x14ac:dyDescent="0.25">
      <c r="B6086" s="784">
        <f t="shared" si="284"/>
        <v>45636</v>
      </c>
      <c r="C6086" s="785">
        <v>10</v>
      </c>
      <c r="D6086" s="786">
        <f>IFERROR((INDEX(METADATA!$T$2:$T$20,MATCH(B6086,METADATA!$S$2:$S$20,0))),0)</f>
        <v>0</v>
      </c>
      <c r="E6086" s="785" t="str">
        <f t="shared" si="285"/>
        <v>LO</v>
      </c>
      <c r="F6086" s="786">
        <f>VLOOKUP(C6086,METADATA!$A$5:$H$29,IF(E6086="HI",2,IF(E6086="LO",6,10))+IF(D6086=1,2,IF(D6086=7,1,(IF(WEEKDAY(B6086)=1,2,IF(WEEKDAY(B6086)=7,1,0))))))</f>
        <v>2</v>
      </c>
      <c r="G6086" s="786">
        <f>VLOOKUP(C6086,METADATA!$J$5:$Q$29,IF(E6086="HI",2,IF(E6086="LO",6,10))+IF(D6086=1,2,IF(D6086=7,1,(IF(WEEKDAY(B6086)=1,2,IF(WEEKDAY(B6086)=7,1,0))))))</f>
        <v>2</v>
      </c>
      <c r="H6086" s="787">
        <v>15095</v>
      </c>
      <c r="I6086" s="788">
        <v>4192.6899719238281</v>
      </c>
      <c r="K6086" s="795">
        <v>824.32500000000005</v>
      </c>
      <c r="M6086" s="798">
        <f t="shared" si="286"/>
        <v>15666.450593566835</v>
      </c>
      <c r="N6086" s="303"/>
      <c r="S6086" s="786">
        <v>0</v>
      </c>
      <c r="T6086" s="781">
        <f>VLOOKUP(C6086,METADATA!$J$5:$Q$29,IF(E6086="HI",2,IF(E6086="LO",6,10))+IF(S6086=1,2,IF(D6086=7,1,(IF(WEEKDAY(B6086)=1,2,IF(WEEKDAY(B6086)=7,1,0))))))</f>
        <v>2</v>
      </c>
      <c r="U6086" s="781">
        <f>VLOOKUP(C6086,METADATA!$A$5:$H$29,IF(E6086="HI",2,IF(E6086="LO",6,10))+IF(S6086=1,2,IF(D6086=7,1,(IF(WEEKDAY(B6086)=1,2,IF(WEEKDAY(B6086)=7,1,0))))))</f>
        <v>2</v>
      </c>
    </row>
    <row r="6087" spans="2:21" ht="13.95" customHeight="1" x14ac:dyDescent="0.25">
      <c r="B6087" s="784">
        <f t="shared" si="284"/>
        <v>45636</v>
      </c>
      <c r="C6087" s="785">
        <v>11</v>
      </c>
      <c r="D6087" s="786">
        <f>IFERROR((INDEX(METADATA!$T$2:$T$20,MATCH(B6087,METADATA!$S$2:$S$20,0))),0)</f>
        <v>0</v>
      </c>
      <c r="E6087" s="785" t="str">
        <f t="shared" si="285"/>
        <v>LO</v>
      </c>
      <c r="F6087" s="786">
        <f>VLOOKUP(C6087,METADATA!$A$5:$H$29,IF(E6087="HI",2,IF(E6087="LO",6,10))+IF(D6087=1,2,IF(D6087=7,1,(IF(WEEKDAY(B6087)=1,2,IF(WEEKDAY(B6087)=7,1,0))))))</f>
        <v>2</v>
      </c>
      <c r="G6087" s="786">
        <f>VLOOKUP(C6087,METADATA!$J$5:$Q$29,IF(E6087="HI",2,IF(E6087="LO",6,10))+IF(D6087=1,2,IF(D6087=7,1,(IF(WEEKDAY(B6087)=1,2,IF(WEEKDAY(B6087)=7,1,0))))))</f>
        <v>2</v>
      </c>
      <c r="H6087" s="787">
        <v>15686.25</v>
      </c>
      <c r="I6087" s="788">
        <v>4239.4251403808594</v>
      </c>
      <c r="K6087" s="795">
        <v>882.73749999999995</v>
      </c>
      <c r="M6087" s="798">
        <f t="shared" si="286"/>
        <v>16249.035804729869</v>
      </c>
      <c r="N6087" s="303"/>
      <c r="S6087" s="786">
        <v>0</v>
      </c>
      <c r="T6087" s="781">
        <f>VLOOKUP(C6087,METADATA!$J$5:$Q$29,IF(E6087="HI",2,IF(E6087="LO",6,10))+IF(S6087=1,2,IF(D6087=7,1,(IF(WEEKDAY(B6087)=1,2,IF(WEEKDAY(B6087)=7,1,0))))))</f>
        <v>2</v>
      </c>
      <c r="U6087" s="781">
        <f>VLOOKUP(C6087,METADATA!$A$5:$H$29,IF(E6087="HI",2,IF(E6087="LO",6,10))+IF(S6087=1,2,IF(D6087=7,1,(IF(WEEKDAY(B6087)=1,2,IF(WEEKDAY(B6087)=7,1,0))))))</f>
        <v>2</v>
      </c>
    </row>
    <row r="6088" spans="2:21" ht="13.95" customHeight="1" x14ac:dyDescent="0.25">
      <c r="B6088" s="784">
        <f t="shared" si="284"/>
        <v>45636</v>
      </c>
      <c r="C6088" s="785">
        <v>12</v>
      </c>
      <c r="D6088" s="786">
        <f>IFERROR((INDEX(METADATA!$T$2:$T$20,MATCH(B6088,METADATA!$S$2:$S$20,0))),0)</f>
        <v>0</v>
      </c>
      <c r="E6088" s="785" t="str">
        <f t="shared" si="285"/>
        <v>LO</v>
      </c>
      <c r="F6088" s="786">
        <f>VLOOKUP(C6088,METADATA!$A$5:$H$29,IF(E6088="HI",2,IF(E6088="LO",6,10))+IF(D6088=1,2,IF(D6088=7,1,(IF(WEEKDAY(B6088)=1,2,IF(WEEKDAY(B6088)=7,1,0))))))</f>
        <v>2</v>
      </c>
      <c r="G6088" s="786">
        <f>VLOOKUP(C6088,METADATA!$J$5:$Q$29,IF(E6088="HI",2,IF(E6088="LO",6,10))+IF(D6088=1,2,IF(D6088=7,1,(IF(WEEKDAY(B6088)=1,2,IF(WEEKDAY(B6088)=7,1,0))))))</f>
        <v>2</v>
      </c>
      <c r="H6088" s="787">
        <v>16341</v>
      </c>
      <c r="I6088" s="788">
        <v>4253.7000732421875</v>
      </c>
      <c r="K6088" s="795">
        <v>909.3125</v>
      </c>
      <c r="M6088" s="798">
        <f t="shared" si="286"/>
        <v>16885.563221672546</v>
      </c>
      <c r="N6088" s="303"/>
      <c r="S6088" s="786">
        <v>0</v>
      </c>
      <c r="T6088" s="781">
        <f>VLOOKUP(C6088,METADATA!$J$5:$Q$29,IF(E6088="HI",2,IF(E6088="LO",6,10))+IF(S6088=1,2,IF(D6088=7,1,(IF(WEEKDAY(B6088)=1,2,IF(WEEKDAY(B6088)=7,1,0))))))</f>
        <v>2</v>
      </c>
      <c r="U6088" s="781">
        <f>VLOOKUP(C6088,METADATA!$A$5:$H$29,IF(E6088="HI",2,IF(E6088="LO",6,10))+IF(S6088=1,2,IF(D6088=7,1,(IF(WEEKDAY(B6088)=1,2,IF(WEEKDAY(B6088)=7,1,0))))))</f>
        <v>2</v>
      </c>
    </row>
    <row r="6089" spans="2:21" ht="13.95" customHeight="1" x14ac:dyDescent="0.25">
      <c r="B6089" s="784">
        <f t="shared" si="284"/>
        <v>45636</v>
      </c>
      <c r="C6089" s="785">
        <v>13</v>
      </c>
      <c r="D6089" s="786">
        <f>IFERROR((INDEX(METADATA!$T$2:$T$20,MATCH(B6089,METADATA!$S$2:$S$20,0))),0)</f>
        <v>0</v>
      </c>
      <c r="E6089" s="785" t="str">
        <f t="shared" si="285"/>
        <v>LO</v>
      </c>
      <c r="F6089" s="786">
        <f>VLOOKUP(C6089,METADATA!$A$5:$H$29,IF(E6089="HI",2,IF(E6089="LO",6,10))+IF(D6089=1,2,IF(D6089=7,1,(IF(WEEKDAY(B6089)=1,2,IF(WEEKDAY(B6089)=7,1,0))))))</f>
        <v>2</v>
      </c>
      <c r="G6089" s="786">
        <f>VLOOKUP(C6089,METADATA!$J$5:$Q$29,IF(E6089="HI",2,IF(E6089="LO",6,10))+IF(D6089=1,2,IF(D6089=7,1,(IF(WEEKDAY(B6089)=1,2,IF(WEEKDAY(B6089)=7,1,0))))))</f>
        <v>2</v>
      </c>
      <c r="H6089" s="787">
        <v>16250.75</v>
      </c>
      <c r="I6089" s="788">
        <v>4355.2951354980469</v>
      </c>
      <c r="K6089" s="795">
        <v>905.6</v>
      </c>
      <c r="M6089" s="798">
        <f t="shared" si="286"/>
        <v>16824.252473135111</v>
      </c>
      <c r="N6089" s="303"/>
      <c r="S6089" s="786">
        <v>0</v>
      </c>
      <c r="T6089" s="781">
        <f>VLOOKUP(C6089,METADATA!$J$5:$Q$29,IF(E6089="HI",2,IF(E6089="LO",6,10))+IF(S6089=1,2,IF(D6089=7,1,(IF(WEEKDAY(B6089)=1,2,IF(WEEKDAY(B6089)=7,1,0))))))</f>
        <v>2</v>
      </c>
      <c r="U6089" s="781">
        <f>VLOOKUP(C6089,METADATA!$A$5:$H$29,IF(E6089="HI",2,IF(E6089="LO",6,10))+IF(S6089=1,2,IF(D6089=7,1,(IF(WEEKDAY(B6089)=1,2,IF(WEEKDAY(B6089)=7,1,0))))))</f>
        <v>2</v>
      </c>
    </row>
    <row r="6090" spans="2:21" ht="13.95" customHeight="1" x14ac:dyDescent="0.25">
      <c r="B6090" s="784">
        <f t="shared" si="284"/>
        <v>45636</v>
      </c>
      <c r="C6090" s="785">
        <v>14</v>
      </c>
      <c r="D6090" s="786">
        <f>IFERROR((INDEX(METADATA!$T$2:$T$20,MATCH(B6090,METADATA!$S$2:$S$20,0))),0)</f>
        <v>0</v>
      </c>
      <c r="E6090" s="785" t="str">
        <f t="shared" si="285"/>
        <v>LO</v>
      </c>
      <c r="F6090" s="786">
        <f>VLOOKUP(C6090,METADATA!$A$5:$H$29,IF(E6090="HI",2,IF(E6090="LO",6,10))+IF(D6090=1,2,IF(D6090=7,1,(IF(WEEKDAY(B6090)=1,2,IF(WEEKDAY(B6090)=7,1,0))))))</f>
        <v>2</v>
      </c>
      <c r="G6090" s="786">
        <f>VLOOKUP(C6090,METADATA!$J$5:$Q$29,IF(E6090="HI",2,IF(E6090="LO",6,10))+IF(D6090=1,2,IF(D6090=7,1,(IF(WEEKDAY(B6090)=1,2,IF(WEEKDAY(B6090)=7,1,0))))))</f>
        <v>2</v>
      </c>
      <c r="H6090" s="787">
        <v>144</v>
      </c>
      <c r="I6090" s="788">
        <v>4419.4200439453125</v>
      </c>
      <c r="K6090" s="795">
        <v>913.98749999999995</v>
      </c>
      <c r="M6090" s="798">
        <f t="shared" si="286"/>
        <v>4421.7654307782532</v>
      </c>
      <c r="N6090" s="303"/>
      <c r="S6090" s="786">
        <v>0</v>
      </c>
      <c r="T6090" s="781">
        <f>VLOOKUP(C6090,METADATA!$J$5:$Q$29,IF(E6090="HI",2,IF(E6090="LO",6,10))+IF(S6090=1,2,IF(D6090=7,1,(IF(WEEKDAY(B6090)=1,2,IF(WEEKDAY(B6090)=7,1,0))))))</f>
        <v>2</v>
      </c>
      <c r="U6090" s="781">
        <f>VLOOKUP(C6090,METADATA!$A$5:$H$29,IF(E6090="HI",2,IF(E6090="LO",6,10))+IF(S6090=1,2,IF(D6090=7,1,(IF(WEEKDAY(B6090)=1,2,IF(WEEKDAY(B6090)=7,1,0))))))</f>
        <v>2</v>
      </c>
    </row>
    <row r="6091" spans="2:21" ht="13.95" customHeight="1" x14ac:dyDescent="0.25">
      <c r="B6091" s="784">
        <f t="shared" si="284"/>
        <v>45636</v>
      </c>
      <c r="C6091" s="785">
        <v>15</v>
      </c>
      <c r="D6091" s="786">
        <f>IFERROR((INDEX(METADATA!$T$2:$T$20,MATCH(B6091,METADATA!$S$2:$S$20,0))),0)</f>
        <v>0</v>
      </c>
      <c r="E6091" s="785" t="str">
        <f t="shared" si="285"/>
        <v>LO</v>
      </c>
      <c r="F6091" s="786">
        <f>VLOOKUP(C6091,METADATA!$A$5:$H$29,IF(E6091="HI",2,IF(E6091="LO",6,10))+IF(D6091=1,2,IF(D6091=7,1,(IF(WEEKDAY(B6091)=1,2,IF(WEEKDAY(B6091)=7,1,0))))))</f>
        <v>2</v>
      </c>
      <c r="G6091" s="786">
        <f>VLOOKUP(C6091,METADATA!$J$5:$Q$29,IF(E6091="HI",2,IF(E6091="LO",6,10))+IF(D6091=1,2,IF(D6091=7,1,(IF(WEEKDAY(B6091)=1,2,IF(WEEKDAY(B6091)=7,1,0))))))</f>
        <v>2</v>
      </c>
      <c r="H6091" s="787">
        <v>53</v>
      </c>
      <c r="I6091" s="788">
        <v>4358.3299255371094</v>
      </c>
      <c r="K6091" s="795">
        <v>902.26250000000005</v>
      </c>
      <c r="M6091" s="798">
        <f t="shared" si="286"/>
        <v>4358.652170090234</v>
      </c>
      <c r="N6091" s="303"/>
      <c r="S6091" s="786">
        <v>0</v>
      </c>
      <c r="T6091" s="781">
        <f>VLOOKUP(C6091,METADATA!$J$5:$Q$29,IF(E6091="HI",2,IF(E6091="LO",6,10))+IF(S6091=1,2,IF(D6091=7,1,(IF(WEEKDAY(B6091)=1,2,IF(WEEKDAY(B6091)=7,1,0))))))</f>
        <v>2</v>
      </c>
      <c r="U6091" s="781">
        <f>VLOOKUP(C6091,METADATA!$A$5:$H$29,IF(E6091="HI",2,IF(E6091="LO",6,10))+IF(S6091=1,2,IF(D6091=7,1,(IF(WEEKDAY(B6091)=1,2,IF(WEEKDAY(B6091)=7,1,0))))))</f>
        <v>2</v>
      </c>
    </row>
    <row r="6092" spans="2:21" ht="13.95" customHeight="1" x14ac:dyDescent="0.25">
      <c r="B6092" s="784">
        <f t="shared" si="284"/>
        <v>45636</v>
      </c>
      <c r="C6092" s="785">
        <v>16</v>
      </c>
      <c r="D6092" s="786">
        <f>IFERROR((INDEX(METADATA!$T$2:$T$20,MATCH(B6092,METADATA!$S$2:$S$20,0))),0)</f>
        <v>0</v>
      </c>
      <c r="E6092" s="785" t="str">
        <f t="shared" si="285"/>
        <v>LO</v>
      </c>
      <c r="F6092" s="786">
        <f>VLOOKUP(C6092,METADATA!$A$5:$H$29,IF(E6092="HI",2,IF(E6092="LO",6,10))+IF(D6092=1,2,IF(D6092=7,1,(IF(WEEKDAY(B6092)=1,2,IF(WEEKDAY(B6092)=7,1,0))))))</f>
        <v>2</v>
      </c>
      <c r="G6092" s="786">
        <f>VLOOKUP(C6092,METADATA!$J$5:$Q$29,IF(E6092="HI",2,IF(E6092="LO",6,10))+IF(D6092=1,2,IF(D6092=7,1,(IF(WEEKDAY(B6092)=1,2,IF(WEEKDAY(B6092)=7,1,0))))))</f>
        <v>2</v>
      </c>
      <c r="H6092" s="787">
        <v>14813.25</v>
      </c>
      <c r="I6092" s="788">
        <v>3714.7951049804688</v>
      </c>
      <c r="K6092" s="795">
        <v>933.76250000000005</v>
      </c>
      <c r="M6092" s="798">
        <f t="shared" si="286"/>
        <v>15271.937605768524</v>
      </c>
      <c r="N6092" s="303"/>
      <c r="S6092" s="786">
        <v>0</v>
      </c>
      <c r="T6092" s="781">
        <f>VLOOKUP(C6092,METADATA!$J$5:$Q$29,IF(E6092="HI",2,IF(E6092="LO",6,10))+IF(S6092=1,2,IF(D6092=7,1,(IF(WEEKDAY(B6092)=1,2,IF(WEEKDAY(B6092)=7,1,0))))))</f>
        <v>2</v>
      </c>
      <c r="U6092" s="781">
        <f>VLOOKUP(C6092,METADATA!$A$5:$H$29,IF(E6092="HI",2,IF(E6092="LO",6,10))+IF(S6092=1,2,IF(D6092=7,1,(IF(WEEKDAY(B6092)=1,2,IF(WEEKDAY(B6092)=7,1,0))))))</f>
        <v>2</v>
      </c>
    </row>
    <row r="6093" spans="2:21" ht="13.95" customHeight="1" x14ac:dyDescent="0.25">
      <c r="B6093" s="784">
        <f t="shared" si="284"/>
        <v>45636</v>
      </c>
      <c r="C6093" s="785">
        <v>17</v>
      </c>
      <c r="D6093" s="786">
        <f>IFERROR((INDEX(METADATA!$T$2:$T$20,MATCH(B6093,METADATA!$S$2:$S$20,0))),0)</f>
        <v>0</v>
      </c>
      <c r="E6093" s="785" t="str">
        <f t="shared" si="285"/>
        <v>LO</v>
      </c>
      <c r="F6093" s="786">
        <f>VLOOKUP(C6093,METADATA!$A$5:$H$29,IF(E6093="HI",2,IF(E6093="LO",6,10))+IF(D6093=1,2,IF(D6093=7,1,(IF(WEEKDAY(B6093)=1,2,IF(WEEKDAY(B6093)=7,1,0))))))</f>
        <v>2</v>
      </c>
      <c r="G6093" s="786">
        <f>VLOOKUP(C6093,METADATA!$J$5:$Q$29,IF(E6093="HI",2,IF(E6093="LO",6,10))+IF(D6093=1,2,IF(D6093=7,1,(IF(WEEKDAY(B6093)=1,2,IF(WEEKDAY(B6093)=7,1,0))))))</f>
        <v>2</v>
      </c>
      <c r="H6093" s="787">
        <v>16474.5</v>
      </c>
      <c r="I6093" s="788">
        <v>2980.5949783325195</v>
      </c>
      <c r="K6093" s="795">
        <v>0</v>
      </c>
      <c r="M6093" s="798">
        <f t="shared" si="286"/>
        <v>16741.956178262473</v>
      </c>
      <c r="N6093" s="303"/>
      <c r="S6093" s="786">
        <v>0</v>
      </c>
      <c r="T6093" s="781">
        <f>VLOOKUP(C6093,METADATA!$J$5:$Q$29,IF(E6093="HI",2,IF(E6093="LO",6,10))+IF(S6093=1,2,IF(D6093=7,1,(IF(WEEKDAY(B6093)=1,2,IF(WEEKDAY(B6093)=7,1,0))))))</f>
        <v>2</v>
      </c>
      <c r="U6093" s="781">
        <f>VLOOKUP(C6093,METADATA!$A$5:$H$29,IF(E6093="HI",2,IF(E6093="LO",6,10))+IF(S6093=1,2,IF(D6093=7,1,(IF(WEEKDAY(B6093)=1,2,IF(WEEKDAY(B6093)=7,1,0))))))</f>
        <v>2</v>
      </c>
    </row>
    <row r="6094" spans="2:21" ht="13.95" customHeight="1" x14ac:dyDescent="0.25">
      <c r="B6094" s="784">
        <f t="shared" si="284"/>
        <v>45636</v>
      </c>
      <c r="C6094" s="785">
        <v>18</v>
      </c>
      <c r="D6094" s="786">
        <f>IFERROR((INDEX(METADATA!$T$2:$T$20,MATCH(B6094,METADATA!$S$2:$S$20,0))),0)</f>
        <v>0</v>
      </c>
      <c r="E6094" s="785" t="str">
        <f t="shared" si="285"/>
        <v>LO</v>
      </c>
      <c r="F6094" s="786">
        <f>VLOOKUP(C6094,METADATA!$A$5:$H$29,IF(E6094="HI",2,IF(E6094="LO",6,10))+IF(D6094=1,2,IF(D6094=7,1,(IF(WEEKDAY(B6094)=1,2,IF(WEEKDAY(B6094)=7,1,0))))))</f>
        <v>1</v>
      </c>
      <c r="G6094" s="786">
        <f>VLOOKUP(C6094,METADATA!$J$5:$Q$29,IF(E6094="HI",2,IF(E6094="LO",6,10))+IF(D6094=1,2,IF(D6094=7,1,(IF(WEEKDAY(B6094)=1,2,IF(WEEKDAY(B6094)=7,1,0))))))</f>
        <v>1</v>
      </c>
      <c r="H6094" s="787">
        <v>15677</v>
      </c>
      <c r="I6094" s="788">
        <v>3134.9399566650391</v>
      </c>
      <c r="K6094" s="795">
        <v>0</v>
      </c>
      <c r="M6094" s="798">
        <f t="shared" si="286"/>
        <v>15987.375567362362</v>
      </c>
      <c r="N6094" s="303"/>
      <c r="S6094" s="786">
        <v>0</v>
      </c>
      <c r="T6094" s="781">
        <f>VLOOKUP(C6094,METADATA!$J$5:$Q$29,IF(E6094="HI",2,IF(E6094="LO",6,10))+IF(S6094=1,2,IF(D6094=7,1,(IF(WEEKDAY(B6094)=1,2,IF(WEEKDAY(B6094)=7,1,0))))))</f>
        <v>1</v>
      </c>
      <c r="U6094" s="781">
        <f>VLOOKUP(C6094,METADATA!$A$5:$H$29,IF(E6094="HI",2,IF(E6094="LO",6,10))+IF(S6094=1,2,IF(D6094=7,1,(IF(WEEKDAY(B6094)=1,2,IF(WEEKDAY(B6094)=7,1,0))))))</f>
        <v>1</v>
      </c>
    </row>
    <row r="6095" spans="2:21" ht="13.95" customHeight="1" x14ac:dyDescent="0.25">
      <c r="B6095" s="784">
        <f t="shared" si="284"/>
        <v>45636</v>
      </c>
      <c r="C6095" s="785">
        <v>19</v>
      </c>
      <c r="D6095" s="786">
        <f>IFERROR((INDEX(METADATA!$T$2:$T$20,MATCH(B6095,METADATA!$S$2:$S$20,0))),0)</f>
        <v>0</v>
      </c>
      <c r="E6095" s="785" t="str">
        <f t="shared" si="285"/>
        <v>LO</v>
      </c>
      <c r="F6095" s="786">
        <f>VLOOKUP(C6095,METADATA!$A$5:$H$29,IF(E6095="HI",2,IF(E6095="LO",6,10))+IF(D6095=1,2,IF(D6095=7,1,(IF(WEEKDAY(B6095)=1,2,IF(WEEKDAY(B6095)=7,1,0))))))</f>
        <v>1</v>
      </c>
      <c r="G6095" s="786">
        <f>VLOOKUP(C6095,METADATA!$J$5:$Q$29,IF(E6095="HI",2,IF(E6095="LO",6,10))+IF(D6095=1,2,IF(D6095=7,1,(IF(WEEKDAY(B6095)=1,2,IF(WEEKDAY(B6095)=7,1,0))))))</f>
        <v>1</v>
      </c>
      <c r="H6095" s="787">
        <v>15602.5</v>
      </c>
      <c r="I6095" s="788">
        <v>3037.2649688720703</v>
      </c>
      <c r="K6095" s="795">
        <v>0</v>
      </c>
      <c r="M6095" s="798">
        <f t="shared" si="286"/>
        <v>15895.376206341813</v>
      </c>
      <c r="N6095" s="303"/>
      <c r="S6095" s="786">
        <v>0</v>
      </c>
      <c r="T6095" s="781">
        <f>VLOOKUP(C6095,METADATA!$J$5:$Q$29,IF(E6095="HI",2,IF(E6095="LO",6,10))+IF(S6095=1,2,IF(D6095=7,1,(IF(WEEKDAY(B6095)=1,2,IF(WEEKDAY(B6095)=7,1,0))))))</f>
        <v>1</v>
      </c>
      <c r="U6095" s="781">
        <f>VLOOKUP(C6095,METADATA!$A$5:$H$29,IF(E6095="HI",2,IF(E6095="LO",6,10))+IF(S6095=1,2,IF(D6095=7,1,(IF(WEEKDAY(B6095)=1,2,IF(WEEKDAY(B6095)=7,1,0))))))</f>
        <v>1</v>
      </c>
    </row>
    <row r="6096" spans="2:21" ht="13.95" customHeight="1" x14ac:dyDescent="0.25">
      <c r="B6096" s="784">
        <f t="shared" si="284"/>
        <v>45636</v>
      </c>
      <c r="C6096" s="785">
        <v>20</v>
      </c>
      <c r="D6096" s="786">
        <f>IFERROR((INDEX(METADATA!$T$2:$T$20,MATCH(B6096,METADATA!$S$2:$S$20,0))),0)</f>
        <v>0</v>
      </c>
      <c r="E6096" s="785" t="str">
        <f t="shared" si="285"/>
        <v>LO</v>
      </c>
      <c r="F6096" s="786">
        <f>VLOOKUP(C6096,METADATA!$A$5:$H$29,IF(E6096="HI",2,IF(E6096="LO",6,10))+IF(D6096=1,2,IF(D6096=7,1,(IF(WEEKDAY(B6096)=1,2,IF(WEEKDAY(B6096)=7,1,0))))))</f>
        <v>1</v>
      </c>
      <c r="G6096" s="786">
        <f>VLOOKUP(C6096,METADATA!$J$5:$Q$29,IF(E6096="HI",2,IF(E6096="LO",6,10))+IF(D6096=1,2,IF(D6096=7,1,(IF(WEEKDAY(B6096)=1,2,IF(WEEKDAY(B6096)=7,1,0))))))</f>
        <v>2</v>
      </c>
      <c r="H6096" s="787">
        <v>14824</v>
      </c>
      <c r="I6096" s="788">
        <v>3056.0749359130859</v>
      </c>
      <c r="K6096" s="795">
        <v>0</v>
      </c>
      <c r="M6096" s="798">
        <f t="shared" si="286"/>
        <v>15135.738172085172</v>
      </c>
      <c r="N6096" s="303"/>
      <c r="S6096" s="786">
        <v>0</v>
      </c>
      <c r="T6096" s="781">
        <f>VLOOKUP(C6096,METADATA!$J$5:$Q$29,IF(E6096="HI",2,IF(E6096="LO",6,10))+IF(S6096=1,2,IF(D6096=7,1,(IF(WEEKDAY(B6096)=1,2,IF(WEEKDAY(B6096)=7,1,0))))))</f>
        <v>2</v>
      </c>
      <c r="U6096" s="781">
        <f>VLOOKUP(C6096,METADATA!$A$5:$H$29,IF(E6096="HI",2,IF(E6096="LO",6,10))+IF(S6096=1,2,IF(D6096=7,1,(IF(WEEKDAY(B6096)=1,2,IF(WEEKDAY(B6096)=7,1,0))))))</f>
        <v>1</v>
      </c>
    </row>
    <row r="6097" spans="2:21" ht="13.95" customHeight="1" x14ac:dyDescent="0.25">
      <c r="B6097" s="784">
        <f t="shared" si="284"/>
        <v>45636</v>
      </c>
      <c r="C6097" s="785">
        <v>21</v>
      </c>
      <c r="D6097" s="786">
        <f>IFERROR((INDEX(METADATA!$T$2:$T$20,MATCH(B6097,METADATA!$S$2:$S$20,0))),0)</f>
        <v>0</v>
      </c>
      <c r="E6097" s="785" t="str">
        <f t="shared" si="285"/>
        <v>LO</v>
      </c>
      <c r="F6097" s="786">
        <f>VLOOKUP(C6097,METADATA!$A$5:$H$29,IF(E6097="HI",2,IF(E6097="LO",6,10))+IF(D6097=1,2,IF(D6097=7,1,(IF(WEEKDAY(B6097)=1,2,IF(WEEKDAY(B6097)=7,1,0))))))</f>
        <v>2</v>
      </c>
      <c r="G6097" s="786">
        <f>VLOOKUP(C6097,METADATA!$J$5:$Q$29,IF(E6097="HI",2,IF(E6097="LO",6,10))+IF(D6097=1,2,IF(D6097=7,1,(IF(WEEKDAY(B6097)=1,2,IF(WEEKDAY(B6097)=7,1,0))))))</f>
        <v>2</v>
      </c>
      <c r="H6097" s="787">
        <v>13083.75</v>
      </c>
      <c r="I6097" s="788">
        <v>3021.2750015258789</v>
      </c>
      <c r="K6097" s="795">
        <v>0</v>
      </c>
      <c r="M6097" s="798">
        <f t="shared" si="286"/>
        <v>13428.053347278048</v>
      </c>
      <c r="N6097" s="303"/>
      <c r="S6097" s="786">
        <v>0</v>
      </c>
      <c r="T6097" s="781">
        <f>VLOOKUP(C6097,METADATA!$J$5:$Q$29,IF(E6097="HI",2,IF(E6097="LO",6,10))+IF(S6097=1,2,IF(D6097=7,1,(IF(WEEKDAY(B6097)=1,2,IF(WEEKDAY(B6097)=7,1,0))))))</f>
        <v>2</v>
      </c>
      <c r="U6097" s="781">
        <f>VLOOKUP(C6097,METADATA!$A$5:$H$29,IF(E6097="HI",2,IF(E6097="LO",6,10))+IF(S6097=1,2,IF(D6097=7,1,(IF(WEEKDAY(B6097)=1,2,IF(WEEKDAY(B6097)=7,1,0))))))</f>
        <v>2</v>
      </c>
    </row>
    <row r="6098" spans="2:21" ht="13.95" customHeight="1" x14ac:dyDescent="0.25">
      <c r="B6098" s="784">
        <f t="shared" si="284"/>
        <v>45636</v>
      </c>
      <c r="C6098" s="785">
        <v>22</v>
      </c>
      <c r="D6098" s="786">
        <f>IFERROR((INDEX(METADATA!$T$2:$T$20,MATCH(B6098,METADATA!$S$2:$S$20,0))),0)</f>
        <v>0</v>
      </c>
      <c r="E6098" s="785" t="str">
        <f t="shared" si="285"/>
        <v>LO</v>
      </c>
      <c r="F6098" s="786">
        <f>VLOOKUP(C6098,METADATA!$A$5:$H$29,IF(E6098="HI",2,IF(E6098="LO",6,10))+IF(D6098=1,2,IF(D6098=7,1,(IF(WEEKDAY(B6098)=1,2,IF(WEEKDAY(B6098)=7,1,0))))))</f>
        <v>3</v>
      </c>
      <c r="G6098" s="786">
        <f>VLOOKUP(C6098,METADATA!$J$5:$Q$29,IF(E6098="HI",2,IF(E6098="LO",6,10))+IF(D6098=1,2,IF(D6098=7,1,(IF(WEEKDAY(B6098)=1,2,IF(WEEKDAY(B6098)=7,1,0))))))</f>
        <v>3</v>
      </c>
      <c r="H6098" s="787">
        <v>268</v>
      </c>
      <c r="I6098" s="788">
        <v>3548.6800689697266</v>
      </c>
      <c r="K6098" s="795">
        <v>0</v>
      </c>
      <c r="M6098" s="798">
        <f t="shared" si="286"/>
        <v>3558.785499563437</v>
      </c>
      <c r="N6098" s="303"/>
      <c r="S6098" s="786">
        <v>0</v>
      </c>
      <c r="T6098" s="781">
        <f>VLOOKUP(C6098,METADATA!$J$5:$Q$29,IF(E6098="HI",2,IF(E6098="LO",6,10))+IF(S6098=1,2,IF(D6098=7,1,(IF(WEEKDAY(B6098)=1,2,IF(WEEKDAY(B6098)=7,1,0))))))</f>
        <v>3</v>
      </c>
      <c r="U6098" s="781">
        <f>VLOOKUP(C6098,METADATA!$A$5:$H$29,IF(E6098="HI",2,IF(E6098="LO",6,10))+IF(S6098=1,2,IF(D6098=7,1,(IF(WEEKDAY(B6098)=1,2,IF(WEEKDAY(B6098)=7,1,0))))))</f>
        <v>3</v>
      </c>
    </row>
    <row r="6099" spans="2:21" ht="13.95" customHeight="1" x14ac:dyDescent="0.25">
      <c r="B6099" s="784">
        <f t="shared" si="284"/>
        <v>45636</v>
      </c>
      <c r="C6099" s="785">
        <v>23</v>
      </c>
      <c r="D6099" s="786">
        <f>IFERROR((INDEX(METADATA!$T$2:$T$20,MATCH(B6099,METADATA!$S$2:$S$20,0))),0)</f>
        <v>0</v>
      </c>
      <c r="E6099" s="785" t="str">
        <f t="shared" si="285"/>
        <v>LO</v>
      </c>
      <c r="F6099" s="786">
        <f>VLOOKUP(C6099,METADATA!$A$5:$H$29,IF(E6099="HI",2,IF(E6099="LO",6,10))+IF(D6099=1,2,IF(D6099=7,1,(IF(WEEKDAY(B6099)=1,2,IF(WEEKDAY(B6099)=7,1,0))))))</f>
        <v>3</v>
      </c>
      <c r="G6099" s="786">
        <f>VLOOKUP(C6099,METADATA!$J$5:$Q$29,IF(E6099="HI",2,IF(E6099="LO",6,10))+IF(D6099=1,2,IF(D6099=7,1,(IF(WEEKDAY(B6099)=1,2,IF(WEEKDAY(B6099)=7,1,0))))))</f>
        <v>3</v>
      </c>
      <c r="H6099" s="787">
        <v>52</v>
      </c>
      <c r="I6099" s="788">
        <v>4078.824951171875</v>
      </c>
      <c r="K6099" s="795">
        <v>0</v>
      </c>
      <c r="M6099" s="798">
        <f t="shared" si="286"/>
        <v>4079.1564057170262</v>
      </c>
      <c r="N6099" s="303"/>
      <c r="S6099" s="786">
        <v>0</v>
      </c>
      <c r="T6099" s="781">
        <f>VLOOKUP(C6099,METADATA!$J$5:$Q$29,IF(E6099="HI",2,IF(E6099="LO",6,10))+IF(S6099=1,2,IF(D6099=7,1,(IF(WEEKDAY(B6099)=1,2,IF(WEEKDAY(B6099)=7,1,0))))))</f>
        <v>3</v>
      </c>
      <c r="U6099" s="781">
        <f>VLOOKUP(C6099,METADATA!$A$5:$H$29,IF(E6099="HI",2,IF(E6099="LO",6,10))+IF(S6099=1,2,IF(D6099=7,1,(IF(WEEKDAY(B6099)=1,2,IF(WEEKDAY(B6099)=7,1,0))))))</f>
        <v>3</v>
      </c>
    </row>
    <row r="6100" spans="2:21" ht="13.95" customHeight="1" x14ac:dyDescent="0.25">
      <c r="B6100" s="784">
        <f t="shared" si="284"/>
        <v>45637</v>
      </c>
      <c r="C6100" s="785">
        <v>0</v>
      </c>
      <c r="D6100" s="786">
        <f>IFERROR((INDEX(METADATA!$T$2:$T$20,MATCH(B6100,METADATA!$S$2:$S$20,0))),0)</f>
        <v>0</v>
      </c>
      <c r="E6100" s="785" t="str">
        <f t="shared" si="285"/>
        <v>LO</v>
      </c>
      <c r="F6100" s="786">
        <f>VLOOKUP(C6100,METADATA!$A$5:$H$29,IF(E6100="HI",2,IF(E6100="LO",6,10))+IF(D6100=1,2,IF(D6100=7,1,(IF(WEEKDAY(B6100)=1,2,IF(WEEKDAY(B6100)=7,1,0))))))</f>
        <v>3</v>
      </c>
      <c r="G6100" s="786">
        <f>VLOOKUP(C6100,METADATA!$J$5:$Q$29,IF(E6100="HI",2,IF(E6100="LO",6,10))+IF(D6100=1,2,IF(D6100=7,1,(IF(WEEKDAY(B6100)=1,2,IF(WEEKDAY(B6100)=7,1,0))))))</f>
        <v>3</v>
      </c>
      <c r="H6100" s="787">
        <v>11450</v>
      </c>
      <c r="I6100" s="788">
        <v>4294.9599609375</v>
      </c>
      <c r="K6100" s="795">
        <v>0</v>
      </c>
      <c r="M6100" s="798">
        <f t="shared" si="286"/>
        <v>12229.030258612342</v>
      </c>
      <c r="N6100" s="303"/>
      <c r="S6100" s="786">
        <v>0</v>
      </c>
      <c r="T6100" s="781">
        <f>VLOOKUP(C6100,METADATA!$J$5:$Q$29,IF(E6100="HI",2,IF(E6100="LO",6,10))+IF(S6100=1,2,IF(D6100=7,1,(IF(WEEKDAY(B6100)=1,2,IF(WEEKDAY(B6100)=7,1,0))))))</f>
        <v>3</v>
      </c>
      <c r="U6100" s="781">
        <f>VLOOKUP(C6100,METADATA!$A$5:$H$29,IF(E6100="HI",2,IF(E6100="LO",6,10))+IF(S6100=1,2,IF(D6100=7,1,(IF(WEEKDAY(B6100)=1,2,IF(WEEKDAY(B6100)=7,1,0))))))</f>
        <v>3</v>
      </c>
    </row>
    <row r="6101" spans="2:21" ht="13.95" customHeight="1" x14ac:dyDescent="0.25">
      <c r="B6101" s="784">
        <f t="shared" si="284"/>
        <v>45637</v>
      </c>
      <c r="C6101" s="785">
        <v>1</v>
      </c>
      <c r="D6101" s="786">
        <f>IFERROR((INDEX(METADATA!$T$2:$T$20,MATCH(B6101,METADATA!$S$2:$S$20,0))),0)</f>
        <v>0</v>
      </c>
      <c r="E6101" s="785" t="str">
        <f t="shared" si="285"/>
        <v>LO</v>
      </c>
      <c r="F6101" s="786">
        <f>VLOOKUP(C6101,METADATA!$A$5:$H$29,IF(E6101="HI",2,IF(E6101="LO",6,10))+IF(D6101=1,2,IF(D6101=7,1,(IF(WEEKDAY(B6101)=1,2,IF(WEEKDAY(B6101)=7,1,0))))))</f>
        <v>3</v>
      </c>
      <c r="G6101" s="786">
        <f>VLOOKUP(C6101,METADATA!$J$5:$Q$29,IF(E6101="HI",2,IF(E6101="LO",6,10))+IF(D6101=1,2,IF(D6101=7,1,(IF(WEEKDAY(B6101)=1,2,IF(WEEKDAY(B6101)=7,1,0))))))</f>
        <v>3</v>
      </c>
      <c r="H6101" s="787">
        <v>9926.75</v>
      </c>
      <c r="I6101" s="788">
        <v>4159.072509765625</v>
      </c>
      <c r="K6101" s="795">
        <v>0</v>
      </c>
      <c r="M6101" s="798">
        <f t="shared" si="286"/>
        <v>10762.817925803081</v>
      </c>
      <c r="N6101" s="303"/>
      <c r="S6101" s="786">
        <v>0</v>
      </c>
      <c r="T6101" s="781">
        <f>VLOOKUP(C6101,METADATA!$J$5:$Q$29,IF(E6101="HI",2,IF(E6101="LO",6,10))+IF(S6101=1,2,IF(D6101=7,1,(IF(WEEKDAY(B6101)=1,2,IF(WEEKDAY(B6101)=7,1,0))))))</f>
        <v>3</v>
      </c>
      <c r="U6101" s="781">
        <f>VLOOKUP(C6101,METADATA!$A$5:$H$29,IF(E6101="HI",2,IF(E6101="LO",6,10))+IF(S6101=1,2,IF(D6101=7,1,(IF(WEEKDAY(B6101)=1,2,IF(WEEKDAY(B6101)=7,1,0))))))</f>
        <v>3</v>
      </c>
    </row>
    <row r="6102" spans="2:21" ht="13.95" customHeight="1" x14ac:dyDescent="0.25">
      <c r="B6102" s="784">
        <f t="shared" si="284"/>
        <v>45637</v>
      </c>
      <c r="C6102" s="785">
        <v>2</v>
      </c>
      <c r="D6102" s="786">
        <f>IFERROR((INDEX(METADATA!$T$2:$T$20,MATCH(B6102,METADATA!$S$2:$S$20,0))),0)</f>
        <v>0</v>
      </c>
      <c r="E6102" s="785" t="str">
        <f t="shared" si="285"/>
        <v>LO</v>
      </c>
      <c r="F6102" s="786">
        <f>VLOOKUP(C6102,METADATA!$A$5:$H$29,IF(E6102="HI",2,IF(E6102="LO",6,10))+IF(D6102=1,2,IF(D6102=7,1,(IF(WEEKDAY(B6102)=1,2,IF(WEEKDAY(B6102)=7,1,0))))))</f>
        <v>3</v>
      </c>
      <c r="G6102" s="786">
        <f>VLOOKUP(C6102,METADATA!$J$5:$Q$29,IF(E6102="HI",2,IF(E6102="LO",6,10))+IF(D6102=1,2,IF(D6102=7,1,(IF(WEEKDAY(B6102)=1,2,IF(WEEKDAY(B6102)=7,1,0))))))</f>
        <v>3</v>
      </c>
      <c r="H6102" s="787">
        <v>9644.5</v>
      </c>
      <c r="I6102" s="788">
        <v>3761.8999938964844</v>
      </c>
      <c r="K6102" s="795">
        <v>0</v>
      </c>
      <c r="M6102" s="798">
        <f t="shared" si="286"/>
        <v>10352.210962595302</v>
      </c>
      <c r="N6102" s="303"/>
      <c r="S6102" s="786">
        <v>0</v>
      </c>
      <c r="T6102" s="781">
        <f>VLOOKUP(C6102,METADATA!$J$5:$Q$29,IF(E6102="HI",2,IF(E6102="LO",6,10))+IF(S6102=1,2,IF(D6102=7,1,(IF(WEEKDAY(B6102)=1,2,IF(WEEKDAY(B6102)=7,1,0))))))</f>
        <v>3</v>
      </c>
      <c r="U6102" s="781">
        <f>VLOOKUP(C6102,METADATA!$A$5:$H$29,IF(E6102="HI",2,IF(E6102="LO",6,10))+IF(S6102=1,2,IF(D6102=7,1,(IF(WEEKDAY(B6102)=1,2,IF(WEEKDAY(B6102)=7,1,0))))))</f>
        <v>3</v>
      </c>
    </row>
    <row r="6103" spans="2:21" ht="13.95" customHeight="1" x14ac:dyDescent="0.25">
      <c r="B6103" s="784">
        <f t="shared" si="284"/>
        <v>45637</v>
      </c>
      <c r="C6103" s="785">
        <v>3</v>
      </c>
      <c r="D6103" s="786">
        <f>IFERROR((INDEX(METADATA!$T$2:$T$20,MATCH(B6103,METADATA!$S$2:$S$20,0))),0)</f>
        <v>0</v>
      </c>
      <c r="E6103" s="785" t="str">
        <f t="shared" si="285"/>
        <v>LO</v>
      </c>
      <c r="F6103" s="786">
        <f>VLOOKUP(C6103,METADATA!$A$5:$H$29,IF(E6103="HI",2,IF(E6103="LO",6,10))+IF(D6103=1,2,IF(D6103=7,1,(IF(WEEKDAY(B6103)=1,2,IF(WEEKDAY(B6103)=7,1,0))))))</f>
        <v>3</v>
      </c>
      <c r="G6103" s="786">
        <f>VLOOKUP(C6103,METADATA!$J$5:$Q$29,IF(E6103="HI",2,IF(E6103="LO",6,10))+IF(D6103=1,2,IF(D6103=7,1,(IF(WEEKDAY(B6103)=1,2,IF(WEEKDAY(B6103)=7,1,0))))))</f>
        <v>3</v>
      </c>
      <c r="H6103" s="787">
        <v>9528</v>
      </c>
      <c r="I6103" s="788">
        <v>3815.260009765625</v>
      </c>
      <c r="K6103" s="795">
        <v>0</v>
      </c>
      <c r="M6103" s="798">
        <f t="shared" si="286"/>
        <v>10263.478598512143</v>
      </c>
      <c r="N6103" s="303"/>
      <c r="S6103" s="786">
        <v>0</v>
      </c>
      <c r="T6103" s="781">
        <f>VLOOKUP(C6103,METADATA!$J$5:$Q$29,IF(E6103="HI",2,IF(E6103="LO",6,10))+IF(S6103=1,2,IF(D6103=7,1,(IF(WEEKDAY(B6103)=1,2,IF(WEEKDAY(B6103)=7,1,0))))))</f>
        <v>3</v>
      </c>
      <c r="U6103" s="781">
        <f>VLOOKUP(C6103,METADATA!$A$5:$H$29,IF(E6103="HI",2,IF(E6103="LO",6,10))+IF(S6103=1,2,IF(D6103=7,1,(IF(WEEKDAY(B6103)=1,2,IF(WEEKDAY(B6103)=7,1,0))))))</f>
        <v>3</v>
      </c>
    </row>
    <row r="6104" spans="2:21" ht="13.95" customHeight="1" x14ac:dyDescent="0.25">
      <c r="B6104" s="784">
        <f t="shared" si="284"/>
        <v>45637</v>
      </c>
      <c r="C6104" s="785">
        <v>4</v>
      </c>
      <c r="D6104" s="786">
        <f>IFERROR((INDEX(METADATA!$T$2:$T$20,MATCH(B6104,METADATA!$S$2:$S$20,0))),0)</f>
        <v>0</v>
      </c>
      <c r="E6104" s="785" t="str">
        <f t="shared" si="285"/>
        <v>LO</v>
      </c>
      <c r="F6104" s="786">
        <f>VLOOKUP(C6104,METADATA!$A$5:$H$29,IF(E6104="HI",2,IF(E6104="LO",6,10))+IF(D6104=1,2,IF(D6104=7,1,(IF(WEEKDAY(B6104)=1,2,IF(WEEKDAY(B6104)=7,1,0))))))</f>
        <v>3</v>
      </c>
      <c r="G6104" s="786">
        <f>VLOOKUP(C6104,METADATA!$J$5:$Q$29,IF(E6104="HI",2,IF(E6104="LO",6,10))+IF(D6104=1,2,IF(D6104=7,1,(IF(WEEKDAY(B6104)=1,2,IF(WEEKDAY(B6104)=7,1,0))))))</f>
        <v>3</v>
      </c>
      <c r="H6104" s="787">
        <v>9944</v>
      </c>
      <c r="I6104" s="788">
        <v>3775.1249389648438</v>
      </c>
      <c r="K6104" s="795">
        <v>870.51250000000005</v>
      </c>
      <c r="M6104" s="798">
        <f t="shared" si="286"/>
        <v>10636.479883156566</v>
      </c>
      <c r="N6104" s="303"/>
      <c r="S6104" s="786">
        <v>0</v>
      </c>
      <c r="T6104" s="781">
        <f>VLOOKUP(C6104,METADATA!$J$5:$Q$29,IF(E6104="HI",2,IF(E6104="LO",6,10))+IF(S6104=1,2,IF(D6104=7,1,(IF(WEEKDAY(B6104)=1,2,IF(WEEKDAY(B6104)=7,1,0))))))</f>
        <v>3</v>
      </c>
      <c r="U6104" s="781">
        <f>VLOOKUP(C6104,METADATA!$A$5:$H$29,IF(E6104="HI",2,IF(E6104="LO",6,10))+IF(S6104=1,2,IF(D6104=7,1,(IF(WEEKDAY(B6104)=1,2,IF(WEEKDAY(B6104)=7,1,0))))))</f>
        <v>3</v>
      </c>
    </row>
    <row r="6105" spans="2:21" ht="13.95" customHeight="1" x14ac:dyDescent="0.25">
      <c r="B6105" s="784">
        <f t="shared" si="284"/>
        <v>45637</v>
      </c>
      <c r="C6105" s="785">
        <v>5</v>
      </c>
      <c r="D6105" s="786">
        <f>IFERROR((INDEX(METADATA!$T$2:$T$20,MATCH(B6105,METADATA!$S$2:$S$20,0))),0)</f>
        <v>0</v>
      </c>
      <c r="E6105" s="785" t="str">
        <f t="shared" si="285"/>
        <v>LO</v>
      </c>
      <c r="F6105" s="786">
        <f>VLOOKUP(C6105,METADATA!$A$5:$H$29,IF(E6105="HI",2,IF(E6105="LO",6,10))+IF(D6105=1,2,IF(D6105=7,1,(IF(WEEKDAY(B6105)=1,2,IF(WEEKDAY(B6105)=7,1,0))))))</f>
        <v>3</v>
      </c>
      <c r="G6105" s="786">
        <f>VLOOKUP(C6105,METADATA!$J$5:$Q$29,IF(E6105="HI",2,IF(E6105="LO",6,10))+IF(D6105=1,2,IF(D6105=7,1,(IF(WEEKDAY(B6105)=1,2,IF(WEEKDAY(B6105)=7,1,0))))))</f>
        <v>3</v>
      </c>
      <c r="H6105" s="787">
        <v>11396.75</v>
      </c>
      <c r="I6105" s="788">
        <v>3779.4200134277344</v>
      </c>
      <c r="K6105" s="795">
        <v>865.8125</v>
      </c>
      <c r="M6105" s="798">
        <f t="shared" si="286"/>
        <v>12007.078170828992</v>
      </c>
      <c r="N6105" s="303"/>
      <c r="S6105" s="786">
        <v>0</v>
      </c>
      <c r="T6105" s="781">
        <f>VLOOKUP(C6105,METADATA!$J$5:$Q$29,IF(E6105="HI",2,IF(E6105="LO",6,10))+IF(S6105=1,2,IF(D6105=7,1,(IF(WEEKDAY(B6105)=1,2,IF(WEEKDAY(B6105)=7,1,0))))))</f>
        <v>3</v>
      </c>
      <c r="U6105" s="781">
        <f>VLOOKUP(C6105,METADATA!$A$5:$H$29,IF(E6105="HI",2,IF(E6105="LO",6,10))+IF(S6105=1,2,IF(D6105=7,1,(IF(WEEKDAY(B6105)=1,2,IF(WEEKDAY(B6105)=7,1,0))))))</f>
        <v>3</v>
      </c>
    </row>
    <row r="6106" spans="2:21" ht="13.95" customHeight="1" x14ac:dyDescent="0.25">
      <c r="B6106" s="784">
        <f t="shared" si="284"/>
        <v>45637</v>
      </c>
      <c r="C6106" s="785">
        <v>6</v>
      </c>
      <c r="D6106" s="786">
        <f>IFERROR((INDEX(METADATA!$T$2:$T$20,MATCH(B6106,METADATA!$S$2:$S$20,0))),0)</f>
        <v>0</v>
      </c>
      <c r="E6106" s="785" t="str">
        <f t="shared" si="285"/>
        <v>LO</v>
      </c>
      <c r="F6106" s="786">
        <f>VLOOKUP(C6106,METADATA!$A$5:$H$29,IF(E6106="HI",2,IF(E6106="LO",6,10))+IF(D6106=1,2,IF(D6106=7,1,(IF(WEEKDAY(B6106)=1,2,IF(WEEKDAY(B6106)=7,1,0))))))</f>
        <v>2</v>
      </c>
      <c r="G6106" s="786">
        <f>VLOOKUP(C6106,METADATA!$J$5:$Q$29,IF(E6106="HI",2,IF(E6106="LO",6,10))+IF(D6106=1,2,IF(D6106=7,1,(IF(WEEKDAY(B6106)=1,2,IF(WEEKDAY(B6106)=7,1,0))))))</f>
        <v>2</v>
      </c>
      <c r="H6106" s="787">
        <v>12959.5</v>
      </c>
      <c r="I6106" s="788">
        <v>3781.3949890136719</v>
      </c>
      <c r="K6106" s="795">
        <v>834.63750000000005</v>
      </c>
      <c r="M6106" s="798">
        <f t="shared" si="286"/>
        <v>13499.910677961454</v>
      </c>
      <c r="N6106" s="303"/>
      <c r="S6106" s="786">
        <v>0</v>
      </c>
      <c r="T6106" s="781">
        <f>VLOOKUP(C6106,METADATA!$J$5:$Q$29,IF(E6106="HI",2,IF(E6106="LO",6,10))+IF(S6106=1,2,IF(D6106=7,1,(IF(WEEKDAY(B6106)=1,2,IF(WEEKDAY(B6106)=7,1,0))))))</f>
        <v>2</v>
      </c>
      <c r="U6106" s="781">
        <f>VLOOKUP(C6106,METADATA!$A$5:$H$29,IF(E6106="HI",2,IF(E6106="LO",6,10))+IF(S6106=1,2,IF(D6106=7,1,(IF(WEEKDAY(B6106)=1,2,IF(WEEKDAY(B6106)=7,1,0))))))</f>
        <v>2</v>
      </c>
    </row>
    <row r="6107" spans="2:21" ht="13.95" customHeight="1" x14ac:dyDescent="0.25">
      <c r="B6107" s="784">
        <f t="shared" si="284"/>
        <v>45637</v>
      </c>
      <c r="C6107" s="785">
        <v>7</v>
      </c>
      <c r="D6107" s="786">
        <f>IFERROR((INDEX(METADATA!$T$2:$T$20,MATCH(B6107,METADATA!$S$2:$S$20,0))),0)</f>
        <v>0</v>
      </c>
      <c r="E6107" s="785" t="str">
        <f t="shared" si="285"/>
        <v>LO</v>
      </c>
      <c r="F6107" s="786">
        <f>VLOOKUP(C6107,METADATA!$A$5:$H$29,IF(E6107="HI",2,IF(E6107="LO",6,10))+IF(D6107=1,2,IF(D6107=7,1,(IF(WEEKDAY(B6107)=1,2,IF(WEEKDAY(B6107)=7,1,0))))))</f>
        <v>1</v>
      </c>
      <c r="G6107" s="786">
        <f>VLOOKUP(C6107,METADATA!$J$5:$Q$29,IF(E6107="HI",2,IF(E6107="LO",6,10))+IF(D6107=1,2,IF(D6107=7,1,(IF(WEEKDAY(B6107)=1,2,IF(WEEKDAY(B6107)=7,1,0))))))</f>
        <v>1</v>
      </c>
      <c r="H6107" s="787">
        <v>13737.75</v>
      </c>
      <c r="I6107" s="788">
        <v>4090.2449645996094</v>
      </c>
      <c r="K6107" s="795">
        <v>847.33749999999998</v>
      </c>
      <c r="M6107" s="798">
        <f t="shared" si="286"/>
        <v>14333.73220528877</v>
      </c>
      <c r="N6107" s="303"/>
      <c r="S6107" s="786">
        <v>0</v>
      </c>
      <c r="T6107" s="781">
        <f>VLOOKUP(C6107,METADATA!$J$5:$Q$29,IF(E6107="HI",2,IF(E6107="LO",6,10))+IF(S6107=1,2,IF(D6107=7,1,(IF(WEEKDAY(B6107)=1,2,IF(WEEKDAY(B6107)=7,1,0))))))</f>
        <v>1</v>
      </c>
      <c r="U6107" s="781">
        <f>VLOOKUP(C6107,METADATA!$A$5:$H$29,IF(E6107="HI",2,IF(E6107="LO",6,10))+IF(S6107=1,2,IF(D6107=7,1,(IF(WEEKDAY(B6107)=1,2,IF(WEEKDAY(B6107)=7,1,0))))))</f>
        <v>1</v>
      </c>
    </row>
    <row r="6108" spans="2:21" ht="13.95" customHeight="1" x14ac:dyDescent="0.25">
      <c r="B6108" s="784">
        <f t="shared" ref="B6108:B6171" si="287">B6084+1</f>
        <v>45637</v>
      </c>
      <c r="C6108" s="785">
        <v>8</v>
      </c>
      <c r="D6108" s="786">
        <f>IFERROR((INDEX(METADATA!$T$2:$T$20,MATCH(B6108,METADATA!$S$2:$S$20,0))),0)</f>
        <v>0</v>
      </c>
      <c r="E6108" s="785" t="str">
        <f t="shared" si="285"/>
        <v>LO</v>
      </c>
      <c r="F6108" s="786">
        <f>VLOOKUP(C6108,METADATA!$A$5:$H$29,IF(E6108="HI",2,IF(E6108="LO",6,10))+IF(D6108=1,2,IF(D6108=7,1,(IF(WEEKDAY(B6108)=1,2,IF(WEEKDAY(B6108)=7,1,0))))))</f>
        <v>1</v>
      </c>
      <c r="G6108" s="786">
        <f>VLOOKUP(C6108,METADATA!$J$5:$Q$29,IF(E6108="HI",2,IF(E6108="LO",6,10))+IF(D6108=1,2,IF(D6108=7,1,(IF(WEEKDAY(B6108)=1,2,IF(WEEKDAY(B6108)=7,1,0))))))</f>
        <v>1</v>
      </c>
      <c r="H6108" s="787">
        <v>15200.75</v>
      </c>
      <c r="I6108" s="788">
        <v>4164.8199768066406</v>
      </c>
      <c r="K6108" s="795">
        <v>851.61249999999995</v>
      </c>
      <c r="M6108" s="798">
        <f t="shared" si="286"/>
        <v>15760.981124337015</v>
      </c>
      <c r="N6108" s="303"/>
      <c r="S6108" s="786">
        <v>0</v>
      </c>
      <c r="T6108" s="781">
        <f>VLOOKUP(C6108,METADATA!$J$5:$Q$29,IF(E6108="HI",2,IF(E6108="LO",6,10))+IF(S6108=1,2,IF(D6108=7,1,(IF(WEEKDAY(B6108)=1,2,IF(WEEKDAY(B6108)=7,1,0))))))</f>
        <v>1</v>
      </c>
      <c r="U6108" s="781">
        <f>VLOOKUP(C6108,METADATA!$A$5:$H$29,IF(E6108="HI",2,IF(E6108="LO",6,10))+IF(S6108=1,2,IF(D6108=7,1,(IF(WEEKDAY(B6108)=1,2,IF(WEEKDAY(B6108)=7,1,0))))))</f>
        <v>1</v>
      </c>
    </row>
    <row r="6109" spans="2:21" ht="13.95" customHeight="1" x14ac:dyDescent="0.25">
      <c r="B6109" s="784">
        <f t="shared" si="287"/>
        <v>45637</v>
      </c>
      <c r="C6109" s="785">
        <v>9</v>
      </c>
      <c r="D6109" s="786">
        <f>IFERROR((INDEX(METADATA!$T$2:$T$20,MATCH(B6109,METADATA!$S$2:$S$20,0))),0)</f>
        <v>0</v>
      </c>
      <c r="E6109" s="785" t="str">
        <f t="shared" si="285"/>
        <v>LO</v>
      </c>
      <c r="F6109" s="786">
        <f>VLOOKUP(C6109,METADATA!$A$5:$H$29,IF(E6109="HI",2,IF(E6109="LO",6,10))+IF(D6109=1,2,IF(D6109=7,1,(IF(WEEKDAY(B6109)=1,2,IF(WEEKDAY(B6109)=7,1,0))))))</f>
        <v>2</v>
      </c>
      <c r="G6109" s="786">
        <f>VLOOKUP(C6109,METADATA!$J$5:$Q$29,IF(E6109="HI",2,IF(E6109="LO",6,10))+IF(D6109=1,2,IF(D6109=7,1,(IF(WEEKDAY(B6109)=1,2,IF(WEEKDAY(B6109)=7,1,0))))))</f>
        <v>1</v>
      </c>
      <c r="H6109" s="787">
        <v>15844.5</v>
      </c>
      <c r="I6109" s="788">
        <v>4126.989990234375</v>
      </c>
      <c r="K6109" s="795">
        <v>856.5</v>
      </c>
      <c r="M6109" s="798">
        <f t="shared" si="286"/>
        <v>16373.155671082308</v>
      </c>
      <c r="N6109" s="303"/>
      <c r="S6109" s="786">
        <v>0</v>
      </c>
      <c r="T6109" s="781">
        <f>VLOOKUP(C6109,METADATA!$J$5:$Q$29,IF(E6109="HI",2,IF(E6109="LO",6,10))+IF(S6109=1,2,IF(D6109=7,1,(IF(WEEKDAY(B6109)=1,2,IF(WEEKDAY(B6109)=7,1,0))))))</f>
        <v>1</v>
      </c>
      <c r="U6109" s="781">
        <f>VLOOKUP(C6109,METADATA!$A$5:$H$29,IF(E6109="HI",2,IF(E6109="LO",6,10))+IF(S6109=1,2,IF(D6109=7,1,(IF(WEEKDAY(B6109)=1,2,IF(WEEKDAY(B6109)=7,1,0))))))</f>
        <v>2</v>
      </c>
    </row>
    <row r="6110" spans="2:21" ht="13.95" customHeight="1" x14ac:dyDescent="0.25">
      <c r="B6110" s="784">
        <f t="shared" si="287"/>
        <v>45637</v>
      </c>
      <c r="C6110" s="785">
        <v>10</v>
      </c>
      <c r="D6110" s="786">
        <f>IFERROR((INDEX(METADATA!$T$2:$T$20,MATCH(B6110,METADATA!$S$2:$S$20,0))),0)</f>
        <v>0</v>
      </c>
      <c r="E6110" s="785" t="str">
        <f t="shared" si="285"/>
        <v>LO</v>
      </c>
      <c r="F6110" s="786">
        <f>VLOOKUP(C6110,METADATA!$A$5:$H$29,IF(E6110="HI",2,IF(E6110="LO",6,10))+IF(D6110=1,2,IF(D6110=7,1,(IF(WEEKDAY(B6110)=1,2,IF(WEEKDAY(B6110)=7,1,0))))))</f>
        <v>2</v>
      </c>
      <c r="G6110" s="786">
        <f>VLOOKUP(C6110,METADATA!$J$5:$Q$29,IF(E6110="HI",2,IF(E6110="LO",6,10))+IF(D6110=1,2,IF(D6110=7,1,(IF(WEEKDAY(B6110)=1,2,IF(WEEKDAY(B6110)=7,1,0))))))</f>
        <v>2</v>
      </c>
      <c r="H6110" s="787">
        <v>15838</v>
      </c>
      <c r="I6110" s="788">
        <v>3250.0099792480469</v>
      </c>
      <c r="K6110" s="795">
        <v>824.32500000000005</v>
      </c>
      <c r="M6110" s="798">
        <f t="shared" si="286"/>
        <v>16168.018087112963</v>
      </c>
      <c r="N6110" s="303"/>
      <c r="S6110" s="786">
        <v>0</v>
      </c>
      <c r="T6110" s="781">
        <f>VLOOKUP(C6110,METADATA!$J$5:$Q$29,IF(E6110="HI",2,IF(E6110="LO",6,10))+IF(S6110=1,2,IF(D6110=7,1,(IF(WEEKDAY(B6110)=1,2,IF(WEEKDAY(B6110)=7,1,0))))))</f>
        <v>2</v>
      </c>
      <c r="U6110" s="781">
        <f>VLOOKUP(C6110,METADATA!$A$5:$H$29,IF(E6110="HI",2,IF(E6110="LO",6,10))+IF(S6110=1,2,IF(D6110=7,1,(IF(WEEKDAY(B6110)=1,2,IF(WEEKDAY(B6110)=7,1,0))))))</f>
        <v>2</v>
      </c>
    </row>
    <row r="6111" spans="2:21" ht="13.95" customHeight="1" x14ac:dyDescent="0.25">
      <c r="B6111" s="784">
        <f t="shared" si="287"/>
        <v>45637</v>
      </c>
      <c r="C6111" s="785">
        <v>11</v>
      </c>
      <c r="D6111" s="786">
        <f>IFERROR((INDEX(METADATA!$T$2:$T$20,MATCH(B6111,METADATA!$S$2:$S$20,0))),0)</f>
        <v>0</v>
      </c>
      <c r="E6111" s="785" t="str">
        <f t="shared" si="285"/>
        <v>LO</v>
      </c>
      <c r="F6111" s="786">
        <f>VLOOKUP(C6111,METADATA!$A$5:$H$29,IF(E6111="HI",2,IF(E6111="LO",6,10))+IF(D6111=1,2,IF(D6111=7,1,(IF(WEEKDAY(B6111)=1,2,IF(WEEKDAY(B6111)=7,1,0))))))</f>
        <v>2</v>
      </c>
      <c r="G6111" s="786">
        <f>VLOOKUP(C6111,METADATA!$J$5:$Q$29,IF(E6111="HI",2,IF(E6111="LO",6,10))+IF(D6111=1,2,IF(D6111=7,1,(IF(WEEKDAY(B6111)=1,2,IF(WEEKDAY(B6111)=7,1,0))))))</f>
        <v>2</v>
      </c>
      <c r="H6111" s="787">
        <v>16472.25</v>
      </c>
      <c r="I6111" s="788">
        <v>3715.9599914550781</v>
      </c>
      <c r="K6111" s="795">
        <v>882.73749999999995</v>
      </c>
      <c r="M6111" s="798">
        <f t="shared" si="286"/>
        <v>16886.188993393236</v>
      </c>
      <c r="N6111" s="303"/>
      <c r="S6111" s="786">
        <v>0</v>
      </c>
      <c r="T6111" s="781">
        <f>VLOOKUP(C6111,METADATA!$J$5:$Q$29,IF(E6111="HI",2,IF(E6111="LO",6,10))+IF(S6111=1,2,IF(D6111=7,1,(IF(WEEKDAY(B6111)=1,2,IF(WEEKDAY(B6111)=7,1,0))))))</f>
        <v>2</v>
      </c>
      <c r="U6111" s="781">
        <f>VLOOKUP(C6111,METADATA!$A$5:$H$29,IF(E6111="HI",2,IF(E6111="LO",6,10))+IF(S6111=1,2,IF(D6111=7,1,(IF(WEEKDAY(B6111)=1,2,IF(WEEKDAY(B6111)=7,1,0))))))</f>
        <v>2</v>
      </c>
    </row>
    <row r="6112" spans="2:21" ht="13.95" customHeight="1" x14ac:dyDescent="0.25">
      <c r="B6112" s="784">
        <f t="shared" si="287"/>
        <v>45637</v>
      </c>
      <c r="C6112" s="785">
        <v>12</v>
      </c>
      <c r="D6112" s="786">
        <f>IFERROR((INDEX(METADATA!$T$2:$T$20,MATCH(B6112,METADATA!$S$2:$S$20,0))),0)</f>
        <v>0</v>
      </c>
      <c r="E6112" s="785" t="str">
        <f t="shared" si="285"/>
        <v>LO</v>
      </c>
      <c r="F6112" s="786">
        <f>VLOOKUP(C6112,METADATA!$A$5:$H$29,IF(E6112="HI",2,IF(E6112="LO",6,10))+IF(D6112=1,2,IF(D6112=7,1,(IF(WEEKDAY(B6112)=1,2,IF(WEEKDAY(B6112)=7,1,0))))))</f>
        <v>2</v>
      </c>
      <c r="G6112" s="786">
        <f>VLOOKUP(C6112,METADATA!$J$5:$Q$29,IF(E6112="HI",2,IF(E6112="LO",6,10))+IF(D6112=1,2,IF(D6112=7,1,(IF(WEEKDAY(B6112)=1,2,IF(WEEKDAY(B6112)=7,1,0))))))</f>
        <v>2</v>
      </c>
      <c r="H6112" s="787">
        <v>16716</v>
      </c>
      <c r="I6112" s="788">
        <v>3723.1550903320313</v>
      </c>
      <c r="K6112" s="795">
        <v>909.3125</v>
      </c>
      <c r="M6112" s="798">
        <f t="shared" si="286"/>
        <v>17125.610640986364</v>
      </c>
      <c r="N6112" s="303"/>
      <c r="S6112" s="786">
        <v>0</v>
      </c>
      <c r="T6112" s="781">
        <f>VLOOKUP(C6112,METADATA!$J$5:$Q$29,IF(E6112="HI",2,IF(E6112="LO",6,10))+IF(S6112=1,2,IF(D6112=7,1,(IF(WEEKDAY(B6112)=1,2,IF(WEEKDAY(B6112)=7,1,0))))))</f>
        <v>2</v>
      </c>
      <c r="U6112" s="781">
        <f>VLOOKUP(C6112,METADATA!$A$5:$H$29,IF(E6112="HI",2,IF(E6112="LO",6,10))+IF(S6112=1,2,IF(D6112=7,1,(IF(WEEKDAY(B6112)=1,2,IF(WEEKDAY(B6112)=7,1,0))))))</f>
        <v>2</v>
      </c>
    </row>
    <row r="6113" spans="2:21" ht="13.95" customHeight="1" x14ac:dyDescent="0.25">
      <c r="B6113" s="784">
        <f t="shared" si="287"/>
        <v>45637</v>
      </c>
      <c r="C6113" s="785">
        <v>13</v>
      </c>
      <c r="D6113" s="786">
        <f>IFERROR((INDEX(METADATA!$T$2:$T$20,MATCH(B6113,METADATA!$S$2:$S$20,0))),0)</f>
        <v>0</v>
      </c>
      <c r="E6113" s="785" t="str">
        <f t="shared" si="285"/>
        <v>LO</v>
      </c>
      <c r="F6113" s="786">
        <f>VLOOKUP(C6113,METADATA!$A$5:$H$29,IF(E6113="HI",2,IF(E6113="LO",6,10))+IF(D6113=1,2,IF(D6113=7,1,(IF(WEEKDAY(B6113)=1,2,IF(WEEKDAY(B6113)=7,1,0))))))</f>
        <v>2</v>
      </c>
      <c r="G6113" s="786">
        <f>VLOOKUP(C6113,METADATA!$J$5:$Q$29,IF(E6113="HI",2,IF(E6113="LO",6,10))+IF(D6113=1,2,IF(D6113=7,1,(IF(WEEKDAY(B6113)=1,2,IF(WEEKDAY(B6113)=7,1,0))))))</f>
        <v>2</v>
      </c>
      <c r="H6113" s="787">
        <v>15992.5</v>
      </c>
      <c r="I6113" s="788">
        <v>4063.6150512695313</v>
      </c>
      <c r="K6113" s="795">
        <v>905.6</v>
      </c>
      <c r="M6113" s="798">
        <f t="shared" si="286"/>
        <v>16500.697668126166</v>
      </c>
      <c r="N6113" s="303"/>
      <c r="S6113" s="786">
        <v>0</v>
      </c>
      <c r="T6113" s="781">
        <f>VLOOKUP(C6113,METADATA!$J$5:$Q$29,IF(E6113="HI",2,IF(E6113="LO",6,10))+IF(S6113=1,2,IF(D6113=7,1,(IF(WEEKDAY(B6113)=1,2,IF(WEEKDAY(B6113)=7,1,0))))))</f>
        <v>2</v>
      </c>
      <c r="U6113" s="781">
        <f>VLOOKUP(C6113,METADATA!$A$5:$H$29,IF(E6113="HI",2,IF(E6113="LO",6,10))+IF(S6113=1,2,IF(D6113=7,1,(IF(WEEKDAY(B6113)=1,2,IF(WEEKDAY(B6113)=7,1,0))))))</f>
        <v>2</v>
      </c>
    </row>
    <row r="6114" spans="2:21" ht="13.95" customHeight="1" x14ac:dyDescent="0.25">
      <c r="B6114" s="784">
        <f t="shared" si="287"/>
        <v>45637</v>
      </c>
      <c r="C6114" s="785">
        <v>14</v>
      </c>
      <c r="D6114" s="786">
        <f>IFERROR((INDEX(METADATA!$T$2:$T$20,MATCH(B6114,METADATA!$S$2:$S$20,0))),0)</f>
        <v>0</v>
      </c>
      <c r="E6114" s="785" t="str">
        <f t="shared" si="285"/>
        <v>LO</v>
      </c>
      <c r="F6114" s="786">
        <f>VLOOKUP(C6114,METADATA!$A$5:$H$29,IF(E6114="HI",2,IF(E6114="LO",6,10))+IF(D6114=1,2,IF(D6114=7,1,(IF(WEEKDAY(B6114)=1,2,IF(WEEKDAY(B6114)=7,1,0))))))</f>
        <v>2</v>
      </c>
      <c r="G6114" s="786">
        <f>VLOOKUP(C6114,METADATA!$J$5:$Q$29,IF(E6114="HI",2,IF(E6114="LO",6,10))+IF(D6114=1,2,IF(D6114=7,1,(IF(WEEKDAY(B6114)=1,2,IF(WEEKDAY(B6114)=7,1,0))))))</f>
        <v>2</v>
      </c>
      <c r="H6114" s="787">
        <v>119.5</v>
      </c>
      <c r="I6114" s="788">
        <v>3277.5450286865234</v>
      </c>
      <c r="K6114" s="795">
        <v>913.98749999999995</v>
      </c>
      <c r="M6114" s="798">
        <f t="shared" si="286"/>
        <v>3279.7228030837823</v>
      </c>
      <c r="N6114" s="303"/>
      <c r="S6114" s="786">
        <v>0</v>
      </c>
      <c r="T6114" s="781">
        <f>VLOOKUP(C6114,METADATA!$J$5:$Q$29,IF(E6114="HI",2,IF(E6114="LO",6,10))+IF(S6114=1,2,IF(D6114=7,1,(IF(WEEKDAY(B6114)=1,2,IF(WEEKDAY(B6114)=7,1,0))))))</f>
        <v>2</v>
      </c>
      <c r="U6114" s="781">
        <f>VLOOKUP(C6114,METADATA!$A$5:$H$29,IF(E6114="HI",2,IF(E6114="LO",6,10))+IF(S6114=1,2,IF(D6114=7,1,(IF(WEEKDAY(B6114)=1,2,IF(WEEKDAY(B6114)=7,1,0))))))</f>
        <v>2</v>
      </c>
    </row>
    <row r="6115" spans="2:21" ht="13.95" customHeight="1" x14ac:dyDescent="0.25">
      <c r="B6115" s="784">
        <f t="shared" si="287"/>
        <v>45637</v>
      </c>
      <c r="C6115" s="785">
        <v>15</v>
      </c>
      <c r="D6115" s="786">
        <f>IFERROR((INDEX(METADATA!$T$2:$T$20,MATCH(B6115,METADATA!$S$2:$S$20,0))),0)</f>
        <v>0</v>
      </c>
      <c r="E6115" s="785" t="str">
        <f t="shared" si="285"/>
        <v>LO</v>
      </c>
      <c r="F6115" s="786">
        <f>VLOOKUP(C6115,METADATA!$A$5:$H$29,IF(E6115="HI",2,IF(E6115="LO",6,10))+IF(D6115=1,2,IF(D6115=7,1,(IF(WEEKDAY(B6115)=1,2,IF(WEEKDAY(B6115)=7,1,0))))))</f>
        <v>2</v>
      </c>
      <c r="G6115" s="786">
        <f>VLOOKUP(C6115,METADATA!$J$5:$Q$29,IF(E6115="HI",2,IF(E6115="LO",6,10))+IF(D6115=1,2,IF(D6115=7,1,(IF(WEEKDAY(B6115)=1,2,IF(WEEKDAY(B6115)=7,1,0))))))</f>
        <v>2</v>
      </c>
      <c r="H6115" s="787">
        <v>52.25</v>
      </c>
      <c r="I6115" s="788">
        <v>3542.3650360107422</v>
      </c>
      <c r="K6115" s="795">
        <v>902.26250000000005</v>
      </c>
      <c r="M6115" s="798">
        <f t="shared" si="286"/>
        <v>3542.7503596572237</v>
      </c>
      <c r="N6115" s="303"/>
      <c r="S6115" s="786">
        <v>0</v>
      </c>
      <c r="T6115" s="781">
        <f>VLOOKUP(C6115,METADATA!$J$5:$Q$29,IF(E6115="HI",2,IF(E6115="LO",6,10))+IF(S6115=1,2,IF(D6115=7,1,(IF(WEEKDAY(B6115)=1,2,IF(WEEKDAY(B6115)=7,1,0))))))</f>
        <v>2</v>
      </c>
      <c r="U6115" s="781">
        <f>VLOOKUP(C6115,METADATA!$A$5:$H$29,IF(E6115="HI",2,IF(E6115="LO",6,10))+IF(S6115=1,2,IF(D6115=7,1,(IF(WEEKDAY(B6115)=1,2,IF(WEEKDAY(B6115)=7,1,0))))))</f>
        <v>2</v>
      </c>
    </row>
    <row r="6116" spans="2:21" ht="13.95" customHeight="1" x14ac:dyDescent="0.25">
      <c r="B6116" s="784">
        <f t="shared" si="287"/>
        <v>45637</v>
      </c>
      <c r="C6116" s="785">
        <v>16</v>
      </c>
      <c r="D6116" s="786">
        <f>IFERROR((INDEX(METADATA!$T$2:$T$20,MATCH(B6116,METADATA!$S$2:$S$20,0))),0)</f>
        <v>0</v>
      </c>
      <c r="E6116" s="785" t="str">
        <f t="shared" si="285"/>
        <v>LO</v>
      </c>
      <c r="F6116" s="786">
        <f>VLOOKUP(C6116,METADATA!$A$5:$H$29,IF(E6116="HI",2,IF(E6116="LO",6,10))+IF(D6116=1,2,IF(D6116=7,1,(IF(WEEKDAY(B6116)=1,2,IF(WEEKDAY(B6116)=7,1,0))))))</f>
        <v>2</v>
      </c>
      <c r="G6116" s="786">
        <f>VLOOKUP(C6116,METADATA!$J$5:$Q$29,IF(E6116="HI",2,IF(E6116="LO",6,10))+IF(D6116=1,2,IF(D6116=7,1,(IF(WEEKDAY(B6116)=1,2,IF(WEEKDAY(B6116)=7,1,0))))))</f>
        <v>2</v>
      </c>
      <c r="H6116" s="787">
        <v>16816.75</v>
      </c>
      <c r="I6116" s="788">
        <v>3152.3049926757813</v>
      </c>
      <c r="K6116" s="795">
        <v>933.76250000000005</v>
      </c>
      <c r="M6116" s="798">
        <f t="shared" si="286"/>
        <v>17109.649538472397</v>
      </c>
      <c r="N6116" s="303"/>
      <c r="S6116" s="786">
        <v>0</v>
      </c>
      <c r="T6116" s="781">
        <f>VLOOKUP(C6116,METADATA!$J$5:$Q$29,IF(E6116="HI",2,IF(E6116="LO",6,10))+IF(S6116=1,2,IF(D6116=7,1,(IF(WEEKDAY(B6116)=1,2,IF(WEEKDAY(B6116)=7,1,0))))))</f>
        <v>2</v>
      </c>
      <c r="U6116" s="781">
        <f>VLOOKUP(C6116,METADATA!$A$5:$H$29,IF(E6116="HI",2,IF(E6116="LO",6,10))+IF(S6116=1,2,IF(D6116=7,1,(IF(WEEKDAY(B6116)=1,2,IF(WEEKDAY(B6116)=7,1,0))))))</f>
        <v>2</v>
      </c>
    </row>
    <row r="6117" spans="2:21" ht="13.95" customHeight="1" x14ac:dyDescent="0.25">
      <c r="B6117" s="784">
        <f t="shared" si="287"/>
        <v>45637</v>
      </c>
      <c r="C6117" s="785">
        <v>17</v>
      </c>
      <c r="D6117" s="786">
        <f>IFERROR((INDEX(METADATA!$T$2:$T$20,MATCH(B6117,METADATA!$S$2:$S$20,0))),0)</f>
        <v>0</v>
      </c>
      <c r="E6117" s="785" t="str">
        <f t="shared" si="285"/>
        <v>LO</v>
      </c>
      <c r="F6117" s="786">
        <f>VLOOKUP(C6117,METADATA!$A$5:$H$29,IF(E6117="HI",2,IF(E6117="LO",6,10))+IF(D6117=1,2,IF(D6117=7,1,(IF(WEEKDAY(B6117)=1,2,IF(WEEKDAY(B6117)=7,1,0))))))</f>
        <v>2</v>
      </c>
      <c r="G6117" s="786">
        <f>VLOOKUP(C6117,METADATA!$J$5:$Q$29,IF(E6117="HI",2,IF(E6117="LO",6,10))+IF(D6117=1,2,IF(D6117=7,1,(IF(WEEKDAY(B6117)=1,2,IF(WEEKDAY(B6117)=7,1,0))))))</f>
        <v>2</v>
      </c>
      <c r="H6117" s="787">
        <v>15706.5</v>
      </c>
      <c r="I6117" s="788">
        <v>2715.7399597167969</v>
      </c>
      <c r="K6117" s="795">
        <v>0</v>
      </c>
      <c r="M6117" s="798">
        <f t="shared" si="286"/>
        <v>15939.554127352578</v>
      </c>
      <c r="N6117" s="303"/>
      <c r="S6117" s="786">
        <v>0</v>
      </c>
      <c r="T6117" s="781">
        <f>VLOOKUP(C6117,METADATA!$J$5:$Q$29,IF(E6117="HI",2,IF(E6117="LO",6,10))+IF(S6117=1,2,IF(D6117=7,1,(IF(WEEKDAY(B6117)=1,2,IF(WEEKDAY(B6117)=7,1,0))))))</f>
        <v>2</v>
      </c>
      <c r="U6117" s="781">
        <f>VLOOKUP(C6117,METADATA!$A$5:$H$29,IF(E6117="HI",2,IF(E6117="LO",6,10))+IF(S6117=1,2,IF(D6117=7,1,(IF(WEEKDAY(B6117)=1,2,IF(WEEKDAY(B6117)=7,1,0))))))</f>
        <v>2</v>
      </c>
    </row>
    <row r="6118" spans="2:21" ht="13.95" customHeight="1" x14ac:dyDescent="0.25">
      <c r="B6118" s="784">
        <f t="shared" si="287"/>
        <v>45637</v>
      </c>
      <c r="C6118" s="785">
        <v>18</v>
      </c>
      <c r="D6118" s="786">
        <f>IFERROR((INDEX(METADATA!$T$2:$T$20,MATCH(B6118,METADATA!$S$2:$S$20,0))),0)</f>
        <v>0</v>
      </c>
      <c r="E6118" s="785" t="str">
        <f t="shared" si="285"/>
        <v>LO</v>
      </c>
      <c r="F6118" s="786">
        <f>VLOOKUP(C6118,METADATA!$A$5:$H$29,IF(E6118="HI",2,IF(E6118="LO",6,10))+IF(D6118=1,2,IF(D6118=7,1,(IF(WEEKDAY(B6118)=1,2,IF(WEEKDAY(B6118)=7,1,0))))))</f>
        <v>1</v>
      </c>
      <c r="G6118" s="786">
        <f>VLOOKUP(C6118,METADATA!$J$5:$Q$29,IF(E6118="HI",2,IF(E6118="LO",6,10))+IF(D6118=1,2,IF(D6118=7,1,(IF(WEEKDAY(B6118)=1,2,IF(WEEKDAY(B6118)=7,1,0))))))</f>
        <v>1</v>
      </c>
      <c r="H6118" s="787">
        <v>15297.75</v>
      </c>
      <c r="I6118" s="788">
        <v>2382.3150329589844</v>
      </c>
      <c r="K6118" s="795">
        <v>0</v>
      </c>
      <c r="M6118" s="798">
        <f t="shared" si="286"/>
        <v>15482.137448645854</v>
      </c>
      <c r="N6118" s="303"/>
      <c r="S6118" s="786">
        <v>0</v>
      </c>
      <c r="T6118" s="781">
        <f>VLOOKUP(C6118,METADATA!$J$5:$Q$29,IF(E6118="HI",2,IF(E6118="LO",6,10))+IF(S6118=1,2,IF(D6118=7,1,(IF(WEEKDAY(B6118)=1,2,IF(WEEKDAY(B6118)=7,1,0))))))</f>
        <v>1</v>
      </c>
      <c r="U6118" s="781">
        <f>VLOOKUP(C6118,METADATA!$A$5:$H$29,IF(E6118="HI",2,IF(E6118="LO",6,10))+IF(S6118=1,2,IF(D6118=7,1,(IF(WEEKDAY(B6118)=1,2,IF(WEEKDAY(B6118)=7,1,0))))))</f>
        <v>1</v>
      </c>
    </row>
    <row r="6119" spans="2:21" ht="13.95" customHeight="1" x14ac:dyDescent="0.25">
      <c r="B6119" s="784">
        <f t="shared" si="287"/>
        <v>45637</v>
      </c>
      <c r="C6119" s="785">
        <v>19</v>
      </c>
      <c r="D6119" s="786">
        <f>IFERROR((INDEX(METADATA!$T$2:$T$20,MATCH(B6119,METADATA!$S$2:$S$20,0))),0)</f>
        <v>0</v>
      </c>
      <c r="E6119" s="785" t="str">
        <f t="shared" si="285"/>
        <v>LO</v>
      </c>
      <c r="F6119" s="786">
        <f>VLOOKUP(C6119,METADATA!$A$5:$H$29,IF(E6119="HI",2,IF(E6119="LO",6,10))+IF(D6119=1,2,IF(D6119=7,1,(IF(WEEKDAY(B6119)=1,2,IF(WEEKDAY(B6119)=7,1,0))))))</f>
        <v>1</v>
      </c>
      <c r="G6119" s="786">
        <f>VLOOKUP(C6119,METADATA!$J$5:$Q$29,IF(E6119="HI",2,IF(E6119="LO",6,10))+IF(D6119=1,2,IF(D6119=7,1,(IF(WEEKDAY(B6119)=1,2,IF(WEEKDAY(B6119)=7,1,0))))))</f>
        <v>1</v>
      </c>
      <c r="H6119" s="787">
        <v>15369</v>
      </c>
      <c r="I6119" s="788">
        <v>1338.0475158691406</v>
      </c>
      <c r="K6119" s="795">
        <v>0</v>
      </c>
      <c r="M6119" s="798">
        <f t="shared" si="286"/>
        <v>15427.136226621051</v>
      </c>
      <c r="N6119" s="303"/>
      <c r="S6119" s="786">
        <v>0</v>
      </c>
      <c r="T6119" s="781">
        <f>VLOOKUP(C6119,METADATA!$J$5:$Q$29,IF(E6119="HI",2,IF(E6119="LO",6,10))+IF(S6119=1,2,IF(D6119=7,1,(IF(WEEKDAY(B6119)=1,2,IF(WEEKDAY(B6119)=7,1,0))))))</f>
        <v>1</v>
      </c>
      <c r="U6119" s="781">
        <f>VLOOKUP(C6119,METADATA!$A$5:$H$29,IF(E6119="HI",2,IF(E6119="LO",6,10))+IF(S6119=1,2,IF(D6119=7,1,(IF(WEEKDAY(B6119)=1,2,IF(WEEKDAY(B6119)=7,1,0))))))</f>
        <v>1</v>
      </c>
    </row>
    <row r="6120" spans="2:21" ht="13.95" customHeight="1" x14ac:dyDescent="0.25">
      <c r="B6120" s="784">
        <f t="shared" si="287"/>
        <v>45637</v>
      </c>
      <c r="C6120" s="785">
        <v>20</v>
      </c>
      <c r="D6120" s="786">
        <f>IFERROR((INDEX(METADATA!$T$2:$T$20,MATCH(B6120,METADATA!$S$2:$S$20,0))),0)</f>
        <v>0</v>
      </c>
      <c r="E6120" s="785" t="str">
        <f t="shared" si="285"/>
        <v>LO</v>
      </c>
      <c r="F6120" s="786">
        <f>VLOOKUP(C6120,METADATA!$A$5:$H$29,IF(E6120="HI",2,IF(E6120="LO",6,10))+IF(D6120=1,2,IF(D6120=7,1,(IF(WEEKDAY(B6120)=1,2,IF(WEEKDAY(B6120)=7,1,0))))))</f>
        <v>1</v>
      </c>
      <c r="G6120" s="786">
        <f>VLOOKUP(C6120,METADATA!$J$5:$Q$29,IF(E6120="HI",2,IF(E6120="LO",6,10))+IF(D6120=1,2,IF(D6120=7,1,(IF(WEEKDAY(B6120)=1,2,IF(WEEKDAY(B6120)=7,1,0))))))</f>
        <v>2</v>
      </c>
      <c r="H6120" s="787">
        <v>14017.25</v>
      </c>
      <c r="I6120" s="788">
        <v>1357.7024230957031</v>
      </c>
      <c r="K6120" s="795">
        <v>0</v>
      </c>
      <c r="M6120" s="798">
        <f t="shared" si="286"/>
        <v>14082.849620448978</v>
      </c>
      <c r="N6120" s="303"/>
      <c r="S6120" s="786">
        <v>0</v>
      </c>
      <c r="T6120" s="781">
        <f>VLOOKUP(C6120,METADATA!$J$5:$Q$29,IF(E6120="HI",2,IF(E6120="LO",6,10))+IF(S6120=1,2,IF(D6120=7,1,(IF(WEEKDAY(B6120)=1,2,IF(WEEKDAY(B6120)=7,1,0))))))</f>
        <v>2</v>
      </c>
      <c r="U6120" s="781">
        <f>VLOOKUP(C6120,METADATA!$A$5:$H$29,IF(E6120="HI",2,IF(E6120="LO",6,10))+IF(S6120=1,2,IF(D6120=7,1,(IF(WEEKDAY(B6120)=1,2,IF(WEEKDAY(B6120)=7,1,0))))))</f>
        <v>1</v>
      </c>
    </row>
    <row r="6121" spans="2:21" ht="13.95" customHeight="1" x14ac:dyDescent="0.25">
      <c r="B6121" s="784">
        <f t="shared" si="287"/>
        <v>45637</v>
      </c>
      <c r="C6121" s="785">
        <v>21</v>
      </c>
      <c r="D6121" s="786">
        <f>IFERROR((INDEX(METADATA!$T$2:$T$20,MATCH(B6121,METADATA!$S$2:$S$20,0))),0)</f>
        <v>0</v>
      </c>
      <c r="E6121" s="785" t="str">
        <f t="shared" si="285"/>
        <v>LO</v>
      </c>
      <c r="F6121" s="786">
        <f>VLOOKUP(C6121,METADATA!$A$5:$H$29,IF(E6121="HI",2,IF(E6121="LO",6,10))+IF(D6121=1,2,IF(D6121=7,1,(IF(WEEKDAY(B6121)=1,2,IF(WEEKDAY(B6121)=7,1,0))))))</f>
        <v>2</v>
      </c>
      <c r="G6121" s="786">
        <f>VLOOKUP(C6121,METADATA!$J$5:$Q$29,IF(E6121="HI",2,IF(E6121="LO",6,10))+IF(D6121=1,2,IF(D6121=7,1,(IF(WEEKDAY(B6121)=1,2,IF(WEEKDAY(B6121)=7,1,0))))))</f>
        <v>2</v>
      </c>
      <c r="H6121" s="787">
        <v>12461</v>
      </c>
      <c r="I6121" s="788">
        <v>1365.1700038909912</v>
      </c>
      <c r="K6121" s="795">
        <v>0</v>
      </c>
      <c r="M6121" s="798">
        <f t="shared" si="286"/>
        <v>12535.557831206545</v>
      </c>
      <c r="N6121" s="303"/>
      <c r="S6121" s="786">
        <v>0</v>
      </c>
      <c r="T6121" s="781">
        <f>VLOOKUP(C6121,METADATA!$J$5:$Q$29,IF(E6121="HI",2,IF(E6121="LO",6,10))+IF(S6121=1,2,IF(D6121=7,1,(IF(WEEKDAY(B6121)=1,2,IF(WEEKDAY(B6121)=7,1,0))))))</f>
        <v>2</v>
      </c>
      <c r="U6121" s="781">
        <f>VLOOKUP(C6121,METADATA!$A$5:$H$29,IF(E6121="HI",2,IF(E6121="LO",6,10))+IF(S6121=1,2,IF(D6121=7,1,(IF(WEEKDAY(B6121)=1,2,IF(WEEKDAY(B6121)=7,1,0))))))</f>
        <v>2</v>
      </c>
    </row>
    <row r="6122" spans="2:21" ht="13.95" customHeight="1" x14ac:dyDescent="0.25">
      <c r="B6122" s="784">
        <f t="shared" si="287"/>
        <v>45637</v>
      </c>
      <c r="C6122" s="785">
        <v>22</v>
      </c>
      <c r="D6122" s="786">
        <f>IFERROR((INDEX(METADATA!$T$2:$T$20,MATCH(B6122,METADATA!$S$2:$S$20,0))),0)</f>
        <v>0</v>
      </c>
      <c r="E6122" s="785" t="str">
        <f t="shared" si="285"/>
        <v>LO</v>
      </c>
      <c r="F6122" s="786">
        <f>VLOOKUP(C6122,METADATA!$A$5:$H$29,IF(E6122="HI",2,IF(E6122="LO",6,10))+IF(D6122=1,2,IF(D6122=7,1,(IF(WEEKDAY(B6122)=1,2,IF(WEEKDAY(B6122)=7,1,0))))))</f>
        <v>3</v>
      </c>
      <c r="G6122" s="786">
        <f>VLOOKUP(C6122,METADATA!$J$5:$Q$29,IF(E6122="HI",2,IF(E6122="LO",6,10))+IF(D6122=1,2,IF(D6122=7,1,(IF(WEEKDAY(B6122)=1,2,IF(WEEKDAY(B6122)=7,1,0))))))</f>
        <v>3</v>
      </c>
      <c r="H6122" s="787">
        <v>272.5</v>
      </c>
      <c r="I6122" s="788">
        <v>3248.1299285888672</v>
      </c>
      <c r="K6122" s="795">
        <v>0</v>
      </c>
      <c r="M6122" s="798">
        <f t="shared" si="286"/>
        <v>3259.5405018184265</v>
      </c>
      <c r="N6122" s="303"/>
      <c r="S6122" s="786">
        <v>0</v>
      </c>
      <c r="T6122" s="781">
        <f>VLOOKUP(C6122,METADATA!$J$5:$Q$29,IF(E6122="HI",2,IF(E6122="LO",6,10))+IF(S6122=1,2,IF(D6122=7,1,(IF(WEEKDAY(B6122)=1,2,IF(WEEKDAY(B6122)=7,1,0))))))</f>
        <v>3</v>
      </c>
      <c r="U6122" s="781">
        <f>VLOOKUP(C6122,METADATA!$A$5:$H$29,IF(E6122="HI",2,IF(E6122="LO",6,10))+IF(S6122=1,2,IF(D6122=7,1,(IF(WEEKDAY(B6122)=1,2,IF(WEEKDAY(B6122)=7,1,0))))))</f>
        <v>3</v>
      </c>
    </row>
    <row r="6123" spans="2:21" ht="13.95" customHeight="1" x14ac:dyDescent="0.25">
      <c r="B6123" s="784">
        <f t="shared" si="287"/>
        <v>45637</v>
      </c>
      <c r="C6123" s="785">
        <v>23</v>
      </c>
      <c r="D6123" s="786">
        <f>IFERROR((INDEX(METADATA!$T$2:$T$20,MATCH(B6123,METADATA!$S$2:$S$20,0))),0)</f>
        <v>0</v>
      </c>
      <c r="E6123" s="785" t="str">
        <f t="shared" si="285"/>
        <v>LO</v>
      </c>
      <c r="F6123" s="786">
        <f>VLOOKUP(C6123,METADATA!$A$5:$H$29,IF(E6123="HI",2,IF(E6123="LO",6,10))+IF(D6123=1,2,IF(D6123=7,1,(IF(WEEKDAY(B6123)=1,2,IF(WEEKDAY(B6123)=7,1,0))))))</f>
        <v>3</v>
      </c>
      <c r="G6123" s="786">
        <f>VLOOKUP(C6123,METADATA!$J$5:$Q$29,IF(E6123="HI",2,IF(E6123="LO",6,10))+IF(D6123=1,2,IF(D6123=7,1,(IF(WEEKDAY(B6123)=1,2,IF(WEEKDAY(B6123)=7,1,0))))))</f>
        <v>3</v>
      </c>
      <c r="H6123" s="787">
        <v>56.5</v>
      </c>
      <c r="I6123" s="788">
        <v>4002.5850219726563</v>
      </c>
      <c r="K6123" s="795">
        <v>0</v>
      </c>
      <c r="M6123" s="798">
        <f t="shared" si="286"/>
        <v>4002.9837756503398</v>
      </c>
      <c r="N6123" s="303"/>
      <c r="S6123" s="786">
        <v>0</v>
      </c>
      <c r="T6123" s="781">
        <f>VLOOKUP(C6123,METADATA!$J$5:$Q$29,IF(E6123="HI",2,IF(E6123="LO",6,10))+IF(S6123=1,2,IF(D6123=7,1,(IF(WEEKDAY(B6123)=1,2,IF(WEEKDAY(B6123)=7,1,0))))))</f>
        <v>3</v>
      </c>
      <c r="U6123" s="781">
        <f>VLOOKUP(C6123,METADATA!$A$5:$H$29,IF(E6123="HI",2,IF(E6123="LO",6,10))+IF(S6123=1,2,IF(D6123=7,1,(IF(WEEKDAY(B6123)=1,2,IF(WEEKDAY(B6123)=7,1,0))))))</f>
        <v>3</v>
      </c>
    </row>
    <row r="6124" spans="2:21" ht="13.95" customHeight="1" x14ac:dyDescent="0.25">
      <c r="B6124" s="784">
        <f t="shared" si="287"/>
        <v>45638</v>
      </c>
      <c r="C6124" s="785">
        <v>0</v>
      </c>
      <c r="D6124" s="786">
        <f>IFERROR((INDEX(METADATA!$T$2:$T$20,MATCH(B6124,METADATA!$S$2:$S$20,0))),0)</f>
        <v>0</v>
      </c>
      <c r="E6124" s="785" t="str">
        <f t="shared" si="285"/>
        <v>LO</v>
      </c>
      <c r="F6124" s="786">
        <f>VLOOKUP(C6124,METADATA!$A$5:$H$29,IF(E6124="HI",2,IF(E6124="LO",6,10))+IF(D6124=1,2,IF(D6124=7,1,(IF(WEEKDAY(B6124)=1,2,IF(WEEKDAY(B6124)=7,1,0))))))</f>
        <v>3</v>
      </c>
      <c r="G6124" s="786">
        <f>VLOOKUP(C6124,METADATA!$J$5:$Q$29,IF(E6124="HI",2,IF(E6124="LO",6,10))+IF(D6124=1,2,IF(D6124=7,1,(IF(WEEKDAY(B6124)=1,2,IF(WEEKDAY(B6124)=7,1,0))))))</f>
        <v>3</v>
      </c>
      <c r="H6124" s="787">
        <v>9937.25</v>
      </c>
      <c r="I6124" s="788">
        <v>4000.0849609375</v>
      </c>
      <c r="K6124" s="795">
        <v>0</v>
      </c>
      <c r="M6124" s="798">
        <f t="shared" si="286"/>
        <v>10712.12477789623</v>
      </c>
      <c r="N6124" s="303"/>
      <c r="S6124" s="786">
        <v>0</v>
      </c>
      <c r="T6124" s="781">
        <f>VLOOKUP(C6124,METADATA!$J$5:$Q$29,IF(E6124="HI",2,IF(E6124="LO",6,10))+IF(S6124=1,2,IF(D6124=7,1,(IF(WEEKDAY(B6124)=1,2,IF(WEEKDAY(B6124)=7,1,0))))))</f>
        <v>3</v>
      </c>
      <c r="U6124" s="781">
        <f>VLOOKUP(C6124,METADATA!$A$5:$H$29,IF(E6124="HI",2,IF(E6124="LO",6,10))+IF(S6124=1,2,IF(D6124=7,1,(IF(WEEKDAY(B6124)=1,2,IF(WEEKDAY(B6124)=7,1,0))))))</f>
        <v>3</v>
      </c>
    </row>
    <row r="6125" spans="2:21" ht="13.95" customHeight="1" x14ac:dyDescent="0.25">
      <c r="B6125" s="784">
        <f t="shared" si="287"/>
        <v>45638</v>
      </c>
      <c r="C6125" s="785">
        <v>1</v>
      </c>
      <c r="D6125" s="786">
        <f>IFERROR((INDEX(METADATA!$T$2:$T$20,MATCH(B6125,METADATA!$S$2:$S$20,0))),0)</f>
        <v>0</v>
      </c>
      <c r="E6125" s="785" t="str">
        <f t="shared" si="285"/>
        <v>LO</v>
      </c>
      <c r="F6125" s="786">
        <f>VLOOKUP(C6125,METADATA!$A$5:$H$29,IF(E6125="HI",2,IF(E6125="LO",6,10))+IF(D6125=1,2,IF(D6125=7,1,(IF(WEEKDAY(B6125)=1,2,IF(WEEKDAY(B6125)=7,1,0))))))</f>
        <v>3</v>
      </c>
      <c r="G6125" s="786">
        <f>VLOOKUP(C6125,METADATA!$J$5:$Q$29,IF(E6125="HI",2,IF(E6125="LO",6,10))+IF(D6125=1,2,IF(D6125=7,1,(IF(WEEKDAY(B6125)=1,2,IF(WEEKDAY(B6125)=7,1,0))))))</f>
        <v>3</v>
      </c>
      <c r="H6125" s="787">
        <v>9825</v>
      </c>
      <c r="I6125" s="788">
        <v>4015.8674621582031</v>
      </c>
      <c r="K6125" s="795">
        <v>0</v>
      </c>
      <c r="M6125" s="798">
        <f t="shared" si="286"/>
        <v>10614.038650467643</v>
      </c>
      <c r="N6125" s="303"/>
      <c r="S6125" s="786">
        <v>0</v>
      </c>
      <c r="T6125" s="781">
        <f>VLOOKUP(C6125,METADATA!$J$5:$Q$29,IF(E6125="HI",2,IF(E6125="LO",6,10))+IF(S6125=1,2,IF(D6125=7,1,(IF(WEEKDAY(B6125)=1,2,IF(WEEKDAY(B6125)=7,1,0))))))</f>
        <v>3</v>
      </c>
      <c r="U6125" s="781">
        <f>VLOOKUP(C6125,METADATA!$A$5:$H$29,IF(E6125="HI",2,IF(E6125="LO",6,10))+IF(S6125=1,2,IF(D6125=7,1,(IF(WEEKDAY(B6125)=1,2,IF(WEEKDAY(B6125)=7,1,0))))))</f>
        <v>3</v>
      </c>
    </row>
    <row r="6126" spans="2:21" ht="13.95" customHeight="1" x14ac:dyDescent="0.25">
      <c r="B6126" s="784">
        <f t="shared" si="287"/>
        <v>45638</v>
      </c>
      <c r="C6126" s="785">
        <v>2</v>
      </c>
      <c r="D6126" s="786">
        <f>IFERROR((INDEX(METADATA!$T$2:$T$20,MATCH(B6126,METADATA!$S$2:$S$20,0))),0)</f>
        <v>0</v>
      </c>
      <c r="E6126" s="785" t="str">
        <f t="shared" si="285"/>
        <v>LO</v>
      </c>
      <c r="F6126" s="786">
        <f>VLOOKUP(C6126,METADATA!$A$5:$H$29,IF(E6126="HI",2,IF(E6126="LO",6,10))+IF(D6126=1,2,IF(D6126=7,1,(IF(WEEKDAY(B6126)=1,2,IF(WEEKDAY(B6126)=7,1,0))))))</f>
        <v>3</v>
      </c>
      <c r="G6126" s="786">
        <f>VLOOKUP(C6126,METADATA!$J$5:$Q$29,IF(E6126="HI",2,IF(E6126="LO",6,10))+IF(D6126=1,2,IF(D6126=7,1,(IF(WEEKDAY(B6126)=1,2,IF(WEEKDAY(B6126)=7,1,0))))))</f>
        <v>3</v>
      </c>
      <c r="H6126" s="787">
        <v>9380.75</v>
      </c>
      <c r="I6126" s="788">
        <v>2590.9999084472656</v>
      </c>
      <c r="K6126" s="795">
        <v>0</v>
      </c>
      <c r="M6126" s="798">
        <f t="shared" si="286"/>
        <v>9731.9962540104661</v>
      </c>
      <c r="N6126" s="303"/>
      <c r="S6126" s="786">
        <v>0</v>
      </c>
      <c r="T6126" s="781">
        <f>VLOOKUP(C6126,METADATA!$J$5:$Q$29,IF(E6126="HI",2,IF(E6126="LO",6,10))+IF(S6126=1,2,IF(D6126=7,1,(IF(WEEKDAY(B6126)=1,2,IF(WEEKDAY(B6126)=7,1,0))))))</f>
        <v>3</v>
      </c>
      <c r="U6126" s="781">
        <f>VLOOKUP(C6126,METADATA!$A$5:$H$29,IF(E6126="HI",2,IF(E6126="LO",6,10))+IF(S6126=1,2,IF(D6126=7,1,(IF(WEEKDAY(B6126)=1,2,IF(WEEKDAY(B6126)=7,1,0))))))</f>
        <v>3</v>
      </c>
    </row>
    <row r="6127" spans="2:21" ht="13.95" customHeight="1" x14ac:dyDescent="0.25">
      <c r="B6127" s="784">
        <f t="shared" si="287"/>
        <v>45638</v>
      </c>
      <c r="C6127" s="785">
        <v>3</v>
      </c>
      <c r="D6127" s="786">
        <f>IFERROR((INDEX(METADATA!$T$2:$T$20,MATCH(B6127,METADATA!$S$2:$S$20,0))),0)</f>
        <v>0</v>
      </c>
      <c r="E6127" s="785" t="str">
        <f t="shared" si="285"/>
        <v>LO</v>
      </c>
      <c r="F6127" s="786">
        <f>VLOOKUP(C6127,METADATA!$A$5:$H$29,IF(E6127="HI",2,IF(E6127="LO",6,10))+IF(D6127=1,2,IF(D6127=7,1,(IF(WEEKDAY(B6127)=1,2,IF(WEEKDAY(B6127)=7,1,0))))))</f>
        <v>3</v>
      </c>
      <c r="G6127" s="786">
        <f>VLOOKUP(C6127,METADATA!$J$5:$Q$29,IF(E6127="HI",2,IF(E6127="LO",6,10))+IF(D6127=1,2,IF(D6127=7,1,(IF(WEEKDAY(B6127)=1,2,IF(WEEKDAY(B6127)=7,1,0))))))</f>
        <v>3</v>
      </c>
      <c r="H6127" s="787">
        <v>9505.5</v>
      </c>
      <c r="I6127" s="788">
        <v>1362.2974853515625</v>
      </c>
      <c r="K6127" s="795">
        <v>0</v>
      </c>
      <c r="M6127" s="798">
        <f t="shared" si="286"/>
        <v>9602.6238439603167</v>
      </c>
      <c r="N6127" s="303"/>
      <c r="S6127" s="786">
        <v>0</v>
      </c>
      <c r="T6127" s="781">
        <f>VLOOKUP(C6127,METADATA!$J$5:$Q$29,IF(E6127="HI",2,IF(E6127="LO",6,10))+IF(S6127=1,2,IF(D6127=7,1,(IF(WEEKDAY(B6127)=1,2,IF(WEEKDAY(B6127)=7,1,0))))))</f>
        <v>3</v>
      </c>
      <c r="U6127" s="781">
        <f>VLOOKUP(C6127,METADATA!$A$5:$H$29,IF(E6127="HI",2,IF(E6127="LO",6,10))+IF(S6127=1,2,IF(D6127=7,1,(IF(WEEKDAY(B6127)=1,2,IF(WEEKDAY(B6127)=7,1,0))))))</f>
        <v>3</v>
      </c>
    </row>
    <row r="6128" spans="2:21" ht="13.95" customHeight="1" x14ac:dyDescent="0.25">
      <c r="B6128" s="784">
        <f t="shared" si="287"/>
        <v>45638</v>
      </c>
      <c r="C6128" s="785">
        <v>4</v>
      </c>
      <c r="D6128" s="786">
        <f>IFERROR((INDEX(METADATA!$T$2:$T$20,MATCH(B6128,METADATA!$S$2:$S$20,0))),0)</f>
        <v>0</v>
      </c>
      <c r="E6128" s="785" t="str">
        <f t="shared" si="285"/>
        <v>LO</v>
      </c>
      <c r="F6128" s="786">
        <f>VLOOKUP(C6128,METADATA!$A$5:$H$29,IF(E6128="HI",2,IF(E6128="LO",6,10))+IF(D6128=1,2,IF(D6128=7,1,(IF(WEEKDAY(B6128)=1,2,IF(WEEKDAY(B6128)=7,1,0))))))</f>
        <v>3</v>
      </c>
      <c r="G6128" s="786">
        <f>VLOOKUP(C6128,METADATA!$J$5:$Q$29,IF(E6128="HI",2,IF(E6128="LO",6,10))+IF(D6128=1,2,IF(D6128=7,1,(IF(WEEKDAY(B6128)=1,2,IF(WEEKDAY(B6128)=7,1,0))))))</f>
        <v>3</v>
      </c>
      <c r="H6128" s="787">
        <v>9900</v>
      </c>
      <c r="I6128" s="788">
        <v>1354.3900146484375</v>
      </c>
      <c r="K6128" s="795">
        <v>870.51250000000005</v>
      </c>
      <c r="M6128" s="798">
        <f t="shared" si="286"/>
        <v>9992.2155857336966</v>
      </c>
      <c r="N6128" s="303"/>
      <c r="S6128" s="786">
        <v>0</v>
      </c>
      <c r="T6128" s="781">
        <f>VLOOKUP(C6128,METADATA!$J$5:$Q$29,IF(E6128="HI",2,IF(E6128="LO",6,10))+IF(S6128=1,2,IF(D6128=7,1,(IF(WEEKDAY(B6128)=1,2,IF(WEEKDAY(B6128)=7,1,0))))))</f>
        <v>3</v>
      </c>
      <c r="U6128" s="781">
        <f>VLOOKUP(C6128,METADATA!$A$5:$H$29,IF(E6128="HI",2,IF(E6128="LO",6,10))+IF(S6128=1,2,IF(D6128=7,1,(IF(WEEKDAY(B6128)=1,2,IF(WEEKDAY(B6128)=7,1,0))))))</f>
        <v>3</v>
      </c>
    </row>
    <row r="6129" spans="2:21" ht="13.95" customHeight="1" x14ac:dyDescent="0.25">
      <c r="B6129" s="784">
        <f t="shared" si="287"/>
        <v>45638</v>
      </c>
      <c r="C6129" s="785">
        <v>5</v>
      </c>
      <c r="D6129" s="786">
        <f>IFERROR((INDEX(METADATA!$T$2:$T$20,MATCH(B6129,METADATA!$S$2:$S$20,0))),0)</f>
        <v>0</v>
      </c>
      <c r="E6129" s="785" t="str">
        <f t="shared" si="285"/>
        <v>LO</v>
      </c>
      <c r="F6129" s="786">
        <f>VLOOKUP(C6129,METADATA!$A$5:$H$29,IF(E6129="HI",2,IF(E6129="LO",6,10))+IF(D6129=1,2,IF(D6129=7,1,(IF(WEEKDAY(B6129)=1,2,IF(WEEKDAY(B6129)=7,1,0))))))</f>
        <v>3</v>
      </c>
      <c r="G6129" s="786">
        <f>VLOOKUP(C6129,METADATA!$J$5:$Q$29,IF(E6129="HI",2,IF(E6129="LO",6,10))+IF(D6129=1,2,IF(D6129=7,1,(IF(WEEKDAY(B6129)=1,2,IF(WEEKDAY(B6129)=7,1,0))))))</f>
        <v>3</v>
      </c>
      <c r="H6129" s="787">
        <v>11245.5</v>
      </c>
      <c r="I6129" s="788">
        <v>1341.1449890136719</v>
      </c>
      <c r="K6129" s="795">
        <v>865.8125</v>
      </c>
      <c r="M6129" s="798">
        <f t="shared" si="286"/>
        <v>11325.190511932084</v>
      </c>
      <c r="N6129" s="303"/>
      <c r="S6129" s="786">
        <v>0</v>
      </c>
      <c r="T6129" s="781">
        <f>VLOOKUP(C6129,METADATA!$J$5:$Q$29,IF(E6129="HI",2,IF(E6129="LO",6,10))+IF(S6129=1,2,IF(D6129=7,1,(IF(WEEKDAY(B6129)=1,2,IF(WEEKDAY(B6129)=7,1,0))))))</f>
        <v>3</v>
      </c>
      <c r="U6129" s="781">
        <f>VLOOKUP(C6129,METADATA!$A$5:$H$29,IF(E6129="HI",2,IF(E6129="LO",6,10))+IF(S6129=1,2,IF(D6129=7,1,(IF(WEEKDAY(B6129)=1,2,IF(WEEKDAY(B6129)=7,1,0))))))</f>
        <v>3</v>
      </c>
    </row>
    <row r="6130" spans="2:21" ht="13.95" customHeight="1" x14ac:dyDescent="0.25">
      <c r="B6130" s="784">
        <f t="shared" si="287"/>
        <v>45638</v>
      </c>
      <c r="C6130" s="785">
        <v>6</v>
      </c>
      <c r="D6130" s="786">
        <f>IFERROR((INDEX(METADATA!$T$2:$T$20,MATCH(B6130,METADATA!$S$2:$S$20,0))),0)</f>
        <v>0</v>
      </c>
      <c r="E6130" s="785" t="str">
        <f t="shared" si="285"/>
        <v>LO</v>
      </c>
      <c r="F6130" s="786">
        <f>VLOOKUP(C6130,METADATA!$A$5:$H$29,IF(E6130="HI",2,IF(E6130="LO",6,10))+IF(D6130=1,2,IF(D6130=7,1,(IF(WEEKDAY(B6130)=1,2,IF(WEEKDAY(B6130)=7,1,0))))))</f>
        <v>2</v>
      </c>
      <c r="G6130" s="786">
        <f>VLOOKUP(C6130,METADATA!$J$5:$Q$29,IF(E6130="HI",2,IF(E6130="LO",6,10))+IF(D6130=1,2,IF(D6130=7,1,(IF(WEEKDAY(B6130)=1,2,IF(WEEKDAY(B6130)=7,1,0))))))</f>
        <v>2</v>
      </c>
      <c r="H6130" s="787">
        <v>1197.5</v>
      </c>
      <c r="I6130" s="788">
        <v>1302.9099731445313</v>
      </c>
      <c r="K6130" s="795">
        <v>834.63750000000005</v>
      </c>
      <c r="M6130" s="798">
        <f t="shared" si="286"/>
        <v>1769.6272624819846</v>
      </c>
      <c r="N6130" s="303"/>
      <c r="S6130" s="786">
        <v>0</v>
      </c>
      <c r="T6130" s="781">
        <f>VLOOKUP(C6130,METADATA!$J$5:$Q$29,IF(E6130="HI",2,IF(E6130="LO",6,10))+IF(S6130=1,2,IF(D6130=7,1,(IF(WEEKDAY(B6130)=1,2,IF(WEEKDAY(B6130)=7,1,0))))))</f>
        <v>2</v>
      </c>
      <c r="U6130" s="781">
        <f>VLOOKUP(C6130,METADATA!$A$5:$H$29,IF(E6130="HI",2,IF(E6130="LO",6,10))+IF(S6130=1,2,IF(D6130=7,1,(IF(WEEKDAY(B6130)=1,2,IF(WEEKDAY(B6130)=7,1,0))))))</f>
        <v>2</v>
      </c>
    </row>
    <row r="6131" spans="2:21" ht="13.95" customHeight="1" x14ac:dyDescent="0.25">
      <c r="B6131" s="784">
        <f t="shared" si="287"/>
        <v>45638</v>
      </c>
      <c r="C6131" s="785">
        <v>7</v>
      </c>
      <c r="D6131" s="786">
        <f>IFERROR((INDEX(METADATA!$T$2:$T$20,MATCH(B6131,METADATA!$S$2:$S$20,0))),0)</f>
        <v>0</v>
      </c>
      <c r="E6131" s="785" t="str">
        <f t="shared" si="285"/>
        <v>LO</v>
      </c>
      <c r="F6131" s="786">
        <f>VLOOKUP(C6131,METADATA!$A$5:$H$29,IF(E6131="HI",2,IF(E6131="LO",6,10))+IF(D6131=1,2,IF(D6131=7,1,(IF(WEEKDAY(B6131)=1,2,IF(WEEKDAY(B6131)=7,1,0))))))</f>
        <v>1</v>
      </c>
      <c r="G6131" s="786">
        <f>VLOOKUP(C6131,METADATA!$J$5:$Q$29,IF(E6131="HI",2,IF(E6131="LO",6,10))+IF(D6131=1,2,IF(D6131=7,1,(IF(WEEKDAY(B6131)=1,2,IF(WEEKDAY(B6131)=7,1,0))))))</f>
        <v>1</v>
      </c>
      <c r="H6131" s="787">
        <v>54.25</v>
      </c>
      <c r="I6131" s="788">
        <v>1296.7200317382813</v>
      </c>
      <c r="K6131" s="795">
        <v>847.33749999999998</v>
      </c>
      <c r="M6131" s="798">
        <f t="shared" si="286"/>
        <v>1297.8543459153377</v>
      </c>
      <c r="N6131" s="303"/>
      <c r="S6131" s="786">
        <v>0</v>
      </c>
      <c r="T6131" s="781">
        <f>VLOOKUP(C6131,METADATA!$J$5:$Q$29,IF(E6131="HI",2,IF(E6131="LO",6,10))+IF(S6131=1,2,IF(D6131=7,1,(IF(WEEKDAY(B6131)=1,2,IF(WEEKDAY(B6131)=7,1,0))))))</f>
        <v>1</v>
      </c>
      <c r="U6131" s="781">
        <f>VLOOKUP(C6131,METADATA!$A$5:$H$29,IF(E6131="HI",2,IF(E6131="LO",6,10))+IF(S6131=1,2,IF(D6131=7,1,(IF(WEEKDAY(B6131)=1,2,IF(WEEKDAY(B6131)=7,1,0))))))</f>
        <v>1</v>
      </c>
    </row>
    <row r="6132" spans="2:21" ht="13.95" customHeight="1" x14ac:dyDescent="0.25">
      <c r="B6132" s="784">
        <f t="shared" si="287"/>
        <v>45638</v>
      </c>
      <c r="C6132" s="785">
        <v>8</v>
      </c>
      <c r="D6132" s="786">
        <f>IFERROR((INDEX(METADATA!$T$2:$T$20,MATCH(B6132,METADATA!$S$2:$S$20,0))),0)</f>
        <v>0</v>
      </c>
      <c r="E6132" s="785" t="str">
        <f t="shared" si="285"/>
        <v>LO</v>
      </c>
      <c r="F6132" s="786">
        <f>VLOOKUP(C6132,METADATA!$A$5:$H$29,IF(E6132="HI",2,IF(E6132="LO",6,10))+IF(D6132=1,2,IF(D6132=7,1,(IF(WEEKDAY(B6132)=1,2,IF(WEEKDAY(B6132)=7,1,0))))))</f>
        <v>1</v>
      </c>
      <c r="G6132" s="786">
        <f>VLOOKUP(C6132,METADATA!$J$5:$Q$29,IF(E6132="HI",2,IF(E6132="LO",6,10))+IF(D6132=1,2,IF(D6132=7,1,(IF(WEEKDAY(B6132)=1,2,IF(WEEKDAY(B6132)=7,1,0))))))</f>
        <v>1</v>
      </c>
      <c r="H6132" s="787">
        <v>17451.75</v>
      </c>
      <c r="I6132" s="788">
        <v>1274.9775085449219</v>
      </c>
      <c r="K6132" s="795">
        <v>851.61249999999995</v>
      </c>
      <c r="M6132" s="798">
        <f t="shared" si="286"/>
        <v>17498.261219612519</v>
      </c>
      <c r="N6132" s="303"/>
      <c r="S6132" s="786">
        <v>0</v>
      </c>
      <c r="T6132" s="781">
        <f>VLOOKUP(C6132,METADATA!$J$5:$Q$29,IF(E6132="HI",2,IF(E6132="LO",6,10))+IF(S6132=1,2,IF(D6132=7,1,(IF(WEEKDAY(B6132)=1,2,IF(WEEKDAY(B6132)=7,1,0))))))</f>
        <v>1</v>
      </c>
      <c r="U6132" s="781">
        <f>VLOOKUP(C6132,METADATA!$A$5:$H$29,IF(E6132="HI",2,IF(E6132="LO",6,10))+IF(S6132=1,2,IF(D6132=7,1,(IF(WEEKDAY(B6132)=1,2,IF(WEEKDAY(B6132)=7,1,0))))))</f>
        <v>1</v>
      </c>
    </row>
    <row r="6133" spans="2:21" ht="13.95" customHeight="1" x14ac:dyDescent="0.25">
      <c r="B6133" s="784">
        <f t="shared" si="287"/>
        <v>45638</v>
      </c>
      <c r="C6133" s="785">
        <v>9</v>
      </c>
      <c r="D6133" s="786">
        <f>IFERROR((INDEX(METADATA!$T$2:$T$20,MATCH(B6133,METADATA!$S$2:$S$20,0))),0)</f>
        <v>0</v>
      </c>
      <c r="E6133" s="785" t="str">
        <f t="shared" si="285"/>
        <v>LO</v>
      </c>
      <c r="F6133" s="786">
        <f>VLOOKUP(C6133,METADATA!$A$5:$H$29,IF(E6133="HI",2,IF(E6133="LO",6,10))+IF(D6133=1,2,IF(D6133=7,1,(IF(WEEKDAY(B6133)=1,2,IF(WEEKDAY(B6133)=7,1,0))))))</f>
        <v>2</v>
      </c>
      <c r="G6133" s="786">
        <f>VLOOKUP(C6133,METADATA!$J$5:$Q$29,IF(E6133="HI",2,IF(E6133="LO",6,10))+IF(D6133=1,2,IF(D6133=7,1,(IF(WEEKDAY(B6133)=1,2,IF(WEEKDAY(B6133)=7,1,0))))))</f>
        <v>1</v>
      </c>
      <c r="H6133" s="787">
        <v>16244</v>
      </c>
      <c r="I6133" s="788">
        <v>2552.922477722168</v>
      </c>
      <c r="K6133" s="795">
        <v>856.5</v>
      </c>
      <c r="M6133" s="798">
        <f t="shared" si="286"/>
        <v>16443.386183425209</v>
      </c>
      <c r="N6133" s="303"/>
      <c r="S6133" s="786">
        <v>0</v>
      </c>
      <c r="T6133" s="781">
        <f>VLOOKUP(C6133,METADATA!$J$5:$Q$29,IF(E6133="HI",2,IF(E6133="LO",6,10))+IF(S6133=1,2,IF(D6133=7,1,(IF(WEEKDAY(B6133)=1,2,IF(WEEKDAY(B6133)=7,1,0))))))</f>
        <v>1</v>
      </c>
      <c r="U6133" s="781">
        <f>VLOOKUP(C6133,METADATA!$A$5:$H$29,IF(E6133="HI",2,IF(E6133="LO",6,10))+IF(S6133=1,2,IF(D6133=7,1,(IF(WEEKDAY(B6133)=1,2,IF(WEEKDAY(B6133)=7,1,0))))))</f>
        <v>2</v>
      </c>
    </row>
    <row r="6134" spans="2:21" ht="13.95" customHeight="1" x14ac:dyDescent="0.25">
      <c r="B6134" s="784">
        <f t="shared" si="287"/>
        <v>45638</v>
      </c>
      <c r="C6134" s="785">
        <v>10</v>
      </c>
      <c r="D6134" s="786">
        <f>IFERROR((INDEX(METADATA!$T$2:$T$20,MATCH(B6134,METADATA!$S$2:$S$20,0))),0)</f>
        <v>0</v>
      </c>
      <c r="E6134" s="785" t="str">
        <f t="shared" si="285"/>
        <v>LO</v>
      </c>
      <c r="F6134" s="786">
        <f>VLOOKUP(C6134,METADATA!$A$5:$H$29,IF(E6134="HI",2,IF(E6134="LO",6,10))+IF(D6134=1,2,IF(D6134=7,1,(IF(WEEKDAY(B6134)=1,2,IF(WEEKDAY(B6134)=7,1,0))))))</f>
        <v>2</v>
      </c>
      <c r="G6134" s="786">
        <f>VLOOKUP(C6134,METADATA!$J$5:$Q$29,IF(E6134="HI",2,IF(E6134="LO",6,10))+IF(D6134=1,2,IF(D6134=7,1,(IF(WEEKDAY(B6134)=1,2,IF(WEEKDAY(B6134)=7,1,0))))))</f>
        <v>2</v>
      </c>
      <c r="H6134" s="787">
        <v>15397.5</v>
      </c>
      <c r="I6134" s="788">
        <v>3911.1849365234375</v>
      </c>
      <c r="K6134" s="795">
        <v>824.32500000000005</v>
      </c>
      <c r="M6134" s="798">
        <f t="shared" si="286"/>
        <v>15886.483999226759</v>
      </c>
      <c r="N6134" s="303"/>
      <c r="S6134" s="786">
        <v>0</v>
      </c>
      <c r="T6134" s="781">
        <f>VLOOKUP(C6134,METADATA!$J$5:$Q$29,IF(E6134="HI",2,IF(E6134="LO",6,10))+IF(S6134=1,2,IF(D6134=7,1,(IF(WEEKDAY(B6134)=1,2,IF(WEEKDAY(B6134)=7,1,0))))))</f>
        <v>2</v>
      </c>
      <c r="U6134" s="781">
        <f>VLOOKUP(C6134,METADATA!$A$5:$H$29,IF(E6134="HI",2,IF(E6134="LO",6,10))+IF(S6134=1,2,IF(D6134=7,1,(IF(WEEKDAY(B6134)=1,2,IF(WEEKDAY(B6134)=7,1,0))))))</f>
        <v>2</v>
      </c>
    </row>
    <row r="6135" spans="2:21" ht="13.95" customHeight="1" x14ac:dyDescent="0.25">
      <c r="B6135" s="784">
        <f t="shared" si="287"/>
        <v>45638</v>
      </c>
      <c r="C6135" s="785">
        <v>11</v>
      </c>
      <c r="D6135" s="786">
        <f>IFERROR((INDEX(METADATA!$T$2:$T$20,MATCH(B6135,METADATA!$S$2:$S$20,0))),0)</f>
        <v>0</v>
      </c>
      <c r="E6135" s="785" t="str">
        <f t="shared" si="285"/>
        <v>LO</v>
      </c>
      <c r="F6135" s="786">
        <f>VLOOKUP(C6135,METADATA!$A$5:$H$29,IF(E6135="HI",2,IF(E6135="LO",6,10))+IF(D6135=1,2,IF(D6135=7,1,(IF(WEEKDAY(B6135)=1,2,IF(WEEKDAY(B6135)=7,1,0))))))</f>
        <v>2</v>
      </c>
      <c r="G6135" s="786">
        <f>VLOOKUP(C6135,METADATA!$J$5:$Q$29,IF(E6135="HI",2,IF(E6135="LO",6,10))+IF(D6135=1,2,IF(D6135=7,1,(IF(WEEKDAY(B6135)=1,2,IF(WEEKDAY(B6135)=7,1,0))))))</f>
        <v>2</v>
      </c>
      <c r="H6135" s="787">
        <v>15597</v>
      </c>
      <c r="I6135" s="788">
        <v>3979.9150695800781</v>
      </c>
      <c r="K6135" s="795">
        <v>882.73749999999995</v>
      </c>
      <c r="M6135" s="798">
        <f t="shared" si="286"/>
        <v>16096.773992358549</v>
      </c>
      <c r="N6135" s="303"/>
      <c r="S6135" s="786">
        <v>0</v>
      </c>
      <c r="T6135" s="781">
        <f>VLOOKUP(C6135,METADATA!$J$5:$Q$29,IF(E6135="HI",2,IF(E6135="LO",6,10))+IF(S6135=1,2,IF(D6135=7,1,(IF(WEEKDAY(B6135)=1,2,IF(WEEKDAY(B6135)=7,1,0))))))</f>
        <v>2</v>
      </c>
      <c r="U6135" s="781">
        <f>VLOOKUP(C6135,METADATA!$A$5:$H$29,IF(E6135="HI",2,IF(E6135="LO",6,10))+IF(S6135=1,2,IF(D6135=7,1,(IF(WEEKDAY(B6135)=1,2,IF(WEEKDAY(B6135)=7,1,0))))))</f>
        <v>2</v>
      </c>
    </row>
    <row r="6136" spans="2:21" ht="13.95" customHeight="1" x14ac:dyDescent="0.25">
      <c r="B6136" s="784">
        <f t="shared" si="287"/>
        <v>45638</v>
      </c>
      <c r="C6136" s="785">
        <v>12</v>
      </c>
      <c r="D6136" s="786">
        <f>IFERROR((INDEX(METADATA!$T$2:$T$20,MATCH(B6136,METADATA!$S$2:$S$20,0))),0)</f>
        <v>0</v>
      </c>
      <c r="E6136" s="785" t="str">
        <f t="shared" si="285"/>
        <v>LO</v>
      </c>
      <c r="F6136" s="786">
        <f>VLOOKUP(C6136,METADATA!$A$5:$H$29,IF(E6136="HI",2,IF(E6136="LO",6,10))+IF(D6136=1,2,IF(D6136=7,1,(IF(WEEKDAY(B6136)=1,2,IF(WEEKDAY(B6136)=7,1,0))))))</f>
        <v>2</v>
      </c>
      <c r="G6136" s="786">
        <f>VLOOKUP(C6136,METADATA!$J$5:$Q$29,IF(E6136="HI",2,IF(E6136="LO",6,10))+IF(D6136=1,2,IF(D6136=7,1,(IF(WEEKDAY(B6136)=1,2,IF(WEEKDAY(B6136)=7,1,0))))))</f>
        <v>2</v>
      </c>
      <c r="H6136" s="787">
        <v>16091.25</v>
      </c>
      <c r="I6136" s="788">
        <v>3986.5699768066406</v>
      </c>
      <c r="K6136" s="795">
        <v>909.3125</v>
      </c>
      <c r="M6136" s="798">
        <f t="shared" si="286"/>
        <v>16577.728033191885</v>
      </c>
      <c r="N6136" s="303"/>
      <c r="S6136" s="786">
        <v>0</v>
      </c>
      <c r="T6136" s="781">
        <f>VLOOKUP(C6136,METADATA!$J$5:$Q$29,IF(E6136="HI",2,IF(E6136="LO",6,10))+IF(S6136=1,2,IF(D6136=7,1,(IF(WEEKDAY(B6136)=1,2,IF(WEEKDAY(B6136)=7,1,0))))))</f>
        <v>2</v>
      </c>
      <c r="U6136" s="781">
        <f>VLOOKUP(C6136,METADATA!$A$5:$H$29,IF(E6136="HI",2,IF(E6136="LO",6,10))+IF(S6136=1,2,IF(D6136=7,1,(IF(WEEKDAY(B6136)=1,2,IF(WEEKDAY(B6136)=7,1,0))))))</f>
        <v>2</v>
      </c>
    </row>
    <row r="6137" spans="2:21" ht="13.95" customHeight="1" x14ac:dyDescent="0.25">
      <c r="B6137" s="784">
        <f t="shared" si="287"/>
        <v>45638</v>
      </c>
      <c r="C6137" s="785">
        <v>13</v>
      </c>
      <c r="D6137" s="786">
        <f>IFERROR((INDEX(METADATA!$T$2:$T$20,MATCH(B6137,METADATA!$S$2:$S$20,0))),0)</f>
        <v>0</v>
      </c>
      <c r="E6137" s="785" t="str">
        <f t="shared" si="285"/>
        <v>LO</v>
      </c>
      <c r="F6137" s="786">
        <f>VLOOKUP(C6137,METADATA!$A$5:$H$29,IF(E6137="HI",2,IF(E6137="LO",6,10))+IF(D6137=1,2,IF(D6137=7,1,(IF(WEEKDAY(B6137)=1,2,IF(WEEKDAY(B6137)=7,1,0))))))</f>
        <v>2</v>
      </c>
      <c r="G6137" s="786">
        <f>VLOOKUP(C6137,METADATA!$J$5:$Q$29,IF(E6137="HI",2,IF(E6137="LO",6,10))+IF(D6137=1,2,IF(D6137=7,1,(IF(WEEKDAY(B6137)=1,2,IF(WEEKDAY(B6137)=7,1,0))))))</f>
        <v>2</v>
      </c>
      <c r="H6137" s="787">
        <v>15412.25</v>
      </c>
      <c r="I6137" s="788">
        <v>4031.1349792480469</v>
      </c>
      <c r="K6137" s="795">
        <v>905.6</v>
      </c>
      <c r="M6137" s="798">
        <f t="shared" si="286"/>
        <v>15930.709315137765</v>
      </c>
      <c r="N6137" s="303"/>
      <c r="S6137" s="786">
        <v>0</v>
      </c>
      <c r="T6137" s="781">
        <f>VLOOKUP(C6137,METADATA!$J$5:$Q$29,IF(E6137="HI",2,IF(E6137="LO",6,10))+IF(S6137=1,2,IF(D6137=7,1,(IF(WEEKDAY(B6137)=1,2,IF(WEEKDAY(B6137)=7,1,0))))))</f>
        <v>2</v>
      </c>
      <c r="U6137" s="781">
        <f>VLOOKUP(C6137,METADATA!$A$5:$H$29,IF(E6137="HI",2,IF(E6137="LO",6,10))+IF(S6137=1,2,IF(D6137=7,1,(IF(WEEKDAY(B6137)=1,2,IF(WEEKDAY(B6137)=7,1,0))))))</f>
        <v>2</v>
      </c>
    </row>
    <row r="6138" spans="2:21" ht="13.95" customHeight="1" x14ac:dyDescent="0.25">
      <c r="B6138" s="784">
        <f t="shared" si="287"/>
        <v>45638</v>
      </c>
      <c r="C6138" s="785">
        <v>14</v>
      </c>
      <c r="D6138" s="786">
        <f>IFERROR((INDEX(METADATA!$T$2:$T$20,MATCH(B6138,METADATA!$S$2:$S$20,0))),0)</f>
        <v>0</v>
      </c>
      <c r="E6138" s="785" t="str">
        <f t="shared" si="285"/>
        <v>LO</v>
      </c>
      <c r="F6138" s="786">
        <f>VLOOKUP(C6138,METADATA!$A$5:$H$29,IF(E6138="HI",2,IF(E6138="LO",6,10))+IF(D6138=1,2,IF(D6138=7,1,(IF(WEEKDAY(B6138)=1,2,IF(WEEKDAY(B6138)=7,1,0))))))</f>
        <v>2</v>
      </c>
      <c r="G6138" s="786">
        <f>VLOOKUP(C6138,METADATA!$J$5:$Q$29,IF(E6138="HI",2,IF(E6138="LO",6,10))+IF(D6138=1,2,IF(D6138=7,1,(IF(WEEKDAY(B6138)=1,2,IF(WEEKDAY(B6138)=7,1,0))))))</f>
        <v>2</v>
      </c>
      <c r="H6138" s="787">
        <v>218</v>
      </c>
      <c r="I6138" s="788">
        <v>4192.7949829101563</v>
      </c>
      <c r="K6138" s="795">
        <v>913.98749999999995</v>
      </c>
      <c r="M6138" s="798">
        <f t="shared" si="286"/>
        <v>4198.4584991061392</v>
      </c>
      <c r="N6138" s="303"/>
      <c r="S6138" s="786">
        <v>0</v>
      </c>
      <c r="T6138" s="781">
        <f>VLOOKUP(C6138,METADATA!$J$5:$Q$29,IF(E6138="HI",2,IF(E6138="LO",6,10))+IF(S6138=1,2,IF(D6138=7,1,(IF(WEEKDAY(B6138)=1,2,IF(WEEKDAY(B6138)=7,1,0))))))</f>
        <v>2</v>
      </c>
      <c r="U6138" s="781">
        <f>VLOOKUP(C6138,METADATA!$A$5:$H$29,IF(E6138="HI",2,IF(E6138="LO",6,10))+IF(S6138=1,2,IF(D6138=7,1,(IF(WEEKDAY(B6138)=1,2,IF(WEEKDAY(B6138)=7,1,0))))))</f>
        <v>2</v>
      </c>
    </row>
    <row r="6139" spans="2:21" ht="13.95" customHeight="1" x14ac:dyDescent="0.25">
      <c r="B6139" s="784">
        <f t="shared" si="287"/>
        <v>45638</v>
      </c>
      <c r="C6139" s="785">
        <v>15</v>
      </c>
      <c r="D6139" s="786">
        <f>IFERROR((INDEX(METADATA!$T$2:$T$20,MATCH(B6139,METADATA!$S$2:$S$20,0))),0)</f>
        <v>0</v>
      </c>
      <c r="E6139" s="785" t="str">
        <f t="shared" si="285"/>
        <v>LO</v>
      </c>
      <c r="F6139" s="786">
        <f>VLOOKUP(C6139,METADATA!$A$5:$H$29,IF(E6139="HI",2,IF(E6139="LO",6,10))+IF(D6139=1,2,IF(D6139=7,1,(IF(WEEKDAY(B6139)=1,2,IF(WEEKDAY(B6139)=7,1,0))))))</f>
        <v>2</v>
      </c>
      <c r="G6139" s="786">
        <f>VLOOKUP(C6139,METADATA!$J$5:$Q$29,IF(E6139="HI",2,IF(E6139="LO",6,10))+IF(D6139=1,2,IF(D6139=7,1,(IF(WEEKDAY(B6139)=1,2,IF(WEEKDAY(B6139)=7,1,0))))))</f>
        <v>2</v>
      </c>
      <c r="H6139" s="787">
        <v>57.75</v>
      </c>
      <c r="I6139" s="788">
        <v>4128.0449829101563</v>
      </c>
      <c r="K6139" s="795">
        <v>902.26250000000005</v>
      </c>
      <c r="M6139" s="798">
        <f t="shared" si="286"/>
        <v>4128.4489149594319</v>
      </c>
      <c r="N6139" s="303"/>
      <c r="S6139" s="786">
        <v>0</v>
      </c>
      <c r="T6139" s="781">
        <f>VLOOKUP(C6139,METADATA!$J$5:$Q$29,IF(E6139="HI",2,IF(E6139="LO",6,10))+IF(S6139=1,2,IF(D6139=7,1,(IF(WEEKDAY(B6139)=1,2,IF(WEEKDAY(B6139)=7,1,0))))))</f>
        <v>2</v>
      </c>
      <c r="U6139" s="781">
        <f>VLOOKUP(C6139,METADATA!$A$5:$H$29,IF(E6139="HI",2,IF(E6139="LO",6,10))+IF(S6139=1,2,IF(D6139=7,1,(IF(WEEKDAY(B6139)=1,2,IF(WEEKDAY(B6139)=7,1,0))))))</f>
        <v>2</v>
      </c>
    </row>
    <row r="6140" spans="2:21" ht="13.95" customHeight="1" x14ac:dyDescent="0.25">
      <c r="B6140" s="784">
        <f t="shared" si="287"/>
        <v>45638</v>
      </c>
      <c r="C6140" s="785">
        <v>16</v>
      </c>
      <c r="D6140" s="786">
        <f>IFERROR((INDEX(METADATA!$T$2:$T$20,MATCH(B6140,METADATA!$S$2:$S$20,0))),0)</f>
        <v>0</v>
      </c>
      <c r="E6140" s="785" t="str">
        <f t="shared" si="285"/>
        <v>LO</v>
      </c>
      <c r="F6140" s="786">
        <f>VLOOKUP(C6140,METADATA!$A$5:$H$29,IF(E6140="HI",2,IF(E6140="LO",6,10))+IF(D6140=1,2,IF(D6140=7,1,(IF(WEEKDAY(B6140)=1,2,IF(WEEKDAY(B6140)=7,1,0))))))</f>
        <v>2</v>
      </c>
      <c r="G6140" s="786">
        <f>VLOOKUP(C6140,METADATA!$J$5:$Q$29,IF(E6140="HI",2,IF(E6140="LO",6,10))+IF(D6140=1,2,IF(D6140=7,1,(IF(WEEKDAY(B6140)=1,2,IF(WEEKDAY(B6140)=7,1,0))))))</f>
        <v>2</v>
      </c>
      <c r="H6140" s="787">
        <v>15407.75</v>
      </c>
      <c r="I6140" s="788">
        <v>4128.4149475097656</v>
      </c>
      <c r="K6140" s="795">
        <v>933.76250000000005</v>
      </c>
      <c r="M6140" s="798">
        <f t="shared" si="286"/>
        <v>15951.256064690393</v>
      </c>
      <c r="N6140" s="303"/>
      <c r="S6140" s="786">
        <v>0</v>
      </c>
      <c r="T6140" s="781">
        <f>VLOOKUP(C6140,METADATA!$J$5:$Q$29,IF(E6140="HI",2,IF(E6140="LO",6,10))+IF(S6140=1,2,IF(D6140=7,1,(IF(WEEKDAY(B6140)=1,2,IF(WEEKDAY(B6140)=7,1,0))))))</f>
        <v>2</v>
      </c>
      <c r="U6140" s="781">
        <f>VLOOKUP(C6140,METADATA!$A$5:$H$29,IF(E6140="HI",2,IF(E6140="LO",6,10))+IF(S6140=1,2,IF(D6140=7,1,(IF(WEEKDAY(B6140)=1,2,IF(WEEKDAY(B6140)=7,1,0))))))</f>
        <v>2</v>
      </c>
    </row>
    <row r="6141" spans="2:21" ht="13.95" customHeight="1" x14ac:dyDescent="0.25">
      <c r="B6141" s="784">
        <f t="shared" si="287"/>
        <v>45638</v>
      </c>
      <c r="C6141" s="785">
        <v>17</v>
      </c>
      <c r="D6141" s="786">
        <f>IFERROR((INDEX(METADATA!$T$2:$T$20,MATCH(B6141,METADATA!$S$2:$S$20,0))),0)</f>
        <v>0</v>
      </c>
      <c r="E6141" s="785" t="str">
        <f t="shared" si="285"/>
        <v>LO</v>
      </c>
      <c r="F6141" s="786">
        <f>VLOOKUP(C6141,METADATA!$A$5:$H$29,IF(E6141="HI",2,IF(E6141="LO",6,10))+IF(D6141=1,2,IF(D6141=7,1,(IF(WEEKDAY(B6141)=1,2,IF(WEEKDAY(B6141)=7,1,0))))))</f>
        <v>2</v>
      </c>
      <c r="G6141" s="786">
        <f>VLOOKUP(C6141,METADATA!$J$5:$Q$29,IF(E6141="HI",2,IF(E6141="LO",6,10))+IF(D6141=1,2,IF(D6141=7,1,(IF(WEEKDAY(B6141)=1,2,IF(WEEKDAY(B6141)=7,1,0))))))</f>
        <v>2</v>
      </c>
      <c r="H6141" s="787">
        <v>15349.25</v>
      </c>
      <c r="I6141" s="788">
        <v>4122.7599182128906</v>
      </c>
      <c r="K6141" s="795">
        <v>0</v>
      </c>
      <c r="M6141" s="798">
        <f t="shared" si="286"/>
        <v>15893.288674963491</v>
      </c>
      <c r="N6141" s="303"/>
      <c r="S6141" s="786">
        <v>0</v>
      </c>
      <c r="T6141" s="781">
        <f>VLOOKUP(C6141,METADATA!$J$5:$Q$29,IF(E6141="HI",2,IF(E6141="LO",6,10))+IF(S6141=1,2,IF(D6141=7,1,(IF(WEEKDAY(B6141)=1,2,IF(WEEKDAY(B6141)=7,1,0))))))</f>
        <v>2</v>
      </c>
      <c r="U6141" s="781">
        <f>VLOOKUP(C6141,METADATA!$A$5:$H$29,IF(E6141="HI",2,IF(E6141="LO",6,10))+IF(S6141=1,2,IF(D6141=7,1,(IF(WEEKDAY(B6141)=1,2,IF(WEEKDAY(B6141)=7,1,0))))))</f>
        <v>2</v>
      </c>
    </row>
    <row r="6142" spans="2:21" ht="13.95" customHeight="1" x14ac:dyDescent="0.25">
      <c r="B6142" s="784">
        <f t="shared" si="287"/>
        <v>45638</v>
      </c>
      <c r="C6142" s="785">
        <v>18</v>
      </c>
      <c r="D6142" s="786">
        <f>IFERROR((INDEX(METADATA!$T$2:$T$20,MATCH(B6142,METADATA!$S$2:$S$20,0))),0)</f>
        <v>0</v>
      </c>
      <c r="E6142" s="785" t="str">
        <f t="shared" si="285"/>
        <v>LO</v>
      </c>
      <c r="F6142" s="786">
        <f>VLOOKUP(C6142,METADATA!$A$5:$H$29,IF(E6142="HI",2,IF(E6142="LO",6,10))+IF(D6142=1,2,IF(D6142=7,1,(IF(WEEKDAY(B6142)=1,2,IF(WEEKDAY(B6142)=7,1,0))))))</f>
        <v>1</v>
      </c>
      <c r="G6142" s="786">
        <f>VLOOKUP(C6142,METADATA!$J$5:$Q$29,IF(E6142="HI",2,IF(E6142="LO",6,10))+IF(D6142=1,2,IF(D6142=7,1,(IF(WEEKDAY(B6142)=1,2,IF(WEEKDAY(B6142)=7,1,0))))))</f>
        <v>1</v>
      </c>
      <c r="H6142" s="787">
        <v>14801.75</v>
      </c>
      <c r="I6142" s="788">
        <v>3921.7450256347656</v>
      </c>
      <c r="K6142" s="795">
        <v>0</v>
      </c>
      <c r="M6142" s="798">
        <f t="shared" si="286"/>
        <v>15312.474885157886</v>
      </c>
      <c r="N6142" s="303"/>
      <c r="S6142" s="786">
        <v>0</v>
      </c>
      <c r="T6142" s="781">
        <f>VLOOKUP(C6142,METADATA!$J$5:$Q$29,IF(E6142="HI",2,IF(E6142="LO",6,10))+IF(S6142=1,2,IF(D6142=7,1,(IF(WEEKDAY(B6142)=1,2,IF(WEEKDAY(B6142)=7,1,0))))))</f>
        <v>1</v>
      </c>
      <c r="U6142" s="781">
        <f>VLOOKUP(C6142,METADATA!$A$5:$H$29,IF(E6142="HI",2,IF(E6142="LO",6,10))+IF(S6142=1,2,IF(D6142=7,1,(IF(WEEKDAY(B6142)=1,2,IF(WEEKDAY(B6142)=7,1,0))))))</f>
        <v>1</v>
      </c>
    </row>
    <row r="6143" spans="2:21" ht="13.95" customHeight="1" x14ac:dyDescent="0.25">
      <c r="B6143" s="784">
        <f t="shared" si="287"/>
        <v>45638</v>
      </c>
      <c r="C6143" s="785">
        <v>19</v>
      </c>
      <c r="D6143" s="786">
        <f>IFERROR((INDEX(METADATA!$T$2:$T$20,MATCH(B6143,METADATA!$S$2:$S$20,0))),0)</f>
        <v>0</v>
      </c>
      <c r="E6143" s="785" t="str">
        <f t="shared" si="285"/>
        <v>LO</v>
      </c>
      <c r="F6143" s="786">
        <f>VLOOKUP(C6143,METADATA!$A$5:$H$29,IF(E6143="HI",2,IF(E6143="LO",6,10))+IF(D6143=1,2,IF(D6143=7,1,(IF(WEEKDAY(B6143)=1,2,IF(WEEKDAY(B6143)=7,1,0))))))</f>
        <v>1</v>
      </c>
      <c r="G6143" s="786">
        <f>VLOOKUP(C6143,METADATA!$J$5:$Q$29,IF(E6143="HI",2,IF(E6143="LO",6,10))+IF(D6143=1,2,IF(D6143=7,1,(IF(WEEKDAY(B6143)=1,2,IF(WEEKDAY(B6143)=7,1,0))))))</f>
        <v>1</v>
      </c>
      <c r="H6143" s="787">
        <v>15169.25</v>
      </c>
      <c r="I6143" s="788">
        <v>3917</v>
      </c>
      <c r="K6143" s="795">
        <v>0</v>
      </c>
      <c r="M6143" s="798">
        <f t="shared" si="286"/>
        <v>15666.813159111205</v>
      </c>
      <c r="N6143" s="303"/>
      <c r="S6143" s="786">
        <v>0</v>
      </c>
      <c r="T6143" s="781">
        <f>VLOOKUP(C6143,METADATA!$J$5:$Q$29,IF(E6143="HI",2,IF(E6143="LO",6,10))+IF(S6143=1,2,IF(D6143=7,1,(IF(WEEKDAY(B6143)=1,2,IF(WEEKDAY(B6143)=7,1,0))))))</f>
        <v>1</v>
      </c>
      <c r="U6143" s="781">
        <f>VLOOKUP(C6143,METADATA!$A$5:$H$29,IF(E6143="HI",2,IF(E6143="LO",6,10))+IF(S6143=1,2,IF(D6143=7,1,(IF(WEEKDAY(B6143)=1,2,IF(WEEKDAY(B6143)=7,1,0))))))</f>
        <v>1</v>
      </c>
    </row>
    <row r="6144" spans="2:21" ht="13.95" customHeight="1" x14ac:dyDescent="0.25">
      <c r="B6144" s="784">
        <f t="shared" si="287"/>
        <v>45638</v>
      </c>
      <c r="C6144" s="785">
        <v>20</v>
      </c>
      <c r="D6144" s="786">
        <f>IFERROR((INDEX(METADATA!$T$2:$T$20,MATCH(B6144,METADATA!$S$2:$S$20,0))),0)</f>
        <v>0</v>
      </c>
      <c r="E6144" s="785" t="str">
        <f t="shared" si="285"/>
        <v>LO</v>
      </c>
      <c r="F6144" s="786">
        <f>VLOOKUP(C6144,METADATA!$A$5:$H$29,IF(E6144="HI",2,IF(E6144="LO",6,10))+IF(D6144=1,2,IF(D6144=7,1,(IF(WEEKDAY(B6144)=1,2,IF(WEEKDAY(B6144)=7,1,0))))))</f>
        <v>1</v>
      </c>
      <c r="G6144" s="786">
        <f>VLOOKUP(C6144,METADATA!$J$5:$Q$29,IF(E6144="HI",2,IF(E6144="LO",6,10))+IF(D6144=1,2,IF(D6144=7,1,(IF(WEEKDAY(B6144)=1,2,IF(WEEKDAY(B6144)=7,1,0))))))</f>
        <v>2</v>
      </c>
      <c r="H6144" s="787">
        <v>14263.75</v>
      </c>
      <c r="I6144" s="788">
        <v>3966.3649291992188</v>
      </c>
      <c r="K6144" s="795">
        <v>0</v>
      </c>
      <c r="M6144" s="798">
        <f t="shared" si="286"/>
        <v>14804.952374596871</v>
      </c>
      <c r="N6144" s="303"/>
      <c r="S6144" s="786">
        <v>0</v>
      </c>
      <c r="T6144" s="781">
        <f>VLOOKUP(C6144,METADATA!$J$5:$Q$29,IF(E6144="HI",2,IF(E6144="LO",6,10))+IF(S6144=1,2,IF(D6144=7,1,(IF(WEEKDAY(B6144)=1,2,IF(WEEKDAY(B6144)=7,1,0))))))</f>
        <v>2</v>
      </c>
      <c r="U6144" s="781">
        <f>VLOOKUP(C6144,METADATA!$A$5:$H$29,IF(E6144="HI",2,IF(E6144="LO",6,10))+IF(S6144=1,2,IF(D6144=7,1,(IF(WEEKDAY(B6144)=1,2,IF(WEEKDAY(B6144)=7,1,0))))))</f>
        <v>1</v>
      </c>
    </row>
    <row r="6145" spans="2:21" ht="13.95" customHeight="1" x14ac:dyDescent="0.25">
      <c r="B6145" s="784">
        <f t="shared" si="287"/>
        <v>45638</v>
      </c>
      <c r="C6145" s="785">
        <v>21</v>
      </c>
      <c r="D6145" s="786">
        <f>IFERROR((INDEX(METADATA!$T$2:$T$20,MATCH(B6145,METADATA!$S$2:$S$20,0))),0)</f>
        <v>0</v>
      </c>
      <c r="E6145" s="785" t="str">
        <f t="shared" si="285"/>
        <v>LO</v>
      </c>
      <c r="F6145" s="786">
        <f>VLOOKUP(C6145,METADATA!$A$5:$H$29,IF(E6145="HI",2,IF(E6145="LO",6,10))+IF(D6145=1,2,IF(D6145=7,1,(IF(WEEKDAY(B6145)=1,2,IF(WEEKDAY(B6145)=7,1,0))))))</f>
        <v>2</v>
      </c>
      <c r="G6145" s="786">
        <f>VLOOKUP(C6145,METADATA!$J$5:$Q$29,IF(E6145="HI",2,IF(E6145="LO",6,10))+IF(D6145=1,2,IF(D6145=7,1,(IF(WEEKDAY(B6145)=1,2,IF(WEEKDAY(B6145)=7,1,0))))))</f>
        <v>2</v>
      </c>
      <c r="H6145" s="787">
        <v>12508</v>
      </c>
      <c r="I6145" s="788">
        <v>4006.7799377441406</v>
      </c>
      <c r="K6145" s="795">
        <v>0</v>
      </c>
      <c r="M6145" s="798">
        <f t="shared" si="286"/>
        <v>13134.091116994314</v>
      </c>
      <c r="N6145" s="303"/>
      <c r="S6145" s="786">
        <v>0</v>
      </c>
      <c r="T6145" s="781">
        <f>VLOOKUP(C6145,METADATA!$J$5:$Q$29,IF(E6145="HI",2,IF(E6145="LO",6,10))+IF(S6145=1,2,IF(D6145=7,1,(IF(WEEKDAY(B6145)=1,2,IF(WEEKDAY(B6145)=7,1,0))))))</f>
        <v>2</v>
      </c>
      <c r="U6145" s="781">
        <f>VLOOKUP(C6145,METADATA!$A$5:$H$29,IF(E6145="HI",2,IF(E6145="LO",6,10))+IF(S6145=1,2,IF(D6145=7,1,(IF(WEEKDAY(B6145)=1,2,IF(WEEKDAY(B6145)=7,1,0))))))</f>
        <v>2</v>
      </c>
    </row>
    <row r="6146" spans="2:21" ht="13.95" customHeight="1" x14ac:dyDescent="0.25">
      <c r="B6146" s="784">
        <f t="shared" si="287"/>
        <v>45638</v>
      </c>
      <c r="C6146" s="785">
        <v>22</v>
      </c>
      <c r="D6146" s="786">
        <f>IFERROR((INDEX(METADATA!$T$2:$T$20,MATCH(B6146,METADATA!$S$2:$S$20,0))),0)</f>
        <v>0</v>
      </c>
      <c r="E6146" s="785" t="str">
        <f t="shared" si="285"/>
        <v>LO</v>
      </c>
      <c r="F6146" s="786">
        <f>VLOOKUP(C6146,METADATA!$A$5:$H$29,IF(E6146="HI",2,IF(E6146="LO",6,10))+IF(D6146=1,2,IF(D6146=7,1,(IF(WEEKDAY(B6146)=1,2,IF(WEEKDAY(B6146)=7,1,0))))))</f>
        <v>3</v>
      </c>
      <c r="G6146" s="786">
        <f>VLOOKUP(C6146,METADATA!$J$5:$Q$29,IF(E6146="HI",2,IF(E6146="LO",6,10))+IF(D6146=1,2,IF(D6146=7,1,(IF(WEEKDAY(B6146)=1,2,IF(WEEKDAY(B6146)=7,1,0))))))</f>
        <v>3</v>
      </c>
      <c r="H6146" s="787">
        <v>1113</v>
      </c>
      <c r="I6146" s="788">
        <v>4047.1999816894531</v>
      </c>
      <c r="K6146" s="795">
        <v>0</v>
      </c>
      <c r="M6146" s="798">
        <f t="shared" si="286"/>
        <v>4197.4512137471129</v>
      </c>
      <c r="N6146" s="303"/>
      <c r="S6146" s="786">
        <v>0</v>
      </c>
      <c r="T6146" s="781">
        <f>VLOOKUP(C6146,METADATA!$J$5:$Q$29,IF(E6146="HI",2,IF(E6146="LO",6,10))+IF(S6146=1,2,IF(D6146=7,1,(IF(WEEKDAY(B6146)=1,2,IF(WEEKDAY(B6146)=7,1,0))))))</f>
        <v>3</v>
      </c>
      <c r="U6146" s="781">
        <f>VLOOKUP(C6146,METADATA!$A$5:$H$29,IF(E6146="HI",2,IF(E6146="LO",6,10))+IF(S6146=1,2,IF(D6146=7,1,(IF(WEEKDAY(B6146)=1,2,IF(WEEKDAY(B6146)=7,1,0))))))</f>
        <v>3</v>
      </c>
    </row>
    <row r="6147" spans="2:21" ht="13.95" customHeight="1" x14ac:dyDescent="0.25">
      <c r="B6147" s="784">
        <f t="shared" si="287"/>
        <v>45638</v>
      </c>
      <c r="C6147" s="785">
        <v>23</v>
      </c>
      <c r="D6147" s="786">
        <f>IFERROR((INDEX(METADATA!$T$2:$T$20,MATCH(B6147,METADATA!$S$2:$S$20,0))),0)</f>
        <v>0</v>
      </c>
      <c r="E6147" s="785" t="str">
        <f t="shared" si="285"/>
        <v>LO</v>
      </c>
      <c r="F6147" s="786">
        <f>VLOOKUP(C6147,METADATA!$A$5:$H$29,IF(E6147="HI",2,IF(E6147="LO",6,10))+IF(D6147=1,2,IF(D6147=7,1,(IF(WEEKDAY(B6147)=1,2,IF(WEEKDAY(B6147)=7,1,0))))))</f>
        <v>3</v>
      </c>
      <c r="G6147" s="786">
        <f>VLOOKUP(C6147,METADATA!$J$5:$Q$29,IF(E6147="HI",2,IF(E6147="LO",6,10))+IF(D6147=1,2,IF(D6147=7,1,(IF(WEEKDAY(B6147)=1,2,IF(WEEKDAY(B6147)=7,1,0))))))</f>
        <v>3</v>
      </c>
      <c r="H6147" s="787">
        <v>56.5</v>
      </c>
      <c r="I6147" s="788">
        <v>4070.1400146484375</v>
      </c>
      <c r="K6147" s="795">
        <v>0</v>
      </c>
      <c r="M6147" s="798">
        <f t="shared" si="286"/>
        <v>4070.5321505722545</v>
      </c>
      <c r="N6147" s="303"/>
      <c r="S6147" s="786">
        <v>0</v>
      </c>
      <c r="T6147" s="781">
        <f>VLOOKUP(C6147,METADATA!$J$5:$Q$29,IF(E6147="HI",2,IF(E6147="LO",6,10))+IF(S6147=1,2,IF(D6147=7,1,(IF(WEEKDAY(B6147)=1,2,IF(WEEKDAY(B6147)=7,1,0))))))</f>
        <v>3</v>
      </c>
      <c r="U6147" s="781">
        <f>VLOOKUP(C6147,METADATA!$A$5:$H$29,IF(E6147="HI",2,IF(E6147="LO",6,10))+IF(S6147=1,2,IF(D6147=7,1,(IF(WEEKDAY(B6147)=1,2,IF(WEEKDAY(B6147)=7,1,0))))))</f>
        <v>3</v>
      </c>
    </row>
    <row r="6148" spans="2:21" ht="13.95" customHeight="1" x14ac:dyDescent="0.25">
      <c r="B6148" s="784">
        <f t="shared" si="287"/>
        <v>45639</v>
      </c>
      <c r="C6148" s="785">
        <v>0</v>
      </c>
      <c r="D6148" s="786">
        <f>IFERROR((INDEX(METADATA!$T$2:$T$20,MATCH(B6148,METADATA!$S$2:$S$20,0))),0)</f>
        <v>0</v>
      </c>
      <c r="E6148" s="785" t="str">
        <f t="shared" ref="E6148:E6211" si="288">IF(B6148="","",IF(AND(MONTH(B6148)&gt;=MONTH($AA$9),MONTH(B6148)&lt;=MONTH($AA$11)),"HI","LO"))</f>
        <v>LO</v>
      </c>
      <c r="F6148" s="786">
        <f>VLOOKUP(C6148,METADATA!$A$5:$H$29,IF(E6148="HI",2,IF(E6148="LO",6,10))+IF(D6148=1,2,IF(D6148=7,1,(IF(WEEKDAY(B6148)=1,2,IF(WEEKDAY(B6148)=7,1,0))))))</f>
        <v>3</v>
      </c>
      <c r="G6148" s="786">
        <f>VLOOKUP(C6148,METADATA!$J$5:$Q$29,IF(E6148="HI",2,IF(E6148="LO",6,10))+IF(D6148=1,2,IF(D6148=7,1,(IF(WEEKDAY(B6148)=1,2,IF(WEEKDAY(B6148)=7,1,0))))))</f>
        <v>3</v>
      </c>
      <c r="H6148" s="787">
        <v>10306.75</v>
      </c>
      <c r="I6148" s="788">
        <v>4153.0549011230469</v>
      </c>
      <c r="K6148" s="795">
        <v>0</v>
      </c>
      <c r="M6148" s="798">
        <f t="shared" ref="M6148:M6211" si="289">SQRT(H6148^2+I6148^2)</f>
        <v>11112.01874432554</v>
      </c>
      <c r="N6148" s="303"/>
      <c r="S6148" s="786">
        <v>0</v>
      </c>
      <c r="T6148" s="781">
        <f>VLOOKUP(C6148,METADATA!$J$5:$Q$29,IF(E6148="HI",2,IF(E6148="LO",6,10))+IF(S6148=1,2,IF(D6148=7,1,(IF(WEEKDAY(B6148)=1,2,IF(WEEKDAY(B6148)=7,1,0))))))</f>
        <v>3</v>
      </c>
      <c r="U6148" s="781">
        <f>VLOOKUP(C6148,METADATA!$A$5:$H$29,IF(E6148="HI",2,IF(E6148="LO",6,10))+IF(S6148=1,2,IF(D6148=7,1,(IF(WEEKDAY(B6148)=1,2,IF(WEEKDAY(B6148)=7,1,0))))))</f>
        <v>3</v>
      </c>
    </row>
    <row r="6149" spans="2:21" ht="13.95" customHeight="1" x14ac:dyDescent="0.25">
      <c r="B6149" s="784">
        <f t="shared" si="287"/>
        <v>45639</v>
      </c>
      <c r="C6149" s="785">
        <v>1</v>
      </c>
      <c r="D6149" s="786">
        <f>IFERROR((INDEX(METADATA!$T$2:$T$20,MATCH(B6149,METADATA!$S$2:$S$20,0))),0)</f>
        <v>0</v>
      </c>
      <c r="E6149" s="785" t="str">
        <f t="shared" si="288"/>
        <v>LO</v>
      </c>
      <c r="F6149" s="786">
        <f>VLOOKUP(C6149,METADATA!$A$5:$H$29,IF(E6149="HI",2,IF(E6149="LO",6,10))+IF(D6149=1,2,IF(D6149=7,1,(IF(WEEKDAY(B6149)=1,2,IF(WEEKDAY(B6149)=7,1,0))))))</f>
        <v>3</v>
      </c>
      <c r="G6149" s="786">
        <f>VLOOKUP(C6149,METADATA!$J$5:$Q$29,IF(E6149="HI",2,IF(E6149="LO",6,10))+IF(D6149=1,2,IF(D6149=7,1,(IF(WEEKDAY(B6149)=1,2,IF(WEEKDAY(B6149)=7,1,0))))))</f>
        <v>3</v>
      </c>
      <c r="H6149" s="787">
        <v>9761.25</v>
      </c>
      <c r="I6149" s="788">
        <v>4159.3749694824219</v>
      </c>
      <c r="K6149" s="795">
        <v>0</v>
      </c>
      <c r="M6149" s="798">
        <f t="shared" si="289"/>
        <v>10610.485460112412</v>
      </c>
      <c r="N6149" s="303"/>
      <c r="S6149" s="786">
        <v>0</v>
      </c>
      <c r="T6149" s="781">
        <f>VLOOKUP(C6149,METADATA!$J$5:$Q$29,IF(E6149="HI",2,IF(E6149="LO",6,10))+IF(S6149=1,2,IF(D6149=7,1,(IF(WEEKDAY(B6149)=1,2,IF(WEEKDAY(B6149)=7,1,0))))))</f>
        <v>3</v>
      </c>
      <c r="U6149" s="781">
        <f>VLOOKUP(C6149,METADATA!$A$5:$H$29,IF(E6149="HI",2,IF(E6149="LO",6,10))+IF(S6149=1,2,IF(D6149=7,1,(IF(WEEKDAY(B6149)=1,2,IF(WEEKDAY(B6149)=7,1,0))))))</f>
        <v>3</v>
      </c>
    </row>
    <row r="6150" spans="2:21" ht="13.95" customHeight="1" x14ac:dyDescent="0.25">
      <c r="B6150" s="784">
        <f t="shared" si="287"/>
        <v>45639</v>
      </c>
      <c r="C6150" s="785">
        <v>2</v>
      </c>
      <c r="D6150" s="786">
        <f>IFERROR((INDEX(METADATA!$T$2:$T$20,MATCH(B6150,METADATA!$S$2:$S$20,0))),0)</f>
        <v>0</v>
      </c>
      <c r="E6150" s="785" t="str">
        <f t="shared" si="288"/>
        <v>LO</v>
      </c>
      <c r="F6150" s="786">
        <f>VLOOKUP(C6150,METADATA!$A$5:$H$29,IF(E6150="HI",2,IF(E6150="LO",6,10))+IF(D6150=1,2,IF(D6150=7,1,(IF(WEEKDAY(B6150)=1,2,IF(WEEKDAY(B6150)=7,1,0))))))</f>
        <v>3</v>
      </c>
      <c r="G6150" s="786">
        <f>VLOOKUP(C6150,METADATA!$J$5:$Q$29,IF(E6150="HI",2,IF(E6150="LO",6,10))+IF(D6150=1,2,IF(D6150=7,1,(IF(WEEKDAY(B6150)=1,2,IF(WEEKDAY(B6150)=7,1,0))))))</f>
        <v>3</v>
      </c>
      <c r="H6150" s="787">
        <v>9353.5</v>
      </c>
      <c r="I6150" s="788">
        <v>4105.300048828125</v>
      </c>
      <c r="K6150" s="795">
        <v>0</v>
      </c>
      <c r="M6150" s="798">
        <f t="shared" si="289"/>
        <v>10214.766308678247</v>
      </c>
      <c r="N6150" s="303"/>
      <c r="S6150" s="786">
        <v>0</v>
      </c>
      <c r="T6150" s="781">
        <f>VLOOKUP(C6150,METADATA!$J$5:$Q$29,IF(E6150="HI",2,IF(E6150="LO",6,10))+IF(S6150=1,2,IF(D6150=7,1,(IF(WEEKDAY(B6150)=1,2,IF(WEEKDAY(B6150)=7,1,0))))))</f>
        <v>3</v>
      </c>
      <c r="U6150" s="781">
        <f>VLOOKUP(C6150,METADATA!$A$5:$H$29,IF(E6150="HI",2,IF(E6150="LO",6,10))+IF(S6150=1,2,IF(D6150=7,1,(IF(WEEKDAY(B6150)=1,2,IF(WEEKDAY(B6150)=7,1,0))))))</f>
        <v>3</v>
      </c>
    </row>
    <row r="6151" spans="2:21" ht="13.95" customHeight="1" x14ac:dyDescent="0.25">
      <c r="B6151" s="784">
        <f t="shared" si="287"/>
        <v>45639</v>
      </c>
      <c r="C6151" s="785">
        <v>3</v>
      </c>
      <c r="D6151" s="786">
        <f>IFERROR((INDEX(METADATA!$T$2:$T$20,MATCH(B6151,METADATA!$S$2:$S$20,0))),0)</f>
        <v>0</v>
      </c>
      <c r="E6151" s="785" t="str">
        <f t="shared" si="288"/>
        <v>LO</v>
      </c>
      <c r="F6151" s="786">
        <f>VLOOKUP(C6151,METADATA!$A$5:$H$29,IF(E6151="HI",2,IF(E6151="LO",6,10))+IF(D6151=1,2,IF(D6151=7,1,(IF(WEEKDAY(B6151)=1,2,IF(WEEKDAY(B6151)=7,1,0))))))</f>
        <v>3</v>
      </c>
      <c r="G6151" s="786">
        <f>VLOOKUP(C6151,METADATA!$J$5:$Q$29,IF(E6151="HI",2,IF(E6151="LO",6,10))+IF(D6151=1,2,IF(D6151=7,1,(IF(WEEKDAY(B6151)=1,2,IF(WEEKDAY(B6151)=7,1,0))))))</f>
        <v>3</v>
      </c>
      <c r="H6151" s="787">
        <v>9359.75</v>
      </c>
      <c r="I6151" s="788">
        <v>4077.1649780273438</v>
      </c>
      <c r="K6151" s="795">
        <v>0</v>
      </c>
      <c r="M6151" s="798">
        <f t="shared" si="289"/>
        <v>10209.221043769829</v>
      </c>
      <c r="N6151" s="303"/>
      <c r="S6151" s="786">
        <v>0</v>
      </c>
      <c r="T6151" s="781">
        <f>VLOOKUP(C6151,METADATA!$J$5:$Q$29,IF(E6151="HI",2,IF(E6151="LO",6,10))+IF(S6151=1,2,IF(D6151=7,1,(IF(WEEKDAY(B6151)=1,2,IF(WEEKDAY(B6151)=7,1,0))))))</f>
        <v>3</v>
      </c>
      <c r="U6151" s="781">
        <f>VLOOKUP(C6151,METADATA!$A$5:$H$29,IF(E6151="HI",2,IF(E6151="LO",6,10))+IF(S6151=1,2,IF(D6151=7,1,(IF(WEEKDAY(B6151)=1,2,IF(WEEKDAY(B6151)=7,1,0))))))</f>
        <v>3</v>
      </c>
    </row>
    <row r="6152" spans="2:21" ht="13.95" customHeight="1" x14ac:dyDescent="0.25">
      <c r="B6152" s="784">
        <f t="shared" si="287"/>
        <v>45639</v>
      </c>
      <c r="C6152" s="785">
        <v>4</v>
      </c>
      <c r="D6152" s="786">
        <f>IFERROR((INDEX(METADATA!$T$2:$T$20,MATCH(B6152,METADATA!$S$2:$S$20,0))),0)</f>
        <v>0</v>
      </c>
      <c r="E6152" s="785" t="str">
        <f t="shared" si="288"/>
        <v>LO</v>
      </c>
      <c r="F6152" s="786">
        <f>VLOOKUP(C6152,METADATA!$A$5:$H$29,IF(E6152="HI",2,IF(E6152="LO",6,10))+IF(D6152=1,2,IF(D6152=7,1,(IF(WEEKDAY(B6152)=1,2,IF(WEEKDAY(B6152)=7,1,0))))))</f>
        <v>3</v>
      </c>
      <c r="G6152" s="786">
        <f>VLOOKUP(C6152,METADATA!$J$5:$Q$29,IF(E6152="HI",2,IF(E6152="LO",6,10))+IF(D6152=1,2,IF(D6152=7,1,(IF(WEEKDAY(B6152)=1,2,IF(WEEKDAY(B6152)=7,1,0))))))</f>
        <v>3</v>
      </c>
      <c r="H6152" s="787">
        <v>1025.5</v>
      </c>
      <c r="I6152" s="788">
        <v>4024.8349304199219</v>
      </c>
      <c r="K6152" s="795">
        <v>870.51250000000005</v>
      </c>
      <c r="M6152" s="798">
        <f t="shared" si="289"/>
        <v>4153.4258711488201</v>
      </c>
      <c r="N6152" s="303"/>
      <c r="S6152" s="786">
        <v>0</v>
      </c>
      <c r="T6152" s="781">
        <f>VLOOKUP(C6152,METADATA!$J$5:$Q$29,IF(E6152="HI",2,IF(E6152="LO",6,10))+IF(S6152=1,2,IF(D6152=7,1,(IF(WEEKDAY(B6152)=1,2,IF(WEEKDAY(B6152)=7,1,0))))))</f>
        <v>3</v>
      </c>
      <c r="U6152" s="781">
        <f>VLOOKUP(C6152,METADATA!$A$5:$H$29,IF(E6152="HI",2,IF(E6152="LO",6,10))+IF(S6152=1,2,IF(D6152=7,1,(IF(WEEKDAY(B6152)=1,2,IF(WEEKDAY(B6152)=7,1,0))))))</f>
        <v>3</v>
      </c>
    </row>
    <row r="6153" spans="2:21" ht="13.95" customHeight="1" x14ac:dyDescent="0.25">
      <c r="B6153" s="784">
        <f t="shared" si="287"/>
        <v>45639</v>
      </c>
      <c r="C6153" s="785">
        <v>5</v>
      </c>
      <c r="D6153" s="786">
        <f>IFERROR((INDEX(METADATA!$T$2:$T$20,MATCH(B6153,METADATA!$S$2:$S$20,0))),0)</f>
        <v>0</v>
      </c>
      <c r="E6153" s="785" t="str">
        <f t="shared" si="288"/>
        <v>LO</v>
      </c>
      <c r="F6153" s="786">
        <f>VLOOKUP(C6153,METADATA!$A$5:$H$29,IF(E6153="HI",2,IF(E6153="LO",6,10))+IF(D6153=1,2,IF(D6153=7,1,(IF(WEEKDAY(B6153)=1,2,IF(WEEKDAY(B6153)=7,1,0))))))</f>
        <v>3</v>
      </c>
      <c r="G6153" s="786">
        <f>VLOOKUP(C6153,METADATA!$J$5:$Q$29,IF(E6153="HI",2,IF(E6153="LO",6,10))+IF(D6153=1,2,IF(D6153=7,1,(IF(WEEKDAY(B6153)=1,2,IF(WEEKDAY(B6153)=7,1,0))))))</f>
        <v>3</v>
      </c>
      <c r="H6153" s="787">
        <v>54.5</v>
      </c>
      <c r="I6153" s="788">
        <v>3989.4349365234375</v>
      </c>
      <c r="K6153" s="795">
        <v>865.8125</v>
      </c>
      <c r="M6153" s="798">
        <f t="shared" si="289"/>
        <v>3989.807183656093</v>
      </c>
      <c r="N6153" s="303"/>
      <c r="S6153" s="786">
        <v>0</v>
      </c>
      <c r="T6153" s="781">
        <f>VLOOKUP(C6153,METADATA!$J$5:$Q$29,IF(E6153="HI",2,IF(E6153="LO",6,10))+IF(S6153=1,2,IF(D6153=7,1,(IF(WEEKDAY(B6153)=1,2,IF(WEEKDAY(B6153)=7,1,0))))))</f>
        <v>3</v>
      </c>
      <c r="U6153" s="781">
        <f>VLOOKUP(C6153,METADATA!$A$5:$H$29,IF(E6153="HI",2,IF(E6153="LO",6,10))+IF(S6153=1,2,IF(D6153=7,1,(IF(WEEKDAY(B6153)=1,2,IF(WEEKDAY(B6153)=7,1,0))))))</f>
        <v>3</v>
      </c>
    </row>
    <row r="6154" spans="2:21" ht="13.95" customHeight="1" x14ac:dyDescent="0.25">
      <c r="B6154" s="784">
        <f t="shared" si="287"/>
        <v>45639</v>
      </c>
      <c r="C6154" s="785">
        <v>6</v>
      </c>
      <c r="D6154" s="786">
        <f>IFERROR((INDEX(METADATA!$T$2:$T$20,MATCH(B6154,METADATA!$S$2:$S$20,0))),0)</f>
        <v>0</v>
      </c>
      <c r="E6154" s="785" t="str">
        <f t="shared" si="288"/>
        <v>LO</v>
      </c>
      <c r="F6154" s="786">
        <f>VLOOKUP(C6154,METADATA!$A$5:$H$29,IF(E6154="HI",2,IF(E6154="LO",6,10))+IF(D6154=1,2,IF(D6154=7,1,(IF(WEEKDAY(B6154)=1,2,IF(WEEKDAY(B6154)=7,1,0))))))</f>
        <v>2</v>
      </c>
      <c r="G6154" s="786">
        <f>VLOOKUP(C6154,METADATA!$J$5:$Q$29,IF(E6154="HI",2,IF(E6154="LO",6,10))+IF(D6154=1,2,IF(D6154=7,1,(IF(WEEKDAY(B6154)=1,2,IF(WEEKDAY(B6154)=7,1,0))))))</f>
        <v>2</v>
      </c>
      <c r="H6154" s="787">
        <v>14649.25</v>
      </c>
      <c r="I6154" s="788">
        <v>3505.1749877929688</v>
      </c>
      <c r="K6154" s="795">
        <v>834.63750000000005</v>
      </c>
      <c r="M6154" s="798">
        <f t="shared" si="289"/>
        <v>15062.76127599284</v>
      </c>
      <c r="N6154" s="303"/>
      <c r="S6154" s="786">
        <v>0</v>
      </c>
      <c r="T6154" s="781">
        <f>VLOOKUP(C6154,METADATA!$J$5:$Q$29,IF(E6154="HI",2,IF(E6154="LO",6,10))+IF(S6154=1,2,IF(D6154=7,1,(IF(WEEKDAY(B6154)=1,2,IF(WEEKDAY(B6154)=7,1,0))))))</f>
        <v>2</v>
      </c>
      <c r="U6154" s="781">
        <f>VLOOKUP(C6154,METADATA!$A$5:$H$29,IF(E6154="HI",2,IF(E6154="LO",6,10))+IF(S6154=1,2,IF(D6154=7,1,(IF(WEEKDAY(B6154)=1,2,IF(WEEKDAY(B6154)=7,1,0))))))</f>
        <v>2</v>
      </c>
    </row>
    <row r="6155" spans="2:21" ht="13.95" customHeight="1" x14ac:dyDescent="0.25">
      <c r="B6155" s="784">
        <f t="shared" si="287"/>
        <v>45639</v>
      </c>
      <c r="C6155" s="785">
        <v>7</v>
      </c>
      <c r="D6155" s="786">
        <f>IFERROR((INDEX(METADATA!$T$2:$T$20,MATCH(B6155,METADATA!$S$2:$S$20,0))),0)</f>
        <v>0</v>
      </c>
      <c r="E6155" s="785" t="str">
        <f t="shared" si="288"/>
        <v>LO</v>
      </c>
      <c r="F6155" s="786">
        <f>VLOOKUP(C6155,METADATA!$A$5:$H$29,IF(E6155="HI",2,IF(E6155="LO",6,10))+IF(D6155=1,2,IF(D6155=7,1,(IF(WEEKDAY(B6155)=1,2,IF(WEEKDAY(B6155)=7,1,0))))))</f>
        <v>1</v>
      </c>
      <c r="G6155" s="786">
        <f>VLOOKUP(C6155,METADATA!$J$5:$Q$29,IF(E6155="HI",2,IF(E6155="LO",6,10))+IF(D6155=1,2,IF(D6155=7,1,(IF(WEEKDAY(B6155)=1,2,IF(WEEKDAY(B6155)=7,1,0))))))</f>
        <v>1</v>
      </c>
      <c r="H6155" s="787">
        <v>14107.5</v>
      </c>
      <c r="I6155" s="788">
        <v>3119.9499816894531</v>
      </c>
      <c r="K6155" s="795">
        <v>847.33749999999998</v>
      </c>
      <c r="M6155" s="798">
        <f t="shared" si="289"/>
        <v>14448.378598937807</v>
      </c>
      <c r="N6155" s="303"/>
      <c r="S6155" s="786">
        <v>0</v>
      </c>
      <c r="T6155" s="781">
        <f>VLOOKUP(C6155,METADATA!$J$5:$Q$29,IF(E6155="HI",2,IF(E6155="LO",6,10))+IF(S6155=1,2,IF(D6155=7,1,(IF(WEEKDAY(B6155)=1,2,IF(WEEKDAY(B6155)=7,1,0))))))</f>
        <v>1</v>
      </c>
      <c r="U6155" s="781">
        <f>VLOOKUP(C6155,METADATA!$A$5:$H$29,IF(E6155="HI",2,IF(E6155="LO",6,10))+IF(S6155=1,2,IF(D6155=7,1,(IF(WEEKDAY(B6155)=1,2,IF(WEEKDAY(B6155)=7,1,0))))))</f>
        <v>1</v>
      </c>
    </row>
    <row r="6156" spans="2:21" ht="13.95" customHeight="1" x14ac:dyDescent="0.25">
      <c r="B6156" s="784">
        <f t="shared" si="287"/>
        <v>45639</v>
      </c>
      <c r="C6156" s="785">
        <v>8</v>
      </c>
      <c r="D6156" s="786">
        <f>IFERROR((INDEX(METADATA!$T$2:$T$20,MATCH(B6156,METADATA!$S$2:$S$20,0))),0)</f>
        <v>0</v>
      </c>
      <c r="E6156" s="785" t="str">
        <f t="shared" si="288"/>
        <v>LO</v>
      </c>
      <c r="F6156" s="786">
        <f>VLOOKUP(C6156,METADATA!$A$5:$H$29,IF(E6156="HI",2,IF(E6156="LO",6,10))+IF(D6156=1,2,IF(D6156=7,1,(IF(WEEKDAY(B6156)=1,2,IF(WEEKDAY(B6156)=7,1,0))))))</f>
        <v>1</v>
      </c>
      <c r="G6156" s="786">
        <f>VLOOKUP(C6156,METADATA!$J$5:$Q$29,IF(E6156="HI",2,IF(E6156="LO",6,10))+IF(D6156=1,2,IF(D6156=7,1,(IF(WEEKDAY(B6156)=1,2,IF(WEEKDAY(B6156)=7,1,0))))))</f>
        <v>1</v>
      </c>
      <c r="H6156" s="787">
        <v>15206.75</v>
      </c>
      <c r="I6156" s="788">
        <v>2935.0800323486328</v>
      </c>
      <c r="K6156" s="795">
        <v>851.61249999999995</v>
      </c>
      <c r="M6156" s="798">
        <f t="shared" si="289"/>
        <v>15487.412319648227</v>
      </c>
      <c r="N6156" s="303"/>
      <c r="S6156" s="786">
        <v>0</v>
      </c>
      <c r="T6156" s="781">
        <f>VLOOKUP(C6156,METADATA!$J$5:$Q$29,IF(E6156="HI",2,IF(E6156="LO",6,10))+IF(S6156=1,2,IF(D6156=7,1,(IF(WEEKDAY(B6156)=1,2,IF(WEEKDAY(B6156)=7,1,0))))))</f>
        <v>1</v>
      </c>
      <c r="U6156" s="781">
        <f>VLOOKUP(C6156,METADATA!$A$5:$H$29,IF(E6156="HI",2,IF(E6156="LO",6,10))+IF(S6156=1,2,IF(D6156=7,1,(IF(WEEKDAY(B6156)=1,2,IF(WEEKDAY(B6156)=7,1,0))))))</f>
        <v>1</v>
      </c>
    </row>
    <row r="6157" spans="2:21" ht="13.95" customHeight="1" x14ac:dyDescent="0.25">
      <c r="B6157" s="784">
        <f t="shared" si="287"/>
        <v>45639</v>
      </c>
      <c r="C6157" s="785">
        <v>9</v>
      </c>
      <c r="D6157" s="786">
        <f>IFERROR((INDEX(METADATA!$T$2:$T$20,MATCH(B6157,METADATA!$S$2:$S$20,0))),0)</f>
        <v>0</v>
      </c>
      <c r="E6157" s="785" t="str">
        <f t="shared" si="288"/>
        <v>LO</v>
      </c>
      <c r="F6157" s="786">
        <f>VLOOKUP(C6157,METADATA!$A$5:$H$29,IF(E6157="HI",2,IF(E6157="LO",6,10))+IF(D6157=1,2,IF(D6157=7,1,(IF(WEEKDAY(B6157)=1,2,IF(WEEKDAY(B6157)=7,1,0))))))</f>
        <v>2</v>
      </c>
      <c r="G6157" s="786">
        <f>VLOOKUP(C6157,METADATA!$J$5:$Q$29,IF(E6157="HI",2,IF(E6157="LO",6,10))+IF(D6157=1,2,IF(D6157=7,1,(IF(WEEKDAY(B6157)=1,2,IF(WEEKDAY(B6157)=7,1,0))))))</f>
        <v>1</v>
      </c>
      <c r="H6157" s="787">
        <v>15883.75</v>
      </c>
      <c r="I6157" s="788">
        <v>2110.2775573730469</v>
      </c>
      <c r="K6157" s="795">
        <v>856.5</v>
      </c>
      <c r="M6157" s="798">
        <f t="shared" si="289"/>
        <v>16023.320050215947</v>
      </c>
      <c r="N6157" s="303"/>
      <c r="S6157" s="786">
        <v>0</v>
      </c>
      <c r="T6157" s="781">
        <f>VLOOKUP(C6157,METADATA!$J$5:$Q$29,IF(E6157="HI",2,IF(E6157="LO",6,10))+IF(S6157=1,2,IF(D6157=7,1,(IF(WEEKDAY(B6157)=1,2,IF(WEEKDAY(B6157)=7,1,0))))))</f>
        <v>1</v>
      </c>
      <c r="U6157" s="781">
        <f>VLOOKUP(C6157,METADATA!$A$5:$H$29,IF(E6157="HI",2,IF(E6157="LO",6,10))+IF(S6157=1,2,IF(D6157=7,1,(IF(WEEKDAY(B6157)=1,2,IF(WEEKDAY(B6157)=7,1,0))))))</f>
        <v>2</v>
      </c>
    </row>
    <row r="6158" spans="2:21" ht="13.95" customHeight="1" x14ac:dyDescent="0.25">
      <c r="B6158" s="784">
        <f t="shared" si="287"/>
        <v>45639</v>
      </c>
      <c r="C6158" s="785">
        <v>10</v>
      </c>
      <c r="D6158" s="786">
        <f>IFERROR((INDEX(METADATA!$T$2:$T$20,MATCH(B6158,METADATA!$S$2:$S$20,0))),0)</f>
        <v>0</v>
      </c>
      <c r="E6158" s="785" t="str">
        <f t="shared" si="288"/>
        <v>LO</v>
      </c>
      <c r="F6158" s="786">
        <f>VLOOKUP(C6158,METADATA!$A$5:$H$29,IF(E6158="HI",2,IF(E6158="LO",6,10))+IF(D6158=1,2,IF(D6158=7,1,(IF(WEEKDAY(B6158)=1,2,IF(WEEKDAY(B6158)=7,1,0))))))</f>
        <v>2</v>
      </c>
      <c r="G6158" s="786">
        <f>VLOOKUP(C6158,METADATA!$J$5:$Q$29,IF(E6158="HI",2,IF(E6158="LO",6,10))+IF(D6158=1,2,IF(D6158=7,1,(IF(WEEKDAY(B6158)=1,2,IF(WEEKDAY(B6158)=7,1,0))))))</f>
        <v>2</v>
      </c>
      <c r="H6158" s="787">
        <v>15967.75</v>
      </c>
      <c r="I6158" s="788">
        <v>1349.8324938938022</v>
      </c>
      <c r="K6158" s="795">
        <v>824.32500000000005</v>
      </c>
      <c r="M6158" s="798">
        <f t="shared" si="289"/>
        <v>16024.702425445272</v>
      </c>
      <c r="N6158" s="303"/>
      <c r="S6158" s="786">
        <v>0</v>
      </c>
      <c r="T6158" s="781">
        <f>VLOOKUP(C6158,METADATA!$J$5:$Q$29,IF(E6158="HI",2,IF(E6158="LO",6,10))+IF(S6158=1,2,IF(D6158=7,1,(IF(WEEKDAY(B6158)=1,2,IF(WEEKDAY(B6158)=7,1,0))))))</f>
        <v>2</v>
      </c>
      <c r="U6158" s="781">
        <f>VLOOKUP(C6158,METADATA!$A$5:$H$29,IF(E6158="HI",2,IF(E6158="LO",6,10))+IF(S6158=1,2,IF(D6158=7,1,(IF(WEEKDAY(B6158)=1,2,IF(WEEKDAY(B6158)=7,1,0))))))</f>
        <v>2</v>
      </c>
    </row>
    <row r="6159" spans="2:21" ht="13.95" customHeight="1" x14ac:dyDescent="0.25">
      <c r="B6159" s="784">
        <f t="shared" si="287"/>
        <v>45639</v>
      </c>
      <c r="C6159" s="785">
        <v>11</v>
      </c>
      <c r="D6159" s="786">
        <f>IFERROR((INDEX(METADATA!$T$2:$T$20,MATCH(B6159,METADATA!$S$2:$S$20,0))),0)</f>
        <v>0</v>
      </c>
      <c r="E6159" s="785" t="str">
        <f t="shared" si="288"/>
        <v>LO</v>
      </c>
      <c r="F6159" s="786">
        <f>VLOOKUP(C6159,METADATA!$A$5:$H$29,IF(E6159="HI",2,IF(E6159="LO",6,10))+IF(D6159=1,2,IF(D6159=7,1,(IF(WEEKDAY(B6159)=1,2,IF(WEEKDAY(B6159)=7,1,0))))))</f>
        <v>2</v>
      </c>
      <c r="G6159" s="786">
        <f>VLOOKUP(C6159,METADATA!$J$5:$Q$29,IF(E6159="HI",2,IF(E6159="LO",6,10))+IF(D6159=1,2,IF(D6159=7,1,(IF(WEEKDAY(B6159)=1,2,IF(WEEKDAY(B6159)=7,1,0))))))</f>
        <v>2</v>
      </c>
      <c r="H6159" s="787">
        <v>15555.5</v>
      </c>
      <c r="I6159" s="788">
        <v>1678.0525074005127</v>
      </c>
      <c r="K6159" s="795">
        <v>882.73749999999995</v>
      </c>
      <c r="M6159" s="798">
        <f t="shared" si="289"/>
        <v>15645.748319195</v>
      </c>
      <c r="N6159" s="303"/>
      <c r="S6159" s="786">
        <v>0</v>
      </c>
      <c r="T6159" s="781">
        <f>VLOOKUP(C6159,METADATA!$J$5:$Q$29,IF(E6159="HI",2,IF(E6159="LO",6,10))+IF(S6159=1,2,IF(D6159=7,1,(IF(WEEKDAY(B6159)=1,2,IF(WEEKDAY(B6159)=7,1,0))))))</f>
        <v>2</v>
      </c>
      <c r="U6159" s="781">
        <f>VLOOKUP(C6159,METADATA!$A$5:$H$29,IF(E6159="HI",2,IF(E6159="LO",6,10))+IF(S6159=1,2,IF(D6159=7,1,(IF(WEEKDAY(B6159)=1,2,IF(WEEKDAY(B6159)=7,1,0))))))</f>
        <v>2</v>
      </c>
    </row>
    <row r="6160" spans="2:21" ht="13.95" customHeight="1" x14ac:dyDescent="0.25">
      <c r="B6160" s="784">
        <f t="shared" si="287"/>
        <v>45639</v>
      </c>
      <c r="C6160" s="785">
        <v>12</v>
      </c>
      <c r="D6160" s="786">
        <f>IFERROR((INDEX(METADATA!$T$2:$T$20,MATCH(B6160,METADATA!$S$2:$S$20,0))),0)</f>
        <v>0</v>
      </c>
      <c r="E6160" s="785" t="str">
        <f t="shared" si="288"/>
        <v>LO</v>
      </c>
      <c r="F6160" s="786">
        <f>VLOOKUP(C6160,METADATA!$A$5:$H$29,IF(E6160="HI",2,IF(E6160="LO",6,10))+IF(D6160=1,2,IF(D6160=7,1,(IF(WEEKDAY(B6160)=1,2,IF(WEEKDAY(B6160)=7,1,0))))))</f>
        <v>2</v>
      </c>
      <c r="G6160" s="786">
        <f>VLOOKUP(C6160,METADATA!$J$5:$Q$29,IF(E6160="HI",2,IF(E6160="LO",6,10))+IF(D6160=1,2,IF(D6160=7,1,(IF(WEEKDAY(B6160)=1,2,IF(WEEKDAY(B6160)=7,1,0))))))</f>
        <v>2</v>
      </c>
      <c r="H6160" s="787">
        <v>1213.5</v>
      </c>
      <c r="I6160" s="788">
        <v>2643.8500366210938</v>
      </c>
      <c r="K6160" s="795">
        <v>909.3125</v>
      </c>
      <c r="M6160" s="798">
        <f t="shared" si="289"/>
        <v>2909.0419842520937</v>
      </c>
      <c r="N6160" s="303"/>
      <c r="S6160" s="786">
        <v>0</v>
      </c>
      <c r="T6160" s="781">
        <f>VLOOKUP(C6160,METADATA!$J$5:$Q$29,IF(E6160="HI",2,IF(E6160="LO",6,10))+IF(S6160=1,2,IF(D6160=7,1,(IF(WEEKDAY(B6160)=1,2,IF(WEEKDAY(B6160)=7,1,0))))))</f>
        <v>2</v>
      </c>
      <c r="U6160" s="781">
        <f>VLOOKUP(C6160,METADATA!$A$5:$H$29,IF(E6160="HI",2,IF(E6160="LO",6,10))+IF(S6160=1,2,IF(D6160=7,1,(IF(WEEKDAY(B6160)=1,2,IF(WEEKDAY(B6160)=7,1,0))))))</f>
        <v>2</v>
      </c>
    </row>
    <row r="6161" spans="2:21" ht="13.95" customHeight="1" x14ac:dyDescent="0.25">
      <c r="B6161" s="784">
        <f t="shared" si="287"/>
        <v>45639</v>
      </c>
      <c r="C6161" s="785">
        <v>13</v>
      </c>
      <c r="D6161" s="786">
        <f>IFERROR((INDEX(METADATA!$T$2:$T$20,MATCH(B6161,METADATA!$S$2:$S$20,0))),0)</f>
        <v>0</v>
      </c>
      <c r="E6161" s="785" t="str">
        <f t="shared" si="288"/>
        <v>LO</v>
      </c>
      <c r="F6161" s="786">
        <f>VLOOKUP(C6161,METADATA!$A$5:$H$29,IF(E6161="HI",2,IF(E6161="LO",6,10))+IF(D6161=1,2,IF(D6161=7,1,(IF(WEEKDAY(B6161)=1,2,IF(WEEKDAY(B6161)=7,1,0))))))</f>
        <v>2</v>
      </c>
      <c r="G6161" s="786">
        <f>VLOOKUP(C6161,METADATA!$J$5:$Q$29,IF(E6161="HI",2,IF(E6161="LO",6,10))+IF(D6161=1,2,IF(D6161=7,1,(IF(WEEKDAY(B6161)=1,2,IF(WEEKDAY(B6161)=7,1,0))))))</f>
        <v>2</v>
      </c>
      <c r="H6161" s="787">
        <v>54.5</v>
      </c>
      <c r="I6161" s="788">
        <v>2725.584997177124</v>
      </c>
      <c r="K6161" s="795">
        <v>905.6</v>
      </c>
      <c r="M6161" s="798">
        <f t="shared" si="289"/>
        <v>2726.1298257487706</v>
      </c>
      <c r="N6161" s="303"/>
      <c r="S6161" s="786">
        <v>0</v>
      </c>
      <c r="T6161" s="781">
        <f>VLOOKUP(C6161,METADATA!$J$5:$Q$29,IF(E6161="HI",2,IF(E6161="LO",6,10))+IF(S6161=1,2,IF(D6161=7,1,(IF(WEEKDAY(B6161)=1,2,IF(WEEKDAY(B6161)=7,1,0))))))</f>
        <v>2</v>
      </c>
      <c r="U6161" s="781">
        <f>VLOOKUP(C6161,METADATA!$A$5:$H$29,IF(E6161="HI",2,IF(E6161="LO",6,10))+IF(S6161=1,2,IF(D6161=7,1,(IF(WEEKDAY(B6161)=1,2,IF(WEEKDAY(B6161)=7,1,0))))))</f>
        <v>2</v>
      </c>
    </row>
    <row r="6162" spans="2:21" ht="13.95" customHeight="1" x14ac:dyDescent="0.25">
      <c r="B6162" s="784">
        <f t="shared" si="287"/>
        <v>45639</v>
      </c>
      <c r="C6162" s="785">
        <v>14</v>
      </c>
      <c r="D6162" s="786">
        <f>IFERROR((INDEX(METADATA!$T$2:$T$20,MATCH(B6162,METADATA!$S$2:$S$20,0))),0)</f>
        <v>0</v>
      </c>
      <c r="E6162" s="785" t="str">
        <f t="shared" si="288"/>
        <v>LO</v>
      </c>
      <c r="F6162" s="786">
        <f>VLOOKUP(C6162,METADATA!$A$5:$H$29,IF(E6162="HI",2,IF(E6162="LO",6,10))+IF(D6162=1,2,IF(D6162=7,1,(IF(WEEKDAY(B6162)=1,2,IF(WEEKDAY(B6162)=7,1,0))))))</f>
        <v>2</v>
      </c>
      <c r="G6162" s="786">
        <f>VLOOKUP(C6162,METADATA!$J$5:$Q$29,IF(E6162="HI",2,IF(E6162="LO",6,10))+IF(D6162=1,2,IF(D6162=7,1,(IF(WEEKDAY(B6162)=1,2,IF(WEEKDAY(B6162)=7,1,0))))))</f>
        <v>2</v>
      </c>
      <c r="H6162" s="787">
        <v>12472.25</v>
      </c>
      <c r="I6162" s="788">
        <v>2789.5750007629395</v>
      </c>
      <c r="K6162" s="795">
        <v>913.98749999999995</v>
      </c>
      <c r="M6162" s="798">
        <f t="shared" si="289"/>
        <v>12780.404874157217</v>
      </c>
      <c r="N6162" s="303"/>
      <c r="S6162" s="786">
        <v>0</v>
      </c>
      <c r="T6162" s="781">
        <f>VLOOKUP(C6162,METADATA!$J$5:$Q$29,IF(E6162="HI",2,IF(E6162="LO",6,10))+IF(S6162=1,2,IF(D6162=7,1,(IF(WEEKDAY(B6162)=1,2,IF(WEEKDAY(B6162)=7,1,0))))))</f>
        <v>2</v>
      </c>
      <c r="U6162" s="781">
        <f>VLOOKUP(C6162,METADATA!$A$5:$H$29,IF(E6162="HI",2,IF(E6162="LO",6,10))+IF(S6162=1,2,IF(D6162=7,1,(IF(WEEKDAY(B6162)=1,2,IF(WEEKDAY(B6162)=7,1,0))))))</f>
        <v>2</v>
      </c>
    </row>
    <row r="6163" spans="2:21" ht="13.95" customHeight="1" x14ac:dyDescent="0.25">
      <c r="B6163" s="784">
        <f t="shared" si="287"/>
        <v>45639</v>
      </c>
      <c r="C6163" s="785">
        <v>15</v>
      </c>
      <c r="D6163" s="786">
        <f>IFERROR((INDEX(METADATA!$T$2:$T$20,MATCH(B6163,METADATA!$S$2:$S$20,0))),0)</f>
        <v>0</v>
      </c>
      <c r="E6163" s="785" t="str">
        <f t="shared" si="288"/>
        <v>LO</v>
      </c>
      <c r="F6163" s="786">
        <f>VLOOKUP(C6163,METADATA!$A$5:$H$29,IF(E6163="HI",2,IF(E6163="LO",6,10))+IF(D6163=1,2,IF(D6163=7,1,(IF(WEEKDAY(B6163)=1,2,IF(WEEKDAY(B6163)=7,1,0))))))</f>
        <v>2</v>
      </c>
      <c r="G6163" s="786">
        <f>VLOOKUP(C6163,METADATA!$J$5:$Q$29,IF(E6163="HI",2,IF(E6163="LO",6,10))+IF(D6163=1,2,IF(D6163=7,1,(IF(WEEKDAY(B6163)=1,2,IF(WEEKDAY(B6163)=7,1,0))))))</f>
        <v>2</v>
      </c>
      <c r="H6163" s="787">
        <v>15038.75</v>
      </c>
      <c r="I6163" s="788">
        <v>2812.6850357055664</v>
      </c>
      <c r="K6163" s="795">
        <v>902.26250000000005</v>
      </c>
      <c r="M6163" s="798">
        <f t="shared" si="289"/>
        <v>15299.516288843319</v>
      </c>
      <c r="N6163" s="303"/>
      <c r="S6163" s="786">
        <v>0</v>
      </c>
      <c r="T6163" s="781">
        <f>VLOOKUP(C6163,METADATA!$J$5:$Q$29,IF(E6163="HI",2,IF(E6163="LO",6,10))+IF(S6163=1,2,IF(D6163=7,1,(IF(WEEKDAY(B6163)=1,2,IF(WEEKDAY(B6163)=7,1,0))))))</f>
        <v>2</v>
      </c>
      <c r="U6163" s="781">
        <f>VLOOKUP(C6163,METADATA!$A$5:$H$29,IF(E6163="HI",2,IF(E6163="LO",6,10))+IF(S6163=1,2,IF(D6163=7,1,(IF(WEEKDAY(B6163)=1,2,IF(WEEKDAY(B6163)=7,1,0))))))</f>
        <v>2</v>
      </c>
    </row>
    <row r="6164" spans="2:21" ht="13.95" customHeight="1" x14ac:dyDescent="0.25">
      <c r="B6164" s="784">
        <f t="shared" si="287"/>
        <v>45639</v>
      </c>
      <c r="C6164" s="785">
        <v>16</v>
      </c>
      <c r="D6164" s="786">
        <f>IFERROR((INDEX(METADATA!$T$2:$T$20,MATCH(B6164,METADATA!$S$2:$S$20,0))),0)</f>
        <v>0</v>
      </c>
      <c r="E6164" s="785" t="str">
        <f t="shared" si="288"/>
        <v>LO</v>
      </c>
      <c r="F6164" s="786">
        <f>VLOOKUP(C6164,METADATA!$A$5:$H$29,IF(E6164="HI",2,IF(E6164="LO",6,10))+IF(D6164=1,2,IF(D6164=7,1,(IF(WEEKDAY(B6164)=1,2,IF(WEEKDAY(B6164)=7,1,0))))))</f>
        <v>2</v>
      </c>
      <c r="G6164" s="786">
        <f>VLOOKUP(C6164,METADATA!$J$5:$Q$29,IF(E6164="HI",2,IF(E6164="LO",6,10))+IF(D6164=1,2,IF(D6164=7,1,(IF(WEEKDAY(B6164)=1,2,IF(WEEKDAY(B6164)=7,1,0))))))</f>
        <v>2</v>
      </c>
      <c r="H6164" s="787">
        <v>14371.75</v>
      </c>
      <c r="I6164" s="788">
        <v>2867.5399894714355</v>
      </c>
      <c r="K6164" s="795">
        <v>933.76250000000005</v>
      </c>
      <c r="M6164" s="798">
        <f t="shared" si="289"/>
        <v>14655.032707357492</v>
      </c>
      <c r="N6164" s="303"/>
      <c r="S6164" s="786">
        <v>0</v>
      </c>
      <c r="T6164" s="781">
        <f>VLOOKUP(C6164,METADATA!$J$5:$Q$29,IF(E6164="HI",2,IF(E6164="LO",6,10))+IF(S6164=1,2,IF(D6164=7,1,(IF(WEEKDAY(B6164)=1,2,IF(WEEKDAY(B6164)=7,1,0))))))</f>
        <v>2</v>
      </c>
      <c r="U6164" s="781">
        <f>VLOOKUP(C6164,METADATA!$A$5:$H$29,IF(E6164="HI",2,IF(E6164="LO",6,10))+IF(S6164=1,2,IF(D6164=7,1,(IF(WEEKDAY(B6164)=1,2,IF(WEEKDAY(B6164)=7,1,0))))))</f>
        <v>2</v>
      </c>
    </row>
    <row r="6165" spans="2:21" ht="13.95" customHeight="1" x14ac:dyDescent="0.25">
      <c r="B6165" s="784">
        <f t="shared" si="287"/>
        <v>45639</v>
      </c>
      <c r="C6165" s="785">
        <v>17</v>
      </c>
      <c r="D6165" s="786">
        <f>IFERROR((INDEX(METADATA!$T$2:$T$20,MATCH(B6165,METADATA!$S$2:$S$20,0))),0)</f>
        <v>0</v>
      </c>
      <c r="E6165" s="785" t="str">
        <f t="shared" si="288"/>
        <v>LO</v>
      </c>
      <c r="F6165" s="786">
        <f>VLOOKUP(C6165,METADATA!$A$5:$H$29,IF(E6165="HI",2,IF(E6165="LO",6,10))+IF(D6165=1,2,IF(D6165=7,1,(IF(WEEKDAY(B6165)=1,2,IF(WEEKDAY(B6165)=7,1,0))))))</f>
        <v>2</v>
      </c>
      <c r="G6165" s="786">
        <f>VLOOKUP(C6165,METADATA!$J$5:$Q$29,IF(E6165="HI",2,IF(E6165="LO",6,10))+IF(D6165=1,2,IF(D6165=7,1,(IF(WEEKDAY(B6165)=1,2,IF(WEEKDAY(B6165)=7,1,0))))))</f>
        <v>2</v>
      </c>
      <c r="H6165" s="787">
        <v>13884</v>
      </c>
      <c r="I6165" s="788">
        <v>2845.5750274658203</v>
      </c>
      <c r="K6165" s="795">
        <v>0</v>
      </c>
      <c r="M6165" s="798">
        <f t="shared" si="289"/>
        <v>14172.605732078244</v>
      </c>
      <c r="N6165" s="303"/>
      <c r="S6165" s="786">
        <v>0</v>
      </c>
      <c r="T6165" s="781">
        <f>VLOOKUP(C6165,METADATA!$J$5:$Q$29,IF(E6165="HI",2,IF(E6165="LO",6,10))+IF(S6165=1,2,IF(D6165=7,1,(IF(WEEKDAY(B6165)=1,2,IF(WEEKDAY(B6165)=7,1,0))))))</f>
        <v>2</v>
      </c>
      <c r="U6165" s="781">
        <f>VLOOKUP(C6165,METADATA!$A$5:$H$29,IF(E6165="HI",2,IF(E6165="LO",6,10))+IF(S6165=1,2,IF(D6165=7,1,(IF(WEEKDAY(B6165)=1,2,IF(WEEKDAY(B6165)=7,1,0))))))</f>
        <v>2</v>
      </c>
    </row>
    <row r="6166" spans="2:21" ht="13.95" customHeight="1" x14ac:dyDescent="0.25">
      <c r="B6166" s="784">
        <f t="shared" si="287"/>
        <v>45639</v>
      </c>
      <c r="C6166" s="785">
        <v>18</v>
      </c>
      <c r="D6166" s="786">
        <f>IFERROR((INDEX(METADATA!$T$2:$T$20,MATCH(B6166,METADATA!$S$2:$S$20,0))),0)</f>
        <v>0</v>
      </c>
      <c r="E6166" s="785" t="str">
        <f t="shared" si="288"/>
        <v>LO</v>
      </c>
      <c r="F6166" s="786">
        <f>VLOOKUP(C6166,METADATA!$A$5:$H$29,IF(E6166="HI",2,IF(E6166="LO",6,10))+IF(D6166=1,2,IF(D6166=7,1,(IF(WEEKDAY(B6166)=1,2,IF(WEEKDAY(B6166)=7,1,0))))))</f>
        <v>1</v>
      </c>
      <c r="G6166" s="786">
        <f>VLOOKUP(C6166,METADATA!$J$5:$Q$29,IF(E6166="HI",2,IF(E6166="LO",6,10))+IF(D6166=1,2,IF(D6166=7,1,(IF(WEEKDAY(B6166)=1,2,IF(WEEKDAY(B6166)=7,1,0))))))</f>
        <v>1</v>
      </c>
      <c r="H6166" s="787">
        <v>13715.75</v>
      </c>
      <c r="I6166" s="788">
        <v>2899.9199752807617</v>
      </c>
      <c r="K6166" s="795">
        <v>0</v>
      </c>
      <c r="M6166" s="798">
        <f t="shared" si="289"/>
        <v>14018.963368435356</v>
      </c>
      <c r="N6166" s="303"/>
      <c r="S6166" s="786">
        <v>0</v>
      </c>
      <c r="T6166" s="781">
        <f>VLOOKUP(C6166,METADATA!$J$5:$Q$29,IF(E6166="HI",2,IF(E6166="LO",6,10))+IF(S6166=1,2,IF(D6166=7,1,(IF(WEEKDAY(B6166)=1,2,IF(WEEKDAY(B6166)=7,1,0))))))</f>
        <v>1</v>
      </c>
      <c r="U6166" s="781">
        <f>VLOOKUP(C6166,METADATA!$A$5:$H$29,IF(E6166="HI",2,IF(E6166="LO",6,10))+IF(S6166=1,2,IF(D6166=7,1,(IF(WEEKDAY(B6166)=1,2,IF(WEEKDAY(B6166)=7,1,0))))))</f>
        <v>1</v>
      </c>
    </row>
    <row r="6167" spans="2:21" ht="13.95" customHeight="1" x14ac:dyDescent="0.25">
      <c r="B6167" s="784">
        <f t="shared" si="287"/>
        <v>45639</v>
      </c>
      <c r="C6167" s="785">
        <v>19</v>
      </c>
      <c r="D6167" s="786">
        <f>IFERROR((INDEX(METADATA!$T$2:$T$20,MATCH(B6167,METADATA!$S$2:$S$20,0))),0)</f>
        <v>0</v>
      </c>
      <c r="E6167" s="785" t="str">
        <f t="shared" si="288"/>
        <v>LO</v>
      </c>
      <c r="F6167" s="786">
        <f>VLOOKUP(C6167,METADATA!$A$5:$H$29,IF(E6167="HI",2,IF(E6167="LO",6,10))+IF(D6167=1,2,IF(D6167=7,1,(IF(WEEKDAY(B6167)=1,2,IF(WEEKDAY(B6167)=7,1,0))))))</f>
        <v>1</v>
      </c>
      <c r="G6167" s="786">
        <f>VLOOKUP(C6167,METADATA!$J$5:$Q$29,IF(E6167="HI",2,IF(E6167="LO",6,10))+IF(D6167=1,2,IF(D6167=7,1,(IF(WEEKDAY(B6167)=1,2,IF(WEEKDAY(B6167)=7,1,0))))))</f>
        <v>1</v>
      </c>
      <c r="H6167" s="787">
        <v>13764.5</v>
      </c>
      <c r="I6167" s="788">
        <v>2519.7650489807129</v>
      </c>
      <c r="K6167" s="795">
        <v>0</v>
      </c>
      <c r="M6167" s="798">
        <f t="shared" si="289"/>
        <v>13993.236800399854</v>
      </c>
      <c r="N6167" s="303"/>
      <c r="S6167" s="786">
        <v>0</v>
      </c>
      <c r="T6167" s="781">
        <f>VLOOKUP(C6167,METADATA!$J$5:$Q$29,IF(E6167="HI",2,IF(E6167="LO",6,10))+IF(S6167=1,2,IF(D6167=7,1,(IF(WEEKDAY(B6167)=1,2,IF(WEEKDAY(B6167)=7,1,0))))))</f>
        <v>1</v>
      </c>
      <c r="U6167" s="781">
        <f>VLOOKUP(C6167,METADATA!$A$5:$H$29,IF(E6167="HI",2,IF(E6167="LO",6,10))+IF(S6167=1,2,IF(D6167=7,1,(IF(WEEKDAY(B6167)=1,2,IF(WEEKDAY(B6167)=7,1,0))))))</f>
        <v>1</v>
      </c>
    </row>
    <row r="6168" spans="2:21" ht="13.95" customHeight="1" x14ac:dyDescent="0.25">
      <c r="B6168" s="784">
        <f t="shared" si="287"/>
        <v>45639</v>
      </c>
      <c r="C6168" s="785">
        <v>20</v>
      </c>
      <c r="D6168" s="786">
        <f>IFERROR((INDEX(METADATA!$T$2:$T$20,MATCH(B6168,METADATA!$S$2:$S$20,0))),0)</f>
        <v>0</v>
      </c>
      <c r="E6168" s="785" t="str">
        <f t="shared" si="288"/>
        <v>LO</v>
      </c>
      <c r="F6168" s="786">
        <f>VLOOKUP(C6168,METADATA!$A$5:$H$29,IF(E6168="HI",2,IF(E6168="LO",6,10))+IF(D6168=1,2,IF(D6168=7,1,(IF(WEEKDAY(B6168)=1,2,IF(WEEKDAY(B6168)=7,1,0))))))</f>
        <v>1</v>
      </c>
      <c r="G6168" s="786">
        <f>VLOOKUP(C6168,METADATA!$J$5:$Q$29,IF(E6168="HI",2,IF(E6168="LO",6,10))+IF(D6168=1,2,IF(D6168=7,1,(IF(WEEKDAY(B6168)=1,2,IF(WEEKDAY(B6168)=7,1,0))))))</f>
        <v>2</v>
      </c>
      <c r="H6168" s="787">
        <v>894.75</v>
      </c>
      <c r="I6168" s="788">
        <v>1569.3474731445313</v>
      </c>
      <c r="K6168" s="795">
        <v>0</v>
      </c>
      <c r="M6168" s="798">
        <f t="shared" si="289"/>
        <v>1806.4963476202008</v>
      </c>
      <c r="N6168" s="303"/>
      <c r="S6168" s="786">
        <v>0</v>
      </c>
      <c r="T6168" s="781">
        <f>VLOOKUP(C6168,METADATA!$J$5:$Q$29,IF(E6168="HI",2,IF(E6168="LO",6,10))+IF(S6168=1,2,IF(D6168=7,1,(IF(WEEKDAY(B6168)=1,2,IF(WEEKDAY(B6168)=7,1,0))))))</f>
        <v>2</v>
      </c>
      <c r="U6168" s="781">
        <f>VLOOKUP(C6168,METADATA!$A$5:$H$29,IF(E6168="HI",2,IF(E6168="LO",6,10))+IF(S6168=1,2,IF(D6168=7,1,(IF(WEEKDAY(B6168)=1,2,IF(WEEKDAY(B6168)=7,1,0))))))</f>
        <v>1</v>
      </c>
    </row>
    <row r="6169" spans="2:21" ht="13.95" customHeight="1" x14ac:dyDescent="0.25">
      <c r="B6169" s="784">
        <f t="shared" si="287"/>
        <v>45639</v>
      </c>
      <c r="C6169" s="785">
        <v>21</v>
      </c>
      <c r="D6169" s="786">
        <f>IFERROR((INDEX(METADATA!$T$2:$T$20,MATCH(B6169,METADATA!$S$2:$S$20,0))),0)</f>
        <v>0</v>
      </c>
      <c r="E6169" s="785" t="str">
        <f t="shared" si="288"/>
        <v>LO</v>
      </c>
      <c r="F6169" s="786">
        <f>VLOOKUP(C6169,METADATA!$A$5:$H$29,IF(E6169="HI",2,IF(E6169="LO",6,10))+IF(D6169=1,2,IF(D6169=7,1,(IF(WEEKDAY(B6169)=1,2,IF(WEEKDAY(B6169)=7,1,0))))))</f>
        <v>2</v>
      </c>
      <c r="G6169" s="786">
        <f>VLOOKUP(C6169,METADATA!$J$5:$Q$29,IF(E6169="HI",2,IF(E6169="LO",6,10))+IF(D6169=1,2,IF(D6169=7,1,(IF(WEEKDAY(B6169)=1,2,IF(WEEKDAY(B6169)=7,1,0))))))</f>
        <v>2</v>
      </c>
      <c r="H6169" s="787">
        <v>56.75</v>
      </c>
      <c r="I6169" s="788">
        <v>1417.6074829101563</v>
      </c>
      <c r="K6169" s="795">
        <v>0</v>
      </c>
      <c r="M6169" s="798">
        <f t="shared" si="289"/>
        <v>1418.7429429261908</v>
      </c>
      <c r="N6169" s="303"/>
      <c r="S6169" s="786">
        <v>0</v>
      </c>
      <c r="T6169" s="781">
        <f>VLOOKUP(C6169,METADATA!$J$5:$Q$29,IF(E6169="HI",2,IF(E6169="LO",6,10))+IF(S6169=1,2,IF(D6169=7,1,(IF(WEEKDAY(B6169)=1,2,IF(WEEKDAY(B6169)=7,1,0))))))</f>
        <v>2</v>
      </c>
      <c r="U6169" s="781">
        <f>VLOOKUP(C6169,METADATA!$A$5:$H$29,IF(E6169="HI",2,IF(E6169="LO",6,10))+IF(S6169=1,2,IF(D6169=7,1,(IF(WEEKDAY(B6169)=1,2,IF(WEEKDAY(B6169)=7,1,0))))))</f>
        <v>2</v>
      </c>
    </row>
    <row r="6170" spans="2:21" ht="13.95" customHeight="1" x14ac:dyDescent="0.25">
      <c r="B6170" s="784">
        <f t="shared" si="287"/>
        <v>45639</v>
      </c>
      <c r="C6170" s="785">
        <v>22</v>
      </c>
      <c r="D6170" s="786">
        <f>IFERROR((INDEX(METADATA!$T$2:$T$20,MATCH(B6170,METADATA!$S$2:$S$20,0))),0)</f>
        <v>0</v>
      </c>
      <c r="E6170" s="785" t="str">
        <f t="shared" si="288"/>
        <v>LO</v>
      </c>
      <c r="F6170" s="786">
        <f>VLOOKUP(C6170,METADATA!$A$5:$H$29,IF(E6170="HI",2,IF(E6170="LO",6,10))+IF(D6170=1,2,IF(D6170=7,1,(IF(WEEKDAY(B6170)=1,2,IF(WEEKDAY(B6170)=7,1,0))))))</f>
        <v>3</v>
      </c>
      <c r="G6170" s="786">
        <f>VLOOKUP(C6170,METADATA!$J$5:$Q$29,IF(E6170="HI",2,IF(E6170="LO",6,10))+IF(D6170=1,2,IF(D6170=7,1,(IF(WEEKDAY(B6170)=1,2,IF(WEEKDAY(B6170)=7,1,0))))))</f>
        <v>3</v>
      </c>
      <c r="H6170" s="787">
        <v>10564.25</v>
      </c>
      <c r="I6170" s="788">
        <v>1341.1449890136719</v>
      </c>
      <c r="K6170" s="795">
        <v>0</v>
      </c>
      <c r="M6170" s="798">
        <f t="shared" si="289"/>
        <v>10649.039766291442</v>
      </c>
      <c r="N6170" s="303"/>
      <c r="S6170" s="786">
        <v>0</v>
      </c>
      <c r="T6170" s="781">
        <f>VLOOKUP(C6170,METADATA!$J$5:$Q$29,IF(E6170="HI",2,IF(E6170="LO",6,10))+IF(S6170=1,2,IF(D6170=7,1,(IF(WEEKDAY(B6170)=1,2,IF(WEEKDAY(B6170)=7,1,0))))))</f>
        <v>3</v>
      </c>
      <c r="U6170" s="781">
        <f>VLOOKUP(C6170,METADATA!$A$5:$H$29,IF(E6170="HI",2,IF(E6170="LO",6,10))+IF(S6170=1,2,IF(D6170=7,1,(IF(WEEKDAY(B6170)=1,2,IF(WEEKDAY(B6170)=7,1,0))))))</f>
        <v>3</v>
      </c>
    </row>
    <row r="6171" spans="2:21" ht="13.95" customHeight="1" x14ac:dyDescent="0.25">
      <c r="B6171" s="784">
        <f t="shared" si="287"/>
        <v>45639</v>
      </c>
      <c r="C6171" s="785">
        <v>23</v>
      </c>
      <c r="D6171" s="786">
        <f>IFERROR((INDEX(METADATA!$T$2:$T$20,MATCH(B6171,METADATA!$S$2:$S$20,0))),0)</f>
        <v>0</v>
      </c>
      <c r="E6171" s="785" t="str">
        <f t="shared" si="288"/>
        <v>LO</v>
      </c>
      <c r="F6171" s="786">
        <f>VLOOKUP(C6171,METADATA!$A$5:$H$29,IF(E6171="HI",2,IF(E6171="LO",6,10))+IF(D6171=1,2,IF(D6171=7,1,(IF(WEEKDAY(B6171)=1,2,IF(WEEKDAY(B6171)=7,1,0))))))</f>
        <v>3</v>
      </c>
      <c r="G6171" s="786">
        <f>VLOOKUP(C6171,METADATA!$J$5:$Q$29,IF(E6171="HI",2,IF(E6171="LO",6,10))+IF(D6171=1,2,IF(D6171=7,1,(IF(WEEKDAY(B6171)=1,2,IF(WEEKDAY(B6171)=7,1,0))))))</f>
        <v>3</v>
      </c>
      <c r="H6171" s="787">
        <v>10183</v>
      </c>
      <c r="I6171" s="788">
        <v>1409.8299961090088</v>
      </c>
      <c r="K6171" s="795">
        <v>0</v>
      </c>
      <c r="M6171" s="798">
        <f t="shared" si="289"/>
        <v>10280.131789910512</v>
      </c>
      <c r="N6171" s="303"/>
      <c r="S6171" s="786">
        <v>0</v>
      </c>
      <c r="T6171" s="781">
        <f>VLOOKUP(C6171,METADATA!$J$5:$Q$29,IF(E6171="HI",2,IF(E6171="LO",6,10))+IF(S6171=1,2,IF(D6171=7,1,(IF(WEEKDAY(B6171)=1,2,IF(WEEKDAY(B6171)=7,1,0))))))</f>
        <v>3</v>
      </c>
      <c r="U6171" s="781">
        <f>VLOOKUP(C6171,METADATA!$A$5:$H$29,IF(E6171="HI",2,IF(E6171="LO",6,10))+IF(S6171=1,2,IF(D6171=7,1,(IF(WEEKDAY(B6171)=1,2,IF(WEEKDAY(B6171)=7,1,0))))))</f>
        <v>3</v>
      </c>
    </row>
    <row r="6172" spans="2:21" ht="13.95" customHeight="1" x14ac:dyDescent="0.25">
      <c r="B6172" s="784">
        <f t="shared" ref="B6172:B6235" si="290">B6148+1</f>
        <v>45640</v>
      </c>
      <c r="C6172" s="785">
        <v>0</v>
      </c>
      <c r="D6172" s="786">
        <f>IFERROR((INDEX(METADATA!$T$2:$T$20,MATCH(B6172,METADATA!$S$2:$S$20,0))),0)</f>
        <v>0</v>
      </c>
      <c r="E6172" s="785" t="str">
        <f t="shared" si="288"/>
        <v>LO</v>
      </c>
      <c r="F6172" s="786">
        <f>VLOOKUP(C6172,METADATA!$A$5:$H$29,IF(E6172="HI",2,IF(E6172="LO",6,10))+IF(D6172=1,2,IF(D6172=7,1,(IF(WEEKDAY(B6172)=1,2,IF(WEEKDAY(B6172)=7,1,0))))))</f>
        <v>3</v>
      </c>
      <c r="G6172" s="786">
        <f>VLOOKUP(C6172,METADATA!$J$5:$Q$29,IF(E6172="HI",2,IF(E6172="LO",6,10))+IF(D6172=1,2,IF(D6172=7,1,(IF(WEEKDAY(B6172)=1,2,IF(WEEKDAY(B6172)=7,1,0))))))</f>
        <v>3</v>
      </c>
      <c r="H6172" s="787">
        <v>9273.5</v>
      </c>
      <c r="I6172" s="788">
        <v>2231.8574676513672</v>
      </c>
      <c r="K6172" s="795">
        <v>0</v>
      </c>
      <c r="M6172" s="798">
        <f t="shared" si="289"/>
        <v>9538.2907276886453</v>
      </c>
      <c r="N6172" s="303"/>
      <c r="S6172" s="786">
        <v>0</v>
      </c>
      <c r="T6172" s="781">
        <f>VLOOKUP(C6172,METADATA!$J$5:$Q$29,IF(E6172="HI",2,IF(E6172="LO",6,10))+IF(S6172=1,2,IF(D6172=7,1,(IF(WEEKDAY(B6172)=1,2,IF(WEEKDAY(B6172)=7,1,0))))))</f>
        <v>3</v>
      </c>
      <c r="U6172" s="781">
        <f>VLOOKUP(C6172,METADATA!$A$5:$H$29,IF(E6172="HI",2,IF(E6172="LO",6,10))+IF(S6172=1,2,IF(D6172=7,1,(IF(WEEKDAY(B6172)=1,2,IF(WEEKDAY(B6172)=7,1,0))))))</f>
        <v>3</v>
      </c>
    </row>
    <row r="6173" spans="2:21" ht="13.95" customHeight="1" x14ac:dyDescent="0.25">
      <c r="B6173" s="784">
        <f t="shared" si="290"/>
        <v>45640</v>
      </c>
      <c r="C6173" s="785">
        <v>1</v>
      </c>
      <c r="D6173" s="786">
        <f>IFERROR((INDEX(METADATA!$T$2:$T$20,MATCH(B6173,METADATA!$S$2:$S$20,0))),0)</f>
        <v>0</v>
      </c>
      <c r="E6173" s="785" t="str">
        <f t="shared" si="288"/>
        <v>LO</v>
      </c>
      <c r="F6173" s="786">
        <f>VLOOKUP(C6173,METADATA!$A$5:$H$29,IF(E6173="HI",2,IF(E6173="LO",6,10))+IF(D6173=1,2,IF(D6173=7,1,(IF(WEEKDAY(B6173)=1,2,IF(WEEKDAY(B6173)=7,1,0))))))</f>
        <v>3</v>
      </c>
      <c r="G6173" s="786">
        <f>VLOOKUP(C6173,METADATA!$J$5:$Q$29,IF(E6173="HI",2,IF(E6173="LO",6,10))+IF(D6173=1,2,IF(D6173=7,1,(IF(WEEKDAY(B6173)=1,2,IF(WEEKDAY(B6173)=7,1,0))))))</f>
        <v>3</v>
      </c>
      <c r="H6173" s="787">
        <v>8815</v>
      </c>
      <c r="I6173" s="788">
        <v>3166.7074432373047</v>
      </c>
      <c r="K6173" s="795">
        <v>0</v>
      </c>
      <c r="M6173" s="798">
        <f t="shared" si="289"/>
        <v>9366.5501136253224</v>
      </c>
      <c r="N6173" s="303"/>
      <c r="S6173" s="786">
        <v>0</v>
      </c>
      <c r="T6173" s="781">
        <f>VLOOKUP(C6173,METADATA!$J$5:$Q$29,IF(E6173="HI",2,IF(E6173="LO",6,10))+IF(S6173=1,2,IF(D6173=7,1,(IF(WEEKDAY(B6173)=1,2,IF(WEEKDAY(B6173)=7,1,0))))))</f>
        <v>3</v>
      </c>
      <c r="U6173" s="781">
        <f>VLOOKUP(C6173,METADATA!$A$5:$H$29,IF(E6173="HI",2,IF(E6173="LO",6,10))+IF(S6173=1,2,IF(D6173=7,1,(IF(WEEKDAY(B6173)=1,2,IF(WEEKDAY(B6173)=7,1,0))))))</f>
        <v>3</v>
      </c>
    </row>
    <row r="6174" spans="2:21" ht="13.95" customHeight="1" x14ac:dyDescent="0.25">
      <c r="B6174" s="784">
        <f t="shared" si="290"/>
        <v>45640</v>
      </c>
      <c r="C6174" s="785">
        <v>2</v>
      </c>
      <c r="D6174" s="786">
        <f>IFERROR((INDEX(METADATA!$T$2:$T$20,MATCH(B6174,METADATA!$S$2:$S$20,0))),0)</f>
        <v>0</v>
      </c>
      <c r="E6174" s="785" t="str">
        <f t="shared" si="288"/>
        <v>LO</v>
      </c>
      <c r="F6174" s="786">
        <f>VLOOKUP(C6174,METADATA!$A$5:$H$29,IF(E6174="HI",2,IF(E6174="LO",6,10))+IF(D6174=1,2,IF(D6174=7,1,(IF(WEEKDAY(B6174)=1,2,IF(WEEKDAY(B6174)=7,1,0))))))</f>
        <v>3</v>
      </c>
      <c r="G6174" s="786">
        <f>VLOOKUP(C6174,METADATA!$J$5:$Q$29,IF(E6174="HI",2,IF(E6174="LO",6,10))+IF(D6174=1,2,IF(D6174=7,1,(IF(WEEKDAY(B6174)=1,2,IF(WEEKDAY(B6174)=7,1,0))))))</f>
        <v>3</v>
      </c>
      <c r="H6174" s="787">
        <v>8549.25</v>
      </c>
      <c r="I6174" s="788">
        <v>3114.8199768066406</v>
      </c>
      <c r="K6174" s="795">
        <v>0</v>
      </c>
      <c r="M6174" s="798">
        <f t="shared" si="289"/>
        <v>9098.9987938461527</v>
      </c>
      <c r="N6174" s="303"/>
      <c r="S6174" s="786">
        <v>0</v>
      </c>
      <c r="T6174" s="781">
        <f>VLOOKUP(C6174,METADATA!$J$5:$Q$29,IF(E6174="HI",2,IF(E6174="LO",6,10))+IF(S6174=1,2,IF(D6174=7,1,(IF(WEEKDAY(B6174)=1,2,IF(WEEKDAY(B6174)=7,1,0))))))</f>
        <v>3</v>
      </c>
      <c r="U6174" s="781">
        <f>VLOOKUP(C6174,METADATA!$A$5:$H$29,IF(E6174="HI",2,IF(E6174="LO",6,10))+IF(S6174=1,2,IF(D6174=7,1,(IF(WEEKDAY(B6174)=1,2,IF(WEEKDAY(B6174)=7,1,0))))))</f>
        <v>3</v>
      </c>
    </row>
    <row r="6175" spans="2:21" ht="13.95" customHeight="1" x14ac:dyDescent="0.25">
      <c r="B6175" s="784">
        <f t="shared" si="290"/>
        <v>45640</v>
      </c>
      <c r="C6175" s="785">
        <v>3</v>
      </c>
      <c r="D6175" s="786">
        <f>IFERROR((INDEX(METADATA!$T$2:$T$20,MATCH(B6175,METADATA!$S$2:$S$20,0))),0)</f>
        <v>0</v>
      </c>
      <c r="E6175" s="785" t="str">
        <f t="shared" si="288"/>
        <v>LO</v>
      </c>
      <c r="F6175" s="786">
        <f>VLOOKUP(C6175,METADATA!$A$5:$H$29,IF(E6175="HI",2,IF(E6175="LO",6,10))+IF(D6175=1,2,IF(D6175=7,1,(IF(WEEKDAY(B6175)=1,2,IF(WEEKDAY(B6175)=7,1,0))))))</f>
        <v>3</v>
      </c>
      <c r="G6175" s="786">
        <f>VLOOKUP(C6175,METADATA!$J$5:$Q$29,IF(E6175="HI",2,IF(E6175="LO",6,10))+IF(D6175=1,2,IF(D6175=7,1,(IF(WEEKDAY(B6175)=1,2,IF(WEEKDAY(B6175)=7,1,0))))))</f>
        <v>3</v>
      </c>
      <c r="H6175" s="787">
        <v>8624</v>
      </c>
      <c r="I6175" s="788">
        <v>3137.0599212646484</v>
      </c>
      <c r="K6175" s="795">
        <v>0</v>
      </c>
      <c r="M6175" s="798">
        <f t="shared" si="289"/>
        <v>9176.8470048053514</v>
      </c>
      <c r="N6175" s="303"/>
      <c r="S6175" s="786">
        <v>0</v>
      </c>
      <c r="T6175" s="781">
        <f>VLOOKUP(C6175,METADATA!$J$5:$Q$29,IF(E6175="HI",2,IF(E6175="LO",6,10))+IF(S6175=1,2,IF(D6175=7,1,(IF(WEEKDAY(B6175)=1,2,IF(WEEKDAY(B6175)=7,1,0))))))</f>
        <v>3</v>
      </c>
      <c r="U6175" s="781">
        <f>VLOOKUP(C6175,METADATA!$A$5:$H$29,IF(E6175="HI",2,IF(E6175="LO",6,10))+IF(S6175=1,2,IF(D6175=7,1,(IF(WEEKDAY(B6175)=1,2,IF(WEEKDAY(B6175)=7,1,0))))))</f>
        <v>3</v>
      </c>
    </row>
    <row r="6176" spans="2:21" ht="13.95" customHeight="1" x14ac:dyDescent="0.25">
      <c r="B6176" s="784">
        <f t="shared" si="290"/>
        <v>45640</v>
      </c>
      <c r="C6176" s="785">
        <v>4</v>
      </c>
      <c r="D6176" s="786">
        <f>IFERROR((INDEX(METADATA!$T$2:$T$20,MATCH(B6176,METADATA!$S$2:$S$20,0))),0)</f>
        <v>0</v>
      </c>
      <c r="E6176" s="785" t="str">
        <f t="shared" si="288"/>
        <v>LO</v>
      </c>
      <c r="F6176" s="786">
        <f>VLOOKUP(C6176,METADATA!$A$5:$H$29,IF(E6176="HI",2,IF(E6176="LO",6,10))+IF(D6176=1,2,IF(D6176=7,1,(IF(WEEKDAY(B6176)=1,2,IF(WEEKDAY(B6176)=7,1,0))))))</f>
        <v>3</v>
      </c>
      <c r="G6176" s="786">
        <f>VLOOKUP(C6176,METADATA!$J$5:$Q$29,IF(E6176="HI",2,IF(E6176="LO",6,10))+IF(D6176=1,2,IF(D6176=7,1,(IF(WEEKDAY(B6176)=1,2,IF(WEEKDAY(B6176)=7,1,0))))))</f>
        <v>3</v>
      </c>
      <c r="H6176" s="787">
        <v>8946.75</v>
      </c>
      <c r="I6176" s="788">
        <v>3067.7999649047852</v>
      </c>
      <c r="K6176" s="795">
        <v>870.51250000000005</v>
      </c>
      <c r="M6176" s="798">
        <f t="shared" si="289"/>
        <v>9458.1040482313256</v>
      </c>
      <c r="N6176" s="303"/>
      <c r="S6176" s="786">
        <v>0</v>
      </c>
      <c r="T6176" s="781">
        <f>VLOOKUP(C6176,METADATA!$J$5:$Q$29,IF(E6176="HI",2,IF(E6176="LO",6,10))+IF(S6176=1,2,IF(D6176=7,1,(IF(WEEKDAY(B6176)=1,2,IF(WEEKDAY(B6176)=7,1,0))))))</f>
        <v>3</v>
      </c>
      <c r="U6176" s="781">
        <f>VLOOKUP(C6176,METADATA!$A$5:$H$29,IF(E6176="HI",2,IF(E6176="LO",6,10))+IF(S6176=1,2,IF(D6176=7,1,(IF(WEEKDAY(B6176)=1,2,IF(WEEKDAY(B6176)=7,1,0))))))</f>
        <v>3</v>
      </c>
    </row>
    <row r="6177" spans="2:21" ht="13.95" customHeight="1" x14ac:dyDescent="0.25">
      <c r="B6177" s="784">
        <f t="shared" si="290"/>
        <v>45640</v>
      </c>
      <c r="C6177" s="785">
        <v>5</v>
      </c>
      <c r="D6177" s="786">
        <f>IFERROR((INDEX(METADATA!$T$2:$T$20,MATCH(B6177,METADATA!$S$2:$S$20,0))),0)</f>
        <v>0</v>
      </c>
      <c r="E6177" s="785" t="str">
        <f t="shared" si="288"/>
        <v>LO</v>
      </c>
      <c r="F6177" s="786">
        <f>VLOOKUP(C6177,METADATA!$A$5:$H$29,IF(E6177="HI",2,IF(E6177="LO",6,10))+IF(D6177=1,2,IF(D6177=7,1,(IF(WEEKDAY(B6177)=1,2,IF(WEEKDAY(B6177)=7,1,0))))))</f>
        <v>3</v>
      </c>
      <c r="G6177" s="786">
        <f>VLOOKUP(C6177,METADATA!$J$5:$Q$29,IF(E6177="HI",2,IF(E6177="LO",6,10))+IF(D6177=1,2,IF(D6177=7,1,(IF(WEEKDAY(B6177)=1,2,IF(WEEKDAY(B6177)=7,1,0))))))</f>
        <v>3</v>
      </c>
      <c r="H6177" s="787">
        <v>9277.25</v>
      </c>
      <c r="I6177" s="788">
        <v>2989.1449584960938</v>
      </c>
      <c r="K6177" s="795">
        <v>865.8125</v>
      </c>
      <c r="M6177" s="798">
        <f t="shared" si="289"/>
        <v>9746.9151604701383</v>
      </c>
      <c r="N6177" s="303"/>
      <c r="S6177" s="786">
        <v>0</v>
      </c>
      <c r="T6177" s="781">
        <f>VLOOKUP(C6177,METADATA!$J$5:$Q$29,IF(E6177="HI",2,IF(E6177="LO",6,10))+IF(S6177=1,2,IF(D6177=7,1,(IF(WEEKDAY(B6177)=1,2,IF(WEEKDAY(B6177)=7,1,0))))))</f>
        <v>3</v>
      </c>
      <c r="U6177" s="781">
        <f>VLOOKUP(C6177,METADATA!$A$5:$H$29,IF(E6177="HI",2,IF(E6177="LO",6,10))+IF(S6177=1,2,IF(D6177=7,1,(IF(WEEKDAY(B6177)=1,2,IF(WEEKDAY(B6177)=7,1,0))))))</f>
        <v>3</v>
      </c>
    </row>
    <row r="6178" spans="2:21" ht="13.95" customHeight="1" x14ac:dyDescent="0.25">
      <c r="B6178" s="784">
        <f t="shared" si="290"/>
        <v>45640</v>
      </c>
      <c r="C6178" s="785">
        <v>6</v>
      </c>
      <c r="D6178" s="786">
        <f>IFERROR((INDEX(METADATA!$T$2:$T$20,MATCH(B6178,METADATA!$S$2:$S$20,0))),0)</f>
        <v>0</v>
      </c>
      <c r="E6178" s="785" t="str">
        <f t="shared" si="288"/>
        <v>LO</v>
      </c>
      <c r="F6178" s="786">
        <f>VLOOKUP(C6178,METADATA!$A$5:$H$29,IF(E6178="HI",2,IF(E6178="LO",6,10))+IF(D6178=1,2,IF(D6178=7,1,(IF(WEEKDAY(B6178)=1,2,IF(WEEKDAY(B6178)=7,1,0))))))</f>
        <v>3</v>
      </c>
      <c r="G6178" s="786">
        <f>VLOOKUP(C6178,METADATA!$J$5:$Q$29,IF(E6178="HI",2,IF(E6178="LO",6,10))+IF(D6178=1,2,IF(D6178=7,1,(IF(WEEKDAY(B6178)=1,2,IF(WEEKDAY(B6178)=7,1,0))))))</f>
        <v>3</v>
      </c>
      <c r="H6178" s="787">
        <v>10021</v>
      </c>
      <c r="I6178" s="788">
        <v>2838.635009765625</v>
      </c>
      <c r="K6178" s="795">
        <v>834.63750000000005</v>
      </c>
      <c r="M6178" s="798">
        <f t="shared" si="289"/>
        <v>10415.291149011011</v>
      </c>
      <c r="N6178" s="303"/>
      <c r="S6178" s="786">
        <v>0</v>
      </c>
      <c r="T6178" s="781">
        <f>VLOOKUP(C6178,METADATA!$J$5:$Q$29,IF(E6178="HI",2,IF(E6178="LO",6,10))+IF(S6178=1,2,IF(D6178=7,1,(IF(WEEKDAY(B6178)=1,2,IF(WEEKDAY(B6178)=7,1,0))))))</f>
        <v>3</v>
      </c>
      <c r="U6178" s="781">
        <f>VLOOKUP(C6178,METADATA!$A$5:$H$29,IF(E6178="HI",2,IF(E6178="LO",6,10))+IF(S6178=1,2,IF(D6178=7,1,(IF(WEEKDAY(B6178)=1,2,IF(WEEKDAY(B6178)=7,1,0))))))</f>
        <v>3</v>
      </c>
    </row>
    <row r="6179" spans="2:21" ht="13.95" customHeight="1" x14ac:dyDescent="0.25">
      <c r="B6179" s="784">
        <f t="shared" si="290"/>
        <v>45640</v>
      </c>
      <c r="C6179" s="785">
        <v>7</v>
      </c>
      <c r="D6179" s="786">
        <f>IFERROR((INDEX(METADATA!$T$2:$T$20,MATCH(B6179,METADATA!$S$2:$S$20,0))),0)</f>
        <v>0</v>
      </c>
      <c r="E6179" s="785" t="str">
        <f t="shared" si="288"/>
        <v>LO</v>
      </c>
      <c r="F6179" s="786">
        <f>VLOOKUP(C6179,METADATA!$A$5:$H$29,IF(E6179="HI",2,IF(E6179="LO",6,10))+IF(D6179=1,2,IF(D6179=7,1,(IF(WEEKDAY(B6179)=1,2,IF(WEEKDAY(B6179)=7,1,0))))))</f>
        <v>2</v>
      </c>
      <c r="G6179" s="786">
        <f>VLOOKUP(C6179,METADATA!$J$5:$Q$29,IF(E6179="HI",2,IF(E6179="LO",6,10))+IF(D6179=1,2,IF(D6179=7,1,(IF(WEEKDAY(B6179)=1,2,IF(WEEKDAY(B6179)=7,1,0))))))</f>
        <v>2</v>
      </c>
      <c r="H6179" s="787">
        <v>11804.25</v>
      </c>
      <c r="I6179" s="788">
        <v>1658.6700439453125</v>
      </c>
      <c r="K6179" s="795">
        <v>847.33749999999998</v>
      </c>
      <c r="M6179" s="798">
        <f t="shared" si="289"/>
        <v>11920.214107858194</v>
      </c>
      <c r="N6179" s="303"/>
      <c r="S6179" s="786">
        <v>0</v>
      </c>
      <c r="T6179" s="781">
        <f>VLOOKUP(C6179,METADATA!$J$5:$Q$29,IF(E6179="HI",2,IF(E6179="LO",6,10))+IF(S6179=1,2,IF(D6179=7,1,(IF(WEEKDAY(B6179)=1,2,IF(WEEKDAY(B6179)=7,1,0))))))</f>
        <v>2</v>
      </c>
      <c r="U6179" s="781">
        <f>VLOOKUP(C6179,METADATA!$A$5:$H$29,IF(E6179="HI",2,IF(E6179="LO",6,10))+IF(S6179=1,2,IF(D6179=7,1,(IF(WEEKDAY(B6179)=1,2,IF(WEEKDAY(B6179)=7,1,0))))))</f>
        <v>2</v>
      </c>
    </row>
    <row r="6180" spans="2:21" ht="13.95" customHeight="1" x14ac:dyDescent="0.25">
      <c r="B6180" s="784">
        <f t="shared" si="290"/>
        <v>45640</v>
      </c>
      <c r="C6180" s="785">
        <v>8</v>
      </c>
      <c r="D6180" s="786">
        <f>IFERROR((INDEX(METADATA!$T$2:$T$20,MATCH(B6180,METADATA!$S$2:$S$20,0))),0)</f>
        <v>0</v>
      </c>
      <c r="E6180" s="785" t="str">
        <f t="shared" si="288"/>
        <v>LO</v>
      </c>
      <c r="F6180" s="786">
        <f>VLOOKUP(C6180,METADATA!$A$5:$H$29,IF(E6180="HI",2,IF(E6180="LO",6,10))+IF(D6180=1,2,IF(D6180=7,1,(IF(WEEKDAY(B6180)=1,2,IF(WEEKDAY(B6180)=7,1,0))))))</f>
        <v>2</v>
      </c>
      <c r="G6180" s="786">
        <f>VLOOKUP(C6180,METADATA!$J$5:$Q$29,IF(E6180="HI",2,IF(E6180="LO",6,10))+IF(D6180=1,2,IF(D6180=7,1,(IF(WEEKDAY(B6180)=1,2,IF(WEEKDAY(B6180)=7,1,0))))))</f>
        <v>2</v>
      </c>
      <c r="H6180" s="787">
        <v>13378.75</v>
      </c>
      <c r="I6180" s="788">
        <v>1142.1375122070313</v>
      </c>
      <c r="K6180" s="795">
        <v>851.61249999999995</v>
      </c>
      <c r="M6180" s="798">
        <f t="shared" si="289"/>
        <v>13427.413364430637</v>
      </c>
      <c r="N6180" s="303"/>
      <c r="S6180" s="786">
        <v>0</v>
      </c>
      <c r="T6180" s="781">
        <f>VLOOKUP(C6180,METADATA!$J$5:$Q$29,IF(E6180="HI",2,IF(E6180="LO",6,10))+IF(S6180=1,2,IF(D6180=7,1,(IF(WEEKDAY(B6180)=1,2,IF(WEEKDAY(B6180)=7,1,0))))))</f>
        <v>2</v>
      </c>
      <c r="U6180" s="781">
        <f>VLOOKUP(C6180,METADATA!$A$5:$H$29,IF(E6180="HI",2,IF(E6180="LO",6,10))+IF(S6180=1,2,IF(D6180=7,1,(IF(WEEKDAY(B6180)=1,2,IF(WEEKDAY(B6180)=7,1,0))))))</f>
        <v>2</v>
      </c>
    </row>
    <row r="6181" spans="2:21" ht="13.95" customHeight="1" x14ac:dyDescent="0.25">
      <c r="B6181" s="784">
        <f t="shared" si="290"/>
        <v>45640</v>
      </c>
      <c r="C6181" s="785">
        <v>9</v>
      </c>
      <c r="D6181" s="786">
        <f>IFERROR((INDEX(METADATA!$T$2:$T$20,MATCH(B6181,METADATA!$S$2:$S$20,0))),0)</f>
        <v>0</v>
      </c>
      <c r="E6181" s="785" t="str">
        <f t="shared" si="288"/>
        <v>LO</v>
      </c>
      <c r="F6181" s="786">
        <f>VLOOKUP(C6181,METADATA!$A$5:$H$29,IF(E6181="HI",2,IF(E6181="LO",6,10))+IF(D6181=1,2,IF(D6181=7,1,(IF(WEEKDAY(B6181)=1,2,IF(WEEKDAY(B6181)=7,1,0))))))</f>
        <v>2</v>
      </c>
      <c r="G6181" s="786">
        <f>VLOOKUP(C6181,METADATA!$J$5:$Q$29,IF(E6181="HI",2,IF(E6181="LO",6,10))+IF(D6181=1,2,IF(D6181=7,1,(IF(WEEKDAY(B6181)=1,2,IF(WEEKDAY(B6181)=7,1,0))))))</f>
        <v>2</v>
      </c>
      <c r="H6181" s="787">
        <v>13957.5</v>
      </c>
      <c r="I6181" s="788">
        <v>1008.072509765625</v>
      </c>
      <c r="K6181" s="795">
        <v>856.5</v>
      </c>
      <c r="M6181" s="798">
        <f t="shared" si="289"/>
        <v>13993.856381817886</v>
      </c>
      <c r="N6181" s="303"/>
      <c r="S6181" s="786">
        <v>0</v>
      </c>
      <c r="T6181" s="781">
        <f>VLOOKUP(C6181,METADATA!$J$5:$Q$29,IF(E6181="HI",2,IF(E6181="LO",6,10))+IF(S6181=1,2,IF(D6181=7,1,(IF(WEEKDAY(B6181)=1,2,IF(WEEKDAY(B6181)=7,1,0))))))</f>
        <v>2</v>
      </c>
      <c r="U6181" s="781">
        <f>VLOOKUP(C6181,METADATA!$A$5:$H$29,IF(E6181="HI",2,IF(E6181="LO",6,10))+IF(S6181=1,2,IF(D6181=7,1,(IF(WEEKDAY(B6181)=1,2,IF(WEEKDAY(B6181)=7,1,0))))))</f>
        <v>2</v>
      </c>
    </row>
    <row r="6182" spans="2:21" ht="13.95" customHeight="1" x14ac:dyDescent="0.25">
      <c r="B6182" s="784">
        <f t="shared" si="290"/>
        <v>45640</v>
      </c>
      <c r="C6182" s="785">
        <v>10</v>
      </c>
      <c r="D6182" s="786">
        <f>IFERROR((INDEX(METADATA!$T$2:$T$20,MATCH(B6182,METADATA!$S$2:$S$20,0))),0)</f>
        <v>0</v>
      </c>
      <c r="E6182" s="785" t="str">
        <f t="shared" si="288"/>
        <v>LO</v>
      </c>
      <c r="F6182" s="786">
        <f>VLOOKUP(C6182,METADATA!$A$5:$H$29,IF(E6182="HI",2,IF(E6182="LO",6,10))+IF(D6182=1,2,IF(D6182=7,1,(IF(WEEKDAY(B6182)=1,2,IF(WEEKDAY(B6182)=7,1,0))))))</f>
        <v>2</v>
      </c>
      <c r="G6182" s="786">
        <f>VLOOKUP(C6182,METADATA!$J$5:$Q$29,IF(E6182="HI",2,IF(E6182="LO",6,10))+IF(D6182=1,2,IF(D6182=7,1,(IF(WEEKDAY(B6182)=1,2,IF(WEEKDAY(B6182)=7,1,0))))))</f>
        <v>2</v>
      </c>
      <c r="H6182" s="787">
        <v>14062.5</v>
      </c>
      <c r="I6182" s="788">
        <v>1009.2974853515625</v>
      </c>
      <c r="K6182" s="795">
        <v>824.32500000000005</v>
      </c>
      <c r="M6182" s="798">
        <f t="shared" si="289"/>
        <v>14098.673258996287</v>
      </c>
      <c r="N6182" s="303"/>
      <c r="S6182" s="786">
        <v>0</v>
      </c>
      <c r="T6182" s="781">
        <f>VLOOKUP(C6182,METADATA!$J$5:$Q$29,IF(E6182="HI",2,IF(E6182="LO",6,10))+IF(S6182=1,2,IF(D6182=7,1,(IF(WEEKDAY(B6182)=1,2,IF(WEEKDAY(B6182)=7,1,0))))))</f>
        <v>2</v>
      </c>
      <c r="U6182" s="781">
        <f>VLOOKUP(C6182,METADATA!$A$5:$H$29,IF(E6182="HI",2,IF(E6182="LO",6,10))+IF(S6182=1,2,IF(D6182=7,1,(IF(WEEKDAY(B6182)=1,2,IF(WEEKDAY(B6182)=7,1,0))))))</f>
        <v>2</v>
      </c>
    </row>
    <row r="6183" spans="2:21" ht="13.95" customHeight="1" x14ac:dyDescent="0.25">
      <c r="B6183" s="784">
        <f t="shared" si="290"/>
        <v>45640</v>
      </c>
      <c r="C6183" s="785">
        <v>11</v>
      </c>
      <c r="D6183" s="786">
        <f>IFERROR((INDEX(METADATA!$T$2:$T$20,MATCH(B6183,METADATA!$S$2:$S$20,0))),0)</f>
        <v>0</v>
      </c>
      <c r="E6183" s="785" t="str">
        <f t="shared" si="288"/>
        <v>LO</v>
      </c>
      <c r="F6183" s="786">
        <f>VLOOKUP(C6183,METADATA!$A$5:$H$29,IF(E6183="HI",2,IF(E6183="LO",6,10))+IF(D6183=1,2,IF(D6183=7,1,(IF(WEEKDAY(B6183)=1,2,IF(WEEKDAY(B6183)=7,1,0))))))</f>
        <v>2</v>
      </c>
      <c r="G6183" s="786">
        <f>VLOOKUP(C6183,METADATA!$J$5:$Q$29,IF(E6183="HI",2,IF(E6183="LO",6,10))+IF(D6183=1,2,IF(D6183=7,1,(IF(WEEKDAY(B6183)=1,2,IF(WEEKDAY(B6183)=7,1,0))))))</f>
        <v>2</v>
      </c>
      <c r="H6183" s="787">
        <v>13641.5</v>
      </c>
      <c r="I6183" s="788">
        <v>1050.4075012207031</v>
      </c>
      <c r="K6183" s="795">
        <v>882.73749999999995</v>
      </c>
      <c r="M6183" s="798">
        <f t="shared" si="289"/>
        <v>13681.881382639624</v>
      </c>
      <c r="N6183" s="303"/>
      <c r="S6183" s="786">
        <v>0</v>
      </c>
      <c r="T6183" s="781">
        <f>VLOOKUP(C6183,METADATA!$J$5:$Q$29,IF(E6183="HI",2,IF(E6183="LO",6,10))+IF(S6183=1,2,IF(D6183=7,1,(IF(WEEKDAY(B6183)=1,2,IF(WEEKDAY(B6183)=7,1,0))))))</f>
        <v>2</v>
      </c>
      <c r="U6183" s="781">
        <f>VLOOKUP(C6183,METADATA!$A$5:$H$29,IF(E6183="HI",2,IF(E6183="LO",6,10))+IF(S6183=1,2,IF(D6183=7,1,(IF(WEEKDAY(B6183)=1,2,IF(WEEKDAY(B6183)=7,1,0))))))</f>
        <v>2</v>
      </c>
    </row>
    <row r="6184" spans="2:21" ht="13.95" customHeight="1" x14ac:dyDescent="0.25">
      <c r="B6184" s="784">
        <f t="shared" si="290"/>
        <v>45640</v>
      </c>
      <c r="C6184" s="785">
        <v>12</v>
      </c>
      <c r="D6184" s="786">
        <f>IFERROR((INDEX(METADATA!$T$2:$T$20,MATCH(B6184,METADATA!$S$2:$S$20,0))),0)</f>
        <v>0</v>
      </c>
      <c r="E6184" s="785" t="str">
        <f t="shared" si="288"/>
        <v>LO</v>
      </c>
      <c r="F6184" s="786">
        <f>VLOOKUP(C6184,METADATA!$A$5:$H$29,IF(E6184="HI",2,IF(E6184="LO",6,10))+IF(D6184=1,2,IF(D6184=7,1,(IF(WEEKDAY(B6184)=1,2,IF(WEEKDAY(B6184)=7,1,0))))))</f>
        <v>3</v>
      </c>
      <c r="G6184" s="786">
        <f>VLOOKUP(C6184,METADATA!$J$5:$Q$29,IF(E6184="HI",2,IF(E6184="LO",6,10))+IF(D6184=1,2,IF(D6184=7,1,(IF(WEEKDAY(B6184)=1,2,IF(WEEKDAY(B6184)=7,1,0))))))</f>
        <v>3</v>
      </c>
      <c r="H6184" s="787">
        <v>13133</v>
      </c>
      <c r="I6184" s="788">
        <v>1081.5800170898438</v>
      </c>
      <c r="K6184" s="795">
        <v>909.3125</v>
      </c>
      <c r="M6184" s="798">
        <f t="shared" si="289"/>
        <v>13177.46198375727</v>
      </c>
      <c r="N6184" s="303"/>
      <c r="S6184" s="786">
        <v>0</v>
      </c>
      <c r="T6184" s="781">
        <f>VLOOKUP(C6184,METADATA!$J$5:$Q$29,IF(E6184="HI",2,IF(E6184="LO",6,10))+IF(S6184=1,2,IF(D6184=7,1,(IF(WEEKDAY(B6184)=1,2,IF(WEEKDAY(B6184)=7,1,0))))))</f>
        <v>3</v>
      </c>
      <c r="U6184" s="781">
        <f>VLOOKUP(C6184,METADATA!$A$5:$H$29,IF(E6184="HI",2,IF(E6184="LO",6,10))+IF(S6184=1,2,IF(D6184=7,1,(IF(WEEKDAY(B6184)=1,2,IF(WEEKDAY(B6184)=7,1,0))))))</f>
        <v>3</v>
      </c>
    </row>
    <row r="6185" spans="2:21" ht="13.95" customHeight="1" x14ac:dyDescent="0.25">
      <c r="B6185" s="784">
        <f t="shared" si="290"/>
        <v>45640</v>
      </c>
      <c r="C6185" s="785">
        <v>13</v>
      </c>
      <c r="D6185" s="786">
        <f>IFERROR((INDEX(METADATA!$T$2:$T$20,MATCH(B6185,METADATA!$S$2:$S$20,0))),0)</f>
        <v>0</v>
      </c>
      <c r="E6185" s="785" t="str">
        <f t="shared" si="288"/>
        <v>LO</v>
      </c>
      <c r="F6185" s="786">
        <f>VLOOKUP(C6185,METADATA!$A$5:$H$29,IF(E6185="HI",2,IF(E6185="LO",6,10))+IF(D6185=1,2,IF(D6185=7,1,(IF(WEEKDAY(B6185)=1,2,IF(WEEKDAY(B6185)=7,1,0))))))</f>
        <v>3</v>
      </c>
      <c r="G6185" s="786">
        <f>VLOOKUP(C6185,METADATA!$J$5:$Q$29,IF(E6185="HI",2,IF(E6185="LO",6,10))+IF(D6185=1,2,IF(D6185=7,1,(IF(WEEKDAY(B6185)=1,2,IF(WEEKDAY(B6185)=7,1,0))))))</f>
        <v>3</v>
      </c>
      <c r="H6185" s="787">
        <v>12575.25</v>
      </c>
      <c r="I6185" s="788">
        <v>1052.1375427246094</v>
      </c>
      <c r="K6185" s="795">
        <v>905.6</v>
      </c>
      <c r="M6185" s="798">
        <f t="shared" si="289"/>
        <v>12619.188007606139</v>
      </c>
      <c r="N6185" s="303"/>
      <c r="S6185" s="786">
        <v>0</v>
      </c>
      <c r="T6185" s="781">
        <f>VLOOKUP(C6185,METADATA!$J$5:$Q$29,IF(E6185="HI",2,IF(E6185="LO",6,10))+IF(S6185=1,2,IF(D6185=7,1,(IF(WEEKDAY(B6185)=1,2,IF(WEEKDAY(B6185)=7,1,0))))))</f>
        <v>3</v>
      </c>
      <c r="U6185" s="781">
        <f>VLOOKUP(C6185,METADATA!$A$5:$H$29,IF(E6185="HI",2,IF(E6185="LO",6,10))+IF(S6185=1,2,IF(D6185=7,1,(IF(WEEKDAY(B6185)=1,2,IF(WEEKDAY(B6185)=7,1,0))))))</f>
        <v>3</v>
      </c>
    </row>
    <row r="6186" spans="2:21" ht="13.95" customHeight="1" x14ac:dyDescent="0.25">
      <c r="B6186" s="784">
        <f t="shared" si="290"/>
        <v>45640</v>
      </c>
      <c r="C6186" s="785">
        <v>14</v>
      </c>
      <c r="D6186" s="786">
        <f>IFERROR((INDEX(METADATA!$T$2:$T$20,MATCH(B6186,METADATA!$S$2:$S$20,0))),0)</f>
        <v>0</v>
      </c>
      <c r="E6186" s="785" t="str">
        <f t="shared" si="288"/>
        <v>LO</v>
      </c>
      <c r="F6186" s="786">
        <f>VLOOKUP(C6186,METADATA!$A$5:$H$29,IF(E6186="HI",2,IF(E6186="LO",6,10))+IF(D6186=1,2,IF(D6186=7,1,(IF(WEEKDAY(B6186)=1,2,IF(WEEKDAY(B6186)=7,1,0))))))</f>
        <v>3</v>
      </c>
      <c r="G6186" s="786">
        <f>VLOOKUP(C6186,METADATA!$J$5:$Q$29,IF(E6186="HI",2,IF(E6186="LO",6,10))+IF(D6186=1,2,IF(D6186=7,1,(IF(WEEKDAY(B6186)=1,2,IF(WEEKDAY(B6186)=7,1,0))))))</f>
        <v>3</v>
      </c>
      <c r="H6186" s="787">
        <v>12139.75</v>
      </c>
      <c r="I6186" s="788">
        <v>1077.6949920654297</v>
      </c>
      <c r="K6186" s="795">
        <v>913.98749999999995</v>
      </c>
      <c r="M6186" s="798">
        <f t="shared" si="289"/>
        <v>12187.491807522289</v>
      </c>
      <c r="N6186" s="303"/>
      <c r="S6186" s="786">
        <v>0</v>
      </c>
      <c r="T6186" s="781">
        <f>VLOOKUP(C6186,METADATA!$J$5:$Q$29,IF(E6186="HI",2,IF(E6186="LO",6,10))+IF(S6186=1,2,IF(D6186=7,1,(IF(WEEKDAY(B6186)=1,2,IF(WEEKDAY(B6186)=7,1,0))))))</f>
        <v>3</v>
      </c>
      <c r="U6186" s="781">
        <f>VLOOKUP(C6186,METADATA!$A$5:$H$29,IF(E6186="HI",2,IF(E6186="LO",6,10))+IF(S6186=1,2,IF(D6186=7,1,(IF(WEEKDAY(B6186)=1,2,IF(WEEKDAY(B6186)=7,1,0))))))</f>
        <v>3</v>
      </c>
    </row>
    <row r="6187" spans="2:21" ht="13.95" customHeight="1" x14ac:dyDescent="0.25">
      <c r="B6187" s="784">
        <f t="shared" si="290"/>
        <v>45640</v>
      </c>
      <c r="C6187" s="785">
        <v>15</v>
      </c>
      <c r="D6187" s="786">
        <f>IFERROR((INDEX(METADATA!$T$2:$T$20,MATCH(B6187,METADATA!$S$2:$S$20,0))),0)</f>
        <v>0</v>
      </c>
      <c r="E6187" s="785" t="str">
        <f t="shared" si="288"/>
        <v>LO</v>
      </c>
      <c r="F6187" s="786">
        <f>VLOOKUP(C6187,METADATA!$A$5:$H$29,IF(E6187="HI",2,IF(E6187="LO",6,10))+IF(D6187=1,2,IF(D6187=7,1,(IF(WEEKDAY(B6187)=1,2,IF(WEEKDAY(B6187)=7,1,0))))))</f>
        <v>3</v>
      </c>
      <c r="G6187" s="786">
        <f>VLOOKUP(C6187,METADATA!$J$5:$Q$29,IF(E6187="HI",2,IF(E6187="LO",6,10))+IF(D6187=1,2,IF(D6187=7,1,(IF(WEEKDAY(B6187)=1,2,IF(WEEKDAY(B6187)=7,1,0))))))</f>
        <v>3</v>
      </c>
      <c r="H6187" s="787">
        <v>12035</v>
      </c>
      <c r="I6187" s="788">
        <v>1141.41748046875</v>
      </c>
      <c r="K6187" s="795">
        <v>902.26250000000005</v>
      </c>
      <c r="M6187" s="798">
        <f t="shared" si="289"/>
        <v>12089.005702071599</v>
      </c>
      <c r="N6187" s="303"/>
      <c r="S6187" s="786">
        <v>0</v>
      </c>
      <c r="T6187" s="781">
        <f>VLOOKUP(C6187,METADATA!$J$5:$Q$29,IF(E6187="HI",2,IF(E6187="LO",6,10))+IF(S6187=1,2,IF(D6187=7,1,(IF(WEEKDAY(B6187)=1,2,IF(WEEKDAY(B6187)=7,1,0))))))</f>
        <v>3</v>
      </c>
      <c r="U6187" s="781">
        <f>VLOOKUP(C6187,METADATA!$A$5:$H$29,IF(E6187="HI",2,IF(E6187="LO",6,10))+IF(S6187=1,2,IF(D6187=7,1,(IF(WEEKDAY(B6187)=1,2,IF(WEEKDAY(B6187)=7,1,0))))))</f>
        <v>3</v>
      </c>
    </row>
    <row r="6188" spans="2:21" ht="13.95" customHeight="1" x14ac:dyDescent="0.25">
      <c r="B6188" s="784">
        <f t="shared" si="290"/>
        <v>45640</v>
      </c>
      <c r="C6188" s="785">
        <v>16</v>
      </c>
      <c r="D6188" s="786">
        <f>IFERROR((INDEX(METADATA!$T$2:$T$20,MATCH(B6188,METADATA!$S$2:$S$20,0))),0)</f>
        <v>0</v>
      </c>
      <c r="E6188" s="785" t="str">
        <f t="shared" si="288"/>
        <v>LO</v>
      </c>
      <c r="F6188" s="786">
        <f>VLOOKUP(C6188,METADATA!$A$5:$H$29,IF(E6188="HI",2,IF(E6188="LO",6,10))+IF(D6188=1,2,IF(D6188=7,1,(IF(WEEKDAY(B6188)=1,2,IF(WEEKDAY(B6188)=7,1,0))))))</f>
        <v>3</v>
      </c>
      <c r="G6188" s="786">
        <f>VLOOKUP(C6188,METADATA!$J$5:$Q$29,IF(E6188="HI",2,IF(E6188="LO",6,10))+IF(D6188=1,2,IF(D6188=7,1,(IF(WEEKDAY(B6188)=1,2,IF(WEEKDAY(B6188)=7,1,0))))))</f>
        <v>3</v>
      </c>
      <c r="H6188" s="787">
        <v>12357.5</v>
      </c>
      <c r="I6188" s="788">
        <v>1180.1525268554688</v>
      </c>
      <c r="K6188" s="795">
        <v>933.76250000000005</v>
      </c>
      <c r="M6188" s="798">
        <f t="shared" si="289"/>
        <v>12413.724913846099</v>
      </c>
      <c r="N6188" s="303"/>
      <c r="S6188" s="786">
        <v>0</v>
      </c>
      <c r="T6188" s="781">
        <f>VLOOKUP(C6188,METADATA!$J$5:$Q$29,IF(E6188="HI",2,IF(E6188="LO",6,10))+IF(S6188=1,2,IF(D6188=7,1,(IF(WEEKDAY(B6188)=1,2,IF(WEEKDAY(B6188)=7,1,0))))))</f>
        <v>3</v>
      </c>
      <c r="U6188" s="781">
        <f>VLOOKUP(C6188,METADATA!$A$5:$H$29,IF(E6188="HI",2,IF(E6188="LO",6,10))+IF(S6188=1,2,IF(D6188=7,1,(IF(WEEKDAY(B6188)=1,2,IF(WEEKDAY(B6188)=7,1,0))))))</f>
        <v>3</v>
      </c>
    </row>
    <row r="6189" spans="2:21" ht="13.95" customHeight="1" x14ac:dyDescent="0.25">
      <c r="B6189" s="784">
        <f t="shared" si="290"/>
        <v>45640</v>
      </c>
      <c r="C6189" s="785">
        <v>17</v>
      </c>
      <c r="D6189" s="786">
        <f>IFERROR((INDEX(METADATA!$T$2:$T$20,MATCH(B6189,METADATA!$S$2:$S$20,0))),0)</f>
        <v>0</v>
      </c>
      <c r="E6189" s="785" t="str">
        <f t="shared" si="288"/>
        <v>LO</v>
      </c>
      <c r="F6189" s="786">
        <f>VLOOKUP(C6189,METADATA!$A$5:$H$29,IF(E6189="HI",2,IF(E6189="LO",6,10))+IF(D6189=1,2,IF(D6189=7,1,(IF(WEEKDAY(B6189)=1,2,IF(WEEKDAY(B6189)=7,1,0))))))</f>
        <v>3</v>
      </c>
      <c r="G6189" s="786">
        <f>VLOOKUP(C6189,METADATA!$J$5:$Q$29,IF(E6189="HI",2,IF(E6189="LO",6,10))+IF(D6189=1,2,IF(D6189=7,1,(IF(WEEKDAY(B6189)=1,2,IF(WEEKDAY(B6189)=7,1,0))))))</f>
        <v>3</v>
      </c>
      <c r="H6189" s="787">
        <v>12622.5</v>
      </c>
      <c r="I6189" s="788">
        <v>1194.1199340820313</v>
      </c>
      <c r="K6189" s="795">
        <v>0</v>
      </c>
      <c r="M6189" s="798">
        <f t="shared" si="289"/>
        <v>12678.857545811139</v>
      </c>
      <c r="N6189" s="303"/>
      <c r="S6189" s="786">
        <v>0</v>
      </c>
      <c r="T6189" s="781">
        <f>VLOOKUP(C6189,METADATA!$J$5:$Q$29,IF(E6189="HI",2,IF(E6189="LO",6,10))+IF(S6189=1,2,IF(D6189=7,1,(IF(WEEKDAY(B6189)=1,2,IF(WEEKDAY(B6189)=7,1,0))))))</f>
        <v>3</v>
      </c>
      <c r="U6189" s="781">
        <f>VLOOKUP(C6189,METADATA!$A$5:$H$29,IF(E6189="HI",2,IF(E6189="LO",6,10))+IF(S6189=1,2,IF(D6189=7,1,(IF(WEEKDAY(B6189)=1,2,IF(WEEKDAY(B6189)=7,1,0))))))</f>
        <v>3</v>
      </c>
    </row>
    <row r="6190" spans="2:21" ht="13.95" customHeight="1" x14ac:dyDescent="0.25">
      <c r="B6190" s="784">
        <f t="shared" si="290"/>
        <v>45640</v>
      </c>
      <c r="C6190" s="785">
        <v>18</v>
      </c>
      <c r="D6190" s="786">
        <f>IFERROR((INDEX(METADATA!$T$2:$T$20,MATCH(B6190,METADATA!$S$2:$S$20,0))),0)</f>
        <v>0</v>
      </c>
      <c r="E6190" s="785" t="str">
        <f t="shared" si="288"/>
        <v>LO</v>
      </c>
      <c r="F6190" s="786">
        <f>VLOOKUP(C6190,METADATA!$A$5:$H$29,IF(E6190="HI",2,IF(E6190="LO",6,10))+IF(D6190=1,2,IF(D6190=7,1,(IF(WEEKDAY(B6190)=1,2,IF(WEEKDAY(B6190)=7,1,0))))))</f>
        <v>2</v>
      </c>
      <c r="G6190" s="786">
        <f>VLOOKUP(C6190,METADATA!$J$5:$Q$29,IF(E6190="HI",2,IF(E6190="LO",6,10))+IF(D6190=1,2,IF(D6190=7,1,(IF(WEEKDAY(B6190)=1,2,IF(WEEKDAY(B6190)=7,1,0))))))</f>
        <v>2</v>
      </c>
      <c r="H6190" s="787">
        <v>12405.75</v>
      </c>
      <c r="I6190" s="788">
        <v>1080.5050048828125</v>
      </c>
      <c r="K6190" s="795">
        <v>0</v>
      </c>
      <c r="M6190" s="798">
        <f t="shared" si="289"/>
        <v>12452.715532287599</v>
      </c>
      <c r="N6190" s="303"/>
      <c r="S6190" s="786">
        <v>0</v>
      </c>
      <c r="T6190" s="781">
        <f>VLOOKUP(C6190,METADATA!$J$5:$Q$29,IF(E6190="HI",2,IF(E6190="LO",6,10))+IF(S6190=1,2,IF(D6190=7,1,(IF(WEEKDAY(B6190)=1,2,IF(WEEKDAY(B6190)=7,1,0))))))</f>
        <v>2</v>
      </c>
      <c r="U6190" s="781">
        <f>VLOOKUP(C6190,METADATA!$A$5:$H$29,IF(E6190="HI",2,IF(E6190="LO",6,10))+IF(S6190=1,2,IF(D6190=7,1,(IF(WEEKDAY(B6190)=1,2,IF(WEEKDAY(B6190)=7,1,0))))))</f>
        <v>2</v>
      </c>
    </row>
    <row r="6191" spans="2:21" ht="13.95" customHeight="1" x14ac:dyDescent="0.25">
      <c r="B6191" s="784">
        <f t="shared" si="290"/>
        <v>45640</v>
      </c>
      <c r="C6191" s="785">
        <v>19</v>
      </c>
      <c r="D6191" s="786">
        <f>IFERROR((INDEX(METADATA!$T$2:$T$20,MATCH(B6191,METADATA!$S$2:$S$20,0))),0)</f>
        <v>0</v>
      </c>
      <c r="E6191" s="785" t="str">
        <f t="shared" si="288"/>
        <v>LO</v>
      </c>
      <c r="F6191" s="786">
        <f>VLOOKUP(C6191,METADATA!$A$5:$H$29,IF(E6191="HI",2,IF(E6191="LO",6,10))+IF(D6191=1,2,IF(D6191=7,1,(IF(WEEKDAY(B6191)=1,2,IF(WEEKDAY(B6191)=7,1,0))))))</f>
        <v>2</v>
      </c>
      <c r="G6191" s="786">
        <f>VLOOKUP(C6191,METADATA!$J$5:$Q$29,IF(E6191="HI",2,IF(E6191="LO",6,10))+IF(D6191=1,2,IF(D6191=7,1,(IF(WEEKDAY(B6191)=1,2,IF(WEEKDAY(B6191)=7,1,0))))))</f>
        <v>2</v>
      </c>
      <c r="H6191" s="787">
        <v>12418</v>
      </c>
      <c r="I6191" s="788">
        <v>1077.3350219726563</v>
      </c>
      <c r="K6191" s="795">
        <v>0</v>
      </c>
      <c r="M6191" s="798">
        <f t="shared" si="289"/>
        <v>12464.64499091606</v>
      </c>
      <c r="N6191" s="303"/>
      <c r="S6191" s="786">
        <v>0</v>
      </c>
      <c r="T6191" s="781">
        <f>VLOOKUP(C6191,METADATA!$J$5:$Q$29,IF(E6191="HI",2,IF(E6191="LO",6,10))+IF(S6191=1,2,IF(D6191=7,1,(IF(WEEKDAY(B6191)=1,2,IF(WEEKDAY(B6191)=7,1,0))))))</f>
        <v>2</v>
      </c>
      <c r="U6191" s="781">
        <f>VLOOKUP(C6191,METADATA!$A$5:$H$29,IF(E6191="HI",2,IF(E6191="LO",6,10))+IF(S6191=1,2,IF(D6191=7,1,(IF(WEEKDAY(B6191)=1,2,IF(WEEKDAY(B6191)=7,1,0))))))</f>
        <v>2</v>
      </c>
    </row>
    <row r="6192" spans="2:21" ht="13.95" customHeight="1" x14ac:dyDescent="0.25">
      <c r="B6192" s="784">
        <f t="shared" si="290"/>
        <v>45640</v>
      </c>
      <c r="C6192" s="785">
        <v>20</v>
      </c>
      <c r="D6192" s="786">
        <f>IFERROR((INDEX(METADATA!$T$2:$T$20,MATCH(B6192,METADATA!$S$2:$S$20,0))),0)</f>
        <v>0</v>
      </c>
      <c r="E6192" s="785" t="str">
        <f t="shared" si="288"/>
        <v>LO</v>
      </c>
      <c r="F6192" s="786">
        <f>VLOOKUP(C6192,METADATA!$A$5:$H$29,IF(E6192="HI",2,IF(E6192="LO",6,10))+IF(D6192=1,2,IF(D6192=7,1,(IF(WEEKDAY(B6192)=1,2,IF(WEEKDAY(B6192)=7,1,0))))))</f>
        <v>3</v>
      </c>
      <c r="G6192" s="786">
        <f>VLOOKUP(C6192,METADATA!$J$5:$Q$29,IF(E6192="HI",2,IF(E6192="LO",6,10))+IF(D6192=1,2,IF(D6192=7,1,(IF(WEEKDAY(B6192)=1,2,IF(WEEKDAY(B6192)=7,1,0))))))</f>
        <v>3</v>
      </c>
      <c r="H6192" s="787">
        <v>109.25</v>
      </c>
      <c r="I6192" s="788">
        <v>1150.7750244140625</v>
      </c>
      <c r="K6192" s="795">
        <v>0</v>
      </c>
      <c r="M6192" s="798">
        <f t="shared" si="289"/>
        <v>1155.9492719471673</v>
      </c>
      <c r="N6192" s="303"/>
      <c r="S6192" s="786">
        <v>0</v>
      </c>
      <c r="T6192" s="781">
        <f>VLOOKUP(C6192,METADATA!$J$5:$Q$29,IF(E6192="HI",2,IF(E6192="LO",6,10))+IF(S6192=1,2,IF(D6192=7,1,(IF(WEEKDAY(B6192)=1,2,IF(WEEKDAY(B6192)=7,1,0))))))</f>
        <v>3</v>
      </c>
      <c r="U6192" s="781">
        <f>VLOOKUP(C6192,METADATA!$A$5:$H$29,IF(E6192="HI",2,IF(E6192="LO",6,10))+IF(S6192=1,2,IF(D6192=7,1,(IF(WEEKDAY(B6192)=1,2,IF(WEEKDAY(B6192)=7,1,0))))))</f>
        <v>3</v>
      </c>
    </row>
    <row r="6193" spans="2:21" ht="13.95" customHeight="1" x14ac:dyDescent="0.25">
      <c r="B6193" s="784">
        <f t="shared" si="290"/>
        <v>45640</v>
      </c>
      <c r="C6193" s="785">
        <v>21</v>
      </c>
      <c r="D6193" s="786">
        <f>IFERROR((INDEX(METADATA!$T$2:$T$20,MATCH(B6193,METADATA!$S$2:$S$20,0))),0)</f>
        <v>0</v>
      </c>
      <c r="E6193" s="785" t="str">
        <f t="shared" si="288"/>
        <v>LO</v>
      </c>
      <c r="F6193" s="786">
        <f>VLOOKUP(C6193,METADATA!$A$5:$H$29,IF(E6193="HI",2,IF(E6193="LO",6,10))+IF(D6193=1,2,IF(D6193=7,1,(IF(WEEKDAY(B6193)=1,2,IF(WEEKDAY(B6193)=7,1,0))))))</f>
        <v>3</v>
      </c>
      <c r="G6193" s="786">
        <f>VLOOKUP(C6193,METADATA!$J$5:$Q$29,IF(E6193="HI",2,IF(E6193="LO",6,10))+IF(D6193=1,2,IF(D6193=7,1,(IF(WEEKDAY(B6193)=1,2,IF(WEEKDAY(B6193)=7,1,0))))))</f>
        <v>3</v>
      </c>
      <c r="H6193" s="787">
        <v>55.75</v>
      </c>
      <c r="I6193" s="788">
        <v>1151.6399841308594</v>
      </c>
      <c r="K6193" s="795">
        <v>0</v>
      </c>
      <c r="M6193" s="798">
        <f t="shared" si="289"/>
        <v>1152.9886016561161</v>
      </c>
      <c r="N6193" s="303"/>
      <c r="S6193" s="786">
        <v>0</v>
      </c>
      <c r="T6193" s="781">
        <f>VLOOKUP(C6193,METADATA!$J$5:$Q$29,IF(E6193="HI",2,IF(E6193="LO",6,10))+IF(S6193=1,2,IF(D6193=7,1,(IF(WEEKDAY(B6193)=1,2,IF(WEEKDAY(B6193)=7,1,0))))))</f>
        <v>3</v>
      </c>
      <c r="U6193" s="781">
        <f>VLOOKUP(C6193,METADATA!$A$5:$H$29,IF(E6193="HI",2,IF(E6193="LO",6,10))+IF(S6193=1,2,IF(D6193=7,1,(IF(WEEKDAY(B6193)=1,2,IF(WEEKDAY(B6193)=7,1,0))))))</f>
        <v>3</v>
      </c>
    </row>
    <row r="6194" spans="2:21" ht="13.95" customHeight="1" x14ac:dyDescent="0.25">
      <c r="B6194" s="784">
        <f t="shared" si="290"/>
        <v>45640</v>
      </c>
      <c r="C6194" s="785">
        <v>22</v>
      </c>
      <c r="D6194" s="786">
        <f>IFERROR((INDEX(METADATA!$T$2:$T$20,MATCH(B6194,METADATA!$S$2:$S$20,0))),0)</f>
        <v>0</v>
      </c>
      <c r="E6194" s="785" t="str">
        <f t="shared" si="288"/>
        <v>LO</v>
      </c>
      <c r="F6194" s="786">
        <f>VLOOKUP(C6194,METADATA!$A$5:$H$29,IF(E6194="HI",2,IF(E6194="LO",6,10))+IF(D6194=1,2,IF(D6194=7,1,(IF(WEEKDAY(B6194)=1,2,IF(WEEKDAY(B6194)=7,1,0))))))</f>
        <v>3</v>
      </c>
      <c r="G6194" s="786">
        <f>VLOOKUP(C6194,METADATA!$J$5:$Q$29,IF(E6194="HI",2,IF(E6194="LO",6,10))+IF(D6194=1,2,IF(D6194=7,1,(IF(WEEKDAY(B6194)=1,2,IF(WEEKDAY(B6194)=7,1,0))))))</f>
        <v>3</v>
      </c>
      <c r="H6194" s="787">
        <v>11601.5</v>
      </c>
      <c r="I6194" s="788">
        <v>1301.5450189709663</v>
      </c>
      <c r="K6194" s="795">
        <v>0</v>
      </c>
      <c r="M6194" s="798">
        <f t="shared" si="289"/>
        <v>11674.280349829198</v>
      </c>
      <c r="N6194" s="303"/>
      <c r="S6194" s="786">
        <v>0</v>
      </c>
      <c r="T6194" s="781">
        <f>VLOOKUP(C6194,METADATA!$J$5:$Q$29,IF(E6194="HI",2,IF(E6194="LO",6,10))+IF(S6194=1,2,IF(D6194=7,1,(IF(WEEKDAY(B6194)=1,2,IF(WEEKDAY(B6194)=7,1,0))))))</f>
        <v>3</v>
      </c>
      <c r="U6194" s="781">
        <f>VLOOKUP(C6194,METADATA!$A$5:$H$29,IF(E6194="HI",2,IF(E6194="LO",6,10))+IF(S6194=1,2,IF(D6194=7,1,(IF(WEEKDAY(B6194)=1,2,IF(WEEKDAY(B6194)=7,1,0))))))</f>
        <v>3</v>
      </c>
    </row>
    <row r="6195" spans="2:21" ht="13.95" customHeight="1" x14ac:dyDescent="0.25">
      <c r="B6195" s="784">
        <f t="shared" si="290"/>
        <v>45640</v>
      </c>
      <c r="C6195" s="785">
        <v>23</v>
      </c>
      <c r="D6195" s="786">
        <f>IFERROR((INDEX(METADATA!$T$2:$T$20,MATCH(B6195,METADATA!$S$2:$S$20,0))),0)</f>
        <v>0</v>
      </c>
      <c r="E6195" s="785" t="str">
        <f t="shared" si="288"/>
        <v>LO</v>
      </c>
      <c r="F6195" s="786">
        <f>VLOOKUP(C6195,METADATA!$A$5:$H$29,IF(E6195="HI",2,IF(E6195="LO",6,10))+IF(D6195=1,2,IF(D6195=7,1,(IF(WEEKDAY(B6195)=1,2,IF(WEEKDAY(B6195)=7,1,0))))))</f>
        <v>3</v>
      </c>
      <c r="G6195" s="786">
        <f>VLOOKUP(C6195,METADATA!$J$5:$Q$29,IF(E6195="HI",2,IF(E6195="LO",6,10))+IF(D6195=1,2,IF(D6195=7,1,(IF(WEEKDAY(B6195)=1,2,IF(WEEKDAY(B6195)=7,1,0))))))</f>
        <v>3</v>
      </c>
      <c r="H6195" s="787">
        <v>9489.25</v>
      </c>
      <c r="I6195" s="788">
        <v>2257.1324920654297</v>
      </c>
      <c r="K6195" s="795">
        <v>0</v>
      </c>
      <c r="M6195" s="798">
        <f t="shared" si="289"/>
        <v>9753.9998282364904</v>
      </c>
      <c r="N6195" s="303"/>
      <c r="S6195" s="786">
        <v>0</v>
      </c>
      <c r="T6195" s="781">
        <f>VLOOKUP(C6195,METADATA!$J$5:$Q$29,IF(E6195="HI",2,IF(E6195="LO",6,10))+IF(S6195=1,2,IF(D6195=7,1,(IF(WEEKDAY(B6195)=1,2,IF(WEEKDAY(B6195)=7,1,0))))))</f>
        <v>3</v>
      </c>
      <c r="U6195" s="781">
        <f>VLOOKUP(C6195,METADATA!$A$5:$H$29,IF(E6195="HI",2,IF(E6195="LO",6,10))+IF(S6195=1,2,IF(D6195=7,1,(IF(WEEKDAY(B6195)=1,2,IF(WEEKDAY(B6195)=7,1,0))))))</f>
        <v>3</v>
      </c>
    </row>
    <row r="6196" spans="2:21" ht="13.95" customHeight="1" x14ac:dyDescent="0.25">
      <c r="B6196" s="784">
        <f t="shared" si="290"/>
        <v>45641</v>
      </c>
      <c r="C6196" s="785">
        <v>0</v>
      </c>
      <c r="D6196" s="786">
        <f>IFERROR((INDEX(METADATA!$T$2:$T$20,MATCH(B6196,METADATA!$S$2:$S$20,0))),0)</f>
        <v>0</v>
      </c>
      <c r="E6196" s="785" t="str">
        <f t="shared" si="288"/>
        <v>LO</v>
      </c>
      <c r="F6196" s="786">
        <f>VLOOKUP(C6196,METADATA!$A$5:$H$29,IF(E6196="HI",2,IF(E6196="LO",6,10))+IF(D6196=1,2,IF(D6196=7,1,(IF(WEEKDAY(B6196)=1,2,IF(WEEKDAY(B6196)=7,1,0))))))</f>
        <v>3</v>
      </c>
      <c r="G6196" s="786">
        <f>VLOOKUP(C6196,METADATA!$J$5:$Q$29,IF(E6196="HI",2,IF(E6196="LO",6,10))+IF(D6196=1,2,IF(D6196=7,1,(IF(WEEKDAY(B6196)=1,2,IF(WEEKDAY(B6196)=7,1,0))))))</f>
        <v>3</v>
      </c>
      <c r="H6196" s="787">
        <v>8800.25</v>
      </c>
      <c r="I6196" s="788">
        <v>2839.0899658203125</v>
      </c>
      <c r="K6196" s="795">
        <v>0</v>
      </c>
      <c r="M6196" s="798">
        <f t="shared" si="289"/>
        <v>9246.8822798022884</v>
      </c>
      <c r="N6196" s="303"/>
      <c r="S6196" s="786">
        <v>0</v>
      </c>
      <c r="T6196" s="781">
        <f>VLOOKUP(C6196,METADATA!$J$5:$Q$29,IF(E6196="HI",2,IF(E6196="LO",6,10))+IF(S6196=1,2,IF(D6196=7,1,(IF(WEEKDAY(B6196)=1,2,IF(WEEKDAY(B6196)=7,1,0))))))</f>
        <v>3</v>
      </c>
      <c r="U6196" s="781">
        <f>VLOOKUP(C6196,METADATA!$A$5:$H$29,IF(E6196="HI",2,IF(E6196="LO",6,10))+IF(S6196=1,2,IF(D6196=7,1,(IF(WEEKDAY(B6196)=1,2,IF(WEEKDAY(B6196)=7,1,0))))))</f>
        <v>3</v>
      </c>
    </row>
    <row r="6197" spans="2:21" ht="13.95" customHeight="1" x14ac:dyDescent="0.25">
      <c r="B6197" s="784">
        <f t="shared" si="290"/>
        <v>45641</v>
      </c>
      <c r="C6197" s="785">
        <v>1</v>
      </c>
      <c r="D6197" s="786">
        <f>IFERROR((INDEX(METADATA!$T$2:$T$20,MATCH(B6197,METADATA!$S$2:$S$20,0))),0)</f>
        <v>0</v>
      </c>
      <c r="E6197" s="785" t="str">
        <f t="shared" si="288"/>
        <v>LO</v>
      </c>
      <c r="F6197" s="786">
        <f>VLOOKUP(C6197,METADATA!$A$5:$H$29,IF(E6197="HI",2,IF(E6197="LO",6,10))+IF(D6197=1,2,IF(D6197=7,1,(IF(WEEKDAY(B6197)=1,2,IF(WEEKDAY(B6197)=7,1,0))))))</f>
        <v>3</v>
      </c>
      <c r="G6197" s="786">
        <f>VLOOKUP(C6197,METADATA!$J$5:$Q$29,IF(E6197="HI",2,IF(E6197="LO",6,10))+IF(D6197=1,2,IF(D6197=7,1,(IF(WEEKDAY(B6197)=1,2,IF(WEEKDAY(B6197)=7,1,0))))))</f>
        <v>3</v>
      </c>
      <c r="H6197" s="787">
        <v>8427.5</v>
      </c>
      <c r="I6197" s="788">
        <v>3227.0800018310547</v>
      </c>
      <c r="K6197" s="795">
        <v>0</v>
      </c>
      <c r="M6197" s="798">
        <f t="shared" si="289"/>
        <v>9024.2341275156377</v>
      </c>
      <c r="N6197" s="303"/>
      <c r="S6197" s="786">
        <v>0</v>
      </c>
      <c r="T6197" s="781">
        <f>VLOOKUP(C6197,METADATA!$J$5:$Q$29,IF(E6197="HI",2,IF(E6197="LO",6,10))+IF(S6197=1,2,IF(D6197=7,1,(IF(WEEKDAY(B6197)=1,2,IF(WEEKDAY(B6197)=7,1,0))))))</f>
        <v>3</v>
      </c>
      <c r="U6197" s="781">
        <f>VLOOKUP(C6197,METADATA!$A$5:$H$29,IF(E6197="HI",2,IF(E6197="LO",6,10))+IF(S6197=1,2,IF(D6197=7,1,(IF(WEEKDAY(B6197)=1,2,IF(WEEKDAY(B6197)=7,1,0))))))</f>
        <v>3</v>
      </c>
    </row>
    <row r="6198" spans="2:21" ht="13.95" customHeight="1" x14ac:dyDescent="0.25">
      <c r="B6198" s="784">
        <f t="shared" si="290"/>
        <v>45641</v>
      </c>
      <c r="C6198" s="785">
        <v>2</v>
      </c>
      <c r="D6198" s="786">
        <f>IFERROR((INDEX(METADATA!$T$2:$T$20,MATCH(B6198,METADATA!$S$2:$S$20,0))),0)</f>
        <v>0</v>
      </c>
      <c r="E6198" s="785" t="str">
        <f t="shared" si="288"/>
        <v>LO</v>
      </c>
      <c r="F6198" s="786">
        <f>VLOOKUP(C6198,METADATA!$A$5:$H$29,IF(E6198="HI",2,IF(E6198="LO",6,10))+IF(D6198=1,2,IF(D6198=7,1,(IF(WEEKDAY(B6198)=1,2,IF(WEEKDAY(B6198)=7,1,0))))))</f>
        <v>3</v>
      </c>
      <c r="G6198" s="786">
        <f>VLOOKUP(C6198,METADATA!$J$5:$Q$29,IF(E6198="HI",2,IF(E6198="LO",6,10))+IF(D6198=1,2,IF(D6198=7,1,(IF(WEEKDAY(B6198)=1,2,IF(WEEKDAY(B6198)=7,1,0))))))</f>
        <v>3</v>
      </c>
      <c r="H6198" s="787">
        <v>8257.25</v>
      </c>
      <c r="I6198" s="788">
        <v>4221.2599792480469</v>
      </c>
      <c r="K6198" s="795">
        <v>0</v>
      </c>
      <c r="M6198" s="798">
        <f t="shared" si="289"/>
        <v>9273.6839160552172</v>
      </c>
      <c r="N6198" s="303"/>
      <c r="S6198" s="786">
        <v>0</v>
      </c>
      <c r="T6198" s="781">
        <f>VLOOKUP(C6198,METADATA!$J$5:$Q$29,IF(E6198="HI",2,IF(E6198="LO",6,10))+IF(S6198=1,2,IF(D6198=7,1,(IF(WEEKDAY(B6198)=1,2,IF(WEEKDAY(B6198)=7,1,0))))))</f>
        <v>3</v>
      </c>
      <c r="U6198" s="781">
        <f>VLOOKUP(C6198,METADATA!$A$5:$H$29,IF(E6198="HI",2,IF(E6198="LO",6,10))+IF(S6198=1,2,IF(D6198=7,1,(IF(WEEKDAY(B6198)=1,2,IF(WEEKDAY(B6198)=7,1,0))))))</f>
        <v>3</v>
      </c>
    </row>
    <row r="6199" spans="2:21" ht="13.95" customHeight="1" x14ac:dyDescent="0.25">
      <c r="B6199" s="784">
        <f t="shared" si="290"/>
        <v>45641</v>
      </c>
      <c r="C6199" s="785">
        <v>3</v>
      </c>
      <c r="D6199" s="786">
        <f>IFERROR((INDEX(METADATA!$T$2:$T$20,MATCH(B6199,METADATA!$S$2:$S$20,0))),0)</f>
        <v>0</v>
      </c>
      <c r="E6199" s="785" t="str">
        <f t="shared" si="288"/>
        <v>LO</v>
      </c>
      <c r="F6199" s="786">
        <f>VLOOKUP(C6199,METADATA!$A$5:$H$29,IF(E6199="HI",2,IF(E6199="LO",6,10))+IF(D6199=1,2,IF(D6199=7,1,(IF(WEEKDAY(B6199)=1,2,IF(WEEKDAY(B6199)=7,1,0))))))</f>
        <v>3</v>
      </c>
      <c r="G6199" s="786">
        <f>VLOOKUP(C6199,METADATA!$J$5:$Q$29,IF(E6199="HI",2,IF(E6199="LO",6,10))+IF(D6199=1,2,IF(D6199=7,1,(IF(WEEKDAY(B6199)=1,2,IF(WEEKDAY(B6199)=7,1,0))))))</f>
        <v>3</v>
      </c>
      <c r="H6199" s="787">
        <v>8287.5</v>
      </c>
      <c r="I6199" s="788">
        <v>4237.9050598144531</v>
      </c>
      <c r="K6199" s="795">
        <v>0</v>
      </c>
      <c r="M6199" s="798">
        <f t="shared" si="289"/>
        <v>9308.1950745566646</v>
      </c>
      <c r="N6199" s="303"/>
      <c r="S6199" s="786">
        <v>0</v>
      </c>
      <c r="T6199" s="781">
        <f>VLOOKUP(C6199,METADATA!$J$5:$Q$29,IF(E6199="HI",2,IF(E6199="LO",6,10))+IF(S6199=1,2,IF(D6199=7,1,(IF(WEEKDAY(B6199)=1,2,IF(WEEKDAY(B6199)=7,1,0))))))</f>
        <v>3</v>
      </c>
      <c r="U6199" s="781">
        <f>VLOOKUP(C6199,METADATA!$A$5:$H$29,IF(E6199="HI",2,IF(E6199="LO",6,10))+IF(S6199=1,2,IF(D6199=7,1,(IF(WEEKDAY(B6199)=1,2,IF(WEEKDAY(B6199)=7,1,0))))))</f>
        <v>3</v>
      </c>
    </row>
    <row r="6200" spans="2:21" ht="13.95" customHeight="1" x14ac:dyDescent="0.25">
      <c r="B6200" s="784">
        <f t="shared" si="290"/>
        <v>45641</v>
      </c>
      <c r="C6200" s="785">
        <v>4</v>
      </c>
      <c r="D6200" s="786">
        <f>IFERROR((INDEX(METADATA!$T$2:$T$20,MATCH(B6200,METADATA!$S$2:$S$20,0))),0)</f>
        <v>0</v>
      </c>
      <c r="E6200" s="785" t="str">
        <f t="shared" si="288"/>
        <v>LO</v>
      </c>
      <c r="F6200" s="786">
        <f>VLOOKUP(C6200,METADATA!$A$5:$H$29,IF(E6200="HI",2,IF(E6200="LO",6,10))+IF(D6200=1,2,IF(D6200=7,1,(IF(WEEKDAY(B6200)=1,2,IF(WEEKDAY(B6200)=7,1,0))))))</f>
        <v>3</v>
      </c>
      <c r="G6200" s="786">
        <f>VLOOKUP(C6200,METADATA!$J$5:$Q$29,IF(E6200="HI",2,IF(E6200="LO",6,10))+IF(D6200=1,2,IF(D6200=7,1,(IF(WEEKDAY(B6200)=1,2,IF(WEEKDAY(B6200)=7,1,0))))))</f>
        <v>3</v>
      </c>
      <c r="H6200" s="787">
        <v>8406.5</v>
      </c>
      <c r="I6200" s="788">
        <v>3748.6651153564453</v>
      </c>
      <c r="K6200" s="795">
        <v>870.51250000000005</v>
      </c>
      <c r="M6200" s="798">
        <f t="shared" si="289"/>
        <v>9204.4409062740124</v>
      </c>
      <c r="N6200" s="303"/>
      <c r="S6200" s="786">
        <v>0</v>
      </c>
      <c r="T6200" s="781">
        <f>VLOOKUP(C6200,METADATA!$J$5:$Q$29,IF(E6200="HI",2,IF(E6200="LO",6,10))+IF(S6200=1,2,IF(D6200=7,1,(IF(WEEKDAY(B6200)=1,2,IF(WEEKDAY(B6200)=7,1,0))))))</f>
        <v>3</v>
      </c>
      <c r="U6200" s="781">
        <f>VLOOKUP(C6200,METADATA!$A$5:$H$29,IF(E6200="HI",2,IF(E6200="LO",6,10))+IF(S6200=1,2,IF(D6200=7,1,(IF(WEEKDAY(B6200)=1,2,IF(WEEKDAY(B6200)=7,1,0))))))</f>
        <v>3</v>
      </c>
    </row>
    <row r="6201" spans="2:21" ht="13.95" customHeight="1" x14ac:dyDescent="0.25">
      <c r="B6201" s="784">
        <f t="shared" si="290"/>
        <v>45641</v>
      </c>
      <c r="C6201" s="785">
        <v>5</v>
      </c>
      <c r="D6201" s="786">
        <f>IFERROR((INDEX(METADATA!$T$2:$T$20,MATCH(B6201,METADATA!$S$2:$S$20,0))),0)</f>
        <v>0</v>
      </c>
      <c r="E6201" s="785" t="str">
        <f t="shared" si="288"/>
        <v>LO</v>
      </c>
      <c r="F6201" s="786">
        <f>VLOOKUP(C6201,METADATA!$A$5:$H$29,IF(E6201="HI",2,IF(E6201="LO",6,10))+IF(D6201=1,2,IF(D6201=7,1,(IF(WEEKDAY(B6201)=1,2,IF(WEEKDAY(B6201)=7,1,0))))))</f>
        <v>3</v>
      </c>
      <c r="G6201" s="786">
        <f>VLOOKUP(C6201,METADATA!$J$5:$Q$29,IF(E6201="HI",2,IF(E6201="LO",6,10))+IF(D6201=1,2,IF(D6201=7,1,(IF(WEEKDAY(B6201)=1,2,IF(WEEKDAY(B6201)=7,1,0))))))</f>
        <v>3</v>
      </c>
      <c r="H6201" s="787">
        <v>8500.5</v>
      </c>
      <c r="I6201" s="788">
        <v>3083.2499694824219</v>
      </c>
      <c r="K6201" s="795">
        <v>865.8125</v>
      </c>
      <c r="M6201" s="798">
        <f t="shared" si="289"/>
        <v>9042.3962877277918</v>
      </c>
      <c r="N6201" s="303"/>
      <c r="S6201" s="786">
        <v>0</v>
      </c>
      <c r="T6201" s="781">
        <f>VLOOKUP(C6201,METADATA!$J$5:$Q$29,IF(E6201="HI",2,IF(E6201="LO",6,10))+IF(S6201=1,2,IF(D6201=7,1,(IF(WEEKDAY(B6201)=1,2,IF(WEEKDAY(B6201)=7,1,0))))))</f>
        <v>3</v>
      </c>
      <c r="U6201" s="781">
        <f>VLOOKUP(C6201,METADATA!$A$5:$H$29,IF(E6201="HI",2,IF(E6201="LO",6,10))+IF(S6201=1,2,IF(D6201=7,1,(IF(WEEKDAY(B6201)=1,2,IF(WEEKDAY(B6201)=7,1,0))))))</f>
        <v>3</v>
      </c>
    </row>
    <row r="6202" spans="2:21" ht="13.95" customHeight="1" x14ac:dyDescent="0.25">
      <c r="B6202" s="784">
        <f t="shared" si="290"/>
        <v>45641</v>
      </c>
      <c r="C6202" s="785">
        <v>6</v>
      </c>
      <c r="D6202" s="786">
        <f>IFERROR((INDEX(METADATA!$T$2:$T$20,MATCH(B6202,METADATA!$S$2:$S$20,0))),0)</f>
        <v>0</v>
      </c>
      <c r="E6202" s="785" t="str">
        <f t="shared" si="288"/>
        <v>LO</v>
      </c>
      <c r="F6202" s="786">
        <f>VLOOKUP(C6202,METADATA!$A$5:$H$29,IF(E6202="HI",2,IF(E6202="LO",6,10))+IF(D6202=1,2,IF(D6202=7,1,(IF(WEEKDAY(B6202)=1,2,IF(WEEKDAY(B6202)=7,1,0))))))</f>
        <v>3</v>
      </c>
      <c r="G6202" s="786">
        <f>VLOOKUP(C6202,METADATA!$J$5:$Q$29,IF(E6202="HI",2,IF(E6202="LO",6,10))+IF(D6202=1,2,IF(D6202=7,1,(IF(WEEKDAY(B6202)=1,2,IF(WEEKDAY(B6202)=7,1,0))))))</f>
        <v>3</v>
      </c>
      <c r="H6202" s="787">
        <v>8893.5</v>
      </c>
      <c r="I6202" s="788">
        <v>3035.0650329589844</v>
      </c>
      <c r="K6202" s="795">
        <v>834.63750000000005</v>
      </c>
      <c r="M6202" s="798">
        <f t="shared" si="289"/>
        <v>9397.1251989260163</v>
      </c>
      <c r="N6202" s="303"/>
      <c r="S6202" s="786">
        <v>0</v>
      </c>
      <c r="T6202" s="781">
        <f>VLOOKUP(C6202,METADATA!$J$5:$Q$29,IF(E6202="HI",2,IF(E6202="LO",6,10))+IF(S6202=1,2,IF(D6202=7,1,(IF(WEEKDAY(B6202)=1,2,IF(WEEKDAY(B6202)=7,1,0))))))</f>
        <v>3</v>
      </c>
      <c r="U6202" s="781">
        <f>VLOOKUP(C6202,METADATA!$A$5:$H$29,IF(E6202="HI",2,IF(E6202="LO",6,10))+IF(S6202=1,2,IF(D6202=7,1,(IF(WEEKDAY(B6202)=1,2,IF(WEEKDAY(B6202)=7,1,0))))))</f>
        <v>3</v>
      </c>
    </row>
    <row r="6203" spans="2:21" ht="13.95" customHeight="1" x14ac:dyDescent="0.25">
      <c r="B6203" s="784">
        <f t="shared" si="290"/>
        <v>45641</v>
      </c>
      <c r="C6203" s="785">
        <v>7</v>
      </c>
      <c r="D6203" s="786">
        <f>IFERROR((INDEX(METADATA!$T$2:$T$20,MATCH(B6203,METADATA!$S$2:$S$20,0))),0)</f>
        <v>0</v>
      </c>
      <c r="E6203" s="785" t="str">
        <f t="shared" si="288"/>
        <v>LO</v>
      </c>
      <c r="F6203" s="786">
        <f>VLOOKUP(C6203,METADATA!$A$5:$H$29,IF(E6203="HI",2,IF(E6203="LO",6,10))+IF(D6203=1,2,IF(D6203=7,1,(IF(WEEKDAY(B6203)=1,2,IF(WEEKDAY(B6203)=7,1,0))))))</f>
        <v>3</v>
      </c>
      <c r="G6203" s="786">
        <f>VLOOKUP(C6203,METADATA!$J$5:$Q$29,IF(E6203="HI",2,IF(E6203="LO",6,10))+IF(D6203=1,2,IF(D6203=7,1,(IF(WEEKDAY(B6203)=1,2,IF(WEEKDAY(B6203)=7,1,0))))))</f>
        <v>3</v>
      </c>
      <c r="H6203" s="787">
        <v>9796</v>
      </c>
      <c r="I6203" s="788">
        <v>2871.6699829101563</v>
      </c>
      <c r="K6203" s="795">
        <v>847.33749999999998</v>
      </c>
      <c r="M6203" s="798">
        <f t="shared" si="289"/>
        <v>10208.23709024958</v>
      </c>
      <c r="N6203" s="303"/>
      <c r="S6203" s="786">
        <v>0</v>
      </c>
      <c r="T6203" s="781">
        <f>VLOOKUP(C6203,METADATA!$J$5:$Q$29,IF(E6203="HI",2,IF(E6203="LO",6,10))+IF(S6203=1,2,IF(D6203=7,1,(IF(WEEKDAY(B6203)=1,2,IF(WEEKDAY(B6203)=7,1,0))))))</f>
        <v>3</v>
      </c>
      <c r="U6203" s="781">
        <f>VLOOKUP(C6203,METADATA!$A$5:$H$29,IF(E6203="HI",2,IF(E6203="LO",6,10))+IF(S6203=1,2,IF(D6203=7,1,(IF(WEEKDAY(B6203)=1,2,IF(WEEKDAY(B6203)=7,1,0))))))</f>
        <v>3</v>
      </c>
    </row>
    <row r="6204" spans="2:21" ht="13.95" customHeight="1" x14ac:dyDescent="0.25">
      <c r="B6204" s="784">
        <f t="shared" si="290"/>
        <v>45641</v>
      </c>
      <c r="C6204" s="785">
        <v>8</v>
      </c>
      <c r="D6204" s="786">
        <f>IFERROR((INDEX(METADATA!$T$2:$T$20,MATCH(B6204,METADATA!$S$2:$S$20,0))),0)</f>
        <v>0</v>
      </c>
      <c r="E6204" s="785" t="str">
        <f t="shared" si="288"/>
        <v>LO</v>
      </c>
      <c r="F6204" s="786">
        <f>VLOOKUP(C6204,METADATA!$A$5:$H$29,IF(E6204="HI",2,IF(E6204="LO",6,10))+IF(D6204=1,2,IF(D6204=7,1,(IF(WEEKDAY(B6204)=1,2,IF(WEEKDAY(B6204)=7,1,0))))))</f>
        <v>3</v>
      </c>
      <c r="G6204" s="786">
        <f>VLOOKUP(C6204,METADATA!$J$5:$Q$29,IF(E6204="HI",2,IF(E6204="LO",6,10))+IF(D6204=1,2,IF(D6204=7,1,(IF(WEEKDAY(B6204)=1,2,IF(WEEKDAY(B6204)=7,1,0))))))</f>
        <v>3</v>
      </c>
      <c r="H6204" s="787">
        <v>11116.25</v>
      </c>
      <c r="I6204" s="788">
        <v>2867.5449829101563</v>
      </c>
      <c r="K6204" s="795">
        <v>851.61249999999995</v>
      </c>
      <c r="M6204" s="798">
        <f t="shared" si="289"/>
        <v>11480.149314861423</v>
      </c>
      <c r="N6204" s="303"/>
      <c r="S6204" s="786">
        <v>0</v>
      </c>
      <c r="T6204" s="781">
        <f>VLOOKUP(C6204,METADATA!$J$5:$Q$29,IF(E6204="HI",2,IF(E6204="LO",6,10))+IF(S6204=1,2,IF(D6204=7,1,(IF(WEEKDAY(B6204)=1,2,IF(WEEKDAY(B6204)=7,1,0))))))</f>
        <v>3</v>
      </c>
      <c r="U6204" s="781">
        <f>VLOOKUP(C6204,METADATA!$A$5:$H$29,IF(E6204="HI",2,IF(E6204="LO",6,10))+IF(S6204=1,2,IF(D6204=7,1,(IF(WEEKDAY(B6204)=1,2,IF(WEEKDAY(B6204)=7,1,0))))))</f>
        <v>3</v>
      </c>
    </row>
    <row r="6205" spans="2:21" ht="13.95" customHeight="1" x14ac:dyDescent="0.25">
      <c r="B6205" s="784">
        <f t="shared" si="290"/>
        <v>45641</v>
      </c>
      <c r="C6205" s="785">
        <v>9</v>
      </c>
      <c r="D6205" s="786">
        <f>IFERROR((INDEX(METADATA!$T$2:$T$20,MATCH(B6205,METADATA!$S$2:$S$20,0))),0)</f>
        <v>0</v>
      </c>
      <c r="E6205" s="785" t="str">
        <f t="shared" si="288"/>
        <v>LO</v>
      </c>
      <c r="F6205" s="786">
        <f>VLOOKUP(C6205,METADATA!$A$5:$H$29,IF(E6205="HI",2,IF(E6205="LO",6,10))+IF(D6205=1,2,IF(D6205=7,1,(IF(WEEKDAY(B6205)=1,2,IF(WEEKDAY(B6205)=7,1,0))))))</f>
        <v>3</v>
      </c>
      <c r="G6205" s="786">
        <f>VLOOKUP(C6205,METADATA!$J$5:$Q$29,IF(E6205="HI",2,IF(E6205="LO",6,10))+IF(D6205=1,2,IF(D6205=7,1,(IF(WEEKDAY(B6205)=1,2,IF(WEEKDAY(B6205)=7,1,0))))))</f>
        <v>3</v>
      </c>
      <c r="H6205" s="787">
        <v>11809.5</v>
      </c>
      <c r="I6205" s="788">
        <v>3642.8549194335938</v>
      </c>
      <c r="K6205" s="795">
        <v>856.5</v>
      </c>
      <c r="M6205" s="798">
        <f t="shared" si="289"/>
        <v>12358.587387482501</v>
      </c>
      <c r="N6205" s="303"/>
      <c r="S6205" s="786">
        <v>0</v>
      </c>
      <c r="T6205" s="781">
        <f>VLOOKUP(C6205,METADATA!$J$5:$Q$29,IF(E6205="HI",2,IF(E6205="LO",6,10))+IF(S6205=1,2,IF(D6205=7,1,(IF(WEEKDAY(B6205)=1,2,IF(WEEKDAY(B6205)=7,1,0))))))</f>
        <v>3</v>
      </c>
      <c r="U6205" s="781">
        <f>VLOOKUP(C6205,METADATA!$A$5:$H$29,IF(E6205="HI",2,IF(E6205="LO",6,10))+IF(S6205=1,2,IF(D6205=7,1,(IF(WEEKDAY(B6205)=1,2,IF(WEEKDAY(B6205)=7,1,0))))))</f>
        <v>3</v>
      </c>
    </row>
    <row r="6206" spans="2:21" ht="13.95" customHeight="1" x14ac:dyDescent="0.25">
      <c r="B6206" s="784">
        <f t="shared" si="290"/>
        <v>45641</v>
      </c>
      <c r="C6206" s="785">
        <v>10</v>
      </c>
      <c r="D6206" s="786">
        <f>IFERROR((INDEX(METADATA!$T$2:$T$20,MATCH(B6206,METADATA!$S$2:$S$20,0))),0)</f>
        <v>0</v>
      </c>
      <c r="E6206" s="785" t="str">
        <f t="shared" si="288"/>
        <v>LO</v>
      </c>
      <c r="F6206" s="786">
        <f>VLOOKUP(C6206,METADATA!$A$5:$H$29,IF(E6206="HI",2,IF(E6206="LO",6,10))+IF(D6206=1,2,IF(D6206=7,1,(IF(WEEKDAY(B6206)=1,2,IF(WEEKDAY(B6206)=7,1,0))))))</f>
        <v>3</v>
      </c>
      <c r="G6206" s="786">
        <f>VLOOKUP(C6206,METADATA!$J$5:$Q$29,IF(E6206="HI",2,IF(E6206="LO",6,10))+IF(D6206=1,2,IF(D6206=7,1,(IF(WEEKDAY(B6206)=1,2,IF(WEEKDAY(B6206)=7,1,0))))))</f>
        <v>3</v>
      </c>
      <c r="H6206" s="787">
        <v>12185.25</v>
      </c>
      <c r="I6206" s="788">
        <v>3569.3800048828125</v>
      </c>
      <c r="K6206" s="795">
        <v>824.32500000000005</v>
      </c>
      <c r="M6206" s="798">
        <f t="shared" si="289"/>
        <v>12697.274951018317</v>
      </c>
      <c r="N6206" s="303"/>
      <c r="S6206" s="786">
        <v>0</v>
      </c>
      <c r="T6206" s="781">
        <f>VLOOKUP(C6206,METADATA!$J$5:$Q$29,IF(E6206="HI",2,IF(E6206="LO",6,10))+IF(S6206=1,2,IF(D6206=7,1,(IF(WEEKDAY(B6206)=1,2,IF(WEEKDAY(B6206)=7,1,0))))))</f>
        <v>3</v>
      </c>
      <c r="U6206" s="781">
        <f>VLOOKUP(C6206,METADATA!$A$5:$H$29,IF(E6206="HI",2,IF(E6206="LO",6,10))+IF(S6206=1,2,IF(D6206=7,1,(IF(WEEKDAY(B6206)=1,2,IF(WEEKDAY(B6206)=7,1,0))))))</f>
        <v>3</v>
      </c>
    </row>
    <row r="6207" spans="2:21" ht="13.95" customHeight="1" x14ac:dyDescent="0.25">
      <c r="B6207" s="784">
        <f t="shared" si="290"/>
        <v>45641</v>
      </c>
      <c r="C6207" s="785">
        <v>11</v>
      </c>
      <c r="D6207" s="786">
        <f>IFERROR((INDEX(METADATA!$T$2:$T$20,MATCH(B6207,METADATA!$S$2:$S$20,0))),0)</f>
        <v>0</v>
      </c>
      <c r="E6207" s="785" t="str">
        <f t="shared" si="288"/>
        <v>LO</v>
      </c>
      <c r="F6207" s="786">
        <f>VLOOKUP(C6207,METADATA!$A$5:$H$29,IF(E6207="HI",2,IF(E6207="LO",6,10))+IF(D6207=1,2,IF(D6207=7,1,(IF(WEEKDAY(B6207)=1,2,IF(WEEKDAY(B6207)=7,1,0))))))</f>
        <v>3</v>
      </c>
      <c r="G6207" s="786">
        <f>VLOOKUP(C6207,METADATA!$J$5:$Q$29,IF(E6207="HI",2,IF(E6207="LO",6,10))+IF(D6207=1,2,IF(D6207=7,1,(IF(WEEKDAY(B6207)=1,2,IF(WEEKDAY(B6207)=7,1,0))))))</f>
        <v>3</v>
      </c>
      <c r="H6207" s="787">
        <v>12242.75</v>
      </c>
      <c r="I6207" s="788">
        <v>3667.7300415039063</v>
      </c>
      <c r="K6207" s="795">
        <v>882.73749999999995</v>
      </c>
      <c r="M6207" s="798">
        <f t="shared" si="289"/>
        <v>12780.343157358891</v>
      </c>
      <c r="N6207" s="303"/>
      <c r="S6207" s="786">
        <v>0</v>
      </c>
      <c r="T6207" s="781">
        <f>VLOOKUP(C6207,METADATA!$J$5:$Q$29,IF(E6207="HI",2,IF(E6207="LO",6,10))+IF(S6207=1,2,IF(D6207=7,1,(IF(WEEKDAY(B6207)=1,2,IF(WEEKDAY(B6207)=7,1,0))))))</f>
        <v>3</v>
      </c>
      <c r="U6207" s="781">
        <f>VLOOKUP(C6207,METADATA!$A$5:$H$29,IF(E6207="HI",2,IF(E6207="LO",6,10))+IF(S6207=1,2,IF(D6207=7,1,(IF(WEEKDAY(B6207)=1,2,IF(WEEKDAY(B6207)=7,1,0))))))</f>
        <v>3</v>
      </c>
    </row>
    <row r="6208" spans="2:21" ht="13.95" customHeight="1" x14ac:dyDescent="0.25">
      <c r="B6208" s="784">
        <f t="shared" si="290"/>
        <v>45641</v>
      </c>
      <c r="C6208" s="785">
        <v>12</v>
      </c>
      <c r="D6208" s="786">
        <f>IFERROR((INDEX(METADATA!$T$2:$T$20,MATCH(B6208,METADATA!$S$2:$S$20,0))),0)</f>
        <v>0</v>
      </c>
      <c r="E6208" s="785" t="str">
        <f t="shared" si="288"/>
        <v>LO</v>
      </c>
      <c r="F6208" s="786">
        <f>VLOOKUP(C6208,METADATA!$A$5:$H$29,IF(E6208="HI",2,IF(E6208="LO",6,10))+IF(D6208=1,2,IF(D6208=7,1,(IF(WEEKDAY(B6208)=1,2,IF(WEEKDAY(B6208)=7,1,0))))))</f>
        <v>3</v>
      </c>
      <c r="G6208" s="786">
        <f>VLOOKUP(C6208,METADATA!$J$5:$Q$29,IF(E6208="HI",2,IF(E6208="LO",6,10))+IF(D6208=1,2,IF(D6208=7,1,(IF(WEEKDAY(B6208)=1,2,IF(WEEKDAY(B6208)=7,1,0))))))</f>
        <v>3</v>
      </c>
      <c r="H6208" s="787">
        <v>12045.5</v>
      </c>
      <c r="I6208" s="788">
        <v>2773.822509765625</v>
      </c>
      <c r="K6208" s="795">
        <v>909.3125</v>
      </c>
      <c r="M6208" s="798">
        <f t="shared" si="289"/>
        <v>12360.750849591721</v>
      </c>
      <c r="N6208" s="303"/>
      <c r="S6208" s="786">
        <v>0</v>
      </c>
      <c r="T6208" s="781">
        <f>VLOOKUP(C6208,METADATA!$J$5:$Q$29,IF(E6208="HI",2,IF(E6208="LO",6,10))+IF(S6208=1,2,IF(D6208=7,1,(IF(WEEKDAY(B6208)=1,2,IF(WEEKDAY(B6208)=7,1,0))))))</f>
        <v>3</v>
      </c>
      <c r="U6208" s="781">
        <f>VLOOKUP(C6208,METADATA!$A$5:$H$29,IF(E6208="HI",2,IF(E6208="LO",6,10))+IF(S6208=1,2,IF(D6208=7,1,(IF(WEEKDAY(B6208)=1,2,IF(WEEKDAY(B6208)=7,1,0))))))</f>
        <v>3</v>
      </c>
    </row>
    <row r="6209" spans="2:21" ht="13.95" customHeight="1" x14ac:dyDescent="0.25">
      <c r="B6209" s="784">
        <f t="shared" si="290"/>
        <v>45641</v>
      </c>
      <c r="C6209" s="785">
        <v>13</v>
      </c>
      <c r="D6209" s="786">
        <f>IFERROR((INDEX(METADATA!$T$2:$T$20,MATCH(B6209,METADATA!$S$2:$S$20,0))),0)</f>
        <v>0</v>
      </c>
      <c r="E6209" s="785" t="str">
        <f t="shared" si="288"/>
        <v>LO</v>
      </c>
      <c r="F6209" s="786">
        <f>VLOOKUP(C6209,METADATA!$A$5:$H$29,IF(E6209="HI",2,IF(E6209="LO",6,10))+IF(D6209=1,2,IF(D6209=7,1,(IF(WEEKDAY(B6209)=1,2,IF(WEEKDAY(B6209)=7,1,0))))))</f>
        <v>3</v>
      </c>
      <c r="G6209" s="786">
        <f>VLOOKUP(C6209,METADATA!$J$5:$Q$29,IF(E6209="HI",2,IF(E6209="LO",6,10))+IF(D6209=1,2,IF(D6209=7,1,(IF(WEEKDAY(B6209)=1,2,IF(WEEKDAY(B6209)=7,1,0))))))</f>
        <v>3</v>
      </c>
      <c r="H6209" s="787">
        <v>11754.75</v>
      </c>
      <c r="I6209" s="788">
        <v>3524.4249267578125</v>
      </c>
      <c r="K6209" s="795">
        <v>905.6</v>
      </c>
      <c r="M6209" s="798">
        <f t="shared" si="289"/>
        <v>12271.744726274736</v>
      </c>
      <c r="N6209" s="303"/>
      <c r="S6209" s="786">
        <v>0</v>
      </c>
      <c r="T6209" s="781">
        <f>VLOOKUP(C6209,METADATA!$J$5:$Q$29,IF(E6209="HI",2,IF(E6209="LO",6,10))+IF(S6209=1,2,IF(D6209=7,1,(IF(WEEKDAY(B6209)=1,2,IF(WEEKDAY(B6209)=7,1,0))))))</f>
        <v>3</v>
      </c>
      <c r="U6209" s="781">
        <f>VLOOKUP(C6209,METADATA!$A$5:$H$29,IF(E6209="HI",2,IF(E6209="LO",6,10))+IF(S6209=1,2,IF(D6209=7,1,(IF(WEEKDAY(B6209)=1,2,IF(WEEKDAY(B6209)=7,1,0))))))</f>
        <v>3</v>
      </c>
    </row>
    <row r="6210" spans="2:21" ht="13.95" customHeight="1" x14ac:dyDescent="0.25">
      <c r="B6210" s="784">
        <f t="shared" si="290"/>
        <v>45641</v>
      </c>
      <c r="C6210" s="785">
        <v>14</v>
      </c>
      <c r="D6210" s="786">
        <f>IFERROR((INDEX(METADATA!$T$2:$T$20,MATCH(B6210,METADATA!$S$2:$S$20,0))),0)</f>
        <v>0</v>
      </c>
      <c r="E6210" s="785" t="str">
        <f t="shared" si="288"/>
        <v>LO</v>
      </c>
      <c r="F6210" s="786">
        <f>VLOOKUP(C6210,METADATA!$A$5:$H$29,IF(E6210="HI",2,IF(E6210="LO",6,10))+IF(D6210=1,2,IF(D6210=7,1,(IF(WEEKDAY(B6210)=1,2,IF(WEEKDAY(B6210)=7,1,0))))))</f>
        <v>3</v>
      </c>
      <c r="G6210" s="786">
        <f>VLOOKUP(C6210,METADATA!$J$5:$Q$29,IF(E6210="HI",2,IF(E6210="LO",6,10))+IF(D6210=1,2,IF(D6210=7,1,(IF(WEEKDAY(B6210)=1,2,IF(WEEKDAY(B6210)=7,1,0))))))</f>
        <v>3</v>
      </c>
      <c r="H6210" s="787">
        <v>11321.25</v>
      </c>
      <c r="I6210" s="788">
        <v>4133.93994140625</v>
      </c>
      <c r="K6210" s="795">
        <v>913.98749999999995</v>
      </c>
      <c r="M6210" s="798">
        <f t="shared" si="289"/>
        <v>12052.392335202747</v>
      </c>
      <c r="N6210" s="303"/>
      <c r="S6210" s="786">
        <v>0</v>
      </c>
      <c r="T6210" s="781">
        <f>VLOOKUP(C6210,METADATA!$J$5:$Q$29,IF(E6210="HI",2,IF(E6210="LO",6,10))+IF(S6210=1,2,IF(D6210=7,1,(IF(WEEKDAY(B6210)=1,2,IF(WEEKDAY(B6210)=7,1,0))))))</f>
        <v>3</v>
      </c>
      <c r="U6210" s="781">
        <f>VLOOKUP(C6210,METADATA!$A$5:$H$29,IF(E6210="HI",2,IF(E6210="LO",6,10))+IF(S6210=1,2,IF(D6210=7,1,(IF(WEEKDAY(B6210)=1,2,IF(WEEKDAY(B6210)=7,1,0))))))</f>
        <v>3</v>
      </c>
    </row>
    <row r="6211" spans="2:21" ht="13.95" customHeight="1" x14ac:dyDescent="0.25">
      <c r="B6211" s="784">
        <f t="shared" si="290"/>
        <v>45641</v>
      </c>
      <c r="C6211" s="785">
        <v>15</v>
      </c>
      <c r="D6211" s="786">
        <f>IFERROR((INDEX(METADATA!$T$2:$T$20,MATCH(B6211,METADATA!$S$2:$S$20,0))),0)</f>
        <v>0</v>
      </c>
      <c r="E6211" s="785" t="str">
        <f t="shared" si="288"/>
        <v>LO</v>
      </c>
      <c r="F6211" s="786">
        <f>VLOOKUP(C6211,METADATA!$A$5:$H$29,IF(E6211="HI",2,IF(E6211="LO",6,10))+IF(D6211=1,2,IF(D6211=7,1,(IF(WEEKDAY(B6211)=1,2,IF(WEEKDAY(B6211)=7,1,0))))))</f>
        <v>3</v>
      </c>
      <c r="G6211" s="786">
        <f>VLOOKUP(C6211,METADATA!$J$5:$Q$29,IF(E6211="HI",2,IF(E6211="LO",6,10))+IF(D6211=1,2,IF(D6211=7,1,(IF(WEEKDAY(B6211)=1,2,IF(WEEKDAY(B6211)=7,1,0))))))</f>
        <v>3</v>
      </c>
      <c r="H6211" s="787">
        <v>11379</v>
      </c>
      <c r="I6211" s="788">
        <v>4067.7350158691406</v>
      </c>
      <c r="K6211" s="795">
        <v>902.26250000000005</v>
      </c>
      <c r="M6211" s="798">
        <f t="shared" si="289"/>
        <v>12084.209082903521</v>
      </c>
      <c r="N6211" s="303"/>
      <c r="S6211" s="786">
        <v>0</v>
      </c>
      <c r="T6211" s="781">
        <f>VLOOKUP(C6211,METADATA!$J$5:$Q$29,IF(E6211="HI",2,IF(E6211="LO",6,10))+IF(S6211=1,2,IF(D6211=7,1,(IF(WEEKDAY(B6211)=1,2,IF(WEEKDAY(B6211)=7,1,0))))))</f>
        <v>3</v>
      </c>
      <c r="U6211" s="781">
        <f>VLOOKUP(C6211,METADATA!$A$5:$H$29,IF(E6211="HI",2,IF(E6211="LO",6,10))+IF(S6211=1,2,IF(D6211=7,1,(IF(WEEKDAY(B6211)=1,2,IF(WEEKDAY(B6211)=7,1,0))))))</f>
        <v>3</v>
      </c>
    </row>
    <row r="6212" spans="2:21" ht="13.95" customHeight="1" x14ac:dyDescent="0.25">
      <c r="B6212" s="784">
        <f t="shared" si="290"/>
        <v>45641</v>
      </c>
      <c r="C6212" s="785">
        <v>16</v>
      </c>
      <c r="D6212" s="786">
        <f>IFERROR((INDEX(METADATA!$T$2:$T$20,MATCH(B6212,METADATA!$S$2:$S$20,0))),0)</f>
        <v>0</v>
      </c>
      <c r="E6212" s="785" t="str">
        <f t="shared" ref="E6212:E6275" si="291">IF(B6212="","",IF(AND(MONTH(B6212)&gt;=MONTH($AA$9),MONTH(B6212)&lt;=MONTH($AA$11)),"HI","LO"))</f>
        <v>LO</v>
      </c>
      <c r="F6212" s="786">
        <f>VLOOKUP(C6212,METADATA!$A$5:$H$29,IF(E6212="HI",2,IF(E6212="LO",6,10))+IF(D6212=1,2,IF(D6212=7,1,(IF(WEEKDAY(B6212)=1,2,IF(WEEKDAY(B6212)=7,1,0))))))</f>
        <v>3</v>
      </c>
      <c r="G6212" s="786">
        <f>VLOOKUP(C6212,METADATA!$J$5:$Q$29,IF(E6212="HI",2,IF(E6212="LO",6,10))+IF(D6212=1,2,IF(D6212=7,1,(IF(WEEKDAY(B6212)=1,2,IF(WEEKDAY(B6212)=7,1,0))))))</f>
        <v>3</v>
      </c>
      <c r="H6212" s="787">
        <v>11678.75</v>
      </c>
      <c r="I6212" s="788">
        <v>4131.7400207519531</v>
      </c>
      <c r="K6212" s="795">
        <v>933.76250000000005</v>
      </c>
      <c r="M6212" s="798">
        <f t="shared" ref="M6212:M6275" si="292">SQRT(H6212^2+I6212^2)</f>
        <v>12388.078025326744</v>
      </c>
      <c r="N6212" s="303"/>
      <c r="S6212" s="786">
        <v>0</v>
      </c>
      <c r="T6212" s="781">
        <f>VLOOKUP(C6212,METADATA!$J$5:$Q$29,IF(E6212="HI",2,IF(E6212="LO",6,10))+IF(S6212=1,2,IF(D6212=7,1,(IF(WEEKDAY(B6212)=1,2,IF(WEEKDAY(B6212)=7,1,0))))))</f>
        <v>3</v>
      </c>
      <c r="U6212" s="781">
        <f>VLOOKUP(C6212,METADATA!$A$5:$H$29,IF(E6212="HI",2,IF(E6212="LO",6,10))+IF(S6212=1,2,IF(D6212=7,1,(IF(WEEKDAY(B6212)=1,2,IF(WEEKDAY(B6212)=7,1,0))))))</f>
        <v>3</v>
      </c>
    </row>
    <row r="6213" spans="2:21" ht="13.95" customHeight="1" x14ac:dyDescent="0.25">
      <c r="B6213" s="784">
        <f t="shared" si="290"/>
        <v>45641</v>
      </c>
      <c r="C6213" s="785">
        <v>17</v>
      </c>
      <c r="D6213" s="786">
        <f>IFERROR((INDEX(METADATA!$T$2:$T$20,MATCH(B6213,METADATA!$S$2:$S$20,0))),0)</f>
        <v>0</v>
      </c>
      <c r="E6213" s="785" t="str">
        <f t="shared" si="291"/>
        <v>LO</v>
      </c>
      <c r="F6213" s="786">
        <f>VLOOKUP(C6213,METADATA!$A$5:$H$29,IF(E6213="HI",2,IF(E6213="LO",6,10))+IF(D6213=1,2,IF(D6213=7,1,(IF(WEEKDAY(B6213)=1,2,IF(WEEKDAY(B6213)=7,1,0))))))</f>
        <v>3</v>
      </c>
      <c r="G6213" s="786">
        <f>VLOOKUP(C6213,METADATA!$J$5:$Q$29,IF(E6213="HI",2,IF(E6213="LO",6,10))+IF(D6213=1,2,IF(D6213=7,1,(IF(WEEKDAY(B6213)=1,2,IF(WEEKDAY(B6213)=7,1,0))))))</f>
        <v>3</v>
      </c>
      <c r="H6213" s="787">
        <v>11991.25</v>
      </c>
      <c r="I6213" s="788">
        <v>4255.6100158691406</v>
      </c>
      <c r="K6213" s="795">
        <v>0</v>
      </c>
      <c r="M6213" s="798">
        <f t="shared" si="292"/>
        <v>12724.004604277136</v>
      </c>
      <c r="N6213" s="303"/>
      <c r="S6213" s="786">
        <v>0</v>
      </c>
      <c r="T6213" s="781">
        <f>VLOOKUP(C6213,METADATA!$J$5:$Q$29,IF(E6213="HI",2,IF(E6213="LO",6,10))+IF(S6213=1,2,IF(D6213=7,1,(IF(WEEKDAY(B6213)=1,2,IF(WEEKDAY(B6213)=7,1,0))))))</f>
        <v>3</v>
      </c>
      <c r="U6213" s="781">
        <f>VLOOKUP(C6213,METADATA!$A$5:$H$29,IF(E6213="HI",2,IF(E6213="LO",6,10))+IF(S6213=1,2,IF(D6213=7,1,(IF(WEEKDAY(B6213)=1,2,IF(WEEKDAY(B6213)=7,1,0))))))</f>
        <v>3</v>
      </c>
    </row>
    <row r="6214" spans="2:21" ht="13.95" customHeight="1" x14ac:dyDescent="0.25">
      <c r="B6214" s="784">
        <f t="shared" si="290"/>
        <v>45641</v>
      </c>
      <c r="C6214" s="785">
        <v>18</v>
      </c>
      <c r="D6214" s="786">
        <f>IFERROR((INDEX(METADATA!$T$2:$T$20,MATCH(B6214,METADATA!$S$2:$S$20,0))),0)</f>
        <v>0</v>
      </c>
      <c r="E6214" s="785" t="str">
        <f t="shared" si="291"/>
        <v>LO</v>
      </c>
      <c r="F6214" s="786">
        <f>VLOOKUP(C6214,METADATA!$A$5:$H$29,IF(E6214="HI",2,IF(E6214="LO",6,10))+IF(D6214=1,2,IF(D6214=7,1,(IF(WEEKDAY(B6214)=1,2,IF(WEEKDAY(B6214)=7,1,0))))))</f>
        <v>2</v>
      </c>
      <c r="G6214" s="786">
        <f>VLOOKUP(C6214,METADATA!$J$5:$Q$29,IF(E6214="HI",2,IF(E6214="LO",6,10))+IF(D6214=1,2,IF(D6214=7,1,(IF(WEEKDAY(B6214)=1,2,IF(WEEKDAY(B6214)=7,1,0))))))</f>
        <v>3</v>
      </c>
      <c r="H6214" s="787">
        <v>12141.75</v>
      </c>
      <c r="I6214" s="788">
        <v>3950.4000549316406</v>
      </c>
      <c r="K6214" s="795">
        <v>0</v>
      </c>
      <c r="M6214" s="798">
        <f t="shared" si="292"/>
        <v>12768.232205614993</v>
      </c>
      <c r="N6214" s="303"/>
      <c r="S6214" s="786">
        <v>0</v>
      </c>
      <c r="T6214" s="781">
        <f>VLOOKUP(C6214,METADATA!$J$5:$Q$29,IF(E6214="HI",2,IF(E6214="LO",6,10))+IF(S6214=1,2,IF(D6214=7,1,(IF(WEEKDAY(B6214)=1,2,IF(WEEKDAY(B6214)=7,1,0))))))</f>
        <v>3</v>
      </c>
      <c r="U6214" s="781">
        <f>VLOOKUP(C6214,METADATA!$A$5:$H$29,IF(E6214="HI",2,IF(E6214="LO",6,10))+IF(S6214=1,2,IF(D6214=7,1,(IF(WEEKDAY(B6214)=1,2,IF(WEEKDAY(B6214)=7,1,0))))))</f>
        <v>2</v>
      </c>
    </row>
    <row r="6215" spans="2:21" ht="13.95" customHeight="1" x14ac:dyDescent="0.25">
      <c r="B6215" s="784">
        <f t="shared" si="290"/>
        <v>45641</v>
      </c>
      <c r="C6215" s="785">
        <v>19</v>
      </c>
      <c r="D6215" s="786">
        <f>IFERROR((INDEX(METADATA!$T$2:$T$20,MATCH(B6215,METADATA!$S$2:$S$20,0))),0)</f>
        <v>0</v>
      </c>
      <c r="E6215" s="785" t="str">
        <f t="shared" si="291"/>
        <v>LO</v>
      </c>
      <c r="F6215" s="786">
        <f>VLOOKUP(C6215,METADATA!$A$5:$H$29,IF(E6215="HI",2,IF(E6215="LO",6,10))+IF(D6215=1,2,IF(D6215=7,1,(IF(WEEKDAY(B6215)=1,2,IF(WEEKDAY(B6215)=7,1,0))))))</f>
        <v>2</v>
      </c>
      <c r="G6215" s="786">
        <f>VLOOKUP(C6215,METADATA!$J$5:$Q$29,IF(E6215="HI",2,IF(E6215="LO",6,10))+IF(D6215=1,2,IF(D6215=7,1,(IF(WEEKDAY(B6215)=1,2,IF(WEEKDAY(B6215)=7,1,0))))))</f>
        <v>3</v>
      </c>
      <c r="H6215" s="787">
        <v>12641</v>
      </c>
      <c r="I6215" s="788">
        <v>3910.0649108886719</v>
      </c>
      <c r="K6215" s="795">
        <v>0</v>
      </c>
      <c r="M6215" s="798">
        <f t="shared" si="292"/>
        <v>13231.911751797728</v>
      </c>
      <c r="N6215" s="303"/>
      <c r="S6215" s="786">
        <v>0</v>
      </c>
      <c r="T6215" s="781">
        <f>VLOOKUP(C6215,METADATA!$J$5:$Q$29,IF(E6215="HI",2,IF(E6215="LO",6,10))+IF(S6215=1,2,IF(D6215=7,1,(IF(WEEKDAY(B6215)=1,2,IF(WEEKDAY(B6215)=7,1,0))))))</f>
        <v>3</v>
      </c>
      <c r="U6215" s="781">
        <f>VLOOKUP(C6215,METADATA!$A$5:$H$29,IF(E6215="HI",2,IF(E6215="LO",6,10))+IF(S6215=1,2,IF(D6215=7,1,(IF(WEEKDAY(B6215)=1,2,IF(WEEKDAY(B6215)=7,1,0))))))</f>
        <v>2</v>
      </c>
    </row>
    <row r="6216" spans="2:21" ht="13.95" customHeight="1" x14ac:dyDescent="0.25">
      <c r="B6216" s="784">
        <f t="shared" si="290"/>
        <v>45641</v>
      </c>
      <c r="C6216" s="785">
        <v>20</v>
      </c>
      <c r="D6216" s="786">
        <f>IFERROR((INDEX(METADATA!$T$2:$T$20,MATCH(B6216,METADATA!$S$2:$S$20,0))),0)</f>
        <v>0</v>
      </c>
      <c r="E6216" s="785" t="str">
        <f t="shared" si="291"/>
        <v>LO</v>
      </c>
      <c r="F6216" s="786">
        <f>VLOOKUP(C6216,METADATA!$A$5:$H$29,IF(E6216="HI",2,IF(E6216="LO",6,10))+IF(D6216=1,2,IF(D6216=7,1,(IF(WEEKDAY(B6216)=1,2,IF(WEEKDAY(B6216)=7,1,0))))))</f>
        <v>3</v>
      </c>
      <c r="G6216" s="786">
        <f>VLOOKUP(C6216,METADATA!$J$5:$Q$29,IF(E6216="HI",2,IF(E6216="LO",6,10))+IF(D6216=1,2,IF(D6216=7,1,(IF(WEEKDAY(B6216)=1,2,IF(WEEKDAY(B6216)=7,1,0))))))</f>
        <v>3</v>
      </c>
      <c r="H6216" s="787">
        <v>11889.25</v>
      </c>
      <c r="I6216" s="788">
        <v>4130.4549255371094</v>
      </c>
      <c r="K6216" s="795">
        <v>0</v>
      </c>
      <c r="M6216" s="798">
        <f t="shared" si="292"/>
        <v>12586.299037222729</v>
      </c>
      <c r="N6216" s="303"/>
      <c r="S6216" s="786">
        <v>0</v>
      </c>
      <c r="T6216" s="781">
        <f>VLOOKUP(C6216,METADATA!$J$5:$Q$29,IF(E6216="HI",2,IF(E6216="LO",6,10))+IF(S6216=1,2,IF(D6216=7,1,(IF(WEEKDAY(B6216)=1,2,IF(WEEKDAY(B6216)=7,1,0))))))</f>
        <v>3</v>
      </c>
      <c r="U6216" s="781">
        <f>VLOOKUP(C6216,METADATA!$A$5:$H$29,IF(E6216="HI",2,IF(E6216="LO",6,10))+IF(S6216=1,2,IF(D6216=7,1,(IF(WEEKDAY(B6216)=1,2,IF(WEEKDAY(B6216)=7,1,0))))))</f>
        <v>3</v>
      </c>
    </row>
    <row r="6217" spans="2:21" ht="13.95" customHeight="1" x14ac:dyDescent="0.25">
      <c r="B6217" s="784">
        <f t="shared" si="290"/>
        <v>45641</v>
      </c>
      <c r="C6217" s="785">
        <v>21</v>
      </c>
      <c r="D6217" s="786">
        <f>IFERROR((INDEX(METADATA!$T$2:$T$20,MATCH(B6217,METADATA!$S$2:$S$20,0))),0)</f>
        <v>0</v>
      </c>
      <c r="E6217" s="785" t="str">
        <f t="shared" si="291"/>
        <v>LO</v>
      </c>
      <c r="F6217" s="786">
        <f>VLOOKUP(C6217,METADATA!$A$5:$H$29,IF(E6217="HI",2,IF(E6217="LO",6,10))+IF(D6217=1,2,IF(D6217=7,1,(IF(WEEKDAY(B6217)=1,2,IF(WEEKDAY(B6217)=7,1,0))))))</f>
        <v>3</v>
      </c>
      <c r="G6217" s="786">
        <f>VLOOKUP(C6217,METADATA!$J$5:$Q$29,IF(E6217="HI",2,IF(E6217="LO",6,10))+IF(D6217=1,2,IF(D6217=7,1,(IF(WEEKDAY(B6217)=1,2,IF(WEEKDAY(B6217)=7,1,0))))))</f>
        <v>3</v>
      </c>
      <c r="H6217" s="787">
        <v>10839.75</v>
      </c>
      <c r="I6217" s="788">
        <v>4268.7049560546875</v>
      </c>
      <c r="K6217" s="795">
        <v>0</v>
      </c>
      <c r="M6217" s="798">
        <f t="shared" si="292"/>
        <v>11649.979487722107</v>
      </c>
      <c r="N6217" s="303"/>
      <c r="S6217" s="786">
        <v>0</v>
      </c>
      <c r="T6217" s="781">
        <f>VLOOKUP(C6217,METADATA!$J$5:$Q$29,IF(E6217="HI",2,IF(E6217="LO",6,10))+IF(S6217=1,2,IF(D6217=7,1,(IF(WEEKDAY(B6217)=1,2,IF(WEEKDAY(B6217)=7,1,0))))))</f>
        <v>3</v>
      </c>
      <c r="U6217" s="781">
        <f>VLOOKUP(C6217,METADATA!$A$5:$H$29,IF(E6217="HI",2,IF(E6217="LO",6,10))+IF(S6217=1,2,IF(D6217=7,1,(IF(WEEKDAY(B6217)=1,2,IF(WEEKDAY(B6217)=7,1,0))))))</f>
        <v>3</v>
      </c>
    </row>
    <row r="6218" spans="2:21" ht="13.95" customHeight="1" x14ac:dyDescent="0.25">
      <c r="B6218" s="784">
        <f t="shared" si="290"/>
        <v>45641</v>
      </c>
      <c r="C6218" s="785">
        <v>22</v>
      </c>
      <c r="D6218" s="786">
        <f>IFERROR((INDEX(METADATA!$T$2:$T$20,MATCH(B6218,METADATA!$S$2:$S$20,0))),0)</f>
        <v>0</v>
      </c>
      <c r="E6218" s="785" t="str">
        <f t="shared" si="291"/>
        <v>LO</v>
      </c>
      <c r="F6218" s="786">
        <f>VLOOKUP(C6218,METADATA!$A$5:$H$29,IF(E6218="HI",2,IF(E6218="LO",6,10))+IF(D6218=1,2,IF(D6218=7,1,(IF(WEEKDAY(B6218)=1,2,IF(WEEKDAY(B6218)=7,1,0))))))</f>
        <v>3</v>
      </c>
      <c r="G6218" s="786">
        <f>VLOOKUP(C6218,METADATA!$J$5:$Q$29,IF(E6218="HI",2,IF(E6218="LO",6,10))+IF(D6218=1,2,IF(D6218=7,1,(IF(WEEKDAY(B6218)=1,2,IF(WEEKDAY(B6218)=7,1,0))))))</f>
        <v>3</v>
      </c>
      <c r="H6218" s="787">
        <v>9655.75</v>
      </c>
      <c r="I6218" s="788">
        <v>4370.0950012207031</v>
      </c>
      <c r="K6218" s="795">
        <v>0</v>
      </c>
      <c r="M6218" s="798">
        <f t="shared" si="292"/>
        <v>10598.643233083854</v>
      </c>
      <c r="N6218" s="303"/>
      <c r="S6218" s="786">
        <v>0</v>
      </c>
      <c r="T6218" s="781">
        <f>VLOOKUP(C6218,METADATA!$J$5:$Q$29,IF(E6218="HI",2,IF(E6218="LO",6,10))+IF(S6218=1,2,IF(D6218=7,1,(IF(WEEKDAY(B6218)=1,2,IF(WEEKDAY(B6218)=7,1,0))))))</f>
        <v>3</v>
      </c>
      <c r="U6218" s="781">
        <f>VLOOKUP(C6218,METADATA!$A$5:$H$29,IF(E6218="HI",2,IF(E6218="LO",6,10))+IF(S6218=1,2,IF(D6218=7,1,(IF(WEEKDAY(B6218)=1,2,IF(WEEKDAY(B6218)=7,1,0))))))</f>
        <v>3</v>
      </c>
    </row>
    <row r="6219" spans="2:21" ht="13.95" customHeight="1" x14ac:dyDescent="0.25">
      <c r="B6219" s="784">
        <f t="shared" si="290"/>
        <v>45641</v>
      </c>
      <c r="C6219" s="785">
        <v>23</v>
      </c>
      <c r="D6219" s="786">
        <f>IFERROR((INDEX(METADATA!$T$2:$T$20,MATCH(B6219,METADATA!$S$2:$S$20,0))),0)</f>
        <v>0</v>
      </c>
      <c r="E6219" s="785" t="str">
        <f t="shared" si="291"/>
        <v>LO</v>
      </c>
      <c r="F6219" s="786">
        <f>VLOOKUP(C6219,METADATA!$A$5:$H$29,IF(E6219="HI",2,IF(E6219="LO",6,10))+IF(D6219=1,2,IF(D6219=7,1,(IF(WEEKDAY(B6219)=1,2,IF(WEEKDAY(B6219)=7,1,0))))))</f>
        <v>3</v>
      </c>
      <c r="G6219" s="786">
        <f>VLOOKUP(C6219,METADATA!$J$5:$Q$29,IF(E6219="HI",2,IF(E6219="LO",6,10))+IF(D6219=1,2,IF(D6219=7,1,(IF(WEEKDAY(B6219)=1,2,IF(WEEKDAY(B6219)=7,1,0))))))</f>
        <v>3</v>
      </c>
      <c r="H6219" s="787">
        <v>8653</v>
      </c>
      <c r="I6219" s="788">
        <v>4149.6100463867188</v>
      </c>
      <c r="K6219" s="795">
        <v>0</v>
      </c>
      <c r="M6219" s="798">
        <f t="shared" si="292"/>
        <v>9596.5448228554415</v>
      </c>
      <c r="N6219" s="303"/>
      <c r="S6219" s="786">
        <v>0</v>
      </c>
      <c r="T6219" s="781">
        <f>VLOOKUP(C6219,METADATA!$J$5:$Q$29,IF(E6219="HI",2,IF(E6219="LO",6,10))+IF(S6219=1,2,IF(D6219=7,1,(IF(WEEKDAY(B6219)=1,2,IF(WEEKDAY(B6219)=7,1,0))))))</f>
        <v>3</v>
      </c>
      <c r="U6219" s="781">
        <f>VLOOKUP(C6219,METADATA!$A$5:$H$29,IF(E6219="HI",2,IF(E6219="LO",6,10))+IF(S6219=1,2,IF(D6219=7,1,(IF(WEEKDAY(B6219)=1,2,IF(WEEKDAY(B6219)=7,1,0))))))</f>
        <v>3</v>
      </c>
    </row>
    <row r="6220" spans="2:21" ht="13.95" customHeight="1" x14ac:dyDescent="0.25">
      <c r="B6220" s="784">
        <f t="shared" si="290"/>
        <v>45642</v>
      </c>
      <c r="C6220" s="785">
        <v>0</v>
      </c>
      <c r="D6220" s="786">
        <f>IFERROR((INDEX(METADATA!$T$2:$T$20,MATCH(B6220,METADATA!$S$2:$S$20,0))),0)</f>
        <v>7</v>
      </c>
      <c r="E6220" s="785" t="str">
        <f t="shared" si="291"/>
        <v>LO</v>
      </c>
      <c r="F6220" s="786">
        <f>VLOOKUP(C6220,METADATA!$A$5:$H$29,IF(E6220="HI",2,IF(E6220="LO",6,10))+IF(D6220=1,2,IF(D6220=7,1,(IF(WEEKDAY(B6220)=1,2,IF(WEEKDAY(B6220)=7,1,0))))))</f>
        <v>3</v>
      </c>
      <c r="G6220" s="786">
        <f>VLOOKUP(C6220,METADATA!$J$5:$Q$29,IF(E6220="HI",2,IF(E6220="LO",6,10))+IF(D6220=1,2,IF(D6220=7,1,(IF(WEEKDAY(B6220)=1,2,IF(WEEKDAY(B6220)=7,1,0))))))</f>
        <v>3</v>
      </c>
      <c r="H6220" s="787">
        <v>8108</v>
      </c>
      <c r="I6220" s="788">
        <v>3490.47998046875</v>
      </c>
      <c r="K6220" s="795">
        <v>0</v>
      </c>
      <c r="M6220" s="798">
        <f t="shared" si="292"/>
        <v>8827.4070085191561</v>
      </c>
      <c r="N6220" s="303"/>
      <c r="S6220" s="786">
        <v>0</v>
      </c>
      <c r="T6220" s="781">
        <f>VLOOKUP(C6220,METADATA!$J$5:$Q$29,IF(E6220="HI",2,IF(E6220="LO",6,10))+IF(S6220=1,2,IF(D6220=7,1,(IF(WEEKDAY(B6220)=1,2,IF(WEEKDAY(B6220)=7,1,0))))))</f>
        <v>3</v>
      </c>
      <c r="U6220" s="781">
        <f>VLOOKUP(C6220,METADATA!$A$5:$H$29,IF(E6220="HI",2,IF(E6220="LO",6,10))+IF(S6220=1,2,IF(D6220=7,1,(IF(WEEKDAY(B6220)=1,2,IF(WEEKDAY(B6220)=7,1,0))))))</f>
        <v>3</v>
      </c>
    </row>
    <row r="6221" spans="2:21" ht="13.95" customHeight="1" x14ac:dyDescent="0.25">
      <c r="B6221" s="784">
        <f t="shared" si="290"/>
        <v>45642</v>
      </c>
      <c r="C6221" s="785">
        <v>1</v>
      </c>
      <c r="D6221" s="786">
        <f>IFERROR((INDEX(METADATA!$T$2:$T$20,MATCH(B6221,METADATA!$S$2:$S$20,0))),0)</f>
        <v>7</v>
      </c>
      <c r="E6221" s="785" t="str">
        <f t="shared" si="291"/>
        <v>LO</v>
      </c>
      <c r="F6221" s="786">
        <f>VLOOKUP(C6221,METADATA!$A$5:$H$29,IF(E6221="HI",2,IF(E6221="LO",6,10))+IF(D6221=1,2,IF(D6221=7,1,(IF(WEEKDAY(B6221)=1,2,IF(WEEKDAY(B6221)=7,1,0))))))</f>
        <v>3</v>
      </c>
      <c r="G6221" s="786">
        <f>VLOOKUP(C6221,METADATA!$J$5:$Q$29,IF(E6221="HI",2,IF(E6221="LO",6,10))+IF(D6221=1,2,IF(D6221=7,1,(IF(WEEKDAY(B6221)=1,2,IF(WEEKDAY(B6221)=7,1,0))))))</f>
        <v>3</v>
      </c>
      <c r="H6221" s="787">
        <v>7856.5</v>
      </c>
      <c r="I6221" s="788">
        <v>3367.6076049804688</v>
      </c>
      <c r="K6221" s="795">
        <v>0</v>
      </c>
      <c r="M6221" s="798">
        <f t="shared" si="292"/>
        <v>8547.828568187495</v>
      </c>
      <c r="N6221" s="303"/>
      <c r="S6221" s="786">
        <v>0</v>
      </c>
      <c r="T6221" s="781">
        <f>VLOOKUP(C6221,METADATA!$J$5:$Q$29,IF(E6221="HI",2,IF(E6221="LO",6,10))+IF(S6221=1,2,IF(D6221=7,1,(IF(WEEKDAY(B6221)=1,2,IF(WEEKDAY(B6221)=7,1,0))))))</f>
        <v>3</v>
      </c>
      <c r="U6221" s="781">
        <f>VLOOKUP(C6221,METADATA!$A$5:$H$29,IF(E6221="HI",2,IF(E6221="LO",6,10))+IF(S6221=1,2,IF(D6221=7,1,(IF(WEEKDAY(B6221)=1,2,IF(WEEKDAY(B6221)=7,1,0))))))</f>
        <v>3</v>
      </c>
    </row>
    <row r="6222" spans="2:21" ht="13.95" customHeight="1" x14ac:dyDescent="0.25">
      <c r="B6222" s="784">
        <f t="shared" si="290"/>
        <v>45642</v>
      </c>
      <c r="C6222" s="785">
        <v>2</v>
      </c>
      <c r="D6222" s="786">
        <f>IFERROR((INDEX(METADATA!$T$2:$T$20,MATCH(B6222,METADATA!$S$2:$S$20,0))),0)</f>
        <v>7</v>
      </c>
      <c r="E6222" s="785" t="str">
        <f t="shared" si="291"/>
        <v>LO</v>
      </c>
      <c r="F6222" s="786">
        <f>VLOOKUP(C6222,METADATA!$A$5:$H$29,IF(E6222="HI",2,IF(E6222="LO",6,10))+IF(D6222=1,2,IF(D6222=7,1,(IF(WEEKDAY(B6222)=1,2,IF(WEEKDAY(B6222)=7,1,0))))))</f>
        <v>3</v>
      </c>
      <c r="G6222" s="786">
        <f>VLOOKUP(C6222,METADATA!$J$5:$Q$29,IF(E6222="HI",2,IF(E6222="LO",6,10))+IF(D6222=1,2,IF(D6222=7,1,(IF(WEEKDAY(B6222)=1,2,IF(WEEKDAY(B6222)=7,1,0))))))</f>
        <v>3</v>
      </c>
      <c r="H6222" s="787">
        <v>7709.25</v>
      </c>
      <c r="I6222" s="788">
        <v>3575.1199645996094</v>
      </c>
      <c r="K6222" s="795">
        <v>0</v>
      </c>
      <c r="M6222" s="798">
        <f t="shared" si="292"/>
        <v>8497.8831672233955</v>
      </c>
      <c r="N6222" s="303"/>
      <c r="S6222" s="786">
        <v>0</v>
      </c>
      <c r="T6222" s="781">
        <f>VLOOKUP(C6222,METADATA!$J$5:$Q$29,IF(E6222="HI",2,IF(E6222="LO",6,10))+IF(S6222=1,2,IF(D6222=7,1,(IF(WEEKDAY(B6222)=1,2,IF(WEEKDAY(B6222)=7,1,0))))))</f>
        <v>3</v>
      </c>
      <c r="U6222" s="781">
        <f>VLOOKUP(C6222,METADATA!$A$5:$H$29,IF(E6222="HI",2,IF(E6222="LO",6,10))+IF(S6222=1,2,IF(D6222=7,1,(IF(WEEKDAY(B6222)=1,2,IF(WEEKDAY(B6222)=7,1,0))))))</f>
        <v>3</v>
      </c>
    </row>
    <row r="6223" spans="2:21" ht="13.95" customHeight="1" x14ac:dyDescent="0.25">
      <c r="B6223" s="784">
        <f t="shared" si="290"/>
        <v>45642</v>
      </c>
      <c r="C6223" s="785">
        <v>3</v>
      </c>
      <c r="D6223" s="786">
        <f>IFERROR((INDEX(METADATA!$T$2:$T$20,MATCH(B6223,METADATA!$S$2:$S$20,0))),0)</f>
        <v>7</v>
      </c>
      <c r="E6223" s="785" t="str">
        <f t="shared" si="291"/>
        <v>LO</v>
      </c>
      <c r="F6223" s="786">
        <f>VLOOKUP(C6223,METADATA!$A$5:$H$29,IF(E6223="HI",2,IF(E6223="LO",6,10))+IF(D6223=1,2,IF(D6223=7,1,(IF(WEEKDAY(B6223)=1,2,IF(WEEKDAY(B6223)=7,1,0))))))</f>
        <v>3</v>
      </c>
      <c r="G6223" s="786">
        <f>VLOOKUP(C6223,METADATA!$J$5:$Q$29,IF(E6223="HI",2,IF(E6223="LO",6,10))+IF(D6223=1,2,IF(D6223=7,1,(IF(WEEKDAY(B6223)=1,2,IF(WEEKDAY(B6223)=7,1,0))))))</f>
        <v>3</v>
      </c>
      <c r="H6223" s="787">
        <v>7965.25</v>
      </c>
      <c r="I6223" s="788">
        <v>3861.2565307617188</v>
      </c>
      <c r="K6223" s="795">
        <v>0</v>
      </c>
      <c r="M6223" s="798">
        <f t="shared" si="292"/>
        <v>8851.8082649168373</v>
      </c>
      <c r="N6223" s="303"/>
      <c r="S6223" s="786">
        <v>0</v>
      </c>
      <c r="T6223" s="781">
        <f>VLOOKUP(C6223,METADATA!$J$5:$Q$29,IF(E6223="HI",2,IF(E6223="LO",6,10))+IF(S6223=1,2,IF(D6223=7,1,(IF(WEEKDAY(B6223)=1,2,IF(WEEKDAY(B6223)=7,1,0))))))</f>
        <v>3</v>
      </c>
      <c r="U6223" s="781">
        <f>VLOOKUP(C6223,METADATA!$A$5:$H$29,IF(E6223="HI",2,IF(E6223="LO",6,10))+IF(S6223=1,2,IF(D6223=7,1,(IF(WEEKDAY(B6223)=1,2,IF(WEEKDAY(B6223)=7,1,0))))))</f>
        <v>3</v>
      </c>
    </row>
    <row r="6224" spans="2:21" ht="13.95" customHeight="1" x14ac:dyDescent="0.25">
      <c r="B6224" s="784">
        <f t="shared" si="290"/>
        <v>45642</v>
      </c>
      <c r="C6224" s="785">
        <v>4</v>
      </c>
      <c r="D6224" s="786">
        <f>IFERROR((INDEX(METADATA!$T$2:$T$20,MATCH(B6224,METADATA!$S$2:$S$20,0))),0)</f>
        <v>7</v>
      </c>
      <c r="E6224" s="785" t="str">
        <f t="shared" si="291"/>
        <v>LO</v>
      </c>
      <c r="F6224" s="786">
        <f>VLOOKUP(C6224,METADATA!$A$5:$H$29,IF(E6224="HI",2,IF(E6224="LO",6,10))+IF(D6224=1,2,IF(D6224=7,1,(IF(WEEKDAY(B6224)=1,2,IF(WEEKDAY(B6224)=7,1,0))))))</f>
        <v>3</v>
      </c>
      <c r="G6224" s="786">
        <f>VLOOKUP(C6224,METADATA!$J$5:$Q$29,IF(E6224="HI",2,IF(E6224="LO",6,10))+IF(D6224=1,2,IF(D6224=7,1,(IF(WEEKDAY(B6224)=1,2,IF(WEEKDAY(B6224)=7,1,0))))))</f>
        <v>3</v>
      </c>
      <c r="H6224" s="787">
        <v>8739.25</v>
      </c>
      <c r="I6224" s="788">
        <v>3976.6501159667969</v>
      </c>
      <c r="K6224" s="795">
        <v>870.51250000000005</v>
      </c>
      <c r="M6224" s="798">
        <f t="shared" si="292"/>
        <v>9601.4705492085286</v>
      </c>
      <c r="N6224" s="303"/>
      <c r="S6224" s="786">
        <v>0</v>
      </c>
      <c r="T6224" s="781">
        <f>VLOOKUP(C6224,METADATA!$J$5:$Q$29,IF(E6224="HI",2,IF(E6224="LO",6,10))+IF(S6224=1,2,IF(D6224=7,1,(IF(WEEKDAY(B6224)=1,2,IF(WEEKDAY(B6224)=7,1,0))))))</f>
        <v>3</v>
      </c>
      <c r="U6224" s="781">
        <f>VLOOKUP(C6224,METADATA!$A$5:$H$29,IF(E6224="HI",2,IF(E6224="LO",6,10))+IF(S6224=1,2,IF(D6224=7,1,(IF(WEEKDAY(B6224)=1,2,IF(WEEKDAY(B6224)=7,1,0))))))</f>
        <v>3</v>
      </c>
    </row>
    <row r="6225" spans="2:21" ht="13.95" customHeight="1" x14ac:dyDescent="0.25">
      <c r="B6225" s="784">
        <f t="shared" si="290"/>
        <v>45642</v>
      </c>
      <c r="C6225" s="785">
        <v>5</v>
      </c>
      <c r="D6225" s="786">
        <f>IFERROR((INDEX(METADATA!$T$2:$T$20,MATCH(B6225,METADATA!$S$2:$S$20,0))),0)</f>
        <v>7</v>
      </c>
      <c r="E6225" s="785" t="str">
        <f t="shared" si="291"/>
        <v>LO</v>
      </c>
      <c r="F6225" s="786">
        <f>VLOOKUP(C6225,METADATA!$A$5:$H$29,IF(E6225="HI",2,IF(E6225="LO",6,10))+IF(D6225=1,2,IF(D6225=7,1,(IF(WEEKDAY(B6225)=1,2,IF(WEEKDAY(B6225)=7,1,0))))))</f>
        <v>3</v>
      </c>
      <c r="G6225" s="786">
        <f>VLOOKUP(C6225,METADATA!$J$5:$Q$29,IF(E6225="HI",2,IF(E6225="LO",6,10))+IF(D6225=1,2,IF(D6225=7,1,(IF(WEEKDAY(B6225)=1,2,IF(WEEKDAY(B6225)=7,1,0))))))</f>
        <v>3</v>
      </c>
      <c r="H6225" s="787">
        <v>10161.5</v>
      </c>
      <c r="I6225" s="788">
        <v>3939.0449829101563</v>
      </c>
      <c r="K6225" s="795">
        <v>865.8125</v>
      </c>
      <c r="M6225" s="798">
        <f t="shared" si="292"/>
        <v>10898.263973100929</v>
      </c>
      <c r="N6225" s="303"/>
      <c r="S6225" s="786">
        <v>0</v>
      </c>
      <c r="T6225" s="781">
        <f>VLOOKUP(C6225,METADATA!$J$5:$Q$29,IF(E6225="HI",2,IF(E6225="LO",6,10))+IF(S6225=1,2,IF(D6225=7,1,(IF(WEEKDAY(B6225)=1,2,IF(WEEKDAY(B6225)=7,1,0))))))</f>
        <v>3</v>
      </c>
      <c r="U6225" s="781">
        <f>VLOOKUP(C6225,METADATA!$A$5:$H$29,IF(E6225="HI",2,IF(E6225="LO",6,10))+IF(S6225=1,2,IF(D6225=7,1,(IF(WEEKDAY(B6225)=1,2,IF(WEEKDAY(B6225)=7,1,0))))))</f>
        <v>3</v>
      </c>
    </row>
    <row r="6226" spans="2:21" ht="13.95" customHeight="1" x14ac:dyDescent="0.25">
      <c r="B6226" s="784">
        <f t="shared" si="290"/>
        <v>45642</v>
      </c>
      <c r="C6226" s="785">
        <v>6</v>
      </c>
      <c r="D6226" s="786">
        <f>IFERROR((INDEX(METADATA!$T$2:$T$20,MATCH(B6226,METADATA!$S$2:$S$20,0))),0)</f>
        <v>7</v>
      </c>
      <c r="E6226" s="785" t="str">
        <f t="shared" si="291"/>
        <v>LO</v>
      </c>
      <c r="F6226" s="786">
        <f>VLOOKUP(C6226,METADATA!$A$5:$H$29,IF(E6226="HI",2,IF(E6226="LO",6,10))+IF(D6226=1,2,IF(D6226=7,1,(IF(WEEKDAY(B6226)=1,2,IF(WEEKDAY(B6226)=7,1,0))))))</f>
        <v>3</v>
      </c>
      <c r="G6226" s="786">
        <f>VLOOKUP(C6226,METADATA!$J$5:$Q$29,IF(E6226="HI",2,IF(E6226="LO",6,10))+IF(D6226=1,2,IF(D6226=7,1,(IF(WEEKDAY(B6226)=1,2,IF(WEEKDAY(B6226)=7,1,0))))))</f>
        <v>3</v>
      </c>
      <c r="H6226" s="787">
        <v>12032.5</v>
      </c>
      <c r="I6226" s="788">
        <v>3996.7349853515625</v>
      </c>
      <c r="K6226" s="795">
        <v>834.63750000000005</v>
      </c>
      <c r="M6226" s="798">
        <f t="shared" si="292"/>
        <v>12678.917414082842</v>
      </c>
      <c r="N6226" s="303"/>
      <c r="S6226" s="786">
        <v>0</v>
      </c>
      <c r="T6226" s="781">
        <f>VLOOKUP(C6226,METADATA!$J$5:$Q$29,IF(E6226="HI",2,IF(E6226="LO",6,10))+IF(S6226=1,2,IF(D6226=7,1,(IF(WEEKDAY(B6226)=1,2,IF(WEEKDAY(B6226)=7,1,0))))))</f>
        <v>3</v>
      </c>
      <c r="U6226" s="781">
        <f>VLOOKUP(C6226,METADATA!$A$5:$H$29,IF(E6226="HI",2,IF(E6226="LO",6,10))+IF(S6226=1,2,IF(D6226=7,1,(IF(WEEKDAY(B6226)=1,2,IF(WEEKDAY(B6226)=7,1,0))))))</f>
        <v>3</v>
      </c>
    </row>
    <row r="6227" spans="2:21" ht="13.95" customHeight="1" x14ac:dyDescent="0.25">
      <c r="B6227" s="784">
        <f t="shared" si="290"/>
        <v>45642</v>
      </c>
      <c r="C6227" s="785">
        <v>7</v>
      </c>
      <c r="D6227" s="786">
        <f>IFERROR((INDEX(METADATA!$T$2:$T$20,MATCH(B6227,METADATA!$S$2:$S$20,0))),0)</f>
        <v>7</v>
      </c>
      <c r="E6227" s="785" t="str">
        <f t="shared" si="291"/>
        <v>LO</v>
      </c>
      <c r="F6227" s="786">
        <f>VLOOKUP(C6227,METADATA!$A$5:$H$29,IF(E6227="HI",2,IF(E6227="LO",6,10))+IF(D6227=1,2,IF(D6227=7,1,(IF(WEEKDAY(B6227)=1,2,IF(WEEKDAY(B6227)=7,1,0))))))</f>
        <v>2</v>
      </c>
      <c r="G6227" s="786">
        <f>VLOOKUP(C6227,METADATA!$J$5:$Q$29,IF(E6227="HI",2,IF(E6227="LO",6,10))+IF(D6227=1,2,IF(D6227=7,1,(IF(WEEKDAY(B6227)=1,2,IF(WEEKDAY(B6227)=7,1,0))))))</f>
        <v>2</v>
      </c>
      <c r="H6227" s="787">
        <v>13438.5</v>
      </c>
      <c r="I6227" s="788">
        <v>4102.5050354003906</v>
      </c>
      <c r="K6227" s="795">
        <v>847.33749999999998</v>
      </c>
      <c r="M6227" s="798">
        <f t="shared" si="292"/>
        <v>14050.759047663068</v>
      </c>
      <c r="N6227" s="303"/>
      <c r="S6227" s="786">
        <v>0</v>
      </c>
      <c r="T6227" s="781">
        <f>VLOOKUP(C6227,METADATA!$J$5:$Q$29,IF(E6227="HI",2,IF(E6227="LO",6,10))+IF(S6227=1,2,IF(D6227=7,1,(IF(WEEKDAY(B6227)=1,2,IF(WEEKDAY(B6227)=7,1,0))))))</f>
        <v>2</v>
      </c>
      <c r="U6227" s="781">
        <f>VLOOKUP(C6227,METADATA!$A$5:$H$29,IF(E6227="HI",2,IF(E6227="LO",6,10))+IF(S6227=1,2,IF(D6227=7,1,(IF(WEEKDAY(B6227)=1,2,IF(WEEKDAY(B6227)=7,1,0))))))</f>
        <v>2</v>
      </c>
    </row>
    <row r="6228" spans="2:21" ht="13.95" customHeight="1" x14ac:dyDescent="0.25">
      <c r="B6228" s="784">
        <f t="shared" si="290"/>
        <v>45642</v>
      </c>
      <c r="C6228" s="785">
        <v>8</v>
      </c>
      <c r="D6228" s="786">
        <f>IFERROR((INDEX(METADATA!$T$2:$T$20,MATCH(B6228,METADATA!$S$2:$S$20,0))),0)</f>
        <v>7</v>
      </c>
      <c r="E6228" s="785" t="str">
        <f t="shared" si="291"/>
        <v>LO</v>
      </c>
      <c r="F6228" s="786">
        <f>VLOOKUP(C6228,METADATA!$A$5:$H$29,IF(E6228="HI",2,IF(E6228="LO",6,10))+IF(D6228=1,2,IF(D6228=7,1,(IF(WEEKDAY(B6228)=1,2,IF(WEEKDAY(B6228)=7,1,0))))))</f>
        <v>2</v>
      </c>
      <c r="G6228" s="786">
        <f>VLOOKUP(C6228,METADATA!$J$5:$Q$29,IF(E6228="HI",2,IF(E6228="LO",6,10))+IF(D6228=1,2,IF(D6228=7,1,(IF(WEEKDAY(B6228)=1,2,IF(WEEKDAY(B6228)=7,1,0))))))</f>
        <v>2</v>
      </c>
      <c r="H6228" s="787">
        <v>14632.75</v>
      </c>
      <c r="I6228" s="788">
        <v>4025.4199523925781</v>
      </c>
      <c r="K6228" s="795">
        <v>851.61249999999995</v>
      </c>
      <c r="M6228" s="798">
        <f t="shared" si="292"/>
        <v>15176.342720023829</v>
      </c>
      <c r="N6228" s="303"/>
      <c r="S6228" s="786">
        <v>0</v>
      </c>
      <c r="T6228" s="781">
        <f>VLOOKUP(C6228,METADATA!$J$5:$Q$29,IF(E6228="HI",2,IF(E6228="LO",6,10))+IF(S6228=1,2,IF(D6228=7,1,(IF(WEEKDAY(B6228)=1,2,IF(WEEKDAY(B6228)=7,1,0))))))</f>
        <v>2</v>
      </c>
      <c r="U6228" s="781">
        <f>VLOOKUP(C6228,METADATA!$A$5:$H$29,IF(E6228="HI",2,IF(E6228="LO",6,10))+IF(S6228=1,2,IF(D6228=7,1,(IF(WEEKDAY(B6228)=1,2,IF(WEEKDAY(B6228)=7,1,0))))))</f>
        <v>2</v>
      </c>
    </row>
    <row r="6229" spans="2:21" ht="13.95" customHeight="1" x14ac:dyDescent="0.25">
      <c r="B6229" s="784">
        <f t="shared" si="290"/>
        <v>45642</v>
      </c>
      <c r="C6229" s="785">
        <v>9</v>
      </c>
      <c r="D6229" s="786">
        <f>IFERROR((INDEX(METADATA!$T$2:$T$20,MATCH(B6229,METADATA!$S$2:$S$20,0))),0)</f>
        <v>7</v>
      </c>
      <c r="E6229" s="785" t="str">
        <f t="shared" si="291"/>
        <v>LO</v>
      </c>
      <c r="F6229" s="786">
        <f>VLOOKUP(C6229,METADATA!$A$5:$H$29,IF(E6229="HI",2,IF(E6229="LO",6,10))+IF(D6229=1,2,IF(D6229=7,1,(IF(WEEKDAY(B6229)=1,2,IF(WEEKDAY(B6229)=7,1,0))))))</f>
        <v>2</v>
      </c>
      <c r="G6229" s="786">
        <f>VLOOKUP(C6229,METADATA!$J$5:$Q$29,IF(E6229="HI",2,IF(E6229="LO",6,10))+IF(D6229=1,2,IF(D6229=7,1,(IF(WEEKDAY(B6229)=1,2,IF(WEEKDAY(B6229)=7,1,0))))))</f>
        <v>2</v>
      </c>
      <c r="H6229" s="787">
        <v>15346.5</v>
      </c>
      <c r="I6229" s="788">
        <v>3983.43505859375</v>
      </c>
      <c r="K6229" s="795">
        <v>856.5</v>
      </c>
      <c r="M6229" s="798">
        <f t="shared" si="292"/>
        <v>15855.056515699773</v>
      </c>
      <c r="N6229" s="303"/>
      <c r="S6229" s="786">
        <v>0</v>
      </c>
      <c r="T6229" s="781">
        <f>VLOOKUP(C6229,METADATA!$J$5:$Q$29,IF(E6229="HI",2,IF(E6229="LO",6,10))+IF(S6229=1,2,IF(D6229=7,1,(IF(WEEKDAY(B6229)=1,2,IF(WEEKDAY(B6229)=7,1,0))))))</f>
        <v>2</v>
      </c>
      <c r="U6229" s="781">
        <f>VLOOKUP(C6229,METADATA!$A$5:$H$29,IF(E6229="HI",2,IF(E6229="LO",6,10))+IF(S6229=1,2,IF(D6229=7,1,(IF(WEEKDAY(B6229)=1,2,IF(WEEKDAY(B6229)=7,1,0))))))</f>
        <v>2</v>
      </c>
    </row>
    <row r="6230" spans="2:21" ht="13.95" customHeight="1" x14ac:dyDescent="0.25">
      <c r="B6230" s="784">
        <f t="shared" si="290"/>
        <v>45642</v>
      </c>
      <c r="C6230" s="785">
        <v>10</v>
      </c>
      <c r="D6230" s="786">
        <f>IFERROR((INDEX(METADATA!$T$2:$T$20,MATCH(B6230,METADATA!$S$2:$S$20,0))),0)</f>
        <v>7</v>
      </c>
      <c r="E6230" s="785" t="str">
        <f t="shared" si="291"/>
        <v>LO</v>
      </c>
      <c r="F6230" s="786">
        <f>VLOOKUP(C6230,METADATA!$A$5:$H$29,IF(E6230="HI",2,IF(E6230="LO",6,10))+IF(D6230=1,2,IF(D6230=7,1,(IF(WEEKDAY(B6230)=1,2,IF(WEEKDAY(B6230)=7,1,0))))))</f>
        <v>2</v>
      </c>
      <c r="G6230" s="786">
        <f>VLOOKUP(C6230,METADATA!$J$5:$Q$29,IF(E6230="HI",2,IF(E6230="LO",6,10))+IF(D6230=1,2,IF(D6230=7,1,(IF(WEEKDAY(B6230)=1,2,IF(WEEKDAY(B6230)=7,1,0))))))</f>
        <v>2</v>
      </c>
      <c r="H6230" s="787">
        <v>15237.25</v>
      </c>
      <c r="I6230" s="788">
        <v>4070.81494140625</v>
      </c>
      <c r="K6230" s="795">
        <v>824.32500000000005</v>
      </c>
      <c r="M6230" s="798">
        <f t="shared" si="292"/>
        <v>15771.661987554653</v>
      </c>
      <c r="N6230" s="303"/>
      <c r="S6230" s="786">
        <v>0</v>
      </c>
      <c r="T6230" s="781">
        <f>VLOOKUP(C6230,METADATA!$J$5:$Q$29,IF(E6230="HI",2,IF(E6230="LO",6,10))+IF(S6230=1,2,IF(D6230=7,1,(IF(WEEKDAY(B6230)=1,2,IF(WEEKDAY(B6230)=7,1,0))))))</f>
        <v>2</v>
      </c>
      <c r="U6230" s="781">
        <f>VLOOKUP(C6230,METADATA!$A$5:$H$29,IF(E6230="HI",2,IF(E6230="LO",6,10))+IF(S6230=1,2,IF(D6230=7,1,(IF(WEEKDAY(B6230)=1,2,IF(WEEKDAY(B6230)=7,1,0))))))</f>
        <v>2</v>
      </c>
    </row>
    <row r="6231" spans="2:21" ht="13.95" customHeight="1" x14ac:dyDescent="0.25">
      <c r="B6231" s="784">
        <f t="shared" si="290"/>
        <v>45642</v>
      </c>
      <c r="C6231" s="785">
        <v>11</v>
      </c>
      <c r="D6231" s="786">
        <f>IFERROR((INDEX(METADATA!$T$2:$T$20,MATCH(B6231,METADATA!$S$2:$S$20,0))),0)</f>
        <v>7</v>
      </c>
      <c r="E6231" s="785" t="str">
        <f t="shared" si="291"/>
        <v>LO</v>
      </c>
      <c r="F6231" s="786">
        <f>VLOOKUP(C6231,METADATA!$A$5:$H$29,IF(E6231="HI",2,IF(E6231="LO",6,10))+IF(D6231=1,2,IF(D6231=7,1,(IF(WEEKDAY(B6231)=1,2,IF(WEEKDAY(B6231)=7,1,0))))))</f>
        <v>2</v>
      </c>
      <c r="G6231" s="786">
        <f>VLOOKUP(C6231,METADATA!$J$5:$Q$29,IF(E6231="HI",2,IF(E6231="LO",6,10))+IF(D6231=1,2,IF(D6231=7,1,(IF(WEEKDAY(B6231)=1,2,IF(WEEKDAY(B6231)=7,1,0))))))</f>
        <v>2</v>
      </c>
      <c r="H6231" s="787">
        <v>15996.75</v>
      </c>
      <c r="I6231" s="788">
        <v>3728.4324645996094</v>
      </c>
      <c r="K6231" s="795">
        <v>882.73749999999995</v>
      </c>
      <c r="M6231" s="798">
        <f t="shared" si="292"/>
        <v>16425.505143087084</v>
      </c>
      <c r="N6231" s="303"/>
      <c r="S6231" s="786">
        <v>0</v>
      </c>
      <c r="T6231" s="781">
        <f>VLOOKUP(C6231,METADATA!$J$5:$Q$29,IF(E6231="HI",2,IF(E6231="LO",6,10))+IF(S6231=1,2,IF(D6231=7,1,(IF(WEEKDAY(B6231)=1,2,IF(WEEKDAY(B6231)=7,1,0))))))</f>
        <v>2</v>
      </c>
      <c r="U6231" s="781">
        <f>VLOOKUP(C6231,METADATA!$A$5:$H$29,IF(E6231="HI",2,IF(E6231="LO",6,10))+IF(S6231=1,2,IF(D6231=7,1,(IF(WEEKDAY(B6231)=1,2,IF(WEEKDAY(B6231)=7,1,0))))))</f>
        <v>2</v>
      </c>
    </row>
    <row r="6232" spans="2:21" ht="13.95" customHeight="1" x14ac:dyDescent="0.25">
      <c r="B6232" s="784">
        <f t="shared" si="290"/>
        <v>45642</v>
      </c>
      <c r="C6232" s="785">
        <v>12</v>
      </c>
      <c r="D6232" s="786">
        <f>IFERROR((INDEX(METADATA!$T$2:$T$20,MATCH(B6232,METADATA!$S$2:$S$20,0))),0)</f>
        <v>7</v>
      </c>
      <c r="E6232" s="785" t="str">
        <f t="shared" si="291"/>
        <v>LO</v>
      </c>
      <c r="F6232" s="786">
        <f>VLOOKUP(C6232,METADATA!$A$5:$H$29,IF(E6232="HI",2,IF(E6232="LO",6,10))+IF(D6232=1,2,IF(D6232=7,1,(IF(WEEKDAY(B6232)=1,2,IF(WEEKDAY(B6232)=7,1,0))))))</f>
        <v>3</v>
      </c>
      <c r="G6232" s="786">
        <f>VLOOKUP(C6232,METADATA!$J$5:$Q$29,IF(E6232="HI",2,IF(E6232="LO",6,10))+IF(D6232=1,2,IF(D6232=7,1,(IF(WEEKDAY(B6232)=1,2,IF(WEEKDAY(B6232)=7,1,0))))))</f>
        <v>3</v>
      </c>
      <c r="H6232" s="787">
        <v>15914.75</v>
      </c>
      <c r="I6232" s="788">
        <v>2935.8974609375</v>
      </c>
      <c r="K6232" s="795">
        <v>909.3125</v>
      </c>
      <c r="M6232" s="798">
        <f t="shared" si="292"/>
        <v>16183.286485248887</v>
      </c>
      <c r="N6232" s="303"/>
      <c r="S6232" s="786">
        <v>0</v>
      </c>
      <c r="T6232" s="781">
        <f>VLOOKUP(C6232,METADATA!$J$5:$Q$29,IF(E6232="HI",2,IF(E6232="LO",6,10))+IF(S6232=1,2,IF(D6232=7,1,(IF(WEEKDAY(B6232)=1,2,IF(WEEKDAY(B6232)=7,1,0))))))</f>
        <v>3</v>
      </c>
      <c r="U6232" s="781">
        <f>VLOOKUP(C6232,METADATA!$A$5:$H$29,IF(E6232="HI",2,IF(E6232="LO",6,10))+IF(S6232=1,2,IF(D6232=7,1,(IF(WEEKDAY(B6232)=1,2,IF(WEEKDAY(B6232)=7,1,0))))))</f>
        <v>3</v>
      </c>
    </row>
    <row r="6233" spans="2:21" ht="13.95" customHeight="1" x14ac:dyDescent="0.25">
      <c r="B6233" s="784">
        <f t="shared" si="290"/>
        <v>45642</v>
      </c>
      <c r="C6233" s="785">
        <v>13</v>
      </c>
      <c r="D6233" s="786">
        <f>IFERROR((INDEX(METADATA!$T$2:$T$20,MATCH(B6233,METADATA!$S$2:$S$20,0))),0)</f>
        <v>7</v>
      </c>
      <c r="E6233" s="785" t="str">
        <f t="shared" si="291"/>
        <v>LO</v>
      </c>
      <c r="F6233" s="786">
        <f>VLOOKUP(C6233,METADATA!$A$5:$H$29,IF(E6233="HI",2,IF(E6233="LO",6,10))+IF(D6233=1,2,IF(D6233=7,1,(IF(WEEKDAY(B6233)=1,2,IF(WEEKDAY(B6233)=7,1,0))))))</f>
        <v>3</v>
      </c>
      <c r="G6233" s="786">
        <f>VLOOKUP(C6233,METADATA!$J$5:$Q$29,IF(E6233="HI",2,IF(E6233="LO",6,10))+IF(D6233=1,2,IF(D6233=7,1,(IF(WEEKDAY(B6233)=1,2,IF(WEEKDAY(B6233)=7,1,0))))))</f>
        <v>3</v>
      </c>
      <c r="H6233" s="787">
        <v>15825.75</v>
      </c>
      <c r="I6233" s="788">
        <v>2998.3675231933594</v>
      </c>
      <c r="K6233" s="795">
        <v>905.6</v>
      </c>
      <c r="M6233" s="798">
        <f t="shared" si="292"/>
        <v>16107.283162179794</v>
      </c>
      <c r="N6233" s="303"/>
      <c r="S6233" s="786">
        <v>0</v>
      </c>
      <c r="T6233" s="781">
        <f>VLOOKUP(C6233,METADATA!$J$5:$Q$29,IF(E6233="HI",2,IF(E6233="LO",6,10))+IF(S6233=1,2,IF(D6233=7,1,(IF(WEEKDAY(B6233)=1,2,IF(WEEKDAY(B6233)=7,1,0))))))</f>
        <v>3</v>
      </c>
      <c r="U6233" s="781">
        <f>VLOOKUP(C6233,METADATA!$A$5:$H$29,IF(E6233="HI",2,IF(E6233="LO",6,10))+IF(S6233=1,2,IF(D6233=7,1,(IF(WEEKDAY(B6233)=1,2,IF(WEEKDAY(B6233)=7,1,0))))))</f>
        <v>3</v>
      </c>
    </row>
    <row r="6234" spans="2:21" ht="13.95" customHeight="1" x14ac:dyDescent="0.25">
      <c r="B6234" s="784">
        <f t="shared" si="290"/>
        <v>45642</v>
      </c>
      <c r="C6234" s="785">
        <v>14</v>
      </c>
      <c r="D6234" s="786">
        <f>IFERROR((INDEX(METADATA!$T$2:$T$20,MATCH(B6234,METADATA!$S$2:$S$20,0))),0)</f>
        <v>7</v>
      </c>
      <c r="E6234" s="785" t="str">
        <f t="shared" si="291"/>
        <v>LO</v>
      </c>
      <c r="F6234" s="786">
        <f>VLOOKUP(C6234,METADATA!$A$5:$H$29,IF(E6234="HI",2,IF(E6234="LO",6,10))+IF(D6234=1,2,IF(D6234=7,1,(IF(WEEKDAY(B6234)=1,2,IF(WEEKDAY(B6234)=7,1,0))))))</f>
        <v>3</v>
      </c>
      <c r="G6234" s="786">
        <f>VLOOKUP(C6234,METADATA!$J$5:$Q$29,IF(E6234="HI",2,IF(E6234="LO",6,10))+IF(D6234=1,2,IF(D6234=7,1,(IF(WEEKDAY(B6234)=1,2,IF(WEEKDAY(B6234)=7,1,0))))))</f>
        <v>3</v>
      </c>
      <c r="H6234" s="787">
        <v>16253.75</v>
      </c>
      <c r="I6234" s="788">
        <v>3798.0025329589844</v>
      </c>
      <c r="K6234" s="795">
        <v>913.98749999999995</v>
      </c>
      <c r="M6234" s="798">
        <f t="shared" si="292"/>
        <v>16691.591065649282</v>
      </c>
      <c r="N6234" s="303"/>
      <c r="S6234" s="786">
        <v>0</v>
      </c>
      <c r="T6234" s="781">
        <f>VLOOKUP(C6234,METADATA!$J$5:$Q$29,IF(E6234="HI",2,IF(E6234="LO",6,10))+IF(S6234=1,2,IF(D6234=7,1,(IF(WEEKDAY(B6234)=1,2,IF(WEEKDAY(B6234)=7,1,0))))))</f>
        <v>3</v>
      </c>
      <c r="U6234" s="781">
        <f>VLOOKUP(C6234,METADATA!$A$5:$H$29,IF(E6234="HI",2,IF(E6234="LO",6,10))+IF(S6234=1,2,IF(D6234=7,1,(IF(WEEKDAY(B6234)=1,2,IF(WEEKDAY(B6234)=7,1,0))))))</f>
        <v>3</v>
      </c>
    </row>
    <row r="6235" spans="2:21" ht="13.95" customHeight="1" x14ac:dyDescent="0.25">
      <c r="B6235" s="784">
        <f t="shared" si="290"/>
        <v>45642</v>
      </c>
      <c r="C6235" s="785">
        <v>15</v>
      </c>
      <c r="D6235" s="786">
        <f>IFERROR((INDEX(METADATA!$T$2:$T$20,MATCH(B6235,METADATA!$S$2:$S$20,0))),0)</f>
        <v>7</v>
      </c>
      <c r="E6235" s="785" t="str">
        <f t="shared" si="291"/>
        <v>LO</v>
      </c>
      <c r="F6235" s="786">
        <f>VLOOKUP(C6235,METADATA!$A$5:$H$29,IF(E6235="HI",2,IF(E6235="LO",6,10))+IF(D6235=1,2,IF(D6235=7,1,(IF(WEEKDAY(B6235)=1,2,IF(WEEKDAY(B6235)=7,1,0))))))</f>
        <v>3</v>
      </c>
      <c r="G6235" s="786">
        <f>VLOOKUP(C6235,METADATA!$J$5:$Q$29,IF(E6235="HI",2,IF(E6235="LO",6,10))+IF(D6235=1,2,IF(D6235=7,1,(IF(WEEKDAY(B6235)=1,2,IF(WEEKDAY(B6235)=7,1,0))))))</f>
        <v>3</v>
      </c>
      <c r="H6235" s="787">
        <v>16489</v>
      </c>
      <c r="I6235" s="788">
        <v>4124.0050048828125</v>
      </c>
      <c r="K6235" s="795">
        <v>902.26250000000005</v>
      </c>
      <c r="M6235" s="798">
        <f t="shared" si="292"/>
        <v>16996.897901684839</v>
      </c>
      <c r="N6235" s="303"/>
      <c r="S6235" s="786">
        <v>0</v>
      </c>
      <c r="T6235" s="781">
        <f>VLOOKUP(C6235,METADATA!$J$5:$Q$29,IF(E6235="HI",2,IF(E6235="LO",6,10))+IF(S6235=1,2,IF(D6235=7,1,(IF(WEEKDAY(B6235)=1,2,IF(WEEKDAY(B6235)=7,1,0))))))</f>
        <v>3</v>
      </c>
      <c r="U6235" s="781">
        <f>VLOOKUP(C6235,METADATA!$A$5:$H$29,IF(E6235="HI",2,IF(E6235="LO",6,10))+IF(S6235=1,2,IF(D6235=7,1,(IF(WEEKDAY(B6235)=1,2,IF(WEEKDAY(B6235)=7,1,0))))))</f>
        <v>3</v>
      </c>
    </row>
    <row r="6236" spans="2:21" ht="13.95" customHeight="1" x14ac:dyDescent="0.25">
      <c r="B6236" s="784">
        <f t="shared" ref="B6236:B6299" si="293">B6212+1</f>
        <v>45642</v>
      </c>
      <c r="C6236" s="785">
        <v>16</v>
      </c>
      <c r="D6236" s="786">
        <f>IFERROR((INDEX(METADATA!$T$2:$T$20,MATCH(B6236,METADATA!$S$2:$S$20,0))),0)</f>
        <v>7</v>
      </c>
      <c r="E6236" s="785" t="str">
        <f t="shared" si="291"/>
        <v>LO</v>
      </c>
      <c r="F6236" s="786">
        <f>VLOOKUP(C6236,METADATA!$A$5:$H$29,IF(E6236="HI",2,IF(E6236="LO",6,10))+IF(D6236=1,2,IF(D6236=7,1,(IF(WEEKDAY(B6236)=1,2,IF(WEEKDAY(B6236)=7,1,0))))))</f>
        <v>3</v>
      </c>
      <c r="G6236" s="786">
        <f>VLOOKUP(C6236,METADATA!$J$5:$Q$29,IF(E6236="HI",2,IF(E6236="LO",6,10))+IF(D6236=1,2,IF(D6236=7,1,(IF(WEEKDAY(B6236)=1,2,IF(WEEKDAY(B6236)=7,1,0))))))</f>
        <v>3</v>
      </c>
      <c r="H6236" s="787">
        <v>16177.5</v>
      </c>
      <c r="I6236" s="788">
        <v>4152.2000122070313</v>
      </c>
      <c r="K6236" s="795">
        <v>933.76250000000005</v>
      </c>
      <c r="M6236" s="798">
        <f t="shared" si="292"/>
        <v>16701.864302866674</v>
      </c>
      <c r="N6236" s="303"/>
      <c r="S6236" s="786">
        <v>0</v>
      </c>
      <c r="T6236" s="781">
        <f>VLOOKUP(C6236,METADATA!$J$5:$Q$29,IF(E6236="HI",2,IF(E6236="LO",6,10))+IF(S6236=1,2,IF(D6236=7,1,(IF(WEEKDAY(B6236)=1,2,IF(WEEKDAY(B6236)=7,1,0))))))</f>
        <v>3</v>
      </c>
      <c r="U6236" s="781">
        <f>VLOOKUP(C6236,METADATA!$A$5:$H$29,IF(E6236="HI",2,IF(E6236="LO",6,10))+IF(S6236=1,2,IF(D6236=7,1,(IF(WEEKDAY(B6236)=1,2,IF(WEEKDAY(B6236)=7,1,0))))))</f>
        <v>3</v>
      </c>
    </row>
    <row r="6237" spans="2:21" ht="13.95" customHeight="1" x14ac:dyDescent="0.25">
      <c r="B6237" s="784">
        <f t="shared" si="293"/>
        <v>45642</v>
      </c>
      <c r="C6237" s="785">
        <v>17</v>
      </c>
      <c r="D6237" s="786">
        <f>IFERROR((INDEX(METADATA!$T$2:$T$20,MATCH(B6237,METADATA!$S$2:$S$20,0))),0)</f>
        <v>7</v>
      </c>
      <c r="E6237" s="785" t="str">
        <f t="shared" si="291"/>
        <v>LO</v>
      </c>
      <c r="F6237" s="786">
        <f>VLOOKUP(C6237,METADATA!$A$5:$H$29,IF(E6237="HI",2,IF(E6237="LO",6,10))+IF(D6237=1,2,IF(D6237=7,1,(IF(WEEKDAY(B6237)=1,2,IF(WEEKDAY(B6237)=7,1,0))))))</f>
        <v>3</v>
      </c>
      <c r="G6237" s="786">
        <f>VLOOKUP(C6237,METADATA!$J$5:$Q$29,IF(E6237="HI",2,IF(E6237="LO",6,10))+IF(D6237=1,2,IF(D6237=7,1,(IF(WEEKDAY(B6237)=1,2,IF(WEEKDAY(B6237)=7,1,0))))))</f>
        <v>3</v>
      </c>
      <c r="H6237" s="787">
        <v>15238.5</v>
      </c>
      <c r="I6237" s="788">
        <v>4112.6549377441406</v>
      </c>
      <c r="K6237" s="795">
        <v>0</v>
      </c>
      <c r="M6237" s="798">
        <f t="shared" si="292"/>
        <v>15783.719868489534</v>
      </c>
      <c r="N6237" s="303"/>
      <c r="S6237" s="786">
        <v>0</v>
      </c>
      <c r="T6237" s="781">
        <f>VLOOKUP(C6237,METADATA!$J$5:$Q$29,IF(E6237="HI",2,IF(E6237="LO",6,10))+IF(S6237=1,2,IF(D6237=7,1,(IF(WEEKDAY(B6237)=1,2,IF(WEEKDAY(B6237)=7,1,0))))))</f>
        <v>3</v>
      </c>
      <c r="U6237" s="781">
        <f>VLOOKUP(C6237,METADATA!$A$5:$H$29,IF(E6237="HI",2,IF(E6237="LO",6,10))+IF(S6237=1,2,IF(D6237=7,1,(IF(WEEKDAY(B6237)=1,2,IF(WEEKDAY(B6237)=7,1,0))))))</f>
        <v>3</v>
      </c>
    </row>
    <row r="6238" spans="2:21" ht="13.95" customHeight="1" x14ac:dyDescent="0.25">
      <c r="B6238" s="784">
        <f t="shared" si="293"/>
        <v>45642</v>
      </c>
      <c r="C6238" s="785">
        <v>18</v>
      </c>
      <c r="D6238" s="786">
        <f>IFERROR((INDEX(METADATA!$T$2:$T$20,MATCH(B6238,METADATA!$S$2:$S$20,0))),0)</f>
        <v>7</v>
      </c>
      <c r="E6238" s="785" t="str">
        <f t="shared" si="291"/>
        <v>LO</v>
      </c>
      <c r="F6238" s="786">
        <f>VLOOKUP(C6238,METADATA!$A$5:$H$29,IF(E6238="HI",2,IF(E6238="LO",6,10))+IF(D6238=1,2,IF(D6238=7,1,(IF(WEEKDAY(B6238)=1,2,IF(WEEKDAY(B6238)=7,1,0))))))</f>
        <v>2</v>
      </c>
      <c r="G6238" s="786">
        <f>VLOOKUP(C6238,METADATA!$J$5:$Q$29,IF(E6238="HI",2,IF(E6238="LO",6,10))+IF(D6238=1,2,IF(D6238=7,1,(IF(WEEKDAY(B6238)=1,2,IF(WEEKDAY(B6238)=7,1,0))))))</f>
        <v>2</v>
      </c>
      <c r="H6238" s="787">
        <v>15109</v>
      </c>
      <c r="I6238" s="788">
        <v>4079.6400146484375</v>
      </c>
      <c r="K6238" s="795">
        <v>0</v>
      </c>
      <c r="M6238" s="798">
        <f t="shared" si="292"/>
        <v>15650.090851145902</v>
      </c>
      <c r="N6238" s="303"/>
      <c r="S6238" s="786">
        <v>0</v>
      </c>
      <c r="T6238" s="781">
        <f>VLOOKUP(C6238,METADATA!$J$5:$Q$29,IF(E6238="HI",2,IF(E6238="LO",6,10))+IF(S6238=1,2,IF(D6238=7,1,(IF(WEEKDAY(B6238)=1,2,IF(WEEKDAY(B6238)=7,1,0))))))</f>
        <v>2</v>
      </c>
      <c r="U6238" s="781">
        <f>VLOOKUP(C6238,METADATA!$A$5:$H$29,IF(E6238="HI",2,IF(E6238="LO",6,10))+IF(S6238=1,2,IF(D6238=7,1,(IF(WEEKDAY(B6238)=1,2,IF(WEEKDAY(B6238)=7,1,0))))))</f>
        <v>2</v>
      </c>
    </row>
    <row r="6239" spans="2:21" ht="13.95" customHeight="1" x14ac:dyDescent="0.25">
      <c r="B6239" s="784">
        <f t="shared" si="293"/>
        <v>45642</v>
      </c>
      <c r="C6239" s="785">
        <v>19</v>
      </c>
      <c r="D6239" s="786">
        <f>IFERROR((INDEX(METADATA!$T$2:$T$20,MATCH(B6239,METADATA!$S$2:$S$20,0))),0)</f>
        <v>7</v>
      </c>
      <c r="E6239" s="785" t="str">
        <f t="shared" si="291"/>
        <v>LO</v>
      </c>
      <c r="F6239" s="786">
        <f>VLOOKUP(C6239,METADATA!$A$5:$H$29,IF(E6239="HI",2,IF(E6239="LO",6,10))+IF(D6239=1,2,IF(D6239=7,1,(IF(WEEKDAY(B6239)=1,2,IF(WEEKDAY(B6239)=7,1,0))))))</f>
        <v>2</v>
      </c>
      <c r="G6239" s="786">
        <f>VLOOKUP(C6239,METADATA!$J$5:$Q$29,IF(E6239="HI",2,IF(E6239="LO",6,10))+IF(D6239=1,2,IF(D6239=7,1,(IF(WEEKDAY(B6239)=1,2,IF(WEEKDAY(B6239)=7,1,0))))))</f>
        <v>2</v>
      </c>
      <c r="H6239" s="787">
        <v>15780.75</v>
      </c>
      <c r="I6239" s="788">
        <v>4021.6349792480469</v>
      </c>
      <c r="K6239" s="795">
        <v>0</v>
      </c>
      <c r="M6239" s="798">
        <f t="shared" si="292"/>
        <v>16285.134892558042</v>
      </c>
      <c r="N6239" s="303"/>
      <c r="S6239" s="786">
        <v>0</v>
      </c>
      <c r="T6239" s="781">
        <f>VLOOKUP(C6239,METADATA!$J$5:$Q$29,IF(E6239="HI",2,IF(E6239="LO",6,10))+IF(S6239=1,2,IF(D6239=7,1,(IF(WEEKDAY(B6239)=1,2,IF(WEEKDAY(B6239)=7,1,0))))))</f>
        <v>2</v>
      </c>
      <c r="U6239" s="781">
        <f>VLOOKUP(C6239,METADATA!$A$5:$H$29,IF(E6239="HI",2,IF(E6239="LO",6,10))+IF(S6239=1,2,IF(D6239=7,1,(IF(WEEKDAY(B6239)=1,2,IF(WEEKDAY(B6239)=7,1,0))))))</f>
        <v>2</v>
      </c>
    </row>
    <row r="6240" spans="2:21" ht="13.95" customHeight="1" x14ac:dyDescent="0.25">
      <c r="B6240" s="784">
        <f t="shared" si="293"/>
        <v>45642</v>
      </c>
      <c r="C6240" s="785">
        <v>20</v>
      </c>
      <c r="D6240" s="786">
        <f>IFERROR((INDEX(METADATA!$T$2:$T$20,MATCH(B6240,METADATA!$S$2:$S$20,0))),0)</f>
        <v>7</v>
      </c>
      <c r="E6240" s="785" t="str">
        <f t="shared" si="291"/>
        <v>LO</v>
      </c>
      <c r="F6240" s="786">
        <f>VLOOKUP(C6240,METADATA!$A$5:$H$29,IF(E6240="HI",2,IF(E6240="LO",6,10))+IF(D6240=1,2,IF(D6240=7,1,(IF(WEEKDAY(B6240)=1,2,IF(WEEKDAY(B6240)=7,1,0))))))</f>
        <v>3</v>
      </c>
      <c r="G6240" s="786">
        <f>VLOOKUP(C6240,METADATA!$J$5:$Q$29,IF(E6240="HI",2,IF(E6240="LO",6,10))+IF(D6240=1,2,IF(D6240=7,1,(IF(WEEKDAY(B6240)=1,2,IF(WEEKDAY(B6240)=7,1,0))))))</f>
        <v>3</v>
      </c>
      <c r="H6240" s="787">
        <v>14688</v>
      </c>
      <c r="I6240" s="788">
        <v>4084.6548767089844</v>
      </c>
      <c r="K6240" s="795">
        <v>0</v>
      </c>
      <c r="M6240" s="798">
        <f t="shared" si="292"/>
        <v>15245.384529811719</v>
      </c>
      <c r="N6240" s="303"/>
      <c r="S6240" s="786">
        <v>0</v>
      </c>
      <c r="T6240" s="781">
        <f>VLOOKUP(C6240,METADATA!$J$5:$Q$29,IF(E6240="HI",2,IF(E6240="LO",6,10))+IF(S6240=1,2,IF(D6240=7,1,(IF(WEEKDAY(B6240)=1,2,IF(WEEKDAY(B6240)=7,1,0))))))</f>
        <v>3</v>
      </c>
      <c r="U6240" s="781">
        <f>VLOOKUP(C6240,METADATA!$A$5:$H$29,IF(E6240="HI",2,IF(E6240="LO",6,10))+IF(S6240=1,2,IF(D6240=7,1,(IF(WEEKDAY(B6240)=1,2,IF(WEEKDAY(B6240)=7,1,0))))))</f>
        <v>3</v>
      </c>
    </row>
    <row r="6241" spans="2:21" ht="13.95" customHeight="1" x14ac:dyDescent="0.25">
      <c r="B6241" s="784">
        <f t="shared" si="293"/>
        <v>45642</v>
      </c>
      <c r="C6241" s="785">
        <v>21</v>
      </c>
      <c r="D6241" s="786">
        <f>IFERROR((INDEX(METADATA!$T$2:$T$20,MATCH(B6241,METADATA!$S$2:$S$20,0))),0)</f>
        <v>7</v>
      </c>
      <c r="E6241" s="785" t="str">
        <f t="shared" si="291"/>
        <v>LO</v>
      </c>
      <c r="F6241" s="786">
        <f>VLOOKUP(C6241,METADATA!$A$5:$H$29,IF(E6241="HI",2,IF(E6241="LO",6,10))+IF(D6241=1,2,IF(D6241=7,1,(IF(WEEKDAY(B6241)=1,2,IF(WEEKDAY(B6241)=7,1,0))))))</f>
        <v>3</v>
      </c>
      <c r="G6241" s="786">
        <f>VLOOKUP(C6241,METADATA!$J$5:$Q$29,IF(E6241="HI",2,IF(E6241="LO",6,10))+IF(D6241=1,2,IF(D6241=7,1,(IF(WEEKDAY(B6241)=1,2,IF(WEEKDAY(B6241)=7,1,0))))))</f>
        <v>3</v>
      </c>
      <c r="H6241" s="787">
        <v>12971.5</v>
      </c>
      <c r="I6241" s="788">
        <v>4200.8199157714844</v>
      </c>
      <c r="K6241" s="795">
        <v>0</v>
      </c>
      <c r="M6241" s="798">
        <f t="shared" si="292"/>
        <v>13634.760731847931</v>
      </c>
      <c r="N6241" s="303"/>
      <c r="S6241" s="786">
        <v>0</v>
      </c>
      <c r="T6241" s="781">
        <f>VLOOKUP(C6241,METADATA!$J$5:$Q$29,IF(E6241="HI",2,IF(E6241="LO",6,10))+IF(S6241=1,2,IF(D6241=7,1,(IF(WEEKDAY(B6241)=1,2,IF(WEEKDAY(B6241)=7,1,0))))))</f>
        <v>3</v>
      </c>
      <c r="U6241" s="781">
        <f>VLOOKUP(C6241,METADATA!$A$5:$H$29,IF(E6241="HI",2,IF(E6241="LO",6,10))+IF(S6241=1,2,IF(D6241=7,1,(IF(WEEKDAY(B6241)=1,2,IF(WEEKDAY(B6241)=7,1,0))))))</f>
        <v>3</v>
      </c>
    </row>
    <row r="6242" spans="2:21" ht="13.95" customHeight="1" x14ac:dyDescent="0.25">
      <c r="B6242" s="784">
        <f t="shared" si="293"/>
        <v>45642</v>
      </c>
      <c r="C6242" s="785">
        <v>22</v>
      </c>
      <c r="D6242" s="786">
        <f>IFERROR((INDEX(METADATA!$T$2:$T$20,MATCH(B6242,METADATA!$S$2:$S$20,0))),0)</f>
        <v>7</v>
      </c>
      <c r="E6242" s="785" t="str">
        <f t="shared" si="291"/>
        <v>LO</v>
      </c>
      <c r="F6242" s="786">
        <f>VLOOKUP(C6242,METADATA!$A$5:$H$29,IF(E6242="HI",2,IF(E6242="LO",6,10))+IF(D6242=1,2,IF(D6242=7,1,(IF(WEEKDAY(B6242)=1,2,IF(WEEKDAY(B6242)=7,1,0))))))</f>
        <v>3</v>
      </c>
      <c r="G6242" s="786">
        <f>VLOOKUP(C6242,METADATA!$J$5:$Q$29,IF(E6242="HI",2,IF(E6242="LO",6,10))+IF(D6242=1,2,IF(D6242=7,1,(IF(WEEKDAY(B6242)=1,2,IF(WEEKDAY(B6242)=7,1,0))))))</f>
        <v>3</v>
      </c>
      <c r="H6242" s="787">
        <v>11263.5</v>
      </c>
      <c r="I6242" s="788">
        <v>4246.3800048828125</v>
      </c>
      <c r="K6242" s="795">
        <v>0</v>
      </c>
      <c r="M6242" s="798">
        <f t="shared" si="292"/>
        <v>12037.365799703377</v>
      </c>
      <c r="N6242" s="303"/>
      <c r="S6242" s="786">
        <v>0</v>
      </c>
      <c r="T6242" s="781">
        <f>VLOOKUP(C6242,METADATA!$J$5:$Q$29,IF(E6242="HI",2,IF(E6242="LO",6,10))+IF(S6242=1,2,IF(D6242=7,1,(IF(WEEKDAY(B6242)=1,2,IF(WEEKDAY(B6242)=7,1,0))))))</f>
        <v>3</v>
      </c>
      <c r="U6242" s="781">
        <f>VLOOKUP(C6242,METADATA!$A$5:$H$29,IF(E6242="HI",2,IF(E6242="LO",6,10))+IF(S6242=1,2,IF(D6242=7,1,(IF(WEEKDAY(B6242)=1,2,IF(WEEKDAY(B6242)=7,1,0))))))</f>
        <v>3</v>
      </c>
    </row>
    <row r="6243" spans="2:21" ht="13.95" customHeight="1" x14ac:dyDescent="0.25">
      <c r="B6243" s="784">
        <f t="shared" si="293"/>
        <v>45642</v>
      </c>
      <c r="C6243" s="785">
        <v>23</v>
      </c>
      <c r="D6243" s="786">
        <f>IFERROR((INDEX(METADATA!$T$2:$T$20,MATCH(B6243,METADATA!$S$2:$S$20,0))),0)</f>
        <v>7</v>
      </c>
      <c r="E6243" s="785" t="str">
        <f t="shared" si="291"/>
        <v>LO</v>
      </c>
      <c r="F6243" s="786">
        <f>VLOOKUP(C6243,METADATA!$A$5:$H$29,IF(E6243="HI",2,IF(E6243="LO",6,10))+IF(D6243=1,2,IF(D6243=7,1,(IF(WEEKDAY(B6243)=1,2,IF(WEEKDAY(B6243)=7,1,0))))))</f>
        <v>3</v>
      </c>
      <c r="G6243" s="786">
        <f>VLOOKUP(C6243,METADATA!$J$5:$Q$29,IF(E6243="HI",2,IF(E6243="LO",6,10))+IF(D6243=1,2,IF(D6243=7,1,(IF(WEEKDAY(B6243)=1,2,IF(WEEKDAY(B6243)=7,1,0))))))</f>
        <v>3</v>
      </c>
      <c r="H6243" s="787">
        <v>10650.25</v>
      </c>
      <c r="I6243" s="788">
        <v>4219.2098999023438</v>
      </c>
      <c r="K6243" s="795">
        <v>0</v>
      </c>
      <c r="M6243" s="798">
        <f t="shared" si="292"/>
        <v>11455.547007538922</v>
      </c>
      <c r="N6243" s="303"/>
      <c r="S6243" s="786">
        <v>0</v>
      </c>
      <c r="T6243" s="781">
        <f>VLOOKUP(C6243,METADATA!$J$5:$Q$29,IF(E6243="HI",2,IF(E6243="LO",6,10))+IF(S6243=1,2,IF(D6243=7,1,(IF(WEEKDAY(B6243)=1,2,IF(WEEKDAY(B6243)=7,1,0))))))</f>
        <v>3</v>
      </c>
      <c r="U6243" s="781">
        <f>VLOOKUP(C6243,METADATA!$A$5:$H$29,IF(E6243="HI",2,IF(E6243="LO",6,10))+IF(S6243=1,2,IF(D6243=7,1,(IF(WEEKDAY(B6243)=1,2,IF(WEEKDAY(B6243)=7,1,0))))))</f>
        <v>3</v>
      </c>
    </row>
    <row r="6244" spans="2:21" ht="13.95" customHeight="1" x14ac:dyDescent="0.25">
      <c r="B6244" s="784">
        <f t="shared" si="293"/>
        <v>45643</v>
      </c>
      <c r="C6244" s="785">
        <v>0</v>
      </c>
      <c r="D6244" s="786">
        <f>IFERROR((INDEX(METADATA!$T$2:$T$20,MATCH(B6244,METADATA!$S$2:$S$20,0))),0)</f>
        <v>0</v>
      </c>
      <c r="E6244" s="785" t="str">
        <f t="shared" si="291"/>
        <v>LO</v>
      </c>
      <c r="F6244" s="786">
        <f>VLOOKUP(C6244,METADATA!$A$5:$H$29,IF(E6244="HI",2,IF(E6244="LO",6,10))+IF(D6244=1,2,IF(D6244=7,1,(IF(WEEKDAY(B6244)=1,2,IF(WEEKDAY(B6244)=7,1,0))))))</f>
        <v>3</v>
      </c>
      <c r="G6244" s="786">
        <f>VLOOKUP(C6244,METADATA!$J$5:$Q$29,IF(E6244="HI",2,IF(E6244="LO",6,10))+IF(D6244=1,2,IF(D6244=7,1,(IF(WEEKDAY(B6244)=1,2,IF(WEEKDAY(B6244)=7,1,0))))))</f>
        <v>3</v>
      </c>
      <c r="H6244" s="787">
        <v>9867</v>
      </c>
      <c r="I6244" s="788">
        <v>4369.7450561523438</v>
      </c>
      <c r="K6244" s="795">
        <v>0</v>
      </c>
      <c r="M6244" s="798">
        <f t="shared" si="292"/>
        <v>10791.309506068661</v>
      </c>
      <c r="N6244" s="303"/>
      <c r="S6244" s="786">
        <v>0</v>
      </c>
      <c r="T6244" s="781">
        <f>VLOOKUP(C6244,METADATA!$J$5:$Q$29,IF(E6244="HI",2,IF(E6244="LO",6,10))+IF(S6244=1,2,IF(D6244=7,1,(IF(WEEKDAY(B6244)=1,2,IF(WEEKDAY(B6244)=7,1,0))))))</f>
        <v>3</v>
      </c>
      <c r="U6244" s="781">
        <f>VLOOKUP(C6244,METADATA!$A$5:$H$29,IF(E6244="HI",2,IF(E6244="LO",6,10))+IF(S6244=1,2,IF(D6244=7,1,(IF(WEEKDAY(B6244)=1,2,IF(WEEKDAY(B6244)=7,1,0))))))</f>
        <v>3</v>
      </c>
    </row>
    <row r="6245" spans="2:21" ht="13.95" customHeight="1" x14ac:dyDescent="0.25">
      <c r="B6245" s="784">
        <f t="shared" si="293"/>
        <v>45643</v>
      </c>
      <c r="C6245" s="785">
        <v>1</v>
      </c>
      <c r="D6245" s="786">
        <f>IFERROR((INDEX(METADATA!$T$2:$T$20,MATCH(B6245,METADATA!$S$2:$S$20,0))),0)</f>
        <v>0</v>
      </c>
      <c r="E6245" s="785" t="str">
        <f t="shared" si="291"/>
        <v>LO</v>
      </c>
      <c r="F6245" s="786">
        <f>VLOOKUP(C6245,METADATA!$A$5:$H$29,IF(E6245="HI",2,IF(E6245="LO",6,10))+IF(D6245=1,2,IF(D6245=7,1,(IF(WEEKDAY(B6245)=1,2,IF(WEEKDAY(B6245)=7,1,0))))))</f>
        <v>3</v>
      </c>
      <c r="G6245" s="786">
        <f>VLOOKUP(C6245,METADATA!$J$5:$Q$29,IF(E6245="HI",2,IF(E6245="LO",6,10))+IF(D6245=1,2,IF(D6245=7,1,(IF(WEEKDAY(B6245)=1,2,IF(WEEKDAY(B6245)=7,1,0))))))</f>
        <v>3</v>
      </c>
      <c r="H6245" s="787">
        <v>9128.25</v>
      </c>
      <c r="I6245" s="788">
        <v>4369.4850158691406</v>
      </c>
      <c r="K6245" s="795">
        <v>0</v>
      </c>
      <c r="M6245" s="798">
        <f t="shared" si="292"/>
        <v>10120.145619822126</v>
      </c>
      <c r="N6245" s="303"/>
      <c r="S6245" s="786">
        <v>0</v>
      </c>
      <c r="T6245" s="781">
        <f>VLOOKUP(C6245,METADATA!$J$5:$Q$29,IF(E6245="HI",2,IF(E6245="LO",6,10))+IF(S6245=1,2,IF(D6245=7,1,(IF(WEEKDAY(B6245)=1,2,IF(WEEKDAY(B6245)=7,1,0))))))</f>
        <v>3</v>
      </c>
      <c r="U6245" s="781">
        <f>VLOOKUP(C6245,METADATA!$A$5:$H$29,IF(E6245="HI",2,IF(E6245="LO",6,10))+IF(S6245=1,2,IF(D6245=7,1,(IF(WEEKDAY(B6245)=1,2,IF(WEEKDAY(B6245)=7,1,0))))))</f>
        <v>3</v>
      </c>
    </row>
    <row r="6246" spans="2:21" ht="13.95" customHeight="1" x14ac:dyDescent="0.25">
      <c r="B6246" s="784">
        <f t="shared" si="293"/>
        <v>45643</v>
      </c>
      <c r="C6246" s="785">
        <v>2</v>
      </c>
      <c r="D6246" s="786">
        <f>IFERROR((INDEX(METADATA!$T$2:$T$20,MATCH(B6246,METADATA!$S$2:$S$20,0))),0)</f>
        <v>0</v>
      </c>
      <c r="E6246" s="785" t="str">
        <f t="shared" si="291"/>
        <v>LO</v>
      </c>
      <c r="F6246" s="786">
        <f>VLOOKUP(C6246,METADATA!$A$5:$H$29,IF(E6246="HI",2,IF(E6246="LO",6,10))+IF(D6246=1,2,IF(D6246=7,1,(IF(WEEKDAY(B6246)=1,2,IF(WEEKDAY(B6246)=7,1,0))))))</f>
        <v>3</v>
      </c>
      <c r="G6246" s="786">
        <f>VLOOKUP(C6246,METADATA!$J$5:$Q$29,IF(E6246="HI",2,IF(E6246="LO",6,10))+IF(D6246=1,2,IF(D6246=7,1,(IF(WEEKDAY(B6246)=1,2,IF(WEEKDAY(B6246)=7,1,0))))))</f>
        <v>3</v>
      </c>
      <c r="H6246" s="787">
        <v>9011.75</v>
      </c>
      <c r="I6246" s="788">
        <v>4394.9199829101563</v>
      </c>
      <c r="K6246" s="795">
        <v>0</v>
      </c>
      <c r="M6246" s="798">
        <f t="shared" si="292"/>
        <v>10026.313366271923</v>
      </c>
      <c r="N6246" s="303"/>
      <c r="S6246" s="786">
        <v>0</v>
      </c>
      <c r="T6246" s="781">
        <f>VLOOKUP(C6246,METADATA!$J$5:$Q$29,IF(E6246="HI",2,IF(E6246="LO",6,10))+IF(S6246=1,2,IF(D6246=7,1,(IF(WEEKDAY(B6246)=1,2,IF(WEEKDAY(B6246)=7,1,0))))))</f>
        <v>3</v>
      </c>
      <c r="U6246" s="781">
        <f>VLOOKUP(C6246,METADATA!$A$5:$H$29,IF(E6246="HI",2,IF(E6246="LO",6,10))+IF(S6246=1,2,IF(D6246=7,1,(IF(WEEKDAY(B6246)=1,2,IF(WEEKDAY(B6246)=7,1,0))))))</f>
        <v>3</v>
      </c>
    </row>
    <row r="6247" spans="2:21" ht="13.95" customHeight="1" x14ac:dyDescent="0.25">
      <c r="B6247" s="784">
        <f t="shared" si="293"/>
        <v>45643</v>
      </c>
      <c r="C6247" s="785">
        <v>3</v>
      </c>
      <c r="D6247" s="786">
        <f>IFERROR((INDEX(METADATA!$T$2:$T$20,MATCH(B6247,METADATA!$S$2:$S$20,0))),0)</f>
        <v>0</v>
      </c>
      <c r="E6247" s="785" t="str">
        <f t="shared" si="291"/>
        <v>LO</v>
      </c>
      <c r="F6247" s="786">
        <f>VLOOKUP(C6247,METADATA!$A$5:$H$29,IF(E6247="HI",2,IF(E6247="LO",6,10))+IF(D6247=1,2,IF(D6247=7,1,(IF(WEEKDAY(B6247)=1,2,IF(WEEKDAY(B6247)=7,1,0))))))</f>
        <v>3</v>
      </c>
      <c r="G6247" s="786">
        <f>VLOOKUP(C6247,METADATA!$J$5:$Q$29,IF(E6247="HI",2,IF(E6247="LO",6,10))+IF(D6247=1,2,IF(D6247=7,1,(IF(WEEKDAY(B6247)=1,2,IF(WEEKDAY(B6247)=7,1,0))))))</f>
        <v>3</v>
      </c>
      <c r="H6247" s="787">
        <v>9042.5</v>
      </c>
      <c r="I6247" s="788">
        <v>4304.0949401855469</v>
      </c>
      <c r="K6247" s="795">
        <v>0</v>
      </c>
      <c r="M6247" s="798">
        <f t="shared" si="292"/>
        <v>10014.591329861185</v>
      </c>
      <c r="N6247" s="303"/>
      <c r="S6247" s="786">
        <v>0</v>
      </c>
      <c r="T6247" s="781">
        <f>VLOOKUP(C6247,METADATA!$J$5:$Q$29,IF(E6247="HI",2,IF(E6247="LO",6,10))+IF(S6247=1,2,IF(D6247=7,1,(IF(WEEKDAY(B6247)=1,2,IF(WEEKDAY(B6247)=7,1,0))))))</f>
        <v>3</v>
      </c>
      <c r="U6247" s="781">
        <f>VLOOKUP(C6247,METADATA!$A$5:$H$29,IF(E6247="HI",2,IF(E6247="LO",6,10))+IF(S6247=1,2,IF(D6247=7,1,(IF(WEEKDAY(B6247)=1,2,IF(WEEKDAY(B6247)=7,1,0))))))</f>
        <v>3</v>
      </c>
    </row>
    <row r="6248" spans="2:21" ht="13.95" customHeight="1" x14ac:dyDescent="0.25">
      <c r="B6248" s="784">
        <f t="shared" si="293"/>
        <v>45643</v>
      </c>
      <c r="C6248" s="785">
        <v>4</v>
      </c>
      <c r="D6248" s="786">
        <f>IFERROR((INDEX(METADATA!$T$2:$T$20,MATCH(B6248,METADATA!$S$2:$S$20,0))),0)</f>
        <v>0</v>
      </c>
      <c r="E6248" s="785" t="str">
        <f t="shared" si="291"/>
        <v>LO</v>
      </c>
      <c r="F6248" s="786">
        <f>VLOOKUP(C6248,METADATA!$A$5:$H$29,IF(E6248="HI",2,IF(E6248="LO",6,10))+IF(D6248=1,2,IF(D6248=7,1,(IF(WEEKDAY(B6248)=1,2,IF(WEEKDAY(B6248)=7,1,0))))))</f>
        <v>3</v>
      </c>
      <c r="G6248" s="786">
        <f>VLOOKUP(C6248,METADATA!$J$5:$Q$29,IF(E6248="HI",2,IF(E6248="LO",6,10))+IF(D6248=1,2,IF(D6248=7,1,(IF(WEEKDAY(B6248)=1,2,IF(WEEKDAY(B6248)=7,1,0))))))</f>
        <v>3</v>
      </c>
      <c r="H6248" s="787">
        <v>9527.75</v>
      </c>
      <c r="I6248" s="788">
        <v>4339.0500183105469</v>
      </c>
      <c r="K6248" s="795">
        <v>870.51250000000005</v>
      </c>
      <c r="M6248" s="798">
        <f t="shared" si="292"/>
        <v>10469.258575653806</v>
      </c>
      <c r="N6248" s="303"/>
      <c r="S6248" s="786">
        <v>0</v>
      </c>
      <c r="T6248" s="781">
        <f>VLOOKUP(C6248,METADATA!$J$5:$Q$29,IF(E6248="HI",2,IF(E6248="LO",6,10))+IF(S6248=1,2,IF(D6248=7,1,(IF(WEEKDAY(B6248)=1,2,IF(WEEKDAY(B6248)=7,1,0))))))</f>
        <v>3</v>
      </c>
      <c r="U6248" s="781">
        <f>VLOOKUP(C6248,METADATA!$A$5:$H$29,IF(E6248="HI",2,IF(E6248="LO",6,10))+IF(S6248=1,2,IF(D6248=7,1,(IF(WEEKDAY(B6248)=1,2,IF(WEEKDAY(B6248)=7,1,0))))))</f>
        <v>3</v>
      </c>
    </row>
    <row r="6249" spans="2:21" ht="13.95" customHeight="1" x14ac:dyDescent="0.25">
      <c r="B6249" s="784">
        <f t="shared" si="293"/>
        <v>45643</v>
      </c>
      <c r="C6249" s="785">
        <v>5</v>
      </c>
      <c r="D6249" s="786">
        <f>IFERROR((INDEX(METADATA!$T$2:$T$20,MATCH(B6249,METADATA!$S$2:$S$20,0))),0)</f>
        <v>0</v>
      </c>
      <c r="E6249" s="785" t="str">
        <f t="shared" si="291"/>
        <v>LO</v>
      </c>
      <c r="F6249" s="786">
        <f>VLOOKUP(C6249,METADATA!$A$5:$H$29,IF(E6249="HI",2,IF(E6249="LO",6,10))+IF(D6249=1,2,IF(D6249=7,1,(IF(WEEKDAY(B6249)=1,2,IF(WEEKDAY(B6249)=7,1,0))))))</f>
        <v>3</v>
      </c>
      <c r="G6249" s="786">
        <f>VLOOKUP(C6249,METADATA!$J$5:$Q$29,IF(E6249="HI",2,IF(E6249="LO",6,10))+IF(D6249=1,2,IF(D6249=7,1,(IF(WEEKDAY(B6249)=1,2,IF(WEEKDAY(B6249)=7,1,0))))))</f>
        <v>3</v>
      </c>
      <c r="H6249" s="787">
        <v>10809.5</v>
      </c>
      <c r="I6249" s="788">
        <v>4367.8150329589844</v>
      </c>
      <c r="K6249" s="795">
        <v>865.8125</v>
      </c>
      <c r="M6249" s="798">
        <f t="shared" si="292"/>
        <v>11658.606195087923</v>
      </c>
      <c r="N6249" s="303"/>
      <c r="S6249" s="786">
        <v>0</v>
      </c>
      <c r="T6249" s="781">
        <f>VLOOKUP(C6249,METADATA!$J$5:$Q$29,IF(E6249="HI",2,IF(E6249="LO",6,10))+IF(S6249=1,2,IF(D6249=7,1,(IF(WEEKDAY(B6249)=1,2,IF(WEEKDAY(B6249)=7,1,0))))))</f>
        <v>3</v>
      </c>
      <c r="U6249" s="781">
        <f>VLOOKUP(C6249,METADATA!$A$5:$H$29,IF(E6249="HI",2,IF(E6249="LO",6,10))+IF(S6249=1,2,IF(D6249=7,1,(IF(WEEKDAY(B6249)=1,2,IF(WEEKDAY(B6249)=7,1,0))))))</f>
        <v>3</v>
      </c>
    </row>
    <row r="6250" spans="2:21" ht="13.95" customHeight="1" x14ac:dyDescent="0.25">
      <c r="B6250" s="784">
        <f t="shared" si="293"/>
        <v>45643</v>
      </c>
      <c r="C6250" s="785">
        <v>6</v>
      </c>
      <c r="D6250" s="786">
        <f>IFERROR((INDEX(METADATA!$T$2:$T$20,MATCH(B6250,METADATA!$S$2:$S$20,0))),0)</f>
        <v>0</v>
      </c>
      <c r="E6250" s="785" t="str">
        <f t="shared" si="291"/>
        <v>LO</v>
      </c>
      <c r="F6250" s="786">
        <f>VLOOKUP(C6250,METADATA!$A$5:$H$29,IF(E6250="HI",2,IF(E6250="LO",6,10))+IF(D6250=1,2,IF(D6250=7,1,(IF(WEEKDAY(B6250)=1,2,IF(WEEKDAY(B6250)=7,1,0))))))</f>
        <v>2</v>
      </c>
      <c r="G6250" s="786">
        <f>VLOOKUP(C6250,METADATA!$J$5:$Q$29,IF(E6250="HI",2,IF(E6250="LO",6,10))+IF(D6250=1,2,IF(D6250=7,1,(IF(WEEKDAY(B6250)=1,2,IF(WEEKDAY(B6250)=7,1,0))))))</f>
        <v>2</v>
      </c>
      <c r="H6250" s="787">
        <v>12340.5</v>
      </c>
      <c r="I6250" s="788">
        <v>4304.6125183105469</v>
      </c>
      <c r="K6250" s="795">
        <v>834.63750000000005</v>
      </c>
      <c r="M6250" s="798">
        <f t="shared" si="292"/>
        <v>13069.721847950548</v>
      </c>
      <c r="N6250" s="303"/>
      <c r="S6250" s="786">
        <v>0</v>
      </c>
      <c r="T6250" s="781">
        <f>VLOOKUP(C6250,METADATA!$J$5:$Q$29,IF(E6250="HI",2,IF(E6250="LO",6,10))+IF(S6250=1,2,IF(D6250=7,1,(IF(WEEKDAY(B6250)=1,2,IF(WEEKDAY(B6250)=7,1,0))))))</f>
        <v>2</v>
      </c>
      <c r="U6250" s="781">
        <f>VLOOKUP(C6250,METADATA!$A$5:$H$29,IF(E6250="HI",2,IF(E6250="LO",6,10))+IF(S6250=1,2,IF(D6250=7,1,(IF(WEEKDAY(B6250)=1,2,IF(WEEKDAY(B6250)=7,1,0))))))</f>
        <v>2</v>
      </c>
    </row>
    <row r="6251" spans="2:21" ht="13.95" customHeight="1" x14ac:dyDescent="0.25">
      <c r="B6251" s="784">
        <f t="shared" si="293"/>
        <v>45643</v>
      </c>
      <c r="C6251" s="785">
        <v>7</v>
      </c>
      <c r="D6251" s="786">
        <f>IFERROR((INDEX(METADATA!$T$2:$T$20,MATCH(B6251,METADATA!$S$2:$S$20,0))),0)</f>
        <v>0</v>
      </c>
      <c r="E6251" s="785" t="str">
        <f t="shared" si="291"/>
        <v>LO</v>
      </c>
      <c r="F6251" s="786">
        <f>VLOOKUP(C6251,METADATA!$A$5:$H$29,IF(E6251="HI",2,IF(E6251="LO",6,10))+IF(D6251=1,2,IF(D6251=7,1,(IF(WEEKDAY(B6251)=1,2,IF(WEEKDAY(B6251)=7,1,0))))))</f>
        <v>1</v>
      </c>
      <c r="G6251" s="786">
        <f>VLOOKUP(C6251,METADATA!$J$5:$Q$29,IF(E6251="HI",2,IF(E6251="LO",6,10))+IF(D6251=1,2,IF(D6251=7,1,(IF(WEEKDAY(B6251)=1,2,IF(WEEKDAY(B6251)=7,1,0))))))</f>
        <v>1</v>
      </c>
      <c r="H6251" s="787">
        <v>13194.5</v>
      </c>
      <c r="I6251" s="788">
        <v>4101.8349914550781</v>
      </c>
      <c r="K6251" s="795">
        <v>847.33749999999998</v>
      </c>
      <c r="M6251" s="798">
        <f t="shared" si="292"/>
        <v>13817.376036973346</v>
      </c>
      <c r="N6251" s="303"/>
      <c r="S6251" s="786">
        <v>0</v>
      </c>
      <c r="T6251" s="781">
        <f>VLOOKUP(C6251,METADATA!$J$5:$Q$29,IF(E6251="HI",2,IF(E6251="LO",6,10))+IF(S6251=1,2,IF(D6251=7,1,(IF(WEEKDAY(B6251)=1,2,IF(WEEKDAY(B6251)=7,1,0))))))</f>
        <v>1</v>
      </c>
      <c r="U6251" s="781">
        <f>VLOOKUP(C6251,METADATA!$A$5:$H$29,IF(E6251="HI",2,IF(E6251="LO",6,10))+IF(S6251=1,2,IF(D6251=7,1,(IF(WEEKDAY(B6251)=1,2,IF(WEEKDAY(B6251)=7,1,0))))))</f>
        <v>1</v>
      </c>
    </row>
    <row r="6252" spans="2:21" ht="13.95" customHeight="1" x14ac:dyDescent="0.25">
      <c r="B6252" s="784">
        <f t="shared" si="293"/>
        <v>45643</v>
      </c>
      <c r="C6252" s="785">
        <v>8</v>
      </c>
      <c r="D6252" s="786">
        <f>IFERROR((INDEX(METADATA!$T$2:$T$20,MATCH(B6252,METADATA!$S$2:$S$20,0))),0)</f>
        <v>0</v>
      </c>
      <c r="E6252" s="785" t="str">
        <f t="shared" si="291"/>
        <v>LO</v>
      </c>
      <c r="F6252" s="786">
        <f>VLOOKUP(C6252,METADATA!$A$5:$H$29,IF(E6252="HI",2,IF(E6252="LO",6,10))+IF(D6252=1,2,IF(D6252=7,1,(IF(WEEKDAY(B6252)=1,2,IF(WEEKDAY(B6252)=7,1,0))))))</f>
        <v>1</v>
      </c>
      <c r="G6252" s="786">
        <f>VLOOKUP(C6252,METADATA!$J$5:$Q$29,IF(E6252="HI",2,IF(E6252="LO",6,10))+IF(D6252=1,2,IF(D6252=7,1,(IF(WEEKDAY(B6252)=1,2,IF(WEEKDAY(B6252)=7,1,0))))))</f>
        <v>1</v>
      </c>
      <c r="H6252" s="787">
        <v>14774.25</v>
      </c>
      <c r="I6252" s="788">
        <v>3039.3574829101563</v>
      </c>
      <c r="K6252" s="795">
        <v>851.61249999999995</v>
      </c>
      <c r="M6252" s="798">
        <f t="shared" si="292"/>
        <v>15083.638717876465</v>
      </c>
      <c r="N6252" s="303"/>
      <c r="S6252" s="786">
        <v>0</v>
      </c>
      <c r="T6252" s="781">
        <f>VLOOKUP(C6252,METADATA!$J$5:$Q$29,IF(E6252="HI",2,IF(E6252="LO",6,10))+IF(S6252=1,2,IF(D6252=7,1,(IF(WEEKDAY(B6252)=1,2,IF(WEEKDAY(B6252)=7,1,0))))))</f>
        <v>1</v>
      </c>
      <c r="U6252" s="781">
        <f>VLOOKUP(C6252,METADATA!$A$5:$H$29,IF(E6252="HI",2,IF(E6252="LO",6,10))+IF(S6252=1,2,IF(D6252=7,1,(IF(WEEKDAY(B6252)=1,2,IF(WEEKDAY(B6252)=7,1,0))))))</f>
        <v>1</v>
      </c>
    </row>
    <row r="6253" spans="2:21" ht="13.95" customHeight="1" x14ac:dyDescent="0.25">
      <c r="B6253" s="784">
        <f t="shared" si="293"/>
        <v>45643</v>
      </c>
      <c r="C6253" s="785">
        <v>9</v>
      </c>
      <c r="D6253" s="786">
        <f>IFERROR((INDEX(METADATA!$T$2:$T$20,MATCH(B6253,METADATA!$S$2:$S$20,0))),0)</f>
        <v>0</v>
      </c>
      <c r="E6253" s="785" t="str">
        <f t="shared" si="291"/>
        <v>LO</v>
      </c>
      <c r="F6253" s="786">
        <f>VLOOKUP(C6253,METADATA!$A$5:$H$29,IF(E6253="HI",2,IF(E6253="LO",6,10))+IF(D6253=1,2,IF(D6253=7,1,(IF(WEEKDAY(B6253)=1,2,IF(WEEKDAY(B6253)=7,1,0))))))</f>
        <v>2</v>
      </c>
      <c r="G6253" s="786">
        <f>VLOOKUP(C6253,METADATA!$J$5:$Q$29,IF(E6253="HI",2,IF(E6253="LO",6,10))+IF(D6253=1,2,IF(D6253=7,1,(IF(WEEKDAY(B6253)=1,2,IF(WEEKDAY(B6253)=7,1,0))))))</f>
        <v>1</v>
      </c>
      <c r="H6253" s="787">
        <v>15684.5</v>
      </c>
      <c r="I6253" s="788">
        <v>2978.304931640625</v>
      </c>
      <c r="K6253" s="795">
        <v>856.5</v>
      </c>
      <c r="M6253" s="798">
        <f t="shared" si="292"/>
        <v>15964.768727289314</v>
      </c>
      <c r="N6253" s="303"/>
      <c r="S6253" s="786">
        <v>0</v>
      </c>
      <c r="T6253" s="781">
        <f>VLOOKUP(C6253,METADATA!$J$5:$Q$29,IF(E6253="HI",2,IF(E6253="LO",6,10))+IF(S6253=1,2,IF(D6253=7,1,(IF(WEEKDAY(B6253)=1,2,IF(WEEKDAY(B6253)=7,1,0))))))</f>
        <v>1</v>
      </c>
      <c r="U6253" s="781">
        <f>VLOOKUP(C6253,METADATA!$A$5:$H$29,IF(E6253="HI",2,IF(E6253="LO",6,10))+IF(S6253=1,2,IF(D6253=7,1,(IF(WEEKDAY(B6253)=1,2,IF(WEEKDAY(B6253)=7,1,0))))))</f>
        <v>2</v>
      </c>
    </row>
    <row r="6254" spans="2:21" ht="13.95" customHeight="1" x14ac:dyDescent="0.25">
      <c r="B6254" s="784">
        <f t="shared" si="293"/>
        <v>45643</v>
      </c>
      <c r="C6254" s="785">
        <v>10</v>
      </c>
      <c r="D6254" s="786">
        <f>IFERROR((INDEX(METADATA!$T$2:$T$20,MATCH(B6254,METADATA!$S$2:$S$20,0))),0)</f>
        <v>0</v>
      </c>
      <c r="E6254" s="785" t="str">
        <f t="shared" si="291"/>
        <v>LO</v>
      </c>
      <c r="F6254" s="786">
        <f>VLOOKUP(C6254,METADATA!$A$5:$H$29,IF(E6254="HI",2,IF(E6254="LO",6,10))+IF(D6254=1,2,IF(D6254=7,1,(IF(WEEKDAY(B6254)=1,2,IF(WEEKDAY(B6254)=7,1,0))))))</f>
        <v>2</v>
      </c>
      <c r="G6254" s="786">
        <f>VLOOKUP(C6254,METADATA!$J$5:$Q$29,IF(E6254="HI",2,IF(E6254="LO",6,10))+IF(D6254=1,2,IF(D6254=7,1,(IF(WEEKDAY(B6254)=1,2,IF(WEEKDAY(B6254)=7,1,0))))))</f>
        <v>2</v>
      </c>
      <c r="H6254" s="787">
        <v>15962.75</v>
      </c>
      <c r="I6254" s="788">
        <v>2991.0249938964844</v>
      </c>
      <c r="K6254" s="795">
        <v>824.32500000000005</v>
      </c>
      <c r="M6254" s="798">
        <f t="shared" si="292"/>
        <v>16240.554734263649</v>
      </c>
      <c r="N6254" s="303"/>
      <c r="S6254" s="786">
        <v>0</v>
      </c>
      <c r="T6254" s="781">
        <f>VLOOKUP(C6254,METADATA!$J$5:$Q$29,IF(E6254="HI",2,IF(E6254="LO",6,10))+IF(S6254=1,2,IF(D6254=7,1,(IF(WEEKDAY(B6254)=1,2,IF(WEEKDAY(B6254)=7,1,0))))))</f>
        <v>2</v>
      </c>
      <c r="U6254" s="781">
        <f>VLOOKUP(C6254,METADATA!$A$5:$H$29,IF(E6254="HI",2,IF(E6254="LO",6,10))+IF(S6254=1,2,IF(D6254=7,1,(IF(WEEKDAY(B6254)=1,2,IF(WEEKDAY(B6254)=7,1,0))))))</f>
        <v>2</v>
      </c>
    </row>
    <row r="6255" spans="2:21" ht="13.95" customHeight="1" x14ac:dyDescent="0.25">
      <c r="B6255" s="784">
        <f t="shared" si="293"/>
        <v>45643</v>
      </c>
      <c r="C6255" s="785">
        <v>11</v>
      </c>
      <c r="D6255" s="786">
        <f>IFERROR((INDEX(METADATA!$T$2:$T$20,MATCH(B6255,METADATA!$S$2:$S$20,0))),0)</f>
        <v>0</v>
      </c>
      <c r="E6255" s="785" t="str">
        <f t="shared" si="291"/>
        <v>LO</v>
      </c>
      <c r="F6255" s="786">
        <f>VLOOKUP(C6255,METADATA!$A$5:$H$29,IF(E6255="HI",2,IF(E6255="LO",6,10))+IF(D6255=1,2,IF(D6255=7,1,(IF(WEEKDAY(B6255)=1,2,IF(WEEKDAY(B6255)=7,1,0))))))</f>
        <v>2</v>
      </c>
      <c r="G6255" s="786">
        <f>VLOOKUP(C6255,METADATA!$J$5:$Q$29,IF(E6255="HI",2,IF(E6255="LO",6,10))+IF(D6255=1,2,IF(D6255=7,1,(IF(WEEKDAY(B6255)=1,2,IF(WEEKDAY(B6255)=7,1,0))))))</f>
        <v>2</v>
      </c>
      <c r="H6255" s="787">
        <v>16669.75</v>
      </c>
      <c r="I6255" s="788">
        <v>3761.6174926757813</v>
      </c>
      <c r="K6255" s="795">
        <v>882.73749999999995</v>
      </c>
      <c r="M6255" s="798">
        <f t="shared" si="292"/>
        <v>17088.894967893753</v>
      </c>
      <c r="N6255" s="303"/>
      <c r="S6255" s="786">
        <v>0</v>
      </c>
      <c r="T6255" s="781">
        <f>VLOOKUP(C6255,METADATA!$J$5:$Q$29,IF(E6255="HI",2,IF(E6255="LO",6,10))+IF(S6255=1,2,IF(D6255=7,1,(IF(WEEKDAY(B6255)=1,2,IF(WEEKDAY(B6255)=7,1,0))))))</f>
        <v>2</v>
      </c>
      <c r="U6255" s="781">
        <f>VLOOKUP(C6255,METADATA!$A$5:$H$29,IF(E6255="HI",2,IF(E6255="LO",6,10))+IF(S6255=1,2,IF(D6255=7,1,(IF(WEEKDAY(B6255)=1,2,IF(WEEKDAY(B6255)=7,1,0))))))</f>
        <v>2</v>
      </c>
    </row>
    <row r="6256" spans="2:21" ht="13.95" customHeight="1" x14ac:dyDescent="0.25">
      <c r="B6256" s="784">
        <f t="shared" si="293"/>
        <v>45643</v>
      </c>
      <c r="C6256" s="785">
        <v>12</v>
      </c>
      <c r="D6256" s="786">
        <f>IFERROR((INDEX(METADATA!$T$2:$T$20,MATCH(B6256,METADATA!$S$2:$S$20,0))),0)</f>
        <v>0</v>
      </c>
      <c r="E6256" s="785" t="str">
        <f t="shared" si="291"/>
        <v>LO</v>
      </c>
      <c r="F6256" s="786">
        <f>VLOOKUP(C6256,METADATA!$A$5:$H$29,IF(E6256="HI",2,IF(E6256="LO",6,10))+IF(D6256=1,2,IF(D6256=7,1,(IF(WEEKDAY(B6256)=1,2,IF(WEEKDAY(B6256)=7,1,0))))))</f>
        <v>2</v>
      </c>
      <c r="G6256" s="786">
        <f>VLOOKUP(C6256,METADATA!$J$5:$Q$29,IF(E6256="HI",2,IF(E6256="LO",6,10))+IF(D6256=1,2,IF(D6256=7,1,(IF(WEEKDAY(B6256)=1,2,IF(WEEKDAY(B6256)=7,1,0))))))</f>
        <v>2</v>
      </c>
      <c r="H6256" s="787">
        <v>16852</v>
      </c>
      <c r="I6256" s="788">
        <v>3936.4499816894531</v>
      </c>
      <c r="K6256" s="795">
        <v>909.3125</v>
      </c>
      <c r="M6256" s="798">
        <f t="shared" si="292"/>
        <v>17305.650593327686</v>
      </c>
      <c r="N6256" s="303"/>
      <c r="S6256" s="786">
        <v>0</v>
      </c>
      <c r="T6256" s="781">
        <f>VLOOKUP(C6256,METADATA!$J$5:$Q$29,IF(E6256="HI",2,IF(E6256="LO",6,10))+IF(S6256=1,2,IF(D6256=7,1,(IF(WEEKDAY(B6256)=1,2,IF(WEEKDAY(B6256)=7,1,0))))))</f>
        <v>2</v>
      </c>
      <c r="U6256" s="781">
        <f>VLOOKUP(C6256,METADATA!$A$5:$H$29,IF(E6256="HI",2,IF(E6256="LO",6,10))+IF(S6256=1,2,IF(D6256=7,1,(IF(WEEKDAY(B6256)=1,2,IF(WEEKDAY(B6256)=7,1,0))))))</f>
        <v>2</v>
      </c>
    </row>
    <row r="6257" spans="2:21" ht="13.95" customHeight="1" x14ac:dyDescent="0.25">
      <c r="B6257" s="784">
        <f t="shared" si="293"/>
        <v>45643</v>
      </c>
      <c r="C6257" s="785">
        <v>13</v>
      </c>
      <c r="D6257" s="786">
        <f>IFERROR((INDEX(METADATA!$T$2:$T$20,MATCH(B6257,METADATA!$S$2:$S$20,0))),0)</f>
        <v>0</v>
      </c>
      <c r="E6257" s="785" t="str">
        <f t="shared" si="291"/>
        <v>LO</v>
      </c>
      <c r="F6257" s="786">
        <f>VLOOKUP(C6257,METADATA!$A$5:$H$29,IF(E6257="HI",2,IF(E6257="LO",6,10))+IF(D6257=1,2,IF(D6257=7,1,(IF(WEEKDAY(B6257)=1,2,IF(WEEKDAY(B6257)=7,1,0))))))</f>
        <v>2</v>
      </c>
      <c r="G6257" s="786">
        <f>VLOOKUP(C6257,METADATA!$J$5:$Q$29,IF(E6257="HI",2,IF(E6257="LO",6,10))+IF(D6257=1,2,IF(D6257=7,1,(IF(WEEKDAY(B6257)=1,2,IF(WEEKDAY(B6257)=7,1,0))))))</f>
        <v>2</v>
      </c>
      <c r="H6257" s="787">
        <v>16422.75</v>
      </c>
      <c r="I6257" s="788">
        <v>3981.7349853515625</v>
      </c>
      <c r="K6257" s="795">
        <v>905.6</v>
      </c>
      <c r="M6257" s="798">
        <f t="shared" si="292"/>
        <v>16898.54819373761</v>
      </c>
      <c r="N6257" s="303"/>
      <c r="S6257" s="786">
        <v>0</v>
      </c>
      <c r="T6257" s="781">
        <f>VLOOKUP(C6257,METADATA!$J$5:$Q$29,IF(E6257="HI",2,IF(E6257="LO",6,10))+IF(S6257=1,2,IF(D6257=7,1,(IF(WEEKDAY(B6257)=1,2,IF(WEEKDAY(B6257)=7,1,0))))))</f>
        <v>2</v>
      </c>
      <c r="U6257" s="781">
        <f>VLOOKUP(C6257,METADATA!$A$5:$H$29,IF(E6257="HI",2,IF(E6257="LO",6,10))+IF(S6257=1,2,IF(D6257=7,1,(IF(WEEKDAY(B6257)=1,2,IF(WEEKDAY(B6257)=7,1,0))))))</f>
        <v>2</v>
      </c>
    </row>
    <row r="6258" spans="2:21" ht="13.95" customHeight="1" x14ac:dyDescent="0.25">
      <c r="B6258" s="784">
        <f t="shared" si="293"/>
        <v>45643</v>
      </c>
      <c r="C6258" s="785">
        <v>14</v>
      </c>
      <c r="D6258" s="786">
        <f>IFERROR((INDEX(METADATA!$T$2:$T$20,MATCH(B6258,METADATA!$S$2:$S$20,0))),0)</f>
        <v>0</v>
      </c>
      <c r="E6258" s="785" t="str">
        <f t="shared" si="291"/>
        <v>LO</v>
      </c>
      <c r="F6258" s="786">
        <f>VLOOKUP(C6258,METADATA!$A$5:$H$29,IF(E6258="HI",2,IF(E6258="LO",6,10))+IF(D6258=1,2,IF(D6258=7,1,(IF(WEEKDAY(B6258)=1,2,IF(WEEKDAY(B6258)=7,1,0))))))</f>
        <v>2</v>
      </c>
      <c r="G6258" s="786">
        <f>VLOOKUP(C6258,METADATA!$J$5:$Q$29,IF(E6258="HI",2,IF(E6258="LO",6,10))+IF(D6258=1,2,IF(D6258=7,1,(IF(WEEKDAY(B6258)=1,2,IF(WEEKDAY(B6258)=7,1,0))))))</f>
        <v>2</v>
      </c>
      <c r="H6258" s="787">
        <v>16578.5</v>
      </c>
      <c r="I6258" s="788">
        <v>3996.5151062011719</v>
      </c>
      <c r="K6258" s="795">
        <v>913.98749999999995</v>
      </c>
      <c r="M6258" s="798">
        <f t="shared" si="292"/>
        <v>17053.410076700031</v>
      </c>
      <c r="N6258" s="303"/>
      <c r="S6258" s="786">
        <v>0</v>
      </c>
      <c r="T6258" s="781">
        <f>VLOOKUP(C6258,METADATA!$J$5:$Q$29,IF(E6258="HI",2,IF(E6258="LO",6,10))+IF(S6258=1,2,IF(D6258=7,1,(IF(WEEKDAY(B6258)=1,2,IF(WEEKDAY(B6258)=7,1,0))))))</f>
        <v>2</v>
      </c>
      <c r="U6258" s="781">
        <f>VLOOKUP(C6258,METADATA!$A$5:$H$29,IF(E6258="HI",2,IF(E6258="LO",6,10))+IF(S6258=1,2,IF(D6258=7,1,(IF(WEEKDAY(B6258)=1,2,IF(WEEKDAY(B6258)=7,1,0))))))</f>
        <v>2</v>
      </c>
    </row>
    <row r="6259" spans="2:21" ht="13.95" customHeight="1" x14ac:dyDescent="0.25">
      <c r="B6259" s="784">
        <f t="shared" si="293"/>
        <v>45643</v>
      </c>
      <c r="C6259" s="785">
        <v>15</v>
      </c>
      <c r="D6259" s="786">
        <f>IFERROR((INDEX(METADATA!$T$2:$T$20,MATCH(B6259,METADATA!$S$2:$S$20,0))),0)</f>
        <v>0</v>
      </c>
      <c r="E6259" s="785" t="str">
        <f t="shared" si="291"/>
        <v>LO</v>
      </c>
      <c r="F6259" s="786">
        <f>VLOOKUP(C6259,METADATA!$A$5:$H$29,IF(E6259="HI",2,IF(E6259="LO",6,10))+IF(D6259=1,2,IF(D6259=7,1,(IF(WEEKDAY(B6259)=1,2,IF(WEEKDAY(B6259)=7,1,0))))))</f>
        <v>2</v>
      </c>
      <c r="G6259" s="786">
        <f>VLOOKUP(C6259,METADATA!$J$5:$Q$29,IF(E6259="HI",2,IF(E6259="LO",6,10))+IF(D6259=1,2,IF(D6259=7,1,(IF(WEEKDAY(B6259)=1,2,IF(WEEKDAY(B6259)=7,1,0))))))</f>
        <v>2</v>
      </c>
      <c r="H6259" s="787">
        <v>16427</v>
      </c>
      <c r="I6259" s="788">
        <v>4097.6199951171875</v>
      </c>
      <c r="K6259" s="795">
        <v>902.26250000000005</v>
      </c>
      <c r="M6259" s="798">
        <f t="shared" si="292"/>
        <v>16930.351993516975</v>
      </c>
      <c r="N6259" s="303"/>
      <c r="S6259" s="786">
        <v>0</v>
      </c>
      <c r="T6259" s="781">
        <f>VLOOKUP(C6259,METADATA!$J$5:$Q$29,IF(E6259="HI",2,IF(E6259="LO",6,10))+IF(S6259=1,2,IF(D6259=7,1,(IF(WEEKDAY(B6259)=1,2,IF(WEEKDAY(B6259)=7,1,0))))))</f>
        <v>2</v>
      </c>
      <c r="U6259" s="781">
        <f>VLOOKUP(C6259,METADATA!$A$5:$H$29,IF(E6259="HI",2,IF(E6259="LO",6,10))+IF(S6259=1,2,IF(D6259=7,1,(IF(WEEKDAY(B6259)=1,2,IF(WEEKDAY(B6259)=7,1,0))))))</f>
        <v>2</v>
      </c>
    </row>
    <row r="6260" spans="2:21" ht="13.95" customHeight="1" x14ac:dyDescent="0.25">
      <c r="B6260" s="784">
        <f t="shared" si="293"/>
        <v>45643</v>
      </c>
      <c r="C6260" s="785">
        <v>16</v>
      </c>
      <c r="D6260" s="786">
        <f>IFERROR((INDEX(METADATA!$T$2:$T$20,MATCH(B6260,METADATA!$S$2:$S$20,0))),0)</f>
        <v>0</v>
      </c>
      <c r="E6260" s="785" t="str">
        <f t="shared" si="291"/>
        <v>LO</v>
      </c>
      <c r="F6260" s="786">
        <f>VLOOKUP(C6260,METADATA!$A$5:$H$29,IF(E6260="HI",2,IF(E6260="LO",6,10))+IF(D6260=1,2,IF(D6260=7,1,(IF(WEEKDAY(B6260)=1,2,IF(WEEKDAY(B6260)=7,1,0))))))</f>
        <v>2</v>
      </c>
      <c r="G6260" s="786">
        <f>VLOOKUP(C6260,METADATA!$J$5:$Q$29,IF(E6260="HI",2,IF(E6260="LO",6,10))+IF(D6260=1,2,IF(D6260=7,1,(IF(WEEKDAY(B6260)=1,2,IF(WEEKDAY(B6260)=7,1,0))))))</f>
        <v>2</v>
      </c>
      <c r="H6260" s="787">
        <v>16079.75</v>
      </c>
      <c r="I6260" s="788">
        <v>3325.7525634765625</v>
      </c>
      <c r="K6260" s="795">
        <v>933.76250000000005</v>
      </c>
      <c r="M6260" s="798">
        <f t="shared" si="292"/>
        <v>16420.078872404083</v>
      </c>
      <c r="N6260" s="303"/>
      <c r="S6260" s="786">
        <v>0</v>
      </c>
      <c r="T6260" s="781">
        <f>VLOOKUP(C6260,METADATA!$J$5:$Q$29,IF(E6260="HI",2,IF(E6260="LO",6,10))+IF(S6260=1,2,IF(D6260=7,1,(IF(WEEKDAY(B6260)=1,2,IF(WEEKDAY(B6260)=7,1,0))))))</f>
        <v>2</v>
      </c>
      <c r="U6260" s="781">
        <f>VLOOKUP(C6260,METADATA!$A$5:$H$29,IF(E6260="HI",2,IF(E6260="LO",6,10))+IF(S6260=1,2,IF(D6260=7,1,(IF(WEEKDAY(B6260)=1,2,IF(WEEKDAY(B6260)=7,1,0))))))</f>
        <v>2</v>
      </c>
    </row>
    <row r="6261" spans="2:21" ht="13.95" customHeight="1" x14ac:dyDescent="0.25">
      <c r="B6261" s="784">
        <f t="shared" si="293"/>
        <v>45643</v>
      </c>
      <c r="C6261" s="785">
        <v>17</v>
      </c>
      <c r="D6261" s="786">
        <f>IFERROR((INDEX(METADATA!$T$2:$T$20,MATCH(B6261,METADATA!$S$2:$S$20,0))),0)</f>
        <v>0</v>
      </c>
      <c r="E6261" s="785" t="str">
        <f t="shared" si="291"/>
        <v>LO</v>
      </c>
      <c r="F6261" s="786">
        <f>VLOOKUP(C6261,METADATA!$A$5:$H$29,IF(E6261="HI",2,IF(E6261="LO",6,10))+IF(D6261=1,2,IF(D6261=7,1,(IF(WEEKDAY(B6261)=1,2,IF(WEEKDAY(B6261)=7,1,0))))))</f>
        <v>2</v>
      </c>
      <c r="G6261" s="786">
        <f>VLOOKUP(C6261,METADATA!$J$5:$Q$29,IF(E6261="HI",2,IF(E6261="LO",6,10))+IF(D6261=1,2,IF(D6261=7,1,(IF(WEEKDAY(B6261)=1,2,IF(WEEKDAY(B6261)=7,1,0))))))</f>
        <v>2</v>
      </c>
      <c r="H6261" s="787">
        <v>15023.75</v>
      </c>
      <c r="I6261" s="788">
        <v>2840.0624084472656</v>
      </c>
      <c r="K6261" s="795">
        <v>0</v>
      </c>
      <c r="M6261" s="798">
        <f t="shared" si="292"/>
        <v>15289.833829913759</v>
      </c>
      <c r="N6261" s="303"/>
      <c r="S6261" s="786">
        <v>0</v>
      </c>
      <c r="T6261" s="781">
        <f>VLOOKUP(C6261,METADATA!$J$5:$Q$29,IF(E6261="HI",2,IF(E6261="LO",6,10))+IF(S6261=1,2,IF(D6261=7,1,(IF(WEEKDAY(B6261)=1,2,IF(WEEKDAY(B6261)=7,1,0))))))</f>
        <v>2</v>
      </c>
      <c r="U6261" s="781">
        <f>VLOOKUP(C6261,METADATA!$A$5:$H$29,IF(E6261="HI",2,IF(E6261="LO",6,10))+IF(S6261=1,2,IF(D6261=7,1,(IF(WEEKDAY(B6261)=1,2,IF(WEEKDAY(B6261)=7,1,0))))))</f>
        <v>2</v>
      </c>
    </row>
    <row r="6262" spans="2:21" ht="13.95" customHeight="1" x14ac:dyDescent="0.25">
      <c r="B6262" s="784">
        <f t="shared" si="293"/>
        <v>45643</v>
      </c>
      <c r="C6262" s="785">
        <v>18</v>
      </c>
      <c r="D6262" s="786">
        <f>IFERROR((INDEX(METADATA!$T$2:$T$20,MATCH(B6262,METADATA!$S$2:$S$20,0))),0)</f>
        <v>0</v>
      </c>
      <c r="E6262" s="785" t="str">
        <f t="shared" si="291"/>
        <v>LO</v>
      </c>
      <c r="F6262" s="786">
        <f>VLOOKUP(C6262,METADATA!$A$5:$H$29,IF(E6262="HI",2,IF(E6262="LO",6,10))+IF(D6262=1,2,IF(D6262=7,1,(IF(WEEKDAY(B6262)=1,2,IF(WEEKDAY(B6262)=7,1,0))))))</f>
        <v>1</v>
      </c>
      <c r="G6262" s="786">
        <f>VLOOKUP(C6262,METADATA!$J$5:$Q$29,IF(E6262="HI",2,IF(E6262="LO",6,10))+IF(D6262=1,2,IF(D6262=7,1,(IF(WEEKDAY(B6262)=1,2,IF(WEEKDAY(B6262)=7,1,0))))))</f>
        <v>1</v>
      </c>
      <c r="H6262" s="787">
        <v>14906.5</v>
      </c>
      <c r="I6262" s="788">
        <v>3390.3674926757813</v>
      </c>
      <c r="K6262" s="795">
        <v>0</v>
      </c>
      <c r="M6262" s="798">
        <f t="shared" si="292"/>
        <v>15287.195098689383</v>
      </c>
      <c r="N6262" s="303"/>
      <c r="S6262" s="786">
        <v>0</v>
      </c>
      <c r="T6262" s="781">
        <f>VLOOKUP(C6262,METADATA!$J$5:$Q$29,IF(E6262="HI",2,IF(E6262="LO",6,10))+IF(S6262=1,2,IF(D6262=7,1,(IF(WEEKDAY(B6262)=1,2,IF(WEEKDAY(B6262)=7,1,0))))))</f>
        <v>1</v>
      </c>
      <c r="U6262" s="781">
        <f>VLOOKUP(C6262,METADATA!$A$5:$H$29,IF(E6262="HI",2,IF(E6262="LO",6,10))+IF(S6262=1,2,IF(D6262=7,1,(IF(WEEKDAY(B6262)=1,2,IF(WEEKDAY(B6262)=7,1,0))))))</f>
        <v>1</v>
      </c>
    </row>
    <row r="6263" spans="2:21" ht="13.95" customHeight="1" x14ac:dyDescent="0.25">
      <c r="B6263" s="784">
        <f t="shared" si="293"/>
        <v>45643</v>
      </c>
      <c r="C6263" s="785">
        <v>19</v>
      </c>
      <c r="D6263" s="786">
        <f>IFERROR((INDEX(METADATA!$T$2:$T$20,MATCH(B6263,METADATA!$S$2:$S$20,0))),0)</f>
        <v>0</v>
      </c>
      <c r="E6263" s="785" t="str">
        <f t="shared" si="291"/>
        <v>LO</v>
      </c>
      <c r="F6263" s="786">
        <f>VLOOKUP(C6263,METADATA!$A$5:$H$29,IF(E6263="HI",2,IF(E6263="LO",6,10))+IF(D6263=1,2,IF(D6263=7,1,(IF(WEEKDAY(B6263)=1,2,IF(WEEKDAY(B6263)=7,1,0))))))</f>
        <v>1</v>
      </c>
      <c r="G6263" s="786">
        <f>VLOOKUP(C6263,METADATA!$J$5:$Q$29,IF(E6263="HI",2,IF(E6263="LO",6,10))+IF(D6263=1,2,IF(D6263=7,1,(IF(WEEKDAY(B6263)=1,2,IF(WEEKDAY(B6263)=7,1,0))))))</f>
        <v>1</v>
      </c>
      <c r="H6263" s="787">
        <v>15269</v>
      </c>
      <c r="I6263" s="788">
        <v>3907.1200256347656</v>
      </c>
      <c r="K6263" s="795">
        <v>0</v>
      </c>
      <c r="M6263" s="798">
        <f t="shared" si="292"/>
        <v>15760.962784510222</v>
      </c>
      <c r="N6263" s="303"/>
      <c r="S6263" s="786">
        <v>0</v>
      </c>
      <c r="T6263" s="781">
        <f>VLOOKUP(C6263,METADATA!$J$5:$Q$29,IF(E6263="HI",2,IF(E6263="LO",6,10))+IF(S6263=1,2,IF(D6263=7,1,(IF(WEEKDAY(B6263)=1,2,IF(WEEKDAY(B6263)=7,1,0))))))</f>
        <v>1</v>
      </c>
      <c r="U6263" s="781">
        <f>VLOOKUP(C6263,METADATA!$A$5:$H$29,IF(E6263="HI",2,IF(E6263="LO",6,10))+IF(S6263=1,2,IF(D6263=7,1,(IF(WEEKDAY(B6263)=1,2,IF(WEEKDAY(B6263)=7,1,0))))))</f>
        <v>1</v>
      </c>
    </row>
    <row r="6264" spans="2:21" ht="13.95" customHeight="1" x14ac:dyDescent="0.25">
      <c r="B6264" s="784">
        <f t="shared" si="293"/>
        <v>45643</v>
      </c>
      <c r="C6264" s="785">
        <v>20</v>
      </c>
      <c r="D6264" s="786">
        <f>IFERROR((INDEX(METADATA!$T$2:$T$20,MATCH(B6264,METADATA!$S$2:$S$20,0))),0)</f>
        <v>0</v>
      </c>
      <c r="E6264" s="785" t="str">
        <f t="shared" si="291"/>
        <v>LO</v>
      </c>
      <c r="F6264" s="786">
        <f>VLOOKUP(C6264,METADATA!$A$5:$H$29,IF(E6264="HI",2,IF(E6264="LO",6,10))+IF(D6264=1,2,IF(D6264=7,1,(IF(WEEKDAY(B6264)=1,2,IF(WEEKDAY(B6264)=7,1,0))))))</f>
        <v>1</v>
      </c>
      <c r="G6264" s="786">
        <f>VLOOKUP(C6264,METADATA!$J$5:$Q$29,IF(E6264="HI",2,IF(E6264="LO",6,10))+IF(D6264=1,2,IF(D6264=7,1,(IF(WEEKDAY(B6264)=1,2,IF(WEEKDAY(B6264)=7,1,0))))))</f>
        <v>2</v>
      </c>
      <c r="H6264" s="787">
        <v>13850.25</v>
      </c>
      <c r="I6264" s="788">
        <v>4054.554931640625</v>
      </c>
      <c r="K6264" s="795">
        <v>0</v>
      </c>
      <c r="M6264" s="798">
        <f t="shared" si="292"/>
        <v>14431.522468408913</v>
      </c>
      <c r="N6264" s="303"/>
      <c r="S6264" s="786">
        <v>0</v>
      </c>
      <c r="T6264" s="781">
        <f>VLOOKUP(C6264,METADATA!$J$5:$Q$29,IF(E6264="HI",2,IF(E6264="LO",6,10))+IF(S6264=1,2,IF(D6264=7,1,(IF(WEEKDAY(B6264)=1,2,IF(WEEKDAY(B6264)=7,1,0))))))</f>
        <v>2</v>
      </c>
      <c r="U6264" s="781">
        <f>VLOOKUP(C6264,METADATA!$A$5:$H$29,IF(E6264="HI",2,IF(E6264="LO",6,10))+IF(S6264=1,2,IF(D6264=7,1,(IF(WEEKDAY(B6264)=1,2,IF(WEEKDAY(B6264)=7,1,0))))))</f>
        <v>1</v>
      </c>
    </row>
    <row r="6265" spans="2:21" ht="13.95" customHeight="1" x14ac:dyDescent="0.25">
      <c r="B6265" s="784">
        <f t="shared" si="293"/>
        <v>45643</v>
      </c>
      <c r="C6265" s="785">
        <v>21</v>
      </c>
      <c r="D6265" s="786">
        <f>IFERROR((INDEX(METADATA!$T$2:$T$20,MATCH(B6265,METADATA!$S$2:$S$20,0))),0)</f>
        <v>0</v>
      </c>
      <c r="E6265" s="785" t="str">
        <f t="shared" si="291"/>
        <v>LO</v>
      </c>
      <c r="F6265" s="786">
        <f>VLOOKUP(C6265,METADATA!$A$5:$H$29,IF(E6265="HI",2,IF(E6265="LO",6,10))+IF(D6265=1,2,IF(D6265=7,1,(IF(WEEKDAY(B6265)=1,2,IF(WEEKDAY(B6265)=7,1,0))))))</f>
        <v>2</v>
      </c>
      <c r="G6265" s="786">
        <f>VLOOKUP(C6265,METADATA!$J$5:$Q$29,IF(E6265="HI",2,IF(E6265="LO",6,10))+IF(D6265=1,2,IF(D6265=7,1,(IF(WEEKDAY(B6265)=1,2,IF(WEEKDAY(B6265)=7,1,0))))))</f>
        <v>2</v>
      </c>
      <c r="H6265" s="787">
        <v>12283.5</v>
      </c>
      <c r="I6265" s="788">
        <v>3924.0249938964844</v>
      </c>
      <c r="K6265" s="795">
        <v>0</v>
      </c>
      <c r="M6265" s="798">
        <f t="shared" si="292"/>
        <v>12895.051159368244</v>
      </c>
      <c r="N6265" s="303"/>
      <c r="S6265" s="786">
        <v>0</v>
      </c>
      <c r="T6265" s="781">
        <f>VLOOKUP(C6265,METADATA!$J$5:$Q$29,IF(E6265="HI",2,IF(E6265="LO",6,10))+IF(S6265=1,2,IF(D6265=7,1,(IF(WEEKDAY(B6265)=1,2,IF(WEEKDAY(B6265)=7,1,0))))))</f>
        <v>2</v>
      </c>
      <c r="U6265" s="781">
        <f>VLOOKUP(C6265,METADATA!$A$5:$H$29,IF(E6265="HI",2,IF(E6265="LO",6,10))+IF(S6265=1,2,IF(D6265=7,1,(IF(WEEKDAY(B6265)=1,2,IF(WEEKDAY(B6265)=7,1,0))))))</f>
        <v>2</v>
      </c>
    </row>
    <row r="6266" spans="2:21" ht="13.95" customHeight="1" x14ac:dyDescent="0.25">
      <c r="B6266" s="784">
        <f t="shared" si="293"/>
        <v>45643</v>
      </c>
      <c r="C6266" s="785">
        <v>22</v>
      </c>
      <c r="D6266" s="786">
        <f>IFERROR((INDEX(METADATA!$T$2:$T$20,MATCH(B6266,METADATA!$S$2:$S$20,0))),0)</f>
        <v>0</v>
      </c>
      <c r="E6266" s="785" t="str">
        <f t="shared" si="291"/>
        <v>LO</v>
      </c>
      <c r="F6266" s="786">
        <f>VLOOKUP(C6266,METADATA!$A$5:$H$29,IF(E6266="HI",2,IF(E6266="LO",6,10))+IF(D6266=1,2,IF(D6266=7,1,(IF(WEEKDAY(B6266)=1,2,IF(WEEKDAY(B6266)=7,1,0))))))</f>
        <v>3</v>
      </c>
      <c r="G6266" s="786">
        <f>VLOOKUP(C6266,METADATA!$J$5:$Q$29,IF(E6266="HI",2,IF(E6266="LO",6,10))+IF(D6266=1,2,IF(D6266=7,1,(IF(WEEKDAY(B6266)=1,2,IF(WEEKDAY(B6266)=7,1,0))))))</f>
        <v>3</v>
      </c>
      <c r="H6266" s="787">
        <v>10882.25</v>
      </c>
      <c r="I6266" s="788">
        <v>4040.0450744628906</v>
      </c>
      <c r="K6266" s="795">
        <v>0</v>
      </c>
      <c r="M6266" s="798">
        <f t="shared" si="292"/>
        <v>11607.985581753273</v>
      </c>
      <c r="N6266" s="303"/>
      <c r="S6266" s="786">
        <v>0</v>
      </c>
      <c r="T6266" s="781">
        <f>VLOOKUP(C6266,METADATA!$J$5:$Q$29,IF(E6266="HI",2,IF(E6266="LO",6,10))+IF(S6266=1,2,IF(D6266=7,1,(IF(WEEKDAY(B6266)=1,2,IF(WEEKDAY(B6266)=7,1,0))))))</f>
        <v>3</v>
      </c>
      <c r="U6266" s="781">
        <f>VLOOKUP(C6266,METADATA!$A$5:$H$29,IF(E6266="HI",2,IF(E6266="LO",6,10))+IF(S6266=1,2,IF(D6266=7,1,(IF(WEEKDAY(B6266)=1,2,IF(WEEKDAY(B6266)=7,1,0))))))</f>
        <v>3</v>
      </c>
    </row>
    <row r="6267" spans="2:21" ht="13.95" customHeight="1" x14ac:dyDescent="0.25">
      <c r="B6267" s="784">
        <f t="shared" si="293"/>
        <v>45643</v>
      </c>
      <c r="C6267" s="785">
        <v>23</v>
      </c>
      <c r="D6267" s="786">
        <f>IFERROR((INDEX(METADATA!$T$2:$T$20,MATCH(B6267,METADATA!$S$2:$S$20,0))),0)</f>
        <v>0</v>
      </c>
      <c r="E6267" s="785" t="str">
        <f t="shared" si="291"/>
        <v>LO</v>
      </c>
      <c r="F6267" s="786">
        <f>VLOOKUP(C6267,METADATA!$A$5:$H$29,IF(E6267="HI",2,IF(E6267="LO",6,10))+IF(D6267=1,2,IF(D6267=7,1,(IF(WEEKDAY(B6267)=1,2,IF(WEEKDAY(B6267)=7,1,0))))))</f>
        <v>3</v>
      </c>
      <c r="G6267" s="786">
        <f>VLOOKUP(C6267,METADATA!$J$5:$Q$29,IF(E6267="HI",2,IF(E6267="LO",6,10))+IF(D6267=1,2,IF(D6267=7,1,(IF(WEEKDAY(B6267)=1,2,IF(WEEKDAY(B6267)=7,1,0))))))</f>
        <v>3</v>
      </c>
      <c r="H6267" s="787">
        <v>10079.75</v>
      </c>
      <c r="I6267" s="788">
        <v>3900.9800109863281</v>
      </c>
      <c r="K6267" s="795">
        <v>0</v>
      </c>
      <c r="M6267" s="798">
        <f t="shared" si="292"/>
        <v>10808.28409640563</v>
      </c>
      <c r="N6267" s="303"/>
      <c r="S6267" s="786">
        <v>0</v>
      </c>
      <c r="T6267" s="781">
        <f>VLOOKUP(C6267,METADATA!$J$5:$Q$29,IF(E6267="HI",2,IF(E6267="LO",6,10))+IF(S6267=1,2,IF(D6267=7,1,(IF(WEEKDAY(B6267)=1,2,IF(WEEKDAY(B6267)=7,1,0))))))</f>
        <v>3</v>
      </c>
      <c r="U6267" s="781">
        <f>VLOOKUP(C6267,METADATA!$A$5:$H$29,IF(E6267="HI",2,IF(E6267="LO",6,10))+IF(S6267=1,2,IF(D6267=7,1,(IF(WEEKDAY(B6267)=1,2,IF(WEEKDAY(B6267)=7,1,0))))))</f>
        <v>3</v>
      </c>
    </row>
    <row r="6268" spans="2:21" ht="13.95" customHeight="1" x14ac:dyDescent="0.25">
      <c r="B6268" s="784">
        <f t="shared" si="293"/>
        <v>45644</v>
      </c>
      <c r="C6268" s="785">
        <v>0</v>
      </c>
      <c r="D6268" s="786">
        <f>IFERROR((INDEX(METADATA!$T$2:$T$20,MATCH(B6268,METADATA!$S$2:$S$20,0))),0)</f>
        <v>0</v>
      </c>
      <c r="E6268" s="785" t="str">
        <f t="shared" si="291"/>
        <v>LO</v>
      </c>
      <c r="F6268" s="786">
        <f>VLOOKUP(C6268,METADATA!$A$5:$H$29,IF(E6268="HI",2,IF(E6268="LO",6,10))+IF(D6268=1,2,IF(D6268=7,1,(IF(WEEKDAY(B6268)=1,2,IF(WEEKDAY(B6268)=7,1,0))))))</f>
        <v>3</v>
      </c>
      <c r="G6268" s="786">
        <f>VLOOKUP(C6268,METADATA!$J$5:$Q$29,IF(E6268="HI",2,IF(E6268="LO",6,10))+IF(D6268=1,2,IF(D6268=7,1,(IF(WEEKDAY(B6268)=1,2,IF(WEEKDAY(B6268)=7,1,0))))))</f>
        <v>3</v>
      </c>
      <c r="H6268" s="787">
        <v>9534.25</v>
      </c>
      <c r="I6268" s="788">
        <v>3824.2500915527344</v>
      </c>
      <c r="K6268" s="795">
        <v>0</v>
      </c>
      <c r="M6268" s="798">
        <f t="shared" si="292"/>
        <v>10272.624388404411</v>
      </c>
      <c r="N6268" s="303"/>
      <c r="S6268" s="786">
        <v>0</v>
      </c>
      <c r="T6268" s="781">
        <f>VLOOKUP(C6268,METADATA!$J$5:$Q$29,IF(E6268="HI",2,IF(E6268="LO",6,10))+IF(S6268=1,2,IF(D6268=7,1,(IF(WEEKDAY(B6268)=1,2,IF(WEEKDAY(B6268)=7,1,0))))))</f>
        <v>3</v>
      </c>
      <c r="U6268" s="781">
        <f>VLOOKUP(C6268,METADATA!$A$5:$H$29,IF(E6268="HI",2,IF(E6268="LO",6,10))+IF(S6268=1,2,IF(D6268=7,1,(IF(WEEKDAY(B6268)=1,2,IF(WEEKDAY(B6268)=7,1,0))))))</f>
        <v>3</v>
      </c>
    </row>
    <row r="6269" spans="2:21" ht="13.95" customHeight="1" x14ac:dyDescent="0.25">
      <c r="B6269" s="784">
        <f t="shared" si="293"/>
        <v>45644</v>
      </c>
      <c r="C6269" s="785">
        <v>1</v>
      </c>
      <c r="D6269" s="786">
        <f>IFERROR((INDEX(METADATA!$T$2:$T$20,MATCH(B6269,METADATA!$S$2:$S$20,0))),0)</f>
        <v>0</v>
      </c>
      <c r="E6269" s="785" t="str">
        <f t="shared" si="291"/>
        <v>LO</v>
      </c>
      <c r="F6269" s="786">
        <f>VLOOKUP(C6269,METADATA!$A$5:$H$29,IF(E6269="HI",2,IF(E6269="LO",6,10))+IF(D6269=1,2,IF(D6269=7,1,(IF(WEEKDAY(B6269)=1,2,IF(WEEKDAY(B6269)=7,1,0))))))</f>
        <v>3</v>
      </c>
      <c r="G6269" s="786">
        <f>VLOOKUP(C6269,METADATA!$J$5:$Q$29,IF(E6269="HI",2,IF(E6269="LO",6,10))+IF(D6269=1,2,IF(D6269=7,1,(IF(WEEKDAY(B6269)=1,2,IF(WEEKDAY(B6269)=7,1,0))))))</f>
        <v>3</v>
      </c>
      <c r="H6269" s="787">
        <v>8961.25</v>
      </c>
      <c r="I6269" s="788">
        <v>3828.6975708007813</v>
      </c>
      <c r="K6269" s="795">
        <v>0</v>
      </c>
      <c r="M6269" s="798">
        <f t="shared" si="292"/>
        <v>9744.8923365605115</v>
      </c>
      <c r="N6269" s="303"/>
      <c r="S6269" s="786">
        <v>0</v>
      </c>
      <c r="T6269" s="781">
        <f>VLOOKUP(C6269,METADATA!$J$5:$Q$29,IF(E6269="HI",2,IF(E6269="LO",6,10))+IF(S6269=1,2,IF(D6269=7,1,(IF(WEEKDAY(B6269)=1,2,IF(WEEKDAY(B6269)=7,1,0))))))</f>
        <v>3</v>
      </c>
      <c r="U6269" s="781">
        <f>VLOOKUP(C6269,METADATA!$A$5:$H$29,IF(E6269="HI",2,IF(E6269="LO",6,10))+IF(S6269=1,2,IF(D6269=7,1,(IF(WEEKDAY(B6269)=1,2,IF(WEEKDAY(B6269)=7,1,0))))))</f>
        <v>3</v>
      </c>
    </row>
    <row r="6270" spans="2:21" ht="13.95" customHeight="1" x14ac:dyDescent="0.25">
      <c r="B6270" s="784">
        <f t="shared" si="293"/>
        <v>45644</v>
      </c>
      <c r="C6270" s="785">
        <v>2</v>
      </c>
      <c r="D6270" s="786">
        <f>IFERROR((INDEX(METADATA!$T$2:$T$20,MATCH(B6270,METADATA!$S$2:$S$20,0))),0)</f>
        <v>0</v>
      </c>
      <c r="E6270" s="785" t="str">
        <f t="shared" si="291"/>
        <v>LO</v>
      </c>
      <c r="F6270" s="786">
        <f>VLOOKUP(C6270,METADATA!$A$5:$H$29,IF(E6270="HI",2,IF(E6270="LO",6,10))+IF(D6270=1,2,IF(D6270=7,1,(IF(WEEKDAY(B6270)=1,2,IF(WEEKDAY(B6270)=7,1,0))))))</f>
        <v>3</v>
      </c>
      <c r="G6270" s="786">
        <f>VLOOKUP(C6270,METADATA!$J$5:$Q$29,IF(E6270="HI",2,IF(E6270="LO",6,10))+IF(D6270=1,2,IF(D6270=7,1,(IF(WEEKDAY(B6270)=1,2,IF(WEEKDAY(B6270)=7,1,0))))))</f>
        <v>3</v>
      </c>
      <c r="H6270" s="787">
        <v>9314</v>
      </c>
      <c r="I6270" s="788">
        <v>3854.4800415039063</v>
      </c>
      <c r="K6270" s="795">
        <v>0</v>
      </c>
      <c r="M6270" s="798">
        <f t="shared" si="292"/>
        <v>10080.06013823092</v>
      </c>
      <c r="N6270" s="303"/>
      <c r="S6270" s="786">
        <v>0</v>
      </c>
      <c r="T6270" s="781">
        <f>VLOOKUP(C6270,METADATA!$J$5:$Q$29,IF(E6270="HI",2,IF(E6270="LO",6,10))+IF(S6270=1,2,IF(D6270=7,1,(IF(WEEKDAY(B6270)=1,2,IF(WEEKDAY(B6270)=7,1,0))))))</f>
        <v>3</v>
      </c>
      <c r="U6270" s="781">
        <f>VLOOKUP(C6270,METADATA!$A$5:$H$29,IF(E6270="HI",2,IF(E6270="LO",6,10))+IF(S6270=1,2,IF(D6270=7,1,(IF(WEEKDAY(B6270)=1,2,IF(WEEKDAY(B6270)=7,1,0))))))</f>
        <v>3</v>
      </c>
    </row>
    <row r="6271" spans="2:21" ht="13.95" customHeight="1" x14ac:dyDescent="0.25">
      <c r="B6271" s="784">
        <f t="shared" si="293"/>
        <v>45644</v>
      </c>
      <c r="C6271" s="785">
        <v>3</v>
      </c>
      <c r="D6271" s="786">
        <f>IFERROR((INDEX(METADATA!$T$2:$T$20,MATCH(B6271,METADATA!$S$2:$S$20,0))),0)</f>
        <v>0</v>
      </c>
      <c r="E6271" s="785" t="str">
        <f t="shared" si="291"/>
        <v>LO</v>
      </c>
      <c r="F6271" s="786">
        <f>VLOOKUP(C6271,METADATA!$A$5:$H$29,IF(E6271="HI",2,IF(E6271="LO",6,10))+IF(D6271=1,2,IF(D6271=7,1,(IF(WEEKDAY(B6271)=1,2,IF(WEEKDAY(B6271)=7,1,0))))))</f>
        <v>3</v>
      </c>
      <c r="G6271" s="786">
        <f>VLOOKUP(C6271,METADATA!$J$5:$Q$29,IF(E6271="HI",2,IF(E6271="LO",6,10))+IF(D6271=1,2,IF(D6271=7,1,(IF(WEEKDAY(B6271)=1,2,IF(WEEKDAY(B6271)=7,1,0))))))</f>
        <v>3</v>
      </c>
      <c r="H6271" s="787">
        <v>9142</v>
      </c>
      <c r="I6271" s="788">
        <v>3899.574951171875</v>
      </c>
      <c r="K6271" s="795">
        <v>0</v>
      </c>
      <c r="M6271" s="798">
        <f t="shared" si="292"/>
        <v>9938.956122239757</v>
      </c>
      <c r="N6271" s="303"/>
      <c r="S6271" s="786">
        <v>0</v>
      </c>
      <c r="T6271" s="781">
        <f>VLOOKUP(C6271,METADATA!$J$5:$Q$29,IF(E6271="HI",2,IF(E6271="LO",6,10))+IF(S6271=1,2,IF(D6271=7,1,(IF(WEEKDAY(B6271)=1,2,IF(WEEKDAY(B6271)=7,1,0))))))</f>
        <v>3</v>
      </c>
      <c r="U6271" s="781">
        <f>VLOOKUP(C6271,METADATA!$A$5:$H$29,IF(E6271="HI",2,IF(E6271="LO",6,10))+IF(S6271=1,2,IF(D6271=7,1,(IF(WEEKDAY(B6271)=1,2,IF(WEEKDAY(B6271)=7,1,0))))))</f>
        <v>3</v>
      </c>
    </row>
    <row r="6272" spans="2:21" ht="13.95" customHeight="1" x14ac:dyDescent="0.25">
      <c r="B6272" s="784">
        <f t="shared" si="293"/>
        <v>45644</v>
      </c>
      <c r="C6272" s="785">
        <v>4</v>
      </c>
      <c r="D6272" s="786">
        <f>IFERROR((INDEX(METADATA!$T$2:$T$20,MATCH(B6272,METADATA!$S$2:$S$20,0))),0)</f>
        <v>0</v>
      </c>
      <c r="E6272" s="785" t="str">
        <f t="shared" si="291"/>
        <v>LO</v>
      </c>
      <c r="F6272" s="786">
        <f>VLOOKUP(C6272,METADATA!$A$5:$H$29,IF(E6272="HI",2,IF(E6272="LO",6,10))+IF(D6272=1,2,IF(D6272=7,1,(IF(WEEKDAY(B6272)=1,2,IF(WEEKDAY(B6272)=7,1,0))))))</f>
        <v>3</v>
      </c>
      <c r="G6272" s="786">
        <f>VLOOKUP(C6272,METADATA!$J$5:$Q$29,IF(E6272="HI",2,IF(E6272="LO",6,10))+IF(D6272=1,2,IF(D6272=7,1,(IF(WEEKDAY(B6272)=1,2,IF(WEEKDAY(B6272)=7,1,0))))))</f>
        <v>3</v>
      </c>
      <c r="H6272" s="787">
        <v>9604</v>
      </c>
      <c r="I6272" s="788">
        <v>3465.5174560546875</v>
      </c>
      <c r="K6272" s="795">
        <v>870.51250000000005</v>
      </c>
      <c r="M6272" s="798">
        <f t="shared" si="292"/>
        <v>10210.123762140191</v>
      </c>
      <c r="N6272" s="303"/>
      <c r="S6272" s="786">
        <v>0</v>
      </c>
      <c r="T6272" s="781">
        <f>VLOOKUP(C6272,METADATA!$J$5:$Q$29,IF(E6272="HI",2,IF(E6272="LO",6,10))+IF(S6272=1,2,IF(D6272=7,1,(IF(WEEKDAY(B6272)=1,2,IF(WEEKDAY(B6272)=7,1,0))))))</f>
        <v>3</v>
      </c>
      <c r="U6272" s="781">
        <f>VLOOKUP(C6272,METADATA!$A$5:$H$29,IF(E6272="HI",2,IF(E6272="LO",6,10))+IF(S6272=1,2,IF(D6272=7,1,(IF(WEEKDAY(B6272)=1,2,IF(WEEKDAY(B6272)=7,1,0))))))</f>
        <v>3</v>
      </c>
    </row>
    <row r="6273" spans="2:21" ht="13.95" customHeight="1" x14ac:dyDescent="0.25">
      <c r="B6273" s="784">
        <f t="shared" si="293"/>
        <v>45644</v>
      </c>
      <c r="C6273" s="785">
        <v>5</v>
      </c>
      <c r="D6273" s="786">
        <f>IFERROR((INDEX(METADATA!$T$2:$T$20,MATCH(B6273,METADATA!$S$2:$S$20,0))),0)</f>
        <v>0</v>
      </c>
      <c r="E6273" s="785" t="str">
        <f t="shared" si="291"/>
        <v>LO</v>
      </c>
      <c r="F6273" s="786">
        <f>VLOOKUP(C6273,METADATA!$A$5:$H$29,IF(E6273="HI",2,IF(E6273="LO",6,10))+IF(D6273=1,2,IF(D6273=7,1,(IF(WEEKDAY(B6273)=1,2,IF(WEEKDAY(B6273)=7,1,0))))))</f>
        <v>3</v>
      </c>
      <c r="G6273" s="786">
        <f>VLOOKUP(C6273,METADATA!$J$5:$Q$29,IF(E6273="HI",2,IF(E6273="LO",6,10))+IF(D6273=1,2,IF(D6273=7,1,(IF(WEEKDAY(B6273)=1,2,IF(WEEKDAY(B6273)=7,1,0))))))</f>
        <v>3</v>
      </c>
      <c r="H6273" s="787">
        <v>10930.75</v>
      </c>
      <c r="I6273" s="788">
        <v>2568.1675109863281</v>
      </c>
      <c r="K6273" s="795">
        <v>865.8125</v>
      </c>
      <c r="M6273" s="798">
        <f t="shared" si="292"/>
        <v>11228.391689239636</v>
      </c>
      <c r="N6273" s="303"/>
      <c r="S6273" s="786">
        <v>0</v>
      </c>
      <c r="T6273" s="781">
        <f>VLOOKUP(C6273,METADATA!$J$5:$Q$29,IF(E6273="HI",2,IF(E6273="LO",6,10))+IF(S6273=1,2,IF(D6273=7,1,(IF(WEEKDAY(B6273)=1,2,IF(WEEKDAY(B6273)=7,1,0))))))</f>
        <v>3</v>
      </c>
      <c r="U6273" s="781">
        <f>VLOOKUP(C6273,METADATA!$A$5:$H$29,IF(E6273="HI",2,IF(E6273="LO",6,10))+IF(S6273=1,2,IF(D6273=7,1,(IF(WEEKDAY(B6273)=1,2,IF(WEEKDAY(B6273)=7,1,0))))))</f>
        <v>3</v>
      </c>
    </row>
    <row r="6274" spans="2:21" ht="13.95" customHeight="1" x14ac:dyDescent="0.25">
      <c r="B6274" s="784">
        <f t="shared" si="293"/>
        <v>45644</v>
      </c>
      <c r="C6274" s="785">
        <v>6</v>
      </c>
      <c r="D6274" s="786">
        <f>IFERROR((INDEX(METADATA!$T$2:$T$20,MATCH(B6274,METADATA!$S$2:$S$20,0))),0)</f>
        <v>0</v>
      </c>
      <c r="E6274" s="785" t="str">
        <f t="shared" si="291"/>
        <v>LO</v>
      </c>
      <c r="F6274" s="786">
        <f>VLOOKUP(C6274,METADATA!$A$5:$H$29,IF(E6274="HI",2,IF(E6274="LO",6,10))+IF(D6274=1,2,IF(D6274=7,1,(IF(WEEKDAY(B6274)=1,2,IF(WEEKDAY(B6274)=7,1,0))))))</f>
        <v>2</v>
      </c>
      <c r="G6274" s="786">
        <f>VLOOKUP(C6274,METADATA!$J$5:$Q$29,IF(E6274="HI",2,IF(E6274="LO",6,10))+IF(D6274=1,2,IF(D6274=7,1,(IF(WEEKDAY(B6274)=1,2,IF(WEEKDAY(B6274)=7,1,0))))))</f>
        <v>2</v>
      </c>
      <c r="H6274" s="787">
        <v>12283.25</v>
      </c>
      <c r="I6274" s="788">
        <v>3346.8175354003906</v>
      </c>
      <c r="K6274" s="795">
        <v>834.63750000000005</v>
      </c>
      <c r="M6274" s="798">
        <f t="shared" si="292"/>
        <v>12731.041519756487</v>
      </c>
      <c r="N6274" s="303"/>
      <c r="S6274" s="786">
        <v>0</v>
      </c>
      <c r="T6274" s="781">
        <f>VLOOKUP(C6274,METADATA!$J$5:$Q$29,IF(E6274="HI",2,IF(E6274="LO",6,10))+IF(S6274=1,2,IF(D6274=7,1,(IF(WEEKDAY(B6274)=1,2,IF(WEEKDAY(B6274)=7,1,0))))))</f>
        <v>2</v>
      </c>
      <c r="U6274" s="781">
        <f>VLOOKUP(C6274,METADATA!$A$5:$H$29,IF(E6274="HI",2,IF(E6274="LO",6,10))+IF(S6274=1,2,IF(D6274=7,1,(IF(WEEKDAY(B6274)=1,2,IF(WEEKDAY(B6274)=7,1,0))))))</f>
        <v>2</v>
      </c>
    </row>
    <row r="6275" spans="2:21" ht="13.95" customHeight="1" x14ac:dyDescent="0.25">
      <c r="B6275" s="784">
        <f t="shared" si="293"/>
        <v>45644</v>
      </c>
      <c r="C6275" s="785">
        <v>7</v>
      </c>
      <c r="D6275" s="786">
        <f>IFERROR((INDEX(METADATA!$T$2:$T$20,MATCH(B6275,METADATA!$S$2:$S$20,0))),0)</f>
        <v>0</v>
      </c>
      <c r="E6275" s="785" t="str">
        <f t="shared" si="291"/>
        <v>LO</v>
      </c>
      <c r="F6275" s="786">
        <f>VLOOKUP(C6275,METADATA!$A$5:$H$29,IF(E6275="HI",2,IF(E6275="LO",6,10))+IF(D6275=1,2,IF(D6275=7,1,(IF(WEEKDAY(B6275)=1,2,IF(WEEKDAY(B6275)=7,1,0))))))</f>
        <v>1</v>
      </c>
      <c r="G6275" s="786">
        <f>VLOOKUP(C6275,METADATA!$J$5:$Q$29,IF(E6275="HI",2,IF(E6275="LO",6,10))+IF(D6275=1,2,IF(D6275=7,1,(IF(WEEKDAY(B6275)=1,2,IF(WEEKDAY(B6275)=7,1,0))))))</f>
        <v>1</v>
      </c>
      <c r="H6275" s="787">
        <v>13549.25</v>
      </c>
      <c r="I6275" s="788">
        <v>3868.4949645996094</v>
      </c>
      <c r="K6275" s="795">
        <v>847.33749999999998</v>
      </c>
      <c r="M6275" s="798">
        <f t="shared" si="292"/>
        <v>14090.685890106008</v>
      </c>
      <c r="N6275" s="303"/>
      <c r="S6275" s="786">
        <v>0</v>
      </c>
      <c r="T6275" s="781">
        <f>VLOOKUP(C6275,METADATA!$J$5:$Q$29,IF(E6275="HI",2,IF(E6275="LO",6,10))+IF(S6275=1,2,IF(D6275=7,1,(IF(WEEKDAY(B6275)=1,2,IF(WEEKDAY(B6275)=7,1,0))))))</f>
        <v>1</v>
      </c>
      <c r="U6275" s="781">
        <f>VLOOKUP(C6275,METADATA!$A$5:$H$29,IF(E6275="HI",2,IF(E6275="LO",6,10))+IF(S6275=1,2,IF(D6275=7,1,(IF(WEEKDAY(B6275)=1,2,IF(WEEKDAY(B6275)=7,1,0))))))</f>
        <v>1</v>
      </c>
    </row>
    <row r="6276" spans="2:21" ht="13.95" customHeight="1" x14ac:dyDescent="0.25">
      <c r="B6276" s="784">
        <f t="shared" si="293"/>
        <v>45644</v>
      </c>
      <c r="C6276" s="785">
        <v>8</v>
      </c>
      <c r="D6276" s="786">
        <f>IFERROR((INDEX(METADATA!$T$2:$T$20,MATCH(B6276,METADATA!$S$2:$S$20,0))),0)</f>
        <v>0</v>
      </c>
      <c r="E6276" s="785" t="str">
        <f t="shared" ref="E6276:E6339" si="294">IF(B6276="","",IF(AND(MONTH(B6276)&gt;=MONTH($AA$9),MONTH(B6276)&lt;=MONTH($AA$11)),"HI","LO"))</f>
        <v>LO</v>
      </c>
      <c r="F6276" s="786">
        <f>VLOOKUP(C6276,METADATA!$A$5:$H$29,IF(E6276="HI",2,IF(E6276="LO",6,10))+IF(D6276=1,2,IF(D6276=7,1,(IF(WEEKDAY(B6276)=1,2,IF(WEEKDAY(B6276)=7,1,0))))))</f>
        <v>1</v>
      </c>
      <c r="G6276" s="786">
        <f>VLOOKUP(C6276,METADATA!$J$5:$Q$29,IF(E6276="HI",2,IF(E6276="LO",6,10))+IF(D6276=1,2,IF(D6276=7,1,(IF(WEEKDAY(B6276)=1,2,IF(WEEKDAY(B6276)=7,1,0))))))</f>
        <v>1</v>
      </c>
      <c r="H6276" s="787">
        <v>15119.75</v>
      </c>
      <c r="I6276" s="788">
        <v>3664.6200256347656</v>
      </c>
      <c r="K6276" s="795">
        <v>851.61249999999995</v>
      </c>
      <c r="M6276" s="798">
        <f t="shared" ref="M6276:M6339" si="295">SQRT(H6276^2+I6276^2)</f>
        <v>15557.515225600242</v>
      </c>
      <c r="N6276" s="303"/>
      <c r="S6276" s="786">
        <v>0</v>
      </c>
      <c r="T6276" s="781">
        <f>VLOOKUP(C6276,METADATA!$J$5:$Q$29,IF(E6276="HI",2,IF(E6276="LO",6,10))+IF(S6276=1,2,IF(D6276=7,1,(IF(WEEKDAY(B6276)=1,2,IF(WEEKDAY(B6276)=7,1,0))))))</f>
        <v>1</v>
      </c>
      <c r="U6276" s="781">
        <f>VLOOKUP(C6276,METADATA!$A$5:$H$29,IF(E6276="HI",2,IF(E6276="LO",6,10))+IF(S6276=1,2,IF(D6276=7,1,(IF(WEEKDAY(B6276)=1,2,IF(WEEKDAY(B6276)=7,1,0))))))</f>
        <v>1</v>
      </c>
    </row>
    <row r="6277" spans="2:21" ht="13.95" customHeight="1" x14ac:dyDescent="0.25">
      <c r="B6277" s="784">
        <f t="shared" si="293"/>
        <v>45644</v>
      </c>
      <c r="C6277" s="785">
        <v>9</v>
      </c>
      <c r="D6277" s="786">
        <f>IFERROR((INDEX(METADATA!$T$2:$T$20,MATCH(B6277,METADATA!$S$2:$S$20,0))),0)</f>
        <v>0</v>
      </c>
      <c r="E6277" s="785" t="str">
        <f t="shared" si="294"/>
        <v>LO</v>
      </c>
      <c r="F6277" s="786">
        <f>VLOOKUP(C6277,METADATA!$A$5:$H$29,IF(E6277="HI",2,IF(E6277="LO",6,10))+IF(D6277=1,2,IF(D6277=7,1,(IF(WEEKDAY(B6277)=1,2,IF(WEEKDAY(B6277)=7,1,0))))))</f>
        <v>2</v>
      </c>
      <c r="G6277" s="786">
        <f>VLOOKUP(C6277,METADATA!$J$5:$Q$29,IF(E6277="HI",2,IF(E6277="LO",6,10))+IF(D6277=1,2,IF(D6277=7,1,(IF(WEEKDAY(B6277)=1,2,IF(WEEKDAY(B6277)=7,1,0))))))</f>
        <v>1</v>
      </c>
      <c r="H6277" s="787">
        <v>15722.25</v>
      </c>
      <c r="I6277" s="788">
        <v>3655.7950744628906</v>
      </c>
      <c r="K6277" s="795">
        <v>856.5</v>
      </c>
      <c r="M6277" s="798">
        <f t="shared" si="295"/>
        <v>16141.684629832387</v>
      </c>
      <c r="N6277" s="303"/>
      <c r="S6277" s="786">
        <v>0</v>
      </c>
      <c r="T6277" s="781">
        <f>VLOOKUP(C6277,METADATA!$J$5:$Q$29,IF(E6277="HI",2,IF(E6277="LO",6,10))+IF(S6277=1,2,IF(D6277=7,1,(IF(WEEKDAY(B6277)=1,2,IF(WEEKDAY(B6277)=7,1,0))))))</f>
        <v>1</v>
      </c>
      <c r="U6277" s="781">
        <f>VLOOKUP(C6277,METADATA!$A$5:$H$29,IF(E6277="HI",2,IF(E6277="LO",6,10))+IF(S6277=1,2,IF(D6277=7,1,(IF(WEEKDAY(B6277)=1,2,IF(WEEKDAY(B6277)=7,1,0))))))</f>
        <v>2</v>
      </c>
    </row>
    <row r="6278" spans="2:21" ht="13.95" customHeight="1" x14ac:dyDescent="0.25">
      <c r="B6278" s="784">
        <f t="shared" si="293"/>
        <v>45644</v>
      </c>
      <c r="C6278" s="785">
        <v>10</v>
      </c>
      <c r="D6278" s="786">
        <f>IFERROR((INDEX(METADATA!$T$2:$T$20,MATCH(B6278,METADATA!$S$2:$S$20,0))),0)</f>
        <v>0</v>
      </c>
      <c r="E6278" s="785" t="str">
        <f t="shared" si="294"/>
        <v>LO</v>
      </c>
      <c r="F6278" s="786">
        <f>VLOOKUP(C6278,METADATA!$A$5:$H$29,IF(E6278="HI",2,IF(E6278="LO",6,10))+IF(D6278=1,2,IF(D6278=7,1,(IF(WEEKDAY(B6278)=1,2,IF(WEEKDAY(B6278)=7,1,0))))))</f>
        <v>2</v>
      </c>
      <c r="G6278" s="786">
        <f>VLOOKUP(C6278,METADATA!$J$5:$Q$29,IF(E6278="HI",2,IF(E6278="LO",6,10))+IF(D6278=1,2,IF(D6278=7,1,(IF(WEEKDAY(B6278)=1,2,IF(WEEKDAY(B6278)=7,1,0))))))</f>
        <v>2</v>
      </c>
      <c r="H6278" s="787">
        <v>15208.75</v>
      </c>
      <c r="I6278" s="788">
        <v>3681.6399841308594</v>
      </c>
      <c r="K6278" s="795">
        <v>824.32500000000005</v>
      </c>
      <c r="M6278" s="798">
        <f t="shared" si="295"/>
        <v>15648.020626751841</v>
      </c>
      <c r="N6278" s="303"/>
      <c r="S6278" s="786">
        <v>0</v>
      </c>
      <c r="T6278" s="781">
        <f>VLOOKUP(C6278,METADATA!$J$5:$Q$29,IF(E6278="HI",2,IF(E6278="LO",6,10))+IF(S6278=1,2,IF(D6278=7,1,(IF(WEEKDAY(B6278)=1,2,IF(WEEKDAY(B6278)=7,1,0))))))</f>
        <v>2</v>
      </c>
      <c r="U6278" s="781">
        <f>VLOOKUP(C6278,METADATA!$A$5:$H$29,IF(E6278="HI",2,IF(E6278="LO",6,10))+IF(S6278=1,2,IF(D6278=7,1,(IF(WEEKDAY(B6278)=1,2,IF(WEEKDAY(B6278)=7,1,0))))))</f>
        <v>2</v>
      </c>
    </row>
    <row r="6279" spans="2:21" ht="13.95" customHeight="1" x14ac:dyDescent="0.25">
      <c r="B6279" s="784">
        <f t="shared" si="293"/>
        <v>45644</v>
      </c>
      <c r="C6279" s="785">
        <v>11</v>
      </c>
      <c r="D6279" s="786">
        <f>IFERROR((INDEX(METADATA!$T$2:$T$20,MATCH(B6279,METADATA!$S$2:$S$20,0))),0)</f>
        <v>0</v>
      </c>
      <c r="E6279" s="785" t="str">
        <f t="shared" si="294"/>
        <v>LO</v>
      </c>
      <c r="F6279" s="786">
        <f>VLOOKUP(C6279,METADATA!$A$5:$H$29,IF(E6279="HI",2,IF(E6279="LO",6,10))+IF(D6279=1,2,IF(D6279=7,1,(IF(WEEKDAY(B6279)=1,2,IF(WEEKDAY(B6279)=7,1,0))))))</f>
        <v>2</v>
      </c>
      <c r="G6279" s="786">
        <f>VLOOKUP(C6279,METADATA!$J$5:$Q$29,IF(E6279="HI",2,IF(E6279="LO",6,10))+IF(D6279=1,2,IF(D6279=7,1,(IF(WEEKDAY(B6279)=1,2,IF(WEEKDAY(B6279)=7,1,0))))))</f>
        <v>2</v>
      </c>
      <c r="H6279" s="787">
        <v>15708.75</v>
      </c>
      <c r="I6279" s="788">
        <v>3741.6249694824219</v>
      </c>
      <c r="K6279" s="795">
        <v>882.73749999999995</v>
      </c>
      <c r="M6279" s="798">
        <f t="shared" si="295"/>
        <v>16148.206834653634</v>
      </c>
      <c r="N6279" s="303"/>
      <c r="S6279" s="786">
        <v>0</v>
      </c>
      <c r="T6279" s="781">
        <f>VLOOKUP(C6279,METADATA!$J$5:$Q$29,IF(E6279="HI",2,IF(E6279="LO",6,10))+IF(S6279=1,2,IF(D6279=7,1,(IF(WEEKDAY(B6279)=1,2,IF(WEEKDAY(B6279)=7,1,0))))))</f>
        <v>2</v>
      </c>
      <c r="U6279" s="781">
        <f>VLOOKUP(C6279,METADATA!$A$5:$H$29,IF(E6279="HI",2,IF(E6279="LO",6,10))+IF(S6279=1,2,IF(D6279=7,1,(IF(WEEKDAY(B6279)=1,2,IF(WEEKDAY(B6279)=7,1,0))))))</f>
        <v>2</v>
      </c>
    </row>
    <row r="6280" spans="2:21" ht="13.95" customHeight="1" x14ac:dyDescent="0.25">
      <c r="B6280" s="784">
        <f t="shared" si="293"/>
        <v>45644</v>
      </c>
      <c r="C6280" s="785">
        <v>12</v>
      </c>
      <c r="D6280" s="786">
        <f>IFERROR((INDEX(METADATA!$T$2:$T$20,MATCH(B6280,METADATA!$S$2:$S$20,0))),0)</f>
        <v>0</v>
      </c>
      <c r="E6280" s="785" t="str">
        <f t="shared" si="294"/>
        <v>LO</v>
      </c>
      <c r="F6280" s="786">
        <f>VLOOKUP(C6280,METADATA!$A$5:$H$29,IF(E6280="HI",2,IF(E6280="LO",6,10))+IF(D6280=1,2,IF(D6280=7,1,(IF(WEEKDAY(B6280)=1,2,IF(WEEKDAY(B6280)=7,1,0))))))</f>
        <v>2</v>
      </c>
      <c r="G6280" s="786">
        <f>VLOOKUP(C6280,METADATA!$J$5:$Q$29,IF(E6280="HI",2,IF(E6280="LO",6,10))+IF(D6280=1,2,IF(D6280=7,1,(IF(WEEKDAY(B6280)=1,2,IF(WEEKDAY(B6280)=7,1,0))))))</f>
        <v>2</v>
      </c>
      <c r="H6280" s="787">
        <v>15969.5</v>
      </c>
      <c r="I6280" s="788">
        <v>3740.2499389648438</v>
      </c>
      <c r="K6280" s="795">
        <v>909.3125</v>
      </c>
      <c r="M6280" s="798">
        <f t="shared" si="295"/>
        <v>16401.658448337672</v>
      </c>
      <c r="N6280" s="303"/>
      <c r="S6280" s="786">
        <v>0</v>
      </c>
      <c r="T6280" s="781">
        <f>VLOOKUP(C6280,METADATA!$J$5:$Q$29,IF(E6280="HI",2,IF(E6280="LO",6,10))+IF(S6280=1,2,IF(D6280=7,1,(IF(WEEKDAY(B6280)=1,2,IF(WEEKDAY(B6280)=7,1,0))))))</f>
        <v>2</v>
      </c>
      <c r="U6280" s="781">
        <f>VLOOKUP(C6280,METADATA!$A$5:$H$29,IF(E6280="HI",2,IF(E6280="LO",6,10))+IF(S6280=1,2,IF(D6280=7,1,(IF(WEEKDAY(B6280)=1,2,IF(WEEKDAY(B6280)=7,1,0))))))</f>
        <v>2</v>
      </c>
    </row>
    <row r="6281" spans="2:21" ht="13.95" customHeight="1" x14ac:dyDescent="0.25">
      <c r="B6281" s="784">
        <f t="shared" si="293"/>
        <v>45644</v>
      </c>
      <c r="C6281" s="785">
        <v>13</v>
      </c>
      <c r="D6281" s="786">
        <f>IFERROR((INDEX(METADATA!$T$2:$T$20,MATCH(B6281,METADATA!$S$2:$S$20,0))),0)</f>
        <v>0</v>
      </c>
      <c r="E6281" s="785" t="str">
        <f t="shared" si="294"/>
        <v>LO</v>
      </c>
      <c r="F6281" s="786">
        <f>VLOOKUP(C6281,METADATA!$A$5:$H$29,IF(E6281="HI",2,IF(E6281="LO",6,10))+IF(D6281=1,2,IF(D6281=7,1,(IF(WEEKDAY(B6281)=1,2,IF(WEEKDAY(B6281)=7,1,0))))))</f>
        <v>2</v>
      </c>
      <c r="G6281" s="786">
        <f>VLOOKUP(C6281,METADATA!$J$5:$Q$29,IF(E6281="HI",2,IF(E6281="LO",6,10))+IF(D6281=1,2,IF(D6281=7,1,(IF(WEEKDAY(B6281)=1,2,IF(WEEKDAY(B6281)=7,1,0))))))</f>
        <v>2</v>
      </c>
      <c r="H6281" s="787">
        <v>15586.25</v>
      </c>
      <c r="I6281" s="788">
        <v>2896.135009765625</v>
      </c>
      <c r="K6281" s="795">
        <v>905.6</v>
      </c>
      <c r="M6281" s="798">
        <f t="shared" si="295"/>
        <v>15853.037155614382</v>
      </c>
      <c r="N6281" s="303"/>
      <c r="S6281" s="786">
        <v>0</v>
      </c>
      <c r="T6281" s="781">
        <f>VLOOKUP(C6281,METADATA!$J$5:$Q$29,IF(E6281="HI",2,IF(E6281="LO",6,10))+IF(S6281=1,2,IF(D6281=7,1,(IF(WEEKDAY(B6281)=1,2,IF(WEEKDAY(B6281)=7,1,0))))))</f>
        <v>2</v>
      </c>
      <c r="U6281" s="781">
        <f>VLOOKUP(C6281,METADATA!$A$5:$H$29,IF(E6281="HI",2,IF(E6281="LO",6,10))+IF(S6281=1,2,IF(D6281=7,1,(IF(WEEKDAY(B6281)=1,2,IF(WEEKDAY(B6281)=7,1,0))))))</f>
        <v>2</v>
      </c>
    </row>
    <row r="6282" spans="2:21" ht="13.95" customHeight="1" x14ac:dyDescent="0.25">
      <c r="B6282" s="784">
        <f t="shared" si="293"/>
        <v>45644</v>
      </c>
      <c r="C6282" s="785">
        <v>14</v>
      </c>
      <c r="D6282" s="786">
        <f>IFERROR((INDEX(METADATA!$T$2:$T$20,MATCH(B6282,METADATA!$S$2:$S$20,0))),0)</f>
        <v>0</v>
      </c>
      <c r="E6282" s="785" t="str">
        <f t="shared" si="294"/>
        <v>LO</v>
      </c>
      <c r="F6282" s="786">
        <f>VLOOKUP(C6282,METADATA!$A$5:$H$29,IF(E6282="HI",2,IF(E6282="LO",6,10))+IF(D6282=1,2,IF(D6282=7,1,(IF(WEEKDAY(B6282)=1,2,IF(WEEKDAY(B6282)=7,1,0))))))</f>
        <v>2</v>
      </c>
      <c r="G6282" s="786">
        <f>VLOOKUP(C6282,METADATA!$J$5:$Q$29,IF(E6282="HI",2,IF(E6282="LO",6,10))+IF(D6282=1,2,IF(D6282=7,1,(IF(WEEKDAY(B6282)=1,2,IF(WEEKDAY(B6282)=7,1,0))))))</f>
        <v>2</v>
      </c>
      <c r="H6282" s="787">
        <v>15881.25</v>
      </c>
      <c r="I6282" s="788">
        <v>3390.0300598144531</v>
      </c>
      <c r="K6282" s="795">
        <v>913.98749999999995</v>
      </c>
      <c r="M6282" s="798">
        <f t="shared" si="295"/>
        <v>16239.039545765803</v>
      </c>
      <c r="N6282" s="303"/>
      <c r="S6282" s="786">
        <v>0</v>
      </c>
      <c r="T6282" s="781">
        <f>VLOOKUP(C6282,METADATA!$J$5:$Q$29,IF(E6282="HI",2,IF(E6282="LO",6,10))+IF(S6282=1,2,IF(D6282=7,1,(IF(WEEKDAY(B6282)=1,2,IF(WEEKDAY(B6282)=7,1,0))))))</f>
        <v>2</v>
      </c>
      <c r="U6282" s="781">
        <f>VLOOKUP(C6282,METADATA!$A$5:$H$29,IF(E6282="HI",2,IF(E6282="LO",6,10))+IF(S6282=1,2,IF(D6282=7,1,(IF(WEEKDAY(B6282)=1,2,IF(WEEKDAY(B6282)=7,1,0))))))</f>
        <v>2</v>
      </c>
    </row>
    <row r="6283" spans="2:21" ht="13.95" customHeight="1" x14ac:dyDescent="0.25">
      <c r="B6283" s="784">
        <f t="shared" si="293"/>
        <v>45644</v>
      </c>
      <c r="C6283" s="785">
        <v>15</v>
      </c>
      <c r="D6283" s="786">
        <f>IFERROR((INDEX(METADATA!$T$2:$T$20,MATCH(B6283,METADATA!$S$2:$S$20,0))),0)</f>
        <v>0</v>
      </c>
      <c r="E6283" s="785" t="str">
        <f t="shared" si="294"/>
        <v>LO</v>
      </c>
      <c r="F6283" s="786">
        <f>VLOOKUP(C6283,METADATA!$A$5:$H$29,IF(E6283="HI",2,IF(E6283="LO",6,10))+IF(D6283=1,2,IF(D6283=7,1,(IF(WEEKDAY(B6283)=1,2,IF(WEEKDAY(B6283)=7,1,0))))))</f>
        <v>2</v>
      </c>
      <c r="G6283" s="786">
        <f>VLOOKUP(C6283,METADATA!$J$5:$Q$29,IF(E6283="HI",2,IF(E6283="LO",6,10))+IF(D6283=1,2,IF(D6283=7,1,(IF(WEEKDAY(B6283)=1,2,IF(WEEKDAY(B6283)=7,1,0))))))</f>
        <v>2</v>
      </c>
      <c r="H6283" s="787">
        <v>15696.5</v>
      </c>
      <c r="I6283" s="788">
        <v>3779.5749816894531</v>
      </c>
      <c r="K6283" s="795">
        <v>902.26250000000005</v>
      </c>
      <c r="M6283" s="798">
        <f t="shared" si="295"/>
        <v>16145.132371467656</v>
      </c>
      <c r="N6283" s="303"/>
      <c r="S6283" s="786">
        <v>0</v>
      </c>
      <c r="T6283" s="781">
        <f>VLOOKUP(C6283,METADATA!$J$5:$Q$29,IF(E6283="HI",2,IF(E6283="LO",6,10))+IF(S6283=1,2,IF(D6283=7,1,(IF(WEEKDAY(B6283)=1,2,IF(WEEKDAY(B6283)=7,1,0))))))</f>
        <v>2</v>
      </c>
      <c r="U6283" s="781">
        <f>VLOOKUP(C6283,METADATA!$A$5:$H$29,IF(E6283="HI",2,IF(E6283="LO",6,10))+IF(S6283=1,2,IF(D6283=7,1,(IF(WEEKDAY(B6283)=1,2,IF(WEEKDAY(B6283)=7,1,0))))))</f>
        <v>2</v>
      </c>
    </row>
    <row r="6284" spans="2:21" ht="13.95" customHeight="1" x14ac:dyDescent="0.25">
      <c r="B6284" s="784">
        <f t="shared" si="293"/>
        <v>45644</v>
      </c>
      <c r="C6284" s="785">
        <v>16</v>
      </c>
      <c r="D6284" s="786">
        <f>IFERROR((INDEX(METADATA!$T$2:$T$20,MATCH(B6284,METADATA!$S$2:$S$20,0))),0)</f>
        <v>0</v>
      </c>
      <c r="E6284" s="785" t="str">
        <f t="shared" si="294"/>
        <v>LO</v>
      </c>
      <c r="F6284" s="786">
        <f>VLOOKUP(C6284,METADATA!$A$5:$H$29,IF(E6284="HI",2,IF(E6284="LO",6,10))+IF(D6284=1,2,IF(D6284=7,1,(IF(WEEKDAY(B6284)=1,2,IF(WEEKDAY(B6284)=7,1,0))))))</f>
        <v>2</v>
      </c>
      <c r="G6284" s="786">
        <f>VLOOKUP(C6284,METADATA!$J$5:$Q$29,IF(E6284="HI",2,IF(E6284="LO",6,10))+IF(D6284=1,2,IF(D6284=7,1,(IF(WEEKDAY(B6284)=1,2,IF(WEEKDAY(B6284)=7,1,0))))))</f>
        <v>2</v>
      </c>
      <c r="H6284" s="787">
        <v>15449.5</v>
      </c>
      <c r="I6284" s="788">
        <v>3730.93994140625</v>
      </c>
      <c r="K6284" s="795">
        <v>933.76250000000005</v>
      </c>
      <c r="M6284" s="798">
        <f t="shared" si="295"/>
        <v>15893.613909252372</v>
      </c>
      <c r="N6284" s="303"/>
      <c r="S6284" s="786">
        <v>0</v>
      </c>
      <c r="T6284" s="781">
        <f>VLOOKUP(C6284,METADATA!$J$5:$Q$29,IF(E6284="HI",2,IF(E6284="LO",6,10))+IF(S6284=1,2,IF(D6284=7,1,(IF(WEEKDAY(B6284)=1,2,IF(WEEKDAY(B6284)=7,1,0))))))</f>
        <v>2</v>
      </c>
      <c r="U6284" s="781">
        <f>VLOOKUP(C6284,METADATA!$A$5:$H$29,IF(E6284="HI",2,IF(E6284="LO",6,10))+IF(S6284=1,2,IF(D6284=7,1,(IF(WEEKDAY(B6284)=1,2,IF(WEEKDAY(B6284)=7,1,0))))))</f>
        <v>2</v>
      </c>
    </row>
    <row r="6285" spans="2:21" ht="13.95" customHeight="1" x14ac:dyDescent="0.25">
      <c r="B6285" s="784">
        <f t="shared" si="293"/>
        <v>45644</v>
      </c>
      <c r="C6285" s="785">
        <v>17</v>
      </c>
      <c r="D6285" s="786">
        <f>IFERROR((INDEX(METADATA!$T$2:$T$20,MATCH(B6285,METADATA!$S$2:$S$20,0))),0)</f>
        <v>0</v>
      </c>
      <c r="E6285" s="785" t="str">
        <f t="shared" si="294"/>
        <v>LO</v>
      </c>
      <c r="F6285" s="786">
        <f>VLOOKUP(C6285,METADATA!$A$5:$H$29,IF(E6285="HI",2,IF(E6285="LO",6,10))+IF(D6285=1,2,IF(D6285=7,1,(IF(WEEKDAY(B6285)=1,2,IF(WEEKDAY(B6285)=7,1,0))))))</f>
        <v>2</v>
      </c>
      <c r="G6285" s="786">
        <f>VLOOKUP(C6285,METADATA!$J$5:$Q$29,IF(E6285="HI",2,IF(E6285="LO",6,10))+IF(D6285=1,2,IF(D6285=7,1,(IF(WEEKDAY(B6285)=1,2,IF(WEEKDAY(B6285)=7,1,0))))))</f>
        <v>2</v>
      </c>
      <c r="H6285" s="787">
        <v>14603.75</v>
      </c>
      <c r="I6285" s="788">
        <v>3700.6350402832031</v>
      </c>
      <c r="K6285" s="795">
        <v>0</v>
      </c>
      <c r="M6285" s="798">
        <f t="shared" si="295"/>
        <v>15065.331518551851</v>
      </c>
      <c r="N6285" s="303"/>
      <c r="S6285" s="786">
        <v>0</v>
      </c>
      <c r="T6285" s="781">
        <f>VLOOKUP(C6285,METADATA!$J$5:$Q$29,IF(E6285="HI",2,IF(E6285="LO",6,10))+IF(S6285=1,2,IF(D6285=7,1,(IF(WEEKDAY(B6285)=1,2,IF(WEEKDAY(B6285)=7,1,0))))))</f>
        <v>2</v>
      </c>
      <c r="U6285" s="781">
        <f>VLOOKUP(C6285,METADATA!$A$5:$H$29,IF(E6285="HI",2,IF(E6285="LO",6,10))+IF(S6285=1,2,IF(D6285=7,1,(IF(WEEKDAY(B6285)=1,2,IF(WEEKDAY(B6285)=7,1,0))))))</f>
        <v>2</v>
      </c>
    </row>
    <row r="6286" spans="2:21" ht="13.95" customHeight="1" x14ac:dyDescent="0.25">
      <c r="B6286" s="784">
        <f t="shared" si="293"/>
        <v>45644</v>
      </c>
      <c r="C6286" s="785">
        <v>18</v>
      </c>
      <c r="D6286" s="786">
        <f>IFERROR((INDEX(METADATA!$T$2:$T$20,MATCH(B6286,METADATA!$S$2:$S$20,0))),0)</f>
        <v>0</v>
      </c>
      <c r="E6286" s="785" t="str">
        <f t="shared" si="294"/>
        <v>LO</v>
      </c>
      <c r="F6286" s="786">
        <f>VLOOKUP(C6286,METADATA!$A$5:$H$29,IF(E6286="HI",2,IF(E6286="LO",6,10))+IF(D6286=1,2,IF(D6286=7,1,(IF(WEEKDAY(B6286)=1,2,IF(WEEKDAY(B6286)=7,1,0))))))</f>
        <v>1</v>
      </c>
      <c r="G6286" s="786">
        <f>VLOOKUP(C6286,METADATA!$J$5:$Q$29,IF(E6286="HI",2,IF(E6286="LO",6,10))+IF(D6286=1,2,IF(D6286=7,1,(IF(WEEKDAY(B6286)=1,2,IF(WEEKDAY(B6286)=7,1,0))))))</f>
        <v>1</v>
      </c>
      <c r="H6286" s="787">
        <v>14556</v>
      </c>
      <c r="I6286" s="788">
        <v>3695.3599853515625</v>
      </c>
      <c r="K6286" s="795">
        <v>0</v>
      </c>
      <c r="M6286" s="798">
        <f t="shared" si="295"/>
        <v>15017.750211710723</v>
      </c>
      <c r="N6286" s="303"/>
      <c r="S6286" s="786">
        <v>0</v>
      </c>
      <c r="T6286" s="781">
        <f>VLOOKUP(C6286,METADATA!$J$5:$Q$29,IF(E6286="HI",2,IF(E6286="LO",6,10))+IF(S6286=1,2,IF(D6286=7,1,(IF(WEEKDAY(B6286)=1,2,IF(WEEKDAY(B6286)=7,1,0))))))</f>
        <v>1</v>
      </c>
      <c r="U6286" s="781">
        <f>VLOOKUP(C6286,METADATA!$A$5:$H$29,IF(E6286="HI",2,IF(E6286="LO",6,10))+IF(S6286=1,2,IF(D6286=7,1,(IF(WEEKDAY(B6286)=1,2,IF(WEEKDAY(B6286)=7,1,0))))))</f>
        <v>1</v>
      </c>
    </row>
    <row r="6287" spans="2:21" ht="13.95" customHeight="1" x14ac:dyDescent="0.25">
      <c r="B6287" s="784">
        <f t="shared" si="293"/>
        <v>45644</v>
      </c>
      <c r="C6287" s="785">
        <v>19</v>
      </c>
      <c r="D6287" s="786">
        <f>IFERROR((INDEX(METADATA!$T$2:$T$20,MATCH(B6287,METADATA!$S$2:$S$20,0))),0)</f>
        <v>0</v>
      </c>
      <c r="E6287" s="785" t="str">
        <f t="shared" si="294"/>
        <v>LO</v>
      </c>
      <c r="F6287" s="786">
        <f>VLOOKUP(C6287,METADATA!$A$5:$H$29,IF(E6287="HI",2,IF(E6287="LO",6,10))+IF(D6287=1,2,IF(D6287=7,1,(IF(WEEKDAY(B6287)=1,2,IF(WEEKDAY(B6287)=7,1,0))))))</f>
        <v>1</v>
      </c>
      <c r="G6287" s="786">
        <f>VLOOKUP(C6287,METADATA!$J$5:$Q$29,IF(E6287="HI",2,IF(E6287="LO",6,10))+IF(D6287=1,2,IF(D6287=7,1,(IF(WEEKDAY(B6287)=1,2,IF(WEEKDAY(B6287)=7,1,0))))))</f>
        <v>1</v>
      </c>
      <c r="H6287" s="787">
        <v>14766.75</v>
      </c>
      <c r="I6287" s="788">
        <v>3266.8450469970703</v>
      </c>
      <c r="K6287" s="795">
        <v>0</v>
      </c>
      <c r="M6287" s="798">
        <f t="shared" si="295"/>
        <v>15123.795228830271</v>
      </c>
      <c r="N6287" s="303"/>
      <c r="S6287" s="786">
        <v>0</v>
      </c>
      <c r="T6287" s="781">
        <f>VLOOKUP(C6287,METADATA!$J$5:$Q$29,IF(E6287="HI",2,IF(E6287="LO",6,10))+IF(S6287=1,2,IF(D6287=7,1,(IF(WEEKDAY(B6287)=1,2,IF(WEEKDAY(B6287)=7,1,0))))))</f>
        <v>1</v>
      </c>
      <c r="U6287" s="781">
        <f>VLOOKUP(C6287,METADATA!$A$5:$H$29,IF(E6287="HI",2,IF(E6287="LO",6,10))+IF(S6287=1,2,IF(D6287=7,1,(IF(WEEKDAY(B6287)=1,2,IF(WEEKDAY(B6287)=7,1,0))))))</f>
        <v>1</v>
      </c>
    </row>
    <row r="6288" spans="2:21" ht="13.95" customHeight="1" x14ac:dyDescent="0.25">
      <c r="B6288" s="784">
        <f t="shared" si="293"/>
        <v>45644</v>
      </c>
      <c r="C6288" s="785">
        <v>20</v>
      </c>
      <c r="D6288" s="786">
        <f>IFERROR((INDEX(METADATA!$T$2:$T$20,MATCH(B6288,METADATA!$S$2:$S$20,0))),0)</f>
        <v>0</v>
      </c>
      <c r="E6288" s="785" t="str">
        <f t="shared" si="294"/>
        <v>LO</v>
      </c>
      <c r="F6288" s="786">
        <f>VLOOKUP(C6288,METADATA!$A$5:$H$29,IF(E6288="HI",2,IF(E6288="LO",6,10))+IF(D6288=1,2,IF(D6288=7,1,(IF(WEEKDAY(B6288)=1,2,IF(WEEKDAY(B6288)=7,1,0))))))</f>
        <v>1</v>
      </c>
      <c r="G6288" s="786">
        <f>VLOOKUP(C6288,METADATA!$J$5:$Q$29,IF(E6288="HI",2,IF(E6288="LO",6,10))+IF(D6288=1,2,IF(D6288=7,1,(IF(WEEKDAY(B6288)=1,2,IF(WEEKDAY(B6288)=7,1,0))))))</f>
        <v>2</v>
      </c>
      <c r="H6288" s="787">
        <v>13651.25</v>
      </c>
      <c r="I6288" s="788">
        <v>3636.1699676513672</v>
      </c>
      <c r="K6288" s="795">
        <v>0</v>
      </c>
      <c r="M6288" s="798">
        <f t="shared" si="295"/>
        <v>14127.220483738114</v>
      </c>
      <c r="N6288" s="303"/>
      <c r="S6288" s="786">
        <v>0</v>
      </c>
      <c r="T6288" s="781">
        <f>VLOOKUP(C6288,METADATA!$J$5:$Q$29,IF(E6288="HI",2,IF(E6288="LO",6,10))+IF(S6288=1,2,IF(D6288=7,1,(IF(WEEKDAY(B6288)=1,2,IF(WEEKDAY(B6288)=7,1,0))))))</f>
        <v>2</v>
      </c>
      <c r="U6288" s="781">
        <f>VLOOKUP(C6288,METADATA!$A$5:$H$29,IF(E6288="HI",2,IF(E6288="LO",6,10))+IF(S6288=1,2,IF(D6288=7,1,(IF(WEEKDAY(B6288)=1,2,IF(WEEKDAY(B6288)=7,1,0))))))</f>
        <v>1</v>
      </c>
    </row>
    <row r="6289" spans="2:21" ht="13.95" customHeight="1" x14ac:dyDescent="0.25">
      <c r="B6289" s="784">
        <f t="shared" si="293"/>
        <v>45644</v>
      </c>
      <c r="C6289" s="785">
        <v>21</v>
      </c>
      <c r="D6289" s="786">
        <f>IFERROR((INDEX(METADATA!$T$2:$T$20,MATCH(B6289,METADATA!$S$2:$S$20,0))),0)</f>
        <v>0</v>
      </c>
      <c r="E6289" s="785" t="str">
        <f t="shared" si="294"/>
        <v>LO</v>
      </c>
      <c r="F6289" s="786">
        <f>VLOOKUP(C6289,METADATA!$A$5:$H$29,IF(E6289="HI",2,IF(E6289="LO",6,10))+IF(D6289=1,2,IF(D6289=7,1,(IF(WEEKDAY(B6289)=1,2,IF(WEEKDAY(B6289)=7,1,0))))))</f>
        <v>2</v>
      </c>
      <c r="G6289" s="786">
        <f>VLOOKUP(C6289,METADATA!$J$5:$Q$29,IF(E6289="HI",2,IF(E6289="LO",6,10))+IF(D6289=1,2,IF(D6289=7,1,(IF(WEEKDAY(B6289)=1,2,IF(WEEKDAY(B6289)=7,1,0))))))</f>
        <v>2</v>
      </c>
      <c r="H6289" s="787">
        <v>12235</v>
      </c>
      <c r="I6289" s="788">
        <v>3770.1899719238281</v>
      </c>
      <c r="K6289" s="795">
        <v>0</v>
      </c>
      <c r="M6289" s="798">
        <f t="shared" si="295"/>
        <v>12802.716798570333</v>
      </c>
      <c r="N6289" s="303"/>
      <c r="S6289" s="786">
        <v>0</v>
      </c>
      <c r="T6289" s="781">
        <f>VLOOKUP(C6289,METADATA!$J$5:$Q$29,IF(E6289="HI",2,IF(E6289="LO",6,10))+IF(S6289=1,2,IF(D6289=7,1,(IF(WEEKDAY(B6289)=1,2,IF(WEEKDAY(B6289)=7,1,0))))))</f>
        <v>2</v>
      </c>
      <c r="U6289" s="781">
        <f>VLOOKUP(C6289,METADATA!$A$5:$H$29,IF(E6289="HI",2,IF(E6289="LO",6,10))+IF(S6289=1,2,IF(D6289=7,1,(IF(WEEKDAY(B6289)=1,2,IF(WEEKDAY(B6289)=7,1,0))))))</f>
        <v>2</v>
      </c>
    </row>
    <row r="6290" spans="2:21" ht="13.95" customHeight="1" x14ac:dyDescent="0.25">
      <c r="B6290" s="784">
        <f t="shared" si="293"/>
        <v>45644</v>
      </c>
      <c r="C6290" s="785">
        <v>22</v>
      </c>
      <c r="D6290" s="786">
        <f>IFERROR((INDEX(METADATA!$T$2:$T$20,MATCH(B6290,METADATA!$S$2:$S$20,0))),0)</f>
        <v>0</v>
      </c>
      <c r="E6290" s="785" t="str">
        <f t="shared" si="294"/>
        <v>LO</v>
      </c>
      <c r="F6290" s="786">
        <f>VLOOKUP(C6290,METADATA!$A$5:$H$29,IF(E6290="HI",2,IF(E6290="LO",6,10))+IF(D6290=1,2,IF(D6290=7,1,(IF(WEEKDAY(B6290)=1,2,IF(WEEKDAY(B6290)=7,1,0))))))</f>
        <v>3</v>
      </c>
      <c r="G6290" s="786">
        <f>VLOOKUP(C6290,METADATA!$J$5:$Q$29,IF(E6290="HI",2,IF(E6290="LO",6,10))+IF(D6290=1,2,IF(D6290=7,1,(IF(WEEKDAY(B6290)=1,2,IF(WEEKDAY(B6290)=7,1,0))))))</f>
        <v>3</v>
      </c>
      <c r="H6290" s="787">
        <v>10753.5</v>
      </c>
      <c r="I6290" s="788">
        <v>3951.4849548339844</v>
      </c>
      <c r="K6290" s="795">
        <v>0</v>
      </c>
      <c r="M6290" s="798">
        <f t="shared" si="295"/>
        <v>11456.526332107796</v>
      </c>
      <c r="N6290" s="303"/>
      <c r="S6290" s="786">
        <v>0</v>
      </c>
      <c r="T6290" s="781">
        <f>VLOOKUP(C6290,METADATA!$J$5:$Q$29,IF(E6290="HI",2,IF(E6290="LO",6,10))+IF(S6290=1,2,IF(D6290=7,1,(IF(WEEKDAY(B6290)=1,2,IF(WEEKDAY(B6290)=7,1,0))))))</f>
        <v>3</v>
      </c>
      <c r="U6290" s="781">
        <f>VLOOKUP(C6290,METADATA!$A$5:$H$29,IF(E6290="HI",2,IF(E6290="LO",6,10))+IF(S6290=1,2,IF(D6290=7,1,(IF(WEEKDAY(B6290)=1,2,IF(WEEKDAY(B6290)=7,1,0))))))</f>
        <v>3</v>
      </c>
    </row>
    <row r="6291" spans="2:21" ht="13.95" customHeight="1" x14ac:dyDescent="0.25">
      <c r="B6291" s="784">
        <f t="shared" si="293"/>
        <v>45644</v>
      </c>
      <c r="C6291" s="785">
        <v>23</v>
      </c>
      <c r="D6291" s="786">
        <f>IFERROR((INDEX(METADATA!$T$2:$T$20,MATCH(B6291,METADATA!$S$2:$S$20,0))),0)</f>
        <v>0</v>
      </c>
      <c r="E6291" s="785" t="str">
        <f t="shared" si="294"/>
        <v>LO</v>
      </c>
      <c r="F6291" s="786">
        <f>VLOOKUP(C6291,METADATA!$A$5:$H$29,IF(E6291="HI",2,IF(E6291="LO",6,10))+IF(D6291=1,2,IF(D6291=7,1,(IF(WEEKDAY(B6291)=1,2,IF(WEEKDAY(B6291)=7,1,0))))))</f>
        <v>3</v>
      </c>
      <c r="G6291" s="786">
        <f>VLOOKUP(C6291,METADATA!$J$5:$Q$29,IF(E6291="HI",2,IF(E6291="LO",6,10))+IF(D6291=1,2,IF(D6291=7,1,(IF(WEEKDAY(B6291)=1,2,IF(WEEKDAY(B6291)=7,1,0))))))</f>
        <v>3</v>
      </c>
      <c r="H6291" s="787">
        <v>10072.75</v>
      </c>
      <c r="I6291" s="788">
        <v>3791.7450561523438</v>
      </c>
      <c r="K6291" s="795">
        <v>0</v>
      </c>
      <c r="M6291" s="798">
        <f t="shared" si="295"/>
        <v>10762.788817651108</v>
      </c>
      <c r="N6291" s="303"/>
      <c r="S6291" s="786">
        <v>0</v>
      </c>
      <c r="T6291" s="781">
        <f>VLOOKUP(C6291,METADATA!$J$5:$Q$29,IF(E6291="HI",2,IF(E6291="LO",6,10))+IF(S6291=1,2,IF(D6291=7,1,(IF(WEEKDAY(B6291)=1,2,IF(WEEKDAY(B6291)=7,1,0))))))</f>
        <v>3</v>
      </c>
      <c r="U6291" s="781">
        <f>VLOOKUP(C6291,METADATA!$A$5:$H$29,IF(E6291="HI",2,IF(E6291="LO",6,10))+IF(S6291=1,2,IF(D6291=7,1,(IF(WEEKDAY(B6291)=1,2,IF(WEEKDAY(B6291)=7,1,0))))))</f>
        <v>3</v>
      </c>
    </row>
    <row r="6292" spans="2:21" ht="13.95" customHeight="1" x14ac:dyDescent="0.25">
      <c r="B6292" s="784">
        <f t="shared" si="293"/>
        <v>45645</v>
      </c>
      <c r="C6292" s="785">
        <v>0</v>
      </c>
      <c r="D6292" s="786">
        <f>IFERROR((INDEX(METADATA!$T$2:$T$20,MATCH(B6292,METADATA!$S$2:$S$20,0))),0)</f>
        <v>0</v>
      </c>
      <c r="E6292" s="785" t="str">
        <f t="shared" si="294"/>
        <v>LO</v>
      </c>
      <c r="F6292" s="786">
        <f>VLOOKUP(C6292,METADATA!$A$5:$H$29,IF(E6292="HI",2,IF(E6292="LO",6,10))+IF(D6292=1,2,IF(D6292=7,1,(IF(WEEKDAY(B6292)=1,2,IF(WEEKDAY(B6292)=7,1,0))))))</f>
        <v>3</v>
      </c>
      <c r="G6292" s="786">
        <f>VLOOKUP(C6292,METADATA!$J$5:$Q$29,IF(E6292="HI",2,IF(E6292="LO",6,10))+IF(D6292=1,2,IF(D6292=7,1,(IF(WEEKDAY(B6292)=1,2,IF(WEEKDAY(B6292)=7,1,0))))))</f>
        <v>3</v>
      </c>
      <c r="H6292" s="787">
        <v>9257.75</v>
      </c>
      <c r="I6292" s="788">
        <v>3931.5850219726563</v>
      </c>
      <c r="K6292" s="795">
        <v>0</v>
      </c>
      <c r="M6292" s="798">
        <f t="shared" si="295"/>
        <v>10057.99661202467</v>
      </c>
      <c r="N6292" s="303"/>
      <c r="S6292" s="786">
        <v>0</v>
      </c>
      <c r="T6292" s="781">
        <f>VLOOKUP(C6292,METADATA!$J$5:$Q$29,IF(E6292="HI",2,IF(E6292="LO",6,10))+IF(S6292=1,2,IF(D6292=7,1,(IF(WEEKDAY(B6292)=1,2,IF(WEEKDAY(B6292)=7,1,0))))))</f>
        <v>3</v>
      </c>
      <c r="U6292" s="781">
        <f>VLOOKUP(C6292,METADATA!$A$5:$H$29,IF(E6292="HI",2,IF(E6292="LO",6,10))+IF(S6292=1,2,IF(D6292=7,1,(IF(WEEKDAY(B6292)=1,2,IF(WEEKDAY(B6292)=7,1,0))))))</f>
        <v>3</v>
      </c>
    </row>
    <row r="6293" spans="2:21" ht="13.95" customHeight="1" x14ac:dyDescent="0.25">
      <c r="B6293" s="784">
        <f t="shared" si="293"/>
        <v>45645</v>
      </c>
      <c r="C6293" s="785">
        <v>1</v>
      </c>
      <c r="D6293" s="786">
        <f>IFERROR((INDEX(METADATA!$T$2:$T$20,MATCH(B6293,METADATA!$S$2:$S$20,0))),0)</f>
        <v>0</v>
      </c>
      <c r="E6293" s="785" t="str">
        <f t="shared" si="294"/>
        <v>LO</v>
      </c>
      <c r="F6293" s="786">
        <f>VLOOKUP(C6293,METADATA!$A$5:$H$29,IF(E6293="HI",2,IF(E6293="LO",6,10))+IF(D6293=1,2,IF(D6293=7,1,(IF(WEEKDAY(B6293)=1,2,IF(WEEKDAY(B6293)=7,1,0))))))</f>
        <v>3</v>
      </c>
      <c r="G6293" s="786">
        <f>VLOOKUP(C6293,METADATA!$J$5:$Q$29,IF(E6293="HI",2,IF(E6293="LO",6,10))+IF(D6293=1,2,IF(D6293=7,1,(IF(WEEKDAY(B6293)=1,2,IF(WEEKDAY(B6293)=7,1,0))))))</f>
        <v>3</v>
      </c>
      <c r="H6293" s="787">
        <v>8740.5</v>
      </c>
      <c r="I6293" s="788">
        <v>3617.6150207519531</v>
      </c>
      <c r="K6293" s="795">
        <v>0</v>
      </c>
      <c r="M6293" s="798">
        <f t="shared" si="295"/>
        <v>9459.5707454603962</v>
      </c>
      <c r="N6293" s="303"/>
      <c r="S6293" s="786">
        <v>0</v>
      </c>
      <c r="T6293" s="781">
        <f>VLOOKUP(C6293,METADATA!$J$5:$Q$29,IF(E6293="HI",2,IF(E6293="LO",6,10))+IF(S6293=1,2,IF(D6293=7,1,(IF(WEEKDAY(B6293)=1,2,IF(WEEKDAY(B6293)=7,1,0))))))</f>
        <v>3</v>
      </c>
      <c r="U6293" s="781">
        <f>VLOOKUP(C6293,METADATA!$A$5:$H$29,IF(E6293="HI",2,IF(E6293="LO",6,10))+IF(S6293=1,2,IF(D6293=7,1,(IF(WEEKDAY(B6293)=1,2,IF(WEEKDAY(B6293)=7,1,0))))))</f>
        <v>3</v>
      </c>
    </row>
    <row r="6294" spans="2:21" ht="13.95" customHeight="1" x14ac:dyDescent="0.25">
      <c r="B6294" s="784">
        <f t="shared" si="293"/>
        <v>45645</v>
      </c>
      <c r="C6294" s="785">
        <v>2</v>
      </c>
      <c r="D6294" s="786">
        <f>IFERROR((INDEX(METADATA!$T$2:$T$20,MATCH(B6294,METADATA!$S$2:$S$20,0))),0)</f>
        <v>0</v>
      </c>
      <c r="E6294" s="785" t="str">
        <f t="shared" si="294"/>
        <v>LO</v>
      </c>
      <c r="F6294" s="786">
        <f>VLOOKUP(C6294,METADATA!$A$5:$H$29,IF(E6294="HI",2,IF(E6294="LO",6,10))+IF(D6294=1,2,IF(D6294=7,1,(IF(WEEKDAY(B6294)=1,2,IF(WEEKDAY(B6294)=7,1,0))))))</f>
        <v>3</v>
      </c>
      <c r="G6294" s="786">
        <f>VLOOKUP(C6294,METADATA!$J$5:$Q$29,IF(E6294="HI",2,IF(E6294="LO",6,10))+IF(D6294=1,2,IF(D6294=7,1,(IF(WEEKDAY(B6294)=1,2,IF(WEEKDAY(B6294)=7,1,0))))))</f>
        <v>3</v>
      </c>
      <c r="H6294" s="787">
        <v>8895</v>
      </c>
      <c r="I6294" s="788">
        <v>3187.0001068115234</v>
      </c>
      <c r="K6294" s="795">
        <v>0</v>
      </c>
      <c r="M6294" s="798">
        <f t="shared" si="295"/>
        <v>9448.7033333054042</v>
      </c>
      <c r="N6294" s="303"/>
      <c r="S6294" s="786">
        <v>0</v>
      </c>
      <c r="T6294" s="781">
        <f>VLOOKUP(C6294,METADATA!$J$5:$Q$29,IF(E6294="HI",2,IF(E6294="LO",6,10))+IF(S6294=1,2,IF(D6294=7,1,(IF(WEEKDAY(B6294)=1,2,IF(WEEKDAY(B6294)=7,1,0))))))</f>
        <v>3</v>
      </c>
      <c r="U6294" s="781">
        <f>VLOOKUP(C6294,METADATA!$A$5:$H$29,IF(E6294="HI",2,IF(E6294="LO",6,10))+IF(S6294=1,2,IF(D6294=7,1,(IF(WEEKDAY(B6294)=1,2,IF(WEEKDAY(B6294)=7,1,0))))))</f>
        <v>3</v>
      </c>
    </row>
    <row r="6295" spans="2:21" ht="13.95" customHeight="1" x14ac:dyDescent="0.25">
      <c r="B6295" s="784">
        <f t="shared" si="293"/>
        <v>45645</v>
      </c>
      <c r="C6295" s="785">
        <v>3</v>
      </c>
      <c r="D6295" s="786">
        <f>IFERROR((INDEX(METADATA!$T$2:$T$20,MATCH(B6295,METADATA!$S$2:$S$20,0))),0)</f>
        <v>0</v>
      </c>
      <c r="E6295" s="785" t="str">
        <f t="shared" si="294"/>
        <v>LO</v>
      </c>
      <c r="F6295" s="786">
        <f>VLOOKUP(C6295,METADATA!$A$5:$H$29,IF(E6295="HI",2,IF(E6295="LO",6,10))+IF(D6295=1,2,IF(D6295=7,1,(IF(WEEKDAY(B6295)=1,2,IF(WEEKDAY(B6295)=7,1,0))))))</f>
        <v>3</v>
      </c>
      <c r="G6295" s="786">
        <f>VLOOKUP(C6295,METADATA!$J$5:$Q$29,IF(E6295="HI",2,IF(E6295="LO",6,10))+IF(D6295=1,2,IF(D6295=7,1,(IF(WEEKDAY(B6295)=1,2,IF(WEEKDAY(B6295)=7,1,0))))))</f>
        <v>3</v>
      </c>
      <c r="H6295" s="787">
        <v>8831.5</v>
      </c>
      <c r="I6295" s="788">
        <v>2967.6750183105469</v>
      </c>
      <c r="K6295" s="795">
        <v>0</v>
      </c>
      <c r="M6295" s="798">
        <f t="shared" si="295"/>
        <v>9316.7852430065432</v>
      </c>
      <c r="N6295" s="303"/>
      <c r="S6295" s="786">
        <v>0</v>
      </c>
      <c r="T6295" s="781">
        <f>VLOOKUP(C6295,METADATA!$J$5:$Q$29,IF(E6295="HI",2,IF(E6295="LO",6,10))+IF(S6295=1,2,IF(D6295=7,1,(IF(WEEKDAY(B6295)=1,2,IF(WEEKDAY(B6295)=7,1,0))))))</f>
        <v>3</v>
      </c>
      <c r="U6295" s="781">
        <f>VLOOKUP(C6295,METADATA!$A$5:$H$29,IF(E6295="HI",2,IF(E6295="LO",6,10))+IF(S6295=1,2,IF(D6295=7,1,(IF(WEEKDAY(B6295)=1,2,IF(WEEKDAY(B6295)=7,1,0))))))</f>
        <v>3</v>
      </c>
    </row>
    <row r="6296" spans="2:21" ht="13.95" customHeight="1" x14ac:dyDescent="0.25">
      <c r="B6296" s="784">
        <f t="shared" si="293"/>
        <v>45645</v>
      </c>
      <c r="C6296" s="785">
        <v>4</v>
      </c>
      <c r="D6296" s="786">
        <f>IFERROR((INDEX(METADATA!$T$2:$T$20,MATCH(B6296,METADATA!$S$2:$S$20,0))),0)</f>
        <v>0</v>
      </c>
      <c r="E6296" s="785" t="str">
        <f t="shared" si="294"/>
        <v>LO</v>
      </c>
      <c r="F6296" s="786">
        <f>VLOOKUP(C6296,METADATA!$A$5:$H$29,IF(E6296="HI",2,IF(E6296="LO",6,10))+IF(D6296=1,2,IF(D6296=7,1,(IF(WEEKDAY(B6296)=1,2,IF(WEEKDAY(B6296)=7,1,0))))))</f>
        <v>3</v>
      </c>
      <c r="G6296" s="786">
        <f>VLOOKUP(C6296,METADATA!$J$5:$Q$29,IF(E6296="HI",2,IF(E6296="LO",6,10))+IF(D6296=1,2,IF(D6296=7,1,(IF(WEEKDAY(B6296)=1,2,IF(WEEKDAY(B6296)=7,1,0))))))</f>
        <v>3</v>
      </c>
      <c r="H6296" s="787">
        <v>9102.75</v>
      </c>
      <c r="I6296" s="788">
        <v>3444.447509765625</v>
      </c>
      <c r="K6296" s="795">
        <v>870.51250000000005</v>
      </c>
      <c r="M6296" s="798">
        <f t="shared" si="295"/>
        <v>9732.6397349347426</v>
      </c>
      <c r="N6296" s="303"/>
      <c r="S6296" s="786">
        <v>0</v>
      </c>
      <c r="T6296" s="781">
        <f>VLOOKUP(C6296,METADATA!$J$5:$Q$29,IF(E6296="HI",2,IF(E6296="LO",6,10))+IF(S6296=1,2,IF(D6296=7,1,(IF(WEEKDAY(B6296)=1,2,IF(WEEKDAY(B6296)=7,1,0))))))</f>
        <v>3</v>
      </c>
      <c r="U6296" s="781">
        <f>VLOOKUP(C6296,METADATA!$A$5:$H$29,IF(E6296="HI",2,IF(E6296="LO",6,10))+IF(S6296=1,2,IF(D6296=7,1,(IF(WEEKDAY(B6296)=1,2,IF(WEEKDAY(B6296)=7,1,0))))))</f>
        <v>3</v>
      </c>
    </row>
    <row r="6297" spans="2:21" ht="13.95" customHeight="1" x14ac:dyDescent="0.25">
      <c r="B6297" s="784">
        <f t="shared" si="293"/>
        <v>45645</v>
      </c>
      <c r="C6297" s="785">
        <v>5</v>
      </c>
      <c r="D6297" s="786">
        <f>IFERROR((INDEX(METADATA!$T$2:$T$20,MATCH(B6297,METADATA!$S$2:$S$20,0))),0)</f>
        <v>0</v>
      </c>
      <c r="E6297" s="785" t="str">
        <f t="shared" si="294"/>
        <v>LO</v>
      </c>
      <c r="F6297" s="786">
        <f>VLOOKUP(C6297,METADATA!$A$5:$H$29,IF(E6297="HI",2,IF(E6297="LO",6,10))+IF(D6297=1,2,IF(D6297=7,1,(IF(WEEKDAY(B6297)=1,2,IF(WEEKDAY(B6297)=7,1,0))))))</f>
        <v>3</v>
      </c>
      <c r="G6297" s="786">
        <f>VLOOKUP(C6297,METADATA!$J$5:$Q$29,IF(E6297="HI",2,IF(E6297="LO",6,10))+IF(D6297=1,2,IF(D6297=7,1,(IF(WEEKDAY(B6297)=1,2,IF(WEEKDAY(B6297)=7,1,0))))))</f>
        <v>3</v>
      </c>
      <c r="H6297" s="787">
        <v>10191.25</v>
      </c>
      <c r="I6297" s="788">
        <v>3891.4300231933594</v>
      </c>
      <c r="K6297" s="795">
        <v>865.8125</v>
      </c>
      <c r="M6297" s="798">
        <f t="shared" si="295"/>
        <v>10908.932312005179</v>
      </c>
      <c r="N6297" s="303"/>
      <c r="S6297" s="786">
        <v>0</v>
      </c>
      <c r="T6297" s="781">
        <f>VLOOKUP(C6297,METADATA!$J$5:$Q$29,IF(E6297="HI",2,IF(E6297="LO",6,10))+IF(S6297=1,2,IF(D6297=7,1,(IF(WEEKDAY(B6297)=1,2,IF(WEEKDAY(B6297)=7,1,0))))))</f>
        <v>3</v>
      </c>
      <c r="U6297" s="781">
        <f>VLOOKUP(C6297,METADATA!$A$5:$H$29,IF(E6297="HI",2,IF(E6297="LO",6,10))+IF(S6297=1,2,IF(D6297=7,1,(IF(WEEKDAY(B6297)=1,2,IF(WEEKDAY(B6297)=7,1,0))))))</f>
        <v>3</v>
      </c>
    </row>
    <row r="6298" spans="2:21" ht="13.95" customHeight="1" x14ac:dyDescent="0.25">
      <c r="B6298" s="784">
        <f t="shared" si="293"/>
        <v>45645</v>
      </c>
      <c r="C6298" s="785">
        <v>6</v>
      </c>
      <c r="D6298" s="786">
        <f>IFERROR((INDEX(METADATA!$T$2:$T$20,MATCH(B6298,METADATA!$S$2:$S$20,0))),0)</f>
        <v>0</v>
      </c>
      <c r="E6298" s="785" t="str">
        <f t="shared" si="294"/>
        <v>LO</v>
      </c>
      <c r="F6298" s="786">
        <f>VLOOKUP(C6298,METADATA!$A$5:$H$29,IF(E6298="HI",2,IF(E6298="LO",6,10))+IF(D6298=1,2,IF(D6298=7,1,(IF(WEEKDAY(B6298)=1,2,IF(WEEKDAY(B6298)=7,1,0))))))</f>
        <v>2</v>
      </c>
      <c r="G6298" s="786">
        <f>VLOOKUP(C6298,METADATA!$J$5:$Q$29,IF(E6298="HI",2,IF(E6298="LO",6,10))+IF(D6298=1,2,IF(D6298=7,1,(IF(WEEKDAY(B6298)=1,2,IF(WEEKDAY(B6298)=7,1,0))))))</f>
        <v>2</v>
      </c>
      <c r="H6298" s="787">
        <v>11605.25</v>
      </c>
      <c r="I6298" s="788">
        <v>3807.8049926757813</v>
      </c>
      <c r="K6298" s="795">
        <v>834.63750000000005</v>
      </c>
      <c r="M6298" s="798">
        <f t="shared" si="295"/>
        <v>12213.975864752092</v>
      </c>
      <c r="N6298" s="303"/>
      <c r="S6298" s="786">
        <v>0</v>
      </c>
      <c r="T6298" s="781">
        <f>VLOOKUP(C6298,METADATA!$J$5:$Q$29,IF(E6298="HI",2,IF(E6298="LO",6,10))+IF(S6298=1,2,IF(D6298=7,1,(IF(WEEKDAY(B6298)=1,2,IF(WEEKDAY(B6298)=7,1,0))))))</f>
        <v>2</v>
      </c>
      <c r="U6298" s="781">
        <f>VLOOKUP(C6298,METADATA!$A$5:$H$29,IF(E6298="HI",2,IF(E6298="LO",6,10))+IF(S6298=1,2,IF(D6298=7,1,(IF(WEEKDAY(B6298)=1,2,IF(WEEKDAY(B6298)=7,1,0))))))</f>
        <v>2</v>
      </c>
    </row>
    <row r="6299" spans="2:21" ht="13.95" customHeight="1" x14ac:dyDescent="0.25">
      <c r="B6299" s="784">
        <f t="shared" si="293"/>
        <v>45645</v>
      </c>
      <c r="C6299" s="785">
        <v>7</v>
      </c>
      <c r="D6299" s="786">
        <f>IFERROR((INDEX(METADATA!$T$2:$T$20,MATCH(B6299,METADATA!$S$2:$S$20,0))),0)</f>
        <v>0</v>
      </c>
      <c r="E6299" s="785" t="str">
        <f t="shared" si="294"/>
        <v>LO</v>
      </c>
      <c r="F6299" s="786">
        <f>VLOOKUP(C6299,METADATA!$A$5:$H$29,IF(E6299="HI",2,IF(E6299="LO",6,10))+IF(D6299=1,2,IF(D6299=7,1,(IF(WEEKDAY(B6299)=1,2,IF(WEEKDAY(B6299)=7,1,0))))))</f>
        <v>1</v>
      </c>
      <c r="G6299" s="786">
        <f>VLOOKUP(C6299,METADATA!$J$5:$Q$29,IF(E6299="HI",2,IF(E6299="LO",6,10))+IF(D6299=1,2,IF(D6299=7,1,(IF(WEEKDAY(B6299)=1,2,IF(WEEKDAY(B6299)=7,1,0))))))</f>
        <v>1</v>
      </c>
      <c r="H6299" s="787">
        <v>13000.5</v>
      </c>
      <c r="I6299" s="788">
        <v>3741.5249633789063</v>
      </c>
      <c r="K6299" s="795">
        <v>847.33749999999998</v>
      </c>
      <c r="M6299" s="798">
        <f t="shared" si="295"/>
        <v>13528.193127745757</v>
      </c>
      <c r="N6299" s="303"/>
      <c r="S6299" s="786">
        <v>0</v>
      </c>
      <c r="T6299" s="781">
        <f>VLOOKUP(C6299,METADATA!$J$5:$Q$29,IF(E6299="HI",2,IF(E6299="LO",6,10))+IF(S6299=1,2,IF(D6299=7,1,(IF(WEEKDAY(B6299)=1,2,IF(WEEKDAY(B6299)=7,1,0))))))</f>
        <v>1</v>
      </c>
      <c r="U6299" s="781">
        <f>VLOOKUP(C6299,METADATA!$A$5:$H$29,IF(E6299="HI",2,IF(E6299="LO",6,10))+IF(S6299=1,2,IF(D6299=7,1,(IF(WEEKDAY(B6299)=1,2,IF(WEEKDAY(B6299)=7,1,0))))))</f>
        <v>1</v>
      </c>
    </row>
    <row r="6300" spans="2:21" ht="13.95" customHeight="1" x14ac:dyDescent="0.25">
      <c r="B6300" s="784">
        <f t="shared" ref="B6300:B6363" si="296">B6276+1</f>
        <v>45645</v>
      </c>
      <c r="C6300" s="785">
        <v>8</v>
      </c>
      <c r="D6300" s="786">
        <f>IFERROR((INDEX(METADATA!$T$2:$T$20,MATCH(B6300,METADATA!$S$2:$S$20,0))),0)</f>
        <v>0</v>
      </c>
      <c r="E6300" s="785" t="str">
        <f t="shared" si="294"/>
        <v>LO</v>
      </c>
      <c r="F6300" s="786">
        <f>VLOOKUP(C6300,METADATA!$A$5:$H$29,IF(E6300="HI",2,IF(E6300="LO",6,10))+IF(D6300=1,2,IF(D6300=7,1,(IF(WEEKDAY(B6300)=1,2,IF(WEEKDAY(B6300)=7,1,0))))))</f>
        <v>1</v>
      </c>
      <c r="G6300" s="786">
        <f>VLOOKUP(C6300,METADATA!$J$5:$Q$29,IF(E6300="HI",2,IF(E6300="LO",6,10))+IF(D6300=1,2,IF(D6300=7,1,(IF(WEEKDAY(B6300)=1,2,IF(WEEKDAY(B6300)=7,1,0))))))</f>
        <v>1</v>
      </c>
      <c r="H6300" s="787">
        <v>14745.75</v>
      </c>
      <c r="I6300" s="788">
        <v>3934.1949157714844</v>
      </c>
      <c r="K6300" s="795">
        <v>851.61249999999995</v>
      </c>
      <c r="M6300" s="798">
        <f t="shared" si="295"/>
        <v>15261.554072170442</v>
      </c>
      <c r="N6300" s="303"/>
      <c r="S6300" s="786">
        <v>0</v>
      </c>
      <c r="T6300" s="781">
        <f>VLOOKUP(C6300,METADATA!$J$5:$Q$29,IF(E6300="HI",2,IF(E6300="LO",6,10))+IF(S6300=1,2,IF(D6300=7,1,(IF(WEEKDAY(B6300)=1,2,IF(WEEKDAY(B6300)=7,1,0))))))</f>
        <v>1</v>
      </c>
      <c r="U6300" s="781">
        <f>VLOOKUP(C6300,METADATA!$A$5:$H$29,IF(E6300="HI",2,IF(E6300="LO",6,10))+IF(S6300=1,2,IF(D6300=7,1,(IF(WEEKDAY(B6300)=1,2,IF(WEEKDAY(B6300)=7,1,0))))))</f>
        <v>1</v>
      </c>
    </row>
    <row r="6301" spans="2:21" ht="13.95" customHeight="1" x14ac:dyDescent="0.25">
      <c r="B6301" s="784">
        <f t="shared" si="296"/>
        <v>45645</v>
      </c>
      <c r="C6301" s="785">
        <v>9</v>
      </c>
      <c r="D6301" s="786">
        <f>IFERROR((INDEX(METADATA!$T$2:$T$20,MATCH(B6301,METADATA!$S$2:$S$20,0))),0)</f>
        <v>0</v>
      </c>
      <c r="E6301" s="785" t="str">
        <f t="shared" si="294"/>
        <v>LO</v>
      </c>
      <c r="F6301" s="786">
        <f>VLOOKUP(C6301,METADATA!$A$5:$H$29,IF(E6301="HI",2,IF(E6301="LO",6,10))+IF(D6301=1,2,IF(D6301=7,1,(IF(WEEKDAY(B6301)=1,2,IF(WEEKDAY(B6301)=7,1,0))))))</f>
        <v>2</v>
      </c>
      <c r="G6301" s="786">
        <f>VLOOKUP(C6301,METADATA!$J$5:$Q$29,IF(E6301="HI",2,IF(E6301="LO",6,10))+IF(D6301=1,2,IF(D6301=7,1,(IF(WEEKDAY(B6301)=1,2,IF(WEEKDAY(B6301)=7,1,0))))))</f>
        <v>1</v>
      </c>
      <c r="H6301" s="787">
        <v>15413</v>
      </c>
      <c r="I6301" s="788">
        <v>3936.6699829101563</v>
      </c>
      <c r="K6301" s="795">
        <v>856.5</v>
      </c>
      <c r="M6301" s="798">
        <f t="shared" si="295"/>
        <v>15907.794930610145</v>
      </c>
      <c r="N6301" s="303"/>
      <c r="S6301" s="786">
        <v>0</v>
      </c>
      <c r="T6301" s="781">
        <f>VLOOKUP(C6301,METADATA!$J$5:$Q$29,IF(E6301="HI",2,IF(E6301="LO",6,10))+IF(S6301=1,2,IF(D6301=7,1,(IF(WEEKDAY(B6301)=1,2,IF(WEEKDAY(B6301)=7,1,0))))))</f>
        <v>1</v>
      </c>
      <c r="U6301" s="781">
        <f>VLOOKUP(C6301,METADATA!$A$5:$H$29,IF(E6301="HI",2,IF(E6301="LO",6,10))+IF(S6301=1,2,IF(D6301=7,1,(IF(WEEKDAY(B6301)=1,2,IF(WEEKDAY(B6301)=7,1,0))))))</f>
        <v>2</v>
      </c>
    </row>
    <row r="6302" spans="2:21" ht="13.95" customHeight="1" x14ac:dyDescent="0.25">
      <c r="B6302" s="784">
        <f t="shared" si="296"/>
        <v>45645</v>
      </c>
      <c r="C6302" s="785">
        <v>10</v>
      </c>
      <c r="D6302" s="786">
        <f>IFERROR((INDEX(METADATA!$T$2:$T$20,MATCH(B6302,METADATA!$S$2:$S$20,0))),0)</f>
        <v>0</v>
      </c>
      <c r="E6302" s="785" t="str">
        <f t="shared" si="294"/>
        <v>LO</v>
      </c>
      <c r="F6302" s="786">
        <f>VLOOKUP(C6302,METADATA!$A$5:$H$29,IF(E6302="HI",2,IF(E6302="LO",6,10))+IF(D6302=1,2,IF(D6302=7,1,(IF(WEEKDAY(B6302)=1,2,IF(WEEKDAY(B6302)=7,1,0))))))</f>
        <v>2</v>
      </c>
      <c r="G6302" s="786">
        <f>VLOOKUP(C6302,METADATA!$J$5:$Q$29,IF(E6302="HI",2,IF(E6302="LO",6,10))+IF(D6302=1,2,IF(D6302=7,1,(IF(WEEKDAY(B6302)=1,2,IF(WEEKDAY(B6302)=7,1,0))))))</f>
        <v>2</v>
      </c>
      <c r="H6302" s="787">
        <v>15406.75</v>
      </c>
      <c r="I6302" s="788">
        <v>3864.195068359375</v>
      </c>
      <c r="K6302" s="795">
        <v>824.32500000000005</v>
      </c>
      <c r="M6302" s="798">
        <f t="shared" si="295"/>
        <v>15883.952565052343</v>
      </c>
      <c r="N6302" s="303"/>
      <c r="S6302" s="786">
        <v>0</v>
      </c>
      <c r="T6302" s="781">
        <f>VLOOKUP(C6302,METADATA!$J$5:$Q$29,IF(E6302="HI",2,IF(E6302="LO",6,10))+IF(S6302=1,2,IF(D6302=7,1,(IF(WEEKDAY(B6302)=1,2,IF(WEEKDAY(B6302)=7,1,0))))))</f>
        <v>2</v>
      </c>
      <c r="U6302" s="781">
        <f>VLOOKUP(C6302,METADATA!$A$5:$H$29,IF(E6302="HI",2,IF(E6302="LO",6,10))+IF(S6302=1,2,IF(D6302=7,1,(IF(WEEKDAY(B6302)=1,2,IF(WEEKDAY(B6302)=7,1,0))))))</f>
        <v>2</v>
      </c>
    </row>
    <row r="6303" spans="2:21" ht="13.95" customHeight="1" x14ac:dyDescent="0.25">
      <c r="B6303" s="784">
        <f t="shared" si="296"/>
        <v>45645</v>
      </c>
      <c r="C6303" s="785">
        <v>11</v>
      </c>
      <c r="D6303" s="786">
        <f>IFERROR((INDEX(METADATA!$T$2:$T$20,MATCH(B6303,METADATA!$S$2:$S$20,0))),0)</f>
        <v>0</v>
      </c>
      <c r="E6303" s="785" t="str">
        <f t="shared" si="294"/>
        <v>LO</v>
      </c>
      <c r="F6303" s="786">
        <f>VLOOKUP(C6303,METADATA!$A$5:$H$29,IF(E6303="HI",2,IF(E6303="LO",6,10))+IF(D6303=1,2,IF(D6303=7,1,(IF(WEEKDAY(B6303)=1,2,IF(WEEKDAY(B6303)=7,1,0))))))</f>
        <v>2</v>
      </c>
      <c r="G6303" s="786">
        <f>VLOOKUP(C6303,METADATA!$J$5:$Q$29,IF(E6303="HI",2,IF(E6303="LO",6,10))+IF(D6303=1,2,IF(D6303=7,1,(IF(WEEKDAY(B6303)=1,2,IF(WEEKDAY(B6303)=7,1,0))))))</f>
        <v>2</v>
      </c>
      <c r="H6303" s="787">
        <v>15729.5</v>
      </c>
      <c r="I6303" s="788">
        <v>3930.0151062011719</v>
      </c>
      <c r="K6303" s="795">
        <v>882.73749999999995</v>
      </c>
      <c r="M6303" s="798">
        <f t="shared" si="295"/>
        <v>16213.025287865599</v>
      </c>
      <c r="N6303" s="303"/>
      <c r="S6303" s="786">
        <v>0</v>
      </c>
      <c r="T6303" s="781">
        <f>VLOOKUP(C6303,METADATA!$J$5:$Q$29,IF(E6303="HI",2,IF(E6303="LO",6,10))+IF(S6303=1,2,IF(D6303=7,1,(IF(WEEKDAY(B6303)=1,2,IF(WEEKDAY(B6303)=7,1,0))))))</f>
        <v>2</v>
      </c>
      <c r="U6303" s="781">
        <f>VLOOKUP(C6303,METADATA!$A$5:$H$29,IF(E6303="HI",2,IF(E6303="LO",6,10))+IF(S6303=1,2,IF(D6303=7,1,(IF(WEEKDAY(B6303)=1,2,IF(WEEKDAY(B6303)=7,1,0))))))</f>
        <v>2</v>
      </c>
    </row>
    <row r="6304" spans="2:21" ht="13.95" customHeight="1" x14ac:dyDescent="0.25">
      <c r="B6304" s="784">
        <f t="shared" si="296"/>
        <v>45645</v>
      </c>
      <c r="C6304" s="785">
        <v>12</v>
      </c>
      <c r="D6304" s="786">
        <f>IFERROR((INDEX(METADATA!$T$2:$T$20,MATCH(B6304,METADATA!$S$2:$S$20,0))),0)</f>
        <v>0</v>
      </c>
      <c r="E6304" s="785" t="str">
        <f t="shared" si="294"/>
        <v>LO</v>
      </c>
      <c r="F6304" s="786">
        <f>VLOOKUP(C6304,METADATA!$A$5:$H$29,IF(E6304="HI",2,IF(E6304="LO",6,10))+IF(D6304=1,2,IF(D6304=7,1,(IF(WEEKDAY(B6304)=1,2,IF(WEEKDAY(B6304)=7,1,0))))))</f>
        <v>2</v>
      </c>
      <c r="G6304" s="786">
        <f>VLOOKUP(C6304,METADATA!$J$5:$Q$29,IF(E6304="HI",2,IF(E6304="LO",6,10))+IF(D6304=1,2,IF(D6304=7,1,(IF(WEEKDAY(B6304)=1,2,IF(WEEKDAY(B6304)=7,1,0))))))</f>
        <v>2</v>
      </c>
      <c r="H6304" s="787">
        <v>15453</v>
      </c>
      <c r="I6304" s="788">
        <v>3899.1250305175781</v>
      </c>
      <c r="K6304" s="795">
        <v>909.3125</v>
      </c>
      <c r="M6304" s="798">
        <f t="shared" si="295"/>
        <v>15937.32678348564</v>
      </c>
      <c r="N6304" s="303"/>
      <c r="S6304" s="786">
        <v>0</v>
      </c>
      <c r="T6304" s="781">
        <f>VLOOKUP(C6304,METADATA!$J$5:$Q$29,IF(E6304="HI",2,IF(E6304="LO",6,10))+IF(S6304=1,2,IF(D6304=7,1,(IF(WEEKDAY(B6304)=1,2,IF(WEEKDAY(B6304)=7,1,0))))))</f>
        <v>2</v>
      </c>
      <c r="U6304" s="781">
        <f>VLOOKUP(C6304,METADATA!$A$5:$H$29,IF(E6304="HI",2,IF(E6304="LO",6,10))+IF(S6304=1,2,IF(D6304=7,1,(IF(WEEKDAY(B6304)=1,2,IF(WEEKDAY(B6304)=7,1,0))))))</f>
        <v>2</v>
      </c>
    </row>
    <row r="6305" spans="2:21" ht="13.95" customHeight="1" x14ac:dyDescent="0.25">
      <c r="B6305" s="784">
        <f t="shared" si="296"/>
        <v>45645</v>
      </c>
      <c r="C6305" s="785">
        <v>13</v>
      </c>
      <c r="D6305" s="786">
        <f>IFERROR((INDEX(METADATA!$T$2:$T$20,MATCH(B6305,METADATA!$S$2:$S$20,0))),0)</f>
        <v>0</v>
      </c>
      <c r="E6305" s="785" t="str">
        <f t="shared" si="294"/>
        <v>LO</v>
      </c>
      <c r="F6305" s="786">
        <f>VLOOKUP(C6305,METADATA!$A$5:$H$29,IF(E6305="HI",2,IF(E6305="LO",6,10))+IF(D6305=1,2,IF(D6305=7,1,(IF(WEEKDAY(B6305)=1,2,IF(WEEKDAY(B6305)=7,1,0))))))</f>
        <v>2</v>
      </c>
      <c r="G6305" s="786">
        <f>VLOOKUP(C6305,METADATA!$J$5:$Q$29,IF(E6305="HI",2,IF(E6305="LO",6,10))+IF(D6305=1,2,IF(D6305=7,1,(IF(WEEKDAY(B6305)=1,2,IF(WEEKDAY(B6305)=7,1,0))))))</f>
        <v>2</v>
      </c>
      <c r="H6305" s="787">
        <v>15372.75</v>
      </c>
      <c r="I6305" s="788">
        <v>4008.7749328613281</v>
      </c>
      <c r="K6305" s="795">
        <v>905.6</v>
      </c>
      <c r="M6305" s="798">
        <f t="shared" si="295"/>
        <v>15886.841065008404</v>
      </c>
      <c r="N6305" s="303"/>
      <c r="S6305" s="786">
        <v>0</v>
      </c>
      <c r="T6305" s="781">
        <f>VLOOKUP(C6305,METADATA!$J$5:$Q$29,IF(E6305="HI",2,IF(E6305="LO",6,10))+IF(S6305=1,2,IF(D6305=7,1,(IF(WEEKDAY(B6305)=1,2,IF(WEEKDAY(B6305)=7,1,0))))))</f>
        <v>2</v>
      </c>
      <c r="U6305" s="781">
        <f>VLOOKUP(C6305,METADATA!$A$5:$H$29,IF(E6305="HI",2,IF(E6305="LO",6,10))+IF(S6305=1,2,IF(D6305=7,1,(IF(WEEKDAY(B6305)=1,2,IF(WEEKDAY(B6305)=7,1,0))))))</f>
        <v>2</v>
      </c>
    </row>
    <row r="6306" spans="2:21" ht="13.95" customHeight="1" x14ac:dyDescent="0.25">
      <c r="B6306" s="784">
        <f t="shared" si="296"/>
        <v>45645</v>
      </c>
      <c r="C6306" s="785">
        <v>14</v>
      </c>
      <c r="D6306" s="786">
        <f>IFERROR((INDEX(METADATA!$T$2:$T$20,MATCH(B6306,METADATA!$S$2:$S$20,0))),0)</f>
        <v>0</v>
      </c>
      <c r="E6306" s="785" t="str">
        <f t="shared" si="294"/>
        <v>LO</v>
      </c>
      <c r="F6306" s="786">
        <f>VLOOKUP(C6306,METADATA!$A$5:$H$29,IF(E6306="HI",2,IF(E6306="LO",6,10))+IF(D6306=1,2,IF(D6306=7,1,(IF(WEEKDAY(B6306)=1,2,IF(WEEKDAY(B6306)=7,1,0))))))</f>
        <v>2</v>
      </c>
      <c r="G6306" s="786">
        <f>VLOOKUP(C6306,METADATA!$J$5:$Q$29,IF(E6306="HI",2,IF(E6306="LO",6,10))+IF(D6306=1,2,IF(D6306=7,1,(IF(WEEKDAY(B6306)=1,2,IF(WEEKDAY(B6306)=7,1,0))))))</f>
        <v>2</v>
      </c>
      <c r="H6306" s="787">
        <v>15719.5</v>
      </c>
      <c r="I6306" s="788">
        <v>3920.1701049804688</v>
      </c>
      <c r="K6306" s="795">
        <v>913.98749999999995</v>
      </c>
      <c r="M6306" s="798">
        <f t="shared" si="295"/>
        <v>16200.938673483786</v>
      </c>
      <c r="N6306" s="303"/>
      <c r="S6306" s="786">
        <v>0</v>
      </c>
      <c r="T6306" s="781">
        <f>VLOOKUP(C6306,METADATA!$J$5:$Q$29,IF(E6306="HI",2,IF(E6306="LO",6,10))+IF(S6306=1,2,IF(D6306=7,1,(IF(WEEKDAY(B6306)=1,2,IF(WEEKDAY(B6306)=7,1,0))))))</f>
        <v>2</v>
      </c>
      <c r="U6306" s="781">
        <f>VLOOKUP(C6306,METADATA!$A$5:$H$29,IF(E6306="HI",2,IF(E6306="LO",6,10))+IF(S6306=1,2,IF(D6306=7,1,(IF(WEEKDAY(B6306)=1,2,IF(WEEKDAY(B6306)=7,1,0))))))</f>
        <v>2</v>
      </c>
    </row>
    <row r="6307" spans="2:21" ht="13.95" customHeight="1" x14ac:dyDescent="0.25">
      <c r="B6307" s="784">
        <f t="shared" si="296"/>
        <v>45645</v>
      </c>
      <c r="C6307" s="785">
        <v>15</v>
      </c>
      <c r="D6307" s="786">
        <f>IFERROR((INDEX(METADATA!$T$2:$T$20,MATCH(B6307,METADATA!$S$2:$S$20,0))),0)</f>
        <v>0</v>
      </c>
      <c r="E6307" s="785" t="str">
        <f t="shared" si="294"/>
        <v>LO</v>
      </c>
      <c r="F6307" s="786">
        <f>VLOOKUP(C6307,METADATA!$A$5:$H$29,IF(E6307="HI",2,IF(E6307="LO",6,10))+IF(D6307=1,2,IF(D6307=7,1,(IF(WEEKDAY(B6307)=1,2,IF(WEEKDAY(B6307)=7,1,0))))))</f>
        <v>2</v>
      </c>
      <c r="G6307" s="786">
        <f>VLOOKUP(C6307,METADATA!$J$5:$Q$29,IF(E6307="HI",2,IF(E6307="LO",6,10))+IF(D6307=1,2,IF(D6307=7,1,(IF(WEEKDAY(B6307)=1,2,IF(WEEKDAY(B6307)=7,1,0))))))</f>
        <v>2</v>
      </c>
      <c r="H6307" s="787">
        <v>15565.75</v>
      </c>
      <c r="I6307" s="788">
        <v>3877.6350708007813</v>
      </c>
      <c r="K6307" s="795">
        <v>902.26250000000005</v>
      </c>
      <c r="M6307" s="798">
        <f t="shared" si="295"/>
        <v>16041.465855862554</v>
      </c>
      <c r="N6307" s="303"/>
      <c r="S6307" s="786">
        <v>0</v>
      </c>
      <c r="T6307" s="781">
        <f>VLOOKUP(C6307,METADATA!$J$5:$Q$29,IF(E6307="HI",2,IF(E6307="LO",6,10))+IF(S6307=1,2,IF(D6307=7,1,(IF(WEEKDAY(B6307)=1,2,IF(WEEKDAY(B6307)=7,1,0))))))</f>
        <v>2</v>
      </c>
      <c r="U6307" s="781">
        <f>VLOOKUP(C6307,METADATA!$A$5:$H$29,IF(E6307="HI",2,IF(E6307="LO",6,10))+IF(S6307=1,2,IF(D6307=7,1,(IF(WEEKDAY(B6307)=1,2,IF(WEEKDAY(B6307)=7,1,0))))))</f>
        <v>2</v>
      </c>
    </row>
    <row r="6308" spans="2:21" ht="13.95" customHeight="1" x14ac:dyDescent="0.25">
      <c r="B6308" s="784">
        <f t="shared" si="296"/>
        <v>45645</v>
      </c>
      <c r="C6308" s="785">
        <v>16</v>
      </c>
      <c r="D6308" s="786">
        <f>IFERROR((INDEX(METADATA!$T$2:$T$20,MATCH(B6308,METADATA!$S$2:$S$20,0))),0)</f>
        <v>0</v>
      </c>
      <c r="E6308" s="785" t="str">
        <f t="shared" si="294"/>
        <v>LO</v>
      </c>
      <c r="F6308" s="786">
        <f>VLOOKUP(C6308,METADATA!$A$5:$H$29,IF(E6308="HI",2,IF(E6308="LO",6,10))+IF(D6308=1,2,IF(D6308=7,1,(IF(WEEKDAY(B6308)=1,2,IF(WEEKDAY(B6308)=7,1,0))))))</f>
        <v>2</v>
      </c>
      <c r="G6308" s="786">
        <f>VLOOKUP(C6308,METADATA!$J$5:$Q$29,IF(E6308="HI",2,IF(E6308="LO",6,10))+IF(D6308=1,2,IF(D6308=7,1,(IF(WEEKDAY(B6308)=1,2,IF(WEEKDAY(B6308)=7,1,0))))))</f>
        <v>2</v>
      </c>
      <c r="H6308" s="787">
        <v>15431</v>
      </c>
      <c r="I6308" s="788">
        <v>3667.905029296875</v>
      </c>
      <c r="K6308" s="795">
        <v>933.76250000000005</v>
      </c>
      <c r="M6308" s="798">
        <f t="shared" si="295"/>
        <v>15860.935921437338</v>
      </c>
      <c r="N6308" s="303"/>
      <c r="S6308" s="786">
        <v>0</v>
      </c>
      <c r="T6308" s="781">
        <f>VLOOKUP(C6308,METADATA!$J$5:$Q$29,IF(E6308="HI",2,IF(E6308="LO",6,10))+IF(S6308=1,2,IF(D6308=7,1,(IF(WEEKDAY(B6308)=1,2,IF(WEEKDAY(B6308)=7,1,0))))))</f>
        <v>2</v>
      </c>
      <c r="U6308" s="781">
        <f>VLOOKUP(C6308,METADATA!$A$5:$H$29,IF(E6308="HI",2,IF(E6308="LO",6,10))+IF(S6308=1,2,IF(D6308=7,1,(IF(WEEKDAY(B6308)=1,2,IF(WEEKDAY(B6308)=7,1,0))))))</f>
        <v>2</v>
      </c>
    </row>
    <row r="6309" spans="2:21" ht="13.95" customHeight="1" x14ac:dyDescent="0.25">
      <c r="B6309" s="784">
        <f t="shared" si="296"/>
        <v>45645</v>
      </c>
      <c r="C6309" s="785">
        <v>17</v>
      </c>
      <c r="D6309" s="786">
        <f>IFERROR((INDEX(METADATA!$T$2:$T$20,MATCH(B6309,METADATA!$S$2:$S$20,0))),0)</f>
        <v>0</v>
      </c>
      <c r="E6309" s="785" t="str">
        <f t="shared" si="294"/>
        <v>LO</v>
      </c>
      <c r="F6309" s="786">
        <f>VLOOKUP(C6309,METADATA!$A$5:$H$29,IF(E6309="HI",2,IF(E6309="LO",6,10))+IF(D6309=1,2,IF(D6309=7,1,(IF(WEEKDAY(B6309)=1,2,IF(WEEKDAY(B6309)=7,1,0))))))</f>
        <v>2</v>
      </c>
      <c r="G6309" s="786">
        <f>VLOOKUP(C6309,METADATA!$J$5:$Q$29,IF(E6309="HI",2,IF(E6309="LO",6,10))+IF(D6309=1,2,IF(D6309=7,1,(IF(WEEKDAY(B6309)=1,2,IF(WEEKDAY(B6309)=7,1,0))))))</f>
        <v>2</v>
      </c>
      <c r="H6309" s="787">
        <v>14608.75</v>
      </c>
      <c r="I6309" s="788">
        <v>3201.815055847168</v>
      </c>
      <c r="K6309" s="795">
        <v>0</v>
      </c>
      <c r="M6309" s="798">
        <f t="shared" si="295"/>
        <v>14955.507220229931</v>
      </c>
      <c r="N6309" s="303"/>
      <c r="S6309" s="786">
        <v>0</v>
      </c>
      <c r="T6309" s="781">
        <f>VLOOKUP(C6309,METADATA!$J$5:$Q$29,IF(E6309="HI",2,IF(E6309="LO",6,10))+IF(S6309=1,2,IF(D6309=7,1,(IF(WEEKDAY(B6309)=1,2,IF(WEEKDAY(B6309)=7,1,0))))))</f>
        <v>2</v>
      </c>
      <c r="U6309" s="781">
        <f>VLOOKUP(C6309,METADATA!$A$5:$H$29,IF(E6309="HI",2,IF(E6309="LO",6,10))+IF(S6309=1,2,IF(D6309=7,1,(IF(WEEKDAY(B6309)=1,2,IF(WEEKDAY(B6309)=7,1,0))))))</f>
        <v>2</v>
      </c>
    </row>
    <row r="6310" spans="2:21" ht="13.95" customHeight="1" x14ac:dyDescent="0.25">
      <c r="B6310" s="784">
        <f t="shared" si="296"/>
        <v>45645</v>
      </c>
      <c r="C6310" s="785">
        <v>18</v>
      </c>
      <c r="D6310" s="786">
        <f>IFERROR((INDEX(METADATA!$T$2:$T$20,MATCH(B6310,METADATA!$S$2:$S$20,0))),0)</f>
        <v>0</v>
      </c>
      <c r="E6310" s="785" t="str">
        <f t="shared" si="294"/>
        <v>LO</v>
      </c>
      <c r="F6310" s="786">
        <f>VLOOKUP(C6310,METADATA!$A$5:$H$29,IF(E6310="HI",2,IF(E6310="LO",6,10))+IF(D6310=1,2,IF(D6310=7,1,(IF(WEEKDAY(B6310)=1,2,IF(WEEKDAY(B6310)=7,1,0))))))</f>
        <v>1</v>
      </c>
      <c r="G6310" s="786">
        <f>VLOOKUP(C6310,METADATA!$J$5:$Q$29,IF(E6310="HI",2,IF(E6310="LO",6,10))+IF(D6310=1,2,IF(D6310=7,1,(IF(WEEKDAY(B6310)=1,2,IF(WEEKDAY(B6310)=7,1,0))))))</f>
        <v>1</v>
      </c>
      <c r="H6310" s="787">
        <v>14393.5</v>
      </c>
      <c r="I6310" s="788">
        <v>3015.8999786376953</v>
      </c>
      <c r="K6310" s="795">
        <v>0</v>
      </c>
      <c r="M6310" s="798">
        <f t="shared" si="295"/>
        <v>14706.070002932356</v>
      </c>
      <c r="N6310" s="303"/>
      <c r="S6310" s="786">
        <v>0</v>
      </c>
      <c r="T6310" s="781">
        <f>VLOOKUP(C6310,METADATA!$J$5:$Q$29,IF(E6310="HI",2,IF(E6310="LO",6,10))+IF(S6310=1,2,IF(D6310=7,1,(IF(WEEKDAY(B6310)=1,2,IF(WEEKDAY(B6310)=7,1,0))))))</f>
        <v>1</v>
      </c>
      <c r="U6310" s="781">
        <f>VLOOKUP(C6310,METADATA!$A$5:$H$29,IF(E6310="HI",2,IF(E6310="LO",6,10))+IF(S6310=1,2,IF(D6310=7,1,(IF(WEEKDAY(B6310)=1,2,IF(WEEKDAY(B6310)=7,1,0))))))</f>
        <v>1</v>
      </c>
    </row>
    <row r="6311" spans="2:21" ht="13.95" customHeight="1" x14ac:dyDescent="0.25">
      <c r="B6311" s="784">
        <f t="shared" si="296"/>
        <v>45645</v>
      </c>
      <c r="C6311" s="785">
        <v>19</v>
      </c>
      <c r="D6311" s="786">
        <f>IFERROR((INDEX(METADATA!$T$2:$T$20,MATCH(B6311,METADATA!$S$2:$S$20,0))),0)</f>
        <v>0</v>
      </c>
      <c r="E6311" s="785" t="str">
        <f t="shared" si="294"/>
        <v>LO</v>
      </c>
      <c r="F6311" s="786">
        <f>VLOOKUP(C6311,METADATA!$A$5:$H$29,IF(E6311="HI",2,IF(E6311="LO",6,10))+IF(D6311=1,2,IF(D6311=7,1,(IF(WEEKDAY(B6311)=1,2,IF(WEEKDAY(B6311)=7,1,0))))))</f>
        <v>1</v>
      </c>
      <c r="G6311" s="786">
        <f>VLOOKUP(C6311,METADATA!$J$5:$Q$29,IF(E6311="HI",2,IF(E6311="LO",6,10))+IF(D6311=1,2,IF(D6311=7,1,(IF(WEEKDAY(B6311)=1,2,IF(WEEKDAY(B6311)=7,1,0))))))</f>
        <v>1</v>
      </c>
      <c r="H6311" s="787">
        <v>14922.75</v>
      </c>
      <c r="I6311" s="788">
        <v>3074.6299285888672</v>
      </c>
      <c r="K6311" s="795">
        <v>0</v>
      </c>
      <c r="M6311" s="798">
        <f t="shared" si="295"/>
        <v>15236.200863741407</v>
      </c>
      <c r="N6311" s="303"/>
      <c r="S6311" s="786">
        <v>0</v>
      </c>
      <c r="T6311" s="781">
        <f>VLOOKUP(C6311,METADATA!$J$5:$Q$29,IF(E6311="HI",2,IF(E6311="LO",6,10))+IF(S6311=1,2,IF(D6311=7,1,(IF(WEEKDAY(B6311)=1,2,IF(WEEKDAY(B6311)=7,1,0))))))</f>
        <v>1</v>
      </c>
      <c r="U6311" s="781">
        <f>VLOOKUP(C6311,METADATA!$A$5:$H$29,IF(E6311="HI",2,IF(E6311="LO",6,10))+IF(S6311=1,2,IF(D6311=7,1,(IF(WEEKDAY(B6311)=1,2,IF(WEEKDAY(B6311)=7,1,0))))))</f>
        <v>1</v>
      </c>
    </row>
    <row r="6312" spans="2:21" ht="13.95" customHeight="1" x14ac:dyDescent="0.25">
      <c r="B6312" s="784">
        <f t="shared" si="296"/>
        <v>45645</v>
      </c>
      <c r="C6312" s="785">
        <v>20</v>
      </c>
      <c r="D6312" s="786">
        <f>IFERROR((INDEX(METADATA!$T$2:$T$20,MATCH(B6312,METADATA!$S$2:$S$20,0))),0)</f>
        <v>0</v>
      </c>
      <c r="E6312" s="785" t="str">
        <f t="shared" si="294"/>
        <v>LO</v>
      </c>
      <c r="F6312" s="786">
        <f>VLOOKUP(C6312,METADATA!$A$5:$H$29,IF(E6312="HI",2,IF(E6312="LO",6,10))+IF(D6312=1,2,IF(D6312=7,1,(IF(WEEKDAY(B6312)=1,2,IF(WEEKDAY(B6312)=7,1,0))))))</f>
        <v>1</v>
      </c>
      <c r="G6312" s="786">
        <f>VLOOKUP(C6312,METADATA!$J$5:$Q$29,IF(E6312="HI",2,IF(E6312="LO",6,10))+IF(D6312=1,2,IF(D6312=7,1,(IF(WEEKDAY(B6312)=1,2,IF(WEEKDAY(B6312)=7,1,0))))))</f>
        <v>2</v>
      </c>
      <c r="H6312" s="787">
        <v>13744</v>
      </c>
      <c r="I6312" s="788">
        <v>2980.8650054931641</v>
      </c>
      <c r="K6312" s="795">
        <v>0</v>
      </c>
      <c r="M6312" s="798">
        <f t="shared" si="295"/>
        <v>14063.537683704402</v>
      </c>
      <c r="N6312" s="303"/>
      <c r="S6312" s="786">
        <v>0</v>
      </c>
      <c r="T6312" s="781">
        <f>VLOOKUP(C6312,METADATA!$J$5:$Q$29,IF(E6312="HI",2,IF(E6312="LO",6,10))+IF(S6312=1,2,IF(D6312=7,1,(IF(WEEKDAY(B6312)=1,2,IF(WEEKDAY(B6312)=7,1,0))))))</f>
        <v>2</v>
      </c>
      <c r="U6312" s="781">
        <f>VLOOKUP(C6312,METADATA!$A$5:$H$29,IF(E6312="HI",2,IF(E6312="LO",6,10))+IF(S6312=1,2,IF(D6312=7,1,(IF(WEEKDAY(B6312)=1,2,IF(WEEKDAY(B6312)=7,1,0))))))</f>
        <v>1</v>
      </c>
    </row>
    <row r="6313" spans="2:21" ht="13.95" customHeight="1" x14ac:dyDescent="0.25">
      <c r="B6313" s="784">
        <f t="shared" si="296"/>
        <v>45645</v>
      </c>
      <c r="C6313" s="785">
        <v>21</v>
      </c>
      <c r="D6313" s="786">
        <f>IFERROR((INDEX(METADATA!$T$2:$T$20,MATCH(B6313,METADATA!$S$2:$S$20,0))),0)</f>
        <v>0</v>
      </c>
      <c r="E6313" s="785" t="str">
        <f t="shared" si="294"/>
        <v>LO</v>
      </c>
      <c r="F6313" s="786">
        <f>VLOOKUP(C6313,METADATA!$A$5:$H$29,IF(E6313="HI",2,IF(E6313="LO",6,10))+IF(D6313=1,2,IF(D6313=7,1,(IF(WEEKDAY(B6313)=1,2,IF(WEEKDAY(B6313)=7,1,0))))))</f>
        <v>2</v>
      </c>
      <c r="G6313" s="786">
        <f>VLOOKUP(C6313,METADATA!$J$5:$Q$29,IF(E6313="HI",2,IF(E6313="LO",6,10))+IF(D6313=1,2,IF(D6313=7,1,(IF(WEEKDAY(B6313)=1,2,IF(WEEKDAY(B6313)=7,1,0))))))</f>
        <v>2</v>
      </c>
      <c r="H6313" s="787">
        <v>12232.25</v>
      </c>
      <c r="I6313" s="788">
        <v>2917.9650726318359</v>
      </c>
      <c r="K6313" s="795">
        <v>0</v>
      </c>
      <c r="M6313" s="798">
        <f t="shared" si="295"/>
        <v>12575.470576785559</v>
      </c>
      <c r="N6313" s="303"/>
      <c r="S6313" s="786">
        <v>0</v>
      </c>
      <c r="T6313" s="781">
        <f>VLOOKUP(C6313,METADATA!$J$5:$Q$29,IF(E6313="HI",2,IF(E6313="LO",6,10))+IF(S6313=1,2,IF(D6313=7,1,(IF(WEEKDAY(B6313)=1,2,IF(WEEKDAY(B6313)=7,1,0))))))</f>
        <v>2</v>
      </c>
      <c r="U6313" s="781">
        <f>VLOOKUP(C6313,METADATA!$A$5:$H$29,IF(E6313="HI",2,IF(E6313="LO",6,10))+IF(S6313=1,2,IF(D6313=7,1,(IF(WEEKDAY(B6313)=1,2,IF(WEEKDAY(B6313)=7,1,0))))))</f>
        <v>2</v>
      </c>
    </row>
    <row r="6314" spans="2:21" ht="13.95" customHeight="1" x14ac:dyDescent="0.25">
      <c r="B6314" s="784">
        <f t="shared" si="296"/>
        <v>45645</v>
      </c>
      <c r="C6314" s="785">
        <v>22</v>
      </c>
      <c r="D6314" s="786">
        <f>IFERROR((INDEX(METADATA!$T$2:$T$20,MATCH(B6314,METADATA!$S$2:$S$20,0))),0)</f>
        <v>0</v>
      </c>
      <c r="E6314" s="785" t="str">
        <f t="shared" si="294"/>
        <v>LO</v>
      </c>
      <c r="F6314" s="786">
        <f>VLOOKUP(C6314,METADATA!$A$5:$H$29,IF(E6314="HI",2,IF(E6314="LO",6,10))+IF(D6314=1,2,IF(D6314=7,1,(IF(WEEKDAY(B6314)=1,2,IF(WEEKDAY(B6314)=7,1,0))))))</f>
        <v>3</v>
      </c>
      <c r="G6314" s="786">
        <f>VLOOKUP(C6314,METADATA!$J$5:$Q$29,IF(E6314="HI",2,IF(E6314="LO",6,10))+IF(D6314=1,2,IF(D6314=7,1,(IF(WEEKDAY(B6314)=1,2,IF(WEEKDAY(B6314)=7,1,0))))))</f>
        <v>3</v>
      </c>
      <c r="H6314" s="787">
        <v>10674.75</v>
      </c>
      <c r="I6314" s="788">
        <v>3828.1249389648438</v>
      </c>
      <c r="K6314" s="795">
        <v>0</v>
      </c>
      <c r="M6314" s="798">
        <f t="shared" si="295"/>
        <v>11340.40687589403</v>
      </c>
      <c r="N6314" s="303"/>
      <c r="S6314" s="786">
        <v>0</v>
      </c>
      <c r="T6314" s="781">
        <f>VLOOKUP(C6314,METADATA!$J$5:$Q$29,IF(E6314="HI",2,IF(E6314="LO",6,10))+IF(S6314=1,2,IF(D6314=7,1,(IF(WEEKDAY(B6314)=1,2,IF(WEEKDAY(B6314)=7,1,0))))))</f>
        <v>3</v>
      </c>
      <c r="U6314" s="781">
        <f>VLOOKUP(C6314,METADATA!$A$5:$H$29,IF(E6314="HI",2,IF(E6314="LO",6,10))+IF(S6314=1,2,IF(D6314=7,1,(IF(WEEKDAY(B6314)=1,2,IF(WEEKDAY(B6314)=7,1,0))))))</f>
        <v>3</v>
      </c>
    </row>
    <row r="6315" spans="2:21" ht="13.95" customHeight="1" x14ac:dyDescent="0.25">
      <c r="B6315" s="784">
        <f t="shared" si="296"/>
        <v>45645</v>
      </c>
      <c r="C6315" s="785">
        <v>23</v>
      </c>
      <c r="D6315" s="786">
        <f>IFERROR((INDEX(METADATA!$T$2:$T$20,MATCH(B6315,METADATA!$S$2:$S$20,0))),0)</f>
        <v>0</v>
      </c>
      <c r="E6315" s="785" t="str">
        <f t="shared" si="294"/>
        <v>LO</v>
      </c>
      <c r="F6315" s="786">
        <f>VLOOKUP(C6315,METADATA!$A$5:$H$29,IF(E6315="HI",2,IF(E6315="LO",6,10))+IF(D6315=1,2,IF(D6315=7,1,(IF(WEEKDAY(B6315)=1,2,IF(WEEKDAY(B6315)=7,1,0))))))</f>
        <v>3</v>
      </c>
      <c r="G6315" s="786">
        <f>VLOOKUP(C6315,METADATA!$J$5:$Q$29,IF(E6315="HI",2,IF(E6315="LO",6,10))+IF(D6315=1,2,IF(D6315=7,1,(IF(WEEKDAY(B6315)=1,2,IF(WEEKDAY(B6315)=7,1,0))))))</f>
        <v>3</v>
      </c>
      <c r="H6315" s="787">
        <v>10087.25</v>
      </c>
      <c r="I6315" s="788">
        <v>3793.429931640625</v>
      </c>
      <c r="K6315" s="795">
        <v>0</v>
      </c>
      <c r="M6315" s="798">
        <f t="shared" si="295"/>
        <v>10776.953336113458</v>
      </c>
      <c r="N6315" s="303"/>
      <c r="S6315" s="786">
        <v>0</v>
      </c>
      <c r="T6315" s="781">
        <f>VLOOKUP(C6315,METADATA!$J$5:$Q$29,IF(E6315="HI",2,IF(E6315="LO",6,10))+IF(S6315=1,2,IF(D6315=7,1,(IF(WEEKDAY(B6315)=1,2,IF(WEEKDAY(B6315)=7,1,0))))))</f>
        <v>3</v>
      </c>
      <c r="U6315" s="781">
        <f>VLOOKUP(C6315,METADATA!$A$5:$H$29,IF(E6315="HI",2,IF(E6315="LO",6,10))+IF(S6315=1,2,IF(D6315=7,1,(IF(WEEKDAY(B6315)=1,2,IF(WEEKDAY(B6315)=7,1,0))))))</f>
        <v>3</v>
      </c>
    </row>
    <row r="6316" spans="2:21" ht="13.95" customHeight="1" x14ac:dyDescent="0.25">
      <c r="B6316" s="784">
        <f t="shared" si="296"/>
        <v>45646</v>
      </c>
      <c r="C6316" s="785">
        <v>0</v>
      </c>
      <c r="D6316" s="786">
        <f>IFERROR((INDEX(METADATA!$T$2:$T$20,MATCH(B6316,METADATA!$S$2:$S$20,0))),0)</f>
        <v>0</v>
      </c>
      <c r="E6316" s="785" t="str">
        <f t="shared" si="294"/>
        <v>LO</v>
      </c>
      <c r="F6316" s="786">
        <f>VLOOKUP(C6316,METADATA!$A$5:$H$29,IF(E6316="HI",2,IF(E6316="LO",6,10))+IF(D6316=1,2,IF(D6316=7,1,(IF(WEEKDAY(B6316)=1,2,IF(WEEKDAY(B6316)=7,1,0))))))</f>
        <v>3</v>
      </c>
      <c r="G6316" s="786">
        <f>VLOOKUP(C6316,METADATA!$J$5:$Q$29,IF(E6316="HI",2,IF(E6316="LO",6,10))+IF(D6316=1,2,IF(D6316=7,1,(IF(WEEKDAY(B6316)=1,2,IF(WEEKDAY(B6316)=7,1,0))))))</f>
        <v>3</v>
      </c>
      <c r="H6316" s="787">
        <v>9635.75</v>
      </c>
      <c r="I6316" s="788">
        <v>3707.4101257324219</v>
      </c>
      <c r="K6316" s="795">
        <v>0</v>
      </c>
      <c r="M6316" s="798">
        <f t="shared" si="295"/>
        <v>10324.367675692458</v>
      </c>
      <c r="N6316" s="303"/>
      <c r="S6316" s="786">
        <v>0</v>
      </c>
      <c r="T6316" s="781">
        <f>VLOOKUP(C6316,METADATA!$J$5:$Q$29,IF(E6316="HI",2,IF(E6316="LO",6,10))+IF(S6316=1,2,IF(D6316=7,1,(IF(WEEKDAY(B6316)=1,2,IF(WEEKDAY(B6316)=7,1,0))))))</f>
        <v>3</v>
      </c>
      <c r="U6316" s="781">
        <f>VLOOKUP(C6316,METADATA!$A$5:$H$29,IF(E6316="HI",2,IF(E6316="LO",6,10))+IF(S6316=1,2,IF(D6316=7,1,(IF(WEEKDAY(B6316)=1,2,IF(WEEKDAY(B6316)=7,1,0))))))</f>
        <v>3</v>
      </c>
    </row>
    <row r="6317" spans="2:21" ht="13.95" customHeight="1" x14ac:dyDescent="0.25">
      <c r="B6317" s="784">
        <f t="shared" si="296"/>
        <v>45646</v>
      </c>
      <c r="C6317" s="785">
        <v>1</v>
      </c>
      <c r="D6317" s="786">
        <f>IFERROR((INDEX(METADATA!$T$2:$T$20,MATCH(B6317,METADATA!$S$2:$S$20,0))),0)</f>
        <v>0</v>
      </c>
      <c r="E6317" s="785" t="str">
        <f t="shared" si="294"/>
        <v>LO</v>
      </c>
      <c r="F6317" s="786">
        <f>VLOOKUP(C6317,METADATA!$A$5:$H$29,IF(E6317="HI",2,IF(E6317="LO",6,10))+IF(D6317=1,2,IF(D6317=7,1,(IF(WEEKDAY(B6317)=1,2,IF(WEEKDAY(B6317)=7,1,0))))))</f>
        <v>3</v>
      </c>
      <c r="G6317" s="786">
        <f>VLOOKUP(C6317,METADATA!$J$5:$Q$29,IF(E6317="HI",2,IF(E6317="LO",6,10))+IF(D6317=1,2,IF(D6317=7,1,(IF(WEEKDAY(B6317)=1,2,IF(WEEKDAY(B6317)=7,1,0))))))</f>
        <v>3</v>
      </c>
      <c r="H6317" s="787">
        <v>8933.25</v>
      </c>
      <c r="I6317" s="788">
        <v>3755.885009765625</v>
      </c>
      <c r="K6317" s="795">
        <v>0</v>
      </c>
      <c r="M6317" s="798">
        <f t="shared" si="295"/>
        <v>9690.6980021607378</v>
      </c>
      <c r="N6317" s="303"/>
      <c r="S6317" s="786">
        <v>0</v>
      </c>
      <c r="T6317" s="781">
        <f>VLOOKUP(C6317,METADATA!$J$5:$Q$29,IF(E6317="HI",2,IF(E6317="LO",6,10))+IF(S6317=1,2,IF(D6317=7,1,(IF(WEEKDAY(B6317)=1,2,IF(WEEKDAY(B6317)=7,1,0))))))</f>
        <v>3</v>
      </c>
      <c r="U6317" s="781">
        <f>VLOOKUP(C6317,METADATA!$A$5:$H$29,IF(E6317="HI",2,IF(E6317="LO",6,10))+IF(S6317=1,2,IF(D6317=7,1,(IF(WEEKDAY(B6317)=1,2,IF(WEEKDAY(B6317)=7,1,0))))))</f>
        <v>3</v>
      </c>
    </row>
    <row r="6318" spans="2:21" ht="13.95" customHeight="1" x14ac:dyDescent="0.25">
      <c r="B6318" s="784">
        <f t="shared" si="296"/>
        <v>45646</v>
      </c>
      <c r="C6318" s="785">
        <v>2</v>
      </c>
      <c r="D6318" s="786">
        <f>IFERROR((INDEX(METADATA!$T$2:$T$20,MATCH(B6318,METADATA!$S$2:$S$20,0))),0)</f>
        <v>0</v>
      </c>
      <c r="E6318" s="785" t="str">
        <f t="shared" si="294"/>
        <v>LO</v>
      </c>
      <c r="F6318" s="786">
        <f>VLOOKUP(C6318,METADATA!$A$5:$H$29,IF(E6318="HI",2,IF(E6318="LO",6,10))+IF(D6318=1,2,IF(D6318=7,1,(IF(WEEKDAY(B6318)=1,2,IF(WEEKDAY(B6318)=7,1,0))))))</f>
        <v>3</v>
      </c>
      <c r="G6318" s="786">
        <f>VLOOKUP(C6318,METADATA!$J$5:$Q$29,IF(E6318="HI",2,IF(E6318="LO",6,10))+IF(D6318=1,2,IF(D6318=7,1,(IF(WEEKDAY(B6318)=1,2,IF(WEEKDAY(B6318)=7,1,0))))))</f>
        <v>3</v>
      </c>
      <c r="H6318" s="787">
        <v>9053.5</v>
      </c>
      <c r="I6318" s="788">
        <v>3784.7099914550781</v>
      </c>
      <c r="K6318" s="795">
        <v>0</v>
      </c>
      <c r="M6318" s="798">
        <f t="shared" si="295"/>
        <v>9812.741307576589</v>
      </c>
      <c r="N6318" s="303"/>
      <c r="S6318" s="786">
        <v>0</v>
      </c>
      <c r="T6318" s="781">
        <f>VLOOKUP(C6318,METADATA!$J$5:$Q$29,IF(E6318="HI",2,IF(E6318="LO",6,10))+IF(S6318=1,2,IF(D6318=7,1,(IF(WEEKDAY(B6318)=1,2,IF(WEEKDAY(B6318)=7,1,0))))))</f>
        <v>3</v>
      </c>
      <c r="U6318" s="781">
        <f>VLOOKUP(C6318,METADATA!$A$5:$H$29,IF(E6318="HI",2,IF(E6318="LO",6,10))+IF(S6318=1,2,IF(D6318=7,1,(IF(WEEKDAY(B6318)=1,2,IF(WEEKDAY(B6318)=7,1,0))))))</f>
        <v>3</v>
      </c>
    </row>
    <row r="6319" spans="2:21" ht="13.95" customHeight="1" x14ac:dyDescent="0.25">
      <c r="B6319" s="784">
        <f t="shared" si="296"/>
        <v>45646</v>
      </c>
      <c r="C6319" s="785">
        <v>3</v>
      </c>
      <c r="D6319" s="786">
        <f>IFERROR((INDEX(METADATA!$T$2:$T$20,MATCH(B6319,METADATA!$S$2:$S$20,0))),0)</f>
        <v>0</v>
      </c>
      <c r="E6319" s="785" t="str">
        <f t="shared" si="294"/>
        <v>LO</v>
      </c>
      <c r="F6319" s="786">
        <f>VLOOKUP(C6319,METADATA!$A$5:$H$29,IF(E6319="HI",2,IF(E6319="LO",6,10))+IF(D6319=1,2,IF(D6319=7,1,(IF(WEEKDAY(B6319)=1,2,IF(WEEKDAY(B6319)=7,1,0))))))</f>
        <v>3</v>
      </c>
      <c r="G6319" s="786">
        <f>VLOOKUP(C6319,METADATA!$J$5:$Q$29,IF(E6319="HI",2,IF(E6319="LO",6,10))+IF(D6319=1,2,IF(D6319=7,1,(IF(WEEKDAY(B6319)=1,2,IF(WEEKDAY(B6319)=7,1,0))))))</f>
        <v>3</v>
      </c>
      <c r="H6319" s="787">
        <v>9037.75</v>
      </c>
      <c r="I6319" s="788">
        <v>3752.8800048828125</v>
      </c>
      <c r="K6319" s="795">
        <v>0</v>
      </c>
      <c r="M6319" s="798">
        <f t="shared" si="295"/>
        <v>9785.9610357669626</v>
      </c>
      <c r="N6319" s="303"/>
      <c r="S6319" s="786">
        <v>0</v>
      </c>
      <c r="T6319" s="781">
        <f>VLOOKUP(C6319,METADATA!$J$5:$Q$29,IF(E6319="HI",2,IF(E6319="LO",6,10))+IF(S6319=1,2,IF(D6319=7,1,(IF(WEEKDAY(B6319)=1,2,IF(WEEKDAY(B6319)=7,1,0))))))</f>
        <v>3</v>
      </c>
      <c r="U6319" s="781">
        <f>VLOOKUP(C6319,METADATA!$A$5:$H$29,IF(E6319="HI",2,IF(E6319="LO",6,10))+IF(S6319=1,2,IF(D6319=7,1,(IF(WEEKDAY(B6319)=1,2,IF(WEEKDAY(B6319)=7,1,0))))))</f>
        <v>3</v>
      </c>
    </row>
    <row r="6320" spans="2:21" ht="13.95" customHeight="1" x14ac:dyDescent="0.25">
      <c r="B6320" s="784">
        <f t="shared" si="296"/>
        <v>45646</v>
      </c>
      <c r="C6320" s="785">
        <v>4</v>
      </c>
      <c r="D6320" s="786">
        <f>IFERROR((INDEX(METADATA!$T$2:$T$20,MATCH(B6320,METADATA!$S$2:$S$20,0))),0)</f>
        <v>0</v>
      </c>
      <c r="E6320" s="785" t="str">
        <f t="shared" si="294"/>
        <v>LO</v>
      </c>
      <c r="F6320" s="786">
        <f>VLOOKUP(C6320,METADATA!$A$5:$H$29,IF(E6320="HI",2,IF(E6320="LO",6,10))+IF(D6320=1,2,IF(D6320=7,1,(IF(WEEKDAY(B6320)=1,2,IF(WEEKDAY(B6320)=7,1,0))))))</f>
        <v>3</v>
      </c>
      <c r="G6320" s="786">
        <f>VLOOKUP(C6320,METADATA!$J$5:$Q$29,IF(E6320="HI",2,IF(E6320="LO",6,10))+IF(D6320=1,2,IF(D6320=7,1,(IF(WEEKDAY(B6320)=1,2,IF(WEEKDAY(B6320)=7,1,0))))))</f>
        <v>3</v>
      </c>
      <c r="H6320" s="787">
        <v>9599.5</v>
      </c>
      <c r="I6320" s="788">
        <v>3784.6200866699219</v>
      </c>
      <c r="K6320" s="795">
        <v>870.51250000000005</v>
      </c>
      <c r="M6320" s="798">
        <f t="shared" si="295"/>
        <v>10318.611798610578</v>
      </c>
      <c r="N6320" s="303"/>
      <c r="S6320" s="786">
        <v>0</v>
      </c>
      <c r="T6320" s="781">
        <f>VLOOKUP(C6320,METADATA!$J$5:$Q$29,IF(E6320="HI",2,IF(E6320="LO",6,10))+IF(S6320=1,2,IF(D6320=7,1,(IF(WEEKDAY(B6320)=1,2,IF(WEEKDAY(B6320)=7,1,0))))))</f>
        <v>3</v>
      </c>
      <c r="U6320" s="781">
        <f>VLOOKUP(C6320,METADATA!$A$5:$H$29,IF(E6320="HI",2,IF(E6320="LO",6,10))+IF(S6320=1,2,IF(D6320=7,1,(IF(WEEKDAY(B6320)=1,2,IF(WEEKDAY(B6320)=7,1,0))))))</f>
        <v>3</v>
      </c>
    </row>
    <row r="6321" spans="2:21" ht="13.95" customHeight="1" x14ac:dyDescent="0.25">
      <c r="B6321" s="784">
        <f t="shared" si="296"/>
        <v>45646</v>
      </c>
      <c r="C6321" s="785">
        <v>5</v>
      </c>
      <c r="D6321" s="786">
        <f>IFERROR((INDEX(METADATA!$T$2:$T$20,MATCH(B6321,METADATA!$S$2:$S$20,0))),0)</f>
        <v>0</v>
      </c>
      <c r="E6321" s="785" t="str">
        <f t="shared" si="294"/>
        <v>LO</v>
      </c>
      <c r="F6321" s="786">
        <f>VLOOKUP(C6321,METADATA!$A$5:$H$29,IF(E6321="HI",2,IF(E6321="LO",6,10))+IF(D6321=1,2,IF(D6321=7,1,(IF(WEEKDAY(B6321)=1,2,IF(WEEKDAY(B6321)=7,1,0))))))</f>
        <v>3</v>
      </c>
      <c r="G6321" s="786">
        <f>VLOOKUP(C6321,METADATA!$J$5:$Q$29,IF(E6321="HI",2,IF(E6321="LO",6,10))+IF(D6321=1,2,IF(D6321=7,1,(IF(WEEKDAY(B6321)=1,2,IF(WEEKDAY(B6321)=7,1,0))))))</f>
        <v>3</v>
      </c>
      <c r="H6321" s="787">
        <v>10523.25</v>
      </c>
      <c r="I6321" s="788">
        <v>3662.5600891113281</v>
      </c>
      <c r="K6321" s="795">
        <v>865.8125</v>
      </c>
      <c r="M6321" s="798">
        <f t="shared" si="295"/>
        <v>11142.402656916109</v>
      </c>
      <c r="N6321" s="303"/>
      <c r="S6321" s="786">
        <v>0</v>
      </c>
      <c r="T6321" s="781">
        <f>VLOOKUP(C6321,METADATA!$J$5:$Q$29,IF(E6321="HI",2,IF(E6321="LO",6,10))+IF(S6321=1,2,IF(D6321=7,1,(IF(WEEKDAY(B6321)=1,2,IF(WEEKDAY(B6321)=7,1,0))))))</f>
        <v>3</v>
      </c>
      <c r="U6321" s="781">
        <f>VLOOKUP(C6321,METADATA!$A$5:$H$29,IF(E6321="HI",2,IF(E6321="LO",6,10))+IF(S6321=1,2,IF(D6321=7,1,(IF(WEEKDAY(B6321)=1,2,IF(WEEKDAY(B6321)=7,1,0))))))</f>
        <v>3</v>
      </c>
    </row>
    <row r="6322" spans="2:21" ht="13.95" customHeight="1" x14ac:dyDescent="0.25">
      <c r="B6322" s="784">
        <f t="shared" si="296"/>
        <v>45646</v>
      </c>
      <c r="C6322" s="785">
        <v>6</v>
      </c>
      <c r="D6322" s="786">
        <f>IFERROR((INDEX(METADATA!$T$2:$T$20,MATCH(B6322,METADATA!$S$2:$S$20,0))),0)</f>
        <v>0</v>
      </c>
      <c r="E6322" s="785" t="str">
        <f t="shared" si="294"/>
        <v>LO</v>
      </c>
      <c r="F6322" s="786">
        <f>VLOOKUP(C6322,METADATA!$A$5:$H$29,IF(E6322="HI",2,IF(E6322="LO",6,10))+IF(D6322=1,2,IF(D6322=7,1,(IF(WEEKDAY(B6322)=1,2,IF(WEEKDAY(B6322)=7,1,0))))))</f>
        <v>2</v>
      </c>
      <c r="G6322" s="786">
        <f>VLOOKUP(C6322,METADATA!$J$5:$Q$29,IF(E6322="HI",2,IF(E6322="LO",6,10))+IF(D6322=1,2,IF(D6322=7,1,(IF(WEEKDAY(B6322)=1,2,IF(WEEKDAY(B6322)=7,1,0))))))</f>
        <v>2</v>
      </c>
      <c r="H6322" s="787">
        <v>11762</v>
      </c>
      <c r="I6322" s="788">
        <v>3670.9900512695313</v>
      </c>
      <c r="K6322" s="795">
        <v>834.63750000000005</v>
      </c>
      <c r="M6322" s="798">
        <f t="shared" si="295"/>
        <v>12321.558828188901</v>
      </c>
      <c r="N6322" s="303"/>
      <c r="S6322" s="786">
        <v>0</v>
      </c>
      <c r="T6322" s="781">
        <f>VLOOKUP(C6322,METADATA!$J$5:$Q$29,IF(E6322="HI",2,IF(E6322="LO",6,10))+IF(S6322=1,2,IF(D6322=7,1,(IF(WEEKDAY(B6322)=1,2,IF(WEEKDAY(B6322)=7,1,0))))))</f>
        <v>2</v>
      </c>
      <c r="U6322" s="781">
        <f>VLOOKUP(C6322,METADATA!$A$5:$H$29,IF(E6322="HI",2,IF(E6322="LO",6,10))+IF(S6322=1,2,IF(D6322=7,1,(IF(WEEKDAY(B6322)=1,2,IF(WEEKDAY(B6322)=7,1,0))))))</f>
        <v>2</v>
      </c>
    </row>
    <row r="6323" spans="2:21" ht="13.95" customHeight="1" x14ac:dyDescent="0.25">
      <c r="B6323" s="784">
        <f t="shared" si="296"/>
        <v>45646</v>
      </c>
      <c r="C6323" s="785">
        <v>7</v>
      </c>
      <c r="D6323" s="786">
        <f>IFERROR((INDEX(METADATA!$T$2:$T$20,MATCH(B6323,METADATA!$S$2:$S$20,0))),0)</f>
        <v>0</v>
      </c>
      <c r="E6323" s="785" t="str">
        <f t="shared" si="294"/>
        <v>LO</v>
      </c>
      <c r="F6323" s="786">
        <f>VLOOKUP(C6323,METADATA!$A$5:$H$29,IF(E6323="HI",2,IF(E6323="LO",6,10))+IF(D6323=1,2,IF(D6323=7,1,(IF(WEEKDAY(B6323)=1,2,IF(WEEKDAY(B6323)=7,1,0))))))</f>
        <v>1</v>
      </c>
      <c r="G6323" s="786">
        <f>VLOOKUP(C6323,METADATA!$J$5:$Q$29,IF(E6323="HI",2,IF(E6323="LO",6,10))+IF(D6323=1,2,IF(D6323=7,1,(IF(WEEKDAY(B6323)=1,2,IF(WEEKDAY(B6323)=7,1,0))))))</f>
        <v>1</v>
      </c>
      <c r="H6323" s="787">
        <v>13075</v>
      </c>
      <c r="I6323" s="788">
        <v>3287.7550354003906</v>
      </c>
      <c r="K6323" s="795">
        <v>847.33749999999998</v>
      </c>
      <c r="M6323" s="798">
        <f t="shared" si="295"/>
        <v>13482.023519219978</v>
      </c>
      <c r="N6323" s="303"/>
      <c r="S6323" s="786">
        <v>0</v>
      </c>
      <c r="T6323" s="781">
        <f>VLOOKUP(C6323,METADATA!$J$5:$Q$29,IF(E6323="HI",2,IF(E6323="LO",6,10))+IF(S6323=1,2,IF(D6323=7,1,(IF(WEEKDAY(B6323)=1,2,IF(WEEKDAY(B6323)=7,1,0))))))</f>
        <v>1</v>
      </c>
      <c r="U6323" s="781">
        <f>VLOOKUP(C6323,METADATA!$A$5:$H$29,IF(E6323="HI",2,IF(E6323="LO",6,10))+IF(S6323=1,2,IF(D6323=7,1,(IF(WEEKDAY(B6323)=1,2,IF(WEEKDAY(B6323)=7,1,0))))))</f>
        <v>1</v>
      </c>
    </row>
    <row r="6324" spans="2:21" ht="13.95" customHeight="1" x14ac:dyDescent="0.25">
      <c r="B6324" s="784">
        <f t="shared" si="296"/>
        <v>45646</v>
      </c>
      <c r="C6324" s="785">
        <v>8</v>
      </c>
      <c r="D6324" s="786">
        <f>IFERROR((INDEX(METADATA!$T$2:$T$20,MATCH(B6324,METADATA!$S$2:$S$20,0))),0)</f>
        <v>0</v>
      </c>
      <c r="E6324" s="785" t="str">
        <f t="shared" si="294"/>
        <v>LO</v>
      </c>
      <c r="F6324" s="786">
        <f>VLOOKUP(C6324,METADATA!$A$5:$H$29,IF(E6324="HI",2,IF(E6324="LO",6,10))+IF(D6324=1,2,IF(D6324=7,1,(IF(WEEKDAY(B6324)=1,2,IF(WEEKDAY(B6324)=7,1,0))))))</f>
        <v>1</v>
      </c>
      <c r="G6324" s="786">
        <f>VLOOKUP(C6324,METADATA!$J$5:$Q$29,IF(E6324="HI",2,IF(E6324="LO",6,10))+IF(D6324=1,2,IF(D6324=7,1,(IF(WEEKDAY(B6324)=1,2,IF(WEEKDAY(B6324)=7,1,0))))))</f>
        <v>1</v>
      </c>
      <c r="H6324" s="787">
        <v>14508.5</v>
      </c>
      <c r="I6324" s="788">
        <v>3529.9350433349609</v>
      </c>
      <c r="K6324" s="795">
        <v>851.61249999999995</v>
      </c>
      <c r="M6324" s="798">
        <f t="shared" si="295"/>
        <v>14931.745164586897</v>
      </c>
      <c r="N6324" s="303"/>
      <c r="S6324" s="786">
        <v>0</v>
      </c>
      <c r="T6324" s="781">
        <f>VLOOKUP(C6324,METADATA!$J$5:$Q$29,IF(E6324="HI",2,IF(E6324="LO",6,10))+IF(S6324=1,2,IF(D6324=7,1,(IF(WEEKDAY(B6324)=1,2,IF(WEEKDAY(B6324)=7,1,0))))))</f>
        <v>1</v>
      </c>
      <c r="U6324" s="781">
        <f>VLOOKUP(C6324,METADATA!$A$5:$H$29,IF(E6324="HI",2,IF(E6324="LO",6,10))+IF(S6324=1,2,IF(D6324=7,1,(IF(WEEKDAY(B6324)=1,2,IF(WEEKDAY(B6324)=7,1,0))))))</f>
        <v>1</v>
      </c>
    </row>
    <row r="6325" spans="2:21" ht="13.95" customHeight="1" x14ac:dyDescent="0.25">
      <c r="B6325" s="784">
        <f t="shared" si="296"/>
        <v>45646</v>
      </c>
      <c r="C6325" s="785">
        <v>9</v>
      </c>
      <c r="D6325" s="786">
        <f>IFERROR((INDEX(METADATA!$T$2:$T$20,MATCH(B6325,METADATA!$S$2:$S$20,0))),0)</f>
        <v>0</v>
      </c>
      <c r="E6325" s="785" t="str">
        <f t="shared" si="294"/>
        <v>LO</v>
      </c>
      <c r="F6325" s="786">
        <f>VLOOKUP(C6325,METADATA!$A$5:$H$29,IF(E6325="HI",2,IF(E6325="LO",6,10))+IF(D6325=1,2,IF(D6325=7,1,(IF(WEEKDAY(B6325)=1,2,IF(WEEKDAY(B6325)=7,1,0))))))</f>
        <v>2</v>
      </c>
      <c r="G6325" s="786">
        <f>VLOOKUP(C6325,METADATA!$J$5:$Q$29,IF(E6325="HI",2,IF(E6325="LO",6,10))+IF(D6325=1,2,IF(D6325=7,1,(IF(WEEKDAY(B6325)=1,2,IF(WEEKDAY(B6325)=7,1,0))))))</f>
        <v>1</v>
      </c>
      <c r="H6325" s="787">
        <v>15556</v>
      </c>
      <c r="I6325" s="788">
        <v>3681.6699523925781</v>
      </c>
      <c r="K6325" s="795">
        <v>856.5</v>
      </c>
      <c r="M6325" s="798">
        <f t="shared" si="295"/>
        <v>15985.73832008864</v>
      </c>
      <c r="N6325" s="303"/>
      <c r="S6325" s="786">
        <v>0</v>
      </c>
      <c r="T6325" s="781">
        <f>VLOOKUP(C6325,METADATA!$J$5:$Q$29,IF(E6325="HI",2,IF(E6325="LO",6,10))+IF(S6325=1,2,IF(D6325=7,1,(IF(WEEKDAY(B6325)=1,2,IF(WEEKDAY(B6325)=7,1,0))))))</f>
        <v>1</v>
      </c>
      <c r="U6325" s="781">
        <f>VLOOKUP(C6325,METADATA!$A$5:$H$29,IF(E6325="HI",2,IF(E6325="LO",6,10))+IF(S6325=1,2,IF(D6325=7,1,(IF(WEEKDAY(B6325)=1,2,IF(WEEKDAY(B6325)=7,1,0))))))</f>
        <v>2</v>
      </c>
    </row>
    <row r="6326" spans="2:21" ht="13.95" customHeight="1" x14ac:dyDescent="0.25">
      <c r="B6326" s="784">
        <f t="shared" si="296"/>
        <v>45646</v>
      </c>
      <c r="C6326" s="785">
        <v>10</v>
      </c>
      <c r="D6326" s="786">
        <f>IFERROR((INDEX(METADATA!$T$2:$T$20,MATCH(B6326,METADATA!$S$2:$S$20,0))),0)</f>
        <v>0</v>
      </c>
      <c r="E6326" s="785" t="str">
        <f t="shared" si="294"/>
        <v>LO</v>
      </c>
      <c r="F6326" s="786">
        <f>VLOOKUP(C6326,METADATA!$A$5:$H$29,IF(E6326="HI",2,IF(E6326="LO",6,10))+IF(D6326=1,2,IF(D6326=7,1,(IF(WEEKDAY(B6326)=1,2,IF(WEEKDAY(B6326)=7,1,0))))))</f>
        <v>2</v>
      </c>
      <c r="G6326" s="786">
        <f>VLOOKUP(C6326,METADATA!$J$5:$Q$29,IF(E6326="HI",2,IF(E6326="LO",6,10))+IF(D6326=1,2,IF(D6326=7,1,(IF(WEEKDAY(B6326)=1,2,IF(WEEKDAY(B6326)=7,1,0))))))</f>
        <v>2</v>
      </c>
      <c r="H6326" s="787">
        <v>15248.5</v>
      </c>
      <c r="I6326" s="788">
        <v>3667.3599243164063</v>
      </c>
      <c r="K6326" s="795">
        <v>824.32500000000005</v>
      </c>
      <c r="M6326" s="798">
        <f t="shared" si="295"/>
        <v>15683.312184117296</v>
      </c>
      <c r="N6326" s="303"/>
      <c r="S6326" s="786">
        <v>0</v>
      </c>
      <c r="T6326" s="781">
        <f>VLOOKUP(C6326,METADATA!$J$5:$Q$29,IF(E6326="HI",2,IF(E6326="LO",6,10))+IF(S6326=1,2,IF(D6326=7,1,(IF(WEEKDAY(B6326)=1,2,IF(WEEKDAY(B6326)=7,1,0))))))</f>
        <v>2</v>
      </c>
      <c r="U6326" s="781">
        <f>VLOOKUP(C6326,METADATA!$A$5:$H$29,IF(E6326="HI",2,IF(E6326="LO",6,10))+IF(S6326=1,2,IF(D6326=7,1,(IF(WEEKDAY(B6326)=1,2,IF(WEEKDAY(B6326)=7,1,0))))))</f>
        <v>2</v>
      </c>
    </row>
    <row r="6327" spans="2:21" ht="13.95" customHeight="1" x14ac:dyDescent="0.25">
      <c r="B6327" s="784">
        <f t="shared" si="296"/>
        <v>45646</v>
      </c>
      <c r="C6327" s="785">
        <v>11</v>
      </c>
      <c r="D6327" s="786">
        <f>IFERROR((INDEX(METADATA!$T$2:$T$20,MATCH(B6327,METADATA!$S$2:$S$20,0))),0)</f>
        <v>0</v>
      </c>
      <c r="E6327" s="785" t="str">
        <f t="shared" si="294"/>
        <v>LO</v>
      </c>
      <c r="F6327" s="786">
        <f>VLOOKUP(C6327,METADATA!$A$5:$H$29,IF(E6327="HI",2,IF(E6327="LO",6,10))+IF(D6327=1,2,IF(D6327=7,1,(IF(WEEKDAY(B6327)=1,2,IF(WEEKDAY(B6327)=7,1,0))))))</f>
        <v>2</v>
      </c>
      <c r="G6327" s="786">
        <f>VLOOKUP(C6327,METADATA!$J$5:$Q$29,IF(E6327="HI",2,IF(E6327="LO",6,10))+IF(D6327=1,2,IF(D6327=7,1,(IF(WEEKDAY(B6327)=1,2,IF(WEEKDAY(B6327)=7,1,0))))))</f>
        <v>2</v>
      </c>
      <c r="H6327" s="787">
        <v>15758.5</v>
      </c>
      <c r="I6327" s="788">
        <v>3662.9549255371094</v>
      </c>
      <c r="K6327" s="795">
        <v>882.73749999999995</v>
      </c>
      <c r="M6327" s="798">
        <f t="shared" si="295"/>
        <v>16178.614311383919</v>
      </c>
      <c r="N6327" s="303"/>
      <c r="S6327" s="786">
        <v>0</v>
      </c>
      <c r="T6327" s="781">
        <f>VLOOKUP(C6327,METADATA!$J$5:$Q$29,IF(E6327="HI",2,IF(E6327="LO",6,10))+IF(S6327=1,2,IF(D6327=7,1,(IF(WEEKDAY(B6327)=1,2,IF(WEEKDAY(B6327)=7,1,0))))))</f>
        <v>2</v>
      </c>
      <c r="U6327" s="781">
        <f>VLOOKUP(C6327,METADATA!$A$5:$H$29,IF(E6327="HI",2,IF(E6327="LO",6,10))+IF(S6327=1,2,IF(D6327=7,1,(IF(WEEKDAY(B6327)=1,2,IF(WEEKDAY(B6327)=7,1,0))))))</f>
        <v>2</v>
      </c>
    </row>
    <row r="6328" spans="2:21" ht="13.95" customHeight="1" x14ac:dyDescent="0.25">
      <c r="B6328" s="784">
        <f t="shared" si="296"/>
        <v>45646</v>
      </c>
      <c r="C6328" s="785">
        <v>12</v>
      </c>
      <c r="D6328" s="786">
        <f>IFERROR((INDEX(METADATA!$T$2:$T$20,MATCH(B6328,METADATA!$S$2:$S$20,0))),0)</f>
        <v>0</v>
      </c>
      <c r="E6328" s="785" t="str">
        <f t="shared" si="294"/>
        <v>LO</v>
      </c>
      <c r="F6328" s="786">
        <f>VLOOKUP(C6328,METADATA!$A$5:$H$29,IF(E6328="HI",2,IF(E6328="LO",6,10))+IF(D6328=1,2,IF(D6328=7,1,(IF(WEEKDAY(B6328)=1,2,IF(WEEKDAY(B6328)=7,1,0))))))</f>
        <v>2</v>
      </c>
      <c r="G6328" s="786">
        <f>VLOOKUP(C6328,METADATA!$J$5:$Q$29,IF(E6328="HI",2,IF(E6328="LO",6,10))+IF(D6328=1,2,IF(D6328=7,1,(IF(WEEKDAY(B6328)=1,2,IF(WEEKDAY(B6328)=7,1,0))))))</f>
        <v>2</v>
      </c>
      <c r="H6328" s="787">
        <v>15594.75</v>
      </c>
      <c r="I6328" s="788">
        <v>3651.294921875</v>
      </c>
      <c r="K6328" s="795">
        <v>909.3125</v>
      </c>
      <c r="M6328" s="798">
        <f t="shared" si="295"/>
        <v>16016.49718786883</v>
      </c>
      <c r="N6328" s="303"/>
      <c r="S6328" s="786">
        <v>0</v>
      </c>
      <c r="T6328" s="781">
        <f>VLOOKUP(C6328,METADATA!$J$5:$Q$29,IF(E6328="HI",2,IF(E6328="LO",6,10))+IF(S6328=1,2,IF(D6328=7,1,(IF(WEEKDAY(B6328)=1,2,IF(WEEKDAY(B6328)=7,1,0))))))</f>
        <v>2</v>
      </c>
      <c r="U6328" s="781">
        <f>VLOOKUP(C6328,METADATA!$A$5:$H$29,IF(E6328="HI",2,IF(E6328="LO",6,10))+IF(S6328=1,2,IF(D6328=7,1,(IF(WEEKDAY(B6328)=1,2,IF(WEEKDAY(B6328)=7,1,0))))))</f>
        <v>2</v>
      </c>
    </row>
    <row r="6329" spans="2:21" ht="13.95" customHeight="1" x14ac:dyDescent="0.25">
      <c r="B6329" s="784">
        <f t="shared" si="296"/>
        <v>45646</v>
      </c>
      <c r="C6329" s="785">
        <v>13</v>
      </c>
      <c r="D6329" s="786">
        <f>IFERROR((INDEX(METADATA!$T$2:$T$20,MATCH(B6329,METADATA!$S$2:$S$20,0))),0)</f>
        <v>0</v>
      </c>
      <c r="E6329" s="785" t="str">
        <f t="shared" si="294"/>
        <v>LO</v>
      </c>
      <c r="F6329" s="786">
        <f>VLOOKUP(C6329,METADATA!$A$5:$H$29,IF(E6329="HI",2,IF(E6329="LO",6,10))+IF(D6329=1,2,IF(D6329=7,1,(IF(WEEKDAY(B6329)=1,2,IF(WEEKDAY(B6329)=7,1,0))))))</f>
        <v>2</v>
      </c>
      <c r="G6329" s="786">
        <f>VLOOKUP(C6329,METADATA!$J$5:$Q$29,IF(E6329="HI",2,IF(E6329="LO",6,10))+IF(D6329=1,2,IF(D6329=7,1,(IF(WEEKDAY(B6329)=1,2,IF(WEEKDAY(B6329)=7,1,0))))))</f>
        <v>2</v>
      </c>
      <c r="H6329" s="787">
        <v>15048.75</v>
      </c>
      <c r="I6329" s="788">
        <v>3583.0850219726563</v>
      </c>
      <c r="K6329" s="795">
        <v>905.6</v>
      </c>
      <c r="M6329" s="798">
        <f t="shared" si="295"/>
        <v>15469.433565492462</v>
      </c>
      <c r="N6329" s="303"/>
      <c r="S6329" s="786">
        <v>0</v>
      </c>
      <c r="T6329" s="781">
        <f>VLOOKUP(C6329,METADATA!$J$5:$Q$29,IF(E6329="HI",2,IF(E6329="LO",6,10))+IF(S6329=1,2,IF(D6329=7,1,(IF(WEEKDAY(B6329)=1,2,IF(WEEKDAY(B6329)=7,1,0))))))</f>
        <v>2</v>
      </c>
      <c r="U6329" s="781">
        <f>VLOOKUP(C6329,METADATA!$A$5:$H$29,IF(E6329="HI",2,IF(E6329="LO",6,10))+IF(S6329=1,2,IF(D6329=7,1,(IF(WEEKDAY(B6329)=1,2,IF(WEEKDAY(B6329)=7,1,0))))))</f>
        <v>2</v>
      </c>
    </row>
    <row r="6330" spans="2:21" ht="13.95" customHeight="1" x14ac:dyDescent="0.25">
      <c r="B6330" s="784">
        <f t="shared" si="296"/>
        <v>45646</v>
      </c>
      <c r="C6330" s="785">
        <v>14</v>
      </c>
      <c r="D6330" s="786">
        <f>IFERROR((INDEX(METADATA!$T$2:$T$20,MATCH(B6330,METADATA!$S$2:$S$20,0))),0)</f>
        <v>0</v>
      </c>
      <c r="E6330" s="785" t="str">
        <f t="shared" si="294"/>
        <v>LO</v>
      </c>
      <c r="F6330" s="786">
        <f>VLOOKUP(C6330,METADATA!$A$5:$H$29,IF(E6330="HI",2,IF(E6330="LO",6,10))+IF(D6330=1,2,IF(D6330=7,1,(IF(WEEKDAY(B6330)=1,2,IF(WEEKDAY(B6330)=7,1,0))))))</f>
        <v>2</v>
      </c>
      <c r="G6330" s="786">
        <f>VLOOKUP(C6330,METADATA!$J$5:$Q$29,IF(E6330="HI",2,IF(E6330="LO",6,10))+IF(D6330=1,2,IF(D6330=7,1,(IF(WEEKDAY(B6330)=1,2,IF(WEEKDAY(B6330)=7,1,0))))))</f>
        <v>2</v>
      </c>
      <c r="H6330" s="787">
        <v>15015.75</v>
      </c>
      <c r="I6330" s="788">
        <v>3524.5050048828125</v>
      </c>
      <c r="K6330" s="795">
        <v>913.98749999999995</v>
      </c>
      <c r="M6330" s="798">
        <f t="shared" si="295"/>
        <v>15423.84140193175</v>
      </c>
      <c r="N6330" s="303"/>
      <c r="S6330" s="786">
        <v>0</v>
      </c>
      <c r="T6330" s="781">
        <f>VLOOKUP(C6330,METADATA!$J$5:$Q$29,IF(E6330="HI",2,IF(E6330="LO",6,10))+IF(S6330=1,2,IF(D6330=7,1,(IF(WEEKDAY(B6330)=1,2,IF(WEEKDAY(B6330)=7,1,0))))))</f>
        <v>2</v>
      </c>
      <c r="U6330" s="781">
        <f>VLOOKUP(C6330,METADATA!$A$5:$H$29,IF(E6330="HI",2,IF(E6330="LO",6,10))+IF(S6330=1,2,IF(D6330=7,1,(IF(WEEKDAY(B6330)=1,2,IF(WEEKDAY(B6330)=7,1,0))))))</f>
        <v>2</v>
      </c>
    </row>
    <row r="6331" spans="2:21" ht="13.95" customHeight="1" x14ac:dyDescent="0.25">
      <c r="B6331" s="784">
        <f t="shared" si="296"/>
        <v>45646</v>
      </c>
      <c r="C6331" s="785">
        <v>15</v>
      </c>
      <c r="D6331" s="786">
        <f>IFERROR((INDEX(METADATA!$T$2:$T$20,MATCH(B6331,METADATA!$S$2:$S$20,0))),0)</f>
        <v>0</v>
      </c>
      <c r="E6331" s="785" t="str">
        <f t="shared" si="294"/>
        <v>LO</v>
      </c>
      <c r="F6331" s="786">
        <f>VLOOKUP(C6331,METADATA!$A$5:$H$29,IF(E6331="HI",2,IF(E6331="LO",6,10))+IF(D6331=1,2,IF(D6331=7,1,(IF(WEEKDAY(B6331)=1,2,IF(WEEKDAY(B6331)=7,1,0))))))</f>
        <v>2</v>
      </c>
      <c r="G6331" s="786">
        <f>VLOOKUP(C6331,METADATA!$J$5:$Q$29,IF(E6331="HI",2,IF(E6331="LO",6,10))+IF(D6331=1,2,IF(D6331=7,1,(IF(WEEKDAY(B6331)=1,2,IF(WEEKDAY(B6331)=7,1,0))))))</f>
        <v>2</v>
      </c>
      <c r="H6331" s="787">
        <v>14628.25</v>
      </c>
      <c r="I6331" s="788">
        <v>3942.3549194335938</v>
      </c>
      <c r="K6331" s="795">
        <v>902.26250000000005</v>
      </c>
      <c r="M6331" s="798">
        <f t="shared" si="295"/>
        <v>15150.176908976418</v>
      </c>
      <c r="N6331" s="303"/>
      <c r="S6331" s="786">
        <v>0</v>
      </c>
      <c r="T6331" s="781">
        <f>VLOOKUP(C6331,METADATA!$J$5:$Q$29,IF(E6331="HI",2,IF(E6331="LO",6,10))+IF(S6331=1,2,IF(D6331=7,1,(IF(WEEKDAY(B6331)=1,2,IF(WEEKDAY(B6331)=7,1,0))))))</f>
        <v>2</v>
      </c>
      <c r="U6331" s="781">
        <f>VLOOKUP(C6331,METADATA!$A$5:$H$29,IF(E6331="HI",2,IF(E6331="LO",6,10))+IF(S6331=1,2,IF(D6331=7,1,(IF(WEEKDAY(B6331)=1,2,IF(WEEKDAY(B6331)=7,1,0))))))</f>
        <v>2</v>
      </c>
    </row>
    <row r="6332" spans="2:21" ht="13.95" customHeight="1" x14ac:dyDescent="0.25">
      <c r="B6332" s="784">
        <f t="shared" si="296"/>
        <v>45646</v>
      </c>
      <c r="C6332" s="785">
        <v>16</v>
      </c>
      <c r="D6332" s="786">
        <f>IFERROR((INDEX(METADATA!$T$2:$T$20,MATCH(B6332,METADATA!$S$2:$S$20,0))),0)</f>
        <v>0</v>
      </c>
      <c r="E6332" s="785" t="str">
        <f t="shared" si="294"/>
        <v>LO</v>
      </c>
      <c r="F6332" s="786">
        <f>VLOOKUP(C6332,METADATA!$A$5:$H$29,IF(E6332="HI",2,IF(E6332="LO",6,10))+IF(D6332=1,2,IF(D6332=7,1,(IF(WEEKDAY(B6332)=1,2,IF(WEEKDAY(B6332)=7,1,0))))))</f>
        <v>2</v>
      </c>
      <c r="G6332" s="786">
        <f>VLOOKUP(C6332,METADATA!$J$5:$Q$29,IF(E6332="HI",2,IF(E6332="LO",6,10))+IF(D6332=1,2,IF(D6332=7,1,(IF(WEEKDAY(B6332)=1,2,IF(WEEKDAY(B6332)=7,1,0))))))</f>
        <v>2</v>
      </c>
      <c r="H6332" s="787">
        <v>14005</v>
      </c>
      <c r="I6332" s="788">
        <v>3858.2200012207031</v>
      </c>
      <c r="K6332" s="795">
        <v>933.76250000000005</v>
      </c>
      <c r="M6332" s="798">
        <f t="shared" si="295"/>
        <v>14526.730071761485</v>
      </c>
      <c r="N6332" s="303"/>
      <c r="S6332" s="786">
        <v>0</v>
      </c>
      <c r="T6332" s="781">
        <f>VLOOKUP(C6332,METADATA!$J$5:$Q$29,IF(E6332="HI",2,IF(E6332="LO",6,10))+IF(S6332=1,2,IF(D6332=7,1,(IF(WEEKDAY(B6332)=1,2,IF(WEEKDAY(B6332)=7,1,0))))))</f>
        <v>2</v>
      </c>
      <c r="U6332" s="781">
        <f>VLOOKUP(C6332,METADATA!$A$5:$H$29,IF(E6332="HI",2,IF(E6332="LO",6,10))+IF(S6332=1,2,IF(D6332=7,1,(IF(WEEKDAY(B6332)=1,2,IF(WEEKDAY(B6332)=7,1,0))))))</f>
        <v>2</v>
      </c>
    </row>
    <row r="6333" spans="2:21" ht="13.95" customHeight="1" x14ac:dyDescent="0.25">
      <c r="B6333" s="784">
        <f t="shared" si="296"/>
        <v>45646</v>
      </c>
      <c r="C6333" s="785">
        <v>17</v>
      </c>
      <c r="D6333" s="786">
        <f>IFERROR((INDEX(METADATA!$T$2:$T$20,MATCH(B6333,METADATA!$S$2:$S$20,0))),0)</f>
        <v>0</v>
      </c>
      <c r="E6333" s="785" t="str">
        <f t="shared" si="294"/>
        <v>LO</v>
      </c>
      <c r="F6333" s="786">
        <f>VLOOKUP(C6333,METADATA!$A$5:$H$29,IF(E6333="HI",2,IF(E6333="LO",6,10))+IF(D6333=1,2,IF(D6333=7,1,(IF(WEEKDAY(B6333)=1,2,IF(WEEKDAY(B6333)=7,1,0))))))</f>
        <v>2</v>
      </c>
      <c r="G6333" s="786">
        <f>VLOOKUP(C6333,METADATA!$J$5:$Q$29,IF(E6333="HI",2,IF(E6333="LO",6,10))+IF(D6333=1,2,IF(D6333=7,1,(IF(WEEKDAY(B6333)=1,2,IF(WEEKDAY(B6333)=7,1,0))))))</f>
        <v>2</v>
      </c>
      <c r="H6333" s="787">
        <v>13670</v>
      </c>
      <c r="I6333" s="788">
        <v>3804.989990234375</v>
      </c>
      <c r="K6333" s="795">
        <v>0</v>
      </c>
      <c r="M6333" s="798">
        <f t="shared" si="295"/>
        <v>14189.674021124791</v>
      </c>
      <c r="N6333" s="303"/>
      <c r="S6333" s="786">
        <v>0</v>
      </c>
      <c r="T6333" s="781">
        <f>VLOOKUP(C6333,METADATA!$J$5:$Q$29,IF(E6333="HI",2,IF(E6333="LO",6,10))+IF(S6333=1,2,IF(D6333=7,1,(IF(WEEKDAY(B6333)=1,2,IF(WEEKDAY(B6333)=7,1,0))))))</f>
        <v>2</v>
      </c>
      <c r="U6333" s="781">
        <f>VLOOKUP(C6333,METADATA!$A$5:$H$29,IF(E6333="HI",2,IF(E6333="LO",6,10))+IF(S6333=1,2,IF(D6333=7,1,(IF(WEEKDAY(B6333)=1,2,IF(WEEKDAY(B6333)=7,1,0))))))</f>
        <v>2</v>
      </c>
    </row>
    <row r="6334" spans="2:21" ht="13.95" customHeight="1" x14ac:dyDescent="0.25">
      <c r="B6334" s="784">
        <f t="shared" si="296"/>
        <v>45646</v>
      </c>
      <c r="C6334" s="785">
        <v>18</v>
      </c>
      <c r="D6334" s="786">
        <f>IFERROR((INDEX(METADATA!$T$2:$T$20,MATCH(B6334,METADATA!$S$2:$S$20,0))),0)</f>
        <v>0</v>
      </c>
      <c r="E6334" s="785" t="str">
        <f t="shared" si="294"/>
        <v>LO</v>
      </c>
      <c r="F6334" s="786">
        <f>VLOOKUP(C6334,METADATA!$A$5:$H$29,IF(E6334="HI",2,IF(E6334="LO",6,10))+IF(D6334=1,2,IF(D6334=7,1,(IF(WEEKDAY(B6334)=1,2,IF(WEEKDAY(B6334)=7,1,0))))))</f>
        <v>1</v>
      </c>
      <c r="G6334" s="786">
        <f>VLOOKUP(C6334,METADATA!$J$5:$Q$29,IF(E6334="HI",2,IF(E6334="LO",6,10))+IF(D6334=1,2,IF(D6334=7,1,(IF(WEEKDAY(B6334)=1,2,IF(WEEKDAY(B6334)=7,1,0))))))</f>
        <v>1</v>
      </c>
      <c r="H6334" s="787">
        <v>13344.75</v>
      </c>
      <c r="I6334" s="788">
        <v>3919.1800231933594</v>
      </c>
      <c r="K6334" s="795">
        <v>0</v>
      </c>
      <c r="M6334" s="798">
        <f t="shared" si="295"/>
        <v>13908.354489899153</v>
      </c>
      <c r="N6334" s="303"/>
      <c r="S6334" s="786">
        <v>0</v>
      </c>
      <c r="T6334" s="781">
        <f>VLOOKUP(C6334,METADATA!$J$5:$Q$29,IF(E6334="HI",2,IF(E6334="LO",6,10))+IF(S6334=1,2,IF(D6334=7,1,(IF(WEEKDAY(B6334)=1,2,IF(WEEKDAY(B6334)=7,1,0))))))</f>
        <v>1</v>
      </c>
      <c r="U6334" s="781">
        <f>VLOOKUP(C6334,METADATA!$A$5:$H$29,IF(E6334="HI",2,IF(E6334="LO",6,10))+IF(S6334=1,2,IF(D6334=7,1,(IF(WEEKDAY(B6334)=1,2,IF(WEEKDAY(B6334)=7,1,0))))))</f>
        <v>1</v>
      </c>
    </row>
    <row r="6335" spans="2:21" ht="13.95" customHeight="1" x14ac:dyDescent="0.25">
      <c r="B6335" s="784">
        <f t="shared" si="296"/>
        <v>45646</v>
      </c>
      <c r="C6335" s="785">
        <v>19</v>
      </c>
      <c r="D6335" s="786">
        <f>IFERROR((INDEX(METADATA!$T$2:$T$20,MATCH(B6335,METADATA!$S$2:$S$20,0))),0)</f>
        <v>0</v>
      </c>
      <c r="E6335" s="785" t="str">
        <f t="shared" si="294"/>
        <v>LO</v>
      </c>
      <c r="F6335" s="786">
        <f>VLOOKUP(C6335,METADATA!$A$5:$H$29,IF(E6335="HI",2,IF(E6335="LO",6,10))+IF(D6335=1,2,IF(D6335=7,1,(IF(WEEKDAY(B6335)=1,2,IF(WEEKDAY(B6335)=7,1,0))))))</f>
        <v>1</v>
      </c>
      <c r="G6335" s="786">
        <f>VLOOKUP(C6335,METADATA!$J$5:$Q$29,IF(E6335="HI",2,IF(E6335="LO",6,10))+IF(D6335=1,2,IF(D6335=7,1,(IF(WEEKDAY(B6335)=1,2,IF(WEEKDAY(B6335)=7,1,0))))))</f>
        <v>1</v>
      </c>
      <c r="H6335" s="787">
        <v>13485.5</v>
      </c>
      <c r="I6335" s="788">
        <v>3942.929931640625</v>
      </c>
      <c r="K6335" s="795">
        <v>0</v>
      </c>
      <c r="M6335" s="798">
        <f t="shared" si="295"/>
        <v>14050.103440751871</v>
      </c>
      <c r="N6335" s="303"/>
      <c r="S6335" s="786">
        <v>0</v>
      </c>
      <c r="T6335" s="781">
        <f>VLOOKUP(C6335,METADATA!$J$5:$Q$29,IF(E6335="HI",2,IF(E6335="LO",6,10))+IF(S6335=1,2,IF(D6335=7,1,(IF(WEEKDAY(B6335)=1,2,IF(WEEKDAY(B6335)=7,1,0))))))</f>
        <v>1</v>
      </c>
      <c r="U6335" s="781">
        <f>VLOOKUP(C6335,METADATA!$A$5:$H$29,IF(E6335="HI",2,IF(E6335="LO",6,10))+IF(S6335=1,2,IF(D6335=7,1,(IF(WEEKDAY(B6335)=1,2,IF(WEEKDAY(B6335)=7,1,0))))))</f>
        <v>1</v>
      </c>
    </row>
    <row r="6336" spans="2:21" ht="13.95" customHeight="1" x14ac:dyDescent="0.25">
      <c r="B6336" s="784">
        <f t="shared" si="296"/>
        <v>45646</v>
      </c>
      <c r="C6336" s="785">
        <v>20</v>
      </c>
      <c r="D6336" s="786">
        <f>IFERROR((INDEX(METADATA!$T$2:$T$20,MATCH(B6336,METADATA!$S$2:$S$20,0))),0)</f>
        <v>0</v>
      </c>
      <c r="E6336" s="785" t="str">
        <f t="shared" si="294"/>
        <v>LO</v>
      </c>
      <c r="F6336" s="786">
        <f>VLOOKUP(C6336,METADATA!$A$5:$H$29,IF(E6336="HI",2,IF(E6336="LO",6,10))+IF(D6336=1,2,IF(D6336=7,1,(IF(WEEKDAY(B6336)=1,2,IF(WEEKDAY(B6336)=7,1,0))))))</f>
        <v>1</v>
      </c>
      <c r="G6336" s="786">
        <f>VLOOKUP(C6336,METADATA!$J$5:$Q$29,IF(E6336="HI",2,IF(E6336="LO",6,10))+IF(D6336=1,2,IF(D6336=7,1,(IF(WEEKDAY(B6336)=1,2,IF(WEEKDAY(B6336)=7,1,0))))))</f>
        <v>2</v>
      </c>
      <c r="H6336" s="787">
        <v>12291.25</v>
      </c>
      <c r="I6336" s="788">
        <v>4021.9100646972656</v>
      </c>
      <c r="K6336" s="795">
        <v>0</v>
      </c>
      <c r="M6336" s="798">
        <f t="shared" si="295"/>
        <v>12932.539856154055</v>
      </c>
      <c r="N6336" s="303"/>
      <c r="S6336" s="786">
        <v>0</v>
      </c>
      <c r="T6336" s="781">
        <f>VLOOKUP(C6336,METADATA!$J$5:$Q$29,IF(E6336="HI",2,IF(E6336="LO",6,10))+IF(S6336=1,2,IF(D6336=7,1,(IF(WEEKDAY(B6336)=1,2,IF(WEEKDAY(B6336)=7,1,0))))))</f>
        <v>2</v>
      </c>
      <c r="U6336" s="781">
        <f>VLOOKUP(C6336,METADATA!$A$5:$H$29,IF(E6336="HI",2,IF(E6336="LO",6,10))+IF(S6336=1,2,IF(D6336=7,1,(IF(WEEKDAY(B6336)=1,2,IF(WEEKDAY(B6336)=7,1,0))))))</f>
        <v>1</v>
      </c>
    </row>
    <row r="6337" spans="2:21" ht="13.95" customHeight="1" x14ac:dyDescent="0.25">
      <c r="B6337" s="784">
        <f t="shared" si="296"/>
        <v>45646</v>
      </c>
      <c r="C6337" s="785">
        <v>21</v>
      </c>
      <c r="D6337" s="786">
        <f>IFERROR((INDEX(METADATA!$T$2:$T$20,MATCH(B6337,METADATA!$S$2:$S$20,0))),0)</f>
        <v>0</v>
      </c>
      <c r="E6337" s="785" t="str">
        <f t="shared" si="294"/>
        <v>LO</v>
      </c>
      <c r="F6337" s="786">
        <f>VLOOKUP(C6337,METADATA!$A$5:$H$29,IF(E6337="HI",2,IF(E6337="LO",6,10))+IF(D6337=1,2,IF(D6337=7,1,(IF(WEEKDAY(B6337)=1,2,IF(WEEKDAY(B6337)=7,1,0))))))</f>
        <v>2</v>
      </c>
      <c r="G6337" s="786">
        <f>VLOOKUP(C6337,METADATA!$J$5:$Q$29,IF(E6337="HI",2,IF(E6337="LO",6,10))+IF(D6337=1,2,IF(D6337=7,1,(IF(WEEKDAY(B6337)=1,2,IF(WEEKDAY(B6337)=7,1,0))))))</f>
        <v>2</v>
      </c>
      <c r="H6337" s="787">
        <v>11286.25</v>
      </c>
      <c r="I6337" s="788">
        <v>3904.5250244140625</v>
      </c>
      <c r="K6337" s="795">
        <v>0</v>
      </c>
      <c r="M6337" s="798">
        <f t="shared" si="295"/>
        <v>11942.560643713543</v>
      </c>
      <c r="N6337" s="303"/>
      <c r="S6337" s="786">
        <v>0</v>
      </c>
      <c r="T6337" s="781">
        <f>VLOOKUP(C6337,METADATA!$J$5:$Q$29,IF(E6337="HI",2,IF(E6337="LO",6,10))+IF(S6337=1,2,IF(D6337=7,1,(IF(WEEKDAY(B6337)=1,2,IF(WEEKDAY(B6337)=7,1,0))))))</f>
        <v>2</v>
      </c>
      <c r="U6337" s="781">
        <f>VLOOKUP(C6337,METADATA!$A$5:$H$29,IF(E6337="HI",2,IF(E6337="LO",6,10))+IF(S6337=1,2,IF(D6337=7,1,(IF(WEEKDAY(B6337)=1,2,IF(WEEKDAY(B6337)=7,1,0))))))</f>
        <v>2</v>
      </c>
    </row>
    <row r="6338" spans="2:21" ht="13.95" customHeight="1" x14ac:dyDescent="0.25">
      <c r="B6338" s="784">
        <f t="shared" si="296"/>
        <v>45646</v>
      </c>
      <c r="C6338" s="785">
        <v>22</v>
      </c>
      <c r="D6338" s="786">
        <f>IFERROR((INDEX(METADATA!$T$2:$T$20,MATCH(B6338,METADATA!$S$2:$S$20,0))),0)</f>
        <v>0</v>
      </c>
      <c r="E6338" s="785" t="str">
        <f t="shared" si="294"/>
        <v>LO</v>
      </c>
      <c r="F6338" s="786">
        <f>VLOOKUP(C6338,METADATA!$A$5:$H$29,IF(E6338="HI",2,IF(E6338="LO",6,10))+IF(D6338=1,2,IF(D6338=7,1,(IF(WEEKDAY(B6338)=1,2,IF(WEEKDAY(B6338)=7,1,0))))))</f>
        <v>3</v>
      </c>
      <c r="G6338" s="786">
        <f>VLOOKUP(C6338,METADATA!$J$5:$Q$29,IF(E6338="HI",2,IF(E6338="LO",6,10))+IF(D6338=1,2,IF(D6338=7,1,(IF(WEEKDAY(B6338)=1,2,IF(WEEKDAY(B6338)=7,1,0))))))</f>
        <v>3</v>
      </c>
      <c r="H6338" s="787">
        <v>10398</v>
      </c>
      <c r="I6338" s="788">
        <v>3955.7950439453125</v>
      </c>
      <c r="K6338" s="795">
        <v>0</v>
      </c>
      <c r="M6338" s="798">
        <f t="shared" si="295"/>
        <v>11125.049142799427</v>
      </c>
      <c r="N6338" s="303"/>
      <c r="S6338" s="786">
        <v>0</v>
      </c>
      <c r="T6338" s="781">
        <f>VLOOKUP(C6338,METADATA!$J$5:$Q$29,IF(E6338="HI",2,IF(E6338="LO",6,10))+IF(S6338=1,2,IF(D6338=7,1,(IF(WEEKDAY(B6338)=1,2,IF(WEEKDAY(B6338)=7,1,0))))))</f>
        <v>3</v>
      </c>
      <c r="U6338" s="781">
        <f>VLOOKUP(C6338,METADATA!$A$5:$H$29,IF(E6338="HI",2,IF(E6338="LO",6,10))+IF(S6338=1,2,IF(D6338=7,1,(IF(WEEKDAY(B6338)=1,2,IF(WEEKDAY(B6338)=7,1,0))))))</f>
        <v>3</v>
      </c>
    </row>
    <row r="6339" spans="2:21" ht="13.95" customHeight="1" x14ac:dyDescent="0.25">
      <c r="B6339" s="784">
        <f t="shared" si="296"/>
        <v>45646</v>
      </c>
      <c r="C6339" s="785">
        <v>23</v>
      </c>
      <c r="D6339" s="786">
        <f>IFERROR((INDEX(METADATA!$T$2:$T$20,MATCH(B6339,METADATA!$S$2:$S$20,0))),0)</f>
        <v>0</v>
      </c>
      <c r="E6339" s="785" t="str">
        <f t="shared" si="294"/>
        <v>LO</v>
      </c>
      <c r="F6339" s="786">
        <f>VLOOKUP(C6339,METADATA!$A$5:$H$29,IF(E6339="HI",2,IF(E6339="LO",6,10))+IF(D6339=1,2,IF(D6339=7,1,(IF(WEEKDAY(B6339)=1,2,IF(WEEKDAY(B6339)=7,1,0))))))</f>
        <v>3</v>
      </c>
      <c r="G6339" s="786">
        <f>VLOOKUP(C6339,METADATA!$J$5:$Q$29,IF(E6339="HI",2,IF(E6339="LO",6,10))+IF(D6339=1,2,IF(D6339=7,1,(IF(WEEKDAY(B6339)=1,2,IF(WEEKDAY(B6339)=7,1,0))))))</f>
        <v>3</v>
      </c>
      <c r="H6339" s="787">
        <v>9417.25</v>
      </c>
      <c r="I6339" s="788">
        <v>3993.510009765625</v>
      </c>
      <c r="K6339" s="795">
        <v>0</v>
      </c>
      <c r="M6339" s="798">
        <f t="shared" si="295"/>
        <v>10229.013625985559</v>
      </c>
      <c r="N6339" s="303"/>
      <c r="S6339" s="786">
        <v>0</v>
      </c>
      <c r="T6339" s="781">
        <f>VLOOKUP(C6339,METADATA!$J$5:$Q$29,IF(E6339="HI",2,IF(E6339="LO",6,10))+IF(S6339=1,2,IF(D6339=7,1,(IF(WEEKDAY(B6339)=1,2,IF(WEEKDAY(B6339)=7,1,0))))))</f>
        <v>3</v>
      </c>
      <c r="U6339" s="781">
        <f>VLOOKUP(C6339,METADATA!$A$5:$H$29,IF(E6339="HI",2,IF(E6339="LO",6,10))+IF(S6339=1,2,IF(D6339=7,1,(IF(WEEKDAY(B6339)=1,2,IF(WEEKDAY(B6339)=7,1,0))))))</f>
        <v>3</v>
      </c>
    </row>
    <row r="6340" spans="2:21" ht="13.95" customHeight="1" x14ac:dyDescent="0.25">
      <c r="B6340" s="784">
        <f t="shared" si="296"/>
        <v>45647</v>
      </c>
      <c r="C6340" s="785">
        <v>0</v>
      </c>
      <c r="D6340" s="786">
        <f>IFERROR((INDEX(METADATA!$T$2:$T$20,MATCH(B6340,METADATA!$S$2:$S$20,0))),0)</f>
        <v>0</v>
      </c>
      <c r="E6340" s="785" t="str">
        <f t="shared" ref="E6340:E6403" si="297">IF(B6340="","",IF(AND(MONTH(B6340)&gt;=MONTH($AA$9),MONTH(B6340)&lt;=MONTH($AA$11)),"HI","LO"))</f>
        <v>LO</v>
      </c>
      <c r="F6340" s="786">
        <f>VLOOKUP(C6340,METADATA!$A$5:$H$29,IF(E6340="HI",2,IF(E6340="LO",6,10))+IF(D6340=1,2,IF(D6340=7,1,(IF(WEEKDAY(B6340)=1,2,IF(WEEKDAY(B6340)=7,1,0))))))</f>
        <v>3</v>
      </c>
      <c r="G6340" s="786">
        <f>VLOOKUP(C6340,METADATA!$J$5:$Q$29,IF(E6340="HI",2,IF(E6340="LO",6,10))+IF(D6340=1,2,IF(D6340=7,1,(IF(WEEKDAY(B6340)=1,2,IF(WEEKDAY(B6340)=7,1,0))))))</f>
        <v>3</v>
      </c>
      <c r="H6340" s="787">
        <v>8791.75</v>
      </c>
      <c r="I6340" s="788">
        <v>3840.0050659179688</v>
      </c>
      <c r="K6340" s="795">
        <v>0</v>
      </c>
      <c r="M6340" s="798">
        <f t="shared" ref="M6340:M6403" si="298">SQRT(H6340^2+I6340^2)</f>
        <v>9593.7743859638304</v>
      </c>
      <c r="N6340" s="303"/>
      <c r="S6340" s="786">
        <v>0</v>
      </c>
      <c r="T6340" s="781">
        <f>VLOOKUP(C6340,METADATA!$J$5:$Q$29,IF(E6340="HI",2,IF(E6340="LO",6,10))+IF(S6340=1,2,IF(D6340=7,1,(IF(WEEKDAY(B6340)=1,2,IF(WEEKDAY(B6340)=7,1,0))))))</f>
        <v>3</v>
      </c>
      <c r="U6340" s="781">
        <f>VLOOKUP(C6340,METADATA!$A$5:$H$29,IF(E6340="HI",2,IF(E6340="LO",6,10))+IF(S6340=1,2,IF(D6340=7,1,(IF(WEEKDAY(B6340)=1,2,IF(WEEKDAY(B6340)=7,1,0))))))</f>
        <v>3</v>
      </c>
    </row>
    <row r="6341" spans="2:21" ht="13.95" customHeight="1" x14ac:dyDescent="0.25">
      <c r="B6341" s="784">
        <f t="shared" si="296"/>
        <v>45647</v>
      </c>
      <c r="C6341" s="785">
        <v>1</v>
      </c>
      <c r="D6341" s="786">
        <f>IFERROR((INDEX(METADATA!$T$2:$T$20,MATCH(B6341,METADATA!$S$2:$S$20,0))),0)</f>
        <v>0</v>
      </c>
      <c r="E6341" s="785" t="str">
        <f t="shared" si="297"/>
        <v>LO</v>
      </c>
      <c r="F6341" s="786">
        <f>VLOOKUP(C6341,METADATA!$A$5:$H$29,IF(E6341="HI",2,IF(E6341="LO",6,10))+IF(D6341=1,2,IF(D6341=7,1,(IF(WEEKDAY(B6341)=1,2,IF(WEEKDAY(B6341)=7,1,0))))))</f>
        <v>3</v>
      </c>
      <c r="G6341" s="786">
        <f>VLOOKUP(C6341,METADATA!$J$5:$Q$29,IF(E6341="HI",2,IF(E6341="LO",6,10))+IF(D6341=1,2,IF(D6341=7,1,(IF(WEEKDAY(B6341)=1,2,IF(WEEKDAY(B6341)=7,1,0))))))</f>
        <v>3</v>
      </c>
      <c r="H6341" s="787">
        <v>8376</v>
      </c>
      <c r="I6341" s="788">
        <v>3932.0774536132813</v>
      </c>
      <c r="K6341" s="795">
        <v>0</v>
      </c>
      <c r="M6341" s="798">
        <f t="shared" si="298"/>
        <v>9253.0324273296428</v>
      </c>
      <c r="N6341" s="303"/>
      <c r="S6341" s="786">
        <v>0</v>
      </c>
      <c r="T6341" s="781">
        <f>VLOOKUP(C6341,METADATA!$J$5:$Q$29,IF(E6341="HI",2,IF(E6341="LO",6,10))+IF(S6341=1,2,IF(D6341=7,1,(IF(WEEKDAY(B6341)=1,2,IF(WEEKDAY(B6341)=7,1,0))))))</f>
        <v>3</v>
      </c>
      <c r="U6341" s="781">
        <f>VLOOKUP(C6341,METADATA!$A$5:$H$29,IF(E6341="HI",2,IF(E6341="LO",6,10))+IF(S6341=1,2,IF(D6341=7,1,(IF(WEEKDAY(B6341)=1,2,IF(WEEKDAY(B6341)=7,1,0))))))</f>
        <v>3</v>
      </c>
    </row>
    <row r="6342" spans="2:21" ht="13.95" customHeight="1" x14ac:dyDescent="0.25">
      <c r="B6342" s="784">
        <f t="shared" si="296"/>
        <v>45647</v>
      </c>
      <c r="C6342" s="785">
        <v>2</v>
      </c>
      <c r="D6342" s="786">
        <f>IFERROR((INDEX(METADATA!$T$2:$T$20,MATCH(B6342,METADATA!$S$2:$S$20,0))),0)</f>
        <v>0</v>
      </c>
      <c r="E6342" s="785" t="str">
        <f t="shared" si="297"/>
        <v>LO</v>
      </c>
      <c r="F6342" s="786">
        <f>VLOOKUP(C6342,METADATA!$A$5:$H$29,IF(E6342="HI",2,IF(E6342="LO",6,10))+IF(D6342=1,2,IF(D6342=7,1,(IF(WEEKDAY(B6342)=1,2,IF(WEEKDAY(B6342)=7,1,0))))))</f>
        <v>3</v>
      </c>
      <c r="G6342" s="786">
        <f>VLOOKUP(C6342,METADATA!$J$5:$Q$29,IF(E6342="HI",2,IF(E6342="LO",6,10))+IF(D6342=1,2,IF(D6342=7,1,(IF(WEEKDAY(B6342)=1,2,IF(WEEKDAY(B6342)=7,1,0))))))</f>
        <v>3</v>
      </c>
      <c r="H6342" s="787">
        <v>8256.25</v>
      </c>
      <c r="I6342" s="788">
        <v>3888.60498046875</v>
      </c>
      <c r="K6342" s="795">
        <v>0</v>
      </c>
      <c r="M6342" s="798">
        <f t="shared" si="298"/>
        <v>9126.1663778733709</v>
      </c>
      <c r="N6342" s="303"/>
      <c r="S6342" s="786">
        <v>0</v>
      </c>
      <c r="T6342" s="781">
        <f>VLOOKUP(C6342,METADATA!$J$5:$Q$29,IF(E6342="HI",2,IF(E6342="LO",6,10))+IF(S6342=1,2,IF(D6342=7,1,(IF(WEEKDAY(B6342)=1,2,IF(WEEKDAY(B6342)=7,1,0))))))</f>
        <v>3</v>
      </c>
      <c r="U6342" s="781">
        <f>VLOOKUP(C6342,METADATA!$A$5:$H$29,IF(E6342="HI",2,IF(E6342="LO",6,10))+IF(S6342=1,2,IF(D6342=7,1,(IF(WEEKDAY(B6342)=1,2,IF(WEEKDAY(B6342)=7,1,0))))))</f>
        <v>3</v>
      </c>
    </row>
    <row r="6343" spans="2:21" ht="13.95" customHeight="1" x14ac:dyDescent="0.25">
      <c r="B6343" s="784">
        <f t="shared" si="296"/>
        <v>45647</v>
      </c>
      <c r="C6343" s="785">
        <v>3</v>
      </c>
      <c r="D6343" s="786">
        <f>IFERROR((INDEX(METADATA!$T$2:$T$20,MATCH(B6343,METADATA!$S$2:$S$20,0))),0)</f>
        <v>0</v>
      </c>
      <c r="E6343" s="785" t="str">
        <f t="shared" si="297"/>
        <v>LO</v>
      </c>
      <c r="F6343" s="786">
        <f>VLOOKUP(C6343,METADATA!$A$5:$H$29,IF(E6343="HI",2,IF(E6343="LO",6,10))+IF(D6343=1,2,IF(D6343=7,1,(IF(WEEKDAY(B6343)=1,2,IF(WEEKDAY(B6343)=7,1,0))))))</f>
        <v>3</v>
      </c>
      <c r="G6343" s="786">
        <f>VLOOKUP(C6343,METADATA!$J$5:$Q$29,IF(E6343="HI",2,IF(E6343="LO",6,10))+IF(D6343=1,2,IF(D6343=7,1,(IF(WEEKDAY(B6343)=1,2,IF(WEEKDAY(B6343)=7,1,0))))))</f>
        <v>3</v>
      </c>
      <c r="H6343" s="787">
        <v>8410.25</v>
      </c>
      <c r="I6343" s="788">
        <v>3868.080078125</v>
      </c>
      <c r="K6343" s="795">
        <v>0</v>
      </c>
      <c r="M6343" s="798">
        <f t="shared" si="298"/>
        <v>9257.1242053505739</v>
      </c>
      <c r="N6343" s="303"/>
      <c r="S6343" s="786">
        <v>0</v>
      </c>
      <c r="T6343" s="781">
        <f>VLOOKUP(C6343,METADATA!$J$5:$Q$29,IF(E6343="HI",2,IF(E6343="LO",6,10))+IF(S6343=1,2,IF(D6343=7,1,(IF(WEEKDAY(B6343)=1,2,IF(WEEKDAY(B6343)=7,1,0))))))</f>
        <v>3</v>
      </c>
      <c r="U6343" s="781">
        <f>VLOOKUP(C6343,METADATA!$A$5:$H$29,IF(E6343="HI",2,IF(E6343="LO",6,10))+IF(S6343=1,2,IF(D6343=7,1,(IF(WEEKDAY(B6343)=1,2,IF(WEEKDAY(B6343)=7,1,0))))))</f>
        <v>3</v>
      </c>
    </row>
    <row r="6344" spans="2:21" ht="13.95" customHeight="1" x14ac:dyDescent="0.25">
      <c r="B6344" s="784">
        <f t="shared" si="296"/>
        <v>45647</v>
      </c>
      <c r="C6344" s="785">
        <v>4</v>
      </c>
      <c r="D6344" s="786">
        <f>IFERROR((INDEX(METADATA!$T$2:$T$20,MATCH(B6344,METADATA!$S$2:$S$20,0))),0)</f>
        <v>0</v>
      </c>
      <c r="E6344" s="785" t="str">
        <f t="shared" si="297"/>
        <v>LO</v>
      </c>
      <c r="F6344" s="786">
        <f>VLOOKUP(C6344,METADATA!$A$5:$H$29,IF(E6344="HI",2,IF(E6344="LO",6,10))+IF(D6344=1,2,IF(D6344=7,1,(IF(WEEKDAY(B6344)=1,2,IF(WEEKDAY(B6344)=7,1,0))))))</f>
        <v>3</v>
      </c>
      <c r="G6344" s="786">
        <f>VLOOKUP(C6344,METADATA!$J$5:$Q$29,IF(E6344="HI",2,IF(E6344="LO",6,10))+IF(D6344=1,2,IF(D6344=7,1,(IF(WEEKDAY(B6344)=1,2,IF(WEEKDAY(B6344)=7,1,0))))))</f>
        <v>3</v>
      </c>
      <c r="H6344" s="787">
        <v>8691.5</v>
      </c>
      <c r="I6344" s="788">
        <v>3758.2899780273438</v>
      </c>
      <c r="K6344" s="795">
        <v>870.51250000000005</v>
      </c>
      <c r="M6344" s="798">
        <f t="shared" si="298"/>
        <v>9469.2616295538464</v>
      </c>
      <c r="N6344" s="303"/>
      <c r="S6344" s="786">
        <v>0</v>
      </c>
      <c r="T6344" s="781">
        <f>VLOOKUP(C6344,METADATA!$J$5:$Q$29,IF(E6344="HI",2,IF(E6344="LO",6,10))+IF(S6344=1,2,IF(D6344=7,1,(IF(WEEKDAY(B6344)=1,2,IF(WEEKDAY(B6344)=7,1,0))))))</f>
        <v>3</v>
      </c>
      <c r="U6344" s="781">
        <f>VLOOKUP(C6344,METADATA!$A$5:$H$29,IF(E6344="HI",2,IF(E6344="LO",6,10))+IF(S6344=1,2,IF(D6344=7,1,(IF(WEEKDAY(B6344)=1,2,IF(WEEKDAY(B6344)=7,1,0))))))</f>
        <v>3</v>
      </c>
    </row>
    <row r="6345" spans="2:21" ht="13.95" customHeight="1" x14ac:dyDescent="0.25">
      <c r="B6345" s="784">
        <f t="shared" si="296"/>
        <v>45647</v>
      </c>
      <c r="C6345" s="785">
        <v>5</v>
      </c>
      <c r="D6345" s="786">
        <f>IFERROR((INDEX(METADATA!$T$2:$T$20,MATCH(B6345,METADATA!$S$2:$S$20,0))),0)</f>
        <v>0</v>
      </c>
      <c r="E6345" s="785" t="str">
        <f t="shared" si="297"/>
        <v>LO</v>
      </c>
      <c r="F6345" s="786">
        <f>VLOOKUP(C6345,METADATA!$A$5:$H$29,IF(E6345="HI",2,IF(E6345="LO",6,10))+IF(D6345=1,2,IF(D6345=7,1,(IF(WEEKDAY(B6345)=1,2,IF(WEEKDAY(B6345)=7,1,0))))))</f>
        <v>3</v>
      </c>
      <c r="G6345" s="786">
        <f>VLOOKUP(C6345,METADATA!$J$5:$Q$29,IF(E6345="HI",2,IF(E6345="LO",6,10))+IF(D6345=1,2,IF(D6345=7,1,(IF(WEEKDAY(B6345)=1,2,IF(WEEKDAY(B6345)=7,1,0))))))</f>
        <v>3</v>
      </c>
      <c r="H6345" s="787">
        <v>8930.75</v>
      </c>
      <c r="I6345" s="788">
        <v>3717.9900817871094</v>
      </c>
      <c r="K6345" s="795">
        <v>865.8125</v>
      </c>
      <c r="M6345" s="798">
        <f t="shared" si="298"/>
        <v>9673.7658546590483</v>
      </c>
      <c r="N6345" s="303"/>
      <c r="S6345" s="786">
        <v>0</v>
      </c>
      <c r="T6345" s="781">
        <f>VLOOKUP(C6345,METADATA!$J$5:$Q$29,IF(E6345="HI",2,IF(E6345="LO",6,10))+IF(S6345=1,2,IF(D6345=7,1,(IF(WEEKDAY(B6345)=1,2,IF(WEEKDAY(B6345)=7,1,0))))))</f>
        <v>3</v>
      </c>
      <c r="U6345" s="781">
        <f>VLOOKUP(C6345,METADATA!$A$5:$H$29,IF(E6345="HI",2,IF(E6345="LO",6,10))+IF(S6345=1,2,IF(D6345=7,1,(IF(WEEKDAY(B6345)=1,2,IF(WEEKDAY(B6345)=7,1,0))))))</f>
        <v>3</v>
      </c>
    </row>
    <row r="6346" spans="2:21" ht="13.95" customHeight="1" x14ac:dyDescent="0.25">
      <c r="B6346" s="784">
        <f t="shared" si="296"/>
        <v>45647</v>
      </c>
      <c r="C6346" s="785">
        <v>6</v>
      </c>
      <c r="D6346" s="786">
        <f>IFERROR((INDEX(METADATA!$T$2:$T$20,MATCH(B6346,METADATA!$S$2:$S$20,0))),0)</f>
        <v>0</v>
      </c>
      <c r="E6346" s="785" t="str">
        <f t="shared" si="297"/>
        <v>LO</v>
      </c>
      <c r="F6346" s="786">
        <f>VLOOKUP(C6346,METADATA!$A$5:$H$29,IF(E6346="HI",2,IF(E6346="LO",6,10))+IF(D6346=1,2,IF(D6346=7,1,(IF(WEEKDAY(B6346)=1,2,IF(WEEKDAY(B6346)=7,1,0))))))</f>
        <v>3</v>
      </c>
      <c r="G6346" s="786">
        <f>VLOOKUP(C6346,METADATA!$J$5:$Q$29,IF(E6346="HI",2,IF(E6346="LO",6,10))+IF(D6346=1,2,IF(D6346=7,1,(IF(WEEKDAY(B6346)=1,2,IF(WEEKDAY(B6346)=7,1,0))))))</f>
        <v>3</v>
      </c>
      <c r="H6346" s="787">
        <v>9394</v>
      </c>
      <c r="I6346" s="788">
        <v>3053.989953994751</v>
      </c>
      <c r="K6346" s="795">
        <v>834.63750000000005</v>
      </c>
      <c r="M6346" s="798">
        <f t="shared" si="298"/>
        <v>9877.9598419461527</v>
      </c>
      <c r="N6346" s="303"/>
      <c r="S6346" s="786">
        <v>0</v>
      </c>
      <c r="T6346" s="781">
        <f>VLOOKUP(C6346,METADATA!$J$5:$Q$29,IF(E6346="HI",2,IF(E6346="LO",6,10))+IF(S6346=1,2,IF(D6346=7,1,(IF(WEEKDAY(B6346)=1,2,IF(WEEKDAY(B6346)=7,1,0))))))</f>
        <v>3</v>
      </c>
      <c r="U6346" s="781">
        <f>VLOOKUP(C6346,METADATA!$A$5:$H$29,IF(E6346="HI",2,IF(E6346="LO",6,10))+IF(S6346=1,2,IF(D6346=7,1,(IF(WEEKDAY(B6346)=1,2,IF(WEEKDAY(B6346)=7,1,0))))))</f>
        <v>3</v>
      </c>
    </row>
    <row r="6347" spans="2:21" ht="13.95" customHeight="1" x14ac:dyDescent="0.25">
      <c r="B6347" s="784">
        <f t="shared" si="296"/>
        <v>45647</v>
      </c>
      <c r="C6347" s="785">
        <v>7</v>
      </c>
      <c r="D6347" s="786">
        <f>IFERROR((INDEX(METADATA!$T$2:$T$20,MATCH(B6347,METADATA!$S$2:$S$20,0))),0)</f>
        <v>0</v>
      </c>
      <c r="E6347" s="785" t="str">
        <f t="shared" si="297"/>
        <v>LO</v>
      </c>
      <c r="F6347" s="786">
        <f>VLOOKUP(C6347,METADATA!$A$5:$H$29,IF(E6347="HI",2,IF(E6347="LO",6,10))+IF(D6347=1,2,IF(D6347=7,1,(IF(WEEKDAY(B6347)=1,2,IF(WEEKDAY(B6347)=7,1,0))))))</f>
        <v>2</v>
      </c>
      <c r="G6347" s="786">
        <f>VLOOKUP(C6347,METADATA!$J$5:$Q$29,IF(E6347="HI",2,IF(E6347="LO",6,10))+IF(D6347=1,2,IF(D6347=7,1,(IF(WEEKDAY(B6347)=1,2,IF(WEEKDAY(B6347)=7,1,0))))))</f>
        <v>2</v>
      </c>
      <c r="H6347" s="787">
        <v>10186.25</v>
      </c>
      <c r="I6347" s="788">
        <v>1569.4400024414063</v>
      </c>
      <c r="K6347" s="795">
        <v>847.33749999999998</v>
      </c>
      <c r="M6347" s="798">
        <f t="shared" si="298"/>
        <v>10306.446088917523</v>
      </c>
      <c r="N6347" s="303"/>
      <c r="S6347" s="786">
        <v>0</v>
      </c>
      <c r="T6347" s="781">
        <f>VLOOKUP(C6347,METADATA!$J$5:$Q$29,IF(E6347="HI",2,IF(E6347="LO",6,10))+IF(S6347=1,2,IF(D6347=7,1,(IF(WEEKDAY(B6347)=1,2,IF(WEEKDAY(B6347)=7,1,0))))))</f>
        <v>2</v>
      </c>
      <c r="U6347" s="781">
        <f>VLOOKUP(C6347,METADATA!$A$5:$H$29,IF(E6347="HI",2,IF(E6347="LO",6,10))+IF(S6347=1,2,IF(D6347=7,1,(IF(WEEKDAY(B6347)=1,2,IF(WEEKDAY(B6347)=7,1,0))))))</f>
        <v>2</v>
      </c>
    </row>
    <row r="6348" spans="2:21" ht="13.95" customHeight="1" x14ac:dyDescent="0.25">
      <c r="B6348" s="784">
        <f t="shared" si="296"/>
        <v>45647</v>
      </c>
      <c r="C6348" s="785">
        <v>8</v>
      </c>
      <c r="D6348" s="786">
        <f>IFERROR((INDEX(METADATA!$T$2:$T$20,MATCH(B6348,METADATA!$S$2:$S$20,0))),0)</f>
        <v>0</v>
      </c>
      <c r="E6348" s="785" t="str">
        <f t="shared" si="297"/>
        <v>LO</v>
      </c>
      <c r="F6348" s="786">
        <f>VLOOKUP(C6348,METADATA!$A$5:$H$29,IF(E6348="HI",2,IF(E6348="LO",6,10))+IF(D6348=1,2,IF(D6348=7,1,(IF(WEEKDAY(B6348)=1,2,IF(WEEKDAY(B6348)=7,1,0))))))</f>
        <v>2</v>
      </c>
      <c r="G6348" s="786">
        <f>VLOOKUP(C6348,METADATA!$J$5:$Q$29,IF(E6348="HI",2,IF(E6348="LO",6,10))+IF(D6348=1,2,IF(D6348=7,1,(IF(WEEKDAY(B6348)=1,2,IF(WEEKDAY(B6348)=7,1,0))))))</f>
        <v>2</v>
      </c>
      <c r="H6348" s="787">
        <v>12000.75</v>
      </c>
      <c r="I6348" s="788">
        <v>1320.1900024414063</v>
      </c>
      <c r="K6348" s="795">
        <v>851.61249999999995</v>
      </c>
      <c r="M6348" s="798">
        <f t="shared" si="298"/>
        <v>12073.147982404847</v>
      </c>
      <c r="N6348" s="303"/>
      <c r="S6348" s="786">
        <v>0</v>
      </c>
      <c r="T6348" s="781">
        <f>VLOOKUP(C6348,METADATA!$J$5:$Q$29,IF(E6348="HI",2,IF(E6348="LO",6,10))+IF(S6348=1,2,IF(D6348=7,1,(IF(WEEKDAY(B6348)=1,2,IF(WEEKDAY(B6348)=7,1,0))))))</f>
        <v>2</v>
      </c>
      <c r="U6348" s="781">
        <f>VLOOKUP(C6348,METADATA!$A$5:$H$29,IF(E6348="HI",2,IF(E6348="LO",6,10))+IF(S6348=1,2,IF(D6348=7,1,(IF(WEEKDAY(B6348)=1,2,IF(WEEKDAY(B6348)=7,1,0))))))</f>
        <v>2</v>
      </c>
    </row>
    <row r="6349" spans="2:21" ht="13.95" customHeight="1" x14ac:dyDescent="0.25">
      <c r="B6349" s="784">
        <f t="shared" si="296"/>
        <v>45647</v>
      </c>
      <c r="C6349" s="785">
        <v>9</v>
      </c>
      <c r="D6349" s="786">
        <f>IFERROR((INDEX(METADATA!$T$2:$T$20,MATCH(B6349,METADATA!$S$2:$S$20,0))),0)</f>
        <v>0</v>
      </c>
      <c r="E6349" s="785" t="str">
        <f t="shared" si="297"/>
        <v>LO</v>
      </c>
      <c r="F6349" s="786">
        <f>VLOOKUP(C6349,METADATA!$A$5:$H$29,IF(E6349="HI",2,IF(E6349="LO",6,10))+IF(D6349=1,2,IF(D6349=7,1,(IF(WEEKDAY(B6349)=1,2,IF(WEEKDAY(B6349)=7,1,0))))))</f>
        <v>2</v>
      </c>
      <c r="G6349" s="786">
        <f>VLOOKUP(C6349,METADATA!$J$5:$Q$29,IF(E6349="HI",2,IF(E6349="LO",6,10))+IF(D6349=1,2,IF(D6349=7,1,(IF(WEEKDAY(B6349)=1,2,IF(WEEKDAY(B6349)=7,1,0))))))</f>
        <v>2</v>
      </c>
      <c r="H6349" s="787">
        <v>12862.75</v>
      </c>
      <c r="I6349" s="788">
        <v>1286.3524780273438</v>
      </c>
      <c r="K6349" s="795">
        <v>856.5</v>
      </c>
      <c r="M6349" s="798">
        <f t="shared" si="298"/>
        <v>12926.911474139022</v>
      </c>
      <c r="N6349" s="303"/>
      <c r="S6349" s="786">
        <v>0</v>
      </c>
      <c r="T6349" s="781">
        <f>VLOOKUP(C6349,METADATA!$J$5:$Q$29,IF(E6349="HI",2,IF(E6349="LO",6,10))+IF(S6349=1,2,IF(D6349=7,1,(IF(WEEKDAY(B6349)=1,2,IF(WEEKDAY(B6349)=7,1,0))))))</f>
        <v>2</v>
      </c>
      <c r="U6349" s="781">
        <f>VLOOKUP(C6349,METADATA!$A$5:$H$29,IF(E6349="HI",2,IF(E6349="LO",6,10))+IF(S6349=1,2,IF(D6349=7,1,(IF(WEEKDAY(B6349)=1,2,IF(WEEKDAY(B6349)=7,1,0))))))</f>
        <v>2</v>
      </c>
    </row>
    <row r="6350" spans="2:21" ht="13.95" customHeight="1" x14ac:dyDescent="0.25">
      <c r="B6350" s="784">
        <f t="shared" si="296"/>
        <v>45647</v>
      </c>
      <c r="C6350" s="785">
        <v>10</v>
      </c>
      <c r="D6350" s="786">
        <f>IFERROR((INDEX(METADATA!$T$2:$T$20,MATCH(B6350,METADATA!$S$2:$S$20,0))),0)</f>
        <v>0</v>
      </c>
      <c r="E6350" s="785" t="str">
        <f t="shared" si="297"/>
        <v>LO</v>
      </c>
      <c r="F6350" s="786">
        <f>VLOOKUP(C6350,METADATA!$A$5:$H$29,IF(E6350="HI",2,IF(E6350="LO",6,10))+IF(D6350=1,2,IF(D6350=7,1,(IF(WEEKDAY(B6350)=1,2,IF(WEEKDAY(B6350)=7,1,0))))))</f>
        <v>2</v>
      </c>
      <c r="G6350" s="786">
        <f>VLOOKUP(C6350,METADATA!$J$5:$Q$29,IF(E6350="HI",2,IF(E6350="LO",6,10))+IF(D6350=1,2,IF(D6350=7,1,(IF(WEEKDAY(B6350)=1,2,IF(WEEKDAY(B6350)=7,1,0))))))</f>
        <v>2</v>
      </c>
      <c r="H6350" s="787">
        <v>13026.25</v>
      </c>
      <c r="I6350" s="788">
        <v>1264.2499694824219</v>
      </c>
      <c r="K6350" s="795">
        <v>824.32500000000005</v>
      </c>
      <c r="M6350" s="798">
        <f t="shared" si="298"/>
        <v>13087.456477399888</v>
      </c>
      <c r="N6350" s="303"/>
      <c r="S6350" s="786">
        <v>0</v>
      </c>
      <c r="T6350" s="781">
        <f>VLOOKUP(C6350,METADATA!$J$5:$Q$29,IF(E6350="HI",2,IF(E6350="LO",6,10))+IF(S6350=1,2,IF(D6350=7,1,(IF(WEEKDAY(B6350)=1,2,IF(WEEKDAY(B6350)=7,1,0))))))</f>
        <v>2</v>
      </c>
      <c r="U6350" s="781">
        <f>VLOOKUP(C6350,METADATA!$A$5:$H$29,IF(E6350="HI",2,IF(E6350="LO",6,10))+IF(S6350=1,2,IF(D6350=7,1,(IF(WEEKDAY(B6350)=1,2,IF(WEEKDAY(B6350)=7,1,0))))))</f>
        <v>2</v>
      </c>
    </row>
    <row r="6351" spans="2:21" ht="13.95" customHeight="1" x14ac:dyDescent="0.25">
      <c r="B6351" s="784">
        <f t="shared" si="296"/>
        <v>45647</v>
      </c>
      <c r="C6351" s="785">
        <v>11</v>
      </c>
      <c r="D6351" s="786">
        <f>IFERROR((INDEX(METADATA!$T$2:$T$20,MATCH(B6351,METADATA!$S$2:$S$20,0))),0)</f>
        <v>0</v>
      </c>
      <c r="E6351" s="785" t="str">
        <f t="shared" si="297"/>
        <v>LO</v>
      </c>
      <c r="F6351" s="786">
        <f>VLOOKUP(C6351,METADATA!$A$5:$H$29,IF(E6351="HI",2,IF(E6351="LO",6,10))+IF(D6351=1,2,IF(D6351=7,1,(IF(WEEKDAY(B6351)=1,2,IF(WEEKDAY(B6351)=7,1,0))))))</f>
        <v>2</v>
      </c>
      <c r="G6351" s="786">
        <f>VLOOKUP(C6351,METADATA!$J$5:$Q$29,IF(E6351="HI",2,IF(E6351="LO",6,10))+IF(D6351=1,2,IF(D6351=7,1,(IF(WEEKDAY(B6351)=1,2,IF(WEEKDAY(B6351)=7,1,0))))))</f>
        <v>2</v>
      </c>
      <c r="H6351" s="787">
        <v>13014</v>
      </c>
      <c r="I6351" s="788">
        <v>1257.9824829101563</v>
      </c>
      <c r="K6351" s="795">
        <v>882.73749999999995</v>
      </c>
      <c r="M6351" s="798">
        <f t="shared" si="298"/>
        <v>13074.659304444946</v>
      </c>
      <c r="N6351" s="303"/>
      <c r="S6351" s="786">
        <v>0</v>
      </c>
      <c r="T6351" s="781">
        <f>VLOOKUP(C6351,METADATA!$J$5:$Q$29,IF(E6351="HI",2,IF(E6351="LO",6,10))+IF(S6351=1,2,IF(D6351=7,1,(IF(WEEKDAY(B6351)=1,2,IF(WEEKDAY(B6351)=7,1,0))))))</f>
        <v>2</v>
      </c>
      <c r="U6351" s="781">
        <f>VLOOKUP(C6351,METADATA!$A$5:$H$29,IF(E6351="HI",2,IF(E6351="LO",6,10))+IF(S6351=1,2,IF(D6351=7,1,(IF(WEEKDAY(B6351)=1,2,IF(WEEKDAY(B6351)=7,1,0))))))</f>
        <v>2</v>
      </c>
    </row>
    <row r="6352" spans="2:21" ht="13.95" customHeight="1" x14ac:dyDescent="0.25">
      <c r="B6352" s="784">
        <f t="shared" si="296"/>
        <v>45647</v>
      </c>
      <c r="C6352" s="785">
        <v>12</v>
      </c>
      <c r="D6352" s="786">
        <f>IFERROR((INDEX(METADATA!$T$2:$T$20,MATCH(B6352,METADATA!$S$2:$S$20,0))),0)</f>
        <v>0</v>
      </c>
      <c r="E6352" s="785" t="str">
        <f t="shared" si="297"/>
        <v>LO</v>
      </c>
      <c r="F6352" s="786">
        <f>VLOOKUP(C6352,METADATA!$A$5:$H$29,IF(E6352="HI",2,IF(E6352="LO",6,10))+IF(D6352=1,2,IF(D6352=7,1,(IF(WEEKDAY(B6352)=1,2,IF(WEEKDAY(B6352)=7,1,0))))))</f>
        <v>3</v>
      </c>
      <c r="G6352" s="786">
        <f>VLOOKUP(C6352,METADATA!$J$5:$Q$29,IF(E6352="HI",2,IF(E6352="LO",6,10))+IF(D6352=1,2,IF(D6352=7,1,(IF(WEEKDAY(B6352)=1,2,IF(WEEKDAY(B6352)=7,1,0))))))</f>
        <v>3</v>
      </c>
      <c r="H6352" s="787">
        <v>12987.75</v>
      </c>
      <c r="I6352" s="788">
        <v>1246.9674987792969</v>
      </c>
      <c r="K6352" s="795">
        <v>909.3125</v>
      </c>
      <c r="M6352" s="798">
        <f t="shared" si="298"/>
        <v>13047.474008616071</v>
      </c>
      <c r="N6352" s="303"/>
      <c r="S6352" s="786">
        <v>0</v>
      </c>
      <c r="T6352" s="781">
        <f>VLOOKUP(C6352,METADATA!$J$5:$Q$29,IF(E6352="HI",2,IF(E6352="LO",6,10))+IF(S6352=1,2,IF(D6352=7,1,(IF(WEEKDAY(B6352)=1,2,IF(WEEKDAY(B6352)=7,1,0))))))</f>
        <v>3</v>
      </c>
      <c r="U6352" s="781">
        <f>VLOOKUP(C6352,METADATA!$A$5:$H$29,IF(E6352="HI",2,IF(E6352="LO",6,10))+IF(S6352=1,2,IF(D6352=7,1,(IF(WEEKDAY(B6352)=1,2,IF(WEEKDAY(B6352)=7,1,0))))))</f>
        <v>3</v>
      </c>
    </row>
    <row r="6353" spans="2:21" ht="13.95" customHeight="1" x14ac:dyDescent="0.25">
      <c r="B6353" s="784">
        <f t="shared" si="296"/>
        <v>45647</v>
      </c>
      <c r="C6353" s="785">
        <v>13</v>
      </c>
      <c r="D6353" s="786">
        <f>IFERROR((INDEX(METADATA!$T$2:$T$20,MATCH(B6353,METADATA!$S$2:$S$20,0))),0)</f>
        <v>0</v>
      </c>
      <c r="E6353" s="785" t="str">
        <f t="shared" si="297"/>
        <v>LO</v>
      </c>
      <c r="F6353" s="786">
        <f>VLOOKUP(C6353,METADATA!$A$5:$H$29,IF(E6353="HI",2,IF(E6353="LO",6,10))+IF(D6353=1,2,IF(D6353=7,1,(IF(WEEKDAY(B6353)=1,2,IF(WEEKDAY(B6353)=7,1,0))))))</f>
        <v>3</v>
      </c>
      <c r="G6353" s="786">
        <f>VLOOKUP(C6353,METADATA!$J$5:$Q$29,IF(E6353="HI",2,IF(E6353="LO",6,10))+IF(D6353=1,2,IF(D6353=7,1,(IF(WEEKDAY(B6353)=1,2,IF(WEEKDAY(B6353)=7,1,0))))))</f>
        <v>3</v>
      </c>
      <c r="H6353" s="787">
        <v>12581.25</v>
      </c>
      <c r="I6353" s="788">
        <v>1172.9524536132813</v>
      </c>
      <c r="K6353" s="795">
        <v>905.6</v>
      </c>
      <c r="M6353" s="798">
        <f t="shared" si="298"/>
        <v>12635.808997485576</v>
      </c>
      <c r="N6353" s="303"/>
      <c r="S6353" s="786">
        <v>0</v>
      </c>
      <c r="T6353" s="781">
        <f>VLOOKUP(C6353,METADATA!$J$5:$Q$29,IF(E6353="HI",2,IF(E6353="LO",6,10))+IF(S6353=1,2,IF(D6353=7,1,(IF(WEEKDAY(B6353)=1,2,IF(WEEKDAY(B6353)=7,1,0))))))</f>
        <v>3</v>
      </c>
      <c r="U6353" s="781">
        <f>VLOOKUP(C6353,METADATA!$A$5:$H$29,IF(E6353="HI",2,IF(E6353="LO",6,10))+IF(S6353=1,2,IF(D6353=7,1,(IF(WEEKDAY(B6353)=1,2,IF(WEEKDAY(B6353)=7,1,0))))))</f>
        <v>3</v>
      </c>
    </row>
    <row r="6354" spans="2:21" ht="13.95" customHeight="1" x14ac:dyDescent="0.25">
      <c r="B6354" s="784">
        <f t="shared" si="296"/>
        <v>45647</v>
      </c>
      <c r="C6354" s="785">
        <v>14</v>
      </c>
      <c r="D6354" s="786">
        <f>IFERROR((INDEX(METADATA!$T$2:$T$20,MATCH(B6354,METADATA!$S$2:$S$20,0))),0)</f>
        <v>0</v>
      </c>
      <c r="E6354" s="785" t="str">
        <f t="shared" si="297"/>
        <v>LO</v>
      </c>
      <c r="F6354" s="786">
        <f>VLOOKUP(C6354,METADATA!$A$5:$H$29,IF(E6354="HI",2,IF(E6354="LO",6,10))+IF(D6354=1,2,IF(D6354=7,1,(IF(WEEKDAY(B6354)=1,2,IF(WEEKDAY(B6354)=7,1,0))))))</f>
        <v>3</v>
      </c>
      <c r="G6354" s="786">
        <f>VLOOKUP(C6354,METADATA!$J$5:$Q$29,IF(E6354="HI",2,IF(E6354="LO",6,10))+IF(D6354=1,2,IF(D6354=7,1,(IF(WEEKDAY(B6354)=1,2,IF(WEEKDAY(B6354)=7,1,0))))))</f>
        <v>3</v>
      </c>
      <c r="H6354" s="787">
        <v>12044.25</v>
      </c>
      <c r="I6354" s="788">
        <v>1193.4024658203125</v>
      </c>
      <c r="K6354" s="795">
        <v>913.98749999999995</v>
      </c>
      <c r="M6354" s="798">
        <f t="shared" si="298"/>
        <v>12103.229631297838</v>
      </c>
      <c r="N6354" s="303"/>
      <c r="S6354" s="786">
        <v>0</v>
      </c>
      <c r="T6354" s="781">
        <f>VLOOKUP(C6354,METADATA!$J$5:$Q$29,IF(E6354="HI",2,IF(E6354="LO",6,10))+IF(S6354=1,2,IF(D6354=7,1,(IF(WEEKDAY(B6354)=1,2,IF(WEEKDAY(B6354)=7,1,0))))))</f>
        <v>3</v>
      </c>
      <c r="U6354" s="781">
        <f>VLOOKUP(C6354,METADATA!$A$5:$H$29,IF(E6354="HI",2,IF(E6354="LO",6,10))+IF(S6354=1,2,IF(D6354=7,1,(IF(WEEKDAY(B6354)=1,2,IF(WEEKDAY(B6354)=7,1,0))))))</f>
        <v>3</v>
      </c>
    </row>
    <row r="6355" spans="2:21" ht="13.95" customHeight="1" x14ac:dyDescent="0.25">
      <c r="B6355" s="784">
        <f t="shared" si="296"/>
        <v>45647</v>
      </c>
      <c r="C6355" s="785">
        <v>15</v>
      </c>
      <c r="D6355" s="786">
        <f>IFERROR((INDEX(METADATA!$T$2:$T$20,MATCH(B6355,METADATA!$S$2:$S$20,0))),0)</f>
        <v>0</v>
      </c>
      <c r="E6355" s="785" t="str">
        <f t="shared" si="297"/>
        <v>LO</v>
      </c>
      <c r="F6355" s="786">
        <f>VLOOKUP(C6355,METADATA!$A$5:$H$29,IF(E6355="HI",2,IF(E6355="LO",6,10))+IF(D6355=1,2,IF(D6355=7,1,(IF(WEEKDAY(B6355)=1,2,IF(WEEKDAY(B6355)=7,1,0))))))</f>
        <v>3</v>
      </c>
      <c r="G6355" s="786">
        <f>VLOOKUP(C6355,METADATA!$J$5:$Q$29,IF(E6355="HI",2,IF(E6355="LO",6,10))+IF(D6355=1,2,IF(D6355=7,1,(IF(WEEKDAY(B6355)=1,2,IF(WEEKDAY(B6355)=7,1,0))))))</f>
        <v>3</v>
      </c>
      <c r="H6355" s="787">
        <v>11928.75</v>
      </c>
      <c r="I6355" s="788">
        <v>1221.3350524902344</v>
      </c>
      <c r="K6355" s="795">
        <v>902.26250000000005</v>
      </c>
      <c r="M6355" s="798">
        <f t="shared" si="298"/>
        <v>11991.110702221931</v>
      </c>
      <c r="N6355" s="303"/>
      <c r="S6355" s="786">
        <v>0</v>
      </c>
      <c r="T6355" s="781">
        <f>VLOOKUP(C6355,METADATA!$J$5:$Q$29,IF(E6355="HI",2,IF(E6355="LO",6,10))+IF(S6355=1,2,IF(D6355=7,1,(IF(WEEKDAY(B6355)=1,2,IF(WEEKDAY(B6355)=7,1,0))))))</f>
        <v>3</v>
      </c>
      <c r="U6355" s="781">
        <f>VLOOKUP(C6355,METADATA!$A$5:$H$29,IF(E6355="HI",2,IF(E6355="LO",6,10))+IF(S6355=1,2,IF(D6355=7,1,(IF(WEEKDAY(B6355)=1,2,IF(WEEKDAY(B6355)=7,1,0))))))</f>
        <v>3</v>
      </c>
    </row>
    <row r="6356" spans="2:21" ht="13.95" customHeight="1" x14ac:dyDescent="0.25">
      <c r="B6356" s="784">
        <f t="shared" si="296"/>
        <v>45647</v>
      </c>
      <c r="C6356" s="785">
        <v>16</v>
      </c>
      <c r="D6356" s="786">
        <f>IFERROR((INDEX(METADATA!$T$2:$T$20,MATCH(B6356,METADATA!$S$2:$S$20,0))),0)</f>
        <v>0</v>
      </c>
      <c r="E6356" s="785" t="str">
        <f t="shared" si="297"/>
        <v>LO</v>
      </c>
      <c r="F6356" s="786">
        <f>VLOOKUP(C6356,METADATA!$A$5:$H$29,IF(E6356="HI",2,IF(E6356="LO",6,10))+IF(D6356=1,2,IF(D6356=7,1,(IF(WEEKDAY(B6356)=1,2,IF(WEEKDAY(B6356)=7,1,0))))))</f>
        <v>3</v>
      </c>
      <c r="G6356" s="786">
        <f>VLOOKUP(C6356,METADATA!$J$5:$Q$29,IF(E6356="HI",2,IF(E6356="LO",6,10))+IF(D6356=1,2,IF(D6356=7,1,(IF(WEEKDAY(B6356)=1,2,IF(WEEKDAY(B6356)=7,1,0))))))</f>
        <v>3</v>
      </c>
      <c r="H6356" s="787">
        <v>12109.5</v>
      </c>
      <c r="I6356" s="788">
        <v>2094.5024795532227</v>
      </c>
      <c r="K6356" s="795">
        <v>933.76250000000005</v>
      </c>
      <c r="M6356" s="798">
        <f t="shared" si="298"/>
        <v>12289.301480835051</v>
      </c>
      <c r="N6356" s="303"/>
      <c r="S6356" s="786">
        <v>0</v>
      </c>
      <c r="T6356" s="781">
        <f>VLOOKUP(C6356,METADATA!$J$5:$Q$29,IF(E6356="HI",2,IF(E6356="LO",6,10))+IF(S6356=1,2,IF(D6356=7,1,(IF(WEEKDAY(B6356)=1,2,IF(WEEKDAY(B6356)=7,1,0))))))</f>
        <v>3</v>
      </c>
      <c r="U6356" s="781">
        <f>VLOOKUP(C6356,METADATA!$A$5:$H$29,IF(E6356="HI",2,IF(E6356="LO",6,10))+IF(S6356=1,2,IF(D6356=7,1,(IF(WEEKDAY(B6356)=1,2,IF(WEEKDAY(B6356)=7,1,0))))))</f>
        <v>3</v>
      </c>
    </row>
    <row r="6357" spans="2:21" ht="13.95" customHeight="1" x14ac:dyDescent="0.25">
      <c r="B6357" s="784">
        <f t="shared" si="296"/>
        <v>45647</v>
      </c>
      <c r="C6357" s="785">
        <v>17</v>
      </c>
      <c r="D6357" s="786">
        <f>IFERROR((INDEX(METADATA!$T$2:$T$20,MATCH(B6357,METADATA!$S$2:$S$20,0))),0)</f>
        <v>0</v>
      </c>
      <c r="E6357" s="785" t="str">
        <f t="shared" si="297"/>
        <v>LO</v>
      </c>
      <c r="F6357" s="786">
        <f>VLOOKUP(C6357,METADATA!$A$5:$H$29,IF(E6357="HI",2,IF(E6357="LO",6,10))+IF(D6357=1,2,IF(D6357=7,1,(IF(WEEKDAY(B6357)=1,2,IF(WEEKDAY(B6357)=7,1,0))))))</f>
        <v>3</v>
      </c>
      <c r="G6357" s="786">
        <f>VLOOKUP(C6357,METADATA!$J$5:$Q$29,IF(E6357="HI",2,IF(E6357="LO",6,10))+IF(D6357=1,2,IF(D6357=7,1,(IF(WEEKDAY(B6357)=1,2,IF(WEEKDAY(B6357)=7,1,0))))))</f>
        <v>3</v>
      </c>
      <c r="H6357" s="787">
        <v>12157.5</v>
      </c>
      <c r="I6357" s="788">
        <v>2796.0975036621094</v>
      </c>
      <c r="K6357" s="795">
        <v>0</v>
      </c>
      <c r="M6357" s="798">
        <f t="shared" si="298"/>
        <v>12474.893486518651</v>
      </c>
      <c r="N6357" s="303"/>
      <c r="S6357" s="786">
        <v>0</v>
      </c>
      <c r="T6357" s="781">
        <f>VLOOKUP(C6357,METADATA!$J$5:$Q$29,IF(E6357="HI",2,IF(E6357="LO",6,10))+IF(S6357=1,2,IF(D6357=7,1,(IF(WEEKDAY(B6357)=1,2,IF(WEEKDAY(B6357)=7,1,0))))))</f>
        <v>3</v>
      </c>
      <c r="U6357" s="781">
        <f>VLOOKUP(C6357,METADATA!$A$5:$H$29,IF(E6357="HI",2,IF(E6357="LO",6,10))+IF(S6357=1,2,IF(D6357=7,1,(IF(WEEKDAY(B6357)=1,2,IF(WEEKDAY(B6357)=7,1,0))))))</f>
        <v>3</v>
      </c>
    </row>
    <row r="6358" spans="2:21" ht="13.95" customHeight="1" x14ac:dyDescent="0.25">
      <c r="B6358" s="784">
        <f t="shared" si="296"/>
        <v>45647</v>
      </c>
      <c r="C6358" s="785">
        <v>18</v>
      </c>
      <c r="D6358" s="786">
        <f>IFERROR((INDEX(METADATA!$T$2:$T$20,MATCH(B6358,METADATA!$S$2:$S$20,0))),0)</f>
        <v>0</v>
      </c>
      <c r="E6358" s="785" t="str">
        <f t="shared" si="297"/>
        <v>LO</v>
      </c>
      <c r="F6358" s="786">
        <f>VLOOKUP(C6358,METADATA!$A$5:$H$29,IF(E6358="HI",2,IF(E6358="LO",6,10))+IF(D6358=1,2,IF(D6358=7,1,(IF(WEEKDAY(B6358)=1,2,IF(WEEKDAY(B6358)=7,1,0))))))</f>
        <v>2</v>
      </c>
      <c r="G6358" s="786">
        <f>VLOOKUP(C6358,METADATA!$J$5:$Q$29,IF(E6358="HI",2,IF(E6358="LO",6,10))+IF(D6358=1,2,IF(D6358=7,1,(IF(WEEKDAY(B6358)=1,2,IF(WEEKDAY(B6358)=7,1,0))))))</f>
        <v>2</v>
      </c>
      <c r="H6358" s="787">
        <v>12008.75</v>
      </c>
      <c r="I6358" s="788">
        <v>2715.6249847412109</v>
      </c>
      <c r="K6358" s="795">
        <v>0</v>
      </c>
      <c r="M6358" s="798">
        <f t="shared" si="298"/>
        <v>12311.973668760453</v>
      </c>
      <c r="N6358" s="303"/>
      <c r="S6358" s="786">
        <v>0</v>
      </c>
      <c r="T6358" s="781">
        <f>VLOOKUP(C6358,METADATA!$J$5:$Q$29,IF(E6358="HI",2,IF(E6358="LO",6,10))+IF(S6358=1,2,IF(D6358=7,1,(IF(WEEKDAY(B6358)=1,2,IF(WEEKDAY(B6358)=7,1,0))))))</f>
        <v>2</v>
      </c>
      <c r="U6358" s="781">
        <f>VLOOKUP(C6358,METADATA!$A$5:$H$29,IF(E6358="HI",2,IF(E6358="LO",6,10))+IF(S6358=1,2,IF(D6358=7,1,(IF(WEEKDAY(B6358)=1,2,IF(WEEKDAY(B6358)=7,1,0))))))</f>
        <v>2</v>
      </c>
    </row>
    <row r="6359" spans="2:21" ht="13.95" customHeight="1" x14ac:dyDescent="0.25">
      <c r="B6359" s="784">
        <f t="shared" si="296"/>
        <v>45647</v>
      </c>
      <c r="C6359" s="785">
        <v>19</v>
      </c>
      <c r="D6359" s="786">
        <f>IFERROR((INDEX(METADATA!$T$2:$T$20,MATCH(B6359,METADATA!$S$2:$S$20,0))),0)</f>
        <v>0</v>
      </c>
      <c r="E6359" s="785" t="str">
        <f t="shared" si="297"/>
        <v>LO</v>
      </c>
      <c r="F6359" s="786">
        <f>VLOOKUP(C6359,METADATA!$A$5:$H$29,IF(E6359="HI",2,IF(E6359="LO",6,10))+IF(D6359=1,2,IF(D6359=7,1,(IF(WEEKDAY(B6359)=1,2,IF(WEEKDAY(B6359)=7,1,0))))))</f>
        <v>2</v>
      </c>
      <c r="G6359" s="786">
        <f>VLOOKUP(C6359,METADATA!$J$5:$Q$29,IF(E6359="HI",2,IF(E6359="LO",6,10))+IF(D6359=1,2,IF(D6359=7,1,(IF(WEEKDAY(B6359)=1,2,IF(WEEKDAY(B6359)=7,1,0))))))</f>
        <v>2</v>
      </c>
      <c r="H6359" s="787">
        <v>12223.5</v>
      </c>
      <c r="I6359" s="788">
        <v>2610.2250061035156</v>
      </c>
      <c r="K6359" s="795">
        <v>0</v>
      </c>
      <c r="M6359" s="798">
        <f t="shared" si="298"/>
        <v>12499.089040105606</v>
      </c>
      <c r="N6359" s="303"/>
      <c r="S6359" s="786">
        <v>0</v>
      </c>
      <c r="T6359" s="781">
        <f>VLOOKUP(C6359,METADATA!$J$5:$Q$29,IF(E6359="HI",2,IF(E6359="LO",6,10))+IF(S6359=1,2,IF(D6359=7,1,(IF(WEEKDAY(B6359)=1,2,IF(WEEKDAY(B6359)=7,1,0))))))</f>
        <v>2</v>
      </c>
      <c r="U6359" s="781">
        <f>VLOOKUP(C6359,METADATA!$A$5:$H$29,IF(E6359="HI",2,IF(E6359="LO",6,10))+IF(S6359=1,2,IF(D6359=7,1,(IF(WEEKDAY(B6359)=1,2,IF(WEEKDAY(B6359)=7,1,0))))))</f>
        <v>2</v>
      </c>
    </row>
    <row r="6360" spans="2:21" ht="13.95" customHeight="1" x14ac:dyDescent="0.25">
      <c r="B6360" s="784">
        <f t="shared" si="296"/>
        <v>45647</v>
      </c>
      <c r="C6360" s="785">
        <v>20</v>
      </c>
      <c r="D6360" s="786">
        <f>IFERROR((INDEX(METADATA!$T$2:$T$20,MATCH(B6360,METADATA!$S$2:$S$20,0))),0)</f>
        <v>0</v>
      </c>
      <c r="E6360" s="785" t="str">
        <f t="shared" si="297"/>
        <v>LO</v>
      </c>
      <c r="F6360" s="786">
        <f>VLOOKUP(C6360,METADATA!$A$5:$H$29,IF(E6360="HI",2,IF(E6360="LO",6,10))+IF(D6360=1,2,IF(D6360=7,1,(IF(WEEKDAY(B6360)=1,2,IF(WEEKDAY(B6360)=7,1,0))))))</f>
        <v>3</v>
      </c>
      <c r="G6360" s="786">
        <f>VLOOKUP(C6360,METADATA!$J$5:$Q$29,IF(E6360="HI",2,IF(E6360="LO",6,10))+IF(D6360=1,2,IF(D6360=7,1,(IF(WEEKDAY(B6360)=1,2,IF(WEEKDAY(B6360)=7,1,0))))))</f>
        <v>3</v>
      </c>
      <c r="H6360" s="787">
        <v>11431.25</v>
      </c>
      <c r="I6360" s="788">
        <v>3705.2099914550781</v>
      </c>
      <c r="K6360" s="795">
        <v>0</v>
      </c>
      <c r="M6360" s="798">
        <f t="shared" si="298"/>
        <v>12016.740724642374</v>
      </c>
      <c r="N6360" s="303"/>
      <c r="S6360" s="786">
        <v>0</v>
      </c>
      <c r="T6360" s="781">
        <f>VLOOKUP(C6360,METADATA!$J$5:$Q$29,IF(E6360="HI",2,IF(E6360="LO",6,10))+IF(S6360=1,2,IF(D6360=7,1,(IF(WEEKDAY(B6360)=1,2,IF(WEEKDAY(B6360)=7,1,0))))))</f>
        <v>3</v>
      </c>
      <c r="U6360" s="781">
        <f>VLOOKUP(C6360,METADATA!$A$5:$H$29,IF(E6360="HI",2,IF(E6360="LO",6,10))+IF(S6360=1,2,IF(D6360=7,1,(IF(WEEKDAY(B6360)=1,2,IF(WEEKDAY(B6360)=7,1,0))))))</f>
        <v>3</v>
      </c>
    </row>
    <row r="6361" spans="2:21" ht="13.95" customHeight="1" x14ac:dyDescent="0.25">
      <c r="B6361" s="784">
        <f t="shared" si="296"/>
        <v>45647</v>
      </c>
      <c r="C6361" s="785">
        <v>21</v>
      </c>
      <c r="D6361" s="786">
        <f>IFERROR((INDEX(METADATA!$T$2:$T$20,MATCH(B6361,METADATA!$S$2:$S$20,0))),0)</f>
        <v>0</v>
      </c>
      <c r="E6361" s="785" t="str">
        <f t="shared" si="297"/>
        <v>LO</v>
      </c>
      <c r="F6361" s="786">
        <f>VLOOKUP(C6361,METADATA!$A$5:$H$29,IF(E6361="HI",2,IF(E6361="LO",6,10))+IF(D6361=1,2,IF(D6361=7,1,(IF(WEEKDAY(B6361)=1,2,IF(WEEKDAY(B6361)=7,1,0))))))</f>
        <v>3</v>
      </c>
      <c r="G6361" s="786">
        <f>VLOOKUP(C6361,METADATA!$J$5:$Q$29,IF(E6361="HI",2,IF(E6361="LO",6,10))+IF(D6361=1,2,IF(D6361=7,1,(IF(WEEKDAY(B6361)=1,2,IF(WEEKDAY(B6361)=7,1,0))))))</f>
        <v>3</v>
      </c>
      <c r="H6361" s="787">
        <v>10497.75</v>
      </c>
      <c r="I6361" s="788">
        <v>4122.0799255371094</v>
      </c>
      <c r="K6361" s="795">
        <v>0</v>
      </c>
      <c r="M6361" s="798">
        <f t="shared" si="298"/>
        <v>11278.044953581983</v>
      </c>
      <c r="N6361" s="303"/>
      <c r="S6361" s="786">
        <v>0</v>
      </c>
      <c r="T6361" s="781">
        <f>VLOOKUP(C6361,METADATA!$J$5:$Q$29,IF(E6361="HI",2,IF(E6361="LO",6,10))+IF(S6361=1,2,IF(D6361=7,1,(IF(WEEKDAY(B6361)=1,2,IF(WEEKDAY(B6361)=7,1,0))))))</f>
        <v>3</v>
      </c>
      <c r="U6361" s="781">
        <f>VLOOKUP(C6361,METADATA!$A$5:$H$29,IF(E6361="HI",2,IF(E6361="LO",6,10))+IF(S6361=1,2,IF(D6361=7,1,(IF(WEEKDAY(B6361)=1,2,IF(WEEKDAY(B6361)=7,1,0))))))</f>
        <v>3</v>
      </c>
    </row>
    <row r="6362" spans="2:21" ht="13.95" customHeight="1" x14ac:dyDescent="0.25">
      <c r="B6362" s="784">
        <f t="shared" si="296"/>
        <v>45647</v>
      </c>
      <c r="C6362" s="785">
        <v>22</v>
      </c>
      <c r="D6362" s="786">
        <f>IFERROR((INDEX(METADATA!$T$2:$T$20,MATCH(B6362,METADATA!$S$2:$S$20,0))),0)</f>
        <v>0</v>
      </c>
      <c r="E6362" s="785" t="str">
        <f t="shared" si="297"/>
        <v>LO</v>
      </c>
      <c r="F6362" s="786">
        <f>VLOOKUP(C6362,METADATA!$A$5:$H$29,IF(E6362="HI",2,IF(E6362="LO",6,10))+IF(D6362=1,2,IF(D6362=7,1,(IF(WEEKDAY(B6362)=1,2,IF(WEEKDAY(B6362)=7,1,0))))))</f>
        <v>3</v>
      </c>
      <c r="G6362" s="786">
        <f>VLOOKUP(C6362,METADATA!$J$5:$Q$29,IF(E6362="HI",2,IF(E6362="LO",6,10))+IF(D6362=1,2,IF(D6362=7,1,(IF(WEEKDAY(B6362)=1,2,IF(WEEKDAY(B6362)=7,1,0))))))</f>
        <v>3</v>
      </c>
      <c r="H6362" s="787">
        <v>9787</v>
      </c>
      <c r="I6362" s="788">
        <v>4159.5899963378906</v>
      </c>
      <c r="K6362" s="795">
        <v>0</v>
      </c>
      <c r="M6362" s="798">
        <f t="shared" si="298"/>
        <v>10634.263394219379</v>
      </c>
      <c r="N6362" s="303"/>
      <c r="S6362" s="786">
        <v>0</v>
      </c>
      <c r="T6362" s="781">
        <f>VLOOKUP(C6362,METADATA!$J$5:$Q$29,IF(E6362="HI",2,IF(E6362="LO",6,10))+IF(S6362=1,2,IF(D6362=7,1,(IF(WEEKDAY(B6362)=1,2,IF(WEEKDAY(B6362)=7,1,0))))))</f>
        <v>3</v>
      </c>
      <c r="U6362" s="781">
        <f>VLOOKUP(C6362,METADATA!$A$5:$H$29,IF(E6362="HI",2,IF(E6362="LO",6,10))+IF(S6362=1,2,IF(D6362=7,1,(IF(WEEKDAY(B6362)=1,2,IF(WEEKDAY(B6362)=7,1,0))))))</f>
        <v>3</v>
      </c>
    </row>
    <row r="6363" spans="2:21" ht="13.95" customHeight="1" x14ac:dyDescent="0.25">
      <c r="B6363" s="784">
        <f t="shared" si="296"/>
        <v>45647</v>
      </c>
      <c r="C6363" s="785">
        <v>23</v>
      </c>
      <c r="D6363" s="786">
        <f>IFERROR((INDEX(METADATA!$T$2:$T$20,MATCH(B6363,METADATA!$S$2:$S$20,0))),0)</f>
        <v>0</v>
      </c>
      <c r="E6363" s="785" t="str">
        <f t="shared" si="297"/>
        <v>LO</v>
      </c>
      <c r="F6363" s="786">
        <f>VLOOKUP(C6363,METADATA!$A$5:$H$29,IF(E6363="HI",2,IF(E6363="LO",6,10))+IF(D6363=1,2,IF(D6363=7,1,(IF(WEEKDAY(B6363)=1,2,IF(WEEKDAY(B6363)=7,1,0))))))</f>
        <v>3</v>
      </c>
      <c r="G6363" s="786">
        <f>VLOOKUP(C6363,METADATA!$J$5:$Q$29,IF(E6363="HI",2,IF(E6363="LO",6,10))+IF(D6363=1,2,IF(D6363=7,1,(IF(WEEKDAY(B6363)=1,2,IF(WEEKDAY(B6363)=7,1,0))))))</f>
        <v>3</v>
      </c>
      <c r="H6363" s="787">
        <v>8964.75</v>
      </c>
      <c r="I6363" s="788">
        <v>4055.2401123046875</v>
      </c>
      <c r="K6363" s="795">
        <v>0</v>
      </c>
      <c r="M6363" s="798">
        <f t="shared" si="298"/>
        <v>9839.2944325772132</v>
      </c>
      <c r="N6363" s="303"/>
      <c r="S6363" s="786">
        <v>0</v>
      </c>
      <c r="T6363" s="781">
        <f>VLOOKUP(C6363,METADATA!$J$5:$Q$29,IF(E6363="HI",2,IF(E6363="LO",6,10))+IF(S6363=1,2,IF(D6363=7,1,(IF(WEEKDAY(B6363)=1,2,IF(WEEKDAY(B6363)=7,1,0))))))</f>
        <v>3</v>
      </c>
      <c r="U6363" s="781">
        <f>VLOOKUP(C6363,METADATA!$A$5:$H$29,IF(E6363="HI",2,IF(E6363="LO",6,10))+IF(S6363=1,2,IF(D6363=7,1,(IF(WEEKDAY(B6363)=1,2,IF(WEEKDAY(B6363)=7,1,0))))))</f>
        <v>3</v>
      </c>
    </row>
    <row r="6364" spans="2:21" ht="13.95" customHeight="1" x14ac:dyDescent="0.25">
      <c r="B6364" s="784">
        <f t="shared" ref="B6364:B6427" si="299">B6340+1</f>
        <v>45648</v>
      </c>
      <c r="C6364" s="785">
        <v>0</v>
      </c>
      <c r="D6364" s="786">
        <f>IFERROR((INDEX(METADATA!$T$2:$T$20,MATCH(B6364,METADATA!$S$2:$S$20,0))),0)</f>
        <v>0</v>
      </c>
      <c r="E6364" s="785" t="str">
        <f t="shared" si="297"/>
        <v>LO</v>
      </c>
      <c r="F6364" s="786">
        <f>VLOOKUP(C6364,METADATA!$A$5:$H$29,IF(E6364="HI",2,IF(E6364="LO",6,10))+IF(D6364=1,2,IF(D6364=7,1,(IF(WEEKDAY(B6364)=1,2,IF(WEEKDAY(B6364)=7,1,0))))))</f>
        <v>3</v>
      </c>
      <c r="G6364" s="786">
        <f>VLOOKUP(C6364,METADATA!$J$5:$Q$29,IF(E6364="HI",2,IF(E6364="LO",6,10))+IF(D6364=1,2,IF(D6364=7,1,(IF(WEEKDAY(B6364)=1,2,IF(WEEKDAY(B6364)=7,1,0))))))</f>
        <v>3</v>
      </c>
      <c r="H6364" s="787">
        <v>8432.75</v>
      </c>
      <c r="I6364" s="788">
        <v>4070.3349304199219</v>
      </c>
      <c r="K6364" s="795">
        <v>0</v>
      </c>
      <c r="M6364" s="798">
        <f t="shared" si="298"/>
        <v>9363.7011383478348</v>
      </c>
      <c r="N6364" s="303"/>
      <c r="S6364" s="786">
        <v>0</v>
      </c>
      <c r="T6364" s="781">
        <f>VLOOKUP(C6364,METADATA!$J$5:$Q$29,IF(E6364="HI",2,IF(E6364="LO",6,10))+IF(S6364=1,2,IF(D6364=7,1,(IF(WEEKDAY(B6364)=1,2,IF(WEEKDAY(B6364)=7,1,0))))))</f>
        <v>3</v>
      </c>
      <c r="U6364" s="781">
        <f>VLOOKUP(C6364,METADATA!$A$5:$H$29,IF(E6364="HI",2,IF(E6364="LO",6,10))+IF(S6364=1,2,IF(D6364=7,1,(IF(WEEKDAY(B6364)=1,2,IF(WEEKDAY(B6364)=7,1,0))))))</f>
        <v>3</v>
      </c>
    </row>
    <row r="6365" spans="2:21" ht="13.95" customHeight="1" x14ac:dyDescent="0.25">
      <c r="B6365" s="784">
        <f t="shared" si="299"/>
        <v>45648</v>
      </c>
      <c r="C6365" s="785">
        <v>1</v>
      </c>
      <c r="D6365" s="786">
        <f>IFERROR((INDEX(METADATA!$T$2:$T$20,MATCH(B6365,METADATA!$S$2:$S$20,0))),0)</f>
        <v>0</v>
      </c>
      <c r="E6365" s="785" t="str">
        <f t="shared" si="297"/>
        <v>LO</v>
      </c>
      <c r="F6365" s="786">
        <f>VLOOKUP(C6365,METADATA!$A$5:$H$29,IF(E6365="HI",2,IF(E6365="LO",6,10))+IF(D6365=1,2,IF(D6365=7,1,(IF(WEEKDAY(B6365)=1,2,IF(WEEKDAY(B6365)=7,1,0))))))</f>
        <v>3</v>
      </c>
      <c r="G6365" s="786">
        <f>VLOOKUP(C6365,METADATA!$J$5:$Q$29,IF(E6365="HI",2,IF(E6365="LO",6,10))+IF(D6365=1,2,IF(D6365=7,1,(IF(WEEKDAY(B6365)=1,2,IF(WEEKDAY(B6365)=7,1,0))))))</f>
        <v>3</v>
      </c>
      <c r="H6365" s="787">
        <v>8096.75</v>
      </c>
      <c r="I6365" s="788">
        <v>4102.5776062011719</v>
      </c>
      <c r="K6365" s="795">
        <v>0</v>
      </c>
      <c r="M6365" s="798">
        <f t="shared" si="298"/>
        <v>9076.8113111049825</v>
      </c>
      <c r="N6365" s="303"/>
      <c r="S6365" s="786">
        <v>0</v>
      </c>
      <c r="T6365" s="781">
        <f>VLOOKUP(C6365,METADATA!$J$5:$Q$29,IF(E6365="HI",2,IF(E6365="LO",6,10))+IF(S6365=1,2,IF(D6365=7,1,(IF(WEEKDAY(B6365)=1,2,IF(WEEKDAY(B6365)=7,1,0))))))</f>
        <v>3</v>
      </c>
      <c r="U6365" s="781">
        <f>VLOOKUP(C6365,METADATA!$A$5:$H$29,IF(E6365="HI",2,IF(E6365="LO",6,10))+IF(S6365=1,2,IF(D6365=7,1,(IF(WEEKDAY(B6365)=1,2,IF(WEEKDAY(B6365)=7,1,0))))))</f>
        <v>3</v>
      </c>
    </row>
    <row r="6366" spans="2:21" ht="13.95" customHeight="1" x14ac:dyDescent="0.25">
      <c r="B6366" s="784">
        <f t="shared" si="299"/>
        <v>45648</v>
      </c>
      <c r="C6366" s="785">
        <v>2</v>
      </c>
      <c r="D6366" s="786">
        <f>IFERROR((INDEX(METADATA!$T$2:$T$20,MATCH(B6366,METADATA!$S$2:$S$20,0))),0)</f>
        <v>0</v>
      </c>
      <c r="E6366" s="785" t="str">
        <f t="shared" si="297"/>
        <v>LO</v>
      </c>
      <c r="F6366" s="786">
        <f>VLOOKUP(C6366,METADATA!$A$5:$H$29,IF(E6366="HI",2,IF(E6366="LO",6,10))+IF(D6366=1,2,IF(D6366=7,1,(IF(WEEKDAY(B6366)=1,2,IF(WEEKDAY(B6366)=7,1,0))))))</f>
        <v>3</v>
      </c>
      <c r="G6366" s="786">
        <f>VLOOKUP(C6366,METADATA!$J$5:$Q$29,IF(E6366="HI",2,IF(E6366="LO",6,10))+IF(D6366=1,2,IF(D6366=7,1,(IF(WEEKDAY(B6366)=1,2,IF(WEEKDAY(B6366)=7,1,0))))))</f>
        <v>3</v>
      </c>
      <c r="H6366" s="787">
        <v>7838.25</v>
      </c>
      <c r="I6366" s="788">
        <v>4068.3450317382813</v>
      </c>
      <c r="K6366" s="795">
        <v>0</v>
      </c>
      <c r="M6366" s="798">
        <f t="shared" si="298"/>
        <v>8831.1717433061822</v>
      </c>
      <c r="N6366" s="303"/>
      <c r="S6366" s="786">
        <v>0</v>
      </c>
      <c r="T6366" s="781">
        <f>VLOOKUP(C6366,METADATA!$J$5:$Q$29,IF(E6366="HI",2,IF(E6366="LO",6,10))+IF(S6366=1,2,IF(D6366=7,1,(IF(WEEKDAY(B6366)=1,2,IF(WEEKDAY(B6366)=7,1,0))))))</f>
        <v>3</v>
      </c>
      <c r="U6366" s="781">
        <f>VLOOKUP(C6366,METADATA!$A$5:$H$29,IF(E6366="HI",2,IF(E6366="LO",6,10))+IF(S6366=1,2,IF(D6366=7,1,(IF(WEEKDAY(B6366)=1,2,IF(WEEKDAY(B6366)=7,1,0))))))</f>
        <v>3</v>
      </c>
    </row>
    <row r="6367" spans="2:21" ht="13.95" customHeight="1" x14ac:dyDescent="0.25">
      <c r="B6367" s="784">
        <f t="shared" si="299"/>
        <v>45648</v>
      </c>
      <c r="C6367" s="785">
        <v>3</v>
      </c>
      <c r="D6367" s="786">
        <f>IFERROR((INDEX(METADATA!$T$2:$T$20,MATCH(B6367,METADATA!$S$2:$S$20,0))),0)</f>
        <v>0</v>
      </c>
      <c r="E6367" s="785" t="str">
        <f t="shared" si="297"/>
        <v>LO</v>
      </c>
      <c r="F6367" s="786">
        <f>VLOOKUP(C6367,METADATA!$A$5:$H$29,IF(E6367="HI",2,IF(E6367="LO",6,10))+IF(D6367=1,2,IF(D6367=7,1,(IF(WEEKDAY(B6367)=1,2,IF(WEEKDAY(B6367)=7,1,0))))))</f>
        <v>3</v>
      </c>
      <c r="G6367" s="786">
        <f>VLOOKUP(C6367,METADATA!$J$5:$Q$29,IF(E6367="HI",2,IF(E6367="LO",6,10))+IF(D6367=1,2,IF(D6367=7,1,(IF(WEEKDAY(B6367)=1,2,IF(WEEKDAY(B6367)=7,1,0))))))</f>
        <v>3</v>
      </c>
      <c r="H6367" s="787">
        <v>7888.5</v>
      </c>
      <c r="I6367" s="788">
        <v>4069.9700622558594</v>
      </c>
      <c r="K6367" s="795">
        <v>0</v>
      </c>
      <c r="M6367" s="798">
        <f t="shared" si="298"/>
        <v>8876.5471078375394</v>
      </c>
      <c r="N6367" s="303"/>
      <c r="S6367" s="786">
        <v>0</v>
      </c>
      <c r="T6367" s="781">
        <f>VLOOKUP(C6367,METADATA!$J$5:$Q$29,IF(E6367="HI",2,IF(E6367="LO",6,10))+IF(S6367=1,2,IF(D6367=7,1,(IF(WEEKDAY(B6367)=1,2,IF(WEEKDAY(B6367)=7,1,0))))))</f>
        <v>3</v>
      </c>
      <c r="U6367" s="781">
        <f>VLOOKUP(C6367,METADATA!$A$5:$H$29,IF(E6367="HI",2,IF(E6367="LO",6,10))+IF(S6367=1,2,IF(D6367=7,1,(IF(WEEKDAY(B6367)=1,2,IF(WEEKDAY(B6367)=7,1,0))))))</f>
        <v>3</v>
      </c>
    </row>
    <row r="6368" spans="2:21" ht="13.95" customHeight="1" x14ac:dyDescent="0.25">
      <c r="B6368" s="784">
        <f t="shared" si="299"/>
        <v>45648</v>
      </c>
      <c r="C6368" s="785">
        <v>4</v>
      </c>
      <c r="D6368" s="786">
        <f>IFERROR((INDEX(METADATA!$T$2:$T$20,MATCH(B6368,METADATA!$S$2:$S$20,0))),0)</f>
        <v>0</v>
      </c>
      <c r="E6368" s="785" t="str">
        <f t="shared" si="297"/>
        <v>LO</v>
      </c>
      <c r="F6368" s="786">
        <f>VLOOKUP(C6368,METADATA!$A$5:$H$29,IF(E6368="HI",2,IF(E6368="LO",6,10))+IF(D6368=1,2,IF(D6368=7,1,(IF(WEEKDAY(B6368)=1,2,IF(WEEKDAY(B6368)=7,1,0))))))</f>
        <v>3</v>
      </c>
      <c r="G6368" s="786">
        <f>VLOOKUP(C6368,METADATA!$J$5:$Q$29,IF(E6368="HI",2,IF(E6368="LO",6,10))+IF(D6368=1,2,IF(D6368=7,1,(IF(WEEKDAY(B6368)=1,2,IF(WEEKDAY(B6368)=7,1,0))))))</f>
        <v>3</v>
      </c>
      <c r="H6368" s="787">
        <v>8173.25</v>
      </c>
      <c r="I6368" s="788">
        <v>4026.1149597167969</v>
      </c>
      <c r="K6368" s="795">
        <v>870.51250000000005</v>
      </c>
      <c r="M6368" s="798">
        <f t="shared" si="298"/>
        <v>9111.0711352373601</v>
      </c>
      <c r="N6368" s="303"/>
      <c r="S6368" s="786">
        <v>0</v>
      </c>
      <c r="T6368" s="781">
        <f>VLOOKUP(C6368,METADATA!$J$5:$Q$29,IF(E6368="HI",2,IF(E6368="LO",6,10))+IF(S6368=1,2,IF(D6368=7,1,(IF(WEEKDAY(B6368)=1,2,IF(WEEKDAY(B6368)=7,1,0))))))</f>
        <v>3</v>
      </c>
      <c r="U6368" s="781">
        <f>VLOOKUP(C6368,METADATA!$A$5:$H$29,IF(E6368="HI",2,IF(E6368="LO",6,10))+IF(S6368=1,2,IF(D6368=7,1,(IF(WEEKDAY(B6368)=1,2,IF(WEEKDAY(B6368)=7,1,0))))))</f>
        <v>3</v>
      </c>
    </row>
    <row r="6369" spans="2:21" ht="13.95" customHeight="1" x14ac:dyDescent="0.25">
      <c r="B6369" s="784">
        <f t="shared" si="299"/>
        <v>45648</v>
      </c>
      <c r="C6369" s="785">
        <v>5</v>
      </c>
      <c r="D6369" s="786">
        <f>IFERROR((INDEX(METADATA!$T$2:$T$20,MATCH(B6369,METADATA!$S$2:$S$20,0))),0)</f>
        <v>0</v>
      </c>
      <c r="E6369" s="785" t="str">
        <f t="shared" si="297"/>
        <v>LO</v>
      </c>
      <c r="F6369" s="786">
        <f>VLOOKUP(C6369,METADATA!$A$5:$H$29,IF(E6369="HI",2,IF(E6369="LO",6,10))+IF(D6369=1,2,IF(D6369=7,1,(IF(WEEKDAY(B6369)=1,2,IF(WEEKDAY(B6369)=7,1,0))))))</f>
        <v>3</v>
      </c>
      <c r="G6369" s="786">
        <f>VLOOKUP(C6369,METADATA!$J$5:$Q$29,IF(E6369="HI",2,IF(E6369="LO",6,10))+IF(D6369=1,2,IF(D6369=7,1,(IF(WEEKDAY(B6369)=1,2,IF(WEEKDAY(B6369)=7,1,0))))))</f>
        <v>3</v>
      </c>
      <c r="H6369" s="787">
        <v>8309.5</v>
      </c>
      <c r="I6369" s="788">
        <v>4050.4248657226563</v>
      </c>
      <c r="K6369" s="795">
        <v>865.8125</v>
      </c>
      <c r="M6369" s="798">
        <f t="shared" si="298"/>
        <v>9244.1187704866916</v>
      </c>
      <c r="N6369" s="303"/>
      <c r="S6369" s="786">
        <v>0</v>
      </c>
      <c r="T6369" s="781">
        <f>VLOOKUP(C6369,METADATA!$J$5:$Q$29,IF(E6369="HI",2,IF(E6369="LO",6,10))+IF(S6369=1,2,IF(D6369=7,1,(IF(WEEKDAY(B6369)=1,2,IF(WEEKDAY(B6369)=7,1,0))))))</f>
        <v>3</v>
      </c>
      <c r="U6369" s="781">
        <f>VLOOKUP(C6369,METADATA!$A$5:$H$29,IF(E6369="HI",2,IF(E6369="LO",6,10))+IF(S6369=1,2,IF(D6369=7,1,(IF(WEEKDAY(B6369)=1,2,IF(WEEKDAY(B6369)=7,1,0))))))</f>
        <v>3</v>
      </c>
    </row>
    <row r="6370" spans="2:21" ht="13.95" customHeight="1" x14ac:dyDescent="0.25">
      <c r="B6370" s="784">
        <f t="shared" si="299"/>
        <v>45648</v>
      </c>
      <c r="C6370" s="785">
        <v>6</v>
      </c>
      <c r="D6370" s="786">
        <f>IFERROR((INDEX(METADATA!$T$2:$T$20,MATCH(B6370,METADATA!$S$2:$S$20,0))),0)</f>
        <v>0</v>
      </c>
      <c r="E6370" s="785" t="str">
        <f t="shared" si="297"/>
        <v>LO</v>
      </c>
      <c r="F6370" s="786">
        <f>VLOOKUP(C6370,METADATA!$A$5:$H$29,IF(E6370="HI",2,IF(E6370="LO",6,10))+IF(D6370=1,2,IF(D6370=7,1,(IF(WEEKDAY(B6370)=1,2,IF(WEEKDAY(B6370)=7,1,0))))))</f>
        <v>3</v>
      </c>
      <c r="G6370" s="786">
        <f>VLOOKUP(C6370,METADATA!$J$5:$Q$29,IF(E6370="HI",2,IF(E6370="LO",6,10))+IF(D6370=1,2,IF(D6370=7,1,(IF(WEEKDAY(B6370)=1,2,IF(WEEKDAY(B6370)=7,1,0))))))</f>
        <v>3</v>
      </c>
      <c r="H6370" s="787">
        <v>8686.25</v>
      </c>
      <c r="I6370" s="788">
        <v>4013.0449829101563</v>
      </c>
      <c r="K6370" s="795">
        <v>834.63750000000005</v>
      </c>
      <c r="M6370" s="798">
        <f t="shared" si="298"/>
        <v>9568.4622117328945</v>
      </c>
      <c r="N6370" s="303"/>
      <c r="S6370" s="786">
        <v>0</v>
      </c>
      <c r="T6370" s="781">
        <f>VLOOKUP(C6370,METADATA!$J$5:$Q$29,IF(E6370="HI",2,IF(E6370="LO",6,10))+IF(S6370=1,2,IF(D6370=7,1,(IF(WEEKDAY(B6370)=1,2,IF(WEEKDAY(B6370)=7,1,0))))))</f>
        <v>3</v>
      </c>
      <c r="U6370" s="781">
        <f>VLOOKUP(C6370,METADATA!$A$5:$H$29,IF(E6370="HI",2,IF(E6370="LO",6,10))+IF(S6370=1,2,IF(D6370=7,1,(IF(WEEKDAY(B6370)=1,2,IF(WEEKDAY(B6370)=7,1,0))))))</f>
        <v>3</v>
      </c>
    </row>
    <row r="6371" spans="2:21" ht="13.95" customHeight="1" x14ac:dyDescent="0.25">
      <c r="B6371" s="784">
        <f t="shared" si="299"/>
        <v>45648</v>
      </c>
      <c r="C6371" s="785">
        <v>7</v>
      </c>
      <c r="D6371" s="786">
        <f>IFERROR((INDEX(METADATA!$T$2:$T$20,MATCH(B6371,METADATA!$S$2:$S$20,0))),0)</f>
        <v>0</v>
      </c>
      <c r="E6371" s="785" t="str">
        <f t="shared" si="297"/>
        <v>LO</v>
      </c>
      <c r="F6371" s="786">
        <f>VLOOKUP(C6371,METADATA!$A$5:$H$29,IF(E6371="HI",2,IF(E6371="LO",6,10))+IF(D6371=1,2,IF(D6371=7,1,(IF(WEEKDAY(B6371)=1,2,IF(WEEKDAY(B6371)=7,1,0))))))</f>
        <v>3</v>
      </c>
      <c r="G6371" s="786">
        <f>VLOOKUP(C6371,METADATA!$J$5:$Q$29,IF(E6371="HI",2,IF(E6371="LO",6,10))+IF(D6371=1,2,IF(D6371=7,1,(IF(WEEKDAY(B6371)=1,2,IF(WEEKDAY(B6371)=7,1,0))))))</f>
        <v>3</v>
      </c>
      <c r="H6371" s="787">
        <v>9164.75</v>
      </c>
      <c r="I6371" s="788">
        <v>3406.6824645996094</v>
      </c>
      <c r="K6371" s="795">
        <v>847.33749999999998</v>
      </c>
      <c r="M6371" s="798">
        <f t="shared" si="298"/>
        <v>9777.4295178799657</v>
      </c>
      <c r="N6371" s="303"/>
      <c r="S6371" s="786">
        <v>0</v>
      </c>
      <c r="T6371" s="781">
        <f>VLOOKUP(C6371,METADATA!$J$5:$Q$29,IF(E6371="HI",2,IF(E6371="LO",6,10))+IF(S6371=1,2,IF(D6371=7,1,(IF(WEEKDAY(B6371)=1,2,IF(WEEKDAY(B6371)=7,1,0))))))</f>
        <v>3</v>
      </c>
      <c r="U6371" s="781">
        <f>VLOOKUP(C6371,METADATA!$A$5:$H$29,IF(E6371="HI",2,IF(E6371="LO",6,10))+IF(S6371=1,2,IF(D6371=7,1,(IF(WEEKDAY(B6371)=1,2,IF(WEEKDAY(B6371)=7,1,0))))))</f>
        <v>3</v>
      </c>
    </row>
    <row r="6372" spans="2:21" ht="13.95" customHeight="1" x14ac:dyDescent="0.25">
      <c r="B6372" s="784">
        <f t="shared" si="299"/>
        <v>45648</v>
      </c>
      <c r="C6372" s="785">
        <v>8</v>
      </c>
      <c r="D6372" s="786">
        <f>IFERROR((INDEX(METADATA!$T$2:$T$20,MATCH(B6372,METADATA!$S$2:$S$20,0))),0)</f>
        <v>0</v>
      </c>
      <c r="E6372" s="785" t="str">
        <f t="shared" si="297"/>
        <v>LO</v>
      </c>
      <c r="F6372" s="786">
        <f>VLOOKUP(C6372,METADATA!$A$5:$H$29,IF(E6372="HI",2,IF(E6372="LO",6,10))+IF(D6372=1,2,IF(D6372=7,1,(IF(WEEKDAY(B6372)=1,2,IF(WEEKDAY(B6372)=7,1,0))))))</f>
        <v>3</v>
      </c>
      <c r="G6372" s="786">
        <f>VLOOKUP(C6372,METADATA!$J$5:$Q$29,IF(E6372="HI",2,IF(E6372="LO",6,10))+IF(D6372=1,2,IF(D6372=7,1,(IF(WEEKDAY(B6372)=1,2,IF(WEEKDAY(B6372)=7,1,0))))))</f>
        <v>3</v>
      </c>
      <c r="H6372" s="787">
        <v>10554</v>
      </c>
      <c r="I6372" s="788">
        <v>2934.6500549316406</v>
      </c>
      <c r="K6372" s="795">
        <v>851.61249999999995</v>
      </c>
      <c r="M6372" s="798">
        <f t="shared" si="298"/>
        <v>10954.409474951641</v>
      </c>
      <c r="N6372" s="303"/>
      <c r="S6372" s="786">
        <v>0</v>
      </c>
      <c r="T6372" s="781">
        <f>VLOOKUP(C6372,METADATA!$J$5:$Q$29,IF(E6372="HI",2,IF(E6372="LO",6,10))+IF(S6372=1,2,IF(D6372=7,1,(IF(WEEKDAY(B6372)=1,2,IF(WEEKDAY(B6372)=7,1,0))))))</f>
        <v>3</v>
      </c>
      <c r="U6372" s="781">
        <f>VLOOKUP(C6372,METADATA!$A$5:$H$29,IF(E6372="HI",2,IF(E6372="LO",6,10))+IF(S6372=1,2,IF(D6372=7,1,(IF(WEEKDAY(B6372)=1,2,IF(WEEKDAY(B6372)=7,1,0))))))</f>
        <v>3</v>
      </c>
    </row>
    <row r="6373" spans="2:21" ht="13.95" customHeight="1" x14ac:dyDescent="0.25">
      <c r="B6373" s="784">
        <f t="shared" si="299"/>
        <v>45648</v>
      </c>
      <c r="C6373" s="785">
        <v>9</v>
      </c>
      <c r="D6373" s="786">
        <f>IFERROR((INDEX(METADATA!$T$2:$T$20,MATCH(B6373,METADATA!$S$2:$S$20,0))),0)</f>
        <v>0</v>
      </c>
      <c r="E6373" s="785" t="str">
        <f t="shared" si="297"/>
        <v>LO</v>
      </c>
      <c r="F6373" s="786">
        <f>VLOOKUP(C6373,METADATA!$A$5:$H$29,IF(E6373="HI",2,IF(E6373="LO",6,10))+IF(D6373=1,2,IF(D6373=7,1,(IF(WEEKDAY(B6373)=1,2,IF(WEEKDAY(B6373)=7,1,0))))))</f>
        <v>3</v>
      </c>
      <c r="G6373" s="786">
        <f>VLOOKUP(C6373,METADATA!$J$5:$Q$29,IF(E6373="HI",2,IF(E6373="LO",6,10))+IF(D6373=1,2,IF(D6373=7,1,(IF(WEEKDAY(B6373)=1,2,IF(WEEKDAY(B6373)=7,1,0))))))</f>
        <v>3</v>
      </c>
      <c r="H6373" s="787">
        <v>11573.75</v>
      </c>
      <c r="I6373" s="788">
        <v>2859.4774169921875</v>
      </c>
      <c r="K6373" s="795">
        <v>856.5</v>
      </c>
      <c r="M6373" s="798">
        <f t="shared" si="298"/>
        <v>11921.757427526711</v>
      </c>
      <c r="N6373" s="303"/>
      <c r="S6373" s="786">
        <v>0</v>
      </c>
      <c r="T6373" s="781">
        <f>VLOOKUP(C6373,METADATA!$J$5:$Q$29,IF(E6373="HI",2,IF(E6373="LO",6,10))+IF(S6373=1,2,IF(D6373=7,1,(IF(WEEKDAY(B6373)=1,2,IF(WEEKDAY(B6373)=7,1,0))))))</f>
        <v>3</v>
      </c>
      <c r="U6373" s="781">
        <f>VLOOKUP(C6373,METADATA!$A$5:$H$29,IF(E6373="HI",2,IF(E6373="LO",6,10))+IF(S6373=1,2,IF(D6373=7,1,(IF(WEEKDAY(B6373)=1,2,IF(WEEKDAY(B6373)=7,1,0))))))</f>
        <v>3</v>
      </c>
    </row>
    <row r="6374" spans="2:21" ht="13.95" customHeight="1" x14ac:dyDescent="0.25">
      <c r="B6374" s="784">
        <f t="shared" si="299"/>
        <v>45648</v>
      </c>
      <c r="C6374" s="785">
        <v>10</v>
      </c>
      <c r="D6374" s="786">
        <f>IFERROR((INDEX(METADATA!$T$2:$T$20,MATCH(B6374,METADATA!$S$2:$S$20,0))),0)</f>
        <v>0</v>
      </c>
      <c r="E6374" s="785" t="str">
        <f t="shared" si="297"/>
        <v>LO</v>
      </c>
      <c r="F6374" s="786">
        <f>VLOOKUP(C6374,METADATA!$A$5:$H$29,IF(E6374="HI",2,IF(E6374="LO",6,10))+IF(D6374=1,2,IF(D6374=7,1,(IF(WEEKDAY(B6374)=1,2,IF(WEEKDAY(B6374)=7,1,0))))))</f>
        <v>3</v>
      </c>
      <c r="G6374" s="786">
        <f>VLOOKUP(C6374,METADATA!$J$5:$Q$29,IF(E6374="HI",2,IF(E6374="LO",6,10))+IF(D6374=1,2,IF(D6374=7,1,(IF(WEEKDAY(B6374)=1,2,IF(WEEKDAY(B6374)=7,1,0))))))</f>
        <v>3</v>
      </c>
      <c r="H6374" s="787">
        <v>12135.75</v>
      </c>
      <c r="I6374" s="788">
        <v>2798.0674133300781</v>
      </c>
      <c r="K6374" s="795">
        <v>824.32500000000005</v>
      </c>
      <c r="M6374" s="798">
        <f t="shared" si="298"/>
        <v>12454.140247806738</v>
      </c>
      <c r="N6374" s="303"/>
      <c r="S6374" s="786">
        <v>0</v>
      </c>
      <c r="T6374" s="781">
        <f>VLOOKUP(C6374,METADATA!$J$5:$Q$29,IF(E6374="HI",2,IF(E6374="LO",6,10))+IF(S6374=1,2,IF(D6374=7,1,(IF(WEEKDAY(B6374)=1,2,IF(WEEKDAY(B6374)=7,1,0))))))</f>
        <v>3</v>
      </c>
      <c r="U6374" s="781">
        <f>VLOOKUP(C6374,METADATA!$A$5:$H$29,IF(E6374="HI",2,IF(E6374="LO",6,10))+IF(S6374=1,2,IF(D6374=7,1,(IF(WEEKDAY(B6374)=1,2,IF(WEEKDAY(B6374)=7,1,0))))))</f>
        <v>3</v>
      </c>
    </row>
    <row r="6375" spans="2:21" ht="13.95" customHeight="1" x14ac:dyDescent="0.25">
      <c r="B6375" s="784">
        <f t="shared" si="299"/>
        <v>45648</v>
      </c>
      <c r="C6375" s="785">
        <v>11</v>
      </c>
      <c r="D6375" s="786">
        <f>IFERROR((INDEX(METADATA!$T$2:$T$20,MATCH(B6375,METADATA!$S$2:$S$20,0))),0)</f>
        <v>0</v>
      </c>
      <c r="E6375" s="785" t="str">
        <f t="shared" si="297"/>
        <v>LO</v>
      </c>
      <c r="F6375" s="786">
        <f>VLOOKUP(C6375,METADATA!$A$5:$H$29,IF(E6375="HI",2,IF(E6375="LO",6,10))+IF(D6375=1,2,IF(D6375=7,1,(IF(WEEKDAY(B6375)=1,2,IF(WEEKDAY(B6375)=7,1,0))))))</f>
        <v>3</v>
      </c>
      <c r="G6375" s="786">
        <f>VLOOKUP(C6375,METADATA!$J$5:$Q$29,IF(E6375="HI",2,IF(E6375="LO",6,10))+IF(D6375=1,2,IF(D6375=7,1,(IF(WEEKDAY(B6375)=1,2,IF(WEEKDAY(B6375)=7,1,0))))))</f>
        <v>3</v>
      </c>
      <c r="H6375" s="787">
        <v>12415.75</v>
      </c>
      <c r="I6375" s="788">
        <v>2788.2849655151367</v>
      </c>
      <c r="K6375" s="795">
        <v>882.73749999999995</v>
      </c>
      <c r="M6375" s="798">
        <f t="shared" si="298"/>
        <v>12724.990416947972</v>
      </c>
      <c r="N6375" s="303"/>
      <c r="S6375" s="786">
        <v>0</v>
      </c>
      <c r="T6375" s="781">
        <f>VLOOKUP(C6375,METADATA!$J$5:$Q$29,IF(E6375="HI",2,IF(E6375="LO",6,10))+IF(S6375=1,2,IF(D6375=7,1,(IF(WEEKDAY(B6375)=1,2,IF(WEEKDAY(B6375)=7,1,0))))))</f>
        <v>3</v>
      </c>
      <c r="U6375" s="781">
        <f>VLOOKUP(C6375,METADATA!$A$5:$H$29,IF(E6375="HI",2,IF(E6375="LO",6,10))+IF(S6375=1,2,IF(D6375=7,1,(IF(WEEKDAY(B6375)=1,2,IF(WEEKDAY(B6375)=7,1,0))))))</f>
        <v>3</v>
      </c>
    </row>
    <row r="6376" spans="2:21" ht="13.95" customHeight="1" x14ac:dyDescent="0.25">
      <c r="B6376" s="784">
        <f t="shared" si="299"/>
        <v>45648</v>
      </c>
      <c r="C6376" s="785">
        <v>12</v>
      </c>
      <c r="D6376" s="786">
        <f>IFERROR((INDEX(METADATA!$T$2:$T$20,MATCH(B6376,METADATA!$S$2:$S$20,0))),0)</f>
        <v>0</v>
      </c>
      <c r="E6376" s="785" t="str">
        <f t="shared" si="297"/>
        <v>LO</v>
      </c>
      <c r="F6376" s="786">
        <f>VLOOKUP(C6376,METADATA!$A$5:$H$29,IF(E6376="HI",2,IF(E6376="LO",6,10))+IF(D6376=1,2,IF(D6376=7,1,(IF(WEEKDAY(B6376)=1,2,IF(WEEKDAY(B6376)=7,1,0))))))</f>
        <v>3</v>
      </c>
      <c r="G6376" s="786">
        <f>VLOOKUP(C6376,METADATA!$J$5:$Q$29,IF(E6376="HI",2,IF(E6376="LO",6,10))+IF(D6376=1,2,IF(D6376=7,1,(IF(WEEKDAY(B6376)=1,2,IF(WEEKDAY(B6376)=7,1,0))))))</f>
        <v>3</v>
      </c>
      <c r="H6376" s="787">
        <v>12202.75</v>
      </c>
      <c r="I6376" s="788">
        <v>3133.6049499511719</v>
      </c>
      <c r="K6376" s="795">
        <v>909.3125</v>
      </c>
      <c r="M6376" s="798">
        <f t="shared" si="298"/>
        <v>12598.674039154219</v>
      </c>
      <c r="N6376" s="303"/>
      <c r="S6376" s="786">
        <v>0</v>
      </c>
      <c r="T6376" s="781">
        <f>VLOOKUP(C6376,METADATA!$J$5:$Q$29,IF(E6376="HI",2,IF(E6376="LO",6,10))+IF(S6376=1,2,IF(D6376=7,1,(IF(WEEKDAY(B6376)=1,2,IF(WEEKDAY(B6376)=7,1,0))))))</f>
        <v>3</v>
      </c>
      <c r="U6376" s="781">
        <f>VLOOKUP(C6376,METADATA!$A$5:$H$29,IF(E6376="HI",2,IF(E6376="LO",6,10))+IF(S6376=1,2,IF(D6376=7,1,(IF(WEEKDAY(B6376)=1,2,IF(WEEKDAY(B6376)=7,1,0))))))</f>
        <v>3</v>
      </c>
    </row>
    <row r="6377" spans="2:21" ht="13.95" customHeight="1" x14ac:dyDescent="0.25">
      <c r="B6377" s="784">
        <f t="shared" si="299"/>
        <v>45648</v>
      </c>
      <c r="C6377" s="785">
        <v>13</v>
      </c>
      <c r="D6377" s="786">
        <f>IFERROR((INDEX(METADATA!$T$2:$T$20,MATCH(B6377,METADATA!$S$2:$S$20,0))),0)</f>
        <v>0</v>
      </c>
      <c r="E6377" s="785" t="str">
        <f t="shared" si="297"/>
        <v>LO</v>
      </c>
      <c r="F6377" s="786">
        <f>VLOOKUP(C6377,METADATA!$A$5:$H$29,IF(E6377="HI",2,IF(E6377="LO",6,10))+IF(D6377=1,2,IF(D6377=7,1,(IF(WEEKDAY(B6377)=1,2,IF(WEEKDAY(B6377)=7,1,0))))))</f>
        <v>3</v>
      </c>
      <c r="G6377" s="786">
        <f>VLOOKUP(C6377,METADATA!$J$5:$Q$29,IF(E6377="HI",2,IF(E6377="LO",6,10))+IF(D6377=1,2,IF(D6377=7,1,(IF(WEEKDAY(B6377)=1,2,IF(WEEKDAY(B6377)=7,1,0))))))</f>
        <v>3</v>
      </c>
      <c r="H6377" s="787">
        <v>11817.25</v>
      </c>
      <c r="I6377" s="788">
        <v>3874.3150024414063</v>
      </c>
      <c r="K6377" s="795">
        <v>905.6</v>
      </c>
      <c r="M6377" s="798">
        <f t="shared" si="298"/>
        <v>12436.145476016374</v>
      </c>
      <c r="N6377" s="303"/>
      <c r="S6377" s="786">
        <v>0</v>
      </c>
      <c r="T6377" s="781">
        <f>VLOOKUP(C6377,METADATA!$J$5:$Q$29,IF(E6377="HI",2,IF(E6377="LO",6,10))+IF(S6377=1,2,IF(D6377=7,1,(IF(WEEKDAY(B6377)=1,2,IF(WEEKDAY(B6377)=7,1,0))))))</f>
        <v>3</v>
      </c>
      <c r="U6377" s="781">
        <f>VLOOKUP(C6377,METADATA!$A$5:$H$29,IF(E6377="HI",2,IF(E6377="LO",6,10))+IF(S6377=1,2,IF(D6377=7,1,(IF(WEEKDAY(B6377)=1,2,IF(WEEKDAY(B6377)=7,1,0))))))</f>
        <v>3</v>
      </c>
    </row>
    <row r="6378" spans="2:21" ht="13.95" customHeight="1" x14ac:dyDescent="0.25">
      <c r="B6378" s="784">
        <f t="shared" si="299"/>
        <v>45648</v>
      </c>
      <c r="C6378" s="785">
        <v>14</v>
      </c>
      <c r="D6378" s="786">
        <f>IFERROR((INDEX(METADATA!$T$2:$T$20,MATCH(B6378,METADATA!$S$2:$S$20,0))),0)</f>
        <v>0</v>
      </c>
      <c r="E6378" s="785" t="str">
        <f t="shared" si="297"/>
        <v>LO</v>
      </c>
      <c r="F6378" s="786">
        <f>VLOOKUP(C6378,METADATA!$A$5:$H$29,IF(E6378="HI",2,IF(E6378="LO",6,10))+IF(D6378=1,2,IF(D6378=7,1,(IF(WEEKDAY(B6378)=1,2,IF(WEEKDAY(B6378)=7,1,0))))))</f>
        <v>3</v>
      </c>
      <c r="G6378" s="786">
        <f>VLOOKUP(C6378,METADATA!$J$5:$Q$29,IF(E6378="HI",2,IF(E6378="LO",6,10))+IF(D6378=1,2,IF(D6378=7,1,(IF(WEEKDAY(B6378)=1,2,IF(WEEKDAY(B6378)=7,1,0))))))</f>
        <v>3</v>
      </c>
      <c r="H6378" s="787">
        <v>11429.5</v>
      </c>
      <c r="I6378" s="788">
        <v>3932.2650451660156</v>
      </c>
      <c r="K6378" s="795">
        <v>913.98749999999995</v>
      </c>
      <c r="M6378" s="798">
        <f t="shared" si="298"/>
        <v>12087.025218614979</v>
      </c>
      <c r="N6378" s="303"/>
      <c r="S6378" s="786">
        <v>0</v>
      </c>
      <c r="T6378" s="781">
        <f>VLOOKUP(C6378,METADATA!$J$5:$Q$29,IF(E6378="HI",2,IF(E6378="LO",6,10))+IF(S6378=1,2,IF(D6378=7,1,(IF(WEEKDAY(B6378)=1,2,IF(WEEKDAY(B6378)=7,1,0))))))</f>
        <v>3</v>
      </c>
      <c r="U6378" s="781">
        <f>VLOOKUP(C6378,METADATA!$A$5:$H$29,IF(E6378="HI",2,IF(E6378="LO",6,10))+IF(S6378=1,2,IF(D6378=7,1,(IF(WEEKDAY(B6378)=1,2,IF(WEEKDAY(B6378)=7,1,0))))))</f>
        <v>3</v>
      </c>
    </row>
    <row r="6379" spans="2:21" ht="13.95" customHeight="1" x14ac:dyDescent="0.25">
      <c r="B6379" s="784">
        <f t="shared" si="299"/>
        <v>45648</v>
      </c>
      <c r="C6379" s="785">
        <v>15</v>
      </c>
      <c r="D6379" s="786">
        <f>IFERROR((INDEX(METADATA!$T$2:$T$20,MATCH(B6379,METADATA!$S$2:$S$20,0))),0)</f>
        <v>0</v>
      </c>
      <c r="E6379" s="785" t="str">
        <f t="shared" si="297"/>
        <v>LO</v>
      </c>
      <c r="F6379" s="786">
        <f>VLOOKUP(C6379,METADATA!$A$5:$H$29,IF(E6379="HI",2,IF(E6379="LO",6,10))+IF(D6379=1,2,IF(D6379=7,1,(IF(WEEKDAY(B6379)=1,2,IF(WEEKDAY(B6379)=7,1,0))))))</f>
        <v>3</v>
      </c>
      <c r="G6379" s="786">
        <f>VLOOKUP(C6379,METADATA!$J$5:$Q$29,IF(E6379="HI",2,IF(E6379="LO",6,10))+IF(D6379=1,2,IF(D6379=7,1,(IF(WEEKDAY(B6379)=1,2,IF(WEEKDAY(B6379)=7,1,0))))))</f>
        <v>3</v>
      </c>
      <c r="H6379" s="787">
        <v>11366.5</v>
      </c>
      <c r="I6379" s="788">
        <v>3954.6700744628906</v>
      </c>
      <c r="K6379" s="795">
        <v>902.26250000000005</v>
      </c>
      <c r="M6379" s="798">
        <f t="shared" si="298"/>
        <v>12034.813569301867</v>
      </c>
      <c r="N6379" s="303"/>
      <c r="S6379" s="786">
        <v>0</v>
      </c>
      <c r="T6379" s="781">
        <f>VLOOKUP(C6379,METADATA!$J$5:$Q$29,IF(E6379="HI",2,IF(E6379="LO",6,10))+IF(S6379=1,2,IF(D6379=7,1,(IF(WEEKDAY(B6379)=1,2,IF(WEEKDAY(B6379)=7,1,0))))))</f>
        <v>3</v>
      </c>
      <c r="U6379" s="781">
        <f>VLOOKUP(C6379,METADATA!$A$5:$H$29,IF(E6379="HI",2,IF(E6379="LO",6,10))+IF(S6379=1,2,IF(D6379=7,1,(IF(WEEKDAY(B6379)=1,2,IF(WEEKDAY(B6379)=7,1,0))))))</f>
        <v>3</v>
      </c>
    </row>
    <row r="6380" spans="2:21" ht="13.95" customHeight="1" x14ac:dyDescent="0.25">
      <c r="B6380" s="784">
        <f t="shared" si="299"/>
        <v>45648</v>
      </c>
      <c r="C6380" s="785">
        <v>16</v>
      </c>
      <c r="D6380" s="786">
        <f>IFERROR((INDEX(METADATA!$T$2:$T$20,MATCH(B6380,METADATA!$S$2:$S$20,0))),0)</f>
        <v>0</v>
      </c>
      <c r="E6380" s="785" t="str">
        <f t="shared" si="297"/>
        <v>LO</v>
      </c>
      <c r="F6380" s="786">
        <f>VLOOKUP(C6380,METADATA!$A$5:$H$29,IF(E6380="HI",2,IF(E6380="LO",6,10))+IF(D6380=1,2,IF(D6380=7,1,(IF(WEEKDAY(B6380)=1,2,IF(WEEKDAY(B6380)=7,1,0))))))</f>
        <v>3</v>
      </c>
      <c r="G6380" s="786">
        <f>VLOOKUP(C6380,METADATA!$J$5:$Q$29,IF(E6380="HI",2,IF(E6380="LO",6,10))+IF(D6380=1,2,IF(D6380=7,1,(IF(WEEKDAY(B6380)=1,2,IF(WEEKDAY(B6380)=7,1,0))))))</f>
        <v>3</v>
      </c>
      <c r="H6380" s="787">
        <v>11633.25</v>
      </c>
      <c r="I6380" s="788">
        <v>3837.9249572753906</v>
      </c>
      <c r="K6380" s="795">
        <v>933.76250000000005</v>
      </c>
      <c r="M6380" s="798">
        <f t="shared" si="298"/>
        <v>12249.986675102031</v>
      </c>
      <c r="N6380" s="303"/>
      <c r="S6380" s="786">
        <v>0</v>
      </c>
      <c r="T6380" s="781">
        <f>VLOOKUP(C6380,METADATA!$J$5:$Q$29,IF(E6380="HI",2,IF(E6380="LO",6,10))+IF(S6380=1,2,IF(D6380=7,1,(IF(WEEKDAY(B6380)=1,2,IF(WEEKDAY(B6380)=7,1,0))))))</f>
        <v>3</v>
      </c>
      <c r="U6380" s="781">
        <f>VLOOKUP(C6380,METADATA!$A$5:$H$29,IF(E6380="HI",2,IF(E6380="LO",6,10))+IF(S6380=1,2,IF(D6380=7,1,(IF(WEEKDAY(B6380)=1,2,IF(WEEKDAY(B6380)=7,1,0))))))</f>
        <v>3</v>
      </c>
    </row>
    <row r="6381" spans="2:21" ht="13.95" customHeight="1" x14ac:dyDescent="0.25">
      <c r="B6381" s="784">
        <f t="shared" si="299"/>
        <v>45648</v>
      </c>
      <c r="C6381" s="785">
        <v>17</v>
      </c>
      <c r="D6381" s="786">
        <f>IFERROR((INDEX(METADATA!$T$2:$T$20,MATCH(B6381,METADATA!$S$2:$S$20,0))),0)</f>
        <v>0</v>
      </c>
      <c r="E6381" s="785" t="str">
        <f t="shared" si="297"/>
        <v>LO</v>
      </c>
      <c r="F6381" s="786">
        <f>VLOOKUP(C6381,METADATA!$A$5:$H$29,IF(E6381="HI",2,IF(E6381="LO",6,10))+IF(D6381=1,2,IF(D6381=7,1,(IF(WEEKDAY(B6381)=1,2,IF(WEEKDAY(B6381)=7,1,0))))))</f>
        <v>3</v>
      </c>
      <c r="G6381" s="786">
        <f>VLOOKUP(C6381,METADATA!$J$5:$Q$29,IF(E6381="HI",2,IF(E6381="LO",6,10))+IF(D6381=1,2,IF(D6381=7,1,(IF(WEEKDAY(B6381)=1,2,IF(WEEKDAY(B6381)=7,1,0))))))</f>
        <v>3</v>
      </c>
      <c r="H6381" s="787">
        <v>11783</v>
      </c>
      <c r="I6381" s="788">
        <v>3816.3100280761719</v>
      </c>
      <c r="K6381" s="795">
        <v>0</v>
      </c>
      <c r="M6381" s="798">
        <f t="shared" si="298"/>
        <v>12385.609037523942</v>
      </c>
      <c r="N6381" s="303"/>
      <c r="S6381" s="786">
        <v>0</v>
      </c>
      <c r="T6381" s="781">
        <f>VLOOKUP(C6381,METADATA!$J$5:$Q$29,IF(E6381="HI",2,IF(E6381="LO",6,10))+IF(S6381=1,2,IF(D6381=7,1,(IF(WEEKDAY(B6381)=1,2,IF(WEEKDAY(B6381)=7,1,0))))))</f>
        <v>3</v>
      </c>
      <c r="U6381" s="781">
        <f>VLOOKUP(C6381,METADATA!$A$5:$H$29,IF(E6381="HI",2,IF(E6381="LO",6,10))+IF(S6381=1,2,IF(D6381=7,1,(IF(WEEKDAY(B6381)=1,2,IF(WEEKDAY(B6381)=7,1,0))))))</f>
        <v>3</v>
      </c>
    </row>
    <row r="6382" spans="2:21" ht="13.95" customHeight="1" x14ac:dyDescent="0.25">
      <c r="B6382" s="784">
        <f t="shared" si="299"/>
        <v>45648</v>
      </c>
      <c r="C6382" s="785">
        <v>18</v>
      </c>
      <c r="D6382" s="786">
        <f>IFERROR((INDEX(METADATA!$T$2:$T$20,MATCH(B6382,METADATA!$S$2:$S$20,0))),0)</f>
        <v>0</v>
      </c>
      <c r="E6382" s="785" t="str">
        <f t="shared" si="297"/>
        <v>LO</v>
      </c>
      <c r="F6382" s="786">
        <f>VLOOKUP(C6382,METADATA!$A$5:$H$29,IF(E6382="HI",2,IF(E6382="LO",6,10))+IF(D6382=1,2,IF(D6382=7,1,(IF(WEEKDAY(B6382)=1,2,IF(WEEKDAY(B6382)=7,1,0))))))</f>
        <v>2</v>
      </c>
      <c r="G6382" s="786">
        <f>VLOOKUP(C6382,METADATA!$J$5:$Q$29,IF(E6382="HI",2,IF(E6382="LO",6,10))+IF(D6382=1,2,IF(D6382=7,1,(IF(WEEKDAY(B6382)=1,2,IF(WEEKDAY(B6382)=7,1,0))))))</f>
        <v>3</v>
      </c>
      <c r="H6382" s="787">
        <v>12042.25</v>
      </c>
      <c r="I6382" s="788">
        <v>2933.5649719238281</v>
      </c>
      <c r="K6382" s="795">
        <v>0</v>
      </c>
      <c r="M6382" s="798">
        <f t="shared" si="298"/>
        <v>12394.417634846683</v>
      </c>
      <c r="N6382" s="303"/>
      <c r="S6382" s="786">
        <v>0</v>
      </c>
      <c r="T6382" s="781">
        <f>VLOOKUP(C6382,METADATA!$J$5:$Q$29,IF(E6382="HI",2,IF(E6382="LO",6,10))+IF(S6382=1,2,IF(D6382=7,1,(IF(WEEKDAY(B6382)=1,2,IF(WEEKDAY(B6382)=7,1,0))))))</f>
        <v>3</v>
      </c>
      <c r="U6382" s="781">
        <f>VLOOKUP(C6382,METADATA!$A$5:$H$29,IF(E6382="HI",2,IF(E6382="LO",6,10))+IF(S6382=1,2,IF(D6382=7,1,(IF(WEEKDAY(B6382)=1,2,IF(WEEKDAY(B6382)=7,1,0))))))</f>
        <v>2</v>
      </c>
    </row>
    <row r="6383" spans="2:21" ht="13.95" customHeight="1" x14ac:dyDescent="0.25">
      <c r="B6383" s="784">
        <f t="shared" si="299"/>
        <v>45648</v>
      </c>
      <c r="C6383" s="785">
        <v>19</v>
      </c>
      <c r="D6383" s="786">
        <f>IFERROR((INDEX(METADATA!$T$2:$T$20,MATCH(B6383,METADATA!$S$2:$S$20,0))),0)</f>
        <v>0</v>
      </c>
      <c r="E6383" s="785" t="str">
        <f t="shared" si="297"/>
        <v>LO</v>
      </c>
      <c r="F6383" s="786">
        <f>VLOOKUP(C6383,METADATA!$A$5:$H$29,IF(E6383="HI",2,IF(E6383="LO",6,10))+IF(D6383=1,2,IF(D6383=7,1,(IF(WEEKDAY(B6383)=1,2,IF(WEEKDAY(B6383)=7,1,0))))))</f>
        <v>2</v>
      </c>
      <c r="G6383" s="786">
        <f>VLOOKUP(C6383,METADATA!$J$5:$Q$29,IF(E6383="HI",2,IF(E6383="LO",6,10))+IF(D6383=1,2,IF(D6383=7,1,(IF(WEEKDAY(B6383)=1,2,IF(WEEKDAY(B6383)=7,1,0))))))</f>
        <v>3</v>
      </c>
      <c r="H6383" s="787">
        <v>12432.5</v>
      </c>
      <c r="I6383" s="788">
        <v>2720.9749145507813</v>
      </c>
      <c r="K6383" s="795">
        <v>0</v>
      </c>
      <c r="M6383" s="798">
        <f t="shared" si="298"/>
        <v>12726.773382739815</v>
      </c>
      <c r="N6383" s="303"/>
      <c r="S6383" s="786">
        <v>0</v>
      </c>
      <c r="T6383" s="781">
        <f>VLOOKUP(C6383,METADATA!$J$5:$Q$29,IF(E6383="HI",2,IF(E6383="LO",6,10))+IF(S6383=1,2,IF(D6383=7,1,(IF(WEEKDAY(B6383)=1,2,IF(WEEKDAY(B6383)=7,1,0))))))</f>
        <v>3</v>
      </c>
      <c r="U6383" s="781">
        <f>VLOOKUP(C6383,METADATA!$A$5:$H$29,IF(E6383="HI",2,IF(E6383="LO",6,10))+IF(S6383=1,2,IF(D6383=7,1,(IF(WEEKDAY(B6383)=1,2,IF(WEEKDAY(B6383)=7,1,0))))))</f>
        <v>2</v>
      </c>
    </row>
    <row r="6384" spans="2:21" ht="13.95" customHeight="1" x14ac:dyDescent="0.25">
      <c r="B6384" s="784">
        <f t="shared" si="299"/>
        <v>45648</v>
      </c>
      <c r="C6384" s="785">
        <v>20</v>
      </c>
      <c r="D6384" s="786">
        <f>IFERROR((INDEX(METADATA!$T$2:$T$20,MATCH(B6384,METADATA!$S$2:$S$20,0))),0)</f>
        <v>0</v>
      </c>
      <c r="E6384" s="785" t="str">
        <f t="shared" si="297"/>
        <v>LO</v>
      </c>
      <c r="F6384" s="786">
        <f>VLOOKUP(C6384,METADATA!$A$5:$H$29,IF(E6384="HI",2,IF(E6384="LO",6,10))+IF(D6384=1,2,IF(D6384=7,1,(IF(WEEKDAY(B6384)=1,2,IF(WEEKDAY(B6384)=7,1,0))))))</f>
        <v>3</v>
      </c>
      <c r="G6384" s="786">
        <f>VLOOKUP(C6384,METADATA!$J$5:$Q$29,IF(E6384="HI",2,IF(E6384="LO",6,10))+IF(D6384=1,2,IF(D6384=7,1,(IF(WEEKDAY(B6384)=1,2,IF(WEEKDAY(B6384)=7,1,0))))))</f>
        <v>3</v>
      </c>
      <c r="H6384" s="787">
        <v>11382.75</v>
      </c>
      <c r="I6384" s="788">
        <v>2715.2673950195313</v>
      </c>
      <c r="K6384" s="795">
        <v>0</v>
      </c>
      <c r="M6384" s="798">
        <f t="shared" si="298"/>
        <v>11702.122653132472</v>
      </c>
      <c r="N6384" s="303"/>
      <c r="S6384" s="786">
        <v>0</v>
      </c>
      <c r="T6384" s="781">
        <f>VLOOKUP(C6384,METADATA!$J$5:$Q$29,IF(E6384="HI",2,IF(E6384="LO",6,10))+IF(S6384=1,2,IF(D6384=7,1,(IF(WEEKDAY(B6384)=1,2,IF(WEEKDAY(B6384)=7,1,0))))))</f>
        <v>3</v>
      </c>
      <c r="U6384" s="781">
        <f>VLOOKUP(C6384,METADATA!$A$5:$H$29,IF(E6384="HI",2,IF(E6384="LO",6,10))+IF(S6384=1,2,IF(D6384=7,1,(IF(WEEKDAY(B6384)=1,2,IF(WEEKDAY(B6384)=7,1,0))))))</f>
        <v>3</v>
      </c>
    </row>
    <row r="6385" spans="2:21" ht="13.95" customHeight="1" x14ac:dyDescent="0.25">
      <c r="B6385" s="784">
        <f t="shared" si="299"/>
        <v>45648</v>
      </c>
      <c r="C6385" s="785">
        <v>21</v>
      </c>
      <c r="D6385" s="786">
        <f>IFERROR((INDEX(METADATA!$T$2:$T$20,MATCH(B6385,METADATA!$S$2:$S$20,0))),0)</f>
        <v>0</v>
      </c>
      <c r="E6385" s="785" t="str">
        <f t="shared" si="297"/>
        <v>LO</v>
      </c>
      <c r="F6385" s="786">
        <f>VLOOKUP(C6385,METADATA!$A$5:$H$29,IF(E6385="HI",2,IF(E6385="LO",6,10))+IF(D6385=1,2,IF(D6385=7,1,(IF(WEEKDAY(B6385)=1,2,IF(WEEKDAY(B6385)=7,1,0))))))</f>
        <v>3</v>
      </c>
      <c r="G6385" s="786">
        <f>VLOOKUP(C6385,METADATA!$J$5:$Q$29,IF(E6385="HI",2,IF(E6385="LO",6,10))+IF(D6385=1,2,IF(D6385=7,1,(IF(WEEKDAY(B6385)=1,2,IF(WEEKDAY(B6385)=7,1,0))))))</f>
        <v>3</v>
      </c>
      <c r="H6385" s="787">
        <v>10322.25</v>
      </c>
      <c r="I6385" s="788">
        <v>2761.6075134277344</v>
      </c>
      <c r="K6385" s="795">
        <v>0</v>
      </c>
      <c r="M6385" s="798">
        <f t="shared" si="298"/>
        <v>10685.285261551069</v>
      </c>
      <c r="N6385" s="303"/>
      <c r="S6385" s="786">
        <v>0</v>
      </c>
      <c r="T6385" s="781">
        <f>VLOOKUP(C6385,METADATA!$J$5:$Q$29,IF(E6385="HI",2,IF(E6385="LO",6,10))+IF(S6385=1,2,IF(D6385=7,1,(IF(WEEKDAY(B6385)=1,2,IF(WEEKDAY(B6385)=7,1,0))))))</f>
        <v>3</v>
      </c>
      <c r="U6385" s="781">
        <f>VLOOKUP(C6385,METADATA!$A$5:$H$29,IF(E6385="HI",2,IF(E6385="LO",6,10))+IF(S6385=1,2,IF(D6385=7,1,(IF(WEEKDAY(B6385)=1,2,IF(WEEKDAY(B6385)=7,1,0))))))</f>
        <v>3</v>
      </c>
    </row>
    <row r="6386" spans="2:21" ht="13.95" customHeight="1" x14ac:dyDescent="0.25">
      <c r="B6386" s="784">
        <f t="shared" si="299"/>
        <v>45648</v>
      </c>
      <c r="C6386" s="785">
        <v>22</v>
      </c>
      <c r="D6386" s="786">
        <f>IFERROR((INDEX(METADATA!$T$2:$T$20,MATCH(B6386,METADATA!$S$2:$S$20,0))),0)</f>
        <v>0</v>
      </c>
      <c r="E6386" s="785" t="str">
        <f t="shared" si="297"/>
        <v>LO</v>
      </c>
      <c r="F6386" s="786">
        <f>VLOOKUP(C6386,METADATA!$A$5:$H$29,IF(E6386="HI",2,IF(E6386="LO",6,10))+IF(D6386=1,2,IF(D6386=7,1,(IF(WEEKDAY(B6386)=1,2,IF(WEEKDAY(B6386)=7,1,0))))))</f>
        <v>3</v>
      </c>
      <c r="G6386" s="786">
        <f>VLOOKUP(C6386,METADATA!$J$5:$Q$29,IF(E6386="HI",2,IF(E6386="LO",6,10))+IF(D6386=1,2,IF(D6386=7,1,(IF(WEEKDAY(B6386)=1,2,IF(WEEKDAY(B6386)=7,1,0))))))</f>
        <v>3</v>
      </c>
      <c r="H6386" s="787">
        <v>9315.75</v>
      </c>
      <c r="I6386" s="788">
        <v>3575.0724487304688</v>
      </c>
      <c r="K6386" s="795">
        <v>0</v>
      </c>
      <c r="M6386" s="798">
        <f t="shared" si="298"/>
        <v>9978.1932771505108</v>
      </c>
      <c r="N6386" s="303"/>
      <c r="S6386" s="786">
        <v>0</v>
      </c>
      <c r="T6386" s="781">
        <f>VLOOKUP(C6386,METADATA!$J$5:$Q$29,IF(E6386="HI",2,IF(E6386="LO",6,10))+IF(S6386=1,2,IF(D6386=7,1,(IF(WEEKDAY(B6386)=1,2,IF(WEEKDAY(B6386)=7,1,0))))))</f>
        <v>3</v>
      </c>
      <c r="U6386" s="781">
        <f>VLOOKUP(C6386,METADATA!$A$5:$H$29,IF(E6386="HI",2,IF(E6386="LO",6,10))+IF(S6386=1,2,IF(D6386=7,1,(IF(WEEKDAY(B6386)=1,2,IF(WEEKDAY(B6386)=7,1,0))))))</f>
        <v>3</v>
      </c>
    </row>
    <row r="6387" spans="2:21" ht="13.95" customHeight="1" x14ac:dyDescent="0.25">
      <c r="B6387" s="784">
        <f t="shared" si="299"/>
        <v>45648</v>
      </c>
      <c r="C6387" s="785">
        <v>23</v>
      </c>
      <c r="D6387" s="786">
        <f>IFERROR((INDEX(METADATA!$T$2:$T$20,MATCH(B6387,METADATA!$S$2:$S$20,0))),0)</f>
        <v>0</v>
      </c>
      <c r="E6387" s="785" t="str">
        <f t="shared" si="297"/>
        <v>LO</v>
      </c>
      <c r="F6387" s="786">
        <f>VLOOKUP(C6387,METADATA!$A$5:$H$29,IF(E6387="HI",2,IF(E6387="LO",6,10))+IF(D6387=1,2,IF(D6387=7,1,(IF(WEEKDAY(B6387)=1,2,IF(WEEKDAY(B6387)=7,1,0))))))</f>
        <v>3</v>
      </c>
      <c r="G6387" s="786">
        <f>VLOOKUP(C6387,METADATA!$J$5:$Q$29,IF(E6387="HI",2,IF(E6387="LO",6,10))+IF(D6387=1,2,IF(D6387=7,1,(IF(WEEKDAY(B6387)=1,2,IF(WEEKDAY(B6387)=7,1,0))))))</f>
        <v>3</v>
      </c>
      <c r="H6387" s="787">
        <v>8534</v>
      </c>
      <c r="I6387" s="788">
        <v>3971.0050048828125</v>
      </c>
      <c r="K6387" s="795">
        <v>0</v>
      </c>
      <c r="M6387" s="798">
        <f t="shared" si="298"/>
        <v>9412.6530133009965</v>
      </c>
      <c r="N6387" s="303"/>
      <c r="S6387" s="786">
        <v>0</v>
      </c>
      <c r="T6387" s="781">
        <f>VLOOKUP(C6387,METADATA!$J$5:$Q$29,IF(E6387="HI",2,IF(E6387="LO",6,10))+IF(S6387=1,2,IF(D6387=7,1,(IF(WEEKDAY(B6387)=1,2,IF(WEEKDAY(B6387)=7,1,0))))))</f>
        <v>3</v>
      </c>
      <c r="U6387" s="781">
        <f>VLOOKUP(C6387,METADATA!$A$5:$H$29,IF(E6387="HI",2,IF(E6387="LO",6,10))+IF(S6387=1,2,IF(D6387=7,1,(IF(WEEKDAY(B6387)=1,2,IF(WEEKDAY(B6387)=7,1,0))))))</f>
        <v>3</v>
      </c>
    </row>
    <row r="6388" spans="2:21" ht="13.95" customHeight="1" x14ac:dyDescent="0.25">
      <c r="B6388" s="784">
        <f t="shared" si="299"/>
        <v>45649</v>
      </c>
      <c r="C6388" s="785">
        <v>0</v>
      </c>
      <c r="D6388" s="786">
        <f>IFERROR((INDEX(METADATA!$T$2:$T$20,MATCH(B6388,METADATA!$S$2:$S$20,0))),0)</f>
        <v>0</v>
      </c>
      <c r="E6388" s="785" t="str">
        <f t="shared" si="297"/>
        <v>LO</v>
      </c>
      <c r="F6388" s="786">
        <f>VLOOKUP(C6388,METADATA!$A$5:$H$29,IF(E6388="HI",2,IF(E6388="LO",6,10))+IF(D6388=1,2,IF(D6388=7,1,(IF(WEEKDAY(B6388)=1,2,IF(WEEKDAY(B6388)=7,1,0))))))</f>
        <v>3</v>
      </c>
      <c r="G6388" s="786">
        <f>VLOOKUP(C6388,METADATA!$J$5:$Q$29,IF(E6388="HI",2,IF(E6388="LO",6,10))+IF(D6388=1,2,IF(D6388=7,1,(IF(WEEKDAY(B6388)=1,2,IF(WEEKDAY(B6388)=7,1,0))))))</f>
        <v>3</v>
      </c>
      <c r="H6388" s="787">
        <v>8068.5</v>
      </c>
      <c r="I6388" s="788">
        <v>3936.0350646972656</v>
      </c>
      <c r="K6388" s="795">
        <v>0</v>
      </c>
      <c r="M6388" s="798">
        <f t="shared" si="298"/>
        <v>8977.3639939865643</v>
      </c>
      <c r="N6388" s="303"/>
      <c r="S6388" s="786">
        <v>0</v>
      </c>
      <c r="T6388" s="781">
        <f>VLOOKUP(C6388,METADATA!$J$5:$Q$29,IF(E6388="HI",2,IF(E6388="LO",6,10))+IF(S6388=1,2,IF(D6388=7,1,(IF(WEEKDAY(B6388)=1,2,IF(WEEKDAY(B6388)=7,1,0))))))</f>
        <v>3</v>
      </c>
      <c r="U6388" s="781">
        <f>VLOOKUP(C6388,METADATA!$A$5:$H$29,IF(E6388="HI",2,IF(E6388="LO",6,10))+IF(S6388=1,2,IF(D6388=7,1,(IF(WEEKDAY(B6388)=1,2,IF(WEEKDAY(B6388)=7,1,0))))))</f>
        <v>3</v>
      </c>
    </row>
    <row r="6389" spans="2:21" ht="13.95" customHeight="1" x14ac:dyDescent="0.25">
      <c r="B6389" s="784">
        <f t="shared" si="299"/>
        <v>45649</v>
      </c>
      <c r="C6389" s="785">
        <v>1</v>
      </c>
      <c r="D6389" s="786">
        <f>IFERROR((INDEX(METADATA!$T$2:$T$20,MATCH(B6389,METADATA!$S$2:$S$20,0))),0)</f>
        <v>0</v>
      </c>
      <c r="E6389" s="785" t="str">
        <f t="shared" si="297"/>
        <v>LO</v>
      </c>
      <c r="F6389" s="786">
        <f>VLOOKUP(C6389,METADATA!$A$5:$H$29,IF(E6389="HI",2,IF(E6389="LO",6,10))+IF(D6389=1,2,IF(D6389=7,1,(IF(WEEKDAY(B6389)=1,2,IF(WEEKDAY(B6389)=7,1,0))))))</f>
        <v>3</v>
      </c>
      <c r="G6389" s="786">
        <f>VLOOKUP(C6389,METADATA!$J$5:$Q$29,IF(E6389="HI",2,IF(E6389="LO",6,10))+IF(D6389=1,2,IF(D6389=7,1,(IF(WEEKDAY(B6389)=1,2,IF(WEEKDAY(B6389)=7,1,0))))))</f>
        <v>3</v>
      </c>
      <c r="H6389" s="787">
        <v>7737.25</v>
      </c>
      <c r="I6389" s="788">
        <v>3901.5225524902344</v>
      </c>
      <c r="K6389" s="795">
        <v>0</v>
      </c>
      <c r="M6389" s="798">
        <f t="shared" si="298"/>
        <v>8665.2706703304957</v>
      </c>
      <c r="N6389" s="303"/>
      <c r="S6389" s="786">
        <v>0</v>
      </c>
      <c r="T6389" s="781">
        <f>VLOOKUP(C6389,METADATA!$J$5:$Q$29,IF(E6389="HI",2,IF(E6389="LO",6,10))+IF(S6389=1,2,IF(D6389=7,1,(IF(WEEKDAY(B6389)=1,2,IF(WEEKDAY(B6389)=7,1,0))))))</f>
        <v>3</v>
      </c>
      <c r="U6389" s="781">
        <f>VLOOKUP(C6389,METADATA!$A$5:$H$29,IF(E6389="HI",2,IF(E6389="LO",6,10))+IF(S6389=1,2,IF(D6389=7,1,(IF(WEEKDAY(B6389)=1,2,IF(WEEKDAY(B6389)=7,1,0))))))</f>
        <v>3</v>
      </c>
    </row>
    <row r="6390" spans="2:21" ht="13.95" customHeight="1" x14ac:dyDescent="0.25">
      <c r="B6390" s="784">
        <f t="shared" si="299"/>
        <v>45649</v>
      </c>
      <c r="C6390" s="785">
        <v>2</v>
      </c>
      <c r="D6390" s="786">
        <f>IFERROR((INDEX(METADATA!$T$2:$T$20,MATCH(B6390,METADATA!$S$2:$S$20,0))),0)</f>
        <v>0</v>
      </c>
      <c r="E6390" s="785" t="str">
        <f t="shared" si="297"/>
        <v>LO</v>
      </c>
      <c r="F6390" s="786">
        <f>VLOOKUP(C6390,METADATA!$A$5:$H$29,IF(E6390="HI",2,IF(E6390="LO",6,10))+IF(D6390=1,2,IF(D6390=7,1,(IF(WEEKDAY(B6390)=1,2,IF(WEEKDAY(B6390)=7,1,0))))))</f>
        <v>3</v>
      </c>
      <c r="G6390" s="786">
        <f>VLOOKUP(C6390,METADATA!$J$5:$Q$29,IF(E6390="HI",2,IF(E6390="LO",6,10))+IF(D6390=1,2,IF(D6390=7,1,(IF(WEEKDAY(B6390)=1,2,IF(WEEKDAY(B6390)=7,1,0))))))</f>
        <v>3</v>
      </c>
      <c r="H6390" s="787">
        <v>7722</v>
      </c>
      <c r="I6390" s="788">
        <v>4029.3999633789063</v>
      </c>
      <c r="K6390" s="795">
        <v>0</v>
      </c>
      <c r="M6390" s="798">
        <f t="shared" si="298"/>
        <v>8710.0716452207162</v>
      </c>
      <c r="N6390" s="303"/>
      <c r="S6390" s="786">
        <v>0</v>
      </c>
      <c r="T6390" s="781">
        <f>VLOOKUP(C6390,METADATA!$J$5:$Q$29,IF(E6390="HI",2,IF(E6390="LO",6,10))+IF(S6390=1,2,IF(D6390=7,1,(IF(WEEKDAY(B6390)=1,2,IF(WEEKDAY(B6390)=7,1,0))))))</f>
        <v>3</v>
      </c>
      <c r="U6390" s="781">
        <f>VLOOKUP(C6390,METADATA!$A$5:$H$29,IF(E6390="HI",2,IF(E6390="LO",6,10))+IF(S6390=1,2,IF(D6390=7,1,(IF(WEEKDAY(B6390)=1,2,IF(WEEKDAY(B6390)=7,1,0))))))</f>
        <v>3</v>
      </c>
    </row>
    <row r="6391" spans="2:21" ht="13.95" customHeight="1" x14ac:dyDescent="0.25">
      <c r="B6391" s="784">
        <f t="shared" si="299"/>
        <v>45649</v>
      </c>
      <c r="C6391" s="785">
        <v>3</v>
      </c>
      <c r="D6391" s="786">
        <f>IFERROR((INDEX(METADATA!$T$2:$T$20,MATCH(B6391,METADATA!$S$2:$S$20,0))),0)</f>
        <v>0</v>
      </c>
      <c r="E6391" s="785" t="str">
        <f t="shared" si="297"/>
        <v>LO</v>
      </c>
      <c r="F6391" s="786">
        <f>VLOOKUP(C6391,METADATA!$A$5:$H$29,IF(E6391="HI",2,IF(E6391="LO",6,10))+IF(D6391=1,2,IF(D6391=7,1,(IF(WEEKDAY(B6391)=1,2,IF(WEEKDAY(B6391)=7,1,0))))))</f>
        <v>3</v>
      </c>
      <c r="G6391" s="786">
        <f>VLOOKUP(C6391,METADATA!$J$5:$Q$29,IF(E6391="HI",2,IF(E6391="LO",6,10))+IF(D6391=1,2,IF(D6391=7,1,(IF(WEEKDAY(B6391)=1,2,IF(WEEKDAY(B6391)=7,1,0))))))</f>
        <v>3</v>
      </c>
      <c r="H6391" s="787">
        <v>7928.75</v>
      </c>
      <c r="I6391" s="788">
        <v>3856.5349426269531</v>
      </c>
      <c r="K6391" s="795">
        <v>0</v>
      </c>
      <c r="M6391" s="798">
        <f t="shared" si="298"/>
        <v>8816.9120629732188</v>
      </c>
      <c r="N6391" s="303"/>
      <c r="S6391" s="786">
        <v>0</v>
      </c>
      <c r="T6391" s="781">
        <f>VLOOKUP(C6391,METADATA!$J$5:$Q$29,IF(E6391="HI",2,IF(E6391="LO",6,10))+IF(S6391=1,2,IF(D6391=7,1,(IF(WEEKDAY(B6391)=1,2,IF(WEEKDAY(B6391)=7,1,0))))))</f>
        <v>3</v>
      </c>
      <c r="U6391" s="781">
        <f>VLOOKUP(C6391,METADATA!$A$5:$H$29,IF(E6391="HI",2,IF(E6391="LO",6,10))+IF(S6391=1,2,IF(D6391=7,1,(IF(WEEKDAY(B6391)=1,2,IF(WEEKDAY(B6391)=7,1,0))))))</f>
        <v>3</v>
      </c>
    </row>
    <row r="6392" spans="2:21" ht="13.95" customHeight="1" x14ac:dyDescent="0.25">
      <c r="B6392" s="784">
        <f t="shared" si="299"/>
        <v>45649</v>
      </c>
      <c r="C6392" s="785">
        <v>4</v>
      </c>
      <c r="D6392" s="786">
        <f>IFERROR((INDEX(METADATA!$T$2:$T$20,MATCH(B6392,METADATA!$S$2:$S$20,0))),0)</f>
        <v>0</v>
      </c>
      <c r="E6392" s="785" t="str">
        <f t="shared" si="297"/>
        <v>LO</v>
      </c>
      <c r="F6392" s="786">
        <f>VLOOKUP(C6392,METADATA!$A$5:$H$29,IF(E6392="HI",2,IF(E6392="LO",6,10))+IF(D6392=1,2,IF(D6392=7,1,(IF(WEEKDAY(B6392)=1,2,IF(WEEKDAY(B6392)=7,1,0))))))</f>
        <v>3</v>
      </c>
      <c r="G6392" s="786">
        <f>VLOOKUP(C6392,METADATA!$J$5:$Q$29,IF(E6392="HI",2,IF(E6392="LO",6,10))+IF(D6392=1,2,IF(D6392=7,1,(IF(WEEKDAY(B6392)=1,2,IF(WEEKDAY(B6392)=7,1,0))))))</f>
        <v>3</v>
      </c>
      <c r="H6392" s="787">
        <v>8455</v>
      </c>
      <c r="I6392" s="788">
        <v>4019.1148986816406</v>
      </c>
      <c r="K6392" s="795">
        <v>870.51250000000005</v>
      </c>
      <c r="M6392" s="798">
        <f t="shared" si="298"/>
        <v>9361.6403246869486</v>
      </c>
      <c r="N6392" s="303"/>
      <c r="S6392" s="786">
        <v>0</v>
      </c>
      <c r="T6392" s="781">
        <f>VLOOKUP(C6392,METADATA!$J$5:$Q$29,IF(E6392="HI",2,IF(E6392="LO",6,10))+IF(S6392=1,2,IF(D6392=7,1,(IF(WEEKDAY(B6392)=1,2,IF(WEEKDAY(B6392)=7,1,0))))))</f>
        <v>3</v>
      </c>
      <c r="U6392" s="781">
        <f>VLOOKUP(C6392,METADATA!$A$5:$H$29,IF(E6392="HI",2,IF(E6392="LO",6,10))+IF(S6392=1,2,IF(D6392=7,1,(IF(WEEKDAY(B6392)=1,2,IF(WEEKDAY(B6392)=7,1,0))))))</f>
        <v>3</v>
      </c>
    </row>
    <row r="6393" spans="2:21" ht="13.95" customHeight="1" x14ac:dyDescent="0.25">
      <c r="B6393" s="784">
        <f t="shared" si="299"/>
        <v>45649</v>
      </c>
      <c r="C6393" s="785">
        <v>5</v>
      </c>
      <c r="D6393" s="786">
        <f>IFERROR((INDEX(METADATA!$T$2:$T$20,MATCH(B6393,METADATA!$S$2:$S$20,0))),0)</f>
        <v>0</v>
      </c>
      <c r="E6393" s="785" t="str">
        <f t="shared" si="297"/>
        <v>LO</v>
      </c>
      <c r="F6393" s="786">
        <f>VLOOKUP(C6393,METADATA!$A$5:$H$29,IF(E6393="HI",2,IF(E6393="LO",6,10))+IF(D6393=1,2,IF(D6393=7,1,(IF(WEEKDAY(B6393)=1,2,IF(WEEKDAY(B6393)=7,1,0))))))</f>
        <v>3</v>
      </c>
      <c r="G6393" s="786">
        <f>VLOOKUP(C6393,METADATA!$J$5:$Q$29,IF(E6393="HI",2,IF(E6393="LO",6,10))+IF(D6393=1,2,IF(D6393=7,1,(IF(WEEKDAY(B6393)=1,2,IF(WEEKDAY(B6393)=7,1,0))))))</f>
        <v>3</v>
      </c>
      <c r="H6393" s="787">
        <v>9373.75</v>
      </c>
      <c r="I6393" s="788">
        <v>3926.1099853515625</v>
      </c>
      <c r="K6393" s="795">
        <v>865.8125</v>
      </c>
      <c r="M6393" s="798">
        <f t="shared" si="298"/>
        <v>10162.752022930465</v>
      </c>
      <c r="N6393" s="303"/>
      <c r="S6393" s="786">
        <v>0</v>
      </c>
      <c r="T6393" s="781">
        <f>VLOOKUP(C6393,METADATA!$J$5:$Q$29,IF(E6393="HI",2,IF(E6393="LO",6,10))+IF(S6393=1,2,IF(D6393=7,1,(IF(WEEKDAY(B6393)=1,2,IF(WEEKDAY(B6393)=7,1,0))))))</f>
        <v>3</v>
      </c>
      <c r="U6393" s="781">
        <f>VLOOKUP(C6393,METADATA!$A$5:$H$29,IF(E6393="HI",2,IF(E6393="LO",6,10))+IF(S6393=1,2,IF(D6393=7,1,(IF(WEEKDAY(B6393)=1,2,IF(WEEKDAY(B6393)=7,1,0))))))</f>
        <v>3</v>
      </c>
    </row>
    <row r="6394" spans="2:21" ht="13.95" customHeight="1" x14ac:dyDescent="0.25">
      <c r="B6394" s="784">
        <f t="shared" si="299"/>
        <v>45649</v>
      </c>
      <c r="C6394" s="785">
        <v>6</v>
      </c>
      <c r="D6394" s="786">
        <f>IFERROR((INDEX(METADATA!$T$2:$T$20,MATCH(B6394,METADATA!$S$2:$S$20,0))),0)</f>
        <v>0</v>
      </c>
      <c r="E6394" s="785" t="str">
        <f t="shared" si="297"/>
        <v>LO</v>
      </c>
      <c r="F6394" s="786">
        <f>VLOOKUP(C6394,METADATA!$A$5:$H$29,IF(E6394="HI",2,IF(E6394="LO",6,10))+IF(D6394=1,2,IF(D6394=7,1,(IF(WEEKDAY(B6394)=1,2,IF(WEEKDAY(B6394)=7,1,0))))))</f>
        <v>2</v>
      </c>
      <c r="G6394" s="786">
        <f>VLOOKUP(C6394,METADATA!$J$5:$Q$29,IF(E6394="HI",2,IF(E6394="LO",6,10))+IF(D6394=1,2,IF(D6394=7,1,(IF(WEEKDAY(B6394)=1,2,IF(WEEKDAY(B6394)=7,1,0))))))</f>
        <v>2</v>
      </c>
      <c r="H6394" s="787">
        <v>11024.75</v>
      </c>
      <c r="I6394" s="788">
        <v>3422.7850112915039</v>
      </c>
      <c r="K6394" s="795">
        <v>834.63750000000005</v>
      </c>
      <c r="M6394" s="798">
        <f t="shared" si="298"/>
        <v>11543.854200223675</v>
      </c>
      <c r="N6394" s="303"/>
      <c r="S6394" s="786">
        <v>0</v>
      </c>
      <c r="T6394" s="781">
        <f>VLOOKUP(C6394,METADATA!$J$5:$Q$29,IF(E6394="HI",2,IF(E6394="LO",6,10))+IF(S6394=1,2,IF(D6394=7,1,(IF(WEEKDAY(B6394)=1,2,IF(WEEKDAY(B6394)=7,1,0))))))</f>
        <v>2</v>
      </c>
      <c r="U6394" s="781">
        <f>VLOOKUP(C6394,METADATA!$A$5:$H$29,IF(E6394="HI",2,IF(E6394="LO",6,10))+IF(S6394=1,2,IF(D6394=7,1,(IF(WEEKDAY(B6394)=1,2,IF(WEEKDAY(B6394)=7,1,0))))))</f>
        <v>2</v>
      </c>
    </row>
    <row r="6395" spans="2:21" ht="13.95" customHeight="1" x14ac:dyDescent="0.25">
      <c r="B6395" s="784">
        <f t="shared" si="299"/>
        <v>45649</v>
      </c>
      <c r="C6395" s="785">
        <v>7</v>
      </c>
      <c r="D6395" s="786">
        <f>IFERROR((INDEX(METADATA!$T$2:$T$20,MATCH(B6395,METADATA!$S$2:$S$20,0))),0)</f>
        <v>0</v>
      </c>
      <c r="E6395" s="785" t="str">
        <f t="shared" si="297"/>
        <v>LO</v>
      </c>
      <c r="F6395" s="786">
        <f>VLOOKUP(C6395,METADATA!$A$5:$H$29,IF(E6395="HI",2,IF(E6395="LO",6,10))+IF(D6395=1,2,IF(D6395=7,1,(IF(WEEKDAY(B6395)=1,2,IF(WEEKDAY(B6395)=7,1,0))))))</f>
        <v>1</v>
      </c>
      <c r="G6395" s="786">
        <f>VLOOKUP(C6395,METADATA!$J$5:$Q$29,IF(E6395="HI",2,IF(E6395="LO",6,10))+IF(D6395=1,2,IF(D6395=7,1,(IF(WEEKDAY(B6395)=1,2,IF(WEEKDAY(B6395)=7,1,0))))))</f>
        <v>1</v>
      </c>
      <c r="H6395" s="787">
        <v>13052.5</v>
      </c>
      <c r="I6395" s="788">
        <v>1456.9774475097656</v>
      </c>
      <c r="K6395" s="795">
        <v>847.33749999999998</v>
      </c>
      <c r="M6395" s="798">
        <f t="shared" si="298"/>
        <v>13133.565377784969</v>
      </c>
      <c r="N6395" s="303"/>
      <c r="S6395" s="786">
        <v>0</v>
      </c>
      <c r="T6395" s="781">
        <f>VLOOKUP(C6395,METADATA!$J$5:$Q$29,IF(E6395="HI",2,IF(E6395="LO",6,10))+IF(S6395=1,2,IF(D6395=7,1,(IF(WEEKDAY(B6395)=1,2,IF(WEEKDAY(B6395)=7,1,0))))))</f>
        <v>1</v>
      </c>
      <c r="U6395" s="781">
        <f>VLOOKUP(C6395,METADATA!$A$5:$H$29,IF(E6395="HI",2,IF(E6395="LO",6,10))+IF(S6395=1,2,IF(D6395=7,1,(IF(WEEKDAY(B6395)=1,2,IF(WEEKDAY(B6395)=7,1,0))))))</f>
        <v>1</v>
      </c>
    </row>
    <row r="6396" spans="2:21" ht="13.95" customHeight="1" x14ac:dyDescent="0.25">
      <c r="B6396" s="784">
        <f t="shared" si="299"/>
        <v>45649</v>
      </c>
      <c r="C6396" s="785">
        <v>8</v>
      </c>
      <c r="D6396" s="786">
        <f>IFERROR((INDEX(METADATA!$T$2:$T$20,MATCH(B6396,METADATA!$S$2:$S$20,0))),0)</f>
        <v>0</v>
      </c>
      <c r="E6396" s="785" t="str">
        <f t="shared" si="297"/>
        <v>LO</v>
      </c>
      <c r="F6396" s="786">
        <f>VLOOKUP(C6396,METADATA!$A$5:$H$29,IF(E6396="HI",2,IF(E6396="LO",6,10))+IF(D6396=1,2,IF(D6396=7,1,(IF(WEEKDAY(B6396)=1,2,IF(WEEKDAY(B6396)=7,1,0))))))</f>
        <v>1</v>
      </c>
      <c r="G6396" s="786">
        <f>VLOOKUP(C6396,METADATA!$J$5:$Q$29,IF(E6396="HI",2,IF(E6396="LO",6,10))+IF(D6396=1,2,IF(D6396=7,1,(IF(WEEKDAY(B6396)=1,2,IF(WEEKDAY(B6396)=7,1,0))))))</f>
        <v>1</v>
      </c>
      <c r="H6396" s="787">
        <v>14410.25</v>
      </c>
      <c r="I6396" s="788">
        <v>1329.4100036621094</v>
      </c>
      <c r="K6396" s="795">
        <v>851.61249999999995</v>
      </c>
      <c r="M6396" s="798">
        <f t="shared" si="298"/>
        <v>14471.442085028599</v>
      </c>
      <c r="N6396" s="303"/>
      <c r="S6396" s="786">
        <v>0</v>
      </c>
      <c r="T6396" s="781">
        <f>VLOOKUP(C6396,METADATA!$J$5:$Q$29,IF(E6396="HI",2,IF(E6396="LO",6,10))+IF(S6396=1,2,IF(D6396=7,1,(IF(WEEKDAY(B6396)=1,2,IF(WEEKDAY(B6396)=7,1,0))))))</f>
        <v>1</v>
      </c>
      <c r="U6396" s="781">
        <f>VLOOKUP(C6396,METADATA!$A$5:$H$29,IF(E6396="HI",2,IF(E6396="LO",6,10))+IF(S6396=1,2,IF(D6396=7,1,(IF(WEEKDAY(B6396)=1,2,IF(WEEKDAY(B6396)=7,1,0))))))</f>
        <v>1</v>
      </c>
    </row>
    <row r="6397" spans="2:21" ht="13.95" customHeight="1" x14ac:dyDescent="0.25">
      <c r="B6397" s="784">
        <f t="shared" si="299"/>
        <v>45649</v>
      </c>
      <c r="C6397" s="785">
        <v>9</v>
      </c>
      <c r="D6397" s="786">
        <f>IFERROR((INDEX(METADATA!$T$2:$T$20,MATCH(B6397,METADATA!$S$2:$S$20,0))),0)</f>
        <v>0</v>
      </c>
      <c r="E6397" s="785" t="str">
        <f t="shared" si="297"/>
        <v>LO</v>
      </c>
      <c r="F6397" s="786">
        <f>VLOOKUP(C6397,METADATA!$A$5:$H$29,IF(E6397="HI",2,IF(E6397="LO",6,10))+IF(D6397=1,2,IF(D6397=7,1,(IF(WEEKDAY(B6397)=1,2,IF(WEEKDAY(B6397)=7,1,0))))))</f>
        <v>2</v>
      </c>
      <c r="G6397" s="786">
        <f>VLOOKUP(C6397,METADATA!$J$5:$Q$29,IF(E6397="HI",2,IF(E6397="LO",6,10))+IF(D6397=1,2,IF(D6397=7,1,(IF(WEEKDAY(B6397)=1,2,IF(WEEKDAY(B6397)=7,1,0))))))</f>
        <v>1</v>
      </c>
      <c r="H6397" s="787">
        <v>14963.5</v>
      </c>
      <c r="I6397" s="788">
        <v>1293.6224670410156</v>
      </c>
      <c r="K6397" s="795">
        <v>856.5</v>
      </c>
      <c r="M6397" s="798">
        <f t="shared" si="298"/>
        <v>15019.313943627161</v>
      </c>
      <c r="N6397" s="303"/>
      <c r="S6397" s="786">
        <v>0</v>
      </c>
      <c r="T6397" s="781">
        <f>VLOOKUP(C6397,METADATA!$J$5:$Q$29,IF(E6397="HI",2,IF(E6397="LO",6,10))+IF(S6397=1,2,IF(D6397=7,1,(IF(WEEKDAY(B6397)=1,2,IF(WEEKDAY(B6397)=7,1,0))))))</f>
        <v>1</v>
      </c>
      <c r="U6397" s="781">
        <f>VLOOKUP(C6397,METADATA!$A$5:$H$29,IF(E6397="HI",2,IF(E6397="LO",6,10))+IF(S6397=1,2,IF(D6397=7,1,(IF(WEEKDAY(B6397)=1,2,IF(WEEKDAY(B6397)=7,1,0))))))</f>
        <v>2</v>
      </c>
    </row>
    <row r="6398" spans="2:21" ht="13.95" customHeight="1" x14ac:dyDescent="0.25">
      <c r="B6398" s="784">
        <f t="shared" si="299"/>
        <v>45649</v>
      </c>
      <c r="C6398" s="785">
        <v>10</v>
      </c>
      <c r="D6398" s="786">
        <f>IFERROR((INDEX(METADATA!$T$2:$T$20,MATCH(B6398,METADATA!$S$2:$S$20,0))),0)</f>
        <v>0</v>
      </c>
      <c r="E6398" s="785" t="str">
        <f t="shared" si="297"/>
        <v>LO</v>
      </c>
      <c r="F6398" s="786">
        <f>VLOOKUP(C6398,METADATA!$A$5:$H$29,IF(E6398="HI",2,IF(E6398="LO",6,10))+IF(D6398=1,2,IF(D6398=7,1,(IF(WEEKDAY(B6398)=1,2,IF(WEEKDAY(B6398)=7,1,0))))))</f>
        <v>2</v>
      </c>
      <c r="G6398" s="786">
        <f>VLOOKUP(C6398,METADATA!$J$5:$Q$29,IF(E6398="HI",2,IF(E6398="LO",6,10))+IF(D6398=1,2,IF(D6398=7,1,(IF(WEEKDAY(B6398)=1,2,IF(WEEKDAY(B6398)=7,1,0))))))</f>
        <v>2</v>
      </c>
      <c r="H6398" s="787">
        <v>15059</v>
      </c>
      <c r="I6398" s="788">
        <v>1285.4149780273438</v>
      </c>
      <c r="K6398" s="795">
        <v>824.32500000000005</v>
      </c>
      <c r="M6398" s="798">
        <f t="shared" si="298"/>
        <v>15113.761036411057</v>
      </c>
      <c r="N6398" s="303"/>
      <c r="S6398" s="786">
        <v>0</v>
      </c>
      <c r="T6398" s="781">
        <f>VLOOKUP(C6398,METADATA!$J$5:$Q$29,IF(E6398="HI",2,IF(E6398="LO",6,10))+IF(S6398=1,2,IF(D6398=7,1,(IF(WEEKDAY(B6398)=1,2,IF(WEEKDAY(B6398)=7,1,0))))))</f>
        <v>2</v>
      </c>
      <c r="U6398" s="781">
        <f>VLOOKUP(C6398,METADATA!$A$5:$H$29,IF(E6398="HI",2,IF(E6398="LO",6,10))+IF(S6398=1,2,IF(D6398=7,1,(IF(WEEKDAY(B6398)=1,2,IF(WEEKDAY(B6398)=7,1,0))))))</f>
        <v>2</v>
      </c>
    </row>
    <row r="6399" spans="2:21" ht="13.95" customHeight="1" x14ac:dyDescent="0.25">
      <c r="B6399" s="784">
        <f t="shared" si="299"/>
        <v>45649</v>
      </c>
      <c r="C6399" s="785">
        <v>11</v>
      </c>
      <c r="D6399" s="786">
        <f>IFERROR((INDEX(METADATA!$T$2:$T$20,MATCH(B6399,METADATA!$S$2:$S$20,0))),0)</f>
        <v>0</v>
      </c>
      <c r="E6399" s="785" t="str">
        <f t="shared" si="297"/>
        <v>LO</v>
      </c>
      <c r="F6399" s="786">
        <f>VLOOKUP(C6399,METADATA!$A$5:$H$29,IF(E6399="HI",2,IF(E6399="LO",6,10))+IF(D6399=1,2,IF(D6399=7,1,(IF(WEEKDAY(B6399)=1,2,IF(WEEKDAY(B6399)=7,1,0))))))</f>
        <v>2</v>
      </c>
      <c r="G6399" s="786">
        <f>VLOOKUP(C6399,METADATA!$J$5:$Q$29,IF(E6399="HI",2,IF(E6399="LO",6,10))+IF(D6399=1,2,IF(D6399=7,1,(IF(WEEKDAY(B6399)=1,2,IF(WEEKDAY(B6399)=7,1,0))))))</f>
        <v>2</v>
      </c>
      <c r="H6399" s="787">
        <v>15523.25</v>
      </c>
      <c r="I6399" s="788">
        <v>1282.6050109863281</v>
      </c>
      <c r="K6399" s="795">
        <v>882.73749999999995</v>
      </c>
      <c r="M6399" s="798">
        <f t="shared" si="298"/>
        <v>15576.147347040192</v>
      </c>
      <c r="N6399" s="303"/>
      <c r="S6399" s="786">
        <v>0</v>
      </c>
      <c r="T6399" s="781">
        <f>VLOOKUP(C6399,METADATA!$J$5:$Q$29,IF(E6399="HI",2,IF(E6399="LO",6,10))+IF(S6399=1,2,IF(D6399=7,1,(IF(WEEKDAY(B6399)=1,2,IF(WEEKDAY(B6399)=7,1,0))))))</f>
        <v>2</v>
      </c>
      <c r="U6399" s="781">
        <f>VLOOKUP(C6399,METADATA!$A$5:$H$29,IF(E6399="HI",2,IF(E6399="LO",6,10))+IF(S6399=1,2,IF(D6399=7,1,(IF(WEEKDAY(B6399)=1,2,IF(WEEKDAY(B6399)=7,1,0))))))</f>
        <v>2</v>
      </c>
    </row>
    <row r="6400" spans="2:21" ht="13.95" customHeight="1" x14ac:dyDescent="0.25">
      <c r="B6400" s="784">
        <f t="shared" si="299"/>
        <v>45649</v>
      </c>
      <c r="C6400" s="785">
        <v>12</v>
      </c>
      <c r="D6400" s="786">
        <f>IFERROR((INDEX(METADATA!$T$2:$T$20,MATCH(B6400,METADATA!$S$2:$S$20,0))),0)</f>
        <v>0</v>
      </c>
      <c r="E6400" s="785" t="str">
        <f t="shared" si="297"/>
        <v>LO</v>
      </c>
      <c r="F6400" s="786">
        <f>VLOOKUP(C6400,METADATA!$A$5:$H$29,IF(E6400="HI",2,IF(E6400="LO",6,10))+IF(D6400=1,2,IF(D6400=7,1,(IF(WEEKDAY(B6400)=1,2,IF(WEEKDAY(B6400)=7,1,0))))))</f>
        <v>2</v>
      </c>
      <c r="G6400" s="786">
        <f>VLOOKUP(C6400,METADATA!$J$5:$Q$29,IF(E6400="HI",2,IF(E6400="LO",6,10))+IF(D6400=1,2,IF(D6400=7,1,(IF(WEEKDAY(B6400)=1,2,IF(WEEKDAY(B6400)=7,1,0))))))</f>
        <v>2</v>
      </c>
      <c r="H6400" s="787">
        <v>15821</v>
      </c>
      <c r="I6400" s="788">
        <v>1322.5950049161911</v>
      </c>
      <c r="K6400" s="795">
        <v>909.3125</v>
      </c>
      <c r="M6400" s="798">
        <f t="shared" si="298"/>
        <v>15876.186524068973</v>
      </c>
      <c r="N6400" s="303"/>
      <c r="S6400" s="786">
        <v>0</v>
      </c>
      <c r="T6400" s="781">
        <f>VLOOKUP(C6400,METADATA!$J$5:$Q$29,IF(E6400="HI",2,IF(E6400="LO",6,10))+IF(S6400=1,2,IF(D6400=7,1,(IF(WEEKDAY(B6400)=1,2,IF(WEEKDAY(B6400)=7,1,0))))))</f>
        <v>2</v>
      </c>
      <c r="U6400" s="781">
        <f>VLOOKUP(C6400,METADATA!$A$5:$H$29,IF(E6400="HI",2,IF(E6400="LO",6,10))+IF(S6400=1,2,IF(D6400=7,1,(IF(WEEKDAY(B6400)=1,2,IF(WEEKDAY(B6400)=7,1,0))))))</f>
        <v>2</v>
      </c>
    </row>
    <row r="6401" spans="2:21" ht="13.95" customHeight="1" x14ac:dyDescent="0.25">
      <c r="B6401" s="784">
        <f t="shared" si="299"/>
        <v>45649</v>
      </c>
      <c r="C6401" s="785">
        <v>13</v>
      </c>
      <c r="D6401" s="786">
        <f>IFERROR((INDEX(METADATA!$T$2:$T$20,MATCH(B6401,METADATA!$S$2:$S$20,0))),0)</f>
        <v>0</v>
      </c>
      <c r="E6401" s="785" t="str">
        <f t="shared" si="297"/>
        <v>LO</v>
      </c>
      <c r="F6401" s="786">
        <f>VLOOKUP(C6401,METADATA!$A$5:$H$29,IF(E6401="HI",2,IF(E6401="LO",6,10))+IF(D6401=1,2,IF(D6401=7,1,(IF(WEEKDAY(B6401)=1,2,IF(WEEKDAY(B6401)=7,1,0))))))</f>
        <v>2</v>
      </c>
      <c r="G6401" s="786">
        <f>VLOOKUP(C6401,METADATA!$J$5:$Q$29,IF(E6401="HI",2,IF(E6401="LO",6,10))+IF(D6401=1,2,IF(D6401=7,1,(IF(WEEKDAY(B6401)=1,2,IF(WEEKDAY(B6401)=7,1,0))))))</f>
        <v>2</v>
      </c>
      <c r="H6401" s="787">
        <v>15465.25</v>
      </c>
      <c r="I6401" s="788">
        <v>2037.1174545288086</v>
      </c>
      <c r="K6401" s="795">
        <v>905.6</v>
      </c>
      <c r="M6401" s="798">
        <f t="shared" si="298"/>
        <v>15598.839863465677</v>
      </c>
      <c r="N6401" s="303"/>
      <c r="S6401" s="786">
        <v>0</v>
      </c>
      <c r="T6401" s="781">
        <f>VLOOKUP(C6401,METADATA!$J$5:$Q$29,IF(E6401="HI",2,IF(E6401="LO",6,10))+IF(S6401=1,2,IF(D6401=7,1,(IF(WEEKDAY(B6401)=1,2,IF(WEEKDAY(B6401)=7,1,0))))))</f>
        <v>2</v>
      </c>
      <c r="U6401" s="781">
        <f>VLOOKUP(C6401,METADATA!$A$5:$H$29,IF(E6401="HI",2,IF(E6401="LO",6,10))+IF(S6401=1,2,IF(D6401=7,1,(IF(WEEKDAY(B6401)=1,2,IF(WEEKDAY(B6401)=7,1,0))))))</f>
        <v>2</v>
      </c>
    </row>
    <row r="6402" spans="2:21" ht="13.95" customHeight="1" x14ac:dyDescent="0.25">
      <c r="B6402" s="784">
        <f t="shared" si="299"/>
        <v>45649</v>
      </c>
      <c r="C6402" s="785">
        <v>14</v>
      </c>
      <c r="D6402" s="786">
        <f>IFERROR((INDEX(METADATA!$T$2:$T$20,MATCH(B6402,METADATA!$S$2:$S$20,0))),0)</f>
        <v>0</v>
      </c>
      <c r="E6402" s="785" t="str">
        <f t="shared" si="297"/>
        <v>LO</v>
      </c>
      <c r="F6402" s="786">
        <f>VLOOKUP(C6402,METADATA!$A$5:$H$29,IF(E6402="HI",2,IF(E6402="LO",6,10))+IF(D6402=1,2,IF(D6402=7,1,(IF(WEEKDAY(B6402)=1,2,IF(WEEKDAY(B6402)=7,1,0))))))</f>
        <v>2</v>
      </c>
      <c r="G6402" s="786">
        <f>VLOOKUP(C6402,METADATA!$J$5:$Q$29,IF(E6402="HI",2,IF(E6402="LO",6,10))+IF(D6402=1,2,IF(D6402=7,1,(IF(WEEKDAY(B6402)=1,2,IF(WEEKDAY(B6402)=7,1,0))))))</f>
        <v>2</v>
      </c>
      <c r="H6402" s="787">
        <v>15784</v>
      </c>
      <c r="I6402" s="788">
        <v>3099.8399963378906</v>
      </c>
      <c r="K6402" s="795">
        <v>913.98749999999995</v>
      </c>
      <c r="M6402" s="798">
        <f t="shared" si="298"/>
        <v>16085.510996014273</v>
      </c>
      <c r="N6402" s="303"/>
      <c r="S6402" s="786">
        <v>0</v>
      </c>
      <c r="T6402" s="781">
        <f>VLOOKUP(C6402,METADATA!$J$5:$Q$29,IF(E6402="HI",2,IF(E6402="LO",6,10))+IF(S6402=1,2,IF(D6402=7,1,(IF(WEEKDAY(B6402)=1,2,IF(WEEKDAY(B6402)=7,1,0))))))</f>
        <v>2</v>
      </c>
      <c r="U6402" s="781">
        <f>VLOOKUP(C6402,METADATA!$A$5:$H$29,IF(E6402="HI",2,IF(E6402="LO",6,10))+IF(S6402=1,2,IF(D6402=7,1,(IF(WEEKDAY(B6402)=1,2,IF(WEEKDAY(B6402)=7,1,0))))))</f>
        <v>2</v>
      </c>
    </row>
    <row r="6403" spans="2:21" ht="13.95" customHeight="1" x14ac:dyDescent="0.25">
      <c r="B6403" s="784">
        <f t="shared" si="299"/>
        <v>45649</v>
      </c>
      <c r="C6403" s="785">
        <v>15</v>
      </c>
      <c r="D6403" s="786">
        <f>IFERROR((INDEX(METADATA!$T$2:$T$20,MATCH(B6403,METADATA!$S$2:$S$20,0))),0)</f>
        <v>0</v>
      </c>
      <c r="E6403" s="785" t="str">
        <f t="shared" si="297"/>
        <v>LO</v>
      </c>
      <c r="F6403" s="786">
        <f>VLOOKUP(C6403,METADATA!$A$5:$H$29,IF(E6403="HI",2,IF(E6403="LO",6,10))+IF(D6403=1,2,IF(D6403=7,1,(IF(WEEKDAY(B6403)=1,2,IF(WEEKDAY(B6403)=7,1,0))))))</f>
        <v>2</v>
      </c>
      <c r="G6403" s="786">
        <f>VLOOKUP(C6403,METADATA!$J$5:$Q$29,IF(E6403="HI",2,IF(E6403="LO",6,10))+IF(D6403=1,2,IF(D6403=7,1,(IF(WEEKDAY(B6403)=1,2,IF(WEEKDAY(B6403)=7,1,0))))))</f>
        <v>2</v>
      </c>
      <c r="H6403" s="787">
        <v>15663.5</v>
      </c>
      <c r="I6403" s="788">
        <v>3671.2275085449219</v>
      </c>
      <c r="K6403" s="795">
        <v>902.26250000000005</v>
      </c>
      <c r="M6403" s="798">
        <f t="shared" si="298"/>
        <v>16087.98134227837</v>
      </c>
      <c r="N6403" s="303"/>
      <c r="S6403" s="786">
        <v>0</v>
      </c>
      <c r="T6403" s="781">
        <f>VLOOKUP(C6403,METADATA!$J$5:$Q$29,IF(E6403="HI",2,IF(E6403="LO",6,10))+IF(S6403=1,2,IF(D6403=7,1,(IF(WEEKDAY(B6403)=1,2,IF(WEEKDAY(B6403)=7,1,0))))))</f>
        <v>2</v>
      </c>
      <c r="U6403" s="781">
        <f>VLOOKUP(C6403,METADATA!$A$5:$H$29,IF(E6403="HI",2,IF(E6403="LO",6,10))+IF(S6403=1,2,IF(D6403=7,1,(IF(WEEKDAY(B6403)=1,2,IF(WEEKDAY(B6403)=7,1,0))))))</f>
        <v>2</v>
      </c>
    </row>
    <row r="6404" spans="2:21" ht="13.95" customHeight="1" x14ac:dyDescent="0.25">
      <c r="B6404" s="784">
        <f t="shared" si="299"/>
        <v>45649</v>
      </c>
      <c r="C6404" s="785">
        <v>16</v>
      </c>
      <c r="D6404" s="786">
        <f>IFERROR((INDEX(METADATA!$T$2:$T$20,MATCH(B6404,METADATA!$S$2:$S$20,0))),0)</f>
        <v>0</v>
      </c>
      <c r="E6404" s="785" t="str">
        <f t="shared" ref="E6404:E6467" si="300">IF(B6404="","",IF(AND(MONTH(B6404)&gt;=MONTH($AA$9),MONTH(B6404)&lt;=MONTH($AA$11)),"HI","LO"))</f>
        <v>LO</v>
      </c>
      <c r="F6404" s="786">
        <f>VLOOKUP(C6404,METADATA!$A$5:$H$29,IF(E6404="HI",2,IF(E6404="LO",6,10))+IF(D6404=1,2,IF(D6404=7,1,(IF(WEEKDAY(B6404)=1,2,IF(WEEKDAY(B6404)=7,1,0))))))</f>
        <v>2</v>
      </c>
      <c r="G6404" s="786">
        <f>VLOOKUP(C6404,METADATA!$J$5:$Q$29,IF(E6404="HI",2,IF(E6404="LO",6,10))+IF(D6404=1,2,IF(D6404=7,1,(IF(WEEKDAY(B6404)=1,2,IF(WEEKDAY(B6404)=7,1,0))))))</f>
        <v>2</v>
      </c>
      <c r="H6404" s="787">
        <v>15480.5</v>
      </c>
      <c r="I6404" s="788">
        <v>4243.31494140625</v>
      </c>
      <c r="K6404" s="795">
        <v>933.76250000000005</v>
      </c>
      <c r="M6404" s="798">
        <f t="shared" ref="M6404:M6467" si="301">SQRT(H6404^2+I6404^2)</f>
        <v>16051.529582627369</v>
      </c>
      <c r="N6404" s="303"/>
      <c r="S6404" s="786">
        <v>0</v>
      </c>
      <c r="T6404" s="781">
        <f>VLOOKUP(C6404,METADATA!$J$5:$Q$29,IF(E6404="HI",2,IF(E6404="LO",6,10))+IF(S6404=1,2,IF(D6404=7,1,(IF(WEEKDAY(B6404)=1,2,IF(WEEKDAY(B6404)=7,1,0))))))</f>
        <v>2</v>
      </c>
      <c r="U6404" s="781">
        <f>VLOOKUP(C6404,METADATA!$A$5:$H$29,IF(E6404="HI",2,IF(E6404="LO",6,10))+IF(S6404=1,2,IF(D6404=7,1,(IF(WEEKDAY(B6404)=1,2,IF(WEEKDAY(B6404)=7,1,0))))))</f>
        <v>2</v>
      </c>
    </row>
    <row r="6405" spans="2:21" ht="13.95" customHeight="1" x14ac:dyDescent="0.25">
      <c r="B6405" s="784">
        <f t="shared" si="299"/>
        <v>45649</v>
      </c>
      <c r="C6405" s="785">
        <v>17</v>
      </c>
      <c r="D6405" s="786">
        <f>IFERROR((INDEX(METADATA!$T$2:$T$20,MATCH(B6405,METADATA!$S$2:$S$20,0))),0)</f>
        <v>0</v>
      </c>
      <c r="E6405" s="785" t="str">
        <f t="shared" si="300"/>
        <v>LO</v>
      </c>
      <c r="F6405" s="786">
        <f>VLOOKUP(C6405,METADATA!$A$5:$H$29,IF(E6405="HI",2,IF(E6405="LO",6,10))+IF(D6405=1,2,IF(D6405=7,1,(IF(WEEKDAY(B6405)=1,2,IF(WEEKDAY(B6405)=7,1,0))))))</f>
        <v>2</v>
      </c>
      <c r="G6405" s="786">
        <f>VLOOKUP(C6405,METADATA!$J$5:$Q$29,IF(E6405="HI",2,IF(E6405="LO",6,10))+IF(D6405=1,2,IF(D6405=7,1,(IF(WEEKDAY(B6405)=1,2,IF(WEEKDAY(B6405)=7,1,0))))))</f>
        <v>2</v>
      </c>
      <c r="H6405" s="787">
        <v>14667</v>
      </c>
      <c r="I6405" s="788">
        <v>4213.0199584960938</v>
      </c>
      <c r="K6405" s="795">
        <v>0</v>
      </c>
      <c r="M6405" s="798">
        <f t="shared" si="301"/>
        <v>15260.092600331311</v>
      </c>
      <c r="N6405" s="303"/>
      <c r="S6405" s="786">
        <v>0</v>
      </c>
      <c r="T6405" s="781">
        <f>VLOOKUP(C6405,METADATA!$J$5:$Q$29,IF(E6405="HI",2,IF(E6405="LO",6,10))+IF(S6405=1,2,IF(D6405=7,1,(IF(WEEKDAY(B6405)=1,2,IF(WEEKDAY(B6405)=7,1,0))))))</f>
        <v>2</v>
      </c>
      <c r="U6405" s="781">
        <f>VLOOKUP(C6405,METADATA!$A$5:$H$29,IF(E6405="HI",2,IF(E6405="LO",6,10))+IF(S6405=1,2,IF(D6405=7,1,(IF(WEEKDAY(B6405)=1,2,IF(WEEKDAY(B6405)=7,1,0))))))</f>
        <v>2</v>
      </c>
    </row>
    <row r="6406" spans="2:21" ht="13.95" customHeight="1" x14ac:dyDescent="0.25">
      <c r="B6406" s="784">
        <f t="shared" si="299"/>
        <v>45649</v>
      </c>
      <c r="C6406" s="785">
        <v>18</v>
      </c>
      <c r="D6406" s="786">
        <f>IFERROR((INDEX(METADATA!$T$2:$T$20,MATCH(B6406,METADATA!$S$2:$S$20,0))),0)</f>
        <v>0</v>
      </c>
      <c r="E6406" s="785" t="str">
        <f t="shared" si="300"/>
        <v>LO</v>
      </c>
      <c r="F6406" s="786">
        <f>VLOOKUP(C6406,METADATA!$A$5:$H$29,IF(E6406="HI",2,IF(E6406="LO",6,10))+IF(D6406=1,2,IF(D6406=7,1,(IF(WEEKDAY(B6406)=1,2,IF(WEEKDAY(B6406)=7,1,0))))))</f>
        <v>1</v>
      </c>
      <c r="G6406" s="786">
        <f>VLOOKUP(C6406,METADATA!$J$5:$Q$29,IF(E6406="HI",2,IF(E6406="LO",6,10))+IF(D6406=1,2,IF(D6406=7,1,(IF(WEEKDAY(B6406)=1,2,IF(WEEKDAY(B6406)=7,1,0))))))</f>
        <v>1</v>
      </c>
      <c r="H6406" s="787">
        <v>14521.5</v>
      </c>
      <c r="I6406" s="788">
        <v>4100.580078125</v>
      </c>
      <c r="K6406" s="795">
        <v>0</v>
      </c>
      <c r="M6406" s="798">
        <f t="shared" si="301"/>
        <v>15089.357813608756</v>
      </c>
      <c r="N6406" s="303"/>
      <c r="S6406" s="786">
        <v>0</v>
      </c>
      <c r="T6406" s="781">
        <f>VLOOKUP(C6406,METADATA!$J$5:$Q$29,IF(E6406="HI",2,IF(E6406="LO",6,10))+IF(S6406=1,2,IF(D6406=7,1,(IF(WEEKDAY(B6406)=1,2,IF(WEEKDAY(B6406)=7,1,0))))))</f>
        <v>1</v>
      </c>
      <c r="U6406" s="781">
        <f>VLOOKUP(C6406,METADATA!$A$5:$H$29,IF(E6406="HI",2,IF(E6406="LO",6,10))+IF(S6406=1,2,IF(D6406=7,1,(IF(WEEKDAY(B6406)=1,2,IF(WEEKDAY(B6406)=7,1,0))))))</f>
        <v>1</v>
      </c>
    </row>
    <row r="6407" spans="2:21" ht="13.95" customHeight="1" x14ac:dyDescent="0.25">
      <c r="B6407" s="784">
        <f t="shared" si="299"/>
        <v>45649</v>
      </c>
      <c r="C6407" s="785">
        <v>19</v>
      </c>
      <c r="D6407" s="786">
        <f>IFERROR((INDEX(METADATA!$T$2:$T$20,MATCH(B6407,METADATA!$S$2:$S$20,0))),0)</f>
        <v>0</v>
      </c>
      <c r="E6407" s="785" t="str">
        <f t="shared" si="300"/>
        <v>LO</v>
      </c>
      <c r="F6407" s="786">
        <f>VLOOKUP(C6407,METADATA!$A$5:$H$29,IF(E6407="HI",2,IF(E6407="LO",6,10))+IF(D6407=1,2,IF(D6407=7,1,(IF(WEEKDAY(B6407)=1,2,IF(WEEKDAY(B6407)=7,1,0))))))</f>
        <v>1</v>
      </c>
      <c r="G6407" s="786">
        <f>VLOOKUP(C6407,METADATA!$J$5:$Q$29,IF(E6407="HI",2,IF(E6407="LO",6,10))+IF(D6407=1,2,IF(D6407=7,1,(IF(WEEKDAY(B6407)=1,2,IF(WEEKDAY(B6407)=7,1,0))))))</f>
        <v>1</v>
      </c>
      <c r="H6407" s="787">
        <v>14227.75</v>
      </c>
      <c r="I6407" s="788">
        <v>4030.6749877929688</v>
      </c>
      <c r="K6407" s="795">
        <v>0</v>
      </c>
      <c r="M6407" s="798">
        <f t="shared" si="301"/>
        <v>14787.670909231103</v>
      </c>
      <c r="N6407" s="303"/>
      <c r="S6407" s="786">
        <v>0</v>
      </c>
      <c r="T6407" s="781">
        <f>VLOOKUP(C6407,METADATA!$J$5:$Q$29,IF(E6407="HI",2,IF(E6407="LO",6,10))+IF(S6407=1,2,IF(D6407=7,1,(IF(WEEKDAY(B6407)=1,2,IF(WEEKDAY(B6407)=7,1,0))))))</f>
        <v>1</v>
      </c>
      <c r="U6407" s="781">
        <f>VLOOKUP(C6407,METADATA!$A$5:$H$29,IF(E6407="HI",2,IF(E6407="LO",6,10))+IF(S6407=1,2,IF(D6407=7,1,(IF(WEEKDAY(B6407)=1,2,IF(WEEKDAY(B6407)=7,1,0))))))</f>
        <v>1</v>
      </c>
    </row>
    <row r="6408" spans="2:21" ht="13.95" customHeight="1" x14ac:dyDescent="0.25">
      <c r="B6408" s="784">
        <f t="shared" si="299"/>
        <v>45649</v>
      </c>
      <c r="C6408" s="785">
        <v>20</v>
      </c>
      <c r="D6408" s="786">
        <f>IFERROR((INDEX(METADATA!$T$2:$T$20,MATCH(B6408,METADATA!$S$2:$S$20,0))),0)</f>
        <v>0</v>
      </c>
      <c r="E6408" s="785" t="str">
        <f t="shared" si="300"/>
        <v>LO</v>
      </c>
      <c r="F6408" s="786">
        <f>VLOOKUP(C6408,METADATA!$A$5:$H$29,IF(E6408="HI",2,IF(E6408="LO",6,10))+IF(D6408=1,2,IF(D6408=7,1,(IF(WEEKDAY(B6408)=1,2,IF(WEEKDAY(B6408)=7,1,0))))))</f>
        <v>1</v>
      </c>
      <c r="G6408" s="786">
        <f>VLOOKUP(C6408,METADATA!$J$5:$Q$29,IF(E6408="HI",2,IF(E6408="LO",6,10))+IF(D6408=1,2,IF(D6408=7,1,(IF(WEEKDAY(B6408)=1,2,IF(WEEKDAY(B6408)=7,1,0))))))</f>
        <v>2</v>
      </c>
      <c r="H6408" s="787">
        <v>12482.5</v>
      </c>
      <c r="I6408" s="788">
        <v>4000.4299926757813</v>
      </c>
      <c r="K6408" s="795">
        <v>0</v>
      </c>
      <c r="M6408" s="798">
        <f t="shared" si="301"/>
        <v>13107.869635310688</v>
      </c>
      <c r="N6408" s="303"/>
      <c r="S6408" s="786">
        <v>0</v>
      </c>
      <c r="T6408" s="781">
        <f>VLOOKUP(C6408,METADATA!$J$5:$Q$29,IF(E6408="HI",2,IF(E6408="LO",6,10))+IF(S6408=1,2,IF(D6408=7,1,(IF(WEEKDAY(B6408)=1,2,IF(WEEKDAY(B6408)=7,1,0))))))</f>
        <v>2</v>
      </c>
      <c r="U6408" s="781">
        <f>VLOOKUP(C6408,METADATA!$A$5:$H$29,IF(E6408="HI",2,IF(E6408="LO",6,10))+IF(S6408=1,2,IF(D6408=7,1,(IF(WEEKDAY(B6408)=1,2,IF(WEEKDAY(B6408)=7,1,0))))))</f>
        <v>1</v>
      </c>
    </row>
    <row r="6409" spans="2:21" ht="13.95" customHeight="1" x14ac:dyDescent="0.25">
      <c r="B6409" s="784">
        <f t="shared" si="299"/>
        <v>45649</v>
      </c>
      <c r="C6409" s="785">
        <v>21</v>
      </c>
      <c r="D6409" s="786">
        <f>IFERROR((INDEX(METADATA!$T$2:$T$20,MATCH(B6409,METADATA!$S$2:$S$20,0))),0)</f>
        <v>0</v>
      </c>
      <c r="E6409" s="785" t="str">
        <f t="shared" si="300"/>
        <v>LO</v>
      </c>
      <c r="F6409" s="786">
        <f>VLOOKUP(C6409,METADATA!$A$5:$H$29,IF(E6409="HI",2,IF(E6409="LO",6,10))+IF(D6409=1,2,IF(D6409=7,1,(IF(WEEKDAY(B6409)=1,2,IF(WEEKDAY(B6409)=7,1,0))))))</f>
        <v>2</v>
      </c>
      <c r="G6409" s="786">
        <f>VLOOKUP(C6409,METADATA!$J$5:$Q$29,IF(E6409="HI",2,IF(E6409="LO",6,10))+IF(D6409=1,2,IF(D6409=7,1,(IF(WEEKDAY(B6409)=1,2,IF(WEEKDAY(B6409)=7,1,0))))))</f>
        <v>2</v>
      </c>
      <c r="H6409" s="787">
        <v>11973</v>
      </c>
      <c r="I6409" s="788">
        <v>4009.510009765625</v>
      </c>
      <c r="K6409" s="795">
        <v>0</v>
      </c>
      <c r="M6409" s="798">
        <f t="shared" si="301"/>
        <v>12626.515731523512</v>
      </c>
      <c r="N6409" s="303"/>
      <c r="S6409" s="786">
        <v>0</v>
      </c>
      <c r="T6409" s="781">
        <f>VLOOKUP(C6409,METADATA!$J$5:$Q$29,IF(E6409="HI",2,IF(E6409="LO",6,10))+IF(S6409=1,2,IF(D6409=7,1,(IF(WEEKDAY(B6409)=1,2,IF(WEEKDAY(B6409)=7,1,0))))))</f>
        <v>2</v>
      </c>
      <c r="U6409" s="781">
        <f>VLOOKUP(C6409,METADATA!$A$5:$H$29,IF(E6409="HI",2,IF(E6409="LO",6,10))+IF(S6409=1,2,IF(D6409=7,1,(IF(WEEKDAY(B6409)=1,2,IF(WEEKDAY(B6409)=7,1,0))))))</f>
        <v>2</v>
      </c>
    </row>
    <row r="6410" spans="2:21" ht="13.95" customHeight="1" x14ac:dyDescent="0.25">
      <c r="B6410" s="784">
        <f t="shared" si="299"/>
        <v>45649</v>
      </c>
      <c r="C6410" s="785">
        <v>22</v>
      </c>
      <c r="D6410" s="786">
        <f>IFERROR((INDEX(METADATA!$T$2:$T$20,MATCH(B6410,METADATA!$S$2:$S$20,0))),0)</f>
        <v>0</v>
      </c>
      <c r="E6410" s="785" t="str">
        <f t="shared" si="300"/>
        <v>LO</v>
      </c>
      <c r="F6410" s="786">
        <f>VLOOKUP(C6410,METADATA!$A$5:$H$29,IF(E6410="HI",2,IF(E6410="LO",6,10))+IF(D6410=1,2,IF(D6410=7,1,(IF(WEEKDAY(B6410)=1,2,IF(WEEKDAY(B6410)=7,1,0))))))</f>
        <v>3</v>
      </c>
      <c r="G6410" s="786">
        <f>VLOOKUP(C6410,METADATA!$J$5:$Q$29,IF(E6410="HI",2,IF(E6410="LO",6,10))+IF(D6410=1,2,IF(D6410=7,1,(IF(WEEKDAY(B6410)=1,2,IF(WEEKDAY(B6410)=7,1,0))))))</f>
        <v>3</v>
      </c>
      <c r="H6410" s="787">
        <v>11272.25</v>
      </c>
      <c r="I6410" s="788">
        <v>3956.1650085449219</v>
      </c>
      <c r="K6410" s="795">
        <v>0</v>
      </c>
      <c r="M6410" s="798">
        <f t="shared" si="301"/>
        <v>11946.332560134731</v>
      </c>
      <c r="N6410" s="303"/>
      <c r="S6410" s="786">
        <v>0</v>
      </c>
      <c r="T6410" s="781">
        <f>VLOOKUP(C6410,METADATA!$J$5:$Q$29,IF(E6410="HI",2,IF(E6410="LO",6,10))+IF(S6410=1,2,IF(D6410=7,1,(IF(WEEKDAY(B6410)=1,2,IF(WEEKDAY(B6410)=7,1,0))))))</f>
        <v>3</v>
      </c>
      <c r="U6410" s="781">
        <f>VLOOKUP(C6410,METADATA!$A$5:$H$29,IF(E6410="HI",2,IF(E6410="LO",6,10))+IF(S6410=1,2,IF(D6410=7,1,(IF(WEEKDAY(B6410)=1,2,IF(WEEKDAY(B6410)=7,1,0))))))</f>
        <v>3</v>
      </c>
    </row>
    <row r="6411" spans="2:21" ht="13.95" customHeight="1" x14ac:dyDescent="0.25">
      <c r="B6411" s="784">
        <f t="shared" si="299"/>
        <v>45649</v>
      </c>
      <c r="C6411" s="785">
        <v>23</v>
      </c>
      <c r="D6411" s="786">
        <f>IFERROR((INDEX(METADATA!$T$2:$T$20,MATCH(B6411,METADATA!$S$2:$S$20,0))),0)</f>
        <v>0</v>
      </c>
      <c r="E6411" s="785" t="str">
        <f t="shared" si="300"/>
        <v>LO</v>
      </c>
      <c r="F6411" s="786">
        <f>VLOOKUP(C6411,METADATA!$A$5:$H$29,IF(E6411="HI",2,IF(E6411="LO",6,10))+IF(D6411=1,2,IF(D6411=7,1,(IF(WEEKDAY(B6411)=1,2,IF(WEEKDAY(B6411)=7,1,0))))))</f>
        <v>3</v>
      </c>
      <c r="G6411" s="786">
        <f>VLOOKUP(C6411,METADATA!$J$5:$Q$29,IF(E6411="HI",2,IF(E6411="LO",6,10))+IF(D6411=1,2,IF(D6411=7,1,(IF(WEEKDAY(B6411)=1,2,IF(WEEKDAY(B6411)=7,1,0))))))</f>
        <v>3</v>
      </c>
      <c r="H6411" s="787">
        <v>10177.25</v>
      </c>
      <c r="I6411" s="788">
        <v>4055.7048950195313</v>
      </c>
      <c r="K6411" s="795">
        <v>0</v>
      </c>
      <c r="M6411" s="798">
        <f t="shared" si="301"/>
        <v>10955.599470498426</v>
      </c>
      <c r="N6411" s="303"/>
      <c r="S6411" s="786">
        <v>0</v>
      </c>
      <c r="T6411" s="781">
        <f>VLOOKUP(C6411,METADATA!$J$5:$Q$29,IF(E6411="HI",2,IF(E6411="LO",6,10))+IF(S6411=1,2,IF(D6411=7,1,(IF(WEEKDAY(B6411)=1,2,IF(WEEKDAY(B6411)=7,1,0))))))</f>
        <v>3</v>
      </c>
      <c r="U6411" s="781">
        <f>VLOOKUP(C6411,METADATA!$A$5:$H$29,IF(E6411="HI",2,IF(E6411="LO",6,10))+IF(S6411=1,2,IF(D6411=7,1,(IF(WEEKDAY(B6411)=1,2,IF(WEEKDAY(B6411)=7,1,0))))))</f>
        <v>3</v>
      </c>
    </row>
    <row r="6412" spans="2:21" ht="13.95" customHeight="1" x14ac:dyDescent="0.25">
      <c r="B6412" s="784">
        <f t="shared" si="299"/>
        <v>45650</v>
      </c>
      <c r="C6412" s="785">
        <v>0</v>
      </c>
      <c r="D6412" s="786">
        <f>IFERROR((INDEX(METADATA!$T$2:$T$20,MATCH(B6412,METADATA!$S$2:$S$20,0))),0)</f>
        <v>0</v>
      </c>
      <c r="E6412" s="785" t="str">
        <f t="shared" si="300"/>
        <v>LO</v>
      </c>
      <c r="F6412" s="786">
        <f>VLOOKUP(C6412,METADATA!$A$5:$H$29,IF(E6412="HI",2,IF(E6412="LO",6,10))+IF(D6412=1,2,IF(D6412=7,1,(IF(WEEKDAY(B6412)=1,2,IF(WEEKDAY(B6412)=7,1,0))))))</f>
        <v>3</v>
      </c>
      <c r="G6412" s="786">
        <f>VLOOKUP(C6412,METADATA!$J$5:$Q$29,IF(E6412="HI",2,IF(E6412="LO",6,10))+IF(D6412=1,2,IF(D6412=7,1,(IF(WEEKDAY(B6412)=1,2,IF(WEEKDAY(B6412)=7,1,0))))))</f>
        <v>3</v>
      </c>
      <c r="H6412" s="787">
        <v>9623</v>
      </c>
      <c r="I6412" s="788">
        <v>4168.3648986816406</v>
      </c>
      <c r="K6412" s="795">
        <v>0</v>
      </c>
      <c r="M6412" s="798">
        <f t="shared" si="301"/>
        <v>10487.010771833946</v>
      </c>
      <c r="N6412" s="303"/>
      <c r="S6412" s="786">
        <v>0</v>
      </c>
      <c r="T6412" s="781">
        <f>VLOOKUP(C6412,METADATA!$J$5:$Q$29,IF(E6412="HI",2,IF(E6412="LO",6,10))+IF(S6412=1,2,IF(D6412=7,1,(IF(WEEKDAY(B6412)=1,2,IF(WEEKDAY(B6412)=7,1,0))))))</f>
        <v>3</v>
      </c>
      <c r="U6412" s="781">
        <f>VLOOKUP(C6412,METADATA!$A$5:$H$29,IF(E6412="HI",2,IF(E6412="LO",6,10))+IF(S6412=1,2,IF(D6412=7,1,(IF(WEEKDAY(B6412)=1,2,IF(WEEKDAY(B6412)=7,1,0))))))</f>
        <v>3</v>
      </c>
    </row>
    <row r="6413" spans="2:21" ht="13.95" customHeight="1" x14ac:dyDescent="0.25">
      <c r="B6413" s="784">
        <f t="shared" si="299"/>
        <v>45650</v>
      </c>
      <c r="C6413" s="785">
        <v>1</v>
      </c>
      <c r="D6413" s="786">
        <f>IFERROR((INDEX(METADATA!$T$2:$T$20,MATCH(B6413,METADATA!$S$2:$S$20,0))),0)</f>
        <v>0</v>
      </c>
      <c r="E6413" s="785" t="str">
        <f t="shared" si="300"/>
        <v>LO</v>
      </c>
      <c r="F6413" s="786">
        <f>VLOOKUP(C6413,METADATA!$A$5:$H$29,IF(E6413="HI",2,IF(E6413="LO",6,10))+IF(D6413=1,2,IF(D6413=7,1,(IF(WEEKDAY(B6413)=1,2,IF(WEEKDAY(B6413)=7,1,0))))))</f>
        <v>3</v>
      </c>
      <c r="G6413" s="786">
        <f>VLOOKUP(C6413,METADATA!$J$5:$Q$29,IF(E6413="HI",2,IF(E6413="LO",6,10))+IF(D6413=1,2,IF(D6413=7,1,(IF(WEEKDAY(B6413)=1,2,IF(WEEKDAY(B6413)=7,1,0))))))</f>
        <v>3</v>
      </c>
      <c r="H6413" s="787">
        <v>8726</v>
      </c>
      <c r="I6413" s="788">
        <v>4108.5273742675781</v>
      </c>
      <c r="K6413" s="795">
        <v>0</v>
      </c>
      <c r="M6413" s="798">
        <f t="shared" si="301"/>
        <v>9644.8469757226339</v>
      </c>
      <c r="N6413" s="303"/>
      <c r="S6413" s="786">
        <v>0</v>
      </c>
      <c r="T6413" s="781">
        <f>VLOOKUP(C6413,METADATA!$J$5:$Q$29,IF(E6413="HI",2,IF(E6413="LO",6,10))+IF(S6413=1,2,IF(D6413=7,1,(IF(WEEKDAY(B6413)=1,2,IF(WEEKDAY(B6413)=7,1,0))))))</f>
        <v>3</v>
      </c>
      <c r="U6413" s="781">
        <f>VLOOKUP(C6413,METADATA!$A$5:$H$29,IF(E6413="HI",2,IF(E6413="LO",6,10))+IF(S6413=1,2,IF(D6413=7,1,(IF(WEEKDAY(B6413)=1,2,IF(WEEKDAY(B6413)=7,1,0))))))</f>
        <v>3</v>
      </c>
    </row>
    <row r="6414" spans="2:21" ht="13.95" customHeight="1" x14ac:dyDescent="0.25">
      <c r="B6414" s="784">
        <f t="shared" si="299"/>
        <v>45650</v>
      </c>
      <c r="C6414" s="785">
        <v>2</v>
      </c>
      <c r="D6414" s="786">
        <f>IFERROR((INDEX(METADATA!$T$2:$T$20,MATCH(B6414,METADATA!$S$2:$S$20,0))),0)</f>
        <v>0</v>
      </c>
      <c r="E6414" s="785" t="str">
        <f t="shared" si="300"/>
        <v>LO</v>
      </c>
      <c r="F6414" s="786">
        <f>VLOOKUP(C6414,METADATA!$A$5:$H$29,IF(E6414="HI",2,IF(E6414="LO",6,10))+IF(D6414=1,2,IF(D6414=7,1,(IF(WEEKDAY(B6414)=1,2,IF(WEEKDAY(B6414)=7,1,0))))))</f>
        <v>3</v>
      </c>
      <c r="G6414" s="786">
        <f>VLOOKUP(C6414,METADATA!$J$5:$Q$29,IF(E6414="HI",2,IF(E6414="LO",6,10))+IF(D6414=1,2,IF(D6414=7,1,(IF(WEEKDAY(B6414)=1,2,IF(WEEKDAY(B6414)=7,1,0))))))</f>
        <v>3</v>
      </c>
      <c r="H6414" s="787">
        <v>8914</v>
      </c>
      <c r="I6414" s="788">
        <v>4112.3849487304688</v>
      </c>
      <c r="K6414" s="795">
        <v>0</v>
      </c>
      <c r="M6414" s="798">
        <f t="shared" si="301"/>
        <v>9816.8786264547907</v>
      </c>
      <c r="N6414" s="303"/>
      <c r="S6414" s="786">
        <v>0</v>
      </c>
      <c r="T6414" s="781">
        <f>VLOOKUP(C6414,METADATA!$J$5:$Q$29,IF(E6414="HI",2,IF(E6414="LO",6,10))+IF(S6414=1,2,IF(D6414=7,1,(IF(WEEKDAY(B6414)=1,2,IF(WEEKDAY(B6414)=7,1,0))))))</f>
        <v>3</v>
      </c>
      <c r="U6414" s="781">
        <f>VLOOKUP(C6414,METADATA!$A$5:$H$29,IF(E6414="HI",2,IF(E6414="LO",6,10))+IF(S6414=1,2,IF(D6414=7,1,(IF(WEEKDAY(B6414)=1,2,IF(WEEKDAY(B6414)=7,1,0))))))</f>
        <v>3</v>
      </c>
    </row>
    <row r="6415" spans="2:21" ht="13.95" customHeight="1" x14ac:dyDescent="0.25">
      <c r="B6415" s="784">
        <f t="shared" si="299"/>
        <v>45650</v>
      </c>
      <c r="C6415" s="785">
        <v>3</v>
      </c>
      <c r="D6415" s="786">
        <f>IFERROR((INDEX(METADATA!$T$2:$T$20,MATCH(B6415,METADATA!$S$2:$S$20,0))),0)</f>
        <v>0</v>
      </c>
      <c r="E6415" s="785" t="str">
        <f t="shared" si="300"/>
        <v>LO</v>
      </c>
      <c r="F6415" s="786">
        <f>VLOOKUP(C6415,METADATA!$A$5:$H$29,IF(E6415="HI",2,IF(E6415="LO",6,10))+IF(D6415=1,2,IF(D6415=7,1,(IF(WEEKDAY(B6415)=1,2,IF(WEEKDAY(B6415)=7,1,0))))))</f>
        <v>3</v>
      </c>
      <c r="G6415" s="786">
        <f>VLOOKUP(C6415,METADATA!$J$5:$Q$29,IF(E6415="HI",2,IF(E6415="LO",6,10))+IF(D6415=1,2,IF(D6415=7,1,(IF(WEEKDAY(B6415)=1,2,IF(WEEKDAY(B6415)=7,1,0))))))</f>
        <v>3</v>
      </c>
      <c r="H6415" s="787">
        <v>9147.25</v>
      </c>
      <c r="I6415" s="788">
        <v>4195.679931640625</v>
      </c>
      <c r="K6415" s="795">
        <v>0</v>
      </c>
      <c r="M6415" s="798">
        <f t="shared" si="301"/>
        <v>10063.593426369722</v>
      </c>
      <c r="N6415" s="303"/>
      <c r="S6415" s="786">
        <v>0</v>
      </c>
      <c r="T6415" s="781">
        <f>VLOOKUP(C6415,METADATA!$J$5:$Q$29,IF(E6415="HI",2,IF(E6415="LO",6,10))+IF(S6415=1,2,IF(D6415=7,1,(IF(WEEKDAY(B6415)=1,2,IF(WEEKDAY(B6415)=7,1,0))))))</f>
        <v>3</v>
      </c>
      <c r="U6415" s="781">
        <f>VLOOKUP(C6415,METADATA!$A$5:$H$29,IF(E6415="HI",2,IF(E6415="LO",6,10))+IF(S6415=1,2,IF(D6415=7,1,(IF(WEEKDAY(B6415)=1,2,IF(WEEKDAY(B6415)=7,1,0))))))</f>
        <v>3</v>
      </c>
    </row>
    <row r="6416" spans="2:21" ht="13.95" customHeight="1" x14ac:dyDescent="0.25">
      <c r="B6416" s="784">
        <f t="shared" si="299"/>
        <v>45650</v>
      </c>
      <c r="C6416" s="785">
        <v>4</v>
      </c>
      <c r="D6416" s="786">
        <f>IFERROR((INDEX(METADATA!$T$2:$T$20,MATCH(B6416,METADATA!$S$2:$S$20,0))),0)</f>
        <v>0</v>
      </c>
      <c r="E6416" s="785" t="str">
        <f t="shared" si="300"/>
        <v>LO</v>
      </c>
      <c r="F6416" s="786">
        <f>VLOOKUP(C6416,METADATA!$A$5:$H$29,IF(E6416="HI",2,IF(E6416="LO",6,10))+IF(D6416=1,2,IF(D6416=7,1,(IF(WEEKDAY(B6416)=1,2,IF(WEEKDAY(B6416)=7,1,0))))))</f>
        <v>3</v>
      </c>
      <c r="G6416" s="786">
        <f>VLOOKUP(C6416,METADATA!$J$5:$Q$29,IF(E6416="HI",2,IF(E6416="LO",6,10))+IF(D6416=1,2,IF(D6416=7,1,(IF(WEEKDAY(B6416)=1,2,IF(WEEKDAY(B6416)=7,1,0))))))</f>
        <v>3</v>
      </c>
      <c r="H6416" s="787">
        <v>9366.25</v>
      </c>
      <c r="I6416" s="788">
        <v>4062.7099609375</v>
      </c>
      <c r="K6416" s="795">
        <v>870.51250000000005</v>
      </c>
      <c r="M6416" s="798">
        <f t="shared" si="301"/>
        <v>10209.4197332268</v>
      </c>
      <c r="N6416" s="303"/>
      <c r="S6416" s="786">
        <v>0</v>
      </c>
      <c r="T6416" s="781">
        <f>VLOOKUP(C6416,METADATA!$J$5:$Q$29,IF(E6416="HI",2,IF(E6416="LO",6,10))+IF(S6416=1,2,IF(D6416=7,1,(IF(WEEKDAY(B6416)=1,2,IF(WEEKDAY(B6416)=7,1,0))))))</f>
        <v>3</v>
      </c>
      <c r="U6416" s="781">
        <f>VLOOKUP(C6416,METADATA!$A$5:$H$29,IF(E6416="HI",2,IF(E6416="LO",6,10))+IF(S6416=1,2,IF(D6416=7,1,(IF(WEEKDAY(B6416)=1,2,IF(WEEKDAY(B6416)=7,1,0))))))</f>
        <v>3</v>
      </c>
    </row>
    <row r="6417" spans="2:21" ht="13.95" customHeight="1" x14ac:dyDescent="0.25">
      <c r="B6417" s="784">
        <f t="shared" si="299"/>
        <v>45650</v>
      </c>
      <c r="C6417" s="785">
        <v>5</v>
      </c>
      <c r="D6417" s="786">
        <f>IFERROR((INDEX(METADATA!$T$2:$T$20,MATCH(B6417,METADATA!$S$2:$S$20,0))),0)</f>
        <v>0</v>
      </c>
      <c r="E6417" s="785" t="str">
        <f t="shared" si="300"/>
        <v>LO</v>
      </c>
      <c r="F6417" s="786">
        <f>VLOOKUP(C6417,METADATA!$A$5:$H$29,IF(E6417="HI",2,IF(E6417="LO",6,10))+IF(D6417=1,2,IF(D6417=7,1,(IF(WEEKDAY(B6417)=1,2,IF(WEEKDAY(B6417)=7,1,0))))))</f>
        <v>3</v>
      </c>
      <c r="G6417" s="786">
        <f>VLOOKUP(C6417,METADATA!$J$5:$Q$29,IF(E6417="HI",2,IF(E6417="LO",6,10))+IF(D6417=1,2,IF(D6417=7,1,(IF(WEEKDAY(B6417)=1,2,IF(WEEKDAY(B6417)=7,1,0))))))</f>
        <v>3</v>
      </c>
      <c r="H6417" s="787">
        <v>10345.5</v>
      </c>
      <c r="I6417" s="788">
        <v>4098.534912109375</v>
      </c>
      <c r="K6417" s="795">
        <v>865.8125</v>
      </c>
      <c r="M6417" s="798">
        <f t="shared" si="301"/>
        <v>11127.774201329725</v>
      </c>
      <c r="N6417" s="303"/>
      <c r="S6417" s="786">
        <v>0</v>
      </c>
      <c r="T6417" s="781">
        <f>VLOOKUP(C6417,METADATA!$J$5:$Q$29,IF(E6417="HI",2,IF(E6417="LO",6,10))+IF(S6417=1,2,IF(D6417=7,1,(IF(WEEKDAY(B6417)=1,2,IF(WEEKDAY(B6417)=7,1,0))))))</f>
        <v>3</v>
      </c>
      <c r="U6417" s="781">
        <f>VLOOKUP(C6417,METADATA!$A$5:$H$29,IF(E6417="HI",2,IF(E6417="LO",6,10))+IF(S6417=1,2,IF(D6417=7,1,(IF(WEEKDAY(B6417)=1,2,IF(WEEKDAY(B6417)=7,1,0))))))</f>
        <v>3</v>
      </c>
    </row>
    <row r="6418" spans="2:21" ht="13.95" customHeight="1" x14ac:dyDescent="0.25">
      <c r="B6418" s="784">
        <f t="shared" si="299"/>
        <v>45650</v>
      </c>
      <c r="C6418" s="785">
        <v>6</v>
      </c>
      <c r="D6418" s="786">
        <f>IFERROR((INDEX(METADATA!$T$2:$T$20,MATCH(B6418,METADATA!$S$2:$S$20,0))),0)</f>
        <v>0</v>
      </c>
      <c r="E6418" s="785" t="str">
        <f t="shared" si="300"/>
        <v>LO</v>
      </c>
      <c r="F6418" s="786">
        <f>VLOOKUP(C6418,METADATA!$A$5:$H$29,IF(E6418="HI",2,IF(E6418="LO",6,10))+IF(D6418=1,2,IF(D6418=7,1,(IF(WEEKDAY(B6418)=1,2,IF(WEEKDAY(B6418)=7,1,0))))))</f>
        <v>2</v>
      </c>
      <c r="G6418" s="786">
        <f>VLOOKUP(C6418,METADATA!$J$5:$Q$29,IF(E6418="HI",2,IF(E6418="LO",6,10))+IF(D6418=1,2,IF(D6418=7,1,(IF(WEEKDAY(B6418)=1,2,IF(WEEKDAY(B6418)=7,1,0))))))</f>
        <v>2</v>
      </c>
      <c r="H6418" s="787">
        <v>11532.25</v>
      </c>
      <c r="I6418" s="788">
        <v>4178.97998046875</v>
      </c>
      <c r="K6418" s="795">
        <v>834.63750000000005</v>
      </c>
      <c r="M6418" s="798">
        <f t="shared" si="301"/>
        <v>12266.077765107255</v>
      </c>
      <c r="N6418" s="303"/>
      <c r="S6418" s="786">
        <v>0</v>
      </c>
      <c r="T6418" s="781">
        <f>VLOOKUP(C6418,METADATA!$J$5:$Q$29,IF(E6418="HI",2,IF(E6418="LO",6,10))+IF(S6418=1,2,IF(D6418=7,1,(IF(WEEKDAY(B6418)=1,2,IF(WEEKDAY(B6418)=7,1,0))))))</f>
        <v>2</v>
      </c>
      <c r="U6418" s="781">
        <f>VLOOKUP(C6418,METADATA!$A$5:$H$29,IF(E6418="HI",2,IF(E6418="LO",6,10))+IF(S6418=1,2,IF(D6418=7,1,(IF(WEEKDAY(B6418)=1,2,IF(WEEKDAY(B6418)=7,1,0))))))</f>
        <v>2</v>
      </c>
    </row>
    <row r="6419" spans="2:21" ht="13.95" customHeight="1" x14ac:dyDescent="0.25">
      <c r="B6419" s="784">
        <f t="shared" si="299"/>
        <v>45650</v>
      </c>
      <c r="C6419" s="785">
        <v>7</v>
      </c>
      <c r="D6419" s="786">
        <f>IFERROR((INDEX(METADATA!$T$2:$T$20,MATCH(B6419,METADATA!$S$2:$S$20,0))),0)</f>
        <v>0</v>
      </c>
      <c r="E6419" s="785" t="str">
        <f t="shared" si="300"/>
        <v>LO</v>
      </c>
      <c r="F6419" s="786">
        <f>VLOOKUP(C6419,METADATA!$A$5:$H$29,IF(E6419="HI",2,IF(E6419="LO",6,10))+IF(D6419=1,2,IF(D6419=7,1,(IF(WEEKDAY(B6419)=1,2,IF(WEEKDAY(B6419)=7,1,0))))))</f>
        <v>1</v>
      </c>
      <c r="G6419" s="786">
        <f>VLOOKUP(C6419,METADATA!$J$5:$Q$29,IF(E6419="HI",2,IF(E6419="LO",6,10))+IF(D6419=1,2,IF(D6419=7,1,(IF(WEEKDAY(B6419)=1,2,IF(WEEKDAY(B6419)=7,1,0))))))</f>
        <v>1</v>
      </c>
      <c r="H6419" s="787">
        <v>12954.5</v>
      </c>
      <c r="I6419" s="788">
        <v>4065.905029296875</v>
      </c>
      <c r="K6419" s="795">
        <v>847.33749999999998</v>
      </c>
      <c r="M6419" s="798">
        <f t="shared" si="301"/>
        <v>13577.579090443982</v>
      </c>
      <c r="N6419" s="303"/>
      <c r="S6419" s="786">
        <v>0</v>
      </c>
      <c r="T6419" s="781">
        <f>VLOOKUP(C6419,METADATA!$J$5:$Q$29,IF(E6419="HI",2,IF(E6419="LO",6,10))+IF(S6419=1,2,IF(D6419=7,1,(IF(WEEKDAY(B6419)=1,2,IF(WEEKDAY(B6419)=7,1,0))))))</f>
        <v>1</v>
      </c>
      <c r="U6419" s="781">
        <f>VLOOKUP(C6419,METADATA!$A$5:$H$29,IF(E6419="HI",2,IF(E6419="LO",6,10))+IF(S6419=1,2,IF(D6419=7,1,(IF(WEEKDAY(B6419)=1,2,IF(WEEKDAY(B6419)=7,1,0))))))</f>
        <v>1</v>
      </c>
    </row>
    <row r="6420" spans="2:21" ht="13.95" customHeight="1" x14ac:dyDescent="0.25">
      <c r="B6420" s="784">
        <f t="shared" si="299"/>
        <v>45650</v>
      </c>
      <c r="C6420" s="785">
        <v>8</v>
      </c>
      <c r="D6420" s="786">
        <f>IFERROR((INDEX(METADATA!$T$2:$T$20,MATCH(B6420,METADATA!$S$2:$S$20,0))),0)</f>
        <v>0</v>
      </c>
      <c r="E6420" s="785" t="str">
        <f t="shared" si="300"/>
        <v>LO</v>
      </c>
      <c r="F6420" s="786">
        <f>VLOOKUP(C6420,METADATA!$A$5:$H$29,IF(E6420="HI",2,IF(E6420="LO",6,10))+IF(D6420=1,2,IF(D6420=7,1,(IF(WEEKDAY(B6420)=1,2,IF(WEEKDAY(B6420)=7,1,0))))))</f>
        <v>1</v>
      </c>
      <c r="G6420" s="786">
        <f>VLOOKUP(C6420,METADATA!$J$5:$Q$29,IF(E6420="HI",2,IF(E6420="LO",6,10))+IF(D6420=1,2,IF(D6420=7,1,(IF(WEEKDAY(B6420)=1,2,IF(WEEKDAY(B6420)=7,1,0))))))</f>
        <v>1</v>
      </c>
      <c r="H6420" s="787">
        <v>14415.5</v>
      </c>
      <c r="I6420" s="788">
        <v>4005.5899658203125</v>
      </c>
      <c r="K6420" s="795">
        <v>851.61249999999995</v>
      </c>
      <c r="M6420" s="798">
        <f t="shared" si="301"/>
        <v>14961.664052647364</v>
      </c>
      <c r="N6420" s="303"/>
      <c r="S6420" s="786">
        <v>0</v>
      </c>
      <c r="T6420" s="781">
        <f>VLOOKUP(C6420,METADATA!$J$5:$Q$29,IF(E6420="HI",2,IF(E6420="LO",6,10))+IF(S6420=1,2,IF(D6420=7,1,(IF(WEEKDAY(B6420)=1,2,IF(WEEKDAY(B6420)=7,1,0))))))</f>
        <v>1</v>
      </c>
      <c r="U6420" s="781">
        <f>VLOOKUP(C6420,METADATA!$A$5:$H$29,IF(E6420="HI",2,IF(E6420="LO",6,10))+IF(S6420=1,2,IF(D6420=7,1,(IF(WEEKDAY(B6420)=1,2,IF(WEEKDAY(B6420)=7,1,0))))))</f>
        <v>1</v>
      </c>
    </row>
    <row r="6421" spans="2:21" ht="13.95" customHeight="1" x14ac:dyDescent="0.25">
      <c r="B6421" s="784">
        <f t="shared" si="299"/>
        <v>45650</v>
      </c>
      <c r="C6421" s="785">
        <v>9</v>
      </c>
      <c r="D6421" s="786">
        <f>IFERROR((INDEX(METADATA!$T$2:$T$20,MATCH(B6421,METADATA!$S$2:$S$20,0))),0)</f>
        <v>0</v>
      </c>
      <c r="E6421" s="785" t="str">
        <f t="shared" si="300"/>
        <v>LO</v>
      </c>
      <c r="F6421" s="786">
        <f>VLOOKUP(C6421,METADATA!$A$5:$H$29,IF(E6421="HI",2,IF(E6421="LO",6,10))+IF(D6421=1,2,IF(D6421=7,1,(IF(WEEKDAY(B6421)=1,2,IF(WEEKDAY(B6421)=7,1,0))))))</f>
        <v>2</v>
      </c>
      <c r="G6421" s="786">
        <f>VLOOKUP(C6421,METADATA!$J$5:$Q$29,IF(E6421="HI",2,IF(E6421="LO",6,10))+IF(D6421=1,2,IF(D6421=7,1,(IF(WEEKDAY(B6421)=1,2,IF(WEEKDAY(B6421)=7,1,0))))))</f>
        <v>1</v>
      </c>
      <c r="H6421" s="787">
        <v>14888.5</v>
      </c>
      <c r="I6421" s="788">
        <v>3864.3149719238281</v>
      </c>
      <c r="K6421" s="795">
        <v>856.5</v>
      </c>
      <c r="M6421" s="798">
        <f t="shared" si="301"/>
        <v>15381.819217902499</v>
      </c>
      <c r="N6421" s="303"/>
      <c r="S6421" s="786">
        <v>0</v>
      </c>
      <c r="T6421" s="781">
        <f>VLOOKUP(C6421,METADATA!$J$5:$Q$29,IF(E6421="HI",2,IF(E6421="LO",6,10))+IF(S6421=1,2,IF(D6421=7,1,(IF(WEEKDAY(B6421)=1,2,IF(WEEKDAY(B6421)=7,1,0))))))</f>
        <v>1</v>
      </c>
      <c r="U6421" s="781">
        <f>VLOOKUP(C6421,METADATA!$A$5:$H$29,IF(E6421="HI",2,IF(E6421="LO",6,10))+IF(S6421=1,2,IF(D6421=7,1,(IF(WEEKDAY(B6421)=1,2,IF(WEEKDAY(B6421)=7,1,0))))))</f>
        <v>2</v>
      </c>
    </row>
    <row r="6422" spans="2:21" ht="13.95" customHeight="1" x14ac:dyDescent="0.25">
      <c r="B6422" s="784">
        <f t="shared" si="299"/>
        <v>45650</v>
      </c>
      <c r="C6422" s="785">
        <v>10</v>
      </c>
      <c r="D6422" s="786">
        <f>IFERROR((INDEX(METADATA!$T$2:$T$20,MATCH(B6422,METADATA!$S$2:$S$20,0))),0)</f>
        <v>0</v>
      </c>
      <c r="E6422" s="785" t="str">
        <f t="shared" si="300"/>
        <v>LO</v>
      </c>
      <c r="F6422" s="786">
        <f>VLOOKUP(C6422,METADATA!$A$5:$H$29,IF(E6422="HI",2,IF(E6422="LO",6,10))+IF(D6422=1,2,IF(D6422=7,1,(IF(WEEKDAY(B6422)=1,2,IF(WEEKDAY(B6422)=7,1,0))))))</f>
        <v>2</v>
      </c>
      <c r="G6422" s="786">
        <f>VLOOKUP(C6422,METADATA!$J$5:$Q$29,IF(E6422="HI",2,IF(E6422="LO",6,10))+IF(D6422=1,2,IF(D6422=7,1,(IF(WEEKDAY(B6422)=1,2,IF(WEEKDAY(B6422)=7,1,0))))))</f>
        <v>2</v>
      </c>
      <c r="H6422" s="787">
        <v>14927.5</v>
      </c>
      <c r="I6422" s="788">
        <v>3955.9099731445313</v>
      </c>
      <c r="K6422" s="795">
        <v>824.32500000000005</v>
      </c>
      <c r="M6422" s="798">
        <f t="shared" si="301"/>
        <v>15442.780836547036</v>
      </c>
      <c r="N6422" s="303"/>
      <c r="S6422" s="786">
        <v>0</v>
      </c>
      <c r="T6422" s="781">
        <f>VLOOKUP(C6422,METADATA!$J$5:$Q$29,IF(E6422="HI",2,IF(E6422="LO",6,10))+IF(S6422=1,2,IF(D6422=7,1,(IF(WEEKDAY(B6422)=1,2,IF(WEEKDAY(B6422)=7,1,0))))))</f>
        <v>2</v>
      </c>
      <c r="U6422" s="781">
        <f>VLOOKUP(C6422,METADATA!$A$5:$H$29,IF(E6422="HI",2,IF(E6422="LO",6,10))+IF(S6422=1,2,IF(D6422=7,1,(IF(WEEKDAY(B6422)=1,2,IF(WEEKDAY(B6422)=7,1,0))))))</f>
        <v>2</v>
      </c>
    </row>
    <row r="6423" spans="2:21" ht="13.95" customHeight="1" x14ac:dyDescent="0.25">
      <c r="B6423" s="784">
        <f t="shared" si="299"/>
        <v>45650</v>
      </c>
      <c r="C6423" s="785">
        <v>11</v>
      </c>
      <c r="D6423" s="786">
        <f>IFERROR((INDEX(METADATA!$T$2:$T$20,MATCH(B6423,METADATA!$S$2:$S$20,0))),0)</f>
        <v>0</v>
      </c>
      <c r="E6423" s="785" t="str">
        <f t="shared" si="300"/>
        <v>LO</v>
      </c>
      <c r="F6423" s="786">
        <f>VLOOKUP(C6423,METADATA!$A$5:$H$29,IF(E6423="HI",2,IF(E6423="LO",6,10))+IF(D6423=1,2,IF(D6423=7,1,(IF(WEEKDAY(B6423)=1,2,IF(WEEKDAY(B6423)=7,1,0))))))</f>
        <v>2</v>
      </c>
      <c r="G6423" s="786">
        <f>VLOOKUP(C6423,METADATA!$J$5:$Q$29,IF(E6423="HI",2,IF(E6423="LO",6,10))+IF(D6423=1,2,IF(D6423=7,1,(IF(WEEKDAY(B6423)=1,2,IF(WEEKDAY(B6423)=7,1,0))))))</f>
        <v>2</v>
      </c>
      <c r="H6423" s="787">
        <v>15077</v>
      </c>
      <c r="I6423" s="788">
        <v>3933.4298400878906</v>
      </c>
      <c r="K6423" s="795">
        <v>882.73749999999995</v>
      </c>
      <c r="M6423" s="798">
        <f t="shared" si="301"/>
        <v>15581.649441150121</v>
      </c>
      <c r="N6423" s="303"/>
      <c r="S6423" s="786">
        <v>0</v>
      </c>
      <c r="T6423" s="781">
        <f>VLOOKUP(C6423,METADATA!$J$5:$Q$29,IF(E6423="HI",2,IF(E6423="LO",6,10))+IF(S6423=1,2,IF(D6423=7,1,(IF(WEEKDAY(B6423)=1,2,IF(WEEKDAY(B6423)=7,1,0))))))</f>
        <v>2</v>
      </c>
      <c r="U6423" s="781">
        <f>VLOOKUP(C6423,METADATA!$A$5:$H$29,IF(E6423="HI",2,IF(E6423="LO",6,10))+IF(S6423=1,2,IF(D6423=7,1,(IF(WEEKDAY(B6423)=1,2,IF(WEEKDAY(B6423)=7,1,0))))))</f>
        <v>2</v>
      </c>
    </row>
    <row r="6424" spans="2:21" ht="13.95" customHeight="1" x14ac:dyDescent="0.25">
      <c r="B6424" s="784">
        <f t="shared" si="299"/>
        <v>45650</v>
      </c>
      <c r="C6424" s="785">
        <v>12</v>
      </c>
      <c r="D6424" s="786">
        <f>IFERROR((INDEX(METADATA!$T$2:$T$20,MATCH(B6424,METADATA!$S$2:$S$20,0))),0)</f>
        <v>0</v>
      </c>
      <c r="E6424" s="785" t="str">
        <f t="shared" si="300"/>
        <v>LO</v>
      </c>
      <c r="F6424" s="786">
        <f>VLOOKUP(C6424,METADATA!$A$5:$H$29,IF(E6424="HI",2,IF(E6424="LO",6,10))+IF(D6424=1,2,IF(D6424=7,1,(IF(WEEKDAY(B6424)=1,2,IF(WEEKDAY(B6424)=7,1,0))))))</f>
        <v>2</v>
      </c>
      <c r="G6424" s="786">
        <f>VLOOKUP(C6424,METADATA!$J$5:$Q$29,IF(E6424="HI",2,IF(E6424="LO",6,10))+IF(D6424=1,2,IF(D6424=7,1,(IF(WEEKDAY(B6424)=1,2,IF(WEEKDAY(B6424)=7,1,0))))))</f>
        <v>2</v>
      </c>
      <c r="H6424" s="787">
        <v>15397.25</v>
      </c>
      <c r="I6424" s="788">
        <v>3170.4000115394592</v>
      </c>
      <c r="K6424" s="795">
        <v>909.3125</v>
      </c>
      <c r="M6424" s="798">
        <f t="shared" si="301"/>
        <v>15720.265385662846</v>
      </c>
      <c r="N6424" s="303"/>
      <c r="S6424" s="786">
        <v>0</v>
      </c>
      <c r="T6424" s="781">
        <f>VLOOKUP(C6424,METADATA!$J$5:$Q$29,IF(E6424="HI",2,IF(E6424="LO",6,10))+IF(S6424=1,2,IF(D6424=7,1,(IF(WEEKDAY(B6424)=1,2,IF(WEEKDAY(B6424)=7,1,0))))))</f>
        <v>2</v>
      </c>
      <c r="U6424" s="781">
        <f>VLOOKUP(C6424,METADATA!$A$5:$H$29,IF(E6424="HI",2,IF(E6424="LO",6,10))+IF(S6424=1,2,IF(D6424=7,1,(IF(WEEKDAY(B6424)=1,2,IF(WEEKDAY(B6424)=7,1,0))))))</f>
        <v>2</v>
      </c>
    </row>
    <row r="6425" spans="2:21" ht="13.95" customHeight="1" x14ac:dyDescent="0.25">
      <c r="B6425" s="784">
        <f t="shared" si="299"/>
        <v>45650</v>
      </c>
      <c r="C6425" s="785">
        <v>13</v>
      </c>
      <c r="D6425" s="786">
        <f>IFERROR((INDEX(METADATA!$T$2:$T$20,MATCH(B6425,METADATA!$S$2:$S$20,0))),0)</f>
        <v>0</v>
      </c>
      <c r="E6425" s="785" t="str">
        <f t="shared" si="300"/>
        <v>LO</v>
      </c>
      <c r="F6425" s="786">
        <f>VLOOKUP(C6425,METADATA!$A$5:$H$29,IF(E6425="HI",2,IF(E6425="LO",6,10))+IF(D6425=1,2,IF(D6425=7,1,(IF(WEEKDAY(B6425)=1,2,IF(WEEKDAY(B6425)=7,1,0))))))</f>
        <v>2</v>
      </c>
      <c r="G6425" s="786">
        <f>VLOOKUP(C6425,METADATA!$J$5:$Q$29,IF(E6425="HI",2,IF(E6425="LO",6,10))+IF(D6425=1,2,IF(D6425=7,1,(IF(WEEKDAY(B6425)=1,2,IF(WEEKDAY(B6425)=7,1,0))))))</f>
        <v>2</v>
      </c>
      <c r="H6425" s="787">
        <v>15336.25</v>
      </c>
      <c r="I6425" s="788">
        <v>2786.4399881362915</v>
      </c>
      <c r="K6425" s="795">
        <v>905.6</v>
      </c>
      <c r="M6425" s="798">
        <f t="shared" si="301"/>
        <v>15587.328567460974</v>
      </c>
      <c r="N6425" s="303"/>
      <c r="S6425" s="786">
        <v>0</v>
      </c>
      <c r="T6425" s="781">
        <f>VLOOKUP(C6425,METADATA!$J$5:$Q$29,IF(E6425="HI",2,IF(E6425="LO",6,10))+IF(S6425=1,2,IF(D6425=7,1,(IF(WEEKDAY(B6425)=1,2,IF(WEEKDAY(B6425)=7,1,0))))))</f>
        <v>2</v>
      </c>
      <c r="U6425" s="781">
        <f>VLOOKUP(C6425,METADATA!$A$5:$H$29,IF(E6425="HI",2,IF(E6425="LO",6,10))+IF(S6425=1,2,IF(D6425=7,1,(IF(WEEKDAY(B6425)=1,2,IF(WEEKDAY(B6425)=7,1,0))))))</f>
        <v>2</v>
      </c>
    </row>
    <row r="6426" spans="2:21" ht="13.95" customHeight="1" x14ac:dyDescent="0.25">
      <c r="B6426" s="784">
        <f t="shared" si="299"/>
        <v>45650</v>
      </c>
      <c r="C6426" s="785">
        <v>14</v>
      </c>
      <c r="D6426" s="786">
        <f>IFERROR((INDEX(METADATA!$T$2:$T$20,MATCH(B6426,METADATA!$S$2:$S$20,0))),0)</f>
        <v>0</v>
      </c>
      <c r="E6426" s="785" t="str">
        <f t="shared" si="300"/>
        <v>LO</v>
      </c>
      <c r="F6426" s="786">
        <f>VLOOKUP(C6426,METADATA!$A$5:$H$29,IF(E6426="HI",2,IF(E6426="LO",6,10))+IF(D6426=1,2,IF(D6426=7,1,(IF(WEEKDAY(B6426)=1,2,IF(WEEKDAY(B6426)=7,1,0))))))</f>
        <v>2</v>
      </c>
      <c r="G6426" s="786">
        <f>VLOOKUP(C6426,METADATA!$J$5:$Q$29,IF(E6426="HI",2,IF(E6426="LO",6,10))+IF(D6426=1,2,IF(D6426=7,1,(IF(WEEKDAY(B6426)=1,2,IF(WEEKDAY(B6426)=7,1,0))))))</f>
        <v>2</v>
      </c>
      <c r="H6426" s="787">
        <v>15546.75</v>
      </c>
      <c r="I6426" s="788">
        <v>2807.2500370070338</v>
      </c>
      <c r="K6426" s="795">
        <v>913.98749999999995</v>
      </c>
      <c r="M6426" s="798">
        <f t="shared" si="301"/>
        <v>15798.167246005974</v>
      </c>
      <c r="N6426" s="303"/>
      <c r="S6426" s="786">
        <v>0</v>
      </c>
      <c r="T6426" s="781">
        <f>VLOOKUP(C6426,METADATA!$J$5:$Q$29,IF(E6426="HI",2,IF(E6426="LO",6,10))+IF(S6426=1,2,IF(D6426=7,1,(IF(WEEKDAY(B6426)=1,2,IF(WEEKDAY(B6426)=7,1,0))))))</f>
        <v>2</v>
      </c>
      <c r="U6426" s="781">
        <f>VLOOKUP(C6426,METADATA!$A$5:$H$29,IF(E6426="HI",2,IF(E6426="LO",6,10))+IF(S6426=1,2,IF(D6426=7,1,(IF(WEEKDAY(B6426)=1,2,IF(WEEKDAY(B6426)=7,1,0))))))</f>
        <v>2</v>
      </c>
    </row>
    <row r="6427" spans="2:21" ht="13.95" customHeight="1" x14ac:dyDescent="0.25">
      <c r="B6427" s="784">
        <f t="shared" si="299"/>
        <v>45650</v>
      </c>
      <c r="C6427" s="785">
        <v>15</v>
      </c>
      <c r="D6427" s="786">
        <f>IFERROR((INDEX(METADATA!$T$2:$T$20,MATCH(B6427,METADATA!$S$2:$S$20,0))),0)</f>
        <v>0</v>
      </c>
      <c r="E6427" s="785" t="str">
        <f t="shared" si="300"/>
        <v>LO</v>
      </c>
      <c r="F6427" s="786">
        <f>VLOOKUP(C6427,METADATA!$A$5:$H$29,IF(E6427="HI",2,IF(E6427="LO",6,10))+IF(D6427=1,2,IF(D6427=7,1,(IF(WEEKDAY(B6427)=1,2,IF(WEEKDAY(B6427)=7,1,0))))))</f>
        <v>2</v>
      </c>
      <c r="G6427" s="786">
        <f>VLOOKUP(C6427,METADATA!$J$5:$Q$29,IF(E6427="HI",2,IF(E6427="LO",6,10))+IF(D6427=1,2,IF(D6427=7,1,(IF(WEEKDAY(B6427)=1,2,IF(WEEKDAY(B6427)=7,1,0))))))</f>
        <v>2</v>
      </c>
      <c r="H6427" s="787">
        <v>15243</v>
      </c>
      <c r="I6427" s="788">
        <v>2793.9999878406525</v>
      </c>
      <c r="K6427" s="795">
        <v>902.26250000000005</v>
      </c>
      <c r="M6427" s="798">
        <f t="shared" si="301"/>
        <v>15496.950826922488</v>
      </c>
      <c r="N6427" s="303"/>
      <c r="S6427" s="786">
        <v>0</v>
      </c>
      <c r="T6427" s="781">
        <f>VLOOKUP(C6427,METADATA!$J$5:$Q$29,IF(E6427="HI",2,IF(E6427="LO",6,10))+IF(S6427=1,2,IF(D6427=7,1,(IF(WEEKDAY(B6427)=1,2,IF(WEEKDAY(B6427)=7,1,0))))))</f>
        <v>2</v>
      </c>
      <c r="U6427" s="781">
        <f>VLOOKUP(C6427,METADATA!$A$5:$H$29,IF(E6427="HI",2,IF(E6427="LO",6,10))+IF(S6427=1,2,IF(D6427=7,1,(IF(WEEKDAY(B6427)=1,2,IF(WEEKDAY(B6427)=7,1,0))))))</f>
        <v>2</v>
      </c>
    </row>
    <row r="6428" spans="2:21" ht="13.95" customHeight="1" x14ac:dyDescent="0.25">
      <c r="B6428" s="784">
        <f t="shared" ref="B6428:B6491" si="302">B6404+1</f>
        <v>45650</v>
      </c>
      <c r="C6428" s="785">
        <v>16</v>
      </c>
      <c r="D6428" s="786">
        <f>IFERROR((INDEX(METADATA!$T$2:$T$20,MATCH(B6428,METADATA!$S$2:$S$20,0))),0)</f>
        <v>0</v>
      </c>
      <c r="E6428" s="785" t="str">
        <f t="shared" si="300"/>
        <v>LO</v>
      </c>
      <c r="F6428" s="786">
        <f>VLOOKUP(C6428,METADATA!$A$5:$H$29,IF(E6428="HI",2,IF(E6428="LO",6,10))+IF(D6428=1,2,IF(D6428=7,1,(IF(WEEKDAY(B6428)=1,2,IF(WEEKDAY(B6428)=7,1,0))))))</f>
        <v>2</v>
      </c>
      <c r="G6428" s="786">
        <f>VLOOKUP(C6428,METADATA!$J$5:$Q$29,IF(E6428="HI",2,IF(E6428="LO",6,10))+IF(D6428=1,2,IF(D6428=7,1,(IF(WEEKDAY(B6428)=1,2,IF(WEEKDAY(B6428)=7,1,0))))))</f>
        <v>2</v>
      </c>
      <c r="H6428" s="787">
        <v>15126</v>
      </c>
      <c r="I6428" s="788">
        <v>2789.4200491607189</v>
      </c>
      <c r="K6428" s="795">
        <v>933.76250000000005</v>
      </c>
      <c r="M6428" s="798">
        <f t="shared" si="301"/>
        <v>15381.051336324828</v>
      </c>
      <c r="N6428" s="303"/>
      <c r="S6428" s="786">
        <v>0</v>
      </c>
      <c r="T6428" s="781">
        <f>VLOOKUP(C6428,METADATA!$J$5:$Q$29,IF(E6428="HI",2,IF(E6428="LO",6,10))+IF(S6428=1,2,IF(D6428=7,1,(IF(WEEKDAY(B6428)=1,2,IF(WEEKDAY(B6428)=7,1,0))))))</f>
        <v>2</v>
      </c>
      <c r="U6428" s="781">
        <f>VLOOKUP(C6428,METADATA!$A$5:$H$29,IF(E6428="HI",2,IF(E6428="LO",6,10))+IF(S6428=1,2,IF(D6428=7,1,(IF(WEEKDAY(B6428)=1,2,IF(WEEKDAY(B6428)=7,1,0))))))</f>
        <v>2</v>
      </c>
    </row>
    <row r="6429" spans="2:21" ht="13.95" customHeight="1" x14ac:dyDescent="0.25">
      <c r="B6429" s="784">
        <f t="shared" si="302"/>
        <v>45650</v>
      </c>
      <c r="C6429" s="785">
        <v>17</v>
      </c>
      <c r="D6429" s="786">
        <f>IFERROR((INDEX(METADATA!$T$2:$T$20,MATCH(B6429,METADATA!$S$2:$S$20,0))),0)</f>
        <v>0</v>
      </c>
      <c r="E6429" s="785" t="str">
        <f t="shared" si="300"/>
        <v>LO</v>
      </c>
      <c r="F6429" s="786">
        <f>VLOOKUP(C6429,METADATA!$A$5:$H$29,IF(E6429="HI",2,IF(E6429="LO",6,10))+IF(D6429=1,2,IF(D6429=7,1,(IF(WEEKDAY(B6429)=1,2,IF(WEEKDAY(B6429)=7,1,0))))))</f>
        <v>2</v>
      </c>
      <c r="G6429" s="786">
        <f>VLOOKUP(C6429,METADATA!$J$5:$Q$29,IF(E6429="HI",2,IF(E6429="LO",6,10))+IF(D6429=1,2,IF(D6429=7,1,(IF(WEEKDAY(B6429)=1,2,IF(WEEKDAY(B6429)=7,1,0))))))</f>
        <v>2</v>
      </c>
      <c r="H6429" s="787">
        <v>14460.75</v>
      </c>
      <c r="I6429" s="788">
        <v>2766.170024394989</v>
      </c>
      <c r="K6429" s="795">
        <v>0</v>
      </c>
      <c r="M6429" s="798">
        <f t="shared" si="301"/>
        <v>14722.940846392115</v>
      </c>
      <c r="N6429" s="303"/>
      <c r="S6429" s="786">
        <v>0</v>
      </c>
      <c r="T6429" s="781">
        <f>VLOOKUP(C6429,METADATA!$J$5:$Q$29,IF(E6429="HI",2,IF(E6429="LO",6,10))+IF(S6429=1,2,IF(D6429=7,1,(IF(WEEKDAY(B6429)=1,2,IF(WEEKDAY(B6429)=7,1,0))))))</f>
        <v>2</v>
      </c>
      <c r="U6429" s="781">
        <f>VLOOKUP(C6429,METADATA!$A$5:$H$29,IF(E6429="HI",2,IF(E6429="LO",6,10))+IF(S6429=1,2,IF(D6429=7,1,(IF(WEEKDAY(B6429)=1,2,IF(WEEKDAY(B6429)=7,1,0))))))</f>
        <v>2</v>
      </c>
    </row>
    <row r="6430" spans="2:21" ht="13.95" customHeight="1" x14ac:dyDescent="0.25">
      <c r="B6430" s="784">
        <f t="shared" si="302"/>
        <v>45650</v>
      </c>
      <c r="C6430" s="785">
        <v>18</v>
      </c>
      <c r="D6430" s="786">
        <f>IFERROR((INDEX(METADATA!$T$2:$T$20,MATCH(B6430,METADATA!$S$2:$S$20,0))),0)</f>
        <v>0</v>
      </c>
      <c r="E6430" s="785" t="str">
        <f t="shared" si="300"/>
        <v>LO</v>
      </c>
      <c r="F6430" s="786">
        <f>VLOOKUP(C6430,METADATA!$A$5:$H$29,IF(E6430="HI",2,IF(E6430="LO",6,10))+IF(D6430=1,2,IF(D6430=7,1,(IF(WEEKDAY(B6430)=1,2,IF(WEEKDAY(B6430)=7,1,0))))))</f>
        <v>1</v>
      </c>
      <c r="G6430" s="786">
        <f>VLOOKUP(C6430,METADATA!$J$5:$Q$29,IF(E6430="HI",2,IF(E6430="LO",6,10))+IF(D6430=1,2,IF(D6430=7,1,(IF(WEEKDAY(B6430)=1,2,IF(WEEKDAY(B6430)=7,1,0))))))</f>
        <v>1</v>
      </c>
      <c r="H6430" s="787">
        <v>14448.25</v>
      </c>
      <c r="I6430" s="788">
        <v>2786.1650122404099</v>
      </c>
      <c r="K6430" s="795">
        <v>0</v>
      </c>
      <c r="M6430" s="798">
        <f t="shared" si="301"/>
        <v>14714.436568823579</v>
      </c>
      <c r="N6430" s="303"/>
      <c r="S6430" s="786">
        <v>0</v>
      </c>
      <c r="T6430" s="781">
        <f>VLOOKUP(C6430,METADATA!$J$5:$Q$29,IF(E6430="HI",2,IF(E6430="LO",6,10))+IF(S6430=1,2,IF(D6430=7,1,(IF(WEEKDAY(B6430)=1,2,IF(WEEKDAY(B6430)=7,1,0))))))</f>
        <v>1</v>
      </c>
      <c r="U6430" s="781">
        <f>VLOOKUP(C6430,METADATA!$A$5:$H$29,IF(E6430="HI",2,IF(E6430="LO",6,10))+IF(S6430=1,2,IF(D6430=7,1,(IF(WEEKDAY(B6430)=1,2,IF(WEEKDAY(B6430)=7,1,0))))))</f>
        <v>1</v>
      </c>
    </row>
    <row r="6431" spans="2:21" ht="13.95" customHeight="1" x14ac:dyDescent="0.25">
      <c r="B6431" s="784">
        <f t="shared" si="302"/>
        <v>45650</v>
      </c>
      <c r="C6431" s="785">
        <v>19</v>
      </c>
      <c r="D6431" s="786">
        <f>IFERROR((INDEX(METADATA!$T$2:$T$20,MATCH(B6431,METADATA!$S$2:$S$20,0))),0)</f>
        <v>0</v>
      </c>
      <c r="E6431" s="785" t="str">
        <f t="shared" si="300"/>
        <v>LO</v>
      </c>
      <c r="F6431" s="786">
        <f>VLOOKUP(C6431,METADATA!$A$5:$H$29,IF(E6431="HI",2,IF(E6431="LO",6,10))+IF(D6431=1,2,IF(D6431=7,1,(IF(WEEKDAY(B6431)=1,2,IF(WEEKDAY(B6431)=7,1,0))))))</f>
        <v>1</v>
      </c>
      <c r="G6431" s="786">
        <f>VLOOKUP(C6431,METADATA!$J$5:$Q$29,IF(E6431="HI",2,IF(E6431="LO",6,10))+IF(D6431=1,2,IF(D6431=7,1,(IF(WEEKDAY(B6431)=1,2,IF(WEEKDAY(B6431)=7,1,0))))))</f>
        <v>1</v>
      </c>
      <c r="H6431" s="787">
        <v>14931.75</v>
      </c>
      <c r="I6431" s="788">
        <v>2712.0200365781784</v>
      </c>
      <c r="K6431" s="795">
        <v>0</v>
      </c>
      <c r="M6431" s="798">
        <f t="shared" si="301"/>
        <v>15176.040680668377</v>
      </c>
      <c r="N6431" s="303"/>
      <c r="S6431" s="786">
        <v>0</v>
      </c>
      <c r="T6431" s="781">
        <f>VLOOKUP(C6431,METADATA!$J$5:$Q$29,IF(E6431="HI",2,IF(E6431="LO",6,10))+IF(S6431=1,2,IF(D6431=7,1,(IF(WEEKDAY(B6431)=1,2,IF(WEEKDAY(B6431)=7,1,0))))))</f>
        <v>1</v>
      </c>
      <c r="U6431" s="781">
        <f>VLOOKUP(C6431,METADATA!$A$5:$H$29,IF(E6431="HI",2,IF(E6431="LO",6,10))+IF(S6431=1,2,IF(D6431=7,1,(IF(WEEKDAY(B6431)=1,2,IF(WEEKDAY(B6431)=7,1,0))))))</f>
        <v>1</v>
      </c>
    </row>
    <row r="6432" spans="2:21" ht="13.95" customHeight="1" x14ac:dyDescent="0.25">
      <c r="B6432" s="784">
        <f t="shared" si="302"/>
        <v>45650</v>
      </c>
      <c r="C6432" s="785">
        <v>20</v>
      </c>
      <c r="D6432" s="786">
        <f>IFERROR((INDEX(METADATA!$T$2:$T$20,MATCH(B6432,METADATA!$S$2:$S$20,0))),0)</f>
        <v>0</v>
      </c>
      <c r="E6432" s="785" t="str">
        <f t="shared" si="300"/>
        <v>LO</v>
      </c>
      <c r="F6432" s="786">
        <f>VLOOKUP(C6432,METADATA!$A$5:$H$29,IF(E6432="HI",2,IF(E6432="LO",6,10))+IF(D6432=1,2,IF(D6432=7,1,(IF(WEEKDAY(B6432)=1,2,IF(WEEKDAY(B6432)=7,1,0))))))</f>
        <v>1</v>
      </c>
      <c r="G6432" s="786">
        <f>VLOOKUP(C6432,METADATA!$J$5:$Q$29,IF(E6432="HI",2,IF(E6432="LO",6,10))+IF(D6432=1,2,IF(D6432=7,1,(IF(WEEKDAY(B6432)=1,2,IF(WEEKDAY(B6432)=7,1,0))))))</f>
        <v>2</v>
      </c>
      <c r="H6432" s="787">
        <v>13514.25</v>
      </c>
      <c r="I6432" s="788">
        <v>2069.6724243164063</v>
      </c>
      <c r="K6432" s="795">
        <v>0</v>
      </c>
      <c r="M6432" s="798">
        <f t="shared" si="301"/>
        <v>13671.81396181486</v>
      </c>
      <c r="N6432" s="303"/>
      <c r="S6432" s="786">
        <v>0</v>
      </c>
      <c r="T6432" s="781">
        <f>VLOOKUP(C6432,METADATA!$J$5:$Q$29,IF(E6432="HI",2,IF(E6432="LO",6,10))+IF(S6432=1,2,IF(D6432=7,1,(IF(WEEKDAY(B6432)=1,2,IF(WEEKDAY(B6432)=7,1,0))))))</f>
        <v>2</v>
      </c>
      <c r="U6432" s="781">
        <f>VLOOKUP(C6432,METADATA!$A$5:$H$29,IF(E6432="HI",2,IF(E6432="LO",6,10))+IF(S6432=1,2,IF(D6432=7,1,(IF(WEEKDAY(B6432)=1,2,IF(WEEKDAY(B6432)=7,1,0))))))</f>
        <v>1</v>
      </c>
    </row>
    <row r="6433" spans="2:21" ht="13.95" customHeight="1" x14ac:dyDescent="0.25">
      <c r="B6433" s="784">
        <f t="shared" si="302"/>
        <v>45650</v>
      </c>
      <c r="C6433" s="785">
        <v>21</v>
      </c>
      <c r="D6433" s="786">
        <f>IFERROR((INDEX(METADATA!$T$2:$T$20,MATCH(B6433,METADATA!$S$2:$S$20,0))),0)</f>
        <v>0</v>
      </c>
      <c r="E6433" s="785" t="str">
        <f t="shared" si="300"/>
        <v>LO</v>
      </c>
      <c r="F6433" s="786">
        <f>VLOOKUP(C6433,METADATA!$A$5:$H$29,IF(E6433="HI",2,IF(E6433="LO",6,10))+IF(D6433=1,2,IF(D6433=7,1,(IF(WEEKDAY(B6433)=1,2,IF(WEEKDAY(B6433)=7,1,0))))))</f>
        <v>2</v>
      </c>
      <c r="G6433" s="786">
        <f>VLOOKUP(C6433,METADATA!$J$5:$Q$29,IF(E6433="HI",2,IF(E6433="LO",6,10))+IF(D6433=1,2,IF(D6433=7,1,(IF(WEEKDAY(B6433)=1,2,IF(WEEKDAY(B6433)=7,1,0))))))</f>
        <v>2</v>
      </c>
      <c r="H6433" s="787">
        <v>12049</v>
      </c>
      <c r="I6433" s="788">
        <v>2171.2525329589844</v>
      </c>
      <c r="K6433" s="795">
        <v>0</v>
      </c>
      <c r="M6433" s="798">
        <f t="shared" si="301"/>
        <v>12243.069000944199</v>
      </c>
      <c r="N6433" s="303"/>
      <c r="S6433" s="786">
        <v>0</v>
      </c>
      <c r="T6433" s="781">
        <f>VLOOKUP(C6433,METADATA!$J$5:$Q$29,IF(E6433="HI",2,IF(E6433="LO",6,10))+IF(S6433=1,2,IF(D6433=7,1,(IF(WEEKDAY(B6433)=1,2,IF(WEEKDAY(B6433)=7,1,0))))))</f>
        <v>2</v>
      </c>
      <c r="U6433" s="781">
        <f>VLOOKUP(C6433,METADATA!$A$5:$H$29,IF(E6433="HI",2,IF(E6433="LO",6,10))+IF(S6433=1,2,IF(D6433=7,1,(IF(WEEKDAY(B6433)=1,2,IF(WEEKDAY(B6433)=7,1,0))))))</f>
        <v>2</v>
      </c>
    </row>
    <row r="6434" spans="2:21" ht="13.95" customHeight="1" x14ac:dyDescent="0.25">
      <c r="B6434" s="784">
        <f t="shared" si="302"/>
        <v>45650</v>
      </c>
      <c r="C6434" s="785">
        <v>22</v>
      </c>
      <c r="D6434" s="786">
        <f>IFERROR((INDEX(METADATA!$T$2:$T$20,MATCH(B6434,METADATA!$S$2:$S$20,0))),0)</f>
        <v>0</v>
      </c>
      <c r="E6434" s="785" t="str">
        <f t="shared" si="300"/>
        <v>LO</v>
      </c>
      <c r="F6434" s="786">
        <f>VLOOKUP(C6434,METADATA!$A$5:$H$29,IF(E6434="HI",2,IF(E6434="LO",6,10))+IF(D6434=1,2,IF(D6434=7,1,(IF(WEEKDAY(B6434)=1,2,IF(WEEKDAY(B6434)=7,1,0))))))</f>
        <v>3</v>
      </c>
      <c r="G6434" s="786">
        <f>VLOOKUP(C6434,METADATA!$J$5:$Q$29,IF(E6434="HI",2,IF(E6434="LO",6,10))+IF(D6434=1,2,IF(D6434=7,1,(IF(WEEKDAY(B6434)=1,2,IF(WEEKDAY(B6434)=7,1,0))))))</f>
        <v>3</v>
      </c>
      <c r="H6434" s="787">
        <v>10973.25</v>
      </c>
      <c r="I6434" s="788">
        <v>2810.3650001063943</v>
      </c>
      <c r="K6434" s="795">
        <v>0</v>
      </c>
      <c r="M6434" s="798">
        <f t="shared" si="301"/>
        <v>11327.416607343575</v>
      </c>
      <c r="N6434" s="303"/>
      <c r="S6434" s="786">
        <v>0</v>
      </c>
      <c r="T6434" s="781">
        <f>VLOOKUP(C6434,METADATA!$J$5:$Q$29,IF(E6434="HI",2,IF(E6434="LO",6,10))+IF(S6434=1,2,IF(D6434=7,1,(IF(WEEKDAY(B6434)=1,2,IF(WEEKDAY(B6434)=7,1,0))))))</f>
        <v>3</v>
      </c>
      <c r="U6434" s="781">
        <f>VLOOKUP(C6434,METADATA!$A$5:$H$29,IF(E6434="HI",2,IF(E6434="LO",6,10))+IF(S6434=1,2,IF(D6434=7,1,(IF(WEEKDAY(B6434)=1,2,IF(WEEKDAY(B6434)=7,1,0))))))</f>
        <v>3</v>
      </c>
    </row>
    <row r="6435" spans="2:21" ht="13.95" customHeight="1" x14ac:dyDescent="0.25">
      <c r="B6435" s="784">
        <f t="shared" si="302"/>
        <v>45650</v>
      </c>
      <c r="C6435" s="785">
        <v>23</v>
      </c>
      <c r="D6435" s="786">
        <f>IFERROR((INDEX(METADATA!$T$2:$T$20,MATCH(B6435,METADATA!$S$2:$S$20,0))),0)</f>
        <v>0</v>
      </c>
      <c r="E6435" s="785" t="str">
        <f t="shared" si="300"/>
        <v>LO</v>
      </c>
      <c r="F6435" s="786">
        <f>VLOOKUP(C6435,METADATA!$A$5:$H$29,IF(E6435="HI",2,IF(E6435="LO",6,10))+IF(D6435=1,2,IF(D6435=7,1,(IF(WEEKDAY(B6435)=1,2,IF(WEEKDAY(B6435)=7,1,0))))))</f>
        <v>3</v>
      </c>
      <c r="G6435" s="786">
        <f>VLOOKUP(C6435,METADATA!$J$5:$Q$29,IF(E6435="HI",2,IF(E6435="LO",6,10))+IF(D6435=1,2,IF(D6435=7,1,(IF(WEEKDAY(B6435)=1,2,IF(WEEKDAY(B6435)=7,1,0))))))</f>
        <v>3</v>
      </c>
      <c r="H6435" s="787">
        <v>10224</v>
      </c>
      <c r="I6435" s="788">
        <v>2808.6649877876043</v>
      </c>
      <c r="K6435" s="795">
        <v>0</v>
      </c>
      <c r="M6435" s="798">
        <f t="shared" si="301"/>
        <v>10602.772043839475</v>
      </c>
      <c r="N6435" s="303"/>
      <c r="S6435" s="786">
        <v>0</v>
      </c>
      <c r="T6435" s="781">
        <f>VLOOKUP(C6435,METADATA!$J$5:$Q$29,IF(E6435="HI",2,IF(E6435="LO",6,10))+IF(S6435=1,2,IF(D6435=7,1,(IF(WEEKDAY(B6435)=1,2,IF(WEEKDAY(B6435)=7,1,0))))))</f>
        <v>3</v>
      </c>
      <c r="U6435" s="781">
        <f>VLOOKUP(C6435,METADATA!$A$5:$H$29,IF(E6435="HI",2,IF(E6435="LO",6,10))+IF(S6435=1,2,IF(D6435=7,1,(IF(WEEKDAY(B6435)=1,2,IF(WEEKDAY(B6435)=7,1,0))))))</f>
        <v>3</v>
      </c>
    </row>
    <row r="6436" spans="2:21" ht="13.95" customHeight="1" x14ac:dyDescent="0.25">
      <c r="B6436" s="784">
        <f t="shared" si="302"/>
        <v>45651</v>
      </c>
      <c r="C6436" s="785">
        <v>0</v>
      </c>
      <c r="D6436" s="786">
        <f>IFERROR((INDEX(METADATA!$T$2:$T$20,MATCH(B6436,METADATA!$S$2:$S$20,0))),0)</f>
        <v>1</v>
      </c>
      <c r="E6436" s="785" t="str">
        <f t="shared" si="300"/>
        <v>LO</v>
      </c>
      <c r="F6436" s="786">
        <f>VLOOKUP(C6436,METADATA!$A$5:$H$29,IF(E6436="HI",2,IF(E6436="LO",6,10))+IF(D6436=1,2,IF(D6436=7,1,(IF(WEEKDAY(B6436)=1,2,IF(WEEKDAY(B6436)=7,1,0))))))</f>
        <v>3</v>
      </c>
      <c r="G6436" s="786">
        <f>VLOOKUP(C6436,METADATA!$J$5:$Q$29,IF(E6436="HI",2,IF(E6436="LO",6,10))+IF(D6436=1,2,IF(D6436=7,1,(IF(WEEKDAY(B6436)=1,2,IF(WEEKDAY(B6436)=7,1,0))))))</f>
        <v>3</v>
      </c>
      <c r="H6436" s="787">
        <v>9425.5</v>
      </c>
      <c r="I6436" s="788">
        <v>2796.4749023914337</v>
      </c>
      <c r="K6436" s="795">
        <v>0</v>
      </c>
      <c r="M6436" s="798">
        <f t="shared" si="301"/>
        <v>9831.5981472853728</v>
      </c>
      <c r="N6436" s="303"/>
      <c r="S6436" s="786">
        <v>0</v>
      </c>
      <c r="T6436" s="781">
        <f>VLOOKUP(C6436,METADATA!$J$5:$Q$29,IF(E6436="HI",2,IF(E6436="LO",6,10))+IF(S6436=1,2,IF(D6436=7,1,(IF(WEEKDAY(B6436)=1,2,IF(WEEKDAY(B6436)=7,1,0))))))</f>
        <v>3</v>
      </c>
      <c r="U6436" s="781">
        <f>VLOOKUP(C6436,METADATA!$A$5:$H$29,IF(E6436="HI",2,IF(E6436="LO",6,10))+IF(S6436=1,2,IF(D6436=7,1,(IF(WEEKDAY(B6436)=1,2,IF(WEEKDAY(B6436)=7,1,0))))))</f>
        <v>3</v>
      </c>
    </row>
    <row r="6437" spans="2:21" ht="13.95" customHeight="1" x14ac:dyDescent="0.25">
      <c r="B6437" s="784">
        <f t="shared" si="302"/>
        <v>45651</v>
      </c>
      <c r="C6437" s="785">
        <v>1</v>
      </c>
      <c r="D6437" s="786">
        <f>IFERROR((INDEX(METADATA!$T$2:$T$20,MATCH(B6437,METADATA!$S$2:$S$20,0))),0)</f>
        <v>1</v>
      </c>
      <c r="E6437" s="785" t="str">
        <f t="shared" si="300"/>
        <v>LO</v>
      </c>
      <c r="F6437" s="786">
        <f>VLOOKUP(C6437,METADATA!$A$5:$H$29,IF(E6437="HI",2,IF(E6437="LO",6,10))+IF(D6437=1,2,IF(D6437=7,1,(IF(WEEKDAY(B6437)=1,2,IF(WEEKDAY(B6437)=7,1,0))))))</f>
        <v>3</v>
      </c>
      <c r="G6437" s="786">
        <f>VLOOKUP(C6437,METADATA!$J$5:$Q$29,IF(E6437="HI",2,IF(E6437="LO",6,10))+IF(D6437=1,2,IF(D6437=7,1,(IF(WEEKDAY(B6437)=1,2,IF(WEEKDAY(B6437)=7,1,0))))))</f>
        <v>3</v>
      </c>
      <c r="H6437" s="787">
        <v>8832.5</v>
      </c>
      <c r="I6437" s="788">
        <v>2819.5125074386597</v>
      </c>
      <c r="K6437" s="795">
        <v>0</v>
      </c>
      <c r="M6437" s="798">
        <f t="shared" si="301"/>
        <v>9271.6075752591605</v>
      </c>
      <c r="N6437" s="303"/>
      <c r="S6437" s="786">
        <v>0</v>
      </c>
      <c r="T6437" s="781">
        <f>VLOOKUP(C6437,METADATA!$J$5:$Q$29,IF(E6437="HI",2,IF(E6437="LO",6,10))+IF(S6437=1,2,IF(D6437=7,1,(IF(WEEKDAY(B6437)=1,2,IF(WEEKDAY(B6437)=7,1,0))))))</f>
        <v>3</v>
      </c>
      <c r="U6437" s="781">
        <f>VLOOKUP(C6437,METADATA!$A$5:$H$29,IF(E6437="HI",2,IF(E6437="LO",6,10))+IF(S6437=1,2,IF(D6437=7,1,(IF(WEEKDAY(B6437)=1,2,IF(WEEKDAY(B6437)=7,1,0))))))</f>
        <v>3</v>
      </c>
    </row>
    <row r="6438" spans="2:21" ht="13.95" customHeight="1" x14ac:dyDescent="0.25">
      <c r="B6438" s="784">
        <f t="shared" si="302"/>
        <v>45651</v>
      </c>
      <c r="C6438" s="785">
        <v>2</v>
      </c>
      <c r="D6438" s="786">
        <f>IFERROR((INDEX(METADATA!$T$2:$T$20,MATCH(B6438,METADATA!$S$2:$S$20,0))),0)</f>
        <v>1</v>
      </c>
      <c r="E6438" s="785" t="str">
        <f t="shared" si="300"/>
        <v>LO</v>
      </c>
      <c r="F6438" s="786">
        <f>VLOOKUP(C6438,METADATA!$A$5:$H$29,IF(E6438="HI",2,IF(E6438="LO",6,10))+IF(D6438=1,2,IF(D6438=7,1,(IF(WEEKDAY(B6438)=1,2,IF(WEEKDAY(B6438)=7,1,0))))))</f>
        <v>3</v>
      </c>
      <c r="G6438" s="786">
        <f>VLOOKUP(C6438,METADATA!$J$5:$Q$29,IF(E6438="HI",2,IF(E6438="LO",6,10))+IF(D6438=1,2,IF(D6438=7,1,(IF(WEEKDAY(B6438)=1,2,IF(WEEKDAY(B6438)=7,1,0))))))</f>
        <v>3</v>
      </c>
      <c r="H6438" s="787">
        <v>8969.5</v>
      </c>
      <c r="I6438" s="788">
        <v>2807.2149630710483</v>
      </c>
      <c r="K6438" s="795">
        <v>0</v>
      </c>
      <c r="M6438" s="798">
        <f t="shared" si="301"/>
        <v>9398.531060697198</v>
      </c>
      <c r="N6438" s="303"/>
      <c r="S6438" s="786">
        <v>0</v>
      </c>
      <c r="T6438" s="781">
        <f>VLOOKUP(C6438,METADATA!$J$5:$Q$29,IF(E6438="HI",2,IF(E6438="LO",6,10))+IF(S6438=1,2,IF(D6438=7,1,(IF(WEEKDAY(B6438)=1,2,IF(WEEKDAY(B6438)=7,1,0))))))</f>
        <v>3</v>
      </c>
      <c r="U6438" s="781">
        <f>VLOOKUP(C6438,METADATA!$A$5:$H$29,IF(E6438="HI",2,IF(E6438="LO",6,10))+IF(S6438=1,2,IF(D6438=7,1,(IF(WEEKDAY(B6438)=1,2,IF(WEEKDAY(B6438)=7,1,0))))))</f>
        <v>3</v>
      </c>
    </row>
    <row r="6439" spans="2:21" ht="13.95" customHeight="1" x14ac:dyDescent="0.25">
      <c r="B6439" s="784">
        <f t="shared" si="302"/>
        <v>45651</v>
      </c>
      <c r="C6439" s="785">
        <v>3</v>
      </c>
      <c r="D6439" s="786">
        <f>IFERROR((INDEX(METADATA!$T$2:$T$20,MATCH(B6439,METADATA!$S$2:$S$20,0))),0)</f>
        <v>1</v>
      </c>
      <c r="E6439" s="785" t="str">
        <f t="shared" si="300"/>
        <v>LO</v>
      </c>
      <c r="F6439" s="786">
        <f>VLOOKUP(C6439,METADATA!$A$5:$H$29,IF(E6439="HI",2,IF(E6439="LO",6,10))+IF(D6439=1,2,IF(D6439=7,1,(IF(WEEKDAY(B6439)=1,2,IF(WEEKDAY(B6439)=7,1,0))))))</f>
        <v>3</v>
      </c>
      <c r="G6439" s="786">
        <f>VLOOKUP(C6439,METADATA!$J$5:$Q$29,IF(E6439="HI",2,IF(E6439="LO",6,10))+IF(D6439=1,2,IF(D6439=7,1,(IF(WEEKDAY(B6439)=1,2,IF(WEEKDAY(B6439)=7,1,0))))))</f>
        <v>3</v>
      </c>
      <c r="H6439" s="787">
        <v>9228.5</v>
      </c>
      <c r="I6439" s="788">
        <v>2734.6800367832184</v>
      </c>
      <c r="K6439" s="795">
        <v>0</v>
      </c>
      <c r="M6439" s="798">
        <f t="shared" si="301"/>
        <v>9625.1590715988004</v>
      </c>
      <c r="N6439" s="303"/>
      <c r="S6439" s="786">
        <v>0</v>
      </c>
      <c r="T6439" s="781">
        <f>VLOOKUP(C6439,METADATA!$J$5:$Q$29,IF(E6439="HI",2,IF(E6439="LO",6,10))+IF(S6439=1,2,IF(D6439=7,1,(IF(WEEKDAY(B6439)=1,2,IF(WEEKDAY(B6439)=7,1,0))))))</f>
        <v>3</v>
      </c>
      <c r="U6439" s="781">
        <f>VLOOKUP(C6439,METADATA!$A$5:$H$29,IF(E6439="HI",2,IF(E6439="LO",6,10))+IF(S6439=1,2,IF(D6439=7,1,(IF(WEEKDAY(B6439)=1,2,IF(WEEKDAY(B6439)=7,1,0))))))</f>
        <v>3</v>
      </c>
    </row>
    <row r="6440" spans="2:21" ht="13.95" customHeight="1" x14ac:dyDescent="0.25">
      <c r="B6440" s="784">
        <f t="shared" si="302"/>
        <v>45651</v>
      </c>
      <c r="C6440" s="785">
        <v>4</v>
      </c>
      <c r="D6440" s="786">
        <f>IFERROR((INDEX(METADATA!$T$2:$T$20,MATCH(B6440,METADATA!$S$2:$S$20,0))),0)</f>
        <v>1</v>
      </c>
      <c r="E6440" s="785" t="str">
        <f t="shared" si="300"/>
        <v>LO</v>
      </c>
      <c r="F6440" s="786">
        <f>VLOOKUP(C6440,METADATA!$A$5:$H$29,IF(E6440="HI",2,IF(E6440="LO",6,10))+IF(D6440=1,2,IF(D6440=7,1,(IF(WEEKDAY(B6440)=1,2,IF(WEEKDAY(B6440)=7,1,0))))))</f>
        <v>3</v>
      </c>
      <c r="G6440" s="786">
        <f>VLOOKUP(C6440,METADATA!$J$5:$Q$29,IF(E6440="HI",2,IF(E6440="LO",6,10))+IF(D6440=1,2,IF(D6440=7,1,(IF(WEEKDAY(B6440)=1,2,IF(WEEKDAY(B6440)=7,1,0))))))</f>
        <v>3</v>
      </c>
      <c r="H6440" s="787">
        <v>9511.5</v>
      </c>
      <c r="I6440" s="788">
        <v>2969.6600162982941</v>
      </c>
      <c r="K6440" s="795">
        <v>870.51250000000005</v>
      </c>
      <c r="M6440" s="798">
        <f t="shared" si="301"/>
        <v>9964.3119613147792</v>
      </c>
      <c r="N6440" s="303"/>
      <c r="S6440" s="786">
        <v>0</v>
      </c>
      <c r="T6440" s="781">
        <f>VLOOKUP(C6440,METADATA!$J$5:$Q$29,IF(E6440="HI",2,IF(E6440="LO",6,10))+IF(S6440=1,2,IF(D6440=7,1,(IF(WEEKDAY(B6440)=1,2,IF(WEEKDAY(B6440)=7,1,0))))))</f>
        <v>3</v>
      </c>
      <c r="U6440" s="781">
        <f>VLOOKUP(C6440,METADATA!$A$5:$H$29,IF(E6440="HI",2,IF(E6440="LO",6,10))+IF(S6440=1,2,IF(D6440=7,1,(IF(WEEKDAY(B6440)=1,2,IF(WEEKDAY(B6440)=7,1,0))))))</f>
        <v>3</v>
      </c>
    </row>
    <row r="6441" spans="2:21" ht="13.95" customHeight="1" x14ac:dyDescent="0.25">
      <c r="B6441" s="784">
        <f t="shared" si="302"/>
        <v>45651</v>
      </c>
      <c r="C6441" s="785">
        <v>5</v>
      </c>
      <c r="D6441" s="786">
        <f>IFERROR((INDEX(METADATA!$T$2:$T$20,MATCH(B6441,METADATA!$S$2:$S$20,0))),0)</f>
        <v>1</v>
      </c>
      <c r="E6441" s="785" t="str">
        <f t="shared" si="300"/>
        <v>LO</v>
      </c>
      <c r="F6441" s="786">
        <f>VLOOKUP(C6441,METADATA!$A$5:$H$29,IF(E6441="HI",2,IF(E6441="LO",6,10))+IF(D6441=1,2,IF(D6441=7,1,(IF(WEEKDAY(B6441)=1,2,IF(WEEKDAY(B6441)=7,1,0))))))</f>
        <v>3</v>
      </c>
      <c r="G6441" s="786">
        <f>VLOOKUP(C6441,METADATA!$J$5:$Q$29,IF(E6441="HI",2,IF(E6441="LO",6,10))+IF(D6441=1,2,IF(D6441=7,1,(IF(WEEKDAY(B6441)=1,2,IF(WEEKDAY(B6441)=7,1,0))))))</f>
        <v>3</v>
      </c>
      <c r="H6441" s="787">
        <v>10414.5</v>
      </c>
      <c r="I6441" s="788">
        <v>3908.2949523925781</v>
      </c>
      <c r="K6441" s="795">
        <v>865.8125</v>
      </c>
      <c r="M6441" s="798">
        <f t="shared" si="301"/>
        <v>11123.694515982417</v>
      </c>
      <c r="N6441" s="303"/>
      <c r="S6441" s="786">
        <v>0</v>
      </c>
      <c r="T6441" s="781">
        <f>VLOOKUP(C6441,METADATA!$J$5:$Q$29,IF(E6441="HI",2,IF(E6441="LO",6,10))+IF(S6441=1,2,IF(D6441=7,1,(IF(WEEKDAY(B6441)=1,2,IF(WEEKDAY(B6441)=7,1,0))))))</f>
        <v>3</v>
      </c>
      <c r="U6441" s="781">
        <f>VLOOKUP(C6441,METADATA!$A$5:$H$29,IF(E6441="HI",2,IF(E6441="LO",6,10))+IF(S6441=1,2,IF(D6441=7,1,(IF(WEEKDAY(B6441)=1,2,IF(WEEKDAY(B6441)=7,1,0))))))</f>
        <v>3</v>
      </c>
    </row>
    <row r="6442" spans="2:21" ht="13.95" customHeight="1" x14ac:dyDescent="0.25">
      <c r="B6442" s="784">
        <f t="shared" si="302"/>
        <v>45651</v>
      </c>
      <c r="C6442" s="785">
        <v>6</v>
      </c>
      <c r="D6442" s="786">
        <f>IFERROR((INDEX(METADATA!$T$2:$T$20,MATCH(B6442,METADATA!$S$2:$S$20,0))),0)</f>
        <v>1</v>
      </c>
      <c r="E6442" s="785" t="str">
        <f t="shared" si="300"/>
        <v>LO</v>
      </c>
      <c r="F6442" s="786">
        <f>VLOOKUP(C6442,METADATA!$A$5:$H$29,IF(E6442="HI",2,IF(E6442="LO",6,10))+IF(D6442=1,2,IF(D6442=7,1,(IF(WEEKDAY(B6442)=1,2,IF(WEEKDAY(B6442)=7,1,0))))))</f>
        <v>3</v>
      </c>
      <c r="G6442" s="786">
        <f>VLOOKUP(C6442,METADATA!$J$5:$Q$29,IF(E6442="HI",2,IF(E6442="LO",6,10))+IF(D6442=1,2,IF(D6442=7,1,(IF(WEEKDAY(B6442)=1,2,IF(WEEKDAY(B6442)=7,1,0))))))</f>
        <v>3</v>
      </c>
      <c r="H6442" s="787">
        <v>11475.25</v>
      </c>
      <c r="I6442" s="788">
        <v>3976.9049987792969</v>
      </c>
      <c r="K6442" s="795">
        <v>834.63750000000005</v>
      </c>
      <c r="M6442" s="798">
        <f t="shared" si="301"/>
        <v>12144.83988909758</v>
      </c>
      <c r="N6442" s="303"/>
      <c r="S6442" s="786">
        <v>0</v>
      </c>
      <c r="T6442" s="781">
        <f>VLOOKUP(C6442,METADATA!$J$5:$Q$29,IF(E6442="HI",2,IF(E6442="LO",6,10))+IF(S6442=1,2,IF(D6442=7,1,(IF(WEEKDAY(B6442)=1,2,IF(WEEKDAY(B6442)=7,1,0))))))</f>
        <v>2</v>
      </c>
      <c r="U6442" s="781">
        <f>VLOOKUP(C6442,METADATA!$A$5:$H$29,IF(E6442="HI",2,IF(E6442="LO",6,10))+IF(S6442=1,2,IF(D6442=7,1,(IF(WEEKDAY(B6442)=1,2,IF(WEEKDAY(B6442)=7,1,0))))))</f>
        <v>2</v>
      </c>
    </row>
    <row r="6443" spans="2:21" ht="13.95" customHeight="1" x14ac:dyDescent="0.25">
      <c r="B6443" s="784">
        <f t="shared" si="302"/>
        <v>45651</v>
      </c>
      <c r="C6443" s="785">
        <v>7</v>
      </c>
      <c r="D6443" s="786">
        <f>IFERROR((INDEX(METADATA!$T$2:$T$20,MATCH(B6443,METADATA!$S$2:$S$20,0))),0)</f>
        <v>1</v>
      </c>
      <c r="E6443" s="785" t="str">
        <f t="shared" si="300"/>
        <v>LO</v>
      </c>
      <c r="F6443" s="786">
        <f>VLOOKUP(C6443,METADATA!$A$5:$H$29,IF(E6443="HI",2,IF(E6443="LO",6,10))+IF(D6443=1,2,IF(D6443=7,1,(IF(WEEKDAY(B6443)=1,2,IF(WEEKDAY(B6443)=7,1,0))))))</f>
        <v>3</v>
      </c>
      <c r="G6443" s="786">
        <f>VLOOKUP(C6443,METADATA!$J$5:$Q$29,IF(E6443="HI",2,IF(E6443="LO",6,10))+IF(D6443=1,2,IF(D6443=7,1,(IF(WEEKDAY(B6443)=1,2,IF(WEEKDAY(B6443)=7,1,0))))))</f>
        <v>3</v>
      </c>
      <c r="H6443" s="787">
        <v>12978.25</v>
      </c>
      <c r="I6443" s="788">
        <v>3943.9449462890625</v>
      </c>
      <c r="K6443" s="795">
        <v>847.33749999999998</v>
      </c>
      <c r="M6443" s="798">
        <f t="shared" si="301"/>
        <v>13564.27936905824</v>
      </c>
      <c r="N6443" s="303"/>
      <c r="S6443" s="786">
        <v>0</v>
      </c>
      <c r="T6443" s="781">
        <f>VLOOKUP(C6443,METADATA!$J$5:$Q$29,IF(E6443="HI",2,IF(E6443="LO",6,10))+IF(S6443=1,2,IF(D6443=7,1,(IF(WEEKDAY(B6443)=1,2,IF(WEEKDAY(B6443)=7,1,0))))))</f>
        <v>1</v>
      </c>
      <c r="U6443" s="781">
        <f>VLOOKUP(C6443,METADATA!$A$5:$H$29,IF(E6443="HI",2,IF(E6443="LO",6,10))+IF(S6443=1,2,IF(D6443=7,1,(IF(WEEKDAY(B6443)=1,2,IF(WEEKDAY(B6443)=7,1,0))))))</f>
        <v>1</v>
      </c>
    </row>
    <row r="6444" spans="2:21" ht="13.95" customHeight="1" x14ac:dyDescent="0.25">
      <c r="B6444" s="784">
        <f t="shared" si="302"/>
        <v>45651</v>
      </c>
      <c r="C6444" s="785">
        <v>8</v>
      </c>
      <c r="D6444" s="786">
        <f>IFERROR((INDEX(METADATA!$T$2:$T$20,MATCH(B6444,METADATA!$S$2:$S$20,0))),0)</f>
        <v>1</v>
      </c>
      <c r="E6444" s="785" t="str">
        <f t="shared" si="300"/>
        <v>LO</v>
      </c>
      <c r="F6444" s="786">
        <f>VLOOKUP(C6444,METADATA!$A$5:$H$29,IF(E6444="HI",2,IF(E6444="LO",6,10))+IF(D6444=1,2,IF(D6444=7,1,(IF(WEEKDAY(B6444)=1,2,IF(WEEKDAY(B6444)=7,1,0))))))</f>
        <v>3</v>
      </c>
      <c r="G6444" s="786">
        <f>VLOOKUP(C6444,METADATA!$J$5:$Q$29,IF(E6444="HI",2,IF(E6444="LO",6,10))+IF(D6444=1,2,IF(D6444=7,1,(IF(WEEKDAY(B6444)=1,2,IF(WEEKDAY(B6444)=7,1,0))))))</f>
        <v>3</v>
      </c>
      <c r="H6444" s="787">
        <v>14538.75</v>
      </c>
      <c r="I6444" s="788">
        <v>3891.8749694824219</v>
      </c>
      <c r="K6444" s="795">
        <v>851.61249999999995</v>
      </c>
      <c r="M6444" s="798">
        <f t="shared" si="301"/>
        <v>15050.645911075837</v>
      </c>
      <c r="N6444" s="303"/>
      <c r="S6444" s="786">
        <v>0</v>
      </c>
      <c r="T6444" s="781">
        <f>VLOOKUP(C6444,METADATA!$J$5:$Q$29,IF(E6444="HI",2,IF(E6444="LO",6,10))+IF(S6444=1,2,IF(D6444=7,1,(IF(WEEKDAY(B6444)=1,2,IF(WEEKDAY(B6444)=7,1,0))))))</f>
        <v>1</v>
      </c>
      <c r="U6444" s="781">
        <f>VLOOKUP(C6444,METADATA!$A$5:$H$29,IF(E6444="HI",2,IF(E6444="LO",6,10))+IF(S6444=1,2,IF(D6444=7,1,(IF(WEEKDAY(B6444)=1,2,IF(WEEKDAY(B6444)=7,1,0))))))</f>
        <v>1</v>
      </c>
    </row>
    <row r="6445" spans="2:21" ht="13.95" customHeight="1" x14ac:dyDescent="0.25">
      <c r="B6445" s="784">
        <f t="shared" si="302"/>
        <v>45651</v>
      </c>
      <c r="C6445" s="785">
        <v>9</v>
      </c>
      <c r="D6445" s="786">
        <f>IFERROR((INDEX(METADATA!$T$2:$T$20,MATCH(B6445,METADATA!$S$2:$S$20,0))),0)</f>
        <v>1</v>
      </c>
      <c r="E6445" s="785" t="str">
        <f t="shared" si="300"/>
        <v>LO</v>
      </c>
      <c r="F6445" s="786">
        <f>VLOOKUP(C6445,METADATA!$A$5:$H$29,IF(E6445="HI",2,IF(E6445="LO",6,10))+IF(D6445=1,2,IF(D6445=7,1,(IF(WEEKDAY(B6445)=1,2,IF(WEEKDAY(B6445)=7,1,0))))))</f>
        <v>3</v>
      </c>
      <c r="G6445" s="786">
        <f>VLOOKUP(C6445,METADATA!$J$5:$Q$29,IF(E6445="HI",2,IF(E6445="LO",6,10))+IF(D6445=1,2,IF(D6445=7,1,(IF(WEEKDAY(B6445)=1,2,IF(WEEKDAY(B6445)=7,1,0))))))</f>
        <v>3</v>
      </c>
      <c r="H6445" s="787">
        <v>15022.25</v>
      </c>
      <c r="I6445" s="788">
        <v>3816.56005859375</v>
      </c>
      <c r="K6445" s="795">
        <v>856.5</v>
      </c>
      <c r="M6445" s="798">
        <f t="shared" si="301"/>
        <v>15499.487918745997</v>
      </c>
      <c r="N6445" s="303"/>
      <c r="S6445" s="786">
        <v>0</v>
      </c>
      <c r="T6445" s="781">
        <f>VLOOKUP(C6445,METADATA!$J$5:$Q$29,IF(E6445="HI",2,IF(E6445="LO",6,10))+IF(S6445=1,2,IF(D6445=7,1,(IF(WEEKDAY(B6445)=1,2,IF(WEEKDAY(B6445)=7,1,0))))))</f>
        <v>1</v>
      </c>
      <c r="U6445" s="781">
        <f>VLOOKUP(C6445,METADATA!$A$5:$H$29,IF(E6445="HI",2,IF(E6445="LO",6,10))+IF(S6445=1,2,IF(D6445=7,1,(IF(WEEKDAY(B6445)=1,2,IF(WEEKDAY(B6445)=7,1,0))))))</f>
        <v>2</v>
      </c>
    </row>
    <row r="6446" spans="2:21" ht="13.95" customHeight="1" x14ac:dyDescent="0.25">
      <c r="B6446" s="784">
        <f t="shared" si="302"/>
        <v>45651</v>
      </c>
      <c r="C6446" s="785">
        <v>10</v>
      </c>
      <c r="D6446" s="786">
        <f>IFERROR((INDEX(METADATA!$T$2:$T$20,MATCH(B6446,METADATA!$S$2:$S$20,0))),0)</f>
        <v>1</v>
      </c>
      <c r="E6446" s="785" t="str">
        <f t="shared" si="300"/>
        <v>LO</v>
      </c>
      <c r="F6446" s="786">
        <f>VLOOKUP(C6446,METADATA!$A$5:$H$29,IF(E6446="HI",2,IF(E6446="LO",6,10))+IF(D6446=1,2,IF(D6446=7,1,(IF(WEEKDAY(B6446)=1,2,IF(WEEKDAY(B6446)=7,1,0))))))</f>
        <v>3</v>
      </c>
      <c r="G6446" s="786">
        <f>VLOOKUP(C6446,METADATA!$J$5:$Q$29,IF(E6446="HI",2,IF(E6446="LO",6,10))+IF(D6446=1,2,IF(D6446=7,1,(IF(WEEKDAY(B6446)=1,2,IF(WEEKDAY(B6446)=7,1,0))))))</f>
        <v>3</v>
      </c>
      <c r="H6446" s="787">
        <v>14934.25</v>
      </c>
      <c r="I6446" s="788">
        <v>3801.3600158691406</v>
      </c>
      <c r="K6446" s="795">
        <v>824.32500000000005</v>
      </c>
      <c r="M6446" s="798">
        <f t="shared" si="301"/>
        <v>15410.456224030118</v>
      </c>
      <c r="N6446" s="303"/>
      <c r="S6446" s="786">
        <v>0</v>
      </c>
      <c r="T6446" s="781">
        <f>VLOOKUP(C6446,METADATA!$J$5:$Q$29,IF(E6446="HI",2,IF(E6446="LO",6,10))+IF(S6446=1,2,IF(D6446=7,1,(IF(WEEKDAY(B6446)=1,2,IF(WEEKDAY(B6446)=7,1,0))))))</f>
        <v>2</v>
      </c>
      <c r="U6446" s="781">
        <f>VLOOKUP(C6446,METADATA!$A$5:$H$29,IF(E6446="HI",2,IF(E6446="LO",6,10))+IF(S6446=1,2,IF(D6446=7,1,(IF(WEEKDAY(B6446)=1,2,IF(WEEKDAY(B6446)=7,1,0))))))</f>
        <v>2</v>
      </c>
    </row>
    <row r="6447" spans="2:21" ht="13.95" customHeight="1" x14ac:dyDescent="0.25">
      <c r="B6447" s="784">
        <f t="shared" si="302"/>
        <v>45651</v>
      </c>
      <c r="C6447" s="785">
        <v>11</v>
      </c>
      <c r="D6447" s="786">
        <f>IFERROR((INDEX(METADATA!$T$2:$T$20,MATCH(B6447,METADATA!$S$2:$S$20,0))),0)</f>
        <v>1</v>
      </c>
      <c r="E6447" s="785" t="str">
        <f t="shared" si="300"/>
        <v>LO</v>
      </c>
      <c r="F6447" s="786">
        <f>VLOOKUP(C6447,METADATA!$A$5:$H$29,IF(E6447="HI",2,IF(E6447="LO",6,10))+IF(D6447=1,2,IF(D6447=7,1,(IF(WEEKDAY(B6447)=1,2,IF(WEEKDAY(B6447)=7,1,0))))))</f>
        <v>3</v>
      </c>
      <c r="G6447" s="786">
        <f>VLOOKUP(C6447,METADATA!$J$5:$Q$29,IF(E6447="HI",2,IF(E6447="LO",6,10))+IF(D6447=1,2,IF(D6447=7,1,(IF(WEEKDAY(B6447)=1,2,IF(WEEKDAY(B6447)=7,1,0))))))</f>
        <v>3</v>
      </c>
      <c r="H6447" s="787">
        <v>15369.75</v>
      </c>
      <c r="I6447" s="788">
        <v>3838.385009765625</v>
      </c>
      <c r="K6447" s="795">
        <v>882.73749999999995</v>
      </c>
      <c r="M6447" s="798">
        <f t="shared" si="301"/>
        <v>15841.793286925993</v>
      </c>
      <c r="N6447" s="303"/>
      <c r="S6447" s="786">
        <v>0</v>
      </c>
      <c r="T6447" s="781">
        <f>VLOOKUP(C6447,METADATA!$J$5:$Q$29,IF(E6447="HI",2,IF(E6447="LO",6,10))+IF(S6447=1,2,IF(D6447=7,1,(IF(WEEKDAY(B6447)=1,2,IF(WEEKDAY(B6447)=7,1,0))))))</f>
        <v>2</v>
      </c>
      <c r="U6447" s="781">
        <f>VLOOKUP(C6447,METADATA!$A$5:$H$29,IF(E6447="HI",2,IF(E6447="LO",6,10))+IF(S6447=1,2,IF(D6447=7,1,(IF(WEEKDAY(B6447)=1,2,IF(WEEKDAY(B6447)=7,1,0))))))</f>
        <v>2</v>
      </c>
    </row>
    <row r="6448" spans="2:21" ht="13.95" customHeight="1" x14ac:dyDescent="0.25">
      <c r="B6448" s="784">
        <f t="shared" si="302"/>
        <v>45651</v>
      </c>
      <c r="C6448" s="785">
        <v>12</v>
      </c>
      <c r="D6448" s="786">
        <f>IFERROR((INDEX(METADATA!$T$2:$T$20,MATCH(B6448,METADATA!$S$2:$S$20,0))),0)</f>
        <v>1</v>
      </c>
      <c r="E6448" s="785" t="str">
        <f t="shared" si="300"/>
        <v>LO</v>
      </c>
      <c r="F6448" s="786">
        <f>VLOOKUP(C6448,METADATA!$A$5:$H$29,IF(E6448="HI",2,IF(E6448="LO",6,10))+IF(D6448=1,2,IF(D6448=7,1,(IF(WEEKDAY(B6448)=1,2,IF(WEEKDAY(B6448)=7,1,0))))))</f>
        <v>3</v>
      </c>
      <c r="G6448" s="786">
        <f>VLOOKUP(C6448,METADATA!$J$5:$Q$29,IF(E6448="HI",2,IF(E6448="LO",6,10))+IF(D6448=1,2,IF(D6448=7,1,(IF(WEEKDAY(B6448)=1,2,IF(WEEKDAY(B6448)=7,1,0))))))</f>
        <v>3</v>
      </c>
      <c r="H6448" s="787">
        <v>15381.25</v>
      </c>
      <c r="I6448" s="788">
        <v>3810.6999664306641</v>
      </c>
      <c r="K6448" s="795">
        <v>909.3125</v>
      </c>
      <c r="M6448" s="798">
        <f t="shared" si="301"/>
        <v>15846.270406523254</v>
      </c>
      <c r="N6448" s="303"/>
      <c r="S6448" s="786">
        <v>0</v>
      </c>
      <c r="T6448" s="781">
        <f>VLOOKUP(C6448,METADATA!$J$5:$Q$29,IF(E6448="HI",2,IF(E6448="LO",6,10))+IF(S6448=1,2,IF(D6448=7,1,(IF(WEEKDAY(B6448)=1,2,IF(WEEKDAY(B6448)=7,1,0))))))</f>
        <v>2</v>
      </c>
      <c r="U6448" s="781">
        <f>VLOOKUP(C6448,METADATA!$A$5:$H$29,IF(E6448="HI",2,IF(E6448="LO",6,10))+IF(S6448=1,2,IF(D6448=7,1,(IF(WEEKDAY(B6448)=1,2,IF(WEEKDAY(B6448)=7,1,0))))))</f>
        <v>2</v>
      </c>
    </row>
    <row r="6449" spans="2:21" ht="13.95" customHeight="1" x14ac:dyDescent="0.25">
      <c r="B6449" s="784">
        <f t="shared" si="302"/>
        <v>45651</v>
      </c>
      <c r="C6449" s="785">
        <v>13</v>
      </c>
      <c r="D6449" s="786">
        <f>IFERROR((INDEX(METADATA!$T$2:$T$20,MATCH(B6449,METADATA!$S$2:$S$20,0))),0)</f>
        <v>1</v>
      </c>
      <c r="E6449" s="785" t="str">
        <f t="shared" si="300"/>
        <v>LO</v>
      </c>
      <c r="F6449" s="786">
        <f>VLOOKUP(C6449,METADATA!$A$5:$H$29,IF(E6449="HI",2,IF(E6449="LO",6,10))+IF(D6449=1,2,IF(D6449=7,1,(IF(WEEKDAY(B6449)=1,2,IF(WEEKDAY(B6449)=7,1,0))))))</f>
        <v>3</v>
      </c>
      <c r="G6449" s="786">
        <f>VLOOKUP(C6449,METADATA!$J$5:$Q$29,IF(E6449="HI",2,IF(E6449="LO",6,10))+IF(D6449=1,2,IF(D6449=7,1,(IF(WEEKDAY(B6449)=1,2,IF(WEEKDAY(B6449)=7,1,0))))))</f>
        <v>3</v>
      </c>
      <c r="H6449" s="787">
        <v>15086.25</v>
      </c>
      <c r="I6449" s="788">
        <v>3849.0149841308594</v>
      </c>
      <c r="K6449" s="795">
        <v>905.6</v>
      </c>
      <c r="M6449" s="798">
        <f t="shared" si="301"/>
        <v>15569.516865033542</v>
      </c>
      <c r="N6449" s="303"/>
      <c r="S6449" s="786">
        <v>0</v>
      </c>
      <c r="T6449" s="781">
        <f>VLOOKUP(C6449,METADATA!$J$5:$Q$29,IF(E6449="HI",2,IF(E6449="LO",6,10))+IF(S6449=1,2,IF(D6449=7,1,(IF(WEEKDAY(B6449)=1,2,IF(WEEKDAY(B6449)=7,1,0))))))</f>
        <v>2</v>
      </c>
      <c r="U6449" s="781">
        <f>VLOOKUP(C6449,METADATA!$A$5:$H$29,IF(E6449="HI",2,IF(E6449="LO",6,10))+IF(S6449=1,2,IF(D6449=7,1,(IF(WEEKDAY(B6449)=1,2,IF(WEEKDAY(B6449)=7,1,0))))))</f>
        <v>2</v>
      </c>
    </row>
    <row r="6450" spans="2:21" ht="13.95" customHeight="1" x14ac:dyDescent="0.25">
      <c r="B6450" s="784">
        <f t="shared" si="302"/>
        <v>45651</v>
      </c>
      <c r="C6450" s="785">
        <v>14</v>
      </c>
      <c r="D6450" s="786">
        <f>IFERROR((INDEX(METADATA!$T$2:$T$20,MATCH(B6450,METADATA!$S$2:$S$20,0))),0)</f>
        <v>1</v>
      </c>
      <c r="E6450" s="785" t="str">
        <f t="shared" si="300"/>
        <v>LO</v>
      </c>
      <c r="F6450" s="786">
        <f>VLOOKUP(C6450,METADATA!$A$5:$H$29,IF(E6450="HI",2,IF(E6450="LO",6,10))+IF(D6450=1,2,IF(D6450=7,1,(IF(WEEKDAY(B6450)=1,2,IF(WEEKDAY(B6450)=7,1,0))))))</f>
        <v>3</v>
      </c>
      <c r="G6450" s="786">
        <f>VLOOKUP(C6450,METADATA!$J$5:$Q$29,IF(E6450="HI",2,IF(E6450="LO",6,10))+IF(D6450=1,2,IF(D6450=7,1,(IF(WEEKDAY(B6450)=1,2,IF(WEEKDAY(B6450)=7,1,0))))))</f>
        <v>3</v>
      </c>
      <c r="H6450" s="787">
        <v>15310.5</v>
      </c>
      <c r="I6450" s="788">
        <v>3905.9449462890625</v>
      </c>
      <c r="K6450" s="795">
        <v>913.98749999999995</v>
      </c>
      <c r="M6450" s="798">
        <f t="shared" si="301"/>
        <v>15800.880234133827</v>
      </c>
      <c r="N6450" s="303"/>
      <c r="S6450" s="786">
        <v>0</v>
      </c>
      <c r="T6450" s="781">
        <f>VLOOKUP(C6450,METADATA!$J$5:$Q$29,IF(E6450="HI",2,IF(E6450="LO",6,10))+IF(S6450=1,2,IF(D6450=7,1,(IF(WEEKDAY(B6450)=1,2,IF(WEEKDAY(B6450)=7,1,0))))))</f>
        <v>2</v>
      </c>
      <c r="U6450" s="781">
        <f>VLOOKUP(C6450,METADATA!$A$5:$H$29,IF(E6450="HI",2,IF(E6450="LO",6,10))+IF(S6450=1,2,IF(D6450=7,1,(IF(WEEKDAY(B6450)=1,2,IF(WEEKDAY(B6450)=7,1,0))))))</f>
        <v>2</v>
      </c>
    </row>
    <row r="6451" spans="2:21" ht="13.95" customHeight="1" x14ac:dyDescent="0.25">
      <c r="B6451" s="784">
        <f t="shared" si="302"/>
        <v>45651</v>
      </c>
      <c r="C6451" s="785">
        <v>15</v>
      </c>
      <c r="D6451" s="786">
        <f>IFERROR((INDEX(METADATA!$T$2:$T$20,MATCH(B6451,METADATA!$S$2:$S$20,0))),0)</f>
        <v>1</v>
      </c>
      <c r="E6451" s="785" t="str">
        <f t="shared" si="300"/>
        <v>LO</v>
      </c>
      <c r="F6451" s="786">
        <f>VLOOKUP(C6451,METADATA!$A$5:$H$29,IF(E6451="HI",2,IF(E6451="LO",6,10))+IF(D6451=1,2,IF(D6451=7,1,(IF(WEEKDAY(B6451)=1,2,IF(WEEKDAY(B6451)=7,1,0))))))</f>
        <v>3</v>
      </c>
      <c r="G6451" s="786">
        <f>VLOOKUP(C6451,METADATA!$J$5:$Q$29,IF(E6451="HI",2,IF(E6451="LO",6,10))+IF(D6451=1,2,IF(D6451=7,1,(IF(WEEKDAY(B6451)=1,2,IF(WEEKDAY(B6451)=7,1,0))))))</f>
        <v>3</v>
      </c>
      <c r="H6451" s="787">
        <v>15024.75</v>
      </c>
      <c r="I6451" s="788">
        <v>3958.9149780273438</v>
      </c>
      <c r="K6451" s="795">
        <v>902.26250000000005</v>
      </c>
      <c r="M6451" s="798">
        <f t="shared" si="301"/>
        <v>15537.571250544574</v>
      </c>
      <c r="N6451" s="303"/>
      <c r="S6451" s="786">
        <v>0</v>
      </c>
      <c r="T6451" s="781">
        <f>VLOOKUP(C6451,METADATA!$J$5:$Q$29,IF(E6451="HI",2,IF(E6451="LO",6,10))+IF(S6451=1,2,IF(D6451=7,1,(IF(WEEKDAY(B6451)=1,2,IF(WEEKDAY(B6451)=7,1,0))))))</f>
        <v>2</v>
      </c>
      <c r="U6451" s="781">
        <f>VLOOKUP(C6451,METADATA!$A$5:$H$29,IF(E6451="HI",2,IF(E6451="LO",6,10))+IF(S6451=1,2,IF(D6451=7,1,(IF(WEEKDAY(B6451)=1,2,IF(WEEKDAY(B6451)=7,1,0))))))</f>
        <v>2</v>
      </c>
    </row>
    <row r="6452" spans="2:21" ht="13.95" customHeight="1" x14ac:dyDescent="0.25">
      <c r="B6452" s="784">
        <f t="shared" si="302"/>
        <v>45651</v>
      </c>
      <c r="C6452" s="785">
        <v>16</v>
      </c>
      <c r="D6452" s="786">
        <f>IFERROR((INDEX(METADATA!$T$2:$T$20,MATCH(B6452,METADATA!$S$2:$S$20,0))),0)</f>
        <v>1</v>
      </c>
      <c r="E6452" s="785" t="str">
        <f t="shared" si="300"/>
        <v>LO</v>
      </c>
      <c r="F6452" s="786">
        <f>VLOOKUP(C6452,METADATA!$A$5:$H$29,IF(E6452="HI",2,IF(E6452="LO",6,10))+IF(D6452=1,2,IF(D6452=7,1,(IF(WEEKDAY(B6452)=1,2,IF(WEEKDAY(B6452)=7,1,0))))))</f>
        <v>3</v>
      </c>
      <c r="G6452" s="786">
        <f>VLOOKUP(C6452,METADATA!$J$5:$Q$29,IF(E6452="HI",2,IF(E6452="LO",6,10))+IF(D6452=1,2,IF(D6452=7,1,(IF(WEEKDAY(B6452)=1,2,IF(WEEKDAY(B6452)=7,1,0))))))</f>
        <v>3</v>
      </c>
      <c r="H6452" s="787">
        <v>14869.75</v>
      </c>
      <c r="I6452" s="788">
        <v>4092.1549682617188</v>
      </c>
      <c r="K6452" s="795">
        <v>933.76250000000005</v>
      </c>
      <c r="M6452" s="798">
        <f t="shared" si="301"/>
        <v>15422.554825539413</v>
      </c>
      <c r="N6452" s="303"/>
      <c r="S6452" s="786">
        <v>0</v>
      </c>
      <c r="T6452" s="781">
        <f>VLOOKUP(C6452,METADATA!$J$5:$Q$29,IF(E6452="HI",2,IF(E6452="LO",6,10))+IF(S6452=1,2,IF(D6452=7,1,(IF(WEEKDAY(B6452)=1,2,IF(WEEKDAY(B6452)=7,1,0))))))</f>
        <v>2</v>
      </c>
      <c r="U6452" s="781">
        <f>VLOOKUP(C6452,METADATA!$A$5:$H$29,IF(E6452="HI",2,IF(E6452="LO",6,10))+IF(S6452=1,2,IF(D6452=7,1,(IF(WEEKDAY(B6452)=1,2,IF(WEEKDAY(B6452)=7,1,0))))))</f>
        <v>2</v>
      </c>
    </row>
    <row r="6453" spans="2:21" ht="13.95" customHeight="1" x14ac:dyDescent="0.25">
      <c r="B6453" s="784">
        <f t="shared" si="302"/>
        <v>45651</v>
      </c>
      <c r="C6453" s="785">
        <v>17</v>
      </c>
      <c r="D6453" s="786">
        <f>IFERROR((INDEX(METADATA!$T$2:$T$20,MATCH(B6453,METADATA!$S$2:$S$20,0))),0)</f>
        <v>1</v>
      </c>
      <c r="E6453" s="785" t="str">
        <f t="shared" si="300"/>
        <v>LO</v>
      </c>
      <c r="F6453" s="786">
        <f>VLOOKUP(C6453,METADATA!$A$5:$H$29,IF(E6453="HI",2,IF(E6453="LO",6,10))+IF(D6453=1,2,IF(D6453=7,1,(IF(WEEKDAY(B6453)=1,2,IF(WEEKDAY(B6453)=7,1,0))))))</f>
        <v>3</v>
      </c>
      <c r="G6453" s="786">
        <f>VLOOKUP(C6453,METADATA!$J$5:$Q$29,IF(E6453="HI",2,IF(E6453="LO",6,10))+IF(D6453=1,2,IF(D6453=7,1,(IF(WEEKDAY(B6453)=1,2,IF(WEEKDAY(B6453)=7,1,0))))))</f>
        <v>3</v>
      </c>
      <c r="H6453" s="787">
        <v>14312.5</v>
      </c>
      <c r="I6453" s="788">
        <v>4145.3350524902344</v>
      </c>
      <c r="K6453" s="795">
        <v>0</v>
      </c>
      <c r="M6453" s="798">
        <f t="shared" si="301"/>
        <v>14900.72008150627</v>
      </c>
      <c r="N6453" s="303"/>
      <c r="S6453" s="786">
        <v>0</v>
      </c>
      <c r="T6453" s="781">
        <f>VLOOKUP(C6453,METADATA!$J$5:$Q$29,IF(E6453="HI",2,IF(E6453="LO",6,10))+IF(S6453=1,2,IF(D6453=7,1,(IF(WEEKDAY(B6453)=1,2,IF(WEEKDAY(B6453)=7,1,0))))))</f>
        <v>2</v>
      </c>
      <c r="U6453" s="781">
        <f>VLOOKUP(C6453,METADATA!$A$5:$H$29,IF(E6453="HI",2,IF(E6453="LO",6,10))+IF(S6453=1,2,IF(D6453=7,1,(IF(WEEKDAY(B6453)=1,2,IF(WEEKDAY(B6453)=7,1,0))))))</f>
        <v>2</v>
      </c>
    </row>
    <row r="6454" spans="2:21" ht="13.95" customHeight="1" x14ac:dyDescent="0.25">
      <c r="B6454" s="784">
        <f t="shared" si="302"/>
        <v>45651</v>
      </c>
      <c r="C6454" s="785">
        <v>18</v>
      </c>
      <c r="D6454" s="786">
        <f>IFERROR((INDEX(METADATA!$T$2:$T$20,MATCH(B6454,METADATA!$S$2:$S$20,0))),0)</f>
        <v>1</v>
      </c>
      <c r="E6454" s="785" t="str">
        <f t="shared" si="300"/>
        <v>LO</v>
      </c>
      <c r="F6454" s="786">
        <f>VLOOKUP(C6454,METADATA!$A$5:$H$29,IF(E6454="HI",2,IF(E6454="LO",6,10))+IF(D6454=1,2,IF(D6454=7,1,(IF(WEEKDAY(B6454)=1,2,IF(WEEKDAY(B6454)=7,1,0))))))</f>
        <v>2</v>
      </c>
      <c r="G6454" s="786">
        <f>VLOOKUP(C6454,METADATA!$J$5:$Q$29,IF(E6454="HI",2,IF(E6454="LO",6,10))+IF(D6454=1,2,IF(D6454=7,1,(IF(WEEKDAY(B6454)=1,2,IF(WEEKDAY(B6454)=7,1,0))))))</f>
        <v>3</v>
      </c>
      <c r="H6454" s="787">
        <v>14903</v>
      </c>
      <c r="I6454" s="788">
        <v>4221.780029296875</v>
      </c>
      <c r="K6454" s="795">
        <v>0</v>
      </c>
      <c r="M6454" s="798">
        <f t="shared" si="301"/>
        <v>15489.442714822568</v>
      </c>
      <c r="N6454" s="303"/>
      <c r="S6454" s="786">
        <v>0</v>
      </c>
      <c r="T6454" s="781">
        <f>VLOOKUP(C6454,METADATA!$J$5:$Q$29,IF(E6454="HI",2,IF(E6454="LO",6,10))+IF(S6454=1,2,IF(D6454=7,1,(IF(WEEKDAY(B6454)=1,2,IF(WEEKDAY(B6454)=7,1,0))))))</f>
        <v>1</v>
      </c>
      <c r="U6454" s="781">
        <f>VLOOKUP(C6454,METADATA!$A$5:$H$29,IF(E6454="HI",2,IF(E6454="LO",6,10))+IF(S6454=1,2,IF(D6454=7,1,(IF(WEEKDAY(B6454)=1,2,IF(WEEKDAY(B6454)=7,1,0))))))</f>
        <v>1</v>
      </c>
    </row>
    <row r="6455" spans="2:21" ht="13.95" customHeight="1" x14ac:dyDescent="0.25">
      <c r="B6455" s="784">
        <f t="shared" si="302"/>
        <v>45651</v>
      </c>
      <c r="C6455" s="785">
        <v>19</v>
      </c>
      <c r="D6455" s="786">
        <f>IFERROR((INDEX(METADATA!$T$2:$T$20,MATCH(B6455,METADATA!$S$2:$S$20,0))),0)</f>
        <v>1</v>
      </c>
      <c r="E6455" s="785" t="str">
        <f t="shared" si="300"/>
        <v>LO</v>
      </c>
      <c r="F6455" s="786">
        <f>VLOOKUP(C6455,METADATA!$A$5:$H$29,IF(E6455="HI",2,IF(E6455="LO",6,10))+IF(D6455=1,2,IF(D6455=7,1,(IF(WEEKDAY(B6455)=1,2,IF(WEEKDAY(B6455)=7,1,0))))))</f>
        <v>2</v>
      </c>
      <c r="G6455" s="786">
        <f>VLOOKUP(C6455,METADATA!$J$5:$Q$29,IF(E6455="HI",2,IF(E6455="LO",6,10))+IF(D6455=1,2,IF(D6455=7,1,(IF(WEEKDAY(B6455)=1,2,IF(WEEKDAY(B6455)=7,1,0))))))</f>
        <v>3</v>
      </c>
      <c r="H6455" s="787">
        <v>14551.5</v>
      </c>
      <c r="I6455" s="788">
        <v>4127.4649963378906</v>
      </c>
      <c r="K6455" s="795">
        <v>0</v>
      </c>
      <c r="M6455" s="798">
        <f t="shared" si="301"/>
        <v>15125.545264419216</v>
      </c>
      <c r="N6455" s="303"/>
      <c r="S6455" s="786">
        <v>0</v>
      </c>
      <c r="T6455" s="781">
        <f>VLOOKUP(C6455,METADATA!$J$5:$Q$29,IF(E6455="HI",2,IF(E6455="LO",6,10))+IF(S6455=1,2,IF(D6455=7,1,(IF(WEEKDAY(B6455)=1,2,IF(WEEKDAY(B6455)=7,1,0))))))</f>
        <v>1</v>
      </c>
      <c r="U6455" s="781">
        <f>VLOOKUP(C6455,METADATA!$A$5:$H$29,IF(E6455="HI",2,IF(E6455="LO",6,10))+IF(S6455=1,2,IF(D6455=7,1,(IF(WEEKDAY(B6455)=1,2,IF(WEEKDAY(B6455)=7,1,0))))))</f>
        <v>1</v>
      </c>
    </row>
    <row r="6456" spans="2:21" ht="13.95" customHeight="1" x14ac:dyDescent="0.25">
      <c r="B6456" s="784">
        <f t="shared" si="302"/>
        <v>45651</v>
      </c>
      <c r="C6456" s="785">
        <v>20</v>
      </c>
      <c r="D6456" s="786">
        <f>IFERROR((INDEX(METADATA!$T$2:$T$20,MATCH(B6456,METADATA!$S$2:$S$20,0))),0)</f>
        <v>1</v>
      </c>
      <c r="E6456" s="785" t="str">
        <f t="shared" si="300"/>
        <v>LO</v>
      </c>
      <c r="F6456" s="786">
        <f>VLOOKUP(C6456,METADATA!$A$5:$H$29,IF(E6456="HI",2,IF(E6456="LO",6,10))+IF(D6456=1,2,IF(D6456=7,1,(IF(WEEKDAY(B6456)=1,2,IF(WEEKDAY(B6456)=7,1,0))))))</f>
        <v>3</v>
      </c>
      <c r="G6456" s="786">
        <f>VLOOKUP(C6456,METADATA!$J$5:$Q$29,IF(E6456="HI",2,IF(E6456="LO",6,10))+IF(D6456=1,2,IF(D6456=7,1,(IF(WEEKDAY(B6456)=1,2,IF(WEEKDAY(B6456)=7,1,0))))))</f>
        <v>3</v>
      </c>
      <c r="H6456" s="787">
        <v>13310</v>
      </c>
      <c r="I6456" s="788">
        <v>4023.8199768066406</v>
      </c>
      <c r="K6456" s="795">
        <v>0</v>
      </c>
      <c r="M6456" s="798">
        <f t="shared" si="301"/>
        <v>13904.935354245563</v>
      </c>
      <c r="N6456" s="303"/>
      <c r="S6456" s="786">
        <v>0</v>
      </c>
      <c r="T6456" s="781">
        <f>VLOOKUP(C6456,METADATA!$J$5:$Q$29,IF(E6456="HI",2,IF(E6456="LO",6,10))+IF(S6456=1,2,IF(D6456=7,1,(IF(WEEKDAY(B6456)=1,2,IF(WEEKDAY(B6456)=7,1,0))))))</f>
        <v>2</v>
      </c>
      <c r="U6456" s="781">
        <f>VLOOKUP(C6456,METADATA!$A$5:$H$29,IF(E6456="HI",2,IF(E6456="LO",6,10))+IF(S6456=1,2,IF(D6456=7,1,(IF(WEEKDAY(B6456)=1,2,IF(WEEKDAY(B6456)=7,1,0))))))</f>
        <v>1</v>
      </c>
    </row>
    <row r="6457" spans="2:21" ht="13.95" customHeight="1" x14ac:dyDescent="0.25">
      <c r="B6457" s="784">
        <f t="shared" si="302"/>
        <v>45651</v>
      </c>
      <c r="C6457" s="785">
        <v>21</v>
      </c>
      <c r="D6457" s="786">
        <f>IFERROR((INDEX(METADATA!$T$2:$T$20,MATCH(B6457,METADATA!$S$2:$S$20,0))),0)</f>
        <v>1</v>
      </c>
      <c r="E6457" s="785" t="str">
        <f t="shared" si="300"/>
        <v>LO</v>
      </c>
      <c r="F6457" s="786">
        <f>VLOOKUP(C6457,METADATA!$A$5:$H$29,IF(E6457="HI",2,IF(E6457="LO",6,10))+IF(D6457=1,2,IF(D6457=7,1,(IF(WEEKDAY(B6457)=1,2,IF(WEEKDAY(B6457)=7,1,0))))))</f>
        <v>3</v>
      </c>
      <c r="G6457" s="786">
        <f>VLOOKUP(C6457,METADATA!$J$5:$Q$29,IF(E6457="HI",2,IF(E6457="LO",6,10))+IF(D6457=1,2,IF(D6457=7,1,(IF(WEEKDAY(B6457)=1,2,IF(WEEKDAY(B6457)=7,1,0))))))</f>
        <v>3</v>
      </c>
      <c r="H6457" s="787">
        <v>11996</v>
      </c>
      <c r="I6457" s="788">
        <v>4095.02001953125</v>
      </c>
      <c r="K6457" s="795">
        <v>0</v>
      </c>
      <c r="M6457" s="798">
        <f t="shared" si="301"/>
        <v>12675.693470590148</v>
      </c>
      <c r="N6457" s="303"/>
      <c r="S6457" s="786">
        <v>0</v>
      </c>
      <c r="T6457" s="781">
        <f>VLOOKUP(C6457,METADATA!$J$5:$Q$29,IF(E6457="HI",2,IF(E6457="LO",6,10))+IF(S6457=1,2,IF(D6457=7,1,(IF(WEEKDAY(B6457)=1,2,IF(WEEKDAY(B6457)=7,1,0))))))</f>
        <v>2</v>
      </c>
      <c r="U6457" s="781">
        <f>VLOOKUP(C6457,METADATA!$A$5:$H$29,IF(E6457="HI",2,IF(E6457="LO",6,10))+IF(S6457=1,2,IF(D6457=7,1,(IF(WEEKDAY(B6457)=1,2,IF(WEEKDAY(B6457)=7,1,0))))))</f>
        <v>2</v>
      </c>
    </row>
    <row r="6458" spans="2:21" ht="13.95" customHeight="1" x14ac:dyDescent="0.25">
      <c r="B6458" s="784">
        <f t="shared" si="302"/>
        <v>45651</v>
      </c>
      <c r="C6458" s="785">
        <v>22</v>
      </c>
      <c r="D6458" s="786">
        <f>IFERROR((INDEX(METADATA!$T$2:$T$20,MATCH(B6458,METADATA!$S$2:$S$20,0))),0)</f>
        <v>1</v>
      </c>
      <c r="E6458" s="785" t="str">
        <f t="shared" si="300"/>
        <v>LO</v>
      </c>
      <c r="F6458" s="786">
        <f>VLOOKUP(C6458,METADATA!$A$5:$H$29,IF(E6458="HI",2,IF(E6458="LO",6,10))+IF(D6458=1,2,IF(D6458=7,1,(IF(WEEKDAY(B6458)=1,2,IF(WEEKDAY(B6458)=7,1,0))))))</f>
        <v>3</v>
      </c>
      <c r="G6458" s="786">
        <f>VLOOKUP(C6458,METADATA!$J$5:$Q$29,IF(E6458="HI",2,IF(E6458="LO",6,10))+IF(D6458=1,2,IF(D6458=7,1,(IF(WEEKDAY(B6458)=1,2,IF(WEEKDAY(B6458)=7,1,0))))))</f>
        <v>3</v>
      </c>
      <c r="H6458" s="787">
        <v>10732</v>
      </c>
      <c r="I6458" s="788">
        <v>4038.1699829101563</v>
      </c>
      <c r="K6458" s="795">
        <v>0</v>
      </c>
      <c r="M6458" s="798">
        <f t="shared" si="301"/>
        <v>11466.588019584406</v>
      </c>
      <c r="N6458" s="303"/>
      <c r="S6458" s="786">
        <v>0</v>
      </c>
      <c r="T6458" s="781">
        <f>VLOOKUP(C6458,METADATA!$J$5:$Q$29,IF(E6458="HI",2,IF(E6458="LO",6,10))+IF(S6458=1,2,IF(D6458=7,1,(IF(WEEKDAY(B6458)=1,2,IF(WEEKDAY(B6458)=7,1,0))))))</f>
        <v>3</v>
      </c>
      <c r="U6458" s="781">
        <f>VLOOKUP(C6458,METADATA!$A$5:$H$29,IF(E6458="HI",2,IF(E6458="LO",6,10))+IF(S6458=1,2,IF(D6458=7,1,(IF(WEEKDAY(B6458)=1,2,IF(WEEKDAY(B6458)=7,1,0))))))</f>
        <v>3</v>
      </c>
    </row>
    <row r="6459" spans="2:21" ht="13.95" customHeight="1" x14ac:dyDescent="0.25">
      <c r="B6459" s="784">
        <f t="shared" si="302"/>
        <v>45651</v>
      </c>
      <c r="C6459" s="785">
        <v>23</v>
      </c>
      <c r="D6459" s="786">
        <f>IFERROR((INDEX(METADATA!$T$2:$T$20,MATCH(B6459,METADATA!$S$2:$S$20,0))),0)</f>
        <v>1</v>
      </c>
      <c r="E6459" s="785" t="str">
        <f t="shared" si="300"/>
        <v>LO</v>
      </c>
      <c r="F6459" s="786">
        <f>VLOOKUP(C6459,METADATA!$A$5:$H$29,IF(E6459="HI",2,IF(E6459="LO",6,10))+IF(D6459=1,2,IF(D6459=7,1,(IF(WEEKDAY(B6459)=1,2,IF(WEEKDAY(B6459)=7,1,0))))))</f>
        <v>3</v>
      </c>
      <c r="G6459" s="786">
        <f>VLOOKUP(C6459,METADATA!$J$5:$Q$29,IF(E6459="HI",2,IF(E6459="LO",6,10))+IF(D6459=1,2,IF(D6459=7,1,(IF(WEEKDAY(B6459)=1,2,IF(WEEKDAY(B6459)=7,1,0))))))</f>
        <v>3</v>
      </c>
      <c r="H6459" s="787">
        <v>9731.5</v>
      </c>
      <c r="I6459" s="788">
        <v>4104.3299560546875</v>
      </c>
      <c r="K6459" s="795">
        <v>0</v>
      </c>
      <c r="M6459" s="798">
        <f t="shared" si="301"/>
        <v>10561.610513466583</v>
      </c>
      <c r="N6459" s="303"/>
      <c r="S6459" s="786">
        <v>0</v>
      </c>
      <c r="T6459" s="781">
        <f>VLOOKUP(C6459,METADATA!$J$5:$Q$29,IF(E6459="HI",2,IF(E6459="LO",6,10))+IF(S6459=1,2,IF(D6459=7,1,(IF(WEEKDAY(B6459)=1,2,IF(WEEKDAY(B6459)=7,1,0))))))</f>
        <v>3</v>
      </c>
      <c r="U6459" s="781">
        <f>VLOOKUP(C6459,METADATA!$A$5:$H$29,IF(E6459="HI",2,IF(E6459="LO",6,10))+IF(S6459=1,2,IF(D6459=7,1,(IF(WEEKDAY(B6459)=1,2,IF(WEEKDAY(B6459)=7,1,0))))))</f>
        <v>3</v>
      </c>
    </row>
    <row r="6460" spans="2:21" ht="13.95" customHeight="1" x14ac:dyDescent="0.25">
      <c r="B6460" s="784">
        <f t="shared" si="302"/>
        <v>45652</v>
      </c>
      <c r="C6460" s="785">
        <v>0</v>
      </c>
      <c r="D6460" s="786">
        <f>IFERROR((INDEX(METADATA!$T$2:$T$20,MATCH(B6460,METADATA!$S$2:$S$20,0))),0)</f>
        <v>1</v>
      </c>
      <c r="E6460" s="785" t="str">
        <f t="shared" si="300"/>
        <v>LO</v>
      </c>
      <c r="F6460" s="786">
        <f>VLOOKUP(C6460,METADATA!$A$5:$H$29,IF(E6460="HI",2,IF(E6460="LO",6,10))+IF(D6460=1,2,IF(D6460=7,1,(IF(WEEKDAY(B6460)=1,2,IF(WEEKDAY(B6460)=7,1,0))))))</f>
        <v>3</v>
      </c>
      <c r="G6460" s="786">
        <f>VLOOKUP(C6460,METADATA!$J$5:$Q$29,IF(E6460="HI",2,IF(E6460="LO",6,10))+IF(D6460=1,2,IF(D6460=7,1,(IF(WEEKDAY(B6460)=1,2,IF(WEEKDAY(B6460)=7,1,0))))))</f>
        <v>3</v>
      </c>
      <c r="H6460" s="787">
        <v>9283.5</v>
      </c>
      <c r="I6460" s="788">
        <v>4151.2799987792969</v>
      </c>
      <c r="K6460" s="795">
        <v>0</v>
      </c>
      <c r="M6460" s="798">
        <f t="shared" si="301"/>
        <v>10169.390241222187</v>
      </c>
      <c r="N6460" s="303"/>
      <c r="S6460" s="786">
        <v>0</v>
      </c>
      <c r="T6460" s="781">
        <f>VLOOKUP(C6460,METADATA!$J$5:$Q$29,IF(E6460="HI",2,IF(E6460="LO",6,10))+IF(S6460=1,2,IF(D6460=7,1,(IF(WEEKDAY(B6460)=1,2,IF(WEEKDAY(B6460)=7,1,0))))))</f>
        <v>3</v>
      </c>
      <c r="U6460" s="781">
        <f>VLOOKUP(C6460,METADATA!$A$5:$H$29,IF(E6460="HI",2,IF(E6460="LO",6,10))+IF(S6460=1,2,IF(D6460=7,1,(IF(WEEKDAY(B6460)=1,2,IF(WEEKDAY(B6460)=7,1,0))))))</f>
        <v>3</v>
      </c>
    </row>
    <row r="6461" spans="2:21" ht="13.95" customHeight="1" x14ac:dyDescent="0.25">
      <c r="B6461" s="784">
        <f t="shared" si="302"/>
        <v>45652</v>
      </c>
      <c r="C6461" s="785">
        <v>1</v>
      </c>
      <c r="D6461" s="786">
        <f>IFERROR((INDEX(METADATA!$T$2:$T$20,MATCH(B6461,METADATA!$S$2:$S$20,0))),0)</f>
        <v>1</v>
      </c>
      <c r="E6461" s="785" t="str">
        <f t="shared" si="300"/>
        <v>LO</v>
      </c>
      <c r="F6461" s="786">
        <f>VLOOKUP(C6461,METADATA!$A$5:$H$29,IF(E6461="HI",2,IF(E6461="LO",6,10))+IF(D6461=1,2,IF(D6461=7,1,(IF(WEEKDAY(B6461)=1,2,IF(WEEKDAY(B6461)=7,1,0))))))</f>
        <v>3</v>
      </c>
      <c r="G6461" s="786">
        <f>VLOOKUP(C6461,METADATA!$J$5:$Q$29,IF(E6461="HI",2,IF(E6461="LO",6,10))+IF(D6461=1,2,IF(D6461=7,1,(IF(WEEKDAY(B6461)=1,2,IF(WEEKDAY(B6461)=7,1,0))))))</f>
        <v>3</v>
      </c>
      <c r="H6461" s="787">
        <v>8694.5</v>
      </c>
      <c r="I6461" s="788">
        <v>4119.6649475097656</v>
      </c>
      <c r="K6461" s="795">
        <v>0</v>
      </c>
      <c r="M6461" s="798">
        <f t="shared" si="301"/>
        <v>9621.1210121139538</v>
      </c>
      <c r="N6461" s="303"/>
      <c r="S6461" s="786">
        <v>0</v>
      </c>
      <c r="T6461" s="781">
        <f>VLOOKUP(C6461,METADATA!$J$5:$Q$29,IF(E6461="HI",2,IF(E6461="LO",6,10))+IF(S6461=1,2,IF(D6461=7,1,(IF(WEEKDAY(B6461)=1,2,IF(WEEKDAY(B6461)=7,1,0))))))</f>
        <v>3</v>
      </c>
      <c r="U6461" s="781">
        <f>VLOOKUP(C6461,METADATA!$A$5:$H$29,IF(E6461="HI",2,IF(E6461="LO",6,10))+IF(S6461=1,2,IF(D6461=7,1,(IF(WEEKDAY(B6461)=1,2,IF(WEEKDAY(B6461)=7,1,0))))))</f>
        <v>3</v>
      </c>
    </row>
    <row r="6462" spans="2:21" ht="13.95" customHeight="1" x14ac:dyDescent="0.25">
      <c r="B6462" s="784">
        <f t="shared" si="302"/>
        <v>45652</v>
      </c>
      <c r="C6462" s="785">
        <v>2</v>
      </c>
      <c r="D6462" s="786">
        <f>IFERROR((INDEX(METADATA!$T$2:$T$20,MATCH(B6462,METADATA!$S$2:$S$20,0))),0)</f>
        <v>1</v>
      </c>
      <c r="E6462" s="785" t="str">
        <f t="shared" si="300"/>
        <v>LO</v>
      </c>
      <c r="F6462" s="786">
        <f>VLOOKUP(C6462,METADATA!$A$5:$H$29,IF(E6462="HI",2,IF(E6462="LO",6,10))+IF(D6462=1,2,IF(D6462=7,1,(IF(WEEKDAY(B6462)=1,2,IF(WEEKDAY(B6462)=7,1,0))))))</f>
        <v>3</v>
      </c>
      <c r="G6462" s="786">
        <f>VLOOKUP(C6462,METADATA!$J$5:$Q$29,IF(E6462="HI",2,IF(E6462="LO",6,10))+IF(D6462=1,2,IF(D6462=7,1,(IF(WEEKDAY(B6462)=1,2,IF(WEEKDAY(B6462)=7,1,0))))))</f>
        <v>3</v>
      </c>
      <c r="H6462" s="787">
        <v>8829.25</v>
      </c>
      <c r="I6462" s="788">
        <v>4102.6849670410156</v>
      </c>
      <c r="K6462" s="795">
        <v>0</v>
      </c>
      <c r="M6462" s="798">
        <f t="shared" si="301"/>
        <v>9735.8964405587394</v>
      </c>
      <c r="N6462" s="303"/>
      <c r="S6462" s="786">
        <v>0</v>
      </c>
      <c r="T6462" s="781">
        <f>VLOOKUP(C6462,METADATA!$J$5:$Q$29,IF(E6462="HI",2,IF(E6462="LO",6,10))+IF(S6462=1,2,IF(D6462=7,1,(IF(WEEKDAY(B6462)=1,2,IF(WEEKDAY(B6462)=7,1,0))))))</f>
        <v>3</v>
      </c>
      <c r="U6462" s="781">
        <f>VLOOKUP(C6462,METADATA!$A$5:$H$29,IF(E6462="HI",2,IF(E6462="LO",6,10))+IF(S6462=1,2,IF(D6462=7,1,(IF(WEEKDAY(B6462)=1,2,IF(WEEKDAY(B6462)=7,1,0))))))</f>
        <v>3</v>
      </c>
    </row>
    <row r="6463" spans="2:21" ht="13.95" customHeight="1" x14ac:dyDescent="0.25">
      <c r="B6463" s="784">
        <f t="shared" si="302"/>
        <v>45652</v>
      </c>
      <c r="C6463" s="785">
        <v>3</v>
      </c>
      <c r="D6463" s="786">
        <f>IFERROR((INDEX(METADATA!$T$2:$T$20,MATCH(B6463,METADATA!$S$2:$S$20,0))),0)</f>
        <v>1</v>
      </c>
      <c r="E6463" s="785" t="str">
        <f t="shared" si="300"/>
        <v>LO</v>
      </c>
      <c r="F6463" s="786">
        <f>VLOOKUP(C6463,METADATA!$A$5:$H$29,IF(E6463="HI",2,IF(E6463="LO",6,10))+IF(D6463=1,2,IF(D6463=7,1,(IF(WEEKDAY(B6463)=1,2,IF(WEEKDAY(B6463)=7,1,0))))))</f>
        <v>3</v>
      </c>
      <c r="G6463" s="786">
        <f>VLOOKUP(C6463,METADATA!$J$5:$Q$29,IF(E6463="HI",2,IF(E6463="LO",6,10))+IF(D6463=1,2,IF(D6463=7,1,(IF(WEEKDAY(B6463)=1,2,IF(WEEKDAY(B6463)=7,1,0))))))</f>
        <v>3</v>
      </c>
      <c r="H6463" s="787">
        <v>8793.75</v>
      </c>
      <c r="I6463" s="788">
        <v>4145.2999877929688</v>
      </c>
      <c r="K6463" s="795">
        <v>0</v>
      </c>
      <c r="M6463" s="798">
        <f t="shared" si="301"/>
        <v>9721.8080134970969</v>
      </c>
      <c r="N6463" s="303"/>
      <c r="S6463" s="786">
        <v>0</v>
      </c>
      <c r="T6463" s="781">
        <f>VLOOKUP(C6463,METADATA!$J$5:$Q$29,IF(E6463="HI",2,IF(E6463="LO",6,10))+IF(S6463=1,2,IF(D6463=7,1,(IF(WEEKDAY(B6463)=1,2,IF(WEEKDAY(B6463)=7,1,0))))))</f>
        <v>3</v>
      </c>
      <c r="U6463" s="781">
        <f>VLOOKUP(C6463,METADATA!$A$5:$H$29,IF(E6463="HI",2,IF(E6463="LO",6,10))+IF(S6463=1,2,IF(D6463=7,1,(IF(WEEKDAY(B6463)=1,2,IF(WEEKDAY(B6463)=7,1,0))))))</f>
        <v>3</v>
      </c>
    </row>
    <row r="6464" spans="2:21" ht="13.95" customHeight="1" x14ac:dyDescent="0.25">
      <c r="B6464" s="784">
        <f t="shared" si="302"/>
        <v>45652</v>
      </c>
      <c r="C6464" s="785">
        <v>4</v>
      </c>
      <c r="D6464" s="786">
        <f>IFERROR((INDEX(METADATA!$T$2:$T$20,MATCH(B6464,METADATA!$S$2:$S$20,0))),0)</f>
        <v>1</v>
      </c>
      <c r="E6464" s="785" t="str">
        <f t="shared" si="300"/>
        <v>LO</v>
      </c>
      <c r="F6464" s="786">
        <f>VLOOKUP(C6464,METADATA!$A$5:$H$29,IF(E6464="HI",2,IF(E6464="LO",6,10))+IF(D6464=1,2,IF(D6464=7,1,(IF(WEEKDAY(B6464)=1,2,IF(WEEKDAY(B6464)=7,1,0))))))</f>
        <v>3</v>
      </c>
      <c r="G6464" s="786">
        <f>VLOOKUP(C6464,METADATA!$J$5:$Q$29,IF(E6464="HI",2,IF(E6464="LO",6,10))+IF(D6464=1,2,IF(D6464=7,1,(IF(WEEKDAY(B6464)=1,2,IF(WEEKDAY(B6464)=7,1,0))))))</f>
        <v>3</v>
      </c>
      <c r="H6464" s="787">
        <v>9191.25</v>
      </c>
      <c r="I6464" s="788">
        <v>4137.7650756835938</v>
      </c>
      <c r="K6464" s="795">
        <v>870.51250000000005</v>
      </c>
      <c r="M6464" s="798">
        <f t="shared" si="301"/>
        <v>10079.691284163759</v>
      </c>
      <c r="N6464" s="303"/>
      <c r="S6464" s="786">
        <v>0</v>
      </c>
      <c r="T6464" s="781">
        <f>VLOOKUP(C6464,METADATA!$J$5:$Q$29,IF(E6464="HI",2,IF(E6464="LO",6,10))+IF(S6464=1,2,IF(D6464=7,1,(IF(WEEKDAY(B6464)=1,2,IF(WEEKDAY(B6464)=7,1,0))))))</f>
        <v>3</v>
      </c>
      <c r="U6464" s="781">
        <f>VLOOKUP(C6464,METADATA!$A$5:$H$29,IF(E6464="HI",2,IF(E6464="LO",6,10))+IF(S6464=1,2,IF(D6464=7,1,(IF(WEEKDAY(B6464)=1,2,IF(WEEKDAY(B6464)=7,1,0))))))</f>
        <v>3</v>
      </c>
    </row>
    <row r="6465" spans="2:21" ht="13.95" customHeight="1" x14ac:dyDescent="0.25">
      <c r="B6465" s="784">
        <f t="shared" si="302"/>
        <v>45652</v>
      </c>
      <c r="C6465" s="785">
        <v>5</v>
      </c>
      <c r="D6465" s="786">
        <f>IFERROR((INDEX(METADATA!$T$2:$T$20,MATCH(B6465,METADATA!$S$2:$S$20,0))),0)</f>
        <v>1</v>
      </c>
      <c r="E6465" s="785" t="str">
        <f t="shared" si="300"/>
        <v>LO</v>
      </c>
      <c r="F6465" s="786">
        <f>VLOOKUP(C6465,METADATA!$A$5:$H$29,IF(E6465="HI",2,IF(E6465="LO",6,10))+IF(D6465=1,2,IF(D6465=7,1,(IF(WEEKDAY(B6465)=1,2,IF(WEEKDAY(B6465)=7,1,0))))))</f>
        <v>3</v>
      </c>
      <c r="G6465" s="786">
        <f>VLOOKUP(C6465,METADATA!$J$5:$Q$29,IF(E6465="HI",2,IF(E6465="LO",6,10))+IF(D6465=1,2,IF(D6465=7,1,(IF(WEEKDAY(B6465)=1,2,IF(WEEKDAY(B6465)=7,1,0))))))</f>
        <v>3</v>
      </c>
      <c r="H6465" s="787">
        <v>10151.25</v>
      </c>
      <c r="I6465" s="788">
        <v>4063.1249084472656</v>
      </c>
      <c r="K6465" s="795">
        <v>865.8125</v>
      </c>
      <c r="M6465" s="798">
        <f t="shared" si="301"/>
        <v>10934.205987823012</v>
      </c>
      <c r="N6465" s="303"/>
      <c r="S6465" s="786">
        <v>0</v>
      </c>
      <c r="T6465" s="781">
        <f>VLOOKUP(C6465,METADATA!$J$5:$Q$29,IF(E6465="HI",2,IF(E6465="LO",6,10))+IF(S6465=1,2,IF(D6465=7,1,(IF(WEEKDAY(B6465)=1,2,IF(WEEKDAY(B6465)=7,1,0))))))</f>
        <v>3</v>
      </c>
      <c r="U6465" s="781">
        <f>VLOOKUP(C6465,METADATA!$A$5:$H$29,IF(E6465="HI",2,IF(E6465="LO",6,10))+IF(S6465=1,2,IF(D6465=7,1,(IF(WEEKDAY(B6465)=1,2,IF(WEEKDAY(B6465)=7,1,0))))))</f>
        <v>3</v>
      </c>
    </row>
    <row r="6466" spans="2:21" ht="13.95" customHeight="1" x14ac:dyDescent="0.25">
      <c r="B6466" s="784">
        <f t="shared" si="302"/>
        <v>45652</v>
      </c>
      <c r="C6466" s="785">
        <v>6</v>
      </c>
      <c r="D6466" s="786">
        <f>IFERROR((INDEX(METADATA!$T$2:$T$20,MATCH(B6466,METADATA!$S$2:$S$20,0))),0)</f>
        <v>1</v>
      </c>
      <c r="E6466" s="785" t="str">
        <f t="shared" si="300"/>
        <v>LO</v>
      </c>
      <c r="F6466" s="786">
        <f>VLOOKUP(C6466,METADATA!$A$5:$H$29,IF(E6466="HI",2,IF(E6466="LO",6,10))+IF(D6466=1,2,IF(D6466=7,1,(IF(WEEKDAY(B6466)=1,2,IF(WEEKDAY(B6466)=7,1,0))))))</f>
        <v>3</v>
      </c>
      <c r="G6466" s="786">
        <f>VLOOKUP(C6466,METADATA!$J$5:$Q$29,IF(E6466="HI",2,IF(E6466="LO",6,10))+IF(D6466=1,2,IF(D6466=7,1,(IF(WEEKDAY(B6466)=1,2,IF(WEEKDAY(B6466)=7,1,0))))))</f>
        <v>3</v>
      </c>
      <c r="H6466" s="787">
        <v>11059.25</v>
      </c>
      <c r="I6466" s="788">
        <v>4026.1650085449219</v>
      </c>
      <c r="K6466" s="795">
        <v>834.63750000000005</v>
      </c>
      <c r="M6466" s="798">
        <f t="shared" si="301"/>
        <v>11769.325181952086</v>
      </c>
      <c r="N6466" s="303"/>
      <c r="S6466" s="786">
        <v>0</v>
      </c>
      <c r="T6466" s="781">
        <f>VLOOKUP(C6466,METADATA!$J$5:$Q$29,IF(E6466="HI",2,IF(E6466="LO",6,10))+IF(S6466=1,2,IF(D6466=7,1,(IF(WEEKDAY(B6466)=1,2,IF(WEEKDAY(B6466)=7,1,0))))))</f>
        <v>2</v>
      </c>
      <c r="U6466" s="781">
        <f>VLOOKUP(C6466,METADATA!$A$5:$H$29,IF(E6466="HI",2,IF(E6466="LO",6,10))+IF(S6466=1,2,IF(D6466=7,1,(IF(WEEKDAY(B6466)=1,2,IF(WEEKDAY(B6466)=7,1,0))))))</f>
        <v>2</v>
      </c>
    </row>
    <row r="6467" spans="2:21" ht="13.95" customHeight="1" x14ac:dyDescent="0.25">
      <c r="B6467" s="784">
        <f t="shared" si="302"/>
        <v>45652</v>
      </c>
      <c r="C6467" s="785">
        <v>7</v>
      </c>
      <c r="D6467" s="786">
        <f>IFERROR((INDEX(METADATA!$T$2:$T$20,MATCH(B6467,METADATA!$S$2:$S$20,0))),0)</f>
        <v>1</v>
      </c>
      <c r="E6467" s="785" t="str">
        <f t="shared" si="300"/>
        <v>LO</v>
      </c>
      <c r="F6467" s="786">
        <f>VLOOKUP(C6467,METADATA!$A$5:$H$29,IF(E6467="HI",2,IF(E6467="LO",6,10))+IF(D6467=1,2,IF(D6467=7,1,(IF(WEEKDAY(B6467)=1,2,IF(WEEKDAY(B6467)=7,1,0))))))</f>
        <v>3</v>
      </c>
      <c r="G6467" s="786">
        <f>VLOOKUP(C6467,METADATA!$J$5:$Q$29,IF(E6467="HI",2,IF(E6467="LO",6,10))+IF(D6467=1,2,IF(D6467=7,1,(IF(WEEKDAY(B6467)=1,2,IF(WEEKDAY(B6467)=7,1,0))))))</f>
        <v>3</v>
      </c>
      <c r="H6467" s="787">
        <v>12588</v>
      </c>
      <c r="I6467" s="788">
        <v>3906.9750366210938</v>
      </c>
      <c r="K6467" s="795">
        <v>847.33749999999998</v>
      </c>
      <c r="M6467" s="798">
        <f t="shared" si="301"/>
        <v>13180.37169190537</v>
      </c>
      <c r="N6467" s="303"/>
      <c r="S6467" s="786">
        <v>0</v>
      </c>
      <c r="T6467" s="781">
        <f>VLOOKUP(C6467,METADATA!$J$5:$Q$29,IF(E6467="HI",2,IF(E6467="LO",6,10))+IF(S6467=1,2,IF(D6467=7,1,(IF(WEEKDAY(B6467)=1,2,IF(WEEKDAY(B6467)=7,1,0))))))</f>
        <v>1</v>
      </c>
      <c r="U6467" s="781">
        <f>VLOOKUP(C6467,METADATA!$A$5:$H$29,IF(E6467="HI",2,IF(E6467="LO",6,10))+IF(S6467=1,2,IF(D6467=7,1,(IF(WEEKDAY(B6467)=1,2,IF(WEEKDAY(B6467)=7,1,0))))))</f>
        <v>1</v>
      </c>
    </row>
    <row r="6468" spans="2:21" ht="13.95" customHeight="1" x14ac:dyDescent="0.25">
      <c r="B6468" s="784">
        <f t="shared" si="302"/>
        <v>45652</v>
      </c>
      <c r="C6468" s="785">
        <v>8</v>
      </c>
      <c r="D6468" s="786">
        <f>IFERROR((INDEX(METADATA!$T$2:$T$20,MATCH(B6468,METADATA!$S$2:$S$20,0))),0)</f>
        <v>1</v>
      </c>
      <c r="E6468" s="785" t="str">
        <f t="shared" ref="E6468:E6531" si="303">IF(B6468="","",IF(AND(MONTH(B6468)&gt;=MONTH($AA$9),MONTH(B6468)&lt;=MONTH($AA$11)),"HI","LO"))</f>
        <v>LO</v>
      </c>
      <c r="F6468" s="786">
        <f>VLOOKUP(C6468,METADATA!$A$5:$H$29,IF(E6468="HI",2,IF(E6468="LO",6,10))+IF(D6468=1,2,IF(D6468=7,1,(IF(WEEKDAY(B6468)=1,2,IF(WEEKDAY(B6468)=7,1,0))))))</f>
        <v>3</v>
      </c>
      <c r="G6468" s="786">
        <f>VLOOKUP(C6468,METADATA!$J$5:$Q$29,IF(E6468="HI",2,IF(E6468="LO",6,10))+IF(D6468=1,2,IF(D6468=7,1,(IF(WEEKDAY(B6468)=1,2,IF(WEEKDAY(B6468)=7,1,0))))))</f>
        <v>3</v>
      </c>
      <c r="H6468" s="787">
        <v>13594.75</v>
      </c>
      <c r="I6468" s="788">
        <v>3932.2100219726563</v>
      </c>
      <c r="K6468" s="795">
        <v>851.61249999999995</v>
      </c>
      <c r="M6468" s="798">
        <f t="shared" ref="M6468:M6531" si="304">SQRT(H6468^2+I6468^2)</f>
        <v>14152.014104692031</v>
      </c>
      <c r="N6468" s="303"/>
      <c r="S6468" s="786">
        <v>0</v>
      </c>
      <c r="T6468" s="781">
        <f>VLOOKUP(C6468,METADATA!$J$5:$Q$29,IF(E6468="HI",2,IF(E6468="LO",6,10))+IF(S6468=1,2,IF(D6468=7,1,(IF(WEEKDAY(B6468)=1,2,IF(WEEKDAY(B6468)=7,1,0))))))</f>
        <v>1</v>
      </c>
      <c r="U6468" s="781">
        <f>VLOOKUP(C6468,METADATA!$A$5:$H$29,IF(E6468="HI",2,IF(E6468="LO",6,10))+IF(S6468=1,2,IF(D6468=7,1,(IF(WEEKDAY(B6468)=1,2,IF(WEEKDAY(B6468)=7,1,0))))))</f>
        <v>1</v>
      </c>
    </row>
    <row r="6469" spans="2:21" ht="13.95" customHeight="1" x14ac:dyDescent="0.25">
      <c r="B6469" s="784">
        <f t="shared" si="302"/>
        <v>45652</v>
      </c>
      <c r="C6469" s="785">
        <v>9</v>
      </c>
      <c r="D6469" s="786">
        <f>IFERROR((INDEX(METADATA!$T$2:$T$20,MATCH(B6469,METADATA!$S$2:$S$20,0))),0)</f>
        <v>1</v>
      </c>
      <c r="E6469" s="785" t="str">
        <f t="shared" si="303"/>
        <v>LO</v>
      </c>
      <c r="F6469" s="786">
        <f>VLOOKUP(C6469,METADATA!$A$5:$H$29,IF(E6469="HI",2,IF(E6469="LO",6,10))+IF(D6469=1,2,IF(D6469=7,1,(IF(WEEKDAY(B6469)=1,2,IF(WEEKDAY(B6469)=7,1,0))))))</f>
        <v>3</v>
      </c>
      <c r="G6469" s="786">
        <f>VLOOKUP(C6469,METADATA!$J$5:$Q$29,IF(E6469="HI",2,IF(E6469="LO",6,10))+IF(D6469=1,2,IF(D6469=7,1,(IF(WEEKDAY(B6469)=1,2,IF(WEEKDAY(B6469)=7,1,0))))))</f>
        <v>3</v>
      </c>
      <c r="H6469" s="787">
        <v>13785.5</v>
      </c>
      <c r="I6469" s="788">
        <v>3788.4450073242188</v>
      </c>
      <c r="K6469" s="795">
        <v>856.5</v>
      </c>
      <c r="M6469" s="798">
        <f t="shared" si="304"/>
        <v>14296.584411093434</v>
      </c>
      <c r="N6469" s="303"/>
      <c r="S6469" s="786">
        <v>0</v>
      </c>
      <c r="T6469" s="781">
        <f>VLOOKUP(C6469,METADATA!$J$5:$Q$29,IF(E6469="HI",2,IF(E6469="LO",6,10))+IF(S6469=1,2,IF(D6469=7,1,(IF(WEEKDAY(B6469)=1,2,IF(WEEKDAY(B6469)=7,1,0))))))</f>
        <v>1</v>
      </c>
      <c r="U6469" s="781">
        <f>VLOOKUP(C6469,METADATA!$A$5:$H$29,IF(E6469="HI",2,IF(E6469="LO",6,10))+IF(S6469=1,2,IF(D6469=7,1,(IF(WEEKDAY(B6469)=1,2,IF(WEEKDAY(B6469)=7,1,0))))))</f>
        <v>2</v>
      </c>
    </row>
    <row r="6470" spans="2:21" ht="13.95" customHeight="1" x14ac:dyDescent="0.25">
      <c r="B6470" s="784">
        <f t="shared" si="302"/>
        <v>45652</v>
      </c>
      <c r="C6470" s="785">
        <v>10</v>
      </c>
      <c r="D6470" s="786">
        <f>IFERROR((INDEX(METADATA!$T$2:$T$20,MATCH(B6470,METADATA!$S$2:$S$20,0))),0)</f>
        <v>1</v>
      </c>
      <c r="E6470" s="785" t="str">
        <f t="shared" si="303"/>
        <v>LO</v>
      </c>
      <c r="F6470" s="786">
        <f>VLOOKUP(C6470,METADATA!$A$5:$H$29,IF(E6470="HI",2,IF(E6470="LO",6,10))+IF(D6470=1,2,IF(D6470=7,1,(IF(WEEKDAY(B6470)=1,2,IF(WEEKDAY(B6470)=7,1,0))))))</f>
        <v>3</v>
      </c>
      <c r="G6470" s="786">
        <f>VLOOKUP(C6470,METADATA!$J$5:$Q$29,IF(E6470="HI",2,IF(E6470="LO",6,10))+IF(D6470=1,2,IF(D6470=7,1,(IF(WEEKDAY(B6470)=1,2,IF(WEEKDAY(B6470)=7,1,0))))))</f>
        <v>3</v>
      </c>
      <c r="H6470" s="787">
        <v>13625</v>
      </c>
      <c r="I6470" s="788">
        <v>3865.6100463867188</v>
      </c>
      <c r="K6470" s="795">
        <v>824.32500000000005</v>
      </c>
      <c r="M6470" s="798">
        <f t="shared" si="304"/>
        <v>14162.752770232415</v>
      </c>
      <c r="N6470" s="303"/>
      <c r="S6470" s="786">
        <v>0</v>
      </c>
      <c r="T6470" s="781">
        <f>VLOOKUP(C6470,METADATA!$J$5:$Q$29,IF(E6470="HI",2,IF(E6470="LO",6,10))+IF(S6470=1,2,IF(D6470=7,1,(IF(WEEKDAY(B6470)=1,2,IF(WEEKDAY(B6470)=7,1,0))))))</f>
        <v>2</v>
      </c>
      <c r="U6470" s="781">
        <f>VLOOKUP(C6470,METADATA!$A$5:$H$29,IF(E6470="HI",2,IF(E6470="LO",6,10))+IF(S6470=1,2,IF(D6470=7,1,(IF(WEEKDAY(B6470)=1,2,IF(WEEKDAY(B6470)=7,1,0))))))</f>
        <v>2</v>
      </c>
    </row>
    <row r="6471" spans="2:21" ht="13.95" customHeight="1" x14ac:dyDescent="0.25">
      <c r="B6471" s="784">
        <f t="shared" si="302"/>
        <v>45652</v>
      </c>
      <c r="C6471" s="785">
        <v>11</v>
      </c>
      <c r="D6471" s="786">
        <f>IFERROR((INDEX(METADATA!$T$2:$T$20,MATCH(B6471,METADATA!$S$2:$S$20,0))),0)</f>
        <v>1</v>
      </c>
      <c r="E6471" s="785" t="str">
        <f t="shared" si="303"/>
        <v>LO</v>
      </c>
      <c r="F6471" s="786">
        <f>VLOOKUP(C6471,METADATA!$A$5:$H$29,IF(E6471="HI",2,IF(E6471="LO",6,10))+IF(D6471=1,2,IF(D6471=7,1,(IF(WEEKDAY(B6471)=1,2,IF(WEEKDAY(B6471)=7,1,0))))))</f>
        <v>3</v>
      </c>
      <c r="G6471" s="786">
        <f>VLOOKUP(C6471,METADATA!$J$5:$Q$29,IF(E6471="HI",2,IF(E6471="LO",6,10))+IF(D6471=1,2,IF(D6471=7,1,(IF(WEEKDAY(B6471)=1,2,IF(WEEKDAY(B6471)=7,1,0))))))</f>
        <v>3</v>
      </c>
      <c r="H6471" s="787">
        <v>13615.25</v>
      </c>
      <c r="I6471" s="788">
        <v>3911.3951110839844</v>
      </c>
      <c r="K6471" s="795">
        <v>882.73749999999995</v>
      </c>
      <c r="M6471" s="798">
        <f t="shared" si="304"/>
        <v>14165.946642477222</v>
      </c>
      <c r="N6471" s="303"/>
      <c r="S6471" s="786">
        <v>0</v>
      </c>
      <c r="T6471" s="781">
        <f>VLOOKUP(C6471,METADATA!$J$5:$Q$29,IF(E6471="HI",2,IF(E6471="LO",6,10))+IF(S6471=1,2,IF(D6471=7,1,(IF(WEEKDAY(B6471)=1,2,IF(WEEKDAY(B6471)=7,1,0))))))</f>
        <v>2</v>
      </c>
      <c r="U6471" s="781">
        <f>VLOOKUP(C6471,METADATA!$A$5:$H$29,IF(E6471="HI",2,IF(E6471="LO",6,10))+IF(S6471=1,2,IF(D6471=7,1,(IF(WEEKDAY(B6471)=1,2,IF(WEEKDAY(B6471)=7,1,0))))))</f>
        <v>2</v>
      </c>
    </row>
    <row r="6472" spans="2:21" ht="13.95" customHeight="1" x14ac:dyDescent="0.25">
      <c r="B6472" s="784">
        <f t="shared" si="302"/>
        <v>45652</v>
      </c>
      <c r="C6472" s="785">
        <v>12</v>
      </c>
      <c r="D6472" s="786">
        <f>IFERROR((INDEX(METADATA!$T$2:$T$20,MATCH(B6472,METADATA!$S$2:$S$20,0))),0)</f>
        <v>1</v>
      </c>
      <c r="E6472" s="785" t="str">
        <f t="shared" si="303"/>
        <v>LO</v>
      </c>
      <c r="F6472" s="786">
        <f>VLOOKUP(C6472,METADATA!$A$5:$H$29,IF(E6472="HI",2,IF(E6472="LO",6,10))+IF(D6472=1,2,IF(D6472=7,1,(IF(WEEKDAY(B6472)=1,2,IF(WEEKDAY(B6472)=7,1,0))))))</f>
        <v>3</v>
      </c>
      <c r="G6472" s="786">
        <f>VLOOKUP(C6472,METADATA!$J$5:$Q$29,IF(E6472="HI",2,IF(E6472="LO",6,10))+IF(D6472=1,2,IF(D6472=7,1,(IF(WEEKDAY(B6472)=1,2,IF(WEEKDAY(B6472)=7,1,0))))))</f>
        <v>3</v>
      </c>
      <c r="H6472" s="787">
        <v>13319.25</v>
      </c>
      <c r="I6472" s="788">
        <v>2863.0500640869141</v>
      </c>
      <c r="K6472" s="795">
        <v>909.3125</v>
      </c>
      <c r="M6472" s="798">
        <f t="shared" si="304"/>
        <v>13623.489869778892</v>
      </c>
      <c r="N6472" s="303"/>
      <c r="S6472" s="786">
        <v>0</v>
      </c>
      <c r="T6472" s="781">
        <f>VLOOKUP(C6472,METADATA!$J$5:$Q$29,IF(E6472="HI",2,IF(E6472="LO",6,10))+IF(S6472=1,2,IF(D6472=7,1,(IF(WEEKDAY(B6472)=1,2,IF(WEEKDAY(B6472)=7,1,0))))))</f>
        <v>2</v>
      </c>
      <c r="U6472" s="781">
        <f>VLOOKUP(C6472,METADATA!$A$5:$H$29,IF(E6472="HI",2,IF(E6472="LO",6,10))+IF(S6472=1,2,IF(D6472=7,1,(IF(WEEKDAY(B6472)=1,2,IF(WEEKDAY(B6472)=7,1,0))))))</f>
        <v>2</v>
      </c>
    </row>
    <row r="6473" spans="2:21" ht="13.95" customHeight="1" x14ac:dyDescent="0.25">
      <c r="B6473" s="784">
        <f t="shared" si="302"/>
        <v>45652</v>
      </c>
      <c r="C6473" s="785">
        <v>13</v>
      </c>
      <c r="D6473" s="786">
        <f>IFERROR((INDEX(METADATA!$T$2:$T$20,MATCH(B6473,METADATA!$S$2:$S$20,0))),0)</f>
        <v>1</v>
      </c>
      <c r="E6473" s="785" t="str">
        <f t="shared" si="303"/>
        <v>LO</v>
      </c>
      <c r="F6473" s="786">
        <f>VLOOKUP(C6473,METADATA!$A$5:$H$29,IF(E6473="HI",2,IF(E6473="LO",6,10))+IF(D6473=1,2,IF(D6473=7,1,(IF(WEEKDAY(B6473)=1,2,IF(WEEKDAY(B6473)=7,1,0))))))</f>
        <v>3</v>
      </c>
      <c r="G6473" s="786">
        <f>VLOOKUP(C6473,METADATA!$J$5:$Q$29,IF(E6473="HI",2,IF(E6473="LO",6,10))+IF(D6473=1,2,IF(D6473=7,1,(IF(WEEKDAY(B6473)=1,2,IF(WEEKDAY(B6473)=7,1,0))))))</f>
        <v>3</v>
      </c>
      <c r="H6473" s="787">
        <v>12874.25</v>
      </c>
      <c r="I6473" s="788">
        <v>1669.1724853515625</v>
      </c>
      <c r="K6473" s="795">
        <v>905.6</v>
      </c>
      <c r="M6473" s="798">
        <f t="shared" si="304"/>
        <v>12982.004847031705</v>
      </c>
      <c r="N6473" s="303"/>
      <c r="S6473" s="786">
        <v>0</v>
      </c>
      <c r="T6473" s="781">
        <f>VLOOKUP(C6473,METADATA!$J$5:$Q$29,IF(E6473="HI",2,IF(E6473="LO",6,10))+IF(S6473=1,2,IF(D6473=7,1,(IF(WEEKDAY(B6473)=1,2,IF(WEEKDAY(B6473)=7,1,0))))))</f>
        <v>2</v>
      </c>
      <c r="U6473" s="781">
        <f>VLOOKUP(C6473,METADATA!$A$5:$H$29,IF(E6473="HI",2,IF(E6473="LO",6,10))+IF(S6473=1,2,IF(D6473=7,1,(IF(WEEKDAY(B6473)=1,2,IF(WEEKDAY(B6473)=7,1,0))))))</f>
        <v>2</v>
      </c>
    </row>
    <row r="6474" spans="2:21" ht="13.95" customHeight="1" x14ac:dyDescent="0.25">
      <c r="B6474" s="784">
        <f t="shared" si="302"/>
        <v>45652</v>
      </c>
      <c r="C6474" s="785">
        <v>14</v>
      </c>
      <c r="D6474" s="786">
        <f>IFERROR((INDEX(METADATA!$T$2:$T$20,MATCH(B6474,METADATA!$S$2:$S$20,0))),0)</f>
        <v>1</v>
      </c>
      <c r="E6474" s="785" t="str">
        <f t="shared" si="303"/>
        <v>LO</v>
      </c>
      <c r="F6474" s="786">
        <f>VLOOKUP(C6474,METADATA!$A$5:$H$29,IF(E6474="HI",2,IF(E6474="LO",6,10))+IF(D6474=1,2,IF(D6474=7,1,(IF(WEEKDAY(B6474)=1,2,IF(WEEKDAY(B6474)=7,1,0))))))</f>
        <v>3</v>
      </c>
      <c r="G6474" s="786">
        <f>VLOOKUP(C6474,METADATA!$J$5:$Q$29,IF(E6474="HI",2,IF(E6474="LO",6,10))+IF(D6474=1,2,IF(D6474=7,1,(IF(WEEKDAY(B6474)=1,2,IF(WEEKDAY(B6474)=7,1,0))))))</f>
        <v>3</v>
      </c>
      <c r="H6474" s="787">
        <v>12454.75</v>
      </c>
      <c r="I6474" s="788">
        <v>2505.8199844360352</v>
      </c>
      <c r="K6474" s="795">
        <v>913.98749999999995</v>
      </c>
      <c r="M6474" s="798">
        <f t="shared" si="304"/>
        <v>12704.327268962297</v>
      </c>
      <c r="N6474" s="303"/>
      <c r="S6474" s="786">
        <v>0</v>
      </c>
      <c r="T6474" s="781">
        <f>VLOOKUP(C6474,METADATA!$J$5:$Q$29,IF(E6474="HI",2,IF(E6474="LO",6,10))+IF(S6474=1,2,IF(D6474=7,1,(IF(WEEKDAY(B6474)=1,2,IF(WEEKDAY(B6474)=7,1,0))))))</f>
        <v>2</v>
      </c>
      <c r="U6474" s="781">
        <f>VLOOKUP(C6474,METADATA!$A$5:$H$29,IF(E6474="HI",2,IF(E6474="LO",6,10))+IF(S6474=1,2,IF(D6474=7,1,(IF(WEEKDAY(B6474)=1,2,IF(WEEKDAY(B6474)=7,1,0))))))</f>
        <v>2</v>
      </c>
    </row>
    <row r="6475" spans="2:21" ht="13.95" customHeight="1" x14ac:dyDescent="0.25">
      <c r="B6475" s="784">
        <f t="shared" si="302"/>
        <v>45652</v>
      </c>
      <c r="C6475" s="785">
        <v>15</v>
      </c>
      <c r="D6475" s="786">
        <f>IFERROR((INDEX(METADATA!$T$2:$T$20,MATCH(B6475,METADATA!$S$2:$S$20,0))),0)</f>
        <v>1</v>
      </c>
      <c r="E6475" s="785" t="str">
        <f t="shared" si="303"/>
        <v>LO</v>
      </c>
      <c r="F6475" s="786">
        <f>VLOOKUP(C6475,METADATA!$A$5:$H$29,IF(E6475="HI",2,IF(E6475="LO",6,10))+IF(D6475=1,2,IF(D6475=7,1,(IF(WEEKDAY(B6475)=1,2,IF(WEEKDAY(B6475)=7,1,0))))))</f>
        <v>3</v>
      </c>
      <c r="G6475" s="786">
        <f>VLOOKUP(C6475,METADATA!$J$5:$Q$29,IF(E6475="HI",2,IF(E6475="LO",6,10))+IF(D6475=1,2,IF(D6475=7,1,(IF(WEEKDAY(B6475)=1,2,IF(WEEKDAY(B6475)=7,1,0))))))</f>
        <v>3</v>
      </c>
      <c r="H6475" s="787">
        <v>12406</v>
      </c>
      <c r="I6475" s="788">
        <v>3707.2101135253906</v>
      </c>
      <c r="K6475" s="795">
        <v>902.26250000000005</v>
      </c>
      <c r="M6475" s="798">
        <f t="shared" si="304"/>
        <v>12948.059423165501</v>
      </c>
      <c r="N6475" s="303"/>
      <c r="S6475" s="786">
        <v>0</v>
      </c>
      <c r="T6475" s="781">
        <f>VLOOKUP(C6475,METADATA!$J$5:$Q$29,IF(E6475="HI",2,IF(E6475="LO",6,10))+IF(S6475=1,2,IF(D6475=7,1,(IF(WEEKDAY(B6475)=1,2,IF(WEEKDAY(B6475)=7,1,0))))))</f>
        <v>2</v>
      </c>
      <c r="U6475" s="781">
        <f>VLOOKUP(C6475,METADATA!$A$5:$H$29,IF(E6475="HI",2,IF(E6475="LO",6,10))+IF(S6475=1,2,IF(D6475=7,1,(IF(WEEKDAY(B6475)=1,2,IF(WEEKDAY(B6475)=7,1,0))))))</f>
        <v>2</v>
      </c>
    </row>
    <row r="6476" spans="2:21" ht="13.95" customHeight="1" x14ac:dyDescent="0.25">
      <c r="B6476" s="784">
        <f t="shared" si="302"/>
        <v>45652</v>
      </c>
      <c r="C6476" s="785">
        <v>16</v>
      </c>
      <c r="D6476" s="786">
        <f>IFERROR((INDEX(METADATA!$T$2:$T$20,MATCH(B6476,METADATA!$S$2:$S$20,0))),0)</f>
        <v>1</v>
      </c>
      <c r="E6476" s="785" t="str">
        <f t="shared" si="303"/>
        <v>LO</v>
      </c>
      <c r="F6476" s="786">
        <f>VLOOKUP(C6476,METADATA!$A$5:$H$29,IF(E6476="HI",2,IF(E6476="LO",6,10))+IF(D6476=1,2,IF(D6476=7,1,(IF(WEEKDAY(B6476)=1,2,IF(WEEKDAY(B6476)=7,1,0))))))</f>
        <v>3</v>
      </c>
      <c r="G6476" s="786">
        <f>VLOOKUP(C6476,METADATA!$J$5:$Q$29,IF(E6476="HI",2,IF(E6476="LO",6,10))+IF(D6476=1,2,IF(D6476=7,1,(IF(WEEKDAY(B6476)=1,2,IF(WEEKDAY(B6476)=7,1,0))))))</f>
        <v>3</v>
      </c>
      <c r="H6476" s="787">
        <v>12627.75</v>
      </c>
      <c r="I6476" s="788">
        <v>3964.0249938964844</v>
      </c>
      <c r="K6476" s="795">
        <v>933.76250000000005</v>
      </c>
      <c r="M6476" s="798">
        <f t="shared" si="304"/>
        <v>13235.315040252575</v>
      </c>
      <c r="N6476" s="303"/>
      <c r="S6476" s="786">
        <v>0</v>
      </c>
      <c r="T6476" s="781">
        <f>VLOOKUP(C6476,METADATA!$J$5:$Q$29,IF(E6476="HI",2,IF(E6476="LO",6,10))+IF(S6476=1,2,IF(D6476=7,1,(IF(WEEKDAY(B6476)=1,2,IF(WEEKDAY(B6476)=7,1,0))))))</f>
        <v>2</v>
      </c>
      <c r="U6476" s="781">
        <f>VLOOKUP(C6476,METADATA!$A$5:$H$29,IF(E6476="HI",2,IF(E6476="LO",6,10))+IF(S6476=1,2,IF(D6476=7,1,(IF(WEEKDAY(B6476)=1,2,IF(WEEKDAY(B6476)=7,1,0))))))</f>
        <v>2</v>
      </c>
    </row>
    <row r="6477" spans="2:21" ht="13.95" customHeight="1" x14ac:dyDescent="0.25">
      <c r="B6477" s="784">
        <f t="shared" si="302"/>
        <v>45652</v>
      </c>
      <c r="C6477" s="785">
        <v>17</v>
      </c>
      <c r="D6477" s="786">
        <f>IFERROR((INDEX(METADATA!$T$2:$T$20,MATCH(B6477,METADATA!$S$2:$S$20,0))),0)</f>
        <v>1</v>
      </c>
      <c r="E6477" s="785" t="str">
        <f t="shared" si="303"/>
        <v>LO</v>
      </c>
      <c r="F6477" s="786">
        <f>VLOOKUP(C6477,METADATA!$A$5:$H$29,IF(E6477="HI",2,IF(E6477="LO",6,10))+IF(D6477=1,2,IF(D6477=7,1,(IF(WEEKDAY(B6477)=1,2,IF(WEEKDAY(B6477)=7,1,0))))))</f>
        <v>3</v>
      </c>
      <c r="G6477" s="786">
        <f>VLOOKUP(C6477,METADATA!$J$5:$Q$29,IF(E6477="HI",2,IF(E6477="LO",6,10))+IF(D6477=1,2,IF(D6477=7,1,(IF(WEEKDAY(B6477)=1,2,IF(WEEKDAY(B6477)=7,1,0))))))</f>
        <v>3</v>
      </c>
      <c r="H6477" s="787">
        <v>12704.5</v>
      </c>
      <c r="I6477" s="788">
        <v>4094.074951171875</v>
      </c>
      <c r="K6477" s="795">
        <v>0</v>
      </c>
      <c r="M6477" s="798">
        <f t="shared" si="304"/>
        <v>13347.875110136931</v>
      </c>
      <c r="N6477" s="303"/>
      <c r="S6477" s="786">
        <v>0</v>
      </c>
      <c r="T6477" s="781">
        <f>VLOOKUP(C6477,METADATA!$J$5:$Q$29,IF(E6477="HI",2,IF(E6477="LO",6,10))+IF(S6477=1,2,IF(D6477=7,1,(IF(WEEKDAY(B6477)=1,2,IF(WEEKDAY(B6477)=7,1,0))))))</f>
        <v>2</v>
      </c>
      <c r="U6477" s="781">
        <f>VLOOKUP(C6477,METADATA!$A$5:$H$29,IF(E6477="HI",2,IF(E6477="LO",6,10))+IF(S6477=1,2,IF(D6477=7,1,(IF(WEEKDAY(B6477)=1,2,IF(WEEKDAY(B6477)=7,1,0))))))</f>
        <v>2</v>
      </c>
    </row>
    <row r="6478" spans="2:21" ht="13.95" customHeight="1" x14ac:dyDescent="0.25">
      <c r="B6478" s="784">
        <f t="shared" si="302"/>
        <v>45652</v>
      </c>
      <c r="C6478" s="785">
        <v>18</v>
      </c>
      <c r="D6478" s="786">
        <f>IFERROR((INDEX(METADATA!$T$2:$T$20,MATCH(B6478,METADATA!$S$2:$S$20,0))),0)</f>
        <v>1</v>
      </c>
      <c r="E6478" s="785" t="str">
        <f t="shared" si="303"/>
        <v>LO</v>
      </c>
      <c r="F6478" s="786">
        <f>VLOOKUP(C6478,METADATA!$A$5:$H$29,IF(E6478="HI",2,IF(E6478="LO",6,10))+IF(D6478=1,2,IF(D6478=7,1,(IF(WEEKDAY(B6478)=1,2,IF(WEEKDAY(B6478)=7,1,0))))))</f>
        <v>2</v>
      </c>
      <c r="G6478" s="786">
        <f>VLOOKUP(C6478,METADATA!$J$5:$Q$29,IF(E6478="HI",2,IF(E6478="LO",6,10))+IF(D6478=1,2,IF(D6478=7,1,(IF(WEEKDAY(B6478)=1,2,IF(WEEKDAY(B6478)=7,1,0))))))</f>
        <v>3</v>
      </c>
      <c r="H6478" s="787">
        <v>12664.5</v>
      </c>
      <c r="I6478" s="788">
        <v>4110.885009765625</v>
      </c>
      <c r="K6478" s="795">
        <v>0</v>
      </c>
      <c r="M6478" s="798">
        <f t="shared" si="304"/>
        <v>13314.989140570702</v>
      </c>
      <c r="N6478" s="303"/>
      <c r="S6478" s="786">
        <v>0</v>
      </c>
      <c r="T6478" s="781">
        <f>VLOOKUP(C6478,METADATA!$J$5:$Q$29,IF(E6478="HI",2,IF(E6478="LO",6,10))+IF(S6478=1,2,IF(D6478=7,1,(IF(WEEKDAY(B6478)=1,2,IF(WEEKDAY(B6478)=7,1,0))))))</f>
        <v>1</v>
      </c>
      <c r="U6478" s="781">
        <f>VLOOKUP(C6478,METADATA!$A$5:$H$29,IF(E6478="HI",2,IF(E6478="LO",6,10))+IF(S6478=1,2,IF(D6478=7,1,(IF(WEEKDAY(B6478)=1,2,IF(WEEKDAY(B6478)=7,1,0))))))</f>
        <v>1</v>
      </c>
    </row>
    <row r="6479" spans="2:21" ht="13.95" customHeight="1" x14ac:dyDescent="0.25">
      <c r="B6479" s="784">
        <f t="shared" si="302"/>
        <v>45652</v>
      </c>
      <c r="C6479" s="785">
        <v>19</v>
      </c>
      <c r="D6479" s="786">
        <f>IFERROR((INDEX(METADATA!$T$2:$T$20,MATCH(B6479,METADATA!$S$2:$S$20,0))),0)</f>
        <v>1</v>
      </c>
      <c r="E6479" s="785" t="str">
        <f t="shared" si="303"/>
        <v>LO</v>
      </c>
      <c r="F6479" s="786">
        <f>VLOOKUP(C6479,METADATA!$A$5:$H$29,IF(E6479="HI",2,IF(E6479="LO",6,10))+IF(D6479=1,2,IF(D6479=7,1,(IF(WEEKDAY(B6479)=1,2,IF(WEEKDAY(B6479)=7,1,0))))))</f>
        <v>2</v>
      </c>
      <c r="G6479" s="786">
        <f>VLOOKUP(C6479,METADATA!$J$5:$Q$29,IF(E6479="HI",2,IF(E6479="LO",6,10))+IF(D6479=1,2,IF(D6479=7,1,(IF(WEEKDAY(B6479)=1,2,IF(WEEKDAY(B6479)=7,1,0))))))</f>
        <v>3</v>
      </c>
      <c r="H6479" s="787">
        <v>13007.25</v>
      </c>
      <c r="I6479" s="788">
        <v>4120.614990234375</v>
      </c>
      <c r="K6479" s="795">
        <v>0</v>
      </c>
      <c r="M6479" s="798">
        <f t="shared" si="304"/>
        <v>13644.340235432574</v>
      </c>
      <c r="N6479" s="303"/>
      <c r="S6479" s="786">
        <v>0</v>
      </c>
      <c r="T6479" s="781">
        <f>VLOOKUP(C6479,METADATA!$J$5:$Q$29,IF(E6479="HI",2,IF(E6479="LO",6,10))+IF(S6479=1,2,IF(D6479=7,1,(IF(WEEKDAY(B6479)=1,2,IF(WEEKDAY(B6479)=7,1,0))))))</f>
        <v>1</v>
      </c>
      <c r="U6479" s="781">
        <f>VLOOKUP(C6479,METADATA!$A$5:$H$29,IF(E6479="HI",2,IF(E6479="LO",6,10))+IF(S6479=1,2,IF(D6479=7,1,(IF(WEEKDAY(B6479)=1,2,IF(WEEKDAY(B6479)=7,1,0))))))</f>
        <v>1</v>
      </c>
    </row>
    <row r="6480" spans="2:21" ht="13.95" customHeight="1" x14ac:dyDescent="0.25">
      <c r="B6480" s="784">
        <f t="shared" si="302"/>
        <v>45652</v>
      </c>
      <c r="C6480" s="785">
        <v>20</v>
      </c>
      <c r="D6480" s="786">
        <f>IFERROR((INDEX(METADATA!$T$2:$T$20,MATCH(B6480,METADATA!$S$2:$S$20,0))),0)</f>
        <v>1</v>
      </c>
      <c r="E6480" s="785" t="str">
        <f t="shared" si="303"/>
        <v>LO</v>
      </c>
      <c r="F6480" s="786">
        <f>VLOOKUP(C6480,METADATA!$A$5:$H$29,IF(E6480="HI",2,IF(E6480="LO",6,10))+IF(D6480=1,2,IF(D6480=7,1,(IF(WEEKDAY(B6480)=1,2,IF(WEEKDAY(B6480)=7,1,0))))))</f>
        <v>3</v>
      </c>
      <c r="G6480" s="786">
        <f>VLOOKUP(C6480,METADATA!$J$5:$Q$29,IF(E6480="HI",2,IF(E6480="LO",6,10))+IF(D6480=1,2,IF(D6480=7,1,(IF(WEEKDAY(B6480)=1,2,IF(WEEKDAY(B6480)=7,1,0))))))</f>
        <v>3</v>
      </c>
      <c r="H6480" s="787">
        <v>12067.25</v>
      </c>
      <c r="I6480" s="788">
        <v>4195.2049560546875</v>
      </c>
      <c r="K6480" s="795">
        <v>0</v>
      </c>
      <c r="M6480" s="798">
        <f t="shared" si="304"/>
        <v>12775.690477849164</v>
      </c>
      <c r="N6480" s="303"/>
      <c r="S6480" s="786">
        <v>0</v>
      </c>
      <c r="T6480" s="781">
        <f>VLOOKUP(C6480,METADATA!$J$5:$Q$29,IF(E6480="HI",2,IF(E6480="LO",6,10))+IF(S6480=1,2,IF(D6480=7,1,(IF(WEEKDAY(B6480)=1,2,IF(WEEKDAY(B6480)=7,1,0))))))</f>
        <v>2</v>
      </c>
      <c r="U6480" s="781">
        <f>VLOOKUP(C6480,METADATA!$A$5:$H$29,IF(E6480="HI",2,IF(E6480="LO",6,10))+IF(S6480=1,2,IF(D6480=7,1,(IF(WEEKDAY(B6480)=1,2,IF(WEEKDAY(B6480)=7,1,0))))))</f>
        <v>1</v>
      </c>
    </row>
    <row r="6481" spans="2:21" ht="13.95" customHeight="1" x14ac:dyDescent="0.25">
      <c r="B6481" s="784">
        <f t="shared" si="302"/>
        <v>45652</v>
      </c>
      <c r="C6481" s="785">
        <v>21</v>
      </c>
      <c r="D6481" s="786">
        <f>IFERROR((INDEX(METADATA!$T$2:$T$20,MATCH(B6481,METADATA!$S$2:$S$20,0))),0)</f>
        <v>1</v>
      </c>
      <c r="E6481" s="785" t="str">
        <f t="shared" si="303"/>
        <v>LO</v>
      </c>
      <c r="F6481" s="786">
        <f>VLOOKUP(C6481,METADATA!$A$5:$H$29,IF(E6481="HI",2,IF(E6481="LO",6,10))+IF(D6481=1,2,IF(D6481=7,1,(IF(WEEKDAY(B6481)=1,2,IF(WEEKDAY(B6481)=7,1,0))))))</f>
        <v>3</v>
      </c>
      <c r="G6481" s="786">
        <f>VLOOKUP(C6481,METADATA!$J$5:$Q$29,IF(E6481="HI",2,IF(E6481="LO",6,10))+IF(D6481=1,2,IF(D6481=7,1,(IF(WEEKDAY(B6481)=1,2,IF(WEEKDAY(B6481)=7,1,0))))))</f>
        <v>3</v>
      </c>
      <c r="H6481" s="787">
        <v>10934.75</v>
      </c>
      <c r="I6481" s="788">
        <v>4215.8850402832031</v>
      </c>
      <c r="K6481" s="795">
        <v>0</v>
      </c>
      <c r="M6481" s="798">
        <f t="shared" si="304"/>
        <v>11719.319273549283</v>
      </c>
      <c r="N6481" s="303"/>
      <c r="S6481" s="786">
        <v>0</v>
      </c>
      <c r="T6481" s="781">
        <f>VLOOKUP(C6481,METADATA!$J$5:$Q$29,IF(E6481="HI",2,IF(E6481="LO",6,10))+IF(S6481=1,2,IF(D6481=7,1,(IF(WEEKDAY(B6481)=1,2,IF(WEEKDAY(B6481)=7,1,0))))))</f>
        <v>2</v>
      </c>
      <c r="U6481" s="781">
        <f>VLOOKUP(C6481,METADATA!$A$5:$H$29,IF(E6481="HI",2,IF(E6481="LO",6,10))+IF(S6481=1,2,IF(D6481=7,1,(IF(WEEKDAY(B6481)=1,2,IF(WEEKDAY(B6481)=7,1,0))))))</f>
        <v>2</v>
      </c>
    </row>
    <row r="6482" spans="2:21" ht="13.95" customHeight="1" x14ac:dyDescent="0.25">
      <c r="B6482" s="784">
        <f t="shared" si="302"/>
        <v>45652</v>
      </c>
      <c r="C6482" s="785">
        <v>22</v>
      </c>
      <c r="D6482" s="786">
        <f>IFERROR((INDEX(METADATA!$T$2:$T$20,MATCH(B6482,METADATA!$S$2:$S$20,0))),0)</f>
        <v>1</v>
      </c>
      <c r="E6482" s="785" t="str">
        <f t="shared" si="303"/>
        <v>LO</v>
      </c>
      <c r="F6482" s="786">
        <f>VLOOKUP(C6482,METADATA!$A$5:$H$29,IF(E6482="HI",2,IF(E6482="LO",6,10))+IF(D6482=1,2,IF(D6482=7,1,(IF(WEEKDAY(B6482)=1,2,IF(WEEKDAY(B6482)=7,1,0))))))</f>
        <v>3</v>
      </c>
      <c r="G6482" s="786">
        <f>VLOOKUP(C6482,METADATA!$J$5:$Q$29,IF(E6482="HI",2,IF(E6482="LO",6,10))+IF(D6482=1,2,IF(D6482=7,1,(IF(WEEKDAY(B6482)=1,2,IF(WEEKDAY(B6482)=7,1,0))))))</f>
        <v>3</v>
      </c>
      <c r="H6482" s="787">
        <v>9770.75</v>
      </c>
      <c r="I6482" s="788">
        <v>4122.1499633789063</v>
      </c>
      <c r="K6482" s="795">
        <v>0</v>
      </c>
      <c r="M6482" s="798">
        <f t="shared" si="304"/>
        <v>10604.70065032883</v>
      </c>
      <c r="N6482" s="303"/>
      <c r="S6482" s="786">
        <v>0</v>
      </c>
      <c r="T6482" s="781">
        <f>VLOOKUP(C6482,METADATA!$J$5:$Q$29,IF(E6482="HI",2,IF(E6482="LO",6,10))+IF(S6482=1,2,IF(D6482=7,1,(IF(WEEKDAY(B6482)=1,2,IF(WEEKDAY(B6482)=7,1,0))))))</f>
        <v>3</v>
      </c>
      <c r="U6482" s="781">
        <f>VLOOKUP(C6482,METADATA!$A$5:$H$29,IF(E6482="HI",2,IF(E6482="LO",6,10))+IF(S6482=1,2,IF(D6482=7,1,(IF(WEEKDAY(B6482)=1,2,IF(WEEKDAY(B6482)=7,1,0))))))</f>
        <v>3</v>
      </c>
    </row>
    <row r="6483" spans="2:21" ht="13.95" customHeight="1" x14ac:dyDescent="0.25">
      <c r="B6483" s="784">
        <f t="shared" si="302"/>
        <v>45652</v>
      </c>
      <c r="C6483" s="785">
        <v>23</v>
      </c>
      <c r="D6483" s="786">
        <f>IFERROR((INDEX(METADATA!$T$2:$T$20,MATCH(B6483,METADATA!$S$2:$S$20,0))),0)</f>
        <v>1</v>
      </c>
      <c r="E6483" s="785" t="str">
        <f t="shared" si="303"/>
        <v>LO</v>
      </c>
      <c r="F6483" s="786">
        <f>VLOOKUP(C6483,METADATA!$A$5:$H$29,IF(E6483="HI",2,IF(E6483="LO",6,10))+IF(D6483=1,2,IF(D6483=7,1,(IF(WEEKDAY(B6483)=1,2,IF(WEEKDAY(B6483)=7,1,0))))))</f>
        <v>3</v>
      </c>
      <c r="G6483" s="786">
        <f>VLOOKUP(C6483,METADATA!$J$5:$Q$29,IF(E6483="HI",2,IF(E6483="LO",6,10))+IF(D6483=1,2,IF(D6483=7,1,(IF(WEEKDAY(B6483)=1,2,IF(WEEKDAY(B6483)=7,1,0))))))</f>
        <v>3</v>
      </c>
      <c r="H6483" s="787">
        <v>8774.75</v>
      </c>
      <c r="I6483" s="788">
        <v>4116.0699768066406</v>
      </c>
      <c r="K6483" s="795">
        <v>0</v>
      </c>
      <c r="M6483" s="798">
        <f t="shared" si="304"/>
        <v>9692.175690549002</v>
      </c>
      <c r="N6483" s="303"/>
      <c r="S6483" s="786">
        <v>0</v>
      </c>
      <c r="T6483" s="781">
        <f>VLOOKUP(C6483,METADATA!$J$5:$Q$29,IF(E6483="HI",2,IF(E6483="LO",6,10))+IF(S6483=1,2,IF(D6483=7,1,(IF(WEEKDAY(B6483)=1,2,IF(WEEKDAY(B6483)=7,1,0))))))</f>
        <v>3</v>
      </c>
      <c r="U6483" s="781">
        <f>VLOOKUP(C6483,METADATA!$A$5:$H$29,IF(E6483="HI",2,IF(E6483="LO",6,10))+IF(S6483=1,2,IF(D6483=7,1,(IF(WEEKDAY(B6483)=1,2,IF(WEEKDAY(B6483)=7,1,0))))))</f>
        <v>3</v>
      </c>
    </row>
    <row r="6484" spans="2:21" ht="13.95" customHeight="1" x14ac:dyDescent="0.25">
      <c r="B6484" s="784">
        <f t="shared" si="302"/>
        <v>45653</v>
      </c>
      <c r="C6484" s="785">
        <v>0</v>
      </c>
      <c r="D6484" s="786">
        <f>IFERROR((INDEX(METADATA!$T$2:$T$20,MATCH(B6484,METADATA!$S$2:$S$20,0))),0)</f>
        <v>0</v>
      </c>
      <c r="E6484" s="785" t="str">
        <f t="shared" si="303"/>
        <v>LO</v>
      </c>
      <c r="F6484" s="786">
        <f>VLOOKUP(C6484,METADATA!$A$5:$H$29,IF(E6484="HI",2,IF(E6484="LO",6,10))+IF(D6484=1,2,IF(D6484=7,1,(IF(WEEKDAY(B6484)=1,2,IF(WEEKDAY(B6484)=7,1,0))))))</f>
        <v>3</v>
      </c>
      <c r="G6484" s="786">
        <f>VLOOKUP(C6484,METADATA!$J$5:$Q$29,IF(E6484="HI",2,IF(E6484="LO",6,10))+IF(D6484=1,2,IF(D6484=7,1,(IF(WEEKDAY(B6484)=1,2,IF(WEEKDAY(B6484)=7,1,0))))))</f>
        <v>3</v>
      </c>
      <c r="H6484" s="787">
        <v>8260.25</v>
      </c>
      <c r="I6484" s="788">
        <v>4116.56005859375</v>
      </c>
      <c r="K6484" s="795">
        <v>0</v>
      </c>
      <c r="M6484" s="798">
        <f t="shared" si="304"/>
        <v>9229.1818043914045</v>
      </c>
      <c r="N6484" s="303"/>
      <c r="S6484" s="786">
        <v>0</v>
      </c>
      <c r="T6484" s="781">
        <f>VLOOKUP(C6484,METADATA!$J$5:$Q$29,IF(E6484="HI",2,IF(E6484="LO",6,10))+IF(S6484=1,2,IF(D6484=7,1,(IF(WEEKDAY(B6484)=1,2,IF(WEEKDAY(B6484)=7,1,0))))))</f>
        <v>3</v>
      </c>
      <c r="U6484" s="781">
        <f>VLOOKUP(C6484,METADATA!$A$5:$H$29,IF(E6484="HI",2,IF(E6484="LO",6,10))+IF(S6484=1,2,IF(D6484=7,1,(IF(WEEKDAY(B6484)=1,2,IF(WEEKDAY(B6484)=7,1,0))))))</f>
        <v>3</v>
      </c>
    </row>
    <row r="6485" spans="2:21" ht="13.95" customHeight="1" x14ac:dyDescent="0.25">
      <c r="B6485" s="784">
        <f t="shared" si="302"/>
        <v>45653</v>
      </c>
      <c r="C6485" s="785">
        <v>1</v>
      </c>
      <c r="D6485" s="786">
        <f>IFERROR((INDEX(METADATA!$T$2:$T$20,MATCH(B6485,METADATA!$S$2:$S$20,0))),0)</f>
        <v>0</v>
      </c>
      <c r="E6485" s="785" t="str">
        <f t="shared" si="303"/>
        <v>LO</v>
      </c>
      <c r="F6485" s="786">
        <f>VLOOKUP(C6485,METADATA!$A$5:$H$29,IF(E6485="HI",2,IF(E6485="LO",6,10))+IF(D6485=1,2,IF(D6485=7,1,(IF(WEEKDAY(B6485)=1,2,IF(WEEKDAY(B6485)=7,1,0))))))</f>
        <v>3</v>
      </c>
      <c r="G6485" s="786">
        <f>VLOOKUP(C6485,METADATA!$J$5:$Q$29,IF(E6485="HI",2,IF(E6485="LO",6,10))+IF(D6485=1,2,IF(D6485=7,1,(IF(WEEKDAY(B6485)=1,2,IF(WEEKDAY(B6485)=7,1,0))))))</f>
        <v>3</v>
      </c>
      <c r="H6485" s="787">
        <v>7888.75</v>
      </c>
      <c r="I6485" s="788">
        <v>4166.4198608398438</v>
      </c>
      <c r="K6485" s="795">
        <v>0</v>
      </c>
      <c r="M6485" s="798">
        <f t="shared" si="304"/>
        <v>8921.4029737088276</v>
      </c>
      <c r="N6485" s="303"/>
      <c r="S6485" s="786">
        <v>0</v>
      </c>
      <c r="T6485" s="781">
        <f>VLOOKUP(C6485,METADATA!$J$5:$Q$29,IF(E6485="HI",2,IF(E6485="LO",6,10))+IF(S6485=1,2,IF(D6485=7,1,(IF(WEEKDAY(B6485)=1,2,IF(WEEKDAY(B6485)=7,1,0))))))</f>
        <v>3</v>
      </c>
      <c r="U6485" s="781">
        <f>VLOOKUP(C6485,METADATA!$A$5:$H$29,IF(E6485="HI",2,IF(E6485="LO",6,10))+IF(S6485=1,2,IF(D6485=7,1,(IF(WEEKDAY(B6485)=1,2,IF(WEEKDAY(B6485)=7,1,0))))))</f>
        <v>3</v>
      </c>
    </row>
    <row r="6486" spans="2:21" ht="13.95" customHeight="1" x14ac:dyDescent="0.25">
      <c r="B6486" s="784">
        <f t="shared" si="302"/>
        <v>45653</v>
      </c>
      <c r="C6486" s="785">
        <v>2</v>
      </c>
      <c r="D6486" s="786">
        <f>IFERROR((INDEX(METADATA!$T$2:$T$20,MATCH(B6486,METADATA!$S$2:$S$20,0))),0)</f>
        <v>0</v>
      </c>
      <c r="E6486" s="785" t="str">
        <f t="shared" si="303"/>
        <v>LO</v>
      </c>
      <c r="F6486" s="786">
        <f>VLOOKUP(C6486,METADATA!$A$5:$H$29,IF(E6486="HI",2,IF(E6486="LO",6,10))+IF(D6486=1,2,IF(D6486=7,1,(IF(WEEKDAY(B6486)=1,2,IF(WEEKDAY(B6486)=7,1,0))))))</f>
        <v>3</v>
      </c>
      <c r="G6486" s="786">
        <f>VLOOKUP(C6486,METADATA!$J$5:$Q$29,IF(E6486="HI",2,IF(E6486="LO",6,10))+IF(D6486=1,2,IF(D6486=7,1,(IF(WEEKDAY(B6486)=1,2,IF(WEEKDAY(B6486)=7,1,0))))))</f>
        <v>3</v>
      </c>
      <c r="H6486" s="787">
        <v>7784.75</v>
      </c>
      <c r="I6486" s="788">
        <v>4158.7149658203125</v>
      </c>
      <c r="K6486" s="795">
        <v>0</v>
      </c>
      <c r="M6486" s="798">
        <f t="shared" si="304"/>
        <v>8825.9414641973381</v>
      </c>
      <c r="N6486" s="303"/>
      <c r="S6486" s="786">
        <v>0</v>
      </c>
      <c r="T6486" s="781">
        <f>VLOOKUP(C6486,METADATA!$J$5:$Q$29,IF(E6486="HI",2,IF(E6486="LO",6,10))+IF(S6486=1,2,IF(D6486=7,1,(IF(WEEKDAY(B6486)=1,2,IF(WEEKDAY(B6486)=7,1,0))))))</f>
        <v>3</v>
      </c>
      <c r="U6486" s="781">
        <f>VLOOKUP(C6486,METADATA!$A$5:$H$29,IF(E6486="HI",2,IF(E6486="LO",6,10))+IF(S6486=1,2,IF(D6486=7,1,(IF(WEEKDAY(B6486)=1,2,IF(WEEKDAY(B6486)=7,1,0))))))</f>
        <v>3</v>
      </c>
    </row>
    <row r="6487" spans="2:21" ht="13.95" customHeight="1" x14ac:dyDescent="0.25">
      <c r="B6487" s="784">
        <f t="shared" si="302"/>
        <v>45653</v>
      </c>
      <c r="C6487" s="785">
        <v>3</v>
      </c>
      <c r="D6487" s="786">
        <f>IFERROR((INDEX(METADATA!$T$2:$T$20,MATCH(B6487,METADATA!$S$2:$S$20,0))),0)</f>
        <v>0</v>
      </c>
      <c r="E6487" s="785" t="str">
        <f t="shared" si="303"/>
        <v>LO</v>
      </c>
      <c r="F6487" s="786">
        <f>VLOOKUP(C6487,METADATA!$A$5:$H$29,IF(E6487="HI",2,IF(E6487="LO",6,10))+IF(D6487=1,2,IF(D6487=7,1,(IF(WEEKDAY(B6487)=1,2,IF(WEEKDAY(B6487)=7,1,0))))))</f>
        <v>3</v>
      </c>
      <c r="G6487" s="786">
        <f>VLOOKUP(C6487,METADATA!$J$5:$Q$29,IF(E6487="HI",2,IF(E6487="LO",6,10))+IF(D6487=1,2,IF(D6487=7,1,(IF(WEEKDAY(B6487)=1,2,IF(WEEKDAY(B6487)=7,1,0))))))</f>
        <v>3</v>
      </c>
      <c r="H6487" s="787">
        <v>7801.75</v>
      </c>
      <c r="I6487" s="788">
        <v>4143.2649841308594</v>
      </c>
      <c r="K6487" s="795">
        <v>0</v>
      </c>
      <c r="M6487" s="798">
        <f t="shared" si="304"/>
        <v>8833.6825724736627</v>
      </c>
      <c r="N6487" s="303"/>
      <c r="S6487" s="786">
        <v>0</v>
      </c>
      <c r="T6487" s="781">
        <f>VLOOKUP(C6487,METADATA!$J$5:$Q$29,IF(E6487="HI",2,IF(E6487="LO",6,10))+IF(S6487=1,2,IF(D6487=7,1,(IF(WEEKDAY(B6487)=1,2,IF(WEEKDAY(B6487)=7,1,0))))))</f>
        <v>3</v>
      </c>
      <c r="U6487" s="781">
        <f>VLOOKUP(C6487,METADATA!$A$5:$H$29,IF(E6487="HI",2,IF(E6487="LO",6,10))+IF(S6487=1,2,IF(D6487=7,1,(IF(WEEKDAY(B6487)=1,2,IF(WEEKDAY(B6487)=7,1,0))))))</f>
        <v>3</v>
      </c>
    </row>
    <row r="6488" spans="2:21" ht="13.95" customHeight="1" x14ac:dyDescent="0.25">
      <c r="B6488" s="784">
        <f t="shared" si="302"/>
        <v>45653</v>
      </c>
      <c r="C6488" s="785">
        <v>4</v>
      </c>
      <c r="D6488" s="786">
        <f>IFERROR((INDEX(METADATA!$T$2:$T$20,MATCH(B6488,METADATA!$S$2:$S$20,0))),0)</f>
        <v>0</v>
      </c>
      <c r="E6488" s="785" t="str">
        <f t="shared" si="303"/>
        <v>LO</v>
      </c>
      <c r="F6488" s="786">
        <f>VLOOKUP(C6488,METADATA!$A$5:$H$29,IF(E6488="HI",2,IF(E6488="LO",6,10))+IF(D6488=1,2,IF(D6488=7,1,(IF(WEEKDAY(B6488)=1,2,IF(WEEKDAY(B6488)=7,1,0))))))</f>
        <v>3</v>
      </c>
      <c r="G6488" s="786">
        <f>VLOOKUP(C6488,METADATA!$J$5:$Q$29,IF(E6488="HI",2,IF(E6488="LO",6,10))+IF(D6488=1,2,IF(D6488=7,1,(IF(WEEKDAY(B6488)=1,2,IF(WEEKDAY(B6488)=7,1,0))))))</f>
        <v>3</v>
      </c>
      <c r="H6488" s="787">
        <v>8098.25</v>
      </c>
      <c r="I6488" s="788">
        <v>4168.6199951171875</v>
      </c>
      <c r="K6488" s="795">
        <v>870.51250000000005</v>
      </c>
      <c r="M6488" s="798">
        <f t="shared" si="304"/>
        <v>9108.1856440342071</v>
      </c>
      <c r="N6488" s="303"/>
      <c r="S6488" s="786">
        <v>0</v>
      </c>
      <c r="T6488" s="781">
        <f>VLOOKUP(C6488,METADATA!$J$5:$Q$29,IF(E6488="HI",2,IF(E6488="LO",6,10))+IF(S6488=1,2,IF(D6488=7,1,(IF(WEEKDAY(B6488)=1,2,IF(WEEKDAY(B6488)=7,1,0))))))</f>
        <v>3</v>
      </c>
      <c r="U6488" s="781">
        <f>VLOOKUP(C6488,METADATA!$A$5:$H$29,IF(E6488="HI",2,IF(E6488="LO",6,10))+IF(S6488=1,2,IF(D6488=7,1,(IF(WEEKDAY(B6488)=1,2,IF(WEEKDAY(B6488)=7,1,0))))))</f>
        <v>3</v>
      </c>
    </row>
    <row r="6489" spans="2:21" ht="13.95" customHeight="1" x14ac:dyDescent="0.25">
      <c r="B6489" s="784">
        <f t="shared" si="302"/>
        <v>45653</v>
      </c>
      <c r="C6489" s="785">
        <v>5</v>
      </c>
      <c r="D6489" s="786">
        <f>IFERROR((INDEX(METADATA!$T$2:$T$20,MATCH(B6489,METADATA!$S$2:$S$20,0))),0)</f>
        <v>0</v>
      </c>
      <c r="E6489" s="785" t="str">
        <f t="shared" si="303"/>
        <v>LO</v>
      </c>
      <c r="F6489" s="786">
        <f>VLOOKUP(C6489,METADATA!$A$5:$H$29,IF(E6489="HI",2,IF(E6489="LO",6,10))+IF(D6489=1,2,IF(D6489=7,1,(IF(WEEKDAY(B6489)=1,2,IF(WEEKDAY(B6489)=7,1,0))))))</f>
        <v>3</v>
      </c>
      <c r="G6489" s="786">
        <f>VLOOKUP(C6489,METADATA!$J$5:$Q$29,IF(E6489="HI",2,IF(E6489="LO",6,10))+IF(D6489=1,2,IF(D6489=7,1,(IF(WEEKDAY(B6489)=1,2,IF(WEEKDAY(B6489)=7,1,0))))))</f>
        <v>3</v>
      </c>
      <c r="H6489" s="787">
        <v>8346.75</v>
      </c>
      <c r="I6489" s="788">
        <v>4104.4651184082031</v>
      </c>
      <c r="K6489" s="795">
        <v>865.8125</v>
      </c>
      <c r="M6489" s="798">
        <f t="shared" si="304"/>
        <v>9301.3369722169336</v>
      </c>
      <c r="N6489" s="303"/>
      <c r="S6489" s="786">
        <v>0</v>
      </c>
      <c r="T6489" s="781">
        <f>VLOOKUP(C6489,METADATA!$J$5:$Q$29,IF(E6489="HI",2,IF(E6489="LO",6,10))+IF(S6489=1,2,IF(D6489=7,1,(IF(WEEKDAY(B6489)=1,2,IF(WEEKDAY(B6489)=7,1,0))))))</f>
        <v>3</v>
      </c>
      <c r="U6489" s="781">
        <f>VLOOKUP(C6489,METADATA!$A$5:$H$29,IF(E6489="HI",2,IF(E6489="LO",6,10))+IF(S6489=1,2,IF(D6489=7,1,(IF(WEEKDAY(B6489)=1,2,IF(WEEKDAY(B6489)=7,1,0))))))</f>
        <v>3</v>
      </c>
    </row>
    <row r="6490" spans="2:21" ht="13.95" customHeight="1" x14ac:dyDescent="0.25">
      <c r="B6490" s="784">
        <f t="shared" si="302"/>
        <v>45653</v>
      </c>
      <c r="C6490" s="785">
        <v>6</v>
      </c>
      <c r="D6490" s="786">
        <f>IFERROR((INDEX(METADATA!$T$2:$T$20,MATCH(B6490,METADATA!$S$2:$S$20,0))),0)</f>
        <v>0</v>
      </c>
      <c r="E6490" s="785" t="str">
        <f t="shared" si="303"/>
        <v>LO</v>
      </c>
      <c r="F6490" s="786">
        <f>VLOOKUP(C6490,METADATA!$A$5:$H$29,IF(E6490="HI",2,IF(E6490="LO",6,10))+IF(D6490=1,2,IF(D6490=7,1,(IF(WEEKDAY(B6490)=1,2,IF(WEEKDAY(B6490)=7,1,0))))))</f>
        <v>2</v>
      </c>
      <c r="G6490" s="786">
        <f>VLOOKUP(C6490,METADATA!$J$5:$Q$29,IF(E6490="HI",2,IF(E6490="LO",6,10))+IF(D6490=1,2,IF(D6490=7,1,(IF(WEEKDAY(B6490)=1,2,IF(WEEKDAY(B6490)=7,1,0))))))</f>
        <v>2</v>
      </c>
      <c r="H6490" s="787">
        <v>8760.5</v>
      </c>
      <c r="I6490" s="788">
        <v>4127.9900512695313</v>
      </c>
      <c r="K6490" s="795">
        <v>834.63750000000005</v>
      </c>
      <c r="M6490" s="798">
        <f t="shared" si="304"/>
        <v>9684.3514038566482</v>
      </c>
      <c r="N6490" s="303"/>
      <c r="S6490" s="786">
        <v>0</v>
      </c>
      <c r="T6490" s="781">
        <f>VLOOKUP(C6490,METADATA!$J$5:$Q$29,IF(E6490="HI",2,IF(E6490="LO",6,10))+IF(S6490=1,2,IF(D6490=7,1,(IF(WEEKDAY(B6490)=1,2,IF(WEEKDAY(B6490)=7,1,0))))))</f>
        <v>2</v>
      </c>
      <c r="U6490" s="781">
        <f>VLOOKUP(C6490,METADATA!$A$5:$H$29,IF(E6490="HI",2,IF(E6490="LO",6,10))+IF(S6490=1,2,IF(D6490=7,1,(IF(WEEKDAY(B6490)=1,2,IF(WEEKDAY(B6490)=7,1,0))))))</f>
        <v>2</v>
      </c>
    </row>
    <row r="6491" spans="2:21" ht="13.95" customHeight="1" x14ac:dyDescent="0.25">
      <c r="B6491" s="784">
        <f t="shared" si="302"/>
        <v>45653</v>
      </c>
      <c r="C6491" s="785">
        <v>7</v>
      </c>
      <c r="D6491" s="786">
        <f>IFERROR((INDEX(METADATA!$T$2:$T$20,MATCH(B6491,METADATA!$S$2:$S$20,0))),0)</f>
        <v>0</v>
      </c>
      <c r="E6491" s="785" t="str">
        <f t="shared" si="303"/>
        <v>LO</v>
      </c>
      <c r="F6491" s="786">
        <f>VLOOKUP(C6491,METADATA!$A$5:$H$29,IF(E6491="HI",2,IF(E6491="LO",6,10))+IF(D6491=1,2,IF(D6491=7,1,(IF(WEEKDAY(B6491)=1,2,IF(WEEKDAY(B6491)=7,1,0))))))</f>
        <v>1</v>
      </c>
      <c r="G6491" s="786">
        <f>VLOOKUP(C6491,METADATA!$J$5:$Q$29,IF(E6491="HI",2,IF(E6491="LO",6,10))+IF(D6491=1,2,IF(D6491=7,1,(IF(WEEKDAY(B6491)=1,2,IF(WEEKDAY(B6491)=7,1,0))))))</f>
        <v>1</v>
      </c>
      <c r="H6491" s="787">
        <v>9245</v>
      </c>
      <c r="I6491" s="788">
        <v>4100.4200439453125</v>
      </c>
      <c r="K6491" s="795">
        <v>847.33749999999998</v>
      </c>
      <c r="M6491" s="798">
        <f t="shared" si="304"/>
        <v>10113.529034752828</v>
      </c>
      <c r="N6491" s="303"/>
      <c r="S6491" s="786">
        <v>0</v>
      </c>
      <c r="T6491" s="781">
        <f>VLOOKUP(C6491,METADATA!$J$5:$Q$29,IF(E6491="HI",2,IF(E6491="LO",6,10))+IF(S6491=1,2,IF(D6491=7,1,(IF(WEEKDAY(B6491)=1,2,IF(WEEKDAY(B6491)=7,1,0))))))</f>
        <v>1</v>
      </c>
      <c r="U6491" s="781">
        <f>VLOOKUP(C6491,METADATA!$A$5:$H$29,IF(E6491="HI",2,IF(E6491="LO",6,10))+IF(S6491=1,2,IF(D6491=7,1,(IF(WEEKDAY(B6491)=1,2,IF(WEEKDAY(B6491)=7,1,0))))))</f>
        <v>1</v>
      </c>
    </row>
    <row r="6492" spans="2:21" ht="13.95" customHeight="1" x14ac:dyDescent="0.25">
      <c r="B6492" s="784">
        <f t="shared" ref="B6492:B6555" si="305">B6468+1</f>
        <v>45653</v>
      </c>
      <c r="C6492" s="785">
        <v>8</v>
      </c>
      <c r="D6492" s="786">
        <f>IFERROR((INDEX(METADATA!$T$2:$T$20,MATCH(B6492,METADATA!$S$2:$S$20,0))),0)</f>
        <v>0</v>
      </c>
      <c r="E6492" s="785" t="str">
        <f t="shared" si="303"/>
        <v>LO</v>
      </c>
      <c r="F6492" s="786">
        <f>VLOOKUP(C6492,METADATA!$A$5:$H$29,IF(E6492="HI",2,IF(E6492="LO",6,10))+IF(D6492=1,2,IF(D6492=7,1,(IF(WEEKDAY(B6492)=1,2,IF(WEEKDAY(B6492)=7,1,0))))))</f>
        <v>1</v>
      </c>
      <c r="G6492" s="786">
        <f>VLOOKUP(C6492,METADATA!$J$5:$Q$29,IF(E6492="HI",2,IF(E6492="LO",6,10))+IF(D6492=1,2,IF(D6492=7,1,(IF(WEEKDAY(B6492)=1,2,IF(WEEKDAY(B6492)=7,1,0))))))</f>
        <v>1</v>
      </c>
      <c r="H6492" s="787">
        <v>10368.25</v>
      </c>
      <c r="I6492" s="788">
        <v>3967.3349609375</v>
      </c>
      <c r="K6492" s="795">
        <v>851.61249999999995</v>
      </c>
      <c r="M6492" s="798">
        <f t="shared" si="304"/>
        <v>11101.367247090646</v>
      </c>
      <c r="N6492" s="303"/>
      <c r="S6492" s="786">
        <v>0</v>
      </c>
      <c r="T6492" s="781">
        <f>VLOOKUP(C6492,METADATA!$J$5:$Q$29,IF(E6492="HI",2,IF(E6492="LO",6,10))+IF(S6492=1,2,IF(D6492=7,1,(IF(WEEKDAY(B6492)=1,2,IF(WEEKDAY(B6492)=7,1,0))))))</f>
        <v>1</v>
      </c>
      <c r="U6492" s="781">
        <f>VLOOKUP(C6492,METADATA!$A$5:$H$29,IF(E6492="HI",2,IF(E6492="LO",6,10))+IF(S6492=1,2,IF(D6492=7,1,(IF(WEEKDAY(B6492)=1,2,IF(WEEKDAY(B6492)=7,1,0))))))</f>
        <v>1</v>
      </c>
    </row>
    <row r="6493" spans="2:21" ht="13.95" customHeight="1" x14ac:dyDescent="0.25">
      <c r="B6493" s="784">
        <f t="shared" si="305"/>
        <v>45653</v>
      </c>
      <c r="C6493" s="785">
        <v>9</v>
      </c>
      <c r="D6493" s="786">
        <f>IFERROR((INDEX(METADATA!$T$2:$T$20,MATCH(B6493,METADATA!$S$2:$S$20,0))),0)</f>
        <v>0</v>
      </c>
      <c r="E6493" s="785" t="str">
        <f t="shared" si="303"/>
        <v>LO</v>
      </c>
      <c r="F6493" s="786">
        <f>VLOOKUP(C6493,METADATA!$A$5:$H$29,IF(E6493="HI",2,IF(E6493="LO",6,10))+IF(D6493=1,2,IF(D6493=7,1,(IF(WEEKDAY(B6493)=1,2,IF(WEEKDAY(B6493)=7,1,0))))))</f>
        <v>2</v>
      </c>
      <c r="G6493" s="786">
        <f>VLOOKUP(C6493,METADATA!$J$5:$Q$29,IF(E6493="HI",2,IF(E6493="LO",6,10))+IF(D6493=1,2,IF(D6493=7,1,(IF(WEEKDAY(B6493)=1,2,IF(WEEKDAY(B6493)=7,1,0))))))</f>
        <v>1</v>
      </c>
      <c r="H6493" s="787">
        <v>11135.75</v>
      </c>
      <c r="I6493" s="788">
        <v>3828.6000061035156</v>
      </c>
      <c r="K6493" s="795">
        <v>856.5</v>
      </c>
      <c r="M6493" s="798">
        <f t="shared" si="304"/>
        <v>11775.529969782076</v>
      </c>
      <c r="N6493" s="303"/>
      <c r="S6493" s="786">
        <v>0</v>
      </c>
      <c r="T6493" s="781">
        <f>VLOOKUP(C6493,METADATA!$J$5:$Q$29,IF(E6493="HI",2,IF(E6493="LO",6,10))+IF(S6493=1,2,IF(D6493=7,1,(IF(WEEKDAY(B6493)=1,2,IF(WEEKDAY(B6493)=7,1,0))))))</f>
        <v>1</v>
      </c>
      <c r="U6493" s="781">
        <f>VLOOKUP(C6493,METADATA!$A$5:$H$29,IF(E6493="HI",2,IF(E6493="LO",6,10))+IF(S6493=1,2,IF(D6493=7,1,(IF(WEEKDAY(B6493)=1,2,IF(WEEKDAY(B6493)=7,1,0))))))</f>
        <v>2</v>
      </c>
    </row>
    <row r="6494" spans="2:21" ht="13.95" customHeight="1" x14ac:dyDescent="0.25">
      <c r="B6494" s="784">
        <f t="shared" si="305"/>
        <v>45653</v>
      </c>
      <c r="C6494" s="785">
        <v>10</v>
      </c>
      <c r="D6494" s="786">
        <f>IFERROR((INDEX(METADATA!$T$2:$T$20,MATCH(B6494,METADATA!$S$2:$S$20,0))),0)</f>
        <v>0</v>
      </c>
      <c r="E6494" s="785" t="str">
        <f t="shared" si="303"/>
        <v>LO</v>
      </c>
      <c r="F6494" s="786">
        <f>VLOOKUP(C6494,METADATA!$A$5:$H$29,IF(E6494="HI",2,IF(E6494="LO",6,10))+IF(D6494=1,2,IF(D6494=7,1,(IF(WEEKDAY(B6494)=1,2,IF(WEEKDAY(B6494)=7,1,0))))))</f>
        <v>2</v>
      </c>
      <c r="G6494" s="786">
        <f>VLOOKUP(C6494,METADATA!$J$5:$Q$29,IF(E6494="HI",2,IF(E6494="LO",6,10))+IF(D6494=1,2,IF(D6494=7,1,(IF(WEEKDAY(B6494)=1,2,IF(WEEKDAY(B6494)=7,1,0))))))</f>
        <v>2</v>
      </c>
      <c r="H6494" s="787">
        <v>11581.5</v>
      </c>
      <c r="I6494" s="788">
        <v>3893.9549560546875</v>
      </c>
      <c r="K6494" s="795">
        <v>824.32500000000005</v>
      </c>
      <c r="M6494" s="798">
        <f t="shared" si="304"/>
        <v>12218.593513567052</v>
      </c>
      <c r="N6494" s="303"/>
      <c r="S6494" s="786">
        <v>0</v>
      </c>
      <c r="T6494" s="781">
        <f>VLOOKUP(C6494,METADATA!$J$5:$Q$29,IF(E6494="HI",2,IF(E6494="LO",6,10))+IF(S6494=1,2,IF(D6494=7,1,(IF(WEEKDAY(B6494)=1,2,IF(WEEKDAY(B6494)=7,1,0))))))</f>
        <v>2</v>
      </c>
      <c r="U6494" s="781">
        <f>VLOOKUP(C6494,METADATA!$A$5:$H$29,IF(E6494="HI",2,IF(E6494="LO",6,10))+IF(S6494=1,2,IF(D6494=7,1,(IF(WEEKDAY(B6494)=1,2,IF(WEEKDAY(B6494)=7,1,0))))))</f>
        <v>2</v>
      </c>
    </row>
    <row r="6495" spans="2:21" ht="13.95" customHeight="1" x14ac:dyDescent="0.25">
      <c r="B6495" s="784">
        <f t="shared" si="305"/>
        <v>45653</v>
      </c>
      <c r="C6495" s="785">
        <v>11</v>
      </c>
      <c r="D6495" s="786">
        <f>IFERROR((INDEX(METADATA!$T$2:$T$20,MATCH(B6495,METADATA!$S$2:$S$20,0))),0)</f>
        <v>0</v>
      </c>
      <c r="E6495" s="785" t="str">
        <f t="shared" si="303"/>
        <v>LO</v>
      </c>
      <c r="F6495" s="786">
        <f>VLOOKUP(C6495,METADATA!$A$5:$H$29,IF(E6495="HI",2,IF(E6495="LO",6,10))+IF(D6495=1,2,IF(D6495=7,1,(IF(WEEKDAY(B6495)=1,2,IF(WEEKDAY(B6495)=7,1,0))))))</f>
        <v>2</v>
      </c>
      <c r="G6495" s="786">
        <f>VLOOKUP(C6495,METADATA!$J$5:$Q$29,IF(E6495="HI",2,IF(E6495="LO",6,10))+IF(D6495=1,2,IF(D6495=7,1,(IF(WEEKDAY(B6495)=1,2,IF(WEEKDAY(B6495)=7,1,0))))))</f>
        <v>2</v>
      </c>
      <c r="H6495" s="787">
        <v>11652.5</v>
      </c>
      <c r="I6495" s="788">
        <v>3849.8749389648438</v>
      </c>
      <c r="K6495" s="795">
        <v>882.73749999999995</v>
      </c>
      <c r="M6495" s="798">
        <f t="shared" si="304"/>
        <v>12272.012601674982</v>
      </c>
      <c r="N6495" s="303"/>
      <c r="S6495" s="786">
        <v>0</v>
      </c>
      <c r="T6495" s="781">
        <f>VLOOKUP(C6495,METADATA!$J$5:$Q$29,IF(E6495="HI",2,IF(E6495="LO",6,10))+IF(S6495=1,2,IF(D6495=7,1,(IF(WEEKDAY(B6495)=1,2,IF(WEEKDAY(B6495)=7,1,0))))))</f>
        <v>2</v>
      </c>
      <c r="U6495" s="781">
        <f>VLOOKUP(C6495,METADATA!$A$5:$H$29,IF(E6495="HI",2,IF(E6495="LO",6,10))+IF(S6495=1,2,IF(D6495=7,1,(IF(WEEKDAY(B6495)=1,2,IF(WEEKDAY(B6495)=7,1,0))))))</f>
        <v>2</v>
      </c>
    </row>
    <row r="6496" spans="2:21" ht="13.95" customHeight="1" x14ac:dyDescent="0.25">
      <c r="B6496" s="784">
        <f t="shared" si="305"/>
        <v>45653</v>
      </c>
      <c r="C6496" s="785">
        <v>12</v>
      </c>
      <c r="D6496" s="786">
        <f>IFERROR((INDEX(METADATA!$T$2:$T$20,MATCH(B6496,METADATA!$S$2:$S$20,0))),0)</f>
        <v>0</v>
      </c>
      <c r="E6496" s="785" t="str">
        <f t="shared" si="303"/>
        <v>LO</v>
      </c>
      <c r="F6496" s="786">
        <f>VLOOKUP(C6496,METADATA!$A$5:$H$29,IF(E6496="HI",2,IF(E6496="LO",6,10))+IF(D6496=1,2,IF(D6496=7,1,(IF(WEEKDAY(B6496)=1,2,IF(WEEKDAY(B6496)=7,1,0))))))</f>
        <v>2</v>
      </c>
      <c r="G6496" s="786">
        <f>VLOOKUP(C6496,METADATA!$J$5:$Q$29,IF(E6496="HI",2,IF(E6496="LO",6,10))+IF(D6496=1,2,IF(D6496=7,1,(IF(WEEKDAY(B6496)=1,2,IF(WEEKDAY(B6496)=7,1,0))))))</f>
        <v>2</v>
      </c>
      <c r="H6496" s="787">
        <v>11633.5</v>
      </c>
      <c r="I6496" s="788">
        <v>3913.2500305175781</v>
      </c>
      <c r="K6496" s="795">
        <v>909.3125</v>
      </c>
      <c r="M6496" s="798">
        <f t="shared" si="304"/>
        <v>12274.031450641873</v>
      </c>
      <c r="N6496" s="303"/>
      <c r="S6496" s="786">
        <v>0</v>
      </c>
      <c r="T6496" s="781">
        <f>VLOOKUP(C6496,METADATA!$J$5:$Q$29,IF(E6496="HI",2,IF(E6496="LO",6,10))+IF(S6496=1,2,IF(D6496=7,1,(IF(WEEKDAY(B6496)=1,2,IF(WEEKDAY(B6496)=7,1,0))))))</f>
        <v>2</v>
      </c>
      <c r="U6496" s="781">
        <f>VLOOKUP(C6496,METADATA!$A$5:$H$29,IF(E6496="HI",2,IF(E6496="LO",6,10))+IF(S6496=1,2,IF(D6496=7,1,(IF(WEEKDAY(B6496)=1,2,IF(WEEKDAY(B6496)=7,1,0))))))</f>
        <v>2</v>
      </c>
    </row>
    <row r="6497" spans="2:21" ht="13.95" customHeight="1" x14ac:dyDescent="0.25">
      <c r="B6497" s="784">
        <f t="shared" si="305"/>
        <v>45653</v>
      </c>
      <c r="C6497" s="785">
        <v>13</v>
      </c>
      <c r="D6497" s="786">
        <f>IFERROR((INDEX(METADATA!$T$2:$T$20,MATCH(B6497,METADATA!$S$2:$S$20,0))),0)</f>
        <v>0</v>
      </c>
      <c r="E6497" s="785" t="str">
        <f t="shared" si="303"/>
        <v>LO</v>
      </c>
      <c r="F6497" s="786">
        <f>VLOOKUP(C6497,METADATA!$A$5:$H$29,IF(E6497="HI",2,IF(E6497="LO",6,10))+IF(D6497=1,2,IF(D6497=7,1,(IF(WEEKDAY(B6497)=1,2,IF(WEEKDAY(B6497)=7,1,0))))))</f>
        <v>2</v>
      </c>
      <c r="G6497" s="786">
        <f>VLOOKUP(C6497,METADATA!$J$5:$Q$29,IF(E6497="HI",2,IF(E6497="LO",6,10))+IF(D6497=1,2,IF(D6497=7,1,(IF(WEEKDAY(B6497)=1,2,IF(WEEKDAY(B6497)=7,1,0))))))</f>
        <v>2</v>
      </c>
      <c r="H6497" s="787">
        <v>11436.25</v>
      </c>
      <c r="I6497" s="788">
        <v>3915.9700622558594</v>
      </c>
      <c r="K6497" s="795">
        <v>905.6</v>
      </c>
      <c r="M6497" s="798">
        <f t="shared" si="304"/>
        <v>12088.119605256401</v>
      </c>
      <c r="N6497" s="303"/>
      <c r="S6497" s="786">
        <v>0</v>
      </c>
      <c r="T6497" s="781">
        <f>VLOOKUP(C6497,METADATA!$J$5:$Q$29,IF(E6497="HI",2,IF(E6497="LO",6,10))+IF(S6497=1,2,IF(D6497=7,1,(IF(WEEKDAY(B6497)=1,2,IF(WEEKDAY(B6497)=7,1,0))))))</f>
        <v>2</v>
      </c>
      <c r="U6497" s="781">
        <f>VLOOKUP(C6497,METADATA!$A$5:$H$29,IF(E6497="HI",2,IF(E6497="LO",6,10))+IF(S6497=1,2,IF(D6497=7,1,(IF(WEEKDAY(B6497)=1,2,IF(WEEKDAY(B6497)=7,1,0))))))</f>
        <v>2</v>
      </c>
    </row>
    <row r="6498" spans="2:21" ht="13.95" customHeight="1" x14ac:dyDescent="0.25">
      <c r="B6498" s="784">
        <f t="shared" si="305"/>
        <v>45653</v>
      </c>
      <c r="C6498" s="785">
        <v>14</v>
      </c>
      <c r="D6498" s="786">
        <f>IFERROR((INDEX(METADATA!$T$2:$T$20,MATCH(B6498,METADATA!$S$2:$S$20,0))),0)</f>
        <v>0</v>
      </c>
      <c r="E6498" s="785" t="str">
        <f t="shared" si="303"/>
        <v>LO</v>
      </c>
      <c r="F6498" s="786">
        <f>VLOOKUP(C6498,METADATA!$A$5:$H$29,IF(E6498="HI",2,IF(E6498="LO",6,10))+IF(D6498=1,2,IF(D6498=7,1,(IF(WEEKDAY(B6498)=1,2,IF(WEEKDAY(B6498)=7,1,0))))))</f>
        <v>2</v>
      </c>
      <c r="G6498" s="786">
        <f>VLOOKUP(C6498,METADATA!$J$5:$Q$29,IF(E6498="HI",2,IF(E6498="LO",6,10))+IF(D6498=1,2,IF(D6498=7,1,(IF(WEEKDAY(B6498)=1,2,IF(WEEKDAY(B6498)=7,1,0))))))</f>
        <v>2</v>
      </c>
      <c r="H6498" s="787">
        <v>11126.75</v>
      </c>
      <c r="I6498" s="788">
        <v>4175.6450805664063</v>
      </c>
      <c r="K6498" s="795">
        <v>913.98749999999995</v>
      </c>
      <c r="M6498" s="798">
        <f t="shared" si="304"/>
        <v>11884.467905689275</v>
      </c>
      <c r="N6498" s="303"/>
      <c r="S6498" s="786">
        <v>0</v>
      </c>
      <c r="T6498" s="781">
        <f>VLOOKUP(C6498,METADATA!$J$5:$Q$29,IF(E6498="HI",2,IF(E6498="LO",6,10))+IF(S6498=1,2,IF(D6498=7,1,(IF(WEEKDAY(B6498)=1,2,IF(WEEKDAY(B6498)=7,1,0))))))</f>
        <v>2</v>
      </c>
      <c r="U6498" s="781">
        <f>VLOOKUP(C6498,METADATA!$A$5:$H$29,IF(E6498="HI",2,IF(E6498="LO",6,10))+IF(S6498=1,2,IF(D6498=7,1,(IF(WEEKDAY(B6498)=1,2,IF(WEEKDAY(B6498)=7,1,0))))))</f>
        <v>2</v>
      </c>
    </row>
    <row r="6499" spans="2:21" ht="13.95" customHeight="1" x14ac:dyDescent="0.25">
      <c r="B6499" s="784">
        <f t="shared" si="305"/>
        <v>45653</v>
      </c>
      <c r="C6499" s="785">
        <v>15</v>
      </c>
      <c r="D6499" s="786">
        <f>IFERROR((INDEX(METADATA!$T$2:$T$20,MATCH(B6499,METADATA!$S$2:$S$20,0))),0)</f>
        <v>0</v>
      </c>
      <c r="E6499" s="785" t="str">
        <f t="shared" si="303"/>
        <v>LO</v>
      </c>
      <c r="F6499" s="786">
        <f>VLOOKUP(C6499,METADATA!$A$5:$H$29,IF(E6499="HI",2,IF(E6499="LO",6,10))+IF(D6499=1,2,IF(D6499=7,1,(IF(WEEKDAY(B6499)=1,2,IF(WEEKDAY(B6499)=7,1,0))))))</f>
        <v>2</v>
      </c>
      <c r="G6499" s="786">
        <f>VLOOKUP(C6499,METADATA!$J$5:$Q$29,IF(E6499="HI",2,IF(E6499="LO",6,10))+IF(D6499=1,2,IF(D6499=7,1,(IF(WEEKDAY(B6499)=1,2,IF(WEEKDAY(B6499)=7,1,0))))))</f>
        <v>2</v>
      </c>
      <c r="H6499" s="787">
        <v>11071.25</v>
      </c>
      <c r="I6499" s="788">
        <v>4125.6649169921875</v>
      </c>
      <c r="K6499" s="795">
        <v>902.26250000000005</v>
      </c>
      <c r="M6499" s="798">
        <f t="shared" si="304"/>
        <v>11814.977256423312</v>
      </c>
      <c r="N6499" s="303"/>
      <c r="S6499" s="786">
        <v>0</v>
      </c>
      <c r="T6499" s="781">
        <f>VLOOKUP(C6499,METADATA!$J$5:$Q$29,IF(E6499="HI",2,IF(E6499="LO",6,10))+IF(S6499=1,2,IF(D6499=7,1,(IF(WEEKDAY(B6499)=1,2,IF(WEEKDAY(B6499)=7,1,0))))))</f>
        <v>2</v>
      </c>
      <c r="U6499" s="781">
        <f>VLOOKUP(C6499,METADATA!$A$5:$H$29,IF(E6499="HI",2,IF(E6499="LO",6,10))+IF(S6499=1,2,IF(D6499=7,1,(IF(WEEKDAY(B6499)=1,2,IF(WEEKDAY(B6499)=7,1,0))))))</f>
        <v>2</v>
      </c>
    </row>
    <row r="6500" spans="2:21" ht="13.95" customHeight="1" x14ac:dyDescent="0.25">
      <c r="B6500" s="784">
        <f t="shared" si="305"/>
        <v>45653</v>
      </c>
      <c r="C6500" s="785">
        <v>16</v>
      </c>
      <c r="D6500" s="786">
        <f>IFERROR((INDEX(METADATA!$T$2:$T$20,MATCH(B6500,METADATA!$S$2:$S$20,0))),0)</f>
        <v>0</v>
      </c>
      <c r="E6500" s="785" t="str">
        <f t="shared" si="303"/>
        <v>LO</v>
      </c>
      <c r="F6500" s="786">
        <f>VLOOKUP(C6500,METADATA!$A$5:$H$29,IF(E6500="HI",2,IF(E6500="LO",6,10))+IF(D6500=1,2,IF(D6500=7,1,(IF(WEEKDAY(B6500)=1,2,IF(WEEKDAY(B6500)=7,1,0))))))</f>
        <v>2</v>
      </c>
      <c r="G6500" s="786">
        <f>VLOOKUP(C6500,METADATA!$J$5:$Q$29,IF(E6500="HI",2,IF(E6500="LO",6,10))+IF(D6500=1,2,IF(D6500=7,1,(IF(WEEKDAY(B6500)=1,2,IF(WEEKDAY(B6500)=7,1,0))))))</f>
        <v>2</v>
      </c>
      <c r="H6500" s="787">
        <v>11477.25</v>
      </c>
      <c r="I6500" s="788">
        <v>4101.9600524902344</v>
      </c>
      <c r="K6500" s="795">
        <v>933.76250000000005</v>
      </c>
      <c r="M6500" s="798">
        <f t="shared" si="304"/>
        <v>12188.246134482421</v>
      </c>
      <c r="N6500" s="303"/>
      <c r="S6500" s="786">
        <v>0</v>
      </c>
      <c r="T6500" s="781">
        <f>VLOOKUP(C6500,METADATA!$J$5:$Q$29,IF(E6500="HI",2,IF(E6500="LO",6,10))+IF(S6500=1,2,IF(D6500=7,1,(IF(WEEKDAY(B6500)=1,2,IF(WEEKDAY(B6500)=7,1,0))))))</f>
        <v>2</v>
      </c>
      <c r="U6500" s="781">
        <f>VLOOKUP(C6500,METADATA!$A$5:$H$29,IF(E6500="HI",2,IF(E6500="LO",6,10))+IF(S6500=1,2,IF(D6500=7,1,(IF(WEEKDAY(B6500)=1,2,IF(WEEKDAY(B6500)=7,1,0))))))</f>
        <v>2</v>
      </c>
    </row>
    <row r="6501" spans="2:21" ht="13.95" customHeight="1" x14ac:dyDescent="0.25">
      <c r="B6501" s="784">
        <f t="shared" si="305"/>
        <v>45653</v>
      </c>
      <c r="C6501" s="785">
        <v>17</v>
      </c>
      <c r="D6501" s="786">
        <f>IFERROR((INDEX(METADATA!$T$2:$T$20,MATCH(B6501,METADATA!$S$2:$S$20,0))),0)</f>
        <v>0</v>
      </c>
      <c r="E6501" s="785" t="str">
        <f t="shared" si="303"/>
        <v>LO</v>
      </c>
      <c r="F6501" s="786">
        <f>VLOOKUP(C6501,METADATA!$A$5:$H$29,IF(E6501="HI",2,IF(E6501="LO",6,10))+IF(D6501=1,2,IF(D6501=7,1,(IF(WEEKDAY(B6501)=1,2,IF(WEEKDAY(B6501)=7,1,0))))))</f>
        <v>2</v>
      </c>
      <c r="G6501" s="786">
        <f>VLOOKUP(C6501,METADATA!$J$5:$Q$29,IF(E6501="HI",2,IF(E6501="LO",6,10))+IF(D6501=1,2,IF(D6501=7,1,(IF(WEEKDAY(B6501)=1,2,IF(WEEKDAY(B6501)=7,1,0))))))</f>
        <v>2</v>
      </c>
      <c r="H6501" s="787">
        <v>12105.75</v>
      </c>
      <c r="I6501" s="788">
        <v>4088.7799987792969</v>
      </c>
      <c r="K6501" s="795">
        <v>0</v>
      </c>
      <c r="M6501" s="798">
        <f t="shared" si="304"/>
        <v>12777.609515903889</v>
      </c>
      <c r="N6501" s="303"/>
      <c r="S6501" s="786">
        <v>0</v>
      </c>
      <c r="T6501" s="781">
        <f>VLOOKUP(C6501,METADATA!$J$5:$Q$29,IF(E6501="HI",2,IF(E6501="LO",6,10))+IF(S6501=1,2,IF(D6501=7,1,(IF(WEEKDAY(B6501)=1,2,IF(WEEKDAY(B6501)=7,1,0))))))</f>
        <v>2</v>
      </c>
      <c r="U6501" s="781">
        <f>VLOOKUP(C6501,METADATA!$A$5:$H$29,IF(E6501="HI",2,IF(E6501="LO",6,10))+IF(S6501=1,2,IF(D6501=7,1,(IF(WEEKDAY(B6501)=1,2,IF(WEEKDAY(B6501)=7,1,0))))))</f>
        <v>2</v>
      </c>
    </row>
    <row r="6502" spans="2:21" ht="13.95" customHeight="1" x14ac:dyDescent="0.25">
      <c r="B6502" s="784">
        <f t="shared" si="305"/>
        <v>45653</v>
      </c>
      <c r="C6502" s="785">
        <v>18</v>
      </c>
      <c r="D6502" s="786">
        <f>IFERROR((INDEX(METADATA!$T$2:$T$20,MATCH(B6502,METADATA!$S$2:$S$20,0))),0)</f>
        <v>0</v>
      </c>
      <c r="E6502" s="785" t="str">
        <f t="shared" si="303"/>
        <v>LO</v>
      </c>
      <c r="F6502" s="786">
        <f>VLOOKUP(C6502,METADATA!$A$5:$H$29,IF(E6502="HI",2,IF(E6502="LO",6,10))+IF(D6502=1,2,IF(D6502=7,1,(IF(WEEKDAY(B6502)=1,2,IF(WEEKDAY(B6502)=7,1,0))))))</f>
        <v>1</v>
      </c>
      <c r="G6502" s="786">
        <f>VLOOKUP(C6502,METADATA!$J$5:$Q$29,IF(E6502="HI",2,IF(E6502="LO",6,10))+IF(D6502=1,2,IF(D6502=7,1,(IF(WEEKDAY(B6502)=1,2,IF(WEEKDAY(B6502)=7,1,0))))))</f>
        <v>1</v>
      </c>
      <c r="H6502" s="787">
        <v>12153.5</v>
      </c>
      <c r="I6502" s="788">
        <v>4187.1149291992188</v>
      </c>
      <c r="K6502" s="795">
        <v>0</v>
      </c>
      <c r="M6502" s="798">
        <f t="shared" si="304"/>
        <v>12854.551477213157</v>
      </c>
      <c r="N6502" s="303"/>
      <c r="S6502" s="786">
        <v>0</v>
      </c>
      <c r="T6502" s="781">
        <f>VLOOKUP(C6502,METADATA!$J$5:$Q$29,IF(E6502="HI",2,IF(E6502="LO",6,10))+IF(S6502=1,2,IF(D6502=7,1,(IF(WEEKDAY(B6502)=1,2,IF(WEEKDAY(B6502)=7,1,0))))))</f>
        <v>1</v>
      </c>
      <c r="U6502" s="781">
        <f>VLOOKUP(C6502,METADATA!$A$5:$H$29,IF(E6502="HI",2,IF(E6502="LO",6,10))+IF(S6502=1,2,IF(D6502=7,1,(IF(WEEKDAY(B6502)=1,2,IF(WEEKDAY(B6502)=7,1,0))))))</f>
        <v>1</v>
      </c>
    </row>
    <row r="6503" spans="2:21" ht="13.95" customHeight="1" x14ac:dyDescent="0.25">
      <c r="B6503" s="784">
        <f t="shared" si="305"/>
        <v>45653</v>
      </c>
      <c r="C6503" s="785">
        <v>19</v>
      </c>
      <c r="D6503" s="786">
        <f>IFERROR((INDEX(METADATA!$T$2:$T$20,MATCH(B6503,METADATA!$S$2:$S$20,0))),0)</f>
        <v>0</v>
      </c>
      <c r="E6503" s="785" t="str">
        <f t="shared" si="303"/>
        <v>LO</v>
      </c>
      <c r="F6503" s="786">
        <f>VLOOKUP(C6503,METADATA!$A$5:$H$29,IF(E6503="HI",2,IF(E6503="LO",6,10))+IF(D6503=1,2,IF(D6503=7,1,(IF(WEEKDAY(B6503)=1,2,IF(WEEKDAY(B6503)=7,1,0))))))</f>
        <v>1</v>
      </c>
      <c r="G6503" s="786">
        <f>VLOOKUP(C6503,METADATA!$J$5:$Q$29,IF(E6503="HI",2,IF(E6503="LO",6,10))+IF(D6503=1,2,IF(D6503=7,1,(IF(WEEKDAY(B6503)=1,2,IF(WEEKDAY(B6503)=7,1,0))))))</f>
        <v>1</v>
      </c>
      <c r="H6503" s="787">
        <v>12195</v>
      </c>
      <c r="I6503" s="788">
        <v>4053.7050170898438</v>
      </c>
      <c r="K6503" s="795">
        <v>0</v>
      </c>
      <c r="M6503" s="798">
        <f t="shared" si="304"/>
        <v>12851.091368657348</v>
      </c>
      <c r="N6503" s="303"/>
      <c r="S6503" s="786">
        <v>0</v>
      </c>
      <c r="T6503" s="781">
        <f>VLOOKUP(C6503,METADATA!$J$5:$Q$29,IF(E6503="HI",2,IF(E6503="LO",6,10))+IF(S6503=1,2,IF(D6503=7,1,(IF(WEEKDAY(B6503)=1,2,IF(WEEKDAY(B6503)=7,1,0))))))</f>
        <v>1</v>
      </c>
      <c r="U6503" s="781">
        <f>VLOOKUP(C6503,METADATA!$A$5:$H$29,IF(E6503="HI",2,IF(E6503="LO",6,10))+IF(S6503=1,2,IF(D6503=7,1,(IF(WEEKDAY(B6503)=1,2,IF(WEEKDAY(B6503)=7,1,0))))))</f>
        <v>1</v>
      </c>
    </row>
    <row r="6504" spans="2:21" ht="13.95" customHeight="1" x14ac:dyDescent="0.25">
      <c r="B6504" s="784">
        <f t="shared" si="305"/>
        <v>45653</v>
      </c>
      <c r="C6504" s="785">
        <v>20</v>
      </c>
      <c r="D6504" s="786">
        <f>IFERROR((INDEX(METADATA!$T$2:$T$20,MATCH(B6504,METADATA!$S$2:$S$20,0))),0)</f>
        <v>0</v>
      </c>
      <c r="E6504" s="785" t="str">
        <f t="shared" si="303"/>
        <v>LO</v>
      </c>
      <c r="F6504" s="786">
        <f>VLOOKUP(C6504,METADATA!$A$5:$H$29,IF(E6504="HI",2,IF(E6504="LO",6,10))+IF(D6504=1,2,IF(D6504=7,1,(IF(WEEKDAY(B6504)=1,2,IF(WEEKDAY(B6504)=7,1,0))))))</f>
        <v>1</v>
      </c>
      <c r="G6504" s="786">
        <f>VLOOKUP(C6504,METADATA!$J$5:$Q$29,IF(E6504="HI",2,IF(E6504="LO",6,10))+IF(D6504=1,2,IF(D6504=7,1,(IF(WEEKDAY(B6504)=1,2,IF(WEEKDAY(B6504)=7,1,0))))))</f>
        <v>2</v>
      </c>
      <c r="H6504" s="787">
        <v>11191.75</v>
      </c>
      <c r="I6504" s="788">
        <v>3870.8600463867188</v>
      </c>
      <c r="K6504" s="795">
        <v>0</v>
      </c>
      <c r="M6504" s="798">
        <f t="shared" si="304"/>
        <v>11842.247487753875</v>
      </c>
      <c r="N6504" s="303"/>
      <c r="S6504" s="786">
        <v>0</v>
      </c>
      <c r="T6504" s="781">
        <f>VLOOKUP(C6504,METADATA!$J$5:$Q$29,IF(E6504="HI",2,IF(E6504="LO",6,10))+IF(S6504=1,2,IF(D6504=7,1,(IF(WEEKDAY(B6504)=1,2,IF(WEEKDAY(B6504)=7,1,0))))))</f>
        <v>2</v>
      </c>
      <c r="U6504" s="781">
        <f>VLOOKUP(C6504,METADATA!$A$5:$H$29,IF(E6504="HI",2,IF(E6504="LO",6,10))+IF(S6504=1,2,IF(D6504=7,1,(IF(WEEKDAY(B6504)=1,2,IF(WEEKDAY(B6504)=7,1,0))))))</f>
        <v>1</v>
      </c>
    </row>
    <row r="6505" spans="2:21" ht="13.95" customHeight="1" x14ac:dyDescent="0.25">
      <c r="B6505" s="784">
        <f t="shared" si="305"/>
        <v>45653</v>
      </c>
      <c r="C6505" s="785">
        <v>21</v>
      </c>
      <c r="D6505" s="786">
        <f>IFERROR((INDEX(METADATA!$T$2:$T$20,MATCH(B6505,METADATA!$S$2:$S$20,0))),0)</f>
        <v>0</v>
      </c>
      <c r="E6505" s="785" t="str">
        <f t="shared" si="303"/>
        <v>LO</v>
      </c>
      <c r="F6505" s="786">
        <f>VLOOKUP(C6505,METADATA!$A$5:$H$29,IF(E6505="HI",2,IF(E6505="LO",6,10))+IF(D6505=1,2,IF(D6505=7,1,(IF(WEEKDAY(B6505)=1,2,IF(WEEKDAY(B6505)=7,1,0))))))</f>
        <v>2</v>
      </c>
      <c r="G6505" s="786">
        <f>VLOOKUP(C6505,METADATA!$J$5:$Q$29,IF(E6505="HI",2,IF(E6505="LO",6,10))+IF(D6505=1,2,IF(D6505=7,1,(IF(WEEKDAY(B6505)=1,2,IF(WEEKDAY(B6505)=7,1,0))))))</f>
        <v>2</v>
      </c>
      <c r="H6505" s="787">
        <v>10071</v>
      </c>
      <c r="I6505" s="788">
        <v>4002.2549133300781</v>
      </c>
      <c r="K6505" s="795">
        <v>0</v>
      </c>
      <c r="M6505" s="798">
        <f t="shared" si="304"/>
        <v>10837.116101217831</v>
      </c>
      <c r="N6505" s="303"/>
      <c r="S6505" s="786">
        <v>0</v>
      </c>
      <c r="T6505" s="781">
        <f>VLOOKUP(C6505,METADATA!$J$5:$Q$29,IF(E6505="HI",2,IF(E6505="LO",6,10))+IF(S6505=1,2,IF(D6505=7,1,(IF(WEEKDAY(B6505)=1,2,IF(WEEKDAY(B6505)=7,1,0))))))</f>
        <v>2</v>
      </c>
      <c r="U6505" s="781">
        <f>VLOOKUP(C6505,METADATA!$A$5:$H$29,IF(E6505="HI",2,IF(E6505="LO",6,10))+IF(S6505=1,2,IF(D6505=7,1,(IF(WEEKDAY(B6505)=1,2,IF(WEEKDAY(B6505)=7,1,0))))))</f>
        <v>2</v>
      </c>
    </row>
    <row r="6506" spans="2:21" ht="13.95" customHeight="1" x14ac:dyDescent="0.25">
      <c r="B6506" s="784">
        <f t="shared" si="305"/>
        <v>45653</v>
      </c>
      <c r="C6506" s="785">
        <v>22</v>
      </c>
      <c r="D6506" s="786">
        <f>IFERROR((INDEX(METADATA!$T$2:$T$20,MATCH(B6506,METADATA!$S$2:$S$20,0))),0)</f>
        <v>0</v>
      </c>
      <c r="E6506" s="785" t="str">
        <f t="shared" si="303"/>
        <v>LO</v>
      </c>
      <c r="F6506" s="786">
        <f>VLOOKUP(C6506,METADATA!$A$5:$H$29,IF(E6506="HI",2,IF(E6506="LO",6,10))+IF(D6506=1,2,IF(D6506=7,1,(IF(WEEKDAY(B6506)=1,2,IF(WEEKDAY(B6506)=7,1,0))))))</f>
        <v>3</v>
      </c>
      <c r="G6506" s="786">
        <f>VLOOKUP(C6506,METADATA!$J$5:$Q$29,IF(E6506="HI",2,IF(E6506="LO",6,10))+IF(D6506=1,2,IF(D6506=7,1,(IF(WEEKDAY(B6506)=1,2,IF(WEEKDAY(B6506)=7,1,0))))))</f>
        <v>3</v>
      </c>
      <c r="H6506" s="787">
        <v>9121.25</v>
      </c>
      <c r="I6506" s="788">
        <v>4261.9801025390625</v>
      </c>
      <c r="K6506" s="795">
        <v>0</v>
      </c>
      <c r="M6506" s="798">
        <f t="shared" si="304"/>
        <v>10067.853592347223</v>
      </c>
      <c r="N6506" s="303"/>
      <c r="S6506" s="786">
        <v>0</v>
      </c>
      <c r="T6506" s="781">
        <f>VLOOKUP(C6506,METADATA!$J$5:$Q$29,IF(E6506="HI",2,IF(E6506="LO",6,10))+IF(S6506=1,2,IF(D6506=7,1,(IF(WEEKDAY(B6506)=1,2,IF(WEEKDAY(B6506)=7,1,0))))))</f>
        <v>3</v>
      </c>
      <c r="U6506" s="781">
        <f>VLOOKUP(C6506,METADATA!$A$5:$H$29,IF(E6506="HI",2,IF(E6506="LO",6,10))+IF(S6506=1,2,IF(D6506=7,1,(IF(WEEKDAY(B6506)=1,2,IF(WEEKDAY(B6506)=7,1,0))))))</f>
        <v>3</v>
      </c>
    </row>
    <row r="6507" spans="2:21" ht="13.95" customHeight="1" x14ac:dyDescent="0.25">
      <c r="B6507" s="784">
        <f t="shared" si="305"/>
        <v>45653</v>
      </c>
      <c r="C6507" s="785">
        <v>23</v>
      </c>
      <c r="D6507" s="786">
        <f>IFERROR((INDEX(METADATA!$T$2:$T$20,MATCH(B6507,METADATA!$S$2:$S$20,0))),0)</f>
        <v>0</v>
      </c>
      <c r="E6507" s="785" t="str">
        <f t="shared" si="303"/>
        <v>LO</v>
      </c>
      <c r="F6507" s="786">
        <f>VLOOKUP(C6507,METADATA!$A$5:$H$29,IF(E6507="HI",2,IF(E6507="LO",6,10))+IF(D6507=1,2,IF(D6507=7,1,(IF(WEEKDAY(B6507)=1,2,IF(WEEKDAY(B6507)=7,1,0))))))</f>
        <v>3</v>
      </c>
      <c r="G6507" s="786">
        <f>VLOOKUP(C6507,METADATA!$J$5:$Q$29,IF(E6507="HI",2,IF(E6507="LO",6,10))+IF(D6507=1,2,IF(D6507=7,1,(IF(WEEKDAY(B6507)=1,2,IF(WEEKDAY(B6507)=7,1,0))))))</f>
        <v>3</v>
      </c>
      <c r="H6507" s="787">
        <v>8328.25</v>
      </c>
      <c r="I6507" s="788">
        <v>4363.0999450683594</v>
      </c>
      <c r="K6507" s="795">
        <v>0</v>
      </c>
      <c r="M6507" s="798">
        <f t="shared" si="304"/>
        <v>9401.9353961381548</v>
      </c>
      <c r="N6507" s="303"/>
      <c r="S6507" s="786">
        <v>0</v>
      </c>
      <c r="T6507" s="781">
        <f>VLOOKUP(C6507,METADATA!$J$5:$Q$29,IF(E6507="HI",2,IF(E6507="LO",6,10))+IF(S6507=1,2,IF(D6507=7,1,(IF(WEEKDAY(B6507)=1,2,IF(WEEKDAY(B6507)=7,1,0))))))</f>
        <v>3</v>
      </c>
      <c r="U6507" s="781">
        <f>VLOOKUP(C6507,METADATA!$A$5:$H$29,IF(E6507="HI",2,IF(E6507="LO",6,10))+IF(S6507=1,2,IF(D6507=7,1,(IF(WEEKDAY(B6507)=1,2,IF(WEEKDAY(B6507)=7,1,0))))))</f>
        <v>3</v>
      </c>
    </row>
    <row r="6508" spans="2:21" ht="13.95" customHeight="1" x14ac:dyDescent="0.25">
      <c r="B6508" s="784">
        <f t="shared" si="305"/>
        <v>45654</v>
      </c>
      <c r="C6508" s="785">
        <v>0</v>
      </c>
      <c r="D6508" s="786">
        <f>IFERROR((INDEX(METADATA!$T$2:$T$20,MATCH(B6508,METADATA!$S$2:$S$20,0))),0)</f>
        <v>0</v>
      </c>
      <c r="E6508" s="785" t="str">
        <f t="shared" si="303"/>
        <v>LO</v>
      </c>
      <c r="F6508" s="786">
        <f>VLOOKUP(C6508,METADATA!$A$5:$H$29,IF(E6508="HI",2,IF(E6508="LO",6,10))+IF(D6508=1,2,IF(D6508=7,1,(IF(WEEKDAY(B6508)=1,2,IF(WEEKDAY(B6508)=7,1,0))))))</f>
        <v>3</v>
      </c>
      <c r="G6508" s="786">
        <f>VLOOKUP(C6508,METADATA!$J$5:$Q$29,IF(E6508="HI",2,IF(E6508="LO",6,10))+IF(D6508=1,2,IF(D6508=7,1,(IF(WEEKDAY(B6508)=1,2,IF(WEEKDAY(B6508)=7,1,0))))))</f>
        <v>3</v>
      </c>
      <c r="H6508" s="787">
        <v>7881.25</v>
      </c>
      <c r="I6508" s="788">
        <v>4125.7550659179688</v>
      </c>
      <c r="K6508" s="795">
        <v>0</v>
      </c>
      <c r="M6508" s="798">
        <f t="shared" si="304"/>
        <v>8895.8392761137366</v>
      </c>
      <c r="N6508" s="303"/>
      <c r="S6508" s="786">
        <v>0</v>
      </c>
      <c r="T6508" s="781">
        <f>VLOOKUP(C6508,METADATA!$J$5:$Q$29,IF(E6508="HI",2,IF(E6508="LO",6,10))+IF(S6508=1,2,IF(D6508=7,1,(IF(WEEKDAY(B6508)=1,2,IF(WEEKDAY(B6508)=7,1,0))))))</f>
        <v>3</v>
      </c>
      <c r="U6508" s="781">
        <f>VLOOKUP(C6508,METADATA!$A$5:$H$29,IF(E6508="HI",2,IF(E6508="LO",6,10))+IF(S6508=1,2,IF(D6508=7,1,(IF(WEEKDAY(B6508)=1,2,IF(WEEKDAY(B6508)=7,1,0))))))</f>
        <v>3</v>
      </c>
    </row>
    <row r="6509" spans="2:21" ht="13.95" customHeight="1" x14ac:dyDescent="0.25">
      <c r="B6509" s="784">
        <f t="shared" si="305"/>
        <v>45654</v>
      </c>
      <c r="C6509" s="785">
        <v>1</v>
      </c>
      <c r="D6509" s="786">
        <f>IFERROR((INDEX(METADATA!$T$2:$T$20,MATCH(B6509,METADATA!$S$2:$S$20,0))),0)</f>
        <v>0</v>
      </c>
      <c r="E6509" s="785" t="str">
        <f t="shared" si="303"/>
        <v>LO</v>
      </c>
      <c r="F6509" s="786">
        <f>VLOOKUP(C6509,METADATA!$A$5:$H$29,IF(E6509="HI",2,IF(E6509="LO",6,10))+IF(D6509=1,2,IF(D6509=7,1,(IF(WEEKDAY(B6509)=1,2,IF(WEEKDAY(B6509)=7,1,0))))))</f>
        <v>3</v>
      </c>
      <c r="G6509" s="786">
        <f>VLOOKUP(C6509,METADATA!$J$5:$Q$29,IF(E6509="HI",2,IF(E6509="LO",6,10))+IF(D6509=1,2,IF(D6509=7,1,(IF(WEEKDAY(B6509)=1,2,IF(WEEKDAY(B6509)=7,1,0))))))</f>
        <v>3</v>
      </c>
      <c r="H6509" s="787">
        <v>7506.5</v>
      </c>
      <c r="I6509" s="788">
        <v>4293.9450073242188</v>
      </c>
      <c r="K6509" s="795">
        <v>0</v>
      </c>
      <c r="M6509" s="798">
        <f t="shared" si="304"/>
        <v>8647.861352723261</v>
      </c>
      <c r="N6509" s="303"/>
      <c r="S6509" s="786">
        <v>0</v>
      </c>
      <c r="T6509" s="781">
        <f>VLOOKUP(C6509,METADATA!$J$5:$Q$29,IF(E6509="HI",2,IF(E6509="LO",6,10))+IF(S6509=1,2,IF(D6509=7,1,(IF(WEEKDAY(B6509)=1,2,IF(WEEKDAY(B6509)=7,1,0))))))</f>
        <v>3</v>
      </c>
      <c r="U6509" s="781">
        <f>VLOOKUP(C6509,METADATA!$A$5:$H$29,IF(E6509="HI",2,IF(E6509="LO",6,10))+IF(S6509=1,2,IF(D6509=7,1,(IF(WEEKDAY(B6509)=1,2,IF(WEEKDAY(B6509)=7,1,0))))))</f>
        <v>3</v>
      </c>
    </row>
    <row r="6510" spans="2:21" ht="13.95" customHeight="1" x14ac:dyDescent="0.25">
      <c r="B6510" s="784">
        <f t="shared" si="305"/>
        <v>45654</v>
      </c>
      <c r="C6510" s="785">
        <v>2</v>
      </c>
      <c r="D6510" s="786">
        <f>IFERROR((INDEX(METADATA!$T$2:$T$20,MATCH(B6510,METADATA!$S$2:$S$20,0))),0)</f>
        <v>0</v>
      </c>
      <c r="E6510" s="785" t="str">
        <f t="shared" si="303"/>
        <v>LO</v>
      </c>
      <c r="F6510" s="786">
        <f>VLOOKUP(C6510,METADATA!$A$5:$H$29,IF(E6510="HI",2,IF(E6510="LO",6,10))+IF(D6510=1,2,IF(D6510=7,1,(IF(WEEKDAY(B6510)=1,2,IF(WEEKDAY(B6510)=7,1,0))))))</f>
        <v>3</v>
      </c>
      <c r="G6510" s="786">
        <f>VLOOKUP(C6510,METADATA!$J$5:$Q$29,IF(E6510="HI",2,IF(E6510="LO",6,10))+IF(D6510=1,2,IF(D6510=7,1,(IF(WEEKDAY(B6510)=1,2,IF(WEEKDAY(B6510)=7,1,0))))))</f>
        <v>3</v>
      </c>
      <c r="H6510" s="787">
        <v>7289</v>
      </c>
      <c r="I6510" s="788">
        <v>4343.4649963378906</v>
      </c>
      <c r="K6510" s="795">
        <v>0</v>
      </c>
      <c r="M6510" s="798">
        <f t="shared" si="304"/>
        <v>8484.9990674373403</v>
      </c>
      <c r="N6510" s="303"/>
      <c r="S6510" s="786">
        <v>0</v>
      </c>
      <c r="T6510" s="781">
        <f>VLOOKUP(C6510,METADATA!$J$5:$Q$29,IF(E6510="HI",2,IF(E6510="LO",6,10))+IF(S6510=1,2,IF(D6510=7,1,(IF(WEEKDAY(B6510)=1,2,IF(WEEKDAY(B6510)=7,1,0))))))</f>
        <v>3</v>
      </c>
      <c r="U6510" s="781">
        <f>VLOOKUP(C6510,METADATA!$A$5:$H$29,IF(E6510="HI",2,IF(E6510="LO",6,10))+IF(S6510=1,2,IF(D6510=7,1,(IF(WEEKDAY(B6510)=1,2,IF(WEEKDAY(B6510)=7,1,0))))))</f>
        <v>3</v>
      </c>
    </row>
    <row r="6511" spans="2:21" ht="13.95" customHeight="1" x14ac:dyDescent="0.25">
      <c r="B6511" s="784">
        <f t="shared" si="305"/>
        <v>45654</v>
      </c>
      <c r="C6511" s="785">
        <v>3</v>
      </c>
      <c r="D6511" s="786">
        <f>IFERROR((INDEX(METADATA!$T$2:$T$20,MATCH(B6511,METADATA!$S$2:$S$20,0))),0)</f>
        <v>0</v>
      </c>
      <c r="E6511" s="785" t="str">
        <f t="shared" si="303"/>
        <v>LO</v>
      </c>
      <c r="F6511" s="786">
        <f>VLOOKUP(C6511,METADATA!$A$5:$H$29,IF(E6511="HI",2,IF(E6511="LO",6,10))+IF(D6511=1,2,IF(D6511=7,1,(IF(WEEKDAY(B6511)=1,2,IF(WEEKDAY(B6511)=7,1,0))))))</f>
        <v>3</v>
      </c>
      <c r="G6511" s="786">
        <f>VLOOKUP(C6511,METADATA!$J$5:$Q$29,IF(E6511="HI",2,IF(E6511="LO",6,10))+IF(D6511=1,2,IF(D6511=7,1,(IF(WEEKDAY(B6511)=1,2,IF(WEEKDAY(B6511)=7,1,0))))))</f>
        <v>3</v>
      </c>
      <c r="H6511" s="787">
        <v>7402.25</v>
      </c>
      <c r="I6511" s="788">
        <v>4147.1150512695313</v>
      </c>
      <c r="K6511" s="795">
        <v>0</v>
      </c>
      <c r="M6511" s="798">
        <f t="shared" si="304"/>
        <v>8484.8021963370647</v>
      </c>
      <c r="N6511" s="303"/>
      <c r="S6511" s="786">
        <v>0</v>
      </c>
      <c r="T6511" s="781">
        <f>VLOOKUP(C6511,METADATA!$J$5:$Q$29,IF(E6511="HI",2,IF(E6511="LO",6,10))+IF(S6511=1,2,IF(D6511=7,1,(IF(WEEKDAY(B6511)=1,2,IF(WEEKDAY(B6511)=7,1,0))))))</f>
        <v>3</v>
      </c>
      <c r="U6511" s="781">
        <f>VLOOKUP(C6511,METADATA!$A$5:$H$29,IF(E6511="HI",2,IF(E6511="LO",6,10))+IF(S6511=1,2,IF(D6511=7,1,(IF(WEEKDAY(B6511)=1,2,IF(WEEKDAY(B6511)=7,1,0))))))</f>
        <v>3</v>
      </c>
    </row>
    <row r="6512" spans="2:21" ht="13.95" customHeight="1" x14ac:dyDescent="0.25">
      <c r="B6512" s="784">
        <f t="shared" si="305"/>
        <v>45654</v>
      </c>
      <c r="C6512" s="785">
        <v>4</v>
      </c>
      <c r="D6512" s="786">
        <f>IFERROR((INDEX(METADATA!$T$2:$T$20,MATCH(B6512,METADATA!$S$2:$S$20,0))),0)</f>
        <v>0</v>
      </c>
      <c r="E6512" s="785" t="str">
        <f t="shared" si="303"/>
        <v>LO</v>
      </c>
      <c r="F6512" s="786">
        <f>VLOOKUP(C6512,METADATA!$A$5:$H$29,IF(E6512="HI",2,IF(E6512="LO",6,10))+IF(D6512=1,2,IF(D6512=7,1,(IF(WEEKDAY(B6512)=1,2,IF(WEEKDAY(B6512)=7,1,0))))))</f>
        <v>3</v>
      </c>
      <c r="G6512" s="786">
        <f>VLOOKUP(C6512,METADATA!$J$5:$Q$29,IF(E6512="HI",2,IF(E6512="LO",6,10))+IF(D6512=1,2,IF(D6512=7,1,(IF(WEEKDAY(B6512)=1,2,IF(WEEKDAY(B6512)=7,1,0))))))</f>
        <v>3</v>
      </c>
      <c r="H6512" s="787">
        <v>7516.5</v>
      </c>
      <c r="I6512" s="788">
        <v>3907.8600463867188</v>
      </c>
      <c r="K6512" s="795">
        <v>870.51250000000005</v>
      </c>
      <c r="M6512" s="798">
        <f t="shared" si="304"/>
        <v>8471.6670373749694</v>
      </c>
      <c r="N6512" s="303"/>
      <c r="S6512" s="786">
        <v>0</v>
      </c>
      <c r="T6512" s="781">
        <f>VLOOKUP(C6512,METADATA!$J$5:$Q$29,IF(E6512="HI",2,IF(E6512="LO",6,10))+IF(S6512=1,2,IF(D6512=7,1,(IF(WEEKDAY(B6512)=1,2,IF(WEEKDAY(B6512)=7,1,0))))))</f>
        <v>3</v>
      </c>
      <c r="U6512" s="781">
        <f>VLOOKUP(C6512,METADATA!$A$5:$H$29,IF(E6512="HI",2,IF(E6512="LO",6,10))+IF(S6512=1,2,IF(D6512=7,1,(IF(WEEKDAY(B6512)=1,2,IF(WEEKDAY(B6512)=7,1,0))))))</f>
        <v>3</v>
      </c>
    </row>
    <row r="6513" spans="2:21" ht="13.95" customHeight="1" x14ac:dyDescent="0.25">
      <c r="B6513" s="784">
        <f t="shared" si="305"/>
        <v>45654</v>
      </c>
      <c r="C6513" s="785">
        <v>5</v>
      </c>
      <c r="D6513" s="786">
        <f>IFERROR((INDEX(METADATA!$T$2:$T$20,MATCH(B6513,METADATA!$S$2:$S$20,0))),0)</f>
        <v>0</v>
      </c>
      <c r="E6513" s="785" t="str">
        <f t="shared" si="303"/>
        <v>LO</v>
      </c>
      <c r="F6513" s="786">
        <f>VLOOKUP(C6513,METADATA!$A$5:$H$29,IF(E6513="HI",2,IF(E6513="LO",6,10))+IF(D6513=1,2,IF(D6513=7,1,(IF(WEEKDAY(B6513)=1,2,IF(WEEKDAY(B6513)=7,1,0))))))</f>
        <v>3</v>
      </c>
      <c r="G6513" s="786">
        <f>VLOOKUP(C6513,METADATA!$J$5:$Q$29,IF(E6513="HI",2,IF(E6513="LO",6,10))+IF(D6513=1,2,IF(D6513=7,1,(IF(WEEKDAY(B6513)=1,2,IF(WEEKDAY(B6513)=7,1,0))))))</f>
        <v>3</v>
      </c>
      <c r="H6513" s="787">
        <v>7649.5</v>
      </c>
      <c r="I6513" s="788">
        <v>3820.5950012207031</v>
      </c>
      <c r="K6513" s="795">
        <v>865.8125</v>
      </c>
      <c r="M6513" s="798">
        <f t="shared" si="304"/>
        <v>8550.543632620831</v>
      </c>
      <c r="N6513" s="303"/>
      <c r="S6513" s="786">
        <v>0</v>
      </c>
      <c r="T6513" s="781">
        <f>VLOOKUP(C6513,METADATA!$J$5:$Q$29,IF(E6513="HI",2,IF(E6513="LO",6,10))+IF(S6513=1,2,IF(D6513=7,1,(IF(WEEKDAY(B6513)=1,2,IF(WEEKDAY(B6513)=7,1,0))))))</f>
        <v>3</v>
      </c>
      <c r="U6513" s="781">
        <f>VLOOKUP(C6513,METADATA!$A$5:$H$29,IF(E6513="HI",2,IF(E6513="LO",6,10))+IF(S6513=1,2,IF(D6513=7,1,(IF(WEEKDAY(B6513)=1,2,IF(WEEKDAY(B6513)=7,1,0))))))</f>
        <v>3</v>
      </c>
    </row>
    <row r="6514" spans="2:21" ht="13.95" customHeight="1" x14ac:dyDescent="0.25">
      <c r="B6514" s="784">
        <f t="shared" si="305"/>
        <v>45654</v>
      </c>
      <c r="C6514" s="785">
        <v>6</v>
      </c>
      <c r="D6514" s="786">
        <f>IFERROR((INDEX(METADATA!$T$2:$T$20,MATCH(B6514,METADATA!$S$2:$S$20,0))),0)</f>
        <v>0</v>
      </c>
      <c r="E6514" s="785" t="str">
        <f t="shared" si="303"/>
        <v>LO</v>
      </c>
      <c r="F6514" s="786">
        <f>VLOOKUP(C6514,METADATA!$A$5:$H$29,IF(E6514="HI",2,IF(E6514="LO",6,10))+IF(D6514=1,2,IF(D6514=7,1,(IF(WEEKDAY(B6514)=1,2,IF(WEEKDAY(B6514)=7,1,0))))))</f>
        <v>3</v>
      </c>
      <c r="G6514" s="786">
        <f>VLOOKUP(C6514,METADATA!$J$5:$Q$29,IF(E6514="HI",2,IF(E6514="LO",6,10))+IF(D6514=1,2,IF(D6514=7,1,(IF(WEEKDAY(B6514)=1,2,IF(WEEKDAY(B6514)=7,1,0))))))</f>
        <v>3</v>
      </c>
      <c r="H6514" s="787">
        <v>7910</v>
      </c>
      <c r="I6514" s="788">
        <v>3856.669921875</v>
      </c>
      <c r="K6514" s="795">
        <v>834.63750000000005</v>
      </c>
      <c r="M6514" s="798">
        <f t="shared" si="304"/>
        <v>8800.1137996218731</v>
      </c>
      <c r="N6514" s="303"/>
      <c r="S6514" s="786">
        <v>0</v>
      </c>
      <c r="T6514" s="781">
        <f>VLOOKUP(C6514,METADATA!$J$5:$Q$29,IF(E6514="HI",2,IF(E6514="LO",6,10))+IF(S6514=1,2,IF(D6514=7,1,(IF(WEEKDAY(B6514)=1,2,IF(WEEKDAY(B6514)=7,1,0))))))</f>
        <v>3</v>
      </c>
      <c r="U6514" s="781">
        <f>VLOOKUP(C6514,METADATA!$A$5:$H$29,IF(E6514="HI",2,IF(E6514="LO",6,10))+IF(S6514=1,2,IF(D6514=7,1,(IF(WEEKDAY(B6514)=1,2,IF(WEEKDAY(B6514)=7,1,0))))))</f>
        <v>3</v>
      </c>
    </row>
    <row r="6515" spans="2:21" ht="13.95" customHeight="1" x14ac:dyDescent="0.25">
      <c r="B6515" s="784">
        <f t="shared" si="305"/>
        <v>45654</v>
      </c>
      <c r="C6515" s="785">
        <v>7</v>
      </c>
      <c r="D6515" s="786">
        <f>IFERROR((INDEX(METADATA!$T$2:$T$20,MATCH(B6515,METADATA!$S$2:$S$20,0))),0)</f>
        <v>0</v>
      </c>
      <c r="E6515" s="785" t="str">
        <f t="shared" si="303"/>
        <v>LO</v>
      </c>
      <c r="F6515" s="786">
        <f>VLOOKUP(C6515,METADATA!$A$5:$H$29,IF(E6515="HI",2,IF(E6515="LO",6,10))+IF(D6515=1,2,IF(D6515=7,1,(IF(WEEKDAY(B6515)=1,2,IF(WEEKDAY(B6515)=7,1,0))))))</f>
        <v>2</v>
      </c>
      <c r="G6515" s="786">
        <f>VLOOKUP(C6515,METADATA!$J$5:$Q$29,IF(E6515="HI",2,IF(E6515="LO",6,10))+IF(D6515=1,2,IF(D6515=7,1,(IF(WEEKDAY(B6515)=1,2,IF(WEEKDAY(B6515)=7,1,0))))))</f>
        <v>2</v>
      </c>
      <c r="H6515" s="787">
        <v>8068.25</v>
      </c>
      <c r="I6515" s="788">
        <v>3864.7500152587891</v>
      </c>
      <c r="K6515" s="795">
        <v>847.33749999999998</v>
      </c>
      <c r="M6515" s="798">
        <f t="shared" si="304"/>
        <v>8946.1137228934676</v>
      </c>
      <c r="N6515" s="303"/>
      <c r="S6515" s="786">
        <v>0</v>
      </c>
      <c r="T6515" s="781">
        <f>VLOOKUP(C6515,METADATA!$J$5:$Q$29,IF(E6515="HI",2,IF(E6515="LO",6,10))+IF(S6515=1,2,IF(D6515=7,1,(IF(WEEKDAY(B6515)=1,2,IF(WEEKDAY(B6515)=7,1,0))))))</f>
        <v>2</v>
      </c>
      <c r="U6515" s="781">
        <f>VLOOKUP(C6515,METADATA!$A$5:$H$29,IF(E6515="HI",2,IF(E6515="LO",6,10))+IF(S6515=1,2,IF(D6515=7,1,(IF(WEEKDAY(B6515)=1,2,IF(WEEKDAY(B6515)=7,1,0))))))</f>
        <v>2</v>
      </c>
    </row>
    <row r="6516" spans="2:21" ht="13.95" customHeight="1" x14ac:dyDescent="0.25">
      <c r="B6516" s="784">
        <f t="shared" si="305"/>
        <v>45654</v>
      </c>
      <c r="C6516" s="785">
        <v>8</v>
      </c>
      <c r="D6516" s="786">
        <f>IFERROR((INDEX(METADATA!$T$2:$T$20,MATCH(B6516,METADATA!$S$2:$S$20,0))),0)</f>
        <v>0</v>
      </c>
      <c r="E6516" s="785" t="str">
        <f t="shared" si="303"/>
        <v>LO</v>
      </c>
      <c r="F6516" s="786">
        <f>VLOOKUP(C6516,METADATA!$A$5:$H$29,IF(E6516="HI",2,IF(E6516="LO",6,10))+IF(D6516=1,2,IF(D6516=7,1,(IF(WEEKDAY(B6516)=1,2,IF(WEEKDAY(B6516)=7,1,0))))))</f>
        <v>2</v>
      </c>
      <c r="G6516" s="786">
        <f>VLOOKUP(C6516,METADATA!$J$5:$Q$29,IF(E6516="HI",2,IF(E6516="LO",6,10))+IF(D6516=1,2,IF(D6516=7,1,(IF(WEEKDAY(B6516)=1,2,IF(WEEKDAY(B6516)=7,1,0))))))</f>
        <v>2</v>
      </c>
      <c r="H6516" s="787">
        <v>9248.25</v>
      </c>
      <c r="I6516" s="788">
        <v>4091.5950012207031</v>
      </c>
      <c r="K6516" s="795">
        <v>851.61249999999995</v>
      </c>
      <c r="M6516" s="798">
        <f t="shared" si="304"/>
        <v>10112.92626871739</v>
      </c>
      <c r="N6516" s="303"/>
      <c r="S6516" s="786">
        <v>0</v>
      </c>
      <c r="T6516" s="781">
        <f>VLOOKUP(C6516,METADATA!$J$5:$Q$29,IF(E6516="HI",2,IF(E6516="LO",6,10))+IF(S6516=1,2,IF(D6516=7,1,(IF(WEEKDAY(B6516)=1,2,IF(WEEKDAY(B6516)=7,1,0))))))</f>
        <v>2</v>
      </c>
      <c r="U6516" s="781">
        <f>VLOOKUP(C6516,METADATA!$A$5:$H$29,IF(E6516="HI",2,IF(E6516="LO",6,10))+IF(S6516=1,2,IF(D6516=7,1,(IF(WEEKDAY(B6516)=1,2,IF(WEEKDAY(B6516)=7,1,0))))))</f>
        <v>2</v>
      </c>
    </row>
    <row r="6517" spans="2:21" ht="13.95" customHeight="1" x14ac:dyDescent="0.25">
      <c r="B6517" s="784">
        <f t="shared" si="305"/>
        <v>45654</v>
      </c>
      <c r="C6517" s="785">
        <v>9</v>
      </c>
      <c r="D6517" s="786">
        <f>IFERROR((INDEX(METADATA!$T$2:$T$20,MATCH(B6517,METADATA!$S$2:$S$20,0))),0)</f>
        <v>0</v>
      </c>
      <c r="E6517" s="785" t="str">
        <f t="shared" si="303"/>
        <v>LO</v>
      </c>
      <c r="F6517" s="786">
        <f>VLOOKUP(C6517,METADATA!$A$5:$H$29,IF(E6517="HI",2,IF(E6517="LO",6,10))+IF(D6517=1,2,IF(D6517=7,1,(IF(WEEKDAY(B6517)=1,2,IF(WEEKDAY(B6517)=7,1,0))))))</f>
        <v>2</v>
      </c>
      <c r="G6517" s="786">
        <f>VLOOKUP(C6517,METADATA!$J$5:$Q$29,IF(E6517="HI",2,IF(E6517="LO",6,10))+IF(D6517=1,2,IF(D6517=7,1,(IF(WEEKDAY(B6517)=1,2,IF(WEEKDAY(B6517)=7,1,0))))))</f>
        <v>2</v>
      </c>
      <c r="H6517" s="787">
        <v>10534.75</v>
      </c>
      <c r="I6517" s="788">
        <v>3988.2449645996094</v>
      </c>
      <c r="K6517" s="795">
        <v>856.5</v>
      </c>
      <c r="M6517" s="798">
        <f t="shared" si="304"/>
        <v>11264.415451329649</v>
      </c>
      <c r="N6517" s="303"/>
      <c r="S6517" s="786">
        <v>0</v>
      </c>
      <c r="T6517" s="781">
        <f>VLOOKUP(C6517,METADATA!$J$5:$Q$29,IF(E6517="HI",2,IF(E6517="LO",6,10))+IF(S6517=1,2,IF(D6517=7,1,(IF(WEEKDAY(B6517)=1,2,IF(WEEKDAY(B6517)=7,1,0))))))</f>
        <v>2</v>
      </c>
      <c r="U6517" s="781">
        <f>VLOOKUP(C6517,METADATA!$A$5:$H$29,IF(E6517="HI",2,IF(E6517="LO",6,10))+IF(S6517=1,2,IF(D6517=7,1,(IF(WEEKDAY(B6517)=1,2,IF(WEEKDAY(B6517)=7,1,0))))))</f>
        <v>2</v>
      </c>
    </row>
    <row r="6518" spans="2:21" ht="13.95" customHeight="1" x14ac:dyDescent="0.25">
      <c r="B6518" s="784">
        <f t="shared" si="305"/>
        <v>45654</v>
      </c>
      <c r="C6518" s="785">
        <v>10</v>
      </c>
      <c r="D6518" s="786">
        <f>IFERROR((INDEX(METADATA!$T$2:$T$20,MATCH(B6518,METADATA!$S$2:$S$20,0))),0)</f>
        <v>0</v>
      </c>
      <c r="E6518" s="785" t="str">
        <f t="shared" si="303"/>
        <v>LO</v>
      </c>
      <c r="F6518" s="786">
        <f>VLOOKUP(C6518,METADATA!$A$5:$H$29,IF(E6518="HI",2,IF(E6518="LO",6,10))+IF(D6518=1,2,IF(D6518=7,1,(IF(WEEKDAY(B6518)=1,2,IF(WEEKDAY(B6518)=7,1,0))))))</f>
        <v>2</v>
      </c>
      <c r="G6518" s="786">
        <f>VLOOKUP(C6518,METADATA!$J$5:$Q$29,IF(E6518="HI",2,IF(E6518="LO",6,10))+IF(D6518=1,2,IF(D6518=7,1,(IF(WEEKDAY(B6518)=1,2,IF(WEEKDAY(B6518)=7,1,0))))))</f>
        <v>2</v>
      </c>
      <c r="H6518" s="787">
        <v>11060.5</v>
      </c>
      <c r="I6518" s="788">
        <v>3207.6600036621094</v>
      </c>
      <c r="K6518" s="795">
        <v>824.32500000000005</v>
      </c>
      <c r="M6518" s="798">
        <f t="shared" si="304"/>
        <v>11516.238229087379</v>
      </c>
      <c r="N6518" s="303"/>
      <c r="S6518" s="786">
        <v>0</v>
      </c>
      <c r="T6518" s="781">
        <f>VLOOKUP(C6518,METADATA!$J$5:$Q$29,IF(E6518="HI",2,IF(E6518="LO",6,10))+IF(S6518=1,2,IF(D6518=7,1,(IF(WEEKDAY(B6518)=1,2,IF(WEEKDAY(B6518)=7,1,0))))))</f>
        <v>2</v>
      </c>
      <c r="U6518" s="781">
        <f>VLOOKUP(C6518,METADATA!$A$5:$H$29,IF(E6518="HI",2,IF(E6518="LO",6,10))+IF(S6518=1,2,IF(D6518=7,1,(IF(WEEKDAY(B6518)=1,2,IF(WEEKDAY(B6518)=7,1,0))))))</f>
        <v>2</v>
      </c>
    </row>
    <row r="6519" spans="2:21" ht="13.95" customHeight="1" x14ac:dyDescent="0.25">
      <c r="B6519" s="784">
        <f t="shared" si="305"/>
        <v>45654</v>
      </c>
      <c r="C6519" s="785">
        <v>11</v>
      </c>
      <c r="D6519" s="786">
        <f>IFERROR((INDEX(METADATA!$T$2:$T$20,MATCH(B6519,METADATA!$S$2:$S$20,0))),0)</f>
        <v>0</v>
      </c>
      <c r="E6519" s="785" t="str">
        <f t="shared" si="303"/>
        <v>LO</v>
      </c>
      <c r="F6519" s="786">
        <f>VLOOKUP(C6519,METADATA!$A$5:$H$29,IF(E6519="HI",2,IF(E6519="LO",6,10))+IF(D6519=1,2,IF(D6519=7,1,(IF(WEEKDAY(B6519)=1,2,IF(WEEKDAY(B6519)=7,1,0))))))</f>
        <v>2</v>
      </c>
      <c r="G6519" s="786">
        <f>VLOOKUP(C6519,METADATA!$J$5:$Q$29,IF(E6519="HI",2,IF(E6519="LO",6,10))+IF(D6519=1,2,IF(D6519=7,1,(IF(WEEKDAY(B6519)=1,2,IF(WEEKDAY(B6519)=7,1,0))))))</f>
        <v>2</v>
      </c>
      <c r="H6519" s="787">
        <v>11189.5</v>
      </c>
      <c r="I6519" s="788">
        <v>3206.7825317382813</v>
      </c>
      <c r="K6519" s="795">
        <v>882.73749999999995</v>
      </c>
      <c r="M6519" s="798">
        <f t="shared" si="304"/>
        <v>11639.94692667719</v>
      </c>
      <c r="N6519" s="303"/>
      <c r="S6519" s="786">
        <v>0</v>
      </c>
      <c r="T6519" s="781">
        <f>VLOOKUP(C6519,METADATA!$J$5:$Q$29,IF(E6519="HI",2,IF(E6519="LO",6,10))+IF(S6519=1,2,IF(D6519=7,1,(IF(WEEKDAY(B6519)=1,2,IF(WEEKDAY(B6519)=7,1,0))))))</f>
        <v>2</v>
      </c>
      <c r="U6519" s="781">
        <f>VLOOKUP(C6519,METADATA!$A$5:$H$29,IF(E6519="HI",2,IF(E6519="LO",6,10))+IF(S6519=1,2,IF(D6519=7,1,(IF(WEEKDAY(B6519)=1,2,IF(WEEKDAY(B6519)=7,1,0))))))</f>
        <v>2</v>
      </c>
    </row>
    <row r="6520" spans="2:21" ht="13.95" customHeight="1" x14ac:dyDescent="0.25">
      <c r="B6520" s="784">
        <f t="shared" si="305"/>
        <v>45654</v>
      </c>
      <c r="C6520" s="785">
        <v>12</v>
      </c>
      <c r="D6520" s="786">
        <f>IFERROR((INDEX(METADATA!$T$2:$T$20,MATCH(B6520,METADATA!$S$2:$S$20,0))),0)</f>
        <v>0</v>
      </c>
      <c r="E6520" s="785" t="str">
        <f t="shared" si="303"/>
        <v>LO</v>
      </c>
      <c r="F6520" s="786">
        <f>VLOOKUP(C6520,METADATA!$A$5:$H$29,IF(E6520="HI",2,IF(E6520="LO",6,10))+IF(D6520=1,2,IF(D6520=7,1,(IF(WEEKDAY(B6520)=1,2,IF(WEEKDAY(B6520)=7,1,0))))))</f>
        <v>3</v>
      </c>
      <c r="G6520" s="786">
        <f>VLOOKUP(C6520,METADATA!$J$5:$Q$29,IF(E6520="HI",2,IF(E6520="LO",6,10))+IF(D6520=1,2,IF(D6520=7,1,(IF(WEEKDAY(B6520)=1,2,IF(WEEKDAY(B6520)=7,1,0))))))</f>
        <v>3</v>
      </c>
      <c r="H6520" s="787">
        <v>11060.75</v>
      </c>
      <c r="I6520" s="788">
        <v>3468.0500030517578</v>
      </c>
      <c r="K6520" s="795">
        <v>909.3125</v>
      </c>
      <c r="M6520" s="798">
        <f t="shared" si="304"/>
        <v>11591.702264385818</v>
      </c>
      <c r="N6520" s="303"/>
      <c r="S6520" s="786">
        <v>0</v>
      </c>
      <c r="T6520" s="781">
        <f>VLOOKUP(C6520,METADATA!$J$5:$Q$29,IF(E6520="HI",2,IF(E6520="LO",6,10))+IF(S6520=1,2,IF(D6520=7,1,(IF(WEEKDAY(B6520)=1,2,IF(WEEKDAY(B6520)=7,1,0))))))</f>
        <v>3</v>
      </c>
      <c r="U6520" s="781">
        <f>VLOOKUP(C6520,METADATA!$A$5:$H$29,IF(E6520="HI",2,IF(E6520="LO",6,10))+IF(S6520=1,2,IF(D6520=7,1,(IF(WEEKDAY(B6520)=1,2,IF(WEEKDAY(B6520)=7,1,0))))))</f>
        <v>3</v>
      </c>
    </row>
    <row r="6521" spans="2:21" ht="13.95" customHeight="1" x14ac:dyDescent="0.25">
      <c r="B6521" s="784">
        <f t="shared" si="305"/>
        <v>45654</v>
      </c>
      <c r="C6521" s="785">
        <v>13</v>
      </c>
      <c r="D6521" s="786">
        <f>IFERROR((INDEX(METADATA!$T$2:$T$20,MATCH(B6521,METADATA!$S$2:$S$20,0))),0)</f>
        <v>0</v>
      </c>
      <c r="E6521" s="785" t="str">
        <f t="shared" si="303"/>
        <v>LO</v>
      </c>
      <c r="F6521" s="786">
        <f>VLOOKUP(C6521,METADATA!$A$5:$H$29,IF(E6521="HI",2,IF(E6521="LO",6,10))+IF(D6521=1,2,IF(D6521=7,1,(IF(WEEKDAY(B6521)=1,2,IF(WEEKDAY(B6521)=7,1,0))))))</f>
        <v>3</v>
      </c>
      <c r="G6521" s="786">
        <f>VLOOKUP(C6521,METADATA!$J$5:$Q$29,IF(E6521="HI",2,IF(E6521="LO",6,10))+IF(D6521=1,2,IF(D6521=7,1,(IF(WEEKDAY(B6521)=1,2,IF(WEEKDAY(B6521)=7,1,0))))))</f>
        <v>3</v>
      </c>
      <c r="H6521" s="787">
        <v>10712.25</v>
      </c>
      <c r="I6521" s="788">
        <v>3217.6500244140625</v>
      </c>
      <c r="K6521" s="795">
        <v>905.6</v>
      </c>
      <c r="M6521" s="798">
        <f t="shared" si="304"/>
        <v>11185.060202882763</v>
      </c>
      <c r="N6521" s="303"/>
      <c r="S6521" s="786">
        <v>0</v>
      </c>
      <c r="T6521" s="781">
        <f>VLOOKUP(C6521,METADATA!$J$5:$Q$29,IF(E6521="HI",2,IF(E6521="LO",6,10))+IF(S6521=1,2,IF(D6521=7,1,(IF(WEEKDAY(B6521)=1,2,IF(WEEKDAY(B6521)=7,1,0))))))</f>
        <v>3</v>
      </c>
      <c r="U6521" s="781">
        <f>VLOOKUP(C6521,METADATA!$A$5:$H$29,IF(E6521="HI",2,IF(E6521="LO",6,10))+IF(S6521=1,2,IF(D6521=7,1,(IF(WEEKDAY(B6521)=1,2,IF(WEEKDAY(B6521)=7,1,0))))))</f>
        <v>3</v>
      </c>
    </row>
    <row r="6522" spans="2:21" ht="13.95" customHeight="1" x14ac:dyDescent="0.25">
      <c r="B6522" s="784">
        <f t="shared" si="305"/>
        <v>45654</v>
      </c>
      <c r="C6522" s="785">
        <v>14</v>
      </c>
      <c r="D6522" s="786">
        <f>IFERROR((INDEX(METADATA!$T$2:$T$20,MATCH(B6522,METADATA!$S$2:$S$20,0))),0)</f>
        <v>0</v>
      </c>
      <c r="E6522" s="785" t="str">
        <f t="shared" si="303"/>
        <v>LO</v>
      </c>
      <c r="F6522" s="786">
        <f>VLOOKUP(C6522,METADATA!$A$5:$H$29,IF(E6522="HI",2,IF(E6522="LO",6,10))+IF(D6522=1,2,IF(D6522=7,1,(IF(WEEKDAY(B6522)=1,2,IF(WEEKDAY(B6522)=7,1,0))))))</f>
        <v>3</v>
      </c>
      <c r="G6522" s="786">
        <f>VLOOKUP(C6522,METADATA!$J$5:$Q$29,IF(E6522="HI",2,IF(E6522="LO",6,10))+IF(D6522=1,2,IF(D6522=7,1,(IF(WEEKDAY(B6522)=1,2,IF(WEEKDAY(B6522)=7,1,0))))))</f>
        <v>3</v>
      </c>
      <c r="H6522" s="787">
        <v>10404.75</v>
      </c>
      <c r="I6522" s="788">
        <v>4329.1551818847656</v>
      </c>
      <c r="K6522" s="795">
        <v>913.98749999999995</v>
      </c>
      <c r="M6522" s="798">
        <f t="shared" si="304"/>
        <v>11269.445733989747</v>
      </c>
      <c r="N6522" s="303"/>
      <c r="S6522" s="786">
        <v>0</v>
      </c>
      <c r="T6522" s="781">
        <f>VLOOKUP(C6522,METADATA!$J$5:$Q$29,IF(E6522="HI",2,IF(E6522="LO",6,10))+IF(S6522=1,2,IF(D6522=7,1,(IF(WEEKDAY(B6522)=1,2,IF(WEEKDAY(B6522)=7,1,0))))))</f>
        <v>3</v>
      </c>
      <c r="U6522" s="781">
        <f>VLOOKUP(C6522,METADATA!$A$5:$H$29,IF(E6522="HI",2,IF(E6522="LO",6,10))+IF(S6522=1,2,IF(D6522=7,1,(IF(WEEKDAY(B6522)=1,2,IF(WEEKDAY(B6522)=7,1,0))))))</f>
        <v>3</v>
      </c>
    </row>
    <row r="6523" spans="2:21" ht="13.95" customHeight="1" x14ac:dyDescent="0.25">
      <c r="B6523" s="784">
        <f t="shared" si="305"/>
        <v>45654</v>
      </c>
      <c r="C6523" s="785">
        <v>15</v>
      </c>
      <c r="D6523" s="786">
        <f>IFERROR((INDEX(METADATA!$T$2:$T$20,MATCH(B6523,METADATA!$S$2:$S$20,0))),0)</f>
        <v>0</v>
      </c>
      <c r="E6523" s="785" t="str">
        <f t="shared" si="303"/>
        <v>LO</v>
      </c>
      <c r="F6523" s="786">
        <f>VLOOKUP(C6523,METADATA!$A$5:$H$29,IF(E6523="HI",2,IF(E6523="LO",6,10))+IF(D6523=1,2,IF(D6523=7,1,(IF(WEEKDAY(B6523)=1,2,IF(WEEKDAY(B6523)=7,1,0))))))</f>
        <v>3</v>
      </c>
      <c r="G6523" s="786">
        <f>VLOOKUP(C6523,METADATA!$J$5:$Q$29,IF(E6523="HI",2,IF(E6523="LO",6,10))+IF(D6523=1,2,IF(D6523=7,1,(IF(WEEKDAY(B6523)=1,2,IF(WEEKDAY(B6523)=7,1,0))))))</f>
        <v>3</v>
      </c>
      <c r="H6523" s="787">
        <v>10351.75</v>
      </c>
      <c r="I6523" s="788">
        <v>4289.9549560546875</v>
      </c>
      <c r="K6523" s="795">
        <v>902.26250000000005</v>
      </c>
      <c r="M6523" s="798">
        <f t="shared" si="304"/>
        <v>11205.464809077675</v>
      </c>
      <c r="N6523" s="303"/>
      <c r="S6523" s="786">
        <v>0</v>
      </c>
      <c r="T6523" s="781">
        <f>VLOOKUP(C6523,METADATA!$J$5:$Q$29,IF(E6523="HI",2,IF(E6523="LO",6,10))+IF(S6523=1,2,IF(D6523=7,1,(IF(WEEKDAY(B6523)=1,2,IF(WEEKDAY(B6523)=7,1,0))))))</f>
        <v>3</v>
      </c>
      <c r="U6523" s="781">
        <f>VLOOKUP(C6523,METADATA!$A$5:$H$29,IF(E6523="HI",2,IF(E6523="LO",6,10))+IF(S6523=1,2,IF(D6523=7,1,(IF(WEEKDAY(B6523)=1,2,IF(WEEKDAY(B6523)=7,1,0))))))</f>
        <v>3</v>
      </c>
    </row>
    <row r="6524" spans="2:21" ht="13.95" customHeight="1" x14ac:dyDescent="0.25">
      <c r="B6524" s="784">
        <f t="shared" si="305"/>
        <v>45654</v>
      </c>
      <c r="C6524" s="785">
        <v>16</v>
      </c>
      <c r="D6524" s="786">
        <f>IFERROR((INDEX(METADATA!$T$2:$T$20,MATCH(B6524,METADATA!$S$2:$S$20,0))),0)</f>
        <v>0</v>
      </c>
      <c r="E6524" s="785" t="str">
        <f t="shared" si="303"/>
        <v>LO</v>
      </c>
      <c r="F6524" s="786">
        <f>VLOOKUP(C6524,METADATA!$A$5:$H$29,IF(E6524="HI",2,IF(E6524="LO",6,10))+IF(D6524=1,2,IF(D6524=7,1,(IF(WEEKDAY(B6524)=1,2,IF(WEEKDAY(B6524)=7,1,0))))))</f>
        <v>3</v>
      </c>
      <c r="G6524" s="786">
        <f>VLOOKUP(C6524,METADATA!$J$5:$Q$29,IF(E6524="HI",2,IF(E6524="LO",6,10))+IF(D6524=1,2,IF(D6524=7,1,(IF(WEEKDAY(B6524)=1,2,IF(WEEKDAY(B6524)=7,1,0))))))</f>
        <v>3</v>
      </c>
      <c r="H6524" s="787">
        <v>10720.5</v>
      </c>
      <c r="I6524" s="788">
        <v>3305.3199462890625</v>
      </c>
      <c r="K6524" s="795">
        <v>933.76250000000005</v>
      </c>
      <c r="M6524" s="798">
        <f t="shared" si="304"/>
        <v>11218.478515259381</v>
      </c>
      <c r="N6524" s="303"/>
      <c r="S6524" s="786">
        <v>0</v>
      </c>
      <c r="T6524" s="781">
        <f>VLOOKUP(C6524,METADATA!$J$5:$Q$29,IF(E6524="HI",2,IF(E6524="LO",6,10))+IF(S6524=1,2,IF(D6524=7,1,(IF(WEEKDAY(B6524)=1,2,IF(WEEKDAY(B6524)=7,1,0))))))</f>
        <v>3</v>
      </c>
      <c r="U6524" s="781">
        <f>VLOOKUP(C6524,METADATA!$A$5:$H$29,IF(E6524="HI",2,IF(E6524="LO",6,10))+IF(S6524=1,2,IF(D6524=7,1,(IF(WEEKDAY(B6524)=1,2,IF(WEEKDAY(B6524)=7,1,0))))))</f>
        <v>3</v>
      </c>
    </row>
    <row r="6525" spans="2:21" ht="13.95" customHeight="1" x14ac:dyDescent="0.25">
      <c r="B6525" s="784">
        <f t="shared" si="305"/>
        <v>45654</v>
      </c>
      <c r="C6525" s="785">
        <v>17</v>
      </c>
      <c r="D6525" s="786">
        <f>IFERROR((INDEX(METADATA!$T$2:$T$20,MATCH(B6525,METADATA!$S$2:$S$20,0))),0)</f>
        <v>0</v>
      </c>
      <c r="E6525" s="785" t="str">
        <f t="shared" si="303"/>
        <v>LO</v>
      </c>
      <c r="F6525" s="786">
        <f>VLOOKUP(C6525,METADATA!$A$5:$H$29,IF(E6525="HI",2,IF(E6525="LO",6,10))+IF(D6525=1,2,IF(D6525=7,1,(IF(WEEKDAY(B6525)=1,2,IF(WEEKDAY(B6525)=7,1,0))))))</f>
        <v>3</v>
      </c>
      <c r="G6525" s="786">
        <f>VLOOKUP(C6525,METADATA!$J$5:$Q$29,IF(E6525="HI",2,IF(E6525="LO",6,10))+IF(D6525=1,2,IF(D6525=7,1,(IF(WEEKDAY(B6525)=1,2,IF(WEEKDAY(B6525)=7,1,0))))))</f>
        <v>3</v>
      </c>
      <c r="H6525" s="787">
        <v>11230.25</v>
      </c>
      <c r="I6525" s="788">
        <v>3188.8075561523438</v>
      </c>
      <c r="K6525" s="795">
        <v>0</v>
      </c>
      <c r="M6525" s="798">
        <f t="shared" si="304"/>
        <v>11674.202700513397</v>
      </c>
      <c r="N6525" s="303"/>
      <c r="S6525" s="786">
        <v>0</v>
      </c>
      <c r="T6525" s="781">
        <f>VLOOKUP(C6525,METADATA!$J$5:$Q$29,IF(E6525="HI",2,IF(E6525="LO",6,10))+IF(S6525=1,2,IF(D6525=7,1,(IF(WEEKDAY(B6525)=1,2,IF(WEEKDAY(B6525)=7,1,0))))))</f>
        <v>3</v>
      </c>
      <c r="U6525" s="781">
        <f>VLOOKUP(C6525,METADATA!$A$5:$H$29,IF(E6525="HI",2,IF(E6525="LO",6,10))+IF(S6525=1,2,IF(D6525=7,1,(IF(WEEKDAY(B6525)=1,2,IF(WEEKDAY(B6525)=7,1,0))))))</f>
        <v>3</v>
      </c>
    </row>
    <row r="6526" spans="2:21" ht="13.95" customHeight="1" x14ac:dyDescent="0.25">
      <c r="B6526" s="784">
        <f t="shared" si="305"/>
        <v>45654</v>
      </c>
      <c r="C6526" s="785">
        <v>18</v>
      </c>
      <c r="D6526" s="786">
        <f>IFERROR((INDEX(METADATA!$T$2:$T$20,MATCH(B6526,METADATA!$S$2:$S$20,0))),0)</f>
        <v>0</v>
      </c>
      <c r="E6526" s="785" t="str">
        <f t="shared" si="303"/>
        <v>LO</v>
      </c>
      <c r="F6526" s="786">
        <f>VLOOKUP(C6526,METADATA!$A$5:$H$29,IF(E6526="HI",2,IF(E6526="LO",6,10))+IF(D6526=1,2,IF(D6526=7,1,(IF(WEEKDAY(B6526)=1,2,IF(WEEKDAY(B6526)=7,1,0))))))</f>
        <v>2</v>
      </c>
      <c r="G6526" s="786">
        <f>VLOOKUP(C6526,METADATA!$J$5:$Q$29,IF(E6526="HI",2,IF(E6526="LO",6,10))+IF(D6526=1,2,IF(D6526=7,1,(IF(WEEKDAY(B6526)=1,2,IF(WEEKDAY(B6526)=7,1,0))))))</f>
        <v>2</v>
      </c>
      <c r="H6526" s="787">
        <v>11531.75</v>
      </c>
      <c r="I6526" s="788">
        <v>3810.875</v>
      </c>
      <c r="K6526" s="795">
        <v>0</v>
      </c>
      <c r="M6526" s="798">
        <f t="shared" si="304"/>
        <v>12145.123561665603</v>
      </c>
      <c r="N6526" s="303"/>
      <c r="S6526" s="786">
        <v>0</v>
      </c>
      <c r="T6526" s="781">
        <f>VLOOKUP(C6526,METADATA!$J$5:$Q$29,IF(E6526="HI",2,IF(E6526="LO",6,10))+IF(S6526=1,2,IF(D6526=7,1,(IF(WEEKDAY(B6526)=1,2,IF(WEEKDAY(B6526)=7,1,0))))))</f>
        <v>2</v>
      </c>
      <c r="U6526" s="781">
        <f>VLOOKUP(C6526,METADATA!$A$5:$H$29,IF(E6526="HI",2,IF(E6526="LO",6,10))+IF(S6526=1,2,IF(D6526=7,1,(IF(WEEKDAY(B6526)=1,2,IF(WEEKDAY(B6526)=7,1,0))))))</f>
        <v>2</v>
      </c>
    </row>
    <row r="6527" spans="2:21" ht="13.95" customHeight="1" x14ac:dyDescent="0.25">
      <c r="B6527" s="784">
        <f t="shared" si="305"/>
        <v>45654</v>
      </c>
      <c r="C6527" s="785">
        <v>19</v>
      </c>
      <c r="D6527" s="786">
        <f>IFERROR((INDEX(METADATA!$T$2:$T$20,MATCH(B6527,METADATA!$S$2:$S$20,0))),0)</f>
        <v>0</v>
      </c>
      <c r="E6527" s="785" t="str">
        <f t="shared" si="303"/>
        <v>LO</v>
      </c>
      <c r="F6527" s="786">
        <f>VLOOKUP(C6527,METADATA!$A$5:$H$29,IF(E6527="HI",2,IF(E6527="LO",6,10))+IF(D6527=1,2,IF(D6527=7,1,(IF(WEEKDAY(B6527)=1,2,IF(WEEKDAY(B6527)=7,1,0))))))</f>
        <v>2</v>
      </c>
      <c r="G6527" s="786">
        <f>VLOOKUP(C6527,METADATA!$J$5:$Q$29,IF(E6527="HI",2,IF(E6527="LO",6,10))+IF(D6527=1,2,IF(D6527=7,1,(IF(WEEKDAY(B6527)=1,2,IF(WEEKDAY(B6527)=7,1,0))))))</f>
        <v>2</v>
      </c>
      <c r="H6527" s="787">
        <v>11829.5</v>
      </c>
      <c r="I6527" s="788">
        <v>4108.3599548339844</v>
      </c>
      <c r="K6527" s="795">
        <v>0</v>
      </c>
      <c r="M6527" s="798">
        <f t="shared" si="304"/>
        <v>12522.607227270346</v>
      </c>
      <c r="N6527" s="303"/>
      <c r="S6527" s="786">
        <v>0</v>
      </c>
      <c r="T6527" s="781">
        <f>VLOOKUP(C6527,METADATA!$J$5:$Q$29,IF(E6527="HI",2,IF(E6527="LO",6,10))+IF(S6527=1,2,IF(D6527=7,1,(IF(WEEKDAY(B6527)=1,2,IF(WEEKDAY(B6527)=7,1,0))))))</f>
        <v>2</v>
      </c>
      <c r="U6527" s="781">
        <f>VLOOKUP(C6527,METADATA!$A$5:$H$29,IF(E6527="HI",2,IF(E6527="LO",6,10))+IF(S6527=1,2,IF(D6527=7,1,(IF(WEEKDAY(B6527)=1,2,IF(WEEKDAY(B6527)=7,1,0))))))</f>
        <v>2</v>
      </c>
    </row>
    <row r="6528" spans="2:21" ht="13.95" customHeight="1" x14ac:dyDescent="0.25">
      <c r="B6528" s="784">
        <f t="shared" si="305"/>
        <v>45654</v>
      </c>
      <c r="C6528" s="785">
        <v>20</v>
      </c>
      <c r="D6528" s="786">
        <f>IFERROR((INDEX(METADATA!$T$2:$T$20,MATCH(B6528,METADATA!$S$2:$S$20,0))),0)</f>
        <v>0</v>
      </c>
      <c r="E6528" s="785" t="str">
        <f t="shared" si="303"/>
        <v>LO</v>
      </c>
      <c r="F6528" s="786">
        <f>VLOOKUP(C6528,METADATA!$A$5:$H$29,IF(E6528="HI",2,IF(E6528="LO",6,10))+IF(D6528=1,2,IF(D6528=7,1,(IF(WEEKDAY(B6528)=1,2,IF(WEEKDAY(B6528)=7,1,0))))))</f>
        <v>3</v>
      </c>
      <c r="G6528" s="786">
        <f>VLOOKUP(C6528,METADATA!$J$5:$Q$29,IF(E6528="HI",2,IF(E6528="LO",6,10))+IF(D6528=1,2,IF(D6528=7,1,(IF(WEEKDAY(B6528)=1,2,IF(WEEKDAY(B6528)=7,1,0))))))</f>
        <v>3</v>
      </c>
      <c r="H6528" s="787">
        <v>10686.75</v>
      </c>
      <c r="I6528" s="788">
        <v>4090</v>
      </c>
      <c r="K6528" s="795">
        <v>0</v>
      </c>
      <c r="M6528" s="798">
        <f t="shared" si="304"/>
        <v>11442.671259915667</v>
      </c>
      <c r="N6528" s="303"/>
      <c r="S6528" s="786">
        <v>0</v>
      </c>
      <c r="T6528" s="781">
        <f>VLOOKUP(C6528,METADATA!$J$5:$Q$29,IF(E6528="HI",2,IF(E6528="LO",6,10))+IF(S6528=1,2,IF(D6528=7,1,(IF(WEEKDAY(B6528)=1,2,IF(WEEKDAY(B6528)=7,1,0))))))</f>
        <v>3</v>
      </c>
      <c r="U6528" s="781">
        <f>VLOOKUP(C6528,METADATA!$A$5:$H$29,IF(E6528="HI",2,IF(E6528="LO",6,10))+IF(S6528=1,2,IF(D6528=7,1,(IF(WEEKDAY(B6528)=1,2,IF(WEEKDAY(B6528)=7,1,0))))))</f>
        <v>3</v>
      </c>
    </row>
    <row r="6529" spans="2:21" ht="13.95" customHeight="1" x14ac:dyDescent="0.25">
      <c r="B6529" s="784">
        <f t="shared" si="305"/>
        <v>45654</v>
      </c>
      <c r="C6529" s="785">
        <v>21</v>
      </c>
      <c r="D6529" s="786">
        <f>IFERROR((INDEX(METADATA!$T$2:$T$20,MATCH(B6529,METADATA!$S$2:$S$20,0))),0)</f>
        <v>0</v>
      </c>
      <c r="E6529" s="785" t="str">
        <f t="shared" si="303"/>
        <v>LO</v>
      </c>
      <c r="F6529" s="786">
        <f>VLOOKUP(C6529,METADATA!$A$5:$H$29,IF(E6529="HI",2,IF(E6529="LO",6,10))+IF(D6529=1,2,IF(D6529=7,1,(IF(WEEKDAY(B6529)=1,2,IF(WEEKDAY(B6529)=7,1,0))))))</f>
        <v>3</v>
      </c>
      <c r="G6529" s="786">
        <f>VLOOKUP(C6529,METADATA!$J$5:$Q$29,IF(E6529="HI",2,IF(E6529="LO",6,10))+IF(D6529=1,2,IF(D6529=7,1,(IF(WEEKDAY(B6529)=1,2,IF(WEEKDAY(B6529)=7,1,0))))))</f>
        <v>3</v>
      </c>
      <c r="H6529" s="787">
        <v>9743.5</v>
      </c>
      <c r="I6529" s="788">
        <v>4196.6950378417969</v>
      </c>
      <c r="K6529" s="795">
        <v>0</v>
      </c>
      <c r="M6529" s="798">
        <f t="shared" si="304"/>
        <v>10608.866173660876</v>
      </c>
      <c r="N6529" s="303"/>
      <c r="S6529" s="786">
        <v>0</v>
      </c>
      <c r="T6529" s="781">
        <f>VLOOKUP(C6529,METADATA!$J$5:$Q$29,IF(E6529="HI",2,IF(E6529="LO",6,10))+IF(S6529=1,2,IF(D6529=7,1,(IF(WEEKDAY(B6529)=1,2,IF(WEEKDAY(B6529)=7,1,0))))))</f>
        <v>3</v>
      </c>
      <c r="U6529" s="781">
        <f>VLOOKUP(C6529,METADATA!$A$5:$H$29,IF(E6529="HI",2,IF(E6529="LO",6,10))+IF(S6529=1,2,IF(D6529=7,1,(IF(WEEKDAY(B6529)=1,2,IF(WEEKDAY(B6529)=7,1,0))))))</f>
        <v>3</v>
      </c>
    </row>
    <row r="6530" spans="2:21" ht="13.95" customHeight="1" x14ac:dyDescent="0.25">
      <c r="B6530" s="784">
        <f t="shared" si="305"/>
        <v>45654</v>
      </c>
      <c r="C6530" s="785">
        <v>22</v>
      </c>
      <c r="D6530" s="786">
        <f>IFERROR((INDEX(METADATA!$T$2:$T$20,MATCH(B6530,METADATA!$S$2:$S$20,0))),0)</f>
        <v>0</v>
      </c>
      <c r="E6530" s="785" t="str">
        <f t="shared" si="303"/>
        <v>LO</v>
      </c>
      <c r="F6530" s="786">
        <f>VLOOKUP(C6530,METADATA!$A$5:$H$29,IF(E6530="HI",2,IF(E6530="LO",6,10))+IF(D6530=1,2,IF(D6530=7,1,(IF(WEEKDAY(B6530)=1,2,IF(WEEKDAY(B6530)=7,1,0))))))</f>
        <v>3</v>
      </c>
      <c r="G6530" s="786">
        <f>VLOOKUP(C6530,METADATA!$J$5:$Q$29,IF(E6530="HI",2,IF(E6530="LO",6,10))+IF(D6530=1,2,IF(D6530=7,1,(IF(WEEKDAY(B6530)=1,2,IF(WEEKDAY(B6530)=7,1,0))))))</f>
        <v>3</v>
      </c>
      <c r="H6530" s="787">
        <v>8942</v>
      </c>
      <c r="I6530" s="788">
        <v>4110.4199829101563</v>
      </c>
      <c r="K6530" s="795">
        <v>0</v>
      </c>
      <c r="M6530" s="798">
        <f t="shared" si="304"/>
        <v>9841.4895435552407</v>
      </c>
      <c r="N6530" s="303"/>
      <c r="S6530" s="786">
        <v>0</v>
      </c>
      <c r="T6530" s="781">
        <f>VLOOKUP(C6530,METADATA!$J$5:$Q$29,IF(E6530="HI",2,IF(E6530="LO",6,10))+IF(S6530=1,2,IF(D6530=7,1,(IF(WEEKDAY(B6530)=1,2,IF(WEEKDAY(B6530)=7,1,0))))))</f>
        <v>3</v>
      </c>
      <c r="U6530" s="781">
        <f>VLOOKUP(C6530,METADATA!$A$5:$H$29,IF(E6530="HI",2,IF(E6530="LO",6,10))+IF(S6530=1,2,IF(D6530=7,1,(IF(WEEKDAY(B6530)=1,2,IF(WEEKDAY(B6530)=7,1,0))))))</f>
        <v>3</v>
      </c>
    </row>
    <row r="6531" spans="2:21" ht="13.95" customHeight="1" x14ac:dyDescent="0.25">
      <c r="B6531" s="784">
        <f t="shared" si="305"/>
        <v>45654</v>
      </c>
      <c r="C6531" s="785">
        <v>23</v>
      </c>
      <c r="D6531" s="786">
        <f>IFERROR((INDEX(METADATA!$T$2:$T$20,MATCH(B6531,METADATA!$S$2:$S$20,0))),0)</f>
        <v>0</v>
      </c>
      <c r="E6531" s="785" t="str">
        <f t="shared" si="303"/>
        <v>LO</v>
      </c>
      <c r="F6531" s="786">
        <f>VLOOKUP(C6531,METADATA!$A$5:$H$29,IF(E6531="HI",2,IF(E6531="LO",6,10))+IF(D6531=1,2,IF(D6531=7,1,(IF(WEEKDAY(B6531)=1,2,IF(WEEKDAY(B6531)=7,1,0))))))</f>
        <v>3</v>
      </c>
      <c r="G6531" s="786">
        <f>VLOOKUP(C6531,METADATA!$J$5:$Q$29,IF(E6531="HI",2,IF(E6531="LO",6,10))+IF(D6531=1,2,IF(D6531=7,1,(IF(WEEKDAY(B6531)=1,2,IF(WEEKDAY(B6531)=7,1,0))))))</f>
        <v>3</v>
      </c>
      <c r="H6531" s="787">
        <v>8165.5</v>
      </c>
      <c r="I6531" s="788">
        <v>4166.9700622558594</v>
      </c>
      <c r="K6531" s="795">
        <v>0</v>
      </c>
      <c r="M6531" s="798">
        <f t="shared" si="304"/>
        <v>9167.2803900468007</v>
      </c>
      <c r="N6531" s="303"/>
      <c r="S6531" s="786">
        <v>0</v>
      </c>
      <c r="T6531" s="781">
        <f>VLOOKUP(C6531,METADATA!$J$5:$Q$29,IF(E6531="HI",2,IF(E6531="LO",6,10))+IF(S6531=1,2,IF(D6531=7,1,(IF(WEEKDAY(B6531)=1,2,IF(WEEKDAY(B6531)=7,1,0))))))</f>
        <v>3</v>
      </c>
      <c r="U6531" s="781">
        <f>VLOOKUP(C6531,METADATA!$A$5:$H$29,IF(E6531="HI",2,IF(E6531="LO",6,10))+IF(S6531=1,2,IF(D6531=7,1,(IF(WEEKDAY(B6531)=1,2,IF(WEEKDAY(B6531)=7,1,0))))))</f>
        <v>3</v>
      </c>
    </row>
    <row r="6532" spans="2:21" ht="13.95" customHeight="1" x14ac:dyDescent="0.25">
      <c r="B6532" s="784">
        <f t="shared" si="305"/>
        <v>45655</v>
      </c>
      <c r="C6532" s="785">
        <v>0</v>
      </c>
      <c r="D6532" s="786">
        <f>IFERROR((INDEX(METADATA!$T$2:$T$20,MATCH(B6532,METADATA!$S$2:$S$20,0))),0)</f>
        <v>0</v>
      </c>
      <c r="E6532" s="785" t="str">
        <f t="shared" ref="E6532:E6595" si="306">IF(B6532="","",IF(AND(MONTH(B6532)&gt;=MONTH($AA$9),MONTH(B6532)&lt;=MONTH($AA$11)),"HI","LO"))</f>
        <v>LO</v>
      </c>
      <c r="F6532" s="786">
        <f>VLOOKUP(C6532,METADATA!$A$5:$H$29,IF(E6532="HI",2,IF(E6532="LO",6,10))+IF(D6532=1,2,IF(D6532=7,1,(IF(WEEKDAY(B6532)=1,2,IF(WEEKDAY(B6532)=7,1,0))))))</f>
        <v>3</v>
      </c>
      <c r="G6532" s="786">
        <f>VLOOKUP(C6532,METADATA!$J$5:$Q$29,IF(E6532="HI",2,IF(E6532="LO",6,10))+IF(D6532=1,2,IF(D6532=7,1,(IF(WEEKDAY(B6532)=1,2,IF(WEEKDAY(B6532)=7,1,0))))))</f>
        <v>3</v>
      </c>
      <c r="H6532" s="787">
        <v>7718.25</v>
      </c>
      <c r="I6532" s="788">
        <v>4246.3349914550781</v>
      </c>
      <c r="K6532" s="795">
        <v>0</v>
      </c>
      <c r="M6532" s="798">
        <f t="shared" ref="M6532:M6595" si="307">SQRT(H6532^2+I6532^2)</f>
        <v>8809.2419606998992</v>
      </c>
      <c r="N6532" s="303"/>
      <c r="S6532" s="786">
        <v>0</v>
      </c>
      <c r="T6532" s="781">
        <f>VLOOKUP(C6532,METADATA!$J$5:$Q$29,IF(E6532="HI",2,IF(E6532="LO",6,10))+IF(S6532=1,2,IF(D6532=7,1,(IF(WEEKDAY(B6532)=1,2,IF(WEEKDAY(B6532)=7,1,0))))))</f>
        <v>3</v>
      </c>
      <c r="U6532" s="781">
        <f>VLOOKUP(C6532,METADATA!$A$5:$H$29,IF(E6532="HI",2,IF(E6532="LO",6,10))+IF(S6532=1,2,IF(D6532=7,1,(IF(WEEKDAY(B6532)=1,2,IF(WEEKDAY(B6532)=7,1,0))))))</f>
        <v>3</v>
      </c>
    </row>
    <row r="6533" spans="2:21" ht="13.95" customHeight="1" x14ac:dyDescent="0.25">
      <c r="B6533" s="784">
        <f t="shared" si="305"/>
        <v>45655</v>
      </c>
      <c r="C6533" s="785">
        <v>1</v>
      </c>
      <c r="D6533" s="786">
        <f>IFERROR((INDEX(METADATA!$T$2:$T$20,MATCH(B6533,METADATA!$S$2:$S$20,0))),0)</f>
        <v>0</v>
      </c>
      <c r="E6533" s="785" t="str">
        <f t="shared" si="306"/>
        <v>LO</v>
      </c>
      <c r="F6533" s="786">
        <f>VLOOKUP(C6533,METADATA!$A$5:$H$29,IF(E6533="HI",2,IF(E6533="LO",6,10))+IF(D6533=1,2,IF(D6533=7,1,(IF(WEEKDAY(B6533)=1,2,IF(WEEKDAY(B6533)=7,1,0))))))</f>
        <v>3</v>
      </c>
      <c r="G6533" s="786">
        <f>VLOOKUP(C6533,METADATA!$J$5:$Q$29,IF(E6533="HI",2,IF(E6533="LO",6,10))+IF(D6533=1,2,IF(D6533=7,1,(IF(WEEKDAY(B6533)=1,2,IF(WEEKDAY(B6533)=7,1,0))))))</f>
        <v>3</v>
      </c>
      <c r="H6533" s="787">
        <v>7277.75</v>
      </c>
      <c r="I6533" s="788">
        <v>4310.4724731445313</v>
      </c>
      <c r="K6533" s="795">
        <v>0</v>
      </c>
      <c r="M6533" s="798">
        <f t="shared" si="307"/>
        <v>8458.4761041358233</v>
      </c>
      <c r="N6533" s="303"/>
      <c r="S6533" s="786">
        <v>0</v>
      </c>
      <c r="T6533" s="781">
        <f>VLOOKUP(C6533,METADATA!$J$5:$Q$29,IF(E6533="HI",2,IF(E6533="LO",6,10))+IF(S6533=1,2,IF(D6533=7,1,(IF(WEEKDAY(B6533)=1,2,IF(WEEKDAY(B6533)=7,1,0))))))</f>
        <v>3</v>
      </c>
      <c r="U6533" s="781">
        <f>VLOOKUP(C6533,METADATA!$A$5:$H$29,IF(E6533="HI",2,IF(E6533="LO",6,10))+IF(S6533=1,2,IF(D6533=7,1,(IF(WEEKDAY(B6533)=1,2,IF(WEEKDAY(B6533)=7,1,0))))))</f>
        <v>3</v>
      </c>
    </row>
    <row r="6534" spans="2:21" ht="13.95" customHeight="1" x14ac:dyDescent="0.25">
      <c r="B6534" s="784">
        <f t="shared" si="305"/>
        <v>45655</v>
      </c>
      <c r="C6534" s="785">
        <v>2</v>
      </c>
      <c r="D6534" s="786">
        <f>IFERROR((INDEX(METADATA!$T$2:$T$20,MATCH(B6534,METADATA!$S$2:$S$20,0))),0)</f>
        <v>0</v>
      </c>
      <c r="E6534" s="785" t="str">
        <f t="shared" si="306"/>
        <v>LO</v>
      </c>
      <c r="F6534" s="786">
        <f>VLOOKUP(C6534,METADATA!$A$5:$H$29,IF(E6534="HI",2,IF(E6534="LO",6,10))+IF(D6534=1,2,IF(D6534=7,1,(IF(WEEKDAY(B6534)=1,2,IF(WEEKDAY(B6534)=7,1,0))))))</f>
        <v>3</v>
      </c>
      <c r="G6534" s="786">
        <f>VLOOKUP(C6534,METADATA!$J$5:$Q$29,IF(E6534="HI",2,IF(E6534="LO",6,10))+IF(D6534=1,2,IF(D6534=7,1,(IF(WEEKDAY(B6534)=1,2,IF(WEEKDAY(B6534)=7,1,0))))))</f>
        <v>3</v>
      </c>
      <c r="H6534" s="787">
        <v>7131.75</v>
      </c>
      <c r="I6534" s="788">
        <v>4064.8001098632813</v>
      </c>
      <c r="K6534" s="795">
        <v>0</v>
      </c>
      <c r="M6534" s="798">
        <f t="shared" si="307"/>
        <v>8208.8036884581743</v>
      </c>
      <c r="N6534" s="303"/>
      <c r="S6534" s="786">
        <v>0</v>
      </c>
      <c r="T6534" s="781">
        <f>VLOOKUP(C6534,METADATA!$J$5:$Q$29,IF(E6534="HI",2,IF(E6534="LO",6,10))+IF(S6534=1,2,IF(D6534=7,1,(IF(WEEKDAY(B6534)=1,2,IF(WEEKDAY(B6534)=7,1,0))))))</f>
        <v>3</v>
      </c>
      <c r="U6534" s="781">
        <f>VLOOKUP(C6534,METADATA!$A$5:$H$29,IF(E6534="HI",2,IF(E6534="LO",6,10))+IF(S6534=1,2,IF(D6534=7,1,(IF(WEEKDAY(B6534)=1,2,IF(WEEKDAY(B6534)=7,1,0))))))</f>
        <v>3</v>
      </c>
    </row>
    <row r="6535" spans="2:21" ht="13.95" customHeight="1" x14ac:dyDescent="0.25">
      <c r="B6535" s="784">
        <f t="shared" si="305"/>
        <v>45655</v>
      </c>
      <c r="C6535" s="785">
        <v>3</v>
      </c>
      <c r="D6535" s="786">
        <f>IFERROR((INDEX(METADATA!$T$2:$T$20,MATCH(B6535,METADATA!$S$2:$S$20,0))),0)</f>
        <v>0</v>
      </c>
      <c r="E6535" s="785" t="str">
        <f t="shared" si="306"/>
        <v>LO</v>
      </c>
      <c r="F6535" s="786">
        <f>VLOOKUP(C6535,METADATA!$A$5:$H$29,IF(E6535="HI",2,IF(E6535="LO",6,10))+IF(D6535=1,2,IF(D6535=7,1,(IF(WEEKDAY(B6535)=1,2,IF(WEEKDAY(B6535)=7,1,0))))))</f>
        <v>3</v>
      </c>
      <c r="G6535" s="786">
        <f>VLOOKUP(C6535,METADATA!$J$5:$Q$29,IF(E6535="HI",2,IF(E6535="LO",6,10))+IF(D6535=1,2,IF(D6535=7,1,(IF(WEEKDAY(B6535)=1,2,IF(WEEKDAY(B6535)=7,1,0))))))</f>
        <v>3</v>
      </c>
      <c r="H6535" s="787">
        <v>7171.5</v>
      </c>
      <c r="I6535" s="788">
        <v>3105.760009765625</v>
      </c>
      <c r="K6535" s="795">
        <v>0</v>
      </c>
      <c r="M6535" s="798">
        <f t="shared" si="307"/>
        <v>7815.1236387058761</v>
      </c>
      <c r="N6535" s="303"/>
      <c r="S6535" s="786">
        <v>0</v>
      </c>
      <c r="T6535" s="781">
        <f>VLOOKUP(C6535,METADATA!$J$5:$Q$29,IF(E6535="HI",2,IF(E6535="LO",6,10))+IF(S6535=1,2,IF(D6535=7,1,(IF(WEEKDAY(B6535)=1,2,IF(WEEKDAY(B6535)=7,1,0))))))</f>
        <v>3</v>
      </c>
      <c r="U6535" s="781">
        <f>VLOOKUP(C6535,METADATA!$A$5:$H$29,IF(E6535="HI",2,IF(E6535="LO",6,10))+IF(S6535=1,2,IF(D6535=7,1,(IF(WEEKDAY(B6535)=1,2,IF(WEEKDAY(B6535)=7,1,0))))))</f>
        <v>3</v>
      </c>
    </row>
    <row r="6536" spans="2:21" ht="13.95" customHeight="1" x14ac:dyDescent="0.25">
      <c r="B6536" s="784">
        <f t="shared" si="305"/>
        <v>45655</v>
      </c>
      <c r="C6536" s="785">
        <v>4</v>
      </c>
      <c r="D6536" s="786">
        <f>IFERROR((INDEX(METADATA!$T$2:$T$20,MATCH(B6536,METADATA!$S$2:$S$20,0))),0)</f>
        <v>0</v>
      </c>
      <c r="E6536" s="785" t="str">
        <f t="shared" si="306"/>
        <v>LO</v>
      </c>
      <c r="F6536" s="786">
        <f>VLOOKUP(C6536,METADATA!$A$5:$H$29,IF(E6536="HI",2,IF(E6536="LO",6,10))+IF(D6536=1,2,IF(D6536=7,1,(IF(WEEKDAY(B6536)=1,2,IF(WEEKDAY(B6536)=7,1,0))))))</f>
        <v>3</v>
      </c>
      <c r="G6536" s="786">
        <f>VLOOKUP(C6536,METADATA!$J$5:$Q$29,IF(E6536="HI",2,IF(E6536="LO",6,10))+IF(D6536=1,2,IF(D6536=7,1,(IF(WEEKDAY(B6536)=1,2,IF(WEEKDAY(B6536)=7,1,0))))))</f>
        <v>3</v>
      </c>
      <c r="H6536" s="787">
        <v>7317.5</v>
      </c>
      <c r="I6536" s="788">
        <v>4099.4500122070313</v>
      </c>
      <c r="K6536" s="795">
        <v>870.51250000000005</v>
      </c>
      <c r="M6536" s="798">
        <f t="shared" si="307"/>
        <v>8387.5679819947945</v>
      </c>
      <c r="N6536" s="303"/>
      <c r="S6536" s="786">
        <v>0</v>
      </c>
      <c r="T6536" s="781">
        <f>VLOOKUP(C6536,METADATA!$J$5:$Q$29,IF(E6536="HI",2,IF(E6536="LO",6,10))+IF(S6536=1,2,IF(D6536=7,1,(IF(WEEKDAY(B6536)=1,2,IF(WEEKDAY(B6536)=7,1,0))))))</f>
        <v>3</v>
      </c>
      <c r="U6536" s="781">
        <f>VLOOKUP(C6536,METADATA!$A$5:$H$29,IF(E6536="HI",2,IF(E6536="LO",6,10))+IF(S6536=1,2,IF(D6536=7,1,(IF(WEEKDAY(B6536)=1,2,IF(WEEKDAY(B6536)=7,1,0))))))</f>
        <v>3</v>
      </c>
    </row>
    <row r="6537" spans="2:21" ht="13.95" customHeight="1" x14ac:dyDescent="0.25">
      <c r="B6537" s="784">
        <f t="shared" si="305"/>
        <v>45655</v>
      </c>
      <c r="C6537" s="785">
        <v>5</v>
      </c>
      <c r="D6537" s="786">
        <f>IFERROR((INDEX(METADATA!$T$2:$T$20,MATCH(B6537,METADATA!$S$2:$S$20,0))),0)</f>
        <v>0</v>
      </c>
      <c r="E6537" s="785" t="str">
        <f t="shared" si="306"/>
        <v>LO</v>
      </c>
      <c r="F6537" s="786">
        <f>VLOOKUP(C6537,METADATA!$A$5:$H$29,IF(E6537="HI",2,IF(E6537="LO",6,10))+IF(D6537=1,2,IF(D6537=7,1,(IF(WEEKDAY(B6537)=1,2,IF(WEEKDAY(B6537)=7,1,0))))))</f>
        <v>3</v>
      </c>
      <c r="G6537" s="786">
        <f>VLOOKUP(C6537,METADATA!$J$5:$Q$29,IF(E6537="HI",2,IF(E6537="LO",6,10))+IF(D6537=1,2,IF(D6537=7,1,(IF(WEEKDAY(B6537)=1,2,IF(WEEKDAY(B6537)=7,1,0))))))</f>
        <v>3</v>
      </c>
      <c r="H6537" s="787">
        <v>7425.75</v>
      </c>
      <c r="I6537" s="788">
        <v>4157.9600219726563</v>
      </c>
      <c r="K6537" s="795">
        <v>865.8125</v>
      </c>
      <c r="M6537" s="798">
        <f t="shared" si="307"/>
        <v>8510.604832021214</v>
      </c>
      <c r="N6537" s="303"/>
      <c r="S6537" s="786">
        <v>0</v>
      </c>
      <c r="T6537" s="781">
        <f>VLOOKUP(C6537,METADATA!$J$5:$Q$29,IF(E6537="HI",2,IF(E6537="LO",6,10))+IF(S6537=1,2,IF(D6537=7,1,(IF(WEEKDAY(B6537)=1,2,IF(WEEKDAY(B6537)=7,1,0))))))</f>
        <v>3</v>
      </c>
      <c r="U6537" s="781">
        <f>VLOOKUP(C6537,METADATA!$A$5:$H$29,IF(E6537="HI",2,IF(E6537="LO",6,10))+IF(S6537=1,2,IF(D6537=7,1,(IF(WEEKDAY(B6537)=1,2,IF(WEEKDAY(B6537)=7,1,0))))))</f>
        <v>3</v>
      </c>
    </row>
    <row r="6538" spans="2:21" ht="13.95" customHeight="1" x14ac:dyDescent="0.25">
      <c r="B6538" s="784">
        <f t="shared" si="305"/>
        <v>45655</v>
      </c>
      <c r="C6538" s="785">
        <v>6</v>
      </c>
      <c r="D6538" s="786">
        <f>IFERROR((INDEX(METADATA!$T$2:$T$20,MATCH(B6538,METADATA!$S$2:$S$20,0))),0)</f>
        <v>0</v>
      </c>
      <c r="E6538" s="785" t="str">
        <f t="shared" si="306"/>
        <v>LO</v>
      </c>
      <c r="F6538" s="786">
        <f>VLOOKUP(C6538,METADATA!$A$5:$H$29,IF(E6538="HI",2,IF(E6538="LO",6,10))+IF(D6538=1,2,IF(D6538=7,1,(IF(WEEKDAY(B6538)=1,2,IF(WEEKDAY(B6538)=7,1,0))))))</f>
        <v>3</v>
      </c>
      <c r="G6538" s="786">
        <f>VLOOKUP(C6538,METADATA!$J$5:$Q$29,IF(E6538="HI",2,IF(E6538="LO",6,10))+IF(D6538=1,2,IF(D6538=7,1,(IF(WEEKDAY(B6538)=1,2,IF(WEEKDAY(B6538)=7,1,0))))))</f>
        <v>3</v>
      </c>
      <c r="H6538" s="787">
        <v>7684.5</v>
      </c>
      <c r="I6538" s="788">
        <v>4176.6949462890625</v>
      </c>
      <c r="K6538" s="795">
        <v>834.63750000000005</v>
      </c>
      <c r="M6538" s="798">
        <f t="shared" si="307"/>
        <v>8746.2175209833767</v>
      </c>
      <c r="N6538" s="303"/>
      <c r="S6538" s="786">
        <v>0</v>
      </c>
      <c r="T6538" s="781">
        <f>VLOOKUP(C6538,METADATA!$J$5:$Q$29,IF(E6538="HI",2,IF(E6538="LO",6,10))+IF(S6538=1,2,IF(D6538=7,1,(IF(WEEKDAY(B6538)=1,2,IF(WEEKDAY(B6538)=7,1,0))))))</f>
        <v>3</v>
      </c>
      <c r="U6538" s="781">
        <f>VLOOKUP(C6538,METADATA!$A$5:$H$29,IF(E6538="HI",2,IF(E6538="LO",6,10))+IF(S6538=1,2,IF(D6538=7,1,(IF(WEEKDAY(B6538)=1,2,IF(WEEKDAY(B6538)=7,1,0))))))</f>
        <v>3</v>
      </c>
    </row>
    <row r="6539" spans="2:21" ht="13.95" customHeight="1" x14ac:dyDescent="0.25">
      <c r="B6539" s="784">
        <f t="shared" si="305"/>
        <v>45655</v>
      </c>
      <c r="C6539" s="785">
        <v>7</v>
      </c>
      <c r="D6539" s="786">
        <f>IFERROR((INDEX(METADATA!$T$2:$T$20,MATCH(B6539,METADATA!$S$2:$S$20,0))),0)</f>
        <v>0</v>
      </c>
      <c r="E6539" s="785" t="str">
        <f t="shared" si="306"/>
        <v>LO</v>
      </c>
      <c r="F6539" s="786">
        <f>VLOOKUP(C6539,METADATA!$A$5:$H$29,IF(E6539="HI",2,IF(E6539="LO",6,10))+IF(D6539=1,2,IF(D6539=7,1,(IF(WEEKDAY(B6539)=1,2,IF(WEEKDAY(B6539)=7,1,0))))))</f>
        <v>3</v>
      </c>
      <c r="G6539" s="786">
        <f>VLOOKUP(C6539,METADATA!$J$5:$Q$29,IF(E6539="HI",2,IF(E6539="LO",6,10))+IF(D6539=1,2,IF(D6539=7,1,(IF(WEEKDAY(B6539)=1,2,IF(WEEKDAY(B6539)=7,1,0))))))</f>
        <v>3</v>
      </c>
      <c r="H6539" s="787">
        <v>7916.5</v>
      </c>
      <c r="I6539" s="788">
        <v>4233.5150756835938</v>
      </c>
      <c r="K6539" s="795">
        <v>847.33749999999998</v>
      </c>
      <c r="M6539" s="798">
        <f t="shared" si="307"/>
        <v>8977.3950646075646</v>
      </c>
      <c r="N6539" s="303"/>
      <c r="S6539" s="786">
        <v>0</v>
      </c>
      <c r="T6539" s="781">
        <f>VLOOKUP(C6539,METADATA!$J$5:$Q$29,IF(E6539="HI",2,IF(E6539="LO",6,10))+IF(S6539=1,2,IF(D6539=7,1,(IF(WEEKDAY(B6539)=1,2,IF(WEEKDAY(B6539)=7,1,0))))))</f>
        <v>3</v>
      </c>
      <c r="U6539" s="781">
        <f>VLOOKUP(C6539,METADATA!$A$5:$H$29,IF(E6539="HI",2,IF(E6539="LO",6,10))+IF(S6539=1,2,IF(D6539=7,1,(IF(WEEKDAY(B6539)=1,2,IF(WEEKDAY(B6539)=7,1,0))))))</f>
        <v>3</v>
      </c>
    </row>
    <row r="6540" spans="2:21" ht="13.95" customHeight="1" x14ac:dyDescent="0.25">
      <c r="B6540" s="784">
        <f t="shared" si="305"/>
        <v>45655</v>
      </c>
      <c r="C6540" s="785">
        <v>8</v>
      </c>
      <c r="D6540" s="786">
        <f>IFERROR((INDEX(METADATA!$T$2:$T$20,MATCH(B6540,METADATA!$S$2:$S$20,0))),0)</f>
        <v>0</v>
      </c>
      <c r="E6540" s="785" t="str">
        <f t="shared" si="306"/>
        <v>LO</v>
      </c>
      <c r="F6540" s="786">
        <f>VLOOKUP(C6540,METADATA!$A$5:$H$29,IF(E6540="HI",2,IF(E6540="LO",6,10))+IF(D6540=1,2,IF(D6540=7,1,(IF(WEEKDAY(B6540)=1,2,IF(WEEKDAY(B6540)=7,1,0))))))</f>
        <v>3</v>
      </c>
      <c r="G6540" s="786">
        <f>VLOOKUP(C6540,METADATA!$J$5:$Q$29,IF(E6540="HI",2,IF(E6540="LO",6,10))+IF(D6540=1,2,IF(D6540=7,1,(IF(WEEKDAY(B6540)=1,2,IF(WEEKDAY(B6540)=7,1,0))))))</f>
        <v>3</v>
      </c>
      <c r="H6540" s="787">
        <v>9146.5</v>
      </c>
      <c r="I6540" s="788">
        <v>4188.3500671386719</v>
      </c>
      <c r="K6540" s="795">
        <v>851.61249999999995</v>
      </c>
      <c r="M6540" s="798">
        <f t="shared" si="307"/>
        <v>10059.85777905933</v>
      </c>
      <c r="N6540" s="303"/>
      <c r="S6540" s="786">
        <v>0</v>
      </c>
      <c r="T6540" s="781">
        <f>VLOOKUP(C6540,METADATA!$J$5:$Q$29,IF(E6540="HI",2,IF(E6540="LO",6,10))+IF(S6540=1,2,IF(D6540=7,1,(IF(WEEKDAY(B6540)=1,2,IF(WEEKDAY(B6540)=7,1,0))))))</f>
        <v>3</v>
      </c>
      <c r="U6540" s="781">
        <f>VLOOKUP(C6540,METADATA!$A$5:$H$29,IF(E6540="HI",2,IF(E6540="LO",6,10))+IF(S6540=1,2,IF(D6540=7,1,(IF(WEEKDAY(B6540)=1,2,IF(WEEKDAY(B6540)=7,1,0))))))</f>
        <v>3</v>
      </c>
    </row>
    <row r="6541" spans="2:21" ht="13.95" customHeight="1" x14ac:dyDescent="0.25">
      <c r="B6541" s="784">
        <f t="shared" si="305"/>
        <v>45655</v>
      </c>
      <c r="C6541" s="785">
        <v>9</v>
      </c>
      <c r="D6541" s="786">
        <f>IFERROR((INDEX(METADATA!$T$2:$T$20,MATCH(B6541,METADATA!$S$2:$S$20,0))),0)</f>
        <v>0</v>
      </c>
      <c r="E6541" s="785" t="str">
        <f t="shared" si="306"/>
        <v>LO</v>
      </c>
      <c r="F6541" s="786">
        <f>VLOOKUP(C6541,METADATA!$A$5:$H$29,IF(E6541="HI",2,IF(E6541="LO",6,10))+IF(D6541=1,2,IF(D6541=7,1,(IF(WEEKDAY(B6541)=1,2,IF(WEEKDAY(B6541)=7,1,0))))))</f>
        <v>3</v>
      </c>
      <c r="G6541" s="786">
        <f>VLOOKUP(C6541,METADATA!$J$5:$Q$29,IF(E6541="HI",2,IF(E6541="LO",6,10))+IF(D6541=1,2,IF(D6541=7,1,(IF(WEEKDAY(B6541)=1,2,IF(WEEKDAY(B6541)=7,1,0))))))</f>
        <v>3</v>
      </c>
      <c r="H6541" s="787">
        <v>10235.75</v>
      </c>
      <c r="I6541" s="788">
        <v>4094.6499633789063</v>
      </c>
      <c r="K6541" s="795">
        <v>856.5</v>
      </c>
      <c r="M6541" s="798">
        <f t="shared" si="307"/>
        <v>11024.370112849934</v>
      </c>
      <c r="N6541" s="303"/>
      <c r="S6541" s="786">
        <v>0</v>
      </c>
      <c r="T6541" s="781">
        <f>VLOOKUP(C6541,METADATA!$J$5:$Q$29,IF(E6541="HI",2,IF(E6541="LO",6,10))+IF(S6541=1,2,IF(D6541=7,1,(IF(WEEKDAY(B6541)=1,2,IF(WEEKDAY(B6541)=7,1,0))))))</f>
        <v>3</v>
      </c>
      <c r="U6541" s="781">
        <f>VLOOKUP(C6541,METADATA!$A$5:$H$29,IF(E6541="HI",2,IF(E6541="LO",6,10))+IF(S6541=1,2,IF(D6541=7,1,(IF(WEEKDAY(B6541)=1,2,IF(WEEKDAY(B6541)=7,1,0))))))</f>
        <v>3</v>
      </c>
    </row>
    <row r="6542" spans="2:21" ht="13.95" customHeight="1" x14ac:dyDescent="0.25">
      <c r="B6542" s="784">
        <f t="shared" si="305"/>
        <v>45655</v>
      </c>
      <c r="C6542" s="785">
        <v>10</v>
      </c>
      <c r="D6542" s="786">
        <f>IFERROR((INDEX(METADATA!$T$2:$T$20,MATCH(B6542,METADATA!$S$2:$S$20,0))),0)</f>
        <v>0</v>
      </c>
      <c r="E6542" s="785" t="str">
        <f t="shared" si="306"/>
        <v>LO</v>
      </c>
      <c r="F6542" s="786">
        <f>VLOOKUP(C6542,METADATA!$A$5:$H$29,IF(E6542="HI",2,IF(E6542="LO",6,10))+IF(D6542=1,2,IF(D6542=7,1,(IF(WEEKDAY(B6542)=1,2,IF(WEEKDAY(B6542)=7,1,0))))))</f>
        <v>3</v>
      </c>
      <c r="G6542" s="786">
        <f>VLOOKUP(C6542,METADATA!$J$5:$Q$29,IF(E6542="HI",2,IF(E6542="LO",6,10))+IF(D6542=1,2,IF(D6542=7,1,(IF(WEEKDAY(B6542)=1,2,IF(WEEKDAY(B6542)=7,1,0))))))</f>
        <v>3</v>
      </c>
      <c r="H6542" s="787">
        <v>10927.5</v>
      </c>
      <c r="I6542" s="788">
        <v>4149.31005859375</v>
      </c>
      <c r="K6542" s="795">
        <v>824.32500000000005</v>
      </c>
      <c r="M6542" s="798">
        <f t="shared" si="307"/>
        <v>11688.756572550703</v>
      </c>
      <c r="N6542" s="303"/>
      <c r="S6542" s="786">
        <v>0</v>
      </c>
      <c r="T6542" s="781">
        <f>VLOOKUP(C6542,METADATA!$J$5:$Q$29,IF(E6542="HI",2,IF(E6542="LO",6,10))+IF(S6542=1,2,IF(D6542=7,1,(IF(WEEKDAY(B6542)=1,2,IF(WEEKDAY(B6542)=7,1,0))))))</f>
        <v>3</v>
      </c>
      <c r="U6542" s="781">
        <f>VLOOKUP(C6542,METADATA!$A$5:$H$29,IF(E6542="HI",2,IF(E6542="LO",6,10))+IF(S6542=1,2,IF(D6542=7,1,(IF(WEEKDAY(B6542)=1,2,IF(WEEKDAY(B6542)=7,1,0))))))</f>
        <v>3</v>
      </c>
    </row>
    <row r="6543" spans="2:21" ht="13.95" customHeight="1" x14ac:dyDescent="0.25">
      <c r="B6543" s="784">
        <f t="shared" si="305"/>
        <v>45655</v>
      </c>
      <c r="C6543" s="785">
        <v>11</v>
      </c>
      <c r="D6543" s="786">
        <f>IFERROR((INDEX(METADATA!$T$2:$T$20,MATCH(B6543,METADATA!$S$2:$S$20,0))),0)</f>
        <v>0</v>
      </c>
      <c r="E6543" s="785" t="str">
        <f t="shared" si="306"/>
        <v>LO</v>
      </c>
      <c r="F6543" s="786">
        <f>VLOOKUP(C6543,METADATA!$A$5:$H$29,IF(E6543="HI",2,IF(E6543="LO",6,10))+IF(D6543=1,2,IF(D6543=7,1,(IF(WEEKDAY(B6543)=1,2,IF(WEEKDAY(B6543)=7,1,0))))))</f>
        <v>3</v>
      </c>
      <c r="G6543" s="786">
        <f>VLOOKUP(C6543,METADATA!$J$5:$Q$29,IF(E6543="HI",2,IF(E6543="LO",6,10))+IF(D6543=1,2,IF(D6543=7,1,(IF(WEEKDAY(B6543)=1,2,IF(WEEKDAY(B6543)=7,1,0))))))</f>
        <v>3</v>
      </c>
      <c r="H6543" s="787">
        <v>11374</v>
      </c>
      <c r="I6543" s="788">
        <v>4018.2649536132813</v>
      </c>
      <c r="K6543" s="795">
        <v>882.73749999999995</v>
      </c>
      <c r="M6543" s="798">
        <f t="shared" si="307"/>
        <v>12062.932033193121</v>
      </c>
      <c r="N6543" s="303"/>
      <c r="S6543" s="786">
        <v>0</v>
      </c>
      <c r="T6543" s="781">
        <f>VLOOKUP(C6543,METADATA!$J$5:$Q$29,IF(E6543="HI",2,IF(E6543="LO",6,10))+IF(S6543=1,2,IF(D6543=7,1,(IF(WEEKDAY(B6543)=1,2,IF(WEEKDAY(B6543)=7,1,0))))))</f>
        <v>3</v>
      </c>
      <c r="U6543" s="781">
        <f>VLOOKUP(C6543,METADATA!$A$5:$H$29,IF(E6543="HI",2,IF(E6543="LO",6,10))+IF(S6543=1,2,IF(D6543=7,1,(IF(WEEKDAY(B6543)=1,2,IF(WEEKDAY(B6543)=7,1,0))))))</f>
        <v>3</v>
      </c>
    </row>
    <row r="6544" spans="2:21" ht="13.95" customHeight="1" x14ac:dyDescent="0.25">
      <c r="B6544" s="784">
        <f t="shared" si="305"/>
        <v>45655</v>
      </c>
      <c r="C6544" s="785">
        <v>12</v>
      </c>
      <c r="D6544" s="786">
        <f>IFERROR((INDEX(METADATA!$T$2:$T$20,MATCH(B6544,METADATA!$S$2:$S$20,0))),0)</f>
        <v>0</v>
      </c>
      <c r="E6544" s="785" t="str">
        <f t="shared" si="306"/>
        <v>LO</v>
      </c>
      <c r="F6544" s="786">
        <f>VLOOKUP(C6544,METADATA!$A$5:$H$29,IF(E6544="HI",2,IF(E6544="LO",6,10))+IF(D6544=1,2,IF(D6544=7,1,(IF(WEEKDAY(B6544)=1,2,IF(WEEKDAY(B6544)=7,1,0))))))</f>
        <v>3</v>
      </c>
      <c r="G6544" s="786">
        <f>VLOOKUP(C6544,METADATA!$J$5:$Q$29,IF(E6544="HI",2,IF(E6544="LO",6,10))+IF(D6544=1,2,IF(D6544=7,1,(IF(WEEKDAY(B6544)=1,2,IF(WEEKDAY(B6544)=7,1,0))))))</f>
        <v>3</v>
      </c>
      <c r="H6544" s="787">
        <v>11383.25</v>
      </c>
      <c r="I6544" s="788">
        <v>4082.489990234375</v>
      </c>
      <c r="K6544" s="795">
        <v>909.3125</v>
      </c>
      <c r="M6544" s="798">
        <f t="shared" si="307"/>
        <v>12093.184240838467</v>
      </c>
      <c r="N6544" s="303"/>
      <c r="S6544" s="786">
        <v>0</v>
      </c>
      <c r="T6544" s="781">
        <f>VLOOKUP(C6544,METADATA!$J$5:$Q$29,IF(E6544="HI",2,IF(E6544="LO",6,10))+IF(S6544=1,2,IF(D6544=7,1,(IF(WEEKDAY(B6544)=1,2,IF(WEEKDAY(B6544)=7,1,0))))))</f>
        <v>3</v>
      </c>
      <c r="U6544" s="781">
        <f>VLOOKUP(C6544,METADATA!$A$5:$H$29,IF(E6544="HI",2,IF(E6544="LO",6,10))+IF(S6544=1,2,IF(D6544=7,1,(IF(WEEKDAY(B6544)=1,2,IF(WEEKDAY(B6544)=7,1,0))))))</f>
        <v>3</v>
      </c>
    </row>
    <row r="6545" spans="2:21" ht="13.95" customHeight="1" x14ac:dyDescent="0.25">
      <c r="B6545" s="784">
        <f t="shared" si="305"/>
        <v>45655</v>
      </c>
      <c r="C6545" s="785">
        <v>13</v>
      </c>
      <c r="D6545" s="786">
        <f>IFERROR((INDEX(METADATA!$T$2:$T$20,MATCH(B6545,METADATA!$S$2:$S$20,0))),0)</f>
        <v>0</v>
      </c>
      <c r="E6545" s="785" t="str">
        <f t="shared" si="306"/>
        <v>LO</v>
      </c>
      <c r="F6545" s="786">
        <f>VLOOKUP(C6545,METADATA!$A$5:$H$29,IF(E6545="HI",2,IF(E6545="LO",6,10))+IF(D6545=1,2,IF(D6545=7,1,(IF(WEEKDAY(B6545)=1,2,IF(WEEKDAY(B6545)=7,1,0))))))</f>
        <v>3</v>
      </c>
      <c r="G6545" s="786">
        <f>VLOOKUP(C6545,METADATA!$J$5:$Q$29,IF(E6545="HI",2,IF(E6545="LO",6,10))+IF(D6545=1,2,IF(D6545=7,1,(IF(WEEKDAY(B6545)=1,2,IF(WEEKDAY(B6545)=7,1,0))))))</f>
        <v>3</v>
      </c>
      <c r="H6545" s="787">
        <v>10957.75</v>
      </c>
      <c r="I6545" s="788">
        <v>3859.9549560546875</v>
      </c>
      <c r="K6545" s="795">
        <v>905.6</v>
      </c>
      <c r="M6545" s="798">
        <f t="shared" si="307"/>
        <v>11617.725135553481</v>
      </c>
      <c r="N6545" s="303"/>
      <c r="S6545" s="786">
        <v>0</v>
      </c>
      <c r="T6545" s="781">
        <f>VLOOKUP(C6545,METADATA!$J$5:$Q$29,IF(E6545="HI",2,IF(E6545="LO",6,10))+IF(S6545=1,2,IF(D6545=7,1,(IF(WEEKDAY(B6545)=1,2,IF(WEEKDAY(B6545)=7,1,0))))))</f>
        <v>3</v>
      </c>
      <c r="U6545" s="781">
        <f>VLOOKUP(C6545,METADATA!$A$5:$H$29,IF(E6545="HI",2,IF(E6545="LO",6,10))+IF(S6545=1,2,IF(D6545=7,1,(IF(WEEKDAY(B6545)=1,2,IF(WEEKDAY(B6545)=7,1,0))))))</f>
        <v>3</v>
      </c>
    </row>
    <row r="6546" spans="2:21" ht="13.95" customHeight="1" x14ac:dyDescent="0.25">
      <c r="B6546" s="784">
        <f t="shared" si="305"/>
        <v>45655</v>
      </c>
      <c r="C6546" s="785">
        <v>14</v>
      </c>
      <c r="D6546" s="786">
        <f>IFERROR((INDEX(METADATA!$T$2:$T$20,MATCH(B6546,METADATA!$S$2:$S$20,0))),0)</f>
        <v>0</v>
      </c>
      <c r="E6546" s="785" t="str">
        <f t="shared" si="306"/>
        <v>LO</v>
      </c>
      <c r="F6546" s="786">
        <f>VLOOKUP(C6546,METADATA!$A$5:$H$29,IF(E6546="HI",2,IF(E6546="LO",6,10))+IF(D6546=1,2,IF(D6546=7,1,(IF(WEEKDAY(B6546)=1,2,IF(WEEKDAY(B6546)=7,1,0))))))</f>
        <v>3</v>
      </c>
      <c r="G6546" s="786">
        <f>VLOOKUP(C6546,METADATA!$J$5:$Q$29,IF(E6546="HI",2,IF(E6546="LO",6,10))+IF(D6546=1,2,IF(D6546=7,1,(IF(WEEKDAY(B6546)=1,2,IF(WEEKDAY(B6546)=7,1,0))))))</f>
        <v>3</v>
      </c>
      <c r="H6546" s="787">
        <v>10532.25</v>
      </c>
      <c r="I6546" s="788">
        <v>3906.6299743652344</v>
      </c>
      <c r="K6546" s="795">
        <v>913.98749999999995</v>
      </c>
      <c r="M6546" s="798">
        <f t="shared" si="307"/>
        <v>11233.434373294256</v>
      </c>
      <c r="N6546" s="303"/>
      <c r="S6546" s="786">
        <v>0</v>
      </c>
      <c r="T6546" s="781">
        <f>VLOOKUP(C6546,METADATA!$J$5:$Q$29,IF(E6546="HI",2,IF(E6546="LO",6,10))+IF(S6546=1,2,IF(D6546=7,1,(IF(WEEKDAY(B6546)=1,2,IF(WEEKDAY(B6546)=7,1,0))))))</f>
        <v>3</v>
      </c>
      <c r="U6546" s="781">
        <f>VLOOKUP(C6546,METADATA!$A$5:$H$29,IF(E6546="HI",2,IF(E6546="LO",6,10))+IF(S6546=1,2,IF(D6546=7,1,(IF(WEEKDAY(B6546)=1,2,IF(WEEKDAY(B6546)=7,1,0))))))</f>
        <v>3</v>
      </c>
    </row>
    <row r="6547" spans="2:21" ht="13.95" customHeight="1" x14ac:dyDescent="0.25">
      <c r="B6547" s="784">
        <f t="shared" si="305"/>
        <v>45655</v>
      </c>
      <c r="C6547" s="785">
        <v>15</v>
      </c>
      <c r="D6547" s="786">
        <f>IFERROR((INDEX(METADATA!$T$2:$T$20,MATCH(B6547,METADATA!$S$2:$S$20,0))),0)</f>
        <v>0</v>
      </c>
      <c r="E6547" s="785" t="str">
        <f t="shared" si="306"/>
        <v>LO</v>
      </c>
      <c r="F6547" s="786">
        <f>VLOOKUP(C6547,METADATA!$A$5:$H$29,IF(E6547="HI",2,IF(E6547="LO",6,10))+IF(D6547=1,2,IF(D6547=7,1,(IF(WEEKDAY(B6547)=1,2,IF(WEEKDAY(B6547)=7,1,0))))))</f>
        <v>3</v>
      </c>
      <c r="G6547" s="786">
        <f>VLOOKUP(C6547,METADATA!$J$5:$Q$29,IF(E6547="HI",2,IF(E6547="LO",6,10))+IF(D6547=1,2,IF(D6547=7,1,(IF(WEEKDAY(B6547)=1,2,IF(WEEKDAY(B6547)=7,1,0))))))</f>
        <v>3</v>
      </c>
      <c r="H6547" s="787">
        <v>10152.5</v>
      </c>
      <c r="I6547" s="788">
        <v>4082.965087890625</v>
      </c>
      <c r="K6547" s="795">
        <v>902.26250000000005</v>
      </c>
      <c r="M6547" s="798">
        <f t="shared" si="307"/>
        <v>10942.753774024786</v>
      </c>
      <c r="N6547" s="303"/>
      <c r="S6547" s="786">
        <v>0</v>
      </c>
      <c r="T6547" s="781">
        <f>VLOOKUP(C6547,METADATA!$J$5:$Q$29,IF(E6547="HI",2,IF(E6547="LO",6,10))+IF(S6547=1,2,IF(D6547=7,1,(IF(WEEKDAY(B6547)=1,2,IF(WEEKDAY(B6547)=7,1,0))))))</f>
        <v>3</v>
      </c>
      <c r="U6547" s="781">
        <f>VLOOKUP(C6547,METADATA!$A$5:$H$29,IF(E6547="HI",2,IF(E6547="LO",6,10))+IF(S6547=1,2,IF(D6547=7,1,(IF(WEEKDAY(B6547)=1,2,IF(WEEKDAY(B6547)=7,1,0))))))</f>
        <v>3</v>
      </c>
    </row>
    <row r="6548" spans="2:21" ht="13.95" customHeight="1" x14ac:dyDescent="0.25">
      <c r="B6548" s="784">
        <f t="shared" si="305"/>
        <v>45655</v>
      </c>
      <c r="C6548" s="785">
        <v>16</v>
      </c>
      <c r="D6548" s="786">
        <f>IFERROR((INDEX(METADATA!$T$2:$T$20,MATCH(B6548,METADATA!$S$2:$S$20,0))),0)</f>
        <v>0</v>
      </c>
      <c r="E6548" s="785" t="str">
        <f t="shared" si="306"/>
        <v>LO</v>
      </c>
      <c r="F6548" s="786">
        <f>VLOOKUP(C6548,METADATA!$A$5:$H$29,IF(E6548="HI",2,IF(E6548="LO",6,10))+IF(D6548=1,2,IF(D6548=7,1,(IF(WEEKDAY(B6548)=1,2,IF(WEEKDAY(B6548)=7,1,0))))))</f>
        <v>3</v>
      </c>
      <c r="G6548" s="786">
        <f>VLOOKUP(C6548,METADATA!$J$5:$Q$29,IF(E6548="HI",2,IF(E6548="LO",6,10))+IF(D6548=1,2,IF(D6548=7,1,(IF(WEEKDAY(B6548)=1,2,IF(WEEKDAY(B6548)=7,1,0))))))</f>
        <v>3</v>
      </c>
      <c r="H6548" s="787">
        <v>10432.75</v>
      </c>
      <c r="I6548" s="788">
        <v>4126.7200012207031</v>
      </c>
      <c r="K6548" s="795">
        <v>933.76250000000005</v>
      </c>
      <c r="M6548" s="798">
        <f t="shared" si="307"/>
        <v>11219.273173025738</v>
      </c>
      <c r="N6548" s="303"/>
      <c r="S6548" s="786">
        <v>0</v>
      </c>
      <c r="T6548" s="781">
        <f>VLOOKUP(C6548,METADATA!$J$5:$Q$29,IF(E6548="HI",2,IF(E6548="LO",6,10))+IF(S6548=1,2,IF(D6548=7,1,(IF(WEEKDAY(B6548)=1,2,IF(WEEKDAY(B6548)=7,1,0))))))</f>
        <v>3</v>
      </c>
      <c r="U6548" s="781">
        <f>VLOOKUP(C6548,METADATA!$A$5:$H$29,IF(E6548="HI",2,IF(E6548="LO",6,10))+IF(S6548=1,2,IF(D6548=7,1,(IF(WEEKDAY(B6548)=1,2,IF(WEEKDAY(B6548)=7,1,0))))))</f>
        <v>3</v>
      </c>
    </row>
    <row r="6549" spans="2:21" ht="13.95" customHeight="1" x14ac:dyDescent="0.25">
      <c r="B6549" s="784">
        <f t="shared" si="305"/>
        <v>45655</v>
      </c>
      <c r="C6549" s="785">
        <v>17</v>
      </c>
      <c r="D6549" s="786">
        <f>IFERROR((INDEX(METADATA!$T$2:$T$20,MATCH(B6549,METADATA!$S$2:$S$20,0))),0)</f>
        <v>0</v>
      </c>
      <c r="E6549" s="785" t="str">
        <f t="shared" si="306"/>
        <v>LO</v>
      </c>
      <c r="F6549" s="786">
        <f>VLOOKUP(C6549,METADATA!$A$5:$H$29,IF(E6549="HI",2,IF(E6549="LO",6,10))+IF(D6549=1,2,IF(D6549=7,1,(IF(WEEKDAY(B6549)=1,2,IF(WEEKDAY(B6549)=7,1,0))))))</f>
        <v>3</v>
      </c>
      <c r="G6549" s="786">
        <f>VLOOKUP(C6549,METADATA!$J$5:$Q$29,IF(E6549="HI",2,IF(E6549="LO",6,10))+IF(D6549=1,2,IF(D6549=7,1,(IF(WEEKDAY(B6549)=1,2,IF(WEEKDAY(B6549)=7,1,0))))))</f>
        <v>3</v>
      </c>
      <c r="H6549" s="787">
        <v>11076.5</v>
      </c>
      <c r="I6549" s="788">
        <v>4108.364990234375</v>
      </c>
      <c r="K6549" s="795">
        <v>0</v>
      </c>
      <c r="M6549" s="798">
        <f t="shared" si="307"/>
        <v>11813.86960919171</v>
      </c>
      <c r="N6549" s="303"/>
      <c r="S6549" s="786">
        <v>0</v>
      </c>
      <c r="T6549" s="781">
        <f>VLOOKUP(C6549,METADATA!$J$5:$Q$29,IF(E6549="HI",2,IF(E6549="LO",6,10))+IF(S6549=1,2,IF(D6549=7,1,(IF(WEEKDAY(B6549)=1,2,IF(WEEKDAY(B6549)=7,1,0))))))</f>
        <v>3</v>
      </c>
      <c r="U6549" s="781">
        <f>VLOOKUP(C6549,METADATA!$A$5:$H$29,IF(E6549="HI",2,IF(E6549="LO",6,10))+IF(S6549=1,2,IF(D6549=7,1,(IF(WEEKDAY(B6549)=1,2,IF(WEEKDAY(B6549)=7,1,0))))))</f>
        <v>3</v>
      </c>
    </row>
    <row r="6550" spans="2:21" ht="13.95" customHeight="1" x14ac:dyDescent="0.25">
      <c r="B6550" s="784">
        <f t="shared" si="305"/>
        <v>45655</v>
      </c>
      <c r="C6550" s="785">
        <v>18</v>
      </c>
      <c r="D6550" s="786">
        <f>IFERROR((INDEX(METADATA!$T$2:$T$20,MATCH(B6550,METADATA!$S$2:$S$20,0))),0)</f>
        <v>0</v>
      </c>
      <c r="E6550" s="785" t="str">
        <f t="shared" si="306"/>
        <v>LO</v>
      </c>
      <c r="F6550" s="786">
        <f>VLOOKUP(C6550,METADATA!$A$5:$H$29,IF(E6550="HI",2,IF(E6550="LO",6,10))+IF(D6550=1,2,IF(D6550=7,1,(IF(WEEKDAY(B6550)=1,2,IF(WEEKDAY(B6550)=7,1,0))))))</f>
        <v>2</v>
      </c>
      <c r="G6550" s="786">
        <f>VLOOKUP(C6550,METADATA!$J$5:$Q$29,IF(E6550="HI",2,IF(E6550="LO",6,10))+IF(D6550=1,2,IF(D6550=7,1,(IF(WEEKDAY(B6550)=1,2,IF(WEEKDAY(B6550)=7,1,0))))))</f>
        <v>3</v>
      </c>
      <c r="H6550" s="787">
        <v>11349</v>
      </c>
      <c r="I6550" s="788">
        <v>4216.9649658203125</v>
      </c>
      <c r="K6550" s="795">
        <v>0</v>
      </c>
      <c r="M6550" s="798">
        <f t="shared" si="307"/>
        <v>12107.129904438785</v>
      </c>
      <c r="N6550" s="303"/>
      <c r="S6550" s="786">
        <v>0</v>
      </c>
      <c r="T6550" s="781">
        <f>VLOOKUP(C6550,METADATA!$J$5:$Q$29,IF(E6550="HI",2,IF(E6550="LO",6,10))+IF(S6550=1,2,IF(D6550=7,1,(IF(WEEKDAY(B6550)=1,2,IF(WEEKDAY(B6550)=7,1,0))))))</f>
        <v>3</v>
      </c>
      <c r="U6550" s="781">
        <f>VLOOKUP(C6550,METADATA!$A$5:$H$29,IF(E6550="HI",2,IF(E6550="LO",6,10))+IF(S6550=1,2,IF(D6550=7,1,(IF(WEEKDAY(B6550)=1,2,IF(WEEKDAY(B6550)=7,1,0))))))</f>
        <v>2</v>
      </c>
    </row>
    <row r="6551" spans="2:21" ht="13.95" customHeight="1" x14ac:dyDescent="0.25">
      <c r="B6551" s="784">
        <f t="shared" si="305"/>
        <v>45655</v>
      </c>
      <c r="C6551" s="785">
        <v>19</v>
      </c>
      <c r="D6551" s="786">
        <f>IFERROR((INDEX(METADATA!$T$2:$T$20,MATCH(B6551,METADATA!$S$2:$S$20,0))),0)</f>
        <v>0</v>
      </c>
      <c r="E6551" s="785" t="str">
        <f t="shared" si="306"/>
        <v>LO</v>
      </c>
      <c r="F6551" s="786">
        <f>VLOOKUP(C6551,METADATA!$A$5:$H$29,IF(E6551="HI",2,IF(E6551="LO",6,10))+IF(D6551=1,2,IF(D6551=7,1,(IF(WEEKDAY(B6551)=1,2,IF(WEEKDAY(B6551)=7,1,0))))))</f>
        <v>2</v>
      </c>
      <c r="G6551" s="786">
        <f>VLOOKUP(C6551,METADATA!$J$5:$Q$29,IF(E6551="HI",2,IF(E6551="LO",6,10))+IF(D6551=1,2,IF(D6551=7,1,(IF(WEEKDAY(B6551)=1,2,IF(WEEKDAY(B6551)=7,1,0))))))</f>
        <v>3</v>
      </c>
      <c r="H6551" s="787">
        <v>11683.5</v>
      </c>
      <c r="I6551" s="788">
        <v>4172.3799743652344</v>
      </c>
      <c r="K6551" s="795">
        <v>0</v>
      </c>
      <c r="M6551" s="798">
        <f t="shared" si="307"/>
        <v>12406.164874790436</v>
      </c>
      <c r="N6551" s="303"/>
      <c r="S6551" s="786">
        <v>0</v>
      </c>
      <c r="T6551" s="781">
        <f>VLOOKUP(C6551,METADATA!$J$5:$Q$29,IF(E6551="HI",2,IF(E6551="LO",6,10))+IF(S6551=1,2,IF(D6551=7,1,(IF(WEEKDAY(B6551)=1,2,IF(WEEKDAY(B6551)=7,1,0))))))</f>
        <v>3</v>
      </c>
      <c r="U6551" s="781">
        <f>VLOOKUP(C6551,METADATA!$A$5:$H$29,IF(E6551="HI",2,IF(E6551="LO",6,10))+IF(S6551=1,2,IF(D6551=7,1,(IF(WEEKDAY(B6551)=1,2,IF(WEEKDAY(B6551)=7,1,0))))))</f>
        <v>2</v>
      </c>
    </row>
    <row r="6552" spans="2:21" ht="13.95" customHeight="1" x14ac:dyDescent="0.25">
      <c r="B6552" s="784">
        <f t="shared" si="305"/>
        <v>45655</v>
      </c>
      <c r="C6552" s="785">
        <v>20</v>
      </c>
      <c r="D6552" s="786">
        <f>IFERROR((INDEX(METADATA!$T$2:$T$20,MATCH(B6552,METADATA!$S$2:$S$20,0))),0)</f>
        <v>0</v>
      </c>
      <c r="E6552" s="785" t="str">
        <f t="shared" si="306"/>
        <v>LO</v>
      </c>
      <c r="F6552" s="786">
        <f>VLOOKUP(C6552,METADATA!$A$5:$H$29,IF(E6552="HI",2,IF(E6552="LO",6,10))+IF(D6552=1,2,IF(D6552=7,1,(IF(WEEKDAY(B6552)=1,2,IF(WEEKDAY(B6552)=7,1,0))))))</f>
        <v>3</v>
      </c>
      <c r="G6552" s="786">
        <f>VLOOKUP(C6552,METADATA!$J$5:$Q$29,IF(E6552="HI",2,IF(E6552="LO",6,10))+IF(D6552=1,2,IF(D6552=7,1,(IF(WEEKDAY(B6552)=1,2,IF(WEEKDAY(B6552)=7,1,0))))))</f>
        <v>3</v>
      </c>
      <c r="H6552" s="787">
        <v>10533.5</v>
      </c>
      <c r="I6552" s="788">
        <v>4093.9499816894531</v>
      </c>
      <c r="K6552" s="795">
        <v>0</v>
      </c>
      <c r="M6552" s="798">
        <f t="shared" si="307"/>
        <v>11301.108295321086</v>
      </c>
      <c r="N6552" s="303"/>
      <c r="S6552" s="786">
        <v>0</v>
      </c>
      <c r="T6552" s="781">
        <f>VLOOKUP(C6552,METADATA!$J$5:$Q$29,IF(E6552="HI",2,IF(E6552="LO",6,10))+IF(S6552=1,2,IF(D6552=7,1,(IF(WEEKDAY(B6552)=1,2,IF(WEEKDAY(B6552)=7,1,0))))))</f>
        <v>3</v>
      </c>
      <c r="U6552" s="781">
        <f>VLOOKUP(C6552,METADATA!$A$5:$H$29,IF(E6552="HI",2,IF(E6552="LO",6,10))+IF(S6552=1,2,IF(D6552=7,1,(IF(WEEKDAY(B6552)=1,2,IF(WEEKDAY(B6552)=7,1,0))))))</f>
        <v>3</v>
      </c>
    </row>
    <row r="6553" spans="2:21" ht="13.95" customHeight="1" x14ac:dyDescent="0.25">
      <c r="B6553" s="784">
        <f t="shared" si="305"/>
        <v>45655</v>
      </c>
      <c r="C6553" s="785">
        <v>21</v>
      </c>
      <c r="D6553" s="786">
        <f>IFERROR((INDEX(METADATA!$T$2:$T$20,MATCH(B6553,METADATA!$S$2:$S$20,0))),0)</f>
        <v>0</v>
      </c>
      <c r="E6553" s="785" t="str">
        <f t="shared" si="306"/>
        <v>LO</v>
      </c>
      <c r="F6553" s="786">
        <f>VLOOKUP(C6553,METADATA!$A$5:$H$29,IF(E6553="HI",2,IF(E6553="LO",6,10))+IF(D6553=1,2,IF(D6553=7,1,(IF(WEEKDAY(B6553)=1,2,IF(WEEKDAY(B6553)=7,1,0))))))</f>
        <v>3</v>
      </c>
      <c r="G6553" s="786">
        <f>VLOOKUP(C6553,METADATA!$J$5:$Q$29,IF(E6553="HI",2,IF(E6553="LO",6,10))+IF(D6553=1,2,IF(D6553=7,1,(IF(WEEKDAY(B6553)=1,2,IF(WEEKDAY(B6553)=7,1,0))))))</f>
        <v>3</v>
      </c>
      <c r="H6553" s="787">
        <v>9520.5</v>
      </c>
      <c r="I6553" s="788">
        <v>4099.5349731445313</v>
      </c>
      <c r="K6553" s="795">
        <v>0</v>
      </c>
      <c r="M6553" s="798">
        <f t="shared" si="307"/>
        <v>10365.621411475297</v>
      </c>
      <c r="N6553" s="303"/>
      <c r="S6553" s="786">
        <v>0</v>
      </c>
      <c r="T6553" s="781">
        <f>VLOOKUP(C6553,METADATA!$J$5:$Q$29,IF(E6553="HI",2,IF(E6553="LO",6,10))+IF(S6553=1,2,IF(D6553=7,1,(IF(WEEKDAY(B6553)=1,2,IF(WEEKDAY(B6553)=7,1,0))))))</f>
        <v>3</v>
      </c>
      <c r="U6553" s="781">
        <f>VLOOKUP(C6553,METADATA!$A$5:$H$29,IF(E6553="HI",2,IF(E6553="LO",6,10))+IF(S6553=1,2,IF(D6553=7,1,(IF(WEEKDAY(B6553)=1,2,IF(WEEKDAY(B6553)=7,1,0))))))</f>
        <v>3</v>
      </c>
    </row>
    <row r="6554" spans="2:21" ht="13.95" customHeight="1" x14ac:dyDescent="0.25">
      <c r="B6554" s="784">
        <f t="shared" si="305"/>
        <v>45655</v>
      </c>
      <c r="C6554" s="785">
        <v>22</v>
      </c>
      <c r="D6554" s="786">
        <f>IFERROR((INDEX(METADATA!$T$2:$T$20,MATCH(B6554,METADATA!$S$2:$S$20,0))),0)</f>
        <v>0</v>
      </c>
      <c r="E6554" s="785" t="str">
        <f t="shared" si="306"/>
        <v>LO</v>
      </c>
      <c r="F6554" s="786">
        <f>VLOOKUP(C6554,METADATA!$A$5:$H$29,IF(E6554="HI",2,IF(E6554="LO",6,10))+IF(D6554=1,2,IF(D6554=7,1,(IF(WEEKDAY(B6554)=1,2,IF(WEEKDAY(B6554)=7,1,0))))))</f>
        <v>3</v>
      </c>
      <c r="G6554" s="786">
        <f>VLOOKUP(C6554,METADATA!$J$5:$Q$29,IF(E6554="HI",2,IF(E6554="LO",6,10))+IF(D6554=1,2,IF(D6554=7,1,(IF(WEEKDAY(B6554)=1,2,IF(WEEKDAY(B6554)=7,1,0))))))</f>
        <v>3</v>
      </c>
      <c r="H6554" s="787">
        <v>8740</v>
      </c>
      <c r="I6554" s="788">
        <v>4041.5299987792969</v>
      </c>
      <c r="K6554" s="795">
        <v>0</v>
      </c>
      <c r="M6554" s="798">
        <f t="shared" si="307"/>
        <v>9629.2037433545338</v>
      </c>
      <c r="N6554" s="303"/>
      <c r="S6554" s="786">
        <v>0</v>
      </c>
      <c r="T6554" s="781">
        <f>VLOOKUP(C6554,METADATA!$J$5:$Q$29,IF(E6554="HI",2,IF(E6554="LO",6,10))+IF(S6554=1,2,IF(D6554=7,1,(IF(WEEKDAY(B6554)=1,2,IF(WEEKDAY(B6554)=7,1,0))))))</f>
        <v>3</v>
      </c>
      <c r="U6554" s="781">
        <f>VLOOKUP(C6554,METADATA!$A$5:$H$29,IF(E6554="HI",2,IF(E6554="LO",6,10))+IF(S6554=1,2,IF(D6554=7,1,(IF(WEEKDAY(B6554)=1,2,IF(WEEKDAY(B6554)=7,1,0))))))</f>
        <v>3</v>
      </c>
    </row>
    <row r="6555" spans="2:21" ht="13.95" customHeight="1" x14ac:dyDescent="0.25">
      <c r="B6555" s="784">
        <f t="shared" si="305"/>
        <v>45655</v>
      </c>
      <c r="C6555" s="785">
        <v>23</v>
      </c>
      <c r="D6555" s="786">
        <f>IFERROR((INDEX(METADATA!$T$2:$T$20,MATCH(B6555,METADATA!$S$2:$S$20,0))),0)</f>
        <v>0</v>
      </c>
      <c r="E6555" s="785" t="str">
        <f t="shared" si="306"/>
        <v>LO</v>
      </c>
      <c r="F6555" s="786">
        <f>VLOOKUP(C6555,METADATA!$A$5:$H$29,IF(E6555="HI",2,IF(E6555="LO",6,10))+IF(D6555=1,2,IF(D6555=7,1,(IF(WEEKDAY(B6555)=1,2,IF(WEEKDAY(B6555)=7,1,0))))))</f>
        <v>3</v>
      </c>
      <c r="G6555" s="786">
        <f>VLOOKUP(C6555,METADATA!$J$5:$Q$29,IF(E6555="HI",2,IF(E6555="LO",6,10))+IF(D6555=1,2,IF(D6555=7,1,(IF(WEEKDAY(B6555)=1,2,IF(WEEKDAY(B6555)=7,1,0))))))</f>
        <v>3</v>
      </c>
      <c r="H6555" s="787">
        <v>7955.5</v>
      </c>
      <c r="I6555" s="788">
        <v>4068.7301330566406</v>
      </c>
      <c r="K6555" s="795">
        <v>0</v>
      </c>
      <c r="M6555" s="798">
        <f t="shared" si="307"/>
        <v>8935.5774936846192</v>
      </c>
      <c r="N6555" s="303"/>
      <c r="S6555" s="786">
        <v>0</v>
      </c>
      <c r="T6555" s="781">
        <f>VLOOKUP(C6555,METADATA!$J$5:$Q$29,IF(E6555="HI",2,IF(E6555="LO",6,10))+IF(S6555=1,2,IF(D6555=7,1,(IF(WEEKDAY(B6555)=1,2,IF(WEEKDAY(B6555)=7,1,0))))))</f>
        <v>3</v>
      </c>
      <c r="U6555" s="781">
        <f>VLOOKUP(C6555,METADATA!$A$5:$H$29,IF(E6555="HI",2,IF(E6555="LO",6,10))+IF(S6555=1,2,IF(D6555=7,1,(IF(WEEKDAY(B6555)=1,2,IF(WEEKDAY(B6555)=7,1,0))))))</f>
        <v>3</v>
      </c>
    </row>
    <row r="6556" spans="2:21" ht="13.95" customHeight="1" x14ac:dyDescent="0.25">
      <c r="B6556" s="784">
        <f t="shared" ref="B6556:B6619" si="308">B6532+1</f>
        <v>45656</v>
      </c>
      <c r="C6556" s="785">
        <v>0</v>
      </c>
      <c r="D6556" s="786">
        <f>IFERROR((INDEX(METADATA!$T$2:$T$20,MATCH(B6556,METADATA!$S$2:$S$20,0))),0)</f>
        <v>0</v>
      </c>
      <c r="E6556" s="785" t="str">
        <f t="shared" si="306"/>
        <v>LO</v>
      </c>
      <c r="F6556" s="786">
        <f>VLOOKUP(C6556,METADATA!$A$5:$H$29,IF(E6556="HI",2,IF(E6556="LO",6,10))+IF(D6556=1,2,IF(D6556=7,1,(IF(WEEKDAY(B6556)=1,2,IF(WEEKDAY(B6556)=7,1,0))))))</f>
        <v>3</v>
      </c>
      <c r="G6556" s="786">
        <f>VLOOKUP(C6556,METADATA!$J$5:$Q$29,IF(E6556="HI",2,IF(E6556="LO",6,10))+IF(D6556=1,2,IF(D6556=7,1,(IF(WEEKDAY(B6556)=1,2,IF(WEEKDAY(B6556)=7,1,0))))))</f>
        <v>3</v>
      </c>
      <c r="H6556" s="787">
        <v>7509.75</v>
      </c>
      <c r="I6556" s="788">
        <v>4044.320068359375</v>
      </c>
      <c r="K6556" s="795">
        <v>0</v>
      </c>
      <c r="M6556" s="798">
        <f t="shared" si="307"/>
        <v>8529.5292881749556</v>
      </c>
      <c r="N6556" s="303"/>
      <c r="S6556" s="786">
        <v>0</v>
      </c>
      <c r="T6556" s="781">
        <f>VLOOKUP(C6556,METADATA!$J$5:$Q$29,IF(E6556="HI",2,IF(E6556="LO",6,10))+IF(S6556=1,2,IF(D6556=7,1,(IF(WEEKDAY(B6556)=1,2,IF(WEEKDAY(B6556)=7,1,0))))))</f>
        <v>3</v>
      </c>
      <c r="U6556" s="781">
        <f>VLOOKUP(C6556,METADATA!$A$5:$H$29,IF(E6556="HI",2,IF(E6556="LO",6,10))+IF(S6556=1,2,IF(D6556=7,1,(IF(WEEKDAY(B6556)=1,2,IF(WEEKDAY(B6556)=7,1,0))))))</f>
        <v>3</v>
      </c>
    </row>
    <row r="6557" spans="2:21" ht="13.95" customHeight="1" x14ac:dyDescent="0.25">
      <c r="B6557" s="784">
        <f t="shared" si="308"/>
        <v>45656</v>
      </c>
      <c r="C6557" s="785">
        <v>1</v>
      </c>
      <c r="D6557" s="786">
        <f>IFERROR((INDEX(METADATA!$T$2:$T$20,MATCH(B6557,METADATA!$S$2:$S$20,0))),0)</f>
        <v>0</v>
      </c>
      <c r="E6557" s="785" t="str">
        <f t="shared" si="306"/>
        <v>LO</v>
      </c>
      <c r="F6557" s="786">
        <f>VLOOKUP(C6557,METADATA!$A$5:$H$29,IF(E6557="HI",2,IF(E6557="LO",6,10))+IF(D6557=1,2,IF(D6557=7,1,(IF(WEEKDAY(B6557)=1,2,IF(WEEKDAY(B6557)=7,1,0))))))</f>
        <v>3</v>
      </c>
      <c r="G6557" s="786">
        <f>VLOOKUP(C6557,METADATA!$J$5:$Q$29,IF(E6557="HI",2,IF(E6557="LO",6,10))+IF(D6557=1,2,IF(D6557=7,1,(IF(WEEKDAY(B6557)=1,2,IF(WEEKDAY(B6557)=7,1,0))))))</f>
        <v>3</v>
      </c>
      <c r="H6557" s="787">
        <v>7201.25</v>
      </c>
      <c r="I6557" s="788">
        <v>4205.5500793457031</v>
      </c>
      <c r="K6557" s="795">
        <v>0</v>
      </c>
      <c r="M6557" s="798">
        <f t="shared" si="307"/>
        <v>8339.34368115289</v>
      </c>
      <c r="N6557" s="303"/>
      <c r="S6557" s="786">
        <v>0</v>
      </c>
      <c r="T6557" s="781">
        <f>VLOOKUP(C6557,METADATA!$J$5:$Q$29,IF(E6557="HI",2,IF(E6557="LO",6,10))+IF(S6557=1,2,IF(D6557=7,1,(IF(WEEKDAY(B6557)=1,2,IF(WEEKDAY(B6557)=7,1,0))))))</f>
        <v>3</v>
      </c>
      <c r="U6557" s="781">
        <f>VLOOKUP(C6557,METADATA!$A$5:$H$29,IF(E6557="HI",2,IF(E6557="LO",6,10))+IF(S6557=1,2,IF(D6557=7,1,(IF(WEEKDAY(B6557)=1,2,IF(WEEKDAY(B6557)=7,1,0))))))</f>
        <v>3</v>
      </c>
    </row>
    <row r="6558" spans="2:21" ht="13.95" customHeight="1" x14ac:dyDescent="0.25">
      <c r="B6558" s="784">
        <f t="shared" si="308"/>
        <v>45656</v>
      </c>
      <c r="C6558" s="785">
        <v>2</v>
      </c>
      <c r="D6558" s="786">
        <f>IFERROR((INDEX(METADATA!$T$2:$T$20,MATCH(B6558,METADATA!$S$2:$S$20,0))),0)</f>
        <v>0</v>
      </c>
      <c r="E6558" s="785" t="str">
        <f t="shared" si="306"/>
        <v>LO</v>
      </c>
      <c r="F6558" s="786">
        <f>VLOOKUP(C6558,METADATA!$A$5:$H$29,IF(E6558="HI",2,IF(E6558="LO",6,10))+IF(D6558=1,2,IF(D6558=7,1,(IF(WEEKDAY(B6558)=1,2,IF(WEEKDAY(B6558)=7,1,0))))))</f>
        <v>3</v>
      </c>
      <c r="G6558" s="786">
        <f>VLOOKUP(C6558,METADATA!$J$5:$Q$29,IF(E6558="HI",2,IF(E6558="LO",6,10))+IF(D6558=1,2,IF(D6558=7,1,(IF(WEEKDAY(B6558)=1,2,IF(WEEKDAY(B6558)=7,1,0))))))</f>
        <v>3</v>
      </c>
      <c r="H6558" s="787">
        <v>7123.25</v>
      </c>
      <c r="I6558" s="788">
        <v>4463.5050048828125</v>
      </c>
      <c r="K6558" s="795">
        <v>0</v>
      </c>
      <c r="M6558" s="798">
        <f t="shared" si="307"/>
        <v>8406.1624711347285</v>
      </c>
      <c r="N6558" s="303"/>
      <c r="S6558" s="786">
        <v>0</v>
      </c>
      <c r="T6558" s="781">
        <f>VLOOKUP(C6558,METADATA!$J$5:$Q$29,IF(E6558="HI",2,IF(E6558="LO",6,10))+IF(S6558=1,2,IF(D6558=7,1,(IF(WEEKDAY(B6558)=1,2,IF(WEEKDAY(B6558)=7,1,0))))))</f>
        <v>3</v>
      </c>
      <c r="U6558" s="781">
        <f>VLOOKUP(C6558,METADATA!$A$5:$H$29,IF(E6558="HI",2,IF(E6558="LO",6,10))+IF(S6558=1,2,IF(D6558=7,1,(IF(WEEKDAY(B6558)=1,2,IF(WEEKDAY(B6558)=7,1,0))))))</f>
        <v>3</v>
      </c>
    </row>
    <row r="6559" spans="2:21" ht="13.95" customHeight="1" x14ac:dyDescent="0.25">
      <c r="B6559" s="784">
        <f t="shared" si="308"/>
        <v>45656</v>
      </c>
      <c r="C6559" s="785">
        <v>3</v>
      </c>
      <c r="D6559" s="786">
        <f>IFERROR((INDEX(METADATA!$T$2:$T$20,MATCH(B6559,METADATA!$S$2:$S$20,0))),0)</f>
        <v>0</v>
      </c>
      <c r="E6559" s="785" t="str">
        <f t="shared" si="306"/>
        <v>LO</v>
      </c>
      <c r="F6559" s="786">
        <f>VLOOKUP(C6559,METADATA!$A$5:$H$29,IF(E6559="HI",2,IF(E6559="LO",6,10))+IF(D6559=1,2,IF(D6559=7,1,(IF(WEEKDAY(B6559)=1,2,IF(WEEKDAY(B6559)=7,1,0))))))</f>
        <v>3</v>
      </c>
      <c r="G6559" s="786">
        <f>VLOOKUP(C6559,METADATA!$J$5:$Q$29,IF(E6559="HI",2,IF(E6559="LO",6,10))+IF(D6559=1,2,IF(D6559=7,1,(IF(WEEKDAY(B6559)=1,2,IF(WEEKDAY(B6559)=7,1,0))))))</f>
        <v>3</v>
      </c>
      <c r="H6559" s="787">
        <v>7274.25</v>
      </c>
      <c r="I6559" s="788">
        <v>4401.2300720214844</v>
      </c>
      <c r="K6559" s="795">
        <v>0</v>
      </c>
      <c r="M6559" s="798">
        <f t="shared" si="307"/>
        <v>8502.0902847103571</v>
      </c>
      <c r="N6559" s="303"/>
      <c r="S6559" s="786">
        <v>0</v>
      </c>
      <c r="T6559" s="781">
        <f>VLOOKUP(C6559,METADATA!$J$5:$Q$29,IF(E6559="HI",2,IF(E6559="LO",6,10))+IF(S6559=1,2,IF(D6559=7,1,(IF(WEEKDAY(B6559)=1,2,IF(WEEKDAY(B6559)=7,1,0))))))</f>
        <v>3</v>
      </c>
      <c r="U6559" s="781">
        <f>VLOOKUP(C6559,METADATA!$A$5:$H$29,IF(E6559="HI",2,IF(E6559="LO",6,10))+IF(S6559=1,2,IF(D6559=7,1,(IF(WEEKDAY(B6559)=1,2,IF(WEEKDAY(B6559)=7,1,0))))))</f>
        <v>3</v>
      </c>
    </row>
    <row r="6560" spans="2:21" ht="13.95" customHeight="1" x14ac:dyDescent="0.25">
      <c r="B6560" s="784">
        <f t="shared" si="308"/>
        <v>45656</v>
      </c>
      <c r="C6560" s="785">
        <v>4</v>
      </c>
      <c r="D6560" s="786">
        <f>IFERROR((INDEX(METADATA!$T$2:$T$20,MATCH(B6560,METADATA!$S$2:$S$20,0))),0)</f>
        <v>0</v>
      </c>
      <c r="E6560" s="785" t="str">
        <f t="shared" si="306"/>
        <v>LO</v>
      </c>
      <c r="F6560" s="786">
        <f>VLOOKUP(C6560,METADATA!$A$5:$H$29,IF(E6560="HI",2,IF(E6560="LO",6,10))+IF(D6560=1,2,IF(D6560=7,1,(IF(WEEKDAY(B6560)=1,2,IF(WEEKDAY(B6560)=7,1,0))))))</f>
        <v>3</v>
      </c>
      <c r="G6560" s="786">
        <f>VLOOKUP(C6560,METADATA!$J$5:$Q$29,IF(E6560="HI",2,IF(E6560="LO",6,10))+IF(D6560=1,2,IF(D6560=7,1,(IF(WEEKDAY(B6560)=1,2,IF(WEEKDAY(B6560)=7,1,0))))))</f>
        <v>3</v>
      </c>
      <c r="H6560" s="787">
        <v>7535.25</v>
      </c>
      <c r="I6560" s="788">
        <v>4424.5850524902344</v>
      </c>
      <c r="K6560" s="795">
        <v>870.51250000000005</v>
      </c>
      <c r="M6560" s="798">
        <f t="shared" si="307"/>
        <v>8738.2461311878833</v>
      </c>
      <c r="N6560" s="303"/>
      <c r="S6560" s="786">
        <v>0</v>
      </c>
      <c r="T6560" s="781">
        <f>VLOOKUP(C6560,METADATA!$J$5:$Q$29,IF(E6560="HI",2,IF(E6560="LO",6,10))+IF(S6560=1,2,IF(D6560=7,1,(IF(WEEKDAY(B6560)=1,2,IF(WEEKDAY(B6560)=7,1,0))))))</f>
        <v>3</v>
      </c>
      <c r="U6560" s="781">
        <f>VLOOKUP(C6560,METADATA!$A$5:$H$29,IF(E6560="HI",2,IF(E6560="LO",6,10))+IF(S6560=1,2,IF(D6560=7,1,(IF(WEEKDAY(B6560)=1,2,IF(WEEKDAY(B6560)=7,1,0))))))</f>
        <v>3</v>
      </c>
    </row>
    <row r="6561" spans="2:21" ht="13.95" customHeight="1" x14ac:dyDescent="0.25">
      <c r="B6561" s="784">
        <f t="shared" si="308"/>
        <v>45656</v>
      </c>
      <c r="C6561" s="785">
        <v>5</v>
      </c>
      <c r="D6561" s="786">
        <f>IFERROR((INDEX(METADATA!$T$2:$T$20,MATCH(B6561,METADATA!$S$2:$S$20,0))),0)</f>
        <v>0</v>
      </c>
      <c r="E6561" s="785" t="str">
        <f t="shared" si="306"/>
        <v>LO</v>
      </c>
      <c r="F6561" s="786">
        <f>VLOOKUP(C6561,METADATA!$A$5:$H$29,IF(E6561="HI",2,IF(E6561="LO",6,10))+IF(D6561=1,2,IF(D6561=7,1,(IF(WEEKDAY(B6561)=1,2,IF(WEEKDAY(B6561)=7,1,0))))))</f>
        <v>3</v>
      </c>
      <c r="G6561" s="786">
        <f>VLOOKUP(C6561,METADATA!$J$5:$Q$29,IF(E6561="HI",2,IF(E6561="LO",6,10))+IF(D6561=1,2,IF(D6561=7,1,(IF(WEEKDAY(B6561)=1,2,IF(WEEKDAY(B6561)=7,1,0))))))</f>
        <v>3</v>
      </c>
      <c r="H6561" s="787">
        <v>7836</v>
      </c>
      <c r="I6561" s="788">
        <v>4336.2200317382813</v>
      </c>
      <c r="K6561" s="795">
        <v>865.8125</v>
      </c>
      <c r="M6561" s="798">
        <f t="shared" si="307"/>
        <v>8955.76351650982</v>
      </c>
      <c r="N6561" s="303"/>
      <c r="S6561" s="786">
        <v>0</v>
      </c>
      <c r="T6561" s="781">
        <f>VLOOKUP(C6561,METADATA!$J$5:$Q$29,IF(E6561="HI",2,IF(E6561="LO",6,10))+IF(S6561=1,2,IF(D6561=7,1,(IF(WEEKDAY(B6561)=1,2,IF(WEEKDAY(B6561)=7,1,0))))))</f>
        <v>3</v>
      </c>
      <c r="U6561" s="781">
        <f>VLOOKUP(C6561,METADATA!$A$5:$H$29,IF(E6561="HI",2,IF(E6561="LO",6,10))+IF(S6561=1,2,IF(D6561=7,1,(IF(WEEKDAY(B6561)=1,2,IF(WEEKDAY(B6561)=7,1,0))))))</f>
        <v>3</v>
      </c>
    </row>
    <row r="6562" spans="2:21" ht="13.95" customHeight="1" x14ac:dyDescent="0.25">
      <c r="B6562" s="784">
        <f t="shared" si="308"/>
        <v>45656</v>
      </c>
      <c r="C6562" s="785">
        <v>6</v>
      </c>
      <c r="D6562" s="786">
        <f>IFERROR((INDEX(METADATA!$T$2:$T$20,MATCH(B6562,METADATA!$S$2:$S$20,0))),0)</f>
        <v>0</v>
      </c>
      <c r="E6562" s="785" t="str">
        <f t="shared" si="306"/>
        <v>LO</v>
      </c>
      <c r="F6562" s="786">
        <f>VLOOKUP(C6562,METADATA!$A$5:$H$29,IF(E6562="HI",2,IF(E6562="LO",6,10))+IF(D6562=1,2,IF(D6562=7,1,(IF(WEEKDAY(B6562)=1,2,IF(WEEKDAY(B6562)=7,1,0))))))</f>
        <v>2</v>
      </c>
      <c r="G6562" s="786">
        <f>VLOOKUP(C6562,METADATA!$J$5:$Q$29,IF(E6562="HI",2,IF(E6562="LO",6,10))+IF(D6562=1,2,IF(D6562=7,1,(IF(WEEKDAY(B6562)=1,2,IF(WEEKDAY(B6562)=7,1,0))))))</f>
        <v>2</v>
      </c>
      <c r="H6562" s="787">
        <v>8456.5</v>
      </c>
      <c r="I6562" s="788">
        <v>4122.195068359375</v>
      </c>
      <c r="K6562" s="795">
        <v>834.63750000000005</v>
      </c>
      <c r="M6562" s="798">
        <f t="shared" si="307"/>
        <v>9407.7034621424136</v>
      </c>
      <c r="N6562" s="303"/>
      <c r="S6562" s="786">
        <v>0</v>
      </c>
      <c r="T6562" s="781">
        <f>VLOOKUP(C6562,METADATA!$J$5:$Q$29,IF(E6562="HI",2,IF(E6562="LO",6,10))+IF(S6562=1,2,IF(D6562=7,1,(IF(WEEKDAY(B6562)=1,2,IF(WEEKDAY(B6562)=7,1,0))))))</f>
        <v>2</v>
      </c>
      <c r="U6562" s="781">
        <f>VLOOKUP(C6562,METADATA!$A$5:$H$29,IF(E6562="HI",2,IF(E6562="LO",6,10))+IF(S6562=1,2,IF(D6562=7,1,(IF(WEEKDAY(B6562)=1,2,IF(WEEKDAY(B6562)=7,1,0))))))</f>
        <v>2</v>
      </c>
    </row>
    <row r="6563" spans="2:21" ht="13.95" customHeight="1" x14ac:dyDescent="0.25">
      <c r="B6563" s="784">
        <f t="shared" si="308"/>
        <v>45656</v>
      </c>
      <c r="C6563" s="785">
        <v>7</v>
      </c>
      <c r="D6563" s="786">
        <f>IFERROR((INDEX(METADATA!$T$2:$T$20,MATCH(B6563,METADATA!$S$2:$S$20,0))),0)</f>
        <v>0</v>
      </c>
      <c r="E6563" s="785" t="str">
        <f t="shared" si="306"/>
        <v>LO</v>
      </c>
      <c r="F6563" s="786">
        <f>VLOOKUP(C6563,METADATA!$A$5:$H$29,IF(E6563="HI",2,IF(E6563="LO",6,10))+IF(D6563=1,2,IF(D6563=7,1,(IF(WEEKDAY(B6563)=1,2,IF(WEEKDAY(B6563)=7,1,0))))))</f>
        <v>1</v>
      </c>
      <c r="G6563" s="786">
        <f>VLOOKUP(C6563,METADATA!$J$5:$Q$29,IF(E6563="HI",2,IF(E6563="LO",6,10))+IF(D6563=1,2,IF(D6563=7,1,(IF(WEEKDAY(B6563)=1,2,IF(WEEKDAY(B6563)=7,1,0))))))</f>
        <v>1</v>
      </c>
      <c r="H6563" s="787">
        <v>9283</v>
      </c>
      <c r="I6563" s="788">
        <v>3960.1900329589844</v>
      </c>
      <c r="K6563" s="795">
        <v>847.33749999999998</v>
      </c>
      <c r="M6563" s="798">
        <f t="shared" si="307"/>
        <v>10092.432516353412</v>
      </c>
      <c r="N6563" s="303"/>
      <c r="S6563" s="786">
        <v>0</v>
      </c>
      <c r="T6563" s="781">
        <f>VLOOKUP(C6563,METADATA!$J$5:$Q$29,IF(E6563="HI",2,IF(E6563="LO",6,10))+IF(S6563=1,2,IF(D6563=7,1,(IF(WEEKDAY(B6563)=1,2,IF(WEEKDAY(B6563)=7,1,0))))))</f>
        <v>1</v>
      </c>
      <c r="U6563" s="781">
        <f>VLOOKUP(C6563,METADATA!$A$5:$H$29,IF(E6563="HI",2,IF(E6563="LO",6,10))+IF(S6563=1,2,IF(D6563=7,1,(IF(WEEKDAY(B6563)=1,2,IF(WEEKDAY(B6563)=7,1,0))))))</f>
        <v>1</v>
      </c>
    </row>
    <row r="6564" spans="2:21" ht="13.95" customHeight="1" x14ac:dyDescent="0.25">
      <c r="B6564" s="784">
        <f t="shared" si="308"/>
        <v>45656</v>
      </c>
      <c r="C6564" s="785">
        <v>8</v>
      </c>
      <c r="D6564" s="786">
        <f>IFERROR((INDEX(METADATA!$T$2:$T$20,MATCH(B6564,METADATA!$S$2:$S$20,0))),0)</f>
        <v>0</v>
      </c>
      <c r="E6564" s="785" t="str">
        <f t="shared" si="306"/>
        <v>LO</v>
      </c>
      <c r="F6564" s="786">
        <f>VLOOKUP(C6564,METADATA!$A$5:$H$29,IF(E6564="HI",2,IF(E6564="LO",6,10))+IF(D6564=1,2,IF(D6564=7,1,(IF(WEEKDAY(B6564)=1,2,IF(WEEKDAY(B6564)=7,1,0))))))</f>
        <v>1</v>
      </c>
      <c r="G6564" s="786">
        <f>VLOOKUP(C6564,METADATA!$J$5:$Q$29,IF(E6564="HI",2,IF(E6564="LO",6,10))+IF(D6564=1,2,IF(D6564=7,1,(IF(WEEKDAY(B6564)=1,2,IF(WEEKDAY(B6564)=7,1,0))))))</f>
        <v>1</v>
      </c>
      <c r="H6564" s="787">
        <v>10341.5</v>
      </c>
      <c r="I6564" s="788">
        <v>4087.81494140625</v>
      </c>
      <c r="K6564" s="795">
        <v>851.61249999999995</v>
      </c>
      <c r="M6564" s="798">
        <f t="shared" si="307"/>
        <v>11120.110307239951</v>
      </c>
      <c r="N6564" s="303"/>
      <c r="S6564" s="786">
        <v>0</v>
      </c>
      <c r="T6564" s="781">
        <f>VLOOKUP(C6564,METADATA!$J$5:$Q$29,IF(E6564="HI",2,IF(E6564="LO",6,10))+IF(S6564=1,2,IF(D6564=7,1,(IF(WEEKDAY(B6564)=1,2,IF(WEEKDAY(B6564)=7,1,0))))))</f>
        <v>1</v>
      </c>
      <c r="U6564" s="781">
        <f>VLOOKUP(C6564,METADATA!$A$5:$H$29,IF(E6564="HI",2,IF(E6564="LO",6,10))+IF(S6564=1,2,IF(D6564=7,1,(IF(WEEKDAY(B6564)=1,2,IF(WEEKDAY(B6564)=7,1,0))))))</f>
        <v>1</v>
      </c>
    </row>
    <row r="6565" spans="2:21" ht="13.95" customHeight="1" x14ac:dyDescent="0.25">
      <c r="B6565" s="784">
        <f t="shared" si="308"/>
        <v>45656</v>
      </c>
      <c r="C6565" s="785">
        <v>9</v>
      </c>
      <c r="D6565" s="786">
        <f>IFERROR((INDEX(METADATA!$T$2:$T$20,MATCH(B6565,METADATA!$S$2:$S$20,0))),0)</f>
        <v>0</v>
      </c>
      <c r="E6565" s="785" t="str">
        <f t="shared" si="306"/>
        <v>LO</v>
      </c>
      <c r="F6565" s="786">
        <f>VLOOKUP(C6565,METADATA!$A$5:$H$29,IF(E6565="HI",2,IF(E6565="LO",6,10))+IF(D6565=1,2,IF(D6565=7,1,(IF(WEEKDAY(B6565)=1,2,IF(WEEKDAY(B6565)=7,1,0))))))</f>
        <v>2</v>
      </c>
      <c r="G6565" s="786">
        <f>VLOOKUP(C6565,METADATA!$J$5:$Q$29,IF(E6565="HI",2,IF(E6565="LO",6,10))+IF(D6565=1,2,IF(D6565=7,1,(IF(WEEKDAY(B6565)=1,2,IF(WEEKDAY(B6565)=7,1,0))))))</f>
        <v>1</v>
      </c>
      <c r="H6565" s="787">
        <v>11284.75</v>
      </c>
      <c r="I6565" s="788">
        <v>4050.9950866699219</v>
      </c>
      <c r="K6565" s="795">
        <v>856.5</v>
      </c>
      <c r="M6565" s="798">
        <f t="shared" si="307"/>
        <v>11989.835017827554</v>
      </c>
      <c r="N6565" s="303"/>
      <c r="S6565" s="786">
        <v>0</v>
      </c>
      <c r="T6565" s="781">
        <f>VLOOKUP(C6565,METADATA!$J$5:$Q$29,IF(E6565="HI",2,IF(E6565="LO",6,10))+IF(S6565=1,2,IF(D6565=7,1,(IF(WEEKDAY(B6565)=1,2,IF(WEEKDAY(B6565)=7,1,0))))))</f>
        <v>1</v>
      </c>
      <c r="U6565" s="781">
        <f>VLOOKUP(C6565,METADATA!$A$5:$H$29,IF(E6565="HI",2,IF(E6565="LO",6,10))+IF(S6565=1,2,IF(D6565=7,1,(IF(WEEKDAY(B6565)=1,2,IF(WEEKDAY(B6565)=7,1,0))))))</f>
        <v>2</v>
      </c>
    </row>
    <row r="6566" spans="2:21" ht="13.95" customHeight="1" x14ac:dyDescent="0.25">
      <c r="B6566" s="784">
        <f t="shared" si="308"/>
        <v>45656</v>
      </c>
      <c r="C6566" s="785">
        <v>10</v>
      </c>
      <c r="D6566" s="786">
        <f>IFERROR((INDEX(METADATA!$T$2:$T$20,MATCH(B6566,METADATA!$S$2:$S$20,0))),0)</f>
        <v>0</v>
      </c>
      <c r="E6566" s="785" t="str">
        <f t="shared" si="306"/>
        <v>LO</v>
      </c>
      <c r="F6566" s="786">
        <f>VLOOKUP(C6566,METADATA!$A$5:$H$29,IF(E6566="HI",2,IF(E6566="LO",6,10))+IF(D6566=1,2,IF(D6566=7,1,(IF(WEEKDAY(B6566)=1,2,IF(WEEKDAY(B6566)=7,1,0))))))</f>
        <v>2</v>
      </c>
      <c r="G6566" s="786">
        <f>VLOOKUP(C6566,METADATA!$J$5:$Q$29,IF(E6566="HI",2,IF(E6566="LO",6,10))+IF(D6566=1,2,IF(D6566=7,1,(IF(WEEKDAY(B6566)=1,2,IF(WEEKDAY(B6566)=7,1,0))))))</f>
        <v>2</v>
      </c>
      <c r="H6566" s="787">
        <v>11514.25</v>
      </c>
      <c r="I6566" s="788">
        <v>4100.5450439453125</v>
      </c>
      <c r="K6566" s="795">
        <v>824.32500000000005</v>
      </c>
      <c r="M6566" s="798">
        <f t="shared" si="307"/>
        <v>12222.61930683945</v>
      </c>
      <c r="N6566" s="303"/>
      <c r="S6566" s="786">
        <v>0</v>
      </c>
      <c r="T6566" s="781">
        <f>VLOOKUP(C6566,METADATA!$J$5:$Q$29,IF(E6566="HI",2,IF(E6566="LO",6,10))+IF(S6566=1,2,IF(D6566=7,1,(IF(WEEKDAY(B6566)=1,2,IF(WEEKDAY(B6566)=7,1,0))))))</f>
        <v>2</v>
      </c>
      <c r="U6566" s="781">
        <f>VLOOKUP(C6566,METADATA!$A$5:$H$29,IF(E6566="HI",2,IF(E6566="LO",6,10))+IF(S6566=1,2,IF(D6566=7,1,(IF(WEEKDAY(B6566)=1,2,IF(WEEKDAY(B6566)=7,1,0))))))</f>
        <v>2</v>
      </c>
    </row>
    <row r="6567" spans="2:21" ht="13.95" customHeight="1" x14ac:dyDescent="0.25">
      <c r="B6567" s="784">
        <f t="shared" si="308"/>
        <v>45656</v>
      </c>
      <c r="C6567" s="785">
        <v>11</v>
      </c>
      <c r="D6567" s="786">
        <f>IFERROR((INDEX(METADATA!$T$2:$T$20,MATCH(B6567,METADATA!$S$2:$S$20,0))),0)</f>
        <v>0</v>
      </c>
      <c r="E6567" s="785" t="str">
        <f t="shared" si="306"/>
        <v>LO</v>
      </c>
      <c r="F6567" s="786">
        <f>VLOOKUP(C6567,METADATA!$A$5:$H$29,IF(E6567="HI",2,IF(E6567="LO",6,10))+IF(D6567=1,2,IF(D6567=7,1,(IF(WEEKDAY(B6567)=1,2,IF(WEEKDAY(B6567)=7,1,0))))))</f>
        <v>2</v>
      </c>
      <c r="G6567" s="786">
        <f>VLOOKUP(C6567,METADATA!$J$5:$Q$29,IF(E6567="HI",2,IF(E6567="LO",6,10))+IF(D6567=1,2,IF(D6567=7,1,(IF(WEEKDAY(B6567)=1,2,IF(WEEKDAY(B6567)=7,1,0))))))</f>
        <v>2</v>
      </c>
      <c r="H6567" s="787">
        <v>11525.25</v>
      </c>
      <c r="I6567" s="788">
        <v>3988.8599243164063</v>
      </c>
      <c r="K6567" s="795">
        <v>882.73749999999995</v>
      </c>
      <c r="M6567" s="798">
        <f t="shared" si="307"/>
        <v>12195.998977464596</v>
      </c>
      <c r="N6567" s="303"/>
      <c r="S6567" s="786">
        <v>0</v>
      </c>
      <c r="T6567" s="781">
        <f>VLOOKUP(C6567,METADATA!$J$5:$Q$29,IF(E6567="HI",2,IF(E6567="LO",6,10))+IF(S6567=1,2,IF(D6567=7,1,(IF(WEEKDAY(B6567)=1,2,IF(WEEKDAY(B6567)=7,1,0))))))</f>
        <v>2</v>
      </c>
      <c r="U6567" s="781">
        <f>VLOOKUP(C6567,METADATA!$A$5:$H$29,IF(E6567="HI",2,IF(E6567="LO",6,10))+IF(S6567=1,2,IF(D6567=7,1,(IF(WEEKDAY(B6567)=1,2,IF(WEEKDAY(B6567)=7,1,0))))))</f>
        <v>2</v>
      </c>
    </row>
    <row r="6568" spans="2:21" ht="13.95" customHeight="1" x14ac:dyDescent="0.25">
      <c r="B6568" s="784">
        <f t="shared" si="308"/>
        <v>45656</v>
      </c>
      <c r="C6568" s="785">
        <v>12</v>
      </c>
      <c r="D6568" s="786">
        <f>IFERROR((INDEX(METADATA!$T$2:$T$20,MATCH(B6568,METADATA!$S$2:$S$20,0))),0)</f>
        <v>0</v>
      </c>
      <c r="E6568" s="785" t="str">
        <f t="shared" si="306"/>
        <v>LO</v>
      </c>
      <c r="F6568" s="786">
        <f>VLOOKUP(C6568,METADATA!$A$5:$H$29,IF(E6568="HI",2,IF(E6568="LO",6,10))+IF(D6568=1,2,IF(D6568=7,1,(IF(WEEKDAY(B6568)=1,2,IF(WEEKDAY(B6568)=7,1,0))))))</f>
        <v>2</v>
      </c>
      <c r="G6568" s="786">
        <f>VLOOKUP(C6568,METADATA!$J$5:$Q$29,IF(E6568="HI",2,IF(E6568="LO",6,10))+IF(D6568=1,2,IF(D6568=7,1,(IF(WEEKDAY(B6568)=1,2,IF(WEEKDAY(B6568)=7,1,0))))))</f>
        <v>2</v>
      </c>
      <c r="H6568" s="787">
        <v>11595.5</v>
      </c>
      <c r="I6568" s="788">
        <v>3935.27001953125</v>
      </c>
      <c r="K6568" s="795">
        <v>909.3125</v>
      </c>
      <c r="M6568" s="798">
        <f t="shared" si="307"/>
        <v>12245.079435292426</v>
      </c>
      <c r="N6568" s="303"/>
      <c r="S6568" s="786">
        <v>0</v>
      </c>
      <c r="T6568" s="781">
        <f>VLOOKUP(C6568,METADATA!$J$5:$Q$29,IF(E6568="HI",2,IF(E6568="LO",6,10))+IF(S6568=1,2,IF(D6568=7,1,(IF(WEEKDAY(B6568)=1,2,IF(WEEKDAY(B6568)=7,1,0))))))</f>
        <v>2</v>
      </c>
      <c r="U6568" s="781">
        <f>VLOOKUP(C6568,METADATA!$A$5:$H$29,IF(E6568="HI",2,IF(E6568="LO",6,10))+IF(S6568=1,2,IF(D6568=7,1,(IF(WEEKDAY(B6568)=1,2,IF(WEEKDAY(B6568)=7,1,0))))))</f>
        <v>2</v>
      </c>
    </row>
    <row r="6569" spans="2:21" ht="13.95" customHeight="1" x14ac:dyDescent="0.25">
      <c r="B6569" s="784">
        <f t="shared" si="308"/>
        <v>45656</v>
      </c>
      <c r="C6569" s="785">
        <v>13</v>
      </c>
      <c r="D6569" s="786">
        <f>IFERROR((INDEX(METADATA!$T$2:$T$20,MATCH(B6569,METADATA!$S$2:$S$20,0))),0)</f>
        <v>0</v>
      </c>
      <c r="E6569" s="785" t="str">
        <f t="shared" si="306"/>
        <v>LO</v>
      </c>
      <c r="F6569" s="786">
        <f>VLOOKUP(C6569,METADATA!$A$5:$H$29,IF(E6569="HI",2,IF(E6569="LO",6,10))+IF(D6569=1,2,IF(D6569=7,1,(IF(WEEKDAY(B6569)=1,2,IF(WEEKDAY(B6569)=7,1,0))))))</f>
        <v>2</v>
      </c>
      <c r="G6569" s="786">
        <f>VLOOKUP(C6569,METADATA!$J$5:$Q$29,IF(E6569="HI",2,IF(E6569="LO",6,10))+IF(D6569=1,2,IF(D6569=7,1,(IF(WEEKDAY(B6569)=1,2,IF(WEEKDAY(B6569)=7,1,0))))))</f>
        <v>2</v>
      </c>
      <c r="H6569" s="787">
        <v>11301.5</v>
      </c>
      <c r="I6569" s="788">
        <v>4053.8798522949219</v>
      </c>
      <c r="K6569" s="795">
        <v>905.6</v>
      </c>
      <c r="M6569" s="798">
        <f t="shared" si="307"/>
        <v>12006.575036489077</v>
      </c>
      <c r="N6569" s="303"/>
      <c r="S6569" s="786">
        <v>0</v>
      </c>
      <c r="T6569" s="781">
        <f>VLOOKUP(C6569,METADATA!$J$5:$Q$29,IF(E6569="HI",2,IF(E6569="LO",6,10))+IF(S6569=1,2,IF(D6569=7,1,(IF(WEEKDAY(B6569)=1,2,IF(WEEKDAY(B6569)=7,1,0))))))</f>
        <v>2</v>
      </c>
      <c r="U6569" s="781">
        <f>VLOOKUP(C6569,METADATA!$A$5:$H$29,IF(E6569="HI",2,IF(E6569="LO",6,10))+IF(S6569=1,2,IF(D6569=7,1,(IF(WEEKDAY(B6569)=1,2,IF(WEEKDAY(B6569)=7,1,0))))))</f>
        <v>2</v>
      </c>
    </row>
    <row r="6570" spans="2:21" ht="13.95" customHeight="1" x14ac:dyDescent="0.25">
      <c r="B6570" s="784">
        <f t="shared" si="308"/>
        <v>45656</v>
      </c>
      <c r="C6570" s="785">
        <v>14</v>
      </c>
      <c r="D6570" s="786">
        <f>IFERROR((INDEX(METADATA!$T$2:$T$20,MATCH(B6570,METADATA!$S$2:$S$20,0))),0)</f>
        <v>0</v>
      </c>
      <c r="E6570" s="785" t="str">
        <f t="shared" si="306"/>
        <v>LO</v>
      </c>
      <c r="F6570" s="786">
        <f>VLOOKUP(C6570,METADATA!$A$5:$H$29,IF(E6570="HI",2,IF(E6570="LO",6,10))+IF(D6570=1,2,IF(D6570=7,1,(IF(WEEKDAY(B6570)=1,2,IF(WEEKDAY(B6570)=7,1,0))))))</f>
        <v>2</v>
      </c>
      <c r="G6570" s="786">
        <f>VLOOKUP(C6570,METADATA!$J$5:$Q$29,IF(E6570="HI",2,IF(E6570="LO",6,10))+IF(D6570=1,2,IF(D6570=7,1,(IF(WEEKDAY(B6570)=1,2,IF(WEEKDAY(B6570)=7,1,0))))))</f>
        <v>2</v>
      </c>
      <c r="H6570" s="787">
        <v>11246.25</v>
      </c>
      <c r="I6570" s="788">
        <v>4202.7549743652344</v>
      </c>
      <c r="K6570" s="795">
        <v>913.98749999999995</v>
      </c>
      <c r="M6570" s="798">
        <f t="shared" si="307"/>
        <v>12005.885574877502</v>
      </c>
      <c r="N6570" s="303"/>
      <c r="S6570" s="786">
        <v>0</v>
      </c>
      <c r="T6570" s="781">
        <f>VLOOKUP(C6570,METADATA!$J$5:$Q$29,IF(E6570="HI",2,IF(E6570="LO",6,10))+IF(S6570=1,2,IF(D6570=7,1,(IF(WEEKDAY(B6570)=1,2,IF(WEEKDAY(B6570)=7,1,0))))))</f>
        <v>2</v>
      </c>
      <c r="U6570" s="781">
        <f>VLOOKUP(C6570,METADATA!$A$5:$H$29,IF(E6570="HI",2,IF(E6570="LO",6,10))+IF(S6570=1,2,IF(D6570=7,1,(IF(WEEKDAY(B6570)=1,2,IF(WEEKDAY(B6570)=7,1,0))))))</f>
        <v>2</v>
      </c>
    </row>
    <row r="6571" spans="2:21" ht="13.95" customHeight="1" x14ac:dyDescent="0.25">
      <c r="B6571" s="784">
        <f t="shared" si="308"/>
        <v>45656</v>
      </c>
      <c r="C6571" s="785">
        <v>15</v>
      </c>
      <c r="D6571" s="786">
        <f>IFERROR((INDEX(METADATA!$T$2:$T$20,MATCH(B6571,METADATA!$S$2:$S$20,0))),0)</f>
        <v>0</v>
      </c>
      <c r="E6571" s="785" t="str">
        <f t="shared" si="306"/>
        <v>LO</v>
      </c>
      <c r="F6571" s="786">
        <f>VLOOKUP(C6571,METADATA!$A$5:$H$29,IF(E6571="HI",2,IF(E6571="LO",6,10))+IF(D6571=1,2,IF(D6571=7,1,(IF(WEEKDAY(B6571)=1,2,IF(WEEKDAY(B6571)=7,1,0))))))</f>
        <v>2</v>
      </c>
      <c r="G6571" s="786">
        <f>VLOOKUP(C6571,METADATA!$J$5:$Q$29,IF(E6571="HI",2,IF(E6571="LO",6,10))+IF(D6571=1,2,IF(D6571=7,1,(IF(WEEKDAY(B6571)=1,2,IF(WEEKDAY(B6571)=7,1,0))))))</f>
        <v>2</v>
      </c>
      <c r="H6571" s="787">
        <v>11380.25</v>
      </c>
      <c r="I6571" s="788">
        <v>4267.280029296875</v>
      </c>
      <c r="K6571" s="795">
        <v>902.26250000000005</v>
      </c>
      <c r="M6571" s="798">
        <f t="shared" si="307"/>
        <v>12154.002176687971</v>
      </c>
      <c r="N6571" s="303"/>
      <c r="S6571" s="786">
        <v>0</v>
      </c>
      <c r="T6571" s="781">
        <f>VLOOKUP(C6571,METADATA!$J$5:$Q$29,IF(E6571="HI",2,IF(E6571="LO",6,10))+IF(S6571=1,2,IF(D6571=7,1,(IF(WEEKDAY(B6571)=1,2,IF(WEEKDAY(B6571)=7,1,0))))))</f>
        <v>2</v>
      </c>
      <c r="U6571" s="781">
        <f>VLOOKUP(C6571,METADATA!$A$5:$H$29,IF(E6571="HI",2,IF(E6571="LO",6,10))+IF(S6571=1,2,IF(D6571=7,1,(IF(WEEKDAY(B6571)=1,2,IF(WEEKDAY(B6571)=7,1,0))))))</f>
        <v>2</v>
      </c>
    </row>
    <row r="6572" spans="2:21" ht="13.95" customHeight="1" x14ac:dyDescent="0.25">
      <c r="B6572" s="784">
        <f t="shared" si="308"/>
        <v>45656</v>
      </c>
      <c r="C6572" s="785">
        <v>16</v>
      </c>
      <c r="D6572" s="786">
        <f>IFERROR((INDEX(METADATA!$T$2:$T$20,MATCH(B6572,METADATA!$S$2:$S$20,0))),0)</f>
        <v>0</v>
      </c>
      <c r="E6572" s="785" t="str">
        <f t="shared" si="306"/>
        <v>LO</v>
      </c>
      <c r="F6572" s="786">
        <f>VLOOKUP(C6572,METADATA!$A$5:$H$29,IF(E6572="HI",2,IF(E6572="LO",6,10))+IF(D6572=1,2,IF(D6572=7,1,(IF(WEEKDAY(B6572)=1,2,IF(WEEKDAY(B6572)=7,1,0))))))</f>
        <v>2</v>
      </c>
      <c r="G6572" s="786">
        <f>VLOOKUP(C6572,METADATA!$J$5:$Q$29,IF(E6572="HI",2,IF(E6572="LO",6,10))+IF(D6572=1,2,IF(D6572=7,1,(IF(WEEKDAY(B6572)=1,2,IF(WEEKDAY(B6572)=7,1,0))))))</f>
        <v>2</v>
      </c>
      <c r="H6572" s="787">
        <v>11999.75</v>
      </c>
      <c r="I6572" s="788">
        <v>4227.0449523925781</v>
      </c>
      <c r="K6572" s="795">
        <v>933.76250000000005</v>
      </c>
      <c r="M6572" s="798">
        <f t="shared" si="307"/>
        <v>12722.496181647986</v>
      </c>
      <c r="N6572" s="303"/>
      <c r="S6572" s="786">
        <v>0</v>
      </c>
      <c r="T6572" s="781">
        <f>VLOOKUP(C6572,METADATA!$J$5:$Q$29,IF(E6572="HI",2,IF(E6572="LO",6,10))+IF(S6572=1,2,IF(D6572=7,1,(IF(WEEKDAY(B6572)=1,2,IF(WEEKDAY(B6572)=7,1,0))))))</f>
        <v>2</v>
      </c>
      <c r="U6572" s="781">
        <f>VLOOKUP(C6572,METADATA!$A$5:$H$29,IF(E6572="HI",2,IF(E6572="LO",6,10))+IF(S6572=1,2,IF(D6572=7,1,(IF(WEEKDAY(B6572)=1,2,IF(WEEKDAY(B6572)=7,1,0))))))</f>
        <v>2</v>
      </c>
    </row>
    <row r="6573" spans="2:21" ht="13.95" customHeight="1" x14ac:dyDescent="0.25">
      <c r="B6573" s="784">
        <f t="shared" si="308"/>
        <v>45656</v>
      </c>
      <c r="C6573" s="785">
        <v>17</v>
      </c>
      <c r="D6573" s="786">
        <f>IFERROR((INDEX(METADATA!$T$2:$T$20,MATCH(B6573,METADATA!$S$2:$S$20,0))),0)</f>
        <v>0</v>
      </c>
      <c r="E6573" s="785" t="str">
        <f t="shared" si="306"/>
        <v>LO</v>
      </c>
      <c r="F6573" s="786">
        <f>VLOOKUP(C6573,METADATA!$A$5:$H$29,IF(E6573="HI",2,IF(E6573="LO",6,10))+IF(D6573=1,2,IF(D6573=7,1,(IF(WEEKDAY(B6573)=1,2,IF(WEEKDAY(B6573)=7,1,0))))))</f>
        <v>2</v>
      </c>
      <c r="G6573" s="786">
        <f>VLOOKUP(C6573,METADATA!$J$5:$Q$29,IF(E6573="HI",2,IF(E6573="LO",6,10))+IF(D6573=1,2,IF(D6573=7,1,(IF(WEEKDAY(B6573)=1,2,IF(WEEKDAY(B6573)=7,1,0))))))</f>
        <v>2</v>
      </c>
      <c r="H6573" s="787">
        <v>12708</v>
      </c>
      <c r="I6573" s="788">
        <v>4257.5249328613281</v>
      </c>
      <c r="K6573" s="795">
        <v>0</v>
      </c>
      <c r="M6573" s="798">
        <f t="shared" si="307"/>
        <v>13402.230506670741</v>
      </c>
      <c r="N6573" s="303"/>
      <c r="S6573" s="786">
        <v>0</v>
      </c>
      <c r="T6573" s="781">
        <f>VLOOKUP(C6573,METADATA!$J$5:$Q$29,IF(E6573="HI",2,IF(E6573="LO",6,10))+IF(S6573=1,2,IF(D6573=7,1,(IF(WEEKDAY(B6573)=1,2,IF(WEEKDAY(B6573)=7,1,0))))))</f>
        <v>2</v>
      </c>
      <c r="U6573" s="781">
        <f>VLOOKUP(C6573,METADATA!$A$5:$H$29,IF(E6573="HI",2,IF(E6573="LO",6,10))+IF(S6573=1,2,IF(D6573=7,1,(IF(WEEKDAY(B6573)=1,2,IF(WEEKDAY(B6573)=7,1,0))))))</f>
        <v>2</v>
      </c>
    </row>
    <row r="6574" spans="2:21" ht="13.95" customHeight="1" x14ac:dyDescent="0.25">
      <c r="B6574" s="784">
        <f t="shared" si="308"/>
        <v>45656</v>
      </c>
      <c r="C6574" s="785">
        <v>18</v>
      </c>
      <c r="D6574" s="786">
        <f>IFERROR((INDEX(METADATA!$T$2:$T$20,MATCH(B6574,METADATA!$S$2:$S$20,0))),0)</f>
        <v>0</v>
      </c>
      <c r="E6574" s="785" t="str">
        <f t="shared" si="306"/>
        <v>LO</v>
      </c>
      <c r="F6574" s="786">
        <f>VLOOKUP(C6574,METADATA!$A$5:$H$29,IF(E6574="HI",2,IF(E6574="LO",6,10))+IF(D6574=1,2,IF(D6574=7,1,(IF(WEEKDAY(B6574)=1,2,IF(WEEKDAY(B6574)=7,1,0))))))</f>
        <v>1</v>
      </c>
      <c r="G6574" s="786">
        <f>VLOOKUP(C6574,METADATA!$J$5:$Q$29,IF(E6574="HI",2,IF(E6574="LO",6,10))+IF(D6574=1,2,IF(D6574=7,1,(IF(WEEKDAY(B6574)=1,2,IF(WEEKDAY(B6574)=7,1,0))))))</f>
        <v>1</v>
      </c>
      <c r="H6574" s="787">
        <v>12628</v>
      </c>
      <c r="I6574" s="788">
        <v>4327.3200378417969</v>
      </c>
      <c r="K6574" s="795">
        <v>0</v>
      </c>
      <c r="M6574" s="798">
        <f t="shared" si="307"/>
        <v>13348.860727039859</v>
      </c>
      <c r="N6574" s="303"/>
      <c r="S6574" s="786">
        <v>0</v>
      </c>
      <c r="T6574" s="781">
        <f>VLOOKUP(C6574,METADATA!$J$5:$Q$29,IF(E6574="HI",2,IF(E6574="LO",6,10))+IF(S6574=1,2,IF(D6574=7,1,(IF(WEEKDAY(B6574)=1,2,IF(WEEKDAY(B6574)=7,1,0))))))</f>
        <v>1</v>
      </c>
      <c r="U6574" s="781">
        <f>VLOOKUP(C6574,METADATA!$A$5:$H$29,IF(E6574="HI",2,IF(E6574="LO",6,10))+IF(S6574=1,2,IF(D6574=7,1,(IF(WEEKDAY(B6574)=1,2,IF(WEEKDAY(B6574)=7,1,0))))))</f>
        <v>1</v>
      </c>
    </row>
    <row r="6575" spans="2:21" ht="13.95" customHeight="1" x14ac:dyDescent="0.25">
      <c r="B6575" s="784">
        <f t="shared" si="308"/>
        <v>45656</v>
      </c>
      <c r="C6575" s="785">
        <v>19</v>
      </c>
      <c r="D6575" s="786">
        <f>IFERROR((INDEX(METADATA!$T$2:$T$20,MATCH(B6575,METADATA!$S$2:$S$20,0))),0)</f>
        <v>0</v>
      </c>
      <c r="E6575" s="785" t="str">
        <f t="shared" si="306"/>
        <v>LO</v>
      </c>
      <c r="F6575" s="786">
        <f>VLOOKUP(C6575,METADATA!$A$5:$H$29,IF(E6575="HI",2,IF(E6575="LO",6,10))+IF(D6575=1,2,IF(D6575=7,1,(IF(WEEKDAY(B6575)=1,2,IF(WEEKDAY(B6575)=7,1,0))))))</f>
        <v>1</v>
      </c>
      <c r="G6575" s="786">
        <f>VLOOKUP(C6575,METADATA!$J$5:$Q$29,IF(E6575="HI",2,IF(E6575="LO",6,10))+IF(D6575=1,2,IF(D6575=7,1,(IF(WEEKDAY(B6575)=1,2,IF(WEEKDAY(B6575)=7,1,0))))))</f>
        <v>1</v>
      </c>
      <c r="H6575" s="787">
        <v>12430.75</v>
      </c>
      <c r="I6575" s="788">
        <v>3905.6299743652344</v>
      </c>
      <c r="K6575" s="795">
        <v>0</v>
      </c>
      <c r="M6575" s="798">
        <f t="shared" si="307"/>
        <v>13029.869188106233</v>
      </c>
      <c r="N6575" s="303"/>
      <c r="S6575" s="786">
        <v>0</v>
      </c>
      <c r="T6575" s="781">
        <f>VLOOKUP(C6575,METADATA!$J$5:$Q$29,IF(E6575="HI",2,IF(E6575="LO",6,10))+IF(S6575=1,2,IF(D6575=7,1,(IF(WEEKDAY(B6575)=1,2,IF(WEEKDAY(B6575)=7,1,0))))))</f>
        <v>1</v>
      </c>
      <c r="U6575" s="781">
        <f>VLOOKUP(C6575,METADATA!$A$5:$H$29,IF(E6575="HI",2,IF(E6575="LO",6,10))+IF(S6575=1,2,IF(D6575=7,1,(IF(WEEKDAY(B6575)=1,2,IF(WEEKDAY(B6575)=7,1,0))))))</f>
        <v>1</v>
      </c>
    </row>
    <row r="6576" spans="2:21" ht="13.95" customHeight="1" x14ac:dyDescent="0.25">
      <c r="B6576" s="784">
        <f t="shared" si="308"/>
        <v>45656</v>
      </c>
      <c r="C6576" s="785">
        <v>20</v>
      </c>
      <c r="D6576" s="786">
        <f>IFERROR((INDEX(METADATA!$T$2:$T$20,MATCH(B6576,METADATA!$S$2:$S$20,0))),0)</f>
        <v>0</v>
      </c>
      <c r="E6576" s="785" t="str">
        <f t="shared" si="306"/>
        <v>LO</v>
      </c>
      <c r="F6576" s="786">
        <f>VLOOKUP(C6576,METADATA!$A$5:$H$29,IF(E6576="HI",2,IF(E6576="LO",6,10))+IF(D6576=1,2,IF(D6576=7,1,(IF(WEEKDAY(B6576)=1,2,IF(WEEKDAY(B6576)=7,1,0))))))</f>
        <v>1</v>
      </c>
      <c r="G6576" s="786">
        <f>VLOOKUP(C6576,METADATA!$J$5:$Q$29,IF(E6576="HI",2,IF(E6576="LO",6,10))+IF(D6576=1,2,IF(D6576=7,1,(IF(WEEKDAY(B6576)=1,2,IF(WEEKDAY(B6576)=7,1,0))))))</f>
        <v>2</v>
      </c>
      <c r="H6576" s="787">
        <v>11329.25</v>
      </c>
      <c r="I6576" s="788">
        <v>4144.5399780273438</v>
      </c>
      <c r="K6576" s="795">
        <v>0</v>
      </c>
      <c r="M6576" s="798">
        <f t="shared" si="307"/>
        <v>12063.544967876021</v>
      </c>
      <c r="N6576" s="303"/>
      <c r="S6576" s="786">
        <v>0</v>
      </c>
      <c r="T6576" s="781">
        <f>VLOOKUP(C6576,METADATA!$J$5:$Q$29,IF(E6576="HI",2,IF(E6576="LO",6,10))+IF(S6576=1,2,IF(D6576=7,1,(IF(WEEKDAY(B6576)=1,2,IF(WEEKDAY(B6576)=7,1,0))))))</f>
        <v>2</v>
      </c>
      <c r="U6576" s="781">
        <f>VLOOKUP(C6576,METADATA!$A$5:$H$29,IF(E6576="HI",2,IF(E6576="LO",6,10))+IF(S6576=1,2,IF(D6576=7,1,(IF(WEEKDAY(B6576)=1,2,IF(WEEKDAY(B6576)=7,1,0))))))</f>
        <v>1</v>
      </c>
    </row>
    <row r="6577" spans="2:21" ht="13.95" customHeight="1" x14ac:dyDescent="0.25">
      <c r="B6577" s="784">
        <f t="shared" si="308"/>
        <v>45656</v>
      </c>
      <c r="C6577" s="785">
        <v>21</v>
      </c>
      <c r="D6577" s="786">
        <f>IFERROR((INDEX(METADATA!$T$2:$T$20,MATCH(B6577,METADATA!$S$2:$S$20,0))),0)</f>
        <v>0</v>
      </c>
      <c r="E6577" s="785" t="str">
        <f t="shared" si="306"/>
        <v>LO</v>
      </c>
      <c r="F6577" s="786">
        <f>VLOOKUP(C6577,METADATA!$A$5:$H$29,IF(E6577="HI",2,IF(E6577="LO",6,10))+IF(D6577=1,2,IF(D6577=7,1,(IF(WEEKDAY(B6577)=1,2,IF(WEEKDAY(B6577)=7,1,0))))))</f>
        <v>2</v>
      </c>
      <c r="G6577" s="786">
        <f>VLOOKUP(C6577,METADATA!$J$5:$Q$29,IF(E6577="HI",2,IF(E6577="LO",6,10))+IF(D6577=1,2,IF(D6577=7,1,(IF(WEEKDAY(B6577)=1,2,IF(WEEKDAY(B6577)=7,1,0))))))</f>
        <v>2</v>
      </c>
      <c r="H6577" s="787">
        <v>10332.5</v>
      </c>
      <c r="I6577" s="788">
        <v>4499.699951171875</v>
      </c>
      <c r="K6577" s="795">
        <v>0</v>
      </c>
      <c r="M6577" s="798">
        <f t="shared" si="307"/>
        <v>11269.776213420397</v>
      </c>
      <c r="N6577" s="303"/>
      <c r="S6577" s="786">
        <v>0</v>
      </c>
      <c r="T6577" s="781">
        <f>VLOOKUP(C6577,METADATA!$J$5:$Q$29,IF(E6577="HI",2,IF(E6577="LO",6,10))+IF(S6577=1,2,IF(D6577=7,1,(IF(WEEKDAY(B6577)=1,2,IF(WEEKDAY(B6577)=7,1,0))))))</f>
        <v>2</v>
      </c>
      <c r="U6577" s="781">
        <f>VLOOKUP(C6577,METADATA!$A$5:$H$29,IF(E6577="HI",2,IF(E6577="LO",6,10))+IF(S6577=1,2,IF(D6577=7,1,(IF(WEEKDAY(B6577)=1,2,IF(WEEKDAY(B6577)=7,1,0))))))</f>
        <v>2</v>
      </c>
    </row>
    <row r="6578" spans="2:21" ht="13.95" customHeight="1" x14ac:dyDescent="0.25">
      <c r="B6578" s="784">
        <f t="shared" si="308"/>
        <v>45656</v>
      </c>
      <c r="C6578" s="785">
        <v>22</v>
      </c>
      <c r="D6578" s="786">
        <f>IFERROR((INDEX(METADATA!$T$2:$T$20,MATCH(B6578,METADATA!$S$2:$S$20,0))),0)</f>
        <v>0</v>
      </c>
      <c r="E6578" s="785" t="str">
        <f t="shared" si="306"/>
        <v>LO</v>
      </c>
      <c r="F6578" s="786">
        <f>VLOOKUP(C6578,METADATA!$A$5:$H$29,IF(E6578="HI",2,IF(E6578="LO",6,10))+IF(D6578=1,2,IF(D6578=7,1,(IF(WEEKDAY(B6578)=1,2,IF(WEEKDAY(B6578)=7,1,0))))))</f>
        <v>3</v>
      </c>
      <c r="G6578" s="786">
        <f>VLOOKUP(C6578,METADATA!$J$5:$Q$29,IF(E6578="HI",2,IF(E6578="LO",6,10))+IF(D6578=1,2,IF(D6578=7,1,(IF(WEEKDAY(B6578)=1,2,IF(WEEKDAY(B6578)=7,1,0))))))</f>
        <v>3</v>
      </c>
      <c r="H6578" s="787">
        <v>9216</v>
      </c>
      <c r="I6578" s="788">
        <v>4351.2149658203125</v>
      </c>
      <c r="K6578" s="795">
        <v>0</v>
      </c>
      <c r="M6578" s="798">
        <f t="shared" si="307"/>
        <v>10191.551779723177</v>
      </c>
      <c r="N6578" s="303"/>
      <c r="S6578" s="786">
        <v>0</v>
      </c>
      <c r="T6578" s="781">
        <f>VLOOKUP(C6578,METADATA!$J$5:$Q$29,IF(E6578="HI",2,IF(E6578="LO",6,10))+IF(S6578=1,2,IF(D6578=7,1,(IF(WEEKDAY(B6578)=1,2,IF(WEEKDAY(B6578)=7,1,0))))))</f>
        <v>3</v>
      </c>
      <c r="U6578" s="781">
        <f>VLOOKUP(C6578,METADATA!$A$5:$H$29,IF(E6578="HI",2,IF(E6578="LO",6,10))+IF(S6578=1,2,IF(D6578=7,1,(IF(WEEKDAY(B6578)=1,2,IF(WEEKDAY(B6578)=7,1,0))))))</f>
        <v>3</v>
      </c>
    </row>
    <row r="6579" spans="2:21" ht="13.95" customHeight="1" x14ac:dyDescent="0.25">
      <c r="B6579" s="784">
        <f t="shared" si="308"/>
        <v>45656</v>
      </c>
      <c r="C6579" s="785">
        <v>23</v>
      </c>
      <c r="D6579" s="786">
        <f>IFERROR((INDEX(METADATA!$T$2:$T$20,MATCH(B6579,METADATA!$S$2:$S$20,0))),0)</f>
        <v>0</v>
      </c>
      <c r="E6579" s="785" t="str">
        <f t="shared" si="306"/>
        <v>LO</v>
      </c>
      <c r="F6579" s="786">
        <f>VLOOKUP(C6579,METADATA!$A$5:$H$29,IF(E6579="HI",2,IF(E6579="LO",6,10))+IF(D6579=1,2,IF(D6579=7,1,(IF(WEEKDAY(B6579)=1,2,IF(WEEKDAY(B6579)=7,1,0))))))</f>
        <v>3</v>
      </c>
      <c r="G6579" s="786">
        <f>VLOOKUP(C6579,METADATA!$J$5:$Q$29,IF(E6579="HI",2,IF(E6579="LO",6,10))+IF(D6579=1,2,IF(D6579=7,1,(IF(WEEKDAY(B6579)=1,2,IF(WEEKDAY(B6579)=7,1,0))))))</f>
        <v>3</v>
      </c>
      <c r="H6579" s="787">
        <v>8453.75</v>
      </c>
      <c r="I6579" s="788">
        <v>4177.800048828125</v>
      </c>
      <c r="K6579" s="795">
        <v>0</v>
      </c>
      <c r="M6579" s="798">
        <f t="shared" si="307"/>
        <v>9429.7350074372862</v>
      </c>
      <c r="N6579" s="303"/>
      <c r="S6579" s="786">
        <v>0</v>
      </c>
      <c r="T6579" s="781">
        <f>VLOOKUP(C6579,METADATA!$J$5:$Q$29,IF(E6579="HI",2,IF(E6579="LO",6,10))+IF(S6579=1,2,IF(D6579=7,1,(IF(WEEKDAY(B6579)=1,2,IF(WEEKDAY(B6579)=7,1,0))))))</f>
        <v>3</v>
      </c>
      <c r="U6579" s="781">
        <f>VLOOKUP(C6579,METADATA!$A$5:$H$29,IF(E6579="HI",2,IF(E6579="LO",6,10))+IF(S6579=1,2,IF(D6579=7,1,(IF(WEEKDAY(B6579)=1,2,IF(WEEKDAY(B6579)=7,1,0))))))</f>
        <v>3</v>
      </c>
    </row>
    <row r="6580" spans="2:21" ht="13.95" customHeight="1" x14ac:dyDescent="0.25">
      <c r="B6580" s="784">
        <f t="shared" si="308"/>
        <v>45657</v>
      </c>
      <c r="C6580" s="785">
        <v>0</v>
      </c>
      <c r="D6580" s="786">
        <f>IFERROR((INDEX(METADATA!$T$2:$T$20,MATCH(B6580,METADATA!$S$2:$S$20,0))),0)</f>
        <v>0</v>
      </c>
      <c r="E6580" s="785" t="str">
        <f t="shared" si="306"/>
        <v>LO</v>
      </c>
      <c r="F6580" s="786">
        <f>VLOOKUP(C6580,METADATA!$A$5:$H$29,IF(E6580="HI",2,IF(E6580="LO",6,10))+IF(D6580=1,2,IF(D6580=7,1,(IF(WEEKDAY(B6580)=1,2,IF(WEEKDAY(B6580)=7,1,0))))))</f>
        <v>3</v>
      </c>
      <c r="G6580" s="786">
        <f>VLOOKUP(C6580,METADATA!$J$5:$Q$29,IF(E6580="HI",2,IF(E6580="LO",6,10))+IF(D6580=1,2,IF(D6580=7,1,(IF(WEEKDAY(B6580)=1,2,IF(WEEKDAY(B6580)=7,1,0))))))</f>
        <v>3</v>
      </c>
      <c r="H6580" s="787">
        <v>7972.25</v>
      </c>
      <c r="I6580" s="788">
        <v>4360.179931640625</v>
      </c>
      <c r="K6580" s="795">
        <v>0</v>
      </c>
      <c r="M6580" s="798">
        <f t="shared" si="307"/>
        <v>9086.6902169481727</v>
      </c>
      <c r="N6580" s="303"/>
      <c r="S6580" s="786">
        <v>0</v>
      </c>
      <c r="T6580" s="781">
        <f>VLOOKUP(C6580,METADATA!$J$5:$Q$29,IF(E6580="HI",2,IF(E6580="LO",6,10))+IF(S6580=1,2,IF(D6580=7,1,(IF(WEEKDAY(B6580)=1,2,IF(WEEKDAY(B6580)=7,1,0))))))</f>
        <v>3</v>
      </c>
      <c r="U6580" s="781">
        <f>VLOOKUP(C6580,METADATA!$A$5:$H$29,IF(E6580="HI",2,IF(E6580="LO",6,10))+IF(S6580=1,2,IF(D6580=7,1,(IF(WEEKDAY(B6580)=1,2,IF(WEEKDAY(B6580)=7,1,0))))))</f>
        <v>3</v>
      </c>
    </row>
    <row r="6581" spans="2:21" ht="13.95" customHeight="1" x14ac:dyDescent="0.25">
      <c r="B6581" s="784">
        <f t="shared" si="308"/>
        <v>45657</v>
      </c>
      <c r="C6581" s="785">
        <v>1</v>
      </c>
      <c r="D6581" s="786">
        <f>IFERROR((INDEX(METADATA!$T$2:$T$20,MATCH(B6581,METADATA!$S$2:$S$20,0))),0)</f>
        <v>0</v>
      </c>
      <c r="E6581" s="785" t="str">
        <f t="shared" si="306"/>
        <v>LO</v>
      </c>
      <c r="F6581" s="786">
        <f>VLOOKUP(C6581,METADATA!$A$5:$H$29,IF(E6581="HI",2,IF(E6581="LO",6,10))+IF(D6581=1,2,IF(D6581=7,1,(IF(WEEKDAY(B6581)=1,2,IF(WEEKDAY(B6581)=7,1,0))))))</f>
        <v>3</v>
      </c>
      <c r="G6581" s="786">
        <f>VLOOKUP(C6581,METADATA!$J$5:$Q$29,IF(E6581="HI",2,IF(E6581="LO",6,10))+IF(D6581=1,2,IF(D6581=7,1,(IF(WEEKDAY(B6581)=1,2,IF(WEEKDAY(B6581)=7,1,0))))))</f>
        <v>3</v>
      </c>
      <c r="H6581" s="787">
        <v>7696.25</v>
      </c>
      <c r="I6581" s="788">
        <v>4572.1450805664063</v>
      </c>
      <c r="K6581" s="795">
        <v>0</v>
      </c>
      <c r="M6581" s="798">
        <f t="shared" si="307"/>
        <v>8951.9145829396512</v>
      </c>
      <c r="N6581" s="303"/>
      <c r="S6581" s="786">
        <v>0</v>
      </c>
      <c r="T6581" s="781">
        <f>VLOOKUP(C6581,METADATA!$J$5:$Q$29,IF(E6581="HI",2,IF(E6581="LO",6,10))+IF(S6581=1,2,IF(D6581=7,1,(IF(WEEKDAY(B6581)=1,2,IF(WEEKDAY(B6581)=7,1,0))))))</f>
        <v>3</v>
      </c>
      <c r="U6581" s="781">
        <f>VLOOKUP(C6581,METADATA!$A$5:$H$29,IF(E6581="HI",2,IF(E6581="LO",6,10))+IF(S6581=1,2,IF(D6581=7,1,(IF(WEEKDAY(B6581)=1,2,IF(WEEKDAY(B6581)=7,1,0))))))</f>
        <v>3</v>
      </c>
    </row>
    <row r="6582" spans="2:21" ht="13.95" customHeight="1" x14ac:dyDescent="0.25">
      <c r="B6582" s="784">
        <f t="shared" si="308"/>
        <v>45657</v>
      </c>
      <c r="C6582" s="785">
        <v>2</v>
      </c>
      <c r="D6582" s="786">
        <f>IFERROR((INDEX(METADATA!$T$2:$T$20,MATCH(B6582,METADATA!$S$2:$S$20,0))),0)</f>
        <v>0</v>
      </c>
      <c r="E6582" s="785" t="str">
        <f t="shared" si="306"/>
        <v>LO</v>
      </c>
      <c r="F6582" s="786">
        <f>VLOOKUP(C6582,METADATA!$A$5:$H$29,IF(E6582="HI",2,IF(E6582="LO",6,10))+IF(D6582=1,2,IF(D6582=7,1,(IF(WEEKDAY(B6582)=1,2,IF(WEEKDAY(B6582)=7,1,0))))))</f>
        <v>3</v>
      </c>
      <c r="G6582" s="786">
        <f>VLOOKUP(C6582,METADATA!$J$5:$Q$29,IF(E6582="HI",2,IF(E6582="LO",6,10))+IF(D6582=1,2,IF(D6582=7,1,(IF(WEEKDAY(B6582)=1,2,IF(WEEKDAY(B6582)=7,1,0))))))</f>
        <v>3</v>
      </c>
      <c r="H6582" s="787">
        <v>7584.25</v>
      </c>
      <c r="I6582" s="788">
        <v>4548.6199951171875</v>
      </c>
      <c r="K6582" s="795">
        <v>0</v>
      </c>
      <c r="M6582" s="798">
        <f t="shared" si="307"/>
        <v>8843.6865572271327</v>
      </c>
      <c r="N6582" s="303"/>
      <c r="S6582" s="786">
        <v>0</v>
      </c>
      <c r="T6582" s="781">
        <f>VLOOKUP(C6582,METADATA!$J$5:$Q$29,IF(E6582="HI",2,IF(E6582="LO",6,10))+IF(S6582=1,2,IF(D6582=7,1,(IF(WEEKDAY(B6582)=1,2,IF(WEEKDAY(B6582)=7,1,0))))))</f>
        <v>3</v>
      </c>
      <c r="U6582" s="781">
        <f>VLOOKUP(C6582,METADATA!$A$5:$H$29,IF(E6582="HI",2,IF(E6582="LO",6,10))+IF(S6582=1,2,IF(D6582=7,1,(IF(WEEKDAY(B6582)=1,2,IF(WEEKDAY(B6582)=7,1,0))))))</f>
        <v>3</v>
      </c>
    </row>
    <row r="6583" spans="2:21" ht="13.95" customHeight="1" x14ac:dyDescent="0.25">
      <c r="B6583" s="784">
        <f t="shared" si="308"/>
        <v>45657</v>
      </c>
      <c r="C6583" s="785">
        <v>3</v>
      </c>
      <c r="D6583" s="786">
        <f>IFERROR((INDEX(METADATA!$T$2:$T$20,MATCH(B6583,METADATA!$S$2:$S$20,0))),0)</f>
        <v>0</v>
      </c>
      <c r="E6583" s="785" t="str">
        <f t="shared" si="306"/>
        <v>LO</v>
      </c>
      <c r="F6583" s="786">
        <f>VLOOKUP(C6583,METADATA!$A$5:$H$29,IF(E6583="HI",2,IF(E6583="LO",6,10))+IF(D6583=1,2,IF(D6583=7,1,(IF(WEEKDAY(B6583)=1,2,IF(WEEKDAY(B6583)=7,1,0))))))</f>
        <v>3</v>
      </c>
      <c r="G6583" s="786">
        <f>VLOOKUP(C6583,METADATA!$J$5:$Q$29,IF(E6583="HI",2,IF(E6583="LO",6,10))+IF(D6583=1,2,IF(D6583=7,1,(IF(WEEKDAY(B6583)=1,2,IF(WEEKDAY(B6583)=7,1,0))))))</f>
        <v>3</v>
      </c>
      <c r="H6583" s="787">
        <v>7767.25</v>
      </c>
      <c r="I6583" s="788">
        <v>4352.2400207519531</v>
      </c>
      <c r="K6583" s="795">
        <v>0</v>
      </c>
      <c r="M6583" s="798">
        <f t="shared" si="307"/>
        <v>8903.4917734973478</v>
      </c>
      <c r="N6583" s="303"/>
      <c r="S6583" s="786">
        <v>0</v>
      </c>
      <c r="T6583" s="781">
        <f>VLOOKUP(C6583,METADATA!$J$5:$Q$29,IF(E6583="HI",2,IF(E6583="LO",6,10))+IF(S6583=1,2,IF(D6583=7,1,(IF(WEEKDAY(B6583)=1,2,IF(WEEKDAY(B6583)=7,1,0))))))</f>
        <v>3</v>
      </c>
      <c r="U6583" s="781">
        <f>VLOOKUP(C6583,METADATA!$A$5:$H$29,IF(E6583="HI",2,IF(E6583="LO",6,10))+IF(S6583=1,2,IF(D6583=7,1,(IF(WEEKDAY(B6583)=1,2,IF(WEEKDAY(B6583)=7,1,0))))))</f>
        <v>3</v>
      </c>
    </row>
    <row r="6584" spans="2:21" ht="13.95" customHeight="1" x14ac:dyDescent="0.25">
      <c r="B6584" s="784">
        <f t="shared" si="308"/>
        <v>45657</v>
      </c>
      <c r="C6584" s="785">
        <v>4</v>
      </c>
      <c r="D6584" s="786">
        <f>IFERROR((INDEX(METADATA!$T$2:$T$20,MATCH(B6584,METADATA!$S$2:$S$20,0))),0)</f>
        <v>0</v>
      </c>
      <c r="E6584" s="785" t="str">
        <f t="shared" si="306"/>
        <v>LO</v>
      </c>
      <c r="F6584" s="786">
        <f>VLOOKUP(C6584,METADATA!$A$5:$H$29,IF(E6584="HI",2,IF(E6584="LO",6,10))+IF(D6584=1,2,IF(D6584=7,1,(IF(WEEKDAY(B6584)=1,2,IF(WEEKDAY(B6584)=7,1,0))))))</f>
        <v>3</v>
      </c>
      <c r="G6584" s="786">
        <f>VLOOKUP(C6584,METADATA!$J$5:$Q$29,IF(E6584="HI",2,IF(E6584="LO",6,10))+IF(D6584=1,2,IF(D6584=7,1,(IF(WEEKDAY(B6584)=1,2,IF(WEEKDAY(B6584)=7,1,0))))))</f>
        <v>3</v>
      </c>
      <c r="H6584" s="787">
        <v>7945.5</v>
      </c>
      <c r="I6584" s="788">
        <v>4336.2950439453125</v>
      </c>
      <c r="K6584" s="795">
        <v>655.27499999999998</v>
      </c>
      <c r="M6584" s="798">
        <f t="shared" si="307"/>
        <v>9051.7636379958949</v>
      </c>
      <c r="N6584" s="303"/>
      <c r="S6584" s="786">
        <v>0</v>
      </c>
      <c r="T6584" s="781">
        <f>VLOOKUP(C6584,METADATA!$J$5:$Q$29,IF(E6584="HI",2,IF(E6584="LO",6,10))+IF(S6584=1,2,IF(D6584=7,1,(IF(WEEKDAY(B6584)=1,2,IF(WEEKDAY(B6584)=7,1,0))))))</f>
        <v>3</v>
      </c>
      <c r="U6584" s="781">
        <f>VLOOKUP(C6584,METADATA!$A$5:$H$29,IF(E6584="HI",2,IF(E6584="LO",6,10))+IF(S6584=1,2,IF(D6584=7,1,(IF(WEEKDAY(B6584)=1,2,IF(WEEKDAY(B6584)=7,1,0))))))</f>
        <v>3</v>
      </c>
    </row>
    <row r="6585" spans="2:21" ht="13.95" customHeight="1" x14ac:dyDescent="0.25">
      <c r="B6585" s="784">
        <f t="shared" si="308"/>
        <v>45657</v>
      </c>
      <c r="C6585" s="785">
        <v>5</v>
      </c>
      <c r="D6585" s="786">
        <f>IFERROR((INDEX(METADATA!$T$2:$T$20,MATCH(B6585,METADATA!$S$2:$S$20,0))),0)</f>
        <v>0</v>
      </c>
      <c r="E6585" s="785" t="str">
        <f t="shared" si="306"/>
        <v>LO</v>
      </c>
      <c r="F6585" s="786">
        <f>VLOOKUP(C6585,METADATA!$A$5:$H$29,IF(E6585="HI",2,IF(E6585="LO",6,10))+IF(D6585=1,2,IF(D6585=7,1,(IF(WEEKDAY(B6585)=1,2,IF(WEEKDAY(B6585)=7,1,0))))))</f>
        <v>3</v>
      </c>
      <c r="G6585" s="786">
        <f>VLOOKUP(C6585,METADATA!$J$5:$Q$29,IF(E6585="HI",2,IF(E6585="LO",6,10))+IF(D6585=1,2,IF(D6585=7,1,(IF(WEEKDAY(B6585)=1,2,IF(WEEKDAY(B6585)=7,1,0))))))</f>
        <v>3</v>
      </c>
      <c r="H6585" s="787">
        <v>8161.75</v>
      </c>
      <c r="I6585" s="788">
        <v>4342.0799865722656</v>
      </c>
      <c r="K6585" s="795">
        <v>779.6875</v>
      </c>
      <c r="M6585" s="798">
        <f t="shared" si="307"/>
        <v>9244.8808360244111</v>
      </c>
      <c r="N6585" s="303"/>
      <c r="S6585" s="786">
        <v>0</v>
      </c>
      <c r="T6585" s="781">
        <f>VLOOKUP(C6585,METADATA!$J$5:$Q$29,IF(E6585="HI",2,IF(E6585="LO",6,10))+IF(S6585=1,2,IF(D6585=7,1,(IF(WEEKDAY(B6585)=1,2,IF(WEEKDAY(B6585)=7,1,0))))))</f>
        <v>3</v>
      </c>
      <c r="U6585" s="781">
        <f>VLOOKUP(C6585,METADATA!$A$5:$H$29,IF(E6585="HI",2,IF(E6585="LO",6,10))+IF(S6585=1,2,IF(D6585=7,1,(IF(WEEKDAY(B6585)=1,2,IF(WEEKDAY(B6585)=7,1,0))))))</f>
        <v>3</v>
      </c>
    </row>
    <row r="6586" spans="2:21" ht="13.95" customHeight="1" x14ac:dyDescent="0.25">
      <c r="B6586" s="784">
        <f t="shared" si="308"/>
        <v>45657</v>
      </c>
      <c r="C6586" s="785">
        <v>6</v>
      </c>
      <c r="D6586" s="786">
        <f>IFERROR((INDEX(METADATA!$T$2:$T$20,MATCH(B6586,METADATA!$S$2:$S$20,0))),0)</f>
        <v>0</v>
      </c>
      <c r="E6586" s="785" t="str">
        <f t="shared" si="306"/>
        <v>LO</v>
      </c>
      <c r="F6586" s="786">
        <f>VLOOKUP(C6586,METADATA!$A$5:$H$29,IF(E6586="HI",2,IF(E6586="LO",6,10))+IF(D6586=1,2,IF(D6586=7,1,(IF(WEEKDAY(B6586)=1,2,IF(WEEKDAY(B6586)=7,1,0))))))</f>
        <v>2</v>
      </c>
      <c r="G6586" s="786">
        <f>VLOOKUP(C6586,METADATA!$J$5:$Q$29,IF(E6586="HI",2,IF(E6586="LO",6,10))+IF(D6586=1,2,IF(D6586=7,1,(IF(WEEKDAY(B6586)=1,2,IF(WEEKDAY(B6586)=7,1,0))))))</f>
        <v>2</v>
      </c>
      <c r="H6586" s="787">
        <v>8783.25</v>
      </c>
      <c r="I6586" s="788">
        <v>4329.4499816894531</v>
      </c>
      <c r="K6586" s="795">
        <v>844.33749999999998</v>
      </c>
      <c r="M6586" s="798">
        <f t="shared" si="307"/>
        <v>9792.3244281657044</v>
      </c>
      <c r="N6586" s="303"/>
      <c r="S6586" s="786">
        <v>0</v>
      </c>
      <c r="T6586" s="781">
        <f>VLOOKUP(C6586,METADATA!$J$5:$Q$29,IF(E6586="HI",2,IF(E6586="LO",6,10))+IF(S6586=1,2,IF(D6586=7,1,(IF(WEEKDAY(B6586)=1,2,IF(WEEKDAY(B6586)=7,1,0))))))</f>
        <v>2</v>
      </c>
      <c r="U6586" s="781">
        <f>VLOOKUP(C6586,METADATA!$A$5:$H$29,IF(E6586="HI",2,IF(E6586="LO",6,10))+IF(S6586=1,2,IF(D6586=7,1,(IF(WEEKDAY(B6586)=1,2,IF(WEEKDAY(B6586)=7,1,0))))))</f>
        <v>2</v>
      </c>
    </row>
    <row r="6587" spans="2:21" ht="13.95" customHeight="1" x14ac:dyDescent="0.25">
      <c r="B6587" s="784">
        <f t="shared" si="308"/>
        <v>45657</v>
      </c>
      <c r="C6587" s="785">
        <v>7</v>
      </c>
      <c r="D6587" s="786">
        <f>IFERROR((INDEX(METADATA!$T$2:$T$20,MATCH(B6587,METADATA!$S$2:$S$20,0))),0)</f>
        <v>0</v>
      </c>
      <c r="E6587" s="785" t="str">
        <f t="shared" si="306"/>
        <v>LO</v>
      </c>
      <c r="F6587" s="786">
        <f>VLOOKUP(C6587,METADATA!$A$5:$H$29,IF(E6587="HI",2,IF(E6587="LO",6,10))+IF(D6587=1,2,IF(D6587=7,1,(IF(WEEKDAY(B6587)=1,2,IF(WEEKDAY(B6587)=7,1,0))))))</f>
        <v>1</v>
      </c>
      <c r="G6587" s="786">
        <f>VLOOKUP(C6587,METADATA!$J$5:$Q$29,IF(E6587="HI",2,IF(E6587="LO",6,10))+IF(D6587=1,2,IF(D6587=7,1,(IF(WEEKDAY(B6587)=1,2,IF(WEEKDAY(B6587)=7,1,0))))))</f>
        <v>1</v>
      </c>
      <c r="H6587" s="787">
        <v>9318.75</v>
      </c>
      <c r="I6587" s="788">
        <v>4140.2300415039063</v>
      </c>
      <c r="K6587" s="795">
        <v>882.38750000000005</v>
      </c>
      <c r="M6587" s="798">
        <f t="shared" si="307"/>
        <v>10197.088131377086</v>
      </c>
      <c r="N6587" s="303"/>
      <c r="S6587" s="786">
        <v>0</v>
      </c>
      <c r="T6587" s="781">
        <f>VLOOKUP(C6587,METADATA!$J$5:$Q$29,IF(E6587="HI",2,IF(E6587="LO",6,10))+IF(S6587=1,2,IF(D6587=7,1,(IF(WEEKDAY(B6587)=1,2,IF(WEEKDAY(B6587)=7,1,0))))))</f>
        <v>1</v>
      </c>
      <c r="U6587" s="781">
        <f>VLOOKUP(C6587,METADATA!$A$5:$H$29,IF(E6587="HI",2,IF(E6587="LO",6,10))+IF(S6587=1,2,IF(D6587=7,1,(IF(WEEKDAY(B6587)=1,2,IF(WEEKDAY(B6587)=7,1,0))))))</f>
        <v>1</v>
      </c>
    </row>
    <row r="6588" spans="2:21" ht="13.95" customHeight="1" x14ac:dyDescent="0.25">
      <c r="B6588" s="784">
        <f t="shared" si="308"/>
        <v>45657</v>
      </c>
      <c r="C6588" s="785">
        <v>8</v>
      </c>
      <c r="D6588" s="786">
        <f>IFERROR((INDEX(METADATA!$T$2:$T$20,MATCH(B6588,METADATA!$S$2:$S$20,0))),0)</f>
        <v>0</v>
      </c>
      <c r="E6588" s="785" t="str">
        <f t="shared" si="306"/>
        <v>LO</v>
      </c>
      <c r="F6588" s="786">
        <f>VLOOKUP(C6588,METADATA!$A$5:$H$29,IF(E6588="HI",2,IF(E6588="LO",6,10))+IF(D6588=1,2,IF(D6588=7,1,(IF(WEEKDAY(B6588)=1,2,IF(WEEKDAY(B6588)=7,1,0))))))</f>
        <v>1</v>
      </c>
      <c r="G6588" s="786">
        <f>VLOOKUP(C6588,METADATA!$J$5:$Q$29,IF(E6588="HI",2,IF(E6588="LO",6,10))+IF(D6588=1,2,IF(D6588=7,1,(IF(WEEKDAY(B6588)=1,2,IF(WEEKDAY(B6588)=7,1,0))))))</f>
        <v>1</v>
      </c>
      <c r="H6588" s="787">
        <v>10442</v>
      </c>
      <c r="I6588" s="788">
        <v>4241.9499816894531</v>
      </c>
      <c r="K6588" s="795">
        <v>877.73749999999995</v>
      </c>
      <c r="M6588" s="798">
        <f t="shared" si="307"/>
        <v>11270.736606236309</v>
      </c>
      <c r="N6588" s="303"/>
      <c r="S6588" s="786">
        <v>0</v>
      </c>
      <c r="T6588" s="781">
        <f>VLOOKUP(C6588,METADATA!$J$5:$Q$29,IF(E6588="HI",2,IF(E6588="LO",6,10))+IF(S6588=1,2,IF(D6588=7,1,(IF(WEEKDAY(B6588)=1,2,IF(WEEKDAY(B6588)=7,1,0))))))</f>
        <v>1</v>
      </c>
      <c r="U6588" s="781">
        <f>VLOOKUP(C6588,METADATA!$A$5:$H$29,IF(E6588="HI",2,IF(E6588="LO",6,10))+IF(S6588=1,2,IF(D6588=7,1,(IF(WEEKDAY(B6588)=1,2,IF(WEEKDAY(B6588)=7,1,0))))))</f>
        <v>1</v>
      </c>
    </row>
    <row r="6589" spans="2:21" ht="13.95" customHeight="1" x14ac:dyDescent="0.25">
      <c r="B6589" s="784">
        <f t="shared" si="308"/>
        <v>45657</v>
      </c>
      <c r="C6589" s="785">
        <v>9</v>
      </c>
      <c r="D6589" s="786">
        <f>IFERROR((INDEX(METADATA!$T$2:$T$20,MATCH(B6589,METADATA!$S$2:$S$20,0))),0)</f>
        <v>0</v>
      </c>
      <c r="E6589" s="785" t="str">
        <f t="shared" si="306"/>
        <v>LO</v>
      </c>
      <c r="F6589" s="786">
        <f>VLOOKUP(C6589,METADATA!$A$5:$H$29,IF(E6589="HI",2,IF(E6589="LO",6,10))+IF(D6589=1,2,IF(D6589=7,1,(IF(WEEKDAY(B6589)=1,2,IF(WEEKDAY(B6589)=7,1,0))))))</f>
        <v>2</v>
      </c>
      <c r="G6589" s="786">
        <f>VLOOKUP(C6589,METADATA!$J$5:$Q$29,IF(E6589="HI",2,IF(E6589="LO",6,10))+IF(D6589=1,2,IF(D6589=7,1,(IF(WEEKDAY(B6589)=1,2,IF(WEEKDAY(B6589)=7,1,0))))))</f>
        <v>1</v>
      </c>
      <c r="H6589" s="787">
        <v>11186.5</v>
      </c>
      <c r="I6589" s="788">
        <v>3988.4450073242188</v>
      </c>
      <c r="K6589" s="795">
        <v>870.51250000000005</v>
      </c>
      <c r="M6589" s="798">
        <f t="shared" si="307"/>
        <v>11876.256810394825</v>
      </c>
      <c r="N6589" s="303"/>
      <c r="S6589" s="786">
        <v>0</v>
      </c>
      <c r="T6589" s="781">
        <f>VLOOKUP(C6589,METADATA!$J$5:$Q$29,IF(E6589="HI",2,IF(E6589="LO",6,10))+IF(S6589=1,2,IF(D6589=7,1,(IF(WEEKDAY(B6589)=1,2,IF(WEEKDAY(B6589)=7,1,0))))))</f>
        <v>1</v>
      </c>
      <c r="U6589" s="781">
        <f>VLOOKUP(C6589,METADATA!$A$5:$H$29,IF(E6589="HI",2,IF(E6589="LO",6,10))+IF(S6589=1,2,IF(D6589=7,1,(IF(WEEKDAY(B6589)=1,2,IF(WEEKDAY(B6589)=7,1,0))))))</f>
        <v>2</v>
      </c>
    </row>
    <row r="6590" spans="2:21" ht="13.95" customHeight="1" x14ac:dyDescent="0.25">
      <c r="B6590" s="784">
        <f t="shared" si="308"/>
        <v>45657</v>
      </c>
      <c r="C6590" s="785">
        <v>10</v>
      </c>
      <c r="D6590" s="786">
        <f>IFERROR((INDEX(METADATA!$T$2:$T$20,MATCH(B6590,METADATA!$S$2:$S$20,0))),0)</f>
        <v>0</v>
      </c>
      <c r="E6590" s="785" t="str">
        <f t="shared" si="306"/>
        <v>LO</v>
      </c>
      <c r="F6590" s="786">
        <f>VLOOKUP(C6590,METADATA!$A$5:$H$29,IF(E6590="HI",2,IF(E6590="LO",6,10))+IF(D6590=1,2,IF(D6590=7,1,(IF(WEEKDAY(B6590)=1,2,IF(WEEKDAY(B6590)=7,1,0))))))</f>
        <v>2</v>
      </c>
      <c r="G6590" s="786">
        <f>VLOOKUP(C6590,METADATA!$J$5:$Q$29,IF(E6590="HI",2,IF(E6590="LO",6,10))+IF(D6590=1,2,IF(D6590=7,1,(IF(WEEKDAY(B6590)=1,2,IF(WEEKDAY(B6590)=7,1,0))))))</f>
        <v>2</v>
      </c>
      <c r="H6590" s="787">
        <v>11525.5</v>
      </c>
      <c r="I6590" s="788">
        <v>3098.4649963378906</v>
      </c>
      <c r="K6590" s="795">
        <v>865.8125</v>
      </c>
      <c r="M6590" s="798">
        <f t="shared" si="307"/>
        <v>11934.723942493651</v>
      </c>
      <c r="N6590" s="303"/>
      <c r="S6590" s="786">
        <v>0</v>
      </c>
      <c r="T6590" s="781">
        <f>VLOOKUP(C6590,METADATA!$J$5:$Q$29,IF(E6590="HI",2,IF(E6590="LO",6,10))+IF(S6590=1,2,IF(D6590=7,1,(IF(WEEKDAY(B6590)=1,2,IF(WEEKDAY(B6590)=7,1,0))))))</f>
        <v>2</v>
      </c>
      <c r="U6590" s="781">
        <f>VLOOKUP(C6590,METADATA!$A$5:$H$29,IF(E6590="HI",2,IF(E6590="LO",6,10))+IF(S6590=1,2,IF(D6590=7,1,(IF(WEEKDAY(B6590)=1,2,IF(WEEKDAY(B6590)=7,1,0))))))</f>
        <v>2</v>
      </c>
    </row>
    <row r="6591" spans="2:21" ht="13.95" customHeight="1" x14ac:dyDescent="0.25">
      <c r="B6591" s="784">
        <f t="shared" si="308"/>
        <v>45657</v>
      </c>
      <c r="C6591" s="785">
        <v>11</v>
      </c>
      <c r="D6591" s="786">
        <f>IFERROR((INDEX(METADATA!$T$2:$T$20,MATCH(B6591,METADATA!$S$2:$S$20,0))),0)</f>
        <v>0</v>
      </c>
      <c r="E6591" s="785" t="str">
        <f t="shared" si="306"/>
        <v>LO</v>
      </c>
      <c r="F6591" s="786">
        <f>VLOOKUP(C6591,METADATA!$A$5:$H$29,IF(E6591="HI",2,IF(E6591="LO",6,10))+IF(D6591=1,2,IF(D6591=7,1,(IF(WEEKDAY(B6591)=1,2,IF(WEEKDAY(B6591)=7,1,0))))))</f>
        <v>2</v>
      </c>
      <c r="G6591" s="786">
        <f>VLOOKUP(C6591,METADATA!$J$5:$Q$29,IF(E6591="HI",2,IF(E6591="LO",6,10))+IF(D6591=1,2,IF(D6591=7,1,(IF(WEEKDAY(B6591)=1,2,IF(WEEKDAY(B6591)=7,1,0))))))</f>
        <v>2</v>
      </c>
      <c r="H6591" s="787">
        <v>11587.5</v>
      </c>
      <c r="I6591" s="788">
        <v>3795.9625244140625</v>
      </c>
      <c r="K6591" s="795">
        <v>834.63750000000005</v>
      </c>
      <c r="M6591" s="798">
        <f t="shared" si="307"/>
        <v>12193.419854034222</v>
      </c>
      <c r="N6591" s="303"/>
      <c r="S6591" s="786">
        <v>0</v>
      </c>
      <c r="T6591" s="781">
        <f>VLOOKUP(C6591,METADATA!$J$5:$Q$29,IF(E6591="HI",2,IF(E6591="LO",6,10))+IF(S6591=1,2,IF(D6591=7,1,(IF(WEEKDAY(B6591)=1,2,IF(WEEKDAY(B6591)=7,1,0))))))</f>
        <v>2</v>
      </c>
      <c r="U6591" s="781">
        <f>VLOOKUP(C6591,METADATA!$A$5:$H$29,IF(E6591="HI",2,IF(E6591="LO",6,10))+IF(S6591=1,2,IF(D6591=7,1,(IF(WEEKDAY(B6591)=1,2,IF(WEEKDAY(B6591)=7,1,0))))))</f>
        <v>2</v>
      </c>
    </row>
    <row r="6592" spans="2:21" ht="13.95" customHeight="1" x14ac:dyDescent="0.25">
      <c r="B6592" s="784">
        <f t="shared" si="308"/>
        <v>45657</v>
      </c>
      <c r="C6592" s="785">
        <v>12</v>
      </c>
      <c r="D6592" s="786">
        <f>IFERROR((INDEX(METADATA!$T$2:$T$20,MATCH(B6592,METADATA!$S$2:$S$20,0))),0)</f>
        <v>0</v>
      </c>
      <c r="E6592" s="785" t="str">
        <f t="shared" si="306"/>
        <v>LO</v>
      </c>
      <c r="F6592" s="786">
        <f>VLOOKUP(C6592,METADATA!$A$5:$H$29,IF(E6592="HI",2,IF(E6592="LO",6,10))+IF(D6592=1,2,IF(D6592=7,1,(IF(WEEKDAY(B6592)=1,2,IF(WEEKDAY(B6592)=7,1,0))))))</f>
        <v>2</v>
      </c>
      <c r="G6592" s="786">
        <f>VLOOKUP(C6592,METADATA!$J$5:$Q$29,IF(E6592="HI",2,IF(E6592="LO",6,10))+IF(D6592=1,2,IF(D6592=7,1,(IF(WEEKDAY(B6592)=1,2,IF(WEEKDAY(B6592)=7,1,0))))))</f>
        <v>2</v>
      </c>
      <c r="H6592" s="787">
        <v>11680</v>
      </c>
      <c r="I6592" s="788">
        <v>4026.7750549316406</v>
      </c>
      <c r="K6592" s="795">
        <v>847.33749999999998</v>
      </c>
      <c r="M6592" s="798">
        <f t="shared" si="307"/>
        <v>12354.647600924105</v>
      </c>
      <c r="N6592" s="303"/>
      <c r="S6592" s="786">
        <v>0</v>
      </c>
      <c r="T6592" s="781">
        <f>VLOOKUP(C6592,METADATA!$J$5:$Q$29,IF(E6592="HI",2,IF(E6592="LO",6,10))+IF(S6592=1,2,IF(D6592=7,1,(IF(WEEKDAY(B6592)=1,2,IF(WEEKDAY(B6592)=7,1,0))))))</f>
        <v>2</v>
      </c>
      <c r="U6592" s="781">
        <f>VLOOKUP(C6592,METADATA!$A$5:$H$29,IF(E6592="HI",2,IF(E6592="LO",6,10))+IF(S6592=1,2,IF(D6592=7,1,(IF(WEEKDAY(B6592)=1,2,IF(WEEKDAY(B6592)=7,1,0))))))</f>
        <v>2</v>
      </c>
    </row>
    <row r="6593" spans="2:21" ht="13.95" customHeight="1" x14ac:dyDescent="0.25">
      <c r="B6593" s="784">
        <f t="shared" si="308"/>
        <v>45657</v>
      </c>
      <c r="C6593" s="785">
        <v>13</v>
      </c>
      <c r="D6593" s="786">
        <f>IFERROR((INDEX(METADATA!$T$2:$T$20,MATCH(B6593,METADATA!$S$2:$S$20,0))),0)</f>
        <v>0</v>
      </c>
      <c r="E6593" s="785" t="str">
        <f t="shared" si="306"/>
        <v>LO</v>
      </c>
      <c r="F6593" s="786">
        <f>VLOOKUP(C6593,METADATA!$A$5:$H$29,IF(E6593="HI",2,IF(E6593="LO",6,10))+IF(D6593=1,2,IF(D6593=7,1,(IF(WEEKDAY(B6593)=1,2,IF(WEEKDAY(B6593)=7,1,0))))))</f>
        <v>2</v>
      </c>
      <c r="G6593" s="786">
        <f>VLOOKUP(C6593,METADATA!$J$5:$Q$29,IF(E6593="HI",2,IF(E6593="LO",6,10))+IF(D6593=1,2,IF(D6593=7,1,(IF(WEEKDAY(B6593)=1,2,IF(WEEKDAY(B6593)=7,1,0))))))</f>
        <v>2</v>
      </c>
      <c r="H6593" s="787">
        <v>11358.25</v>
      </c>
      <c r="I6593" s="788">
        <v>4076.0250244140625</v>
      </c>
      <c r="K6593" s="795">
        <v>851.61249999999995</v>
      </c>
      <c r="M6593" s="798">
        <f t="shared" si="307"/>
        <v>12067.469621347702</v>
      </c>
      <c r="N6593" s="303"/>
      <c r="S6593" s="786">
        <v>0</v>
      </c>
      <c r="T6593" s="781">
        <f>VLOOKUP(C6593,METADATA!$J$5:$Q$29,IF(E6593="HI",2,IF(E6593="LO",6,10))+IF(S6593=1,2,IF(D6593=7,1,(IF(WEEKDAY(B6593)=1,2,IF(WEEKDAY(B6593)=7,1,0))))))</f>
        <v>2</v>
      </c>
      <c r="U6593" s="781">
        <f>VLOOKUP(C6593,METADATA!$A$5:$H$29,IF(E6593="HI",2,IF(E6593="LO",6,10))+IF(S6593=1,2,IF(D6593=7,1,(IF(WEEKDAY(B6593)=1,2,IF(WEEKDAY(B6593)=7,1,0))))))</f>
        <v>2</v>
      </c>
    </row>
    <row r="6594" spans="2:21" ht="13.95" customHeight="1" x14ac:dyDescent="0.25">
      <c r="B6594" s="784">
        <f t="shared" si="308"/>
        <v>45657</v>
      </c>
      <c r="C6594" s="785">
        <v>14</v>
      </c>
      <c r="D6594" s="786">
        <f>IFERROR((INDEX(METADATA!$T$2:$T$20,MATCH(B6594,METADATA!$S$2:$S$20,0))),0)</f>
        <v>0</v>
      </c>
      <c r="E6594" s="785" t="str">
        <f t="shared" si="306"/>
        <v>LO</v>
      </c>
      <c r="F6594" s="786">
        <f>VLOOKUP(C6594,METADATA!$A$5:$H$29,IF(E6594="HI",2,IF(E6594="LO",6,10))+IF(D6594=1,2,IF(D6594=7,1,(IF(WEEKDAY(B6594)=1,2,IF(WEEKDAY(B6594)=7,1,0))))))</f>
        <v>2</v>
      </c>
      <c r="G6594" s="786">
        <f>VLOOKUP(C6594,METADATA!$J$5:$Q$29,IF(E6594="HI",2,IF(E6594="LO",6,10))+IF(D6594=1,2,IF(D6594=7,1,(IF(WEEKDAY(B6594)=1,2,IF(WEEKDAY(B6594)=7,1,0))))))</f>
        <v>2</v>
      </c>
      <c r="H6594" s="787">
        <v>11059</v>
      </c>
      <c r="I6594" s="788">
        <v>4172.1900329589844</v>
      </c>
      <c r="K6594" s="795">
        <v>856.5</v>
      </c>
      <c r="M6594" s="798">
        <f t="shared" si="307"/>
        <v>11819.841397883572</v>
      </c>
      <c r="N6594" s="303"/>
      <c r="S6594" s="786">
        <v>0</v>
      </c>
      <c r="T6594" s="781">
        <f>VLOOKUP(C6594,METADATA!$J$5:$Q$29,IF(E6594="HI",2,IF(E6594="LO",6,10))+IF(S6594=1,2,IF(D6594=7,1,(IF(WEEKDAY(B6594)=1,2,IF(WEEKDAY(B6594)=7,1,0))))))</f>
        <v>2</v>
      </c>
      <c r="U6594" s="781">
        <f>VLOOKUP(C6594,METADATA!$A$5:$H$29,IF(E6594="HI",2,IF(E6594="LO",6,10))+IF(S6594=1,2,IF(D6594=7,1,(IF(WEEKDAY(B6594)=1,2,IF(WEEKDAY(B6594)=7,1,0))))))</f>
        <v>2</v>
      </c>
    </row>
    <row r="6595" spans="2:21" ht="13.95" customHeight="1" x14ac:dyDescent="0.25">
      <c r="B6595" s="784">
        <f t="shared" si="308"/>
        <v>45657</v>
      </c>
      <c r="C6595" s="785">
        <v>15</v>
      </c>
      <c r="D6595" s="786">
        <f>IFERROR((INDEX(METADATA!$T$2:$T$20,MATCH(B6595,METADATA!$S$2:$S$20,0))),0)</f>
        <v>0</v>
      </c>
      <c r="E6595" s="785" t="str">
        <f t="shared" si="306"/>
        <v>LO</v>
      </c>
      <c r="F6595" s="786">
        <f>VLOOKUP(C6595,METADATA!$A$5:$H$29,IF(E6595="HI",2,IF(E6595="LO",6,10))+IF(D6595=1,2,IF(D6595=7,1,(IF(WEEKDAY(B6595)=1,2,IF(WEEKDAY(B6595)=7,1,0))))))</f>
        <v>2</v>
      </c>
      <c r="G6595" s="786">
        <f>VLOOKUP(C6595,METADATA!$J$5:$Q$29,IF(E6595="HI",2,IF(E6595="LO",6,10))+IF(D6595=1,2,IF(D6595=7,1,(IF(WEEKDAY(B6595)=1,2,IF(WEEKDAY(B6595)=7,1,0))))))</f>
        <v>2</v>
      </c>
      <c r="H6595" s="787">
        <v>11217.75</v>
      </c>
      <c r="I6595" s="788">
        <v>4359.0900268554688</v>
      </c>
      <c r="K6595" s="795">
        <v>824.32500000000005</v>
      </c>
      <c r="M6595" s="798">
        <f t="shared" si="307"/>
        <v>12034.931695889711</v>
      </c>
      <c r="N6595" s="303"/>
      <c r="S6595" s="786">
        <v>0</v>
      </c>
      <c r="T6595" s="781">
        <f>VLOOKUP(C6595,METADATA!$J$5:$Q$29,IF(E6595="HI",2,IF(E6595="LO",6,10))+IF(S6595=1,2,IF(D6595=7,1,(IF(WEEKDAY(B6595)=1,2,IF(WEEKDAY(B6595)=7,1,0))))))</f>
        <v>2</v>
      </c>
      <c r="U6595" s="781">
        <f>VLOOKUP(C6595,METADATA!$A$5:$H$29,IF(E6595="HI",2,IF(E6595="LO",6,10))+IF(S6595=1,2,IF(D6595=7,1,(IF(WEEKDAY(B6595)=1,2,IF(WEEKDAY(B6595)=7,1,0))))))</f>
        <v>2</v>
      </c>
    </row>
    <row r="6596" spans="2:21" ht="13.95" customHeight="1" x14ac:dyDescent="0.25">
      <c r="B6596" s="784">
        <f t="shared" si="308"/>
        <v>45657</v>
      </c>
      <c r="C6596" s="785">
        <v>16</v>
      </c>
      <c r="D6596" s="786">
        <f>IFERROR((INDEX(METADATA!$T$2:$T$20,MATCH(B6596,METADATA!$S$2:$S$20,0))),0)</f>
        <v>0</v>
      </c>
      <c r="E6596" s="785" t="str">
        <f t="shared" ref="E6596:E6659" si="309">IF(B6596="","",IF(AND(MONTH(B6596)&gt;=MONTH($AA$9),MONTH(B6596)&lt;=MONTH($AA$11)),"HI","LO"))</f>
        <v>LO</v>
      </c>
      <c r="F6596" s="786">
        <f>VLOOKUP(C6596,METADATA!$A$5:$H$29,IF(E6596="HI",2,IF(E6596="LO",6,10))+IF(D6596=1,2,IF(D6596=7,1,(IF(WEEKDAY(B6596)=1,2,IF(WEEKDAY(B6596)=7,1,0))))))</f>
        <v>2</v>
      </c>
      <c r="G6596" s="786">
        <f>VLOOKUP(C6596,METADATA!$J$5:$Q$29,IF(E6596="HI",2,IF(E6596="LO",6,10))+IF(D6596=1,2,IF(D6596=7,1,(IF(WEEKDAY(B6596)=1,2,IF(WEEKDAY(B6596)=7,1,0))))))</f>
        <v>2</v>
      </c>
      <c r="H6596" s="787">
        <v>11917.75</v>
      </c>
      <c r="I6596" s="788">
        <v>4431.8600769042969</v>
      </c>
      <c r="K6596" s="795">
        <v>882.73749999999995</v>
      </c>
      <c r="M6596" s="798">
        <f t="shared" ref="M6596:M6659" si="310">SQRT(H6596^2+I6596^2)</f>
        <v>12715.114974067601</v>
      </c>
      <c r="N6596" s="303"/>
      <c r="S6596" s="786">
        <v>0</v>
      </c>
      <c r="T6596" s="781">
        <f>VLOOKUP(C6596,METADATA!$J$5:$Q$29,IF(E6596="HI",2,IF(E6596="LO",6,10))+IF(S6596=1,2,IF(D6596=7,1,(IF(WEEKDAY(B6596)=1,2,IF(WEEKDAY(B6596)=7,1,0))))))</f>
        <v>2</v>
      </c>
      <c r="U6596" s="781">
        <f>VLOOKUP(C6596,METADATA!$A$5:$H$29,IF(E6596="HI",2,IF(E6596="LO",6,10))+IF(S6596=1,2,IF(D6596=7,1,(IF(WEEKDAY(B6596)=1,2,IF(WEEKDAY(B6596)=7,1,0))))))</f>
        <v>2</v>
      </c>
    </row>
    <row r="6597" spans="2:21" ht="13.95" customHeight="1" x14ac:dyDescent="0.25">
      <c r="B6597" s="784">
        <f t="shared" si="308"/>
        <v>45657</v>
      </c>
      <c r="C6597" s="785">
        <v>17</v>
      </c>
      <c r="D6597" s="786">
        <f>IFERROR((INDEX(METADATA!$T$2:$T$20,MATCH(B6597,METADATA!$S$2:$S$20,0))),0)</f>
        <v>0</v>
      </c>
      <c r="E6597" s="785" t="str">
        <f t="shared" si="309"/>
        <v>LO</v>
      </c>
      <c r="F6597" s="786">
        <f>VLOOKUP(C6597,METADATA!$A$5:$H$29,IF(E6597="HI",2,IF(E6597="LO",6,10))+IF(D6597=1,2,IF(D6597=7,1,(IF(WEEKDAY(B6597)=1,2,IF(WEEKDAY(B6597)=7,1,0))))))</f>
        <v>2</v>
      </c>
      <c r="G6597" s="786">
        <f>VLOOKUP(C6597,METADATA!$J$5:$Q$29,IF(E6597="HI",2,IF(E6597="LO",6,10))+IF(D6597=1,2,IF(D6597=7,1,(IF(WEEKDAY(B6597)=1,2,IF(WEEKDAY(B6597)=7,1,0))))))</f>
        <v>2</v>
      </c>
      <c r="H6597" s="787">
        <v>12867.75</v>
      </c>
      <c r="I6597" s="788">
        <v>4301.0349426269531</v>
      </c>
      <c r="K6597" s="795">
        <v>0</v>
      </c>
      <c r="M6597" s="798">
        <f t="shared" si="310"/>
        <v>13567.530786410549</v>
      </c>
      <c r="N6597" s="303"/>
      <c r="S6597" s="786">
        <v>0</v>
      </c>
      <c r="T6597" s="781">
        <f>VLOOKUP(C6597,METADATA!$J$5:$Q$29,IF(E6597="HI",2,IF(E6597="LO",6,10))+IF(S6597=1,2,IF(D6597=7,1,(IF(WEEKDAY(B6597)=1,2,IF(WEEKDAY(B6597)=7,1,0))))))</f>
        <v>2</v>
      </c>
      <c r="U6597" s="781">
        <f>VLOOKUP(C6597,METADATA!$A$5:$H$29,IF(E6597="HI",2,IF(E6597="LO",6,10))+IF(S6597=1,2,IF(D6597=7,1,(IF(WEEKDAY(B6597)=1,2,IF(WEEKDAY(B6597)=7,1,0))))))</f>
        <v>2</v>
      </c>
    </row>
    <row r="6598" spans="2:21" ht="13.95" customHeight="1" x14ac:dyDescent="0.25">
      <c r="B6598" s="784">
        <f t="shared" si="308"/>
        <v>45657</v>
      </c>
      <c r="C6598" s="785">
        <v>18</v>
      </c>
      <c r="D6598" s="786">
        <f>IFERROR((INDEX(METADATA!$T$2:$T$20,MATCH(B6598,METADATA!$S$2:$S$20,0))),0)</f>
        <v>0</v>
      </c>
      <c r="E6598" s="785" t="str">
        <f t="shared" si="309"/>
        <v>LO</v>
      </c>
      <c r="F6598" s="786">
        <f>VLOOKUP(C6598,METADATA!$A$5:$H$29,IF(E6598="HI",2,IF(E6598="LO",6,10))+IF(D6598=1,2,IF(D6598=7,1,(IF(WEEKDAY(B6598)=1,2,IF(WEEKDAY(B6598)=7,1,0))))))</f>
        <v>1</v>
      </c>
      <c r="G6598" s="786">
        <f>VLOOKUP(C6598,METADATA!$J$5:$Q$29,IF(E6598="HI",2,IF(E6598="LO",6,10))+IF(D6598=1,2,IF(D6598=7,1,(IF(WEEKDAY(B6598)=1,2,IF(WEEKDAY(B6598)=7,1,0))))))</f>
        <v>1</v>
      </c>
      <c r="H6598" s="787">
        <v>12701</v>
      </c>
      <c r="I6598" s="788">
        <v>4391.9100341796875</v>
      </c>
      <c r="K6598" s="795">
        <v>0</v>
      </c>
      <c r="M6598" s="798">
        <f t="shared" si="310"/>
        <v>13438.908986533401</v>
      </c>
      <c r="N6598" s="303"/>
      <c r="S6598" s="786">
        <v>0</v>
      </c>
      <c r="T6598" s="781">
        <f>VLOOKUP(C6598,METADATA!$J$5:$Q$29,IF(E6598="HI",2,IF(E6598="LO",6,10))+IF(S6598=1,2,IF(D6598=7,1,(IF(WEEKDAY(B6598)=1,2,IF(WEEKDAY(B6598)=7,1,0))))))</f>
        <v>1</v>
      </c>
      <c r="U6598" s="781">
        <f>VLOOKUP(C6598,METADATA!$A$5:$H$29,IF(E6598="HI",2,IF(E6598="LO",6,10))+IF(S6598=1,2,IF(D6598=7,1,(IF(WEEKDAY(B6598)=1,2,IF(WEEKDAY(B6598)=7,1,0))))))</f>
        <v>1</v>
      </c>
    </row>
    <row r="6599" spans="2:21" ht="13.95" customHeight="1" x14ac:dyDescent="0.25">
      <c r="B6599" s="784">
        <f t="shared" si="308"/>
        <v>45657</v>
      </c>
      <c r="C6599" s="785">
        <v>19</v>
      </c>
      <c r="D6599" s="786">
        <f>IFERROR((INDEX(METADATA!$T$2:$T$20,MATCH(B6599,METADATA!$S$2:$S$20,0))),0)</f>
        <v>0</v>
      </c>
      <c r="E6599" s="785" t="str">
        <f t="shared" si="309"/>
        <v>LO</v>
      </c>
      <c r="F6599" s="786">
        <f>VLOOKUP(C6599,METADATA!$A$5:$H$29,IF(E6599="HI",2,IF(E6599="LO",6,10))+IF(D6599=1,2,IF(D6599=7,1,(IF(WEEKDAY(B6599)=1,2,IF(WEEKDAY(B6599)=7,1,0))))))</f>
        <v>1</v>
      </c>
      <c r="G6599" s="786">
        <f>VLOOKUP(C6599,METADATA!$J$5:$Q$29,IF(E6599="HI",2,IF(E6599="LO",6,10))+IF(D6599=1,2,IF(D6599=7,1,(IF(WEEKDAY(B6599)=1,2,IF(WEEKDAY(B6599)=7,1,0))))))</f>
        <v>1</v>
      </c>
      <c r="H6599" s="787">
        <v>12378</v>
      </c>
      <c r="I6599" s="788">
        <v>4343.570068359375</v>
      </c>
      <c r="K6599" s="795">
        <v>0</v>
      </c>
      <c r="M6599" s="798">
        <f t="shared" si="310"/>
        <v>13117.983264921002</v>
      </c>
      <c r="N6599" s="303"/>
      <c r="S6599" s="786">
        <v>0</v>
      </c>
      <c r="T6599" s="781">
        <f>VLOOKUP(C6599,METADATA!$J$5:$Q$29,IF(E6599="HI",2,IF(E6599="LO",6,10))+IF(S6599=1,2,IF(D6599=7,1,(IF(WEEKDAY(B6599)=1,2,IF(WEEKDAY(B6599)=7,1,0))))))</f>
        <v>1</v>
      </c>
      <c r="U6599" s="781">
        <f>VLOOKUP(C6599,METADATA!$A$5:$H$29,IF(E6599="HI",2,IF(E6599="LO",6,10))+IF(S6599=1,2,IF(D6599=7,1,(IF(WEEKDAY(B6599)=1,2,IF(WEEKDAY(B6599)=7,1,0))))))</f>
        <v>1</v>
      </c>
    </row>
    <row r="6600" spans="2:21" ht="13.95" customHeight="1" x14ac:dyDescent="0.25">
      <c r="B6600" s="784">
        <f t="shared" si="308"/>
        <v>45657</v>
      </c>
      <c r="C6600" s="785">
        <v>20</v>
      </c>
      <c r="D6600" s="786">
        <f>IFERROR((INDEX(METADATA!$T$2:$T$20,MATCH(B6600,METADATA!$S$2:$S$20,0))),0)</f>
        <v>0</v>
      </c>
      <c r="E6600" s="785" t="str">
        <f t="shared" si="309"/>
        <v>LO</v>
      </c>
      <c r="F6600" s="786">
        <f>VLOOKUP(C6600,METADATA!$A$5:$H$29,IF(E6600="HI",2,IF(E6600="LO",6,10))+IF(D6600=1,2,IF(D6600=7,1,(IF(WEEKDAY(B6600)=1,2,IF(WEEKDAY(B6600)=7,1,0))))))</f>
        <v>1</v>
      </c>
      <c r="G6600" s="786">
        <f>VLOOKUP(C6600,METADATA!$J$5:$Q$29,IF(E6600="HI",2,IF(E6600="LO",6,10))+IF(D6600=1,2,IF(D6600=7,1,(IF(WEEKDAY(B6600)=1,2,IF(WEEKDAY(B6600)=7,1,0))))))</f>
        <v>2</v>
      </c>
      <c r="H6600" s="787">
        <v>11037.5</v>
      </c>
      <c r="I6600" s="788">
        <v>4200.1699523925781</v>
      </c>
      <c r="K6600" s="795">
        <v>0</v>
      </c>
      <c r="M6600" s="798">
        <f t="shared" si="310"/>
        <v>11809.650032028107</v>
      </c>
      <c r="N6600" s="303"/>
      <c r="S6600" s="786">
        <v>0</v>
      </c>
      <c r="T6600" s="781">
        <f>VLOOKUP(C6600,METADATA!$J$5:$Q$29,IF(E6600="HI",2,IF(E6600="LO",6,10))+IF(S6600=1,2,IF(D6600=7,1,(IF(WEEKDAY(B6600)=1,2,IF(WEEKDAY(B6600)=7,1,0))))))</f>
        <v>2</v>
      </c>
      <c r="U6600" s="781">
        <f>VLOOKUP(C6600,METADATA!$A$5:$H$29,IF(E6600="HI",2,IF(E6600="LO",6,10))+IF(S6600=1,2,IF(D6600=7,1,(IF(WEEKDAY(B6600)=1,2,IF(WEEKDAY(B6600)=7,1,0))))))</f>
        <v>1</v>
      </c>
    </row>
    <row r="6601" spans="2:21" ht="13.95" customHeight="1" x14ac:dyDescent="0.25">
      <c r="B6601" s="784">
        <f t="shared" si="308"/>
        <v>45657</v>
      </c>
      <c r="C6601" s="785">
        <v>21</v>
      </c>
      <c r="D6601" s="786">
        <f>IFERROR((INDEX(METADATA!$T$2:$T$20,MATCH(B6601,METADATA!$S$2:$S$20,0))),0)</f>
        <v>0</v>
      </c>
      <c r="E6601" s="785" t="str">
        <f t="shared" si="309"/>
        <v>LO</v>
      </c>
      <c r="F6601" s="786">
        <f>VLOOKUP(C6601,METADATA!$A$5:$H$29,IF(E6601="HI",2,IF(E6601="LO",6,10))+IF(D6601=1,2,IF(D6601=7,1,(IF(WEEKDAY(B6601)=1,2,IF(WEEKDAY(B6601)=7,1,0))))))</f>
        <v>2</v>
      </c>
      <c r="G6601" s="786">
        <f>VLOOKUP(C6601,METADATA!$J$5:$Q$29,IF(E6601="HI",2,IF(E6601="LO",6,10))+IF(D6601=1,2,IF(D6601=7,1,(IF(WEEKDAY(B6601)=1,2,IF(WEEKDAY(B6601)=7,1,0))))))</f>
        <v>2</v>
      </c>
      <c r="H6601" s="787">
        <v>10070.25</v>
      </c>
      <c r="I6601" s="788">
        <v>4400.7000732421875</v>
      </c>
      <c r="K6601" s="795">
        <v>0</v>
      </c>
      <c r="M6601" s="798">
        <f t="shared" si="310"/>
        <v>10989.817841854059</v>
      </c>
      <c r="N6601" s="303"/>
      <c r="S6601" s="786">
        <v>0</v>
      </c>
      <c r="T6601" s="781">
        <f>VLOOKUP(C6601,METADATA!$J$5:$Q$29,IF(E6601="HI",2,IF(E6601="LO",6,10))+IF(S6601=1,2,IF(D6601=7,1,(IF(WEEKDAY(B6601)=1,2,IF(WEEKDAY(B6601)=7,1,0))))))</f>
        <v>2</v>
      </c>
      <c r="U6601" s="781">
        <f>VLOOKUP(C6601,METADATA!$A$5:$H$29,IF(E6601="HI",2,IF(E6601="LO",6,10))+IF(S6601=1,2,IF(D6601=7,1,(IF(WEEKDAY(B6601)=1,2,IF(WEEKDAY(B6601)=7,1,0))))))</f>
        <v>2</v>
      </c>
    </row>
    <row r="6602" spans="2:21" ht="13.95" customHeight="1" x14ac:dyDescent="0.25">
      <c r="B6602" s="784">
        <f t="shared" si="308"/>
        <v>45657</v>
      </c>
      <c r="C6602" s="785">
        <v>22</v>
      </c>
      <c r="D6602" s="786">
        <f>IFERROR((INDEX(METADATA!$T$2:$T$20,MATCH(B6602,METADATA!$S$2:$S$20,0))),0)</f>
        <v>0</v>
      </c>
      <c r="E6602" s="785" t="str">
        <f t="shared" si="309"/>
        <v>LO</v>
      </c>
      <c r="F6602" s="786">
        <f>VLOOKUP(C6602,METADATA!$A$5:$H$29,IF(E6602="HI",2,IF(E6602="LO",6,10))+IF(D6602=1,2,IF(D6602=7,1,(IF(WEEKDAY(B6602)=1,2,IF(WEEKDAY(B6602)=7,1,0))))))</f>
        <v>3</v>
      </c>
      <c r="G6602" s="786">
        <f>VLOOKUP(C6602,METADATA!$J$5:$Q$29,IF(E6602="HI",2,IF(E6602="LO",6,10))+IF(D6602=1,2,IF(D6602=7,1,(IF(WEEKDAY(B6602)=1,2,IF(WEEKDAY(B6602)=7,1,0))))))</f>
        <v>3</v>
      </c>
      <c r="H6602" s="787">
        <v>8975.75</v>
      </c>
      <c r="I6602" s="788">
        <v>4438.1649475097656</v>
      </c>
      <c r="K6602" s="795">
        <v>0</v>
      </c>
      <c r="M6602" s="798">
        <f t="shared" si="310"/>
        <v>10013.061278340623</v>
      </c>
      <c r="N6602" s="303"/>
      <c r="S6602" s="786">
        <v>0</v>
      </c>
      <c r="T6602" s="781">
        <f>VLOOKUP(C6602,METADATA!$J$5:$Q$29,IF(E6602="HI",2,IF(E6602="LO",6,10))+IF(S6602=1,2,IF(D6602=7,1,(IF(WEEKDAY(B6602)=1,2,IF(WEEKDAY(B6602)=7,1,0))))))</f>
        <v>3</v>
      </c>
      <c r="U6602" s="781">
        <f>VLOOKUP(C6602,METADATA!$A$5:$H$29,IF(E6602="HI",2,IF(E6602="LO",6,10))+IF(S6602=1,2,IF(D6602=7,1,(IF(WEEKDAY(B6602)=1,2,IF(WEEKDAY(B6602)=7,1,0))))))</f>
        <v>3</v>
      </c>
    </row>
    <row r="6603" spans="2:21" ht="13.95" customHeight="1" x14ac:dyDescent="0.25">
      <c r="B6603" s="784">
        <f t="shared" si="308"/>
        <v>45657</v>
      </c>
      <c r="C6603" s="785">
        <v>23</v>
      </c>
      <c r="D6603" s="786">
        <f>IFERROR((INDEX(METADATA!$T$2:$T$20,MATCH(B6603,METADATA!$S$2:$S$20,0))),0)</f>
        <v>0</v>
      </c>
      <c r="E6603" s="785" t="str">
        <f t="shared" si="309"/>
        <v>LO</v>
      </c>
      <c r="F6603" s="786">
        <f>VLOOKUP(C6603,METADATA!$A$5:$H$29,IF(E6603="HI",2,IF(E6603="LO",6,10))+IF(D6603=1,2,IF(D6603=7,1,(IF(WEEKDAY(B6603)=1,2,IF(WEEKDAY(B6603)=7,1,0))))))</f>
        <v>3</v>
      </c>
      <c r="G6603" s="786">
        <f>VLOOKUP(C6603,METADATA!$J$5:$Q$29,IF(E6603="HI",2,IF(E6603="LO",6,10))+IF(D6603=1,2,IF(D6603=7,1,(IF(WEEKDAY(B6603)=1,2,IF(WEEKDAY(B6603)=7,1,0))))))</f>
        <v>3</v>
      </c>
      <c r="H6603" s="787">
        <v>8140</v>
      </c>
      <c r="I6603" s="788">
        <v>4281.8149108886719</v>
      </c>
      <c r="K6603" s="795">
        <v>0</v>
      </c>
      <c r="M6603" s="798">
        <f t="shared" si="310"/>
        <v>9197.4745952956328</v>
      </c>
      <c r="N6603" s="303"/>
      <c r="S6603" s="786">
        <v>0</v>
      </c>
      <c r="T6603" s="781">
        <f>VLOOKUP(C6603,METADATA!$J$5:$Q$29,IF(E6603="HI",2,IF(E6603="LO",6,10))+IF(S6603=1,2,IF(D6603=7,1,(IF(WEEKDAY(B6603)=1,2,IF(WEEKDAY(B6603)=7,1,0))))))</f>
        <v>3</v>
      </c>
      <c r="U6603" s="781">
        <f>VLOOKUP(C6603,METADATA!$A$5:$H$29,IF(E6603="HI",2,IF(E6603="LO",6,10))+IF(S6603=1,2,IF(D6603=7,1,(IF(WEEKDAY(B6603)=1,2,IF(WEEKDAY(B6603)=7,1,0))))))</f>
        <v>3</v>
      </c>
    </row>
    <row r="6604" spans="2:21" ht="13.95" customHeight="1" x14ac:dyDescent="0.25">
      <c r="B6604" s="784">
        <f t="shared" si="308"/>
        <v>45658</v>
      </c>
      <c r="C6604" s="785">
        <v>0</v>
      </c>
      <c r="D6604" s="786">
        <f>IFERROR((INDEX(METADATA!$T$2:$T$20,MATCH(B6604,METADATA!$S$2:$S$20,0))),0)</f>
        <v>1</v>
      </c>
      <c r="E6604" s="785" t="str">
        <f t="shared" si="309"/>
        <v>LO</v>
      </c>
      <c r="F6604" s="786">
        <f>VLOOKUP(C6604,METADATA!$A$5:$H$29,IF(E6604="HI",2,IF(E6604="LO",6,10))+IF(D6604=1,2,IF(D6604=7,1,(IF(WEEKDAY(B6604)=1,2,IF(WEEKDAY(B6604)=7,1,0))))))</f>
        <v>3</v>
      </c>
      <c r="G6604" s="786">
        <f>VLOOKUP(C6604,METADATA!$J$5:$Q$29,IF(E6604="HI",2,IF(E6604="LO",6,10))+IF(D6604=1,2,IF(D6604=7,1,(IF(WEEKDAY(B6604)=1,2,IF(WEEKDAY(B6604)=7,1,0))))))</f>
        <v>3</v>
      </c>
      <c r="H6604" s="787">
        <v>7650</v>
      </c>
      <c r="I6604" s="788">
        <v>4375.4450378417969</v>
      </c>
      <c r="K6604" s="795">
        <v>0</v>
      </c>
      <c r="M6604" s="798">
        <f t="shared" si="310"/>
        <v>8812.8893831236983</v>
      </c>
      <c r="N6604" s="303"/>
      <c r="S6604" s="786">
        <v>0</v>
      </c>
      <c r="T6604" s="781">
        <f>VLOOKUP(C6604,METADATA!$J$5:$Q$29,IF(E6604="HI",2,IF(E6604="LO",6,10))+IF(S6604=1,2,IF(D6604=7,1,(IF(WEEKDAY(B6604)=1,2,IF(WEEKDAY(B6604)=7,1,0))))))</f>
        <v>3</v>
      </c>
      <c r="U6604" s="781">
        <f>VLOOKUP(C6604,METADATA!$A$5:$H$29,IF(E6604="HI",2,IF(E6604="LO",6,10))+IF(S6604=1,2,IF(D6604=7,1,(IF(WEEKDAY(B6604)=1,2,IF(WEEKDAY(B6604)=7,1,0))))))</f>
        <v>3</v>
      </c>
    </row>
    <row r="6605" spans="2:21" ht="13.95" customHeight="1" x14ac:dyDescent="0.25">
      <c r="B6605" s="784">
        <f t="shared" si="308"/>
        <v>45658</v>
      </c>
      <c r="C6605" s="785">
        <v>1</v>
      </c>
      <c r="D6605" s="786">
        <f>IFERROR((INDEX(METADATA!$T$2:$T$20,MATCH(B6605,METADATA!$S$2:$S$20,0))),0)</f>
        <v>1</v>
      </c>
      <c r="E6605" s="785" t="str">
        <f t="shared" si="309"/>
        <v>LO</v>
      </c>
      <c r="F6605" s="786">
        <f>VLOOKUP(C6605,METADATA!$A$5:$H$29,IF(E6605="HI",2,IF(E6605="LO",6,10))+IF(D6605=1,2,IF(D6605=7,1,(IF(WEEKDAY(B6605)=1,2,IF(WEEKDAY(B6605)=7,1,0))))))</f>
        <v>3</v>
      </c>
      <c r="G6605" s="786">
        <f>VLOOKUP(C6605,METADATA!$J$5:$Q$29,IF(E6605="HI",2,IF(E6605="LO",6,10))+IF(D6605=1,2,IF(D6605=7,1,(IF(WEEKDAY(B6605)=1,2,IF(WEEKDAY(B6605)=7,1,0))))))</f>
        <v>3</v>
      </c>
      <c r="H6605" s="787">
        <v>7366.5</v>
      </c>
      <c r="I6605" s="788">
        <v>4283.9199829101563</v>
      </c>
      <c r="K6605" s="795">
        <v>0</v>
      </c>
      <c r="M6605" s="798">
        <f t="shared" si="310"/>
        <v>8521.5780621887716</v>
      </c>
      <c r="N6605" s="303"/>
      <c r="S6605" s="786">
        <v>0</v>
      </c>
      <c r="T6605" s="781">
        <f>VLOOKUP(C6605,METADATA!$J$5:$Q$29,IF(E6605="HI",2,IF(E6605="LO",6,10))+IF(S6605=1,2,IF(D6605=7,1,(IF(WEEKDAY(B6605)=1,2,IF(WEEKDAY(B6605)=7,1,0))))))</f>
        <v>3</v>
      </c>
      <c r="U6605" s="781">
        <f>VLOOKUP(C6605,METADATA!$A$5:$H$29,IF(E6605="HI",2,IF(E6605="LO",6,10))+IF(S6605=1,2,IF(D6605=7,1,(IF(WEEKDAY(B6605)=1,2,IF(WEEKDAY(B6605)=7,1,0))))))</f>
        <v>3</v>
      </c>
    </row>
    <row r="6606" spans="2:21" ht="13.95" customHeight="1" x14ac:dyDescent="0.25">
      <c r="B6606" s="784">
        <f t="shared" si="308"/>
        <v>45658</v>
      </c>
      <c r="C6606" s="785">
        <v>2</v>
      </c>
      <c r="D6606" s="786">
        <f>IFERROR((INDEX(METADATA!$T$2:$T$20,MATCH(B6606,METADATA!$S$2:$S$20,0))),0)</f>
        <v>1</v>
      </c>
      <c r="E6606" s="785" t="str">
        <f t="shared" si="309"/>
        <v>LO</v>
      </c>
      <c r="F6606" s="786">
        <f>VLOOKUP(C6606,METADATA!$A$5:$H$29,IF(E6606="HI",2,IF(E6606="LO",6,10))+IF(D6606=1,2,IF(D6606=7,1,(IF(WEEKDAY(B6606)=1,2,IF(WEEKDAY(B6606)=7,1,0))))))</f>
        <v>3</v>
      </c>
      <c r="G6606" s="786">
        <f>VLOOKUP(C6606,METADATA!$J$5:$Q$29,IF(E6606="HI",2,IF(E6606="LO",6,10))+IF(D6606=1,2,IF(D6606=7,1,(IF(WEEKDAY(B6606)=1,2,IF(WEEKDAY(B6606)=7,1,0))))))</f>
        <v>3</v>
      </c>
      <c r="H6606" s="787">
        <v>7300</v>
      </c>
      <c r="I6606" s="788">
        <v>4491.9250793457031</v>
      </c>
      <c r="K6606" s="795">
        <v>0</v>
      </c>
      <c r="M6606" s="798">
        <f t="shared" si="310"/>
        <v>8571.3120884993386</v>
      </c>
      <c r="N6606" s="303"/>
      <c r="S6606" s="786">
        <v>0</v>
      </c>
      <c r="T6606" s="781">
        <f>VLOOKUP(C6606,METADATA!$J$5:$Q$29,IF(E6606="HI",2,IF(E6606="LO",6,10))+IF(S6606=1,2,IF(D6606=7,1,(IF(WEEKDAY(B6606)=1,2,IF(WEEKDAY(B6606)=7,1,0))))))</f>
        <v>3</v>
      </c>
      <c r="U6606" s="781">
        <f>VLOOKUP(C6606,METADATA!$A$5:$H$29,IF(E6606="HI",2,IF(E6606="LO",6,10))+IF(S6606=1,2,IF(D6606=7,1,(IF(WEEKDAY(B6606)=1,2,IF(WEEKDAY(B6606)=7,1,0))))))</f>
        <v>3</v>
      </c>
    </row>
    <row r="6607" spans="2:21" ht="13.95" customHeight="1" x14ac:dyDescent="0.25">
      <c r="B6607" s="784">
        <f t="shared" si="308"/>
        <v>45658</v>
      </c>
      <c r="C6607" s="785">
        <v>3</v>
      </c>
      <c r="D6607" s="786">
        <f>IFERROR((INDEX(METADATA!$T$2:$T$20,MATCH(B6607,METADATA!$S$2:$S$20,0))),0)</f>
        <v>1</v>
      </c>
      <c r="E6607" s="785" t="str">
        <f t="shared" si="309"/>
        <v>LO</v>
      </c>
      <c r="F6607" s="786">
        <f>VLOOKUP(C6607,METADATA!$A$5:$H$29,IF(E6607="HI",2,IF(E6607="LO",6,10))+IF(D6607=1,2,IF(D6607=7,1,(IF(WEEKDAY(B6607)=1,2,IF(WEEKDAY(B6607)=7,1,0))))))</f>
        <v>3</v>
      </c>
      <c r="G6607" s="786">
        <f>VLOOKUP(C6607,METADATA!$J$5:$Q$29,IF(E6607="HI",2,IF(E6607="LO",6,10))+IF(D6607=1,2,IF(D6607=7,1,(IF(WEEKDAY(B6607)=1,2,IF(WEEKDAY(B6607)=7,1,0))))))</f>
        <v>3</v>
      </c>
      <c r="H6607" s="787">
        <v>7445</v>
      </c>
      <c r="I6607" s="788">
        <v>4433.3550109863281</v>
      </c>
      <c r="K6607" s="795">
        <v>0</v>
      </c>
      <c r="M6607" s="798">
        <f t="shared" si="310"/>
        <v>8665.0251963533028</v>
      </c>
      <c r="N6607" s="303"/>
      <c r="S6607" s="786">
        <v>0</v>
      </c>
      <c r="T6607" s="781">
        <f>VLOOKUP(C6607,METADATA!$J$5:$Q$29,IF(E6607="HI",2,IF(E6607="LO",6,10))+IF(S6607=1,2,IF(D6607=7,1,(IF(WEEKDAY(B6607)=1,2,IF(WEEKDAY(B6607)=7,1,0))))))</f>
        <v>3</v>
      </c>
      <c r="U6607" s="781">
        <f>VLOOKUP(C6607,METADATA!$A$5:$H$29,IF(E6607="HI",2,IF(E6607="LO",6,10))+IF(S6607=1,2,IF(D6607=7,1,(IF(WEEKDAY(B6607)=1,2,IF(WEEKDAY(B6607)=7,1,0))))))</f>
        <v>3</v>
      </c>
    </row>
    <row r="6608" spans="2:21" ht="13.95" customHeight="1" x14ac:dyDescent="0.25">
      <c r="B6608" s="784">
        <f t="shared" si="308"/>
        <v>45658</v>
      </c>
      <c r="C6608" s="785">
        <v>4</v>
      </c>
      <c r="D6608" s="786">
        <f>IFERROR((INDEX(METADATA!$T$2:$T$20,MATCH(B6608,METADATA!$S$2:$S$20,0))),0)</f>
        <v>1</v>
      </c>
      <c r="E6608" s="785" t="str">
        <f t="shared" si="309"/>
        <v>LO</v>
      </c>
      <c r="F6608" s="786">
        <f>VLOOKUP(C6608,METADATA!$A$5:$H$29,IF(E6608="HI",2,IF(E6608="LO",6,10))+IF(D6608=1,2,IF(D6608=7,1,(IF(WEEKDAY(B6608)=1,2,IF(WEEKDAY(B6608)=7,1,0))))))</f>
        <v>3</v>
      </c>
      <c r="G6608" s="786">
        <f>VLOOKUP(C6608,METADATA!$J$5:$Q$29,IF(E6608="HI",2,IF(E6608="LO",6,10))+IF(D6608=1,2,IF(D6608=7,1,(IF(WEEKDAY(B6608)=1,2,IF(WEEKDAY(B6608)=7,1,0))))))</f>
        <v>3</v>
      </c>
      <c r="H6608" s="787">
        <v>7717</v>
      </c>
      <c r="I6608" s="788">
        <v>4291.1300354003906</v>
      </c>
      <c r="K6608" s="795">
        <v>870.51250000000005</v>
      </c>
      <c r="M6608" s="798">
        <f t="shared" si="310"/>
        <v>8829.8293290819256</v>
      </c>
      <c r="N6608" s="303"/>
      <c r="S6608" s="786">
        <v>0</v>
      </c>
      <c r="T6608" s="781">
        <f>VLOOKUP(C6608,METADATA!$J$5:$Q$29,IF(E6608="HI",2,IF(E6608="LO",6,10))+IF(S6608=1,2,IF(D6608=7,1,(IF(WEEKDAY(B6608)=1,2,IF(WEEKDAY(B6608)=7,1,0))))))</f>
        <v>3</v>
      </c>
      <c r="U6608" s="781">
        <f>VLOOKUP(C6608,METADATA!$A$5:$H$29,IF(E6608="HI",2,IF(E6608="LO",6,10))+IF(S6608=1,2,IF(D6608=7,1,(IF(WEEKDAY(B6608)=1,2,IF(WEEKDAY(B6608)=7,1,0))))))</f>
        <v>3</v>
      </c>
    </row>
    <row r="6609" spans="2:21" ht="13.95" customHeight="1" x14ac:dyDescent="0.25">
      <c r="B6609" s="784">
        <f t="shared" si="308"/>
        <v>45658</v>
      </c>
      <c r="C6609" s="785">
        <v>5</v>
      </c>
      <c r="D6609" s="786">
        <f>IFERROR((INDEX(METADATA!$T$2:$T$20,MATCH(B6609,METADATA!$S$2:$S$20,0))),0)</f>
        <v>1</v>
      </c>
      <c r="E6609" s="785" t="str">
        <f t="shared" si="309"/>
        <v>LO</v>
      </c>
      <c r="F6609" s="786">
        <f>VLOOKUP(C6609,METADATA!$A$5:$H$29,IF(E6609="HI",2,IF(E6609="LO",6,10))+IF(D6609=1,2,IF(D6609=7,1,(IF(WEEKDAY(B6609)=1,2,IF(WEEKDAY(B6609)=7,1,0))))))</f>
        <v>3</v>
      </c>
      <c r="G6609" s="786">
        <f>VLOOKUP(C6609,METADATA!$J$5:$Q$29,IF(E6609="HI",2,IF(E6609="LO",6,10))+IF(D6609=1,2,IF(D6609=7,1,(IF(WEEKDAY(B6609)=1,2,IF(WEEKDAY(B6609)=7,1,0))))))</f>
        <v>3</v>
      </c>
      <c r="H6609" s="787">
        <v>7903.5</v>
      </c>
      <c r="I6609" s="788">
        <v>4464.9950256347656</v>
      </c>
      <c r="K6609" s="795">
        <v>865.8125</v>
      </c>
      <c r="M6609" s="798">
        <f t="shared" si="310"/>
        <v>9077.5268013343375</v>
      </c>
      <c r="N6609" s="303"/>
      <c r="S6609" s="786">
        <v>0</v>
      </c>
      <c r="T6609" s="781">
        <f>VLOOKUP(C6609,METADATA!$J$5:$Q$29,IF(E6609="HI",2,IF(E6609="LO",6,10))+IF(S6609=1,2,IF(D6609=7,1,(IF(WEEKDAY(B6609)=1,2,IF(WEEKDAY(B6609)=7,1,0))))))</f>
        <v>3</v>
      </c>
      <c r="U6609" s="781">
        <f>VLOOKUP(C6609,METADATA!$A$5:$H$29,IF(E6609="HI",2,IF(E6609="LO",6,10))+IF(S6609=1,2,IF(D6609=7,1,(IF(WEEKDAY(B6609)=1,2,IF(WEEKDAY(B6609)=7,1,0))))))</f>
        <v>3</v>
      </c>
    </row>
    <row r="6610" spans="2:21" ht="13.95" customHeight="1" x14ac:dyDescent="0.25">
      <c r="B6610" s="784">
        <f t="shared" si="308"/>
        <v>45658</v>
      </c>
      <c r="C6610" s="785">
        <v>6</v>
      </c>
      <c r="D6610" s="786">
        <f>IFERROR((INDEX(METADATA!$T$2:$T$20,MATCH(B6610,METADATA!$S$2:$S$20,0))),0)</f>
        <v>1</v>
      </c>
      <c r="E6610" s="785" t="str">
        <f t="shared" si="309"/>
        <v>LO</v>
      </c>
      <c r="F6610" s="786">
        <f>VLOOKUP(C6610,METADATA!$A$5:$H$29,IF(E6610="HI",2,IF(E6610="LO",6,10))+IF(D6610=1,2,IF(D6610=7,1,(IF(WEEKDAY(B6610)=1,2,IF(WEEKDAY(B6610)=7,1,0))))))</f>
        <v>3</v>
      </c>
      <c r="G6610" s="786">
        <f>VLOOKUP(C6610,METADATA!$J$5:$Q$29,IF(E6610="HI",2,IF(E6610="LO",6,10))+IF(D6610=1,2,IF(D6610=7,1,(IF(WEEKDAY(B6610)=1,2,IF(WEEKDAY(B6610)=7,1,0))))))</f>
        <v>3</v>
      </c>
      <c r="H6610" s="787">
        <v>8545.25</v>
      </c>
      <c r="I6610" s="788">
        <v>4415.5799865722656</v>
      </c>
      <c r="K6610" s="795">
        <v>834.63750000000005</v>
      </c>
      <c r="M6610" s="798">
        <f t="shared" si="310"/>
        <v>9618.6612467805262</v>
      </c>
      <c r="N6610" s="303"/>
      <c r="S6610" s="786">
        <v>0</v>
      </c>
      <c r="T6610" s="781">
        <f>VLOOKUP(C6610,METADATA!$J$5:$Q$29,IF(E6610="HI",2,IF(E6610="LO",6,10))+IF(S6610=1,2,IF(D6610=7,1,(IF(WEEKDAY(B6610)=1,2,IF(WEEKDAY(B6610)=7,1,0))))))</f>
        <v>2</v>
      </c>
      <c r="U6610" s="781">
        <f>VLOOKUP(C6610,METADATA!$A$5:$H$29,IF(E6610="HI",2,IF(E6610="LO",6,10))+IF(S6610=1,2,IF(D6610=7,1,(IF(WEEKDAY(B6610)=1,2,IF(WEEKDAY(B6610)=7,1,0))))))</f>
        <v>2</v>
      </c>
    </row>
    <row r="6611" spans="2:21" ht="13.95" customHeight="1" x14ac:dyDescent="0.25">
      <c r="B6611" s="784">
        <f t="shared" si="308"/>
        <v>45658</v>
      </c>
      <c r="C6611" s="785">
        <v>7</v>
      </c>
      <c r="D6611" s="786">
        <f>IFERROR((INDEX(METADATA!$T$2:$T$20,MATCH(B6611,METADATA!$S$2:$S$20,0))),0)</f>
        <v>1</v>
      </c>
      <c r="E6611" s="785" t="str">
        <f t="shared" si="309"/>
        <v>LO</v>
      </c>
      <c r="F6611" s="786">
        <f>VLOOKUP(C6611,METADATA!$A$5:$H$29,IF(E6611="HI",2,IF(E6611="LO",6,10))+IF(D6611=1,2,IF(D6611=7,1,(IF(WEEKDAY(B6611)=1,2,IF(WEEKDAY(B6611)=7,1,0))))))</f>
        <v>3</v>
      </c>
      <c r="G6611" s="786">
        <f>VLOOKUP(C6611,METADATA!$J$5:$Q$29,IF(E6611="HI",2,IF(E6611="LO",6,10))+IF(D6611=1,2,IF(D6611=7,1,(IF(WEEKDAY(B6611)=1,2,IF(WEEKDAY(B6611)=7,1,0))))))</f>
        <v>3</v>
      </c>
      <c r="H6611" s="787">
        <v>9328.25</v>
      </c>
      <c r="I6611" s="788">
        <v>4278.9100036621094</v>
      </c>
      <c r="K6611" s="795">
        <v>847.33749999999998</v>
      </c>
      <c r="M6611" s="798">
        <f t="shared" si="310"/>
        <v>10262.812425545917</v>
      </c>
      <c r="N6611" s="303"/>
      <c r="S6611" s="786">
        <v>0</v>
      </c>
      <c r="T6611" s="781">
        <f>VLOOKUP(C6611,METADATA!$J$5:$Q$29,IF(E6611="HI",2,IF(E6611="LO",6,10))+IF(S6611=1,2,IF(D6611=7,1,(IF(WEEKDAY(B6611)=1,2,IF(WEEKDAY(B6611)=7,1,0))))))</f>
        <v>1</v>
      </c>
      <c r="U6611" s="781">
        <f>VLOOKUP(C6611,METADATA!$A$5:$H$29,IF(E6611="HI",2,IF(E6611="LO",6,10))+IF(S6611=1,2,IF(D6611=7,1,(IF(WEEKDAY(B6611)=1,2,IF(WEEKDAY(B6611)=7,1,0))))))</f>
        <v>1</v>
      </c>
    </row>
    <row r="6612" spans="2:21" ht="13.95" customHeight="1" x14ac:dyDescent="0.25">
      <c r="B6612" s="784">
        <f t="shared" si="308"/>
        <v>45658</v>
      </c>
      <c r="C6612" s="785">
        <v>8</v>
      </c>
      <c r="D6612" s="786">
        <f>IFERROR((INDEX(METADATA!$T$2:$T$20,MATCH(B6612,METADATA!$S$2:$S$20,0))),0)</f>
        <v>1</v>
      </c>
      <c r="E6612" s="785" t="str">
        <f t="shared" si="309"/>
        <v>LO</v>
      </c>
      <c r="F6612" s="786">
        <f>VLOOKUP(C6612,METADATA!$A$5:$H$29,IF(E6612="HI",2,IF(E6612="LO",6,10))+IF(D6612=1,2,IF(D6612=7,1,(IF(WEEKDAY(B6612)=1,2,IF(WEEKDAY(B6612)=7,1,0))))))</f>
        <v>3</v>
      </c>
      <c r="G6612" s="786">
        <f>VLOOKUP(C6612,METADATA!$J$5:$Q$29,IF(E6612="HI",2,IF(E6612="LO",6,10))+IF(D6612=1,2,IF(D6612=7,1,(IF(WEEKDAY(B6612)=1,2,IF(WEEKDAY(B6612)=7,1,0))))))</f>
        <v>3</v>
      </c>
      <c r="H6612" s="787">
        <v>10505</v>
      </c>
      <c r="I6612" s="788">
        <v>4236.8450012207031</v>
      </c>
      <c r="K6612" s="795">
        <v>851.61249999999995</v>
      </c>
      <c r="M6612" s="798">
        <f t="shared" si="310"/>
        <v>11327.218571404406</v>
      </c>
      <c r="N6612" s="303"/>
      <c r="S6612" s="786">
        <v>0</v>
      </c>
      <c r="T6612" s="781">
        <f>VLOOKUP(C6612,METADATA!$J$5:$Q$29,IF(E6612="HI",2,IF(E6612="LO",6,10))+IF(S6612=1,2,IF(D6612=7,1,(IF(WEEKDAY(B6612)=1,2,IF(WEEKDAY(B6612)=7,1,0))))))</f>
        <v>1</v>
      </c>
      <c r="U6612" s="781">
        <f>VLOOKUP(C6612,METADATA!$A$5:$H$29,IF(E6612="HI",2,IF(E6612="LO",6,10))+IF(S6612=1,2,IF(D6612=7,1,(IF(WEEKDAY(B6612)=1,2,IF(WEEKDAY(B6612)=7,1,0))))))</f>
        <v>1</v>
      </c>
    </row>
    <row r="6613" spans="2:21" ht="13.95" customHeight="1" x14ac:dyDescent="0.25">
      <c r="B6613" s="784">
        <f t="shared" si="308"/>
        <v>45658</v>
      </c>
      <c r="C6613" s="785">
        <v>9</v>
      </c>
      <c r="D6613" s="786">
        <f>IFERROR((INDEX(METADATA!$T$2:$T$20,MATCH(B6613,METADATA!$S$2:$S$20,0))),0)</f>
        <v>1</v>
      </c>
      <c r="E6613" s="785" t="str">
        <f t="shared" si="309"/>
        <v>LO</v>
      </c>
      <c r="F6613" s="786">
        <f>VLOOKUP(C6613,METADATA!$A$5:$H$29,IF(E6613="HI",2,IF(E6613="LO",6,10))+IF(D6613=1,2,IF(D6613=7,1,(IF(WEEKDAY(B6613)=1,2,IF(WEEKDAY(B6613)=7,1,0))))))</f>
        <v>3</v>
      </c>
      <c r="G6613" s="786">
        <f>VLOOKUP(C6613,METADATA!$J$5:$Q$29,IF(E6613="HI",2,IF(E6613="LO",6,10))+IF(D6613=1,2,IF(D6613=7,1,(IF(WEEKDAY(B6613)=1,2,IF(WEEKDAY(B6613)=7,1,0))))))</f>
        <v>3</v>
      </c>
      <c r="H6613" s="787">
        <v>11384</v>
      </c>
      <c r="I6613" s="788">
        <v>3942.489990234375</v>
      </c>
      <c r="K6613" s="795">
        <v>856.5</v>
      </c>
      <c r="M6613" s="798">
        <f t="shared" si="310"/>
        <v>12047.351714094606</v>
      </c>
      <c r="N6613" s="303"/>
      <c r="S6613" s="786">
        <v>0</v>
      </c>
      <c r="T6613" s="781">
        <f>VLOOKUP(C6613,METADATA!$J$5:$Q$29,IF(E6613="HI",2,IF(E6613="LO",6,10))+IF(S6613=1,2,IF(D6613=7,1,(IF(WEEKDAY(B6613)=1,2,IF(WEEKDAY(B6613)=7,1,0))))))</f>
        <v>1</v>
      </c>
      <c r="U6613" s="781">
        <f>VLOOKUP(C6613,METADATA!$A$5:$H$29,IF(E6613="HI",2,IF(E6613="LO",6,10))+IF(S6613=1,2,IF(D6613=7,1,(IF(WEEKDAY(B6613)=1,2,IF(WEEKDAY(B6613)=7,1,0))))))</f>
        <v>2</v>
      </c>
    </row>
    <row r="6614" spans="2:21" ht="13.95" customHeight="1" x14ac:dyDescent="0.25">
      <c r="B6614" s="784">
        <f t="shared" si="308"/>
        <v>45658</v>
      </c>
      <c r="C6614" s="785">
        <v>10</v>
      </c>
      <c r="D6614" s="786">
        <f>IFERROR((INDEX(METADATA!$T$2:$T$20,MATCH(B6614,METADATA!$S$2:$S$20,0))),0)</f>
        <v>1</v>
      </c>
      <c r="E6614" s="785" t="str">
        <f t="shared" si="309"/>
        <v>LO</v>
      </c>
      <c r="F6614" s="786">
        <f>VLOOKUP(C6614,METADATA!$A$5:$H$29,IF(E6614="HI",2,IF(E6614="LO",6,10))+IF(D6614=1,2,IF(D6614=7,1,(IF(WEEKDAY(B6614)=1,2,IF(WEEKDAY(B6614)=7,1,0))))))</f>
        <v>3</v>
      </c>
      <c r="G6614" s="786">
        <f>VLOOKUP(C6614,METADATA!$J$5:$Q$29,IF(E6614="HI",2,IF(E6614="LO",6,10))+IF(D6614=1,2,IF(D6614=7,1,(IF(WEEKDAY(B6614)=1,2,IF(WEEKDAY(B6614)=7,1,0))))))</f>
        <v>3</v>
      </c>
      <c r="H6614" s="787">
        <v>11676.25</v>
      </c>
      <c r="I6614" s="788">
        <v>3117.2274780273438</v>
      </c>
      <c r="K6614" s="795">
        <v>824.32500000000005</v>
      </c>
      <c r="M6614" s="798">
        <f t="shared" si="310"/>
        <v>12085.1942976631</v>
      </c>
      <c r="N6614" s="303"/>
      <c r="S6614" s="786">
        <v>0</v>
      </c>
      <c r="T6614" s="781">
        <f>VLOOKUP(C6614,METADATA!$J$5:$Q$29,IF(E6614="HI",2,IF(E6614="LO",6,10))+IF(S6614=1,2,IF(D6614=7,1,(IF(WEEKDAY(B6614)=1,2,IF(WEEKDAY(B6614)=7,1,0))))))</f>
        <v>2</v>
      </c>
      <c r="U6614" s="781">
        <f>VLOOKUP(C6614,METADATA!$A$5:$H$29,IF(E6614="HI",2,IF(E6614="LO",6,10))+IF(S6614=1,2,IF(D6614=7,1,(IF(WEEKDAY(B6614)=1,2,IF(WEEKDAY(B6614)=7,1,0))))))</f>
        <v>2</v>
      </c>
    </row>
    <row r="6615" spans="2:21" ht="13.95" customHeight="1" x14ac:dyDescent="0.25">
      <c r="B6615" s="784">
        <f t="shared" si="308"/>
        <v>45658</v>
      </c>
      <c r="C6615" s="785">
        <v>11</v>
      </c>
      <c r="D6615" s="786">
        <f>IFERROR((INDEX(METADATA!$T$2:$T$20,MATCH(B6615,METADATA!$S$2:$S$20,0))),0)</f>
        <v>1</v>
      </c>
      <c r="E6615" s="785" t="str">
        <f t="shared" si="309"/>
        <v>LO</v>
      </c>
      <c r="F6615" s="786">
        <f>VLOOKUP(C6615,METADATA!$A$5:$H$29,IF(E6615="HI",2,IF(E6615="LO",6,10))+IF(D6615=1,2,IF(D6615=7,1,(IF(WEEKDAY(B6615)=1,2,IF(WEEKDAY(B6615)=7,1,0))))))</f>
        <v>3</v>
      </c>
      <c r="G6615" s="786">
        <f>VLOOKUP(C6615,METADATA!$J$5:$Q$29,IF(E6615="HI",2,IF(E6615="LO",6,10))+IF(D6615=1,2,IF(D6615=7,1,(IF(WEEKDAY(B6615)=1,2,IF(WEEKDAY(B6615)=7,1,0))))))</f>
        <v>3</v>
      </c>
      <c r="H6615" s="787">
        <v>11850.75</v>
      </c>
      <c r="I6615" s="788">
        <v>3074.7850646972656</v>
      </c>
      <c r="K6615" s="795">
        <v>882.73749999999995</v>
      </c>
      <c r="M6615" s="798">
        <f t="shared" si="310"/>
        <v>12243.144153222462</v>
      </c>
      <c r="N6615" s="303"/>
      <c r="S6615" s="786">
        <v>0</v>
      </c>
      <c r="T6615" s="781">
        <f>VLOOKUP(C6615,METADATA!$J$5:$Q$29,IF(E6615="HI",2,IF(E6615="LO",6,10))+IF(S6615=1,2,IF(D6615=7,1,(IF(WEEKDAY(B6615)=1,2,IF(WEEKDAY(B6615)=7,1,0))))))</f>
        <v>2</v>
      </c>
      <c r="U6615" s="781">
        <f>VLOOKUP(C6615,METADATA!$A$5:$H$29,IF(E6615="HI",2,IF(E6615="LO",6,10))+IF(S6615=1,2,IF(D6615=7,1,(IF(WEEKDAY(B6615)=1,2,IF(WEEKDAY(B6615)=7,1,0))))))</f>
        <v>2</v>
      </c>
    </row>
    <row r="6616" spans="2:21" ht="13.95" customHeight="1" x14ac:dyDescent="0.25">
      <c r="B6616" s="784">
        <f t="shared" si="308"/>
        <v>45658</v>
      </c>
      <c r="C6616" s="785">
        <v>12</v>
      </c>
      <c r="D6616" s="786">
        <f>IFERROR((INDEX(METADATA!$T$2:$T$20,MATCH(B6616,METADATA!$S$2:$S$20,0))),0)</f>
        <v>1</v>
      </c>
      <c r="E6616" s="785" t="str">
        <f t="shared" si="309"/>
        <v>LO</v>
      </c>
      <c r="F6616" s="786">
        <f>VLOOKUP(C6616,METADATA!$A$5:$H$29,IF(E6616="HI",2,IF(E6616="LO",6,10))+IF(D6616=1,2,IF(D6616=7,1,(IF(WEEKDAY(B6616)=1,2,IF(WEEKDAY(B6616)=7,1,0))))))</f>
        <v>3</v>
      </c>
      <c r="G6616" s="786">
        <f>VLOOKUP(C6616,METADATA!$J$5:$Q$29,IF(E6616="HI",2,IF(E6616="LO",6,10))+IF(D6616=1,2,IF(D6616=7,1,(IF(WEEKDAY(B6616)=1,2,IF(WEEKDAY(B6616)=7,1,0))))))</f>
        <v>3</v>
      </c>
      <c r="H6616" s="787">
        <v>12022.25</v>
      </c>
      <c r="I6616" s="788">
        <v>3836.6149597167969</v>
      </c>
      <c r="K6616" s="795">
        <v>909.3125</v>
      </c>
      <c r="M6616" s="798">
        <f t="shared" si="310"/>
        <v>12619.592283890264</v>
      </c>
      <c r="N6616" s="303"/>
      <c r="S6616" s="786">
        <v>0</v>
      </c>
      <c r="T6616" s="781">
        <f>VLOOKUP(C6616,METADATA!$J$5:$Q$29,IF(E6616="HI",2,IF(E6616="LO",6,10))+IF(S6616=1,2,IF(D6616=7,1,(IF(WEEKDAY(B6616)=1,2,IF(WEEKDAY(B6616)=7,1,0))))))</f>
        <v>2</v>
      </c>
      <c r="U6616" s="781">
        <f>VLOOKUP(C6616,METADATA!$A$5:$H$29,IF(E6616="HI",2,IF(E6616="LO",6,10))+IF(S6616=1,2,IF(D6616=7,1,(IF(WEEKDAY(B6616)=1,2,IF(WEEKDAY(B6616)=7,1,0))))))</f>
        <v>2</v>
      </c>
    </row>
    <row r="6617" spans="2:21" ht="13.95" customHeight="1" x14ac:dyDescent="0.25">
      <c r="B6617" s="784">
        <f t="shared" si="308"/>
        <v>45658</v>
      </c>
      <c r="C6617" s="785">
        <v>13</v>
      </c>
      <c r="D6617" s="786">
        <f>IFERROR((INDEX(METADATA!$T$2:$T$20,MATCH(B6617,METADATA!$S$2:$S$20,0))),0)</f>
        <v>1</v>
      </c>
      <c r="E6617" s="785" t="str">
        <f t="shared" si="309"/>
        <v>LO</v>
      </c>
      <c r="F6617" s="786">
        <f>VLOOKUP(C6617,METADATA!$A$5:$H$29,IF(E6617="HI",2,IF(E6617="LO",6,10))+IF(D6617=1,2,IF(D6617=7,1,(IF(WEEKDAY(B6617)=1,2,IF(WEEKDAY(B6617)=7,1,0))))))</f>
        <v>3</v>
      </c>
      <c r="G6617" s="786">
        <f>VLOOKUP(C6617,METADATA!$J$5:$Q$29,IF(E6617="HI",2,IF(E6617="LO",6,10))+IF(D6617=1,2,IF(D6617=7,1,(IF(WEEKDAY(B6617)=1,2,IF(WEEKDAY(B6617)=7,1,0))))))</f>
        <v>3</v>
      </c>
      <c r="H6617" s="787">
        <v>11768.75</v>
      </c>
      <c r="I6617" s="788">
        <v>3996.0499572753906</v>
      </c>
      <c r="K6617" s="795">
        <v>905.6</v>
      </c>
      <c r="M6617" s="798">
        <f t="shared" si="310"/>
        <v>12428.672166548631</v>
      </c>
      <c r="N6617" s="303"/>
      <c r="S6617" s="786">
        <v>0</v>
      </c>
      <c r="T6617" s="781">
        <f>VLOOKUP(C6617,METADATA!$J$5:$Q$29,IF(E6617="HI",2,IF(E6617="LO",6,10))+IF(S6617=1,2,IF(D6617=7,1,(IF(WEEKDAY(B6617)=1,2,IF(WEEKDAY(B6617)=7,1,0))))))</f>
        <v>2</v>
      </c>
      <c r="U6617" s="781">
        <f>VLOOKUP(C6617,METADATA!$A$5:$H$29,IF(E6617="HI",2,IF(E6617="LO",6,10))+IF(S6617=1,2,IF(D6617=7,1,(IF(WEEKDAY(B6617)=1,2,IF(WEEKDAY(B6617)=7,1,0))))))</f>
        <v>2</v>
      </c>
    </row>
    <row r="6618" spans="2:21" ht="13.95" customHeight="1" x14ac:dyDescent="0.25">
      <c r="B6618" s="784">
        <f t="shared" si="308"/>
        <v>45658</v>
      </c>
      <c r="C6618" s="785">
        <v>14</v>
      </c>
      <c r="D6618" s="786">
        <f>IFERROR((INDEX(METADATA!$T$2:$T$20,MATCH(B6618,METADATA!$S$2:$S$20,0))),0)</f>
        <v>1</v>
      </c>
      <c r="E6618" s="785" t="str">
        <f t="shared" si="309"/>
        <v>LO</v>
      </c>
      <c r="F6618" s="786">
        <f>VLOOKUP(C6618,METADATA!$A$5:$H$29,IF(E6618="HI",2,IF(E6618="LO",6,10))+IF(D6618=1,2,IF(D6618=7,1,(IF(WEEKDAY(B6618)=1,2,IF(WEEKDAY(B6618)=7,1,0))))))</f>
        <v>3</v>
      </c>
      <c r="G6618" s="786">
        <f>VLOOKUP(C6618,METADATA!$J$5:$Q$29,IF(E6618="HI",2,IF(E6618="LO",6,10))+IF(D6618=1,2,IF(D6618=7,1,(IF(WEEKDAY(B6618)=1,2,IF(WEEKDAY(B6618)=7,1,0))))))</f>
        <v>3</v>
      </c>
      <c r="H6618" s="787">
        <v>11661</v>
      </c>
      <c r="I6618" s="788">
        <v>4016.655029296875</v>
      </c>
      <c r="K6618" s="795">
        <v>913.98749999999995</v>
      </c>
      <c r="M6618" s="798">
        <f t="shared" si="310"/>
        <v>12333.387151321242</v>
      </c>
      <c r="N6618" s="303"/>
      <c r="S6618" s="786">
        <v>0</v>
      </c>
      <c r="T6618" s="781">
        <f>VLOOKUP(C6618,METADATA!$J$5:$Q$29,IF(E6618="HI",2,IF(E6618="LO",6,10))+IF(S6618=1,2,IF(D6618=7,1,(IF(WEEKDAY(B6618)=1,2,IF(WEEKDAY(B6618)=7,1,0))))))</f>
        <v>2</v>
      </c>
      <c r="U6618" s="781">
        <f>VLOOKUP(C6618,METADATA!$A$5:$H$29,IF(E6618="HI",2,IF(E6618="LO",6,10))+IF(S6618=1,2,IF(D6618=7,1,(IF(WEEKDAY(B6618)=1,2,IF(WEEKDAY(B6618)=7,1,0))))))</f>
        <v>2</v>
      </c>
    </row>
    <row r="6619" spans="2:21" ht="13.95" customHeight="1" x14ac:dyDescent="0.25">
      <c r="B6619" s="784">
        <f t="shared" si="308"/>
        <v>45658</v>
      </c>
      <c r="C6619" s="785">
        <v>15</v>
      </c>
      <c r="D6619" s="786">
        <f>IFERROR((INDEX(METADATA!$T$2:$T$20,MATCH(B6619,METADATA!$S$2:$S$20,0))),0)</f>
        <v>1</v>
      </c>
      <c r="E6619" s="785" t="str">
        <f t="shared" si="309"/>
        <v>LO</v>
      </c>
      <c r="F6619" s="786">
        <f>VLOOKUP(C6619,METADATA!$A$5:$H$29,IF(E6619="HI",2,IF(E6619="LO",6,10))+IF(D6619=1,2,IF(D6619=7,1,(IF(WEEKDAY(B6619)=1,2,IF(WEEKDAY(B6619)=7,1,0))))))</f>
        <v>3</v>
      </c>
      <c r="G6619" s="786">
        <f>VLOOKUP(C6619,METADATA!$J$5:$Q$29,IF(E6619="HI",2,IF(E6619="LO",6,10))+IF(D6619=1,2,IF(D6619=7,1,(IF(WEEKDAY(B6619)=1,2,IF(WEEKDAY(B6619)=7,1,0))))))</f>
        <v>3</v>
      </c>
      <c r="H6619" s="787">
        <v>11840.25</v>
      </c>
      <c r="I6619" s="788">
        <v>4207.9700317382813</v>
      </c>
      <c r="K6619" s="795">
        <v>902.26250000000005</v>
      </c>
      <c r="M6619" s="798">
        <f t="shared" si="310"/>
        <v>12565.768255483126</v>
      </c>
      <c r="N6619" s="303"/>
      <c r="S6619" s="786">
        <v>0</v>
      </c>
      <c r="T6619" s="781">
        <f>VLOOKUP(C6619,METADATA!$J$5:$Q$29,IF(E6619="HI",2,IF(E6619="LO",6,10))+IF(S6619=1,2,IF(D6619=7,1,(IF(WEEKDAY(B6619)=1,2,IF(WEEKDAY(B6619)=7,1,0))))))</f>
        <v>2</v>
      </c>
      <c r="U6619" s="781">
        <f>VLOOKUP(C6619,METADATA!$A$5:$H$29,IF(E6619="HI",2,IF(E6619="LO",6,10))+IF(S6619=1,2,IF(D6619=7,1,(IF(WEEKDAY(B6619)=1,2,IF(WEEKDAY(B6619)=7,1,0))))))</f>
        <v>2</v>
      </c>
    </row>
    <row r="6620" spans="2:21" ht="13.95" customHeight="1" x14ac:dyDescent="0.25">
      <c r="B6620" s="784">
        <f t="shared" ref="B6620:B6683" si="311">B6596+1</f>
        <v>45658</v>
      </c>
      <c r="C6620" s="785">
        <v>16</v>
      </c>
      <c r="D6620" s="786">
        <f>IFERROR((INDEX(METADATA!$T$2:$T$20,MATCH(B6620,METADATA!$S$2:$S$20,0))),0)</f>
        <v>1</v>
      </c>
      <c r="E6620" s="785" t="str">
        <f t="shared" si="309"/>
        <v>LO</v>
      </c>
      <c r="F6620" s="786">
        <f>VLOOKUP(C6620,METADATA!$A$5:$H$29,IF(E6620="HI",2,IF(E6620="LO",6,10))+IF(D6620=1,2,IF(D6620=7,1,(IF(WEEKDAY(B6620)=1,2,IF(WEEKDAY(B6620)=7,1,0))))))</f>
        <v>3</v>
      </c>
      <c r="G6620" s="786">
        <f>VLOOKUP(C6620,METADATA!$J$5:$Q$29,IF(E6620="HI",2,IF(E6620="LO",6,10))+IF(D6620=1,2,IF(D6620=7,1,(IF(WEEKDAY(B6620)=1,2,IF(WEEKDAY(B6620)=7,1,0))))))</f>
        <v>3</v>
      </c>
      <c r="H6620" s="787">
        <v>12400.75</v>
      </c>
      <c r="I6620" s="788">
        <v>4306.0850219726563</v>
      </c>
      <c r="K6620" s="795">
        <v>933.76250000000005</v>
      </c>
      <c r="M6620" s="798">
        <f t="shared" si="310"/>
        <v>13127.108165127507</v>
      </c>
      <c r="N6620" s="303"/>
      <c r="S6620" s="786">
        <v>0</v>
      </c>
      <c r="T6620" s="781">
        <f>VLOOKUP(C6620,METADATA!$J$5:$Q$29,IF(E6620="HI",2,IF(E6620="LO",6,10))+IF(S6620=1,2,IF(D6620=7,1,(IF(WEEKDAY(B6620)=1,2,IF(WEEKDAY(B6620)=7,1,0))))))</f>
        <v>2</v>
      </c>
      <c r="U6620" s="781">
        <f>VLOOKUP(C6620,METADATA!$A$5:$H$29,IF(E6620="HI",2,IF(E6620="LO",6,10))+IF(S6620=1,2,IF(D6620=7,1,(IF(WEEKDAY(B6620)=1,2,IF(WEEKDAY(B6620)=7,1,0))))))</f>
        <v>2</v>
      </c>
    </row>
    <row r="6621" spans="2:21" ht="13.95" customHeight="1" x14ac:dyDescent="0.25">
      <c r="B6621" s="784">
        <f t="shared" si="311"/>
        <v>45658</v>
      </c>
      <c r="C6621" s="785">
        <v>17</v>
      </c>
      <c r="D6621" s="786">
        <f>IFERROR((INDEX(METADATA!$T$2:$T$20,MATCH(B6621,METADATA!$S$2:$S$20,0))),0)</f>
        <v>1</v>
      </c>
      <c r="E6621" s="785" t="str">
        <f t="shared" si="309"/>
        <v>LO</v>
      </c>
      <c r="F6621" s="786">
        <f>VLOOKUP(C6621,METADATA!$A$5:$H$29,IF(E6621="HI",2,IF(E6621="LO",6,10))+IF(D6621=1,2,IF(D6621=7,1,(IF(WEEKDAY(B6621)=1,2,IF(WEEKDAY(B6621)=7,1,0))))))</f>
        <v>3</v>
      </c>
      <c r="G6621" s="786">
        <f>VLOOKUP(C6621,METADATA!$J$5:$Q$29,IF(E6621="HI",2,IF(E6621="LO",6,10))+IF(D6621=1,2,IF(D6621=7,1,(IF(WEEKDAY(B6621)=1,2,IF(WEEKDAY(B6621)=7,1,0))))))</f>
        <v>3</v>
      </c>
      <c r="H6621" s="787">
        <v>12994.75</v>
      </c>
      <c r="I6621" s="788">
        <v>4303.375</v>
      </c>
      <c r="K6621" s="795">
        <v>0</v>
      </c>
      <c r="M6621" s="798">
        <f t="shared" si="310"/>
        <v>13688.775107843836</v>
      </c>
      <c r="N6621" s="303"/>
      <c r="S6621" s="786">
        <v>0</v>
      </c>
      <c r="T6621" s="781">
        <f>VLOOKUP(C6621,METADATA!$J$5:$Q$29,IF(E6621="HI",2,IF(E6621="LO",6,10))+IF(S6621=1,2,IF(D6621=7,1,(IF(WEEKDAY(B6621)=1,2,IF(WEEKDAY(B6621)=7,1,0))))))</f>
        <v>2</v>
      </c>
      <c r="U6621" s="781">
        <f>VLOOKUP(C6621,METADATA!$A$5:$H$29,IF(E6621="HI",2,IF(E6621="LO",6,10))+IF(S6621=1,2,IF(D6621=7,1,(IF(WEEKDAY(B6621)=1,2,IF(WEEKDAY(B6621)=7,1,0))))))</f>
        <v>2</v>
      </c>
    </row>
    <row r="6622" spans="2:21" ht="13.95" customHeight="1" x14ac:dyDescent="0.25">
      <c r="B6622" s="784">
        <f t="shared" si="311"/>
        <v>45658</v>
      </c>
      <c r="C6622" s="785">
        <v>18</v>
      </c>
      <c r="D6622" s="786">
        <f>IFERROR((INDEX(METADATA!$T$2:$T$20,MATCH(B6622,METADATA!$S$2:$S$20,0))),0)</f>
        <v>1</v>
      </c>
      <c r="E6622" s="785" t="str">
        <f t="shared" si="309"/>
        <v>LO</v>
      </c>
      <c r="F6622" s="786">
        <f>VLOOKUP(C6622,METADATA!$A$5:$H$29,IF(E6622="HI",2,IF(E6622="LO",6,10))+IF(D6622=1,2,IF(D6622=7,1,(IF(WEEKDAY(B6622)=1,2,IF(WEEKDAY(B6622)=7,1,0))))))</f>
        <v>2</v>
      </c>
      <c r="G6622" s="786">
        <f>VLOOKUP(C6622,METADATA!$J$5:$Q$29,IF(E6622="HI",2,IF(E6622="LO",6,10))+IF(D6622=1,2,IF(D6622=7,1,(IF(WEEKDAY(B6622)=1,2,IF(WEEKDAY(B6622)=7,1,0))))))</f>
        <v>3</v>
      </c>
      <c r="H6622" s="787">
        <v>12734.75</v>
      </c>
      <c r="I6622" s="788">
        <v>4364.3500366210938</v>
      </c>
      <c r="K6622" s="795">
        <v>0</v>
      </c>
      <c r="M6622" s="798">
        <f t="shared" si="310"/>
        <v>13461.850125619974</v>
      </c>
      <c r="N6622" s="303"/>
      <c r="S6622" s="786">
        <v>0</v>
      </c>
      <c r="T6622" s="781">
        <f>VLOOKUP(C6622,METADATA!$J$5:$Q$29,IF(E6622="HI",2,IF(E6622="LO",6,10))+IF(S6622=1,2,IF(D6622=7,1,(IF(WEEKDAY(B6622)=1,2,IF(WEEKDAY(B6622)=7,1,0))))))</f>
        <v>1</v>
      </c>
      <c r="U6622" s="781">
        <f>VLOOKUP(C6622,METADATA!$A$5:$H$29,IF(E6622="HI",2,IF(E6622="LO",6,10))+IF(S6622=1,2,IF(D6622=7,1,(IF(WEEKDAY(B6622)=1,2,IF(WEEKDAY(B6622)=7,1,0))))))</f>
        <v>1</v>
      </c>
    </row>
    <row r="6623" spans="2:21" ht="13.95" customHeight="1" x14ac:dyDescent="0.25">
      <c r="B6623" s="784">
        <f t="shared" si="311"/>
        <v>45658</v>
      </c>
      <c r="C6623" s="785">
        <v>19</v>
      </c>
      <c r="D6623" s="786">
        <f>IFERROR((INDEX(METADATA!$T$2:$T$20,MATCH(B6623,METADATA!$S$2:$S$20,0))),0)</f>
        <v>1</v>
      </c>
      <c r="E6623" s="785" t="str">
        <f t="shared" si="309"/>
        <v>LO</v>
      </c>
      <c r="F6623" s="786">
        <f>VLOOKUP(C6623,METADATA!$A$5:$H$29,IF(E6623="HI",2,IF(E6623="LO",6,10))+IF(D6623=1,2,IF(D6623=7,1,(IF(WEEKDAY(B6623)=1,2,IF(WEEKDAY(B6623)=7,1,0))))))</f>
        <v>2</v>
      </c>
      <c r="G6623" s="786">
        <f>VLOOKUP(C6623,METADATA!$J$5:$Q$29,IF(E6623="HI",2,IF(E6623="LO",6,10))+IF(D6623=1,2,IF(D6623=7,1,(IF(WEEKDAY(B6623)=1,2,IF(WEEKDAY(B6623)=7,1,0))))))</f>
        <v>3</v>
      </c>
      <c r="H6623" s="787">
        <v>12505.5</v>
      </c>
      <c r="I6623" s="788">
        <v>4253.1050720214844</v>
      </c>
      <c r="K6623" s="795">
        <v>0</v>
      </c>
      <c r="M6623" s="798">
        <f t="shared" si="310"/>
        <v>13208.952759536043</v>
      </c>
      <c r="N6623" s="303"/>
      <c r="S6623" s="786">
        <v>0</v>
      </c>
      <c r="T6623" s="781">
        <f>VLOOKUP(C6623,METADATA!$J$5:$Q$29,IF(E6623="HI",2,IF(E6623="LO",6,10))+IF(S6623=1,2,IF(D6623=7,1,(IF(WEEKDAY(B6623)=1,2,IF(WEEKDAY(B6623)=7,1,0))))))</f>
        <v>1</v>
      </c>
      <c r="U6623" s="781">
        <f>VLOOKUP(C6623,METADATA!$A$5:$H$29,IF(E6623="HI",2,IF(E6623="LO",6,10))+IF(S6623=1,2,IF(D6623=7,1,(IF(WEEKDAY(B6623)=1,2,IF(WEEKDAY(B6623)=7,1,0))))))</f>
        <v>1</v>
      </c>
    </row>
    <row r="6624" spans="2:21" ht="13.95" customHeight="1" x14ac:dyDescent="0.25">
      <c r="B6624" s="784">
        <f t="shared" si="311"/>
        <v>45658</v>
      </c>
      <c r="C6624" s="785">
        <v>20</v>
      </c>
      <c r="D6624" s="786">
        <f>IFERROR((INDEX(METADATA!$T$2:$T$20,MATCH(B6624,METADATA!$S$2:$S$20,0))),0)</f>
        <v>1</v>
      </c>
      <c r="E6624" s="785" t="str">
        <f t="shared" si="309"/>
        <v>LO</v>
      </c>
      <c r="F6624" s="786">
        <f>VLOOKUP(C6624,METADATA!$A$5:$H$29,IF(E6624="HI",2,IF(E6624="LO",6,10))+IF(D6624=1,2,IF(D6624=7,1,(IF(WEEKDAY(B6624)=1,2,IF(WEEKDAY(B6624)=7,1,0))))))</f>
        <v>3</v>
      </c>
      <c r="G6624" s="786">
        <f>VLOOKUP(C6624,METADATA!$J$5:$Q$29,IF(E6624="HI",2,IF(E6624="LO",6,10))+IF(D6624=1,2,IF(D6624=7,1,(IF(WEEKDAY(B6624)=1,2,IF(WEEKDAY(B6624)=7,1,0))))))</f>
        <v>3</v>
      </c>
      <c r="H6624" s="787">
        <v>11181.75</v>
      </c>
      <c r="I6624" s="788">
        <v>4159.8150329589844</v>
      </c>
      <c r="K6624" s="795">
        <v>0</v>
      </c>
      <c r="M6624" s="798">
        <f t="shared" si="310"/>
        <v>11930.44819656544</v>
      </c>
      <c r="N6624" s="303"/>
      <c r="S6624" s="786">
        <v>0</v>
      </c>
      <c r="T6624" s="781">
        <f>VLOOKUP(C6624,METADATA!$J$5:$Q$29,IF(E6624="HI",2,IF(E6624="LO",6,10))+IF(S6624=1,2,IF(D6624=7,1,(IF(WEEKDAY(B6624)=1,2,IF(WEEKDAY(B6624)=7,1,0))))))</f>
        <v>2</v>
      </c>
      <c r="U6624" s="781">
        <f>VLOOKUP(C6624,METADATA!$A$5:$H$29,IF(E6624="HI",2,IF(E6624="LO",6,10))+IF(S6624=1,2,IF(D6624=7,1,(IF(WEEKDAY(B6624)=1,2,IF(WEEKDAY(B6624)=7,1,0))))))</f>
        <v>1</v>
      </c>
    </row>
    <row r="6625" spans="2:21" ht="13.95" customHeight="1" x14ac:dyDescent="0.25">
      <c r="B6625" s="784">
        <f t="shared" si="311"/>
        <v>45658</v>
      </c>
      <c r="C6625" s="785">
        <v>21</v>
      </c>
      <c r="D6625" s="786">
        <f>IFERROR((INDEX(METADATA!$T$2:$T$20,MATCH(B6625,METADATA!$S$2:$S$20,0))),0)</f>
        <v>1</v>
      </c>
      <c r="E6625" s="785" t="str">
        <f t="shared" si="309"/>
        <v>LO</v>
      </c>
      <c r="F6625" s="786">
        <f>VLOOKUP(C6625,METADATA!$A$5:$H$29,IF(E6625="HI",2,IF(E6625="LO",6,10))+IF(D6625=1,2,IF(D6625=7,1,(IF(WEEKDAY(B6625)=1,2,IF(WEEKDAY(B6625)=7,1,0))))))</f>
        <v>3</v>
      </c>
      <c r="G6625" s="786">
        <f>VLOOKUP(C6625,METADATA!$J$5:$Q$29,IF(E6625="HI",2,IF(E6625="LO",6,10))+IF(D6625=1,2,IF(D6625=7,1,(IF(WEEKDAY(B6625)=1,2,IF(WEEKDAY(B6625)=7,1,0))))))</f>
        <v>3</v>
      </c>
      <c r="H6625" s="787">
        <v>10285.75</v>
      </c>
      <c r="I6625" s="788">
        <v>4273.8499755859375</v>
      </c>
      <c r="K6625" s="795">
        <v>0</v>
      </c>
      <c r="M6625" s="798">
        <f t="shared" si="310"/>
        <v>11138.332311271553</v>
      </c>
      <c r="N6625" s="303"/>
      <c r="S6625" s="786">
        <v>0</v>
      </c>
      <c r="T6625" s="781">
        <f>VLOOKUP(C6625,METADATA!$J$5:$Q$29,IF(E6625="HI",2,IF(E6625="LO",6,10))+IF(S6625=1,2,IF(D6625=7,1,(IF(WEEKDAY(B6625)=1,2,IF(WEEKDAY(B6625)=7,1,0))))))</f>
        <v>2</v>
      </c>
      <c r="U6625" s="781">
        <f>VLOOKUP(C6625,METADATA!$A$5:$H$29,IF(E6625="HI",2,IF(E6625="LO",6,10))+IF(S6625=1,2,IF(D6625=7,1,(IF(WEEKDAY(B6625)=1,2,IF(WEEKDAY(B6625)=7,1,0))))))</f>
        <v>2</v>
      </c>
    </row>
    <row r="6626" spans="2:21" ht="13.95" customHeight="1" x14ac:dyDescent="0.25">
      <c r="B6626" s="784">
        <f t="shared" si="311"/>
        <v>45658</v>
      </c>
      <c r="C6626" s="785">
        <v>22</v>
      </c>
      <c r="D6626" s="786">
        <f>IFERROR((INDEX(METADATA!$T$2:$T$20,MATCH(B6626,METADATA!$S$2:$S$20,0))),0)</f>
        <v>1</v>
      </c>
      <c r="E6626" s="785" t="str">
        <f t="shared" si="309"/>
        <v>LO</v>
      </c>
      <c r="F6626" s="786">
        <f>VLOOKUP(C6626,METADATA!$A$5:$H$29,IF(E6626="HI",2,IF(E6626="LO",6,10))+IF(D6626=1,2,IF(D6626=7,1,(IF(WEEKDAY(B6626)=1,2,IF(WEEKDAY(B6626)=7,1,0))))))</f>
        <v>3</v>
      </c>
      <c r="G6626" s="786">
        <f>VLOOKUP(C6626,METADATA!$J$5:$Q$29,IF(E6626="HI",2,IF(E6626="LO",6,10))+IF(D6626=1,2,IF(D6626=7,1,(IF(WEEKDAY(B6626)=1,2,IF(WEEKDAY(B6626)=7,1,0))))))</f>
        <v>3</v>
      </c>
      <c r="H6626" s="787">
        <v>9301</v>
      </c>
      <c r="I6626" s="788">
        <v>4275.4850463867188</v>
      </c>
      <c r="K6626" s="795">
        <v>0</v>
      </c>
      <c r="M6626" s="798">
        <f t="shared" si="310"/>
        <v>10236.619235952681</v>
      </c>
      <c r="N6626" s="303"/>
      <c r="S6626" s="786">
        <v>0</v>
      </c>
      <c r="T6626" s="781">
        <f>VLOOKUP(C6626,METADATA!$J$5:$Q$29,IF(E6626="HI",2,IF(E6626="LO",6,10))+IF(S6626=1,2,IF(D6626=7,1,(IF(WEEKDAY(B6626)=1,2,IF(WEEKDAY(B6626)=7,1,0))))))</f>
        <v>3</v>
      </c>
      <c r="U6626" s="781">
        <f>VLOOKUP(C6626,METADATA!$A$5:$H$29,IF(E6626="HI",2,IF(E6626="LO",6,10))+IF(S6626=1,2,IF(D6626=7,1,(IF(WEEKDAY(B6626)=1,2,IF(WEEKDAY(B6626)=7,1,0))))))</f>
        <v>3</v>
      </c>
    </row>
    <row r="6627" spans="2:21" ht="13.95" customHeight="1" x14ac:dyDescent="0.25">
      <c r="B6627" s="784">
        <f t="shared" si="311"/>
        <v>45658</v>
      </c>
      <c r="C6627" s="785">
        <v>23</v>
      </c>
      <c r="D6627" s="786">
        <f>IFERROR((INDEX(METADATA!$T$2:$T$20,MATCH(B6627,METADATA!$S$2:$S$20,0))),0)</f>
        <v>1</v>
      </c>
      <c r="E6627" s="785" t="str">
        <f t="shared" si="309"/>
        <v>LO</v>
      </c>
      <c r="F6627" s="786">
        <f>VLOOKUP(C6627,METADATA!$A$5:$H$29,IF(E6627="HI",2,IF(E6627="LO",6,10))+IF(D6627=1,2,IF(D6627=7,1,(IF(WEEKDAY(B6627)=1,2,IF(WEEKDAY(B6627)=7,1,0))))))</f>
        <v>3</v>
      </c>
      <c r="G6627" s="786">
        <f>VLOOKUP(C6627,METADATA!$J$5:$Q$29,IF(E6627="HI",2,IF(E6627="LO",6,10))+IF(D6627=1,2,IF(D6627=7,1,(IF(WEEKDAY(B6627)=1,2,IF(WEEKDAY(B6627)=7,1,0))))))</f>
        <v>3</v>
      </c>
      <c r="H6627" s="787">
        <v>8492</v>
      </c>
      <c r="I6627" s="788">
        <v>4269.1549987792969</v>
      </c>
      <c r="K6627" s="795">
        <v>0</v>
      </c>
      <c r="M6627" s="798">
        <f t="shared" si="310"/>
        <v>9504.7224264363576</v>
      </c>
      <c r="N6627" s="303"/>
      <c r="S6627" s="786">
        <v>0</v>
      </c>
      <c r="T6627" s="781">
        <f>VLOOKUP(C6627,METADATA!$J$5:$Q$29,IF(E6627="HI",2,IF(E6627="LO",6,10))+IF(S6627=1,2,IF(D6627=7,1,(IF(WEEKDAY(B6627)=1,2,IF(WEEKDAY(B6627)=7,1,0))))))</f>
        <v>3</v>
      </c>
      <c r="U6627" s="781">
        <f>VLOOKUP(C6627,METADATA!$A$5:$H$29,IF(E6627="HI",2,IF(E6627="LO",6,10))+IF(S6627=1,2,IF(D6627=7,1,(IF(WEEKDAY(B6627)=1,2,IF(WEEKDAY(B6627)=7,1,0))))))</f>
        <v>3</v>
      </c>
    </row>
    <row r="6628" spans="2:21" ht="13.95" customHeight="1" x14ac:dyDescent="0.25">
      <c r="B6628" s="784">
        <f t="shared" si="311"/>
        <v>45659</v>
      </c>
      <c r="C6628" s="785">
        <v>0</v>
      </c>
      <c r="D6628" s="786">
        <f>IFERROR((INDEX(METADATA!$T$2:$T$20,MATCH(B6628,METADATA!$S$2:$S$20,0))),0)</f>
        <v>0</v>
      </c>
      <c r="E6628" s="785" t="str">
        <f t="shared" si="309"/>
        <v>LO</v>
      </c>
      <c r="F6628" s="786">
        <f>VLOOKUP(C6628,METADATA!$A$5:$H$29,IF(E6628="HI",2,IF(E6628="LO",6,10))+IF(D6628=1,2,IF(D6628=7,1,(IF(WEEKDAY(B6628)=1,2,IF(WEEKDAY(B6628)=7,1,0))))))</f>
        <v>3</v>
      </c>
      <c r="G6628" s="786">
        <f>VLOOKUP(C6628,METADATA!$J$5:$Q$29,IF(E6628="HI",2,IF(E6628="LO",6,10))+IF(D6628=1,2,IF(D6628=7,1,(IF(WEEKDAY(B6628)=1,2,IF(WEEKDAY(B6628)=7,1,0))))))</f>
        <v>3</v>
      </c>
      <c r="H6628" s="787">
        <v>7976</v>
      </c>
      <c r="I6628" s="788">
        <v>4336.7100830078125</v>
      </c>
      <c r="K6628" s="795">
        <v>0</v>
      </c>
      <c r="M6628" s="798">
        <f t="shared" si="310"/>
        <v>9078.7460777390188</v>
      </c>
      <c r="N6628" s="303"/>
      <c r="S6628" s="786">
        <v>0</v>
      </c>
      <c r="T6628" s="781">
        <f>VLOOKUP(C6628,METADATA!$J$5:$Q$29,IF(E6628="HI",2,IF(E6628="LO",6,10))+IF(S6628=1,2,IF(D6628=7,1,(IF(WEEKDAY(B6628)=1,2,IF(WEEKDAY(B6628)=7,1,0))))))</f>
        <v>3</v>
      </c>
      <c r="U6628" s="781">
        <f>VLOOKUP(C6628,METADATA!$A$5:$H$29,IF(E6628="HI",2,IF(E6628="LO",6,10))+IF(S6628=1,2,IF(D6628=7,1,(IF(WEEKDAY(B6628)=1,2,IF(WEEKDAY(B6628)=7,1,0))))))</f>
        <v>3</v>
      </c>
    </row>
    <row r="6629" spans="2:21" ht="13.95" customHeight="1" x14ac:dyDescent="0.25">
      <c r="B6629" s="784">
        <f t="shared" si="311"/>
        <v>45659</v>
      </c>
      <c r="C6629" s="785">
        <v>1</v>
      </c>
      <c r="D6629" s="786">
        <f>IFERROR((INDEX(METADATA!$T$2:$T$20,MATCH(B6629,METADATA!$S$2:$S$20,0))),0)</f>
        <v>0</v>
      </c>
      <c r="E6629" s="785" t="str">
        <f t="shared" si="309"/>
        <v>LO</v>
      </c>
      <c r="F6629" s="786">
        <f>VLOOKUP(C6629,METADATA!$A$5:$H$29,IF(E6629="HI",2,IF(E6629="LO",6,10))+IF(D6629=1,2,IF(D6629=7,1,(IF(WEEKDAY(B6629)=1,2,IF(WEEKDAY(B6629)=7,1,0))))))</f>
        <v>3</v>
      </c>
      <c r="G6629" s="786">
        <f>VLOOKUP(C6629,METADATA!$J$5:$Q$29,IF(E6629="HI",2,IF(E6629="LO",6,10))+IF(D6629=1,2,IF(D6629=7,1,(IF(WEEKDAY(B6629)=1,2,IF(WEEKDAY(B6629)=7,1,0))))))</f>
        <v>3</v>
      </c>
      <c r="H6629" s="787">
        <v>7547</v>
      </c>
      <c r="I6629" s="788">
        <v>3750.8098907470703</v>
      </c>
      <c r="K6629" s="795">
        <v>0</v>
      </c>
      <c r="M6629" s="798">
        <f t="shared" si="310"/>
        <v>8427.6796235100228</v>
      </c>
      <c r="N6629" s="303"/>
      <c r="S6629" s="786">
        <v>0</v>
      </c>
      <c r="T6629" s="781">
        <f>VLOOKUP(C6629,METADATA!$J$5:$Q$29,IF(E6629="HI",2,IF(E6629="LO",6,10))+IF(S6629=1,2,IF(D6629=7,1,(IF(WEEKDAY(B6629)=1,2,IF(WEEKDAY(B6629)=7,1,0))))))</f>
        <v>3</v>
      </c>
      <c r="U6629" s="781">
        <f>VLOOKUP(C6629,METADATA!$A$5:$H$29,IF(E6629="HI",2,IF(E6629="LO",6,10))+IF(S6629=1,2,IF(D6629=7,1,(IF(WEEKDAY(B6629)=1,2,IF(WEEKDAY(B6629)=7,1,0))))))</f>
        <v>3</v>
      </c>
    </row>
    <row r="6630" spans="2:21" ht="13.95" customHeight="1" x14ac:dyDescent="0.25">
      <c r="B6630" s="784">
        <f t="shared" si="311"/>
        <v>45659</v>
      </c>
      <c r="C6630" s="785">
        <v>2</v>
      </c>
      <c r="D6630" s="786">
        <f>IFERROR((INDEX(METADATA!$T$2:$T$20,MATCH(B6630,METADATA!$S$2:$S$20,0))),0)</f>
        <v>0</v>
      </c>
      <c r="E6630" s="785" t="str">
        <f t="shared" si="309"/>
        <v>LO</v>
      </c>
      <c r="F6630" s="786">
        <f>VLOOKUP(C6630,METADATA!$A$5:$H$29,IF(E6630="HI",2,IF(E6630="LO",6,10))+IF(D6630=1,2,IF(D6630=7,1,(IF(WEEKDAY(B6630)=1,2,IF(WEEKDAY(B6630)=7,1,0))))))</f>
        <v>3</v>
      </c>
      <c r="G6630" s="786">
        <f>VLOOKUP(C6630,METADATA!$J$5:$Q$29,IF(E6630="HI",2,IF(E6630="LO",6,10))+IF(D6630=1,2,IF(D6630=7,1,(IF(WEEKDAY(B6630)=1,2,IF(WEEKDAY(B6630)=7,1,0))))))</f>
        <v>3</v>
      </c>
      <c r="H6630" s="787">
        <v>7413.5</v>
      </c>
      <c r="I6630" s="788">
        <v>2692.89990234375</v>
      </c>
      <c r="K6630" s="795">
        <v>0</v>
      </c>
      <c r="M6630" s="798">
        <f t="shared" si="310"/>
        <v>7887.4388830622947</v>
      </c>
      <c r="N6630" s="303"/>
      <c r="S6630" s="786">
        <v>0</v>
      </c>
      <c r="T6630" s="781">
        <f>VLOOKUP(C6630,METADATA!$J$5:$Q$29,IF(E6630="HI",2,IF(E6630="LO",6,10))+IF(S6630=1,2,IF(D6630=7,1,(IF(WEEKDAY(B6630)=1,2,IF(WEEKDAY(B6630)=7,1,0))))))</f>
        <v>3</v>
      </c>
      <c r="U6630" s="781">
        <f>VLOOKUP(C6630,METADATA!$A$5:$H$29,IF(E6630="HI",2,IF(E6630="LO",6,10))+IF(S6630=1,2,IF(D6630=7,1,(IF(WEEKDAY(B6630)=1,2,IF(WEEKDAY(B6630)=7,1,0))))))</f>
        <v>3</v>
      </c>
    </row>
    <row r="6631" spans="2:21" ht="13.95" customHeight="1" x14ac:dyDescent="0.25">
      <c r="B6631" s="784">
        <f t="shared" si="311"/>
        <v>45659</v>
      </c>
      <c r="C6631" s="785">
        <v>3</v>
      </c>
      <c r="D6631" s="786">
        <f>IFERROR((INDEX(METADATA!$T$2:$T$20,MATCH(B6631,METADATA!$S$2:$S$20,0))),0)</f>
        <v>0</v>
      </c>
      <c r="E6631" s="785" t="str">
        <f t="shared" si="309"/>
        <v>LO</v>
      </c>
      <c r="F6631" s="786">
        <f>VLOOKUP(C6631,METADATA!$A$5:$H$29,IF(E6631="HI",2,IF(E6631="LO",6,10))+IF(D6631=1,2,IF(D6631=7,1,(IF(WEEKDAY(B6631)=1,2,IF(WEEKDAY(B6631)=7,1,0))))))</f>
        <v>3</v>
      </c>
      <c r="G6631" s="786">
        <f>VLOOKUP(C6631,METADATA!$J$5:$Q$29,IF(E6631="HI",2,IF(E6631="LO",6,10))+IF(D6631=1,2,IF(D6631=7,1,(IF(WEEKDAY(B6631)=1,2,IF(WEEKDAY(B6631)=7,1,0))))))</f>
        <v>3</v>
      </c>
      <c r="H6631" s="787">
        <v>7542.75</v>
      </c>
      <c r="I6631" s="788">
        <v>1980.9074401855469</v>
      </c>
      <c r="K6631" s="795">
        <v>0</v>
      </c>
      <c r="M6631" s="798">
        <f t="shared" si="310"/>
        <v>7798.5301082372216</v>
      </c>
      <c r="N6631" s="303"/>
      <c r="S6631" s="786">
        <v>0</v>
      </c>
      <c r="T6631" s="781">
        <f>VLOOKUP(C6631,METADATA!$J$5:$Q$29,IF(E6631="HI",2,IF(E6631="LO",6,10))+IF(S6631=1,2,IF(D6631=7,1,(IF(WEEKDAY(B6631)=1,2,IF(WEEKDAY(B6631)=7,1,0))))))</f>
        <v>3</v>
      </c>
      <c r="U6631" s="781">
        <f>VLOOKUP(C6631,METADATA!$A$5:$H$29,IF(E6631="HI",2,IF(E6631="LO",6,10))+IF(S6631=1,2,IF(D6631=7,1,(IF(WEEKDAY(B6631)=1,2,IF(WEEKDAY(B6631)=7,1,0))))))</f>
        <v>3</v>
      </c>
    </row>
    <row r="6632" spans="2:21" ht="13.95" customHeight="1" x14ac:dyDescent="0.25">
      <c r="B6632" s="784">
        <f t="shared" si="311"/>
        <v>45659</v>
      </c>
      <c r="C6632" s="785">
        <v>4</v>
      </c>
      <c r="D6632" s="786">
        <f>IFERROR((INDEX(METADATA!$T$2:$T$20,MATCH(B6632,METADATA!$S$2:$S$20,0))),0)</f>
        <v>0</v>
      </c>
      <c r="E6632" s="785" t="str">
        <f t="shared" si="309"/>
        <v>LO</v>
      </c>
      <c r="F6632" s="786">
        <f>VLOOKUP(C6632,METADATA!$A$5:$H$29,IF(E6632="HI",2,IF(E6632="LO",6,10))+IF(D6632=1,2,IF(D6632=7,1,(IF(WEEKDAY(B6632)=1,2,IF(WEEKDAY(B6632)=7,1,0))))))</f>
        <v>3</v>
      </c>
      <c r="G6632" s="786">
        <f>VLOOKUP(C6632,METADATA!$J$5:$Q$29,IF(E6632="HI",2,IF(E6632="LO",6,10))+IF(D6632=1,2,IF(D6632=7,1,(IF(WEEKDAY(B6632)=1,2,IF(WEEKDAY(B6632)=7,1,0))))))</f>
        <v>3</v>
      </c>
      <c r="H6632" s="787">
        <v>7756.25</v>
      </c>
      <c r="I6632" s="788">
        <v>2309.9749908447266</v>
      </c>
      <c r="K6632" s="795">
        <v>870.51250000000005</v>
      </c>
      <c r="M6632" s="798">
        <f t="shared" si="310"/>
        <v>8092.9227427937367</v>
      </c>
      <c r="N6632" s="303"/>
      <c r="S6632" s="786">
        <v>0</v>
      </c>
      <c r="T6632" s="781">
        <f>VLOOKUP(C6632,METADATA!$J$5:$Q$29,IF(E6632="HI",2,IF(E6632="LO",6,10))+IF(S6632=1,2,IF(D6632=7,1,(IF(WEEKDAY(B6632)=1,2,IF(WEEKDAY(B6632)=7,1,0))))))</f>
        <v>3</v>
      </c>
      <c r="U6632" s="781">
        <f>VLOOKUP(C6632,METADATA!$A$5:$H$29,IF(E6632="HI",2,IF(E6632="LO",6,10))+IF(S6632=1,2,IF(D6632=7,1,(IF(WEEKDAY(B6632)=1,2,IF(WEEKDAY(B6632)=7,1,0))))))</f>
        <v>3</v>
      </c>
    </row>
    <row r="6633" spans="2:21" ht="13.95" customHeight="1" x14ac:dyDescent="0.25">
      <c r="B6633" s="784">
        <f t="shared" si="311"/>
        <v>45659</v>
      </c>
      <c r="C6633" s="785">
        <v>5</v>
      </c>
      <c r="D6633" s="786">
        <f>IFERROR((INDEX(METADATA!$T$2:$T$20,MATCH(B6633,METADATA!$S$2:$S$20,0))),0)</f>
        <v>0</v>
      </c>
      <c r="E6633" s="785" t="str">
        <f t="shared" si="309"/>
        <v>LO</v>
      </c>
      <c r="F6633" s="786">
        <f>VLOOKUP(C6633,METADATA!$A$5:$H$29,IF(E6633="HI",2,IF(E6633="LO",6,10))+IF(D6633=1,2,IF(D6633=7,1,(IF(WEEKDAY(B6633)=1,2,IF(WEEKDAY(B6633)=7,1,0))))))</f>
        <v>3</v>
      </c>
      <c r="G6633" s="786">
        <f>VLOOKUP(C6633,METADATA!$J$5:$Q$29,IF(E6633="HI",2,IF(E6633="LO",6,10))+IF(D6633=1,2,IF(D6633=7,1,(IF(WEEKDAY(B6633)=1,2,IF(WEEKDAY(B6633)=7,1,0))))))</f>
        <v>3</v>
      </c>
      <c r="H6633" s="787">
        <v>8007.75</v>
      </c>
      <c r="I6633" s="788">
        <v>3974.8274536132813</v>
      </c>
      <c r="K6633" s="795">
        <v>865.8125</v>
      </c>
      <c r="M6633" s="798">
        <f t="shared" si="310"/>
        <v>8939.9839680224177</v>
      </c>
      <c r="N6633" s="303"/>
      <c r="S6633" s="786">
        <v>0</v>
      </c>
      <c r="T6633" s="781">
        <f>VLOOKUP(C6633,METADATA!$J$5:$Q$29,IF(E6633="HI",2,IF(E6633="LO",6,10))+IF(S6633=1,2,IF(D6633=7,1,(IF(WEEKDAY(B6633)=1,2,IF(WEEKDAY(B6633)=7,1,0))))))</f>
        <v>3</v>
      </c>
      <c r="U6633" s="781">
        <f>VLOOKUP(C6633,METADATA!$A$5:$H$29,IF(E6633="HI",2,IF(E6633="LO",6,10))+IF(S6633=1,2,IF(D6633=7,1,(IF(WEEKDAY(B6633)=1,2,IF(WEEKDAY(B6633)=7,1,0))))))</f>
        <v>3</v>
      </c>
    </row>
    <row r="6634" spans="2:21" ht="13.95" customHeight="1" x14ac:dyDescent="0.25">
      <c r="B6634" s="784">
        <f t="shared" si="311"/>
        <v>45659</v>
      </c>
      <c r="C6634" s="785">
        <v>6</v>
      </c>
      <c r="D6634" s="786">
        <f>IFERROR((INDEX(METADATA!$T$2:$T$20,MATCH(B6634,METADATA!$S$2:$S$20,0))),0)</f>
        <v>0</v>
      </c>
      <c r="E6634" s="785" t="str">
        <f t="shared" si="309"/>
        <v>LO</v>
      </c>
      <c r="F6634" s="786">
        <f>VLOOKUP(C6634,METADATA!$A$5:$H$29,IF(E6634="HI",2,IF(E6634="LO",6,10))+IF(D6634=1,2,IF(D6634=7,1,(IF(WEEKDAY(B6634)=1,2,IF(WEEKDAY(B6634)=7,1,0))))))</f>
        <v>2</v>
      </c>
      <c r="G6634" s="786">
        <f>VLOOKUP(C6634,METADATA!$J$5:$Q$29,IF(E6634="HI",2,IF(E6634="LO",6,10))+IF(D6634=1,2,IF(D6634=7,1,(IF(WEEKDAY(B6634)=1,2,IF(WEEKDAY(B6634)=7,1,0))))))</f>
        <v>2</v>
      </c>
      <c r="H6634" s="787">
        <v>8592.75</v>
      </c>
      <c r="I6634" s="788">
        <v>4442.6150207519531</v>
      </c>
      <c r="K6634" s="795">
        <v>834.63750000000005</v>
      </c>
      <c r="M6634" s="798">
        <f t="shared" si="310"/>
        <v>9673.2714623911434</v>
      </c>
      <c r="N6634" s="303"/>
      <c r="S6634" s="786">
        <v>0</v>
      </c>
      <c r="T6634" s="781">
        <f>VLOOKUP(C6634,METADATA!$J$5:$Q$29,IF(E6634="HI",2,IF(E6634="LO",6,10))+IF(S6634=1,2,IF(D6634=7,1,(IF(WEEKDAY(B6634)=1,2,IF(WEEKDAY(B6634)=7,1,0))))))</f>
        <v>2</v>
      </c>
      <c r="U6634" s="781">
        <f>VLOOKUP(C6634,METADATA!$A$5:$H$29,IF(E6634="HI",2,IF(E6634="LO",6,10))+IF(S6634=1,2,IF(D6634=7,1,(IF(WEEKDAY(B6634)=1,2,IF(WEEKDAY(B6634)=7,1,0))))))</f>
        <v>2</v>
      </c>
    </row>
    <row r="6635" spans="2:21" ht="13.95" customHeight="1" x14ac:dyDescent="0.25">
      <c r="B6635" s="784">
        <f t="shared" si="311"/>
        <v>45659</v>
      </c>
      <c r="C6635" s="785">
        <v>7</v>
      </c>
      <c r="D6635" s="786">
        <f>IFERROR((INDEX(METADATA!$T$2:$T$20,MATCH(B6635,METADATA!$S$2:$S$20,0))),0)</f>
        <v>0</v>
      </c>
      <c r="E6635" s="785" t="str">
        <f t="shared" si="309"/>
        <v>LO</v>
      </c>
      <c r="F6635" s="786">
        <f>VLOOKUP(C6635,METADATA!$A$5:$H$29,IF(E6635="HI",2,IF(E6635="LO",6,10))+IF(D6635=1,2,IF(D6635=7,1,(IF(WEEKDAY(B6635)=1,2,IF(WEEKDAY(B6635)=7,1,0))))))</f>
        <v>1</v>
      </c>
      <c r="G6635" s="786">
        <f>VLOOKUP(C6635,METADATA!$J$5:$Q$29,IF(E6635="HI",2,IF(E6635="LO",6,10))+IF(D6635=1,2,IF(D6635=7,1,(IF(WEEKDAY(B6635)=1,2,IF(WEEKDAY(B6635)=7,1,0))))))</f>
        <v>1</v>
      </c>
      <c r="H6635" s="787">
        <v>9253.75</v>
      </c>
      <c r="I6635" s="788">
        <v>4246.9299621582031</v>
      </c>
      <c r="K6635" s="795">
        <v>847.33749999999998</v>
      </c>
      <c r="M6635" s="798">
        <f t="shared" si="310"/>
        <v>10181.763264090217</v>
      </c>
      <c r="N6635" s="303"/>
      <c r="S6635" s="786">
        <v>0</v>
      </c>
      <c r="T6635" s="781">
        <f>VLOOKUP(C6635,METADATA!$J$5:$Q$29,IF(E6635="HI",2,IF(E6635="LO",6,10))+IF(S6635=1,2,IF(D6635=7,1,(IF(WEEKDAY(B6635)=1,2,IF(WEEKDAY(B6635)=7,1,0))))))</f>
        <v>1</v>
      </c>
      <c r="U6635" s="781">
        <f>VLOOKUP(C6635,METADATA!$A$5:$H$29,IF(E6635="HI",2,IF(E6635="LO",6,10))+IF(S6635=1,2,IF(D6635=7,1,(IF(WEEKDAY(B6635)=1,2,IF(WEEKDAY(B6635)=7,1,0))))))</f>
        <v>1</v>
      </c>
    </row>
    <row r="6636" spans="2:21" ht="13.95" customHeight="1" x14ac:dyDescent="0.25">
      <c r="B6636" s="784">
        <f t="shared" si="311"/>
        <v>45659</v>
      </c>
      <c r="C6636" s="785">
        <v>8</v>
      </c>
      <c r="D6636" s="786">
        <f>IFERROR((INDEX(METADATA!$T$2:$T$20,MATCH(B6636,METADATA!$S$2:$S$20,0))),0)</f>
        <v>0</v>
      </c>
      <c r="E6636" s="785" t="str">
        <f t="shared" si="309"/>
        <v>LO</v>
      </c>
      <c r="F6636" s="786">
        <f>VLOOKUP(C6636,METADATA!$A$5:$H$29,IF(E6636="HI",2,IF(E6636="LO",6,10))+IF(D6636=1,2,IF(D6636=7,1,(IF(WEEKDAY(B6636)=1,2,IF(WEEKDAY(B6636)=7,1,0))))))</f>
        <v>1</v>
      </c>
      <c r="G6636" s="786">
        <f>VLOOKUP(C6636,METADATA!$J$5:$Q$29,IF(E6636="HI",2,IF(E6636="LO",6,10))+IF(D6636=1,2,IF(D6636=7,1,(IF(WEEKDAY(B6636)=1,2,IF(WEEKDAY(B6636)=7,1,0))))))</f>
        <v>1</v>
      </c>
      <c r="H6636" s="787">
        <v>10362.75</v>
      </c>
      <c r="I6636" s="788">
        <v>4206.7249755859375</v>
      </c>
      <c r="K6636" s="795">
        <v>851.61249999999995</v>
      </c>
      <c r="M6636" s="798">
        <f t="shared" si="310"/>
        <v>11184.056624620536</v>
      </c>
      <c r="N6636" s="303"/>
      <c r="S6636" s="786">
        <v>0</v>
      </c>
      <c r="T6636" s="781">
        <f>VLOOKUP(C6636,METADATA!$J$5:$Q$29,IF(E6636="HI",2,IF(E6636="LO",6,10))+IF(S6636=1,2,IF(D6636=7,1,(IF(WEEKDAY(B6636)=1,2,IF(WEEKDAY(B6636)=7,1,0))))))</f>
        <v>1</v>
      </c>
      <c r="U6636" s="781">
        <f>VLOOKUP(C6636,METADATA!$A$5:$H$29,IF(E6636="HI",2,IF(E6636="LO",6,10))+IF(S6636=1,2,IF(D6636=7,1,(IF(WEEKDAY(B6636)=1,2,IF(WEEKDAY(B6636)=7,1,0))))))</f>
        <v>1</v>
      </c>
    </row>
    <row r="6637" spans="2:21" ht="13.95" customHeight="1" x14ac:dyDescent="0.25">
      <c r="B6637" s="784">
        <f t="shared" si="311"/>
        <v>45659</v>
      </c>
      <c r="C6637" s="785">
        <v>9</v>
      </c>
      <c r="D6637" s="786">
        <f>IFERROR((INDEX(METADATA!$T$2:$T$20,MATCH(B6637,METADATA!$S$2:$S$20,0))),0)</f>
        <v>0</v>
      </c>
      <c r="E6637" s="785" t="str">
        <f t="shared" si="309"/>
        <v>LO</v>
      </c>
      <c r="F6637" s="786">
        <f>VLOOKUP(C6637,METADATA!$A$5:$H$29,IF(E6637="HI",2,IF(E6637="LO",6,10))+IF(D6637=1,2,IF(D6637=7,1,(IF(WEEKDAY(B6637)=1,2,IF(WEEKDAY(B6637)=7,1,0))))))</f>
        <v>2</v>
      </c>
      <c r="G6637" s="786">
        <f>VLOOKUP(C6637,METADATA!$J$5:$Q$29,IF(E6637="HI",2,IF(E6637="LO",6,10))+IF(D6637=1,2,IF(D6637=7,1,(IF(WEEKDAY(B6637)=1,2,IF(WEEKDAY(B6637)=7,1,0))))))</f>
        <v>1</v>
      </c>
      <c r="H6637" s="787">
        <v>11158.5</v>
      </c>
      <c r="I6637" s="788">
        <v>4084.1050415039063</v>
      </c>
      <c r="K6637" s="795">
        <v>856.5</v>
      </c>
      <c r="M6637" s="798">
        <f t="shared" si="310"/>
        <v>11882.425520071129</v>
      </c>
      <c r="N6637" s="303"/>
      <c r="S6637" s="786">
        <v>0</v>
      </c>
      <c r="T6637" s="781">
        <f>VLOOKUP(C6637,METADATA!$J$5:$Q$29,IF(E6637="HI",2,IF(E6637="LO",6,10))+IF(S6637=1,2,IF(D6637=7,1,(IF(WEEKDAY(B6637)=1,2,IF(WEEKDAY(B6637)=7,1,0))))))</f>
        <v>1</v>
      </c>
      <c r="U6637" s="781">
        <f>VLOOKUP(C6637,METADATA!$A$5:$H$29,IF(E6637="HI",2,IF(E6637="LO",6,10))+IF(S6637=1,2,IF(D6637=7,1,(IF(WEEKDAY(B6637)=1,2,IF(WEEKDAY(B6637)=7,1,0))))))</f>
        <v>2</v>
      </c>
    </row>
    <row r="6638" spans="2:21" ht="13.95" customHeight="1" x14ac:dyDescent="0.25">
      <c r="B6638" s="784">
        <f t="shared" si="311"/>
        <v>45659</v>
      </c>
      <c r="C6638" s="785">
        <v>10</v>
      </c>
      <c r="D6638" s="786">
        <f>IFERROR((INDEX(METADATA!$T$2:$T$20,MATCH(B6638,METADATA!$S$2:$S$20,0))),0)</f>
        <v>0</v>
      </c>
      <c r="E6638" s="785" t="str">
        <f t="shared" si="309"/>
        <v>LO</v>
      </c>
      <c r="F6638" s="786">
        <f>VLOOKUP(C6638,METADATA!$A$5:$H$29,IF(E6638="HI",2,IF(E6638="LO",6,10))+IF(D6638=1,2,IF(D6638=7,1,(IF(WEEKDAY(B6638)=1,2,IF(WEEKDAY(B6638)=7,1,0))))))</f>
        <v>2</v>
      </c>
      <c r="G6638" s="786">
        <f>VLOOKUP(C6638,METADATA!$J$5:$Q$29,IF(E6638="HI",2,IF(E6638="LO",6,10))+IF(D6638=1,2,IF(D6638=7,1,(IF(WEEKDAY(B6638)=1,2,IF(WEEKDAY(B6638)=7,1,0))))))</f>
        <v>2</v>
      </c>
      <c r="H6638" s="787">
        <v>11560.5</v>
      </c>
      <c r="I6638" s="788">
        <v>4106.2098999023438</v>
      </c>
      <c r="K6638" s="795">
        <v>824.32500000000005</v>
      </c>
      <c r="M6638" s="798">
        <f t="shared" si="310"/>
        <v>12268.09357610448</v>
      </c>
      <c r="N6638" s="303"/>
      <c r="S6638" s="786">
        <v>0</v>
      </c>
      <c r="T6638" s="781">
        <f>VLOOKUP(C6638,METADATA!$J$5:$Q$29,IF(E6638="HI",2,IF(E6638="LO",6,10))+IF(S6638=1,2,IF(D6638=7,1,(IF(WEEKDAY(B6638)=1,2,IF(WEEKDAY(B6638)=7,1,0))))))</f>
        <v>2</v>
      </c>
      <c r="U6638" s="781">
        <f>VLOOKUP(C6638,METADATA!$A$5:$H$29,IF(E6638="HI",2,IF(E6638="LO",6,10))+IF(S6638=1,2,IF(D6638=7,1,(IF(WEEKDAY(B6638)=1,2,IF(WEEKDAY(B6638)=7,1,0))))))</f>
        <v>2</v>
      </c>
    </row>
    <row r="6639" spans="2:21" ht="13.95" customHeight="1" x14ac:dyDescent="0.25">
      <c r="B6639" s="784">
        <f t="shared" si="311"/>
        <v>45659</v>
      </c>
      <c r="C6639" s="785">
        <v>11</v>
      </c>
      <c r="D6639" s="786">
        <f>IFERROR((INDEX(METADATA!$T$2:$T$20,MATCH(B6639,METADATA!$S$2:$S$20,0))),0)</f>
        <v>0</v>
      </c>
      <c r="E6639" s="785" t="str">
        <f t="shared" si="309"/>
        <v>LO</v>
      </c>
      <c r="F6639" s="786">
        <f>VLOOKUP(C6639,METADATA!$A$5:$H$29,IF(E6639="HI",2,IF(E6639="LO",6,10))+IF(D6639=1,2,IF(D6639=7,1,(IF(WEEKDAY(B6639)=1,2,IF(WEEKDAY(B6639)=7,1,0))))))</f>
        <v>2</v>
      </c>
      <c r="G6639" s="786">
        <f>VLOOKUP(C6639,METADATA!$J$5:$Q$29,IF(E6639="HI",2,IF(E6639="LO",6,10))+IF(D6639=1,2,IF(D6639=7,1,(IF(WEEKDAY(B6639)=1,2,IF(WEEKDAY(B6639)=7,1,0))))))</f>
        <v>2</v>
      </c>
      <c r="H6639" s="787">
        <v>11872.75</v>
      </c>
      <c r="I6639" s="788">
        <v>4083.9649658203125</v>
      </c>
      <c r="K6639" s="795">
        <v>882.73749999999995</v>
      </c>
      <c r="M6639" s="798">
        <f t="shared" si="310"/>
        <v>12555.51521860205</v>
      </c>
      <c r="N6639" s="303"/>
      <c r="S6639" s="786">
        <v>0</v>
      </c>
      <c r="T6639" s="781">
        <f>VLOOKUP(C6639,METADATA!$J$5:$Q$29,IF(E6639="HI",2,IF(E6639="LO",6,10))+IF(S6639=1,2,IF(D6639=7,1,(IF(WEEKDAY(B6639)=1,2,IF(WEEKDAY(B6639)=7,1,0))))))</f>
        <v>2</v>
      </c>
      <c r="U6639" s="781">
        <f>VLOOKUP(C6639,METADATA!$A$5:$H$29,IF(E6639="HI",2,IF(E6639="LO",6,10))+IF(S6639=1,2,IF(D6639=7,1,(IF(WEEKDAY(B6639)=1,2,IF(WEEKDAY(B6639)=7,1,0))))))</f>
        <v>2</v>
      </c>
    </row>
    <row r="6640" spans="2:21" ht="13.95" customHeight="1" x14ac:dyDescent="0.25">
      <c r="B6640" s="784">
        <f t="shared" si="311"/>
        <v>45659</v>
      </c>
      <c r="C6640" s="785">
        <v>12</v>
      </c>
      <c r="D6640" s="786">
        <f>IFERROR((INDEX(METADATA!$T$2:$T$20,MATCH(B6640,METADATA!$S$2:$S$20,0))),0)</f>
        <v>0</v>
      </c>
      <c r="E6640" s="785" t="str">
        <f t="shared" si="309"/>
        <v>LO</v>
      </c>
      <c r="F6640" s="786">
        <f>VLOOKUP(C6640,METADATA!$A$5:$H$29,IF(E6640="HI",2,IF(E6640="LO",6,10))+IF(D6640=1,2,IF(D6640=7,1,(IF(WEEKDAY(B6640)=1,2,IF(WEEKDAY(B6640)=7,1,0))))))</f>
        <v>2</v>
      </c>
      <c r="G6640" s="786">
        <f>VLOOKUP(C6640,METADATA!$J$5:$Q$29,IF(E6640="HI",2,IF(E6640="LO",6,10))+IF(D6640=1,2,IF(D6640=7,1,(IF(WEEKDAY(B6640)=1,2,IF(WEEKDAY(B6640)=7,1,0))))))</f>
        <v>2</v>
      </c>
      <c r="H6640" s="787">
        <v>12147</v>
      </c>
      <c r="I6640" s="788">
        <v>4073.9850769042969</v>
      </c>
      <c r="K6640" s="795">
        <v>909.3125</v>
      </c>
      <c r="M6640" s="798">
        <f t="shared" si="310"/>
        <v>12811.985146995718</v>
      </c>
      <c r="N6640" s="303"/>
      <c r="S6640" s="786">
        <v>0</v>
      </c>
      <c r="T6640" s="781">
        <f>VLOOKUP(C6640,METADATA!$J$5:$Q$29,IF(E6640="HI",2,IF(E6640="LO",6,10))+IF(S6640=1,2,IF(D6640=7,1,(IF(WEEKDAY(B6640)=1,2,IF(WEEKDAY(B6640)=7,1,0))))))</f>
        <v>2</v>
      </c>
      <c r="U6640" s="781">
        <f>VLOOKUP(C6640,METADATA!$A$5:$H$29,IF(E6640="HI",2,IF(E6640="LO",6,10))+IF(S6640=1,2,IF(D6640=7,1,(IF(WEEKDAY(B6640)=1,2,IF(WEEKDAY(B6640)=7,1,0))))))</f>
        <v>2</v>
      </c>
    </row>
    <row r="6641" spans="2:21" ht="13.95" customHeight="1" x14ac:dyDescent="0.25">
      <c r="B6641" s="784">
        <f t="shared" si="311"/>
        <v>45659</v>
      </c>
      <c r="C6641" s="785">
        <v>13</v>
      </c>
      <c r="D6641" s="786">
        <f>IFERROR((INDEX(METADATA!$T$2:$T$20,MATCH(B6641,METADATA!$S$2:$S$20,0))),0)</f>
        <v>0</v>
      </c>
      <c r="E6641" s="785" t="str">
        <f t="shared" si="309"/>
        <v>LO</v>
      </c>
      <c r="F6641" s="786">
        <f>VLOOKUP(C6641,METADATA!$A$5:$H$29,IF(E6641="HI",2,IF(E6641="LO",6,10))+IF(D6641=1,2,IF(D6641=7,1,(IF(WEEKDAY(B6641)=1,2,IF(WEEKDAY(B6641)=7,1,0))))))</f>
        <v>2</v>
      </c>
      <c r="G6641" s="786">
        <f>VLOOKUP(C6641,METADATA!$J$5:$Q$29,IF(E6641="HI",2,IF(E6641="LO",6,10))+IF(D6641=1,2,IF(D6641=7,1,(IF(WEEKDAY(B6641)=1,2,IF(WEEKDAY(B6641)=7,1,0))))))</f>
        <v>2</v>
      </c>
      <c r="H6641" s="787">
        <v>11970.25</v>
      </c>
      <c r="I6641" s="788">
        <v>4364.4800415039063</v>
      </c>
      <c r="K6641" s="795">
        <v>905.6</v>
      </c>
      <c r="M6641" s="798">
        <f t="shared" si="310"/>
        <v>12741.097719395528</v>
      </c>
      <c r="N6641" s="303"/>
      <c r="S6641" s="786">
        <v>0</v>
      </c>
      <c r="T6641" s="781">
        <f>VLOOKUP(C6641,METADATA!$J$5:$Q$29,IF(E6641="HI",2,IF(E6641="LO",6,10))+IF(S6641=1,2,IF(D6641=7,1,(IF(WEEKDAY(B6641)=1,2,IF(WEEKDAY(B6641)=7,1,0))))))</f>
        <v>2</v>
      </c>
      <c r="U6641" s="781">
        <f>VLOOKUP(C6641,METADATA!$A$5:$H$29,IF(E6641="HI",2,IF(E6641="LO",6,10))+IF(S6641=1,2,IF(D6641=7,1,(IF(WEEKDAY(B6641)=1,2,IF(WEEKDAY(B6641)=7,1,0))))))</f>
        <v>2</v>
      </c>
    </row>
    <row r="6642" spans="2:21" ht="13.95" customHeight="1" x14ac:dyDescent="0.25">
      <c r="B6642" s="784">
        <f t="shared" si="311"/>
        <v>45659</v>
      </c>
      <c r="C6642" s="785">
        <v>14</v>
      </c>
      <c r="D6642" s="786">
        <f>IFERROR((INDEX(METADATA!$T$2:$T$20,MATCH(B6642,METADATA!$S$2:$S$20,0))),0)</f>
        <v>0</v>
      </c>
      <c r="E6642" s="785" t="str">
        <f t="shared" si="309"/>
        <v>LO</v>
      </c>
      <c r="F6642" s="786">
        <f>VLOOKUP(C6642,METADATA!$A$5:$H$29,IF(E6642="HI",2,IF(E6642="LO",6,10))+IF(D6642=1,2,IF(D6642=7,1,(IF(WEEKDAY(B6642)=1,2,IF(WEEKDAY(B6642)=7,1,0))))))</f>
        <v>2</v>
      </c>
      <c r="G6642" s="786">
        <f>VLOOKUP(C6642,METADATA!$J$5:$Q$29,IF(E6642="HI",2,IF(E6642="LO",6,10))+IF(D6642=1,2,IF(D6642=7,1,(IF(WEEKDAY(B6642)=1,2,IF(WEEKDAY(B6642)=7,1,0))))))</f>
        <v>2</v>
      </c>
      <c r="H6642" s="787">
        <v>11975.75</v>
      </c>
      <c r="I6642" s="788">
        <v>4541.1500244140625</v>
      </c>
      <c r="K6642" s="795">
        <v>913.98749999999995</v>
      </c>
      <c r="M6642" s="798">
        <f t="shared" si="310"/>
        <v>12807.834774337769</v>
      </c>
      <c r="N6642" s="303"/>
      <c r="S6642" s="786">
        <v>0</v>
      </c>
      <c r="T6642" s="781">
        <f>VLOOKUP(C6642,METADATA!$J$5:$Q$29,IF(E6642="HI",2,IF(E6642="LO",6,10))+IF(S6642=1,2,IF(D6642=7,1,(IF(WEEKDAY(B6642)=1,2,IF(WEEKDAY(B6642)=7,1,0))))))</f>
        <v>2</v>
      </c>
      <c r="U6642" s="781">
        <f>VLOOKUP(C6642,METADATA!$A$5:$H$29,IF(E6642="HI",2,IF(E6642="LO",6,10))+IF(S6642=1,2,IF(D6642=7,1,(IF(WEEKDAY(B6642)=1,2,IF(WEEKDAY(B6642)=7,1,0))))))</f>
        <v>2</v>
      </c>
    </row>
    <row r="6643" spans="2:21" ht="13.95" customHeight="1" x14ac:dyDescent="0.25">
      <c r="B6643" s="784">
        <f t="shared" si="311"/>
        <v>45659</v>
      </c>
      <c r="C6643" s="785">
        <v>15</v>
      </c>
      <c r="D6643" s="786">
        <f>IFERROR((INDEX(METADATA!$T$2:$T$20,MATCH(B6643,METADATA!$S$2:$S$20,0))),0)</f>
        <v>0</v>
      </c>
      <c r="E6643" s="785" t="str">
        <f t="shared" si="309"/>
        <v>LO</v>
      </c>
      <c r="F6643" s="786">
        <f>VLOOKUP(C6643,METADATA!$A$5:$H$29,IF(E6643="HI",2,IF(E6643="LO",6,10))+IF(D6643=1,2,IF(D6643=7,1,(IF(WEEKDAY(B6643)=1,2,IF(WEEKDAY(B6643)=7,1,0))))))</f>
        <v>2</v>
      </c>
      <c r="G6643" s="786">
        <f>VLOOKUP(C6643,METADATA!$J$5:$Q$29,IF(E6643="HI",2,IF(E6643="LO",6,10))+IF(D6643=1,2,IF(D6643=7,1,(IF(WEEKDAY(B6643)=1,2,IF(WEEKDAY(B6643)=7,1,0))))))</f>
        <v>2</v>
      </c>
      <c r="H6643" s="787">
        <v>12133.25</v>
      </c>
      <c r="I6643" s="788">
        <v>4475.7000122070313</v>
      </c>
      <c r="K6643" s="795">
        <v>902.26250000000005</v>
      </c>
      <c r="M6643" s="798">
        <f t="shared" si="310"/>
        <v>12932.426151413742</v>
      </c>
      <c r="N6643" s="303"/>
      <c r="S6643" s="786">
        <v>0</v>
      </c>
      <c r="T6643" s="781">
        <f>VLOOKUP(C6643,METADATA!$J$5:$Q$29,IF(E6643="HI",2,IF(E6643="LO",6,10))+IF(S6643=1,2,IF(D6643=7,1,(IF(WEEKDAY(B6643)=1,2,IF(WEEKDAY(B6643)=7,1,0))))))</f>
        <v>2</v>
      </c>
      <c r="U6643" s="781">
        <f>VLOOKUP(C6643,METADATA!$A$5:$H$29,IF(E6643="HI",2,IF(E6643="LO",6,10))+IF(S6643=1,2,IF(D6643=7,1,(IF(WEEKDAY(B6643)=1,2,IF(WEEKDAY(B6643)=7,1,0))))))</f>
        <v>2</v>
      </c>
    </row>
    <row r="6644" spans="2:21" ht="13.95" customHeight="1" x14ac:dyDescent="0.25">
      <c r="B6644" s="784">
        <f t="shared" si="311"/>
        <v>45659</v>
      </c>
      <c r="C6644" s="785">
        <v>16</v>
      </c>
      <c r="D6644" s="786">
        <f>IFERROR((INDEX(METADATA!$T$2:$T$20,MATCH(B6644,METADATA!$S$2:$S$20,0))),0)</f>
        <v>0</v>
      </c>
      <c r="E6644" s="785" t="str">
        <f t="shared" si="309"/>
        <v>LO</v>
      </c>
      <c r="F6644" s="786">
        <f>VLOOKUP(C6644,METADATA!$A$5:$H$29,IF(E6644="HI",2,IF(E6644="LO",6,10))+IF(D6644=1,2,IF(D6644=7,1,(IF(WEEKDAY(B6644)=1,2,IF(WEEKDAY(B6644)=7,1,0))))))</f>
        <v>2</v>
      </c>
      <c r="G6644" s="786">
        <f>VLOOKUP(C6644,METADATA!$J$5:$Q$29,IF(E6644="HI",2,IF(E6644="LO",6,10))+IF(D6644=1,2,IF(D6644=7,1,(IF(WEEKDAY(B6644)=1,2,IF(WEEKDAY(B6644)=7,1,0))))))</f>
        <v>2</v>
      </c>
      <c r="H6644" s="787">
        <v>12595</v>
      </c>
      <c r="I6644" s="788">
        <v>4491.0299072265625</v>
      </c>
      <c r="K6644" s="795">
        <v>933.76250000000005</v>
      </c>
      <c r="M6644" s="798">
        <f t="shared" si="310"/>
        <v>13371.73790603164</v>
      </c>
      <c r="N6644" s="303"/>
      <c r="S6644" s="786">
        <v>0</v>
      </c>
      <c r="T6644" s="781">
        <f>VLOOKUP(C6644,METADATA!$J$5:$Q$29,IF(E6644="HI",2,IF(E6644="LO",6,10))+IF(S6644=1,2,IF(D6644=7,1,(IF(WEEKDAY(B6644)=1,2,IF(WEEKDAY(B6644)=7,1,0))))))</f>
        <v>2</v>
      </c>
      <c r="U6644" s="781">
        <f>VLOOKUP(C6644,METADATA!$A$5:$H$29,IF(E6644="HI",2,IF(E6644="LO",6,10))+IF(S6644=1,2,IF(D6644=7,1,(IF(WEEKDAY(B6644)=1,2,IF(WEEKDAY(B6644)=7,1,0))))))</f>
        <v>2</v>
      </c>
    </row>
    <row r="6645" spans="2:21" ht="13.95" customHeight="1" x14ac:dyDescent="0.25">
      <c r="B6645" s="784">
        <f t="shared" si="311"/>
        <v>45659</v>
      </c>
      <c r="C6645" s="785">
        <v>17</v>
      </c>
      <c r="D6645" s="786">
        <f>IFERROR((INDEX(METADATA!$T$2:$T$20,MATCH(B6645,METADATA!$S$2:$S$20,0))),0)</f>
        <v>0</v>
      </c>
      <c r="E6645" s="785" t="str">
        <f t="shared" si="309"/>
        <v>LO</v>
      </c>
      <c r="F6645" s="786">
        <f>VLOOKUP(C6645,METADATA!$A$5:$H$29,IF(E6645="HI",2,IF(E6645="LO",6,10))+IF(D6645=1,2,IF(D6645=7,1,(IF(WEEKDAY(B6645)=1,2,IF(WEEKDAY(B6645)=7,1,0))))))</f>
        <v>2</v>
      </c>
      <c r="G6645" s="786">
        <f>VLOOKUP(C6645,METADATA!$J$5:$Q$29,IF(E6645="HI",2,IF(E6645="LO",6,10))+IF(D6645=1,2,IF(D6645=7,1,(IF(WEEKDAY(B6645)=1,2,IF(WEEKDAY(B6645)=7,1,0))))))</f>
        <v>2</v>
      </c>
      <c r="H6645" s="787">
        <v>13152.25</v>
      </c>
      <c r="I6645" s="788">
        <v>4433.0799560546875</v>
      </c>
      <c r="K6645" s="795">
        <v>0</v>
      </c>
      <c r="M6645" s="798">
        <f t="shared" si="310"/>
        <v>13879.260713715043</v>
      </c>
      <c r="N6645" s="303"/>
      <c r="S6645" s="786">
        <v>0</v>
      </c>
      <c r="T6645" s="781">
        <f>VLOOKUP(C6645,METADATA!$J$5:$Q$29,IF(E6645="HI",2,IF(E6645="LO",6,10))+IF(S6645=1,2,IF(D6645=7,1,(IF(WEEKDAY(B6645)=1,2,IF(WEEKDAY(B6645)=7,1,0))))))</f>
        <v>2</v>
      </c>
      <c r="U6645" s="781">
        <f>VLOOKUP(C6645,METADATA!$A$5:$H$29,IF(E6645="HI",2,IF(E6645="LO",6,10))+IF(S6645=1,2,IF(D6645=7,1,(IF(WEEKDAY(B6645)=1,2,IF(WEEKDAY(B6645)=7,1,0))))))</f>
        <v>2</v>
      </c>
    </row>
    <row r="6646" spans="2:21" ht="13.95" customHeight="1" x14ac:dyDescent="0.25">
      <c r="B6646" s="784">
        <f t="shared" si="311"/>
        <v>45659</v>
      </c>
      <c r="C6646" s="785">
        <v>18</v>
      </c>
      <c r="D6646" s="786">
        <f>IFERROR((INDEX(METADATA!$T$2:$T$20,MATCH(B6646,METADATA!$S$2:$S$20,0))),0)</f>
        <v>0</v>
      </c>
      <c r="E6646" s="785" t="str">
        <f t="shared" si="309"/>
        <v>LO</v>
      </c>
      <c r="F6646" s="786">
        <f>VLOOKUP(C6646,METADATA!$A$5:$H$29,IF(E6646="HI",2,IF(E6646="LO",6,10))+IF(D6646=1,2,IF(D6646=7,1,(IF(WEEKDAY(B6646)=1,2,IF(WEEKDAY(B6646)=7,1,0))))))</f>
        <v>1</v>
      </c>
      <c r="G6646" s="786">
        <f>VLOOKUP(C6646,METADATA!$J$5:$Q$29,IF(E6646="HI",2,IF(E6646="LO",6,10))+IF(D6646=1,2,IF(D6646=7,1,(IF(WEEKDAY(B6646)=1,2,IF(WEEKDAY(B6646)=7,1,0))))))</f>
        <v>1</v>
      </c>
      <c r="H6646" s="787">
        <v>12883.5</v>
      </c>
      <c r="I6646" s="788">
        <v>4404.8250122070313</v>
      </c>
      <c r="K6646" s="795">
        <v>0</v>
      </c>
      <c r="M6646" s="798">
        <f t="shared" si="310"/>
        <v>13615.691522583958</v>
      </c>
      <c r="N6646" s="303"/>
      <c r="S6646" s="786">
        <v>0</v>
      </c>
      <c r="T6646" s="781">
        <f>VLOOKUP(C6646,METADATA!$J$5:$Q$29,IF(E6646="HI",2,IF(E6646="LO",6,10))+IF(S6646=1,2,IF(D6646=7,1,(IF(WEEKDAY(B6646)=1,2,IF(WEEKDAY(B6646)=7,1,0))))))</f>
        <v>1</v>
      </c>
      <c r="U6646" s="781">
        <f>VLOOKUP(C6646,METADATA!$A$5:$H$29,IF(E6646="HI",2,IF(E6646="LO",6,10))+IF(S6646=1,2,IF(D6646=7,1,(IF(WEEKDAY(B6646)=1,2,IF(WEEKDAY(B6646)=7,1,0))))))</f>
        <v>1</v>
      </c>
    </row>
    <row r="6647" spans="2:21" ht="13.95" customHeight="1" x14ac:dyDescent="0.25">
      <c r="B6647" s="784">
        <f t="shared" si="311"/>
        <v>45659</v>
      </c>
      <c r="C6647" s="785">
        <v>19</v>
      </c>
      <c r="D6647" s="786">
        <f>IFERROR((INDEX(METADATA!$T$2:$T$20,MATCH(B6647,METADATA!$S$2:$S$20,0))),0)</f>
        <v>0</v>
      </c>
      <c r="E6647" s="785" t="str">
        <f t="shared" si="309"/>
        <v>LO</v>
      </c>
      <c r="F6647" s="786">
        <f>VLOOKUP(C6647,METADATA!$A$5:$H$29,IF(E6647="HI",2,IF(E6647="LO",6,10))+IF(D6647=1,2,IF(D6647=7,1,(IF(WEEKDAY(B6647)=1,2,IF(WEEKDAY(B6647)=7,1,0))))))</f>
        <v>1</v>
      </c>
      <c r="G6647" s="786">
        <f>VLOOKUP(C6647,METADATA!$J$5:$Q$29,IF(E6647="HI",2,IF(E6647="LO",6,10))+IF(D6647=1,2,IF(D6647=7,1,(IF(WEEKDAY(B6647)=1,2,IF(WEEKDAY(B6647)=7,1,0))))))</f>
        <v>1</v>
      </c>
      <c r="H6647" s="787">
        <v>12793.5</v>
      </c>
      <c r="I6647" s="788">
        <v>4386.074951171875</v>
      </c>
      <c r="K6647" s="795">
        <v>0</v>
      </c>
      <c r="M6647" s="798">
        <f t="shared" si="310"/>
        <v>13524.470256808485</v>
      </c>
      <c r="N6647" s="303"/>
      <c r="S6647" s="786">
        <v>0</v>
      </c>
      <c r="T6647" s="781">
        <f>VLOOKUP(C6647,METADATA!$J$5:$Q$29,IF(E6647="HI",2,IF(E6647="LO",6,10))+IF(S6647=1,2,IF(D6647=7,1,(IF(WEEKDAY(B6647)=1,2,IF(WEEKDAY(B6647)=7,1,0))))))</f>
        <v>1</v>
      </c>
      <c r="U6647" s="781">
        <f>VLOOKUP(C6647,METADATA!$A$5:$H$29,IF(E6647="HI",2,IF(E6647="LO",6,10))+IF(S6647=1,2,IF(D6647=7,1,(IF(WEEKDAY(B6647)=1,2,IF(WEEKDAY(B6647)=7,1,0))))))</f>
        <v>1</v>
      </c>
    </row>
    <row r="6648" spans="2:21" ht="13.95" customHeight="1" x14ac:dyDescent="0.25">
      <c r="B6648" s="784">
        <f t="shared" si="311"/>
        <v>45659</v>
      </c>
      <c r="C6648" s="785">
        <v>20</v>
      </c>
      <c r="D6648" s="786">
        <f>IFERROR((INDEX(METADATA!$T$2:$T$20,MATCH(B6648,METADATA!$S$2:$S$20,0))),0)</f>
        <v>0</v>
      </c>
      <c r="E6648" s="785" t="str">
        <f t="shared" si="309"/>
        <v>LO</v>
      </c>
      <c r="F6648" s="786">
        <f>VLOOKUP(C6648,METADATA!$A$5:$H$29,IF(E6648="HI",2,IF(E6648="LO",6,10))+IF(D6648=1,2,IF(D6648=7,1,(IF(WEEKDAY(B6648)=1,2,IF(WEEKDAY(B6648)=7,1,0))))))</f>
        <v>1</v>
      </c>
      <c r="G6648" s="786">
        <f>VLOOKUP(C6648,METADATA!$J$5:$Q$29,IF(E6648="HI",2,IF(E6648="LO",6,10))+IF(D6648=1,2,IF(D6648=7,1,(IF(WEEKDAY(B6648)=1,2,IF(WEEKDAY(B6648)=7,1,0))))))</f>
        <v>2</v>
      </c>
      <c r="H6648" s="787">
        <v>11406.5</v>
      </c>
      <c r="I6648" s="788">
        <v>3667.4424743652344</v>
      </c>
      <c r="K6648" s="795">
        <v>0</v>
      </c>
      <c r="M6648" s="798">
        <f t="shared" si="310"/>
        <v>11981.584893192477</v>
      </c>
      <c r="N6648" s="303"/>
      <c r="S6648" s="786">
        <v>0</v>
      </c>
      <c r="T6648" s="781">
        <f>VLOOKUP(C6648,METADATA!$J$5:$Q$29,IF(E6648="HI",2,IF(E6648="LO",6,10))+IF(S6648=1,2,IF(D6648=7,1,(IF(WEEKDAY(B6648)=1,2,IF(WEEKDAY(B6648)=7,1,0))))))</f>
        <v>2</v>
      </c>
      <c r="U6648" s="781">
        <f>VLOOKUP(C6648,METADATA!$A$5:$H$29,IF(E6648="HI",2,IF(E6648="LO",6,10))+IF(S6648=1,2,IF(D6648=7,1,(IF(WEEKDAY(B6648)=1,2,IF(WEEKDAY(B6648)=7,1,0))))))</f>
        <v>1</v>
      </c>
    </row>
    <row r="6649" spans="2:21" ht="13.95" customHeight="1" x14ac:dyDescent="0.25">
      <c r="B6649" s="784">
        <f t="shared" si="311"/>
        <v>45659</v>
      </c>
      <c r="C6649" s="785">
        <v>21</v>
      </c>
      <c r="D6649" s="786">
        <f>IFERROR((INDEX(METADATA!$T$2:$T$20,MATCH(B6649,METADATA!$S$2:$S$20,0))),0)</f>
        <v>0</v>
      </c>
      <c r="E6649" s="785" t="str">
        <f t="shared" si="309"/>
        <v>LO</v>
      </c>
      <c r="F6649" s="786">
        <f>VLOOKUP(C6649,METADATA!$A$5:$H$29,IF(E6649="HI",2,IF(E6649="LO",6,10))+IF(D6649=1,2,IF(D6649=7,1,(IF(WEEKDAY(B6649)=1,2,IF(WEEKDAY(B6649)=7,1,0))))))</f>
        <v>2</v>
      </c>
      <c r="G6649" s="786">
        <f>VLOOKUP(C6649,METADATA!$J$5:$Q$29,IF(E6649="HI",2,IF(E6649="LO",6,10))+IF(D6649=1,2,IF(D6649=7,1,(IF(WEEKDAY(B6649)=1,2,IF(WEEKDAY(B6649)=7,1,0))))))</f>
        <v>2</v>
      </c>
      <c r="H6649" s="787">
        <v>10449.25</v>
      </c>
      <c r="I6649" s="788">
        <v>3370.6799926757813</v>
      </c>
      <c r="K6649" s="795">
        <v>0</v>
      </c>
      <c r="M6649" s="798">
        <f t="shared" si="310"/>
        <v>10979.449402202499</v>
      </c>
      <c r="N6649" s="303"/>
      <c r="S6649" s="786">
        <v>0</v>
      </c>
      <c r="T6649" s="781">
        <f>VLOOKUP(C6649,METADATA!$J$5:$Q$29,IF(E6649="HI",2,IF(E6649="LO",6,10))+IF(S6649=1,2,IF(D6649=7,1,(IF(WEEKDAY(B6649)=1,2,IF(WEEKDAY(B6649)=7,1,0))))))</f>
        <v>2</v>
      </c>
      <c r="U6649" s="781">
        <f>VLOOKUP(C6649,METADATA!$A$5:$H$29,IF(E6649="HI",2,IF(E6649="LO",6,10))+IF(S6649=1,2,IF(D6649=7,1,(IF(WEEKDAY(B6649)=1,2,IF(WEEKDAY(B6649)=7,1,0))))))</f>
        <v>2</v>
      </c>
    </row>
    <row r="6650" spans="2:21" ht="13.95" customHeight="1" x14ac:dyDescent="0.25">
      <c r="B6650" s="784">
        <f t="shared" si="311"/>
        <v>45659</v>
      </c>
      <c r="C6650" s="785">
        <v>22</v>
      </c>
      <c r="D6650" s="786">
        <f>IFERROR((INDEX(METADATA!$T$2:$T$20,MATCH(B6650,METADATA!$S$2:$S$20,0))),0)</f>
        <v>0</v>
      </c>
      <c r="E6650" s="785" t="str">
        <f t="shared" si="309"/>
        <v>LO</v>
      </c>
      <c r="F6650" s="786">
        <f>VLOOKUP(C6650,METADATA!$A$5:$H$29,IF(E6650="HI",2,IF(E6650="LO",6,10))+IF(D6650=1,2,IF(D6650=7,1,(IF(WEEKDAY(B6650)=1,2,IF(WEEKDAY(B6650)=7,1,0))))))</f>
        <v>3</v>
      </c>
      <c r="G6650" s="786">
        <f>VLOOKUP(C6650,METADATA!$J$5:$Q$29,IF(E6650="HI",2,IF(E6650="LO",6,10))+IF(D6650=1,2,IF(D6650=7,1,(IF(WEEKDAY(B6650)=1,2,IF(WEEKDAY(B6650)=7,1,0))))))</f>
        <v>3</v>
      </c>
      <c r="H6650" s="787">
        <v>9378.5</v>
      </c>
      <c r="I6650" s="788">
        <v>4354.9449768066406</v>
      </c>
      <c r="K6650" s="795">
        <v>0</v>
      </c>
      <c r="M6650" s="798">
        <f t="shared" si="310"/>
        <v>10340.300189115082</v>
      </c>
      <c r="N6650" s="303"/>
      <c r="S6650" s="786">
        <v>0</v>
      </c>
      <c r="T6650" s="781">
        <f>VLOOKUP(C6650,METADATA!$J$5:$Q$29,IF(E6650="HI",2,IF(E6650="LO",6,10))+IF(S6650=1,2,IF(D6650=7,1,(IF(WEEKDAY(B6650)=1,2,IF(WEEKDAY(B6650)=7,1,0))))))</f>
        <v>3</v>
      </c>
      <c r="U6650" s="781">
        <f>VLOOKUP(C6650,METADATA!$A$5:$H$29,IF(E6650="HI",2,IF(E6650="LO",6,10))+IF(S6650=1,2,IF(D6650=7,1,(IF(WEEKDAY(B6650)=1,2,IF(WEEKDAY(B6650)=7,1,0))))))</f>
        <v>3</v>
      </c>
    </row>
    <row r="6651" spans="2:21" ht="13.95" customHeight="1" x14ac:dyDescent="0.25">
      <c r="B6651" s="784">
        <f t="shared" si="311"/>
        <v>45659</v>
      </c>
      <c r="C6651" s="785">
        <v>23</v>
      </c>
      <c r="D6651" s="786">
        <f>IFERROR((INDEX(METADATA!$T$2:$T$20,MATCH(B6651,METADATA!$S$2:$S$20,0))),0)</f>
        <v>0</v>
      </c>
      <c r="E6651" s="785" t="str">
        <f t="shared" si="309"/>
        <v>LO</v>
      </c>
      <c r="F6651" s="786">
        <f>VLOOKUP(C6651,METADATA!$A$5:$H$29,IF(E6651="HI",2,IF(E6651="LO",6,10))+IF(D6651=1,2,IF(D6651=7,1,(IF(WEEKDAY(B6651)=1,2,IF(WEEKDAY(B6651)=7,1,0))))))</f>
        <v>3</v>
      </c>
      <c r="G6651" s="786">
        <f>VLOOKUP(C6651,METADATA!$J$5:$Q$29,IF(E6651="HI",2,IF(E6651="LO",6,10))+IF(D6651=1,2,IF(D6651=7,1,(IF(WEEKDAY(B6651)=1,2,IF(WEEKDAY(B6651)=7,1,0))))))</f>
        <v>3</v>
      </c>
      <c r="H6651" s="787">
        <v>8602.5</v>
      </c>
      <c r="I6651" s="788">
        <v>4390.5199584960938</v>
      </c>
      <c r="K6651" s="795">
        <v>0</v>
      </c>
      <c r="M6651" s="798">
        <f t="shared" si="310"/>
        <v>9658.1401810054776</v>
      </c>
      <c r="N6651" s="303"/>
      <c r="S6651" s="786">
        <v>0</v>
      </c>
      <c r="T6651" s="781">
        <f>VLOOKUP(C6651,METADATA!$J$5:$Q$29,IF(E6651="HI",2,IF(E6651="LO",6,10))+IF(S6651=1,2,IF(D6651=7,1,(IF(WEEKDAY(B6651)=1,2,IF(WEEKDAY(B6651)=7,1,0))))))</f>
        <v>3</v>
      </c>
      <c r="U6651" s="781">
        <f>VLOOKUP(C6651,METADATA!$A$5:$H$29,IF(E6651="HI",2,IF(E6651="LO",6,10))+IF(S6651=1,2,IF(D6651=7,1,(IF(WEEKDAY(B6651)=1,2,IF(WEEKDAY(B6651)=7,1,0))))))</f>
        <v>3</v>
      </c>
    </row>
    <row r="6652" spans="2:21" ht="13.95" customHeight="1" x14ac:dyDescent="0.25">
      <c r="B6652" s="784">
        <f t="shared" si="311"/>
        <v>45660</v>
      </c>
      <c r="C6652" s="785">
        <v>0</v>
      </c>
      <c r="D6652" s="786">
        <f>IFERROR((INDEX(METADATA!$T$2:$T$20,MATCH(B6652,METADATA!$S$2:$S$20,0))),0)</f>
        <v>0</v>
      </c>
      <c r="E6652" s="785" t="str">
        <f t="shared" si="309"/>
        <v>LO</v>
      </c>
      <c r="F6652" s="786">
        <f>VLOOKUP(C6652,METADATA!$A$5:$H$29,IF(E6652="HI",2,IF(E6652="LO",6,10))+IF(D6652=1,2,IF(D6652=7,1,(IF(WEEKDAY(B6652)=1,2,IF(WEEKDAY(B6652)=7,1,0))))))</f>
        <v>3</v>
      </c>
      <c r="G6652" s="786">
        <f>VLOOKUP(C6652,METADATA!$J$5:$Q$29,IF(E6652="HI",2,IF(E6652="LO",6,10))+IF(D6652=1,2,IF(D6652=7,1,(IF(WEEKDAY(B6652)=1,2,IF(WEEKDAY(B6652)=7,1,0))))))</f>
        <v>3</v>
      </c>
      <c r="H6652" s="787">
        <v>8093</v>
      </c>
      <c r="I6652" s="788">
        <v>4450.094970703125</v>
      </c>
      <c r="K6652" s="795">
        <v>0</v>
      </c>
      <c r="M6652" s="798">
        <f t="shared" si="310"/>
        <v>9235.7995998331007</v>
      </c>
      <c r="N6652" s="303"/>
      <c r="S6652" s="786">
        <v>0</v>
      </c>
      <c r="T6652" s="781">
        <f>VLOOKUP(C6652,METADATA!$J$5:$Q$29,IF(E6652="HI",2,IF(E6652="LO",6,10))+IF(S6652=1,2,IF(D6652=7,1,(IF(WEEKDAY(B6652)=1,2,IF(WEEKDAY(B6652)=7,1,0))))))</f>
        <v>3</v>
      </c>
      <c r="U6652" s="781">
        <f>VLOOKUP(C6652,METADATA!$A$5:$H$29,IF(E6652="HI",2,IF(E6652="LO",6,10))+IF(S6652=1,2,IF(D6652=7,1,(IF(WEEKDAY(B6652)=1,2,IF(WEEKDAY(B6652)=7,1,0))))))</f>
        <v>3</v>
      </c>
    </row>
    <row r="6653" spans="2:21" ht="13.95" customHeight="1" x14ac:dyDescent="0.25">
      <c r="B6653" s="784">
        <f t="shared" si="311"/>
        <v>45660</v>
      </c>
      <c r="C6653" s="785">
        <v>1</v>
      </c>
      <c r="D6653" s="786">
        <f>IFERROR((INDEX(METADATA!$T$2:$T$20,MATCH(B6653,METADATA!$S$2:$S$20,0))),0)</f>
        <v>0</v>
      </c>
      <c r="E6653" s="785" t="str">
        <f t="shared" si="309"/>
        <v>LO</v>
      </c>
      <c r="F6653" s="786">
        <f>VLOOKUP(C6653,METADATA!$A$5:$H$29,IF(E6653="HI",2,IF(E6653="LO",6,10))+IF(D6653=1,2,IF(D6653=7,1,(IF(WEEKDAY(B6653)=1,2,IF(WEEKDAY(B6653)=7,1,0))))))</f>
        <v>3</v>
      </c>
      <c r="G6653" s="786">
        <f>VLOOKUP(C6653,METADATA!$J$5:$Q$29,IF(E6653="HI",2,IF(E6653="LO",6,10))+IF(D6653=1,2,IF(D6653=7,1,(IF(WEEKDAY(B6653)=1,2,IF(WEEKDAY(B6653)=7,1,0))))))</f>
        <v>3</v>
      </c>
      <c r="H6653" s="787">
        <v>7714.5</v>
      </c>
      <c r="I6653" s="788">
        <v>4370.3524169921875</v>
      </c>
      <c r="K6653" s="795">
        <v>0</v>
      </c>
      <c r="M6653" s="798">
        <f t="shared" si="310"/>
        <v>8866.4248995133021</v>
      </c>
      <c r="N6653" s="303"/>
      <c r="S6653" s="786">
        <v>0</v>
      </c>
      <c r="T6653" s="781">
        <f>VLOOKUP(C6653,METADATA!$J$5:$Q$29,IF(E6653="HI",2,IF(E6653="LO",6,10))+IF(S6653=1,2,IF(D6653=7,1,(IF(WEEKDAY(B6653)=1,2,IF(WEEKDAY(B6653)=7,1,0))))))</f>
        <v>3</v>
      </c>
      <c r="U6653" s="781">
        <f>VLOOKUP(C6653,METADATA!$A$5:$H$29,IF(E6653="HI",2,IF(E6653="LO",6,10))+IF(S6653=1,2,IF(D6653=7,1,(IF(WEEKDAY(B6653)=1,2,IF(WEEKDAY(B6653)=7,1,0))))))</f>
        <v>3</v>
      </c>
    </row>
    <row r="6654" spans="2:21" ht="13.95" customHeight="1" x14ac:dyDescent="0.25">
      <c r="B6654" s="784">
        <f t="shared" si="311"/>
        <v>45660</v>
      </c>
      <c r="C6654" s="785">
        <v>2</v>
      </c>
      <c r="D6654" s="786">
        <f>IFERROR((INDEX(METADATA!$T$2:$T$20,MATCH(B6654,METADATA!$S$2:$S$20,0))),0)</f>
        <v>0</v>
      </c>
      <c r="E6654" s="785" t="str">
        <f t="shared" si="309"/>
        <v>LO</v>
      </c>
      <c r="F6654" s="786">
        <f>VLOOKUP(C6654,METADATA!$A$5:$H$29,IF(E6654="HI",2,IF(E6654="LO",6,10))+IF(D6654=1,2,IF(D6654=7,1,(IF(WEEKDAY(B6654)=1,2,IF(WEEKDAY(B6654)=7,1,0))))))</f>
        <v>3</v>
      </c>
      <c r="G6654" s="786">
        <f>VLOOKUP(C6654,METADATA!$J$5:$Q$29,IF(E6654="HI",2,IF(E6654="LO",6,10))+IF(D6654=1,2,IF(D6654=7,1,(IF(WEEKDAY(B6654)=1,2,IF(WEEKDAY(B6654)=7,1,0))))))</f>
        <v>3</v>
      </c>
      <c r="H6654" s="787">
        <v>7607.75</v>
      </c>
      <c r="I6654" s="788">
        <v>4447.5849914550781</v>
      </c>
      <c r="K6654" s="795">
        <v>0</v>
      </c>
      <c r="M6654" s="798">
        <f t="shared" si="310"/>
        <v>8812.4271525338845</v>
      </c>
      <c r="N6654" s="303"/>
      <c r="S6654" s="786">
        <v>0</v>
      </c>
      <c r="T6654" s="781">
        <f>VLOOKUP(C6654,METADATA!$J$5:$Q$29,IF(E6654="HI",2,IF(E6654="LO",6,10))+IF(S6654=1,2,IF(D6654=7,1,(IF(WEEKDAY(B6654)=1,2,IF(WEEKDAY(B6654)=7,1,0))))))</f>
        <v>3</v>
      </c>
      <c r="U6654" s="781">
        <f>VLOOKUP(C6654,METADATA!$A$5:$H$29,IF(E6654="HI",2,IF(E6654="LO",6,10))+IF(S6654=1,2,IF(D6654=7,1,(IF(WEEKDAY(B6654)=1,2,IF(WEEKDAY(B6654)=7,1,0))))))</f>
        <v>3</v>
      </c>
    </row>
    <row r="6655" spans="2:21" ht="13.95" customHeight="1" x14ac:dyDescent="0.25">
      <c r="B6655" s="784">
        <f t="shared" si="311"/>
        <v>45660</v>
      </c>
      <c r="C6655" s="785">
        <v>3</v>
      </c>
      <c r="D6655" s="786">
        <f>IFERROR((INDEX(METADATA!$T$2:$T$20,MATCH(B6655,METADATA!$S$2:$S$20,0))),0)</f>
        <v>0</v>
      </c>
      <c r="E6655" s="785" t="str">
        <f t="shared" si="309"/>
        <v>LO</v>
      </c>
      <c r="F6655" s="786">
        <f>VLOOKUP(C6655,METADATA!$A$5:$H$29,IF(E6655="HI",2,IF(E6655="LO",6,10))+IF(D6655=1,2,IF(D6655=7,1,(IF(WEEKDAY(B6655)=1,2,IF(WEEKDAY(B6655)=7,1,0))))))</f>
        <v>3</v>
      </c>
      <c r="G6655" s="786">
        <f>VLOOKUP(C6655,METADATA!$J$5:$Q$29,IF(E6655="HI",2,IF(E6655="LO",6,10))+IF(D6655=1,2,IF(D6655=7,1,(IF(WEEKDAY(B6655)=1,2,IF(WEEKDAY(B6655)=7,1,0))))))</f>
        <v>3</v>
      </c>
      <c r="H6655" s="787">
        <v>7779.25</v>
      </c>
      <c r="I6655" s="788">
        <v>4399.0249938964844</v>
      </c>
      <c r="K6655" s="795">
        <v>0</v>
      </c>
      <c r="M6655" s="798">
        <f t="shared" si="310"/>
        <v>8936.8983131411969</v>
      </c>
      <c r="N6655" s="303"/>
      <c r="S6655" s="786">
        <v>0</v>
      </c>
      <c r="T6655" s="781">
        <f>VLOOKUP(C6655,METADATA!$J$5:$Q$29,IF(E6655="HI",2,IF(E6655="LO",6,10))+IF(S6655=1,2,IF(D6655=7,1,(IF(WEEKDAY(B6655)=1,2,IF(WEEKDAY(B6655)=7,1,0))))))</f>
        <v>3</v>
      </c>
      <c r="U6655" s="781">
        <f>VLOOKUP(C6655,METADATA!$A$5:$H$29,IF(E6655="HI",2,IF(E6655="LO",6,10))+IF(S6655=1,2,IF(D6655=7,1,(IF(WEEKDAY(B6655)=1,2,IF(WEEKDAY(B6655)=7,1,0))))))</f>
        <v>3</v>
      </c>
    </row>
    <row r="6656" spans="2:21" ht="13.95" customHeight="1" x14ac:dyDescent="0.25">
      <c r="B6656" s="784">
        <f t="shared" si="311"/>
        <v>45660</v>
      </c>
      <c r="C6656" s="785">
        <v>4</v>
      </c>
      <c r="D6656" s="786">
        <f>IFERROR((INDEX(METADATA!$T$2:$T$20,MATCH(B6656,METADATA!$S$2:$S$20,0))),0)</f>
        <v>0</v>
      </c>
      <c r="E6656" s="785" t="str">
        <f t="shared" si="309"/>
        <v>LO</v>
      </c>
      <c r="F6656" s="786">
        <f>VLOOKUP(C6656,METADATA!$A$5:$H$29,IF(E6656="HI",2,IF(E6656="LO",6,10))+IF(D6656=1,2,IF(D6656=7,1,(IF(WEEKDAY(B6656)=1,2,IF(WEEKDAY(B6656)=7,1,0))))))</f>
        <v>3</v>
      </c>
      <c r="G6656" s="786">
        <f>VLOOKUP(C6656,METADATA!$J$5:$Q$29,IF(E6656="HI",2,IF(E6656="LO",6,10))+IF(D6656=1,2,IF(D6656=7,1,(IF(WEEKDAY(B6656)=1,2,IF(WEEKDAY(B6656)=7,1,0))))))</f>
        <v>3</v>
      </c>
      <c r="H6656" s="787">
        <v>7958.75</v>
      </c>
      <c r="I6656" s="788">
        <v>4430.8600463867188</v>
      </c>
      <c r="K6656" s="795">
        <v>870.51250000000005</v>
      </c>
      <c r="M6656" s="798">
        <f t="shared" si="310"/>
        <v>9109.0187349223361</v>
      </c>
      <c r="N6656" s="303"/>
      <c r="S6656" s="786">
        <v>0</v>
      </c>
      <c r="T6656" s="781">
        <f>VLOOKUP(C6656,METADATA!$J$5:$Q$29,IF(E6656="HI",2,IF(E6656="LO",6,10))+IF(S6656=1,2,IF(D6656=7,1,(IF(WEEKDAY(B6656)=1,2,IF(WEEKDAY(B6656)=7,1,0))))))</f>
        <v>3</v>
      </c>
      <c r="U6656" s="781">
        <f>VLOOKUP(C6656,METADATA!$A$5:$H$29,IF(E6656="HI",2,IF(E6656="LO",6,10))+IF(S6656=1,2,IF(D6656=7,1,(IF(WEEKDAY(B6656)=1,2,IF(WEEKDAY(B6656)=7,1,0))))))</f>
        <v>3</v>
      </c>
    </row>
    <row r="6657" spans="2:21" ht="13.95" customHeight="1" x14ac:dyDescent="0.25">
      <c r="B6657" s="784">
        <f t="shared" si="311"/>
        <v>45660</v>
      </c>
      <c r="C6657" s="785">
        <v>5</v>
      </c>
      <c r="D6657" s="786">
        <f>IFERROR((INDEX(METADATA!$T$2:$T$20,MATCH(B6657,METADATA!$S$2:$S$20,0))),0)</f>
        <v>0</v>
      </c>
      <c r="E6657" s="785" t="str">
        <f t="shared" si="309"/>
        <v>LO</v>
      </c>
      <c r="F6657" s="786">
        <f>VLOOKUP(C6657,METADATA!$A$5:$H$29,IF(E6657="HI",2,IF(E6657="LO",6,10))+IF(D6657=1,2,IF(D6657=7,1,(IF(WEEKDAY(B6657)=1,2,IF(WEEKDAY(B6657)=7,1,0))))))</f>
        <v>3</v>
      </c>
      <c r="G6657" s="786">
        <f>VLOOKUP(C6657,METADATA!$J$5:$Q$29,IF(E6657="HI",2,IF(E6657="LO",6,10))+IF(D6657=1,2,IF(D6657=7,1,(IF(WEEKDAY(B6657)=1,2,IF(WEEKDAY(B6657)=7,1,0))))))</f>
        <v>3</v>
      </c>
      <c r="H6657" s="787">
        <v>8206.5</v>
      </c>
      <c r="I6657" s="788">
        <v>4300.6849060058594</v>
      </c>
      <c r="K6657" s="795">
        <v>865.8125</v>
      </c>
      <c r="M6657" s="798">
        <f t="shared" si="310"/>
        <v>9265.1245491221889</v>
      </c>
      <c r="N6657" s="303"/>
      <c r="S6657" s="786">
        <v>0</v>
      </c>
      <c r="T6657" s="781">
        <f>VLOOKUP(C6657,METADATA!$J$5:$Q$29,IF(E6657="HI",2,IF(E6657="LO",6,10))+IF(S6657=1,2,IF(D6657=7,1,(IF(WEEKDAY(B6657)=1,2,IF(WEEKDAY(B6657)=7,1,0))))))</f>
        <v>3</v>
      </c>
      <c r="U6657" s="781">
        <f>VLOOKUP(C6657,METADATA!$A$5:$H$29,IF(E6657="HI",2,IF(E6657="LO",6,10))+IF(S6657=1,2,IF(D6657=7,1,(IF(WEEKDAY(B6657)=1,2,IF(WEEKDAY(B6657)=7,1,0))))))</f>
        <v>3</v>
      </c>
    </row>
    <row r="6658" spans="2:21" ht="13.95" customHeight="1" x14ac:dyDescent="0.25">
      <c r="B6658" s="784">
        <f t="shared" si="311"/>
        <v>45660</v>
      </c>
      <c r="C6658" s="785">
        <v>6</v>
      </c>
      <c r="D6658" s="786">
        <f>IFERROR((INDEX(METADATA!$T$2:$T$20,MATCH(B6658,METADATA!$S$2:$S$20,0))),0)</f>
        <v>0</v>
      </c>
      <c r="E6658" s="785" t="str">
        <f t="shared" si="309"/>
        <v>LO</v>
      </c>
      <c r="F6658" s="786">
        <f>VLOOKUP(C6658,METADATA!$A$5:$H$29,IF(E6658="HI",2,IF(E6658="LO",6,10))+IF(D6658=1,2,IF(D6658=7,1,(IF(WEEKDAY(B6658)=1,2,IF(WEEKDAY(B6658)=7,1,0))))))</f>
        <v>2</v>
      </c>
      <c r="G6658" s="786">
        <f>VLOOKUP(C6658,METADATA!$J$5:$Q$29,IF(E6658="HI",2,IF(E6658="LO",6,10))+IF(D6658=1,2,IF(D6658=7,1,(IF(WEEKDAY(B6658)=1,2,IF(WEEKDAY(B6658)=7,1,0))))))</f>
        <v>2</v>
      </c>
      <c r="H6658" s="787">
        <v>8865.25</v>
      </c>
      <c r="I6658" s="788">
        <v>4259.1600341796875</v>
      </c>
      <c r="K6658" s="795">
        <v>834.63750000000005</v>
      </c>
      <c r="M6658" s="798">
        <f t="shared" si="310"/>
        <v>9835.2987630907028</v>
      </c>
      <c r="N6658" s="303"/>
      <c r="S6658" s="786">
        <v>0</v>
      </c>
      <c r="T6658" s="781">
        <f>VLOOKUP(C6658,METADATA!$J$5:$Q$29,IF(E6658="HI",2,IF(E6658="LO",6,10))+IF(S6658=1,2,IF(D6658=7,1,(IF(WEEKDAY(B6658)=1,2,IF(WEEKDAY(B6658)=7,1,0))))))</f>
        <v>2</v>
      </c>
      <c r="U6658" s="781">
        <f>VLOOKUP(C6658,METADATA!$A$5:$H$29,IF(E6658="HI",2,IF(E6658="LO",6,10))+IF(S6658=1,2,IF(D6658=7,1,(IF(WEEKDAY(B6658)=1,2,IF(WEEKDAY(B6658)=7,1,0))))))</f>
        <v>2</v>
      </c>
    </row>
    <row r="6659" spans="2:21" ht="13.95" customHeight="1" x14ac:dyDescent="0.25">
      <c r="B6659" s="784">
        <f t="shared" si="311"/>
        <v>45660</v>
      </c>
      <c r="C6659" s="785">
        <v>7</v>
      </c>
      <c r="D6659" s="786">
        <f>IFERROR((INDEX(METADATA!$T$2:$T$20,MATCH(B6659,METADATA!$S$2:$S$20,0))),0)</f>
        <v>0</v>
      </c>
      <c r="E6659" s="785" t="str">
        <f t="shared" si="309"/>
        <v>LO</v>
      </c>
      <c r="F6659" s="786">
        <f>VLOOKUP(C6659,METADATA!$A$5:$H$29,IF(E6659="HI",2,IF(E6659="LO",6,10))+IF(D6659=1,2,IF(D6659=7,1,(IF(WEEKDAY(B6659)=1,2,IF(WEEKDAY(B6659)=7,1,0))))))</f>
        <v>1</v>
      </c>
      <c r="G6659" s="786">
        <f>VLOOKUP(C6659,METADATA!$J$5:$Q$29,IF(E6659="HI",2,IF(E6659="LO",6,10))+IF(D6659=1,2,IF(D6659=7,1,(IF(WEEKDAY(B6659)=1,2,IF(WEEKDAY(B6659)=7,1,0))))))</f>
        <v>1</v>
      </c>
      <c r="H6659" s="787">
        <v>9439.25</v>
      </c>
      <c r="I6659" s="788">
        <v>4208.429931640625</v>
      </c>
      <c r="K6659" s="795">
        <v>847.33749999999998</v>
      </c>
      <c r="M6659" s="798">
        <f t="shared" si="310"/>
        <v>10334.907984690948</v>
      </c>
      <c r="N6659" s="303"/>
      <c r="S6659" s="786">
        <v>0</v>
      </c>
      <c r="T6659" s="781">
        <f>VLOOKUP(C6659,METADATA!$J$5:$Q$29,IF(E6659="HI",2,IF(E6659="LO",6,10))+IF(S6659=1,2,IF(D6659=7,1,(IF(WEEKDAY(B6659)=1,2,IF(WEEKDAY(B6659)=7,1,0))))))</f>
        <v>1</v>
      </c>
      <c r="U6659" s="781">
        <f>VLOOKUP(C6659,METADATA!$A$5:$H$29,IF(E6659="HI",2,IF(E6659="LO",6,10))+IF(S6659=1,2,IF(D6659=7,1,(IF(WEEKDAY(B6659)=1,2,IF(WEEKDAY(B6659)=7,1,0))))))</f>
        <v>1</v>
      </c>
    </row>
    <row r="6660" spans="2:21" ht="13.95" customHeight="1" x14ac:dyDescent="0.25">
      <c r="B6660" s="784">
        <f t="shared" si="311"/>
        <v>45660</v>
      </c>
      <c r="C6660" s="785">
        <v>8</v>
      </c>
      <c r="D6660" s="786">
        <f>IFERROR((INDEX(METADATA!$T$2:$T$20,MATCH(B6660,METADATA!$S$2:$S$20,0))),0)</f>
        <v>0</v>
      </c>
      <c r="E6660" s="785" t="str">
        <f t="shared" ref="E6660:E6723" si="312">IF(B6660="","",IF(AND(MONTH(B6660)&gt;=MONTH($AA$9),MONTH(B6660)&lt;=MONTH($AA$11)),"HI","LO"))</f>
        <v>LO</v>
      </c>
      <c r="F6660" s="786">
        <f>VLOOKUP(C6660,METADATA!$A$5:$H$29,IF(E6660="HI",2,IF(E6660="LO",6,10))+IF(D6660=1,2,IF(D6660=7,1,(IF(WEEKDAY(B6660)=1,2,IF(WEEKDAY(B6660)=7,1,0))))))</f>
        <v>1</v>
      </c>
      <c r="G6660" s="786">
        <f>VLOOKUP(C6660,METADATA!$J$5:$Q$29,IF(E6660="HI",2,IF(E6660="LO",6,10))+IF(D6660=1,2,IF(D6660=7,1,(IF(WEEKDAY(B6660)=1,2,IF(WEEKDAY(B6660)=7,1,0))))))</f>
        <v>1</v>
      </c>
      <c r="H6660" s="787">
        <v>10592</v>
      </c>
      <c r="I6660" s="788">
        <v>4123.5850219726563</v>
      </c>
      <c r="K6660" s="795">
        <v>851.61249999999995</v>
      </c>
      <c r="M6660" s="798">
        <f t="shared" ref="M6660:M6723" si="313">SQRT(H6660^2+I6660^2)</f>
        <v>11366.372219553485</v>
      </c>
      <c r="N6660" s="303"/>
      <c r="S6660" s="786">
        <v>0</v>
      </c>
      <c r="T6660" s="781">
        <f>VLOOKUP(C6660,METADATA!$J$5:$Q$29,IF(E6660="HI",2,IF(E6660="LO",6,10))+IF(S6660=1,2,IF(D6660=7,1,(IF(WEEKDAY(B6660)=1,2,IF(WEEKDAY(B6660)=7,1,0))))))</f>
        <v>1</v>
      </c>
      <c r="U6660" s="781">
        <f>VLOOKUP(C6660,METADATA!$A$5:$H$29,IF(E6660="HI",2,IF(E6660="LO",6,10))+IF(S6660=1,2,IF(D6660=7,1,(IF(WEEKDAY(B6660)=1,2,IF(WEEKDAY(B6660)=7,1,0))))))</f>
        <v>1</v>
      </c>
    </row>
    <row r="6661" spans="2:21" ht="13.95" customHeight="1" x14ac:dyDescent="0.25">
      <c r="B6661" s="784">
        <f t="shared" si="311"/>
        <v>45660</v>
      </c>
      <c r="C6661" s="785">
        <v>9</v>
      </c>
      <c r="D6661" s="786">
        <f>IFERROR((INDEX(METADATA!$T$2:$T$20,MATCH(B6661,METADATA!$S$2:$S$20,0))),0)</f>
        <v>0</v>
      </c>
      <c r="E6661" s="785" t="str">
        <f t="shared" si="312"/>
        <v>LO</v>
      </c>
      <c r="F6661" s="786">
        <f>VLOOKUP(C6661,METADATA!$A$5:$H$29,IF(E6661="HI",2,IF(E6661="LO",6,10))+IF(D6661=1,2,IF(D6661=7,1,(IF(WEEKDAY(B6661)=1,2,IF(WEEKDAY(B6661)=7,1,0))))))</f>
        <v>2</v>
      </c>
      <c r="G6661" s="786">
        <f>VLOOKUP(C6661,METADATA!$J$5:$Q$29,IF(E6661="HI",2,IF(E6661="LO",6,10))+IF(D6661=1,2,IF(D6661=7,1,(IF(WEEKDAY(B6661)=1,2,IF(WEEKDAY(B6661)=7,1,0))))))</f>
        <v>1</v>
      </c>
      <c r="H6661" s="787">
        <v>11515.75</v>
      </c>
      <c r="I6661" s="788">
        <v>4326.6300048828125</v>
      </c>
      <c r="K6661" s="795">
        <v>856.5</v>
      </c>
      <c r="M6661" s="798">
        <f t="shared" si="313"/>
        <v>12301.716354300006</v>
      </c>
      <c r="N6661" s="303"/>
      <c r="S6661" s="786">
        <v>0</v>
      </c>
      <c r="T6661" s="781">
        <f>VLOOKUP(C6661,METADATA!$J$5:$Q$29,IF(E6661="HI",2,IF(E6661="LO",6,10))+IF(S6661=1,2,IF(D6661=7,1,(IF(WEEKDAY(B6661)=1,2,IF(WEEKDAY(B6661)=7,1,0))))))</f>
        <v>1</v>
      </c>
      <c r="U6661" s="781">
        <f>VLOOKUP(C6661,METADATA!$A$5:$H$29,IF(E6661="HI",2,IF(E6661="LO",6,10))+IF(S6661=1,2,IF(D6661=7,1,(IF(WEEKDAY(B6661)=1,2,IF(WEEKDAY(B6661)=7,1,0))))))</f>
        <v>2</v>
      </c>
    </row>
    <row r="6662" spans="2:21" ht="13.95" customHeight="1" x14ac:dyDescent="0.25">
      <c r="B6662" s="784">
        <f t="shared" si="311"/>
        <v>45660</v>
      </c>
      <c r="C6662" s="785">
        <v>10</v>
      </c>
      <c r="D6662" s="786">
        <f>IFERROR((INDEX(METADATA!$T$2:$T$20,MATCH(B6662,METADATA!$S$2:$S$20,0))),0)</f>
        <v>0</v>
      </c>
      <c r="E6662" s="785" t="str">
        <f t="shared" si="312"/>
        <v>LO</v>
      </c>
      <c r="F6662" s="786">
        <f>VLOOKUP(C6662,METADATA!$A$5:$H$29,IF(E6662="HI",2,IF(E6662="LO",6,10))+IF(D6662=1,2,IF(D6662=7,1,(IF(WEEKDAY(B6662)=1,2,IF(WEEKDAY(B6662)=7,1,0))))))</f>
        <v>2</v>
      </c>
      <c r="G6662" s="786">
        <f>VLOOKUP(C6662,METADATA!$J$5:$Q$29,IF(E6662="HI",2,IF(E6662="LO",6,10))+IF(D6662=1,2,IF(D6662=7,1,(IF(WEEKDAY(B6662)=1,2,IF(WEEKDAY(B6662)=7,1,0))))))</f>
        <v>2</v>
      </c>
      <c r="H6662" s="787">
        <v>11975.25</v>
      </c>
      <c r="I6662" s="788">
        <v>4442.159912109375</v>
      </c>
      <c r="K6662" s="795">
        <v>824.32500000000005</v>
      </c>
      <c r="M6662" s="798">
        <f t="shared" si="313"/>
        <v>12772.603385655235</v>
      </c>
      <c r="N6662" s="303"/>
      <c r="S6662" s="786">
        <v>0</v>
      </c>
      <c r="T6662" s="781">
        <f>VLOOKUP(C6662,METADATA!$J$5:$Q$29,IF(E6662="HI",2,IF(E6662="LO",6,10))+IF(S6662=1,2,IF(D6662=7,1,(IF(WEEKDAY(B6662)=1,2,IF(WEEKDAY(B6662)=7,1,0))))))</f>
        <v>2</v>
      </c>
      <c r="U6662" s="781">
        <f>VLOOKUP(C6662,METADATA!$A$5:$H$29,IF(E6662="HI",2,IF(E6662="LO",6,10))+IF(S6662=1,2,IF(D6662=7,1,(IF(WEEKDAY(B6662)=1,2,IF(WEEKDAY(B6662)=7,1,0))))))</f>
        <v>2</v>
      </c>
    </row>
    <row r="6663" spans="2:21" ht="13.95" customHeight="1" x14ac:dyDescent="0.25">
      <c r="B6663" s="784">
        <f t="shared" si="311"/>
        <v>45660</v>
      </c>
      <c r="C6663" s="785">
        <v>11</v>
      </c>
      <c r="D6663" s="786">
        <f>IFERROR((INDEX(METADATA!$T$2:$T$20,MATCH(B6663,METADATA!$S$2:$S$20,0))),0)</f>
        <v>0</v>
      </c>
      <c r="E6663" s="785" t="str">
        <f t="shared" si="312"/>
        <v>LO</v>
      </c>
      <c r="F6663" s="786">
        <f>VLOOKUP(C6663,METADATA!$A$5:$H$29,IF(E6663="HI",2,IF(E6663="LO",6,10))+IF(D6663=1,2,IF(D6663=7,1,(IF(WEEKDAY(B6663)=1,2,IF(WEEKDAY(B6663)=7,1,0))))))</f>
        <v>2</v>
      </c>
      <c r="G6663" s="786">
        <f>VLOOKUP(C6663,METADATA!$J$5:$Q$29,IF(E6663="HI",2,IF(E6663="LO",6,10))+IF(D6663=1,2,IF(D6663=7,1,(IF(WEEKDAY(B6663)=1,2,IF(WEEKDAY(B6663)=7,1,0))))))</f>
        <v>2</v>
      </c>
      <c r="H6663" s="787">
        <v>12400.75</v>
      </c>
      <c r="I6663" s="788">
        <v>4276.3399963378906</v>
      </c>
      <c r="K6663" s="795">
        <v>882.73749999999995</v>
      </c>
      <c r="M6663" s="798">
        <f t="shared" si="313"/>
        <v>13117.381001052732</v>
      </c>
      <c r="N6663" s="303"/>
      <c r="S6663" s="786">
        <v>0</v>
      </c>
      <c r="T6663" s="781">
        <f>VLOOKUP(C6663,METADATA!$J$5:$Q$29,IF(E6663="HI",2,IF(E6663="LO",6,10))+IF(S6663=1,2,IF(D6663=7,1,(IF(WEEKDAY(B6663)=1,2,IF(WEEKDAY(B6663)=7,1,0))))))</f>
        <v>2</v>
      </c>
      <c r="U6663" s="781">
        <f>VLOOKUP(C6663,METADATA!$A$5:$H$29,IF(E6663="HI",2,IF(E6663="LO",6,10))+IF(S6663=1,2,IF(D6663=7,1,(IF(WEEKDAY(B6663)=1,2,IF(WEEKDAY(B6663)=7,1,0))))))</f>
        <v>2</v>
      </c>
    </row>
    <row r="6664" spans="2:21" ht="13.95" customHeight="1" x14ac:dyDescent="0.25">
      <c r="B6664" s="784">
        <f t="shared" si="311"/>
        <v>45660</v>
      </c>
      <c r="C6664" s="785">
        <v>12</v>
      </c>
      <c r="D6664" s="786">
        <f>IFERROR((INDEX(METADATA!$T$2:$T$20,MATCH(B6664,METADATA!$S$2:$S$20,0))),0)</f>
        <v>0</v>
      </c>
      <c r="E6664" s="785" t="str">
        <f t="shared" si="312"/>
        <v>LO</v>
      </c>
      <c r="F6664" s="786">
        <f>VLOOKUP(C6664,METADATA!$A$5:$H$29,IF(E6664="HI",2,IF(E6664="LO",6,10))+IF(D6664=1,2,IF(D6664=7,1,(IF(WEEKDAY(B6664)=1,2,IF(WEEKDAY(B6664)=7,1,0))))))</f>
        <v>2</v>
      </c>
      <c r="G6664" s="786">
        <f>VLOOKUP(C6664,METADATA!$J$5:$Q$29,IF(E6664="HI",2,IF(E6664="LO",6,10))+IF(D6664=1,2,IF(D6664=7,1,(IF(WEEKDAY(B6664)=1,2,IF(WEEKDAY(B6664)=7,1,0))))))</f>
        <v>2</v>
      </c>
      <c r="H6664" s="787">
        <v>12635.25</v>
      </c>
      <c r="I6664" s="788">
        <v>3635.4000244140625</v>
      </c>
      <c r="K6664" s="795">
        <v>909.3125</v>
      </c>
      <c r="M6664" s="798">
        <f t="shared" si="313"/>
        <v>13147.839210304093</v>
      </c>
      <c r="N6664" s="303"/>
      <c r="S6664" s="786">
        <v>0</v>
      </c>
      <c r="T6664" s="781">
        <f>VLOOKUP(C6664,METADATA!$J$5:$Q$29,IF(E6664="HI",2,IF(E6664="LO",6,10))+IF(S6664=1,2,IF(D6664=7,1,(IF(WEEKDAY(B6664)=1,2,IF(WEEKDAY(B6664)=7,1,0))))))</f>
        <v>2</v>
      </c>
      <c r="U6664" s="781">
        <f>VLOOKUP(C6664,METADATA!$A$5:$H$29,IF(E6664="HI",2,IF(E6664="LO",6,10))+IF(S6664=1,2,IF(D6664=7,1,(IF(WEEKDAY(B6664)=1,2,IF(WEEKDAY(B6664)=7,1,0))))))</f>
        <v>2</v>
      </c>
    </row>
    <row r="6665" spans="2:21" ht="13.95" customHeight="1" x14ac:dyDescent="0.25">
      <c r="B6665" s="784">
        <f t="shared" si="311"/>
        <v>45660</v>
      </c>
      <c r="C6665" s="785">
        <v>13</v>
      </c>
      <c r="D6665" s="786">
        <f>IFERROR((INDEX(METADATA!$T$2:$T$20,MATCH(B6665,METADATA!$S$2:$S$20,0))),0)</f>
        <v>0</v>
      </c>
      <c r="E6665" s="785" t="str">
        <f t="shared" si="312"/>
        <v>LO</v>
      </c>
      <c r="F6665" s="786">
        <f>VLOOKUP(C6665,METADATA!$A$5:$H$29,IF(E6665="HI",2,IF(E6665="LO",6,10))+IF(D6665=1,2,IF(D6665=7,1,(IF(WEEKDAY(B6665)=1,2,IF(WEEKDAY(B6665)=7,1,0))))))</f>
        <v>2</v>
      </c>
      <c r="G6665" s="786">
        <f>VLOOKUP(C6665,METADATA!$J$5:$Q$29,IF(E6665="HI",2,IF(E6665="LO",6,10))+IF(D6665=1,2,IF(D6665=7,1,(IF(WEEKDAY(B6665)=1,2,IF(WEEKDAY(B6665)=7,1,0))))))</f>
        <v>2</v>
      </c>
      <c r="H6665" s="787">
        <v>12575</v>
      </c>
      <c r="I6665" s="788">
        <v>2740.9075317382813</v>
      </c>
      <c r="K6665" s="795">
        <v>905.6</v>
      </c>
      <c r="M6665" s="798">
        <f t="shared" si="313"/>
        <v>12870.244717857529</v>
      </c>
      <c r="N6665" s="303"/>
      <c r="S6665" s="786">
        <v>0</v>
      </c>
      <c r="T6665" s="781">
        <f>VLOOKUP(C6665,METADATA!$J$5:$Q$29,IF(E6665="HI",2,IF(E6665="LO",6,10))+IF(S6665=1,2,IF(D6665=7,1,(IF(WEEKDAY(B6665)=1,2,IF(WEEKDAY(B6665)=7,1,0))))))</f>
        <v>2</v>
      </c>
      <c r="U6665" s="781">
        <f>VLOOKUP(C6665,METADATA!$A$5:$H$29,IF(E6665="HI",2,IF(E6665="LO",6,10))+IF(S6665=1,2,IF(D6665=7,1,(IF(WEEKDAY(B6665)=1,2,IF(WEEKDAY(B6665)=7,1,0))))))</f>
        <v>2</v>
      </c>
    </row>
    <row r="6666" spans="2:21" ht="13.95" customHeight="1" x14ac:dyDescent="0.25">
      <c r="B6666" s="784">
        <f t="shared" si="311"/>
        <v>45660</v>
      </c>
      <c r="C6666" s="785">
        <v>14</v>
      </c>
      <c r="D6666" s="786">
        <f>IFERROR((INDEX(METADATA!$T$2:$T$20,MATCH(B6666,METADATA!$S$2:$S$20,0))),0)</f>
        <v>0</v>
      </c>
      <c r="E6666" s="785" t="str">
        <f t="shared" si="312"/>
        <v>LO</v>
      </c>
      <c r="F6666" s="786">
        <f>VLOOKUP(C6666,METADATA!$A$5:$H$29,IF(E6666="HI",2,IF(E6666="LO",6,10))+IF(D6666=1,2,IF(D6666=7,1,(IF(WEEKDAY(B6666)=1,2,IF(WEEKDAY(B6666)=7,1,0))))))</f>
        <v>2</v>
      </c>
      <c r="G6666" s="786">
        <f>VLOOKUP(C6666,METADATA!$J$5:$Q$29,IF(E6666="HI",2,IF(E6666="LO",6,10))+IF(D6666=1,2,IF(D6666=7,1,(IF(WEEKDAY(B6666)=1,2,IF(WEEKDAY(B6666)=7,1,0))))))</f>
        <v>2</v>
      </c>
      <c r="H6666" s="787">
        <v>12385</v>
      </c>
      <c r="I6666" s="788">
        <v>2901.1399688720703</v>
      </c>
      <c r="K6666" s="795">
        <v>913.98749999999995</v>
      </c>
      <c r="M6666" s="798">
        <f t="shared" si="313"/>
        <v>12720.253068197466</v>
      </c>
      <c r="N6666" s="303"/>
      <c r="S6666" s="786">
        <v>0</v>
      </c>
      <c r="T6666" s="781">
        <f>VLOOKUP(C6666,METADATA!$J$5:$Q$29,IF(E6666="HI",2,IF(E6666="LO",6,10))+IF(S6666=1,2,IF(D6666=7,1,(IF(WEEKDAY(B6666)=1,2,IF(WEEKDAY(B6666)=7,1,0))))))</f>
        <v>2</v>
      </c>
      <c r="U6666" s="781">
        <f>VLOOKUP(C6666,METADATA!$A$5:$H$29,IF(E6666="HI",2,IF(E6666="LO",6,10))+IF(S6666=1,2,IF(D6666=7,1,(IF(WEEKDAY(B6666)=1,2,IF(WEEKDAY(B6666)=7,1,0))))))</f>
        <v>2</v>
      </c>
    </row>
    <row r="6667" spans="2:21" ht="13.95" customHeight="1" x14ac:dyDescent="0.25">
      <c r="B6667" s="784">
        <f t="shared" si="311"/>
        <v>45660</v>
      </c>
      <c r="C6667" s="785">
        <v>15</v>
      </c>
      <c r="D6667" s="786">
        <f>IFERROR((INDEX(METADATA!$T$2:$T$20,MATCH(B6667,METADATA!$S$2:$S$20,0))),0)</f>
        <v>0</v>
      </c>
      <c r="E6667" s="785" t="str">
        <f t="shared" si="312"/>
        <v>LO</v>
      </c>
      <c r="F6667" s="786">
        <f>VLOOKUP(C6667,METADATA!$A$5:$H$29,IF(E6667="HI",2,IF(E6667="LO",6,10))+IF(D6667=1,2,IF(D6667=7,1,(IF(WEEKDAY(B6667)=1,2,IF(WEEKDAY(B6667)=7,1,0))))))</f>
        <v>2</v>
      </c>
      <c r="G6667" s="786">
        <f>VLOOKUP(C6667,METADATA!$J$5:$Q$29,IF(E6667="HI",2,IF(E6667="LO",6,10))+IF(D6667=1,2,IF(D6667=7,1,(IF(WEEKDAY(B6667)=1,2,IF(WEEKDAY(B6667)=7,1,0))))))</f>
        <v>2</v>
      </c>
      <c r="H6667" s="787">
        <v>12397.25</v>
      </c>
      <c r="I6667" s="788">
        <v>4074.7550048828125</v>
      </c>
      <c r="K6667" s="795">
        <v>902.26250000000005</v>
      </c>
      <c r="M6667" s="798">
        <f t="shared" si="313"/>
        <v>13049.729342492798</v>
      </c>
      <c r="N6667" s="303"/>
      <c r="S6667" s="786">
        <v>0</v>
      </c>
      <c r="T6667" s="781">
        <f>VLOOKUP(C6667,METADATA!$J$5:$Q$29,IF(E6667="HI",2,IF(E6667="LO",6,10))+IF(S6667=1,2,IF(D6667=7,1,(IF(WEEKDAY(B6667)=1,2,IF(WEEKDAY(B6667)=7,1,0))))))</f>
        <v>2</v>
      </c>
      <c r="U6667" s="781">
        <f>VLOOKUP(C6667,METADATA!$A$5:$H$29,IF(E6667="HI",2,IF(E6667="LO",6,10))+IF(S6667=1,2,IF(D6667=7,1,(IF(WEEKDAY(B6667)=1,2,IF(WEEKDAY(B6667)=7,1,0))))))</f>
        <v>2</v>
      </c>
    </row>
    <row r="6668" spans="2:21" ht="13.95" customHeight="1" x14ac:dyDescent="0.25">
      <c r="B6668" s="784">
        <f t="shared" si="311"/>
        <v>45660</v>
      </c>
      <c r="C6668" s="785">
        <v>16</v>
      </c>
      <c r="D6668" s="786">
        <f>IFERROR((INDEX(METADATA!$T$2:$T$20,MATCH(B6668,METADATA!$S$2:$S$20,0))),0)</f>
        <v>0</v>
      </c>
      <c r="E6668" s="785" t="str">
        <f t="shared" si="312"/>
        <v>LO</v>
      </c>
      <c r="F6668" s="786">
        <f>VLOOKUP(C6668,METADATA!$A$5:$H$29,IF(E6668="HI",2,IF(E6668="LO",6,10))+IF(D6668=1,2,IF(D6668=7,1,(IF(WEEKDAY(B6668)=1,2,IF(WEEKDAY(B6668)=7,1,0))))))</f>
        <v>2</v>
      </c>
      <c r="G6668" s="786">
        <f>VLOOKUP(C6668,METADATA!$J$5:$Q$29,IF(E6668="HI",2,IF(E6668="LO",6,10))+IF(D6668=1,2,IF(D6668=7,1,(IF(WEEKDAY(B6668)=1,2,IF(WEEKDAY(B6668)=7,1,0))))))</f>
        <v>2</v>
      </c>
      <c r="H6668" s="787">
        <v>12554.5</v>
      </c>
      <c r="I6668" s="788">
        <v>4389.4101257324219</v>
      </c>
      <c r="K6668" s="795">
        <v>933.76250000000005</v>
      </c>
      <c r="M6668" s="798">
        <f t="shared" si="313"/>
        <v>13299.713963160348</v>
      </c>
      <c r="N6668" s="303"/>
      <c r="S6668" s="786">
        <v>0</v>
      </c>
      <c r="T6668" s="781">
        <f>VLOOKUP(C6668,METADATA!$J$5:$Q$29,IF(E6668="HI",2,IF(E6668="LO",6,10))+IF(S6668=1,2,IF(D6668=7,1,(IF(WEEKDAY(B6668)=1,2,IF(WEEKDAY(B6668)=7,1,0))))))</f>
        <v>2</v>
      </c>
      <c r="U6668" s="781">
        <f>VLOOKUP(C6668,METADATA!$A$5:$H$29,IF(E6668="HI",2,IF(E6668="LO",6,10))+IF(S6668=1,2,IF(D6668=7,1,(IF(WEEKDAY(B6668)=1,2,IF(WEEKDAY(B6668)=7,1,0))))))</f>
        <v>2</v>
      </c>
    </row>
    <row r="6669" spans="2:21" ht="13.95" customHeight="1" x14ac:dyDescent="0.25">
      <c r="B6669" s="784">
        <f t="shared" si="311"/>
        <v>45660</v>
      </c>
      <c r="C6669" s="785">
        <v>17</v>
      </c>
      <c r="D6669" s="786">
        <f>IFERROR((INDEX(METADATA!$T$2:$T$20,MATCH(B6669,METADATA!$S$2:$S$20,0))),0)</f>
        <v>0</v>
      </c>
      <c r="E6669" s="785" t="str">
        <f t="shared" si="312"/>
        <v>LO</v>
      </c>
      <c r="F6669" s="786">
        <f>VLOOKUP(C6669,METADATA!$A$5:$H$29,IF(E6669="HI",2,IF(E6669="LO",6,10))+IF(D6669=1,2,IF(D6669=7,1,(IF(WEEKDAY(B6669)=1,2,IF(WEEKDAY(B6669)=7,1,0))))))</f>
        <v>2</v>
      </c>
      <c r="G6669" s="786">
        <f>VLOOKUP(C6669,METADATA!$J$5:$Q$29,IF(E6669="HI",2,IF(E6669="LO",6,10))+IF(D6669=1,2,IF(D6669=7,1,(IF(WEEKDAY(B6669)=1,2,IF(WEEKDAY(B6669)=7,1,0))))))</f>
        <v>2</v>
      </c>
      <c r="H6669" s="787">
        <v>12846</v>
      </c>
      <c r="I6669" s="788">
        <v>4183.4700317382813</v>
      </c>
      <c r="K6669" s="795">
        <v>0</v>
      </c>
      <c r="M6669" s="798">
        <f t="shared" si="313"/>
        <v>13510.038397667577</v>
      </c>
      <c r="N6669" s="303"/>
      <c r="S6669" s="786">
        <v>0</v>
      </c>
      <c r="T6669" s="781">
        <f>VLOOKUP(C6669,METADATA!$J$5:$Q$29,IF(E6669="HI",2,IF(E6669="LO",6,10))+IF(S6669=1,2,IF(D6669=7,1,(IF(WEEKDAY(B6669)=1,2,IF(WEEKDAY(B6669)=7,1,0))))))</f>
        <v>2</v>
      </c>
      <c r="U6669" s="781">
        <f>VLOOKUP(C6669,METADATA!$A$5:$H$29,IF(E6669="HI",2,IF(E6669="LO",6,10))+IF(S6669=1,2,IF(D6669=7,1,(IF(WEEKDAY(B6669)=1,2,IF(WEEKDAY(B6669)=7,1,0))))))</f>
        <v>2</v>
      </c>
    </row>
    <row r="6670" spans="2:21" ht="13.95" customHeight="1" x14ac:dyDescent="0.25">
      <c r="B6670" s="784">
        <f t="shared" si="311"/>
        <v>45660</v>
      </c>
      <c r="C6670" s="785">
        <v>18</v>
      </c>
      <c r="D6670" s="786">
        <f>IFERROR((INDEX(METADATA!$T$2:$T$20,MATCH(B6670,METADATA!$S$2:$S$20,0))),0)</f>
        <v>0</v>
      </c>
      <c r="E6670" s="785" t="str">
        <f t="shared" si="312"/>
        <v>LO</v>
      </c>
      <c r="F6670" s="786">
        <f>VLOOKUP(C6670,METADATA!$A$5:$H$29,IF(E6670="HI",2,IF(E6670="LO",6,10))+IF(D6670=1,2,IF(D6670=7,1,(IF(WEEKDAY(B6670)=1,2,IF(WEEKDAY(B6670)=7,1,0))))))</f>
        <v>1</v>
      </c>
      <c r="G6670" s="786">
        <f>VLOOKUP(C6670,METADATA!$J$5:$Q$29,IF(E6670="HI",2,IF(E6670="LO",6,10))+IF(D6670=1,2,IF(D6670=7,1,(IF(WEEKDAY(B6670)=1,2,IF(WEEKDAY(B6670)=7,1,0))))))</f>
        <v>1</v>
      </c>
      <c r="H6670" s="787">
        <v>12574.25</v>
      </c>
      <c r="I6670" s="788">
        <v>4420.9949340820313</v>
      </c>
      <c r="K6670" s="795">
        <v>0</v>
      </c>
      <c r="M6670" s="798">
        <f t="shared" si="313"/>
        <v>13328.801869248375</v>
      </c>
      <c r="N6670" s="303"/>
      <c r="S6670" s="786">
        <v>0</v>
      </c>
      <c r="T6670" s="781">
        <f>VLOOKUP(C6670,METADATA!$J$5:$Q$29,IF(E6670="HI",2,IF(E6670="LO",6,10))+IF(S6670=1,2,IF(D6670=7,1,(IF(WEEKDAY(B6670)=1,2,IF(WEEKDAY(B6670)=7,1,0))))))</f>
        <v>1</v>
      </c>
      <c r="U6670" s="781">
        <f>VLOOKUP(C6670,METADATA!$A$5:$H$29,IF(E6670="HI",2,IF(E6670="LO",6,10))+IF(S6670=1,2,IF(D6670=7,1,(IF(WEEKDAY(B6670)=1,2,IF(WEEKDAY(B6670)=7,1,0))))))</f>
        <v>1</v>
      </c>
    </row>
    <row r="6671" spans="2:21" ht="13.95" customHeight="1" x14ac:dyDescent="0.25">
      <c r="B6671" s="784">
        <f t="shared" si="311"/>
        <v>45660</v>
      </c>
      <c r="C6671" s="785">
        <v>19</v>
      </c>
      <c r="D6671" s="786">
        <f>IFERROR((INDEX(METADATA!$T$2:$T$20,MATCH(B6671,METADATA!$S$2:$S$20,0))),0)</f>
        <v>0</v>
      </c>
      <c r="E6671" s="785" t="str">
        <f t="shared" si="312"/>
        <v>LO</v>
      </c>
      <c r="F6671" s="786">
        <f>VLOOKUP(C6671,METADATA!$A$5:$H$29,IF(E6671="HI",2,IF(E6671="LO",6,10))+IF(D6671=1,2,IF(D6671=7,1,(IF(WEEKDAY(B6671)=1,2,IF(WEEKDAY(B6671)=7,1,0))))))</f>
        <v>1</v>
      </c>
      <c r="G6671" s="786">
        <f>VLOOKUP(C6671,METADATA!$J$5:$Q$29,IF(E6671="HI",2,IF(E6671="LO",6,10))+IF(D6671=1,2,IF(D6671=7,1,(IF(WEEKDAY(B6671)=1,2,IF(WEEKDAY(B6671)=7,1,0))))))</f>
        <v>1</v>
      </c>
      <c r="H6671" s="787">
        <v>12389.25</v>
      </c>
      <c r="I6671" s="788">
        <v>4437.5049438476563</v>
      </c>
      <c r="K6671" s="795">
        <v>0</v>
      </c>
      <c r="M6671" s="798">
        <f t="shared" si="313"/>
        <v>13159.975900022477</v>
      </c>
      <c r="N6671" s="303"/>
      <c r="S6671" s="786">
        <v>0</v>
      </c>
      <c r="T6671" s="781">
        <f>VLOOKUP(C6671,METADATA!$J$5:$Q$29,IF(E6671="HI",2,IF(E6671="LO",6,10))+IF(S6671=1,2,IF(D6671=7,1,(IF(WEEKDAY(B6671)=1,2,IF(WEEKDAY(B6671)=7,1,0))))))</f>
        <v>1</v>
      </c>
      <c r="U6671" s="781">
        <f>VLOOKUP(C6671,METADATA!$A$5:$H$29,IF(E6671="HI",2,IF(E6671="LO",6,10))+IF(S6671=1,2,IF(D6671=7,1,(IF(WEEKDAY(B6671)=1,2,IF(WEEKDAY(B6671)=7,1,0))))))</f>
        <v>1</v>
      </c>
    </row>
    <row r="6672" spans="2:21" ht="13.95" customHeight="1" x14ac:dyDescent="0.25">
      <c r="B6672" s="784">
        <f t="shared" si="311"/>
        <v>45660</v>
      </c>
      <c r="C6672" s="785">
        <v>20</v>
      </c>
      <c r="D6672" s="786">
        <f>IFERROR((INDEX(METADATA!$T$2:$T$20,MATCH(B6672,METADATA!$S$2:$S$20,0))),0)</f>
        <v>0</v>
      </c>
      <c r="E6672" s="785" t="str">
        <f t="shared" si="312"/>
        <v>LO</v>
      </c>
      <c r="F6672" s="786">
        <f>VLOOKUP(C6672,METADATA!$A$5:$H$29,IF(E6672="HI",2,IF(E6672="LO",6,10))+IF(D6672=1,2,IF(D6672=7,1,(IF(WEEKDAY(B6672)=1,2,IF(WEEKDAY(B6672)=7,1,0))))))</f>
        <v>1</v>
      </c>
      <c r="G6672" s="786">
        <f>VLOOKUP(C6672,METADATA!$J$5:$Q$29,IF(E6672="HI",2,IF(E6672="LO",6,10))+IF(D6672=1,2,IF(D6672=7,1,(IF(WEEKDAY(B6672)=1,2,IF(WEEKDAY(B6672)=7,1,0))))))</f>
        <v>2</v>
      </c>
      <c r="H6672" s="787">
        <v>11157.5</v>
      </c>
      <c r="I6672" s="788">
        <v>4409.9449462890625</v>
      </c>
      <c r="K6672" s="795">
        <v>0</v>
      </c>
      <c r="M6672" s="798">
        <f t="shared" si="313"/>
        <v>11997.392244954752</v>
      </c>
      <c r="N6672" s="303"/>
      <c r="S6672" s="786">
        <v>0</v>
      </c>
      <c r="T6672" s="781">
        <f>VLOOKUP(C6672,METADATA!$J$5:$Q$29,IF(E6672="HI",2,IF(E6672="LO",6,10))+IF(S6672=1,2,IF(D6672=7,1,(IF(WEEKDAY(B6672)=1,2,IF(WEEKDAY(B6672)=7,1,0))))))</f>
        <v>2</v>
      </c>
      <c r="U6672" s="781">
        <f>VLOOKUP(C6672,METADATA!$A$5:$H$29,IF(E6672="HI",2,IF(E6672="LO",6,10))+IF(S6672=1,2,IF(D6672=7,1,(IF(WEEKDAY(B6672)=1,2,IF(WEEKDAY(B6672)=7,1,0))))))</f>
        <v>1</v>
      </c>
    </row>
    <row r="6673" spans="2:21" ht="13.95" customHeight="1" x14ac:dyDescent="0.25">
      <c r="B6673" s="784">
        <f t="shared" si="311"/>
        <v>45660</v>
      </c>
      <c r="C6673" s="785">
        <v>21</v>
      </c>
      <c r="D6673" s="786">
        <f>IFERROR((INDEX(METADATA!$T$2:$T$20,MATCH(B6673,METADATA!$S$2:$S$20,0))),0)</f>
        <v>0</v>
      </c>
      <c r="E6673" s="785" t="str">
        <f t="shared" si="312"/>
        <v>LO</v>
      </c>
      <c r="F6673" s="786">
        <f>VLOOKUP(C6673,METADATA!$A$5:$H$29,IF(E6673="HI",2,IF(E6673="LO",6,10))+IF(D6673=1,2,IF(D6673=7,1,(IF(WEEKDAY(B6673)=1,2,IF(WEEKDAY(B6673)=7,1,0))))))</f>
        <v>2</v>
      </c>
      <c r="G6673" s="786">
        <f>VLOOKUP(C6673,METADATA!$J$5:$Q$29,IF(E6673="HI",2,IF(E6673="LO",6,10))+IF(D6673=1,2,IF(D6673=7,1,(IF(WEEKDAY(B6673)=1,2,IF(WEEKDAY(B6673)=7,1,0))))))</f>
        <v>2</v>
      </c>
      <c r="H6673" s="787">
        <v>10099.75</v>
      </c>
      <c r="I6673" s="788">
        <v>4513.070068359375</v>
      </c>
      <c r="K6673" s="795">
        <v>0</v>
      </c>
      <c r="M6673" s="798">
        <f t="shared" si="313"/>
        <v>11062.221815911182</v>
      </c>
      <c r="N6673" s="303"/>
      <c r="S6673" s="786">
        <v>0</v>
      </c>
      <c r="T6673" s="781">
        <f>VLOOKUP(C6673,METADATA!$J$5:$Q$29,IF(E6673="HI",2,IF(E6673="LO",6,10))+IF(S6673=1,2,IF(D6673=7,1,(IF(WEEKDAY(B6673)=1,2,IF(WEEKDAY(B6673)=7,1,0))))))</f>
        <v>2</v>
      </c>
      <c r="U6673" s="781">
        <f>VLOOKUP(C6673,METADATA!$A$5:$H$29,IF(E6673="HI",2,IF(E6673="LO",6,10))+IF(S6673=1,2,IF(D6673=7,1,(IF(WEEKDAY(B6673)=1,2,IF(WEEKDAY(B6673)=7,1,0))))))</f>
        <v>2</v>
      </c>
    </row>
    <row r="6674" spans="2:21" ht="13.95" customHeight="1" x14ac:dyDescent="0.25">
      <c r="B6674" s="784">
        <f t="shared" si="311"/>
        <v>45660</v>
      </c>
      <c r="C6674" s="785">
        <v>22</v>
      </c>
      <c r="D6674" s="786">
        <f>IFERROR((INDEX(METADATA!$T$2:$T$20,MATCH(B6674,METADATA!$S$2:$S$20,0))),0)</f>
        <v>0</v>
      </c>
      <c r="E6674" s="785" t="str">
        <f t="shared" si="312"/>
        <v>LO</v>
      </c>
      <c r="F6674" s="786">
        <f>VLOOKUP(C6674,METADATA!$A$5:$H$29,IF(E6674="HI",2,IF(E6674="LO",6,10))+IF(D6674=1,2,IF(D6674=7,1,(IF(WEEKDAY(B6674)=1,2,IF(WEEKDAY(B6674)=7,1,0))))))</f>
        <v>3</v>
      </c>
      <c r="G6674" s="786">
        <f>VLOOKUP(C6674,METADATA!$J$5:$Q$29,IF(E6674="HI",2,IF(E6674="LO",6,10))+IF(D6674=1,2,IF(D6674=7,1,(IF(WEEKDAY(B6674)=1,2,IF(WEEKDAY(B6674)=7,1,0))))))</f>
        <v>3</v>
      </c>
      <c r="H6674" s="787">
        <v>9319.75</v>
      </c>
      <c r="I6674" s="788">
        <v>4630.5299682617188</v>
      </c>
      <c r="K6674" s="795">
        <v>0</v>
      </c>
      <c r="M6674" s="798">
        <f t="shared" si="313"/>
        <v>10406.706868624189</v>
      </c>
      <c r="N6674" s="303"/>
      <c r="S6674" s="786">
        <v>0</v>
      </c>
      <c r="T6674" s="781">
        <f>VLOOKUP(C6674,METADATA!$J$5:$Q$29,IF(E6674="HI",2,IF(E6674="LO",6,10))+IF(S6674=1,2,IF(D6674=7,1,(IF(WEEKDAY(B6674)=1,2,IF(WEEKDAY(B6674)=7,1,0))))))</f>
        <v>3</v>
      </c>
      <c r="U6674" s="781">
        <f>VLOOKUP(C6674,METADATA!$A$5:$H$29,IF(E6674="HI",2,IF(E6674="LO",6,10))+IF(S6674=1,2,IF(D6674=7,1,(IF(WEEKDAY(B6674)=1,2,IF(WEEKDAY(B6674)=7,1,0))))))</f>
        <v>3</v>
      </c>
    </row>
    <row r="6675" spans="2:21" ht="13.95" customHeight="1" x14ac:dyDescent="0.25">
      <c r="B6675" s="784">
        <f t="shared" si="311"/>
        <v>45660</v>
      </c>
      <c r="C6675" s="785">
        <v>23</v>
      </c>
      <c r="D6675" s="786">
        <f>IFERROR((INDEX(METADATA!$T$2:$T$20,MATCH(B6675,METADATA!$S$2:$S$20,0))),0)</f>
        <v>0</v>
      </c>
      <c r="E6675" s="785" t="str">
        <f t="shared" si="312"/>
        <v>LO</v>
      </c>
      <c r="F6675" s="786">
        <f>VLOOKUP(C6675,METADATA!$A$5:$H$29,IF(E6675="HI",2,IF(E6675="LO",6,10))+IF(D6675=1,2,IF(D6675=7,1,(IF(WEEKDAY(B6675)=1,2,IF(WEEKDAY(B6675)=7,1,0))))))</f>
        <v>3</v>
      </c>
      <c r="G6675" s="786">
        <f>VLOOKUP(C6675,METADATA!$J$5:$Q$29,IF(E6675="HI",2,IF(E6675="LO",6,10))+IF(D6675=1,2,IF(D6675=7,1,(IF(WEEKDAY(B6675)=1,2,IF(WEEKDAY(B6675)=7,1,0))))))</f>
        <v>3</v>
      </c>
      <c r="H6675" s="787">
        <v>8598.25</v>
      </c>
      <c r="I6675" s="788">
        <v>4386.81494140625</v>
      </c>
      <c r="K6675" s="795">
        <v>0</v>
      </c>
      <c r="M6675" s="798">
        <f t="shared" si="313"/>
        <v>9652.6705316531516</v>
      </c>
      <c r="N6675" s="303"/>
      <c r="S6675" s="786">
        <v>0</v>
      </c>
      <c r="T6675" s="781">
        <f>VLOOKUP(C6675,METADATA!$J$5:$Q$29,IF(E6675="HI",2,IF(E6675="LO",6,10))+IF(S6675=1,2,IF(D6675=7,1,(IF(WEEKDAY(B6675)=1,2,IF(WEEKDAY(B6675)=7,1,0))))))</f>
        <v>3</v>
      </c>
      <c r="U6675" s="781">
        <f>VLOOKUP(C6675,METADATA!$A$5:$H$29,IF(E6675="HI",2,IF(E6675="LO",6,10))+IF(S6675=1,2,IF(D6675=7,1,(IF(WEEKDAY(B6675)=1,2,IF(WEEKDAY(B6675)=7,1,0))))))</f>
        <v>3</v>
      </c>
    </row>
    <row r="6676" spans="2:21" ht="13.95" customHeight="1" x14ac:dyDescent="0.25">
      <c r="B6676" s="784">
        <f t="shared" si="311"/>
        <v>45661</v>
      </c>
      <c r="C6676" s="785">
        <v>0</v>
      </c>
      <c r="D6676" s="786">
        <f>IFERROR((INDEX(METADATA!$T$2:$T$20,MATCH(B6676,METADATA!$S$2:$S$20,0))),0)</f>
        <v>0</v>
      </c>
      <c r="E6676" s="785" t="str">
        <f t="shared" si="312"/>
        <v>LO</v>
      </c>
      <c r="F6676" s="786">
        <f>VLOOKUP(C6676,METADATA!$A$5:$H$29,IF(E6676="HI",2,IF(E6676="LO",6,10))+IF(D6676=1,2,IF(D6676=7,1,(IF(WEEKDAY(B6676)=1,2,IF(WEEKDAY(B6676)=7,1,0))))))</f>
        <v>3</v>
      </c>
      <c r="G6676" s="786">
        <f>VLOOKUP(C6676,METADATA!$J$5:$Q$29,IF(E6676="HI",2,IF(E6676="LO",6,10))+IF(D6676=1,2,IF(D6676=7,1,(IF(WEEKDAY(B6676)=1,2,IF(WEEKDAY(B6676)=7,1,0))))))</f>
        <v>3</v>
      </c>
      <c r="H6676" s="787">
        <v>8097.75</v>
      </c>
      <c r="I6676" s="788">
        <v>4079.8449096679688</v>
      </c>
      <c r="K6676" s="795">
        <v>0</v>
      </c>
      <c r="M6676" s="798">
        <f t="shared" si="313"/>
        <v>9067.4522082800977</v>
      </c>
      <c r="N6676" s="303"/>
      <c r="S6676" s="786">
        <v>0</v>
      </c>
      <c r="T6676" s="781">
        <f>VLOOKUP(C6676,METADATA!$J$5:$Q$29,IF(E6676="HI",2,IF(E6676="LO",6,10))+IF(S6676=1,2,IF(D6676=7,1,(IF(WEEKDAY(B6676)=1,2,IF(WEEKDAY(B6676)=7,1,0))))))</f>
        <v>3</v>
      </c>
      <c r="U6676" s="781">
        <f>VLOOKUP(C6676,METADATA!$A$5:$H$29,IF(E6676="HI",2,IF(E6676="LO",6,10))+IF(S6676=1,2,IF(D6676=7,1,(IF(WEEKDAY(B6676)=1,2,IF(WEEKDAY(B6676)=7,1,0))))))</f>
        <v>3</v>
      </c>
    </row>
    <row r="6677" spans="2:21" ht="13.95" customHeight="1" x14ac:dyDescent="0.25">
      <c r="B6677" s="784">
        <f t="shared" si="311"/>
        <v>45661</v>
      </c>
      <c r="C6677" s="785">
        <v>1</v>
      </c>
      <c r="D6677" s="786">
        <f>IFERROR((INDEX(METADATA!$T$2:$T$20,MATCH(B6677,METADATA!$S$2:$S$20,0))),0)</f>
        <v>0</v>
      </c>
      <c r="E6677" s="785" t="str">
        <f t="shared" si="312"/>
        <v>LO</v>
      </c>
      <c r="F6677" s="786">
        <f>VLOOKUP(C6677,METADATA!$A$5:$H$29,IF(E6677="HI",2,IF(E6677="LO",6,10))+IF(D6677=1,2,IF(D6677=7,1,(IF(WEEKDAY(B6677)=1,2,IF(WEEKDAY(B6677)=7,1,0))))))</f>
        <v>3</v>
      </c>
      <c r="G6677" s="786">
        <f>VLOOKUP(C6677,METADATA!$J$5:$Q$29,IF(E6677="HI",2,IF(E6677="LO",6,10))+IF(D6677=1,2,IF(D6677=7,1,(IF(WEEKDAY(B6677)=1,2,IF(WEEKDAY(B6677)=7,1,0))))))</f>
        <v>3</v>
      </c>
      <c r="H6677" s="787">
        <v>7601.5</v>
      </c>
      <c r="I6677" s="788">
        <v>4082.0099792480469</v>
      </c>
      <c r="K6677" s="795">
        <v>0</v>
      </c>
      <c r="M6677" s="798">
        <f t="shared" si="313"/>
        <v>8628.1868153558571</v>
      </c>
      <c r="N6677" s="303"/>
      <c r="S6677" s="786">
        <v>0</v>
      </c>
      <c r="T6677" s="781">
        <f>VLOOKUP(C6677,METADATA!$J$5:$Q$29,IF(E6677="HI",2,IF(E6677="LO",6,10))+IF(S6677=1,2,IF(D6677=7,1,(IF(WEEKDAY(B6677)=1,2,IF(WEEKDAY(B6677)=7,1,0))))))</f>
        <v>3</v>
      </c>
      <c r="U6677" s="781">
        <f>VLOOKUP(C6677,METADATA!$A$5:$H$29,IF(E6677="HI",2,IF(E6677="LO",6,10))+IF(S6677=1,2,IF(D6677=7,1,(IF(WEEKDAY(B6677)=1,2,IF(WEEKDAY(B6677)=7,1,0))))))</f>
        <v>3</v>
      </c>
    </row>
    <row r="6678" spans="2:21" ht="13.95" customHeight="1" x14ac:dyDescent="0.25">
      <c r="B6678" s="784">
        <f t="shared" si="311"/>
        <v>45661</v>
      </c>
      <c r="C6678" s="785">
        <v>2</v>
      </c>
      <c r="D6678" s="786">
        <f>IFERROR((INDEX(METADATA!$T$2:$T$20,MATCH(B6678,METADATA!$S$2:$S$20,0))),0)</f>
        <v>0</v>
      </c>
      <c r="E6678" s="785" t="str">
        <f t="shared" si="312"/>
        <v>LO</v>
      </c>
      <c r="F6678" s="786">
        <f>VLOOKUP(C6678,METADATA!$A$5:$H$29,IF(E6678="HI",2,IF(E6678="LO",6,10))+IF(D6678=1,2,IF(D6678=7,1,(IF(WEEKDAY(B6678)=1,2,IF(WEEKDAY(B6678)=7,1,0))))))</f>
        <v>3</v>
      </c>
      <c r="G6678" s="786">
        <f>VLOOKUP(C6678,METADATA!$J$5:$Q$29,IF(E6678="HI",2,IF(E6678="LO",6,10))+IF(D6678=1,2,IF(D6678=7,1,(IF(WEEKDAY(B6678)=1,2,IF(WEEKDAY(B6678)=7,1,0))))))</f>
        <v>3</v>
      </c>
      <c r="H6678" s="787">
        <v>7407</v>
      </c>
      <c r="I6678" s="788">
        <v>4224.0848999023438</v>
      </c>
      <c r="K6678" s="795">
        <v>0</v>
      </c>
      <c r="M6678" s="798">
        <f t="shared" si="313"/>
        <v>8526.8131351392349</v>
      </c>
      <c r="N6678" s="303"/>
      <c r="S6678" s="786">
        <v>0</v>
      </c>
      <c r="T6678" s="781">
        <f>VLOOKUP(C6678,METADATA!$J$5:$Q$29,IF(E6678="HI",2,IF(E6678="LO",6,10))+IF(S6678=1,2,IF(D6678=7,1,(IF(WEEKDAY(B6678)=1,2,IF(WEEKDAY(B6678)=7,1,0))))))</f>
        <v>3</v>
      </c>
      <c r="U6678" s="781">
        <f>VLOOKUP(C6678,METADATA!$A$5:$H$29,IF(E6678="HI",2,IF(E6678="LO",6,10))+IF(S6678=1,2,IF(D6678=7,1,(IF(WEEKDAY(B6678)=1,2,IF(WEEKDAY(B6678)=7,1,0))))))</f>
        <v>3</v>
      </c>
    </row>
    <row r="6679" spans="2:21" ht="13.95" customHeight="1" x14ac:dyDescent="0.25">
      <c r="B6679" s="784">
        <f t="shared" si="311"/>
        <v>45661</v>
      </c>
      <c r="C6679" s="785">
        <v>3</v>
      </c>
      <c r="D6679" s="786">
        <f>IFERROR((INDEX(METADATA!$T$2:$T$20,MATCH(B6679,METADATA!$S$2:$S$20,0))),0)</f>
        <v>0</v>
      </c>
      <c r="E6679" s="785" t="str">
        <f t="shared" si="312"/>
        <v>LO</v>
      </c>
      <c r="F6679" s="786">
        <f>VLOOKUP(C6679,METADATA!$A$5:$H$29,IF(E6679="HI",2,IF(E6679="LO",6,10))+IF(D6679=1,2,IF(D6679=7,1,(IF(WEEKDAY(B6679)=1,2,IF(WEEKDAY(B6679)=7,1,0))))))</f>
        <v>3</v>
      </c>
      <c r="G6679" s="786">
        <f>VLOOKUP(C6679,METADATA!$J$5:$Q$29,IF(E6679="HI",2,IF(E6679="LO",6,10))+IF(D6679=1,2,IF(D6679=7,1,(IF(WEEKDAY(B6679)=1,2,IF(WEEKDAY(B6679)=7,1,0))))))</f>
        <v>3</v>
      </c>
      <c r="H6679" s="787">
        <v>7414.5</v>
      </c>
      <c r="I6679" s="788">
        <v>4180.8250122070313</v>
      </c>
      <c r="K6679" s="795">
        <v>0</v>
      </c>
      <c r="M6679" s="798">
        <f t="shared" si="313"/>
        <v>8511.9978872586616</v>
      </c>
      <c r="N6679" s="303"/>
      <c r="S6679" s="786">
        <v>0</v>
      </c>
      <c r="T6679" s="781">
        <f>VLOOKUP(C6679,METADATA!$J$5:$Q$29,IF(E6679="HI",2,IF(E6679="LO",6,10))+IF(S6679=1,2,IF(D6679=7,1,(IF(WEEKDAY(B6679)=1,2,IF(WEEKDAY(B6679)=7,1,0))))))</f>
        <v>3</v>
      </c>
      <c r="U6679" s="781">
        <f>VLOOKUP(C6679,METADATA!$A$5:$H$29,IF(E6679="HI",2,IF(E6679="LO",6,10))+IF(S6679=1,2,IF(D6679=7,1,(IF(WEEKDAY(B6679)=1,2,IF(WEEKDAY(B6679)=7,1,0))))))</f>
        <v>3</v>
      </c>
    </row>
    <row r="6680" spans="2:21" ht="13.95" customHeight="1" x14ac:dyDescent="0.25">
      <c r="B6680" s="784">
        <f t="shared" si="311"/>
        <v>45661</v>
      </c>
      <c r="C6680" s="785">
        <v>4</v>
      </c>
      <c r="D6680" s="786">
        <f>IFERROR((INDEX(METADATA!$T$2:$T$20,MATCH(B6680,METADATA!$S$2:$S$20,0))),0)</f>
        <v>0</v>
      </c>
      <c r="E6680" s="785" t="str">
        <f t="shared" si="312"/>
        <v>LO</v>
      </c>
      <c r="F6680" s="786">
        <f>VLOOKUP(C6680,METADATA!$A$5:$H$29,IF(E6680="HI",2,IF(E6680="LO",6,10))+IF(D6680=1,2,IF(D6680=7,1,(IF(WEEKDAY(B6680)=1,2,IF(WEEKDAY(B6680)=7,1,0))))))</f>
        <v>3</v>
      </c>
      <c r="G6680" s="786">
        <f>VLOOKUP(C6680,METADATA!$J$5:$Q$29,IF(E6680="HI",2,IF(E6680="LO",6,10))+IF(D6680=1,2,IF(D6680=7,1,(IF(WEEKDAY(B6680)=1,2,IF(WEEKDAY(B6680)=7,1,0))))))</f>
        <v>3</v>
      </c>
      <c r="H6680" s="787">
        <v>7486.75</v>
      </c>
      <c r="I6680" s="788">
        <v>4191.5299682617188</v>
      </c>
      <c r="K6680" s="795">
        <v>870.51250000000005</v>
      </c>
      <c r="M6680" s="798">
        <f t="shared" si="313"/>
        <v>8580.2301272947261</v>
      </c>
      <c r="N6680" s="303"/>
      <c r="S6680" s="786">
        <v>0</v>
      </c>
      <c r="T6680" s="781">
        <f>VLOOKUP(C6680,METADATA!$J$5:$Q$29,IF(E6680="HI",2,IF(E6680="LO",6,10))+IF(S6680=1,2,IF(D6680=7,1,(IF(WEEKDAY(B6680)=1,2,IF(WEEKDAY(B6680)=7,1,0))))))</f>
        <v>3</v>
      </c>
      <c r="U6680" s="781">
        <f>VLOOKUP(C6680,METADATA!$A$5:$H$29,IF(E6680="HI",2,IF(E6680="LO",6,10))+IF(S6680=1,2,IF(D6680=7,1,(IF(WEEKDAY(B6680)=1,2,IF(WEEKDAY(B6680)=7,1,0))))))</f>
        <v>3</v>
      </c>
    </row>
    <row r="6681" spans="2:21" ht="13.95" customHeight="1" x14ac:dyDescent="0.25">
      <c r="B6681" s="784">
        <f t="shared" si="311"/>
        <v>45661</v>
      </c>
      <c r="C6681" s="785">
        <v>5</v>
      </c>
      <c r="D6681" s="786">
        <f>IFERROR((INDEX(METADATA!$T$2:$T$20,MATCH(B6681,METADATA!$S$2:$S$20,0))),0)</f>
        <v>0</v>
      </c>
      <c r="E6681" s="785" t="str">
        <f t="shared" si="312"/>
        <v>LO</v>
      </c>
      <c r="F6681" s="786">
        <f>VLOOKUP(C6681,METADATA!$A$5:$H$29,IF(E6681="HI",2,IF(E6681="LO",6,10))+IF(D6681=1,2,IF(D6681=7,1,(IF(WEEKDAY(B6681)=1,2,IF(WEEKDAY(B6681)=7,1,0))))))</f>
        <v>3</v>
      </c>
      <c r="G6681" s="786">
        <f>VLOOKUP(C6681,METADATA!$J$5:$Q$29,IF(E6681="HI",2,IF(E6681="LO",6,10))+IF(D6681=1,2,IF(D6681=7,1,(IF(WEEKDAY(B6681)=1,2,IF(WEEKDAY(B6681)=7,1,0))))))</f>
        <v>3</v>
      </c>
      <c r="H6681" s="787">
        <v>7720</v>
      </c>
      <c r="I6681" s="788">
        <v>4219.3450622558594</v>
      </c>
      <c r="K6681" s="795">
        <v>865.8125</v>
      </c>
      <c r="M6681" s="798">
        <f t="shared" si="313"/>
        <v>8797.7993131454696</v>
      </c>
      <c r="N6681" s="303"/>
      <c r="S6681" s="786">
        <v>0</v>
      </c>
      <c r="T6681" s="781">
        <f>VLOOKUP(C6681,METADATA!$J$5:$Q$29,IF(E6681="HI",2,IF(E6681="LO",6,10))+IF(S6681=1,2,IF(D6681=7,1,(IF(WEEKDAY(B6681)=1,2,IF(WEEKDAY(B6681)=7,1,0))))))</f>
        <v>3</v>
      </c>
      <c r="U6681" s="781">
        <f>VLOOKUP(C6681,METADATA!$A$5:$H$29,IF(E6681="HI",2,IF(E6681="LO",6,10))+IF(S6681=1,2,IF(D6681=7,1,(IF(WEEKDAY(B6681)=1,2,IF(WEEKDAY(B6681)=7,1,0))))))</f>
        <v>3</v>
      </c>
    </row>
    <row r="6682" spans="2:21" ht="13.95" customHeight="1" x14ac:dyDescent="0.25">
      <c r="B6682" s="784">
        <f t="shared" si="311"/>
        <v>45661</v>
      </c>
      <c r="C6682" s="785">
        <v>6</v>
      </c>
      <c r="D6682" s="786">
        <f>IFERROR((INDEX(METADATA!$T$2:$T$20,MATCH(B6682,METADATA!$S$2:$S$20,0))),0)</f>
        <v>0</v>
      </c>
      <c r="E6682" s="785" t="str">
        <f t="shared" si="312"/>
        <v>LO</v>
      </c>
      <c r="F6682" s="786">
        <f>VLOOKUP(C6682,METADATA!$A$5:$H$29,IF(E6682="HI",2,IF(E6682="LO",6,10))+IF(D6682=1,2,IF(D6682=7,1,(IF(WEEKDAY(B6682)=1,2,IF(WEEKDAY(B6682)=7,1,0))))))</f>
        <v>3</v>
      </c>
      <c r="G6682" s="786">
        <f>VLOOKUP(C6682,METADATA!$J$5:$Q$29,IF(E6682="HI",2,IF(E6682="LO",6,10))+IF(D6682=1,2,IF(D6682=7,1,(IF(WEEKDAY(B6682)=1,2,IF(WEEKDAY(B6682)=7,1,0))))))</f>
        <v>3</v>
      </c>
      <c r="H6682" s="787">
        <v>8112</v>
      </c>
      <c r="I6682" s="788">
        <v>4194.3599853515625</v>
      </c>
      <c r="K6682" s="795">
        <v>834.63750000000005</v>
      </c>
      <c r="M6682" s="798">
        <f t="shared" si="313"/>
        <v>9132.2067260174499</v>
      </c>
      <c r="N6682" s="303"/>
      <c r="S6682" s="786">
        <v>0</v>
      </c>
      <c r="T6682" s="781">
        <f>VLOOKUP(C6682,METADATA!$J$5:$Q$29,IF(E6682="HI",2,IF(E6682="LO",6,10))+IF(S6682=1,2,IF(D6682=7,1,(IF(WEEKDAY(B6682)=1,2,IF(WEEKDAY(B6682)=7,1,0))))))</f>
        <v>3</v>
      </c>
      <c r="U6682" s="781">
        <f>VLOOKUP(C6682,METADATA!$A$5:$H$29,IF(E6682="HI",2,IF(E6682="LO",6,10))+IF(S6682=1,2,IF(D6682=7,1,(IF(WEEKDAY(B6682)=1,2,IF(WEEKDAY(B6682)=7,1,0))))))</f>
        <v>3</v>
      </c>
    </row>
    <row r="6683" spans="2:21" ht="13.95" customHeight="1" x14ac:dyDescent="0.25">
      <c r="B6683" s="784">
        <f t="shared" si="311"/>
        <v>45661</v>
      </c>
      <c r="C6683" s="785">
        <v>7</v>
      </c>
      <c r="D6683" s="786">
        <f>IFERROR((INDEX(METADATA!$T$2:$T$20,MATCH(B6683,METADATA!$S$2:$S$20,0))),0)</f>
        <v>0</v>
      </c>
      <c r="E6683" s="785" t="str">
        <f t="shared" si="312"/>
        <v>LO</v>
      </c>
      <c r="F6683" s="786">
        <f>VLOOKUP(C6683,METADATA!$A$5:$H$29,IF(E6683="HI",2,IF(E6683="LO",6,10))+IF(D6683=1,2,IF(D6683=7,1,(IF(WEEKDAY(B6683)=1,2,IF(WEEKDAY(B6683)=7,1,0))))))</f>
        <v>2</v>
      </c>
      <c r="G6683" s="786">
        <f>VLOOKUP(C6683,METADATA!$J$5:$Q$29,IF(E6683="HI",2,IF(E6683="LO",6,10))+IF(D6683=1,2,IF(D6683=7,1,(IF(WEEKDAY(B6683)=1,2,IF(WEEKDAY(B6683)=7,1,0))))))</f>
        <v>2</v>
      </c>
      <c r="H6683" s="787">
        <v>8262.75</v>
      </c>
      <c r="I6683" s="788">
        <v>4119.5799560546875</v>
      </c>
      <c r="K6683" s="795">
        <v>847.33749999999998</v>
      </c>
      <c r="M6683" s="798">
        <f t="shared" si="313"/>
        <v>9232.766463895181</v>
      </c>
      <c r="N6683" s="303"/>
      <c r="S6683" s="786">
        <v>0</v>
      </c>
      <c r="T6683" s="781">
        <f>VLOOKUP(C6683,METADATA!$J$5:$Q$29,IF(E6683="HI",2,IF(E6683="LO",6,10))+IF(S6683=1,2,IF(D6683=7,1,(IF(WEEKDAY(B6683)=1,2,IF(WEEKDAY(B6683)=7,1,0))))))</f>
        <v>2</v>
      </c>
      <c r="U6683" s="781">
        <f>VLOOKUP(C6683,METADATA!$A$5:$H$29,IF(E6683="HI",2,IF(E6683="LO",6,10))+IF(S6683=1,2,IF(D6683=7,1,(IF(WEEKDAY(B6683)=1,2,IF(WEEKDAY(B6683)=7,1,0))))))</f>
        <v>2</v>
      </c>
    </row>
    <row r="6684" spans="2:21" ht="13.95" customHeight="1" x14ac:dyDescent="0.25">
      <c r="B6684" s="784">
        <f t="shared" ref="B6684:B6747" si="314">B6660+1</f>
        <v>45661</v>
      </c>
      <c r="C6684" s="785">
        <v>8</v>
      </c>
      <c r="D6684" s="786">
        <f>IFERROR((INDEX(METADATA!$T$2:$T$20,MATCH(B6684,METADATA!$S$2:$S$20,0))),0)</f>
        <v>0</v>
      </c>
      <c r="E6684" s="785" t="str">
        <f t="shared" si="312"/>
        <v>LO</v>
      </c>
      <c r="F6684" s="786">
        <f>VLOOKUP(C6684,METADATA!$A$5:$H$29,IF(E6684="HI",2,IF(E6684="LO",6,10))+IF(D6684=1,2,IF(D6684=7,1,(IF(WEEKDAY(B6684)=1,2,IF(WEEKDAY(B6684)=7,1,0))))))</f>
        <v>2</v>
      </c>
      <c r="G6684" s="786">
        <f>VLOOKUP(C6684,METADATA!$J$5:$Q$29,IF(E6684="HI",2,IF(E6684="LO",6,10))+IF(D6684=1,2,IF(D6684=7,1,(IF(WEEKDAY(B6684)=1,2,IF(WEEKDAY(B6684)=7,1,0))))))</f>
        <v>2</v>
      </c>
      <c r="H6684" s="787">
        <v>9533.5</v>
      </c>
      <c r="I6684" s="788">
        <v>4140.3099975585938</v>
      </c>
      <c r="K6684" s="795">
        <v>851.61249999999995</v>
      </c>
      <c r="M6684" s="798">
        <f t="shared" si="313"/>
        <v>10393.73797658396</v>
      </c>
      <c r="N6684" s="303"/>
      <c r="S6684" s="786">
        <v>0</v>
      </c>
      <c r="T6684" s="781">
        <f>VLOOKUP(C6684,METADATA!$J$5:$Q$29,IF(E6684="HI",2,IF(E6684="LO",6,10))+IF(S6684=1,2,IF(D6684=7,1,(IF(WEEKDAY(B6684)=1,2,IF(WEEKDAY(B6684)=7,1,0))))))</f>
        <v>2</v>
      </c>
      <c r="U6684" s="781">
        <f>VLOOKUP(C6684,METADATA!$A$5:$H$29,IF(E6684="HI",2,IF(E6684="LO",6,10))+IF(S6684=1,2,IF(D6684=7,1,(IF(WEEKDAY(B6684)=1,2,IF(WEEKDAY(B6684)=7,1,0))))))</f>
        <v>2</v>
      </c>
    </row>
    <row r="6685" spans="2:21" ht="13.95" customHeight="1" x14ac:dyDescent="0.25">
      <c r="B6685" s="784">
        <f t="shared" si="314"/>
        <v>45661</v>
      </c>
      <c r="C6685" s="785">
        <v>9</v>
      </c>
      <c r="D6685" s="786">
        <f>IFERROR((INDEX(METADATA!$T$2:$T$20,MATCH(B6685,METADATA!$S$2:$S$20,0))),0)</f>
        <v>0</v>
      </c>
      <c r="E6685" s="785" t="str">
        <f t="shared" si="312"/>
        <v>LO</v>
      </c>
      <c r="F6685" s="786">
        <f>VLOOKUP(C6685,METADATA!$A$5:$H$29,IF(E6685="HI",2,IF(E6685="LO",6,10))+IF(D6685=1,2,IF(D6685=7,1,(IF(WEEKDAY(B6685)=1,2,IF(WEEKDAY(B6685)=7,1,0))))))</f>
        <v>2</v>
      </c>
      <c r="G6685" s="786">
        <f>VLOOKUP(C6685,METADATA!$J$5:$Q$29,IF(E6685="HI",2,IF(E6685="LO",6,10))+IF(D6685=1,2,IF(D6685=7,1,(IF(WEEKDAY(B6685)=1,2,IF(WEEKDAY(B6685)=7,1,0))))))</f>
        <v>2</v>
      </c>
      <c r="H6685" s="787">
        <v>10336.75</v>
      </c>
      <c r="I6685" s="788">
        <v>4210.1600341796875</v>
      </c>
      <c r="K6685" s="795">
        <v>856.5</v>
      </c>
      <c r="M6685" s="798">
        <f t="shared" si="313"/>
        <v>11161.265523044594</v>
      </c>
      <c r="N6685" s="303"/>
      <c r="S6685" s="786">
        <v>0</v>
      </c>
      <c r="T6685" s="781">
        <f>VLOOKUP(C6685,METADATA!$J$5:$Q$29,IF(E6685="HI",2,IF(E6685="LO",6,10))+IF(S6685=1,2,IF(D6685=7,1,(IF(WEEKDAY(B6685)=1,2,IF(WEEKDAY(B6685)=7,1,0))))))</f>
        <v>2</v>
      </c>
      <c r="U6685" s="781">
        <f>VLOOKUP(C6685,METADATA!$A$5:$H$29,IF(E6685="HI",2,IF(E6685="LO",6,10))+IF(S6685=1,2,IF(D6685=7,1,(IF(WEEKDAY(B6685)=1,2,IF(WEEKDAY(B6685)=7,1,0))))))</f>
        <v>2</v>
      </c>
    </row>
    <row r="6686" spans="2:21" ht="13.95" customHeight="1" x14ac:dyDescent="0.25">
      <c r="B6686" s="784">
        <f t="shared" si="314"/>
        <v>45661</v>
      </c>
      <c r="C6686" s="785">
        <v>10</v>
      </c>
      <c r="D6686" s="786">
        <f>IFERROR((INDEX(METADATA!$T$2:$T$20,MATCH(B6686,METADATA!$S$2:$S$20,0))),0)</f>
        <v>0</v>
      </c>
      <c r="E6686" s="785" t="str">
        <f t="shared" si="312"/>
        <v>LO</v>
      </c>
      <c r="F6686" s="786">
        <f>VLOOKUP(C6686,METADATA!$A$5:$H$29,IF(E6686="HI",2,IF(E6686="LO",6,10))+IF(D6686=1,2,IF(D6686=7,1,(IF(WEEKDAY(B6686)=1,2,IF(WEEKDAY(B6686)=7,1,0))))))</f>
        <v>2</v>
      </c>
      <c r="G6686" s="786">
        <f>VLOOKUP(C6686,METADATA!$J$5:$Q$29,IF(E6686="HI",2,IF(E6686="LO",6,10))+IF(D6686=1,2,IF(D6686=7,1,(IF(WEEKDAY(B6686)=1,2,IF(WEEKDAY(B6686)=7,1,0))))))</f>
        <v>2</v>
      </c>
      <c r="H6686" s="787">
        <v>11075.75</v>
      </c>
      <c r="I6686" s="788">
        <v>2994.714973449707</v>
      </c>
      <c r="K6686" s="795">
        <v>824.32500000000005</v>
      </c>
      <c r="M6686" s="798">
        <f t="shared" si="313"/>
        <v>11473.471830039236</v>
      </c>
      <c r="N6686" s="303"/>
      <c r="S6686" s="786">
        <v>0</v>
      </c>
      <c r="T6686" s="781">
        <f>VLOOKUP(C6686,METADATA!$J$5:$Q$29,IF(E6686="HI",2,IF(E6686="LO",6,10))+IF(S6686=1,2,IF(D6686=7,1,(IF(WEEKDAY(B6686)=1,2,IF(WEEKDAY(B6686)=7,1,0))))))</f>
        <v>2</v>
      </c>
      <c r="U6686" s="781">
        <f>VLOOKUP(C6686,METADATA!$A$5:$H$29,IF(E6686="HI",2,IF(E6686="LO",6,10))+IF(S6686=1,2,IF(D6686=7,1,(IF(WEEKDAY(B6686)=1,2,IF(WEEKDAY(B6686)=7,1,0))))))</f>
        <v>2</v>
      </c>
    </row>
    <row r="6687" spans="2:21" ht="13.95" customHeight="1" x14ac:dyDescent="0.25">
      <c r="B6687" s="784">
        <f t="shared" si="314"/>
        <v>45661</v>
      </c>
      <c r="C6687" s="785">
        <v>11</v>
      </c>
      <c r="D6687" s="786">
        <f>IFERROR((INDEX(METADATA!$T$2:$T$20,MATCH(B6687,METADATA!$S$2:$S$20,0))),0)</f>
        <v>0</v>
      </c>
      <c r="E6687" s="785" t="str">
        <f t="shared" si="312"/>
        <v>LO</v>
      </c>
      <c r="F6687" s="786">
        <f>VLOOKUP(C6687,METADATA!$A$5:$H$29,IF(E6687="HI",2,IF(E6687="LO",6,10))+IF(D6687=1,2,IF(D6687=7,1,(IF(WEEKDAY(B6687)=1,2,IF(WEEKDAY(B6687)=7,1,0))))))</f>
        <v>2</v>
      </c>
      <c r="G6687" s="786">
        <f>VLOOKUP(C6687,METADATA!$J$5:$Q$29,IF(E6687="HI",2,IF(E6687="LO",6,10))+IF(D6687=1,2,IF(D6687=7,1,(IF(WEEKDAY(B6687)=1,2,IF(WEEKDAY(B6687)=7,1,0))))))</f>
        <v>2</v>
      </c>
      <c r="H6687" s="787">
        <v>11426.75</v>
      </c>
      <c r="I6687" s="788">
        <v>3259.3799591064453</v>
      </c>
      <c r="K6687" s="795">
        <v>882.73749999999995</v>
      </c>
      <c r="M6687" s="798">
        <f t="shared" si="313"/>
        <v>11882.51544414417</v>
      </c>
      <c r="N6687" s="303"/>
      <c r="S6687" s="786">
        <v>0</v>
      </c>
      <c r="T6687" s="781">
        <f>VLOOKUP(C6687,METADATA!$J$5:$Q$29,IF(E6687="HI",2,IF(E6687="LO",6,10))+IF(S6687=1,2,IF(D6687=7,1,(IF(WEEKDAY(B6687)=1,2,IF(WEEKDAY(B6687)=7,1,0))))))</f>
        <v>2</v>
      </c>
      <c r="U6687" s="781">
        <f>VLOOKUP(C6687,METADATA!$A$5:$H$29,IF(E6687="HI",2,IF(E6687="LO",6,10))+IF(S6687=1,2,IF(D6687=7,1,(IF(WEEKDAY(B6687)=1,2,IF(WEEKDAY(B6687)=7,1,0))))))</f>
        <v>2</v>
      </c>
    </row>
    <row r="6688" spans="2:21" ht="13.95" customHeight="1" x14ac:dyDescent="0.25">
      <c r="B6688" s="784">
        <f t="shared" si="314"/>
        <v>45661</v>
      </c>
      <c r="C6688" s="785">
        <v>12</v>
      </c>
      <c r="D6688" s="786">
        <f>IFERROR((INDEX(METADATA!$T$2:$T$20,MATCH(B6688,METADATA!$S$2:$S$20,0))),0)</f>
        <v>0</v>
      </c>
      <c r="E6688" s="785" t="str">
        <f t="shared" si="312"/>
        <v>LO</v>
      </c>
      <c r="F6688" s="786">
        <f>VLOOKUP(C6688,METADATA!$A$5:$H$29,IF(E6688="HI",2,IF(E6688="LO",6,10))+IF(D6688=1,2,IF(D6688=7,1,(IF(WEEKDAY(B6688)=1,2,IF(WEEKDAY(B6688)=7,1,0))))))</f>
        <v>3</v>
      </c>
      <c r="G6688" s="786">
        <f>VLOOKUP(C6688,METADATA!$J$5:$Q$29,IF(E6688="HI",2,IF(E6688="LO",6,10))+IF(D6688=1,2,IF(D6688=7,1,(IF(WEEKDAY(B6688)=1,2,IF(WEEKDAY(B6688)=7,1,0))))))</f>
        <v>3</v>
      </c>
      <c r="H6688" s="787">
        <v>11407.75</v>
      </c>
      <c r="I6688" s="788">
        <v>4025.1150207519531</v>
      </c>
      <c r="K6688" s="795">
        <v>909.3125</v>
      </c>
      <c r="M6688" s="798">
        <f t="shared" si="313"/>
        <v>12097.03728161499</v>
      </c>
      <c r="N6688" s="303"/>
      <c r="S6688" s="786">
        <v>0</v>
      </c>
      <c r="T6688" s="781">
        <f>VLOOKUP(C6688,METADATA!$J$5:$Q$29,IF(E6688="HI",2,IF(E6688="LO",6,10))+IF(S6688=1,2,IF(D6688=7,1,(IF(WEEKDAY(B6688)=1,2,IF(WEEKDAY(B6688)=7,1,0))))))</f>
        <v>3</v>
      </c>
      <c r="U6688" s="781">
        <f>VLOOKUP(C6688,METADATA!$A$5:$H$29,IF(E6688="HI",2,IF(E6688="LO",6,10))+IF(S6688=1,2,IF(D6688=7,1,(IF(WEEKDAY(B6688)=1,2,IF(WEEKDAY(B6688)=7,1,0))))))</f>
        <v>3</v>
      </c>
    </row>
    <row r="6689" spans="2:21" ht="13.95" customHeight="1" x14ac:dyDescent="0.25">
      <c r="B6689" s="784">
        <f t="shared" si="314"/>
        <v>45661</v>
      </c>
      <c r="C6689" s="785">
        <v>13</v>
      </c>
      <c r="D6689" s="786">
        <f>IFERROR((INDEX(METADATA!$T$2:$T$20,MATCH(B6689,METADATA!$S$2:$S$20,0))),0)</f>
        <v>0</v>
      </c>
      <c r="E6689" s="785" t="str">
        <f t="shared" si="312"/>
        <v>LO</v>
      </c>
      <c r="F6689" s="786">
        <f>VLOOKUP(C6689,METADATA!$A$5:$H$29,IF(E6689="HI",2,IF(E6689="LO",6,10))+IF(D6689=1,2,IF(D6689=7,1,(IF(WEEKDAY(B6689)=1,2,IF(WEEKDAY(B6689)=7,1,0))))))</f>
        <v>3</v>
      </c>
      <c r="G6689" s="786">
        <f>VLOOKUP(C6689,METADATA!$J$5:$Q$29,IF(E6689="HI",2,IF(E6689="LO",6,10))+IF(D6689=1,2,IF(D6689=7,1,(IF(WEEKDAY(B6689)=1,2,IF(WEEKDAY(B6689)=7,1,0))))))</f>
        <v>3</v>
      </c>
      <c r="H6689" s="787">
        <v>11209.75</v>
      </c>
      <c r="I6689" s="788">
        <v>3832.3249206542969</v>
      </c>
      <c r="K6689" s="795">
        <v>905.6</v>
      </c>
      <c r="M6689" s="798">
        <f t="shared" si="313"/>
        <v>11846.738342681834</v>
      </c>
      <c r="N6689" s="303"/>
      <c r="S6689" s="786">
        <v>0</v>
      </c>
      <c r="T6689" s="781">
        <f>VLOOKUP(C6689,METADATA!$J$5:$Q$29,IF(E6689="HI",2,IF(E6689="LO",6,10))+IF(S6689=1,2,IF(D6689=7,1,(IF(WEEKDAY(B6689)=1,2,IF(WEEKDAY(B6689)=7,1,0))))))</f>
        <v>3</v>
      </c>
      <c r="U6689" s="781">
        <f>VLOOKUP(C6689,METADATA!$A$5:$H$29,IF(E6689="HI",2,IF(E6689="LO",6,10))+IF(S6689=1,2,IF(D6689=7,1,(IF(WEEKDAY(B6689)=1,2,IF(WEEKDAY(B6689)=7,1,0))))))</f>
        <v>3</v>
      </c>
    </row>
    <row r="6690" spans="2:21" ht="13.95" customHeight="1" x14ac:dyDescent="0.25">
      <c r="B6690" s="784">
        <f t="shared" si="314"/>
        <v>45661</v>
      </c>
      <c r="C6690" s="785">
        <v>14</v>
      </c>
      <c r="D6690" s="786">
        <f>IFERROR((INDEX(METADATA!$T$2:$T$20,MATCH(B6690,METADATA!$S$2:$S$20,0))),0)</f>
        <v>0</v>
      </c>
      <c r="E6690" s="785" t="str">
        <f t="shared" si="312"/>
        <v>LO</v>
      </c>
      <c r="F6690" s="786">
        <f>VLOOKUP(C6690,METADATA!$A$5:$H$29,IF(E6690="HI",2,IF(E6690="LO",6,10))+IF(D6690=1,2,IF(D6690=7,1,(IF(WEEKDAY(B6690)=1,2,IF(WEEKDAY(B6690)=7,1,0))))))</f>
        <v>3</v>
      </c>
      <c r="G6690" s="786">
        <f>VLOOKUP(C6690,METADATA!$J$5:$Q$29,IF(E6690="HI",2,IF(E6690="LO",6,10))+IF(D6690=1,2,IF(D6690=7,1,(IF(WEEKDAY(B6690)=1,2,IF(WEEKDAY(B6690)=7,1,0))))))</f>
        <v>3</v>
      </c>
      <c r="H6690" s="787">
        <v>10942</v>
      </c>
      <c r="I6690" s="788">
        <v>3572.0450134277344</v>
      </c>
      <c r="K6690" s="795">
        <v>913.98749999999995</v>
      </c>
      <c r="M6690" s="798">
        <f t="shared" si="313"/>
        <v>11510.294070003334</v>
      </c>
      <c r="N6690" s="303"/>
      <c r="S6690" s="786">
        <v>0</v>
      </c>
      <c r="T6690" s="781">
        <f>VLOOKUP(C6690,METADATA!$J$5:$Q$29,IF(E6690="HI",2,IF(E6690="LO",6,10))+IF(S6690=1,2,IF(D6690=7,1,(IF(WEEKDAY(B6690)=1,2,IF(WEEKDAY(B6690)=7,1,0))))))</f>
        <v>3</v>
      </c>
      <c r="U6690" s="781">
        <f>VLOOKUP(C6690,METADATA!$A$5:$H$29,IF(E6690="HI",2,IF(E6690="LO",6,10))+IF(S6690=1,2,IF(D6690=7,1,(IF(WEEKDAY(B6690)=1,2,IF(WEEKDAY(B6690)=7,1,0))))))</f>
        <v>3</v>
      </c>
    </row>
    <row r="6691" spans="2:21" ht="13.95" customHeight="1" x14ac:dyDescent="0.25">
      <c r="B6691" s="784">
        <f t="shared" si="314"/>
        <v>45661</v>
      </c>
      <c r="C6691" s="785">
        <v>15</v>
      </c>
      <c r="D6691" s="786">
        <f>IFERROR((INDEX(METADATA!$T$2:$T$20,MATCH(B6691,METADATA!$S$2:$S$20,0))),0)</f>
        <v>0</v>
      </c>
      <c r="E6691" s="785" t="str">
        <f t="shared" si="312"/>
        <v>LO</v>
      </c>
      <c r="F6691" s="786">
        <f>VLOOKUP(C6691,METADATA!$A$5:$H$29,IF(E6691="HI",2,IF(E6691="LO",6,10))+IF(D6691=1,2,IF(D6691=7,1,(IF(WEEKDAY(B6691)=1,2,IF(WEEKDAY(B6691)=7,1,0))))))</f>
        <v>3</v>
      </c>
      <c r="G6691" s="786">
        <f>VLOOKUP(C6691,METADATA!$J$5:$Q$29,IF(E6691="HI",2,IF(E6691="LO",6,10))+IF(D6691=1,2,IF(D6691=7,1,(IF(WEEKDAY(B6691)=1,2,IF(WEEKDAY(B6691)=7,1,0))))))</f>
        <v>3</v>
      </c>
      <c r="H6691" s="787">
        <v>10839</v>
      </c>
      <c r="I6691" s="788">
        <v>3996.3199768066406</v>
      </c>
      <c r="K6691" s="795">
        <v>902.26250000000005</v>
      </c>
      <c r="M6691" s="798">
        <f t="shared" si="313"/>
        <v>11552.250618690015</v>
      </c>
      <c r="N6691" s="303"/>
      <c r="S6691" s="786">
        <v>0</v>
      </c>
      <c r="T6691" s="781">
        <f>VLOOKUP(C6691,METADATA!$J$5:$Q$29,IF(E6691="HI",2,IF(E6691="LO",6,10))+IF(S6691=1,2,IF(D6691=7,1,(IF(WEEKDAY(B6691)=1,2,IF(WEEKDAY(B6691)=7,1,0))))))</f>
        <v>3</v>
      </c>
      <c r="U6691" s="781">
        <f>VLOOKUP(C6691,METADATA!$A$5:$H$29,IF(E6691="HI",2,IF(E6691="LO",6,10))+IF(S6691=1,2,IF(D6691=7,1,(IF(WEEKDAY(B6691)=1,2,IF(WEEKDAY(B6691)=7,1,0))))))</f>
        <v>3</v>
      </c>
    </row>
    <row r="6692" spans="2:21" ht="13.95" customHeight="1" x14ac:dyDescent="0.25">
      <c r="B6692" s="784">
        <f t="shared" si="314"/>
        <v>45661</v>
      </c>
      <c r="C6692" s="785">
        <v>16</v>
      </c>
      <c r="D6692" s="786">
        <f>IFERROR((INDEX(METADATA!$T$2:$T$20,MATCH(B6692,METADATA!$S$2:$S$20,0))),0)</f>
        <v>0</v>
      </c>
      <c r="E6692" s="785" t="str">
        <f t="shared" si="312"/>
        <v>LO</v>
      </c>
      <c r="F6692" s="786">
        <f>VLOOKUP(C6692,METADATA!$A$5:$H$29,IF(E6692="HI",2,IF(E6692="LO",6,10))+IF(D6692=1,2,IF(D6692=7,1,(IF(WEEKDAY(B6692)=1,2,IF(WEEKDAY(B6692)=7,1,0))))))</f>
        <v>3</v>
      </c>
      <c r="G6692" s="786">
        <f>VLOOKUP(C6692,METADATA!$J$5:$Q$29,IF(E6692="HI",2,IF(E6692="LO",6,10))+IF(D6692=1,2,IF(D6692=7,1,(IF(WEEKDAY(B6692)=1,2,IF(WEEKDAY(B6692)=7,1,0))))))</f>
        <v>3</v>
      </c>
      <c r="H6692" s="787">
        <v>11073.5</v>
      </c>
      <c r="I6692" s="788">
        <v>4193.655029296875</v>
      </c>
      <c r="K6692" s="795">
        <v>933.76250000000005</v>
      </c>
      <c r="M6692" s="798">
        <f t="shared" si="313"/>
        <v>11840.994246884295</v>
      </c>
      <c r="N6692" s="303"/>
      <c r="S6692" s="786">
        <v>0</v>
      </c>
      <c r="T6692" s="781">
        <f>VLOOKUP(C6692,METADATA!$J$5:$Q$29,IF(E6692="HI",2,IF(E6692="LO",6,10))+IF(S6692=1,2,IF(D6692=7,1,(IF(WEEKDAY(B6692)=1,2,IF(WEEKDAY(B6692)=7,1,0))))))</f>
        <v>3</v>
      </c>
      <c r="U6692" s="781">
        <f>VLOOKUP(C6692,METADATA!$A$5:$H$29,IF(E6692="HI",2,IF(E6692="LO",6,10))+IF(S6692=1,2,IF(D6692=7,1,(IF(WEEKDAY(B6692)=1,2,IF(WEEKDAY(B6692)=7,1,0))))))</f>
        <v>3</v>
      </c>
    </row>
    <row r="6693" spans="2:21" ht="13.95" customHeight="1" x14ac:dyDescent="0.25">
      <c r="B6693" s="784">
        <f t="shared" si="314"/>
        <v>45661</v>
      </c>
      <c r="C6693" s="785">
        <v>17</v>
      </c>
      <c r="D6693" s="786">
        <f>IFERROR((INDEX(METADATA!$T$2:$T$20,MATCH(B6693,METADATA!$S$2:$S$20,0))),0)</f>
        <v>0</v>
      </c>
      <c r="E6693" s="785" t="str">
        <f t="shared" si="312"/>
        <v>LO</v>
      </c>
      <c r="F6693" s="786">
        <f>VLOOKUP(C6693,METADATA!$A$5:$H$29,IF(E6693="HI",2,IF(E6693="LO",6,10))+IF(D6693=1,2,IF(D6693=7,1,(IF(WEEKDAY(B6693)=1,2,IF(WEEKDAY(B6693)=7,1,0))))))</f>
        <v>3</v>
      </c>
      <c r="G6693" s="786">
        <f>VLOOKUP(C6693,METADATA!$J$5:$Q$29,IF(E6693="HI",2,IF(E6693="LO",6,10))+IF(D6693=1,2,IF(D6693=7,1,(IF(WEEKDAY(B6693)=1,2,IF(WEEKDAY(B6693)=7,1,0))))))</f>
        <v>3</v>
      </c>
      <c r="H6693" s="787">
        <v>11260</v>
      </c>
      <c r="I6693" s="788">
        <v>4108.5050964355469</v>
      </c>
      <c r="K6693" s="795">
        <v>0</v>
      </c>
      <c r="M6693" s="798">
        <f t="shared" si="313"/>
        <v>11986.1342445109</v>
      </c>
      <c r="N6693" s="303"/>
      <c r="S6693" s="786">
        <v>0</v>
      </c>
      <c r="T6693" s="781">
        <f>VLOOKUP(C6693,METADATA!$J$5:$Q$29,IF(E6693="HI",2,IF(E6693="LO",6,10))+IF(S6693=1,2,IF(D6693=7,1,(IF(WEEKDAY(B6693)=1,2,IF(WEEKDAY(B6693)=7,1,0))))))</f>
        <v>3</v>
      </c>
      <c r="U6693" s="781">
        <f>VLOOKUP(C6693,METADATA!$A$5:$H$29,IF(E6693="HI",2,IF(E6693="LO",6,10))+IF(S6693=1,2,IF(D6693=7,1,(IF(WEEKDAY(B6693)=1,2,IF(WEEKDAY(B6693)=7,1,0))))))</f>
        <v>3</v>
      </c>
    </row>
    <row r="6694" spans="2:21" ht="13.95" customHeight="1" x14ac:dyDescent="0.25">
      <c r="B6694" s="784">
        <f t="shared" si="314"/>
        <v>45661</v>
      </c>
      <c r="C6694" s="785">
        <v>18</v>
      </c>
      <c r="D6694" s="786">
        <f>IFERROR((INDEX(METADATA!$T$2:$T$20,MATCH(B6694,METADATA!$S$2:$S$20,0))),0)</f>
        <v>0</v>
      </c>
      <c r="E6694" s="785" t="str">
        <f t="shared" si="312"/>
        <v>LO</v>
      </c>
      <c r="F6694" s="786">
        <f>VLOOKUP(C6694,METADATA!$A$5:$H$29,IF(E6694="HI",2,IF(E6694="LO",6,10))+IF(D6694=1,2,IF(D6694=7,1,(IF(WEEKDAY(B6694)=1,2,IF(WEEKDAY(B6694)=7,1,0))))))</f>
        <v>2</v>
      </c>
      <c r="G6694" s="786">
        <f>VLOOKUP(C6694,METADATA!$J$5:$Q$29,IF(E6694="HI",2,IF(E6694="LO",6,10))+IF(D6694=1,2,IF(D6694=7,1,(IF(WEEKDAY(B6694)=1,2,IF(WEEKDAY(B6694)=7,1,0))))))</f>
        <v>2</v>
      </c>
      <c r="H6694" s="787">
        <v>11582.75</v>
      </c>
      <c r="I6694" s="788">
        <v>3732.7399444580078</v>
      </c>
      <c r="K6694" s="795">
        <v>0</v>
      </c>
      <c r="M6694" s="798">
        <f t="shared" si="313"/>
        <v>12169.365022689244</v>
      </c>
      <c r="N6694" s="303"/>
      <c r="S6694" s="786">
        <v>0</v>
      </c>
      <c r="T6694" s="781">
        <f>VLOOKUP(C6694,METADATA!$J$5:$Q$29,IF(E6694="HI",2,IF(E6694="LO",6,10))+IF(S6694=1,2,IF(D6694=7,1,(IF(WEEKDAY(B6694)=1,2,IF(WEEKDAY(B6694)=7,1,0))))))</f>
        <v>2</v>
      </c>
      <c r="U6694" s="781">
        <f>VLOOKUP(C6694,METADATA!$A$5:$H$29,IF(E6694="HI",2,IF(E6694="LO",6,10))+IF(S6694=1,2,IF(D6694=7,1,(IF(WEEKDAY(B6694)=1,2,IF(WEEKDAY(B6694)=7,1,0))))))</f>
        <v>2</v>
      </c>
    </row>
    <row r="6695" spans="2:21" ht="13.95" customHeight="1" x14ac:dyDescent="0.25">
      <c r="B6695" s="784">
        <f t="shared" si="314"/>
        <v>45661</v>
      </c>
      <c r="C6695" s="785">
        <v>19</v>
      </c>
      <c r="D6695" s="786">
        <f>IFERROR((INDEX(METADATA!$T$2:$T$20,MATCH(B6695,METADATA!$S$2:$S$20,0))),0)</f>
        <v>0</v>
      </c>
      <c r="E6695" s="785" t="str">
        <f t="shared" si="312"/>
        <v>LO</v>
      </c>
      <c r="F6695" s="786">
        <f>VLOOKUP(C6695,METADATA!$A$5:$H$29,IF(E6695="HI",2,IF(E6695="LO",6,10))+IF(D6695=1,2,IF(D6695=7,1,(IF(WEEKDAY(B6695)=1,2,IF(WEEKDAY(B6695)=7,1,0))))))</f>
        <v>2</v>
      </c>
      <c r="G6695" s="786">
        <f>VLOOKUP(C6695,METADATA!$J$5:$Q$29,IF(E6695="HI",2,IF(E6695="LO",6,10))+IF(D6695=1,2,IF(D6695=7,1,(IF(WEEKDAY(B6695)=1,2,IF(WEEKDAY(B6695)=7,1,0))))))</f>
        <v>2</v>
      </c>
      <c r="H6695" s="787">
        <v>11945.5</v>
      </c>
      <c r="I6695" s="788">
        <v>3672.4501342773438</v>
      </c>
      <c r="K6695" s="795">
        <v>0</v>
      </c>
      <c r="M6695" s="798">
        <f t="shared" si="313"/>
        <v>12497.274112331605</v>
      </c>
      <c r="N6695" s="303"/>
      <c r="S6695" s="786">
        <v>0</v>
      </c>
      <c r="T6695" s="781">
        <f>VLOOKUP(C6695,METADATA!$J$5:$Q$29,IF(E6695="HI",2,IF(E6695="LO",6,10))+IF(S6695=1,2,IF(D6695=7,1,(IF(WEEKDAY(B6695)=1,2,IF(WEEKDAY(B6695)=7,1,0))))))</f>
        <v>2</v>
      </c>
      <c r="U6695" s="781">
        <f>VLOOKUP(C6695,METADATA!$A$5:$H$29,IF(E6695="HI",2,IF(E6695="LO",6,10))+IF(S6695=1,2,IF(D6695=7,1,(IF(WEEKDAY(B6695)=1,2,IF(WEEKDAY(B6695)=7,1,0))))))</f>
        <v>2</v>
      </c>
    </row>
    <row r="6696" spans="2:21" ht="13.95" customHeight="1" x14ac:dyDescent="0.25">
      <c r="B6696" s="784">
        <f t="shared" si="314"/>
        <v>45661</v>
      </c>
      <c r="C6696" s="785">
        <v>20</v>
      </c>
      <c r="D6696" s="786">
        <f>IFERROR((INDEX(METADATA!$T$2:$T$20,MATCH(B6696,METADATA!$S$2:$S$20,0))),0)</f>
        <v>0</v>
      </c>
      <c r="E6696" s="785" t="str">
        <f t="shared" si="312"/>
        <v>LO</v>
      </c>
      <c r="F6696" s="786">
        <f>VLOOKUP(C6696,METADATA!$A$5:$H$29,IF(E6696="HI",2,IF(E6696="LO",6,10))+IF(D6696=1,2,IF(D6696=7,1,(IF(WEEKDAY(B6696)=1,2,IF(WEEKDAY(B6696)=7,1,0))))))</f>
        <v>3</v>
      </c>
      <c r="G6696" s="786">
        <f>VLOOKUP(C6696,METADATA!$J$5:$Q$29,IF(E6696="HI",2,IF(E6696="LO",6,10))+IF(D6696=1,2,IF(D6696=7,1,(IF(WEEKDAY(B6696)=1,2,IF(WEEKDAY(B6696)=7,1,0))))))</f>
        <v>3</v>
      </c>
      <c r="H6696" s="787">
        <v>10726.5</v>
      </c>
      <c r="I6696" s="788">
        <v>3934.6651611328125</v>
      </c>
      <c r="K6696" s="795">
        <v>0</v>
      </c>
      <c r="M6696" s="798">
        <f t="shared" si="313"/>
        <v>11425.38367759404</v>
      </c>
      <c r="N6696" s="303"/>
      <c r="S6696" s="786">
        <v>0</v>
      </c>
      <c r="T6696" s="781">
        <f>VLOOKUP(C6696,METADATA!$J$5:$Q$29,IF(E6696="HI",2,IF(E6696="LO",6,10))+IF(S6696=1,2,IF(D6696=7,1,(IF(WEEKDAY(B6696)=1,2,IF(WEEKDAY(B6696)=7,1,0))))))</f>
        <v>3</v>
      </c>
      <c r="U6696" s="781">
        <f>VLOOKUP(C6696,METADATA!$A$5:$H$29,IF(E6696="HI",2,IF(E6696="LO",6,10))+IF(S6696=1,2,IF(D6696=7,1,(IF(WEEKDAY(B6696)=1,2,IF(WEEKDAY(B6696)=7,1,0))))))</f>
        <v>3</v>
      </c>
    </row>
    <row r="6697" spans="2:21" ht="13.95" customHeight="1" x14ac:dyDescent="0.25">
      <c r="B6697" s="784">
        <f t="shared" si="314"/>
        <v>45661</v>
      </c>
      <c r="C6697" s="785">
        <v>21</v>
      </c>
      <c r="D6697" s="786">
        <f>IFERROR((INDEX(METADATA!$T$2:$T$20,MATCH(B6697,METADATA!$S$2:$S$20,0))),0)</f>
        <v>0</v>
      </c>
      <c r="E6697" s="785" t="str">
        <f t="shared" si="312"/>
        <v>LO</v>
      </c>
      <c r="F6697" s="786">
        <f>VLOOKUP(C6697,METADATA!$A$5:$H$29,IF(E6697="HI",2,IF(E6697="LO",6,10))+IF(D6697=1,2,IF(D6697=7,1,(IF(WEEKDAY(B6697)=1,2,IF(WEEKDAY(B6697)=7,1,0))))))</f>
        <v>3</v>
      </c>
      <c r="G6697" s="786">
        <f>VLOOKUP(C6697,METADATA!$J$5:$Q$29,IF(E6697="HI",2,IF(E6697="LO",6,10))+IF(D6697=1,2,IF(D6697=7,1,(IF(WEEKDAY(B6697)=1,2,IF(WEEKDAY(B6697)=7,1,0))))))</f>
        <v>3</v>
      </c>
      <c r="H6697" s="787">
        <v>9777.75</v>
      </c>
      <c r="I6697" s="788">
        <v>3321.5849838256836</v>
      </c>
      <c r="K6697" s="795">
        <v>0</v>
      </c>
      <c r="M6697" s="798">
        <f t="shared" si="313"/>
        <v>10326.534843173496</v>
      </c>
      <c r="N6697" s="303"/>
      <c r="S6697" s="786">
        <v>0</v>
      </c>
      <c r="T6697" s="781">
        <f>VLOOKUP(C6697,METADATA!$J$5:$Q$29,IF(E6697="HI",2,IF(E6697="LO",6,10))+IF(S6697=1,2,IF(D6697=7,1,(IF(WEEKDAY(B6697)=1,2,IF(WEEKDAY(B6697)=7,1,0))))))</f>
        <v>3</v>
      </c>
      <c r="U6697" s="781">
        <f>VLOOKUP(C6697,METADATA!$A$5:$H$29,IF(E6697="HI",2,IF(E6697="LO",6,10))+IF(S6697=1,2,IF(D6697=7,1,(IF(WEEKDAY(B6697)=1,2,IF(WEEKDAY(B6697)=7,1,0))))))</f>
        <v>3</v>
      </c>
    </row>
    <row r="6698" spans="2:21" ht="13.95" customHeight="1" x14ac:dyDescent="0.25">
      <c r="B6698" s="784">
        <f t="shared" si="314"/>
        <v>45661</v>
      </c>
      <c r="C6698" s="785">
        <v>22</v>
      </c>
      <c r="D6698" s="786">
        <f>IFERROR((INDEX(METADATA!$T$2:$T$20,MATCH(B6698,METADATA!$S$2:$S$20,0))),0)</f>
        <v>0</v>
      </c>
      <c r="E6698" s="785" t="str">
        <f t="shared" si="312"/>
        <v>LO</v>
      </c>
      <c r="F6698" s="786">
        <f>VLOOKUP(C6698,METADATA!$A$5:$H$29,IF(E6698="HI",2,IF(E6698="LO",6,10))+IF(D6698=1,2,IF(D6698=7,1,(IF(WEEKDAY(B6698)=1,2,IF(WEEKDAY(B6698)=7,1,0))))))</f>
        <v>3</v>
      </c>
      <c r="G6698" s="786">
        <f>VLOOKUP(C6698,METADATA!$J$5:$Q$29,IF(E6698="HI",2,IF(E6698="LO",6,10))+IF(D6698=1,2,IF(D6698=7,1,(IF(WEEKDAY(B6698)=1,2,IF(WEEKDAY(B6698)=7,1,0))))))</f>
        <v>3</v>
      </c>
      <c r="H6698" s="787">
        <v>8954.5</v>
      </c>
      <c r="I6698" s="788">
        <v>4220.7249145507813</v>
      </c>
      <c r="K6698" s="795">
        <v>0</v>
      </c>
      <c r="M6698" s="798">
        <f t="shared" si="313"/>
        <v>9899.3731647165259</v>
      </c>
      <c r="N6698" s="303"/>
      <c r="S6698" s="786">
        <v>0</v>
      </c>
      <c r="T6698" s="781">
        <f>VLOOKUP(C6698,METADATA!$J$5:$Q$29,IF(E6698="HI",2,IF(E6698="LO",6,10))+IF(S6698=1,2,IF(D6698=7,1,(IF(WEEKDAY(B6698)=1,2,IF(WEEKDAY(B6698)=7,1,0))))))</f>
        <v>3</v>
      </c>
      <c r="U6698" s="781">
        <f>VLOOKUP(C6698,METADATA!$A$5:$H$29,IF(E6698="HI",2,IF(E6698="LO",6,10))+IF(S6698=1,2,IF(D6698=7,1,(IF(WEEKDAY(B6698)=1,2,IF(WEEKDAY(B6698)=7,1,0))))))</f>
        <v>3</v>
      </c>
    </row>
    <row r="6699" spans="2:21" ht="13.95" customHeight="1" x14ac:dyDescent="0.25">
      <c r="B6699" s="784">
        <f t="shared" si="314"/>
        <v>45661</v>
      </c>
      <c r="C6699" s="785">
        <v>23</v>
      </c>
      <c r="D6699" s="786">
        <f>IFERROR((INDEX(METADATA!$T$2:$T$20,MATCH(B6699,METADATA!$S$2:$S$20,0))),0)</f>
        <v>0</v>
      </c>
      <c r="E6699" s="785" t="str">
        <f t="shared" si="312"/>
        <v>LO</v>
      </c>
      <c r="F6699" s="786">
        <f>VLOOKUP(C6699,METADATA!$A$5:$H$29,IF(E6699="HI",2,IF(E6699="LO",6,10))+IF(D6699=1,2,IF(D6699=7,1,(IF(WEEKDAY(B6699)=1,2,IF(WEEKDAY(B6699)=7,1,0))))))</f>
        <v>3</v>
      </c>
      <c r="G6699" s="786">
        <f>VLOOKUP(C6699,METADATA!$J$5:$Q$29,IF(E6699="HI",2,IF(E6699="LO",6,10))+IF(D6699=1,2,IF(D6699=7,1,(IF(WEEKDAY(B6699)=1,2,IF(WEEKDAY(B6699)=7,1,0))))))</f>
        <v>3</v>
      </c>
      <c r="H6699" s="787">
        <v>8254.75</v>
      </c>
      <c r="I6699" s="788">
        <v>3945.1699523925781</v>
      </c>
      <c r="K6699" s="795">
        <v>0</v>
      </c>
      <c r="M6699" s="798">
        <f t="shared" si="313"/>
        <v>9149.0580671324442</v>
      </c>
      <c r="N6699" s="303"/>
      <c r="S6699" s="786">
        <v>0</v>
      </c>
      <c r="T6699" s="781">
        <f>VLOOKUP(C6699,METADATA!$J$5:$Q$29,IF(E6699="HI",2,IF(E6699="LO",6,10))+IF(S6699=1,2,IF(D6699=7,1,(IF(WEEKDAY(B6699)=1,2,IF(WEEKDAY(B6699)=7,1,0))))))</f>
        <v>3</v>
      </c>
      <c r="U6699" s="781">
        <f>VLOOKUP(C6699,METADATA!$A$5:$H$29,IF(E6699="HI",2,IF(E6699="LO",6,10))+IF(S6699=1,2,IF(D6699=7,1,(IF(WEEKDAY(B6699)=1,2,IF(WEEKDAY(B6699)=7,1,0))))))</f>
        <v>3</v>
      </c>
    </row>
    <row r="6700" spans="2:21" ht="13.95" customHeight="1" x14ac:dyDescent="0.25">
      <c r="B6700" s="784">
        <f t="shared" si="314"/>
        <v>45662</v>
      </c>
      <c r="C6700" s="785">
        <v>0</v>
      </c>
      <c r="D6700" s="786">
        <f>IFERROR((INDEX(METADATA!$T$2:$T$20,MATCH(B6700,METADATA!$S$2:$S$20,0))),0)</f>
        <v>0</v>
      </c>
      <c r="E6700" s="785" t="str">
        <f t="shared" si="312"/>
        <v>LO</v>
      </c>
      <c r="F6700" s="786">
        <f>VLOOKUP(C6700,METADATA!$A$5:$H$29,IF(E6700="HI",2,IF(E6700="LO",6,10))+IF(D6700=1,2,IF(D6700=7,1,(IF(WEEKDAY(B6700)=1,2,IF(WEEKDAY(B6700)=7,1,0))))))</f>
        <v>3</v>
      </c>
      <c r="G6700" s="786">
        <f>VLOOKUP(C6700,METADATA!$J$5:$Q$29,IF(E6700="HI",2,IF(E6700="LO",6,10))+IF(D6700=1,2,IF(D6700=7,1,(IF(WEEKDAY(B6700)=1,2,IF(WEEKDAY(B6700)=7,1,0))))))</f>
        <v>3</v>
      </c>
      <c r="H6700" s="787">
        <v>7793.75</v>
      </c>
      <c r="I6700" s="788">
        <v>3054.8099670410156</v>
      </c>
      <c r="K6700" s="795">
        <v>0</v>
      </c>
      <c r="M6700" s="798">
        <f t="shared" si="313"/>
        <v>8371.0455139864771</v>
      </c>
      <c r="N6700" s="303"/>
      <c r="S6700" s="786">
        <v>0</v>
      </c>
      <c r="T6700" s="781">
        <f>VLOOKUP(C6700,METADATA!$J$5:$Q$29,IF(E6700="HI",2,IF(E6700="LO",6,10))+IF(S6700=1,2,IF(D6700=7,1,(IF(WEEKDAY(B6700)=1,2,IF(WEEKDAY(B6700)=7,1,0))))))</f>
        <v>3</v>
      </c>
      <c r="U6700" s="781">
        <f>VLOOKUP(C6700,METADATA!$A$5:$H$29,IF(E6700="HI",2,IF(E6700="LO",6,10))+IF(S6700=1,2,IF(D6700=7,1,(IF(WEEKDAY(B6700)=1,2,IF(WEEKDAY(B6700)=7,1,0))))))</f>
        <v>3</v>
      </c>
    </row>
    <row r="6701" spans="2:21" ht="13.95" customHeight="1" x14ac:dyDescent="0.25">
      <c r="B6701" s="784">
        <f t="shared" si="314"/>
        <v>45662</v>
      </c>
      <c r="C6701" s="785">
        <v>1</v>
      </c>
      <c r="D6701" s="786">
        <f>IFERROR((INDEX(METADATA!$T$2:$T$20,MATCH(B6701,METADATA!$S$2:$S$20,0))),0)</f>
        <v>0</v>
      </c>
      <c r="E6701" s="785" t="str">
        <f t="shared" si="312"/>
        <v>LO</v>
      </c>
      <c r="F6701" s="786">
        <f>VLOOKUP(C6701,METADATA!$A$5:$H$29,IF(E6701="HI",2,IF(E6701="LO",6,10))+IF(D6701=1,2,IF(D6701=7,1,(IF(WEEKDAY(B6701)=1,2,IF(WEEKDAY(B6701)=7,1,0))))))</f>
        <v>3</v>
      </c>
      <c r="G6701" s="786">
        <f>VLOOKUP(C6701,METADATA!$J$5:$Q$29,IF(E6701="HI",2,IF(E6701="LO",6,10))+IF(D6701=1,2,IF(D6701=7,1,(IF(WEEKDAY(B6701)=1,2,IF(WEEKDAY(B6701)=7,1,0))))))</f>
        <v>3</v>
      </c>
      <c r="H6701" s="787">
        <v>7482.75</v>
      </c>
      <c r="I6701" s="788">
        <v>3997.9799499511719</v>
      </c>
      <c r="K6701" s="795">
        <v>0</v>
      </c>
      <c r="M6701" s="798">
        <f t="shared" si="313"/>
        <v>8483.8311653822748</v>
      </c>
      <c r="N6701" s="303"/>
      <c r="S6701" s="786">
        <v>0</v>
      </c>
      <c r="T6701" s="781">
        <f>VLOOKUP(C6701,METADATA!$J$5:$Q$29,IF(E6701="HI",2,IF(E6701="LO",6,10))+IF(S6701=1,2,IF(D6701=7,1,(IF(WEEKDAY(B6701)=1,2,IF(WEEKDAY(B6701)=7,1,0))))))</f>
        <v>3</v>
      </c>
      <c r="U6701" s="781">
        <f>VLOOKUP(C6701,METADATA!$A$5:$H$29,IF(E6701="HI",2,IF(E6701="LO",6,10))+IF(S6701=1,2,IF(D6701=7,1,(IF(WEEKDAY(B6701)=1,2,IF(WEEKDAY(B6701)=7,1,0))))))</f>
        <v>3</v>
      </c>
    </row>
    <row r="6702" spans="2:21" ht="13.95" customHeight="1" x14ac:dyDescent="0.25">
      <c r="B6702" s="784">
        <f t="shared" si="314"/>
        <v>45662</v>
      </c>
      <c r="C6702" s="785">
        <v>2</v>
      </c>
      <c r="D6702" s="786">
        <f>IFERROR((INDEX(METADATA!$T$2:$T$20,MATCH(B6702,METADATA!$S$2:$S$20,0))),0)</f>
        <v>0</v>
      </c>
      <c r="E6702" s="785" t="str">
        <f t="shared" si="312"/>
        <v>LO</v>
      </c>
      <c r="F6702" s="786">
        <f>VLOOKUP(C6702,METADATA!$A$5:$H$29,IF(E6702="HI",2,IF(E6702="LO",6,10))+IF(D6702=1,2,IF(D6702=7,1,(IF(WEEKDAY(B6702)=1,2,IF(WEEKDAY(B6702)=7,1,0))))))</f>
        <v>3</v>
      </c>
      <c r="G6702" s="786">
        <f>VLOOKUP(C6702,METADATA!$J$5:$Q$29,IF(E6702="HI",2,IF(E6702="LO",6,10))+IF(D6702=1,2,IF(D6702=7,1,(IF(WEEKDAY(B6702)=1,2,IF(WEEKDAY(B6702)=7,1,0))))))</f>
        <v>3</v>
      </c>
      <c r="H6702" s="787">
        <v>7331.5</v>
      </c>
      <c r="I6702" s="788">
        <v>3603.2799682617188</v>
      </c>
      <c r="K6702" s="795">
        <v>0</v>
      </c>
      <c r="M6702" s="798">
        <f t="shared" si="313"/>
        <v>8169.1198289458434</v>
      </c>
      <c r="N6702" s="303"/>
      <c r="S6702" s="786">
        <v>0</v>
      </c>
      <c r="T6702" s="781">
        <f>VLOOKUP(C6702,METADATA!$J$5:$Q$29,IF(E6702="HI",2,IF(E6702="LO",6,10))+IF(S6702=1,2,IF(D6702=7,1,(IF(WEEKDAY(B6702)=1,2,IF(WEEKDAY(B6702)=7,1,0))))))</f>
        <v>3</v>
      </c>
      <c r="U6702" s="781">
        <f>VLOOKUP(C6702,METADATA!$A$5:$H$29,IF(E6702="HI",2,IF(E6702="LO",6,10))+IF(S6702=1,2,IF(D6702=7,1,(IF(WEEKDAY(B6702)=1,2,IF(WEEKDAY(B6702)=7,1,0))))))</f>
        <v>3</v>
      </c>
    </row>
    <row r="6703" spans="2:21" ht="13.95" customHeight="1" x14ac:dyDescent="0.25">
      <c r="B6703" s="784">
        <f t="shared" si="314"/>
        <v>45662</v>
      </c>
      <c r="C6703" s="785">
        <v>3</v>
      </c>
      <c r="D6703" s="786">
        <f>IFERROR((INDEX(METADATA!$T$2:$T$20,MATCH(B6703,METADATA!$S$2:$S$20,0))),0)</f>
        <v>0</v>
      </c>
      <c r="E6703" s="785" t="str">
        <f t="shared" si="312"/>
        <v>LO</v>
      </c>
      <c r="F6703" s="786">
        <f>VLOOKUP(C6703,METADATA!$A$5:$H$29,IF(E6703="HI",2,IF(E6703="LO",6,10))+IF(D6703=1,2,IF(D6703=7,1,(IF(WEEKDAY(B6703)=1,2,IF(WEEKDAY(B6703)=7,1,0))))))</f>
        <v>3</v>
      </c>
      <c r="G6703" s="786">
        <f>VLOOKUP(C6703,METADATA!$J$5:$Q$29,IF(E6703="HI",2,IF(E6703="LO",6,10))+IF(D6703=1,2,IF(D6703=7,1,(IF(WEEKDAY(B6703)=1,2,IF(WEEKDAY(B6703)=7,1,0))))))</f>
        <v>3</v>
      </c>
      <c r="H6703" s="787">
        <v>7318.75</v>
      </c>
      <c r="I6703" s="788">
        <v>3740.2800598144531</v>
      </c>
      <c r="K6703" s="795">
        <v>0</v>
      </c>
      <c r="M6703" s="798">
        <f t="shared" si="313"/>
        <v>8219.1116605351945</v>
      </c>
      <c r="N6703" s="303"/>
      <c r="S6703" s="786">
        <v>0</v>
      </c>
      <c r="T6703" s="781">
        <f>VLOOKUP(C6703,METADATA!$J$5:$Q$29,IF(E6703="HI",2,IF(E6703="LO",6,10))+IF(S6703=1,2,IF(D6703=7,1,(IF(WEEKDAY(B6703)=1,2,IF(WEEKDAY(B6703)=7,1,0))))))</f>
        <v>3</v>
      </c>
      <c r="U6703" s="781">
        <f>VLOOKUP(C6703,METADATA!$A$5:$H$29,IF(E6703="HI",2,IF(E6703="LO",6,10))+IF(S6703=1,2,IF(D6703=7,1,(IF(WEEKDAY(B6703)=1,2,IF(WEEKDAY(B6703)=7,1,0))))))</f>
        <v>3</v>
      </c>
    </row>
    <row r="6704" spans="2:21" ht="13.95" customHeight="1" x14ac:dyDescent="0.25">
      <c r="B6704" s="784">
        <f t="shared" si="314"/>
        <v>45662</v>
      </c>
      <c r="C6704" s="785">
        <v>4</v>
      </c>
      <c r="D6704" s="786">
        <f>IFERROR((INDEX(METADATA!$T$2:$T$20,MATCH(B6704,METADATA!$S$2:$S$20,0))),0)</f>
        <v>0</v>
      </c>
      <c r="E6704" s="785" t="str">
        <f t="shared" si="312"/>
        <v>LO</v>
      </c>
      <c r="F6704" s="786">
        <f>VLOOKUP(C6704,METADATA!$A$5:$H$29,IF(E6704="HI",2,IF(E6704="LO",6,10))+IF(D6704=1,2,IF(D6704=7,1,(IF(WEEKDAY(B6704)=1,2,IF(WEEKDAY(B6704)=7,1,0))))))</f>
        <v>3</v>
      </c>
      <c r="G6704" s="786">
        <f>VLOOKUP(C6704,METADATA!$J$5:$Q$29,IF(E6704="HI",2,IF(E6704="LO",6,10))+IF(D6704=1,2,IF(D6704=7,1,(IF(WEEKDAY(B6704)=1,2,IF(WEEKDAY(B6704)=7,1,0))))))</f>
        <v>3</v>
      </c>
      <c r="H6704" s="787">
        <v>7395.25</v>
      </c>
      <c r="I6704" s="788">
        <v>4001.7049865722656</v>
      </c>
      <c r="K6704" s="795">
        <v>870.51250000000005</v>
      </c>
      <c r="M6704" s="798">
        <f t="shared" si="313"/>
        <v>8408.5293221857373</v>
      </c>
      <c r="N6704" s="303"/>
      <c r="S6704" s="786">
        <v>0</v>
      </c>
      <c r="T6704" s="781">
        <f>VLOOKUP(C6704,METADATA!$J$5:$Q$29,IF(E6704="HI",2,IF(E6704="LO",6,10))+IF(S6704=1,2,IF(D6704=7,1,(IF(WEEKDAY(B6704)=1,2,IF(WEEKDAY(B6704)=7,1,0))))))</f>
        <v>3</v>
      </c>
      <c r="U6704" s="781">
        <f>VLOOKUP(C6704,METADATA!$A$5:$H$29,IF(E6704="HI",2,IF(E6704="LO",6,10))+IF(S6704=1,2,IF(D6704=7,1,(IF(WEEKDAY(B6704)=1,2,IF(WEEKDAY(B6704)=7,1,0))))))</f>
        <v>3</v>
      </c>
    </row>
    <row r="6705" spans="2:21" ht="13.95" customHeight="1" x14ac:dyDescent="0.25">
      <c r="B6705" s="784">
        <f t="shared" si="314"/>
        <v>45662</v>
      </c>
      <c r="C6705" s="785">
        <v>5</v>
      </c>
      <c r="D6705" s="786">
        <f>IFERROR((INDEX(METADATA!$T$2:$T$20,MATCH(B6705,METADATA!$S$2:$S$20,0))),0)</f>
        <v>0</v>
      </c>
      <c r="E6705" s="785" t="str">
        <f t="shared" si="312"/>
        <v>LO</v>
      </c>
      <c r="F6705" s="786">
        <f>VLOOKUP(C6705,METADATA!$A$5:$H$29,IF(E6705="HI",2,IF(E6705="LO",6,10))+IF(D6705=1,2,IF(D6705=7,1,(IF(WEEKDAY(B6705)=1,2,IF(WEEKDAY(B6705)=7,1,0))))))</f>
        <v>3</v>
      </c>
      <c r="G6705" s="786">
        <f>VLOOKUP(C6705,METADATA!$J$5:$Q$29,IF(E6705="HI",2,IF(E6705="LO",6,10))+IF(D6705=1,2,IF(D6705=7,1,(IF(WEEKDAY(B6705)=1,2,IF(WEEKDAY(B6705)=7,1,0))))))</f>
        <v>3</v>
      </c>
      <c r="H6705" s="787">
        <v>7579.75</v>
      </c>
      <c r="I6705" s="788">
        <v>3929.2950744628906</v>
      </c>
      <c r="K6705" s="795">
        <v>865.8125</v>
      </c>
      <c r="M6705" s="798">
        <f t="shared" si="313"/>
        <v>8537.6794180092256</v>
      </c>
      <c r="N6705" s="303"/>
      <c r="S6705" s="786">
        <v>0</v>
      </c>
      <c r="T6705" s="781">
        <f>VLOOKUP(C6705,METADATA!$J$5:$Q$29,IF(E6705="HI",2,IF(E6705="LO",6,10))+IF(S6705=1,2,IF(D6705=7,1,(IF(WEEKDAY(B6705)=1,2,IF(WEEKDAY(B6705)=7,1,0))))))</f>
        <v>3</v>
      </c>
      <c r="U6705" s="781">
        <f>VLOOKUP(C6705,METADATA!$A$5:$H$29,IF(E6705="HI",2,IF(E6705="LO",6,10))+IF(S6705=1,2,IF(D6705=7,1,(IF(WEEKDAY(B6705)=1,2,IF(WEEKDAY(B6705)=7,1,0))))))</f>
        <v>3</v>
      </c>
    </row>
    <row r="6706" spans="2:21" ht="13.95" customHeight="1" x14ac:dyDescent="0.25">
      <c r="B6706" s="784">
        <f t="shared" si="314"/>
        <v>45662</v>
      </c>
      <c r="C6706" s="785">
        <v>6</v>
      </c>
      <c r="D6706" s="786">
        <f>IFERROR((INDEX(METADATA!$T$2:$T$20,MATCH(B6706,METADATA!$S$2:$S$20,0))),0)</f>
        <v>0</v>
      </c>
      <c r="E6706" s="785" t="str">
        <f t="shared" si="312"/>
        <v>LO</v>
      </c>
      <c r="F6706" s="786">
        <f>VLOOKUP(C6706,METADATA!$A$5:$H$29,IF(E6706="HI",2,IF(E6706="LO",6,10))+IF(D6706=1,2,IF(D6706=7,1,(IF(WEEKDAY(B6706)=1,2,IF(WEEKDAY(B6706)=7,1,0))))))</f>
        <v>3</v>
      </c>
      <c r="G6706" s="786">
        <f>VLOOKUP(C6706,METADATA!$J$5:$Q$29,IF(E6706="HI",2,IF(E6706="LO",6,10))+IF(D6706=1,2,IF(D6706=7,1,(IF(WEEKDAY(B6706)=1,2,IF(WEEKDAY(B6706)=7,1,0))))))</f>
        <v>3</v>
      </c>
      <c r="H6706" s="787">
        <v>7982.25</v>
      </c>
      <c r="I6706" s="788">
        <v>3912.465087890625</v>
      </c>
      <c r="K6706" s="795">
        <v>834.63750000000005</v>
      </c>
      <c r="M6706" s="798">
        <f t="shared" si="313"/>
        <v>8889.5274411221089</v>
      </c>
      <c r="N6706" s="303"/>
      <c r="S6706" s="786">
        <v>0</v>
      </c>
      <c r="T6706" s="781">
        <f>VLOOKUP(C6706,METADATA!$J$5:$Q$29,IF(E6706="HI",2,IF(E6706="LO",6,10))+IF(S6706=1,2,IF(D6706=7,1,(IF(WEEKDAY(B6706)=1,2,IF(WEEKDAY(B6706)=7,1,0))))))</f>
        <v>3</v>
      </c>
      <c r="U6706" s="781">
        <f>VLOOKUP(C6706,METADATA!$A$5:$H$29,IF(E6706="HI",2,IF(E6706="LO",6,10))+IF(S6706=1,2,IF(D6706=7,1,(IF(WEEKDAY(B6706)=1,2,IF(WEEKDAY(B6706)=7,1,0))))))</f>
        <v>3</v>
      </c>
    </row>
    <row r="6707" spans="2:21" ht="13.95" customHeight="1" x14ac:dyDescent="0.25">
      <c r="B6707" s="784">
        <f t="shared" si="314"/>
        <v>45662</v>
      </c>
      <c r="C6707" s="785">
        <v>7</v>
      </c>
      <c r="D6707" s="786">
        <f>IFERROR((INDEX(METADATA!$T$2:$T$20,MATCH(B6707,METADATA!$S$2:$S$20,0))),0)</f>
        <v>0</v>
      </c>
      <c r="E6707" s="785" t="str">
        <f t="shared" si="312"/>
        <v>LO</v>
      </c>
      <c r="F6707" s="786">
        <f>VLOOKUP(C6707,METADATA!$A$5:$H$29,IF(E6707="HI",2,IF(E6707="LO",6,10))+IF(D6707=1,2,IF(D6707=7,1,(IF(WEEKDAY(B6707)=1,2,IF(WEEKDAY(B6707)=7,1,0))))))</f>
        <v>3</v>
      </c>
      <c r="G6707" s="786">
        <f>VLOOKUP(C6707,METADATA!$J$5:$Q$29,IF(E6707="HI",2,IF(E6707="LO",6,10))+IF(D6707=1,2,IF(D6707=7,1,(IF(WEEKDAY(B6707)=1,2,IF(WEEKDAY(B6707)=7,1,0))))))</f>
        <v>3</v>
      </c>
      <c r="H6707" s="787">
        <v>7956.25</v>
      </c>
      <c r="I6707" s="788">
        <v>3974.5550231933594</v>
      </c>
      <c r="K6707" s="795">
        <v>847.33749999999998</v>
      </c>
      <c r="M6707" s="798">
        <f t="shared" si="313"/>
        <v>8893.7619540266296</v>
      </c>
      <c r="N6707" s="303"/>
      <c r="S6707" s="786">
        <v>0</v>
      </c>
      <c r="T6707" s="781">
        <f>VLOOKUP(C6707,METADATA!$J$5:$Q$29,IF(E6707="HI",2,IF(E6707="LO",6,10))+IF(S6707=1,2,IF(D6707=7,1,(IF(WEEKDAY(B6707)=1,2,IF(WEEKDAY(B6707)=7,1,0))))))</f>
        <v>3</v>
      </c>
      <c r="U6707" s="781">
        <f>VLOOKUP(C6707,METADATA!$A$5:$H$29,IF(E6707="HI",2,IF(E6707="LO",6,10))+IF(S6707=1,2,IF(D6707=7,1,(IF(WEEKDAY(B6707)=1,2,IF(WEEKDAY(B6707)=7,1,0))))))</f>
        <v>3</v>
      </c>
    </row>
    <row r="6708" spans="2:21" ht="13.95" customHeight="1" x14ac:dyDescent="0.25">
      <c r="B6708" s="784">
        <f t="shared" si="314"/>
        <v>45662</v>
      </c>
      <c r="C6708" s="785">
        <v>8</v>
      </c>
      <c r="D6708" s="786">
        <f>IFERROR((INDEX(METADATA!$T$2:$T$20,MATCH(B6708,METADATA!$S$2:$S$20,0))),0)</f>
        <v>0</v>
      </c>
      <c r="E6708" s="785" t="str">
        <f t="shared" si="312"/>
        <v>LO</v>
      </c>
      <c r="F6708" s="786">
        <f>VLOOKUP(C6708,METADATA!$A$5:$H$29,IF(E6708="HI",2,IF(E6708="LO",6,10))+IF(D6708=1,2,IF(D6708=7,1,(IF(WEEKDAY(B6708)=1,2,IF(WEEKDAY(B6708)=7,1,0))))))</f>
        <v>3</v>
      </c>
      <c r="G6708" s="786">
        <f>VLOOKUP(C6708,METADATA!$J$5:$Q$29,IF(E6708="HI",2,IF(E6708="LO",6,10))+IF(D6708=1,2,IF(D6708=7,1,(IF(WEEKDAY(B6708)=1,2,IF(WEEKDAY(B6708)=7,1,0))))))</f>
        <v>3</v>
      </c>
      <c r="H6708" s="787">
        <v>9071.5</v>
      </c>
      <c r="I6708" s="788">
        <v>3995.1500244140625</v>
      </c>
      <c r="K6708" s="795">
        <v>851.61249999999995</v>
      </c>
      <c r="M6708" s="798">
        <f t="shared" si="313"/>
        <v>9912.2820766751629</v>
      </c>
      <c r="N6708" s="303"/>
      <c r="S6708" s="786">
        <v>0</v>
      </c>
      <c r="T6708" s="781">
        <f>VLOOKUP(C6708,METADATA!$J$5:$Q$29,IF(E6708="HI",2,IF(E6708="LO",6,10))+IF(S6708=1,2,IF(D6708=7,1,(IF(WEEKDAY(B6708)=1,2,IF(WEEKDAY(B6708)=7,1,0))))))</f>
        <v>3</v>
      </c>
      <c r="U6708" s="781">
        <f>VLOOKUP(C6708,METADATA!$A$5:$H$29,IF(E6708="HI",2,IF(E6708="LO",6,10))+IF(S6708=1,2,IF(D6708=7,1,(IF(WEEKDAY(B6708)=1,2,IF(WEEKDAY(B6708)=7,1,0))))))</f>
        <v>3</v>
      </c>
    </row>
    <row r="6709" spans="2:21" ht="13.95" customHeight="1" x14ac:dyDescent="0.25">
      <c r="B6709" s="784">
        <f t="shared" si="314"/>
        <v>45662</v>
      </c>
      <c r="C6709" s="785">
        <v>9</v>
      </c>
      <c r="D6709" s="786">
        <f>IFERROR((INDEX(METADATA!$T$2:$T$20,MATCH(B6709,METADATA!$S$2:$S$20,0))),0)</f>
        <v>0</v>
      </c>
      <c r="E6709" s="785" t="str">
        <f t="shared" si="312"/>
        <v>LO</v>
      </c>
      <c r="F6709" s="786">
        <f>VLOOKUP(C6709,METADATA!$A$5:$H$29,IF(E6709="HI",2,IF(E6709="LO",6,10))+IF(D6709=1,2,IF(D6709=7,1,(IF(WEEKDAY(B6709)=1,2,IF(WEEKDAY(B6709)=7,1,0))))))</f>
        <v>3</v>
      </c>
      <c r="G6709" s="786">
        <f>VLOOKUP(C6709,METADATA!$J$5:$Q$29,IF(E6709="HI",2,IF(E6709="LO",6,10))+IF(D6709=1,2,IF(D6709=7,1,(IF(WEEKDAY(B6709)=1,2,IF(WEEKDAY(B6709)=7,1,0))))))</f>
        <v>3</v>
      </c>
      <c r="H6709" s="787">
        <v>10060.25</v>
      </c>
      <c r="I6709" s="788">
        <v>3939.5448913574219</v>
      </c>
      <c r="K6709" s="795">
        <v>856.5</v>
      </c>
      <c r="M6709" s="798">
        <f t="shared" si="313"/>
        <v>10804.103110092959</v>
      </c>
      <c r="N6709" s="303"/>
      <c r="S6709" s="786">
        <v>0</v>
      </c>
      <c r="T6709" s="781">
        <f>VLOOKUP(C6709,METADATA!$J$5:$Q$29,IF(E6709="HI",2,IF(E6709="LO",6,10))+IF(S6709=1,2,IF(D6709=7,1,(IF(WEEKDAY(B6709)=1,2,IF(WEEKDAY(B6709)=7,1,0))))))</f>
        <v>3</v>
      </c>
      <c r="U6709" s="781">
        <f>VLOOKUP(C6709,METADATA!$A$5:$H$29,IF(E6709="HI",2,IF(E6709="LO",6,10))+IF(S6709=1,2,IF(D6709=7,1,(IF(WEEKDAY(B6709)=1,2,IF(WEEKDAY(B6709)=7,1,0))))))</f>
        <v>3</v>
      </c>
    </row>
    <row r="6710" spans="2:21" ht="13.95" customHeight="1" x14ac:dyDescent="0.25">
      <c r="B6710" s="784">
        <f t="shared" si="314"/>
        <v>45662</v>
      </c>
      <c r="C6710" s="785">
        <v>10</v>
      </c>
      <c r="D6710" s="786">
        <f>IFERROR((INDEX(METADATA!$T$2:$T$20,MATCH(B6710,METADATA!$S$2:$S$20,0))),0)</f>
        <v>0</v>
      </c>
      <c r="E6710" s="785" t="str">
        <f t="shared" si="312"/>
        <v>LO</v>
      </c>
      <c r="F6710" s="786">
        <f>VLOOKUP(C6710,METADATA!$A$5:$H$29,IF(E6710="HI",2,IF(E6710="LO",6,10))+IF(D6710=1,2,IF(D6710=7,1,(IF(WEEKDAY(B6710)=1,2,IF(WEEKDAY(B6710)=7,1,0))))))</f>
        <v>3</v>
      </c>
      <c r="G6710" s="786">
        <f>VLOOKUP(C6710,METADATA!$J$5:$Q$29,IF(E6710="HI",2,IF(E6710="LO",6,10))+IF(D6710=1,2,IF(D6710=7,1,(IF(WEEKDAY(B6710)=1,2,IF(WEEKDAY(B6710)=7,1,0))))))</f>
        <v>3</v>
      </c>
      <c r="H6710" s="787">
        <v>10842.75</v>
      </c>
      <c r="I6710" s="788">
        <v>4066.4049987792969</v>
      </c>
      <c r="K6710" s="795">
        <v>824.32500000000005</v>
      </c>
      <c r="M6710" s="798">
        <f t="shared" si="313"/>
        <v>11580.193313438132</v>
      </c>
      <c r="N6710" s="303"/>
      <c r="S6710" s="786">
        <v>0</v>
      </c>
      <c r="T6710" s="781">
        <f>VLOOKUP(C6710,METADATA!$J$5:$Q$29,IF(E6710="HI",2,IF(E6710="LO",6,10))+IF(S6710=1,2,IF(D6710=7,1,(IF(WEEKDAY(B6710)=1,2,IF(WEEKDAY(B6710)=7,1,0))))))</f>
        <v>3</v>
      </c>
      <c r="U6710" s="781">
        <f>VLOOKUP(C6710,METADATA!$A$5:$H$29,IF(E6710="HI",2,IF(E6710="LO",6,10))+IF(S6710=1,2,IF(D6710=7,1,(IF(WEEKDAY(B6710)=1,2,IF(WEEKDAY(B6710)=7,1,0))))))</f>
        <v>3</v>
      </c>
    </row>
    <row r="6711" spans="2:21" ht="13.95" customHeight="1" x14ac:dyDescent="0.25">
      <c r="B6711" s="784">
        <f t="shared" si="314"/>
        <v>45662</v>
      </c>
      <c r="C6711" s="785">
        <v>11</v>
      </c>
      <c r="D6711" s="786">
        <f>IFERROR((INDEX(METADATA!$T$2:$T$20,MATCH(B6711,METADATA!$S$2:$S$20,0))),0)</f>
        <v>0</v>
      </c>
      <c r="E6711" s="785" t="str">
        <f t="shared" si="312"/>
        <v>LO</v>
      </c>
      <c r="F6711" s="786">
        <f>VLOOKUP(C6711,METADATA!$A$5:$H$29,IF(E6711="HI",2,IF(E6711="LO",6,10))+IF(D6711=1,2,IF(D6711=7,1,(IF(WEEKDAY(B6711)=1,2,IF(WEEKDAY(B6711)=7,1,0))))))</f>
        <v>3</v>
      </c>
      <c r="G6711" s="786">
        <f>VLOOKUP(C6711,METADATA!$J$5:$Q$29,IF(E6711="HI",2,IF(E6711="LO",6,10))+IF(D6711=1,2,IF(D6711=7,1,(IF(WEEKDAY(B6711)=1,2,IF(WEEKDAY(B6711)=7,1,0))))))</f>
        <v>3</v>
      </c>
      <c r="H6711" s="787">
        <v>11428</v>
      </c>
      <c r="I6711" s="788">
        <v>4282.2900085449219</v>
      </c>
      <c r="K6711" s="795">
        <v>882.73749999999995</v>
      </c>
      <c r="M6711" s="798">
        <f t="shared" si="313"/>
        <v>12203.982617051028</v>
      </c>
      <c r="N6711" s="303"/>
      <c r="S6711" s="786">
        <v>0</v>
      </c>
      <c r="T6711" s="781">
        <f>VLOOKUP(C6711,METADATA!$J$5:$Q$29,IF(E6711="HI",2,IF(E6711="LO",6,10))+IF(S6711=1,2,IF(D6711=7,1,(IF(WEEKDAY(B6711)=1,2,IF(WEEKDAY(B6711)=7,1,0))))))</f>
        <v>3</v>
      </c>
      <c r="U6711" s="781">
        <f>VLOOKUP(C6711,METADATA!$A$5:$H$29,IF(E6711="HI",2,IF(E6711="LO",6,10))+IF(S6711=1,2,IF(D6711=7,1,(IF(WEEKDAY(B6711)=1,2,IF(WEEKDAY(B6711)=7,1,0))))))</f>
        <v>3</v>
      </c>
    </row>
    <row r="6712" spans="2:21" ht="13.95" customHeight="1" x14ac:dyDescent="0.25">
      <c r="B6712" s="784">
        <f t="shared" si="314"/>
        <v>45662</v>
      </c>
      <c r="C6712" s="785">
        <v>12</v>
      </c>
      <c r="D6712" s="786">
        <f>IFERROR((INDEX(METADATA!$T$2:$T$20,MATCH(B6712,METADATA!$S$2:$S$20,0))),0)</f>
        <v>0</v>
      </c>
      <c r="E6712" s="785" t="str">
        <f t="shared" si="312"/>
        <v>LO</v>
      </c>
      <c r="F6712" s="786">
        <f>VLOOKUP(C6712,METADATA!$A$5:$H$29,IF(E6712="HI",2,IF(E6712="LO",6,10))+IF(D6712=1,2,IF(D6712=7,1,(IF(WEEKDAY(B6712)=1,2,IF(WEEKDAY(B6712)=7,1,0))))))</f>
        <v>3</v>
      </c>
      <c r="G6712" s="786">
        <f>VLOOKUP(C6712,METADATA!$J$5:$Q$29,IF(E6712="HI",2,IF(E6712="LO",6,10))+IF(D6712=1,2,IF(D6712=7,1,(IF(WEEKDAY(B6712)=1,2,IF(WEEKDAY(B6712)=7,1,0))))))</f>
        <v>3</v>
      </c>
      <c r="H6712" s="787">
        <v>11733.5</v>
      </c>
      <c r="I6712" s="788">
        <v>4221.1148986816406</v>
      </c>
      <c r="K6712" s="795">
        <v>909.3125</v>
      </c>
      <c r="M6712" s="798">
        <f t="shared" si="313"/>
        <v>12469.676549047779</v>
      </c>
      <c r="N6712" s="303"/>
      <c r="S6712" s="786">
        <v>0</v>
      </c>
      <c r="T6712" s="781">
        <f>VLOOKUP(C6712,METADATA!$J$5:$Q$29,IF(E6712="HI",2,IF(E6712="LO",6,10))+IF(S6712=1,2,IF(D6712=7,1,(IF(WEEKDAY(B6712)=1,2,IF(WEEKDAY(B6712)=7,1,0))))))</f>
        <v>3</v>
      </c>
      <c r="U6712" s="781">
        <f>VLOOKUP(C6712,METADATA!$A$5:$H$29,IF(E6712="HI",2,IF(E6712="LO",6,10))+IF(S6712=1,2,IF(D6712=7,1,(IF(WEEKDAY(B6712)=1,2,IF(WEEKDAY(B6712)=7,1,0))))))</f>
        <v>3</v>
      </c>
    </row>
    <row r="6713" spans="2:21" ht="13.95" customHeight="1" x14ac:dyDescent="0.25">
      <c r="B6713" s="784">
        <f t="shared" si="314"/>
        <v>45662</v>
      </c>
      <c r="C6713" s="785">
        <v>13</v>
      </c>
      <c r="D6713" s="786">
        <f>IFERROR((INDEX(METADATA!$T$2:$T$20,MATCH(B6713,METADATA!$S$2:$S$20,0))),0)</f>
        <v>0</v>
      </c>
      <c r="E6713" s="785" t="str">
        <f t="shared" si="312"/>
        <v>LO</v>
      </c>
      <c r="F6713" s="786">
        <f>VLOOKUP(C6713,METADATA!$A$5:$H$29,IF(E6713="HI",2,IF(E6713="LO",6,10))+IF(D6713=1,2,IF(D6713=7,1,(IF(WEEKDAY(B6713)=1,2,IF(WEEKDAY(B6713)=7,1,0))))))</f>
        <v>3</v>
      </c>
      <c r="G6713" s="786">
        <f>VLOOKUP(C6713,METADATA!$J$5:$Q$29,IF(E6713="HI",2,IF(E6713="LO",6,10))+IF(D6713=1,2,IF(D6713=7,1,(IF(WEEKDAY(B6713)=1,2,IF(WEEKDAY(B6713)=7,1,0))))))</f>
        <v>3</v>
      </c>
      <c r="H6713" s="787">
        <v>11162.25</v>
      </c>
      <c r="I6713" s="788">
        <v>4235.1048889160156</v>
      </c>
      <c r="K6713" s="795">
        <v>905.6</v>
      </c>
      <c r="M6713" s="798">
        <f t="shared" si="313"/>
        <v>11938.674067191059</v>
      </c>
      <c r="N6713" s="303"/>
      <c r="S6713" s="786">
        <v>0</v>
      </c>
      <c r="T6713" s="781">
        <f>VLOOKUP(C6713,METADATA!$J$5:$Q$29,IF(E6713="HI",2,IF(E6713="LO",6,10))+IF(S6713=1,2,IF(D6713=7,1,(IF(WEEKDAY(B6713)=1,2,IF(WEEKDAY(B6713)=7,1,0))))))</f>
        <v>3</v>
      </c>
      <c r="U6713" s="781">
        <f>VLOOKUP(C6713,METADATA!$A$5:$H$29,IF(E6713="HI",2,IF(E6713="LO",6,10))+IF(S6713=1,2,IF(D6713=7,1,(IF(WEEKDAY(B6713)=1,2,IF(WEEKDAY(B6713)=7,1,0))))))</f>
        <v>3</v>
      </c>
    </row>
    <row r="6714" spans="2:21" ht="13.95" customHeight="1" x14ac:dyDescent="0.25">
      <c r="B6714" s="784">
        <f t="shared" si="314"/>
        <v>45662</v>
      </c>
      <c r="C6714" s="785">
        <v>14</v>
      </c>
      <c r="D6714" s="786">
        <f>IFERROR((INDEX(METADATA!$T$2:$T$20,MATCH(B6714,METADATA!$S$2:$S$20,0))),0)</f>
        <v>0</v>
      </c>
      <c r="E6714" s="785" t="str">
        <f t="shared" si="312"/>
        <v>LO</v>
      </c>
      <c r="F6714" s="786">
        <f>VLOOKUP(C6714,METADATA!$A$5:$H$29,IF(E6714="HI",2,IF(E6714="LO",6,10))+IF(D6714=1,2,IF(D6714=7,1,(IF(WEEKDAY(B6714)=1,2,IF(WEEKDAY(B6714)=7,1,0))))))</f>
        <v>3</v>
      </c>
      <c r="G6714" s="786">
        <f>VLOOKUP(C6714,METADATA!$J$5:$Q$29,IF(E6714="HI",2,IF(E6714="LO",6,10))+IF(D6714=1,2,IF(D6714=7,1,(IF(WEEKDAY(B6714)=1,2,IF(WEEKDAY(B6714)=7,1,0))))))</f>
        <v>3</v>
      </c>
      <c r="H6714" s="787">
        <v>10666.75</v>
      </c>
      <c r="I6714" s="788">
        <v>4407.7449951171875</v>
      </c>
      <c r="K6714" s="795">
        <v>913.98749999999995</v>
      </c>
      <c r="M6714" s="798">
        <f t="shared" si="313"/>
        <v>11541.567116491617</v>
      </c>
      <c r="N6714" s="303"/>
      <c r="S6714" s="786">
        <v>0</v>
      </c>
      <c r="T6714" s="781">
        <f>VLOOKUP(C6714,METADATA!$J$5:$Q$29,IF(E6714="HI",2,IF(E6714="LO",6,10))+IF(S6714=1,2,IF(D6714=7,1,(IF(WEEKDAY(B6714)=1,2,IF(WEEKDAY(B6714)=7,1,0))))))</f>
        <v>3</v>
      </c>
      <c r="U6714" s="781">
        <f>VLOOKUP(C6714,METADATA!$A$5:$H$29,IF(E6714="HI",2,IF(E6714="LO",6,10))+IF(S6714=1,2,IF(D6714=7,1,(IF(WEEKDAY(B6714)=1,2,IF(WEEKDAY(B6714)=7,1,0))))))</f>
        <v>3</v>
      </c>
    </row>
    <row r="6715" spans="2:21" ht="13.95" customHeight="1" x14ac:dyDescent="0.25">
      <c r="B6715" s="784">
        <f t="shared" si="314"/>
        <v>45662</v>
      </c>
      <c r="C6715" s="785">
        <v>15</v>
      </c>
      <c r="D6715" s="786">
        <f>IFERROR((INDEX(METADATA!$T$2:$T$20,MATCH(B6715,METADATA!$S$2:$S$20,0))),0)</f>
        <v>0</v>
      </c>
      <c r="E6715" s="785" t="str">
        <f t="shared" si="312"/>
        <v>LO</v>
      </c>
      <c r="F6715" s="786">
        <f>VLOOKUP(C6715,METADATA!$A$5:$H$29,IF(E6715="HI",2,IF(E6715="LO",6,10))+IF(D6715=1,2,IF(D6715=7,1,(IF(WEEKDAY(B6715)=1,2,IF(WEEKDAY(B6715)=7,1,0))))))</f>
        <v>3</v>
      </c>
      <c r="G6715" s="786">
        <f>VLOOKUP(C6715,METADATA!$J$5:$Q$29,IF(E6715="HI",2,IF(E6715="LO",6,10))+IF(D6715=1,2,IF(D6715=7,1,(IF(WEEKDAY(B6715)=1,2,IF(WEEKDAY(B6715)=7,1,0))))))</f>
        <v>3</v>
      </c>
      <c r="H6715" s="787">
        <v>10610.25</v>
      </c>
      <c r="I6715" s="788">
        <v>4190.2249755859375</v>
      </c>
      <c r="K6715" s="795">
        <v>902.26250000000005</v>
      </c>
      <c r="M6715" s="798">
        <f t="shared" si="313"/>
        <v>11407.689968110291</v>
      </c>
      <c r="N6715" s="303"/>
      <c r="S6715" s="786">
        <v>0</v>
      </c>
      <c r="T6715" s="781">
        <f>VLOOKUP(C6715,METADATA!$J$5:$Q$29,IF(E6715="HI",2,IF(E6715="LO",6,10))+IF(S6715=1,2,IF(D6715=7,1,(IF(WEEKDAY(B6715)=1,2,IF(WEEKDAY(B6715)=7,1,0))))))</f>
        <v>3</v>
      </c>
      <c r="U6715" s="781">
        <f>VLOOKUP(C6715,METADATA!$A$5:$H$29,IF(E6715="HI",2,IF(E6715="LO",6,10))+IF(S6715=1,2,IF(D6715=7,1,(IF(WEEKDAY(B6715)=1,2,IF(WEEKDAY(B6715)=7,1,0))))))</f>
        <v>3</v>
      </c>
    </row>
    <row r="6716" spans="2:21" ht="13.95" customHeight="1" x14ac:dyDescent="0.25">
      <c r="B6716" s="784">
        <f t="shared" si="314"/>
        <v>45662</v>
      </c>
      <c r="C6716" s="785">
        <v>16</v>
      </c>
      <c r="D6716" s="786">
        <f>IFERROR((INDEX(METADATA!$T$2:$T$20,MATCH(B6716,METADATA!$S$2:$S$20,0))),0)</f>
        <v>0</v>
      </c>
      <c r="E6716" s="785" t="str">
        <f t="shared" si="312"/>
        <v>LO</v>
      </c>
      <c r="F6716" s="786">
        <f>VLOOKUP(C6716,METADATA!$A$5:$H$29,IF(E6716="HI",2,IF(E6716="LO",6,10))+IF(D6716=1,2,IF(D6716=7,1,(IF(WEEKDAY(B6716)=1,2,IF(WEEKDAY(B6716)=7,1,0))))))</f>
        <v>3</v>
      </c>
      <c r="G6716" s="786">
        <f>VLOOKUP(C6716,METADATA!$J$5:$Q$29,IF(E6716="HI",2,IF(E6716="LO",6,10))+IF(D6716=1,2,IF(D6716=7,1,(IF(WEEKDAY(B6716)=1,2,IF(WEEKDAY(B6716)=7,1,0))))))</f>
        <v>3</v>
      </c>
      <c r="H6716" s="787">
        <v>10887.25</v>
      </c>
      <c r="I6716" s="788">
        <v>4291.6150512695313</v>
      </c>
      <c r="K6716" s="795">
        <v>933.76250000000005</v>
      </c>
      <c r="M6716" s="798">
        <f t="shared" si="313"/>
        <v>11702.571183752021</v>
      </c>
      <c r="N6716" s="303"/>
      <c r="S6716" s="786">
        <v>0</v>
      </c>
      <c r="T6716" s="781">
        <f>VLOOKUP(C6716,METADATA!$J$5:$Q$29,IF(E6716="HI",2,IF(E6716="LO",6,10))+IF(S6716=1,2,IF(D6716=7,1,(IF(WEEKDAY(B6716)=1,2,IF(WEEKDAY(B6716)=7,1,0))))))</f>
        <v>3</v>
      </c>
      <c r="U6716" s="781">
        <f>VLOOKUP(C6716,METADATA!$A$5:$H$29,IF(E6716="HI",2,IF(E6716="LO",6,10))+IF(S6716=1,2,IF(D6716=7,1,(IF(WEEKDAY(B6716)=1,2,IF(WEEKDAY(B6716)=7,1,0))))))</f>
        <v>3</v>
      </c>
    </row>
    <row r="6717" spans="2:21" ht="13.95" customHeight="1" x14ac:dyDescent="0.25">
      <c r="B6717" s="784">
        <f t="shared" si="314"/>
        <v>45662</v>
      </c>
      <c r="C6717" s="785">
        <v>17</v>
      </c>
      <c r="D6717" s="786">
        <f>IFERROR((INDEX(METADATA!$T$2:$T$20,MATCH(B6717,METADATA!$S$2:$S$20,0))),0)</f>
        <v>0</v>
      </c>
      <c r="E6717" s="785" t="str">
        <f t="shared" si="312"/>
        <v>LO</v>
      </c>
      <c r="F6717" s="786">
        <f>VLOOKUP(C6717,METADATA!$A$5:$H$29,IF(E6717="HI",2,IF(E6717="LO",6,10))+IF(D6717=1,2,IF(D6717=7,1,(IF(WEEKDAY(B6717)=1,2,IF(WEEKDAY(B6717)=7,1,0))))))</f>
        <v>3</v>
      </c>
      <c r="G6717" s="786">
        <f>VLOOKUP(C6717,METADATA!$J$5:$Q$29,IF(E6717="HI",2,IF(E6717="LO",6,10))+IF(D6717=1,2,IF(D6717=7,1,(IF(WEEKDAY(B6717)=1,2,IF(WEEKDAY(B6717)=7,1,0))))))</f>
        <v>3</v>
      </c>
      <c r="H6717" s="787">
        <v>11411.25</v>
      </c>
      <c r="I6717" s="788">
        <v>4165.89501953125</v>
      </c>
      <c r="K6717" s="795">
        <v>0</v>
      </c>
      <c r="M6717" s="798">
        <f t="shared" si="313"/>
        <v>12147.893145572827</v>
      </c>
      <c r="N6717" s="303"/>
      <c r="S6717" s="786">
        <v>0</v>
      </c>
      <c r="T6717" s="781">
        <f>VLOOKUP(C6717,METADATA!$J$5:$Q$29,IF(E6717="HI",2,IF(E6717="LO",6,10))+IF(S6717=1,2,IF(D6717=7,1,(IF(WEEKDAY(B6717)=1,2,IF(WEEKDAY(B6717)=7,1,0))))))</f>
        <v>3</v>
      </c>
      <c r="U6717" s="781">
        <f>VLOOKUP(C6717,METADATA!$A$5:$H$29,IF(E6717="HI",2,IF(E6717="LO",6,10))+IF(S6717=1,2,IF(D6717=7,1,(IF(WEEKDAY(B6717)=1,2,IF(WEEKDAY(B6717)=7,1,0))))))</f>
        <v>3</v>
      </c>
    </row>
    <row r="6718" spans="2:21" ht="13.95" customHeight="1" x14ac:dyDescent="0.25">
      <c r="B6718" s="784">
        <f t="shared" si="314"/>
        <v>45662</v>
      </c>
      <c r="C6718" s="785">
        <v>18</v>
      </c>
      <c r="D6718" s="786">
        <f>IFERROR((INDEX(METADATA!$T$2:$T$20,MATCH(B6718,METADATA!$S$2:$S$20,0))),0)</f>
        <v>0</v>
      </c>
      <c r="E6718" s="785" t="str">
        <f t="shared" si="312"/>
        <v>LO</v>
      </c>
      <c r="F6718" s="786">
        <f>VLOOKUP(C6718,METADATA!$A$5:$H$29,IF(E6718="HI",2,IF(E6718="LO",6,10))+IF(D6718=1,2,IF(D6718=7,1,(IF(WEEKDAY(B6718)=1,2,IF(WEEKDAY(B6718)=7,1,0))))))</f>
        <v>2</v>
      </c>
      <c r="G6718" s="786">
        <f>VLOOKUP(C6718,METADATA!$J$5:$Q$29,IF(E6718="HI",2,IF(E6718="LO",6,10))+IF(D6718=1,2,IF(D6718=7,1,(IF(WEEKDAY(B6718)=1,2,IF(WEEKDAY(B6718)=7,1,0))))))</f>
        <v>3</v>
      </c>
      <c r="H6718" s="787">
        <v>12091</v>
      </c>
      <c r="I6718" s="788">
        <v>4148.06005859375</v>
      </c>
      <c r="K6718" s="795">
        <v>0</v>
      </c>
      <c r="M6718" s="798">
        <f t="shared" si="313"/>
        <v>12782.749440151785</v>
      </c>
      <c r="N6718" s="303"/>
      <c r="S6718" s="786">
        <v>0</v>
      </c>
      <c r="T6718" s="781">
        <f>VLOOKUP(C6718,METADATA!$J$5:$Q$29,IF(E6718="HI",2,IF(E6718="LO",6,10))+IF(S6718=1,2,IF(D6718=7,1,(IF(WEEKDAY(B6718)=1,2,IF(WEEKDAY(B6718)=7,1,0))))))</f>
        <v>3</v>
      </c>
      <c r="U6718" s="781">
        <f>VLOOKUP(C6718,METADATA!$A$5:$H$29,IF(E6718="HI",2,IF(E6718="LO",6,10))+IF(S6718=1,2,IF(D6718=7,1,(IF(WEEKDAY(B6718)=1,2,IF(WEEKDAY(B6718)=7,1,0))))))</f>
        <v>2</v>
      </c>
    </row>
    <row r="6719" spans="2:21" ht="13.95" customHeight="1" x14ac:dyDescent="0.25">
      <c r="B6719" s="784">
        <f t="shared" si="314"/>
        <v>45662</v>
      </c>
      <c r="C6719" s="785">
        <v>19</v>
      </c>
      <c r="D6719" s="786">
        <f>IFERROR((INDEX(METADATA!$T$2:$T$20,MATCH(B6719,METADATA!$S$2:$S$20,0))),0)</f>
        <v>0</v>
      </c>
      <c r="E6719" s="785" t="str">
        <f t="shared" si="312"/>
        <v>LO</v>
      </c>
      <c r="F6719" s="786">
        <f>VLOOKUP(C6719,METADATA!$A$5:$H$29,IF(E6719="HI",2,IF(E6719="LO",6,10))+IF(D6719=1,2,IF(D6719=7,1,(IF(WEEKDAY(B6719)=1,2,IF(WEEKDAY(B6719)=7,1,0))))))</f>
        <v>2</v>
      </c>
      <c r="G6719" s="786">
        <f>VLOOKUP(C6719,METADATA!$J$5:$Q$29,IF(E6719="HI",2,IF(E6719="LO",6,10))+IF(D6719=1,2,IF(D6719=7,1,(IF(WEEKDAY(B6719)=1,2,IF(WEEKDAY(B6719)=7,1,0))))))</f>
        <v>3</v>
      </c>
      <c r="H6719" s="787">
        <v>11655.25</v>
      </c>
      <c r="I6719" s="788">
        <v>4227.2599182128906</v>
      </c>
      <c r="K6719" s="795">
        <v>0</v>
      </c>
      <c r="M6719" s="798">
        <f t="shared" si="313"/>
        <v>12398.168371926124</v>
      </c>
      <c r="N6719" s="303"/>
      <c r="S6719" s="786">
        <v>0</v>
      </c>
      <c r="T6719" s="781">
        <f>VLOOKUP(C6719,METADATA!$J$5:$Q$29,IF(E6719="HI",2,IF(E6719="LO",6,10))+IF(S6719=1,2,IF(D6719=7,1,(IF(WEEKDAY(B6719)=1,2,IF(WEEKDAY(B6719)=7,1,0))))))</f>
        <v>3</v>
      </c>
      <c r="U6719" s="781">
        <f>VLOOKUP(C6719,METADATA!$A$5:$H$29,IF(E6719="HI",2,IF(E6719="LO",6,10))+IF(S6719=1,2,IF(D6719=7,1,(IF(WEEKDAY(B6719)=1,2,IF(WEEKDAY(B6719)=7,1,0))))))</f>
        <v>2</v>
      </c>
    </row>
    <row r="6720" spans="2:21" ht="13.95" customHeight="1" x14ac:dyDescent="0.25">
      <c r="B6720" s="784">
        <f t="shared" si="314"/>
        <v>45662</v>
      </c>
      <c r="C6720" s="785">
        <v>20</v>
      </c>
      <c r="D6720" s="786">
        <f>IFERROR((INDEX(METADATA!$T$2:$T$20,MATCH(B6720,METADATA!$S$2:$S$20,0))),0)</f>
        <v>0</v>
      </c>
      <c r="E6720" s="785" t="str">
        <f t="shared" si="312"/>
        <v>LO</v>
      </c>
      <c r="F6720" s="786">
        <f>VLOOKUP(C6720,METADATA!$A$5:$H$29,IF(E6720="HI",2,IF(E6720="LO",6,10))+IF(D6720=1,2,IF(D6720=7,1,(IF(WEEKDAY(B6720)=1,2,IF(WEEKDAY(B6720)=7,1,0))))))</f>
        <v>3</v>
      </c>
      <c r="G6720" s="786">
        <f>VLOOKUP(C6720,METADATA!$J$5:$Q$29,IF(E6720="HI",2,IF(E6720="LO",6,10))+IF(D6720=1,2,IF(D6720=7,1,(IF(WEEKDAY(B6720)=1,2,IF(WEEKDAY(B6720)=7,1,0))))))</f>
        <v>3</v>
      </c>
      <c r="H6720" s="787">
        <v>10366</v>
      </c>
      <c r="I6720" s="788">
        <v>4288.9050903320313</v>
      </c>
      <c r="K6720" s="795">
        <v>0</v>
      </c>
      <c r="M6720" s="798">
        <f t="shared" si="313"/>
        <v>11218.229043564586</v>
      </c>
      <c r="N6720" s="303"/>
      <c r="S6720" s="786">
        <v>0</v>
      </c>
      <c r="T6720" s="781">
        <f>VLOOKUP(C6720,METADATA!$J$5:$Q$29,IF(E6720="HI",2,IF(E6720="LO",6,10))+IF(S6720=1,2,IF(D6720=7,1,(IF(WEEKDAY(B6720)=1,2,IF(WEEKDAY(B6720)=7,1,0))))))</f>
        <v>3</v>
      </c>
      <c r="U6720" s="781">
        <f>VLOOKUP(C6720,METADATA!$A$5:$H$29,IF(E6720="HI",2,IF(E6720="LO",6,10))+IF(S6720=1,2,IF(D6720=7,1,(IF(WEEKDAY(B6720)=1,2,IF(WEEKDAY(B6720)=7,1,0))))))</f>
        <v>3</v>
      </c>
    </row>
    <row r="6721" spans="2:21" ht="13.95" customHeight="1" x14ac:dyDescent="0.25">
      <c r="B6721" s="784">
        <f t="shared" si="314"/>
        <v>45662</v>
      </c>
      <c r="C6721" s="785">
        <v>21</v>
      </c>
      <c r="D6721" s="786">
        <f>IFERROR((INDEX(METADATA!$T$2:$T$20,MATCH(B6721,METADATA!$S$2:$S$20,0))),0)</f>
        <v>0</v>
      </c>
      <c r="E6721" s="785" t="str">
        <f t="shared" si="312"/>
        <v>LO</v>
      </c>
      <c r="F6721" s="786">
        <f>VLOOKUP(C6721,METADATA!$A$5:$H$29,IF(E6721="HI",2,IF(E6721="LO",6,10))+IF(D6721=1,2,IF(D6721=7,1,(IF(WEEKDAY(B6721)=1,2,IF(WEEKDAY(B6721)=7,1,0))))))</f>
        <v>3</v>
      </c>
      <c r="G6721" s="786">
        <f>VLOOKUP(C6721,METADATA!$J$5:$Q$29,IF(E6721="HI",2,IF(E6721="LO",6,10))+IF(D6721=1,2,IF(D6721=7,1,(IF(WEEKDAY(B6721)=1,2,IF(WEEKDAY(B6721)=7,1,0))))))</f>
        <v>3</v>
      </c>
      <c r="H6721" s="787">
        <v>9444.5</v>
      </c>
      <c r="I6721" s="788">
        <v>4246.419921875</v>
      </c>
      <c r="K6721" s="795">
        <v>0</v>
      </c>
      <c r="M6721" s="798">
        <f t="shared" si="313"/>
        <v>10355.223918530051</v>
      </c>
      <c r="N6721" s="303"/>
      <c r="S6721" s="786">
        <v>0</v>
      </c>
      <c r="T6721" s="781">
        <f>VLOOKUP(C6721,METADATA!$J$5:$Q$29,IF(E6721="HI",2,IF(E6721="LO",6,10))+IF(S6721=1,2,IF(D6721=7,1,(IF(WEEKDAY(B6721)=1,2,IF(WEEKDAY(B6721)=7,1,0))))))</f>
        <v>3</v>
      </c>
      <c r="U6721" s="781">
        <f>VLOOKUP(C6721,METADATA!$A$5:$H$29,IF(E6721="HI",2,IF(E6721="LO",6,10))+IF(S6721=1,2,IF(D6721=7,1,(IF(WEEKDAY(B6721)=1,2,IF(WEEKDAY(B6721)=7,1,0))))))</f>
        <v>3</v>
      </c>
    </row>
    <row r="6722" spans="2:21" ht="13.95" customHeight="1" x14ac:dyDescent="0.25">
      <c r="B6722" s="784">
        <f t="shared" si="314"/>
        <v>45662</v>
      </c>
      <c r="C6722" s="785">
        <v>22</v>
      </c>
      <c r="D6722" s="786">
        <f>IFERROR((INDEX(METADATA!$T$2:$T$20,MATCH(B6722,METADATA!$S$2:$S$20,0))),0)</f>
        <v>0</v>
      </c>
      <c r="E6722" s="785" t="str">
        <f t="shared" si="312"/>
        <v>LO</v>
      </c>
      <c r="F6722" s="786">
        <f>VLOOKUP(C6722,METADATA!$A$5:$H$29,IF(E6722="HI",2,IF(E6722="LO",6,10))+IF(D6722=1,2,IF(D6722=7,1,(IF(WEEKDAY(B6722)=1,2,IF(WEEKDAY(B6722)=7,1,0))))))</f>
        <v>3</v>
      </c>
      <c r="G6722" s="786">
        <f>VLOOKUP(C6722,METADATA!$J$5:$Q$29,IF(E6722="HI",2,IF(E6722="LO",6,10))+IF(D6722=1,2,IF(D6722=7,1,(IF(WEEKDAY(B6722)=1,2,IF(WEEKDAY(B6722)=7,1,0))))))</f>
        <v>3</v>
      </c>
      <c r="H6722" s="787">
        <v>8560.5</v>
      </c>
      <c r="I6722" s="788">
        <v>4222.0050964355469</v>
      </c>
      <c r="K6722" s="795">
        <v>0</v>
      </c>
      <c r="M6722" s="798">
        <f t="shared" si="313"/>
        <v>9545.0242160157832</v>
      </c>
      <c r="N6722" s="303"/>
      <c r="S6722" s="786">
        <v>0</v>
      </c>
      <c r="T6722" s="781">
        <f>VLOOKUP(C6722,METADATA!$J$5:$Q$29,IF(E6722="HI",2,IF(E6722="LO",6,10))+IF(S6722=1,2,IF(D6722=7,1,(IF(WEEKDAY(B6722)=1,2,IF(WEEKDAY(B6722)=7,1,0))))))</f>
        <v>3</v>
      </c>
      <c r="U6722" s="781">
        <f>VLOOKUP(C6722,METADATA!$A$5:$H$29,IF(E6722="HI",2,IF(E6722="LO",6,10))+IF(S6722=1,2,IF(D6722=7,1,(IF(WEEKDAY(B6722)=1,2,IF(WEEKDAY(B6722)=7,1,0))))))</f>
        <v>3</v>
      </c>
    </row>
    <row r="6723" spans="2:21" ht="13.95" customHeight="1" x14ac:dyDescent="0.25">
      <c r="B6723" s="784">
        <f t="shared" si="314"/>
        <v>45662</v>
      </c>
      <c r="C6723" s="785">
        <v>23</v>
      </c>
      <c r="D6723" s="786">
        <f>IFERROR((INDEX(METADATA!$T$2:$T$20,MATCH(B6723,METADATA!$S$2:$S$20,0))),0)</f>
        <v>0</v>
      </c>
      <c r="E6723" s="785" t="str">
        <f t="shared" si="312"/>
        <v>LO</v>
      </c>
      <c r="F6723" s="786">
        <f>VLOOKUP(C6723,METADATA!$A$5:$H$29,IF(E6723="HI",2,IF(E6723="LO",6,10))+IF(D6723=1,2,IF(D6723=7,1,(IF(WEEKDAY(B6723)=1,2,IF(WEEKDAY(B6723)=7,1,0))))))</f>
        <v>3</v>
      </c>
      <c r="G6723" s="786">
        <f>VLOOKUP(C6723,METADATA!$J$5:$Q$29,IF(E6723="HI",2,IF(E6723="LO",6,10))+IF(D6723=1,2,IF(D6723=7,1,(IF(WEEKDAY(B6723)=1,2,IF(WEEKDAY(B6723)=7,1,0))))))</f>
        <v>3</v>
      </c>
      <c r="H6723" s="787">
        <v>7865.25</v>
      </c>
      <c r="I6723" s="788">
        <v>4178.4099731445313</v>
      </c>
      <c r="K6723" s="795">
        <v>0</v>
      </c>
      <c r="M6723" s="798">
        <f t="shared" si="313"/>
        <v>8906.248787574581</v>
      </c>
      <c r="N6723" s="303"/>
      <c r="S6723" s="786">
        <v>0</v>
      </c>
      <c r="T6723" s="781">
        <f>VLOOKUP(C6723,METADATA!$J$5:$Q$29,IF(E6723="HI",2,IF(E6723="LO",6,10))+IF(S6723=1,2,IF(D6723=7,1,(IF(WEEKDAY(B6723)=1,2,IF(WEEKDAY(B6723)=7,1,0))))))</f>
        <v>3</v>
      </c>
      <c r="U6723" s="781">
        <f>VLOOKUP(C6723,METADATA!$A$5:$H$29,IF(E6723="HI",2,IF(E6723="LO",6,10))+IF(S6723=1,2,IF(D6723=7,1,(IF(WEEKDAY(B6723)=1,2,IF(WEEKDAY(B6723)=7,1,0))))))</f>
        <v>3</v>
      </c>
    </row>
    <row r="6724" spans="2:21" ht="13.95" customHeight="1" x14ac:dyDescent="0.25">
      <c r="B6724" s="784">
        <f t="shared" si="314"/>
        <v>45663</v>
      </c>
      <c r="C6724" s="785">
        <v>0</v>
      </c>
      <c r="D6724" s="786">
        <f>IFERROR((INDEX(METADATA!$T$2:$T$20,MATCH(B6724,METADATA!$S$2:$S$20,0))),0)</f>
        <v>0</v>
      </c>
      <c r="E6724" s="785" t="str">
        <f t="shared" ref="E6724:E6787" si="315">IF(B6724="","",IF(AND(MONTH(B6724)&gt;=MONTH($AA$9),MONTH(B6724)&lt;=MONTH($AA$11)),"HI","LO"))</f>
        <v>LO</v>
      </c>
      <c r="F6724" s="786">
        <f>VLOOKUP(C6724,METADATA!$A$5:$H$29,IF(E6724="HI",2,IF(E6724="LO",6,10))+IF(D6724=1,2,IF(D6724=7,1,(IF(WEEKDAY(B6724)=1,2,IF(WEEKDAY(B6724)=7,1,0))))))</f>
        <v>3</v>
      </c>
      <c r="G6724" s="786">
        <f>VLOOKUP(C6724,METADATA!$J$5:$Q$29,IF(E6724="HI",2,IF(E6724="LO",6,10))+IF(D6724=1,2,IF(D6724=7,1,(IF(WEEKDAY(B6724)=1,2,IF(WEEKDAY(B6724)=7,1,0))))))</f>
        <v>3</v>
      </c>
      <c r="H6724" s="787">
        <v>7424.75</v>
      </c>
      <c r="I6724" s="788">
        <v>4231.9300537109375</v>
      </c>
      <c r="K6724" s="795">
        <v>0</v>
      </c>
      <c r="M6724" s="798">
        <f t="shared" ref="M6724:M6787" si="316">SQRT(H6724^2+I6724^2)</f>
        <v>8546.1186828876798</v>
      </c>
      <c r="N6724" s="303"/>
      <c r="S6724" s="786">
        <v>0</v>
      </c>
      <c r="T6724" s="781">
        <f>VLOOKUP(C6724,METADATA!$J$5:$Q$29,IF(E6724="HI",2,IF(E6724="LO",6,10))+IF(S6724=1,2,IF(D6724=7,1,(IF(WEEKDAY(B6724)=1,2,IF(WEEKDAY(B6724)=7,1,0))))))</f>
        <v>3</v>
      </c>
      <c r="U6724" s="781">
        <f>VLOOKUP(C6724,METADATA!$A$5:$H$29,IF(E6724="HI",2,IF(E6724="LO",6,10))+IF(S6724=1,2,IF(D6724=7,1,(IF(WEEKDAY(B6724)=1,2,IF(WEEKDAY(B6724)=7,1,0))))))</f>
        <v>3</v>
      </c>
    </row>
    <row r="6725" spans="2:21" ht="13.95" customHeight="1" x14ac:dyDescent="0.25">
      <c r="B6725" s="784">
        <f t="shared" si="314"/>
        <v>45663</v>
      </c>
      <c r="C6725" s="785">
        <v>1</v>
      </c>
      <c r="D6725" s="786">
        <f>IFERROR((INDEX(METADATA!$T$2:$T$20,MATCH(B6725,METADATA!$S$2:$S$20,0))),0)</f>
        <v>0</v>
      </c>
      <c r="E6725" s="785" t="str">
        <f t="shared" si="315"/>
        <v>LO</v>
      </c>
      <c r="F6725" s="786">
        <f>VLOOKUP(C6725,METADATA!$A$5:$H$29,IF(E6725="HI",2,IF(E6725="LO",6,10))+IF(D6725=1,2,IF(D6725=7,1,(IF(WEEKDAY(B6725)=1,2,IF(WEEKDAY(B6725)=7,1,0))))))</f>
        <v>3</v>
      </c>
      <c r="G6725" s="786">
        <f>VLOOKUP(C6725,METADATA!$J$5:$Q$29,IF(E6725="HI",2,IF(E6725="LO",6,10))+IF(D6725=1,2,IF(D6725=7,1,(IF(WEEKDAY(B6725)=1,2,IF(WEEKDAY(B6725)=7,1,0))))))</f>
        <v>3</v>
      </c>
      <c r="H6725" s="787">
        <v>7112.75</v>
      </c>
      <c r="I6725" s="788">
        <v>4317.1925048828125</v>
      </c>
      <c r="K6725" s="795">
        <v>0</v>
      </c>
      <c r="M6725" s="798">
        <f t="shared" si="316"/>
        <v>8320.4184802638574</v>
      </c>
      <c r="N6725" s="303"/>
      <c r="S6725" s="786">
        <v>0</v>
      </c>
      <c r="T6725" s="781">
        <f>VLOOKUP(C6725,METADATA!$J$5:$Q$29,IF(E6725="HI",2,IF(E6725="LO",6,10))+IF(S6725=1,2,IF(D6725=7,1,(IF(WEEKDAY(B6725)=1,2,IF(WEEKDAY(B6725)=7,1,0))))))</f>
        <v>3</v>
      </c>
      <c r="U6725" s="781">
        <f>VLOOKUP(C6725,METADATA!$A$5:$H$29,IF(E6725="HI",2,IF(E6725="LO",6,10))+IF(S6725=1,2,IF(D6725=7,1,(IF(WEEKDAY(B6725)=1,2,IF(WEEKDAY(B6725)=7,1,0))))))</f>
        <v>3</v>
      </c>
    </row>
    <row r="6726" spans="2:21" ht="13.95" customHeight="1" x14ac:dyDescent="0.25">
      <c r="B6726" s="784">
        <f t="shared" si="314"/>
        <v>45663</v>
      </c>
      <c r="C6726" s="785">
        <v>2</v>
      </c>
      <c r="D6726" s="786">
        <f>IFERROR((INDEX(METADATA!$T$2:$T$20,MATCH(B6726,METADATA!$S$2:$S$20,0))),0)</f>
        <v>0</v>
      </c>
      <c r="E6726" s="785" t="str">
        <f t="shared" si="315"/>
        <v>LO</v>
      </c>
      <c r="F6726" s="786">
        <f>VLOOKUP(C6726,METADATA!$A$5:$H$29,IF(E6726="HI",2,IF(E6726="LO",6,10))+IF(D6726=1,2,IF(D6726=7,1,(IF(WEEKDAY(B6726)=1,2,IF(WEEKDAY(B6726)=7,1,0))))))</f>
        <v>3</v>
      </c>
      <c r="G6726" s="786">
        <f>VLOOKUP(C6726,METADATA!$J$5:$Q$29,IF(E6726="HI",2,IF(E6726="LO",6,10))+IF(D6726=1,2,IF(D6726=7,1,(IF(WEEKDAY(B6726)=1,2,IF(WEEKDAY(B6726)=7,1,0))))))</f>
        <v>3</v>
      </c>
      <c r="H6726" s="787">
        <v>7037.5</v>
      </c>
      <c r="I6726" s="788">
        <v>4443.1450500488281</v>
      </c>
      <c r="K6726" s="795">
        <v>0</v>
      </c>
      <c r="M6726" s="798">
        <f t="shared" si="316"/>
        <v>8322.7365803426346</v>
      </c>
      <c r="N6726" s="303"/>
      <c r="S6726" s="786">
        <v>0</v>
      </c>
      <c r="T6726" s="781">
        <f>VLOOKUP(C6726,METADATA!$J$5:$Q$29,IF(E6726="HI",2,IF(E6726="LO",6,10))+IF(S6726=1,2,IF(D6726=7,1,(IF(WEEKDAY(B6726)=1,2,IF(WEEKDAY(B6726)=7,1,0))))))</f>
        <v>3</v>
      </c>
      <c r="U6726" s="781">
        <f>VLOOKUP(C6726,METADATA!$A$5:$H$29,IF(E6726="HI",2,IF(E6726="LO",6,10))+IF(S6726=1,2,IF(D6726=7,1,(IF(WEEKDAY(B6726)=1,2,IF(WEEKDAY(B6726)=7,1,0))))))</f>
        <v>3</v>
      </c>
    </row>
    <row r="6727" spans="2:21" ht="13.95" customHeight="1" x14ac:dyDescent="0.25">
      <c r="B6727" s="784">
        <f t="shared" si="314"/>
        <v>45663</v>
      </c>
      <c r="C6727" s="785">
        <v>3</v>
      </c>
      <c r="D6727" s="786">
        <f>IFERROR((INDEX(METADATA!$T$2:$T$20,MATCH(B6727,METADATA!$S$2:$S$20,0))),0)</f>
        <v>0</v>
      </c>
      <c r="E6727" s="785" t="str">
        <f t="shared" si="315"/>
        <v>LO</v>
      </c>
      <c r="F6727" s="786">
        <f>VLOOKUP(C6727,METADATA!$A$5:$H$29,IF(E6727="HI",2,IF(E6727="LO",6,10))+IF(D6727=1,2,IF(D6727=7,1,(IF(WEEKDAY(B6727)=1,2,IF(WEEKDAY(B6727)=7,1,0))))))</f>
        <v>3</v>
      </c>
      <c r="G6727" s="786">
        <f>VLOOKUP(C6727,METADATA!$J$5:$Q$29,IF(E6727="HI",2,IF(E6727="LO",6,10))+IF(D6727=1,2,IF(D6727=7,1,(IF(WEEKDAY(B6727)=1,2,IF(WEEKDAY(B6727)=7,1,0))))))</f>
        <v>3</v>
      </c>
      <c r="H6727" s="787">
        <v>7184.25</v>
      </c>
      <c r="I6727" s="788">
        <v>4195.8600158691406</v>
      </c>
      <c r="K6727" s="795">
        <v>0</v>
      </c>
      <c r="M6727" s="798">
        <f t="shared" si="316"/>
        <v>8319.7770003329661</v>
      </c>
      <c r="N6727" s="303"/>
      <c r="S6727" s="786">
        <v>0</v>
      </c>
      <c r="T6727" s="781">
        <f>VLOOKUP(C6727,METADATA!$J$5:$Q$29,IF(E6727="HI",2,IF(E6727="LO",6,10))+IF(S6727=1,2,IF(D6727=7,1,(IF(WEEKDAY(B6727)=1,2,IF(WEEKDAY(B6727)=7,1,0))))))</f>
        <v>3</v>
      </c>
      <c r="U6727" s="781">
        <f>VLOOKUP(C6727,METADATA!$A$5:$H$29,IF(E6727="HI",2,IF(E6727="LO",6,10))+IF(S6727=1,2,IF(D6727=7,1,(IF(WEEKDAY(B6727)=1,2,IF(WEEKDAY(B6727)=7,1,0))))))</f>
        <v>3</v>
      </c>
    </row>
    <row r="6728" spans="2:21" ht="13.95" customHeight="1" x14ac:dyDescent="0.25">
      <c r="B6728" s="784">
        <f t="shared" si="314"/>
        <v>45663</v>
      </c>
      <c r="C6728" s="785">
        <v>4</v>
      </c>
      <c r="D6728" s="786">
        <f>IFERROR((INDEX(METADATA!$T$2:$T$20,MATCH(B6728,METADATA!$S$2:$S$20,0))),0)</f>
        <v>0</v>
      </c>
      <c r="E6728" s="785" t="str">
        <f t="shared" si="315"/>
        <v>LO</v>
      </c>
      <c r="F6728" s="786">
        <f>VLOOKUP(C6728,METADATA!$A$5:$H$29,IF(E6728="HI",2,IF(E6728="LO",6,10))+IF(D6728=1,2,IF(D6728=7,1,(IF(WEEKDAY(B6728)=1,2,IF(WEEKDAY(B6728)=7,1,0))))))</f>
        <v>3</v>
      </c>
      <c r="G6728" s="786">
        <f>VLOOKUP(C6728,METADATA!$J$5:$Q$29,IF(E6728="HI",2,IF(E6728="LO",6,10))+IF(D6728=1,2,IF(D6728=7,1,(IF(WEEKDAY(B6728)=1,2,IF(WEEKDAY(B6728)=7,1,0))))))</f>
        <v>3</v>
      </c>
      <c r="H6728" s="787">
        <v>7425.25</v>
      </c>
      <c r="I6728" s="788">
        <v>4097.9450378417969</v>
      </c>
      <c r="K6728" s="795">
        <v>870.51250000000005</v>
      </c>
      <c r="M6728" s="798">
        <f t="shared" si="316"/>
        <v>8481.0076698274606</v>
      </c>
      <c r="N6728" s="303"/>
      <c r="S6728" s="786">
        <v>0</v>
      </c>
      <c r="T6728" s="781">
        <f>VLOOKUP(C6728,METADATA!$J$5:$Q$29,IF(E6728="HI",2,IF(E6728="LO",6,10))+IF(S6728=1,2,IF(D6728=7,1,(IF(WEEKDAY(B6728)=1,2,IF(WEEKDAY(B6728)=7,1,0))))))</f>
        <v>3</v>
      </c>
      <c r="U6728" s="781">
        <f>VLOOKUP(C6728,METADATA!$A$5:$H$29,IF(E6728="HI",2,IF(E6728="LO",6,10))+IF(S6728=1,2,IF(D6728=7,1,(IF(WEEKDAY(B6728)=1,2,IF(WEEKDAY(B6728)=7,1,0))))))</f>
        <v>3</v>
      </c>
    </row>
    <row r="6729" spans="2:21" ht="13.95" customHeight="1" x14ac:dyDescent="0.25">
      <c r="B6729" s="784">
        <f t="shared" si="314"/>
        <v>45663</v>
      </c>
      <c r="C6729" s="785">
        <v>5</v>
      </c>
      <c r="D6729" s="786">
        <f>IFERROR((INDEX(METADATA!$T$2:$T$20,MATCH(B6729,METADATA!$S$2:$S$20,0))),0)</f>
        <v>0</v>
      </c>
      <c r="E6729" s="785" t="str">
        <f t="shared" si="315"/>
        <v>LO</v>
      </c>
      <c r="F6729" s="786">
        <f>VLOOKUP(C6729,METADATA!$A$5:$H$29,IF(E6729="HI",2,IF(E6729="LO",6,10))+IF(D6729=1,2,IF(D6729=7,1,(IF(WEEKDAY(B6729)=1,2,IF(WEEKDAY(B6729)=7,1,0))))))</f>
        <v>3</v>
      </c>
      <c r="G6729" s="786">
        <f>VLOOKUP(C6729,METADATA!$J$5:$Q$29,IF(E6729="HI",2,IF(E6729="LO",6,10))+IF(D6729=1,2,IF(D6729=7,1,(IF(WEEKDAY(B6729)=1,2,IF(WEEKDAY(B6729)=7,1,0))))))</f>
        <v>3</v>
      </c>
      <c r="H6729" s="787">
        <v>7729</v>
      </c>
      <c r="I6729" s="788">
        <v>4072.3049926757813</v>
      </c>
      <c r="K6729" s="795">
        <v>865.8125</v>
      </c>
      <c r="M6729" s="798">
        <f t="shared" si="316"/>
        <v>8736.1953362646418</v>
      </c>
      <c r="N6729" s="303"/>
      <c r="S6729" s="786">
        <v>0</v>
      </c>
      <c r="T6729" s="781">
        <f>VLOOKUP(C6729,METADATA!$J$5:$Q$29,IF(E6729="HI",2,IF(E6729="LO",6,10))+IF(S6729=1,2,IF(D6729=7,1,(IF(WEEKDAY(B6729)=1,2,IF(WEEKDAY(B6729)=7,1,0))))))</f>
        <v>3</v>
      </c>
      <c r="U6729" s="781">
        <f>VLOOKUP(C6729,METADATA!$A$5:$H$29,IF(E6729="HI",2,IF(E6729="LO",6,10))+IF(S6729=1,2,IF(D6729=7,1,(IF(WEEKDAY(B6729)=1,2,IF(WEEKDAY(B6729)=7,1,0))))))</f>
        <v>3</v>
      </c>
    </row>
    <row r="6730" spans="2:21" ht="13.95" customHeight="1" x14ac:dyDescent="0.25">
      <c r="B6730" s="784">
        <f t="shared" si="314"/>
        <v>45663</v>
      </c>
      <c r="C6730" s="785">
        <v>6</v>
      </c>
      <c r="D6730" s="786">
        <f>IFERROR((INDEX(METADATA!$T$2:$T$20,MATCH(B6730,METADATA!$S$2:$S$20,0))),0)</f>
        <v>0</v>
      </c>
      <c r="E6730" s="785" t="str">
        <f t="shared" si="315"/>
        <v>LO</v>
      </c>
      <c r="F6730" s="786">
        <f>VLOOKUP(C6730,METADATA!$A$5:$H$29,IF(E6730="HI",2,IF(E6730="LO",6,10))+IF(D6730=1,2,IF(D6730=7,1,(IF(WEEKDAY(B6730)=1,2,IF(WEEKDAY(B6730)=7,1,0))))))</f>
        <v>2</v>
      </c>
      <c r="G6730" s="786">
        <f>VLOOKUP(C6730,METADATA!$J$5:$Q$29,IF(E6730="HI",2,IF(E6730="LO",6,10))+IF(D6730=1,2,IF(D6730=7,1,(IF(WEEKDAY(B6730)=1,2,IF(WEEKDAY(B6730)=7,1,0))))))</f>
        <v>2</v>
      </c>
      <c r="H6730" s="787">
        <v>8398.25</v>
      </c>
      <c r="I6730" s="788">
        <v>4080.7899475097656</v>
      </c>
      <c r="K6730" s="795">
        <v>834.63750000000005</v>
      </c>
      <c r="M6730" s="798">
        <f t="shared" si="316"/>
        <v>9337.2078084509158</v>
      </c>
      <c r="N6730" s="303"/>
      <c r="S6730" s="786">
        <v>0</v>
      </c>
      <c r="T6730" s="781">
        <f>VLOOKUP(C6730,METADATA!$J$5:$Q$29,IF(E6730="HI",2,IF(E6730="LO",6,10))+IF(S6730=1,2,IF(D6730=7,1,(IF(WEEKDAY(B6730)=1,2,IF(WEEKDAY(B6730)=7,1,0))))))</f>
        <v>2</v>
      </c>
      <c r="U6730" s="781">
        <f>VLOOKUP(C6730,METADATA!$A$5:$H$29,IF(E6730="HI",2,IF(E6730="LO",6,10))+IF(S6730=1,2,IF(D6730=7,1,(IF(WEEKDAY(B6730)=1,2,IF(WEEKDAY(B6730)=7,1,0))))))</f>
        <v>2</v>
      </c>
    </row>
    <row r="6731" spans="2:21" ht="13.95" customHeight="1" x14ac:dyDescent="0.25">
      <c r="B6731" s="784">
        <f t="shared" si="314"/>
        <v>45663</v>
      </c>
      <c r="C6731" s="785">
        <v>7</v>
      </c>
      <c r="D6731" s="786">
        <f>IFERROR((INDEX(METADATA!$T$2:$T$20,MATCH(B6731,METADATA!$S$2:$S$20,0))),0)</f>
        <v>0</v>
      </c>
      <c r="E6731" s="785" t="str">
        <f t="shared" si="315"/>
        <v>LO</v>
      </c>
      <c r="F6731" s="786">
        <f>VLOOKUP(C6731,METADATA!$A$5:$H$29,IF(E6731="HI",2,IF(E6731="LO",6,10))+IF(D6731=1,2,IF(D6731=7,1,(IF(WEEKDAY(B6731)=1,2,IF(WEEKDAY(B6731)=7,1,0))))))</f>
        <v>1</v>
      </c>
      <c r="G6731" s="786">
        <f>VLOOKUP(C6731,METADATA!$J$5:$Q$29,IF(E6731="HI",2,IF(E6731="LO",6,10))+IF(D6731=1,2,IF(D6731=7,1,(IF(WEEKDAY(B6731)=1,2,IF(WEEKDAY(B6731)=7,1,0))))))</f>
        <v>1</v>
      </c>
      <c r="H6731" s="787">
        <v>9143.75</v>
      </c>
      <c r="I6731" s="788">
        <v>4054.5999145507813</v>
      </c>
      <c r="K6731" s="795">
        <v>847.33749999999998</v>
      </c>
      <c r="M6731" s="798">
        <f t="shared" si="316"/>
        <v>10002.39693921288</v>
      </c>
      <c r="N6731" s="303"/>
      <c r="S6731" s="786">
        <v>0</v>
      </c>
      <c r="T6731" s="781">
        <f>VLOOKUP(C6731,METADATA!$J$5:$Q$29,IF(E6731="HI",2,IF(E6731="LO",6,10))+IF(S6731=1,2,IF(D6731=7,1,(IF(WEEKDAY(B6731)=1,2,IF(WEEKDAY(B6731)=7,1,0))))))</f>
        <v>1</v>
      </c>
      <c r="U6731" s="781">
        <f>VLOOKUP(C6731,METADATA!$A$5:$H$29,IF(E6731="HI",2,IF(E6731="LO",6,10))+IF(S6731=1,2,IF(D6731=7,1,(IF(WEEKDAY(B6731)=1,2,IF(WEEKDAY(B6731)=7,1,0))))))</f>
        <v>1</v>
      </c>
    </row>
    <row r="6732" spans="2:21" ht="13.95" customHeight="1" x14ac:dyDescent="0.25">
      <c r="B6732" s="784">
        <f t="shared" si="314"/>
        <v>45663</v>
      </c>
      <c r="C6732" s="785">
        <v>8</v>
      </c>
      <c r="D6732" s="786">
        <f>IFERROR((INDEX(METADATA!$T$2:$T$20,MATCH(B6732,METADATA!$S$2:$S$20,0))),0)</f>
        <v>0</v>
      </c>
      <c r="E6732" s="785" t="str">
        <f t="shared" si="315"/>
        <v>LO</v>
      </c>
      <c r="F6732" s="786">
        <f>VLOOKUP(C6732,METADATA!$A$5:$H$29,IF(E6732="HI",2,IF(E6732="LO",6,10))+IF(D6732=1,2,IF(D6732=7,1,(IF(WEEKDAY(B6732)=1,2,IF(WEEKDAY(B6732)=7,1,0))))))</f>
        <v>1</v>
      </c>
      <c r="G6732" s="786">
        <f>VLOOKUP(C6732,METADATA!$J$5:$Q$29,IF(E6732="HI",2,IF(E6732="LO",6,10))+IF(D6732=1,2,IF(D6732=7,1,(IF(WEEKDAY(B6732)=1,2,IF(WEEKDAY(B6732)=7,1,0))))))</f>
        <v>1</v>
      </c>
      <c r="H6732" s="787">
        <v>10340</v>
      </c>
      <c r="I6732" s="788">
        <v>4024.0749816894531</v>
      </c>
      <c r="K6732" s="795">
        <v>851.61249999999995</v>
      </c>
      <c r="M6732" s="798">
        <f t="shared" si="316"/>
        <v>11095.439579316313</v>
      </c>
      <c r="N6732" s="303"/>
      <c r="S6732" s="786">
        <v>0</v>
      </c>
      <c r="T6732" s="781">
        <f>VLOOKUP(C6732,METADATA!$J$5:$Q$29,IF(E6732="HI",2,IF(E6732="LO",6,10))+IF(S6732=1,2,IF(D6732=7,1,(IF(WEEKDAY(B6732)=1,2,IF(WEEKDAY(B6732)=7,1,0))))))</f>
        <v>1</v>
      </c>
      <c r="U6732" s="781">
        <f>VLOOKUP(C6732,METADATA!$A$5:$H$29,IF(E6732="HI",2,IF(E6732="LO",6,10))+IF(S6732=1,2,IF(D6732=7,1,(IF(WEEKDAY(B6732)=1,2,IF(WEEKDAY(B6732)=7,1,0))))))</f>
        <v>1</v>
      </c>
    </row>
    <row r="6733" spans="2:21" ht="13.95" customHeight="1" x14ac:dyDescent="0.25">
      <c r="B6733" s="784">
        <f t="shared" si="314"/>
        <v>45663</v>
      </c>
      <c r="C6733" s="785">
        <v>9</v>
      </c>
      <c r="D6733" s="786">
        <f>IFERROR((INDEX(METADATA!$T$2:$T$20,MATCH(B6733,METADATA!$S$2:$S$20,0))),0)</f>
        <v>0</v>
      </c>
      <c r="E6733" s="785" t="str">
        <f t="shared" si="315"/>
        <v>LO</v>
      </c>
      <c r="F6733" s="786">
        <f>VLOOKUP(C6733,METADATA!$A$5:$H$29,IF(E6733="HI",2,IF(E6733="LO",6,10))+IF(D6733=1,2,IF(D6733=7,1,(IF(WEEKDAY(B6733)=1,2,IF(WEEKDAY(B6733)=7,1,0))))))</f>
        <v>2</v>
      </c>
      <c r="G6733" s="786">
        <f>VLOOKUP(C6733,METADATA!$J$5:$Q$29,IF(E6733="HI",2,IF(E6733="LO",6,10))+IF(D6733=1,2,IF(D6733=7,1,(IF(WEEKDAY(B6733)=1,2,IF(WEEKDAY(B6733)=7,1,0))))))</f>
        <v>1</v>
      </c>
      <c r="H6733" s="787">
        <v>11199.5</v>
      </c>
      <c r="I6733" s="788">
        <v>4417.1099243164063</v>
      </c>
      <c r="K6733" s="795">
        <v>856.5</v>
      </c>
      <c r="M6733" s="798">
        <f t="shared" si="316"/>
        <v>12039.08884980481</v>
      </c>
      <c r="N6733" s="303"/>
      <c r="S6733" s="786">
        <v>0</v>
      </c>
      <c r="T6733" s="781">
        <f>VLOOKUP(C6733,METADATA!$J$5:$Q$29,IF(E6733="HI",2,IF(E6733="LO",6,10))+IF(S6733=1,2,IF(D6733=7,1,(IF(WEEKDAY(B6733)=1,2,IF(WEEKDAY(B6733)=7,1,0))))))</f>
        <v>1</v>
      </c>
      <c r="U6733" s="781">
        <f>VLOOKUP(C6733,METADATA!$A$5:$H$29,IF(E6733="HI",2,IF(E6733="LO",6,10))+IF(S6733=1,2,IF(D6733=7,1,(IF(WEEKDAY(B6733)=1,2,IF(WEEKDAY(B6733)=7,1,0))))))</f>
        <v>2</v>
      </c>
    </row>
    <row r="6734" spans="2:21" ht="13.95" customHeight="1" x14ac:dyDescent="0.25">
      <c r="B6734" s="784">
        <f t="shared" si="314"/>
        <v>45663</v>
      </c>
      <c r="C6734" s="785">
        <v>10</v>
      </c>
      <c r="D6734" s="786">
        <f>IFERROR((INDEX(METADATA!$T$2:$T$20,MATCH(B6734,METADATA!$S$2:$S$20,0))),0)</f>
        <v>0</v>
      </c>
      <c r="E6734" s="785" t="str">
        <f t="shared" si="315"/>
        <v>LO</v>
      </c>
      <c r="F6734" s="786">
        <f>VLOOKUP(C6734,METADATA!$A$5:$H$29,IF(E6734="HI",2,IF(E6734="LO",6,10))+IF(D6734=1,2,IF(D6734=7,1,(IF(WEEKDAY(B6734)=1,2,IF(WEEKDAY(B6734)=7,1,0))))))</f>
        <v>2</v>
      </c>
      <c r="G6734" s="786">
        <f>VLOOKUP(C6734,METADATA!$J$5:$Q$29,IF(E6734="HI",2,IF(E6734="LO",6,10))+IF(D6734=1,2,IF(D6734=7,1,(IF(WEEKDAY(B6734)=1,2,IF(WEEKDAY(B6734)=7,1,0))))))</f>
        <v>2</v>
      </c>
      <c r="H6734" s="787">
        <v>11671.5</v>
      </c>
      <c r="I6734" s="788">
        <v>3702.1875</v>
      </c>
      <c r="K6734" s="795">
        <v>824.32500000000005</v>
      </c>
      <c r="M6734" s="798">
        <f t="shared" si="316"/>
        <v>12244.594911027325</v>
      </c>
      <c r="N6734" s="303"/>
      <c r="S6734" s="786">
        <v>0</v>
      </c>
      <c r="T6734" s="781">
        <f>VLOOKUP(C6734,METADATA!$J$5:$Q$29,IF(E6734="HI",2,IF(E6734="LO",6,10))+IF(S6734=1,2,IF(D6734=7,1,(IF(WEEKDAY(B6734)=1,2,IF(WEEKDAY(B6734)=7,1,0))))))</f>
        <v>2</v>
      </c>
      <c r="U6734" s="781">
        <f>VLOOKUP(C6734,METADATA!$A$5:$H$29,IF(E6734="HI",2,IF(E6734="LO",6,10))+IF(S6734=1,2,IF(D6734=7,1,(IF(WEEKDAY(B6734)=1,2,IF(WEEKDAY(B6734)=7,1,0))))))</f>
        <v>2</v>
      </c>
    </row>
    <row r="6735" spans="2:21" ht="13.95" customHeight="1" x14ac:dyDescent="0.25">
      <c r="B6735" s="784">
        <f t="shared" si="314"/>
        <v>45663</v>
      </c>
      <c r="C6735" s="785">
        <v>11</v>
      </c>
      <c r="D6735" s="786">
        <f>IFERROR((INDEX(METADATA!$T$2:$T$20,MATCH(B6735,METADATA!$S$2:$S$20,0))),0)</f>
        <v>0</v>
      </c>
      <c r="E6735" s="785" t="str">
        <f t="shared" si="315"/>
        <v>LO</v>
      </c>
      <c r="F6735" s="786">
        <f>VLOOKUP(C6735,METADATA!$A$5:$H$29,IF(E6735="HI",2,IF(E6735="LO",6,10))+IF(D6735=1,2,IF(D6735=7,1,(IF(WEEKDAY(B6735)=1,2,IF(WEEKDAY(B6735)=7,1,0))))))</f>
        <v>2</v>
      </c>
      <c r="G6735" s="786">
        <f>VLOOKUP(C6735,METADATA!$J$5:$Q$29,IF(E6735="HI",2,IF(E6735="LO",6,10))+IF(D6735=1,2,IF(D6735=7,1,(IF(WEEKDAY(B6735)=1,2,IF(WEEKDAY(B6735)=7,1,0))))))</f>
        <v>2</v>
      </c>
      <c r="H6735" s="787">
        <v>11648.5</v>
      </c>
      <c r="I6735" s="788">
        <v>3948.6175231933594</v>
      </c>
      <c r="K6735" s="795">
        <v>882.73749999999995</v>
      </c>
      <c r="M6735" s="798">
        <f t="shared" si="316"/>
        <v>12299.558227614099</v>
      </c>
      <c r="N6735" s="303"/>
      <c r="S6735" s="786">
        <v>0</v>
      </c>
      <c r="T6735" s="781">
        <f>VLOOKUP(C6735,METADATA!$J$5:$Q$29,IF(E6735="HI",2,IF(E6735="LO",6,10))+IF(S6735=1,2,IF(D6735=7,1,(IF(WEEKDAY(B6735)=1,2,IF(WEEKDAY(B6735)=7,1,0))))))</f>
        <v>2</v>
      </c>
      <c r="U6735" s="781">
        <f>VLOOKUP(C6735,METADATA!$A$5:$H$29,IF(E6735="HI",2,IF(E6735="LO",6,10))+IF(S6735=1,2,IF(D6735=7,1,(IF(WEEKDAY(B6735)=1,2,IF(WEEKDAY(B6735)=7,1,0))))))</f>
        <v>2</v>
      </c>
    </row>
    <row r="6736" spans="2:21" ht="13.95" customHeight="1" x14ac:dyDescent="0.25">
      <c r="B6736" s="784">
        <f t="shared" si="314"/>
        <v>45663</v>
      </c>
      <c r="C6736" s="785">
        <v>12</v>
      </c>
      <c r="D6736" s="786">
        <f>IFERROR((INDEX(METADATA!$T$2:$T$20,MATCH(B6736,METADATA!$S$2:$S$20,0))),0)</f>
        <v>0</v>
      </c>
      <c r="E6736" s="785" t="str">
        <f t="shared" si="315"/>
        <v>LO</v>
      </c>
      <c r="F6736" s="786">
        <f>VLOOKUP(C6736,METADATA!$A$5:$H$29,IF(E6736="HI",2,IF(E6736="LO",6,10))+IF(D6736=1,2,IF(D6736=7,1,(IF(WEEKDAY(B6736)=1,2,IF(WEEKDAY(B6736)=7,1,0))))))</f>
        <v>2</v>
      </c>
      <c r="G6736" s="786">
        <f>VLOOKUP(C6736,METADATA!$J$5:$Q$29,IF(E6736="HI",2,IF(E6736="LO",6,10))+IF(D6736=1,2,IF(D6736=7,1,(IF(WEEKDAY(B6736)=1,2,IF(WEEKDAY(B6736)=7,1,0))))))</f>
        <v>2</v>
      </c>
      <c r="H6736" s="787">
        <v>11940.25</v>
      </c>
      <c r="I6736" s="788">
        <v>4478.7651062011719</v>
      </c>
      <c r="K6736" s="795">
        <v>909.3125</v>
      </c>
      <c r="M6736" s="798">
        <f t="shared" si="316"/>
        <v>12752.603927787657</v>
      </c>
      <c r="N6736" s="303"/>
      <c r="S6736" s="786">
        <v>0</v>
      </c>
      <c r="T6736" s="781">
        <f>VLOOKUP(C6736,METADATA!$J$5:$Q$29,IF(E6736="HI",2,IF(E6736="LO",6,10))+IF(S6736=1,2,IF(D6736=7,1,(IF(WEEKDAY(B6736)=1,2,IF(WEEKDAY(B6736)=7,1,0))))))</f>
        <v>2</v>
      </c>
      <c r="U6736" s="781">
        <f>VLOOKUP(C6736,METADATA!$A$5:$H$29,IF(E6736="HI",2,IF(E6736="LO",6,10))+IF(S6736=1,2,IF(D6736=7,1,(IF(WEEKDAY(B6736)=1,2,IF(WEEKDAY(B6736)=7,1,0))))))</f>
        <v>2</v>
      </c>
    </row>
    <row r="6737" spans="2:21" ht="13.95" customHeight="1" x14ac:dyDescent="0.25">
      <c r="B6737" s="784">
        <f t="shared" si="314"/>
        <v>45663</v>
      </c>
      <c r="C6737" s="785">
        <v>13</v>
      </c>
      <c r="D6737" s="786">
        <f>IFERROR((INDEX(METADATA!$T$2:$T$20,MATCH(B6737,METADATA!$S$2:$S$20,0))),0)</f>
        <v>0</v>
      </c>
      <c r="E6737" s="785" t="str">
        <f t="shared" si="315"/>
        <v>LO</v>
      </c>
      <c r="F6737" s="786">
        <f>VLOOKUP(C6737,METADATA!$A$5:$H$29,IF(E6737="HI",2,IF(E6737="LO",6,10))+IF(D6737=1,2,IF(D6737=7,1,(IF(WEEKDAY(B6737)=1,2,IF(WEEKDAY(B6737)=7,1,0))))))</f>
        <v>2</v>
      </c>
      <c r="G6737" s="786">
        <f>VLOOKUP(C6737,METADATA!$J$5:$Q$29,IF(E6737="HI",2,IF(E6737="LO",6,10))+IF(D6737=1,2,IF(D6737=7,1,(IF(WEEKDAY(B6737)=1,2,IF(WEEKDAY(B6737)=7,1,0))))))</f>
        <v>2</v>
      </c>
      <c r="H6737" s="787">
        <v>11841.75</v>
      </c>
      <c r="I6737" s="788">
        <v>4537.7649536132813</v>
      </c>
      <c r="K6737" s="795">
        <v>905.6</v>
      </c>
      <c r="M6737" s="798">
        <f t="shared" si="316"/>
        <v>12681.417658792763</v>
      </c>
      <c r="N6737" s="303"/>
      <c r="S6737" s="786">
        <v>0</v>
      </c>
      <c r="T6737" s="781">
        <f>VLOOKUP(C6737,METADATA!$J$5:$Q$29,IF(E6737="HI",2,IF(E6737="LO",6,10))+IF(S6737=1,2,IF(D6737=7,1,(IF(WEEKDAY(B6737)=1,2,IF(WEEKDAY(B6737)=7,1,0))))))</f>
        <v>2</v>
      </c>
      <c r="U6737" s="781">
        <f>VLOOKUP(C6737,METADATA!$A$5:$H$29,IF(E6737="HI",2,IF(E6737="LO",6,10))+IF(S6737=1,2,IF(D6737=7,1,(IF(WEEKDAY(B6737)=1,2,IF(WEEKDAY(B6737)=7,1,0))))))</f>
        <v>2</v>
      </c>
    </row>
    <row r="6738" spans="2:21" ht="13.95" customHeight="1" x14ac:dyDescent="0.25">
      <c r="B6738" s="784">
        <f t="shared" si="314"/>
        <v>45663</v>
      </c>
      <c r="C6738" s="785">
        <v>14</v>
      </c>
      <c r="D6738" s="786">
        <f>IFERROR((INDEX(METADATA!$T$2:$T$20,MATCH(B6738,METADATA!$S$2:$S$20,0))),0)</f>
        <v>0</v>
      </c>
      <c r="E6738" s="785" t="str">
        <f t="shared" si="315"/>
        <v>LO</v>
      </c>
      <c r="F6738" s="786">
        <f>VLOOKUP(C6738,METADATA!$A$5:$H$29,IF(E6738="HI",2,IF(E6738="LO",6,10))+IF(D6738=1,2,IF(D6738=7,1,(IF(WEEKDAY(B6738)=1,2,IF(WEEKDAY(B6738)=7,1,0))))))</f>
        <v>2</v>
      </c>
      <c r="G6738" s="786">
        <f>VLOOKUP(C6738,METADATA!$J$5:$Q$29,IF(E6738="HI",2,IF(E6738="LO",6,10))+IF(D6738=1,2,IF(D6738=7,1,(IF(WEEKDAY(B6738)=1,2,IF(WEEKDAY(B6738)=7,1,0))))))</f>
        <v>2</v>
      </c>
      <c r="H6738" s="787">
        <v>11512.5</v>
      </c>
      <c r="I6738" s="788">
        <v>4464.5400085449219</v>
      </c>
      <c r="K6738" s="795">
        <v>913.98749999999995</v>
      </c>
      <c r="M6738" s="798">
        <f t="shared" si="316"/>
        <v>12347.865149000385</v>
      </c>
      <c r="N6738" s="303"/>
      <c r="S6738" s="786">
        <v>0</v>
      </c>
      <c r="T6738" s="781">
        <f>VLOOKUP(C6738,METADATA!$J$5:$Q$29,IF(E6738="HI",2,IF(E6738="LO",6,10))+IF(S6738=1,2,IF(D6738=7,1,(IF(WEEKDAY(B6738)=1,2,IF(WEEKDAY(B6738)=7,1,0))))))</f>
        <v>2</v>
      </c>
      <c r="U6738" s="781">
        <f>VLOOKUP(C6738,METADATA!$A$5:$H$29,IF(E6738="HI",2,IF(E6738="LO",6,10))+IF(S6738=1,2,IF(D6738=7,1,(IF(WEEKDAY(B6738)=1,2,IF(WEEKDAY(B6738)=7,1,0))))))</f>
        <v>2</v>
      </c>
    </row>
    <row r="6739" spans="2:21" ht="13.95" customHeight="1" x14ac:dyDescent="0.25">
      <c r="B6739" s="784">
        <f t="shared" si="314"/>
        <v>45663</v>
      </c>
      <c r="C6739" s="785">
        <v>15</v>
      </c>
      <c r="D6739" s="786">
        <f>IFERROR((INDEX(METADATA!$T$2:$T$20,MATCH(B6739,METADATA!$S$2:$S$20,0))),0)</f>
        <v>0</v>
      </c>
      <c r="E6739" s="785" t="str">
        <f t="shared" si="315"/>
        <v>LO</v>
      </c>
      <c r="F6739" s="786">
        <f>VLOOKUP(C6739,METADATA!$A$5:$H$29,IF(E6739="HI",2,IF(E6739="LO",6,10))+IF(D6739=1,2,IF(D6739=7,1,(IF(WEEKDAY(B6739)=1,2,IF(WEEKDAY(B6739)=7,1,0))))))</f>
        <v>2</v>
      </c>
      <c r="G6739" s="786">
        <f>VLOOKUP(C6739,METADATA!$J$5:$Q$29,IF(E6739="HI",2,IF(E6739="LO",6,10))+IF(D6739=1,2,IF(D6739=7,1,(IF(WEEKDAY(B6739)=1,2,IF(WEEKDAY(B6739)=7,1,0))))))</f>
        <v>2</v>
      </c>
      <c r="H6739" s="787">
        <v>11779.75</v>
      </c>
      <c r="I6739" s="788">
        <v>3586.969970703125</v>
      </c>
      <c r="K6739" s="795">
        <v>902.26250000000005</v>
      </c>
      <c r="M6739" s="798">
        <f t="shared" si="316"/>
        <v>12313.76723968851</v>
      </c>
      <c r="N6739" s="303"/>
      <c r="S6739" s="786">
        <v>0</v>
      </c>
      <c r="T6739" s="781">
        <f>VLOOKUP(C6739,METADATA!$J$5:$Q$29,IF(E6739="HI",2,IF(E6739="LO",6,10))+IF(S6739=1,2,IF(D6739=7,1,(IF(WEEKDAY(B6739)=1,2,IF(WEEKDAY(B6739)=7,1,0))))))</f>
        <v>2</v>
      </c>
      <c r="U6739" s="781">
        <f>VLOOKUP(C6739,METADATA!$A$5:$H$29,IF(E6739="HI",2,IF(E6739="LO",6,10))+IF(S6739=1,2,IF(D6739=7,1,(IF(WEEKDAY(B6739)=1,2,IF(WEEKDAY(B6739)=7,1,0))))))</f>
        <v>2</v>
      </c>
    </row>
    <row r="6740" spans="2:21" ht="13.95" customHeight="1" x14ac:dyDescent="0.25">
      <c r="B6740" s="784">
        <f t="shared" si="314"/>
        <v>45663</v>
      </c>
      <c r="C6740" s="785">
        <v>16</v>
      </c>
      <c r="D6740" s="786">
        <f>IFERROR((INDEX(METADATA!$T$2:$T$20,MATCH(B6740,METADATA!$S$2:$S$20,0))),0)</f>
        <v>0</v>
      </c>
      <c r="E6740" s="785" t="str">
        <f t="shared" si="315"/>
        <v>LO</v>
      </c>
      <c r="F6740" s="786">
        <f>VLOOKUP(C6740,METADATA!$A$5:$H$29,IF(E6740="HI",2,IF(E6740="LO",6,10))+IF(D6740=1,2,IF(D6740=7,1,(IF(WEEKDAY(B6740)=1,2,IF(WEEKDAY(B6740)=7,1,0))))))</f>
        <v>2</v>
      </c>
      <c r="G6740" s="786">
        <f>VLOOKUP(C6740,METADATA!$J$5:$Q$29,IF(E6740="HI",2,IF(E6740="LO",6,10))+IF(D6740=1,2,IF(D6740=7,1,(IF(WEEKDAY(B6740)=1,2,IF(WEEKDAY(B6740)=7,1,0))))))</f>
        <v>2</v>
      </c>
      <c r="H6740" s="787">
        <v>12654</v>
      </c>
      <c r="I6740" s="788">
        <v>2498.1900367736816</v>
      </c>
      <c r="K6740" s="795">
        <v>933.76250000000005</v>
      </c>
      <c r="M6740" s="798">
        <f t="shared" si="316"/>
        <v>12898.242882650151</v>
      </c>
      <c r="N6740" s="303"/>
      <c r="S6740" s="786">
        <v>0</v>
      </c>
      <c r="T6740" s="781">
        <f>VLOOKUP(C6740,METADATA!$J$5:$Q$29,IF(E6740="HI",2,IF(E6740="LO",6,10))+IF(S6740=1,2,IF(D6740=7,1,(IF(WEEKDAY(B6740)=1,2,IF(WEEKDAY(B6740)=7,1,0))))))</f>
        <v>2</v>
      </c>
      <c r="U6740" s="781">
        <f>VLOOKUP(C6740,METADATA!$A$5:$H$29,IF(E6740="HI",2,IF(E6740="LO",6,10))+IF(S6740=1,2,IF(D6740=7,1,(IF(WEEKDAY(B6740)=1,2,IF(WEEKDAY(B6740)=7,1,0))))))</f>
        <v>2</v>
      </c>
    </row>
    <row r="6741" spans="2:21" ht="13.95" customHeight="1" x14ac:dyDescent="0.25">
      <c r="B6741" s="784">
        <f t="shared" si="314"/>
        <v>45663</v>
      </c>
      <c r="C6741" s="785">
        <v>17</v>
      </c>
      <c r="D6741" s="786">
        <f>IFERROR((INDEX(METADATA!$T$2:$T$20,MATCH(B6741,METADATA!$S$2:$S$20,0))),0)</f>
        <v>0</v>
      </c>
      <c r="E6741" s="785" t="str">
        <f t="shared" si="315"/>
        <v>LO</v>
      </c>
      <c r="F6741" s="786">
        <f>VLOOKUP(C6741,METADATA!$A$5:$H$29,IF(E6741="HI",2,IF(E6741="LO",6,10))+IF(D6741=1,2,IF(D6741=7,1,(IF(WEEKDAY(B6741)=1,2,IF(WEEKDAY(B6741)=7,1,0))))))</f>
        <v>2</v>
      </c>
      <c r="G6741" s="786">
        <f>VLOOKUP(C6741,METADATA!$J$5:$Q$29,IF(E6741="HI",2,IF(E6741="LO",6,10))+IF(D6741=1,2,IF(D6741=7,1,(IF(WEEKDAY(B6741)=1,2,IF(WEEKDAY(B6741)=7,1,0))))))</f>
        <v>2</v>
      </c>
      <c r="H6741" s="787">
        <v>13354.5</v>
      </c>
      <c r="I6741" s="788">
        <v>2978.3949356079102</v>
      </c>
      <c r="K6741" s="795">
        <v>0</v>
      </c>
      <c r="M6741" s="798">
        <f t="shared" si="316"/>
        <v>13682.598680165069</v>
      </c>
      <c r="N6741" s="303"/>
      <c r="S6741" s="786">
        <v>0</v>
      </c>
      <c r="T6741" s="781">
        <f>VLOOKUP(C6741,METADATA!$J$5:$Q$29,IF(E6741="HI",2,IF(E6741="LO",6,10))+IF(S6741=1,2,IF(D6741=7,1,(IF(WEEKDAY(B6741)=1,2,IF(WEEKDAY(B6741)=7,1,0))))))</f>
        <v>2</v>
      </c>
      <c r="U6741" s="781">
        <f>VLOOKUP(C6741,METADATA!$A$5:$H$29,IF(E6741="HI",2,IF(E6741="LO",6,10))+IF(S6741=1,2,IF(D6741=7,1,(IF(WEEKDAY(B6741)=1,2,IF(WEEKDAY(B6741)=7,1,0))))))</f>
        <v>2</v>
      </c>
    </row>
    <row r="6742" spans="2:21" ht="13.95" customHeight="1" x14ac:dyDescent="0.25">
      <c r="B6742" s="784">
        <f t="shared" si="314"/>
        <v>45663</v>
      </c>
      <c r="C6742" s="785">
        <v>18</v>
      </c>
      <c r="D6742" s="786">
        <f>IFERROR((INDEX(METADATA!$T$2:$T$20,MATCH(B6742,METADATA!$S$2:$S$20,0))),0)</f>
        <v>0</v>
      </c>
      <c r="E6742" s="785" t="str">
        <f t="shared" si="315"/>
        <v>LO</v>
      </c>
      <c r="F6742" s="786">
        <f>VLOOKUP(C6742,METADATA!$A$5:$H$29,IF(E6742="HI",2,IF(E6742="LO",6,10))+IF(D6742=1,2,IF(D6742=7,1,(IF(WEEKDAY(B6742)=1,2,IF(WEEKDAY(B6742)=7,1,0))))))</f>
        <v>1</v>
      </c>
      <c r="G6742" s="786">
        <f>VLOOKUP(C6742,METADATA!$J$5:$Q$29,IF(E6742="HI",2,IF(E6742="LO",6,10))+IF(D6742=1,2,IF(D6742=7,1,(IF(WEEKDAY(B6742)=1,2,IF(WEEKDAY(B6742)=7,1,0))))))</f>
        <v>1</v>
      </c>
      <c r="H6742" s="787">
        <v>12688.25</v>
      </c>
      <c r="I6742" s="788">
        <v>3512.2250308990479</v>
      </c>
      <c r="K6742" s="795">
        <v>0</v>
      </c>
      <c r="M6742" s="798">
        <f t="shared" si="316"/>
        <v>13165.386919121436</v>
      </c>
      <c r="N6742" s="303"/>
      <c r="S6742" s="786">
        <v>0</v>
      </c>
      <c r="T6742" s="781">
        <f>VLOOKUP(C6742,METADATA!$J$5:$Q$29,IF(E6742="HI",2,IF(E6742="LO",6,10))+IF(S6742=1,2,IF(D6742=7,1,(IF(WEEKDAY(B6742)=1,2,IF(WEEKDAY(B6742)=7,1,0))))))</f>
        <v>1</v>
      </c>
      <c r="U6742" s="781">
        <f>VLOOKUP(C6742,METADATA!$A$5:$H$29,IF(E6742="HI",2,IF(E6742="LO",6,10))+IF(S6742=1,2,IF(D6742=7,1,(IF(WEEKDAY(B6742)=1,2,IF(WEEKDAY(B6742)=7,1,0))))))</f>
        <v>1</v>
      </c>
    </row>
    <row r="6743" spans="2:21" ht="13.95" customHeight="1" x14ac:dyDescent="0.25">
      <c r="B6743" s="784">
        <f t="shared" si="314"/>
        <v>45663</v>
      </c>
      <c r="C6743" s="785">
        <v>19</v>
      </c>
      <c r="D6743" s="786">
        <f>IFERROR((INDEX(METADATA!$T$2:$T$20,MATCH(B6743,METADATA!$S$2:$S$20,0))),0)</f>
        <v>0</v>
      </c>
      <c r="E6743" s="785" t="str">
        <f t="shared" si="315"/>
        <v>LO</v>
      </c>
      <c r="F6743" s="786">
        <f>VLOOKUP(C6743,METADATA!$A$5:$H$29,IF(E6743="HI",2,IF(E6743="LO",6,10))+IF(D6743=1,2,IF(D6743=7,1,(IF(WEEKDAY(B6743)=1,2,IF(WEEKDAY(B6743)=7,1,0))))))</f>
        <v>1</v>
      </c>
      <c r="G6743" s="786">
        <f>VLOOKUP(C6743,METADATA!$J$5:$Q$29,IF(E6743="HI",2,IF(E6743="LO",6,10))+IF(D6743=1,2,IF(D6743=7,1,(IF(WEEKDAY(B6743)=1,2,IF(WEEKDAY(B6743)=7,1,0))))))</f>
        <v>1</v>
      </c>
      <c r="H6743" s="787">
        <v>12014</v>
      </c>
      <c r="I6743" s="788">
        <v>2738.7999877929688</v>
      </c>
      <c r="K6743" s="795">
        <v>0</v>
      </c>
      <c r="M6743" s="798">
        <f t="shared" si="316"/>
        <v>12322.224692527512</v>
      </c>
      <c r="N6743" s="303"/>
      <c r="S6743" s="786">
        <v>0</v>
      </c>
      <c r="T6743" s="781">
        <f>VLOOKUP(C6743,METADATA!$J$5:$Q$29,IF(E6743="HI",2,IF(E6743="LO",6,10))+IF(S6743=1,2,IF(D6743=7,1,(IF(WEEKDAY(B6743)=1,2,IF(WEEKDAY(B6743)=7,1,0))))))</f>
        <v>1</v>
      </c>
      <c r="U6743" s="781">
        <f>VLOOKUP(C6743,METADATA!$A$5:$H$29,IF(E6743="HI",2,IF(E6743="LO",6,10))+IF(S6743=1,2,IF(D6743=7,1,(IF(WEEKDAY(B6743)=1,2,IF(WEEKDAY(B6743)=7,1,0))))))</f>
        <v>1</v>
      </c>
    </row>
    <row r="6744" spans="2:21" ht="13.95" customHeight="1" x14ac:dyDescent="0.25">
      <c r="B6744" s="784">
        <f t="shared" si="314"/>
        <v>45663</v>
      </c>
      <c r="C6744" s="785">
        <v>20</v>
      </c>
      <c r="D6744" s="786">
        <f>IFERROR((INDEX(METADATA!$T$2:$T$20,MATCH(B6744,METADATA!$S$2:$S$20,0))),0)</f>
        <v>0</v>
      </c>
      <c r="E6744" s="785" t="str">
        <f t="shared" si="315"/>
        <v>LO</v>
      </c>
      <c r="F6744" s="786">
        <f>VLOOKUP(C6744,METADATA!$A$5:$H$29,IF(E6744="HI",2,IF(E6744="LO",6,10))+IF(D6744=1,2,IF(D6744=7,1,(IF(WEEKDAY(B6744)=1,2,IF(WEEKDAY(B6744)=7,1,0))))))</f>
        <v>1</v>
      </c>
      <c r="G6744" s="786">
        <f>VLOOKUP(C6744,METADATA!$J$5:$Q$29,IF(E6744="HI",2,IF(E6744="LO",6,10))+IF(D6744=1,2,IF(D6744=7,1,(IF(WEEKDAY(B6744)=1,2,IF(WEEKDAY(B6744)=7,1,0))))))</f>
        <v>2</v>
      </c>
      <c r="H6744" s="787">
        <v>10788.25</v>
      </c>
      <c r="I6744" s="788">
        <v>2365.1525268554688</v>
      </c>
      <c r="K6744" s="795">
        <v>0</v>
      </c>
      <c r="M6744" s="798">
        <f t="shared" si="316"/>
        <v>11044.468504087954</v>
      </c>
      <c r="N6744" s="303"/>
      <c r="S6744" s="786">
        <v>0</v>
      </c>
      <c r="T6744" s="781">
        <f>VLOOKUP(C6744,METADATA!$J$5:$Q$29,IF(E6744="HI",2,IF(E6744="LO",6,10))+IF(S6744=1,2,IF(D6744=7,1,(IF(WEEKDAY(B6744)=1,2,IF(WEEKDAY(B6744)=7,1,0))))))</f>
        <v>2</v>
      </c>
      <c r="U6744" s="781">
        <f>VLOOKUP(C6744,METADATA!$A$5:$H$29,IF(E6744="HI",2,IF(E6744="LO",6,10))+IF(S6744=1,2,IF(D6744=7,1,(IF(WEEKDAY(B6744)=1,2,IF(WEEKDAY(B6744)=7,1,0))))))</f>
        <v>1</v>
      </c>
    </row>
    <row r="6745" spans="2:21" ht="13.95" customHeight="1" x14ac:dyDescent="0.25">
      <c r="B6745" s="784">
        <f t="shared" si="314"/>
        <v>45663</v>
      </c>
      <c r="C6745" s="785">
        <v>21</v>
      </c>
      <c r="D6745" s="786">
        <f>IFERROR((INDEX(METADATA!$T$2:$T$20,MATCH(B6745,METADATA!$S$2:$S$20,0))),0)</f>
        <v>0</v>
      </c>
      <c r="E6745" s="785" t="str">
        <f t="shared" si="315"/>
        <v>LO</v>
      </c>
      <c r="F6745" s="786">
        <f>VLOOKUP(C6745,METADATA!$A$5:$H$29,IF(E6745="HI",2,IF(E6745="LO",6,10))+IF(D6745=1,2,IF(D6745=7,1,(IF(WEEKDAY(B6745)=1,2,IF(WEEKDAY(B6745)=7,1,0))))))</f>
        <v>2</v>
      </c>
      <c r="G6745" s="786">
        <f>VLOOKUP(C6745,METADATA!$J$5:$Q$29,IF(E6745="HI",2,IF(E6745="LO",6,10))+IF(D6745=1,2,IF(D6745=7,1,(IF(WEEKDAY(B6745)=1,2,IF(WEEKDAY(B6745)=7,1,0))))))</f>
        <v>2</v>
      </c>
      <c r="H6745" s="787">
        <v>9600.25</v>
      </c>
      <c r="I6745" s="788">
        <v>2579.6774597167969</v>
      </c>
      <c r="K6745" s="795">
        <v>0</v>
      </c>
      <c r="M6745" s="798">
        <f t="shared" si="316"/>
        <v>9940.8015702291796</v>
      </c>
      <c r="N6745" s="303"/>
      <c r="S6745" s="786">
        <v>0</v>
      </c>
      <c r="T6745" s="781">
        <f>VLOOKUP(C6745,METADATA!$J$5:$Q$29,IF(E6745="HI",2,IF(E6745="LO",6,10))+IF(S6745=1,2,IF(D6745=7,1,(IF(WEEKDAY(B6745)=1,2,IF(WEEKDAY(B6745)=7,1,0))))))</f>
        <v>2</v>
      </c>
      <c r="U6745" s="781">
        <f>VLOOKUP(C6745,METADATA!$A$5:$H$29,IF(E6745="HI",2,IF(E6745="LO",6,10))+IF(S6745=1,2,IF(D6745=7,1,(IF(WEEKDAY(B6745)=1,2,IF(WEEKDAY(B6745)=7,1,0))))))</f>
        <v>2</v>
      </c>
    </row>
    <row r="6746" spans="2:21" ht="13.95" customHeight="1" x14ac:dyDescent="0.25">
      <c r="B6746" s="784">
        <f t="shared" si="314"/>
        <v>45663</v>
      </c>
      <c r="C6746" s="785">
        <v>22</v>
      </c>
      <c r="D6746" s="786">
        <f>IFERROR((INDEX(METADATA!$T$2:$T$20,MATCH(B6746,METADATA!$S$2:$S$20,0))),0)</f>
        <v>0</v>
      </c>
      <c r="E6746" s="785" t="str">
        <f t="shared" si="315"/>
        <v>LO</v>
      </c>
      <c r="F6746" s="786">
        <f>VLOOKUP(C6746,METADATA!$A$5:$H$29,IF(E6746="HI",2,IF(E6746="LO",6,10))+IF(D6746=1,2,IF(D6746=7,1,(IF(WEEKDAY(B6746)=1,2,IF(WEEKDAY(B6746)=7,1,0))))))</f>
        <v>3</v>
      </c>
      <c r="G6746" s="786">
        <f>VLOOKUP(C6746,METADATA!$J$5:$Q$29,IF(E6746="HI",2,IF(E6746="LO",6,10))+IF(D6746=1,2,IF(D6746=7,1,(IF(WEEKDAY(B6746)=1,2,IF(WEEKDAY(B6746)=7,1,0))))))</f>
        <v>3</v>
      </c>
      <c r="H6746" s="787">
        <v>8631.75</v>
      </c>
      <c r="I6746" s="788">
        <v>3772.2249755859375</v>
      </c>
      <c r="K6746" s="795">
        <v>0</v>
      </c>
      <c r="M6746" s="798">
        <f t="shared" si="316"/>
        <v>9420.0206649950796</v>
      </c>
      <c r="N6746" s="303"/>
      <c r="S6746" s="786">
        <v>0</v>
      </c>
      <c r="T6746" s="781">
        <f>VLOOKUP(C6746,METADATA!$J$5:$Q$29,IF(E6746="HI",2,IF(E6746="LO",6,10))+IF(S6746=1,2,IF(D6746=7,1,(IF(WEEKDAY(B6746)=1,2,IF(WEEKDAY(B6746)=7,1,0))))))</f>
        <v>3</v>
      </c>
      <c r="U6746" s="781">
        <f>VLOOKUP(C6746,METADATA!$A$5:$H$29,IF(E6746="HI",2,IF(E6746="LO",6,10))+IF(S6746=1,2,IF(D6746=7,1,(IF(WEEKDAY(B6746)=1,2,IF(WEEKDAY(B6746)=7,1,0))))))</f>
        <v>3</v>
      </c>
    </row>
    <row r="6747" spans="2:21" ht="13.95" customHeight="1" x14ac:dyDescent="0.25">
      <c r="B6747" s="784">
        <f t="shared" si="314"/>
        <v>45663</v>
      </c>
      <c r="C6747" s="785">
        <v>23</v>
      </c>
      <c r="D6747" s="786">
        <f>IFERROR((INDEX(METADATA!$T$2:$T$20,MATCH(B6747,METADATA!$S$2:$S$20,0))),0)</f>
        <v>0</v>
      </c>
      <c r="E6747" s="785" t="str">
        <f t="shared" si="315"/>
        <v>LO</v>
      </c>
      <c r="F6747" s="786">
        <f>VLOOKUP(C6747,METADATA!$A$5:$H$29,IF(E6747="HI",2,IF(E6747="LO",6,10))+IF(D6747=1,2,IF(D6747=7,1,(IF(WEEKDAY(B6747)=1,2,IF(WEEKDAY(B6747)=7,1,0))))))</f>
        <v>3</v>
      </c>
      <c r="G6747" s="786">
        <f>VLOOKUP(C6747,METADATA!$J$5:$Q$29,IF(E6747="HI",2,IF(E6747="LO",6,10))+IF(D6747=1,2,IF(D6747=7,1,(IF(WEEKDAY(B6747)=1,2,IF(WEEKDAY(B6747)=7,1,0))))))</f>
        <v>3</v>
      </c>
      <c r="H6747" s="787">
        <v>7757.5</v>
      </c>
      <c r="I6747" s="788">
        <v>4383.5849914550781</v>
      </c>
      <c r="K6747" s="795">
        <v>0</v>
      </c>
      <c r="M6747" s="798">
        <f t="shared" si="316"/>
        <v>8910.3660770649713</v>
      </c>
      <c r="N6747" s="303"/>
      <c r="S6747" s="786">
        <v>0</v>
      </c>
      <c r="T6747" s="781">
        <f>VLOOKUP(C6747,METADATA!$J$5:$Q$29,IF(E6747="HI",2,IF(E6747="LO",6,10))+IF(S6747=1,2,IF(D6747=7,1,(IF(WEEKDAY(B6747)=1,2,IF(WEEKDAY(B6747)=7,1,0))))))</f>
        <v>3</v>
      </c>
      <c r="U6747" s="781">
        <f>VLOOKUP(C6747,METADATA!$A$5:$H$29,IF(E6747="HI",2,IF(E6747="LO",6,10))+IF(S6747=1,2,IF(D6747=7,1,(IF(WEEKDAY(B6747)=1,2,IF(WEEKDAY(B6747)=7,1,0))))))</f>
        <v>3</v>
      </c>
    </row>
    <row r="6748" spans="2:21" ht="13.95" customHeight="1" x14ac:dyDescent="0.25">
      <c r="B6748" s="784">
        <f t="shared" ref="B6748:B6811" si="317">B6724+1</f>
        <v>45664</v>
      </c>
      <c r="C6748" s="785">
        <v>0</v>
      </c>
      <c r="D6748" s="786">
        <f>IFERROR((INDEX(METADATA!$T$2:$T$20,MATCH(B6748,METADATA!$S$2:$S$20,0))),0)</f>
        <v>0</v>
      </c>
      <c r="E6748" s="785" t="str">
        <f t="shared" si="315"/>
        <v>LO</v>
      </c>
      <c r="F6748" s="786">
        <f>VLOOKUP(C6748,METADATA!$A$5:$H$29,IF(E6748="HI",2,IF(E6748="LO",6,10))+IF(D6748=1,2,IF(D6748=7,1,(IF(WEEKDAY(B6748)=1,2,IF(WEEKDAY(B6748)=7,1,0))))))</f>
        <v>3</v>
      </c>
      <c r="G6748" s="786">
        <f>VLOOKUP(C6748,METADATA!$J$5:$Q$29,IF(E6748="HI",2,IF(E6748="LO",6,10))+IF(D6748=1,2,IF(D6748=7,1,(IF(WEEKDAY(B6748)=1,2,IF(WEEKDAY(B6748)=7,1,0))))))</f>
        <v>3</v>
      </c>
      <c r="H6748" s="787">
        <v>7333.5</v>
      </c>
      <c r="I6748" s="788">
        <v>4452.1900024414063</v>
      </c>
      <c r="K6748" s="795">
        <v>0</v>
      </c>
      <c r="M6748" s="798">
        <f t="shared" si="316"/>
        <v>8579.1735072697538</v>
      </c>
      <c r="N6748" s="303"/>
      <c r="S6748" s="786">
        <v>0</v>
      </c>
      <c r="T6748" s="781">
        <f>VLOOKUP(C6748,METADATA!$J$5:$Q$29,IF(E6748="HI",2,IF(E6748="LO",6,10))+IF(S6748=1,2,IF(D6748=7,1,(IF(WEEKDAY(B6748)=1,2,IF(WEEKDAY(B6748)=7,1,0))))))</f>
        <v>3</v>
      </c>
      <c r="U6748" s="781">
        <f>VLOOKUP(C6748,METADATA!$A$5:$H$29,IF(E6748="HI",2,IF(E6748="LO",6,10))+IF(S6748=1,2,IF(D6748=7,1,(IF(WEEKDAY(B6748)=1,2,IF(WEEKDAY(B6748)=7,1,0))))))</f>
        <v>3</v>
      </c>
    </row>
    <row r="6749" spans="2:21" ht="13.95" customHeight="1" x14ac:dyDescent="0.25">
      <c r="B6749" s="784">
        <f t="shared" si="317"/>
        <v>45664</v>
      </c>
      <c r="C6749" s="785">
        <v>1</v>
      </c>
      <c r="D6749" s="786">
        <f>IFERROR((INDEX(METADATA!$T$2:$T$20,MATCH(B6749,METADATA!$S$2:$S$20,0))),0)</f>
        <v>0</v>
      </c>
      <c r="E6749" s="785" t="str">
        <f t="shared" si="315"/>
        <v>LO</v>
      </c>
      <c r="F6749" s="786">
        <f>VLOOKUP(C6749,METADATA!$A$5:$H$29,IF(E6749="HI",2,IF(E6749="LO",6,10))+IF(D6749=1,2,IF(D6749=7,1,(IF(WEEKDAY(B6749)=1,2,IF(WEEKDAY(B6749)=7,1,0))))))</f>
        <v>3</v>
      </c>
      <c r="G6749" s="786">
        <f>VLOOKUP(C6749,METADATA!$J$5:$Q$29,IF(E6749="HI",2,IF(E6749="LO",6,10))+IF(D6749=1,2,IF(D6749=7,1,(IF(WEEKDAY(B6749)=1,2,IF(WEEKDAY(B6749)=7,1,0))))))</f>
        <v>3</v>
      </c>
      <c r="H6749" s="787">
        <v>7011</v>
      </c>
      <c r="I6749" s="788">
        <v>4444.1126098632813</v>
      </c>
      <c r="K6749" s="795">
        <v>0</v>
      </c>
      <c r="M6749" s="798">
        <f t="shared" si="316"/>
        <v>8300.8588645480431</v>
      </c>
      <c r="N6749" s="303"/>
      <c r="S6749" s="786">
        <v>0</v>
      </c>
      <c r="T6749" s="781">
        <f>VLOOKUP(C6749,METADATA!$J$5:$Q$29,IF(E6749="HI",2,IF(E6749="LO",6,10))+IF(S6749=1,2,IF(D6749=7,1,(IF(WEEKDAY(B6749)=1,2,IF(WEEKDAY(B6749)=7,1,0))))))</f>
        <v>3</v>
      </c>
      <c r="U6749" s="781">
        <f>VLOOKUP(C6749,METADATA!$A$5:$H$29,IF(E6749="HI",2,IF(E6749="LO",6,10))+IF(S6749=1,2,IF(D6749=7,1,(IF(WEEKDAY(B6749)=1,2,IF(WEEKDAY(B6749)=7,1,0))))))</f>
        <v>3</v>
      </c>
    </row>
    <row r="6750" spans="2:21" ht="13.95" customHeight="1" x14ac:dyDescent="0.25">
      <c r="B6750" s="784">
        <f t="shared" si="317"/>
        <v>45664</v>
      </c>
      <c r="C6750" s="785">
        <v>2</v>
      </c>
      <c r="D6750" s="786">
        <f>IFERROR((INDEX(METADATA!$T$2:$T$20,MATCH(B6750,METADATA!$S$2:$S$20,0))),0)</f>
        <v>0</v>
      </c>
      <c r="E6750" s="785" t="str">
        <f t="shared" si="315"/>
        <v>LO</v>
      </c>
      <c r="F6750" s="786">
        <f>VLOOKUP(C6750,METADATA!$A$5:$H$29,IF(E6750="HI",2,IF(E6750="LO",6,10))+IF(D6750=1,2,IF(D6750=7,1,(IF(WEEKDAY(B6750)=1,2,IF(WEEKDAY(B6750)=7,1,0))))))</f>
        <v>3</v>
      </c>
      <c r="G6750" s="786">
        <f>VLOOKUP(C6750,METADATA!$J$5:$Q$29,IF(E6750="HI",2,IF(E6750="LO",6,10))+IF(D6750=1,2,IF(D6750=7,1,(IF(WEEKDAY(B6750)=1,2,IF(WEEKDAY(B6750)=7,1,0))))))</f>
        <v>3</v>
      </c>
      <c r="H6750" s="787">
        <v>6899.5</v>
      </c>
      <c r="I6750" s="788">
        <v>4610.4949951171875</v>
      </c>
      <c r="K6750" s="795">
        <v>0</v>
      </c>
      <c r="M6750" s="798">
        <f t="shared" si="316"/>
        <v>8298.1783754026783</v>
      </c>
      <c r="N6750" s="303"/>
      <c r="S6750" s="786">
        <v>0</v>
      </c>
      <c r="T6750" s="781">
        <f>VLOOKUP(C6750,METADATA!$J$5:$Q$29,IF(E6750="HI",2,IF(E6750="LO",6,10))+IF(S6750=1,2,IF(D6750=7,1,(IF(WEEKDAY(B6750)=1,2,IF(WEEKDAY(B6750)=7,1,0))))))</f>
        <v>3</v>
      </c>
      <c r="U6750" s="781">
        <f>VLOOKUP(C6750,METADATA!$A$5:$H$29,IF(E6750="HI",2,IF(E6750="LO",6,10))+IF(S6750=1,2,IF(D6750=7,1,(IF(WEEKDAY(B6750)=1,2,IF(WEEKDAY(B6750)=7,1,0))))))</f>
        <v>3</v>
      </c>
    </row>
    <row r="6751" spans="2:21" ht="13.95" customHeight="1" x14ac:dyDescent="0.25">
      <c r="B6751" s="784">
        <f t="shared" si="317"/>
        <v>45664</v>
      </c>
      <c r="C6751" s="785">
        <v>3</v>
      </c>
      <c r="D6751" s="786">
        <f>IFERROR((INDEX(METADATA!$T$2:$T$20,MATCH(B6751,METADATA!$S$2:$S$20,0))),0)</f>
        <v>0</v>
      </c>
      <c r="E6751" s="785" t="str">
        <f t="shared" si="315"/>
        <v>LO</v>
      </c>
      <c r="F6751" s="786">
        <f>VLOOKUP(C6751,METADATA!$A$5:$H$29,IF(E6751="HI",2,IF(E6751="LO",6,10))+IF(D6751=1,2,IF(D6751=7,1,(IF(WEEKDAY(B6751)=1,2,IF(WEEKDAY(B6751)=7,1,0))))))</f>
        <v>3</v>
      </c>
      <c r="G6751" s="786">
        <f>VLOOKUP(C6751,METADATA!$J$5:$Q$29,IF(E6751="HI",2,IF(E6751="LO",6,10))+IF(D6751=1,2,IF(D6751=7,1,(IF(WEEKDAY(B6751)=1,2,IF(WEEKDAY(B6751)=7,1,0))))))</f>
        <v>3</v>
      </c>
      <c r="H6751" s="787">
        <v>7084</v>
      </c>
      <c r="I6751" s="788">
        <v>4479.280029296875</v>
      </c>
      <c r="K6751" s="795">
        <v>0</v>
      </c>
      <c r="M6751" s="798">
        <f t="shared" si="316"/>
        <v>8381.3486731466928</v>
      </c>
      <c r="N6751" s="303"/>
      <c r="S6751" s="786">
        <v>0</v>
      </c>
      <c r="T6751" s="781">
        <f>VLOOKUP(C6751,METADATA!$J$5:$Q$29,IF(E6751="HI",2,IF(E6751="LO",6,10))+IF(S6751=1,2,IF(D6751=7,1,(IF(WEEKDAY(B6751)=1,2,IF(WEEKDAY(B6751)=7,1,0))))))</f>
        <v>3</v>
      </c>
      <c r="U6751" s="781">
        <f>VLOOKUP(C6751,METADATA!$A$5:$H$29,IF(E6751="HI",2,IF(E6751="LO",6,10))+IF(S6751=1,2,IF(D6751=7,1,(IF(WEEKDAY(B6751)=1,2,IF(WEEKDAY(B6751)=7,1,0))))))</f>
        <v>3</v>
      </c>
    </row>
    <row r="6752" spans="2:21" ht="13.95" customHeight="1" x14ac:dyDescent="0.25">
      <c r="B6752" s="784">
        <f t="shared" si="317"/>
        <v>45664</v>
      </c>
      <c r="C6752" s="785">
        <v>4</v>
      </c>
      <c r="D6752" s="786">
        <f>IFERROR((INDEX(METADATA!$T$2:$T$20,MATCH(B6752,METADATA!$S$2:$S$20,0))),0)</f>
        <v>0</v>
      </c>
      <c r="E6752" s="785" t="str">
        <f t="shared" si="315"/>
        <v>LO</v>
      </c>
      <c r="F6752" s="786">
        <f>VLOOKUP(C6752,METADATA!$A$5:$H$29,IF(E6752="HI",2,IF(E6752="LO",6,10))+IF(D6752=1,2,IF(D6752=7,1,(IF(WEEKDAY(B6752)=1,2,IF(WEEKDAY(B6752)=7,1,0))))))</f>
        <v>3</v>
      </c>
      <c r="G6752" s="786">
        <f>VLOOKUP(C6752,METADATA!$J$5:$Q$29,IF(E6752="HI",2,IF(E6752="LO",6,10))+IF(D6752=1,2,IF(D6752=7,1,(IF(WEEKDAY(B6752)=1,2,IF(WEEKDAY(B6752)=7,1,0))))))</f>
        <v>3</v>
      </c>
      <c r="H6752" s="787">
        <v>7407.75</v>
      </c>
      <c r="I6752" s="788">
        <v>4275.5650024414063</v>
      </c>
      <c r="K6752" s="795">
        <v>870.51250000000005</v>
      </c>
      <c r="M6752" s="798">
        <f t="shared" si="316"/>
        <v>8553.0822603668312</v>
      </c>
      <c r="N6752" s="303"/>
      <c r="S6752" s="786">
        <v>0</v>
      </c>
      <c r="T6752" s="781">
        <f>VLOOKUP(C6752,METADATA!$J$5:$Q$29,IF(E6752="HI",2,IF(E6752="LO",6,10))+IF(S6752=1,2,IF(D6752=7,1,(IF(WEEKDAY(B6752)=1,2,IF(WEEKDAY(B6752)=7,1,0))))))</f>
        <v>3</v>
      </c>
      <c r="U6752" s="781">
        <f>VLOOKUP(C6752,METADATA!$A$5:$H$29,IF(E6752="HI",2,IF(E6752="LO",6,10))+IF(S6752=1,2,IF(D6752=7,1,(IF(WEEKDAY(B6752)=1,2,IF(WEEKDAY(B6752)=7,1,0))))))</f>
        <v>3</v>
      </c>
    </row>
    <row r="6753" spans="2:21" ht="13.95" customHeight="1" x14ac:dyDescent="0.25">
      <c r="B6753" s="784">
        <f t="shared" si="317"/>
        <v>45664</v>
      </c>
      <c r="C6753" s="785">
        <v>5</v>
      </c>
      <c r="D6753" s="786">
        <f>IFERROR((INDEX(METADATA!$T$2:$T$20,MATCH(B6753,METADATA!$S$2:$S$20,0))),0)</f>
        <v>0</v>
      </c>
      <c r="E6753" s="785" t="str">
        <f t="shared" si="315"/>
        <v>LO</v>
      </c>
      <c r="F6753" s="786">
        <f>VLOOKUP(C6753,METADATA!$A$5:$H$29,IF(E6753="HI",2,IF(E6753="LO",6,10))+IF(D6753=1,2,IF(D6753=7,1,(IF(WEEKDAY(B6753)=1,2,IF(WEEKDAY(B6753)=7,1,0))))))</f>
        <v>3</v>
      </c>
      <c r="G6753" s="786">
        <f>VLOOKUP(C6753,METADATA!$J$5:$Q$29,IF(E6753="HI",2,IF(E6753="LO",6,10))+IF(D6753=1,2,IF(D6753=7,1,(IF(WEEKDAY(B6753)=1,2,IF(WEEKDAY(B6753)=7,1,0))))))</f>
        <v>3</v>
      </c>
      <c r="H6753" s="787">
        <v>7759.25</v>
      </c>
      <c r="I6753" s="788">
        <v>4419.3349914550781</v>
      </c>
      <c r="K6753" s="795">
        <v>865.8125</v>
      </c>
      <c r="M6753" s="798">
        <f t="shared" si="316"/>
        <v>8929.5286734070833</v>
      </c>
      <c r="N6753" s="303"/>
      <c r="S6753" s="786">
        <v>0</v>
      </c>
      <c r="T6753" s="781">
        <f>VLOOKUP(C6753,METADATA!$J$5:$Q$29,IF(E6753="HI",2,IF(E6753="LO",6,10))+IF(S6753=1,2,IF(D6753=7,1,(IF(WEEKDAY(B6753)=1,2,IF(WEEKDAY(B6753)=7,1,0))))))</f>
        <v>3</v>
      </c>
      <c r="U6753" s="781">
        <f>VLOOKUP(C6753,METADATA!$A$5:$H$29,IF(E6753="HI",2,IF(E6753="LO",6,10))+IF(S6753=1,2,IF(D6753=7,1,(IF(WEEKDAY(B6753)=1,2,IF(WEEKDAY(B6753)=7,1,0))))))</f>
        <v>3</v>
      </c>
    </row>
    <row r="6754" spans="2:21" ht="13.95" customHeight="1" x14ac:dyDescent="0.25">
      <c r="B6754" s="784">
        <f t="shared" si="317"/>
        <v>45664</v>
      </c>
      <c r="C6754" s="785">
        <v>6</v>
      </c>
      <c r="D6754" s="786">
        <f>IFERROR((INDEX(METADATA!$T$2:$T$20,MATCH(B6754,METADATA!$S$2:$S$20,0))),0)</f>
        <v>0</v>
      </c>
      <c r="E6754" s="785" t="str">
        <f t="shared" si="315"/>
        <v>LO</v>
      </c>
      <c r="F6754" s="786">
        <f>VLOOKUP(C6754,METADATA!$A$5:$H$29,IF(E6754="HI",2,IF(E6754="LO",6,10))+IF(D6754=1,2,IF(D6754=7,1,(IF(WEEKDAY(B6754)=1,2,IF(WEEKDAY(B6754)=7,1,0))))))</f>
        <v>2</v>
      </c>
      <c r="G6754" s="786">
        <f>VLOOKUP(C6754,METADATA!$J$5:$Q$29,IF(E6754="HI",2,IF(E6754="LO",6,10))+IF(D6754=1,2,IF(D6754=7,1,(IF(WEEKDAY(B6754)=1,2,IF(WEEKDAY(B6754)=7,1,0))))))</f>
        <v>2</v>
      </c>
      <c r="H6754" s="787">
        <v>8379</v>
      </c>
      <c r="I6754" s="788">
        <v>4436.81005859375</v>
      </c>
      <c r="K6754" s="795">
        <v>834.63750000000005</v>
      </c>
      <c r="M6754" s="798">
        <f t="shared" si="316"/>
        <v>9481.1879264171675</v>
      </c>
      <c r="N6754" s="303"/>
      <c r="S6754" s="786">
        <v>0</v>
      </c>
      <c r="T6754" s="781">
        <f>VLOOKUP(C6754,METADATA!$J$5:$Q$29,IF(E6754="HI",2,IF(E6754="LO",6,10))+IF(S6754=1,2,IF(D6754=7,1,(IF(WEEKDAY(B6754)=1,2,IF(WEEKDAY(B6754)=7,1,0))))))</f>
        <v>2</v>
      </c>
      <c r="U6754" s="781">
        <f>VLOOKUP(C6754,METADATA!$A$5:$H$29,IF(E6754="HI",2,IF(E6754="LO",6,10))+IF(S6754=1,2,IF(D6754=7,1,(IF(WEEKDAY(B6754)=1,2,IF(WEEKDAY(B6754)=7,1,0))))))</f>
        <v>2</v>
      </c>
    </row>
    <row r="6755" spans="2:21" ht="13.95" customHeight="1" x14ac:dyDescent="0.25">
      <c r="B6755" s="784">
        <f t="shared" si="317"/>
        <v>45664</v>
      </c>
      <c r="C6755" s="785">
        <v>7</v>
      </c>
      <c r="D6755" s="786">
        <f>IFERROR((INDEX(METADATA!$T$2:$T$20,MATCH(B6755,METADATA!$S$2:$S$20,0))),0)</f>
        <v>0</v>
      </c>
      <c r="E6755" s="785" t="str">
        <f t="shared" si="315"/>
        <v>LO</v>
      </c>
      <c r="F6755" s="786">
        <f>VLOOKUP(C6755,METADATA!$A$5:$H$29,IF(E6755="HI",2,IF(E6755="LO",6,10))+IF(D6755=1,2,IF(D6755=7,1,(IF(WEEKDAY(B6755)=1,2,IF(WEEKDAY(B6755)=7,1,0))))))</f>
        <v>1</v>
      </c>
      <c r="G6755" s="786">
        <f>VLOOKUP(C6755,METADATA!$J$5:$Q$29,IF(E6755="HI",2,IF(E6755="LO",6,10))+IF(D6755=1,2,IF(D6755=7,1,(IF(WEEKDAY(B6755)=1,2,IF(WEEKDAY(B6755)=7,1,0))))))</f>
        <v>1</v>
      </c>
      <c r="H6755" s="787">
        <v>8993.75</v>
      </c>
      <c r="I6755" s="788">
        <v>4347.3300476074219</v>
      </c>
      <c r="K6755" s="795">
        <v>847.33749999999998</v>
      </c>
      <c r="M6755" s="798">
        <f t="shared" si="316"/>
        <v>9989.3351933614849</v>
      </c>
      <c r="N6755" s="303"/>
      <c r="S6755" s="786">
        <v>0</v>
      </c>
      <c r="T6755" s="781">
        <f>VLOOKUP(C6755,METADATA!$J$5:$Q$29,IF(E6755="HI",2,IF(E6755="LO",6,10))+IF(S6755=1,2,IF(D6755=7,1,(IF(WEEKDAY(B6755)=1,2,IF(WEEKDAY(B6755)=7,1,0))))))</f>
        <v>1</v>
      </c>
      <c r="U6755" s="781">
        <f>VLOOKUP(C6755,METADATA!$A$5:$H$29,IF(E6755="HI",2,IF(E6755="LO",6,10))+IF(S6755=1,2,IF(D6755=7,1,(IF(WEEKDAY(B6755)=1,2,IF(WEEKDAY(B6755)=7,1,0))))))</f>
        <v>1</v>
      </c>
    </row>
    <row r="6756" spans="2:21" ht="13.95" customHeight="1" x14ac:dyDescent="0.25">
      <c r="B6756" s="784">
        <f t="shared" si="317"/>
        <v>45664</v>
      </c>
      <c r="C6756" s="785">
        <v>8</v>
      </c>
      <c r="D6756" s="786">
        <f>IFERROR((INDEX(METADATA!$T$2:$T$20,MATCH(B6756,METADATA!$S$2:$S$20,0))),0)</f>
        <v>0</v>
      </c>
      <c r="E6756" s="785" t="str">
        <f t="shared" si="315"/>
        <v>LO</v>
      </c>
      <c r="F6756" s="786">
        <f>VLOOKUP(C6756,METADATA!$A$5:$H$29,IF(E6756="HI",2,IF(E6756="LO",6,10))+IF(D6756=1,2,IF(D6756=7,1,(IF(WEEKDAY(B6756)=1,2,IF(WEEKDAY(B6756)=7,1,0))))))</f>
        <v>1</v>
      </c>
      <c r="G6756" s="786">
        <f>VLOOKUP(C6756,METADATA!$J$5:$Q$29,IF(E6756="HI",2,IF(E6756="LO",6,10))+IF(D6756=1,2,IF(D6756=7,1,(IF(WEEKDAY(B6756)=1,2,IF(WEEKDAY(B6756)=7,1,0))))))</f>
        <v>1</v>
      </c>
      <c r="H6756" s="787">
        <v>10258.5</v>
      </c>
      <c r="I6756" s="788">
        <v>3821.6500244140625</v>
      </c>
      <c r="K6756" s="795">
        <v>851.61249999999995</v>
      </c>
      <c r="M6756" s="798">
        <f t="shared" si="316"/>
        <v>10947.229382775535</v>
      </c>
      <c r="N6756" s="303"/>
      <c r="S6756" s="786">
        <v>0</v>
      </c>
      <c r="T6756" s="781">
        <f>VLOOKUP(C6756,METADATA!$J$5:$Q$29,IF(E6756="HI",2,IF(E6756="LO",6,10))+IF(S6756=1,2,IF(D6756=7,1,(IF(WEEKDAY(B6756)=1,2,IF(WEEKDAY(B6756)=7,1,0))))))</f>
        <v>1</v>
      </c>
      <c r="U6756" s="781">
        <f>VLOOKUP(C6756,METADATA!$A$5:$H$29,IF(E6756="HI",2,IF(E6756="LO",6,10))+IF(S6756=1,2,IF(D6756=7,1,(IF(WEEKDAY(B6756)=1,2,IF(WEEKDAY(B6756)=7,1,0))))))</f>
        <v>1</v>
      </c>
    </row>
    <row r="6757" spans="2:21" ht="13.95" customHeight="1" x14ac:dyDescent="0.25">
      <c r="B6757" s="784">
        <f t="shared" si="317"/>
        <v>45664</v>
      </c>
      <c r="C6757" s="785">
        <v>9</v>
      </c>
      <c r="D6757" s="786">
        <f>IFERROR((INDEX(METADATA!$T$2:$T$20,MATCH(B6757,METADATA!$S$2:$S$20,0))),0)</f>
        <v>0</v>
      </c>
      <c r="E6757" s="785" t="str">
        <f t="shared" si="315"/>
        <v>LO</v>
      </c>
      <c r="F6757" s="786">
        <f>VLOOKUP(C6757,METADATA!$A$5:$H$29,IF(E6757="HI",2,IF(E6757="LO",6,10))+IF(D6757=1,2,IF(D6757=7,1,(IF(WEEKDAY(B6757)=1,2,IF(WEEKDAY(B6757)=7,1,0))))))</f>
        <v>2</v>
      </c>
      <c r="G6757" s="786">
        <f>VLOOKUP(C6757,METADATA!$J$5:$Q$29,IF(E6757="HI",2,IF(E6757="LO",6,10))+IF(D6757=1,2,IF(D6757=7,1,(IF(WEEKDAY(B6757)=1,2,IF(WEEKDAY(B6757)=7,1,0))))))</f>
        <v>1</v>
      </c>
      <c r="H6757" s="787">
        <v>11239.25</v>
      </c>
      <c r="I6757" s="788">
        <v>3236.5599670410156</v>
      </c>
      <c r="K6757" s="795">
        <v>856.5</v>
      </c>
      <c r="M6757" s="798">
        <f t="shared" si="316"/>
        <v>11695.984823124239</v>
      </c>
      <c r="N6757" s="303"/>
      <c r="S6757" s="786">
        <v>0</v>
      </c>
      <c r="T6757" s="781">
        <f>VLOOKUP(C6757,METADATA!$J$5:$Q$29,IF(E6757="HI",2,IF(E6757="LO",6,10))+IF(S6757=1,2,IF(D6757=7,1,(IF(WEEKDAY(B6757)=1,2,IF(WEEKDAY(B6757)=7,1,0))))))</f>
        <v>1</v>
      </c>
      <c r="U6757" s="781">
        <f>VLOOKUP(C6757,METADATA!$A$5:$H$29,IF(E6757="HI",2,IF(E6757="LO",6,10))+IF(S6757=1,2,IF(D6757=7,1,(IF(WEEKDAY(B6757)=1,2,IF(WEEKDAY(B6757)=7,1,0))))))</f>
        <v>2</v>
      </c>
    </row>
    <row r="6758" spans="2:21" ht="13.95" customHeight="1" x14ac:dyDescent="0.25">
      <c r="B6758" s="784">
        <f t="shared" si="317"/>
        <v>45664</v>
      </c>
      <c r="C6758" s="785">
        <v>10</v>
      </c>
      <c r="D6758" s="786">
        <f>IFERROR((INDEX(METADATA!$T$2:$T$20,MATCH(B6758,METADATA!$S$2:$S$20,0))),0)</f>
        <v>0</v>
      </c>
      <c r="E6758" s="785" t="str">
        <f t="shared" si="315"/>
        <v>LO</v>
      </c>
      <c r="F6758" s="786">
        <f>VLOOKUP(C6758,METADATA!$A$5:$H$29,IF(E6758="HI",2,IF(E6758="LO",6,10))+IF(D6758=1,2,IF(D6758=7,1,(IF(WEEKDAY(B6758)=1,2,IF(WEEKDAY(B6758)=7,1,0))))))</f>
        <v>2</v>
      </c>
      <c r="G6758" s="786">
        <f>VLOOKUP(C6758,METADATA!$J$5:$Q$29,IF(E6758="HI",2,IF(E6758="LO",6,10))+IF(D6758=1,2,IF(D6758=7,1,(IF(WEEKDAY(B6758)=1,2,IF(WEEKDAY(B6758)=7,1,0))))))</f>
        <v>2</v>
      </c>
      <c r="H6758" s="787">
        <v>12001.5</v>
      </c>
      <c r="I6758" s="788">
        <v>2104.0324401855469</v>
      </c>
      <c r="K6758" s="795">
        <v>824.32500000000005</v>
      </c>
      <c r="M6758" s="798">
        <f t="shared" si="316"/>
        <v>12184.537527512202</v>
      </c>
      <c r="N6758" s="303"/>
      <c r="S6758" s="786">
        <v>0</v>
      </c>
      <c r="T6758" s="781">
        <f>VLOOKUP(C6758,METADATA!$J$5:$Q$29,IF(E6758="HI",2,IF(E6758="LO",6,10))+IF(S6758=1,2,IF(D6758=7,1,(IF(WEEKDAY(B6758)=1,2,IF(WEEKDAY(B6758)=7,1,0))))))</f>
        <v>2</v>
      </c>
      <c r="U6758" s="781">
        <f>VLOOKUP(C6758,METADATA!$A$5:$H$29,IF(E6758="HI",2,IF(E6758="LO",6,10))+IF(S6758=1,2,IF(D6758=7,1,(IF(WEEKDAY(B6758)=1,2,IF(WEEKDAY(B6758)=7,1,0))))))</f>
        <v>2</v>
      </c>
    </row>
    <row r="6759" spans="2:21" ht="13.95" customHeight="1" x14ac:dyDescent="0.25">
      <c r="B6759" s="784">
        <f t="shared" si="317"/>
        <v>45664</v>
      </c>
      <c r="C6759" s="785">
        <v>11</v>
      </c>
      <c r="D6759" s="786">
        <f>IFERROR((INDEX(METADATA!$T$2:$T$20,MATCH(B6759,METADATA!$S$2:$S$20,0))),0)</f>
        <v>0</v>
      </c>
      <c r="E6759" s="785" t="str">
        <f t="shared" si="315"/>
        <v>LO</v>
      </c>
      <c r="F6759" s="786">
        <f>VLOOKUP(C6759,METADATA!$A$5:$H$29,IF(E6759="HI",2,IF(E6759="LO",6,10))+IF(D6759=1,2,IF(D6759=7,1,(IF(WEEKDAY(B6759)=1,2,IF(WEEKDAY(B6759)=7,1,0))))))</f>
        <v>2</v>
      </c>
      <c r="G6759" s="786">
        <f>VLOOKUP(C6759,METADATA!$J$5:$Q$29,IF(E6759="HI",2,IF(E6759="LO",6,10))+IF(D6759=1,2,IF(D6759=7,1,(IF(WEEKDAY(B6759)=1,2,IF(WEEKDAY(B6759)=7,1,0))))))</f>
        <v>2</v>
      </c>
      <c r="H6759" s="787">
        <v>11860.5</v>
      </c>
      <c r="I6759" s="788">
        <v>2665.3250732421875</v>
      </c>
      <c r="K6759" s="795">
        <v>882.73749999999995</v>
      </c>
      <c r="M6759" s="798">
        <f t="shared" si="316"/>
        <v>12156.291292826667</v>
      </c>
      <c r="N6759" s="303"/>
      <c r="S6759" s="786">
        <v>0</v>
      </c>
      <c r="T6759" s="781">
        <f>VLOOKUP(C6759,METADATA!$J$5:$Q$29,IF(E6759="HI",2,IF(E6759="LO",6,10))+IF(S6759=1,2,IF(D6759=7,1,(IF(WEEKDAY(B6759)=1,2,IF(WEEKDAY(B6759)=7,1,0))))))</f>
        <v>2</v>
      </c>
      <c r="U6759" s="781">
        <f>VLOOKUP(C6759,METADATA!$A$5:$H$29,IF(E6759="HI",2,IF(E6759="LO",6,10))+IF(S6759=1,2,IF(D6759=7,1,(IF(WEEKDAY(B6759)=1,2,IF(WEEKDAY(B6759)=7,1,0))))))</f>
        <v>2</v>
      </c>
    </row>
    <row r="6760" spans="2:21" ht="13.95" customHeight="1" x14ac:dyDescent="0.25">
      <c r="B6760" s="784">
        <f t="shared" si="317"/>
        <v>45664</v>
      </c>
      <c r="C6760" s="785">
        <v>12</v>
      </c>
      <c r="D6760" s="786">
        <f>IFERROR((INDEX(METADATA!$T$2:$T$20,MATCH(B6760,METADATA!$S$2:$S$20,0))),0)</f>
        <v>0</v>
      </c>
      <c r="E6760" s="785" t="str">
        <f t="shared" si="315"/>
        <v>LO</v>
      </c>
      <c r="F6760" s="786">
        <f>VLOOKUP(C6760,METADATA!$A$5:$H$29,IF(E6760="HI",2,IF(E6760="LO",6,10))+IF(D6760=1,2,IF(D6760=7,1,(IF(WEEKDAY(B6760)=1,2,IF(WEEKDAY(B6760)=7,1,0))))))</f>
        <v>2</v>
      </c>
      <c r="G6760" s="786">
        <f>VLOOKUP(C6760,METADATA!$J$5:$Q$29,IF(E6760="HI",2,IF(E6760="LO",6,10))+IF(D6760=1,2,IF(D6760=7,1,(IF(WEEKDAY(B6760)=1,2,IF(WEEKDAY(B6760)=7,1,0))))))</f>
        <v>2</v>
      </c>
      <c r="H6760" s="787">
        <v>11842</v>
      </c>
      <c r="I6760" s="788">
        <v>2591.699951171875</v>
      </c>
      <c r="K6760" s="795">
        <v>909.3125</v>
      </c>
      <c r="M6760" s="798">
        <f t="shared" si="316"/>
        <v>12122.288259107861</v>
      </c>
      <c r="N6760" s="303"/>
      <c r="S6760" s="786">
        <v>0</v>
      </c>
      <c r="T6760" s="781">
        <f>VLOOKUP(C6760,METADATA!$J$5:$Q$29,IF(E6760="HI",2,IF(E6760="LO",6,10))+IF(S6760=1,2,IF(D6760=7,1,(IF(WEEKDAY(B6760)=1,2,IF(WEEKDAY(B6760)=7,1,0))))))</f>
        <v>2</v>
      </c>
      <c r="U6760" s="781">
        <f>VLOOKUP(C6760,METADATA!$A$5:$H$29,IF(E6760="HI",2,IF(E6760="LO",6,10))+IF(S6760=1,2,IF(D6760=7,1,(IF(WEEKDAY(B6760)=1,2,IF(WEEKDAY(B6760)=7,1,0))))))</f>
        <v>2</v>
      </c>
    </row>
    <row r="6761" spans="2:21" ht="13.95" customHeight="1" x14ac:dyDescent="0.25">
      <c r="B6761" s="784">
        <f t="shared" si="317"/>
        <v>45664</v>
      </c>
      <c r="C6761" s="785">
        <v>13</v>
      </c>
      <c r="D6761" s="786">
        <f>IFERROR((INDEX(METADATA!$T$2:$T$20,MATCH(B6761,METADATA!$S$2:$S$20,0))),0)</f>
        <v>0</v>
      </c>
      <c r="E6761" s="785" t="str">
        <f t="shared" si="315"/>
        <v>LO</v>
      </c>
      <c r="F6761" s="786">
        <f>VLOOKUP(C6761,METADATA!$A$5:$H$29,IF(E6761="HI",2,IF(E6761="LO",6,10))+IF(D6761=1,2,IF(D6761=7,1,(IF(WEEKDAY(B6761)=1,2,IF(WEEKDAY(B6761)=7,1,0))))))</f>
        <v>2</v>
      </c>
      <c r="G6761" s="786">
        <f>VLOOKUP(C6761,METADATA!$J$5:$Q$29,IF(E6761="HI",2,IF(E6761="LO",6,10))+IF(D6761=1,2,IF(D6761=7,1,(IF(WEEKDAY(B6761)=1,2,IF(WEEKDAY(B6761)=7,1,0))))))</f>
        <v>2</v>
      </c>
      <c r="H6761" s="787">
        <v>11618</v>
      </c>
      <c r="I6761" s="788">
        <v>3532.2049255371094</v>
      </c>
      <c r="K6761" s="795">
        <v>905.6</v>
      </c>
      <c r="M6761" s="798">
        <f t="shared" si="316"/>
        <v>12143.080154391992</v>
      </c>
      <c r="N6761" s="303"/>
      <c r="S6761" s="786">
        <v>0</v>
      </c>
      <c r="T6761" s="781">
        <f>VLOOKUP(C6761,METADATA!$J$5:$Q$29,IF(E6761="HI",2,IF(E6761="LO",6,10))+IF(S6761=1,2,IF(D6761=7,1,(IF(WEEKDAY(B6761)=1,2,IF(WEEKDAY(B6761)=7,1,0))))))</f>
        <v>2</v>
      </c>
      <c r="U6761" s="781">
        <f>VLOOKUP(C6761,METADATA!$A$5:$H$29,IF(E6761="HI",2,IF(E6761="LO",6,10))+IF(S6761=1,2,IF(D6761=7,1,(IF(WEEKDAY(B6761)=1,2,IF(WEEKDAY(B6761)=7,1,0))))))</f>
        <v>2</v>
      </c>
    </row>
    <row r="6762" spans="2:21" ht="13.95" customHeight="1" x14ac:dyDescent="0.25">
      <c r="B6762" s="784">
        <f t="shared" si="317"/>
        <v>45664</v>
      </c>
      <c r="C6762" s="785">
        <v>14</v>
      </c>
      <c r="D6762" s="786">
        <f>IFERROR((INDEX(METADATA!$T$2:$T$20,MATCH(B6762,METADATA!$S$2:$S$20,0))),0)</f>
        <v>0</v>
      </c>
      <c r="E6762" s="785" t="str">
        <f t="shared" si="315"/>
        <v>LO</v>
      </c>
      <c r="F6762" s="786">
        <f>VLOOKUP(C6762,METADATA!$A$5:$H$29,IF(E6762="HI",2,IF(E6762="LO",6,10))+IF(D6762=1,2,IF(D6762=7,1,(IF(WEEKDAY(B6762)=1,2,IF(WEEKDAY(B6762)=7,1,0))))))</f>
        <v>2</v>
      </c>
      <c r="G6762" s="786">
        <f>VLOOKUP(C6762,METADATA!$J$5:$Q$29,IF(E6762="HI",2,IF(E6762="LO",6,10))+IF(D6762=1,2,IF(D6762=7,1,(IF(WEEKDAY(B6762)=1,2,IF(WEEKDAY(B6762)=7,1,0))))))</f>
        <v>2</v>
      </c>
      <c r="H6762" s="787">
        <v>11366</v>
      </c>
      <c r="I6762" s="788">
        <v>4418.9349365234375</v>
      </c>
      <c r="K6762" s="795">
        <v>913.98749999999995</v>
      </c>
      <c r="M6762" s="798">
        <f t="shared" si="316"/>
        <v>12194.791592037454</v>
      </c>
      <c r="N6762" s="303"/>
      <c r="S6762" s="786">
        <v>0</v>
      </c>
      <c r="T6762" s="781">
        <f>VLOOKUP(C6762,METADATA!$J$5:$Q$29,IF(E6762="HI",2,IF(E6762="LO",6,10))+IF(S6762=1,2,IF(D6762=7,1,(IF(WEEKDAY(B6762)=1,2,IF(WEEKDAY(B6762)=7,1,0))))))</f>
        <v>2</v>
      </c>
      <c r="U6762" s="781">
        <f>VLOOKUP(C6762,METADATA!$A$5:$H$29,IF(E6762="HI",2,IF(E6762="LO",6,10))+IF(S6762=1,2,IF(D6762=7,1,(IF(WEEKDAY(B6762)=1,2,IF(WEEKDAY(B6762)=7,1,0))))))</f>
        <v>2</v>
      </c>
    </row>
    <row r="6763" spans="2:21" ht="13.95" customHeight="1" x14ac:dyDescent="0.25">
      <c r="B6763" s="784">
        <f t="shared" si="317"/>
        <v>45664</v>
      </c>
      <c r="C6763" s="785">
        <v>15</v>
      </c>
      <c r="D6763" s="786">
        <f>IFERROR((INDEX(METADATA!$T$2:$T$20,MATCH(B6763,METADATA!$S$2:$S$20,0))),0)</f>
        <v>0</v>
      </c>
      <c r="E6763" s="785" t="str">
        <f t="shared" si="315"/>
        <v>LO</v>
      </c>
      <c r="F6763" s="786">
        <f>VLOOKUP(C6763,METADATA!$A$5:$H$29,IF(E6763="HI",2,IF(E6763="LO",6,10))+IF(D6763=1,2,IF(D6763=7,1,(IF(WEEKDAY(B6763)=1,2,IF(WEEKDAY(B6763)=7,1,0))))))</f>
        <v>2</v>
      </c>
      <c r="G6763" s="786">
        <f>VLOOKUP(C6763,METADATA!$J$5:$Q$29,IF(E6763="HI",2,IF(E6763="LO",6,10))+IF(D6763=1,2,IF(D6763=7,1,(IF(WEEKDAY(B6763)=1,2,IF(WEEKDAY(B6763)=7,1,0))))))</f>
        <v>2</v>
      </c>
      <c r="H6763" s="787">
        <v>11456</v>
      </c>
      <c r="I6763" s="788">
        <v>4107.6051025390625</v>
      </c>
      <c r="K6763" s="795">
        <v>902.26250000000005</v>
      </c>
      <c r="M6763" s="798">
        <f t="shared" si="316"/>
        <v>12170.141974455553</v>
      </c>
      <c r="N6763" s="303"/>
      <c r="S6763" s="786">
        <v>0</v>
      </c>
      <c r="T6763" s="781">
        <f>VLOOKUP(C6763,METADATA!$J$5:$Q$29,IF(E6763="HI",2,IF(E6763="LO",6,10))+IF(S6763=1,2,IF(D6763=7,1,(IF(WEEKDAY(B6763)=1,2,IF(WEEKDAY(B6763)=7,1,0))))))</f>
        <v>2</v>
      </c>
      <c r="U6763" s="781">
        <f>VLOOKUP(C6763,METADATA!$A$5:$H$29,IF(E6763="HI",2,IF(E6763="LO",6,10))+IF(S6763=1,2,IF(D6763=7,1,(IF(WEEKDAY(B6763)=1,2,IF(WEEKDAY(B6763)=7,1,0))))))</f>
        <v>2</v>
      </c>
    </row>
    <row r="6764" spans="2:21" ht="13.95" customHeight="1" x14ac:dyDescent="0.25">
      <c r="B6764" s="784">
        <f t="shared" si="317"/>
        <v>45664</v>
      </c>
      <c r="C6764" s="785">
        <v>16</v>
      </c>
      <c r="D6764" s="786">
        <f>IFERROR((INDEX(METADATA!$T$2:$T$20,MATCH(B6764,METADATA!$S$2:$S$20,0))),0)</f>
        <v>0</v>
      </c>
      <c r="E6764" s="785" t="str">
        <f t="shared" si="315"/>
        <v>LO</v>
      </c>
      <c r="F6764" s="786">
        <f>VLOOKUP(C6764,METADATA!$A$5:$H$29,IF(E6764="HI",2,IF(E6764="LO",6,10))+IF(D6764=1,2,IF(D6764=7,1,(IF(WEEKDAY(B6764)=1,2,IF(WEEKDAY(B6764)=7,1,0))))))</f>
        <v>2</v>
      </c>
      <c r="G6764" s="786">
        <f>VLOOKUP(C6764,METADATA!$J$5:$Q$29,IF(E6764="HI",2,IF(E6764="LO",6,10))+IF(D6764=1,2,IF(D6764=7,1,(IF(WEEKDAY(B6764)=1,2,IF(WEEKDAY(B6764)=7,1,0))))))</f>
        <v>2</v>
      </c>
      <c r="H6764" s="787">
        <v>12024</v>
      </c>
      <c r="I6764" s="788">
        <v>4132.4649353027344</v>
      </c>
      <c r="K6764" s="795">
        <v>933.76250000000005</v>
      </c>
      <c r="M6764" s="798">
        <f t="shared" si="316"/>
        <v>12714.316436266112</v>
      </c>
      <c r="N6764" s="303"/>
      <c r="S6764" s="786">
        <v>0</v>
      </c>
      <c r="T6764" s="781">
        <f>VLOOKUP(C6764,METADATA!$J$5:$Q$29,IF(E6764="HI",2,IF(E6764="LO",6,10))+IF(S6764=1,2,IF(D6764=7,1,(IF(WEEKDAY(B6764)=1,2,IF(WEEKDAY(B6764)=7,1,0))))))</f>
        <v>2</v>
      </c>
      <c r="U6764" s="781">
        <f>VLOOKUP(C6764,METADATA!$A$5:$H$29,IF(E6764="HI",2,IF(E6764="LO",6,10))+IF(S6764=1,2,IF(D6764=7,1,(IF(WEEKDAY(B6764)=1,2,IF(WEEKDAY(B6764)=7,1,0))))))</f>
        <v>2</v>
      </c>
    </row>
    <row r="6765" spans="2:21" ht="13.95" customHeight="1" x14ac:dyDescent="0.25">
      <c r="B6765" s="784">
        <f t="shared" si="317"/>
        <v>45664</v>
      </c>
      <c r="C6765" s="785">
        <v>17</v>
      </c>
      <c r="D6765" s="786">
        <f>IFERROR((INDEX(METADATA!$T$2:$T$20,MATCH(B6765,METADATA!$S$2:$S$20,0))),0)</f>
        <v>0</v>
      </c>
      <c r="E6765" s="785" t="str">
        <f t="shared" si="315"/>
        <v>LO</v>
      </c>
      <c r="F6765" s="786">
        <f>VLOOKUP(C6765,METADATA!$A$5:$H$29,IF(E6765="HI",2,IF(E6765="LO",6,10))+IF(D6765=1,2,IF(D6765=7,1,(IF(WEEKDAY(B6765)=1,2,IF(WEEKDAY(B6765)=7,1,0))))))</f>
        <v>2</v>
      </c>
      <c r="G6765" s="786">
        <f>VLOOKUP(C6765,METADATA!$J$5:$Q$29,IF(E6765="HI",2,IF(E6765="LO",6,10))+IF(D6765=1,2,IF(D6765=7,1,(IF(WEEKDAY(B6765)=1,2,IF(WEEKDAY(B6765)=7,1,0))))))</f>
        <v>2</v>
      </c>
      <c r="H6765" s="787">
        <v>12822.25</v>
      </c>
      <c r="I6765" s="788">
        <v>4027.3099975585938</v>
      </c>
      <c r="K6765" s="795">
        <v>0</v>
      </c>
      <c r="M6765" s="798">
        <f t="shared" si="316"/>
        <v>13439.840805565198</v>
      </c>
      <c r="N6765" s="303"/>
      <c r="S6765" s="786">
        <v>0</v>
      </c>
      <c r="T6765" s="781">
        <f>VLOOKUP(C6765,METADATA!$J$5:$Q$29,IF(E6765="HI",2,IF(E6765="LO",6,10))+IF(S6765=1,2,IF(D6765=7,1,(IF(WEEKDAY(B6765)=1,2,IF(WEEKDAY(B6765)=7,1,0))))))</f>
        <v>2</v>
      </c>
      <c r="U6765" s="781">
        <f>VLOOKUP(C6765,METADATA!$A$5:$H$29,IF(E6765="HI",2,IF(E6765="LO",6,10))+IF(S6765=1,2,IF(D6765=7,1,(IF(WEEKDAY(B6765)=1,2,IF(WEEKDAY(B6765)=7,1,0))))))</f>
        <v>2</v>
      </c>
    </row>
    <row r="6766" spans="2:21" ht="13.95" customHeight="1" x14ac:dyDescent="0.25">
      <c r="B6766" s="784">
        <f t="shared" si="317"/>
        <v>45664</v>
      </c>
      <c r="C6766" s="785">
        <v>18</v>
      </c>
      <c r="D6766" s="786">
        <f>IFERROR((INDEX(METADATA!$T$2:$T$20,MATCH(B6766,METADATA!$S$2:$S$20,0))),0)</f>
        <v>0</v>
      </c>
      <c r="E6766" s="785" t="str">
        <f t="shared" si="315"/>
        <v>LO</v>
      </c>
      <c r="F6766" s="786">
        <f>VLOOKUP(C6766,METADATA!$A$5:$H$29,IF(E6766="HI",2,IF(E6766="LO",6,10))+IF(D6766=1,2,IF(D6766=7,1,(IF(WEEKDAY(B6766)=1,2,IF(WEEKDAY(B6766)=7,1,0))))))</f>
        <v>1</v>
      </c>
      <c r="G6766" s="786">
        <f>VLOOKUP(C6766,METADATA!$J$5:$Q$29,IF(E6766="HI",2,IF(E6766="LO",6,10))+IF(D6766=1,2,IF(D6766=7,1,(IF(WEEKDAY(B6766)=1,2,IF(WEEKDAY(B6766)=7,1,0))))))</f>
        <v>1</v>
      </c>
      <c r="H6766" s="787">
        <v>13031.25</v>
      </c>
      <c r="I6766" s="788">
        <v>4469.3200073242188</v>
      </c>
      <c r="K6766" s="795">
        <v>0</v>
      </c>
      <c r="M6766" s="798">
        <f t="shared" si="316"/>
        <v>13776.367369171328</v>
      </c>
      <c r="N6766" s="303"/>
      <c r="S6766" s="786">
        <v>0</v>
      </c>
      <c r="T6766" s="781">
        <f>VLOOKUP(C6766,METADATA!$J$5:$Q$29,IF(E6766="HI",2,IF(E6766="LO",6,10))+IF(S6766=1,2,IF(D6766=7,1,(IF(WEEKDAY(B6766)=1,2,IF(WEEKDAY(B6766)=7,1,0))))))</f>
        <v>1</v>
      </c>
      <c r="U6766" s="781">
        <f>VLOOKUP(C6766,METADATA!$A$5:$H$29,IF(E6766="HI",2,IF(E6766="LO",6,10))+IF(S6766=1,2,IF(D6766=7,1,(IF(WEEKDAY(B6766)=1,2,IF(WEEKDAY(B6766)=7,1,0))))))</f>
        <v>1</v>
      </c>
    </row>
    <row r="6767" spans="2:21" ht="13.95" customHeight="1" x14ac:dyDescent="0.25">
      <c r="B6767" s="784">
        <f t="shared" si="317"/>
        <v>45664</v>
      </c>
      <c r="C6767" s="785">
        <v>19</v>
      </c>
      <c r="D6767" s="786">
        <f>IFERROR((INDEX(METADATA!$T$2:$T$20,MATCH(B6767,METADATA!$S$2:$S$20,0))),0)</f>
        <v>0</v>
      </c>
      <c r="E6767" s="785" t="str">
        <f t="shared" si="315"/>
        <v>LO</v>
      </c>
      <c r="F6767" s="786">
        <f>VLOOKUP(C6767,METADATA!$A$5:$H$29,IF(E6767="HI",2,IF(E6767="LO",6,10))+IF(D6767=1,2,IF(D6767=7,1,(IF(WEEKDAY(B6767)=1,2,IF(WEEKDAY(B6767)=7,1,0))))))</f>
        <v>1</v>
      </c>
      <c r="G6767" s="786">
        <f>VLOOKUP(C6767,METADATA!$J$5:$Q$29,IF(E6767="HI",2,IF(E6767="LO",6,10))+IF(D6767=1,2,IF(D6767=7,1,(IF(WEEKDAY(B6767)=1,2,IF(WEEKDAY(B6767)=7,1,0))))))</f>
        <v>1</v>
      </c>
      <c r="H6767" s="787">
        <v>12666.25</v>
      </c>
      <c r="I6767" s="788">
        <v>4452.6949768066406</v>
      </c>
      <c r="K6767" s="795">
        <v>0</v>
      </c>
      <c r="M6767" s="798">
        <f t="shared" si="316"/>
        <v>13426.108208225462</v>
      </c>
      <c r="N6767" s="303"/>
      <c r="S6767" s="786">
        <v>0</v>
      </c>
      <c r="T6767" s="781">
        <f>VLOOKUP(C6767,METADATA!$J$5:$Q$29,IF(E6767="HI",2,IF(E6767="LO",6,10))+IF(S6767=1,2,IF(D6767=7,1,(IF(WEEKDAY(B6767)=1,2,IF(WEEKDAY(B6767)=7,1,0))))))</f>
        <v>1</v>
      </c>
      <c r="U6767" s="781">
        <f>VLOOKUP(C6767,METADATA!$A$5:$H$29,IF(E6767="HI",2,IF(E6767="LO",6,10))+IF(S6767=1,2,IF(D6767=7,1,(IF(WEEKDAY(B6767)=1,2,IF(WEEKDAY(B6767)=7,1,0))))))</f>
        <v>1</v>
      </c>
    </row>
    <row r="6768" spans="2:21" ht="13.95" customHeight="1" x14ac:dyDescent="0.25">
      <c r="B6768" s="784">
        <f t="shared" si="317"/>
        <v>45664</v>
      </c>
      <c r="C6768" s="785">
        <v>20</v>
      </c>
      <c r="D6768" s="786">
        <f>IFERROR((INDEX(METADATA!$T$2:$T$20,MATCH(B6768,METADATA!$S$2:$S$20,0))),0)</f>
        <v>0</v>
      </c>
      <c r="E6768" s="785" t="str">
        <f t="shared" si="315"/>
        <v>LO</v>
      </c>
      <c r="F6768" s="786">
        <f>VLOOKUP(C6768,METADATA!$A$5:$H$29,IF(E6768="HI",2,IF(E6768="LO",6,10))+IF(D6768=1,2,IF(D6768=7,1,(IF(WEEKDAY(B6768)=1,2,IF(WEEKDAY(B6768)=7,1,0))))))</f>
        <v>1</v>
      </c>
      <c r="G6768" s="786">
        <f>VLOOKUP(C6768,METADATA!$J$5:$Q$29,IF(E6768="HI",2,IF(E6768="LO",6,10))+IF(D6768=1,2,IF(D6768=7,1,(IF(WEEKDAY(B6768)=1,2,IF(WEEKDAY(B6768)=7,1,0))))))</f>
        <v>2</v>
      </c>
      <c r="H6768" s="787">
        <v>11117.75</v>
      </c>
      <c r="I6768" s="788">
        <v>4532.5649719238281</v>
      </c>
      <c r="K6768" s="795">
        <v>0</v>
      </c>
      <c r="M6768" s="798">
        <f t="shared" si="316"/>
        <v>12006.186334020094</v>
      </c>
      <c r="N6768" s="303"/>
      <c r="S6768" s="786">
        <v>0</v>
      </c>
      <c r="T6768" s="781">
        <f>VLOOKUP(C6768,METADATA!$J$5:$Q$29,IF(E6768="HI",2,IF(E6768="LO",6,10))+IF(S6768=1,2,IF(D6768=7,1,(IF(WEEKDAY(B6768)=1,2,IF(WEEKDAY(B6768)=7,1,0))))))</f>
        <v>2</v>
      </c>
      <c r="U6768" s="781">
        <f>VLOOKUP(C6768,METADATA!$A$5:$H$29,IF(E6768="HI",2,IF(E6768="LO",6,10))+IF(S6768=1,2,IF(D6768=7,1,(IF(WEEKDAY(B6768)=1,2,IF(WEEKDAY(B6768)=7,1,0))))))</f>
        <v>1</v>
      </c>
    </row>
    <row r="6769" spans="2:21" ht="13.95" customHeight="1" x14ac:dyDescent="0.25">
      <c r="B6769" s="784">
        <f t="shared" si="317"/>
        <v>45664</v>
      </c>
      <c r="C6769" s="785">
        <v>21</v>
      </c>
      <c r="D6769" s="786">
        <f>IFERROR((INDEX(METADATA!$T$2:$T$20,MATCH(B6769,METADATA!$S$2:$S$20,0))),0)</f>
        <v>0</v>
      </c>
      <c r="E6769" s="785" t="str">
        <f t="shared" si="315"/>
        <v>LO</v>
      </c>
      <c r="F6769" s="786">
        <f>VLOOKUP(C6769,METADATA!$A$5:$H$29,IF(E6769="HI",2,IF(E6769="LO",6,10))+IF(D6769=1,2,IF(D6769=7,1,(IF(WEEKDAY(B6769)=1,2,IF(WEEKDAY(B6769)=7,1,0))))))</f>
        <v>2</v>
      </c>
      <c r="G6769" s="786">
        <f>VLOOKUP(C6769,METADATA!$J$5:$Q$29,IF(E6769="HI",2,IF(E6769="LO",6,10))+IF(D6769=1,2,IF(D6769=7,1,(IF(WEEKDAY(B6769)=1,2,IF(WEEKDAY(B6769)=7,1,0))))))</f>
        <v>2</v>
      </c>
      <c r="H6769" s="787">
        <v>9990.75</v>
      </c>
      <c r="I6769" s="788">
        <v>4523.8699951171875</v>
      </c>
      <c r="K6769" s="795">
        <v>0</v>
      </c>
      <c r="M6769" s="798">
        <f t="shared" si="316"/>
        <v>10967.246021459607</v>
      </c>
      <c r="N6769" s="303"/>
      <c r="S6769" s="786">
        <v>0</v>
      </c>
      <c r="T6769" s="781">
        <f>VLOOKUP(C6769,METADATA!$J$5:$Q$29,IF(E6769="HI",2,IF(E6769="LO",6,10))+IF(S6769=1,2,IF(D6769=7,1,(IF(WEEKDAY(B6769)=1,2,IF(WEEKDAY(B6769)=7,1,0))))))</f>
        <v>2</v>
      </c>
      <c r="U6769" s="781">
        <f>VLOOKUP(C6769,METADATA!$A$5:$H$29,IF(E6769="HI",2,IF(E6769="LO",6,10))+IF(S6769=1,2,IF(D6769=7,1,(IF(WEEKDAY(B6769)=1,2,IF(WEEKDAY(B6769)=7,1,0))))))</f>
        <v>2</v>
      </c>
    </row>
    <row r="6770" spans="2:21" ht="13.95" customHeight="1" x14ac:dyDescent="0.25">
      <c r="B6770" s="784">
        <f t="shared" si="317"/>
        <v>45664</v>
      </c>
      <c r="C6770" s="785">
        <v>22</v>
      </c>
      <c r="D6770" s="786">
        <f>IFERROR((INDEX(METADATA!$T$2:$T$20,MATCH(B6770,METADATA!$S$2:$S$20,0))),0)</f>
        <v>0</v>
      </c>
      <c r="E6770" s="785" t="str">
        <f t="shared" si="315"/>
        <v>LO</v>
      </c>
      <c r="F6770" s="786">
        <f>VLOOKUP(C6770,METADATA!$A$5:$H$29,IF(E6770="HI",2,IF(E6770="LO",6,10))+IF(D6770=1,2,IF(D6770=7,1,(IF(WEEKDAY(B6770)=1,2,IF(WEEKDAY(B6770)=7,1,0))))))</f>
        <v>3</v>
      </c>
      <c r="G6770" s="786">
        <f>VLOOKUP(C6770,METADATA!$J$5:$Q$29,IF(E6770="HI",2,IF(E6770="LO",6,10))+IF(D6770=1,2,IF(D6770=7,1,(IF(WEEKDAY(B6770)=1,2,IF(WEEKDAY(B6770)=7,1,0))))))</f>
        <v>3</v>
      </c>
      <c r="H6770" s="787">
        <v>8859</v>
      </c>
      <c r="I6770" s="788">
        <v>4618.0649108886719</v>
      </c>
      <c r="K6770" s="795">
        <v>0</v>
      </c>
      <c r="M6770" s="798">
        <f t="shared" si="316"/>
        <v>9990.415633054572</v>
      </c>
      <c r="N6770" s="303"/>
      <c r="S6770" s="786">
        <v>0</v>
      </c>
      <c r="T6770" s="781">
        <f>VLOOKUP(C6770,METADATA!$J$5:$Q$29,IF(E6770="HI",2,IF(E6770="LO",6,10))+IF(S6770=1,2,IF(D6770=7,1,(IF(WEEKDAY(B6770)=1,2,IF(WEEKDAY(B6770)=7,1,0))))))</f>
        <v>3</v>
      </c>
      <c r="U6770" s="781">
        <f>VLOOKUP(C6770,METADATA!$A$5:$H$29,IF(E6770="HI",2,IF(E6770="LO",6,10))+IF(S6770=1,2,IF(D6770=7,1,(IF(WEEKDAY(B6770)=1,2,IF(WEEKDAY(B6770)=7,1,0))))))</f>
        <v>3</v>
      </c>
    </row>
    <row r="6771" spans="2:21" ht="13.95" customHeight="1" x14ac:dyDescent="0.25">
      <c r="B6771" s="784">
        <f t="shared" si="317"/>
        <v>45664</v>
      </c>
      <c r="C6771" s="785">
        <v>23</v>
      </c>
      <c r="D6771" s="786">
        <f>IFERROR((INDEX(METADATA!$T$2:$T$20,MATCH(B6771,METADATA!$S$2:$S$20,0))),0)</f>
        <v>0</v>
      </c>
      <c r="E6771" s="785" t="str">
        <f t="shared" si="315"/>
        <v>LO</v>
      </c>
      <c r="F6771" s="786">
        <f>VLOOKUP(C6771,METADATA!$A$5:$H$29,IF(E6771="HI",2,IF(E6771="LO",6,10))+IF(D6771=1,2,IF(D6771=7,1,(IF(WEEKDAY(B6771)=1,2,IF(WEEKDAY(B6771)=7,1,0))))))</f>
        <v>3</v>
      </c>
      <c r="G6771" s="786">
        <f>VLOOKUP(C6771,METADATA!$J$5:$Q$29,IF(E6771="HI",2,IF(E6771="LO",6,10))+IF(D6771=1,2,IF(D6771=7,1,(IF(WEEKDAY(B6771)=1,2,IF(WEEKDAY(B6771)=7,1,0))))))</f>
        <v>3</v>
      </c>
      <c r="H6771" s="787">
        <v>8014.75</v>
      </c>
      <c r="I6771" s="788">
        <v>4557.9349975585938</v>
      </c>
      <c r="K6771" s="795">
        <v>0</v>
      </c>
      <c r="M6771" s="798">
        <f t="shared" si="316"/>
        <v>9220.1404004749002</v>
      </c>
      <c r="N6771" s="303"/>
      <c r="S6771" s="786">
        <v>0</v>
      </c>
      <c r="T6771" s="781">
        <f>VLOOKUP(C6771,METADATA!$J$5:$Q$29,IF(E6771="HI",2,IF(E6771="LO",6,10))+IF(S6771=1,2,IF(D6771=7,1,(IF(WEEKDAY(B6771)=1,2,IF(WEEKDAY(B6771)=7,1,0))))))</f>
        <v>3</v>
      </c>
      <c r="U6771" s="781">
        <f>VLOOKUP(C6771,METADATA!$A$5:$H$29,IF(E6771="HI",2,IF(E6771="LO",6,10))+IF(S6771=1,2,IF(D6771=7,1,(IF(WEEKDAY(B6771)=1,2,IF(WEEKDAY(B6771)=7,1,0))))))</f>
        <v>3</v>
      </c>
    </row>
    <row r="6772" spans="2:21" ht="13.95" customHeight="1" x14ac:dyDescent="0.25">
      <c r="B6772" s="784">
        <f t="shared" si="317"/>
        <v>45665</v>
      </c>
      <c r="C6772" s="785">
        <v>0</v>
      </c>
      <c r="D6772" s="786">
        <f>IFERROR((INDEX(METADATA!$T$2:$T$20,MATCH(B6772,METADATA!$S$2:$S$20,0))),0)</f>
        <v>0</v>
      </c>
      <c r="E6772" s="785" t="str">
        <f t="shared" si="315"/>
        <v>LO</v>
      </c>
      <c r="F6772" s="786">
        <f>VLOOKUP(C6772,METADATA!$A$5:$H$29,IF(E6772="HI",2,IF(E6772="LO",6,10))+IF(D6772=1,2,IF(D6772=7,1,(IF(WEEKDAY(B6772)=1,2,IF(WEEKDAY(B6772)=7,1,0))))))</f>
        <v>3</v>
      </c>
      <c r="G6772" s="786">
        <f>VLOOKUP(C6772,METADATA!$J$5:$Q$29,IF(E6772="HI",2,IF(E6772="LO",6,10))+IF(D6772=1,2,IF(D6772=7,1,(IF(WEEKDAY(B6772)=1,2,IF(WEEKDAY(B6772)=7,1,0))))))</f>
        <v>3</v>
      </c>
      <c r="H6772" s="787">
        <v>7601.25</v>
      </c>
      <c r="I6772" s="788">
        <v>4653.4749145507813</v>
      </c>
      <c r="K6772" s="795">
        <v>0</v>
      </c>
      <c r="M6772" s="798">
        <f t="shared" si="316"/>
        <v>8912.5658675183658</v>
      </c>
      <c r="N6772" s="303"/>
      <c r="S6772" s="786">
        <v>0</v>
      </c>
      <c r="T6772" s="781">
        <f>VLOOKUP(C6772,METADATA!$J$5:$Q$29,IF(E6772="HI",2,IF(E6772="LO",6,10))+IF(S6772=1,2,IF(D6772=7,1,(IF(WEEKDAY(B6772)=1,2,IF(WEEKDAY(B6772)=7,1,0))))))</f>
        <v>3</v>
      </c>
      <c r="U6772" s="781">
        <f>VLOOKUP(C6772,METADATA!$A$5:$H$29,IF(E6772="HI",2,IF(E6772="LO",6,10))+IF(S6772=1,2,IF(D6772=7,1,(IF(WEEKDAY(B6772)=1,2,IF(WEEKDAY(B6772)=7,1,0))))))</f>
        <v>3</v>
      </c>
    </row>
    <row r="6773" spans="2:21" ht="13.95" customHeight="1" x14ac:dyDescent="0.25">
      <c r="B6773" s="784">
        <f t="shared" si="317"/>
        <v>45665</v>
      </c>
      <c r="C6773" s="785">
        <v>1</v>
      </c>
      <c r="D6773" s="786">
        <f>IFERROR((INDEX(METADATA!$T$2:$T$20,MATCH(B6773,METADATA!$S$2:$S$20,0))),0)</f>
        <v>0</v>
      </c>
      <c r="E6773" s="785" t="str">
        <f t="shared" si="315"/>
        <v>LO</v>
      </c>
      <c r="F6773" s="786">
        <f>VLOOKUP(C6773,METADATA!$A$5:$H$29,IF(E6773="HI",2,IF(E6773="LO",6,10))+IF(D6773=1,2,IF(D6773=7,1,(IF(WEEKDAY(B6773)=1,2,IF(WEEKDAY(B6773)=7,1,0))))))</f>
        <v>3</v>
      </c>
      <c r="G6773" s="786">
        <f>VLOOKUP(C6773,METADATA!$J$5:$Q$29,IF(E6773="HI",2,IF(E6773="LO",6,10))+IF(D6773=1,2,IF(D6773=7,1,(IF(WEEKDAY(B6773)=1,2,IF(WEEKDAY(B6773)=7,1,0))))))</f>
        <v>3</v>
      </c>
      <c r="H6773" s="787">
        <v>7101.75</v>
      </c>
      <c r="I6773" s="788">
        <v>4661.9700927734375</v>
      </c>
      <c r="K6773" s="795">
        <v>0</v>
      </c>
      <c r="M6773" s="798">
        <f t="shared" si="316"/>
        <v>8495.2232583031018</v>
      </c>
      <c r="N6773" s="303"/>
      <c r="S6773" s="786">
        <v>0</v>
      </c>
      <c r="T6773" s="781">
        <f>VLOOKUP(C6773,METADATA!$J$5:$Q$29,IF(E6773="HI",2,IF(E6773="LO",6,10))+IF(S6773=1,2,IF(D6773=7,1,(IF(WEEKDAY(B6773)=1,2,IF(WEEKDAY(B6773)=7,1,0))))))</f>
        <v>3</v>
      </c>
      <c r="U6773" s="781">
        <f>VLOOKUP(C6773,METADATA!$A$5:$H$29,IF(E6773="HI",2,IF(E6773="LO",6,10))+IF(S6773=1,2,IF(D6773=7,1,(IF(WEEKDAY(B6773)=1,2,IF(WEEKDAY(B6773)=7,1,0))))))</f>
        <v>3</v>
      </c>
    </row>
    <row r="6774" spans="2:21" ht="13.95" customHeight="1" x14ac:dyDescent="0.25">
      <c r="B6774" s="784">
        <f t="shared" si="317"/>
        <v>45665</v>
      </c>
      <c r="C6774" s="785">
        <v>2</v>
      </c>
      <c r="D6774" s="786">
        <f>IFERROR((INDEX(METADATA!$T$2:$T$20,MATCH(B6774,METADATA!$S$2:$S$20,0))),0)</f>
        <v>0</v>
      </c>
      <c r="E6774" s="785" t="str">
        <f t="shared" si="315"/>
        <v>LO</v>
      </c>
      <c r="F6774" s="786">
        <f>VLOOKUP(C6774,METADATA!$A$5:$H$29,IF(E6774="HI",2,IF(E6774="LO",6,10))+IF(D6774=1,2,IF(D6774=7,1,(IF(WEEKDAY(B6774)=1,2,IF(WEEKDAY(B6774)=7,1,0))))))</f>
        <v>3</v>
      </c>
      <c r="G6774" s="786">
        <f>VLOOKUP(C6774,METADATA!$J$5:$Q$29,IF(E6774="HI",2,IF(E6774="LO",6,10))+IF(D6774=1,2,IF(D6774=7,1,(IF(WEEKDAY(B6774)=1,2,IF(WEEKDAY(B6774)=7,1,0))))))</f>
        <v>3</v>
      </c>
      <c r="H6774" s="787">
        <v>7028.25</v>
      </c>
      <c r="I6774" s="788">
        <v>4740.8450317382813</v>
      </c>
      <c r="K6774" s="795">
        <v>0</v>
      </c>
      <c r="M6774" s="798">
        <f t="shared" si="316"/>
        <v>8477.7302196671444</v>
      </c>
      <c r="N6774" s="303"/>
      <c r="S6774" s="786">
        <v>0</v>
      </c>
      <c r="T6774" s="781">
        <f>VLOOKUP(C6774,METADATA!$J$5:$Q$29,IF(E6774="HI",2,IF(E6774="LO",6,10))+IF(S6774=1,2,IF(D6774=7,1,(IF(WEEKDAY(B6774)=1,2,IF(WEEKDAY(B6774)=7,1,0))))))</f>
        <v>3</v>
      </c>
      <c r="U6774" s="781">
        <f>VLOOKUP(C6774,METADATA!$A$5:$H$29,IF(E6774="HI",2,IF(E6774="LO",6,10))+IF(S6774=1,2,IF(D6774=7,1,(IF(WEEKDAY(B6774)=1,2,IF(WEEKDAY(B6774)=7,1,0))))))</f>
        <v>3</v>
      </c>
    </row>
    <row r="6775" spans="2:21" ht="13.95" customHeight="1" x14ac:dyDescent="0.25">
      <c r="B6775" s="784">
        <f t="shared" si="317"/>
        <v>45665</v>
      </c>
      <c r="C6775" s="785">
        <v>3</v>
      </c>
      <c r="D6775" s="786">
        <f>IFERROR((INDEX(METADATA!$T$2:$T$20,MATCH(B6775,METADATA!$S$2:$S$20,0))),0)</f>
        <v>0</v>
      </c>
      <c r="E6775" s="785" t="str">
        <f t="shared" si="315"/>
        <v>LO</v>
      </c>
      <c r="F6775" s="786">
        <f>VLOOKUP(C6775,METADATA!$A$5:$H$29,IF(E6775="HI",2,IF(E6775="LO",6,10))+IF(D6775=1,2,IF(D6775=7,1,(IF(WEEKDAY(B6775)=1,2,IF(WEEKDAY(B6775)=7,1,0))))))</f>
        <v>3</v>
      </c>
      <c r="G6775" s="786">
        <f>VLOOKUP(C6775,METADATA!$J$5:$Q$29,IF(E6775="HI",2,IF(E6775="LO",6,10))+IF(D6775=1,2,IF(D6775=7,1,(IF(WEEKDAY(B6775)=1,2,IF(WEEKDAY(B6775)=7,1,0))))))</f>
        <v>3</v>
      </c>
      <c r="H6775" s="787">
        <v>7178</v>
      </c>
      <c r="I6775" s="788">
        <v>4734.3799743652344</v>
      </c>
      <c r="K6775" s="795">
        <v>0</v>
      </c>
      <c r="M6775" s="798">
        <f t="shared" si="316"/>
        <v>8598.723029710316</v>
      </c>
      <c r="N6775" s="303"/>
      <c r="S6775" s="786">
        <v>0</v>
      </c>
      <c r="T6775" s="781">
        <f>VLOOKUP(C6775,METADATA!$J$5:$Q$29,IF(E6775="HI",2,IF(E6775="LO",6,10))+IF(S6775=1,2,IF(D6775=7,1,(IF(WEEKDAY(B6775)=1,2,IF(WEEKDAY(B6775)=7,1,0))))))</f>
        <v>3</v>
      </c>
      <c r="U6775" s="781">
        <f>VLOOKUP(C6775,METADATA!$A$5:$H$29,IF(E6775="HI",2,IF(E6775="LO",6,10))+IF(S6775=1,2,IF(D6775=7,1,(IF(WEEKDAY(B6775)=1,2,IF(WEEKDAY(B6775)=7,1,0))))))</f>
        <v>3</v>
      </c>
    </row>
    <row r="6776" spans="2:21" ht="13.95" customHeight="1" x14ac:dyDescent="0.25">
      <c r="B6776" s="784">
        <f t="shared" si="317"/>
        <v>45665</v>
      </c>
      <c r="C6776" s="785">
        <v>4</v>
      </c>
      <c r="D6776" s="786">
        <f>IFERROR((INDEX(METADATA!$T$2:$T$20,MATCH(B6776,METADATA!$S$2:$S$20,0))),0)</f>
        <v>0</v>
      </c>
      <c r="E6776" s="785" t="str">
        <f t="shared" si="315"/>
        <v>LO</v>
      </c>
      <c r="F6776" s="786">
        <f>VLOOKUP(C6776,METADATA!$A$5:$H$29,IF(E6776="HI",2,IF(E6776="LO",6,10))+IF(D6776=1,2,IF(D6776=7,1,(IF(WEEKDAY(B6776)=1,2,IF(WEEKDAY(B6776)=7,1,0))))))</f>
        <v>3</v>
      </c>
      <c r="G6776" s="786">
        <f>VLOOKUP(C6776,METADATA!$J$5:$Q$29,IF(E6776="HI",2,IF(E6776="LO",6,10))+IF(D6776=1,2,IF(D6776=7,1,(IF(WEEKDAY(B6776)=1,2,IF(WEEKDAY(B6776)=7,1,0))))))</f>
        <v>3</v>
      </c>
      <c r="H6776" s="787">
        <v>7470.25</v>
      </c>
      <c r="I6776" s="788">
        <v>4670.8750305175781</v>
      </c>
      <c r="K6776" s="795">
        <v>870.51250000000005</v>
      </c>
      <c r="M6776" s="798">
        <f t="shared" si="316"/>
        <v>8810.318303739803</v>
      </c>
      <c r="N6776" s="303"/>
      <c r="S6776" s="786">
        <v>0</v>
      </c>
      <c r="T6776" s="781">
        <f>VLOOKUP(C6776,METADATA!$J$5:$Q$29,IF(E6776="HI",2,IF(E6776="LO",6,10))+IF(S6776=1,2,IF(D6776=7,1,(IF(WEEKDAY(B6776)=1,2,IF(WEEKDAY(B6776)=7,1,0))))))</f>
        <v>3</v>
      </c>
      <c r="U6776" s="781">
        <f>VLOOKUP(C6776,METADATA!$A$5:$H$29,IF(E6776="HI",2,IF(E6776="LO",6,10))+IF(S6776=1,2,IF(D6776=7,1,(IF(WEEKDAY(B6776)=1,2,IF(WEEKDAY(B6776)=7,1,0))))))</f>
        <v>3</v>
      </c>
    </row>
    <row r="6777" spans="2:21" ht="13.95" customHeight="1" x14ac:dyDescent="0.25">
      <c r="B6777" s="784">
        <f t="shared" si="317"/>
        <v>45665</v>
      </c>
      <c r="C6777" s="785">
        <v>5</v>
      </c>
      <c r="D6777" s="786">
        <f>IFERROR((INDEX(METADATA!$T$2:$T$20,MATCH(B6777,METADATA!$S$2:$S$20,0))),0)</f>
        <v>0</v>
      </c>
      <c r="E6777" s="785" t="str">
        <f t="shared" si="315"/>
        <v>LO</v>
      </c>
      <c r="F6777" s="786">
        <f>VLOOKUP(C6777,METADATA!$A$5:$H$29,IF(E6777="HI",2,IF(E6777="LO",6,10))+IF(D6777=1,2,IF(D6777=7,1,(IF(WEEKDAY(B6777)=1,2,IF(WEEKDAY(B6777)=7,1,0))))))</f>
        <v>3</v>
      </c>
      <c r="G6777" s="786">
        <f>VLOOKUP(C6777,METADATA!$J$5:$Q$29,IF(E6777="HI",2,IF(E6777="LO",6,10))+IF(D6777=1,2,IF(D6777=7,1,(IF(WEEKDAY(B6777)=1,2,IF(WEEKDAY(B6777)=7,1,0))))))</f>
        <v>3</v>
      </c>
      <c r="H6777" s="787">
        <v>7701.5</v>
      </c>
      <c r="I6777" s="788">
        <v>4543.1400146484375</v>
      </c>
      <c r="K6777" s="795">
        <v>865.8125</v>
      </c>
      <c r="M6777" s="798">
        <f t="shared" si="316"/>
        <v>8941.6566386044924</v>
      </c>
      <c r="N6777" s="303"/>
      <c r="S6777" s="786">
        <v>0</v>
      </c>
      <c r="T6777" s="781">
        <f>VLOOKUP(C6777,METADATA!$J$5:$Q$29,IF(E6777="HI",2,IF(E6777="LO",6,10))+IF(S6777=1,2,IF(D6777=7,1,(IF(WEEKDAY(B6777)=1,2,IF(WEEKDAY(B6777)=7,1,0))))))</f>
        <v>3</v>
      </c>
      <c r="U6777" s="781">
        <f>VLOOKUP(C6777,METADATA!$A$5:$H$29,IF(E6777="HI",2,IF(E6777="LO",6,10))+IF(S6777=1,2,IF(D6777=7,1,(IF(WEEKDAY(B6777)=1,2,IF(WEEKDAY(B6777)=7,1,0))))))</f>
        <v>3</v>
      </c>
    </row>
    <row r="6778" spans="2:21" ht="13.95" customHeight="1" x14ac:dyDescent="0.25">
      <c r="B6778" s="784">
        <f t="shared" si="317"/>
        <v>45665</v>
      </c>
      <c r="C6778" s="785">
        <v>6</v>
      </c>
      <c r="D6778" s="786">
        <f>IFERROR((INDEX(METADATA!$T$2:$T$20,MATCH(B6778,METADATA!$S$2:$S$20,0))),0)</f>
        <v>0</v>
      </c>
      <c r="E6778" s="785" t="str">
        <f t="shared" si="315"/>
        <v>LO</v>
      </c>
      <c r="F6778" s="786">
        <f>VLOOKUP(C6778,METADATA!$A$5:$H$29,IF(E6778="HI",2,IF(E6778="LO",6,10))+IF(D6778=1,2,IF(D6778=7,1,(IF(WEEKDAY(B6778)=1,2,IF(WEEKDAY(B6778)=7,1,0))))))</f>
        <v>2</v>
      </c>
      <c r="G6778" s="786">
        <f>VLOOKUP(C6778,METADATA!$J$5:$Q$29,IF(E6778="HI",2,IF(E6778="LO",6,10))+IF(D6778=1,2,IF(D6778=7,1,(IF(WEEKDAY(B6778)=1,2,IF(WEEKDAY(B6778)=7,1,0))))))</f>
        <v>2</v>
      </c>
      <c r="H6778" s="787">
        <v>8417</v>
      </c>
      <c r="I6778" s="788">
        <v>4443.7099304199219</v>
      </c>
      <c r="K6778" s="795">
        <v>834.63750000000005</v>
      </c>
      <c r="M6778" s="798">
        <f t="shared" si="316"/>
        <v>9518.0064585874607</v>
      </c>
      <c r="N6778" s="303"/>
      <c r="S6778" s="786">
        <v>0</v>
      </c>
      <c r="T6778" s="781">
        <f>VLOOKUP(C6778,METADATA!$J$5:$Q$29,IF(E6778="HI",2,IF(E6778="LO",6,10))+IF(S6778=1,2,IF(D6778=7,1,(IF(WEEKDAY(B6778)=1,2,IF(WEEKDAY(B6778)=7,1,0))))))</f>
        <v>2</v>
      </c>
      <c r="U6778" s="781">
        <f>VLOOKUP(C6778,METADATA!$A$5:$H$29,IF(E6778="HI",2,IF(E6778="LO",6,10))+IF(S6778=1,2,IF(D6778=7,1,(IF(WEEKDAY(B6778)=1,2,IF(WEEKDAY(B6778)=7,1,0))))))</f>
        <v>2</v>
      </c>
    </row>
    <row r="6779" spans="2:21" ht="13.95" customHeight="1" x14ac:dyDescent="0.25">
      <c r="B6779" s="784">
        <f t="shared" si="317"/>
        <v>45665</v>
      </c>
      <c r="C6779" s="785">
        <v>7</v>
      </c>
      <c r="D6779" s="786">
        <f>IFERROR((INDEX(METADATA!$T$2:$T$20,MATCH(B6779,METADATA!$S$2:$S$20,0))),0)</f>
        <v>0</v>
      </c>
      <c r="E6779" s="785" t="str">
        <f t="shared" si="315"/>
        <v>LO</v>
      </c>
      <c r="F6779" s="786">
        <f>VLOOKUP(C6779,METADATA!$A$5:$H$29,IF(E6779="HI",2,IF(E6779="LO",6,10))+IF(D6779=1,2,IF(D6779=7,1,(IF(WEEKDAY(B6779)=1,2,IF(WEEKDAY(B6779)=7,1,0))))))</f>
        <v>1</v>
      </c>
      <c r="G6779" s="786">
        <f>VLOOKUP(C6779,METADATA!$J$5:$Q$29,IF(E6779="HI",2,IF(E6779="LO",6,10))+IF(D6779=1,2,IF(D6779=7,1,(IF(WEEKDAY(B6779)=1,2,IF(WEEKDAY(B6779)=7,1,0))))))</f>
        <v>1</v>
      </c>
      <c r="H6779" s="787">
        <v>9187</v>
      </c>
      <c r="I6779" s="788">
        <v>4425.2249145507813</v>
      </c>
      <c r="K6779" s="795">
        <v>847.33749999999998</v>
      </c>
      <c r="M6779" s="798">
        <f t="shared" si="316"/>
        <v>10197.234161495016</v>
      </c>
      <c r="N6779" s="303"/>
      <c r="S6779" s="786">
        <v>0</v>
      </c>
      <c r="T6779" s="781">
        <f>VLOOKUP(C6779,METADATA!$J$5:$Q$29,IF(E6779="HI",2,IF(E6779="LO",6,10))+IF(S6779=1,2,IF(D6779=7,1,(IF(WEEKDAY(B6779)=1,2,IF(WEEKDAY(B6779)=7,1,0))))))</f>
        <v>1</v>
      </c>
      <c r="U6779" s="781">
        <f>VLOOKUP(C6779,METADATA!$A$5:$H$29,IF(E6779="HI",2,IF(E6779="LO",6,10))+IF(S6779=1,2,IF(D6779=7,1,(IF(WEEKDAY(B6779)=1,2,IF(WEEKDAY(B6779)=7,1,0))))))</f>
        <v>1</v>
      </c>
    </row>
    <row r="6780" spans="2:21" ht="13.95" customHeight="1" x14ac:dyDescent="0.25">
      <c r="B6780" s="784">
        <f t="shared" si="317"/>
        <v>45665</v>
      </c>
      <c r="C6780" s="785">
        <v>8</v>
      </c>
      <c r="D6780" s="786">
        <f>IFERROR((INDEX(METADATA!$T$2:$T$20,MATCH(B6780,METADATA!$S$2:$S$20,0))),0)</f>
        <v>0</v>
      </c>
      <c r="E6780" s="785" t="str">
        <f t="shared" si="315"/>
        <v>LO</v>
      </c>
      <c r="F6780" s="786">
        <f>VLOOKUP(C6780,METADATA!$A$5:$H$29,IF(E6780="HI",2,IF(E6780="LO",6,10))+IF(D6780=1,2,IF(D6780=7,1,(IF(WEEKDAY(B6780)=1,2,IF(WEEKDAY(B6780)=7,1,0))))))</f>
        <v>1</v>
      </c>
      <c r="G6780" s="786">
        <f>VLOOKUP(C6780,METADATA!$J$5:$Q$29,IF(E6780="HI",2,IF(E6780="LO",6,10))+IF(D6780=1,2,IF(D6780=7,1,(IF(WEEKDAY(B6780)=1,2,IF(WEEKDAY(B6780)=7,1,0))))))</f>
        <v>1</v>
      </c>
      <c r="H6780" s="787">
        <v>10363</v>
      </c>
      <c r="I6780" s="788">
        <v>3832.3500061035156</v>
      </c>
      <c r="K6780" s="795">
        <v>851.61249999999995</v>
      </c>
      <c r="M6780" s="798">
        <f t="shared" si="316"/>
        <v>11048.921918869804</v>
      </c>
      <c r="N6780" s="303"/>
      <c r="S6780" s="786">
        <v>0</v>
      </c>
      <c r="T6780" s="781">
        <f>VLOOKUP(C6780,METADATA!$J$5:$Q$29,IF(E6780="HI",2,IF(E6780="LO",6,10))+IF(S6780=1,2,IF(D6780=7,1,(IF(WEEKDAY(B6780)=1,2,IF(WEEKDAY(B6780)=7,1,0))))))</f>
        <v>1</v>
      </c>
      <c r="U6780" s="781">
        <f>VLOOKUP(C6780,METADATA!$A$5:$H$29,IF(E6780="HI",2,IF(E6780="LO",6,10))+IF(S6780=1,2,IF(D6780=7,1,(IF(WEEKDAY(B6780)=1,2,IF(WEEKDAY(B6780)=7,1,0))))))</f>
        <v>1</v>
      </c>
    </row>
    <row r="6781" spans="2:21" ht="13.95" customHeight="1" x14ac:dyDescent="0.25">
      <c r="B6781" s="784">
        <f t="shared" si="317"/>
        <v>45665</v>
      </c>
      <c r="C6781" s="785">
        <v>9</v>
      </c>
      <c r="D6781" s="786">
        <f>IFERROR((INDEX(METADATA!$T$2:$T$20,MATCH(B6781,METADATA!$S$2:$S$20,0))),0)</f>
        <v>0</v>
      </c>
      <c r="E6781" s="785" t="str">
        <f t="shared" si="315"/>
        <v>LO</v>
      </c>
      <c r="F6781" s="786">
        <f>VLOOKUP(C6781,METADATA!$A$5:$H$29,IF(E6781="HI",2,IF(E6781="LO",6,10))+IF(D6781=1,2,IF(D6781=7,1,(IF(WEEKDAY(B6781)=1,2,IF(WEEKDAY(B6781)=7,1,0))))))</f>
        <v>2</v>
      </c>
      <c r="G6781" s="786">
        <f>VLOOKUP(C6781,METADATA!$J$5:$Q$29,IF(E6781="HI",2,IF(E6781="LO",6,10))+IF(D6781=1,2,IF(D6781=7,1,(IF(WEEKDAY(B6781)=1,2,IF(WEEKDAY(B6781)=7,1,0))))))</f>
        <v>1</v>
      </c>
      <c r="H6781" s="787">
        <v>11130</v>
      </c>
      <c r="I6781" s="788">
        <v>3949.5700378417969</v>
      </c>
      <c r="K6781" s="795">
        <v>856.5</v>
      </c>
      <c r="M6781" s="798">
        <f t="shared" si="316"/>
        <v>11809.995913793435</v>
      </c>
      <c r="N6781" s="303"/>
      <c r="S6781" s="786">
        <v>0</v>
      </c>
      <c r="T6781" s="781">
        <f>VLOOKUP(C6781,METADATA!$J$5:$Q$29,IF(E6781="HI",2,IF(E6781="LO",6,10))+IF(S6781=1,2,IF(D6781=7,1,(IF(WEEKDAY(B6781)=1,2,IF(WEEKDAY(B6781)=7,1,0))))))</f>
        <v>1</v>
      </c>
      <c r="U6781" s="781">
        <f>VLOOKUP(C6781,METADATA!$A$5:$H$29,IF(E6781="HI",2,IF(E6781="LO",6,10))+IF(S6781=1,2,IF(D6781=7,1,(IF(WEEKDAY(B6781)=1,2,IF(WEEKDAY(B6781)=7,1,0))))))</f>
        <v>2</v>
      </c>
    </row>
    <row r="6782" spans="2:21" ht="13.95" customHeight="1" x14ac:dyDescent="0.25">
      <c r="B6782" s="784">
        <f t="shared" si="317"/>
        <v>45665</v>
      </c>
      <c r="C6782" s="785">
        <v>10</v>
      </c>
      <c r="D6782" s="786">
        <f>IFERROR((INDEX(METADATA!$T$2:$T$20,MATCH(B6782,METADATA!$S$2:$S$20,0))),0)</f>
        <v>0</v>
      </c>
      <c r="E6782" s="785" t="str">
        <f t="shared" si="315"/>
        <v>LO</v>
      </c>
      <c r="F6782" s="786">
        <f>VLOOKUP(C6782,METADATA!$A$5:$H$29,IF(E6782="HI",2,IF(E6782="LO",6,10))+IF(D6782=1,2,IF(D6782=7,1,(IF(WEEKDAY(B6782)=1,2,IF(WEEKDAY(B6782)=7,1,0))))))</f>
        <v>2</v>
      </c>
      <c r="G6782" s="786">
        <f>VLOOKUP(C6782,METADATA!$J$5:$Q$29,IF(E6782="HI",2,IF(E6782="LO",6,10))+IF(D6782=1,2,IF(D6782=7,1,(IF(WEEKDAY(B6782)=1,2,IF(WEEKDAY(B6782)=7,1,0))))))</f>
        <v>2</v>
      </c>
      <c r="H6782" s="787">
        <v>11386.25</v>
      </c>
      <c r="I6782" s="788">
        <v>4270.6349182128906</v>
      </c>
      <c r="K6782" s="795">
        <v>824.32500000000005</v>
      </c>
      <c r="M6782" s="798">
        <f t="shared" si="316"/>
        <v>12160.798150909308</v>
      </c>
      <c r="N6782" s="303"/>
      <c r="S6782" s="786">
        <v>0</v>
      </c>
      <c r="T6782" s="781">
        <f>VLOOKUP(C6782,METADATA!$J$5:$Q$29,IF(E6782="HI",2,IF(E6782="LO",6,10))+IF(S6782=1,2,IF(D6782=7,1,(IF(WEEKDAY(B6782)=1,2,IF(WEEKDAY(B6782)=7,1,0))))))</f>
        <v>2</v>
      </c>
      <c r="U6782" s="781">
        <f>VLOOKUP(C6782,METADATA!$A$5:$H$29,IF(E6782="HI",2,IF(E6782="LO",6,10))+IF(S6782=1,2,IF(D6782=7,1,(IF(WEEKDAY(B6782)=1,2,IF(WEEKDAY(B6782)=7,1,0))))))</f>
        <v>2</v>
      </c>
    </row>
    <row r="6783" spans="2:21" ht="13.95" customHeight="1" x14ac:dyDescent="0.25">
      <c r="B6783" s="784">
        <f t="shared" si="317"/>
        <v>45665</v>
      </c>
      <c r="C6783" s="785">
        <v>11</v>
      </c>
      <c r="D6783" s="786">
        <f>IFERROR((INDEX(METADATA!$T$2:$T$20,MATCH(B6783,METADATA!$S$2:$S$20,0))),0)</f>
        <v>0</v>
      </c>
      <c r="E6783" s="785" t="str">
        <f t="shared" si="315"/>
        <v>LO</v>
      </c>
      <c r="F6783" s="786">
        <f>VLOOKUP(C6783,METADATA!$A$5:$H$29,IF(E6783="HI",2,IF(E6783="LO",6,10))+IF(D6783=1,2,IF(D6783=7,1,(IF(WEEKDAY(B6783)=1,2,IF(WEEKDAY(B6783)=7,1,0))))))</f>
        <v>2</v>
      </c>
      <c r="G6783" s="786">
        <f>VLOOKUP(C6783,METADATA!$J$5:$Q$29,IF(E6783="HI",2,IF(E6783="LO",6,10))+IF(D6783=1,2,IF(D6783=7,1,(IF(WEEKDAY(B6783)=1,2,IF(WEEKDAY(B6783)=7,1,0))))))</f>
        <v>2</v>
      </c>
      <c r="H6783" s="787">
        <v>11490.75</v>
      </c>
      <c r="I6783" s="788">
        <v>4362.8900146484375</v>
      </c>
      <c r="K6783" s="795">
        <v>882.73749999999995</v>
      </c>
      <c r="M6783" s="798">
        <f t="shared" si="316"/>
        <v>12291.140908899346</v>
      </c>
      <c r="N6783" s="303"/>
      <c r="S6783" s="786">
        <v>0</v>
      </c>
      <c r="T6783" s="781">
        <f>VLOOKUP(C6783,METADATA!$J$5:$Q$29,IF(E6783="HI",2,IF(E6783="LO",6,10))+IF(S6783=1,2,IF(D6783=7,1,(IF(WEEKDAY(B6783)=1,2,IF(WEEKDAY(B6783)=7,1,0))))))</f>
        <v>2</v>
      </c>
      <c r="U6783" s="781">
        <f>VLOOKUP(C6783,METADATA!$A$5:$H$29,IF(E6783="HI",2,IF(E6783="LO",6,10))+IF(S6783=1,2,IF(D6783=7,1,(IF(WEEKDAY(B6783)=1,2,IF(WEEKDAY(B6783)=7,1,0))))))</f>
        <v>2</v>
      </c>
    </row>
    <row r="6784" spans="2:21" ht="13.95" customHeight="1" x14ac:dyDescent="0.25">
      <c r="B6784" s="784">
        <f t="shared" si="317"/>
        <v>45665</v>
      </c>
      <c r="C6784" s="785">
        <v>12</v>
      </c>
      <c r="D6784" s="786">
        <f>IFERROR((INDEX(METADATA!$T$2:$T$20,MATCH(B6784,METADATA!$S$2:$S$20,0))),0)</f>
        <v>0</v>
      </c>
      <c r="E6784" s="785" t="str">
        <f t="shared" si="315"/>
        <v>LO</v>
      </c>
      <c r="F6784" s="786">
        <f>VLOOKUP(C6784,METADATA!$A$5:$H$29,IF(E6784="HI",2,IF(E6784="LO",6,10))+IF(D6784=1,2,IF(D6784=7,1,(IF(WEEKDAY(B6784)=1,2,IF(WEEKDAY(B6784)=7,1,0))))))</f>
        <v>2</v>
      </c>
      <c r="G6784" s="786">
        <f>VLOOKUP(C6784,METADATA!$J$5:$Q$29,IF(E6784="HI",2,IF(E6784="LO",6,10))+IF(D6784=1,2,IF(D6784=7,1,(IF(WEEKDAY(B6784)=1,2,IF(WEEKDAY(B6784)=7,1,0))))))</f>
        <v>2</v>
      </c>
      <c r="H6784" s="787">
        <v>11681.25</v>
      </c>
      <c r="I6784" s="788">
        <v>4439.1349182128906</v>
      </c>
      <c r="K6784" s="795">
        <v>909.3125</v>
      </c>
      <c r="M6784" s="798">
        <f t="shared" si="316"/>
        <v>12496.300267863164</v>
      </c>
      <c r="N6784" s="303"/>
      <c r="S6784" s="786">
        <v>0</v>
      </c>
      <c r="T6784" s="781">
        <f>VLOOKUP(C6784,METADATA!$J$5:$Q$29,IF(E6784="HI",2,IF(E6784="LO",6,10))+IF(S6784=1,2,IF(D6784=7,1,(IF(WEEKDAY(B6784)=1,2,IF(WEEKDAY(B6784)=7,1,0))))))</f>
        <v>2</v>
      </c>
      <c r="U6784" s="781">
        <f>VLOOKUP(C6784,METADATA!$A$5:$H$29,IF(E6784="HI",2,IF(E6784="LO",6,10))+IF(S6784=1,2,IF(D6784=7,1,(IF(WEEKDAY(B6784)=1,2,IF(WEEKDAY(B6784)=7,1,0))))))</f>
        <v>2</v>
      </c>
    </row>
    <row r="6785" spans="2:21" ht="13.95" customHeight="1" x14ac:dyDescent="0.25">
      <c r="B6785" s="784">
        <f t="shared" si="317"/>
        <v>45665</v>
      </c>
      <c r="C6785" s="785">
        <v>13</v>
      </c>
      <c r="D6785" s="786">
        <f>IFERROR((INDEX(METADATA!$T$2:$T$20,MATCH(B6785,METADATA!$S$2:$S$20,0))),0)</f>
        <v>0</v>
      </c>
      <c r="E6785" s="785" t="str">
        <f t="shared" si="315"/>
        <v>LO</v>
      </c>
      <c r="F6785" s="786">
        <f>VLOOKUP(C6785,METADATA!$A$5:$H$29,IF(E6785="HI",2,IF(E6785="LO",6,10))+IF(D6785=1,2,IF(D6785=7,1,(IF(WEEKDAY(B6785)=1,2,IF(WEEKDAY(B6785)=7,1,0))))))</f>
        <v>2</v>
      </c>
      <c r="G6785" s="786">
        <f>VLOOKUP(C6785,METADATA!$J$5:$Q$29,IF(E6785="HI",2,IF(E6785="LO",6,10))+IF(D6785=1,2,IF(D6785=7,1,(IF(WEEKDAY(B6785)=1,2,IF(WEEKDAY(B6785)=7,1,0))))))</f>
        <v>2</v>
      </c>
      <c r="H6785" s="787">
        <v>11360.25</v>
      </c>
      <c r="I6785" s="788">
        <v>4532.9499816894531</v>
      </c>
      <c r="K6785" s="795">
        <v>905.6</v>
      </c>
      <c r="M6785" s="798">
        <f t="shared" si="316"/>
        <v>12231.227068409711</v>
      </c>
      <c r="N6785" s="303"/>
      <c r="S6785" s="786">
        <v>0</v>
      </c>
      <c r="T6785" s="781">
        <f>VLOOKUP(C6785,METADATA!$J$5:$Q$29,IF(E6785="HI",2,IF(E6785="LO",6,10))+IF(S6785=1,2,IF(D6785=7,1,(IF(WEEKDAY(B6785)=1,2,IF(WEEKDAY(B6785)=7,1,0))))))</f>
        <v>2</v>
      </c>
      <c r="U6785" s="781">
        <f>VLOOKUP(C6785,METADATA!$A$5:$H$29,IF(E6785="HI",2,IF(E6785="LO",6,10))+IF(S6785=1,2,IF(D6785=7,1,(IF(WEEKDAY(B6785)=1,2,IF(WEEKDAY(B6785)=7,1,0))))))</f>
        <v>2</v>
      </c>
    </row>
    <row r="6786" spans="2:21" ht="13.95" customHeight="1" x14ac:dyDescent="0.25">
      <c r="B6786" s="784">
        <f t="shared" si="317"/>
        <v>45665</v>
      </c>
      <c r="C6786" s="785">
        <v>14</v>
      </c>
      <c r="D6786" s="786">
        <f>IFERROR((INDEX(METADATA!$T$2:$T$20,MATCH(B6786,METADATA!$S$2:$S$20,0))),0)</f>
        <v>0</v>
      </c>
      <c r="E6786" s="785" t="str">
        <f t="shared" si="315"/>
        <v>LO</v>
      </c>
      <c r="F6786" s="786">
        <f>VLOOKUP(C6786,METADATA!$A$5:$H$29,IF(E6786="HI",2,IF(E6786="LO",6,10))+IF(D6786=1,2,IF(D6786=7,1,(IF(WEEKDAY(B6786)=1,2,IF(WEEKDAY(B6786)=7,1,0))))))</f>
        <v>2</v>
      </c>
      <c r="G6786" s="786">
        <f>VLOOKUP(C6786,METADATA!$J$5:$Q$29,IF(E6786="HI",2,IF(E6786="LO",6,10))+IF(D6786=1,2,IF(D6786=7,1,(IF(WEEKDAY(B6786)=1,2,IF(WEEKDAY(B6786)=7,1,0))))))</f>
        <v>2</v>
      </c>
      <c r="H6786" s="787">
        <v>11329.5</v>
      </c>
      <c r="I6786" s="788">
        <v>4555.5</v>
      </c>
      <c r="K6786" s="795">
        <v>913.98749999999995</v>
      </c>
      <c r="M6786" s="798">
        <f t="shared" si="316"/>
        <v>12211.06672244485</v>
      </c>
      <c r="N6786" s="303"/>
      <c r="S6786" s="786">
        <v>0</v>
      </c>
      <c r="T6786" s="781">
        <f>VLOOKUP(C6786,METADATA!$J$5:$Q$29,IF(E6786="HI",2,IF(E6786="LO",6,10))+IF(S6786=1,2,IF(D6786=7,1,(IF(WEEKDAY(B6786)=1,2,IF(WEEKDAY(B6786)=7,1,0))))))</f>
        <v>2</v>
      </c>
      <c r="U6786" s="781">
        <f>VLOOKUP(C6786,METADATA!$A$5:$H$29,IF(E6786="HI",2,IF(E6786="LO",6,10))+IF(S6786=1,2,IF(D6786=7,1,(IF(WEEKDAY(B6786)=1,2,IF(WEEKDAY(B6786)=7,1,0))))))</f>
        <v>2</v>
      </c>
    </row>
    <row r="6787" spans="2:21" ht="13.95" customHeight="1" x14ac:dyDescent="0.25">
      <c r="B6787" s="784">
        <f t="shared" si="317"/>
        <v>45665</v>
      </c>
      <c r="C6787" s="785">
        <v>15</v>
      </c>
      <c r="D6787" s="786">
        <f>IFERROR((INDEX(METADATA!$T$2:$T$20,MATCH(B6787,METADATA!$S$2:$S$20,0))),0)</f>
        <v>0</v>
      </c>
      <c r="E6787" s="785" t="str">
        <f t="shared" si="315"/>
        <v>LO</v>
      </c>
      <c r="F6787" s="786">
        <f>VLOOKUP(C6787,METADATA!$A$5:$H$29,IF(E6787="HI",2,IF(E6787="LO",6,10))+IF(D6787=1,2,IF(D6787=7,1,(IF(WEEKDAY(B6787)=1,2,IF(WEEKDAY(B6787)=7,1,0))))))</f>
        <v>2</v>
      </c>
      <c r="G6787" s="786">
        <f>VLOOKUP(C6787,METADATA!$J$5:$Q$29,IF(E6787="HI",2,IF(E6787="LO",6,10))+IF(D6787=1,2,IF(D6787=7,1,(IF(WEEKDAY(B6787)=1,2,IF(WEEKDAY(B6787)=7,1,0))))))</f>
        <v>2</v>
      </c>
      <c r="H6787" s="787">
        <v>11341</v>
      </c>
      <c r="I6787" s="788">
        <v>4725.9599609375</v>
      </c>
      <c r="K6787" s="795">
        <v>902.26250000000005</v>
      </c>
      <c r="M6787" s="798">
        <f t="shared" si="316"/>
        <v>12286.292302903443</v>
      </c>
      <c r="N6787" s="303"/>
      <c r="S6787" s="786">
        <v>0</v>
      </c>
      <c r="T6787" s="781">
        <f>VLOOKUP(C6787,METADATA!$J$5:$Q$29,IF(E6787="HI",2,IF(E6787="LO",6,10))+IF(S6787=1,2,IF(D6787=7,1,(IF(WEEKDAY(B6787)=1,2,IF(WEEKDAY(B6787)=7,1,0))))))</f>
        <v>2</v>
      </c>
      <c r="U6787" s="781">
        <f>VLOOKUP(C6787,METADATA!$A$5:$H$29,IF(E6787="HI",2,IF(E6787="LO",6,10))+IF(S6787=1,2,IF(D6787=7,1,(IF(WEEKDAY(B6787)=1,2,IF(WEEKDAY(B6787)=7,1,0))))))</f>
        <v>2</v>
      </c>
    </row>
    <row r="6788" spans="2:21" ht="13.95" customHeight="1" x14ac:dyDescent="0.25">
      <c r="B6788" s="784">
        <f t="shared" si="317"/>
        <v>45665</v>
      </c>
      <c r="C6788" s="785">
        <v>16</v>
      </c>
      <c r="D6788" s="786">
        <f>IFERROR((INDEX(METADATA!$T$2:$T$20,MATCH(B6788,METADATA!$S$2:$S$20,0))),0)</f>
        <v>0</v>
      </c>
      <c r="E6788" s="785" t="str">
        <f t="shared" ref="E6788:E6851" si="318">IF(B6788="","",IF(AND(MONTH(B6788)&gt;=MONTH($AA$9),MONTH(B6788)&lt;=MONTH($AA$11)),"HI","LO"))</f>
        <v>LO</v>
      </c>
      <c r="F6788" s="786">
        <f>VLOOKUP(C6788,METADATA!$A$5:$H$29,IF(E6788="HI",2,IF(E6788="LO",6,10))+IF(D6788=1,2,IF(D6788=7,1,(IF(WEEKDAY(B6788)=1,2,IF(WEEKDAY(B6788)=7,1,0))))))</f>
        <v>2</v>
      </c>
      <c r="G6788" s="786">
        <f>VLOOKUP(C6788,METADATA!$J$5:$Q$29,IF(E6788="HI",2,IF(E6788="LO",6,10))+IF(D6788=1,2,IF(D6788=7,1,(IF(WEEKDAY(B6788)=1,2,IF(WEEKDAY(B6788)=7,1,0))))))</f>
        <v>2</v>
      </c>
      <c r="H6788" s="787">
        <v>12063</v>
      </c>
      <c r="I6788" s="788">
        <v>4311.7350463867188</v>
      </c>
      <c r="K6788" s="795">
        <v>933.76250000000005</v>
      </c>
      <c r="M6788" s="798">
        <f t="shared" ref="M6788:M6851" si="319">SQRT(H6788^2+I6788^2)</f>
        <v>12810.426538965807</v>
      </c>
      <c r="N6788" s="303"/>
      <c r="S6788" s="786">
        <v>0</v>
      </c>
      <c r="T6788" s="781">
        <f>VLOOKUP(C6788,METADATA!$J$5:$Q$29,IF(E6788="HI",2,IF(E6788="LO",6,10))+IF(S6788=1,2,IF(D6788=7,1,(IF(WEEKDAY(B6788)=1,2,IF(WEEKDAY(B6788)=7,1,0))))))</f>
        <v>2</v>
      </c>
      <c r="U6788" s="781">
        <f>VLOOKUP(C6788,METADATA!$A$5:$H$29,IF(E6788="HI",2,IF(E6788="LO",6,10))+IF(S6788=1,2,IF(D6788=7,1,(IF(WEEKDAY(B6788)=1,2,IF(WEEKDAY(B6788)=7,1,0))))))</f>
        <v>2</v>
      </c>
    </row>
    <row r="6789" spans="2:21" ht="13.95" customHeight="1" x14ac:dyDescent="0.25">
      <c r="B6789" s="784">
        <f t="shared" si="317"/>
        <v>45665</v>
      </c>
      <c r="C6789" s="785">
        <v>17</v>
      </c>
      <c r="D6789" s="786">
        <f>IFERROR((INDEX(METADATA!$T$2:$T$20,MATCH(B6789,METADATA!$S$2:$S$20,0))),0)</f>
        <v>0</v>
      </c>
      <c r="E6789" s="785" t="str">
        <f t="shared" si="318"/>
        <v>LO</v>
      </c>
      <c r="F6789" s="786">
        <f>VLOOKUP(C6789,METADATA!$A$5:$H$29,IF(E6789="HI",2,IF(E6789="LO",6,10))+IF(D6789=1,2,IF(D6789=7,1,(IF(WEEKDAY(B6789)=1,2,IF(WEEKDAY(B6789)=7,1,0))))))</f>
        <v>2</v>
      </c>
      <c r="G6789" s="786">
        <f>VLOOKUP(C6789,METADATA!$J$5:$Q$29,IF(E6789="HI",2,IF(E6789="LO",6,10))+IF(D6789=1,2,IF(D6789=7,1,(IF(WEEKDAY(B6789)=1,2,IF(WEEKDAY(B6789)=7,1,0))))))</f>
        <v>2</v>
      </c>
      <c r="H6789" s="787">
        <v>12725</v>
      </c>
      <c r="I6789" s="788">
        <v>4430.5799865722656</v>
      </c>
      <c r="K6789" s="795">
        <v>0</v>
      </c>
      <c r="M6789" s="798">
        <f t="shared" si="319"/>
        <v>13474.259312385771</v>
      </c>
      <c r="N6789" s="303"/>
      <c r="S6789" s="786">
        <v>0</v>
      </c>
      <c r="T6789" s="781">
        <f>VLOOKUP(C6789,METADATA!$J$5:$Q$29,IF(E6789="HI",2,IF(E6789="LO",6,10))+IF(S6789=1,2,IF(D6789=7,1,(IF(WEEKDAY(B6789)=1,2,IF(WEEKDAY(B6789)=7,1,0))))))</f>
        <v>2</v>
      </c>
      <c r="U6789" s="781">
        <f>VLOOKUP(C6789,METADATA!$A$5:$H$29,IF(E6789="HI",2,IF(E6789="LO",6,10))+IF(S6789=1,2,IF(D6789=7,1,(IF(WEEKDAY(B6789)=1,2,IF(WEEKDAY(B6789)=7,1,0))))))</f>
        <v>2</v>
      </c>
    </row>
    <row r="6790" spans="2:21" ht="13.95" customHeight="1" x14ac:dyDescent="0.25">
      <c r="B6790" s="784">
        <f t="shared" si="317"/>
        <v>45665</v>
      </c>
      <c r="C6790" s="785">
        <v>18</v>
      </c>
      <c r="D6790" s="786">
        <f>IFERROR((INDEX(METADATA!$T$2:$T$20,MATCH(B6790,METADATA!$S$2:$S$20,0))),0)</f>
        <v>0</v>
      </c>
      <c r="E6790" s="785" t="str">
        <f t="shared" si="318"/>
        <v>LO</v>
      </c>
      <c r="F6790" s="786">
        <f>VLOOKUP(C6790,METADATA!$A$5:$H$29,IF(E6790="HI",2,IF(E6790="LO",6,10))+IF(D6790=1,2,IF(D6790=7,1,(IF(WEEKDAY(B6790)=1,2,IF(WEEKDAY(B6790)=7,1,0))))))</f>
        <v>1</v>
      </c>
      <c r="G6790" s="786">
        <f>VLOOKUP(C6790,METADATA!$J$5:$Q$29,IF(E6790="HI",2,IF(E6790="LO",6,10))+IF(D6790=1,2,IF(D6790=7,1,(IF(WEEKDAY(B6790)=1,2,IF(WEEKDAY(B6790)=7,1,0))))))</f>
        <v>1</v>
      </c>
      <c r="H6790" s="787">
        <v>12932</v>
      </c>
      <c r="I6790" s="788">
        <v>4387.9649047851563</v>
      </c>
      <c r="K6790" s="795">
        <v>0</v>
      </c>
      <c r="M6790" s="798">
        <f t="shared" si="319"/>
        <v>13656.1656406777</v>
      </c>
      <c r="N6790" s="303"/>
      <c r="S6790" s="786">
        <v>0</v>
      </c>
      <c r="T6790" s="781">
        <f>VLOOKUP(C6790,METADATA!$J$5:$Q$29,IF(E6790="HI",2,IF(E6790="LO",6,10))+IF(S6790=1,2,IF(D6790=7,1,(IF(WEEKDAY(B6790)=1,2,IF(WEEKDAY(B6790)=7,1,0))))))</f>
        <v>1</v>
      </c>
      <c r="U6790" s="781">
        <f>VLOOKUP(C6790,METADATA!$A$5:$H$29,IF(E6790="HI",2,IF(E6790="LO",6,10))+IF(S6790=1,2,IF(D6790=7,1,(IF(WEEKDAY(B6790)=1,2,IF(WEEKDAY(B6790)=7,1,0))))))</f>
        <v>1</v>
      </c>
    </row>
    <row r="6791" spans="2:21" ht="13.95" customHeight="1" x14ac:dyDescent="0.25">
      <c r="B6791" s="784">
        <f t="shared" si="317"/>
        <v>45665</v>
      </c>
      <c r="C6791" s="785">
        <v>19</v>
      </c>
      <c r="D6791" s="786">
        <f>IFERROR((INDEX(METADATA!$T$2:$T$20,MATCH(B6791,METADATA!$S$2:$S$20,0))),0)</f>
        <v>0</v>
      </c>
      <c r="E6791" s="785" t="str">
        <f t="shared" si="318"/>
        <v>LO</v>
      </c>
      <c r="F6791" s="786">
        <f>VLOOKUP(C6791,METADATA!$A$5:$H$29,IF(E6791="HI",2,IF(E6791="LO",6,10))+IF(D6791=1,2,IF(D6791=7,1,(IF(WEEKDAY(B6791)=1,2,IF(WEEKDAY(B6791)=7,1,0))))))</f>
        <v>1</v>
      </c>
      <c r="G6791" s="786">
        <f>VLOOKUP(C6791,METADATA!$J$5:$Q$29,IF(E6791="HI",2,IF(E6791="LO",6,10))+IF(D6791=1,2,IF(D6791=7,1,(IF(WEEKDAY(B6791)=1,2,IF(WEEKDAY(B6791)=7,1,0))))))</f>
        <v>1</v>
      </c>
      <c r="H6791" s="787">
        <v>12681.25</v>
      </c>
      <c r="I6791" s="788">
        <v>4539.9149780273438</v>
      </c>
      <c r="K6791" s="795">
        <v>0</v>
      </c>
      <c r="M6791" s="798">
        <f t="shared" si="319"/>
        <v>13469.40717218902</v>
      </c>
      <c r="N6791" s="303"/>
      <c r="S6791" s="786">
        <v>0</v>
      </c>
      <c r="T6791" s="781">
        <f>VLOOKUP(C6791,METADATA!$J$5:$Q$29,IF(E6791="HI",2,IF(E6791="LO",6,10))+IF(S6791=1,2,IF(D6791=7,1,(IF(WEEKDAY(B6791)=1,2,IF(WEEKDAY(B6791)=7,1,0))))))</f>
        <v>1</v>
      </c>
      <c r="U6791" s="781">
        <f>VLOOKUP(C6791,METADATA!$A$5:$H$29,IF(E6791="HI",2,IF(E6791="LO",6,10))+IF(S6791=1,2,IF(D6791=7,1,(IF(WEEKDAY(B6791)=1,2,IF(WEEKDAY(B6791)=7,1,0))))))</f>
        <v>1</v>
      </c>
    </row>
    <row r="6792" spans="2:21" ht="13.95" customHeight="1" x14ac:dyDescent="0.25">
      <c r="B6792" s="784">
        <f t="shared" si="317"/>
        <v>45665</v>
      </c>
      <c r="C6792" s="785">
        <v>20</v>
      </c>
      <c r="D6792" s="786">
        <f>IFERROR((INDEX(METADATA!$T$2:$T$20,MATCH(B6792,METADATA!$S$2:$S$20,0))),0)</f>
        <v>0</v>
      </c>
      <c r="E6792" s="785" t="str">
        <f t="shared" si="318"/>
        <v>LO</v>
      </c>
      <c r="F6792" s="786">
        <f>VLOOKUP(C6792,METADATA!$A$5:$H$29,IF(E6792="HI",2,IF(E6792="LO",6,10))+IF(D6792=1,2,IF(D6792=7,1,(IF(WEEKDAY(B6792)=1,2,IF(WEEKDAY(B6792)=7,1,0))))))</f>
        <v>1</v>
      </c>
      <c r="G6792" s="786">
        <f>VLOOKUP(C6792,METADATA!$J$5:$Q$29,IF(E6792="HI",2,IF(E6792="LO",6,10))+IF(D6792=1,2,IF(D6792=7,1,(IF(WEEKDAY(B6792)=1,2,IF(WEEKDAY(B6792)=7,1,0))))))</f>
        <v>2</v>
      </c>
      <c r="H6792" s="787">
        <v>11296.5</v>
      </c>
      <c r="I6792" s="788">
        <v>4519.2949523925781</v>
      </c>
      <c r="K6792" s="795">
        <v>0</v>
      </c>
      <c r="M6792" s="798">
        <f t="shared" si="319"/>
        <v>12166.960964707705</v>
      </c>
      <c r="N6792" s="303"/>
      <c r="S6792" s="786">
        <v>0</v>
      </c>
      <c r="T6792" s="781">
        <f>VLOOKUP(C6792,METADATA!$J$5:$Q$29,IF(E6792="HI",2,IF(E6792="LO",6,10))+IF(S6792=1,2,IF(D6792=7,1,(IF(WEEKDAY(B6792)=1,2,IF(WEEKDAY(B6792)=7,1,0))))))</f>
        <v>2</v>
      </c>
      <c r="U6792" s="781">
        <f>VLOOKUP(C6792,METADATA!$A$5:$H$29,IF(E6792="HI",2,IF(E6792="LO",6,10))+IF(S6792=1,2,IF(D6792=7,1,(IF(WEEKDAY(B6792)=1,2,IF(WEEKDAY(B6792)=7,1,0))))))</f>
        <v>1</v>
      </c>
    </row>
    <row r="6793" spans="2:21" ht="13.95" customHeight="1" x14ac:dyDescent="0.25">
      <c r="B6793" s="784">
        <f t="shared" si="317"/>
        <v>45665</v>
      </c>
      <c r="C6793" s="785">
        <v>21</v>
      </c>
      <c r="D6793" s="786">
        <f>IFERROR((INDEX(METADATA!$T$2:$T$20,MATCH(B6793,METADATA!$S$2:$S$20,0))),0)</f>
        <v>0</v>
      </c>
      <c r="E6793" s="785" t="str">
        <f t="shared" si="318"/>
        <v>LO</v>
      </c>
      <c r="F6793" s="786">
        <f>VLOOKUP(C6793,METADATA!$A$5:$H$29,IF(E6793="HI",2,IF(E6793="LO",6,10))+IF(D6793=1,2,IF(D6793=7,1,(IF(WEEKDAY(B6793)=1,2,IF(WEEKDAY(B6793)=7,1,0))))))</f>
        <v>2</v>
      </c>
      <c r="G6793" s="786">
        <f>VLOOKUP(C6793,METADATA!$J$5:$Q$29,IF(E6793="HI",2,IF(E6793="LO",6,10))+IF(D6793=1,2,IF(D6793=7,1,(IF(WEEKDAY(B6793)=1,2,IF(WEEKDAY(B6793)=7,1,0))))))</f>
        <v>2</v>
      </c>
      <c r="H6793" s="787">
        <v>10090.25</v>
      </c>
      <c r="I6793" s="788">
        <v>4457.6500854492188</v>
      </c>
      <c r="K6793" s="795">
        <v>0</v>
      </c>
      <c r="M6793" s="798">
        <f t="shared" si="319"/>
        <v>11031.037546251278</v>
      </c>
      <c r="N6793" s="303"/>
      <c r="S6793" s="786">
        <v>0</v>
      </c>
      <c r="T6793" s="781">
        <f>VLOOKUP(C6793,METADATA!$J$5:$Q$29,IF(E6793="HI",2,IF(E6793="LO",6,10))+IF(S6793=1,2,IF(D6793=7,1,(IF(WEEKDAY(B6793)=1,2,IF(WEEKDAY(B6793)=7,1,0))))))</f>
        <v>2</v>
      </c>
      <c r="U6793" s="781">
        <f>VLOOKUP(C6793,METADATA!$A$5:$H$29,IF(E6793="HI",2,IF(E6793="LO",6,10))+IF(S6793=1,2,IF(D6793=7,1,(IF(WEEKDAY(B6793)=1,2,IF(WEEKDAY(B6793)=7,1,0))))))</f>
        <v>2</v>
      </c>
    </row>
    <row r="6794" spans="2:21" ht="13.95" customHeight="1" x14ac:dyDescent="0.25">
      <c r="B6794" s="784">
        <f t="shared" si="317"/>
        <v>45665</v>
      </c>
      <c r="C6794" s="785">
        <v>22</v>
      </c>
      <c r="D6794" s="786">
        <f>IFERROR((INDEX(METADATA!$T$2:$T$20,MATCH(B6794,METADATA!$S$2:$S$20,0))),0)</f>
        <v>0</v>
      </c>
      <c r="E6794" s="785" t="str">
        <f t="shared" si="318"/>
        <v>LO</v>
      </c>
      <c r="F6794" s="786">
        <f>VLOOKUP(C6794,METADATA!$A$5:$H$29,IF(E6794="HI",2,IF(E6794="LO",6,10))+IF(D6794=1,2,IF(D6794=7,1,(IF(WEEKDAY(B6794)=1,2,IF(WEEKDAY(B6794)=7,1,0))))))</f>
        <v>3</v>
      </c>
      <c r="G6794" s="786">
        <f>VLOOKUP(C6794,METADATA!$J$5:$Q$29,IF(E6794="HI",2,IF(E6794="LO",6,10))+IF(D6794=1,2,IF(D6794=7,1,(IF(WEEKDAY(B6794)=1,2,IF(WEEKDAY(B6794)=7,1,0))))))</f>
        <v>3</v>
      </c>
      <c r="H6794" s="787">
        <v>9022.5</v>
      </c>
      <c r="I6794" s="788">
        <v>4321.4649963378906</v>
      </c>
      <c r="K6794" s="795">
        <v>0</v>
      </c>
      <c r="M6794" s="798">
        <f t="shared" si="319"/>
        <v>10004.027487196026</v>
      </c>
      <c r="N6794" s="303"/>
      <c r="S6794" s="786">
        <v>0</v>
      </c>
      <c r="T6794" s="781">
        <f>VLOOKUP(C6794,METADATA!$J$5:$Q$29,IF(E6794="HI",2,IF(E6794="LO",6,10))+IF(S6794=1,2,IF(D6794=7,1,(IF(WEEKDAY(B6794)=1,2,IF(WEEKDAY(B6794)=7,1,0))))))</f>
        <v>3</v>
      </c>
      <c r="U6794" s="781">
        <f>VLOOKUP(C6794,METADATA!$A$5:$H$29,IF(E6794="HI",2,IF(E6794="LO",6,10))+IF(S6794=1,2,IF(D6794=7,1,(IF(WEEKDAY(B6794)=1,2,IF(WEEKDAY(B6794)=7,1,0))))))</f>
        <v>3</v>
      </c>
    </row>
    <row r="6795" spans="2:21" ht="13.95" customHeight="1" x14ac:dyDescent="0.25">
      <c r="B6795" s="784">
        <f t="shared" si="317"/>
        <v>45665</v>
      </c>
      <c r="C6795" s="785">
        <v>23</v>
      </c>
      <c r="D6795" s="786">
        <f>IFERROR((INDEX(METADATA!$T$2:$T$20,MATCH(B6795,METADATA!$S$2:$S$20,0))),0)</f>
        <v>0</v>
      </c>
      <c r="E6795" s="785" t="str">
        <f t="shared" si="318"/>
        <v>LO</v>
      </c>
      <c r="F6795" s="786">
        <f>VLOOKUP(C6795,METADATA!$A$5:$H$29,IF(E6795="HI",2,IF(E6795="LO",6,10))+IF(D6795=1,2,IF(D6795=7,1,(IF(WEEKDAY(B6795)=1,2,IF(WEEKDAY(B6795)=7,1,0))))))</f>
        <v>3</v>
      </c>
      <c r="G6795" s="786">
        <f>VLOOKUP(C6795,METADATA!$J$5:$Q$29,IF(E6795="HI",2,IF(E6795="LO",6,10))+IF(D6795=1,2,IF(D6795=7,1,(IF(WEEKDAY(B6795)=1,2,IF(WEEKDAY(B6795)=7,1,0))))))</f>
        <v>3</v>
      </c>
      <c r="H6795" s="787">
        <v>8055.75</v>
      </c>
      <c r="I6795" s="788">
        <v>3719.677490234375</v>
      </c>
      <c r="K6795" s="795">
        <v>0</v>
      </c>
      <c r="M6795" s="798">
        <f t="shared" si="319"/>
        <v>8873.0552062892239</v>
      </c>
      <c r="N6795" s="303"/>
      <c r="S6795" s="786">
        <v>0</v>
      </c>
      <c r="T6795" s="781">
        <f>VLOOKUP(C6795,METADATA!$J$5:$Q$29,IF(E6795="HI",2,IF(E6795="LO",6,10))+IF(S6795=1,2,IF(D6795=7,1,(IF(WEEKDAY(B6795)=1,2,IF(WEEKDAY(B6795)=7,1,0))))))</f>
        <v>3</v>
      </c>
      <c r="U6795" s="781">
        <f>VLOOKUP(C6795,METADATA!$A$5:$H$29,IF(E6795="HI",2,IF(E6795="LO",6,10))+IF(S6795=1,2,IF(D6795=7,1,(IF(WEEKDAY(B6795)=1,2,IF(WEEKDAY(B6795)=7,1,0))))))</f>
        <v>3</v>
      </c>
    </row>
    <row r="6796" spans="2:21" ht="13.95" customHeight="1" x14ac:dyDescent="0.25">
      <c r="B6796" s="784">
        <f t="shared" si="317"/>
        <v>45666</v>
      </c>
      <c r="C6796" s="785">
        <v>0</v>
      </c>
      <c r="D6796" s="786">
        <f>IFERROR((INDEX(METADATA!$T$2:$T$20,MATCH(B6796,METADATA!$S$2:$S$20,0))),0)</f>
        <v>0</v>
      </c>
      <c r="E6796" s="785" t="str">
        <f t="shared" si="318"/>
        <v>LO</v>
      </c>
      <c r="F6796" s="786">
        <f>VLOOKUP(C6796,METADATA!$A$5:$H$29,IF(E6796="HI",2,IF(E6796="LO",6,10))+IF(D6796=1,2,IF(D6796=7,1,(IF(WEEKDAY(B6796)=1,2,IF(WEEKDAY(B6796)=7,1,0))))))</f>
        <v>3</v>
      </c>
      <c r="G6796" s="786">
        <f>VLOOKUP(C6796,METADATA!$J$5:$Q$29,IF(E6796="HI",2,IF(E6796="LO",6,10))+IF(D6796=1,2,IF(D6796=7,1,(IF(WEEKDAY(B6796)=1,2,IF(WEEKDAY(B6796)=7,1,0))))))</f>
        <v>3</v>
      </c>
      <c r="H6796" s="787">
        <v>7574</v>
      </c>
      <c r="I6796" s="788">
        <v>4618.324951171875</v>
      </c>
      <c r="K6796" s="795">
        <v>0</v>
      </c>
      <c r="M6796" s="798">
        <f t="shared" si="319"/>
        <v>8870.9864927535928</v>
      </c>
      <c r="N6796" s="303"/>
      <c r="S6796" s="786">
        <v>0</v>
      </c>
      <c r="T6796" s="781">
        <f>VLOOKUP(C6796,METADATA!$J$5:$Q$29,IF(E6796="HI",2,IF(E6796="LO",6,10))+IF(S6796=1,2,IF(D6796=7,1,(IF(WEEKDAY(B6796)=1,2,IF(WEEKDAY(B6796)=7,1,0))))))</f>
        <v>3</v>
      </c>
      <c r="U6796" s="781">
        <f>VLOOKUP(C6796,METADATA!$A$5:$H$29,IF(E6796="HI",2,IF(E6796="LO",6,10))+IF(S6796=1,2,IF(D6796=7,1,(IF(WEEKDAY(B6796)=1,2,IF(WEEKDAY(B6796)=7,1,0))))))</f>
        <v>3</v>
      </c>
    </row>
    <row r="6797" spans="2:21" ht="13.95" customHeight="1" x14ac:dyDescent="0.25">
      <c r="B6797" s="784">
        <f t="shared" si="317"/>
        <v>45666</v>
      </c>
      <c r="C6797" s="785">
        <v>1</v>
      </c>
      <c r="D6797" s="786">
        <f>IFERROR((INDEX(METADATA!$T$2:$T$20,MATCH(B6797,METADATA!$S$2:$S$20,0))),0)</f>
        <v>0</v>
      </c>
      <c r="E6797" s="785" t="str">
        <f t="shared" si="318"/>
        <v>LO</v>
      </c>
      <c r="F6797" s="786">
        <f>VLOOKUP(C6797,METADATA!$A$5:$H$29,IF(E6797="HI",2,IF(E6797="LO",6,10))+IF(D6797=1,2,IF(D6797=7,1,(IF(WEEKDAY(B6797)=1,2,IF(WEEKDAY(B6797)=7,1,0))))))</f>
        <v>3</v>
      </c>
      <c r="G6797" s="786">
        <f>VLOOKUP(C6797,METADATA!$J$5:$Q$29,IF(E6797="HI",2,IF(E6797="LO",6,10))+IF(D6797=1,2,IF(D6797=7,1,(IF(WEEKDAY(B6797)=1,2,IF(WEEKDAY(B6797)=7,1,0))))))</f>
        <v>3</v>
      </c>
      <c r="H6797" s="787">
        <v>7187</v>
      </c>
      <c r="I6797" s="788">
        <v>4686.2151184082031</v>
      </c>
      <c r="K6797" s="795">
        <v>0</v>
      </c>
      <c r="M6797" s="798">
        <f t="shared" si="319"/>
        <v>8579.8357289634405</v>
      </c>
      <c r="N6797" s="303"/>
      <c r="S6797" s="786">
        <v>0</v>
      </c>
      <c r="T6797" s="781">
        <f>VLOOKUP(C6797,METADATA!$J$5:$Q$29,IF(E6797="HI",2,IF(E6797="LO",6,10))+IF(S6797=1,2,IF(D6797=7,1,(IF(WEEKDAY(B6797)=1,2,IF(WEEKDAY(B6797)=7,1,0))))))</f>
        <v>3</v>
      </c>
      <c r="U6797" s="781">
        <f>VLOOKUP(C6797,METADATA!$A$5:$H$29,IF(E6797="HI",2,IF(E6797="LO",6,10))+IF(S6797=1,2,IF(D6797=7,1,(IF(WEEKDAY(B6797)=1,2,IF(WEEKDAY(B6797)=7,1,0))))))</f>
        <v>3</v>
      </c>
    </row>
    <row r="6798" spans="2:21" ht="13.95" customHeight="1" x14ac:dyDescent="0.25">
      <c r="B6798" s="784">
        <f t="shared" si="317"/>
        <v>45666</v>
      </c>
      <c r="C6798" s="785">
        <v>2</v>
      </c>
      <c r="D6798" s="786">
        <f>IFERROR((INDEX(METADATA!$T$2:$T$20,MATCH(B6798,METADATA!$S$2:$S$20,0))),0)</f>
        <v>0</v>
      </c>
      <c r="E6798" s="785" t="str">
        <f t="shared" si="318"/>
        <v>LO</v>
      </c>
      <c r="F6798" s="786">
        <f>VLOOKUP(C6798,METADATA!$A$5:$H$29,IF(E6798="HI",2,IF(E6798="LO",6,10))+IF(D6798=1,2,IF(D6798=7,1,(IF(WEEKDAY(B6798)=1,2,IF(WEEKDAY(B6798)=7,1,0))))))</f>
        <v>3</v>
      </c>
      <c r="G6798" s="786">
        <f>VLOOKUP(C6798,METADATA!$J$5:$Q$29,IF(E6798="HI",2,IF(E6798="LO",6,10))+IF(D6798=1,2,IF(D6798=7,1,(IF(WEEKDAY(B6798)=1,2,IF(WEEKDAY(B6798)=7,1,0))))))</f>
        <v>3</v>
      </c>
      <c r="H6798" s="787">
        <v>7114.5</v>
      </c>
      <c r="I6798" s="788">
        <v>4421.6248779296875</v>
      </c>
      <c r="K6798" s="795">
        <v>0</v>
      </c>
      <c r="M6798" s="798">
        <f t="shared" si="319"/>
        <v>8376.567125686197</v>
      </c>
      <c r="N6798" s="303"/>
      <c r="S6798" s="786">
        <v>0</v>
      </c>
      <c r="T6798" s="781">
        <f>VLOOKUP(C6798,METADATA!$J$5:$Q$29,IF(E6798="HI",2,IF(E6798="LO",6,10))+IF(S6798=1,2,IF(D6798=7,1,(IF(WEEKDAY(B6798)=1,2,IF(WEEKDAY(B6798)=7,1,0))))))</f>
        <v>3</v>
      </c>
      <c r="U6798" s="781">
        <f>VLOOKUP(C6798,METADATA!$A$5:$H$29,IF(E6798="HI",2,IF(E6798="LO",6,10))+IF(S6798=1,2,IF(D6798=7,1,(IF(WEEKDAY(B6798)=1,2,IF(WEEKDAY(B6798)=7,1,0))))))</f>
        <v>3</v>
      </c>
    </row>
    <row r="6799" spans="2:21" ht="13.95" customHeight="1" x14ac:dyDescent="0.25">
      <c r="B6799" s="784">
        <f t="shared" si="317"/>
        <v>45666</v>
      </c>
      <c r="C6799" s="785">
        <v>3</v>
      </c>
      <c r="D6799" s="786">
        <f>IFERROR((INDEX(METADATA!$T$2:$T$20,MATCH(B6799,METADATA!$S$2:$S$20,0))),0)</f>
        <v>0</v>
      </c>
      <c r="E6799" s="785" t="str">
        <f t="shared" si="318"/>
        <v>LO</v>
      </c>
      <c r="F6799" s="786">
        <f>VLOOKUP(C6799,METADATA!$A$5:$H$29,IF(E6799="HI",2,IF(E6799="LO",6,10))+IF(D6799=1,2,IF(D6799=7,1,(IF(WEEKDAY(B6799)=1,2,IF(WEEKDAY(B6799)=7,1,0))))))</f>
        <v>3</v>
      </c>
      <c r="G6799" s="786">
        <f>VLOOKUP(C6799,METADATA!$J$5:$Q$29,IF(E6799="HI",2,IF(E6799="LO",6,10))+IF(D6799=1,2,IF(D6799=7,1,(IF(WEEKDAY(B6799)=1,2,IF(WEEKDAY(B6799)=7,1,0))))))</f>
        <v>3</v>
      </c>
      <c r="H6799" s="787">
        <v>7267</v>
      </c>
      <c r="I6799" s="788">
        <v>4321.3901062011719</v>
      </c>
      <c r="K6799" s="795">
        <v>0</v>
      </c>
      <c r="M6799" s="798">
        <f t="shared" si="319"/>
        <v>8454.8034542485602</v>
      </c>
      <c r="N6799" s="303"/>
      <c r="S6799" s="786">
        <v>0</v>
      </c>
      <c r="T6799" s="781">
        <f>VLOOKUP(C6799,METADATA!$J$5:$Q$29,IF(E6799="HI",2,IF(E6799="LO",6,10))+IF(S6799=1,2,IF(D6799=7,1,(IF(WEEKDAY(B6799)=1,2,IF(WEEKDAY(B6799)=7,1,0))))))</f>
        <v>3</v>
      </c>
      <c r="U6799" s="781">
        <f>VLOOKUP(C6799,METADATA!$A$5:$H$29,IF(E6799="HI",2,IF(E6799="LO",6,10))+IF(S6799=1,2,IF(D6799=7,1,(IF(WEEKDAY(B6799)=1,2,IF(WEEKDAY(B6799)=7,1,0))))))</f>
        <v>3</v>
      </c>
    </row>
    <row r="6800" spans="2:21" ht="13.95" customHeight="1" x14ac:dyDescent="0.25">
      <c r="B6800" s="784">
        <f t="shared" si="317"/>
        <v>45666</v>
      </c>
      <c r="C6800" s="785">
        <v>4</v>
      </c>
      <c r="D6800" s="786">
        <f>IFERROR((INDEX(METADATA!$T$2:$T$20,MATCH(B6800,METADATA!$S$2:$S$20,0))),0)</f>
        <v>0</v>
      </c>
      <c r="E6800" s="785" t="str">
        <f t="shared" si="318"/>
        <v>LO</v>
      </c>
      <c r="F6800" s="786">
        <f>VLOOKUP(C6800,METADATA!$A$5:$H$29,IF(E6800="HI",2,IF(E6800="LO",6,10))+IF(D6800=1,2,IF(D6800=7,1,(IF(WEEKDAY(B6800)=1,2,IF(WEEKDAY(B6800)=7,1,0))))))</f>
        <v>3</v>
      </c>
      <c r="G6800" s="786">
        <f>VLOOKUP(C6800,METADATA!$J$5:$Q$29,IF(E6800="HI",2,IF(E6800="LO",6,10))+IF(D6800=1,2,IF(D6800=7,1,(IF(WEEKDAY(B6800)=1,2,IF(WEEKDAY(B6800)=7,1,0))))))</f>
        <v>3</v>
      </c>
      <c r="H6800" s="787">
        <v>7632.25</v>
      </c>
      <c r="I6800" s="788">
        <v>4287.9500732421875</v>
      </c>
      <c r="K6800" s="795">
        <v>870.51250000000005</v>
      </c>
      <c r="M6800" s="798">
        <f t="shared" si="319"/>
        <v>8754.2992805316917</v>
      </c>
      <c r="N6800" s="303"/>
      <c r="S6800" s="786">
        <v>0</v>
      </c>
      <c r="T6800" s="781">
        <f>VLOOKUP(C6800,METADATA!$J$5:$Q$29,IF(E6800="HI",2,IF(E6800="LO",6,10))+IF(S6800=1,2,IF(D6800=7,1,(IF(WEEKDAY(B6800)=1,2,IF(WEEKDAY(B6800)=7,1,0))))))</f>
        <v>3</v>
      </c>
      <c r="U6800" s="781">
        <f>VLOOKUP(C6800,METADATA!$A$5:$H$29,IF(E6800="HI",2,IF(E6800="LO",6,10))+IF(S6800=1,2,IF(D6800=7,1,(IF(WEEKDAY(B6800)=1,2,IF(WEEKDAY(B6800)=7,1,0))))))</f>
        <v>3</v>
      </c>
    </row>
    <row r="6801" spans="2:21" ht="13.95" customHeight="1" x14ac:dyDescent="0.25">
      <c r="B6801" s="784">
        <f t="shared" si="317"/>
        <v>45666</v>
      </c>
      <c r="C6801" s="785">
        <v>5</v>
      </c>
      <c r="D6801" s="786">
        <f>IFERROR((INDEX(METADATA!$T$2:$T$20,MATCH(B6801,METADATA!$S$2:$S$20,0))),0)</f>
        <v>0</v>
      </c>
      <c r="E6801" s="785" t="str">
        <f t="shared" si="318"/>
        <v>LO</v>
      </c>
      <c r="F6801" s="786">
        <f>VLOOKUP(C6801,METADATA!$A$5:$H$29,IF(E6801="HI",2,IF(E6801="LO",6,10))+IF(D6801=1,2,IF(D6801=7,1,(IF(WEEKDAY(B6801)=1,2,IF(WEEKDAY(B6801)=7,1,0))))))</f>
        <v>3</v>
      </c>
      <c r="G6801" s="786">
        <f>VLOOKUP(C6801,METADATA!$J$5:$Q$29,IF(E6801="HI",2,IF(E6801="LO",6,10))+IF(D6801=1,2,IF(D6801=7,1,(IF(WEEKDAY(B6801)=1,2,IF(WEEKDAY(B6801)=7,1,0))))))</f>
        <v>3</v>
      </c>
      <c r="H6801" s="787">
        <v>7912</v>
      </c>
      <c r="I6801" s="788">
        <v>4347.7850646972656</v>
      </c>
      <c r="K6801" s="795">
        <v>865.8125</v>
      </c>
      <c r="M6801" s="798">
        <f t="shared" si="319"/>
        <v>9027.9000309487583</v>
      </c>
      <c r="N6801" s="303"/>
      <c r="S6801" s="786">
        <v>0</v>
      </c>
      <c r="T6801" s="781">
        <f>VLOOKUP(C6801,METADATA!$J$5:$Q$29,IF(E6801="HI",2,IF(E6801="LO",6,10))+IF(S6801=1,2,IF(D6801=7,1,(IF(WEEKDAY(B6801)=1,2,IF(WEEKDAY(B6801)=7,1,0))))))</f>
        <v>3</v>
      </c>
      <c r="U6801" s="781">
        <f>VLOOKUP(C6801,METADATA!$A$5:$H$29,IF(E6801="HI",2,IF(E6801="LO",6,10))+IF(S6801=1,2,IF(D6801=7,1,(IF(WEEKDAY(B6801)=1,2,IF(WEEKDAY(B6801)=7,1,0))))))</f>
        <v>3</v>
      </c>
    </row>
    <row r="6802" spans="2:21" ht="13.95" customHeight="1" x14ac:dyDescent="0.25">
      <c r="B6802" s="784">
        <f t="shared" si="317"/>
        <v>45666</v>
      </c>
      <c r="C6802" s="785">
        <v>6</v>
      </c>
      <c r="D6802" s="786">
        <f>IFERROR((INDEX(METADATA!$T$2:$T$20,MATCH(B6802,METADATA!$S$2:$S$20,0))),0)</f>
        <v>0</v>
      </c>
      <c r="E6802" s="785" t="str">
        <f t="shared" si="318"/>
        <v>LO</v>
      </c>
      <c r="F6802" s="786">
        <f>VLOOKUP(C6802,METADATA!$A$5:$H$29,IF(E6802="HI",2,IF(E6802="LO",6,10))+IF(D6802=1,2,IF(D6802=7,1,(IF(WEEKDAY(B6802)=1,2,IF(WEEKDAY(B6802)=7,1,0))))))</f>
        <v>2</v>
      </c>
      <c r="G6802" s="786">
        <f>VLOOKUP(C6802,METADATA!$J$5:$Q$29,IF(E6802="HI",2,IF(E6802="LO",6,10))+IF(D6802=1,2,IF(D6802=7,1,(IF(WEEKDAY(B6802)=1,2,IF(WEEKDAY(B6802)=7,1,0))))))</f>
        <v>2</v>
      </c>
      <c r="H6802" s="787">
        <v>8322.75</v>
      </c>
      <c r="I6802" s="788">
        <v>4331.14501953125</v>
      </c>
      <c r="K6802" s="795">
        <v>834.63750000000005</v>
      </c>
      <c r="M6802" s="798">
        <f t="shared" si="319"/>
        <v>9382.2697010217289</v>
      </c>
      <c r="N6802" s="303"/>
      <c r="S6802" s="786">
        <v>0</v>
      </c>
      <c r="T6802" s="781">
        <f>VLOOKUP(C6802,METADATA!$J$5:$Q$29,IF(E6802="HI",2,IF(E6802="LO",6,10))+IF(S6802=1,2,IF(D6802=7,1,(IF(WEEKDAY(B6802)=1,2,IF(WEEKDAY(B6802)=7,1,0))))))</f>
        <v>2</v>
      </c>
      <c r="U6802" s="781">
        <f>VLOOKUP(C6802,METADATA!$A$5:$H$29,IF(E6802="HI",2,IF(E6802="LO",6,10))+IF(S6802=1,2,IF(D6802=7,1,(IF(WEEKDAY(B6802)=1,2,IF(WEEKDAY(B6802)=7,1,0))))))</f>
        <v>2</v>
      </c>
    </row>
    <row r="6803" spans="2:21" ht="13.95" customHeight="1" x14ac:dyDescent="0.25">
      <c r="B6803" s="784">
        <f t="shared" si="317"/>
        <v>45666</v>
      </c>
      <c r="C6803" s="785">
        <v>7</v>
      </c>
      <c r="D6803" s="786">
        <f>IFERROR((INDEX(METADATA!$T$2:$T$20,MATCH(B6803,METADATA!$S$2:$S$20,0))),0)</f>
        <v>0</v>
      </c>
      <c r="E6803" s="785" t="str">
        <f t="shared" si="318"/>
        <v>LO</v>
      </c>
      <c r="F6803" s="786">
        <f>VLOOKUP(C6803,METADATA!$A$5:$H$29,IF(E6803="HI",2,IF(E6803="LO",6,10))+IF(D6803=1,2,IF(D6803=7,1,(IF(WEEKDAY(B6803)=1,2,IF(WEEKDAY(B6803)=7,1,0))))))</f>
        <v>1</v>
      </c>
      <c r="G6803" s="786">
        <f>VLOOKUP(C6803,METADATA!$J$5:$Q$29,IF(E6803="HI",2,IF(E6803="LO",6,10))+IF(D6803=1,2,IF(D6803=7,1,(IF(WEEKDAY(B6803)=1,2,IF(WEEKDAY(B6803)=7,1,0))))))</f>
        <v>1</v>
      </c>
      <c r="H6803" s="787">
        <v>9018</v>
      </c>
      <c r="I6803" s="788">
        <v>4363.489990234375</v>
      </c>
      <c r="K6803" s="795">
        <v>847.33749999999998</v>
      </c>
      <c r="M6803" s="798">
        <f t="shared" si="319"/>
        <v>10018.201879323235</v>
      </c>
      <c r="N6803" s="303"/>
      <c r="S6803" s="786">
        <v>0</v>
      </c>
      <c r="T6803" s="781">
        <f>VLOOKUP(C6803,METADATA!$J$5:$Q$29,IF(E6803="HI",2,IF(E6803="LO",6,10))+IF(S6803=1,2,IF(D6803=7,1,(IF(WEEKDAY(B6803)=1,2,IF(WEEKDAY(B6803)=7,1,0))))))</f>
        <v>1</v>
      </c>
      <c r="U6803" s="781">
        <f>VLOOKUP(C6803,METADATA!$A$5:$H$29,IF(E6803="HI",2,IF(E6803="LO",6,10))+IF(S6803=1,2,IF(D6803=7,1,(IF(WEEKDAY(B6803)=1,2,IF(WEEKDAY(B6803)=7,1,0))))))</f>
        <v>1</v>
      </c>
    </row>
    <row r="6804" spans="2:21" ht="13.95" customHeight="1" x14ac:dyDescent="0.25">
      <c r="B6804" s="784">
        <f t="shared" si="317"/>
        <v>45666</v>
      </c>
      <c r="C6804" s="785">
        <v>8</v>
      </c>
      <c r="D6804" s="786">
        <f>IFERROR((INDEX(METADATA!$T$2:$T$20,MATCH(B6804,METADATA!$S$2:$S$20,0))),0)</f>
        <v>0</v>
      </c>
      <c r="E6804" s="785" t="str">
        <f t="shared" si="318"/>
        <v>LO</v>
      </c>
      <c r="F6804" s="786">
        <f>VLOOKUP(C6804,METADATA!$A$5:$H$29,IF(E6804="HI",2,IF(E6804="LO",6,10))+IF(D6804=1,2,IF(D6804=7,1,(IF(WEEKDAY(B6804)=1,2,IF(WEEKDAY(B6804)=7,1,0))))))</f>
        <v>1</v>
      </c>
      <c r="G6804" s="786">
        <f>VLOOKUP(C6804,METADATA!$J$5:$Q$29,IF(E6804="HI",2,IF(E6804="LO",6,10))+IF(D6804=1,2,IF(D6804=7,1,(IF(WEEKDAY(B6804)=1,2,IF(WEEKDAY(B6804)=7,1,0))))))</f>
        <v>1</v>
      </c>
      <c r="H6804" s="787">
        <v>10386</v>
      </c>
      <c r="I6804" s="788">
        <v>4476.3099975585938</v>
      </c>
      <c r="K6804" s="795">
        <v>851.61249999999995</v>
      </c>
      <c r="M6804" s="798">
        <f t="shared" si="319"/>
        <v>11309.568833259869</v>
      </c>
      <c r="N6804" s="303"/>
      <c r="S6804" s="786">
        <v>0</v>
      </c>
      <c r="T6804" s="781">
        <f>VLOOKUP(C6804,METADATA!$J$5:$Q$29,IF(E6804="HI",2,IF(E6804="LO",6,10))+IF(S6804=1,2,IF(D6804=7,1,(IF(WEEKDAY(B6804)=1,2,IF(WEEKDAY(B6804)=7,1,0))))))</f>
        <v>1</v>
      </c>
      <c r="U6804" s="781">
        <f>VLOOKUP(C6804,METADATA!$A$5:$H$29,IF(E6804="HI",2,IF(E6804="LO",6,10))+IF(S6804=1,2,IF(D6804=7,1,(IF(WEEKDAY(B6804)=1,2,IF(WEEKDAY(B6804)=7,1,0))))))</f>
        <v>1</v>
      </c>
    </row>
    <row r="6805" spans="2:21" ht="13.95" customHeight="1" x14ac:dyDescent="0.25">
      <c r="B6805" s="784">
        <f t="shared" si="317"/>
        <v>45666</v>
      </c>
      <c r="C6805" s="785">
        <v>9</v>
      </c>
      <c r="D6805" s="786">
        <f>IFERROR((INDEX(METADATA!$T$2:$T$20,MATCH(B6805,METADATA!$S$2:$S$20,0))),0)</f>
        <v>0</v>
      </c>
      <c r="E6805" s="785" t="str">
        <f t="shared" si="318"/>
        <v>LO</v>
      </c>
      <c r="F6805" s="786">
        <f>VLOOKUP(C6805,METADATA!$A$5:$H$29,IF(E6805="HI",2,IF(E6805="LO",6,10))+IF(D6805=1,2,IF(D6805=7,1,(IF(WEEKDAY(B6805)=1,2,IF(WEEKDAY(B6805)=7,1,0))))))</f>
        <v>2</v>
      </c>
      <c r="G6805" s="786">
        <f>VLOOKUP(C6805,METADATA!$J$5:$Q$29,IF(E6805="HI",2,IF(E6805="LO",6,10))+IF(D6805=1,2,IF(D6805=7,1,(IF(WEEKDAY(B6805)=1,2,IF(WEEKDAY(B6805)=7,1,0))))))</f>
        <v>1</v>
      </c>
      <c r="H6805" s="787">
        <v>11294.25</v>
      </c>
      <c r="I6805" s="788">
        <v>4497.5750122070313</v>
      </c>
      <c r="K6805" s="795">
        <v>856.5</v>
      </c>
      <c r="M6805" s="798">
        <f t="shared" si="319"/>
        <v>12156.81965206892</v>
      </c>
      <c r="N6805" s="303"/>
      <c r="S6805" s="786">
        <v>0</v>
      </c>
      <c r="T6805" s="781">
        <f>VLOOKUP(C6805,METADATA!$J$5:$Q$29,IF(E6805="HI",2,IF(E6805="LO",6,10))+IF(S6805=1,2,IF(D6805=7,1,(IF(WEEKDAY(B6805)=1,2,IF(WEEKDAY(B6805)=7,1,0))))))</f>
        <v>1</v>
      </c>
      <c r="U6805" s="781">
        <f>VLOOKUP(C6805,METADATA!$A$5:$H$29,IF(E6805="HI",2,IF(E6805="LO",6,10))+IF(S6805=1,2,IF(D6805=7,1,(IF(WEEKDAY(B6805)=1,2,IF(WEEKDAY(B6805)=7,1,0))))))</f>
        <v>2</v>
      </c>
    </row>
    <row r="6806" spans="2:21" ht="13.95" customHeight="1" x14ac:dyDescent="0.25">
      <c r="B6806" s="784">
        <f t="shared" si="317"/>
        <v>45666</v>
      </c>
      <c r="C6806" s="785">
        <v>10</v>
      </c>
      <c r="D6806" s="786">
        <f>IFERROR((INDEX(METADATA!$T$2:$T$20,MATCH(B6806,METADATA!$S$2:$S$20,0))),0)</f>
        <v>0</v>
      </c>
      <c r="E6806" s="785" t="str">
        <f t="shared" si="318"/>
        <v>LO</v>
      </c>
      <c r="F6806" s="786">
        <f>VLOOKUP(C6806,METADATA!$A$5:$H$29,IF(E6806="HI",2,IF(E6806="LO",6,10))+IF(D6806=1,2,IF(D6806=7,1,(IF(WEEKDAY(B6806)=1,2,IF(WEEKDAY(B6806)=7,1,0))))))</f>
        <v>2</v>
      </c>
      <c r="G6806" s="786">
        <f>VLOOKUP(C6806,METADATA!$J$5:$Q$29,IF(E6806="HI",2,IF(E6806="LO",6,10))+IF(D6806=1,2,IF(D6806=7,1,(IF(WEEKDAY(B6806)=1,2,IF(WEEKDAY(B6806)=7,1,0))))))</f>
        <v>2</v>
      </c>
      <c r="H6806" s="787">
        <v>11659.25</v>
      </c>
      <c r="I6806" s="788">
        <v>4548.655029296875</v>
      </c>
      <c r="K6806" s="795">
        <v>824.32500000000005</v>
      </c>
      <c r="M6806" s="798">
        <f t="shared" si="319"/>
        <v>12515.125773960393</v>
      </c>
      <c r="N6806" s="303"/>
      <c r="S6806" s="786">
        <v>0</v>
      </c>
      <c r="T6806" s="781">
        <f>VLOOKUP(C6806,METADATA!$J$5:$Q$29,IF(E6806="HI",2,IF(E6806="LO",6,10))+IF(S6806=1,2,IF(D6806=7,1,(IF(WEEKDAY(B6806)=1,2,IF(WEEKDAY(B6806)=7,1,0))))))</f>
        <v>2</v>
      </c>
      <c r="U6806" s="781">
        <f>VLOOKUP(C6806,METADATA!$A$5:$H$29,IF(E6806="HI",2,IF(E6806="LO",6,10))+IF(S6806=1,2,IF(D6806=7,1,(IF(WEEKDAY(B6806)=1,2,IF(WEEKDAY(B6806)=7,1,0))))))</f>
        <v>2</v>
      </c>
    </row>
    <row r="6807" spans="2:21" ht="13.95" customHeight="1" x14ac:dyDescent="0.25">
      <c r="B6807" s="784">
        <f t="shared" si="317"/>
        <v>45666</v>
      </c>
      <c r="C6807" s="785">
        <v>11</v>
      </c>
      <c r="D6807" s="786">
        <f>IFERROR((INDEX(METADATA!$T$2:$T$20,MATCH(B6807,METADATA!$S$2:$S$20,0))),0)</f>
        <v>0</v>
      </c>
      <c r="E6807" s="785" t="str">
        <f t="shared" si="318"/>
        <v>LO</v>
      </c>
      <c r="F6807" s="786">
        <f>VLOOKUP(C6807,METADATA!$A$5:$H$29,IF(E6807="HI",2,IF(E6807="LO",6,10))+IF(D6807=1,2,IF(D6807=7,1,(IF(WEEKDAY(B6807)=1,2,IF(WEEKDAY(B6807)=7,1,0))))))</f>
        <v>2</v>
      </c>
      <c r="G6807" s="786">
        <f>VLOOKUP(C6807,METADATA!$J$5:$Q$29,IF(E6807="HI",2,IF(E6807="LO",6,10))+IF(D6807=1,2,IF(D6807=7,1,(IF(WEEKDAY(B6807)=1,2,IF(WEEKDAY(B6807)=7,1,0))))))</f>
        <v>2</v>
      </c>
      <c r="H6807" s="787">
        <v>11755.5</v>
      </c>
      <c r="I6807" s="788">
        <v>4485.7749938964844</v>
      </c>
      <c r="K6807" s="795">
        <v>882.73749999999995</v>
      </c>
      <c r="M6807" s="798">
        <f t="shared" si="319"/>
        <v>12582.287452838891</v>
      </c>
      <c r="N6807" s="303"/>
      <c r="S6807" s="786">
        <v>0</v>
      </c>
      <c r="T6807" s="781">
        <f>VLOOKUP(C6807,METADATA!$J$5:$Q$29,IF(E6807="HI",2,IF(E6807="LO",6,10))+IF(S6807=1,2,IF(D6807=7,1,(IF(WEEKDAY(B6807)=1,2,IF(WEEKDAY(B6807)=7,1,0))))))</f>
        <v>2</v>
      </c>
      <c r="U6807" s="781">
        <f>VLOOKUP(C6807,METADATA!$A$5:$H$29,IF(E6807="HI",2,IF(E6807="LO",6,10))+IF(S6807=1,2,IF(D6807=7,1,(IF(WEEKDAY(B6807)=1,2,IF(WEEKDAY(B6807)=7,1,0))))))</f>
        <v>2</v>
      </c>
    </row>
    <row r="6808" spans="2:21" ht="13.95" customHeight="1" x14ac:dyDescent="0.25">
      <c r="B6808" s="784">
        <f t="shared" si="317"/>
        <v>45666</v>
      </c>
      <c r="C6808" s="785">
        <v>12</v>
      </c>
      <c r="D6808" s="786">
        <f>IFERROR((INDEX(METADATA!$T$2:$T$20,MATCH(B6808,METADATA!$S$2:$S$20,0))),0)</f>
        <v>0</v>
      </c>
      <c r="E6808" s="785" t="str">
        <f t="shared" si="318"/>
        <v>LO</v>
      </c>
      <c r="F6808" s="786">
        <f>VLOOKUP(C6808,METADATA!$A$5:$H$29,IF(E6808="HI",2,IF(E6808="LO",6,10))+IF(D6808=1,2,IF(D6808=7,1,(IF(WEEKDAY(B6808)=1,2,IF(WEEKDAY(B6808)=7,1,0))))))</f>
        <v>2</v>
      </c>
      <c r="G6808" s="786">
        <f>VLOOKUP(C6808,METADATA!$J$5:$Q$29,IF(E6808="HI",2,IF(E6808="LO",6,10))+IF(D6808=1,2,IF(D6808=7,1,(IF(WEEKDAY(B6808)=1,2,IF(WEEKDAY(B6808)=7,1,0))))))</f>
        <v>2</v>
      </c>
      <c r="H6808" s="787">
        <v>11949</v>
      </c>
      <c r="I6808" s="788">
        <v>4285.1049499511719</v>
      </c>
      <c r="K6808" s="795">
        <v>909.3125</v>
      </c>
      <c r="M6808" s="798">
        <f t="shared" si="319"/>
        <v>12694.121688092329</v>
      </c>
      <c r="N6808" s="303"/>
      <c r="S6808" s="786">
        <v>0</v>
      </c>
      <c r="T6808" s="781">
        <f>VLOOKUP(C6808,METADATA!$J$5:$Q$29,IF(E6808="HI",2,IF(E6808="LO",6,10))+IF(S6808=1,2,IF(D6808=7,1,(IF(WEEKDAY(B6808)=1,2,IF(WEEKDAY(B6808)=7,1,0))))))</f>
        <v>2</v>
      </c>
      <c r="U6808" s="781">
        <f>VLOOKUP(C6808,METADATA!$A$5:$H$29,IF(E6808="HI",2,IF(E6808="LO",6,10))+IF(S6808=1,2,IF(D6808=7,1,(IF(WEEKDAY(B6808)=1,2,IF(WEEKDAY(B6808)=7,1,0))))))</f>
        <v>2</v>
      </c>
    </row>
    <row r="6809" spans="2:21" ht="13.95" customHeight="1" x14ac:dyDescent="0.25">
      <c r="B6809" s="784">
        <f t="shared" si="317"/>
        <v>45666</v>
      </c>
      <c r="C6809" s="785">
        <v>13</v>
      </c>
      <c r="D6809" s="786">
        <f>IFERROR((INDEX(METADATA!$T$2:$T$20,MATCH(B6809,METADATA!$S$2:$S$20,0))),0)</f>
        <v>0</v>
      </c>
      <c r="E6809" s="785" t="str">
        <f t="shared" si="318"/>
        <v>LO</v>
      </c>
      <c r="F6809" s="786">
        <f>VLOOKUP(C6809,METADATA!$A$5:$H$29,IF(E6809="HI",2,IF(E6809="LO",6,10))+IF(D6809=1,2,IF(D6809=7,1,(IF(WEEKDAY(B6809)=1,2,IF(WEEKDAY(B6809)=7,1,0))))))</f>
        <v>2</v>
      </c>
      <c r="G6809" s="786">
        <f>VLOOKUP(C6809,METADATA!$J$5:$Q$29,IF(E6809="HI",2,IF(E6809="LO",6,10))+IF(D6809=1,2,IF(D6809=7,1,(IF(WEEKDAY(B6809)=1,2,IF(WEEKDAY(B6809)=7,1,0))))))</f>
        <v>2</v>
      </c>
      <c r="H6809" s="787">
        <v>11852.75</v>
      </c>
      <c r="I6809" s="788">
        <v>4015.8099365234375</v>
      </c>
      <c r="K6809" s="795">
        <v>905.6</v>
      </c>
      <c r="M6809" s="798">
        <f t="shared" si="319"/>
        <v>12514.567991296399</v>
      </c>
      <c r="N6809" s="303"/>
      <c r="S6809" s="786">
        <v>0</v>
      </c>
      <c r="T6809" s="781">
        <f>VLOOKUP(C6809,METADATA!$J$5:$Q$29,IF(E6809="HI",2,IF(E6809="LO",6,10))+IF(S6809=1,2,IF(D6809=7,1,(IF(WEEKDAY(B6809)=1,2,IF(WEEKDAY(B6809)=7,1,0))))))</f>
        <v>2</v>
      </c>
      <c r="U6809" s="781">
        <f>VLOOKUP(C6809,METADATA!$A$5:$H$29,IF(E6809="HI",2,IF(E6809="LO",6,10))+IF(S6809=1,2,IF(D6809=7,1,(IF(WEEKDAY(B6809)=1,2,IF(WEEKDAY(B6809)=7,1,0))))))</f>
        <v>2</v>
      </c>
    </row>
    <row r="6810" spans="2:21" ht="13.95" customHeight="1" x14ac:dyDescent="0.25">
      <c r="B6810" s="784">
        <f t="shared" si="317"/>
        <v>45666</v>
      </c>
      <c r="C6810" s="785">
        <v>14</v>
      </c>
      <c r="D6810" s="786">
        <f>IFERROR((INDEX(METADATA!$T$2:$T$20,MATCH(B6810,METADATA!$S$2:$S$20,0))),0)</f>
        <v>0</v>
      </c>
      <c r="E6810" s="785" t="str">
        <f t="shared" si="318"/>
        <v>LO</v>
      </c>
      <c r="F6810" s="786">
        <f>VLOOKUP(C6810,METADATA!$A$5:$H$29,IF(E6810="HI",2,IF(E6810="LO",6,10))+IF(D6810=1,2,IF(D6810=7,1,(IF(WEEKDAY(B6810)=1,2,IF(WEEKDAY(B6810)=7,1,0))))))</f>
        <v>2</v>
      </c>
      <c r="G6810" s="786">
        <f>VLOOKUP(C6810,METADATA!$J$5:$Q$29,IF(E6810="HI",2,IF(E6810="LO",6,10))+IF(D6810=1,2,IF(D6810=7,1,(IF(WEEKDAY(B6810)=1,2,IF(WEEKDAY(B6810)=7,1,0))))))</f>
        <v>2</v>
      </c>
      <c r="H6810" s="787">
        <v>11409</v>
      </c>
      <c r="I6810" s="788">
        <v>4426.7249145507813</v>
      </c>
      <c r="K6810" s="795">
        <v>913.98749999999995</v>
      </c>
      <c r="M6810" s="798">
        <f t="shared" si="319"/>
        <v>12237.69481843311</v>
      </c>
      <c r="N6810" s="303"/>
      <c r="S6810" s="786">
        <v>0</v>
      </c>
      <c r="T6810" s="781">
        <f>VLOOKUP(C6810,METADATA!$J$5:$Q$29,IF(E6810="HI",2,IF(E6810="LO",6,10))+IF(S6810=1,2,IF(D6810=7,1,(IF(WEEKDAY(B6810)=1,2,IF(WEEKDAY(B6810)=7,1,0))))))</f>
        <v>2</v>
      </c>
      <c r="U6810" s="781">
        <f>VLOOKUP(C6810,METADATA!$A$5:$H$29,IF(E6810="HI",2,IF(E6810="LO",6,10))+IF(S6810=1,2,IF(D6810=7,1,(IF(WEEKDAY(B6810)=1,2,IF(WEEKDAY(B6810)=7,1,0))))))</f>
        <v>2</v>
      </c>
    </row>
    <row r="6811" spans="2:21" ht="13.95" customHeight="1" x14ac:dyDescent="0.25">
      <c r="B6811" s="784">
        <f t="shared" si="317"/>
        <v>45666</v>
      </c>
      <c r="C6811" s="785">
        <v>15</v>
      </c>
      <c r="D6811" s="786">
        <f>IFERROR((INDEX(METADATA!$T$2:$T$20,MATCH(B6811,METADATA!$S$2:$S$20,0))),0)</f>
        <v>0</v>
      </c>
      <c r="E6811" s="785" t="str">
        <f t="shared" si="318"/>
        <v>LO</v>
      </c>
      <c r="F6811" s="786">
        <f>VLOOKUP(C6811,METADATA!$A$5:$H$29,IF(E6811="HI",2,IF(E6811="LO",6,10))+IF(D6811=1,2,IF(D6811=7,1,(IF(WEEKDAY(B6811)=1,2,IF(WEEKDAY(B6811)=7,1,0))))))</f>
        <v>2</v>
      </c>
      <c r="G6811" s="786">
        <f>VLOOKUP(C6811,METADATA!$J$5:$Q$29,IF(E6811="HI",2,IF(E6811="LO",6,10))+IF(D6811=1,2,IF(D6811=7,1,(IF(WEEKDAY(B6811)=1,2,IF(WEEKDAY(B6811)=7,1,0))))))</f>
        <v>2</v>
      </c>
      <c r="H6811" s="787">
        <v>11553.75</v>
      </c>
      <c r="I6811" s="788">
        <v>4415.1349792480469</v>
      </c>
      <c r="K6811" s="795">
        <v>902.26250000000005</v>
      </c>
      <c r="M6811" s="798">
        <f t="shared" si="319"/>
        <v>12368.611722722953</v>
      </c>
      <c r="N6811" s="303"/>
      <c r="S6811" s="786">
        <v>0</v>
      </c>
      <c r="T6811" s="781">
        <f>VLOOKUP(C6811,METADATA!$J$5:$Q$29,IF(E6811="HI",2,IF(E6811="LO",6,10))+IF(S6811=1,2,IF(D6811=7,1,(IF(WEEKDAY(B6811)=1,2,IF(WEEKDAY(B6811)=7,1,0))))))</f>
        <v>2</v>
      </c>
      <c r="U6811" s="781">
        <f>VLOOKUP(C6811,METADATA!$A$5:$H$29,IF(E6811="HI",2,IF(E6811="LO",6,10))+IF(S6811=1,2,IF(D6811=7,1,(IF(WEEKDAY(B6811)=1,2,IF(WEEKDAY(B6811)=7,1,0))))))</f>
        <v>2</v>
      </c>
    </row>
    <row r="6812" spans="2:21" ht="13.95" customHeight="1" x14ac:dyDescent="0.25">
      <c r="B6812" s="784">
        <f t="shared" ref="B6812:B6875" si="320">B6788+1</f>
        <v>45666</v>
      </c>
      <c r="C6812" s="785">
        <v>16</v>
      </c>
      <c r="D6812" s="786">
        <f>IFERROR((INDEX(METADATA!$T$2:$T$20,MATCH(B6812,METADATA!$S$2:$S$20,0))),0)</f>
        <v>0</v>
      </c>
      <c r="E6812" s="785" t="str">
        <f t="shared" si="318"/>
        <v>LO</v>
      </c>
      <c r="F6812" s="786">
        <f>VLOOKUP(C6812,METADATA!$A$5:$H$29,IF(E6812="HI",2,IF(E6812="LO",6,10))+IF(D6812=1,2,IF(D6812=7,1,(IF(WEEKDAY(B6812)=1,2,IF(WEEKDAY(B6812)=7,1,0))))))</f>
        <v>2</v>
      </c>
      <c r="G6812" s="786">
        <f>VLOOKUP(C6812,METADATA!$J$5:$Q$29,IF(E6812="HI",2,IF(E6812="LO",6,10))+IF(D6812=1,2,IF(D6812=7,1,(IF(WEEKDAY(B6812)=1,2,IF(WEEKDAY(B6812)=7,1,0))))))</f>
        <v>2</v>
      </c>
      <c r="H6812" s="787">
        <v>11801.75</v>
      </c>
      <c r="I6812" s="788">
        <v>4494.9749755859375</v>
      </c>
      <c r="K6812" s="795">
        <v>933.76250000000005</v>
      </c>
      <c r="M6812" s="798">
        <f t="shared" si="319"/>
        <v>12628.780744539188</v>
      </c>
      <c r="N6812" s="303"/>
      <c r="S6812" s="786">
        <v>0</v>
      </c>
      <c r="T6812" s="781">
        <f>VLOOKUP(C6812,METADATA!$J$5:$Q$29,IF(E6812="HI",2,IF(E6812="LO",6,10))+IF(S6812=1,2,IF(D6812=7,1,(IF(WEEKDAY(B6812)=1,2,IF(WEEKDAY(B6812)=7,1,0))))))</f>
        <v>2</v>
      </c>
      <c r="U6812" s="781">
        <f>VLOOKUP(C6812,METADATA!$A$5:$H$29,IF(E6812="HI",2,IF(E6812="LO",6,10))+IF(S6812=1,2,IF(D6812=7,1,(IF(WEEKDAY(B6812)=1,2,IF(WEEKDAY(B6812)=7,1,0))))))</f>
        <v>2</v>
      </c>
    </row>
    <row r="6813" spans="2:21" ht="13.95" customHeight="1" x14ac:dyDescent="0.25">
      <c r="B6813" s="784">
        <f t="shared" si="320"/>
        <v>45666</v>
      </c>
      <c r="C6813" s="785">
        <v>17</v>
      </c>
      <c r="D6813" s="786">
        <f>IFERROR((INDEX(METADATA!$T$2:$T$20,MATCH(B6813,METADATA!$S$2:$S$20,0))),0)</f>
        <v>0</v>
      </c>
      <c r="E6813" s="785" t="str">
        <f t="shared" si="318"/>
        <v>LO</v>
      </c>
      <c r="F6813" s="786">
        <f>VLOOKUP(C6813,METADATA!$A$5:$H$29,IF(E6813="HI",2,IF(E6813="LO",6,10))+IF(D6813=1,2,IF(D6813=7,1,(IF(WEEKDAY(B6813)=1,2,IF(WEEKDAY(B6813)=7,1,0))))))</f>
        <v>2</v>
      </c>
      <c r="G6813" s="786">
        <f>VLOOKUP(C6813,METADATA!$J$5:$Q$29,IF(E6813="HI",2,IF(E6813="LO",6,10))+IF(D6813=1,2,IF(D6813=7,1,(IF(WEEKDAY(B6813)=1,2,IF(WEEKDAY(B6813)=7,1,0))))))</f>
        <v>2</v>
      </c>
      <c r="H6813" s="787">
        <v>12721.25</v>
      </c>
      <c r="I6813" s="788">
        <v>4397.875</v>
      </c>
      <c r="K6813" s="795">
        <v>0</v>
      </c>
      <c r="M6813" s="798">
        <f t="shared" si="319"/>
        <v>13459.996511074029</v>
      </c>
      <c r="N6813" s="303"/>
      <c r="S6813" s="786">
        <v>0</v>
      </c>
      <c r="T6813" s="781">
        <f>VLOOKUP(C6813,METADATA!$J$5:$Q$29,IF(E6813="HI",2,IF(E6813="LO",6,10))+IF(S6813=1,2,IF(D6813=7,1,(IF(WEEKDAY(B6813)=1,2,IF(WEEKDAY(B6813)=7,1,0))))))</f>
        <v>2</v>
      </c>
      <c r="U6813" s="781">
        <f>VLOOKUP(C6813,METADATA!$A$5:$H$29,IF(E6813="HI",2,IF(E6813="LO",6,10))+IF(S6813=1,2,IF(D6813=7,1,(IF(WEEKDAY(B6813)=1,2,IF(WEEKDAY(B6813)=7,1,0))))))</f>
        <v>2</v>
      </c>
    </row>
    <row r="6814" spans="2:21" ht="13.95" customHeight="1" x14ac:dyDescent="0.25">
      <c r="B6814" s="784">
        <f t="shared" si="320"/>
        <v>45666</v>
      </c>
      <c r="C6814" s="785">
        <v>18</v>
      </c>
      <c r="D6814" s="786">
        <f>IFERROR((INDEX(METADATA!$T$2:$T$20,MATCH(B6814,METADATA!$S$2:$S$20,0))),0)</f>
        <v>0</v>
      </c>
      <c r="E6814" s="785" t="str">
        <f t="shared" si="318"/>
        <v>LO</v>
      </c>
      <c r="F6814" s="786">
        <f>VLOOKUP(C6814,METADATA!$A$5:$H$29,IF(E6814="HI",2,IF(E6814="LO",6,10))+IF(D6814=1,2,IF(D6814=7,1,(IF(WEEKDAY(B6814)=1,2,IF(WEEKDAY(B6814)=7,1,0))))))</f>
        <v>1</v>
      </c>
      <c r="G6814" s="786">
        <f>VLOOKUP(C6814,METADATA!$J$5:$Q$29,IF(E6814="HI",2,IF(E6814="LO",6,10))+IF(D6814=1,2,IF(D6814=7,1,(IF(WEEKDAY(B6814)=1,2,IF(WEEKDAY(B6814)=7,1,0))))))</f>
        <v>1</v>
      </c>
      <c r="H6814" s="787">
        <v>12756</v>
      </c>
      <c r="I6814" s="788">
        <v>4465.8050231933594</v>
      </c>
      <c r="K6814" s="795">
        <v>0</v>
      </c>
      <c r="M6814" s="798">
        <f t="shared" si="319"/>
        <v>13515.137827827693</v>
      </c>
      <c r="N6814" s="303"/>
      <c r="S6814" s="786">
        <v>0</v>
      </c>
      <c r="T6814" s="781">
        <f>VLOOKUP(C6814,METADATA!$J$5:$Q$29,IF(E6814="HI",2,IF(E6814="LO",6,10))+IF(S6814=1,2,IF(D6814=7,1,(IF(WEEKDAY(B6814)=1,2,IF(WEEKDAY(B6814)=7,1,0))))))</f>
        <v>1</v>
      </c>
      <c r="U6814" s="781">
        <f>VLOOKUP(C6814,METADATA!$A$5:$H$29,IF(E6814="HI",2,IF(E6814="LO",6,10))+IF(S6814=1,2,IF(D6814=7,1,(IF(WEEKDAY(B6814)=1,2,IF(WEEKDAY(B6814)=7,1,0))))))</f>
        <v>1</v>
      </c>
    </row>
    <row r="6815" spans="2:21" ht="13.95" customHeight="1" x14ac:dyDescent="0.25">
      <c r="B6815" s="784">
        <f t="shared" si="320"/>
        <v>45666</v>
      </c>
      <c r="C6815" s="785">
        <v>19</v>
      </c>
      <c r="D6815" s="786">
        <f>IFERROR((INDEX(METADATA!$T$2:$T$20,MATCH(B6815,METADATA!$S$2:$S$20,0))),0)</f>
        <v>0</v>
      </c>
      <c r="E6815" s="785" t="str">
        <f t="shared" si="318"/>
        <v>LO</v>
      </c>
      <c r="F6815" s="786">
        <f>VLOOKUP(C6815,METADATA!$A$5:$H$29,IF(E6815="HI",2,IF(E6815="LO",6,10))+IF(D6815=1,2,IF(D6815=7,1,(IF(WEEKDAY(B6815)=1,2,IF(WEEKDAY(B6815)=7,1,0))))))</f>
        <v>1</v>
      </c>
      <c r="G6815" s="786">
        <f>VLOOKUP(C6815,METADATA!$J$5:$Q$29,IF(E6815="HI",2,IF(E6815="LO",6,10))+IF(D6815=1,2,IF(D6815=7,1,(IF(WEEKDAY(B6815)=1,2,IF(WEEKDAY(B6815)=7,1,0))))))</f>
        <v>1</v>
      </c>
      <c r="H6815" s="787">
        <v>12261</v>
      </c>
      <c r="I6815" s="788">
        <v>4408.135009765625</v>
      </c>
      <c r="K6815" s="795">
        <v>0</v>
      </c>
      <c r="M6815" s="798">
        <f t="shared" si="319"/>
        <v>13029.342856196601</v>
      </c>
      <c r="N6815" s="303"/>
      <c r="S6815" s="786">
        <v>0</v>
      </c>
      <c r="T6815" s="781">
        <f>VLOOKUP(C6815,METADATA!$J$5:$Q$29,IF(E6815="HI",2,IF(E6815="LO",6,10))+IF(S6815=1,2,IF(D6815=7,1,(IF(WEEKDAY(B6815)=1,2,IF(WEEKDAY(B6815)=7,1,0))))))</f>
        <v>1</v>
      </c>
      <c r="U6815" s="781">
        <f>VLOOKUP(C6815,METADATA!$A$5:$H$29,IF(E6815="HI",2,IF(E6815="LO",6,10))+IF(S6815=1,2,IF(D6815=7,1,(IF(WEEKDAY(B6815)=1,2,IF(WEEKDAY(B6815)=7,1,0))))))</f>
        <v>1</v>
      </c>
    </row>
    <row r="6816" spans="2:21" ht="13.95" customHeight="1" x14ac:dyDescent="0.25">
      <c r="B6816" s="784">
        <f t="shared" si="320"/>
        <v>45666</v>
      </c>
      <c r="C6816" s="785">
        <v>20</v>
      </c>
      <c r="D6816" s="786">
        <f>IFERROR((INDEX(METADATA!$T$2:$T$20,MATCH(B6816,METADATA!$S$2:$S$20,0))),0)</f>
        <v>0</v>
      </c>
      <c r="E6816" s="785" t="str">
        <f t="shared" si="318"/>
        <v>LO</v>
      </c>
      <c r="F6816" s="786">
        <f>VLOOKUP(C6816,METADATA!$A$5:$H$29,IF(E6816="HI",2,IF(E6816="LO",6,10))+IF(D6816=1,2,IF(D6816=7,1,(IF(WEEKDAY(B6816)=1,2,IF(WEEKDAY(B6816)=7,1,0))))))</f>
        <v>1</v>
      </c>
      <c r="G6816" s="786">
        <f>VLOOKUP(C6816,METADATA!$J$5:$Q$29,IF(E6816="HI",2,IF(E6816="LO",6,10))+IF(D6816=1,2,IF(D6816=7,1,(IF(WEEKDAY(B6816)=1,2,IF(WEEKDAY(B6816)=7,1,0))))))</f>
        <v>2</v>
      </c>
      <c r="H6816" s="787">
        <v>10559.5</v>
      </c>
      <c r="I6816" s="788">
        <v>4473.114990234375</v>
      </c>
      <c r="K6816" s="795">
        <v>0</v>
      </c>
      <c r="M6816" s="798">
        <f t="shared" si="319"/>
        <v>11467.859345399187</v>
      </c>
      <c r="N6816" s="303"/>
      <c r="S6816" s="786">
        <v>0</v>
      </c>
      <c r="T6816" s="781">
        <f>VLOOKUP(C6816,METADATA!$J$5:$Q$29,IF(E6816="HI",2,IF(E6816="LO",6,10))+IF(S6816=1,2,IF(D6816=7,1,(IF(WEEKDAY(B6816)=1,2,IF(WEEKDAY(B6816)=7,1,0))))))</f>
        <v>2</v>
      </c>
      <c r="U6816" s="781">
        <f>VLOOKUP(C6816,METADATA!$A$5:$H$29,IF(E6816="HI",2,IF(E6816="LO",6,10))+IF(S6816=1,2,IF(D6816=7,1,(IF(WEEKDAY(B6816)=1,2,IF(WEEKDAY(B6816)=7,1,0))))))</f>
        <v>1</v>
      </c>
    </row>
    <row r="6817" spans="2:21" ht="13.95" customHeight="1" x14ac:dyDescent="0.25">
      <c r="B6817" s="784">
        <f t="shared" si="320"/>
        <v>45666</v>
      </c>
      <c r="C6817" s="785">
        <v>21</v>
      </c>
      <c r="D6817" s="786">
        <f>IFERROR((INDEX(METADATA!$T$2:$T$20,MATCH(B6817,METADATA!$S$2:$S$20,0))),0)</f>
        <v>0</v>
      </c>
      <c r="E6817" s="785" t="str">
        <f t="shared" si="318"/>
        <v>LO</v>
      </c>
      <c r="F6817" s="786">
        <f>VLOOKUP(C6817,METADATA!$A$5:$H$29,IF(E6817="HI",2,IF(E6817="LO",6,10))+IF(D6817=1,2,IF(D6817=7,1,(IF(WEEKDAY(B6817)=1,2,IF(WEEKDAY(B6817)=7,1,0))))))</f>
        <v>2</v>
      </c>
      <c r="G6817" s="786">
        <f>VLOOKUP(C6817,METADATA!$J$5:$Q$29,IF(E6817="HI",2,IF(E6817="LO",6,10))+IF(D6817=1,2,IF(D6817=7,1,(IF(WEEKDAY(B6817)=1,2,IF(WEEKDAY(B6817)=7,1,0))))))</f>
        <v>2</v>
      </c>
      <c r="H6817" s="787">
        <v>10085</v>
      </c>
      <c r="I6817" s="788">
        <v>4529.1499633789063</v>
      </c>
      <c r="K6817" s="795">
        <v>0</v>
      </c>
      <c r="M6817" s="798">
        <f t="shared" si="319"/>
        <v>11055.334657565783</v>
      </c>
      <c r="N6817" s="303"/>
      <c r="S6817" s="786">
        <v>0</v>
      </c>
      <c r="T6817" s="781">
        <f>VLOOKUP(C6817,METADATA!$J$5:$Q$29,IF(E6817="HI",2,IF(E6817="LO",6,10))+IF(S6817=1,2,IF(D6817=7,1,(IF(WEEKDAY(B6817)=1,2,IF(WEEKDAY(B6817)=7,1,0))))))</f>
        <v>2</v>
      </c>
      <c r="U6817" s="781">
        <f>VLOOKUP(C6817,METADATA!$A$5:$H$29,IF(E6817="HI",2,IF(E6817="LO",6,10))+IF(S6817=1,2,IF(D6817=7,1,(IF(WEEKDAY(B6817)=1,2,IF(WEEKDAY(B6817)=7,1,0))))))</f>
        <v>2</v>
      </c>
    </row>
    <row r="6818" spans="2:21" ht="13.95" customHeight="1" x14ac:dyDescent="0.25">
      <c r="B6818" s="784">
        <f t="shared" si="320"/>
        <v>45666</v>
      </c>
      <c r="C6818" s="785">
        <v>22</v>
      </c>
      <c r="D6818" s="786">
        <f>IFERROR((INDEX(METADATA!$T$2:$T$20,MATCH(B6818,METADATA!$S$2:$S$20,0))),0)</f>
        <v>0</v>
      </c>
      <c r="E6818" s="785" t="str">
        <f t="shared" si="318"/>
        <v>LO</v>
      </c>
      <c r="F6818" s="786">
        <f>VLOOKUP(C6818,METADATA!$A$5:$H$29,IF(E6818="HI",2,IF(E6818="LO",6,10))+IF(D6818=1,2,IF(D6818=7,1,(IF(WEEKDAY(B6818)=1,2,IF(WEEKDAY(B6818)=7,1,0))))))</f>
        <v>3</v>
      </c>
      <c r="G6818" s="786">
        <f>VLOOKUP(C6818,METADATA!$J$5:$Q$29,IF(E6818="HI",2,IF(E6818="LO",6,10))+IF(D6818=1,2,IF(D6818=7,1,(IF(WEEKDAY(B6818)=1,2,IF(WEEKDAY(B6818)=7,1,0))))))</f>
        <v>3</v>
      </c>
      <c r="H6818" s="787">
        <v>9327.75</v>
      </c>
      <c r="I6818" s="788">
        <v>4486.8600463867188</v>
      </c>
      <c r="K6818" s="795">
        <v>0</v>
      </c>
      <c r="M6818" s="798">
        <f t="shared" si="319"/>
        <v>10350.789010426279</v>
      </c>
      <c r="N6818" s="303"/>
      <c r="S6818" s="786">
        <v>0</v>
      </c>
      <c r="T6818" s="781">
        <f>VLOOKUP(C6818,METADATA!$J$5:$Q$29,IF(E6818="HI",2,IF(E6818="LO",6,10))+IF(S6818=1,2,IF(D6818=7,1,(IF(WEEKDAY(B6818)=1,2,IF(WEEKDAY(B6818)=7,1,0))))))</f>
        <v>3</v>
      </c>
      <c r="U6818" s="781">
        <f>VLOOKUP(C6818,METADATA!$A$5:$H$29,IF(E6818="HI",2,IF(E6818="LO",6,10))+IF(S6818=1,2,IF(D6818=7,1,(IF(WEEKDAY(B6818)=1,2,IF(WEEKDAY(B6818)=7,1,0))))))</f>
        <v>3</v>
      </c>
    </row>
    <row r="6819" spans="2:21" ht="13.95" customHeight="1" x14ac:dyDescent="0.25">
      <c r="B6819" s="784">
        <f t="shared" si="320"/>
        <v>45666</v>
      </c>
      <c r="C6819" s="785">
        <v>23</v>
      </c>
      <c r="D6819" s="786">
        <f>IFERROR((INDEX(METADATA!$T$2:$T$20,MATCH(B6819,METADATA!$S$2:$S$20,0))),0)</f>
        <v>0</v>
      </c>
      <c r="E6819" s="785" t="str">
        <f t="shared" si="318"/>
        <v>LO</v>
      </c>
      <c r="F6819" s="786">
        <f>VLOOKUP(C6819,METADATA!$A$5:$H$29,IF(E6819="HI",2,IF(E6819="LO",6,10))+IF(D6819=1,2,IF(D6819=7,1,(IF(WEEKDAY(B6819)=1,2,IF(WEEKDAY(B6819)=7,1,0))))))</f>
        <v>3</v>
      </c>
      <c r="G6819" s="786">
        <f>VLOOKUP(C6819,METADATA!$J$5:$Q$29,IF(E6819="HI",2,IF(E6819="LO",6,10))+IF(D6819=1,2,IF(D6819=7,1,(IF(WEEKDAY(B6819)=1,2,IF(WEEKDAY(B6819)=7,1,0))))))</f>
        <v>3</v>
      </c>
      <c r="H6819" s="787">
        <v>8484.5</v>
      </c>
      <c r="I6819" s="788">
        <v>4449.3699340820313</v>
      </c>
      <c r="K6819" s="795">
        <v>0</v>
      </c>
      <c r="M6819" s="798">
        <f t="shared" si="319"/>
        <v>9580.3775009293422</v>
      </c>
      <c r="N6819" s="303"/>
      <c r="S6819" s="786">
        <v>0</v>
      </c>
      <c r="T6819" s="781">
        <f>VLOOKUP(C6819,METADATA!$J$5:$Q$29,IF(E6819="HI",2,IF(E6819="LO",6,10))+IF(S6819=1,2,IF(D6819=7,1,(IF(WEEKDAY(B6819)=1,2,IF(WEEKDAY(B6819)=7,1,0))))))</f>
        <v>3</v>
      </c>
      <c r="U6819" s="781">
        <f>VLOOKUP(C6819,METADATA!$A$5:$H$29,IF(E6819="HI",2,IF(E6819="LO",6,10))+IF(S6819=1,2,IF(D6819=7,1,(IF(WEEKDAY(B6819)=1,2,IF(WEEKDAY(B6819)=7,1,0))))))</f>
        <v>3</v>
      </c>
    </row>
    <row r="6820" spans="2:21" ht="13.95" customHeight="1" x14ac:dyDescent="0.25">
      <c r="B6820" s="784">
        <f t="shared" si="320"/>
        <v>45667</v>
      </c>
      <c r="C6820" s="785">
        <v>0</v>
      </c>
      <c r="D6820" s="786">
        <f>IFERROR((INDEX(METADATA!$T$2:$T$20,MATCH(B6820,METADATA!$S$2:$S$20,0))),0)</f>
        <v>0</v>
      </c>
      <c r="E6820" s="785" t="str">
        <f t="shared" si="318"/>
        <v>LO</v>
      </c>
      <c r="F6820" s="786">
        <f>VLOOKUP(C6820,METADATA!$A$5:$H$29,IF(E6820="HI",2,IF(E6820="LO",6,10))+IF(D6820=1,2,IF(D6820=7,1,(IF(WEEKDAY(B6820)=1,2,IF(WEEKDAY(B6820)=7,1,0))))))</f>
        <v>3</v>
      </c>
      <c r="G6820" s="786">
        <f>VLOOKUP(C6820,METADATA!$J$5:$Q$29,IF(E6820="HI",2,IF(E6820="LO",6,10))+IF(D6820=1,2,IF(D6820=7,1,(IF(WEEKDAY(B6820)=1,2,IF(WEEKDAY(B6820)=7,1,0))))))</f>
        <v>3</v>
      </c>
      <c r="H6820" s="787">
        <v>7901.5</v>
      </c>
      <c r="I6820" s="788">
        <v>4538.6705017089844</v>
      </c>
      <c r="K6820" s="795">
        <v>0</v>
      </c>
      <c r="M6820" s="798">
        <f t="shared" si="319"/>
        <v>9112.2572490620169</v>
      </c>
      <c r="N6820" s="303"/>
      <c r="S6820" s="786">
        <v>0</v>
      </c>
      <c r="T6820" s="781">
        <f>VLOOKUP(C6820,METADATA!$J$5:$Q$29,IF(E6820="HI",2,IF(E6820="LO",6,10))+IF(S6820=1,2,IF(D6820=7,1,(IF(WEEKDAY(B6820)=1,2,IF(WEEKDAY(B6820)=7,1,0))))))</f>
        <v>3</v>
      </c>
      <c r="U6820" s="781">
        <f>VLOOKUP(C6820,METADATA!$A$5:$H$29,IF(E6820="HI",2,IF(E6820="LO",6,10))+IF(S6820=1,2,IF(D6820=7,1,(IF(WEEKDAY(B6820)=1,2,IF(WEEKDAY(B6820)=7,1,0))))))</f>
        <v>3</v>
      </c>
    </row>
    <row r="6821" spans="2:21" ht="13.95" customHeight="1" x14ac:dyDescent="0.25">
      <c r="B6821" s="784">
        <f t="shared" si="320"/>
        <v>45667</v>
      </c>
      <c r="C6821" s="785">
        <v>1</v>
      </c>
      <c r="D6821" s="786">
        <f>IFERROR((INDEX(METADATA!$T$2:$T$20,MATCH(B6821,METADATA!$S$2:$S$20,0))),0)</f>
        <v>0</v>
      </c>
      <c r="E6821" s="785" t="str">
        <f t="shared" si="318"/>
        <v>LO</v>
      </c>
      <c r="F6821" s="786">
        <f>VLOOKUP(C6821,METADATA!$A$5:$H$29,IF(E6821="HI",2,IF(E6821="LO",6,10))+IF(D6821=1,2,IF(D6821=7,1,(IF(WEEKDAY(B6821)=1,2,IF(WEEKDAY(B6821)=7,1,0))))))</f>
        <v>3</v>
      </c>
      <c r="G6821" s="786">
        <f>VLOOKUP(C6821,METADATA!$J$5:$Q$29,IF(E6821="HI",2,IF(E6821="LO",6,10))+IF(D6821=1,2,IF(D6821=7,1,(IF(WEEKDAY(B6821)=1,2,IF(WEEKDAY(B6821)=7,1,0))))))</f>
        <v>3</v>
      </c>
      <c r="H6821" s="787">
        <v>7527.25</v>
      </c>
      <c r="I6821" s="788">
        <v>4662.3450927734375</v>
      </c>
      <c r="K6821" s="795">
        <v>0</v>
      </c>
      <c r="M6821" s="798">
        <f t="shared" si="319"/>
        <v>8854.2054599274215</v>
      </c>
      <c r="N6821" s="303"/>
      <c r="S6821" s="786">
        <v>0</v>
      </c>
      <c r="T6821" s="781">
        <f>VLOOKUP(C6821,METADATA!$J$5:$Q$29,IF(E6821="HI",2,IF(E6821="LO",6,10))+IF(S6821=1,2,IF(D6821=7,1,(IF(WEEKDAY(B6821)=1,2,IF(WEEKDAY(B6821)=7,1,0))))))</f>
        <v>3</v>
      </c>
      <c r="U6821" s="781">
        <f>VLOOKUP(C6821,METADATA!$A$5:$H$29,IF(E6821="HI",2,IF(E6821="LO",6,10))+IF(S6821=1,2,IF(D6821=7,1,(IF(WEEKDAY(B6821)=1,2,IF(WEEKDAY(B6821)=7,1,0))))))</f>
        <v>3</v>
      </c>
    </row>
    <row r="6822" spans="2:21" ht="13.95" customHeight="1" x14ac:dyDescent="0.25">
      <c r="B6822" s="784">
        <f t="shared" si="320"/>
        <v>45667</v>
      </c>
      <c r="C6822" s="785">
        <v>2</v>
      </c>
      <c r="D6822" s="786">
        <f>IFERROR((INDEX(METADATA!$T$2:$T$20,MATCH(B6822,METADATA!$S$2:$S$20,0))),0)</f>
        <v>0</v>
      </c>
      <c r="E6822" s="785" t="str">
        <f t="shared" si="318"/>
        <v>LO</v>
      </c>
      <c r="F6822" s="786">
        <f>VLOOKUP(C6822,METADATA!$A$5:$H$29,IF(E6822="HI",2,IF(E6822="LO",6,10))+IF(D6822=1,2,IF(D6822=7,1,(IF(WEEKDAY(B6822)=1,2,IF(WEEKDAY(B6822)=7,1,0))))))</f>
        <v>3</v>
      </c>
      <c r="G6822" s="786">
        <f>VLOOKUP(C6822,METADATA!$J$5:$Q$29,IF(E6822="HI",2,IF(E6822="LO",6,10))+IF(D6822=1,2,IF(D6822=7,1,(IF(WEEKDAY(B6822)=1,2,IF(WEEKDAY(B6822)=7,1,0))))))</f>
        <v>3</v>
      </c>
      <c r="H6822" s="787">
        <v>7419.5</v>
      </c>
      <c r="I6822" s="788">
        <v>4557.9349670410156</v>
      </c>
      <c r="K6822" s="795">
        <v>0</v>
      </c>
      <c r="M6822" s="798">
        <f t="shared" si="319"/>
        <v>8707.6834700036707</v>
      </c>
      <c r="N6822" s="303"/>
      <c r="S6822" s="786">
        <v>0</v>
      </c>
      <c r="T6822" s="781">
        <f>VLOOKUP(C6822,METADATA!$J$5:$Q$29,IF(E6822="HI",2,IF(E6822="LO",6,10))+IF(S6822=1,2,IF(D6822=7,1,(IF(WEEKDAY(B6822)=1,2,IF(WEEKDAY(B6822)=7,1,0))))))</f>
        <v>3</v>
      </c>
      <c r="U6822" s="781">
        <f>VLOOKUP(C6822,METADATA!$A$5:$H$29,IF(E6822="HI",2,IF(E6822="LO",6,10))+IF(S6822=1,2,IF(D6822=7,1,(IF(WEEKDAY(B6822)=1,2,IF(WEEKDAY(B6822)=7,1,0))))))</f>
        <v>3</v>
      </c>
    </row>
    <row r="6823" spans="2:21" ht="13.95" customHeight="1" x14ac:dyDescent="0.25">
      <c r="B6823" s="784">
        <f t="shared" si="320"/>
        <v>45667</v>
      </c>
      <c r="C6823" s="785">
        <v>3</v>
      </c>
      <c r="D6823" s="786">
        <f>IFERROR((INDEX(METADATA!$T$2:$T$20,MATCH(B6823,METADATA!$S$2:$S$20,0))),0)</f>
        <v>0</v>
      </c>
      <c r="E6823" s="785" t="str">
        <f t="shared" si="318"/>
        <v>LO</v>
      </c>
      <c r="F6823" s="786">
        <f>VLOOKUP(C6823,METADATA!$A$5:$H$29,IF(E6823="HI",2,IF(E6823="LO",6,10))+IF(D6823=1,2,IF(D6823=7,1,(IF(WEEKDAY(B6823)=1,2,IF(WEEKDAY(B6823)=7,1,0))))))</f>
        <v>3</v>
      </c>
      <c r="G6823" s="786">
        <f>VLOOKUP(C6823,METADATA!$J$5:$Q$29,IF(E6823="HI",2,IF(E6823="LO",6,10))+IF(D6823=1,2,IF(D6823=7,1,(IF(WEEKDAY(B6823)=1,2,IF(WEEKDAY(B6823)=7,1,0))))))</f>
        <v>3</v>
      </c>
      <c r="H6823" s="787">
        <v>7492.75</v>
      </c>
      <c r="I6823" s="788">
        <v>4499.1750183105469</v>
      </c>
      <c r="K6823" s="795">
        <v>0</v>
      </c>
      <c r="M6823" s="798">
        <f t="shared" si="319"/>
        <v>8739.7870916796201</v>
      </c>
      <c r="N6823" s="303"/>
      <c r="S6823" s="786">
        <v>0</v>
      </c>
      <c r="T6823" s="781">
        <f>VLOOKUP(C6823,METADATA!$J$5:$Q$29,IF(E6823="HI",2,IF(E6823="LO",6,10))+IF(S6823=1,2,IF(D6823=7,1,(IF(WEEKDAY(B6823)=1,2,IF(WEEKDAY(B6823)=7,1,0))))))</f>
        <v>3</v>
      </c>
      <c r="U6823" s="781">
        <f>VLOOKUP(C6823,METADATA!$A$5:$H$29,IF(E6823="HI",2,IF(E6823="LO",6,10))+IF(S6823=1,2,IF(D6823=7,1,(IF(WEEKDAY(B6823)=1,2,IF(WEEKDAY(B6823)=7,1,0))))))</f>
        <v>3</v>
      </c>
    </row>
    <row r="6824" spans="2:21" ht="13.95" customHeight="1" x14ac:dyDescent="0.25">
      <c r="B6824" s="784">
        <f t="shared" si="320"/>
        <v>45667</v>
      </c>
      <c r="C6824" s="785">
        <v>4</v>
      </c>
      <c r="D6824" s="786">
        <f>IFERROR((INDEX(METADATA!$T$2:$T$20,MATCH(B6824,METADATA!$S$2:$S$20,0))),0)</f>
        <v>0</v>
      </c>
      <c r="E6824" s="785" t="str">
        <f t="shared" si="318"/>
        <v>LO</v>
      </c>
      <c r="F6824" s="786">
        <f>VLOOKUP(C6824,METADATA!$A$5:$H$29,IF(E6824="HI",2,IF(E6824="LO",6,10))+IF(D6824=1,2,IF(D6824=7,1,(IF(WEEKDAY(B6824)=1,2,IF(WEEKDAY(B6824)=7,1,0))))))</f>
        <v>3</v>
      </c>
      <c r="G6824" s="786">
        <f>VLOOKUP(C6824,METADATA!$J$5:$Q$29,IF(E6824="HI",2,IF(E6824="LO",6,10))+IF(D6824=1,2,IF(D6824=7,1,(IF(WEEKDAY(B6824)=1,2,IF(WEEKDAY(B6824)=7,1,0))))))</f>
        <v>3</v>
      </c>
      <c r="H6824" s="787">
        <v>7688.75</v>
      </c>
      <c r="I6824" s="788">
        <v>4555.7050476074219</v>
      </c>
      <c r="K6824" s="795">
        <v>870.51250000000005</v>
      </c>
      <c r="M6824" s="798">
        <f t="shared" si="319"/>
        <v>8937.0758664842797</v>
      </c>
      <c r="N6824" s="303"/>
      <c r="S6824" s="786">
        <v>0</v>
      </c>
      <c r="T6824" s="781">
        <f>VLOOKUP(C6824,METADATA!$J$5:$Q$29,IF(E6824="HI",2,IF(E6824="LO",6,10))+IF(S6824=1,2,IF(D6824=7,1,(IF(WEEKDAY(B6824)=1,2,IF(WEEKDAY(B6824)=7,1,0))))))</f>
        <v>3</v>
      </c>
      <c r="U6824" s="781">
        <f>VLOOKUP(C6824,METADATA!$A$5:$H$29,IF(E6824="HI",2,IF(E6824="LO",6,10))+IF(S6824=1,2,IF(D6824=7,1,(IF(WEEKDAY(B6824)=1,2,IF(WEEKDAY(B6824)=7,1,0))))))</f>
        <v>3</v>
      </c>
    </row>
    <row r="6825" spans="2:21" ht="13.95" customHeight="1" x14ac:dyDescent="0.25">
      <c r="B6825" s="784">
        <f t="shared" si="320"/>
        <v>45667</v>
      </c>
      <c r="C6825" s="785">
        <v>5</v>
      </c>
      <c r="D6825" s="786">
        <f>IFERROR((INDEX(METADATA!$T$2:$T$20,MATCH(B6825,METADATA!$S$2:$S$20,0))),0)</f>
        <v>0</v>
      </c>
      <c r="E6825" s="785" t="str">
        <f t="shared" si="318"/>
        <v>LO</v>
      </c>
      <c r="F6825" s="786">
        <f>VLOOKUP(C6825,METADATA!$A$5:$H$29,IF(E6825="HI",2,IF(E6825="LO",6,10))+IF(D6825=1,2,IF(D6825=7,1,(IF(WEEKDAY(B6825)=1,2,IF(WEEKDAY(B6825)=7,1,0))))))</f>
        <v>3</v>
      </c>
      <c r="G6825" s="786">
        <f>VLOOKUP(C6825,METADATA!$J$5:$Q$29,IF(E6825="HI",2,IF(E6825="LO",6,10))+IF(D6825=1,2,IF(D6825=7,1,(IF(WEEKDAY(B6825)=1,2,IF(WEEKDAY(B6825)=7,1,0))))))</f>
        <v>3</v>
      </c>
      <c r="H6825" s="787">
        <v>7825.75</v>
      </c>
      <c r="I6825" s="788">
        <v>4375.1700134277344</v>
      </c>
      <c r="K6825" s="795">
        <v>865.8125</v>
      </c>
      <c r="M6825" s="798">
        <f t="shared" si="319"/>
        <v>8965.7389940203611</v>
      </c>
      <c r="N6825" s="303"/>
      <c r="S6825" s="786">
        <v>0</v>
      </c>
      <c r="T6825" s="781">
        <f>VLOOKUP(C6825,METADATA!$J$5:$Q$29,IF(E6825="HI",2,IF(E6825="LO",6,10))+IF(S6825=1,2,IF(D6825=7,1,(IF(WEEKDAY(B6825)=1,2,IF(WEEKDAY(B6825)=7,1,0))))))</f>
        <v>3</v>
      </c>
      <c r="U6825" s="781">
        <f>VLOOKUP(C6825,METADATA!$A$5:$H$29,IF(E6825="HI",2,IF(E6825="LO",6,10))+IF(S6825=1,2,IF(D6825=7,1,(IF(WEEKDAY(B6825)=1,2,IF(WEEKDAY(B6825)=7,1,0))))))</f>
        <v>3</v>
      </c>
    </row>
    <row r="6826" spans="2:21" ht="13.95" customHeight="1" x14ac:dyDescent="0.25">
      <c r="B6826" s="784">
        <f t="shared" si="320"/>
        <v>45667</v>
      </c>
      <c r="C6826" s="785">
        <v>6</v>
      </c>
      <c r="D6826" s="786">
        <f>IFERROR((INDEX(METADATA!$T$2:$T$20,MATCH(B6826,METADATA!$S$2:$S$20,0))),0)</f>
        <v>0</v>
      </c>
      <c r="E6826" s="785" t="str">
        <f t="shared" si="318"/>
        <v>LO</v>
      </c>
      <c r="F6826" s="786">
        <f>VLOOKUP(C6826,METADATA!$A$5:$H$29,IF(E6826="HI",2,IF(E6826="LO",6,10))+IF(D6826=1,2,IF(D6826=7,1,(IF(WEEKDAY(B6826)=1,2,IF(WEEKDAY(B6826)=7,1,0))))))</f>
        <v>2</v>
      </c>
      <c r="G6826" s="786">
        <f>VLOOKUP(C6826,METADATA!$J$5:$Q$29,IF(E6826="HI",2,IF(E6826="LO",6,10))+IF(D6826=1,2,IF(D6826=7,1,(IF(WEEKDAY(B6826)=1,2,IF(WEEKDAY(B6826)=7,1,0))))))</f>
        <v>2</v>
      </c>
      <c r="H6826" s="787">
        <v>7827.5</v>
      </c>
      <c r="I6826" s="788">
        <v>4202.1349182128906</v>
      </c>
      <c r="K6826" s="795">
        <v>834.63750000000005</v>
      </c>
      <c r="M6826" s="798">
        <f t="shared" si="319"/>
        <v>8884.1259626855845</v>
      </c>
      <c r="N6826" s="303"/>
      <c r="S6826" s="786">
        <v>0</v>
      </c>
      <c r="T6826" s="781">
        <f>VLOOKUP(C6826,METADATA!$J$5:$Q$29,IF(E6826="HI",2,IF(E6826="LO",6,10))+IF(S6826=1,2,IF(D6826=7,1,(IF(WEEKDAY(B6826)=1,2,IF(WEEKDAY(B6826)=7,1,0))))))</f>
        <v>2</v>
      </c>
      <c r="U6826" s="781">
        <f>VLOOKUP(C6826,METADATA!$A$5:$H$29,IF(E6826="HI",2,IF(E6826="LO",6,10))+IF(S6826=1,2,IF(D6826=7,1,(IF(WEEKDAY(B6826)=1,2,IF(WEEKDAY(B6826)=7,1,0))))))</f>
        <v>2</v>
      </c>
    </row>
    <row r="6827" spans="2:21" ht="13.95" customHeight="1" x14ac:dyDescent="0.25">
      <c r="B6827" s="784">
        <f t="shared" si="320"/>
        <v>45667</v>
      </c>
      <c r="C6827" s="785">
        <v>7</v>
      </c>
      <c r="D6827" s="786">
        <f>IFERROR((INDEX(METADATA!$T$2:$T$20,MATCH(B6827,METADATA!$S$2:$S$20,0))),0)</f>
        <v>0</v>
      </c>
      <c r="E6827" s="785" t="str">
        <f t="shared" si="318"/>
        <v>LO</v>
      </c>
      <c r="F6827" s="786">
        <f>VLOOKUP(C6827,METADATA!$A$5:$H$29,IF(E6827="HI",2,IF(E6827="LO",6,10))+IF(D6827=1,2,IF(D6827=7,1,(IF(WEEKDAY(B6827)=1,2,IF(WEEKDAY(B6827)=7,1,0))))))</f>
        <v>1</v>
      </c>
      <c r="G6827" s="786">
        <f>VLOOKUP(C6827,METADATA!$J$5:$Q$29,IF(E6827="HI",2,IF(E6827="LO",6,10))+IF(D6827=1,2,IF(D6827=7,1,(IF(WEEKDAY(B6827)=1,2,IF(WEEKDAY(B6827)=7,1,0))))))</f>
        <v>1</v>
      </c>
      <c r="H6827" s="787">
        <v>7661.25</v>
      </c>
      <c r="I6827" s="788">
        <v>3484.2100219726563</v>
      </c>
      <c r="K6827" s="795">
        <v>847.33749999999998</v>
      </c>
      <c r="M6827" s="798">
        <f t="shared" si="319"/>
        <v>8416.3217048610186</v>
      </c>
      <c r="N6827" s="303"/>
      <c r="S6827" s="786">
        <v>0</v>
      </c>
      <c r="T6827" s="781">
        <f>VLOOKUP(C6827,METADATA!$J$5:$Q$29,IF(E6827="HI",2,IF(E6827="LO",6,10))+IF(S6827=1,2,IF(D6827=7,1,(IF(WEEKDAY(B6827)=1,2,IF(WEEKDAY(B6827)=7,1,0))))))</f>
        <v>1</v>
      </c>
      <c r="U6827" s="781">
        <f>VLOOKUP(C6827,METADATA!$A$5:$H$29,IF(E6827="HI",2,IF(E6827="LO",6,10))+IF(S6827=1,2,IF(D6827=7,1,(IF(WEEKDAY(B6827)=1,2,IF(WEEKDAY(B6827)=7,1,0))))))</f>
        <v>1</v>
      </c>
    </row>
    <row r="6828" spans="2:21" ht="13.95" customHeight="1" x14ac:dyDescent="0.25">
      <c r="B6828" s="784">
        <f t="shared" si="320"/>
        <v>45667</v>
      </c>
      <c r="C6828" s="785">
        <v>8</v>
      </c>
      <c r="D6828" s="786">
        <f>IFERROR((INDEX(METADATA!$T$2:$T$20,MATCH(B6828,METADATA!$S$2:$S$20,0))),0)</f>
        <v>0</v>
      </c>
      <c r="E6828" s="785" t="str">
        <f t="shared" si="318"/>
        <v>LO</v>
      </c>
      <c r="F6828" s="786">
        <f>VLOOKUP(C6828,METADATA!$A$5:$H$29,IF(E6828="HI",2,IF(E6828="LO",6,10))+IF(D6828=1,2,IF(D6828=7,1,(IF(WEEKDAY(B6828)=1,2,IF(WEEKDAY(B6828)=7,1,0))))))</f>
        <v>1</v>
      </c>
      <c r="G6828" s="786">
        <f>VLOOKUP(C6828,METADATA!$J$5:$Q$29,IF(E6828="HI",2,IF(E6828="LO",6,10))+IF(D6828=1,2,IF(D6828=7,1,(IF(WEEKDAY(B6828)=1,2,IF(WEEKDAY(B6828)=7,1,0))))))</f>
        <v>1</v>
      </c>
      <c r="H6828" s="787">
        <v>8664.5</v>
      </c>
      <c r="I6828" s="788">
        <v>3310.7950210571289</v>
      </c>
      <c r="K6828" s="795">
        <v>851.61249999999995</v>
      </c>
      <c r="M6828" s="798">
        <f t="shared" si="319"/>
        <v>9275.5012760204336</v>
      </c>
      <c r="N6828" s="303"/>
      <c r="S6828" s="786">
        <v>0</v>
      </c>
      <c r="T6828" s="781">
        <f>VLOOKUP(C6828,METADATA!$J$5:$Q$29,IF(E6828="HI",2,IF(E6828="LO",6,10))+IF(S6828=1,2,IF(D6828=7,1,(IF(WEEKDAY(B6828)=1,2,IF(WEEKDAY(B6828)=7,1,0))))))</f>
        <v>1</v>
      </c>
      <c r="U6828" s="781">
        <f>VLOOKUP(C6828,METADATA!$A$5:$H$29,IF(E6828="HI",2,IF(E6828="LO",6,10))+IF(S6828=1,2,IF(D6828=7,1,(IF(WEEKDAY(B6828)=1,2,IF(WEEKDAY(B6828)=7,1,0))))))</f>
        <v>1</v>
      </c>
    </row>
    <row r="6829" spans="2:21" ht="13.95" customHeight="1" x14ac:dyDescent="0.25">
      <c r="B6829" s="784">
        <f t="shared" si="320"/>
        <v>45667</v>
      </c>
      <c r="C6829" s="785">
        <v>9</v>
      </c>
      <c r="D6829" s="786">
        <f>IFERROR((INDEX(METADATA!$T$2:$T$20,MATCH(B6829,METADATA!$S$2:$S$20,0))),0)</f>
        <v>0</v>
      </c>
      <c r="E6829" s="785" t="str">
        <f t="shared" si="318"/>
        <v>LO</v>
      </c>
      <c r="F6829" s="786">
        <f>VLOOKUP(C6829,METADATA!$A$5:$H$29,IF(E6829="HI",2,IF(E6829="LO",6,10))+IF(D6829=1,2,IF(D6829=7,1,(IF(WEEKDAY(B6829)=1,2,IF(WEEKDAY(B6829)=7,1,0))))))</f>
        <v>2</v>
      </c>
      <c r="G6829" s="786">
        <f>VLOOKUP(C6829,METADATA!$J$5:$Q$29,IF(E6829="HI",2,IF(E6829="LO",6,10))+IF(D6829=1,2,IF(D6829=7,1,(IF(WEEKDAY(B6829)=1,2,IF(WEEKDAY(B6829)=7,1,0))))))</f>
        <v>1</v>
      </c>
      <c r="H6829" s="787">
        <v>9745</v>
      </c>
      <c r="I6829" s="788">
        <v>3205.2149658203125</v>
      </c>
      <c r="K6829" s="795">
        <v>856.5</v>
      </c>
      <c r="M6829" s="798">
        <f t="shared" si="319"/>
        <v>10258.578262952353</v>
      </c>
      <c r="N6829" s="303"/>
      <c r="S6829" s="786">
        <v>0</v>
      </c>
      <c r="T6829" s="781">
        <f>VLOOKUP(C6829,METADATA!$J$5:$Q$29,IF(E6829="HI",2,IF(E6829="LO",6,10))+IF(S6829=1,2,IF(D6829=7,1,(IF(WEEKDAY(B6829)=1,2,IF(WEEKDAY(B6829)=7,1,0))))))</f>
        <v>1</v>
      </c>
      <c r="U6829" s="781">
        <f>VLOOKUP(C6829,METADATA!$A$5:$H$29,IF(E6829="HI",2,IF(E6829="LO",6,10))+IF(S6829=1,2,IF(D6829=7,1,(IF(WEEKDAY(B6829)=1,2,IF(WEEKDAY(B6829)=7,1,0))))))</f>
        <v>2</v>
      </c>
    </row>
    <row r="6830" spans="2:21" ht="13.95" customHeight="1" x14ac:dyDescent="0.25">
      <c r="B6830" s="784">
        <f t="shared" si="320"/>
        <v>45667</v>
      </c>
      <c r="C6830" s="785">
        <v>10</v>
      </c>
      <c r="D6830" s="786">
        <f>IFERROR((INDEX(METADATA!$T$2:$T$20,MATCH(B6830,METADATA!$S$2:$S$20,0))),0)</f>
        <v>0</v>
      </c>
      <c r="E6830" s="785" t="str">
        <f t="shared" si="318"/>
        <v>LO</v>
      </c>
      <c r="F6830" s="786">
        <f>VLOOKUP(C6830,METADATA!$A$5:$H$29,IF(E6830="HI",2,IF(E6830="LO",6,10))+IF(D6830=1,2,IF(D6830=7,1,(IF(WEEKDAY(B6830)=1,2,IF(WEEKDAY(B6830)=7,1,0))))))</f>
        <v>2</v>
      </c>
      <c r="G6830" s="786">
        <f>VLOOKUP(C6830,METADATA!$J$5:$Q$29,IF(E6830="HI",2,IF(E6830="LO",6,10))+IF(D6830=1,2,IF(D6830=7,1,(IF(WEEKDAY(B6830)=1,2,IF(WEEKDAY(B6830)=7,1,0))))))</f>
        <v>2</v>
      </c>
      <c r="H6830" s="787">
        <v>10483</v>
      </c>
      <c r="I6830" s="788">
        <v>2831.7700119018555</v>
      </c>
      <c r="K6830" s="795">
        <v>824.32500000000005</v>
      </c>
      <c r="M6830" s="798">
        <f t="shared" si="319"/>
        <v>10858.738895484441</v>
      </c>
      <c r="N6830" s="303"/>
      <c r="S6830" s="786">
        <v>0</v>
      </c>
      <c r="T6830" s="781">
        <f>VLOOKUP(C6830,METADATA!$J$5:$Q$29,IF(E6830="HI",2,IF(E6830="LO",6,10))+IF(S6830=1,2,IF(D6830=7,1,(IF(WEEKDAY(B6830)=1,2,IF(WEEKDAY(B6830)=7,1,0))))))</f>
        <v>2</v>
      </c>
      <c r="U6830" s="781">
        <f>VLOOKUP(C6830,METADATA!$A$5:$H$29,IF(E6830="HI",2,IF(E6830="LO",6,10))+IF(S6830=1,2,IF(D6830=7,1,(IF(WEEKDAY(B6830)=1,2,IF(WEEKDAY(B6830)=7,1,0))))))</f>
        <v>2</v>
      </c>
    </row>
    <row r="6831" spans="2:21" ht="13.95" customHeight="1" x14ac:dyDescent="0.25">
      <c r="B6831" s="784">
        <f t="shared" si="320"/>
        <v>45667</v>
      </c>
      <c r="C6831" s="785">
        <v>11</v>
      </c>
      <c r="D6831" s="786">
        <f>IFERROR((INDEX(METADATA!$T$2:$T$20,MATCH(B6831,METADATA!$S$2:$S$20,0))),0)</f>
        <v>0</v>
      </c>
      <c r="E6831" s="785" t="str">
        <f t="shared" si="318"/>
        <v>LO</v>
      </c>
      <c r="F6831" s="786">
        <f>VLOOKUP(C6831,METADATA!$A$5:$H$29,IF(E6831="HI",2,IF(E6831="LO",6,10))+IF(D6831=1,2,IF(D6831=7,1,(IF(WEEKDAY(B6831)=1,2,IF(WEEKDAY(B6831)=7,1,0))))))</f>
        <v>2</v>
      </c>
      <c r="G6831" s="786">
        <f>VLOOKUP(C6831,METADATA!$J$5:$Q$29,IF(E6831="HI",2,IF(E6831="LO",6,10))+IF(D6831=1,2,IF(D6831=7,1,(IF(WEEKDAY(B6831)=1,2,IF(WEEKDAY(B6831)=7,1,0))))))</f>
        <v>2</v>
      </c>
      <c r="H6831" s="787">
        <v>10768.75</v>
      </c>
      <c r="I6831" s="788">
        <v>1909.859992980957</v>
      </c>
      <c r="K6831" s="795">
        <v>882.73749999999995</v>
      </c>
      <c r="M6831" s="798">
        <f t="shared" si="319"/>
        <v>10936.797600545107</v>
      </c>
      <c r="N6831" s="303"/>
      <c r="S6831" s="786">
        <v>0</v>
      </c>
      <c r="T6831" s="781">
        <f>VLOOKUP(C6831,METADATA!$J$5:$Q$29,IF(E6831="HI",2,IF(E6831="LO",6,10))+IF(S6831=1,2,IF(D6831=7,1,(IF(WEEKDAY(B6831)=1,2,IF(WEEKDAY(B6831)=7,1,0))))))</f>
        <v>2</v>
      </c>
      <c r="U6831" s="781">
        <f>VLOOKUP(C6831,METADATA!$A$5:$H$29,IF(E6831="HI",2,IF(E6831="LO",6,10))+IF(S6831=1,2,IF(D6831=7,1,(IF(WEEKDAY(B6831)=1,2,IF(WEEKDAY(B6831)=7,1,0))))))</f>
        <v>2</v>
      </c>
    </row>
    <row r="6832" spans="2:21" ht="13.95" customHeight="1" x14ac:dyDescent="0.25">
      <c r="B6832" s="784">
        <f t="shared" si="320"/>
        <v>45667</v>
      </c>
      <c r="C6832" s="785">
        <v>12</v>
      </c>
      <c r="D6832" s="786">
        <f>IFERROR((INDEX(METADATA!$T$2:$T$20,MATCH(B6832,METADATA!$S$2:$S$20,0))),0)</f>
        <v>0</v>
      </c>
      <c r="E6832" s="785" t="str">
        <f t="shared" si="318"/>
        <v>LO</v>
      </c>
      <c r="F6832" s="786">
        <f>VLOOKUP(C6832,METADATA!$A$5:$H$29,IF(E6832="HI",2,IF(E6832="LO",6,10))+IF(D6832=1,2,IF(D6832=7,1,(IF(WEEKDAY(B6832)=1,2,IF(WEEKDAY(B6832)=7,1,0))))))</f>
        <v>2</v>
      </c>
      <c r="G6832" s="786">
        <f>VLOOKUP(C6832,METADATA!$J$5:$Q$29,IF(E6832="HI",2,IF(E6832="LO",6,10))+IF(D6832=1,2,IF(D6832=7,1,(IF(WEEKDAY(B6832)=1,2,IF(WEEKDAY(B6832)=7,1,0))))))</f>
        <v>2</v>
      </c>
      <c r="H6832" s="787">
        <v>10948.5</v>
      </c>
      <c r="I6832" s="788">
        <v>1885.535026550293</v>
      </c>
      <c r="K6832" s="795">
        <v>909.3125</v>
      </c>
      <c r="M6832" s="798">
        <f t="shared" si="319"/>
        <v>11109.675719225472</v>
      </c>
      <c r="N6832" s="303"/>
      <c r="S6832" s="786">
        <v>0</v>
      </c>
      <c r="T6832" s="781">
        <f>VLOOKUP(C6832,METADATA!$J$5:$Q$29,IF(E6832="HI",2,IF(E6832="LO",6,10))+IF(S6832=1,2,IF(D6832=7,1,(IF(WEEKDAY(B6832)=1,2,IF(WEEKDAY(B6832)=7,1,0))))))</f>
        <v>2</v>
      </c>
      <c r="U6832" s="781">
        <f>VLOOKUP(C6832,METADATA!$A$5:$H$29,IF(E6832="HI",2,IF(E6832="LO",6,10))+IF(S6832=1,2,IF(D6832=7,1,(IF(WEEKDAY(B6832)=1,2,IF(WEEKDAY(B6832)=7,1,0))))))</f>
        <v>2</v>
      </c>
    </row>
    <row r="6833" spans="2:21" ht="13.95" customHeight="1" x14ac:dyDescent="0.25">
      <c r="B6833" s="784">
        <f t="shared" si="320"/>
        <v>45667</v>
      </c>
      <c r="C6833" s="785">
        <v>13</v>
      </c>
      <c r="D6833" s="786">
        <f>IFERROR((INDEX(METADATA!$T$2:$T$20,MATCH(B6833,METADATA!$S$2:$S$20,0))),0)</f>
        <v>0</v>
      </c>
      <c r="E6833" s="785" t="str">
        <f t="shared" si="318"/>
        <v>LO</v>
      </c>
      <c r="F6833" s="786">
        <f>VLOOKUP(C6833,METADATA!$A$5:$H$29,IF(E6833="HI",2,IF(E6833="LO",6,10))+IF(D6833=1,2,IF(D6833=7,1,(IF(WEEKDAY(B6833)=1,2,IF(WEEKDAY(B6833)=7,1,0))))))</f>
        <v>2</v>
      </c>
      <c r="G6833" s="786">
        <f>VLOOKUP(C6833,METADATA!$J$5:$Q$29,IF(E6833="HI",2,IF(E6833="LO",6,10))+IF(D6833=1,2,IF(D6833=7,1,(IF(WEEKDAY(B6833)=1,2,IF(WEEKDAY(B6833)=7,1,0))))))</f>
        <v>2</v>
      </c>
      <c r="H6833" s="787">
        <v>10628.75</v>
      </c>
      <c r="I6833" s="788">
        <v>1853.3300361633301</v>
      </c>
      <c r="K6833" s="795">
        <v>905.6</v>
      </c>
      <c r="M6833" s="798">
        <f t="shared" si="319"/>
        <v>10789.122243511989</v>
      </c>
      <c r="N6833" s="303"/>
      <c r="S6833" s="786">
        <v>0</v>
      </c>
      <c r="T6833" s="781">
        <f>VLOOKUP(C6833,METADATA!$J$5:$Q$29,IF(E6833="HI",2,IF(E6833="LO",6,10))+IF(S6833=1,2,IF(D6833=7,1,(IF(WEEKDAY(B6833)=1,2,IF(WEEKDAY(B6833)=7,1,0))))))</f>
        <v>2</v>
      </c>
      <c r="U6833" s="781">
        <f>VLOOKUP(C6833,METADATA!$A$5:$H$29,IF(E6833="HI",2,IF(E6833="LO",6,10))+IF(S6833=1,2,IF(D6833=7,1,(IF(WEEKDAY(B6833)=1,2,IF(WEEKDAY(B6833)=7,1,0))))))</f>
        <v>2</v>
      </c>
    </row>
    <row r="6834" spans="2:21" ht="13.95" customHeight="1" x14ac:dyDescent="0.25">
      <c r="B6834" s="784">
        <f t="shared" si="320"/>
        <v>45667</v>
      </c>
      <c r="C6834" s="785">
        <v>14</v>
      </c>
      <c r="D6834" s="786">
        <f>IFERROR((INDEX(METADATA!$T$2:$T$20,MATCH(B6834,METADATA!$S$2:$S$20,0))),0)</f>
        <v>0</v>
      </c>
      <c r="E6834" s="785" t="str">
        <f t="shared" si="318"/>
        <v>LO</v>
      </c>
      <c r="F6834" s="786">
        <f>VLOOKUP(C6834,METADATA!$A$5:$H$29,IF(E6834="HI",2,IF(E6834="LO",6,10))+IF(D6834=1,2,IF(D6834=7,1,(IF(WEEKDAY(B6834)=1,2,IF(WEEKDAY(B6834)=7,1,0))))))</f>
        <v>2</v>
      </c>
      <c r="G6834" s="786">
        <f>VLOOKUP(C6834,METADATA!$J$5:$Q$29,IF(E6834="HI",2,IF(E6834="LO",6,10))+IF(D6834=1,2,IF(D6834=7,1,(IF(WEEKDAY(B6834)=1,2,IF(WEEKDAY(B6834)=7,1,0))))))</f>
        <v>2</v>
      </c>
      <c r="H6834" s="787">
        <v>10344.25</v>
      </c>
      <c r="I6834" s="788">
        <v>2707.7250366210938</v>
      </c>
      <c r="K6834" s="795">
        <v>913.98749999999995</v>
      </c>
      <c r="M6834" s="798">
        <f t="shared" si="319"/>
        <v>10692.767786520228</v>
      </c>
      <c r="N6834" s="303"/>
      <c r="S6834" s="786">
        <v>0</v>
      </c>
      <c r="T6834" s="781">
        <f>VLOOKUP(C6834,METADATA!$J$5:$Q$29,IF(E6834="HI",2,IF(E6834="LO",6,10))+IF(S6834=1,2,IF(D6834=7,1,(IF(WEEKDAY(B6834)=1,2,IF(WEEKDAY(B6834)=7,1,0))))))</f>
        <v>2</v>
      </c>
      <c r="U6834" s="781">
        <f>VLOOKUP(C6834,METADATA!$A$5:$H$29,IF(E6834="HI",2,IF(E6834="LO",6,10))+IF(S6834=1,2,IF(D6834=7,1,(IF(WEEKDAY(B6834)=1,2,IF(WEEKDAY(B6834)=7,1,0))))))</f>
        <v>2</v>
      </c>
    </row>
    <row r="6835" spans="2:21" ht="13.95" customHeight="1" x14ac:dyDescent="0.25">
      <c r="B6835" s="784">
        <f t="shared" si="320"/>
        <v>45667</v>
      </c>
      <c r="C6835" s="785">
        <v>15</v>
      </c>
      <c r="D6835" s="786">
        <f>IFERROR((INDEX(METADATA!$T$2:$T$20,MATCH(B6835,METADATA!$S$2:$S$20,0))),0)</f>
        <v>0</v>
      </c>
      <c r="E6835" s="785" t="str">
        <f t="shared" si="318"/>
        <v>LO</v>
      </c>
      <c r="F6835" s="786">
        <f>VLOOKUP(C6835,METADATA!$A$5:$H$29,IF(E6835="HI",2,IF(E6835="LO",6,10))+IF(D6835=1,2,IF(D6835=7,1,(IF(WEEKDAY(B6835)=1,2,IF(WEEKDAY(B6835)=7,1,0))))))</f>
        <v>2</v>
      </c>
      <c r="G6835" s="786">
        <f>VLOOKUP(C6835,METADATA!$J$5:$Q$29,IF(E6835="HI",2,IF(E6835="LO",6,10))+IF(D6835=1,2,IF(D6835=7,1,(IF(WEEKDAY(B6835)=1,2,IF(WEEKDAY(B6835)=7,1,0))))))</f>
        <v>2</v>
      </c>
      <c r="H6835" s="787">
        <v>10258.25</v>
      </c>
      <c r="I6835" s="788">
        <v>2903.4050506055355</v>
      </c>
      <c r="K6835" s="795">
        <v>902.26250000000005</v>
      </c>
      <c r="M6835" s="798">
        <f t="shared" si="319"/>
        <v>10661.212592870555</v>
      </c>
      <c r="N6835" s="303"/>
      <c r="S6835" s="786">
        <v>0</v>
      </c>
      <c r="T6835" s="781">
        <f>VLOOKUP(C6835,METADATA!$J$5:$Q$29,IF(E6835="HI",2,IF(E6835="LO",6,10))+IF(S6835=1,2,IF(D6835=7,1,(IF(WEEKDAY(B6835)=1,2,IF(WEEKDAY(B6835)=7,1,0))))))</f>
        <v>2</v>
      </c>
      <c r="U6835" s="781">
        <f>VLOOKUP(C6835,METADATA!$A$5:$H$29,IF(E6835="HI",2,IF(E6835="LO",6,10))+IF(S6835=1,2,IF(D6835=7,1,(IF(WEEKDAY(B6835)=1,2,IF(WEEKDAY(B6835)=7,1,0))))))</f>
        <v>2</v>
      </c>
    </row>
    <row r="6836" spans="2:21" ht="13.95" customHeight="1" x14ac:dyDescent="0.25">
      <c r="B6836" s="784">
        <f t="shared" si="320"/>
        <v>45667</v>
      </c>
      <c r="C6836" s="785">
        <v>16</v>
      </c>
      <c r="D6836" s="786">
        <f>IFERROR((INDEX(METADATA!$T$2:$T$20,MATCH(B6836,METADATA!$S$2:$S$20,0))),0)</f>
        <v>0</v>
      </c>
      <c r="E6836" s="785" t="str">
        <f t="shared" si="318"/>
        <v>LO</v>
      </c>
      <c r="F6836" s="786">
        <f>VLOOKUP(C6836,METADATA!$A$5:$H$29,IF(E6836="HI",2,IF(E6836="LO",6,10))+IF(D6836=1,2,IF(D6836=7,1,(IF(WEEKDAY(B6836)=1,2,IF(WEEKDAY(B6836)=7,1,0))))))</f>
        <v>2</v>
      </c>
      <c r="G6836" s="786">
        <f>VLOOKUP(C6836,METADATA!$J$5:$Q$29,IF(E6836="HI",2,IF(E6836="LO",6,10))+IF(D6836=1,2,IF(D6836=7,1,(IF(WEEKDAY(B6836)=1,2,IF(WEEKDAY(B6836)=7,1,0))))))</f>
        <v>2</v>
      </c>
      <c r="H6836" s="787">
        <v>10409.75</v>
      </c>
      <c r="I6836" s="788">
        <v>3795.6201019287109</v>
      </c>
      <c r="K6836" s="795">
        <v>933.76250000000005</v>
      </c>
      <c r="M6836" s="798">
        <f t="shared" si="319"/>
        <v>11080.145622719285</v>
      </c>
      <c r="N6836" s="303"/>
      <c r="S6836" s="786">
        <v>0</v>
      </c>
      <c r="T6836" s="781">
        <f>VLOOKUP(C6836,METADATA!$J$5:$Q$29,IF(E6836="HI",2,IF(E6836="LO",6,10))+IF(S6836=1,2,IF(D6836=7,1,(IF(WEEKDAY(B6836)=1,2,IF(WEEKDAY(B6836)=7,1,0))))))</f>
        <v>2</v>
      </c>
      <c r="U6836" s="781">
        <f>VLOOKUP(C6836,METADATA!$A$5:$H$29,IF(E6836="HI",2,IF(E6836="LO",6,10))+IF(S6836=1,2,IF(D6836=7,1,(IF(WEEKDAY(B6836)=1,2,IF(WEEKDAY(B6836)=7,1,0))))))</f>
        <v>2</v>
      </c>
    </row>
    <row r="6837" spans="2:21" ht="13.95" customHeight="1" x14ac:dyDescent="0.25">
      <c r="B6837" s="784">
        <f t="shared" si="320"/>
        <v>45667</v>
      </c>
      <c r="C6837" s="785">
        <v>17</v>
      </c>
      <c r="D6837" s="786">
        <f>IFERROR((INDEX(METADATA!$T$2:$T$20,MATCH(B6837,METADATA!$S$2:$S$20,0))),0)</f>
        <v>0</v>
      </c>
      <c r="E6837" s="785" t="str">
        <f t="shared" si="318"/>
        <v>LO</v>
      </c>
      <c r="F6837" s="786">
        <f>VLOOKUP(C6837,METADATA!$A$5:$H$29,IF(E6837="HI",2,IF(E6837="LO",6,10))+IF(D6837=1,2,IF(D6837=7,1,(IF(WEEKDAY(B6837)=1,2,IF(WEEKDAY(B6837)=7,1,0))))))</f>
        <v>2</v>
      </c>
      <c r="G6837" s="786">
        <f>VLOOKUP(C6837,METADATA!$J$5:$Q$29,IF(E6837="HI",2,IF(E6837="LO",6,10))+IF(D6837=1,2,IF(D6837=7,1,(IF(WEEKDAY(B6837)=1,2,IF(WEEKDAY(B6837)=7,1,0))))))</f>
        <v>2</v>
      </c>
      <c r="H6837" s="787">
        <v>11035.25</v>
      </c>
      <c r="I6837" s="788">
        <v>3628.5900268554688</v>
      </c>
      <c r="K6837" s="795">
        <v>0</v>
      </c>
      <c r="M6837" s="798">
        <f t="shared" si="319"/>
        <v>11616.51445768028</v>
      </c>
      <c r="N6837" s="303"/>
      <c r="S6837" s="786">
        <v>0</v>
      </c>
      <c r="T6837" s="781">
        <f>VLOOKUP(C6837,METADATA!$J$5:$Q$29,IF(E6837="HI",2,IF(E6837="LO",6,10))+IF(S6837=1,2,IF(D6837=7,1,(IF(WEEKDAY(B6837)=1,2,IF(WEEKDAY(B6837)=7,1,0))))))</f>
        <v>2</v>
      </c>
      <c r="U6837" s="781">
        <f>VLOOKUP(C6837,METADATA!$A$5:$H$29,IF(E6837="HI",2,IF(E6837="LO",6,10))+IF(S6837=1,2,IF(D6837=7,1,(IF(WEEKDAY(B6837)=1,2,IF(WEEKDAY(B6837)=7,1,0))))))</f>
        <v>2</v>
      </c>
    </row>
    <row r="6838" spans="2:21" ht="13.95" customHeight="1" x14ac:dyDescent="0.25">
      <c r="B6838" s="784">
        <f t="shared" si="320"/>
        <v>45667</v>
      </c>
      <c r="C6838" s="785">
        <v>18</v>
      </c>
      <c r="D6838" s="786">
        <f>IFERROR((INDEX(METADATA!$T$2:$T$20,MATCH(B6838,METADATA!$S$2:$S$20,0))),0)</f>
        <v>0</v>
      </c>
      <c r="E6838" s="785" t="str">
        <f t="shared" si="318"/>
        <v>LO</v>
      </c>
      <c r="F6838" s="786">
        <f>VLOOKUP(C6838,METADATA!$A$5:$H$29,IF(E6838="HI",2,IF(E6838="LO",6,10))+IF(D6838=1,2,IF(D6838=7,1,(IF(WEEKDAY(B6838)=1,2,IF(WEEKDAY(B6838)=7,1,0))))))</f>
        <v>1</v>
      </c>
      <c r="G6838" s="786">
        <f>VLOOKUP(C6838,METADATA!$J$5:$Q$29,IF(E6838="HI",2,IF(E6838="LO",6,10))+IF(D6838=1,2,IF(D6838=7,1,(IF(WEEKDAY(B6838)=1,2,IF(WEEKDAY(B6838)=7,1,0))))))</f>
        <v>1</v>
      </c>
      <c r="H6838" s="787">
        <v>11722.5</v>
      </c>
      <c r="I6838" s="788">
        <v>3881.2449951171875</v>
      </c>
      <c r="K6838" s="795">
        <v>0</v>
      </c>
      <c r="M6838" s="798">
        <f t="shared" si="319"/>
        <v>12348.322516120244</v>
      </c>
      <c r="N6838" s="303"/>
      <c r="S6838" s="786">
        <v>0</v>
      </c>
      <c r="T6838" s="781">
        <f>VLOOKUP(C6838,METADATA!$J$5:$Q$29,IF(E6838="HI",2,IF(E6838="LO",6,10))+IF(S6838=1,2,IF(D6838=7,1,(IF(WEEKDAY(B6838)=1,2,IF(WEEKDAY(B6838)=7,1,0))))))</f>
        <v>1</v>
      </c>
      <c r="U6838" s="781">
        <f>VLOOKUP(C6838,METADATA!$A$5:$H$29,IF(E6838="HI",2,IF(E6838="LO",6,10))+IF(S6838=1,2,IF(D6838=7,1,(IF(WEEKDAY(B6838)=1,2,IF(WEEKDAY(B6838)=7,1,0))))))</f>
        <v>1</v>
      </c>
    </row>
    <row r="6839" spans="2:21" ht="13.95" customHeight="1" x14ac:dyDescent="0.25">
      <c r="B6839" s="784">
        <f t="shared" si="320"/>
        <v>45667</v>
      </c>
      <c r="C6839" s="785">
        <v>19</v>
      </c>
      <c r="D6839" s="786">
        <f>IFERROR((INDEX(METADATA!$T$2:$T$20,MATCH(B6839,METADATA!$S$2:$S$20,0))),0)</f>
        <v>0</v>
      </c>
      <c r="E6839" s="785" t="str">
        <f t="shared" si="318"/>
        <v>LO</v>
      </c>
      <c r="F6839" s="786">
        <f>VLOOKUP(C6839,METADATA!$A$5:$H$29,IF(E6839="HI",2,IF(E6839="LO",6,10))+IF(D6839=1,2,IF(D6839=7,1,(IF(WEEKDAY(B6839)=1,2,IF(WEEKDAY(B6839)=7,1,0))))))</f>
        <v>1</v>
      </c>
      <c r="G6839" s="786">
        <f>VLOOKUP(C6839,METADATA!$J$5:$Q$29,IF(E6839="HI",2,IF(E6839="LO",6,10))+IF(D6839=1,2,IF(D6839=7,1,(IF(WEEKDAY(B6839)=1,2,IF(WEEKDAY(B6839)=7,1,0))))))</f>
        <v>1</v>
      </c>
      <c r="H6839" s="787">
        <v>11782.25</v>
      </c>
      <c r="I6839" s="788">
        <v>4290.0400695800781</v>
      </c>
      <c r="K6839" s="795">
        <v>0</v>
      </c>
      <c r="M6839" s="798">
        <f t="shared" si="319"/>
        <v>12538.973596794223</v>
      </c>
      <c r="N6839" s="303"/>
      <c r="S6839" s="786">
        <v>0</v>
      </c>
      <c r="T6839" s="781">
        <f>VLOOKUP(C6839,METADATA!$J$5:$Q$29,IF(E6839="HI",2,IF(E6839="LO",6,10))+IF(S6839=1,2,IF(D6839=7,1,(IF(WEEKDAY(B6839)=1,2,IF(WEEKDAY(B6839)=7,1,0))))))</f>
        <v>1</v>
      </c>
      <c r="U6839" s="781">
        <f>VLOOKUP(C6839,METADATA!$A$5:$H$29,IF(E6839="HI",2,IF(E6839="LO",6,10))+IF(S6839=1,2,IF(D6839=7,1,(IF(WEEKDAY(B6839)=1,2,IF(WEEKDAY(B6839)=7,1,0))))))</f>
        <v>1</v>
      </c>
    </row>
    <row r="6840" spans="2:21" ht="13.95" customHeight="1" x14ac:dyDescent="0.25">
      <c r="B6840" s="784">
        <f t="shared" si="320"/>
        <v>45667</v>
      </c>
      <c r="C6840" s="785">
        <v>20</v>
      </c>
      <c r="D6840" s="786">
        <f>IFERROR((INDEX(METADATA!$T$2:$T$20,MATCH(B6840,METADATA!$S$2:$S$20,0))),0)</f>
        <v>0</v>
      </c>
      <c r="E6840" s="785" t="str">
        <f t="shared" si="318"/>
        <v>LO</v>
      </c>
      <c r="F6840" s="786">
        <f>VLOOKUP(C6840,METADATA!$A$5:$H$29,IF(E6840="HI",2,IF(E6840="LO",6,10))+IF(D6840=1,2,IF(D6840=7,1,(IF(WEEKDAY(B6840)=1,2,IF(WEEKDAY(B6840)=7,1,0))))))</f>
        <v>1</v>
      </c>
      <c r="G6840" s="786">
        <f>VLOOKUP(C6840,METADATA!$J$5:$Q$29,IF(E6840="HI",2,IF(E6840="LO",6,10))+IF(D6840=1,2,IF(D6840=7,1,(IF(WEEKDAY(B6840)=1,2,IF(WEEKDAY(B6840)=7,1,0))))))</f>
        <v>2</v>
      </c>
      <c r="H6840" s="787">
        <v>10599.25</v>
      </c>
      <c r="I6840" s="788">
        <v>4215.5750427246094</v>
      </c>
      <c r="K6840" s="795">
        <v>0</v>
      </c>
      <c r="M6840" s="798">
        <f t="shared" si="319"/>
        <v>11406.803825057334</v>
      </c>
      <c r="N6840" s="303"/>
      <c r="S6840" s="786">
        <v>0</v>
      </c>
      <c r="T6840" s="781">
        <f>VLOOKUP(C6840,METADATA!$J$5:$Q$29,IF(E6840="HI",2,IF(E6840="LO",6,10))+IF(S6840=1,2,IF(D6840=7,1,(IF(WEEKDAY(B6840)=1,2,IF(WEEKDAY(B6840)=7,1,0))))))</f>
        <v>2</v>
      </c>
      <c r="U6840" s="781">
        <f>VLOOKUP(C6840,METADATA!$A$5:$H$29,IF(E6840="HI",2,IF(E6840="LO",6,10))+IF(S6840=1,2,IF(D6840=7,1,(IF(WEEKDAY(B6840)=1,2,IF(WEEKDAY(B6840)=7,1,0))))))</f>
        <v>1</v>
      </c>
    </row>
    <row r="6841" spans="2:21" ht="13.95" customHeight="1" x14ac:dyDescent="0.25">
      <c r="B6841" s="784">
        <f t="shared" si="320"/>
        <v>45667</v>
      </c>
      <c r="C6841" s="785">
        <v>21</v>
      </c>
      <c r="D6841" s="786">
        <f>IFERROR((INDEX(METADATA!$T$2:$T$20,MATCH(B6841,METADATA!$S$2:$S$20,0))),0)</f>
        <v>0</v>
      </c>
      <c r="E6841" s="785" t="str">
        <f t="shared" si="318"/>
        <v>LO</v>
      </c>
      <c r="F6841" s="786">
        <f>VLOOKUP(C6841,METADATA!$A$5:$H$29,IF(E6841="HI",2,IF(E6841="LO",6,10))+IF(D6841=1,2,IF(D6841=7,1,(IF(WEEKDAY(B6841)=1,2,IF(WEEKDAY(B6841)=7,1,0))))))</f>
        <v>2</v>
      </c>
      <c r="G6841" s="786">
        <f>VLOOKUP(C6841,METADATA!$J$5:$Q$29,IF(E6841="HI",2,IF(E6841="LO",6,10))+IF(D6841=1,2,IF(D6841=7,1,(IF(WEEKDAY(B6841)=1,2,IF(WEEKDAY(B6841)=7,1,0))))))</f>
        <v>2</v>
      </c>
      <c r="H6841" s="787">
        <v>9787.75</v>
      </c>
      <c r="I6841" s="788">
        <v>4412.9899291992188</v>
      </c>
      <c r="K6841" s="795">
        <v>0</v>
      </c>
      <c r="M6841" s="798">
        <f t="shared" si="319"/>
        <v>10736.597700282606</v>
      </c>
      <c r="N6841" s="303"/>
      <c r="S6841" s="786">
        <v>0</v>
      </c>
      <c r="T6841" s="781">
        <f>VLOOKUP(C6841,METADATA!$J$5:$Q$29,IF(E6841="HI",2,IF(E6841="LO",6,10))+IF(S6841=1,2,IF(D6841=7,1,(IF(WEEKDAY(B6841)=1,2,IF(WEEKDAY(B6841)=7,1,0))))))</f>
        <v>2</v>
      </c>
      <c r="U6841" s="781">
        <f>VLOOKUP(C6841,METADATA!$A$5:$H$29,IF(E6841="HI",2,IF(E6841="LO",6,10))+IF(S6841=1,2,IF(D6841=7,1,(IF(WEEKDAY(B6841)=1,2,IF(WEEKDAY(B6841)=7,1,0))))))</f>
        <v>2</v>
      </c>
    </row>
    <row r="6842" spans="2:21" ht="13.95" customHeight="1" x14ac:dyDescent="0.25">
      <c r="B6842" s="784">
        <f t="shared" si="320"/>
        <v>45667</v>
      </c>
      <c r="C6842" s="785">
        <v>22</v>
      </c>
      <c r="D6842" s="786">
        <f>IFERROR((INDEX(METADATA!$T$2:$T$20,MATCH(B6842,METADATA!$S$2:$S$20,0))),0)</f>
        <v>0</v>
      </c>
      <c r="E6842" s="785" t="str">
        <f t="shared" si="318"/>
        <v>LO</v>
      </c>
      <c r="F6842" s="786">
        <f>VLOOKUP(C6842,METADATA!$A$5:$H$29,IF(E6842="HI",2,IF(E6842="LO",6,10))+IF(D6842=1,2,IF(D6842=7,1,(IF(WEEKDAY(B6842)=1,2,IF(WEEKDAY(B6842)=7,1,0))))))</f>
        <v>3</v>
      </c>
      <c r="G6842" s="786">
        <f>VLOOKUP(C6842,METADATA!$J$5:$Q$29,IF(E6842="HI",2,IF(E6842="LO",6,10))+IF(D6842=1,2,IF(D6842=7,1,(IF(WEEKDAY(B6842)=1,2,IF(WEEKDAY(B6842)=7,1,0))))))</f>
        <v>3</v>
      </c>
      <c r="H6842" s="787">
        <v>8829</v>
      </c>
      <c r="I6842" s="788">
        <v>4567.2499694824219</v>
      </c>
      <c r="K6842" s="795">
        <v>0</v>
      </c>
      <c r="M6842" s="798">
        <f t="shared" si="319"/>
        <v>9940.372894601951</v>
      </c>
      <c r="N6842" s="303"/>
      <c r="S6842" s="786">
        <v>0</v>
      </c>
      <c r="T6842" s="781">
        <f>VLOOKUP(C6842,METADATA!$J$5:$Q$29,IF(E6842="HI",2,IF(E6842="LO",6,10))+IF(S6842=1,2,IF(D6842=7,1,(IF(WEEKDAY(B6842)=1,2,IF(WEEKDAY(B6842)=7,1,0))))))</f>
        <v>3</v>
      </c>
      <c r="U6842" s="781">
        <f>VLOOKUP(C6842,METADATA!$A$5:$H$29,IF(E6842="HI",2,IF(E6842="LO",6,10))+IF(S6842=1,2,IF(D6842=7,1,(IF(WEEKDAY(B6842)=1,2,IF(WEEKDAY(B6842)=7,1,0))))))</f>
        <v>3</v>
      </c>
    </row>
    <row r="6843" spans="2:21" ht="13.95" customHeight="1" x14ac:dyDescent="0.25">
      <c r="B6843" s="784">
        <f t="shared" si="320"/>
        <v>45667</v>
      </c>
      <c r="C6843" s="785">
        <v>23</v>
      </c>
      <c r="D6843" s="786">
        <f>IFERROR((INDEX(METADATA!$T$2:$T$20,MATCH(B6843,METADATA!$S$2:$S$20,0))),0)</f>
        <v>0</v>
      </c>
      <c r="E6843" s="785" t="str">
        <f t="shared" si="318"/>
        <v>LO</v>
      </c>
      <c r="F6843" s="786">
        <f>VLOOKUP(C6843,METADATA!$A$5:$H$29,IF(E6843="HI",2,IF(E6843="LO",6,10))+IF(D6843=1,2,IF(D6843=7,1,(IF(WEEKDAY(B6843)=1,2,IF(WEEKDAY(B6843)=7,1,0))))))</f>
        <v>3</v>
      </c>
      <c r="G6843" s="786">
        <f>VLOOKUP(C6843,METADATA!$J$5:$Q$29,IF(E6843="HI",2,IF(E6843="LO",6,10))+IF(D6843=1,2,IF(D6843=7,1,(IF(WEEKDAY(B6843)=1,2,IF(WEEKDAY(B6843)=7,1,0))))))</f>
        <v>3</v>
      </c>
      <c r="H6843" s="787">
        <v>8210.5</v>
      </c>
      <c r="I6843" s="788">
        <v>4517.4448852539063</v>
      </c>
      <c r="K6843" s="795">
        <v>0</v>
      </c>
      <c r="M6843" s="798">
        <f t="shared" si="319"/>
        <v>9371.2122236830528</v>
      </c>
      <c r="N6843" s="303"/>
      <c r="S6843" s="786">
        <v>0</v>
      </c>
      <c r="T6843" s="781">
        <f>VLOOKUP(C6843,METADATA!$J$5:$Q$29,IF(E6843="HI",2,IF(E6843="LO",6,10))+IF(S6843=1,2,IF(D6843=7,1,(IF(WEEKDAY(B6843)=1,2,IF(WEEKDAY(B6843)=7,1,0))))))</f>
        <v>3</v>
      </c>
      <c r="U6843" s="781">
        <f>VLOOKUP(C6843,METADATA!$A$5:$H$29,IF(E6843="HI",2,IF(E6843="LO",6,10))+IF(S6843=1,2,IF(D6843=7,1,(IF(WEEKDAY(B6843)=1,2,IF(WEEKDAY(B6843)=7,1,0))))))</f>
        <v>3</v>
      </c>
    </row>
    <row r="6844" spans="2:21" ht="13.95" customHeight="1" x14ac:dyDescent="0.25">
      <c r="B6844" s="784">
        <f t="shared" si="320"/>
        <v>45668</v>
      </c>
      <c r="C6844" s="785">
        <v>0</v>
      </c>
      <c r="D6844" s="786">
        <f>IFERROR((INDEX(METADATA!$T$2:$T$20,MATCH(B6844,METADATA!$S$2:$S$20,0))),0)</f>
        <v>0</v>
      </c>
      <c r="E6844" s="785" t="str">
        <f t="shared" si="318"/>
        <v>LO</v>
      </c>
      <c r="F6844" s="786">
        <f>VLOOKUP(C6844,METADATA!$A$5:$H$29,IF(E6844="HI",2,IF(E6844="LO",6,10))+IF(D6844=1,2,IF(D6844=7,1,(IF(WEEKDAY(B6844)=1,2,IF(WEEKDAY(B6844)=7,1,0))))))</f>
        <v>3</v>
      </c>
      <c r="G6844" s="786">
        <f>VLOOKUP(C6844,METADATA!$J$5:$Q$29,IF(E6844="HI",2,IF(E6844="LO",6,10))+IF(D6844=1,2,IF(D6844=7,1,(IF(WEEKDAY(B6844)=1,2,IF(WEEKDAY(B6844)=7,1,0))))))</f>
        <v>3</v>
      </c>
      <c r="H6844" s="787">
        <v>7731.75</v>
      </c>
      <c r="I6844" s="788">
        <v>4539.2449951171875</v>
      </c>
      <c r="K6844" s="795">
        <v>0</v>
      </c>
      <c r="M6844" s="798">
        <f t="shared" si="319"/>
        <v>8965.7516800431422</v>
      </c>
      <c r="N6844" s="303"/>
      <c r="S6844" s="786">
        <v>0</v>
      </c>
      <c r="T6844" s="781">
        <f>VLOOKUP(C6844,METADATA!$J$5:$Q$29,IF(E6844="HI",2,IF(E6844="LO",6,10))+IF(S6844=1,2,IF(D6844=7,1,(IF(WEEKDAY(B6844)=1,2,IF(WEEKDAY(B6844)=7,1,0))))))</f>
        <v>3</v>
      </c>
      <c r="U6844" s="781">
        <f>VLOOKUP(C6844,METADATA!$A$5:$H$29,IF(E6844="HI",2,IF(E6844="LO",6,10))+IF(S6844=1,2,IF(D6844=7,1,(IF(WEEKDAY(B6844)=1,2,IF(WEEKDAY(B6844)=7,1,0))))))</f>
        <v>3</v>
      </c>
    </row>
    <row r="6845" spans="2:21" ht="13.95" customHeight="1" x14ac:dyDescent="0.25">
      <c r="B6845" s="784">
        <f t="shared" si="320"/>
        <v>45668</v>
      </c>
      <c r="C6845" s="785">
        <v>1</v>
      </c>
      <c r="D6845" s="786">
        <f>IFERROR((INDEX(METADATA!$T$2:$T$20,MATCH(B6845,METADATA!$S$2:$S$20,0))),0)</f>
        <v>0</v>
      </c>
      <c r="E6845" s="785" t="str">
        <f t="shared" si="318"/>
        <v>LO</v>
      </c>
      <c r="F6845" s="786">
        <f>VLOOKUP(C6845,METADATA!$A$5:$H$29,IF(E6845="HI",2,IF(E6845="LO",6,10))+IF(D6845=1,2,IF(D6845=7,1,(IF(WEEKDAY(B6845)=1,2,IF(WEEKDAY(B6845)=7,1,0))))))</f>
        <v>3</v>
      </c>
      <c r="G6845" s="786">
        <f>VLOOKUP(C6845,METADATA!$J$5:$Q$29,IF(E6845="HI",2,IF(E6845="LO",6,10))+IF(D6845=1,2,IF(D6845=7,1,(IF(WEEKDAY(B6845)=1,2,IF(WEEKDAY(B6845)=7,1,0))))))</f>
        <v>3</v>
      </c>
      <c r="H6845" s="787">
        <v>7378.5</v>
      </c>
      <c r="I6845" s="788">
        <v>4398.4300537109375</v>
      </c>
      <c r="K6845" s="795">
        <v>0</v>
      </c>
      <c r="M6845" s="798">
        <f t="shared" si="319"/>
        <v>8590.0203252022402</v>
      </c>
      <c r="N6845" s="303"/>
      <c r="S6845" s="786">
        <v>0</v>
      </c>
      <c r="T6845" s="781">
        <f>VLOOKUP(C6845,METADATA!$J$5:$Q$29,IF(E6845="HI",2,IF(E6845="LO",6,10))+IF(S6845=1,2,IF(D6845=7,1,(IF(WEEKDAY(B6845)=1,2,IF(WEEKDAY(B6845)=7,1,0))))))</f>
        <v>3</v>
      </c>
      <c r="U6845" s="781">
        <f>VLOOKUP(C6845,METADATA!$A$5:$H$29,IF(E6845="HI",2,IF(E6845="LO",6,10))+IF(S6845=1,2,IF(D6845=7,1,(IF(WEEKDAY(B6845)=1,2,IF(WEEKDAY(B6845)=7,1,0))))))</f>
        <v>3</v>
      </c>
    </row>
    <row r="6846" spans="2:21" ht="13.95" customHeight="1" x14ac:dyDescent="0.25">
      <c r="B6846" s="784">
        <f t="shared" si="320"/>
        <v>45668</v>
      </c>
      <c r="C6846" s="785">
        <v>2</v>
      </c>
      <c r="D6846" s="786">
        <f>IFERROR((INDEX(METADATA!$T$2:$T$20,MATCH(B6846,METADATA!$S$2:$S$20,0))),0)</f>
        <v>0</v>
      </c>
      <c r="E6846" s="785" t="str">
        <f t="shared" si="318"/>
        <v>LO</v>
      </c>
      <c r="F6846" s="786">
        <f>VLOOKUP(C6846,METADATA!$A$5:$H$29,IF(E6846="HI",2,IF(E6846="LO",6,10))+IF(D6846=1,2,IF(D6846=7,1,(IF(WEEKDAY(B6846)=1,2,IF(WEEKDAY(B6846)=7,1,0))))))</f>
        <v>3</v>
      </c>
      <c r="G6846" s="786">
        <f>VLOOKUP(C6846,METADATA!$J$5:$Q$29,IF(E6846="HI",2,IF(E6846="LO",6,10))+IF(D6846=1,2,IF(D6846=7,1,(IF(WEEKDAY(B6846)=1,2,IF(WEEKDAY(B6846)=7,1,0))))))</f>
        <v>3</v>
      </c>
      <c r="H6846" s="787">
        <v>7272</v>
      </c>
      <c r="I6846" s="788">
        <v>3732.3499908447266</v>
      </c>
      <c r="K6846" s="795">
        <v>0</v>
      </c>
      <c r="M6846" s="798">
        <f t="shared" si="319"/>
        <v>8173.8864962855114</v>
      </c>
      <c r="N6846" s="303"/>
      <c r="S6846" s="786">
        <v>0</v>
      </c>
      <c r="T6846" s="781">
        <f>VLOOKUP(C6846,METADATA!$J$5:$Q$29,IF(E6846="HI",2,IF(E6846="LO",6,10))+IF(S6846=1,2,IF(D6846=7,1,(IF(WEEKDAY(B6846)=1,2,IF(WEEKDAY(B6846)=7,1,0))))))</f>
        <v>3</v>
      </c>
      <c r="U6846" s="781">
        <f>VLOOKUP(C6846,METADATA!$A$5:$H$29,IF(E6846="HI",2,IF(E6846="LO",6,10))+IF(S6846=1,2,IF(D6846=7,1,(IF(WEEKDAY(B6846)=1,2,IF(WEEKDAY(B6846)=7,1,0))))))</f>
        <v>3</v>
      </c>
    </row>
    <row r="6847" spans="2:21" ht="13.95" customHeight="1" x14ac:dyDescent="0.25">
      <c r="B6847" s="784">
        <f t="shared" si="320"/>
        <v>45668</v>
      </c>
      <c r="C6847" s="785">
        <v>3</v>
      </c>
      <c r="D6847" s="786">
        <f>IFERROR((INDEX(METADATA!$T$2:$T$20,MATCH(B6847,METADATA!$S$2:$S$20,0))),0)</f>
        <v>0</v>
      </c>
      <c r="E6847" s="785" t="str">
        <f t="shared" si="318"/>
        <v>LO</v>
      </c>
      <c r="F6847" s="786">
        <f>VLOOKUP(C6847,METADATA!$A$5:$H$29,IF(E6847="HI",2,IF(E6847="LO",6,10))+IF(D6847=1,2,IF(D6847=7,1,(IF(WEEKDAY(B6847)=1,2,IF(WEEKDAY(B6847)=7,1,0))))))</f>
        <v>3</v>
      </c>
      <c r="G6847" s="786">
        <f>VLOOKUP(C6847,METADATA!$J$5:$Q$29,IF(E6847="HI",2,IF(E6847="LO",6,10))+IF(D6847=1,2,IF(D6847=7,1,(IF(WEEKDAY(B6847)=1,2,IF(WEEKDAY(B6847)=7,1,0))))))</f>
        <v>3</v>
      </c>
      <c r="H6847" s="787">
        <v>7250</v>
      </c>
      <c r="I6847" s="788">
        <v>4429.4800720214844</v>
      </c>
      <c r="K6847" s="795">
        <v>0</v>
      </c>
      <c r="M6847" s="798">
        <f t="shared" si="319"/>
        <v>8496.0457689701416</v>
      </c>
      <c r="N6847" s="303"/>
      <c r="S6847" s="786">
        <v>0</v>
      </c>
      <c r="T6847" s="781">
        <f>VLOOKUP(C6847,METADATA!$J$5:$Q$29,IF(E6847="HI",2,IF(E6847="LO",6,10))+IF(S6847=1,2,IF(D6847=7,1,(IF(WEEKDAY(B6847)=1,2,IF(WEEKDAY(B6847)=7,1,0))))))</f>
        <v>3</v>
      </c>
      <c r="U6847" s="781">
        <f>VLOOKUP(C6847,METADATA!$A$5:$H$29,IF(E6847="HI",2,IF(E6847="LO",6,10))+IF(S6847=1,2,IF(D6847=7,1,(IF(WEEKDAY(B6847)=1,2,IF(WEEKDAY(B6847)=7,1,0))))))</f>
        <v>3</v>
      </c>
    </row>
    <row r="6848" spans="2:21" ht="13.95" customHeight="1" x14ac:dyDescent="0.25">
      <c r="B6848" s="784">
        <f t="shared" si="320"/>
        <v>45668</v>
      </c>
      <c r="C6848" s="785">
        <v>4</v>
      </c>
      <c r="D6848" s="786">
        <f>IFERROR((INDEX(METADATA!$T$2:$T$20,MATCH(B6848,METADATA!$S$2:$S$20,0))),0)</f>
        <v>0</v>
      </c>
      <c r="E6848" s="785" t="str">
        <f t="shared" si="318"/>
        <v>LO</v>
      </c>
      <c r="F6848" s="786">
        <f>VLOOKUP(C6848,METADATA!$A$5:$H$29,IF(E6848="HI",2,IF(E6848="LO",6,10))+IF(D6848=1,2,IF(D6848=7,1,(IF(WEEKDAY(B6848)=1,2,IF(WEEKDAY(B6848)=7,1,0))))))</f>
        <v>3</v>
      </c>
      <c r="G6848" s="786">
        <f>VLOOKUP(C6848,METADATA!$J$5:$Q$29,IF(E6848="HI",2,IF(E6848="LO",6,10))+IF(D6848=1,2,IF(D6848=7,1,(IF(WEEKDAY(B6848)=1,2,IF(WEEKDAY(B6848)=7,1,0))))))</f>
        <v>3</v>
      </c>
      <c r="H6848" s="787">
        <v>7367.25</v>
      </c>
      <c r="I6848" s="788">
        <v>3347.1050415039063</v>
      </c>
      <c r="K6848" s="795">
        <v>870.51250000000005</v>
      </c>
      <c r="M6848" s="798">
        <f t="shared" si="319"/>
        <v>8091.9394907130181</v>
      </c>
      <c r="N6848" s="303"/>
      <c r="S6848" s="786">
        <v>0</v>
      </c>
      <c r="T6848" s="781">
        <f>VLOOKUP(C6848,METADATA!$J$5:$Q$29,IF(E6848="HI",2,IF(E6848="LO",6,10))+IF(S6848=1,2,IF(D6848=7,1,(IF(WEEKDAY(B6848)=1,2,IF(WEEKDAY(B6848)=7,1,0))))))</f>
        <v>3</v>
      </c>
      <c r="U6848" s="781">
        <f>VLOOKUP(C6848,METADATA!$A$5:$H$29,IF(E6848="HI",2,IF(E6848="LO",6,10))+IF(S6848=1,2,IF(D6848=7,1,(IF(WEEKDAY(B6848)=1,2,IF(WEEKDAY(B6848)=7,1,0))))))</f>
        <v>3</v>
      </c>
    </row>
    <row r="6849" spans="2:21" ht="13.95" customHeight="1" x14ac:dyDescent="0.25">
      <c r="B6849" s="784">
        <f t="shared" si="320"/>
        <v>45668</v>
      </c>
      <c r="C6849" s="785">
        <v>5</v>
      </c>
      <c r="D6849" s="786">
        <f>IFERROR((INDEX(METADATA!$T$2:$T$20,MATCH(B6849,METADATA!$S$2:$S$20,0))),0)</f>
        <v>0</v>
      </c>
      <c r="E6849" s="785" t="str">
        <f t="shared" si="318"/>
        <v>LO</v>
      </c>
      <c r="F6849" s="786">
        <f>VLOOKUP(C6849,METADATA!$A$5:$H$29,IF(E6849="HI",2,IF(E6849="LO",6,10))+IF(D6849=1,2,IF(D6849=7,1,(IF(WEEKDAY(B6849)=1,2,IF(WEEKDAY(B6849)=7,1,0))))))</f>
        <v>3</v>
      </c>
      <c r="G6849" s="786">
        <f>VLOOKUP(C6849,METADATA!$J$5:$Q$29,IF(E6849="HI",2,IF(E6849="LO",6,10))+IF(D6849=1,2,IF(D6849=7,1,(IF(WEEKDAY(B6849)=1,2,IF(WEEKDAY(B6849)=7,1,0))))))</f>
        <v>3</v>
      </c>
      <c r="H6849" s="787">
        <v>7520.5</v>
      </c>
      <c r="I6849" s="788">
        <v>1587.45751953125</v>
      </c>
      <c r="K6849" s="795">
        <v>865.8125</v>
      </c>
      <c r="M6849" s="798">
        <f t="shared" si="319"/>
        <v>7686.2176410973625</v>
      </c>
      <c r="N6849" s="303"/>
      <c r="S6849" s="786">
        <v>0</v>
      </c>
      <c r="T6849" s="781">
        <f>VLOOKUP(C6849,METADATA!$J$5:$Q$29,IF(E6849="HI",2,IF(E6849="LO",6,10))+IF(S6849=1,2,IF(D6849=7,1,(IF(WEEKDAY(B6849)=1,2,IF(WEEKDAY(B6849)=7,1,0))))))</f>
        <v>3</v>
      </c>
      <c r="U6849" s="781">
        <f>VLOOKUP(C6849,METADATA!$A$5:$H$29,IF(E6849="HI",2,IF(E6849="LO",6,10))+IF(S6849=1,2,IF(D6849=7,1,(IF(WEEKDAY(B6849)=1,2,IF(WEEKDAY(B6849)=7,1,0))))))</f>
        <v>3</v>
      </c>
    </row>
    <row r="6850" spans="2:21" ht="13.95" customHeight="1" x14ac:dyDescent="0.25">
      <c r="B6850" s="784">
        <f t="shared" si="320"/>
        <v>45668</v>
      </c>
      <c r="C6850" s="785">
        <v>6</v>
      </c>
      <c r="D6850" s="786">
        <f>IFERROR((INDEX(METADATA!$T$2:$T$20,MATCH(B6850,METADATA!$S$2:$S$20,0))),0)</f>
        <v>0</v>
      </c>
      <c r="E6850" s="785" t="str">
        <f t="shared" si="318"/>
        <v>LO</v>
      </c>
      <c r="F6850" s="786">
        <f>VLOOKUP(C6850,METADATA!$A$5:$H$29,IF(E6850="HI",2,IF(E6850="LO",6,10))+IF(D6850=1,2,IF(D6850=7,1,(IF(WEEKDAY(B6850)=1,2,IF(WEEKDAY(B6850)=7,1,0))))))</f>
        <v>3</v>
      </c>
      <c r="G6850" s="786">
        <f>VLOOKUP(C6850,METADATA!$J$5:$Q$29,IF(E6850="HI",2,IF(E6850="LO",6,10))+IF(D6850=1,2,IF(D6850=7,1,(IF(WEEKDAY(B6850)=1,2,IF(WEEKDAY(B6850)=7,1,0))))))</f>
        <v>3</v>
      </c>
      <c r="H6850" s="787">
        <v>7917</v>
      </c>
      <c r="I6850" s="788">
        <v>1585.58251953125</v>
      </c>
      <c r="K6850" s="795">
        <v>834.63750000000005</v>
      </c>
      <c r="M6850" s="798">
        <f t="shared" si="319"/>
        <v>8074.2158087484304</v>
      </c>
      <c r="N6850" s="303"/>
      <c r="S6850" s="786">
        <v>0</v>
      </c>
      <c r="T6850" s="781">
        <f>VLOOKUP(C6850,METADATA!$J$5:$Q$29,IF(E6850="HI",2,IF(E6850="LO",6,10))+IF(S6850=1,2,IF(D6850=7,1,(IF(WEEKDAY(B6850)=1,2,IF(WEEKDAY(B6850)=7,1,0))))))</f>
        <v>3</v>
      </c>
      <c r="U6850" s="781">
        <f>VLOOKUP(C6850,METADATA!$A$5:$H$29,IF(E6850="HI",2,IF(E6850="LO",6,10))+IF(S6850=1,2,IF(D6850=7,1,(IF(WEEKDAY(B6850)=1,2,IF(WEEKDAY(B6850)=7,1,0))))))</f>
        <v>3</v>
      </c>
    </row>
    <row r="6851" spans="2:21" ht="13.95" customHeight="1" x14ac:dyDescent="0.25">
      <c r="B6851" s="784">
        <f t="shared" si="320"/>
        <v>45668</v>
      </c>
      <c r="C6851" s="785">
        <v>7</v>
      </c>
      <c r="D6851" s="786">
        <f>IFERROR((INDEX(METADATA!$T$2:$T$20,MATCH(B6851,METADATA!$S$2:$S$20,0))),0)</f>
        <v>0</v>
      </c>
      <c r="E6851" s="785" t="str">
        <f t="shared" si="318"/>
        <v>LO</v>
      </c>
      <c r="F6851" s="786">
        <f>VLOOKUP(C6851,METADATA!$A$5:$H$29,IF(E6851="HI",2,IF(E6851="LO",6,10))+IF(D6851=1,2,IF(D6851=7,1,(IF(WEEKDAY(B6851)=1,2,IF(WEEKDAY(B6851)=7,1,0))))))</f>
        <v>2</v>
      </c>
      <c r="G6851" s="786">
        <f>VLOOKUP(C6851,METADATA!$J$5:$Q$29,IF(E6851="HI",2,IF(E6851="LO",6,10))+IF(D6851=1,2,IF(D6851=7,1,(IF(WEEKDAY(B6851)=1,2,IF(WEEKDAY(B6851)=7,1,0))))))</f>
        <v>2</v>
      </c>
      <c r="H6851" s="787">
        <v>7975.75</v>
      </c>
      <c r="I6851" s="788">
        <v>1567.7274780273438</v>
      </c>
      <c r="K6851" s="795">
        <v>847.33749999999998</v>
      </c>
      <c r="M6851" s="798">
        <f t="shared" si="319"/>
        <v>8128.3674564983821</v>
      </c>
      <c r="N6851" s="303"/>
      <c r="S6851" s="786">
        <v>0</v>
      </c>
      <c r="T6851" s="781">
        <f>VLOOKUP(C6851,METADATA!$J$5:$Q$29,IF(E6851="HI",2,IF(E6851="LO",6,10))+IF(S6851=1,2,IF(D6851=7,1,(IF(WEEKDAY(B6851)=1,2,IF(WEEKDAY(B6851)=7,1,0))))))</f>
        <v>2</v>
      </c>
      <c r="U6851" s="781">
        <f>VLOOKUP(C6851,METADATA!$A$5:$H$29,IF(E6851="HI",2,IF(E6851="LO",6,10))+IF(S6851=1,2,IF(D6851=7,1,(IF(WEEKDAY(B6851)=1,2,IF(WEEKDAY(B6851)=7,1,0))))))</f>
        <v>2</v>
      </c>
    </row>
    <row r="6852" spans="2:21" ht="13.95" customHeight="1" x14ac:dyDescent="0.25">
      <c r="B6852" s="784">
        <f t="shared" si="320"/>
        <v>45668</v>
      </c>
      <c r="C6852" s="785">
        <v>8</v>
      </c>
      <c r="D6852" s="786">
        <f>IFERROR((INDEX(METADATA!$T$2:$T$20,MATCH(B6852,METADATA!$S$2:$S$20,0))),0)</f>
        <v>0</v>
      </c>
      <c r="E6852" s="785" t="str">
        <f t="shared" ref="E6852:E6915" si="321">IF(B6852="","",IF(AND(MONTH(B6852)&gt;=MONTH($AA$9),MONTH(B6852)&lt;=MONTH($AA$11)),"HI","LO"))</f>
        <v>LO</v>
      </c>
      <c r="F6852" s="786">
        <f>VLOOKUP(C6852,METADATA!$A$5:$H$29,IF(E6852="HI",2,IF(E6852="LO",6,10))+IF(D6852=1,2,IF(D6852=7,1,(IF(WEEKDAY(B6852)=1,2,IF(WEEKDAY(B6852)=7,1,0))))))</f>
        <v>2</v>
      </c>
      <c r="G6852" s="786">
        <f>VLOOKUP(C6852,METADATA!$J$5:$Q$29,IF(E6852="HI",2,IF(E6852="LO",6,10))+IF(D6852=1,2,IF(D6852=7,1,(IF(WEEKDAY(B6852)=1,2,IF(WEEKDAY(B6852)=7,1,0))))))</f>
        <v>2</v>
      </c>
      <c r="H6852" s="787">
        <v>9202.25</v>
      </c>
      <c r="I6852" s="788">
        <v>1638.14501953125</v>
      </c>
      <c r="K6852" s="795">
        <v>851.61249999999995</v>
      </c>
      <c r="M6852" s="798">
        <f t="shared" ref="M6852:M6915" si="322">SQRT(H6852^2+I6852^2)</f>
        <v>9346.9205713708216</v>
      </c>
      <c r="N6852" s="303"/>
      <c r="S6852" s="786">
        <v>0</v>
      </c>
      <c r="T6852" s="781">
        <f>VLOOKUP(C6852,METADATA!$J$5:$Q$29,IF(E6852="HI",2,IF(E6852="LO",6,10))+IF(S6852=1,2,IF(D6852=7,1,(IF(WEEKDAY(B6852)=1,2,IF(WEEKDAY(B6852)=7,1,0))))))</f>
        <v>2</v>
      </c>
      <c r="U6852" s="781">
        <f>VLOOKUP(C6852,METADATA!$A$5:$H$29,IF(E6852="HI",2,IF(E6852="LO",6,10))+IF(S6852=1,2,IF(D6852=7,1,(IF(WEEKDAY(B6852)=1,2,IF(WEEKDAY(B6852)=7,1,0))))))</f>
        <v>2</v>
      </c>
    </row>
    <row r="6853" spans="2:21" ht="13.95" customHeight="1" x14ac:dyDescent="0.25">
      <c r="B6853" s="784">
        <f t="shared" si="320"/>
        <v>45668</v>
      </c>
      <c r="C6853" s="785">
        <v>9</v>
      </c>
      <c r="D6853" s="786">
        <f>IFERROR((INDEX(METADATA!$T$2:$T$20,MATCH(B6853,METADATA!$S$2:$S$20,0))),0)</f>
        <v>0</v>
      </c>
      <c r="E6853" s="785" t="str">
        <f t="shared" si="321"/>
        <v>LO</v>
      </c>
      <c r="F6853" s="786">
        <f>VLOOKUP(C6853,METADATA!$A$5:$H$29,IF(E6853="HI",2,IF(E6853="LO",6,10))+IF(D6853=1,2,IF(D6853=7,1,(IF(WEEKDAY(B6853)=1,2,IF(WEEKDAY(B6853)=7,1,0))))))</f>
        <v>2</v>
      </c>
      <c r="G6853" s="786">
        <f>VLOOKUP(C6853,METADATA!$J$5:$Q$29,IF(E6853="HI",2,IF(E6853="LO",6,10))+IF(D6853=1,2,IF(D6853=7,1,(IF(WEEKDAY(B6853)=1,2,IF(WEEKDAY(B6853)=7,1,0))))))</f>
        <v>2</v>
      </c>
      <c r="H6853" s="787">
        <v>9980.25</v>
      </c>
      <c r="I6853" s="788">
        <v>1615.3925170898438</v>
      </c>
      <c r="K6853" s="795">
        <v>856.5</v>
      </c>
      <c r="M6853" s="798">
        <f t="shared" si="322"/>
        <v>10110.137637380109</v>
      </c>
      <c r="N6853" s="303"/>
      <c r="S6853" s="786">
        <v>0</v>
      </c>
      <c r="T6853" s="781">
        <f>VLOOKUP(C6853,METADATA!$J$5:$Q$29,IF(E6853="HI",2,IF(E6853="LO",6,10))+IF(S6853=1,2,IF(D6853=7,1,(IF(WEEKDAY(B6853)=1,2,IF(WEEKDAY(B6853)=7,1,0))))))</f>
        <v>2</v>
      </c>
      <c r="U6853" s="781">
        <f>VLOOKUP(C6853,METADATA!$A$5:$H$29,IF(E6853="HI",2,IF(E6853="LO",6,10))+IF(S6853=1,2,IF(D6853=7,1,(IF(WEEKDAY(B6853)=1,2,IF(WEEKDAY(B6853)=7,1,0))))))</f>
        <v>2</v>
      </c>
    </row>
    <row r="6854" spans="2:21" ht="13.95" customHeight="1" x14ac:dyDescent="0.25">
      <c r="B6854" s="784">
        <f t="shared" si="320"/>
        <v>45668</v>
      </c>
      <c r="C6854" s="785">
        <v>10</v>
      </c>
      <c r="D6854" s="786">
        <f>IFERROR((INDEX(METADATA!$T$2:$T$20,MATCH(B6854,METADATA!$S$2:$S$20,0))),0)</f>
        <v>0</v>
      </c>
      <c r="E6854" s="785" t="str">
        <f t="shared" si="321"/>
        <v>LO</v>
      </c>
      <c r="F6854" s="786">
        <f>VLOOKUP(C6854,METADATA!$A$5:$H$29,IF(E6854="HI",2,IF(E6854="LO",6,10))+IF(D6854=1,2,IF(D6854=7,1,(IF(WEEKDAY(B6854)=1,2,IF(WEEKDAY(B6854)=7,1,0))))))</f>
        <v>2</v>
      </c>
      <c r="G6854" s="786">
        <f>VLOOKUP(C6854,METADATA!$J$5:$Q$29,IF(E6854="HI",2,IF(E6854="LO",6,10))+IF(D6854=1,2,IF(D6854=7,1,(IF(WEEKDAY(B6854)=1,2,IF(WEEKDAY(B6854)=7,1,0))))))</f>
        <v>2</v>
      </c>
      <c r="H6854" s="787">
        <v>10812.75</v>
      </c>
      <c r="I6854" s="788">
        <v>1840.0324993133545</v>
      </c>
      <c r="K6854" s="795">
        <v>824.32500000000005</v>
      </c>
      <c r="M6854" s="798">
        <f t="shared" si="322"/>
        <v>10968.194115761689</v>
      </c>
      <c r="N6854" s="303"/>
      <c r="S6854" s="786">
        <v>0</v>
      </c>
      <c r="T6854" s="781">
        <f>VLOOKUP(C6854,METADATA!$J$5:$Q$29,IF(E6854="HI",2,IF(E6854="LO",6,10))+IF(S6854=1,2,IF(D6854=7,1,(IF(WEEKDAY(B6854)=1,2,IF(WEEKDAY(B6854)=7,1,0))))))</f>
        <v>2</v>
      </c>
      <c r="U6854" s="781">
        <f>VLOOKUP(C6854,METADATA!$A$5:$H$29,IF(E6854="HI",2,IF(E6854="LO",6,10))+IF(S6854=1,2,IF(D6854=7,1,(IF(WEEKDAY(B6854)=1,2,IF(WEEKDAY(B6854)=7,1,0))))))</f>
        <v>2</v>
      </c>
    </row>
    <row r="6855" spans="2:21" ht="13.95" customHeight="1" x14ac:dyDescent="0.25">
      <c r="B6855" s="784">
        <f t="shared" si="320"/>
        <v>45668</v>
      </c>
      <c r="C6855" s="785">
        <v>11</v>
      </c>
      <c r="D6855" s="786">
        <f>IFERROR((INDEX(METADATA!$T$2:$T$20,MATCH(B6855,METADATA!$S$2:$S$20,0))),0)</f>
        <v>0</v>
      </c>
      <c r="E6855" s="785" t="str">
        <f t="shared" si="321"/>
        <v>LO</v>
      </c>
      <c r="F6855" s="786">
        <f>VLOOKUP(C6855,METADATA!$A$5:$H$29,IF(E6855="HI",2,IF(E6855="LO",6,10))+IF(D6855=1,2,IF(D6855=7,1,(IF(WEEKDAY(B6855)=1,2,IF(WEEKDAY(B6855)=7,1,0))))))</f>
        <v>2</v>
      </c>
      <c r="G6855" s="786">
        <f>VLOOKUP(C6855,METADATA!$J$5:$Q$29,IF(E6855="HI",2,IF(E6855="LO",6,10))+IF(D6855=1,2,IF(D6855=7,1,(IF(WEEKDAY(B6855)=1,2,IF(WEEKDAY(B6855)=7,1,0))))))</f>
        <v>2</v>
      </c>
      <c r="H6855" s="787">
        <v>11350</v>
      </c>
      <c r="I6855" s="788">
        <v>3238.8475036621094</v>
      </c>
      <c r="K6855" s="795">
        <v>882.73749999999995</v>
      </c>
      <c r="M6855" s="798">
        <f t="shared" si="322"/>
        <v>11803.077274676223</v>
      </c>
      <c r="N6855" s="303"/>
      <c r="S6855" s="786">
        <v>0</v>
      </c>
      <c r="T6855" s="781">
        <f>VLOOKUP(C6855,METADATA!$J$5:$Q$29,IF(E6855="HI",2,IF(E6855="LO",6,10))+IF(S6855=1,2,IF(D6855=7,1,(IF(WEEKDAY(B6855)=1,2,IF(WEEKDAY(B6855)=7,1,0))))))</f>
        <v>2</v>
      </c>
      <c r="U6855" s="781">
        <f>VLOOKUP(C6855,METADATA!$A$5:$H$29,IF(E6855="HI",2,IF(E6855="LO",6,10))+IF(S6855=1,2,IF(D6855=7,1,(IF(WEEKDAY(B6855)=1,2,IF(WEEKDAY(B6855)=7,1,0))))))</f>
        <v>2</v>
      </c>
    </row>
    <row r="6856" spans="2:21" ht="13.95" customHeight="1" x14ac:dyDescent="0.25">
      <c r="B6856" s="784">
        <f t="shared" si="320"/>
        <v>45668</v>
      </c>
      <c r="C6856" s="785">
        <v>12</v>
      </c>
      <c r="D6856" s="786">
        <f>IFERROR((INDEX(METADATA!$T$2:$T$20,MATCH(B6856,METADATA!$S$2:$S$20,0))),0)</f>
        <v>0</v>
      </c>
      <c r="E6856" s="785" t="str">
        <f t="shared" si="321"/>
        <v>LO</v>
      </c>
      <c r="F6856" s="786">
        <f>VLOOKUP(C6856,METADATA!$A$5:$H$29,IF(E6856="HI",2,IF(E6856="LO",6,10))+IF(D6856=1,2,IF(D6856=7,1,(IF(WEEKDAY(B6856)=1,2,IF(WEEKDAY(B6856)=7,1,0))))))</f>
        <v>3</v>
      </c>
      <c r="G6856" s="786">
        <f>VLOOKUP(C6856,METADATA!$J$5:$Q$29,IF(E6856="HI",2,IF(E6856="LO",6,10))+IF(D6856=1,2,IF(D6856=7,1,(IF(WEEKDAY(B6856)=1,2,IF(WEEKDAY(B6856)=7,1,0))))))</f>
        <v>3</v>
      </c>
      <c r="H6856" s="787">
        <v>11341.75</v>
      </c>
      <c r="I6856" s="788">
        <v>4524.6050109863281</v>
      </c>
      <c r="K6856" s="795">
        <v>909.3125</v>
      </c>
      <c r="M6856" s="798">
        <f t="shared" si="322"/>
        <v>12210.951787962418</v>
      </c>
      <c r="N6856" s="303"/>
      <c r="S6856" s="786">
        <v>0</v>
      </c>
      <c r="T6856" s="781">
        <f>VLOOKUP(C6856,METADATA!$J$5:$Q$29,IF(E6856="HI",2,IF(E6856="LO",6,10))+IF(S6856=1,2,IF(D6856=7,1,(IF(WEEKDAY(B6856)=1,2,IF(WEEKDAY(B6856)=7,1,0))))))</f>
        <v>3</v>
      </c>
      <c r="U6856" s="781">
        <f>VLOOKUP(C6856,METADATA!$A$5:$H$29,IF(E6856="HI",2,IF(E6856="LO",6,10))+IF(S6856=1,2,IF(D6856=7,1,(IF(WEEKDAY(B6856)=1,2,IF(WEEKDAY(B6856)=7,1,0))))))</f>
        <v>3</v>
      </c>
    </row>
    <row r="6857" spans="2:21" ht="13.95" customHeight="1" x14ac:dyDescent="0.25">
      <c r="B6857" s="784">
        <f t="shared" si="320"/>
        <v>45668</v>
      </c>
      <c r="C6857" s="785">
        <v>13</v>
      </c>
      <c r="D6857" s="786">
        <f>IFERROR((INDEX(METADATA!$T$2:$T$20,MATCH(B6857,METADATA!$S$2:$S$20,0))),0)</f>
        <v>0</v>
      </c>
      <c r="E6857" s="785" t="str">
        <f t="shared" si="321"/>
        <v>LO</v>
      </c>
      <c r="F6857" s="786">
        <f>VLOOKUP(C6857,METADATA!$A$5:$H$29,IF(E6857="HI",2,IF(E6857="LO",6,10))+IF(D6857=1,2,IF(D6857=7,1,(IF(WEEKDAY(B6857)=1,2,IF(WEEKDAY(B6857)=7,1,0))))))</f>
        <v>3</v>
      </c>
      <c r="G6857" s="786">
        <f>VLOOKUP(C6857,METADATA!$J$5:$Q$29,IF(E6857="HI",2,IF(E6857="LO",6,10))+IF(D6857=1,2,IF(D6857=7,1,(IF(WEEKDAY(B6857)=1,2,IF(WEEKDAY(B6857)=7,1,0))))))</f>
        <v>3</v>
      </c>
      <c r="H6857" s="787">
        <v>11060.25</v>
      </c>
      <c r="I6857" s="788">
        <v>4633.9949645996094</v>
      </c>
      <c r="K6857" s="795">
        <v>905.6</v>
      </c>
      <c r="M6857" s="798">
        <f t="shared" si="322"/>
        <v>11991.790499939303</v>
      </c>
      <c r="N6857" s="303"/>
      <c r="S6857" s="786">
        <v>0</v>
      </c>
      <c r="T6857" s="781">
        <f>VLOOKUP(C6857,METADATA!$J$5:$Q$29,IF(E6857="HI",2,IF(E6857="LO",6,10))+IF(S6857=1,2,IF(D6857=7,1,(IF(WEEKDAY(B6857)=1,2,IF(WEEKDAY(B6857)=7,1,0))))))</f>
        <v>3</v>
      </c>
      <c r="U6857" s="781">
        <f>VLOOKUP(C6857,METADATA!$A$5:$H$29,IF(E6857="HI",2,IF(E6857="LO",6,10))+IF(S6857=1,2,IF(D6857=7,1,(IF(WEEKDAY(B6857)=1,2,IF(WEEKDAY(B6857)=7,1,0))))))</f>
        <v>3</v>
      </c>
    </row>
    <row r="6858" spans="2:21" ht="13.95" customHeight="1" x14ac:dyDescent="0.25">
      <c r="B6858" s="784">
        <f t="shared" si="320"/>
        <v>45668</v>
      </c>
      <c r="C6858" s="785">
        <v>14</v>
      </c>
      <c r="D6858" s="786">
        <f>IFERROR((INDEX(METADATA!$T$2:$T$20,MATCH(B6858,METADATA!$S$2:$S$20,0))),0)</f>
        <v>0</v>
      </c>
      <c r="E6858" s="785" t="str">
        <f t="shared" si="321"/>
        <v>LO</v>
      </c>
      <c r="F6858" s="786">
        <f>VLOOKUP(C6858,METADATA!$A$5:$H$29,IF(E6858="HI",2,IF(E6858="LO",6,10))+IF(D6858=1,2,IF(D6858=7,1,(IF(WEEKDAY(B6858)=1,2,IF(WEEKDAY(B6858)=7,1,0))))))</f>
        <v>3</v>
      </c>
      <c r="G6858" s="786">
        <f>VLOOKUP(C6858,METADATA!$J$5:$Q$29,IF(E6858="HI",2,IF(E6858="LO",6,10))+IF(D6858=1,2,IF(D6858=7,1,(IF(WEEKDAY(B6858)=1,2,IF(WEEKDAY(B6858)=7,1,0))))))</f>
        <v>3</v>
      </c>
      <c r="H6858" s="787">
        <v>10660</v>
      </c>
      <c r="I6858" s="788">
        <v>4494.3800048828125</v>
      </c>
      <c r="K6858" s="795">
        <v>913.98749999999995</v>
      </c>
      <c r="M6858" s="798">
        <f t="shared" si="322"/>
        <v>11568.710024384327</v>
      </c>
      <c r="N6858" s="303"/>
      <c r="S6858" s="786">
        <v>0</v>
      </c>
      <c r="T6858" s="781">
        <f>VLOOKUP(C6858,METADATA!$J$5:$Q$29,IF(E6858="HI",2,IF(E6858="LO",6,10))+IF(S6858=1,2,IF(D6858=7,1,(IF(WEEKDAY(B6858)=1,2,IF(WEEKDAY(B6858)=7,1,0))))))</f>
        <v>3</v>
      </c>
      <c r="U6858" s="781">
        <f>VLOOKUP(C6858,METADATA!$A$5:$H$29,IF(E6858="HI",2,IF(E6858="LO",6,10))+IF(S6858=1,2,IF(D6858=7,1,(IF(WEEKDAY(B6858)=1,2,IF(WEEKDAY(B6858)=7,1,0))))))</f>
        <v>3</v>
      </c>
    </row>
    <row r="6859" spans="2:21" ht="13.95" customHeight="1" x14ac:dyDescent="0.25">
      <c r="B6859" s="784">
        <f t="shared" si="320"/>
        <v>45668</v>
      </c>
      <c r="C6859" s="785">
        <v>15</v>
      </c>
      <c r="D6859" s="786">
        <f>IFERROR((INDEX(METADATA!$T$2:$T$20,MATCH(B6859,METADATA!$S$2:$S$20,0))),0)</f>
        <v>0</v>
      </c>
      <c r="E6859" s="785" t="str">
        <f t="shared" si="321"/>
        <v>LO</v>
      </c>
      <c r="F6859" s="786">
        <f>VLOOKUP(C6859,METADATA!$A$5:$H$29,IF(E6859="HI",2,IF(E6859="LO",6,10))+IF(D6859=1,2,IF(D6859=7,1,(IF(WEEKDAY(B6859)=1,2,IF(WEEKDAY(B6859)=7,1,0))))))</f>
        <v>3</v>
      </c>
      <c r="G6859" s="786">
        <f>VLOOKUP(C6859,METADATA!$J$5:$Q$29,IF(E6859="HI",2,IF(E6859="LO",6,10))+IF(D6859=1,2,IF(D6859=7,1,(IF(WEEKDAY(B6859)=1,2,IF(WEEKDAY(B6859)=7,1,0))))))</f>
        <v>3</v>
      </c>
      <c r="H6859" s="787">
        <v>10699.5</v>
      </c>
      <c r="I6859" s="788">
        <v>4569.5399780273438</v>
      </c>
      <c r="K6859" s="795">
        <v>902.26250000000005</v>
      </c>
      <c r="M6859" s="798">
        <f t="shared" si="322"/>
        <v>11634.431479912981</v>
      </c>
      <c r="N6859" s="303"/>
      <c r="S6859" s="786">
        <v>0</v>
      </c>
      <c r="T6859" s="781">
        <f>VLOOKUP(C6859,METADATA!$J$5:$Q$29,IF(E6859="HI",2,IF(E6859="LO",6,10))+IF(S6859=1,2,IF(D6859=7,1,(IF(WEEKDAY(B6859)=1,2,IF(WEEKDAY(B6859)=7,1,0))))))</f>
        <v>3</v>
      </c>
      <c r="U6859" s="781">
        <f>VLOOKUP(C6859,METADATA!$A$5:$H$29,IF(E6859="HI",2,IF(E6859="LO",6,10))+IF(S6859=1,2,IF(D6859=7,1,(IF(WEEKDAY(B6859)=1,2,IF(WEEKDAY(B6859)=7,1,0))))))</f>
        <v>3</v>
      </c>
    </row>
    <row r="6860" spans="2:21" ht="13.95" customHeight="1" x14ac:dyDescent="0.25">
      <c r="B6860" s="784">
        <f t="shared" si="320"/>
        <v>45668</v>
      </c>
      <c r="C6860" s="785">
        <v>16</v>
      </c>
      <c r="D6860" s="786">
        <f>IFERROR((INDEX(METADATA!$T$2:$T$20,MATCH(B6860,METADATA!$S$2:$S$20,0))),0)</f>
        <v>0</v>
      </c>
      <c r="E6860" s="785" t="str">
        <f t="shared" si="321"/>
        <v>LO</v>
      </c>
      <c r="F6860" s="786">
        <f>VLOOKUP(C6860,METADATA!$A$5:$H$29,IF(E6860="HI",2,IF(E6860="LO",6,10))+IF(D6860=1,2,IF(D6860=7,1,(IF(WEEKDAY(B6860)=1,2,IF(WEEKDAY(B6860)=7,1,0))))))</f>
        <v>3</v>
      </c>
      <c r="G6860" s="786">
        <f>VLOOKUP(C6860,METADATA!$J$5:$Q$29,IF(E6860="HI",2,IF(E6860="LO",6,10))+IF(D6860=1,2,IF(D6860=7,1,(IF(WEEKDAY(B6860)=1,2,IF(WEEKDAY(B6860)=7,1,0))))))</f>
        <v>3</v>
      </c>
      <c r="H6860" s="787">
        <v>11228.5</v>
      </c>
      <c r="I6860" s="788">
        <v>4565.3249816894531</v>
      </c>
      <c r="K6860" s="795">
        <v>933.76250000000005</v>
      </c>
      <c r="M6860" s="798">
        <f t="shared" si="322"/>
        <v>12121.113993294421</v>
      </c>
      <c r="N6860" s="303"/>
      <c r="S6860" s="786">
        <v>0</v>
      </c>
      <c r="T6860" s="781">
        <f>VLOOKUP(C6860,METADATA!$J$5:$Q$29,IF(E6860="HI",2,IF(E6860="LO",6,10))+IF(S6860=1,2,IF(D6860=7,1,(IF(WEEKDAY(B6860)=1,2,IF(WEEKDAY(B6860)=7,1,0))))))</f>
        <v>3</v>
      </c>
      <c r="U6860" s="781">
        <f>VLOOKUP(C6860,METADATA!$A$5:$H$29,IF(E6860="HI",2,IF(E6860="LO",6,10))+IF(S6860=1,2,IF(D6860=7,1,(IF(WEEKDAY(B6860)=1,2,IF(WEEKDAY(B6860)=7,1,0))))))</f>
        <v>3</v>
      </c>
    </row>
    <row r="6861" spans="2:21" ht="13.95" customHeight="1" x14ac:dyDescent="0.25">
      <c r="B6861" s="784">
        <f t="shared" si="320"/>
        <v>45668</v>
      </c>
      <c r="C6861" s="785">
        <v>17</v>
      </c>
      <c r="D6861" s="786">
        <f>IFERROR((INDEX(METADATA!$T$2:$T$20,MATCH(B6861,METADATA!$S$2:$S$20,0))),0)</f>
        <v>0</v>
      </c>
      <c r="E6861" s="785" t="str">
        <f t="shared" si="321"/>
        <v>LO</v>
      </c>
      <c r="F6861" s="786">
        <f>VLOOKUP(C6861,METADATA!$A$5:$H$29,IF(E6861="HI",2,IF(E6861="LO",6,10))+IF(D6861=1,2,IF(D6861=7,1,(IF(WEEKDAY(B6861)=1,2,IF(WEEKDAY(B6861)=7,1,0))))))</f>
        <v>3</v>
      </c>
      <c r="G6861" s="786">
        <f>VLOOKUP(C6861,METADATA!$J$5:$Q$29,IF(E6861="HI",2,IF(E6861="LO",6,10))+IF(D6861=1,2,IF(D6861=7,1,(IF(WEEKDAY(B6861)=1,2,IF(WEEKDAY(B6861)=7,1,0))))))</f>
        <v>3</v>
      </c>
      <c r="H6861" s="787">
        <v>11762.5</v>
      </c>
      <c r="I6861" s="788">
        <v>4625.5299377441406</v>
      </c>
      <c r="K6861" s="795">
        <v>0</v>
      </c>
      <c r="M6861" s="798">
        <f t="shared" si="322"/>
        <v>12639.301145829517</v>
      </c>
      <c r="N6861" s="303"/>
      <c r="S6861" s="786">
        <v>0</v>
      </c>
      <c r="T6861" s="781">
        <f>VLOOKUP(C6861,METADATA!$J$5:$Q$29,IF(E6861="HI",2,IF(E6861="LO",6,10))+IF(S6861=1,2,IF(D6861=7,1,(IF(WEEKDAY(B6861)=1,2,IF(WEEKDAY(B6861)=7,1,0))))))</f>
        <v>3</v>
      </c>
      <c r="U6861" s="781">
        <f>VLOOKUP(C6861,METADATA!$A$5:$H$29,IF(E6861="HI",2,IF(E6861="LO",6,10))+IF(S6861=1,2,IF(D6861=7,1,(IF(WEEKDAY(B6861)=1,2,IF(WEEKDAY(B6861)=7,1,0))))))</f>
        <v>3</v>
      </c>
    </row>
    <row r="6862" spans="2:21" ht="13.95" customHeight="1" x14ac:dyDescent="0.25">
      <c r="B6862" s="784">
        <f t="shared" si="320"/>
        <v>45668</v>
      </c>
      <c r="C6862" s="785">
        <v>18</v>
      </c>
      <c r="D6862" s="786">
        <f>IFERROR((INDEX(METADATA!$T$2:$T$20,MATCH(B6862,METADATA!$S$2:$S$20,0))),0)</f>
        <v>0</v>
      </c>
      <c r="E6862" s="785" t="str">
        <f t="shared" si="321"/>
        <v>LO</v>
      </c>
      <c r="F6862" s="786">
        <f>VLOOKUP(C6862,METADATA!$A$5:$H$29,IF(E6862="HI",2,IF(E6862="LO",6,10))+IF(D6862=1,2,IF(D6862=7,1,(IF(WEEKDAY(B6862)=1,2,IF(WEEKDAY(B6862)=7,1,0))))))</f>
        <v>2</v>
      </c>
      <c r="G6862" s="786">
        <f>VLOOKUP(C6862,METADATA!$J$5:$Q$29,IF(E6862="HI",2,IF(E6862="LO",6,10))+IF(D6862=1,2,IF(D6862=7,1,(IF(WEEKDAY(B6862)=1,2,IF(WEEKDAY(B6862)=7,1,0))))))</f>
        <v>2</v>
      </c>
      <c r="H6862" s="787">
        <v>12361.75</v>
      </c>
      <c r="I6862" s="788">
        <v>4447.10498046875</v>
      </c>
      <c r="K6862" s="795">
        <v>0</v>
      </c>
      <c r="M6862" s="798">
        <f t="shared" si="322"/>
        <v>13137.336327041718</v>
      </c>
      <c r="N6862" s="303"/>
      <c r="S6862" s="786">
        <v>0</v>
      </c>
      <c r="T6862" s="781">
        <f>VLOOKUP(C6862,METADATA!$J$5:$Q$29,IF(E6862="HI",2,IF(E6862="LO",6,10))+IF(S6862=1,2,IF(D6862=7,1,(IF(WEEKDAY(B6862)=1,2,IF(WEEKDAY(B6862)=7,1,0))))))</f>
        <v>2</v>
      </c>
      <c r="U6862" s="781">
        <f>VLOOKUP(C6862,METADATA!$A$5:$H$29,IF(E6862="HI",2,IF(E6862="LO",6,10))+IF(S6862=1,2,IF(D6862=7,1,(IF(WEEKDAY(B6862)=1,2,IF(WEEKDAY(B6862)=7,1,0))))))</f>
        <v>2</v>
      </c>
    </row>
    <row r="6863" spans="2:21" ht="13.95" customHeight="1" x14ac:dyDescent="0.25">
      <c r="B6863" s="784">
        <f t="shared" si="320"/>
        <v>45668</v>
      </c>
      <c r="C6863" s="785">
        <v>19</v>
      </c>
      <c r="D6863" s="786">
        <f>IFERROR((INDEX(METADATA!$T$2:$T$20,MATCH(B6863,METADATA!$S$2:$S$20,0))),0)</f>
        <v>0</v>
      </c>
      <c r="E6863" s="785" t="str">
        <f t="shared" si="321"/>
        <v>LO</v>
      </c>
      <c r="F6863" s="786">
        <f>VLOOKUP(C6863,METADATA!$A$5:$H$29,IF(E6863="HI",2,IF(E6863="LO",6,10))+IF(D6863=1,2,IF(D6863=7,1,(IF(WEEKDAY(B6863)=1,2,IF(WEEKDAY(B6863)=7,1,0))))))</f>
        <v>2</v>
      </c>
      <c r="G6863" s="786">
        <f>VLOOKUP(C6863,METADATA!$J$5:$Q$29,IF(E6863="HI",2,IF(E6863="LO",6,10))+IF(D6863=1,2,IF(D6863=7,1,(IF(WEEKDAY(B6863)=1,2,IF(WEEKDAY(B6863)=7,1,0))))))</f>
        <v>2</v>
      </c>
      <c r="H6863" s="787">
        <v>11745.25</v>
      </c>
      <c r="I6863" s="788">
        <v>3980.0349731445313</v>
      </c>
      <c r="K6863" s="795">
        <v>0</v>
      </c>
      <c r="M6863" s="798">
        <f t="shared" si="322"/>
        <v>12401.273158428274</v>
      </c>
      <c r="N6863" s="303"/>
      <c r="S6863" s="786">
        <v>0</v>
      </c>
      <c r="T6863" s="781">
        <f>VLOOKUP(C6863,METADATA!$J$5:$Q$29,IF(E6863="HI",2,IF(E6863="LO",6,10))+IF(S6863=1,2,IF(D6863=7,1,(IF(WEEKDAY(B6863)=1,2,IF(WEEKDAY(B6863)=7,1,0))))))</f>
        <v>2</v>
      </c>
      <c r="U6863" s="781">
        <f>VLOOKUP(C6863,METADATA!$A$5:$H$29,IF(E6863="HI",2,IF(E6863="LO",6,10))+IF(S6863=1,2,IF(D6863=7,1,(IF(WEEKDAY(B6863)=1,2,IF(WEEKDAY(B6863)=7,1,0))))))</f>
        <v>2</v>
      </c>
    </row>
    <row r="6864" spans="2:21" ht="13.95" customHeight="1" x14ac:dyDescent="0.25">
      <c r="B6864" s="784">
        <f t="shared" si="320"/>
        <v>45668</v>
      </c>
      <c r="C6864" s="785">
        <v>20</v>
      </c>
      <c r="D6864" s="786">
        <f>IFERROR((INDEX(METADATA!$T$2:$T$20,MATCH(B6864,METADATA!$S$2:$S$20,0))),0)</f>
        <v>0</v>
      </c>
      <c r="E6864" s="785" t="str">
        <f t="shared" si="321"/>
        <v>LO</v>
      </c>
      <c r="F6864" s="786">
        <f>VLOOKUP(C6864,METADATA!$A$5:$H$29,IF(E6864="HI",2,IF(E6864="LO",6,10))+IF(D6864=1,2,IF(D6864=7,1,(IF(WEEKDAY(B6864)=1,2,IF(WEEKDAY(B6864)=7,1,0))))))</f>
        <v>3</v>
      </c>
      <c r="G6864" s="786">
        <f>VLOOKUP(C6864,METADATA!$J$5:$Q$29,IF(E6864="HI",2,IF(E6864="LO",6,10))+IF(D6864=1,2,IF(D6864=7,1,(IF(WEEKDAY(B6864)=1,2,IF(WEEKDAY(B6864)=7,1,0))))))</f>
        <v>3</v>
      </c>
      <c r="H6864" s="787">
        <v>10445.25</v>
      </c>
      <c r="I6864" s="788">
        <v>3438.8400650024414</v>
      </c>
      <c r="K6864" s="795">
        <v>0</v>
      </c>
      <c r="M6864" s="798">
        <f t="shared" si="322"/>
        <v>10996.766277191036</v>
      </c>
      <c r="N6864" s="303"/>
      <c r="S6864" s="786">
        <v>0</v>
      </c>
      <c r="T6864" s="781">
        <f>VLOOKUP(C6864,METADATA!$J$5:$Q$29,IF(E6864="HI",2,IF(E6864="LO",6,10))+IF(S6864=1,2,IF(D6864=7,1,(IF(WEEKDAY(B6864)=1,2,IF(WEEKDAY(B6864)=7,1,0))))))</f>
        <v>3</v>
      </c>
      <c r="U6864" s="781">
        <f>VLOOKUP(C6864,METADATA!$A$5:$H$29,IF(E6864="HI",2,IF(E6864="LO",6,10))+IF(S6864=1,2,IF(D6864=7,1,(IF(WEEKDAY(B6864)=1,2,IF(WEEKDAY(B6864)=7,1,0))))))</f>
        <v>3</v>
      </c>
    </row>
    <row r="6865" spans="2:21" ht="13.95" customHeight="1" x14ac:dyDescent="0.25">
      <c r="B6865" s="784">
        <f t="shared" si="320"/>
        <v>45668</v>
      </c>
      <c r="C6865" s="785">
        <v>21</v>
      </c>
      <c r="D6865" s="786">
        <f>IFERROR((INDEX(METADATA!$T$2:$T$20,MATCH(B6865,METADATA!$S$2:$S$20,0))),0)</f>
        <v>0</v>
      </c>
      <c r="E6865" s="785" t="str">
        <f t="shared" si="321"/>
        <v>LO</v>
      </c>
      <c r="F6865" s="786">
        <f>VLOOKUP(C6865,METADATA!$A$5:$H$29,IF(E6865="HI",2,IF(E6865="LO",6,10))+IF(D6865=1,2,IF(D6865=7,1,(IF(WEEKDAY(B6865)=1,2,IF(WEEKDAY(B6865)=7,1,0))))))</f>
        <v>3</v>
      </c>
      <c r="G6865" s="786">
        <f>VLOOKUP(C6865,METADATA!$J$5:$Q$29,IF(E6865="HI",2,IF(E6865="LO",6,10))+IF(D6865=1,2,IF(D6865=7,1,(IF(WEEKDAY(B6865)=1,2,IF(WEEKDAY(B6865)=7,1,0))))))</f>
        <v>3</v>
      </c>
      <c r="H6865" s="787">
        <v>9600</v>
      </c>
      <c r="I6865" s="788">
        <v>3579.1050262451172</v>
      </c>
      <c r="K6865" s="795">
        <v>0</v>
      </c>
      <c r="M6865" s="798">
        <f t="shared" si="322"/>
        <v>10245.486459358241</v>
      </c>
      <c r="N6865" s="303"/>
      <c r="S6865" s="786">
        <v>0</v>
      </c>
      <c r="T6865" s="781">
        <f>VLOOKUP(C6865,METADATA!$J$5:$Q$29,IF(E6865="HI",2,IF(E6865="LO",6,10))+IF(S6865=1,2,IF(D6865=7,1,(IF(WEEKDAY(B6865)=1,2,IF(WEEKDAY(B6865)=7,1,0))))))</f>
        <v>3</v>
      </c>
      <c r="U6865" s="781">
        <f>VLOOKUP(C6865,METADATA!$A$5:$H$29,IF(E6865="HI",2,IF(E6865="LO",6,10))+IF(S6865=1,2,IF(D6865=7,1,(IF(WEEKDAY(B6865)=1,2,IF(WEEKDAY(B6865)=7,1,0))))))</f>
        <v>3</v>
      </c>
    </row>
    <row r="6866" spans="2:21" ht="13.95" customHeight="1" x14ac:dyDescent="0.25">
      <c r="B6866" s="784">
        <f t="shared" si="320"/>
        <v>45668</v>
      </c>
      <c r="C6866" s="785">
        <v>22</v>
      </c>
      <c r="D6866" s="786">
        <f>IFERROR((INDEX(METADATA!$T$2:$T$20,MATCH(B6866,METADATA!$S$2:$S$20,0))),0)</f>
        <v>0</v>
      </c>
      <c r="E6866" s="785" t="str">
        <f t="shared" si="321"/>
        <v>LO</v>
      </c>
      <c r="F6866" s="786">
        <f>VLOOKUP(C6866,METADATA!$A$5:$H$29,IF(E6866="HI",2,IF(E6866="LO",6,10))+IF(D6866=1,2,IF(D6866=7,1,(IF(WEEKDAY(B6866)=1,2,IF(WEEKDAY(B6866)=7,1,0))))))</f>
        <v>3</v>
      </c>
      <c r="G6866" s="786">
        <f>VLOOKUP(C6866,METADATA!$J$5:$Q$29,IF(E6866="HI",2,IF(E6866="LO",6,10))+IF(D6866=1,2,IF(D6866=7,1,(IF(WEEKDAY(B6866)=1,2,IF(WEEKDAY(B6866)=7,1,0))))))</f>
        <v>3</v>
      </c>
      <c r="H6866" s="787">
        <v>8806.25</v>
      </c>
      <c r="I6866" s="788">
        <v>3700.9550018310547</v>
      </c>
      <c r="K6866" s="795">
        <v>0</v>
      </c>
      <c r="M6866" s="798">
        <f t="shared" si="322"/>
        <v>9552.3351589063441</v>
      </c>
      <c r="N6866" s="303"/>
      <c r="S6866" s="786">
        <v>0</v>
      </c>
      <c r="T6866" s="781">
        <f>VLOOKUP(C6866,METADATA!$J$5:$Q$29,IF(E6866="HI",2,IF(E6866="LO",6,10))+IF(S6866=1,2,IF(D6866=7,1,(IF(WEEKDAY(B6866)=1,2,IF(WEEKDAY(B6866)=7,1,0))))))</f>
        <v>3</v>
      </c>
      <c r="U6866" s="781">
        <f>VLOOKUP(C6866,METADATA!$A$5:$H$29,IF(E6866="HI",2,IF(E6866="LO",6,10))+IF(S6866=1,2,IF(D6866=7,1,(IF(WEEKDAY(B6866)=1,2,IF(WEEKDAY(B6866)=7,1,0))))))</f>
        <v>3</v>
      </c>
    </row>
    <row r="6867" spans="2:21" ht="13.95" customHeight="1" x14ac:dyDescent="0.25">
      <c r="B6867" s="784">
        <f t="shared" si="320"/>
        <v>45668</v>
      </c>
      <c r="C6867" s="785">
        <v>23</v>
      </c>
      <c r="D6867" s="786">
        <f>IFERROR((INDEX(METADATA!$T$2:$T$20,MATCH(B6867,METADATA!$S$2:$S$20,0))),0)</f>
        <v>0</v>
      </c>
      <c r="E6867" s="785" t="str">
        <f t="shared" si="321"/>
        <v>LO</v>
      </c>
      <c r="F6867" s="786">
        <f>VLOOKUP(C6867,METADATA!$A$5:$H$29,IF(E6867="HI",2,IF(E6867="LO",6,10))+IF(D6867=1,2,IF(D6867=7,1,(IF(WEEKDAY(B6867)=1,2,IF(WEEKDAY(B6867)=7,1,0))))))</f>
        <v>3</v>
      </c>
      <c r="G6867" s="786">
        <f>VLOOKUP(C6867,METADATA!$J$5:$Q$29,IF(E6867="HI",2,IF(E6867="LO",6,10))+IF(D6867=1,2,IF(D6867=7,1,(IF(WEEKDAY(B6867)=1,2,IF(WEEKDAY(B6867)=7,1,0))))))</f>
        <v>3</v>
      </c>
      <c r="H6867" s="787">
        <v>8080.25</v>
      </c>
      <c r="I6867" s="788">
        <v>4378.3500366210938</v>
      </c>
      <c r="K6867" s="795">
        <v>0</v>
      </c>
      <c r="M6867" s="798">
        <f t="shared" si="322"/>
        <v>9190.2333542560245</v>
      </c>
      <c r="N6867" s="303"/>
      <c r="S6867" s="786">
        <v>0</v>
      </c>
      <c r="T6867" s="781">
        <f>VLOOKUP(C6867,METADATA!$J$5:$Q$29,IF(E6867="HI",2,IF(E6867="LO",6,10))+IF(S6867=1,2,IF(D6867=7,1,(IF(WEEKDAY(B6867)=1,2,IF(WEEKDAY(B6867)=7,1,0))))))</f>
        <v>3</v>
      </c>
      <c r="U6867" s="781">
        <f>VLOOKUP(C6867,METADATA!$A$5:$H$29,IF(E6867="HI",2,IF(E6867="LO",6,10))+IF(S6867=1,2,IF(D6867=7,1,(IF(WEEKDAY(B6867)=1,2,IF(WEEKDAY(B6867)=7,1,0))))))</f>
        <v>3</v>
      </c>
    </row>
    <row r="6868" spans="2:21" ht="13.95" customHeight="1" x14ac:dyDescent="0.25">
      <c r="B6868" s="784">
        <f t="shared" si="320"/>
        <v>45669</v>
      </c>
      <c r="C6868" s="785">
        <v>0</v>
      </c>
      <c r="D6868" s="786">
        <f>IFERROR((INDEX(METADATA!$T$2:$T$20,MATCH(B6868,METADATA!$S$2:$S$20,0))),0)</f>
        <v>0</v>
      </c>
      <c r="E6868" s="785" t="str">
        <f t="shared" si="321"/>
        <v>LO</v>
      </c>
      <c r="F6868" s="786">
        <f>VLOOKUP(C6868,METADATA!$A$5:$H$29,IF(E6868="HI",2,IF(E6868="LO",6,10))+IF(D6868=1,2,IF(D6868=7,1,(IF(WEEKDAY(B6868)=1,2,IF(WEEKDAY(B6868)=7,1,0))))))</f>
        <v>3</v>
      </c>
      <c r="G6868" s="786">
        <f>VLOOKUP(C6868,METADATA!$J$5:$Q$29,IF(E6868="HI",2,IF(E6868="LO",6,10))+IF(D6868=1,2,IF(D6868=7,1,(IF(WEEKDAY(B6868)=1,2,IF(WEEKDAY(B6868)=7,1,0))))))</f>
        <v>3</v>
      </c>
      <c r="H6868" s="787">
        <v>7638.25</v>
      </c>
      <c r="I6868" s="788">
        <v>4309.614990234375</v>
      </c>
      <c r="K6868" s="795">
        <v>0</v>
      </c>
      <c r="M6868" s="798">
        <f t="shared" si="322"/>
        <v>8770.1564653404457</v>
      </c>
      <c r="N6868" s="303"/>
      <c r="S6868" s="786">
        <v>0</v>
      </c>
      <c r="T6868" s="781">
        <f>VLOOKUP(C6868,METADATA!$J$5:$Q$29,IF(E6868="HI",2,IF(E6868="LO",6,10))+IF(S6868=1,2,IF(D6868=7,1,(IF(WEEKDAY(B6868)=1,2,IF(WEEKDAY(B6868)=7,1,0))))))</f>
        <v>3</v>
      </c>
      <c r="U6868" s="781">
        <f>VLOOKUP(C6868,METADATA!$A$5:$H$29,IF(E6868="HI",2,IF(E6868="LO",6,10))+IF(S6868=1,2,IF(D6868=7,1,(IF(WEEKDAY(B6868)=1,2,IF(WEEKDAY(B6868)=7,1,0))))))</f>
        <v>3</v>
      </c>
    </row>
    <row r="6869" spans="2:21" ht="13.95" customHeight="1" x14ac:dyDescent="0.25">
      <c r="B6869" s="784">
        <f t="shared" si="320"/>
        <v>45669</v>
      </c>
      <c r="C6869" s="785">
        <v>1</v>
      </c>
      <c r="D6869" s="786">
        <f>IFERROR((INDEX(METADATA!$T$2:$T$20,MATCH(B6869,METADATA!$S$2:$S$20,0))),0)</f>
        <v>0</v>
      </c>
      <c r="E6869" s="785" t="str">
        <f t="shared" si="321"/>
        <v>LO</v>
      </c>
      <c r="F6869" s="786">
        <f>VLOOKUP(C6869,METADATA!$A$5:$H$29,IF(E6869="HI",2,IF(E6869="LO",6,10))+IF(D6869=1,2,IF(D6869=7,1,(IF(WEEKDAY(B6869)=1,2,IF(WEEKDAY(B6869)=7,1,0))))))</f>
        <v>3</v>
      </c>
      <c r="G6869" s="786">
        <f>VLOOKUP(C6869,METADATA!$J$5:$Q$29,IF(E6869="HI",2,IF(E6869="LO",6,10))+IF(D6869=1,2,IF(D6869=7,1,(IF(WEEKDAY(B6869)=1,2,IF(WEEKDAY(B6869)=7,1,0))))))</f>
        <v>3</v>
      </c>
      <c r="H6869" s="787">
        <v>7262.75</v>
      </c>
      <c r="I6869" s="788">
        <v>4517.8724365234375</v>
      </c>
      <c r="K6869" s="795">
        <v>0</v>
      </c>
      <c r="M6869" s="798">
        <f t="shared" si="322"/>
        <v>8553.2864394452627</v>
      </c>
      <c r="N6869" s="303"/>
      <c r="S6869" s="786">
        <v>0</v>
      </c>
      <c r="T6869" s="781">
        <f>VLOOKUP(C6869,METADATA!$J$5:$Q$29,IF(E6869="HI",2,IF(E6869="LO",6,10))+IF(S6869=1,2,IF(D6869=7,1,(IF(WEEKDAY(B6869)=1,2,IF(WEEKDAY(B6869)=7,1,0))))))</f>
        <v>3</v>
      </c>
      <c r="U6869" s="781">
        <f>VLOOKUP(C6869,METADATA!$A$5:$H$29,IF(E6869="HI",2,IF(E6869="LO",6,10))+IF(S6869=1,2,IF(D6869=7,1,(IF(WEEKDAY(B6869)=1,2,IF(WEEKDAY(B6869)=7,1,0))))))</f>
        <v>3</v>
      </c>
    </row>
    <row r="6870" spans="2:21" ht="13.95" customHeight="1" x14ac:dyDescent="0.25">
      <c r="B6870" s="784">
        <f t="shared" si="320"/>
        <v>45669</v>
      </c>
      <c r="C6870" s="785">
        <v>2</v>
      </c>
      <c r="D6870" s="786">
        <f>IFERROR((INDEX(METADATA!$T$2:$T$20,MATCH(B6870,METADATA!$S$2:$S$20,0))),0)</f>
        <v>0</v>
      </c>
      <c r="E6870" s="785" t="str">
        <f t="shared" si="321"/>
        <v>LO</v>
      </c>
      <c r="F6870" s="786">
        <f>VLOOKUP(C6870,METADATA!$A$5:$H$29,IF(E6870="HI",2,IF(E6870="LO",6,10))+IF(D6870=1,2,IF(D6870=7,1,(IF(WEEKDAY(B6870)=1,2,IF(WEEKDAY(B6870)=7,1,0))))))</f>
        <v>3</v>
      </c>
      <c r="G6870" s="786">
        <f>VLOOKUP(C6870,METADATA!$J$5:$Q$29,IF(E6870="HI",2,IF(E6870="LO",6,10))+IF(D6870=1,2,IF(D6870=7,1,(IF(WEEKDAY(B6870)=1,2,IF(WEEKDAY(B6870)=7,1,0))))))</f>
        <v>3</v>
      </c>
      <c r="H6870" s="787">
        <v>7086.5</v>
      </c>
      <c r="I6870" s="788">
        <v>4613.2150573730469</v>
      </c>
      <c r="K6870" s="795">
        <v>0</v>
      </c>
      <c r="M6870" s="798">
        <f t="shared" si="322"/>
        <v>8455.7811830471001</v>
      </c>
      <c r="N6870" s="303"/>
      <c r="S6870" s="786">
        <v>0</v>
      </c>
      <c r="T6870" s="781">
        <f>VLOOKUP(C6870,METADATA!$J$5:$Q$29,IF(E6870="HI",2,IF(E6870="LO",6,10))+IF(S6870=1,2,IF(D6870=7,1,(IF(WEEKDAY(B6870)=1,2,IF(WEEKDAY(B6870)=7,1,0))))))</f>
        <v>3</v>
      </c>
      <c r="U6870" s="781">
        <f>VLOOKUP(C6870,METADATA!$A$5:$H$29,IF(E6870="HI",2,IF(E6870="LO",6,10))+IF(S6870=1,2,IF(D6870=7,1,(IF(WEEKDAY(B6870)=1,2,IF(WEEKDAY(B6870)=7,1,0))))))</f>
        <v>3</v>
      </c>
    </row>
    <row r="6871" spans="2:21" ht="13.95" customHeight="1" x14ac:dyDescent="0.25">
      <c r="B6871" s="784">
        <f t="shared" si="320"/>
        <v>45669</v>
      </c>
      <c r="C6871" s="785">
        <v>3</v>
      </c>
      <c r="D6871" s="786">
        <f>IFERROR((INDEX(METADATA!$T$2:$T$20,MATCH(B6871,METADATA!$S$2:$S$20,0))),0)</f>
        <v>0</v>
      </c>
      <c r="E6871" s="785" t="str">
        <f t="shared" si="321"/>
        <v>LO</v>
      </c>
      <c r="F6871" s="786">
        <f>VLOOKUP(C6871,METADATA!$A$5:$H$29,IF(E6871="HI",2,IF(E6871="LO",6,10))+IF(D6871=1,2,IF(D6871=7,1,(IF(WEEKDAY(B6871)=1,2,IF(WEEKDAY(B6871)=7,1,0))))))</f>
        <v>3</v>
      </c>
      <c r="G6871" s="786">
        <f>VLOOKUP(C6871,METADATA!$J$5:$Q$29,IF(E6871="HI",2,IF(E6871="LO",6,10))+IF(D6871=1,2,IF(D6871=7,1,(IF(WEEKDAY(B6871)=1,2,IF(WEEKDAY(B6871)=7,1,0))))))</f>
        <v>3</v>
      </c>
      <c r="H6871" s="787">
        <v>7161.25</v>
      </c>
      <c r="I6871" s="788">
        <v>4519.9600219726563</v>
      </c>
      <c r="K6871" s="795">
        <v>0</v>
      </c>
      <c r="M6871" s="798">
        <f t="shared" si="322"/>
        <v>8468.3847434284089</v>
      </c>
      <c r="N6871" s="303"/>
      <c r="S6871" s="786">
        <v>0</v>
      </c>
      <c r="T6871" s="781">
        <f>VLOOKUP(C6871,METADATA!$J$5:$Q$29,IF(E6871="HI",2,IF(E6871="LO",6,10))+IF(S6871=1,2,IF(D6871=7,1,(IF(WEEKDAY(B6871)=1,2,IF(WEEKDAY(B6871)=7,1,0))))))</f>
        <v>3</v>
      </c>
      <c r="U6871" s="781">
        <f>VLOOKUP(C6871,METADATA!$A$5:$H$29,IF(E6871="HI",2,IF(E6871="LO",6,10))+IF(S6871=1,2,IF(D6871=7,1,(IF(WEEKDAY(B6871)=1,2,IF(WEEKDAY(B6871)=7,1,0))))))</f>
        <v>3</v>
      </c>
    </row>
    <row r="6872" spans="2:21" ht="13.95" customHeight="1" x14ac:dyDescent="0.25">
      <c r="B6872" s="784">
        <f t="shared" si="320"/>
        <v>45669</v>
      </c>
      <c r="C6872" s="785">
        <v>4</v>
      </c>
      <c r="D6872" s="786">
        <f>IFERROR((INDEX(METADATA!$T$2:$T$20,MATCH(B6872,METADATA!$S$2:$S$20,0))),0)</f>
        <v>0</v>
      </c>
      <c r="E6872" s="785" t="str">
        <f t="shared" si="321"/>
        <v>LO</v>
      </c>
      <c r="F6872" s="786">
        <f>VLOOKUP(C6872,METADATA!$A$5:$H$29,IF(E6872="HI",2,IF(E6872="LO",6,10))+IF(D6872=1,2,IF(D6872=7,1,(IF(WEEKDAY(B6872)=1,2,IF(WEEKDAY(B6872)=7,1,0))))))</f>
        <v>3</v>
      </c>
      <c r="G6872" s="786">
        <f>VLOOKUP(C6872,METADATA!$J$5:$Q$29,IF(E6872="HI",2,IF(E6872="LO",6,10))+IF(D6872=1,2,IF(D6872=7,1,(IF(WEEKDAY(B6872)=1,2,IF(WEEKDAY(B6872)=7,1,0))))))</f>
        <v>3</v>
      </c>
      <c r="H6872" s="787">
        <v>7301.75</v>
      </c>
      <c r="I6872" s="788">
        <v>4350.4601135253906</v>
      </c>
      <c r="K6872" s="795">
        <v>870.51250000000005</v>
      </c>
      <c r="M6872" s="798">
        <f t="shared" si="322"/>
        <v>8499.5327084419969</v>
      </c>
      <c r="N6872" s="303"/>
      <c r="S6872" s="786">
        <v>0</v>
      </c>
      <c r="T6872" s="781">
        <f>VLOOKUP(C6872,METADATA!$J$5:$Q$29,IF(E6872="HI",2,IF(E6872="LO",6,10))+IF(S6872=1,2,IF(D6872=7,1,(IF(WEEKDAY(B6872)=1,2,IF(WEEKDAY(B6872)=7,1,0))))))</f>
        <v>3</v>
      </c>
      <c r="U6872" s="781">
        <f>VLOOKUP(C6872,METADATA!$A$5:$H$29,IF(E6872="HI",2,IF(E6872="LO",6,10))+IF(S6872=1,2,IF(D6872=7,1,(IF(WEEKDAY(B6872)=1,2,IF(WEEKDAY(B6872)=7,1,0))))))</f>
        <v>3</v>
      </c>
    </row>
    <row r="6873" spans="2:21" ht="13.95" customHeight="1" x14ac:dyDescent="0.25">
      <c r="B6873" s="784">
        <f t="shared" si="320"/>
        <v>45669</v>
      </c>
      <c r="C6873" s="785">
        <v>5</v>
      </c>
      <c r="D6873" s="786">
        <f>IFERROR((INDEX(METADATA!$T$2:$T$20,MATCH(B6873,METADATA!$S$2:$S$20,0))),0)</f>
        <v>0</v>
      </c>
      <c r="E6873" s="785" t="str">
        <f t="shared" si="321"/>
        <v>LO</v>
      </c>
      <c r="F6873" s="786">
        <f>VLOOKUP(C6873,METADATA!$A$5:$H$29,IF(E6873="HI",2,IF(E6873="LO",6,10))+IF(D6873=1,2,IF(D6873=7,1,(IF(WEEKDAY(B6873)=1,2,IF(WEEKDAY(B6873)=7,1,0))))))</f>
        <v>3</v>
      </c>
      <c r="G6873" s="786">
        <f>VLOOKUP(C6873,METADATA!$J$5:$Q$29,IF(E6873="HI",2,IF(E6873="LO",6,10))+IF(D6873=1,2,IF(D6873=7,1,(IF(WEEKDAY(B6873)=1,2,IF(WEEKDAY(B6873)=7,1,0))))))</f>
        <v>3</v>
      </c>
      <c r="H6873" s="787">
        <v>7450.5</v>
      </c>
      <c r="I6873" s="788">
        <v>2801.7549591064453</v>
      </c>
      <c r="K6873" s="795">
        <v>865.8125</v>
      </c>
      <c r="M6873" s="798">
        <f t="shared" si="322"/>
        <v>7959.8857467225971</v>
      </c>
      <c r="N6873" s="303"/>
      <c r="S6873" s="786">
        <v>0</v>
      </c>
      <c r="T6873" s="781">
        <f>VLOOKUP(C6873,METADATA!$J$5:$Q$29,IF(E6873="HI",2,IF(E6873="LO",6,10))+IF(S6873=1,2,IF(D6873=7,1,(IF(WEEKDAY(B6873)=1,2,IF(WEEKDAY(B6873)=7,1,0))))))</f>
        <v>3</v>
      </c>
      <c r="U6873" s="781">
        <f>VLOOKUP(C6873,METADATA!$A$5:$H$29,IF(E6873="HI",2,IF(E6873="LO",6,10))+IF(S6873=1,2,IF(D6873=7,1,(IF(WEEKDAY(B6873)=1,2,IF(WEEKDAY(B6873)=7,1,0))))))</f>
        <v>3</v>
      </c>
    </row>
    <row r="6874" spans="2:21" ht="13.95" customHeight="1" x14ac:dyDescent="0.25">
      <c r="B6874" s="784">
        <f t="shared" si="320"/>
        <v>45669</v>
      </c>
      <c r="C6874" s="785">
        <v>6</v>
      </c>
      <c r="D6874" s="786">
        <f>IFERROR((INDEX(METADATA!$T$2:$T$20,MATCH(B6874,METADATA!$S$2:$S$20,0))),0)</f>
        <v>0</v>
      </c>
      <c r="E6874" s="785" t="str">
        <f t="shared" si="321"/>
        <v>LO</v>
      </c>
      <c r="F6874" s="786">
        <f>VLOOKUP(C6874,METADATA!$A$5:$H$29,IF(E6874="HI",2,IF(E6874="LO",6,10))+IF(D6874=1,2,IF(D6874=7,1,(IF(WEEKDAY(B6874)=1,2,IF(WEEKDAY(B6874)=7,1,0))))))</f>
        <v>3</v>
      </c>
      <c r="G6874" s="786">
        <f>VLOOKUP(C6874,METADATA!$J$5:$Q$29,IF(E6874="HI",2,IF(E6874="LO",6,10))+IF(D6874=1,2,IF(D6874=7,1,(IF(WEEKDAY(B6874)=1,2,IF(WEEKDAY(B6874)=7,1,0))))))</f>
        <v>3</v>
      </c>
      <c r="H6874" s="787">
        <v>7756.25</v>
      </c>
      <c r="I6874" s="788">
        <v>1866.004997253418</v>
      </c>
      <c r="K6874" s="795">
        <v>834.63750000000005</v>
      </c>
      <c r="M6874" s="798">
        <f t="shared" si="322"/>
        <v>7977.555309258265</v>
      </c>
      <c r="N6874" s="303"/>
      <c r="S6874" s="786">
        <v>0</v>
      </c>
      <c r="T6874" s="781">
        <f>VLOOKUP(C6874,METADATA!$J$5:$Q$29,IF(E6874="HI",2,IF(E6874="LO",6,10))+IF(S6874=1,2,IF(D6874=7,1,(IF(WEEKDAY(B6874)=1,2,IF(WEEKDAY(B6874)=7,1,0))))))</f>
        <v>3</v>
      </c>
      <c r="U6874" s="781">
        <f>VLOOKUP(C6874,METADATA!$A$5:$H$29,IF(E6874="HI",2,IF(E6874="LO",6,10))+IF(S6874=1,2,IF(D6874=7,1,(IF(WEEKDAY(B6874)=1,2,IF(WEEKDAY(B6874)=7,1,0))))))</f>
        <v>3</v>
      </c>
    </row>
    <row r="6875" spans="2:21" ht="13.95" customHeight="1" x14ac:dyDescent="0.25">
      <c r="B6875" s="784">
        <f t="shared" si="320"/>
        <v>45669</v>
      </c>
      <c r="C6875" s="785">
        <v>7</v>
      </c>
      <c r="D6875" s="786">
        <f>IFERROR((INDEX(METADATA!$T$2:$T$20,MATCH(B6875,METADATA!$S$2:$S$20,0))),0)</f>
        <v>0</v>
      </c>
      <c r="E6875" s="785" t="str">
        <f t="shared" si="321"/>
        <v>LO</v>
      </c>
      <c r="F6875" s="786">
        <f>VLOOKUP(C6875,METADATA!$A$5:$H$29,IF(E6875="HI",2,IF(E6875="LO",6,10))+IF(D6875=1,2,IF(D6875=7,1,(IF(WEEKDAY(B6875)=1,2,IF(WEEKDAY(B6875)=7,1,0))))))</f>
        <v>3</v>
      </c>
      <c r="G6875" s="786">
        <f>VLOOKUP(C6875,METADATA!$J$5:$Q$29,IF(E6875="HI",2,IF(E6875="LO",6,10))+IF(D6875=1,2,IF(D6875=7,1,(IF(WEEKDAY(B6875)=1,2,IF(WEEKDAY(B6875)=7,1,0))))))</f>
        <v>3</v>
      </c>
      <c r="H6875" s="787">
        <v>7870.25</v>
      </c>
      <c r="I6875" s="788">
        <v>1898.0849914550781</v>
      </c>
      <c r="K6875" s="795">
        <v>847.33749999999998</v>
      </c>
      <c r="M6875" s="798">
        <f t="shared" si="322"/>
        <v>8095.8978314506303</v>
      </c>
      <c r="N6875" s="303"/>
      <c r="S6875" s="786">
        <v>0</v>
      </c>
      <c r="T6875" s="781">
        <f>VLOOKUP(C6875,METADATA!$J$5:$Q$29,IF(E6875="HI",2,IF(E6875="LO",6,10))+IF(S6875=1,2,IF(D6875=7,1,(IF(WEEKDAY(B6875)=1,2,IF(WEEKDAY(B6875)=7,1,0))))))</f>
        <v>3</v>
      </c>
      <c r="U6875" s="781">
        <f>VLOOKUP(C6875,METADATA!$A$5:$H$29,IF(E6875="HI",2,IF(E6875="LO",6,10))+IF(S6875=1,2,IF(D6875=7,1,(IF(WEEKDAY(B6875)=1,2,IF(WEEKDAY(B6875)=7,1,0))))))</f>
        <v>3</v>
      </c>
    </row>
    <row r="6876" spans="2:21" ht="13.95" customHeight="1" x14ac:dyDescent="0.25">
      <c r="B6876" s="784">
        <f t="shared" ref="B6876:B6939" si="323">B6852+1</f>
        <v>45669</v>
      </c>
      <c r="C6876" s="785">
        <v>8</v>
      </c>
      <c r="D6876" s="786">
        <f>IFERROR((INDEX(METADATA!$T$2:$T$20,MATCH(B6876,METADATA!$S$2:$S$20,0))),0)</f>
        <v>0</v>
      </c>
      <c r="E6876" s="785" t="str">
        <f t="shared" si="321"/>
        <v>LO</v>
      </c>
      <c r="F6876" s="786">
        <f>VLOOKUP(C6876,METADATA!$A$5:$H$29,IF(E6876="HI",2,IF(E6876="LO",6,10))+IF(D6876=1,2,IF(D6876=7,1,(IF(WEEKDAY(B6876)=1,2,IF(WEEKDAY(B6876)=7,1,0))))))</f>
        <v>3</v>
      </c>
      <c r="G6876" s="786">
        <f>VLOOKUP(C6876,METADATA!$J$5:$Q$29,IF(E6876="HI",2,IF(E6876="LO",6,10))+IF(D6876=1,2,IF(D6876=7,1,(IF(WEEKDAY(B6876)=1,2,IF(WEEKDAY(B6876)=7,1,0))))))</f>
        <v>3</v>
      </c>
      <c r="H6876" s="787">
        <v>8792.25</v>
      </c>
      <c r="I6876" s="788">
        <v>2834.4600250720978</v>
      </c>
      <c r="K6876" s="795">
        <v>851.61249999999995</v>
      </c>
      <c r="M6876" s="798">
        <f t="shared" si="322"/>
        <v>9237.8473518581013</v>
      </c>
      <c r="N6876" s="303"/>
      <c r="S6876" s="786">
        <v>0</v>
      </c>
      <c r="T6876" s="781">
        <f>VLOOKUP(C6876,METADATA!$J$5:$Q$29,IF(E6876="HI",2,IF(E6876="LO",6,10))+IF(S6876=1,2,IF(D6876=7,1,(IF(WEEKDAY(B6876)=1,2,IF(WEEKDAY(B6876)=7,1,0))))))</f>
        <v>3</v>
      </c>
      <c r="U6876" s="781">
        <f>VLOOKUP(C6876,METADATA!$A$5:$H$29,IF(E6876="HI",2,IF(E6876="LO",6,10))+IF(S6876=1,2,IF(D6876=7,1,(IF(WEEKDAY(B6876)=1,2,IF(WEEKDAY(B6876)=7,1,0))))))</f>
        <v>3</v>
      </c>
    </row>
    <row r="6877" spans="2:21" ht="13.95" customHeight="1" x14ac:dyDescent="0.25">
      <c r="B6877" s="784">
        <f t="shared" si="323"/>
        <v>45669</v>
      </c>
      <c r="C6877" s="785">
        <v>9</v>
      </c>
      <c r="D6877" s="786">
        <f>IFERROR((INDEX(METADATA!$T$2:$T$20,MATCH(B6877,METADATA!$S$2:$S$20,0))),0)</f>
        <v>0</v>
      </c>
      <c r="E6877" s="785" t="str">
        <f t="shared" si="321"/>
        <v>LO</v>
      </c>
      <c r="F6877" s="786">
        <f>VLOOKUP(C6877,METADATA!$A$5:$H$29,IF(E6877="HI",2,IF(E6877="LO",6,10))+IF(D6877=1,2,IF(D6877=7,1,(IF(WEEKDAY(B6877)=1,2,IF(WEEKDAY(B6877)=7,1,0))))))</f>
        <v>3</v>
      </c>
      <c r="G6877" s="786">
        <f>VLOOKUP(C6877,METADATA!$J$5:$Q$29,IF(E6877="HI",2,IF(E6877="LO",6,10))+IF(D6877=1,2,IF(D6877=7,1,(IF(WEEKDAY(B6877)=1,2,IF(WEEKDAY(B6877)=7,1,0))))))</f>
        <v>3</v>
      </c>
      <c r="H6877" s="787">
        <v>10021.5</v>
      </c>
      <c r="I6877" s="788">
        <v>3049.070046544075</v>
      </c>
      <c r="K6877" s="795">
        <v>856.5</v>
      </c>
      <c r="M6877" s="798">
        <f t="shared" si="322"/>
        <v>10475.079493671266</v>
      </c>
      <c r="N6877" s="303"/>
      <c r="S6877" s="786">
        <v>0</v>
      </c>
      <c r="T6877" s="781">
        <f>VLOOKUP(C6877,METADATA!$J$5:$Q$29,IF(E6877="HI",2,IF(E6877="LO",6,10))+IF(S6877=1,2,IF(D6877=7,1,(IF(WEEKDAY(B6877)=1,2,IF(WEEKDAY(B6877)=7,1,0))))))</f>
        <v>3</v>
      </c>
      <c r="U6877" s="781">
        <f>VLOOKUP(C6877,METADATA!$A$5:$H$29,IF(E6877="HI",2,IF(E6877="LO",6,10))+IF(S6877=1,2,IF(D6877=7,1,(IF(WEEKDAY(B6877)=1,2,IF(WEEKDAY(B6877)=7,1,0))))))</f>
        <v>3</v>
      </c>
    </row>
    <row r="6878" spans="2:21" ht="13.95" customHeight="1" x14ac:dyDescent="0.25">
      <c r="B6878" s="784">
        <f t="shared" si="323"/>
        <v>45669</v>
      </c>
      <c r="C6878" s="785">
        <v>10</v>
      </c>
      <c r="D6878" s="786">
        <f>IFERROR((INDEX(METADATA!$T$2:$T$20,MATCH(B6878,METADATA!$S$2:$S$20,0))),0)</f>
        <v>0</v>
      </c>
      <c r="E6878" s="785" t="str">
        <f t="shared" si="321"/>
        <v>LO</v>
      </c>
      <c r="F6878" s="786">
        <f>VLOOKUP(C6878,METADATA!$A$5:$H$29,IF(E6878="HI",2,IF(E6878="LO",6,10))+IF(D6878=1,2,IF(D6878=7,1,(IF(WEEKDAY(B6878)=1,2,IF(WEEKDAY(B6878)=7,1,0))))))</f>
        <v>3</v>
      </c>
      <c r="G6878" s="786">
        <f>VLOOKUP(C6878,METADATA!$J$5:$Q$29,IF(E6878="HI",2,IF(E6878="LO",6,10))+IF(D6878=1,2,IF(D6878=7,1,(IF(WEEKDAY(B6878)=1,2,IF(WEEKDAY(B6878)=7,1,0))))))</f>
        <v>3</v>
      </c>
      <c r="H6878" s="787">
        <v>10955.25</v>
      </c>
      <c r="I6878" s="788">
        <v>3233.1850814819336</v>
      </c>
      <c r="K6878" s="795">
        <v>824.32500000000005</v>
      </c>
      <c r="M6878" s="798">
        <f t="shared" si="322"/>
        <v>11422.389782073509</v>
      </c>
      <c r="N6878" s="303"/>
      <c r="S6878" s="786">
        <v>0</v>
      </c>
      <c r="T6878" s="781">
        <f>VLOOKUP(C6878,METADATA!$J$5:$Q$29,IF(E6878="HI",2,IF(E6878="LO",6,10))+IF(S6878=1,2,IF(D6878=7,1,(IF(WEEKDAY(B6878)=1,2,IF(WEEKDAY(B6878)=7,1,0))))))</f>
        <v>3</v>
      </c>
      <c r="U6878" s="781">
        <f>VLOOKUP(C6878,METADATA!$A$5:$H$29,IF(E6878="HI",2,IF(E6878="LO",6,10))+IF(S6878=1,2,IF(D6878=7,1,(IF(WEEKDAY(B6878)=1,2,IF(WEEKDAY(B6878)=7,1,0))))))</f>
        <v>3</v>
      </c>
    </row>
    <row r="6879" spans="2:21" ht="13.95" customHeight="1" x14ac:dyDescent="0.25">
      <c r="B6879" s="784">
        <f t="shared" si="323"/>
        <v>45669</v>
      </c>
      <c r="C6879" s="785">
        <v>11</v>
      </c>
      <c r="D6879" s="786">
        <f>IFERROR((INDEX(METADATA!$T$2:$T$20,MATCH(B6879,METADATA!$S$2:$S$20,0))),0)</f>
        <v>0</v>
      </c>
      <c r="E6879" s="785" t="str">
        <f t="shared" si="321"/>
        <v>LO</v>
      </c>
      <c r="F6879" s="786">
        <f>VLOOKUP(C6879,METADATA!$A$5:$H$29,IF(E6879="HI",2,IF(E6879="LO",6,10))+IF(D6879=1,2,IF(D6879=7,1,(IF(WEEKDAY(B6879)=1,2,IF(WEEKDAY(B6879)=7,1,0))))))</f>
        <v>3</v>
      </c>
      <c r="G6879" s="786">
        <f>VLOOKUP(C6879,METADATA!$J$5:$Q$29,IF(E6879="HI",2,IF(E6879="LO",6,10))+IF(D6879=1,2,IF(D6879=7,1,(IF(WEEKDAY(B6879)=1,2,IF(WEEKDAY(B6879)=7,1,0))))))</f>
        <v>3</v>
      </c>
      <c r="H6879" s="787">
        <v>11592.25</v>
      </c>
      <c r="I6879" s="788">
        <v>2778.449951171875</v>
      </c>
      <c r="K6879" s="795">
        <v>882.73749999999995</v>
      </c>
      <c r="M6879" s="798">
        <f t="shared" si="322"/>
        <v>11920.572309820825</v>
      </c>
      <c r="N6879" s="303"/>
      <c r="S6879" s="786">
        <v>0</v>
      </c>
      <c r="T6879" s="781">
        <f>VLOOKUP(C6879,METADATA!$J$5:$Q$29,IF(E6879="HI",2,IF(E6879="LO",6,10))+IF(S6879=1,2,IF(D6879=7,1,(IF(WEEKDAY(B6879)=1,2,IF(WEEKDAY(B6879)=7,1,0))))))</f>
        <v>3</v>
      </c>
      <c r="U6879" s="781">
        <f>VLOOKUP(C6879,METADATA!$A$5:$H$29,IF(E6879="HI",2,IF(E6879="LO",6,10))+IF(S6879=1,2,IF(D6879=7,1,(IF(WEEKDAY(B6879)=1,2,IF(WEEKDAY(B6879)=7,1,0))))))</f>
        <v>3</v>
      </c>
    </row>
    <row r="6880" spans="2:21" ht="13.95" customHeight="1" x14ac:dyDescent="0.25">
      <c r="B6880" s="784">
        <f t="shared" si="323"/>
        <v>45669</v>
      </c>
      <c r="C6880" s="785">
        <v>12</v>
      </c>
      <c r="D6880" s="786">
        <f>IFERROR((INDEX(METADATA!$T$2:$T$20,MATCH(B6880,METADATA!$S$2:$S$20,0))),0)</f>
        <v>0</v>
      </c>
      <c r="E6880" s="785" t="str">
        <f t="shared" si="321"/>
        <v>LO</v>
      </c>
      <c r="F6880" s="786">
        <f>VLOOKUP(C6880,METADATA!$A$5:$H$29,IF(E6880="HI",2,IF(E6880="LO",6,10))+IF(D6880=1,2,IF(D6880=7,1,(IF(WEEKDAY(B6880)=1,2,IF(WEEKDAY(B6880)=7,1,0))))))</f>
        <v>3</v>
      </c>
      <c r="G6880" s="786">
        <f>VLOOKUP(C6880,METADATA!$J$5:$Q$29,IF(E6880="HI",2,IF(E6880="LO",6,10))+IF(D6880=1,2,IF(D6880=7,1,(IF(WEEKDAY(B6880)=1,2,IF(WEEKDAY(B6880)=7,1,0))))))</f>
        <v>3</v>
      </c>
      <c r="H6880" s="787">
        <v>11565.25</v>
      </c>
      <c r="I6880" s="788">
        <v>1901.1374979019165</v>
      </c>
      <c r="K6880" s="795">
        <v>909.3125</v>
      </c>
      <c r="M6880" s="798">
        <f t="shared" si="322"/>
        <v>11720.466345177088</v>
      </c>
      <c r="N6880" s="303"/>
      <c r="S6880" s="786">
        <v>0</v>
      </c>
      <c r="T6880" s="781">
        <f>VLOOKUP(C6880,METADATA!$J$5:$Q$29,IF(E6880="HI",2,IF(E6880="LO",6,10))+IF(S6880=1,2,IF(D6880=7,1,(IF(WEEKDAY(B6880)=1,2,IF(WEEKDAY(B6880)=7,1,0))))))</f>
        <v>3</v>
      </c>
      <c r="U6880" s="781">
        <f>VLOOKUP(C6880,METADATA!$A$5:$H$29,IF(E6880="HI",2,IF(E6880="LO",6,10))+IF(S6880=1,2,IF(D6880=7,1,(IF(WEEKDAY(B6880)=1,2,IF(WEEKDAY(B6880)=7,1,0))))))</f>
        <v>3</v>
      </c>
    </row>
    <row r="6881" spans="2:21" ht="13.95" customHeight="1" x14ac:dyDescent="0.25">
      <c r="B6881" s="784">
        <f t="shared" si="323"/>
        <v>45669</v>
      </c>
      <c r="C6881" s="785">
        <v>13</v>
      </c>
      <c r="D6881" s="786">
        <f>IFERROR((INDEX(METADATA!$T$2:$T$20,MATCH(B6881,METADATA!$S$2:$S$20,0))),0)</f>
        <v>0</v>
      </c>
      <c r="E6881" s="785" t="str">
        <f t="shared" si="321"/>
        <v>LO</v>
      </c>
      <c r="F6881" s="786">
        <f>VLOOKUP(C6881,METADATA!$A$5:$H$29,IF(E6881="HI",2,IF(E6881="LO",6,10))+IF(D6881=1,2,IF(D6881=7,1,(IF(WEEKDAY(B6881)=1,2,IF(WEEKDAY(B6881)=7,1,0))))))</f>
        <v>3</v>
      </c>
      <c r="G6881" s="786">
        <f>VLOOKUP(C6881,METADATA!$J$5:$Q$29,IF(E6881="HI",2,IF(E6881="LO",6,10))+IF(D6881=1,2,IF(D6881=7,1,(IF(WEEKDAY(B6881)=1,2,IF(WEEKDAY(B6881)=7,1,0))))))</f>
        <v>3</v>
      </c>
      <c r="H6881" s="787">
        <v>11180.25</v>
      </c>
      <c r="I6881" s="788">
        <v>2166.969970703125</v>
      </c>
      <c r="K6881" s="795">
        <v>905.6</v>
      </c>
      <c r="M6881" s="798">
        <f t="shared" si="322"/>
        <v>11388.316333700479</v>
      </c>
      <c r="N6881" s="303"/>
      <c r="S6881" s="786">
        <v>0</v>
      </c>
      <c r="T6881" s="781">
        <f>VLOOKUP(C6881,METADATA!$J$5:$Q$29,IF(E6881="HI",2,IF(E6881="LO",6,10))+IF(S6881=1,2,IF(D6881=7,1,(IF(WEEKDAY(B6881)=1,2,IF(WEEKDAY(B6881)=7,1,0))))))</f>
        <v>3</v>
      </c>
      <c r="U6881" s="781">
        <f>VLOOKUP(C6881,METADATA!$A$5:$H$29,IF(E6881="HI",2,IF(E6881="LO",6,10))+IF(S6881=1,2,IF(D6881=7,1,(IF(WEEKDAY(B6881)=1,2,IF(WEEKDAY(B6881)=7,1,0))))))</f>
        <v>3</v>
      </c>
    </row>
    <row r="6882" spans="2:21" ht="13.95" customHeight="1" x14ac:dyDescent="0.25">
      <c r="B6882" s="784">
        <f t="shared" si="323"/>
        <v>45669</v>
      </c>
      <c r="C6882" s="785">
        <v>14</v>
      </c>
      <c r="D6882" s="786">
        <f>IFERROR((INDEX(METADATA!$T$2:$T$20,MATCH(B6882,METADATA!$S$2:$S$20,0))),0)</f>
        <v>0</v>
      </c>
      <c r="E6882" s="785" t="str">
        <f t="shared" si="321"/>
        <v>LO</v>
      </c>
      <c r="F6882" s="786">
        <f>VLOOKUP(C6882,METADATA!$A$5:$H$29,IF(E6882="HI",2,IF(E6882="LO",6,10))+IF(D6882=1,2,IF(D6882=7,1,(IF(WEEKDAY(B6882)=1,2,IF(WEEKDAY(B6882)=7,1,0))))))</f>
        <v>3</v>
      </c>
      <c r="G6882" s="786">
        <f>VLOOKUP(C6882,METADATA!$J$5:$Q$29,IF(E6882="HI",2,IF(E6882="LO",6,10))+IF(D6882=1,2,IF(D6882=7,1,(IF(WEEKDAY(B6882)=1,2,IF(WEEKDAY(B6882)=7,1,0))))))</f>
        <v>3</v>
      </c>
      <c r="H6882" s="787">
        <v>10600.25</v>
      </c>
      <c r="I6882" s="788">
        <v>2783.6000366210938</v>
      </c>
      <c r="K6882" s="795">
        <v>913.98749999999995</v>
      </c>
      <c r="M6882" s="798">
        <f t="shared" si="322"/>
        <v>10959.64092597823</v>
      </c>
      <c r="N6882" s="303"/>
      <c r="S6882" s="786">
        <v>0</v>
      </c>
      <c r="T6882" s="781">
        <f>VLOOKUP(C6882,METADATA!$J$5:$Q$29,IF(E6882="HI",2,IF(E6882="LO",6,10))+IF(S6882=1,2,IF(D6882=7,1,(IF(WEEKDAY(B6882)=1,2,IF(WEEKDAY(B6882)=7,1,0))))))</f>
        <v>3</v>
      </c>
      <c r="U6882" s="781">
        <f>VLOOKUP(C6882,METADATA!$A$5:$H$29,IF(E6882="HI",2,IF(E6882="LO",6,10))+IF(S6882=1,2,IF(D6882=7,1,(IF(WEEKDAY(B6882)=1,2,IF(WEEKDAY(B6882)=7,1,0))))))</f>
        <v>3</v>
      </c>
    </row>
    <row r="6883" spans="2:21" ht="13.95" customHeight="1" x14ac:dyDescent="0.25">
      <c r="B6883" s="784">
        <f t="shared" si="323"/>
        <v>45669</v>
      </c>
      <c r="C6883" s="785">
        <v>15</v>
      </c>
      <c r="D6883" s="786">
        <f>IFERROR((INDEX(METADATA!$T$2:$T$20,MATCH(B6883,METADATA!$S$2:$S$20,0))),0)</f>
        <v>0</v>
      </c>
      <c r="E6883" s="785" t="str">
        <f t="shared" si="321"/>
        <v>LO</v>
      </c>
      <c r="F6883" s="786">
        <f>VLOOKUP(C6883,METADATA!$A$5:$H$29,IF(E6883="HI",2,IF(E6883="LO",6,10))+IF(D6883=1,2,IF(D6883=7,1,(IF(WEEKDAY(B6883)=1,2,IF(WEEKDAY(B6883)=7,1,0))))))</f>
        <v>3</v>
      </c>
      <c r="G6883" s="786">
        <f>VLOOKUP(C6883,METADATA!$J$5:$Q$29,IF(E6883="HI",2,IF(E6883="LO",6,10))+IF(D6883=1,2,IF(D6883=7,1,(IF(WEEKDAY(B6883)=1,2,IF(WEEKDAY(B6883)=7,1,0))))))</f>
        <v>3</v>
      </c>
      <c r="H6883" s="787">
        <v>10319</v>
      </c>
      <c r="I6883" s="788">
        <v>2758.1000366210938</v>
      </c>
      <c r="K6883" s="795">
        <v>902.26250000000005</v>
      </c>
      <c r="M6883" s="798">
        <f t="shared" si="322"/>
        <v>10681.239479199467</v>
      </c>
      <c r="N6883" s="303"/>
      <c r="S6883" s="786">
        <v>0</v>
      </c>
      <c r="T6883" s="781">
        <f>VLOOKUP(C6883,METADATA!$J$5:$Q$29,IF(E6883="HI",2,IF(E6883="LO",6,10))+IF(S6883=1,2,IF(D6883=7,1,(IF(WEEKDAY(B6883)=1,2,IF(WEEKDAY(B6883)=7,1,0))))))</f>
        <v>3</v>
      </c>
      <c r="U6883" s="781">
        <f>VLOOKUP(C6883,METADATA!$A$5:$H$29,IF(E6883="HI",2,IF(E6883="LO",6,10))+IF(S6883=1,2,IF(D6883=7,1,(IF(WEEKDAY(B6883)=1,2,IF(WEEKDAY(B6883)=7,1,0))))))</f>
        <v>3</v>
      </c>
    </row>
    <row r="6884" spans="2:21" ht="13.95" customHeight="1" x14ac:dyDescent="0.25">
      <c r="B6884" s="784">
        <f t="shared" si="323"/>
        <v>45669</v>
      </c>
      <c r="C6884" s="785">
        <v>16</v>
      </c>
      <c r="D6884" s="786">
        <f>IFERROR((INDEX(METADATA!$T$2:$T$20,MATCH(B6884,METADATA!$S$2:$S$20,0))),0)</f>
        <v>0</v>
      </c>
      <c r="E6884" s="785" t="str">
        <f t="shared" si="321"/>
        <v>LO</v>
      </c>
      <c r="F6884" s="786">
        <f>VLOOKUP(C6884,METADATA!$A$5:$H$29,IF(E6884="HI",2,IF(E6884="LO",6,10))+IF(D6884=1,2,IF(D6884=7,1,(IF(WEEKDAY(B6884)=1,2,IF(WEEKDAY(B6884)=7,1,0))))))</f>
        <v>3</v>
      </c>
      <c r="G6884" s="786">
        <f>VLOOKUP(C6884,METADATA!$J$5:$Q$29,IF(E6884="HI",2,IF(E6884="LO",6,10))+IF(D6884=1,2,IF(D6884=7,1,(IF(WEEKDAY(B6884)=1,2,IF(WEEKDAY(B6884)=7,1,0))))))</f>
        <v>3</v>
      </c>
      <c r="H6884" s="787">
        <v>10424.5</v>
      </c>
      <c r="I6884" s="788">
        <v>2838.9799194335938</v>
      </c>
      <c r="K6884" s="795">
        <v>933.76250000000005</v>
      </c>
      <c r="M6884" s="798">
        <f t="shared" si="322"/>
        <v>10804.16619795101</v>
      </c>
      <c r="N6884" s="303"/>
      <c r="S6884" s="786">
        <v>0</v>
      </c>
      <c r="T6884" s="781">
        <f>VLOOKUP(C6884,METADATA!$J$5:$Q$29,IF(E6884="HI",2,IF(E6884="LO",6,10))+IF(S6884=1,2,IF(D6884=7,1,(IF(WEEKDAY(B6884)=1,2,IF(WEEKDAY(B6884)=7,1,0))))))</f>
        <v>3</v>
      </c>
      <c r="U6884" s="781">
        <f>VLOOKUP(C6884,METADATA!$A$5:$H$29,IF(E6884="HI",2,IF(E6884="LO",6,10))+IF(S6884=1,2,IF(D6884=7,1,(IF(WEEKDAY(B6884)=1,2,IF(WEEKDAY(B6884)=7,1,0))))))</f>
        <v>3</v>
      </c>
    </row>
    <row r="6885" spans="2:21" ht="13.95" customHeight="1" x14ac:dyDescent="0.25">
      <c r="B6885" s="784">
        <f t="shared" si="323"/>
        <v>45669</v>
      </c>
      <c r="C6885" s="785">
        <v>17</v>
      </c>
      <c r="D6885" s="786">
        <f>IFERROR((INDEX(METADATA!$T$2:$T$20,MATCH(B6885,METADATA!$S$2:$S$20,0))),0)</f>
        <v>0</v>
      </c>
      <c r="E6885" s="785" t="str">
        <f t="shared" si="321"/>
        <v>LO</v>
      </c>
      <c r="F6885" s="786">
        <f>VLOOKUP(C6885,METADATA!$A$5:$H$29,IF(E6885="HI",2,IF(E6885="LO",6,10))+IF(D6885=1,2,IF(D6885=7,1,(IF(WEEKDAY(B6885)=1,2,IF(WEEKDAY(B6885)=7,1,0))))))</f>
        <v>3</v>
      </c>
      <c r="G6885" s="786">
        <f>VLOOKUP(C6885,METADATA!$J$5:$Q$29,IF(E6885="HI",2,IF(E6885="LO",6,10))+IF(D6885=1,2,IF(D6885=7,1,(IF(WEEKDAY(B6885)=1,2,IF(WEEKDAY(B6885)=7,1,0))))))</f>
        <v>3</v>
      </c>
      <c r="H6885" s="787">
        <v>10892.25</v>
      </c>
      <c r="I6885" s="788">
        <v>3316.982421875</v>
      </c>
      <c r="K6885" s="795">
        <v>0</v>
      </c>
      <c r="M6885" s="798">
        <f t="shared" si="322"/>
        <v>11386.109188371933</v>
      </c>
      <c r="N6885" s="303"/>
      <c r="S6885" s="786">
        <v>0</v>
      </c>
      <c r="T6885" s="781">
        <f>VLOOKUP(C6885,METADATA!$J$5:$Q$29,IF(E6885="HI",2,IF(E6885="LO",6,10))+IF(S6885=1,2,IF(D6885=7,1,(IF(WEEKDAY(B6885)=1,2,IF(WEEKDAY(B6885)=7,1,0))))))</f>
        <v>3</v>
      </c>
      <c r="U6885" s="781">
        <f>VLOOKUP(C6885,METADATA!$A$5:$H$29,IF(E6885="HI",2,IF(E6885="LO",6,10))+IF(S6885=1,2,IF(D6885=7,1,(IF(WEEKDAY(B6885)=1,2,IF(WEEKDAY(B6885)=7,1,0))))))</f>
        <v>3</v>
      </c>
    </row>
    <row r="6886" spans="2:21" ht="13.95" customHeight="1" x14ac:dyDescent="0.25">
      <c r="B6886" s="784">
        <f t="shared" si="323"/>
        <v>45669</v>
      </c>
      <c r="C6886" s="785">
        <v>18</v>
      </c>
      <c r="D6886" s="786">
        <f>IFERROR((INDEX(METADATA!$T$2:$T$20,MATCH(B6886,METADATA!$S$2:$S$20,0))),0)</f>
        <v>0</v>
      </c>
      <c r="E6886" s="785" t="str">
        <f t="shared" si="321"/>
        <v>LO</v>
      </c>
      <c r="F6886" s="786">
        <f>VLOOKUP(C6886,METADATA!$A$5:$H$29,IF(E6886="HI",2,IF(E6886="LO",6,10))+IF(D6886=1,2,IF(D6886=7,1,(IF(WEEKDAY(B6886)=1,2,IF(WEEKDAY(B6886)=7,1,0))))))</f>
        <v>2</v>
      </c>
      <c r="G6886" s="786">
        <f>VLOOKUP(C6886,METADATA!$J$5:$Q$29,IF(E6886="HI",2,IF(E6886="LO",6,10))+IF(D6886=1,2,IF(D6886=7,1,(IF(WEEKDAY(B6886)=1,2,IF(WEEKDAY(B6886)=7,1,0))))))</f>
        <v>3</v>
      </c>
      <c r="H6886" s="787">
        <v>11612.5</v>
      </c>
      <c r="I6886" s="788">
        <v>3378.2224731445313</v>
      </c>
      <c r="K6886" s="795">
        <v>0</v>
      </c>
      <c r="M6886" s="798">
        <f t="shared" si="322"/>
        <v>12093.905214117513</v>
      </c>
      <c r="N6886" s="303"/>
      <c r="S6886" s="786">
        <v>0</v>
      </c>
      <c r="T6886" s="781">
        <f>VLOOKUP(C6886,METADATA!$J$5:$Q$29,IF(E6886="HI",2,IF(E6886="LO",6,10))+IF(S6886=1,2,IF(D6886=7,1,(IF(WEEKDAY(B6886)=1,2,IF(WEEKDAY(B6886)=7,1,0))))))</f>
        <v>3</v>
      </c>
      <c r="U6886" s="781">
        <f>VLOOKUP(C6886,METADATA!$A$5:$H$29,IF(E6886="HI",2,IF(E6886="LO",6,10))+IF(S6886=1,2,IF(D6886=7,1,(IF(WEEKDAY(B6886)=1,2,IF(WEEKDAY(B6886)=7,1,0))))))</f>
        <v>2</v>
      </c>
    </row>
    <row r="6887" spans="2:21" ht="13.95" customHeight="1" x14ac:dyDescent="0.25">
      <c r="B6887" s="784">
        <f t="shared" si="323"/>
        <v>45669</v>
      </c>
      <c r="C6887" s="785">
        <v>19</v>
      </c>
      <c r="D6887" s="786">
        <f>IFERROR((INDEX(METADATA!$T$2:$T$20,MATCH(B6887,METADATA!$S$2:$S$20,0))),0)</f>
        <v>0</v>
      </c>
      <c r="E6887" s="785" t="str">
        <f t="shared" si="321"/>
        <v>LO</v>
      </c>
      <c r="F6887" s="786">
        <f>VLOOKUP(C6887,METADATA!$A$5:$H$29,IF(E6887="HI",2,IF(E6887="LO",6,10))+IF(D6887=1,2,IF(D6887=7,1,(IF(WEEKDAY(B6887)=1,2,IF(WEEKDAY(B6887)=7,1,0))))))</f>
        <v>2</v>
      </c>
      <c r="G6887" s="786">
        <f>VLOOKUP(C6887,METADATA!$J$5:$Q$29,IF(E6887="HI",2,IF(E6887="LO",6,10))+IF(D6887=1,2,IF(D6887=7,1,(IF(WEEKDAY(B6887)=1,2,IF(WEEKDAY(B6887)=7,1,0))))))</f>
        <v>3</v>
      </c>
      <c r="H6887" s="787">
        <v>11586.5</v>
      </c>
      <c r="I6887" s="788">
        <v>4361.9250793457031</v>
      </c>
      <c r="K6887" s="795">
        <v>0</v>
      </c>
      <c r="M6887" s="798">
        <f t="shared" si="322"/>
        <v>12380.362379503476</v>
      </c>
      <c r="N6887" s="303"/>
      <c r="S6887" s="786">
        <v>0</v>
      </c>
      <c r="T6887" s="781">
        <f>VLOOKUP(C6887,METADATA!$J$5:$Q$29,IF(E6887="HI",2,IF(E6887="LO",6,10))+IF(S6887=1,2,IF(D6887=7,1,(IF(WEEKDAY(B6887)=1,2,IF(WEEKDAY(B6887)=7,1,0))))))</f>
        <v>3</v>
      </c>
      <c r="U6887" s="781">
        <f>VLOOKUP(C6887,METADATA!$A$5:$H$29,IF(E6887="HI",2,IF(E6887="LO",6,10))+IF(S6887=1,2,IF(D6887=7,1,(IF(WEEKDAY(B6887)=1,2,IF(WEEKDAY(B6887)=7,1,0))))))</f>
        <v>2</v>
      </c>
    </row>
    <row r="6888" spans="2:21" ht="13.95" customHeight="1" x14ac:dyDescent="0.25">
      <c r="B6888" s="784">
        <f t="shared" si="323"/>
        <v>45669</v>
      </c>
      <c r="C6888" s="785">
        <v>20</v>
      </c>
      <c r="D6888" s="786">
        <f>IFERROR((INDEX(METADATA!$T$2:$T$20,MATCH(B6888,METADATA!$S$2:$S$20,0))),0)</f>
        <v>0</v>
      </c>
      <c r="E6888" s="785" t="str">
        <f t="shared" si="321"/>
        <v>LO</v>
      </c>
      <c r="F6888" s="786">
        <f>VLOOKUP(C6888,METADATA!$A$5:$H$29,IF(E6888="HI",2,IF(E6888="LO",6,10))+IF(D6888=1,2,IF(D6888=7,1,(IF(WEEKDAY(B6888)=1,2,IF(WEEKDAY(B6888)=7,1,0))))))</f>
        <v>3</v>
      </c>
      <c r="G6888" s="786">
        <f>VLOOKUP(C6888,METADATA!$J$5:$Q$29,IF(E6888="HI",2,IF(E6888="LO",6,10))+IF(D6888=1,2,IF(D6888=7,1,(IF(WEEKDAY(B6888)=1,2,IF(WEEKDAY(B6888)=7,1,0))))))</f>
        <v>3</v>
      </c>
      <c r="H6888" s="787">
        <v>10154.25</v>
      </c>
      <c r="I6888" s="788">
        <v>4437.6250305175781</v>
      </c>
      <c r="K6888" s="795">
        <v>0</v>
      </c>
      <c r="M6888" s="798">
        <f t="shared" si="322"/>
        <v>11081.575202739732</v>
      </c>
      <c r="N6888" s="303"/>
      <c r="S6888" s="786">
        <v>0</v>
      </c>
      <c r="T6888" s="781">
        <f>VLOOKUP(C6888,METADATA!$J$5:$Q$29,IF(E6888="HI",2,IF(E6888="LO",6,10))+IF(S6888=1,2,IF(D6888=7,1,(IF(WEEKDAY(B6888)=1,2,IF(WEEKDAY(B6888)=7,1,0))))))</f>
        <v>3</v>
      </c>
      <c r="U6888" s="781">
        <f>VLOOKUP(C6888,METADATA!$A$5:$H$29,IF(E6888="HI",2,IF(E6888="LO",6,10))+IF(S6888=1,2,IF(D6888=7,1,(IF(WEEKDAY(B6888)=1,2,IF(WEEKDAY(B6888)=7,1,0))))))</f>
        <v>3</v>
      </c>
    </row>
    <row r="6889" spans="2:21" ht="13.95" customHeight="1" x14ac:dyDescent="0.25">
      <c r="B6889" s="784">
        <f t="shared" si="323"/>
        <v>45669</v>
      </c>
      <c r="C6889" s="785">
        <v>21</v>
      </c>
      <c r="D6889" s="786">
        <f>IFERROR((INDEX(METADATA!$T$2:$T$20,MATCH(B6889,METADATA!$S$2:$S$20,0))),0)</f>
        <v>0</v>
      </c>
      <c r="E6889" s="785" t="str">
        <f t="shared" si="321"/>
        <v>LO</v>
      </c>
      <c r="F6889" s="786">
        <f>VLOOKUP(C6889,METADATA!$A$5:$H$29,IF(E6889="HI",2,IF(E6889="LO",6,10))+IF(D6889=1,2,IF(D6889=7,1,(IF(WEEKDAY(B6889)=1,2,IF(WEEKDAY(B6889)=7,1,0))))))</f>
        <v>3</v>
      </c>
      <c r="G6889" s="786">
        <f>VLOOKUP(C6889,METADATA!$J$5:$Q$29,IF(E6889="HI",2,IF(E6889="LO",6,10))+IF(D6889=1,2,IF(D6889=7,1,(IF(WEEKDAY(B6889)=1,2,IF(WEEKDAY(B6889)=7,1,0))))))</f>
        <v>3</v>
      </c>
      <c r="H6889" s="787">
        <v>9122.25</v>
      </c>
      <c r="I6889" s="788">
        <v>4569.5200500488281</v>
      </c>
      <c r="K6889" s="795">
        <v>0</v>
      </c>
      <c r="M6889" s="798">
        <f t="shared" si="322"/>
        <v>10202.742697446518</v>
      </c>
      <c r="N6889" s="303"/>
      <c r="S6889" s="786">
        <v>0</v>
      </c>
      <c r="T6889" s="781">
        <f>VLOOKUP(C6889,METADATA!$J$5:$Q$29,IF(E6889="HI",2,IF(E6889="LO",6,10))+IF(S6889=1,2,IF(D6889=7,1,(IF(WEEKDAY(B6889)=1,2,IF(WEEKDAY(B6889)=7,1,0))))))</f>
        <v>3</v>
      </c>
      <c r="U6889" s="781">
        <f>VLOOKUP(C6889,METADATA!$A$5:$H$29,IF(E6889="HI",2,IF(E6889="LO",6,10))+IF(S6889=1,2,IF(D6889=7,1,(IF(WEEKDAY(B6889)=1,2,IF(WEEKDAY(B6889)=7,1,0))))))</f>
        <v>3</v>
      </c>
    </row>
    <row r="6890" spans="2:21" ht="13.95" customHeight="1" x14ac:dyDescent="0.25">
      <c r="B6890" s="784">
        <f t="shared" si="323"/>
        <v>45669</v>
      </c>
      <c r="C6890" s="785">
        <v>22</v>
      </c>
      <c r="D6890" s="786">
        <f>IFERROR((INDEX(METADATA!$T$2:$T$20,MATCH(B6890,METADATA!$S$2:$S$20,0))),0)</f>
        <v>0</v>
      </c>
      <c r="E6890" s="785" t="str">
        <f t="shared" si="321"/>
        <v>LO</v>
      </c>
      <c r="F6890" s="786">
        <f>VLOOKUP(C6890,METADATA!$A$5:$H$29,IF(E6890="HI",2,IF(E6890="LO",6,10))+IF(D6890=1,2,IF(D6890=7,1,(IF(WEEKDAY(B6890)=1,2,IF(WEEKDAY(B6890)=7,1,0))))))</f>
        <v>3</v>
      </c>
      <c r="G6890" s="786">
        <f>VLOOKUP(C6890,METADATA!$J$5:$Q$29,IF(E6890="HI",2,IF(E6890="LO",6,10))+IF(D6890=1,2,IF(D6890=7,1,(IF(WEEKDAY(B6890)=1,2,IF(WEEKDAY(B6890)=7,1,0))))))</f>
        <v>3</v>
      </c>
      <c r="H6890" s="787">
        <v>8465.5</v>
      </c>
      <c r="I6890" s="788">
        <v>4377.9600219726563</v>
      </c>
      <c r="K6890" s="795">
        <v>0</v>
      </c>
      <c r="M6890" s="798">
        <f t="shared" si="322"/>
        <v>9530.541653232036</v>
      </c>
      <c r="N6890" s="303"/>
      <c r="S6890" s="786">
        <v>0</v>
      </c>
      <c r="T6890" s="781">
        <f>VLOOKUP(C6890,METADATA!$J$5:$Q$29,IF(E6890="HI",2,IF(E6890="LO",6,10))+IF(S6890=1,2,IF(D6890=7,1,(IF(WEEKDAY(B6890)=1,2,IF(WEEKDAY(B6890)=7,1,0))))))</f>
        <v>3</v>
      </c>
      <c r="U6890" s="781">
        <f>VLOOKUP(C6890,METADATA!$A$5:$H$29,IF(E6890="HI",2,IF(E6890="LO",6,10))+IF(S6890=1,2,IF(D6890=7,1,(IF(WEEKDAY(B6890)=1,2,IF(WEEKDAY(B6890)=7,1,0))))))</f>
        <v>3</v>
      </c>
    </row>
    <row r="6891" spans="2:21" ht="13.95" customHeight="1" x14ac:dyDescent="0.25">
      <c r="B6891" s="784">
        <f t="shared" si="323"/>
        <v>45669</v>
      </c>
      <c r="C6891" s="785">
        <v>23</v>
      </c>
      <c r="D6891" s="786">
        <f>IFERROR((INDEX(METADATA!$T$2:$T$20,MATCH(B6891,METADATA!$S$2:$S$20,0))),0)</f>
        <v>0</v>
      </c>
      <c r="E6891" s="785" t="str">
        <f t="shared" si="321"/>
        <v>LO</v>
      </c>
      <c r="F6891" s="786">
        <f>VLOOKUP(C6891,METADATA!$A$5:$H$29,IF(E6891="HI",2,IF(E6891="LO",6,10))+IF(D6891=1,2,IF(D6891=7,1,(IF(WEEKDAY(B6891)=1,2,IF(WEEKDAY(B6891)=7,1,0))))))</f>
        <v>3</v>
      </c>
      <c r="G6891" s="786">
        <f>VLOOKUP(C6891,METADATA!$J$5:$Q$29,IF(E6891="HI",2,IF(E6891="LO",6,10))+IF(D6891=1,2,IF(D6891=7,1,(IF(WEEKDAY(B6891)=1,2,IF(WEEKDAY(B6891)=7,1,0))))))</f>
        <v>3</v>
      </c>
      <c r="H6891" s="787">
        <v>7801</v>
      </c>
      <c r="I6891" s="788">
        <v>3855.8200378417969</v>
      </c>
      <c r="K6891" s="795">
        <v>0</v>
      </c>
      <c r="M6891" s="798">
        <f t="shared" si="322"/>
        <v>8701.8934240900871</v>
      </c>
      <c r="N6891" s="303"/>
      <c r="S6891" s="786">
        <v>0</v>
      </c>
      <c r="T6891" s="781">
        <f>VLOOKUP(C6891,METADATA!$J$5:$Q$29,IF(E6891="HI",2,IF(E6891="LO",6,10))+IF(S6891=1,2,IF(D6891=7,1,(IF(WEEKDAY(B6891)=1,2,IF(WEEKDAY(B6891)=7,1,0))))))</f>
        <v>3</v>
      </c>
      <c r="U6891" s="781">
        <f>VLOOKUP(C6891,METADATA!$A$5:$H$29,IF(E6891="HI",2,IF(E6891="LO",6,10))+IF(S6891=1,2,IF(D6891=7,1,(IF(WEEKDAY(B6891)=1,2,IF(WEEKDAY(B6891)=7,1,0))))))</f>
        <v>3</v>
      </c>
    </row>
    <row r="6892" spans="2:21" ht="13.95" customHeight="1" x14ac:dyDescent="0.25">
      <c r="B6892" s="784">
        <f t="shared" si="323"/>
        <v>45670</v>
      </c>
      <c r="C6892" s="785">
        <v>0</v>
      </c>
      <c r="D6892" s="786">
        <f>IFERROR((INDEX(METADATA!$T$2:$T$20,MATCH(B6892,METADATA!$S$2:$S$20,0))),0)</f>
        <v>0</v>
      </c>
      <c r="E6892" s="785" t="str">
        <f t="shared" si="321"/>
        <v>LO</v>
      </c>
      <c r="F6892" s="786">
        <f>VLOOKUP(C6892,METADATA!$A$5:$H$29,IF(E6892="HI",2,IF(E6892="LO",6,10))+IF(D6892=1,2,IF(D6892=7,1,(IF(WEEKDAY(B6892)=1,2,IF(WEEKDAY(B6892)=7,1,0))))))</f>
        <v>3</v>
      </c>
      <c r="G6892" s="786">
        <f>VLOOKUP(C6892,METADATA!$J$5:$Q$29,IF(E6892="HI",2,IF(E6892="LO",6,10))+IF(D6892=1,2,IF(D6892=7,1,(IF(WEEKDAY(B6892)=1,2,IF(WEEKDAY(B6892)=7,1,0))))))</f>
        <v>3</v>
      </c>
      <c r="H6892" s="787">
        <v>7416.25</v>
      </c>
      <c r="I6892" s="788">
        <v>2937.5275268554688</v>
      </c>
      <c r="K6892" s="795">
        <v>0</v>
      </c>
      <c r="M6892" s="798">
        <f t="shared" si="322"/>
        <v>7976.8309517961834</v>
      </c>
      <c r="N6892" s="303"/>
      <c r="S6892" s="786">
        <v>0</v>
      </c>
      <c r="T6892" s="781">
        <f>VLOOKUP(C6892,METADATA!$J$5:$Q$29,IF(E6892="HI",2,IF(E6892="LO",6,10))+IF(S6892=1,2,IF(D6892=7,1,(IF(WEEKDAY(B6892)=1,2,IF(WEEKDAY(B6892)=7,1,0))))))</f>
        <v>3</v>
      </c>
      <c r="U6892" s="781">
        <f>VLOOKUP(C6892,METADATA!$A$5:$H$29,IF(E6892="HI",2,IF(E6892="LO",6,10))+IF(S6892=1,2,IF(D6892=7,1,(IF(WEEKDAY(B6892)=1,2,IF(WEEKDAY(B6892)=7,1,0))))))</f>
        <v>3</v>
      </c>
    </row>
    <row r="6893" spans="2:21" ht="13.95" customHeight="1" x14ac:dyDescent="0.25">
      <c r="B6893" s="784">
        <f t="shared" si="323"/>
        <v>45670</v>
      </c>
      <c r="C6893" s="785">
        <v>1</v>
      </c>
      <c r="D6893" s="786">
        <f>IFERROR((INDEX(METADATA!$T$2:$T$20,MATCH(B6893,METADATA!$S$2:$S$20,0))),0)</f>
        <v>0</v>
      </c>
      <c r="E6893" s="785" t="str">
        <f t="shared" si="321"/>
        <v>LO</v>
      </c>
      <c r="F6893" s="786">
        <f>VLOOKUP(C6893,METADATA!$A$5:$H$29,IF(E6893="HI",2,IF(E6893="LO",6,10))+IF(D6893=1,2,IF(D6893=7,1,(IF(WEEKDAY(B6893)=1,2,IF(WEEKDAY(B6893)=7,1,0))))))</f>
        <v>3</v>
      </c>
      <c r="G6893" s="786">
        <f>VLOOKUP(C6893,METADATA!$J$5:$Q$29,IF(E6893="HI",2,IF(E6893="LO",6,10))+IF(D6893=1,2,IF(D6893=7,1,(IF(WEEKDAY(B6893)=1,2,IF(WEEKDAY(B6893)=7,1,0))))))</f>
        <v>3</v>
      </c>
      <c r="H6893" s="787">
        <v>7009.25</v>
      </c>
      <c r="I6893" s="788">
        <v>3054.8650207519531</v>
      </c>
      <c r="K6893" s="795">
        <v>0</v>
      </c>
      <c r="M6893" s="798">
        <f t="shared" si="322"/>
        <v>7646.0307256454198</v>
      </c>
      <c r="N6893" s="303"/>
      <c r="S6893" s="786">
        <v>0</v>
      </c>
      <c r="T6893" s="781">
        <f>VLOOKUP(C6893,METADATA!$J$5:$Q$29,IF(E6893="HI",2,IF(E6893="LO",6,10))+IF(S6893=1,2,IF(D6893=7,1,(IF(WEEKDAY(B6893)=1,2,IF(WEEKDAY(B6893)=7,1,0))))))</f>
        <v>3</v>
      </c>
      <c r="U6893" s="781">
        <f>VLOOKUP(C6893,METADATA!$A$5:$H$29,IF(E6893="HI",2,IF(E6893="LO",6,10))+IF(S6893=1,2,IF(D6893=7,1,(IF(WEEKDAY(B6893)=1,2,IF(WEEKDAY(B6893)=7,1,0))))))</f>
        <v>3</v>
      </c>
    </row>
    <row r="6894" spans="2:21" ht="13.95" customHeight="1" x14ac:dyDescent="0.25">
      <c r="B6894" s="784">
        <f t="shared" si="323"/>
        <v>45670</v>
      </c>
      <c r="C6894" s="785">
        <v>2</v>
      </c>
      <c r="D6894" s="786">
        <f>IFERROR((INDEX(METADATA!$T$2:$T$20,MATCH(B6894,METADATA!$S$2:$S$20,0))),0)</f>
        <v>0</v>
      </c>
      <c r="E6894" s="785" t="str">
        <f t="shared" si="321"/>
        <v>LO</v>
      </c>
      <c r="F6894" s="786">
        <f>VLOOKUP(C6894,METADATA!$A$5:$H$29,IF(E6894="HI",2,IF(E6894="LO",6,10))+IF(D6894=1,2,IF(D6894=7,1,(IF(WEEKDAY(B6894)=1,2,IF(WEEKDAY(B6894)=7,1,0))))))</f>
        <v>3</v>
      </c>
      <c r="G6894" s="786">
        <f>VLOOKUP(C6894,METADATA!$J$5:$Q$29,IF(E6894="HI",2,IF(E6894="LO",6,10))+IF(D6894=1,2,IF(D6894=7,1,(IF(WEEKDAY(B6894)=1,2,IF(WEEKDAY(B6894)=7,1,0))))))</f>
        <v>3</v>
      </c>
      <c r="H6894" s="787">
        <v>6897.75</v>
      </c>
      <c r="I6894" s="788">
        <v>3596.530029296875</v>
      </c>
      <c r="K6894" s="795">
        <v>0</v>
      </c>
      <c r="M6894" s="798">
        <f t="shared" si="322"/>
        <v>7779.0734225956612</v>
      </c>
      <c r="N6894" s="303"/>
      <c r="S6894" s="786">
        <v>0</v>
      </c>
      <c r="T6894" s="781">
        <f>VLOOKUP(C6894,METADATA!$J$5:$Q$29,IF(E6894="HI",2,IF(E6894="LO",6,10))+IF(S6894=1,2,IF(D6894=7,1,(IF(WEEKDAY(B6894)=1,2,IF(WEEKDAY(B6894)=7,1,0))))))</f>
        <v>3</v>
      </c>
      <c r="U6894" s="781">
        <f>VLOOKUP(C6894,METADATA!$A$5:$H$29,IF(E6894="HI",2,IF(E6894="LO",6,10))+IF(S6894=1,2,IF(D6894=7,1,(IF(WEEKDAY(B6894)=1,2,IF(WEEKDAY(B6894)=7,1,0))))))</f>
        <v>3</v>
      </c>
    </row>
    <row r="6895" spans="2:21" ht="13.95" customHeight="1" x14ac:dyDescent="0.25">
      <c r="B6895" s="784">
        <f t="shared" si="323"/>
        <v>45670</v>
      </c>
      <c r="C6895" s="785">
        <v>3</v>
      </c>
      <c r="D6895" s="786">
        <f>IFERROR((INDEX(METADATA!$T$2:$T$20,MATCH(B6895,METADATA!$S$2:$S$20,0))),0)</f>
        <v>0</v>
      </c>
      <c r="E6895" s="785" t="str">
        <f t="shared" si="321"/>
        <v>LO</v>
      </c>
      <c r="F6895" s="786">
        <f>VLOOKUP(C6895,METADATA!$A$5:$H$29,IF(E6895="HI",2,IF(E6895="LO",6,10))+IF(D6895=1,2,IF(D6895=7,1,(IF(WEEKDAY(B6895)=1,2,IF(WEEKDAY(B6895)=7,1,0))))))</f>
        <v>3</v>
      </c>
      <c r="G6895" s="786">
        <f>VLOOKUP(C6895,METADATA!$J$5:$Q$29,IF(E6895="HI",2,IF(E6895="LO",6,10))+IF(D6895=1,2,IF(D6895=7,1,(IF(WEEKDAY(B6895)=1,2,IF(WEEKDAY(B6895)=7,1,0))))))</f>
        <v>3</v>
      </c>
      <c r="H6895" s="787">
        <v>6986.25</v>
      </c>
      <c r="I6895" s="788">
        <v>4522.427490234375</v>
      </c>
      <c r="K6895" s="795">
        <v>0</v>
      </c>
      <c r="M6895" s="798">
        <f t="shared" si="322"/>
        <v>8322.2616797915925</v>
      </c>
      <c r="N6895" s="303"/>
      <c r="S6895" s="786">
        <v>0</v>
      </c>
      <c r="T6895" s="781">
        <f>VLOOKUP(C6895,METADATA!$J$5:$Q$29,IF(E6895="HI",2,IF(E6895="LO",6,10))+IF(S6895=1,2,IF(D6895=7,1,(IF(WEEKDAY(B6895)=1,2,IF(WEEKDAY(B6895)=7,1,0))))))</f>
        <v>3</v>
      </c>
      <c r="U6895" s="781">
        <f>VLOOKUP(C6895,METADATA!$A$5:$H$29,IF(E6895="HI",2,IF(E6895="LO",6,10))+IF(S6895=1,2,IF(D6895=7,1,(IF(WEEKDAY(B6895)=1,2,IF(WEEKDAY(B6895)=7,1,0))))))</f>
        <v>3</v>
      </c>
    </row>
    <row r="6896" spans="2:21" ht="13.95" customHeight="1" x14ac:dyDescent="0.25">
      <c r="B6896" s="784">
        <f t="shared" si="323"/>
        <v>45670</v>
      </c>
      <c r="C6896" s="785">
        <v>4</v>
      </c>
      <c r="D6896" s="786">
        <f>IFERROR((INDEX(METADATA!$T$2:$T$20,MATCH(B6896,METADATA!$S$2:$S$20,0))),0)</f>
        <v>0</v>
      </c>
      <c r="E6896" s="785" t="str">
        <f t="shared" si="321"/>
        <v>LO</v>
      </c>
      <c r="F6896" s="786">
        <f>VLOOKUP(C6896,METADATA!$A$5:$H$29,IF(E6896="HI",2,IF(E6896="LO",6,10))+IF(D6896=1,2,IF(D6896=7,1,(IF(WEEKDAY(B6896)=1,2,IF(WEEKDAY(B6896)=7,1,0))))))</f>
        <v>3</v>
      </c>
      <c r="G6896" s="786">
        <f>VLOOKUP(C6896,METADATA!$J$5:$Q$29,IF(E6896="HI",2,IF(E6896="LO",6,10))+IF(D6896=1,2,IF(D6896=7,1,(IF(WEEKDAY(B6896)=1,2,IF(WEEKDAY(B6896)=7,1,0))))))</f>
        <v>3</v>
      </c>
      <c r="H6896" s="787">
        <v>7234.75</v>
      </c>
      <c r="I6896" s="788">
        <v>4575.3799743652344</v>
      </c>
      <c r="K6896" s="795">
        <v>870.51250000000005</v>
      </c>
      <c r="M6896" s="798">
        <f t="shared" si="322"/>
        <v>8560.1232159544525</v>
      </c>
      <c r="N6896" s="303"/>
      <c r="S6896" s="786">
        <v>0</v>
      </c>
      <c r="T6896" s="781">
        <f>VLOOKUP(C6896,METADATA!$J$5:$Q$29,IF(E6896="HI",2,IF(E6896="LO",6,10))+IF(S6896=1,2,IF(D6896=7,1,(IF(WEEKDAY(B6896)=1,2,IF(WEEKDAY(B6896)=7,1,0))))))</f>
        <v>3</v>
      </c>
      <c r="U6896" s="781">
        <f>VLOOKUP(C6896,METADATA!$A$5:$H$29,IF(E6896="HI",2,IF(E6896="LO",6,10))+IF(S6896=1,2,IF(D6896=7,1,(IF(WEEKDAY(B6896)=1,2,IF(WEEKDAY(B6896)=7,1,0))))))</f>
        <v>3</v>
      </c>
    </row>
    <row r="6897" spans="2:21" ht="13.95" customHeight="1" x14ac:dyDescent="0.25">
      <c r="B6897" s="784">
        <f t="shared" si="323"/>
        <v>45670</v>
      </c>
      <c r="C6897" s="785">
        <v>5</v>
      </c>
      <c r="D6897" s="786">
        <f>IFERROR((INDEX(METADATA!$T$2:$T$20,MATCH(B6897,METADATA!$S$2:$S$20,0))),0)</f>
        <v>0</v>
      </c>
      <c r="E6897" s="785" t="str">
        <f t="shared" si="321"/>
        <v>LO</v>
      </c>
      <c r="F6897" s="786">
        <f>VLOOKUP(C6897,METADATA!$A$5:$H$29,IF(E6897="HI",2,IF(E6897="LO",6,10))+IF(D6897=1,2,IF(D6897=7,1,(IF(WEEKDAY(B6897)=1,2,IF(WEEKDAY(B6897)=7,1,0))))))</f>
        <v>3</v>
      </c>
      <c r="G6897" s="786">
        <f>VLOOKUP(C6897,METADATA!$J$5:$Q$29,IF(E6897="HI",2,IF(E6897="LO",6,10))+IF(D6897=1,2,IF(D6897=7,1,(IF(WEEKDAY(B6897)=1,2,IF(WEEKDAY(B6897)=7,1,0))))))</f>
        <v>3</v>
      </c>
      <c r="H6897" s="787">
        <v>7346.25</v>
      </c>
      <c r="I6897" s="788">
        <v>4446.4299926757813</v>
      </c>
      <c r="K6897" s="795">
        <v>865.8125</v>
      </c>
      <c r="M6897" s="798">
        <f t="shared" si="322"/>
        <v>8587.0908194956664</v>
      </c>
      <c r="N6897" s="303"/>
      <c r="S6897" s="786">
        <v>0</v>
      </c>
      <c r="T6897" s="781">
        <f>VLOOKUP(C6897,METADATA!$J$5:$Q$29,IF(E6897="HI",2,IF(E6897="LO",6,10))+IF(S6897=1,2,IF(D6897=7,1,(IF(WEEKDAY(B6897)=1,2,IF(WEEKDAY(B6897)=7,1,0))))))</f>
        <v>3</v>
      </c>
      <c r="U6897" s="781">
        <f>VLOOKUP(C6897,METADATA!$A$5:$H$29,IF(E6897="HI",2,IF(E6897="LO",6,10))+IF(S6897=1,2,IF(D6897=7,1,(IF(WEEKDAY(B6897)=1,2,IF(WEEKDAY(B6897)=7,1,0))))))</f>
        <v>3</v>
      </c>
    </row>
    <row r="6898" spans="2:21" ht="13.95" customHeight="1" x14ac:dyDescent="0.25">
      <c r="B6898" s="784">
        <f t="shared" si="323"/>
        <v>45670</v>
      </c>
      <c r="C6898" s="785">
        <v>6</v>
      </c>
      <c r="D6898" s="786">
        <f>IFERROR((INDEX(METADATA!$T$2:$T$20,MATCH(B6898,METADATA!$S$2:$S$20,0))),0)</f>
        <v>0</v>
      </c>
      <c r="E6898" s="785" t="str">
        <f t="shared" si="321"/>
        <v>LO</v>
      </c>
      <c r="F6898" s="786">
        <f>VLOOKUP(C6898,METADATA!$A$5:$H$29,IF(E6898="HI",2,IF(E6898="LO",6,10))+IF(D6898=1,2,IF(D6898=7,1,(IF(WEEKDAY(B6898)=1,2,IF(WEEKDAY(B6898)=7,1,0))))))</f>
        <v>2</v>
      </c>
      <c r="G6898" s="786">
        <f>VLOOKUP(C6898,METADATA!$J$5:$Q$29,IF(E6898="HI",2,IF(E6898="LO",6,10))+IF(D6898=1,2,IF(D6898=7,1,(IF(WEEKDAY(B6898)=1,2,IF(WEEKDAY(B6898)=7,1,0))))))</f>
        <v>2</v>
      </c>
      <c r="H6898" s="787">
        <v>7637.75</v>
      </c>
      <c r="I6898" s="788">
        <v>4130.6349487304688</v>
      </c>
      <c r="K6898" s="795">
        <v>834.63750000000005</v>
      </c>
      <c r="M6898" s="798">
        <f t="shared" si="322"/>
        <v>8683.1659054847933</v>
      </c>
      <c r="N6898" s="303"/>
      <c r="S6898" s="786">
        <v>0</v>
      </c>
      <c r="T6898" s="781">
        <f>VLOOKUP(C6898,METADATA!$J$5:$Q$29,IF(E6898="HI",2,IF(E6898="LO",6,10))+IF(S6898=1,2,IF(D6898=7,1,(IF(WEEKDAY(B6898)=1,2,IF(WEEKDAY(B6898)=7,1,0))))))</f>
        <v>2</v>
      </c>
      <c r="U6898" s="781">
        <f>VLOOKUP(C6898,METADATA!$A$5:$H$29,IF(E6898="HI",2,IF(E6898="LO",6,10))+IF(S6898=1,2,IF(D6898=7,1,(IF(WEEKDAY(B6898)=1,2,IF(WEEKDAY(B6898)=7,1,0))))))</f>
        <v>2</v>
      </c>
    </row>
    <row r="6899" spans="2:21" ht="13.95" customHeight="1" x14ac:dyDescent="0.25">
      <c r="B6899" s="784">
        <f t="shared" si="323"/>
        <v>45670</v>
      </c>
      <c r="C6899" s="785">
        <v>7</v>
      </c>
      <c r="D6899" s="786">
        <f>IFERROR((INDEX(METADATA!$T$2:$T$20,MATCH(B6899,METADATA!$S$2:$S$20,0))),0)</f>
        <v>0</v>
      </c>
      <c r="E6899" s="785" t="str">
        <f t="shared" si="321"/>
        <v>LO</v>
      </c>
      <c r="F6899" s="786">
        <f>VLOOKUP(C6899,METADATA!$A$5:$H$29,IF(E6899="HI",2,IF(E6899="LO",6,10))+IF(D6899=1,2,IF(D6899=7,1,(IF(WEEKDAY(B6899)=1,2,IF(WEEKDAY(B6899)=7,1,0))))))</f>
        <v>1</v>
      </c>
      <c r="G6899" s="786">
        <f>VLOOKUP(C6899,METADATA!$J$5:$Q$29,IF(E6899="HI",2,IF(E6899="LO",6,10))+IF(D6899=1,2,IF(D6899=7,1,(IF(WEEKDAY(B6899)=1,2,IF(WEEKDAY(B6899)=7,1,0))))))</f>
        <v>1</v>
      </c>
      <c r="H6899" s="787">
        <v>7760</v>
      </c>
      <c r="I6899" s="788">
        <v>4314.2699584960938</v>
      </c>
      <c r="K6899" s="795">
        <v>847.33749999999998</v>
      </c>
      <c r="M6899" s="798">
        <f t="shared" si="322"/>
        <v>8878.6556006403298</v>
      </c>
      <c r="N6899" s="303"/>
      <c r="S6899" s="786">
        <v>0</v>
      </c>
      <c r="T6899" s="781">
        <f>VLOOKUP(C6899,METADATA!$J$5:$Q$29,IF(E6899="HI",2,IF(E6899="LO",6,10))+IF(S6899=1,2,IF(D6899=7,1,(IF(WEEKDAY(B6899)=1,2,IF(WEEKDAY(B6899)=7,1,0))))))</f>
        <v>1</v>
      </c>
      <c r="U6899" s="781">
        <f>VLOOKUP(C6899,METADATA!$A$5:$H$29,IF(E6899="HI",2,IF(E6899="LO",6,10))+IF(S6899=1,2,IF(D6899=7,1,(IF(WEEKDAY(B6899)=1,2,IF(WEEKDAY(B6899)=7,1,0))))))</f>
        <v>1</v>
      </c>
    </row>
    <row r="6900" spans="2:21" ht="13.95" customHeight="1" x14ac:dyDescent="0.25">
      <c r="B6900" s="784">
        <f t="shared" si="323"/>
        <v>45670</v>
      </c>
      <c r="C6900" s="785">
        <v>8</v>
      </c>
      <c r="D6900" s="786">
        <f>IFERROR((INDEX(METADATA!$T$2:$T$20,MATCH(B6900,METADATA!$S$2:$S$20,0))),0)</f>
        <v>0</v>
      </c>
      <c r="E6900" s="785" t="str">
        <f t="shared" si="321"/>
        <v>LO</v>
      </c>
      <c r="F6900" s="786">
        <f>VLOOKUP(C6900,METADATA!$A$5:$H$29,IF(E6900="HI",2,IF(E6900="LO",6,10))+IF(D6900=1,2,IF(D6900=7,1,(IF(WEEKDAY(B6900)=1,2,IF(WEEKDAY(B6900)=7,1,0))))))</f>
        <v>1</v>
      </c>
      <c r="G6900" s="786">
        <f>VLOOKUP(C6900,METADATA!$J$5:$Q$29,IF(E6900="HI",2,IF(E6900="LO",6,10))+IF(D6900=1,2,IF(D6900=7,1,(IF(WEEKDAY(B6900)=1,2,IF(WEEKDAY(B6900)=7,1,0))))))</f>
        <v>1</v>
      </c>
      <c r="H6900" s="787">
        <v>8812.5</v>
      </c>
      <c r="I6900" s="788">
        <v>4236.135009765625</v>
      </c>
      <c r="K6900" s="795">
        <v>851.61249999999995</v>
      </c>
      <c r="M6900" s="798">
        <f t="shared" si="322"/>
        <v>9777.7807334262725</v>
      </c>
      <c r="N6900" s="303"/>
      <c r="S6900" s="786">
        <v>0</v>
      </c>
      <c r="T6900" s="781">
        <f>VLOOKUP(C6900,METADATA!$J$5:$Q$29,IF(E6900="HI",2,IF(E6900="LO",6,10))+IF(S6900=1,2,IF(D6900=7,1,(IF(WEEKDAY(B6900)=1,2,IF(WEEKDAY(B6900)=7,1,0))))))</f>
        <v>1</v>
      </c>
      <c r="U6900" s="781">
        <f>VLOOKUP(C6900,METADATA!$A$5:$H$29,IF(E6900="HI",2,IF(E6900="LO",6,10))+IF(S6900=1,2,IF(D6900=7,1,(IF(WEEKDAY(B6900)=1,2,IF(WEEKDAY(B6900)=7,1,0))))))</f>
        <v>1</v>
      </c>
    </row>
    <row r="6901" spans="2:21" ht="13.95" customHeight="1" x14ac:dyDescent="0.25">
      <c r="B6901" s="784">
        <f t="shared" si="323"/>
        <v>45670</v>
      </c>
      <c r="C6901" s="785">
        <v>9</v>
      </c>
      <c r="D6901" s="786">
        <f>IFERROR((INDEX(METADATA!$T$2:$T$20,MATCH(B6901,METADATA!$S$2:$S$20,0))),0)</f>
        <v>0</v>
      </c>
      <c r="E6901" s="785" t="str">
        <f t="shared" si="321"/>
        <v>LO</v>
      </c>
      <c r="F6901" s="786">
        <f>VLOOKUP(C6901,METADATA!$A$5:$H$29,IF(E6901="HI",2,IF(E6901="LO",6,10))+IF(D6901=1,2,IF(D6901=7,1,(IF(WEEKDAY(B6901)=1,2,IF(WEEKDAY(B6901)=7,1,0))))))</f>
        <v>2</v>
      </c>
      <c r="G6901" s="786">
        <f>VLOOKUP(C6901,METADATA!$J$5:$Q$29,IF(E6901="HI",2,IF(E6901="LO",6,10))+IF(D6901=1,2,IF(D6901=7,1,(IF(WEEKDAY(B6901)=1,2,IF(WEEKDAY(B6901)=7,1,0))))))</f>
        <v>1</v>
      </c>
      <c r="H6901" s="787">
        <v>9946.25</v>
      </c>
      <c r="I6901" s="788">
        <v>4245.4649353027344</v>
      </c>
      <c r="K6901" s="795">
        <v>856.5</v>
      </c>
      <c r="M6901" s="798">
        <f t="shared" si="322"/>
        <v>10814.428398181064</v>
      </c>
      <c r="N6901" s="303"/>
      <c r="S6901" s="786">
        <v>0</v>
      </c>
      <c r="T6901" s="781">
        <f>VLOOKUP(C6901,METADATA!$J$5:$Q$29,IF(E6901="HI",2,IF(E6901="LO",6,10))+IF(S6901=1,2,IF(D6901=7,1,(IF(WEEKDAY(B6901)=1,2,IF(WEEKDAY(B6901)=7,1,0))))))</f>
        <v>1</v>
      </c>
      <c r="U6901" s="781">
        <f>VLOOKUP(C6901,METADATA!$A$5:$H$29,IF(E6901="HI",2,IF(E6901="LO",6,10))+IF(S6901=1,2,IF(D6901=7,1,(IF(WEEKDAY(B6901)=1,2,IF(WEEKDAY(B6901)=7,1,0))))))</f>
        <v>2</v>
      </c>
    </row>
    <row r="6902" spans="2:21" ht="13.95" customHeight="1" x14ac:dyDescent="0.25">
      <c r="B6902" s="784">
        <f t="shared" si="323"/>
        <v>45670</v>
      </c>
      <c r="C6902" s="785">
        <v>10</v>
      </c>
      <c r="D6902" s="786">
        <f>IFERROR((INDEX(METADATA!$T$2:$T$20,MATCH(B6902,METADATA!$S$2:$S$20,0))),0)</f>
        <v>0</v>
      </c>
      <c r="E6902" s="785" t="str">
        <f t="shared" si="321"/>
        <v>LO</v>
      </c>
      <c r="F6902" s="786">
        <f>VLOOKUP(C6902,METADATA!$A$5:$H$29,IF(E6902="HI",2,IF(E6902="LO",6,10))+IF(D6902=1,2,IF(D6902=7,1,(IF(WEEKDAY(B6902)=1,2,IF(WEEKDAY(B6902)=7,1,0))))))</f>
        <v>2</v>
      </c>
      <c r="G6902" s="786">
        <f>VLOOKUP(C6902,METADATA!$J$5:$Q$29,IF(E6902="HI",2,IF(E6902="LO",6,10))+IF(D6902=1,2,IF(D6902=7,1,(IF(WEEKDAY(B6902)=1,2,IF(WEEKDAY(B6902)=7,1,0))))))</f>
        <v>2</v>
      </c>
      <c r="H6902" s="787">
        <v>10646</v>
      </c>
      <c r="I6902" s="788">
        <v>4301.0500183105469</v>
      </c>
      <c r="K6902" s="795">
        <v>824.32500000000005</v>
      </c>
      <c r="M6902" s="798">
        <f t="shared" si="322"/>
        <v>11482.001012890094</v>
      </c>
      <c r="N6902" s="303"/>
      <c r="S6902" s="786">
        <v>0</v>
      </c>
      <c r="T6902" s="781">
        <f>VLOOKUP(C6902,METADATA!$J$5:$Q$29,IF(E6902="HI",2,IF(E6902="LO",6,10))+IF(S6902=1,2,IF(D6902=7,1,(IF(WEEKDAY(B6902)=1,2,IF(WEEKDAY(B6902)=7,1,0))))))</f>
        <v>2</v>
      </c>
      <c r="U6902" s="781">
        <f>VLOOKUP(C6902,METADATA!$A$5:$H$29,IF(E6902="HI",2,IF(E6902="LO",6,10))+IF(S6902=1,2,IF(D6902=7,1,(IF(WEEKDAY(B6902)=1,2,IF(WEEKDAY(B6902)=7,1,0))))))</f>
        <v>2</v>
      </c>
    </row>
    <row r="6903" spans="2:21" ht="13.95" customHeight="1" x14ac:dyDescent="0.25">
      <c r="B6903" s="784">
        <f t="shared" si="323"/>
        <v>45670</v>
      </c>
      <c r="C6903" s="785">
        <v>11</v>
      </c>
      <c r="D6903" s="786">
        <f>IFERROR((INDEX(METADATA!$T$2:$T$20,MATCH(B6903,METADATA!$S$2:$S$20,0))),0)</f>
        <v>0</v>
      </c>
      <c r="E6903" s="785" t="str">
        <f t="shared" si="321"/>
        <v>LO</v>
      </c>
      <c r="F6903" s="786">
        <f>VLOOKUP(C6903,METADATA!$A$5:$H$29,IF(E6903="HI",2,IF(E6903="LO",6,10))+IF(D6903=1,2,IF(D6903=7,1,(IF(WEEKDAY(B6903)=1,2,IF(WEEKDAY(B6903)=7,1,0))))))</f>
        <v>2</v>
      </c>
      <c r="G6903" s="786">
        <f>VLOOKUP(C6903,METADATA!$J$5:$Q$29,IF(E6903="HI",2,IF(E6903="LO",6,10))+IF(D6903=1,2,IF(D6903=7,1,(IF(WEEKDAY(B6903)=1,2,IF(WEEKDAY(B6903)=7,1,0))))))</f>
        <v>2</v>
      </c>
      <c r="H6903" s="787">
        <v>11163.75</v>
      </c>
      <c r="I6903" s="788">
        <v>4349.5849914550781</v>
      </c>
      <c r="K6903" s="795">
        <v>882.73749999999995</v>
      </c>
      <c r="M6903" s="798">
        <f t="shared" si="322"/>
        <v>11981.160363687286</v>
      </c>
      <c r="N6903" s="303"/>
      <c r="S6903" s="786">
        <v>0</v>
      </c>
      <c r="T6903" s="781">
        <f>VLOOKUP(C6903,METADATA!$J$5:$Q$29,IF(E6903="HI",2,IF(E6903="LO",6,10))+IF(S6903=1,2,IF(D6903=7,1,(IF(WEEKDAY(B6903)=1,2,IF(WEEKDAY(B6903)=7,1,0))))))</f>
        <v>2</v>
      </c>
      <c r="U6903" s="781">
        <f>VLOOKUP(C6903,METADATA!$A$5:$H$29,IF(E6903="HI",2,IF(E6903="LO",6,10))+IF(S6903=1,2,IF(D6903=7,1,(IF(WEEKDAY(B6903)=1,2,IF(WEEKDAY(B6903)=7,1,0))))))</f>
        <v>2</v>
      </c>
    </row>
    <row r="6904" spans="2:21" ht="13.95" customHeight="1" x14ac:dyDescent="0.25">
      <c r="B6904" s="784">
        <f t="shared" si="323"/>
        <v>45670</v>
      </c>
      <c r="C6904" s="785">
        <v>12</v>
      </c>
      <c r="D6904" s="786">
        <f>IFERROR((INDEX(METADATA!$T$2:$T$20,MATCH(B6904,METADATA!$S$2:$S$20,0))),0)</f>
        <v>0</v>
      </c>
      <c r="E6904" s="785" t="str">
        <f t="shared" si="321"/>
        <v>LO</v>
      </c>
      <c r="F6904" s="786">
        <f>VLOOKUP(C6904,METADATA!$A$5:$H$29,IF(E6904="HI",2,IF(E6904="LO",6,10))+IF(D6904=1,2,IF(D6904=7,1,(IF(WEEKDAY(B6904)=1,2,IF(WEEKDAY(B6904)=7,1,0))))))</f>
        <v>2</v>
      </c>
      <c r="G6904" s="786">
        <f>VLOOKUP(C6904,METADATA!$J$5:$Q$29,IF(E6904="HI",2,IF(E6904="LO",6,10))+IF(D6904=1,2,IF(D6904=7,1,(IF(WEEKDAY(B6904)=1,2,IF(WEEKDAY(B6904)=7,1,0))))))</f>
        <v>2</v>
      </c>
      <c r="H6904" s="787">
        <v>11113</v>
      </c>
      <c r="I6904" s="788">
        <v>4352.5650634765625</v>
      </c>
      <c r="K6904" s="795">
        <v>909.3125</v>
      </c>
      <c r="M6904" s="798">
        <f t="shared" si="322"/>
        <v>11934.9734659025</v>
      </c>
      <c r="N6904" s="303"/>
      <c r="S6904" s="786">
        <v>0</v>
      </c>
      <c r="T6904" s="781">
        <f>VLOOKUP(C6904,METADATA!$J$5:$Q$29,IF(E6904="HI",2,IF(E6904="LO",6,10))+IF(S6904=1,2,IF(D6904=7,1,(IF(WEEKDAY(B6904)=1,2,IF(WEEKDAY(B6904)=7,1,0))))))</f>
        <v>2</v>
      </c>
      <c r="U6904" s="781">
        <f>VLOOKUP(C6904,METADATA!$A$5:$H$29,IF(E6904="HI",2,IF(E6904="LO",6,10))+IF(S6904=1,2,IF(D6904=7,1,(IF(WEEKDAY(B6904)=1,2,IF(WEEKDAY(B6904)=7,1,0))))))</f>
        <v>2</v>
      </c>
    </row>
    <row r="6905" spans="2:21" ht="13.95" customHeight="1" x14ac:dyDescent="0.25">
      <c r="B6905" s="784">
        <f t="shared" si="323"/>
        <v>45670</v>
      </c>
      <c r="C6905" s="785">
        <v>13</v>
      </c>
      <c r="D6905" s="786">
        <f>IFERROR((INDEX(METADATA!$T$2:$T$20,MATCH(B6905,METADATA!$S$2:$S$20,0))),0)</f>
        <v>0</v>
      </c>
      <c r="E6905" s="785" t="str">
        <f t="shared" si="321"/>
        <v>LO</v>
      </c>
      <c r="F6905" s="786">
        <f>VLOOKUP(C6905,METADATA!$A$5:$H$29,IF(E6905="HI",2,IF(E6905="LO",6,10))+IF(D6905=1,2,IF(D6905=7,1,(IF(WEEKDAY(B6905)=1,2,IF(WEEKDAY(B6905)=7,1,0))))))</f>
        <v>2</v>
      </c>
      <c r="G6905" s="786">
        <f>VLOOKUP(C6905,METADATA!$J$5:$Q$29,IF(E6905="HI",2,IF(E6905="LO",6,10))+IF(D6905=1,2,IF(D6905=7,1,(IF(WEEKDAY(B6905)=1,2,IF(WEEKDAY(B6905)=7,1,0))))))</f>
        <v>2</v>
      </c>
      <c r="H6905" s="787">
        <v>10977</v>
      </c>
      <c r="I6905" s="788">
        <v>3839.1749725341797</v>
      </c>
      <c r="K6905" s="795">
        <v>905.6</v>
      </c>
      <c r="M6905" s="798">
        <f t="shared" si="322"/>
        <v>11629.006555580439</v>
      </c>
      <c r="N6905" s="303"/>
      <c r="S6905" s="786">
        <v>0</v>
      </c>
      <c r="T6905" s="781">
        <f>VLOOKUP(C6905,METADATA!$J$5:$Q$29,IF(E6905="HI",2,IF(E6905="LO",6,10))+IF(S6905=1,2,IF(D6905=7,1,(IF(WEEKDAY(B6905)=1,2,IF(WEEKDAY(B6905)=7,1,0))))))</f>
        <v>2</v>
      </c>
      <c r="U6905" s="781">
        <f>VLOOKUP(C6905,METADATA!$A$5:$H$29,IF(E6905="HI",2,IF(E6905="LO",6,10))+IF(S6905=1,2,IF(D6905=7,1,(IF(WEEKDAY(B6905)=1,2,IF(WEEKDAY(B6905)=7,1,0))))))</f>
        <v>2</v>
      </c>
    </row>
    <row r="6906" spans="2:21" ht="13.95" customHeight="1" x14ac:dyDescent="0.25">
      <c r="B6906" s="784">
        <f t="shared" si="323"/>
        <v>45670</v>
      </c>
      <c r="C6906" s="785">
        <v>14</v>
      </c>
      <c r="D6906" s="786">
        <f>IFERROR((INDEX(METADATA!$T$2:$T$20,MATCH(B6906,METADATA!$S$2:$S$20,0))),0)</f>
        <v>0</v>
      </c>
      <c r="E6906" s="785" t="str">
        <f t="shared" si="321"/>
        <v>LO</v>
      </c>
      <c r="F6906" s="786">
        <f>VLOOKUP(C6906,METADATA!$A$5:$H$29,IF(E6906="HI",2,IF(E6906="LO",6,10))+IF(D6906=1,2,IF(D6906=7,1,(IF(WEEKDAY(B6906)=1,2,IF(WEEKDAY(B6906)=7,1,0))))))</f>
        <v>2</v>
      </c>
      <c r="G6906" s="786">
        <f>VLOOKUP(C6906,METADATA!$J$5:$Q$29,IF(E6906="HI",2,IF(E6906="LO",6,10))+IF(D6906=1,2,IF(D6906=7,1,(IF(WEEKDAY(B6906)=1,2,IF(WEEKDAY(B6906)=7,1,0))))))</f>
        <v>2</v>
      </c>
      <c r="H6906" s="787">
        <v>10525</v>
      </c>
      <c r="I6906" s="788">
        <v>4595.3999328613281</v>
      </c>
      <c r="K6906" s="795">
        <v>913.98749999999995</v>
      </c>
      <c r="M6906" s="798">
        <f t="shared" si="322"/>
        <v>11484.481944909048</v>
      </c>
      <c r="N6906" s="303"/>
      <c r="S6906" s="786">
        <v>0</v>
      </c>
      <c r="T6906" s="781">
        <f>VLOOKUP(C6906,METADATA!$J$5:$Q$29,IF(E6906="HI",2,IF(E6906="LO",6,10))+IF(S6906=1,2,IF(D6906=7,1,(IF(WEEKDAY(B6906)=1,2,IF(WEEKDAY(B6906)=7,1,0))))))</f>
        <v>2</v>
      </c>
      <c r="U6906" s="781">
        <f>VLOOKUP(C6906,METADATA!$A$5:$H$29,IF(E6906="HI",2,IF(E6906="LO",6,10))+IF(S6906=1,2,IF(D6906=7,1,(IF(WEEKDAY(B6906)=1,2,IF(WEEKDAY(B6906)=7,1,0))))))</f>
        <v>2</v>
      </c>
    </row>
    <row r="6907" spans="2:21" ht="13.95" customHeight="1" x14ac:dyDescent="0.25">
      <c r="B6907" s="784">
        <f t="shared" si="323"/>
        <v>45670</v>
      </c>
      <c r="C6907" s="785">
        <v>15</v>
      </c>
      <c r="D6907" s="786">
        <f>IFERROR((INDEX(METADATA!$T$2:$T$20,MATCH(B6907,METADATA!$S$2:$S$20,0))),0)</f>
        <v>0</v>
      </c>
      <c r="E6907" s="785" t="str">
        <f t="shared" si="321"/>
        <v>LO</v>
      </c>
      <c r="F6907" s="786">
        <f>VLOOKUP(C6907,METADATA!$A$5:$H$29,IF(E6907="HI",2,IF(E6907="LO",6,10))+IF(D6907=1,2,IF(D6907=7,1,(IF(WEEKDAY(B6907)=1,2,IF(WEEKDAY(B6907)=7,1,0))))))</f>
        <v>2</v>
      </c>
      <c r="G6907" s="786">
        <f>VLOOKUP(C6907,METADATA!$J$5:$Q$29,IF(E6907="HI",2,IF(E6907="LO",6,10))+IF(D6907=1,2,IF(D6907=7,1,(IF(WEEKDAY(B6907)=1,2,IF(WEEKDAY(B6907)=7,1,0))))))</f>
        <v>2</v>
      </c>
      <c r="H6907" s="787">
        <v>10550.75</v>
      </c>
      <c r="I6907" s="788">
        <v>4130.5899963378906</v>
      </c>
      <c r="K6907" s="795">
        <v>902.26250000000005</v>
      </c>
      <c r="M6907" s="798">
        <f t="shared" si="322"/>
        <v>11330.494220480705</v>
      </c>
      <c r="N6907" s="303"/>
      <c r="S6907" s="786">
        <v>0</v>
      </c>
      <c r="T6907" s="781">
        <f>VLOOKUP(C6907,METADATA!$J$5:$Q$29,IF(E6907="HI",2,IF(E6907="LO",6,10))+IF(S6907=1,2,IF(D6907=7,1,(IF(WEEKDAY(B6907)=1,2,IF(WEEKDAY(B6907)=7,1,0))))))</f>
        <v>2</v>
      </c>
      <c r="U6907" s="781">
        <f>VLOOKUP(C6907,METADATA!$A$5:$H$29,IF(E6907="HI",2,IF(E6907="LO",6,10))+IF(S6907=1,2,IF(D6907=7,1,(IF(WEEKDAY(B6907)=1,2,IF(WEEKDAY(B6907)=7,1,0))))))</f>
        <v>2</v>
      </c>
    </row>
    <row r="6908" spans="2:21" ht="13.95" customHeight="1" x14ac:dyDescent="0.25">
      <c r="B6908" s="784">
        <f t="shared" si="323"/>
        <v>45670</v>
      </c>
      <c r="C6908" s="785">
        <v>16</v>
      </c>
      <c r="D6908" s="786">
        <f>IFERROR((INDEX(METADATA!$T$2:$T$20,MATCH(B6908,METADATA!$S$2:$S$20,0))),0)</f>
        <v>0</v>
      </c>
      <c r="E6908" s="785" t="str">
        <f t="shared" si="321"/>
        <v>LO</v>
      </c>
      <c r="F6908" s="786">
        <f>VLOOKUP(C6908,METADATA!$A$5:$H$29,IF(E6908="HI",2,IF(E6908="LO",6,10))+IF(D6908=1,2,IF(D6908=7,1,(IF(WEEKDAY(B6908)=1,2,IF(WEEKDAY(B6908)=7,1,0))))))</f>
        <v>2</v>
      </c>
      <c r="G6908" s="786">
        <f>VLOOKUP(C6908,METADATA!$J$5:$Q$29,IF(E6908="HI",2,IF(E6908="LO",6,10))+IF(D6908=1,2,IF(D6908=7,1,(IF(WEEKDAY(B6908)=1,2,IF(WEEKDAY(B6908)=7,1,0))))))</f>
        <v>2</v>
      </c>
      <c r="H6908" s="787">
        <v>10754</v>
      </c>
      <c r="I6908" s="788">
        <v>3463.1649475097656</v>
      </c>
      <c r="K6908" s="795">
        <v>933.76250000000005</v>
      </c>
      <c r="M6908" s="798">
        <f t="shared" si="322"/>
        <v>11297.87712155077</v>
      </c>
      <c r="N6908" s="303"/>
      <c r="S6908" s="786">
        <v>0</v>
      </c>
      <c r="T6908" s="781">
        <f>VLOOKUP(C6908,METADATA!$J$5:$Q$29,IF(E6908="HI",2,IF(E6908="LO",6,10))+IF(S6908=1,2,IF(D6908=7,1,(IF(WEEKDAY(B6908)=1,2,IF(WEEKDAY(B6908)=7,1,0))))))</f>
        <v>2</v>
      </c>
      <c r="U6908" s="781">
        <f>VLOOKUP(C6908,METADATA!$A$5:$H$29,IF(E6908="HI",2,IF(E6908="LO",6,10))+IF(S6908=1,2,IF(D6908=7,1,(IF(WEEKDAY(B6908)=1,2,IF(WEEKDAY(B6908)=7,1,0))))))</f>
        <v>2</v>
      </c>
    </row>
    <row r="6909" spans="2:21" ht="13.95" customHeight="1" x14ac:dyDescent="0.25">
      <c r="B6909" s="784">
        <f t="shared" si="323"/>
        <v>45670</v>
      </c>
      <c r="C6909" s="785">
        <v>17</v>
      </c>
      <c r="D6909" s="786">
        <f>IFERROR((INDEX(METADATA!$T$2:$T$20,MATCH(B6909,METADATA!$S$2:$S$20,0))),0)</f>
        <v>0</v>
      </c>
      <c r="E6909" s="785" t="str">
        <f t="shared" si="321"/>
        <v>LO</v>
      </c>
      <c r="F6909" s="786">
        <f>VLOOKUP(C6909,METADATA!$A$5:$H$29,IF(E6909="HI",2,IF(E6909="LO",6,10))+IF(D6909=1,2,IF(D6909=7,1,(IF(WEEKDAY(B6909)=1,2,IF(WEEKDAY(B6909)=7,1,0))))))</f>
        <v>2</v>
      </c>
      <c r="G6909" s="786">
        <f>VLOOKUP(C6909,METADATA!$J$5:$Q$29,IF(E6909="HI",2,IF(E6909="LO",6,10))+IF(D6909=1,2,IF(D6909=7,1,(IF(WEEKDAY(B6909)=1,2,IF(WEEKDAY(B6909)=7,1,0))))))</f>
        <v>2</v>
      </c>
      <c r="H6909" s="787">
        <v>11492.25</v>
      </c>
      <c r="I6909" s="788">
        <v>3367.8524932861328</v>
      </c>
      <c r="K6909" s="795">
        <v>0</v>
      </c>
      <c r="M6909" s="798">
        <f t="shared" si="322"/>
        <v>11975.568482499426</v>
      </c>
      <c r="N6909" s="303"/>
      <c r="S6909" s="786">
        <v>0</v>
      </c>
      <c r="T6909" s="781">
        <f>VLOOKUP(C6909,METADATA!$J$5:$Q$29,IF(E6909="HI",2,IF(E6909="LO",6,10))+IF(S6909=1,2,IF(D6909=7,1,(IF(WEEKDAY(B6909)=1,2,IF(WEEKDAY(B6909)=7,1,0))))))</f>
        <v>2</v>
      </c>
      <c r="U6909" s="781">
        <f>VLOOKUP(C6909,METADATA!$A$5:$H$29,IF(E6909="HI",2,IF(E6909="LO",6,10))+IF(S6909=1,2,IF(D6909=7,1,(IF(WEEKDAY(B6909)=1,2,IF(WEEKDAY(B6909)=7,1,0))))))</f>
        <v>2</v>
      </c>
    </row>
    <row r="6910" spans="2:21" ht="13.95" customHeight="1" x14ac:dyDescent="0.25">
      <c r="B6910" s="784">
        <f t="shared" si="323"/>
        <v>45670</v>
      </c>
      <c r="C6910" s="785">
        <v>18</v>
      </c>
      <c r="D6910" s="786">
        <f>IFERROR((INDEX(METADATA!$T$2:$T$20,MATCH(B6910,METADATA!$S$2:$S$20,0))),0)</f>
        <v>0</v>
      </c>
      <c r="E6910" s="785" t="str">
        <f t="shared" si="321"/>
        <v>LO</v>
      </c>
      <c r="F6910" s="786">
        <f>VLOOKUP(C6910,METADATA!$A$5:$H$29,IF(E6910="HI",2,IF(E6910="LO",6,10))+IF(D6910=1,2,IF(D6910=7,1,(IF(WEEKDAY(B6910)=1,2,IF(WEEKDAY(B6910)=7,1,0))))))</f>
        <v>1</v>
      </c>
      <c r="G6910" s="786">
        <f>VLOOKUP(C6910,METADATA!$J$5:$Q$29,IF(E6910="HI",2,IF(E6910="LO",6,10))+IF(D6910=1,2,IF(D6910=7,1,(IF(WEEKDAY(B6910)=1,2,IF(WEEKDAY(B6910)=7,1,0))))))</f>
        <v>1</v>
      </c>
      <c r="H6910" s="787">
        <v>12255.75</v>
      </c>
      <c r="I6910" s="788">
        <v>3109.6524963378906</v>
      </c>
      <c r="K6910" s="795">
        <v>0</v>
      </c>
      <c r="M6910" s="798">
        <f t="shared" si="322"/>
        <v>12644.103238683259</v>
      </c>
      <c r="N6910" s="303"/>
      <c r="S6910" s="786">
        <v>0</v>
      </c>
      <c r="T6910" s="781">
        <f>VLOOKUP(C6910,METADATA!$J$5:$Q$29,IF(E6910="HI",2,IF(E6910="LO",6,10))+IF(S6910=1,2,IF(D6910=7,1,(IF(WEEKDAY(B6910)=1,2,IF(WEEKDAY(B6910)=7,1,0))))))</f>
        <v>1</v>
      </c>
      <c r="U6910" s="781">
        <f>VLOOKUP(C6910,METADATA!$A$5:$H$29,IF(E6910="HI",2,IF(E6910="LO",6,10))+IF(S6910=1,2,IF(D6910=7,1,(IF(WEEKDAY(B6910)=1,2,IF(WEEKDAY(B6910)=7,1,0))))))</f>
        <v>1</v>
      </c>
    </row>
    <row r="6911" spans="2:21" ht="13.95" customHeight="1" x14ac:dyDescent="0.25">
      <c r="B6911" s="784">
        <f t="shared" si="323"/>
        <v>45670</v>
      </c>
      <c r="C6911" s="785">
        <v>19</v>
      </c>
      <c r="D6911" s="786">
        <f>IFERROR((INDEX(METADATA!$T$2:$T$20,MATCH(B6911,METADATA!$S$2:$S$20,0))),0)</f>
        <v>0</v>
      </c>
      <c r="E6911" s="785" t="str">
        <f t="shared" si="321"/>
        <v>LO</v>
      </c>
      <c r="F6911" s="786">
        <f>VLOOKUP(C6911,METADATA!$A$5:$H$29,IF(E6911="HI",2,IF(E6911="LO",6,10))+IF(D6911=1,2,IF(D6911=7,1,(IF(WEEKDAY(B6911)=1,2,IF(WEEKDAY(B6911)=7,1,0))))))</f>
        <v>1</v>
      </c>
      <c r="G6911" s="786">
        <f>VLOOKUP(C6911,METADATA!$J$5:$Q$29,IF(E6911="HI",2,IF(E6911="LO",6,10))+IF(D6911=1,2,IF(D6911=7,1,(IF(WEEKDAY(B6911)=1,2,IF(WEEKDAY(B6911)=7,1,0))))))</f>
        <v>1</v>
      </c>
      <c r="H6911" s="787">
        <v>12042</v>
      </c>
      <c r="I6911" s="788">
        <v>1713.3575057983398</v>
      </c>
      <c r="K6911" s="795">
        <v>0</v>
      </c>
      <c r="M6911" s="798">
        <f t="shared" si="322"/>
        <v>12163.279078549316</v>
      </c>
      <c r="N6911" s="303"/>
      <c r="S6911" s="786">
        <v>0</v>
      </c>
      <c r="T6911" s="781">
        <f>VLOOKUP(C6911,METADATA!$J$5:$Q$29,IF(E6911="HI",2,IF(E6911="LO",6,10))+IF(S6911=1,2,IF(D6911=7,1,(IF(WEEKDAY(B6911)=1,2,IF(WEEKDAY(B6911)=7,1,0))))))</f>
        <v>1</v>
      </c>
      <c r="U6911" s="781">
        <f>VLOOKUP(C6911,METADATA!$A$5:$H$29,IF(E6911="HI",2,IF(E6911="LO",6,10))+IF(S6911=1,2,IF(D6911=7,1,(IF(WEEKDAY(B6911)=1,2,IF(WEEKDAY(B6911)=7,1,0))))))</f>
        <v>1</v>
      </c>
    </row>
    <row r="6912" spans="2:21" ht="13.95" customHeight="1" x14ac:dyDescent="0.25">
      <c r="B6912" s="784">
        <f t="shared" si="323"/>
        <v>45670</v>
      </c>
      <c r="C6912" s="785">
        <v>20</v>
      </c>
      <c r="D6912" s="786">
        <f>IFERROR((INDEX(METADATA!$T$2:$T$20,MATCH(B6912,METADATA!$S$2:$S$20,0))),0)</f>
        <v>0</v>
      </c>
      <c r="E6912" s="785" t="str">
        <f t="shared" si="321"/>
        <v>LO</v>
      </c>
      <c r="F6912" s="786">
        <f>VLOOKUP(C6912,METADATA!$A$5:$H$29,IF(E6912="HI",2,IF(E6912="LO",6,10))+IF(D6912=1,2,IF(D6912=7,1,(IF(WEEKDAY(B6912)=1,2,IF(WEEKDAY(B6912)=7,1,0))))))</f>
        <v>1</v>
      </c>
      <c r="G6912" s="786">
        <f>VLOOKUP(C6912,METADATA!$J$5:$Q$29,IF(E6912="HI",2,IF(E6912="LO",6,10))+IF(D6912=1,2,IF(D6912=7,1,(IF(WEEKDAY(B6912)=1,2,IF(WEEKDAY(B6912)=7,1,0))))))</f>
        <v>2</v>
      </c>
      <c r="H6912" s="787">
        <v>10727.25</v>
      </c>
      <c r="I6912" s="788">
        <v>1610.3549499511719</v>
      </c>
      <c r="K6912" s="795">
        <v>0</v>
      </c>
      <c r="M6912" s="798">
        <f t="shared" si="322"/>
        <v>10847.448346377698</v>
      </c>
      <c r="N6912" s="303"/>
      <c r="S6912" s="786">
        <v>0</v>
      </c>
      <c r="T6912" s="781">
        <f>VLOOKUP(C6912,METADATA!$J$5:$Q$29,IF(E6912="HI",2,IF(E6912="LO",6,10))+IF(S6912=1,2,IF(D6912=7,1,(IF(WEEKDAY(B6912)=1,2,IF(WEEKDAY(B6912)=7,1,0))))))</f>
        <v>2</v>
      </c>
      <c r="U6912" s="781">
        <f>VLOOKUP(C6912,METADATA!$A$5:$H$29,IF(E6912="HI",2,IF(E6912="LO",6,10))+IF(S6912=1,2,IF(D6912=7,1,(IF(WEEKDAY(B6912)=1,2,IF(WEEKDAY(B6912)=7,1,0))))))</f>
        <v>1</v>
      </c>
    </row>
    <row r="6913" spans="2:21" ht="13.95" customHeight="1" x14ac:dyDescent="0.25">
      <c r="B6913" s="784">
        <f t="shared" si="323"/>
        <v>45670</v>
      </c>
      <c r="C6913" s="785">
        <v>21</v>
      </c>
      <c r="D6913" s="786">
        <f>IFERROR((INDEX(METADATA!$T$2:$T$20,MATCH(B6913,METADATA!$S$2:$S$20,0))),0)</f>
        <v>0</v>
      </c>
      <c r="E6913" s="785" t="str">
        <f t="shared" si="321"/>
        <v>LO</v>
      </c>
      <c r="F6913" s="786">
        <f>VLOOKUP(C6913,METADATA!$A$5:$H$29,IF(E6913="HI",2,IF(E6913="LO",6,10))+IF(D6913=1,2,IF(D6913=7,1,(IF(WEEKDAY(B6913)=1,2,IF(WEEKDAY(B6913)=7,1,0))))))</f>
        <v>2</v>
      </c>
      <c r="G6913" s="786">
        <f>VLOOKUP(C6913,METADATA!$J$5:$Q$29,IF(E6913="HI",2,IF(E6913="LO",6,10))+IF(D6913=1,2,IF(D6913=7,1,(IF(WEEKDAY(B6913)=1,2,IF(WEEKDAY(B6913)=7,1,0))))))</f>
        <v>2</v>
      </c>
      <c r="H6913" s="787">
        <v>9655</v>
      </c>
      <c r="I6913" s="788">
        <v>1583.5699768066406</v>
      </c>
      <c r="K6913" s="795">
        <v>0</v>
      </c>
      <c r="M6913" s="798">
        <f t="shared" si="322"/>
        <v>9784.0032129718456</v>
      </c>
      <c r="N6913" s="303"/>
      <c r="S6913" s="786">
        <v>0</v>
      </c>
      <c r="T6913" s="781">
        <f>VLOOKUP(C6913,METADATA!$J$5:$Q$29,IF(E6913="HI",2,IF(E6913="LO",6,10))+IF(S6913=1,2,IF(D6913=7,1,(IF(WEEKDAY(B6913)=1,2,IF(WEEKDAY(B6913)=7,1,0))))))</f>
        <v>2</v>
      </c>
      <c r="U6913" s="781">
        <f>VLOOKUP(C6913,METADATA!$A$5:$H$29,IF(E6913="HI",2,IF(E6913="LO",6,10))+IF(S6913=1,2,IF(D6913=7,1,(IF(WEEKDAY(B6913)=1,2,IF(WEEKDAY(B6913)=7,1,0))))))</f>
        <v>2</v>
      </c>
    </row>
    <row r="6914" spans="2:21" ht="13.95" customHeight="1" x14ac:dyDescent="0.25">
      <c r="B6914" s="784">
        <f t="shared" si="323"/>
        <v>45670</v>
      </c>
      <c r="C6914" s="785">
        <v>22</v>
      </c>
      <c r="D6914" s="786">
        <f>IFERROR((INDEX(METADATA!$T$2:$T$20,MATCH(B6914,METADATA!$S$2:$S$20,0))),0)</f>
        <v>0</v>
      </c>
      <c r="E6914" s="785" t="str">
        <f t="shared" si="321"/>
        <v>LO</v>
      </c>
      <c r="F6914" s="786">
        <f>VLOOKUP(C6914,METADATA!$A$5:$H$29,IF(E6914="HI",2,IF(E6914="LO",6,10))+IF(D6914=1,2,IF(D6914=7,1,(IF(WEEKDAY(B6914)=1,2,IF(WEEKDAY(B6914)=7,1,0))))))</f>
        <v>3</v>
      </c>
      <c r="G6914" s="786">
        <f>VLOOKUP(C6914,METADATA!$J$5:$Q$29,IF(E6914="HI",2,IF(E6914="LO",6,10))+IF(D6914=1,2,IF(D6914=7,1,(IF(WEEKDAY(B6914)=1,2,IF(WEEKDAY(B6914)=7,1,0))))))</f>
        <v>3</v>
      </c>
      <c r="H6914" s="787">
        <v>8665.5</v>
      </c>
      <c r="I6914" s="788">
        <v>1626.3324890136719</v>
      </c>
      <c r="K6914" s="795">
        <v>0</v>
      </c>
      <c r="M6914" s="798">
        <f t="shared" si="322"/>
        <v>8816.7934996131899</v>
      </c>
      <c r="N6914" s="303"/>
      <c r="S6914" s="786">
        <v>0</v>
      </c>
      <c r="T6914" s="781">
        <f>VLOOKUP(C6914,METADATA!$J$5:$Q$29,IF(E6914="HI",2,IF(E6914="LO",6,10))+IF(S6914=1,2,IF(D6914=7,1,(IF(WEEKDAY(B6914)=1,2,IF(WEEKDAY(B6914)=7,1,0))))))</f>
        <v>3</v>
      </c>
      <c r="U6914" s="781">
        <f>VLOOKUP(C6914,METADATA!$A$5:$H$29,IF(E6914="HI",2,IF(E6914="LO",6,10))+IF(S6914=1,2,IF(D6914=7,1,(IF(WEEKDAY(B6914)=1,2,IF(WEEKDAY(B6914)=7,1,0))))))</f>
        <v>3</v>
      </c>
    </row>
    <row r="6915" spans="2:21" ht="13.95" customHeight="1" x14ac:dyDescent="0.25">
      <c r="B6915" s="784">
        <f t="shared" si="323"/>
        <v>45670</v>
      </c>
      <c r="C6915" s="785">
        <v>23</v>
      </c>
      <c r="D6915" s="786">
        <f>IFERROR((INDEX(METADATA!$T$2:$T$20,MATCH(B6915,METADATA!$S$2:$S$20,0))),0)</f>
        <v>0</v>
      </c>
      <c r="E6915" s="785" t="str">
        <f t="shared" si="321"/>
        <v>LO</v>
      </c>
      <c r="F6915" s="786">
        <f>VLOOKUP(C6915,METADATA!$A$5:$H$29,IF(E6915="HI",2,IF(E6915="LO",6,10))+IF(D6915=1,2,IF(D6915=7,1,(IF(WEEKDAY(B6915)=1,2,IF(WEEKDAY(B6915)=7,1,0))))))</f>
        <v>3</v>
      </c>
      <c r="G6915" s="786">
        <f>VLOOKUP(C6915,METADATA!$J$5:$Q$29,IF(E6915="HI",2,IF(E6915="LO",6,10))+IF(D6915=1,2,IF(D6915=7,1,(IF(WEEKDAY(B6915)=1,2,IF(WEEKDAY(B6915)=7,1,0))))))</f>
        <v>3</v>
      </c>
      <c r="H6915" s="787">
        <v>7860.25</v>
      </c>
      <c r="I6915" s="788">
        <v>1685.447509765625</v>
      </c>
      <c r="K6915" s="795">
        <v>0</v>
      </c>
      <c r="M6915" s="798">
        <f t="shared" si="322"/>
        <v>8038.9217791116207</v>
      </c>
      <c r="N6915" s="303"/>
      <c r="S6915" s="786">
        <v>0</v>
      </c>
      <c r="T6915" s="781">
        <f>VLOOKUP(C6915,METADATA!$J$5:$Q$29,IF(E6915="HI",2,IF(E6915="LO",6,10))+IF(S6915=1,2,IF(D6915=7,1,(IF(WEEKDAY(B6915)=1,2,IF(WEEKDAY(B6915)=7,1,0))))))</f>
        <v>3</v>
      </c>
      <c r="U6915" s="781">
        <f>VLOOKUP(C6915,METADATA!$A$5:$H$29,IF(E6915="HI",2,IF(E6915="LO",6,10))+IF(S6915=1,2,IF(D6915=7,1,(IF(WEEKDAY(B6915)=1,2,IF(WEEKDAY(B6915)=7,1,0))))))</f>
        <v>3</v>
      </c>
    </row>
    <row r="6916" spans="2:21" ht="13.95" customHeight="1" x14ac:dyDescent="0.25">
      <c r="B6916" s="784">
        <f t="shared" si="323"/>
        <v>45671</v>
      </c>
      <c r="C6916" s="785">
        <v>0</v>
      </c>
      <c r="D6916" s="786">
        <f>IFERROR((INDEX(METADATA!$T$2:$T$20,MATCH(B6916,METADATA!$S$2:$S$20,0))),0)</f>
        <v>0</v>
      </c>
      <c r="E6916" s="785" t="str">
        <f t="shared" ref="E6916:E6979" si="324">IF(B6916="","",IF(AND(MONTH(B6916)&gt;=MONTH($AA$9),MONTH(B6916)&lt;=MONTH($AA$11)),"HI","LO"))</f>
        <v>LO</v>
      </c>
      <c r="F6916" s="786">
        <f>VLOOKUP(C6916,METADATA!$A$5:$H$29,IF(E6916="HI",2,IF(E6916="LO",6,10))+IF(D6916=1,2,IF(D6916=7,1,(IF(WEEKDAY(B6916)=1,2,IF(WEEKDAY(B6916)=7,1,0))))))</f>
        <v>3</v>
      </c>
      <c r="G6916" s="786">
        <f>VLOOKUP(C6916,METADATA!$J$5:$Q$29,IF(E6916="HI",2,IF(E6916="LO",6,10))+IF(D6916=1,2,IF(D6916=7,1,(IF(WEEKDAY(B6916)=1,2,IF(WEEKDAY(B6916)=7,1,0))))))</f>
        <v>3</v>
      </c>
      <c r="H6916" s="787">
        <v>7457.25</v>
      </c>
      <c r="I6916" s="788">
        <v>3623.2949447631836</v>
      </c>
      <c r="K6916" s="795">
        <v>0</v>
      </c>
      <c r="M6916" s="798">
        <f t="shared" ref="M6916:M6979" si="325">SQRT(H6916^2+I6916^2)</f>
        <v>8290.8892055826218</v>
      </c>
      <c r="N6916" s="303"/>
      <c r="S6916" s="786">
        <v>0</v>
      </c>
      <c r="T6916" s="781">
        <f>VLOOKUP(C6916,METADATA!$J$5:$Q$29,IF(E6916="HI",2,IF(E6916="LO",6,10))+IF(S6916=1,2,IF(D6916=7,1,(IF(WEEKDAY(B6916)=1,2,IF(WEEKDAY(B6916)=7,1,0))))))</f>
        <v>3</v>
      </c>
      <c r="U6916" s="781">
        <f>VLOOKUP(C6916,METADATA!$A$5:$H$29,IF(E6916="HI",2,IF(E6916="LO",6,10))+IF(S6916=1,2,IF(D6916=7,1,(IF(WEEKDAY(B6916)=1,2,IF(WEEKDAY(B6916)=7,1,0))))))</f>
        <v>3</v>
      </c>
    </row>
    <row r="6917" spans="2:21" ht="13.95" customHeight="1" x14ac:dyDescent="0.25">
      <c r="B6917" s="784">
        <f t="shared" si="323"/>
        <v>45671</v>
      </c>
      <c r="C6917" s="785">
        <v>1</v>
      </c>
      <c r="D6917" s="786">
        <f>IFERROR((INDEX(METADATA!$T$2:$T$20,MATCH(B6917,METADATA!$S$2:$S$20,0))),0)</f>
        <v>0</v>
      </c>
      <c r="E6917" s="785" t="str">
        <f t="shared" si="324"/>
        <v>LO</v>
      </c>
      <c r="F6917" s="786">
        <f>VLOOKUP(C6917,METADATA!$A$5:$H$29,IF(E6917="HI",2,IF(E6917="LO",6,10))+IF(D6917=1,2,IF(D6917=7,1,(IF(WEEKDAY(B6917)=1,2,IF(WEEKDAY(B6917)=7,1,0))))))</f>
        <v>3</v>
      </c>
      <c r="G6917" s="786">
        <f>VLOOKUP(C6917,METADATA!$J$5:$Q$29,IF(E6917="HI",2,IF(E6917="LO",6,10))+IF(D6917=1,2,IF(D6917=7,1,(IF(WEEKDAY(B6917)=1,2,IF(WEEKDAY(B6917)=7,1,0))))))</f>
        <v>3</v>
      </c>
      <c r="H6917" s="787">
        <v>7135.5</v>
      </c>
      <c r="I6917" s="788">
        <v>4689.1501159667969</v>
      </c>
      <c r="K6917" s="795">
        <v>0</v>
      </c>
      <c r="M6917" s="798">
        <f t="shared" si="325"/>
        <v>8538.3540018010153</v>
      </c>
      <c r="N6917" s="303"/>
      <c r="S6917" s="786">
        <v>0</v>
      </c>
      <c r="T6917" s="781">
        <f>VLOOKUP(C6917,METADATA!$J$5:$Q$29,IF(E6917="HI",2,IF(E6917="LO",6,10))+IF(S6917=1,2,IF(D6917=7,1,(IF(WEEKDAY(B6917)=1,2,IF(WEEKDAY(B6917)=7,1,0))))))</f>
        <v>3</v>
      </c>
      <c r="U6917" s="781">
        <f>VLOOKUP(C6917,METADATA!$A$5:$H$29,IF(E6917="HI",2,IF(E6917="LO",6,10))+IF(S6917=1,2,IF(D6917=7,1,(IF(WEEKDAY(B6917)=1,2,IF(WEEKDAY(B6917)=7,1,0))))))</f>
        <v>3</v>
      </c>
    </row>
    <row r="6918" spans="2:21" ht="13.95" customHeight="1" x14ac:dyDescent="0.25">
      <c r="B6918" s="784">
        <f t="shared" si="323"/>
        <v>45671</v>
      </c>
      <c r="C6918" s="785">
        <v>2</v>
      </c>
      <c r="D6918" s="786">
        <f>IFERROR((INDEX(METADATA!$T$2:$T$20,MATCH(B6918,METADATA!$S$2:$S$20,0))),0)</f>
        <v>0</v>
      </c>
      <c r="E6918" s="785" t="str">
        <f t="shared" si="324"/>
        <v>LO</v>
      </c>
      <c r="F6918" s="786">
        <f>VLOOKUP(C6918,METADATA!$A$5:$H$29,IF(E6918="HI",2,IF(E6918="LO",6,10))+IF(D6918=1,2,IF(D6918=7,1,(IF(WEEKDAY(B6918)=1,2,IF(WEEKDAY(B6918)=7,1,0))))))</f>
        <v>3</v>
      </c>
      <c r="G6918" s="786">
        <f>VLOOKUP(C6918,METADATA!$J$5:$Q$29,IF(E6918="HI",2,IF(E6918="LO",6,10))+IF(D6918=1,2,IF(D6918=7,1,(IF(WEEKDAY(B6918)=1,2,IF(WEEKDAY(B6918)=7,1,0))))))</f>
        <v>3</v>
      </c>
      <c r="H6918" s="787">
        <v>6977</v>
      </c>
      <c r="I6918" s="788">
        <v>4536.8700561523438</v>
      </c>
      <c r="K6918" s="795">
        <v>0</v>
      </c>
      <c r="M6918" s="798">
        <f t="shared" si="325"/>
        <v>8322.362579605131</v>
      </c>
      <c r="N6918" s="303"/>
      <c r="S6918" s="786">
        <v>0</v>
      </c>
      <c r="T6918" s="781">
        <f>VLOOKUP(C6918,METADATA!$J$5:$Q$29,IF(E6918="HI",2,IF(E6918="LO",6,10))+IF(S6918=1,2,IF(D6918=7,1,(IF(WEEKDAY(B6918)=1,2,IF(WEEKDAY(B6918)=7,1,0))))))</f>
        <v>3</v>
      </c>
      <c r="U6918" s="781">
        <f>VLOOKUP(C6918,METADATA!$A$5:$H$29,IF(E6918="HI",2,IF(E6918="LO",6,10))+IF(S6918=1,2,IF(D6918=7,1,(IF(WEEKDAY(B6918)=1,2,IF(WEEKDAY(B6918)=7,1,0))))))</f>
        <v>3</v>
      </c>
    </row>
    <row r="6919" spans="2:21" ht="13.95" customHeight="1" x14ac:dyDescent="0.25">
      <c r="B6919" s="784">
        <f t="shared" si="323"/>
        <v>45671</v>
      </c>
      <c r="C6919" s="785">
        <v>3</v>
      </c>
      <c r="D6919" s="786">
        <f>IFERROR((INDEX(METADATA!$T$2:$T$20,MATCH(B6919,METADATA!$S$2:$S$20,0))),0)</f>
        <v>0</v>
      </c>
      <c r="E6919" s="785" t="str">
        <f t="shared" si="324"/>
        <v>LO</v>
      </c>
      <c r="F6919" s="786">
        <f>VLOOKUP(C6919,METADATA!$A$5:$H$29,IF(E6919="HI",2,IF(E6919="LO",6,10))+IF(D6919=1,2,IF(D6919=7,1,(IF(WEEKDAY(B6919)=1,2,IF(WEEKDAY(B6919)=7,1,0))))))</f>
        <v>3</v>
      </c>
      <c r="G6919" s="786">
        <f>VLOOKUP(C6919,METADATA!$J$5:$Q$29,IF(E6919="HI",2,IF(E6919="LO",6,10))+IF(D6919=1,2,IF(D6919=7,1,(IF(WEEKDAY(B6919)=1,2,IF(WEEKDAY(B6919)=7,1,0))))))</f>
        <v>3</v>
      </c>
      <c r="H6919" s="787">
        <v>7019.75</v>
      </c>
      <c r="I6919" s="788">
        <v>4063.8999633789063</v>
      </c>
      <c r="K6919" s="795">
        <v>0</v>
      </c>
      <c r="M6919" s="798">
        <f t="shared" si="325"/>
        <v>8111.2374502816201</v>
      </c>
      <c r="N6919" s="303"/>
      <c r="S6919" s="786">
        <v>0</v>
      </c>
      <c r="T6919" s="781">
        <f>VLOOKUP(C6919,METADATA!$J$5:$Q$29,IF(E6919="HI",2,IF(E6919="LO",6,10))+IF(S6919=1,2,IF(D6919=7,1,(IF(WEEKDAY(B6919)=1,2,IF(WEEKDAY(B6919)=7,1,0))))))</f>
        <v>3</v>
      </c>
      <c r="U6919" s="781">
        <f>VLOOKUP(C6919,METADATA!$A$5:$H$29,IF(E6919="HI",2,IF(E6919="LO",6,10))+IF(S6919=1,2,IF(D6919=7,1,(IF(WEEKDAY(B6919)=1,2,IF(WEEKDAY(B6919)=7,1,0))))))</f>
        <v>3</v>
      </c>
    </row>
    <row r="6920" spans="2:21" ht="13.95" customHeight="1" x14ac:dyDescent="0.25">
      <c r="B6920" s="784">
        <f t="shared" si="323"/>
        <v>45671</v>
      </c>
      <c r="C6920" s="785">
        <v>4</v>
      </c>
      <c r="D6920" s="786">
        <f>IFERROR((INDEX(METADATA!$T$2:$T$20,MATCH(B6920,METADATA!$S$2:$S$20,0))),0)</f>
        <v>0</v>
      </c>
      <c r="E6920" s="785" t="str">
        <f t="shared" si="324"/>
        <v>LO</v>
      </c>
      <c r="F6920" s="786">
        <f>VLOOKUP(C6920,METADATA!$A$5:$H$29,IF(E6920="HI",2,IF(E6920="LO",6,10))+IF(D6920=1,2,IF(D6920=7,1,(IF(WEEKDAY(B6920)=1,2,IF(WEEKDAY(B6920)=7,1,0))))))</f>
        <v>3</v>
      </c>
      <c r="G6920" s="786">
        <f>VLOOKUP(C6920,METADATA!$J$5:$Q$29,IF(E6920="HI",2,IF(E6920="LO",6,10))+IF(D6920=1,2,IF(D6920=7,1,(IF(WEEKDAY(B6920)=1,2,IF(WEEKDAY(B6920)=7,1,0))))))</f>
        <v>3</v>
      </c>
      <c r="H6920" s="787">
        <v>7336.75</v>
      </c>
      <c r="I6920" s="788">
        <v>4041.5600280761719</v>
      </c>
      <c r="K6920" s="795">
        <v>870.51250000000005</v>
      </c>
      <c r="M6920" s="798">
        <f t="shared" si="325"/>
        <v>8376.2824703470378</v>
      </c>
      <c r="N6920" s="303"/>
      <c r="S6920" s="786">
        <v>0</v>
      </c>
      <c r="T6920" s="781">
        <f>VLOOKUP(C6920,METADATA!$J$5:$Q$29,IF(E6920="HI",2,IF(E6920="LO",6,10))+IF(S6920=1,2,IF(D6920=7,1,(IF(WEEKDAY(B6920)=1,2,IF(WEEKDAY(B6920)=7,1,0))))))</f>
        <v>3</v>
      </c>
      <c r="U6920" s="781">
        <f>VLOOKUP(C6920,METADATA!$A$5:$H$29,IF(E6920="HI",2,IF(E6920="LO",6,10))+IF(S6920=1,2,IF(D6920=7,1,(IF(WEEKDAY(B6920)=1,2,IF(WEEKDAY(B6920)=7,1,0))))))</f>
        <v>3</v>
      </c>
    </row>
    <row r="6921" spans="2:21" ht="13.95" customHeight="1" x14ac:dyDescent="0.25">
      <c r="B6921" s="784">
        <f t="shared" si="323"/>
        <v>45671</v>
      </c>
      <c r="C6921" s="785">
        <v>5</v>
      </c>
      <c r="D6921" s="786">
        <f>IFERROR((INDEX(METADATA!$T$2:$T$20,MATCH(B6921,METADATA!$S$2:$S$20,0))),0)</f>
        <v>0</v>
      </c>
      <c r="E6921" s="785" t="str">
        <f t="shared" si="324"/>
        <v>LO</v>
      </c>
      <c r="F6921" s="786">
        <f>VLOOKUP(C6921,METADATA!$A$5:$H$29,IF(E6921="HI",2,IF(E6921="LO",6,10))+IF(D6921=1,2,IF(D6921=7,1,(IF(WEEKDAY(B6921)=1,2,IF(WEEKDAY(B6921)=7,1,0))))))</f>
        <v>3</v>
      </c>
      <c r="G6921" s="786">
        <f>VLOOKUP(C6921,METADATA!$J$5:$Q$29,IF(E6921="HI",2,IF(E6921="LO",6,10))+IF(D6921=1,2,IF(D6921=7,1,(IF(WEEKDAY(B6921)=1,2,IF(WEEKDAY(B6921)=7,1,0))))))</f>
        <v>3</v>
      </c>
      <c r="H6921" s="787">
        <v>7648.25</v>
      </c>
      <c r="I6921" s="788">
        <v>4425.675048828125</v>
      </c>
      <c r="K6921" s="795">
        <v>865.8125</v>
      </c>
      <c r="M6921" s="798">
        <f t="shared" si="325"/>
        <v>8836.4205253213149</v>
      </c>
      <c r="N6921" s="303"/>
      <c r="S6921" s="786">
        <v>0</v>
      </c>
      <c r="T6921" s="781">
        <f>VLOOKUP(C6921,METADATA!$J$5:$Q$29,IF(E6921="HI",2,IF(E6921="LO",6,10))+IF(S6921=1,2,IF(D6921=7,1,(IF(WEEKDAY(B6921)=1,2,IF(WEEKDAY(B6921)=7,1,0))))))</f>
        <v>3</v>
      </c>
      <c r="U6921" s="781">
        <f>VLOOKUP(C6921,METADATA!$A$5:$H$29,IF(E6921="HI",2,IF(E6921="LO",6,10))+IF(S6921=1,2,IF(D6921=7,1,(IF(WEEKDAY(B6921)=1,2,IF(WEEKDAY(B6921)=7,1,0))))))</f>
        <v>3</v>
      </c>
    </row>
    <row r="6922" spans="2:21" ht="13.95" customHeight="1" x14ac:dyDescent="0.25">
      <c r="B6922" s="784">
        <f t="shared" si="323"/>
        <v>45671</v>
      </c>
      <c r="C6922" s="785">
        <v>6</v>
      </c>
      <c r="D6922" s="786">
        <f>IFERROR((INDEX(METADATA!$T$2:$T$20,MATCH(B6922,METADATA!$S$2:$S$20,0))),0)</f>
        <v>0</v>
      </c>
      <c r="E6922" s="785" t="str">
        <f t="shared" si="324"/>
        <v>LO</v>
      </c>
      <c r="F6922" s="786">
        <f>VLOOKUP(C6922,METADATA!$A$5:$H$29,IF(E6922="HI",2,IF(E6922="LO",6,10))+IF(D6922=1,2,IF(D6922=7,1,(IF(WEEKDAY(B6922)=1,2,IF(WEEKDAY(B6922)=7,1,0))))))</f>
        <v>2</v>
      </c>
      <c r="G6922" s="786">
        <f>VLOOKUP(C6922,METADATA!$J$5:$Q$29,IF(E6922="HI",2,IF(E6922="LO",6,10))+IF(D6922=1,2,IF(D6922=7,1,(IF(WEEKDAY(B6922)=1,2,IF(WEEKDAY(B6922)=7,1,0))))))</f>
        <v>2</v>
      </c>
      <c r="H6922" s="787">
        <v>8458.5</v>
      </c>
      <c r="I6922" s="788">
        <v>4276.5400390625</v>
      </c>
      <c r="K6922" s="795">
        <v>834.63750000000005</v>
      </c>
      <c r="M6922" s="798">
        <f t="shared" si="325"/>
        <v>9478.1336219587392</v>
      </c>
      <c r="N6922" s="303"/>
      <c r="S6922" s="786">
        <v>0</v>
      </c>
      <c r="T6922" s="781">
        <f>VLOOKUP(C6922,METADATA!$J$5:$Q$29,IF(E6922="HI",2,IF(E6922="LO",6,10))+IF(S6922=1,2,IF(D6922=7,1,(IF(WEEKDAY(B6922)=1,2,IF(WEEKDAY(B6922)=7,1,0))))))</f>
        <v>2</v>
      </c>
      <c r="U6922" s="781">
        <f>VLOOKUP(C6922,METADATA!$A$5:$H$29,IF(E6922="HI",2,IF(E6922="LO",6,10))+IF(S6922=1,2,IF(D6922=7,1,(IF(WEEKDAY(B6922)=1,2,IF(WEEKDAY(B6922)=7,1,0))))))</f>
        <v>2</v>
      </c>
    </row>
    <row r="6923" spans="2:21" ht="13.95" customHeight="1" x14ac:dyDescent="0.25">
      <c r="B6923" s="784">
        <f t="shared" si="323"/>
        <v>45671</v>
      </c>
      <c r="C6923" s="785">
        <v>7</v>
      </c>
      <c r="D6923" s="786">
        <f>IFERROR((INDEX(METADATA!$T$2:$T$20,MATCH(B6923,METADATA!$S$2:$S$20,0))),0)</f>
        <v>0</v>
      </c>
      <c r="E6923" s="785" t="str">
        <f t="shared" si="324"/>
        <v>LO</v>
      </c>
      <c r="F6923" s="786">
        <f>VLOOKUP(C6923,METADATA!$A$5:$H$29,IF(E6923="HI",2,IF(E6923="LO",6,10))+IF(D6923=1,2,IF(D6923=7,1,(IF(WEEKDAY(B6923)=1,2,IF(WEEKDAY(B6923)=7,1,0))))))</f>
        <v>1</v>
      </c>
      <c r="G6923" s="786">
        <f>VLOOKUP(C6923,METADATA!$J$5:$Q$29,IF(E6923="HI",2,IF(E6923="LO",6,10))+IF(D6923=1,2,IF(D6923=7,1,(IF(WEEKDAY(B6923)=1,2,IF(WEEKDAY(B6923)=7,1,0))))))</f>
        <v>1</v>
      </c>
      <c r="H6923" s="787">
        <v>9049.25</v>
      </c>
      <c r="I6923" s="788">
        <v>4461.0949401855469</v>
      </c>
      <c r="K6923" s="795">
        <v>847.33749999999998</v>
      </c>
      <c r="M6923" s="798">
        <f t="shared" si="325"/>
        <v>10089.117584201756</v>
      </c>
      <c r="N6923" s="303"/>
      <c r="S6923" s="786">
        <v>0</v>
      </c>
      <c r="T6923" s="781">
        <f>VLOOKUP(C6923,METADATA!$J$5:$Q$29,IF(E6923="HI",2,IF(E6923="LO",6,10))+IF(S6923=1,2,IF(D6923=7,1,(IF(WEEKDAY(B6923)=1,2,IF(WEEKDAY(B6923)=7,1,0))))))</f>
        <v>1</v>
      </c>
      <c r="U6923" s="781">
        <f>VLOOKUP(C6923,METADATA!$A$5:$H$29,IF(E6923="HI",2,IF(E6923="LO",6,10))+IF(S6923=1,2,IF(D6923=7,1,(IF(WEEKDAY(B6923)=1,2,IF(WEEKDAY(B6923)=7,1,0))))))</f>
        <v>1</v>
      </c>
    </row>
    <row r="6924" spans="2:21" ht="13.95" customHeight="1" x14ac:dyDescent="0.25">
      <c r="B6924" s="784">
        <f t="shared" si="323"/>
        <v>45671</v>
      </c>
      <c r="C6924" s="785">
        <v>8</v>
      </c>
      <c r="D6924" s="786">
        <f>IFERROR((INDEX(METADATA!$T$2:$T$20,MATCH(B6924,METADATA!$S$2:$S$20,0))),0)</f>
        <v>0</v>
      </c>
      <c r="E6924" s="785" t="str">
        <f t="shared" si="324"/>
        <v>LO</v>
      </c>
      <c r="F6924" s="786">
        <f>VLOOKUP(C6924,METADATA!$A$5:$H$29,IF(E6924="HI",2,IF(E6924="LO",6,10))+IF(D6924=1,2,IF(D6924=7,1,(IF(WEEKDAY(B6924)=1,2,IF(WEEKDAY(B6924)=7,1,0))))))</f>
        <v>1</v>
      </c>
      <c r="G6924" s="786">
        <f>VLOOKUP(C6924,METADATA!$J$5:$Q$29,IF(E6924="HI",2,IF(E6924="LO",6,10))+IF(D6924=1,2,IF(D6924=7,1,(IF(WEEKDAY(B6924)=1,2,IF(WEEKDAY(B6924)=7,1,0))))))</f>
        <v>1</v>
      </c>
      <c r="H6924" s="787">
        <v>10183.25</v>
      </c>
      <c r="I6924" s="788">
        <v>4376.1349487304688</v>
      </c>
      <c r="K6924" s="795">
        <v>851.61249999999995</v>
      </c>
      <c r="M6924" s="798">
        <f t="shared" si="325"/>
        <v>11083.733019700547</v>
      </c>
      <c r="N6924" s="303"/>
      <c r="S6924" s="786">
        <v>0</v>
      </c>
      <c r="T6924" s="781">
        <f>VLOOKUP(C6924,METADATA!$J$5:$Q$29,IF(E6924="HI",2,IF(E6924="LO",6,10))+IF(S6924=1,2,IF(D6924=7,1,(IF(WEEKDAY(B6924)=1,2,IF(WEEKDAY(B6924)=7,1,0))))))</f>
        <v>1</v>
      </c>
      <c r="U6924" s="781">
        <f>VLOOKUP(C6924,METADATA!$A$5:$H$29,IF(E6924="HI",2,IF(E6924="LO",6,10))+IF(S6924=1,2,IF(D6924=7,1,(IF(WEEKDAY(B6924)=1,2,IF(WEEKDAY(B6924)=7,1,0))))))</f>
        <v>1</v>
      </c>
    </row>
    <row r="6925" spans="2:21" ht="13.95" customHeight="1" x14ac:dyDescent="0.25">
      <c r="B6925" s="784">
        <f t="shared" si="323"/>
        <v>45671</v>
      </c>
      <c r="C6925" s="785">
        <v>9</v>
      </c>
      <c r="D6925" s="786">
        <f>IFERROR((INDEX(METADATA!$T$2:$T$20,MATCH(B6925,METADATA!$S$2:$S$20,0))),0)</f>
        <v>0</v>
      </c>
      <c r="E6925" s="785" t="str">
        <f t="shared" si="324"/>
        <v>LO</v>
      </c>
      <c r="F6925" s="786">
        <f>VLOOKUP(C6925,METADATA!$A$5:$H$29,IF(E6925="HI",2,IF(E6925="LO",6,10))+IF(D6925=1,2,IF(D6925=7,1,(IF(WEEKDAY(B6925)=1,2,IF(WEEKDAY(B6925)=7,1,0))))))</f>
        <v>2</v>
      </c>
      <c r="G6925" s="786">
        <f>VLOOKUP(C6925,METADATA!$J$5:$Q$29,IF(E6925="HI",2,IF(E6925="LO",6,10))+IF(D6925=1,2,IF(D6925=7,1,(IF(WEEKDAY(B6925)=1,2,IF(WEEKDAY(B6925)=7,1,0))))))</f>
        <v>1</v>
      </c>
      <c r="H6925" s="787">
        <v>10968</v>
      </c>
      <c r="I6925" s="788">
        <v>4689.0599365234375</v>
      </c>
      <c r="K6925" s="795">
        <v>856.5</v>
      </c>
      <c r="M6925" s="798">
        <f t="shared" si="325"/>
        <v>11928.298583130336</v>
      </c>
      <c r="N6925" s="303"/>
      <c r="S6925" s="786">
        <v>0</v>
      </c>
      <c r="T6925" s="781">
        <f>VLOOKUP(C6925,METADATA!$J$5:$Q$29,IF(E6925="HI",2,IF(E6925="LO",6,10))+IF(S6925=1,2,IF(D6925=7,1,(IF(WEEKDAY(B6925)=1,2,IF(WEEKDAY(B6925)=7,1,0))))))</f>
        <v>1</v>
      </c>
      <c r="U6925" s="781">
        <f>VLOOKUP(C6925,METADATA!$A$5:$H$29,IF(E6925="HI",2,IF(E6925="LO",6,10))+IF(S6925=1,2,IF(D6925=7,1,(IF(WEEKDAY(B6925)=1,2,IF(WEEKDAY(B6925)=7,1,0))))))</f>
        <v>2</v>
      </c>
    </row>
    <row r="6926" spans="2:21" ht="13.95" customHeight="1" x14ac:dyDescent="0.25">
      <c r="B6926" s="784">
        <f t="shared" si="323"/>
        <v>45671</v>
      </c>
      <c r="C6926" s="785">
        <v>10</v>
      </c>
      <c r="D6926" s="786">
        <f>IFERROR((INDEX(METADATA!$T$2:$T$20,MATCH(B6926,METADATA!$S$2:$S$20,0))),0)</f>
        <v>0</v>
      </c>
      <c r="E6926" s="785" t="str">
        <f t="shared" si="324"/>
        <v>LO</v>
      </c>
      <c r="F6926" s="786">
        <f>VLOOKUP(C6926,METADATA!$A$5:$H$29,IF(E6926="HI",2,IF(E6926="LO",6,10))+IF(D6926=1,2,IF(D6926=7,1,(IF(WEEKDAY(B6926)=1,2,IF(WEEKDAY(B6926)=7,1,0))))))</f>
        <v>2</v>
      </c>
      <c r="G6926" s="786">
        <f>VLOOKUP(C6926,METADATA!$J$5:$Q$29,IF(E6926="HI",2,IF(E6926="LO",6,10))+IF(D6926=1,2,IF(D6926=7,1,(IF(WEEKDAY(B6926)=1,2,IF(WEEKDAY(B6926)=7,1,0))))))</f>
        <v>2</v>
      </c>
      <c r="H6926" s="787">
        <v>11524.25</v>
      </c>
      <c r="I6926" s="788">
        <v>4725.8400573730469</v>
      </c>
      <c r="K6926" s="795">
        <v>824.32500000000005</v>
      </c>
      <c r="M6926" s="798">
        <f t="shared" si="325"/>
        <v>12455.597228169017</v>
      </c>
      <c r="N6926" s="303"/>
      <c r="S6926" s="786">
        <v>0</v>
      </c>
      <c r="T6926" s="781">
        <f>VLOOKUP(C6926,METADATA!$J$5:$Q$29,IF(E6926="HI",2,IF(E6926="LO",6,10))+IF(S6926=1,2,IF(D6926=7,1,(IF(WEEKDAY(B6926)=1,2,IF(WEEKDAY(B6926)=7,1,0))))))</f>
        <v>2</v>
      </c>
      <c r="U6926" s="781">
        <f>VLOOKUP(C6926,METADATA!$A$5:$H$29,IF(E6926="HI",2,IF(E6926="LO",6,10))+IF(S6926=1,2,IF(D6926=7,1,(IF(WEEKDAY(B6926)=1,2,IF(WEEKDAY(B6926)=7,1,0))))))</f>
        <v>2</v>
      </c>
    </row>
    <row r="6927" spans="2:21" ht="13.95" customHeight="1" x14ac:dyDescent="0.25">
      <c r="B6927" s="784">
        <f t="shared" si="323"/>
        <v>45671</v>
      </c>
      <c r="C6927" s="785">
        <v>11</v>
      </c>
      <c r="D6927" s="786">
        <f>IFERROR((INDEX(METADATA!$T$2:$T$20,MATCH(B6927,METADATA!$S$2:$S$20,0))),0)</f>
        <v>0</v>
      </c>
      <c r="E6927" s="785" t="str">
        <f t="shared" si="324"/>
        <v>LO</v>
      </c>
      <c r="F6927" s="786">
        <f>VLOOKUP(C6927,METADATA!$A$5:$H$29,IF(E6927="HI",2,IF(E6927="LO",6,10))+IF(D6927=1,2,IF(D6927=7,1,(IF(WEEKDAY(B6927)=1,2,IF(WEEKDAY(B6927)=7,1,0))))))</f>
        <v>2</v>
      </c>
      <c r="G6927" s="786">
        <f>VLOOKUP(C6927,METADATA!$J$5:$Q$29,IF(E6927="HI",2,IF(E6927="LO",6,10))+IF(D6927=1,2,IF(D6927=7,1,(IF(WEEKDAY(B6927)=1,2,IF(WEEKDAY(B6927)=7,1,0))))))</f>
        <v>2</v>
      </c>
      <c r="H6927" s="787">
        <v>11623</v>
      </c>
      <c r="I6927" s="788">
        <v>4433.9150085449219</v>
      </c>
      <c r="K6927" s="795">
        <v>882.73749999999995</v>
      </c>
      <c r="M6927" s="798">
        <f t="shared" si="325"/>
        <v>12440.005277450646</v>
      </c>
      <c r="N6927" s="303"/>
      <c r="S6927" s="786">
        <v>0</v>
      </c>
      <c r="T6927" s="781">
        <f>VLOOKUP(C6927,METADATA!$J$5:$Q$29,IF(E6927="HI",2,IF(E6927="LO",6,10))+IF(S6927=1,2,IF(D6927=7,1,(IF(WEEKDAY(B6927)=1,2,IF(WEEKDAY(B6927)=7,1,0))))))</f>
        <v>2</v>
      </c>
      <c r="U6927" s="781">
        <f>VLOOKUP(C6927,METADATA!$A$5:$H$29,IF(E6927="HI",2,IF(E6927="LO",6,10))+IF(S6927=1,2,IF(D6927=7,1,(IF(WEEKDAY(B6927)=1,2,IF(WEEKDAY(B6927)=7,1,0))))))</f>
        <v>2</v>
      </c>
    </row>
    <row r="6928" spans="2:21" ht="13.95" customHeight="1" x14ac:dyDescent="0.25">
      <c r="B6928" s="784">
        <f t="shared" si="323"/>
        <v>45671</v>
      </c>
      <c r="C6928" s="785">
        <v>12</v>
      </c>
      <c r="D6928" s="786">
        <f>IFERROR((INDEX(METADATA!$T$2:$T$20,MATCH(B6928,METADATA!$S$2:$S$20,0))),0)</f>
        <v>0</v>
      </c>
      <c r="E6928" s="785" t="str">
        <f t="shared" si="324"/>
        <v>LO</v>
      </c>
      <c r="F6928" s="786">
        <f>VLOOKUP(C6928,METADATA!$A$5:$H$29,IF(E6928="HI",2,IF(E6928="LO",6,10))+IF(D6928=1,2,IF(D6928=7,1,(IF(WEEKDAY(B6928)=1,2,IF(WEEKDAY(B6928)=7,1,0))))))</f>
        <v>2</v>
      </c>
      <c r="G6928" s="786">
        <f>VLOOKUP(C6928,METADATA!$J$5:$Q$29,IF(E6928="HI",2,IF(E6928="LO",6,10))+IF(D6928=1,2,IF(D6928=7,1,(IF(WEEKDAY(B6928)=1,2,IF(WEEKDAY(B6928)=7,1,0))))))</f>
        <v>2</v>
      </c>
      <c r="H6928" s="787">
        <v>11665.75</v>
      </c>
      <c r="I6928" s="788">
        <v>4352.2000122070313</v>
      </c>
      <c r="K6928" s="795">
        <v>909.3125</v>
      </c>
      <c r="M6928" s="798">
        <f t="shared" si="325"/>
        <v>12451.159303806007</v>
      </c>
      <c r="N6928" s="303"/>
      <c r="S6928" s="786">
        <v>0</v>
      </c>
      <c r="T6928" s="781">
        <f>VLOOKUP(C6928,METADATA!$J$5:$Q$29,IF(E6928="HI",2,IF(E6928="LO",6,10))+IF(S6928=1,2,IF(D6928=7,1,(IF(WEEKDAY(B6928)=1,2,IF(WEEKDAY(B6928)=7,1,0))))))</f>
        <v>2</v>
      </c>
      <c r="U6928" s="781">
        <f>VLOOKUP(C6928,METADATA!$A$5:$H$29,IF(E6928="HI",2,IF(E6928="LO",6,10))+IF(S6928=1,2,IF(D6928=7,1,(IF(WEEKDAY(B6928)=1,2,IF(WEEKDAY(B6928)=7,1,0))))))</f>
        <v>2</v>
      </c>
    </row>
    <row r="6929" spans="2:21" ht="13.95" customHeight="1" x14ac:dyDescent="0.25">
      <c r="B6929" s="784">
        <f t="shared" si="323"/>
        <v>45671</v>
      </c>
      <c r="C6929" s="785">
        <v>13</v>
      </c>
      <c r="D6929" s="786">
        <f>IFERROR((INDEX(METADATA!$T$2:$T$20,MATCH(B6929,METADATA!$S$2:$S$20,0))),0)</f>
        <v>0</v>
      </c>
      <c r="E6929" s="785" t="str">
        <f t="shared" si="324"/>
        <v>LO</v>
      </c>
      <c r="F6929" s="786">
        <f>VLOOKUP(C6929,METADATA!$A$5:$H$29,IF(E6929="HI",2,IF(E6929="LO",6,10))+IF(D6929=1,2,IF(D6929=7,1,(IF(WEEKDAY(B6929)=1,2,IF(WEEKDAY(B6929)=7,1,0))))))</f>
        <v>2</v>
      </c>
      <c r="G6929" s="786">
        <f>VLOOKUP(C6929,METADATA!$J$5:$Q$29,IF(E6929="HI",2,IF(E6929="LO",6,10))+IF(D6929=1,2,IF(D6929=7,1,(IF(WEEKDAY(B6929)=1,2,IF(WEEKDAY(B6929)=7,1,0))))))</f>
        <v>2</v>
      </c>
      <c r="H6929" s="787">
        <v>11586.75</v>
      </c>
      <c r="I6929" s="788">
        <v>4581.5250244140625</v>
      </c>
      <c r="K6929" s="795">
        <v>905.6</v>
      </c>
      <c r="M6929" s="798">
        <f t="shared" si="325"/>
        <v>12459.660794412996</v>
      </c>
      <c r="N6929" s="303"/>
      <c r="S6929" s="786">
        <v>0</v>
      </c>
      <c r="T6929" s="781">
        <f>VLOOKUP(C6929,METADATA!$J$5:$Q$29,IF(E6929="HI",2,IF(E6929="LO",6,10))+IF(S6929=1,2,IF(D6929=7,1,(IF(WEEKDAY(B6929)=1,2,IF(WEEKDAY(B6929)=7,1,0))))))</f>
        <v>2</v>
      </c>
      <c r="U6929" s="781">
        <f>VLOOKUP(C6929,METADATA!$A$5:$H$29,IF(E6929="HI",2,IF(E6929="LO",6,10))+IF(S6929=1,2,IF(D6929=7,1,(IF(WEEKDAY(B6929)=1,2,IF(WEEKDAY(B6929)=7,1,0))))))</f>
        <v>2</v>
      </c>
    </row>
    <row r="6930" spans="2:21" ht="13.95" customHeight="1" x14ac:dyDescent="0.25">
      <c r="B6930" s="784">
        <f t="shared" si="323"/>
        <v>45671</v>
      </c>
      <c r="C6930" s="785">
        <v>14</v>
      </c>
      <c r="D6930" s="786">
        <f>IFERROR((INDEX(METADATA!$T$2:$T$20,MATCH(B6930,METADATA!$S$2:$S$20,0))),0)</f>
        <v>0</v>
      </c>
      <c r="E6930" s="785" t="str">
        <f t="shared" si="324"/>
        <v>LO</v>
      </c>
      <c r="F6930" s="786">
        <f>VLOOKUP(C6930,METADATA!$A$5:$H$29,IF(E6930="HI",2,IF(E6930="LO",6,10))+IF(D6930=1,2,IF(D6930=7,1,(IF(WEEKDAY(B6930)=1,2,IF(WEEKDAY(B6930)=7,1,0))))))</f>
        <v>2</v>
      </c>
      <c r="G6930" s="786">
        <f>VLOOKUP(C6930,METADATA!$J$5:$Q$29,IF(E6930="HI",2,IF(E6930="LO",6,10))+IF(D6930=1,2,IF(D6930=7,1,(IF(WEEKDAY(B6930)=1,2,IF(WEEKDAY(B6930)=7,1,0))))))</f>
        <v>2</v>
      </c>
      <c r="H6930" s="787">
        <v>11373.5</v>
      </c>
      <c r="I6930" s="788">
        <v>4677.9499206542969</v>
      </c>
      <c r="K6930" s="795">
        <v>913.98749999999995</v>
      </c>
      <c r="M6930" s="798">
        <f t="shared" si="325"/>
        <v>12297.955834615343</v>
      </c>
      <c r="N6930" s="303"/>
      <c r="S6930" s="786">
        <v>0</v>
      </c>
      <c r="T6930" s="781">
        <f>VLOOKUP(C6930,METADATA!$J$5:$Q$29,IF(E6930="HI",2,IF(E6930="LO",6,10))+IF(S6930=1,2,IF(D6930=7,1,(IF(WEEKDAY(B6930)=1,2,IF(WEEKDAY(B6930)=7,1,0))))))</f>
        <v>2</v>
      </c>
      <c r="U6930" s="781">
        <f>VLOOKUP(C6930,METADATA!$A$5:$H$29,IF(E6930="HI",2,IF(E6930="LO",6,10))+IF(S6930=1,2,IF(D6930=7,1,(IF(WEEKDAY(B6930)=1,2,IF(WEEKDAY(B6930)=7,1,0))))))</f>
        <v>2</v>
      </c>
    </row>
    <row r="6931" spans="2:21" ht="13.95" customHeight="1" x14ac:dyDescent="0.25">
      <c r="B6931" s="784">
        <f t="shared" si="323"/>
        <v>45671</v>
      </c>
      <c r="C6931" s="785">
        <v>15</v>
      </c>
      <c r="D6931" s="786">
        <f>IFERROR((INDEX(METADATA!$T$2:$T$20,MATCH(B6931,METADATA!$S$2:$S$20,0))),0)</f>
        <v>0</v>
      </c>
      <c r="E6931" s="785" t="str">
        <f t="shared" si="324"/>
        <v>LO</v>
      </c>
      <c r="F6931" s="786">
        <f>VLOOKUP(C6931,METADATA!$A$5:$H$29,IF(E6931="HI",2,IF(E6931="LO",6,10))+IF(D6931=1,2,IF(D6931=7,1,(IF(WEEKDAY(B6931)=1,2,IF(WEEKDAY(B6931)=7,1,0))))))</f>
        <v>2</v>
      </c>
      <c r="G6931" s="786">
        <f>VLOOKUP(C6931,METADATA!$J$5:$Q$29,IF(E6931="HI",2,IF(E6931="LO",6,10))+IF(D6931=1,2,IF(D6931=7,1,(IF(WEEKDAY(B6931)=1,2,IF(WEEKDAY(B6931)=7,1,0))))))</f>
        <v>2</v>
      </c>
      <c r="H6931" s="787">
        <v>11340</v>
      </c>
      <c r="I6931" s="788">
        <v>4582.0199890136719</v>
      </c>
      <c r="K6931" s="795">
        <v>902.26250000000005</v>
      </c>
      <c r="M6931" s="798">
        <f t="shared" si="325"/>
        <v>12230.719814455764</v>
      </c>
      <c r="N6931" s="303"/>
      <c r="S6931" s="786">
        <v>0</v>
      </c>
      <c r="T6931" s="781">
        <f>VLOOKUP(C6931,METADATA!$J$5:$Q$29,IF(E6931="HI",2,IF(E6931="LO",6,10))+IF(S6931=1,2,IF(D6931=7,1,(IF(WEEKDAY(B6931)=1,2,IF(WEEKDAY(B6931)=7,1,0))))))</f>
        <v>2</v>
      </c>
      <c r="U6931" s="781">
        <f>VLOOKUP(C6931,METADATA!$A$5:$H$29,IF(E6931="HI",2,IF(E6931="LO",6,10))+IF(S6931=1,2,IF(D6931=7,1,(IF(WEEKDAY(B6931)=1,2,IF(WEEKDAY(B6931)=7,1,0))))))</f>
        <v>2</v>
      </c>
    </row>
    <row r="6932" spans="2:21" ht="13.95" customHeight="1" x14ac:dyDescent="0.25">
      <c r="B6932" s="784">
        <f t="shared" si="323"/>
        <v>45671</v>
      </c>
      <c r="C6932" s="785">
        <v>16</v>
      </c>
      <c r="D6932" s="786">
        <f>IFERROR((INDEX(METADATA!$T$2:$T$20,MATCH(B6932,METADATA!$S$2:$S$20,0))),0)</f>
        <v>0</v>
      </c>
      <c r="E6932" s="785" t="str">
        <f t="shared" si="324"/>
        <v>LO</v>
      </c>
      <c r="F6932" s="786">
        <f>VLOOKUP(C6932,METADATA!$A$5:$H$29,IF(E6932="HI",2,IF(E6932="LO",6,10))+IF(D6932=1,2,IF(D6932=7,1,(IF(WEEKDAY(B6932)=1,2,IF(WEEKDAY(B6932)=7,1,0))))))</f>
        <v>2</v>
      </c>
      <c r="G6932" s="786">
        <f>VLOOKUP(C6932,METADATA!$J$5:$Q$29,IF(E6932="HI",2,IF(E6932="LO",6,10))+IF(D6932=1,2,IF(D6932=7,1,(IF(WEEKDAY(B6932)=1,2,IF(WEEKDAY(B6932)=7,1,0))))))</f>
        <v>2</v>
      </c>
      <c r="H6932" s="787">
        <v>11879.75</v>
      </c>
      <c r="I6932" s="788">
        <v>4540.675048828125</v>
      </c>
      <c r="K6932" s="795">
        <v>933.76250000000005</v>
      </c>
      <c r="M6932" s="798">
        <f t="shared" si="325"/>
        <v>12717.94755302719</v>
      </c>
      <c r="N6932" s="303"/>
      <c r="S6932" s="786">
        <v>0</v>
      </c>
      <c r="T6932" s="781">
        <f>VLOOKUP(C6932,METADATA!$J$5:$Q$29,IF(E6932="HI",2,IF(E6932="LO",6,10))+IF(S6932=1,2,IF(D6932=7,1,(IF(WEEKDAY(B6932)=1,2,IF(WEEKDAY(B6932)=7,1,0))))))</f>
        <v>2</v>
      </c>
      <c r="U6932" s="781">
        <f>VLOOKUP(C6932,METADATA!$A$5:$H$29,IF(E6932="HI",2,IF(E6932="LO",6,10))+IF(S6932=1,2,IF(D6932=7,1,(IF(WEEKDAY(B6932)=1,2,IF(WEEKDAY(B6932)=7,1,0))))))</f>
        <v>2</v>
      </c>
    </row>
    <row r="6933" spans="2:21" ht="13.95" customHeight="1" x14ac:dyDescent="0.25">
      <c r="B6933" s="784">
        <f t="shared" si="323"/>
        <v>45671</v>
      </c>
      <c r="C6933" s="785">
        <v>17</v>
      </c>
      <c r="D6933" s="786">
        <f>IFERROR((INDEX(METADATA!$T$2:$T$20,MATCH(B6933,METADATA!$S$2:$S$20,0))),0)</f>
        <v>0</v>
      </c>
      <c r="E6933" s="785" t="str">
        <f t="shared" si="324"/>
        <v>LO</v>
      </c>
      <c r="F6933" s="786">
        <f>VLOOKUP(C6933,METADATA!$A$5:$H$29,IF(E6933="HI",2,IF(E6933="LO",6,10))+IF(D6933=1,2,IF(D6933=7,1,(IF(WEEKDAY(B6933)=1,2,IF(WEEKDAY(B6933)=7,1,0))))))</f>
        <v>2</v>
      </c>
      <c r="G6933" s="786">
        <f>VLOOKUP(C6933,METADATA!$J$5:$Q$29,IF(E6933="HI",2,IF(E6933="LO",6,10))+IF(D6933=1,2,IF(D6933=7,1,(IF(WEEKDAY(B6933)=1,2,IF(WEEKDAY(B6933)=7,1,0))))))</f>
        <v>2</v>
      </c>
      <c r="H6933" s="787">
        <v>12924.75</v>
      </c>
      <c r="I6933" s="788">
        <v>4319.9649047851563</v>
      </c>
      <c r="K6933" s="795">
        <v>0</v>
      </c>
      <c r="M6933" s="798">
        <f t="shared" si="325"/>
        <v>13627.59183939244</v>
      </c>
      <c r="N6933" s="303"/>
      <c r="S6933" s="786">
        <v>0</v>
      </c>
      <c r="T6933" s="781">
        <f>VLOOKUP(C6933,METADATA!$J$5:$Q$29,IF(E6933="HI",2,IF(E6933="LO",6,10))+IF(S6933=1,2,IF(D6933=7,1,(IF(WEEKDAY(B6933)=1,2,IF(WEEKDAY(B6933)=7,1,0))))))</f>
        <v>2</v>
      </c>
      <c r="U6933" s="781">
        <f>VLOOKUP(C6933,METADATA!$A$5:$H$29,IF(E6933="HI",2,IF(E6933="LO",6,10))+IF(S6933=1,2,IF(D6933=7,1,(IF(WEEKDAY(B6933)=1,2,IF(WEEKDAY(B6933)=7,1,0))))))</f>
        <v>2</v>
      </c>
    </row>
    <row r="6934" spans="2:21" ht="13.95" customHeight="1" x14ac:dyDescent="0.25">
      <c r="B6934" s="784">
        <f t="shared" si="323"/>
        <v>45671</v>
      </c>
      <c r="C6934" s="785">
        <v>18</v>
      </c>
      <c r="D6934" s="786">
        <f>IFERROR((INDEX(METADATA!$T$2:$T$20,MATCH(B6934,METADATA!$S$2:$S$20,0))),0)</f>
        <v>0</v>
      </c>
      <c r="E6934" s="785" t="str">
        <f t="shared" si="324"/>
        <v>LO</v>
      </c>
      <c r="F6934" s="786">
        <f>VLOOKUP(C6934,METADATA!$A$5:$H$29,IF(E6934="HI",2,IF(E6934="LO",6,10))+IF(D6934=1,2,IF(D6934=7,1,(IF(WEEKDAY(B6934)=1,2,IF(WEEKDAY(B6934)=7,1,0))))))</f>
        <v>1</v>
      </c>
      <c r="G6934" s="786">
        <f>VLOOKUP(C6934,METADATA!$J$5:$Q$29,IF(E6934="HI",2,IF(E6934="LO",6,10))+IF(D6934=1,2,IF(D6934=7,1,(IF(WEEKDAY(B6934)=1,2,IF(WEEKDAY(B6934)=7,1,0))))))</f>
        <v>1</v>
      </c>
      <c r="H6934" s="787">
        <v>13239.25</v>
      </c>
      <c r="I6934" s="788">
        <v>4557.7200012207031</v>
      </c>
      <c r="K6934" s="795">
        <v>0</v>
      </c>
      <c r="M6934" s="798">
        <f t="shared" si="325"/>
        <v>14001.805318316179</v>
      </c>
      <c r="N6934" s="303"/>
      <c r="S6934" s="786">
        <v>0</v>
      </c>
      <c r="T6934" s="781">
        <f>VLOOKUP(C6934,METADATA!$J$5:$Q$29,IF(E6934="HI",2,IF(E6934="LO",6,10))+IF(S6934=1,2,IF(D6934=7,1,(IF(WEEKDAY(B6934)=1,2,IF(WEEKDAY(B6934)=7,1,0))))))</f>
        <v>1</v>
      </c>
      <c r="U6934" s="781">
        <f>VLOOKUP(C6934,METADATA!$A$5:$H$29,IF(E6934="HI",2,IF(E6934="LO",6,10))+IF(S6934=1,2,IF(D6934=7,1,(IF(WEEKDAY(B6934)=1,2,IF(WEEKDAY(B6934)=7,1,0))))))</f>
        <v>1</v>
      </c>
    </row>
    <row r="6935" spans="2:21" ht="13.95" customHeight="1" x14ac:dyDescent="0.25">
      <c r="B6935" s="784">
        <f t="shared" si="323"/>
        <v>45671</v>
      </c>
      <c r="C6935" s="785">
        <v>19</v>
      </c>
      <c r="D6935" s="786">
        <f>IFERROR((INDEX(METADATA!$T$2:$T$20,MATCH(B6935,METADATA!$S$2:$S$20,0))),0)</f>
        <v>0</v>
      </c>
      <c r="E6935" s="785" t="str">
        <f t="shared" si="324"/>
        <v>LO</v>
      </c>
      <c r="F6935" s="786">
        <f>VLOOKUP(C6935,METADATA!$A$5:$H$29,IF(E6935="HI",2,IF(E6935="LO",6,10))+IF(D6935=1,2,IF(D6935=7,1,(IF(WEEKDAY(B6935)=1,2,IF(WEEKDAY(B6935)=7,1,0))))))</f>
        <v>1</v>
      </c>
      <c r="G6935" s="786">
        <f>VLOOKUP(C6935,METADATA!$J$5:$Q$29,IF(E6935="HI",2,IF(E6935="LO",6,10))+IF(D6935=1,2,IF(D6935=7,1,(IF(WEEKDAY(B6935)=1,2,IF(WEEKDAY(B6935)=7,1,0))))))</f>
        <v>1</v>
      </c>
      <c r="H6935" s="787">
        <v>12654.5</v>
      </c>
      <c r="I6935" s="788">
        <v>4473.6699829101563</v>
      </c>
      <c r="K6935" s="795">
        <v>0</v>
      </c>
      <c r="M6935" s="798">
        <f t="shared" si="325"/>
        <v>13422.000348904456</v>
      </c>
      <c r="N6935" s="303"/>
      <c r="S6935" s="786">
        <v>0</v>
      </c>
      <c r="T6935" s="781">
        <f>VLOOKUP(C6935,METADATA!$J$5:$Q$29,IF(E6935="HI",2,IF(E6935="LO",6,10))+IF(S6935=1,2,IF(D6935=7,1,(IF(WEEKDAY(B6935)=1,2,IF(WEEKDAY(B6935)=7,1,0))))))</f>
        <v>1</v>
      </c>
      <c r="U6935" s="781">
        <f>VLOOKUP(C6935,METADATA!$A$5:$H$29,IF(E6935="HI",2,IF(E6935="LO",6,10))+IF(S6935=1,2,IF(D6935=7,1,(IF(WEEKDAY(B6935)=1,2,IF(WEEKDAY(B6935)=7,1,0))))))</f>
        <v>1</v>
      </c>
    </row>
    <row r="6936" spans="2:21" ht="13.95" customHeight="1" x14ac:dyDescent="0.25">
      <c r="B6936" s="784">
        <f t="shared" si="323"/>
        <v>45671</v>
      </c>
      <c r="C6936" s="785">
        <v>20</v>
      </c>
      <c r="D6936" s="786">
        <f>IFERROR((INDEX(METADATA!$T$2:$T$20,MATCH(B6936,METADATA!$S$2:$S$20,0))),0)</f>
        <v>0</v>
      </c>
      <c r="E6936" s="785" t="str">
        <f t="shared" si="324"/>
        <v>LO</v>
      </c>
      <c r="F6936" s="786">
        <f>VLOOKUP(C6936,METADATA!$A$5:$H$29,IF(E6936="HI",2,IF(E6936="LO",6,10))+IF(D6936=1,2,IF(D6936=7,1,(IF(WEEKDAY(B6936)=1,2,IF(WEEKDAY(B6936)=7,1,0))))))</f>
        <v>1</v>
      </c>
      <c r="G6936" s="786">
        <f>VLOOKUP(C6936,METADATA!$J$5:$Q$29,IF(E6936="HI",2,IF(E6936="LO",6,10))+IF(D6936=1,2,IF(D6936=7,1,(IF(WEEKDAY(B6936)=1,2,IF(WEEKDAY(B6936)=7,1,0))))))</f>
        <v>2</v>
      </c>
      <c r="H6936" s="787">
        <v>11217</v>
      </c>
      <c r="I6936" s="788">
        <v>4338.9598693847656</v>
      </c>
      <c r="K6936" s="795">
        <v>0</v>
      </c>
      <c r="M6936" s="798">
        <f t="shared" si="325"/>
        <v>12026.955630920547</v>
      </c>
      <c r="N6936" s="303"/>
      <c r="S6936" s="786">
        <v>0</v>
      </c>
      <c r="T6936" s="781">
        <f>VLOOKUP(C6936,METADATA!$J$5:$Q$29,IF(E6936="HI",2,IF(E6936="LO",6,10))+IF(S6936=1,2,IF(D6936=7,1,(IF(WEEKDAY(B6936)=1,2,IF(WEEKDAY(B6936)=7,1,0))))))</f>
        <v>2</v>
      </c>
      <c r="U6936" s="781">
        <f>VLOOKUP(C6936,METADATA!$A$5:$H$29,IF(E6936="HI",2,IF(E6936="LO",6,10))+IF(S6936=1,2,IF(D6936=7,1,(IF(WEEKDAY(B6936)=1,2,IF(WEEKDAY(B6936)=7,1,0))))))</f>
        <v>1</v>
      </c>
    </row>
    <row r="6937" spans="2:21" ht="13.95" customHeight="1" x14ac:dyDescent="0.25">
      <c r="B6937" s="784">
        <f t="shared" si="323"/>
        <v>45671</v>
      </c>
      <c r="C6937" s="785">
        <v>21</v>
      </c>
      <c r="D6937" s="786">
        <f>IFERROR((INDEX(METADATA!$T$2:$T$20,MATCH(B6937,METADATA!$S$2:$S$20,0))),0)</f>
        <v>0</v>
      </c>
      <c r="E6937" s="785" t="str">
        <f t="shared" si="324"/>
        <v>LO</v>
      </c>
      <c r="F6937" s="786">
        <f>VLOOKUP(C6937,METADATA!$A$5:$H$29,IF(E6937="HI",2,IF(E6937="LO",6,10))+IF(D6937=1,2,IF(D6937=7,1,(IF(WEEKDAY(B6937)=1,2,IF(WEEKDAY(B6937)=7,1,0))))))</f>
        <v>2</v>
      </c>
      <c r="G6937" s="786">
        <f>VLOOKUP(C6937,METADATA!$J$5:$Q$29,IF(E6937="HI",2,IF(E6937="LO",6,10))+IF(D6937=1,2,IF(D6937=7,1,(IF(WEEKDAY(B6937)=1,2,IF(WEEKDAY(B6937)=7,1,0))))))</f>
        <v>2</v>
      </c>
      <c r="H6937" s="787">
        <v>10100</v>
      </c>
      <c r="I6937" s="788">
        <v>4491.1600341796875</v>
      </c>
      <c r="K6937" s="795">
        <v>0</v>
      </c>
      <c r="M6937" s="798">
        <f t="shared" si="325"/>
        <v>11053.529682984205</v>
      </c>
      <c r="N6937" s="303"/>
      <c r="S6937" s="786">
        <v>0</v>
      </c>
      <c r="T6937" s="781">
        <f>VLOOKUP(C6937,METADATA!$J$5:$Q$29,IF(E6937="HI",2,IF(E6937="LO",6,10))+IF(S6937=1,2,IF(D6937=7,1,(IF(WEEKDAY(B6937)=1,2,IF(WEEKDAY(B6937)=7,1,0))))))</f>
        <v>2</v>
      </c>
      <c r="U6937" s="781">
        <f>VLOOKUP(C6937,METADATA!$A$5:$H$29,IF(E6937="HI",2,IF(E6937="LO",6,10))+IF(S6937=1,2,IF(D6937=7,1,(IF(WEEKDAY(B6937)=1,2,IF(WEEKDAY(B6937)=7,1,0))))))</f>
        <v>2</v>
      </c>
    </row>
    <row r="6938" spans="2:21" ht="13.95" customHeight="1" x14ac:dyDescent="0.25">
      <c r="B6938" s="784">
        <f t="shared" si="323"/>
        <v>45671</v>
      </c>
      <c r="C6938" s="785">
        <v>22</v>
      </c>
      <c r="D6938" s="786">
        <f>IFERROR((INDEX(METADATA!$T$2:$T$20,MATCH(B6938,METADATA!$S$2:$S$20,0))),0)</f>
        <v>0</v>
      </c>
      <c r="E6938" s="785" t="str">
        <f t="shared" si="324"/>
        <v>LO</v>
      </c>
      <c r="F6938" s="786">
        <f>VLOOKUP(C6938,METADATA!$A$5:$H$29,IF(E6938="HI",2,IF(E6938="LO",6,10))+IF(D6938=1,2,IF(D6938=7,1,(IF(WEEKDAY(B6938)=1,2,IF(WEEKDAY(B6938)=7,1,0))))))</f>
        <v>3</v>
      </c>
      <c r="G6938" s="786">
        <f>VLOOKUP(C6938,METADATA!$J$5:$Q$29,IF(E6938="HI",2,IF(E6938="LO",6,10))+IF(D6938=1,2,IF(D6938=7,1,(IF(WEEKDAY(B6938)=1,2,IF(WEEKDAY(B6938)=7,1,0))))))</f>
        <v>3</v>
      </c>
      <c r="H6938" s="787">
        <v>9200.75</v>
      </c>
      <c r="I6938" s="788">
        <v>4740.6199035644531</v>
      </c>
      <c r="K6938" s="795">
        <v>0</v>
      </c>
      <c r="M6938" s="798">
        <f t="shared" si="325"/>
        <v>10350.230800932482</v>
      </c>
      <c r="N6938" s="303"/>
      <c r="S6938" s="786">
        <v>0</v>
      </c>
      <c r="T6938" s="781">
        <f>VLOOKUP(C6938,METADATA!$J$5:$Q$29,IF(E6938="HI",2,IF(E6938="LO",6,10))+IF(S6938=1,2,IF(D6938=7,1,(IF(WEEKDAY(B6938)=1,2,IF(WEEKDAY(B6938)=7,1,0))))))</f>
        <v>3</v>
      </c>
      <c r="U6938" s="781">
        <f>VLOOKUP(C6938,METADATA!$A$5:$H$29,IF(E6938="HI",2,IF(E6938="LO",6,10))+IF(S6938=1,2,IF(D6938=7,1,(IF(WEEKDAY(B6938)=1,2,IF(WEEKDAY(B6938)=7,1,0))))))</f>
        <v>3</v>
      </c>
    </row>
    <row r="6939" spans="2:21" ht="13.95" customHeight="1" x14ac:dyDescent="0.25">
      <c r="B6939" s="784">
        <f t="shared" si="323"/>
        <v>45671</v>
      </c>
      <c r="C6939" s="785">
        <v>23</v>
      </c>
      <c r="D6939" s="786">
        <f>IFERROR((INDEX(METADATA!$T$2:$T$20,MATCH(B6939,METADATA!$S$2:$S$20,0))),0)</f>
        <v>0</v>
      </c>
      <c r="E6939" s="785" t="str">
        <f t="shared" si="324"/>
        <v>LO</v>
      </c>
      <c r="F6939" s="786">
        <f>VLOOKUP(C6939,METADATA!$A$5:$H$29,IF(E6939="HI",2,IF(E6939="LO",6,10))+IF(D6939=1,2,IF(D6939=7,1,(IF(WEEKDAY(B6939)=1,2,IF(WEEKDAY(B6939)=7,1,0))))))</f>
        <v>3</v>
      </c>
      <c r="G6939" s="786">
        <f>VLOOKUP(C6939,METADATA!$J$5:$Q$29,IF(E6939="HI",2,IF(E6939="LO",6,10))+IF(D6939=1,2,IF(D6939=7,1,(IF(WEEKDAY(B6939)=1,2,IF(WEEKDAY(B6939)=7,1,0))))))</f>
        <v>3</v>
      </c>
      <c r="H6939" s="787">
        <v>8445</v>
      </c>
      <c r="I6939" s="788">
        <v>4805.7949829101563</v>
      </c>
      <c r="K6939" s="795">
        <v>0</v>
      </c>
      <c r="M6939" s="798">
        <f t="shared" si="325"/>
        <v>9716.6707476256706</v>
      </c>
      <c r="N6939" s="303"/>
      <c r="S6939" s="786">
        <v>0</v>
      </c>
      <c r="T6939" s="781">
        <f>VLOOKUP(C6939,METADATA!$J$5:$Q$29,IF(E6939="HI",2,IF(E6939="LO",6,10))+IF(S6939=1,2,IF(D6939=7,1,(IF(WEEKDAY(B6939)=1,2,IF(WEEKDAY(B6939)=7,1,0))))))</f>
        <v>3</v>
      </c>
      <c r="U6939" s="781">
        <f>VLOOKUP(C6939,METADATA!$A$5:$H$29,IF(E6939="HI",2,IF(E6939="LO",6,10))+IF(S6939=1,2,IF(D6939=7,1,(IF(WEEKDAY(B6939)=1,2,IF(WEEKDAY(B6939)=7,1,0))))))</f>
        <v>3</v>
      </c>
    </row>
    <row r="6940" spans="2:21" ht="13.95" customHeight="1" x14ac:dyDescent="0.25">
      <c r="B6940" s="784">
        <f t="shared" ref="B6940:B7003" si="326">B6916+1</f>
        <v>45672</v>
      </c>
      <c r="C6940" s="785">
        <v>0</v>
      </c>
      <c r="D6940" s="786">
        <f>IFERROR((INDEX(METADATA!$T$2:$T$20,MATCH(B6940,METADATA!$S$2:$S$20,0))),0)</f>
        <v>0</v>
      </c>
      <c r="E6940" s="785" t="str">
        <f t="shared" si="324"/>
        <v>LO</v>
      </c>
      <c r="F6940" s="786">
        <f>VLOOKUP(C6940,METADATA!$A$5:$H$29,IF(E6940="HI",2,IF(E6940="LO",6,10))+IF(D6940=1,2,IF(D6940=7,1,(IF(WEEKDAY(B6940)=1,2,IF(WEEKDAY(B6940)=7,1,0))))))</f>
        <v>3</v>
      </c>
      <c r="G6940" s="786">
        <f>VLOOKUP(C6940,METADATA!$J$5:$Q$29,IF(E6940="HI",2,IF(E6940="LO",6,10))+IF(D6940=1,2,IF(D6940=7,1,(IF(WEEKDAY(B6940)=1,2,IF(WEEKDAY(B6940)=7,1,0))))))</f>
        <v>3</v>
      </c>
      <c r="H6940" s="787">
        <v>7929</v>
      </c>
      <c r="I6940" s="788">
        <v>4808.1650085449219</v>
      </c>
      <c r="K6940" s="795">
        <v>0</v>
      </c>
      <c r="M6940" s="798">
        <f t="shared" si="325"/>
        <v>9272.9440712966552</v>
      </c>
      <c r="N6940" s="303"/>
      <c r="S6940" s="786">
        <v>0</v>
      </c>
      <c r="T6940" s="781">
        <f>VLOOKUP(C6940,METADATA!$J$5:$Q$29,IF(E6940="HI",2,IF(E6940="LO",6,10))+IF(S6940=1,2,IF(D6940=7,1,(IF(WEEKDAY(B6940)=1,2,IF(WEEKDAY(B6940)=7,1,0))))))</f>
        <v>3</v>
      </c>
      <c r="U6940" s="781">
        <f>VLOOKUP(C6940,METADATA!$A$5:$H$29,IF(E6940="HI",2,IF(E6940="LO",6,10))+IF(S6940=1,2,IF(D6940=7,1,(IF(WEEKDAY(B6940)=1,2,IF(WEEKDAY(B6940)=7,1,0))))))</f>
        <v>3</v>
      </c>
    </row>
    <row r="6941" spans="2:21" ht="13.95" customHeight="1" x14ac:dyDescent="0.25">
      <c r="B6941" s="784">
        <f t="shared" si="326"/>
        <v>45672</v>
      </c>
      <c r="C6941" s="785">
        <v>1</v>
      </c>
      <c r="D6941" s="786">
        <f>IFERROR((INDEX(METADATA!$T$2:$T$20,MATCH(B6941,METADATA!$S$2:$S$20,0))),0)</f>
        <v>0</v>
      </c>
      <c r="E6941" s="785" t="str">
        <f t="shared" si="324"/>
        <v>LO</v>
      </c>
      <c r="F6941" s="786">
        <f>VLOOKUP(C6941,METADATA!$A$5:$H$29,IF(E6941="HI",2,IF(E6941="LO",6,10))+IF(D6941=1,2,IF(D6941=7,1,(IF(WEEKDAY(B6941)=1,2,IF(WEEKDAY(B6941)=7,1,0))))))</f>
        <v>3</v>
      </c>
      <c r="G6941" s="786">
        <f>VLOOKUP(C6941,METADATA!$J$5:$Q$29,IF(E6941="HI",2,IF(E6941="LO",6,10))+IF(D6941=1,2,IF(D6941=7,1,(IF(WEEKDAY(B6941)=1,2,IF(WEEKDAY(B6941)=7,1,0))))))</f>
        <v>3</v>
      </c>
      <c r="H6941" s="787">
        <v>7555.75</v>
      </c>
      <c r="I6941" s="788">
        <v>4788.9175109863281</v>
      </c>
      <c r="K6941" s="795">
        <v>0</v>
      </c>
      <c r="M6941" s="798">
        <f t="shared" si="325"/>
        <v>8945.562530636711</v>
      </c>
      <c r="N6941" s="303"/>
      <c r="S6941" s="786">
        <v>0</v>
      </c>
      <c r="T6941" s="781">
        <f>VLOOKUP(C6941,METADATA!$J$5:$Q$29,IF(E6941="HI",2,IF(E6941="LO",6,10))+IF(S6941=1,2,IF(D6941=7,1,(IF(WEEKDAY(B6941)=1,2,IF(WEEKDAY(B6941)=7,1,0))))))</f>
        <v>3</v>
      </c>
      <c r="U6941" s="781">
        <f>VLOOKUP(C6941,METADATA!$A$5:$H$29,IF(E6941="HI",2,IF(E6941="LO",6,10))+IF(S6941=1,2,IF(D6941=7,1,(IF(WEEKDAY(B6941)=1,2,IF(WEEKDAY(B6941)=7,1,0))))))</f>
        <v>3</v>
      </c>
    </row>
    <row r="6942" spans="2:21" ht="13.95" customHeight="1" x14ac:dyDescent="0.25">
      <c r="B6942" s="784">
        <f t="shared" si="326"/>
        <v>45672</v>
      </c>
      <c r="C6942" s="785">
        <v>2</v>
      </c>
      <c r="D6942" s="786">
        <f>IFERROR((INDEX(METADATA!$T$2:$T$20,MATCH(B6942,METADATA!$S$2:$S$20,0))),0)</f>
        <v>0</v>
      </c>
      <c r="E6942" s="785" t="str">
        <f t="shared" si="324"/>
        <v>LO</v>
      </c>
      <c r="F6942" s="786">
        <f>VLOOKUP(C6942,METADATA!$A$5:$H$29,IF(E6942="HI",2,IF(E6942="LO",6,10))+IF(D6942=1,2,IF(D6942=7,1,(IF(WEEKDAY(B6942)=1,2,IF(WEEKDAY(B6942)=7,1,0))))))</f>
        <v>3</v>
      </c>
      <c r="G6942" s="786">
        <f>VLOOKUP(C6942,METADATA!$J$5:$Q$29,IF(E6942="HI",2,IF(E6942="LO",6,10))+IF(D6942=1,2,IF(D6942=7,1,(IF(WEEKDAY(B6942)=1,2,IF(WEEKDAY(B6942)=7,1,0))))))</f>
        <v>3</v>
      </c>
      <c r="H6942" s="787">
        <v>7457</v>
      </c>
      <c r="I6942" s="788">
        <v>4627.9750366210938</v>
      </c>
      <c r="K6942" s="795">
        <v>0</v>
      </c>
      <c r="M6942" s="798">
        <f t="shared" si="325"/>
        <v>8776.3888894913962</v>
      </c>
      <c r="N6942" s="303"/>
      <c r="S6942" s="786">
        <v>0</v>
      </c>
      <c r="T6942" s="781">
        <f>VLOOKUP(C6942,METADATA!$J$5:$Q$29,IF(E6942="HI",2,IF(E6942="LO",6,10))+IF(S6942=1,2,IF(D6942=7,1,(IF(WEEKDAY(B6942)=1,2,IF(WEEKDAY(B6942)=7,1,0))))))</f>
        <v>3</v>
      </c>
      <c r="U6942" s="781">
        <f>VLOOKUP(C6942,METADATA!$A$5:$H$29,IF(E6942="HI",2,IF(E6942="LO",6,10))+IF(S6942=1,2,IF(D6942=7,1,(IF(WEEKDAY(B6942)=1,2,IF(WEEKDAY(B6942)=7,1,0))))))</f>
        <v>3</v>
      </c>
    </row>
    <row r="6943" spans="2:21" ht="13.95" customHeight="1" x14ac:dyDescent="0.25">
      <c r="B6943" s="784">
        <f t="shared" si="326"/>
        <v>45672</v>
      </c>
      <c r="C6943" s="785">
        <v>3</v>
      </c>
      <c r="D6943" s="786">
        <f>IFERROR((INDEX(METADATA!$T$2:$T$20,MATCH(B6943,METADATA!$S$2:$S$20,0))),0)</f>
        <v>0</v>
      </c>
      <c r="E6943" s="785" t="str">
        <f t="shared" si="324"/>
        <v>LO</v>
      </c>
      <c r="F6943" s="786">
        <f>VLOOKUP(C6943,METADATA!$A$5:$H$29,IF(E6943="HI",2,IF(E6943="LO",6,10))+IF(D6943=1,2,IF(D6943=7,1,(IF(WEEKDAY(B6943)=1,2,IF(WEEKDAY(B6943)=7,1,0))))))</f>
        <v>3</v>
      </c>
      <c r="G6943" s="786">
        <f>VLOOKUP(C6943,METADATA!$J$5:$Q$29,IF(E6943="HI",2,IF(E6943="LO",6,10))+IF(D6943=1,2,IF(D6943=7,1,(IF(WEEKDAY(B6943)=1,2,IF(WEEKDAY(B6943)=7,1,0))))))</f>
        <v>3</v>
      </c>
      <c r="H6943" s="787">
        <v>7575.25</v>
      </c>
      <c r="I6943" s="788">
        <v>4782.469970703125</v>
      </c>
      <c r="K6943" s="795">
        <v>0</v>
      </c>
      <c r="M6943" s="798">
        <f t="shared" si="325"/>
        <v>8958.5954023595204</v>
      </c>
      <c r="N6943" s="303"/>
      <c r="S6943" s="786">
        <v>0</v>
      </c>
      <c r="T6943" s="781">
        <f>VLOOKUP(C6943,METADATA!$J$5:$Q$29,IF(E6943="HI",2,IF(E6943="LO",6,10))+IF(S6943=1,2,IF(D6943=7,1,(IF(WEEKDAY(B6943)=1,2,IF(WEEKDAY(B6943)=7,1,0))))))</f>
        <v>3</v>
      </c>
      <c r="U6943" s="781">
        <f>VLOOKUP(C6943,METADATA!$A$5:$H$29,IF(E6943="HI",2,IF(E6943="LO",6,10))+IF(S6943=1,2,IF(D6943=7,1,(IF(WEEKDAY(B6943)=1,2,IF(WEEKDAY(B6943)=7,1,0))))))</f>
        <v>3</v>
      </c>
    </row>
    <row r="6944" spans="2:21" ht="13.95" customHeight="1" x14ac:dyDescent="0.25">
      <c r="B6944" s="784">
        <f t="shared" si="326"/>
        <v>45672</v>
      </c>
      <c r="C6944" s="785">
        <v>4</v>
      </c>
      <c r="D6944" s="786">
        <f>IFERROR((INDEX(METADATA!$T$2:$T$20,MATCH(B6944,METADATA!$S$2:$S$20,0))),0)</f>
        <v>0</v>
      </c>
      <c r="E6944" s="785" t="str">
        <f t="shared" si="324"/>
        <v>LO</v>
      </c>
      <c r="F6944" s="786">
        <f>VLOOKUP(C6944,METADATA!$A$5:$H$29,IF(E6944="HI",2,IF(E6944="LO",6,10))+IF(D6944=1,2,IF(D6944=7,1,(IF(WEEKDAY(B6944)=1,2,IF(WEEKDAY(B6944)=7,1,0))))))</f>
        <v>3</v>
      </c>
      <c r="G6944" s="786">
        <f>VLOOKUP(C6944,METADATA!$J$5:$Q$29,IF(E6944="HI",2,IF(E6944="LO",6,10))+IF(D6944=1,2,IF(D6944=7,1,(IF(WEEKDAY(B6944)=1,2,IF(WEEKDAY(B6944)=7,1,0))))))</f>
        <v>3</v>
      </c>
      <c r="H6944" s="787">
        <v>7836.5</v>
      </c>
      <c r="I6944" s="788">
        <v>4734.4499206542969</v>
      </c>
      <c r="K6944" s="795">
        <v>870.51250000000005</v>
      </c>
      <c r="M6944" s="798">
        <f t="shared" si="325"/>
        <v>9155.6402452905204</v>
      </c>
      <c r="N6944" s="303"/>
      <c r="S6944" s="786">
        <v>0</v>
      </c>
      <c r="T6944" s="781">
        <f>VLOOKUP(C6944,METADATA!$J$5:$Q$29,IF(E6944="HI",2,IF(E6944="LO",6,10))+IF(S6944=1,2,IF(D6944=7,1,(IF(WEEKDAY(B6944)=1,2,IF(WEEKDAY(B6944)=7,1,0))))))</f>
        <v>3</v>
      </c>
      <c r="U6944" s="781">
        <f>VLOOKUP(C6944,METADATA!$A$5:$H$29,IF(E6944="HI",2,IF(E6944="LO",6,10))+IF(S6944=1,2,IF(D6944=7,1,(IF(WEEKDAY(B6944)=1,2,IF(WEEKDAY(B6944)=7,1,0))))))</f>
        <v>3</v>
      </c>
    </row>
    <row r="6945" spans="2:21" ht="13.95" customHeight="1" x14ac:dyDescent="0.25">
      <c r="B6945" s="784">
        <f t="shared" si="326"/>
        <v>45672</v>
      </c>
      <c r="C6945" s="785">
        <v>5</v>
      </c>
      <c r="D6945" s="786">
        <f>IFERROR((INDEX(METADATA!$T$2:$T$20,MATCH(B6945,METADATA!$S$2:$S$20,0))),0)</f>
        <v>0</v>
      </c>
      <c r="E6945" s="785" t="str">
        <f t="shared" si="324"/>
        <v>LO</v>
      </c>
      <c r="F6945" s="786">
        <f>VLOOKUP(C6945,METADATA!$A$5:$H$29,IF(E6945="HI",2,IF(E6945="LO",6,10))+IF(D6945=1,2,IF(D6945=7,1,(IF(WEEKDAY(B6945)=1,2,IF(WEEKDAY(B6945)=7,1,0))))))</f>
        <v>3</v>
      </c>
      <c r="G6945" s="786">
        <f>VLOOKUP(C6945,METADATA!$J$5:$Q$29,IF(E6945="HI",2,IF(E6945="LO",6,10))+IF(D6945=1,2,IF(D6945=7,1,(IF(WEEKDAY(B6945)=1,2,IF(WEEKDAY(B6945)=7,1,0))))))</f>
        <v>3</v>
      </c>
      <c r="H6945" s="787">
        <v>8168</v>
      </c>
      <c r="I6945" s="788">
        <v>4667.5849914550781</v>
      </c>
      <c r="K6945" s="795">
        <v>865.8125</v>
      </c>
      <c r="M6945" s="798">
        <f t="shared" si="325"/>
        <v>9407.5806482036969</v>
      </c>
      <c r="N6945" s="303"/>
      <c r="S6945" s="786">
        <v>0</v>
      </c>
      <c r="T6945" s="781">
        <f>VLOOKUP(C6945,METADATA!$J$5:$Q$29,IF(E6945="HI",2,IF(E6945="LO",6,10))+IF(S6945=1,2,IF(D6945=7,1,(IF(WEEKDAY(B6945)=1,2,IF(WEEKDAY(B6945)=7,1,0))))))</f>
        <v>3</v>
      </c>
      <c r="U6945" s="781">
        <f>VLOOKUP(C6945,METADATA!$A$5:$H$29,IF(E6945="HI",2,IF(E6945="LO",6,10))+IF(S6945=1,2,IF(D6945=7,1,(IF(WEEKDAY(B6945)=1,2,IF(WEEKDAY(B6945)=7,1,0))))))</f>
        <v>3</v>
      </c>
    </row>
    <row r="6946" spans="2:21" ht="13.95" customHeight="1" x14ac:dyDescent="0.25">
      <c r="B6946" s="784">
        <f t="shared" si="326"/>
        <v>45672</v>
      </c>
      <c r="C6946" s="785">
        <v>6</v>
      </c>
      <c r="D6946" s="786">
        <f>IFERROR((INDEX(METADATA!$T$2:$T$20,MATCH(B6946,METADATA!$S$2:$S$20,0))),0)</f>
        <v>0</v>
      </c>
      <c r="E6946" s="785" t="str">
        <f t="shared" si="324"/>
        <v>LO</v>
      </c>
      <c r="F6946" s="786">
        <f>VLOOKUP(C6946,METADATA!$A$5:$H$29,IF(E6946="HI",2,IF(E6946="LO",6,10))+IF(D6946=1,2,IF(D6946=7,1,(IF(WEEKDAY(B6946)=1,2,IF(WEEKDAY(B6946)=7,1,0))))))</f>
        <v>2</v>
      </c>
      <c r="G6946" s="786">
        <f>VLOOKUP(C6946,METADATA!$J$5:$Q$29,IF(E6946="HI",2,IF(E6946="LO",6,10))+IF(D6946=1,2,IF(D6946=7,1,(IF(WEEKDAY(B6946)=1,2,IF(WEEKDAY(B6946)=7,1,0))))))</f>
        <v>2</v>
      </c>
      <c r="H6946" s="787">
        <v>8878.75</v>
      </c>
      <c r="I6946" s="788">
        <v>4698.050048828125</v>
      </c>
      <c r="K6946" s="795">
        <v>834.63750000000005</v>
      </c>
      <c r="M6946" s="798">
        <f t="shared" si="325"/>
        <v>10045.092126197447</v>
      </c>
      <c r="N6946" s="303"/>
      <c r="S6946" s="786">
        <v>0</v>
      </c>
      <c r="T6946" s="781">
        <f>VLOOKUP(C6946,METADATA!$J$5:$Q$29,IF(E6946="HI",2,IF(E6946="LO",6,10))+IF(S6946=1,2,IF(D6946=7,1,(IF(WEEKDAY(B6946)=1,2,IF(WEEKDAY(B6946)=7,1,0))))))</f>
        <v>2</v>
      </c>
      <c r="U6946" s="781">
        <f>VLOOKUP(C6946,METADATA!$A$5:$H$29,IF(E6946="HI",2,IF(E6946="LO",6,10))+IF(S6946=1,2,IF(D6946=7,1,(IF(WEEKDAY(B6946)=1,2,IF(WEEKDAY(B6946)=7,1,0))))))</f>
        <v>2</v>
      </c>
    </row>
    <row r="6947" spans="2:21" ht="13.95" customHeight="1" x14ac:dyDescent="0.25">
      <c r="B6947" s="784">
        <f t="shared" si="326"/>
        <v>45672</v>
      </c>
      <c r="C6947" s="785">
        <v>7</v>
      </c>
      <c r="D6947" s="786">
        <f>IFERROR((INDEX(METADATA!$T$2:$T$20,MATCH(B6947,METADATA!$S$2:$S$20,0))),0)</f>
        <v>0</v>
      </c>
      <c r="E6947" s="785" t="str">
        <f t="shared" si="324"/>
        <v>LO</v>
      </c>
      <c r="F6947" s="786">
        <f>VLOOKUP(C6947,METADATA!$A$5:$H$29,IF(E6947="HI",2,IF(E6947="LO",6,10))+IF(D6947=1,2,IF(D6947=7,1,(IF(WEEKDAY(B6947)=1,2,IF(WEEKDAY(B6947)=7,1,0))))))</f>
        <v>1</v>
      </c>
      <c r="G6947" s="786">
        <f>VLOOKUP(C6947,METADATA!$J$5:$Q$29,IF(E6947="HI",2,IF(E6947="LO",6,10))+IF(D6947=1,2,IF(D6947=7,1,(IF(WEEKDAY(B6947)=1,2,IF(WEEKDAY(B6947)=7,1,0))))))</f>
        <v>1</v>
      </c>
      <c r="H6947" s="787">
        <v>9442.75</v>
      </c>
      <c r="I6947" s="788">
        <v>4182.5099487304688</v>
      </c>
      <c r="K6947" s="795">
        <v>847.33749999999998</v>
      </c>
      <c r="M6947" s="798">
        <f t="shared" si="325"/>
        <v>10327.580405580455</v>
      </c>
      <c r="N6947" s="303"/>
      <c r="S6947" s="786">
        <v>0</v>
      </c>
      <c r="T6947" s="781">
        <f>VLOOKUP(C6947,METADATA!$J$5:$Q$29,IF(E6947="HI",2,IF(E6947="LO",6,10))+IF(S6947=1,2,IF(D6947=7,1,(IF(WEEKDAY(B6947)=1,2,IF(WEEKDAY(B6947)=7,1,0))))))</f>
        <v>1</v>
      </c>
      <c r="U6947" s="781">
        <f>VLOOKUP(C6947,METADATA!$A$5:$H$29,IF(E6947="HI",2,IF(E6947="LO",6,10))+IF(S6947=1,2,IF(D6947=7,1,(IF(WEEKDAY(B6947)=1,2,IF(WEEKDAY(B6947)=7,1,0))))))</f>
        <v>1</v>
      </c>
    </row>
    <row r="6948" spans="2:21" ht="13.95" customHeight="1" x14ac:dyDescent="0.25">
      <c r="B6948" s="784">
        <f t="shared" si="326"/>
        <v>45672</v>
      </c>
      <c r="C6948" s="785">
        <v>8</v>
      </c>
      <c r="D6948" s="786">
        <f>IFERROR((INDEX(METADATA!$T$2:$T$20,MATCH(B6948,METADATA!$S$2:$S$20,0))),0)</f>
        <v>0</v>
      </c>
      <c r="E6948" s="785" t="str">
        <f t="shared" si="324"/>
        <v>LO</v>
      </c>
      <c r="F6948" s="786">
        <f>VLOOKUP(C6948,METADATA!$A$5:$H$29,IF(E6948="HI",2,IF(E6948="LO",6,10))+IF(D6948=1,2,IF(D6948=7,1,(IF(WEEKDAY(B6948)=1,2,IF(WEEKDAY(B6948)=7,1,0))))))</f>
        <v>1</v>
      </c>
      <c r="G6948" s="786">
        <f>VLOOKUP(C6948,METADATA!$J$5:$Q$29,IF(E6948="HI",2,IF(E6948="LO",6,10))+IF(D6948=1,2,IF(D6948=7,1,(IF(WEEKDAY(B6948)=1,2,IF(WEEKDAY(B6948)=7,1,0))))))</f>
        <v>1</v>
      </c>
      <c r="H6948" s="787">
        <v>10511</v>
      </c>
      <c r="I6948" s="788">
        <v>4231.5449829101563</v>
      </c>
      <c r="K6948" s="795">
        <v>851.61249999999995</v>
      </c>
      <c r="M6948" s="798">
        <f t="shared" si="325"/>
        <v>11330.802881631651</v>
      </c>
      <c r="N6948" s="303"/>
      <c r="S6948" s="786">
        <v>0</v>
      </c>
      <c r="T6948" s="781">
        <f>VLOOKUP(C6948,METADATA!$J$5:$Q$29,IF(E6948="HI",2,IF(E6948="LO",6,10))+IF(S6948=1,2,IF(D6948=7,1,(IF(WEEKDAY(B6948)=1,2,IF(WEEKDAY(B6948)=7,1,0))))))</f>
        <v>1</v>
      </c>
      <c r="U6948" s="781">
        <f>VLOOKUP(C6948,METADATA!$A$5:$H$29,IF(E6948="HI",2,IF(E6948="LO",6,10))+IF(S6948=1,2,IF(D6948=7,1,(IF(WEEKDAY(B6948)=1,2,IF(WEEKDAY(B6948)=7,1,0))))))</f>
        <v>1</v>
      </c>
    </row>
    <row r="6949" spans="2:21" ht="13.95" customHeight="1" x14ac:dyDescent="0.25">
      <c r="B6949" s="784">
        <f t="shared" si="326"/>
        <v>45672</v>
      </c>
      <c r="C6949" s="785">
        <v>9</v>
      </c>
      <c r="D6949" s="786">
        <f>IFERROR((INDEX(METADATA!$T$2:$T$20,MATCH(B6949,METADATA!$S$2:$S$20,0))),0)</f>
        <v>0</v>
      </c>
      <c r="E6949" s="785" t="str">
        <f t="shared" si="324"/>
        <v>LO</v>
      </c>
      <c r="F6949" s="786">
        <f>VLOOKUP(C6949,METADATA!$A$5:$H$29,IF(E6949="HI",2,IF(E6949="LO",6,10))+IF(D6949=1,2,IF(D6949=7,1,(IF(WEEKDAY(B6949)=1,2,IF(WEEKDAY(B6949)=7,1,0))))))</f>
        <v>2</v>
      </c>
      <c r="G6949" s="786">
        <f>VLOOKUP(C6949,METADATA!$J$5:$Q$29,IF(E6949="HI",2,IF(E6949="LO",6,10))+IF(D6949=1,2,IF(D6949=7,1,(IF(WEEKDAY(B6949)=1,2,IF(WEEKDAY(B6949)=7,1,0))))))</f>
        <v>1</v>
      </c>
      <c r="H6949" s="787">
        <v>11334</v>
      </c>
      <c r="I6949" s="788">
        <v>4522.6749877929688</v>
      </c>
      <c r="K6949" s="795">
        <v>856.5</v>
      </c>
      <c r="M6949" s="798">
        <f t="shared" si="325"/>
        <v>12203.038353017175</v>
      </c>
      <c r="N6949" s="303"/>
      <c r="S6949" s="786">
        <v>0</v>
      </c>
      <c r="T6949" s="781">
        <f>VLOOKUP(C6949,METADATA!$J$5:$Q$29,IF(E6949="HI",2,IF(E6949="LO",6,10))+IF(S6949=1,2,IF(D6949=7,1,(IF(WEEKDAY(B6949)=1,2,IF(WEEKDAY(B6949)=7,1,0))))))</f>
        <v>1</v>
      </c>
      <c r="U6949" s="781">
        <f>VLOOKUP(C6949,METADATA!$A$5:$H$29,IF(E6949="HI",2,IF(E6949="LO",6,10))+IF(S6949=1,2,IF(D6949=7,1,(IF(WEEKDAY(B6949)=1,2,IF(WEEKDAY(B6949)=7,1,0))))))</f>
        <v>2</v>
      </c>
    </row>
    <row r="6950" spans="2:21" ht="13.95" customHeight="1" x14ac:dyDescent="0.25">
      <c r="B6950" s="784">
        <f t="shared" si="326"/>
        <v>45672</v>
      </c>
      <c r="C6950" s="785">
        <v>10</v>
      </c>
      <c r="D6950" s="786">
        <f>IFERROR((INDEX(METADATA!$T$2:$T$20,MATCH(B6950,METADATA!$S$2:$S$20,0))),0)</f>
        <v>0</v>
      </c>
      <c r="E6950" s="785" t="str">
        <f t="shared" si="324"/>
        <v>LO</v>
      </c>
      <c r="F6950" s="786">
        <f>VLOOKUP(C6950,METADATA!$A$5:$H$29,IF(E6950="HI",2,IF(E6950="LO",6,10))+IF(D6950=1,2,IF(D6950=7,1,(IF(WEEKDAY(B6950)=1,2,IF(WEEKDAY(B6950)=7,1,0))))))</f>
        <v>2</v>
      </c>
      <c r="G6950" s="786">
        <f>VLOOKUP(C6950,METADATA!$J$5:$Q$29,IF(E6950="HI",2,IF(E6950="LO",6,10))+IF(D6950=1,2,IF(D6950=7,1,(IF(WEEKDAY(B6950)=1,2,IF(WEEKDAY(B6950)=7,1,0))))))</f>
        <v>2</v>
      </c>
      <c r="H6950" s="787">
        <v>11716.25</v>
      </c>
      <c r="I6950" s="788">
        <v>4421.1749572753906</v>
      </c>
      <c r="K6950" s="795">
        <v>824.32500000000005</v>
      </c>
      <c r="M6950" s="798">
        <f t="shared" si="325"/>
        <v>12522.671522695908</v>
      </c>
      <c r="N6950" s="303"/>
      <c r="S6950" s="786">
        <v>0</v>
      </c>
      <c r="T6950" s="781">
        <f>VLOOKUP(C6950,METADATA!$J$5:$Q$29,IF(E6950="HI",2,IF(E6950="LO",6,10))+IF(S6950=1,2,IF(D6950=7,1,(IF(WEEKDAY(B6950)=1,2,IF(WEEKDAY(B6950)=7,1,0))))))</f>
        <v>2</v>
      </c>
      <c r="U6950" s="781">
        <f>VLOOKUP(C6950,METADATA!$A$5:$H$29,IF(E6950="HI",2,IF(E6950="LO",6,10))+IF(S6950=1,2,IF(D6950=7,1,(IF(WEEKDAY(B6950)=1,2,IF(WEEKDAY(B6950)=7,1,0))))))</f>
        <v>2</v>
      </c>
    </row>
    <row r="6951" spans="2:21" ht="13.95" customHeight="1" x14ac:dyDescent="0.25">
      <c r="B6951" s="784">
        <f t="shared" si="326"/>
        <v>45672</v>
      </c>
      <c r="C6951" s="785">
        <v>11</v>
      </c>
      <c r="D6951" s="786">
        <f>IFERROR((INDEX(METADATA!$T$2:$T$20,MATCH(B6951,METADATA!$S$2:$S$20,0))),0)</f>
        <v>0</v>
      </c>
      <c r="E6951" s="785" t="str">
        <f t="shared" si="324"/>
        <v>LO</v>
      </c>
      <c r="F6951" s="786">
        <f>VLOOKUP(C6951,METADATA!$A$5:$H$29,IF(E6951="HI",2,IF(E6951="LO",6,10))+IF(D6951=1,2,IF(D6951=7,1,(IF(WEEKDAY(B6951)=1,2,IF(WEEKDAY(B6951)=7,1,0))))))</f>
        <v>2</v>
      </c>
      <c r="G6951" s="786">
        <f>VLOOKUP(C6951,METADATA!$J$5:$Q$29,IF(E6951="HI",2,IF(E6951="LO",6,10))+IF(D6951=1,2,IF(D6951=7,1,(IF(WEEKDAY(B6951)=1,2,IF(WEEKDAY(B6951)=7,1,0))))))</f>
        <v>2</v>
      </c>
      <c r="H6951" s="787">
        <v>11599.5</v>
      </c>
      <c r="I6951" s="788">
        <v>4517.9349975585938</v>
      </c>
      <c r="K6951" s="795">
        <v>882.73749999999995</v>
      </c>
      <c r="M6951" s="798">
        <f t="shared" si="325"/>
        <v>12448.29855410629</v>
      </c>
      <c r="N6951" s="303"/>
      <c r="S6951" s="786">
        <v>0</v>
      </c>
      <c r="T6951" s="781">
        <f>VLOOKUP(C6951,METADATA!$J$5:$Q$29,IF(E6951="HI",2,IF(E6951="LO",6,10))+IF(S6951=1,2,IF(D6951=7,1,(IF(WEEKDAY(B6951)=1,2,IF(WEEKDAY(B6951)=7,1,0))))))</f>
        <v>2</v>
      </c>
      <c r="U6951" s="781">
        <f>VLOOKUP(C6951,METADATA!$A$5:$H$29,IF(E6951="HI",2,IF(E6951="LO",6,10))+IF(S6951=1,2,IF(D6951=7,1,(IF(WEEKDAY(B6951)=1,2,IF(WEEKDAY(B6951)=7,1,0))))))</f>
        <v>2</v>
      </c>
    </row>
    <row r="6952" spans="2:21" ht="13.95" customHeight="1" x14ac:dyDescent="0.25">
      <c r="B6952" s="784">
        <f t="shared" si="326"/>
        <v>45672</v>
      </c>
      <c r="C6952" s="785">
        <v>12</v>
      </c>
      <c r="D6952" s="786">
        <f>IFERROR((INDEX(METADATA!$T$2:$T$20,MATCH(B6952,METADATA!$S$2:$S$20,0))),0)</f>
        <v>0</v>
      </c>
      <c r="E6952" s="785" t="str">
        <f t="shared" si="324"/>
        <v>LO</v>
      </c>
      <c r="F6952" s="786">
        <f>VLOOKUP(C6952,METADATA!$A$5:$H$29,IF(E6952="HI",2,IF(E6952="LO",6,10))+IF(D6952=1,2,IF(D6952=7,1,(IF(WEEKDAY(B6952)=1,2,IF(WEEKDAY(B6952)=7,1,0))))))</f>
        <v>2</v>
      </c>
      <c r="G6952" s="786">
        <f>VLOOKUP(C6952,METADATA!$J$5:$Q$29,IF(E6952="HI",2,IF(E6952="LO",6,10))+IF(D6952=1,2,IF(D6952=7,1,(IF(WEEKDAY(B6952)=1,2,IF(WEEKDAY(B6952)=7,1,0))))))</f>
        <v>2</v>
      </c>
      <c r="H6952" s="787">
        <v>11906.75</v>
      </c>
      <c r="I6952" s="788">
        <v>4408.10498046875</v>
      </c>
      <c r="K6952" s="795">
        <v>909.3125</v>
      </c>
      <c r="M6952" s="798">
        <f t="shared" si="325"/>
        <v>12696.538310946547</v>
      </c>
      <c r="N6952" s="303"/>
      <c r="S6952" s="786">
        <v>0</v>
      </c>
      <c r="T6952" s="781">
        <f>VLOOKUP(C6952,METADATA!$J$5:$Q$29,IF(E6952="HI",2,IF(E6952="LO",6,10))+IF(S6952=1,2,IF(D6952=7,1,(IF(WEEKDAY(B6952)=1,2,IF(WEEKDAY(B6952)=7,1,0))))))</f>
        <v>2</v>
      </c>
      <c r="U6952" s="781">
        <f>VLOOKUP(C6952,METADATA!$A$5:$H$29,IF(E6952="HI",2,IF(E6952="LO",6,10))+IF(S6952=1,2,IF(D6952=7,1,(IF(WEEKDAY(B6952)=1,2,IF(WEEKDAY(B6952)=7,1,0))))))</f>
        <v>2</v>
      </c>
    </row>
    <row r="6953" spans="2:21" ht="13.95" customHeight="1" x14ac:dyDescent="0.25">
      <c r="B6953" s="784">
        <f t="shared" si="326"/>
        <v>45672</v>
      </c>
      <c r="C6953" s="785">
        <v>13</v>
      </c>
      <c r="D6953" s="786">
        <f>IFERROR((INDEX(METADATA!$T$2:$T$20,MATCH(B6953,METADATA!$S$2:$S$20,0))),0)</f>
        <v>0</v>
      </c>
      <c r="E6953" s="785" t="str">
        <f t="shared" si="324"/>
        <v>LO</v>
      </c>
      <c r="F6953" s="786">
        <f>VLOOKUP(C6953,METADATA!$A$5:$H$29,IF(E6953="HI",2,IF(E6953="LO",6,10))+IF(D6953=1,2,IF(D6953=7,1,(IF(WEEKDAY(B6953)=1,2,IF(WEEKDAY(B6953)=7,1,0))))))</f>
        <v>2</v>
      </c>
      <c r="G6953" s="786">
        <f>VLOOKUP(C6953,METADATA!$J$5:$Q$29,IF(E6953="HI",2,IF(E6953="LO",6,10))+IF(D6953=1,2,IF(D6953=7,1,(IF(WEEKDAY(B6953)=1,2,IF(WEEKDAY(B6953)=7,1,0))))))</f>
        <v>2</v>
      </c>
      <c r="H6953" s="787">
        <v>11888.5</v>
      </c>
      <c r="I6953" s="788">
        <v>4508.5449829101563</v>
      </c>
      <c r="K6953" s="795">
        <v>905.6</v>
      </c>
      <c r="M6953" s="798">
        <f t="shared" si="325"/>
        <v>12714.692686530978</v>
      </c>
      <c r="N6953" s="303"/>
      <c r="S6953" s="786">
        <v>0</v>
      </c>
      <c r="T6953" s="781">
        <f>VLOOKUP(C6953,METADATA!$J$5:$Q$29,IF(E6953="HI",2,IF(E6953="LO",6,10))+IF(S6953=1,2,IF(D6953=7,1,(IF(WEEKDAY(B6953)=1,2,IF(WEEKDAY(B6953)=7,1,0))))))</f>
        <v>2</v>
      </c>
      <c r="U6953" s="781">
        <f>VLOOKUP(C6953,METADATA!$A$5:$H$29,IF(E6953="HI",2,IF(E6953="LO",6,10))+IF(S6953=1,2,IF(D6953=7,1,(IF(WEEKDAY(B6953)=1,2,IF(WEEKDAY(B6953)=7,1,0))))))</f>
        <v>2</v>
      </c>
    </row>
    <row r="6954" spans="2:21" ht="13.95" customHeight="1" x14ac:dyDescent="0.25">
      <c r="B6954" s="784">
        <f t="shared" si="326"/>
        <v>45672</v>
      </c>
      <c r="C6954" s="785">
        <v>14</v>
      </c>
      <c r="D6954" s="786">
        <f>IFERROR((INDEX(METADATA!$T$2:$T$20,MATCH(B6954,METADATA!$S$2:$S$20,0))),0)</f>
        <v>0</v>
      </c>
      <c r="E6954" s="785" t="str">
        <f t="shared" si="324"/>
        <v>LO</v>
      </c>
      <c r="F6954" s="786">
        <f>VLOOKUP(C6954,METADATA!$A$5:$H$29,IF(E6954="HI",2,IF(E6954="LO",6,10))+IF(D6954=1,2,IF(D6954=7,1,(IF(WEEKDAY(B6954)=1,2,IF(WEEKDAY(B6954)=7,1,0))))))</f>
        <v>2</v>
      </c>
      <c r="G6954" s="786">
        <f>VLOOKUP(C6954,METADATA!$J$5:$Q$29,IF(E6954="HI",2,IF(E6954="LO",6,10))+IF(D6954=1,2,IF(D6954=7,1,(IF(WEEKDAY(B6954)=1,2,IF(WEEKDAY(B6954)=7,1,0))))))</f>
        <v>2</v>
      </c>
      <c r="H6954" s="787">
        <v>11738</v>
      </c>
      <c r="I6954" s="788">
        <v>4740.909912109375</v>
      </c>
      <c r="K6954" s="795">
        <v>913.98749999999995</v>
      </c>
      <c r="M6954" s="798">
        <f t="shared" si="325"/>
        <v>12659.26027833921</v>
      </c>
      <c r="N6954" s="303"/>
      <c r="S6954" s="786">
        <v>0</v>
      </c>
      <c r="T6954" s="781">
        <f>VLOOKUP(C6954,METADATA!$J$5:$Q$29,IF(E6954="HI",2,IF(E6954="LO",6,10))+IF(S6954=1,2,IF(D6954=7,1,(IF(WEEKDAY(B6954)=1,2,IF(WEEKDAY(B6954)=7,1,0))))))</f>
        <v>2</v>
      </c>
      <c r="U6954" s="781">
        <f>VLOOKUP(C6954,METADATA!$A$5:$H$29,IF(E6954="HI",2,IF(E6954="LO",6,10))+IF(S6954=1,2,IF(D6954=7,1,(IF(WEEKDAY(B6954)=1,2,IF(WEEKDAY(B6954)=7,1,0))))))</f>
        <v>2</v>
      </c>
    </row>
    <row r="6955" spans="2:21" ht="13.95" customHeight="1" x14ac:dyDescent="0.25">
      <c r="B6955" s="784">
        <f t="shared" si="326"/>
        <v>45672</v>
      </c>
      <c r="C6955" s="785">
        <v>15</v>
      </c>
      <c r="D6955" s="786">
        <f>IFERROR((INDEX(METADATA!$T$2:$T$20,MATCH(B6955,METADATA!$S$2:$S$20,0))),0)</f>
        <v>0</v>
      </c>
      <c r="E6955" s="785" t="str">
        <f t="shared" si="324"/>
        <v>LO</v>
      </c>
      <c r="F6955" s="786">
        <f>VLOOKUP(C6955,METADATA!$A$5:$H$29,IF(E6955="HI",2,IF(E6955="LO",6,10))+IF(D6955=1,2,IF(D6955=7,1,(IF(WEEKDAY(B6955)=1,2,IF(WEEKDAY(B6955)=7,1,0))))))</f>
        <v>2</v>
      </c>
      <c r="G6955" s="786">
        <f>VLOOKUP(C6955,METADATA!$J$5:$Q$29,IF(E6955="HI",2,IF(E6955="LO",6,10))+IF(D6955=1,2,IF(D6955=7,1,(IF(WEEKDAY(B6955)=1,2,IF(WEEKDAY(B6955)=7,1,0))))))</f>
        <v>2</v>
      </c>
      <c r="H6955" s="787">
        <v>11860.75</v>
      </c>
      <c r="I6955" s="788">
        <v>4687.405029296875</v>
      </c>
      <c r="K6955" s="795">
        <v>902.26250000000005</v>
      </c>
      <c r="M6955" s="798">
        <f t="shared" si="325"/>
        <v>12753.397840229782</v>
      </c>
      <c r="N6955" s="303"/>
      <c r="S6955" s="786">
        <v>0</v>
      </c>
      <c r="T6955" s="781">
        <f>VLOOKUP(C6955,METADATA!$J$5:$Q$29,IF(E6955="HI",2,IF(E6955="LO",6,10))+IF(S6955=1,2,IF(D6955=7,1,(IF(WEEKDAY(B6955)=1,2,IF(WEEKDAY(B6955)=7,1,0))))))</f>
        <v>2</v>
      </c>
      <c r="U6955" s="781">
        <f>VLOOKUP(C6955,METADATA!$A$5:$H$29,IF(E6955="HI",2,IF(E6955="LO",6,10))+IF(S6955=1,2,IF(D6955=7,1,(IF(WEEKDAY(B6955)=1,2,IF(WEEKDAY(B6955)=7,1,0))))))</f>
        <v>2</v>
      </c>
    </row>
    <row r="6956" spans="2:21" ht="13.95" customHeight="1" x14ac:dyDescent="0.25">
      <c r="B6956" s="784">
        <f t="shared" si="326"/>
        <v>45672</v>
      </c>
      <c r="C6956" s="785">
        <v>16</v>
      </c>
      <c r="D6956" s="786">
        <f>IFERROR((INDEX(METADATA!$T$2:$T$20,MATCH(B6956,METADATA!$S$2:$S$20,0))),0)</f>
        <v>0</v>
      </c>
      <c r="E6956" s="785" t="str">
        <f t="shared" si="324"/>
        <v>LO</v>
      </c>
      <c r="F6956" s="786">
        <f>VLOOKUP(C6956,METADATA!$A$5:$H$29,IF(E6956="HI",2,IF(E6956="LO",6,10))+IF(D6956=1,2,IF(D6956=7,1,(IF(WEEKDAY(B6956)=1,2,IF(WEEKDAY(B6956)=7,1,0))))))</f>
        <v>2</v>
      </c>
      <c r="G6956" s="786">
        <f>VLOOKUP(C6956,METADATA!$J$5:$Q$29,IF(E6956="HI",2,IF(E6956="LO",6,10))+IF(D6956=1,2,IF(D6956=7,1,(IF(WEEKDAY(B6956)=1,2,IF(WEEKDAY(B6956)=7,1,0))))))</f>
        <v>2</v>
      </c>
      <c r="H6956" s="787">
        <v>12698</v>
      </c>
      <c r="I6956" s="788">
        <v>4764.5599975585938</v>
      </c>
      <c r="K6956" s="795">
        <v>933.76250000000005</v>
      </c>
      <c r="M6956" s="798">
        <f t="shared" si="325"/>
        <v>13562.456855980614</v>
      </c>
      <c r="N6956" s="303"/>
      <c r="S6956" s="786">
        <v>0</v>
      </c>
      <c r="T6956" s="781">
        <f>VLOOKUP(C6956,METADATA!$J$5:$Q$29,IF(E6956="HI",2,IF(E6956="LO",6,10))+IF(S6956=1,2,IF(D6956=7,1,(IF(WEEKDAY(B6956)=1,2,IF(WEEKDAY(B6956)=7,1,0))))))</f>
        <v>2</v>
      </c>
      <c r="U6956" s="781">
        <f>VLOOKUP(C6956,METADATA!$A$5:$H$29,IF(E6956="HI",2,IF(E6956="LO",6,10))+IF(S6956=1,2,IF(D6956=7,1,(IF(WEEKDAY(B6956)=1,2,IF(WEEKDAY(B6956)=7,1,0))))))</f>
        <v>2</v>
      </c>
    </row>
    <row r="6957" spans="2:21" ht="13.95" customHeight="1" x14ac:dyDescent="0.25">
      <c r="B6957" s="784">
        <f t="shared" si="326"/>
        <v>45672</v>
      </c>
      <c r="C6957" s="785">
        <v>17</v>
      </c>
      <c r="D6957" s="786">
        <f>IFERROR((INDEX(METADATA!$T$2:$T$20,MATCH(B6957,METADATA!$S$2:$S$20,0))),0)</f>
        <v>0</v>
      </c>
      <c r="E6957" s="785" t="str">
        <f t="shared" si="324"/>
        <v>LO</v>
      </c>
      <c r="F6957" s="786">
        <f>VLOOKUP(C6957,METADATA!$A$5:$H$29,IF(E6957="HI",2,IF(E6957="LO",6,10))+IF(D6957=1,2,IF(D6957=7,1,(IF(WEEKDAY(B6957)=1,2,IF(WEEKDAY(B6957)=7,1,0))))))</f>
        <v>2</v>
      </c>
      <c r="G6957" s="786">
        <f>VLOOKUP(C6957,METADATA!$J$5:$Q$29,IF(E6957="HI",2,IF(E6957="LO",6,10))+IF(D6957=1,2,IF(D6957=7,1,(IF(WEEKDAY(B6957)=1,2,IF(WEEKDAY(B6957)=7,1,0))))))</f>
        <v>2</v>
      </c>
      <c r="H6957" s="787">
        <v>13464</v>
      </c>
      <c r="I6957" s="788">
        <v>4729.0899658203125</v>
      </c>
      <c r="K6957" s="795">
        <v>0</v>
      </c>
      <c r="M6957" s="798">
        <f t="shared" si="325"/>
        <v>14270.374483692513</v>
      </c>
      <c r="N6957" s="303"/>
      <c r="S6957" s="786">
        <v>0</v>
      </c>
      <c r="T6957" s="781">
        <f>VLOOKUP(C6957,METADATA!$J$5:$Q$29,IF(E6957="HI",2,IF(E6957="LO",6,10))+IF(S6957=1,2,IF(D6957=7,1,(IF(WEEKDAY(B6957)=1,2,IF(WEEKDAY(B6957)=7,1,0))))))</f>
        <v>2</v>
      </c>
      <c r="U6957" s="781">
        <f>VLOOKUP(C6957,METADATA!$A$5:$H$29,IF(E6957="HI",2,IF(E6957="LO",6,10))+IF(S6957=1,2,IF(D6957=7,1,(IF(WEEKDAY(B6957)=1,2,IF(WEEKDAY(B6957)=7,1,0))))))</f>
        <v>2</v>
      </c>
    </row>
    <row r="6958" spans="2:21" ht="13.95" customHeight="1" x14ac:dyDescent="0.25">
      <c r="B6958" s="784">
        <f t="shared" si="326"/>
        <v>45672</v>
      </c>
      <c r="C6958" s="785">
        <v>18</v>
      </c>
      <c r="D6958" s="786">
        <f>IFERROR((INDEX(METADATA!$T$2:$T$20,MATCH(B6958,METADATA!$S$2:$S$20,0))),0)</f>
        <v>0</v>
      </c>
      <c r="E6958" s="785" t="str">
        <f t="shared" si="324"/>
        <v>LO</v>
      </c>
      <c r="F6958" s="786">
        <f>VLOOKUP(C6958,METADATA!$A$5:$H$29,IF(E6958="HI",2,IF(E6958="LO",6,10))+IF(D6958=1,2,IF(D6958=7,1,(IF(WEEKDAY(B6958)=1,2,IF(WEEKDAY(B6958)=7,1,0))))))</f>
        <v>1</v>
      </c>
      <c r="G6958" s="786">
        <f>VLOOKUP(C6958,METADATA!$J$5:$Q$29,IF(E6958="HI",2,IF(E6958="LO",6,10))+IF(D6958=1,2,IF(D6958=7,1,(IF(WEEKDAY(B6958)=1,2,IF(WEEKDAY(B6958)=7,1,0))))))</f>
        <v>1</v>
      </c>
      <c r="H6958" s="787">
        <v>13513</v>
      </c>
      <c r="I6958" s="788">
        <v>4479.955078125</v>
      </c>
      <c r="K6958" s="795">
        <v>0</v>
      </c>
      <c r="M6958" s="798">
        <f t="shared" si="325"/>
        <v>14236.262378237414</v>
      </c>
      <c r="N6958" s="303"/>
      <c r="S6958" s="786">
        <v>0</v>
      </c>
      <c r="T6958" s="781">
        <f>VLOOKUP(C6958,METADATA!$J$5:$Q$29,IF(E6958="HI",2,IF(E6958="LO",6,10))+IF(S6958=1,2,IF(D6958=7,1,(IF(WEEKDAY(B6958)=1,2,IF(WEEKDAY(B6958)=7,1,0))))))</f>
        <v>1</v>
      </c>
      <c r="U6958" s="781">
        <f>VLOOKUP(C6958,METADATA!$A$5:$H$29,IF(E6958="HI",2,IF(E6958="LO",6,10))+IF(S6958=1,2,IF(D6958=7,1,(IF(WEEKDAY(B6958)=1,2,IF(WEEKDAY(B6958)=7,1,0))))))</f>
        <v>1</v>
      </c>
    </row>
    <row r="6959" spans="2:21" ht="13.95" customHeight="1" x14ac:dyDescent="0.25">
      <c r="B6959" s="784">
        <f t="shared" si="326"/>
        <v>45672</v>
      </c>
      <c r="C6959" s="785">
        <v>19</v>
      </c>
      <c r="D6959" s="786">
        <f>IFERROR((INDEX(METADATA!$T$2:$T$20,MATCH(B6959,METADATA!$S$2:$S$20,0))),0)</f>
        <v>0</v>
      </c>
      <c r="E6959" s="785" t="str">
        <f t="shared" si="324"/>
        <v>LO</v>
      </c>
      <c r="F6959" s="786">
        <f>VLOOKUP(C6959,METADATA!$A$5:$H$29,IF(E6959="HI",2,IF(E6959="LO",6,10))+IF(D6959=1,2,IF(D6959=7,1,(IF(WEEKDAY(B6959)=1,2,IF(WEEKDAY(B6959)=7,1,0))))))</f>
        <v>1</v>
      </c>
      <c r="G6959" s="786">
        <f>VLOOKUP(C6959,METADATA!$J$5:$Q$29,IF(E6959="HI",2,IF(E6959="LO",6,10))+IF(D6959=1,2,IF(D6959=7,1,(IF(WEEKDAY(B6959)=1,2,IF(WEEKDAY(B6959)=7,1,0))))))</f>
        <v>1</v>
      </c>
      <c r="H6959" s="787">
        <v>12454.75</v>
      </c>
      <c r="I6959" s="788">
        <v>4526.4200439453125</v>
      </c>
      <c r="K6959" s="795">
        <v>0</v>
      </c>
      <c r="M6959" s="798">
        <f t="shared" si="325"/>
        <v>13251.765013639877</v>
      </c>
      <c r="N6959" s="303"/>
      <c r="S6959" s="786">
        <v>0</v>
      </c>
      <c r="T6959" s="781">
        <f>VLOOKUP(C6959,METADATA!$J$5:$Q$29,IF(E6959="HI",2,IF(E6959="LO",6,10))+IF(S6959=1,2,IF(D6959=7,1,(IF(WEEKDAY(B6959)=1,2,IF(WEEKDAY(B6959)=7,1,0))))))</f>
        <v>1</v>
      </c>
      <c r="U6959" s="781">
        <f>VLOOKUP(C6959,METADATA!$A$5:$H$29,IF(E6959="HI",2,IF(E6959="LO",6,10))+IF(S6959=1,2,IF(D6959=7,1,(IF(WEEKDAY(B6959)=1,2,IF(WEEKDAY(B6959)=7,1,0))))))</f>
        <v>1</v>
      </c>
    </row>
    <row r="6960" spans="2:21" ht="13.95" customHeight="1" x14ac:dyDescent="0.25">
      <c r="B6960" s="784">
        <f t="shared" si="326"/>
        <v>45672</v>
      </c>
      <c r="C6960" s="785">
        <v>20</v>
      </c>
      <c r="D6960" s="786">
        <f>IFERROR((INDEX(METADATA!$T$2:$T$20,MATCH(B6960,METADATA!$S$2:$S$20,0))),0)</f>
        <v>0</v>
      </c>
      <c r="E6960" s="785" t="str">
        <f t="shared" si="324"/>
        <v>LO</v>
      </c>
      <c r="F6960" s="786">
        <f>VLOOKUP(C6960,METADATA!$A$5:$H$29,IF(E6960="HI",2,IF(E6960="LO",6,10))+IF(D6960=1,2,IF(D6960=7,1,(IF(WEEKDAY(B6960)=1,2,IF(WEEKDAY(B6960)=7,1,0))))))</f>
        <v>1</v>
      </c>
      <c r="G6960" s="786">
        <f>VLOOKUP(C6960,METADATA!$J$5:$Q$29,IF(E6960="HI",2,IF(E6960="LO",6,10))+IF(D6960=1,2,IF(D6960=7,1,(IF(WEEKDAY(B6960)=1,2,IF(WEEKDAY(B6960)=7,1,0))))))</f>
        <v>2</v>
      </c>
      <c r="H6960" s="787">
        <v>11041.75</v>
      </c>
      <c r="I6960" s="788">
        <v>4555.8950500488281</v>
      </c>
      <c r="K6960" s="795">
        <v>0</v>
      </c>
      <c r="M6960" s="798">
        <f t="shared" si="325"/>
        <v>11944.723637219884</v>
      </c>
      <c r="N6960" s="303"/>
      <c r="S6960" s="786">
        <v>0</v>
      </c>
      <c r="T6960" s="781">
        <f>VLOOKUP(C6960,METADATA!$J$5:$Q$29,IF(E6960="HI",2,IF(E6960="LO",6,10))+IF(S6960=1,2,IF(D6960=7,1,(IF(WEEKDAY(B6960)=1,2,IF(WEEKDAY(B6960)=7,1,0))))))</f>
        <v>2</v>
      </c>
      <c r="U6960" s="781">
        <f>VLOOKUP(C6960,METADATA!$A$5:$H$29,IF(E6960="HI",2,IF(E6960="LO",6,10))+IF(S6960=1,2,IF(D6960=7,1,(IF(WEEKDAY(B6960)=1,2,IF(WEEKDAY(B6960)=7,1,0))))))</f>
        <v>1</v>
      </c>
    </row>
    <row r="6961" spans="2:21" ht="13.95" customHeight="1" x14ac:dyDescent="0.25">
      <c r="B6961" s="784">
        <f t="shared" si="326"/>
        <v>45672</v>
      </c>
      <c r="C6961" s="785">
        <v>21</v>
      </c>
      <c r="D6961" s="786">
        <f>IFERROR((INDEX(METADATA!$T$2:$T$20,MATCH(B6961,METADATA!$S$2:$S$20,0))),0)</f>
        <v>0</v>
      </c>
      <c r="E6961" s="785" t="str">
        <f t="shared" si="324"/>
        <v>LO</v>
      </c>
      <c r="F6961" s="786">
        <f>VLOOKUP(C6961,METADATA!$A$5:$H$29,IF(E6961="HI",2,IF(E6961="LO",6,10))+IF(D6961=1,2,IF(D6961=7,1,(IF(WEEKDAY(B6961)=1,2,IF(WEEKDAY(B6961)=7,1,0))))))</f>
        <v>2</v>
      </c>
      <c r="G6961" s="786">
        <f>VLOOKUP(C6961,METADATA!$J$5:$Q$29,IF(E6961="HI",2,IF(E6961="LO",6,10))+IF(D6961=1,2,IF(D6961=7,1,(IF(WEEKDAY(B6961)=1,2,IF(WEEKDAY(B6961)=7,1,0))))))</f>
        <v>2</v>
      </c>
      <c r="H6961" s="787">
        <v>10004.25</v>
      </c>
      <c r="I6961" s="788">
        <v>4503.4949645996094</v>
      </c>
      <c r="K6961" s="795">
        <v>0</v>
      </c>
      <c r="M6961" s="798">
        <f t="shared" si="325"/>
        <v>10971.166071055257</v>
      </c>
      <c r="N6961" s="303"/>
      <c r="S6961" s="786">
        <v>0</v>
      </c>
      <c r="T6961" s="781">
        <f>VLOOKUP(C6961,METADATA!$J$5:$Q$29,IF(E6961="HI",2,IF(E6961="LO",6,10))+IF(S6961=1,2,IF(D6961=7,1,(IF(WEEKDAY(B6961)=1,2,IF(WEEKDAY(B6961)=7,1,0))))))</f>
        <v>2</v>
      </c>
      <c r="U6961" s="781">
        <f>VLOOKUP(C6961,METADATA!$A$5:$H$29,IF(E6961="HI",2,IF(E6961="LO",6,10))+IF(S6961=1,2,IF(D6961=7,1,(IF(WEEKDAY(B6961)=1,2,IF(WEEKDAY(B6961)=7,1,0))))))</f>
        <v>2</v>
      </c>
    </row>
    <row r="6962" spans="2:21" ht="13.95" customHeight="1" x14ac:dyDescent="0.25">
      <c r="B6962" s="784">
        <f t="shared" si="326"/>
        <v>45672</v>
      </c>
      <c r="C6962" s="785">
        <v>22</v>
      </c>
      <c r="D6962" s="786">
        <f>IFERROR((INDEX(METADATA!$T$2:$T$20,MATCH(B6962,METADATA!$S$2:$S$20,0))),0)</f>
        <v>0</v>
      </c>
      <c r="E6962" s="785" t="str">
        <f t="shared" si="324"/>
        <v>LO</v>
      </c>
      <c r="F6962" s="786">
        <f>VLOOKUP(C6962,METADATA!$A$5:$H$29,IF(E6962="HI",2,IF(E6962="LO",6,10))+IF(D6962=1,2,IF(D6962=7,1,(IF(WEEKDAY(B6962)=1,2,IF(WEEKDAY(B6962)=7,1,0))))))</f>
        <v>3</v>
      </c>
      <c r="G6962" s="786">
        <f>VLOOKUP(C6962,METADATA!$J$5:$Q$29,IF(E6962="HI",2,IF(E6962="LO",6,10))+IF(D6962=1,2,IF(D6962=7,1,(IF(WEEKDAY(B6962)=1,2,IF(WEEKDAY(B6962)=7,1,0))))))</f>
        <v>3</v>
      </c>
      <c r="H6962" s="787">
        <v>9077</v>
      </c>
      <c r="I6962" s="788">
        <v>4482.2249755859375</v>
      </c>
      <c r="K6962" s="795">
        <v>0</v>
      </c>
      <c r="M6962" s="798">
        <f t="shared" si="325"/>
        <v>10123.352692254002</v>
      </c>
      <c r="N6962" s="303"/>
      <c r="S6962" s="786">
        <v>0</v>
      </c>
      <c r="T6962" s="781">
        <f>VLOOKUP(C6962,METADATA!$J$5:$Q$29,IF(E6962="HI",2,IF(E6962="LO",6,10))+IF(S6962=1,2,IF(D6962=7,1,(IF(WEEKDAY(B6962)=1,2,IF(WEEKDAY(B6962)=7,1,0))))))</f>
        <v>3</v>
      </c>
      <c r="U6962" s="781">
        <f>VLOOKUP(C6962,METADATA!$A$5:$H$29,IF(E6962="HI",2,IF(E6962="LO",6,10))+IF(S6962=1,2,IF(D6962=7,1,(IF(WEEKDAY(B6962)=1,2,IF(WEEKDAY(B6962)=7,1,0))))))</f>
        <v>3</v>
      </c>
    </row>
    <row r="6963" spans="2:21" ht="13.95" customHeight="1" x14ac:dyDescent="0.25">
      <c r="B6963" s="784">
        <f t="shared" si="326"/>
        <v>45672</v>
      </c>
      <c r="C6963" s="785">
        <v>23</v>
      </c>
      <c r="D6963" s="786">
        <f>IFERROR((INDEX(METADATA!$T$2:$T$20,MATCH(B6963,METADATA!$S$2:$S$20,0))),0)</f>
        <v>0</v>
      </c>
      <c r="E6963" s="785" t="str">
        <f t="shared" si="324"/>
        <v>LO</v>
      </c>
      <c r="F6963" s="786">
        <f>VLOOKUP(C6963,METADATA!$A$5:$H$29,IF(E6963="HI",2,IF(E6963="LO",6,10))+IF(D6963=1,2,IF(D6963=7,1,(IF(WEEKDAY(B6963)=1,2,IF(WEEKDAY(B6963)=7,1,0))))))</f>
        <v>3</v>
      </c>
      <c r="G6963" s="786">
        <f>VLOOKUP(C6963,METADATA!$J$5:$Q$29,IF(E6963="HI",2,IF(E6963="LO",6,10))+IF(D6963=1,2,IF(D6963=7,1,(IF(WEEKDAY(B6963)=1,2,IF(WEEKDAY(B6963)=7,1,0))))))</f>
        <v>3</v>
      </c>
      <c r="H6963" s="787">
        <v>8270.75</v>
      </c>
      <c r="I6963" s="788">
        <v>4799.2799682617188</v>
      </c>
      <c r="K6963" s="795">
        <v>0</v>
      </c>
      <c r="M6963" s="798">
        <f t="shared" si="325"/>
        <v>9562.3424837357816</v>
      </c>
      <c r="N6963" s="303"/>
      <c r="S6963" s="786">
        <v>0</v>
      </c>
      <c r="T6963" s="781">
        <f>VLOOKUP(C6963,METADATA!$J$5:$Q$29,IF(E6963="HI",2,IF(E6963="LO",6,10))+IF(S6963=1,2,IF(D6963=7,1,(IF(WEEKDAY(B6963)=1,2,IF(WEEKDAY(B6963)=7,1,0))))))</f>
        <v>3</v>
      </c>
      <c r="U6963" s="781">
        <f>VLOOKUP(C6963,METADATA!$A$5:$H$29,IF(E6963="HI",2,IF(E6963="LO",6,10))+IF(S6963=1,2,IF(D6963=7,1,(IF(WEEKDAY(B6963)=1,2,IF(WEEKDAY(B6963)=7,1,0))))))</f>
        <v>3</v>
      </c>
    </row>
    <row r="6964" spans="2:21" ht="13.95" customHeight="1" x14ac:dyDescent="0.25">
      <c r="B6964" s="784">
        <f t="shared" si="326"/>
        <v>45673</v>
      </c>
      <c r="C6964" s="785">
        <v>0</v>
      </c>
      <c r="D6964" s="786">
        <f>IFERROR((INDEX(METADATA!$T$2:$T$20,MATCH(B6964,METADATA!$S$2:$S$20,0))),0)</f>
        <v>0</v>
      </c>
      <c r="E6964" s="785" t="str">
        <f t="shared" si="324"/>
        <v>LO</v>
      </c>
      <c r="F6964" s="786">
        <f>VLOOKUP(C6964,METADATA!$A$5:$H$29,IF(E6964="HI",2,IF(E6964="LO",6,10))+IF(D6964=1,2,IF(D6964=7,1,(IF(WEEKDAY(B6964)=1,2,IF(WEEKDAY(B6964)=7,1,0))))))</f>
        <v>3</v>
      </c>
      <c r="G6964" s="786">
        <f>VLOOKUP(C6964,METADATA!$J$5:$Q$29,IF(E6964="HI",2,IF(E6964="LO",6,10))+IF(D6964=1,2,IF(D6964=7,1,(IF(WEEKDAY(B6964)=1,2,IF(WEEKDAY(B6964)=7,1,0))))))</f>
        <v>3</v>
      </c>
      <c r="H6964" s="787">
        <v>7788</v>
      </c>
      <c r="I6964" s="788">
        <v>4631.0699462890625</v>
      </c>
      <c r="K6964" s="795">
        <v>0</v>
      </c>
      <c r="M6964" s="798">
        <f t="shared" si="325"/>
        <v>9060.8913936445442</v>
      </c>
      <c r="N6964" s="303"/>
      <c r="S6964" s="786">
        <v>0</v>
      </c>
      <c r="T6964" s="781">
        <f>VLOOKUP(C6964,METADATA!$J$5:$Q$29,IF(E6964="HI",2,IF(E6964="LO",6,10))+IF(S6964=1,2,IF(D6964=7,1,(IF(WEEKDAY(B6964)=1,2,IF(WEEKDAY(B6964)=7,1,0))))))</f>
        <v>3</v>
      </c>
      <c r="U6964" s="781">
        <f>VLOOKUP(C6964,METADATA!$A$5:$H$29,IF(E6964="HI",2,IF(E6964="LO",6,10))+IF(S6964=1,2,IF(D6964=7,1,(IF(WEEKDAY(B6964)=1,2,IF(WEEKDAY(B6964)=7,1,0))))))</f>
        <v>3</v>
      </c>
    </row>
    <row r="6965" spans="2:21" ht="13.95" customHeight="1" x14ac:dyDescent="0.25">
      <c r="B6965" s="784">
        <f t="shared" si="326"/>
        <v>45673</v>
      </c>
      <c r="C6965" s="785">
        <v>1</v>
      </c>
      <c r="D6965" s="786">
        <f>IFERROR((INDEX(METADATA!$T$2:$T$20,MATCH(B6965,METADATA!$S$2:$S$20,0))),0)</f>
        <v>0</v>
      </c>
      <c r="E6965" s="785" t="str">
        <f t="shared" si="324"/>
        <v>LO</v>
      </c>
      <c r="F6965" s="786">
        <f>VLOOKUP(C6965,METADATA!$A$5:$H$29,IF(E6965="HI",2,IF(E6965="LO",6,10))+IF(D6965=1,2,IF(D6965=7,1,(IF(WEEKDAY(B6965)=1,2,IF(WEEKDAY(B6965)=7,1,0))))))</f>
        <v>3</v>
      </c>
      <c r="G6965" s="786">
        <f>VLOOKUP(C6965,METADATA!$J$5:$Q$29,IF(E6965="HI",2,IF(E6965="LO",6,10))+IF(D6965=1,2,IF(D6965=7,1,(IF(WEEKDAY(B6965)=1,2,IF(WEEKDAY(B6965)=7,1,0))))))</f>
        <v>3</v>
      </c>
      <c r="H6965" s="787">
        <v>7417.5</v>
      </c>
      <c r="I6965" s="788">
        <v>4644.1310424804688</v>
      </c>
      <c r="K6965" s="795">
        <v>0</v>
      </c>
      <c r="M6965" s="798">
        <f t="shared" si="325"/>
        <v>8751.4147079047016</v>
      </c>
      <c r="N6965" s="303"/>
      <c r="S6965" s="786">
        <v>0</v>
      </c>
      <c r="T6965" s="781">
        <f>VLOOKUP(C6965,METADATA!$J$5:$Q$29,IF(E6965="HI",2,IF(E6965="LO",6,10))+IF(S6965=1,2,IF(D6965=7,1,(IF(WEEKDAY(B6965)=1,2,IF(WEEKDAY(B6965)=7,1,0))))))</f>
        <v>3</v>
      </c>
      <c r="U6965" s="781">
        <f>VLOOKUP(C6965,METADATA!$A$5:$H$29,IF(E6965="HI",2,IF(E6965="LO",6,10))+IF(S6965=1,2,IF(D6965=7,1,(IF(WEEKDAY(B6965)=1,2,IF(WEEKDAY(B6965)=7,1,0))))))</f>
        <v>3</v>
      </c>
    </row>
    <row r="6966" spans="2:21" ht="13.95" customHeight="1" x14ac:dyDescent="0.25">
      <c r="B6966" s="784">
        <f t="shared" si="326"/>
        <v>45673</v>
      </c>
      <c r="C6966" s="785">
        <v>2</v>
      </c>
      <c r="D6966" s="786">
        <f>IFERROR((INDEX(METADATA!$T$2:$T$20,MATCH(B6966,METADATA!$S$2:$S$20,0))),0)</f>
        <v>0</v>
      </c>
      <c r="E6966" s="785" t="str">
        <f t="shared" si="324"/>
        <v>LO</v>
      </c>
      <c r="F6966" s="786">
        <f>VLOOKUP(C6966,METADATA!$A$5:$H$29,IF(E6966="HI",2,IF(E6966="LO",6,10))+IF(D6966=1,2,IF(D6966=7,1,(IF(WEEKDAY(B6966)=1,2,IF(WEEKDAY(B6966)=7,1,0))))))</f>
        <v>3</v>
      </c>
      <c r="G6966" s="786">
        <f>VLOOKUP(C6966,METADATA!$J$5:$Q$29,IF(E6966="HI",2,IF(E6966="LO",6,10))+IF(D6966=1,2,IF(D6966=7,1,(IF(WEEKDAY(B6966)=1,2,IF(WEEKDAY(B6966)=7,1,0))))))</f>
        <v>3</v>
      </c>
      <c r="H6966" s="787">
        <v>7386.25</v>
      </c>
      <c r="I6966" s="788">
        <v>4665.4950256347656</v>
      </c>
      <c r="K6966" s="795">
        <v>0</v>
      </c>
      <c r="M6966" s="798">
        <f t="shared" si="325"/>
        <v>8736.334065082603</v>
      </c>
      <c r="N6966" s="303"/>
      <c r="S6966" s="786">
        <v>0</v>
      </c>
      <c r="T6966" s="781">
        <f>VLOOKUP(C6966,METADATA!$J$5:$Q$29,IF(E6966="HI",2,IF(E6966="LO",6,10))+IF(S6966=1,2,IF(D6966=7,1,(IF(WEEKDAY(B6966)=1,2,IF(WEEKDAY(B6966)=7,1,0))))))</f>
        <v>3</v>
      </c>
      <c r="U6966" s="781">
        <f>VLOOKUP(C6966,METADATA!$A$5:$H$29,IF(E6966="HI",2,IF(E6966="LO",6,10))+IF(S6966=1,2,IF(D6966=7,1,(IF(WEEKDAY(B6966)=1,2,IF(WEEKDAY(B6966)=7,1,0))))))</f>
        <v>3</v>
      </c>
    </row>
    <row r="6967" spans="2:21" ht="13.95" customHeight="1" x14ac:dyDescent="0.25">
      <c r="B6967" s="784">
        <f t="shared" si="326"/>
        <v>45673</v>
      </c>
      <c r="C6967" s="785">
        <v>3</v>
      </c>
      <c r="D6967" s="786">
        <f>IFERROR((INDEX(METADATA!$T$2:$T$20,MATCH(B6967,METADATA!$S$2:$S$20,0))),0)</f>
        <v>0</v>
      </c>
      <c r="E6967" s="785" t="str">
        <f t="shared" si="324"/>
        <v>LO</v>
      </c>
      <c r="F6967" s="786">
        <f>VLOOKUP(C6967,METADATA!$A$5:$H$29,IF(E6967="HI",2,IF(E6967="LO",6,10))+IF(D6967=1,2,IF(D6967=7,1,(IF(WEEKDAY(B6967)=1,2,IF(WEEKDAY(B6967)=7,1,0))))))</f>
        <v>3</v>
      </c>
      <c r="G6967" s="786">
        <f>VLOOKUP(C6967,METADATA!$J$5:$Q$29,IF(E6967="HI",2,IF(E6967="LO",6,10))+IF(D6967=1,2,IF(D6967=7,1,(IF(WEEKDAY(B6967)=1,2,IF(WEEKDAY(B6967)=7,1,0))))))</f>
        <v>3</v>
      </c>
      <c r="H6967" s="787">
        <v>7507</v>
      </c>
      <c r="I6967" s="788">
        <v>4444.4999389648438</v>
      </c>
      <c r="K6967" s="795">
        <v>0</v>
      </c>
      <c r="M6967" s="798">
        <f t="shared" si="325"/>
        <v>8724.0259460560119</v>
      </c>
      <c r="N6967" s="303"/>
      <c r="S6967" s="786">
        <v>0</v>
      </c>
      <c r="T6967" s="781">
        <f>VLOOKUP(C6967,METADATA!$J$5:$Q$29,IF(E6967="HI",2,IF(E6967="LO",6,10))+IF(S6967=1,2,IF(D6967=7,1,(IF(WEEKDAY(B6967)=1,2,IF(WEEKDAY(B6967)=7,1,0))))))</f>
        <v>3</v>
      </c>
      <c r="U6967" s="781">
        <f>VLOOKUP(C6967,METADATA!$A$5:$H$29,IF(E6967="HI",2,IF(E6967="LO",6,10))+IF(S6967=1,2,IF(D6967=7,1,(IF(WEEKDAY(B6967)=1,2,IF(WEEKDAY(B6967)=7,1,0))))))</f>
        <v>3</v>
      </c>
    </row>
    <row r="6968" spans="2:21" ht="13.95" customHeight="1" x14ac:dyDescent="0.25">
      <c r="B6968" s="784">
        <f t="shared" si="326"/>
        <v>45673</v>
      </c>
      <c r="C6968" s="785">
        <v>4</v>
      </c>
      <c r="D6968" s="786">
        <f>IFERROR((INDEX(METADATA!$T$2:$T$20,MATCH(B6968,METADATA!$S$2:$S$20,0))),0)</f>
        <v>0</v>
      </c>
      <c r="E6968" s="785" t="str">
        <f t="shared" si="324"/>
        <v>LO</v>
      </c>
      <c r="F6968" s="786">
        <f>VLOOKUP(C6968,METADATA!$A$5:$H$29,IF(E6968="HI",2,IF(E6968="LO",6,10))+IF(D6968=1,2,IF(D6968=7,1,(IF(WEEKDAY(B6968)=1,2,IF(WEEKDAY(B6968)=7,1,0))))))</f>
        <v>3</v>
      </c>
      <c r="G6968" s="786">
        <f>VLOOKUP(C6968,METADATA!$J$5:$Q$29,IF(E6968="HI",2,IF(E6968="LO",6,10))+IF(D6968=1,2,IF(D6968=7,1,(IF(WEEKDAY(B6968)=1,2,IF(WEEKDAY(B6968)=7,1,0))))))</f>
        <v>3</v>
      </c>
      <c r="H6968" s="787">
        <v>7816.75</v>
      </c>
      <c r="I6968" s="788">
        <v>4318.760009765625</v>
      </c>
      <c r="K6968" s="795">
        <v>870.51250000000005</v>
      </c>
      <c r="M6968" s="798">
        <f t="shared" si="325"/>
        <v>8930.4685534663167</v>
      </c>
      <c r="N6968" s="303"/>
      <c r="S6968" s="786">
        <v>0</v>
      </c>
      <c r="T6968" s="781">
        <f>VLOOKUP(C6968,METADATA!$J$5:$Q$29,IF(E6968="HI",2,IF(E6968="LO",6,10))+IF(S6968=1,2,IF(D6968=7,1,(IF(WEEKDAY(B6968)=1,2,IF(WEEKDAY(B6968)=7,1,0))))))</f>
        <v>3</v>
      </c>
      <c r="U6968" s="781">
        <f>VLOOKUP(C6968,METADATA!$A$5:$H$29,IF(E6968="HI",2,IF(E6968="LO",6,10))+IF(S6968=1,2,IF(D6968=7,1,(IF(WEEKDAY(B6968)=1,2,IF(WEEKDAY(B6968)=7,1,0))))))</f>
        <v>3</v>
      </c>
    </row>
    <row r="6969" spans="2:21" ht="13.95" customHeight="1" x14ac:dyDescent="0.25">
      <c r="B6969" s="784">
        <f t="shared" si="326"/>
        <v>45673</v>
      </c>
      <c r="C6969" s="785">
        <v>5</v>
      </c>
      <c r="D6969" s="786">
        <f>IFERROR((INDEX(METADATA!$T$2:$T$20,MATCH(B6969,METADATA!$S$2:$S$20,0))),0)</f>
        <v>0</v>
      </c>
      <c r="E6969" s="785" t="str">
        <f t="shared" si="324"/>
        <v>LO</v>
      </c>
      <c r="F6969" s="786">
        <f>VLOOKUP(C6969,METADATA!$A$5:$H$29,IF(E6969="HI",2,IF(E6969="LO",6,10))+IF(D6969=1,2,IF(D6969=7,1,(IF(WEEKDAY(B6969)=1,2,IF(WEEKDAY(B6969)=7,1,0))))))</f>
        <v>3</v>
      </c>
      <c r="G6969" s="786">
        <f>VLOOKUP(C6969,METADATA!$J$5:$Q$29,IF(E6969="HI",2,IF(E6969="LO",6,10))+IF(D6969=1,2,IF(D6969=7,1,(IF(WEEKDAY(B6969)=1,2,IF(WEEKDAY(B6969)=7,1,0))))))</f>
        <v>3</v>
      </c>
      <c r="H6969" s="787">
        <v>8059.75</v>
      </c>
      <c r="I6969" s="788">
        <v>4471.3700256347656</v>
      </c>
      <c r="K6969" s="795">
        <v>865.8125</v>
      </c>
      <c r="M6969" s="798">
        <f t="shared" si="325"/>
        <v>9216.9799809181004</v>
      </c>
      <c r="N6969" s="303"/>
      <c r="S6969" s="786">
        <v>0</v>
      </c>
      <c r="T6969" s="781">
        <f>VLOOKUP(C6969,METADATA!$J$5:$Q$29,IF(E6969="HI",2,IF(E6969="LO",6,10))+IF(S6969=1,2,IF(D6969=7,1,(IF(WEEKDAY(B6969)=1,2,IF(WEEKDAY(B6969)=7,1,0))))))</f>
        <v>3</v>
      </c>
      <c r="U6969" s="781">
        <f>VLOOKUP(C6969,METADATA!$A$5:$H$29,IF(E6969="HI",2,IF(E6969="LO",6,10))+IF(S6969=1,2,IF(D6969=7,1,(IF(WEEKDAY(B6969)=1,2,IF(WEEKDAY(B6969)=7,1,0))))))</f>
        <v>3</v>
      </c>
    </row>
    <row r="6970" spans="2:21" ht="13.95" customHeight="1" x14ac:dyDescent="0.25">
      <c r="B6970" s="784">
        <f t="shared" si="326"/>
        <v>45673</v>
      </c>
      <c r="C6970" s="785">
        <v>6</v>
      </c>
      <c r="D6970" s="786">
        <f>IFERROR((INDEX(METADATA!$T$2:$T$20,MATCH(B6970,METADATA!$S$2:$S$20,0))),0)</f>
        <v>0</v>
      </c>
      <c r="E6970" s="785" t="str">
        <f t="shared" si="324"/>
        <v>LO</v>
      </c>
      <c r="F6970" s="786">
        <f>VLOOKUP(C6970,METADATA!$A$5:$H$29,IF(E6970="HI",2,IF(E6970="LO",6,10))+IF(D6970=1,2,IF(D6970=7,1,(IF(WEEKDAY(B6970)=1,2,IF(WEEKDAY(B6970)=7,1,0))))))</f>
        <v>2</v>
      </c>
      <c r="G6970" s="786">
        <f>VLOOKUP(C6970,METADATA!$J$5:$Q$29,IF(E6970="HI",2,IF(E6970="LO",6,10))+IF(D6970=1,2,IF(D6970=7,1,(IF(WEEKDAY(B6970)=1,2,IF(WEEKDAY(B6970)=7,1,0))))))</f>
        <v>2</v>
      </c>
      <c r="H6970" s="787">
        <v>8872.25</v>
      </c>
      <c r="I6970" s="788">
        <v>4686.6899719238281</v>
      </c>
      <c r="K6970" s="795">
        <v>834.63750000000005</v>
      </c>
      <c r="M6970" s="798">
        <f t="shared" si="325"/>
        <v>10034.036224542513</v>
      </c>
      <c r="N6970" s="303"/>
      <c r="S6970" s="786">
        <v>0</v>
      </c>
      <c r="T6970" s="781">
        <f>VLOOKUP(C6970,METADATA!$J$5:$Q$29,IF(E6970="HI",2,IF(E6970="LO",6,10))+IF(S6970=1,2,IF(D6970=7,1,(IF(WEEKDAY(B6970)=1,2,IF(WEEKDAY(B6970)=7,1,0))))))</f>
        <v>2</v>
      </c>
      <c r="U6970" s="781">
        <f>VLOOKUP(C6970,METADATA!$A$5:$H$29,IF(E6970="HI",2,IF(E6970="LO",6,10))+IF(S6970=1,2,IF(D6970=7,1,(IF(WEEKDAY(B6970)=1,2,IF(WEEKDAY(B6970)=7,1,0))))))</f>
        <v>2</v>
      </c>
    </row>
    <row r="6971" spans="2:21" ht="13.95" customHeight="1" x14ac:dyDescent="0.25">
      <c r="B6971" s="784">
        <f t="shared" si="326"/>
        <v>45673</v>
      </c>
      <c r="C6971" s="785">
        <v>7</v>
      </c>
      <c r="D6971" s="786">
        <f>IFERROR((INDEX(METADATA!$T$2:$T$20,MATCH(B6971,METADATA!$S$2:$S$20,0))),0)</f>
        <v>0</v>
      </c>
      <c r="E6971" s="785" t="str">
        <f t="shared" si="324"/>
        <v>LO</v>
      </c>
      <c r="F6971" s="786">
        <f>VLOOKUP(C6971,METADATA!$A$5:$H$29,IF(E6971="HI",2,IF(E6971="LO",6,10))+IF(D6971=1,2,IF(D6971=7,1,(IF(WEEKDAY(B6971)=1,2,IF(WEEKDAY(B6971)=7,1,0))))))</f>
        <v>1</v>
      </c>
      <c r="G6971" s="786">
        <f>VLOOKUP(C6971,METADATA!$J$5:$Q$29,IF(E6971="HI",2,IF(E6971="LO",6,10))+IF(D6971=1,2,IF(D6971=7,1,(IF(WEEKDAY(B6971)=1,2,IF(WEEKDAY(B6971)=7,1,0))))))</f>
        <v>1</v>
      </c>
      <c r="H6971" s="787">
        <v>9378.5</v>
      </c>
      <c r="I6971" s="788">
        <v>4502.7399597167969</v>
      </c>
      <c r="K6971" s="795">
        <v>847.33749999999998</v>
      </c>
      <c r="M6971" s="798">
        <f t="shared" si="325"/>
        <v>10403.409508177136</v>
      </c>
      <c r="N6971" s="303"/>
      <c r="S6971" s="786">
        <v>0</v>
      </c>
      <c r="T6971" s="781">
        <f>VLOOKUP(C6971,METADATA!$J$5:$Q$29,IF(E6971="HI",2,IF(E6971="LO",6,10))+IF(S6971=1,2,IF(D6971=7,1,(IF(WEEKDAY(B6971)=1,2,IF(WEEKDAY(B6971)=7,1,0))))))</f>
        <v>1</v>
      </c>
      <c r="U6971" s="781">
        <f>VLOOKUP(C6971,METADATA!$A$5:$H$29,IF(E6971="HI",2,IF(E6971="LO",6,10))+IF(S6971=1,2,IF(D6971=7,1,(IF(WEEKDAY(B6971)=1,2,IF(WEEKDAY(B6971)=7,1,0))))))</f>
        <v>1</v>
      </c>
    </row>
    <row r="6972" spans="2:21" ht="13.95" customHeight="1" x14ac:dyDescent="0.25">
      <c r="B6972" s="784">
        <f t="shared" si="326"/>
        <v>45673</v>
      </c>
      <c r="C6972" s="785">
        <v>8</v>
      </c>
      <c r="D6972" s="786">
        <f>IFERROR((INDEX(METADATA!$T$2:$T$20,MATCH(B6972,METADATA!$S$2:$S$20,0))),0)</f>
        <v>0</v>
      </c>
      <c r="E6972" s="785" t="str">
        <f t="shared" si="324"/>
        <v>LO</v>
      </c>
      <c r="F6972" s="786">
        <f>VLOOKUP(C6972,METADATA!$A$5:$H$29,IF(E6972="HI",2,IF(E6972="LO",6,10))+IF(D6972=1,2,IF(D6972=7,1,(IF(WEEKDAY(B6972)=1,2,IF(WEEKDAY(B6972)=7,1,0))))))</f>
        <v>1</v>
      </c>
      <c r="G6972" s="786">
        <f>VLOOKUP(C6972,METADATA!$J$5:$Q$29,IF(E6972="HI",2,IF(E6972="LO",6,10))+IF(D6972=1,2,IF(D6972=7,1,(IF(WEEKDAY(B6972)=1,2,IF(WEEKDAY(B6972)=7,1,0))))))</f>
        <v>1</v>
      </c>
      <c r="H6972" s="787">
        <v>10634.5</v>
      </c>
      <c r="I6972" s="788">
        <v>4494.989990234375</v>
      </c>
      <c r="K6972" s="795">
        <v>851.61249999999995</v>
      </c>
      <c r="M6972" s="798">
        <f t="shared" si="325"/>
        <v>11545.454744716953</v>
      </c>
      <c r="N6972" s="303"/>
      <c r="S6972" s="786">
        <v>0</v>
      </c>
      <c r="T6972" s="781">
        <f>VLOOKUP(C6972,METADATA!$J$5:$Q$29,IF(E6972="HI",2,IF(E6972="LO",6,10))+IF(S6972=1,2,IF(D6972=7,1,(IF(WEEKDAY(B6972)=1,2,IF(WEEKDAY(B6972)=7,1,0))))))</f>
        <v>1</v>
      </c>
      <c r="U6972" s="781">
        <f>VLOOKUP(C6972,METADATA!$A$5:$H$29,IF(E6972="HI",2,IF(E6972="LO",6,10))+IF(S6972=1,2,IF(D6972=7,1,(IF(WEEKDAY(B6972)=1,2,IF(WEEKDAY(B6972)=7,1,0))))))</f>
        <v>1</v>
      </c>
    </row>
    <row r="6973" spans="2:21" ht="13.95" customHeight="1" x14ac:dyDescent="0.25">
      <c r="B6973" s="784">
        <f t="shared" si="326"/>
        <v>45673</v>
      </c>
      <c r="C6973" s="785">
        <v>9</v>
      </c>
      <c r="D6973" s="786">
        <f>IFERROR((INDEX(METADATA!$T$2:$T$20,MATCH(B6973,METADATA!$S$2:$S$20,0))),0)</f>
        <v>0</v>
      </c>
      <c r="E6973" s="785" t="str">
        <f t="shared" si="324"/>
        <v>LO</v>
      </c>
      <c r="F6973" s="786">
        <f>VLOOKUP(C6973,METADATA!$A$5:$H$29,IF(E6973="HI",2,IF(E6973="LO",6,10))+IF(D6973=1,2,IF(D6973=7,1,(IF(WEEKDAY(B6973)=1,2,IF(WEEKDAY(B6973)=7,1,0))))))</f>
        <v>2</v>
      </c>
      <c r="G6973" s="786">
        <f>VLOOKUP(C6973,METADATA!$J$5:$Q$29,IF(E6973="HI",2,IF(E6973="LO",6,10))+IF(D6973=1,2,IF(D6973=7,1,(IF(WEEKDAY(B6973)=1,2,IF(WEEKDAY(B6973)=7,1,0))))))</f>
        <v>1</v>
      </c>
      <c r="H6973" s="787">
        <v>11416.75</v>
      </c>
      <c r="I6973" s="788">
        <v>4452.1749877929688</v>
      </c>
      <c r="K6973" s="795">
        <v>856.5</v>
      </c>
      <c r="M6973" s="798">
        <f t="shared" si="325"/>
        <v>12254.143898470807</v>
      </c>
      <c r="N6973" s="303"/>
      <c r="S6973" s="786">
        <v>0</v>
      </c>
      <c r="T6973" s="781">
        <f>VLOOKUP(C6973,METADATA!$J$5:$Q$29,IF(E6973="HI",2,IF(E6973="LO",6,10))+IF(S6973=1,2,IF(D6973=7,1,(IF(WEEKDAY(B6973)=1,2,IF(WEEKDAY(B6973)=7,1,0))))))</f>
        <v>1</v>
      </c>
      <c r="U6973" s="781">
        <f>VLOOKUP(C6973,METADATA!$A$5:$H$29,IF(E6973="HI",2,IF(E6973="LO",6,10))+IF(S6973=1,2,IF(D6973=7,1,(IF(WEEKDAY(B6973)=1,2,IF(WEEKDAY(B6973)=7,1,0))))))</f>
        <v>2</v>
      </c>
    </row>
    <row r="6974" spans="2:21" ht="13.95" customHeight="1" x14ac:dyDescent="0.25">
      <c r="B6974" s="784">
        <f t="shared" si="326"/>
        <v>45673</v>
      </c>
      <c r="C6974" s="785">
        <v>10</v>
      </c>
      <c r="D6974" s="786">
        <f>IFERROR((INDEX(METADATA!$T$2:$T$20,MATCH(B6974,METADATA!$S$2:$S$20,0))),0)</f>
        <v>0</v>
      </c>
      <c r="E6974" s="785" t="str">
        <f t="shared" si="324"/>
        <v>LO</v>
      </c>
      <c r="F6974" s="786">
        <f>VLOOKUP(C6974,METADATA!$A$5:$H$29,IF(E6974="HI",2,IF(E6974="LO",6,10))+IF(D6974=1,2,IF(D6974=7,1,(IF(WEEKDAY(B6974)=1,2,IF(WEEKDAY(B6974)=7,1,0))))))</f>
        <v>2</v>
      </c>
      <c r="G6974" s="786">
        <f>VLOOKUP(C6974,METADATA!$J$5:$Q$29,IF(E6974="HI",2,IF(E6974="LO",6,10))+IF(D6974=1,2,IF(D6974=7,1,(IF(WEEKDAY(B6974)=1,2,IF(WEEKDAY(B6974)=7,1,0))))))</f>
        <v>2</v>
      </c>
      <c r="H6974" s="787">
        <v>11667.75</v>
      </c>
      <c r="I6974" s="788">
        <v>4511.5799865722656</v>
      </c>
      <c r="K6974" s="795">
        <v>824.32500000000005</v>
      </c>
      <c r="M6974" s="798">
        <f t="shared" si="325"/>
        <v>12509.626055072125</v>
      </c>
      <c r="N6974" s="303"/>
      <c r="S6974" s="786">
        <v>0</v>
      </c>
      <c r="T6974" s="781">
        <f>VLOOKUP(C6974,METADATA!$J$5:$Q$29,IF(E6974="HI",2,IF(E6974="LO",6,10))+IF(S6974=1,2,IF(D6974=7,1,(IF(WEEKDAY(B6974)=1,2,IF(WEEKDAY(B6974)=7,1,0))))))</f>
        <v>2</v>
      </c>
      <c r="U6974" s="781">
        <f>VLOOKUP(C6974,METADATA!$A$5:$H$29,IF(E6974="HI",2,IF(E6974="LO",6,10))+IF(S6974=1,2,IF(D6974=7,1,(IF(WEEKDAY(B6974)=1,2,IF(WEEKDAY(B6974)=7,1,0))))))</f>
        <v>2</v>
      </c>
    </row>
    <row r="6975" spans="2:21" ht="13.95" customHeight="1" x14ac:dyDescent="0.25">
      <c r="B6975" s="784">
        <f t="shared" si="326"/>
        <v>45673</v>
      </c>
      <c r="C6975" s="785">
        <v>11</v>
      </c>
      <c r="D6975" s="786">
        <f>IFERROR((INDEX(METADATA!$T$2:$T$20,MATCH(B6975,METADATA!$S$2:$S$20,0))),0)</f>
        <v>0</v>
      </c>
      <c r="E6975" s="785" t="str">
        <f t="shared" si="324"/>
        <v>LO</v>
      </c>
      <c r="F6975" s="786">
        <f>VLOOKUP(C6975,METADATA!$A$5:$H$29,IF(E6975="HI",2,IF(E6975="LO",6,10))+IF(D6975=1,2,IF(D6975=7,1,(IF(WEEKDAY(B6975)=1,2,IF(WEEKDAY(B6975)=7,1,0))))))</f>
        <v>2</v>
      </c>
      <c r="G6975" s="786">
        <f>VLOOKUP(C6975,METADATA!$J$5:$Q$29,IF(E6975="HI",2,IF(E6975="LO",6,10))+IF(D6975=1,2,IF(D6975=7,1,(IF(WEEKDAY(B6975)=1,2,IF(WEEKDAY(B6975)=7,1,0))))))</f>
        <v>2</v>
      </c>
      <c r="H6975" s="787">
        <v>12030.25</v>
      </c>
      <c r="I6975" s="788">
        <v>4350.5799865722656</v>
      </c>
      <c r="K6975" s="795">
        <v>882.73749999999995</v>
      </c>
      <c r="M6975" s="798">
        <f t="shared" si="325"/>
        <v>12792.750340800962</v>
      </c>
      <c r="N6975" s="303"/>
      <c r="S6975" s="786">
        <v>0</v>
      </c>
      <c r="T6975" s="781">
        <f>VLOOKUP(C6975,METADATA!$J$5:$Q$29,IF(E6975="HI",2,IF(E6975="LO",6,10))+IF(S6975=1,2,IF(D6975=7,1,(IF(WEEKDAY(B6975)=1,2,IF(WEEKDAY(B6975)=7,1,0))))))</f>
        <v>2</v>
      </c>
      <c r="U6975" s="781">
        <f>VLOOKUP(C6975,METADATA!$A$5:$H$29,IF(E6975="HI",2,IF(E6975="LO",6,10))+IF(S6975=1,2,IF(D6975=7,1,(IF(WEEKDAY(B6975)=1,2,IF(WEEKDAY(B6975)=7,1,0))))))</f>
        <v>2</v>
      </c>
    </row>
    <row r="6976" spans="2:21" ht="13.95" customHeight="1" x14ac:dyDescent="0.25">
      <c r="B6976" s="784">
        <f t="shared" si="326"/>
        <v>45673</v>
      </c>
      <c r="C6976" s="785">
        <v>12</v>
      </c>
      <c r="D6976" s="786">
        <f>IFERROR((INDEX(METADATA!$T$2:$T$20,MATCH(B6976,METADATA!$S$2:$S$20,0))),0)</f>
        <v>0</v>
      </c>
      <c r="E6976" s="785" t="str">
        <f t="shared" si="324"/>
        <v>LO</v>
      </c>
      <c r="F6976" s="786">
        <f>VLOOKUP(C6976,METADATA!$A$5:$H$29,IF(E6976="HI",2,IF(E6976="LO",6,10))+IF(D6976=1,2,IF(D6976=7,1,(IF(WEEKDAY(B6976)=1,2,IF(WEEKDAY(B6976)=7,1,0))))))</f>
        <v>2</v>
      </c>
      <c r="G6976" s="786">
        <f>VLOOKUP(C6976,METADATA!$J$5:$Q$29,IF(E6976="HI",2,IF(E6976="LO",6,10))+IF(D6976=1,2,IF(D6976=7,1,(IF(WEEKDAY(B6976)=1,2,IF(WEEKDAY(B6976)=7,1,0))))))</f>
        <v>2</v>
      </c>
      <c r="H6976" s="787">
        <v>12472</v>
      </c>
      <c r="I6976" s="788">
        <v>3974.8149719238281</v>
      </c>
      <c r="K6976" s="795">
        <v>909.3125</v>
      </c>
      <c r="M6976" s="798">
        <f t="shared" si="325"/>
        <v>13090.070208407204</v>
      </c>
      <c r="N6976" s="303"/>
      <c r="S6976" s="786">
        <v>0</v>
      </c>
      <c r="T6976" s="781">
        <f>VLOOKUP(C6976,METADATA!$J$5:$Q$29,IF(E6976="HI",2,IF(E6976="LO",6,10))+IF(S6976=1,2,IF(D6976=7,1,(IF(WEEKDAY(B6976)=1,2,IF(WEEKDAY(B6976)=7,1,0))))))</f>
        <v>2</v>
      </c>
      <c r="U6976" s="781">
        <f>VLOOKUP(C6976,METADATA!$A$5:$H$29,IF(E6976="HI",2,IF(E6976="LO",6,10))+IF(S6976=1,2,IF(D6976=7,1,(IF(WEEKDAY(B6976)=1,2,IF(WEEKDAY(B6976)=7,1,0))))))</f>
        <v>2</v>
      </c>
    </row>
    <row r="6977" spans="2:21" ht="13.95" customHeight="1" x14ac:dyDescent="0.25">
      <c r="B6977" s="784">
        <f t="shared" si="326"/>
        <v>45673</v>
      </c>
      <c r="C6977" s="785">
        <v>13</v>
      </c>
      <c r="D6977" s="786">
        <f>IFERROR((INDEX(METADATA!$T$2:$T$20,MATCH(B6977,METADATA!$S$2:$S$20,0))),0)</f>
        <v>0</v>
      </c>
      <c r="E6977" s="785" t="str">
        <f t="shared" si="324"/>
        <v>LO</v>
      </c>
      <c r="F6977" s="786">
        <f>VLOOKUP(C6977,METADATA!$A$5:$H$29,IF(E6977="HI",2,IF(E6977="LO",6,10))+IF(D6977=1,2,IF(D6977=7,1,(IF(WEEKDAY(B6977)=1,2,IF(WEEKDAY(B6977)=7,1,0))))))</f>
        <v>2</v>
      </c>
      <c r="G6977" s="786">
        <f>VLOOKUP(C6977,METADATA!$J$5:$Q$29,IF(E6977="HI",2,IF(E6977="LO",6,10))+IF(D6977=1,2,IF(D6977=7,1,(IF(WEEKDAY(B6977)=1,2,IF(WEEKDAY(B6977)=7,1,0))))))</f>
        <v>2</v>
      </c>
      <c r="H6977" s="787">
        <v>12273.25</v>
      </c>
      <c r="I6977" s="788">
        <v>4248.8349609375</v>
      </c>
      <c r="K6977" s="795">
        <v>905.6</v>
      </c>
      <c r="M6977" s="798">
        <f t="shared" si="325"/>
        <v>12987.889131332495</v>
      </c>
      <c r="N6977" s="303"/>
      <c r="S6977" s="786">
        <v>0</v>
      </c>
      <c r="T6977" s="781">
        <f>VLOOKUP(C6977,METADATA!$J$5:$Q$29,IF(E6977="HI",2,IF(E6977="LO",6,10))+IF(S6977=1,2,IF(D6977=7,1,(IF(WEEKDAY(B6977)=1,2,IF(WEEKDAY(B6977)=7,1,0))))))</f>
        <v>2</v>
      </c>
      <c r="U6977" s="781">
        <f>VLOOKUP(C6977,METADATA!$A$5:$H$29,IF(E6977="HI",2,IF(E6977="LO",6,10))+IF(S6977=1,2,IF(D6977=7,1,(IF(WEEKDAY(B6977)=1,2,IF(WEEKDAY(B6977)=7,1,0))))))</f>
        <v>2</v>
      </c>
    </row>
    <row r="6978" spans="2:21" ht="13.95" customHeight="1" x14ac:dyDescent="0.25">
      <c r="B6978" s="784">
        <f t="shared" si="326"/>
        <v>45673</v>
      </c>
      <c r="C6978" s="785">
        <v>14</v>
      </c>
      <c r="D6978" s="786">
        <f>IFERROR((INDEX(METADATA!$T$2:$T$20,MATCH(B6978,METADATA!$S$2:$S$20,0))),0)</f>
        <v>0</v>
      </c>
      <c r="E6978" s="785" t="str">
        <f t="shared" si="324"/>
        <v>LO</v>
      </c>
      <c r="F6978" s="786">
        <f>VLOOKUP(C6978,METADATA!$A$5:$H$29,IF(E6978="HI",2,IF(E6978="LO",6,10))+IF(D6978=1,2,IF(D6978=7,1,(IF(WEEKDAY(B6978)=1,2,IF(WEEKDAY(B6978)=7,1,0))))))</f>
        <v>2</v>
      </c>
      <c r="G6978" s="786">
        <f>VLOOKUP(C6978,METADATA!$J$5:$Q$29,IF(E6978="HI",2,IF(E6978="LO",6,10))+IF(D6978=1,2,IF(D6978=7,1,(IF(WEEKDAY(B6978)=1,2,IF(WEEKDAY(B6978)=7,1,0))))))</f>
        <v>2</v>
      </c>
      <c r="H6978" s="787">
        <v>11893.75</v>
      </c>
      <c r="I6978" s="788">
        <v>4338.7100524902344</v>
      </c>
      <c r="K6978" s="795">
        <v>913.98749999999995</v>
      </c>
      <c r="M6978" s="798">
        <f t="shared" si="325"/>
        <v>12660.398650203706</v>
      </c>
      <c r="N6978" s="303"/>
      <c r="S6978" s="786">
        <v>0</v>
      </c>
      <c r="T6978" s="781">
        <f>VLOOKUP(C6978,METADATA!$J$5:$Q$29,IF(E6978="HI",2,IF(E6978="LO",6,10))+IF(S6978=1,2,IF(D6978=7,1,(IF(WEEKDAY(B6978)=1,2,IF(WEEKDAY(B6978)=7,1,0))))))</f>
        <v>2</v>
      </c>
      <c r="U6978" s="781">
        <f>VLOOKUP(C6978,METADATA!$A$5:$H$29,IF(E6978="HI",2,IF(E6978="LO",6,10))+IF(S6978=1,2,IF(D6978=7,1,(IF(WEEKDAY(B6978)=1,2,IF(WEEKDAY(B6978)=7,1,0))))))</f>
        <v>2</v>
      </c>
    </row>
    <row r="6979" spans="2:21" ht="13.95" customHeight="1" x14ac:dyDescent="0.25">
      <c r="B6979" s="784">
        <f t="shared" si="326"/>
        <v>45673</v>
      </c>
      <c r="C6979" s="785">
        <v>15</v>
      </c>
      <c r="D6979" s="786">
        <f>IFERROR((INDEX(METADATA!$T$2:$T$20,MATCH(B6979,METADATA!$S$2:$S$20,0))),0)</f>
        <v>0</v>
      </c>
      <c r="E6979" s="785" t="str">
        <f t="shared" si="324"/>
        <v>LO</v>
      </c>
      <c r="F6979" s="786">
        <f>VLOOKUP(C6979,METADATA!$A$5:$H$29,IF(E6979="HI",2,IF(E6979="LO",6,10))+IF(D6979=1,2,IF(D6979=7,1,(IF(WEEKDAY(B6979)=1,2,IF(WEEKDAY(B6979)=7,1,0))))))</f>
        <v>2</v>
      </c>
      <c r="G6979" s="786">
        <f>VLOOKUP(C6979,METADATA!$J$5:$Q$29,IF(E6979="HI",2,IF(E6979="LO",6,10))+IF(D6979=1,2,IF(D6979=7,1,(IF(WEEKDAY(B6979)=1,2,IF(WEEKDAY(B6979)=7,1,0))))))</f>
        <v>2</v>
      </c>
      <c r="H6979" s="787">
        <v>11878.75</v>
      </c>
      <c r="I6979" s="788">
        <v>4418.3150634765625</v>
      </c>
      <c r="K6979" s="795">
        <v>902.26250000000005</v>
      </c>
      <c r="M6979" s="798">
        <f t="shared" si="325"/>
        <v>12673.8395745979</v>
      </c>
      <c r="N6979" s="303"/>
      <c r="S6979" s="786">
        <v>0</v>
      </c>
      <c r="T6979" s="781">
        <f>VLOOKUP(C6979,METADATA!$J$5:$Q$29,IF(E6979="HI",2,IF(E6979="LO",6,10))+IF(S6979=1,2,IF(D6979=7,1,(IF(WEEKDAY(B6979)=1,2,IF(WEEKDAY(B6979)=7,1,0))))))</f>
        <v>2</v>
      </c>
      <c r="U6979" s="781">
        <f>VLOOKUP(C6979,METADATA!$A$5:$H$29,IF(E6979="HI",2,IF(E6979="LO",6,10))+IF(S6979=1,2,IF(D6979=7,1,(IF(WEEKDAY(B6979)=1,2,IF(WEEKDAY(B6979)=7,1,0))))))</f>
        <v>2</v>
      </c>
    </row>
    <row r="6980" spans="2:21" ht="13.95" customHeight="1" x14ac:dyDescent="0.25">
      <c r="B6980" s="784">
        <f t="shared" si="326"/>
        <v>45673</v>
      </c>
      <c r="C6980" s="785">
        <v>16</v>
      </c>
      <c r="D6980" s="786">
        <f>IFERROR((INDEX(METADATA!$T$2:$T$20,MATCH(B6980,METADATA!$S$2:$S$20,0))),0)</f>
        <v>0</v>
      </c>
      <c r="E6980" s="785" t="str">
        <f t="shared" ref="E6980:E7043" si="327">IF(B6980="","",IF(AND(MONTH(B6980)&gt;=MONTH($AA$9),MONTH(B6980)&lt;=MONTH($AA$11)),"HI","LO"))</f>
        <v>LO</v>
      </c>
      <c r="F6980" s="786">
        <f>VLOOKUP(C6980,METADATA!$A$5:$H$29,IF(E6980="HI",2,IF(E6980="LO",6,10))+IF(D6980=1,2,IF(D6980=7,1,(IF(WEEKDAY(B6980)=1,2,IF(WEEKDAY(B6980)=7,1,0))))))</f>
        <v>2</v>
      </c>
      <c r="G6980" s="786">
        <f>VLOOKUP(C6980,METADATA!$J$5:$Q$29,IF(E6980="HI",2,IF(E6980="LO",6,10))+IF(D6980=1,2,IF(D6980=7,1,(IF(WEEKDAY(B6980)=1,2,IF(WEEKDAY(B6980)=7,1,0))))))</f>
        <v>2</v>
      </c>
      <c r="H6980" s="787">
        <v>12314.25</v>
      </c>
      <c r="I6980" s="788">
        <v>4560.054931640625</v>
      </c>
      <c r="K6980" s="795">
        <v>933.76250000000005</v>
      </c>
      <c r="M6980" s="798">
        <f t="shared" ref="M6980:M7043" si="328">SQRT(H6980^2+I6980^2)</f>
        <v>13131.445238132777</v>
      </c>
      <c r="N6980" s="303"/>
      <c r="S6980" s="786">
        <v>0</v>
      </c>
      <c r="T6980" s="781">
        <f>VLOOKUP(C6980,METADATA!$J$5:$Q$29,IF(E6980="HI",2,IF(E6980="LO",6,10))+IF(S6980=1,2,IF(D6980=7,1,(IF(WEEKDAY(B6980)=1,2,IF(WEEKDAY(B6980)=7,1,0))))))</f>
        <v>2</v>
      </c>
      <c r="U6980" s="781">
        <f>VLOOKUP(C6980,METADATA!$A$5:$H$29,IF(E6980="HI",2,IF(E6980="LO",6,10))+IF(S6980=1,2,IF(D6980=7,1,(IF(WEEKDAY(B6980)=1,2,IF(WEEKDAY(B6980)=7,1,0))))))</f>
        <v>2</v>
      </c>
    </row>
    <row r="6981" spans="2:21" ht="13.95" customHeight="1" x14ac:dyDescent="0.25">
      <c r="B6981" s="784">
        <f t="shared" si="326"/>
        <v>45673</v>
      </c>
      <c r="C6981" s="785">
        <v>17</v>
      </c>
      <c r="D6981" s="786">
        <f>IFERROR((INDEX(METADATA!$T$2:$T$20,MATCH(B6981,METADATA!$S$2:$S$20,0))),0)</f>
        <v>0</v>
      </c>
      <c r="E6981" s="785" t="str">
        <f t="shared" si="327"/>
        <v>LO</v>
      </c>
      <c r="F6981" s="786">
        <f>VLOOKUP(C6981,METADATA!$A$5:$H$29,IF(E6981="HI",2,IF(E6981="LO",6,10))+IF(D6981=1,2,IF(D6981=7,1,(IF(WEEKDAY(B6981)=1,2,IF(WEEKDAY(B6981)=7,1,0))))))</f>
        <v>2</v>
      </c>
      <c r="G6981" s="786">
        <f>VLOOKUP(C6981,METADATA!$J$5:$Q$29,IF(E6981="HI",2,IF(E6981="LO",6,10))+IF(D6981=1,2,IF(D6981=7,1,(IF(WEEKDAY(B6981)=1,2,IF(WEEKDAY(B6981)=7,1,0))))))</f>
        <v>2</v>
      </c>
      <c r="H6981" s="787">
        <v>13053.5</v>
      </c>
      <c r="I6981" s="788">
        <v>4601.1299438476563</v>
      </c>
      <c r="K6981" s="795">
        <v>0</v>
      </c>
      <c r="M6981" s="798">
        <f t="shared" si="328"/>
        <v>13840.674080772638</v>
      </c>
      <c r="N6981" s="303"/>
      <c r="S6981" s="786">
        <v>0</v>
      </c>
      <c r="T6981" s="781">
        <f>VLOOKUP(C6981,METADATA!$J$5:$Q$29,IF(E6981="HI",2,IF(E6981="LO",6,10))+IF(S6981=1,2,IF(D6981=7,1,(IF(WEEKDAY(B6981)=1,2,IF(WEEKDAY(B6981)=7,1,0))))))</f>
        <v>2</v>
      </c>
      <c r="U6981" s="781">
        <f>VLOOKUP(C6981,METADATA!$A$5:$H$29,IF(E6981="HI",2,IF(E6981="LO",6,10))+IF(S6981=1,2,IF(D6981=7,1,(IF(WEEKDAY(B6981)=1,2,IF(WEEKDAY(B6981)=7,1,0))))))</f>
        <v>2</v>
      </c>
    </row>
    <row r="6982" spans="2:21" ht="13.95" customHeight="1" x14ac:dyDescent="0.25">
      <c r="B6982" s="784">
        <f t="shared" si="326"/>
        <v>45673</v>
      </c>
      <c r="C6982" s="785">
        <v>18</v>
      </c>
      <c r="D6982" s="786">
        <f>IFERROR((INDEX(METADATA!$T$2:$T$20,MATCH(B6982,METADATA!$S$2:$S$20,0))),0)</f>
        <v>0</v>
      </c>
      <c r="E6982" s="785" t="str">
        <f t="shared" si="327"/>
        <v>LO</v>
      </c>
      <c r="F6982" s="786">
        <f>VLOOKUP(C6982,METADATA!$A$5:$H$29,IF(E6982="HI",2,IF(E6982="LO",6,10))+IF(D6982=1,2,IF(D6982=7,1,(IF(WEEKDAY(B6982)=1,2,IF(WEEKDAY(B6982)=7,1,0))))))</f>
        <v>1</v>
      </c>
      <c r="G6982" s="786">
        <f>VLOOKUP(C6982,METADATA!$J$5:$Q$29,IF(E6982="HI",2,IF(E6982="LO",6,10))+IF(D6982=1,2,IF(D6982=7,1,(IF(WEEKDAY(B6982)=1,2,IF(WEEKDAY(B6982)=7,1,0))))))</f>
        <v>1</v>
      </c>
      <c r="H6982" s="787">
        <v>13784</v>
      </c>
      <c r="I6982" s="788">
        <v>4458.5049438476563</v>
      </c>
      <c r="K6982" s="795">
        <v>0</v>
      </c>
      <c r="M6982" s="798">
        <f t="shared" si="328"/>
        <v>14487.129540882624</v>
      </c>
      <c r="N6982" s="303"/>
      <c r="S6982" s="786">
        <v>0</v>
      </c>
      <c r="T6982" s="781">
        <f>VLOOKUP(C6982,METADATA!$J$5:$Q$29,IF(E6982="HI",2,IF(E6982="LO",6,10))+IF(S6982=1,2,IF(D6982=7,1,(IF(WEEKDAY(B6982)=1,2,IF(WEEKDAY(B6982)=7,1,0))))))</f>
        <v>1</v>
      </c>
      <c r="U6982" s="781">
        <f>VLOOKUP(C6982,METADATA!$A$5:$H$29,IF(E6982="HI",2,IF(E6982="LO",6,10))+IF(S6982=1,2,IF(D6982=7,1,(IF(WEEKDAY(B6982)=1,2,IF(WEEKDAY(B6982)=7,1,0))))))</f>
        <v>1</v>
      </c>
    </row>
    <row r="6983" spans="2:21" ht="13.95" customHeight="1" x14ac:dyDescent="0.25">
      <c r="B6983" s="784">
        <f t="shared" si="326"/>
        <v>45673</v>
      </c>
      <c r="C6983" s="785">
        <v>19</v>
      </c>
      <c r="D6983" s="786">
        <f>IFERROR((INDEX(METADATA!$T$2:$T$20,MATCH(B6983,METADATA!$S$2:$S$20,0))),0)</f>
        <v>0</v>
      </c>
      <c r="E6983" s="785" t="str">
        <f t="shared" si="327"/>
        <v>LO</v>
      </c>
      <c r="F6983" s="786">
        <f>VLOOKUP(C6983,METADATA!$A$5:$H$29,IF(E6983="HI",2,IF(E6983="LO",6,10))+IF(D6983=1,2,IF(D6983=7,1,(IF(WEEKDAY(B6983)=1,2,IF(WEEKDAY(B6983)=7,1,0))))))</f>
        <v>1</v>
      </c>
      <c r="G6983" s="786">
        <f>VLOOKUP(C6983,METADATA!$J$5:$Q$29,IF(E6983="HI",2,IF(E6983="LO",6,10))+IF(D6983=1,2,IF(D6983=7,1,(IF(WEEKDAY(B6983)=1,2,IF(WEEKDAY(B6983)=7,1,0))))))</f>
        <v>1</v>
      </c>
      <c r="H6983" s="787">
        <v>12924.75</v>
      </c>
      <c r="I6983" s="788">
        <v>4476.469970703125</v>
      </c>
      <c r="K6983" s="795">
        <v>0</v>
      </c>
      <c r="M6983" s="798">
        <f t="shared" si="328"/>
        <v>13678.009575998507</v>
      </c>
      <c r="N6983" s="303"/>
      <c r="S6983" s="786">
        <v>0</v>
      </c>
      <c r="T6983" s="781">
        <f>VLOOKUP(C6983,METADATA!$J$5:$Q$29,IF(E6983="HI",2,IF(E6983="LO",6,10))+IF(S6983=1,2,IF(D6983=7,1,(IF(WEEKDAY(B6983)=1,2,IF(WEEKDAY(B6983)=7,1,0))))))</f>
        <v>1</v>
      </c>
      <c r="U6983" s="781">
        <f>VLOOKUP(C6983,METADATA!$A$5:$H$29,IF(E6983="HI",2,IF(E6983="LO",6,10))+IF(S6983=1,2,IF(D6983=7,1,(IF(WEEKDAY(B6983)=1,2,IF(WEEKDAY(B6983)=7,1,0))))))</f>
        <v>1</v>
      </c>
    </row>
    <row r="6984" spans="2:21" ht="13.95" customHeight="1" x14ac:dyDescent="0.25">
      <c r="B6984" s="784">
        <f t="shared" si="326"/>
        <v>45673</v>
      </c>
      <c r="C6984" s="785">
        <v>20</v>
      </c>
      <c r="D6984" s="786">
        <f>IFERROR((INDEX(METADATA!$T$2:$T$20,MATCH(B6984,METADATA!$S$2:$S$20,0))),0)</f>
        <v>0</v>
      </c>
      <c r="E6984" s="785" t="str">
        <f t="shared" si="327"/>
        <v>LO</v>
      </c>
      <c r="F6984" s="786">
        <f>VLOOKUP(C6984,METADATA!$A$5:$H$29,IF(E6984="HI",2,IF(E6984="LO",6,10))+IF(D6984=1,2,IF(D6984=7,1,(IF(WEEKDAY(B6984)=1,2,IF(WEEKDAY(B6984)=7,1,0))))))</f>
        <v>1</v>
      </c>
      <c r="G6984" s="786">
        <f>VLOOKUP(C6984,METADATA!$J$5:$Q$29,IF(E6984="HI",2,IF(E6984="LO",6,10))+IF(D6984=1,2,IF(D6984=7,1,(IF(WEEKDAY(B6984)=1,2,IF(WEEKDAY(B6984)=7,1,0))))))</f>
        <v>2</v>
      </c>
      <c r="H6984" s="787">
        <v>11339</v>
      </c>
      <c r="I6984" s="788">
        <v>4363.3899536132813</v>
      </c>
      <c r="K6984" s="795">
        <v>0</v>
      </c>
      <c r="M6984" s="798">
        <f t="shared" si="328"/>
        <v>12149.571716208489</v>
      </c>
      <c r="N6984" s="303"/>
      <c r="S6984" s="786">
        <v>0</v>
      </c>
      <c r="T6984" s="781">
        <f>VLOOKUP(C6984,METADATA!$J$5:$Q$29,IF(E6984="HI",2,IF(E6984="LO",6,10))+IF(S6984=1,2,IF(D6984=7,1,(IF(WEEKDAY(B6984)=1,2,IF(WEEKDAY(B6984)=7,1,0))))))</f>
        <v>2</v>
      </c>
      <c r="U6984" s="781">
        <f>VLOOKUP(C6984,METADATA!$A$5:$H$29,IF(E6984="HI",2,IF(E6984="LO",6,10))+IF(S6984=1,2,IF(D6984=7,1,(IF(WEEKDAY(B6984)=1,2,IF(WEEKDAY(B6984)=7,1,0))))))</f>
        <v>1</v>
      </c>
    </row>
    <row r="6985" spans="2:21" ht="13.95" customHeight="1" x14ac:dyDescent="0.25">
      <c r="B6985" s="784">
        <f t="shared" si="326"/>
        <v>45673</v>
      </c>
      <c r="C6985" s="785">
        <v>21</v>
      </c>
      <c r="D6985" s="786">
        <f>IFERROR((INDEX(METADATA!$T$2:$T$20,MATCH(B6985,METADATA!$S$2:$S$20,0))),0)</f>
        <v>0</v>
      </c>
      <c r="E6985" s="785" t="str">
        <f t="shared" si="327"/>
        <v>LO</v>
      </c>
      <c r="F6985" s="786">
        <f>VLOOKUP(C6985,METADATA!$A$5:$H$29,IF(E6985="HI",2,IF(E6985="LO",6,10))+IF(D6985=1,2,IF(D6985=7,1,(IF(WEEKDAY(B6985)=1,2,IF(WEEKDAY(B6985)=7,1,0))))))</f>
        <v>2</v>
      </c>
      <c r="G6985" s="786">
        <f>VLOOKUP(C6985,METADATA!$J$5:$Q$29,IF(E6985="HI",2,IF(E6985="LO",6,10))+IF(D6985=1,2,IF(D6985=7,1,(IF(WEEKDAY(B6985)=1,2,IF(WEEKDAY(B6985)=7,1,0))))))</f>
        <v>2</v>
      </c>
      <c r="H6985" s="787">
        <v>10343</v>
      </c>
      <c r="I6985" s="788">
        <v>4366.6199340820313</v>
      </c>
      <c r="K6985" s="795">
        <v>0</v>
      </c>
      <c r="M6985" s="798">
        <f t="shared" si="328"/>
        <v>11226.977271230337</v>
      </c>
      <c r="N6985" s="303"/>
      <c r="S6985" s="786">
        <v>0</v>
      </c>
      <c r="T6985" s="781">
        <f>VLOOKUP(C6985,METADATA!$J$5:$Q$29,IF(E6985="HI",2,IF(E6985="LO",6,10))+IF(S6985=1,2,IF(D6985=7,1,(IF(WEEKDAY(B6985)=1,2,IF(WEEKDAY(B6985)=7,1,0))))))</f>
        <v>2</v>
      </c>
      <c r="U6985" s="781">
        <f>VLOOKUP(C6985,METADATA!$A$5:$H$29,IF(E6985="HI",2,IF(E6985="LO",6,10))+IF(S6985=1,2,IF(D6985=7,1,(IF(WEEKDAY(B6985)=1,2,IF(WEEKDAY(B6985)=7,1,0))))))</f>
        <v>2</v>
      </c>
    </row>
    <row r="6986" spans="2:21" ht="13.95" customHeight="1" x14ac:dyDescent="0.25">
      <c r="B6986" s="784">
        <f t="shared" si="326"/>
        <v>45673</v>
      </c>
      <c r="C6986" s="785">
        <v>22</v>
      </c>
      <c r="D6986" s="786">
        <f>IFERROR((INDEX(METADATA!$T$2:$T$20,MATCH(B6986,METADATA!$S$2:$S$20,0))),0)</f>
        <v>0</v>
      </c>
      <c r="E6986" s="785" t="str">
        <f t="shared" si="327"/>
        <v>LO</v>
      </c>
      <c r="F6986" s="786">
        <f>VLOOKUP(C6986,METADATA!$A$5:$H$29,IF(E6986="HI",2,IF(E6986="LO",6,10))+IF(D6986=1,2,IF(D6986=7,1,(IF(WEEKDAY(B6986)=1,2,IF(WEEKDAY(B6986)=7,1,0))))))</f>
        <v>3</v>
      </c>
      <c r="G6986" s="786">
        <f>VLOOKUP(C6986,METADATA!$J$5:$Q$29,IF(E6986="HI",2,IF(E6986="LO",6,10))+IF(D6986=1,2,IF(D6986=7,1,(IF(WEEKDAY(B6986)=1,2,IF(WEEKDAY(B6986)=7,1,0))))))</f>
        <v>3</v>
      </c>
      <c r="H6986" s="787">
        <v>9349.25</v>
      </c>
      <c r="I6986" s="788">
        <v>4663.3350219726563</v>
      </c>
      <c r="K6986" s="795">
        <v>0</v>
      </c>
      <c r="M6986" s="798">
        <f t="shared" si="328"/>
        <v>10447.73511770167</v>
      </c>
      <c r="N6986" s="303"/>
      <c r="S6986" s="786">
        <v>0</v>
      </c>
      <c r="T6986" s="781">
        <f>VLOOKUP(C6986,METADATA!$J$5:$Q$29,IF(E6986="HI",2,IF(E6986="LO",6,10))+IF(S6986=1,2,IF(D6986=7,1,(IF(WEEKDAY(B6986)=1,2,IF(WEEKDAY(B6986)=7,1,0))))))</f>
        <v>3</v>
      </c>
      <c r="U6986" s="781">
        <f>VLOOKUP(C6986,METADATA!$A$5:$H$29,IF(E6986="HI",2,IF(E6986="LO",6,10))+IF(S6986=1,2,IF(D6986=7,1,(IF(WEEKDAY(B6986)=1,2,IF(WEEKDAY(B6986)=7,1,0))))))</f>
        <v>3</v>
      </c>
    </row>
    <row r="6987" spans="2:21" ht="13.95" customHeight="1" x14ac:dyDescent="0.25">
      <c r="B6987" s="784">
        <f t="shared" si="326"/>
        <v>45673</v>
      </c>
      <c r="C6987" s="785">
        <v>23</v>
      </c>
      <c r="D6987" s="786">
        <f>IFERROR((INDEX(METADATA!$T$2:$T$20,MATCH(B6987,METADATA!$S$2:$S$20,0))),0)</f>
        <v>0</v>
      </c>
      <c r="E6987" s="785" t="str">
        <f t="shared" si="327"/>
        <v>LO</v>
      </c>
      <c r="F6987" s="786">
        <f>VLOOKUP(C6987,METADATA!$A$5:$H$29,IF(E6987="HI",2,IF(E6987="LO",6,10))+IF(D6987=1,2,IF(D6987=7,1,(IF(WEEKDAY(B6987)=1,2,IF(WEEKDAY(B6987)=7,1,0))))))</f>
        <v>3</v>
      </c>
      <c r="G6987" s="786">
        <f>VLOOKUP(C6987,METADATA!$J$5:$Q$29,IF(E6987="HI",2,IF(E6987="LO",6,10))+IF(D6987=1,2,IF(D6987=7,1,(IF(WEEKDAY(B6987)=1,2,IF(WEEKDAY(B6987)=7,1,0))))))</f>
        <v>3</v>
      </c>
      <c r="H6987" s="787">
        <v>8456.75</v>
      </c>
      <c r="I6987" s="788">
        <v>4421.844970703125</v>
      </c>
      <c r="K6987" s="795">
        <v>0</v>
      </c>
      <c r="M6987" s="798">
        <f t="shared" si="328"/>
        <v>9543.0253854546845</v>
      </c>
      <c r="N6987" s="303"/>
      <c r="S6987" s="786">
        <v>0</v>
      </c>
      <c r="T6987" s="781">
        <f>VLOOKUP(C6987,METADATA!$J$5:$Q$29,IF(E6987="HI",2,IF(E6987="LO",6,10))+IF(S6987=1,2,IF(D6987=7,1,(IF(WEEKDAY(B6987)=1,2,IF(WEEKDAY(B6987)=7,1,0))))))</f>
        <v>3</v>
      </c>
      <c r="U6987" s="781">
        <f>VLOOKUP(C6987,METADATA!$A$5:$H$29,IF(E6987="HI",2,IF(E6987="LO",6,10))+IF(S6987=1,2,IF(D6987=7,1,(IF(WEEKDAY(B6987)=1,2,IF(WEEKDAY(B6987)=7,1,0))))))</f>
        <v>3</v>
      </c>
    </row>
    <row r="6988" spans="2:21" ht="13.95" customHeight="1" x14ac:dyDescent="0.25">
      <c r="B6988" s="784">
        <f t="shared" si="326"/>
        <v>45674</v>
      </c>
      <c r="C6988" s="785">
        <v>0</v>
      </c>
      <c r="D6988" s="786">
        <f>IFERROR((INDEX(METADATA!$T$2:$T$20,MATCH(B6988,METADATA!$S$2:$S$20,0))),0)</f>
        <v>0</v>
      </c>
      <c r="E6988" s="785" t="str">
        <f t="shared" si="327"/>
        <v>LO</v>
      </c>
      <c r="F6988" s="786">
        <f>VLOOKUP(C6988,METADATA!$A$5:$H$29,IF(E6988="HI",2,IF(E6988="LO",6,10))+IF(D6988=1,2,IF(D6988=7,1,(IF(WEEKDAY(B6988)=1,2,IF(WEEKDAY(B6988)=7,1,0))))))</f>
        <v>3</v>
      </c>
      <c r="G6988" s="786">
        <f>VLOOKUP(C6988,METADATA!$J$5:$Q$29,IF(E6988="HI",2,IF(E6988="LO",6,10))+IF(D6988=1,2,IF(D6988=7,1,(IF(WEEKDAY(B6988)=1,2,IF(WEEKDAY(B6988)=7,1,0))))))</f>
        <v>3</v>
      </c>
      <c r="H6988" s="787">
        <v>7935.5</v>
      </c>
      <c r="I6988" s="788">
        <v>4584.8999633789063</v>
      </c>
      <c r="K6988" s="795">
        <v>0</v>
      </c>
      <c r="M6988" s="798">
        <f t="shared" si="328"/>
        <v>9164.7950290332137</v>
      </c>
      <c r="N6988" s="303"/>
      <c r="S6988" s="786">
        <v>0</v>
      </c>
      <c r="T6988" s="781">
        <f>VLOOKUP(C6988,METADATA!$J$5:$Q$29,IF(E6988="HI",2,IF(E6988="LO",6,10))+IF(S6988=1,2,IF(D6988=7,1,(IF(WEEKDAY(B6988)=1,2,IF(WEEKDAY(B6988)=7,1,0))))))</f>
        <v>3</v>
      </c>
      <c r="U6988" s="781">
        <f>VLOOKUP(C6988,METADATA!$A$5:$H$29,IF(E6988="HI",2,IF(E6988="LO",6,10))+IF(S6988=1,2,IF(D6988=7,1,(IF(WEEKDAY(B6988)=1,2,IF(WEEKDAY(B6988)=7,1,0))))))</f>
        <v>3</v>
      </c>
    </row>
    <row r="6989" spans="2:21" ht="13.95" customHeight="1" x14ac:dyDescent="0.25">
      <c r="B6989" s="784">
        <f t="shared" si="326"/>
        <v>45674</v>
      </c>
      <c r="C6989" s="785">
        <v>1</v>
      </c>
      <c r="D6989" s="786">
        <f>IFERROR((INDEX(METADATA!$T$2:$T$20,MATCH(B6989,METADATA!$S$2:$S$20,0))),0)</f>
        <v>0</v>
      </c>
      <c r="E6989" s="785" t="str">
        <f t="shared" si="327"/>
        <v>LO</v>
      </c>
      <c r="F6989" s="786">
        <f>VLOOKUP(C6989,METADATA!$A$5:$H$29,IF(E6989="HI",2,IF(E6989="LO",6,10))+IF(D6989=1,2,IF(D6989=7,1,(IF(WEEKDAY(B6989)=1,2,IF(WEEKDAY(B6989)=7,1,0))))))</f>
        <v>3</v>
      </c>
      <c r="G6989" s="786">
        <f>VLOOKUP(C6989,METADATA!$J$5:$Q$29,IF(E6989="HI",2,IF(E6989="LO",6,10))+IF(D6989=1,2,IF(D6989=7,1,(IF(WEEKDAY(B6989)=1,2,IF(WEEKDAY(B6989)=7,1,0))))))</f>
        <v>3</v>
      </c>
      <c r="H6989" s="787">
        <v>7599</v>
      </c>
      <c r="I6989" s="788">
        <v>4728.5139465332031</v>
      </c>
      <c r="K6989" s="795">
        <v>0</v>
      </c>
      <c r="M6989" s="798">
        <f t="shared" si="328"/>
        <v>8950.0639742159947</v>
      </c>
      <c r="N6989" s="303"/>
      <c r="S6989" s="786">
        <v>0</v>
      </c>
      <c r="T6989" s="781">
        <f>VLOOKUP(C6989,METADATA!$J$5:$Q$29,IF(E6989="HI",2,IF(E6989="LO",6,10))+IF(S6989=1,2,IF(D6989=7,1,(IF(WEEKDAY(B6989)=1,2,IF(WEEKDAY(B6989)=7,1,0))))))</f>
        <v>3</v>
      </c>
      <c r="U6989" s="781">
        <f>VLOOKUP(C6989,METADATA!$A$5:$H$29,IF(E6989="HI",2,IF(E6989="LO",6,10))+IF(S6989=1,2,IF(D6989=7,1,(IF(WEEKDAY(B6989)=1,2,IF(WEEKDAY(B6989)=7,1,0))))))</f>
        <v>3</v>
      </c>
    </row>
    <row r="6990" spans="2:21" ht="13.95" customHeight="1" x14ac:dyDescent="0.25">
      <c r="B6990" s="784">
        <f t="shared" si="326"/>
        <v>45674</v>
      </c>
      <c r="C6990" s="785">
        <v>2</v>
      </c>
      <c r="D6990" s="786">
        <f>IFERROR((INDEX(METADATA!$T$2:$T$20,MATCH(B6990,METADATA!$S$2:$S$20,0))),0)</f>
        <v>0</v>
      </c>
      <c r="E6990" s="785" t="str">
        <f t="shared" si="327"/>
        <v>LO</v>
      </c>
      <c r="F6990" s="786">
        <f>VLOOKUP(C6990,METADATA!$A$5:$H$29,IF(E6990="HI",2,IF(E6990="LO",6,10))+IF(D6990=1,2,IF(D6990=7,1,(IF(WEEKDAY(B6990)=1,2,IF(WEEKDAY(B6990)=7,1,0))))))</f>
        <v>3</v>
      </c>
      <c r="G6990" s="786">
        <f>VLOOKUP(C6990,METADATA!$J$5:$Q$29,IF(E6990="HI",2,IF(E6990="LO",6,10))+IF(D6990=1,2,IF(D6990=7,1,(IF(WEEKDAY(B6990)=1,2,IF(WEEKDAY(B6990)=7,1,0))))))</f>
        <v>3</v>
      </c>
      <c r="H6990" s="787">
        <v>7432.5</v>
      </c>
      <c r="I6990" s="788">
        <v>4773.9920654296875</v>
      </c>
      <c r="K6990" s="795">
        <v>0</v>
      </c>
      <c r="M6990" s="798">
        <f t="shared" si="328"/>
        <v>8833.6321233559192</v>
      </c>
      <c r="N6990" s="303"/>
      <c r="S6990" s="786">
        <v>0</v>
      </c>
      <c r="T6990" s="781">
        <f>VLOOKUP(C6990,METADATA!$J$5:$Q$29,IF(E6990="HI",2,IF(E6990="LO",6,10))+IF(S6990=1,2,IF(D6990=7,1,(IF(WEEKDAY(B6990)=1,2,IF(WEEKDAY(B6990)=7,1,0))))))</f>
        <v>3</v>
      </c>
      <c r="U6990" s="781">
        <f>VLOOKUP(C6990,METADATA!$A$5:$H$29,IF(E6990="HI",2,IF(E6990="LO",6,10))+IF(S6990=1,2,IF(D6990=7,1,(IF(WEEKDAY(B6990)=1,2,IF(WEEKDAY(B6990)=7,1,0))))))</f>
        <v>3</v>
      </c>
    </row>
    <row r="6991" spans="2:21" ht="13.95" customHeight="1" x14ac:dyDescent="0.25">
      <c r="B6991" s="784">
        <f t="shared" si="326"/>
        <v>45674</v>
      </c>
      <c r="C6991" s="785">
        <v>3</v>
      </c>
      <c r="D6991" s="786">
        <f>IFERROR((INDEX(METADATA!$T$2:$T$20,MATCH(B6991,METADATA!$S$2:$S$20,0))),0)</f>
        <v>0</v>
      </c>
      <c r="E6991" s="785" t="str">
        <f t="shared" si="327"/>
        <v>LO</v>
      </c>
      <c r="F6991" s="786">
        <f>VLOOKUP(C6991,METADATA!$A$5:$H$29,IF(E6991="HI",2,IF(E6991="LO",6,10))+IF(D6991=1,2,IF(D6991=7,1,(IF(WEEKDAY(B6991)=1,2,IF(WEEKDAY(B6991)=7,1,0))))))</f>
        <v>3</v>
      </c>
      <c r="G6991" s="786">
        <f>VLOOKUP(C6991,METADATA!$J$5:$Q$29,IF(E6991="HI",2,IF(E6991="LO",6,10))+IF(D6991=1,2,IF(D6991=7,1,(IF(WEEKDAY(B6991)=1,2,IF(WEEKDAY(B6991)=7,1,0))))))</f>
        <v>3</v>
      </c>
      <c r="H6991" s="787">
        <v>7523.75</v>
      </c>
      <c r="I6991" s="788">
        <v>4654.5550231933594</v>
      </c>
      <c r="K6991" s="795">
        <v>0</v>
      </c>
      <c r="M6991" s="798">
        <f t="shared" si="328"/>
        <v>8847.1292816616242</v>
      </c>
      <c r="N6991" s="303"/>
      <c r="S6991" s="786">
        <v>0</v>
      </c>
      <c r="T6991" s="781">
        <f>VLOOKUP(C6991,METADATA!$J$5:$Q$29,IF(E6991="HI",2,IF(E6991="LO",6,10))+IF(S6991=1,2,IF(D6991=7,1,(IF(WEEKDAY(B6991)=1,2,IF(WEEKDAY(B6991)=7,1,0))))))</f>
        <v>3</v>
      </c>
      <c r="U6991" s="781">
        <f>VLOOKUP(C6991,METADATA!$A$5:$H$29,IF(E6991="HI",2,IF(E6991="LO",6,10))+IF(S6991=1,2,IF(D6991=7,1,(IF(WEEKDAY(B6991)=1,2,IF(WEEKDAY(B6991)=7,1,0))))))</f>
        <v>3</v>
      </c>
    </row>
    <row r="6992" spans="2:21" ht="13.95" customHeight="1" x14ac:dyDescent="0.25">
      <c r="B6992" s="784">
        <f t="shared" si="326"/>
        <v>45674</v>
      </c>
      <c r="C6992" s="785">
        <v>4</v>
      </c>
      <c r="D6992" s="786">
        <f>IFERROR((INDEX(METADATA!$T$2:$T$20,MATCH(B6992,METADATA!$S$2:$S$20,0))),0)</f>
        <v>0</v>
      </c>
      <c r="E6992" s="785" t="str">
        <f t="shared" si="327"/>
        <v>LO</v>
      </c>
      <c r="F6992" s="786">
        <f>VLOOKUP(C6992,METADATA!$A$5:$H$29,IF(E6992="HI",2,IF(E6992="LO",6,10))+IF(D6992=1,2,IF(D6992=7,1,(IF(WEEKDAY(B6992)=1,2,IF(WEEKDAY(B6992)=7,1,0))))))</f>
        <v>3</v>
      </c>
      <c r="G6992" s="786">
        <f>VLOOKUP(C6992,METADATA!$J$5:$Q$29,IF(E6992="HI",2,IF(E6992="LO",6,10))+IF(D6992=1,2,IF(D6992=7,1,(IF(WEEKDAY(B6992)=1,2,IF(WEEKDAY(B6992)=7,1,0))))))</f>
        <v>3</v>
      </c>
      <c r="H6992" s="787">
        <v>7860.25</v>
      </c>
      <c r="I6992" s="788">
        <v>4487.4850463867188</v>
      </c>
      <c r="K6992" s="795">
        <v>870.51250000000005</v>
      </c>
      <c r="M6992" s="798">
        <f t="shared" si="328"/>
        <v>9051.0249200874714</v>
      </c>
      <c r="N6992" s="303"/>
      <c r="S6992" s="786">
        <v>0</v>
      </c>
      <c r="T6992" s="781">
        <f>VLOOKUP(C6992,METADATA!$J$5:$Q$29,IF(E6992="HI",2,IF(E6992="LO",6,10))+IF(S6992=1,2,IF(D6992=7,1,(IF(WEEKDAY(B6992)=1,2,IF(WEEKDAY(B6992)=7,1,0))))))</f>
        <v>3</v>
      </c>
      <c r="U6992" s="781">
        <f>VLOOKUP(C6992,METADATA!$A$5:$H$29,IF(E6992="HI",2,IF(E6992="LO",6,10))+IF(S6992=1,2,IF(D6992=7,1,(IF(WEEKDAY(B6992)=1,2,IF(WEEKDAY(B6992)=7,1,0))))))</f>
        <v>3</v>
      </c>
    </row>
    <row r="6993" spans="2:21" ht="13.95" customHeight="1" x14ac:dyDescent="0.25">
      <c r="B6993" s="784">
        <f t="shared" si="326"/>
        <v>45674</v>
      </c>
      <c r="C6993" s="785">
        <v>5</v>
      </c>
      <c r="D6993" s="786">
        <f>IFERROR((INDEX(METADATA!$T$2:$T$20,MATCH(B6993,METADATA!$S$2:$S$20,0))),0)</f>
        <v>0</v>
      </c>
      <c r="E6993" s="785" t="str">
        <f t="shared" si="327"/>
        <v>LO</v>
      </c>
      <c r="F6993" s="786">
        <f>VLOOKUP(C6993,METADATA!$A$5:$H$29,IF(E6993="HI",2,IF(E6993="LO",6,10))+IF(D6993=1,2,IF(D6993=7,1,(IF(WEEKDAY(B6993)=1,2,IF(WEEKDAY(B6993)=7,1,0))))))</f>
        <v>3</v>
      </c>
      <c r="G6993" s="786">
        <f>VLOOKUP(C6993,METADATA!$J$5:$Q$29,IF(E6993="HI",2,IF(E6993="LO",6,10))+IF(D6993=1,2,IF(D6993=7,1,(IF(WEEKDAY(B6993)=1,2,IF(WEEKDAY(B6993)=7,1,0))))))</f>
        <v>3</v>
      </c>
      <c r="H6993" s="787">
        <v>8133</v>
      </c>
      <c r="I6993" s="788">
        <v>4491.6949768066406</v>
      </c>
      <c r="K6993" s="795">
        <v>865.8125</v>
      </c>
      <c r="M6993" s="798">
        <f t="shared" si="328"/>
        <v>9290.910222613822</v>
      </c>
      <c r="N6993" s="303"/>
      <c r="S6993" s="786">
        <v>0</v>
      </c>
      <c r="T6993" s="781">
        <f>VLOOKUP(C6993,METADATA!$J$5:$Q$29,IF(E6993="HI",2,IF(E6993="LO",6,10))+IF(S6993=1,2,IF(D6993=7,1,(IF(WEEKDAY(B6993)=1,2,IF(WEEKDAY(B6993)=7,1,0))))))</f>
        <v>3</v>
      </c>
      <c r="U6993" s="781">
        <f>VLOOKUP(C6993,METADATA!$A$5:$H$29,IF(E6993="HI",2,IF(E6993="LO",6,10))+IF(S6993=1,2,IF(D6993=7,1,(IF(WEEKDAY(B6993)=1,2,IF(WEEKDAY(B6993)=7,1,0))))))</f>
        <v>3</v>
      </c>
    </row>
    <row r="6994" spans="2:21" ht="13.95" customHeight="1" x14ac:dyDescent="0.25">
      <c r="B6994" s="784">
        <f t="shared" si="326"/>
        <v>45674</v>
      </c>
      <c r="C6994" s="785">
        <v>6</v>
      </c>
      <c r="D6994" s="786">
        <f>IFERROR((INDEX(METADATA!$T$2:$T$20,MATCH(B6994,METADATA!$S$2:$S$20,0))),0)</f>
        <v>0</v>
      </c>
      <c r="E6994" s="785" t="str">
        <f t="shared" si="327"/>
        <v>LO</v>
      </c>
      <c r="F6994" s="786">
        <f>VLOOKUP(C6994,METADATA!$A$5:$H$29,IF(E6994="HI",2,IF(E6994="LO",6,10))+IF(D6994=1,2,IF(D6994=7,1,(IF(WEEKDAY(B6994)=1,2,IF(WEEKDAY(B6994)=7,1,0))))))</f>
        <v>2</v>
      </c>
      <c r="G6994" s="786">
        <f>VLOOKUP(C6994,METADATA!$J$5:$Q$29,IF(E6994="HI",2,IF(E6994="LO",6,10))+IF(D6994=1,2,IF(D6994=7,1,(IF(WEEKDAY(B6994)=1,2,IF(WEEKDAY(B6994)=7,1,0))))))</f>
        <v>2</v>
      </c>
      <c r="H6994" s="787">
        <v>8803.75</v>
      </c>
      <c r="I6994" s="788">
        <v>4285.1199951171875</v>
      </c>
      <c r="K6994" s="795">
        <v>834.63750000000005</v>
      </c>
      <c r="M6994" s="798">
        <f t="shared" si="328"/>
        <v>9791.2342140842047</v>
      </c>
      <c r="N6994" s="303"/>
      <c r="S6994" s="786">
        <v>0</v>
      </c>
      <c r="T6994" s="781">
        <f>VLOOKUP(C6994,METADATA!$J$5:$Q$29,IF(E6994="HI",2,IF(E6994="LO",6,10))+IF(S6994=1,2,IF(D6994=7,1,(IF(WEEKDAY(B6994)=1,2,IF(WEEKDAY(B6994)=7,1,0))))))</f>
        <v>2</v>
      </c>
      <c r="U6994" s="781">
        <f>VLOOKUP(C6994,METADATA!$A$5:$H$29,IF(E6994="HI",2,IF(E6994="LO",6,10))+IF(S6994=1,2,IF(D6994=7,1,(IF(WEEKDAY(B6994)=1,2,IF(WEEKDAY(B6994)=7,1,0))))))</f>
        <v>2</v>
      </c>
    </row>
    <row r="6995" spans="2:21" ht="13.95" customHeight="1" x14ac:dyDescent="0.25">
      <c r="B6995" s="784">
        <f t="shared" si="326"/>
        <v>45674</v>
      </c>
      <c r="C6995" s="785">
        <v>7</v>
      </c>
      <c r="D6995" s="786">
        <f>IFERROR((INDEX(METADATA!$T$2:$T$20,MATCH(B6995,METADATA!$S$2:$S$20,0))),0)</f>
        <v>0</v>
      </c>
      <c r="E6995" s="785" t="str">
        <f t="shared" si="327"/>
        <v>LO</v>
      </c>
      <c r="F6995" s="786">
        <f>VLOOKUP(C6995,METADATA!$A$5:$H$29,IF(E6995="HI",2,IF(E6995="LO",6,10))+IF(D6995=1,2,IF(D6995=7,1,(IF(WEEKDAY(B6995)=1,2,IF(WEEKDAY(B6995)=7,1,0))))))</f>
        <v>1</v>
      </c>
      <c r="G6995" s="786">
        <f>VLOOKUP(C6995,METADATA!$J$5:$Q$29,IF(E6995="HI",2,IF(E6995="LO",6,10))+IF(D6995=1,2,IF(D6995=7,1,(IF(WEEKDAY(B6995)=1,2,IF(WEEKDAY(B6995)=7,1,0))))))</f>
        <v>1</v>
      </c>
      <c r="H6995" s="787">
        <v>9256.25</v>
      </c>
      <c r="I6995" s="788">
        <v>4330.6600646972656</v>
      </c>
      <c r="K6995" s="795">
        <v>847.33749999999998</v>
      </c>
      <c r="M6995" s="798">
        <f t="shared" si="328"/>
        <v>10219.235815777211</v>
      </c>
      <c r="N6995" s="303"/>
      <c r="S6995" s="786">
        <v>0</v>
      </c>
      <c r="T6995" s="781">
        <f>VLOOKUP(C6995,METADATA!$J$5:$Q$29,IF(E6995="HI",2,IF(E6995="LO",6,10))+IF(S6995=1,2,IF(D6995=7,1,(IF(WEEKDAY(B6995)=1,2,IF(WEEKDAY(B6995)=7,1,0))))))</f>
        <v>1</v>
      </c>
      <c r="U6995" s="781">
        <f>VLOOKUP(C6995,METADATA!$A$5:$H$29,IF(E6995="HI",2,IF(E6995="LO",6,10))+IF(S6995=1,2,IF(D6995=7,1,(IF(WEEKDAY(B6995)=1,2,IF(WEEKDAY(B6995)=7,1,0))))))</f>
        <v>1</v>
      </c>
    </row>
    <row r="6996" spans="2:21" ht="13.95" customHeight="1" x14ac:dyDescent="0.25">
      <c r="B6996" s="784">
        <f t="shared" si="326"/>
        <v>45674</v>
      </c>
      <c r="C6996" s="785">
        <v>8</v>
      </c>
      <c r="D6996" s="786">
        <f>IFERROR((INDEX(METADATA!$T$2:$T$20,MATCH(B6996,METADATA!$S$2:$S$20,0))),0)</f>
        <v>0</v>
      </c>
      <c r="E6996" s="785" t="str">
        <f t="shared" si="327"/>
        <v>LO</v>
      </c>
      <c r="F6996" s="786">
        <f>VLOOKUP(C6996,METADATA!$A$5:$H$29,IF(E6996="HI",2,IF(E6996="LO",6,10))+IF(D6996=1,2,IF(D6996=7,1,(IF(WEEKDAY(B6996)=1,2,IF(WEEKDAY(B6996)=7,1,0))))))</f>
        <v>1</v>
      </c>
      <c r="G6996" s="786">
        <f>VLOOKUP(C6996,METADATA!$J$5:$Q$29,IF(E6996="HI",2,IF(E6996="LO",6,10))+IF(D6996=1,2,IF(D6996=7,1,(IF(WEEKDAY(B6996)=1,2,IF(WEEKDAY(B6996)=7,1,0))))))</f>
        <v>1</v>
      </c>
      <c r="H6996" s="787">
        <v>10488.25</v>
      </c>
      <c r="I6996" s="788">
        <v>4460.5550537109375</v>
      </c>
      <c r="K6996" s="795">
        <v>851.61249999999995</v>
      </c>
      <c r="M6996" s="798">
        <f t="shared" si="328"/>
        <v>11397.365460916228</v>
      </c>
      <c r="N6996" s="303"/>
      <c r="S6996" s="786">
        <v>0</v>
      </c>
      <c r="T6996" s="781">
        <f>VLOOKUP(C6996,METADATA!$J$5:$Q$29,IF(E6996="HI",2,IF(E6996="LO",6,10))+IF(S6996=1,2,IF(D6996=7,1,(IF(WEEKDAY(B6996)=1,2,IF(WEEKDAY(B6996)=7,1,0))))))</f>
        <v>1</v>
      </c>
      <c r="U6996" s="781">
        <f>VLOOKUP(C6996,METADATA!$A$5:$H$29,IF(E6996="HI",2,IF(E6996="LO",6,10))+IF(S6996=1,2,IF(D6996=7,1,(IF(WEEKDAY(B6996)=1,2,IF(WEEKDAY(B6996)=7,1,0))))))</f>
        <v>1</v>
      </c>
    </row>
    <row r="6997" spans="2:21" ht="13.95" customHeight="1" x14ac:dyDescent="0.25">
      <c r="B6997" s="784">
        <f t="shared" si="326"/>
        <v>45674</v>
      </c>
      <c r="C6997" s="785">
        <v>9</v>
      </c>
      <c r="D6997" s="786">
        <f>IFERROR((INDEX(METADATA!$T$2:$T$20,MATCH(B6997,METADATA!$S$2:$S$20,0))),0)</f>
        <v>0</v>
      </c>
      <c r="E6997" s="785" t="str">
        <f t="shared" si="327"/>
        <v>LO</v>
      </c>
      <c r="F6997" s="786">
        <f>VLOOKUP(C6997,METADATA!$A$5:$H$29,IF(E6997="HI",2,IF(E6997="LO",6,10))+IF(D6997=1,2,IF(D6997=7,1,(IF(WEEKDAY(B6997)=1,2,IF(WEEKDAY(B6997)=7,1,0))))))</f>
        <v>2</v>
      </c>
      <c r="G6997" s="786">
        <f>VLOOKUP(C6997,METADATA!$J$5:$Q$29,IF(E6997="HI",2,IF(E6997="LO",6,10))+IF(D6997=1,2,IF(D6997=7,1,(IF(WEEKDAY(B6997)=1,2,IF(WEEKDAY(B6997)=7,1,0))))))</f>
        <v>1</v>
      </c>
      <c r="H6997" s="787">
        <v>11387.25</v>
      </c>
      <c r="I6997" s="788">
        <v>4366.6649780273438</v>
      </c>
      <c r="K6997" s="795">
        <v>856.5</v>
      </c>
      <c r="M6997" s="798">
        <f t="shared" si="328"/>
        <v>12195.787206770645</v>
      </c>
      <c r="N6997" s="303"/>
      <c r="S6997" s="786">
        <v>0</v>
      </c>
      <c r="T6997" s="781">
        <f>VLOOKUP(C6997,METADATA!$J$5:$Q$29,IF(E6997="HI",2,IF(E6997="LO",6,10))+IF(S6997=1,2,IF(D6997=7,1,(IF(WEEKDAY(B6997)=1,2,IF(WEEKDAY(B6997)=7,1,0))))))</f>
        <v>1</v>
      </c>
      <c r="U6997" s="781">
        <f>VLOOKUP(C6997,METADATA!$A$5:$H$29,IF(E6997="HI",2,IF(E6997="LO",6,10))+IF(S6997=1,2,IF(D6997=7,1,(IF(WEEKDAY(B6997)=1,2,IF(WEEKDAY(B6997)=7,1,0))))))</f>
        <v>2</v>
      </c>
    </row>
    <row r="6998" spans="2:21" ht="13.95" customHeight="1" x14ac:dyDescent="0.25">
      <c r="B6998" s="784">
        <f t="shared" si="326"/>
        <v>45674</v>
      </c>
      <c r="C6998" s="785">
        <v>10</v>
      </c>
      <c r="D6998" s="786">
        <f>IFERROR((INDEX(METADATA!$T$2:$T$20,MATCH(B6998,METADATA!$S$2:$S$20,0))),0)</f>
        <v>0</v>
      </c>
      <c r="E6998" s="785" t="str">
        <f t="shared" si="327"/>
        <v>LO</v>
      </c>
      <c r="F6998" s="786">
        <f>VLOOKUP(C6998,METADATA!$A$5:$H$29,IF(E6998="HI",2,IF(E6998="LO",6,10))+IF(D6998=1,2,IF(D6998=7,1,(IF(WEEKDAY(B6998)=1,2,IF(WEEKDAY(B6998)=7,1,0))))))</f>
        <v>2</v>
      </c>
      <c r="G6998" s="786">
        <f>VLOOKUP(C6998,METADATA!$J$5:$Q$29,IF(E6998="HI",2,IF(E6998="LO",6,10))+IF(D6998=1,2,IF(D6998=7,1,(IF(WEEKDAY(B6998)=1,2,IF(WEEKDAY(B6998)=7,1,0))))))</f>
        <v>2</v>
      </c>
      <c r="H6998" s="787">
        <v>11724.25</v>
      </c>
      <c r="I6998" s="788">
        <v>4461.9799499511719</v>
      </c>
      <c r="K6998" s="795">
        <v>824.32500000000005</v>
      </c>
      <c r="M6998" s="798">
        <f t="shared" si="328"/>
        <v>12544.612514393031</v>
      </c>
      <c r="N6998" s="303"/>
      <c r="S6998" s="786">
        <v>0</v>
      </c>
      <c r="T6998" s="781">
        <f>VLOOKUP(C6998,METADATA!$J$5:$Q$29,IF(E6998="HI",2,IF(E6998="LO",6,10))+IF(S6998=1,2,IF(D6998=7,1,(IF(WEEKDAY(B6998)=1,2,IF(WEEKDAY(B6998)=7,1,0))))))</f>
        <v>2</v>
      </c>
      <c r="U6998" s="781">
        <f>VLOOKUP(C6998,METADATA!$A$5:$H$29,IF(E6998="HI",2,IF(E6998="LO",6,10))+IF(S6998=1,2,IF(D6998=7,1,(IF(WEEKDAY(B6998)=1,2,IF(WEEKDAY(B6998)=7,1,0))))))</f>
        <v>2</v>
      </c>
    </row>
    <row r="6999" spans="2:21" ht="13.95" customHeight="1" x14ac:dyDescent="0.25">
      <c r="B6999" s="784">
        <f t="shared" si="326"/>
        <v>45674</v>
      </c>
      <c r="C6999" s="785">
        <v>11</v>
      </c>
      <c r="D6999" s="786">
        <f>IFERROR((INDEX(METADATA!$T$2:$T$20,MATCH(B6999,METADATA!$S$2:$S$20,0))),0)</f>
        <v>0</v>
      </c>
      <c r="E6999" s="785" t="str">
        <f t="shared" si="327"/>
        <v>LO</v>
      </c>
      <c r="F6999" s="786">
        <f>VLOOKUP(C6999,METADATA!$A$5:$H$29,IF(E6999="HI",2,IF(E6999="LO",6,10))+IF(D6999=1,2,IF(D6999=7,1,(IF(WEEKDAY(B6999)=1,2,IF(WEEKDAY(B6999)=7,1,0))))))</f>
        <v>2</v>
      </c>
      <c r="G6999" s="786">
        <f>VLOOKUP(C6999,METADATA!$J$5:$Q$29,IF(E6999="HI",2,IF(E6999="LO",6,10))+IF(D6999=1,2,IF(D6999=7,1,(IF(WEEKDAY(B6999)=1,2,IF(WEEKDAY(B6999)=7,1,0))))))</f>
        <v>2</v>
      </c>
      <c r="H6999" s="787">
        <v>11666</v>
      </c>
      <c r="I6999" s="788">
        <v>4368.2149963378906</v>
      </c>
      <c r="K6999" s="795">
        <v>882.73749999999995</v>
      </c>
      <c r="M6999" s="798">
        <f t="shared" si="328"/>
        <v>12457.000371447022</v>
      </c>
      <c r="N6999" s="303"/>
      <c r="S6999" s="786">
        <v>0</v>
      </c>
      <c r="T6999" s="781">
        <f>VLOOKUP(C6999,METADATA!$J$5:$Q$29,IF(E6999="HI",2,IF(E6999="LO",6,10))+IF(S6999=1,2,IF(D6999=7,1,(IF(WEEKDAY(B6999)=1,2,IF(WEEKDAY(B6999)=7,1,0))))))</f>
        <v>2</v>
      </c>
      <c r="U6999" s="781">
        <f>VLOOKUP(C6999,METADATA!$A$5:$H$29,IF(E6999="HI",2,IF(E6999="LO",6,10))+IF(S6999=1,2,IF(D6999=7,1,(IF(WEEKDAY(B6999)=1,2,IF(WEEKDAY(B6999)=7,1,0))))))</f>
        <v>2</v>
      </c>
    </row>
    <row r="7000" spans="2:21" ht="13.95" customHeight="1" x14ac:dyDescent="0.25">
      <c r="B7000" s="784">
        <f t="shared" si="326"/>
        <v>45674</v>
      </c>
      <c r="C7000" s="785">
        <v>12</v>
      </c>
      <c r="D7000" s="786">
        <f>IFERROR((INDEX(METADATA!$T$2:$T$20,MATCH(B7000,METADATA!$S$2:$S$20,0))),0)</f>
        <v>0</v>
      </c>
      <c r="E7000" s="785" t="str">
        <f t="shared" si="327"/>
        <v>LO</v>
      </c>
      <c r="F7000" s="786">
        <f>VLOOKUP(C7000,METADATA!$A$5:$H$29,IF(E7000="HI",2,IF(E7000="LO",6,10))+IF(D7000=1,2,IF(D7000=7,1,(IF(WEEKDAY(B7000)=1,2,IF(WEEKDAY(B7000)=7,1,0))))))</f>
        <v>2</v>
      </c>
      <c r="G7000" s="786">
        <f>VLOOKUP(C7000,METADATA!$J$5:$Q$29,IF(E7000="HI",2,IF(E7000="LO",6,10))+IF(D7000=1,2,IF(D7000=7,1,(IF(WEEKDAY(B7000)=1,2,IF(WEEKDAY(B7000)=7,1,0))))))</f>
        <v>2</v>
      </c>
      <c r="H7000" s="787">
        <v>11861.25</v>
      </c>
      <c r="I7000" s="788">
        <v>4363.60009765625</v>
      </c>
      <c r="K7000" s="795">
        <v>909.3125</v>
      </c>
      <c r="M7000" s="798">
        <f t="shared" si="328"/>
        <v>12638.443629449222</v>
      </c>
      <c r="N7000" s="303"/>
      <c r="S7000" s="786">
        <v>0</v>
      </c>
      <c r="T7000" s="781">
        <f>VLOOKUP(C7000,METADATA!$J$5:$Q$29,IF(E7000="HI",2,IF(E7000="LO",6,10))+IF(S7000=1,2,IF(D7000=7,1,(IF(WEEKDAY(B7000)=1,2,IF(WEEKDAY(B7000)=7,1,0))))))</f>
        <v>2</v>
      </c>
      <c r="U7000" s="781">
        <f>VLOOKUP(C7000,METADATA!$A$5:$H$29,IF(E7000="HI",2,IF(E7000="LO",6,10))+IF(S7000=1,2,IF(D7000=7,1,(IF(WEEKDAY(B7000)=1,2,IF(WEEKDAY(B7000)=7,1,0))))))</f>
        <v>2</v>
      </c>
    </row>
    <row r="7001" spans="2:21" ht="13.95" customHeight="1" x14ac:dyDescent="0.25">
      <c r="B7001" s="784">
        <f t="shared" si="326"/>
        <v>45674</v>
      </c>
      <c r="C7001" s="785">
        <v>13</v>
      </c>
      <c r="D7001" s="786">
        <f>IFERROR((INDEX(METADATA!$T$2:$T$20,MATCH(B7001,METADATA!$S$2:$S$20,0))),0)</f>
        <v>0</v>
      </c>
      <c r="E7001" s="785" t="str">
        <f t="shared" si="327"/>
        <v>LO</v>
      </c>
      <c r="F7001" s="786">
        <f>VLOOKUP(C7001,METADATA!$A$5:$H$29,IF(E7001="HI",2,IF(E7001="LO",6,10))+IF(D7001=1,2,IF(D7001=7,1,(IF(WEEKDAY(B7001)=1,2,IF(WEEKDAY(B7001)=7,1,0))))))</f>
        <v>2</v>
      </c>
      <c r="G7001" s="786">
        <f>VLOOKUP(C7001,METADATA!$J$5:$Q$29,IF(E7001="HI",2,IF(E7001="LO",6,10))+IF(D7001=1,2,IF(D7001=7,1,(IF(WEEKDAY(B7001)=1,2,IF(WEEKDAY(B7001)=7,1,0))))))</f>
        <v>2</v>
      </c>
      <c r="H7001" s="787">
        <v>11551.75</v>
      </c>
      <c r="I7001" s="788">
        <v>4485.8050842285156</v>
      </c>
      <c r="K7001" s="795">
        <v>905.6</v>
      </c>
      <c r="M7001" s="798">
        <f t="shared" si="328"/>
        <v>12392.149745552239</v>
      </c>
      <c r="N7001" s="303"/>
      <c r="S7001" s="786">
        <v>0</v>
      </c>
      <c r="T7001" s="781">
        <f>VLOOKUP(C7001,METADATA!$J$5:$Q$29,IF(E7001="HI",2,IF(E7001="LO",6,10))+IF(S7001=1,2,IF(D7001=7,1,(IF(WEEKDAY(B7001)=1,2,IF(WEEKDAY(B7001)=7,1,0))))))</f>
        <v>2</v>
      </c>
      <c r="U7001" s="781">
        <f>VLOOKUP(C7001,METADATA!$A$5:$H$29,IF(E7001="HI",2,IF(E7001="LO",6,10))+IF(S7001=1,2,IF(D7001=7,1,(IF(WEEKDAY(B7001)=1,2,IF(WEEKDAY(B7001)=7,1,0))))))</f>
        <v>2</v>
      </c>
    </row>
    <row r="7002" spans="2:21" ht="13.95" customHeight="1" x14ac:dyDescent="0.25">
      <c r="B7002" s="784">
        <f t="shared" si="326"/>
        <v>45674</v>
      </c>
      <c r="C7002" s="785">
        <v>14</v>
      </c>
      <c r="D7002" s="786">
        <f>IFERROR((INDEX(METADATA!$T$2:$T$20,MATCH(B7002,METADATA!$S$2:$S$20,0))),0)</f>
        <v>0</v>
      </c>
      <c r="E7002" s="785" t="str">
        <f t="shared" si="327"/>
        <v>LO</v>
      </c>
      <c r="F7002" s="786">
        <f>VLOOKUP(C7002,METADATA!$A$5:$H$29,IF(E7002="HI",2,IF(E7002="LO",6,10))+IF(D7002=1,2,IF(D7002=7,1,(IF(WEEKDAY(B7002)=1,2,IF(WEEKDAY(B7002)=7,1,0))))))</f>
        <v>2</v>
      </c>
      <c r="G7002" s="786">
        <f>VLOOKUP(C7002,METADATA!$J$5:$Q$29,IF(E7002="HI",2,IF(E7002="LO",6,10))+IF(D7002=1,2,IF(D7002=7,1,(IF(WEEKDAY(B7002)=1,2,IF(WEEKDAY(B7002)=7,1,0))))))</f>
        <v>2</v>
      </c>
      <c r="H7002" s="787">
        <v>11263.75</v>
      </c>
      <c r="I7002" s="788">
        <v>4613.0799865722656</v>
      </c>
      <c r="K7002" s="795">
        <v>913.98749999999995</v>
      </c>
      <c r="M7002" s="798">
        <f t="shared" si="328"/>
        <v>12171.794075854781</v>
      </c>
      <c r="N7002" s="303"/>
      <c r="S7002" s="786">
        <v>0</v>
      </c>
      <c r="T7002" s="781">
        <f>VLOOKUP(C7002,METADATA!$J$5:$Q$29,IF(E7002="HI",2,IF(E7002="LO",6,10))+IF(S7002=1,2,IF(D7002=7,1,(IF(WEEKDAY(B7002)=1,2,IF(WEEKDAY(B7002)=7,1,0))))))</f>
        <v>2</v>
      </c>
      <c r="U7002" s="781">
        <f>VLOOKUP(C7002,METADATA!$A$5:$H$29,IF(E7002="HI",2,IF(E7002="LO",6,10))+IF(S7002=1,2,IF(D7002=7,1,(IF(WEEKDAY(B7002)=1,2,IF(WEEKDAY(B7002)=7,1,0))))))</f>
        <v>2</v>
      </c>
    </row>
    <row r="7003" spans="2:21" ht="13.95" customHeight="1" x14ac:dyDescent="0.25">
      <c r="B7003" s="784">
        <f t="shared" si="326"/>
        <v>45674</v>
      </c>
      <c r="C7003" s="785">
        <v>15</v>
      </c>
      <c r="D7003" s="786">
        <f>IFERROR((INDEX(METADATA!$T$2:$T$20,MATCH(B7003,METADATA!$S$2:$S$20,0))),0)</f>
        <v>0</v>
      </c>
      <c r="E7003" s="785" t="str">
        <f t="shared" si="327"/>
        <v>LO</v>
      </c>
      <c r="F7003" s="786">
        <f>VLOOKUP(C7003,METADATA!$A$5:$H$29,IF(E7003="HI",2,IF(E7003="LO",6,10))+IF(D7003=1,2,IF(D7003=7,1,(IF(WEEKDAY(B7003)=1,2,IF(WEEKDAY(B7003)=7,1,0))))))</f>
        <v>2</v>
      </c>
      <c r="G7003" s="786">
        <f>VLOOKUP(C7003,METADATA!$J$5:$Q$29,IF(E7003="HI",2,IF(E7003="LO",6,10))+IF(D7003=1,2,IF(D7003=7,1,(IF(WEEKDAY(B7003)=1,2,IF(WEEKDAY(B7003)=7,1,0))))))</f>
        <v>2</v>
      </c>
      <c r="H7003" s="787">
        <v>11227.75</v>
      </c>
      <c r="I7003" s="788">
        <v>4487.0850219726563</v>
      </c>
      <c r="K7003" s="795">
        <v>902.26250000000005</v>
      </c>
      <c r="M7003" s="798">
        <f t="shared" si="328"/>
        <v>12091.166281914717</v>
      </c>
      <c r="N7003" s="303"/>
      <c r="S7003" s="786">
        <v>0</v>
      </c>
      <c r="T7003" s="781">
        <f>VLOOKUP(C7003,METADATA!$J$5:$Q$29,IF(E7003="HI",2,IF(E7003="LO",6,10))+IF(S7003=1,2,IF(D7003=7,1,(IF(WEEKDAY(B7003)=1,2,IF(WEEKDAY(B7003)=7,1,0))))))</f>
        <v>2</v>
      </c>
      <c r="U7003" s="781">
        <f>VLOOKUP(C7003,METADATA!$A$5:$H$29,IF(E7003="HI",2,IF(E7003="LO",6,10))+IF(S7003=1,2,IF(D7003=7,1,(IF(WEEKDAY(B7003)=1,2,IF(WEEKDAY(B7003)=7,1,0))))))</f>
        <v>2</v>
      </c>
    </row>
    <row r="7004" spans="2:21" ht="13.95" customHeight="1" x14ac:dyDescent="0.25">
      <c r="B7004" s="784">
        <f t="shared" ref="B7004:B7067" si="329">B6980+1</f>
        <v>45674</v>
      </c>
      <c r="C7004" s="785">
        <v>16</v>
      </c>
      <c r="D7004" s="786">
        <f>IFERROR((INDEX(METADATA!$T$2:$T$20,MATCH(B7004,METADATA!$S$2:$S$20,0))),0)</f>
        <v>0</v>
      </c>
      <c r="E7004" s="785" t="str">
        <f t="shared" si="327"/>
        <v>LO</v>
      </c>
      <c r="F7004" s="786">
        <f>VLOOKUP(C7004,METADATA!$A$5:$H$29,IF(E7004="HI",2,IF(E7004="LO",6,10))+IF(D7004=1,2,IF(D7004=7,1,(IF(WEEKDAY(B7004)=1,2,IF(WEEKDAY(B7004)=7,1,0))))))</f>
        <v>2</v>
      </c>
      <c r="G7004" s="786">
        <f>VLOOKUP(C7004,METADATA!$J$5:$Q$29,IF(E7004="HI",2,IF(E7004="LO",6,10))+IF(D7004=1,2,IF(D7004=7,1,(IF(WEEKDAY(B7004)=1,2,IF(WEEKDAY(B7004)=7,1,0))))))</f>
        <v>2</v>
      </c>
      <c r="H7004" s="787">
        <v>11596.75</v>
      </c>
      <c r="I7004" s="788">
        <v>4471.2000122070313</v>
      </c>
      <c r="K7004" s="795">
        <v>933.76250000000005</v>
      </c>
      <c r="M7004" s="798">
        <f t="shared" si="328"/>
        <v>12428.847095030986</v>
      </c>
      <c r="N7004" s="303"/>
      <c r="S7004" s="786">
        <v>0</v>
      </c>
      <c r="T7004" s="781">
        <f>VLOOKUP(C7004,METADATA!$J$5:$Q$29,IF(E7004="HI",2,IF(E7004="LO",6,10))+IF(S7004=1,2,IF(D7004=7,1,(IF(WEEKDAY(B7004)=1,2,IF(WEEKDAY(B7004)=7,1,0))))))</f>
        <v>2</v>
      </c>
      <c r="U7004" s="781">
        <f>VLOOKUP(C7004,METADATA!$A$5:$H$29,IF(E7004="HI",2,IF(E7004="LO",6,10))+IF(S7004=1,2,IF(D7004=7,1,(IF(WEEKDAY(B7004)=1,2,IF(WEEKDAY(B7004)=7,1,0))))))</f>
        <v>2</v>
      </c>
    </row>
    <row r="7005" spans="2:21" ht="13.95" customHeight="1" x14ac:dyDescent="0.25">
      <c r="B7005" s="784">
        <f t="shared" si="329"/>
        <v>45674</v>
      </c>
      <c r="C7005" s="785">
        <v>17</v>
      </c>
      <c r="D7005" s="786">
        <f>IFERROR((INDEX(METADATA!$T$2:$T$20,MATCH(B7005,METADATA!$S$2:$S$20,0))),0)</f>
        <v>0</v>
      </c>
      <c r="E7005" s="785" t="str">
        <f t="shared" si="327"/>
        <v>LO</v>
      </c>
      <c r="F7005" s="786">
        <f>VLOOKUP(C7005,METADATA!$A$5:$H$29,IF(E7005="HI",2,IF(E7005="LO",6,10))+IF(D7005=1,2,IF(D7005=7,1,(IF(WEEKDAY(B7005)=1,2,IF(WEEKDAY(B7005)=7,1,0))))))</f>
        <v>2</v>
      </c>
      <c r="G7005" s="786">
        <f>VLOOKUP(C7005,METADATA!$J$5:$Q$29,IF(E7005="HI",2,IF(E7005="LO",6,10))+IF(D7005=1,2,IF(D7005=7,1,(IF(WEEKDAY(B7005)=1,2,IF(WEEKDAY(B7005)=7,1,0))))))</f>
        <v>2</v>
      </c>
      <c r="H7005" s="787">
        <v>12226.5</v>
      </c>
      <c r="I7005" s="788">
        <v>4686.4749755859375</v>
      </c>
      <c r="K7005" s="795">
        <v>0</v>
      </c>
      <c r="M7005" s="798">
        <f t="shared" si="328"/>
        <v>13093.905068649046</v>
      </c>
      <c r="N7005" s="303"/>
      <c r="S7005" s="786">
        <v>0</v>
      </c>
      <c r="T7005" s="781">
        <f>VLOOKUP(C7005,METADATA!$J$5:$Q$29,IF(E7005="HI",2,IF(E7005="LO",6,10))+IF(S7005=1,2,IF(D7005=7,1,(IF(WEEKDAY(B7005)=1,2,IF(WEEKDAY(B7005)=7,1,0))))))</f>
        <v>2</v>
      </c>
      <c r="U7005" s="781">
        <f>VLOOKUP(C7005,METADATA!$A$5:$H$29,IF(E7005="HI",2,IF(E7005="LO",6,10))+IF(S7005=1,2,IF(D7005=7,1,(IF(WEEKDAY(B7005)=1,2,IF(WEEKDAY(B7005)=7,1,0))))))</f>
        <v>2</v>
      </c>
    </row>
    <row r="7006" spans="2:21" ht="13.95" customHeight="1" x14ac:dyDescent="0.25">
      <c r="B7006" s="784">
        <f t="shared" si="329"/>
        <v>45674</v>
      </c>
      <c r="C7006" s="785">
        <v>18</v>
      </c>
      <c r="D7006" s="786">
        <f>IFERROR((INDEX(METADATA!$T$2:$T$20,MATCH(B7006,METADATA!$S$2:$S$20,0))),0)</f>
        <v>0</v>
      </c>
      <c r="E7006" s="785" t="str">
        <f t="shared" si="327"/>
        <v>LO</v>
      </c>
      <c r="F7006" s="786">
        <f>VLOOKUP(C7006,METADATA!$A$5:$H$29,IF(E7006="HI",2,IF(E7006="LO",6,10))+IF(D7006=1,2,IF(D7006=7,1,(IF(WEEKDAY(B7006)=1,2,IF(WEEKDAY(B7006)=7,1,0))))))</f>
        <v>1</v>
      </c>
      <c r="G7006" s="786">
        <f>VLOOKUP(C7006,METADATA!$J$5:$Q$29,IF(E7006="HI",2,IF(E7006="LO",6,10))+IF(D7006=1,2,IF(D7006=7,1,(IF(WEEKDAY(B7006)=1,2,IF(WEEKDAY(B7006)=7,1,0))))))</f>
        <v>1</v>
      </c>
      <c r="H7006" s="787">
        <v>12609.75</v>
      </c>
      <c r="I7006" s="788">
        <v>4598.5799560546875</v>
      </c>
      <c r="K7006" s="795">
        <v>0</v>
      </c>
      <c r="M7006" s="798">
        <f t="shared" si="328"/>
        <v>13422.098668789762</v>
      </c>
      <c r="N7006" s="303"/>
      <c r="S7006" s="786">
        <v>0</v>
      </c>
      <c r="T7006" s="781">
        <f>VLOOKUP(C7006,METADATA!$J$5:$Q$29,IF(E7006="HI",2,IF(E7006="LO",6,10))+IF(S7006=1,2,IF(D7006=7,1,(IF(WEEKDAY(B7006)=1,2,IF(WEEKDAY(B7006)=7,1,0))))))</f>
        <v>1</v>
      </c>
      <c r="U7006" s="781">
        <f>VLOOKUP(C7006,METADATA!$A$5:$H$29,IF(E7006="HI",2,IF(E7006="LO",6,10))+IF(S7006=1,2,IF(D7006=7,1,(IF(WEEKDAY(B7006)=1,2,IF(WEEKDAY(B7006)=7,1,0))))))</f>
        <v>1</v>
      </c>
    </row>
    <row r="7007" spans="2:21" ht="13.95" customHeight="1" x14ac:dyDescent="0.25">
      <c r="B7007" s="784">
        <f t="shared" si="329"/>
        <v>45674</v>
      </c>
      <c r="C7007" s="785">
        <v>19</v>
      </c>
      <c r="D7007" s="786">
        <f>IFERROR((INDEX(METADATA!$T$2:$T$20,MATCH(B7007,METADATA!$S$2:$S$20,0))),0)</f>
        <v>0</v>
      </c>
      <c r="E7007" s="785" t="str">
        <f t="shared" si="327"/>
        <v>LO</v>
      </c>
      <c r="F7007" s="786">
        <f>VLOOKUP(C7007,METADATA!$A$5:$H$29,IF(E7007="HI",2,IF(E7007="LO",6,10))+IF(D7007=1,2,IF(D7007=7,1,(IF(WEEKDAY(B7007)=1,2,IF(WEEKDAY(B7007)=7,1,0))))))</f>
        <v>1</v>
      </c>
      <c r="G7007" s="786">
        <f>VLOOKUP(C7007,METADATA!$J$5:$Q$29,IF(E7007="HI",2,IF(E7007="LO",6,10))+IF(D7007=1,2,IF(D7007=7,1,(IF(WEEKDAY(B7007)=1,2,IF(WEEKDAY(B7007)=7,1,0))))))</f>
        <v>1</v>
      </c>
      <c r="H7007" s="787">
        <v>12105.25</v>
      </c>
      <c r="I7007" s="788">
        <v>4507.2049865722656</v>
      </c>
      <c r="K7007" s="795">
        <v>0</v>
      </c>
      <c r="M7007" s="798">
        <f t="shared" si="328"/>
        <v>12917.119429403829</v>
      </c>
      <c r="N7007" s="303"/>
      <c r="S7007" s="786">
        <v>0</v>
      </c>
      <c r="T7007" s="781">
        <f>VLOOKUP(C7007,METADATA!$J$5:$Q$29,IF(E7007="HI",2,IF(E7007="LO",6,10))+IF(S7007=1,2,IF(D7007=7,1,(IF(WEEKDAY(B7007)=1,2,IF(WEEKDAY(B7007)=7,1,0))))))</f>
        <v>1</v>
      </c>
      <c r="U7007" s="781">
        <f>VLOOKUP(C7007,METADATA!$A$5:$H$29,IF(E7007="HI",2,IF(E7007="LO",6,10))+IF(S7007=1,2,IF(D7007=7,1,(IF(WEEKDAY(B7007)=1,2,IF(WEEKDAY(B7007)=7,1,0))))))</f>
        <v>1</v>
      </c>
    </row>
    <row r="7008" spans="2:21" ht="13.95" customHeight="1" x14ac:dyDescent="0.25">
      <c r="B7008" s="784">
        <f t="shared" si="329"/>
        <v>45674</v>
      </c>
      <c r="C7008" s="785">
        <v>20</v>
      </c>
      <c r="D7008" s="786">
        <f>IFERROR((INDEX(METADATA!$T$2:$T$20,MATCH(B7008,METADATA!$S$2:$S$20,0))),0)</f>
        <v>0</v>
      </c>
      <c r="E7008" s="785" t="str">
        <f t="shared" si="327"/>
        <v>LO</v>
      </c>
      <c r="F7008" s="786">
        <f>VLOOKUP(C7008,METADATA!$A$5:$H$29,IF(E7008="HI",2,IF(E7008="LO",6,10))+IF(D7008=1,2,IF(D7008=7,1,(IF(WEEKDAY(B7008)=1,2,IF(WEEKDAY(B7008)=7,1,0))))))</f>
        <v>1</v>
      </c>
      <c r="G7008" s="786">
        <f>VLOOKUP(C7008,METADATA!$J$5:$Q$29,IF(E7008="HI",2,IF(E7008="LO",6,10))+IF(D7008=1,2,IF(D7008=7,1,(IF(WEEKDAY(B7008)=1,2,IF(WEEKDAY(B7008)=7,1,0))))))</f>
        <v>2</v>
      </c>
      <c r="H7008" s="787">
        <v>10662.25</v>
      </c>
      <c r="I7008" s="788">
        <v>4719.7750244140625</v>
      </c>
      <c r="K7008" s="795">
        <v>0</v>
      </c>
      <c r="M7008" s="798">
        <f t="shared" si="328"/>
        <v>11660.182303188178</v>
      </c>
      <c r="N7008" s="303"/>
      <c r="S7008" s="786">
        <v>0</v>
      </c>
      <c r="T7008" s="781">
        <f>VLOOKUP(C7008,METADATA!$J$5:$Q$29,IF(E7008="HI",2,IF(E7008="LO",6,10))+IF(S7008=1,2,IF(D7008=7,1,(IF(WEEKDAY(B7008)=1,2,IF(WEEKDAY(B7008)=7,1,0))))))</f>
        <v>2</v>
      </c>
      <c r="U7008" s="781">
        <f>VLOOKUP(C7008,METADATA!$A$5:$H$29,IF(E7008="HI",2,IF(E7008="LO",6,10))+IF(S7008=1,2,IF(D7008=7,1,(IF(WEEKDAY(B7008)=1,2,IF(WEEKDAY(B7008)=7,1,0))))))</f>
        <v>1</v>
      </c>
    </row>
    <row r="7009" spans="2:21" ht="13.95" customHeight="1" x14ac:dyDescent="0.25">
      <c r="B7009" s="784">
        <f t="shared" si="329"/>
        <v>45674</v>
      </c>
      <c r="C7009" s="785">
        <v>21</v>
      </c>
      <c r="D7009" s="786">
        <f>IFERROR((INDEX(METADATA!$T$2:$T$20,MATCH(B7009,METADATA!$S$2:$S$20,0))),0)</f>
        <v>0</v>
      </c>
      <c r="E7009" s="785" t="str">
        <f t="shared" si="327"/>
        <v>LO</v>
      </c>
      <c r="F7009" s="786">
        <f>VLOOKUP(C7009,METADATA!$A$5:$H$29,IF(E7009="HI",2,IF(E7009="LO",6,10))+IF(D7009=1,2,IF(D7009=7,1,(IF(WEEKDAY(B7009)=1,2,IF(WEEKDAY(B7009)=7,1,0))))))</f>
        <v>2</v>
      </c>
      <c r="G7009" s="786">
        <f>VLOOKUP(C7009,METADATA!$J$5:$Q$29,IF(E7009="HI",2,IF(E7009="LO",6,10))+IF(D7009=1,2,IF(D7009=7,1,(IF(WEEKDAY(B7009)=1,2,IF(WEEKDAY(B7009)=7,1,0))))))</f>
        <v>2</v>
      </c>
      <c r="H7009" s="787">
        <v>9665</v>
      </c>
      <c r="I7009" s="788">
        <v>4820.9399719238281</v>
      </c>
      <c r="K7009" s="795">
        <v>0</v>
      </c>
      <c r="M7009" s="798">
        <f t="shared" si="328"/>
        <v>10800.633648675106</v>
      </c>
      <c r="N7009" s="303"/>
      <c r="S7009" s="786">
        <v>0</v>
      </c>
      <c r="T7009" s="781">
        <f>VLOOKUP(C7009,METADATA!$J$5:$Q$29,IF(E7009="HI",2,IF(E7009="LO",6,10))+IF(S7009=1,2,IF(D7009=7,1,(IF(WEEKDAY(B7009)=1,2,IF(WEEKDAY(B7009)=7,1,0))))))</f>
        <v>2</v>
      </c>
      <c r="U7009" s="781">
        <f>VLOOKUP(C7009,METADATA!$A$5:$H$29,IF(E7009="HI",2,IF(E7009="LO",6,10))+IF(S7009=1,2,IF(D7009=7,1,(IF(WEEKDAY(B7009)=1,2,IF(WEEKDAY(B7009)=7,1,0))))))</f>
        <v>2</v>
      </c>
    </row>
    <row r="7010" spans="2:21" ht="13.95" customHeight="1" x14ac:dyDescent="0.25">
      <c r="B7010" s="784">
        <f t="shared" si="329"/>
        <v>45674</v>
      </c>
      <c r="C7010" s="785">
        <v>22</v>
      </c>
      <c r="D7010" s="786">
        <f>IFERROR((INDEX(METADATA!$T$2:$T$20,MATCH(B7010,METADATA!$S$2:$S$20,0))),0)</f>
        <v>0</v>
      </c>
      <c r="E7010" s="785" t="str">
        <f t="shared" si="327"/>
        <v>LO</v>
      </c>
      <c r="F7010" s="786">
        <f>VLOOKUP(C7010,METADATA!$A$5:$H$29,IF(E7010="HI",2,IF(E7010="LO",6,10))+IF(D7010=1,2,IF(D7010=7,1,(IF(WEEKDAY(B7010)=1,2,IF(WEEKDAY(B7010)=7,1,0))))))</f>
        <v>3</v>
      </c>
      <c r="G7010" s="786">
        <f>VLOOKUP(C7010,METADATA!$J$5:$Q$29,IF(E7010="HI",2,IF(E7010="LO",6,10))+IF(D7010=1,2,IF(D7010=7,1,(IF(WEEKDAY(B7010)=1,2,IF(WEEKDAY(B7010)=7,1,0))))))</f>
        <v>3</v>
      </c>
      <c r="H7010" s="787">
        <v>8711.25</v>
      </c>
      <c r="I7010" s="788">
        <v>4502.2949829101563</v>
      </c>
      <c r="K7010" s="795">
        <v>0</v>
      </c>
      <c r="M7010" s="798">
        <f t="shared" si="328"/>
        <v>9805.9439461807015</v>
      </c>
      <c r="N7010" s="303"/>
      <c r="S7010" s="786">
        <v>0</v>
      </c>
      <c r="T7010" s="781">
        <f>VLOOKUP(C7010,METADATA!$J$5:$Q$29,IF(E7010="HI",2,IF(E7010="LO",6,10))+IF(S7010=1,2,IF(D7010=7,1,(IF(WEEKDAY(B7010)=1,2,IF(WEEKDAY(B7010)=7,1,0))))))</f>
        <v>3</v>
      </c>
      <c r="U7010" s="781">
        <f>VLOOKUP(C7010,METADATA!$A$5:$H$29,IF(E7010="HI",2,IF(E7010="LO",6,10))+IF(S7010=1,2,IF(D7010=7,1,(IF(WEEKDAY(B7010)=1,2,IF(WEEKDAY(B7010)=7,1,0))))))</f>
        <v>3</v>
      </c>
    </row>
    <row r="7011" spans="2:21" ht="13.95" customHeight="1" x14ac:dyDescent="0.25">
      <c r="B7011" s="784">
        <f t="shared" si="329"/>
        <v>45674</v>
      </c>
      <c r="C7011" s="785">
        <v>23</v>
      </c>
      <c r="D7011" s="786">
        <f>IFERROR((INDEX(METADATA!$T$2:$T$20,MATCH(B7011,METADATA!$S$2:$S$20,0))),0)</f>
        <v>0</v>
      </c>
      <c r="E7011" s="785" t="str">
        <f t="shared" si="327"/>
        <v>LO</v>
      </c>
      <c r="F7011" s="786">
        <f>VLOOKUP(C7011,METADATA!$A$5:$H$29,IF(E7011="HI",2,IF(E7011="LO",6,10))+IF(D7011=1,2,IF(D7011=7,1,(IF(WEEKDAY(B7011)=1,2,IF(WEEKDAY(B7011)=7,1,0))))))</f>
        <v>3</v>
      </c>
      <c r="G7011" s="786">
        <f>VLOOKUP(C7011,METADATA!$J$5:$Q$29,IF(E7011="HI",2,IF(E7011="LO",6,10))+IF(D7011=1,2,IF(D7011=7,1,(IF(WEEKDAY(B7011)=1,2,IF(WEEKDAY(B7011)=7,1,0))))))</f>
        <v>3</v>
      </c>
      <c r="H7011" s="787">
        <v>8028.75</v>
      </c>
      <c r="I7011" s="788">
        <v>4484.0900573730469</v>
      </c>
      <c r="K7011" s="795">
        <v>0</v>
      </c>
      <c r="M7011" s="798">
        <f t="shared" si="328"/>
        <v>9196.0801543446651</v>
      </c>
      <c r="N7011" s="303"/>
      <c r="S7011" s="786">
        <v>0</v>
      </c>
      <c r="T7011" s="781">
        <f>VLOOKUP(C7011,METADATA!$J$5:$Q$29,IF(E7011="HI",2,IF(E7011="LO",6,10))+IF(S7011=1,2,IF(D7011=7,1,(IF(WEEKDAY(B7011)=1,2,IF(WEEKDAY(B7011)=7,1,0))))))</f>
        <v>3</v>
      </c>
      <c r="U7011" s="781">
        <f>VLOOKUP(C7011,METADATA!$A$5:$H$29,IF(E7011="HI",2,IF(E7011="LO",6,10))+IF(S7011=1,2,IF(D7011=7,1,(IF(WEEKDAY(B7011)=1,2,IF(WEEKDAY(B7011)=7,1,0))))))</f>
        <v>3</v>
      </c>
    </row>
    <row r="7012" spans="2:21" ht="13.95" customHeight="1" x14ac:dyDescent="0.25">
      <c r="B7012" s="784">
        <f t="shared" si="329"/>
        <v>45675</v>
      </c>
      <c r="C7012" s="785">
        <v>0</v>
      </c>
      <c r="D7012" s="786">
        <f>IFERROR((INDEX(METADATA!$T$2:$T$20,MATCH(B7012,METADATA!$S$2:$S$20,0))),0)</f>
        <v>0</v>
      </c>
      <c r="E7012" s="785" t="str">
        <f t="shared" si="327"/>
        <v>LO</v>
      </c>
      <c r="F7012" s="786">
        <f>VLOOKUP(C7012,METADATA!$A$5:$H$29,IF(E7012="HI",2,IF(E7012="LO",6,10))+IF(D7012=1,2,IF(D7012=7,1,(IF(WEEKDAY(B7012)=1,2,IF(WEEKDAY(B7012)=7,1,0))))))</f>
        <v>3</v>
      </c>
      <c r="G7012" s="786">
        <f>VLOOKUP(C7012,METADATA!$J$5:$Q$29,IF(E7012="HI",2,IF(E7012="LO",6,10))+IF(D7012=1,2,IF(D7012=7,1,(IF(WEEKDAY(B7012)=1,2,IF(WEEKDAY(B7012)=7,1,0))))))</f>
        <v>3</v>
      </c>
      <c r="H7012" s="787">
        <v>7496.25</v>
      </c>
      <c r="I7012" s="788">
        <v>4637.4950561523438</v>
      </c>
      <c r="K7012" s="795">
        <v>0</v>
      </c>
      <c r="M7012" s="798">
        <f t="shared" si="328"/>
        <v>8814.7674080679753</v>
      </c>
      <c r="N7012" s="303"/>
      <c r="S7012" s="786">
        <v>0</v>
      </c>
      <c r="T7012" s="781">
        <f>VLOOKUP(C7012,METADATA!$J$5:$Q$29,IF(E7012="HI",2,IF(E7012="LO",6,10))+IF(S7012=1,2,IF(D7012=7,1,(IF(WEEKDAY(B7012)=1,2,IF(WEEKDAY(B7012)=7,1,0))))))</f>
        <v>3</v>
      </c>
      <c r="U7012" s="781">
        <f>VLOOKUP(C7012,METADATA!$A$5:$H$29,IF(E7012="HI",2,IF(E7012="LO",6,10))+IF(S7012=1,2,IF(D7012=7,1,(IF(WEEKDAY(B7012)=1,2,IF(WEEKDAY(B7012)=7,1,0))))))</f>
        <v>3</v>
      </c>
    </row>
    <row r="7013" spans="2:21" ht="13.95" customHeight="1" x14ac:dyDescent="0.25">
      <c r="B7013" s="784">
        <f t="shared" si="329"/>
        <v>45675</v>
      </c>
      <c r="C7013" s="785">
        <v>1</v>
      </c>
      <c r="D7013" s="786">
        <f>IFERROR((INDEX(METADATA!$T$2:$T$20,MATCH(B7013,METADATA!$S$2:$S$20,0))),0)</f>
        <v>0</v>
      </c>
      <c r="E7013" s="785" t="str">
        <f t="shared" si="327"/>
        <v>LO</v>
      </c>
      <c r="F7013" s="786">
        <f>VLOOKUP(C7013,METADATA!$A$5:$H$29,IF(E7013="HI",2,IF(E7013="LO",6,10))+IF(D7013=1,2,IF(D7013=7,1,(IF(WEEKDAY(B7013)=1,2,IF(WEEKDAY(B7013)=7,1,0))))))</f>
        <v>3</v>
      </c>
      <c r="G7013" s="786">
        <f>VLOOKUP(C7013,METADATA!$J$5:$Q$29,IF(E7013="HI",2,IF(E7013="LO",6,10))+IF(D7013=1,2,IF(D7013=7,1,(IF(WEEKDAY(B7013)=1,2,IF(WEEKDAY(B7013)=7,1,0))))))</f>
        <v>3</v>
      </c>
      <c r="H7013" s="787">
        <v>7107.5</v>
      </c>
      <c r="I7013" s="788">
        <v>4843.6650695800781</v>
      </c>
      <c r="K7013" s="795">
        <v>0</v>
      </c>
      <c r="M7013" s="798">
        <f t="shared" si="328"/>
        <v>8601.0259595161187</v>
      </c>
      <c r="N7013" s="303"/>
      <c r="S7013" s="786">
        <v>0</v>
      </c>
      <c r="T7013" s="781">
        <f>VLOOKUP(C7013,METADATA!$J$5:$Q$29,IF(E7013="HI",2,IF(E7013="LO",6,10))+IF(S7013=1,2,IF(D7013=7,1,(IF(WEEKDAY(B7013)=1,2,IF(WEEKDAY(B7013)=7,1,0))))))</f>
        <v>3</v>
      </c>
      <c r="U7013" s="781">
        <f>VLOOKUP(C7013,METADATA!$A$5:$H$29,IF(E7013="HI",2,IF(E7013="LO",6,10))+IF(S7013=1,2,IF(D7013=7,1,(IF(WEEKDAY(B7013)=1,2,IF(WEEKDAY(B7013)=7,1,0))))))</f>
        <v>3</v>
      </c>
    </row>
    <row r="7014" spans="2:21" ht="13.95" customHeight="1" x14ac:dyDescent="0.25">
      <c r="B7014" s="784">
        <f t="shared" si="329"/>
        <v>45675</v>
      </c>
      <c r="C7014" s="785">
        <v>2</v>
      </c>
      <c r="D7014" s="786">
        <f>IFERROR((INDEX(METADATA!$T$2:$T$20,MATCH(B7014,METADATA!$S$2:$S$20,0))),0)</f>
        <v>0</v>
      </c>
      <c r="E7014" s="785" t="str">
        <f t="shared" si="327"/>
        <v>LO</v>
      </c>
      <c r="F7014" s="786">
        <f>VLOOKUP(C7014,METADATA!$A$5:$H$29,IF(E7014="HI",2,IF(E7014="LO",6,10))+IF(D7014=1,2,IF(D7014=7,1,(IF(WEEKDAY(B7014)=1,2,IF(WEEKDAY(B7014)=7,1,0))))))</f>
        <v>3</v>
      </c>
      <c r="G7014" s="786">
        <f>VLOOKUP(C7014,METADATA!$J$5:$Q$29,IF(E7014="HI",2,IF(E7014="LO",6,10))+IF(D7014=1,2,IF(D7014=7,1,(IF(WEEKDAY(B7014)=1,2,IF(WEEKDAY(B7014)=7,1,0))))))</f>
        <v>3</v>
      </c>
      <c r="H7014" s="787">
        <v>6952</v>
      </c>
      <c r="I7014" s="788">
        <v>4535.3700866699219</v>
      </c>
      <c r="K7014" s="795">
        <v>0</v>
      </c>
      <c r="M7014" s="798">
        <f t="shared" si="328"/>
        <v>8300.5955101462641</v>
      </c>
      <c r="N7014" s="303"/>
      <c r="S7014" s="786">
        <v>0</v>
      </c>
      <c r="T7014" s="781">
        <f>VLOOKUP(C7014,METADATA!$J$5:$Q$29,IF(E7014="HI",2,IF(E7014="LO",6,10))+IF(S7014=1,2,IF(D7014=7,1,(IF(WEEKDAY(B7014)=1,2,IF(WEEKDAY(B7014)=7,1,0))))))</f>
        <v>3</v>
      </c>
      <c r="U7014" s="781">
        <f>VLOOKUP(C7014,METADATA!$A$5:$H$29,IF(E7014="HI",2,IF(E7014="LO",6,10))+IF(S7014=1,2,IF(D7014=7,1,(IF(WEEKDAY(B7014)=1,2,IF(WEEKDAY(B7014)=7,1,0))))))</f>
        <v>3</v>
      </c>
    </row>
    <row r="7015" spans="2:21" ht="13.95" customHeight="1" x14ac:dyDescent="0.25">
      <c r="B7015" s="784">
        <f t="shared" si="329"/>
        <v>45675</v>
      </c>
      <c r="C7015" s="785">
        <v>3</v>
      </c>
      <c r="D7015" s="786">
        <f>IFERROR((INDEX(METADATA!$T$2:$T$20,MATCH(B7015,METADATA!$S$2:$S$20,0))),0)</f>
        <v>0</v>
      </c>
      <c r="E7015" s="785" t="str">
        <f t="shared" si="327"/>
        <v>LO</v>
      </c>
      <c r="F7015" s="786">
        <f>VLOOKUP(C7015,METADATA!$A$5:$H$29,IF(E7015="HI",2,IF(E7015="LO",6,10))+IF(D7015=1,2,IF(D7015=7,1,(IF(WEEKDAY(B7015)=1,2,IF(WEEKDAY(B7015)=7,1,0))))))</f>
        <v>3</v>
      </c>
      <c r="G7015" s="786">
        <f>VLOOKUP(C7015,METADATA!$J$5:$Q$29,IF(E7015="HI",2,IF(E7015="LO",6,10))+IF(D7015=1,2,IF(D7015=7,1,(IF(WEEKDAY(B7015)=1,2,IF(WEEKDAY(B7015)=7,1,0))))))</f>
        <v>3</v>
      </c>
      <c r="H7015" s="787">
        <v>6995</v>
      </c>
      <c r="I7015" s="788">
        <v>4604.5751342773438</v>
      </c>
      <c r="K7015" s="795">
        <v>0</v>
      </c>
      <c r="M7015" s="798">
        <f t="shared" si="328"/>
        <v>8374.4932483825687</v>
      </c>
      <c r="N7015" s="303"/>
      <c r="S7015" s="786">
        <v>0</v>
      </c>
      <c r="T7015" s="781">
        <f>VLOOKUP(C7015,METADATA!$J$5:$Q$29,IF(E7015="HI",2,IF(E7015="LO",6,10))+IF(S7015=1,2,IF(D7015=7,1,(IF(WEEKDAY(B7015)=1,2,IF(WEEKDAY(B7015)=7,1,0))))))</f>
        <v>3</v>
      </c>
      <c r="U7015" s="781">
        <f>VLOOKUP(C7015,METADATA!$A$5:$H$29,IF(E7015="HI",2,IF(E7015="LO",6,10))+IF(S7015=1,2,IF(D7015=7,1,(IF(WEEKDAY(B7015)=1,2,IF(WEEKDAY(B7015)=7,1,0))))))</f>
        <v>3</v>
      </c>
    </row>
    <row r="7016" spans="2:21" ht="13.95" customHeight="1" x14ac:dyDescent="0.25">
      <c r="B7016" s="784">
        <f t="shared" si="329"/>
        <v>45675</v>
      </c>
      <c r="C7016" s="785">
        <v>4</v>
      </c>
      <c r="D7016" s="786">
        <f>IFERROR((INDEX(METADATA!$T$2:$T$20,MATCH(B7016,METADATA!$S$2:$S$20,0))),0)</f>
        <v>0</v>
      </c>
      <c r="E7016" s="785" t="str">
        <f t="shared" si="327"/>
        <v>LO</v>
      </c>
      <c r="F7016" s="786">
        <f>VLOOKUP(C7016,METADATA!$A$5:$H$29,IF(E7016="HI",2,IF(E7016="LO",6,10))+IF(D7016=1,2,IF(D7016=7,1,(IF(WEEKDAY(B7016)=1,2,IF(WEEKDAY(B7016)=7,1,0))))))</f>
        <v>3</v>
      </c>
      <c r="G7016" s="786">
        <f>VLOOKUP(C7016,METADATA!$J$5:$Q$29,IF(E7016="HI",2,IF(E7016="LO",6,10))+IF(D7016=1,2,IF(D7016=7,1,(IF(WEEKDAY(B7016)=1,2,IF(WEEKDAY(B7016)=7,1,0))))))</f>
        <v>3</v>
      </c>
      <c r="H7016" s="787">
        <v>7149.75</v>
      </c>
      <c r="I7016" s="788">
        <v>4699.0850830078125</v>
      </c>
      <c r="K7016" s="795">
        <v>870.51250000000005</v>
      </c>
      <c r="M7016" s="798">
        <f t="shared" si="328"/>
        <v>8555.7188873785781</v>
      </c>
      <c r="N7016" s="303"/>
      <c r="S7016" s="786">
        <v>0</v>
      </c>
      <c r="T7016" s="781">
        <f>VLOOKUP(C7016,METADATA!$J$5:$Q$29,IF(E7016="HI",2,IF(E7016="LO",6,10))+IF(S7016=1,2,IF(D7016=7,1,(IF(WEEKDAY(B7016)=1,2,IF(WEEKDAY(B7016)=7,1,0))))))</f>
        <v>3</v>
      </c>
      <c r="U7016" s="781">
        <f>VLOOKUP(C7016,METADATA!$A$5:$H$29,IF(E7016="HI",2,IF(E7016="LO",6,10))+IF(S7016=1,2,IF(D7016=7,1,(IF(WEEKDAY(B7016)=1,2,IF(WEEKDAY(B7016)=7,1,0))))))</f>
        <v>3</v>
      </c>
    </row>
    <row r="7017" spans="2:21" ht="13.95" customHeight="1" x14ac:dyDescent="0.25">
      <c r="B7017" s="784">
        <f t="shared" si="329"/>
        <v>45675</v>
      </c>
      <c r="C7017" s="785">
        <v>5</v>
      </c>
      <c r="D7017" s="786">
        <f>IFERROR((INDEX(METADATA!$T$2:$T$20,MATCH(B7017,METADATA!$S$2:$S$20,0))),0)</f>
        <v>0</v>
      </c>
      <c r="E7017" s="785" t="str">
        <f t="shared" si="327"/>
        <v>LO</v>
      </c>
      <c r="F7017" s="786">
        <f>VLOOKUP(C7017,METADATA!$A$5:$H$29,IF(E7017="HI",2,IF(E7017="LO",6,10))+IF(D7017=1,2,IF(D7017=7,1,(IF(WEEKDAY(B7017)=1,2,IF(WEEKDAY(B7017)=7,1,0))))))</f>
        <v>3</v>
      </c>
      <c r="G7017" s="786">
        <f>VLOOKUP(C7017,METADATA!$J$5:$Q$29,IF(E7017="HI",2,IF(E7017="LO",6,10))+IF(D7017=1,2,IF(D7017=7,1,(IF(WEEKDAY(B7017)=1,2,IF(WEEKDAY(B7017)=7,1,0))))))</f>
        <v>3</v>
      </c>
      <c r="H7017" s="787">
        <v>7324.75</v>
      </c>
      <c r="I7017" s="788">
        <v>4515.8349914550781</v>
      </c>
      <c r="K7017" s="795">
        <v>865.8125</v>
      </c>
      <c r="M7017" s="798">
        <f t="shared" si="328"/>
        <v>8604.9246500216432</v>
      </c>
      <c r="N7017" s="303"/>
      <c r="S7017" s="786">
        <v>0</v>
      </c>
      <c r="T7017" s="781">
        <f>VLOOKUP(C7017,METADATA!$J$5:$Q$29,IF(E7017="HI",2,IF(E7017="LO",6,10))+IF(S7017=1,2,IF(D7017=7,1,(IF(WEEKDAY(B7017)=1,2,IF(WEEKDAY(B7017)=7,1,0))))))</f>
        <v>3</v>
      </c>
      <c r="U7017" s="781">
        <f>VLOOKUP(C7017,METADATA!$A$5:$H$29,IF(E7017="HI",2,IF(E7017="LO",6,10))+IF(S7017=1,2,IF(D7017=7,1,(IF(WEEKDAY(B7017)=1,2,IF(WEEKDAY(B7017)=7,1,0))))))</f>
        <v>3</v>
      </c>
    </row>
    <row r="7018" spans="2:21" ht="13.95" customHeight="1" x14ac:dyDescent="0.25">
      <c r="B7018" s="784">
        <f t="shared" si="329"/>
        <v>45675</v>
      </c>
      <c r="C7018" s="785">
        <v>6</v>
      </c>
      <c r="D7018" s="786">
        <f>IFERROR((INDEX(METADATA!$T$2:$T$20,MATCH(B7018,METADATA!$S$2:$S$20,0))),0)</f>
        <v>0</v>
      </c>
      <c r="E7018" s="785" t="str">
        <f t="shared" si="327"/>
        <v>LO</v>
      </c>
      <c r="F7018" s="786">
        <f>VLOOKUP(C7018,METADATA!$A$5:$H$29,IF(E7018="HI",2,IF(E7018="LO",6,10))+IF(D7018=1,2,IF(D7018=7,1,(IF(WEEKDAY(B7018)=1,2,IF(WEEKDAY(B7018)=7,1,0))))))</f>
        <v>3</v>
      </c>
      <c r="G7018" s="786">
        <f>VLOOKUP(C7018,METADATA!$J$5:$Q$29,IF(E7018="HI",2,IF(E7018="LO",6,10))+IF(D7018=1,2,IF(D7018=7,1,(IF(WEEKDAY(B7018)=1,2,IF(WEEKDAY(B7018)=7,1,0))))))</f>
        <v>3</v>
      </c>
      <c r="H7018" s="787">
        <v>7797.25</v>
      </c>
      <c r="I7018" s="788">
        <v>4516.4099426269531</v>
      </c>
      <c r="K7018" s="795">
        <v>834.63750000000005</v>
      </c>
      <c r="M7018" s="798">
        <f t="shared" si="328"/>
        <v>9010.8305018105621</v>
      </c>
      <c r="N7018" s="303"/>
      <c r="S7018" s="786">
        <v>0</v>
      </c>
      <c r="T7018" s="781">
        <f>VLOOKUP(C7018,METADATA!$J$5:$Q$29,IF(E7018="HI",2,IF(E7018="LO",6,10))+IF(S7018=1,2,IF(D7018=7,1,(IF(WEEKDAY(B7018)=1,2,IF(WEEKDAY(B7018)=7,1,0))))))</f>
        <v>3</v>
      </c>
      <c r="U7018" s="781">
        <f>VLOOKUP(C7018,METADATA!$A$5:$H$29,IF(E7018="HI",2,IF(E7018="LO",6,10))+IF(S7018=1,2,IF(D7018=7,1,(IF(WEEKDAY(B7018)=1,2,IF(WEEKDAY(B7018)=7,1,0))))))</f>
        <v>3</v>
      </c>
    </row>
    <row r="7019" spans="2:21" ht="13.95" customHeight="1" x14ac:dyDescent="0.25">
      <c r="B7019" s="784">
        <f t="shared" si="329"/>
        <v>45675</v>
      </c>
      <c r="C7019" s="785">
        <v>7</v>
      </c>
      <c r="D7019" s="786">
        <f>IFERROR((INDEX(METADATA!$T$2:$T$20,MATCH(B7019,METADATA!$S$2:$S$20,0))),0)</f>
        <v>0</v>
      </c>
      <c r="E7019" s="785" t="str">
        <f t="shared" si="327"/>
        <v>LO</v>
      </c>
      <c r="F7019" s="786">
        <f>VLOOKUP(C7019,METADATA!$A$5:$H$29,IF(E7019="HI",2,IF(E7019="LO",6,10))+IF(D7019=1,2,IF(D7019=7,1,(IF(WEEKDAY(B7019)=1,2,IF(WEEKDAY(B7019)=7,1,0))))))</f>
        <v>2</v>
      </c>
      <c r="G7019" s="786">
        <f>VLOOKUP(C7019,METADATA!$J$5:$Q$29,IF(E7019="HI",2,IF(E7019="LO",6,10))+IF(D7019=1,2,IF(D7019=7,1,(IF(WEEKDAY(B7019)=1,2,IF(WEEKDAY(B7019)=7,1,0))))))</f>
        <v>2</v>
      </c>
      <c r="H7019" s="787">
        <v>7937.25</v>
      </c>
      <c r="I7019" s="788">
        <v>4391.1100463867188</v>
      </c>
      <c r="K7019" s="795">
        <v>847.33749999999998</v>
      </c>
      <c r="M7019" s="798">
        <f t="shared" si="328"/>
        <v>9070.9307682276121</v>
      </c>
      <c r="N7019" s="303"/>
      <c r="S7019" s="786">
        <v>0</v>
      </c>
      <c r="T7019" s="781">
        <f>VLOOKUP(C7019,METADATA!$J$5:$Q$29,IF(E7019="HI",2,IF(E7019="LO",6,10))+IF(S7019=1,2,IF(D7019=7,1,(IF(WEEKDAY(B7019)=1,2,IF(WEEKDAY(B7019)=7,1,0))))))</f>
        <v>2</v>
      </c>
      <c r="U7019" s="781">
        <f>VLOOKUP(C7019,METADATA!$A$5:$H$29,IF(E7019="HI",2,IF(E7019="LO",6,10))+IF(S7019=1,2,IF(D7019=7,1,(IF(WEEKDAY(B7019)=1,2,IF(WEEKDAY(B7019)=7,1,0))))))</f>
        <v>2</v>
      </c>
    </row>
    <row r="7020" spans="2:21" ht="13.95" customHeight="1" x14ac:dyDescent="0.25">
      <c r="B7020" s="784">
        <f t="shared" si="329"/>
        <v>45675</v>
      </c>
      <c r="C7020" s="785">
        <v>8</v>
      </c>
      <c r="D7020" s="786">
        <f>IFERROR((INDEX(METADATA!$T$2:$T$20,MATCH(B7020,METADATA!$S$2:$S$20,0))),0)</f>
        <v>0</v>
      </c>
      <c r="E7020" s="785" t="str">
        <f t="shared" si="327"/>
        <v>LO</v>
      </c>
      <c r="F7020" s="786">
        <f>VLOOKUP(C7020,METADATA!$A$5:$H$29,IF(E7020="HI",2,IF(E7020="LO",6,10))+IF(D7020=1,2,IF(D7020=7,1,(IF(WEEKDAY(B7020)=1,2,IF(WEEKDAY(B7020)=7,1,0))))))</f>
        <v>2</v>
      </c>
      <c r="G7020" s="786">
        <f>VLOOKUP(C7020,METADATA!$J$5:$Q$29,IF(E7020="HI",2,IF(E7020="LO",6,10))+IF(D7020=1,2,IF(D7020=7,1,(IF(WEEKDAY(B7020)=1,2,IF(WEEKDAY(B7020)=7,1,0))))))</f>
        <v>2</v>
      </c>
      <c r="H7020" s="787">
        <v>9245.75</v>
      </c>
      <c r="I7020" s="788">
        <v>4409.5400390625</v>
      </c>
      <c r="K7020" s="795">
        <v>851.61249999999995</v>
      </c>
      <c r="M7020" s="798">
        <f t="shared" si="328"/>
        <v>10243.433819701053</v>
      </c>
      <c r="N7020" s="303"/>
      <c r="S7020" s="786">
        <v>0</v>
      </c>
      <c r="T7020" s="781">
        <f>VLOOKUP(C7020,METADATA!$J$5:$Q$29,IF(E7020="HI",2,IF(E7020="LO",6,10))+IF(S7020=1,2,IF(D7020=7,1,(IF(WEEKDAY(B7020)=1,2,IF(WEEKDAY(B7020)=7,1,0))))))</f>
        <v>2</v>
      </c>
      <c r="U7020" s="781">
        <f>VLOOKUP(C7020,METADATA!$A$5:$H$29,IF(E7020="HI",2,IF(E7020="LO",6,10))+IF(S7020=1,2,IF(D7020=7,1,(IF(WEEKDAY(B7020)=1,2,IF(WEEKDAY(B7020)=7,1,0))))))</f>
        <v>2</v>
      </c>
    </row>
    <row r="7021" spans="2:21" ht="13.95" customHeight="1" x14ac:dyDescent="0.25">
      <c r="B7021" s="784">
        <f t="shared" si="329"/>
        <v>45675</v>
      </c>
      <c r="C7021" s="785">
        <v>9</v>
      </c>
      <c r="D7021" s="786">
        <f>IFERROR((INDEX(METADATA!$T$2:$T$20,MATCH(B7021,METADATA!$S$2:$S$20,0))),0)</f>
        <v>0</v>
      </c>
      <c r="E7021" s="785" t="str">
        <f t="shared" si="327"/>
        <v>LO</v>
      </c>
      <c r="F7021" s="786">
        <f>VLOOKUP(C7021,METADATA!$A$5:$H$29,IF(E7021="HI",2,IF(E7021="LO",6,10))+IF(D7021=1,2,IF(D7021=7,1,(IF(WEEKDAY(B7021)=1,2,IF(WEEKDAY(B7021)=7,1,0))))))</f>
        <v>2</v>
      </c>
      <c r="G7021" s="786">
        <f>VLOOKUP(C7021,METADATA!$J$5:$Q$29,IF(E7021="HI",2,IF(E7021="LO",6,10))+IF(D7021=1,2,IF(D7021=7,1,(IF(WEEKDAY(B7021)=1,2,IF(WEEKDAY(B7021)=7,1,0))))))</f>
        <v>2</v>
      </c>
      <c r="H7021" s="787">
        <v>10230.25</v>
      </c>
      <c r="I7021" s="788">
        <v>4409.1499938964844</v>
      </c>
      <c r="K7021" s="795">
        <v>856.5</v>
      </c>
      <c r="M7021" s="798">
        <f t="shared" si="328"/>
        <v>11139.955957326643</v>
      </c>
      <c r="N7021" s="303"/>
      <c r="S7021" s="786">
        <v>0</v>
      </c>
      <c r="T7021" s="781">
        <f>VLOOKUP(C7021,METADATA!$J$5:$Q$29,IF(E7021="HI",2,IF(E7021="LO",6,10))+IF(S7021=1,2,IF(D7021=7,1,(IF(WEEKDAY(B7021)=1,2,IF(WEEKDAY(B7021)=7,1,0))))))</f>
        <v>2</v>
      </c>
      <c r="U7021" s="781">
        <f>VLOOKUP(C7021,METADATA!$A$5:$H$29,IF(E7021="HI",2,IF(E7021="LO",6,10))+IF(S7021=1,2,IF(D7021=7,1,(IF(WEEKDAY(B7021)=1,2,IF(WEEKDAY(B7021)=7,1,0))))))</f>
        <v>2</v>
      </c>
    </row>
    <row r="7022" spans="2:21" ht="13.95" customHeight="1" x14ac:dyDescent="0.25">
      <c r="B7022" s="784">
        <f t="shared" si="329"/>
        <v>45675</v>
      </c>
      <c r="C7022" s="785">
        <v>10</v>
      </c>
      <c r="D7022" s="786">
        <f>IFERROR((INDEX(METADATA!$T$2:$T$20,MATCH(B7022,METADATA!$S$2:$S$20,0))),0)</f>
        <v>0</v>
      </c>
      <c r="E7022" s="785" t="str">
        <f t="shared" si="327"/>
        <v>LO</v>
      </c>
      <c r="F7022" s="786">
        <f>VLOOKUP(C7022,METADATA!$A$5:$H$29,IF(E7022="HI",2,IF(E7022="LO",6,10))+IF(D7022=1,2,IF(D7022=7,1,(IF(WEEKDAY(B7022)=1,2,IF(WEEKDAY(B7022)=7,1,0))))))</f>
        <v>2</v>
      </c>
      <c r="G7022" s="786">
        <f>VLOOKUP(C7022,METADATA!$J$5:$Q$29,IF(E7022="HI",2,IF(E7022="LO",6,10))+IF(D7022=1,2,IF(D7022=7,1,(IF(WEEKDAY(B7022)=1,2,IF(WEEKDAY(B7022)=7,1,0))))))</f>
        <v>2</v>
      </c>
      <c r="H7022" s="787">
        <v>10977.25</v>
      </c>
      <c r="I7022" s="788">
        <v>4200.574951171875</v>
      </c>
      <c r="K7022" s="795">
        <v>824.32500000000005</v>
      </c>
      <c r="M7022" s="798">
        <f t="shared" si="328"/>
        <v>11753.50362585185</v>
      </c>
      <c r="N7022" s="303"/>
      <c r="S7022" s="786">
        <v>0</v>
      </c>
      <c r="T7022" s="781">
        <f>VLOOKUP(C7022,METADATA!$J$5:$Q$29,IF(E7022="HI",2,IF(E7022="LO",6,10))+IF(S7022=1,2,IF(D7022=7,1,(IF(WEEKDAY(B7022)=1,2,IF(WEEKDAY(B7022)=7,1,0))))))</f>
        <v>2</v>
      </c>
      <c r="U7022" s="781">
        <f>VLOOKUP(C7022,METADATA!$A$5:$H$29,IF(E7022="HI",2,IF(E7022="LO",6,10))+IF(S7022=1,2,IF(D7022=7,1,(IF(WEEKDAY(B7022)=1,2,IF(WEEKDAY(B7022)=7,1,0))))))</f>
        <v>2</v>
      </c>
    </row>
    <row r="7023" spans="2:21" ht="13.95" customHeight="1" x14ac:dyDescent="0.25">
      <c r="B7023" s="784">
        <f t="shared" si="329"/>
        <v>45675</v>
      </c>
      <c r="C7023" s="785">
        <v>11</v>
      </c>
      <c r="D7023" s="786">
        <f>IFERROR((INDEX(METADATA!$T$2:$T$20,MATCH(B7023,METADATA!$S$2:$S$20,0))),0)</f>
        <v>0</v>
      </c>
      <c r="E7023" s="785" t="str">
        <f t="shared" si="327"/>
        <v>LO</v>
      </c>
      <c r="F7023" s="786">
        <f>VLOOKUP(C7023,METADATA!$A$5:$H$29,IF(E7023="HI",2,IF(E7023="LO",6,10))+IF(D7023=1,2,IF(D7023=7,1,(IF(WEEKDAY(B7023)=1,2,IF(WEEKDAY(B7023)=7,1,0))))))</f>
        <v>2</v>
      </c>
      <c r="G7023" s="786">
        <f>VLOOKUP(C7023,METADATA!$J$5:$Q$29,IF(E7023="HI",2,IF(E7023="LO",6,10))+IF(D7023=1,2,IF(D7023=7,1,(IF(WEEKDAY(B7023)=1,2,IF(WEEKDAY(B7023)=7,1,0))))))</f>
        <v>2</v>
      </c>
      <c r="H7023" s="787">
        <v>11372.5</v>
      </c>
      <c r="I7023" s="788">
        <v>4291.4949035644531</v>
      </c>
      <c r="K7023" s="795">
        <v>882.73749999999995</v>
      </c>
      <c r="M7023" s="798">
        <f t="shared" si="328"/>
        <v>12155.273948262939</v>
      </c>
      <c r="N7023" s="303"/>
      <c r="S7023" s="786">
        <v>0</v>
      </c>
      <c r="T7023" s="781">
        <f>VLOOKUP(C7023,METADATA!$J$5:$Q$29,IF(E7023="HI",2,IF(E7023="LO",6,10))+IF(S7023=1,2,IF(D7023=7,1,(IF(WEEKDAY(B7023)=1,2,IF(WEEKDAY(B7023)=7,1,0))))))</f>
        <v>2</v>
      </c>
      <c r="U7023" s="781">
        <f>VLOOKUP(C7023,METADATA!$A$5:$H$29,IF(E7023="HI",2,IF(E7023="LO",6,10))+IF(S7023=1,2,IF(D7023=7,1,(IF(WEEKDAY(B7023)=1,2,IF(WEEKDAY(B7023)=7,1,0))))))</f>
        <v>2</v>
      </c>
    </row>
    <row r="7024" spans="2:21" ht="13.95" customHeight="1" x14ac:dyDescent="0.25">
      <c r="B7024" s="784">
        <f t="shared" si="329"/>
        <v>45675</v>
      </c>
      <c r="C7024" s="785">
        <v>12</v>
      </c>
      <c r="D7024" s="786">
        <f>IFERROR((INDEX(METADATA!$T$2:$T$20,MATCH(B7024,METADATA!$S$2:$S$20,0))),0)</f>
        <v>0</v>
      </c>
      <c r="E7024" s="785" t="str">
        <f t="shared" si="327"/>
        <v>LO</v>
      </c>
      <c r="F7024" s="786">
        <f>VLOOKUP(C7024,METADATA!$A$5:$H$29,IF(E7024="HI",2,IF(E7024="LO",6,10))+IF(D7024=1,2,IF(D7024=7,1,(IF(WEEKDAY(B7024)=1,2,IF(WEEKDAY(B7024)=7,1,0))))))</f>
        <v>3</v>
      </c>
      <c r="G7024" s="786">
        <f>VLOOKUP(C7024,METADATA!$J$5:$Q$29,IF(E7024="HI",2,IF(E7024="LO",6,10))+IF(D7024=1,2,IF(D7024=7,1,(IF(WEEKDAY(B7024)=1,2,IF(WEEKDAY(B7024)=7,1,0))))))</f>
        <v>3</v>
      </c>
      <c r="H7024" s="787">
        <v>11364</v>
      </c>
      <c r="I7024" s="788">
        <v>4227.2649230957031</v>
      </c>
      <c r="K7024" s="795">
        <v>909.3125</v>
      </c>
      <c r="M7024" s="798">
        <f t="shared" si="328"/>
        <v>12124.778955924736</v>
      </c>
      <c r="N7024" s="303"/>
      <c r="S7024" s="786">
        <v>0</v>
      </c>
      <c r="T7024" s="781">
        <f>VLOOKUP(C7024,METADATA!$J$5:$Q$29,IF(E7024="HI",2,IF(E7024="LO",6,10))+IF(S7024=1,2,IF(D7024=7,1,(IF(WEEKDAY(B7024)=1,2,IF(WEEKDAY(B7024)=7,1,0))))))</f>
        <v>3</v>
      </c>
      <c r="U7024" s="781">
        <f>VLOOKUP(C7024,METADATA!$A$5:$H$29,IF(E7024="HI",2,IF(E7024="LO",6,10))+IF(S7024=1,2,IF(D7024=7,1,(IF(WEEKDAY(B7024)=1,2,IF(WEEKDAY(B7024)=7,1,0))))))</f>
        <v>3</v>
      </c>
    </row>
    <row r="7025" spans="2:21" ht="13.95" customHeight="1" x14ac:dyDescent="0.25">
      <c r="B7025" s="784">
        <f t="shared" si="329"/>
        <v>45675</v>
      </c>
      <c r="C7025" s="785">
        <v>13</v>
      </c>
      <c r="D7025" s="786">
        <f>IFERROR((INDEX(METADATA!$T$2:$T$20,MATCH(B7025,METADATA!$S$2:$S$20,0))),0)</f>
        <v>0</v>
      </c>
      <c r="E7025" s="785" t="str">
        <f t="shared" si="327"/>
        <v>LO</v>
      </c>
      <c r="F7025" s="786">
        <f>VLOOKUP(C7025,METADATA!$A$5:$H$29,IF(E7025="HI",2,IF(E7025="LO",6,10))+IF(D7025=1,2,IF(D7025=7,1,(IF(WEEKDAY(B7025)=1,2,IF(WEEKDAY(B7025)=7,1,0))))))</f>
        <v>3</v>
      </c>
      <c r="G7025" s="786">
        <f>VLOOKUP(C7025,METADATA!$J$5:$Q$29,IF(E7025="HI",2,IF(E7025="LO",6,10))+IF(D7025=1,2,IF(D7025=7,1,(IF(WEEKDAY(B7025)=1,2,IF(WEEKDAY(B7025)=7,1,0))))))</f>
        <v>3</v>
      </c>
      <c r="H7025" s="787">
        <v>11093</v>
      </c>
      <c r="I7025" s="788">
        <v>4326.3249816894531</v>
      </c>
      <c r="K7025" s="795">
        <v>905.6</v>
      </c>
      <c r="M7025" s="798">
        <f t="shared" si="328"/>
        <v>11906.793726574348</v>
      </c>
      <c r="N7025" s="303"/>
      <c r="S7025" s="786">
        <v>0</v>
      </c>
      <c r="T7025" s="781">
        <f>VLOOKUP(C7025,METADATA!$J$5:$Q$29,IF(E7025="HI",2,IF(E7025="LO",6,10))+IF(S7025=1,2,IF(D7025=7,1,(IF(WEEKDAY(B7025)=1,2,IF(WEEKDAY(B7025)=7,1,0))))))</f>
        <v>3</v>
      </c>
      <c r="U7025" s="781">
        <f>VLOOKUP(C7025,METADATA!$A$5:$H$29,IF(E7025="HI",2,IF(E7025="LO",6,10))+IF(S7025=1,2,IF(D7025=7,1,(IF(WEEKDAY(B7025)=1,2,IF(WEEKDAY(B7025)=7,1,0))))))</f>
        <v>3</v>
      </c>
    </row>
    <row r="7026" spans="2:21" ht="13.95" customHeight="1" x14ac:dyDescent="0.25">
      <c r="B7026" s="784">
        <f t="shared" si="329"/>
        <v>45675</v>
      </c>
      <c r="C7026" s="785">
        <v>14</v>
      </c>
      <c r="D7026" s="786">
        <f>IFERROR((INDEX(METADATA!$T$2:$T$20,MATCH(B7026,METADATA!$S$2:$S$20,0))),0)</f>
        <v>0</v>
      </c>
      <c r="E7026" s="785" t="str">
        <f t="shared" si="327"/>
        <v>LO</v>
      </c>
      <c r="F7026" s="786">
        <f>VLOOKUP(C7026,METADATA!$A$5:$H$29,IF(E7026="HI",2,IF(E7026="LO",6,10))+IF(D7026=1,2,IF(D7026=7,1,(IF(WEEKDAY(B7026)=1,2,IF(WEEKDAY(B7026)=7,1,0))))))</f>
        <v>3</v>
      </c>
      <c r="G7026" s="786">
        <f>VLOOKUP(C7026,METADATA!$J$5:$Q$29,IF(E7026="HI",2,IF(E7026="LO",6,10))+IF(D7026=1,2,IF(D7026=7,1,(IF(WEEKDAY(B7026)=1,2,IF(WEEKDAY(B7026)=7,1,0))))))</f>
        <v>3</v>
      </c>
      <c r="H7026" s="787">
        <v>10762.75</v>
      </c>
      <c r="I7026" s="788">
        <v>4222.35498046875</v>
      </c>
      <c r="K7026" s="795">
        <v>913.98749999999995</v>
      </c>
      <c r="M7026" s="798">
        <f t="shared" si="328"/>
        <v>11561.361042004928</v>
      </c>
      <c r="N7026" s="303"/>
      <c r="S7026" s="786">
        <v>0</v>
      </c>
      <c r="T7026" s="781">
        <f>VLOOKUP(C7026,METADATA!$J$5:$Q$29,IF(E7026="HI",2,IF(E7026="LO",6,10))+IF(S7026=1,2,IF(D7026=7,1,(IF(WEEKDAY(B7026)=1,2,IF(WEEKDAY(B7026)=7,1,0))))))</f>
        <v>3</v>
      </c>
      <c r="U7026" s="781">
        <f>VLOOKUP(C7026,METADATA!$A$5:$H$29,IF(E7026="HI",2,IF(E7026="LO",6,10))+IF(S7026=1,2,IF(D7026=7,1,(IF(WEEKDAY(B7026)=1,2,IF(WEEKDAY(B7026)=7,1,0))))))</f>
        <v>3</v>
      </c>
    </row>
    <row r="7027" spans="2:21" ht="13.95" customHeight="1" x14ac:dyDescent="0.25">
      <c r="B7027" s="784">
        <f t="shared" si="329"/>
        <v>45675</v>
      </c>
      <c r="C7027" s="785">
        <v>15</v>
      </c>
      <c r="D7027" s="786">
        <f>IFERROR((INDEX(METADATA!$T$2:$T$20,MATCH(B7027,METADATA!$S$2:$S$20,0))),0)</f>
        <v>0</v>
      </c>
      <c r="E7027" s="785" t="str">
        <f t="shared" si="327"/>
        <v>LO</v>
      </c>
      <c r="F7027" s="786">
        <f>VLOOKUP(C7027,METADATA!$A$5:$H$29,IF(E7027="HI",2,IF(E7027="LO",6,10))+IF(D7027=1,2,IF(D7027=7,1,(IF(WEEKDAY(B7027)=1,2,IF(WEEKDAY(B7027)=7,1,0))))))</f>
        <v>3</v>
      </c>
      <c r="G7027" s="786">
        <f>VLOOKUP(C7027,METADATA!$J$5:$Q$29,IF(E7027="HI",2,IF(E7027="LO",6,10))+IF(D7027=1,2,IF(D7027=7,1,(IF(WEEKDAY(B7027)=1,2,IF(WEEKDAY(B7027)=7,1,0))))))</f>
        <v>3</v>
      </c>
      <c r="H7027" s="787">
        <v>10705.5</v>
      </c>
      <c r="I7027" s="788">
        <v>4283.3049621582031</v>
      </c>
      <c r="K7027" s="795">
        <v>902.26250000000005</v>
      </c>
      <c r="M7027" s="798">
        <f t="shared" si="328"/>
        <v>11530.586786839995</v>
      </c>
      <c r="N7027" s="303"/>
      <c r="S7027" s="786">
        <v>0</v>
      </c>
      <c r="T7027" s="781">
        <f>VLOOKUP(C7027,METADATA!$J$5:$Q$29,IF(E7027="HI",2,IF(E7027="LO",6,10))+IF(S7027=1,2,IF(D7027=7,1,(IF(WEEKDAY(B7027)=1,2,IF(WEEKDAY(B7027)=7,1,0))))))</f>
        <v>3</v>
      </c>
      <c r="U7027" s="781">
        <f>VLOOKUP(C7027,METADATA!$A$5:$H$29,IF(E7027="HI",2,IF(E7027="LO",6,10))+IF(S7027=1,2,IF(D7027=7,1,(IF(WEEKDAY(B7027)=1,2,IF(WEEKDAY(B7027)=7,1,0))))))</f>
        <v>3</v>
      </c>
    </row>
    <row r="7028" spans="2:21" ht="13.95" customHeight="1" x14ac:dyDescent="0.25">
      <c r="B7028" s="784">
        <f t="shared" si="329"/>
        <v>45675</v>
      </c>
      <c r="C7028" s="785">
        <v>16</v>
      </c>
      <c r="D7028" s="786">
        <f>IFERROR((INDEX(METADATA!$T$2:$T$20,MATCH(B7028,METADATA!$S$2:$S$20,0))),0)</f>
        <v>0</v>
      </c>
      <c r="E7028" s="785" t="str">
        <f t="shared" si="327"/>
        <v>LO</v>
      </c>
      <c r="F7028" s="786">
        <f>VLOOKUP(C7028,METADATA!$A$5:$H$29,IF(E7028="HI",2,IF(E7028="LO",6,10))+IF(D7028=1,2,IF(D7028=7,1,(IF(WEEKDAY(B7028)=1,2,IF(WEEKDAY(B7028)=7,1,0))))))</f>
        <v>3</v>
      </c>
      <c r="G7028" s="786">
        <f>VLOOKUP(C7028,METADATA!$J$5:$Q$29,IF(E7028="HI",2,IF(E7028="LO",6,10))+IF(D7028=1,2,IF(D7028=7,1,(IF(WEEKDAY(B7028)=1,2,IF(WEEKDAY(B7028)=7,1,0))))))</f>
        <v>3</v>
      </c>
      <c r="H7028" s="787">
        <v>10987</v>
      </c>
      <c r="I7028" s="788">
        <v>4427.1049194335938</v>
      </c>
      <c r="K7028" s="795">
        <v>933.76250000000005</v>
      </c>
      <c r="M7028" s="798">
        <f t="shared" si="328"/>
        <v>11845.396868305979</v>
      </c>
      <c r="N7028" s="303"/>
      <c r="S7028" s="786">
        <v>0</v>
      </c>
      <c r="T7028" s="781">
        <f>VLOOKUP(C7028,METADATA!$J$5:$Q$29,IF(E7028="HI",2,IF(E7028="LO",6,10))+IF(S7028=1,2,IF(D7028=7,1,(IF(WEEKDAY(B7028)=1,2,IF(WEEKDAY(B7028)=7,1,0))))))</f>
        <v>3</v>
      </c>
      <c r="U7028" s="781">
        <f>VLOOKUP(C7028,METADATA!$A$5:$H$29,IF(E7028="HI",2,IF(E7028="LO",6,10))+IF(S7028=1,2,IF(D7028=7,1,(IF(WEEKDAY(B7028)=1,2,IF(WEEKDAY(B7028)=7,1,0))))))</f>
        <v>3</v>
      </c>
    </row>
    <row r="7029" spans="2:21" ht="13.95" customHeight="1" x14ac:dyDescent="0.25">
      <c r="B7029" s="784">
        <f t="shared" si="329"/>
        <v>45675</v>
      </c>
      <c r="C7029" s="785">
        <v>17</v>
      </c>
      <c r="D7029" s="786">
        <f>IFERROR((INDEX(METADATA!$T$2:$T$20,MATCH(B7029,METADATA!$S$2:$S$20,0))),0)</f>
        <v>0</v>
      </c>
      <c r="E7029" s="785" t="str">
        <f t="shared" si="327"/>
        <v>LO</v>
      </c>
      <c r="F7029" s="786">
        <f>VLOOKUP(C7029,METADATA!$A$5:$H$29,IF(E7029="HI",2,IF(E7029="LO",6,10))+IF(D7029=1,2,IF(D7029=7,1,(IF(WEEKDAY(B7029)=1,2,IF(WEEKDAY(B7029)=7,1,0))))))</f>
        <v>3</v>
      </c>
      <c r="G7029" s="786">
        <f>VLOOKUP(C7029,METADATA!$J$5:$Q$29,IF(E7029="HI",2,IF(E7029="LO",6,10))+IF(D7029=1,2,IF(D7029=7,1,(IF(WEEKDAY(B7029)=1,2,IF(WEEKDAY(B7029)=7,1,0))))))</f>
        <v>3</v>
      </c>
      <c r="H7029" s="787">
        <v>11236.5</v>
      </c>
      <c r="I7029" s="788">
        <v>4545.8899536132813</v>
      </c>
      <c r="K7029" s="795">
        <v>0</v>
      </c>
      <c r="M7029" s="798">
        <f t="shared" si="328"/>
        <v>12121.223029066092</v>
      </c>
      <c r="N7029" s="303"/>
      <c r="S7029" s="786">
        <v>0</v>
      </c>
      <c r="T7029" s="781">
        <f>VLOOKUP(C7029,METADATA!$J$5:$Q$29,IF(E7029="HI",2,IF(E7029="LO",6,10))+IF(S7029=1,2,IF(D7029=7,1,(IF(WEEKDAY(B7029)=1,2,IF(WEEKDAY(B7029)=7,1,0))))))</f>
        <v>3</v>
      </c>
      <c r="U7029" s="781">
        <f>VLOOKUP(C7029,METADATA!$A$5:$H$29,IF(E7029="HI",2,IF(E7029="LO",6,10))+IF(S7029=1,2,IF(D7029=7,1,(IF(WEEKDAY(B7029)=1,2,IF(WEEKDAY(B7029)=7,1,0))))))</f>
        <v>3</v>
      </c>
    </row>
    <row r="7030" spans="2:21" ht="13.95" customHeight="1" x14ac:dyDescent="0.25">
      <c r="B7030" s="784">
        <f t="shared" si="329"/>
        <v>45675</v>
      </c>
      <c r="C7030" s="785">
        <v>18</v>
      </c>
      <c r="D7030" s="786">
        <f>IFERROR((INDEX(METADATA!$T$2:$T$20,MATCH(B7030,METADATA!$S$2:$S$20,0))),0)</f>
        <v>0</v>
      </c>
      <c r="E7030" s="785" t="str">
        <f t="shared" si="327"/>
        <v>LO</v>
      </c>
      <c r="F7030" s="786">
        <f>VLOOKUP(C7030,METADATA!$A$5:$H$29,IF(E7030="HI",2,IF(E7030="LO",6,10))+IF(D7030=1,2,IF(D7030=7,1,(IF(WEEKDAY(B7030)=1,2,IF(WEEKDAY(B7030)=7,1,0))))))</f>
        <v>2</v>
      </c>
      <c r="G7030" s="786">
        <f>VLOOKUP(C7030,METADATA!$J$5:$Q$29,IF(E7030="HI",2,IF(E7030="LO",6,10))+IF(D7030=1,2,IF(D7030=7,1,(IF(WEEKDAY(B7030)=1,2,IF(WEEKDAY(B7030)=7,1,0))))))</f>
        <v>2</v>
      </c>
      <c r="H7030" s="787">
        <v>12250.5</v>
      </c>
      <c r="I7030" s="788">
        <v>4576.3999328613281</v>
      </c>
      <c r="K7030" s="795">
        <v>0</v>
      </c>
      <c r="M7030" s="798">
        <f t="shared" si="328"/>
        <v>13077.392193992393</v>
      </c>
      <c r="N7030" s="303"/>
      <c r="S7030" s="786">
        <v>0</v>
      </c>
      <c r="T7030" s="781">
        <f>VLOOKUP(C7030,METADATA!$J$5:$Q$29,IF(E7030="HI",2,IF(E7030="LO",6,10))+IF(S7030=1,2,IF(D7030=7,1,(IF(WEEKDAY(B7030)=1,2,IF(WEEKDAY(B7030)=7,1,0))))))</f>
        <v>2</v>
      </c>
      <c r="U7030" s="781">
        <f>VLOOKUP(C7030,METADATA!$A$5:$H$29,IF(E7030="HI",2,IF(E7030="LO",6,10))+IF(S7030=1,2,IF(D7030=7,1,(IF(WEEKDAY(B7030)=1,2,IF(WEEKDAY(B7030)=7,1,0))))))</f>
        <v>2</v>
      </c>
    </row>
    <row r="7031" spans="2:21" ht="13.95" customHeight="1" x14ac:dyDescent="0.25">
      <c r="B7031" s="784">
        <f t="shared" si="329"/>
        <v>45675</v>
      </c>
      <c r="C7031" s="785">
        <v>19</v>
      </c>
      <c r="D7031" s="786">
        <f>IFERROR((INDEX(METADATA!$T$2:$T$20,MATCH(B7031,METADATA!$S$2:$S$20,0))),0)</f>
        <v>0</v>
      </c>
      <c r="E7031" s="785" t="str">
        <f t="shared" si="327"/>
        <v>LO</v>
      </c>
      <c r="F7031" s="786">
        <f>VLOOKUP(C7031,METADATA!$A$5:$H$29,IF(E7031="HI",2,IF(E7031="LO",6,10))+IF(D7031=1,2,IF(D7031=7,1,(IF(WEEKDAY(B7031)=1,2,IF(WEEKDAY(B7031)=7,1,0))))))</f>
        <v>2</v>
      </c>
      <c r="G7031" s="786">
        <f>VLOOKUP(C7031,METADATA!$J$5:$Q$29,IF(E7031="HI",2,IF(E7031="LO",6,10))+IF(D7031=1,2,IF(D7031=7,1,(IF(WEEKDAY(B7031)=1,2,IF(WEEKDAY(B7031)=7,1,0))))))</f>
        <v>2</v>
      </c>
      <c r="H7031" s="787">
        <v>11881.25</v>
      </c>
      <c r="I7031" s="788">
        <v>4661.9250183105469</v>
      </c>
      <c r="K7031" s="795">
        <v>0</v>
      </c>
      <c r="M7031" s="798">
        <f t="shared" si="328"/>
        <v>12763.13623052147</v>
      </c>
      <c r="N7031" s="303"/>
      <c r="S7031" s="786">
        <v>0</v>
      </c>
      <c r="T7031" s="781">
        <f>VLOOKUP(C7031,METADATA!$J$5:$Q$29,IF(E7031="HI",2,IF(E7031="LO",6,10))+IF(S7031=1,2,IF(D7031=7,1,(IF(WEEKDAY(B7031)=1,2,IF(WEEKDAY(B7031)=7,1,0))))))</f>
        <v>2</v>
      </c>
      <c r="U7031" s="781">
        <f>VLOOKUP(C7031,METADATA!$A$5:$H$29,IF(E7031="HI",2,IF(E7031="LO",6,10))+IF(S7031=1,2,IF(D7031=7,1,(IF(WEEKDAY(B7031)=1,2,IF(WEEKDAY(B7031)=7,1,0))))))</f>
        <v>2</v>
      </c>
    </row>
    <row r="7032" spans="2:21" ht="13.95" customHeight="1" x14ac:dyDescent="0.25">
      <c r="B7032" s="784">
        <f t="shared" si="329"/>
        <v>45675</v>
      </c>
      <c r="C7032" s="785">
        <v>20</v>
      </c>
      <c r="D7032" s="786">
        <f>IFERROR((INDEX(METADATA!$T$2:$T$20,MATCH(B7032,METADATA!$S$2:$S$20,0))),0)</f>
        <v>0</v>
      </c>
      <c r="E7032" s="785" t="str">
        <f t="shared" si="327"/>
        <v>LO</v>
      </c>
      <c r="F7032" s="786">
        <f>VLOOKUP(C7032,METADATA!$A$5:$H$29,IF(E7032="HI",2,IF(E7032="LO",6,10))+IF(D7032=1,2,IF(D7032=7,1,(IF(WEEKDAY(B7032)=1,2,IF(WEEKDAY(B7032)=7,1,0))))))</f>
        <v>3</v>
      </c>
      <c r="G7032" s="786">
        <f>VLOOKUP(C7032,METADATA!$J$5:$Q$29,IF(E7032="HI",2,IF(E7032="LO",6,10))+IF(D7032=1,2,IF(D7032=7,1,(IF(WEEKDAY(B7032)=1,2,IF(WEEKDAY(B7032)=7,1,0))))))</f>
        <v>3</v>
      </c>
      <c r="H7032" s="787">
        <v>10612.25</v>
      </c>
      <c r="I7032" s="788">
        <v>4717.1100463867188</v>
      </c>
      <c r="K7032" s="795">
        <v>0</v>
      </c>
      <c r="M7032" s="798">
        <f t="shared" si="328"/>
        <v>11613.396456343962</v>
      </c>
      <c r="N7032" s="303"/>
      <c r="S7032" s="786">
        <v>0</v>
      </c>
      <c r="T7032" s="781">
        <f>VLOOKUP(C7032,METADATA!$J$5:$Q$29,IF(E7032="HI",2,IF(E7032="LO",6,10))+IF(S7032=1,2,IF(D7032=7,1,(IF(WEEKDAY(B7032)=1,2,IF(WEEKDAY(B7032)=7,1,0))))))</f>
        <v>3</v>
      </c>
      <c r="U7032" s="781">
        <f>VLOOKUP(C7032,METADATA!$A$5:$H$29,IF(E7032="HI",2,IF(E7032="LO",6,10))+IF(S7032=1,2,IF(D7032=7,1,(IF(WEEKDAY(B7032)=1,2,IF(WEEKDAY(B7032)=7,1,0))))))</f>
        <v>3</v>
      </c>
    </row>
    <row r="7033" spans="2:21" ht="13.95" customHeight="1" x14ac:dyDescent="0.25">
      <c r="B7033" s="784">
        <f t="shared" si="329"/>
        <v>45675</v>
      </c>
      <c r="C7033" s="785">
        <v>21</v>
      </c>
      <c r="D7033" s="786">
        <f>IFERROR((INDEX(METADATA!$T$2:$T$20,MATCH(B7033,METADATA!$S$2:$S$20,0))),0)</f>
        <v>0</v>
      </c>
      <c r="E7033" s="785" t="str">
        <f t="shared" si="327"/>
        <v>LO</v>
      </c>
      <c r="F7033" s="786">
        <f>VLOOKUP(C7033,METADATA!$A$5:$H$29,IF(E7033="HI",2,IF(E7033="LO",6,10))+IF(D7033=1,2,IF(D7033=7,1,(IF(WEEKDAY(B7033)=1,2,IF(WEEKDAY(B7033)=7,1,0))))))</f>
        <v>3</v>
      </c>
      <c r="G7033" s="786">
        <f>VLOOKUP(C7033,METADATA!$J$5:$Q$29,IF(E7033="HI",2,IF(E7033="LO",6,10))+IF(D7033=1,2,IF(D7033=7,1,(IF(WEEKDAY(B7033)=1,2,IF(WEEKDAY(B7033)=7,1,0))))))</f>
        <v>3</v>
      </c>
      <c r="H7033" s="787">
        <v>9850.5</v>
      </c>
      <c r="I7033" s="788">
        <v>4696.6448974609375</v>
      </c>
      <c r="K7033" s="795">
        <v>0</v>
      </c>
      <c r="M7033" s="798">
        <f t="shared" si="328"/>
        <v>10912.874210896314</v>
      </c>
      <c r="N7033" s="303"/>
      <c r="S7033" s="786">
        <v>0</v>
      </c>
      <c r="T7033" s="781">
        <f>VLOOKUP(C7033,METADATA!$J$5:$Q$29,IF(E7033="HI",2,IF(E7033="LO",6,10))+IF(S7033=1,2,IF(D7033=7,1,(IF(WEEKDAY(B7033)=1,2,IF(WEEKDAY(B7033)=7,1,0))))))</f>
        <v>3</v>
      </c>
      <c r="U7033" s="781">
        <f>VLOOKUP(C7033,METADATA!$A$5:$H$29,IF(E7033="HI",2,IF(E7033="LO",6,10))+IF(S7033=1,2,IF(D7033=7,1,(IF(WEEKDAY(B7033)=1,2,IF(WEEKDAY(B7033)=7,1,0))))))</f>
        <v>3</v>
      </c>
    </row>
    <row r="7034" spans="2:21" ht="13.95" customHeight="1" x14ac:dyDescent="0.25">
      <c r="B7034" s="784">
        <f t="shared" si="329"/>
        <v>45675</v>
      </c>
      <c r="C7034" s="785">
        <v>22</v>
      </c>
      <c r="D7034" s="786">
        <f>IFERROR((INDEX(METADATA!$T$2:$T$20,MATCH(B7034,METADATA!$S$2:$S$20,0))),0)</f>
        <v>0</v>
      </c>
      <c r="E7034" s="785" t="str">
        <f t="shared" si="327"/>
        <v>LO</v>
      </c>
      <c r="F7034" s="786">
        <f>VLOOKUP(C7034,METADATA!$A$5:$H$29,IF(E7034="HI",2,IF(E7034="LO",6,10))+IF(D7034=1,2,IF(D7034=7,1,(IF(WEEKDAY(B7034)=1,2,IF(WEEKDAY(B7034)=7,1,0))))))</f>
        <v>3</v>
      </c>
      <c r="G7034" s="786">
        <f>VLOOKUP(C7034,METADATA!$J$5:$Q$29,IF(E7034="HI",2,IF(E7034="LO",6,10))+IF(D7034=1,2,IF(D7034=7,1,(IF(WEEKDAY(B7034)=1,2,IF(WEEKDAY(B7034)=7,1,0))))))</f>
        <v>3</v>
      </c>
      <c r="H7034" s="787">
        <v>8973.75</v>
      </c>
      <c r="I7034" s="788">
        <v>4670.3399353027344</v>
      </c>
      <c r="K7034" s="795">
        <v>0</v>
      </c>
      <c r="M7034" s="798">
        <f t="shared" si="328"/>
        <v>10116.336499631847</v>
      </c>
      <c r="N7034" s="303"/>
      <c r="S7034" s="786">
        <v>0</v>
      </c>
      <c r="T7034" s="781">
        <f>VLOOKUP(C7034,METADATA!$J$5:$Q$29,IF(E7034="HI",2,IF(E7034="LO",6,10))+IF(S7034=1,2,IF(D7034=7,1,(IF(WEEKDAY(B7034)=1,2,IF(WEEKDAY(B7034)=7,1,0))))))</f>
        <v>3</v>
      </c>
      <c r="U7034" s="781">
        <f>VLOOKUP(C7034,METADATA!$A$5:$H$29,IF(E7034="HI",2,IF(E7034="LO",6,10))+IF(S7034=1,2,IF(D7034=7,1,(IF(WEEKDAY(B7034)=1,2,IF(WEEKDAY(B7034)=7,1,0))))))</f>
        <v>3</v>
      </c>
    </row>
    <row r="7035" spans="2:21" ht="13.95" customHeight="1" x14ac:dyDescent="0.25">
      <c r="B7035" s="784">
        <f t="shared" si="329"/>
        <v>45675</v>
      </c>
      <c r="C7035" s="785">
        <v>23</v>
      </c>
      <c r="D7035" s="786">
        <f>IFERROR((INDEX(METADATA!$T$2:$T$20,MATCH(B7035,METADATA!$S$2:$S$20,0))),0)</f>
        <v>0</v>
      </c>
      <c r="E7035" s="785" t="str">
        <f t="shared" si="327"/>
        <v>LO</v>
      </c>
      <c r="F7035" s="786">
        <f>VLOOKUP(C7035,METADATA!$A$5:$H$29,IF(E7035="HI",2,IF(E7035="LO",6,10))+IF(D7035=1,2,IF(D7035=7,1,(IF(WEEKDAY(B7035)=1,2,IF(WEEKDAY(B7035)=7,1,0))))))</f>
        <v>3</v>
      </c>
      <c r="G7035" s="786">
        <f>VLOOKUP(C7035,METADATA!$J$5:$Q$29,IF(E7035="HI",2,IF(E7035="LO",6,10))+IF(D7035=1,2,IF(D7035=7,1,(IF(WEEKDAY(B7035)=1,2,IF(WEEKDAY(B7035)=7,1,0))))))</f>
        <v>3</v>
      </c>
      <c r="H7035" s="787">
        <v>8126.5</v>
      </c>
      <c r="I7035" s="788">
        <v>4480.0350036621094</v>
      </c>
      <c r="K7035" s="795">
        <v>0</v>
      </c>
      <c r="M7035" s="798">
        <f t="shared" si="328"/>
        <v>9279.5859758955721</v>
      </c>
      <c r="N7035" s="303"/>
      <c r="S7035" s="786">
        <v>0</v>
      </c>
      <c r="T7035" s="781">
        <f>VLOOKUP(C7035,METADATA!$J$5:$Q$29,IF(E7035="HI",2,IF(E7035="LO",6,10))+IF(S7035=1,2,IF(D7035=7,1,(IF(WEEKDAY(B7035)=1,2,IF(WEEKDAY(B7035)=7,1,0))))))</f>
        <v>3</v>
      </c>
      <c r="U7035" s="781">
        <f>VLOOKUP(C7035,METADATA!$A$5:$H$29,IF(E7035="HI",2,IF(E7035="LO",6,10))+IF(S7035=1,2,IF(D7035=7,1,(IF(WEEKDAY(B7035)=1,2,IF(WEEKDAY(B7035)=7,1,0))))))</f>
        <v>3</v>
      </c>
    </row>
    <row r="7036" spans="2:21" ht="13.95" customHeight="1" x14ac:dyDescent="0.25">
      <c r="B7036" s="784">
        <f t="shared" si="329"/>
        <v>45676</v>
      </c>
      <c r="C7036" s="785">
        <v>0</v>
      </c>
      <c r="D7036" s="786">
        <f>IFERROR((INDEX(METADATA!$T$2:$T$20,MATCH(B7036,METADATA!$S$2:$S$20,0))),0)</f>
        <v>0</v>
      </c>
      <c r="E7036" s="785" t="str">
        <f t="shared" si="327"/>
        <v>LO</v>
      </c>
      <c r="F7036" s="786">
        <f>VLOOKUP(C7036,METADATA!$A$5:$H$29,IF(E7036="HI",2,IF(E7036="LO",6,10))+IF(D7036=1,2,IF(D7036=7,1,(IF(WEEKDAY(B7036)=1,2,IF(WEEKDAY(B7036)=7,1,0))))))</f>
        <v>3</v>
      </c>
      <c r="G7036" s="786">
        <f>VLOOKUP(C7036,METADATA!$J$5:$Q$29,IF(E7036="HI",2,IF(E7036="LO",6,10))+IF(D7036=1,2,IF(D7036=7,1,(IF(WEEKDAY(B7036)=1,2,IF(WEEKDAY(B7036)=7,1,0))))))</f>
        <v>3</v>
      </c>
      <c r="H7036" s="787">
        <v>7590.5</v>
      </c>
      <c r="I7036" s="788">
        <v>4831.3099975585938</v>
      </c>
      <c r="K7036" s="795">
        <v>0</v>
      </c>
      <c r="M7036" s="798">
        <f t="shared" si="328"/>
        <v>8997.6244944157133</v>
      </c>
      <c r="N7036" s="303"/>
      <c r="S7036" s="786">
        <v>0</v>
      </c>
      <c r="T7036" s="781">
        <f>VLOOKUP(C7036,METADATA!$J$5:$Q$29,IF(E7036="HI",2,IF(E7036="LO",6,10))+IF(S7036=1,2,IF(D7036=7,1,(IF(WEEKDAY(B7036)=1,2,IF(WEEKDAY(B7036)=7,1,0))))))</f>
        <v>3</v>
      </c>
      <c r="U7036" s="781">
        <f>VLOOKUP(C7036,METADATA!$A$5:$H$29,IF(E7036="HI",2,IF(E7036="LO",6,10))+IF(S7036=1,2,IF(D7036=7,1,(IF(WEEKDAY(B7036)=1,2,IF(WEEKDAY(B7036)=7,1,0))))))</f>
        <v>3</v>
      </c>
    </row>
    <row r="7037" spans="2:21" ht="13.95" customHeight="1" x14ac:dyDescent="0.25">
      <c r="B7037" s="784">
        <f t="shared" si="329"/>
        <v>45676</v>
      </c>
      <c r="C7037" s="785">
        <v>1</v>
      </c>
      <c r="D7037" s="786">
        <f>IFERROR((INDEX(METADATA!$T$2:$T$20,MATCH(B7037,METADATA!$S$2:$S$20,0))),0)</f>
        <v>0</v>
      </c>
      <c r="E7037" s="785" t="str">
        <f t="shared" si="327"/>
        <v>LO</v>
      </c>
      <c r="F7037" s="786">
        <f>VLOOKUP(C7037,METADATA!$A$5:$H$29,IF(E7037="HI",2,IF(E7037="LO",6,10))+IF(D7037=1,2,IF(D7037=7,1,(IF(WEEKDAY(B7037)=1,2,IF(WEEKDAY(B7037)=7,1,0))))))</f>
        <v>3</v>
      </c>
      <c r="G7037" s="786">
        <f>VLOOKUP(C7037,METADATA!$J$5:$Q$29,IF(E7037="HI",2,IF(E7037="LO",6,10))+IF(D7037=1,2,IF(D7037=7,1,(IF(WEEKDAY(B7037)=1,2,IF(WEEKDAY(B7037)=7,1,0))))))</f>
        <v>3</v>
      </c>
      <c r="H7037" s="787">
        <v>7222.75</v>
      </c>
      <c r="I7037" s="788">
        <v>4749.2774963378906</v>
      </c>
      <c r="K7037" s="795">
        <v>0</v>
      </c>
      <c r="M7037" s="798">
        <f t="shared" si="328"/>
        <v>8644.2902716024928</v>
      </c>
      <c r="N7037" s="303"/>
      <c r="S7037" s="786">
        <v>0</v>
      </c>
      <c r="T7037" s="781">
        <f>VLOOKUP(C7037,METADATA!$J$5:$Q$29,IF(E7037="HI",2,IF(E7037="LO",6,10))+IF(S7037=1,2,IF(D7037=7,1,(IF(WEEKDAY(B7037)=1,2,IF(WEEKDAY(B7037)=7,1,0))))))</f>
        <v>3</v>
      </c>
      <c r="U7037" s="781">
        <f>VLOOKUP(C7037,METADATA!$A$5:$H$29,IF(E7037="HI",2,IF(E7037="LO",6,10))+IF(S7037=1,2,IF(D7037=7,1,(IF(WEEKDAY(B7037)=1,2,IF(WEEKDAY(B7037)=7,1,0))))))</f>
        <v>3</v>
      </c>
    </row>
    <row r="7038" spans="2:21" ht="13.95" customHeight="1" x14ac:dyDescent="0.25">
      <c r="B7038" s="784">
        <f t="shared" si="329"/>
        <v>45676</v>
      </c>
      <c r="C7038" s="785">
        <v>2</v>
      </c>
      <c r="D7038" s="786">
        <f>IFERROR((INDEX(METADATA!$T$2:$T$20,MATCH(B7038,METADATA!$S$2:$S$20,0))),0)</f>
        <v>0</v>
      </c>
      <c r="E7038" s="785" t="str">
        <f t="shared" si="327"/>
        <v>LO</v>
      </c>
      <c r="F7038" s="786">
        <f>VLOOKUP(C7038,METADATA!$A$5:$H$29,IF(E7038="HI",2,IF(E7038="LO",6,10))+IF(D7038=1,2,IF(D7038=7,1,(IF(WEEKDAY(B7038)=1,2,IF(WEEKDAY(B7038)=7,1,0))))))</f>
        <v>3</v>
      </c>
      <c r="G7038" s="786">
        <f>VLOOKUP(C7038,METADATA!$J$5:$Q$29,IF(E7038="HI",2,IF(E7038="LO",6,10))+IF(D7038=1,2,IF(D7038=7,1,(IF(WEEKDAY(B7038)=1,2,IF(WEEKDAY(B7038)=7,1,0))))))</f>
        <v>3</v>
      </c>
      <c r="H7038" s="787">
        <v>7006</v>
      </c>
      <c r="I7038" s="788">
        <v>4648.1100463867188</v>
      </c>
      <c r="K7038" s="795">
        <v>0</v>
      </c>
      <c r="M7038" s="798">
        <f t="shared" si="328"/>
        <v>8407.6728649086454</v>
      </c>
      <c r="N7038" s="303"/>
      <c r="S7038" s="786">
        <v>0</v>
      </c>
      <c r="T7038" s="781">
        <f>VLOOKUP(C7038,METADATA!$J$5:$Q$29,IF(E7038="HI",2,IF(E7038="LO",6,10))+IF(S7038=1,2,IF(D7038=7,1,(IF(WEEKDAY(B7038)=1,2,IF(WEEKDAY(B7038)=7,1,0))))))</f>
        <v>3</v>
      </c>
      <c r="U7038" s="781">
        <f>VLOOKUP(C7038,METADATA!$A$5:$H$29,IF(E7038="HI",2,IF(E7038="LO",6,10))+IF(S7038=1,2,IF(D7038=7,1,(IF(WEEKDAY(B7038)=1,2,IF(WEEKDAY(B7038)=7,1,0))))))</f>
        <v>3</v>
      </c>
    </row>
    <row r="7039" spans="2:21" ht="13.95" customHeight="1" x14ac:dyDescent="0.25">
      <c r="B7039" s="784">
        <f t="shared" si="329"/>
        <v>45676</v>
      </c>
      <c r="C7039" s="785">
        <v>3</v>
      </c>
      <c r="D7039" s="786">
        <f>IFERROR((INDEX(METADATA!$T$2:$T$20,MATCH(B7039,METADATA!$S$2:$S$20,0))),0)</f>
        <v>0</v>
      </c>
      <c r="E7039" s="785" t="str">
        <f t="shared" si="327"/>
        <v>LO</v>
      </c>
      <c r="F7039" s="786">
        <f>VLOOKUP(C7039,METADATA!$A$5:$H$29,IF(E7039="HI",2,IF(E7039="LO",6,10))+IF(D7039=1,2,IF(D7039=7,1,(IF(WEEKDAY(B7039)=1,2,IF(WEEKDAY(B7039)=7,1,0))))))</f>
        <v>3</v>
      </c>
      <c r="G7039" s="786">
        <f>VLOOKUP(C7039,METADATA!$J$5:$Q$29,IF(E7039="HI",2,IF(E7039="LO",6,10))+IF(D7039=1,2,IF(D7039=7,1,(IF(WEEKDAY(B7039)=1,2,IF(WEEKDAY(B7039)=7,1,0))))))</f>
        <v>3</v>
      </c>
      <c r="H7039" s="787">
        <v>7090.25</v>
      </c>
      <c r="I7039" s="788">
        <v>4644.6151123046875</v>
      </c>
      <c r="K7039" s="795">
        <v>0</v>
      </c>
      <c r="M7039" s="798">
        <f t="shared" si="328"/>
        <v>8476.0895821097292</v>
      </c>
      <c r="N7039" s="303"/>
      <c r="S7039" s="786">
        <v>0</v>
      </c>
      <c r="T7039" s="781">
        <f>VLOOKUP(C7039,METADATA!$J$5:$Q$29,IF(E7039="HI",2,IF(E7039="LO",6,10))+IF(S7039=1,2,IF(D7039=7,1,(IF(WEEKDAY(B7039)=1,2,IF(WEEKDAY(B7039)=7,1,0))))))</f>
        <v>3</v>
      </c>
      <c r="U7039" s="781">
        <f>VLOOKUP(C7039,METADATA!$A$5:$H$29,IF(E7039="HI",2,IF(E7039="LO",6,10))+IF(S7039=1,2,IF(D7039=7,1,(IF(WEEKDAY(B7039)=1,2,IF(WEEKDAY(B7039)=7,1,0))))))</f>
        <v>3</v>
      </c>
    </row>
    <row r="7040" spans="2:21" ht="13.95" customHeight="1" x14ac:dyDescent="0.25">
      <c r="B7040" s="784">
        <f t="shared" si="329"/>
        <v>45676</v>
      </c>
      <c r="C7040" s="785">
        <v>4</v>
      </c>
      <c r="D7040" s="786">
        <f>IFERROR((INDEX(METADATA!$T$2:$T$20,MATCH(B7040,METADATA!$S$2:$S$20,0))),0)</f>
        <v>0</v>
      </c>
      <c r="E7040" s="785" t="str">
        <f t="shared" si="327"/>
        <v>LO</v>
      </c>
      <c r="F7040" s="786">
        <f>VLOOKUP(C7040,METADATA!$A$5:$H$29,IF(E7040="HI",2,IF(E7040="LO",6,10))+IF(D7040=1,2,IF(D7040=7,1,(IF(WEEKDAY(B7040)=1,2,IF(WEEKDAY(B7040)=7,1,0))))))</f>
        <v>3</v>
      </c>
      <c r="G7040" s="786">
        <f>VLOOKUP(C7040,METADATA!$J$5:$Q$29,IF(E7040="HI",2,IF(E7040="LO",6,10))+IF(D7040=1,2,IF(D7040=7,1,(IF(WEEKDAY(B7040)=1,2,IF(WEEKDAY(B7040)=7,1,0))))))</f>
        <v>3</v>
      </c>
      <c r="H7040" s="787">
        <v>7197</v>
      </c>
      <c r="I7040" s="788">
        <v>4694.9250183105469</v>
      </c>
      <c r="K7040" s="795">
        <v>870.51250000000005</v>
      </c>
      <c r="M7040" s="798">
        <f t="shared" si="328"/>
        <v>8592.9697967325756</v>
      </c>
      <c r="N7040" s="303"/>
      <c r="S7040" s="786">
        <v>0</v>
      </c>
      <c r="T7040" s="781">
        <f>VLOOKUP(C7040,METADATA!$J$5:$Q$29,IF(E7040="HI",2,IF(E7040="LO",6,10))+IF(S7040=1,2,IF(D7040=7,1,(IF(WEEKDAY(B7040)=1,2,IF(WEEKDAY(B7040)=7,1,0))))))</f>
        <v>3</v>
      </c>
      <c r="U7040" s="781">
        <f>VLOOKUP(C7040,METADATA!$A$5:$H$29,IF(E7040="HI",2,IF(E7040="LO",6,10))+IF(S7040=1,2,IF(D7040=7,1,(IF(WEEKDAY(B7040)=1,2,IF(WEEKDAY(B7040)=7,1,0))))))</f>
        <v>3</v>
      </c>
    </row>
    <row r="7041" spans="2:21" ht="13.95" customHeight="1" x14ac:dyDescent="0.25">
      <c r="B7041" s="784">
        <f t="shared" si="329"/>
        <v>45676</v>
      </c>
      <c r="C7041" s="785">
        <v>5</v>
      </c>
      <c r="D7041" s="786">
        <f>IFERROR((INDEX(METADATA!$T$2:$T$20,MATCH(B7041,METADATA!$S$2:$S$20,0))),0)</f>
        <v>0</v>
      </c>
      <c r="E7041" s="785" t="str">
        <f t="shared" si="327"/>
        <v>LO</v>
      </c>
      <c r="F7041" s="786">
        <f>VLOOKUP(C7041,METADATA!$A$5:$H$29,IF(E7041="HI",2,IF(E7041="LO",6,10))+IF(D7041=1,2,IF(D7041=7,1,(IF(WEEKDAY(B7041)=1,2,IF(WEEKDAY(B7041)=7,1,0))))))</f>
        <v>3</v>
      </c>
      <c r="G7041" s="786">
        <f>VLOOKUP(C7041,METADATA!$J$5:$Q$29,IF(E7041="HI",2,IF(E7041="LO",6,10))+IF(D7041=1,2,IF(D7041=7,1,(IF(WEEKDAY(B7041)=1,2,IF(WEEKDAY(B7041)=7,1,0))))))</f>
        <v>3</v>
      </c>
      <c r="H7041" s="787">
        <v>7331.25</v>
      </c>
      <c r="I7041" s="788">
        <v>4429.1649169921875</v>
      </c>
      <c r="K7041" s="795">
        <v>865.8125</v>
      </c>
      <c r="M7041" s="798">
        <f t="shared" si="328"/>
        <v>8565.3212680210891</v>
      </c>
      <c r="N7041" s="303"/>
      <c r="S7041" s="786">
        <v>0</v>
      </c>
      <c r="T7041" s="781">
        <f>VLOOKUP(C7041,METADATA!$J$5:$Q$29,IF(E7041="HI",2,IF(E7041="LO",6,10))+IF(S7041=1,2,IF(D7041=7,1,(IF(WEEKDAY(B7041)=1,2,IF(WEEKDAY(B7041)=7,1,0))))))</f>
        <v>3</v>
      </c>
      <c r="U7041" s="781">
        <f>VLOOKUP(C7041,METADATA!$A$5:$H$29,IF(E7041="HI",2,IF(E7041="LO",6,10))+IF(S7041=1,2,IF(D7041=7,1,(IF(WEEKDAY(B7041)=1,2,IF(WEEKDAY(B7041)=7,1,0))))))</f>
        <v>3</v>
      </c>
    </row>
    <row r="7042" spans="2:21" ht="13.95" customHeight="1" x14ac:dyDescent="0.25">
      <c r="B7042" s="784">
        <f t="shared" si="329"/>
        <v>45676</v>
      </c>
      <c r="C7042" s="785">
        <v>6</v>
      </c>
      <c r="D7042" s="786">
        <f>IFERROR((INDEX(METADATA!$T$2:$T$20,MATCH(B7042,METADATA!$S$2:$S$20,0))),0)</f>
        <v>0</v>
      </c>
      <c r="E7042" s="785" t="str">
        <f t="shared" si="327"/>
        <v>LO</v>
      </c>
      <c r="F7042" s="786">
        <f>VLOOKUP(C7042,METADATA!$A$5:$H$29,IF(E7042="HI",2,IF(E7042="LO",6,10))+IF(D7042=1,2,IF(D7042=7,1,(IF(WEEKDAY(B7042)=1,2,IF(WEEKDAY(B7042)=7,1,0))))))</f>
        <v>3</v>
      </c>
      <c r="G7042" s="786">
        <f>VLOOKUP(C7042,METADATA!$J$5:$Q$29,IF(E7042="HI",2,IF(E7042="LO",6,10))+IF(D7042=1,2,IF(D7042=7,1,(IF(WEEKDAY(B7042)=1,2,IF(WEEKDAY(B7042)=7,1,0))))))</f>
        <v>3</v>
      </c>
      <c r="H7042" s="787">
        <v>7691.25</v>
      </c>
      <c r="I7042" s="788">
        <v>4590.7149963378906</v>
      </c>
      <c r="K7042" s="795">
        <v>834.63750000000005</v>
      </c>
      <c r="M7042" s="798">
        <f t="shared" si="328"/>
        <v>8957.1195559790085</v>
      </c>
      <c r="N7042" s="303"/>
      <c r="S7042" s="786">
        <v>0</v>
      </c>
      <c r="T7042" s="781">
        <f>VLOOKUP(C7042,METADATA!$J$5:$Q$29,IF(E7042="HI",2,IF(E7042="LO",6,10))+IF(S7042=1,2,IF(D7042=7,1,(IF(WEEKDAY(B7042)=1,2,IF(WEEKDAY(B7042)=7,1,0))))))</f>
        <v>3</v>
      </c>
      <c r="U7042" s="781">
        <f>VLOOKUP(C7042,METADATA!$A$5:$H$29,IF(E7042="HI",2,IF(E7042="LO",6,10))+IF(S7042=1,2,IF(D7042=7,1,(IF(WEEKDAY(B7042)=1,2,IF(WEEKDAY(B7042)=7,1,0))))))</f>
        <v>3</v>
      </c>
    </row>
    <row r="7043" spans="2:21" ht="13.95" customHeight="1" x14ac:dyDescent="0.25">
      <c r="B7043" s="784">
        <f t="shared" si="329"/>
        <v>45676</v>
      </c>
      <c r="C7043" s="785">
        <v>7</v>
      </c>
      <c r="D7043" s="786">
        <f>IFERROR((INDEX(METADATA!$T$2:$T$20,MATCH(B7043,METADATA!$S$2:$S$20,0))),0)</f>
        <v>0</v>
      </c>
      <c r="E7043" s="785" t="str">
        <f t="shared" si="327"/>
        <v>LO</v>
      </c>
      <c r="F7043" s="786">
        <f>VLOOKUP(C7043,METADATA!$A$5:$H$29,IF(E7043="HI",2,IF(E7043="LO",6,10))+IF(D7043=1,2,IF(D7043=7,1,(IF(WEEKDAY(B7043)=1,2,IF(WEEKDAY(B7043)=7,1,0))))))</f>
        <v>3</v>
      </c>
      <c r="G7043" s="786">
        <f>VLOOKUP(C7043,METADATA!$J$5:$Q$29,IF(E7043="HI",2,IF(E7043="LO",6,10))+IF(D7043=1,2,IF(D7043=7,1,(IF(WEEKDAY(B7043)=1,2,IF(WEEKDAY(B7043)=7,1,0))))))</f>
        <v>3</v>
      </c>
      <c r="H7043" s="787">
        <v>7643.5</v>
      </c>
      <c r="I7043" s="788">
        <v>2655.4450073242188</v>
      </c>
      <c r="K7043" s="795">
        <v>847.33749999999998</v>
      </c>
      <c r="M7043" s="798">
        <f t="shared" si="328"/>
        <v>8091.6302706514662</v>
      </c>
      <c r="N7043" s="303"/>
      <c r="S7043" s="786">
        <v>0</v>
      </c>
      <c r="T7043" s="781">
        <f>VLOOKUP(C7043,METADATA!$J$5:$Q$29,IF(E7043="HI",2,IF(E7043="LO",6,10))+IF(S7043=1,2,IF(D7043=7,1,(IF(WEEKDAY(B7043)=1,2,IF(WEEKDAY(B7043)=7,1,0))))))</f>
        <v>3</v>
      </c>
      <c r="U7043" s="781">
        <f>VLOOKUP(C7043,METADATA!$A$5:$H$29,IF(E7043="HI",2,IF(E7043="LO",6,10))+IF(S7043=1,2,IF(D7043=7,1,(IF(WEEKDAY(B7043)=1,2,IF(WEEKDAY(B7043)=7,1,0))))))</f>
        <v>3</v>
      </c>
    </row>
    <row r="7044" spans="2:21" ht="13.95" customHeight="1" x14ac:dyDescent="0.25">
      <c r="B7044" s="784">
        <f t="shared" si="329"/>
        <v>45676</v>
      </c>
      <c r="C7044" s="785">
        <v>8</v>
      </c>
      <c r="D7044" s="786">
        <f>IFERROR((INDEX(METADATA!$T$2:$T$20,MATCH(B7044,METADATA!$S$2:$S$20,0))),0)</f>
        <v>0</v>
      </c>
      <c r="E7044" s="785" t="str">
        <f t="shared" ref="E7044:E7107" si="330">IF(B7044="","",IF(AND(MONTH(B7044)&gt;=MONTH($AA$9),MONTH(B7044)&lt;=MONTH($AA$11)),"HI","LO"))</f>
        <v>LO</v>
      </c>
      <c r="F7044" s="786">
        <f>VLOOKUP(C7044,METADATA!$A$5:$H$29,IF(E7044="HI",2,IF(E7044="LO",6,10))+IF(D7044=1,2,IF(D7044=7,1,(IF(WEEKDAY(B7044)=1,2,IF(WEEKDAY(B7044)=7,1,0))))))</f>
        <v>3</v>
      </c>
      <c r="G7044" s="786">
        <f>VLOOKUP(C7044,METADATA!$J$5:$Q$29,IF(E7044="HI",2,IF(E7044="LO",6,10))+IF(D7044=1,2,IF(D7044=7,1,(IF(WEEKDAY(B7044)=1,2,IF(WEEKDAY(B7044)=7,1,0))))))</f>
        <v>3</v>
      </c>
      <c r="H7044" s="787">
        <v>8485.25</v>
      </c>
      <c r="I7044" s="788">
        <v>1633.302490234375</v>
      </c>
      <c r="K7044" s="795">
        <v>851.61249999999995</v>
      </c>
      <c r="M7044" s="798">
        <f t="shared" ref="M7044:M7107" si="331">SQRT(H7044^2+I7044^2)</f>
        <v>8641.0152521046857</v>
      </c>
      <c r="N7044" s="303"/>
      <c r="S7044" s="786">
        <v>0</v>
      </c>
      <c r="T7044" s="781">
        <f>VLOOKUP(C7044,METADATA!$J$5:$Q$29,IF(E7044="HI",2,IF(E7044="LO",6,10))+IF(S7044=1,2,IF(D7044=7,1,(IF(WEEKDAY(B7044)=1,2,IF(WEEKDAY(B7044)=7,1,0))))))</f>
        <v>3</v>
      </c>
      <c r="U7044" s="781">
        <f>VLOOKUP(C7044,METADATA!$A$5:$H$29,IF(E7044="HI",2,IF(E7044="LO",6,10))+IF(S7044=1,2,IF(D7044=7,1,(IF(WEEKDAY(B7044)=1,2,IF(WEEKDAY(B7044)=7,1,0))))))</f>
        <v>3</v>
      </c>
    </row>
    <row r="7045" spans="2:21" ht="13.95" customHeight="1" x14ac:dyDescent="0.25">
      <c r="B7045" s="784">
        <f t="shared" si="329"/>
        <v>45676</v>
      </c>
      <c r="C7045" s="785">
        <v>9</v>
      </c>
      <c r="D7045" s="786">
        <f>IFERROR((INDEX(METADATA!$T$2:$T$20,MATCH(B7045,METADATA!$S$2:$S$20,0))),0)</f>
        <v>0</v>
      </c>
      <c r="E7045" s="785" t="str">
        <f t="shared" si="330"/>
        <v>LO</v>
      </c>
      <c r="F7045" s="786">
        <f>VLOOKUP(C7045,METADATA!$A$5:$H$29,IF(E7045="HI",2,IF(E7045="LO",6,10))+IF(D7045=1,2,IF(D7045=7,1,(IF(WEEKDAY(B7045)=1,2,IF(WEEKDAY(B7045)=7,1,0))))))</f>
        <v>3</v>
      </c>
      <c r="G7045" s="786">
        <f>VLOOKUP(C7045,METADATA!$J$5:$Q$29,IF(E7045="HI",2,IF(E7045="LO",6,10))+IF(D7045=1,2,IF(D7045=7,1,(IF(WEEKDAY(B7045)=1,2,IF(WEEKDAY(B7045)=7,1,0))))))</f>
        <v>3</v>
      </c>
      <c r="H7045" s="787">
        <v>9548</v>
      </c>
      <c r="I7045" s="788">
        <v>1465.487548828125</v>
      </c>
      <c r="K7045" s="795">
        <v>856.5</v>
      </c>
      <c r="M7045" s="798">
        <f t="shared" si="331"/>
        <v>9659.8114762023306</v>
      </c>
      <c r="N7045" s="303"/>
      <c r="S7045" s="786">
        <v>0</v>
      </c>
      <c r="T7045" s="781">
        <f>VLOOKUP(C7045,METADATA!$J$5:$Q$29,IF(E7045="HI",2,IF(E7045="LO",6,10))+IF(S7045=1,2,IF(D7045=7,1,(IF(WEEKDAY(B7045)=1,2,IF(WEEKDAY(B7045)=7,1,0))))))</f>
        <v>3</v>
      </c>
      <c r="U7045" s="781">
        <f>VLOOKUP(C7045,METADATA!$A$5:$H$29,IF(E7045="HI",2,IF(E7045="LO",6,10))+IF(S7045=1,2,IF(D7045=7,1,(IF(WEEKDAY(B7045)=1,2,IF(WEEKDAY(B7045)=7,1,0))))))</f>
        <v>3</v>
      </c>
    </row>
    <row r="7046" spans="2:21" ht="13.95" customHeight="1" x14ac:dyDescent="0.25">
      <c r="B7046" s="784">
        <f t="shared" si="329"/>
        <v>45676</v>
      </c>
      <c r="C7046" s="785">
        <v>10</v>
      </c>
      <c r="D7046" s="786">
        <f>IFERROR((INDEX(METADATA!$T$2:$T$20,MATCH(B7046,METADATA!$S$2:$S$20,0))),0)</f>
        <v>0</v>
      </c>
      <c r="E7046" s="785" t="str">
        <f t="shared" si="330"/>
        <v>LO</v>
      </c>
      <c r="F7046" s="786">
        <f>VLOOKUP(C7046,METADATA!$A$5:$H$29,IF(E7046="HI",2,IF(E7046="LO",6,10))+IF(D7046=1,2,IF(D7046=7,1,(IF(WEEKDAY(B7046)=1,2,IF(WEEKDAY(B7046)=7,1,0))))))</f>
        <v>3</v>
      </c>
      <c r="G7046" s="786">
        <f>VLOOKUP(C7046,METADATA!$J$5:$Q$29,IF(E7046="HI",2,IF(E7046="LO",6,10))+IF(D7046=1,2,IF(D7046=7,1,(IF(WEEKDAY(B7046)=1,2,IF(WEEKDAY(B7046)=7,1,0))))))</f>
        <v>3</v>
      </c>
      <c r="H7046" s="787">
        <v>10568.25</v>
      </c>
      <c r="I7046" s="788">
        <v>1428.6949768066406</v>
      </c>
      <c r="K7046" s="795">
        <v>824.32500000000005</v>
      </c>
      <c r="M7046" s="798">
        <f t="shared" si="331"/>
        <v>10664.383592090662</v>
      </c>
      <c r="N7046" s="303"/>
      <c r="S7046" s="786">
        <v>0</v>
      </c>
      <c r="T7046" s="781">
        <f>VLOOKUP(C7046,METADATA!$J$5:$Q$29,IF(E7046="HI",2,IF(E7046="LO",6,10))+IF(S7046=1,2,IF(D7046=7,1,(IF(WEEKDAY(B7046)=1,2,IF(WEEKDAY(B7046)=7,1,0))))))</f>
        <v>3</v>
      </c>
      <c r="U7046" s="781">
        <f>VLOOKUP(C7046,METADATA!$A$5:$H$29,IF(E7046="HI",2,IF(E7046="LO",6,10))+IF(S7046=1,2,IF(D7046=7,1,(IF(WEEKDAY(B7046)=1,2,IF(WEEKDAY(B7046)=7,1,0))))))</f>
        <v>3</v>
      </c>
    </row>
    <row r="7047" spans="2:21" ht="13.95" customHeight="1" x14ac:dyDescent="0.25">
      <c r="B7047" s="784">
        <f t="shared" si="329"/>
        <v>45676</v>
      </c>
      <c r="C7047" s="785">
        <v>11</v>
      </c>
      <c r="D7047" s="786">
        <f>IFERROR((INDEX(METADATA!$T$2:$T$20,MATCH(B7047,METADATA!$S$2:$S$20,0))),0)</f>
        <v>0</v>
      </c>
      <c r="E7047" s="785" t="str">
        <f t="shared" si="330"/>
        <v>LO</v>
      </c>
      <c r="F7047" s="786">
        <f>VLOOKUP(C7047,METADATA!$A$5:$H$29,IF(E7047="HI",2,IF(E7047="LO",6,10))+IF(D7047=1,2,IF(D7047=7,1,(IF(WEEKDAY(B7047)=1,2,IF(WEEKDAY(B7047)=7,1,0))))))</f>
        <v>3</v>
      </c>
      <c r="G7047" s="786">
        <f>VLOOKUP(C7047,METADATA!$J$5:$Q$29,IF(E7047="HI",2,IF(E7047="LO",6,10))+IF(D7047=1,2,IF(D7047=7,1,(IF(WEEKDAY(B7047)=1,2,IF(WEEKDAY(B7047)=7,1,0))))))</f>
        <v>3</v>
      </c>
      <c r="H7047" s="787">
        <v>11210.25</v>
      </c>
      <c r="I7047" s="788">
        <v>1429.0575256347656</v>
      </c>
      <c r="K7047" s="795">
        <v>882.73749999999995</v>
      </c>
      <c r="M7047" s="798">
        <f t="shared" si="331"/>
        <v>11300.969448417838</v>
      </c>
      <c r="N7047" s="303"/>
      <c r="S7047" s="786">
        <v>0</v>
      </c>
      <c r="T7047" s="781">
        <f>VLOOKUP(C7047,METADATA!$J$5:$Q$29,IF(E7047="HI",2,IF(E7047="LO",6,10))+IF(S7047=1,2,IF(D7047=7,1,(IF(WEEKDAY(B7047)=1,2,IF(WEEKDAY(B7047)=7,1,0))))))</f>
        <v>3</v>
      </c>
      <c r="U7047" s="781">
        <f>VLOOKUP(C7047,METADATA!$A$5:$H$29,IF(E7047="HI",2,IF(E7047="LO",6,10))+IF(S7047=1,2,IF(D7047=7,1,(IF(WEEKDAY(B7047)=1,2,IF(WEEKDAY(B7047)=7,1,0))))))</f>
        <v>3</v>
      </c>
    </row>
    <row r="7048" spans="2:21" ht="13.95" customHeight="1" x14ac:dyDescent="0.25">
      <c r="B7048" s="784">
        <f t="shared" si="329"/>
        <v>45676</v>
      </c>
      <c r="C7048" s="785">
        <v>12</v>
      </c>
      <c r="D7048" s="786">
        <f>IFERROR((INDEX(METADATA!$T$2:$T$20,MATCH(B7048,METADATA!$S$2:$S$20,0))),0)</f>
        <v>0</v>
      </c>
      <c r="E7048" s="785" t="str">
        <f t="shared" si="330"/>
        <v>LO</v>
      </c>
      <c r="F7048" s="786">
        <f>VLOOKUP(C7048,METADATA!$A$5:$H$29,IF(E7048="HI",2,IF(E7048="LO",6,10))+IF(D7048=1,2,IF(D7048=7,1,(IF(WEEKDAY(B7048)=1,2,IF(WEEKDAY(B7048)=7,1,0))))))</f>
        <v>3</v>
      </c>
      <c r="G7048" s="786">
        <f>VLOOKUP(C7048,METADATA!$J$5:$Q$29,IF(E7048="HI",2,IF(E7048="LO",6,10))+IF(D7048=1,2,IF(D7048=7,1,(IF(WEEKDAY(B7048)=1,2,IF(WEEKDAY(B7048)=7,1,0))))))</f>
        <v>3</v>
      </c>
      <c r="H7048" s="787">
        <v>11313.5</v>
      </c>
      <c r="I7048" s="788">
        <v>1448.7100219726563</v>
      </c>
      <c r="K7048" s="795">
        <v>909.3125</v>
      </c>
      <c r="M7048" s="798">
        <f t="shared" si="331"/>
        <v>11405.877562807871</v>
      </c>
      <c r="N7048" s="303"/>
      <c r="S7048" s="786">
        <v>0</v>
      </c>
      <c r="T7048" s="781">
        <f>VLOOKUP(C7048,METADATA!$J$5:$Q$29,IF(E7048="HI",2,IF(E7048="LO",6,10))+IF(S7048=1,2,IF(D7048=7,1,(IF(WEEKDAY(B7048)=1,2,IF(WEEKDAY(B7048)=7,1,0))))))</f>
        <v>3</v>
      </c>
      <c r="U7048" s="781">
        <f>VLOOKUP(C7048,METADATA!$A$5:$H$29,IF(E7048="HI",2,IF(E7048="LO",6,10))+IF(S7048=1,2,IF(D7048=7,1,(IF(WEEKDAY(B7048)=1,2,IF(WEEKDAY(B7048)=7,1,0))))))</f>
        <v>3</v>
      </c>
    </row>
    <row r="7049" spans="2:21" ht="13.95" customHeight="1" x14ac:dyDescent="0.25">
      <c r="B7049" s="784">
        <f t="shared" si="329"/>
        <v>45676</v>
      </c>
      <c r="C7049" s="785">
        <v>13</v>
      </c>
      <c r="D7049" s="786">
        <f>IFERROR((INDEX(METADATA!$T$2:$T$20,MATCH(B7049,METADATA!$S$2:$S$20,0))),0)</f>
        <v>0</v>
      </c>
      <c r="E7049" s="785" t="str">
        <f t="shared" si="330"/>
        <v>LO</v>
      </c>
      <c r="F7049" s="786">
        <f>VLOOKUP(C7049,METADATA!$A$5:$H$29,IF(E7049="HI",2,IF(E7049="LO",6,10))+IF(D7049=1,2,IF(D7049=7,1,(IF(WEEKDAY(B7049)=1,2,IF(WEEKDAY(B7049)=7,1,0))))))</f>
        <v>3</v>
      </c>
      <c r="G7049" s="786">
        <f>VLOOKUP(C7049,METADATA!$J$5:$Q$29,IF(E7049="HI",2,IF(E7049="LO",6,10))+IF(D7049=1,2,IF(D7049=7,1,(IF(WEEKDAY(B7049)=1,2,IF(WEEKDAY(B7049)=7,1,0))))))</f>
        <v>3</v>
      </c>
      <c r="H7049" s="787">
        <v>10948.75</v>
      </c>
      <c r="I7049" s="788">
        <v>1531.1549987792969</v>
      </c>
      <c r="K7049" s="795">
        <v>905.6</v>
      </c>
      <c r="M7049" s="798">
        <f t="shared" si="331"/>
        <v>11055.295662839</v>
      </c>
      <c r="N7049" s="303"/>
      <c r="S7049" s="786">
        <v>0</v>
      </c>
      <c r="T7049" s="781">
        <f>VLOOKUP(C7049,METADATA!$J$5:$Q$29,IF(E7049="HI",2,IF(E7049="LO",6,10))+IF(S7049=1,2,IF(D7049=7,1,(IF(WEEKDAY(B7049)=1,2,IF(WEEKDAY(B7049)=7,1,0))))))</f>
        <v>3</v>
      </c>
      <c r="U7049" s="781">
        <f>VLOOKUP(C7049,METADATA!$A$5:$H$29,IF(E7049="HI",2,IF(E7049="LO",6,10))+IF(S7049=1,2,IF(D7049=7,1,(IF(WEEKDAY(B7049)=1,2,IF(WEEKDAY(B7049)=7,1,0))))))</f>
        <v>3</v>
      </c>
    </row>
    <row r="7050" spans="2:21" ht="13.95" customHeight="1" x14ac:dyDescent="0.25">
      <c r="B7050" s="784">
        <f t="shared" si="329"/>
        <v>45676</v>
      </c>
      <c r="C7050" s="785">
        <v>14</v>
      </c>
      <c r="D7050" s="786">
        <f>IFERROR((INDEX(METADATA!$T$2:$T$20,MATCH(B7050,METADATA!$S$2:$S$20,0))),0)</f>
        <v>0</v>
      </c>
      <c r="E7050" s="785" t="str">
        <f t="shared" si="330"/>
        <v>LO</v>
      </c>
      <c r="F7050" s="786">
        <f>VLOOKUP(C7050,METADATA!$A$5:$H$29,IF(E7050="HI",2,IF(E7050="LO",6,10))+IF(D7050=1,2,IF(D7050=7,1,(IF(WEEKDAY(B7050)=1,2,IF(WEEKDAY(B7050)=7,1,0))))))</f>
        <v>3</v>
      </c>
      <c r="G7050" s="786">
        <f>VLOOKUP(C7050,METADATA!$J$5:$Q$29,IF(E7050="HI",2,IF(E7050="LO",6,10))+IF(D7050=1,2,IF(D7050=7,1,(IF(WEEKDAY(B7050)=1,2,IF(WEEKDAY(B7050)=7,1,0))))))</f>
        <v>3</v>
      </c>
      <c r="H7050" s="787">
        <v>10613</v>
      </c>
      <c r="I7050" s="788">
        <v>1579.9650268554688</v>
      </c>
      <c r="K7050" s="795">
        <v>913.98749999999995</v>
      </c>
      <c r="M7050" s="798">
        <f t="shared" si="331"/>
        <v>10729.960786791646</v>
      </c>
      <c r="N7050" s="303"/>
      <c r="S7050" s="786">
        <v>0</v>
      </c>
      <c r="T7050" s="781">
        <f>VLOOKUP(C7050,METADATA!$J$5:$Q$29,IF(E7050="HI",2,IF(E7050="LO",6,10))+IF(S7050=1,2,IF(D7050=7,1,(IF(WEEKDAY(B7050)=1,2,IF(WEEKDAY(B7050)=7,1,0))))))</f>
        <v>3</v>
      </c>
      <c r="U7050" s="781">
        <f>VLOOKUP(C7050,METADATA!$A$5:$H$29,IF(E7050="HI",2,IF(E7050="LO",6,10))+IF(S7050=1,2,IF(D7050=7,1,(IF(WEEKDAY(B7050)=1,2,IF(WEEKDAY(B7050)=7,1,0))))))</f>
        <v>3</v>
      </c>
    </row>
    <row r="7051" spans="2:21" ht="13.95" customHeight="1" x14ac:dyDescent="0.25">
      <c r="B7051" s="784">
        <f t="shared" si="329"/>
        <v>45676</v>
      </c>
      <c r="C7051" s="785">
        <v>15</v>
      </c>
      <c r="D7051" s="786">
        <f>IFERROR((INDEX(METADATA!$T$2:$T$20,MATCH(B7051,METADATA!$S$2:$S$20,0))),0)</f>
        <v>0</v>
      </c>
      <c r="E7051" s="785" t="str">
        <f t="shared" si="330"/>
        <v>LO</v>
      </c>
      <c r="F7051" s="786">
        <f>VLOOKUP(C7051,METADATA!$A$5:$H$29,IF(E7051="HI",2,IF(E7051="LO",6,10))+IF(D7051=1,2,IF(D7051=7,1,(IF(WEEKDAY(B7051)=1,2,IF(WEEKDAY(B7051)=7,1,0))))))</f>
        <v>3</v>
      </c>
      <c r="G7051" s="786">
        <f>VLOOKUP(C7051,METADATA!$J$5:$Q$29,IF(E7051="HI",2,IF(E7051="LO",6,10))+IF(D7051=1,2,IF(D7051=7,1,(IF(WEEKDAY(B7051)=1,2,IF(WEEKDAY(B7051)=7,1,0))))))</f>
        <v>3</v>
      </c>
      <c r="H7051" s="787">
        <v>10483.5</v>
      </c>
      <c r="I7051" s="788">
        <v>1646.2099914550781</v>
      </c>
      <c r="K7051" s="795">
        <v>902.26250000000005</v>
      </c>
      <c r="M7051" s="798">
        <f t="shared" si="331"/>
        <v>10611.963983446538</v>
      </c>
      <c r="N7051" s="303"/>
      <c r="S7051" s="786">
        <v>0</v>
      </c>
      <c r="T7051" s="781">
        <f>VLOOKUP(C7051,METADATA!$J$5:$Q$29,IF(E7051="HI",2,IF(E7051="LO",6,10))+IF(S7051=1,2,IF(D7051=7,1,(IF(WEEKDAY(B7051)=1,2,IF(WEEKDAY(B7051)=7,1,0))))))</f>
        <v>3</v>
      </c>
      <c r="U7051" s="781">
        <f>VLOOKUP(C7051,METADATA!$A$5:$H$29,IF(E7051="HI",2,IF(E7051="LO",6,10))+IF(S7051=1,2,IF(D7051=7,1,(IF(WEEKDAY(B7051)=1,2,IF(WEEKDAY(B7051)=7,1,0))))))</f>
        <v>3</v>
      </c>
    </row>
    <row r="7052" spans="2:21" ht="13.95" customHeight="1" x14ac:dyDescent="0.25">
      <c r="B7052" s="784">
        <f t="shared" si="329"/>
        <v>45676</v>
      </c>
      <c r="C7052" s="785">
        <v>16</v>
      </c>
      <c r="D7052" s="786">
        <f>IFERROR((INDEX(METADATA!$T$2:$T$20,MATCH(B7052,METADATA!$S$2:$S$20,0))),0)</f>
        <v>0</v>
      </c>
      <c r="E7052" s="785" t="str">
        <f t="shared" si="330"/>
        <v>LO</v>
      </c>
      <c r="F7052" s="786">
        <f>VLOOKUP(C7052,METADATA!$A$5:$H$29,IF(E7052="HI",2,IF(E7052="LO",6,10))+IF(D7052=1,2,IF(D7052=7,1,(IF(WEEKDAY(B7052)=1,2,IF(WEEKDAY(B7052)=7,1,0))))))</f>
        <v>3</v>
      </c>
      <c r="G7052" s="786">
        <f>VLOOKUP(C7052,METADATA!$J$5:$Q$29,IF(E7052="HI",2,IF(E7052="LO",6,10))+IF(D7052=1,2,IF(D7052=7,1,(IF(WEEKDAY(B7052)=1,2,IF(WEEKDAY(B7052)=7,1,0))))))</f>
        <v>3</v>
      </c>
      <c r="H7052" s="787">
        <v>10787.5</v>
      </c>
      <c r="I7052" s="788">
        <v>2436.3300012350082</v>
      </c>
      <c r="K7052" s="795">
        <v>933.76250000000005</v>
      </c>
      <c r="M7052" s="798">
        <f t="shared" si="331"/>
        <v>11059.197987418336</v>
      </c>
      <c r="N7052" s="303"/>
      <c r="S7052" s="786">
        <v>0</v>
      </c>
      <c r="T7052" s="781">
        <f>VLOOKUP(C7052,METADATA!$J$5:$Q$29,IF(E7052="HI",2,IF(E7052="LO",6,10))+IF(S7052=1,2,IF(D7052=7,1,(IF(WEEKDAY(B7052)=1,2,IF(WEEKDAY(B7052)=7,1,0))))))</f>
        <v>3</v>
      </c>
      <c r="U7052" s="781">
        <f>VLOOKUP(C7052,METADATA!$A$5:$H$29,IF(E7052="HI",2,IF(E7052="LO",6,10))+IF(S7052=1,2,IF(D7052=7,1,(IF(WEEKDAY(B7052)=1,2,IF(WEEKDAY(B7052)=7,1,0))))))</f>
        <v>3</v>
      </c>
    </row>
    <row r="7053" spans="2:21" ht="13.95" customHeight="1" x14ac:dyDescent="0.25">
      <c r="B7053" s="784">
        <f t="shared" si="329"/>
        <v>45676</v>
      </c>
      <c r="C7053" s="785">
        <v>17</v>
      </c>
      <c r="D7053" s="786">
        <f>IFERROR((INDEX(METADATA!$T$2:$T$20,MATCH(B7053,METADATA!$S$2:$S$20,0))),0)</f>
        <v>0</v>
      </c>
      <c r="E7053" s="785" t="str">
        <f t="shared" si="330"/>
        <v>LO</v>
      </c>
      <c r="F7053" s="786">
        <f>VLOOKUP(C7053,METADATA!$A$5:$H$29,IF(E7053="HI",2,IF(E7053="LO",6,10))+IF(D7053=1,2,IF(D7053=7,1,(IF(WEEKDAY(B7053)=1,2,IF(WEEKDAY(B7053)=7,1,0))))))</f>
        <v>3</v>
      </c>
      <c r="G7053" s="786">
        <f>VLOOKUP(C7053,METADATA!$J$5:$Q$29,IF(E7053="HI",2,IF(E7053="LO",6,10))+IF(D7053=1,2,IF(D7053=7,1,(IF(WEEKDAY(B7053)=1,2,IF(WEEKDAY(B7053)=7,1,0))))))</f>
        <v>3</v>
      </c>
      <c r="H7053" s="787">
        <v>11316.75</v>
      </c>
      <c r="I7053" s="788">
        <v>3515.0149993896484</v>
      </c>
      <c r="K7053" s="795">
        <v>0</v>
      </c>
      <c r="M7053" s="798">
        <f t="shared" si="331"/>
        <v>11850.070084536808</v>
      </c>
      <c r="N7053" s="303"/>
      <c r="S7053" s="786">
        <v>0</v>
      </c>
      <c r="T7053" s="781">
        <f>VLOOKUP(C7053,METADATA!$J$5:$Q$29,IF(E7053="HI",2,IF(E7053="LO",6,10))+IF(S7053=1,2,IF(D7053=7,1,(IF(WEEKDAY(B7053)=1,2,IF(WEEKDAY(B7053)=7,1,0))))))</f>
        <v>3</v>
      </c>
      <c r="U7053" s="781">
        <f>VLOOKUP(C7053,METADATA!$A$5:$H$29,IF(E7053="HI",2,IF(E7053="LO",6,10))+IF(S7053=1,2,IF(D7053=7,1,(IF(WEEKDAY(B7053)=1,2,IF(WEEKDAY(B7053)=7,1,0))))))</f>
        <v>3</v>
      </c>
    </row>
    <row r="7054" spans="2:21" ht="13.95" customHeight="1" x14ac:dyDescent="0.25">
      <c r="B7054" s="784">
        <f t="shared" si="329"/>
        <v>45676</v>
      </c>
      <c r="C7054" s="785">
        <v>18</v>
      </c>
      <c r="D7054" s="786">
        <f>IFERROR((INDEX(METADATA!$T$2:$T$20,MATCH(B7054,METADATA!$S$2:$S$20,0))),0)</f>
        <v>0</v>
      </c>
      <c r="E7054" s="785" t="str">
        <f t="shared" si="330"/>
        <v>LO</v>
      </c>
      <c r="F7054" s="786">
        <f>VLOOKUP(C7054,METADATA!$A$5:$H$29,IF(E7054="HI",2,IF(E7054="LO",6,10))+IF(D7054=1,2,IF(D7054=7,1,(IF(WEEKDAY(B7054)=1,2,IF(WEEKDAY(B7054)=7,1,0))))))</f>
        <v>2</v>
      </c>
      <c r="G7054" s="786">
        <f>VLOOKUP(C7054,METADATA!$J$5:$Q$29,IF(E7054="HI",2,IF(E7054="LO",6,10))+IF(D7054=1,2,IF(D7054=7,1,(IF(WEEKDAY(B7054)=1,2,IF(WEEKDAY(B7054)=7,1,0))))))</f>
        <v>3</v>
      </c>
      <c r="H7054" s="787">
        <v>12267.25</v>
      </c>
      <c r="I7054" s="788">
        <v>4359.10498046875</v>
      </c>
      <c r="K7054" s="795">
        <v>0</v>
      </c>
      <c r="M7054" s="798">
        <f t="shared" si="331"/>
        <v>13018.725697749664</v>
      </c>
      <c r="N7054" s="303"/>
      <c r="S7054" s="786">
        <v>0</v>
      </c>
      <c r="T7054" s="781">
        <f>VLOOKUP(C7054,METADATA!$J$5:$Q$29,IF(E7054="HI",2,IF(E7054="LO",6,10))+IF(S7054=1,2,IF(D7054=7,1,(IF(WEEKDAY(B7054)=1,2,IF(WEEKDAY(B7054)=7,1,0))))))</f>
        <v>3</v>
      </c>
      <c r="U7054" s="781">
        <f>VLOOKUP(C7054,METADATA!$A$5:$H$29,IF(E7054="HI",2,IF(E7054="LO",6,10))+IF(S7054=1,2,IF(D7054=7,1,(IF(WEEKDAY(B7054)=1,2,IF(WEEKDAY(B7054)=7,1,0))))))</f>
        <v>2</v>
      </c>
    </row>
    <row r="7055" spans="2:21" ht="13.95" customHeight="1" x14ac:dyDescent="0.25">
      <c r="B7055" s="784">
        <f t="shared" si="329"/>
        <v>45676</v>
      </c>
      <c r="C7055" s="785">
        <v>19</v>
      </c>
      <c r="D7055" s="786">
        <f>IFERROR((INDEX(METADATA!$T$2:$T$20,MATCH(B7055,METADATA!$S$2:$S$20,0))),0)</f>
        <v>0</v>
      </c>
      <c r="E7055" s="785" t="str">
        <f t="shared" si="330"/>
        <v>LO</v>
      </c>
      <c r="F7055" s="786">
        <f>VLOOKUP(C7055,METADATA!$A$5:$H$29,IF(E7055="HI",2,IF(E7055="LO",6,10))+IF(D7055=1,2,IF(D7055=7,1,(IF(WEEKDAY(B7055)=1,2,IF(WEEKDAY(B7055)=7,1,0))))))</f>
        <v>2</v>
      </c>
      <c r="G7055" s="786">
        <f>VLOOKUP(C7055,METADATA!$J$5:$Q$29,IF(E7055="HI",2,IF(E7055="LO",6,10))+IF(D7055=1,2,IF(D7055=7,1,(IF(WEEKDAY(B7055)=1,2,IF(WEEKDAY(B7055)=7,1,0))))))</f>
        <v>3</v>
      </c>
      <c r="H7055" s="787">
        <v>12055.75</v>
      </c>
      <c r="I7055" s="788">
        <v>4304.9299621582031</v>
      </c>
      <c r="K7055" s="795">
        <v>0</v>
      </c>
      <c r="M7055" s="798">
        <f t="shared" si="331"/>
        <v>12801.309700245027</v>
      </c>
      <c r="N7055" s="303"/>
      <c r="S7055" s="786">
        <v>0</v>
      </c>
      <c r="T7055" s="781">
        <f>VLOOKUP(C7055,METADATA!$J$5:$Q$29,IF(E7055="HI",2,IF(E7055="LO",6,10))+IF(S7055=1,2,IF(D7055=7,1,(IF(WEEKDAY(B7055)=1,2,IF(WEEKDAY(B7055)=7,1,0))))))</f>
        <v>3</v>
      </c>
      <c r="U7055" s="781">
        <f>VLOOKUP(C7055,METADATA!$A$5:$H$29,IF(E7055="HI",2,IF(E7055="LO",6,10))+IF(S7055=1,2,IF(D7055=7,1,(IF(WEEKDAY(B7055)=1,2,IF(WEEKDAY(B7055)=7,1,0))))))</f>
        <v>2</v>
      </c>
    </row>
    <row r="7056" spans="2:21" ht="13.95" customHeight="1" x14ac:dyDescent="0.25">
      <c r="B7056" s="784">
        <f t="shared" si="329"/>
        <v>45676</v>
      </c>
      <c r="C7056" s="785">
        <v>20</v>
      </c>
      <c r="D7056" s="786">
        <f>IFERROR((INDEX(METADATA!$T$2:$T$20,MATCH(B7056,METADATA!$S$2:$S$20,0))),0)</f>
        <v>0</v>
      </c>
      <c r="E7056" s="785" t="str">
        <f t="shared" si="330"/>
        <v>LO</v>
      </c>
      <c r="F7056" s="786">
        <f>VLOOKUP(C7056,METADATA!$A$5:$H$29,IF(E7056="HI",2,IF(E7056="LO",6,10))+IF(D7056=1,2,IF(D7056=7,1,(IF(WEEKDAY(B7056)=1,2,IF(WEEKDAY(B7056)=7,1,0))))))</f>
        <v>3</v>
      </c>
      <c r="G7056" s="786">
        <f>VLOOKUP(C7056,METADATA!$J$5:$Q$29,IF(E7056="HI",2,IF(E7056="LO",6,10))+IF(D7056=1,2,IF(D7056=7,1,(IF(WEEKDAY(B7056)=1,2,IF(WEEKDAY(B7056)=7,1,0))))))</f>
        <v>3</v>
      </c>
      <c r="H7056" s="787">
        <v>10657.75</v>
      </c>
      <c r="I7056" s="788">
        <v>4442.2549438476563</v>
      </c>
      <c r="K7056" s="795">
        <v>0</v>
      </c>
      <c r="M7056" s="798">
        <f t="shared" si="331"/>
        <v>11546.4827566077</v>
      </c>
      <c r="N7056" s="303"/>
      <c r="S7056" s="786">
        <v>0</v>
      </c>
      <c r="T7056" s="781">
        <f>VLOOKUP(C7056,METADATA!$J$5:$Q$29,IF(E7056="HI",2,IF(E7056="LO",6,10))+IF(S7056=1,2,IF(D7056=7,1,(IF(WEEKDAY(B7056)=1,2,IF(WEEKDAY(B7056)=7,1,0))))))</f>
        <v>3</v>
      </c>
      <c r="U7056" s="781">
        <f>VLOOKUP(C7056,METADATA!$A$5:$H$29,IF(E7056="HI",2,IF(E7056="LO",6,10))+IF(S7056=1,2,IF(D7056=7,1,(IF(WEEKDAY(B7056)=1,2,IF(WEEKDAY(B7056)=7,1,0))))))</f>
        <v>3</v>
      </c>
    </row>
    <row r="7057" spans="2:21" ht="13.95" customHeight="1" x14ac:dyDescent="0.25">
      <c r="B7057" s="784">
        <f t="shared" si="329"/>
        <v>45676</v>
      </c>
      <c r="C7057" s="785">
        <v>21</v>
      </c>
      <c r="D7057" s="786">
        <f>IFERROR((INDEX(METADATA!$T$2:$T$20,MATCH(B7057,METADATA!$S$2:$S$20,0))),0)</f>
        <v>0</v>
      </c>
      <c r="E7057" s="785" t="str">
        <f t="shared" si="330"/>
        <v>LO</v>
      </c>
      <c r="F7057" s="786">
        <f>VLOOKUP(C7057,METADATA!$A$5:$H$29,IF(E7057="HI",2,IF(E7057="LO",6,10))+IF(D7057=1,2,IF(D7057=7,1,(IF(WEEKDAY(B7057)=1,2,IF(WEEKDAY(B7057)=7,1,0))))))</f>
        <v>3</v>
      </c>
      <c r="G7057" s="786">
        <f>VLOOKUP(C7057,METADATA!$J$5:$Q$29,IF(E7057="HI",2,IF(E7057="LO",6,10))+IF(D7057=1,2,IF(D7057=7,1,(IF(WEEKDAY(B7057)=1,2,IF(WEEKDAY(B7057)=7,1,0))))))</f>
        <v>3</v>
      </c>
      <c r="H7057" s="787">
        <v>9532</v>
      </c>
      <c r="I7057" s="788">
        <v>4616.0999755859375</v>
      </c>
      <c r="K7057" s="795">
        <v>0</v>
      </c>
      <c r="M7057" s="798">
        <f t="shared" si="331"/>
        <v>10590.911338718897</v>
      </c>
      <c r="N7057" s="303"/>
      <c r="S7057" s="786">
        <v>0</v>
      </c>
      <c r="T7057" s="781">
        <f>VLOOKUP(C7057,METADATA!$J$5:$Q$29,IF(E7057="HI",2,IF(E7057="LO",6,10))+IF(S7057=1,2,IF(D7057=7,1,(IF(WEEKDAY(B7057)=1,2,IF(WEEKDAY(B7057)=7,1,0))))))</f>
        <v>3</v>
      </c>
      <c r="U7057" s="781">
        <f>VLOOKUP(C7057,METADATA!$A$5:$H$29,IF(E7057="HI",2,IF(E7057="LO",6,10))+IF(S7057=1,2,IF(D7057=7,1,(IF(WEEKDAY(B7057)=1,2,IF(WEEKDAY(B7057)=7,1,0))))))</f>
        <v>3</v>
      </c>
    </row>
    <row r="7058" spans="2:21" ht="13.95" customHeight="1" x14ac:dyDescent="0.25">
      <c r="B7058" s="784">
        <f t="shared" si="329"/>
        <v>45676</v>
      </c>
      <c r="C7058" s="785">
        <v>22</v>
      </c>
      <c r="D7058" s="786">
        <f>IFERROR((INDEX(METADATA!$T$2:$T$20,MATCH(B7058,METADATA!$S$2:$S$20,0))),0)</f>
        <v>0</v>
      </c>
      <c r="E7058" s="785" t="str">
        <f t="shared" si="330"/>
        <v>LO</v>
      </c>
      <c r="F7058" s="786">
        <f>VLOOKUP(C7058,METADATA!$A$5:$H$29,IF(E7058="HI",2,IF(E7058="LO",6,10))+IF(D7058=1,2,IF(D7058=7,1,(IF(WEEKDAY(B7058)=1,2,IF(WEEKDAY(B7058)=7,1,0))))))</f>
        <v>3</v>
      </c>
      <c r="G7058" s="786">
        <f>VLOOKUP(C7058,METADATA!$J$5:$Q$29,IF(E7058="HI",2,IF(E7058="LO",6,10))+IF(D7058=1,2,IF(D7058=7,1,(IF(WEEKDAY(B7058)=1,2,IF(WEEKDAY(B7058)=7,1,0))))))</f>
        <v>3</v>
      </c>
      <c r="H7058" s="787">
        <v>8671.5</v>
      </c>
      <c r="I7058" s="788">
        <v>4615.6899719238281</v>
      </c>
      <c r="K7058" s="795">
        <v>0</v>
      </c>
      <c r="M7058" s="798">
        <f t="shared" si="331"/>
        <v>9823.4162167200357</v>
      </c>
      <c r="N7058" s="303"/>
      <c r="S7058" s="786">
        <v>0</v>
      </c>
      <c r="T7058" s="781">
        <f>VLOOKUP(C7058,METADATA!$J$5:$Q$29,IF(E7058="HI",2,IF(E7058="LO",6,10))+IF(S7058=1,2,IF(D7058=7,1,(IF(WEEKDAY(B7058)=1,2,IF(WEEKDAY(B7058)=7,1,0))))))</f>
        <v>3</v>
      </c>
      <c r="U7058" s="781">
        <f>VLOOKUP(C7058,METADATA!$A$5:$H$29,IF(E7058="HI",2,IF(E7058="LO",6,10))+IF(S7058=1,2,IF(D7058=7,1,(IF(WEEKDAY(B7058)=1,2,IF(WEEKDAY(B7058)=7,1,0))))))</f>
        <v>3</v>
      </c>
    </row>
    <row r="7059" spans="2:21" ht="13.95" customHeight="1" x14ac:dyDescent="0.25">
      <c r="B7059" s="784">
        <f t="shared" si="329"/>
        <v>45676</v>
      </c>
      <c r="C7059" s="785">
        <v>23</v>
      </c>
      <c r="D7059" s="786">
        <f>IFERROR((INDEX(METADATA!$T$2:$T$20,MATCH(B7059,METADATA!$S$2:$S$20,0))),0)</f>
        <v>0</v>
      </c>
      <c r="E7059" s="785" t="str">
        <f t="shared" si="330"/>
        <v>LO</v>
      </c>
      <c r="F7059" s="786">
        <f>VLOOKUP(C7059,METADATA!$A$5:$H$29,IF(E7059="HI",2,IF(E7059="LO",6,10))+IF(D7059=1,2,IF(D7059=7,1,(IF(WEEKDAY(B7059)=1,2,IF(WEEKDAY(B7059)=7,1,0))))))</f>
        <v>3</v>
      </c>
      <c r="G7059" s="786">
        <f>VLOOKUP(C7059,METADATA!$J$5:$Q$29,IF(E7059="HI",2,IF(E7059="LO",6,10))+IF(D7059=1,2,IF(D7059=7,1,(IF(WEEKDAY(B7059)=1,2,IF(WEEKDAY(B7059)=7,1,0))))))</f>
        <v>3</v>
      </c>
      <c r="H7059" s="787">
        <v>8020</v>
      </c>
      <c r="I7059" s="788">
        <v>4768.4849853515625</v>
      </c>
      <c r="K7059" s="795">
        <v>0</v>
      </c>
      <c r="M7059" s="798">
        <f t="shared" si="331"/>
        <v>9330.5331603035047</v>
      </c>
      <c r="N7059" s="303"/>
      <c r="S7059" s="786">
        <v>0</v>
      </c>
      <c r="T7059" s="781">
        <f>VLOOKUP(C7059,METADATA!$J$5:$Q$29,IF(E7059="HI",2,IF(E7059="LO",6,10))+IF(S7059=1,2,IF(D7059=7,1,(IF(WEEKDAY(B7059)=1,2,IF(WEEKDAY(B7059)=7,1,0))))))</f>
        <v>3</v>
      </c>
      <c r="U7059" s="781">
        <f>VLOOKUP(C7059,METADATA!$A$5:$H$29,IF(E7059="HI",2,IF(E7059="LO",6,10))+IF(S7059=1,2,IF(D7059=7,1,(IF(WEEKDAY(B7059)=1,2,IF(WEEKDAY(B7059)=7,1,0))))))</f>
        <v>3</v>
      </c>
    </row>
    <row r="7060" spans="2:21" ht="13.95" customHeight="1" x14ac:dyDescent="0.25">
      <c r="B7060" s="784">
        <f t="shared" si="329"/>
        <v>45677</v>
      </c>
      <c r="C7060" s="785">
        <v>0</v>
      </c>
      <c r="D7060" s="786">
        <f>IFERROR((INDEX(METADATA!$T$2:$T$20,MATCH(B7060,METADATA!$S$2:$S$20,0))),0)</f>
        <v>0</v>
      </c>
      <c r="E7060" s="785" t="str">
        <f t="shared" si="330"/>
        <v>LO</v>
      </c>
      <c r="F7060" s="786">
        <f>VLOOKUP(C7060,METADATA!$A$5:$H$29,IF(E7060="HI",2,IF(E7060="LO",6,10))+IF(D7060=1,2,IF(D7060=7,1,(IF(WEEKDAY(B7060)=1,2,IF(WEEKDAY(B7060)=7,1,0))))))</f>
        <v>3</v>
      </c>
      <c r="G7060" s="786">
        <f>VLOOKUP(C7060,METADATA!$J$5:$Q$29,IF(E7060="HI",2,IF(E7060="LO",6,10))+IF(D7060=1,2,IF(D7060=7,1,(IF(WEEKDAY(B7060)=1,2,IF(WEEKDAY(B7060)=7,1,0))))))</f>
        <v>3</v>
      </c>
      <c r="H7060" s="787">
        <v>7551.25</v>
      </c>
      <c r="I7060" s="788">
        <v>4684.8799743652344</v>
      </c>
      <c r="K7060" s="795">
        <v>0</v>
      </c>
      <c r="M7060" s="798">
        <f t="shared" si="331"/>
        <v>8886.4771949692404</v>
      </c>
      <c r="N7060" s="303"/>
      <c r="S7060" s="786">
        <v>0</v>
      </c>
      <c r="T7060" s="781">
        <f>VLOOKUP(C7060,METADATA!$J$5:$Q$29,IF(E7060="HI",2,IF(E7060="LO",6,10))+IF(S7060=1,2,IF(D7060=7,1,(IF(WEEKDAY(B7060)=1,2,IF(WEEKDAY(B7060)=7,1,0))))))</f>
        <v>3</v>
      </c>
      <c r="U7060" s="781">
        <f>VLOOKUP(C7060,METADATA!$A$5:$H$29,IF(E7060="HI",2,IF(E7060="LO",6,10))+IF(S7060=1,2,IF(D7060=7,1,(IF(WEEKDAY(B7060)=1,2,IF(WEEKDAY(B7060)=7,1,0))))))</f>
        <v>3</v>
      </c>
    </row>
    <row r="7061" spans="2:21" ht="13.95" customHeight="1" x14ac:dyDescent="0.25">
      <c r="B7061" s="784">
        <f t="shared" si="329"/>
        <v>45677</v>
      </c>
      <c r="C7061" s="785">
        <v>1</v>
      </c>
      <c r="D7061" s="786">
        <f>IFERROR((INDEX(METADATA!$T$2:$T$20,MATCH(B7061,METADATA!$S$2:$S$20,0))),0)</f>
        <v>0</v>
      </c>
      <c r="E7061" s="785" t="str">
        <f t="shared" si="330"/>
        <v>LO</v>
      </c>
      <c r="F7061" s="786">
        <f>VLOOKUP(C7061,METADATA!$A$5:$H$29,IF(E7061="HI",2,IF(E7061="LO",6,10))+IF(D7061=1,2,IF(D7061=7,1,(IF(WEEKDAY(B7061)=1,2,IF(WEEKDAY(B7061)=7,1,0))))))</f>
        <v>3</v>
      </c>
      <c r="G7061" s="786">
        <f>VLOOKUP(C7061,METADATA!$J$5:$Q$29,IF(E7061="HI",2,IF(E7061="LO",6,10))+IF(D7061=1,2,IF(D7061=7,1,(IF(WEEKDAY(B7061)=1,2,IF(WEEKDAY(B7061)=7,1,0))))))</f>
        <v>3</v>
      </c>
      <c r="H7061" s="787">
        <v>7223.25</v>
      </c>
      <c r="I7061" s="788">
        <v>4675.8650512695313</v>
      </c>
      <c r="K7061" s="795">
        <v>0</v>
      </c>
      <c r="M7061" s="798">
        <f t="shared" si="331"/>
        <v>8604.5949666549568</v>
      </c>
      <c r="N7061" s="303"/>
      <c r="S7061" s="786">
        <v>0</v>
      </c>
      <c r="T7061" s="781">
        <f>VLOOKUP(C7061,METADATA!$J$5:$Q$29,IF(E7061="HI",2,IF(E7061="LO",6,10))+IF(S7061=1,2,IF(D7061=7,1,(IF(WEEKDAY(B7061)=1,2,IF(WEEKDAY(B7061)=7,1,0))))))</f>
        <v>3</v>
      </c>
      <c r="U7061" s="781">
        <f>VLOOKUP(C7061,METADATA!$A$5:$H$29,IF(E7061="HI",2,IF(E7061="LO",6,10))+IF(S7061=1,2,IF(D7061=7,1,(IF(WEEKDAY(B7061)=1,2,IF(WEEKDAY(B7061)=7,1,0))))))</f>
        <v>3</v>
      </c>
    </row>
    <row r="7062" spans="2:21" ht="13.95" customHeight="1" x14ac:dyDescent="0.25">
      <c r="B7062" s="784">
        <f t="shared" si="329"/>
        <v>45677</v>
      </c>
      <c r="C7062" s="785">
        <v>2</v>
      </c>
      <c r="D7062" s="786">
        <f>IFERROR((INDEX(METADATA!$T$2:$T$20,MATCH(B7062,METADATA!$S$2:$S$20,0))),0)</f>
        <v>0</v>
      </c>
      <c r="E7062" s="785" t="str">
        <f t="shared" si="330"/>
        <v>LO</v>
      </c>
      <c r="F7062" s="786">
        <f>VLOOKUP(C7062,METADATA!$A$5:$H$29,IF(E7062="HI",2,IF(E7062="LO",6,10))+IF(D7062=1,2,IF(D7062=7,1,(IF(WEEKDAY(B7062)=1,2,IF(WEEKDAY(B7062)=7,1,0))))))</f>
        <v>3</v>
      </c>
      <c r="G7062" s="786">
        <f>VLOOKUP(C7062,METADATA!$J$5:$Q$29,IF(E7062="HI",2,IF(E7062="LO",6,10))+IF(D7062=1,2,IF(D7062=7,1,(IF(WEEKDAY(B7062)=1,2,IF(WEEKDAY(B7062)=7,1,0))))))</f>
        <v>3</v>
      </c>
      <c r="H7062" s="787">
        <v>7107.75</v>
      </c>
      <c r="I7062" s="788">
        <v>4716.3825988769531</v>
      </c>
      <c r="K7062" s="795">
        <v>0</v>
      </c>
      <c r="M7062" s="798">
        <f t="shared" si="331"/>
        <v>8530.2036834702449</v>
      </c>
      <c r="N7062" s="303"/>
      <c r="S7062" s="786">
        <v>0</v>
      </c>
      <c r="T7062" s="781">
        <f>VLOOKUP(C7062,METADATA!$J$5:$Q$29,IF(E7062="HI",2,IF(E7062="LO",6,10))+IF(S7062=1,2,IF(D7062=7,1,(IF(WEEKDAY(B7062)=1,2,IF(WEEKDAY(B7062)=7,1,0))))))</f>
        <v>3</v>
      </c>
      <c r="U7062" s="781">
        <f>VLOOKUP(C7062,METADATA!$A$5:$H$29,IF(E7062="HI",2,IF(E7062="LO",6,10))+IF(S7062=1,2,IF(D7062=7,1,(IF(WEEKDAY(B7062)=1,2,IF(WEEKDAY(B7062)=7,1,0))))))</f>
        <v>3</v>
      </c>
    </row>
    <row r="7063" spans="2:21" ht="13.95" customHeight="1" x14ac:dyDescent="0.25">
      <c r="B7063" s="784">
        <f t="shared" si="329"/>
        <v>45677</v>
      </c>
      <c r="C7063" s="785">
        <v>3</v>
      </c>
      <c r="D7063" s="786">
        <f>IFERROR((INDEX(METADATA!$T$2:$T$20,MATCH(B7063,METADATA!$S$2:$S$20,0))),0)</f>
        <v>0</v>
      </c>
      <c r="E7063" s="785" t="str">
        <f t="shared" si="330"/>
        <v>LO</v>
      </c>
      <c r="F7063" s="786">
        <f>VLOOKUP(C7063,METADATA!$A$5:$H$29,IF(E7063="HI",2,IF(E7063="LO",6,10))+IF(D7063=1,2,IF(D7063=7,1,(IF(WEEKDAY(B7063)=1,2,IF(WEEKDAY(B7063)=7,1,0))))))</f>
        <v>3</v>
      </c>
      <c r="G7063" s="786">
        <f>VLOOKUP(C7063,METADATA!$J$5:$Q$29,IF(E7063="HI",2,IF(E7063="LO",6,10))+IF(D7063=1,2,IF(D7063=7,1,(IF(WEEKDAY(B7063)=1,2,IF(WEEKDAY(B7063)=7,1,0))))))</f>
        <v>3</v>
      </c>
      <c r="H7063" s="787">
        <v>7139.5</v>
      </c>
      <c r="I7063" s="788">
        <v>4667.0950927734375</v>
      </c>
      <c r="K7063" s="795">
        <v>0</v>
      </c>
      <c r="M7063" s="798">
        <f t="shared" si="331"/>
        <v>8529.6094198380451</v>
      </c>
      <c r="N7063" s="303"/>
      <c r="S7063" s="786">
        <v>0</v>
      </c>
      <c r="T7063" s="781">
        <f>VLOOKUP(C7063,METADATA!$J$5:$Q$29,IF(E7063="HI",2,IF(E7063="LO",6,10))+IF(S7063=1,2,IF(D7063=7,1,(IF(WEEKDAY(B7063)=1,2,IF(WEEKDAY(B7063)=7,1,0))))))</f>
        <v>3</v>
      </c>
      <c r="U7063" s="781">
        <f>VLOOKUP(C7063,METADATA!$A$5:$H$29,IF(E7063="HI",2,IF(E7063="LO",6,10))+IF(S7063=1,2,IF(D7063=7,1,(IF(WEEKDAY(B7063)=1,2,IF(WEEKDAY(B7063)=7,1,0))))))</f>
        <v>3</v>
      </c>
    </row>
    <row r="7064" spans="2:21" ht="13.95" customHeight="1" x14ac:dyDescent="0.25">
      <c r="B7064" s="784">
        <f t="shared" si="329"/>
        <v>45677</v>
      </c>
      <c r="C7064" s="785">
        <v>4</v>
      </c>
      <c r="D7064" s="786">
        <f>IFERROR((INDEX(METADATA!$T$2:$T$20,MATCH(B7064,METADATA!$S$2:$S$20,0))),0)</f>
        <v>0</v>
      </c>
      <c r="E7064" s="785" t="str">
        <f t="shared" si="330"/>
        <v>LO</v>
      </c>
      <c r="F7064" s="786">
        <f>VLOOKUP(C7064,METADATA!$A$5:$H$29,IF(E7064="HI",2,IF(E7064="LO",6,10))+IF(D7064=1,2,IF(D7064=7,1,(IF(WEEKDAY(B7064)=1,2,IF(WEEKDAY(B7064)=7,1,0))))))</f>
        <v>3</v>
      </c>
      <c r="G7064" s="786">
        <f>VLOOKUP(C7064,METADATA!$J$5:$Q$29,IF(E7064="HI",2,IF(E7064="LO",6,10))+IF(D7064=1,2,IF(D7064=7,1,(IF(WEEKDAY(B7064)=1,2,IF(WEEKDAY(B7064)=7,1,0))))))</f>
        <v>3</v>
      </c>
      <c r="H7064" s="787">
        <v>7425.75</v>
      </c>
      <c r="I7064" s="788">
        <v>3805.1949768066406</v>
      </c>
      <c r="K7064" s="795">
        <v>870.51250000000005</v>
      </c>
      <c r="M7064" s="798">
        <f t="shared" si="331"/>
        <v>8343.9362338176161</v>
      </c>
      <c r="N7064" s="303"/>
      <c r="S7064" s="786">
        <v>0</v>
      </c>
      <c r="T7064" s="781">
        <f>VLOOKUP(C7064,METADATA!$J$5:$Q$29,IF(E7064="HI",2,IF(E7064="LO",6,10))+IF(S7064=1,2,IF(D7064=7,1,(IF(WEEKDAY(B7064)=1,2,IF(WEEKDAY(B7064)=7,1,0))))))</f>
        <v>3</v>
      </c>
      <c r="U7064" s="781">
        <f>VLOOKUP(C7064,METADATA!$A$5:$H$29,IF(E7064="HI",2,IF(E7064="LO",6,10))+IF(S7064=1,2,IF(D7064=7,1,(IF(WEEKDAY(B7064)=1,2,IF(WEEKDAY(B7064)=7,1,0))))))</f>
        <v>3</v>
      </c>
    </row>
    <row r="7065" spans="2:21" ht="13.95" customHeight="1" x14ac:dyDescent="0.25">
      <c r="B7065" s="784">
        <f t="shared" si="329"/>
        <v>45677</v>
      </c>
      <c r="C7065" s="785">
        <v>5</v>
      </c>
      <c r="D7065" s="786">
        <f>IFERROR((INDEX(METADATA!$T$2:$T$20,MATCH(B7065,METADATA!$S$2:$S$20,0))),0)</f>
        <v>0</v>
      </c>
      <c r="E7065" s="785" t="str">
        <f t="shared" si="330"/>
        <v>LO</v>
      </c>
      <c r="F7065" s="786">
        <f>VLOOKUP(C7065,METADATA!$A$5:$H$29,IF(E7065="HI",2,IF(E7065="LO",6,10))+IF(D7065=1,2,IF(D7065=7,1,(IF(WEEKDAY(B7065)=1,2,IF(WEEKDAY(B7065)=7,1,0))))))</f>
        <v>3</v>
      </c>
      <c r="G7065" s="786">
        <f>VLOOKUP(C7065,METADATA!$J$5:$Q$29,IF(E7065="HI",2,IF(E7065="LO",6,10))+IF(D7065=1,2,IF(D7065=7,1,(IF(WEEKDAY(B7065)=1,2,IF(WEEKDAY(B7065)=7,1,0))))))</f>
        <v>3</v>
      </c>
      <c r="H7065" s="787">
        <v>7797.5</v>
      </c>
      <c r="I7065" s="788">
        <v>2769.7299041748047</v>
      </c>
      <c r="K7065" s="795">
        <v>865.8125</v>
      </c>
      <c r="M7065" s="798">
        <f t="shared" si="331"/>
        <v>8274.80573742249</v>
      </c>
      <c r="N7065" s="303"/>
      <c r="S7065" s="786">
        <v>0</v>
      </c>
      <c r="T7065" s="781">
        <f>VLOOKUP(C7065,METADATA!$J$5:$Q$29,IF(E7065="HI",2,IF(E7065="LO",6,10))+IF(S7065=1,2,IF(D7065=7,1,(IF(WEEKDAY(B7065)=1,2,IF(WEEKDAY(B7065)=7,1,0))))))</f>
        <v>3</v>
      </c>
      <c r="U7065" s="781">
        <f>VLOOKUP(C7065,METADATA!$A$5:$H$29,IF(E7065="HI",2,IF(E7065="LO",6,10))+IF(S7065=1,2,IF(D7065=7,1,(IF(WEEKDAY(B7065)=1,2,IF(WEEKDAY(B7065)=7,1,0))))))</f>
        <v>3</v>
      </c>
    </row>
    <row r="7066" spans="2:21" ht="13.95" customHeight="1" x14ac:dyDescent="0.25">
      <c r="B7066" s="784">
        <f t="shared" si="329"/>
        <v>45677</v>
      </c>
      <c r="C7066" s="785">
        <v>6</v>
      </c>
      <c r="D7066" s="786">
        <f>IFERROR((INDEX(METADATA!$T$2:$T$20,MATCH(B7066,METADATA!$S$2:$S$20,0))),0)</f>
        <v>0</v>
      </c>
      <c r="E7066" s="785" t="str">
        <f t="shared" si="330"/>
        <v>LO</v>
      </c>
      <c r="F7066" s="786">
        <f>VLOOKUP(C7066,METADATA!$A$5:$H$29,IF(E7066="HI",2,IF(E7066="LO",6,10))+IF(D7066=1,2,IF(D7066=7,1,(IF(WEEKDAY(B7066)=1,2,IF(WEEKDAY(B7066)=7,1,0))))))</f>
        <v>2</v>
      </c>
      <c r="G7066" s="786">
        <f>VLOOKUP(C7066,METADATA!$J$5:$Q$29,IF(E7066="HI",2,IF(E7066="LO",6,10))+IF(D7066=1,2,IF(D7066=7,1,(IF(WEEKDAY(B7066)=1,2,IF(WEEKDAY(B7066)=7,1,0))))))</f>
        <v>2</v>
      </c>
      <c r="H7066" s="787">
        <v>8526.25</v>
      </c>
      <c r="I7066" s="788">
        <v>1911.2999801635742</v>
      </c>
      <c r="K7066" s="795">
        <v>834.63750000000005</v>
      </c>
      <c r="M7066" s="798">
        <f t="shared" si="331"/>
        <v>8737.8490875428415</v>
      </c>
      <c r="N7066" s="303"/>
      <c r="S7066" s="786">
        <v>0</v>
      </c>
      <c r="T7066" s="781">
        <f>VLOOKUP(C7066,METADATA!$J$5:$Q$29,IF(E7066="HI",2,IF(E7066="LO",6,10))+IF(S7066=1,2,IF(D7066=7,1,(IF(WEEKDAY(B7066)=1,2,IF(WEEKDAY(B7066)=7,1,0))))))</f>
        <v>2</v>
      </c>
      <c r="U7066" s="781">
        <f>VLOOKUP(C7066,METADATA!$A$5:$H$29,IF(E7066="HI",2,IF(E7066="LO",6,10))+IF(S7066=1,2,IF(D7066=7,1,(IF(WEEKDAY(B7066)=1,2,IF(WEEKDAY(B7066)=7,1,0))))))</f>
        <v>2</v>
      </c>
    </row>
    <row r="7067" spans="2:21" ht="13.95" customHeight="1" x14ac:dyDescent="0.25">
      <c r="B7067" s="784">
        <f t="shared" si="329"/>
        <v>45677</v>
      </c>
      <c r="C7067" s="785">
        <v>7</v>
      </c>
      <c r="D7067" s="786">
        <f>IFERROR((INDEX(METADATA!$T$2:$T$20,MATCH(B7067,METADATA!$S$2:$S$20,0))),0)</f>
        <v>0</v>
      </c>
      <c r="E7067" s="785" t="str">
        <f t="shared" si="330"/>
        <v>LO</v>
      </c>
      <c r="F7067" s="786">
        <f>VLOOKUP(C7067,METADATA!$A$5:$H$29,IF(E7067="HI",2,IF(E7067="LO",6,10))+IF(D7067=1,2,IF(D7067=7,1,(IF(WEEKDAY(B7067)=1,2,IF(WEEKDAY(B7067)=7,1,0))))))</f>
        <v>1</v>
      </c>
      <c r="G7067" s="786">
        <f>VLOOKUP(C7067,METADATA!$J$5:$Q$29,IF(E7067="HI",2,IF(E7067="LO",6,10))+IF(D7067=1,2,IF(D7067=7,1,(IF(WEEKDAY(B7067)=1,2,IF(WEEKDAY(B7067)=7,1,0))))))</f>
        <v>1</v>
      </c>
      <c r="H7067" s="787">
        <v>9367.25</v>
      </c>
      <c r="I7067" s="788">
        <v>1928.6624984741211</v>
      </c>
      <c r="K7067" s="795">
        <v>847.33749999999998</v>
      </c>
      <c r="M7067" s="798">
        <f t="shared" si="331"/>
        <v>9563.7394148690837</v>
      </c>
      <c r="N7067" s="303"/>
      <c r="S7067" s="786">
        <v>0</v>
      </c>
      <c r="T7067" s="781">
        <f>VLOOKUP(C7067,METADATA!$J$5:$Q$29,IF(E7067="HI",2,IF(E7067="LO",6,10))+IF(S7067=1,2,IF(D7067=7,1,(IF(WEEKDAY(B7067)=1,2,IF(WEEKDAY(B7067)=7,1,0))))))</f>
        <v>1</v>
      </c>
      <c r="U7067" s="781">
        <f>VLOOKUP(C7067,METADATA!$A$5:$H$29,IF(E7067="HI",2,IF(E7067="LO",6,10))+IF(S7067=1,2,IF(D7067=7,1,(IF(WEEKDAY(B7067)=1,2,IF(WEEKDAY(B7067)=7,1,0))))))</f>
        <v>1</v>
      </c>
    </row>
    <row r="7068" spans="2:21" ht="13.95" customHeight="1" x14ac:dyDescent="0.25">
      <c r="B7068" s="784">
        <f t="shared" ref="B7068:B7131" si="332">B7044+1</f>
        <v>45677</v>
      </c>
      <c r="C7068" s="785">
        <v>8</v>
      </c>
      <c r="D7068" s="786">
        <f>IFERROR((INDEX(METADATA!$T$2:$T$20,MATCH(B7068,METADATA!$S$2:$S$20,0))),0)</f>
        <v>0</v>
      </c>
      <c r="E7068" s="785" t="str">
        <f t="shared" si="330"/>
        <v>LO</v>
      </c>
      <c r="F7068" s="786">
        <f>VLOOKUP(C7068,METADATA!$A$5:$H$29,IF(E7068="HI",2,IF(E7068="LO",6,10))+IF(D7068=1,2,IF(D7068=7,1,(IF(WEEKDAY(B7068)=1,2,IF(WEEKDAY(B7068)=7,1,0))))))</f>
        <v>1</v>
      </c>
      <c r="G7068" s="786">
        <f>VLOOKUP(C7068,METADATA!$J$5:$Q$29,IF(E7068="HI",2,IF(E7068="LO",6,10))+IF(D7068=1,2,IF(D7068=7,1,(IF(WEEKDAY(B7068)=1,2,IF(WEEKDAY(B7068)=7,1,0))))))</f>
        <v>1</v>
      </c>
      <c r="H7068" s="787">
        <v>10479</v>
      </c>
      <c r="I7068" s="788">
        <v>1828.6800098419189</v>
      </c>
      <c r="K7068" s="795">
        <v>851.61249999999995</v>
      </c>
      <c r="M7068" s="798">
        <f t="shared" si="331"/>
        <v>10637.36393935995</v>
      </c>
      <c r="N7068" s="303"/>
      <c r="S7068" s="786">
        <v>0</v>
      </c>
      <c r="T7068" s="781">
        <f>VLOOKUP(C7068,METADATA!$J$5:$Q$29,IF(E7068="HI",2,IF(E7068="LO",6,10))+IF(S7068=1,2,IF(D7068=7,1,(IF(WEEKDAY(B7068)=1,2,IF(WEEKDAY(B7068)=7,1,0))))))</f>
        <v>1</v>
      </c>
      <c r="U7068" s="781">
        <f>VLOOKUP(C7068,METADATA!$A$5:$H$29,IF(E7068="HI",2,IF(E7068="LO",6,10))+IF(S7068=1,2,IF(D7068=7,1,(IF(WEEKDAY(B7068)=1,2,IF(WEEKDAY(B7068)=7,1,0))))))</f>
        <v>1</v>
      </c>
    </row>
    <row r="7069" spans="2:21" ht="13.95" customHeight="1" x14ac:dyDescent="0.25">
      <c r="B7069" s="784">
        <f t="shared" si="332"/>
        <v>45677</v>
      </c>
      <c r="C7069" s="785">
        <v>9</v>
      </c>
      <c r="D7069" s="786">
        <f>IFERROR((INDEX(METADATA!$T$2:$T$20,MATCH(B7069,METADATA!$S$2:$S$20,0))),0)</f>
        <v>0</v>
      </c>
      <c r="E7069" s="785" t="str">
        <f t="shared" si="330"/>
        <v>LO</v>
      </c>
      <c r="F7069" s="786">
        <f>VLOOKUP(C7069,METADATA!$A$5:$H$29,IF(E7069="HI",2,IF(E7069="LO",6,10))+IF(D7069=1,2,IF(D7069=7,1,(IF(WEEKDAY(B7069)=1,2,IF(WEEKDAY(B7069)=7,1,0))))))</f>
        <v>2</v>
      </c>
      <c r="G7069" s="786">
        <f>VLOOKUP(C7069,METADATA!$J$5:$Q$29,IF(E7069="HI",2,IF(E7069="LO",6,10))+IF(D7069=1,2,IF(D7069=7,1,(IF(WEEKDAY(B7069)=1,2,IF(WEEKDAY(B7069)=7,1,0))))))</f>
        <v>1</v>
      </c>
      <c r="H7069" s="787">
        <v>11435.25</v>
      </c>
      <c r="I7069" s="788">
        <v>2654.8349647521973</v>
      </c>
      <c r="K7069" s="795">
        <v>856.5</v>
      </c>
      <c r="M7069" s="798">
        <f t="shared" si="331"/>
        <v>11739.382064340985</v>
      </c>
      <c r="N7069" s="303"/>
      <c r="S7069" s="786">
        <v>0</v>
      </c>
      <c r="T7069" s="781">
        <f>VLOOKUP(C7069,METADATA!$J$5:$Q$29,IF(E7069="HI",2,IF(E7069="LO",6,10))+IF(S7069=1,2,IF(D7069=7,1,(IF(WEEKDAY(B7069)=1,2,IF(WEEKDAY(B7069)=7,1,0))))))</f>
        <v>1</v>
      </c>
      <c r="U7069" s="781">
        <f>VLOOKUP(C7069,METADATA!$A$5:$H$29,IF(E7069="HI",2,IF(E7069="LO",6,10))+IF(S7069=1,2,IF(D7069=7,1,(IF(WEEKDAY(B7069)=1,2,IF(WEEKDAY(B7069)=7,1,0))))))</f>
        <v>2</v>
      </c>
    </row>
    <row r="7070" spans="2:21" ht="13.95" customHeight="1" x14ac:dyDescent="0.25">
      <c r="B7070" s="784">
        <f t="shared" si="332"/>
        <v>45677</v>
      </c>
      <c r="C7070" s="785">
        <v>10</v>
      </c>
      <c r="D7070" s="786">
        <f>IFERROR((INDEX(METADATA!$T$2:$T$20,MATCH(B7070,METADATA!$S$2:$S$20,0))),0)</f>
        <v>0</v>
      </c>
      <c r="E7070" s="785" t="str">
        <f t="shared" si="330"/>
        <v>LO</v>
      </c>
      <c r="F7070" s="786">
        <f>VLOOKUP(C7070,METADATA!$A$5:$H$29,IF(E7070="HI",2,IF(E7070="LO",6,10))+IF(D7070=1,2,IF(D7070=7,1,(IF(WEEKDAY(B7070)=1,2,IF(WEEKDAY(B7070)=7,1,0))))))</f>
        <v>2</v>
      </c>
      <c r="G7070" s="786">
        <f>VLOOKUP(C7070,METADATA!$J$5:$Q$29,IF(E7070="HI",2,IF(E7070="LO",6,10))+IF(D7070=1,2,IF(D7070=7,1,(IF(WEEKDAY(B7070)=1,2,IF(WEEKDAY(B7070)=7,1,0))))))</f>
        <v>2</v>
      </c>
      <c r="H7070" s="787">
        <v>11981.5</v>
      </c>
      <c r="I7070" s="788">
        <v>3109.4800491333008</v>
      </c>
      <c r="K7070" s="795">
        <v>824.32500000000005</v>
      </c>
      <c r="M7070" s="798">
        <f t="shared" si="331"/>
        <v>12378.417040395676</v>
      </c>
      <c r="N7070" s="303"/>
      <c r="S7070" s="786">
        <v>0</v>
      </c>
      <c r="T7070" s="781">
        <f>VLOOKUP(C7070,METADATA!$J$5:$Q$29,IF(E7070="HI",2,IF(E7070="LO",6,10))+IF(S7070=1,2,IF(D7070=7,1,(IF(WEEKDAY(B7070)=1,2,IF(WEEKDAY(B7070)=7,1,0))))))</f>
        <v>2</v>
      </c>
      <c r="U7070" s="781">
        <f>VLOOKUP(C7070,METADATA!$A$5:$H$29,IF(E7070="HI",2,IF(E7070="LO",6,10))+IF(S7070=1,2,IF(D7070=7,1,(IF(WEEKDAY(B7070)=1,2,IF(WEEKDAY(B7070)=7,1,0))))))</f>
        <v>2</v>
      </c>
    </row>
    <row r="7071" spans="2:21" ht="13.95" customHeight="1" x14ac:dyDescent="0.25">
      <c r="B7071" s="784">
        <f t="shared" si="332"/>
        <v>45677</v>
      </c>
      <c r="C7071" s="785">
        <v>11</v>
      </c>
      <c r="D7071" s="786">
        <f>IFERROR((INDEX(METADATA!$T$2:$T$20,MATCH(B7071,METADATA!$S$2:$S$20,0))),0)</f>
        <v>0</v>
      </c>
      <c r="E7071" s="785" t="str">
        <f t="shared" si="330"/>
        <v>LO</v>
      </c>
      <c r="F7071" s="786">
        <f>VLOOKUP(C7071,METADATA!$A$5:$H$29,IF(E7071="HI",2,IF(E7071="LO",6,10))+IF(D7071=1,2,IF(D7071=7,1,(IF(WEEKDAY(B7071)=1,2,IF(WEEKDAY(B7071)=7,1,0))))))</f>
        <v>2</v>
      </c>
      <c r="G7071" s="786">
        <f>VLOOKUP(C7071,METADATA!$J$5:$Q$29,IF(E7071="HI",2,IF(E7071="LO",6,10))+IF(D7071=1,2,IF(D7071=7,1,(IF(WEEKDAY(B7071)=1,2,IF(WEEKDAY(B7071)=7,1,0))))))</f>
        <v>2</v>
      </c>
      <c r="H7071" s="787">
        <v>12455.25</v>
      </c>
      <c r="I7071" s="788">
        <v>3062.3250579833984</v>
      </c>
      <c r="K7071" s="795">
        <v>882.73749999999995</v>
      </c>
      <c r="M7071" s="798">
        <f t="shared" si="331"/>
        <v>12826.187559959235</v>
      </c>
      <c r="N7071" s="303"/>
      <c r="S7071" s="786">
        <v>0</v>
      </c>
      <c r="T7071" s="781">
        <f>VLOOKUP(C7071,METADATA!$J$5:$Q$29,IF(E7071="HI",2,IF(E7071="LO",6,10))+IF(S7071=1,2,IF(D7071=7,1,(IF(WEEKDAY(B7071)=1,2,IF(WEEKDAY(B7071)=7,1,0))))))</f>
        <v>2</v>
      </c>
      <c r="U7071" s="781">
        <f>VLOOKUP(C7071,METADATA!$A$5:$H$29,IF(E7071="HI",2,IF(E7071="LO",6,10))+IF(S7071=1,2,IF(D7071=7,1,(IF(WEEKDAY(B7071)=1,2,IF(WEEKDAY(B7071)=7,1,0))))))</f>
        <v>2</v>
      </c>
    </row>
    <row r="7072" spans="2:21" ht="13.95" customHeight="1" x14ac:dyDescent="0.25">
      <c r="B7072" s="784">
        <f t="shared" si="332"/>
        <v>45677</v>
      </c>
      <c r="C7072" s="785">
        <v>12</v>
      </c>
      <c r="D7072" s="786">
        <f>IFERROR((INDEX(METADATA!$T$2:$T$20,MATCH(B7072,METADATA!$S$2:$S$20,0))),0)</f>
        <v>0</v>
      </c>
      <c r="E7072" s="785" t="str">
        <f t="shared" si="330"/>
        <v>LO</v>
      </c>
      <c r="F7072" s="786">
        <f>VLOOKUP(C7072,METADATA!$A$5:$H$29,IF(E7072="HI",2,IF(E7072="LO",6,10))+IF(D7072=1,2,IF(D7072=7,1,(IF(WEEKDAY(B7072)=1,2,IF(WEEKDAY(B7072)=7,1,0))))))</f>
        <v>2</v>
      </c>
      <c r="G7072" s="786">
        <f>VLOOKUP(C7072,METADATA!$J$5:$Q$29,IF(E7072="HI",2,IF(E7072="LO",6,10))+IF(D7072=1,2,IF(D7072=7,1,(IF(WEEKDAY(B7072)=1,2,IF(WEEKDAY(B7072)=7,1,0))))))</f>
        <v>2</v>
      </c>
      <c r="H7072" s="787">
        <v>12629.25</v>
      </c>
      <c r="I7072" s="788">
        <v>3178.6749725341797</v>
      </c>
      <c r="K7072" s="795">
        <v>909.3125</v>
      </c>
      <c r="M7072" s="798">
        <f t="shared" si="331"/>
        <v>13023.130581527437</v>
      </c>
      <c r="N7072" s="303"/>
      <c r="S7072" s="786">
        <v>0</v>
      </c>
      <c r="T7072" s="781">
        <f>VLOOKUP(C7072,METADATA!$J$5:$Q$29,IF(E7072="HI",2,IF(E7072="LO",6,10))+IF(S7072=1,2,IF(D7072=7,1,(IF(WEEKDAY(B7072)=1,2,IF(WEEKDAY(B7072)=7,1,0))))))</f>
        <v>2</v>
      </c>
      <c r="U7072" s="781">
        <f>VLOOKUP(C7072,METADATA!$A$5:$H$29,IF(E7072="HI",2,IF(E7072="LO",6,10))+IF(S7072=1,2,IF(D7072=7,1,(IF(WEEKDAY(B7072)=1,2,IF(WEEKDAY(B7072)=7,1,0))))))</f>
        <v>2</v>
      </c>
    </row>
    <row r="7073" spans="2:21" ht="13.95" customHeight="1" x14ac:dyDescent="0.25">
      <c r="B7073" s="784">
        <f t="shared" si="332"/>
        <v>45677</v>
      </c>
      <c r="C7073" s="785">
        <v>13</v>
      </c>
      <c r="D7073" s="786">
        <f>IFERROR((INDEX(METADATA!$T$2:$T$20,MATCH(B7073,METADATA!$S$2:$S$20,0))),0)</f>
        <v>0</v>
      </c>
      <c r="E7073" s="785" t="str">
        <f t="shared" si="330"/>
        <v>LO</v>
      </c>
      <c r="F7073" s="786">
        <f>VLOOKUP(C7073,METADATA!$A$5:$H$29,IF(E7073="HI",2,IF(E7073="LO",6,10))+IF(D7073=1,2,IF(D7073=7,1,(IF(WEEKDAY(B7073)=1,2,IF(WEEKDAY(B7073)=7,1,0))))))</f>
        <v>2</v>
      </c>
      <c r="G7073" s="786">
        <f>VLOOKUP(C7073,METADATA!$J$5:$Q$29,IF(E7073="HI",2,IF(E7073="LO",6,10))+IF(D7073=1,2,IF(D7073=7,1,(IF(WEEKDAY(B7073)=1,2,IF(WEEKDAY(B7073)=7,1,0))))))</f>
        <v>2</v>
      </c>
      <c r="H7073" s="787">
        <v>12261</v>
      </c>
      <c r="I7073" s="788">
        <v>2935.7600167691708</v>
      </c>
      <c r="K7073" s="795">
        <v>905.6</v>
      </c>
      <c r="M7073" s="798">
        <f t="shared" si="331"/>
        <v>12607.569467429497</v>
      </c>
      <c r="N7073" s="303"/>
      <c r="S7073" s="786">
        <v>0</v>
      </c>
      <c r="T7073" s="781">
        <f>VLOOKUP(C7073,METADATA!$J$5:$Q$29,IF(E7073="HI",2,IF(E7073="LO",6,10))+IF(S7073=1,2,IF(D7073=7,1,(IF(WEEKDAY(B7073)=1,2,IF(WEEKDAY(B7073)=7,1,0))))))</f>
        <v>2</v>
      </c>
      <c r="U7073" s="781">
        <f>VLOOKUP(C7073,METADATA!$A$5:$H$29,IF(E7073="HI",2,IF(E7073="LO",6,10))+IF(S7073=1,2,IF(D7073=7,1,(IF(WEEKDAY(B7073)=1,2,IF(WEEKDAY(B7073)=7,1,0))))))</f>
        <v>2</v>
      </c>
    </row>
    <row r="7074" spans="2:21" ht="13.95" customHeight="1" x14ac:dyDescent="0.25">
      <c r="B7074" s="784">
        <f t="shared" si="332"/>
        <v>45677</v>
      </c>
      <c r="C7074" s="785">
        <v>14</v>
      </c>
      <c r="D7074" s="786">
        <f>IFERROR((INDEX(METADATA!$T$2:$T$20,MATCH(B7074,METADATA!$S$2:$S$20,0))),0)</f>
        <v>0</v>
      </c>
      <c r="E7074" s="785" t="str">
        <f t="shared" si="330"/>
        <v>LO</v>
      </c>
      <c r="F7074" s="786">
        <f>VLOOKUP(C7074,METADATA!$A$5:$H$29,IF(E7074="HI",2,IF(E7074="LO",6,10))+IF(D7074=1,2,IF(D7074=7,1,(IF(WEEKDAY(B7074)=1,2,IF(WEEKDAY(B7074)=7,1,0))))))</f>
        <v>2</v>
      </c>
      <c r="G7074" s="786">
        <f>VLOOKUP(C7074,METADATA!$J$5:$Q$29,IF(E7074="HI",2,IF(E7074="LO",6,10))+IF(D7074=1,2,IF(D7074=7,1,(IF(WEEKDAY(B7074)=1,2,IF(WEEKDAY(B7074)=7,1,0))))))</f>
        <v>2</v>
      </c>
      <c r="H7074" s="787">
        <v>12124.5</v>
      </c>
      <c r="I7074" s="788">
        <v>2954.7049825191498</v>
      </c>
      <c r="K7074" s="795">
        <v>913.98749999999995</v>
      </c>
      <c r="M7074" s="798">
        <f t="shared" si="331"/>
        <v>12479.33418831804</v>
      </c>
      <c r="N7074" s="303"/>
      <c r="S7074" s="786">
        <v>0</v>
      </c>
      <c r="T7074" s="781">
        <f>VLOOKUP(C7074,METADATA!$J$5:$Q$29,IF(E7074="HI",2,IF(E7074="LO",6,10))+IF(S7074=1,2,IF(D7074=7,1,(IF(WEEKDAY(B7074)=1,2,IF(WEEKDAY(B7074)=7,1,0))))))</f>
        <v>2</v>
      </c>
      <c r="U7074" s="781">
        <f>VLOOKUP(C7074,METADATA!$A$5:$H$29,IF(E7074="HI",2,IF(E7074="LO",6,10))+IF(S7074=1,2,IF(D7074=7,1,(IF(WEEKDAY(B7074)=1,2,IF(WEEKDAY(B7074)=7,1,0))))))</f>
        <v>2</v>
      </c>
    </row>
    <row r="7075" spans="2:21" ht="13.95" customHeight="1" x14ac:dyDescent="0.25">
      <c r="B7075" s="784">
        <f t="shared" si="332"/>
        <v>45677</v>
      </c>
      <c r="C7075" s="785">
        <v>15</v>
      </c>
      <c r="D7075" s="786">
        <f>IFERROR((INDEX(METADATA!$T$2:$T$20,MATCH(B7075,METADATA!$S$2:$S$20,0))),0)</f>
        <v>0</v>
      </c>
      <c r="E7075" s="785" t="str">
        <f t="shared" si="330"/>
        <v>LO</v>
      </c>
      <c r="F7075" s="786">
        <f>VLOOKUP(C7075,METADATA!$A$5:$H$29,IF(E7075="HI",2,IF(E7075="LO",6,10))+IF(D7075=1,2,IF(D7075=7,1,(IF(WEEKDAY(B7075)=1,2,IF(WEEKDAY(B7075)=7,1,0))))))</f>
        <v>2</v>
      </c>
      <c r="G7075" s="786">
        <f>VLOOKUP(C7075,METADATA!$J$5:$Q$29,IF(E7075="HI",2,IF(E7075="LO",6,10))+IF(D7075=1,2,IF(D7075=7,1,(IF(WEEKDAY(B7075)=1,2,IF(WEEKDAY(B7075)=7,1,0))))))</f>
        <v>2</v>
      </c>
      <c r="H7075" s="787">
        <v>12259.5</v>
      </c>
      <c r="I7075" s="788">
        <v>3289.0749740600586</v>
      </c>
      <c r="K7075" s="795">
        <v>902.26250000000005</v>
      </c>
      <c r="M7075" s="798">
        <f t="shared" si="331"/>
        <v>12693.04354498905</v>
      </c>
      <c r="N7075" s="303"/>
      <c r="S7075" s="786">
        <v>0</v>
      </c>
      <c r="T7075" s="781">
        <f>VLOOKUP(C7075,METADATA!$J$5:$Q$29,IF(E7075="HI",2,IF(E7075="LO",6,10))+IF(S7075=1,2,IF(D7075=7,1,(IF(WEEKDAY(B7075)=1,2,IF(WEEKDAY(B7075)=7,1,0))))))</f>
        <v>2</v>
      </c>
      <c r="U7075" s="781">
        <f>VLOOKUP(C7075,METADATA!$A$5:$H$29,IF(E7075="HI",2,IF(E7075="LO",6,10))+IF(S7075=1,2,IF(D7075=7,1,(IF(WEEKDAY(B7075)=1,2,IF(WEEKDAY(B7075)=7,1,0))))))</f>
        <v>2</v>
      </c>
    </row>
    <row r="7076" spans="2:21" ht="13.95" customHeight="1" x14ac:dyDescent="0.25">
      <c r="B7076" s="784">
        <f t="shared" si="332"/>
        <v>45677</v>
      </c>
      <c r="C7076" s="785">
        <v>16</v>
      </c>
      <c r="D7076" s="786">
        <f>IFERROR((INDEX(METADATA!$T$2:$T$20,MATCH(B7076,METADATA!$S$2:$S$20,0))),0)</f>
        <v>0</v>
      </c>
      <c r="E7076" s="785" t="str">
        <f t="shared" si="330"/>
        <v>LO</v>
      </c>
      <c r="F7076" s="786">
        <f>VLOOKUP(C7076,METADATA!$A$5:$H$29,IF(E7076="HI",2,IF(E7076="LO",6,10))+IF(D7076=1,2,IF(D7076=7,1,(IF(WEEKDAY(B7076)=1,2,IF(WEEKDAY(B7076)=7,1,0))))))</f>
        <v>2</v>
      </c>
      <c r="G7076" s="786">
        <f>VLOOKUP(C7076,METADATA!$J$5:$Q$29,IF(E7076="HI",2,IF(E7076="LO",6,10))+IF(D7076=1,2,IF(D7076=7,1,(IF(WEEKDAY(B7076)=1,2,IF(WEEKDAY(B7076)=7,1,0))))))</f>
        <v>2</v>
      </c>
      <c r="H7076" s="787">
        <v>12725</v>
      </c>
      <c r="I7076" s="788">
        <v>2451.6424560546875</v>
      </c>
      <c r="K7076" s="795">
        <v>933.76250000000005</v>
      </c>
      <c r="M7076" s="798">
        <f t="shared" si="331"/>
        <v>12959.019088354251</v>
      </c>
      <c r="N7076" s="303"/>
      <c r="S7076" s="786">
        <v>0</v>
      </c>
      <c r="T7076" s="781">
        <f>VLOOKUP(C7076,METADATA!$J$5:$Q$29,IF(E7076="HI",2,IF(E7076="LO",6,10))+IF(S7076=1,2,IF(D7076=7,1,(IF(WEEKDAY(B7076)=1,2,IF(WEEKDAY(B7076)=7,1,0))))))</f>
        <v>2</v>
      </c>
      <c r="U7076" s="781">
        <f>VLOOKUP(C7076,METADATA!$A$5:$H$29,IF(E7076="HI",2,IF(E7076="LO",6,10))+IF(S7076=1,2,IF(D7076=7,1,(IF(WEEKDAY(B7076)=1,2,IF(WEEKDAY(B7076)=7,1,0))))))</f>
        <v>2</v>
      </c>
    </row>
    <row r="7077" spans="2:21" ht="13.95" customHeight="1" x14ac:dyDescent="0.25">
      <c r="B7077" s="784">
        <f t="shared" si="332"/>
        <v>45677</v>
      </c>
      <c r="C7077" s="785">
        <v>17</v>
      </c>
      <c r="D7077" s="786">
        <f>IFERROR((INDEX(METADATA!$T$2:$T$20,MATCH(B7077,METADATA!$S$2:$S$20,0))),0)</f>
        <v>0</v>
      </c>
      <c r="E7077" s="785" t="str">
        <f t="shared" si="330"/>
        <v>LO</v>
      </c>
      <c r="F7077" s="786">
        <f>VLOOKUP(C7077,METADATA!$A$5:$H$29,IF(E7077="HI",2,IF(E7077="LO",6,10))+IF(D7077=1,2,IF(D7077=7,1,(IF(WEEKDAY(B7077)=1,2,IF(WEEKDAY(B7077)=7,1,0))))))</f>
        <v>2</v>
      </c>
      <c r="G7077" s="786">
        <f>VLOOKUP(C7077,METADATA!$J$5:$Q$29,IF(E7077="HI",2,IF(E7077="LO",6,10))+IF(D7077=1,2,IF(D7077=7,1,(IF(WEEKDAY(B7077)=1,2,IF(WEEKDAY(B7077)=7,1,0))))))</f>
        <v>2</v>
      </c>
      <c r="H7077" s="787">
        <v>13607.75</v>
      </c>
      <c r="I7077" s="788">
        <v>2515.5349884033203</v>
      </c>
      <c r="K7077" s="795">
        <v>0</v>
      </c>
      <c r="M7077" s="798">
        <f t="shared" si="331"/>
        <v>13838.308290408235</v>
      </c>
      <c r="N7077" s="303"/>
      <c r="S7077" s="786">
        <v>0</v>
      </c>
      <c r="T7077" s="781">
        <f>VLOOKUP(C7077,METADATA!$J$5:$Q$29,IF(E7077="HI",2,IF(E7077="LO",6,10))+IF(S7077=1,2,IF(D7077=7,1,(IF(WEEKDAY(B7077)=1,2,IF(WEEKDAY(B7077)=7,1,0))))))</f>
        <v>2</v>
      </c>
      <c r="U7077" s="781">
        <f>VLOOKUP(C7077,METADATA!$A$5:$H$29,IF(E7077="HI",2,IF(E7077="LO",6,10))+IF(S7077=1,2,IF(D7077=7,1,(IF(WEEKDAY(B7077)=1,2,IF(WEEKDAY(B7077)=7,1,0))))))</f>
        <v>2</v>
      </c>
    </row>
    <row r="7078" spans="2:21" ht="13.95" customHeight="1" x14ac:dyDescent="0.25">
      <c r="B7078" s="784">
        <f t="shared" si="332"/>
        <v>45677</v>
      </c>
      <c r="C7078" s="785">
        <v>18</v>
      </c>
      <c r="D7078" s="786">
        <f>IFERROR((INDEX(METADATA!$T$2:$T$20,MATCH(B7078,METADATA!$S$2:$S$20,0))),0)</f>
        <v>0</v>
      </c>
      <c r="E7078" s="785" t="str">
        <f t="shared" si="330"/>
        <v>LO</v>
      </c>
      <c r="F7078" s="786">
        <f>VLOOKUP(C7078,METADATA!$A$5:$H$29,IF(E7078="HI",2,IF(E7078="LO",6,10))+IF(D7078=1,2,IF(D7078=7,1,(IF(WEEKDAY(B7078)=1,2,IF(WEEKDAY(B7078)=7,1,0))))))</f>
        <v>1</v>
      </c>
      <c r="G7078" s="786">
        <f>VLOOKUP(C7078,METADATA!$J$5:$Q$29,IF(E7078="HI",2,IF(E7078="LO",6,10))+IF(D7078=1,2,IF(D7078=7,1,(IF(WEEKDAY(B7078)=1,2,IF(WEEKDAY(B7078)=7,1,0))))))</f>
        <v>1</v>
      </c>
      <c r="H7078" s="787">
        <v>13886.25</v>
      </c>
      <c r="I7078" s="788">
        <v>2731.0325164794922</v>
      </c>
      <c r="K7078" s="795">
        <v>0</v>
      </c>
      <c r="M7078" s="798">
        <f t="shared" si="331"/>
        <v>14152.260514439675</v>
      </c>
      <c r="N7078" s="303"/>
      <c r="S7078" s="786">
        <v>0</v>
      </c>
      <c r="T7078" s="781">
        <f>VLOOKUP(C7078,METADATA!$J$5:$Q$29,IF(E7078="HI",2,IF(E7078="LO",6,10))+IF(S7078=1,2,IF(D7078=7,1,(IF(WEEKDAY(B7078)=1,2,IF(WEEKDAY(B7078)=7,1,0))))))</f>
        <v>1</v>
      </c>
      <c r="U7078" s="781">
        <f>VLOOKUP(C7078,METADATA!$A$5:$H$29,IF(E7078="HI",2,IF(E7078="LO",6,10))+IF(S7078=1,2,IF(D7078=7,1,(IF(WEEKDAY(B7078)=1,2,IF(WEEKDAY(B7078)=7,1,0))))))</f>
        <v>1</v>
      </c>
    </row>
    <row r="7079" spans="2:21" ht="13.95" customHeight="1" x14ac:dyDescent="0.25">
      <c r="B7079" s="784">
        <f t="shared" si="332"/>
        <v>45677</v>
      </c>
      <c r="C7079" s="785">
        <v>19</v>
      </c>
      <c r="D7079" s="786">
        <f>IFERROR((INDEX(METADATA!$T$2:$T$20,MATCH(B7079,METADATA!$S$2:$S$20,0))),0)</f>
        <v>0</v>
      </c>
      <c r="E7079" s="785" t="str">
        <f t="shared" si="330"/>
        <v>LO</v>
      </c>
      <c r="F7079" s="786">
        <f>VLOOKUP(C7079,METADATA!$A$5:$H$29,IF(E7079="HI",2,IF(E7079="LO",6,10))+IF(D7079=1,2,IF(D7079=7,1,(IF(WEEKDAY(B7079)=1,2,IF(WEEKDAY(B7079)=7,1,0))))))</f>
        <v>1</v>
      </c>
      <c r="G7079" s="786">
        <f>VLOOKUP(C7079,METADATA!$J$5:$Q$29,IF(E7079="HI",2,IF(E7079="LO",6,10))+IF(D7079=1,2,IF(D7079=7,1,(IF(WEEKDAY(B7079)=1,2,IF(WEEKDAY(B7079)=7,1,0))))))</f>
        <v>1</v>
      </c>
      <c r="H7079" s="787">
        <v>12371.5</v>
      </c>
      <c r="I7079" s="788">
        <v>4568.3650207519531</v>
      </c>
      <c r="K7079" s="795">
        <v>0</v>
      </c>
      <c r="M7079" s="798">
        <f t="shared" si="331"/>
        <v>13188.023779658195</v>
      </c>
      <c r="N7079" s="303"/>
      <c r="S7079" s="786">
        <v>0</v>
      </c>
      <c r="T7079" s="781">
        <f>VLOOKUP(C7079,METADATA!$J$5:$Q$29,IF(E7079="HI",2,IF(E7079="LO",6,10))+IF(S7079=1,2,IF(D7079=7,1,(IF(WEEKDAY(B7079)=1,2,IF(WEEKDAY(B7079)=7,1,0))))))</f>
        <v>1</v>
      </c>
      <c r="U7079" s="781">
        <f>VLOOKUP(C7079,METADATA!$A$5:$H$29,IF(E7079="HI",2,IF(E7079="LO",6,10))+IF(S7079=1,2,IF(D7079=7,1,(IF(WEEKDAY(B7079)=1,2,IF(WEEKDAY(B7079)=7,1,0))))))</f>
        <v>1</v>
      </c>
    </row>
    <row r="7080" spans="2:21" ht="13.95" customHeight="1" x14ac:dyDescent="0.25">
      <c r="B7080" s="784">
        <f t="shared" si="332"/>
        <v>45677</v>
      </c>
      <c r="C7080" s="785">
        <v>20</v>
      </c>
      <c r="D7080" s="786">
        <f>IFERROR((INDEX(METADATA!$T$2:$T$20,MATCH(B7080,METADATA!$S$2:$S$20,0))),0)</f>
        <v>0</v>
      </c>
      <c r="E7080" s="785" t="str">
        <f t="shared" si="330"/>
        <v>LO</v>
      </c>
      <c r="F7080" s="786">
        <f>VLOOKUP(C7080,METADATA!$A$5:$H$29,IF(E7080="HI",2,IF(E7080="LO",6,10))+IF(D7080=1,2,IF(D7080=7,1,(IF(WEEKDAY(B7080)=1,2,IF(WEEKDAY(B7080)=7,1,0))))))</f>
        <v>1</v>
      </c>
      <c r="G7080" s="786">
        <f>VLOOKUP(C7080,METADATA!$J$5:$Q$29,IF(E7080="HI",2,IF(E7080="LO",6,10))+IF(D7080=1,2,IF(D7080=7,1,(IF(WEEKDAY(B7080)=1,2,IF(WEEKDAY(B7080)=7,1,0))))))</f>
        <v>2</v>
      </c>
      <c r="H7080" s="787">
        <v>10973.75</v>
      </c>
      <c r="I7080" s="788">
        <v>4581.8399963378906</v>
      </c>
      <c r="K7080" s="795">
        <v>0</v>
      </c>
      <c r="M7080" s="798">
        <f t="shared" si="331"/>
        <v>11891.864732435432</v>
      </c>
      <c r="N7080" s="303"/>
      <c r="S7080" s="786">
        <v>0</v>
      </c>
      <c r="T7080" s="781">
        <f>VLOOKUP(C7080,METADATA!$J$5:$Q$29,IF(E7080="HI",2,IF(E7080="LO",6,10))+IF(S7080=1,2,IF(D7080=7,1,(IF(WEEKDAY(B7080)=1,2,IF(WEEKDAY(B7080)=7,1,0))))))</f>
        <v>2</v>
      </c>
      <c r="U7080" s="781">
        <f>VLOOKUP(C7080,METADATA!$A$5:$H$29,IF(E7080="HI",2,IF(E7080="LO",6,10))+IF(S7080=1,2,IF(D7080=7,1,(IF(WEEKDAY(B7080)=1,2,IF(WEEKDAY(B7080)=7,1,0))))))</f>
        <v>1</v>
      </c>
    </row>
    <row r="7081" spans="2:21" ht="13.95" customHeight="1" x14ac:dyDescent="0.25">
      <c r="B7081" s="784">
        <f t="shared" si="332"/>
        <v>45677</v>
      </c>
      <c r="C7081" s="785">
        <v>21</v>
      </c>
      <c r="D7081" s="786">
        <f>IFERROR((INDEX(METADATA!$T$2:$T$20,MATCH(B7081,METADATA!$S$2:$S$20,0))),0)</f>
        <v>0</v>
      </c>
      <c r="E7081" s="785" t="str">
        <f t="shared" si="330"/>
        <v>LO</v>
      </c>
      <c r="F7081" s="786">
        <f>VLOOKUP(C7081,METADATA!$A$5:$H$29,IF(E7081="HI",2,IF(E7081="LO",6,10))+IF(D7081=1,2,IF(D7081=7,1,(IF(WEEKDAY(B7081)=1,2,IF(WEEKDAY(B7081)=7,1,0))))))</f>
        <v>2</v>
      </c>
      <c r="G7081" s="786">
        <f>VLOOKUP(C7081,METADATA!$J$5:$Q$29,IF(E7081="HI",2,IF(E7081="LO",6,10))+IF(D7081=1,2,IF(D7081=7,1,(IF(WEEKDAY(B7081)=1,2,IF(WEEKDAY(B7081)=7,1,0))))))</f>
        <v>2</v>
      </c>
      <c r="H7081" s="787">
        <v>9893.5</v>
      </c>
      <c r="I7081" s="788">
        <v>3675.0849914550781</v>
      </c>
      <c r="K7081" s="795">
        <v>0</v>
      </c>
      <c r="M7081" s="798">
        <f t="shared" si="331"/>
        <v>10554.032023090434</v>
      </c>
      <c r="N7081" s="303"/>
      <c r="S7081" s="786">
        <v>0</v>
      </c>
      <c r="T7081" s="781">
        <f>VLOOKUP(C7081,METADATA!$J$5:$Q$29,IF(E7081="HI",2,IF(E7081="LO",6,10))+IF(S7081=1,2,IF(D7081=7,1,(IF(WEEKDAY(B7081)=1,2,IF(WEEKDAY(B7081)=7,1,0))))))</f>
        <v>2</v>
      </c>
      <c r="U7081" s="781">
        <f>VLOOKUP(C7081,METADATA!$A$5:$H$29,IF(E7081="HI",2,IF(E7081="LO",6,10))+IF(S7081=1,2,IF(D7081=7,1,(IF(WEEKDAY(B7081)=1,2,IF(WEEKDAY(B7081)=7,1,0))))))</f>
        <v>2</v>
      </c>
    </row>
    <row r="7082" spans="2:21" ht="13.95" customHeight="1" x14ac:dyDescent="0.25">
      <c r="B7082" s="784">
        <f t="shared" si="332"/>
        <v>45677</v>
      </c>
      <c r="C7082" s="785">
        <v>22</v>
      </c>
      <c r="D7082" s="786">
        <f>IFERROR((INDEX(METADATA!$T$2:$T$20,MATCH(B7082,METADATA!$S$2:$S$20,0))),0)</f>
        <v>0</v>
      </c>
      <c r="E7082" s="785" t="str">
        <f t="shared" si="330"/>
        <v>LO</v>
      </c>
      <c r="F7082" s="786">
        <f>VLOOKUP(C7082,METADATA!$A$5:$H$29,IF(E7082="HI",2,IF(E7082="LO",6,10))+IF(D7082=1,2,IF(D7082=7,1,(IF(WEEKDAY(B7082)=1,2,IF(WEEKDAY(B7082)=7,1,0))))))</f>
        <v>3</v>
      </c>
      <c r="G7082" s="786">
        <f>VLOOKUP(C7082,METADATA!$J$5:$Q$29,IF(E7082="HI",2,IF(E7082="LO",6,10))+IF(D7082=1,2,IF(D7082=7,1,(IF(WEEKDAY(B7082)=1,2,IF(WEEKDAY(B7082)=7,1,0))))))</f>
        <v>3</v>
      </c>
      <c r="H7082" s="787">
        <v>8867.75</v>
      </c>
      <c r="I7082" s="788">
        <v>4335.3800659179688</v>
      </c>
      <c r="K7082" s="795">
        <v>0</v>
      </c>
      <c r="M7082" s="798">
        <f t="shared" si="331"/>
        <v>9870.7907676365467</v>
      </c>
      <c r="N7082" s="303"/>
      <c r="S7082" s="786">
        <v>0</v>
      </c>
      <c r="T7082" s="781">
        <f>VLOOKUP(C7082,METADATA!$J$5:$Q$29,IF(E7082="HI",2,IF(E7082="LO",6,10))+IF(S7082=1,2,IF(D7082=7,1,(IF(WEEKDAY(B7082)=1,2,IF(WEEKDAY(B7082)=7,1,0))))))</f>
        <v>3</v>
      </c>
      <c r="U7082" s="781">
        <f>VLOOKUP(C7082,METADATA!$A$5:$H$29,IF(E7082="HI",2,IF(E7082="LO",6,10))+IF(S7082=1,2,IF(D7082=7,1,(IF(WEEKDAY(B7082)=1,2,IF(WEEKDAY(B7082)=7,1,0))))))</f>
        <v>3</v>
      </c>
    </row>
    <row r="7083" spans="2:21" ht="13.95" customHeight="1" x14ac:dyDescent="0.25">
      <c r="B7083" s="784">
        <f t="shared" si="332"/>
        <v>45677</v>
      </c>
      <c r="C7083" s="785">
        <v>23</v>
      </c>
      <c r="D7083" s="786">
        <f>IFERROR((INDEX(METADATA!$T$2:$T$20,MATCH(B7083,METADATA!$S$2:$S$20,0))),0)</f>
        <v>0</v>
      </c>
      <c r="E7083" s="785" t="str">
        <f t="shared" si="330"/>
        <v>LO</v>
      </c>
      <c r="F7083" s="786">
        <f>VLOOKUP(C7083,METADATA!$A$5:$H$29,IF(E7083="HI",2,IF(E7083="LO",6,10))+IF(D7083=1,2,IF(D7083=7,1,(IF(WEEKDAY(B7083)=1,2,IF(WEEKDAY(B7083)=7,1,0))))))</f>
        <v>3</v>
      </c>
      <c r="G7083" s="786">
        <f>VLOOKUP(C7083,METADATA!$J$5:$Q$29,IF(E7083="HI",2,IF(E7083="LO",6,10))+IF(D7083=1,2,IF(D7083=7,1,(IF(WEEKDAY(B7083)=1,2,IF(WEEKDAY(B7083)=7,1,0))))))</f>
        <v>3</v>
      </c>
      <c r="H7083" s="787">
        <v>8063</v>
      </c>
      <c r="I7083" s="788">
        <v>4517.0598754882813</v>
      </c>
      <c r="K7083" s="795">
        <v>0</v>
      </c>
      <c r="M7083" s="798">
        <f t="shared" si="331"/>
        <v>9242.0668099049253</v>
      </c>
      <c r="N7083" s="303"/>
      <c r="S7083" s="786">
        <v>0</v>
      </c>
      <c r="T7083" s="781">
        <f>VLOOKUP(C7083,METADATA!$J$5:$Q$29,IF(E7083="HI",2,IF(E7083="LO",6,10))+IF(S7083=1,2,IF(D7083=7,1,(IF(WEEKDAY(B7083)=1,2,IF(WEEKDAY(B7083)=7,1,0))))))</f>
        <v>3</v>
      </c>
      <c r="U7083" s="781">
        <f>VLOOKUP(C7083,METADATA!$A$5:$H$29,IF(E7083="HI",2,IF(E7083="LO",6,10))+IF(S7083=1,2,IF(D7083=7,1,(IF(WEEKDAY(B7083)=1,2,IF(WEEKDAY(B7083)=7,1,0))))))</f>
        <v>3</v>
      </c>
    </row>
    <row r="7084" spans="2:21" ht="13.95" customHeight="1" x14ac:dyDescent="0.25">
      <c r="B7084" s="784">
        <f t="shared" si="332"/>
        <v>45678</v>
      </c>
      <c r="C7084" s="785">
        <v>0</v>
      </c>
      <c r="D7084" s="786">
        <f>IFERROR((INDEX(METADATA!$T$2:$T$20,MATCH(B7084,METADATA!$S$2:$S$20,0))),0)</f>
        <v>0</v>
      </c>
      <c r="E7084" s="785" t="str">
        <f t="shared" si="330"/>
        <v>LO</v>
      </c>
      <c r="F7084" s="786">
        <f>VLOOKUP(C7084,METADATA!$A$5:$H$29,IF(E7084="HI",2,IF(E7084="LO",6,10))+IF(D7084=1,2,IF(D7084=7,1,(IF(WEEKDAY(B7084)=1,2,IF(WEEKDAY(B7084)=7,1,0))))))</f>
        <v>3</v>
      </c>
      <c r="G7084" s="786">
        <f>VLOOKUP(C7084,METADATA!$J$5:$Q$29,IF(E7084="HI",2,IF(E7084="LO",6,10))+IF(D7084=1,2,IF(D7084=7,1,(IF(WEEKDAY(B7084)=1,2,IF(WEEKDAY(B7084)=7,1,0))))))</f>
        <v>3</v>
      </c>
      <c r="H7084" s="787">
        <v>7588.25</v>
      </c>
      <c r="I7084" s="788">
        <v>4689.8999328613281</v>
      </c>
      <c r="K7084" s="795">
        <v>0</v>
      </c>
      <c r="M7084" s="798">
        <f t="shared" si="331"/>
        <v>8920.5773043426234</v>
      </c>
      <c r="N7084" s="303"/>
      <c r="S7084" s="786">
        <v>0</v>
      </c>
      <c r="T7084" s="781">
        <f>VLOOKUP(C7084,METADATA!$J$5:$Q$29,IF(E7084="HI",2,IF(E7084="LO",6,10))+IF(S7084=1,2,IF(D7084=7,1,(IF(WEEKDAY(B7084)=1,2,IF(WEEKDAY(B7084)=7,1,0))))))</f>
        <v>3</v>
      </c>
      <c r="U7084" s="781">
        <f>VLOOKUP(C7084,METADATA!$A$5:$H$29,IF(E7084="HI",2,IF(E7084="LO",6,10))+IF(S7084=1,2,IF(D7084=7,1,(IF(WEEKDAY(B7084)=1,2,IF(WEEKDAY(B7084)=7,1,0))))))</f>
        <v>3</v>
      </c>
    </row>
    <row r="7085" spans="2:21" ht="13.95" customHeight="1" x14ac:dyDescent="0.25">
      <c r="B7085" s="784">
        <f t="shared" si="332"/>
        <v>45678</v>
      </c>
      <c r="C7085" s="785">
        <v>1</v>
      </c>
      <c r="D7085" s="786">
        <f>IFERROR((INDEX(METADATA!$T$2:$T$20,MATCH(B7085,METADATA!$S$2:$S$20,0))),0)</f>
        <v>0</v>
      </c>
      <c r="E7085" s="785" t="str">
        <f t="shared" si="330"/>
        <v>LO</v>
      </c>
      <c r="F7085" s="786">
        <f>VLOOKUP(C7085,METADATA!$A$5:$H$29,IF(E7085="HI",2,IF(E7085="LO",6,10))+IF(D7085=1,2,IF(D7085=7,1,(IF(WEEKDAY(B7085)=1,2,IF(WEEKDAY(B7085)=7,1,0))))))</f>
        <v>3</v>
      </c>
      <c r="G7085" s="786">
        <f>VLOOKUP(C7085,METADATA!$J$5:$Q$29,IF(E7085="HI",2,IF(E7085="LO",6,10))+IF(D7085=1,2,IF(D7085=7,1,(IF(WEEKDAY(B7085)=1,2,IF(WEEKDAY(B7085)=7,1,0))))))</f>
        <v>3</v>
      </c>
      <c r="H7085" s="787">
        <v>7261</v>
      </c>
      <c r="I7085" s="788">
        <v>4572.2950134277344</v>
      </c>
      <c r="K7085" s="795">
        <v>0</v>
      </c>
      <c r="M7085" s="798">
        <f t="shared" si="331"/>
        <v>8580.6761207853615</v>
      </c>
      <c r="N7085" s="303"/>
      <c r="S7085" s="786">
        <v>0</v>
      </c>
      <c r="T7085" s="781">
        <f>VLOOKUP(C7085,METADATA!$J$5:$Q$29,IF(E7085="HI",2,IF(E7085="LO",6,10))+IF(S7085=1,2,IF(D7085=7,1,(IF(WEEKDAY(B7085)=1,2,IF(WEEKDAY(B7085)=7,1,0))))))</f>
        <v>3</v>
      </c>
      <c r="U7085" s="781">
        <f>VLOOKUP(C7085,METADATA!$A$5:$H$29,IF(E7085="HI",2,IF(E7085="LO",6,10))+IF(S7085=1,2,IF(D7085=7,1,(IF(WEEKDAY(B7085)=1,2,IF(WEEKDAY(B7085)=7,1,0))))))</f>
        <v>3</v>
      </c>
    </row>
    <row r="7086" spans="2:21" ht="13.95" customHeight="1" x14ac:dyDescent="0.25">
      <c r="B7086" s="784">
        <f t="shared" si="332"/>
        <v>45678</v>
      </c>
      <c r="C7086" s="785">
        <v>2</v>
      </c>
      <c r="D7086" s="786">
        <f>IFERROR((INDEX(METADATA!$T$2:$T$20,MATCH(B7086,METADATA!$S$2:$S$20,0))),0)</f>
        <v>0</v>
      </c>
      <c r="E7086" s="785" t="str">
        <f t="shared" si="330"/>
        <v>LO</v>
      </c>
      <c r="F7086" s="786">
        <f>VLOOKUP(C7086,METADATA!$A$5:$H$29,IF(E7086="HI",2,IF(E7086="LO",6,10))+IF(D7086=1,2,IF(D7086=7,1,(IF(WEEKDAY(B7086)=1,2,IF(WEEKDAY(B7086)=7,1,0))))))</f>
        <v>3</v>
      </c>
      <c r="G7086" s="786">
        <f>VLOOKUP(C7086,METADATA!$J$5:$Q$29,IF(E7086="HI",2,IF(E7086="LO",6,10))+IF(D7086=1,2,IF(D7086=7,1,(IF(WEEKDAY(B7086)=1,2,IF(WEEKDAY(B7086)=7,1,0))))))</f>
        <v>3</v>
      </c>
      <c r="H7086" s="787">
        <v>7189.75</v>
      </c>
      <c r="I7086" s="788">
        <v>4660.5550537109375</v>
      </c>
      <c r="K7086" s="795">
        <v>0</v>
      </c>
      <c r="M7086" s="798">
        <f t="shared" si="331"/>
        <v>8568.1549047137651</v>
      </c>
      <c r="N7086" s="303"/>
      <c r="S7086" s="786">
        <v>0</v>
      </c>
      <c r="T7086" s="781">
        <f>VLOOKUP(C7086,METADATA!$J$5:$Q$29,IF(E7086="HI",2,IF(E7086="LO",6,10))+IF(S7086=1,2,IF(D7086=7,1,(IF(WEEKDAY(B7086)=1,2,IF(WEEKDAY(B7086)=7,1,0))))))</f>
        <v>3</v>
      </c>
      <c r="U7086" s="781">
        <f>VLOOKUP(C7086,METADATA!$A$5:$H$29,IF(E7086="HI",2,IF(E7086="LO",6,10))+IF(S7086=1,2,IF(D7086=7,1,(IF(WEEKDAY(B7086)=1,2,IF(WEEKDAY(B7086)=7,1,0))))))</f>
        <v>3</v>
      </c>
    </row>
    <row r="7087" spans="2:21" ht="13.95" customHeight="1" x14ac:dyDescent="0.25">
      <c r="B7087" s="784">
        <f t="shared" si="332"/>
        <v>45678</v>
      </c>
      <c r="C7087" s="785">
        <v>3</v>
      </c>
      <c r="D7087" s="786">
        <f>IFERROR((INDEX(METADATA!$T$2:$T$20,MATCH(B7087,METADATA!$S$2:$S$20,0))),0)</f>
        <v>0</v>
      </c>
      <c r="E7087" s="785" t="str">
        <f t="shared" si="330"/>
        <v>LO</v>
      </c>
      <c r="F7087" s="786">
        <f>VLOOKUP(C7087,METADATA!$A$5:$H$29,IF(E7087="HI",2,IF(E7087="LO",6,10))+IF(D7087=1,2,IF(D7087=7,1,(IF(WEEKDAY(B7087)=1,2,IF(WEEKDAY(B7087)=7,1,0))))))</f>
        <v>3</v>
      </c>
      <c r="G7087" s="786">
        <f>VLOOKUP(C7087,METADATA!$J$5:$Q$29,IF(E7087="HI",2,IF(E7087="LO",6,10))+IF(D7087=1,2,IF(D7087=7,1,(IF(WEEKDAY(B7087)=1,2,IF(WEEKDAY(B7087)=7,1,0))))))</f>
        <v>3</v>
      </c>
      <c r="H7087" s="787">
        <v>7395</v>
      </c>
      <c r="I7087" s="788">
        <v>4668.0899963378906</v>
      </c>
      <c r="K7087" s="795">
        <v>0</v>
      </c>
      <c r="M7087" s="798">
        <f t="shared" si="331"/>
        <v>8745.1180217256006</v>
      </c>
      <c r="N7087" s="303"/>
      <c r="S7087" s="786">
        <v>0</v>
      </c>
      <c r="T7087" s="781">
        <f>VLOOKUP(C7087,METADATA!$J$5:$Q$29,IF(E7087="HI",2,IF(E7087="LO",6,10))+IF(S7087=1,2,IF(D7087=7,1,(IF(WEEKDAY(B7087)=1,2,IF(WEEKDAY(B7087)=7,1,0))))))</f>
        <v>3</v>
      </c>
      <c r="U7087" s="781">
        <f>VLOOKUP(C7087,METADATA!$A$5:$H$29,IF(E7087="HI",2,IF(E7087="LO",6,10))+IF(S7087=1,2,IF(D7087=7,1,(IF(WEEKDAY(B7087)=1,2,IF(WEEKDAY(B7087)=7,1,0))))))</f>
        <v>3</v>
      </c>
    </row>
    <row r="7088" spans="2:21" ht="13.95" customHeight="1" x14ac:dyDescent="0.25">
      <c r="B7088" s="784">
        <f t="shared" si="332"/>
        <v>45678</v>
      </c>
      <c r="C7088" s="785">
        <v>4</v>
      </c>
      <c r="D7088" s="786">
        <f>IFERROR((INDEX(METADATA!$T$2:$T$20,MATCH(B7088,METADATA!$S$2:$S$20,0))),0)</f>
        <v>0</v>
      </c>
      <c r="E7088" s="785" t="str">
        <f t="shared" si="330"/>
        <v>LO</v>
      </c>
      <c r="F7088" s="786">
        <f>VLOOKUP(C7088,METADATA!$A$5:$H$29,IF(E7088="HI",2,IF(E7088="LO",6,10))+IF(D7088=1,2,IF(D7088=7,1,(IF(WEEKDAY(B7088)=1,2,IF(WEEKDAY(B7088)=7,1,0))))))</f>
        <v>3</v>
      </c>
      <c r="G7088" s="786">
        <f>VLOOKUP(C7088,METADATA!$J$5:$Q$29,IF(E7088="HI",2,IF(E7088="LO",6,10))+IF(D7088=1,2,IF(D7088=7,1,(IF(WEEKDAY(B7088)=1,2,IF(WEEKDAY(B7088)=7,1,0))))))</f>
        <v>3</v>
      </c>
      <c r="H7088" s="787">
        <v>7657</v>
      </c>
      <c r="I7088" s="788">
        <v>4674.2500305175781</v>
      </c>
      <c r="K7088" s="795">
        <v>870.51250000000005</v>
      </c>
      <c r="M7088" s="798">
        <f t="shared" si="331"/>
        <v>8970.9677486764813</v>
      </c>
      <c r="N7088" s="303"/>
      <c r="S7088" s="786">
        <v>0</v>
      </c>
      <c r="T7088" s="781">
        <f>VLOOKUP(C7088,METADATA!$J$5:$Q$29,IF(E7088="HI",2,IF(E7088="LO",6,10))+IF(S7088=1,2,IF(D7088=7,1,(IF(WEEKDAY(B7088)=1,2,IF(WEEKDAY(B7088)=7,1,0))))))</f>
        <v>3</v>
      </c>
      <c r="U7088" s="781">
        <f>VLOOKUP(C7088,METADATA!$A$5:$H$29,IF(E7088="HI",2,IF(E7088="LO",6,10))+IF(S7088=1,2,IF(D7088=7,1,(IF(WEEKDAY(B7088)=1,2,IF(WEEKDAY(B7088)=7,1,0))))))</f>
        <v>3</v>
      </c>
    </row>
    <row r="7089" spans="2:21" ht="13.95" customHeight="1" x14ac:dyDescent="0.25">
      <c r="B7089" s="784">
        <f t="shared" si="332"/>
        <v>45678</v>
      </c>
      <c r="C7089" s="785">
        <v>5</v>
      </c>
      <c r="D7089" s="786">
        <f>IFERROR((INDEX(METADATA!$T$2:$T$20,MATCH(B7089,METADATA!$S$2:$S$20,0))),0)</f>
        <v>0</v>
      </c>
      <c r="E7089" s="785" t="str">
        <f t="shared" si="330"/>
        <v>LO</v>
      </c>
      <c r="F7089" s="786">
        <f>VLOOKUP(C7089,METADATA!$A$5:$H$29,IF(E7089="HI",2,IF(E7089="LO",6,10))+IF(D7089=1,2,IF(D7089=7,1,(IF(WEEKDAY(B7089)=1,2,IF(WEEKDAY(B7089)=7,1,0))))))</f>
        <v>3</v>
      </c>
      <c r="G7089" s="786">
        <f>VLOOKUP(C7089,METADATA!$J$5:$Q$29,IF(E7089="HI",2,IF(E7089="LO",6,10))+IF(D7089=1,2,IF(D7089=7,1,(IF(WEEKDAY(B7089)=1,2,IF(WEEKDAY(B7089)=7,1,0))))))</f>
        <v>3</v>
      </c>
      <c r="H7089" s="787">
        <v>8037</v>
      </c>
      <c r="I7089" s="788">
        <v>4531.2549743652344</v>
      </c>
      <c r="K7089" s="795">
        <v>865.8125</v>
      </c>
      <c r="M7089" s="798">
        <f t="shared" si="331"/>
        <v>9226.3557617680053</v>
      </c>
      <c r="N7089" s="303"/>
      <c r="S7089" s="786">
        <v>0</v>
      </c>
      <c r="T7089" s="781">
        <f>VLOOKUP(C7089,METADATA!$J$5:$Q$29,IF(E7089="HI",2,IF(E7089="LO",6,10))+IF(S7089=1,2,IF(D7089=7,1,(IF(WEEKDAY(B7089)=1,2,IF(WEEKDAY(B7089)=7,1,0))))))</f>
        <v>3</v>
      </c>
      <c r="U7089" s="781">
        <f>VLOOKUP(C7089,METADATA!$A$5:$H$29,IF(E7089="HI",2,IF(E7089="LO",6,10))+IF(S7089=1,2,IF(D7089=7,1,(IF(WEEKDAY(B7089)=1,2,IF(WEEKDAY(B7089)=7,1,0))))))</f>
        <v>3</v>
      </c>
    </row>
    <row r="7090" spans="2:21" ht="13.95" customHeight="1" x14ac:dyDescent="0.25">
      <c r="B7090" s="784">
        <f t="shared" si="332"/>
        <v>45678</v>
      </c>
      <c r="C7090" s="785">
        <v>6</v>
      </c>
      <c r="D7090" s="786">
        <f>IFERROR((INDEX(METADATA!$T$2:$T$20,MATCH(B7090,METADATA!$S$2:$S$20,0))),0)</f>
        <v>0</v>
      </c>
      <c r="E7090" s="785" t="str">
        <f t="shared" si="330"/>
        <v>LO</v>
      </c>
      <c r="F7090" s="786">
        <f>VLOOKUP(C7090,METADATA!$A$5:$H$29,IF(E7090="HI",2,IF(E7090="LO",6,10))+IF(D7090=1,2,IF(D7090=7,1,(IF(WEEKDAY(B7090)=1,2,IF(WEEKDAY(B7090)=7,1,0))))))</f>
        <v>2</v>
      </c>
      <c r="G7090" s="786">
        <f>VLOOKUP(C7090,METADATA!$J$5:$Q$29,IF(E7090="HI",2,IF(E7090="LO",6,10))+IF(D7090=1,2,IF(D7090=7,1,(IF(WEEKDAY(B7090)=1,2,IF(WEEKDAY(B7090)=7,1,0))))))</f>
        <v>2</v>
      </c>
      <c r="H7090" s="787">
        <v>8808.75</v>
      </c>
      <c r="I7090" s="788">
        <v>4599.5599975585938</v>
      </c>
      <c r="K7090" s="795">
        <v>834.63750000000005</v>
      </c>
      <c r="M7090" s="798">
        <f t="shared" si="331"/>
        <v>9937.3049029221802</v>
      </c>
      <c r="N7090" s="303"/>
      <c r="S7090" s="786">
        <v>0</v>
      </c>
      <c r="T7090" s="781">
        <f>VLOOKUP(C7090,METADATA!$J$5:$Q$29,IF(E7090="HI",2,IF(E7090="LO",6,10))+IF(S7090=1,2,IF(D7090=7,1,(IF(WEEKDAY(B7090)=1,2,IF(WEEKDAY(B7090)=7,1,0))))))</f>
        <v>2</v>
      </c>
      <c r="U7090" s="781">
        <f>VLOOKUP(C7090,METADATA!$A$5:$H$29,IF(E7090="HI",2,IF(E7090="LO",6,10))+IF(S7090=1,2,IF(D7090=7,1,(IF(WEEKDAY(B7090)=1,2,IF(WEEKDAY(B7090)=7,1,0))))))</f>
        <v>2</v>
      </c>
    </row>
    <row r="7091" spans="2:21" ht="13.95" customHeight="1" x14ac:dyDescent="0.25">
      <c r="B7091" s="784">
        <f t="shared" si="332"/>
        <v>45678</v>
      </c>
      <c r="C7091" s="785">
        <v>7</v>
      </c>
      <c r="D7091" s="786">
        <f>IFERROR((INDEX(METADATA!$T$2:$T$20,MATCH(B7091,METADATA!$S$2:$S$20,0))),0)</f>
        <v>0</v>
      </c>
      <c r="E7091" s="785" t="str">
        <f t="shared" si="330"/>
        <v>LO</v>
      </c>
      <c r="F7091" s="786">
        <f>VLOOKUP(C7091,METADATA!$A$5:$H$29,IF(E7091="HI",2,IF(E7091="LO",6,10))+IF(D7091=1,2,IF(D7091=7,1,(IF(WEEKDAY(B7091)=1,2,IF(WEEKDAY(B7091)=7,1,0))))))</f>
        <v>1</v>
      </c>
      <c r="G7091" s="786">
        <f>VLOOKUP(C7091,METADATA!$J$5:$Q$29,IF(E7091="HI",2,IF(E7091="LO",6,10))+IF(D7091=1,2,IF(D7091=7,1,(IF(WEEKDAY(B7091)=1,2,IF(WEEKDAY(B7091)=7,1,0))))))</f>
        <v>1</v>
      </c>
      <c r="H7091" s="787">
        <v>9583</v>
      </c>
      <c r="I7091" s="788">
        <v>3895.8150634765625</v>
      </c>
      <c r="K7091" s="795">
        <v>847.33749999999998</v>
      </c>
      <c r="M7091" s="798">
        <f t="shared" si="331"/>
        <v>10344.62488487673</v>
      </c>
      <c r="N7091" s="303"/>
      <c r="S7091" s="786">
        <v>0</v>
      </c>
      <c r="T7091" s="781">
        <f>VLOOKUP(C7091,METADATA!$J$5:$Q$29,IF(E7091="HI",2,IF(E7091="LO",6,10))+IF(S7091=1,2,IF(D7091=7,1,(IF(WEEKDAY(B7091)=1,2,IF(WEEKDAY(B7091)=7,1,0))))))</f>
        <v>1</v>
      </c>
      <c r="U7091" s="781">
        <f>VLOOKUP(C7091,METADATA!$A$5:$H$29,IF(E7091="HI",2,IF(E7091="LO",6,10))+IF(S7091=1,2,IF(D7091=7,1,(IF(WEEKDAY(B7091)=1,2,IF(WEEKDAY(B7091)=7,1,0))))))</f>
        <v>1</v>
      </c>
    </row>
    <row r="7092" spans="2:21" ht="13.95" customHeight="1" x14ac:dyDescent="0.25">
      <c r="B7092" s="784">
        <f t="shared" si="332"/>
        <v>45678</v>
      </c>
      <c r="C7092" s="785">
        <v>8</v>
      </c>
      <c r="D7092" s="786">
        <f>IFERROR((INDEX(METADATA!$T$2:$T$20,MATCH(B7092,METADATA!$S$2:$S$20,0))),0)</f>
        <v>0</v>
      </c>
      <c r="E7092" s="785" t="str">
        <f t="shared" si="330"/>
        <v>LO</v>
      </c>
      <c r="F7092" s="786">
        <f>VLOOKUP(C7092,METADATA!$A$5:$H$29,IF(E7092="HI",2,IF(E7092="LO",6,10))+IF(D7092=1,2,IF(D7092=7,1,(IF(WEEKDAY(B7092)=1,2,IF(WEEKDAY(B7092)=7,1,0))))))</f>
        <v>1</v>
      </c>
      <c r="G7092" s="786">
        <f>VLOOKUP(C7092,METADATA!$J$5:$Q$29,IF(E7092="HI",2,IF(E7092="LO",6,10))+IF(D7092=1,2,IF(D7092=7,1,(IF(WEEKDAY(B7092)=1,2,IF(WEEKDAY(B7092)=7,1,0))))))</f>
        <v>1</v>
      </c>
      <c r="H7092" s="787">
        <v>10839.25</v>
      </c>
      <c r="I7092" s="788">
        <v>3279.9124755859375</v>
      </c>
      <c r="K7092" s="795">
        <v>851.61249999999995</v>
      </c>
      <c r="M7092" s="798">
        <f t="shared" si="331"/>
        <v>11324.626546160553</v>
      </c>
      <c r="N7092" s="303"/>
      <c r="S7092" s="786">
        <v>0</v>
      </c>
      <c r="T7092" s="781">
        <f>VLOOKUP(C7092,METADATA!$J$5:$Q$29,IF(E7092="HI",2,IF(E7092="LO",6,10))+IF(S7092=1,2,IF(D7092=7,1,(IF(WEEKDAY(B7092)=1,2,IF(WEEKDAY(B7092)=7,1,0))))))</f>
        <v>1</v>
      </c>
      <c r="U7092" s="781">
        <f>VLOOKUP(C7092,METADATA!$A$5:$H$29,IF(E7092="HI",2,IF(E7092="LO",6,10))+IF(S7092=1,2,IF(D7092=7,1,(IF(WEEKDAY(B7092)=1,2,IF(WEEKDAY(B7092)=7,1,0))))))</f>
        <v>1</v>
      </c>
    </row>
    <row r="7093" spans="2:21" ht="13.95" customHeight="1" x14ac:dyDescent="0.25">
      <c r="B7093" s="784">
        <f t="shared" si="332"/>
        <v>45678</v>
      </c>
      <c r="C7093" s="785">
        <v>9</v>
      </c>
      <c r="D7093" s="786">
        <f>IFERROR((INDEX(METADATA!$T$2:$T$20,MATCH(B7093,METADATA!$S$2:$S$20,0))),0)</f>
        <v>0</v>
      </c>
      <c r="E7093" s="785" t="str">
        <f t="shared" si="330"/>
        <v>LO</v>
      </c>
      <c r="F7093" s="786">
        <f>VLOOKUP(C7093,METADATA!$A$5:$H$29,IF(E7093="HI",2,IF(E7093="LO",6,10))+IF(D7093=1,2,IF(D7093=7,1,(IF(WEEKDAY(B7093)=1,2,IF(WEEKDAY(B7093)=7,1,0))))))</f>
        <v>2</v>
      </c>
      <c r="G7093" s="786">
        <f>VLOOKUP(C7093,METADATA!$J$5:$Q$29,IF(E7093="HI",2,IF(E7093="LO",6,10))+IF(D7093=1,2,IF(D7093=7,1,(IF(WEEKDAY(B7093)=1,2,IF(WEEKDAY(B7093)=7,1,0))))))</f>
        <v>1</v>
      </c>
      <c r="H7093" s="787">
        <v>11547</v>
      </c>
      <c r="I7093" s="788">
        <v>3544.5125427246094</v>
      </c>
      <c r="K7093" s="795">
        <v>856.5</v>
      </c>
      <c r="M7093" s="798">
        <f t="shared" si="331"/>
        <v>12078.773868465792</v>
      </c>
      <c r="N7093" s="303"/>
      <c r="S7093" s="786">
        <v>0</v>
      </c>
      <c r="T7093" s="781">
        <f>VLOOKUP(C7093,METADATA!$J$5:$Q$29,IF(E7093="HI",2,IF(E7093="LO",6,10))+IF(S7093=1,2,IF(D7093=7,1,(IF(WEEKDAY(B7093)=1,2,IF(WEEKDAY(B7093)=7,1,0))))))</f>
        <v>1</v>
      </c>
      <c r="U7093" s="781">
        <f>VLOOKUP(C7093,METADATA!$A$5:$H$29,IF(E7093="HI",2,IF(E7093="LO",6,10))+IF(S7093=1,2,IF(D7093=7,1,(IF(WEEKDAY(B7093)=1,2,IF(WEEKDAY(B7093)=7,1,0))))))</f>
        <v>2</v>
      </c>
    </row>
    <row r="7094" spans="2:21" ht="13.95" customHeight="1" x14ac:dyDescent="0.25">
      <c r="B7094" s="784">
        <f t="shared" si="332"/>
        <v>45678</v>
      </c>
      <c r="C7094" s="785">
        <v>10</v>
      </c>
      <c r="D7094" s="786">
        <f>IFERROR((INDEX(METADATA!$T$2:$T$20,MATCH(B7094,METADATA!$S$2:$S$20,0))),0)</f>
        <v>0</v>
      </c>
      <c r="E7094" s="785" t="str">
        <f t="shared" si="330"/>
        <v>LO</v>
      </c>
      <c r="F7094" s="786">
        <f>VLOOKUP(C7094,METADATA!$A$5:$H$29,IF(E7094="HI",2,IF(E7094="LO",6,10))+IF(D7094=1,2,IF(D7094=7,1,(IF(WEEKDAY(B7094)=1,2,IF(WEEKDAY(B7094)=7,1,0))))))</f>
        <v>2</v>
      </c>
      <c r="G7094" s="786">
        <f>VLOOKUP(C7094,METADATA!$J$5:$Q$29,IF(E7094="HI",2,IF(E7094="LO",6,10))+IF(D7094=1,2,IF(D7094=7,1,(IF(WEEKDAY(B7094)=1,2,IF(WEEKDAY(B7094)=7,1,0))))))</f>
        <v>2</v>
      </c>
      <c r="H7094" s="787">
        <v>11824.5</v>
      </c>
      <c r="I7094" s="788">
        <v>3584.7374572753906</v>
      </c>
      <c r="K7094" s="795">
        <v>824.32500000000005</v>
      </c>
      <c r="M7094" s="798">
        <f t="shared" si="331"/>
        <v>12355.935532673891</v>
      </c>
      <c r="N7094" s="303"/>
      <c r="S7094" s="786">
        <v>0</v>
      </c>
      <c r="T7094" s="781">
        <f>VLOOKUP(C7094,METADATA!$J$5:$Q$29,IF(E7094="HI",2,IF(E7094="LO",6,10))+IF(S7094=1,2,IF(D7094=7,1,(IF(WEEKDAY(B7094)=1,2,IF(WEEKDAY(B7094)=7,1,0))))))</f>
        <v>2</v>
      </c>
      <c r="U7094" s="781">
        <f>VLOOKUP(C7094,METADATA!$A$5:$H$29,IF(E7094="HI",2,IF(E7094="LO",6,10))+IF(S7094=1,2,IF(D7094=7,1,(IF(WEEKDAY(B7094)=1,2,IF(WEEKDAY(B7094)=7,1,0))))))</f>
        <v>2</v>
      </c>
    </row>
    <row r="7095" spans="2:21" ht="13.95" customHeight="1" x14ac:dyDescent="0.25">
      <c r="B7095" s="784">
        <f t="shared" si="332"/>
        <v>45678</v>
      </c>
      <c r="C7095" s="785">
        <v>11</v>
      </c>
      <c r="D7095" s="786">
        <f>IFERROR((INDEX(METADATA!$T$2:$T$20,MATCH(B7095,METADATA!$S$2:$S$20,0))),0)</f>
        <v>0</v>
      </c>
      <c r="E7095" s="785" t="str">
        <f t="shared" si="330"/>
        <v>LO</v>
      </c>
      <c r="F7095" s="786">
        <f>VLOOKUP(C7095,METADATA!$A$5:$H$29,IF(E7095="HI",2,IF(E7095="LO",6,10))+IF(D7095=1,2,IF(D7095=7,1,(IF(WEEKDAY(B7095)=1,2,IF(WEEKDAY(B7095)=7,1,0))))))</f>
        <v>2</v>
      </c>
      <c r="G7095" s="786">
        <f>VLOOKUP(C7095,METADATA!$J$5:$Q$29,IF(E7095="HI",2,IF(E7095="LO",6,10))+IF(D7095=1,2,IF(D7095=7,1,(IF(WEEKDAY(B7095)=1,2,IF(WEEKDAY(B7095)=7,1,0))))))</f>
        <v>2</v>
      </c>
      <c r="H7095" s="787">
        <v>11938</v>
      </c>
      <c r="I7095" s="788">
        <v>3556.2250061035156</v>
      </c>
      <c r="K7095" s="795">
        <v>882.73749999999995</v>
      </c>
      <c r="M7095" s="798">
        <f t="shared" si="331"/>
        <v>12456.427268444028</v>
      </c>
      <c r="N7095" s="303"/>
      <c r="S7095" s="786">
        <v>0</v>
      </c>
      <c r="T7095" s="781">
        <f>VLOOKUP(C7095,METADATA!$J$5:$Q$29,IF(E7095="HI",2,IF(E7095="LO",6,10))+IF(S7095=1,2,IF(D7095=7,1,(IF(WEEKDAY(B7095)=1,2,IF(WEEKDAY(B7095)=7,1,0))))))</f>
        <v>2</v>
      </c>
      <c r="U7095" s="781">
        <f>VLOOKUP(C7095,METADATA!$A$5:$H$29,IF(E7095="HI",2,IF(E7095="LO",6,10))+IF(S7095=1,2,IF(D7095=7,1,(IF(WEEKDAY(B7095)=1,2,IF(WEEKDAY(B7095)=7,1,0))))))</f>
        <v>2</v>
      </c>
    </row>
    <row r="7096" spans="2:21" ht="13.95" customHeight="1" x14ac:dyDescent="0.25">
      <c r="B7096" s="784">
        <f t="shared" si="332"/>
        <v>45678</v>
      </c>
      <c r="C7096" s="785">
        <v>12</v>
      </c>
      <c r="D7096" s="786">
        <f>IFERROR((INDEX(METADATA!$T$2:$T$20,MATCH(B7096,METADATA!$S$2:$S$20,0))),0)</f>
        <v>0</v>
      </c>
      <c r="E7096" s="785" t="str">
        <f t="shared" si="330"/>
        <v>LO</v>
      </c>
      <c r="F7096" s="786">
        <f>VLOOKUP(C7096,METADATA!$A$5:$H$29,IF(E7096="HI",2,IF(E7096="LO",6,10))+IF(D7096=1,2,IF(D7096=7,1,(IF(WEEKDAY(B7096)=1,2,IF(WEEKDAY(B7096)=7,1,0))))))</f>
        <v>2</v>
      </c>
      <c r="G7096" s="786">
        <f>VLOOKUP(C7096,METADATA!$J$5:$Q$29,IF(E7096="HI",2,IF(E7096="LO",6,10))+IF(D7096=1,2,IF(D7096=7,1,(IF(WEEKDAY(B7096)=1,2,IF(WEEKDAY(B7096)=7,1,0))))))</f>
        <v>2</v>
      </c>
      <c r="H7096" s="787">
        <v>11969.75</v>
      </c>
      <c r="I7096" s="788">
        <v>3806.1100463867188</v>
      </c>
      <c r="K7096" s="795">
        <v>909.3125</v>
      </c>
      <c r="M7096" s="798">
        <f t="shared" si="331"/>
        <v>12560.310057785433</v>
      </c>
      <c r="N7096" s="303"/>
      <c r="S7096" s="786">
        <v>0</v>
      </c>
      <c r="T7096" s="781">
        <f>VLOOKUP(C7096,METADATA!$J$5:$Q$29,IF(E7096="HI",2,IF(E7096="LO",6,10))+IF(S7096=1,2,IF(D7096=7,1,(IF(WEEKDAY(B7096)=1,2,IF(WEEKDAY(B7096)=7,1,0))))))</f>
        <v>2</v>
      </c>
      <c r="U7096" s="781">
        <f>VLOOKUP(C7096,METADATA!$A$5:$H$29,IF(E7096="HI",2,IF(E7096="LO",6,10))+IF(S7096=1,2,IF(D7096=7,1,(IF(WEEKDAY(B7096)=1,2,IF(WEEKDAY(B7096)=7,1,0))))))</f>
        <v>2</v>
      </c>
    </row>
    <row r="7097" spans="2:21" ht="13.95" customHeight="1" x14ac:dyDescent="0.25">
      <c r="B7097" s="784">
        <f t="shared" si="332"/>
        <v>45678</v>
      </c>
      <c r="C7097" s="785">
        <v>13</v>
      </c>
      <c r="D7097" s="786">
        <f>IFERROR((INDEX(METADATA!$T$2:$T$20,MATCH(B7097,METADATA!$S$2:$S$20,0))),0)</f>
        <v>0</v>
      </c>
      <c r="E7097" s="785" t="str">
        <f t="shared" si="330"/>
        <v>LO</v>
      </c>
      <c r="F7097" s="786">
        <f>VLOOKUP(C7097,METADATA!$A$5:$H$29,IF(E7097="HI",2,IF(E7097="LO",6,10))+IF(D7097=1,2,IF(D7097=7,1,(IF(WEEKDAY(B7097)=1,2,IF(WEEKDAY(B7097)=7,1,0))))))</f>
        <v>2</v>
      </c>
      <c r="G7097" s="786">
        <f>VLOOKUP(C7097,METADATA!$J$5:$Q$29,IF(E7097="HI",2,IF(E7097="LO",6,10))+IF(D7097=1,2,IF(D7097=7,1,(IF(WEEKDAY(B7097)=1,2,IF(WEEKDAY(B7097)=7,1,0))))))</f>
        <v>2</v>
      </c>
      <c r="H7097" s="787">
        <v>11674.5</v>
      </c>
      <c r="I7097" s="788">
        <v>3432.217529296875</v>
      </c>
      <c r="K7097" s="795">
        <v>905.6</v>
      </c>
      <c r="M7097" s="798">
        <f t="shared" si="331"/>
        <v>12168.568831970864</v>
      </c>
      <c r="N7097" s="303"/>
      <c r="S7097" s="786">
        <v>0</v>
      </c>
      <c r="T7097" s="781">
        <f>VLOOKUP(C7097,METADATA!$J$5:$Q$29,IF(E7097="HI",2,IF(E7097="LO",6,10))+IF(S7097=1,2,IF(D7097=7,1,(IF(WEEKDAY(B7097)=1,2,IF(WEEKDAY(B7097)=7,1,0))))))</f>
        <v>2</v>
      </c>
      <c r="U7097" s="781">
        <f>VLOOKUP(C7097,METADATA!$A$5:$H$29,IF(E7097="HI",2,IF(E7097="LO",6,10))+IF(S7097=1,2,IF(D7097=7,1,(IF(WEEKDAY(B7097)=1,2,IF(WEEKDAY(B7097)=7,1,0))))))</f>
        <v>2</v>
      </c>
    </row>
    <row r="7098" spans="2:21" ht="13.95" customHeight="1" x14ac:dyDescent="0.25">
      <c r="B7098" s="784">
        <f t="shared" si="332"/>
        <v>45678</v>
      </c>
      <c r="C7098" s="785">
        <v>14</v>
      </c>
      <c r="D7098" s="786">
        <f>IFERROR((INDEX(METADATA!$T$2:$T$20,MATCH(B7098,METADATA!$S$2:$S$20,0))),0)</f>
        <v>0</v>
      </c>
      <c r="E7098" s="785" t="str">
        <f t="shared" si="330"/>
        <v>LO</v>
      </c>
      <c r="F7098" s="786">
        <f>VLOOKUP(C7098,METADATA!$A$5:$H$29,IF(E7098="HI",2,IF(E7098="LO",6,10))+IF(D7098=1,2,IF(D7098=7,1,(IF(WEEKDAY(B7098)=1,2,IF(WEEKDAY(B7098)=7,1,0))))))</f>
        <v>2</v>
      </c>
      <c r="G7098" s="786">
        <f>VLOOKUP(C7098,METADATA!$J$5:$Q$29,IF(E7098="HI",2,IF(E7098="LO",6,10))+IF(D7098=1,2,IF(D7098=7,1,(IF(WEEKDAY(B7098)=1,2,IF(WEEKDAY(B7098)=7,1,0))))))</f>
        <v>2</v>
      </c>
      <c r="H7098" s="787">
        <v>11344</v>
      </c>
      <c r="I7098" s="788">
        <v>2762.3400366157293</v>
      </c>
      <c r="K7098" s="795">
        <v>913.98749999999995</v>
      </c>
      <c r="M7098" s="798">
        <f t="shared" si="331"/>
        <v>11675.481081218461</v>
      </c>
      <c r="N7098" s="303"/>
      <c r="S7098" s="786">
        <v>0</v>
      </c>
      <c r="T7098" s="781">
        <f>VLOOKUP(C7098,METADATA!$J$5:$Q$29,IF(E7098="HI",2,IF(E7098="LO",6,10))+IF(S7098=1,2,IF(D7098=7,1,(IF(WEEKDAY(B7098)=1,2,IF(WEEKDAY(B7098)=7,1,0))))))</f>
        <v>2</v>
      </c>
      <c r="U7098" s="781">
        <f>VLOOKUP(C7098,METADATA!$A$5:$H$29,IF(E7098="HI",2,IF(E7098="LO",6,10))+IF(S7098=1,2,IF(D7098=7,1,(IF(WEEKDAY(B7098)=1,2,IF(WEEKDAY(B7098)=7,1,0))))))</f>
        <v>2</v>
      </c>
    </row>
    <row r="7099" spans="2:21" ht="13.95" customHeight="1" x14ac:dyDescent="0.25">
      <c r="B7099" s="784">
        <f t="shared" si="332"/>
        <v>45678</v>
      </c>
      <c r="C7099" s="785">
        <v>15</v>
      </c>
      <c r="D7099" s="786">
        <f>IFERROR((INDEX(METADATA!$T$2:$T$20,MATCH(B7099,METADATA!$S$2:$S$20,0))),0)</f>
        <v>0</v>
      </c>
      <c r="E7099" s="785" t="str">
        <f t="shared" si="330"/>
        <v>LO</v>
      </c>
      <c r="F7099" s="786">
        <f>VLOOKUP(C7099,METADATA!$A$5:$H$29,IF(E7099="HI",2,IF(E7099="LO",6,10))+IF(D7099=1,2,IF(D7099=7,1,(IF(WEEKDAY(B7099)=1,2,IF(WEEKDAY(B7099)=7,1,0))))))</f>
        <v>2</v>
      </c>
      <c r="G7099" s="786">
        <f>VLOOKUP(C7099,METADATA!$J$5:$Q$29,IF(E7099="HI",2,IF(E7099="LO",6,10))+IF(D7099=1,2,IF(D7099=7,1,(IF(WEEKDAY(B7099)=1,2,IF(WEEKDAY(B7099)=7,1,0))))))</f>
        <v>2</v>
      </c>
      <c r="H7099" s="787">
        <v>11582</v>
      </c>
      <c r="I7099" s="788">
        <v>4188.8200378417969</v>
      </c>
      <c r="K7099" s="795">
        <v>902.26250000000005</v>
      </c>
      <c r="M7099" s="798">
        <f t="shared" si="331"/>
        <v>12316.20628722274</v>
      </c>
      <c r="N7099" s="303"/>
      <c r="S7099" s="786">
        <v>0</v>
      </c>
      <c r="T7099" s="781">
        <f>VLOOKUP(C7099,METADATA!$J$5:$Q$29,IF(E7099="HI",2,IF(E7099="LO",6,10))+IF(S7099=1,2,IF(D7099=7,1,(IF(WEEKDAY(B7099)=1,2,IF(WEEKDAY(B7099)=7,1,0))))))</f>
        <v>2</v>
      </c>
      <c r="U7099" s="781">
        <f>VLOOKUP(C7099,METADATA!$A$5:$H$29,IF(E7099="HI",2,IF(E7099="LO",6,10))+IF(S7099=1,2,IF(D7099=7,1,(IF(WEEKDAY(B7099)=1,2,IF(WEEKDAY(B7099)=7,1,0))))))</f>
        <v>2</v>
      </c>
    </row>
    <row r="7100" spans="2:21" ht="13.95" customHeight="1" x14ac:dyDescent="0.25">
      <c r="B7100" s="784">
        <f t="shared" si="332"/>
        <v>45678</v>
      </c>
      <c r="C7100" s="785">
        <v>16</v>
      </c>
      <c r="D7100" s="786">
        <f>IFERROR((INDEX(METADATA!$T$2:$T$20,MATCH(B7100,METADATA!$S$2:$S$20,0))),0)</f>
        <v>0</v>
      </c>
      <c r="E7100" s="785" t="str">
        <f t="shared" si="330"/>
        <v>LO</v>
      </c>
      <c r="F7100" s="786">
        <f>VLOOKUP(C7100,METADATA!$A$5:$H$29,IF(E7100="HI",2,IF(E7100="LO",6,10))+IF(D7100=1,2,IF(D7100=7,1,(IF(WEEKDAY(B7100)=1,2,IF(WEEKDAY(B7100)=7,1,0))))))</f>
        <v>2</v>
      </c>
      <c r="G7100" s="786">
        <f>VLOOKUP(C7100,METADATA!$J$5:$Q$29,IF(E7100="HI",2,IF(E7100="LO",6,10))+IF(D7100=1,2,IF(D7100=7,1,(IF(WEEKDAY(B7100)=1,2,IF(WEEKDAY(B7100)=7,1,0))))))</f>
        <v>2</v>
      </c>
      <c r="H7100" s="787">
        <v>12157.5</v>
      </c>
      <c r="I7100" s="788">
        <v>4563.5399169921875</v>
      </c>
      <c r="K7100" s="795">
        <v>933.76250000000005</v>
      </c>
      <c r="M7100" s="798">
        <f t="shared" si="331"/>
        <v>12985.78849450356</v>
      </c>
      <c r="N7100" s="303"/>
      <c r="S7100" s="786">
        <v>0</v>
      </c>
      <c r="T7100" s="781">
        <f>VLOOKUP(C7100,METADATA!$J$5:$Q$29,IF(E7100="HI",2,IF(E7100="LO",6,10))+IF(S7100=1,2,IF(D7100=7,1,(IF(WEEKDAY(B7100)=1,2,IF(WEEKDAY(B7100)=7,1,0))))))</f>
        <v>2</v>
      </c>
      <c r="U7100" s="781">
        <f>VLOOKUP(C7100,METADATA!$A$5:$H$29,IF(E7100="HI",2,IF(E7100="LO",6,10))+IF(S7100=1,2,IF(D7100=7,1,(IF(WEEKDAY(B7100)=1,2,IF(WEEKDAY(B7100)=7,1,0))))))</f>
        <v>2</v>
      </c>
    </row>
    <row r="7101" spans="2:21" ht="13.95" customHeight="1" x14ac:dyDescent="0.25">
      <c r="B7101" s="784">
        <f t="shared" si="332"/>
        <v>45678</v>
      </c>
      <c r="C7101" s="785">
        <v>17</v>
      </c>
      <c r="D7101" s="786">
        <f>IFERROR((INDEX(METADATA!$T$2:$T$20,MATCH(B7101,METADATA!$S$2:$S$20,0))),0)</f>
        <v>0</v>
      </c>
      <c r="E7101" s="785" t="str">
        <f t="shared" si="330"/>
        <v>LO</v>
      </c>
      <c r="F7101" s="786">
        <f>VLOOKUP(C7101,METADATA!$A$5:$H$29,IF(E7101="HI",2,IF(E7101="LO",6,10))+IF(D7101=1,2,IF(D7101=7,1,(IF(WEEKDAY(B7101)=1,2,IF(WEEKDAY(B7101)=7,1,0))))))</f>
        <v>2</v>
      </c>
      <c r="G7101" s="786">
        <f>VLOOKUP(C7101,METADATA!$J$5:$Q$29,IF(E7101="HI",2,IF(E7101="LO",6,10))+IF(D7101=1,2,IF(D7101=7,1,(IF(WEEKDAY(B7101)=1,2,IF(WEEKDAY(B7101)=7,1,0))))))</f>
        <v>2</v>
      </c>
      <c r="H7101" s="787">
        <v>13136.5</v>
      </c>
      <c r="I7101" s="788">
        <v>4580.4000244140625</v>
      </c>
      <c r="K7101" s="795">
        <v>0</v>
      </c>
      <c r="M7101" s="798">
        <f t="shared" si="331"/>
        <v>13912.142057700976</v>
      </c>
      <c r="N7101" s="303"/>
      <c r="S7101" s="786">
        <v>0</v>
      </c>
      <c r="T7101" s="781">
        <f>VLOOKUP(C7101,METADATA!$J$5:$Q$29,IF(E7101="HI",2,IF(E7101="LO",6,10))+IF(S7101=1,2,IF(D7101=7,1,(IF(WEEKDAY(B7101)=1,2,IF(WEEKDAY(B7101)=7,1,0))))))</f>
        <v>2</v>
      </c>
      <c r="U7101" s="781">
        <f>VLOOKUP(C7101,METADATA!$A$5:$H$29,IF(E7101="HI",2,IF(E7101="LO",6,10))+IF(S7101=1,2,IF(D7101=7,1,(IF(WEEKDAY(B7101)=1,2,IF(WEEKDAY(B7101)=7,1,0))))))</f>
        <v>2</v>
      </c>
    </row>
    <row r="7102" spans="2:21" ht="13.95" customHeight="1" x14ac:dyDescent="0.25">
      <c r="B7102" s="784">
        <f t="shared" si="332"/>
        <v>45678</v>
      </c>
      <c r="C7102" s="785">
        <v>18</v>
      </c>
      <c r="D7102" s="786">
        <f>IFERROR((INDEX(METADATA!$T$2:$T$20,MATCH(B7102,METADATA!$S$2:$S$20,0))),0)</f>
        <v>0</v>
      </c>
      <c r="E7102" s="785" t="str">
        <f t="shared" si="330"/>
        <v>LO</v>
      </c>
      <c r="F7102" s="786">
        <f>VLOOKUP(C7102,METADATA!$A$5:$H$29,IF(E7102="HI",2,IF(E7102="LO",6,10))+IF(D7102=1,2,IF(D7102=7,1,(IF(WEEKDAY(B7102)=1,2,IF(WEEKDAY(B7102)=7,1,0))))))</f>
        <v>1</v>
      </c>
      <c r="G7102" s="786">
        <f>VLOOKUP(C7102,METADATA!$J$5:$Q$29,IF(E7102="HI",2,IF(E7102="LO",6,10))+IF(D7102=1,2,IF(D7102=7,1,(IF(WEEKDAY(B7102)=1,2,IF(WEEKDAY(B7102)=7,1,0))))))</f>
        <v>1</v>
      </c>
      <c r="H7102" s="787">
        <v>13552</v>
      </c>
      <c r="I7102" s="788">
        <v>4379.1599426269531</v>
      </c>
      <c r="K7102" s="795">
        <v>0</v>
      </c>
      <c r="M7102" s="798">
        <f t="shared" si="331"/>
        <v>14241.971275181975</v>
      </c>
      <c r="N7102" s="303"/>
      <c r="S7102" s="786">
        <v>0</v>
      </c>
      <c r="T7102" s="781">
        <f>VLOOKUP(C7102,METADATA!$J$5:$Q$29,IF(E7102="HI",2,IF(E7102="LO",6,10))+IF(S7102=1,2,IF(D7102=7,1,(IF(WEEKDAY(B7102)=1,2,IF(WEEKDAY(B7102)=7,1,0))))))</f>
        <v>1</v>
      </c>
      <c r="U7102" s="781">
        <f>VLOOKUP(C7102,METADATA!$A$5:$H$29,IF(E7102="HI",2,IF(E7102="LO",6,10))+IF(S7102=1,2,IF(D7102=7,1,(IF(WEEKDAY(B7102)=1,2,IF(WEEKDAY(B7102)=7,1,0))))))</f>
        <v>1</v>
      </c>
    </row>
    <row r="7103" spans="2:21" ht="13.95" customHeight="1" x14ac:dyDescent="0.25">
      <c r="B7103" s="784">
        <f t="shared" si="332"/>
        <v>45678</v>
      </c>
      <c r="C7103" s="785">
        <v>19</v>
      </c>
      <c r="D7103" s="786">
        <f>IFERROR((INDEX(METADATA!$T$2:$T$20,MATCH(B7103,METADATA!$S$2:$S$20,0))),0)</f>
        <v>0</v>
      </c>
      <c r="E7103" s="785" t="str">
        <f t="shared" si="330"/>
        <v>LO</v>
      </c>
      <c r="F7103" s="786">
        <f>VLOOKUP(C7103,METADATA!$A$5:$H$29,IF(E7103="HI",2,IF(E7103="LO",6,10))+IF(D7103=1,2,IF(D7103=7,1,(IF(WEEKDAY(B7103)=1,2,IF(WEEKDAY(B7103)=7,1,0))))))</f>
        <v>1</v>
      </c>
      <c r="G7103" s="786">
        <f>VLOOKUP(C7103,METADATA!$J$5:$Q$29,IF(E7103="HI",2,IF(E7103="LO",6,10))+IF(D7103=1,2,IF(D7103=7,1,(IF(WEEKDAY(B7103)=1,2,IF(WEEKDAY(B7103)=7,1,0))))))</f>
        <v>1</v>
      </c>
      <c r="H7103" s="787">
        <v>12661.25</v>
      </c>
      <c r="I7103" s="788">
        <v>3536.3224792480469</v>
      </c>
      <c r="K7103" s="795">
        <v>0</v>
      </c>
      <c r="M7103" s="798">
        <f t="shared" si="331"/>
        <v>13145.829309698764</v>
      </c>
      <c r="N7103" s="303"/>
      <c r="S7103" s="786">
        <v>0</v>
      </c>
      <c r="T7103" s="781">
        <f>VLOOKUP(C7103,METADATA!$J$5:$Q$29,IF(E7103="HI",2,IF(E7103="LO",6,10))+IF(S7103=1,2,IF(D7103=7,1,(IF(WEEKDAY(B7103)=1,2,IF(WEEKDAY(B7103)=7,1,0))))))</f>
        <v>1</v>
      </c>
      <c r="U7103" s="781">
        <f>VLOOKUP(C7103,METADATA!$A$5:$H$29,IF(E7103="HI",2,IF(E7103="LO",6,10))+IF(S7103=1,2,IF(D7103=7,1,(IF(WEEKDAY(B7103)=1,2,IF(WEEKDAY(B7103)=7,1,0))))))</f>
        <v>1</v>
      </c>
    </row>
    <row r="7104" spans="2:21" ht="13.95" customHeight="1" x14ac:dyDescent="0.25">
      <c r="B7104" s="784">
        <f t="shared" si="332"/>
        <v>45678</v>
      </c>
      <c r="C7104" s="785">
        <v>20</v>
      </c>
      <c r="D7104" s="786">
        <f>IFERROR((INDEX(METADATA!$T$2:$T$20,MATCH(B7104,METADATA!$S$2:$S$20,0))),0)</f>
        <v>0</v>
      </c>
      <c r="E7104" s="785" t="str">
        <f t="shared" si="330"/>
        <v>LO</v>
      </c>
      <c r="F7104" s="786">
        <f>VLOOKUP(C7104,METADATA!$A$5:$H$29,IF(E7104="HI",2,IF(E7104="LO",6,10))+IF(D7104=1,2,IF(D7104=7,1,(IF(WEEKDAY(B7104)=1,2,IF(WEEKDAY(B7104)=7,1,0))))))</f>
        <v>1</v>
      </c>
      <c r="G7104" s="786">
        <f>VLOOKUP(C7104,METADATA!$J$5:$Q$29,IF(E7104="HI",2,IF(E7104="LO",6,10))+IF(D7104=1,2,IF(D7104=7,1,(IF(WEEKDAY(B7104)=1,2,IF(WEEKDAY(B7104)=7,1,0))))))</f>
        <v>2</v>
      </c>
      <c r="H7104" s="787">
        <v>11051.25</v>
      </c>
      <c r="I7104" s="788">
        <v>3609.094970703125</v>
      </c>
      <c r="K7104" s="795">
        <v>0</v>
      </c>
      <c r="M7104" s="798">
        <f t="shared" si="331"/>
        <v>11625.648070970263</v>
      </c>
      <c r="N7104" s="303"/>
      <c r="S7104" s="786">
        <v>0</v>
      </c>
      <c r="T7104" s="781">
        <f>VLOOKUP(C7104,METADATA!$J$5:$Q$29,IF(E7104="HI",2,IF(E7104="LO",6,10))+IF(S7104=1,2,IF(D7104=7,1,(IF(WEEKDAY(B7104)=1,2,IF(WEEKDAY(B7104)=7,1,0))))))</f>
        <v>2</v>
      </c>
      <c r="U7104" s="781">
        <f>VLOOKUP(C7104,METADATA!$A$5:$H$29,IF(E7104="HI",2,IF(E7104="LO",6,10))+IF(S7104=1,2,IF(D7104=7,1,(IF(WEEKDAY(B7104)=1,2,IF(WEEKDAY(B7104)=7,1,0))))))</f>
        <v>1</v>
      </c>
    </row>
    <row r="7105" spans="2:21" ht="13.95" customHeight="1" x14ac:dyDescent="0.25">
      <c r="B7105" s="784">
        <f t="shared" si="332"/>
        <v>45678</v>
      </c>
      <c r="C7105" s="785">
        <v>21</v>
      </c>
      <c r="D7105" s="786">
        <f>IFERROR((INDEX(METADATA!$T$2:$T$20,MATCH(B7105,METADATA!$S$2:$S$20,0))),0)</f>
        <v>0</v>
      </c>
      <c r="E7105" s="785" t="str">
        <f t="shared" si="330"/>
        <v>LO</v>
      </c>
      <c r="F7105" s="786">
        <f>VLOOKUP(C7105,METADATA!$A$5:$H$29,IF(E7105="HI",2,IF(E7105="LO",6,10))+IF(D7105=1,2,IF(D7105=7,1,(IF(WEEKDAY(B7105)=1,2,IF(WEEKDAY(B7105)=7,1,0))))))</f>
        <v>2</v>
      </c>
      <c r="G7105" s="786">
        <f>VLOOKUP(C7105,METADATA!$J$5:$Q$29,IF(E7105="HI",2,IF(E7105="LO",6,10))+IF(D7105=1,2,IF(D7105=7,1,(IF(WEEKDAY(B7105)=1,2,IF(WEEKDAY(B7105)=7,1,0))))))</f>
        <v>2</v>
      </c>
      <c r="H7105" s="787">
        <v>10064.25</v>
      </c>
      <c r="I7105" s="788">
        <v>4650.4249572753906</v>
      </c>
      <c r="K7105" s="795">
        <v>0</v>
      </c>
      <c r="M7105" s="798">
        <f t="shared" si="331"/>
        <v>11086.729921205342</v>
      </c>
      <c r="N7105" s="303"/>
      <c r="S7105" s="786">
        <v>0</v>
      </c>
      <c r="T7105" s="781">
        <f>VLOOKUP(C7105,METADATA!$J$5:$Q$29,IF(E7105="HI",2,IF(E7105="LO",6,10))+IF(S7105=1,2,IF(D7105=7,1,(IF(WEEKDAY(B7105)=1,2,IF(WEEKDAY(B7105)=7,1,0))))))</f>
        <v>2</v>
      </c>
      <c r="U7105" s="781">
        <f>VLOOKUP(C7105,METADATA!$A$5:$H$29,IF(E7105="HI",2,IF(E7105="LO",6,10))+IF(S7105=1,2,IF(D7105=7,1,(IF(WEEKDAY(B7105)=1,2,IF(WEEKDAY(B7105)=7,1,0))))))</f>
        <v>2</v>
      </c>
    </row>
    <row r="7106" spans="2:21" ht="13.95" customHeight="1" x14ac:dyDescent="0.25">
      <c r="B7106" s="784">
        <f t="shared" si="332"/>
        <v>45678</v>
      </c>
      <c r="C7106" s="785">
        <v>22</v>
      </c>
      <c r="D7106" s="786">
        <f>IFERROR((INDEX(METADATA!$T$2:$T$20,MATCH(B7106,METADATA!$S$2:$S$20,0))),0)</f>
        <v>0</v>
      </c>
      <c r="E7106" s="785" t="str">
        <f t="shared" si="330"/>
        <v>LO</v>
      </c>
      <c r="F7106" s="786">
        <f>VLOOKUP(C7106,METADATA!$A$5:$H$29,IF(E7106="HI",2,IF(E7106="LO",6,10))+IF(D7106=1,2,IF(D7106=7,1,(IF(WEEKDAY(B7106)=1,2,IF(WEEKDAY(B7106)=7,1,0))))))</f>
        <v>3</v>
      </c>
      <c r="G7106" s="786">
        <f>VLOOKUP(C7106,METADATA!$J$5:$Q$29,IF(E7106="HI",2,IF(E7106="LO",6,10))+IF(D7106=1,2,IF(D7106=7,1,(IF(WEEKDAY(B7106)=1,2,IF(WEEKDAY(B7106)=7,1,0))))))</f>
        <v>3</v>
      </c>
      <c r="H7106" s="787">
        <v>9147.25</v>
      </c>
      <c r="I7106" s="788">
        <v>4908.0750427246094</v>
      </c>
      <c r="K7106" s="795">
        <v>0</v>
      </c>
      <c r="M7106" s="798">
        <f t="shared" si="331"/>
        <v>10380.818040381797</v>
      </c>
      <c r="N7106" s="303"/>
      <c r="S7106" s="786">
        <v>0</v>
      </c>
      <c r="T7106" s="781">
        <f>VLOOKUP(C7106,METADATA!$J$5:$Q$29,IF(E7106="HI",2,IF(E7106="LO",6,10))+IF(S7106=1,2,IF(D7106=7,1,(IF(WEEKDAY(B7106)=1,2,IF(WEEKDAY(B7106)=7,1,0))))))</f>
        <v>3</v>
      </c>
      <c r="U7106" s="781">
        <f>VLOOKUP(C7106,METADATA!$A$5:$H$29,IF(E7106="HI",2,IF(E7106="LO",6,10))+IF(S7106=1,2,IF(D7106=7,1,(IF(WEEKDAY(B7106)=1,2,IF(WEEKDAY(B7106)=7,1,0))))))</f>
        <v>3</v>
      </c>
    </row>
    <row r="7107" spans="2:21" ht="13.95" customHeight="1" x14ac:dyDescent="0.25">
      <c r="B7107" s="784">
        <f t="shared" si="332"/>
        <v>45678</v>
      </c>
      <c r="C7107" s="785">
        <v>23</v>
      </c>
      <c r="D7107" s="786">
        <f>IFERROR((INDEX(METADATA!$T$2:$T$20,MATCH(B7107,METADATA!$S$2:$S$20,0))),0)</f>
        <v>0</v>
      </c>
      <c r="E7107" s="785" t="str">
        <f t="shared" si="330"/>
        <v>LO</v>
      </c>
      <c r="F7107" s="786">
        <f>VLOOKUP(C7107,METADATA!$A$5:$H$29,IF(E7107="HI",2,IF(E7107="LO",6,10))+IF(D7107=1,2,IF(D7107=7,1,(IF(WEEKDAY(B7107)=1,2,IF(WEEKDAY(B7107)=7,1,0))))))</f>
        <v>3</v>
      </c>
      <c r="G7107" s="786">
        <f>VLOOKUP(C7107,METADATA!$J$5:$Q$29,IF(E7107="HI",2,IF(E7107="LO",6,10))+IF(D7107=1,2,IF(D7107=7,1,(IF(WEEKDAY(B7107)=1,2,IF(WEEKDAY(B7107)=7,1,0))))))</f>
        <v>3</v>
      </c>
      <c r="H7107" s="787">
        <v>8240.25</v>
      </c>
      <c r="I7107" s="788">
        <v>4705.1099853515625</v>
      </c>
      <c r="K7107" s="795">
        <v>0</v>
      </c>
      <c r="M7107" s="798">
        <f t="shared" si="331"/>
        <v>9488.9293409085403</v>
      </c>
      <c r="N7107" s="303"/>
      <c r="S7107" s="786">
        <v>0</v>
      </c>
      <c r="T7107" s="781">
        <f>VLOOKUP(C7107,METADATA!$J$5:$Q$29,IF(E7107="HI",2,IF(E7107="LO",6,10))+IF(S7107=1,2,IF(D7107=7,1,(IF(WEEKDAY(B7107)=1,2,IF(WEEKDAY(B7107)=7,1,0))))))</f>
        <v>3</v>
      </c>
      <c r="U7107" s="781">
        <f>VLOOKUP(C7107,METADATA!$A$5:$H$29,IF(E7107="HI",2,IF(E7107="LO",6,10))+IF(S7107=1,2,IF(D7107=7,1,(IF(WEEKDAY(B7107)=1,2,IF(WEEKDAY(B7107)=7,1,0))))))</f>
        <v>3</v>
      </c>
    </row>
    <row r="7108" spans="2:21" ht="13.95" customHeight="1" x14ac:dyDescent="0.25">
      <c r="B7108" s="784">
        <f t="shared" si="332"/>
        <v>45679</v>
      </c>
      <c r="C7108" s="785">
        <v>0</v>
      </c>
      <c r="D7108" s="786">
        <f>IFERROR((INDEX(METADATA!$T$2:$T$20,MATCH(B7108,METADATA!$S$2:$S$20,0))),0)</f>
        <v>0</v>
      </c>
      <c r="E7108" s="785" t="str">
        <f t="shared" ref="E7108:E7171" si="333">IF(B7108="","",IF(AND(MONTH(B7108)&gt;=MONTH($AA$9),MONTH(B7108)&lt;=MONTH($AA$11)),"HI","LO"))</f>
        <v>LO</v>
      </c>
      <c r="F7108" s="786">
        <f>VLOOKUP(C7108,METADATA!$A$5:$H$29,IF(E7108="HI",2,IF(E7108="LO",6,10))+IF(D7108=1,2,IF(D7108=7,1,(IF(WEEKDAY(B7108)=1,2,IF(WEEKDAY(B7108)=7,1,0))))))</f>
        <v>3</v>
      </c>
      <c r="G7108" s="786">
        <f>VLOOKUP(C7108,METADATA!$J$5:$Q$29,IF(E7108="HI",2,IF(E7108="LO",6,10))+IF(D7108=1,2,IF(D7108=7,1,(IF(WEEKDAY(B7108)=1,2,IF(WEEKDAY(B7108)=7,1,0))))))</f>
        <v>3</v>
      </c>
      <c r="H7108" s="787">
        <v>7677.5</v>
      </c>
      <c r="I7108" s="788">
        <v>4612.0999145507813</v>
      </c>
      <c r="K7108" s="795">
        <v>0</v>
      </c>
      <c r="M7108" s="798">
        <f t="shared" ref="M7108:M7171" si="334">SQRT(H7108^2+I7108^2)</f>
        <v>8956.3090540578887</v>
      </c>
      <c r="N7108" s="303"/>
      <c r="S7108" s="786">
        <v>0</v>
      </c>
      <c r="T7108" s="781">
        <f>VLOOKUP(C7108,METADATA!$J$5:$Q$29,IF(E7108="HI",2,IF(E7108="LO",6,10))+IF(S7108=1,2,IF(D7108=7,1,(IF(WEEKDAY(B7108)=1,2,IF(WEEKDAY(B7108)=7,1,0))))))</f>
        <v>3</v>
      </c>
      <c r="U7108" s="781">
        <f>VLOOKUP(C7108,METADATA!$A$5:$H$29,IF(E7108="HI",2,IF(E7108="LO",6,10))+IF(S7108=1,2,IF(D7108=7,1,(IF(WEEKDAY(B7108)=1,2,IF(WEEKDAY(B7108)=7,1,0))))))</f>
        <v>3</v>
      </c>
    </row>
    <row r="7109" spans="2:21" ht="13.95" customHeight="1" x14ac:dyDescent="0.25">
      <c r="B7109" s="784">
        <f t="shared" si="332"/>
        <v>45679</v>
      </c>
      <c r="C7109" s="785">
        <v>1</v>
      </c>
      <c r="D7109" s="786">
        <f>IFERROR((INDEX(METADATA!$T$2:$T$20,MATCH(B7109,METADATA!$S$2:$S$20,0))),0)</f>
        <v>0</v>
      </c>
      <c r="E7109" s="785" t="str">
        <f t="shared" si="333"/>
        <v>LO</v>
      </c>
      <c r="F7109" s="786">
        <f>VLOOKUP(C7109,METADATA!$A$5:$H$29,IF(E7109="HI",2,IF(E7109="LO",6,10))+IF(D7109=1,2,IF(D7109=7,1,(IF(WEEKDAY(B7109)=1,2,IF(WEEKDAY(B7109)=7,1,0))))))</f>
        <v>3</v>
      </c>
      <c r="G7109" s="786">
        <f>VLOOKUP(C7109,METADATA!$J$5:$Q$29,IF(E7109="HI",2,IF(E7109="LO",6,10))+IF(D7109=1,2,IF(D7109=7,1,(IF(WEEKDAY(B7109)=1,2,IF(WEEKDAY(B7109)=7,1,0))))))</f>
        <v>3</v>
      </c>
      <c r="H7109" s="787">
        <v>7289</v>
      </c>
      <c r="I7109" s="788">
        <v>4617.8150329589844</v>
      </c>
      <c r="K7109" s="795">
        <v>0</v>
      </c>
      <c r="M7109" s="798">
        <f t="shared" si="334"/>
        <v>8628.6578723821222</v>
      </c>
      <c r="N7109" s="303"/>
      <c r="S7109" s="786">
        <v>0</v>
      </c>
      <c r="T7109" s="781">
        <f>VLOOKUP(C7109,METADATA!$J$5:$Q$29,IF(E7109="HI",2,IF(E7109="LO",6,10))+IF(S7109=1,2,IF(D7109=7,1,(IF(WEEKDAY(B7109)=1,2,IF(WEEKDAY(B7109)=7,1,0))))))</f>
        <v>3</v>
      </c>
      <c r="U7109" s="781">
        <f>VLOOKUP(C7109,METADATA!$A$5:$H$29,IF(E7109="HI",2,IF(E7109="LO",6,10))+IF(S7109=1,2,IF(D7109=7,1,(IF(WEEKDAY(B7109)=1,2,IF(WEEKDAY(B7109)=7,1,0))))))</f>
        <v>3</v>
      </c>
    </row>
    <row r="7110" spans="2:21" ht="13.95" customHeight="1" x14ac:dyDescent="0.25">
      <c r="B7110" s="784">
        <f t="shared" si="332"/>
        <v>45679</v>
      </c>
      <c r="C7110" s="785">
        <v>2</v>
      </c>
      <c r="D7110" s="786">
        <f>IFERROR((INDEX(METADATA!$T$2:$T$20,MATCH(B7110,METADATA!$S$2:$S$20,0))),0)</f>
        <v>0</v>
      </c>
      <c r="E7110" s="785" t="str">
        <f t="shared" si="333"/>
        <v>LO</v>
      </c>
      <c r="F7110" s="786">
        <f>VLOOKUP(C7110,METADATA!$A$5:$H$29,IF(E7110="HI",2,IF(E7110="LO",6,10))+IF(D7110=1,2,IF(D7110=7,1,(IF(WEEKDAY(B7110)=1,2,IF(WEEKDAY(B7110)=7,1,0))))))</f>
        <v>3</v>
      </c>
      <c r="G7110" s="786">
        <f>VLOOKUP(C7110,METADATA!$J$5:$Q$29,IF(E7110="HI",2,IF(E7110="LO",6,10))+IF(D7110=1,2,IF(D7110=7,1,(IF(WEEKDAY(B7110)=1,2,IF(WEEKDAY(B7110)=7,1,0))))))</f>
        <v>3</v>
      </c>
      <c r="H7110" s="787">
        <v>7188.5</v>
      </c>
      <c r="I7110" s="788">
        <v>4634.7901000976563</v>
      </c>
      <c r="K7110" s="795">
        <v>0</v>
      </c>
      <c r="M7110" s="798">
        <f t="shared" si="334"/>
        <v>8553.1170646708233</v>
      </c>
      <c r="N7110" s="303"/>
      <c r="S7110" s="786">
        <v>0</v>
      </c>
      <c r="T7110" s="781">
        <f>VLOOKUP(C7110,METADATA!$J$5:$Q$29,IF(E7110="HI",2,IF(E7110="LO",6,10))+IF(S7110=1,2,IF(D7110=7,1,(IF(WEEKDAY(B7110)=1,2,IF(WEEKDAY(B7110)=7,1,0))))))</f>
        <v>3</v>
      </c>
      <c r="U7110" s="781">
        <f>VLOOKUP(C7110,METADATA!$A$5:$H$29,IF(E7110="HI",2,IF(E7110="LO",6,10))+IF(S7110=1,2,IF(D7110=7,1,(IF(WEEKDAY(B7110)=1,2,IF(WEEKDAY(B7110)=7,1,0))))))</f>
        <v>3</v>
      </c>
    </row>
    <row r="7111" spans="2:21" ht="13.95" customHeight="1" x14ac:dyDescent="0.25">
      <c r="B7111" s="784">
        <f t="shared" si="332"/>
        <v>45679</v>
      </c>
      <c r="C7111" s="785">
        <v>3</v>
      </c>
      <c r="D7111" s="786">
        <f>IFERROR((INDEX(METADATA!$T$2:$T$20,MATCH(B7111,METADATA!$S$2:$S$20,0))),0)</f>
        <v>0</v>
      </c>
      <c r="E7111" s="785" t="str">
        <f t="shared" si="333"/>
        <v>LO</v>
      </c>
      <c r="F7111" s="786">
        <f>VLOOKUP(C7111,METADATA!$A$5:$H$29,IF(E7111="HI",2,IF(E7111="LO",6,10))+IF(D7111=1,2,IF(D7111=7,1,(IF(WEEKDAY(B7111)=1,2,IF(WEEKDAY(B7111)=7,1,0))))))</f>
        <v>3</v>
      </c>
      <c r="G7111" s="786">
        <f>VLOOKUP(C7111,METADATA!$J$5:$Q$29,IF(E7111="HI",2,IF(E7111="LO",6,10))+IF(D7111=1,2,IF(D7111=7,1,(IF(WEEKDAY(B7111)=1,2,IF(WEEKDAY(B7111)=7,1,0))))))</f>
        <v>3</v>
      </c>
      <c r="H7111" s="787">
        <v>7331.5</v>
      </c>
      <c r="I7111" s="788">
        <v>4565.5699768066406</v>
      </c>
      <c r="K7111" s="795">
        <v>0</v>
      </c>
      <c r="M7111" s="798">
        <f t="shared" si="334"/>
        <v>8636.8583097743467</v>
      </c>
      <c r="N7111" s="303"/>
      <c r="S7111" s="786">
        <v>0</v>
      </c>
      <c r="T7111" s="781">
        <f>VLOOKUP(C7111,METADATA!$J$5:$Q$29,IF(E7111="HI",2,IF(E7111="LO",6,10))+IF(S7111=1,2,IF(D7111=7,1,(IF(WEEKDAY(B7111)=1,2,IF(WEEKDAY(B7111)=7,1,0))))))</f>
        <v>3</v>
      </c>
      <c r="U7111" s="781">
        <f>VLOOKUP(C7111,METADATA!$A$5:$H$29,IF(E7111="HI",2,IF(E7111="LO",6,10))+IF(S7111=1,2,IF(D7111=7,1,(IF(WEEKDAY(B7111)=1,2,IF(WEEKDAY(B7111)=7,1,0))))))</f>
        <v>3</v>
      </c>
    </row>
    <row r="7112" spans="2:21" ht="13.95" customHeight="1" x14ac:dyDescent="0.25">
      <c r="B7112" s="784">
        <f t="shared" si="332"/>
        <v>45679</v>
      </c>
      <c r="C7112" s="785">
        <v>4</v>
      </c>
      <c r="D7112" s="786">
        <f>IFERROR((INDEX(METADATA!$T$2:$T$20,MATCH(B7112,METADATA!$S$2:$S$20,0))),0)</f>
        <v>0</v>
      </c>
      <c r="E7112" s="785" t="str">
        <f t="shared" si="333"/>
        <v>LO</v>
      </c>
      <c r="F7112" s="786">
        <f>VLOOKUP(C7112,METADATA!$A$5:$H$29,IF(E7112="HI",2,IF(E7112="LO",6,10))+IF(D7112=1,2,IF(D7112=7,1,(IF(WEEKDAY(B7112)=1,2,IF(WEEKDAY(B7112)=7,1,0))))))</f>
        <v>3</v>
      </c>
      <c r="G7112" s="786">
        <f>VLOOKUP(C7112,METADATA!$J$5:$Q$29,IF(E7112="HI",2,IF(E7112="LO",6,10))+IF(D7112=1,2,IF(D7112=7,1,(IF(WEEKDAY(B7112)=1,2,IF(WEEKDAY(B7112)=7,1,0))))))</f>
        <v>3</v>
      </c>
      <c r="H7112" s="787">
        <v>7698.75</v>
      </c>
      <c r="I7112" s="788">
        <v>4535.8850402832031</v>
      </c>
      <c r="K7112" s="795">
        <v>655.27499999999998</v>
      </c>
      <c r="M7112" s="798">
        <f t="shared" si="334"/>
        <v>8935.603206340631</v>
      </c>
      <c r="N7112" s="303"/>
      <c r="S7112" s="786">
        <v>0</v>
      </c>
      <c r="T7112" s="781">
        <f>VLOOKUP(C7112,METADATA!$J$5:$Q$29,IF(E7112="HI",2,IF(E7112="LO",6,10))+IF(S7112=1,2,IF(D7112=7,1,(IF(WEEKDAY(B7112)=1,2,IF(WEEKDAY(B7112)=7,1,0))))))</f>
        <v>3</v>
      </c>
      <c r="U7112" s="781">
        <f>VLOOKUP(C7112,METADATA!$A$5:$H$29,IF(E7112="HI",2,IF(E7112="LO",6,10))+IF(S7112=1,2,IF(D7112=7,1,(IF(WEEKDAY(B7112)=1,2,IF(WEEKDAY(B7112)=7,1,0))))))</f>
        <v>3</v>
      </c>
    </row>
    <row r="7113" spans="2:21" ht="13.95" customHeight="1" x14ac:dyDescent="0.25">
      <c r="B7113" s="784">
        <f t="shared" si="332"/>
        <v>45679</v>
      </c>
      <c r="C7113" s="785">
        <v>5</v>
      </c>
      <c r="D7113" s="786">
        <f>IFERROR((INDEX(METADATA!$T$2:$T$20,MATCH(B7113,METADATA!$S$2:$S$20,0))),0)</f>
        <v>0</v>
      </c>
      <c r="E7113" s="785" t="str">
        <f t="shared" si="333"/>
        <v>LO</v>
      </c>
      <c r="F7113" s="786">
        <f>VLOOKUP(C7113,METADATA!$A$5:$H$29,IF(E7113="HI",2,IF(E7113="LO",6,10))+IF(D7113=1,2,IF(D7113=7,1,(IF(WEEKDAY(B7113)=1,2,IF(WEEKDAY(B7113)=7,1,0))))))</f>
        <v>3</v>
      </c>
      <c r="G7113" s="786">
        <f>VLOOKUP(C7113,METADATA!$J$5:$Q$29,IF(E7113="HI",2,IF(E7113="LO",6,10))+IF(D7113=1,2,IF(D7113=7,1,(IF(WEEKDAY(B7113)=1,2,IF(WEEKDAY(B7113)=7,1,0))))))</f>
        <v>3</v>
      </c>
      <c r="H7113" s="787">
        <v>7990.75</v>
      </c>
      <c r="I7113" s="788">
        <v>4444.7250366210938</v>
      </c>
      <c r="K7113" s="795">
        <v>779.6875</v>
      </c>
      <c r="M7113" s="798">
        <f t="shared" si="334"/>
        <v>9143.7227765099251</v>
      </c>
      <c r="N7113" s="303"/>
      <c r="S7113" s="786">
        <v>0</v>
      </c>
      <c r="T7113" s="781">
        <f>VLOOKUP(C7113,METADATA!$J$5:$Q$29,IF(E7113="HI",2,IF(E7113="LO",6,10))+IF(S7113=1,2,IF(D7113=7,1,(IF(WEEKDAY(B7113)=1,2,IF(WEEKDAY(B7113)=7,1,0))))))</f>
        <v>3</v>
      </c>
      <c r="U7113" s="781">
        <f>VLOOKUP(C7113,METADATA!$A$5:$H$29,IF(E7113="HI",2,IF(E7113="LO",6,10))+IF(S7113=1,2,IF(D7113=7,1,(IF(WEEKDAY(B7113)=1,2,IF(WEEKDAY(B7113)=7,1,0))))))</f>
        <v>3</v>
      </c>
    </row>
    <row r="7114" spans="2:21" ht="13.95" customHeight="1" x14ac:dyDescent="0.25">
      <c r="B7114" s="784">
        <f t="shared" si="332"/>
        <v>45679</v>
      </c>
      <c r="C7114" s="785">
        <v>6</v>
      </c>
      <c r="D7114" s="786">
        <f>IFERROR((INDEX(METADATA!$T$2:$T$20,MATCH(B7114,METADATA!$S$2:$S$20,0))),0)</f>
        <v>0</v>
      </c>
      <c r="E7114" s="785" t="str">
        <f t="shared" si="333"/>
        <v>LO</v>
      </c>
      <c r="F7114" s="786">
        <f>VLOOKUP(C7114,METADATA!$A$5:$H$29,IF(E7114="HI",2,IF(E7114="LO",6,10))+IF(D7114=1,2,IF(D7114=7,1,(IF(WEEKDAY(B7114)=1,2,IF(WEEKDAY(B7114)=7,1,0))))))</f>
        <v>2</v>
      </c>
      <c r="G7114" s="786">
        <f>VLOOKUP(C7114,METADATA!$J$5:$Q$29,IF(E7114="HI",2,IF(E7114="LO",6,10))+IF(D7114=1,2,IF(D7114=7,1,(IF(WEEKDAY(B7114)=1,2,IF(WEEKDAY(B7114)=7,1,0))))))</f>
        <v>2</v>
      </c>
      <c r="H7114" s="787">
        <v>8756.75</v>
      </c>
      <c r="I7114" s="788">
        <v>4476.3200988769531</v>
      </c>
      <c r="K7114" s="795">
        <v>844.33749999999998</v>
      </c>
      <c r="M7114" s="798">
        <f t="shared" si="334"/>
        <v>9834.5367043958795</v>
      </c>
      <c r="N7114" s="303"/>
      <c r="S7114" s="786">
        <v>0</v>
      </c>
      <c r="T7114" s="781">
        <f>VLOOKUP(C7114,METADATA!$J$5:$Q$29,IF(E7114="HI",2,IF(E7114="LO",6,10))+IF(S7114=1,2,IF(D7114=7,1,(IF(WEEKDAY(B7114)=1,2,IF(WEEKDAY(B7114)=7,1,0))))))</f>
        <v>2</v>
      </c>
      <c r="U7114" s="781">
        <f>VLOOKUP(C7114,METADATA!$A$5:$H$29,IF(E7114="HI",2,IF(E7114="LO",6,10))+IF(S7114=1,2,IF(D7114=7,1,(IF(WEEKDAY(B7114)=1,2,IF(WEEKDAY(B7114)=7,1,0))))))</f>
        <v>2</v>
      </c>
    </row>
    <row r="7115" spans="2:21" ht="13.95" customHeight="1" x14ac:dyDescent="0.25">
      <c r="B7115" s="784">
        <f t="shared" si="332"/>
        <v>45679</v>
      </c>
      <c r="C7115" s="785">
        <v>7</v>
      </c>
      <c r="D7115" s="786">
        <f>IFERROR((INDEX(METADATA!$T$2:$T$20,MATCH(B7115,METADATA!$S$2:$S$20,0))),0)</f>
        <v>0</v>
      </c>
      <c r="E7115" s="785" t="str">
        <f t="shared" si="333"/>
        <v>LO</v>
      </c>
      <c r="F7115" s="786">
        <f>VLOOKUP(C7115,METADATA!$A$5:$H$29,IF(E7115="HI",2,IF(E7115="LO",6,10))+IF(D7115=1,2,IF(D7115=7,1,(IF(WEEKDAY(B7115)=1,2,IF(WEEKDAY(B7115)=7,1,0))))))</f>
        <v>1</v>
      </c>
      <c r="G7115" s="786">
        <f>VLOOKUP(C7115,METADATA!$J$5:$Q$29,IF(E7115="HI",2,IF(E7115="LO",6,10))+IF(D7115=1,2,IF(D7115=7,1,(IF(WEEKDAY(B7115)=1,2,IF(WEEKDAY(B7115)=7,1,0))))))</f>
        <v>1</v>
      </c>
      <c r="H7115" s="787">
        <v>9540.5</v>
      </c>
      <c r="I7115" s="788">
        <v>4438.3949279785156</v>
      </c>
      <c r="K7115" s="795">
        <v>882.38750000000005</v>
      </c>
      <c r="M7115" s="798">
        <f t="shared" si="334"/>
        <v>10522.380423968019</v>
      </c>
      <c r="N7115" s="303"/>
      <c r="S7115" s="786">
        <v>0</v>
      </c>
      <c r="T7115" s="781">
        <f>VLOOKUP(C7115,METADATA!$J$5:$Q$29,IF(E7115="HI",2,IF(E7115="LO",6,10))+IF(S7115=1,2,IF(D7115=7,1,(IF(WEEKDAY(B7115)=1,2,IF(WEEKDAY(B7115)=7,1,0))))))</f>
        <v>1</v>
      </c>
      <c r="U7115" s="781">
        <f>VLOOKUP(C7115,METADATA!$A$5:$H$29,IF(E7115="HI",2,IF(E7115="LO",6,10))+IF(S7115=1,2,IF(D7115=7,1,(IF(WEEKDAY(B7115)=1,2,IF(WEEKDAY(B7115)=7,1,0))))))</f>
        <v>1</v>
      </c>
    </row>
    <row r="7116" spans="2:21" ht="13.95" customHeight="1" x14ac:dyDescent="0.25">
      <c r="B7116" s="784">
        <f t="shared" si="332"/>
        <v>45679</v>
      </c>
      <c r="C7116" s="785">
        <v>8</v>
      </c>
      <c r="D7116" s="786">
        <f>IFERROR((INDEX(METADATA!$T$2:$T$20,MATCH(B7116,METADATA!$S$2:$S$20,0))),0)</f>
        <v>0</v>
      </c>
      <c r="E7116" s="785" t="str">
        <f t="shared" si="333"/>
        <v>LO</v>
      </c>
      <c r="F7116" s="786">
        <f>VLOOKUP(C7116,METADATA!$A$5:$H$29,IF(E7116="HI",2,IF(E7116="LO",6,10))+IF(D7116=1,2,IF(D7116=7,1,(IF(WEEKDAY(B7116)=1,2,IF(WEEKDAY(B7116)=7,1,0))))))</f>
        <v>1</v>
      </c>
      <c r="G7116" s="786">
        <f>VLOOKUP(C7116,METADATA!$J$5:$Q$29,IF(E7116="HI",2,IF(E7116="LO",6,10))+IF(D7116=1,2,IF(D7116=7,1,(IF(WEEKDAY(B7116)=1,2,IF(WEEKDAY(B7116)=7,1,0))))))</f>
        <v>1</v>
      </c>
      <c r="H7116" s="787">
        <v>10729.75</v>
      </c>
      <c r="I7116" s="788">
        <v>4317.47998046875</v>
      </c>
      <c r="K7116" s="795">
        <v>877.73749999999995</v>
      </c>
      <c r="M7116" s="798">
        <f t="shared" si="334"/>
        <v>11565.818969889182</v>
      </c>
      <c r="N7116" s="303"/>
      <c r="S7116" s="786">
        <v>0</v>
      </c>
      <c r="T7116" s="781">
        <f>VLOOKUP(C7116,METADATA!$J$5:$Q$29,IF(E7116="HI",2,IF(E7116="LO",6,10))+IF(S7116=1,2,IF(D7116=7,1,(IF(WEEKDAY(B7116)=1,2,IF(WEEKDAY(B7116)=7,1,0))))))</f>
        <v>1</v>
      </c>
      <c r="U7116" s="781">
        <f>VLOOKUP(C7116,METADATA!$A$5:$H$29,IF(E7116="HI",2,IF(E7116="LO",6,10))+IF(S7116=1,2,IF(D7116=7,1,(IF(WEEKDAY(B7116)=1,2,IF(WEEKDAY(B7116)=7,1,0))))))</f>
        <v>1</v>
      </c>
    </row>
    <row r="7117" spans="2:21" ht="13.95" customHeight="1" x14ac:dyDescent="0.25">
      <c r="B7117" s="784">
        <f t="shared" si="332"/>
        <v>45679</v>
      </c>
      <c r="C7117" s="785">
        <v>9</v>
      </c>
      <c r="D7117" s="786">
        <f>IFERROR((INDEX(METADATA!$T$2:$T$20,MATCH(B7117,METADATA!$S$2:$S$20,0))),0)</f>
        <v>0</v>
      </c>
      <c r="E7117" s="785" t="str">
        <f t="shared" si="333"/>
        <v>LO</v>
      </c>
      <c r="F7117" s="786">
        <f>VLOOKUP(C7117,METADATA!$A$5:$H$29,IF(E7117="HI",2,IF(E7117="LO",6,10))+IF(D7117=1,2,IF(D7117=7,1,(IF(WEEKDAY(B7117)=1,2,IF(WEEKDAY(B7117)=7,1,0))))))</f>
        <v>2</v>
      </c>
      <c r="G7117" s="786">
        <f>VLOOKUP(C7117,METADATA!$J$5:$Q$29,IF(E7117="HI",2,IF(E7117="LO",6,10))+IF(D7117=1,2,IF(D7117=7,1,(IF(WEEKDAY(B7117)=1,2,IF(WEEKDAY(B7117)=7,1,0))))))</f>
        <v>1</v>
      </c>
      <c r="H7117" s="787">
        <v>11584.5</v>
      </c>
      <c r="I7117" s="788">
        <v>3582.2400512695313</v>
      </c>
      <c r="K7117" s="795">
        <v>870.51250000000005</v>
      </c>
      <c r="M7117" s="798">
        <f t="shared" si="334"/>
        <v>12125.719938829179</v>
      </c>
      <c r="N7117" s="303"/>
      <c r="S7117" s="786">
        <v>0</v>
      </c>
      <c r="T7117" s="781">
        <f>VLOOKUP(C7117,METADATA!$J$5:$Q$29,IF(E7117="HI",2,IF(E7117="LO",6,10))+IF(S7117=1,2,IF(D7117=7,1,(IF(WEEKDAY(B7117)=1,2,IF(WEEKDAY(B7117)=7,1,0))))))</f>
        <v>1</v>
      </c>
      <c r="U7117" s="781">
        <f>VLOOKUP(C7117,METADATA!$A$5:$H$29,IF(E7117="HI",2,IF(E7117="LO",6,10))+IF(S7117=1,2,IF(D7117=7,1,(IF(WEEKDAY(B7117)=1,2,IF(WEEKDAY(B7117)=7,1,0))))))</f>
        <v>2</v>
      </c>
    </row>
    <row r="7118" spans="2:21" ht="13.95" customHeight="1" x14ac:dyDescent="0.25">
      <c r="B7118" s="784">
        <f t="shared" si="332"/>
        <v>45679</v>
      </c>
      <c r="C7118" s="785">
        <v>10</v>
      </c>
      <c r="D7118" s="786">
        <f>IFERROR((INDEX(METADATA!$T$2:$T$20,MATCH(B7118,METADATA!$S$2:$S$20,0))),0)</f>
        <v>0</v>
      </c>
      <c r="E7118" s="785" t="str">
        <f t="shared" si="333"/>
        <v>LO</v>
      </c>
      <c r="F7118" s="786">
        <f>VLOOKUP(C7118,METADATA!$A$5:$H$29,IF(E7118="HI",2,IF(E7118="LO",6,10))+IF(D7118=1,2,IF(D7118=7,1,(IF(WEEKDAY(B7118)=1,2,IF(WEEKDAY(B7118)=7,1,0))))))</f>
        <v>2</v>
      </c>
      <c r="G7118" s="786">
        <f>VLOOKUP(C7118,METADATA!$J$5:$Q$29,IF(E7118="HI",2,IF(E7118="LO",6,10))+IF(D7118=1,2,IF(D7118=7,1,(IF(WEEKDAY(B7118)=1,2,IF(WEEKDAY(B7118)=7,1,0))))))</f>
        <v>2</v>
      </c>
      <c r="H7118" s="787">
        <v>11760.25</v>
      </c>
      <c r="I7118" s="788">
        <v>3477.9125061035156</v>
      </c>
      <c r="K7118" s="795">
        <v>865.8125</v>
      </c>
      <c r="M7118" s="798">
        <f t="shared" si="334"/>
        <v>12263.741495262007</v>
      </c>
      <c r="N7118" s="303"/>
      <c r="S7118" s="786">
        <v>0</v>
      </c>
      <c r="T7118" s="781">
        <f>VLOOKUP(C7118,METADATA!$J$5:$Q$29,IF(E7118="HI",2,IF(E7118="LO",6,10))+IF(S7118=1,2,IF(D7118=7,1,(IF(WEEKDAY(B7118)=1,2,IF(WEEKDAY(B7118)=7,1,0))))))</f>
        <v>2</v>
      </c>
      <c r="U7118" s="781">
        <f>VLOOKUP(C7118,METADATA!$A$5:$H$29,IF(E7118="HI",2,IF(E7118="LO",6,10))+IF(S7118=1,2,IF(D7118=7,1,(IF(WEEKDAY(B7118)=1,2,IF(WEEKDAY(B7118)=7,1,0))))))</f>
        <v>2</v>
      </c>
    </row>
    <row r="7119" spans="2:21" ht="13.95" customHeight="1" x14ac:dyDescent="0.25">
      <c r="B7119" s="784">
        <f t="shared" si="332"/>
        <v>45679</v>
      </c>
      <c r="C7119" s="785">
        <v>11</v>
      </c>
      <c r="D7119" s="786">
        <f>IFERROR((INDEX(METADATA!$T$2:$T$20,MATCH(B7119,METADATA!$S$2:$S$20,0))),0)</f>
        <v>0</v>
      </c>
      <c r="E7119" s="785" t="str">
        <f t="shared" si="333"/>
        <v>LO</v>
      </c>
      <c r="F7119" s="786">
        <f>VLOOKUP(C7119,METADATA!$A$5:$H$29,IF(E7119="HI",2,IF(E7119="LO",6,10))+IF(D7119=1,2,IF(D7119=7,1,(IF(WEEKDAY(B7119)=1,2,IF(WEEKDAY(B7119)=7,1,0))))))</f>
        <v>2</v>
      </c>
      <c r="G7119" s="786">
        <f>VLOOKUP(C7119,METADATA!$J$5:$Q$29,IF(E7119="HI",2,IF(E7119="LO",6,10))+IF(D7119=1,2,IF(D7119=7,1,(IF(WEEKDAY(B7119)=1,2,IF(WEEKDAY(B7119)=7,1,0))))))</f>
        <v>2</v>
      </c>
      <c r="H7119" s="787">
        <v>11968.75</v>
      </c>
      <c r="I7119" s="788">
        <v>4205.0050659179688</v>
      </c>
      <c r="K7119" s="795">
        <v>834.63750000000005</v>
      </c>
      <c r="M7119" s="798">
        <f t="shared" si="334"/>
        <v>12685.938836637033</v>
      </c>
      <c r="N7119" s="303"/>
      <c r="S7119" s="786">
        <v>0</v>
      </c>
      <c r="T7119" s="781">
        <f>VLOOKUP(C7119,METADATA!$J$5:$Q$29,IF(E7119="HI",2,IF(E7119="LO",6,10))+IF(S7119=1,2,IF(D7119=7,1,(IF(WEEKDAY(B7119)=1,2,IF(WEEKDAY(B7119)=7,1,0))))))</f>
        <v>2</v>
      </c>
      <c r="U7119" s="781">
        <f>VLOOKUP(C7119,METADATA!$A$5:$H$29,IF(E7119="HI",2,IF(E7119="LO",6,10))+IF(S7119=1,2,IF(D7119=7,1,(IF(WEEKDAY(B7119)=1,2,IF(WEEKDAY(B7119)=7,1,0))))))</f>
        <v>2</v>
      </c>
    </row>
    <row r="7120" spans="2:21" ht="13.95" customHeight="1" x14ac:dyDescent="0.25">
      <c r="B7120" s="784">
        <f t="shared" si="332"/>
        <v>45679</v>
      </c>
      <c r="C7120" s="785">
        <v>12</v>
      </c>
      <c r="D7120" s="786">
        <f>IFERROR((INDEX(METADATA!$T$2:$T$20,MATCH(B7120,METADATA!$S$2:$S$20,0))),0)</f>
        <v>0</v>
      </c>
      <c r="E7120" s="785" t="str">
        <f t="shared" si="333"/>
        <v>LO</v>
      </c>
      <c r="F7120" s="786">
        <f>VLOOKUP(C7120,METADATA!$A$5:$H$29,IF(E7120="HI",2,IF(E7120="LO",6,10))+IF(D7120=1,2,IF(D7120=7,1,(IF(WEEKDAY(B7120)=1,2,IF(WEEKDAY(B7120)=7,1,0))))))</f>
        <v>2</v>
      </c>
      <c r="G7120" s="786">
        <f>VLOOKUP(C7120,METADATA!$J$5:$Q$29,IF(E7120="HI",2,IF(E7120="LO",6,10))+IF(D7120=1,2,IF(D7120=7,1,(IF(WEEKDAY(B7120)=1,2,IF(WEEKDAY(B7120)=7,1,0))))))</f>
        <v>2</v>
      </c>
      <c r="H7120" s="787">
        <v>12010</v>
      </c>
      <c r="I7120" s="788">
        <v>3776.9650268554688</v>
      </c>
      <c r="K7120" s="795">
        <v>847.33749999999998</v>
      </c>
      <c r="M7120" s="798">
        <f t="shared" si="334"/>
        <v>12589.899317075149</v>
      </c>
      <c r="N7120" s="303"/>
      <c r="S7120" s="786">
        <v>0</v>
      </c>
      <c r="T7120" s="781">
        <f>VLOOKUP(C7120,METADATA!$J$5:$Q$29,IF(E7120="HI",2,IF(E7120="LO",6,10))+IF(S7120=1,2,IF(D7120=7,1,(IF(WEEKDAY(B7120)=1,2,IF(WEEKDAY(B7120)=7,1,0))))))</f>
        <v>2</v>
      </c>
      <c r="U7120" s="781">
        <f>VLOOKUP(C7120,METADATA!$A$5:$H$29,IF(E7120="HI",2,IF(E7120="LO",6,10))+IF(S7120=1,2,IF(D7120=7,1,(IF(WEEKDAY(B7120)=1,2,IF(WEEKDAY(B7120)=7,1,0))))))</f>
        <v>2</v>
      </c>
    </row>
    <row r="7121" spans="2:21" ht="13.95" customHeight="1" x14ac:dyDescent="0.25">
      <c r="B7121" s="784">
        <f t="shared" si="332"/>
        <v>45679</v>
      </c>
      <c r="C7121" s="785">
        <v>13</v>
      </c>
      <c r="D7121" s="786">
        <f>IFERROR((INDEX(METADATA!$T$2:$T$20,MATCH(B7121,METADATA!$S$2:$S$20,0))),0)</f>
        <v>0</v>
      </c>
      <c r="E7121" s="785" t="str">
        <f t="shared" si="333"/>
        <v>LO</v>
      </c>
      <c r="F7121" s="786">
        <f>VLOOKUP(C7121,METADATA!$A$5:$H$29,IF(E7121="HI",2,IF(E7121="LO",6,10))+IF(D7121=1,2,IF(D7121=7,1,(IF(WEEKDAY(B7121)=1,2,IF(WEEKDAY(B7121)=7,1,0))))))</f>
        <v>2</v>
      </c>
      <c r="G7121" s="786">
        <f>VLOOKUP(C7121,METADATA!$J$5:$Q$29,IF(E7121="HI",2,IF(E7121="LO",6,10))+IF(D7121=1,2,IF(D7121=7,1,(IF(WEEKDAY(B7121)=1,2,IF(WEEKDAY(B7121)=7,1,0))))))</f>
        <v>2</v>
      </c>
      <c r="H7121" s="787">
        <v>11748</v>
      </c>
      <c r="I7121" s="788">
        <v>3855.969970703125</v>
      </c>
      <c r="K7121" s="795">
        <v>851.61249999999995</v>
      </c>
      <c r="M7121" s="798">
        <f t="shared" si="334"/>
        <v>12364.62730594676</v>
      </c>
      <c r="N7121" s="303"/>
      <c r="S7121" s="786">
        <v>0</v>
      </c>
      <c r="T7121" s="781">
        <f>VLOOKUP(C7121,METADATA!$J$5:$Q$29,IF(E7121="HI",2,IF(E7121="LO",6,10))+IF(S7121=1,2,IF(D7121=7,1,(IF(WEEKDAY(B7121)=1,2,IF(WEEKDAY(B7121)=7,1,0))))))</f>
        <v>2</v>
      </c>
      <c r="U7121" s="781">
        <f>VLOOKUP(C7121,METADATA!$A$5:$H$29,IF(E7121="HI",2,IF(E7121="LO",6,10))+IF(S7121=1,2,IF(D7121=7,1,(IF(WEEKDAY(B7121)=1,2,IF(WEEKDAY(B7121)=7,1,0))))))</f>
        <v>2</v>
      </c>
    </row>
    <row r="7122" spans="2:21" ht="13.95" customHeight="1" x14ac:dyDescent="0.25">
      <c r="B7122" s="784">
        <f t="shared" si="332"/>
        <v>45679</v>
      </c>
      <c r="C7122" s="785">
        <v>14</v>
      </c>
      <c r="D7122" s="786">
        <f>IFERROR((INDEX(METADATA!$T$2:$T$20,MATCH(B7122,METADATA!$S$2:$S$20,0))),0)</f>
        <v>0</v>
      </c>
      <c r="E7122" s="785" t="str">
        <f t="shared" si="333"/>
        <v>LO</v>
      </c>
      <c r="F7122" s="786">
        <f>VLOOKUP(C7122,METADATA!$A$5:$H$29,IF(E7122="HI",2,IF(E7122="LO",6,10))+IF(D7122=1,2,IF(D7122=7,1,(IF(WEEKDAY(B7122)=1,2,IF(WEEKDAY(B7122)=7,1,0))))))</f>
        <v>2</v>
      </c>
      <c r="G7122" s="786">
        <f>VLOOKUP(C7122,METADATA!$J$5:$Q$29,IF(E7122="HI",2,IF(E7122="LO",6,10))+IF(D7122=1,2,IF(D7122=7,1,(IF(WEEKDAY(B7122)=1,2,IF(WEEKDAY(B7122)=7,1,0))))))</f>
        <v>2</v>
      </c>
      <c r="H7122" s="787">
        <v>11336.25</v>
      </c>
      <c r="I7122" s="788">
        <v>4419.4099426269531</v>
      </c>
      <c r="K7122" s="795">
        <v>856.5</v>
      </c>
      <c r="M7122" s="798">
        <f t="shared" si="334"/>
        <v>12167.240784314658</v>
      </c>
      <c r="N7122" s="303"/>
      <c r="S7122" s="786">
        <v>0</v>
      </c>
      <c r="T7122" s="781">
        <f>VLOOKUP(C7122,METADATA!$J$5:$Q$29,IF(E7122="HI",2,IF(E7122="LO",6,10))+IF(S7122=1,2,IF(D7122=7,1,(IF(WEEKDAY(B7122)=1,2,IF(WEEKDAY(B7122)=7,1,0))))))</f>
        <v>2</v>
      </c>
      <c r="U7122" s="781">
        <f>VLOOKUP(C7122,METADATA!$A$5:$H$29,IF(E7122="HI",2,IF(E7122="LO",6,10))+IF(S7122=1,2,IF(D7122=7,1,(IF(WEEKDAY(B7122)=1,2,IF(WEEKDAY(B7122)=7,1,0))))))</f>
        <v>2</v>
      </c>
    </row>
    <row r="7123" spans="2:21" ht="13.95" customHeight="1" x14ac:dyDescent="0.25">
      <c r="B7123" s="784">
        <f t="shared" si="332"/>
        <v>45679</v>
      </c>
      <c r="C7123" s="785">
        <v>15</v>
      </c>
      <c r="D7123" s="786">
        <f>IFERROR((INDEX(METADATA!$T$2:$T$20,MATCH(B7123,METADATA!$S$2:$S$20,0))),0)</f>
        <v>0</v>
      </c>
      <c r="E7123" s="785" t="str">
        <f t="shared" si="333"/>
        <v>LO</v>
      </c>
      <c r="F7123" s="786">
        <f>VLOOKUP(C7123,METADATA!$A$5:$H$29,IF(E7123="HI",2,IF(E7123="LO",6,10))+IF(D7123=1,2,IF(D7123=7,1,(IF(WEEKDAY(B7123)=1,2,IF(WEEKDAY(B7123)=7,1,0))))))</f>
        <v>2</v>
      </c>
      <c r="G7123" s="786">
        <f>VLOOKUP(C7123,METADATA!$J$5:$Q$29,IF(E7123="HI",2,IF(E7123="LO",6,10))+IF(D7123=1,2,IF(D7123=7,1,(IF(WEEKDAY(B7123)=1,2,IF(WEEKDAY(B7123)=7,1,0))))))</f>
        <v>2</v>
      </c>
      <c r="H7123" s="787">
        <v>11572.75</v>
      </c>
      <c r="I7123" s="788">
        <v>4806.0499877929688</v>
      </c>
      <c r="K7123" s="795">
        <v>824.32500000000005</v>
      </c>
      <c r="M7123" s="798">
        <f t="shared" si="334"/>
        <v>12531.027852800615</v>
      </c>
      <c r="N7123" s="303"/>
      <c r="S7123" s="786">
        <v>0</v>
      </c>
      <c r="T7123" s="781">
        <f>VLOOKUP(C7123,METADATA!$J$5:$Q$29,IF(E7123="HI",2,IF(E7123="LO",6,10))+IF(S7123=1,2,IF(D7123=7,1,(IF(WEEKDAY(B7123)=1,2,IF(WEEKDAY(B7123)=7,1,0))))))</f>
        <v>2</v>
      </c>
      <c r="U7123" s="781">
        <f>VLOOKUP(C7123,METADATA!$A$5:$H$29,IF(E7123="HI",2,IF(E7123="LO",6,10))+IF(S7123=1,2,IF(D7123=7,1,(IF(WEEKDAY(B7123)=1,2,IF(WEEKDAY(B7123)=7,1,0))))))</f>
        <v>2</v>
      </c>
    </row>
    <row r="7124" spans="2:21" ht="13.95" customHeight="1" x14ac:dyDescent="0.25">
      <c r="B7124" s="784">
        <f t="shared" si="332"/>
        <v>45679</v>
      </c>
      <c r="C7124" s="785">
        <v>16</v>
      </c>
      <c r="D7124" s="786">
        <f>IFERROR((INDEX(METADATA!$T$2:$T$20,MATCH(B7124,METADATA!$S$2:$S$20,0))),0)</f>
        <v>0</v>
      </c>
      <c r="E7124" s="785" t="str">
        <f t="shared" si="333"/>
        <v>LO</v>
      </c>
      <c r="F7124" s="786">
        <f>VLOOKUP(C7124,METADATA!$A$5:$H$29,IF(E7124="HI",2,IF(E7124="LO",6,10))+IF(D7124=1,2,IF(D7124=7,1,(IF(WEEKDAY(B7124)=1,2,IF(WEEKDAY(B7124)=7,1,0))))))</f>
        <v>2</v>
      </c>
      <c r="G7124" s="786">
        <f>VLOOKUP(C7124,METADATA!$J$5:$Q$29,IF(E7124="HI",2,IF(E7124="LO",6,10))+IF(D7124=1,2,IF(D7124=7,1,(IF(WEEKDAY(B7124)=1,2,IF(WEEKDAY(B7124)=7,1,0))))))</f>
        <v>2</v>
      </c>
      <c r="H7124" s="787">
        <v>12110.75</v>
      </c>
      <c r="I7124" s="788">
        <v>4945.0300598144531</v>
      </c>
      <c r="K7124" s="795">
        <v>882.73749999999995</v>
      </c>
      <c r="M7124" s="798">
        <f t="shared" si="334"/>
        <v>13081.421476849087</v>
      </c>
      <c r="N7124" s="303"/>
      <c r="S7124" s="786">
        <v>0</v>
      </c>
      <c r="T7124" s="781">
        <f>VLOOKUP(C7124,METADATA!$J$5:$Q$29,IF(E7124="HI",2,IF(E7124="LO",6,10))+IF(S7124=1,2,IF(D7124=7,1,(IF(WEEKDAY(B7124)=1,2,IF(WEEKDAY(B7124)=7,1,0))))))</f>
        <v>2</v>
      </c>
      <c r="U7124" s="781">
        <f>VLOOKUP(C7124,METADATA!$A$5:$H$29,IF(E7124="HI",2,IF(E7124="LO",6,10))+IF(S7124=1,2,IF(D7124=7,1,(IF(WEEKDAY(B7124)=1,2,IF(WEEKDAY(B7124)=7,1,0))))))</f>
        <v>2</v>
      </c>
    </row>
    <row r="7125" spans="2:21" ht="13.95" customHeight="1" x14ac:dyDescent="0.25">
      <c r="B7125" s="784">
        <f t="shared" si="332"/>
        <v>45679</v>
      </c>
      <c r="C7125" s="785">
        <v>17</v>
      </c>
      <c r="D7125" s="786">
        <f>IFERROR((INDEX(METADATA!$T$2:$T$20,MATCH(B7125,METADATA!$S$2:$S$20,0))),0)</f>
        <v>0</v>
      </c>
      <c r="E7125" s="785" t="str">
        <f t="shared" si="333"/>
        <v>LO</v>
      </c>
      <c r="F7125" s="786">
        <f>VLOOKUP(C7125,METADATA!$A$5:$H$29,IF(E7125="HI",2,IF(E7125="LO",6,10))+IF(D7125=1,2,IF(D7125=7,1,(IF(WEEKDAY(B7125)=1,2,IF(WEEKDAY(B7125)=7,1,0))))))</f>
        <v>2</v>
      </c>
      <c r="G7125" s="786">
        <f>VLOOKUP(C7125,METADATA!$J$5:$Q$29,IF(E7125="HI",2,IF(E7125="LO",6,10))+IF(D7125=1,2,IF(D7125=7,1,(IF(WEEKDAY(B7125)=1,2,IF(WEEKDAY(B7125)=7,1,0))))))</f>
        <v>2</v>
      </c>
      <c r="H7125" s="787">
        <v>13092.5</v>
      </c>
      <c r="I7125" s="788">
        <v>4788.0099487304688</v>
      </c>
      <c r="K7125" s="795">
        <v>0</v>
      </c>
      <c r="M7125" s="798">
        <f t="shared" si="334"/>
        <v>13940.537848990689</v>
      </c>
      <c r="N7125" s="303"/>
      <c r="S7125" s="786">
        <v>0</v>
      </c>
      <c r="T7125" s="781">
        <f>VLOOKUP(C7125,METADATA!$J$5:$Q$29,IF(E7125="HI",2,IF(E7125="LO",6,10))+IF(S7125=1,2,IF(D7125=7,1,(IF(WEEKDAY(B7125)=1,2,IF(WEEKDAY(B7125)=7,1,0))))))</f>
        <v>2</v>
      </c>
      <c r="U7125" s="781">
        <f>VLOOKUP(C7125,METADATA!$A$5:$H$29,IF(E7125="HI",2,IF(E7125="LO",6,10))+IF(S7125=1,2,IF(D7125=7,1,(IF(WEEKDAY(B7125)=1,2,IF(WEEKDAY(B7125)=7,1,0))))))</f>
        <v>2</v>
      </c>
    </row>
    <row r="7126" spans="2:21" ht="13.95" customHeight="1" x14ac:dyDescent="0.25">
      <c r="B7126" s="784">
        <f t="shared" si="332"/>
        <v>45679</v>
      </c>
      <c r="C7126" s="785">
        <v>18</v>
      </c>
      <c r="D7126" s="786">
        <f>IFERROR((INDEX(METADATA!$T$2:$T$20,MATCH(B7126,METADATA!$S$2:$S$20,0))),0)</f>
        <v>0</v>
      </c>
      <c r="E7126" s="785" t="str">
        <f t="shared" si="333"/>
        <v>LO</v>
      </c>
      <c r="F7126" s="786">
        <f>VLOOKUP(C7126,METADATA!$A$5:$H$29,IF(E7126="HI",2,IF(E7126="LO",6,10))+IF(D7126=1,2,IF(D7126=7,1,(IF(WEEKDAY(B7126)=1,2,IF(WEEKDAY(B7126)=7,1,0))))))</f>
        <v>1</v>
      </c>
      <c r="G7126" s="786">
        <f>VLOOKUP(C7126,METADATA!$J$5:$Q$29,IF(E7126="HI",2,IF(E7126="LO",6,10))+IF(D7126=1,2,IF(D7126=7,1,(IF(WEEKDAY(B7126)=1,2,IF(WEEKDAY(B7126)=7,1,0))))))</f>
        <v>1</v>
      </c>
      <c r="H7126" s="787">
        <v>13500.5</v>
      </c>
      <c r="I7126" s="788">
        <v>4416.2350463867188</v>
      </c>
      <c r="K7126" s="795">
        <v>0</v>
      </c>
      <c r="M7126" s="798">
        <f t="shared" si="334"/>
        <v>14204.458181674312</v>
      </c>
      <c r="N7126" s="303"/>
      <c r="S7126" s="786">
        <v>0</v>
      </c>
      <c r="T7126" s="781">
        <f>VLOOKUP(C7126,METADATA!$J$5:$Q$29,IF(E7126="HI",2,IF(E7126="LO",6,10))+IF(S7126=1,2,IF(D7126=7,1,(IF(WEEKDAY(B7126)=1,2,IF(WEEKDAY(B7126)=7,1,0))))))</f>
        <v>1</v>
      </c>
      <c r="U7126" s="781">
        <f>VLOOKUP(C7126,METADATA!$A$5:$H$29,IF(E7126="HI",2,IF(E7126="LO",6,10))+IF(S7126=1,2,IF(D7126=7,1,(IF(WEEKDAY(B7126)=1,2,IF(WEEKDAY(B7126)=7,1,0))))))</f>
        <v>1</v>
      </c>
    </row>
    <row r="7127" spans="2:21" ht="13.95" customHeight="1" x14ac:dyDescent="0.25">
      <c r="B7127" s="784">
        <f t="shared" si="332"/>
        <v>45679</v>
      </c>
      <c r="C7127" s="785">
        <v>19</v>
      </c>
      <c r="D7127" s="786">
        <f>IFERROR((INDEX(METADATA!$T$2:$T$20,MATCH(B7127,METADATA!$S$2:$S$20,0))),0)</f>
        <v>0</v>
      </c>
      <c r="E7127" s="785" t="str">
        <f t="shared" si="333"/>
        <v>LO</v>
      </c>
      <c r="F7127" s="786">
        <f>VLOOKUP(C7127,METADATA!$A$5:$H$29,IF(E7127="HI",2,IF(E7127="LO",6,10))+IF(D7127=1,2,IF(D7127=7,1,(IF(WEEKDAY(B7127)=1,2,IF(WEEKDAY(B7127)=7,1,0))))))</f>
        <v>1</v>
      </c>
      <c r="G7127" s="786">
        <f>VLOOKUP(C7127,METADATA!$J$5:$Q$29,IF(E7127="HI",2,IF(E7127="LO",6,10))+IF(D7127=1,2,IF(D7127=7,1,(IF(WEEKDAY(B7127)=1,2,IF(WEEKDAY(B7127)=7,1,0))))))</f>
        <v>1</v>
      </c>
      <c r="H7127" s="787">
        <v>12434.5</v>
      </c>
      <c r="I7127" s="788">
        <v>4546.425048828125</v>
      </c>
      <c r="K7127" s="795">
        <v>0</v>
      </c>
      <c r="M7127" s="798">
        <f t="shared" si="334"/>
        <v>13239.591042574231</v>
      </c>
      <c r="N7127" s="303"/>
      <c r="S7127" s="786">
        <v>0</v>
      </c>
      <c r="T7127" s="781">
        <f>VLOOKUP(C7127,METADATA!$J$5:$Q$29,IF(E7127="HI",2,IF(E7127="LO",6,10))+IF(S7127=1,2,IF(D7127=7,1,(IF(WEEKDAY(B7127)=1,2,IF(WEEKDAY(B7127)=7,1,0))))))</f>
        <v>1</v>
      </c>
      <c r="U7127" s="781">
        <f>VLOOKUP(C7127,METADATA!$A$5:$H$29,IF(E7127="HI",2,IF(E7127="LO",6,10))+IF(S7127=1,2,IF(D7127=7,1,(IF(WEEKDAY(B7127)=1,2,IF(WEEKDAY(B7127)=7,1,0))))))</f>
        <v>1</v>
      </c>
    </row>
    <row r="7128" spans="2:21" ht="13.95" customHeight="1" x14ac:dyDescent="0.25">
      <c r="B7128" s="784">
        <f t="shared" si="332"/>
        <v>45679</v>
      </c>
      <c r="C7128" s="785">
        <v>20</v>
      </c>
      <c r="D7128" s="786">
        <f>IFERROR((INDEX(METADATA!$T$2:$T$20,MATCH(B7128,METADATA!$S$2:$S$20,0))),0)</f>
        <v>0</v>
      </c>
      <c r="E7128" s="785" t="str">
        <f t="shared" si="333"/>
        <v>LO</v>
      </c>
      <c r="F7128" s="786">
        <f>VLOOKUP(C7128,METADATA!$A$5:$H$29,IF(E7128="HI",2,IF(E7128="LO",6,10))+IF(D7128=1,2,IF(D7128=7,1,(IF(WEEKDAY(B7128)=1,2,IF(WEEKDAY(B7128)=7,1,0))))))</f>
        <v>1</v>
      </c>
      <c r="G7128" s="786">
        <f>VLOOKUP(C7128,METADATA!$J$5:$Q$29,IF(E7128="HI",2,IF(E7128="LO",6,10))+IF(D7128=1,2,IF(D7128=7,1,(IF(WEEKDAY(B7128)=1,2,IF(WEEKDAY(B7128)=7,1,0))))))</f>
        <v>2</v>
      </c>
      <c r="H7128" s="787">
        <v>11110.5</v>
      </c>
      <c r="I7128" s="788">
        <v>4613.7099609375</v>
      </c>
      <c r="K7128" s="795">
        <v>0</v>
      </c>
      <c r="M7128" s="798">
        <f t="shared" si="334"/>
        <v>12030.358675187283</v>
      </c>
      <c r="N7128" s="303"/>
      <c r="S7128" s="786">
        <v>0</v>
      </c>
      <c r="T7128" s="781">
        <f>VLOOKUP(C7128,METADATA!$J$5:$Q$29,IF(E7128="HI",2,IF(E7128="LO",6,10))+IF(S7128=1,2,IF(D7128=7,1,(IF(WEEKDAY(B7128)=1,2,IF(WEEKDAY(B7128)=7,1,0))))))</f>
        <v>2</v>
      </c>
      <c r="U7128" s="781">
        <f>VLOOKUP(C7128,METADATA!$A$5:$H$29,IF(E7128="HI",2,IF(E7128="LO",6,10))+IF(S7128=1,2,IF(D7128=7,1,(IF(WEEKDAY(B7128)=1,2,IF(WEEKDAY(B7128)=7,1,0))))))</f>
        <v>1</v>
      </c>
    </row>
    <row r="7129" spans="2:21" ht="13.95" customHeight="1" x14ac:dyDescent="0.25">
      <c r="B7129" s="784">
        <f t="shared" si="332"/>
        <v>45679</v>
      </c>
      <c r="C7129" s="785">
        <v>21</v>
      </c>
      <c r="D7129" s="786">
        <f>IFERROR((INDEX(METADATA!$T$2:$T$20,MATCH(B7129,METADATA!$S$2:$S$20,0))),0)</f>
        <v>0</v>
      </c>
      <c r="E7129" s="785" t="str">
        <f t="shared" si="333"/>
        <v>LO</v>
      </c>
      <c r="F7129" s="786">
        <f>VLOOKUP(C7129,METADATA!$A$5:$H$29,IF(E7129="HI",2,IF(E7129="LO",6,10))+IF(D7129=1,2,IF(D7129=7,1,(IF(WEEKDAY(B7129)=1,2,IF(WEEKDAY(B7129)=7,1,0))))))</f>
        <v>2</v>
      </c>
      <c r="G7129" s="786">
        <f>VLOOKUP(C7129,METADATA!$J$5:$Q$29,IF(E7129="HI",2,IF(E7129="LO",6,10))+IF(D7129=1,2,IF(D7129=7,1,(IF(WEEKDAY(B7129)=1,2,IF(WEEKDAY(B7129)=7,1,0))))))</f>
        <v>2</v>
      </c>
      <c r="H7129" s="787">
        <v>9982.25</v>
      </c>
      <c r="I7129" s="788">
        <v>4563.2750549316406</v>
      </c>
      <c r="K7129" s="795">
        <v>0</v>
      </c>
      <c r="M7129" s="798">
        <f t="shared" si="334"/>
        <v>10975.827726848731</v>
      </c>
      <c r="N7129" s="303"/>
      <c r="S7129" s="786">
        <v>0</v>
      </c>
      <c r="T7129" s="781">
        <f>VLOOKUP(C7129,METADATA!$J$5:$Q$29,IF(E7129="HI",2,IF(E7129="LO",6,10))+IF(S7129=1,2,IF(D7129=7,1,(IF(WEEKDAY(B7129)=1,2,IF(WEEKDAY(B7129)=7,1,0))))))</f>
        <v>2</v>
      </c>
      <c r="U7129" s="781">
        <f>VLOOKUP(C7129,METADATA!$A$5:$H$29,IF(E7129="HI",2,IF(E7129="LO",6,10))+IF(S7129=1,2,IF(D7129=7,1,(IF(WEEKDAY(B7129)=1,2,IF(WEEKDAY(B7129)=7,1,0))))))</f>
        <v>2</v>
      </c>
    </row>
    <row r="7130" spans="2:21" ht="13.95" customHeight="1" x14ac:dyDescent="0.25">
      <c r="B7130" s="784">
        <f t="shared" si="332"/>
        <v>45679</v>
      </c>
      <c r="C7130" s="785">
        <v>22</v>
      </c>
      <c r="D7130" s="786">
        <f>IFERROR((INDEX(METADATA!$T$2:$T$20,MATCH(B7130,METADATA!$S$2:$S$20,0))),0)</f>
        <v>0</v>
      </c>
      <c r="E7130" s="785" t="str">
        <f t="shared" si="333"/>
        <v>LO</v>
      </c>
      <c r="F7130" s="786">
        <f>VLOOKUP(C7130,METADATA!$A$5:$H$29,IF(E7130="HI",2,IF(E7130="LO",6,10))+IF(D7130=1,2,IF(D7130=7,1,(IF(WEEKDAY(B7130)=1,2,IF(WEEKDAY(B7130)=7,1,0))))))</f>
        <v>3</v>
      </c>
      <c r="G7130" s="786">
        <f>VLOOKUP(C7130,METADATA!$J$5:$Q$29,IF(E7130="HI",2,IF(E7130="LO",6,10))+IF(D7130=1,2,IF(D7130=7,1,(IF(WEEKDAY(B7130)=1,2,IF(WEEKDAY(B7130)=7,1,0))))))</f>
        <v>3</v>
      </c>
      <c r="H7130" s="787">
        <v>8974.5</v>
      </c>
      <c r="I7130" s="788">
        <v>4493.155029296875</v>
      </c>
      <c r="K7130" s="795">
        <v>0</v>
      </c>
      <c r="M7130" s="798">
        <f t="shared" si="334"/>
        <v>10036.438231130394</v>
      </c>
      <c r="N7130" s="303"/>
      <c r="S7130" s="786">
        <v>0</v>
      </c>
      <c r="T7130" s="781">
        <f>VLOOKUP(C7130,METADATA!$J$5:$Q$29,IF(E7130="HI",2,IF(E7130="LO",6,10))+IF(S7130=1,2,IF(D7130=7,1,(IF(WEEKDAY(B7130)=1,2,IF(WEEKDAY(B7130)=7,1,0))))))</f>
        <v>3</v>
      </c>
      <c r="U7130" s="781">
        <f>VLOOKUP(C7130,METADATA!$A$5:$H$29,IF(E7130="HI",2,IF(E7130="LO",6,10))+IF(S7130=1,2,IF(D7130=7,1,(IF(WEEKDAY(B7130)=1,2,IF(WEEKDAY(B7130)=7,1,0))))))</f>
        <v>3</v>
      </c>
    </row>
    <row r="7131" spans="2:21" ht="13.95" customHeight="1" x14ac:dyDescent="0.25">
      <c r="B7131" s="784">
        <f t="shared" si="332"/>
        <v>45679</v>
      </c>
      <c r="C7131" s="785">
        <v>23</v>
      </c>
      <c r="D7131" s="786">
        <f>IFERROR((INDEX(METADATA!$T$2:$T$20,MATCH(B7131,METADATA!$S$2:$S$20,0))),0)</f>
        <v>0</v>
      </c>
      <c r="E7131" s="785" t="str">
        <f t="shared" si="333"/>
        <v>LO</v>
      </c>
      <c r="F7131" s="786">
        <f>VLOOKUP(C7131,METADATA!$A$5:$H$29,IF(E7131="HI",2,IF(E7131="LO",6,10))+IF(D7131=1,2,IF(D7131=7,1,(IF(WEEKDAY(B7131)=1,2,IF(WEEKDAY(B7131)=7,1,0))))))</f>
        <v>3</v>
      </c>
      <c r="G7131" s="786">
        <f>VLOOKUP(C7131,METADATA!$J$5:$Q$29,IF(E7131="HI",2,IF(E7131="LO",6,10))+IF(D7131=1,2,IF(D7131=7,1,(IF(WEEKDAY(B7131)=1,2,IF(WEEKDAY(B7131)=7,1,0))))))</f>
        <v>3</v>
      </c>
      <c r="H7131" s="787">
        <v>8107.25</v>
      </c>
      <c r="I7131" s="788">
        <v>4622.5000915527344</v>
      </c>
      <c r="K7131" s="795">
        <v>0</v>
      </c>
      <c r="M7131" s="798">
        <f t="shared" si="334"/>
        <v>9332.470715673584</v>
      </c>
      <c r="N7131" s="303"/>
      <c r="S7131" s="786">
        <v>0</v>
      </c>
      <c r="T7131" s="781">
        <f>VLOOKUP(C7131,METADATA!$J$5:$Q$29,IF(E7131="HI",2,IF(E7131="LO",6,10))+IF(S7131=1,2,IF(D7131=7,1,(IF(WEEKDAY(B7131)=1,2,IF(WEEKDAY(B7131)=7,1,0))))))</f>
        <v>3</v>
      </c>
      <c r="U7131" s="781">
        <f>VLOOKUP(C7131,METADATA!$A$5:$H$29,IF(E7131="HI",2,IF(E7131="LO",6,10))+IF(S7131=1,2,IF(D7131=7,1,(IF(WEEKDAY(B7131)=1,2,IF(WEEKDAY(B7131)=7,1,0))))))</f>
        <v>3</v>
      </c>
    </row>
    <row r="7132" spans="2:21" ht="13.95" customHeight="1" x14ac:dyDescent="0.25">
      <c r="B7132" s="784">
        <f t="shared" ref="B7132:B7195" si="335">B7108+1</f>
        <v>45680</v>
      </c>
      <c r="C7132" s="785">
        <v>0</v>
      </c>
      <c r="D7132" s="786">
        <f>IFERROR((INDEX(METADATA!$T$2:$T$20,MATCH(B7132,METADATA!$S$2:$S$20,0))),0)</f>
        <v>0</v>
      </c>
      <c r="E7132" s="785" t="str">
        <f t="shared" si="333"/>
        <v>LO</v>
      </c>
      <c r="F7132" s="786">
        <f>VLOOKUP(C7132,METADATA!$A$5:$H$29,IF(E7132="HI",2,IF(E7132="LO",6,10))+IF(D7132=1,2,IF(D7132=7,1,(IF(WEEKDAY(B7132)=1,2,IF(WEEKDAY(B7132)=7,1,0))))))</f>
        <v>3</v>
      </c>
      <c r="G7132" s="786">
        <f>VLOOKUP(C7132,METADATA!$J$5:$Q$29,IF(E7132="HI",2,IF(E7132="LO",6,10))+IF(D7132=1,2,IF(D7132=7,1,(IF(WEEKDAY(B7132)=1,2,IF(WEEKDAY(B7132)=7,1,0))))))</f>
        <v>3</v>
      </c>
      <c r="H7132" s="787">
        <v>7691.25</v>
      </c>
      <c r="I7132" s="788">
        <v>4733.5149536132813</v>
      </c>
      <c r="K7132" s="795">
        <v>0</v>
      </c>
      <c r="M7132" s="798">
        <f t="shared" si="334"/>
        <v>9031.1400375910762</v>
      </c>
      <c r="N7132" s="303"/>
      <c r="S7132" s="786">
        <v>0</v>
      </c>
      <c r="T7132" s="781">
        <f>VLOOKUP(C7132,METADATA!$J$5:$Q$29,IF(E7132="HI",2,IF(E7132="LO",6,10))+IF(S7132=1,2,IF(D7132=7,1,(IF(WEEKDAY(B7132)=1,2,IF(WEEKDAY(B7132)=7,1,0))))))</f>
        <v>3</v>
      </c>
      <c r="U7132" s="781">
        <f>VLOOKUP(C7132,METADATA!$A$5:$H$29,IF(E7132="HI",2,IF(E7132="LO",6,10))+IF(S7132=1,2,IF(D7132=7,1,(IF(WEEKDAY(B7132)=1,2,IF(WEEKDAY(B7132)=7,1,0))))))</f>
        <v>3</v>
      </c>
    </row>
    <row r="7133" spans="2:21" ht="13.95" customHeight="1" x14ac:dyDescent="0.25">
      <c r="B7133" s="784">
        <f t="shared" si="335"/>
        <v>45680</v>
      </c>
      <c r="C7133" s="785">
        <v>1</v>
      </c>
      <c r="D7133" s="786">
        <f>IFERROR((INDEX(METADATA!$T$2:$T$20,MATCH(B7133,METADATA!$S$2:$S$20,0))),0)</f>
        <v>0</v>
      </c>
      <c r="E7133" s="785" t="str">
        <f t="shared" si="333"/>
        <v>LO</v>
      </c>
      <c r="F7133" s="786">
        <f>VLOOKUP(C7133,METADATA!$A$5:$H$29,IF(E7133="HI",2,IF(E7133="LO",6,10))+IF(D7133=1,2,IF(D7133=7,1,(IF(WEEKDAY(B7133)=1,2,IF(WEEKDAY(B7133)=7,1,0))))))</f>
        <v>3</v>
      </c>
      <c r="G7133" s="786">
        <f>VLOOKUP(C7133,METADATA!$J$5:$Q$29,IF(E7133="HI",2,IF(E7133="LO",6,10))+IF(D7133=1,2,IF(D7133=7,1,(IF(WEEKDAY(B7133)=1,2,IF(WEEKDAY(B7133)=7,1,0))))))</f>
        <v>3</v>
      </c>
      <c r="H7133" s="787">
        <v>7240.5</v>
      </c>
      <c r="I7133" s="788">
        <v>4568.4069519042969</v>
      </c>
      <c r="K7133" s="795">
        <v>0</v>
      </c>
      <c r="M7133" s="798">
        <f t="shared" si="334"/>
        <v>8561.2605571964414</v>
      </c>
      <c r="N7133" s="303"/>
      <c r="S7133" s="786">
        <v>0</v>
      </c>
      <c r="T7133" s="781">
        <f>VLOOKUP(C7133,METADATA!$J$5:$Q$29,IF(E7133="HI",2,IF(E7133="LO",6,10))+IF(S7133=1,2,IF(D7133=7,1,(IF(WEEKDAY(B7133)=1,2,IF(WEEKDAY(B7133)=7,1,0))))))</f>
        <v>3</v>
      </c>
      <c r="U7133" s="781">
        <f>VLOOKUP(C7133,METADATA!$A$5:$H$29,IF(E7133="HI",2,IF(E7133="LO",6,10))+IF(S7133=1,2,IF(D7133=7,1,(IF(WEEKDAY(B7133)=1,2,IF(WEEKDAY(B7133)=7,1,0))))))</f>
        <v>3</v>
      </c>
    </row>
    <row r="7134" spans="2:21" ht="13.95" customHeight="1" x14ac:dyDescent="0.25">
      <c r="B7134" s="784">
        <f t="shared" si="335"/>
        <v>45680</v>
      </c>
      <c r="C7134" s="785">
        <v>2</v>
      </c>
      <c r="D7134" s="786">
        <f>IFERROR((INDEX(METADATA!$T$2:$T$20,MATCH(B7134,METADATA!$S$2:$S$20,0))),0)</f>
        <v>0</v>
      </c>
      <c r="E7134" s="785" t="str">
        <f t="shared" si="333"/>
        <v>LO</v>
      </c>
      <c r="F7134" s="786">
        <f>VLOOKUP(C7134,METADATA!$A$5:$H$29,IF(E7134="HI",2,IF(E7134="LO",6,10))+IF(D7134=1,2,IF(D7134=7,1,(IF(WEEKDAY(B7134)=1,2,IF(WEEKDAY(B7134)=7,1,0))))))</f>
        <v>3</v>
      </c>
      <c r="G7134" s="786">
        <f>VLOOKUP(C7134,METADATA!$J$5:$Q$29,IF(E7134="HI",2,IF(E7134="LO",6,10))+IF(D7134=1,2,IF(D7134=7,1,(IF(WEEKDAY(B7134)=1,2,IF(WEEKDAY(B7134)=7,1,0))))))</f>
        <v>3</v>
      </c>
      <c r="H7134" s="787">
        <v>7124.75</v>
      </c>
      <c r="I7134" s="788">
        <v>4346.8350219726563</v>
      </c>
      <c r="K7134" s="795">
        <v>0</v>
      </c>
      <c r="M7134" s="798">
        <f t="shared" si="334"/>
        <v>8346.0791555525047</v>
      </c>
      <c r="N7134" s="303"/>
      <c r="S7134" s="786">
        <v>0</v>
      </c>
      <c r="T7134" s="781">
        <f>VLOOKUP(C7134,METADATA!$J$5:$Q$29,IF(E7134="HI",2,IF(E7134="LO",6,10))+IF(S7134=1,2,IF(D7134=7,1,(IF(WEEKDAY(B7134)=1,2,IF(WEEKDAY(B7134)=7,1,0))))))</f>
        <v>3</v>
      </c>
      <c r="U7134" s="781">
        <f>VLOOKUP(C7134,METADATA!$A$5:$H$29,IF(E7134="HI",2,IF(E7134="LO",6,10))+IF(S7134=1,2,IF(D7134=7,1,(IF(WEEKDAY(B7134)=1,2,IF(WEEKDAY(B7134)=7,1,0))))))</f>
        <v>3</v>
      </c>
    </row>
    <row r="7135" spans="2:21" ht="13.95" customHeight="1" x14ac:dyDescent="0.25">
      <c r="B7135" s="784">
        <f t="shared" si="335"/>
        <v>45680</v>
      </c>
      <c r="C7135" s="785">
        <v>3</v>
      </c>
      <c r="D7135" s="786">
        <f>IFERROR((INDEX(METADATA!$T$2:$T$20,MATCH(B7135,METADATA!$S$2:$S$20,0))),0)</f>
        <v>0</v>
      </c>
      <c r="E7135" s="785" t="str">
        <f t="shared" si="333"/>
        <v>LO</v>
      </c>
      <c r="F7135" s="786">
        <f>VLOOKUP(C7135,METADATA!$A$5:$H$29,IF(E7135="HI",2,IF(E7135="LO",6,10))+IF(D7135=1,2,IF(D7135=7,1,(IF(WEEKDAY(B7135)=1,2,IF(WEEKDAY(B7135)=7,1,0))))))</f>
        <v>3</v>
      </c>
      <c r="G7135" s="786">
        <f>VLOOKUP(C7135,METADATA!$J$5:$Q$29,IF(E7135="HI",2,IF(E7135="LO",6,10))+IF(D7135=1,2,IF(D7135=7,1,(IF(WEEKDAY(B7135)=1,2,IF(WEEKDAY(B7135)=7,1,0))))))</f>
        <v>3</v>
      </c>
      <c r="H7135" s="787">
        <v>7244.5</v>
      </c>
      <c r="I7135" s="788">
        <v>4573.0399780273438</v>
      </c>
      <c r="K7135" s="795">
        <v>0</v>
      </c>
      <c r="M7135" s="798">
        <f t="shared" si="334"/>
        <v>8567.1159027199064</v>
      </c>
      <c r="N7135" s="303"/>
      <c r="S7135" s="786">
        <v>0</v>
      </c>
      <c r="T7135" s="781">
        <f>VLOOKUP(C7135,METADATA!$J$5:$Q$29,IF(E7135="HI",2,IF(E7135="LO",6,10))+IF(S7135=1,2,IF(D7135=7,1,(IF(WEEKDAY(B7135)=1,2,IF(WEEKDAY(B7135)=7,1,0))))))</f>
        <v>3</v>
      </c>
      <c r="U7135" s="781">
        <f>VLOOKUP(C7135,METADATA!$A$5:$H$29,IF(E7135="HI",2,IF(E7135="LO",6,10))+IF(S7135=1,2,IF(D7135=7,1,(IF(WEEKDAY(B7135)=1,2,IF(WEEKDAY(B7135)=7,1,0))))))</f>
        <v>3</v>
      </c>
    </row>
    <row r="7136" spans="2:21" ht="13.95" customHeight="1" x14ac:dyDescent="0.25">
      <c r="B7136" s="784">
        <f t="shared" si="335"/>
        <v>45680</v>
      </c>
      <c r="C7136" s="785">
        <v>4</v>
      </c>
      <c r="D7136" s="786">
        <f>IFERROR((INDEX(METADATA!$T$2:$T$20,MATCH(B7136,METADATA!$S$2:$S$20,0))),0)</f>
        <v>0</v>
      </c>
      <c r="E7136" s="785" t="str">
        <f t="shared" si="333"/>
        <v>LO</v>
      </c>
      <c r="F7136" s="786">
        <f>VLOOKUP(C7136,METADATA!$A$5:$H$29,IF(E7136="HI",2,IF(E7136="LO",6,10))+IF(D7136=1,2,IF(D7136=7,1,(IF(WEEKDAY(B7136)=1,2,IF(WEEKDAY(B7136)=7,1,0))))))</f>
        <v>3</v>
      </c>
      <c r="G7136" s="786">
        <f>VLOOKUP(C7136,METADATA!$J$5:$Q$29,IF(E7136="HI",2,IF(E7136="LO",6,10))+IF(D7136=1,2,IF(D7136=7,1,(IF(WEEKDAY(B7136)=1,2,IF(WEEKDAY(B7136)=7,1,0))))))</f>
        <v>3</v>
      </c>
      <c r="H7136" s="787">
        <v>7532.75</v>
      </c>
      <c r="I7136" s="788">
        <v>4570.8099670410156</v>
      </c>
      <c r="K7136" s="795">
        <v>870.51250000000005</v>
      </c>
      <c r="M7136" s="798">
        <f t="shared" si="334"/>
        <v>8811.0513741154336</v>
      </c>
      <c r="N7136" s="303"/>
      <c r="S7136" s="786">
        <v>0</v>
      </c>
      <c r="T7136" s="781">
        <f>VLOOKUP(C7136,METADATA!$J$5:$Q$29,IF(E7136="HI",2,IF(E7136="LO",6,10))+IF(S7136=1,2,IF(D7136=7,1,(IF(WEEKDAY(B7136)=1,2,IF(WEEKDAY(B7136)=7,1,0))))))</f>
        <v>3</v>
      </c>
      <c r="U7136" s="781">
        <f>VLOOKUP(C7136,METADATA!$A$5:$H$29,IF(E7136="HI",2,IF(E7136="LO",6,10))+IF(S7136=1,2,IF(D7136=7,1,(IF(WEEKDAY(B7136)=1,2,IF(WEEKDAY(B7136)=7,1,0))))))</f>
        <v>3</v>
      </c>
    </row>
    <row r="7137" spans="2:21" ht="13.95" customHeight="1" x14ac:dyDescent="0.25">
      <c r="B7137" s="784">
        <f t="shared" si="335"/>
        <v>45680</v>
      </c>
      <c r="C7137" s="785">
        <v>5</v>
      </c>
      <c r="D7137" s="786">
        <f>IFERROR((INDEX(METADATA!$T$2:$T$20,MATCH(B7137,METADATA!$S$2:$S$20,0))),0)</f>
        <v>0</v>
      </c>
      <c r="E7137" s="785" t="str">
        <f t="shared" si="333"/>
        <v>LO</v>
      </c>
      <c r="F7137" s="786">
        <f>VLOOKUP(C7137,METADATA!$A$5:$H$29,IF(E7137="HI",2,IF(E7137="LO",6,10))+IF(D7137=1,2,IF(D7137=7,1,(IF(WEEKDAY(B7137)=1,2,IF(WEEKDAY(B7137)=7,1,0))))))</f>
        <v>3</v>
      </c>
      <c r="G7137" s="786">
        <f>VLOOKUP(C7137,METADATA!$J$5:$Q$29,IF(E7137="HI",2,IF(E7137="LO",6,10))+IF(D7137=1,2,IF(D7137=7,1,(IF(WEEKDAY(B7137)=1,2,IF(WEEKDAY(B7137)=7,1,0))))))</f>
        <v>3</v>
      </c>
      <c r="H7137" s="787">
        <v>7909.25</v>
      </c>
      <c r="I7137" s="788">
        <v>4525.1950378417969</v>
      </c>
      <c r="K7137" s="795">
        <v>865.8125</v>
      </c>
      <c r="M7137" s="798">
        <f t="shared" si="334"/>
        <v>9112.2788419257686</v>
      </c>
      <c r="N7137" s="303"/>
      <c r="S7137" s="786">
        <v>0</v>
      </c>
      <c r="T7137" s="781">
        <f>VLOOKUP(C7137,METADATA!$J$5:$Q$29,IF(E7137="HI",2,IF(E7137="LO",6,10))+IF(S7137=1,2,IF(D7137=7,1,(IF(WEEKDAY(B7137)=1,2,IF(WEEKDAY(B7137)=7,1,0))))))</f>
        <v>3</v>
      </c>
      <c r="U7137" s="781">
        <f>VLOOKUP(C7137,METADATA!$A$5:$H$29,IF(E7137="HI",2,IF(E7137="LO",6,10))+IF(S7137=1,2,IF(D7137=7,1,(IF(WEEKDAY(B7137)=1,2,IF(WEEKDAY(B7137)=7,1,0))))))</f>
        <v>3</v>
      </c>
    </row>
    <row r="7138" spans="2:21" ht="13.95" customHeight="1" x14ac:dyDescent="0.25">
      <c r="B7138" s="784">
        <f t="shared" si="335"/>
        <v>45680</v>
      </c>
      <c r="C7138" s="785">
        <v>6</v>
      </c>
      <c r="D7138" s="786">
        <f>IFERROR((INDEX(METADATA!$T$2:$T$20,MATCH(B7138,METADATA!$S$2:$S$20,0))),0)</f>
        <v>0</v>
      </c>
      <c r="E7138" s="785" t="str">
        <f t="shared" si="333"/>
        <v>LO</v>
      </c>
      <c r="F7138" s="786">
        <f>VLOOKUP(C7138,METADATA!$A$5:$H$29,IF(E7138="HI",2,IF(E7138="LO",6,10))+IF(D7138=1,2,IF(D7138=7,1,(IF(WEEKDAY(B7138)=1,2,IF(WEEKDAY(B7138)=7,1,0))))))</f>
        <v>2</v>
      </c>
      <c r="G7138" s="786">
        <f>VLOOKUP(C7138,METADATA!$J$5:$Q$29,IF(E7138="HI",2,IF(E7138="LO",6,10))+IF(D7138=1,2,IF(D7138=7,1,(IF(WEEKDAY(B7138)=1,2,IF(WEEKDAY(B7138)=7,1,0))))))</f>
        <v>2</v>
      </c>
      <c r="H7138" s="787">
        <v>8634.25</v>
      </c>
      <c r="I7138" s="788">
        <v>4532.2850036621094</v>
      </c>
      <c r="K7138" s="795">
        <v>834.63750000000005</v>
      </c>
      <c r="M7138" s="798">
        <f t="shared" si="334"/>
        <v>9751.50657164935</v>
      </c>
      <c r="N7138" s="303"/>
      <c r="S7138" s="786">
        <v>0</v>
      </c>
      <c r="T7138" s="781">
        <f>VLOOKUP(C7138,METADATA!$J$5:$Q$29,IF(E7138="HI",2,IF(E7138="LO",6,10))+IF(S7138=1,2,IF(D7138=7,1,(IF(WEEKDAY(B7138)=1,2,IF(WEEKDAY(B7138)=7,1,0))))))</f>
        <v>2</v>
      </c>
      <c r="U7138" s="781">
        <f>VLOOKUP(C7138,METADATA!$A$5:$H$29,IF(E7138="HI",2,IF(E7138="LO",6,10))+IF(S7138=1,2,IF(D7138=7,1,(IF(WEEKDAY(B7138)=1,2,IF(WEEKDAY(B7138)=7,1,0))))))</f>
        <v>2</v>
      </c>
    </row>
    <row r="7139" spans="2:21" ht="13.95" customHeight="1" x14ac:dyDescent="0.25">
      <c r="B7139" s="784">
        <f t="shared" si="335"/>
        <v>45680</v>
      </c>
      <c r="C7139" s="785">
        <v>7</v>
      </c>
      <c r="D7139" s="786">
        <f>IFERROR((INDEX(METADATA!$T$2:$T$20,MATCH(B7139,METADATA!$S$2:$S$20,0))),0)</f>
        <v>0</v>
      </c>
      <c r="E7139" s="785" t="str">
        <f t="shared" si="333"/>
        <v>LO</v>
      </c>
      <c r="F7139" s="786">
        <f>VLOOKUP(C7139,METADATA!$A$5:$H$29,IF(E7139="HI",2,IF(E7139="LO",6,10))+IF(D7139=1,2,IF(D7139=7,1,(IF(WEEKDAY(B7139)=1,2,IF(WEEKDAY(B7139)=7,1,0))))))</f>
        <v>1</v>
      </c>
      <c r="G7139" s="786">
        <f>VLOOKUP(C7139,METADATA!$J$5:$Q$29,IF(E7139="HI",2,IF(E7139="LO",6,10))+IF(D7139=1,2,IF(D7139=7,1,(IF(WEEKDAY(B7139)=1,2,IF(WEEKDAY(B7139)=7,1,0))))))</f>
        <v>1</v>
      </c>
      <c r="H7139" s="787">
        <v>9380.5</v>
      </c>
      <c r="I7139" s="788">
        <v>4499.8949890136719</v>
      </c>
      <c r="K7139" s="795">
        <v>847.33749999999998</v>
      </c>
      <c r="M7139" s="798">
        <f t="shared" si="334"/>
        <v>10403.981697511312</v>
      </c>
      <c r="N7139" s="303"/>
      <c r="S7139" s="786">
        <v>0</v>
      </c>
      <c r="T7139" s="781">
        <f>VLOOKUP(C7139,METADATA!$J$5:$Q$29,IF(E7139="HI",2,IF(E7139="LO",6,10))+IF(S7139=1,2,IF(D7139=7,1,(IF(WEEKDAY(B7139)=1,2,IF(WEEKDAY(B7139)=7,1,0))))))</f>
        <v>1</v>
      </c>
      <c r="U7139" s="781">
        <f>VLOOKUP(C7139,METADATA!$A$5:$H$29,IF(E7139="HI",2,IF(E7139="LO",6,10))+IF(S7139=1,2,IF(D7139=7,1,(IF(WEEKDAY(B7139)=1,2,IF(WEEKDAY(B7139)=7,1,0))))))</f>
        <v>1</v>
      </c>
    </row>
    <row r="7140" spans="2:21" ht="13.95" customHeight="1" x14ac:dyDescent="0.25">
      <c r="B7140" s="784">
        <f t="shared" si="335"/>
        <v>45680</v>
      </c>
      <c r="C7140" s="785">
        <v>8</v>
      </c>
      <c r="D7140" s="786">
        <f>IFERROR((INDEX(METADATA!$T$2:$T$20,MATCH(B7140,METADATA!$S$2:$S$20,0))),0)</f>
        <v>0</v>
      </c>
      <c r="E7140" s="785" t="str">
        <f t="shared" si="333"/>
        <v>LO</v>
      </c>
      <c r="F7140" s="786">
        <f>VLOOKUP(C7140,METADATA!$A$5:$H$29,IF(E7140="HI",2,IF(E7140="LO",6,10))+IF(D7140=1,2,IF(D7140=7,1,(IF(WEEKDAY(B7140)=1,2,IF(WEEKDAY(B7140)=7,1,0))))))</f>
        <v>1</v>
      </c>
      <c r="G7140" s="786">
        <f>VLOOKUP(C7140,METADATA!$J$5:$Q$29,IF(E7140="HI",2,IF(E7140="LO",6,10))+IF(D7140=1,2,IF(D7140=7,1,(IF(WEEKDAY(B7140)=1,2,IF(WEEKDAY(B7140)=7,1,0))))))</f>
        <v>1</v>
      </c>
      <c r="H7140" s="787">
        <v>10634.5</v>
      </c>
      <c r="I7140" s="788">
        <v>4507.590087890625</v>
      </c>
      <c r="K7140" s="795">
        <v>851.61249999999995</v>
      </c>
      <c r="M7140" s="798">
        <f t="shared" si="334"/>
        <v>11550.366169539813</v>
      </c>
      <c r="N7140" s="303"/>
      <c r="S7140" s="786">
        <v>0</v>
      </c>
      <c r="T7140" s="781">
        <f>VLOOKUP(C7140,METADATA!$J$5:$Q$29,IF(E7140="HI",2,IF(E7140="LO",6,10))+IF(S7140=1,2,IF(D7140=7,1,(IF(WEEKDAY(B7140)=1,2,IF(WEEKDAY(B7140)=7,1,0))))))</f>
        <v>1</v>
      </c>
      <c r="U7140" s="781">
        <f>VLOOKUP(C7140,METADATA!$A$5:$H$29,IF(E7140="HI",2,IF(E7140="LO",6,10))+IF(S7140=1,2,IF(D7140=7,1,(IF(WEEKDAY(B7140)=1,2,IF(WEEKDAY(B7140)=7,1,0))))))</f>
        <v>1</v>
      </c>
    </row>
    <row r="7141" spans="2:21" ht="13.95" customHeight="1" x14ac:dyDescent="0.25">
      <c r="B7141" s="784">
        <f t="shared" si="335"/>
        <v>45680</v>
      </c>
      <c r="C7141" s="785">
        <v>9</v>
      </c>
      <c r="D7141" s="786">
        <f>IFERROR((INDEX(METADATA!$T$2:$T$20,MATCH(B7141,METADATA!$S$2:$S$20,0))),0)</f>
        <v>0</v>
      </c>
      <c r="E7141" s="785" t="str">
        <f t="shared" si="333"/>
        <v>LO</v>
      </c>
      <c r="F7141" s="786">
        <f>VLOOKUP(C7141,METADATA!$A$5:$H$29,IF(E7141="HI",2,IF(E7141="LO",6,10))+IF(D7141=1,2,IF(D7141=7,1,(IF(WEEKDAY(B7141)=1,2,IF(WEEKDAY(B7141)=7,1,0))))))</f>
        <v>2</v>
      </c>
      <c r="G7141" s="786">
        <f>VLOOKUP(C7141,METADATA!$J$5:$Q$29,IF(E7141="HI",2,IF(E7141="LO",6,10))+IF(D7141=1,2,IF(D7141=7,1,(IF(WEEKDAY(B7141)=1,2,IF(WEEKDAY(B7141)=7,1,0))))))</f>
        <v>1</v>
      </c>
      <c r="H7141" s="787">
        <v>11414.5</v>
      </c>
      <c r="I7141" s="788">
        <v>4590.9850463867188</v>
      </c>
      <c r="K7141" s="795">
        <v>856.5</v>
      </c>
      <c r="M7141" s="798">
        <f t="shared" si="334"/>
        <v>12303.168451506566</v>
      </c>
      <c r="N7141" s="303"/>
      <c r="S7141" s="786">
        <v>0</v>
      </c>
      <c r="T7141" s="781">
        <f>VLOOKUP(C7141,METADATA!$J$5:$Q$29,IF(E7141="HI",2,IF(E7141="LO",6,10))+IF(S7141=1,2,IF(D7141=7,1,(IF(WEEKDAY(B7141)=1,2,IF(WEEKDAY(B7141)=7,1,0))))))</f>
        <v>1</v>
      </c>
      <c r="U7141" s="781">
        <f>VLOOKUP(C7141,METADATA!$A$5:$H$29,IF(E7141="HI",2,IF(E7141="LO",6,10))+IF(S7141=1,2,IF(D7141=7,1,(IF(WEEKDAY(B7141)=1,2,IF(WEEKDAY(B7141)=7,1,0))))))</f>
        <v>2</v>
      </c>
    </row>
    <row r="7142" spans="2:21" ht="13.95" customHeight="1" x14ac:dyDescent="0.25">
      <c r="B7142" s="784">
        <f t="shared" si="335"/>
        <v>45680</v>
      </c>
      <c r="C7142" s="785">
        <v>10</v>
      </c>
      <c r="D7142" s="786">
        <f>IFERROR((INDEX(METADATA!$T$2:$T$20,MATCH(B7142,METADATA!$S$2:$S$20,0))),0)</f>
        <v>0</v>
      </c>
      <c r="E7142" s="785" t="str">
        <f t="shared" si="333"/>
        <v>LO</v>
      </c>
      <c r="F7142" s="786">
        <f>VLOOKUP(C7142,METADATA!$A$5:$H$29,IF(E7142="HI",2,IF(E7142="LO",6,10))+IF(D7142=1,2,IF(D7142=7,1,(IF(WEEKDAY(B7142)=1,2,IF(WEEKDAY(B7142)=7,1,0))))))</f>
        <v>2</v>
      </c>
      <c r="G7142" s="786">
        <f>VLOOKUP(C7142,METADATA!$J$5:$Q$29,IF(E7142="HI",2,IF(E7142="LO",6,10))+IF(D7142=1,2,IF(D7142=7,1,(IF(WEEKDAY(B7142)=1,2,IF(WEEKDAY(B7142)=7,1,0))))))</f>
        <v>2</v>
      </c>
      <c r="H7142" s="787">
        <v>11727.5</v>
      </c>
      <c r="I7142" s="788">
        <v>4713.4400329589844</v>
      </c>
      <c r="K7142" s="795">
        <v>824.32500000000005</v>
      </c>
      <c r="M7142" s="798">
        <f t="shared" si="334"/>
        <v>12639.255246821325</v>
      </c>
      <c r="N7142" s="303"/>
      <c r="S7142" s="786">
        <v>0</v>
      </c>
      <c r="T7142" s="781">
        <f>VLOOKUP(C7142,METADATA!$J$5:$Q$29,IF(E7142="HI",2,IF(E7142="LO",6,10))+IF(S7142=1,2,IF(D7142=7,1,(IF(WEEKDAY(B7142)=1,2,IF(WEEKDAY(B7142)=7,1,0))))))</f>
        <v>2</v>
      </c>
      <c r="U7142" s="781">
        <f>VLOOKUP(C7142,METADATA!$A$5:$H$29,IF(E7142="HI",2,IF(E7142="LO",6,10))+IF(S7142=1,2,IF(D7142=7,1,(IF(WEEKDAY(B7142)=1,2,IF(WEEKDAY(B7142)=7,1,0))))))</f>
        <v>2</v>
      </c>
    </row>
    <row r="7143" spans="2:21" ht="13.95" customHeight="1" x14ac:dyDescent="0.25">
      <c r="B7143" s="784">
        <f t="shared" si="335"/>
        <v>45680</v>
      </c>
      <c r="C7143" s="785">
        <v>11</v>
      </c>
      <c r="D7143" s="786">
        <f>IFERROR((INDEX(METADATA!$T$2:$T$20,MATCH(B7143,METADATA!$S$2:$S$20,0))),0)</f>
        <v>0</v>
      </c>
      <c r="E7143" s="785" t="str">
        <f t="shared" si="333"/>
        <v>LO</v>
      </c>
      <c r="F7143" s="786">
        <f>VLOOKUP(C7143,METADATA!$A$5:$H$29,IF(E7143="HI",2,IF(E7143="LO",6,10))+IF(D7143=1,2,IF(D7143=7,1,(IF(WEEKDAY(B7143)=1,2,IF(WEEKDAY(B7143)=7,1,0))))))</f>
        <v>2</v>
      </c>
      <c r="G7143" s="786">
        <f>VLOOKUP(C7143,METADATA!$J$5:$Q$29,IF(E7143="HI",2,IF(E7143="LO",6,10))+IF(D7143=1,2,IF(D7143=7,1,(IF(WEEKDAY(B7143)=1,2,IF(WEEKDAY(B7143)=7,1,0))))))</f>
        <v>2</v>
      </c>
      <c r="H7143" s="787">
        <v>11911.5</v>
      </c>
      <c r="I7143" s="788">
        <v>4338.1699829101563</v>
      </c>
      <c r="K7143" s="795">
        <v>882.73749999999995</v>
      </c>
      <c r="M7143" s="798">
        <f t="shared" si="334"/>
        <v>12676.890433013243</v>
      </c>
      <c r="N7143" s="303"/>
      <c r="S7143" s="786">
        <v>0</v>
      </c>
      <c r="T7143" s="781">
        <f>VLOOKUP(C7143,METADATA!$J$5:$Q$29,IF(E7143="HI",2,IF(E7143="LO",6,10))+IF(S7143=1,2,IF(D7143=7,1,(IF(WEEKDAY(B7143)=1,2,IF(WEEKDAY(B7143)=7,1,0))))))</f>
        <v>2</v>
      </c>
      <c r="U7143" s="781">
        <f>VLOOKUP(C7143,METADATA!$A$5:$H$29,IF(E7143="HI",2,IF(E7143="LO",6,10))+IF(S7143=1,2,IF(D7143=7,1,(IF(WEEKDAY(B7143)=1,2,IF(WEEKDAY(B7143)=7,1,0))))))</f>
        <v>2</v>
      </c>
    </row>
    <row r="7144" spans="2:21" ht="13.95" customHeight="1" x14ac:dyDescent="0.25">
      <c r="B7144" s="784">
        <f t="shared" si="335"/>
        <v>45680</v>
      </c>
      <c r="C7144" s="785">
        <v>12</v>
      </c>
      <c r="D7144" s="786">
        <f>IFERROR((INDEX(METADATA!$T$2:$T$20,MATCH(B7144,METADATA!$S$2:$S$20,0))),0)</f>
        <v>0</v>
      </c>
      <c r="E7144" s="785" t="str">
        <f t="shared" si="333"/>
        <v>LO</v>
      </c>
      <c r="F7144" s="786">
        <f>VLOOKUP(C7144,METADATA!$A$5:$H$29,IF(E7144="HI",2,IF(E7144="LO",6,10))+IF(D7144=1,2,IF(D7144=7,1,(IF(WEEKDAY(B7144)=1,2,IF(WEEKDAY(B7144)=7,1,0))))))</f>
        <v>2</v>
      </c>
      <c r="G7144" s="786">
        <f>VLOOKUP(C7144,METADATA!$J$5:$Q$29,IF(E7144="HI",2,IF(E7144="LO",6,10))+IF(D7144=1,2,IF(D7144=7,1,(IF(WEEKDAY(B7144)=1,2,IF(WEEKDAY(B7144)=7,1,0))))))</f>
        <v>2</v>
      </c>
      <c r="H7144" s="787">
        <v>11998.25</v>
      </c>
      <c r="I7144" s="788">
        <v>4735.8800354003906</v>
      </c>
      <c r="K7144" s="795">
        <v>909.3125</v>
      </c>
      <c r="M7144" s="798">
        <f t="shared" si="334"/>
        <v>12899.091548330216</v>
      </c>
      <c r="N7144" s="303"/>
      <c r="S7144" s="786">
        <v>0</v>
      </c>
      <c r="T7144" s="781">
        <f>VLOOKUP(C7144,METADATA!$J$5:$Q$29,IF(E7144="HI",2,IF(E7144="LO",6,10))+IF(S7144=1,2,IF(D7144=7,1,(IF(WEEKDAY(B7144)=1,2,IF(WEEKDAY(B7144)=7,1,0))))))</f>
        <v>2</v>
      </c>
      <c r="U7144" s="781">
        <f>VLOOKUP(C7144,METADATA!$A$5:$H$29,IF(E7144="HI",2,IF(E7144="LO",6,10))+IF(S7144=1,2,IF(D7144=7,1,(IF(WEEKDAY(B7144)=1,2,IF(WEEKDAY(B7144)=7,1,0))))))</f>
        <v>2</v>
      </c>
    </row>
    <row r="7145" spans="2:21" ht="13.95" customHeight="1" x14ac:dyDescent="0.25">
      <c r="B7145" s="784">
        <f t="shared" si="335"/>
        <v>45680</v>
      </c>
      <c r="C7145" s="785">
        <v>13</v>
      </c>
      <c r="D7145" s="786">
        <f>IFERROR((INDEX(METADATA!$T$2:$T$20,MATCH(B7145,METADATA!$S$2:$S$20,0))),0)</f>
        <v>0</v>
      </c>
      <c r="E7145" s="785" t="str">
        <f t="shared" si="333"/>
        <v>LO</v>
      </c>
      <c r="F7145" s="786">
        <f>VLOOKUP(C7145,METADATA!$A$5:$H$29,IF(E7145="HI",2,IF(E7145="LO",6,10))+IF(D7145=1,2,IF(D7145=7,1,(IF(WEEKDAY(B7145)=1,2,IF(WEEKDAY(B7145)=7,1,0))))))</f>
        <v>2</v>
      </c>
      <c r="G7145" s="786">
        <f>VLOOKUP(C7145,METADATA!$J$5:$Q$29,IF(E7145="HI",2,IF(E7145="LO",6,10))+IF(D7145=1,2,IF(D7145=7,1,(IF(WEEKDAY(B7145)=1,2,IF(WEEKDAY(B7145)=7,1,0))))))</f>
        <v>2</v>
      </c>
      <c r="H7145" s="787">
        <v>11687.25</v>
      </c>
      <c r="I7145" s="788">
        <v>4660.3651123046875</v>
      </c>
      <c r="K7145" s="795">
        <v>905.6</v>
      </c>
      <c r="M7145" s="798">
        <f t="shared" si="334"/>
        <v>12582.162594025189</v>
      </c>
      <c r="N7145" s="303"/>
      <c r="S7145" s="786">
        <v>0</v>
      </c>
      <c r="T7145" s="781">
        <f>VLOOKUP(C7145,METADATA!$J$5:$Q$29,IF(E7145="HI",2,IF(E7145="LO",6,10))+IF(S7145=1,2,IF(D7145=7,1,(IF(WEEKDAY(B7145)=1,2,IF(WEEKDAY(B7145)=7,1,0))))))</f>
        <v>2</v>
      </c>
      <c r="U7145" s="781">
        <f>VLOOKUP(C7145,METADATA!$A$5:$H$29,IF(E7145="HI",2,IF(E7145="LO",6,10))+IF(S7145=1,2,IF(D7145=7,1,(IF(WEEKDAY(B7145)=1,2,IF(WEEKDAY(B7145)=7,1,0))))))</f>
        <v>2</v>
      </c>
    </row>
    <row r="7146" spans="2:21" ht="13.95" customHeight="1" x14ac:dyDescent="0.25">
      <c r="B7146" s="784">
        <f t="shared" si="335"/>
        <v>45680</v>
      </c>
      <c r="C7146" s="785">
        <v>14</v>
      </c>
      <c r="D7146" s="786">
        <f>IFERROR((INDEX(METADATA!$T$2:$T$20,MATCH(B7146,METADATA!$S$2:$S$20,0))),0)</f>
        <v>0</v>
      </c>
      <c r="E7146" s="785" t="str">
        <f t="shared" si="333"/>
        <v>LO</v>
      </c>
      <c r="F7146" s="786">
        <f>VLOOKUP(C7146,METADATA!$A$5:$H$29,IF(E7146="HI",2,IF(E7146="LO",6,10))+IF(D7146=1,2,IF(D7146=7,1,(IF(WEEKDAY(B7146)=1,2,IF(WEEKDAY(B7146)=7,1,0))))))</f>
        <v>2</v>
      </c>
      <c r="G7146" s="786">
        <f>VLOOKUP(C7146,METADATA!$J$5:$Q$29,IF(E7146="HI",2,IF(E7146="LO",6,10))+IF(D7146=1,2,IF(D7146=7,1,(IF(WEEKDAY(B7146)=1,2,IF(WEEKDAY(B7146)=7,1,0))))))</f>
        <v>2</v>
      </c>
      <c r="H7146" s="787">
        <v>11626.75</v>
      </c>
      <c r="I7146" s="788">
        <v>4732.5700073242188</v>
      </c>
      <c r="K7146" s="795">
        <v>913.98749999999995</v>
      </c>
      <c r="M7146" s="798">
        <f t="shared" si="334"/>
        <v>12553.028894921128</v>
      </c>
      <c r="N7146" s="303"/>
      <c r="S7146" s="786">
        <v>0</v>
      </c>
      <c r="T7146" s="781">
        <f>VLOOKUP(C7146,METADATA!$J$5:$Q$29,IF(E7146="HI",2,IF(E7146="LO",6,10))+IF(S7146=1,2,IF(D7146=7,1,(IF(WEEKDAY(B7146)=1,2,IF(WEEKDAY(B7146)=7,1,0))))))</f>
        <v>2</v>
      </c>
      <c r="U7146" s="781">
        <f>VLOOKUP(C7146,METADATA!$A$5:$H$29,IF(E7146="HI",2,IF(E7146="LO",6,10))+IF(S7146=1,2,IF(D7146=7,1,(IF(WEEKDAY(B7146)=1,2,IF(WEEKDAY(B7146)=7,1,0))))))</f>
        <v>2</v>
      </c>
    </row>
    <row r="7147" spans="2:21" ht="13.95" customHeight="1" x14ac:dyDescent="0.25">
      <c r="B7147" s="784">
        <f t="shared" si="335"/>
        <v>45680</v>
      </c>
      <c r="C7147" s="785">
        <v>15</v>
      </c>
      <c r="D7147" s="786">
        <f>IFERROR((INDEX(METADATA!$T$2:$T$20,MATCH(B7147,METADATA!$S$2:$S$20,0))),0)</f>
        <v>0</v>
      </c>
      <c r="E7147" s="785" t="str">
        <f t="shared" si="333"/>
        <v>LO</v>
      </c>
      <c r="F7147" s="786">
        <f>VLOOKUP(C7147,METADATA!$A$5:$H$29,IF(E7147="HI",2,IF(E7147="LO",6,10))+IF(D7147=1,2,IF(D7147=7,1,(IF(WEEKDAY(B7147)=1,2,IF(WEEKDAY(B7147)=7,1,0))))))</f>
        <v>2</v>
      </c>
      <c r="G7147" s="786">
        <f>VLOOKUP(C7147,METADATA!$J$5:$Q$29,IF(E7147="HI",2,IF(E7147="LO",6,10))+IF(D7147=1,2,IF(D7147=7,1,(IF(WEEKDAY(B7147)=1,2,IF(WEEKDAY(B7147)=7,1,0))))))</f>
        <v>2</v>
      </c>
      <c r="H7147" s="787">
        <v>11764</v>
      </c>
      <c r="I7147" s="788">
        <v>4718.6699829101563</v>
      </c>
      <c r="K7147" s="795">
        <v>902.26250000000005</v>
      </c>
      <c r="M7147" s="798">
        <f t="shared" si="334"/>
        <v>12675.075637155674</v>
      </c>
      <c r="N7147" s="303"/>
      <c r="S7147" s="786">
        <v>0</v>
      </c>
      <c r="T7147" s="781">
        <f>VLOOKUP(C7147,METADATA!$J$5:$Q$29,IF(E7147="HI",2,IF(E7147="LO",6,10))+IF(S7147=1,2,IF(D7147=7,1,(IF(WEEKDAY(B7147)=1,2,IF(WEEKDAY(B7147)=7,1,0))))))</f>
        <v>2</v>
      </c>
      <c r="U7147" s="781">
        <f>VLOOKUP(C7147,METADATA!$A$5:$H$29,IF(E7147="HI",2,IF(E7147="LO",6,10))+IF(S7147=1,2,IF(D7147=7,1,(IF(WEEKDAY(B7147)=1,2,IF(WEEKDAY(B7147)=7,1,0))))))</f>
        <v>2</v>
      </c>
    </row>
    <row r="7148" spans="2:21" ht="13.95" customHeight="1" x14ac:dyDescent="0.25">
      <c r="B7148" s="784">
        <f t="shared" si="335"/>
        <v>45680</v>
      </c>
      <c r="C7148" s="785">
        <v>16</v>
      </c>
      <c r="D7148" s="786">
        <f>IFERROR((INDEX(METADATA!$T$2:$T$20,MATCH(B7148,METADATA!$S$2:$S$20,0))),0)</f>
        <v>0</v>
      </c>
      <c r="E7148" s="785" t="str">
        <f t="shared" si="333"/>
        <v>LO</v>
      </c>
      <c r="F7148" s="786">
        <f>VLOOKUP(C7148,METADATA!$A$5:$H$29,IF(E7148="HI",2,IF(E7148="LO",6,10))+IF(D7148=1,2,IF(D7148=7,1,(IF(WEEKDAY(B7148)=1,2,IF(WEEKDAY(B7148)=7,1,0))))))</f>
        <v>2</v>
      </c>
      <c r="G7148" s="786">
        <f>VLOOKUP(C7148,METADATA!$J$5:$Q$29,IF(E7148="HI",2,IF(E7148="LO",6,10))+IF(D7148=1,2,IF(D7148=7,1,(IF(WEEKDAY(B7148)=1,2,IF(WEEKDAY(B7148)=7,1,0))))))</f>
        <v>2</v>
      </c>
      <c r="H7148" s="787">
        <v>12294.75</v>
      </c>
      <c r="I7148" s="788">
        <v>4596.3049621582031</v>
      </c>
      <c r="K7148" s="795">
        <v>933.76250000000005</v>
      </c>
      <c r="M7148" s="798">
        <f t="shared" si="334"/>
        <v>13125.810331848472</v>
      </c>
      <c r="N7148" s="303"/>
      <c r="S7148" s="786">
        <v>0</v>
      </c>
      <c r="T7148" s="781">
        <f>VLOOKUP(C7148,METADATA!$J$5:$Q$29,IF(E7148="HI",2,IF(E7148="LO",6,10))+IF(S7148=1,2,IF(D7148=7,1,(IF(WEEKDAY(B7148)=1,2,IF(WEEKDAY(B7148)=7,1,0))))))</f>
        <v>2</v>
      </c>
      <c r="U7148" s="781">
        <f>VLOOKUP(C7148,METADATA!$A$5:$H$29,IF(E7148="HI",2,IF(E7148="LO",6,10))+IF(S7148=1,2,IF(D7148=7,1,(IF(WEEKDAY(B7148)=1,2,IF(WEEKDAY(B7148)=7,1,0))))))</f>
        <v>2</v>
      </c>
    </row>
    <row r="7149" spans="2:21" ht="13.95" customHeight="1" x14ac:dyDescent="0.25">
      <c r="B7149" s="784">
        <f t="shared" si="335"/>
        <v>45680</v>
      </c>
      <c r="C7149" s="785">
        <v>17</v>
      </c>
      <c r="D7149" s="786">
        <f>IFERROR((INDEX(METADATA!$T$2:$T$20,MATCH(B7149,METADATA!$S$2:$S$20,0))),0)</f>
        <v>0</v>
      </c>
      <c r="E7149" s="785" t="str">
        <f t="shared" si="333"/>
        <v>LO</v>
      </c>
      <c r="F7149" s="786">
        <f>VLOOKUP(C7149,METADATA!$A$5:$H$29,IF(E7149="HI",2,IF(E7149="LO",6,10))+IF(D7149=1,2,IF(D7149=7,1,(IF(WEEKDAY(B7149)=1,2,IF(WEEKDAY(B7149)=7,1,0))))))</f>
        <v>2</v>
      </c>
      <c r="G7149" s="786">
        <f>VLOOKUP(C7149,METADATA!$J$5:$Q$29,IF(E7149="HI",2,IF(E7149="LO",6,10))+IF(D7149=1,2,IF(D7149=7,1,(IF(WEEKDAY(B7149)=1,2,IF(WEEKDAY(B7149)=7,1,0))))))</f>
        <v>2</v>
      </c>
      <c r="H7149" s="787">
        <v>13306</v>
      </c>
      <c r="I7149" s="788">
        <v>4600.5149841308594</v>
      </c>
      <c r="K7149" s="795">
        <v>0</v>
      </c>
      <c r="M7149" s="798">
        <f t="shared" si="334"/>
        <v>14078.862671367051</v>
      </c>
      <c r="N7149" s="303"/>
      <c r="S7149" s="786">
        <v>0</v>
      </c>
      <c r="T7149" s="781">
        <f>VLOOKUP(C7149,METADATA!$J$5:$Q$29,IF(E7149="HI",2,IF(E7149="LO",6,10))+IF(S7149=1,2,IF(D7149=7,1,(IF(WEEKDAY(B7149)=1,2,IF(WEEKDAY(B7149)=7,1,0))))))</f>
        <v>2</v>
      </c>
      <c r="U7149" s="781">
        <f>VLOOKUP(C7149,METADATA!$A$5:$H$29,IF(E7149="HI",2,IF(E7149="LO",6,10))+IF(S7149=1,2,IF(D7149=7,1,(IF(WEEKDAY(B7149)=1,2,IF(WEEKDAY(B7149)=7,1,0))))))</f>
        <v>2</v>
      </c>
    </row>
    <row r="7150" spans="2:21" ht="13.95" customHeight="1" x14ac:dyDescent="0.25">
      <c r="B7150" s="784">
        <f t="shared" si="335"/>
        <v>45680</v>
      </c>
      <c r="C7150" s="785">
        <v>18</v>
      </c>
      <c r="D7150" s="786">
        <f>IFERROR((INDEX(METADATA!$T$2:$T$20,MATCH(B7150,METADATA!$S$2:$S$20,0))),0)</f>
        <v>0</v>
      </c>
      <c r="E7150" s="785" t="str">
        <f t="shared" si="333"/>
        <v>LO</v>
      </c>
      <c r="F7150" s="786">
        <f>VLOOKUP(C7150,METADATA!$A$5:$H$29,IF(E7150="HI",2,IF(E7150="LO",6,10))+IF(D7150=1,2,IF(D7150=7,1,(IF(WEEKDAY(B7150)=1,2,IF(WEEKDAY(B7150)=7,1,0))))))</f>
        <v>1</v>
      </c>
      <c r="G7150" s="786">
        <f>VLOOKUP(C7150,METADATA!$J$5:$Q$29,IF(E7150="HI",2,IF(E7150="LO",6,10))+IF(D7150=1,2,IF(D7150=7,1,(IF(WEEKDAY(B7150)=1,2,IF(WEEKDAY(B7150)=7,1,0))))))</f>
        <v>1</v>
      </c>
      <c r="H7150" s="787">
        <v>14014</v>
      </c>
      <c r="I7150" s="788">
        <v>4575.030029296875</v>
      </c>
      <c r="K7150" s="795">
        <v>0</v>
      </c>
      <c r="M7150" s="798">
        <f t="shared" si="334"/>
        <v>14741.882368577229</v>
      </c>
      <c r="N7150" s="303"/>
      <c r="S7150" s="786">
        <v>0</v>
      </c>
      <c r="T7150" s="781">
        <f>VLOOKUP(C7150,METADATA!$J$5:$Q$29,IF(E7150="HI",2,IF(E7150="LO",6,10))+IF(S7150=1,2,IF(D7150=7,1,(IF(WEEKDAY(B7150)=1,2,IF(WEEKDAY(B7150)=7,1,0))))))</f>
        <v>1</v>
      </c>
      <c r="U7150" s="781">
        <f>VLOOKUP(C7150,METADATA!$A$5:$H$29,IF(E7150="HI",2,IF(E7150="LO",6,10))+IF(S7150=1,2,IF(D7150=7,1,(IF(WEEKDAY(B7150)=1,2,IF(WEEKDAY(B7150)=7,1,0))))))</f>
        <v>1</v>
      </c>
    </row>
    <row r="7151" spans="2:21" ht="13.95" customHeight="1" x14ac:dyDescent="0.25">
      <c r="B7151" s="784">
        <f t="shared" si="335"/>
        <v>45680</v>
      </c>
      <c r="C7151" s="785">
        <v>19</v>
      </c>
      <c r="D7151" s="786">
        <f>IFERROR((INDEX(METADATA!$T$2:$T$20,MATCH(B7151,METADATA!$S$2:$S$20,0))),0)</f>
        <v>0</v>
      </c>
      <c r="E7151" s="785" t="str">
        <f t="shared" si="333"/>
        <v>LO</v>
      </c>
      <c r="F7151" s="786">
        <f>VLOOKUP(C7151,METADATA!$A$5:$H$29,IF(E7151="HI",2,IF(E7151="LO",6,10))+IF(D7151=1,2,IF(D7151=7,1,(IF(WEEKDAY(B7151)=1,2,IF(WEEKDAY(B7151)=7,1,0))))))</f>
        <v>1</v>
      </c>
      <c r="G7151" s="786">
        <f>VLOOKUP(C7151,METADATA!$J$5:$Q$29,IF(E7151="HI",2,IF(E7151="LO",6,10))+IF(D7151=1,2,IF(D7151=7,1,(IF(WEEKDAY(B7151)=1,2,IF(WEEKDAY(B7151)=7,1,0))))))</f>
        <v>1</v>
      </c>
      <c r="H7151" s="787">
        <v>12549.5</v>
      </c>
      <c r="I7151" s="788">
        <v>4338.0249328613281</v>
      </c>
      <c r="K7151" s="795">
        <v>0</v>
      </c>
      <c r="M7151" s="798">
        <f t="shared" si="334"/>
        <v>13278.117734382631</v>
      </c>
      <c r="N7151" s="303"/>
      <c r="S7151" s="786">
        <v>0</v>
      </c>
      <c r="T7151" s="781">
        <f>VLOOKUP(C7151,METADATA!$J$5:$Q$29,IF(E7151="HI",2,IF(E7151="LO",6,10))+IF(S7151=1,2,IF(D7151=7,1,(IF(WEEKDAY(B7151)=1,2,IF(WEEKDAY(B7151)=7,1,0))))))</f>
        <v>1</v>
      </c>
      <c r="U7151" s="781">
        <f>VLOOKUP(C7151,METADATA!$A$5:$H$29,IF(E7151="HI",2,IF(E7151="LO",6,10))+IF(S7151=1,2,IF(D7151=7,1,(IF(WEEKDAY(B7151)=1,2,IF(WEEKDAY(B7151)=7,1,0))))))</f>
        <v>1</v>
      </c>
    </row>
    <row r="7152" spans="2:21" ht="13.95" customHeight="1" x14ac:dyDescent="0.25">
      <c r="B7152" s="784">
        <f t="shared" si="335"/>
        <v>45680</v>
      </c>
      <c r="C7152" s="785">
        <v>20</v>
      </c>
      <c r="D7152" s="786">
        <f>IFERROR((INDEX(METADATA!$T$2:$T$20,MATCH(B7152,METADATA!$S$2:$S$20,0))),0)</f>
        <v>0</v>
      </c>
      <c r="E7152" s="785" t="str">
        <f t="shared" si="333"/>
        <v>LO</v>
      </c>
      <c r="F7152" s="786">
        <f>VLOOKUP(C7152,METADATA!$A$5:$H$29,IF(E7152="HI",2,IF(E7152="LO",6,10))+IF(D7152=1,2,IF(D7152=7,1,(IF(WEEKDAY(B7152)=1,2,IF(WEEKDAY(B7152)=7,1,0))))))</f>
        <v>1</v>
      </c>
      <c r="G7152" s="786">
        <f>VLOOKUP(C7152,METADATA!$J$5:$Q$29,IF(E7152="HI",2,IF(E7152="LO",6,10))+IF(D7152=1,2,IF(D7152=7,1,(IF(WEEKDAY(B7152)=1,2,IF(WEEKDAY(B7152)=7,1,0))))))</f>
        <v>2</v>
      </c>
      <c r="H7152" s="787">
        <v>10850.25</v>
      </c>
      <c r="I7152" s="788">
        <v>4329.804931640625</v>
      </c>
      <c r="K7152" s="795">
        <v>0</v>
      </c>
      <c r="M7152" s="798">
        <f t="shared" si="334"/>
        <v>11682.257307924676</v>
      </c>
      <c r="N7152" s="303"/>
      <c r="S7152" s="786">
        <v>0</v>
      </c>
      <c r="T7152" s="781">
        <f>VLOOKUP(C7152,METADATA!$J$5:$Q$29,IF(E7152="HI",2,IF(E7152="LO",6,10))+IF(S7152=1,2,IF(D7152=7,1,(IF(WEEKDAY(B7152)=1,2,IF(WEEKDAY(B7152)=7,1,0))))))</f>
        <v>2</v>
      </c>
      <c r="U7152" s="781">
        <f>VLOOKUP(C7152,METADATA!$A$5:$H$29,IF(E7152="HI",2,IF(E7152="LO",6,10))+IF(S7152=1,2,IF(D7152=7,1,(IF(WEEKDAY(B7152)=1,2,IF(WEEKDAY(B7152)=7,1,0))))))</f>
        <v>1</v>
      </c>
    </row>
    <row r="7153" spans="2:21" ht="13.95" customHeight="1" x14ac:dyDescent="0.25">
      <c r="B7153" s="784">
        <f t="shared" si="335"/>
        <v>45680</v>
      </c>
      <c r="C7153" s="785">
        <v>21</v>
      </c>
      <c r="D7153" s="786">
        <f>IFERROR((INDEX(METADATA!$T$2:$T$20,MATCH(B7153,METADATA!$S$2:$S$20,0))),0)</f>
        <v>0</v>
      </c>
      <c r="E7153" s="785" t="str">
        <f t="shared" si="333"/>
        <v>LO</v>
      </c>
      <c r="F7153" s="786">
        <f>VLOOKUP(C7153,METADATA!$A$5:$H$29,IF(E7153="HI",2,IF(E7153="LO",6,10))+IF(D7153=1,2,IF(D7153=7,1,(IF(WEEKDAY(B7153)=1,2,IF(WEEKDAY(B7153)=7,1,0))))))</f>
        <v>2</v>
      </c>
      <c r="G7153" s="786">
        <f>VLOOKUP(C7153,METADATA!$J$5:$Q$29,IF(E7153="HI",2,IF(E7153="LO",6,10))+IF(D7153=1,2,IF(D7153=7,1,(IF(WEEKDAY(B7153)=1,2,IF(WEEKDAY(B7153)=7,1,0))))))</f>
        <v>2</v>
      </c>
      <c r="H7153" s="787">
        <v>10307.5</v>
      </c>
      <c r="I7153" s="788">
        <v>4591.7550354003906</v>
      </c>
      <c r="K7153" s="795">
        <v>0</v>
      </c>
      <c r="M7153" s="798">
        <f t="shared" si="334"/>
        <v>11284.005075996945</v>
      </c>
      <c r="N7153" s="303"/>
      <c r="S7153" s="786">
        <v>0</v>
      </c>
      <c r="T7153" s="781">
        <f>VLOOKUP(C7153,METADATA!$J$5:$Q$29,IF(E7153="HI",2,IF(E7153="LO",6,10))+IF(S7153=1,2,IF(D7153=7,1,(IF(WEEKDAY(B7153)=1,2,IF(WEEKDAY(B7153)=7,1,0))))))</f>
        <v>2</v>
      </c>
      <c r="U7153" s="781">
        <f>VLOOKUP(C7153,METADATA!$A$5:$H$29,IF(E7153="HI",2,IF(E7153="LO",6,10))+IF(S7153=1,2,IF(D7153=7,1,(IF(WEEKDAY(B7153)=1,2,IF(WEEKDAY(B7153)=7,1,0))))))</f>
        <v>2</v>
      </c>
    </row>
    <row r="7154" spans="2:21" ht="13.95" customHeight="1" x14ac:dyDescent="0.25">
      <c r="B7154" s="784">
        <f t="shared" si="335"/>
        <v>45680</v>
      </c>
      <c r="C7154" s="785">
        <v>22</v>
      </c>
      <c r="D7154" s="786">
        <f>IFERROR((INDEX(METADATA!$T$2:$T$20,MATCH(B7154,METADATA!$S$2:$S$20,0))),0)</f>
        <v>0</v>
      </c>
      <c r="E7154" s="785" t="str">
        <f t="shared" si="333"/>
        <v>LO</v>
      </c>
      <c r="F7154" s="786">
        <f>VLOOKUP(C7154,METADATA!$A$5:$H$29,IF(E7154="HI",2,IF(E7154="LO",6,10))+IF(D7154=1,2,IF(D7154=7,1,(IF(WEEKDAY(B7154)=1,2,IF(WEEKDAY(B7154)=7,1,0))))))</f>
        <v>3</v>
      </c>
      <c r="G7154" s="786">
        <f>VLOOKUP(C7154,METADATA!$J$5:$Q$29,IF(E7154="HI",2,IF(E7154="LO",6,10))+IF(D7154=1,2,IF(D7154=7,1,(IF(WEEKDAY(B7154)=1,2,IF(WEEKDAY(B7154)=7,1,0))))))</f>
        <v>3</v>
      </c>
      <c r="H7154" s="787">
        <v>9428.75</v>
      </c>
      <c r="I7154" s="788">
        <v>4553.6950378417969</v>
      </c>
      <c r="K7154" s="795">
        <v>0</v>
      </c>
      <c r="M7154" s="798">
        <f t="shared" si="334"/>
        <v>10470.791042713296</v>
      </c>
      <c r="N7154" s="303"/>
      <c r="S7154" s="786">
        <v>0</v>
      </c>
      <c r="T7154" s="781">
        <f>VLOOKUP(C7154,METADATA!$J$5:$Q$29,IF(E7154="HI",2,IF(E7154="LO",6,10))+IF(S7154=1,2,IF(D7154=7,1,(IF(WEEKDAY(B7154)=1,2,IF(WEEKDAY(B7154)=7,1,0))))))</f>
        <v>3</v>
      </c>
      <c r="U7154" s="781">
        <f>VLOOKUP(C7154,METADATA!$A$5:$H$29,IF(E7154="HI",2,IF(E7154="LO",6,10))+IF(S7154=1,2,IF(D7154=7,1,(IF(WEEKDAY(B7154)=1,2,IF(WEEKDAY(B7154)=7,1,0))))))</f>
        <v>3</v>
      </c>
    </row>
    <row r="7155" spans="2:21" ht="13.95" customHeight="1" x14ac:dyDescent="0.25">
      <c r="B7155" s="784">
        <f t="shared" si="335"/>
        <v>45680</v>
      </c>
      <c r="C7155" s="785">
        <v>23</v>
      </c>
      <c r="D7155" s="786">
        <f>IFERROR((INDEX(METADATA!$T$2:$T$20,MATCH(B7155,METADATA!$S$2:$S$20,0))),0)</f>
        <v>0</v>
      </c>
      <c r="E7155" s="785" t="str">
        <f t="shared" si="333"/>
        <v>LO</v>
      </c>
      <c r="F7155" s="786">
        <f>VLOOKUP(C7155,METADATA!$A$5:$H$29,IF(E7155="HI",2,IF(E7155="LO",6,10))+IF(D7155=1,2,IF(D7155=7,1,(IF(WEEKDAY(B7155)=1,2,IF(WEEKDAY(B7155)=7,1,0))))))</f>
        <v>3</v>
      </c>
      <c r="G7155" s="786">
        <f>VLOOKUP(C7155,METADATA!$J$5:$Q$29,IF(E7155="HI",2,IF(E7155="LO",6,10))+IF(D7155=1,2,IF(D7155=7,1,(IF(WEEKDAY(B7155)=1,2,IF(WEEKDAY(B7155)=7,1,0))))))</f>
        <v>3</v>
      </c>
      <c r="H7155" s="787">
        <v>8451.75</v>
      </c>
      <c r="I7155" s="788">
        <v>4682.9300231933594</v>
      </c>
      <c r="K7155" s="795">
        <v>0</v>
      </c>
      <c r="M7155" s="798">
        <f t="shared" si="334"/>
        <v>9662.3967867515021</v>
      </c>
      <c r="N7155" s="303"/>
      <c r="S7155" s="786">
        <v>0</v>
      </c>
      <c r="T7155" s="781">
        <f>VLOOKUP(C7155,METADATA!$J$5:$Q$29,IF(E7155="HI",2,IF(E7155="LO",6,10))+IF(S7155=1,2,IF(D7155=7,1,(IF(WEEKDAY(B7155)=1,2,IF(WEEKDAY(B7155)=7,1,0))))))</f>
        <v>3</v>
      </c>
      <c r="U7155" s="781">
        <f>VLOOKUP(C7155,METADATA!$A$5:$H$29,IF(E7155="HI",2,IF(E7155="LO",6,10))+IF(S7155=1,2,IF(D7155=7,1,(IF(WEEKDAY(B7155)=1,2,IF(WEEKDAY(B7155)=7,1,0))))))</f>
        <v>3</v>
      </c>
    </row>
    <row r="7156" spans="2:21" ht="13.95" customHeight="1" x14ac:dyDescent="0.25">
      <c r="B7156" s="784">
        <f t="shared" si="335"/>
        <v>45681</v>
      </c>
      <c r="C7156" s="785">
        <v>0</v>
      </c>
      <c r="D7156" s="786">
        <f>IFERROR((INDEX(METADATA!$T$2:$T$20,MATCH(B7156,METADATA!$S$2:$S$20,0))),0)</f>
        <v>0</v>
      </c>
      <c r="E7156" s="785" t="str">
        <f t="shared" si="333"/>
        <v>LO</v>
      </c>
      <c r="F7156" s="786">
        <f>VLOOKUP(C7156,METADATA!$A$5:$H$29,IF(E7156="HI",2,IF(E7156="LO",6,10))+IF(D7156=1,2,IF(D7156=7,1,(IF(WEEKDAY(B7156)=1,2,IF(WEEKDAY(B7156)=7,1,0))))))</f>
        <v>3</v>
      </c>
      <c r="G7156" s="786">
        <f>VLOOKUP(C7156,METADATA!$J$5:$Q$29,IF(E7156="HI",2,IF(E7156="LO",6,10))+IF(D7156=1,2,IF(D7156=7,1,(IF(WEEKDAY(B7156)=1,2,IF(WEEKDAY(B7156)=7,1,0))))))</f>
        <v>3</v>
      </c>
      <c r="H7156" s="787">
        <v>7810.5</v>
      </c>
      <c r="I7156" s="788">
        <v>4675.7399597167969</v>
      </c>
      <c r="K7156" s="795">
        <v>0</v>
      </c>
      <c r="M7156" s="798">
        <f t="shared" si="334"/>
        <v>9103.1013627715056</v>
      </c>
      <c r="N7156" s="303"/>
      <c r="S7156" s="786">
        <v>0</v>
      </c>
      <c r="T7156" s="781">
        <f>VLOOKUP(C7156,METADATA!$J$5:$Q$29,IF(E7156="HI",2,IF(E7156="LO",6,10))+IF(S7156=1,2,IF(D7156=7,1,(IF(WEEKDAY(B7156)=1,2,IF(WEEKDAY(B7156)=7,1,0))))))</f>
        <v>3</v>
      </c>
      <c r="U7156" s="781">
        <f>VLOOKUP(C7156,METADATA!$A$5:$H$29,IF(E7156="HI",2,IF(E7156="LO",6,10))+IF(S7156=1,2,IF(D7156=7,1,(IF(WEEKDAY(B7156)=1,2,IF(WEEKDAY(B7156)=7,1,0))))))</f>
        <v>3</v>
      </c>
    </row>
    <row r="7157" spans="2:21" ht="13.95" customHeight="1" x14ac:dyDescent="0.25">
      <c r="B7157" s="784">
        <f t="shared" si="335"/>
        <v>45681</v>
      </c>
      <c r="C7157" s="785">
        <v>1</v>
      </c>
      <c r="D7157" s="786">
        <f>IFERROR((INDEX(METADATA!$T$2:$T$20,MATCH(B7157,METADATA!$S$2:$S$20,0))),0)</f>
        <v>0</v>
      </c>
      <c r="E7157" s="785" t="str">
        <f t="shared" si="333"/>
        <v>LO</v>
      </c>
      <c r="F7157" s="786">
        <f>VLOOKUP(C7157,METADATA!$A$5:$H$29,IF(E7157="HI",2,IF(E7157="LO",6,10))+IF(D7157=1,2,IF(D7157=7,1,(IF(WEEKDAY(B7157)=1,2,IF(WEEKDAY(B7157)=7,1,0))))))</f>
        <v>3</v>
      </c>
      <c r="G7157" s="786">
        <f>VLOOKUP(C7157,METADATA!$J$5:$Q$29,IF(E7157="HI",2,IF(E7157="LO",6,10))+IF(D7157=1,2,IF(D7157=7,1,(IF(WEEKDAY(B7157)=1,2,IF(WEEKDAY(B7157)=7,1,0))))))</f>
        <v>3</v>
      </c>
      <c r="H7157" s="787">
        <v>7365.5</v>
      </c>
      <c r="I7157" s="788">
        <v>4729.0374755859375</v>
      </c>
      <c r="K7157" s="795">
        <v>0</v>
      </c>
      <c r="M7157" s="798">
        <f t="shared" si="334"/>
        <v>8752.9643947348613</v>
      </c>
      <c r="N7157" s="303"/>
      <c r="S7157" s="786">
        <v>0</v>
      </c>
      <c r="T7157" s="781">
        <f>VLOOKUP(C7157,METADATA!$J$5:$Q$29,IF(E7157="HI",2,IF(E7157="LO",6,10))+IF(S7157=1,2,IF(D7157=7,1,(IF(WEEKDAY(B7157)=1,2,IF(WEEKDAY(B7157)=7,1,0))))))</f>
        <v>3</v>
      </c>
      <c r="U7157" s="781">
        <f>VLOOKUP(C7157,METADATA!$A$5:$H$29,IF(E7157="HI",2,IF(E7157="LO",6,10))+IF(S7157=1,2,IF(D7157=7,1,(IF(WEEKDAY(B7157)=1,2,IF(WEEKDAY(B7157)=7,1,0))))))</f>
        <v>3</v>
      </c>
    </row>
    <row r="7158" spans="2:21" ht="13.95" customHeight="1" x14ac:dyDescent="0.25">
      <c r="B7158" s="784">
        <f t="shared" si="335"/>
        <v>45681</v>
      </c>
      <c r="C7158" s="785">
        <v>2</v>
      </c>
      <c r="D7158" s="786">
        <f>IFERROR((INDEX(METADATA!$T$2:$T$20,MATCH(B7158,METADATA!$S$2:$S$20,0))),0)</f>
        <v>0</v>
      </c>
      <c r="E7158" s="785" t="str">
        <f t="shared" si="333"/>
        <v>LO</v>
      </c>
      <c r="F7158" s="786">
        <f>VLOOKUP(C7158,METADATA!$A$5:$H$29,IF(E7158="HI",2,IF(E7158="LO",6,10))+IF(D7158=1,2,IF(D7158=7,1,(IF(WEEKDAY(B7158)=1,2,IF(WEEKDAY(B7158)=7,1,0))))))</f>
        <v>3</v>
      </c>
      <c r="G7158" s="786">
        <f>VLOOKUP(C7158,METADATA!$J$5:$Q$29,IF(E7158="HI",2,IF(E7158="LO",6,10))+IF(D7158=1,2,IF(D7158=7,1,(IF(WEEKDAY(B7158)=1,2,IF(WEEKDAY(B7158)=7,1,0))))))</f>
        <v>3</v>
      </c>
      <c r="H7158" s="787">
        <v>7256.5</v>
      </c>
      <c r="I7158" s="788">
        <v>4653.9300231933594</v>
      </c>
      <c r="K7158" s="795">
        <v>0</v>
      </c>
      <c r="M7158" s="798">
        <f t="shared" si="334"/>
        <v>8620.6645283748603</v>
      </c>
      <c r="N7158" s="303"/>
      <c r="S7158" s="786">
        <v>0</v>
      </c>
      <c r="T7158" s="781">
        <f>VLOOKUP(C7158,METADATA!$J$5:$Q$29,IF(E7158="HI",2,IF(E7158="LO",6,10))+IF(S7158=1,2,IF(D7158=7,1,(IF(WEEKDAY(B7158)=1,2,IF(WEEKDAY(B7158)=7,1,0))))))</f>
        <v>3</v>
      </c>
      <c r="U7158" s="781">
        <f>VLOOKUP(C7158,METADATA!$A$5:$H$29,IF(E7158="HI",2,IF(E7158="LO",6,10))+IF(S7158=1,2,IF(D7158=7,1,(IF(WEEKDAY(B7158)=1,2,IF(WEEKDAY(B7158)=7,1,0))))))</f>
        <v>3</v>
      </c>
    </row>
    <row r="7159" spans="2:21" ht="13.95" customHeight="1" x14ac:dyDescent="0.25">
      <c r="B7159" s="784">
        <f t="shared" si="335"/>
        <v>45681</v>
      </c>
      <c r="C7159" s="785">
        <v>3</v>
      </c>
      <c r="D7159" s="786">
        <f>IFERROR((INDEX(METADATA!$T$2:$T$20,MATCH(B7159,METADATA!$S$2:$S$20,0))),0)</f>
        <v>0</v>
      </c>
      <c r="E7159" s="785" t="str">
        <f t="shared" si="333"/>
        <v>LO</v>
      </c>
      <c r="F7159" s="786">
        <f>VLOOKUP(C7159,METADATA!$A$5:$H$29,IF(E7159="HI",2,IF(E7159="LO",6,10))+IF(D7159=1,2,IF(D7159=7,1,(IF(WEEKDAY(B7159)=1,2,IF(WEEKDAY(B7159)=7,1,0))))))</f>
        <v>3</v>
      </c>
      <c r="G7159" s="786">
        <f>VLOOKUP(C7159,METADATA!$J$5:$Q$29,IF(E7159="HI",2,IF(E7159="LO",6,10))+IF(D7159=1,2,IF(D7159=7,1,(IF(WEEKDAY(B7159)=1,2,IF(WEEKDAY(B7159)=7,1,0))))))</f>
        <v>3</v>
      </c>
      <c r="H7159" s="787">
        <v>7385.5</v>
      </c>
      <c r="I7159" s="788">
        <v>4399.3600463867188</v>
      </c>
      <c r="K7159" s="795">
        <v>0</v>
      </c>
      <c r="M7159" s="798">
        <f t="shared" si="334"/>
        <v>8596.5097026493113</v>
      </c>
      <c r="N7159" s="303"/>
      <c r="S7159" s="786">
        <v>0</v>
      </c>
      <c r="T7159" s="781">
        <f>VLOOKUP(C7159,METADATA!$J$5:$Q$29,IF(E7159="HI",2,IF(E7159="LO",6,10))+IF(S7159=1,2,IF(D7159=7,1,(IF(WEEKDAY(B7159)=1,2,IF(WEEKDAY(B7159)=7,1,0))))))</f>
        <v>3</v>
      </c>
      <c r="U7159" s="781">
        <f>VLOOKUP(C7159,METADATA!$A$5:$H$29,IF(E7159="HI",2,IF(E7159="LO",6,10))+IF(S7159=1,2,IF(D7159=7,1,(IF(WEEKDAY(B7159)=1,2,IF(WEEKDAY(B7159)=7,1,0))))))</f>
        <v>3</v>
      </c>
    </row>
    <row r="7160" spans="2:21" ht="13.95" customHeight="1" x14ac:dyDescent="0.25">
      <c r="B7160" s="784">
        <f t="shared" si="335"/>
        <v>45681</v>
      </c>
      <c r="C7160" s="785">
        <v>4</v>
      </c>
      <c r="D7160" s="786">
        <f>IFERROR((INDEX(METADATA!$T$2:$T$20,MATCH(B7160,METADATA!$S$2:$S$20,0))),0)</f>
        <v>0</v>
      </c>
      <c r="E7160" s="785" t="str">
        <f t="shared" si="333"/>
        <v>LO</v>
      </c>
      <c r="F7160" s="786">
        <f>VLOOKUP(C7160,METADATA!$A$5:$H$29,IF(E7160="HI",2,IF(E7160="LO",6,10))+IF(D7160=1,2,IF(D7160=7,1,(IF(WEEKDAY(B7160)=1,2,IF(WEEKDAY(B7160)=7,1,0))))))</f>
        <v>3</v>
      </c>
      <c r="G7160" s="786">
        <f>VLOOKUP(C7160,METADATA!$J$5:$Q$29,IF(E7160="HI",2,IF(E7160="LO",6,10))+IF(D7160=1,2,IF(D7160=7,1,(IF(WEEKDAY(B7160)=1,2,IF(WEEKDAY(B7160)=7,1,0))))))</f>
        <v>3</v>
      </c>
      <c r="H7160" s="787">
        <v>7699.75</v>
      </c>
      <c r="I7160" s="788">
        <v>4302.0300903320313</v>
      </c>
      <c r="K7160" s="795">
        <v>870.51250000000005</v>
      </c>
      <c r="M7160" s="798">
        <f t="shared" si="334"/>
        <v>8820.0687616719988</v>
      </c>
      <c r="N7160" s="303"/>
      <c r="S7160" s="786">
        <v>0</v>
      </c>
      <c r="T7160" s="781">
        <f>VLOOKUP(C7160,METADATA!$J$5:$Q$29,IF(E7160="HI",2,IF(E7160="LO",6,10))+IF(S7160=1,2,IF(D7160=7,1,(IF(WEEKDAY(B7160)=1,2,IF(WEEKDAY(B7160)=7,1,0))))))</f>
        <v>3</v>
      </c>
      <c r="U7160" s="781">
        <f>VLOOKUP(C7160,METADATA!$A$5:$H$29,IF(E7160="HI",2,IF(E7160="LO",6,10))+IF(S7160=1,2,IF(D7160=7,1,(IF(WEEKDAY(B7160)=1,2,IF(WEEKDAY(B7160)=7,1,0))))))</f>
        <v>3</v>
      </c>
    </row>
    <row r="7161" spans="2:21" ht="13.95" customHeight="1" x14ac:dyDescent="0.25">
      <c r="B7161" s="784">
        <f t="shared" si="335"/>
        <v>45681</v>
      </c>
      <c r="C7161" s="785">
        <v>5</v>
      </c>
      <c r="D7161" s="786">
        <f>IFERROR((INDEX(METADATA!$T$2:$T$20,MATCH(B7161,METADATA!$S$2:$S$20,0))),0)</f>
        <v>0</v>
      </c>
      <c r="E7161" s="785" t="str">
        <f t="shared" si="333"/>
        <v>LO</v>
      </c>
      <c r="F7161" s="786">
        <f>VLOOKUP(C7161,METADATA!$A$5:$H$29,IF(E7161="HI",2,IF(E7161="LO",6,10))+IF(D7161=1,2,IF(D7161=7,1,(IF(WEEKDAY(B7161)=1,2,IF(WEEKDAY(B7161)=7,1,0))))))</f>
        <v>3</v>
      </c>
      <c r="G7161" s="786">
        <f>VLOOKUP(C7161,METADATA!$J$5:$Q$29,IF(E7161="HI",2,IF(E7161="LO",6,10))+IF(D7161=1,2,IF(D7161=7,1,(IF(WEEKDAY(B7161)=1,2,IF(WEEKDAY(B7161)=7,1,0))))))</f>
        <v>3</v>
      </c>
      <c r="H7161" s="787">
        <v>8021.5</v>
      </c>
      <c r="I7161" s="788">
        <v>4205.3649597167969</v>
      </c>
      <c r="K7161" s="795">
        <v>865.8125</v>
      </c>
      <c r="M7161" s="798">
        <f t="shared" si="334"/>
        <v>9057.0169865366734</v>
      </c>
      <c r="N7161" s="303"/>
      <c r="S7161" s="786">
        <v>0</v>
      </c>
      <c r="T7161" s="781">
        <f>VLOOKUP(C7161,METADATA!$J$5:$Q$29,IF(E7161="HI",2,IF(E7161="LO",6,10))+IF(S7161=1,2,IF(D7161=7,1,(IF(WEEKDAY(B7161)=1,2,IF(WEEKDAY(B7161)=7,1,0))))))</f>
        <v>3</v>
      </c>
      <c r="U7161" s="781">
        <f>VLOOKUP(C7161,METADATA!$A$5:$H$29,IF(E7161="HI",2,IF(E7161="LO",6,10))+IF(S7161=1,2,IF(D7161=7,1,(IF(WEEKDAY(B7161)=1,2,IF(WEEKDAY(B7161)=7,1,0))))))</f>
        <v>3</v>
      </c>
    </row>
    <row r="7162" spans="2:21" ht="13.95" customHeight="1" x14ac:dyDescent="0.25">
      <c r="B7162" s="784">
        <f t="shared" si="335"/>
        <v>45681</v>
      </c>
      <c r="C7162" s="785">
        <v>6</v>
      </c>
      <c r="D7162" s="786">
        <f>IFERROR((INDEX(METADATA!$T$2:$T$20,MATCH(B7162,METADATA!$S$2:$S$20,0))),0)</f>
        <v>0</v>
      </c>
      <c r="E7162" s="785" t="str">
        <f t="shared" si="333"/>
        <v>LO</v>
      </c>
      <c r="F7162" s="786">
        <f>VLOOKUP(C7162,METADATA!$A$5:$H$29,IF(E7162="HI",2,IF(E7162="LO",6,10))+IF(D7162=1,2,IF(D7162=7,1,(IF(WEEKDAY(B7162)=1,2,IF(WEEKDAY(B7162)=7,1,0))))))</f>
        <v>2</v>
      </c>
      <c r="G7162" s="786">
        <f>VLOOKUP(C7162,METADATA!$J$5:$Q$29,IF(E7162="HI",2,IF(E7162="LO",6,10))+IF(D7162=1,2,IF(D7162=7,1,(IF(WEEKDAY(B7162)=1,2,IF(WEEKDAY(B7162)=7,1,0))))))</f>
        <v>2</v>
      </c>
      <c r="H7162" s="787">
        <v>8597.5</v>
      </c>
      <c r="I7162" s="788">
        <v>4384.1249389648438</v>
      </c>
      <c r="K7162" s="795">
        <v>834.63750000000005</v>
      </c>
      <c r="M7162" s="798">
        <f t="shared" si="334"/>
        <v>9650.7801617513542</v>
      </c>
      <c r="N7162" s="303"/>
      <c r="S7162" s="786">
        <v>0</v>
      </c>
      <c r="T7162" s="781">
        <f>VLOOKUP(C7162,METADATA!$J$5:$Q$29,IF(E7162="HI",2,IF(E7162="LO",6,10))+IF(S7162=1,2,IF(D7162=7,1,(IF(WEEKDAY(B7162)=1,2,IF(WEEKDAY(B7162)=7,1,0))))))</f>
        <v>2</v>
      </c>
      <c r="U7162" s="781">
        <f>VLOOKUP(C7162,METADATA!$A$5:$H$29,IF(E7162="HI",2,IF(E7162="LO",6,10))+IF(S7162=1,2,IF(D7162=7,1,(IF(WEEKDAY(B7162)=1,2,IF(WEEKDAY(B7162)=7,1,0))))))</f>
        <v>2</v>
      </c>
    </row>
    <row r="7163" spans="2:21" ht="13.95" customHeight="1" x14ac:dyDescent="0.25">
      <c r="B7163" s="784">
        <f t="shared" si="335"/>
        <v>45681</v>
      </c>
      <c r="C7163" s="785">
        <v>7</v>
      </c>
      <c r="D7163" s="786">
        <f>IFERROR((INDEX(METADATA!$T$2:$T$20,MATCH(B7163,METADATA!$S$2:$S$20,0))),0)</f>
        <v>0</v>
      </c>
      <c r="E7163" s="785" t="str">
        <f t="shared" si="333"/>
        <v>LO</v>
      </c>
      <c r="F7163" s="786">
        <f>VLOOKUP(C7163,METADATA!$A$5:$H$29,IF(E7163="HI",2,IF(E7163="LO",6,10))+IF(D7163=1,2,IF(D7163=7,1,(IF(WEEKDAY(B7163)=1,2,IF(WEEKDAY(B7163)=7,1,0))))))</f>
        <v>1</v>
      </c>
      <c r="G7163" s="786">
        <f>VLOOKUP(C7163,METADATA!$J$5:$Q$29,IF(E7163="HI",2,IF(E7163="LO",6,10))+IF(D7163=1,2,IF(D7163=7,1,(IF(WEEKDAY(B7163)=1,2,IF(WEEKDAY(B7163)=7,1,0))))))</f>
        <v>1</v>
      </c>
      <c r="H7163" s="787">
        <v>9513.75</v>
      </c>
      <c r="I7163" s="788">
        <v>4459.5950622558594</v>
      </c>
      <c r="K7163" s="795">
        <v>847.33749999999998</v>
      </c>
      <c r="M7163" s="798">
        <f t="shared" si="334"/>
        <v>10507.113170695215</v>
      </c>
      <c r="N7163" s="303"/>
      <c r="S7163" s="786">
        <v>0</v>
      </c>
      <c r="T7163" s="781">
        <f>VLOOKUP(C7163,METADATA!$J$5:$Q$29,IF(E7163="HI",2,IF(E7163="LO",6,10))+IF(S7163=1,2,IF(D7163=7,1,(IF(WEEKDAY(B7163)=1,2,IF(WEEKDAY(B7163)=7,1,0))))))</f>
        <v>1</v>
      </c>
      <c r="U7163" s="781">
        <f>VLOOKUP(C7163,METADATA!$A$5:$H$29,IF(E7163="HI",2,IF(E7163="LO",6,10))+IF(S7163=1,2,IF(D7163=7,1,(IF(WEEKDAY(B7163)=1,2,IF(WEEKDAY(B7163)=7,1,0))))))</f>
        <v>1</v>
      </c>
    </row>
    <row r="7164" spans="2:21" ht="13.95" customHeight="1" x14ac:dyDescent="0.25">
      <c r="B7164" s="784">
        <f t="shared" si="335"/>
        <v>45681</v>
      </c>
      <c r="C7164" s="785">
        <v>8</v>
      </c>
      <c r="D7164" s="786">
        <f>IFERROR((INDEX(METADATA!$T$2:$T$20,MATCH(B7164,METADATA!$S$2:$S$20,0))),0)</f>
        <v>0</v>
      </c>
      <c r="E7164" s="785" t="str">
        <f t="shared" si="333"/>
        <v>LO</v>
      </c>
      <c r="F7164" s="786">
        <f>VLOOKUP(C7164,METADATA!$A$5:$H$29,IF(E7164="HI",2,IF(E7164="LO",6,10))+IF(D7164=1,2,IF(D7164=7,1,(IF(WEEKDAY(B7164)=1,2,IF(WEEKDAY(B7164)=7,1,0))))))</f>
        <v>1</v>
      </c>
      <c r="G7164" s="786">
        <f>VLOOKUP(C7164,METADATA!$J$5:$Q$29,IF(E7164="HI",2,IF(E7164="LO",6,10))+IF(D7164=1,2,IF(D7164=7,1,(IF(WEEKDAY(B7164)=1,2,IF(WEEKDAY(B7164)=7,1,0))))))</f>
        <v>1</v>
      </c>
      <c r="H7164" s="787">
        <v>10848.5</v>
      </c>
      <c r="I7164" s="788">
        <v>4531.8799438476563</v>
      </c>
      <c r="K7164" s="795">
        <v>851.61249999999995</v>
      </c>
      <c r="M7164" s="798">
        <f t="shared" si="334"/>
        <v>11757.035684025486</v>
      </c>
      <c r="N7164" s="303"/>
      <c r="S7164" s="786">
        <v>0</v>
      </c>
      <c r="T7164" s="781">
        <f>VLOOKUP(C7164,METADATA!$J$5:$Q$29,IF(E7164="HI",2,IF(E7164="LO",6,10))+IF(S7164=1,2,IF(D7164=7,1,(IF(WEEKDAY(B7164)=1,2,IF(WEEKDAY(B7164)=7,1,0))))))</f>
        <v>1</v>
      </c>
      <c r="U7164" s="781">
        <f>VLOOKUP(C7164,METADATA!$A$5:$H$29,IF(E7164="HI",2,IF(E7164="LO",6,10))+IF(S7164=1,2,IF(D7164=7,1,(IF(WEEKDAY(B7164)=1,2,IF(WEEKDAY(B7164)=7,1,0))))))</f>
        <v>1</v>
      </c>
    </row>
    <row r="7165" spans="2:21" ht="13.95" customHeight="1" x14ac:dyDescent="0.25">
      <c r="B7165" s="784">
        <f t="shared" si="335"/>
        <v>45681</v>
      </c>
      <c r="C7165" s="785">
        <v>9</v>
      </c>
      <c r="D7165" s="786">
        <f>IFERROR((INDEX(METADATA!$T$2:$T$20,MATCH(B7165,METADATA!$S$2:$S$20,0))),0)</f>
        <v>0</v>
      </c>
      <c r="E7165" s="785" t="str">
        <f t="shared" si="333"/>
        <v>LO</v>
      </c>
      <c r="F7165" s="786">
        <f>VLOOKUP(C7165,METADATA!$A$5:$H$29,IF(E7165="HI",2,IF(E7165="LO",6,10))+IF(D7165=1,2,IF(D7165=7,1,(IF(WEEKDAY(B7165)=1,2,IF(WEEKDAY(B7165)=7,1,0))))))</f>
        <v>2</v>
      </c>
      <c r="G7165" s="786">
        <f>VLOOKUP(C7165,METADATA!$J$5:$Q$29,IF(E7165="HI",2,IF(E7165="LO",6,10))+IF(D7165=1,2,IF(D7165=7,1,(IF(WEEKDAY(B7165)=1,2,IF(WEEKDAY(B7165)=7,1,0))))))</f>
        <v>1</v>
      </c>
      <c r="H7165" s="787">
        <v>11638.75</v>
      </c>
      <c r="I7165" s="788">
        <v>4537.7649230957031</v>
      </c>
      <c r="K7165" s="795">
        <v>856.5</v>
      </c>
      <c r="M7165" s="798">
        <f t="shared" si="334"/>
        <v>12492.069966974157</v>
      </c>
      <c r="N7165" s="303"/>
      <c r="S7165" s="786">
        <v>0</v>
      </c>
      <c r="T7165" s="781">
        <f>VLOOKUP(C7165,METADATA!$J$5:$Q$29,IF(E7165="HI",2,IF(E7165="LO",6,10))+IF(S7165=1,2,IF(D7165=7,1,(IF(WEEKDAY(B7165)=1,2,IF(WEEKDAY(B7165)=7,1,0))))))</f>
        <v>1</v>
      </c>
      <c r="U7165" s="781">
        <f>VLOOKUP(C7165,METADATA!$A$5:$H$29,IF(E7165="HI",2,IF(E7165="LO",6,10))+IF(S7165=1,2,IF(D7165=7,1,(IF(WEEKDAY(B7165)=1,2,IF(WEEKDAY(B7165)=7,1,0))))))</f>
        <v>2</v>
      </c>
    </row>
    <row r="7166" spans="2:21" ht="13.95" customHeight="1" x14ac:dyDescent="0.25">
      <c r="B7166" s="784">
        <f t="shared" si="335"/>
        <v>45681</v>
      </c>
      <c r="C7166" s="785">
        <v>10</v>
      </c>
      <c r="D7166" s="786">
        <f>IFERROR((INDEX(METADATA!$T$2:$T$20,MATCH(B7166,METADATA!$S$2:$S$20,0))),0)</f>
        <v>0</v>
      </c>
      <c r="E7166" s="785" t="str">
        <f t="shared" si="333"/>
        <v>LO</v>
      </c>
      <c r="F7166" s="786">
        <f>VLOOKUP(C7166,METADATA!$A$5:$H$29,IF(E7166="HI",2,IF(E7166="LO",6,10))+IF(D7166=1,2,IF(D7166=7,1,(IF(WEEKDAY(B7166)=1,2,IF(WEEKDAY(B7166)=7,1,0))))))</f>
        <v>2</v>
      </c>
      <c r="G7166" s="786">
        <f>VLOOKUP(C7166,METADATA!$J$5:$Q$29,IF(E7166="HI",2,IF(E7166="LO",6,10))+IF(D7166=1,2,IF(D7166=7,1,(IF(WEEKDAY(B7166)=1,2,IF(WEEKDAY(B7166)=7,1,0))))))</f>
        <v>2</v>
      </c>
      <c r="H7166" s="787">
        <v>12027.75</v>
      </c>
      <c r="I7166" s="788">
        <v>4570.1099853515625</v>
      </c>
      <c r="K7166" s="795">
        <v>824.32500000000005</v>
      </c>
      <c r="M7166" s="798">
        <f t="shared" si="334"/>
        <v>12866.727452647392</v>
      </c>
      <c r="N7166" s="303"/>
      <c r="S7166" s="786">
        <v>0</v>
      </c>
      <c r="T7166" s="781">
        <f>VLOOKUP(C7166,METADATA!$J$5:$Q$29,IF(E7166="HI",2,IF(E7166="LO",6,10))+IF(S7166=1,2,IF(D7166=7,1,(IF(WEEKDAY(B7166)=1,2,IF(WEEKDAY(B7166)=7,1,0))))))</f>
        <v>2</v>
      </c>
      <c r="U7166" s="781">
        <f>VLOOKUP(C7166,METADATA!$A$5:$H$29,IF(E7166="HI",2,IF(E7166="LO",6,10))+IF(S7166=1,2,IF(D7166=7,1,(IF(WEEKDAY(B7166)=1,2,IF(WEEKDAY(B7166)=7,1,0))))))</f>
        <v>2</v>
      </c>
    </row>
    <row r="7167" spans="2:21" ht="13.95" customHeight="1" x14ac:dyDescent="0.25">
      <c r="B7167" s="784">
        <f t="shared" si="335"/>
        <v>45681</v>
      </c>
      <c r="C7167" s="785">
        <v>11</v>
      </c>
      <c r="D7167" s="786">
        <f>IFERROR((INDEX(METADATA!$T$2:$T$20,MATCH(B7167,METADATA!$S$2:$S$20,0))),0)</f>
        <v>0</v>
      </c>
      <c r="E7167" s="785" t="str">
        <f t="shared" si="333"/>
        <v>LO</v>
      </c>
      <c r="F7167" s="786">
        <f>VLOOKUP(C7167,METADATA!$A$5:$H$29,IF(E7167="HI",2,IF(E7167="LO",6,10))+IF(D7167=1,2,IF(D7167=7,1,(IF(WEEKDAY(B7167)=1,2,IF(WEEKDAY(B7167)=7,1,0))))))</f>
        <v>2</v>
      </c>
      <c r="G7167" s="786">
        <f>VLOOKUP(C7167,METADATA!$J$5:$Q$29,IF(E7167="HI",2,IF(E7167="LO",6,10))+IF(D7167=1,2,IF(D7167=7,1,(IF(WEEKDAY(B7167)=1,2,IF(WEEKDAY(B7167)=7,1,0))))))</f>
        <v>2</v>
      </c>
      <c r="H7167" s="787">
        <v>12200.75</v>
      </c>
      <c r="I7167" s="788">
        <v>4388.1549682617188</v>
      </c>
      <c r="K7167" s="795">
        <v>882.73749999999995</v>
      </c>
      <c r="M7167" s="798">
        <f t="shared" si="334"/>
        <v>12965.886185987443</v>
      </c>
      <c r="N7167" s="303"/>
      <c r="S7167" s="786">
        <v>0</v>
      </c>
      <c r="T7167" s="781">
        <f>VLOOKUP(C7167,METADATA!$J$5:$Q$29,IF(E7167="HI",2,IF(E7167="LO",6,10))+IF(S7167=1,2,IF(D7167=7,1,(IF(WEEKDAY(B7167)=1,2,IF(WEEKDAY(B7167)=7,1,0))))))</f>
        <v>2</v>
      </c>
      <c r="U7167" s="781">
        <f>VLOOKUP(C7167,METADATA!$A$5:$H$29,IF(E7167="HI",2,IF(E7167="LO",6,10))+IF(S7167=1,2,IF(D7167=7,1,(IF(WEEKDAY(B7167)=1,2,IF(WEEKDAY(B7167)=7,1,0))))))</f>
        <v>2</v>
      </c>
    </row>
    <row r="7168" spans="2:21" ht="13.95" customHeight="1" x14ac:dyDescent="0.25">
      <c r="B7168" s="784">
        <f t="shared" si="335"/>
        <v>45681</v>
      </c>
      <c r="C7168" s="785">
        <v>12</v>
      </c>
      <c r="D7168" s="786">
        <f>IFERROR((INDEX(METADATA!$T$2:$T$20,MATCH(B7168,METADATA!$S$2:$S$20,0))),0)</f>
        <v>0</v>
      </c>
      <c r="E7168" s="785" t="str">
        <f t="shared" si="333"/>
        <v>LO</v>
      </c>
      <c r="F7168" s="786">
        <f>VLOOKUP(C7168,METADATA!$A$5:$H$29,IF(E7168="HI",2,IF(E7168="LO",6,10))+IF(D7168=1,2,IF(D7168=7,1,(IF(WEEKDAY(B7168)=1,2,IF(WEEKDAY(B7168)=7,1,0))))))</f>
        <v>2</v>
      </c>
      <c r="G7168" s="786">
        <f>VLOOKUP(C7168,METADATA!$J$5:$Q$29,IF(E7168="HI",2,IF(E7168="LO",6,10))+IF(D7168=1,2,IF(D7168=7,1,(IF(WEEKDAY(B7168)=1,2,IF(WEEKDAY(B7168)=7,1,0))))))</f>
        <v>2</v>
      </c>
      <c r="H7168" s="787">
        <v>12323.75</v>
      </c>
      <c r="I7168" s="788">
        <v>4456.2949523925781</v>
      </c>
      <c r="K7168" s="795">
        <v>909.3125</v>
      </c>
      <c r="M7168" s="798">
        <f t="shared" si="334"/>
        <v>13104.708267077889</v>
      </c>
      <c r="N7168" s="303"/>
      <c r="S7168" s="786">
        <v>0</v>
      </c>
      <c r="T7168" s="781">
        <f>VLOOKUP(C7168,METADATA!$J$5:$Q$29,IF(E7168="HI",2,IF(E7168="LO",6,10))+IF(S7168=1,2,IF(D7168=7,1,(IF(WEEKDAY(B7168)=1,2,IF(WEEKDAY(B7168)=7,1,0))))))</f>
        <v>2</v>
      </c>
      <c r="U7168" s="781">
        <f>VLOOKUP(C7168,METADATA!$A$5:$H$29,IF(E7168="HI",2,IF(E7168="LO",6,10))+IF(S7168=1,2,IF(D7168=7,1,(IF(WEEKDAY(B7168)=1,2,IF(WEEKDAY(B7168)=7,1,0))))))</f>
        <v>2</v>
      </c>
    </row>
    <row r="7169" spans="2:21" ht="13.95" customHeight="1" x14ac:dyDescent="0.25">
      <c r="B7169" s="784">
        <f t="shared" si="335"/>
        <v>45681</v>
      </c>
      <c r="C7169" s="785">
        <v>13</v>
      </c>
      <c r="D7169" s="786">
        <f>IFERROR((INDEX(METADATA!$T$2:$T$20,MATCH(B7169,METADATA!$S$2:$S$20,0))),0)</f>
        <v>0</v>
      </c>
      <c r="E7169" s="785" t="str">
        <f t="shared" si="333"/>
        <v>LO</v>
      </c>
      <c r="F7169" s="786">
        <f>VLOOKUP(C7169,METADATA!$A$5:$H$29,IF(E7169="HI",2,IF(E7169="LO",6,10))+IF(D7169=1,2,IF(D7169=7,1,(IF(WEEKDAY(B7169)=1,2,IF(WEEKDAY(B7169)=7,1,0))))))</f>
        <v>2</v>
      </c>
      <c r="G7169" s="786">
        <f>VLOOKUP(C7169,METADATA!$J$5:$Q$29,IF(E7169="HI",2,IF(E7169="LO",6,10))+IF(D7169=1,2,IF(D7169=7,1,(IF(WEEKDAY(B7169)=1,2,IF(WEEKDAY(B7169)=7,1,0))))))</f>
        <v>2</v>
      </c>
      <c r="H7169" s="787">
        <v>12001.25</v>
      </c>
      <c r="I7169" s="788">
        <v>4376.9400329589844</v>
      </c>
      <c r="K7169" s="795">
        <v>905.6</v>
      </c>
      <c r="M7169" s="798">
        <f t="shared" si="334"/>
        <v>12774.490424851356</v>
      </c>
      <c r="N7169" s="303"/>
      <c r="S7169" s="786">
        <v>0</v>
      </c>
      <c r="T7169" s="781">
        <f>VLOOKUP(C7169,METADATA!$J$5:$Q$29,IF(E7169="HI",2,IF(E7169="LO",6,10))+IF(S7169=1,2,IF(D7169=7,1,(IF(WEEKDAY(B7169)=1,2,IF(WEEKDAY(B7169)=7,1,0))))))</f>
        <v>2</v>
      </c>
      <c r="U7169" s="781">
        <f>VLOOKUP(C7169,METADATA!$A$5:$H$29,IF(E7169="HI",2,IF(E7169="LO",6,10))+IF(S7169=1,2,IF(D7169=7,1,(IF(WEEKDAY(B7169)=1,2,IF(WEEKDAY(B7169)=7,1,0))))))</f>
        <v>2</v>
      </c>
    </row>
    <row r="7170" spans="2:21" ht="13.95" customHeight="1" x14ac:dyDescent="0.25">
      <c r="B7170" s="784">
        <f t="shared" si="335"/>
        <v>45681</v>
      </c>
      <c r="C7170" s="785">
        <v>14</v>
      </c>
      <c r="D7170" s="786">
        <f>IFERROR((INDEX(METADATA!$T$2:$T$20,MATCH(B7170,METADATA!$S$2:$S$20,0))),0)</f>
        <v>0</v>
      </c>
      <c r="E7170" s="785" t="str">
        <f t="shared" si="333"/>
        <v>LO</v>
      </c>
      <c r="F7170" s="786">
        <f>VLOOKUP(C7170,METADATA!$A$5:$H$29,IF(E7170="HI",2,IF(E7170="LO",6,10))+IF(D7170=1,2,IF(D7170=7,1,(IF(WEEKDAY(B7170)=1,2,IF(WEEKDAY(B7170)=7,1,0))))))</f>
        <v>2</v>
      </c>
      <c r="G7170" s="786">
        <f>VLOOKUP(C7170,METADATA!$J$5:$Q$29,IF(E7170="HI",2,IF(E7170="LO",6,10))+IF(D7170=1,2,IF(D7170=7,1,(IF(WEEKDAY(B7170)=1,2,IF(WEEKDAY(B7170)=7,1,0))))))</f>
        <v>2</v>
      </c>
      <c r="H7170" s="787">
        <v>11664.75</v>
      </c>
      <c r="I7170" s="788">
        <v>4353.0798950195313</v>
      </c>
      <c r="K7170" s="795">
        <v>913.98749999999995</v>
      </c>
      <c r="M7170" s="798">
        <f t="shared" si="334"/>
        <v>12450.529994137729</v>
      </c>
      <c r="N7170" s="303"/>
      <c r="S7170" s="786">
        <v>0</v>
      </c>
      <c r="T7170" s="781">
        <f>VLOOKUP(C7170,METADATA!$J$5:$Q$29,IF(E7170="HI",2,IF(E7170="LO",6,10))+IF(S7170=1,2,IF(D7170=7,1,(IF(WEEKDAY(B7170)=1,2,IF(WEEKDAY(B7170)=7,1,0))))))</f>
        <v>2</v>
      </c>
      <c r="U7170" s="781">
        <f>VLOOKUP(C7170,METADATA!$A$5:$H$29,IF(E7170="HI",2,IF(E7170="LO",6,10))+IF(S7170=1,2,IF(D7170=7,1,(IF(WEEKDAY(B7170)=1,2,IF(WEEKDAY(B7170)=7,1,0))))))</f>
        <v>2</v>
      </c>
    </row>
    <row r="7171" spans="2:21" ht="13.95" customHeight="1" x14ac:dyDescent="0.25">
      <c r="B7171" s="784">
        <f t="shared" si="335"/>
        <v>45681</v>
      </c>
      <c r="C7171" s="785">
        <v>15</v>
      </c>
      <c r="D7171" s="786">
        <f>IFERROR((INDEX(METADATA!$T$2:$T$20,MATCH(B7171,METADATA!$S$2:$S$20,0))),0)</f>
        <v>0</v>
      </c>
      <c r="E7171" s="785" t="str">
        <f t="shared" si="333"/>
        <v>LO</v>
      </c>
      <c r="F7171" s="786">
        <f>VLOOKUP(C7171,METADATA!$A$5:$H$29,IF(E7171="HI",2,IF(E7171="LO",6,10))+IF(D7171=1,2,IF(D7171=7,1,(IF(WEEKDAY(B7171)=1,2,IF(WEEKDAY(B7171)=7,1,0))))))</f>
        <v>2</v>
      </c>
      <c r="G7171" s="786">
        <f>VLOOKUP(C7171,METADATA!$J$5:$Q$29,IF(E7171="HI",2,IF(E7171="LO",6,10))+IF(D7171=1,2,IF(D7171=7,1,(IF(WEEKDAY(B7171)=1,2,IF(WEEKDAY(B7171)=7,1,0))))))</f>
        <v>2</v>
      </c>
      <c r="H7171" s="787">
        <v>11584.25</v>
      </c>
      <c r="I7171" s="788">
        <v>4458.6150512695313</v>
      </c>
      <c r="K7171" s="795">
        <v>902.26250000000005</v>
      </c>
      <c r="M7171" s="798">
        <f t="shared" si="334"/>
        <v>12412.658709475065</v>
      </c>
      <c r="N7171" s="303"/>
      <c r="S7171" s="786">
        <v>0</v>
      </c>
      <c r="T7171" s="781">
        <f>VLOOKUP(C7171,METADATA!$J$5:$Q$29,IF(E7171="HI",2,IF(E7171="LO",6,10))+IF(S7171=1,2,IF(D7171=7,1,(IF(WEEKDAY(B7171)=1,2,IF(WEEKDAY(B7171)=7,1,0))))))</f>
        <v>2</v>
      </c>
      <c r="U7171" s="781">
        <f>VLOOKUP(C7171,METADATA!$A$5:$H$29,IF(E7171="HI",2,IF(E7171="LO",6,10))+IF(S7171=1,2,IF(D7171=7,1,(IF(WEEKDAY(B7171)=1,2,IF(WEEKDAY(B7171)=7,1,0))))))</f>
        <v>2</v>
      </c>
    </row>
    <row r="7172" spans="2:21" ht="13.95" customHeight="1" x14ac:dyDescent="0.25">
      <c r="B7172" s="784">
        <f t="shared" si="335"/>
        <v>45681</v>
      </c>
      <c r="C7172" s="785">
        <v>16</v>
      </c>
      <c r="D7172" s="786">
        <f>IFERROR((INDEX(METADATA!$T$2:$T$20,MATCH(B7172,METADATA!$S$2:$S$20,0))),0)</f>
        <v>0</v>
      </c>
      <c r="E7172" s="785" t="str">
        <f t="shared" ref="E7172:E7235" si="336">IF(B7172="","",IF(AND(MONTH(B7172)&gt;=MONTH($AA$9),MONTH(B7172)&lt;=MONTH($AA$11)),"HI","LO"))</f>
        <v>LO</v>
      </c>
      <c r="F7172" s="786">
        <f>VLOOKUP(C7172,METADATA!$A$5:$H$29,IF(E7172="HI",2,IF(E7172="LO",6,10))+IF(D7172=1,2,IF(D7172=7,1,(IF(WEEKDAY(B7172)=1,2,IF(WEEKDAY(B7172)=7,1,0))))))</f>
        <v>2</v>
      </c>
      <c r="G7172" s="786">
        <f>VLOOKUP(C7172,METADATA!$J$5:$Q$29,IF(E7172="HI",2,IF(E7172="LO",6,10))+IF(D7172=1,2,IF(D7172=7,1,(IF(WEEKDAY(B7172)=1,2,IF(WEEKDAY(B7172)=7,1,0))))))</f>
        <v>2</v>
      </c>
      <c r="H7172" s="787">
        <v>11890</v>
      </c>
      <c r="I7172" s="788">
        <v>4581.3550720214844</v>
      </c>
      <c r="K7172" s="795">
        <v>933.76250000000005</v>
      </c>
      <c r="M7172" s="798">
        <f t="shared" ref="M7172:M7235" si="337">SQRT(H7172^2+I7172^2)</f>
        <v>12742.092226001858</v>
      </c>
      <c r="N7172" s="303"/>
      <c r="S7172" s="786">
        <v>0</v>
      </c>
      <c r="T7172" s="781">
        <f>VLOOKUP(C7172,METADATA!$J$5:$Q$29,IF(E7172="HI",2,IF(E7172="LO",6,10))+IF(S7172=1,2,IF(D7172=7,1,(IF(WEEKDAY(B7172)=1,2,IF(WEEKDAY(B7172)=7,1,0))))))</f>
        <v>2</v>
      </c>
      <c r="U7172" s="781">
        <f>VLOOKUP(C7172,METADATA!$A$5:$H$29,IF(E7172="HI",2,IF(E7172="LO",6,10))+IF(S7172=1,2,IF(D7172=7,1,(IF(WEEKDAY(B7172)=1,2,IF(WEEKDAY(B7172)=7,1,0))))))</f>
        <v>2</v>
      </c>
    </row>
    <row r="7173" spans="2:21" ht="13.95" customHeight="1" x14ac:dyDescent="0.25">
      <c r="B7173" s="784">
        <f t="shared" si="335"/>
        <v>45681</v>
      </c>
      <c r="C7173" s="785">
        <v>17</v>
      </c>
      <c r="D7173" s="786">
        <f>IFERROR((INDEX(METADATA!$T$2:$T$20,MATCH(B7173,METADATA!$S$2:$S$20,0))),0)</f>
        <v>0</v>
      </c>
      <c r="E7173" s="785" t="str">
        <f t="shared" si="336"/>
        <v>LO</v>
      </c>
      <c r="F7173" s="786">
        <f>VLOOKUP(C7173,METADATA!$A$5:$H$29,IF(E7173="HI",2,IF(E7173="LO",6,10))+IF(D7173=1,2,IF(D7173=7,1,(IF(WEEKDAY(B7173)=1,2,IF(WEEKDAY(B7173)=7,1,0))))))</f>
        <v>2</v>
      </c>
      <c r="G7173" s="786">
        <f>VLOOKUP(C7173,METADATA!$J$5:$Q$29,IF(E7173="HI",2,IF(E7173="LO",6,10))+IF(D7173=1,2,IF(D7173=7,1,(IF(WEEKDAY(B7173)=1,2,IF(WEEKDAY(B7173)=7,1,0))))))</f>
        <v>2</v>
      </c>
      <c r="H7173" s="787">
        <v>12586</v>
      </c>
      <c r="I7173" s="788">
        <v>4687.3049926757813</v>
      </c>
      <c r="K7173" s="795">
        <v>0</v>
      </c>
      <c r="M7173" s="798">
        <f t="shared" si="337"/>
        <v>13430.496047963505</v>
      </c>
      <c r="N7173" s="303"/>
      <c r="S7173" s="786">
        <v>0</v>
      </c>
      <c r="T7173" s="781">
        <f>VLOOKUP(C7173,METADATA!$J$5:$Q$29,IF(E7173="HI",2,IF(E7173="LO",6,10))+IF(S7173=1,2,IF(D7173=7,1,(IF(WEEKDAY(B7173)=1,2,IF(WEEKDAY(B7173)=7,1,0))))))</f>
        <v>2</v>
      </c>
      <c r="U7173" s="781">
        <f>VLOOKUP(C7173,METADATA!$A$5:$H$29,IF(E7173="HI",2,IF(E7173="LO",6,10))+IF(S7173=1,2,IF(D7173=7,1,(IF(WEEKDAY(B7173)=1,2,IF(WEEKDAY(B7173)=7,1,0))))))</f>
        <v>2</v>
      </c>
    </row>
    <row r="7174" spans="2:21" ht="13.95" customHeight="1" x14ac:dyDescent="0.25">
      <c r="B7174" s="784">
        <f t="shared" si="335"/>
        <v>45681</v>
      </c>
      <c r="C7174" s="785">
        <v>18</v>
      </c>
      <c r="D7174" s="786">
        <f>IFERROR((INDEX(METADATA!$T$2:$T$20,MATCH(B7174,METADATA!$S$2:$S$20,0))),0)</f>
        <v>0</v>
      </c>
      <c r="E7174" s="785" t="str">
        <f t="shared" si="336"/>
        <v>LO</v>
      </c>
      <c r="F7174" s="786">
        <f>VLOOKUP(C7174,METADATA!$A$5:$H$29,IF(E7174="HI",2,IF(E7174="LO",6,10))+IF(D7174=1,2,IF(D7174=7,1,(IF(WEEKDAY(B7174)=1,2,IF(WEEKDAY(B7174)=7,1,0))))))</f>
        <v>1</v>
      </c>
      <c r="G7174" s="786">
        <f>VLOOKUP(C7174,METADATA!$J$5:$Q$29,IF(E7174="HI",2,IF(E7174="LO",6,10))+IF(D7174=1,2,IF(D7174=7,1,(IF(WEEKDAY(B7174)=1,2,IF(WEEKDAY(B7174)=7,1,0))))))</f>
        <v>1</v>
      </c>
      <c r="H7174" s="787">
        <v>13301.75</v>
      </c>
      <c r="I7174" s="788">
        <v>4735.4049682617188</v>
      </c>
      <c r="K7174" s="795">
        <v>0</v>
      </c>
      <c r="M7174" s="798">
        <f t="shared" si="337"/>
        <v>14119.511793115857</v>
      </c>
      <c r="N7174" s="303"/>
      <c r="S7174" s="786">
        <v>0</v>
      </c>
      <c r="T7174" s="781">
        <f>VLOOKUP(C7174,METADATA!$J$5:$Q$29,IF(E7174="HI",2,IF(E7174="LO",6,10))+IF(S7174=1,2,IF(D7174=7,1,(IF(WEEKDAY(B7174)=1,2,IF(WEEKDAY(B7174)=7,1,0))))))</f>
        <v>1</v>
      </c>
      <c r="U7174" s="781">
        <f>VLOOKUP(C7174,METADATA!$A$5:$H$29,IF(E7174="HI",2,IF(E7174="LO",6,10))+IF(S7174=1,2,IF(D7174=7,1,(IF(WEEKDAY(B7174)=1,2,IF(WEEKDAY(B7174)=7,1,0))))))</f>
        <v>1</v>
      </c>
    </row>
    <row r="7175" spans="2:21" ht="13.95" customHeight="1" x14ac:dyDescent="0.25">
      <c r="B7175" s="784">
        <f t="shared" si="335"/>
        <v>45681</v>
      </c>
      <c r="C7175" s="785">
        <v>19</v>
      </c>
      <c r="D7175" s="786">
        <f>IFERROR((INDEX(METADATA!$T$2:$T$20,MATCH(B7175,METADATA!$S$2:$S$20,0))),0)</f>
        <v>0</v>
      </c>
      <c r="E7175" s="785" t="str">
        <f t="shared" si="336"/>
        <v>LO</v>
      </c>
      <c r="F7175" s="786">
        <f>VLOOKUP(C7175,METADATA!$A$5:$H$29,IF(E7175="HI",2,IF(E7175="LO",6,10))+IF(D7175=1,2,IF(D7175=7,1,(IF(WEEKDAY(B7175)=1,2,IF(WEEKDAY(B7175)=7,1,0))))))</f>
        <v>1</v>
      </c>
      <c r="G7175" s="786">
        <f>VLOOKUP(C7175,METADATA!$J$5:$Q$29,IF(E7175="HI",2,IF(E7175="LO",6,10))+IF(D7175=1,2,IF(D7175=7,1,(IF(WEEKDAY(B7175)=1,2,IF(WEEKDAY(B7175)=7,1,0))))))</f>
        <v>1</v>
      </c>
      <c r="H7175" s="787">
        <v>12416.5</v>
      </c>
      <c r="I7175" s="788">
        <v>4648.6250610351563</v>
      </c>
      <c r="K7175" s="795">
        <v>0</v>
      </c>
      <c r="M7175" s="798">
        <f t="shared" si="337"/>
        <v>13258.174354264773</v>
      </c>
      <c r="N7175" s="303"/>
      <c r="S7175" s="786">
        <v>0</v>
      </c>
      <c r="T7175" s="781">
        <f>VLOOKUP(C7175,METADATA!$J$5:$Q$29,IF(E7175="HI",2,IF(E7175="LO",6,10))+IF(S7175=1,2,IF(D7175=7,1,(IF(WEEKDAY(B7175)=1,2,IF(WEEKDAY(B7175)=7,1,0))))))</f>
        <v>1</v>
      </c>
      <c r="U7175" s="781">
        <f>VLOOKUP(C7175,METADATA!$A$5:$H$29,IF(E7175="HI",2,IF(E7175="LO",6,10))+IF(S7175=1,2,IF(D7175=7,1,(IF(WEEKDAY(B7175)=1,2,IF(WEEKDAY(B7175)=7,1,0))))))</f>
        <v>1</v>
      </c>
    </row>
    <row r="7176" spans="2:21" ht="13.95" customHeight="1" x14ac:dyDescent="0.25">
      <c r="B7176" s="784">
        <f t="shared" si="335"/>
        <v>45681</v>
      </c>
      <c r="C7176" s="785">
        <v>20</v>
      </c>
      <c r="D7176" s="786">
        <f>IFERROR((INDEX(METADATA!$T$2:$T$20,MATCH(B7176,METADATA!$S$2:$S$20,0))),0)</f>
        <v>0</v>
      </c>
      <c r="E7176" s="785" t="str">
        <f t="shared" si="336"/>
        <v>LO</v>
      </c>
      <c r="F7176" s="786">
        <f>VLOOKUP(C7176,METADATA!$A$5:$H$29,IF(E7176="HI",2,IF(E7176="LO",6,10))+IF(D7176=1,2,IF(D7176=7,1,(IF(WEEKDAY(B7176)=1,2,IF(WEEKDAY(B7176)=7,1,0))))))</f>
        <v>1</v>
      </c>
      <c r="G7176" s="786">
        <f>VLOOKUP(C7176,METADATA!$J$5:$Q$29,IF(E7176="HI",2,IF(E7176="LO",6,10))+IF(D7176=1,2,IF(D7176=7,1,(IF(WEEKDAY(B7176)=1,2,IF(WEEKDAY(B7176)=7,1,0))))))</f>
        <v>2</v>
      </c>
      <c r="H7176" s="787">
        <v>10808</v>
      </c>
      <c r="I7176" s="788">
        <v>4730.0250549316406</v>
      </c>
      <c r="K7176" s="795">
        <v>0</v>
      </c>
      <c r="M7176" s="798">
        <f t="shared" si="337"/>
        <v>11797.711685758433</v>
      </c>
      <c r="N7176" s="303"/>
      <c r="S7176" s="786">
        <v>0</v>
      </c>
      <c r="T7176" s="781">
        <f>VLOOKUP(C7176,METADATA!$J$5:$Q$29,IF(E7176="HI",2,IF(E7176="LO",6,10))+IF(S7176=1,2,IF(D7176=7,1,(IF(WEEKDAY(B7176)=1,2,IF(WEEKDAY(B7176)=7,1,0))))))</f>
        <v>2</v>
      </c>
      <c r="U7176" s="781">
        <f>VLOOKUP(C7176,METADATA!$A$5:$H$29,IF(E7176="HI",2,IF(E7176="LO",6,10))+IF(S7176=1,2,IF(D7176=7,1,(IF(WEEKDAY(B7176)=1,2,IF(WEEKDAY(B7176)=7,1,0))))))</f>
        <v>1</v>
      </c>
    </row>
    <row r="7177" spans="2:21" ht="13.95" customHeight="1" x14ac:dyDescent="0.25">
      <c r="B7177" s="784">
        <f t="shared" si="335"/>
        <v>45681</v>
      </c>
      <c r="C7177" s="785">
        <v>21</v>
      </c>
      <c r="D7177" s="786">
        <f>IFERROR((INDEX(METADATA!$T$2:$T$20,MATCH(B7177,METADATA!$S$2:$S$20,0))),0)</f>
        <v>0</v>
      </c>
      <c r="E7177" s="785" t="str">
        <f t="shared" si="336"/>
        <v>LO</v>
      </c>
      <c r="F7177" s="786">
        <f>VLOOKUP(C7177,METADATA!$A$5:$H$29,IF(E7177="HI",2,IF(E7177="LO",6,10))+IF(D7177=1,2,IF(D7177=7,1,(IF(WEEKDAY(B7177)=1,2,IF(WEEKDAY(B7177)=7,1,0))))))</f>
        <v>2</v>
      </c>
      <c r="G7177" s="786">
        <f>VLOOKUP(C7177,METADATA!$J$5:$Q$29,IF(E7177="HI",2,IF(E7177="LO",6,10))+IF(D7177=1,2,IF(D7177=7,1,(IF(WEEKDAY(B7177)=1,2,IF(WEEKDAY(B7177)=7,1,0))))))</f>
        <v>2</v>
      </c>
      <c r="H7177" s="787">
        <v>9819</v>
      </c>
      <c r="I7177" s="788">
        <v>4753.4750061035156</v>
      </c>
      <c r="K7177" s="795">
        <v>0</v>
      </c>
      <c r="M7177" s="798">
        <f t="shared" si="337"/>
        <v>10909.091879421074</v>
      </c>
      <c r="N7177" s="303"/>
      <c r="S7177" s="786">
        <v>0</v>
      </c>
      <c r="T7177" s="781">
        <f>VLOOKUP(C7177,METADATA!$J$5:$Q$29,IF(E7177="HI",2,IF(E7177="LO",6,10))+IF(S7177=1,2,IF(D7177=7,1,(IF(WEEKDAY(B7177)=1,2,IF(WEEKDAY(B7177)=7,1,0))))))</f>
        <v>2</v>
      </c>
      <c r="U7177" s="781">
        <f>VLOOKUP(C7177,METADATA!$A$5:$H$29,IF(E7177="HI",2,IF(E7177="LO",6,10))+IF(S7177=1,2,IF(D7177=7,1,(IF(WEEKDAY(B7177)=1,2,IF(WEEKDAY(B7177)=7,1,0))))))</f>
        <v>2</v>
      </c>
    </row>
    <row r="7178" spans="2:21" ht="13.95" customHeight="1" x14ac:dyDescent="0.25">
      <c r="B7178" s="784">
        <f t="shared" si="335"/>
        <v>45681</v>
      </c>
      <c r="C7178" s="785">
        <v>22</v>
      </c>
      <c r="D7178" s="786">
        <f>IFERROR((INDEX(METADATA!$T$2:$T$20,MATCH(B7178,METADATA!$S$2:$S$20,0))),0)</f>
        <v>0</v>
      </c>
      <c r="E7178" s="785" t="str">
        <f t="shared" si="336"/>
        <v>LO</v>
      </c>
      <c r="F7178" s="786">
        <f>VLOOKUP(C7178,METADATA!$A$5:$H$29,IF(E7178="HI",2,IF(E7178="LO",6,10))+IF(D7178=1,2,IF(D7178=7,1,(IF(WEEKDAY(B7178)=1,2,IF(WEEKDAY(B7178)=7,1,0))))))</f>
        <v>3</v>
      </c>
      <c r="G7178" s="786">
        <f>VLOOKUP(C7178,METADATA!$J$5:$Q$29,IF(E7178="HI",2,IF(E7178="LO",6,10))+IF(D7178=1,2,IF(D7178=7,1,(IF(WEEKDAY(B7178)=1,2,IF(WEEKDAY(B7178)=7,1,0))))))</f>
        <v>3</v>
      </c>
      <c r="H7178" s="787">
        <v>9145.5</v>
      </c>
      <c r="I7178" s="788">
        <v>4660.9400634765625</v>
      </c>
      <c r="K7178" s="795">
        <v>0</v>
      </c>
      <c r="M7178" s="798">
        <f t="shared" si="337"/>
        <v>10264.722720333019</v>
      </c>
      <c r="N7178" s="303"/>
      <c r="S7178" s="786">
        <v>0</v>
      </c>
      <c r="T7178" s="781">
        <f>VLOOKUP(C7178,METADATA!$J$5:$Q$29,IF(E7178="HI",2,IF(E7178="LO",6,10))+IF(S7178=1,2,IF(D7178=7,1,(IF(WEEKDAY(B7178)=1,2,IF(WEEKDAY(B7178)=7,1,0))))))</f>
        <v>3</v>
      </c>
      <c r="U7178" s="781">
        <f>VLOOKUP(C7178,METADATA!$A$5:$H$29,IF(E7178="HI",2,IF(E7178="LO",6,10))+IF(S7178=1,2,IF(D7178=7,1,(IF(WEEKDAY(B7178)=1,2,IF(WEEKDAY(B7178)=7,1,0))))))</f>
        <v>3</v>
      </c>
    </row>
    <row r="7179" spans="2:21" ht="13.95" customHeight="1" x14ac:dyDescent="0.25">
      <c r="B7179" s="784">
        <f t="shared" si="335"/>
        <v>45681</v>
      </c>
      <c r="C7179" s="785">
        <v>23</v>
      </c>
      <c r="D7179" s="786">
        <f>IFERROR((INDEX(METADATA!$T$2:$T$20,MATCH(B7179,METADATA!$S$2:$S$20,0))),0)</f>
        <v>0</v>
      </c>
      <c r="E7179" s="785" t="str">
        <f t="shared" si="336"/>
        <v>LO</v>
      </c>
      <c r="F7179" s="786">
        <f>VLOOKUP(C7179,METADATA!$A$5:$H$29,IF(E7179="HI",2,IF(E7179="LO",6,10))+IF(D7179=1,2,IF(D7179=7,1,(IF(WEEKDAY(B7179)=1,2,IF(WEEKDAY(B7179)=7,1,0))))))</f>
        <v>3</v>
      </c>
      <c r="G7179" s="786">
        <f>VLOOKUP(C7179,METADATA!$J$5:$Q$29,IF(E7179="HI",2,IF(E7179="LO",6,10))+IF(D7179=1,2,IF(D7179=7,1,(IF(WEEKDAY(B7179)=1,2,IF(WEEKDAY(B7179)=7,1,0))))))</f>
        <v>3</v>
      </c>
      <c r="H7179" s="787">
        <v>8386.75</v>
      </c>
      <c r="I7179" s="788">
        <v>4810.7149963378906</v>
      </c>
      <c r="K7179" s="795">
        <v>0</v>
      </c>
      <c r="M7179" s="798">
        <f t="shared" si="337"/>
        <v>9668.5342394020754</v>
      </c>
      <c r="N7179" s="303"/>
      <c r="S7179" s="786">
        <v>0</v>
      </c>
      <c r="T7179" s="781">
        <f>VLOOKUP(C7179,METADATA!$J$5:$Q$29,IF(E7179="HI",2,IF(E7179="LO",6,10))+IF(S7179=1,2,IF(D7179=7,1,(IF(WEEKDAY(B7179)=1,2,IF(WEEKDAY(B7179)=7,1,0))))))</f>
        <v>3</v>
      </c>
      <c r="U7179" s="781">
        <f>VLOOKUP(C7179,METADATA!$A$5:$H$29,IF(E7179="HI",2,IF(E7179="LO",6,10))+IF(S7179=1,2,IF(D7179=7,1,(IF(WEEKDAY(B7179)=1,2,IF(WEEKDAY(B7179)=7,1,0))))))</f>
        <v>3</v>
      </c>
    </row>
    <row r="7180" spans="2:21" ht="13.95" customHeight="1" x14ac:dyDescent="0.25">
      <c r="B7180" s="784">
        <f t="shared" si="335"/>
        <v>45682</v>
      </c>
      <c r="C7180" s="785">
        <v>0</v>
      </c>
      <c r="D7180" s="786">
        <f>IFERROR((INDEX(METADATA!$T$2:$T$20,MATCH(B7180,METADATA!$S$2:$S$20,0))),0)</f>
        <v>0</v>
      </c>
      <c r="E7180" s="785" t="str">
        <f t="shared" si="336"/>
        <v>LO</v>
      </c>
      <c r="F7180" s="786">
        <f>VLOOKUP(C7180,METADATA!$A$5:$H$29,IF(E7180="HI",2,IF(E7180="LO",6,10))+IF(D7180=1,2,IF(D7180=7,1,(IF(WEEKDAY(B7180)=1,2,IF(WEEKDAY(B7180)=7,1,0))))))</f>
        <v>3</v>
      </c>
      <c r="G7180" s="786">
        <f>VLOOKUP(C7180,METADATA!$J$5:$Q$29,IF(E7180="HI",2,IF(E7180="LO",6,10))+IF(D7180=1,2,IF(D7180=7,1,(IF(WEEKDAY(B7180)=1,2,IF(WEEKDAY(B7180)=7,1,0))))))</f>
        <v>3</v>
      </c>
      <c r="H7180" s="787">
        <v>7771</v>
      </c>
      <c r="I7180" s="788">
        <v>4853.4000244140625</v>
      </c>
      <c r="K7180" s="795">
        <v>0</v>
      </c>
      <c r="M7180" s="798">
        <f t="shared" si="337"/>
        <v>9162.0921626549043</v>
      </c>
      <c r="N7180" s="303"/>
      <c r="S7180" s="786">
        <v>0</v>
      </c>
      <c r="T7180" s="781">
        <f>VLOOKUP(C7180,METADATA!$J$5:$Q$29,IF(E7180="HI",2,IF(E7180="LO",6,10))+IF(S7180=1,2,IF(D7180=7,1,(IF(WEEKDAY(B7180)=1,2,IF(WEEKDAY(B7180)=7,1,0))))))</f>
        <v>3</v>
      </c>
      <c r="U7180" s="781">
        <f>VLOOKUP(C7180,METADATA!$A$5:$H$29,IF(E7180="HI",2,IF(E7180="LO",6,10))+IF(S7180=1,2,IF(D7180=7,1,(IF(WEEKDAY(B7180)=1,2,IF(WEEKDAY(B7180)=7,1,0))))))</f>
        <v>3</v>
      </c>
    </row>
    <row r="7181" spans="2:21" ht="13.95" customHeight="1" x14ac:dyDescent="0.25">
      <c r="B7181" s="784">
        <f t="shared" si="335"/>
        <v>45682</v>
      </c>
      <c r="C7181" s="785">
        <v>1</v>
      </c>
      <c r="D7181" s="786">
        <f>IFERROR((INDEX(METADATA!$T$2:$T$20,MATCH(B7181,METADATA!$S$2:$S$20,0))),0)</f>
        <v>0</v>
      </c>
      <c r="E7181" s="785" t="str">
        <f t="shared" si="336"/>
        <v>LO</v>
      </c>
      <c r="F7181" s="786">
        <f>VLOOKUP(C7181,METADATA!$A$5:$H$29,IF(E7181="HI",2,IF(E7181="LO",6,10))+IF(D7181=1,2,IF(D7181=7,1,(IF(WEEKDAY(B7181)=1,2,IF(WEEKDAY(B7181)=7,1,0))))))</f>
        <v>3</v>
      </c>
      <c r="G7181" s="786">
        <f>VLOOKUP(C7181,METADATA!$J$5:$Q$29,IF(E7181="HI",2,IF(E7181="LO",6,10))+IF(D7181=1,2,IF(D7181=7,1,(IF(WEEKDAY(B7181)=1,2,IF(WEEKDAY(B7181)=7,1,0))))))</f>
        <v>3</v>
      </c>
      <c r="H7181" s="787">
        <v>7351.5</v>
      </c>
      <c r="I7181" s="788">
        <v>4778.5200500488281</v>
      </c>
      <c r="K7181" s="795">
        <v>0</v>
      </c>
      <c r="M7181" s="798">
        <f t="shared" si="337"/>
        <v>8768.0560056787199</v>
      </c>
      <c r="N7181" s="303"/>
      <c r="S7181" s="786">
        <v>0</v>
      </c>
      <c r="T7181" s="781">
        <f>VLOOKUP(C7181,METADATA!$J$5:$Q$29,IF(E7181="HI",2,IF(E7181="LO",6,10))+IF(S7181=1,2,IF(D7181=7,1,(IF(WEEKDAY(B7181)=1,2,IF(WEEKDAY(B7181)=7,1,0))))))</f>
        <v>3</v>
      </c>
      <c r="U7181" s="781">
        <f>VLOOKUP(C7181,METADATA!$A$5:$H$29,IF(E7181="HI",2,IF(E7181="LO",6,10))+IF(S7181=1,2,IF(D7181=7,1,(IF(WEEKDAY(B7181)=1,2,IF(WEEKDAY(B7181)=7,1,0))))))</f>
        <v>3</v>
      </c>
    </row>
    <row r="7182" spans="2:21" ht="13.95" customHeight="1" x14ac:dyDescent="0.25">
      <c r="B7182" s="784">
        <f t="shared" si="335"/>
        <v>45682</v>
      </c>
      <c r="C7182" s="785">
        <v>2</v>
      </c>
      <c r="D7182" s="786">
        <f>IFERROR((INDEX(METADATA!$T$2:$T$20,MATCH(B7182,METADATA!$S$2:$S$20,0))),0)</f>
        <v>0</v>
      </c>
      <c r="E7182" s="785" t="str">
        <f t="shared" si="336"/>
        <v>LO</v>
      </c>
      <c r="F7182" s="786">
        <f>VLOOKUP(C7182,METADATA!$A$5:$H$29,IF(E7182="HI",2,IF(E7182="LO",6,10))+IF(D7182=1,2,IF(D7182=7,1,(IF(WEEKDAY(B7182)=1,2,IF(WEEKDAY(B7182)=7,1,0))))))</f>
        <v>3</v>
      </c>
      <c r="G7182" s="786">
        <f>VLOOKUP(C7182,METADATA!$J$5:$Q$29,IF(E7182="HI",2,IF(E7182="LO",6,10))+IF(D7182=1,2,IF(D7182=7,1,(IF(WEEKDAY(B7182)=1,2,IF(WEEKDAY(B7182)=7,1,0))))))</f>
        <v>3</v>
      </c>
      <c r="H7182" s="787">
        <v>7252.75</v>
      </c>
      <c r="I7182" s="788">
        <v>4552.0859985351563</v>
      </c>
      <c r="K7182" s="795">
        <v>0</v>
      </c>
      <c r="M7182" s="798">
        <f t="shared" si="337"/>
        <v>8562.9357991613961</v>
      </c>
      <c r="N7182" s="303"/>
      <c r="S7182" s="786">
        <v>0</v>
      </c>
      <c r="T7182" s="781">
        <f>VLOOKUP(C7182,METADATA!$J$5:$Q$29,IF(E7182="HI",2,IF(E7182="LO",6,10))+IF(S7182=1,2,IF(D7182=7,1,(IF(WEEKDAY(B7182)=1,2,IF(WEEKDAY(B7182)=7,1,0))))))</f>
        <v>3</v>
      </c>
      <c r="U7182" s="781">
        <f>VLOOKUP(C7182,METADATA!$A$5:$H$29,IF(E7182="HI",2,IF(E7182="LO",6,10))+IF(S7182=1,2,IF(D7182=7,1,(IF(WEEKDAY(B7182)=1,2,IF(WEEKDAY(B7182)=7,1,0))))))</f>
        <v>3</v>
      </c>
    </row>
    <row r="7183" spans="2:21" ht="13.95" customHeight="1" x14ac:dyDescent="0.25">
      <c r="B7183" s="784">
        <f t="shared" si="335"/>
        <v>45682</v>
      </c>
      <c r="C7183" s="785">
        <v>3</v>
      </c>
      <c r="D7183" s="786">
        <f>IFERROR((INDEX(METADATA!$T$2:$T$20,MATCH(B7183,METADATA!$S$2:$S$20,0))),0)</f>
        <v>0</v>
      </c>
      <c r="E7183" s="785" t="str">
        <f t="shared" si="336"/>
        <v>LO</v>
      </c>
      <c r="F7183" s="786">
        <f>VLOOKUP(C7183,METADATA!$A$5:$H$29,IF(E7183="HI",2,IF(E7183="LO",6,10))+IF(D7183=1,2,IF(D7183=7,1,(IF(WEEKDAY(B7183)=1,2,IF(WEEKDAY(B7183)=7,1,0))))))</f>
        <v>3</v>
      </c>
      <c r="G7183" s="786">
        <f>VLOOKUP(C7183,METADATA!$J$5:$Q$29,IF(E7183="HI",2,IF(E7183="LO",6,10))+IF(D7183=1,2,IF(D7183=7,1,(IF(WEEKDAY(B7183)=1,2,IF(WEEKDAY(B7183)=7,1,0))))))</f>
        <v>3</v>
      </c>
      <c r="H7183" s="787">
        <v>7256.5</v>
      </c>
      <c r="I7183" s="788">
        <v>4376.8500366210938</v>
      </c>
      <c r="K7183" s="795">
        <v>0</v>
      </c>
      <c r="M7183" s="798">
        <f t="shared" si="337"/>
        <v>8474.2910318840277</v>
      </c>
      <c r="N7183" s="303"/>
      <c r="S7183" s="786">
        <v>0</v>
      </c>
      <c r="T7183" s="781">
        <f>VLOOKUP(C7183,METADATA!$J$5:$Q$29,IF(E7183="HI",2,IF(E7183="LO",6,10))+IF(S7183=1,2,IF(D7183=7,1,(IF(WEEKDAY(B7183)=1,2,IF(WEEKDAY(B7183)=7,1,0))))))</f>
        <v>3</v>
      </c>
      <c r="U7183" s="781">
        <f>VLOOKUP(C7183,METADATA!$A$5:$H$29,IF(E7183="HI",2,IF(E7183="LO",6,10))+IF(S7183=1,2,IF(D7183=7,1,(IF(WEEKDAY(B7183)=1,2,IF(WEEKDAY(B7183)=7,1,0))))))</f>
        <v>3</v>
      </c>
    </row>
    <row r="7184" spans="2:21" ht="13.95" customHeight="1" x14ac:dyDescent="0.25">
      <c r="B7184" s="784">
        <f t="shared" si="335"/>
        <v>45682</v>
      </c>
      <c r="C7184" s="785">
        <v>4</v>
      </c>
      <c r="D7184" s="786">
        <f>IFERROR((INDEX(METADATA!$T$2:$T$20,MATCH(B7184,METADATA!$S$2:$S$20,0))),0)</f>
        <v>0</v>
      </c>
      <c r="E7184" s="785" t="str">
        <f t="shared" si="336"/>
        <v>LO</v>
      </c>
      <c r="F7184" s="786">
        <f>VLOOKUP(C7184,METADATA!$A$5:$H$29,IF(E7184="HI",2,IF(E7184="LO",6,10))+IF(D7184=1,2,IF(D7184=7,1,(IF(WEEKDAY(B7184)=1,2,IF(WEEKDAY(B7184)=7,1,0))))))</f>
        <v>3</v>
      </c>
      <c r="G7184" s="786">
        <f>VLOOKUP(C7184,METADATA!$J$5:$Q$29,IF(E7184="HI",2,IF(E7184="LO",6,10))+IF(D7184=1,2,IF(D7184=7,1,(IF(WEEKDAY(B7184)=1,2,IF(WEEKDAY(B7184)=7,1,0))))))</f>
        <v>3</v>
      </c>
      <c r="H7184" s="787">
        <v>7431.25</v>
      </c>
      <c r="I7184" s="788">
        <v>4126.8749694824219</v>
      </c>
      <c r="K7184" s="795">
        <v>870.51250000000005</v>
      </c>
      <c r="M7184" s="798">
        <f t="shared" si="337"/>
        <v>8500.2690296390356</v>
      </c>
      <c r="N7184" s="303"/>
      <c r="S7184" s="786">
        <v>0</v>
      </c>
      <c r="T7184" s="781">
        <f>VLOOKUP(C7184,METADATA!$J$5:$Q$29,IF(E7184="HI",2,IF(E7184="LO",6,10))+IF(S7184=1,2,IF(D7184=7,1,(IF(WEEKDAY(B7184)=1,2,IF(WEEKDAY(B7184)=7,1,0))))))</f>
        <v>3</v>
      </c>
      <c r="U7184" s="781">
        <f>VLOOKUP(C7184,METADATA!$A$5:$H$29,IF(E7184="HI",2,IF(E7184="LO",6,10))+IF(S7184=1,2,IF(D7184=7,1,(IF(WEEKDAY(B7184)=1,2,IF(WEEKDAY(B7184)=7,1,0))))))</f>
        <v>3</v>
      </c>
    </row>
    <row r="7185" spans="2:21" ht="13.95" customHeight="1" x14ac:dyDescent="0.25">
      <c r="B7185" s="784">
        <f t="shared" si="335"/>
        <v>45682</v>
      </c>
      <c r="C7185" s="785">
        <v>5</v>
      </c>
      <c r="D7185" s="786">
        <f>IFERROR((INDEX(METADATA!$T$2:$T$20,MATCH(B7185,METADATA!$S$2:$S$20,0))),0)</f>
        <v>0</v>
      </c>
      <c r="E7185" s="785" t="str">
        <f t="shared" si="336"/>
        <v>LO</v>
      </c>
      <c r="F7185" s="786">
        <f>VLOOKUP(C7185,METADATA!$A$5:$H$29,IF(E7185="HI",2,IF(E7185="LO",6,10))+IF(D7185=1,2,IF(D7185=7,1,(IF(WEEKDAY(B7185)=1,2,IF(WEEKDAY(B7185)=7,1,0))))))</f>
        <v>3</v>
      </c>
      <c r="G7185" s="786">
        <f>VLOOKUP(C7185,METADATA!$J$5:$Q$29,IF(E7185="HI",2,IF(E7185="LO",6,10))+IF(D7185=1,2,IF(D7185=7,1,(IF(WEEKDAY(B7185)=1,2,IF(WEEKDAY(B7185)=7,1,0))))))</f>
        <v>3</v>
      </c>
      <c r="H7185" s="787">
        <v>7519</v>
      </c>
      <c r="I7185" s="788">
        <v>4447.5350341796875</v>
      </c>
      <c r="K7185" s="795">
        <v>865.8125</v>
      </c>
      <c r="M7185" s="798">
        <f t="shared" si="337"/>
        <v>8735.8988593192698</v>
      </c>
      <c r="N7185" s="303"/>
      <c r="S7185" s="786">
        <v>0</v>
      </c>
      <c r="T7185" s="781">
        <f>VLOOKUP(C7185,METADATA!$J$5:$Q$29,IF(E7185="HI",2,IF(E7185="LO",6,10))+IF(S7185=1,2,IF(D7185=7,1,(IF(WEEKDAY(B7185)=1,2,IF(WEEKDAY(B7185)=7,1,0))))))</f>
        <v>3</v>
      </c>
      <c r="U7185" s="781">
        <f>VLOOKUP(C7185,METADATA!$A$5:$H$29,IF(E7185="HI",2,IF(E7185="LO",6,10))+IF(S7185=1,2,IF(D7185=7,1,(IF(WEEKDAY(B7185)=1,2,IF(WEEKDAY(B7185)=7,1,0))))))</f>
        <v>3</v>
      </c>
    </row>
    <row r="7186" spans="2:21" ht="13.95" customHeight="1" x14ac:dyDescent="0.25">
      <c r="B7186" s="784">
        <f t="shared" si="335"/>
        <v>45682</v>
      </c>
      <c r="C7186" s="785">
        <v>6</v>
      </c>
      <c r="D7186" s="786">
        <f>IFERROR((INDEX(METADATA!$T$2:$T$20,MATCH(B7186,METADATA!$S$2:$S$20,0))),0)</f>
        <v>0</v>
      </c>
      <c r="E7186" s="785" t="str">
        <f t="shared" si="336"/>
        <v>LO</v>
      </c>
      <c r="F7186" s="786">
        <f>VLOOKUP(C7186,METADATA!$A$5:$H$29,IF(E7186="HI",2,IF(E7186="LO",6,10))+IF(D7186=1,2,IF(D7186=7,1,(IF(WEEKDAY(B7186)=1,2,IF(WEEKDAY(B7186)=7,1,0))))))</f>
        <v>3</v>
      </c>
      <c r="G7186" s="786">
        <f>VLOOKUP(C7186,METADATA!$J$5:$Q$29,IF(E7186="HI",2,IF(E7186="LO",6,10))+IF(D7186=1,2,IF(D7186=7,1,(IF(WEEKDAY(B7186)=1,2,IF(WEEKDAY(B7186)=7,1,0))))))</f>
        <v>3</v>
      </c>
      <c r="H7186" s="787">
        <v>7987.25</v>
      </c>
      <c r="I7186" s="788">
        <v>4298.1499328613281</v>
      </c>
      <c r="K7186" s="795">
        <v>834.63750000000005</v>
      </c>
      <c r="M7186" s="798">
        <f t="shared" si="337"/>
        <v>9070.2952216482918</v>
      </c>
      <c r="N7186" s="303"/>
      <c r="S7186" s="786">
        <v>0</v>
      </c>
      <c r="T7186" s="781">
        <f>VLOOKUP(C7186,METADATA!$J$5:$Q$29,IF(E7186="HI",2,IF(E7186="LO",6,10))+IF(S7186=1,2,IF(D7186=7,1,(IF(WEEKDAY(B7186)=1,2,IF(WEEKDAY(B7186)=7,1,0))))))</f>
        <v>3</v>
      </c>
      <c r="U7186" s="781">
        <f>VLOOKUP(C7186,METADATA!$A$5:$H$29,IF(E7186="HI",2,IF(E7186="LO",6,10))+IF(S7186=1,2,IF(D7186=7,1,(IF(WEEKDAY(B7186)=1,2,IF(WEEKDAY(B7186)=7,1,0))))))</f>
        <v>3</v>
      </c>
    </row>
    <row r="7187" spans="2:21" ht="13.95" customHeight="1" x14ac:dyDescent="0.25">
      <c r="B7187" s="784">
        <f t="shared" si="335"/>
        <v>45682</v>
      </c>
      <c r="C7187" s="785">
        <v>7</v>
      </c>
      <c r="D7187" s="786">
        <f>IFERROR((INDEX(METADATA!$T$2:$T$20,MATCH(B7187,METADATA!$S$2:$S$20,0))),0)</f>
        <v>0</v>
      </c>
      <c r="E7187" s="785" t="str">
        <f t="shared" si="336"/>
        <v>LO</v>
      </c>
      <c r="F7187" s="786">
        <f>VLOOKUP(C7187,METADATA!$A$5:$H$29,IF(E7187="HI",2,IF(E7187="LO",6,10))+IF(D7187=1,2,IF(D7187=7,1,(IF(WEEKDAY(B7187)=1,2,IF(WEEKDAY(B7187)=7,1,0))))))</f>
        <v>2</v>
      </c>
      <c r="G7187" s="786">
        <f>VLOOKUP(C7187,METADATA!$J$5:$Q$29,IF(E7187="HI",2,IF(E7187="LO",6,10))+IF(D7187=1,2,IF(D7187=7,1,(IF(WEEKDAY(B7187)=1,2,IF(WEEKDAY(B7187)=7,1,0))))))</f>
        <v>2</v>
      </c>
      <c r="H7187" s="787">
        <v>8127.25</v>
      </c>
      <c r="I7187" s="788">
        <v>4417.1449584960938</v>
      </c>
      <c r="K7187" s="795">
        <v>847.33749999999998</v>
      </c>
      <c r="M7187" s="798">
        <f t="shared" si="337"/>
        <v>9250.0466024159814</v>
      </c>
      <c r="N7187" s="303"/>
      <c r="S7187" s="786">
        <v>0</v>
      </c>
      <c r="T7187" s="781">
        <f>VLOOKUP(C7187,METADATA!$J$5:$Q$29,IF(E7187="HI",2,IF(E7187="LO",6,10))+IF(S7187=1,2,IF(D7187=7,1,(IF(WEEKDAY(B7187)=1,2,IF(WEEKDAY(B7187)=7,1,0))))))</f>
        <v>2</v>
      </c>
      <c r="U7187" s="781">
        <f>VLOOKUP(C7187,METADATA!$A$5:$H$29,IF(E7187="HI",2,IF(E7187="LO",6,10))+IF(S7187=1,2,IF(D7187=7,1,(IF(WEEKDAY(B7187)=1,2,IF(WEEKDAY(B7187)=7,1,0))))))</f>
        <v>2</v>
      </c>
    </row>
    <row r="7188" spans="2:21" ht="13.95" customHeight="1" x14ac:dyDescent="0.25">
      <c r="B7188" s="784">
        <f t="shared" si="335"/>
        <v>45682</v>
      </c>
      <c r="C7188" s="785">
        <v>8</v>
      </c>
      <c r="D7188" s="786">
        <f>IFERROR((INDEX(METADATA!$T$2:$T$20,MATCH(B7188,METADATA!$S$2:$S$20,0))),0)</f>
        <v>0</v>
      </c>
      <c r="E7188" s="785" t="str">
        <f t="shared" si="336"/>
        <v>LO</v>
      </c>
      <c r="F7188" s="786">
        <f>VLOOKUP(C7188,METADATA!$A$5:$H$29,IF(E7188="HI",2,IF(E7188="LO",6,10))+IF(D7188=1,2,IF(D7188=7,1,(IF(WEEKDAY(B7188)=1,2,IF(WEEKDAY(B7188)=7,1,0))))))</f>
        <v>2</v>
      </c>
      <c r="G7188" s="786">
        <f>VLOOKUP(C7188,METADATA!$J$5:$Q$29,IF(E7188="HI",2,IF(E7188="LO",6,10))+IF(D7188=1,2,IF(D7188=7,1,(IF(WEEKDAY(B7188)=1,2,IF(WEEKDAY(B7188)=7,1,0))))))</f>
        <v>2</v>
      </c>
      <c r="H7188" s="787">
        <v>9419.75</v>
      </c>
      <c r="I7188" s="788">
        <v>4502.6000061035156</v>
      </c>
      <c r="K7188" s="795">
        <v>851.61249999999995</v>
      </c>
      <c r="M7188" s="798">
        <f t="shared" si="337"/>
        <v>10440.55060221746</v>
      </c>
      <c r="N7188" s="303"/>
      <c r="S7188" s="786">
        <v>0</v>
      </c>
      <c r="T7188" s="781">
        <f>VLOOKUP(C7188,METADATA!$J$5:$Q$29,IF(E7188="HI",2,IF(E7188="LO",6,10))+IF(S7188=1,2,IF(D7188=7,1,(IF(WEEKDAY(B7188)=1,2,IF(WEEKDAY(B7188)=7,1,0))))))</f>
        <v>2</v>
      </c>
      <c r="U7188" s="781">
        <f>VLOOKUP(C7188,METADATA!$A$5:$H$29,IF(E7188="HI",2,IF(E7188="LO",6,10))+IF(S7188=1,2,IF(D7188=7,1,(IF(WEEKDAY(B7188)=1,2,IF(WEEKDAY(B7188)=7,1,0))))))</f>
        <v>2</v>
      </c>
    </row>
    <row r="7189" spans="2:21" ht="13.95" customHeight="1" x14ac:dyDescent="0.25">
      <c r="B7189" s="784">
        <f t="shared" si="335"/>
        <v>45682</v>
      </c>
      <c r="C7189" s="785">
        <v>9</v>
      </c>
      <c r="D7189" s="786">
        <f>IFERROR((INDEX(METADATA!$T$2:$T$20,MATCH(B7189,METADATA!$S$2:$S$20,0))),0)</f>
        <v>0</v>
      </c>
      <c r="E7189" s="785" t="str">
        <f t="shared" si="336"/>
        <v>LO</v>
      </c>
      <c r="F7189" s="786">
        <f>VLOOKUP(C7189,METADATA!$A$5:$H$29,IF(E7189="HI",2,IF(E7189="LO",6,10))+IF(D7189=1,2,IF(D7189=7,1,(IF(WEEKDAY(B7189)=1,2,IF(WEEKDAY(B7189)=7,1,0))))))</f>
        <v>2</v>
      </c>
      <c r="G7189" s="786">
        <f>VLOOKUP(C7189,METADATA!$J$5:$Q$29,IF(E7189="HI",2,IF(E7189="LO",6,10))+IF(D7189=1,2,IF(D7189=7,1,(IF(WEEKDAY(B7189)=1,2,IF(WEEKDAY(B7189)=7,1,0))))))</f>
        <v>2</v>
      </c>
      <c r="H7189" s="787">
        <v>10394</v>
      </c>
      <c r="I7189" s="788">
        <v>4553.4249877929688</v>
      </c>
      <c r="K7189" s="795">
        <v>856.5</v>
      </c>
      <c r="M7189" s="798">
        <f t="shared" si="337"/>
        <v>11347.639187049323</v>
      </c>
      <c r="N7189" s="303"/>
      <c r="S7189" s="786">
        <v>0</v>
      </c>
      <c r="T7189" s="781">
        <f>VLOOKUP(C7189,METADATA!$J$5:$Q$29,IF(E7189="HI",2,IF(E7189="LO",6,10))+IF(S7189=1,2,IF(D7189=7,1,(IF(WEEKDAY(B7189)=1,2,IF(WEEKDAY(B7189)=7,1,0))))))</f>
        <v>2</v>
      </c>
      <c r="U7189" s="781">
        <f>VLOOKUP(C7189,METADATA!$A$5:$H$29,IF(E7189="HI",2,IF(E7189="LO",6,10))+IF(S7189=1,2,IF(D7189=7,1,(IF(WEEKDAY(B7189)=1,2,IF(WEEKDAY(B7189)=7,1,0))))))</f>
        <v>2</v>
      </c>
    </row>
    <row r="7190" spans="2:21" ht="13.95" customHeight="1" x14ac:dyDescent="0.25">
      <c r="B7190" s="784">
        <f t="shared" si="335"/>
        <v>45682</v>
      </c>
      <c r="C7190" s="785">
        <v>10</v>
      </c>
      <c r="D7190" s="786">
        <f>IFERROR((INDEX(METADATA!$T$2:$T$20,MATCH(B7190,METADATA!$S$2:$S$20,0))),0)</f>
        <v>0</v>
      </c>
      <c r="E7190" s="785" t="str">
        <f t="shared" si="336"/>
        <v>LO</v>
      </c>
      <c r="F7190" s="786">
        <f>VLOOKUP(C7190,METADATA!$A$5:$H$29,IF(E7190="HI",2,IF(E7190="LO",6,10))+IF(D7190=1,2,IF(D7190=7,1,(IF(WEEKDAY(B7190)=1,2,IF(WEEKDAY(B7190)=7,1,0))))))</f>
        <v>2</v>
      </c>
      <c r="G7190" s="786">
        <f>VLOOKUP(C7190,METADATA!$J$5:$Q$29,IF(E7190="HI",2,IF(E7190="LO",6,10))+IF(D7190=1,2,IF(D7190=7,1,(IF(WEEKDAY(B7190)=1,2,IF(WEEKDAY(B7190)=7,1,0))))))</f>
        <v>2</v>
      </c>
      <c r="H7190" s="787">
        <v>11127.25</v>
      </c>
      <c r="I7190" s="788">
        <v>4321.6998901367188</v>
      </c>
      <c r="K7190" s="795">
        <v>824.32500000000005</v>
      </c>
      <c r="M7190" s="798">
        <f t="shared" si="337"/>
        <v>11937.034074798803</v>
      </c>
      <c r="N7190" s="303"/>
      <c r="S7190" s="786">
        <v>0</v>
      </c>
      <c r="T7190" s="781">
        <f>VLOOKUP(C7190,METADATA!$J$5:$Q$29,IF(E7190="HI",2,IF(E7190="LO",6,10))+IF(S7190=1,2,IF(D7190=7,1,(IF(WEEKDAY(B7190)=1,2,IF(WEEKDAY(B7190)=7,1,0))))))</f>
        <v>2</v>
      </c>
      <c r="U7190" s="781">
        <f>VLOOKUP(C7190,METADATA!$A$5:$H$29,IF(E7190="HI",2,IF(E7190="LO",6,10))+IF(S7190=1,2,IF(D7190=7,1,(IF(WEEKDAY(B7190)=1,2,IF(WEEKDAY(B7190)=7,1,0))))))</f>
        <v>2</v>
      </c>
    </row>
    <row r="7191" spans="2:21" ht="13.95" customHeight="1" x14ac:dyDescent="0.25">
      <c r="B7191" s="784">
        <f t="shared" si="335"/>
        <v>45682</v>
      </c>
      <c r="C7191" s="785">
        <v>11</v>
      </c>
      <c r="D7191" s="786">
        <f>IFERROR((INDEX(METADATA!$T$2:$T$20,MATCH(B7191,METADATA!$S$2:$S$20,0))),0)</f>
        <v>0</v>
      </c>
      <c r="E7191" s="785" t="str">
        <f t="shared" si="336"/>
        <v>LO</v>
      </c>
      <c r="F7191" s="786">
        <f>VLOOKUP(C7191,METADATA!$A$5:$H$29,IF(E7191="HI",2,IF(E7191="LO",6,10))+IF(D7191=1,2,IF(D7191=7,1,(IF(WEEKDAY(B7191)=1,2,IF(WEEKDAY(B7191)=7,1,0))))))</f>
        <v>2</v>
      </c>
      <c r="G7191" s="786">
        <f>VLOOKUP(C7191,METADATA!$J$5:$Q$29,IF(E7191="HI",2,IF(E7191="LO",6,10))+IF(D7191=1,2,IF(D7191=7,1,(IF(WEEKDAY(B7191)=1,2,IF(WEEKDAY(B7191)=7,1,0))))))</f>
        <v>2</v>
      </c>
      <c r="H7191" s="787">
        <v>11467.75</v>
      </c>
      <c r="I7191" s="788">
        <v>3632.2999877929688</v>
      </c>
      <c r="K7191" s="795">
        <v>882.73749999999995</v>
      </c>
      <c r="M7191" s="798">
        <f t="shared" si="337"/>
        <v>12029.251567068535</v>
      </c>
      <c r="N7191" s="303"/>
      <c r="S7191" s="786">
        <v>0</v>
      </c>
      <c r="T7191" s="781">
        <f>VLOOKUP(C7191,METADATA!$J$5:$Q$29,IF(E7191="HI",2,IF(E7191="LO",6,10))+IF(S7191=1,2,IF(D7191=7,1,(IF(WEEKDAY(B7191)=1,2,IF(WEEKDAY(B7191)=7,1,0))))))</f>
        <v>2</v>
      </c>
      <c r="U7191" s="781">
        <f>VLOOKUP(C7191,METADATA!$A$5:$H$29,IF(E7191="HI",2,IF(E7191="LO",6,10))+IF(S7191=1,2,IF(D7191=7,1,(IF(WEEKDAY(B7191)=1,2,IF(WEEKDAY(B7191)=7,1,0))))))</f>
        <v>2</v>
      </c>
    </row>
    <row r="7192" spans="2:21" ht="13.95" customHeight="1" x14ac:dyDescent="0.25">
      <c r="B7192" s="784">
        <f t="shared" si="335"/>
        <v>45682</v>
      </c>
      <c r="C7192" s="785">
        <v>12</v>
      </c>
      <c r="D7192" s="786">
        <f>IFERROR((INDEX(METADATA!$T$2:$T$20,MATCH(B7192,METADATA!$S$2:$S$20,0))),0)</f>
        <v>0</v>
      </c>
      <c r="E7192" s="785" t="str">
        <f t="shared" si="336"/>
        <v>LO</v>
      </c>
      <c r="F7192" s="786">
        <f>VLOOKUP(C7192,METADATA!$A$5:$H$29,IF(E7192="HI",2,IF(E7192="LO",6,10))+IF(D7192=1,2,IF(D7192=7,1,(IF(WEEKDAY(B7192)=1,2,IF(WEEKDAY(B7192)=7,1,0))))))</f>
        <v>3</v>
      </c>
      <c r="G7192" s="786">
        <f>VLOOKUP(C7192,METADATA!$J$5:$Q$29,IF(E7192="HI",2,IF(E7192="LO",6,10))+IF(D7192=1,2,IF(D7192=7,1,(IF(WEEKDAY(B7192)=1,2,IF(WEEKDAY(B7192)=7,1,0))))))</f>
        <v>3</v>
      </c>
      <c r="H7192" s="787">
        <v>11341.25</v>
      </c>
      <c r="I7192" s="788">
        <v>3168.5850524902344</v>
      </c>
      <c r="K7192" s="795">
        <v>909.3125</v>
      </c>
      <c r="M7192" s="798">
        <f t="shared" si="337"/>
        <v>11775.56295033764</v>
      </c>
      <c r="N7192" s="303"/>
      <c r="S7192" s="786">
        <v>0</v>
      </c>
      <c r="T7192" s="781">
        <f>VLOOKUP(C7192,METADATA!$J$5:$Q$29,IF(E7192="HI",2,IF(E7192="LO",6,10))+IF(S7192=1,2,IF(D7192=7,1,(IF(WEEKDAY(B7192)=1,2,IF(WEEKDAY(B7192)=7,1,0))))))</f>
        <v>3</v>
      </c>
      <c r="U7192" s="781">
        <f>VLOOKUP(C7192,METADATA!$A$5:$H$29,IF(E7192="HI",2,IF(E7192="LO",6,10))+IF(S7192=1,2,IF(D7192=7,1,(IF(WEEKDAY(B7192)=1,2,IF(WEEKDAY(B7192)=7,1,0))))))</f>
        <v>3</v>
      </c>
    </row>
    <row r="7193" spans="2:21" ht="13.95" customHeight="1" x14ac:dyDescent="0.25">
      <c r="B7193" s="784">
        <f t="shared" si="335"/>
        <v>45682</v>
      </c>
      <c r="C7193" s="785">
        <v>13</v>
      </c>
      <c r="D7193" s="786">
        <f>IFERROR((INDEX(METADATA!$T$2:$T$20,MATCH(B7193,METADATA!$S$2:$S$20,0))),0)</f>
        <v>0</v>
      </c>
      <c r="E7193" s="785" t="str">
        <f t="shared" si="336"/>
        <v>LO</v>
      </c>
      <c r="F7193" s="786">
        <f>VLOOKUP(C7193,METADATA!$A$5:$H$29,IF(E7193="HI",2,IF(E7193="LO",6,10))+IF(D7193=1,2,IF(D7193=7,1,(IF(WEEKDAY(B7193)=1,2,IF(WEEKDAY(B7193)=7,1,0))))))</f>
        <v>3</v>
      </c>
      <c r="G7193" s="786">
        <f>VLOOKUP(C7193,METADATA!$J$5:$Q$29,IF(E7193="HI",2,IF(E7193="LO",6,10))+IF(D7193=1,2,IF(D7193=7,1,(IF(WEEKDAY(B7193)=1,2,IF(WEEKDAY(B7193)=7,1,0))))))</f>
        <v>3</v>
      </c>
      <c r="H7193" s="787">
        <v>11096.25</v>
      </c>
      <c r="I7193" s="788">
        <v>4345.8650817871094</v>
      </c>
      <c r="K7193" s="795">
        <v>905.6</v>
      </c>
      <c r="M7193" s="798">
        <f t="shared" si="337"/>
        <v>11916.933639640547</v>
      </c>
      <c r="N7193" s="303"/>
      <c r="S7193" s="786">
        <v>0</v>
      </c>
      <c r="T7193" s="781">
        <f>VLOOKUP(C7193,METADATA!$J$5:$Q$29,IF(E7193="HI",2,IF(E7193="LO",6,10))+IF(S7193=1,2,IF(D7193=7,1,(IF(WEEKDAY(B7193)=1,2,IF(WEEKDAY(B7193)=7,1,0))))))</f>
        <v>3</v>
      </c>
      <c r="U7193" s="781">
        <f>VLOOKUP(C7193,METADATA!$A$5:$H$29,IF(E7193="HI",2,IF(E7193="LO",6,10))+IF(S7193=1,2,IF(D7193=7,1,(IF(WEEKDAY(B7193)=1,2,IF(WEEKDAY(B7193)=7,1,0))))))</f>
        <v>3</v>
      </c>
    </row>
    <row r="7194" spans="2:21" ht="13.95" customHeight="1" x14ac:dyDescent="0.25">
      <c r="B7194" s="784">
        <f t="shared" si="335"/>
        <v>45682</v>
      </c>
      <c r="C7194" s="785">
        <v>14</v>
      </c>
      <c r="D7194" s="786">
        <f>IFERROR((INDEX(METADATA!$T$2:$T$20,MATCH(B7194,METADATA!$S$2:$S$20,0))),0)</f>
        <v>0</v>
      </c>
      <c r="E7194" s="785" t="str">
        <f t="shared" si="336"/>
        <v>LO</v>
      </c>
      <c r="F7194" s="786">
        <f>VLOOKUP(C7194,METADATA!$A$5:$H$29,IF(E7194="HI",2,IF(E7194="LO",6,10))+IF(D7194=1,2,IF(D7194=7,1,(IF(WEEKDAY(B7194)=1,2,IF(WEEKDAY(B7194)=7,1,0))))))</f>
        <v>3</v>
      </c>
      <c r="G7194" s="786">
        <f>VLOOKUP(C7194,METADATA!$J$5:$Q$29,IF(E7194="HI",2,IF(E7194="LO",6,10))+IF(D7194=1,2,IF(D7194=7,1,(IF(WEEKDAY(B7194)=1,2,IF(WEEKDAY(B7194)=7,1,0))))))</f>
        <v>3</v>
      </c>
      <c r="H7194" s="787">
        <v>10819</v>
      </c>
      <c r="I7194" s="788">
        <v>4498.3798522949219</v>
      </c>
      <c r="K7194" s="795">
        <v>913.98749999999995</v>
      </c>
      <c r="M7194" s="798">
        <f t="shared" si="337"/>
        <v>11716.918634843074</v>
      </c>
      <c r="N7194" s="303"/>
      <c r="S7194" s="786">
        <v>0</v>
      </c>
      <c r="T7194" s="781">
        <f>VLOOKUP(C7194,METADATA!$J$5:$Q$29,IF(E7194="HI",2,IF(E7194="LO",6,10))+IF(S7194=1,2,IF(D7194=7,1,(IF(WEEKDAY(B7194)=1,2,IF(WEEKDAY(B7194)=7,1,0))))))</f>
        <v>3</v>
      </c>
      <c r="U7194" s="781">
        <f>VLOOKUP(C7194,METADATA!$A$5:$H$29,IF(E7194="HI",2,IF(E7194="LO",6,10))+IF(S7194=1,2,IF(D7194=7,1,(IF(WEEKDAY(B7194)=1,2,IF(WEEKDAY(B7194)=7,1,0))))))</f>
        <v>3</v>
      </c>
    </row>
    <row r="7195" spans="2:21" ht="13.95" customHeight="1" x14ac:dyDescent="0.25">
      <c r="B7195" s="784">
        <f t="shared" si="335"/>
        <v>45682</v>
      </c>
      <c r="C7195" s="785">
        <v>15</v>
      </c>
      <c r="D7195" s="786">
        <f>IFERROR((INDEX(METADATA!$T$2:$T$20,MATCH(B7195,METADATA!$S$2:$S$20,0))),0)</f>
        <v>0</v>
      </c>
      <c r="E7195" s="785" t="str">
        <f t="shared" si="336"/>
        <v>LO</v>
      </c>
      <c r="F7195" s="786">
        <f>VLOOKUP(C7195,METADATA!$A$5:$H$29,IF(E7195="HI",2,IF(E7195="LO",6,10))+IF(D7195=1,2,IF(D7195=7,1,(IF(WEEKDAY(B7195)=1,2,IF(WEEKDAY(B7195)=7,1,0))))))</f>
        <v>3</v>
      </c>
      <c r="G7195" s="786">
        <f>VLOOKUP(C7195,METADATA!$J$5:$Q$29,IF(E7195="HI",2,IF(E7195="LO",6,10))+IF(D7195=1,2,IF(D7195=7,1,(IF(WEEKDAY(B7195)=1,2,IF(WEEKDAY(B7195)=7,1,0))))))</f>
        <v>3</v>
      </c>
      <c r="H7195" s="787">
        <v>10816</v>
      </c>
      <c r="I7195" s="788">
        <v>4729.8250427246094</v>
      </c>
      <c r="K7195" s="795">
        <v>902.26250000000005</v>
      </c>
      <c r="M7195" s="798">
        <f t="shared" si="337"/>
        <v>11804.960861213596</v>
      </c>
      <c r="N7195" s="303"/>
      <c r="S7195" s="786">
        <v>0</v>
      </c>
      <c r="T7195" s="781">
        <f>VLOOKUP(C7195,METADATA!$J$5:$Q$29,IF(E7195="HI",2,IF(E7195="LO",6,10))+IF(S7195=1,2,IF(D7195=7,1,(IF(WEEKDAY(B7195)=1,2,IF(WEEKDAY(B7195)=7,1,0))))))</f>
        <v>3</v>
      </c>
      <c r="U7195" s="781">
        <f>VLOOKUP(C7195,METADATA!$A$5:$H$29,IF(E7195="HI",2,IF(E7195="LO",6,10))+IF(S7195=1,2,IF(D7195=7,1,(IF(WEEKDAY(B7195)=1,2,IF(WEEKDAY(B7195)=7,1,0))))))</f>
        <v>3</v>
      </c>
    </row>
    <row r="7196" spans="2:21" ht="13.95" customHeight="1" x14ac:dyDescent="0.25">
      <c r="B7196" s="784">
        <f t="shared" ref="B7196:B7259" si="338">B7172+1</f>
        <v>45682</v>
      </c>
      <c r="C7196" s="785">
        <v>16</v>
      </c>
      <c r="D7196" s="786">
        <f>IFERROR((INDEX(METADATA!$T$2:$T$20,MATCH(B7196,METADATA!$S$2:$S$20,0))),0)</f>
        <v>0</v>
      </c>
      <c r="E7196" s="785" t="str">
        <f t="shared" si="336"/>
        <v>LO</v>
      </c>
      <c r="F7196" s="786">
        <f>VLOOKUP(C7196,METADATA!$A$5:$H$29,IF(E7196="HI",2,IF(E7196="LO",6,10))+IF(D7196=1,2,IF(D7196=7,1,(IF(WEEKDAY(B7196)=1,2,IF(WEEKDAY(B7196)=7,1,0))))))</f>
        <v>3</v>
      </c>
      <c r="G7196" s="786">
        <f>VLOOKUP(C7196,METADATA!$J$5:$Q$29,IF(E7196="HI",2,IF(E7196="LO",6,10))+IF(D7196=1,2,IF(D7196=7,1,(IF(WEEKDAY(B7196)=1,2,IF(WEEKDAY(B7196)=7,1,0))))))</f>
        <v>3</v>
      </c>
      <c r="H7196" s="787">
        <v>11137</v>
      </c>
      <c r="I7196" s="788">
        <v>4753.1800537109375</v>
      </c>
      <c r="K7196" s="795">
        <v>933.76250000000005</v>
      </c>
      <c r="M7196" s="798">
        <f t="shared" si="337"/>
        <v>12108.90125581159</v>
      </c>
      <c r="N7196" s="303"/>
      <c r="S7196" s="786">
        <v>0</v>
      </c>
      <c r="T7196" s="781">
        <f>VLOOKUP(C7196,METADATA!$J$5:$Q$29,IF(E7196="HI",2,IF(E7196="LO",6,10))+IF(S7196=1,2,IF(D7196=7,1,(IF(WEEKDAY(B7196)=1,2,IF(WEEKDAY(B7196)=7,1,0))))))</f>
        <v>3</v>
      </c>
      <c r="U7196" s="781">
        <f>VLOOKUP(C7196,METADATA!$A$5:$H$29,IF(E7196="HI",2,IF(E7196="LO",6,10))+IF(S7196=1,2,IF(D7196=7,1,(IF(WEEKDAY(B7196)=1,2,IF(WEEKDAY(B7196)=7,1,0))))))</f>
        <v>3</v>
      </c>
    </row>
    <row r="7197" spans="2:21" ht="13.95" customHeight="1" x14ac:dyDescent="0.25">
      <c r="B7197" s="784">
        <f t="shared" si="338"/>
        <v>45682</v>
      </c>
      <c r="C7197" s="785">
        <v>17</v>
      </c>
      <c r="D7197" s="786">
        <f>IFERROR((INDEX(METADATA!$T$2:$T$20,MATCH(B7197,METADATA!$S$2:$S$20,0))),0)</f>
        <v>0</v>
      </c>
      <c r="E7197" s="785" t="str">
        <f t="shared" si="336"/>
        <v>LO</v>
      </c>
      <c r="F7197" s="786">
        <f>VLOOKUP(C7197,METADATA!$A$5:$H$29,IF(E7197="HI",2,IF(E7197="LO",6,10))+IF(D7197=1,2,IF(D7197=7,1,(IF(WEEKDAY(B7197)=1,2,IF(WEEKDAY(B7197)=7,1,0))))))</f>
        <v>3</v>
      </c>
      <c r="G7197" s="786">
        <f>VLOOKUP(C7197,METADATA!$J$5:$Q$29,IF(E7197="HI",2,IF(E7197="LO",6,10))+IF(D7197=1,2,IF(D7197=7,1,(IF(WEEKDAY(B7197)=1,2,IF(WEEKDAY(B7197)=7,1,0))))))</f>
        <v>3</v>
      </c>
      <c r="H7197" s="787">
        <v>11690.75</v>
      </c>
      <c r="I7197" s="788">
        <v>4424.8699645996094</v>
      </c>
      <c r="K7197" s="795">
        <v>0</v>
      </c>
      <c r="M7197" s="798">
        <f t="shared" si="337"/>
        <v>12500.124390025716</v>
      </c>
      <c r="N7197" s="303"/>
      <c r="S7197" s="786">
        <v>0</v>
      </c>
      <c r="T7197" s="781">
        <f>VLOOKUP(C7197,METADATA!$J$5:$Q$29,IF(E7197="HI",2,IF(E7197="LO",6,10))+IF(S7197=1,2,IF(D7197=7,1,(IF(WEEKDAY(B7197)=1,2,IF(WEEKDAY(B7197)=7,1,0))))))</f>
        <v>3</v>
      </c>
      <c r="U7197" s="781">
        <f>VLOOKUP(C7197,METADATA!$A$5:$H$29,IF(E7197="HI",2,IF(E7197="LO",6,10))+IF(S7197=1,2,IF(D7197=7,1,(IF(WEEKDAY(B7197)=1,2,IF(WEEKDAY(B7197)=7,1,0))))))</f>
        <v>3</v>
      </c>
    </row>
    <row r="7198" spans="2:21" ht="13.95" customHeight="1" x14ac:dyDescent="0.25">
      <c r="B7198" s="784">
        <f t="shared" si="338"/>
        <v>45682</v>
      </c>
      <c r="C7198" s="785">
        <v>18</v>
      </c>
      <c r="D7198" s="786">
        <f>IFERROR((INDEX(METADATA!$T$2:$T$20,MATCH(B7198,METADATA!$S$2:$S$20,0))),0)</f>
        <v>0</v>
      </c>
      <c r="E7198" s="785" t="str">
        <f t="shared" si="336"/>
        <v>LO</v>
      </c>
      <c r="F7198" s="786">
        <f>VLOOKUP(C7198,METADATA!$A$5:$H$29,IF(E7198="HI",2,IF(E7198="LO",6,10))+IF(D7198=1,2,IF(D7198=7,1,(IF(WEEKDAY(B7198)=1,2,IF(WEEKDAY(B7198)=7,1,0))))))</f>
        <v>2</v>
      </c>
      <c r="G7198" s="786">
        <f>VLOOKUP(C7198,METADATA!$J$5:$Q$29,IF(E7198="HI",2,IF(E7198="LO",6,10))+IF(D7198=1,2,IF(D7198=7,1,(IF(WEEKDAY(B7198)=1,2,IF(WEEKDAY(B7198)=7,1,0))))))</f>
        <v>2</v>
      </c>
      <c r="H7198" s="787">
        <v>12774.75</v>
      </c>
      <c r="I7198" s="788">
        <v>4404.0350341796875</v>
      </c>
      <c r="K7198" s="795">
        <v>0</v>
      </c>
      <c r="M7198" s="798">
        <f t="shared" si="337"/>
        <v>13512.577923726549</v>
      </c>
      <c r="N7198" s="303"/>
      <c r="S7198" s="786">
        <v>0</v>
      </c>
      <c r="T7198" s="781">
        <f>VLOOKUP(C7198,METADATA!$J$5:$Q$29,IF(E7198="HI",2,IF(E7198="LO",6,10))+IF(S7198=1,2,IF(D7198=7,1,(IF(WEEKDAY(B7198)=1,2,IF(WEEKDAY(B7198)=7,1,0))))))</f>
        <v>2</v>
      </c>
      <c r="U7198" s="781">
        <f>VLOOKUP(C7198,METADATA!$A$5:$H$29,IF(E7198="HI",2,IF(E7198="LO",6,10))+IF(S7198=1,2,IF(D7198=7,1,(IF(WEEKDAY(B7198)=1,2,IF(WEEKDAY(B7198)=7,1,0))))))</f>
        <v>2</v>
      </c>
    </row>
    <row r="7199" spans="2:21" ht="13.95" customHeight="1" x14ac:dyDescent="0.25">
      <c r="B7199" s="784">
        <f t="shared" si="338"/>
        <v>45682</v>
      </c>
      <c r="C7199" s="785">
        <v>19</v>
      </c>
      <c r="D7199" s="786">
        <f>IFERROR((INDEX(METADATA!$T$2:$T$20,MATCH(B7199,METADATA!$S$2:$S$20,0))),0)</f>
        <v>0</v>
      </c>
      <c r="E7199" s="785" t="str">
        <f t="shared" si="336"/>
        <v>LO</v>
      </c>
      <c r="F7199" s="786">
        <f>VLOOKUP(C7199,METADATA!$A$5:$H$29,IF(E7199="HI",2,IF(E7199="LO",6,10))+IF(D7199=1,2,IF(D7199=7,1,(IF(WEEKDAY(B7199)=1,2,IF(WEEKDAY(B7199)=7,1,0))))))</f>
        <v>2</v>
      </c>
      <c r="G7199" s="786">
        <f>VLOOKUP(C7199,METADATA!$J$5:$Q$29,IF(E7199="HI",2,IF(E7199="LO",6,10))+IF(D7199=1,2,IF(D7199=7,1,(IF(WEEKDAY(B7199)=1,2,IF(WEEKDAY(B7199)=7,1,0))))))</f>
        <v>2</v>
      </c>
      <c r="H7199" s="787">
        <v>12152.5</v>
      </c>
      <c r="I7199" s="788">
        <v>4273.8800048828125</v>
      </c>
      <c r="K7199" s="795">
        <v>0</v>
      </c>
      <c r="M7199" s="798">
        <f t="shared" si="337"/>
        <v>12882.131288965234</v>
      </c>
      <c r="N7199" s="303"/>
      <c r="S7199" s="786">
        <v>0</v>
      </c>
      <c r="T7199" s="781">
        <f>VLOOKUP(C7199,METADATA!$J$5:$Q$29,IF(E7199="HI",2,IF(E7199="LO",6,10))+IF(S7199=1,2,IF(D7199=7,1,(IF(WEEKDAY(B7199)=1,2,IF(WEEKDAY(B7199)=7,1,0))))))</f>
        <v>2</v>
      </c>
      <c r="U7199" s="781">
        <f>VLOOKUP(C7199,METADATA!$A$5:$H$29,IF(E7199="HI",2,IF(E7199="LO",6,10))+IF(S7199=1,2,IF(D7199=7,1,(IF(WEEKDAY(B7199)=1,2,IF(WEEKDAY(B7199)=7,1,0))))))</f>
        <v>2</v>
      </c>
    </row>
    <row r="7200" spans="2:21" ht="13.95" customHeight="1" x14ac:dyDescent="0.25">
      <c r="B7200" s="784">
        <f t="shared" si="338"/>
        <v>45682</v>
      </c>
      <c r="C7200" s="785">
        <v>20</v>
      </c>
      <c r="D7200" s="786">
        <f>IFERROR((INDEX(METADATA!$T$2:$T$20,MATCH(B7200,METADATA!$S$2:$S$20,0))),0)</f>
        <v>0</v>
      </c>
      <c r="E7200" s="785" t="str">
        <f t="shared" si="336"/>
        <v>LO</v>
      </c>
      <c r="F7200" s="786">
        <f>VLOOKUP(C7200,METADATA!$A$5:$H$29,IF(E7200="HI",2,IF(E7200="LO",6,10))+IF(D7200=1,2,IF(D7200=7,1,(IF(WEEKDAY(B7200)=1,2,IF(WEEKDAY(B7200)=7,1,0))))))</f>
        <v>3</v>
      </c>
      <c r="G7200" s="786">
        <f>VLOOKUP(C7200,METADATA!$J$5:$Q$29,IF(E7200="HI",2,IF(E7200="LO",6,10))+IF(D7200=1,2,IF(D7200=7,1,(IF(WEEKDAY(B7200)=1,2,IF(WEEKDAY(B7200)=7,1,0))))))</f>
        <v>3</v>
      </c>
      <c r="H7200" s="787">
        <v>10661.75</v>
      </c>
      <c r="I7200" s="788">
        <v>4307.0899658203125</v>
      </c>
      <c r="K7200" s="795">
        <v>0</v>
      </c>
      <c r="M7200" s="798">
        <f t="shared" si="337"/>
        <v>11498.866771824518</v>
      </c>
      <c r="N7200" s="303"/>
      <c r="S7200" s="786">
        <v>0</v>
      </c>
      <c r="T7200" s="781">
        <f>VLOOKUP(C7200,METADATA!$J$5:$Q$29,IF(E7200="HI",2,IF(E7200="LO",6,10))+IF(S7200=1,2,IF(D7200=7,1,(IF(WEEKDAY(B7200)=1,2,IF(WEEKDAY(B7200)=7,1,0))))))</f>
        <v>3</v>
      </c>
      <c r="U7200" s="781">
        <f>VLOOKUP(C7200,METADATA!$A$5:$H$29,IF(E7200="HI",2,IF(E7200="LO",6,10))+IF(S7200=1,2,IF(D7200=7,1,(IF(WEEKDAY(B7200)=1,2,IF(WEEKDAY(B7200)=7,1,0))))))</f>
        <v>3</v>
      </c>
    </row>
    <row r="7201" spans="2:21" ht="13.95" customHeight="1" x14ac:dyDescent="0.25">
      <c r="B7201" s="784">
        <f t="shared" si="338"/>
        <v>45682</v>
      </c>
      <c r="C7201" s="785">
        <v>21</v>
      </c>
      <c r="D7201" s="786">
        <f>IFERROR((INDEX(METADATA!$T$2:$T$20,MATCH(B7201,METADATA!$S$2:$S$20,0))),0)</f>
        <v>0</v>
      </c>
      <c r="E7201" s="785" t="str">
        <f t="shared" si="336"/>
        <v>LO</v>
      </c>
      <c r="F7201" s="786">
        <f>VLOOKUP(C7201,METADATA!$A$5:$H$29,IF(E7201="HI",2,IF(E7201="LO",6,10))+IF(D7201=1,2,IF(D7201=7,1,(IF(WEEKDAY(B7201)=1,2,IF(WEEKDAY(B7201)=7,1,0))))))</f>
        <v>3</v>
      </c>
      <c r="G7201" s="786">
        <f>VLOOKUP(C7201,METADATA!$J$5:$Q$29,IF(E7201="HI",2,IF(E7201="LO",6,10))+IF(D7201=1,2,IF(D7201=7,1,(IF(WEEKDAY(B7201)=1,2,IF(WEEKDAY(B7201)=7,1,0))))))</f>
        <v>3</v>
      </c>
      <c r="H7201" s="787">
        <v>9907</v>
      </c>
      <c r="I7201" s="788">
        <v>4294.8150024414063</v>
      </c>
      <c r="K7201" s="795">
        <v>0</v>
      </c>
      <c r="M7201" s="798">
        <f t="shared" si="337"/>
        <v>10797.874091931049</v>
      </c>
      <c r="N7201" s="303"/>
      <c r="S7201" s="786">
        <v>0</v>
      </c>
      <c r="T7201" s="781">
        <f>VLOOKUP(C7201,METADATA!$J$5:$Q$29,IF(E7201="HI",2,IF(E7201="LO",6,10))+IF(S7201=1,2,IF(D7201=7,1,(IF(WEEKDAY(B7201)=1,2,IF(WEEKDAY(B7201)=7,1,0))))))</f>
        <v>3</v>
      </c>
      <c r="U7201" s="781">
        <f>VLOOKUP(C7201,METADATA!$A$5:$H$29,IF(E7201="HI",2,IF(E7201="LO",6,10))+IF(S7201=1,2,IF(D7201=7,1,(IF(WEEKDAY(B7201)=1,2,IF(WEEKDAY(B7201)=7,1,0))))))</f>
        <v>3</v>
      </c>
    </row>
    <row r="7202" spans="2:21" ht="13.95" customHeight="1" x14ac:dyDescent="0.25">
      <c r="B7202" s="784">
        <f t="shared" si="338"/>
        <v>45682</v>
      </c>
      <c r="C7202" s="785">
        <v>22</v>
      </c>
      <c r="D7202" s="786">
        <f>IFERROR((INDEX(METADATA!$T$2:$T$20,MATCH(B7202,METADATA!$S$2:$S$20,0))),0)</f>
        <v>0</v>
      </c>
      <c r="E7202" s="785" t="str">
        <f t="shared" si="336"/>
        <v>LO</v>
      </c>
      <c r="F7202" s="786">
        <f>VLOOKUP(C7202,METADATA!$A$5:$H$29,IF(E7202="HI",2,IF(E7202="LO",6,10))+IF(D7202=1,2,IF(D7202=7,1,(IF(WEEKDAY(B7202)=1,2,IF(WEEKDAY(B7202)=7,1,0))))))</f>
        <v>3</v>
      </c>
      <c r="G7202" s="786">
        <f>VLOOKUP(C7202,METADATA!$J$5:$Q$29,IF(E7202="HI",2,IF(E7202="LO",6,10))+IF(D7202=1,2,IF(D7202=7,1,(IF(WEEKDAY(B7202)=1,2,IF(WEEKDAY(B7202)=7,1,0))))))</f>
        <v>3</v>
      </c>
      <c r="H7202" s="787">
        <v>9144.75</v>
      </c>
      <c r="I7202" s="788">
        <v>4507.7450561523438</v>
      </c>
      <c r="K7202" s="795">
        <v>0</v>
      </c>
      <c r="M7202" s="798">
        <f t="shared" si="337"/>
        <v>10195.401809333749</v>
      </c>
      <c r="N7202" s="303"/>
      <c r="S7202" s="786">
        <v>0</v>
      </c>
      <c r="T7202" s="781">
        <f>VLOOKUP(C7202,METADATA!$J$5:$Q$29,IF(E7202="HI",2,IF(E7202="LO",6,10))+IF(S7202=1,2,IF(D7202=7,1,(IF(WEEKDAY(B7202)=1,2,IF(WEEKDAY(B7202)=7,1,0))))))</f>
        <v>3</v>
      </c>
      <c r="U7202" s="781">
        <f>VLOOKUP(C7202,METADATA!$A$5:$H$29,IF(E7202="HI",2,IF(E7202="LO",6,10))+IF(S7202=1,2,IF(D7202=7,1,(IF(WEEKDAY(B7202)=1,2,IF(WEEKDAY(B7202)=7,1,0))))))</f>
        <v>3</v>
      </c>
    </row>
    <row r="7203" spans="2:21" ht="13.95" customHeight="1" x14ac:dyDescent="0.25">
      <c r="B7203" s="784">
        <f t="shared" si="338"/>
        <v>45682</v>
      </c>
      <c r="C7203" s="785">
        <v>23</v>
      </c>
      <c r="D7203" s="786">
        <f>IFERROR((INDEX(METADATA!$T$2:$T$20,MATCH(B7203,METADATA!$S$2:$S$20,0))),0)</f>
        <v>0</v>
      </c>
      <c r="E7203" s="785" t="str">
        <f t="shared" si="336"/>
        <v>LO</v>
      </c>
      <c r="F7203" s="786">
        <f>VLOOKUP(C7203,METADATA!$A$5:$H$29,IF(E7203="HI",2,IF(E7203="LO",6,10))+IF(D7203=1,2,IF(D7203=7,1,(IF(WEEKDAY(B7203)=1,2,IF(WEEKDAY(B7203)=7,1,0))))))</f>
        <v>3</v>
      </c>
      <c r="G7203" s="786">
        <f>VLOOKUP(C7203,METADATA!$J$5:$Q$29,IF(E7203="HI",2,IF(E7203="LO",6,10))+IF(D7203=1,2,IF(D7203=7,1,(IF(WEEKDAY(B7203)=1,2,IF(WEEKDAY(B7203)=7,1,0))))))</f>
        <v>3</v>
      </c>
      <c r="H7203" s="787">
        <v>8372.25</v>
      </c>
      <c r="I7203" s="788">
        <v>4624.8199157714844</v>
      </c>
      <c r="K7203" s="795">
        <v>0</v>
      </c>
      <c r="M7203" s="798">
        <f t="shared" si="337"/>
        <v>9564.7022596532788</v>
      </c>
      <c r="N7203" s="303"/>
      <c r="S7203" s="786">
        <v>0</v>
      </c>
      <c r="T7203" s="781">
        <f>VLOOKUP(C7203,METADATA!$J$5:$Q$29,IF(E7203="HI",2,IF(E7203="LO",6,10))+IF(S7203=1,2,IF(D7203=7,1,(IF(WEEKDAY(B7203)=1,2,IF(WEEKDAY(B7203)=7,1,0))))))</f>
        <v>3</v>
      </c>
      <c r="U7203" s="781">
        <f>VLOOKUP(C7203,METADATA!$A$5:$H$29,IF(E7203="HI",2,IF(E7203="LO",6,10))+IF(S7203=1,2,IF(D7203=7,1,(IF(WEEKDAY(B7203)=1,2,IF(WEEKDAY(B7203)=7,1,0))))))</f>
        <v>3</v>
      </c>
    </row>
    <row r="7204" spans="2:21" ht="13.95" customHeight="1" x14ac:dyDescent="0.25">
      <c r="B7204" s="784">
        <f t="shared" si="338"/>
        <v>45683</v>
      </c>
      <c r="C7204" s="785">
        <v>0</v>
      </c>
      <c r="D7204" s="786">
        <f>IFERROR((INDEX(METADATA!$T$2:$T$20,MATCH(B7204,METADATA!$S$2:$S$20,0))),0)</f>
        <v>0</v>
      </c>
      <c r="E7204" s="785" t="str">
        <f t="shared" si="336"/>
        <v>LO</v>
      </c>
      <c r="F7204" s="786">
        <f>VLOOKUP(C7204,METADATA!$A$5:$H$29,IF(E7204="HI",2,IF(E7204="LO",6,10))+IF(D7204=1,2,IF(D7204=7,1,(IF(WEEKDAY(B7204)=1,2,IF(WEEKDAY(B7204)=7,1,0))))))</f>
        <v>3</v>
      </c>
      <c r="G7204" s="786">
        <f>VLOOKUP(C7204,METADATA!$J$5:$Q$29,IF(E7204="HI",2,IF(E7204="LO",6,10))+IF(D7204=1,2,IF(D7204=7,1,(IF(WEEKDAY(B7204)=1,2,IF(WEEKDAY(B7204)=7,1,0))))))</f>
        <v>3</v>
      </c>
      <c r="H7204" s="787">
        <v>7855.5</v>
      </c>
      <c r="I7204" s="788">
        <v>4550.919921875</v>
      </c>
      <c r="K7204" s="795">
        <v>0</v>
      </c>
      <c r="M7204" s="798">
        <f t="shared" si="337"/>
        <v>9078.5325017493196</v>
      </c>
      <c r="N7204" s="303"/>
      <c r="S7204" s="786">
        <v>0</v>
      </c>
      <c r="T7204" s="781">
        <f>VLOOKUP(C7204,METADATA!$J$5:$Q$29,IF(E7204="HI",2,IF(E7204="LO",6,10))+IF(S7204=1,2,IF(D7204=7,1,(IF(WEEKDAY(B7204)=1,2,IF(WEEKDAY(B7204)=7,1,0))))))</f>
        <v>3</v>
      </c>
      <c r="U7204" s="781">
        <f>VLOOKUP(C7204,METADATA!$A$5:$H$29,IF(E7204="HI",2,IF(E7204="LO",6,10))+IF(S7204=1,2,IF(D7204=7,1,(IF(WEEKDAY(B7204)=1,2,IF(WEEKDAY(B7204)=7,1,0))))))</f>
        <v>3</v>
      </c>
    </row>
    <row r="7205" spans="2:21" ht="13.95" customHeight="1" x14ac:dyDescent="0.25">
      <c r="B7205" s="784">
        <f t="shared" si="338"/>
        <v>45683</v>
      </c>
      <c r="C7205" s="785">
        <v>1</v>
      </c>
      <c r="D7205" s="786">
        <f>IFERROR((INDEX(METADATA!$T$2:$T$20,MATCH(B7205,METADATA!$S$2:$S$20,0))),0)</f>
        <v>0</v>
      </c>
      <c r="E7205" s="785" t="str">
        <f t="shared" si="336"/>
        <v>LO</v>
      </c>
      <c r="F7205" s="786">
        <f>VLOOKUP(C7205,METADATA!$A$5:$H$29,IF(E7205="HI",2,IF(E7205="LO",6,10))+IF(D7205=1,2,IF(D7205=7,1,(IF(WEEKDAY(B7205)=1,2,IF(WEEKDAY(B7205)=7,1,0))))))</f>
        <v>3</v>
      </c>
      <c r="G7205" s="786">
        <f>VLOOKUP(C7205,METADATA!$J$5:$Q$29,IF(E7205="HI",2,IF(E7205="LO",6,10))+IF(D7205=1,2,IF(D7205=7,1,(IF(WEEKDAY(B7205)=1,2,IF(WEEKDAY(B7205)=7,1,0))))))</f>
        <v>3</v>
      </c>
      <c r="H7205" s="787">
        <v>7397</v>
      </c>
      <c r="I7205" s="788">
        <v>4695.429931640625</v>
      </c>
      <c r="K7205" s="795">
        <v>0</v>
      </c>
      <c r="M7205" s="798">
        <f t="shared" si="337"/>
        <v>8761.4308901541117</v>
      </c>
      <c r="N7205" s="303"/>
      <c r="S7205" s="786">
        <v>0</v>
      </c>
      <c r="T7205" s="781">
        <f>VLOOKUP(C7205,METADATA!$J$5:$Q$29,IF(E7205="HI",2,IF(E7205="LO",6,10))+IF(S7205=1,2,IF(D7205=7,1,(IF(WEEKDAY(B7205)=1,2,IF(WEEKDAY(B7205)=7,1,0))))))</f>
        <v>3</v>
      </c>
      <c r="U7205" s="781">
        <f>VLOOKUP(C7205,METADATA!$A$5:$H$29,IF(E7205="HI",2,IF(E7205="LO",6,10))+IF(S7205=1,2,IF(D7205=7,1,(IF(WEEKDAY(B7205)=1,2,IF(WEEKDAY(B7205)=7,1,0))))))</f>
        <v>3</v>
      </c>
    </row>
    <row r="7206" spans="2:21" ht="13.95" customHeight="1" x14ac:dyDescent="0.25">
      <c r="B7206" s="784">
        <f t="shared" si="338"/>
        <v>45683</v>
      </c>
      <c r="C7206" s="785">
        <v>2</v>
      </c>
      <c r="D7206" s="786">
        <f>IFERROR((INDEX(METADATA!$T$2:$T$20,MATCH(B7206,METADATA!$S$2:$S$20,0))),0)</f>
        <v>0</v>
      </c>
      <c r="E7206" s="785" t="str">
        <f t="shared" si="336"/>
        <v>LO</v>
      </c>
      <c r="F7206" s="786">
        <f>VLOOKUP(C7206,METADATA!$A$5:$H$29,IF(E7206="HI",2,IF(E7206="LO",6,10))+IF(D7206=1,2,IF(D7206=7,1,(IF(WEEKDAY(B7206)=1,2,IF(WEEKDAY(B7206)=7,1,0))))))</f>
        <v>3</v>
      </c>
      <c r="G7206" s="786">
        <f>VLOOKUP(C7206,METADATA!$J$5:$Q$29,IF(E7206="HI",2,IF(E7206="LO",6,10))+IF(D7206=1,2,IF(D7206=7,1,(IF(WEEKDAY(B7206)=1,2,IF(WEEKDAY(B7206)=7,1,0))))))</f>
        <v>3</v>
      </c>
      <c r="H7206" s="787">
        <v>7204.75</v>
      </c>
      <c r="I7206" s="788">
        <v>4591.6749877929688</v>
      </c>
      <c r="K7206" s="795">
        <v>0</v>
      </c>
      <c r="M7206" s="798">
        <f t="shared" si="337"/>
        <v>8543.5298182907718</v>
      </c>
      <c r="N7206" s="303"/>
      <c r="S7206" s="786">
        <v>0</v>
      </c>
      <c r="T7206" s="781">
        <f>VLOOKUP(C7206,METADATA!$J$5:$Q$29,IF(E7206="HI",2,IF(E7206="LO",6,10))+IF(S7206=1,2,IF(D7206=7,1,(IF(WEEKDAY(B7206)=1,2,IF(WEEKDAY(B7206)=7,1,0))))))</f>
        <v>3</v>
      </c>
      <c r="U7206" s="781">
        <f>VLOOKUP(C7206,METADATA!$A$5:$H$29,IF(E7206="HI",2,IF(E7206="LO",6,10))+IF(S7206=1,2,IF(D7206=7,1,(IF(WEEKDAY(B7206)=1,2,IF(WEEKDAY(B7206)=7,1,0))))))</f>
        <v>3</v>
      </c>
    </row>
    <row r="7207" spans="2:21" ht="13.95" customHeight="1" x14ac:dyDescent="0.25">
      <c r="B7207" s="784">
        <f t="shared" si="338"/>
        <v>45683</v>
      </c>
      <c r="C7207" s="785">
        <v>3</v>
      </c>
      <c r="D7207" s="786">
        <f>IFERROR((INDEX(METADATA!$T$2:$T$20,MATCH(B7207,METADATA!$S$2:$S$20,0))),0)</f>
        <v>0</v>
      </c>
      <c r="E7207" s="785" t="str">
        <f t="shared" si="336"/>
        <v>LO</v>
      </c>
      <c r="F7207" s="786">
        <f>VLOOKUP(C7207,METADATA!$A$5:$H$29,IF(E7207="HI",2,IF(E7207="LO",6,10))+IF(D7207=1,2,IF(D7207=7,1,(IF(WEEKDAY(B7207)=1,2,IF(WEEKDAY(B7207)=7,1,0))))))</f>
        <v>3</v>
      </c>
      <c r="G7207" s="786">
        <f>VLOOKUP(C7207,METADATA!$J$5:$Q$29,IF(E7207="HI",2,IF(E7207="LO",6,10))+IF(D7207=1,2,IF(D7207=7,1,(IF(WEEKDAY(B7207)=1,2,IF(WEEKDAY(B7207)=7,1,0))))))</f>
        <v>3</v>
      </c>
      <c r="H7207" s="787">
        <v>7291.25</v>
      </c>
      <c r="I7207" s="788">
        <v>2630.1650276184082</v>
      </c>
      <c r="K7207" s="795">
        <v>0</v>
      </c>
      <c r="M7207" s="798">
        <f t="shared" si="337"/>
        <v>7751.1350546230933</v>
      </c>
      <c r="N7207" s="303"/>
      <c r="S7207" s="786">
        <v>0</v>
      </c>
      <c r="T7207" s="781">
        <f>VLOOKUP(C7207,METADATA!$J$5:$Q$29,IF(E7207="HI",2,IF(E7207="LO",6,10))+IF(S7207=1,2,IF(D7207=7,1,(IF(WEEKDAY(B7207)=1,2,IF(WEEKDAY(B7207)=7,1,0))))))</f>
        <v>3</v>
      </c>
      <c r="U7207" s="781">
        <f>VLOOKUP(C7207,METADATA!$A$5:$H$29,IF(E7207="HI",2,IF(E7207="LO",6,10))+IF(S7207=1,2,IF(D7207=7,1,(IF(WEEKDAY(B7207)=1,2,IF(WEEKDAY(B7207)=7,1,0))))))</f>
        <v>3</v>
      </c>
    </row>
    <row r="7208" spans="2:21" ht="13.95" customHeight="1" x14ac:dyDescent="0.25">
      <c r="B7208" s="784">
        <f t="shared" si="338"/>
        <v>45683</v>
      </c>
      <c r="C7208" s="785">
        <v>4</v>
      </c>
      <c r="D7208" s="786">
        <f>IFERROR((INDEX(METADATA!$T$2:$T$20,MATCH(B7208,METADATA!$S$2:$S$20,0))),0)</f>
        <v>0</v>
      </c>
      <c r="E7208" s="785" t="str">
        <f t="shared" si="336"/>
        <v>LO</v>
      </c>
      <c r="F7208" s="786">
        <f>VLOOKUP(C7208,METADATA!$A$5:$H$29,IF(E7208="HI",2,IF(E7208="LO",6,10))+IF(D7208=1,2,IF(D7208=7,1,(IF(WEEKDAY(B7208)=1,2,IF(WEEKDAY(B7208)=7,1,0))))))</f>
        <v>3</v>
      </c>
      <c r="G7208" s="786">
        <f>VLOOKUP(C7208,METADATA!$J$5:$Q$29,IF(E7208="HI",2,IF(E7208="LO",6,10))+IF(D7208=1,2,IF(D7208=7,1,(IF(WEEKDAY(B7208)=1,2,IF(WEEKDAY(B7208)=7,1,0))))))</f>
        <v>3</v>
      </c>
      <c r="H7208" s="787">
        <v>7342.5</v>
      </c>
      <c r="I7208" s="788">
        <v>1962.3574981689453</v>
      </c>
      <c r="K7208" s="795">
        <v>870.51250000000005</v>
      </c>
      <c r="M7208" s="798">
        <f t="shared" si="337"/>
        <v>7600.2074445780681</v>
      </c>
      <c r="N7208" s="303"/>
      <c r="S7208" s="786">
        <v>0</v>
      </c>
      <c r="T7208" s="781">
        <f>VLOOKUP(C7208,METADATA!$J$5:$Q$29,IF(E7208="HI",2,IF(E7208="LO",6,10))+IF(S7208=1,2,IF(D7208=7,1,(IF(WEEKDAY(B7208)=1,2,IF(WEEKDAY(B7208)=7,1,0))))))</f>
        <v>3</v>
      </c>
      <c r="U7208" s="781">
        <f>VLOOKUP(C7208,METADATA!$A$5:$H$29,IF(E7208="HI",2,IF(E7208="LO",6,10))+IF(S7208=1,2,IF(D7208=7,1,(IF(WEEKDAY(B7208)=1,2,IF(WEEKDAY(B7208)=7,1,0))))))</f>
        <v>3</v>
      </c>
    </row>
    <row r="7209" spans="2:21" ht="13.95" customHeight="1" x14ac:dyDescent="0.25">
      <c r="B7209" s="784">
        <f t="shared" si="338"/>
        <v>45683</v>
      </c>
      <c r="C7209" s="785">
        <v>5</v>
      </c>
      <c r="D7209" s="786">
        <f>IFERROR((INDEX(METADATA!$T$2:$T$20,MATCH(B7209,METADATA!$S$2:$S$20,0))),0)</f>
        <v>0</v>
      </c>
      <c r="E7209" s="785" t="str">
        <f t="shared" si="336"/>
        <v>LO</v>
      </c>
      <c r="F7209" s="786">
        <f>VLOOKUP(C7209,METADATA!$A$5:$H$29,IF(E7209="HI",2,IF(E7209="LO",6,10))+IF(D7209=1,2,IF(D7209=7,1,(IF(WEEKDAY(B7209)=1,2,IF(WEEKDAY(B7209)=7,1,0))))))</f>
        <v>3</v>
      </c>
      <c r="G7209" s="786">
        <f>VLOOKUP(C7209,METADATA!$J$5:$Q$29,IF(E7209="HI",2,IF(E7209="LO",6,10))+IF(D7209=1,2,IF(D7209=7,1,(IF(WEEKDAY(B7209)=1,2,IF(WEEKDAY(B7209)=7,1,0))))))</f>
        <v>3</v>
      </c>
      <c r="H7209" s="787">
        <v>7418.75</v>
      </c>
      <c r="I7209" s="788">
        <v>3079.9725036621094</v>
      </c>
      <c r="K7209" s="795">
        <v>865.8125</v>
      </c>
      <c r="M7209" s="798">
        <f t="shared" si="337"/>
        <v>8032.68835358466</v>
      </c>
      <c r="N7209" s="303"/>
      <c r="S7209" s="786">
        <v>0</v>
      </c>
      <c r="T7209" s="781">
        <f>VLOOKUP(C7209,METADATA!$J$5:$Q$29,IF(E7209="HI",2,IF(E7209="LO",6,10))+IF(S7209=1,2,IF(D7209=7,1,(IF(WEEKDAY(B7209)=1,2,IF(WEEKDAY(B7209)=7,1,0))))))</f>
        <v>3</v>
      </c>
      <c r="U7209" s="781">
        <f>VLOOKUP(C7209,METADATA!$A$5:$H$29,IF(E7209="HI",2,IF(E7209="LO",6,10))+IF(S7209=1,2,IF(D7209=7,1,(IF(WEEKDAY(B7209)=1,2,IF(WEEKDAY(B7209)=7,1,0))))))</f>
        <v>3</v>
      </c>
    </row>
    <row r="7210" spans="2:21" ht="13.95" customHeight="1" x14ac:dyDescent="0.25">
      <c r="B7210" s="784">
        <f t="shared" si="338"/>
        <v>45683</v>
      </c>
      <c r="C7210" s="785">
        <v>6</v>
      </c>
      <c r="D7210" s="786">
        <f>IFERROR((INDEX(METADATA!$T$2:$T$20,MATCH(B7210,METADATA!$S$2:$S$20,0))),0)</f>
        <v>0</v>
      </c>
      <c r="E7210" s="785" t="str">
        <f t="shared" si="336"/>
        <v>LO</v>
      </c>
      <c r="F7210" s="786">
        <f>VLOOKUP(C7210,METADATA!$A$5:$H$29,IF(E7210="HI",2,IF(E7210="LO",6,10))+IF(D7210=1,2,IF(D7210=7,1,(IF(WEEKDAY(B7210)=1,2,IF(WEEKDAY(B7210)=7,1,0))))))</f>
        <v>3</v>
      </c>
      <c r="G7210" s="786">
        <f>VLOOKUP(C7210,METADATA!$J$5:$Q$29,IF(E7210="HI",2,IF(E7210="LO",6,10))+IF(D7210=1,2,IF(D7210=7,1,(IF(WEEKDAY(B7210)=1,2,IF(WEEKDAY(B7210)=7,1,0))))))</f>
        <v>3</v>
      </c>
      <c r="H7210" s="787">
        <v>7783.75</v>
      </c>
      <c r="I7210" s="788">
        <v>3880.7850341796875</v>
      </c>
      <c r="K7210" s="795">
        <v>834.63750000000005</v>
      </c>
      <c r="M7210" s="798">
        <f t="shared" si="337"/>
        <v>8697.5431326330909</v>
      </c>
      <c r="N7210" s="303"/>
      <c r="S7210" s="786">
        <v>0</v>
      </c>
      <c r="T7210" s="781">
        <f>VLOOKUP(C7210,METADATA!$J$5:$Q$29,IF(E7210="HI",2,IF(E7210="LO",6,10))+IF(S7210=1,2,IF(D7210=7,1,(IF(WEEKDAY(B7210)=1,2,IF(WEEKDAY(B7210)=7,1,0))))))</f>
        <v>3</v>
      </c>
      <c r="U7210" s="781">
        <f>VLOOKUP(C7210,METADATA!$A$5:$H$29,IF(E7210="HI",2,IF(E7210="LO",6,10))+IF(S7210=1,2,IF(D7210=7,1,(IF(WEEKDAY(B7210)=1,2,IF(WEEKDAY(B7210)=7,1,0))))))</f>
        <v>3</v>
      </c>
    </row>
    <row r="7211" spans="2:21" ht="13.95" customHeight="1" x14ac:dyDescent="0.25">
      <c r="B7211" s="784">
        <f t="shared" si="338"/>
        <v>45683</v>
      </c>
      <c r="C7211" s="785">
        <v>7</v>
      </c>
      <c r="D7211" s="786">
        <f>IFERROR((INDEX(METADATA!$T$2:$T$20,MATCH(B7211,METADATA!$S$2:$S$20,0))),0)</f>
        <v>0</v>
      </c>
      <c r="E7211" s="785" t="str">
        <f t="shared" si="336"/>
        <v>LO</v>
      </c>
      <c r="F7211" s="786">
        <f>VLOOKUP(C7211,METADATA!$A$5:$H$29,IF(E7211="HI",2,IF(E7211="LO",6,10))+IF(D7211=1,2,IF(D7211=7,1,(IF(WEEKDAY(B7211)=1,2,IF(WEEKDAY(B7211)=7,1,0))))))</f>
        <v>3</v>
      </c>
      <c r="G7211" s="786">
        <f>VLOOKUP(C7211,METADATA!$J$5:$Q$29,IF(E7211="HI",2,IF(E7211="LO",6,10))+IF(D7211=1,2,IF(D7211=7,1,(IF(WEEKDAY(B7211)=1,2,IF(WEEKDAY(B7211)=7,1,0))))))</f>
        <v>3</v>
      </c>
      <c r="H7211" s="787">
        <v>7712</v>
      </c>
      <c r="I7211" s="788">
        <v>4593.6749877929688</v>
      </c>
      <c r="K7211" s="795">
        <v>847.33749999999998</v>
      </c>
      <c r="M7211" s="798">
        <f t="shared" si="337"/>
        <v>8976.457758686036</v>
      </c>
      <c r="N7211" s="303"/>
      <c r="S7211" s="786">
        <v>0</v>
      </c>
      <c r="T7211" s="781">
        <f>VLOOKUP(C7211,METADATA!$J$5:$Q$29,IF(E7211="HI",2,IF(E7211="LO",6,10))+IF(S7211=1,2,IF(D7211=7,1,(IF(WEEKDAY(B7211)=1,2,IF(WEEKDAY(B7211)=7,1,0))))))</f>
        <v>3</v>
      </c>
      <c r="U7211" s="781">
        <f>VLOOKUP(C7211,METADATA!$A$5:$H$29,IF(E7211="HI",2,IF(E7211="LO",6,10))+IF(S7211=1,2,IF(D7211=7,1,(IF(WEEKDAY(B7211)=1,2,IF(WEEKDAY(B7211)=7,1,0))))))</f>
        <v>3</v>
      </c>
    </row>
    <row r="7212" spans="2:21" ht="13.95" customHeight="1" x14ac:dyDescent="0.25">
      <c r="B7212" s="784">
        <f t="shared" si="338"/>
        <v>45683</v>
      </c>
      <c r="C7212" s="785">
        <v>8</v>
      </c>
      <c r="D7212" s="786">
        <f>IFERROR((INDEX(METADATA!$T$2:$T$20,MATCH(B7212,METADATA!$S$2:$S$20,0))),0)</f>
        <v>0</v>
      </c>
      <c r="E7212" s="785" t="str">
        <f t="shared" si="336"/>
        <v>LO</v>
      </c>
      <c r="F7212" s="786">
        <f>VLOOKUP(C7212,METADATA!$A$5:$H$29,IF(E7212="HI",2,IF(E7212="LO",6,10))+IF(D7212=1,2,IF(D7212=7,1,(IF(WEEKDAY(B7212)=1,2,IF(WEEKDAY(B7212)=7,1,0))))))</f>
        <v>3</v>
      </c>
      <c r="G7212" s="786">
        <f>VLOOKUP(C7212,METADATA!$J$5:$Q$29,IF(E7212="HI",2,IF(E7212="LO",6,10))+IF(D7212=1,2,IF(D7212=7,1,(IF(WEEKDAY(B7212)=1,2,IF(WEEKDAY(B7212)=7,1,0))))))</f>
        <v>3</v>
      </c>
      <c r="H7212" s="787">
        <v>8717.75</v>
      </c>
      <c r="I7212" s="788">
        <v>4606.695068359375</v>
      </c>
      <c r="K7212" s="795">
        <v>851.61249999999995</v>
      </c>
      <c r="M7212" s="798">
        <f t="shared" si="337"/>
        <v>9860.0610807107369</v>
      </c>
      <c r="N7212" s="303"/>
      <c r="S7212" s="786">
        <v>0</v>
      </c>
      <c r="T7212" s="781">
        <f>VLOOKUP(C7212,METADATA!$J$5:$Q$29,IF(E7212="HI",2,IF(E7212="LO",6,10))+IF(S7212=1,2,IF(D7212=7,1,(IF(WEEKDAY(B7212)=1,2,IF(WEEKDAY(B7212)=7,1,0))))))</f>
        <v>3</v>
      </c>
      <c r="U7212" s="781">
        <f>VLOOKUP(C7212,METADATA!$A$5:$H$29,IF(E7212="HI",2,IF(E7212="LO",6,10))+IF(S7212=1,2,IF(D7212=7,1,(IF(WEEKDAY(B7212)=1,2,IF(WEEKDAY(B7212)=7,1,0))))))</f>
        <v>3</v>
      </c>
    </row>
    <row r="7213" spans="2:21" ht="13.95" customHeight="1" x14ac:dyDescent="0.25">
      <c r="B7213" s="784">
        <f t="shared" si="338"/>
        <v>45683</v>
      </c>
      <c r="C7213" s="785">
        <v>9</v>
      </c>
      <c r="D7213" s="786">
        <f>IFERROR((INDEX(METADATA!$T$2:$T$20,MATCH(B7213,METADATA!$S$2:$S$20,0))),0)</f>
        <v>0</v>
      </c>
      <c r="E7213" s="785" t="str">
        <f t="shared" si="336"/>
        <v>LO</v>
      </c>
      <c r="F7213" s="786">
        <f>VLOOKUP(C7213,METADATA!$A$5:$H$29,IF(E7213="HI",2,IF(E7213="LO",6,10))+IF(D7213=1,2,IF(D7213=7,1,(IF(WEEKDAY(B7213)=1,2,IF(WEEKDAY(B7213)=7,1,0))))))</f>
        <v>3</v>
      </c>
      <c r="G7213" s="786">
        <f>VLOOKUP(C7213,METADATA!$J$5:$Q$29,IF(E7213="HI",2,IF(E7213="LO",6,10))+IF(D7213=1,2,IF(D7213=7,1,(IF(WEEKDAY(B7213)=1,2,IF(WEEKDAY(B7213)=7,1,0))))))</f>
        <v>3</v>
      </c>
      <c r="H7213" s="787">
        <v>9740.25</v>
      </c>
      <c r="I7213" s="788">
        <v>4421.2949523925781</v>
      </c>
      <c r="K7213" s="795">
        <v>856.5</v>
      </c>
      <c r="M7213" s="798">
        <f t="shared" si="337"/>
        <v>10696.743388459503</v>
      </c>
      <c r="N7213" s="303"/>
      <c r="S7213" s="786">
        <v>0</v>
      </c>
      <c r="T7213" s="781">
        <f>VLOOKUP(C7213,METADATA!$J$5:$Q$29,IF(E7213="HI",2,IF(E7213="LO",6,10))+IF(S7213=1,2,IF(D7213=7,1,(IF(WEEKDAY(B7213)=1,2,IF(WEEKDAY(B7213)=7,1,0))))))</f>
        <v>3</v>
      </c>
      <c r="U7213" s="781">
        <f>VLOOKUP(C7213,METADATA!$A$5:$H$29,IF(E7213="HI",2,IF(E7213="LO",6,10))+IF(S7213=1,2,IF(D7213=7,1,(IF(WEEKDAY(B7213)=1,2,IF(WEEKDAY(B7213)=7,1,0))))))</f>
        <v>3</v>
      </c>
    </row>
    <row r="7214" spans="2:21" ht="13.95" customHeight="1" x14ac:dyDescent="0.25">
      <c r="B7214" s="784">
        <f t="shared" si="338"/>
        <v>45683</v>
      </c>
      <c r="C7214" s="785">
        <v>10</v>
      </c>
      <c r="D7214" s="786">
        <f>IFERROR((INDEX(METADATA!$T$2:$T$20,MATCH(B7214,METADATA!$S$2:$S$20,0))),0)</f>
        <v>0</v>
      </c>
      <c r="E7214" s="785" t="str">
        <f t="shared" si="336"/>
        <v>LO</v>
      </c>
      <c r="F7214" s="786">
        <f>VLOOKUP(C7214,METADATA!$A$5:$H$29,IF(E7214="HI",2,IF(E7214="LO",6,10))+IF(D7214=1,2,IF(D7214=7,1,(IF(WEEKDAY(B7214)=1,2,IF(WEEKDAY(B7214)=7,1,0))))))</f>
        <v>3</v>
      </c>
      <c r="G7214" s="786">
        <f>VLOOKUP(C7214,METADATA!$J$5:$Q$29,IF(E7214="HI",2,IF(E7214="LO",6,10))+IF(D7214=1,2,IF(D7214=7,1,(IF(WEEKDAY(B7214)=1,2,IF(WEEKDAY(B7214)=7,1,0))))))</f>
        <v>3</v>
      </c>
      <c r="H7214" s="787">
        <v>10605.75</v>
      </c>
      <c r="I7214" s="788">
        <v>4486.9850769042969</v>
      </c>
      <c r="K7214" s="795">
        <v>824.32500000000005</v>
      </c>
      <c r="M7214" s="798">
        <f t="shared" si="337"/>
        <v>11515.857247415925</v>
      </c>
      <c r="N7214" s="303"/>
      <c r="S7214" s="786">
        <v>0</v>
      </c>
      <c r="T7214" s="781">
        <f>VLOOKUP(C7214,METADATA!$J$5:$Q$29,IF(E7214="HI",2,IF(E7214="LO",6,10))+IF(S7214=1,2,IF(D7214=7,1,(IF(WEEKDAY(B7214)=1,2,IF(WEEKDAY(B7214)=7,1,0))))))</f>
        <v>3</v>
      </c>
      <c r="U7214" s="781">
        <f>VLOOKUP(C7214,METADATA!$A$5:$H$29,IF(E7214="HI",2,IF(E7214="LO",6,10))+IF(S7214=1,2,IF(D7214=7,1,(IF(WEEKDAY(B7214)=1,2,IF(WEEKDAY(B7214)=7,1,0))))))</f>
        <v>3</v>
      </c>
    </row>
    <row r="7215" spans="2:21" ht="13.95" customHeight="1" x14ac:dyDescent="0.25">
      <c r="B7215" s="784">
        <f t="shared" si="338"/>
        <v>45683</v>
      </c>
      <c r="C7215" s="785">
        <v>11</v>
      </c>
      <c r="D7215" s="786">
        <f>IFERROR((INDEX(METADATA!$T$2:$T$20,MATCH(B7215,METADATA!$S$2:$S$20,0))),0)</f>
        <v>0</v>
      </c>
      <c r="E7215" s="785" t="str">
        <f t="shared" si="336"/>
        <v>LO</v>
      </c>
      <c r="F7215" s="786">
        <f>VLOOKUP(C7215,METADATA!$A$5:$H$29,IF(E7215="HI",2,IF(E7215="LO",6,10))+IF(D7215=1,2,IF(D7215=7,1,(IF(WEEKDAY(B7215)=1,2,IF(WEEKDAY(B7215)=7,1,0))))))</f>
        <v>3</v>
      </c>
      <c r="G7215" s="786">
        <f>VLOOKUP(C7215,METADATA!$J$5:$Q$29,IF(E7215="HI",2,IF(E7215="LO",6,10))+IF(D7215=1,2,IF(D7215=7,1,(IF(WEEKDAY(B7215)=1,2,IF(WEEKDAY(B7215)=7,1,0))))))</f>
        <v>3</v>
      </c>
      <c r="H7215" s="787">
        <v>11195</v>
      </c>
      <c r="I7215" s="788">
        <v>4402.3900756835938</v>
      </c>
      <c r="K7215" s="795">
        <v>882.73749999999995</v>
      </c>
      <c r="M7215" s="798">
        <f t="shared" si="337"/>
        <v>12029.508027283468</v>
      </c>
      <c r="N7215" s="303"/>
      <c r="S7215" s="786">
        <v>0</v>
      </c>
      <c r="T7215" s="781">
        <f>VLOOKUP(C7215,METADATA!$J$5:$Q$29,IF(E7215="HI",2,IF(E7215="LO",6,10))+IF(S7215=1,2,IF(D7215=7,1,(IF(WEEKDAY(B7215)=1,2,IF(WEEKDAY(B7215)=7,1,0))))))</f>
        <v>3</v>
      </c>
      <c r="U7215" s="781">
        <f>VLOOKUP(C7215,METADATA!$A$5:$H$29,IF(E7215="HI",2,IF(E7215="LO",6,10))+IF(S7215=1,2,IF(D7215=7,1,(IF(WEEKDAY(B7215)=1,2,IF(WEEKDAY(B7215)=7,1,0))))))</f>
        <v>3</v>
      </c>
    </row>
    <row r="7216" spans="2:21" ht="13.95" customHeight="1" x14ac:dyDescent="0.25">
      <c r="B7216" s="784">
        <f t="shared" si="338"/>
        <v>45683</v>
      </c>
      <c r="C7216" s="785">
        <v>12</v>
      </c>
      <c r="D7216" s="786">
        <f>IFERROR((INDEX(METADATA!$T$2:$T$20,MATCH(B7216,METADATA!$S$2:$S$20,0))),0)</f>
        <v>0</v>
      </c>
      <c r="E7216" s="785" t="str">
        <f t="shared" si="336"/>
        <v>LO</v>
      </c>
      <c r="F7216" s="786">
        <f>VLOOKUP(C7216,METADATA!$A$5:$H$29,IF(E7216="HI",2,IF(E7216="LO",6,10))+IF(D7216=1,2,IF(D7216=7,1,(IF(WEEKDAY(B7216)=1,2,IF(WEEKDAY(B7216)=7,1,0))))))</f>
        <v>3</v>
      </c>
      <c r="G7216" s="786">
        <f>VLOOKUP(C7216,METADATA!$J$5:$Q$29,IF(E7216="HI",2,IF(E7216="LO",6,10))+IF(D7216=1,2,IF(D7216=7,1,(IF(WEEKDAY(B7216)=1,2,IF(WEEKDAY(B7216)=7,1,0))))))</f>
        <v>3</v>
      </c>
      <c r="H7216" s="787">
        <v>11347</v>
      </c>
      <c r="I7216" s="788">
        <v>4512.3750305175781</v>
      </c>
      <c r="K7216" s="795">
        <v>909.3125</v>
      </c>
      <c r="M7216" s="798">
        <f t="shared" si="337"/>
        <v>12211.303673893239</v>
      </c>
      <c r="N7216" s="303"/>
      <c r="S7216" s="786">
        <v>0</v>
      </c>
      <c r="T7216" s="781">
        <f>VLOOKUP(C7216,METADATA!$J$5:$Q$29,IF(E7216="HI",2,IF(E7216="LO",6,10))+IF(S7216=1,2,IF(D7216=7,1,(IF(WEEKDAY(B7216)=1,2,IF(WEEKDAY(B7216)=7,1,0))))))</f>
        <v>3</v>
      </c>
      <c r="U7216" s="781">
        <f>VLOOKUP(C7216,METADATA!$A$5:$H$29,IF(E7216="HI",2,IF(E7216="LO",6,10))+IF(S7216=1,2,IF(D7216=7,1,(IF(WEEKDAY(B7216)=1,2,IF(WEEKDAY(B7216)=7,1,0))))))</f>
        <v>3</v>
      </c>
    </row>
    <row r="7217" spans="2:21" ht="13.95" customHeight="1" x14ac:dyDescent="0.25">
      <c r="B7217" s="784">
        <f t="shared" si="338"/>
        <v>45683</v>
      </c>
      <c r="C7217" s="785">
        <v>13</v>
      </c>
      <c r="D7217" s="786">
        <f>IFERROR((INDEX(METADATA!$T$2:$T$20,MATCH(B7217,METADATA!$S$2:$S$20,0))),0)</f>
        <v>0</v>
      </c>
      <c r="E7217" s="785" t="str">
        <f t="shared" si="336"/>
        <v>LO</v>
      </c>
      <c r="F7217" s="786">
        <f>VLOOKUP(C7217,METADATA!$A$5:$H$29,IF(E7217="HI",2,IF(E7217="LO",6,10))+IF(D7217=1,2,IF(D7217=7,1,(IF(WEEKDAY(B7217)=1,2,IF(WEEKDAY(B7217)=7,1,0))))))</f>
        <v>3</v>
      </c>
      <c r="G7217" s="786">
        <f>VLOOKUP(C7217,METADATA!$J$5:$Q$29,IF(E7217="HI",2,IF(E7217="LO",6,10))+IF(D7217=1,2,IF(D7217=7,1,(IF(WEEKDAY(B7217)=1,2,IF(WEEKDAY(B7217)=7,1,0))))))</f>
        <v>3</v>
      </c>
      <c r="H7217" s="787">
        <v>11166.25</v>
      </c>
      <c r="I7217" s="788">
        <v>3981.059814453125</v>
      </c>
      <c r="K7217" s="795">
        <v>905.6</v>
      </c>
      <c r="M7217" s="798">
        <f t="shared" si="337"/>
        <v>11854.702708577452</v>
      </c>
      <c r="N7217" s="303"/>
      <c r="S7217" s="786">
        <v>0</v>
      </c>
      <c r="T7217" s="781">
        <f>VLOOKUP(C7217,METADATA!$J$5:$Q$29,IF(E7217="HI",2,IF(E7217="LO",6,10))+IF(S7217=1,2,IF(D7217=7,1,(IF(WEEKDAY(B7217)=1,2,IF(WEEKDAY(B7217)=7,1,0))))))</f>
        <v>3</v>
      </c>
      <c r="U7217" s="781">
        <f>VLOOKUP(C7217,METADATA!$A$5:$H$29,IF(E7217="HI",2,IF(E7217="LO",6,10))+IF(S7217=1,2,IF(D7217=7,1,(IF(WEEKDAY(B7217)=1,2,IF(WEEKDAY(B7217)=7,1,0))))))</f>
        <v>3</v>
      </c>
    </row>
    <row r="7218" spans="2:21" ht="13.95" customHeight="1" x14ac:dyDescent="0.25">
      <c r="B7218" s="784">
        <f t="shared" si="338"/>
        <v>45683</v>
      </c>
      <c r="C7218" s="785">
        <v>14</v>
      </c>
      <c r="D7218" s="786">
        <f>IFERROR((INDEX(METADATA!$T$2:$T$20,MATCH(B7218,METADATA!$S$2:$S$20,0))),0)</f>
        <v>0</v>
      </c>
      <c r="E7218" s="785" t="str">
        <f t="shared" si="336"/>
        <v>LO</v>
      </c>
      <c r="F7218" s="786">
        <f>VLOOKUP(C7218,METADATA!$A$5:$H$29,IF(E7218="HI",2,IF(E7218="LO",6,10))+IF(D7218=1,2,IF(D7218=7,1,(IF(WEEKDAY(B7218)=1,2,IF(WEEKDAY(B7218)=7,1,0))))))</f>
        <v>3</v>
      </c>
      <c r="G7218" s="786">
        <f>VLOOKUP(C7218,METADATA!$J$5:$Q$29,IF(E7218="HI",2,IF(E7218="LO",6,10))+IF(D7218=1,2,IF(D7218=7,1,(IF(WEEKDAY(B7218)=1,2,IF(WEEKDAY(B7218)=7,1,0))))))</f>
        <v>3</v>
      </c>
      <c r="H7218" s="787">
        <v>10673.75</v>
      </c>
      <c r="I7218" s="788">
        <v>3400.0675354003906</v>
      </c>
      <c r="K7218" s="795">
        <v>913.98749999999995</v>
      </c>
      <c r="M7218" s="798">
        <f t="shared" si="337"/>
        <v>11202.205064530095</v>
      </c>
      <c r="N7218" s="303"/>
      <c r="S7218" s="786">
        <v>0</v>
      </c>
      <c r="T7218" s="781">
        <f>VLOOKUP(C7218,METADATA!$J$5:$Q$29,IF(E7218="HI",2,IF(E7218="LO",6,10))+IF(S7218=1,2,IF(D7218=7,1,(IF(WEEKDAY(B7218)=1,2,IF(WEEKDAY(B7218)=7,1,0))))))</f>
        <v>3</v>
      </c>
      <c r="U7218" s="781">
        <f>VLOOKUP(C7218,METADATA!$A$5:$H$29,IF(E7218="HI",2,IF(E7218="LO",6,10))+IF(S7218=1,2,IF(D7218=7,1,(IF(WEEKDAY(B7218)=1,2,IF(WEEKDAY(B7218)=7,1,0))))))</f>
        <v>3</v>
      </c>
    </row>
    <row r="7219" spans="2:21" ht="13.95" customHeight="1" x14ac:dyDescent="0.25">
      <c r="B7219" s="784">
        <f t="shared" si="338"/>
        <v>45683</v>
      </c>
      <c r="C7219" s="785">
        <v>15</v>
      </c>
      <c r="D7219" s="786">
        <f>IFERROR((INDEX(METADATA!$T$2:$T$20,MATCH(B7219,METADATA!$S$2:$S$20,0))),0)</f>
        <v>0</v>
      </c>
      <c r="E7219" s="785" t="str">
        <f t="shared" si="336"/>
        <v>LO</v>
      </c>
      <c r="F7219" s="786">
        <f>VLOOKUP(C7219,METADATA!$A$5:$H$29,IF(E7219="HI",2,IF(E7219="LO",6,10))+IF(D7219=1,2,IF(D7219=7,1,(IF(WEEKDAY(B7219)=1,2,IF(WEEKDAY(B7219)=7,1,0))))))</f>
        <v>3</v>
      </c>
      <c r="G7219" s="786">
        <f>VLOOKUP(C7219,METADATA!$J$5:$Q$29,IF(E7219="HI",2,IF(E7219="LO",6,10))+IF(D7219=1,2,IF(D7219=7,1,(IF(WEEKDAY(B7219)=1,2,IF(WEEKDAY(B7219)=7,1,0))))))</f>
        <v>3</v>
      </c>
      <c r="H7219" s="787">
        <v>10613.75</v>
      </c>
      <c r="I7219" s="788">
        <v>4376.650146484375</v>
      </c>
      <c r="K7219" s="795">
        <v>902.26250000000005</v>
      </c>
      <c r="M7219" s="798">
        <f t="shared" si="337"/>
        <v>11480.712328388936</v>
      </c>
      <c r="N7219" s="303"/>
      <c r="S7219" s="786">
        <v>0</v>
      </c>
      <c r="T7219" s="781">
        <f>VLOOKUP(C7219,METADATA!$J$5:$Q$29,IF(E7219="HI",2,IF(E7219="LO",6,10))+IF(S7219=1,2,IF(D7219=7,1,(IF(WEEKDAY(B7219)=1,2,IF(WEEKDAY(B7219)=7,1,0))))))</f>
        <v>3</v>
      </c>
      <c r="U7219" s="781">
        <f>VLOOKUP(C7219,METADATA!$A$5:$H$29,IF(E7219="HI",2,IF(E7219="LO",6,10))+IF(S7219=1,2,IF(D7219=7,1,(IF(WEEKDAY(B7219)=1,2,IF(WEEKDAY(B7219)=7,1,0))))))</f>
        <v>3</v>
      </c>
    </row>
    <row r="7220" spans="2:21" ht="13.95" customHeight="1" x14ac:dyDescent="0.25">
      <c r="B7220" s="784">
        <f t="shared" si="338"/>
        <v>45683</v>
      </c>
      <c r="C7220" s="785">
        <v>16</v>
      </c>
      <c r="D7220" s="786">
        <f>IFERROR((INDEX(METADATA!$T$2:$T$20,MATCH(B7220,METADATA!$S$2:$S$20,0))),0)</f>
        <v>0</v>
      </c>
      <c r="E7220" s="785" t="str">
        <f t="shared" si="336"/>
        <v>LO</v>
      </c>
      <c r="F7220" s="786">
        <f>VLOOKUP(C7220,METADATA!$A$5:$H$29,IF(E7220="HI",2,IF(E7220="LO",6,10))+IF(D7220=1,2,IF(D7220=7,1,(IF(WEEKDAY(B7220)=1,2,IF(WEEKDAY(B7220)=7,1,0))))))</f>
        <v>3</v>
      </c>
      <c r="G7220" s="786">
        <f>VLOOKUP(C7220,METADATA!$J$5:$Q$29,IF(E7220="HI",2,IF(E7220="LO",6,10))+IF(D7220=1,2,IF(D7220=7,1,(IF(WEEKDAY(B7220)=1,2,IF(WEEKDAY(B7220)=7,1,0))))))</f>
        <v>3</v>
      </c>
      <c r="H7220" s="787">
        <v>11069</v>
      </c>
      <c r="I7220" s="788">
        <v>4332.5800476074219</v>
      </c>
      <c r="K7220" s="795">
        <v>933.76250000000005</v>
      </c>
      <c r="M7220" s="798">
        <f t="shared" si="337"/>
        <v>11886.715730971526</v>
      </c>
      <c r="N7220" s="303"/>
      <c r="S7220" s="786">
        <v>0</v>
      </c>
      <c r="T7220" s="781">
        <f>VLOOKUP(C7220,METADATA!$J$5:$Q$29,IF(E7220="HI",2,IF(E7220="LO",6,10))+IF(S7220=1,2,IF(D7220=7,1,(IF(WEEKDAY(B7220)=1,2,IF(WEEKDAY(B7220)=7,1,0))))))</f>
        <v>3</v>
      </c>
      <c r="U7220" s="781">
        <f>VLOOKUP(C7220,METADATA!$A$5:$H$29,IF(E7220="HI",2,IF(E7220="LO",6,10))+IF(S7220=1,2,IF(D7220=7,1,(IF(WEEKDAY(B7220)=1,2,IF(WEEKDAY(B7220)=7,1,0))))))</f>
        <v>3</v>
      </c>
    </row>
    <row r="7221" spans="2:21" ht="13.95" customHeight="1" x14ac:dyDescent="0.25">
      <c r="B7221" s="784">
        <f t="shared" si="338"/>
        <v>45683</v>
      </c>
      <c r="C7221" s="785">
        <v>17</v>
      </c>
      <c r="D7221" s="786">
        <f>IFERROR((INDEX(METADATA!$T$2:$T$20,MATCH(B7221,METADATA!$S$2:$S$20,0))),0)</f>
        <v>0</v>
      </c>
      <c r="E7221" s="785" t="str">
        <f t="shared" si="336"/>
        <v>LO</v>
      </c>
      <c r="F7221" s="786">
        <f>VLOOKUP(C7221,METADATA!$A$5:$H$29,IF(E7221="HI",2,IF(E7221="LO",6,10))+IF(D7221=1,2,IF(D7221=7,1,(IF(WEEKDAY(B7221)=1,2,IF(WEEKDAY(B7221)=7,1,0))))))</f>
        <v>3</v>
      </c>
      <c r="G7221" s="786">
        <f>VLOOKUP(C7221,METADATA!$J$5:$Q$29,IF(E7221="HI",2,IF(E7221="LO",6,10))+IF(D7221=1,2,IF(D7221=7,1,(IF(WEEKDAY(B7221)=1,2,IF(WEEKDAY(B7221)=7,1,0))))))</f>
        <v>3</v>
      </c>
      <c r="H7221" s="787">
        <v>11825</v>
      </c>
      <c r="I7221" s="788">
        <v>4305.4048767089844</v>
      </c>
      <c r="K7221" s="795">
        <v>0</v>
      </c>
      <c r="M7221" s="798">
        <f t="shared" si="337"/>
        <v>12584.400508263772</v>
      </c>
      <c r="N7221" s="303"/>
      <c r="S7221" s="786">
        <v>0</v>
      </c>
      <c r="T7221" s="781">
        <f>VLOOKUP(C7221,METADATA!$J$5:$Q$29,IF(E7221="HI",2,IF(E7221="LO",6,10))+IF(S7221=1,2,IF(D7221=7,1,(IF(WEEKDAY(B7221)=1,2,IF(WEEKDAY(B7221)=7,1,0))))))</f>
        <v>3</v>
      </c>
      <c r="U7221" s="781">
        <f>VLOOKUP(C7221,METADATA!$A$5:$H$29,IF(E7221="HI",2,IF(E7221="LO",6,10))+IF(S7221=1,2,IF(D7221=7,1,(IF(WEEKDAY(B7221)=1,2,IF(WEEKDAY(B7221)=7,1,0))))))</f>
        <v>3</v>
      </c>
    </row>
    <row r="7222" spans="2:21" ht="13.95" customHeight="1" x14ac:dyDescent="0.25">
      <c r="B7222" s="784">
        <f t="shared" si="338"/>
        <v>45683</v>
      </c>
      <c r="C7222" s="785">
        <v>18</v>
      </c>
      <c r="D7222" s="786">
        <f>IFERROR((INDEX(METADATA!$T$2:$T$20,MATCH(B7222,METADATA!$S$2:$S$20,0))),0)</f>
        <v>0</v>
      </c>
      <c r="E7222" s="785" t="str">
        <f t="shared" si="336"/>
        <v>LO</v>
      </c>
      <c r="F7222" s="786">
        <f>VLOOKUP(C7222,METADATA!$A$5:$H$29,IF(E7222="HI",2,IF(E7222="LO",6,10))+IF(D7222=1,2,IF(D7222=7,1,(IF(WEEKDAY(B7222)=1,2,IF(WEEKDAY(B7222)=7,1,0))))))</f>
        <v>2</v>
      </c>
      <c r="G7222" s="786">
        <f>VLOOKUP(C7222,METADATA!$J$5:$Q$29,IF(E7222="HI",2,IF(E7222="LO",6,10))+IF(D7222=1,2,IF(D7222=7,1,(IF(WEEKDAY(B7222)=1,2,IF(WEEKDAY(B7222)=7,1,0))))))</f>
        <v>3</v>
      </c>
      <c r="H7222" s="787">
        <v>12684.5</v>
      </c>
      <c r="I7222" s="788">
        <v>4268.4299621582031</v>
      </c>
      <c r="K7222" s="795">
        <v>0</v>
      </c>
      <c r="M7222" s="798">
        <f t="shared" si="337"/>
        <v>13383.423874026028</v>
      </c>
      <c r="N7222" s="303"/>
      <c r="S7222" s="786">
        <v>0</v>
      </c>
      <c r="T7222" s="781">
        <f>VLOOKUP(C7222,METADATA!$J$5:$Q$29,IF(E7222="HI",2,IF(E7222="LO",6,10))+IF(S7222=1,2,IF(D7222=7,1,(IF(WEEKDAY(B7222)=1,2,IF(WEEKDAY(B7222)=7,1,0))))))</f>
        <v>3</v>
      </c>
      <c r="U7222" s="781">
        <f>VLOOKUP(C7222,METADATA!$A$5:$H$29,IF(E7222="HI",2,IF(E7222="LO",6,10))+IF(S7222=1,2,IF(D7222=7,1,(IF(WEEKDAY(B7222)=1,2,IF(WEEKDAY(B7222)=7,1,0))))))</f>
        <v>2</v>
      </c>
    </row>
    <row r="7223" spans="2:21" ht="13.95" customHeight="1" x14ac:dyDescent="0.25">
      <c r="B7223" s="784">
        <f t="shared" si="338"/>
        <v>45683</v>
      </c>
      <c r="C7223" s="785">
        <v>19</v>
      </c>
      <c r="D7223" s="786">
        <f>IFERROR((INDEX(METADATA!$T$2:$T$20,MATCH(B7223,METADATA!$S$2:$S$20,0))),0)</f>
        <v>0</v>
      </c>
      <c r="E7223" s="785" t="str">
        <f t="shared" si="336"/>
        <v>LO</v>
      </c>
      <c r="F7223" s="786">
        <f>VLOOKUP(C7223,METADATA!$A$5:$H$29,IF(E7223="HI",2,IF(E7223="LO",6,10))+IF(D7223=1,2,IF(D7223=7,1,(IF(WEEKDAY(B7223)=1,2,IF(WEEKDAY(B7223)=7,1,0))))))</f>
        <v>2</v>
      </c>
      <c r="G7223" s="786">
        <f>VLOOKUP(C7223,METADATA!$J$5:$Q$29,IF(E7223="HI",2,IF(E7223="LO",6,10))+IF(D7223=1,2,IF(D7223=7,1,(IF(WEEKDAY(B7223)=1,2,IF(WEEKDAY(B7223)=7,1,0))))))</f>
        <v>3</v>
      </c>
      <c r="H7223" s="787">
        <v>11706.25</v>
      </c>
      <c r="I7223" s="788">
        <v>3825.4650268554688</v>
      </c>
      <c r="K7223" s="795">
        <v>0</v>
      </c>
      <c r="M7223" s="798">
        <f t="shared" si="337"/>
        <v>12315.45661898877</v>
      </c>
      <c r="N7223" s="303"/>
      <c r="S7223" s="786">
        <v>0</v>
      </c>
      <c r="T7223" s="781">
        <f>VLOOKUP(C7223,METADATA!$J$5:$Q$29,IF(E7223="HI",2,IF(E7223="LO",6,10))+IF(S7223=1,2,IF(D7223=7,1,(IF(WEEKDAY(B7223)=1,2,IF(WEEKDAY(B7223)=7,1,0))))))</f>
        <v>3</v>
      </c>
      <c r="U7223" s="781">
        <f>VLOOKUP(C7223,METADATA!$A$5:$H$29,IF(E7223="HI",2,IF(E7223="LO",6,10))+IF(S7223=1,2,IF(D7223=7,1,(IF(WEEKDAY(B7223)=1,2,IF(WEEKDAY(B7223)=7,1,0))))))</f>
        <v>2</v>
      </c>
    </row>
    <row r="7224" spans="2:21" ht="13.95" customHeight="1" x14ac:dyDescent="0.25">
      <c r="B7224" s="784">
        <f t="shared" si="338"/>
        <v>45683</v>
      </c>
      <c r="C7224" s="785">
        <v>20</v>
      </c>
      <c r="D7224" s="786">
        <f>IFERROR((INDEX(METADATA!$T$2:$T$20,MATCH(B7224,METADATA!$S$2:$S$20,0))),0)</f>
        <v>0</v>
      </c>
      <c r="E7224" s="785" t="str">
        <f t="shared" si="336"/>
        <v>LO</v>
      </c>
      <c r="F7224" s="786">
        <f>VLOOKUP(C7224,METADATA!$A$5:$H$29,IF(E7224="HI",2,IF(E7224="LO",6,10))+IF(D7224=1,2,IF(D7224=7,1,(IF(WEEKDAY(B7224)=1,2,IF(WEEKDAY(B7224)=7,1,0))))))</f>
        <v>3</v>
      </c>
      <c r="G7224" s="786">
        <f>VLOOKUP(C7224,METADATA!$J$5:$Q$29,IF(E7224="HI",2,IF(E7224="LO",6,10))+IF(D7224=1,2,IF(D7224=7,1,(IF(WEEKDAY(B7224)=1,2,IF(WEEKDAY(B7224)=7,1,0))))))</f>
        <v>3</v>
      </c>
      <c r="H7224" s="787">
        <v>10459.5</v>
      </c>
      <c r="I7224" s="788">
        <v>4168.7049865722656</v>
      </c>
      <c r="K7224" s="795">
        <v>0</v>
      </c>
      <c r="M7224" s="798">
        <f t="shared" si="337"/>
        <v>11259.628835582123</v>
      </c>
      <c r="N7224" s="303"/>
      <c r="S7224" s="786">
        <v>0</v>
      </c>
      <c r="T7224" s="781">
        <f>VLOOKUP(C7224,METADATA!$J$5:$Q$29,IF(E7224="HI",2,IF(E7224="LO",6,10))+IF(S7224=1,2,IF(D7224=7,1,(IF(WEEKDAY(B7224)=1,2,IF(WEEKDAY(B7224)=7,1,0))))))</f>
        <v>3</v>
      </c>
      <c r="U7224" s="781">
        <f>VLOOKUP(C7224,METADATA!$A$5:$H$29,IF(E7224="HI",2,IF(E7224="LO",6,10))+IF(S7224=1,2,IF(D7224=7,1,(IF(WEEKDAY(B7224)=1,2,IF(WEEKDAY(B7224)=7,1,0))))))</f>
        <v>3</v>
      </c>
    </row>
    <row r="7225" spans="2:21" ht="13.95" customHeight="1" x14ac:dyDescent="0.25">
      <c r="B7225" s="784">
        <f t="shared" si="338"/>
        <v>45683</v>
      </c>
      <c r="C7225" s="785">
        <v>21</v>
      </c>
      <c r="D7225" s="786">
        <f>IFERROR((INDEX(METADATA!$T$2:$T$20,MATCH(B7225,METADATA!$S$2:$S$20,0))),0)</f>
        <v>0</v>
      </c>
      <c r="E7225" s="785" t="str">
        <f t="shared" si="336"/>
        <v>LO</v>
      </c>
      <c r="F7225" s="786">
        <f>VLOOKUP(C7225,METADATA!$A$5:$H$29,IF(E7225="HI",2,IF(E7225="LO",6,10))+IF(D7225=1,2,IF(D7225=7,1,(IF(WEEKDAY(B7225)=1,2,IF(WEEKDAY(B7225)=7,1,0))))))</f>
        <v>3</v>
      </c>
      <c r="G7225" s="786">
        <f>VLOOKUP(C7225,METADATA!$J$5:$Q$29,IF(E7225="HI",2,IF(E7225="LO",6,10))+IF(D7225=1,2,IF(D7225=7,1,(IF(WEEKDAY(B7225)=1,2,IF(WEEKDAY(B7225)=7,1,0))))))</f>
        <v>3</v>
      </c>
      <c r="H7225" s="787">
        <v>9540.75</v>
      </c>
      <c r="I7225" s="788">
        <v>4248.5250854492188</v>
      </c>
      <c r="K7225" s="795">
        <v>0</v>
      </c>
      <c r="M7225" s="798">
        <f t="shared" si="337"/>
        <v>10443.93967639565</v>
      </c>
      <c r="N7225" s="303"/>
      <c r="S7225" s="786">
        <v>0</v>
      </c>
      <c r="T7225" s="781">
        <f>VLOOKUP(C7225,METADATA!$J$5:$Q$29,IF(E7225="HI",2,IF(E7225="LO",6,10))+IF(S7225=1,2,IF(D7225=7,1,(IF(WEEKDAY(B7225)=1,2,IF(WEEKDAY(B7225)=7,1,0))))))</f>
        <v>3</v>
      </c>
      <c r="U7225" s="781">
        <f>VLOOKUP(C7225,METADATA!$A$5:$H$29,IF(E7225="HI",2,IF(E7225="LO",6,10))+IF(S7225=1,2,IF(D7225=7,1,(IF(WEEKDAY(B7225)=1,2,IF(WEEKDAY(B7225)=7,1,0))))))</f>
        <v>3</v>
      </c>
    </row>
    <row r="7226" spans="2:21" ht="13.95" customHeight="1" x14ac:dyDescent="0.25">
      <c r="B7226" s="784">
        <f t="shared" si="338"/>
        <v>45683</v>
      </c>
      <c r="C7226" s="785">
        <v>22</v>
      </c>
      <c r="D7226" s="786">
        <f>IFERROR((INDEX(METADATA!$T$2:$T$20,MATCH(B7226,METADATA!$S$2:$S$20,0))),0)</f>
        <v>0</v>
      </c>
      <c r="E7226" s="785" t="str">
        <f t="shared" si="336"/>
        <v>LO</v>
      </c>
      <c r="F7226" s="786">
        <f>VLOOKUP(C7226,METADATA!$A$5:$H$29,IF(E7226="HI",2,IF(E7226="LO",6,10))+IF(D7226=1,2,IF(D7226=7,1,(IF(WEEKDAY(B7226)=1,2,IF(WEEKDAY(B7226)=7,1,0))))))</f>
        <v>3</v>
      </c>
      <c r="G7226" s="786">
        <f>VLOOKUP(C7226,METADATA!$J$5:$Q$29,IF(E7226="HI",2,IF(E7226="LO",6,10))+IF(D7226=1,2,IF(D7226=7,1,(IF(WEEKDAY(B7226)=1,2,IF(WEEKDAY(B7226)=7,1,0))))))</f>
        <v>3</v>
      </c>
      <c r="H7226" s="787">
        <v>8849.5</v>
      </c>
      <c r="I7226" s="788">
        <v>4348.0749816894531</v>
      </c>
      <c r="K7226" s="795">
        <v>0</v>
      </c>
      <c r="M7226" s="798">
        <f t="shared" si="337"/>
        <v>9859.9901772970206</v>
      </c>
      <c r="N7226" s="303"/>
      <c r="S7226" s="786">
        <v>0</v>
      </c>
      <c r="T7226" s="781">
        <f>VLOOKUP(C7226,METADATA!$J$5:$Q$29,IF(E7226="HI",2,IF(E7226="LO",6,10))+IF(S7226=1,2,IF(D7226=7,1,(IF(WEEKDAY(B7226)=1,2,IF(WEEKDAY(B7226)=7,1,0))))))</f>
        <v>3</v>
      </c>
      <c r="U7226" s="781">
        <f>VLOOKUP(C7226,METADATA!$A$5:$H$29,IF(E7226="HI",2,IF(E7226="LO",6,10))+IF(S7226=1,2,IF(D7226=7,1,(IF(WEEKDAY(B7226)=1,2,IF(WEEKDAY(B7226)=7,1,0))))))</f>
        <v>3</v>
      </c>
    </row>
    <row r="7227" spans="2:21" ht="13.95" customHeight="1" x14ac:dyDescent="0.25">
      <c r="B7227" s="784">
        <f t="shared" si="338"/>
        <v>45683</v>
      </c>
      <c r="C7227" s="785">
        <v>23</v>
      </c>
      <c r="D7227" s="786">
        <f>IFERROR((INDEX(METADATA!$T$2:$T$20,MATCH(B7227,METADATA!$S$2:$S$20,0))),0)</f>
        <v>0</v>
      </c>
      <c r="E7227" s="785" t="str">
        <f t="shared" si="336"/>
        <v>LO</v>
      </c>
      <c r="F7227" s="786">
        <f>VLOOKUP(C7227,METADATA!$A$5:$H$29,IF(E7227="HI",2,IF(E7227="LO",6,10))+IF(D7227=1,2,IF(D7227=7,1,(IF(WEEKDAY(B7227)=1,2,IF(WEEKDAY(B7227)=7,1,0))))))</f>
        <v>3</v>
      </c>
      <c r="G7227" s="786">
        <f>VLOOKUP(C7227,METADATA!$J$5:$Q$29,IF(E7227="HI",2,IF(E7227="LO",6,10))+IF(D7227=1,2,IF(D7227=7,1,(IF(WEEKDAY(B7227)=1,2,IF(WEEKDAY(B7227)=7,1,0))))))</f>
        <v>3</v>
      </c>
      <c r="H7227" s="787">
        <v>8036.5</v>
      </c>
      <c r="I7227" s="788">
        <v>4289.2199401855469</v>
      </c>
      <c r="K7227" s="795">
        <v>0</v>
      </c>
      <c r="M7227" s="798">
        <f t="shared" si="337"/>
        <v>9109.4862613258992</v>
      </c>
      <c r="N7227" s="303"/>
      <c r="S7227" s="786">
        <v>0</v>
      </c>
      <c r="T7227" s="781">
        <f>VLOOKUP(C7227,METADATA!$J$5:$Q$29,IF(E7227="HI",2,IF(E7227="LO",6,10))+IF(S7227=1,2,IF(D7227=7,1,(IF(WEEKDAY(B7227)=1,2,IF(WEEKDAY(B7227)=7,1,0))))))</f>
        <v>3</v>
      </c>
      <c r="U7227" s="781">
        <f>VLOOKUP(C7227,METADATA!$A$5:$H$29,IF(E7227="HI",2,IF(E7227="LO",6,10))+IF(S7227=1,2,IF(D7227=7,1,(IF(WEEKDAY(B7227)=1,2,IF(WEEKDAY(B7227)=7,1,0))))))</f>
        <v>3</v>
      </c>
    </row>
    <row r="7228" spans="2:21" ht="13.95" customHeight="1" x14ac:dyDescent="0.25">
      <c r="B7228" s="784">
        <f t="shared" si="338"/>
        <v>45684</v>
      </c>
      <c r="C7228" s="785">
        <v>0</v>
      </c>
      <c r="D7228" s="786">
        <f>IFERROR((INDEX(METADATA!$T$2:$T$20,MATCH(B7228,METADATA!$S$2:$S$20,0))),0)</f>
        <v>0</v>
      </c>
      <c r="E7228" s="785" t="str">
        <f t="shared" si="336"/>
        <v>LO</v>
      </c>
      <c r="F7228" s="786">
        <f>VLOOKUP(C7228,METADATA!$A$5:$H$29,IF(E7228="HI",2,IF(E7228="LO",6,10))+IF(D7228=1,2,IF(D7228=7,1,(IF(WEEKDAY(B7228)=1,2,IF(WEEKDAY(B7228)=7,1,0))))))</f>
        <v>3</v>
      </c>
      <c r="G7228" s="786">
        <f>VLOOKUP(C7228,METADATA!$J$5:$Q$29,IF(E7228="HI",2,IF(E7228="LO",6,10))+IF(D7228=1,2,IF(D7228=7,1,(IF(WEEKDAY(B7228)=1,2,IF(WEEKDAY(B7228)=7,1,0))))))</f>
        <v>3</v>
      </c>
      <c r="H7228" s="787">
        <v>7555.75</v>
      </c>
      <c r="I7228" s="788">
        <v>4327.2799987792969</v>
      </c>
      <c r="K7228" s="795">
        <v>0</v>
      </c>
      <c r="M7228" s="798">
        <f t="shared" si="337"/>
        <v>8707.164305922759</v>
      </c>
      <c r="N7228" s="303"/>
      <c r="S7228" s="786">
        <v>0</v>
      </c>
      <c r="T7228" s="781">
        <f>VLOOKUP(C7228,METADATA!$J$5:$Q$29,IF(E7228="HI",2,IF(E7228="LO",6,10))+IF(S7228=1,2,IF(D7228=7,1,(IF(WEEKDAY(B7228)=1,2,IF(WEEKDAY(B7228)=7,1,0))))))</f>
        <v>3</v>
      </c>
      <c r="U7228" s="781">
        <f>VLOOKUP(C7228,METADATA!$A$5:$H$29,IF(E7228="HI",2,IF(E7228="LO",6,10))+IF(S7228=1,2,IF(D7228=7,1,(IF(WEEKDAY(B7228)=1,2,IF(WEEKDAY(B7228)=7,1,0))))))</f>
        <v>3</v>
      </c>
    </row>
    <row r="7229" spans="2:21" ht="13.95" customHeight="1" x14ac:dyDescent="0.25">
      <c r="B7229" s="784">
        <f t="shared" si="338"/>
        <v>45684</v>
      </c>
      <c r="C7229" s="785">
        <v>1</v>
      </c>
      <c r="D7229" s="786">
        <f>IFERROR((INDEX(METADATA!$T$2:$T$20,MATCH(B7229,METADATA!$S$2:$S$20,0))),0)</f>
        <v>0</v>
      </c>
      <c r="E7229" s="785" t="str">
        <f t="shared" si="336"/>
        <v>LO</v>
      </c>
      <c r="F7229" s="786">
        <f>VLOOKUP(C7229,METADATA!$A$5:$H$29,IF(E7229="HI",2,IF(E7229="LO",6,10))+IF(D7229=1,2,IF(D7229=7,1,(IF(WEEKDAY(B7229)=1,2,IF(WEEKDAY(B7229)=7,1,0))))))</f>
        <v>3</v>
      </c>
      <c r="G7229" s="786">
        <f>VLOOKUP(C7229,METADATA!$J$5:$Q$29,IF(E7229="HI",2,IF(E7229="LO",6,10))+IF(D7229=1,2,IF(D7229=7,1,(IF(WEEKDAY(B7229)=1,2,IF(WEEKDAY(B7229)=7,1,0))))))</f>
        <v>3</v>
      </c>
      <c r="H7229" s="787">
        <v>7238.25</v>
      </c>
      <c r="I7229" s="788">
        <v>4364.4449768066406</v>
      </c>
      <c r="K7229" s="795">
        <v>0</v>
      </c>
      <c r="M7229" s="798">
        <f t="shared" si="337"/>
        <v>8452.2566819798321</v>
      </c>
      <c r="N7229" s="303"/>
      <c r="S7229" s="786">
        <v>0</v>
      </c>
      <c r="T7229" s="781">
        <f>VLOOKUP(C7229,METADATA!$J$5:$Q$29,IF(E7229="HI",2,IF(E7229="LO",6,10))+IF(S7229=1,2,IF(D7229=7,1,(IF(WEEKDAY(B7229)=1,2,IF(WEEKDAY(B7229)=7,1,0))))))</f>
        <v>3</v>
      </c>
      <c r="U7229" s="781">
        <f>VLOOKUP(C7229,METADATA!$A$5:$H$29,IF(E7229="HI",2,IF(E7229="LO",6,10))+IF(S7229=1,2,IF(D7229=7,1,(IF(WEEKDAY(B7229)=1,2,IF(WEEKDAY(B7229)=7,1,0))))))</f>
        <v>3</v>
      </c>
    </row>
    <row r="7230" spans="2:21" ht="13.95" customHeight="1" x14ac:dyDescent="0.25">
      <c r="B7230" s="784">
        <f t="shared" si="338"/>
        <v>45684</v>
      </c>
      <c r="C7230" s="785">
        <v>2</v>
      </c>
      <c r="D7230" s="786">
        <f>IFERROR((INDEX(METADATA!$T$2:$T$20,MATCH(B7230,METADATA!$S$2:$S$20,0))),0)</f>
        <v>0</v>
      </c>
      <c r="E7230" s="785" t="str">
        <f t="shared" si="336"/>
        <v>LO</v>
      </c>
      <c r="F7230" s="786">
        <f>VLOOKUP(C7230,METADATA!$A$5:$H$29,IF(E7230="HI",2,IF(E7230="LO",6,10))+IF(D7230=1,2,IF(D7230=7,1,(IF(WEEKDAY(B7230)=1,2,IF(WEEKDAY(B7230)=7,1,0))))))</f>
        <v>3</v>
      </c>
      <c r="G7230" s="786">
        <f>VLOOKUP(C7230,METADATA!$J$5:$Q$29,IF(E7230="HI",2,IF(E7230="LO",6,10))+IF(D7230=1,2,IF(D7230=7,1,(IF(WEEKDAY(B7230)=1,2,IF(WEEKDAY(B7230)=7,1,0))))))</f>
        <v>3</v>
      </c>
      <c r="H7230" s="787">
        <v>7103.25</v>
      </c>
      <c r="I7230" s="788">
        <v>4382.0299072265625</v>
      </c>
      <c r="K7230" s="795">
        <v>0</v>
      </c>
      <c r="M7230" s="798">
        <f t="shared" si="337"/>
        <v>8346.1575991786813</v>
      </c>
      <c r="N7230" s="303"/>
      <c r="S7230" s="786">
        <v>0</v>
      </c>
      <c r="T7230" s="781">
        <f>VLOOKUP(C7230,METADATA!$J$5:$Q$29,IF(E7230="HI",2,IF(E7230="LO",6,10))+IF(S7230=1,2,IF(D7230=7,1,(IF(WEEKDAY(B7230)=1,2,IF(WEEKDAY(B7230)=7,1,0))))))</f>
        <v>3</v>
      </c>
      <c r="U7230" s="781">
        <f>VLOOKUP(C7230,METADATA!$A$5:$H$29,IF(E7230="HI",2,IF(E7230="LO",6,10))+IF(S7230=1,2,IF(D7230=7,1,(IF(WEEKDAY(B7230)=1,2,IF(WEEKDAY(B7230)=7,1,0))))))</f>
        <v>3</v>
      </c>
    </row>
    <row r="7231" spans="2:21" ht="13.95" customHeight="1" x14ac:dyDescent="0.25">
      <c r="B7231" s="784">
        <f t="shared" si="338"/>
        <v>45684</v>
      </c>
      <c r="C7231" s="785">
        <v>3</v>
      </c>
      <c r="D7231" s="786">
        <f>IFERROR((INDEX(METADATA!$T$2:$T$20,MATCH(B7231,METADATA!$S$2:$S$20,0))),0)</f>
        <v>0</v>
      </c>
      <c r="E7231" s="785" t="str">
        <f t="shared" si="336"/>
        <v>LO</v>
      </c>
      <c r="F7231" s="786">
        <f>VLOOKUP(C7231,METADATA!$A$5:$H$29,IF(E7231="HI",2,IF(E7231="LO",6,10))+IF(D7231=1,2,IF(D7231=7,1,(IF(WEEKDAY(B7231)=1,2,IF(WEEKDAY(B7231)=7,1,0))))))</f>
        <v>3</v>
      </c>
      <c r="G7231" s="786">
        <f>VLOOKUP(C7231,METADATA!$J$5:$Q$29,IF(E7231="HI",2,IF(E7231="LO",6,10))+IF(D7231=1,2,IF(D7231=7,1,(IF(WEEKDAY(B7231)=1,2,IF(WEEKDAY(B7231)=7,1,0))))))</f>
        <v>3</v>
      </c>
      <c r="H7231" s="787">
        <v>7227.75</v>
      </c>
      <c r="I7231" s="788">
        <v>4419.9049377441406</v>
      </c>
      <c r="K7231" s="795">
        <v>0</v>
      </c>
      <c r="M7231" s="798">
        <f t="shared" si="337"/>
        <v>8472.067617836572</v>
      </c>
      <c r="N7231" s="303"/>
      <c r="S7231" s="786">
        <v>0</v>
      </c>
      <c r="T7231" s="781">
        <f>VLOOKUP(C7231,METADATA!$J$5:$Q$29,IF(E7231="HI",2,IF(E7231="LO",6,10))+IF(S7231=1,2,IF(D7231=7,1,(IF(WEEKDAY(B7231)=1,2,IF(WEEKDAY(B7231)=7,1,0))))))</f>
        <v>3</v>
      </c>
      <c r="U7231" s="781">
        <f>VLOOKUP(C7231,METADATA!$A$5:$H$29,IF(E7231="HI",2,IF(E7231="LO",6,10))+IF(S7231=1,2,IF(D7231=7,1,(IF(WEEKDAY(B7231)=1,2,IF(WEEKDAY(B7231)=7,1,0))))))</f>
        <v>3</v>
      </c>
    </row>
    <row r="7232" spans="2:21" ht="13.95" customHeight="1" x14ac:dyDescent="0.25">
      <c r="B7232" s="784">
        <f t="shared" si="338"/>
        <v>45684</v>
      </c>
      <c r="C7232" s="785">
        <v>4</v>
      </c>
      <c r="D7232" s="786">
        <f>IFERROR((INDEX(METADATA!$T$2:$T$20,MATCH(B7232,METADATA!$S$2:$S$20,0))),0)</f>
        <v>0</v>
      </c>
      <c r="E7232" s="785" t="str">
        <f t="shared" si="336"/>
        <v>LO</v>
      </c>
      <c r="F7232" s="786">
        <f>VLOOKUP(C7232,METADATA!$A$5:$H$29,IF(E7232="HI",2,IF(E7232="LO",6,10))+IF(D7232=1,2,IF(D7232=7,1,(IF(WEEKDAY(B7232)=1,2,IF(WEEKDAY(B7232)=7,1,0))))))</f>
        <v>3</v>
      </c>
      <c r="G7232" s="786">
        <f>VLOOKUP(C7232,METADATA!$J$5:$Q$29,IF(E7232="HI",2,IF(E7232="LO",6,10))+IF(D7232=1,2,IF(D7232=7,1,(IF(WEEKDAY(B7232)=1,2,IF(WEEKDAY(B7232)=7,1,0))))))</f>
        <v>3</v>
      </c>
      <c r="H7232" s="787">
        <v>7526.75</v>
      </c>
      <c r="I7232" s="788">
        <v>4382.5401000976563</v>
      </c>
      <c r="K7232" s="795">
        <v>870.51250000000005</v>
      </c>
      <c r="M7232" s="798">
        <f t="shared" si="337"/>
        <v>8709.6856023316923</v>
      </c>
      <c r="N7232" s="303"/>
      <c r="S7232" s="786">
        <v>0</v>
      </c>
      <c r="T7232" s="781">
        <f>VLOOKUP(C7232,METADATA!$J$5:$Q$29,IF(E7232="HI",2,IF(E7232="LO",6,10))+IF(S7232=1,2,IF(D7232=7,1,(IF(WEEKDAY(B7232)=1,2,IF(WEEKDAY(B7232)=7,1,0))))))</f>
        <v>3</v>
      </c>
      <c r="U7232" s="781">
        <f>VLOOKUP(C7232,METADATA!$A$5:$H$29,IF(E7232="HI",2,IF(E7232="LO",6,10))+IF(S7232=1,2,IF(D7232=7,1,(IF(WEEKDAY(B7232)=1,2,IF(WEEKDAY(B7232)=7,1,0))))))</f>
        <v>3</v>
      </c>
    </row>
    <row r="7233" spans="2:21" ht="13.95" customHeight="1" x14ac:dyDescent="0.25">
      <c r="B7233" s="784">
        <f t="shared" si="338"/>
        <v>45684</v>
      </c>
      <c r="C7233" s="785">
        <v>5</v>
      </c>
      <c r="D7233" s="786">
        <f>IFERROR((INDEX(METADATA!$T$2:$T$20,MATCH(B7233,METADATA!$S$2:$S$20,0))),0)</f>
        <v>0</v>
      </c>
      <c r="E7233" s="785" t="str">
        <f t="shared" si="336"/>
        <v>LO</v>
      </c>
      <c r="F7233" s="786">
        <f>VLOOKUP(C7233,METADATA!$A$5:$H$29,IF(E7233="HI",2,IF(E7233="LO",6,10))+IF(D7233=1,2,IF(D7233=7,1,(IF(WEEKDAY(B7233)=1,2,IF(WEEKDAY(B7233)=7,1,0))))))</f>
        <v>3</v>
      </c>
      <c r="G7233" s="786">
        <f>VLOOKUP(C7233,METADATA!$J$5:$Q$29,IF(E7233="HI",2,IF(E7233="LO",6,10))+IF(D7233=1,2,IF(D7233=7,1,(IF(WEEKDAY(B7233)=1,2,IF(WEEKDAY(B7233)=7,1,0))))))</f>
        <v>3</v>
      </c>
      <c r="H7233" s="787">
        <v>7561.25</v>
      </c>
      <c r="I7233" s="788">
        <v>4244.7200012207031</v>
      </c>
      <c r="K7233" s="795">
        <v>865.8125</v>
      </c>
      <c r="M7233" s="798">
        <f t="shared" si="337"/>
        <v>8671.2253719565542</v>
      </c>
      <c r="N7233" s="303"/>
      <c r="S7233" s="786">
        <v>0</v>
      </c>
      <c r="T7233" s="781">
        <f>VLOOKUP(C7233,METADATA!$J$5:$Q$29,IF(E7233="HI",2,IF(E7233="LO",6,10))+IF(S7233=1,2,IF(D7233=7,1,(IF(WEEKDAY(B7233)=1,2,IF(WEEKDAY(B7233)=7,1,0))))))</f>
        <v>3</v>
      </c>
      <c r="U7233" s="781">
        <f>VLOOKUP(C7233,METADATA!$A$5:$H$29,IF(E7233="HI",2,IF(E7233="LO",6,10))+IF(S7233=1,2,IF(D7233=7,1,(IF(WEEKDAY(B7233)=1,2,IF(WEEKDAY(B7233)=7,1,0))))))</f>
        <v>3</v>
      </c>
    </row>
    <row r="7234" spans="2:21" ht="13.95" customHeight="1" x14ac:dyDescent="0.25">
      <c r="B7234" s="784">
        <f t="shared" si="338"/>
        <v>45684</v>
      </c>
      <c r="C7234" s="785">
        <v>6</v>
      </c>
      <c r="D7234" s="786">
        <f>IFERROR((INDEX(METADATA!$T$2:$T$20,MATCH(B7234,METADATA!$S$2:$S$20,0))),0)</f>
        <v>0</v>
      </c>
      <c r="E7234" s="785" t="str">
        <f t="shared" si="336"/>
        <v>LO</v>
      </c>
      <c r="F7234" s="786">
        <f>VLOOKUP(C7234,METADATA!$A$5:$H$29,IF(E7234="HI",2,IF(E7234="LO",6,10))+IF(D7234=1,2,IF(D7234=7,1,(IF(WEEKDAY(B7234)=1,2,IF(WEEKDAY(B7234)=7,1,0))))))</f>
        <v>2</v>
      </c>
      <c r="G7234" s="786">
        <f>VLOOKUP(C7234,METADATA!$J$5:$Q$29,IF(E7234="HI",2,IF(E7234="LO",6,10))+IF(D7234=1,2,IF(D7234=7,1,(IF(WEEKDAY(B7234)=1,2,IF(WEEKDAY(B7234)=7,1,0))))))</f>
        <v>2</v>
      </c>
      <c r="H7234" s="787">
        <v>7943.25</v>
      </c>
      <c r="I7234" s="788">
        <v>4189.0499877929688</v>
      </c>
      <c r="K7234" s="795">
        <v>834.63750000000005</v>
      </c>
      <c r="M7234" s="798">
        <f t="shared" si="337"/>
        <v>8980.16482937414</v>
      </c>
      <c r="N7234" s="303"/>
      <c r="S7234" s="786">
        <v>0</v>
      </c>
      <c r="T7234" s="781">
        <f>VLOOKUP(C7234,METADATA!$J$5:$Q$29,IF(E7234="HI",2,IF(E7234="LO",6,10))+IF(S7234=1,2,IF(D7234=7,1,(IF(WEEKDAY(B7234)=1,2,IF(WEEKDAY(B7234)=7,1,0))))))</f>
        <v>2</v>
      </c>
      <c r="U7234" s="781">
        <f>VLOOKUP(C7234,METADATA!$A$5:$H$29,IF(E7234="HI",2,IF(E7234="LO",6,10))+IF(S7234=1,2,IF(D7234=7,1,(IF(WEEKDAY(B7234)=1,2,IF(WEEKDAY(B7234)=7,1,0))))))</f>
        <v>2</v>
      </c>
    </row>
    <row r="7235" spans="2:21" ht="13.95" customHeight="1" x14ac:dyDescent="0.25">
      <c r="B7235" s="784">
        <f t="shared" si="338"/>
        <v>45684</v>
      </c>
      <c r="C7235" s="785">
        <v>7</v>
      </c>
      <c r="D7235" s="786">
        <f>IFERROR((INDEX(METADATA!$T$2:$T$20,MATCH(B7235,METADATA!$S$2:$S$20,0))),0)</f>
        <v>0</v>
      </c>
      <c r="E7235" s="785" t="str">
        <f t="shared" si="336"/>
        <v>LO</v>
      </c>
      <c r="F7235" s="786">
        <f>VLOOKUP(C7235,METADATA!$A$5:$H$29,IF(E7235="HI",2,IF(E7235="LO",6,10))+IF(D7235=1,2,IF(D7235=7,1,(IF(WEEKDAY(B7235)=1,2,IF(WEEKDAY(B7235)=7,1,0))))))</f>
        <v>1</v>
      </c>
      <c r="G7235" s="786">
        <f>VLOOKUP(C7235,METADATA!$J$5:$Q$29,IF(E7235="HI",2,IF(E7235="LO",6,10))+IF(D7235=1,2,IF(D7235=7,1,(IF(WEEKDAY(B7235)=1,2,IF(WEEKDAY(B7235)=7,1,0))))))</f>
        <v>1</v>
      </c>
      <c r="H7235" s="787">
        <v>8212.5</v>
      </c>
      <c r="I7235" s="788">
        <v>4353.7350463867188</v>
      </c>
      <c r="K7235" s="795">
        <v>847.33749999999998</v>
      </c>
      <c r="M7235" s="798">
        <f t="shared" si="337"/>
        <v>9295.1689120820156</v>
      </c>
      <c r="N7235" s="303"/>
      <c r="S7235" s="786">
        <v>0</v>
      </c>
      <c r="T7235" s="781">
        <f>VLOOKUP(C7235,METADATA!$J$5:$Q$29,IF(E7235="HI",2,IF(E7235="LO",6,10))+IF(S7235=1,2,IF(D7235=7,1,(IF(WEEKDAY(B7235)=1,2,IF(WEEKDAY(B7235)=7,1,0))))))</f>
        <v>1</v>
      </c>
      <c r="U7235" s="781">
        <f>VLOOKUP(C7235,METADATA!$A$5:$H$29,IF(E7235="HI",2,IF(E7235="LO",6,10))+IF(S7235=1,2,IF(D7235=7,1,(IF(WEEKDAY(B7235)=1,2,IF(WEEKDAY(B7235)=7,1,0))))))</f>
        <v>1</v>
      </c>
    </row>
    <row r="7236" spans="2:21" ht="13.95" customHeight="1" x14ac:dyDescent="0.25">
      <c r="B7236" s="784">
        <f t="shared" si="338"/>
        <v>45684</v>
      </c>
      <c r="C7236" s="785">
        <v>8</v>
      </c>
      <c r="D7236" s="786">
        <f>IFERROR((INDEX(METADATA!$T$2:$T$20,MATCH(B7236,METADATA!$S$2:$S$20,0))),0)</f>
        <v>0</v>
      </c>
      <c r="E7236" s="785" t="str">
        <f t="shared" ref="E7236:E7299" si="339">IF(B7236="","",IF(AND(MONTH(B7236)&gt;=MONTH($AA$9),MONTH(B7236)&lt;=MONTH($AA$11)),"HI","LO"))</f>
        <v>LO</v>
      </c>
      <c r="F7236" s="786">
        <f>VLOOKUP(C7236,METADATA!$A$5:$H$29,IF(E7236="HI",2,IF(E7236="LO",6,10))+IF(D7236=1,2,IF(D7236=7,1,(IF(WEEKDAY(B7236)=1,2,IF(WEEKDAY(B7236)=7,1,0))))))</f>
        <v>1</v>
      </c>
      <c r="G7236" s="786">
        <f>VLOOKUP(C7236,METADATA!$J$5:$Q$29,IF(E7236="HI",2,IF(E7236="LO",6,10))+IF(D7236=1,2,IF(D7236=7,1,(IF(WEEKDAY(B7236)=1,2,IF(WEEKDAY(B7236)=7,1,0))))))</f>
        <v>1</v>
      </c>
      <c r="H7236" s="787">
        <v>9285.25</v>
      </c>
      <c r="I7236" s="788">
        <v>4408.5850219726563</v>
      </c>
      <c r="K7236" s="795">
        <v>851.61249999999995</v>
      </c>
      <c r="M7236" s="798">
        <f t="shared" ref="M7236:M7299" si="340">SQRT(H7236^2+I7236^2)</f>
        <v>10278.691038184854</v>
      </c>
      <c r="N7236" s="303"/>
      <c r="S7236" s="786">
        <v>0</v>
      </c>
      <c r="T7236" s="781">
        <f>VLOOKUP(C7236,METADATA!$J$5:$Q$29,IF(E7236="HI",2,IF(E7236="LO",6,10))+IF(S7236=1,2,IF(D7236=7,1,(IF(WEEKDAY(B7236)=1,2,IF(WEEKDAY(B7236)=7,1,0))))))</f>
        <v>1</v>
      </c>
      <c r="U7236" s="781">
        <f>VLOOKUP(C7236,METADATA!$A$5:$H$29,IF(E7236="HI",2,IF(E7236="LO",6,10))+IF(S7236=1,2,IF(D7236=7,1,(IF(WEEKDAY(B7236)=1,2,IF(WEEKDAY(B7236)=7,1,0))))))</f>
        <v>1</v>
      </c>
    </row>
    <row r="7237" spans="2:21" ht="13.95" customHeight="1" x14ac:dyDescent="0.25">
      <c r="B7237" s="784">
        <f t="shared" si="338"/>
        <v>45684</v>
      </c>
      <c r="C7237" s="785">
        <v>9</v>
      </c>
      <c r="D7237" s="786">
        <f>IFERROR((INDEX(METADATA!$T$2:$T$20,MATCH(B7237,METADATA!$S$2:$S$20,0))),0)</f>
        <v>0</v>
      </c>
      <c r="E7237" s="785" t="str">
        <f t="shared" si="339"/>
        <v>LO</v>
      </c>
      <c r="F7237" s="786">
        <f>VLOOKUP(C7237,METADATA!$A$5:$H$29,IF(E7237="HI",2,IF(E7237="LO",6,10))+IF(D7237=1,2,IF(D7237=7,1,(IF(WEEKDAY(B7237)=1,2,IF(WEEKDAY(B7237)=7,1,0))))))</f>
        <v>2</v>
      </c>
      <c r="G7237" s="786">
        <f>VLOOKUP(C7237,METADATA!$J$5:$Q$29,IF(E7237="HI",2,IF(E7237="LO",6,10))+IF(D7237=1,2,IF(D7237=7,1,(IF(WEEKDAY(B7237)=1,2,IF(WEEKDAY(B7237)=7,1,0))))))</f>
        <v>1</v>
      </c>
      <c r="H7237" s="787">
        <v>10338.25</v>
      </c>
      <c r="I7237" s="788">
        <v>4303.3500366210938</v>
      </c>
      <c r="K7237" s="795">
        <v>856.5</v>
      </c>
      <c r="M7237" s="798">
        <f t="shared" si="340"/>
        <v>11198.135317997669</v>
      </c>
      <c r="N7237" s="303"/>
      <c r="S7237" s="786">
        <v>0</v>
      </c>
      <c r="T7237" s="781">
        <f>VLOOKUP(C7237,METADATA!$J$5:$Q$29,IF(E7237="HI",2,IF(E7237="LO",6,10))+IF(S7237=1,2,IF(D7237=7,1,(IF(WEEKDAY(B7237)=1,2,IF(WEEKDAY(B7237)=7,1,0))))))</f>
        <v>1</v>
      </c>
      <c r="U7237" s="781">
        <f>VLOOKUP(C7237,METADATA!$A$5:$H$29,IF(E7237="HI",2,IF(E7237="LO",6,10))+IF(S7237=1,2,IF(D7237=7,1,(IF(WEEKDAY(B7237)=1,2,IF(WEEKDAY(B7237)=7,1,0))))))</f>
        <v>2</v>
      </c>
    </row>
    <row r="7238" spans="2:21" ht="13.95" customHeight="1" x14ac:dyDescent="0.25">
      <c r="B7238" s="784">
        <f t="shared" si="338"/>
        <v>45684</v>
      </c>
      <c r="C7238" s="785">
        <v>10</v>
      </c>
      <c r="D7238" s="786">
        <f>IFERROR((INDEX(METADATA!$T$2:$T$20,MATCH(B7238,METADATA!$S$2:$S$20,0))),0)</f>
        <v>0</v>
      </c>
      <c r="E7238" s="785" t="str">
        <f t="shared" si="339"/>
        <v>LO</v>
      </c>
      <c r="F7238" s="786">
        <f>VLOOKUP(C7238,METADATA!$A$5:$H$29,IF(E7238="HI",2,IF(E7238="LO",6,10))+IF(D7238=1,2,IF(D7238=7,1,(IF(WEEKDAY(B7238)=1,2,IF(WEEKDAY(B7238)=7,1,0))))))</f>
        <v>2</v>
      </c>
      <c r="G7238" s="786">
        <f>VLOOKUP(C7238,METADATA!$J$5:$Q$29,IF(E7238="HI",2,IF(E7238="LO",6,10))+IF(D7238=1,2,IF(D7238=7,1,(IF(WEEKDAY(B7238)=1,2,IF(WEEKDAY(B7238)=7,1,0))))))</f>
        <v>2</v>
      </c>
      <c r="H7238" s="787">
        <v>11083.75</v>
      </c>
      <c r="I7238" s="788">
        <v>4440.8650207519531</v>
      </c>
      <c r="K7238" s="795">
        <v>824.32500000000005</v>
      </c>
      <c r="M7238" s="798">
        <f t="shared" si="340"/>
        <v>11940.301344398233</v>
      </c>
      <c r="N7238" s="303"/>
      <c r="S7238" s="786">
        <v>0</v>
      </c>
      <c r="T7238" s="781">
        <f>VLOOKUP(C7238,METADATA!$J$5:$Q$29,IF(E7238="HI",2,IF(E7238="LO",6,10))+IF(S7238=1,2,IF(D7238=7,1,(IF(WEEKDAY(B7238)=1,2,IF(WEEKDAY(B7238)=7,1,0))))))</f>
        <v>2</v>
      </c>
      <c r="U7238" s="781">
        <f>VLOOKUP(C7238,METADATA!$A$5:$H$29,IF(E7238="HI",2,IF(E7238="LO",6,10))+IF(S7238=1,2,IF(D7238=7,1,(IF(WEEKDAY(B7238)=1,2,IF(WEEKDAY(B7238)=7,1,0))))))</f>
        <v>2</v>
      </c>
    </row>
    <row r="7239" spans="2:21" ht="13.95" customHeight="1" x14ac:dyDescent="0.25">
      <c r="B7239" s="784">
        <f t="shared" si="338"/>
        <v>45684</v>
      </c>
      <c r="C7239" s="785">
        <v>11</v>
      </c>
      <c r="D7239" s="786">
        <f>IFERROR((INDEX(METADATA!$T$2:$T$20,MATCH(B7239,METADATA!$S$2:$S$20,0))),0)</f>
        <v>0</v>
      </c>
      <c r="E7239" s="785" t="str">
        <f t="shared" si="339"/>
        <v>LO</v>
      </c>
      <c r="F7239" s="786">
        <f>VLOOKUP(C7239,METADATA!$A$5:$H$29,IF(E7239="HI",2,IF(E7239="LO",6,10))+IF(D7239=1,2,IF(D7239=7,1,(IF(WEEKDAY(B7239)=1,2,IF(WEEKDAY(B7239)=7,1,0))))))</f>
        <v>2</v>
      </c>
      <c r="G7239" s="786">
        <f>VLOOKUP(C7239,METADATA!$J$5:$Q$29,IF(E7239="HI",2,IF(E7239="LO",6,10))+IF(D7239=1,2,IF(D7239=7,1,(IF(WEEKDAY(B7239)=1,2,IF(WEEKDAY(B7239)=7,1,0))))))</f>
        <v>2</v>
      </c>
      <c r="H7239" s="787">
        <v>11272.25</v>
      </c>
      <c r="I7239" s="788">
        <v>4698.5450134277344</v>
      </c>
      <c r="K7239" s="795">
        <v>882.73749999999995</v>
      </c>
      <c r="M7239" s="798">
        <f t="shared" si="340"/>
        <v>12212.286653436637</v>
      </c>
      <c r="N7239" s="303"/>
      <c r="S7239" s="786">
        <v>0</v>
      </c>
      <c r="T7239" s="781">
        <f>VLOOKUP(C7239,METADATA!$J$5:$Q$29,IF(E7239="HI",2,IF(E7239="LO",6,10))+IF(S7239=1,2,IF(D7239=7,1,(IF(WEEKDAY(B7239)=1,2,IF(WEEKDAY(B7239)=7,1,0))))))</f>
        <v>2</v>
      </c>
      <c r="U7239" s="781">
        <f>VLOOKUP(C7239,METADATA!$A$5:$H$29,IF(E7239="HI",2,IF(E7239="LO",6,10))+IF(S7239=1,2,IF(D7239=7,1,(IF(WEEKDAY(B7239)=1,2,IF(WEEKDAY(B7239)=7,1,0))))))</f>
        <v>2</v>
      </c>
    </row>
    <row r="7240" spans="2:21" ht="13.95" customHeight="1" x14ac:dyDescent="0.25">
      <c r="B7240" s="784">
        <f t="shared" si="338"/>
        <v>45684</v>
      </c>
      <c r="C7240" s="785">
        <v>12</v>
      </c>
      <c r="D7240" s="786">
        <f>IFERROR((INDEX(METADATA!$T$2:$T$20,MATCH(B7240,METADATA!$S$2:$S$20,0))),0)</f>
        <v>0</v>
      </c>
      <c r="E7240" s="785" t="str">
        <f t="shared" si="339"/>
        <v>LO</v>
      </c>
      <c r="F7240" s="786">
        <f>VLOOKUP(C7240,METADATA!$A$5:$H$29,IF(E7240="HI",2,IF(E7240="LO",6,10))+IF(D7240=1,2,IF(D7240=7,1,(IF(WEEKDAY(B7240)=1,2,IF(WEEKDAY(B7240)=7,1,0))))))</f>
        <v>2</v>
      </c>
      <c r="G7240" s="786">
        <f>VLOOKUP(C7240,METADATA!$J$5:$Q$29,IF(E7240="HI",2,IF(E7240="LO",6,10))+IF(D7240=1,2,IF(D7240=7,1,(IF(WEEKDAY(B7240)=1,2,IF(WEEKDAY(B7240)=7,1,0))))))</f>
        <v>2</v>
      </c>
      <c r="H7240" s="787">
        <v>11082.5</v>
      </c>
      <c r="I7240" s="788">
        <v>4824.7899475097656</v>
      </c>
      <c r="K7240" s="795">
        <v>909.3125</v>
      </c>
      <c r="M7240" s="798">
        <f t="shared" si="340"/>
        <v>12087.200018515094</v>
      </c>
      <c r="N7240" s="303"/>
      <c r="S7240" s="786">
        <v>0</v>
      </c>
      <c r="T7240" s="781">
        <f>VLOOKUP(C7240,METADATA!$J$5:$Q$29,IF(E7240="HI",2,IF(E7240="LO",6,10))+IF(S7240=1,2,IF(D7240=7,1,(IF(WEEKDAY(B7240)=1,2,IF(WEEKDAY(B7240)=7,1,0))))))</f>
        <v>2</v>
      </c>
      <c r="U7240" s="781">
        <f>VLOOKUP(C7240,METADATA!$A$5:$H$29,IF(E7240="HI",2,IF(E7240="LO",6,10))+IF(S7240=1,2,IF(D7240=7,1,(IF(WEEKDAY(B7240)=1,2,IF(WEEKDAY(B7240)=7,1,0))))))</f>
        <v>2</v>
      </c>
    </row>
    <row r="7241" spans="2:21" ht="13.95" customHeight="1" x14ac:dyDescent="0.25">
      <c r="B7241" s="784">
        <f t="shared" si="338"/>
        <v>45684</v>
      </c>
      <c r="C7241" s="785">
        <v>13</v>
      </c>
      <c r="D7241" s="786">
        <f>IFERROR((INDEX(METADATA!$T$2:$T$20,MATCH(B7241,METADATA!$S$2:$S$20,0))),0)</f>
        <v>0</v>
      </c>
      <c r="E7241" s="785" t="str">
        <f t="shared" si="339"/>
        <v>LO</v>
      </c>
      <c r="F7241" s="786">
        <f>VLOOKUP(C7241,METADATA!$A$5:$H$29,IF(E7241="HI",2,IF(E7241="LO",6,10))+IF(D7241=1,2,IF(D7241=7,1,(IF(WEEKDAY(B7241)=1,2,IF(WEEKDAY(B7241)=7,1,0))))))</f>
        <v>2</v>
      </c>
      <c r="G7241" s="786">
        <f>VLOOKUP(C7241,METADATA!$J$5:$Q$29,IF(E7241="HI",2,IF(E7241="LO",6,10))+IF(D7241=1,2,IF(D7241=7,1,(IF(WEEKDAY(B7241)=1,2,IF(WEEKDAY(B7241)=7,1,0))))))</f>
        <v>2</v>
      </c>
      <c r="H7241" s="787">
        <v>10862</v>
      </c>
      <c r="I7241" s="788">
        <v>4668.2998657226563</v>
      </c>
      <c r="K7241" s="795">
        <v>905.6</v>
      </c>
      <c r="M7241" s="798">
        <f t="shared" si="340"/>
        <v>11822.692909667669</v>
      </c>
      <c r="N7241" s="303"/>
      <c r="S7241" s="786">
        <v>0</v>
      </c>
      <c r="T7241" s="781">
        <f>VLOOKUP(C7241,METADATA!$J$5:$Q$29,IF(E7241="HI",2,IF(E7241="LO",6,10))+IF(S7241=1,2,IF(D7241=7,1,(IF(WEEKDAY(B7241)=1,2,IF(WEEKDAY(B7241)=7,1,0))))))</f>
        <v>2</v>
      </c>
      <c r="U7241" s="781">
        <f>VLOOKUP(C7241,METADATA!$A$5:$H$29,IF(E7241="HI",2,IF(E7241="LO",6,10))+IF(S7241=1,2,IF(D7241=7,1,(IF(WEEKDAY(B7241)=1,2,IF(WEEKDAY(B7241)=7,1,0))))))</f>
        <v>2</v>
      </c>
    </row>
    <row r="7242" spans="2:21" ht="13.95" customHeight="1" x14ac:dyDescent="0.25">
      <c r="B7242" s="784">
        <f t="shared" si="338"/>
        <v>45684</v>
      </c>
      <c r="C7242" s="785">
        <v>14</v>
      </c>
      <c r="D7242" s="786">
        <f>IFERROR((INDEX(METADATA!$T$2:$T$20,MATCH(B7242,METADATA!$S$2:$S$20,0))),0)</f>
        <v>0</v>
      </c>
      <c r="E7242" s="785" t="str">
        <f t="shared" si="339"/>
        <v>LO</v>
      </c>
      <c r="F7242" s="786">
        <f>VLOOKUP(C7242,METADATA!$A$5:$H$29,IF(E7242="HI",2,IF(E7242="LO",6,10))+IF(D7242=1,2,IF(D7242=7,1,(IF(WEEKDAY(B7242)=1,2,IF(WEEKDAY(B7242)=7,1,0))))))</f>
        <v>2</v>
      </c>
      <c r="G7242" s="786">
        <f>VLOOKUP(C7242,METADATA!$J$5:$Q$29,IF(E7242="HI",2,IF(E7242="LO",6,10))+IF(D7242=1,2,IF(D7242=7,1,(IF(WEEKDAY(B7242)=1,2,IF(WEEKDAY(B7242)=7,1,0))))))</f>
        <v>2</v>
      </c>
      <c r="H7242" s="787">
        <v>10665.5</v>
      </c>
      <c r="I7242" s="788">
        <v>4533.3700256347656</v>
      </c>
      <c r="K7242" s="795">
        <v>913.98749999999995</v>
      </c>
      <c r="M7242" s="798">
        <f t="shared" si="340"/>
        <v>11588.974675929003</v>
      </c>
      <c r="N7242" s="303"/>
      <c r="S7242" s="786">
        <v>0</v>
      </c>
      <c r="T7242" s="781">
        <f>VLOOKUP(C7242,METADATA!$J$5:$Q$29,IF(E7242="HI",2,IF(E7242="LO",6,10))+IF(S7242=1,2,IF(D7242=7,1,(IF(WEEKDAY(B7242)=1,2,IF(WEEKDAY(B7242)=7,1,0))))))</f>
        <v>2</v>
      </c>
      <c r="U7242" s="781">
        <f>VLOOKUP(C7242,METADATA!$A$5:$H$29,IF(E7242="HI",2,IF(E7242="LO",6,10))+IF(S7242=1,2,IF(D7242=7,1,(IF(WEEKDAY(B7242)=1,2,IF(WEEKDAY(B7242)=7,1,0))))))</f>
        <v>2</v>
      </c>
    </row>
    <row r="7243" spans="2:21" ht="13.95" customHeight="1" x14ac:dyDescent="0.25">
      <c r="B7243" s="784">
        <f t="shared" si="338"/>
        <v>45684</v>
      </c>
      <c r="C7243" s="785">
        <v>15</v>
      </c>
      <c r="D7243" s="786">
        <f>IFERROR((INDEX(METADATA!$T$2:$T$20,MATCH(B7243,METADATA!$S$2:$S$20,0))),0)</f>
        <v>0</v>
      </c>
      <c r="E7243" s="785" t="str">
        <f t="shared" si="339"/>
        <v>LO</v>
      </c>
      <c r="F7243" s="786">
        <f>VLOOKUP(C7243,METADATA!$A$5:$H$29,IF(E7243="HI",2,IF(E7243="LO",6,10))+IF(D7243=1,2,IF(D7243=7,1,(IF(WEEKDAY(B7243)=1,2,IF(WEEKDAY(B7243)=7,1,0))))))</f>
        <v>2</v>
      </c>
      <c r="G7243" s="786">
        <f>VLOOKUP(C7243,METADATA!$J$5:$Q$29,IF(E7243="HI",2,IF(E7243="LO",6,10))+IF(D7243=1,2,IF(D7243=7,1,(IF(WEEKDAY(B7243)=1,2,IF(WEEKDAY(B7243)=7,1,0))))))</f>
        <v>2</v>
      </c>
      <c r="H7243" s="787">
        <v>10670</v>
      </c>
      <c r="I7243" s="788">
        <v>4650.27001953125</v>
      </c>
      <c r="K7243" s="795">
        <v>902.26250000000005</v>
      </c>
      <c r="M7243" s="798">
        <f t="shared" si="340"/>
        <v>11639.326065307698</v>
      </c>
      <c r="N7243" s="303"/>
      <c r="S7243" s="786">
        <v>0</v>
      </c>
      <c r="T7243" s="781">
        <f>VLOOKUP(C7243,METADATA!$J$5:$Q$29,IF(E7243="HI",2,IF(E7243="LO",6,10))+IF(S7243=1,2,IF(D7243=7,1,(IF(WEEKDAY(B7243)=1,2,IF(WEEKDAY(B7243)=7,1,0))))))</f>
        <v>2</v>
      </c>
      <c r="U7243" s="781">
        <f>VLOOKUP(C7243,METADATA!$A$5:$H$29,IF(E7243="HI",2,IF(E7243="LO",6,10))+IF(S7243=1,2,IF(D7243=7,1,(IF(WEEKDAY(B7243)=1,2,IF(WEEKDAY(B7243)=7,1,0))))))</f>
        <v>2</v>
      </c>
    </row>
    <row r="7244" spans="2:21" ht="13.95" customHeight="1" x14ac:dyDescent="0.25">
      <c r="B7244" s="784">
        <f t="shared" si="338"/>
        <v>45684</v>
      </c>
      <c r="C7244" s="785">
        <v>16</v>
      </c>
      <c r="D7244" s="786">
        <f>IFERROR((INDEX(METADATA!$T$2:$T$20,MATCH(B7244,METADATA!$S$2:$S$20,0))),0)</f>
        <v>0</v>
      </c>
      <c r="E7244" s="785" t="str">
        <f t="shared" si="339"/>
        <v>LO</v>
      </c>
      <c r="F7244" s="786">
        <f>VLOOKUP(C7244,METADATA!$A$5:$H$29,IF(E7244="HI",2,IF(E7244="LO",6,10))+IF(D7244=1,2,IF(D7244=7,1,(IF(WEEKDAY(B7244)=1,2,IF(WEEKDAY(B7244)=7,1,0))))))</f>
        <v>2</v>
      </c>
      <c r="G7244" s="786">
        <f>VLOOKUP(C7244,METADATA!$J$5:$Q$29,IF(E7244="HI",2,IF(E7244="LO",6,10))+IF(D7244=1,2,IF(D7244=7,1,(IF(WEEKDAY(B7244)=1,2,IF(WEEKDAY(B7244)=7,1,0))))))</f>
        <v>2</v>
      </c>
      <c r="H7244" s="787">
        <v>11068.25</v>
      </c>
      <c r="I7244" s="788">
        <v>4665.9649047851563</v>
      </c>
      <c r="K7244" s="795">
        <v>933.76250000000005</v>
      </c>
      <c r="M7244" s="798">
        <f t="shared" si="340"/>
        <v>12011.552212565482</v>
      </c>
      <c r="N7244" s="303"/>
      <c r="S7244" s="786">
        <v>0</v>
      </c>
      <c r="T7244" s="781">
        <f>VLOOKUP(C7244,METADATA!$J$5:$Q$29,IF(E7244="HI",2,IF(E7244="LO",6,10))+IF(S7244=1,2,IF(D7244=7,1,(IF(WEEKDAY(B7244)=1,2,IF(WEEKDAY(B7244)=7,1,0))))))</f>
        <v>2</v>
      </c>
      <c r="U7244" s="781">
        <f>VLOOKUP(C7244,METADATA!$A$5:$H$29,IF(E7244="HI",2,IF(E7244="LO",6,10))+IF(S7244=1,2,IF(D7244=7,1,(IF(WEEKDAY(B7244)=1,2,IF(WEEKDAY(B7244)=7,1,0))))))</f>
        <v>2</v>
      </c>
    </row>
    <row r="7245" spans="2:21" ht="13.95" customHeight="1" x14ac:dyDescent="0.25">
      <c r="B7245" s="784">
        <f t="shared" si="338"/>
        <v>45684</v>
      </c>
      <c r="C7245" s="785">
        <v>17</v>
      </c>
      <c r="D7245" s="786">
        <f>IFERROR((INDEX(METADATA!$T$2:$T$20,MATCH(B7245,METADATA!$S$2:$S$20,0))),0)</f>
        <v>0</v>
      </c>
      <c r="E7245" s="785" t="str">
        <f t="shared" si="339"/>
        <v>LO</v>
      </c>
      <c r="F7245" s="786">
        <f>VLOOKUP(C7245,METADATA!$A$5:$H$29,IF(E7245="HI",2,IF(E7245="LO",6,10))+IF(D7245=1,2,IF(D7245=7,1,(IF(WEEKDAY(B7245)=1,2,IF(WEEKDAY(B7245)=7,1,0))))))</f>
        <v>2</v>
      </c>
      <c r="G7245" s="786">
        <f>VLOOKUP(C7245,METADATA!$J$5:$Q$29,IF(E7245="HI",2,IF(E7245="LO",6,10))+IF(D7245=1,2,IF(D7245=7,1,(IF(WEEKDAY(B7245)=1,2,IF(WEEKDAY(B7245)=7,1,0))))))</f>
        <v>2</v>
      </c>
      <c r="H7245" s="787">
        <v>12076.5</v>
      </c>
      <c r="I7245" s="788">
        <v>4718.6900024414063</v>
      </c>
      <c r="K7245" s="795">
        <v>0</v>
      </c>
      <c r="M7245" s="798">
        <f t="shared" si="340"/>
        <v>12965.642582962884</v>
      </c>
      <c r="N7245" s="303"/>
      <c r="S7245" s="786">
        <v>0</v>
      </c>
      <c r="T7245" s="781">
        <f>VLOOKUP(C7245,METADATA!$J$5:$Q$29,IF(E7245="HI",2,IF(E7245="LO",6,10))+IF(S7245=1,2,IF(D7245=7,1,(IF(WEEKDAY(B7245)=1,2,IF(WEEKDAY(B7245)=7,1,0))))))</f>
        <v>2</v>
      </c>
      <c r="U7245" s="781">
        <f>VLOOKUP(C7245,METADATA!$A$5:$H$29,IF(E7245="HI",2,IF(E7245="LO",6,10))+IF(S7245=1,2,IF(D7245=7,1,(IF(WEEKDAY(B7245)=1,2,IF(WEEKDAY(B7245)=7,1,0))))))</f>
        <v>2</v>
      </c>
    </row>
    <row r="7246" spans="2:21" ht="13.95" customHeight="1" x14ac:dyDescent="0.25">
      <c r="B7246" s="784">
        <f t="shared" si="338"/>
        <v>45684</v>
      </c>
      <c r="C7246" s="785">
        <v>18</v>
      </c>
      <c r="D7246" s="786">
        <f>IFERROR((INDEX(METADATA!$T$2:$T$20,MATCH(B7246,METADATA!$S$2:$S$20,0))),0)</f>
        <v>0</v>
      </c>
      <c r="E7246" s="785" t="str">
        <f t="shared" si="339"/>
        <v>LO</v>
      </c>
      <c r="F7246" s="786">
        <f>VLOOKUP(C7246,METADATA!$A$5:$H$29,IF(E7246="HI",2,IF(E7246="LO",6,10))+IF(D7246=1,2,IF(D7246=7,1,(IF(WEEKDAY(B7246)=1,2,IF(WEEKDAY(B7246)=7,1,0))))))</f>
        <v>1</v>
      </c>
      <c r="G7246" s="786">
        <f>VLOOKUP(C7246,METADATA!$J$5:$Q$29,IF(E7246="HI",2,IF(E7246="LO",6,10))+IF(D7246=1,2,IF(D7246=7,1,(IF(WEEKDAY(B7246)=1,2,IF(WEEKDAY(B7246)=7,1,0))))))</f>
        <v>1</v>
      </c>
      <c r="H7246" s="787">
        <v>13016</v>
      </c>
      <c r="I7246" s="788">
        <v>4589.9000549316406</v>
      </c>
      <c r="K7246" s="795">
        <v>0</v>
      </c>
      <c r="M7246" s="798">
        <f t="shared" si="340"/>
        <v>13801.573769475041</v>
      </c>
      <c r="N7246" s="303"/>
      <c r="S7246" s="786">
        <v>0</v>
      </c>
      <c r="T7246" s="781">
        <f>VLOOKUP(C7246,METADATA!$J$5:$Q$29,IF(E7246="HI",2,IF(E7246="LO",6,10))+IF(S7246=1,2,IF(D7246=7,1,(IF(WEEKDAY(B7246)=1,2,IF(WEEKDAY(B7246)=7,1,0))))))</f>
        <v>1</v>
      </c>
      <c r="U7246" s="781">
        <f>VLOOKUP(C7246,METADATA!$A$5:$H$29,IF(E7246="HI",2,IF(E7246="LO",6,10))+IF(S7246=1,2,IF(D7246=7,1,(IF(WEEKDAY(B7246)=1,2,IF(WEEKDAY(B7246)=7,1,0))))))</f>
        <v>1</v>
      </c>
    </row>
    <row r="7247" spans="2:21" ht="13.95" customHeight="1" x14ac:dyDescent="0.25">
      <c r="B7247" s="784">
        <f t="shared" si="338"/>
        <v>45684</v>
      </c>
      <c r="C7247" s="785">
        <v>19</v>
      </c>
      <c r="D7247" s="786">
        <f>IFERROR((INDEX(METADATA!$T$2:$T$20,MATCH(B7247,METADATA!$S$2:$S$20,0))),0)</f>
        <v>0</v>
      </c>
      <c r="E7247" s="785" t="str">
        <f t="shared" si="339"/>
        <v>LO</v>
      </c>
      <c r="F7247" s="786">
        <f>VLOOKUP(C7247,METADATA!$A$5:$H$29,IF(E7247="HI",2,IF(E7247="LO",6,10))+IF(D7247=1,2,IF(D7247=7,1,(IF(WEEKDAY(B7247)=1,2,IF(WEEKDAY(B7247)=7,1,0))))))</f>
        <v>1</v>
      </c>
      <c r="G7247" s="786">
        <f>VLOOKUP(C7247,METADATA!$J$5:$Q$29,IF(E7247="HI",2,IF(E7247="LO",6,10))+IF(D7247=1,2,IF(D7247=7,1,(IF(WEEKDAY(B7247)=1,2,IF(WEEKDAY(B7247)=7,1,0))))))</f>
        <v>1</v>
      </c>
      <c r="H7247" s="787">
        <v>12183.75</v>
      </c>
      <c r="I7247" s="788">
        <v>4412.7201232910156</v>
      </c>
      <c r="K7247" s="795">
        <v>0</v>
      </c>
      <c r="M7247" s="798">
        <f t="shared" si="340"/>
        <v>12958.235333138438</v>
      </c>
      <c r="N7247" s="303"/>
      <c r="S7247" s="786">
        <v>0</v>
      </c>
      <c r="T7247" s="781">
        <f>VLOOKUP(C7247,METADATA!$J$5:$Q$29,IF(E7247="HI",2,IF(E7247="LO",6,10))+IF(S7247=1,2,IF(D7247=7,1,(IF(WEEKDAY(B7247)=1,2,IF(WEEKDAY(B7247)=7,1,0))))))</f>
        <v>1</v>
      </c>
      <c r="U7247" s="781">
        <f>VLOOKUP(C7247,METADATA!$A$5:$H$29,IF(E7247="HI",2,IF(E7247="LO",6,10))+IF(S7247=1,2,IF(D7247=7,1,(IF(WEEKDAY(B7247)=1,2,IF(WEEKDAY(B7247)=7,1,0))))))</f>
        <v>1</v>
      </c>
    </row>
    <row r="7248" spans="2:21" ht="13.95" customHeight="1" x14ac:dyDescent="0.25">
      <c r="B7248" s="784">
        <f t="shared" si="338"/>
        <v>45684</v>
      </c>
      <c r="C7248" s="785">
        <v>20</v>
      </c>
      <c r="D7248" s="786">
        <f>IFERROR((INDEX(METADATA!$T$2:$T$20,MATCH(B7248,METADATA!$S$2:$S$20,0))),0)</f>
        <v>0</v>
      </c>
      <c r="E7248" s="785" t="str">
        <f t="shared" si="339"/>
        <v>LO</v>
      </c>
      <c r="F7248" s="786">
        <f>VLOOKUP(C7248,METADATA!$A$5:$H$29,IF(E7248="HI",2,IF(E7248="LO",6,10))+IF(D7248=1,2,IF(D7248=7,1,(IF(WEEKDAY(B7248)=1,2,IF(WEEKDAY(B7248)=7,1,0))))))</f>
        <v>1</v>
      </c>
      <c r="G7248" s="786">
        <f>VLOOKUP(C7248,METADATA!$J$5:$Q$29,IF(E7248="HI",2,IF(E7248="LO",6,10))+IF(D7248=1,2,IF(D7248=7,1,(IF(WEEKDAY(B7248)=1,2,IF(WEEKDAY(B7248)=7,1,0))))))</f>
        <v>2</v>
      </c>
      <c r="H7248" s="787">
        <v>10754.5</v>
      </c>
      <c r="I7248" s="788">
        <v>4434.35009765625</v>
      </c>
      <c r="K7248" s="795">
        <v>0</v>
      </c>
      <c r="M7248" s="798">
        <f t="shared" si="340"/>
        <v>11632.829880926824</v>
      </c>
      <c r="N7248" s="303"/>
      <c r="S7248" s="786">
        <v>0</v>
      </c>
      <c r="T7248" s="781">
        <f>VLOOKUP(C7248,METADATA!$J$5:$Q$29,IF(E7248="HI",2,IF(E7248="LO",6,10))+IF(S7248=1,2,IF(D7248=7,1,(IF(WEEKDAY(B7248)=1,2,IF(WEEKDAY(B7248)=7,1,0))))))</f>
        <v>2</v>
      </c>
      <c r="U7248" s="781">
        <f>VLOOKUP(C7248,METADATA!$A$5:$H$29,IF(E7248="HI",2,IF(E7248="LO",6,10))+IF(S7248=1,2,IF(D7248=7,1,(IF(WEEKDAY(B7248)=1,2,IF(WEEKDAY(B7248)=7,1,0))))))</f>
        <v>1</v>
      </c>
    </row>
    <row r="7249" spans="2:21" ht="13.95" customHeight="1" x14ac:dyDescent="0.25">
      <c r="B7249" s="784">
        <f t="shared" si="338"/>
        <v>45684</v>
      </c>
      <c r="C7249" s="785">
        <v>21</v>
      </c>
      <c r="D7249" s="786">
        <f>IFERROR((INDEX(METADATA!$T$2:$T$20,MATCH(B7249,METADATA!$S$2:$S$20,0))),0)</f>
        <v>0</v>
      </c>
      <c r="E7249" s="785" t="str">
        <f t="shared" si="339"/>
        <v>LO</v>
      </c>
      <c r="F7249" s="786">
        <f>VLOOKUP(C7249,METADATA!$A$5:$H$29,IF(E7249="HI",2,IF(E7249="LO",6,10))+IF(D7249=1,2,IF(D7249=7,1,(IF(WEEKDAY(B7249)=1,2,IF(WEEKDAY(B7249)=7,1,0))))))</f>
        <v>2</v>
      </c>
      <c r="G7249" s="786">
        <f>VLOOKUP(C7249,METADATA!$J$5:$Q$29,IF(E7249="HI",2,IF(E7249="LO",6,10))+IF(D7249=1,2,IF(D7249=7,1,(IF(WEEKDAY(B7249)=1,2,IF(WEEKDAY(B7249)=7,1,0))))))</f>
        <v>2</v>
      </c>
      <c r="H7249" s="787">
        <v>9667.25</v>
      </c>
      <c r="I7249" s="788">
        <v>4294.3900146484375</v>
      </c>
      <c r="K7249" s="795">
        <v>0</v>
      </c>
      <c r="M7249" s="798">
        <f t="shared" si="340"/>
        <v>10578.161851683506</v>
      </c>
      <c r="N7249" s="303"/>
      <c r="S7249" s="786">
        <v>0</v>
      </c>
      <c r="T7249" s="781">
        <f>VLOOKUP(C7249,METADATA!$J$5:$Q$29,IF(E7249="HI",2,IF(E7249="LO",6,10))+IF(S7249=1,2,IF(D7249=7,1,(IF(WEEKDAY(B7249)=1,2,IF(WEEKDAY(B7249)=7,1,0))))))</f>
        <v>2</v>
      </c>
      <c r="U7249" s="781">
        <f>VLOOKUP(C7249,METADATA!$A$5:$H$29,IF(E7249="HI",2,IF(E7249="LO",6,10))+IF(S7249=1,2,IF(D7249=7,1,(IF(WEEKDAY(B7249)=1,2,IF(WEEKDAY(B7249)=7,1,0))))))</f>
        <v>2</v>
      </c>
    </row>
    <row r="7250" spans="2:21" ht="13.95" customHeight="1" x14ac:dyDescent="0.25">
      <c r="B7250" s="784">
        <f t="shared" si="338"/>
        <v>45684</v>
      </c>
      <c r="C7250" s="785">
        <v>22</v>
      </c>
      <c r="D7250" s="786">
        <f>IFERROR((INDEX(METADATA!$T$2:$T$20,MATCH(B7250,METADATA!$S$2:$S$20,0))),0)</f>
        <v>0</v>
      </c>
      <c r="E7250" s="785" t="str">
        <f t="shared" si="339"/>
        <v>LO</v>
      </c>
      <c r="F7250" s="786">
        <f>VLOOKUP(C7250,METADATA!$A$5:$H$29,IF(E7250="HI",2,IF(E7250="LO",6,10))+IF(D7250=1,2,IF(D7250=7,1,(IF(WEEKDAY(B7250)=1,2,IF(WEEKDAY(B7250)=7,1,0))))))</f>
        <v>3</v>
      </c>
      <c r="G7250" s="786">
        <f>VLOOKUP(C7250,METADATA!$J$5:$Q$29,IF(E7250="HI",2,IF(E7250="LO",6,10))+IF(D7250=1,2,IF(D7250=7,1,(IF(WEEKDAY(B7250)=1,2,IF(WEEKDAY(B7250)=7,1,0))))))</f>
        <v>3</v>
      </c>
      <c r="H7250" s="787">
        <v>8761.5</v>
      </c>
      <c r="I7250" s="788">
        <v>4343.3449401855469</v>
      </c>
      <c r="K7250" s="795">
        <v>0</v>
      </c>
      <c r="M7250" s="798">
        <f t="shared" si="340"/>
        <v>9778.9839717342511</v>
      </c>
      <c r="N7250" s="303"/>
      <c r="S7250" s="786">
        <v>0</v>
      </c>
      <c r="T7250" s="781">
        <f>VLOOKUP(C7250,METADATA!$J$5:$Q$29,IF(E7250="HI",2,IF(E7250="LO",6,10))+IF(S7250=1,2,IF(D7250=7,1,(IF(WEEKDAY(B7250)=1,2,IF(WEEKDAY(B7250)=7,1,0))))))</f>
        <v>3</v>
      </c>
      <c r="U7250" s="781">
        <f>VLOOKUP(C7250,METADATA!$A$5:$H$29,IF(E7250="HI",2,IF(E7250="LO",6,10))+IF(S7250=1,2,IF(D7250=7,1,(IF(WEEKDAY(B7250)=1,2,IF(WEEKDAY(B7250)=7,1,0))))))</f>
        <v>3</v>
      </c>
    </row>
    <row r="7251" spans="2:21" ht="13.95" customHeight="1" x14ac:dyDescent="0.25">
      <c r="B7251" s="784">
        <f t="shared" si="338"/>
        <v>45684</v>
      </c>
      <c r="C7251" s="785">
        <v>23</v>
      </c>
      <c r="D7251" s="786">
        <f>IFERROR((INDEX(METADATA!$T$2:$T$20,MATCH(B7251,METADATA!$S$2:$S$20,0))),0)</f>
        <v>0</v>
      </c>
      <c r="E7251" s="785" t="str">
        <f t="shared" si="339"/>
        <v>LO</v>
      </c>
      <c r="F7251" s="786">
        <f>VLOOKUP(C7251,METADATA!$A$5:$H$29,IF(E7251="HI",2,IF(E7251="LO",6,10))+IF(D7251=1,2,IF(D7251=7,1,(IF(WEEKDAY(B7251)=1,2,IF(WEEKDAY(B7251)=7,1,0))))))</f>
        <v>3</v>
      </c>
      <c r="G7251" s="786">
        <f>VLOOKUP(C7251,METADATA!$J$5:$Q$29,IF(E7251="HI",2,IF(E7251="LO",6,10))+IF(D7251=1,2,IF(D7251=7,1,(IF(WEEKDAY(B7251)=1,2,IF(WEEKDAY(B7251)=7,1,0))))))</f>
        <v>3</v>
      </c>
      <c r="H7251" s="787">
        <v>8012</v>
      </c>
      <c r="I7251" s="788">
        <v>4131.0499572753906</v>
      </c>
      <c r="K7251" s="795">
        <v>0</v>
      </c>
      <c r="M7251" s="798">
        <f t="shared" si="340"/>
        <v>9014.306282210795</v>
      </c>
      <c r="N7251" s="303"/>
      <c r="S7251" s="786">
        <v>0</v>
      </c>
      <c r="T7251" s="781">
        <f>VLOOKUP(C7251,METADATA!$J$5:$Q$29,IF(E7251="HI",2,IF(E7251="LO",6,10))+IF(S7251=1,2,IF(D7251=7,1,(IF(WEEKDAY(B7251)=1,2,IF(WEEKDAY(B7251)=7,1,0))))))</f>
        <v>3</v>
      </c>
      <c r="U7251" s="781">
        <f>VLOOKUP(C7251,METADATA!$A$5:$H$29,IF(E7251="HI",2,IF(E7251="LO",6,10))+IF(S7251=1,2,IF(D7251=7,1,(IF(WEEKDAY(B7251)=1,2,IF(WEEKDAY(B7251)=7,1,0))))))</f>
        <v>3</v>
      </c>
    </row>
    <row r="7252" spans="2:21" ht="13.95" customHeight="1" x14ac:dyDescent="0.25">
      <c r="B7252" s="784">
        <f t="shared" si="338"/>
        <v>45685</v>
      </c>
      <c r="C7252" s="785">
        <v>0</v>
      </c>
      <c r="D7252" s="786">
        <f>IFERROR((INDEX(METADATA!$T$2:$T$20,MATCH(B7252,METADATA!$S$2:$S$20,0))),0)</f>
        <v>0</v>
      </c>
      <c r="E7252" s="785" t="str">
        <f t="shared" si="339"/>
        <v>LO</v>
      </c>
      <c r="F7252" s="786">
        <f>VLOOKUP(C7252,METADATA!$A$5:$H$29,IF(E7252="HI",2,IF(E7252="LO",6,10))+IF(D7252=1,2,IF(D7252=7,1,(IF(WEEKDAY(B7252)=1,2,IF(WEEKDAY(B7252)=7,1,0))))))</f>
        <v>3</v>
      </c>
      <c r="G7252" s="786">
        <f>VLOOKUP(C7252,METADATA!$J$5:$Q$29,IF(E7252="HI",2,IF(E7252="LO",6,10))+IF(D7252=1,2,IF(D7252=7,1,(IF(WEEKDAY(B7252)=1,2,IF(WEEKDAY(B7252)=7,1,0))))))</f>
        <v>3</v>
      </c>
      <c r="H7252" s="787">
        <v>7530.75</v>
      </c>
      <c r="I7252" s="788">
        <v>4408.3899536132813</v>
      </c>
      <c r="K7252" s="795">
        <v>0</v>
      </c>
      <c r="M7252" s="798">
        <f t="shared" si="340"/>
        <v>8726.1731329156264</v>
      </c>
      <c r="N7252" s="303"/>
      <c r="S7252" s="786">
        <v>0</v>
      </c>
      <c r="T7252" s="781">
        <f>VLOOKUP(C7252,METADATA!$J$5:$Q$29,IF(E7252="HI",2,IF(E7252="LO",6,10))+IF(S7252=1,2,IF(D7252=7,1,(IF(WEEKDAY(B7252)=1,2,IF(WEEKDAY(B7252)=7,1,0))))))</f>
        <v>3</v>
      </c>
      <c r="U7252" s="781">
        <f>VLOOKUP(C7252,METADATA!$A$5:$H$29,IF(E7252="HI",2,IF(E7252="LO",6,10))+IF(S7252=1,2,IF(D7252=7,1,(IF(WEEKDAY(B7252)=1,2,IF(WEEKDAY(B7252)=7,1,0))))))</f>
        <v>3</v>
      </c>
    </row>
    <row r="7253" spans="2:21" ht="13.95" customHeight="1" x14ac:dyDescent="0.25">
      <c r="B7253" s="784">
        <f t="shared" si="338"/>
        <v>45685</v>
      </c>
      <c r="C7253" s="785">
        <v>1</v>
      </c>
      <c r="D7253" s="786">
        <f>IFERROR((INDEX(METADATA!$T$2:$T$20,MATCH(B7253,METADATA!$S$2:$S$20,0))),0)</f>
        <v>0</v>
      </c>
      <c r="E7253" s="785" t="str">
        <f t="shared" si="339"/>
        <v>LO</v>
      </c>
      <c r="F7253" s="786">
        <f>VLOOKUP(C7253,METADATA!$A$5:$H$29,IF(E7253="HI",2,IF(E7253="LO",6,10))+IF(D7253=1,2,IF(D7253=7,1,(IF(WEEKDAY(B7253)=1,2,IF(WEEKDAY(B7253)=7,1,0))))))</f>
        <v>3</v>
      </c>
      <c r="G7253" s="786">
        <f>VLOOKUP(C7253,METADATA!$J$5:$Q$29,IF(E7253="HI",2,IF(E7253="LO",6,10))+IF(D7253=1,2,IF(D7253=7,1,(IF(WEEKDAY(B7253)=1,2,IF(WEEKDAY(B7253)=7,1,0))))))</f>
        <v>3</v>
      </c>
      <c r="H7253" s="787">
        <v>7064.75</v>
      </c>
      <c r="I7253" s="788">
        <v>4452.5998840332031</v>
      </c>
      <c r="K7253" s="795">
        <v>0</v>
      </c>
      <c r="M7253" s="798">
        <f t="shared" si="340"/>
        <v>8350.8285989949818</v>
      </c>
      <c r="N7253" s="303"/>
      <c r="S7253" s="786">
        <v>0</v>
      </c>
      <c r="T7253" s="781">
        <f>VLOOKUP(C7253,METADATA!$J$5:$Q$29,IF(E7253="HI",2,IF(E7253="LO",6,10))+IF(S7253=1,2,IF(D7253=7,1,(IF(WEEKDAY(B7253)=1,2,IF(WEEKDAY(B7253)=7,1,0))))))</f>
        <v>3</v>
      </c>
      <c r="U7253" s="781">
        <f>VLOOKUP(C7253,METADATA!$A$5:$H$29,IF(E7253="HI",2,IF(E7253="LO",6,10))+IF(S7253=1,2,IF(D7253=7,1,(IF(WEEKDAY(B7253)=1,2,IF(WEEKDAY(B7253)=7,1,0))))))</f>
        <v>3</v>
      </c>
    </row>
    <row r="7254" spans="2:21" ht="13.95" customHeight="1" x14ac:dyDescent="0.25">
      <c r="B7254" s="784">
        <f t="shared" si="338"/>
        <v>45685</v>
      </c>
      <c r="C7254" s="785">
        <v>2</v>
      </c>
      <c r="D7254" s="786">
        <f>IFERROR((INDEX(METADATA!$T$2:$T$20,MATCH(B7254,METADATA!$S$2:$S$20,0))),0)</f>
        <v>0</v>
      </c>
      <c r="E7254" s="785" t="str">
        <f t="shared" si="339"/>
        <v>LO</v>
      </c>
      <c r="F7254" s="786">
        <f>VLOOKUP(C7254,METADATA!$A$5:$H$29,IF(E7254="HI",2,IF(E7254="LO",6,10))+IF(D7254=1,2,IF(D7254=7,1,(IF(WEEKDAY(B7254)=1,2,IF(WEEKDAY(B7254)=7,1,0))))))</f>
        <v>3</v>
      </c>
      <c r="G7254" s="786">
        <f>VLOOKUP(C7254,METADATA!$J$5:$Q$29,IF(E7254="HI",2,IF(E7254="LO",6,10))+IF(D7254=1,2,IF(D7254=7,1,(IF(WEEKDAY(B7254)=1,2,IF(WEEKDAY(B7254)=7,1,0))))))</f>
        <v>3</v>
      </c>
      <c r="H7254" s="787">
        <v>6935.25</v>
      </c>
      <c r="I7254" s="788">
        <v>4494.93505859375</v>
      </c>
      <c r="K7254" s="795">
        <v>0</v>
      </c>
      <c r="M7254" s="798">
        <f t="shared" si="340"/>
        <v>8264.5104963013509</v>
      </c>
      <c r="N7254" s="303"/>
      <c r="S7254" s="786">
        <v>0</v>
      </c>
      <c r="T7254" s="781">
        <f>VLOOKUP(C7254,METADATA!$J$5:$Q$29,IF(E7254="HI",2,IF(E7254="LO",6,10))+IF(S7254=1,2,IF(D7254=7,1,(IF(WEEKDAY(B7254)=1,2,IF(WEEKDAY(B7254)=7,1,0))))))</f>
        <v>3</v>
      </c>
      <c r="U7254" s="781">
        <f>VLOOKUP(C7254,METADATA!$A$5:$H$29,IF(E7254="HI",2,IF(E7254="LO",6,10))+IF(S7254=1,2,IF(D7254=7,1,(IF(WEEKDAY(B7254)=1,2,IF(WEEKDAY(B7254)=7,1,0))))))</f>
        <v>3</v>
      </c>
    </row>
    <row r="7255" spans="2:21" ht="13.95" customHeight="1" x14ac:dyDescent="0.25">
      <c r="B7255" s="784">
        <f t="shared" si="338"/>
        <v>45685</v>
      </c>
      <c r="C7255" s="785">
        <v>3</v>
      </c>
      <c r="D7255" s="786">
        <f>IFERROR((INDEX(METADATA!$T$2:$T$20,MATCH(B7255,METADATA!$S$2:$S$20,0))),0)</f>
        <v>0</v>
      </c>
      <c r="E7255" s="785" t="str">
        <f t="shared" si="339"/>
        <v>LO</v>
      </c>
      <c r="F7255" s="786">
        <f>VLOOKUP(C7255,METADATA!$A$5:$H$29,IF(E7255="HI",2,IF(E7255="LO",6,10))+IF(D7255=1,2,IF(D7255=7,1,(IF(WEEKDAY(B7255)=1,2,IF(WEEKDAY(B7255)=7,1,0))))))</f>
        <v>3</v>
      </c>
      <c r="G7255" s="786">
        <f>VLOOKUP(C7255,METADATA!$J$5:$Q$29,IF(E7255="HI",2,IF(E7255="LO",6,10))+IF(D7255=1,2,IF(D7255=7,1,(IF(WEEKDAY(B7255)=1,2,IF(WEEKDAY(B7255)=7,1,0))))))</f>
        <v>3</v>
      </c>
      <c r="H7255" s="787">
        <v>7124.25</v>
      </c>
      <c r="I7255" s="788">
        <v>4439.5499267578125</v>
      </c>
      <c r="K7255" s="795">
        <v>0</v>
      </c>
      <c r="M7255" s="798">
        <f t="shared" si="340"/>
        <v>8394.3160301882435</v>
      </c>
      <c r="N7255" s="303"/>
      <c r="S7255" s="786">
        <v>0</v>
      </c>
      <c r="T7255" s="781">
        <f>VLOOKUP(C7255,METADATA!$J$5:$Q$29,IF(E7255="HI",2,IF(E7255="LO",6,10))+IF(S7255=1,2,IF(D7255=7,1,(IF(WEEKDAY(B7255)=1,2,IF(WEEKDAY(B7255)=7,1,0))))))</f>
        <v>3</v>
      </c>
      <c r="U7255" s="781">
        <f>VLOOKUP(C7255,METADATA!$A$5:$H$29,IF(E7255="HI",2,IF(E7255="LO",6,10))+IF(S7255=1,2,IF(D7255=7,1,(IF(WEEKDAY(B7255)=1,2,IF(WEEKDAY(B7255)=7,1,0))))))</f>
        <v>3</v>
      </c>
    </row>
    <row r="7256" spans="2:21" ht="13.95" customHeight="1" x14ac:dyDescent="0.25">
      <c r="B7256" s="784">
        <f t="shared" si="338"/>
        <v>45685</v>
      </c>
      <c r="C7256" s="785">
        <v>4</v>
      </c>
      <c r="D7256" s="786">
        <f>IFERROR((INDEX(METADATA!$T$2:$T$20,MATCH(B7256,METADATA!$S$2:$S$20,0))),0)</f>
        <v>0</v>
      </c>
      <c r="E7256" s="785" t="str">
        <f t="shared" si="339"/>
        <v>LO</v>
      </c>
      <c r="F7256" s="786">
        <f>VLOOKUP(C7256,METADATA!$A$5:$H$29,IF(E7256="HI",2,IF(E7256="LO",6,10))+IF(D7256=1,2,IF(D7256=7,1,(IF(WEEKDAY(B7256)=1,2,IF(WEEKDAY(B7256)=7,1,0))))))</f>
        <v>3</v>
      </c>
      <c r="G7256" s="786">
        <f>VLOOKUP(C7256,METADATA!$J$5:$Q$29,IF(E7256="HI",2,IF(E7256="LO",6,10))+IF(D7256=1,2,IF(D7256=7,1,(IF(WEEKDAY(B7256)=1,2,IF(WEEKDAY(B7256)=7,1,0))))))</f>
        <v>3</v>
      </c>
      <c r="H7256" s="787">
        <v>7382.75</v>
      </c>
      <c r="I7256" s="788">
        <v>4504.8349304199219</v>
      </c>
      <c r="K7256" s="795">
        <v>870.51250000000005</v>
      </c>
      <c r="M7256" s="798">
        <f t="shared" si="340"/>
        <v>8648.6146470305557</v>
      </c>
      <c r="N7256" s="303"/>
      <c r="S7256" s="786">
        <v>0</v>
      </c>
      <c r="T7256" s="781">
        <f>VLOOKUP(C7256,METADATA!$J$5:$Q$29,IF(E7256="HI",2,IF(E7256="LO",6,10))+IF(S7256=1,2,IF(D7256=7,1,(IF(WEEKDAY(B7256)=1,2,IF(WEEKDAY(B7256)=7,1,0))))))</f>
        <v>3</v>
      </c>
      <c r="U7256" s="781">
        <f>VLOOKUP(C7256,METADATA!$A$5:$H$29,IF(E7256="HI",2,IF(E7256="LO",6,10))+IF(S7256=1,2,IF(D7256=7,1,(IF(WEEKDAY(B7256)=1,2,IF(WEEKDAY(B7256)=7,1,0))))))</f>
        <v>3</v>
      </c>
    </row>
    <row r="7257" spans="2:21" ht="13.95" customHeight="1" x14ac:dyDescent="0.25">
      <c r="B7257" s="784">
        <f t="shared" si="338"/>
        <v>45685</v>
      </c>
      <c r="C7257" s="785">
        <v>5</v>
      </c>
      <c r="D7257" s="786">
        <f>IFERROR((INDEX(METADATA!$T$2:$T$20,MATCH(B7257,METADATA!$S$2:$S$20,0))),0)</f>
        <v>0</v>
      </c>
      <c r="E7257" s="785" t="str">
        <f t="shared" si="339"/>
        <v>LO</v>
      </c>
      <c r="F7257" s="786">
        <f>VLOOKUP(C7257,METADATA!$A$5:$H$29,IF(E7257="HI",2,IF(E7257="LO",6,10))+IF(D7257=1,2,IF(D7257=7,1,(IF(WEEKDAY(B7257)=1,2,IF(WEEKDAY(B7257)=7,1,0))))))</f>
        <v>3</v>
      </c>
      <c r="G7257" s="786">
        <f>VLOOKUP(C7257,METADATA!$J$5:$Q$29,IF(E7257="HI",2,IF(E7257="LO",6,10))+IF(D7257=1,2,IF(D7257=7,1,(IF(WEEKDAY(B7257)=1,2,IF(WEEKDAY(B7257)=7,1,0))))))</f>
        <v>3</v>
      </c>
      <c r="H7257" s="787">
        <v>7712.5</v>
      </c>
      <c r="I7257" s="788">
        <v>4474.1449584960938</v>
      </c>
      <c r="K7257" s="795">
        <v>865.8125</v>
      </c>
      <c r="M7257" s="798">
        <f t="shared" si="340"/>
        <v>8916.3125427295345</v>
      </c>
      <c r="N7257" s="303"/>
      <c r="S7257" s="786">
        <v>0</v>
      </c>
      <c r="T7257" s="781">
        <f>VLOOKUP(C7257,METADATA!$J$5:$Q$29,IF(E7257="HI",2,IF(E7257="LO",6,10))+IF(S7257=1,2,IF(D7257=7,1,(IF(WEEKDAY(B7257)=1,2,IF(WEEKDAY(B7257)=7,1,0))))))</f>
        <v>3</v>
      </c>
      <c r="U7257" s="781">
        <f>VLOOKUP(C7257,METADATA!$A$5:$H$29,IF(E7257="HI",2,IF(E7257="LO",6,10))+IF(S7257=1,2,IF(D7257=7,1,(IF(WEEKDAY(B7257)=1,2,IF(WEEKDAY(B7257)=7,1,0))))))</f>
        <v>3</v>
      </c>
    </row>
    <row r="7258" spans="2:21" ht="13.95" customHeight="1" x14ac:dyDescent="0.25">
      <c r="B7258" s="784">
        <f t="shared" si="338"/>
        <v>45685</v>
      </c>
      <c r="C7258" s="785">
        <v>6</v>
      </c>
      <c r="D7258" s="786">
        <f>IFERROR((INDEX(METADATA!$T$2:$T$20,MATCH(B7258,METADATA!$S$2:$S$20,0))),0)</f>
        <v>0</v>
      </c>
      <c r="E7258" s="785" t="str">
        <f t="shared" si="339"/>
        <v>LO</v>
      </c>
      <c r="F7258" s="786">
        <f>VLOOKUP(C7258,METADATA!$A$5:$H$29,IF(E7258="HI",2,IF(E7258="LO",6,10))+IF(D7258=1,2,IF(D7258=7,1,(IF(WEEKDAY(B7258)=1,2,IF(WEEKDAY(B7258)=7,1,0))))))</f>
        <v>2</v>
      </c>
      <c r="G7258" s="786">
        <f>VLOOKUP(C7258,METADATA!$J$5:$Q$29,IF(E7258="HI",2,IF(E7258="LO",6,10))+IF(D7258=1,2,IF(D7258=7,1,(IF(WEEKDAY(B7258)=1,2,IF(WEEKDAY(B7258)=7,1,0))))))</f>
        <v>2</v>
      </c>
      <c r="H7258" s="787">
        <v>8489.75</v>
      </c>
      <c r="I7258" s="788">
        <v>3986.864990234375</v>
      </c>
      <c r="K7258" s="795">
        <v>834.63750000000005</v>
      </c>
      <c r="M7258" s="798">
        <f t="shared" si="340"/>
        <v>9379.282889051623</v>
      </c>
      <c r="N7258" s="303"/>
      <c r="S7258" s="786">
        <v>0</v>
      </c>
      <c r="T7258" s="781">
        <f>VLOOKUP(C7258,METADATA!$J$5:$Q$29,IF(E7258="HI",2,IF(E7258="LO",6,10))+IF(S7258=1,2,IF(D7258=7,1,(IF(WEEKDAY(B7258)=1,2,IF(WEEKDAY(B7258)=7,1,0))))))</f>
        <v>2</v>
      </c>
      <c r="U7258" s="781">
        <f>VLOOKUP(C7258,METADATA!$A$5:$H$29,IF(E7258="HI",2,IF(E7258="LO",6,10))+IF(S7258=1,2,IF(D7258=7,1,(IF(WEEKDAY(B7258)=1,2,IF(WEEKDAY(B7258)=7,1,0))))))</f>
        <v>2</v>
      </c>
    </row>
    <row r="7259" spans="2:21" ht="13.95" customHeight="1" x14ac:dyDescent="0.25">
      <c r="B7259" s="784">
        <f t="shared" si="338"/>
        <v>45685</v>
      </c>
      <c r="C7259" s="785">
        <v>7</v>
      </c>
      <c r="D7259" s="786">
        <f>IFERROR((INDEX(METADATA!$T$2:$T$20,MATCH(B7259,METADATA!$S$2:$S$20,0))),0)</f>
        <v>0</v>
      </c>
      <c r="E7259" s="785" t="str">
        <f t="shared" si="339"/>
        <v>LO</v>
      </c>
      <c r="F7259" s="786">
        <f>VLOOKUP(C7259,METADATA!$A$5:$H$29,IF(E7259="HI",2,IF(E7259="LO",6,10))+IF(D7259=1,2,IF(D7259=7,1,(IF(WEEKDAY(B7259)=1,2,IF(WEEKDAY(B7259)=7,1,0))))))</f>
        <v>1</v>
      </c>
      <c r="G7259" s="786">
        <f>VLOOKUP(C7259,METADATA!$J$5:$Q$29,IF(E7259="HI",2,IF(E7259="LO",6,10))+IF(D7259=1,2,IF(D7259=7,1,(IF(WEEKDAY(B7259)=1,2,IF(WEEKDAY(B7259)=7,1,0))))))</f>
        <v>1</v>
      </c>
      <c r="H7259" s="787">
        <v>9485.75</v>
      </c>
      <c r="I7259" s="788">
        <v>3533.9800109863281</v>
      </c>
      <c r="K7259" s="795">
        <v>847.33749999999998</v>
      </c>
      <c r="M7259" s="798">
        <f t="shared" si="340"/>
        <v>10122.670980554041</v>
      </c>
      <c r="N7259" s="303"/>
      <c r="S7259" s="786">
        <v>0</v>
      </c>
      <c r="T7259" s="781">
        <f>VLOOKUP(C7259,METADATA!$J$5:$Q$29,IF(E7259="HI",2,IF(E7259="LO",6,10))+IF(S7259=1,2,IF(D7259=7,1,(IF(WEEKDAY(B7259)=1,2,IF(WEEKDAY(B7259)=7,1,0))))))</f>
        <v>1</v>
      </c>
      <c r="U7259" s="781">
        <f>VLOOKUP(C7259,METADATA!$A$5:$H$29,IF(E7259="HI",2,IF(E7259="LO",6,10))+IF(S7259=1,2,IF(D7259=7,1,(IF(WEEKDAY(B7259)=1,2,IF(WEEKDAY(B7259)=7,1,0))))))</f>
        <v>1</v>
      </c>
    </row>
    <row r="7260" spans="2:21" ht="13.95" customHeight="1" x14ac:dyDescent="0.25">
      <c r="B7260" s="784">
        <f t="shared" ref="B7260:B7323" si="341">B7236+1</f>
        <v>45685</v>
      </c>
      <c r="C7260" s="785">
        <v>8</v>
      </c>
      <c r="D7260" s="786">
        <f>IFERROR((INDEX(METADATA!$T$2:$T$20,MATCH(B7260,METADATA!$S$2:$S$20,0))),0)</f>
        <v>0</v>
      </c>
      <c r="E7260" s="785" t="str">
        <f t="shared" si="339"/>
        <v>LO</v>
      </c>
      <c r="F7260" s="786">
        <f>VLOOKUP(C7260,METADATA!$A$5:$H$29,IF(E7260="HI",2,IF(E7260="LO",6,10))+IF(D7260=1,2,IF(D7260=7,1,(IF(WEEKDAY(B7260)=1,2,IF(WEEKDAY(B7260)=7,1,0))))))</f>
        <v>1</v>
      </c>
      <c r="G7260" s="786">
        <f>VLOOKUP(C7260,METADATA!$J$5:$Q$29,IF(E7260="HI",2,IF(E7260="LO",6,10))+IF(D7260=1,2,IF(D7260=7,1,(IF(WEEKDAY(B7260)=1,2,IF(WEEKDAY(B7260)=7,1,0))))))</f>
        <v>1</v>
      </c>
      <c r="H7260" s="787">
        <v>10554</v>
      </c>
      <c r="I7260" s="788">
        <v>4170.739990234375</v>
      </c>
      <c r="K7260" s="795">
        <v>851.61249999999995</v>
      </c>
      <c r="M7260" s="798">
        <f t="shared" si="340"/>
        <v>11348.215192978156</v>
      </c>
      <c r="N7260" s="303"/>
      <c r="S7260" s="786">
        <v>0</v>
      </c>
      <c r="T7260" s="781">
        <f>VLOOKUP(C7260,METADATA!$J$5:$Q$29,IF(E7260="HI",2,IF(E7260="LO",6,10))+IF(S7260=1,2,IF(D7260=7,1,(IF(WEEKDAY(B7260)=1,2,IF(WEEKDAY(B7260)=7,1,0))))))</f>
        <v>1</v>
      </c>
      <c r="U7260" s="781">
        <f>VLOOKUP(C7260,METADATA!$A$5:$H$29,IF(E7260="HI",2,IF(E7260="LO",6,10))+IF(S7260=1,2,IF(D7260=7,1,(IF(WEEKDAY(B7260)=1,2,IF(WEEKDAY(B7260)=7,1,0))))))</f>
        <v>1</v>
      </c>
    </row>
    <row r="7261" spans="2:21" ht="13.95" customHeight="1" x14ac:dyDescent="0.25">
      <c r="B7261" s="784">
        <f t="shared" si="341"/>
        <v>45685</v>
      </c>
      <c r="C7261" s="785">
        <v>9</v>
      </c>
      <c r="D7261" s="786">
        <f>IFERROR((INDEX(METADATA!$T$2:$T$20,MATCH(B7261,METADATA!$S$2:$S$20,0))),0)</f>
        <v>0</v>
      </c>
      <c r="E7261" s="785" t="str">
        <f t="shared" si="339"/>
        <v>LO</v>
      </c>
      <c r="F7261" s="786">
        <f>VLOOKUP(C7261,METADATA!$A$5:$H$29,IF(E7261="HI",2,IF(E7261="LO",6,10))+IF(D7261=1,2,IF(D7261=7,1,(IF(WEEKDAY(B7261)=1,2,IF(WEEKDAY(B7261)=7,1,0))))))</f>
        <v>2</v>
      </c>
      <c r="G7261" s="786">
        <f>VLOOKUP(C7261,METADATA!$J$5:$Q$29,IF(E7261="HI",2,IF(E7261="LO",6,10))+IF(D7261=1,2,IF(D7261=7,1,(IF(WEEKDAY(B7261)=1,2,IF(WEEKDAY(B7261)=7,1,0))))))</f>
        <v>1</v>
      </c>
      <c r="H7261" s="787">
        <v>11222</v>
      </c>
      <c r="I7261" s="788">
        <v>4335.4248962402344</v>
      </c>
      <c r="K7261" s="795">
        <v>856.5</v>
      </c>
      <c r="M7261" s="798">
        <f t="shared" si="340"/>
        <v>12030.344676314957</v>
      </c>
      <c r="N7261" s="303"/>
      <c r="S7261" s="786">
        <v>0</v>
      </c>
      <c r="T7261" s="781">
        <f>VLOOKUP(C7261,METADATA!$J$5:$Q$29,IF(E7261="HI",2,IF(E7261="LO",6,10))+IF(S7261=1,2,IF(D7261=7,1,(IF(WEEKDAY(B7261)=1,2,IF(WEEKDAY(B7261)=7,1,0))))))</f>
        <v>1</v>
      </c>
      <c r="U7261" s="781">
        <f>VLOOKUP(C7261,METADATA!$A$5:$H$29,IF(E7261="HI",2,IF(E7261="LO",6,10))+IF(S7261=1,2,IF(D7261=7,1,(IF(WEEKDAY(B7261)=1,2,IF(WEEKDAY(B7261)=7,1,0))))))</f>
        <v>2</v>
      </c>
    </row>
    <row r="7262" spans="2:21" ht="13.95" customHeight="1" x14ac:dyDescent="0.25">
      <c r="B7262" s="784">
        <f t="shared" si="341"/>
        <v>45685</v>
      </c>
      <c r="C7262" s="785">
        <v>10</v>
      </c>
      <c r="D7262" s="786">
        <f>IFERROR((INDEX(METADATA!$T$2:$T$20,MATCH(B7262,METADATA!$S$2:$S$20,0))),0)</f>
        <v>0</v>
      </c>
      <c r="E7262" s="785" t="str">
        <f t="shared" si="339"/>
        <v>LO</v>
      </c>
      <c r="F7262" s="786">
        <f>VLOOKUP(C7262,METADATA!$A$5:$H$29,IF(E7262="HI",2,IF(E7262="LO",6,10))+IF(D7262=1,2,IF(D7262=7,1,(IF(WEEKDAY(B7262)=1,2,IF(WEEKDAY(B7262)=7,1,0))))))</f>
        <v>2</v>
      </c>
      <c r="G7262" s="786">
        <f>VLOOKUP(C7262,METADATA!$J$5:$Q$29,IF(E7262="HI",2,IF(E7262="LO",6,10))+IF(D7262=1,2,IF(D7262=7,1,(IF(WEEKDAY(B7262)=1,2,IF(WEEKDAY(B7262)=7,1,0))))))</f>
        <v>2</v>
      </c>
      <c r="H7262" s="787">
        <v>11476.5</v>
      </c>
      <c r="I7262" s="788">
        <v>4315.2250671386719</v>
      </c>
      <c r="K7262" s="795">
        <v>824.32500000000005</v>
      </c>
      <c r="M7262" s="798">
        <f t="shared" si="340"/>
        <v>12260.963242342012</v>
      </c>
      <c r="N7262" s="303"/>
      <c r="S7262" s="786">
        <v>0</v>
      </c>
      <c r="T7262" s="781">
        <f>VLOOKUP(C7262,METADATA!$J$5:$Q$29,IF(E7262="HI",2,IF(E7262="LO",6,10))+IF(S7262=1,2,IF(D7262=7,1,(IF(WEEKDAY(B7262)=1,2,IF(WEEKDAY(B7262)=7,1,0))))))</f>
        <v>2</v>
      </c>
      <c r="U7262" s="781">
        <f>VLOOKUP(C7262,METADATA!$A$5:$H$29,IF(E7262="HI",2,IF(E7262="LO",6,10))+IF(S7262=1,2,IF(D7262=7,1,(IF(WEEKDAY(B7262)=1,2,IF(WEEKDAY(B7262)=7,1,0))))))</f>
        <v>2</v>
      </c>
    </row>
    <row r="7263" spans="2:21" ht="13.95" customHeight="1" x14ac:dyDescent="0.25">
      <c r="B7263" s="784">
        <f t="shared" si="341"/>
        <v>45685</v>
      </c>
      <c r="C7263" s="785">
        <v>11</v>
      </c>
      <c r="D7263" s="786">
        <f>IFERROR((INDEX(METADATA!$T$2:$T$20,MATCH(B7263,METADATA!$S$2:$S$20,0))),0)</f>
        <v>0</v>
      </c>
      <c r="E7263" s="785" t="str">
        <f t="shared" si="339"/>
        <v>LO</v>
      </c>
      <c r="F7263" s="786">
        <f>VLOOKUP(C7263,METADATA!$A$5:$H$29,IF(E7263="HI",2,IF(E7263="LO",6,10))+IF(D7263=1,2,IF(D7263=7,1,(IF(WEEKDAY(B7263)=1,2,IF(WEEKDAY(B7263)=7,1,0))))))</f>
        <v>2</v>
      </c>
      <c r="G7263" s="786">
        <f>VLOOKUP(C7263,METADATA!$J$5:$Q$29,IF(E7263="HI",2,IF(E7263="LO",6,10))+IF(D7263=1,2,IF(D7263=7,1,(IF(WEEKDAY(B7263)=1,2,IF(WEEKDAY(B7263)=7,1,0))))))</f>
        <v>2</v>
      </c>
      <c r="H7263" s="787">
        <v>11703.75</v>
      </c>
      <c r="I7263" s="788">
        <v>4280.64501953125</v>
      </c>
      <c r="K7263" s="795">
        <v>882.73749999999995</v>
      </c>
      <c r="M7263" s="798">
        <f t="shared" si="340"/>
        <v>12462.009703323845</v>
      </c>
      <c r="N7263" s="303"/>
      <c r="S7263" s="786">
        <v>0</v>
      </c>
      <c r="T7263" s="781">
        <f>VLOOKUP(C7263,METADATA!$J$5:$Q$29,IF(E7263="HI",2,IF(E7263="LO",6,10))+IF(S7263=1,2,IF(D7263=7,1,(IF(WEEKDAY(B7263)=1,2,IF(WEEKDAY(B7263)=7,1,0))))))</f>
        <v>2</v>
      </c>
      <c r="U7263" s="781">
        <f>VLOOKUP(C7263,METADATA!$A$5:$H$29,IF(E7263="HI",2,IF(E7263="LO",6,10))+IF(S7263=1,2,IF(D7263=7,1,(IF(WEEKDAY(B7263)=1,2,IF(WEEKDAY(B7263)=7,1,0))))))</f>
        <v>2</v>
      </c>
    </row>
    <row r="7264" spans="2:21" ht="13.95" customHeight="1" x14ac:dyDescent="0.25">
      <c r="B7264" s="784">
        <f t="shared" si="341"/>
        <v>45685</v>
      </c>
      <c r="C7264" s="785">
        <v>12</v>
      </c>
      <c r="D7264" s="786">
        <f>IFERROR((INDEX(METADATA!$T$2:$T$20,MATCH(B7264,METADATA!$S$2:$S$20,0))),0)</f>
        <v>0</v>
      </c>
      <c r="E7264" s="785" t="str">
        <f t="shared" si="339"/>
        <v>LO</v>
      </c>
      <c r="F7264" s="786">
        <f>VLOOKUP(C7264,METADATA!$A$5:$H$29,IF(E7264="HI",2,IF(E7264="LO",6,10))+IF(D7264=1,2,IF(D7264=7,1,(IF(WEEKDAY(B7264)=1,2,IF(WEEKDAY(B7264)=7,1,0))))))</f>
        <v>2</v>
      </c>
      <c r="G7264" s="786">
        <f>VLOOKUP(C7264,METADATA!$J$5:$Q$29,IF(E7264="HI",2,IF(E7264="LO",6,10))+IF(D7264=1,2,IF(D7264=7,1,(IF(WEEKDAY(B7264)=1,2,IF(WEEKDAY(B7264)=7,1,0))))))</f>
        <v>2</v>
      </c>
      <c r="H7264" s="787">
        <v>11889</v>
      </c>
      <c r="I7264" s="788">
        <v>4225.1500244140625</v>
      </c>
      <c r="K7264" s="795">
        <v>909.3125</v>
      </c>
      <c r="M7264" s="798">
        <f t="shared" si="340"/>
        <v>12617.45670604049</v>
      </c>
      <c r="N7264" s="303"/>
      <c r="S7264" s="786">
        <v>0</v>
      </c>
      <c r="T7264" s="781">
        <f>VLOOKUP(C7264,METADATA!$J$5:$Q$29,IF(E7264="HI",2,IF(E7264="LO",6,10))+IF(S7264=1,2,IF(D7264=7,1,(IF(WEEKDAY(B7264)=1,2,IF(WEEKDAY(B7264)=7,1,0))))))</f>
        <v>2</v>
      </c>
      <c r="U7264" s="781">
        <f>VLOOKUP(C7264,METADATA!$A$5:$H$29,IF(E7264="HI",2,IF(E7264="LO",6,10))+IF(S7264=1,2,IF(D7264=7,1,(IF(WEEKDAY(B7264)=1,2,IF(WEEKDAY(B7264)=7,1,0))))))</f>
        <v>2</v>
      </c>
    </row>
    <row r="7265" spans="2:21" ht="13.95" customHeight="1" x14ac:dyDescent="0.25">
      <c r="B7265" s="784">
        <f t="shared" si="341"/>
        <v>45685</v>
      </c>
      <c r="C7265" s="785">
        <v>13</v>
      </c>
      <c r="D7265" s="786">
        <f>IFERROR((INDEX(METADATA!$T$2:$T$20,MATCH(B7265,METADATA!$S$2:$S$20,0))),0)</f>
        <v>0</v>
      </c>
      <c r="E7265" s="785" t="str">
        <f t="shared" si="339"/>
        <v>LO</v>
      </c>
      <c r="F7265" s="786">
        <f>VLOOKUP(C7265,METADATA!$A$5:$H$29,IF(E7265="HI",2,IF(E7265="LO",6,10))+IF(D7265=1,2,IF(D7265=7,1,(IF(WEEKDAY(B7265)=1,2,IF(WEEKDAY(B7265)=7,1,0))))))</f>
        <v>2</v>
      </c>
      <c r="G7265" s="786">
        <f>VLOOKUP(C7265,METADATA!$J$5:$Q$29,IF(E7265="HI",2,IF(E7265="LO",6,10))+IF(D7265=1,2,IF(D7265=7,1,(IF(WEEKDAY(B7265)=1,2,IF(WEEKDAY(B7265)=7,1,0))))))</f>
        <v>2</v>
      </c>
      <c r="H7265" s="787">
        <v>11678.25</v>
      </c>
      <c r="I7265" s="788">
        <v>4206.304931640625</v>
      </c>
      <c r="K7265" s="795">
        <v>905.6</v>
      </c>
      <c r="M7265" s="798">
        <f t="shared" si="340"/>
        <v>12412.675950029641</v>
      </c>
      <c r="N7265" s="303"/>
      <c r="S7265" s="786">
        <v>0</v>
      </c>
      <c r="T7265" s="781">
        <f>VLOOKUP(C7265,METADATA!$J$5:$Q$29,IF(E7265="HI",2,IF(E7265="LO",6,10))+IF(S7265=1,2,IF(D7265=7,1,(IF(WEEKDAY(B7265)=1,2,IF(WEEKDAY(B7265)=7,1,0))))))</f>
        <v>2</v>
      </c>
      <c r="U7265" s="781">
        <f>VLOOKUP(C7265,METADATA!$A$5:$H$29,IF(E7265="HI",2,IF(E7265="LO",6,10))+IF(S7265=1,2,IF(D7265=7,1,(IF(WEEKDAY(B7265)=1,2,IF(WEEKDAY(B7265)=7,1,0))))))</f>
        <v>2</v>
      </c>
    </row>
    <row r="7266" spans="2:21" ht="13.95" customHeight="1" x14ac:dyDescent="0.25">
      <c r="B7266" s="784">
        <f t="shared" si="341"/>
        <v>45685</v>
      </c>
      <c r="C7266" s="785">
        <v>14</v>
      </c>
      <c r="D7266" s="786">
        <f>IFERROR((INDEX(METADATA!$T$2:$T$20,MATCH(B7266,METADATA!$S$2:$S$20,0))),0)</f>
        <v>0</v>
      </c>
      <c r="E7266" s="785" t="str">
        <f t="shared" si="339"/>
        <v>LO</v>
      </c>
      <c r="F7266" s="786">
        <f>VLOOKUP(C7266,METADATA!$A$5:$H$29,IF(E7266="HI",2,IF(E7266="LO",6,10))+IF(D7266=1,2,IF(D7266=7,1,(IF(WEEKDAY(B7266)=1,2,IF(WEEKDAY(B7266)=7,1,0))))))</f>
        <v>2</v>
      </c>
      <c r="G7266" s="786">
        <f>VLOOKUP(C7266,METADATA!$J$5:$Q$29,IF(E7266="HI",2,IF(E7266="LO",6,10))+IF(D7266=1,2,IF(D7266=7,1,(IF(WEEKDAY(B7266)=1,2,IF(WEEKDAY(B7266)=7,1,0))))))</f>
        <v>2</v>
      </c>
      <c r="H7266" s="787">
        <v>11549.75</v>
      </c>
      <c r="I7266" s="788">
        <v>4294.06005859375</v>
      </c>
      <c r="K7266" s="795">
        <v>913.98749999999995</v>
      </c>
      <c r="M7266" s="798">
        <f t="shared" si="340"/>
        <v>12322.162020088446</v>
      </c>
      <c r="N7266" s="303"/>
      <c r="S7266" s="786">
        <v>0</v>
      </c>
      <c r="T7266" s="781">
        <f>VLOOKUP(C7266,METADATA!$J$5:$Q$29,IF(E7266="HI",2,IF(E7266="LO",6,10))+IF(S7266=1,2,IF(D7266=7,1,(IF(WEEKDAY(B7266)=1,2,IF(WEEKDAY(B7266)=7,1,0))))))</f>
        <v>2</v>
      </c>
      <c r="U7266" s="781">
        <f>VLOOKUP(C7266,METADATA!$A$5:$H$29,IF(E7266="HI",2,IF(E7266="LO",6,10))+IF(S7266=1,2,IF(D7266=7,1,(IF(WEEKDAY(B7266)=1,2,IF(WEEKDAY(B7266)=7,1,0))))))</f>
        <v>2</v>
      </c>
    </row>
    <row r="7267" spans="2:21" ht="13.95" customHeight="1" x14ac:dyDescent="0.25">
      <c r="B7267" s="784">
        <f t="shared" si="341"/>
        <v>45685</v>
      </c>
      <c r="C7267" s="785">
        <v>15</v>
      </c>
      <c r="D7267" s="786">
        <f>IFERROR((INDEX(METADATA!$T$2:$T$20,MATCH(B7267,METADATA!$S$2:$S$20,0))),0)</f>
        <v>0</v>
      </c>
      <c r="E7267" s="785" t="str">
        <f t="shared" si="339"/>
        <v>LO</v>
      </c>
      <c r="F7267" s="786">
        <f>VLOOKUP(C7267,METADATA!$A$5:$H$29,IF(E7267="HI",2,IF(E7267="LO",6,10))+IF(D7267=1,2,IF(D7267=7,1,(IF(WEEKDAY(B7267)=1,2,IF(WEEKDAY(B7267)=7,1,0))))))</f>
        <v>2</v>
      </c>
      <c r="G7267" s="786">
        <f>VLOOKUP(C7267,METADATA!$J$5:$Q$29,IF(E7267="HI",2,IF(E7267="LO",6,10))+IF(D7267=1,2,IF(D7267=7,1,(IF(WEEKDAY(B7267)=1,2,IF(WEEKDAY(B7267)=7,1,0))))))</f>
        <v>2</v>
      </c>
      <c r="H7267" s="787">
        <v>11656.75</v>
      </c>
      <c r="I7267" s="788">
        <v>4392.4350891113281</v>
      </c>
      <c r="K7267" s="795">
        <v>902.26250000000005</v>
      </c>
      <c r="M7267" s="798">
        <f t="shared" si="340"/>
        <v>12456.857813050467</v>
      </c>
      <c r="N7267" s="303"/>
      <c r="S7267" s="786">
        <v>0</v>
      </c>
      <c r="T7267" s="781">
        <f>VLOOKUP(C7267,METADATA!$J$5:$Q$29,IF(E7267="HI",2,IF(E7267="LO",6,10))+IF(S7267=1,2,IF(D7267=7,1,(IF(WEEKDAY(B7267)=1,2,IF(WEEKDAY(B7267)=7,1,0))))))</f>
        <v>2</v>
      </c>
      <c r="U7267" s="781">
        <f>VLOOKUP(C7267,METADATA!$A$5:$H$29,IF(E7267="HI",2,IF(E7267="LO",6,10))+IF(S7267=1,2,IF(D7267=7,1,(IF(WEEKDAY(B7267)=1,2,IF(WEEKDAY(B7267)=7,1,0))))))</f>
        <v>2</v>
      </c>
    </row>
    <row r="7268" spans="2:21" ht="13.95" customHeight="1" x14ac:dyDescent="0.25">
      <c r="B7268" s="784">
        <f t="shared" si="341"/>
        <v>45685</v>
      </c>
      <c r="C7268" s="785">
        <v>16</v>
      </c>
      <c r="D7268" s="786">
        <f>IFERROR((INDEX(METADATA!$T$2:$T$20,MATCH(B7268,METADATA!$S$2:$S$20,0))),0)</f>
        <v>0</v>
      </c>
      <c r="E7268" s="785" t="str">
        <f t="shared" si="339"/>
        <v>LO</v>
      </c>
      <c r="F7268" s="786">
        <f>VLOOKUP(C7268,METADATA!$A$5:$H$29,IF(E7268="HI",2,IF(E7268="LO",6,10))+IF(D7268=1,2,IF(D7268=7,1,(IF(WEEKDAY(B7268)=1,2,IF(WEEKDAY(B7268)=7,1,0))))))</f>
        <v>2</v>
      </c>
      <c r="G7268" s="786">
        <f>VLOOKUP(C7268,METADATA!$J$5:$Q$29,IF(E7268="HI",2,IF(E7268="LO",6,10))+IF(D7268=1,2,IF(D7268=7,1,(IF(WEEKDAY(B7268)=1,2,IF(WEEKDAY(B7268)=7,1,0))))))</f>
        <v>2</v>
      </c>
      <c r="H7268" s="787">
        <v>12090.25</v>
      </c>
      <c r="I7268" s="788">
        <v>4431.2800903320313</v>
      </c>
      <c r="K7268" s="795">
        <v>933.76250000000005</v>
      </c>
      <c r="M7268" s="798">
        <f t="shared" si="340"/>
        <v>12876.738263297622</v>
      </c>
      <c r="N7268" s="303"/>
      <c r="S7268" s="786">
        <v>0</v>
      </c>
      <c r="T7268" s="781">
        <f>VLOOKUP(C7268,METADATA!$J$5:$Q$29,IF(E7268="HI",2,IF(E7268="LO",6,10))+IF(S7268=1,2,IF(D7268=7,1,(IF(WEEKDAY(B7268)=1,2,IF(WEEKDAY(B7268)=7,1,0))))))</f>
        <v>2</v>
      </c>
      <c r="U7268" s="781">
        <f>VLOOKUP(C7268,METADATA!$A$5:$H$29,IF(E7268="HI",2,IF(E7268="LO",6,10))+IF(S7268=1,2,IF(D7268=7,1,(IF(WEEKDAY(B7268)=1,2,IF(WEEKDAY(B7268)=7,1,0))))))</f>
        <v>2</v>
      </c>
    </row>
    <row r="7269" spans="2:21" ht="13.95" customHeight="1" x14ac:dyDescent="0.25">
      <c r="B7269" s="784">
        <f t="shared" si="341"/>
        <v>45685</v>
      </c>
      <c r="C7269" s="785">
        <v>17</v>
      </c>
      <c r="D7269" s="786">
        <f>IFERROR((INDEX(METADATA!$T$2:$T$20,MATCH(B7269,METADATA!$S$2:$S$20,0))),0)</f>
        <v>0</v>
      </c>
      <c r="E7269" s="785" t="str">
        <f t="shared" si="339"/>
        <v>LO</v>
      </c>
      <c r="F7269" s="786">
        <f>VLOOKUP(C7269,METADATA!$A$5:$H$29,IF(E7269="HI",2,IF(E7269="LO",6,10))+IF(D7269=1,2,IF(D7269=7,1,(IF(WEEKDAY(B7269)=1,2,IF(WEEKDAY(B7269)=7,1,0))))))</f>
        <v>2</v>
      </c>
      <c r="G7269" s="786">
        <f>VLOOKUP(C7269,METADATA!$J$5:$Q$29,IF(E7269="HI",2,IF(E7269="LO",6,10))+IF(D7269=1,2,IF(D7269=7,1,(IF(WEEKDAY(B7269)=1,2,IF(WEEKDAY(B7269)=7,1,0))))))</f>
        <v>2</v>
      </c>
      <c r="H7269" s="787">
        <v>12951.75</v>
      </c>
      <c r="I7269" s="788">
        <v>4431.3700561523438</v>
      </c>
      <c r="K7269" s="795">
        <v>0</v>
      </c>
      <c r="M7269" s="798">
        <f t="shared" si="340"/>
        <v>13688.859289110384</v>
      </c>
      <c r="N7269" s="303"/>
      <c r="S7269" s="786">
        <v>0</v>
      </c>
      <c r="T7269" s="781">
        <f>VLOOKUP(C7269,METADATA!$J$5:$Q$29,IF(E7269="HI",2,IF(E7269="LO",6,10))+IF(S7269=1,2,IF(D7269=7,1,(IF(WEEKDAY(B7269)=1,2,IF(WEEKDAY(B7269)=7,1,0))))))</f>
        <v>2</v>
      </c>
      <c r="U7269" s="781">
        <f>VLOOKUP(C7269,METADATA!$A$5:$H$29,IF(E7269="HI",2,IF(E7269="LO",6,10))+IF(S7269=1,2,IF(D7269=7,1,(IF(WEEKDAY(B7269)=1,2,IF(WEEKDAY(B7269)=7,1,0))))))</f>
        <v>2</v>
      </c>
    </row>
    <row r="7270" spans="2:21" ht="13.95" customHeight="1" x14ac:dyDescent="0.25">
      <c r="B7270" s="784">
        <f t="shared" si="341"/>
        <v>45685</v>
      </c>
      <c r="C7270" s="785">
        <v>18</v>
      </c>
      <c r="D7270" s="786">
        <f>IFERROR((INDEX(METADATA!$T$2:$T$20,MATCH(B7270,METADATA!$S$2:$S$20,0))),0)</f>
        <v>0</v>
      </c>
      <c r="E7270" s="785" t="str">
        <f t="shared" si="339"/>
        <v>LO</v>
      </c>
      <c r="F7270" s="786">
        <f>VLOOKUP(C7270,METADATA!$A$5:$H$29,IF(E7270="HI",2,IF(E7270="LO",6,10))+IF(D7270=1,2,IF(D7270=7,1,(IF(WEEKDAY(B7270)=1,2,IF(WEEKDAY(B7270)=7,1,0))))))</f>
        <v>1</v>
      </c>
      <c r="G7270" s="786">
        <f>VLOOKUP(C7270,METADATA!$J$5:$Q$29,IF(E7270="HI",2,IF(E7270="LO",6,10))+IF(D7270=1,2,IF(D7270=7,1,(IF(WEEKDAY(B7270)=1,2,IF(WEEKDAY(B7270)=7,1,0))))))</f>
        <v>1</v>
      </c>
      <c r="H7270" s="787">
        <v>13782.75</v>
      </c>
      <c r="I7270" s="788">
        <v>4462.2100219726563</v>
      </c>
      <c r="K7270" s="795">
        <v>0</v>
      </c>
      <c r="M7270" s="798">
        <f t="shared" si="340"/>
        <v>14487.080998002779</v>
      </c>
      <c r="N7270" s="303"/>
      <c r="S7270" s="786">
        <v>0</v>
      </c>
      <c r="T7270" s="781">
        <f>VLOOKUP(C7270,METADATA!$J$5:$Q$29,IF(E7270="HI",2,IF(E7270="LO",6,10))+IF(S7270=1,2,IF(D7270=7,1,(IF(WEEKDAY(B7270)=1,2,IF(WEEKDAY(B7270)=7,1,0))))))</f>
        <v>1</v>
      </c>
      <c r="U7270" s="781">
        <f>VLOOKUP(C7270,METADATA!$A$5:$H$29,IF(E7270="HI",2,IF(E7270="LO",6,10))+IF(S7270=1,2,IF(D7270=7,1,(IF(WEEKDAY(B7270)=1,2,IF(WEEKDAY(B7270)=7,1,0))))))</f>
        <v>1</v>
      </c>
    </row>
    <row r="7271" spans="2:21" ht="13.95" customHeight="1" x14ac:dyDescent="0.25">
      <c r="B7271" s="784">
        <f t="shared" si="341"/>
        <v>45685</v>
      </c>
      <c r="C7271" s="785">
        <v>19</v>
      </c>
      <c r="D7271" s="786">
        <f>IFERROR((INDEX(METADATA!$T$2:$T$20,MATCH(B7271,METADATA!$S$2:$S$20,0))),0)</f>
        <v>0</v>
      </c>
      <c r="E7271" s="785" t="str">
        <f t="shared" si="339"/>
        <v>LO</v>
      </c>
      <c r="F7271" s="786">
        <f>VLOOKUP(C7271,METADATA!$A$5:$H$29,IF(E7271="HI",2,IF(E7271="LO",6,10))+IF(D7271=1,2,IF(D7271=7,1,(IF(WEEKDAY(B7271)=1,2,IF(WEEKDAY(B7271)=7,1,0))))))</f>
        <v>1</v>
      </c>
      <c r="G7271" s="786">
        <f>VLOOKUP(C7271,METADATA!$J$5:$Q$29,IF(E7271="HI",2,IF(E7271="LO",6,10))+IF(D7271=1,2,IF(D7271=7,1,(IF(WEEKDAY(B7271)=1,2,IF(WEEKDAY(B7271)=7,1,0))))))</f>
        <v>1</v>
      </c>
      <c r="H7271" s="787">
        <v>12595.5</v>
      </c>
      <c r="I7271" s="788">
        <v>4426.0400085449219</v>
      </c>
      <c r="K7271" s="795">
        <v>0</v>
      </c>
      <c r="M7271" s="798">
        <f t="shared" si="340"/>
        <v>13350.522476938509</v>
      </c>
      <c r="N7271" s="303"/>
      <c r="S7271" s="786">
        <v>0</v>
      </c>
      <c r="T7271" s="781">
        <f>VLOOKUP(C7271,METADATA!$J$5:$Q$29,IF(E7271="HI",2,IF(E7271="LO",6,10))+IF(S7271=1,2,IF(D7271=7,1,(IF(WEEKDAY(B7271)=1,2,IF(WEEKDAY(B7271)=7,1,0))))))</f>
        <v>1</v>
      </c>
      <c r="U7271" s="781">
        <f>VLOOKUP(C7271,METADATA!$A$5:$H$29,IF(E7271="HI",2,IF(E7271="LO",6,10))+IF(S7271=1,2,IF(D7271=7,1,(IF(WEEKDAY(B7271)=1,2,IF(WEEKDAY(B7271)=7,1,0))))))</f>
        <v>1</v>
      </c>
    </row>
    <row r="7272" spans="2:21" ht="13.95" customHeight="1" x14ac:dyDescent="0.25">
      <c r="B7272" s="784">
        <f t="shared" si="341"/>
        <v>45685</v>
      </c>
      <c r="C7272" s="785">
        <v>20</v>
      </c>
      <c r="D7272" s="786">
        <f>IFERROR((INDEX(METADATA!$T$2:$T$20,MATCH(B7272,METADATA!$S$2:$S$20,0))),0)</f>
        <v>0</v>
      </c>
      <c r="E7272" s="785" t="str">
        <f t="shared" si="339"/>
        <v>LO</v>
      </c>
      <c r="F7272" s="786">
        <f>VLOOKUP(C7272,METADATA!$A$5:$H$29,IF(E7272="HI",2,IF(E7272="LO",6,10))+IF(D7272=1,2,IF(D7272=7,1,(IF(WEEKDAY(B7272)=1,2,IF(WEEKDAY(B7272)=7,1,0))))))</f>
        <v>1</v>
      </c>
      <c r="G7272" s="786">
        <f>VLOOKUP(C7272,METADATA!$J$5:$Q$29,IF(E7272="HI",2,IF(E7272="LO",6,10))+IF(D7272=1,2,IF(D7272=7,1,(IF(WEEKDAY(B7272)=1,2,IF(WEEKDAY(B7272)=7,1,0))))))</f>
        <v>2</v>
      </c>
      <c r="H7272" s="787">
        <v>10952</v>
      </c>
      <c r="I7272" s="788">
        <v>4462.054931640625</v>
      </c>
      <c r="K7272" s="795">
        <v>0</v>
      </c>
      <c r="M7272" s="798">
        <f t="shared" si="340"/>
        <v>11826.082961529502</v>
      </c>
      <c r="N7272" s="303"/>
      <c r="S7272" s="786">
        <v>0</v>
      </c>
      <c r="T7272" s="781">
        <f>VLOOKUP(C7272,METADATA!$J$5:$Q$29,IF(E7272="HI",2,IF(E7272="LO",6,10))+IF(S7272=1,2,IF(D7272=7,1,(IF(WEEKDAY(B7272)=1,2,IF(WEEKDAY(B7272)=7,1,0))))))</f>
        <v>2</v>
      </c>
      <c r="U7272" s="781">
        <f>VLOOKUP(C7272,METADATA!$A$5:$H$29,IF(E7272="HI",2,IF(E7272="LO",6,10))+IF(S7272=1,2,IF(D7272=7,1,(IF(WEEKDAY(B7272)=1,2,IF(WEEKDAY(B7272)=7,1,0))))))</f>
        <v>1</v>
      </c>
    </row>
    <row r="7273" spans="2:21" ht="13.95" customHeight="1" x14ac:dyDescent="0.25">
      <c r="B7273" s="784">
        <f t="shared" si="341"/>
        <v>45685</v>
      </c>
      <c r="C7273" s="785">
        <v>21</v>
      </c>
      <c r="D7273" s="786">
        <f>IFERROR((INDEX(METADATA!$T$2:$T$20,MATCH(B7273,METADATA!$S$2:$S$20,0))),0)</f>
        <v>0</v>
      </c>
      <c r="E7273" s="785" t="str">
        <f t="shared" si="339"/>
        <v>LO</v>
      </c>
      <c r="F7273" s="786">
        <f>VLOOKUP(C7273,METADATA!$A$5:$H$29,IF(E7273="HI",2,IF(E7273="LO",6,10))+IF(D7273=1,2,IF(D7273=7,1,(IF(WEEKDAY(B7273)=1,2,IF(WEEKDAY(B7273)=7,1,0))))))</f>
        <v>2</v>
      </c>
      <c r="G7273" s="786">
        <f>VLOOKUP(C7273,METADATA!$J$5:$Q$29,IF(E7273="HI",2,IF(E7273="LO",6,10))+IF(D7273=1,2,IF(D7273=7,1,(IF(WEEKDAY(B7273)=1,2,IF(WEEKDAY(B7273)=7,1,0))))))</f>
        <v>2</v>
      </c>
      <c r="H7273" s="787">
        <v>10046.5</v>
      </c>
      <c r="I7273" s="788">
        <v>4394.875</v>
      </c>
      <c r="K7273" s="795">
        <v>0</v>
      </c>
      <c r="M7273" s="798">
        <f t="shared" si="340"/>
        <v>10965.72334666642</v>
      </c>
      <c r="N7273" s="303"/>
      <c r="S7273" s="786">
        <v>0</v>
      </c>
      <c r="T7273" s="781">
        <f>VLOOKUP(C7273,METADATA!$J$5:$Q$29,IF(E7273="HI",2,IF(E7273="LO",6,10))+IF(S7273=1,2,IF(D7273=7,1,(IF(WEEKDAY(B7273)=1,2,IF(WEEKDAY(B7273)=7,1,0))))))</f>
        <v>2</v>
      </c>
      <c r="U7273" s="781">
        <f>VLOOKUP(C7273,METADATA!$A$5:$H$29,IF(E7273="HI",2,IF(E7273="LO",6,10))+IF(S7273=1,2,IF(D7273=7,1,(IF(WEEKDAY(B7273)=1,2,IF(WEEKDAY(B7273)=7,1,0))))))</f>
        <v>2</v>
      </c>
    </row>
    <row r="7274" spans="2:21" ht="13.95" customHeight="1" x14ac:dyDescent="0.25">
      <c r="B7274" s="784">
        <f t="shared" si="341"/>
        <v>45685</v>
      </c>
      <c r="C7274" s="785">
        <v>22</v>
      </c>
      <c r="D7274" s="786">
        <f>IFERROR((INDEX(METADATA!$T$2:$T$20,MATCH(B7274,METADATA!$S$2:$S$20,0))),0)</f>
        <v>0</v>
      </c>
      <c r="E7274" s="785" t="str">
        <f t="shared" si="339"/>
        <v>LO</v>
      </c>
      <c r="F7274" s="786">
        <f>VLOOKUP(C7274,METADATA!$A$5:$H$29,IF(E7274="HI",2,IF(E7274="LO",6,10))+IF(D7274=1,2,IF(D7274=7,1,(IF(WEEKDAY(B7274)=1,2,IF(WEEKDAY(B7274)=7,1,0))))))</f>
        <v>3</v>
      </c>
      <c r="G7274" s="786">
        <f>VLOOKUP(C7274,METADATA!$J$5:$Q$29,IF(E7274="HI",2,IF(E7274="LO",6,10))+IF(D7274=1,2,IF(D7274=7,1,(IF(WEEKDAY(B7274)=1,2,IF(WEEKDAY(B7274)=7,1,0))))))</f>
        <v>3</v>
      </c>
      <c r="H7274" s="787">
        <v>9145.5</v>
      </c>
      <c r="I7274" s="788">
        <v>4265.675048828125</v>
      </c>
      <c r="K7274" s="795">
        <v>0</v>
      </c>
      <c r="M7274" s="798">
        <f t="shared" si="340"/>
        <v>10091.390086216805</v>
      </c>
      <c r="N7274" s="303"/>
      <c r="S7274" s="786">
        <v>0</v>
      </c>
      <c r="T7274" s="781">
        <f>VLOOKUP(C7274,METADATA!$J$5:$Q$29,IF(E7274="HI",2,IF(E7274="LO",6,10))+IF(S7274=1,2,IF(D7274=7,1,(IF(WEEKDAY(B7274)=1,2,IF(WEEKDAY(B7274)=7,1,0))))))</f>
        <v>3</v>
      </c>
      <c r="U7274" s="781">
        <f>VLOOKUP(C7274,METADATA!$A$5:$H$29,IF(E7274="HI",2,IF(E7274="LO",6,10))+IF(S7274=1,2,IF(D7274=7,1,(IF(WEEKDAY(B7274)=1,2,IF(WEEKDAY(B7274)=7,1,0))))))</f>
        <v>3</v>
      </c>
    </row>
    <row r="7275" spans="2:21" ht="13.95" customHeight="1" x14ac:dyDescent="0.25">
      <c r="B7275" s="784">
        <f t="shared" si="341"/>
        <v>45685</v>
      </c>
      <c r="C7275" s="785">
        <v>23</v>
      </c>
      <c r="D7275" s="786">
        <f>IFERROR((INDEX(METADATA!$T$2:$T$20,MATCH(B7275,METADATA!$S$2:$S$20,0))),0)</f>
        <v>0</v>
      </c>
      <c r="E7275" s="785" t="str">
        <f t="shared" si="339"/>
        <v>LO</v>
      </c>
      <c r="F7275" s="786">
        <f>VLOOKUP(C7275,METADATA!$A$5:$H$29,IF(E7275="HI",2,IF(E7275="LO",6,10))+IF(D7275=1,2,IF(D7275=7,1,(IF(WEEKDAY(B7275)=1,2,IF(WEEKDAY(B7275)=7,1,0))))))</f>
        <v>3</v>
      </c>
      <c r="G7275" s="786">
        <f>VLOOKUP(C7275,METADATA!$J$5:$Q$29,IF(E7275="HI",2,IF(E7275="LO",6,10))+IF(D7275=1,2,IF(D7275=7,1,(IF(WEEKDAY(B7275)=1,2,IF(WEEKDAY(B7275)=7,1,0))))))</f>
        <v>3</v>
      </c>
      <c r="H7275" s="787">
        <v>8296.75</v>
      </c>
      <c r="I7275" s="788">
        <v>4295.1199951171875</v>
      </c>
      <c r="K7275" s="795">
        <v>0</v>
      </c>
      <c r="M7275" s="798">
        <f t="shared" si="340"/>
        <v>9342.5968731908506</v>
      </c>
      <c r="N7275" s="303"/>
      <c r="S7275" s="786">
        <v>0</v>
      </c>
      <c r="T7275" s="781">
        <f>VLOOKUP(C7275,METADATA!$J$5:$Q$29,IF(E7275="HI",2,IF(E7275="LO",6,10))+IF(S7275=1,2,IF(D7275=7,1,(IF(WEEKDAY(B7275)=1,2,IF(WEEKDAY(B7275)=7,1,0))))))</f>
        <v>3</v>
      </c>
      <c r="U7275" s="781">
        <f>VLOOKUP(C7275,METADATA!$A$5:$H$29,IF(E7275="HI",2,IF(E7275="LO",6,10))+IF(S7275=1,2,IF(D7275=7,1,(IF(WEEKDAY(B7275)=1,2,IF(WEEKDAY(B7275)=7,1,0))))))</f>
        <v>3</v>
      </c>
    </row>
    <row r="7276" spans="2:21" ht="13.95" customHeight="1" x14ac:dyDescent="0.25">
      <c r="B7276" s="784">
        <f t="shared" si="341"/>
        <v>45686</v>
      </c>
      <c r="C7276" s="785">
        <v>0</v>
      </c>
      <c r="D7276" s="786">
        <f>IFERROR((INDEX(METADATA!$T$2:$T$20,MATCH(B7276,METADATA!$S$2:$S$20,0))),0)</f>
        <v>0</v>
      </c>
      <c r="E7276" s="785" t="str">
        <f t="shared" si="339"/>
        <v>LO</v>
      </c>
      <c r="F7276" s="786">
        <f>VLOOKUP(C7276,METADATA!$A$5:$H$29,IF(E7276="HI",2,IF(E7276="LO",6,10))+IF(D7276=1,2,IF(D7276=7,1,(IF(WEEKDAY(B7276)=1,2,IF(WEEKDAY(B7276)=7,1,0))))))</f>
        <v>3</v>
      </c>
      <c r="G7276" s="786">
        <f>VLOOKUP(C7276,METADATA!$J$5:$Q$29,IF(E7276="HI",2,IF(E7276="LO",6,10))+IF(D7276=1,2,IF(D7276=7,1,(IF(WEEKDAY(B7276)=1,2,IF(WEEKDAY(B7276)=7,1,0))))))</f>
        <v>3</v>
      </c>
      <c r="H7276" s="787">
        <v>7744.25</v>
      </c>
      <c r="I7276" s="788">
        <v>4349.4049987792969</v>
      </c>
      <c r="K7276" s="795">
        <v>0</v>
      </c>
      <c r="M7276" s="798">
        <f t="shared" si="340"/>
        <v>8882.0454798377577</v>
      </c>
      <c r="N7276" s="303"/>
      <c r="S7276" s="786">
        <v>0</v>
      </c>
      <c r="T7276" s="781">
        <f>VLOOKUP(C7276,METADATA!$J$5:$Q$29,IF(E7276="HI",2,IF(E7276="LO",6,10))+IF(S7276=1,2,IF(D7276=7,1,(IF(WEEKDAY(B7276)=1,2,IF(WEEKDAY(B7276)=7,1,0))))))</f>
        <v>3</v>
      </c>
      <c r="U7276" s="781">
        <f>VLOOKUP(C7276,METADATA!$A$5:$H$29,IF(E7276="HI",2,IF(E7276="LO",6,10))+IF(S7276=1,2,IF(D7276=7,1,(IF(WEEKDAY(B7276)=1,2,IF(WEEKDAY(B7276)=7,1,0))))))</f>
        <v>3</v>
      </c>
    </row>
    <row r="7277" spans="2:21" ht="13.95" customHeight="1" x14ac:dyDescent="0.25">
      <c r="B7277" s="784">
        <f t="shared" si="341"/>
        <v>45686</v>
      </c>
      <c r="C7277" s="785">
        <v>1</v>
      </c>
      <c r="D7277" s="786">
        <f>IFERROR((INDEX(METADATA!$T$2:$T$20,MATCH(B7277,METADATA!$S$2:$S$20,0))),0)</f>
        <v>0</v>
      </c>
      <c r="E7277" s="785" t="str">
        <f t="shared" si="339"/>
        <v>LO</v>
      </c>
      <c r="F7277" s="786">
        <f>VLOOKUP(C7277,METADATA!$A$5:$H$29,IF(E7277="HI",2,IF(E7277="LO",6,10))+IF(D7277=1,2,IF(D7277=7,1,(IF(WEEKDAY(B7277)=1,2,IF(WEEKDAY(B7277)=7,1,0))))))</f>
        <v>3</v>
      </c>
      <c r="G7277" s="786">
        <f>VLOOKUP(C7277,METADATA!$J$5:$Q$29,IF(E7277="HI",2,IF(E7277="LO",6,10))+IF(D7277=1,2,IF(D7277=7,1,(IF(WEEKDAY(B7277)=1,2,IF(WEEKDAY(B7277)=7,1,0))))))</f>
        <v>3</v>
      </c>
      <c r="H7277" s="787">
        <v>7287</v>
      </c>
      <c r="I7277" s="788">
        <v>4355.8424682617188</v>
      </c>
      <c r="K7277" s="795">
        <v>0</v>
      </c>
      <c r="M7277" s="798">
        <f t="shared" si="340"/>
        <v>8489.6249980969314</v>
      </c>
      <c r="N7277" s="303"/>
      <c r="S7277" s="786">
        <v>0</v>
      </c>
      <c r="T7277" s="781">
        <f>VLOOKUP(C7277,METADATA!$J$5:$Q$29,IF(E7277="HI",2,IF(E7277="LO",6,10))+IF(S7277=1,2,IF(D7277=7,1,(IF(WEEKDAY(B7277)=1,2,IF(WEEKDAY(B7277)=7,1,0))))))</f>
        <v>3</v>
      </c>
      <c r="U7277" s="781">
        <f>VLOOKUP(C7277,METADATA!$A$5:$H$29,IF(E7277="HI",2,IF(E7277="LO",6,10))+IF(S7277=1,2,IF(D7277=7,1,(IF(WEEKDAY(B7277)=1,2,IF(WEEKDAY(B7277)=7,1,0))))))</f>
        <v>3</v>
      </c>
    </row>
    <row r="7278" spans="2:21" ht="13.95" customHeight="1" x14ac:dyDescent="0.25">
      <c r="B7278" s="784">
        <f t="shared" si="341"/>
        <v>45686</v>
      </c>
      <c r="C7278" s="785">
        <v>2</v>
      </c>
      <c r="D7278" s="786">
        <f>IFERROR((INDEX(METADATA!$T$2:$T$20,MATCH(B7278,METADATA!$S$2:$S$20,0))),0)</f>
        <v>0</v>
      </c>
      <c r="E7278" s="785" t="str">
        <f t="shared" si="339"/>
        <v>LO</v>
      </c>
      <c r="F7278" s="786">
        <f>VLOOKUP(C7278,METADATA!$A$5:$H$29,IF(E7278="HI",2,IF(E7278="LO",6,10))+IF(D7278=1,2,IF(D7278=7,1,(IF(WEEKDAY(B7278)=1,2,IF(WEEKDAY(B7278)=7,1,0))))))</f>
        <v>3</v>
      </c>
      <c r="G7278" s="786">
        <f>VLOOKUP(C7278,METADATA!$J$5:$Q$29,IF(E7278="HI",2,IF(E7278="LO",6,10))+IF(D7278=1,2,IF(D7278=7,1,(IF(WEEKDAY(B7278)=1,2,IF(WEEKDAY(B7278)=7,1,0))))))</f>
        <v>3</v>
      </c>
      <c r="H7278" s="787">
        <v>7144.25</v>
      </c>
      <c r="I7278" s="788">
        <v>4428.9949951171875</v>
      </c>
      <c r="K7278" s="795">
        <v>0</v>
      </c>
      <c r="M7278" s="798">
        <f t="shared" si="340"/>
        <v>8405.7304697017917</v>
      </c>
      <c r="N7278" s="303"/>
      <c r="S7278" s="786">
        <v>0</v>
      </c>
      <c r="T7278" s="781">
        <f>VLOOKUP(C7278,METADATA!$J$5:$Q$29,IF(E7278="HI",2,IF(E7278="LO",6,10))+IF(S7278=1,2,IF(D7278=7,1,(IF(WEEKDAY(B7278)=1,2,IF(WEEKDAY(B7278)=7,1,0))))))</f>
        <v>3</v>
      </c>
      <c r="U7278" s="781">
        <f>VLOOKUP(C7278,METADATA!$A$5:$H$29,IF(E7278="HI",2,IF(E7278="LO",6,10))+IF(S7278=1,2,IF(D7278=7,1,(IF(WEEKDAY(B7278)=1,2,IF(WEEKDAY(B7278)=7,1,0))))))</f>
        <v>3</v>
      </c>
    </row>
    <row r="7279" spans="2:21" ht="13.95" customHeight="1" x14ac:dyDescent="0.25">
      <c r="B7279" s="784">
        <f t="shared" si="341"/>
        <v>45686</v>
      </c>
      <c r="C7279" s="785">
        <v>3</v>
      </c>
      <c r="D7279" s="786">
        <f>IFERROR((INDEX(METADATA!$T$2:$T$20,MATCH(B7279,METADATA!$S$2:$S$20,0))),0)</f>
        <v>0</v>
      </c>
      <c r="E7279" s="785" t="str">
        <f t="shared" si="339"/>
        <v>LO</v>
      </c>
      <c r="F7279" s="786">
        <f>VLOOKUP(C7279,METADATA!$A$5:$H$29,IF(E7279="HI",2,IF(E7279="LO",6,10))+IF(D7279=1,2,IF(D7279=7,1,(IF(WEEKDAY(B7279)=1,2,IF(WEEKDAY(B7279)=7,1,0))))))</f>
        <v>3</v>
      </c>
      <c r="G7279" s="786">
        <f>VLOOKUP(C7279,METADATA!$J$5:$Q$29,IF(E7279="HI",2,IF(E7279="LO",6,10))+IF(D7279=1,2,IF(D7279=7,1,(IF(WEEKDAY(B7279)=1,2,IF(WEEKDAY(B7279)=7,1,0))))))</f>
        <v>3</v>
      </c>
      <c r="H7279" s="787">
        <v>7309</v>
      </c>
      <c r="I7279" s="788">
        <v>4374.60009765625</v>
      </c>
      <c r="K7279" s="795">
        <v>0</v>
      </c>
      <c r="M7279" s="798">
        <f t="shared" si="340"/>
        <v>8518.1340101229962</v>
      </c>
      <c r="N7279" s="303"/>
      <c r="S7279" s="786">
        <v>0</v>
      </c>
      <c r="T7279" s="781">
        <f>VLOOKUP(C7279,METADATA!$J$5:$Q$29,IF(E7279="HI",2,IF(E7279="LO",6,10))+IF(S7279=1,2,IF(D7279=7,1,(IF(WEEKDAY(B7279)=1,2,IF(WEEKDAY(B7279)=7,1,0))))))</f>
        <v>3</v>
      </c>
      <c r="U7279" s="781">
        <f>VLOOKUP(C7279,METADATA!$A$5:$H$29,IF(E7279="HI",2,IF(E7279="LO",6,10))+IF(S7279=1,2,IF(D7279=7,1,(IF(WEEKDAY(B7279)=1,2,IF(WEEKDAY(B7279)=7,1,0))))))</f>
        <v>3</v>
      </c>
    </row>
    <row r="7280" spans="2:21" ht="13.95" customHeight="1" x14ac:dyDescent="0.25">
      <c r="B7280" s="784">
        <f t="shared" si="341"/>
        <v>45686</v>
      </c>
      <c r="C7280" s="785">
        <v>4</v>
      </c>
      <c r="D7280" s="786">
        <f>IFERROR((INDEX(METADATA!$T$2:$T$20,MATCH(B7280,METADATA!$S$2:$S$20,0))),0)</f>
        <v>0</v>
      </c>
      <c r="E7280" s="785" t="str">
        <f t="shared" si="339"/>
        <v>LO</v>
      </c>
      <c r="F7280" s="786">
        <f>VLOOKUP(C7280,METADATA!$A$5:$H$29,IF(E7280="HI",2,IF(E7280="LO",6,10))+IF(D7280=1,2,IF(D7280=7,1,(IF(WEEKDAY(B7280)=1,2,IF(WEEKDAY(B7280)=7,1,0))))))</f>
        <v>3</v>
      </c>
      <c r="G7280" s="786">
        <f>VLOOKUP(C7280,METADATA!$J$5:$Q$29,IF(E7280="HI",2,IF(E7280="LO",6,10))+IF(D7280=1,2,IF(D7280=7,1,(IF(WEEKDAY(B7280)=1,2,IF(WEEKDAY(B7280)=7,1,0))))))</f>
        <v>3</v>
      </c>
      <c r="H7280" s="787">
        <v>7635.5</v>
      </c>
      <c r="I7280" s="788">
        <v>4430.2449340820313</v>
      </c>
      <c r="K7280" s="795">
        <v>870.51250000000005</v>
      </c>
      <c r="M7280" s="798">
        <f t="shared" si="340"/>
        <v>8827.6797872351199</v>
      </c>
      <c r="N7280" s="303"/>
      <c r="S7280" s="786">
        <v>0</v>
      </c>
      <c r="T7280" s="781">
        <f>VLOOKUP(C7280,METADATA!$J$5:$Q$29,IF(E7280="HI",2,IF(E7280="LO",6,10))+IF(S7280=1,2,IF(D7280=7,1,(IF(WEEKDAY(B7280)=1,2,IF(WEEKDAY(B7280)=7,1,0))))))</f>
        <v>3</v>
      </c>
      <c r="U7280" s="781">
        <f>VLOOKUP(C7280,METADATA!$A$5:$H$29,IF(E7280="HI",2,IF(E7280="LO",6,10))+IF(S7280=1,2,IF(D7280=7,1,(IF(WEEKDAY(B7280)=1,2,IF(WEEKDAY(B7280)=7,1,0))))))</f>
        <v>3</v>
      </c>
    </row>
    <row r="7281" spans="2:21" ht="13.95" customHeight="1" x14ac:dyDescent="0.25">
      <c r="B7281" s="784">
        <f t="shared" si="341"/>
        <v>45686</v>
      </c>
      <c r="C7281" s="785">
        <v>5</v>
      </c>
      <c r="D7281" s="786">
        <f>IFERROR((INDEX(METADATA!$T$2:$T$20,MATCH(B7281,METADATA!$S$2:$S$20,0))),0)</f>
        <v>0</v>
      </c>
      <c r="E7281" s="785" t="str">
        <f t="shared" si="339"/>
        <v>LO</v>
      </c>
      <c r="F7281" s="786">
        <f>VLOOKUP(C7281,METADATA!$A$5:$H$29,IF(E7281="HI",2,IF(E7281="LO",6,10))+IF(D7281=1,2,IF(D7281=7,1,(IF(WEEKDAY(B7281)=1,2,IF(WEEKDAY(B7281)=7,1,0))))))</f>
        <v>3</v>
      </c>
      <c r="G7281" s="786">
        <f>VLOOKUP(C7281,METADATA!$J$5:$Q$29,IF(E7281="HI",2,IF(E7281="LO",6,10))+IF(D7281=1,2,IF(D7281=7,1,(IF(WEEKDAY(B7281)=1,2,IF(WEEKDAY(B7281)=7,1,0))))))</f>
        <v>3</v>
      </c>
      <c r="H7281" s="787">
        <v>7892.75</v>
      </c>
      <c r="I7281" s="788">
        <v>3950.159912109375</v>
      </c>
      <c r="K7281" s="795">
        <v>865.8125</v>
      </c>
      <c r="M7281" s="798">
        <f t="shared" si="340"/>
        <v>8826.0560780982996</v>
      </c>
      <c r="N7281" s="303"/>
      <c r="S7281" s="786">
        <v>0</v>
      </c>
      <c r="T7281" s="781">
        <f>VLOOKUP(C7281,METADATA!$J$5:$Q$29,IF(E7281="HI",2,IF(E7281="LO",6,10))+IF(S7281=1,2,IF(D7281=7,1,(IF(WEEKDAY(B7281)=1,2,IF(WEEKDAY(B7281)=7,1,0))))))</f>
        <v>3</v>
      </c>
      <c r="U7281" s="781">
        <f>VLOOKUP(C7281,METADATA!$A$5:$H$29,IF(E7281="HI",2,IF(E7281="LO",6,10))+IF(S7281=1,2,IF(D7281=7,1,(IF(WEEKDAY(B7281)=1,2,IF(WEEKDAY(B7281)=7,1,0))))))</f>
        <v>3</v>
      </c>
    </row>
    <row r="7282" spans="2:21" ht="13.95" customHeight="1" x14ac:dyDescent="0.25">
      <c r="B7282" s="784">
        <f t="shared" si="341"/>
        <v>45686</v>
      </c>
      <c r="C7282" s="785">
        <v>6</v>
      </c>
      <c r="D7282" s="786">
        <f>IFERROR((INDEX(METADATA!$T$2:$T$20,MATCH(B7282,METADATA!$S$2:$S$20,0))),0)</f>
        <v>0</v>
      </c>
      <c r="E7282" s="785" t="str">
        <f t="shared" si="339"/>
        <v>LO</v>
      </c>
      <c r="F7282" s="786">
        <f>VLOOKUP(C7282,METADATA!$A$5:$H$29,IF(E7282="HI",2,IF(E7282="LO",6,10))+IF(D7282=1,2,IF(D7282=7,1,(IF(WEEKDAY(B7282)=1,2,IF(WEEKDAY(B7282)=7,1,0))))))</f>
        <v>2</v>
      </c>
      <c r="G7282" s="786">
        <f>VLOOKUP(C7282,METADATA!$J$5:$Q$29,IF(E7282="HI",2,IF(E7282="LO",6,10))+IF(D7282=1,2,IF(D7282=7,1,(IF(WEEKDAY(B7282)=1,2,IF(WEEKDAY(B7282)=7,1,0))))))</f>
        <v>2</v>
      </c>
      <c r="H7282" s="787">
        <v>8622</v>
      </c>
      <c r="I7282" s="788">
        <v>3481.4823913574219</v>
      </c>
      <c r="K7282" s="795">
        <v>834.63750000000005</v>
      </c>
      <c r="M7282" s="798">
        <f t="shared" si="340"/>
        <v>9298.3656435597222</v>
      </c>
      <c r="N7282" s="303"/>
      <c r="S7282" s="786">
        <v>0</v>
      </c>
      <c r="T7282" s="781">
        <f>VLOOKUP(C7282,METADATA!$J$5:$Q$29,IF(E7282="HI",2,IF(E7282="LO",6,10))+IF(S7282=1,2,IF(D7282=7,1,(IF(WEEKDAY(B7282)=1,2,IF(WEEKDAY(B7282)=7,1,0))))))</f>
        <v>2</v>
      </c>
      <c r="U7282" s="781">
        <f>VLOOKUP(C7282,METADATA!$A$5:$H$29,IF(E7282="HI",2,IF(E7282="LO",6,10))+IF(S7282=1,2,IF(D7282=7,1,(IF(WEEKDAY(B7282)=1,2,IF(WEEKDAY(B7282)=7,1,0))))))</f>
        <v>2</v>
      </c>
    </row>
    <row r="7283" spans="2:21" ht="13.95" customHeight="1" x14ac:dyDescent="0.25">
      <c r="B7283" s="784">
        <f t="shared" si="341"/>
        <v>45686</v>
      </c>
      <c r="C7283" s="785">
        <v>7</v>
      </c>
      <c r="D7283" s="786">
        <f>IFERROR((INDEX(METADATA!$T$2:$T$20,MATCH(B7283,METADATA!$S$2:$S$20,0))),0)</f>
        <v>0</v>
      </c>
      <c r="E7283" s="785" t="str">
        <f t="shared" si="339"/>
        <v>LO</v>
      </c>
      <c r="F7283" s="786">
        <f>VLOOKUP(C7283,METADATA!$A$5:$H$29,IF(E7283="HI",2,IF(E7283="LO",6,10))+IF(D7283=1,2,IF(D7283=7,1,(IF(WEEKDAY(B7283)=1,2,IF(WEEKDAY(B7283)=7,1,0))))))</f>
        <v>1</v>
      </c>
      <c r="G7283" s="786">
        <f>VLOOKUP(C7283,METADATA!$J$5:$Q$29,IF(E7283="HI",2,IF(E7283="LO",6,10))+IF(D7283=1,2,IF(D7283=7,1,(IF(WEEKDAY(B7283)=1,2,IF(WEEKDAY(B7283)=7,1,0))))))</f>
        <v>1</v>
      </c>
      <c r="H7283" s="787">
        <v>9810.75</v>
      </c>
      <c r="I7283" s="788">
        <v>4222.0599670410156</v>
      </c>
      <c r="K7283" s="795">
        <v>847.33749999999998</v>
      </c>
      <c r="M7283" s="798">
        <f t="shared" si="340"/>
        <v>10680.665050819185</v>
      </c>
      <c r="N7283" s="303"/>
      <c r="S7283" s="786">
        <v>0</v>
      </c>
      <c r="T7283" s="781">
        <f>VLOOKUP(C7283,METADATA!$J$5:$Q$29,IF(E7283="HI",2,IF(E7283="LO",6,10))+IF(S7283=1,2,IF(D7283=7,1,(IF(WEEKDAY(B7283)=1,2,IF(WEEKDAY(B7283)=7,1,0))))))</f>
        <v>1</v>
      </c>
      <c r="U7283" s="781">
        <f>VLOOKUP(C7283,METADATA!$A$5:$H$29,IF(E7283="HI",2,IF(E7283="LO",6,10))+IF(S7283=1,2,IF(D7283=7,1,(IF(WEEKDAY(B7283)=1,2,IF(WEEKDAY(B7283)=7,1,0))))))</f>
        <v>1</v>
      </c>
    </row>
    <row r="7284" spans="2:21" ht="13.95" customHeight="1" x14ac:dyDescent="0.25">
      <c r="B7284" s="784">
        <f t="shared" si="341"/>
        <v>45686</v>
      </c>
      <c r="C7284" s="785">
        <v>8</v>
      </c>
      <c r="D7284" s="786">
        <f>IFERROR((INDEX(METADATA!$T$2:$T$20,MATCH(B7284,METADATA!$S$2:$S$20,0))),0)</f>
        <v>0</v>
      </c>
      <c r="E7284" s="785" t="str">
        <f t="shared" si="339"/>
        <v>LO</v>
      </c>
      <c r="F7284" s="786">
        <f>VLOOKUP(C7284,METADATA!$A$5:$H$29,IF(E7284="HI",2,IF(E7284="LO",6,10))+IF(D7284=1,2,IF(D7284=7,1,(IF(WEEKDAY(B7284)=1,2,IF(WEEKDAY(B7284)=7,1,0))))))</f>
        <v>1</v>
      </c>
      <c r="G7284" s="786">
        <f>VLOOKUP(C7284,METADATA!$J$5:$Q$29,IF(E7284="HI",2,IF(E7284="LO",6,10))+IF(D7284=1,2,IF(D7284=7,1,(IF(WEEKDAY(B7284)=1,2,IF(WEEKDAY(B7284)=7,1,0))))))</f>
        <v>1</v>
      </c>
      <c r="H7284" s="787">
        <v>10768.5</v>
      </c>
      <c r="I7284" s="788">
        <v>4181.9200134277344</v>
      </c>
      <c r="K7284" s="795">
        <v>851.61249999999995</v>
      </c>
      <c r="M7284" s="798">
        <f t="shared" si="340"/>
        <v>11552.014856669264</v>
      </c>
      <c r="N7284" s="303"/>
      <c r="S7284" s="786">
        <v>0</v>
      </c>
      <c r="T7284" s="781">
        <f>VLOOKUP(C7284,METADATA!$J$5:$Q$29,IF(E7284="HI",2,IF(E7284="LO",6,10))+IF(S7284=1,2,IF(D7284=7,1,(IF(WEEKDAY(B7284)=1,2,IF(WEEKDAY(B7284)=7,1,0))))))</f>
        <v>1</v>
      </c>
      <c r="U7284" s="781">
        <f>VLOOKUP(C7284,METADATA!$A$5:$H$29,IF(E7284="HI",2,IF(E7284="LO",6,10))+IF(S7284=1,2,IF(D7284=7,1,(IF(WEEKDAY(B7284)=1,2,IF(WEEKDAY(B7284)=7,1,0))))))</f>
        <v>1</v>
      </c>
    </row>
    <row r="7285" spans="2:21" ht="13.95" customHeight="1" x14ac:dyDescent="0.25">
      <c r="B7285" s="784">
        <f t="shared" si="341"/>
        <v>45686</v>
      </c>
      <c r="C7285" s="785">
        <v>9</v>
      </c>
      <c r="D7285" s="786">
        <f>IFERROR((INDEX(METADATA!$T$2:$T$20,MATCH(B7285,METADATA!$S$2:$S$20,0))),0)</f>
        <v>0</v>
      </c>
      <c r="E7285" s="785" t="str">
        <f t="shared" si="339"/>
        <v>LO</v>
      </c>
      <c r="F7285" s="786">
        <f>VLOOKUP(C7285,METADATA!$A$5:$H$29,IF(E7285="HI",2,IF(E7285="LO",6,10))+IF(D7285=1,2,IF(D7285=7,1,(IF(WEEKDAY(B7285)=1,2,IF(WEEKDAY(B7285)=7,1,0))))))</f>
        <v>2</v>
      </c>
      <c r="G7285" s="786">
        <f>VLOOKUP(C7285,METADATA!$J$5:$Q$29,IF(E7285="HI",2,IF(E7285="LO",6,10))+IF(D7285=1,2,IF(D7285=7,1,(IF(WEEKDAY(B7285)=1,2,IF(WEEKDAY(B7285)=7,1,0))))))</f>
        <v>1</v>
      </c>
      <c r="H7285" s="787">
        <v>11488.25</v>
      </c>
      <c r="I7285" s="788">
        <v>4474.1150207519531</v>
      </c>
      <c r="K7285" s="795">
        <v>856.5</v>
      </c>
      <c r="M7285" s="798">
        <f t="shared" si="340"/>
        <v>12328.73040022444</v>
      </c>
      <c r="N7285" s="303"/>
      <c r="S7285" s="786">
        <v>0</v>
      </c>
      <c r="T7285" s="781">
        <f>VLOOKUP(C7285,METADATA!$J$5:$Q$29,IF(E7285="HI",2,IF(E7285="LO",6,10))+IF(S7285=1,2,IF(D7285=7,1,(IF(WEEKDAY(B7285)=1,2,IF(WEEKDAY(B7285)=7,1,0))))))</f>
        <v>1</v>
      </c>
      <c r="U7285" s="781">
        <f>VLOOKUP(C7285,METADATA!$A$5:$H$29,IF(E7285="HI",2,IF(E7285="LO",6,10))+IF(S7285=1,2,IF(D7285=7,1,(IF(WEEKDAY(B7285)=1,2,IF(WEEKDAY(B7285)=7,1,0))))))</f>
        <v>2</v>
      </c>
    </row>
    <row r="7286" spans="2:21" ht="13.95" customHeight="1" x14ac:dyDescent="0.25">
      <c r="B7286" s="784">
        <f t="shared" si="341"/>
        <v>45686</v>
      </c>
      <c r="C7286" s="785">
        <v>10</v>
      </c>
      <c r="D7286" s="786">
        <f>IFERROR((INDEX(METADATA!$T$2:$T$20,MATCH(B7286,METADATA!$S$2:$S$20,0))),0)</f>
        <v>0</v>
      </c>
      <c r="E7286" s="785" t="str">
        <f t="shared" si="339"/>
        <v>LO</v>
      </c>
      <c r="F7286" s="786">
        <f>VLOOKUP(C7286,METADATA!$A$5:$H$29,IF(E7286="HI",2,IF(E7286="LO",6,10))+IF(D7286=1,2,IF(D7286=7,1,(IF(WEEKDAY(B7286)=1,2,IF(WEEKDAY(B7286)=7,1,0))))))</f>
        <v>2</v>
      </c>
      <c r="G7286" s="786">
        <f>VLOOKUP(C7286,METADATA!$J$5:$Q$29,IF(E7286="HI",2,IF(E7286="LO",6,10))+IF(D7286=1,2,IF(D7286=7,1,(IF(WEEKDAY(B7286)=1,2,IF(WEEKDAY(B7286)=7,1,0))))))</f>
        <v>2</v>
      </c>
      <c r="H7286" s="787">
        <v>11902.25</v>
      </c>
      <c r="I7286" s="788">
        <v>4514.97509765625</v>
      </c>
      <c r="K7286" s="795">
        <v>824.32500000000005</v>
      </c>
      <c r="M7286" s="798">
        <f t="shared" si="340"/>
        <v>12729.829346654889</v>
      </c>
      <c r="N7286" s="303"/>
      <c r="S7286" s="786">
        <v>0</v>
      </c>
      <c r="T7286" s="781">
        <f>VLOOKUP(C7286,METADATA!$J$5:$Q$29,IF(E7286="HI",2,IF(E7286="LO",6,10))+IF(S7286=1,2,IF(D7286=7,1,(IF(WEEKDAY(B7286)=1,2,IF(WEEKDAY(B7286)=7,1,0))))))</f>
        <v>2</v>
      </c>
      <c r="U7286" s="781">
        <f>VLOOKUP(C7286,METADATA!$A$5:$H$29,IF(E7286="HI",2,IF(E7286="LO",6,10))+IF(S7286=1,2,IF(D7286=7,1,(IF(WEEKDAY(B7286)=1,2,IF(WEEKDAY(B7286)=7,1,0))))))</f>
        <v>2</v>
      </c>
    </row>
    <row r="7287" spans="2:21" ht="13.95" customHeight="1" x14ac:dyDescent="0.25">
      <c r="B7287" s="784">
        <f t="shared" si="341"/>
        <v>45686</v>
      </c>
      <c r="C7287" s="785">
        <v>11</v>
      </c>
      <c r="D7287" s="786">
        <f>IFERROR((INDEX(METADATA!$T$2:$T$20,MATCH(B7287,METADATA!$S$2:$S$20,0))),0)</f>
        <v>0</v>
      </c>
      <c r="E7287" s="785" t="str">
        <f t="shared" si="339"/>
        <v>LO</v>
      </c>
      <c r="F7287" s="786">
        <f>VLOOKUP(C7287,METADATA!$A$5:$H$29,IF(E7287="HI",2,IF(E7287="LO",6,10))+IF(D7287=1,2,IF(D7287=7,1,(IF(WEEKDAY(B7287)=1,2,IF(WEEKDAY(B7287)=7,1,0))))))</f>
        <v>2</v>
      </c>
      <c r="G7287" s="786">
        <f>VLOOKUP(C7287,METADATA!$J$5:$Q$29,IF(E7287="HI",2,IF(E7287="LO",6,10))+IF(D7287=1,2,IF(D7287=7,1,(IF(WEEKDAY(B7287)=1,2,IF(WEEKDAY(B7287)=7,1,0))))))</f>
        <v>2</v>
      </c>
      <c r="H7287" s="787">
        <v>12099.5</v>
      </c>
      <c r="I7287" s="788">
        <v>4516.64501953125</v>
      </c>
      <c r="K7287" s="795">
        <v>882.73749999999995</v>
      </c>
      <c r="M7287" s="798">
        <f t="shared" si="340"/>
        <v>12915.029325652205</v>
      </c>
      <c r="N7287" s="303"/>
      <c r="S7287" s="786">
        <v>0</v>
      </c>
      <c r="T7287" s="781">
        <f>VLOOKUP(C7287,METADATA!$J$5:$Q$29,IF(E7287="HI",2,IF(E7287="LO",6,10))+IF(S7287=1,2,IF(D7287=7,1,(IF(WEEKDAY(B7287)=1,2,IF(WEEKDAY(B7287)=7,1,0))))))</f>
        <v>2</v>
      </c>
      <c r="U7287" s="781">
        <f>VLOOKUP(C7287,METADATA!$A$5:$H$29,IF(E7287="HI",2,IF(E7287="LO",6,10))+IF(S7287=1,2,IF(D7287=7,1,(IF(WEEKDAY(B7287)=1,2,IF(WEEKDAY(B7287)=7,1,0))))))</f>
        <v>2</v>
      </c>
    </row>
    <row r="7288" spans="2:21" ht="13.95" customHeight="1" x14ac:dyDescent="0.25">
      <c r="B7288" s="784">
        <f t="shared" si="341"/>
        <v>45686</v>
      </c>
      <c r="C7288" s="785">
        <v>12</v>
      </c>
      <c r="D7288" s="786">
        <f>IFERROR((INDEX(METADATA!$T$2:$T$20,MATCH(B7288,METADATA!$S$2:$S$20,0))),0)</f>
        <v>0</v>
      </c>
      <c r="E7288" s="785" t="str">
        <f t="shared" si="339"/>
        <v>LO</v>
      </c>
      <c r="F7288" s="786">
        <f>VLOOKUP(C7288,METADATA!$A$5:$H$29,IF(E7288="HI",2,IF(E7288="LO",6,10))+IF(D7288=1,2,IF(D7288=7,1,(IF(WEEKDAY(B7288)=1,2,IF(WEEKDAY(B7288)=7,1,0))))))</f>
        <v>2</v>
      </c>
      <c r="G7288" s="786">
        <f>VLOOKUP(C7288,METADATA!$J$5:$Q$29,IF(E7288="HI",2,IF(E7288="LO",6,10))+IF(D7288=1,2,IF(D7288=7,1,(IF(WEEKDAY(B7288)=1,2,IF(WEEKDAY(B7288)=7,1,0))))))</f>
        <v>2</v>
      </c>
      <c r="H7288" s="787">
        <v>12116</v>
      </c>
      <c r="I7288" s="788">
        <v>4518.06005859375</v>
      </c>
      <c r="K7288" s="795">
        <v>909.3125</v>
      </c>
      <c r="M7288" s="798">
        <f t="shared" si="340"/>
        <v>12930.983052075359</v>
      </c>
      <c r="N7288" s="303"/>
      <c r="S7288" s="786">
        <v>0</v>
      </c>
      <c r="T7288" s="781">
        <f>VLOOKUP(C7288,METADATA!$J$5:$Q$29,IF(E7288="HI",2,IF(E7288="LO",6,10))+IF(S7288=1,2,IF(D7288=7,1,(IF(WEEKDAY(B7288)=1,2,IF(WEEKDAY(B7288)=7,1,0))))))</f>
        <v>2</v>
      </c>
      <c r="U7288" s="781">
        <f>VLOOKUP(C7288,METADATA!$A$5:$H$29,IF(E7288="HI",2,IF(E7288="LO",6,10))+IF(S7288=1,2,IF(D7288=7,1,(IF(WEEKDAY(B7288)=1,2,IF(WEEKDAY(B7288)=7,1,0))))))</f>
        <v>2</v>
      </c>
    </row>
    <row r="7289" spans="2:21" ht="13.95" customHeight="1" x14ac:dyDescent="0.25">
      <c r="B7289" s="784">
        <f t="shared" si="341"/>
        <v>45686</v>
      </c>
      <c r="C7289" s="785">
        <v>13</v>
      </c>
      <c r="D7289" s="786">
        <f>IFERROR((INDEX(METADATA!$T$2:$T$20,MATCH(B7289,METADATA!$S$2:$S$20,0))),0)</f>
        <v>0</v>
      </c>
      <c r="E7289" s="785" t="str">
        <f t="shared" si="339"/>
        <v>LO</v>
      </c>
      <c r="F7289" s="786">
        <f>VLOOKUP(C7289,METADATA!$A$5:$H$29,IF(E7289="HI",2,IF(E7289="LO",6,10))+IF(D7289=1,2,IF(D7289=7,1,(IF(WEEKDAY(B7289)=1,2,IF(WEEKDAY(B7289)=7,1,0))))))</f>
        <v>2</v>
      </c>
      <c r="G7289" s="786">
        <f>VLOOKUP(C7289,METADATA!$J$5:$Q$29,IF(E7289="HI",2,IF(E7289="LO",6,10))+IF(D7289=1,2,IF(D7289=7,1,(IF(WEEKDAY(B7289)=1,2,IF(WEEKDAY(B7289)=7,1,0))))))</f>
        <v>2</v>
      </c>
      <c r="H7289" s="787">
        <v>11912.75</v>
      </c>
      <c r="I7289" s="788">
        <v>4541.3099975585938</v>
      </c>
      <c r="K7289" s="795">
        <v>905.6</v>
      </c>
      <c r="M7289" s="798">
        <f t="shared" si="340"/>
        <v>12749.004237838562</v>
      </c>
      <c r="N7289" s="303"/>
      <c r="S7289" s="786">
        <v>0</v>
      </c>
      <c r="T7289" s="781">
        <f>VLOOKUP(C7289,METADATA!$J$5:$Q$29,IF(E7289="HI",2,IF(E7289="LO",6,10))+IF(S7289=1,2,IF(D7289=7,1,(IF(WEEKDAY(B7289)=1,2,IF(WEEKDAY(B7289)=7,1,0))))))</f>
        <v>2</v>
      </c>
      <c r="U7289" s="781">
        <f>VLOOKUP(C7289,METADATA!$A$5:$H$29,IF(E7289="HI",2,IF(E7289="LO",6,10))+IF(S7289=1,2,IF(D7289=7,1,(IF(WEEKDAY(B7289)=1,2,IF(WEEKDAY(B7289)=7,1,0))))))</f>
        <v>2</v>
      </c>
    </row>
    <row r="7290" spans="2:21" ht="13.95" customHeight="1" x14ac:dyDescent="0.25">
      <c r="B7290" s="784">
        <f t="shared" si="341"/>
        <v>45686</v>
      </c>
      <c r="C7290" s="785">
        <v>14</v>
      </c>
      <c r="D7290" s="786">
        <f>IFERROR((INDEX(METADATA!$T$2:$T$20,MATCH(B7290,METADATA!$S$2:$S$20,0))),0)</f>
        <v>0</v>
      </c>
      <c r="E7290" s="785" t="str">
        <f t="shared" si="339"/>
        <v>LO</v>
      </c>
      <c r="F7290" s="786">
        <f>VLOOKUP(C7290,METADATA!$A$5:$H$29,IF(E7290="HI",2,IF(E7290="LO",6,10))+IF(D7290=1,2,IF(D7290=7,1,(IF(WEEKDAY(B7290)=1,2,IF(WEEKDAY(B7290)=7,1,0))))))</f>
        <v>2</v>
      </c>
      <c r="G7290" s="786">
        <f>VLOOKUP(C7290,METADATA!$J$5:$Q$29,IF(E7290="HI",2,IF(E7290="LO",6,10))+IF(D7290=1,2,IF(D7290=7,1,(IF(WEEKDAY(B7290)=1,2,IF(WEEKDAY(B7290)=7,1,0))))))</f>
        <v>2</v>
      </c>
      <c r="H7290" s="787">
        <v>11779.25</v>
      </c>
      <c r="I7290" s="788">
        <v>4584.7149658203125</v>
      </c>
      <c r="K7290" s="795">
        <v>913.98749999999995</v>
      </c>
      <c r="M7290" s="798">
        <f t="shared" si="340"/>
        <v>12640.029346497449</v>
      </c>
      <c r="N7290" s="303"/>
      <c r="S7290" s="786">
        <v>0</v>
      </c>
      <c r="T7290" s="781">
        <f>VLOOKUP(C7290,METADATA!$J$5:$Q$29,IF(E7290="HI",2,IF(E7290="LO",6,10))+IF(S7290=1,2,IF(D7290=7,1,(IF(WEEKDAY(B7290)=1,2,IF(WEEKDAY(B7290)=7,1,0))))))</f>
        <v>2</v>
      </c>
      <c r="U7290" s="781">
        <f>VLOOKUP(C7290,METADATA!$A$5:$H$29,IF(E7290="HI",2,IF(E7290="LO",6,10))+IF(S7290=1,2,IF(D7290=7,1,(IF(WEEKDAY(B7290)=1,2,IF(WEEKDAY(B7290)=7,1,0))))))</f>
        <v>2</v>
      </c>
    </row>
    <row r="7291" spans="2:21" ht="13.95" customHeight="1" x14ac:dyDescent="0.25">
      <c r="B7291" s="784">
        <f t="shared" si="341"/>
        <v>45686</v>
      </c>
      <c r="C7291" s="785">
        <v>15</v>
      </c>
      <c r="D7291" s="786">
        <f>IFERROR((INDEX(METADATA!$T$2:$T$20,MATCH(B7291,METADATA!$S$2:$S$20,0))),0)</f>
        <v>0</v>
      </c>
      <c r="E7291" s="785" t="str">
        <f t="shared" si="339"/>
        <v>LO</v>
      </c>
      <c r="F7291" s="786">
        <f>VLOOKUP(C7291,METADATA!$A$5:$H$29,IF(E7291="HI",2,IF(E7291="LO",6,10))+IF(D7291=1,2,IF(D7291=7,1,(IF(WEEKDAY(B7291)=1,2,IF(WEEKDAY(B7291)=7,1,0))))))</f>
        <v>2</v>
      </c>
      <c r="G7291" s="786">
        <f>VLOOKUP(C7291,METADATA!$J$5:$Q$29,IF(E7291="HI",2,IF(E7291="LO",6,10))+IF(D7291=1,2,IF(D7291=7,1,(IF(WEEKDAY(B7291)=1,2,IF(WEEKDAY(B7291)=7,1,0))))))</f>
        <v>2</v>
      </c>
      <c r="H7291" s="787">
        <v>11744</v>
      </c>
      <c r="I7291" s="788">
        <v>4564.6100769042969</v>
      </c>
      <c r="K7291" s="795">
        <v>902.26250000000005</v>
      </c>
      <c r="M7291" s="798">
        <f t="shared" si="340"/>
        <v>12599.888934200024</v>
      </c>
      <c r="N7291" s="303"/>
      <c r="S7291" s="786">
        <v>0</v>
      </c>
      <c r="T7291" s="781">
        <f>VLOOKUP(C7291,METADATA!$J$5:$Q$29,IF(E7291="HI",2,IF(E7291="LO",6,10))+IF(S7291=1,2,IF(D7291=7,1,(IF(WEEKDAY(B7291)=1,2,IF(WEEKDAY(B7291)=7,1,0))))))</f>
        <v>2</v>
      </c>
      <c r="U7291" s="781">
        <f>VLOOKUP(C7291,METADATA!$A$5:$H$29,IF(E7291="HI",2,IF(E7291="LO",6,10))+IF(S7291=1,2,IF(D7291=7,1,(IF(WEEKDAY(B7291)=1,2,IF(WEEKDAY(B7291)=7,1,0))))))</f>
        <v>2</v>
      </c>
    </row>
    <row r="7292" spans="2:21" ht="13.95" customHeight="1" x14ac:dyDescent="0.25">
      <c r="B7292" s="784">
        <f t="shared" si="341"/>
        <v>45686</v>
      </c>
      <c r="C7292" s="785">
        <v>16</v>
      </c>
      <c r="D7292" s="786">
        <f>IFERROR((INDEX(METADATA!$T$2:$T$20,MATCH(B7292,METADATA!$S$2:$S$20,0))),0)</f>
        <v>0</v>
      </c>
      <c r="E7292" s="785" t="str">
        <f t="shared" si="339"/>
        <v>LO</v>
      </c>
      <c r="F7292" s="786">
        <f>VLOOKUP(C7292,METADATA!$A$5:$H$29,IF(E7292="HI",2,IF(E7292="LO",6,10))+IF(D7292=1,2,IF(D7292=7,1,(IF(WEEKDAY(B7292)=1,2,IF(WEEKDAY(B7292)=7,1,0))))))</f>
        <v>2</v>
      </c>
      <c r="G7292" s="786">
        <f>VLOOKUP(C7292,METADATA!$J$5:$Q$29,IF(E7292="HI",2,IF(E7292="LO",6,10))+IF(D7292=1,2,IF(D7292=7,1,(IF(WEEKDAY(B7292)=1,2,IF(WEEKDAY(B7292)=7,1,0))))))</f>
        <v>2</v>
      </c>
      <c r="H7292" s="787">
        <v>12244.25</v>
      </c>
      <c r="I7292" s="788">
        <v>4550.9799499511719</v>
      </c>
      <c r="K7292" s="795">
        <v>933.76250000000005</v>
      </c>
      <c r="M7292" s="798">
        <f t="shared" si="340"/>
        <v>13062.659628397181</v>
      </c>
      <c r="N7292" s="303"/>
      <c r="S7292" s="786">
        <v>0</v>
      </c>
      <c r="T7292" s="781">
        <f>VLOOKUP(C7292,METADATA!$J$5:$Q$29,IF(E7292="HI",2,IF(E7292="LO",6,10))+IF(S7292=1,2,IF(D7292=7,1,(IF(WEEKDAY(B7292)=1,2,IF(WEEKDAY(B7292)=7,1,0))))))</f>
        <v>2</v>
      </c>
      <c r="U7292" s="781">
        <f>VLOOKUP(C7292,METADATA!$A$5:$H$29,IF(E7292="HI",2,IF(E7292="LO",6,10))+IF(S7292=1,2,IF(D7292=7,1,(IF(WEEKDAY(B7292)=1,2,IF(WEEKDAY(B7292)=7,1,0))))))</f>
        <v>2</v>
      </c>
    </row>
    <row r="7293" spans="2:21" ht="13.95" customHeight="1" x14ac:dyDescent="0.25">
      <c r="B7293" s="784">
        <f t="shared" si="341"/>
        <v>45686</v>
      </c>
      <c r="C7293" s="785">
        <v>17</v>
      </c>
      <c r="D7293" s="786">
        <f>IFERROR((INDEX(METADATA!$T$2:$T$20,MATCH(B7293,METADATA!$S$2:$S$20,0))),0)</f>
        <v>0</v>
      </c>
      <c r="E7293" s="785" t="str">
        <f t="shared" si="339"/>
        <v>LO</v>
      </c>
      <c r="F7293" s="786">
        <f>VLOOKUP(C7293,METADATA!$A$5:$H$29,IF(E7293="HI",2,IF(E7293="LO",6,10))+IF(D7293=1,2,IF(D7293=7,1,(IF(WEEKDAY(B7293)=1,2,IF(WEEKDAY(B7293)=7,1,0))))))</f>
        <v>2</v>
      </c>
      <c r="G7293" s="786">
        <f>VLOOKUP(C7293,METADATA!$J$5:$Q$29,IF(E7293="HI",2,IF(E7293="LO",6,10))+IF(D7293=1,2,IF(D7293=7,1,(IF(WEEKDAY(B7293)=1,2,IF(WEEKDAY(B7293)=7,1,0))))))</f>
        <v>2</v>
      </c>
      <c r="H7293" s="787">
        <v>13056.75</v>
      </c>
      <c r="I7293" s="788">
        <v>4452.0599975585938</v>
      </c>
      <c r="K7293" s="795">
        <v>0</v>
      </c>
      <c r="M7293" s="798">
        <f t="shared" si="340"/>
        <v>13794.910611684347</v>
      </c>
      <c r="N7293" s="303"/>
      <c r="S7293" s="786">
        <v>0</v>
      </c>
      <c r="T7293" s="781">
        <f>VLOOKUP(C7293,METADATA!$J$5:$Q$29,IF(E7293="HI",2,IF(E7293="LO",6,10))+IF(S7293=1,2,IF(D7293=7,1,(IF(WEEKDAY(B7293)=1,2,IF(WEEKDAY(B7293)=7,1,0))))))</f>
        <v>2</v>
      </c>
      <c r="U7293" s="781">
        <f>VLOOKUP(C7293,METADATA!$A$5:$H$29,IF(E7293="HI",2,IF(E7293="LO",6,10))+IF(S7293=1,2,IF(D7293=7,1,(IF(WEEKDAY(B7293)=1,2,IF(WEEKDAY(B7293)=7,1,0))))))</f>
        <v>2</v>
      </c>
    </row>
    <row r="7294" spans="2:21" ht="13.95" customHeight="1" x14ac:dyDescent="0.25">
      <c r="B7294" s="784">
        <f t="shared" si="341"/>
        <v>45686</v>
      </c>
      <c r="C7294" s="785">
        <v>18</v>
      </c>
      <c r="D7294" s="786">
        <f>IFERROR((INDEX(METADATA!$T$2:$T$20,MATCH(B7294,METADATA!$S$2:$S$20,0))),0)</f>
        <v>0</v>
      </c>
      <c r="E7294" s="785" t="str">
        <f t="shared" si="339"/>
        <v>LO</v>
      </c>
      <c r="F7294" s="786">
        <f>VLOOKUP(C7294,METADATA!$A$5:$H$29,IF(E7294="HI",2,IF(E7294="LO",6,10))+IF(D7294=1,2,IF(D7294=7,1,(IF(WEEKDAY(B7294)=1,2,IF(WEEKDAY(B7294)=7,1,0))))))</f>
        <v>1</v>
      </c>
      <c r="G7294" s="786">
        <f>VLOOKUP(C7294,METADATA!$J$5:$Q$29,IF(E7294="HI",2,IF(E7294="LO",6,10))+IF(D7294=1,2,IF(D7294=7,1,(IF(WEEKDAY(B7294)=1,2,IF(WEEKDAY(B7294)=7,1,0))))))</f>
        <v>1</v>
      </c>
      <c r="H7294" s="787">
        <v>13710.75</v>
      </c>
      <c r="I7294" s="788">
        <v>4487.0748901367188</v>
      </c>
      <c r="K7294" s="795">
        <v>0</v>
      </c>
      <c r="M7294" s="798">
        <f t="shared" si="340"/>
        <v>14426.312995086286</v>
      </c>
      <c r="N7294" s="303"/>
      <c r="S7294" s="786">
        <v>0</v>
      </c>
      <c r="T7294" s="781">
        <f>VLOOKUP(C7294,METADATA!$J$5:$Q$29,IF(E7294="HI",2,IF(E7294="LO",6,10))+IF(S7294=1,2,IF(D7294=7,1,(IF(WEEKDAY(B7294)=1,2,IF(WEEKDAY(B7294)=7,1,0))))))</f>
        <v>1</v>
      </c>
      <c r="U7294" s="781">
        <f>VLOOKUP(C7294,METADATA!$A$5:$H$29,IF(E7294="HI",2,IF(E7294="LO",6,10))+IF(S7294=1,2,IF(D7294=7,1,(IF(WEEKDAY(B7294)=1,2,IF(WEEKDAY(B7294)=7,1,0))))))</f>
        <v>1</v>
      </c>
    </row>
    <row r="7295" spans="2:21" ht="13.95" customHeight="1" x14ac:dyDescent="0.25">
      <c r="B7295" s="784">
        <f t="shared" si="341"/>
        <v>45686</v>
      </c>
      <c r="C7295" s="785">
        <v>19</v>
      </c>
      <c r="D7295" s="786">
        <f>IFERROR((INDEX(METADATA!$T$2:$T$20,MATCH(B7295,METADATA!$S$2:$S$20,0))),0)</f>
        <v>0</v>
      </c>
      <c r="E7295" s="785" t="str">
        <f t="shared" si="339"/>
        <v>LO</v>
      </c>
      <c r="F7295" s="786">
        <f>VLOOKUP(C7295,METADATA!$A$5:$H$29,IF(E7295="HI",2,IF(E7295="LO",6,10))+IF(D7295=1,2,IF(D7295=7,1,(IF(WEEKDAY(B7295)=1,2,IF(WEEKDAY(B7295)=7,1,0))))))</f>
        <v>1</v>
      </c>
      <c r="G7295" s="786">
        <f>VLOOKUP(C7295,METADATA!$J$5:$Q$29,IF(E7295="HI",2,IF(E7295="LO",6,10))+IF(D7295=1,2,IF(D7295=7,1,(IF(WEEKDAY(B7295)=1,2,IF(WEEKDAY(B7295)=7,1,0))))))</f>
        <v>1</v>
      </c>
      <c r="H7295" s="787">
        <v>12490.75</v>
      </c>
      <c r="I7295" s="788">
        <v>4458.5550231933594</v>
      </c>
      <c r="K7295" s="795">
        <v>0</v>
      </c>
      <c r="M7295" s="798">
        <f t="shared" si="340"/>
        <v>13262.637311535846</v>
      </c>
      <c r="N7295" s="303"/>
      <c r="S7295" s="786">
        <v>0</v>
      </c>
      <c r="T7295" s="781">
        <f>VLOOKUP(C7295,METADATA!$J$5:$Q$29,IF(E7295="HI",2,IF(E7295="LO",6,10))+IF(S7295=1,2,IF(D7295=7,1,(IF(WEEKDAY(B7295)=1,2,IF(WEEKDAY(B7295)=7,1,0))))))</f>
        <v>1</v>
      </c>
      <c r="U7295" s="781">
        <f>VLOOKUP(C7295,METADATA!$A$5:$H$29,IF(E7295="HI",2,IF(E7295="LO",6,10))+IF(S7295=1,2,IF(D7295=7,1,(IF(WEEKDAY(B7295)=1,2,IF(WEEKDAY(B7295)=7,1,0))))))</f>
        <v>1</v>
      </c>
    </row>
    <row r="7296" spans="2:21" ht="13.95" customHeight="1" x14ac:dyDescent="0.25">
      <c r="B7296" s="784">
        <f t="shared" si="341"/>
        <v>45686</v>
      </c>
      <c r="C7296" s="785">
        <v>20</v>
      </c>
      <c r="D7296" s="786">
        <f>IFERROR((INDEX(METADATA!$T$2:$T$20,MATCH(B7296,METADATA!$S$2:$S$20,0))),0)</f>
        <v>0</v>
      </c>
      <c r="E7296" s="785" t="str">
        <f t="shared" si="339"/>
        <v>LO</v>
      </c>
      <c r="F7296" s="786">
        <f>VLOOKUP(C7296,METADATA!$A$5:$H$29,IF(E7296="HI",2,IF(E7296="LO",6,10))+IF(D7296=1,2,IF(D7296=7,1,(IF(WEEKDAY(B7296)=1,2,IF(WEEKDAY(B7296)=7,1,0))))))</f>
        <v>1</v>
      </c>
      <c r="G7296" s="786">
        <f>VLOOKUP(C7296,METADATA!$J$5:$Q$29,IF(E7296="HI",2,IF(E7296="LO",6,10))+IF(D7296=1,2,IF(D7296=7,1,(IF(WEEKDAY(B7296)=1,2,IF(WEEKDAY(B7296)=7,1,0))))))</f>
        <v>2</v>
      </c>
      <c r="H7296" s="787">
        <v>11174.75</v>
      </c>
      <c r="I7296" s="788">
        <v>4568.5700073242188</v>
      </c>
      <c r="K7296" s="795">
        <v>0</v>
      </c>
      <c r="M7296" s="798">
        <f t="shared" si="340"/>
        <v>12072.566813827223</v>
      </c>
      <c r="N7296" s="303"/>
      <c r="S7296" s="786">
        <v>0</v>
      </c>
      <c r="T7296" s="781">
        <f>VLOOKUP(C7296,METADATA!$J$5:$Q$29,IF(E7296="HI",2,IF(E7296="LO",6,10))+IF(S7296=1,2,IF(D7296=7,1,(IF(WEEKDAY(B7296)=1,2,IF(WEEKDAY(B7296)=7,1,0))))))</f>
        <v>2</v>
      </c>
      <c r="U7296" s="781">
        <f>VLOOKUP(C7296,METADATA!$A$5:$H$29,IF(E7296="HI",2,IF(E7296="LO",6,10))+IF(S7296=1,2,IF(D7296=7,1,(IF(WEEKDAY(B7296)=1,2,IF(WEEKDAY(B7296)=7,1,0))))))</f>
        <v>1</v>
      </c>
    </row>
    <row r="7297" spans="2:21" ht="13.95" customHeight="1" x14ac:dyDescent="0.25">
      <c r="B7297" s="784">
        <f t="shared" si="341"/>
        <v>45686</v>
      </c>
      <c r="C7297" s="785">
        <v>21</v>
      </c>
      <c r="D7297" s="786">
        <f>IFERROR((INDEX(METADATA!$T$2:$T$20,MATCH(B7297,METADATA!$S$2:$S$20,0))),0)</f>
        <v>0</v>
      </c>
      <c r="E7297" s="785" t="str">
        <f t="shared" si="339"/>
        <v>LO</v>
      </c>
      <c r="F7297" s="786">
        <f>VLOOKUP(C7297,METADATA!$A$5:$H$29,IF(E7297="HI",2,IF(E7297="LO",6,10))+IF(D7297=1,2,IF(D7297=7,1,(IF(WEEKDAY(B7297)=1,2,IF(WEEKDAY(B7297)=7,1,0))))))</f>
        <v>2</v>
      </c>
      <c r="G7297" s="786">
        <f>VLOOKUP(C7297,METADATA!$J$5:$Q$29,IF(E7297="HI",2,IF(E7297="LO",6,10))+IF(D7297=1,2,IF(D7297=7,1,(IF(WEEKDAY(B7297)=1,2,IF(WEEKDAY(B7297)=7,1,0))))))</f>
        <v>2</v>
      </c>
      <c r="H7297" s="787">
        <v>10181</v>
      </c>
      <c r="I7297" s="788">
        <v>4530.1700439453125</v>
      </c>
      <c r="K7297" s="795">
        <v>0</v>
      </c>
      <c r="M7297" s="798">
        <f t="shared" si="340"/>
        <v>11143.392734129919</v>
      </c>
      <c r="N7297" s="303"/>
      <c r="S7297" s="786">
        <v>0</v>
      </c>
      <c r="T7297" s="781">
        <f>VLOOKUP(C7297,METADATA!$J$5:$Q$29,IF(E7297="HI",2,IF(E7297="LO",6,10))+IF(S7297=1,2,IF(D7297=7,1,(IF(WEEKDAY(B7297)=1,2,IF(WEEKDAY(B7297)=7,1,0))))))</f>
        <v>2</v>
      </c>
      <c r="U7297" s="781">
        <f>VLOOKUP(C7297,METADATA!$A$5:$H$29,IF(E7297="HI",2,IF(E7297="LO",6,10))+IF(S7297=1,2,IF(D7297=7,1,(IF(WEEKDAY(B7297)=1,2,IF(WEEKDAY(B7297)=7,1,0))))))</f>
        <v>2</v>
      </c>
    </row>
    <row r="7298" spans="2:21" ht="13.95" customHeight="1" x14ac:dyDescent="0.25">
      <c r="B7298" s="784">
        <f t="shared" si="341"/>
        <v>45686</v>
      </c>
      <c r="C7298" s="785">
        <v>22</v>
      </c>
      <c r="D7298" s="786">
        <f>IFERROR((INDEX(METADATA!$T$2:$T$20,MATCH(B7298,METADATA!$S$2:$S$20,0))),0)</f>
        <v>0</v>
      </c>
      <c r="E7298" s="785" t="str">
        <f t="shared" si="339"/>
        <v>LO</v>
      </c>
      <c r="F7298" s="786">
        <f>VLOOKUP(C7298,METADATA!$A$5:$H$29,IF(E7298="HI",2,IF(E7298="LO",6,10))+IF(D7298=1,2,IF(D7298=7,1,(IF(WEEKDAY(B7298)=1,2,IF(WEEKDAY(B7298)=7,1,0))))))</f>
        <v>3</v>
      </c>
      <c r="G7298" s="786">
        <f>VLOOKUP(C7298,METADATA!$J$5:$Q$29,IF(E7298="HI",2,IF(E7298="LO",6,10))+IF(D7298=1,2,IF(D7298=7,1,(IF(WEEKDAY(B7298)=1,2,IF(WEEKDAY(B7298)=7,1,0))))))</f>
        <v>3</v>
      </c>
      <c r="H7298" s="787">
        <v>9196.25</v>
      </c>
      <c r="I7298" s="788">
        <v>4329.2150268554688</v>
      </c>
      <c r="K7298" s="795">
        <v>0</v>
      </c>
      <c r="M7298" s="798">
        <f t="shared" si="340"/>
        <v>10164.306017198183</v>
      </c>
      <c r="N7298" s="303"/>
      <c r="S7298" s="786">
        <v>0</v>
      </c>
      <c r="T7298" s="781">
        <f>VLOOKUP(C7298,METADATA!$J$5:$Q$29,IF(E7298="HI",2,IF(E7298="LO",6,10))+IF(S7298=1,2,IF(D7298=7,1,(IF(WEEKDAY(B7298)=1,2,IF(WEEKDAY(B7298)=7,1,0))))))</f>
        <v>3</v>
      </c>
      <c r="U7298" s="781">
        <f>VLOOKUP(C7298,METADATA!$A$5:$H$29,IF(E7298="HI",2,IF(E7298="LO",6,10))+IF(S7298=1,2,IF(D7298=7,1,(IF(WEEKDAY(B7298)=1,2,IF(WEEKDAY(B7298)=7,1,0))))))</f>
        <v>3</v>
      </c>
    </row>
    <row r="7299" spans="2:21" ht="13.95" customHeight="1" x14ac:dyDescent="0.25">
      <c r="B7299" s="784">
        <f t="shared" si="341"/>
        <v>45686</v>
      </c>
      <c r="C7299" s="785">
        <v>23</v>
      </c>
      <c r="D7299" s="786">
        <f>IFERROR((INDEX(METADATA!$T$2:$T$20,MATCH(B7299,METADATA!$S$2:$S$20,0))),0)</f>
        <v>0</v>
      </c>
      <c r="E7299" s="785" t="str">
        <f t="shared" si="339"/>
        <v>LO</v>
      </c>
      <c r="F7299" s="786">
        <f>VLOOKUP(C7299,METADATA!$A$5:$H$29,IF(E7299="HI",2,IF(E7299="LO",6,10))+IF(D7299=1,2,IF(D7299=7,1,(IF(WEEKDAY(B7299)=1,2,IF(WEEKDAY(B7299)=7,1,0))))))</f>
        <v>3</v>
      </c>
      <c r="G7299" s="786">
        <f>VLOOKUP(C7299,METADATA!$J$5:$Q$29,IF(E7299="HI",2,IF(E7299="LO",6,10))+IF(D7299=1,2,IF(D7299=7,1,(IF(WEEKDAY(B7299)=1,2,IF(WEEKDAY(B7299)=7,1,0))))))</f>
        <v>3</v>
      </c>
      <c r="H7299" s="787">
        <v>8370.75</v>
      </c>
      <c r="I7299" s="788">
        <v>4316.3900756835938</v>
      </c>
      <c r="K7299" s="795">
        <v>0</v>
      </c>
      <c r="M7299" s="798">
        <f t="shared" si="340"/>
        <v>9418.103781970116</v>
      </c>
      <c r="N7299" s="303"/>
      <c r="S7299" s="786">
        <v>0</v>
      </c>
      <c r="T7299" s="781">
        <f>VLOOKUP(C7299,METADATA!$J$5:$Q$29,IF(E7299="HI",2,IF(E7299="LO",6,10))+IF(S7299=1,2,IF(D7299=7,1,(IF(WEEKDAY(B7299)=1,2,IF(WEEKDAY(B7299)=7,1,0))))))</f>
        <v>3</v>
      </c>
      <c r="U7299" s="781">
        <f>VLOOKUP(C7299,METADATA!$A$5:$H$29,IF(E7299="HI",2,IF(E7299="LO",6,10))+IF(S7299=1,2,IF(D7299=7,1,(IF(WEEKDAY(B7299)=1,2,IF(WEEKDAY(B7299)=7,1,0))))))</f>
        <v>3</v>
      </c>
    </row>
    <row r="7300" spans="2:21" ht="13.95" customHeight="1" x14ac:dyDescent="0.25">
      <c r="B7300" s="784">
        <f t="shared" si="341"/>
        <v>45687</v>
      </c>
      <c r="C7300" s="785">
        <v>0</v>
      </c>
      <c r="D7300" s="786">
        <f>IFERROR((INDEX(METADATA!$T$2:$T$20,MATCH(B7300,METADATA!$S$2:$S$20,0))),0)</f>
        <v>0</v>
      </c>
      <c r="E7300" s="785" t="str">
        <f t="shared" ref="E7300:E7363" si="342">IF(B7300="","",IF(AND(MONTH(B7300)&gt;=MONTH($AA$9),MONTH(B7300)&lt;=MONTH($AA$11)),"HI","LO"))</f>
        <v>LO</v>
      </c>
      <c r="F7300" s="786">
        <f>VLOOKUP(C7300,METADATA!$A$5:$H$29,IF(E7300="HI",2,IF(E7300="LO",6,10))+IF(D7300=1,2,IF(D7300=7,1,(IF(WEEKDAY(B7300)=1,2,IF(WEEKDAY(B7300)=7,1,0))))))</f>
        <v>3</v>
      </c>
      <c r="G7300" s="786">
        <f>VLOOKUP(C7300,METADATA!$J$5:$Q$29,IF(E7300="HI",2,IF(E7300="LO",6,10))+IF(D7300=1,2,IF(D7300=7,1,(IF(WEEKDAY(B7300)=1,2,IF(WEEKDAY(B7300)=7,1,0))))))</f>
        <v>3</v>
      </c>
      <c r="H7300" s="787">
        <v>7821.25</v>
      </c>
      <c r="I7300" s="788">
        <v>4367.3349609375</v>
      </c>
      <c r="K7300" s="795">
        <v>0</v>
      </c>
      <c r="M7300" s="798">
        <f t="shared" ref="M7300:M7363" si="343">SQRT(H7300^2+I7300^2)</f>
        <v>8957.9889608955727</v>
      </c>
      <c r="N7300" s="303"/>
      <c r="S7300" s="786">
        <v>0</v>
      </c>
      <c r="T7300" s="781">
        <f>VLOOKUP(C7300,METADATA!$J$5:$Q$29,IF(E7300="HI",2,IF(E7300="LO",6,10))+IF(S7300=1,2,IF(D7300=7,1,(IF(WEEKDAY(B7300)=1,2,IF(WEEKDAY(B7300)=7,1,0))))))</f>
        <v>3</v>
      </c>
      <c r="U7300" s="781">
        <f>VLOOKUP(C7300,METADATA!$A$5:$H$29,IF(E7300="HI",2,IF(E7300="LO",6,10))+IF(S7300=1,2,IF(D7300=7,1,(IF(WEEKDAY(B7300)=1,2,IF(WEEKDAY(B7300)=7,1,0))))))</f>
        <v>3</v>
      </c>
    </row>
    <row r="7301" spans="2:21" ht="13.95" customHeight="1" x14ac:dyDescent="0.25">
      <c r="B7301" s="784">
        <f t="shared" si="341"/>
        <v>45687</v>
      </c>
      <c r="C7301" s="785">
        <v>1</v>
      </c>
      <c r="D7301" s="786">
        <f>IFERROR((INDEX(METADATA!$T$2:$T$20,MATCH(B7301,METADATA!$S$2:$S$20,0))),0)</f>
        <v>0</v>
      </c>
      <c r="E7301" s="785" t="str">
        <f t="shared" si="342"/>
        <v>LO</v>
      </c>
      <c r="F7301" s="786">
        <f>VLOOKUP(C7301,METADATA!$A$5:$H$29,IF(E7301="HI",2,IF(E7301="LO",6,10))+IF(D7301=1,2,IF(D7301=7,1,(IF(WEEKDAY(B7301)=1,2,IF(WEEKDAY(B7301)=7,1,0))))))</f>
        <v>3</v>
      </c>
      <c r="G7301" s="786">
        <f>VLOOKUP(C7301,METADATA!$J$5:$Q$29,IF(E7301="HI",2,IF(E7301="LO",6,10))+IF(D7301=1,2,IF(D7301=7,1,(IF(WEEKDAY(B7301)=1,2,IF(WEEKDAY(B7301)=7,1,0))))))</f>
        <v>3</v>
      </c>
      <c r="H7301" s="787">
        <v>7339.5</v>
      </c>
      <c r="I7301" s="788">
        <v>4372.9774169921875</v>
      </c>
      <c r="K7301" s="795">
        <v>0</v>
      </c>
      <c r="M7301" s="798">
        <f t="shared" si="343"/>
        <v>8543.4882653119894</v>
      </c>
      <c r="N7301" s="303"/>
      <c r="S7301" s="786">
        <v>0</v>
      </c>
      <c r="T7301" s="781">
        <f>VLOOKUP(C7301,METADATA!$J$5:$Q$29,IF(E7301="HI",2,IF(E7301="LO",6,10))+IF(S7301=1,2,IF(D7301=7,1,(IF(WEEKDAY(B7301)=1,2,IF(WEEKDAY(B7301)=7,1,0))))))</f>
        <v>3</v>
      </c>
      <c r="U7301" s="781">
        <f>VLOOKUP(C7301,METADATA!$A$5:$H$29,IF(E7301="HI",2,IF(E7301="LO",6,10))+IF(S7301=1,2,IF(D7301=7,1,(IF(WEEKDAY(B7301)=1,2,IF(WEEKDAY(B7301)=7,1,0))))))</f>
        <v>3</v>
      </c>
    </row>
    <row r="7302" spans="2:21" ht="13.95" customHeight="1" x14ac:dyDescent="0.25">
      <c r="B7302" s="784">
        <f t="shared" si="341"/>
        <v>45687</v>
      </c>
      <c r="C7302" s="785">
        <v>2</v>
      </c>
      <c r="D7302" s="786">
        <f>IFERROR((INDEX(METADATA!$T$2:$T$20,MATCH(B7302,METADATA!$S$2:$S$20,0))),0)</f>
        <v>0</v>
      </c>
      <c r="E7302" s="785" t="str">
        <f t="shared" si="342"/>
        <v>LO</v>
      </c>
      <c r="F7302" s="786">
        <f>VLOOKUP(C7302,METADATA!$A$5:$H$29,IF(E7302="HI",2,IF(E7302="LO",6,10))+IF(D7302=1,2,IF(D7302=7,1,(IF(WEEKDAY(B7302)=1,2,IF(WEEKDAY(B7302)=7,1,0))))))</f>
        <v>3</v>
      </c>
      <c r="G7302" s="786">
        <f>VLOOKUP(C7302,METADATA!$J$5:$Q$29,IF(E7302="HI",2,IF(E7302="LO",6,10))+IF(D7302=1,2,IF(D7302=7,1,(IF(WEEKDAY(B7302)=1,2,IF(WEEKDAY(B7302)=7,1,0))))))</f>
        <v>3</v>
      </c>
      <c r="H7302" s="787">
        <v>7303.25</v>
      </c>
      <c r="I7302" s="788">
        <v>4516.9950561523438</v>
      </c>
      <c r="K7302" s="795">
        <v>0</v>
      </c>
      <c r="M7302" s="798">
        <f t="shared" si="343"/>
        <v>8587.2408199493693</v>
      </c>
      <c r="N7302" s="303"/>
      <c r="S7302" s="786">
        <v>0</v>
      </c>
      <c r="T7302" s="781">
        <f>VLOOKUP(C7302,METADATA!$J$5:$Q$29,IF(E7302="HI",2,IF(E7302="LO",6,10))+IF(S7302=1,2,IF(D7302=7,1,(IF(WEEKDAY(B7302)=1,2,IF(WEEKDAY(B7302)=7,1,0))))))</f>
        <v>3</v>
      </c>
      <c r="U7302" s="781">
        <f>VLOOKUP(C7302,METADATA!$A$5:$H$29,IF(E7302="HI",2,IF(E7302="LO",6,10))+IF(S7302=1,2,IF(D7302=7,1,(IF(WEEKDAY(B7302)=1,2,IF(WEEKDAY(B7302)=7,1,0))))))</f>
        <v>3</v>
      </c>
    </row>
    <row r="7303" spans="2:21" ht="13.95" customHeight="1" x14ac:dyDescent="0.25">
      <c r="B7303" s="784">
        <f t="shared" si="341"/>
        <v>45687</v>
      </c>
      <c r="C7303" s="785">
        <v>3</v>
      </c>
      <c r="D7303" s="786">
        <f>IFERROR((INDEX(METADATA!$T$2:$T$20,MATCH(B7303,METADATA!$S$2:$S$20,0))),0)</f>
        <v>0</v>
      </c>
      <c r="E7303" s="785" t="str">
        <f t="shared" si="342"/>
        <v>LO</v>
      </c>
      <c r="F7303" s="786">
        <f>VLOOKUP(C7303,METADATA!$A$5:$H$29,IF(E7303="HI",2,IF(E7303="LO",6,10))+IF(D7303=1,2,IF(D7303=7,1,(IF(WEEKDAY(B7303)=1,2,IF(WEEKDAY(B7303)=7,1,0))))))</f>
        <v>3</v>
      </c>
      <c r="G7303" s="786">
        <f>VLOOKUP(C7303,METADATA!$J$5:$Q$29,IF(E7303="HI",2,IF(E7303="LO",6,10))+IF(D7303=1,2,IF(D7303=7,1,(IF(WEEKDAY(B7303)=1,2,IF(WEEKDAY(B7303)=7,1,0))))))</f>
        <v>3</v>
      </c>
      <c r="H7303" s="787">
        <v>7479.25</v>
      </c>
      <c r="I7303" s="788">
        <v>4400.1800537109375</v>
      </c>
      <c r="K7303" s="795">
        <v>0</v>
      </c>
      <c r="M7303" s="798">
        <f t="shared" si="343"/>
        <v>8677.6013429735049</v>
      </c>
      <c r="N7303" s="303"/>
      <c r="S7303" s="786">
        <v>0</v>
      </c>
      <c r="T7303" s="781">
        <f>VLOOKUP(C7303,METADATA!$J$5:$Q$29,IF(E7303="HI",2,IF(E7303="LO",6,10))+IF(S7303=1,2,IF(D7303=7,1,(IF(WEEKDAY(B7303)=1,2,IF(WEEKDAY(B7303)=7,1,0))))))</f>
        <v>3</v>
      </c>
      <c r="U7303" s="781">
        <f>VLOOKUP(C7303,METADATA!$A$5:$H$29,IF(E7303="HI",2,IF(E7303="LO",6,10))+IF(S7303=1,2,IF(D7303=7,1,(IF(WEEKDAY(B7303)=1,2,IF(WEEKDAY(B7303)=7,1,0))))))</f>
        <v>3</v>
      </c>
    </row>
    <row r="7304" spans="2:21" ht="13.95" customHeight="1" x14ac:dyDescent="0.25">
      <c r="B7304" s="784">
        <f t="shared" si="341"/>
        <v>45687</v>
      </c>
      <c r="C7304" s="785">
        <v>4</v>
      </c>
      <c r="D7304" s="786">
        <f>IFERROR((INDEX(METADATA!$T$2:$T$20,MATCH(B7304,METADATA!$S$2:$S$20,0))),0)</f>
        <v>0</v>
      </c>
      <c r="E7304" s="785" t="str">
        <f t="shared" si="342"/>
        <v>LO</v>
      </c>
      <c r="F7304" s="786">
        <f>VLOOKUP(C7304,METADATA!$A$5:$H$29,IF(E7304="HI",2,IF(E7304="LO",6,10))+IF(D7304=1,2,IF(D7304=7,1,(IF(WEEKDAY(B7304)=1,2,IF(WEEKDAY(B7304)=7,1,0))))))</f>
        <v>3</v>
      </c>
      <c r="G7304" s="786">
        <f>VLOOKUP(C7304,METADATA!$J$5:$Q$29,IF(E7304="HI",2,IF(E7304="LO",6,10))+IF(D7304=1,2,IF(D7304=7,1,(IF(WEEKDAY(B7304)=1,2,IF(WEEKDAY(B7304)=7,1,0))))))</f>
        <v>3</v>
      </c>
      <c r="H7304" s="787">
        <v>7750.25</v>
      </c>
      <c r="I7304" s="788">
        <v>4363.070068359375</v>
      </c>
      <c r="K7304" s="795">
        <v>870.51250000000005</v>
      </c>
      <c r="M7304" s="798">
        <f t="shared" si="343"/>
        <v>8893.9729864618712</v>
      </c>
      <c r="N7304" s="303"/>
      <c r="S7304" s="786">
        <v>0</v>
      </c>
      <c r="T7304" s="781">
        <f>VLOOKUP(C7304,METADATA!$J$5:$Q$29,IF(E7304="HI",2,IF(E7304="LO",6,10))+IF(S7304=1,2,IF(D7304=7,1,(IF(WEEKDAY(B7304)=1,2,IF(WEEKDAY(B7304)=7,1,0))))))</f>
        <v>3</v>
      </c>
      <c r="U7304" s="781">
        <f>VLOOKUP(C7304,METADATA!$A$5:$H$29,IF(E7304="HI",2,IF(E7304="LO",6,10))+IF(S7304=1,2,IF(D7304=7,1,(IF(WEEKDAY(B7304)=1,2,IF(WEEKDAY(B7304)=7,1,0))))))</f>
        <v>3</v>
      </c>
    </row>
    <row r="7305" spans="2:21" ht="13.95" customHeight="1" x14ac:dyDescent="0.25">
      <c r="B7305" s="784">
        <f t="shared" si="341"/>
        <v>45687</v>
      </c>
      <c r="C7305" s="785">
        <v>5</v>
      </c>
      <c r="D7305" s="786">
        <f>IFERROR((INDEX(METADATA!$T$2:$T$20,MATCH(B7305,METADATA!$S$2:$S$20,0))),0)</f>
        <v>0</v>
      </c>
      <c r="E7305" s="785" t="str">
        <f t="shared" si="342"/>
        <v>LO</v>
      </c>
      <c r="F7305" s="786">
        <f>VLOOKUP(C7305,METADATA!$A$5:$H$29,IF(E7305="HI",2,IF(E7305="LO",6,10))+IF(D7305=1,2,IF(D7305=7,1,(IF(WEEKDAY(B7305)=1,2,IF(WEEKDAY(B7305)=7,1,0))))))</f>
        <v>3</v>
      </c>
      <c r="G7305" s="786">
        <f>VLOOKUP(C7305,METADATA!$J$5:$Q$29,IF(E7305="HI",2,IF(E7305="LO",6,10))+IF(D7305=1,2,IF(D7305=7,1,(IF(WEEKDAY(B7305)=1,2,IF(WEEKDAY(B7305)=7,1,0))))))</f>
        <v>3</v>
      </c>
      <c r="H7305" s="787">
        <v>8019.75</v>
      </c>
      <c r="I7305" s="788">
        <v>4324.8299560546875</v>
      </c>
      <c r="K7305" s="795">
        <v>865.8125</v>
      </c>
      <c r="M7305" s="798">
        <f t="shared" si="343"/>
        <v>9111.5610194569836</v>
      </c>
      <c r="N7305" s="303"/>
      <c r="S7305" s="786">
        <v>0</v>
      </c>
      <c r="T7305" s="781">
        <f>VLOOKUP(C7305,METADATA!$J$5:$Q$29,IF(E7305="HI",2,IF(E7305="LO",6,10))+IF(S7305=1,2,IF(D7305=7,1,(IF(WEEKDAY(B7305)=1,2,IF(WEEKDAY(B7305)=7,1,0))))))</f>
        <v>3</v>
      </c>
      <c r="U7305" s="781">
        <f>VLOOKUP(C7305,METADATA!$A$5:$H$29,IF(E7305="HI",2,IF(E7305="LO",6,10))+IF(S7305=1,2,IF(D7305=7,1,(IF(WEEKDAY(B7305)=1,2,IF(WEEKDAY(B7305)=7,1,0))))))</f>
        <v>3</v>
      </c>
    </row>
    <row r="7306" spans="2:21" ht="13.95" customHeight="1" x14ac:dyDescent="0.25">
      <c r="B7306" s="784">
        <f t="shared" si="341"/>
        <v>45687</v>
      </c>
      <c r="C7306" s="785">
        <v>6</v>
      </c>
      <c r="D7306" s="786">
        <f>IFERROR((INDEX(METADATA!$T$2:$T$20,MATCH(B7306,METADATA!$S$2:$S$20,0))),0)</f>
        <v>0</v>
      </c>
      <c r="E7306" s="785" t="str">
        <f t="shared" si="342"/>
        <v>LO</v>
      </c>
      <c r="F7306" s="786">
        <f>VLOOKUP(C7306,METADATA!$A$5:$H$29,IF(E7306="HI",2,IF(E7306="LO",6,10))+IF(D7306=1,2,IF(D7306=7,1,(IF(WEEKDAY(B7306)=1,2,IF(WEEKDAY(B7306)=7,1,0))))))</f>
        <v>2</v>
      </c>
      <c r="G7306" s="786">
        <f>VLOOKUP(C7306,METADATA!$J$5:$Q$29,IF(E7306="HI",2,IF(E7306="LO",6,10))+IF(D7306=1,2,IF(D7306=7,1,(IF(WEEKDAY(B7306)=1,2,IF(WEEKDAY(B7306)=7,1,0))))))</f>
        <v>2</v>
      </c>
      <c r="H7306" s="787">
        <v>8795.5</v>
      </c>
      <c r="I7306" s="788">
        <v>4404.6800537109375</v>
      </c>
      <c r="K7306" s="795">
        <v>834.63750000000005</v>
      </c>
      <c r="M7306" s="798">
        <f t="shared" si="343"/>
        <v>9836.7691151901599</v>
      </c>
      <c r="N7306" s="303"/>
      <c r="S7306" s="786">
        <v>0</v>
      </c>
      <c r="T7306" s="781">
        <f>VLOOKUP(C7306,METADATA!$J$5:$Q$29,IF(E7306="HI",2,IF(E7306="LO",6,10))+IF(S7306=1,2,IF(D7306=7,1,(IF(WEEKDAY(B7306)=1,2,IF(WEEKDAY(B7306)=7,1,0))))))</f>
        <v>2</v>
      </c>
      <c r="U7306" s="781">
        <f>VLOOKUP(C7306,METADATA!$A$5:$H$29,IF(E7306="HI",2,IF(E7306="LO",6,10))+IF(S7306=1,2,IF(D7306=7,1,(IF(WEEKDAY(B7306)=1,2,IF(WEEKDAY(B7306)=7,1,0))))))</f>
        <v>2</v>
      </c>
    </row>
    <row r="7307" spans="2:21" ht="13.95" customHeight="1" x14ac:dyDescent="0.25">
      <c r="B7307" s="784">
        <f t="shared" si="341"/>
        <v>45687</v>
      </c>
      <c r="C7307" s="785">
        <v>7</v>
      </c>
      <c r="D7307" s="786">
        <f>IFERROR((INDEX(METADATA!$T$2:$T$20,MATCH(B7307,METADATA!$S$2:$S$20,0))),0)</f>
        <v>0</v>
      </c>
      <c r="E7307" s="785" t="str">
        <f t="shared" si="342"/>
        <v>LO</v>
      </c>
      <c r="F7307" s="786">
        <f>VLOOKUP(C7307,METADATA!$A$5:$H$29,IF(E7307="HI",2,IF(E7307="LO",6,10))+IF(D7307=1,2,IF(D7307=7,1,(IF(WEEKDAY(B7307)=1,2,IF(WEEKDAY(B7307)=7,1,0))))))</f>
        <v>1</v>
      </c>
      <c r="G7307" s="786">
        <f>VLOOKUP(C7307,METADATA!$J$5:$Q$29,IF(E7307="HI",2,IF(E7307="LO",6,10))+IF(D7307=1,2,IF(D7307=7,1,(IF(WEEKDAY(B7307)=1,2,IF(WEEKDAY(B7307)=7,1,0))))))</f>
        <v>1</v>
      </c>
      <c r="H7307" s="787">
        <v>9635</v>
      </c>
      <c r="I7307" s="788">
        <v>4329.0250549316406</v>
      </c>
      <c r="K7307" s="795">
        <v>847.33749999999998</v>
      </c>
      <c r="M7307" s="798">
        <f t="shared" si="343"/>
        <v>10562.844452429748</v>
      </c>
      <c r="N7307" s="303"/>
      <c r="S7307" s="786">
        <v>0</v>
      </c>
      <c r="T7307" s="781">
        <f>VLOOKUP(C7307,METADATA!$J$5:$Q$29,IF(E7307="HI",2,IF(E7307="LO",6,10))+IF(S7307=1,2,IF(D7307=7,1,(IF(WEEKDAY(B7307)=1,2,IF(WEEKDAY(B7307)=7,1,0))))))</f>
        <v>1</v>
      </c>
      <c r="U7307" s="781">
        <f>VLOOKUP(C7307,METADATA!$A$5:$H$29,IF(E7307="HI",2,IF(E7307="LO",6,10))+IF(S7307=1,2,IF(D7307=7,1,(IF(WEEKDAY(B7307)=1,2,IF(WEEKDAY(B7307)=7,1,0))))))</f>
        <v>1</v>
      </c>
    </row>
    <row r="7308" spans="2:21" ht="13.95" customHeight="1" x14ac:dyDescent="0.25">
      <c r="B7308" s="784">
        <f t="shared" si="341"/>
        <v>45687</v>
      </c>
      <c r="C7308" s="785">
        <v>8</v>
      </c>
      <c r="D7308" s="786">
        <f>IFERROR((INDEX(METADATA!$T$2:$T$20,MATCH(B7308,METADATA!$S$2:$S$20,0))),0)</f>
        <v>0</v>
      </c>
      <c r="E7308" s="785" t="str">
        <f t="shared" si="342"/>
        <v>LO</v>
      </c>
      <c r="F7308" s="786">
        <f>VLOOKUP(C7308,METADATA!$A$5:$H$29,IF(E7308="HI",2,IF(E7308="LO",6,10))+IF(D7308=1,2,IF(D7308=7,1,(IF(WEEKDAY(B7308)=1,2,IF(WEEKDAY(B7308)=7,1,0))))))</f>
        <v>1</v>
      </c>
      <c r="G7308" s="786">
        <f>VLOOKUP(C7308,METADATA!$J$5:$Q$29,IF(E7308="HI",2,IF(E7308="LO",6,10))+IF(D7308=1,2,IF(D7308=7,1,(IF(WEEKDAY(B7308)=1,2,IF(WEEKDAY(B7308)=7,1,0))))))</f>
        <v>1</v>
      </c>
      <c r="H7308" s="787">
        <v>10686.25</v>
      </c>
      <c r="I7308" s="788">
        <v>4262.18994140625</v>
      </c>
      <c r="K7308" s="795">
        <v>851.61249999999995</v>
      </c>
      <c r="M7308" s="798">
        <f t="shared" si="343"/>
        <v>11504.877320472593</v>
      </c>
      <c r="N7308" s="303"/>
      <c r="S7308" s="786">
        <v>0</v>
      </c>
      <c r="T7308" s="781">
        <f>VLOOKUP(C7308,METADATA!$J$5:$Q$29,IF(E7308="HI",2,IF(E7308="LO",6,10))+IF(S7308=1,2,IF(D7308=7,1,(IF(WEEKDAY(B7308)=1,2,IF(WEEKDAY(B7308)=7,1,0))))))</f>
        <v>1</v>
      </c>
      <c r="U7308" s="781">
        <f>VLOOKUP(C7308,METADATA!$A$5:$H$29,IF(E7308="HI",2,IF(E7308="LO",6,10))+IF(S7308=1,2,IF(D7308=7,1,(IF(WEEKDAY(B7308)=1,2,IF(WEEKDAY(B7308)=7,1,0))))))</f>
        <v>1</v>
      </c>
    </row>
    <row r="7309" spans="2:21" ht="13.95" customHeight="1" x14ac:dyDescent="0.25">
      <c r="B7309" s="784">
        <f t="shared" si="341"/>
        <v>45687</v>
      </c>
      <c r="C7309" s="785">
        <v>9</v>
      </c>
      <c r="D7309" s="786">
        <f>IFERROR((INDEX(METADATA!$T$2:$T$20,MATCH(B7309,METADATA!$S$2:$S$20,0))),0)</f>
        <v>0</v>
      </c>
      <c r="E7309" s="785" t="str">
        <f t="shared" si="342"/>
        <v>LO</v>
      </c>
      <c r="F7309" s="786">
        <f>VLOOKUP(C7309,METADATA!$A$5:$H$29,IF(E7309="HI",2,IF(E7309="LO",6,10))+IF(D7309=1,2,IF(D7309=7,1,(IF(WEEKDAY(B7309)=1,2,IF(WEEKDAY(B7309)=7,1,0))))))</f>
        <v>2</v>
      </c>
      <c r="G7309" s="786">
        <f>VLOOKUP(C7309,METADATA!$J$5:$Q$29,IF(E7309="HI",2,IF(E7309="LO",6,10))+IF(D7309=1,2,IF(D7309=7,1,(IF(WEEKDAY(B7309)=1,2,IF(WEEKDAY(B7309)=7,1,0))))))</f>
        <v>1</v>
      </c>
      <c r="H7309" s="787">
        <v>11406</v>
      </c>
      <c r="I7309" s="788">
        <v>4299.0950012207031</v>
      </c>
      <c r="K7309" s="795">
        <v>856.5</v>
      </c>
      <c r="M7309" s="798">
        <f t="shared" si="343"/>
        <v>12189.300793299049</v>
      </c>
      <c r="N7309" s="303"/>
      <c r="S7309" s="786">
        <v>0</v>
      </c>
      <c r="T7309" s="781">
        <f>VLOOKUP(C7309,METADATA!$J$5:$Q$29,IF(E7309="HI",2,IF(E7309="LO",6,10))+IF(S7309=1,2,IF(D7309=7,1,(IF(WEEKDAY(B7309)=1,2,IF(WEEKDAY(B7309)=7,1,0))))))</f>
        <v>1</v>
      </c>
      <c r="U7309" s="781">
        <f>VLOOKUP(C7309,METADATA!$A$5:$H$29,IF(E7309="HI",2,IF(E7309="LO",6,10))+IF(S7309=1,2,IF(D7309=7,1,(IF(WEEKDAY(B7309)=1,2,IF(WEEKDAY(B7309)=7,1,0))))))</f>
        <v>2</v>
      </c>
    </row>
    <row r="7310" spans="2:21" ht="13.95" customHeight="1" x14ac:dyDescent="0.25">
      <c r="B7310" s="784">
        <f t="shared" si="341"/>
        <v>45687</v>
      </c>
      <c r="C7310" s="785">
        <v>10</v>
      </c>
      <c r="D7310" s="786">
        <f>IFERROR((INDEX(METADATA!$T$2:$T$20,MATCH(B7310,METADATA!$S$2:$S$20,0))),0)</f>
        <v>0</v>
      </c>
      <c r="E7310" s="785" t="str">
        <f t="shared" si="342"/>
        <v>LO</v>
      </c>
      <c r="F7310" s="786">
        <f>VLOOKUP(C7310,METADATA!$A$5:$H$29,IF(E7310="HI",2,IF(E7310="LO",6,10))+IF(D7310=1,2,IF(D7310=7,1,(IF(WEEKDAY(B7310)=1,2,IF(WEEKDAY(B7310)=7,1,0))))))</f>
        <v>2</v>
      </c>
      <c r="G7310" s="786">
        <f>VLOOKUP(C7310,METADATA!$J$5:$Q$29,IF(E7310="HI",2,IF(E7310="LO",6,10))+IF(D7310=1,2,IF(D7310=7,1,(IF(WEEKDAY(B7310)=1,2,IF(WEEKDAY(B7310)=7,1,0))))))</f>
        <v>2</v>
      </c>
      <c r="H7310" s="787">
        <v>11720.75</v>
      </c>
      <c r="I7310" s="788">
        <v>4416.0550537109375</v>
      </c>
      <c r="K7310" s="795">
        <v>824.32500000000005</v>
      </c>
      <c r="M7310" s="798">
        <f t="shared" si="343"/>
        <v>12525.075760246158</v>
      </c>
      <c r="N7310" s="303"/>
      <c r="S7310" s="786">
        <v>0</v>
      </c>
      <c r="T7310" s="781">
        <f>VLOOKUP(C7310,METADATA!$J$5:$Q$29,IF(E7310="HI",2,IF(E7310="LO",6,10))+IF(S7310=1,2,IF(D7310=7,1,(IF(WEEKDAY(B7310)=1,2,IF(WEEKDAY(B7310)=7,1,0))))))</f>
        <v>2</v>
      </c>
      <c r="U7310" s="781">
        <f>VLOOKUP(C7310,METADATA!$A$5:$H$29,IF(E7310="HI",2,IF(E7310="LO",6,10))+IF(S7310=1,2,IF(D7310=7,1,(IF(WEEKDAY(B7310)=1,2,IF(WEEKDAY(B7310)=7,1,0))))))</f>
        <v>2</v>
      </c>
    </row>
    <row r="7311" spans="2:21" ht="13.95" customHeight="1" x14ac:dyDescent="0.25">
      <c r="B7311" s="784">
        <f t="shared" si="341"/>
        <v>45687</v>
      </c>
      <c r="C7311" s="785">
        <v>11</v>
      </c>
      <c r="D7311" s="786">
        <f>IFERROR((INDEX(METADATA!$T$2:$T$20,MATCH(B7311,METADATA!$S$2:$S$20,0))),0)</f>
        <v>0</v>
      </c>
      <c r="E7311" s="785" t="str">
        <f t="shared" si="342"/>
        <v>LO</v>
      </c>
      <c r="F7311" s="786">
        <f>VLOOKUP(C7311,METADATA!$A$5:$H$29,IF(E7311="HI",2,IF(E7311="LO",6,10))+IF(D7311=1,2,IF(D7311=7,1,(IF(WEEKDAY(B7311)=1,2,IF(WEEKDAY(B7311)=7,1,0))))))</f>
        <v>2</v>
      </c>
      <c r="G7311" s="786">
        <f>VLOOKUP(C7311,METADATA!$J$5:$Q$29,IF(E7311="HI",2,IF(E7311="LO",6,10))+IF(D7311=1,2,IF(D7311=7,1,(IF(WEEKDAY(B7311)=1,2,IF(WEEKDAY(B7311)=7,1,0))))))</f>
        <v>2</v>
      </c>
      <c r="H7311" s="787">
        <v>11893.5</v>
      </c>
      <c r="I7311" s="788">
        <v>4382.3050537109375</v>
      </c>
      <c r="K7311" s="795">
        <v>882.73749999999995</v>
      </c>
      <c r="M7311" s="798">
        <f t="shared" si="343"/>
        <v>12675.170209262691</v>
      </c>
      <c r="N7311" s="303"/>
      <c r="S7311" s="786">
        <v>0</v>
      </c>
      <c r="T7311" s="781">
        <f>VLOOKUP(C7311,METADATA!$J$5:$Q$29,IF(E7311="HI",2,IF(E7311="LO",6,10))+IF(S7311=1,2,IF(D7311=7,1,(IF(WEEKDAY(B7311)=1,2,IF(WEEKDAY(B7311)=7,1,0))))))</f>
        <v>2</v>
      </c>
      <c r="U7311" s="781">
        <f>VLOOKUP(C7311,METADATA!$A$5:$H$29,IF(E7311="HI",2,IF(E7311="LO",6,10))+IF(S7311=1,2,IF(D7311=7,1,(IF(WEEKDAY(B7311)=1,2,IF(WEEKDAY(B7311)=7,1,0))))))</f>
        <v>2</v>
      </c>
    </row>
    <row r="7312" spans="2:21" ht="13.95" customHeight="1" x14ac:dyDescent="0.25">
      <c r="B7312" s="784">
        <f t="shared" si="341"/>
        <v>45687</v>
      </c>
      <c r="C7312" s="785">
        <v>12</v>
      </c>
      <c r="D7312" s="786">
        <f>IFERROR((INDEX(METADATA!$T$2:$T$20,MATCH(B7312,METADATA!$S$2:$S$20,0))),0)</f>
        <v>0</v>
      </c>
      <c r="E7312" s="785" t="str">
        <f t="shared" si="342"/>
        <v>LO</v>
      </c>
      <c r="F7312" s="786">
        <f>VLOOKUP(C7312,METADATA!$A$5:$H$29,IF(E7312="HI",2,IF(E7312="LO",6,10))+IF(D7312=1,2,IF(D7312=7,1,(IF(WEEKDAY(B7312)=1,2,IF(WEEKDAY(B7312)=7,1,0))))))</f>
        <v>2</v>
      </c>
      <c r="G7312" s="786">
        <f>VLOOKUP(C7312,METADATA!$J$5:$Q$29,IF(E7312="HI",2,IF(E7312="LO",6,10))+IF(D7312=1,2,IF(D7312=7,1,(IF(WEEKDAY(B7312)=1,2,IF(WEEKDAY(B7312)=7,1,0))))))</f>
        <v>2</v>
      </c>
      <c r="H7312" s="787">
        <v>11981</v>
      </c>
      <c r="I7312" s="788">
        <v>4327.39501953125</v>
      </c>
      <c r="K7312" s="795">
        <v>909.3125</v>
      </c>
      <c r="M7312" s="798">
        <f t="shared" si="343"/>
        <v>12738.55206273711</v>
      </c>
      <c r="N7312" s="303"/>
      <c r="S7312" s="786">
        <v>0</v>
      </c>
      <c r="T7312" s="781">
        <f>VLOOKUP(C7312,METADATA!$J$5:$Q$29,IF(E7312="HI",2,IF(E7312="LO",6,10))+IF(S7312=1,2,IF(D7312=7,1,(IF(WEEKDAY(B7312)=1,2,IF(WEEKDAY(B7312)=7,1,0))))))</f>
        <v>2</v>
      </c>
      <c r="U7312" s="781">
        <f>VLOOKUP(C7312,METADATA!$A$5:$H$29,IF(E7312="HI",2,IF(E7312="LO",6,10))+IF(S7312=1,2,IF(D7312=7,1,(IF(WEEKDAY(B7312)=1,2,IF(WEEKDAY(B7312)=7,1,0))))))</f>
        <v>2</v>
      </c>
    </row>
    <row r="7313" spans="2:21" ht="13.95" customHeight="1" x14ac:dyDescent="0.25">
      <c r="B7313" s="784">
        <f t="shared" si="341"/>
        <v>45687</v>
      </c>
      <c r="C7313" s="785">
        <v>13</v>
      </c>
      <c r="D7313" s="786">
        <f>IFERROR((INDEX(METADATA!$T$2:$T$20,MATCH(B7313,METADATA!$S$2:$S$20,0))),0)</f>
        <v>0</v>
      </c>
      <c r="E7313" s="785" t="str">
        <f t="shared" si="342"/>
        <v>LO</v>
      </c>
      <c r="F7313" s="786">
        <f>VLOOKUP(C7313,METADATA!$A$5:$H$29,IF(E7313="HI",2,IF(E7313="LO",6,10))+IF(D7313=1,2,IF(D7313=7,1,(IF(WEEKDAY(B7313)=1,2,IF(WEEKDAY(B7313)=7,1,0))))))</f>
        <v>2</v>
      </c>
      <c r="G7313" s="786">
        <f>VLOOKUP(C7313,METADATA!$J$5:$Q$29,IF(E7313="HI",2,IF(E7313="LO",6,10))+IF(D7313=1,2,IF(D7313=7,1,(IF(WEEKDAY(B7313)=1,2,IF(WEEKDAY(B7313)=7,1,0))))))</f>
        <v>2</v>
      </c>
      <c r="H7313" s="787">
        <v>11749.75</v>
      </c>
      <c r="I7313" s="788">
        <v>4432.5099182128906</v>
      </c>
      <c r="K7313" s="795">
        <v>905.6</v>
      </c>
      <c r="M7313" s="798">
        <f t="shared" si="343"/>
        <v>12558.016134627143</v>
      </c>
      <c r="N7313" s="303"/>
      <c r="S7313" s="786">
        <v>0</v>
      </c>
      <c r="T7313" s="781">
        <f>VLOOKUP(C7313,METADATA!$J$5:$Q$29,IF(E7313="HI",2,IF(E7313="LO",6,10))+IF(S7313=1,2,IF(D7313=7,1,(IF(WEEKDAY(B7313)=1,2,IF(WEEKDAY(B7313)=7,1,0))))))</f>
        <v>2</v>
      </c>
      <c r="U7313" s="781">
        <f>VLOOKUP(C7313,METADATA!$A$5:$H$29,IF(E7313="HI",2,IF(E7313="LO",6,10))+IF(S7313=1,2,IF(D7313=7,1,(IF(WEEKDAY(B7313)=1,2,IF(WEEKDAY(B7313)=7,1,0))))))</f>
        <v>2</v>
      </c>
    </row>
    <row r="7314" spans="2:21" ht="13.95" customHeight="1" x14ac:dyDescent="0.25">
      <c r="B7314" s="784">
        <f t="shared" si="341"/>
        <v>45687</v>
      </c>
      <c r="C7314" s="785">
        <v>14</v>
      </c>
      <c r="D7314" s="786">
        <f>IFERROR((INDEX(METADATA!$T$2:$T$20,MATCH(B7314,METADATA!$S$2:$S$20,0))),0)</f>
        <v>0</v>
      </c>
      <c r="E7314" s="785" t="str">
        <f t="shared" si="342"/>
        <v>LO</v>
      </c>
      <c r="F7314" s="786">
        <f>VLOOKUP(C7314,METADATA!$A$5:$H$29,IF(E7314="HI",2,IF(E7314="LO",6,10))+IF(D7314=1,2,IF(D7314=7,1,(IF(WEEKDAY(B7314)=1,2,IF(WEEKDAY(B7314)=7,1,0))))))</f>
        <v>2</v>
      </c>
      <c r="G7314" s="786">
        <f>VLOOKUP(C7314,METADATA!$J$5:$Q$29,IF(E7314="HI",2,IF(E7314="LO",6,10))+IF(D7314=1,2,IF(D7314=7,1,(IF(WEEKDAY(B7314)=1,2,IF(WEEKDAY(B7314)=7,1,0))))))</f>
        <v>2</v>
      </c>
      <c r="H7314" s="787">
        <v>11652.5</v>
      </c>
      <c r="I7314" s="788">
        <v>4454.6749877929688</v>
      </c>
      <c r="K7314" s="795">
        <v>913.98749999999995</v>
      </c>
      <c r="M7314" s="798">
        <f t="shared" si="343"/>
        <v>12474.970360560714</v>
      </c>
      <c r="N7314" s="303"/>
      <c r="S7314" s="786">
        <v>0</v>
      </c>
      <c r="T7314" s="781">
        <f>VLOOKUP(C7314,METADATA!$J$5:$Q$29,IF(E7314="HI",2,IF(E7314="LO",6,10))+IF(S7314=1,2,IF(D7314=7,1,(IF(WEEKDAY(B7314)=1,2,IF(WEEKDAY(B7314)=7,1,0))))))</f>
        <v>2</v>
      </c>
      <c r="U7314" s="781">
        <f>VLOOKUP(C7314,METADATA!$A$5:$H$29,IF(E7314="HI",2,IF(E7314="LO",6,10))+IF(S7314=1,2,IF(D7314=7,1,(IF(WEEKDAY(B7314)=1,2,IF(WEEKDAY(B7314)=7,1,0))))))</f>
        <v>2</v>
      </c>
    </row>
    <row r="7315" spans="2:21" ht="13.95" customHeight="1" x14ac:dyDescent="0.25">
      <c r="B7315" s="784">
        <f t="shared" si="341"/>
        <v>45687</v>
      </c>
      <c r="C7315" s="785">
        <v>15</v>
      </c>
      <c r="D7315" s="786">
        <f>IFERROR((INDEX(METADATA!$T$2:$T$20,MATCH(B7315,METADATA!$S$2:$S$20,0))),0)</f>
        <v>0</v>
      </c>
      <c r="E7315" s="785" t="str">
        <f t="shared" si="342"/>
        <v>LO</v>
      </c>
      <c r="F7315" s="786">
        <f>VLOOKUP(C7315,METADATA!$A$5:$H$29,IF(E7315="HI",2,IF(E7315="LO",6,10))+IF(D7315=1,2,IF(D7315=7,1,(IF(WEEKDAY(B7315)=1,2,IF(WEEKDAY(B7315)=7,1,0))))))</f>
        <v>2</v>
      </c>
      <c r="G7315" s="786">
        <f>VLOOKUP(C7315,METADATA!$J$5:$Q$29,IF(E7315="HI",2,IF(E7315="LO",6,10))+IF(D7315=1,2,IF(D7315=7,1,(IF(WEEKDAY(B7315)=1,2,IF(WEEKDAY(B7315)=7,1,0))))))</f>
        <v>2</v>
      </c>
      <c r="H7315" s="787">
        <v>11536.5</v>
      </c>
      <c r="I7315" s="788">
        <v>4557.4599609375</v>
      </c>
      <c r="K7315" s="795">
        <v>902.26250000000005</v>
      </c>
      <c r="M7315" s="798">
        <f t="shared" si="343"/>
        <v>12404.082938514577</v>
      </c>
      <c r="N7315" s="303"/>
      <c r="S7315" s="786">
        <v>0</v>
      </c>
      <c r="T7315" s="781">
        <f>VLOOKUP(C7315,METADATA!$J$5:$Q$29,IF(E7315="HI",2,IF(E7315="LO",6,10))+IF(S7315=1,2,IF(D7315=7,1,(IF(WEEKDAY(B7315)=1,2,IF(WEEKDAY(B7315)=7,1,0))))))</f>
        <v>2</v>
      </c>
      <c r="U7315" s="781">
        <f>VLOOKUP(C7315,METADATA!$A$5:$H$29,IF(E7315="HI",2,IF(E7315="LO",6,10))+IF(S7315=1,2,IF(D7315=7,1,(IF(WEEKDAY(B7315)=1,2,IF(WEEKDAY(B7315)=7,1,0))))))</f>
        <v>2</v>
      </c>
    </row>
    <row r="7316" spans="2:21" ht="13.95" customHeight="1" x14ac:dyDescent="0.25">
      <c r="B7316" s="784">
        <f t="shared" si="341"/>
        <v>45687</v>
      </c>
      <c r="C7316" s="785">
        <v>16</v>
      </c>
      <c r="D7316" s="786">
        <f>IFERROR((INDEX(METADATA!$T$2:$T$20,MATCH(B7316,METADATA!$S$2:$S$20,0))),0)</f>
        <v>0</v>
      </c>
      <c r="E7316" s="785" t="str">
        <f t="shared" si="342"/>
        <v>LO</v>
      </c>
      <c r="F7316" s="786">
        <f>VLOOKUP(C7316,METADATA!$A$5:$H$29,IF(E7316="HI",2,IF(E7316="LO",6,10))+IF(D7316=1,2,IF(D7316=7,1,(IF(WEEKDAY(B7316)=1,2,IF(WEEKDAY(B7316)=7,1,0))))))</f>
        <v>2</v>
      </c>
      <c r="G7316" s="786">
        <f>VLOOKUP(C7316,METADATA!$J$5:$Q$29,IF(E7316="HI",2,IF(E7316="LO",6,10))+IF(D7316=1,2,IF(D7316=7,1,(IF(WEEKDAY(B7316)=1,2,IF(WEEKDAY(B7316)=7,1,0))))))</f>
        <v>2</v>
      </c>
      <c r="H7316" s="787">
        <v>11908</v>
      </c>
      <c r="I7316" s="788">
        <v>4541.574951171875</v>
      </c>
      <c r="K7316" s="795">
        <v>933.76250000000005</v>
      </c>
      <c r="M7316" s="798">
        <f t="shared" si="343"/>
        <v>12744.66033431695</v>
      </c>
      <c r="N7316" s="303"/>
      <c r="S7316" s="786">
        <v>0</v>
      </c>
      <c r="T7316" s="781">
        <f>VLOOKUP(C7316,METADATA!$J$5:$Q$29,IF(E7316="HI",2,IF(E7316="LO",6,10))+IF(S7316=1,2,IF(D7316=7,1,(IF(WEEKDAY(B7316)=1,2,IF(WEEKDAY(B7316)=7,1,0))))))</f>
        <v>2</v>
      </c>
      <c r="U7316" s="781">
        <f>VLOOKUP(C7316,METADATA!$A$5:$H$29,IF(E7316="HI",2,IF(E7316="LO",6,10))+IF(S7316=1,2,IF(D7316=7,1,(IF(WEEKDAY(B7316)=1,2,IF(WEEKDAY(B7316)=7,1,0))))))</f>
        <v>2</v>
      </c>
    </row>
    <row r="7317" spans="2:21" ht="13.95" customHeight="1" x14ac:dyDescent="0.25">
      <c r="B7317" s="784">
        <f t="shared" si="341"/>
        <v>45687</v>
      </c>
      <c r="C7317" s="785">
        <v>17</v>
      </c>
      <c r="D7317" s="786">
        <f>IFERROR((INDEX(METADATA!$T$2:$T$20,MATCH(B7317,METADATA!$S$2:$S$20,0))),0)</f>
        <v>0</v>
      </c>
      <c r="E7317" s="785" t="str">
        <f t="shared" si="342"/>
        <v>LO</v>
      </c>
      <c r="F7317" s="786">
        <f>VLOOKUP(C7317,METADATA!$A$5:$H$29,IF(E7317="HI",2,IF(E7317="LO",6,10))+IF(D7317=1,2,IF(D7317=7,1,(IF(WEEKDAY(B7317)=1,2,IF(WEEKDAY(B7317)=7,1,0))))))</f>
        <v>2</v>
      </c>
      <c r="G7317" s="786">
        <f>VLOOKUP(C7317,METADATA!$J$5:$Q$29,IF(E7317="HI",2,IF(E7317="LO",6,10))+IF(D7317=1,2,IF(D7317=7,1,(IF(WEEKDAY(B7317)=1,2,IF(WEEKDAY(B7317)=7,1,0))))))</f>
        <v>2</v>
      </c>
      <c r="H7317" s="787">
        <v>12581.5</v>
      </c>
      <c r="I7317" s="788">
        <v>4498.5850219726563</v>
      </c>
      <c r="K7317" s="795">
        <v>0</v>
      </c>
      <c r="M7317" s="798">
        <f t="shared" si="343"/>
        <v>13361.564633302371</v>
      </c>
      <c r="N7317" s="303"/>
      <c r="S7317" s="786">
        <v>0</v>
      </c>
      <c r="T7317" s="781">
        <f>VLOOKUP(C7317,METADATA!$J$5:$Q$29,IF(E7317="HI",2,IF(E7317="LO",6,10))+IF(S7317=1,2,IF(D7317=7,1,(IF(WEEKDAY(B7317)=1,2,IF(WEEKDAY(B7317)=7,1,0))))))</f>
        <v>2</v>
      </c>
      <c r="U7317" s="781">
        <f>VLOOKUP(C7317,METADATA!$A$5:$H$29,IF(E7317="HI",2,IF(E7317="LO",6,10))+IF(S7317=1,2,IF(D7317=7,1,(IF(WEEKDAY(B7317)=1,2,IF(WEEKDAY(B7317)=7,1,0))))))</f>
        <v>2</v>
      </c>
    </row>
    <row r="7318" spans="2:21" ht="13.95" customHeight="1" x14ac:dyDescent="0.25">
      <c r="B7318" s="784">
        <f t="shared" si="341"/>
        <v>45687</v>
      </c>
      <c r="C7318" s="785">
        <v>18</v>
      </c>
      <c r="D7318" s="786">
        <f>IFERROR((INDEX(METADATA!$T$2:$T$20,MATCH(B7318,METADATA!$S$2:$S$20,0))),0)</f>
        <v>0</v>
      </c>
      <c r="E7318" s="785" t="str">
        <f t="shared" si="342"/>
        <v>LO</v>
      </c>
      <c r="F7318" s="786">
        <f>VLOOKUP(C7318,METADATA!$A$5:$H$29,IF(E7318="HI",2,IF(E7318="LO",6,10))+IF(D7318=1,2,IF(D7318=7,1,(IF(WEEKDAY(B7318)=1,2,IF(WEEKDAY(B7318)=7,1,0))))))</f>
        <v>1</v>
      </c>
      <c r="G7318" s="786">
        <f>VLOOKUP(C7318,METADATA!$J$5:$Q$29,IF(E7318="HI",2,IF(E7318="LO",6,10))+IF(D7318=1,2,IF(D7318=7,1,(IF(WEEKDAY(B7318)=1,2,IF(WEEKDAY(B7318)=7,1,0))))))</f>
        <v>1</v>
      </c>
      <c r="H7318" s="787">
        <v>13621.25</v>
      </c>
      <c r="I7318" s="788">
        <v>4411.8700256347656</v>
      </c>
      <c r="K7318" s="795">
        <v>0</v>
      </c>
      <c r="M7318" s="798">
        <f t="shared" si="343"/>
        <v>14317.927527599604</v>
      </c>
      <c r="N7318" s="303"/>
      <c r="S7318" s="786">
        <v>0</v>
      </c>
      <c r="T7318" s="781">
        <f>VLOOKUP(C7318,METADATA!$J$5:$Q$29,IF(E7318="HI",2,IF(E7318="LO",6,10))+IF(S7318=1,2,IF(D7318=7,1,(IF(WEEKDAY(B7318)=1,2,IF(WEEKDAY(B7318)=7,1,0))))))</f>
        <v>1</v>
      </c>
      <c r="U7318" s="781">
        <f>VLOOKUP(C7318,METADATA!$A$5:$H$29,IF(E7318="HI",2,IF(E7318="LO",6,10))+IF(S7318=1,2,IF(D7318=7,1,(IF(WEEKDAY(B7318)=1,2,IF(WEEKDAY(B7318)=7,1,0))))))</f>
        <v>1</v>
      </c>
    </row>
    <row r="7319" spans="2:21" ht="13.95" customHeight="1" x14ac:dyDescent="0.25">
      <c r="B7319" s="784">
        <f t="shared" si="341"/>
        <v>45687</v>
      </c>
      <c r="C7319" s="785">
        <v>19</v>
      </c>
      <c r="D7319" s="786">
        <f>IFERROR((INDEX(METADATA!$T$2:$T$20,MATCH(B7319,METADATA!$S$2:$S$20,0))),0)</f>
        <v>0</v>
      </c>
      <c r="E7319" s="785" t="str">
        <f t="shared" si="342"/>
        <v>LO</v>
      </c>
      <c r="F7319" s="786">
        <f>VLOOKUP(C7319,METADATA!$A$5:$H$29,IF(E7319="HI",2,IF(E7319="LO",6,10))+IF(D7319=1,2,IF(D7319=7,1,(IF(WEEKDAY(B7319)=1,2,IF(WEEKDAY(B7319)=7,1,0))))))</f>
        <v>1</v>
      </c>
      <c r="G7319" s="786">
        <f>VLOOKUP(C7319,METADATA!$J$5:$Q$29,IF(E7319="HI",2,IF(E7319="LO",6,10))+IF(D7319=1,2,IF(D7319=7,1,(IF(WEEKDAY(B7319)=1,2,IF(WEEKDAY(B7319)=7,1,0))))))</f>
        <v>1</v>
      </c>
      <c r="H7319" s="787">
        <v>12265.25</v>
      </c>
      <c r="I7319" s="788">
        <v>4362.8250427246094</v>
      </c>
      <c r="K7319" s="795">
        <v>0</v>
      </c>
      <c r="M7319" s="798">
        <f t="shared" si="343"/>
        <v>13018.087413899362</v>
      </c>
      <c r="N7319" s="303"/>
      <c r="S7319" s="786">
        <v>0</v>
      </c>
      <c r="T7319" s="781">
        <f>VLOOKUP(C7319,METADATA!$J$5:$Q$29,IF(E7319="HI",2,IF(E7319="LO",6,10))+IF(S7319=1,2,IF(D7319=7,1,(IF(WEEKDAY(B7319)=1,2,IF(WEEKDAY(B7319)=7,1,0))))))</f>
        <v>1</v>
      </c>
      <c r="U7319" s="781">
        <f>VLOOKUP(C7319,METADATA!$A$5:$H$29,IF(E7319="HI",2,IF(E7319="LO",6,10))+IF(S7319=1,2,IF(D7319=7,1,(IF(WEEKDAY(B7319)=1,2,IF(WEEKDAY(B7319)=7,1,0))))))</f>
        <v>1</v>
      </c>
    </row>
    <row r="7320" spans="2:21" ht="13.95" customHeight="1" x14ac:dyDescent="0.25">
      <c r="B7320" s="784">
        <f t="shared" si="341"/>
        <v>45687</v>
      </c>
      <c r="C7320" s="785">
        <v>20</v>
      </c>
      <c r="D7320" s="786">
        <f>IFERROR((INDEX(METADATA!$T$2:$T$20,MATCH(B7320,METADATA!$S$2:$S$20,0))),0)</f>
        <v>0</v>
      </c>
      <c r="E7320" s="785" t="str">
        <f t="shared" si="342"/>
        <v>LO</v>
      </c>
      <c r="F7320" s="786">
        <f>VLOOKUP(C7320,METADATA!$A$5:$H$29,IF(E7320="HI",2,IF(E7320="LO",6,10))+IF(D7320=1,2,IF(D7320=7,1,(IF(WEEKDAY(B7320)=1,2,IF(WEEKDAY(B7320)=7,1,0))))))</f>
        <v>1</v>
      </c>
      <c r="G7320" s="786">
        <f>VLOOKUP(C7320,METADATA!$J$5:$Q$29,IF(E7320="HI",2,IF(E7320="LO",6,10))+IF(D7320=1,2,IF(D7320=7,1,(IF(WEEKDAY(B7320)=1,2,IF(WEEKDAY(B7320)=7,1,0))))))</f>
        <v>2</v>
      </c>
      <c r="H7320" s="787">
        <v>10864.25</v>
      </c>
      <c r="I7320" s="788">
        <v>3755.3050537109375</v>
      </c>
      <c r="K7320" s="795">
        <v>0</v>
      </c>
      <c r="M7320" s="798">
        <f t="shared" si="343"/>
        <v>11494.966033395962</v>
      </c>
      <c r="N7320" s="303"/>
      <c r="S7320" s="786">
        <v>0</v>
      </c>
      <c r="T7320" s="781">
        <f>VLOOKUP(C7320,METADATA!$J$5:$Q$29,IF(E7320="HI",2,IF(E7320="LO",6,10))+IF(S7320=1,2,IF(D7320=7,1,(IF(WEEKDAY(B7320)=1,2,IF(WEEKDAY(B7320)=7,1,0))))))</f>
        <v>2</v>
      </c>
      <c r="U7320" s="781">
        <f>VLOOKUP(C7320,METADATA!$A$5:$H$29,IF(E7320="HI",2,IF(E7320="LO",6,10))+IF(S7320=1,2,IF(D7320=7,1,(IF(WEEKDAY(B7320)=1,2,IF(WEEKDAY(B7320)=7,1,0))))))</f>
        <v>1</v>
      </c>
    </row>
    <row r="7321" spans="2:21" ht="13.95" customHeight="1" x14ac:dyDescent="0.25">
      <c r="B7321" s="784">
        <f t="shared" si="341"/>
        <v>45687</v>
      </c>
      <c r="C7321" s="785">
        <v>21</v>
      </c>
      <c r="D7321" s="786">
        <f>IFERROR((INDEX(METADATA!$T$2:$T$20,MATCH(B7321,METADATA!$S$2:$S$20,0))),0)</f>
        <v>0</v>
      </c>
      <c r="E7321" s="785" t="str">
        <f t="shared" si="342"/>
        <v>LO</v>
      </c>
      <c r="F7321" s="786">
        <f>VLOOKUP(C7321,METADATA!$A$5:$H$29,IF(E7321="HI",2,IF(E7321="LO",6,10))+IF(D7321=1,2,IF(D7321=7,1,(IF(WEEKDAY(B7321)=1,2,IF(WEEKDAY(B7321)=7,1,0))))))</f>
        <v>2</v>
      </c>
      <c r="G7321" s="786">
        <f>VLOOKUP(C7321,METADATA!$J$5:$Q$29,IF(E7321="HI",2,IF(E7321="LO",6,10))+IF(D7321=1,2,IF(D7321=7,1,(IF(WEEKDAY(B7321)=1,2,IF(WEEKDAY(B7321)=7,1,0))))))</f>
        <v>2</v>
      </c>
      <c r="H7321" s="787">
        <v>9954.5</v>
      </c>
      <c r="I7321" s="788">
        <v>3277.2974243164063</v>
      </c>
      <c r="K7321" s="795">
        <v>0</v>
      </c>
      <c r="M7321" s="798">
        <f t="shared" si="343"/>
        <v>10480.112053667697</v>
      </c>
      <c r="N7321" s="303"/>
      <c r="S7321" s="786">
        <v>0</v>
      </c>
      <c r="T7321" s="781">
        <f>VLOOKUP(C7321,METADATA!$J$5:$Q$29,IF(E7321="HI",2,IF(E7321="LO",6,10))+IF(S7321=1,2,IF(D7321=7,1,(IF(WEEKDAY(B7321)=1,2,IF(WEEKDAY(B7321)=7,1,0))))))</f>
        <v>2</v>
      </c>
      <c r="U7321" s="781">
        <f>VLOOKUP(C7321,METADATA!$A$5:$H$29,IF(E7321="HI",2,IF(E7321="LO",6,10))+IF(S7321=1,2,IF(D7321=7,1,(IF(WEEKDAY(B7321)=1,2,IF(WEEKDAY(B7321)=7,1,0))))))</f>
        <v>2</v>
      </c>
    </row>
    <row r="7322" spans="2:21" ht="13.95" customHeight="1" x14ac:dyDescent="0.25">
      <c r="B7322" s="784">
        <f t="shared" si="341"/>
        <v>45687</v>
      </c>
      <c r="C7322" s="785">
        <v>22</v>
      </c>
      <c r="D7322" s="786">
        <f>IFERROR((INDEX(METADATA!$T$2:$T$20,MATCH(B7322,METADATA!$S$2:$S$20,0))),0)</f>
        <v>0</v>
      </c>
      <c r="E7322" s="785" t="str">
        <f t="shared" si="342"/>
        <v>LO</v>
      </c>
      <c r="F7322" s="786">
        <f>VLOOKUP(C7322,METADATA!$A$5:$H$29,IF(E7322="HI",2,IF(E7322="LO",6,10))+IF(D7322=1,2,IF(D7322=7,1,(IF(WEEKDAY(B7322)=1,2,IF(WEEKDAY(B7322)=7,1,0))))))</f>
        <v>3</v>
      </c>
      <c r="G7322" s="786">
        <f>VLOOKUP(C7322,METADATA!$J$5:$Q$29,IF(E7322="HI",2,IF(E7322="LO",6,10))+IF(D7322=1,2,IF(D7322=7,1,(IF(WEEKDAY(B7322)=1,2,IF(WEEKDAY(B7322)=7,1,0))))))</f>
        <v>3</v>
      </c>
      <c r="H7322" s="787">
        <v>9052.75</v>
      </c>
      <c r="I7322" s="788">
        <v>4285.1449584960938</v>
      </c>
      <c r="K7322" s="795">
        <v>0</v>
      </c>
      <c r="M7322" s="798">
        <f t="shared" si="343"/>
        <v>10015.725129905697</v>
      </c>
      <c r="N7322" s="303"/>
      <c r="S7322" s="786">
        <v>0</v>
      </c>
      <c r="T7322" s="781">
        <f>VLOOKUP(C7322,METADATA!$J$5:$Q$29,IF(E7322="HI",2,IF(E7322="LO",6,10))+IF(S7322=1,2,IF(D7322=7,1,(IF(WEEKDAY(B7322)=1,2,IF(WEEKDAY(B7322)=7,1,0))))))</f>
        <v>3</v>
      </c>
      <c r="U7322" s="781">
        <f>VLOOKUP(C7322,METADATA!$A$5:$H$29,IF(E7322="HI",2,IF(E7322="LO",6,10))+IF(S7322=1,2,IF(D7322=7,1,(IF(WEEKDAY(B7322)=1,2,IF(WEEKDAY(B7322)=7,1,0))))))</f>
        <v>3</v>
      </c>
    </row>
    <row r="7323" spans="2:21" ht="13.95" customHeight="1" x14ac:dyDescent="0.25">
      <c r="B7323" s="784">
        <f t="shared" si="341"/>
        <v>45687</v>
      </c>
      <c r="C7323" s="785">
        <v>23</v>
      </c>
      <c r="D7323" s="786">
        <f>IFERROR((INDEX(METADATA!$T$2:$T$20,MATCH(B7323,METADATA!$S$2:$S$20,0))),0)</f>
        <v>0</v>
      </c>
      <c r="E7323" s="785" t="str">
        <f t="shared" si="342"/>
        <v>LO</v>
      </c>
      <c r="F7323" s="786">
        <f>VLOOKUP(C7323,METADATA!$A$5:$H$29,IF(E7323="HI",2,IF(E7323="LO",6,10))+IF(D7323=1,2,IF(D7323=7,1,(IF(WEEKDAY(B7323)=1,2,IF(WEEKDAY(B7323)=7,1,0))))))</f>
        <v>3</v>
      </c>
      <c r="G7323" s="786">
        <f>VLOOKUP(C7323,METADATA!$J$5:$Q$29,IF(E7323="HI",2,IF(E7323="LO",6,10))+IF(D7323=1,2,IF(D7323=7,1,(IF(WEEKDAY(B7323)=1,2,IF(WEEKDAY(B7323)=7,1,0))))))</f>
        <v>3</v>
      </c>
      <c r="H7323" s="787">
        <v>8175.5</v>
      </c>
      <c r="I7323" s="788">
        <v>2825.5300979614258</v>
      </c>
      <c r="K7323" s="795">
        <v>0</v>
      </c>
      <c r="M7323" s="798">
        <f t="shared" si="343"/>
        <v>8649.9954095066369</v>
      </c>
      <c r="N7323" s="303"/>
      <c r="S7323" s="786">
        <v>0</v>
      </c>
      <c r="T7323" s="781">
        <f>VLOOKUP(C7323,METADATA!$J$5:$Q$29,IF(E7323="HI",2,IF(E7323="LO",6,10))+IF(S7323=1,2,IF(D7323=7,1,(IF(WEEKDAY(B7323)=1,2,IF(WEEKDAY(B7323)=7,1,0))))))</f>
        <v>3</v>
      </c>
      <c r="U7323" s="781">
        <f>VLOOKUP(C7323,METADATA!$A$5:$H$29,IF(E7323="HI",2,IF(E7323="LO",6,10))+IF(S7323=1,2,IF(D7323=7,1,(IF(WEEKDAY(B7323)=1,2,IF(WEEKDAY(B7323)=7,1,0))))))</f>
        <v>3</v>
      </c>
    </row>
    <row r="7324" spans="2:21" ht="13.95" customHeight="1" x14ac:dyDescent="0.25">
      <c r="B7324" s="784">
        <f t="shared" ref="B7324:B7387" si="344">B7300+1</f>
        <v>45688</v>
      </c>
      <c r="C7324" s="785">
        <v>0</v>
      </c>
      <c r="D7324" s="786">
        <f>IFERROR((INDEX(METADATA!$T$2:$T$20,MATCH(B7324,METADATA!$S$2:$S$20,0))),0)</f>
        <v>0</v>
      </c>
      <c r="E7324" s="785" t="str">
        <f t="shared" si="342"/>
        <v>LO</v>
      </c>
      <c r="F7324" s="786">
        <f>VLOOKUP(C7324,METADATA!$A$5:$H$29,IF(E7324="HI",2,IF(E7324="LO",6,10))+IF(D7324=1,2,IF(D7324=7,1,(IF(WEEKDAY(B7324)=1,2,IF(WEEKDAY(B7324)=7,1,0))))))</f>
        <v>3</v>
      </c>
      <c r="G7324" s="786">
        <f>VLOOKUP(C7324,METADATA!$J$5:$Q$29,IF(E7324="HI",2,IF(E7324="LO",6,10))+IF(D7324=1,2,IF(D7324=7,1,(IF(WEEKDAY(B7324)=1,2,IF(WEEKDAY(B7324)=7,1,0))))))</f>
        <v>3</v>
      </c>
      <c r="H7324" s="787">
        <v>7616.5</v>
      </c>
      <c r="I7324" s="788">
        <v>1888.9374694824219</v>
      </c>
      <c r="K7324" s="795">
        <v>0</v>
      </c>
      <c r="M7324" s="798">
        <f t="shared" si="343"/>
        <v>7847.2388146159192</v>
      </c>
      <c r="N7324" s="303"/>
      <c r="S7324" s="786">
        <v>0</v>
      </c>
      <c r="T7324" s="781">
        <f>VLOOKUP(C7324,METADATA!$J$5:$Q$29,IF(E7324="HI",2,IF(E7324="LO",6,10))+IF(S7324=1,2,IF(D7324=7,1,(IF(WEEKDAY(B7324)=1,2,IF(WEEKDAY(B7324)=7,1,0))))))</f>
        <v>3</v>
      </c>
      <c r="U7324" s="781">
        <f>VLOOKUP(C7324,METADATA!$A$5:$H$29,IF(E7324="HI",2,IF(E7324="LO",6,10))+IF(S7324=1,2,IF(D7324=7,1,(IF(WEEKDAY(B7324)=1,2,IF(WEEKDAY(B7324)=7,1,0))))))</f>
        <v>3</v>
      </c>
    </row>
    <row r="7325" spans="2:21" ht="13.95" customHeight="1" x14ac:dyDescent="0.25">
      <c r="B7325" s="784">
        <f t="shared" si="344"/>
        <v>45688</v>
      </c>
      <c r="C7325" s="785">
        <v>1</v>
      </c>
      <c r="D7325" s="786">
        <f>IFERROR((INDEX(METADATA!$T$2:$T$20,MATCH(B7325,METADATA!$S$2:$S$20,0))),0)</f>
        <v>0</v>
      </c>
      <c r="E7325" s="785" t="str">
        <f t="shared" si="342"/>
        <v>LO</v>
      </c>
      <c r="F7325" s="786">
        <f>VLOOKUP(C7325,METADATA!$A$5:$H$29,IF(E7325="HI",2,IF(E7325="LO",6,10))+IF(D7325=1,2,IF(D7325=7,1,(IF(WEEKDAY(B7325)=1,2,IF(WEEKDAY(B7325)=7,1,0))))))</f>
        <v>3</v>
      </c>
      <c r="G7325" s="786">
        <f>VLOOKUP(C7325,METADATA!$J$5:$Q$29,IF(E7325="HI",2,IF(E7325="LO",6,10))+IF(D7325=1,2,IF(D7325=7,1,(IF(WEEKDAY(B7325)=1,2,IF(WEEKDAY(B7325)=7,1,0))))))</f>
        <v>3</v>
      </c>
      <c r="H7325" s="787">
        <v>7269.75</v>
      </c>
      <c r="I7325" s="788">
        <v>1925.0624841228127</v>
      </c>
      <c r="K7325" s="795">
        <v>0</v>
      </c>
      <c r="M7325" s="798">
        <f t="shared" si="343"/>
        <v>7520.3145300098386</v>
      </c>
      <c r="N7325" s="303"/>
      <c r="S7325" s="786">
        <v>0</v>
      </c>
      <c r="T7325" s="781">
        <f>VLOOKUP(C7325,METADATA!$J$5:$Q$29,IF(E7325="HI",2,IF(E7325="LO",6,10))+IF(S7325=1,2,IF(D7325=7,1,(IF(WEEKDAY(B7325)=1,2,IF(WEEKDAY(B7325)=7,1,0))))))</f>
        <v>3</v>
      </c>
      <c r="U7325" s="781">
        <f>VLOOKUP(C7325,METADATA!$A$5:$H$29,IF(E7325="HI",2,IF(E7325="LO",6,10))+IF(S7325=1,2,IF(D7325=7,1,(IF(WEEKDAY(B7325)=1,2,IF(WEEKDAY(B7325)=7,1,0))))))</f>
        <v>3</v>
      </c>
    </row>
    <row r="7326" spans="2:21" ht="13.95" customHeight="1" x14ac:dyDescent="0.25">
      <c r="B7326" s="784">
        <f t="shared" si="344"/>
        <v>45688</v>
      </c>
      <c r="C7326" s="785">
        <v>2</v>
      </c>
      <c r="D7326" s="786">
        <f>IFERROR((INDEX(METADATA!$T$2:$T$20,MATCH(B7326,METADATA!$S$2:$S$20,0))),0)</f>
        <v>0</v>
      </c>
      <c r="E7326" s="785" t="str">
        <f t="shared" si="342"/>
        <v>LO</v>
      </c>
      <c r="F7326" s="786">
        <f>VLOOKUP(C7326,METADATA!$A$5:$H$29,IF(E7326="HI",2,IF(E7326="LO",6,10))+IF(D7326=1,2,IF(D7326=7,1,(IF(WEEKDAY(B7326)=1,2,IF(WEEKDAY(B7326)=7,1,0))))))</f>
        <v>3</v>
      </c>
      <c r="G7326" s="786">
        <f>VLOOKUP(C7326,METADATA!$J$5:$Q$29,IF(E7326="HI",2,IF(E7326="LO",6,10))+IF(D7326=1,2,IF(D7326=7,1,(IF(WEEKDAY(B7326)=1,2,IF(WEEKDAY(B7326)=7,1,0))))))</f>
        <v>3</v>
      </c>
      <c r="H7326" s="787">
        <v>7125.75</v>
      </c>
      <c r="I7326" s="788">
        <v>1580.8324890136719</v>
      </c>
      <c r="K7326" s="795">
        <v>0</v>
      </c>
      <c r="M7326" s="798">
        <f t="shared" si="343"/>
        <v>7298.9961241818155</v>
      </c>
      <c r="N7326" s="303"/>
      <c r="S7326" s="786">
        <v>0</v>
      </c>
      <c r="T7326" s="781">
        <f>VLOOKUP(C7326,METADATA!$J$5:$Q$29,IF(E7326="HI",2,IF(E7326="LO",6,10))+IF(S7326=1,2,IF(D7326=7,1,(IF(WEEKDAY(B7326)=1,2,IF(WEEKDAY(B7326)=7,1,0))))))</f>
        <v>3</v>
      </c>
      <c r="U7326" s="781">
        <f>VLOOKUP(C7326,METADATA!$A$5:$H$29,IF(E7326="HI",2,IF(E7326="LO",6,10))+IF(S7326=1,2,IF(D7326=7,1,(IF(WEEKDAY(B7326)=1,2,IF(WEEKDAY(B7326)=7,1,0))))))</f>
        <v>3</v>
      </c>
    </row>
    <row r="7327" spans="2:21" ht="13.95" customHeight="1" x14ac:dyDescent="0.25">
      <c r="B7327" s="784">
        <f t="shared" si="344"/>
        <v>45688</v>
      </c>
      <c r="C7327" s="785">
        <v>3</v>
      </c>
      <c r="D7327" s="786">
        <f>IFERROR((INDEX(METADATA!$T$2:$T$20,MATCH(B7327,METADATA!$S$2:$S$20,0))),0)</f>
        <v>0</v>
      </c>
      <c r="E7327" s="785" t="str">
        <f t="shared" si="342"/>
        <v>LO</v>
      </c>
      <c r="F7327" s="786">
        <f>VLOOKUP(C7327,METADATA!$A$5:$H$29,IF(E7327="HI",2,IF(E7327="LO",6,10))+IF(D7327=1,2,IF(D7327=7,1,(IF(WEEKDAY(B7327)=1,2,IF(WEEKDAY(B7327)=7,1,0))))))</f>
        <v>3</v>
      </c>
      <c r="G7327" s="786">
        <f>VLOOKUP(C7327,METADATA!$J$5:$Q$29,IF(E7327="HI",2,IF(E7327="LO",6,10))+IF(D7327=1,2,IF(D7327=7,1,(IF(WEEKDAY(B7327)=1,2,IF(WEEKDAY(B7327)=7,1,0))))))</f>
        <v>3</v>
      </c>
      <c r="H7327" s="787">
        <v>7267.25</v>
      </c>
      <c r="I7327" s="788">
        <v>1751.1575012207031</v>
      </c>
      <c r="K7327" s="795">
        <v>0</v>
      </c>
      <c r="M7327" s="798">
        <f t="shared" si="343"/>
        <v>7475.2575311210203</v>
      </c>
      <c r="N7327" s="303"/>
      <c r="S7327" s="786">
        <v>0</v>
      </c>
      <c r="T7327" s="781">
        <f>VLOOKUP(C7327,METADATA!$J$5:$Q$29,IF(E7327="HI",2,IF(E7327="LO",6,10))+IF(S7327=1,2,IF(D7327=7,1,(IF(WEEKDAY(B7327)=1,2,IF(WEEKDAY(B7327)=7,1,0))))))</f>
        <v>3</v>
      </c>
      <c r="U7327" s="781">
        <f>VLOOKUP(C7327,METADATA!$A$5:$H$29,IF(E7327="HI",2,IF(E7327="LO",6,10))+IF(S7327=1,2,IF(D7327=7,1,(IF(WEEKDAY(B7327)=1,2,IF(WEEKDAY(B7327)=7,1,0))))))</f>
        <v>3</v>
      </c>
    </row>
    <row r="7328" spans="2:21" ht="13.95" customHeight="1" x14ac:dyDescent="0.25">
      <c r="B7328" s="784">
        <f t="shared" si="344"/>
        <v>45688</v>
      </c>
      <c r="C7328" s="785">
        <v>4</v>
      </c>
      <c r="D7328" s="786">
        <f>IFERROR((INDEX(METADATA!$T$2:$T$20,MATCH(B7328,METADATA!$S$2:$S$20,0))),0)</f>
        <v>0</v>
      </c>
      <c r="E7328" s="785" t="str">
        <f t="shared" si="342"/>
        <v>LO</v>
      </c>
      <c r="F7328" s="786">
        <f>VLOOKUP(C7328,METADATA!$A$5:$H$29,IF(E7328="HI",2,IF(E7328="LO",6,10))+IF(D7328=1,2,IF(D7328=7,1,(IF(WEEKDAY(B7328)=1,2,IF(WEEKDAY(B7328)=7,1,0))))))</f>
        <v>3</v>
      </c>
      <c r="G7328" s="786">
        <f>VLOOKUP(C7328,METADATA!$J$5:$Q$29,IF(E7328="HI",2,IF(E7328="LO",6,10))+IF(D7328=1,2,IF(D7328=7,1,(IF(WEEKDAY(B7328)=1,2,IF(WEEKDAY(B7328)=7,1,0))))))</f>
        <v>3</v>
      </c>
      <c r="H7328" s="787">
        <v>7503.75</v>
      </c>
      <c r="I7328" s="788">
        <v>3025.7525329589844</v>
      </c>
      <c r="K7328" s="795">
        <v>870.51250000000005</v>
      </c>
      <c r="M7328" s="798">
        <f t="shared" si="343"/>
        <v>8090.8245842563974</v>
      </c>
      <c r="N7328" s="303"/>
      <c r="S7328" s="786">
        <v>0</v>
      </c>
      <c r="T7328" s="781">
        <f>VLOOKUP(C7328,METADATA!$J$5:$Q$29,IF(E7328="HI",2,IF(E7328="LO",6,10))+IF(S7328=1,2,IF(D7328=7,1,(IF(WEEKDAY(B7328)=1,2,IF(WEEKDAY(B7328)=7,1,0))))))</f>
        <v>3</v>
      </c>
      <c r="U7328" s="781">
        <f>VLOOKUP(C7328,METADATA!$A$5:$H$29,IF(E7328="HI",2,IF(E7328="LO",6,10))+IF(S7328=1,2,IF(D7328=7,1,(IF(WEEKDAY(B7328)=1,2,IF(WEEKDAY(B7328)=7,1,0))))))</f>
        <v>3</v>
      </c>
    </row>
    <row r="7329" spans="2:21" ht="13.95" customHeight="1" x14ac:dyDescent="0.25">
      <c r="B7329" s="784">
        <f t="shared" si="344"/>
        <v>45688</v>
      </c>
      <c r="C7329" s="785">
        <v>5</v>
      </c>
      <c r="D7329" s="786">
        <f>IFERROR((INDEX(METADATA!$T$2:$T$20,MATCH(B7329,METADATA!$S$2:$S$20,0))),0)</f>
        <v>0</v>
      </c>
      <c r="E7329" s="785" t="str">
        <f t="shared" si="342"/>
        <v>LO</v>
      </c>
      <c r="F7329" s="786">
        <f>VLOOKUP(C7329,METADATA!$A$5:$H$29,IF(E7329="HI",2,IF(E7329="LO",6,10))+IF(D7329=1,2,IF(D7329=7,1,(IF(WEEKDAY(B7329)=1,2,IF(WEEKDAY(B7329)=7,1,0))))))</f>
        <v>3</v>
      </c>
      <c r="G7329" s="786">
        <f>VLOOKUP(C7329,METADATA!$J$5:$Q$29,IF(E7329="HI",2,IF(E7329="LO",6,10))+IF(D7329=1,2,IF(D7329=7,1,(IF(WEEKDAY(B7329)=1,2,IF(WEEKDAY(B7329)=7,1,0))))))</f>
        <v>3</v>
      </c>
      <c r="H7329" s="787">
        <v>7623.25</v>
      </c>
      <c r="I7329" s="788">
        <v>2988.8599700927734</v>
      </c>
      <c r="K7329" s="795">
        <v>865.8125</v>
      </c>
      <c r="M7329" s="798">
        <f t="shared" si="343"/>
        <v>8188.2369581811063</v>
      </c>
      <c r="N7329" s="303"/>
      <c r="S7329" s="786">
        <v>0</v>
      </c>
      <c r="T7329" s="781">
        <f>VLOOKUP(C7329,METADATA!$J$5:$Q$29,IF(E7329="HI",2,IF(E7329="LO",6,10))+IF(S7329=1,2,IF(D7329=7,1,(IF(WEEKDAY(B7329)=1,2,IF(WEEKDAY(B7329)=7,1,0))))))</f>
        <v>3</v>
      </c>
      <c r="U7329" s="781">
        <f>VLOOKUP(C7329,METADATA!$A$5:$H$29,IF(E7329="HI",2,IF(E7329="LO",6,10))+IF(S7329=1,2,IF(D7329=7,1,(IF(WEEKDAY(B7329)=1,2,IF(WEEKDAY(B7329)=7,1,0))))))</f>
        <v>3</v>
      </c>
    </row>
    <row r="7330" spans="2:21" ht="13.95" customHeight="1" x14ac:dyDescent="0.25">
      <c r="B7330" s="784">
        <f t="shared" si="344"/>
        <v>45688</v>
      </c>
      <c r="C7330" s="785">
        <v>6</v>
      </c>
      <c r="D7330" s="786">
        <f>IFERROR((INDEX(METADATA!$T$2:$T$20,MATCH(B7330,METADATA!$S$2:$S$20,0))),0)</f>
        <v>0</v>
      </c>
      <c r="E7330" s="785" t="str">
        <f t="shared" si="342"/>
        <v>LO</v>
      </c>
      <c r="F7330" s="786">
        <f>VLOOKUP(C7330,METADATA!$A$5:$H$29,IF(E7330="HI",2,IF(E7330="LO",6,10))+IF(D7330=1,2,IF(D7330=7,1,(IF(WEEKDAY(B7330)=1,2,IF(WEEKDAY(B7330)=7,1,0))))))</f>
        <v>2</v>
      </c>
      <c r="G7330" s="786">
        <f>VLOOKUP(C7330,METADATA!$J$5:$Q$29,IF(E7330="HI",2,IF(E7330="LO",6,10))+IF(D7330=1,2,IF(D7330=7,1,(IF(WEEKDAY(B7330)=1,2,IF(WEEKDAY(B7330)=7,1,0))))))</f>
        <v>2</v>
      </c>
      <c r="H7330" s="787">
        <v>8073.5</v>
      </c>
      <c r="I7330" s="788">
        <v>2345.1500549316406</v>
      </c>
      <c r="K7330" s="795">
        <v>834.63750000000005</v>
      </c>
      <c r="M7330" s="798">
        <f t="shared" si="343"/>
        <v>8407.2070885726298</v>
      </c>
      <c r="N7330" s="303"/>
      <c r="S7330" s="786">
        <v>0</v>
      </c>
      <c r="T7330" s="781">
        <f>VLOOKUP(C7330,METADATA!$J$5:$Q$29,IF(E7330="HI",2,IF(E7330="LO",6,10))+IF(S7330=1,2,IF(D7330=7,1,(IF(WEEKDAY(B7330)=1,2,IF(WEEKDAY(B7330)=7,1,0))))))</f>
        <v>2</v>
      </c>
      <c r="U7330" s="781">
        <f>VLOOKUP(C7330,METADATA!$A$5:$H$29,IF(E7330="HI",2,IF(E7330="LO",6,10))+IF(S7330=1,2,IF(D7330=7,1,(IF(WEEKDAY(B7330)=1,2,IF(WEEKDAY(B7330)=7,1,0))))))</f>
        <v>2</v>
      </c>
    </row>
    <row r="7331" spans="2:21" ht="13.95" customHeight="1" x14ac:dyDescent="0.25">
      <c r="B7331" s="784">
        <f t="shared" si="344"/>
        <v>45688</v>
      </c>
      <c r="C7331" s="785">
        <v>7</v>
      </c>
      <c r="D7331" s="786">
        <f>IFERROR((INDEX(METADATA!$T$2:$T$20,MATCH(B7331,METADATA!$S$2:$S$20,0))),0)</f>
        <v>0</v>
      </c>
      <c r="E7331" s="785" t="str">
        <f t="shared" si="342"/>
        <v>LO</v>
      </c>
      <c r="F7331" s="786">
        <f>VLOOKUP(C7331,METADATA!$A$5:$H$29,IF(E7331="HI",2,IF(E7331="LO",6,10))+IF(D7331=1,2,IF(D7331=7,1,(IF(WEEKDAY(B7331)=1,2,IF(WEEKDAY(B7331)=7,1,0))))))</f>
        <v>1</v>
      </c>
      <c r="G7331" s="786">
        <f>VLOOKUP(C7331,METADATA!$J$5:$Q$29,IF(E7331="HI",2,IF(E7331="LO",6,10))+IF(D7331=1,2,IF(D7331=7,1,(IF(WEEKDAY(B7331)=1,2,IF(WEEKDAY(B7331)=7,1,0))))))</f>
        <v>1</v>
      </c>
      <c r="H7331" s="787">
        <v>8368</v>
      </c>
      <c r="I7331" s="788">
        <v>1519.0699768066406</v>
      </c>
      <c r="K7331" s="795">
        <v>847.33749999999998</v>
      </c>
      <c r="M7331" s="798">
        <f t="shared" si="343"/>
        <v>8504.7632297692653</v>
      </c>
      <c r="N7331" s="303"/>
      <c r="S7331" s="786">
        <v>0</v>
      </c>
      <c r="T7331" s="781">
        <f>VLOOKUP(C7331,METADATA!$J$5:$Q$29,IF(E7331="HI",2,IF(E7331="LO",6,10))+IF(S7331=1,2,IF(D7331=7,1,(IF(WEEKDAY(B7331)=1,2,IF(WEEKDAY(B7331)=7,1,0))))))</f>
        <v>1</v>
      </c>
      <c r="U7331" s="781">
        <f>VLOOKUP(C7331,METADATA!$A$5:$H$29,IF(E7331="HI",2,IF(E7331="LO",6,10))+IF(S7331=1,2,IF(D7331=7,1,(IF(WEEKDAY(B7331)=1,2,IF(WEEKDAY(B7331)=7,1,0))))))</f>
        <v>1</v>
      </c>
    </row>
    <row r="7332" spans="2:21" ht="13.95" customHeight="1" x14ac:dyDescent="0.25">
      <c r="B7332" s="784">
        <f t="shared" si="344"/>
        <v>45688</v>
      </c>
      <c r="C7332" s="785">
        <v>8</v>
      </c>
      <c r="D7332" s="786">
        <f>IFERROR((INDEX(METADATA!$T$2:$T$20,MATCH(B7332,METADATA!$S$2:$S$20,0))),0)</f>
        <v>0</v>
      </c>
      <c r="E7332" s="785" t="str">
        <f t="shared" si="342"/>
        <v>LO</v>
      </c>
      <c r="F7332" s="786">
        <f>VLOOKUP(C7332,METADATA!$A$5:$H$29,IF(E7332="HI",2,IF(E7332="LO",6,10))+IF(D7332=1,2,IF(D7332=7,1,(IF(WEEKDAY(B7332)=1,2,IF(WEEKDAY(B7332)=7,1,0))))))</f>
        <v>1</v>
      </c>
      <c r="G7332" s="786">
        <f>VLOOKUP(C7332,METADATA!$J$5:$Q$29,IF(E7332="HI",2,IF(E7332="LO",6,10))+IF(D7332=1,2,IF(D7332=7,1,(IF(WEEKDAY(B7332)=1,2,IF(WEEKDAY(B7332)=7,1,0))))))</f>
        <v>1</v>
      </c>
      <c r="H7332" s="787">
        <v>9447.5</v>
      </c>
      <c r="I7332" s="788">
        <v>1547.3550415039063</v>
      </c>
      <c r="K7332" s="795">
        <v>851.61249999999995</v>
      </c>
      <c r="M7332" s="798">
        <f t="shared" si="343"/>
        <v>9573.3778717058667</v>
      </c>
      <c r="N7332" s="303"/>
      <c r="S7332" s="786">
        <v>0</v>
      </c>
      <c r="T7332" s="781">
        <f>VLOOKUP(C7332,METADATA!$J$5:$Q$29,IF(E7332="HI",2,IF(E7332="LO",6,10))+IF(S7332=1,2,IF(D7332=7,1,(IF(WEEKDAY(B7332)=1,2,IF(WEEKDAY(B7332)=7,1,0))))))</f>
        <v>1</v>
      </c>
      <c r="U7332" s="781">
        <f>VLOOKUP(C7332,METADATA!$A$5:$H$29,IF(E7332="HI",2,IF(E7332="LO",6,10))+IF(S7332=1,2,IF(D7332=7,1,(IF(WEEKDAY(B7332)=1,2,IF(WEEKDAY(B7332)=7,1,0))))))</f>
        <v>1</v>
      </c>
    </row>
    <row r="7333" spans="2:21" ht="13.95" customHeight="1" x14ac:dyDescent="0.25">
      <c r="B7333" s="784">
        <f t="shared" si="344"/>
        <v>45688</v>
      </c>
      <c r="C7333" s="785">
        <v>9</v>
      </c>
      <c r="D7333" s="786">
        <f>IFERROR((INDEX(METADATA!$T$2:$T$20,MATCH(B7333,METADATA!$S$2:$S$20,0))),0)</f>
        <v>0</v>
      </c>
      <c r="E7333" s="785" t="str">
        <f t="shared" si="342"/>
        <v>LO</v>
      </c>
      <c r="F7333" s="786">
        <f>VLOOKUP(C7333,METADATA!$A$5:$H$29,IF(E7333="HI",2,IF(E7333="LO",6,10))+IF(D7333=1,2,IF(D7333=7,1,(IF(WEEKDAY(B7333)=1,2,IF(WEEKDAY(B7333)=7,1,0))))))</f>
        <v>2</v>
      </c>
      <c r="G7333" s="786">
        <f>VLOOKUP(C7333,METADATA!$J$5:$Q$29,IF(E7333="HI",2,IF(E7333="LO",6,10))+IF(D7333=1,2,IF(D7333=7,1,(IF(WEEKDAY(B7333)=1,2,IF(WEEKDAY(B7333)=7,1,0))))))</f>
        <v>1</v>
      </c>
      <c r="H7333" s="787">
        <v>10456.5</v>
      </c>
      <c r="I7333" s="788">
        <v>1577.6375012099743</v>
      </c>
      <c r="K7333" s="795">
        <v>856.5</v>
      </c>
      <c r="M7333" s="798">
        <f t="shared" si="343"/>
        <v>10574.844317304347</v>
      </c>
      <c r="N7333" s="303"/>
      <c r="S7333" s="786">
        <v>0</v>
      </c>
      <c r="T7333" s="781">
        <f>VLOOKUP(C7333,METADATA!$J$5:$Q$29,IF(E7333="HI",2,IF(E7333="LO",6,10))+IF(S7333=1,2,IF(D7333=7,1,(IF(WEEKDAY(B7333)=1,2,IF(WEEKDAY(B7333)=7,1,0))))))</f>
        <v>1</v>
      </c>
      <c r="U7333" s="781">
        <f>VLOOKUP(C7333,METADATA!$A$5:$H$29,IF(E7333="HI",2,IF(E7333="LO",6,10))+IF(S7333=1,2,IF(D7333=7,1,(IF(WEEKDAY(B7333)=1,2,IF(WEEKDAY(B7333)=7,1,0))))))</f>
        <v>2</v>
      </c>
    </row>
    <row r="7334" spans="2:21" ht="13.95" customHeight="1" x14ac:dyDescent="0.25">
      <c r="B7334" s="784">
        <f t="shared" si="344"/>
        <v>45688</v>
      </c>
      <c r="C7334" s="785">
        <v>10</v>
      </c>
      <c r="D7334" s="786">
        <f>IFERROR((INDEX(METADATA!$T$2:$T$20,MATCH(B7334,METADATA!$S$2:$S$20,0))),0)</f>
        <v>0</v>
      </c>
      <c r="E7334" s="785" t="str">
        <f t="shared" si="342"/>
        <v>LO</v>
      </c>
      <c r="F7334" s="786">
        <f>VLOOKUP(C7334,METADATA!$A$5:$H$29,IF(E7334="HI",2,IF(E7334="LO",6,10))+IF(D7334=1,2,IF(D7334=7,1,(IF(WEEKDAY(B7334)=1,2,IF(WEEKDAY(B7334)=7,1,0))))))</f>
        <v>2</v>
      </c>
      <c r="G7334" s="786">
        <f>VLOOKUP(C7334,METADATA!$J$5:$Q$29,IF(E7334="HI",2,IF(E7334="LO",6,10))+IF(D7334=1,2,IF(D7334=7,1,(IF(WEEKDAY(B7334)=1,2,IF(WEEKDAY(B7334)=7,1,0))))))</f>
        <v>2</v>
      </c>
      <c r="H7334" s="787">
        <v>11003.25</v>
      </c>
      <c r="I7334" s="788">
        <v>1588.9925011992455</v>
      </c>
      <c r="K7334" s="795">
        <v>824.32500000000005</v>
      </c>
      <c r="M7334" s="798">
        <f t="shared" si="343"/>
        <v>11117.392128164205</v>
      </c>
      <c r="N7334" s="303"/>
      <c r="S7334" s="786">
        <v>0</v>
      </c>
      <c r="T7334" s="781">
        <f>VLOOKUP(C7334,METADATA!$J$5:$Q$29,IF(E7334="HI",2,IF(E7334="LO",6,10))+IF(S7334=1,2,IF(D7334=7,1,(IF(WEEKDAY(B7334)=1,2,IF(WEEKDAY(B7334)=7,1,0))))))</f>
        <v>2</v>
      </c>
      <c r="U7334" s="781">
        <f>VLOOKUP(C7334,METADATA!$A$5:$H$29,IF(E7334="HI",2,IF(E7334="LO",6,10))+IF(S7334=1,2,IF(D7334=7,1,(IF(WEEKDAY(B7334)=1,2,IF(WEEKDAY(B7334)=7,1,0))))))</f>
        <v>2</v>
      </c>
    </row>
    <row r="7335" spans="2:21" ht="13.95" customHeight="1" x14ac:dyDescent="0.25">
      <c r="B7335" s="784">
        <f t="shared" si="344"/>
        <v>45688</v>
      </c>
      <c r="C7335" s="785">
        <v>11</v>
      </c>
      <c r="D7335" s="786">
        <f>IFERROR((INDEX(METADATA!$T$2:$T$20,MATCH(B7335,METADATA!$S$2:$S$20,0))),0)</f>
        <v>0</v>
      </c>
      <c r="E7335" s="785" t="str">
        <f t="shared" si="342"/>
        <v>LO</v>
      </c>
      <c r="F7335" s="786">
        <f>VLOOKUP(C7335,METADATA!$A$5:$H$29,IF(E7335="HI",2,IF(E7335="LO",6,10))+IF(D7335=1,2,IF(D7335=7,1,(IF(WEEKDAY(B7335)=1,2,IF(WEEKDAY(B7335)=7,1,0))))))</f>
        <v>2</v>
      </c>
      <c r="G7335" s="786">
        <f>VLOOKUP(C7335,METADATA!$J$5:$Q$29,IF(E7335="HI",2,IF(E7335="LO",6,10))+IF(D7335=1,2,IF(D7335=7,1,(IF(WEEKDAY(B7335)=1,2,IF(WEEKDAY(B7335)=7,1,0))))))</f>
        <v>2</v>
      </c>
      <c r="H7335" s="787">
        <v>11306</v>
      </c>
      <c r="I7335" s="788">
        <v>1622.4500122070313</v>
      </c>
      <c r="K7335" s="795">
        <v>882.73749999999995</v>
      </c>
      <c r="M7335" s="798">
        <f t="shared" si="343"/>
        <v>11421.8203471299</v>
      </c>
      <c r="N7335" s="303"/>
      <c r="S7335" s="786">
        <v>0</v>
      </c>
      <c r="T7335" s="781">
        <f>VLOOKUP(C7335,METADATA!$J$5:$Q$29,IF(E7335="HI",2,IF(E7335="LO",6,10))+IF(S7335=1,2,IF(D7335=7,1,(IF(WEEKDAY(B7335)=1,2,IF(WEEKDAY(B7335)=7,1,0))))))</f>
        <v>2</v>
      </c>
      <c r="U7335" s="781">
        <f>VLOOKUP(C7335,METADATA!$A$5:$H$29,IF(E7335="HI",2,IF(E7335="LO",6,10))+IF(S7335=1,2,IF(D7335=7,1,(IF(WEEKDAY(B7335)=1,2,IF(WEEKDAY(B7335)=7,1,0))))))</f>
        <v>2</v>
      </c>
    </row>
    <row r="7336" spans="2:21" ht="13.95" customHeight="1" x14ac:dyDescent="0.25">
      <c r="B7336" s="784">
        <f t="shared" si="344"/>
        <v>45688</v>
      </c>
      <c r="C7336" s="785">
        <v>12</v>
      </c>
      <c r="D7336" s="786">
        <f>IFERROR((INDEX(METADATA!$T$2:$T$20,MATCH(B7336,METADATA!$S$2:$S$20,0))),0)</f>
        <v>0</v>
      </c>
      <c r="E7336" s="785" t="str">
        <f t="shared" si="342"/>
        <v>LO</v>
      </c>
      <c r="F7336" s="786">
        <f>VLOOKUP(C7336,METADATA!$A$5:$H$29,IF(E7336="HI",2,IF(E7336="LO",6,10))+IF(D7336=1,2,IF(D7336=7,1,(IF(WEEKDAY(B7336)=1,2,IF(WEEKDAY(B7336)=7,1,0))))))</f>
        <v>2</v>
      </c>
      <c r="G7336" s="786">
        <f>VLOOKUP(C7336,METADATA!$J$5:$Q$29,IF(E7336="HI",2,IF(E7336="LO",6,10))+IF(D7336=1,2,IF(D7336=7,1,(IF(WEEKDAY(B7336)=1,2,IF(WEEKDAY(B7336)=7,1,0))))))</f>
        <v>2</v>
      </c>
      <c r="H7336" s="787">
        <v>11331</v>
      </c>
      <c r="I7336" s="788">
        <v>1700.7850036621094</v>
      </c>
      <c r="K7336" s="795">
        <v>909.3125</v>
      </c>
      <c r="M7336" s="798">
        <f t="shared" si="343"/>
        <v>11457.933087109644</v>
      </c>
      <c r="N7336" s="303"/>
      <c r="S7336" s="786">
        <v>0</v>
      </c>
      <c r="T7336" s="781">
        <f>VLOOKUP(C7336,METADATA!$J$5:$Q$29,IF(E7336="HI",2,IF(E7336="LO",6,10))+IF(S7336=1,2,IF(D7336=7,1,(IF(WEEKDAY(B7336)=1,2,IF(WEEKDAY(B7336)=7,1,0))))))</f>
        <v>2</v>
      </c>
      <c r="U7336" s="781">
        <f>VLOOKUP(C7336,METADATA!$A$5:$H$29,IF(E7336="HI",2,IF(E7336="LO",6,10))+IF(S7336=1,2,IF(D7336=7,1,(IF(WEEKDAY(B7336)=1,2,IF(WEEKDAY(B7336)=7,1,0))))))</f>
        <v>2</v>
      </c>
    </row>
    <row r="7337" spans="2:21" ht="13.95" customHeight="1" x14ac:dyDescent="0.25">
      <c r="B7337" s="784">
        <f t="shared" si="344"/>
        <v>45688</v>
      </c>
      <c r="C7337" s="785">
        <v>13</v>
      </c>
      <c r="D7337" s="786">
        <f>IFERROR((INDEX(METADATA!$T$2:$T$20,MATCH(B7337,METADATA!$S$2:$S$20,0))),0)</f>
        <v>0</v>
      </c>
      <c r="E7337" s="785" t="str">
        <f t="shared" si="342"/>
        <v>LO</v>
      </c>
      <c r="F7337" s="786">
        <f>VLOOKUP(C7337,METADATA!$A$5:$H$29,IF(E7337="HI",2,IF(E7337="LO",6,10))+IF(D7337=1,2,IF(D7337=7,1,(IF(WEEKDAY(B7337)=1,2,IF(WEEKDAY(B7337)=7,1,0))))))</f>
        <v>2</v>
      </c>
      <c r="G7337" s="786">
        <f>VLOOKUP(C7337,METADATA!$J$5:$Q$29,IF(E7337="HI",2,IF(E7337="LO",6,10))+IF(D7337=1,2,IF(D7337=7,1,(IF(WEEKDAY(B7337)=1,2,IF(WEEKDAY(B7337)=7,1,0))))))</f>
        <v>2</v>
      </c>
      <c r="H7337" s="787">
        <v>10949.25</v>
      </c>
      <c r="I7337" s="788">
        <v>1640.6599731445313</v>
      </c>
      <c r="K7337" s="795">
        <v>905.6</v>
      </c>
      <c r="M7337" s="798">
        <f t="shared" si="343"/>
        <v>11071.487736974585</v>
      </c>
      <c r="N7337" s="303"/>
      <c r="S7337" s="786">
        <v>0</v>
      </c>
      <c r="T7337" s="781">
        <f>VLOOKUP(C7337,METADATA!$J$5:$Q$29,IF(E7337="HI",2,IF(E7337="LO",6,10))+IF(S7337=1,2,IF(D7337=7,1,(IF(WEEKDAY(B7337)=1,2,IF(WEEKDAY(B7337)=7,1,0))))))</f>
        <v>2</v>
      </c>
      <c r="U7337" s="781">
        <f>VLOOKUP(C7337,METADATA!$A$5:$H$29,IF(E7337="HI",2,IF(E7337="LO",6,10))+IF(S7337=1,2,IF(D7337=7,1,(IF(WEEKDAY(B7337)=1,2,IF(WEEKDAY(B7337)=7,1,0))))))</f>
        <v>2</v>
      </c>
    </row>
    <row r="7338" spans="2:21" ht="13.95" customHeight="1" x14ac:dyDescent="0.25">
      <c r="B7338" s="784">
        <f t="shared" si="344"/>
        <v>45688</v>
      </c>
      <c r="C7338" s="785">
        <v>14</v>
      </c>
      <c r="D7338" s="786">
        <f>IFERROR((INDEX(METADATA!$T$2:$T$20,MATCH(B7338,METADATA!$S$2:$S$20,0))),0)</f>
        <v>0</v>
      </c>
      <c r="E7338" s="785" t="str">
        <f t="shared" si="342"/>
        <v>LO</v>
      </c>
      <c r="F7338" s="786">
        <f>VLOOKUP(C7338,METADATA!$A$5:$H$29,IF(E7338="HI",2,IF(E7338="LO",6,10))+IF(D7338=1,2,IF(D7338=7,1,(IF(WEEKDAY(B7338)=1,2,IF(WEEKDAY(B7338)=7,1,0))))))</f>
        <v>2</v>
      </c>
      <c r="G7338" s="786">
        <f>VLOOKUP(C7338,METADATA!$J$5:$Q$29,IF(E7338="HI",2,IF(E7338="LO",6,10))+IF(D7338=1,2,IF(D7338=7,1,(IF(WEEKDAY(B7338)=1,2,IF(WEEKDAY(B7338)=7,1,0))))))</f>
        <v>2</v>
      </c>
      <c r="H7338" s="787">
        <v>10605.25</v>
      </c>
      <c r="I7338" s="788">
        <v>1624.6075134277344</v>
      </c>
      <c r="K7338" s="795">
        <v>913.98749999999995</v>
      </c>
      <c r="M7338" s="798">
        <f t="shared" si="343"/>
        <v>10728.964401804391</v>
      </c>
      <c r="N7338" s="303"/>
      <c r="S7338" s="786">
        <v>0</v>
      </c>
      <c r="T7338" s="781">
        <f>VLOOKUP(C7338,METADATA!$J$5:$Q$29,IF(E7338="HI",2,IF(E7338="LO",6,10))+IF(S7338=1,2,IF(D7338=7,1,(IF(WEEKDAY(B7338)=1,2,IF(WEEKDAY(B7338)=7,1,0))))))</f>
        <v>2</v>
      </c>
      <c r="U7338" s="781">
        <f>VLOOKUP(C7338,METADATA!$A$5:$H$29,IF(E7338="HI",2,IF(E7338="LO",6,10))+IF(S7338=1,2,IF(D7338=7,1,(IF(WEEKDAY(B7338)=1,2,IF(WEEKDAY(B7338)=7,1,0))))))</f>
        <v>2</v>
      </c>
    </row>
    <row r="7339" spans="2:21" ht="13.95" customHeight="1" x14ac:dyDescent="0.25">
      <c r="B7339" s="784">
        <f t="shared" si="344"/>
        <v>45688</v>
      </c>
      <c r="C7339" s="785">
        <v>15</v>
      </c>
      <c r="D7339" s="786">
        <f>IFERROR((INDEX(METADATA!$T$2:$T$20,MATCH(B7339,METADATA!$S$2:$S$20,0))),0)</f>
        <v>0</v>
      </c>
      <c r="E7339" s="785" t="str">
        <f t="shared" si="342"/>
        <v>LO</v>
      </c>
      <c r="F7339" s="786">
        <f>VLOOKUP(C7339,METADATA!$A$5:$H$29,IF(E7339="HI",2,IF(E7339="LO",6,10))+IF(D7339=1,2,IF(D7339=7,1,(IF(WEEKDAY(B7339)=1,2,IF(WEEKDAY(B7339)=7,1,0))))))</f>
        <v>2</v>
      </c>
      <c r="G7339" s="786">
        <f>VLOOKUP(C7339,METADATA!$J$5:$Q$29,IF(E7339="HI",2,IF(E7339="LO",6,10))+IF(D7339=1,2,IF(D7339=7,1,(IF(WEEKDAY(B7339)=1,2,IF(WEEKDAY(B7339)=7,1,0))))))</f>
        <v>2</v>
      </c>
      <c r="H7339" s="787">
        <v>10576.25</v>
      </c>
      <c r="I7339" s="788">
        <v>1661.1849670410156</v>
      </c>
      <c r="K7339" s="795">
        <v>902.26250000000005</v>
      </c>
      <c r="M7339" s="798">
        <f t="shared" si="343"/>
        <v>10705.914232667057</v>
      </c>
      <c r="N7339" s="303"/>
      <c r="S7339" s="786">
        <v>0</v>
      </c>
      <c r="T7339" s="781">
        <f>VLOOKUP(C7339,METADATA!$J$5:$Q$29,IF(E7339="HI",2,IF(E7339="LO",6,10))+IF(S7339=1,2,IF(D7339=7,1,(IF(WEEKDAY(B7339)=1,2,IF(WEEKDAY(B7339)=7,1,0))))))</f>
        <v>2</v>
      </c>
      <c r="U7339" s="781">
        <f>VLOOKUP(C7339,METADATA!$A$5:$H$29,IF(E7339="HI",2,IF(E7339="LO",6,10))+IF(S7339=1,2,IF(D7339=7,1,(IF(WEEKDAY(B7339)=1,2,IF(WEEKDAY(B7339)=7,1,0))))))</f>
        <v>2</v>
      </c>
    </row>
    <row r="7340" spans="2:21" ht="13.95" customHeight="1" x14ac:dyDescent="0.25">
      <c r="B7340" s="784">
        <f t="shared" si="344"/>
        <v>45688</v>
      </c>
      <c r="C7340" s="785">
        <v>16</v>
      </c>
      <c r="D7340" s="786">
        <f>IFERROR((INDEX(METADATA!$T$2:$T$20,MATCH(B7340,METADATA!$S$2:$S$20,0))),0)</f>
        <v>0</v>
      </c>
      <c r="E7340" s="785" t="str">
        <f t="shared" si="342"/>
        <v>LO</v>
      </c>
      <c r="F7340" s="786">
        <f>VLOOKUP(C7340,METADATA!$A$5:$H$29,IF(E7340="HI",2,IF(E7340="LO",6,10))+IF(D7340=1,2,IF(D7340=7,1,(IF(WEEKDAY(B7340)=1,2,IF(WEEKDAY(B7340)=7,1,0))))))</f>
        <v>2</v>
      </c>
      <c r="G7340" s="786">
        <f>VLOOKUP(C7340,METADATA!$J$5:$Q$29,IF(E7340="HI",2,IF(E7340="LO",6,10))+IF(D7340=1,2,IF(D7340=7,1,(IF(WEEKDAY(B7340)=1,2,IF(WEEKDAY(B7340)=7,1,0))))))</f>
        <v>2</v>
      </c>
      <c r="H7340" s="787">
        <v>10899.25</v>
      </c>
      <c r="I7340" s="788">
        <v>1646.3524780273438</v>
      </c>
      <c r="K7340" s="795">
        <v>933.76250000000005</v>
      </c>
      <c r="M7340" s="798">
        <f t="shared" si="343"/>
        <v>11022.891047470566</v>
      </c>
      <c r="N7340" s="303"/>
      <c r="S7340" s="786">
        <v>0</v>
      </c>
      <c r="T7340" s="781">
        <f>VLOOKUP(C7340,METADATA!$J$5:$Q$29,IF(E7340="HI",2,IF(E7340="LO",6,10))+IF(S7340=1,2,IF(D7340=7,1,(IF(WEEKDAY(B7340)=1,2,IF(WEEKDAY(B7340)=7,1,0))))))</f>
        <v>2</v>
      </c>
      <c r="U7340" s="781">
        <f>VLOOKUP(C7340,METADATA!$A$5:$H$29,IF(E7340="HI",2,IF(E7340="LO",6,10))+IF(S7340=1,2,IF(D7340=7,1,(IF(WEEKDAY(B7340)=1,2,IF(WEEKDAY(B7340)=7,1,0))))))</f>
        <v>2</v>
      </c>
    </row>
    <row r="7341" spans="2:21" ht="13.95" customHeight="1" x14ac:dyDescent="0.25">
      <c r="B7341" s="784">
        <f t="shared" si="344"/>
        <v>45688</v>
      </c>
      <c r="C7341" s="785">
        <v>17</v>
      </c>
      <c r="D7341" s="786">
        <f>IFERROR((INDEX(METADATA!$T$2:$T$20,MATCH(B7341,METADATA!$S$2:$S$20,0))),0)</f>
        <v>0</v>
      </c>
      <c r="E7341" s="785" t="str">
        <f t="shared" si="342"/>
        <v>LO</v>
      </c>
      <c r="F7341" s="786">
        <f>VLOOKUP(C7341,METADATA!$A$5:$H$29,IF(E7341="HI",2,IF(E7341="LO",6,10))+IF(D7341=1,2,IF(D7341=7,1,(IF(WEEKDAY(B7341)=1,2,IF(WEEKDAY(B7341)=7,1,0))))))</f>
        <v>2</v>
      </c>
      <c r="G7341" s="786">
        <f>VLOOKUP(C7341,METADATA!$J$5:$Q$29,IF(E7341="HI",2,IF(E7341="LO",6,10))+IF(D7341=1,2,IF(D7341=7,1,(IF(WEEKDAY(B7341)=1,2,IF(WEEKDAY(B7341)=7,1,0))))))</f>
        <v>2</v>
      </c>
      <c r="H7341" s="787">
        <v>11667.5</v>
      </c>
      <c r="I7341" s="788">
        <v>1610.4249572753906</v>
      </c>
      <c r="K7341" s="795">
        <v>0</v>
      </c>
      <c r="M7341" s="798">
        <f t="shared" si="343"/>
        <v>11778.116351650438</v>
      </c>
      <c r="N7341" s="303"/>
      <c r="S7341" s="786">
        <v>0</v>
      </c>
      <c r="T7341" s="781">
        <f>VLOOKUP(C7341,METADATA!$J$5:$Q$29,IF(E7341="HI",2,IF(E7341="LO",6,10))+IF(S7341=1,2,IF(D7341=7,1,(IF(WEEKDAY(B7341)=1,2,IF(WEEKDAY(B7341)=7,1,0))))))</f>
        <v>2</v>
      </c>
      <c r="U7341" s="781">
        <f>VLOOKUP(C7341,METADATA!$A$5:$H$29,IF(E7341="HI",2,IF(E7341="LO",6,10))+IF(S7341=1,2,IF(D7341=7,1,(IF(WEEKDAY(B7341)=1,2,IF(WEEKDAY(B7341)=7,1,0))))))</f>
        <v>2</v>
      </c>
    </row>
    <row r="7342" spans="2:21" ht="13.95" customHeight="1" x14ac:dyDescent="0.25">
      <c r="B7342" s="784">
        <f t="shared" si="344"/>
        <v>45688</v>
      </c>
      <c r="C7342" s="785">
        <v>18</v>
      </c>
      <c r="D7342" s="786">
        <f>IFERROR((INDEX(METADATA!$T$2:$T$20,MATCH(B7342,METADATA!$S$2:$S$20,0))),0)</f>
        <v>0</v>
      </c>
      <c r="E7342" s="785" t="str">
        <f t="shared" si="342"/>
        <v>LO</v>
      </c>
      <c r="F7342" s="786">
        <f>VLOOKUP(C7342,METADATA!$A$5:$H$29,IF(E7342="HI",2,IF(E7342="LO",6,10))+IF(D7342=1,2,IF(D7342=7,1,(IF(WEEKDAY(B7342)=1,2,IF(WEEKDAY(B7342)=7,1,0))))))</f>
        <v>1</v>
      </c>
      <c r="G7342" s="786">
        <f>VLOOKUP(C7342,METADATA!$J$5:$Q$29,IF(E7342="HI",2,IF(E7342="LO",6,10))+IF(D7342=1,2,IF(D7342=7,1,(IF(WEEKDAY(B7342)=1,2,IF(WEEKDAY(B7342)=7,1,0))))))</f>
        <v>1</v>
      </c>
      <c r="H7342" s="787">
        <v>12750.75</v>
      </c>
      <c r="I7342" s="788">
        <v>1540.9450073242188</v>
      </c>
      <c r="K7342" s="795">
        <v>0</v>
      </c>
      <c r="M7342" s="798">
        <f t="shared" si="343"/>
        <v>12843.525103261076</v>
      </c>
      <c r="N7342" s="303"/>
      <c r="S7342" s="786">
        <v>0</v>
      </c>
      <c r="T7342" s="781">
        <f>VLOOKUP(C7342,METADATA!$J$5:$Q$29,IF(E7342="HI",2,IF(E7342="LO",6,10))+IF(S7342=1,2,IF(D7342=7,1,(IF(WEEKDAY(B7342)=1,2,IF(WEEKDAY(B7342)=7,1,0))))))</f>
        <v>1</v>
      </c>
      <c r="U7342" s="781">
        <f>VLOOKUP(C7342,METADATA!$A$5:$H$29,IF(E7342="HI",2,IF(E7342="LO",6,10))+IF(S7342=1,2,IF(D7342=7,1,(IF(WEEKDAY(B7342)=1,2,IF(WEEKDAY(B7342)=7,1,0))))))</f>
        <v>1</v>
      </c>
    </row>
    <row r="7343" spans="2:21" ht="13.95" customHeight="1" x14ac:dyDescent="0.25">
      <c r="B7343" s="784">
        <f t="shared" si="344"/>
        <v>45688</v>
      </c>
      <c r="C7343" s="785">
        <v>19</v>
      </c>
      <c r="D7343" s="786">
        <f>IFERROR((INDEX(METADATA!$T$2:$T$20,MATCH(B7343,METADATA!$S$2:$S$20,0))),0)</f>
        <v>0</v>
      </c>
      <c r="E7343" s="785" t="str">
        <f t="shared" si="342"/>
        <v>LO</v>
      </c>
      <c r="F7343" s="786">
        <f>VLOOKUP(C7343,METADATA!$A$5:$H$29,IF(E7343="HI",2,IF(E7343="LO",6,10))+IF(D7343=1,2,IF(D7343=7,1,(IF(WEEKDAY(B7343)=1,2,IF(WEEKDAY(B7343)=7,1,0))))))</f>
        <v>1</v>
      </c>
      <c r="G7343" s="786">
        <f>VLOOKUP(C7343,METADATA!$J$5:$Q$29,IF(E7343="HI",2,IF(E7343="LO",6,10))+IF(D7343=1,2,IF(D7343=7,1,(IF(WEEKDAY(B7343)=1,2,IF(WEEKDAY(B7343)=7,1,0))))))</f>
        <v>1</v>
      </c>
      <c r="H7343" s="787">
        <v>11974.5</v>
      </c>
      <c r="I7343" s="788">
        <v>1460.5899963378906</v>
      </c>
      <c r="K7343" s="795">
        <v>0</v>
      </c>
      <c r="M7343" s="798">
        <f t="shared" si="343"/>
        <v>12063.248873641061</v>
      </c>
      <c r="N7343" s="303"/>
      <c r="S7343" s="786">
        <v>0</v>
      </c>
      <c r="T7343" s="781">
        <f>VLOOKUP(C7343,METADATA!$J$5:$Q$29,IF(E7343="HI",2,IF(E7343="LO",6,10))+IF(S7343=1,2,IF(D7343=7,1,(IF(WEEKDAY(B7343)=1,2,IF(WEEKDAY(B7343)=7,1,0))))))</f>
        <v>1</v>
      </c>
      <c r="U7343" s="781">
        <f>VLOOKUP(C7343,METADATA!$A$5:$H$29,IF(E7343="HI",2,IF(E7343="LO",6,10))+IF(S7343=1,2,IF(D7343=7,1,(IF(WEEKDAY(B7343)=1,2,IF(WEEKDAY(B7343)=7,1,0))))))</f>
        <v>1</v>
      </c>
    </row>
    <row r="7344" spans="2:21" ht="13.95" customHeight="1" x14ac:dyDescent="0.25">
      <c r="B7344" s="784">
        <f t="shared" si="344"/>
        <v>45688</v>
      </c>
      <c r="C7344" s="785">
        <v>20</v>
      </c>
      <c r="D7344" s="786">
        <f>IFERROR((INDEX(METADATA!$T$2:$T$20,MATCH(B7344,METADATA!$S$2:$S$20,0))),0)</f>
        <v>0</v>
      </c>
      <c r="E7344" s="785" t="str">
        <f t="shared" si="342"/>
        <v>LO</v>
      </c>
      <c r="F7344" s="786">
        <f>VLOOKUP(C7344,METADATA!$A$5:$H$29,IF(E7344="HI",2,IF(E7344="LO",6,10))+IF(D7344=1,2,IF(D7344=7,1,(IF(WEEKDAY(B7344)=1,2,IF(WEEKDAY(B7344)=7,1,0))))))</f>
        <v>1</v>
      </c>
      <c r="G7344" s="786">
        <f>VLOOKUP(C7344,METADATA!$J$5:$Q$29,IF(E7344="HI",2,IF(E7344="LO",6,10))+IF(D7344=1,2,IF(D7344=7,1,(IF(WEEKDAY(B7344)=1,2,IF(WEEKDAY(B7344)=7,1,0))))))</f>
        <v>2</v>
      </c>
      <c r="H7344" s="787">
        <v>10890</v>
      </c>
      <c r="I7344" s="788">
        <v>1465.9200134277344</v>
      </c>
      <c r="K7344" s="795">
        <v>0</v>
      </c>
      <c r="M7344" s="798">
        <f t="shared" si="343"/>
        <v>10988.221943779985</v>
      </c>
      <c r="N7344" s="303"/>
      <c r="S7344" s="786">
        <v>0</v>
      </c>
      <c r="T7344" s="781">
        <f>VLOOKUP(C7344,METADATA!$J$5:$Q$29,IF(E7344="HI",2,IF(E7344="LO",6,10))+IF(S7344=1,2,IF(D7344=7,1,(IF(WEEKDAY(B7344)=1,2,IF(WEEKDAY(B7344)=7,1,0))))))</f>
        <v>2</v>
      </c>
      <c r="U7344" s="781">
        <f>VLOOKUP(C7344,METADATA!$A$5:$H$29,IF(E7344="HI",2,IF(E7344="LO",6,10))+IF(S7344=1,2,IF(D7344=7,1,(IF(WEEKDAY(B7344)=1,2,IF(WEEKDAY(B7344)=7,1,0))))))</f>
        <v>1</v>
      </c>
    </row>
    <row r="7345" spans="2:21" ht="13.95" customHeight="1" x14ac:dyDescent="0.25">
      <c r="B7345" s="784">
        <f t="shared" si="344"/>
        <v>45688</v>
      </c>
      <c r="C7345" s="785">
        <v>21</v>
      </c>
      <c r="D7345" s="786">
        <f>IFERROR((INDEX(METADATA!$T$2:$T$20,MATCH(B7345,METADATA!$S$2:$S$20,0))),0)</f>
        <v>0</v>
      </c>
      <c r="E7345" s="785" t="str">
        <f t="shared" si="342"/>
        <v>LO</v>
      </c>
      <c r="F7345" s="786">
        <f>VLOOKUP(C7345,METADATA!$A$5:$H$29,IF(E7345="HI",2,IF(E7345="LO",6,10))+IF(D7345=1,2,IF(D7345=7,1,(IF(WEEKDAY(B7345)=1,2,IF(WEEKDAY(B7345)=7,1,0))))))</f>
        <v>2</v>
      </c>
      <c r="G7345" s="786">
        <f>VLOOKUP(C7345,METADATA!$J$5:$Q$29,IF(E7345="HI",2,IF(E7345="LO",6,10))+IF(D7345=1,2,IF(D7345=7,1,(IF(WEEKDAY(B7345)=1,2,IF(WEEKDAY(B7345)=7,1,0))))))</f>
        <v>2</v>
      </c>
      <c r="H7345" s="787">
        <v>9956.25</v>
      </c>
      <c r="I7345" s="788">
        <v>1473.1924743652344</v>
      </c>
      <c r="K7345" s="795">
        <v>0</v>
      </c>
      <c r="M7345" s="798">
        <f t="shared" si="343"/>
        <v>10064.651515528312</v>
      </c>
      <c r="N7345" s="303"/>
      <c r="S7345" s="786">
        <v>0</v>
      </c>
      <c r="T7345" s="781">
        <f>VLOOKUP(C7345,METADATA!$J$5:$Q$29,IF(E7345="HI",2,IF(E7345="LO",6,10))+IF(S7345=1,2,IF(D7345=7,1,(IF(WEEKDAY(B7345)=1,2,IF(WEEKDAY(B7345)=7,1,0))))))</f>
        <v>2</v>
      </c>
      <c r="U7345" s="781">
        <f>VLOOKUP(C7345,METADATA!$A$5:$H$29,IF(E7345="HI",2,IF(E7345="LO",6,10))+IF(S7345=1,2,IF(D7345=7,1,(IF(WEEKDAY(B7345)=1,2,IF(WEEKDAY(B7345)=7,1,0))))))</f>
        <v>2</v>
      </c>
    </row>
    <row r="7346" spans="2:21" ht="13.95" customHeight="1" x14ac:dyDescent="0.25">
      <c r="B7346" s="784">
        <f t="shared" si="344"/>
        <v>45688</v>
      </c>
      <c r="C7346" s="785">
        <v>22</v>
      </c>
      <c r="D7346" s="786">
        <f>IFERROR((INDEX(METADATA!$T$2:$T$20,MATCH(B7346,METADATA!$S$2:$S$20,0))),0)</f>
        <v>0</v>
      </c>
      <c r="E7346" s="785" t="str">
        <f t="shared" si="342"/>
        <v>LO</v>
      </c>
      <c r="F7346" s="786">
        <f>VLOOKUP(C7346,METADATA!$A$5:$H$29,IF(E7346="HI",2,IF(E7346="LO",6,10))+IF(D7346=1,2,IF(D7346=7,1,(IF(WEEKDAY(B7346)=1,2,IF(WEEKDAY(B7346)=7,1,0))))))</f>
        <v>3</v>
      </c>
      <c r="G7346" s="786">
        <f>VLOOKUP(C7346,METADATA!$J$5:$Q$29,IF(E7346="HI",2,IF(E7346="LO",6,10))+IF(D7346=1,2,IF(D7346=7,1,(IF(WEEKDAY(B7346)=1,2,IF(WEEKDAY(B7346)=7,1,0))))))</f>
        <v>3</v>
      </c>
      <c r="H7346" s="787">
        <v>9101</v>
      </c>
      <c r="I7346" s="788">
        <v>1482.1224975585938</v>
      </c>
      <c r="K7346" s="795">
        <v>0</v>
      </c>
      <c r="M7346" s="798">
        <f t="shared" si="343"/>
        <v>9220.894105116342</v>
      </c>
      <c r="N7346" s="303"/>
      <c r="S7346" s="786">
        <v>0</v>
      </c>
      <c r="T7346" s="781">
        <f>VLOOKUP(C7346,METADATA!$J$5:$Q$29,IF(E7346="HI",2,IF(E7346="LO",6,10))+IF(S7346=1,2,IF(D7346=7,1,(IF(WEEKDAY(B7346)=1,2,IF(WEEKDAY(B7346)=7,1,0))))))</f>
        <v>3</v>
      </c>
      <c r="U7346" s="781">
        <f>VLOOKUP(C7346,METADATA!$A$5:$H$29,IF(E7346="HI",2,IF(E7346="LO",6,10))+IF(S7346=1,2,IF(D7346=7,1,(IF(WEEKDAY(B7346)=1,2,IF(WEEKDAY(B7346)=7,1,0))))))</f>
        <v>3</v>
      </c>
    </row>
    <row r="7347" spans="2:21" ht="13.95" customHeight="1" x14ac:dyDescent="0.25">
      <c r="B7347" s="784">
        <f t="shared" si="344"/>
        <v>45688</v>
      </c>
      <c r="C7347" s="785">
        <v>23</v>
      </c>
      <c r="D7347" s="786">
        <f>IFERROR((INDEX(METADATA!$T$2:$T$20,MATCH(B7347,METADATA!$S$2:$S$20,0))),0)</f>
        <v>0</v>
      </c>
      <c r="E7347" s="785" t="str">
        <f t="shared" si="342"/>
        <v>LO</v>
      </c>
      <c r="F7347" s="786">
        <f>VLOOKUP(C7347,METADATA!$A$5:$H$29,IF(E7347="HI",2,IF(E7347="LO",6,10))+IF(D7347=1,2,IF(D7347=7,1,(IF(WEEKDAY(B7347)=1,2,IF(WEEKDAY(B7347)=7,1,0))))))</f>
        <v>3</v>
      </c>
      <c r="G7347" s="786">
        <f>VLOOKUP(C7347,METADATA!$J$5:$Q$29,IF(E7347="HI",2,IF(E7347="LO",6,10))+IF(D7347=1,2,IF(D7347=7,1,(IF(WEEKDAY(B7347)=1,2,IF(WEEKDAY(B7347)=7,1,0))))))</f>
        <v>3</v>
      </c>
      <c r="H7347" s="787">
        <v>8312.5</v>
      </c>
      <c r="I7347" s="788">
        <v>1491.9099731445313</v>
      </c>
      <c r="K7347" s="795">
        <v>0</v>
      </c>
      <c r="M7347" s="798">
        <f t="shared" si="343"/>
        <v>8445.3212856568171</v>
      </c>
      <c r="N7347" s="303"/>
      <c r="S7347" s="786">
        <v>0</v>
      </c>
      <c r="T7347" s="781">
        <f>VLOOKUP(C7347,METADATA!$J$5:$Q$29,IF(E7347="HI",2,IF(E7347="LO",6,10))+IF(S7347=1,2,IF(D7347=7,1,(IF(WEEKDAY(B7347)=1,2,IF(WEEKDAY(B7347)=7,1,0))))))</f>
        <v>3</v>
      </c>
      <c r="U7347" s="781">
        <f>VLOOKUP(C7347,METADATA!$A$5:$H$29,IF(E7347="HI",2,IF(E7347="LO",6,10))+IF(S7347=1,2,IF(D7347=7,1,(IF(WEEKDAY(B7347)=1,2,IF(WEEKDAY(B7347)=7,1,0))))))</f>
        <v>3</v>
      </c>
    </row>
    <row r="7348" spans="2:21" ht="13.95" customHeight="1" x14ac:dyDescent="0.25">
      <c r="B7348" s="784">
        <f t="shared" si="344"/>
        <v>45689</v>
      </c>
      <c r="C7348" s="785">
        <v>0</v>
      </c>
      <c r="D7348" s="786">
        <f>IFERROR((INDEX(METADATA!$T$2:$T$20,MATCH(B7348,METADATA!$S$2:$S$20,0))),0)</f>
        <v>0</v>
      </c>
      <c r="E7348" s="785" t="str">
        <f t="shared" si="342"/>
        <v>LO</v>
      </c>
      <c r="F7348" s="786">
        <f>VLOOKUP(C7348,METADATA!$A$5:$H$29,IF(E7348="HI",2,IF(E7348="LO",6,10))+IF(D7348=1,2,IF(D7348=7,1,(IF(WEEKDAY(B7348)=1,2,IF(WEEKDAY(B7348)=7,1,0))))))</f>
        <v>3</v>
      </c>
      <c r="G7348" s="786">
        <f>VLOOKUP(C7348,METADATA!$J$5:$Q$29,IF(E7348="HI",2,IF(E7348="LO",6,10))+IF(D7348=1,2,IF(D7348=7,1,(IF(WEEKDAY(B7348)=1,2,IF(WEEKDAY(B7348)=7,1,0))))))</f>
        <v>3</v>
      </c>
      <c r="H7348" s="787">
        <v>7830.25</v>
      </c>
      <c r="I7348" s="788">
        <v>1411.5600280761719</v>
      </c>
      <c r="K7348" s="795">
        <v>0</v>
      </c>
      <c r="M7348" s="798">
        <f t="shared" si="343"/>
        <v>7956.4638361122716</v>
      </c>
      <c r="N7348" s="303"/>
      <c r="S7348" s="786">
        <v>0</v>
      </c>
      <c r="T7348" s="781">
        <f>VLOOKUP(C7348,METADATA!$J$5:$Q$29,IF(E7348="HI",2,IF(E7348="LO",6,10))+IF(S7348=1,2,IF(D7348=7,1,(IF(WEEKDAY(B7348)=1,2,IF(WEEKDAY(B7348)=7,1,0))))))</f>
        <v>3</v>
      </c>
      <c r="U7348" s="781">
        <f>VLOOKUP(C7348,METADATA!$A$5:$H$29,IF(E7348="HI",2,IF(E7348="LO",6,10))+IF(S7348=1,2,IF(D7348=7,1,(IF(WEEKDAY(B7348)=1,2,IF(WEEKDAY(B7348)=7,1,0))))))</f>
        <v>3</v>
      </c>
    </row>
    <row r="7349" spans="2:21" ht="13.95" customHeight="1" x14ac:dyDescent="0.25">
      <c r="B7349" s="784">
        <f t="shared" si="344"/>
        <v>45689</v>
      </c>
      <c r="C7349" s="785">
        <v>1</v>
      </c>
      <c r="D7349" s="786">
        <f>IFERROR((INDEX(METADATA!$T$2:$T$20,MATCH(B7349,METADATA!$S$2:$S$20,0))),0)</f>
        <v>0</v>
      </c>
      <c r="E7349" s="785" t="str">
        <f t="shared" si="342"/>
        <v>LO</v>
      </c>
      <c r="F7349" s="786">
        <f>VLOOKUP(C7349,METADATA!$A$5:$H$29,IF(E7349="HI",2,IF(E7349="LO",6,10))+IF(D7349=1,2,IF(D7349=7,1,(IF(WEEKDAY(B7349)=1,2,IF(WEEKDAY(B7349)=7,1,0))))))</f>
        <v>3</v>
      </c>
      <c r="G7349" s="786">
        <f>VLOOKUP(C7349,METADATA!$J$5:$Q$29,IF(E7349="HI",2,IF(E7349="LO",6,10))+IF(D7349=1,2,IF(D7349=7,1,(IF(WEEKDAY(B7349)=1,2,IF(WEEKDAY(B7349)=7,1,0))))))</f>
        <v>3</v>
      </c>
      <c r="H7349" s="787">
        <v>7449</v>
      </c>
      <c r="I7349" s="788">
        <v>1355.8974914550781</v>
      </c>
      <c r="K7349" s="795">
        <v>0</v>
      </c>
      <c r="M7349" s="798">
        <f t="shared" si="343"/>
        <v>7571.3974276439994</v>
      </c>
      <c r="N7349" s="303"/>
      <c r="S7349" s="786">
        <v>0</v>
      </c>
      <c r="T7349" s="781">
        <f>VLOOKUP(C7349,METADATA!$J$5:$Q$29,IF(E7349="HI",2,IF(E7349="LO",6,10))+IF(S7349=1,2,IF(D7349=7,1,(IF(WEEKDAY(B7349)=1,2,IF(WEEKDAY(B7349)=7,1,0))))))</f>
        <v>3</v>
      </c>
      <c r="U7349" s="781">
        <f>VLOOKUP(C7349,METADATA!$A$5:$H$29,IF(E7349="HI",2,IF(E7349="LO",6,10))+IF(S7349=1,2,IF(D7349=7,1,(IF(WEEKDAY(B7349)=1,2,IF(WEEKDAY(B7349)=7,1,0))))))</f>
        <v>3</v>
      </c>
    </row>
    <row r="7350" spans="2:21" ht="13.95" customHeight="1" x14ac:dyDescent="0.25">
      <c r="B7350" s="784">
        <f t="shared" si="344"/>
        <v>45689</v>
      </c>
      <c r="C7350" s="785">
        <v>2</v>
      </c>
      <c r="D7350" s="786">
        <f>IFERROR((INDEX(METADATA!$T$2:$T$20,MATCH(B7350,METADATA!$S$2:$S$20,0))),0)</f>
        <v>0</v>
      </c>
      <c r="E7350" s="785" t="str">
        <f t="shared" si="342"/>
        <v>LO</v>
      </c>
      <c r="F7350" s="786">
        <f>VLOOKUP(C7350,METADATA!$A$5:$H$29,IF(E7350="HI",2,IF(E7350="LO",6,10))+IF(D7350=1,2,IF(D7350=7,1,(IF(WEEKDAY(B7350)=1,2,IF(WEEKDAY(B7350)=7,1,0))))))</f>
        <v>3</v>
      </c>
      <c r="G7350" s="786">
        <f>VLOOKUP(C7350,METADATA!$J$5:$Q$29,IF(E7350="HI",2,IF(E7350="LO",6,10))+IF(D7350=1,2,IF(D7350=7,1,(IF(WEEKDAY(B7350)=1,2,IF(WEEKDAY(B7350)=7,1,0))))))</f>
        <v>3</v>
      </c>
      <c r="H7350" s="787">
        <v>7250.25</v>
      </c>
      <c r="I7350" s="788">
        <v>1344.5275268554688</v>
      </c>
      <c r="K7350" s="795">
        <v>0</v>
      </c>
      <c r="M7350" s="798">
        <f t="shared" si="343"/>
        <v>7373.8646131436453</v>
      </c>
      <c r="N7350" s="303"/>
      <c r="S7350" s="786">
        <v>0</v>
      </c>
      <c r="T7350" s="781">
        <f>VLOOKUP(C7350,METADATA!$J$5:$Q$29,IF(E7350="HI",2,IF(E7350="LO",6,10))+IF(S7350=1,2,IF(D7350=7,1,(IF(WEEKDAY(B7350)=1,2,IF(WEEKDAY(B7350)=7,1,0))))))</f>
        <v>3</v>
      </c>
      <c r="U7350" s="781">
        <f>VLOOKUP(C7350,METADATA!$A$5:$H$29,IF(E7350="HI",2,IF(E7350="LO",6,10))+IF(S7350=1,2,IF(D7350=7,1,(IF(WEEKDAY(B7350)=1,2,IF(WEEKDAY(B7350)=7,1,0))))))</f>
        <v>3</v>
      </c>
    </row>
    <row r="7351" spans="2:21" ht="13.95" customHeight="1" x14ac:dyDescent="0.25">
      <c r="B7351" s="784">
        <f t="shared" si="344"/>
        <v>45689</v>
      </c>
      <c r="C7351" s="785">
        <v>3</v>
      </c>
      <c r="D7351" s="786">
        <f>IFERROR((INDEX(METADATA!$T$2:$T$20,MATCH(B7351,METADATA!$S$2:$S$20,0))),0)</f>
        <v>0</v>
      </c>
      <c r="E7351" s="785" t="str">
        <f t="shared" si="342"/>
        <v>LO</v>
      </c>
      <c r="F7351" s="786">
        <f>VLOOKUP(C7351,METADATA!$A$5:$H$29,IF(E7351="HI",2,IF(E7351="LO",6,10))+IF(D7351=1,2,IF(D7351=7,1,(IF(WEEKDAY(B7351)=1,2,IF(WEEKDAY(B7351)=7,1,0))))))</f>
        <v>3</v>
      </c>
      <c r="G7351" s="786">
        <f>VLOOKUP(C7351,METADATA!$J$5:$Q$29,IF(E7351="HI",2,IF(E7351="LO",6,10))+IF(D7351=1,2,IF(D7351=7,1,(IF(WEEKDAY(B7351)=1,2,IF(WEEKDAY(B7351)=7,1,0))))))</f>
        <v>3</v>
      </c>
      <c r="H7351" s="787">
        <v>7278.75</v>
      </c>
      <c r="I7351" s="788">
        <v>1365.1924743652344</v>
      </c>
      <c r="K7351" s="795">
        <v>0</v>
      </c>
      <c r="M7351" s="798">
        <f t="shared" si="343"/>
        <v>7405.6702636941291</v>
      </c>
      <c r="N7351" s="303"/>
      <c r="S7351" s="786">
        <v>0</v>
      </c>
      <c r="T7351" s="781">
        <f>VLOOKUP(C7351,METADATA!$J$5:$Q$29,IF(E7351="HI",2,IF(E7351="LO",6,10))+IF(S7351=1,2,IF(D7351=7,1,(IF(WEEKDAY(B7351)=1,2,IF(WEEKDAY(B7351)=7,1,0))))))</f>
        <v>3</v>
      </c>
      <c r="U7351" s="781">
        <f>VLOOKUP(C7351,METADATA!$A$5:$H$29,IF(E7351="HI",2,IF(E7351="LO",6,10))+IF(S7351=1,2,IF(D7351=7,1,(IF(WEEKDAY(B7351)=1,2,IF(WEEKDAY(B7351)=7,1,0))))))</f>
        <v>3</v>
      </c>
    </row>
    <row r="7352" spans="2:21" ht="13.95" customHeight="1" x14ac:dyDescent="0.25">
      <c r="B7352" s="784">
        <f t="shared" si="344"/>
        <v>45689</v>
      </c>
      <c r="C7352" s="785">
        <v>4</v>
      </c>
      <c r="D7352" s="786">
        <f>IFERROR((INDEX(METADATA!$T$2:$T$20,MATCH(B7352,METADATA!$S$2:$S$20,0))),0)</f>
        <v>0</v>
      </c>
      <c r="E7352" s="785" t="str">
        <f t="shared" si="342"/>
        <v>LO</v>
      </c>
      <c r="F7352" s="786">
        <f>VLOOKUP(C7352,METADATA!$A$5:$H$29,IF(E7352="HI",2,IF(E7352="LO",6,10))+IF(D7352=1,2,IF(D7352=7,1,(IF(WEEKDAY(B7352)=1,2,IF(WEEKDAY(B7352)=7,1,0))))))</f>
        <v>3</v>
      </c>
      <c r="G7352" s="786">
        <f>VLOOKUP(C7352,METADATA!$J$5:$Q$29,IF(E7352="HI",2,IF(E7352="LO",6,10))+IF(D7352=1,2,IF(D7352=7,1,(IF(WEEKDAY(B7352)=1,2,IF(WEEKDAY(B7352)=7,1,0))))))</f>
        <v>3</v>
      </c>
      <c r="H7352" s="787">
        <v>7386.25</v>
      </c>
      <c r="I7352" s="788">
        <v>1317.4550170898438</v>
      </c>
      <c r="K7352" s="795">
        <v>870.51250000000005</v>
      </c>
      <c r="M7352" s="798">
        <f t="shared" si="343"/>
        <v>7502.8245870842002</v>
      </c>
      <c r="N7352" s="303"/>
      <c r="S7352" s="786">
        <v>0</v>
      </c>
      <c r="T7352" s="781">
        <f>VLOOKUP(C7352,METADATA!$J$5:$Q$29,IF(E7352="HI",2,IF(E7352="LO",6,10))+IF(S7352=1,2,IF(D7352=7,1,(IF(WEEKDAY(B7352)=1,2,IF(WEEKDAY(B7352)=7,1,0))))))</f>
        <v>3</v>
      </c>
      <c r="U7352" s="781">
        <f>VLOOKUP(C7352,METADATA!$A$5:$H$29,IF(E7352="HI",2,IF(E7352="LO",6,10))+IF(S7352=1,2,IF(D7352=7,1,(IF(WEEKDAY(B7352)=1,2,IF(WEEKDAY(B7352)=7,1,0))))))</f>
        <v>3</v>
      </c>
    </row>
    <row r="7353" spans="2:21" ht="13.95" customHeight="1" x14ac:dyDescent="0.25">
      <c r="B7353" s="784">
        <f t="shared" si="344"/>
        <v>45689</v>
      </c>
      <c r="C7353" s="785">
        <v>5</v>
      </c>
      <c r="D7353" s="786">
        <f>IFERROR((INDEX(METADATA!$T$2:$T$20,MATCH(B7353,METADATA!$S$2:$S$20,0))),0)</f>
        <v>0</v>
      </c>
      <c r="E7353" s="785" t="str">
        <f t="shared" si="342"/>
        <v>LO</v>
      </c>
      <c r="F7353" s="786">
        <f>VLOOKUP(C7353,METADATA!$A$5:$H$29,IF(E7353="HI",2,IF(E7353="LO",6,10))+IF(D7353=1,2,IF(D7353=7,1,(IF(WEEKDAY(B7353)=1,2,IF(WEEKDAY(B7353)=7,1,0))))))</f>
        <v>3</v>
      </c>
      <c r="G7353" s="786">
        <f>VLOOKUP(C7353,METADATA!$J$5:$Q$29,IF(E7353="HI",2,IF(E7353="LO",6,10))+IF(D7353=1,2,IF(D7353=7,1,(IF(WEEKDAY(B7353)=1,2,IF(WEEKDAY(B7353)=7,1,0))))))</f>
        <v>3</v>
      </c>
      <c r="H7353" s="787">
        <v>7604.75</v>
      </c>
      <c r="I7353" s="788">
        <v>1318.8249816894531</v>
      </c>
      <c r="K7353" s="795">
        <v>865.8125</v>
      </c>
      <c r="M7353" s="798">
        <f t="shared" si="343"/>
        <v>7718.2589937646035</v>
      </c>
      <c r="N7353" s="303"/>
      <c r="S7353" s="786">
        <v>0</v>
      </c>
      <c r="T7353" s="781">
        <f>VLOOKUP(C7353,METADATA!$J$5:$Q$29,IF(E7353="HI",2,IF(E7353="LO",6,10))+IF(S7353=1,2,IF(D7353=7,1,(IF(WEEKDAY(B7353)=1,2,IF(WEEKDAY(B7353)=7,1,0))))))</f>
        <v>3</v>
      </c>
      <c r="U7353" s="781">
        <f>VLOOKUP(C7353,METADATA!$A$5:$H$29,IF(E7353="HI",2,IF(E7353="LO",6,10))+IF(S7353=1,2,IF(D7353=7,1,(IF(WEEKDAY(B7353)=1,2,IF(WEEKDAY(B7353)=7,1,0))))))</f>
        <v>3</v>
      </c>
    </row>
    <row r="7354" spans="2:21" ht="13.95" customHeight="1" x14ac:dyDescent="0.25">
      <c r="B7354" s="784">
        <f t="shared" si="344"/>
        <v>45689</v>
      </c>
      <c r="C7354" s="785">
        <v>6</v>
      </c>
      <c r="D7354" s="786">
        <f>IFERROR((INDEX(METADATA!$T$2:$T$20,MATCH(B7354,METADATA!$S$2:$S$20,0))),0)</f>
        <v>0</v>
      </c>
      <c r="E7354" s="785" t="str">
        <f t="shared" si="342"/>
        <v>LO</v>
      </c>
      <c r="F7354" s="786">
        <f>VLOOKUP(C7354,METADATA!$A$5:$H$29,IF(E7354="HI",2,IF(E7354="LO",6,10))+IF(D7354=1,2,IF(D7354=7,1,(IF(WEEKDAY(B7354)=1,2,IF(WEEKDAY(B7354)=7,1,0))))))</f>
        <v>3</v>
      </c>
      <c r="G7354" s="786">
        <f>VLOOKUP(C7354,METADATA!$J$5:$Q$29,IF(E7354="HI",2,IF(E7354="LO",6,10))+IF(D7354=1,2,IF(D7354=7,1,(IF(WEEKDAY(B7354)=1,2,IF(WEEKDAY(B7354)=7,1,0))))))</f>
        <v>3</v>
      </c>
      <c r="H7354" s="787">
        <v>8110.25</v>
      </c>
      <c r="I7354" s="788">
        <v>1323.3624877929688</v>
      </c>
      <c r="K7354" s="795">
        <v>834.63750000000005</v>
      </c>
      <c r="M7354" s="798">
        <f t="shared" si="343"/>
        <v>8217.5083411334363</v>
      </c>
      <c r="N7354" s="303"/>
      <c r="S7354" s="786">
        <v>0</v>
      </c>
      <c r="T7354" s="781">
        <f>VLOOKUP(C7354,METADATA!$J$5:$Q$29,IF(E7354="HI",2,IF(E7354="LO",6,10))+IF(S7354=1,2,IF(D7354=7,1,(IF(WEEKDAY(B7354)=1,2,IF(WEEKDAY(B7354)=7,1,0))))))</f>
        <v>3</v>
      </c>
      <c r="U7354" s="781">
        <f>VLOOKUP(C7354,METADATA!$A$5:$H$29,IF(E7354="HI",2,IF(E7354="LO",6,10))+IF(S7354=1,2,IF(D7354=7,1,(IF(WEEKDAY(B7354)=1,2,IF(WEEKDAY(B7354)=7,1,0))))))</f>
        <v>3</v>
      </c>
    </row>
    <row r="7355" spans="2:21" ht="13.95" customHeight="1" x14ac:dyDescent="0.25">
      <c r="B7355" s="784">
        <f t="shared" si="344"/>
        <v>45689</v>
      </c>
      <c r="C7355" s="785">
        <v>7</v>
      </c>
      <c r="D7355" s="786">
        <f>IFERROR((INDEX(METADATA!$T$2:$T$20,MATCH(B7355,METADATA!$S$2:$S$20,0))),0)</f>
        <v>0</v>
      </c>
      <c r="E7355" s="785" t="str">
        <f t="shared" si="342"/>
        <v>LO</v>
      </c>
      <c r="F7355" s="786">
        <f>VLOOKUP(C7355,METADATA!$A$5:$H$29,IF(E7355="HI",2,IF(E7355="LO",6,10))+IF(D7355=1,2,IF(D7355=7,1,(IF(WEEKDAY(B7355)=1,2,IF(WEEKDAY(B7355)=7,1,0))))))</f>
        <v>2</v>
      </c>
      <c r="G7355" s="786">
        <f>VLOOKUP(C7355,METADATA!$J$5:$Q$29,IF(E7355="HI",2,IF(E7355="LO",6,10))+IF(D7355=1,2,IF(D7355=7,1,(IF(WEEKDAY(B7355)=1,2,IF(WEEKDAY(B7355)=7,1,0))))))</f>
        <v>2</v>
      </c>
      <c r="H7355" s="787">
        <v>8630.25</v>
      </c>
      <c r="I7355" s="788">
        <v>1269.7899780273438</v>
      </c>
      <c r="K7355" s="795">
        <v>847.33749999999998</v>
      </c>
      <c r="M7355" s="798">
        <f t="shared" si="343"/>
        <v>8723.1635116394937</v>
      </c>
      <c r="N7355" s="303"/>
      <c r="S7355" s="786">
        <v>0</v>
      </c>
      <c r="T7355" s="781">
        <f>VLOOKUP(C7355,METADATA!$J$5:$Q$29,IF(E7355="HI",2,IF(E7355="LO",6,10))+IF(S7355=1,2,IF(D7355=7,1,(IF(WEEKDAY(B7355)=1,2,IF(WEEKDAY(B7355)=7,1,0))))))</f>
        <v>2</v>
      </c>
      <c r="U7355" s="781">
        <f>VLOOKUP(C7355,METADATA!$A$5:$H$29,IF(E7355="HI",2,IF(E7355="LO",6,10))+IF(S7355=1,2,IF(D7355=7,1,(IF(WEEKDAY(B7355)=1,2,IF(WEEKDAY(B7355)=7,1,0))))))</f>
        <v>2</v>
      </c>
    </row>
    <row r="7356" spans="2:21" ht="13.95" customHeight="1" x14ac:dyDescent="0.25">
      <c r="B7356" s="784">
        <f t="shared" si="344"/>
        <v>45689</v>
      </c>
      <c r="C7356" s="785">
        <v>8</v>
      </c>
      <c r="D7356" s="786">
        <f>IFERROR((INDEX(METADATA!$T$2:$T$20,MATCH(B7356,METADATA!$S$2:$S$20,0))),0)</f>
        <v>0</v>
      </c>
      <c r="E7356" s="785" t="str">
        <f t="shared" si="342"/>
        <v>LO</v>
      </c>
      <c r="F7356" s="786">
        <f>VLOOKUP(C7356,METADATA!$A$5:$H$29,IF(E7356="HI",2,IF(E7356="LO",6,10))+IF(D7356=1,2,IF(D7356=7,1,(IF(WEEKDAY(B7356)=1,2,IF(WEEKDAY(B7356)=7,1,0))))))</f>
        <v>2</v>
      </c>
      <c r="G7356" s="786">
        <f>VLOOKUP(C7356,METADATA!$J$5:$Q$29,IF(E7356="HI",2,IF(E7356="LO",6,10))+IF(D7356=1,2,IF(D7356=7,1,(IF(WEEKDAY(B7356)=1,2,IF(WEEKDAY(B7356)=7,1,0))))))</f>
        <v>2</v>
      </c>
      <c r="H7356" s="787">
        <v>9905.25</v>
      </c>
      <c r="I7356" s="788">
        <v>1283.0400085449219</v>
      </c>
      <c r="K7356" s="795">
        <v>851.61249999999995</v>
      </c>
      <c r="M7356" s="798">
        <f t="shared" si="343"/>
        <v>9988.0012628166478</v>
      </c>
      <c r="N7356" s="303"/>
      <c r="S7356" s="786">
        <v>0</v>
      </c>
      <c r="T7356" s="781">
        <f>VLOOKUP(C7356,METADATA!$J$5:$Q$29,IF(E7356="HI",2,IF(E7356="LO",6,10))+IF(S7356=1,2,IF(D7356=7,1,(IF(WEEKDAY(B7356)=1,2,IF(WEEKDAY(B7356)=7,1,0))))))</f>
        <v>2</v>
      </c>
      <c r="U7356" s="781">
        <f>VLOOKUP(C7356,METADATA!$A$5:$H$29,IF(E7356="HI",2,IF(E7356="LO",6,10))+IF(S7356=1,2,IF(D7356=7,1,(IF(WEEKDAY(B7356)=1,2,IF(WEEKDAY(B7356)=7,1,0))))))</f>
        <v>2</v>
      </c>
    </row>
    <row r="7357" spans="2:21" ht="13.95" customHeight="1" x14ac:dyDescent="0.25">
      <c r="B7357" s="784">
        <f t="shared" si="344"/>
        <v>45689</v>
      </c>
      <c r="C7357" s="785">
        <v>9</v>
      </c>
      <c r="D7357" s="786">
        <f>IFERROR((INDEX(METADATA!$T$2:$T$20,MATCH(B7357,METADATA!$S$2:$S$20,0))),0)</f>
        <v>0</v>
      </c>
      <c r="E7357" s="785" t="str">
        <f t="shared" si="342"/>
        <v>LO</v>
      </c>
      <c r="F7357" s="786">
        <f>VLOOKUP(C7357,METADATA!$A$5:$H$29,IF(E7357="HI",2,IF(E7357="LO",6,10))+IF(D7357=1,2,IF(D7357=7,1,(IF(WEEKDAY(B7357)=1,2,IF(WEEKDAY(B7357)=7,1,0))))))</f>
        <v>2</v>
      </c>
      <c r="G7357" s="786">
        <f>VLOOKUP(C7357,METADATA!$J$5:$Q$29,IF(E7357="HI",2,IF(E7357="LO",6,10))+IF(D7357=1,2,IF(D7357=7,1,(IF(WEEKDAY(B7357)=1,2,IF(WEEKDAY(B7357)=7,1,0))))))</f>
        <v>2</v>
      </c>
      <c r="H7357" s="787">
        <v>10749.5</v>
      </c>
      <c r="I7357" s="788">
        <v>1269.9375</v>
      </c>
      <c r="K7357" s="795">
        <v>856.5</v>
      </c>
      <c r="M7357" s="798">
        <f t="shared" si="343"/>
        <v>10824.254778224053</v>
      </c>
      <c r="N7357" s="303"/>
      <c r="S7357" s="786">
        <v>0</v>
      </c>
      <c r="T7357" s="781">
        <f>VLOOKUP(C7357,METADATA!$J$5:$Q$29,IF(E7357="HI",2,IF(E7357="LO",6,10))+IF(S7357=1,2,IF(D7357=7,1,(IF(WEEKDAY(B7357)=1,2,IF(WEEKDAY(B7357)=7,1,0))))))</f>
        <v>2</v>
      </c>
      <c r="U7357" s="781">
        <f>VLOOKUP(C7357,METADATA!$A$5:$H$29,IF(E7357="HI",2,IF(E7357="LO",6,10))+IF(S7357=1,2,IF(D7357=7,1,(IF(WEEKDAY(B7357)=1,2,IF(WEEKDAY(B7357)=7,1,0))))))</f>
        <v>2</v>
      </c>
    </row>
    <row r="7358" spans="2:21" ht="13.95" customHeight="1" x14ac:dyDescent="0.25">
      <c r="B7358" s="784">
        <f t="shared" si="344"/>
        <v>45689</v>
      </c>
      <c r="C7358" s="785">
        <v>10</v>
      </c>
      <c r="D7358" s="786">
        <f>IFERROR((INDEX(METADATA!$T$2:$T$20,MATCH(B7358,METADATA!$S$2:$S$20,0))),0)</f>
        <v>0</v>
      </c>
      <c r="E7358" s="785" t="str">
        <f t="shared" si="342"/>
        <v>LO</v>
      </c>
      <c r="F7358" s="786">
        <f>VLOOKUP(C7358,METADATA!$A$5:$H$29,IF(E7358="HI",2,IF(E7358="LO",6,10))+IF(D7358=1,2,IF(D7358=7,1,(IF(WEEKDAY(B7358)=1,2,IF(WEEKDAY(B7358)=7,1,0))))))</f>
        <v>2</v>
      </c>
      <c r="G7358" s="786">
        <f>VLOOKUP(C7358,METADATA!$J$5:$Q$29,IF(E7358="HI",2,IF(E7358="LO",6,10))+IF(D7358=1,2,IF(D7358=7,1,(IF(WEEKDAY(B7358)=1,2,IF(WEEKDAY(B7358)=7,1,0))))))</f>
        <v>2</v>
      </c>
      <c r="H7358" s="787">
        <v>11293</v>
      </c>
      <c r="I7358" s="788">
        <v>1279.0075073242188</v>
      </c>
      <c r="K7358" s="795">
        <v>824.32500000000005</v>
      </c>
      <c r="M7358" s="798">
        <f t="shared" si="343"/>
        <v>11365.19727958084</v>
      </c>
      <c r="N7358" s="303"/>
      <c r="S7358" s="786">
        <v>0</v>
      </c>
      <c r="T7358" s="781">
        <f>VLOOKUP(C7358,METADATA!$J$5:$Q$29,IF(E7358="HI",2,IF(E7358="LO",6,10))+IF(S7358=1,2,IF(D7358=7,1,(IF(WEEKDAY(B7358)=1,2,IF(WEEKDAY(B7358)=7,1,0))))))</f>
        <v>2</v>
      </c>
      <c r="U7358" s="781">
        <f>VLOOKUP(C7358,METADATA!$A$5:$H$29,IF(E7358="HI",2,IF(E7358="LO",6,10))+IF(S7358=1,2,IF(D7358=7,1,(IF(WEEKDAY(B7358)=1,2,IF(WEEKDAY(B7358)=7,1,0))))))</f>
        <v>2</v>
      </c>
    </row>
    <row r="7359" spans="2:21" ht="13.95" customHeight="1" x14ac:dyDescent="0.25">
      <c r="B7359" s="784">
        <f t="shared" si="344"/>
        <v>45689</v>
      </c>
      <c r="C7359" s="785">
        <v>11</v>
      </c>
      <c r="D7359" s="786">
        <f>IFERROR((INDEX(METADATA!$T$2:$T$20,MATCH(B7359,METADATA!$S$2:$S$20,0))),0)</f>
        <v>0</v>
      </c>
      <c r="E7359" s="785" t="str">
        <f t="shared" si="342"/>
        <v>LO</v>
      </c>
      <c r="F7359" s="786">
        <f>VLOOKUP(C7359,METADATA!$A$5:$H$29,IF(E7359="HI",2,IF(E7359="LO",6,10))+IF(D7359=1,2,IF(D7359=7,1,(IF(WEEKDAY(B7359)=1,2,IF(WEEKDAY(B7359)=7,1,0))))))</f>
        <v>2</v>
      </c>
      <c r="G7359" s="786">
        <f>VLOOKUP(C7359,METADATA!$J$5:$Q$29,IF(E7359="HI",2,IF(E7359="LO",6,10))+IF(D7359=1,2,IF(D7359=7,1,(IF(WEEKDAY(B7359)=1,2,IF(WEEKDAY(B7359)=7,1,0))))))</f>
        <v>2</v>
      </c>
      <c r="H7359" s="787">
        <v>11422.75</v>
      </c>
      <c r="I7359" s="788">
        <v>1293.8374938964844</v>
      </c>
      <c r="K7359" s="795">
        <v>882.73749999999995</v>
      </c>
      <c r="M7359" s="798">
        <f t="shared" si="343"/>
        <v>11495.791970243386</v>
      </c>
      <c r="N7359" s="303"/>
      <c r="S7359" s="786">
        <v>0</v>
      </c>
      <c r="T7359" s="781">
        <f>VLOOKUP(C7359,METADATA!$J$5:$Q$29,IF(E7359="HI",2,IF(E7359="LO",6,10))+IF(S7359=1,2,IF(D7359=7,1,(IF(WEEKDAY(B7359)=1,2,IF(WEEKDAY(B7359)=7,1,0))))))</f>
        <v>2</v>
      </c>
      <c r="U7359" s="781">
        <f>VLOOKUP(C7359,METADATA!$A$5:$H$29,IF(E7359="HI",2,IF(E7359="LO",6,10))+IF(S7359=1,2,IF(D7359=7,1,(IF(WEEKDAY(B7359)=1,2,IF(WEEKDAY(B7359)=7,1,0))))))</f>
        <v>2</v>
      </c>
    </row>
    <row r="7360" spans="2:21" ht="13.95" customHeight="1" x14ac:dyDescent="0.25">
      <c r="B7360" s="784">
        <f t="shared" si="344"/>
        <v>45689</v>
      </c>
      <c r="C7360" s="785">
        <v>12</v>
      </c>
      <c r="D7360" s="786">
        <f>IFERROR((INDEX(METADATA!$T$2:$T$20,MATCH(B7360,METADATA!$S$2:$S$20,0))),0)</f>
        <v>0</v>
      </c>
      <c r="E7360" s="785" t="str">
        <f t="shared" si="342"/>
        <v>LO</v>
      </c>
      <c r="F7360" s="786">
        <f>VLOOKUP(C7360,METADATA!$A$5:$H$29,IF(E7360="HI",2,IF(E7360="LO",6,10))+IF(D7360=1,2,IF(D7360=7,1,(IF(WEEKDAY(B7360)=1,2,IF(WEEKDAY(B7360)=7,1,0))))))</f>
        <v>3</v>
      </c>
      <c r="G7360" s="786">
        <f>VLOOKUP(C7360,METADATA!$J$5:$Q$29,IF(E7360="HI",2,IF(E7360="LO",6,10))+IF(D7360=1,2,IF(D7360=7,1,(IF(WEEKDAY(B7360)=1,2,IF(WEEKDAY(B7360)=7,1,0))))))</f>
        <v>3</v>
      </c>
      <c r="H7360" s="787">
        <v>11380</v>
      </c>
      <c r="I7360" s="788">
        <v>1162.72998046875</v>
      </c>
      <c r="K7360" s="795">
        <v>909.3125</v>
      </c>
      <c r="M7360" s="798">
        <f t="shared" si="343"/>
        <v>11439.245648532986</v>
      </c>
      <c r="N7360" s="303"/>
      <c r="S7360" s="786">
        <v>0</v>
      </c>
      <c r="T7360" s="781">
        <f>VLOOKUP(C7360,METADATA!$J$5:$Q$29,IF(E7360="HI",2,IF(E7360="LO",6,10))+IF(S7360=1,2,IF(D7360=7,1,(IF(WEEKDAY(B7360)=1,2,IF(WEEKDAY(B7360)=7,1,0))))))</f>
        <v>3</v>
      </c>
      <c r="U7360" s="781">
        <f>VLOOKUP(C7360,METADATA!$A$5:$H$29,IF(E7360="HI",2,IF(E7360="LO",6,10))+IF(S7360=1,2,IF(D7360=7,1,(IF(WEEKDAY(B7360)=1,2,IF(WEEKDAY(B7360)=7,1,0))))))</f>
        <v>3</v>
      </c>
    </row>
    <row r="7361" spans="2:21" ht="13.95" customHeight="1" x14ac:dyDescent="0.25">
      <c r="B7361" s="784">
        <f t="shared" si="344"/>
        <v>45689</v>
      </c>
      <c r="C7361" s="785">
        <v>13</v>
      </c>
      <c r="D7361" s="786">
        <f>IFERROR((INDEX(METADATA!$T$2:$T$20,MATCH(B7361,METADATA!$S$2:$S$20,0))),0)</f>
        <v>0</v>
      </c>
      <c r="E7361" s="785" t="str">
        <f t="shared" si="342"/>
        <v>LO</v>
      </c>
      <c r="F7361" s="786">
        <f>VLOOKUP(C7361,METADATA!$A$5:$H$29,IF(E7361="HI",2,IF(E7361="LO",6,10))+IF(D7361=1,2,IF(D7361=7,1,(IF(WEEKDAY(B7361)=1,2,IF(WEEKDAY(B7361)=7,1,0))))))</f>
        <v>3</v>
      </c>
      <c r="G7361" s="786">
        <f>VLOOKUP(C7361,METADATA!$J$5:$Q$29,IF(E7361="HI",2,IF(E7361="LO",6,10))+IF(D7361=1,2,IF(D7361=7,1,(IF(WEEKDAY(B7361)=1,2,IF(WEEKDAY(B7361)=7,1,0))))))</f>
        <v>3</v>
      </c>
      <c r="H7361" s="787">
        <v>11022.25</v>
      </c>
      <c r="I7361" s="788">
        <v>968.11248779296875</v>
      </c>
      <c r="K7361" s="795">
        <v>905.6</v>
      </c>
      <c r="M7361" s="798">
        <f t="shared" si="343"/>
        <v>11064.684218337217</v>
      </c>
      <c r="N7361" s="303"/>
      <c r="S7361" s="786">
        <v>0</v>
      </c>
      <c r="T7361" s="781">
        <f>VLOOKUP(C7361,METADATA!$J$5:$Q$29,IF(E7361="HI",2,IF(E7361="LO",6,10))+IF(S7361=1,2,IF(D7361=7,1,(IF(WEEKDAY(B7361)=1,2,IF(WEEKDAY(B7361)=7,1,0))))))</f>
        <v>3</v>
      </c>
      <c r="U7361" s="781">
        <f>VLOOKUP(C7361,METADATA!$A$5:$H$29,IF(E7361="HI",2,IF(E7361="LO",6,10))+IF(S7361=1,2,IF(D7361=7,1,(IF(WEEKDAY(B7361)=1,2,IF(WEEKDAY(B7361)=7,1,0))))))</f>
        <v>3</v>
      </c>
    </row>
    <row r="7362" spans="2:21" ht="13.95" customHeight="1" x14ac:dyDescent="0.25">
      <c r="B7362" s="784">
        <f t="shared" si="344"/>
        <v>45689</v>
      </c>
      <c r="C7362" s="785">
        <v>14</v>
      </c>
      <c r="D7362" s="786">
        <f>IFERROR((INDEX(METADATA!$T$2:$T$20,MATCH(B7362,METADATA!$S$2:$S$20,0))),0)</f>
        <v>0</v>
      </c>
      <c r="E7362" s="785" t="str">
        <f t="shared" si="342"/>
        <v>LO</v>
      </c>
      <c r="F7362" s="786">
        <f>VLOOKUP(C7362,METADATA!$A$5:$H$29,IF(E7362="HI",2,IF(E7362="LO",6,10))+IF(D7362=1,2,IF(D7362=7,1,(IF(WEEKDAY(B7362)=1,2,IF(WEEKDAY(B7362)=7,1,0))))))</f>
        <v>3</v>
      </c>
      <c r="G7362" s="786">
        <f>VLOOKUP(C7362,METADATA!$J$5:$Q$29,IF(E7362="HI",2,IF(E7362="LO",6,10))+IF(D7362=1,2,IF(D7362=7,1,(IF(WEEKDAY(B7362)=1,2,IF(WEEKDAY(B7362)=7,1,0))))))</f>
        <v>3</v>
      </c>
      <c r="H7362" s="787">
        <v>10754.25</v>
      </c>
      <c r="I7362" s="788">
        <v>951.55001831054688</v>
      </c>
      <c r="K7362" s="795">
        <v>913.98749999999995</v>
      </c>
      <c r="M7362" s="798">
        <f t="shared" si="343"/>
        <v>10796.265118078882</v>
      </c>
      <c r="N7362" s="303"/>
      <c r="S7362" s="786">
        <v>0</v>
      </c>
      <c r="T7362" s="781">
        <f>VLOOKUP(C7362,METADATA!$J$5:$Q$29,IF(E7362="HI",2,IF(E7362="LO",6,10))+IF(S7362=1,2,IF(D7362=7,1,(IF(WEEKDAY(B7362)=1,2,IF(WEEKDAY(B7362)=7,1,0))))))</f>
        <v>3</v>
      </c>
      <c r="U7362" s="781">
        <f>VLOOKUP(C7362,METADATA!$A$5:$H$29,IF(E7362="HI",2,IF(E7362="LO",6,10))+IF(S7362=1,2,IF(D7362=7,1,(IF(WEEKDAY(B7362)=1,2,IF(WEEKDAY(B7362)=7,1,0))))))</f>
        <v>3</v>
      </c>
    </row>
    <row r="7363" spans="2:21" ht="13.95" customHeight="1" x14ac:dyDescent="0.25">
      <c r="B7363" s="784">
        <f t="shared" si="344"/>
        <v>45689</v>
      </c>
      <c r="C7363" s="785">
        <v>15</v>
      </c>
      <c r="D7363" s="786">
        <f>IFERROR((INDEX(METADATA!$T$2:$T$20,MATCH(B7363,METADATA!$S$2:$S$20,0))),0)</f>
        <v>0</v>
      </c>
      <c r="E7363" s="785" t="str">
        <f t="shared" si="342"/>
        <v>LO</v>
      </c>
      <c r="F7363" s="786">
        <f>VLOOKUP(C7363,METADATA!$A$5:$H$29,IF(E7363="HI",2,IF(E7363="LO",6,10))+IF(D7363=1,2,IF(D7363=7,1,(IF(WEEKDAY(B7363)=1,2,IF(WEEKDAY(B7363)=7,1,0))))))</f>
        <v>3</v>
      </c>
      <c r="G7363" s="786">
        <f>VLOOKUP(C7363,METADATA!$J$5:$Q$29,IF(E7363="HI",2,IF(E7363="LO",6,10))+IF(D7363=1,2,IF(D7363=7,1,(IF(WEEKDAY(B7363)=1,2,IF(WEEKDAY(B7363)=7,1,0))))))</f>
        <v>3</v>
      </c>
      <c r="H7363" s="787">
        <v>10897.5</v>
      </c>
      <c r="I7363" s="788">
        <v>954.14500427246094</v>
      </c>
      <c r="K7363" s="795">
        <v>902.26250000000005</v>
      </c>
      <c r="M7363" s="798">
        <f t="shared" si="343"/>
        <v>10939.190963648916</v>
      </c>
      <c r="N7363" s="303"/>
      <c r="S7363" s="786">
        <v>0</v>
      </c>
      <c r="T7363" s="781">
        <f>VLOOKUP(C7363,METADATA!$J$5:$Q$29,IF(E7363="HI",2,IF(E7363="LO",6,10))+IF(S7363=1,2,IF(D7363=7,1,(IF(WEEKDAY(B7363)=1,2,IF(WEEKDAY(B7363)=7,1,0))))))</f>
        <v>3</v>
      </c>
      <c r="U7363" s="781">
        <f>VLOOKUP(C7363,METADATA!$A$5:$H$29,IF(E7363="HI",2,IF(E7363="LO",6,10))+IF(S7363=1,2,IF(D7363=7,1,(IF(WEEKDAY(B7363)=1,2,IF(WEEKDAY(B7363)=7,1,0))))))</f>
        <v>3</v>
      </c>
    </row>
    <row r="7364" spans="2:21" ht="13.95" customHeight="1" x14ac:dyDescent="0.25">
      <c r="B7364" s="784">
        <f t="shared" si="344"/>
        <v>45689</v>
      </c>
      <c r="C7364" s="785">
        <v>16</v>
      </c>
      <c r="D7364" s="786">
        <f>IFERROR((INDEX(METADATA!$T$2:$T$20,MATCH(B7364,METADATA!$S$2:$S$20,0))),0)</f>
        <v>0</v>
      </c>
      <c r="E7364" s="785" t="str">
        <f t="shared" ref="E7364:E7427" si="345">IF(B7364="","",IF(AND(MONTH(B7364)&gt;=MONTH($AA$9),MONTH(B7364)&lt;=MONTH($AA$11)),"HI","LO"))</f>
        <v>LO</v>
      </c>
      <c r="F7364" s="786">
        <f>VLOOKUP(C7364,METADATA!$A$5:$H$29,IF(E7364="HI",2,IF(E7364="LO",6,10))+IF(D7364=1,2,IF(D7364=7,1,(IF(WEEKDAY(B7364)=1,2,IF(WEEKDAY(B7364)=7,1,0))))))</f>
        <v>3</v>
      </c>
      <c r="G7364" s="786">
        <f>VLOOKUP(C7364,METADATA!$J$5:$Q$29,IF(E7364="HI",2,IF(E7364="LO",6,10))+IF(D7364=1,2,IF(D7364=7,1,(IF(WEEKDAY(B7364)=1,2,IF(WEEKDAY(B7364)=7,1,0))))))</f>
        <v>3</v>
      </c>
      <c r="H7364" s="787">
        <v>11525</v>
      </c>
      <c r="I7364" s="788">
        <v>966.09748840332031</v>
      </c>
      <c r="K7364" s="795">
        <v>933.76250000000005</v>
      </c>
      <c r="M7364" s="798">
        <f t="shared" ref="M7364:M7427" si="346">SQRT(H7364^2+I7364^2)</f>
        <v>11565.421278842341</v>
      </c>
      <c r="N7364" s="303"/>
      <c r="S7364" s="786">
        <v>0</v>
      </c>
      <c r="T7364" s="781">
        <f>VLOOKUP(C7364,METADATA!$J$5:$Q$29,IF(E7364="HI",2,IF(E7364="LO",6,10))+IF(S7364=1,2,IF(D7364=7,1,(IF(WEEKDAY(B7364)=1,2,IF(WEEKDAY(B7364)=7,1,0))))))</f>
        <v>3</v>
      </c>
      <c r="U7364" s="781">
        <f>VLOOKUP(C7364,METADATA!$A$5:$H$29,IF(E7364="HI",2,IF(E7364="LO",6,10))+IF(S7364=1,2,IF(D7364=7,1,(IF(WEEKDAY(B7364)=1,2,IF(WEEKDAY(B7364)=7,1,0))))))</f>
        <v>3</v>
      </c>
    </row>
    <row r="7365" spans="2:21" ht="13.95" customHeight="1" x14ac:dyDescent="0.25">
      <c r="B7365" s="784">
        <f t="shared" si="344"/>
        <v>45689</v>
      </c>
      <c r="C7365" s="785">
        <v>17</v>
      </c>
      <c r="D7365" s="786">
        <f>IFERROR((INDEX(METADATA!$T$2:$T$20,MATCH(B7365,METADATA!$S$2:$S$20,0))),0)</f>
        <v>0</v>
      </c>
      <c r="E7365" s="785" t="str">
        <f t="shared" si="345"/>
        <v>LO</v>
      </c>
      <c r="F7365" s="786">
        <f>VLOOKUP(C7365,METADATA!$A$5:$H$29,IF(E7365="HI",2,IF(E7365="LO",6,10))+IF(D7365=1,2,IF(D7365=7,1,(IF(WEEKDAY(B7365)=1,2,IF(WEEKDAY(B7365)=7,1,0))))))</f>
        <v>3</v>
      </c>
      <c r="G7365" s="786">
        <f>VLOOKUP(C7365,METADATA!$J$5:$Q$29,IF(E7365="HI",2,IF(E7365="LO",6,10))+IF(D7365=1,2,IF(D7365=7,1,(IF(WEEKDAY(B7365)=1,2,IF(WEEKDAY(B7365)=7,1,0))))))</f>
        <v>3</v>
      </c>
      <c r="H7365" s="787">
        <v>12260.25</v>
      </c>
      <c r="I7365" s="788">
        <v>993.5999755859375</v>
      </c>
      <c r="K7365" s="795">
        <v>0</v>
      </c>
      <c r="M7365" s="798">
        <f t="shared" si="346"/>
        <v>12300.445966467409</v>
      </c>
      <c r="N7365" s="303"/>
      <c r="S7365" s="786">
        <v>0</v>
      </c>
      <c r="T7365" s="781">
        <f>VLOOKUP(C7365,METADATA!$J$5:$Q$29,IF(E7365="HI",2,IF(E7365="LO",6,10))+IF(S7365=1,2,IF(D7365=7,1,(IF(WEEKDAY(B7365)=1,2,IF(WEEKDAY(B7365)=7,1,0))))))</f>
        <v>3</v>
      </c>
      <c r="U7365" s="781">
        <f>VLOOKUP(C7365,METADATA!$A$5:$H$29,IF(E7365="HI",2,IF(E7365="LO",6,10))+IF(S7365=1,2,IF(D7365=7,1,(IF(WEEKDAY(B7365)=1,2,IF(WEEKDAY(B7365)=7,1,0))))))</f>
        <v>3</v>
      </c>
    </row>
    <row r="7366" spans="2:21" ht="13.95" customHeight="1" x14ac:dyDescent="0.25">
      <c r="B7366" s="784">
        <f t="shared" si="344"/>
        <v>45689</v>
      </c>
      <c r="C7366" s="785">
        <v>18</v>
      </c>
      <c r="D7366" s="786">
        <f>IFERROR((INDEX(METADATA!$T$2:$T$20,MATCH(B7366,METADATA!$S$2:$S$20,0))),0)</f>
        <v>0</v>
      </c>
      <c r="E7366" s="785" t="str">
        <f t="shared" si="345"/>
        <v>LO</v>
      </c>
      <c r="F7366" s="786">
        <f>VLOOKUP(C7366,METADATA!$A$5:$H$29,IF(E7366="HI",2,IF(E7366="LO",6,10))+IF(D7366=1,2,IF(D7366=7,1,(IF(WEEKDAY(B7366)=1,2,IF(WEEKDAY(B7366)=7,1,0))))))</f>
        <v>2</v>
      </c>
      <c r="G7366" s="786">
        <f>VLOOKUP(C7366,METADATA!$J$5:$Q$29,IF(E7366="HI",2,IF(E7366="LO",6,10))+IF(D7366=1,2,IF(D7366=7,1,(IF(WEEKDAY(B7366)=1,2,IF(WEEKDAY(B7366)=7,1,0))))))</f>
        <v>2</v>
      </c>
      <c r="H7366" s="787">
        <v>13118</v>
      </c>
      <c r="I7366" s="788">
        <v>1193.1824645996094</v>
      </c>
      <c r="K7366" s="795">
        <v>0</v>
      </c>
      <c r="M7366" s="798">
        <f t="shared" si="346"/>
        <v>13172.152762317479</v>
      </c>
      <c r="N7366" s="303"/>
      <c r="S7366" s="786">
        <v>0</v>
      </c>
      <c r="T7366" s="781">
        <f>VLOOKUP(C7366,METADATA!$J$5:$Q$29,IF(E7366="HI",2,IF(E7366="LO",6,10))+IF(S7366=1,2,IF(D7366=7,1,(IF(WEEKDAY(B7366)=1,2,IF(WEEKDAY(B7366)=7,1,0))))))</f>
        <v>2</v>
      </c>
      <c r="U7366" s="781">
        <f>VLOOKUP(C7366,METADATA!$A$5:$H$29,IF(E7366="HI",2,IF(E7366="LO",6,10))+IF(S7366=1,2,IF(D7366=7,1,(IF(WEEKDAY(B7366)=1,2,IF(WEEKDAY(B7366)=7,1,0))))))</f>
        <v>2</v>
      </c>
    </row>
    <row r="7367" spans="2:21" ht="13.95" customHeight="1" x14ac:dyDescent="0.25">
      <c r="B7367" s="784">
        <f t="shared" si="344"/>
        <v>45689</v>
      </c>
      <c r="C7367" s="785">
        <v>19</v>
      </c>
      <c r="D7367" s="786">
        <f>IFERROR((INDEX(METADATA!$T$2:$T$20,MATCH(B7367,METADATA!$S$2:$S$20,0))),0)</f>
        <v>0</v>
      </c>
      <c r="E7367" s="785" t="str">
        <f t="shared" si="345"/>
        <v>LO</v>
      </c>
      <c r="F7367" s="786">
        <f>VLOOKUP(C7367,METADATA!$A$5:$H$29,IF(E7367="HI",2,IF(E7367="LO",6,10))+IF(D7367=1,2,IF(D7367=7,1,(IF(WEEKDAY(B7367)=1,2,IF(WEEKDAY(B7367)=7,1,0))))))</f>
        <v>2</v>
      </c>
      <c r="G7367" s="786">
        <f>VLOOKUP(C7367,METADATA!$J$5:$Q$29,IF(E7367="HI",2,IF(E7367="LO",6,10))+IF(D7367=1,2,IF(D7367=7,1,(IF(WEEKDAY(B7367)=1,2,IF(WEEKDAY(B7367)=7,1,0))))))</f>
        <v>2</v>
      </c>
      <c r="H7367" s="787">
        <v>11815.25</v>
      </c>
      <c r="I7367" s="788">
        <v>1176.9850158691406</v>
      </c>
      <c r="K7367" s="795">
        <v>0</v>
      </c>
      <c r="M7367" s="798">
        <f t="shared" si="346"/>
        <v>11873.728407289787</v>
      </c>
      <c r="N7367" s="303"/>
      <c r="S7367" s="786">
        <v>0</v>
      </c>
      <c r="T7367" s="781">
        <f>VLOOKUP(C7367,METADATA!$J$5:$Q$29,IF(E7367="HI",2,IF(E7367="LO",6,10))+IF(S7367=1,2,IF(D7367=7,1,(IF(WEEKDAY(B7367)=1,2,IF(WEEKDAY(B7367)=7,1,0))))))</f>
        <v>2</v>
      </c>
      <c r="U7367" s="781">
        <f>VLOOKUP(C7367,METADATA!$A$5:$H$29,IF(E7367="HI",2,IF(E7367="LO",6,10))+IF(S7367=1,2,IF(D7367=7,1,(IF(WEEKDAY(B7367)=1,2,IF(WEEKDAY(B7367)=7,1,0))))))</f>
        <v>2</v>
      </c>
    </row>
    <row r="7368" spans="2:21" ht="13.95" customHeight="1" x14ac:dyDescent="0.25">
      <c r="B7368" s="784">
        <f t="shared" si="344"/>
        <v>45689</v>
      </c>
      <c r="C7368" s="785">
        <v>20</v>
      </c>
      <c r="D7368" s="786">
        <f>IFERROR((INDEX(METADATA!$T$2:$T$20,MATCH(B7368,METADATA!$S$2:$S$20,0))),0)</f>
        <v>0</v>
      </c>
      <c r="E7368" s="785" t="str">
        <f t="shared" si="345"/>
        <v>LO</v>
      </c>
      <c r="F7368" s="786">
        <f>VLOOKUP(C7368,METADATA!$A$5:$H$29,IF(E7368="HI",2,IF(E7368="LO",6,10))+IF(D7368=1,2,IF(D7368=7,1,(IF(WEEKDAY(B7368)=1,2,IF(WEEKDAY(B7368)=7,1,0))))))</f>
        <v>3</v>
      </c>
      <c r="G7368" s="786">
        <f>VLOOKUP(C7368,METADATA!$J$5:$Q$29,IF(E7368="HI",2,IF(E7368="LO",6,10))+IF(D7368=1,2,IF(D7368=7,1,(IF(WEEKDAY(B7368)=1,2,IF(WEEKDAY(B7368)=7,1,0))))))</f>
        <v>3</v>
      </c>
      <c r="H7368" s="787">
        <v>10577.75</v>
      </c>
      <c r="I7368" s="788">
        <v>1247.2549743652344</v>
      </c>
      <c r="K7368" s="795">
        <v>0</v>
      </c>
      <c r="M7368" s="798">
        <f t="shared" si="346"/>
        <v>10651.02999871744</v>
      </c>
      <c r="N7368" s="303"/>
      <c r="S7368" s="786">
        <v>0</v>
      </c>
      <c r="T7368" s="781">
        <f>VLOOKUP(C7368,METADATA!$J$5:$Q$29,IF(E7368="HI",2,IF(E7368="LO",6,10))+IF(S7368=1,2,IF(D7368=7,1,(IF(WEEKDAY(B7368)=1,2,IF(WEEKDAY(B7368)=7,1,0))))))</f>
        <v>3</v>
      </c>
      <c r="U7368" s="781">
        <f>VLOOKUP(C7368,METADATA!$A$5:$H$29,IF(E7368="HI",2,IF(E7368="LO",6,10))+IF(S7368=1,2,IF(D7368=7,1,(IF(WEEKDAY(B7368)=1,2,IF(WEEKDAY(B7368)=7,1,0))))))</f>
        <v>3</v>
      </c>
    </row>
    <row r="7369" spans="2:21" ht="13.95" customHeight="1" x14ac:dyDescent="0.25">
      <c r="B7369" s="784">
        <f t="shared" si="344"/>
        <v>45689</v>
      </c>
      <c r="C7369" s="785">
        <v>21</v>
      </c>
      <c r="D7369" s="786">
        <f>IFERROR((INDEX(METADATA!$T$2:$T$20,MATCH(B7369,METADATA!$S$2:$S$20,0))),0)</f>
        <v>0</v>
      </c>
      <c r="E7369" s="785" t="str">
        <f t="shared" si="345"/>
        <v>LO</v>
      </c>
      <c r="F7369" s="786">
        <f>VLOOKUP(C7369,METADATA!$A$5:$H$29,IF(E7369="HI",2,IF(E7369="LO",6,10))+IF(D7369=1,2,IF(D7369=7,1,(IF(WEEKDAY(B7369)=1,2,IF(WEEKDAY(B7369)=7,1,0))))))</f>
        <v>3</v>
      </c>
      <c r="G7369" s="786">
        <f>VLOOKUP(C7369,METADATA!$J$5:$Q$29,IF(E7369="HI",2,IF(E7369="LO",6,10))+IF(D7369=1,2,IF(D7369=7,1,(IF(WEEKDAY(B7369)=1,2,IF(WEEKDAY(B7369)=7,1,0))))))</f>
        <v>3</v>
      </c>
      <c r="H7369" s="787">
        <v>9740</v>
      </c>
      <c r="I7369" s="788">
        <v>1248.8400268554688</v>
      </c>
      <c r="K7369" s="795">
        <v>0</v>
      </c>
      <c r="M7369" s="798">
        <f t="shared" si="346"/>
        <v>9819.735302576968</v>
      </c>
      <c r="N7369" s="303"/>
      <c r="S7369" s="786">
        <v>0</v>
      </c>
      <c r="T7369" s="781">
        <f>VLOOKUP(C7369,METADATA!$J$5:$Q$29,IF(E7369="HI",2,IF(E7369="LO",6,10))+IF(S7369=1,2,IF(D7369=7,1,(IF(WEEKDAY(B7369)=1,2,IF(WEEKDAY(B7369)=7,1,0))))))</f>
        <v>3</v>
      </c>
      <c r="U7369" s="781">
        <f>VLOOKUP(C7369,METADATA!$A$5:$H$29,IF(E7369="HI",2,IF(E7369="LO",6,10))+IF(S7369=1,2,IF(D7369=7,1,(IF(WEEKDAY(B7369)=1,2,IF(WEEKDAY(B7369)=7,1,0))))))</f>
        <v>3</v>
      </c>
    </row>
    <row r="7370" spans="2:21" ht="13.95" customHeight="1" x14ac:dyDescent="0.25">
      <c r="B7370" s="784">
        <f t="shared" si="344"/>
        <v>45689</v>
      </c>
      <c r="C7370" s="785">
        <v>22</v>
      </c>
      <c r="D7370" s="786">
        <f>IFERROR((INDEX(METADATA!$T$2:$T$20,MATCH(B7370,METADATA!$S$2:$S$20,0))),0)</f>
        <v>0</v>
      </c>
      <c r="E7370" s="785" t="str">
        <f t="shared" si="345"/>
        <v>LO</v>
      </c>
      <c r="F7370" s="786">
        <f>VLOOKUP(C7370,METADATA!$A$5:$H$29,IF(E7370="HI",2,IF(E7370="LO",6,10))+IF(D7370=1,2,IF(D7370=7,1,(IF(WEEKDAY(B7370)=1,2,IF(WEEKDAY(B7370)=7,1,0))))))</f>
        <v>3</v>
      </c>
      <c r="G7370" s="786">
        <f>VLOOKUP(C7370,METADATA!$J$5:$Q$29,IF(E7370="HI",2,IF(E7370="LO",6,10))+IF(D7370=1,2,IF(D7370=7,1,(IF(WEEKDAY(B7370)=1,2,IF(WEEKDAY(B7370)=7,1,0))))))</f>
        <v>3</v>
      </c>
      <c r="H7370" s="787">
        <v>8945</v>
      </c>
      <c r="I7370" s="788">
        <v>1274.3999633789063</v>
      </c>
      <c r="K7370" s="795">
        <v>0</v>
      </c>
      <c r="M7370" s="798">
        <f t="shared" si="346"/>
        <v>9035.3262401896791</v>
      </c>
      <c r="N7370" s="303"/>
      <c r="S7370" s="786">
        <v>0</v>
      </c>
      <c r="T7370" s="781">
        <f>VLOOKUP(C7370,METADATA!$J$5:$Q$29,IF(E7370="HI",2,IF(E7370="LO",6,10))+IF(S7370=1,2,IF(D7370=7,1,(IF(WEEKDAY(B7370)=1,2,IF(WEEKDAY(B7370)=7,1,0))))))</f>
        <v>3</v>
      </c>
      <c r="U7370" s="781">
        <f>VLOOKUP(C7370,METADATA!$A$5:$H$29,IF(E7370="HI",2,IF(E7370="LO",6,10))+IF(S7370=1,2,IF(D7370=7,1,(IF(WEEKDAY(B7370)=1,2,IF(WEEKDAY(B7370)=7,1,0))))))</f>
        <v>3</v>
      </c>
    </row>
    <row r="7371" spans="2:21" ht="13.95" customHeight="1" x14ac:dyDescent="0.25">
      <c r="B7371" s="784">
        <f t="shared" si="344"/>
        <v>45689</v>
      </c>
      <c r="C7371" s="785">
        <v>23</v>
      </c>
      <c r="D7371" s="786">
        <f>IFERROR((INDEX(METADATA!$T$2:$T$20,MATCH(B7371,METADATA!$S$2:$S$20,0))),0)</f>
        <v>0</v>
      </c>
      <c r="E7371" s="785" t="str">
        <f t="shared" si="345"/>
        <v>LO</v>
      </c>
      <c r="F7371" s="786">
        <f>VLOOKUP(C7371,METADATA!$A$5:$H$29,IF(E7371="HI",2,IF(E7371="LO",6,10))+IF(D7371=1,2,IF(D7371=7,1,(IF(WEEKDAY(B7371)=1,2,IF(WEEKDAY(B7371)=7,1,0))))))</f>
        <v>3</v>
      </c>
      <c r="G7371" s="786">
        <f>VLOOKUP(C7371,METADATA!$J$5:$Q$29,IF(E7371="HI",2,IF(E7371="LO",6,10))+IF(D7371=1,2,IF(D7371=7,1,(IF(WEEKDAY(B7371)=1,2,IF(WEEKDAY(B7371)=7,1,0))))))</f>
        <v>3</v>
      </c>
      <c r="H7371" s="787">
        <v>8225.5</v>
      </c>
      <c r="I7371" s="788">
        <v>1291.9900134205818</v>
      </c>
      <c r="K7371" s="795">
        <v>0</v>
      </c>
      <c r="M7371" s="798">
        <f t="shared" si="346"/>
        <v>8326.3490465376544</v>
      </c>
      <c r="N7371" s="303"/>
      <c r="S7371" s="786">
        <v>0</v>
      </c>
      <c r="T7371" s="781">
        <f>VLOOKUP(C7371,METADATA!$J$5:$Q$29,IF(E7371="HI",2,IF(E7371="LO",6,10))+IF(S7371=1,2,IF(D7371=7,1,(IF(WEEKDAY(B7371)=1,2,IF(WEEKDAY(B7371)=7,1,0))))))</f>
        <v>3</v>
      </c>
      <c r="U7371" s="781">
        <f>VLOOKUP(C7371,METADATA!$A$5:$H$29,IF(E7371="HI",2,IF(E7371="LO",6,10))+IF(S7371=1,2,IF(D7371=7,1,(IF(WEEKDAY(B7371)=1,2,IF(WEEKDAY(B7371)=7,1,0))))))</f>
        <v>3</v>
      </c>
    </row>
    <row r="7372" spans="2:21" ht="13.95" customHeight="1" x14ac:dyDescent="0.25">
      <c r="B7372" s="784">
        <f t="shared" si="344"/>
        <v>45690</v>
      </c>
      <c r="C7372" s="785">
        <v>0</v>
      </c>
      <c r="D7372" s="786">
        <f>IFERROR((INDEX(METADATA!$T$2:$T$20,MATCH(B7372,METADATA!$S$2:$S$20,0))),0)</f>
        <v>0</v>
      </c>
      <c r="E7372" s="785" t="str">
        <f t="shared" si="345"/>
        <v>LO</v>
      </c>
      <c r="F7372" s="786">
        <f>VLOOKUP(C7372,METADATA!$A$5:$H$29,IF(E7372="HI",2,IF(E7372="LO",6,10))+IF(D7372=1,2,IF(D7372=7,1,(IF(WEEKDAY(B7372)=1,2,IF(WEEKDAY(B7372)=7,1,0))))))</f>
        <v>3</v>
      </c>
      <c r="G7372" s="786">
        <f>VLOOKUP(C7372,METADATA!$J$5:$Q$29,IF(E7372="HI",2,IF(E7372="LO",6,10))+IF(D7372=1,2,IF(D7372=7,1,(IF(WEEKDAY(B7372)=1,2,IF(WEEKDAY(B7372)=7,1,0))))))</f>
        <v>3</v>
      </c>
      <c r="H7372" s="787">
        <v>7651.5</v>
      </c>
      <c r="I7372" s="788">
        <v>1601.2075031995773</v>
      </c>
      <c r="K7372" s="795">
        <v>0</v>
      </c>
      <c r="M7372" s="798">
        <f t="shared" si="346"/>
        <v>7817.2448930747096</v>
      </c>
      <c r="N7372" s="303"/>
      <c r="S7372" s="786">
        <v>0</v>
      </c>
      <c r="T7372" s="781">
        <f>VLOOKUP(C7372,METADATA!$J$5:$Q$29,IF(E7372="HI",2,IF(E7372="LO",6,10))+IF(S7372=1,2,IF(D7372=7,1,(IF(WEEKDAY(B7372)=1,2,IF(WEEKDAY(B7372)=7,1,0))))))</f>
        <v>3</v>
      </c>
      <c r="U7372" s="781">
        <f>VLOOKUP(C7372,METADATA!$A$5:$H$29,IF(E7372="HI",2,IF(E7372="LO",6,10))+IF(S7372=1,2,IF(D7372=7,1,(IF(WEEKDAY(B7372)=1,2,IF(WEEKDAY(B7372)=7,1,0))))))</f>
        <v>3</v>
      </c>
    </row>
    <row r="7373" spans="2:21" ht="13.95" customHeight="1" x14ac:dyDescent="0.25">
      <c r="B7373" s="784">
        <f t="shared" si="344"/>
        <v>45690</v>
      </c>
      <c r="C7373" s="785">
        <v>1</v>
      </c>
      <c r="D7373" s="786">
        <f>IFERROR((INDEX(METADATA!$T$2:$T$20,MATCH(B7373,METADATA!$S$2:$S$20,0))),0)</f>
        <v>0</v>
      </c>
      <c r="E7373" s="785" t="str">
        <f t="shared" si="345"/>
        <v>LO</v>
      </c>
      <c r="F7373" s="786">
        <f>VLOOKUP(C7373,METADATA!$A$5:$H$29,IF(E7373="HI",2,IF(E7373="LO",6,10))+IF(D7373=1,2,IF(D7373=7,1,(IF(WEEKDAY(B7373)=1,2,IF(WEEKDAY(B7373)=7,1,0))))))</f>
        <v>3</v>
      </c>
      <c r="G7373" s="786">
        <f>VLOOKUP(C7373,METADATA!$J$5:$Q$29,IF(E7373="HI",2,IF(E7373="LO",6,10))+IF(D7373=1,2,IF(D7373=7,1,(IF(WEEKDAY(B7373)=1,2,IF(WEEKDAY(B7373)=7,1,0))))))</f>
        <v>3</v>
      </c>
      <c r="H7373" s="787">
        <v>7284.5</v>
      </c>
      <c r="I7373" s="788">
        <v>2691.7649374008179</v>
      </c>
      <c r="K7373" s="795">
        <v>0</v>
      </c>
      <c r="M7373" s="798">
        <f t="shared" si="346"/>
        <v>7765.9216277413225</v>
      </c>
      <c r="N7373" s="303"/>
      <c r="S7373" s="786">
        <v>0</v>
      </c>
      <c r="T7373" s="781">
        <f>VLOOKUP(C7373,METADATA!$J$5:$Q$29,IF(E7373="HI",2,IF(E7373="LO",6,10))+IF(S7373=1,2,IF(D7373=7,1,(IF(WEEKDAY(B7373)=1,2,IF(WEEKDAY(B7373)=7,1,0))))))</f>
        <v>3</v>
      </c>
      <c r="U7373" s="781">
        <f>VLOOKUP(C7373,METADATA!$A$5:$H$29,IF(E7373="HI",2,IF(E7373="LO",6,10))+IF(S7373=1,2,IF(D7373=7,1,(IF(WEEKDAY(B7373)=1,2,IF(WEEKDAY(B7373)=7,1,0))))))</f>
        <v>3</v>
      </c>
    </row>
    <row r="7374" spans="2:21" ht="13.95" customHeight="1" x14ac:dyDescent="0.25">
      <c r="B7374" s="784">
        <f t="shared" si="344"/>
        <v>45690</v>
      </c>
      <c r="C7374" s="785">
        <v>2</v>
      </c>
      <c r="D7374" s="786">
        <f>IFERROR((INDEX(METADATA!$T$2:$T$20,MATCH(B7374,METADATA!$S$2:$S$20,0))),0)</f>
        <v>0</v>
      </c>
      <c r="E7374" s="785" t="str">
        <f t="shared" si="345"/>
        <v>LO</v>
      </c>
      <c r="F7374" s="786">
        <f>VLOOKUP(C7374,METADATA!$A$5:$H$29,IF(E7374="HI",2,IF(E7374="LO",6,10))+IF(D7374=1,2,IF(D7374=7,1,(IF(WEEKDAY(B7374)=1,2,IF(WEEKDAY(B7374)=7,1,0))))))</f>
        <v>3</v>
      </c>
      <c r="G7374" s="786">
        <f>VLOOKUP(C7374,METADATA!$J$5:$Q$29,IF(E7374="HI",2,IF(E7374="LO",6,10))+IF(D7374=1,2,IF(D7374=7,1,(IF(WEEKDAY(B7374)=1,2,IF(WEEKDAY(B7374)=7,1,0))))))</f>
        <v>3</v>
      </c>
      <c r="H7374" s="787">
        <v>7182.25</v>
      </c>
      <c r="I7374" s="788">
        <v>2669.7949879169464</v>
      </c>
      <c r="K7374" s="795">
        <v>0</v>
      </c>
      <c r="M7374" s="798">
        <f t="shared" si="346"/>
        <v>7662.409564882737</v>
      </c>
      <c r="N7374" s="303"/>
      <c r="S7374" s="786">
        <v>0</v>
      </c>
      <c r="T7374" s="781">
        <f>VLOOKUP(C7374,METADATA!$J$5:$Q$29,IF(E7374="HI",2,IF(E7374="LO",6,10))+IF(S7374=1,2,IF(D7374=7,1,(IF(WEEKDAY(B7374)=1,2,IF(WEEKDAY(B7374)=7,1,0))))))</f>
        <v>3</v>
      </c>
      <c r="U7374" s="781">
        <f>VLOOKUP(C7374,METADATA!$A$5:$H$29,IF(E7374="HI",2,IF(E7374="LO",6,10))+IF(S7374=1,2,IF(D7374=7,1,(IF(WEEKDAY(B7374)=1,2,IF(WEEKDAY(B7374)=7,1,0))))))</f>
        <v>3</v>
      </c>
    </row>
    <row r="7375" spans="2:21" ht="13.95" customHeight="1" x14ac:dyDescent="0.25">
      <c r="B7375" s="784">
        <f t="shared" si="344"/>
        <v>45690</v>
      </c>
      <c r="C7375" s="785">
        <v>3</v>
      </c>
      <c r="D7375" s="786">
        <f>IFERROR((INDEX(METADATA!$T$2:$T$20,MATCH(B7375,METADATA!$S$2:$S$20,0))),0)</f>
        <v>0</v>
      </c>
      <c r="E7375" s="785" t="str">
        <f t="shared" si="345"/>
        <v>LO</v>
      </c>
      <c r="F7375" s="786">
        <f>VLOOKUP(C7375,METADATA!$A$5:$H$29,IF(E7375="HI",2,IF(E7375="LO",6,10))+IF(D7375=1,2,IF(D7375=7,1,(IF(WEEKDAY(B7375)=1,2,IF(WEEKDAY(B7375)=7,1,0))))))</f>
        <v>3</v>
      </c>
      <c r="G7375" s="786">
        <f>VLOOKUP(C7375,METADATA!$J$5:$Q$29,IF(E7375="HI",2,IF(E7375="LO",6,10))+IF(D7375=1,2,IF(D7375=7,1,(IF(WEEKDAY(B7375)=1,2,IF(WEEKDAY(B7375)=7,1,0))))))</f>
        <v>3</v>
      </c>
      <c r="H7375" s="787">
        <v>7233</v>
      </c>
      <c r="I7375" s="788">
        <v>2716.9949979782104</v>
      </c>
      <c r="K7375" s="795">
        <v>0</v>
      </c>
      <c r="M7375" s="798">
        <f t="shared" si="346"/>
        <v>7726.4707867847801</v>
      </c>
      <c r="N7375" s="303"/>
      <c r="S7375" s="786">
        <v>0</v>
      </c>
      <c r="T7375" s="781">
        <f>VLOOKUP(C7375,METADATA!$J$5:$Q$29,IF(E7375="HI",2,IF(E7375="LO",6,10))+IF(S7375=1,2,IF(D7375=7,1,(IF(WEEKDAY(B7375)=1,2,IF(WEEKDAY(B7375)=7,1,0))))))</f>
        <v>3</v>
      </c>
      <c r="U7375" s="781">
        <f>VLOOKUP(C7375,METADATA!$A$5:$H$29,IF(E7375="HI",2,IF(E7375="LO",6,10))+IF(S7375=1,2,IF(D7375=7,1,(IF(WEEKDAY(B7375)=1,2,IF(WEEKDAY(B7375)=7,1,0))))))</f>
        <v>3</v>
      </c>
    </row>
    <row r="7376" spans="2:21" ht="13.95" customHeight="1" x14ac:dyDescent="0.25">
      <c r="B7376" s="784">
        <f t="shared" si="344"/>
        <v>45690</v>
      </c>
      <c r="C7376" s="785">
        <v>4</v>
      </c>
      <c r="D7376" s="786">
        <f>IFERROR((INDEX(METADATA!$T$2:$T$20,MATCH(B7376,METADATA!$S$2:$S$20,0))),0)</f>
        <v>0</v>
      </c>
      <c r="E7376" s="785" t="str">
        <f t="shared" si="345"/>
        <v>LO</v>
      </c>
      <c r="F7376" s="786">
        <f>VLOOKUP(C7376,METADATA!$A$5:$H$29,IF(E7376="HI",2,IF(E7376="LO",6,10))+IF(D7376=1,2,IF(D7376=7,1,(IF(WEEKDAY(B7376)=1,2,IF(WEEKDAY(B7376)=7,1,0))))))</f>
        <v>3</v>
      </c>
      <c r="G7376" s="786">
        <f>VLOOKUP(C7376,METADATA!$J$5:$Q$29,IF(E7376="HI",2,IF(E7376="LO",6,10))+IF(D7376=1,2,IF(D7376=7,1,(IF(WEEKDAY(B7376)=1,2,IF(WEEKDAY(B7376)=7,1,0))))))</f>
        <v>3</v>
      </c>
      <c r="H7376" s="787">
        <v>7350.5</v>
      </c>
      <c r="I7376" s="788">
        <v>2679.7250118255615</v>
      </c>
      <c r="K7376" s="795">
        <v>870.51250000000005</v>
      </c>
      <c r="M7376" s="798">
        <f t="shared" si="346"/>
        <v>7823.7316153484908</v>
      </c>
      <c r="N7376" s="303"/>
      <c r="S7376" s="786">
        <v>0</v>
      </c>
      <c r="T7376" s="781">
        <f>VLOOKUP(C7376,METADATA!$J$5:$Q$29,IF(E7376="HI",2,IF(E7376="LO",6,10))+IF(S7376=1,2,IF(D7376=7,1,(IF(WEEKDAY(B7376)=1,2,IF(WEEKDAY(B7376)=7,1,0))))))</f>
        <v>3</v>
      </c>
      <c r="U7376" s="781">
        <f>VLOOKUP(C7376,METADATA!$A$5:$H$29,IF(E7376="HI",2,IF(E7376="LO",6,10))+IF(S7376=1,2,IF(D7376=7,1,(IF(WEEKDAY(B7376)=1,2,IF(WEEKDAY(B7376)=7,1,0))))))</f>
        <v>3</v>
      </c>
    </row>
    <row r="7377" spans="2:21" ht="13.95" customHeight="1" x14ac:dyDescent="0.25">
      <c r="B7377" s="784">
        <f t="shared" si="344"/>
        <v>45690</v>
      </c>
      <c r="C7377" s="785">
        <v>5</v>
      </c>
      <c r="D7377" s="786">
        <f>IFERROR((INDEX(METADATA!$T$2:$T$20,MATCH(B7377,METADATA!$S$2:$S$20,0))),0)</f>
        <v>0</v>
      </c>
      <c r="E7377" s="785" t="str">
        <f t="shared" si="345"/>
        <v>LO</v>
      </c>
      <c r="F7377" s="786">
        <f>VLOOKUP(C7377,METADATA!$A$5:$H$29,IF(E7377="HI",2,IF(E7377="LO",6,10))+IF(D7377=1,2,IF(D7377=7,1,(IF(WEEKDAY(B7377)=1,2,IF(WEEKDAY(B7377)=7,1,0))))))</f>
        <v>3</v>
      </c>
      <c r="G7377" s="786">
        <f>VLOOKUP(C7377,METADATA!$J$5:$Q$29,IF(E7377="HI",2,IF(E7377="LO",6,10))+IF(D7377=1,2,IF(D7377=7,1,(IF(WEEKDAY(B7377)=1,2,IF(WEEKDAY(B7377)=7,1,0))))))</f>
        <v>3</v>
      </c>
      <c r="H7377" s="787">
        <v>7459.75</v>
      </c>
      <c r="I7377" s="788">
        <v>2623.3500249087811</v>
      </c>
      <c r="K7377" s="795">
        <v>865.8125</v>
      </c>
      <c r="M7377" s="798">
        <f t="shared" si="346"/>
        <v>7907.5808826523489</v>
      </c>
      <c r="N7377" s="303"/>
      <c r="S7377" s="786">
        <v>0</v>
      </c>
      <c r="T7377" s="781">
        <f>VLOOKUP(C7377,METADATA!$J$5:$Q$29,IF(E7377="HI",2,IF(E7377="LO",6,10))+IF(S7377=1,2,IF(D7377=7,1,(IF(WEEKDAY(B7377)=1,2,IF(WEEKDAY(B7377)=7,1,0))))))</f>
        <v>3</v>
      </c>
      <c r="U7377" s="781">
        <f>VLOOKUP(C7377,METADATA!$A$5:$H$29,IF(E7377="HI",2,IF(E7377="LO",6,10))+IF(S7377=1,2,IF(D7377=7,1,(IF(WEEKDAY(B7377)=1,2,IF(WEEKDAY(B7377)=7,1,0))))))</f>
        <v>3</v>
      </c>
    </row>
    <row r="7378" spans="2:21" ht="13.95" customHeight="1" x14ac:dyDescent="0.25">
      <c r="B7378" s="784">
        <f t="shared" si="344"/>
        <v>45690</v>
      </c>
      <c r="C7378" s="785">
        <v>6</v>
      </c>
      <c r="D7378" s="786">
        <f>IFERROR((INDEX(METADATA!$T$2:$T$20,MATCH(B7378,METADATA!$S$2:$S$20,0))),0)</f>
        <v>0</v>
      </c>
      <c r="E7378" s="785" t="str">
        <f t="shared" si="345"/>
        <v>LO</v>
      </c>
      <c r="F7378" s="786">
        <f>VLOOKUP(C7378,METADATA!$A$5:$H$29,IF(E7378="HI",2,IF(E7378="LO",6,10))+IF(D7378=1,2,IF(D7378=7,1,(IF(WEEKDAY(B7378)=1,2,IF(WEEKDAY(B7378)=7,1,0))))))</f>
        <v>3</v>
      </c>
      <c r="G7378" s="786">
        <f>VLOOKUP(C7378,METADATA!$J$5:$Q$29,IF(E7378="HI",2,IF(E7378="LO",6,10))+IF(D7378=1,2,IF(D7378=7,1,(IF(WEEKDAY(B7378)=1,2,IF(WEEKDAY(B7378)=7,1,0))))))</f>
        <v>3</v>
      </c>
      <c r="H7378" s="787">
        <v>7960.25</v>
      </c>
      <c r="I7378" s="788">
        <v>2668.8949023410678</v>
      </c>
      <c r="K7378" s="795">
        <v>834.63750000000005</v>
      </c>
      <c r="M7378" s="798">
        <f t="shared" si="346"/>
        <v>8395.7477369345816</v>
      </c>
      <c r="N7378" s="303"/>
      <c r="S7378" s="786">
        <v>0</v>
      </c>
      <c r="T7378" s="781">
        <f>VLOOKUP(C7378,METADATA!$J$5:$Q$29,IF(E7378="HI",2,IF(E7378="LO",6,10))+IF(S7378=1,2,IF(D7378=7,1,(IF(WEEKDAY(B7378)=1,2,IF(WEEKDAY(B7378)=7,1,0))))))</f>
        <v>3</v>
      </c>
      <c r="U7378" s="781">
        <f>VLOOKUP(C7378,METADATA!$A$5:$H$29,IF(E7378="HI",2,IF(E7378="LO",6,10))+IF(S7378=1,2,IF(D7378=7,1,(IF(WEEKDAY(B7378)=1,2,IF(WEEKDAY(B7378)=7,1,0))))))</f>
        <v>3</v>
      </c>
    </row>
    <row r="7379" spans="2:21" ht="13.95" customHeight="1" x14ac:dyDescent="0.25">
      <c r="B7379" s="784">
        <f t="shared" si="344"/>
        <v>45690</v>
      </c>
      <c r="C7379" s="785">
        <v>7</v>
      </c>
      <c r="D7379" s="786">
        <f>IFERROR((INDEX(METADATA!$T$2:$T$20,MATCH(B7379,METADATA!$S$2:$S$20,0))),0)</f>
        <v>0</v>
      </c>
      <c r="E7379" s="785" t="str">
        <f t="shared" si="345"/>
        <v>LO</v>
      </c>
      <c r="F7379" s="786">
        <f>VLOOKUP(C7379,METADATA!$A$5:$H$29,IF(E7379="HI",2,IF(E7379="LO",6,10))+IF(D7379=1,2,IF(D7379=7,1,(IF(WEEKDAY(B7379)=1,2,IF(WEEKDAY(B7379)=7,1,0))))))</f>
        <v>3</v>
      </c>
      <c r="G7379" s="786">
        <f>VLOOKUP(C7379,METADATA!$J$5:$Q$29,IF(E7379="HI",2,IF(E7379="LO",6,10))+IF(D7379=1,2,IF(D7379=7,1,(IF(WEEKDAY(B7379)=1,2,IF(WEEKDAY(B7379)=7,1,0))))))</f>
        <v>3</v>
      </c>
      <c r="H7379" s="787">
        <v>8233.25</v>
      </c>
      <c r="I7379" s="788">
        <v>2719.3499755859375</v>
      </c>
      <c r="K7379" s="795">
        <v>847.33749999999998</v>
      </c>
      <c r="M7379" s="798">
        <f t="shared" si="346"/>
        <v>8670.7133416010965</v>
      </c>
      <c r="N7379" s="303"/>
      <c r="S7379" s="786">
        <v>0</v>
      </c>
      <c r="T7379" s="781">
        <f>VLOOKUP(C7379,METADATA!$J$5:$Q$29,IF(E7379="HI",2,IF(E7379="LO",6,10))+IF(S7379=1,2,IF(D7379=7,1,(IF(WEEKDAY(B7379)=1,2,IF(WEEKDAY(B7379)=7,1,0))))))</f>
        <v>3</v>
      </c>
      <c r="U7379" s="781">
        <f>VLOOKUP(C7379,METADATA!$A$5:$H$29,IF(E7379="HI",2,IF(E7379="LO",6,10))+IF(S7379=1,2,IF(D7379=7,1,(IF(WEEKDAY(B7379)=1,2,IF(WEEKDAY(B7379)=7,1,0))))))</f>
        <v>3</v>
      </c>
    </row>
    <row r="7380" spans="2:21" ht="13.95" customHeight="1" x14ac:dyDescent="0.25">
      <c r="B7380" s="784">
        <f t="shared" si="344"/>
        <v>45690</v>
      </c>
      <c r="C7380" s="785">
        <v>8</v>
      </c>
      <c r="D7380" s="786">
        <f>IFERROR((INDEX(METADATA!$T$2:$T$20,MATCH(B7380,METADATA!$S$2:$S$20,0))),0)</f>
        <v>0</v>
      </c>
      <c r="E7380" s="785" t="str">
        <f t="shared" si="345"/>
        <v>LO</v>
      </c>
      <c r="F7380" s="786">
        <f>VLOOKUP(C7380,METADATA!$A$5:$H$29,IF(E7380="HI",2,IF(E7380="LO",6,10))+IF(D7380=1,2,IF(D7380=7,1,(IF(WEEKDAY(B7380)=1,2,IF(WEEKDAY(B7380)=7,1,0))))))</f>
        <v>3</v>
      </c>
      <c r="G7380" s="786">
        <f>VLOOKUP(C7380,METADATA!$J$5:$Q$29,IF(E7380="HI",2,IF(E7380="LO",6,10))+IF(D7380=1,2,IF(D7380=7,1,(IF(WEEKDAY(B7380)=1,2,IF(WEEKDAY(B7380)=7,1,0))))))</f>
        <v>3</v>
      </c>
      <c r="H7380" s="787">
        <v>9098.25</v>
      </c>
      <c r="I7380" s="788">
        <v>2785.6799756288528</v>
      </c>
      <c r="K7380" s="795">
        <v>851.61249999999995</v>
      </c>
      <c r="M7380" s="798">
        <f t="shared" si="346"/>
        <v>9515.1545436277374</v>
      </c>
      <c r="N7380" s="303"/>
      <c r="S7380" s="786">
        <v>0</v>
      </c>
      <c r="T7380" s="781">
        <f>VLOOKUP(C7380,METADATA!$J$5:$Q$29,IF(E7380="HI",2,IF(E7380="LO",6,10))+IF(S7380=1,2,IF(D7380=7,1,(IF(WEEKDAY(B7380)=1,2,IF(WEEKDAY(B7380)=7,1,0))))))</f>
        <v>3</v>
      </c>
      <c r="U7380" s="781">
        <f>VLOOKUP(C7380,METADATA!$A$5:$H$29,IF(E7380="HI",2,IF(E7380="LO",6,10))+IF(S7380=1,2,IF(D7380=7,1,(IF(WEEKDAY(B7380)=1,2,IF(WEEKDAY(B7380)=7,1,0))))))</f>
        <v>3</v>
      </c>
    </row>
    <row r="7381" spans="2:21" ht="13.95" customHeight="1" x14ac:dyDescent="0.25">
      <c r="B7381" s="784">
        <f t="shared" si="344"/>
        <v>45690</v>
      </c>
      <c r="C7381" s="785">
        <v>9</v>
      </c>
      <c r="D7381" s="786">
        <f>IFERROR((INDEX(METADATA!$T$2:$T$20,MATCH(B7381,METADATA!$S$2:$S$20,0))),0)</f>
        <v>0</v>
      </c>
      <c r="E7381" s="785" t="str">
        <f t="shared" si="345"/>
        <v>LO</v>
      </c>
      <c r="F7381" s="786">
        <f>VLOOKUP(C7381,METADATA!$A$5:$H$29,IF(E7381="HI",2,IF(E7381="LO",6,10))+IF(D7381=1,2,IF(D7381=7,1,(IF(WEEKDAY(B7381)=1,2,IF(WEEKDAY(B7381)=7,1,0))))))</f>
        <v>3</v>
      </c>
      <c r="G7381" s="786">
        <f>VLOOKUP(C7381,METADATA!$J$5:$Q$29,IF(E7381="HI",2,IF(E7381="LO",6,10))+IF(D7381=1,2,IF(D7381=7,1,(IF(WEEKDAY(B7381)=1,2,IF(WEEKDAY(B7381)=7,1,0))))))</f>
        <v>3</v>
      </c>
      <c r="H7381" s="787">
        <v>10226.25</v>
      </c>
      <c r="I7381" s="788">
        <v>2804.1050244569778</v>
      </c>
      <c r="K7381" s="795">
        <v>856.5</v>
      </c>
      <c r="M7381" s="798">
        <f t="shared" si="346"/>
        <v>10603.73491043061</v>
      </c>
      <c r="N7381" s="303"/>
      <c r="S7381" s="786">
        <v>0</v>
      </c>
      <c r="T7381" s="781">
        <f>VLOOKUP(C7381,METADATA!$J$5:$Q$29,IF(E7381="HI",2,IF(E7381="LO",6,10))+IF(S7381=1,2,IF(D7381=7,1,(IF(WEEKDAY(B7381)=1,2,IF(WEEKDAY(B7381)=7,1,0))))))</f>
        <v>3</v>
      </c>
      <c r="U7381" s="781">
        <f>VLOOKUP(C7381,METADATA!$A$5:$H$29,IF(E7381="HI",2,IF(E7381="LO",6,10))+IF(S7381=1,2,IF(D7381=7,1,(IF(WEEKDAY(B7381)=1,2,IF(WEEKDAY(B7381)=7,1,0))))))</f>
        <v>3</v>
      </c>
    </row>
    <row r="7382" spans="2:21" ht="13.95" customHeight="1" x14ac:dyDescent="0.25">
      <c r="B7382" s="784">
        <f t="shared" si="344"/>
        <v>45690</v>
      </c>
      <c r="C7382" s="785">
        <v>10</v>
      </c>
      <c r="D7382" s="786">
        <f>IFERROR((INDEX(METADATA!$T$2:$T$20,MATCH(B7382,METADATA!$S$2:$S$20,0))),0)</f>
        <v>0</v>
      </c>
      <c r="E7382" s="785" t="str">
        <f t="shared" si="345"/>
        <v>LO</v>
      </c>
      <c r="F7382" s="786">
        <f>VLOOKUP(C7382,METADATA!$A$5:$H$29,IF(E7382="HI",2,IF(E7382="LO",6,10))+IF(D7382=1,2,IF(D7382=7,1,(IF(WEEKDAY(B7382)=1,2,IF(WEEKDAY(B7382)=7,1,0))))))</f>
        <v>3</v>
      </c>
      <c r="G7382" s="786">
        <f>VLOOKUP(C7382,METADATA!$J$5:$Q$29,IF(E7382="HI",2,IF(E7382="LO",6,10))+IF(D7382=1,2,IF(D7382=7,1,(IF(WEEKDAY(B7382)=1,2,IF(WEEKDAY(B7382)=7,1,0))))))</f>
        <v>3</v>
      </c>
      <c r="H7382" s="787">
        <v>11185.75</v>
      </c>
      <c r="I7382" s="788">
        <v>2540.5800366103649</v>
      </c>
      <c r="K7382" s="795">
        <v>824.32500000000005</v>
      </c>
      <c r="M7382" s="798">
        <f t="shared" si="346"/>
        <v>11470.63860405876</v>
      </c>
      <c r="N7382" s="303"/>
      <c r="S7382" s="786">
        <v>0</v>
      </c>
      <c r="T7382" s="781">
        <f>VLOOKUP(C7382,METADATA!$J$5:$Q$29,IF(E7382="HI",2,IF(E7382="LO",6,10))+IF(S7382=1,2,IF(D7382=7,1,(IF(WEEKDAY(B7382)=1,2,IF(WEEKDAY(B7382)=7,1,0))))))</f>
        <v>3</v>
      </c>
      <c r="U7382" s="781">
        <f>VLOOKUP(C7382,METADATA!$A$5:$H$29,IF(E7382="HI",2,IF(E7382="LO",6,10))+IF(S7382=1,2,IF(D7382=7,1,(IF(WEEKDAY(B7382)=1,2,IF(WEEKDAY(B7382)=7,1,0))))))</f>
        <v>3</v>
      </c>
    </row>
    <row r="7383" spans="2:21" ht="13.95" customHeight="1" x14ac:dyDescent="0.25">
      <c r="B7383" s="784">
        <f t="shared" si="344"/>
        <v>45690</v>
      </c>
      <c r="C7383" s="785">
        <v>11</v>
      </c>
      <c r="D7383" s="786">
        <f>IFERROR((INDEX(METADATA!$T$2:$T$20,MATCH(B7383,METADATA!$S$2:$S$20,0))),0)</f>
        <v>0</v>
      </c>
      <c r="E7383" s="785" t="str">
        <f t="shared" si="345"/>
        <v>LO</v>
      </c>
      <c r="F7383" s="786">
        <f>VLOOKUP(C7383,METADATA!$A$5:$H$29,IF(E7383="HI",2,IF(E7383="LO",6,10))+IF(D7383=1,2,IF(D7383=7,1,(IF(WEEKDAY(B7383)=1,2,IF(WEEKDAY(B7383)=7,1,0))))))</f>
        <v>3</v>
      </c>
      <c r="G7383" s="786">
        <f>VLOOKUP(C7383,METADATA!$J$5:$Q$29,IF(E7383="HI",2,IF(E7383="LO",6,10))+IF(D7383=1,2,IF(D7383=7,1,(IF(WEEKDAY(B7383)=1,2,IF(WEEKDAY(B7383)=7,1,0))))))</f>
        <v>3</v>
      </c>
      <c r="H7383" s="787">
        <v>11910.25</v>
      </c>
      <c r="I7383" s="788">
        <v>4795.904899597168</v>
      </c>
      <c r="K7383" s="795">
        <v>882.73749999999995</v>
      </c>
      <c r="M7383" s="798">
        <f t="shared" si="346"/>
        <v>12839.577830617334</v>
      </c>
      <c r="N7383" s="303"/>
      <c r="S7383" s="786">
        <v>0</v>
      </c>
      <c r="T7383" s="781">
        <f>VLOOKUP(C7383,METADATA!$J$5:$Q$29,IF(E7383="HI",2,IF(E7383="LO",6,10))+IF(S7383=1,2,IF(D7383=7,1,(IF(WEEKDAY(B7383)=1,2,IF(WEEKDAY(B7383)=7,1,0))))))</f>
        <v>3</v>
      </c>
      <c r="U7383" s="781">
        <f>VLOOKUP(C7383,METADATA!$A$5:$H$29,IF(E7383="HI",2,IF(E7383="LO",6,10))+IF(S7383=1,2,IF(D7383=7,1,(IF(WEEKDAY(B7383)=1,2,IF(WEEKDAY(B7383)=7,1,0))))))</f>
        <v>3</v>
      </c>
    </row>
    <row r="7384" spans="2:21" ht="13.95" customHeight="1" x14ac:dyDescent="0.25">
      <c r="B7384" s="784">
        <f t="shared" si="344"/>
        <v>45690</v>
      </c>
      <c r="C7384" s="785">
        <v>12</v>
      </c>
      <c r="D7384" s="786">
        <f>IFERROR((INDEX(METADATA!$T$2:$T$20,MATCH(B7384,METADATA!$S$2:$S$20,0))),0)</f>
        <v>0</v>
      </c>
      <c r="E7384" s="785" t="str">
        <f t="shared" si="345"/>
        <v>LO</v>
      </c>
      <c r="F7384" s="786">
        <f>VLOOKUP(C7384,METADATA!$A$5:$H$29,IF(E7384="HI",2,IF(E7384="LO",6,10))+IF(D7384=1,2,IF(D7384=7,1,(IF(WEEKDAY(B7384)=1,2,IF(WEEKDAY(B7384)=7,1,0))))))</f>
        <v>3</v>
      </c>
      <c r="G7384" s="786">
        <f>VLOOKUP(C7384,METADATA!$J$5:$Q$29,IF(E7384="HI",2,IF(E7384="LO",6,10))+IF(D7384=1,2,IF(D7384=7,1,(IF(WEEKDAY(B7384)=1,2,IF(WEEKDAY(B7384)=7,1,0))))))</f>
        <v>3</v>
      </c>
      <c r="H7384" s="787">
        <v>12005.75</v>
      </c>
      <c r="I7384" s="788">
        <v>7582.2174682617188</v>
      </c>
      <c r="K7384" s="795">
        <v>909.3125</v>
      </c>
      <c r="M7384" s="798">
        <f t="shared" si="346"/>
        <v>14199.579388084463</v>
      </c>
      <c r="N7384" s="303"/>
      <c r="S7384" s="786">
        <v>0</v>
      </c>
      <c r="T7384" s="781">
        <f>VLOOKUP(C7384,METADATA!$J$5:$Q$29,IF(E7384="HI",2,IF(E7384="LO",6,10))+IF(S7384=1,2,IF(D7384=7,1,(IF(WEEKDAY(B7384)=1,2,IF(WEEKDAY(B7384)=7,1,0))))))</f>
        <v>3</v>
      </c>
      <c r="U7384" s="781">
        <f>VLOOKUP(C7384,METADATA!$A$5:$H$29,IF(E7384="HI",2,IF(E7384="LO",6,10))+IF(S7384=1,2,IF(D7384=7,1,(IF(WEEKDAY(B7384)=1,2,IF(WEEKDAY(B7384)=7,1,0))))))</f>
        <v>3</v>
      </c>
    </row>
    <row r="7385" spans="2:21" ht="13.95" customHeight="1" x14ac:dyDescent="0.25">
      <c r="B7385" s="784">
        <f t="shared" si="344"/>
        <v>45690</v>
      </c>
      <c r="C7385" s="785">
        <v>13</v>
      </c>
      <c r="D7385" s="786">
        <f>IFERROR((INDEX(METADATA!$T$2:$T$20,MATCH(B7385,METADATA!$S$2:$S$20,0))),0)</f>
        <v>0</v>
      </c>
      <c r="E7385" s="785" t="str">
        <f t="shared" si="345"/>
        <v>LO</v>
      </c>
      <c r="F7385" s="786">
        <f>VLOOKUP(C7385,METADATA!$A$5:$H$29,IF(E7385="HI",2,IF(E7385="LO",6,10))+IF(D7385=1,2,IF(D7385=7,1,(IF(WEEKDAY(B7385)=1,2,IF(WEEKDAY(B7385)=7,1,0))))))</f>
        <v>3</v>
      </c>
      <c r="G7385" s="786">
        <f>VLOOKUP(C7385,METADATA!$J$5:$Q$29,IF(E7385="HI",2,IF(E7385="LO",6,10))+IF(D7385=1,2,IF(D7385=7,1,(IF(WEEKDAY(B7385)=1,2,IF(WEEKDAY(B7385)=7,1,0))))))</f>
        <v>3</v>
      </c>
      <c r="H7385" s="787">
        <v>11577.5</v>
      </c>
      <c r="I7385" s="788">
        <v>7517.4424743652344</v>
      </c>
      <c r="K7385" s="795">
        <v>905.6</v>
      </c>
      <c r="M7385" s="798">
        <f t="shared" si="346"/>
        <v>13804.001144790973</v>
      </c>
      <c r="N7385" s="303"/>
      <c r="S7385" s="786">
        <v>0</v>
      </c>
      <c r="T7385" s="781">
        <f>VLOOKUP(C7385,METADATA!$J$5:$Q$29,IF(E7385="HI",2,IF(E7385="LO",6,10))+IF(S7385=1,2,IF(D7385=7,1,(IF(WEEKDAY(B7385)=1,2,IF(WEEKDAY(B7385)=7,1,0))))))</f>
        <v>3</v>
      </c>
      <c r="U7385" s="781">
        <f>VLOOKUP(C7385,METADATA!$A$5:$H$29,IF(E7385="HI",2,IF(E7385="LO",6,10))+IF(S7385=1,2,IF(D7385=7,1,(IF(WEEKDAY(B7385)=1,2,IF(WEEKDAY(B7385)=7,1,0))))))</f>
        <v>3</v>
      </c>
    </row>
    <row r="7386" spans="2:21" ht="13.95" customHeight="1" x14ac:dyDescent="0.25">
      <c r="B7386" s="784">
        <f t="shared" si="344"/>
        <v>45690</v>
      </c>
      <c r="C7386" s="785">
        <v>14</v>
      </c>
      <c r="D7386" s="786">
        <f>IFERROR((INDEX(METADATA!$T$2:$T$20,MATCH(B7386,METADATA!$S$2:$S$20,0))),0)</f>
        <v>0</v>
      </c>
      <c r="E7386" s="785" t="str">
        <f t="shared" si="345"/>
        <v>LO</v>
      </c>
      <c r="F7386" s="786">
        <f>VLOOKUP(C7386,METADATA!$A$5:$H$29,IF(E7386="HI",2,IF(E7386="LO",6,10))+IF(D7386=1,2,IF(D7386=7,1,(IF(WEEKDAY(B7386)=1,2,IF(WEEKDAY(B7386)=7,1,0))))))</f>
        <v>3</v>
      </c>
      <c r="G7386" s="786">
        <f>VLOOKUP(C7386,METADATA!$J$5:$Q$29,IF(E7386="HI",2,IF(E7386="LO",6,10))+IF(D7386=1,2,IF(D7386=7,1,(IF(WEEKDAY(B7386)=1,2,IF(WEEKDAY(B7386)=7,1,0))))))</f>
        <v>3</v>
      </c>
      <c r="H7386" s="787">
        <v>11075.5</v>
      </c>
      <c r="I7386" s="788">
        <v>7546.2702026367188</v>
      </c>
      <c r="K7386" s="795">
        <v>913.98749999999995</v>
      </c>
      <c r="M7386" s="798">
        <f t="shared" si="346"/>
        <v>13401.97351964265</v>
      </c>
      <c r="N7386" s="303"/>
      <c r="S7386" s="786">
        <v>0</v>
      </c>
      <c r="T7386" s="781">
        <f>VLOOKUP(C7386,METADATA!$J$5:$Q$29,IF(E7386="HI",2,IF(E7386="LO",6,10))+IF(S7386=1,2,IF(D7386=7,1,(IF(WEEKDAY(B7386)=1,2,IF(WEEKDAY(B7386)=7,1,0))))))</f>
        <v>3</v>
      </c>
      <c r="U7386" s="781">
        <f>VLOOKUP(C7386,METADATA!$A$5:$H$29,IF(E7386="HI",2,IF(E7386="LO",6,10))+IF(S7386=1,2,IF(D7386=7,1,(IF(WEEKDAY(B7386)=1,2,IF(WEEKDAY(B7386)=7,1,0))))))</f>
        <v>3</v>
      </c>
    </row>
    <row r="7387" spans="2:21" ht="13.95" customHeight="1" x14ac:dyDescent="0.25">
      <c r="B7387" s="784">
        <f t="shared" si="344"/>
        <v>45690</v>
      </c>
      <c r="C7387" s="785">
        <v>15</v>
      </c>
      <c r="D7387" s="786">
        <f>IFERROR((INDEX(METADATA!$T$2:$T$20,MATCH(B7387,METADATA!$S$2:$S$20,0))),0)</f>
        <v>0</v>
      </c>
      <c r="E7387" s="785" t="str">
        <f t="shared" si="345"/>
        <v>LO</v>
      </c>
      <c r="F7387" s="786">
        <f>VLOOKUP(C7387,METADATA!$A$5:$H$29,IF(E7387="HI",2,IF(E7387="LO",6,10))+IF(D7387=1,2,IF(D7387=7,1,(IF(WEEKDAY(B7387)=1,2,IF(WEEKDAY(B7387)=7,1,0))))))</f>
        <v>3</v>
      </c>
      <c r="G7387" s="786">
        <f>VLOOKUP(C7387,METADATA!$J$5:$Q$29,IF(E7387="HI",2,IF(E7387="LO",6,10))+IF(D7387=1,2,IF(D7387=7,1,(IF(WEEKDAY(B7387)=1,2,IF(WEEKDAY(B7387)=7,1,0))))))</f>
        <v>3</v>
      </c>
      <c r="H7387" s="787">
        <v>10787.75</v>
      </c>
      <c r="I7387" s="788">
        <v>7895.2999267578125</v>
      </c>
      <c r="K7387" s="795">
        <v>902.26250000000005</v>
      </c>
      <c r="M7387" s="798">
        <f t="shared" si="346"/>
        <v>13368.294992105833</v>
      </c>
      <c r="N7387" s="303"/>
      <c r="S7387" s="786">
        <v>0</v>
      </c>
      <c r="T7387" s="781">
        <f>VLOOKUP(C7387,METADATA!$J$5:$Q$29,IF(E7387="HI",2,IF(E7387="LO",6,10))+IF(S7387=1,2,IF(D7387=7,1,(IF(WEEKDAY(B7387)=1,2,IF(WEEKDAY(B7387)=7,1,0))))))</f>
        <v>3</v>
      </c>
      <c r="U7387" s="781">
        <f>VLOOKUP(C7387,METADATA!$A$5:$H$29,IF(E7387="HI",2,IF(E7387="LO",6,10))+IF(S7387=1,2,IF(D7387=7,1,(IF(WEEKDAY(B7387)=1,2,IF(WEEKDAY(B7387)=7,1,0))))))</f>
        <v>3</v>
      </c>
    </row>
    <row r="7388" spans="2:21" ht="13.95" customHeight="1" x14ac:dyDescent="0.25">
      <c r="B7388" s="784">
        <f t="shared" ref="B7388:B7451" si="347">B7364+1</f>
        <v>45690</v>
      </c>
      <c r="C7388" s="785">
        <v>16</v>
      </c>
      <c r="D7388" s="786">
        <f>IFERROR((INDEX(METADATA!$T$2:$T$20,MATCH(B7388,METADATA!$S$2:$S$20,0))),0)</f>
        <v>0</v>
      </c>
      <c r="E7388" s="785" t="str">
        <f t="shared" si="345"/>
        <v>LO</v>
      </c>
      <c r="F7388" s="786">
        <f>VLOOKUP(C7388,METADATA!$A$5:$H$29,IF(E7388="HI",2,IF(E7388="LO",6,10))+IF(D7388=1,2,IF(D7388=7,1,(IF(WEEKDAY(B7388)=1,2,IF(WEEKDAY(B7388)=7,1,0))))))</f>
        <v>3</v>
      </c>
      <c r="G7388" s="786">
        <f>VLOOKUP(C7388,METADATA!$J$5:$Q$29,IF(E7388="HI",2,IF(E7388="LO",6,10))+IF(D7388=1,2,IF(D7388=7,1,(IF(WEEKDAY(B7388)=1,2,IF(WEEKDAY(B7388)=7,1,0))))))</f>
        <v>3</v>
      </c>
      <c r="H7388" s="787">
        <v>10997.25</v>
      </c>
      <c r="I7388" s="788">
        <v>8303.1749877929688</v>
      </c>
      <c r="K7388" s="795">
        <v>933.76250000000005</v>
      </c>
      <c r="M7388" s="798">
        <f t="shared" si="346"/>
        <v>13779.775848699817</v>
      </c>
      <c r="N7388" s="303"/>
      <c r="S7388" s="786">
        <v>0</v>
      </c>
      <c r="T7388" s="781">
        <f>VLOOKUP(C7388,METADATA!$J$5:$Q$29,IF(E7388="HI",2,IF(E7388="LO",6,10))+IF(S7388=1,2,IF(D7388=7,1,(IF(WEEKDAY(B7388)=1,2,IF(WEEKDAY(B7388)=7,1,0))))))</f>
        <v>3</v>
      </c>
      <c r="U7388" s="781">
        <f>VLOOKUP(C7388,METADATA!$A$5:$H$29,IF(E7388="HI",2,IF(E7388="LO",6,10))+IF(S7388=1,2,IF(D7388=7,1,(IF(WEEKDAY(B7388)=1,2,IF(WEEKDAY(B7388)=7,1,0))))))</f>
        <v>3</v>
      </c>
    </row>
    <row r="7389" spans="2:21" ht="13.95" customHeight="1" x14ac:dyDescent="0.25">
      <c r="B7389" s="784">
        <f t="shared" si="347"/>
        <v>45690</v>
      </c>
      <c r="C7389" s="785">
        <v>17</v>
      </c>
      <c r="D7389" s="786">
        <f>IFERROR((INDEX(METADATA!$T$2:$T$20,MATCH(B7389,METADATA!$S$2:$S$20,0))),0)</f>
        <v>0</v>
      </c>
      <c r="E7389" s="785" t="str">
        <f t="shared" si="345"/>
        <v>LO</v>
      </c>
      <c r="F7389" s="786">
        <f>VLOOKUP(C7389,METADATA!$A$5:$H$29,IF(E7389="HI",2,IF(E7389="LO",6,10))+IF(D7389=1,2,IF(D7389=7,1,(IF(WEEKDAY(B7389)=1,2,IF(WEEKDAY(B7389)=7,1,0))))))</f>
        <v>3</v>
      </c>
      <c r="G7389" s="786">
        <f>VLOOKUP(C7389,METADATA!$J$5:$Q$29,IF(E7389="HI",2,IF(E7389="LO",6,10))+IF(D7389=1,2,IF(D7389=7,1,(IF(WEEKDAY(B7389)=1,2,IF(WEEKDAY(B7389)=7,1,0))))))</f>
        <v>3</v>
      </c>
      <c r="H7389" s="787">
        <v>11577</v>
      </c>
      <c r="I7389" s="788">
        <v>8341.4498901367188</v>
      </c>
      <c r="K7389" s="795">
        <v>0</v>
      </c>
      <c r="M7389" s="798">
        <f t="shared" si="346"/>
        <v>14269.082495719964</v>
      </c>
      <c r="N7389" s="303"/>
      <c r="S7389" s="786">
        <v>0</v>
      </c>
      <c r="T7389" s="781">
        <f>VLOOKUP(C7389,METADATA!$J$5:$Q$29,IF(E7389="HI",2,IF(E7389="LO",6,10))+IF(S7389=1,2,IF(D7389=7,1,(IF(WEEKDAY(B7389)=1,2,IF(WEEKDAY(B7389)=7,1,0))))))</f>
        <v>3</v>
      </c>
      <c r="U7389" s="781">
        <f>VLOOKUP(C7389,METADATA!$A$5:$H$29,IF(E7389="HI",2,IF(E7389="LO",6,10))+IF(S7389=1,2,IF(D7389=7,1,(IF(WEEKDAY(B7389)=1,2,IF(WEEKDAY(B7389)=7,1,0))))))</f>
        <v>3</v>
      </c>
    </row>
    <row r="7390" spans="2:21" ht="13.95" customHeight="1" x14ac:dyDescent="0.25">
      <c r="B7390" s="784">
        <f t="shared" si="347"/>
        <v>45690</v>
      </c>
      <c r="C7390" s="785">
        <v>18</v>
      </c>
      <c r="D7390" s="786">
        <f>IFERROR((INDEX(METADATA!$T$2:$T$20,MATCH(B7390,METADATA!$S$2:$S$20,0))),0)</f>
        <v>0</v>
      </c>
      <c r="E7390" s="785" t="str">
        <f t="shared" si="345"/>
        <v>LO</v>
      </c>
      <c r="F7390" s="786">
        <f>VLOOKUP(C7390,METADATA!$A$5:$H$29,IF(E7390="HI",2,IF(E7390="LO",6,10))+IF(D7390=1,2,IF(D7390=7,1,(IF(WEEKDAY(B7390)=1,2,IF(WEEKDAY(B7390)=7,1,0))))))</f>
        <v>2</v>
      </c>
      <c r="G7390" s="786">
        <f>VLOOKUP(C7390,METADATA!$J$5:$Q$29,IF(E7390="HI",2,IF(E7390="LO",6,10))+IF(D7390=1,2,IF(D7390=7,1,(IF(WEEKDAY(B7390)=1,2,IF(WEEKDAY(B7390)=7,1,0))))))</f>
        <v>3</v>
      </c>
      <c r="H7390" s="787">
        <v>12792.5</v>
      </c>
      <c r="I7390" s="788">
        <v>8387.0496826171875</v>
      </c>
      <c r="K7390" s="795">
        <v>0</v>
      </c>
      <c r="M7390" s="798">
        <f t="shared" si="346"/>
        <v>15296.753205457982</v>
      </c>
      <c r="N7390" s="303"/>
      <c r="S7390" s="786">
        <v>0</v>
      </c>
      <c r="T7390" s="781">
        <f>VLOOKUP(C7390,METADATA!$J$5:$Q$29,IF(E7390="HI",2,IF(E7390="LO",6,10))+IF(S7390=1,2,IF(D7390=7,1,(IF(WEEKDAY(B7390)=1,2,IF(WEEKDAY(B7390)=7,1,0))))))</f>
        <v>3</v>
      </c>
      <c r="U7390" s="781">
        <f>VLOOKUP(C7390,METADATA!$A$5:$H$29,IF(E7390="HI",2,IF(E7390="LO",6,10))+IF(S7390=1,2,IF(D7390=7,1,(IF(WEEKDAY(B7390)=1,2,IF(WEEKDAY(B7390)=7,1,0))))))</f>
        <v>2</v>
      </c>
    </row>
    <row r="7391" spans="2:21" ht="13.95" customHeight="1" x14ac:dyDescent="0.25">
      <c r="B7391" s="784">
        <f t="shared" si="347"/>
        <v>45690</v>
      </c>
      <c r="C7391" s="785">
        <v>19</v>
      </c>
      <c r="D7391" s="786">
        <f>IFERROR((INDEX(METADATA!$T$2:$T$20,MATCH(B7391,METADATA!$S$2:$S$20,0))),0)</f>
        <v>0</v>
      </c>
      <c r="E7391" s="785" t="str">
        <f t="shared" si="345"/>
        <v>LO</v>
      </c>
      <c r="F7391" s="786">
        <f>VLOOKUP(C7391,METADATA!$A$5:$H$29,IF(E7391="HI",2,IF(E7391="LO",6,10))+IF(D7391=1,2,IF(D7391=7,1,(IF(WEEKDAY(B7391)=1,2,IF(WEEKDAY(B7391)=7,1,0))))))</f>
        <v>2</v>
      </c>
      <c r="G7391" s="786">
        <f>VLOOKUP(C7391,METADATA!$J$5:$Q$29,IF(E7391="HI",2,IF(E7391="LO",6,10))+IF(D7391=1,2,IF(D7391=7,1,(IF(WEEKDAY(B7391)=1,2,IF(WEEKDAY(B7391)=7,1,0))))))</f>
        <v>3</v>
      </c>
      <c r="H7391" s="787">
        <v>12138</v>
      </c>
      <c r="I7391" s="788">
        <v>8252.0250854492188</v>
      </c>
      <c r="K7391" s="795">
        <v>0</v>
      </c>
      <c r="M7391" s="798">
        <f t="shared" si="346"/>
        <v>14677.430361302457</v>
      </c>
      <c r="N7391" s="303"/>
      <c r="S7391" s="786">
        <v>0</v>
      </c>
      <c r="T7391" s="781">
        <f>VLOOKUP(C7391,METADATA!$J$5:$Q$29,IF(E7391="HI",2,IF(E7391="LO",6,10))+IF(S7391=1,2,IF(D7391=7,1,(IF(WEEKDAY(B7391)=1,2,IF(WEEKDAY(B7391)=7,1,0))))))</f>
        <v>3</v>
      </c>
      <c r="U7391" s="781">
        <f>VLOOKUP(C7391,METADATA!$A$5:$H$29,IF(E7391="HI",2,IF(E7391="LO",6,10))+IF(S7391=1,2,IF(D7391=7,1,(IF(WEEKDAY(B7391)=1,2,IF(WEEKDAY(B7391)=7,1,0))))))</f>
        <v>2</v>
      </c>
    </row>
    <row r="7392" spans="2:21" ht="13.95" customHeight="1" x14ac:dyDescent="0.25">
      <c r="B7392" s="784">
        <f t="shared" si="347"/>
        <v>45690</v>
      </c>
      <c r="C7392" s="785">
        <v>20</v>
      </c>
      <c r="D7392" s="786">
        <f>IFERROR((INDEX(METADATA!$T$2:$T$20,MATCH(B7392,METADATA!$S$2:$S$20,0))),0)</f>
        <v>0</v>
      </c>
      <c r="E7392" s="785" t="str">
        <f t="shared" si="345"/>
        <v>LO</v>
      </c>
      <c r="F7392" s="786">
        <f>VLOOKUP(C7392,METADATA!$A$5:$H$29,IF(E7392="HI",2,IF(E7392="LO",6,10))+IF(D7392=1,2,IF(D7392=7,1,(IF(WEEKDAY(B7392)=1,2,IF(WEEKDAY(B7392)=7,1,0))))))</f>
        <v>3</v>
      </c>
      <c r="G7392" s="786">
        <f>VLOOKUP(C7392,METADATA!$J$5:$Q$29,IF(E7392="HI",2,IF(E7392="LO",6,10))+IF(D7392=1,2,IF(D7392=7,1,(IF(WEEKDAY(B7392)=1,2,IF(WEEKDAY(B7392)=7,1,0))))))</f>
        <v>3</v>
      </c>
      <c r="H7392" s="787">
        <v>10762</v>
      </c>
      <c r="I7392" s="788">
        <v>8365.0999755859375</v>
      </c>
      <c r="K7392" s="795">
        <v>0</v>
      </c>
      <c r="M7392" s="798">
        <f t="shared" si="346"/>
        <v>13630.683827363462</v>
      </c>
      <c r="N7392" s="303"/>
      <c r="S7392" s="786">
        <v>0</v>
      </c>
      <c r="T7392" s="781">
        <f>VLOOKUP(C7392,METADATA!$J$5:$Q$29,IF(E7392="HI",2,IF(E7392="LO",6,10))+IF(S7392=1,2,IF(D7392=7,1,(IF(WEEKDAY(B7392)=1,2,IF(WEEKDAY(B7392)=7,1,0))))))</f>
        <v>3</v>
      </c>
      <c r="U7392" s="781">
        <f>VLOOKUP(C7392,METADATA!$A$5:$H$29,IF(E7392="HI",2,IF(E7392="LO",6,10))+IF(S7392=1,2,IF(D7392=7,1,(IF(WEEKDAY(B7392)=1,2,IF(WEEKDAY(B7392)=7,1,0))))))</f>
        <v>3</v>
      </c>
    </row>
    <row r="7393" spans="2:21" ht="13.95" customHeight="1" x14ac:dyDescent="0.25">
      <c r="B7393" s="784">
        <f t="shared" si="347"/>
        <v>45690</v>
      </c>
      <c r="C7393" s="785">
        <v>21</v>
      </c>
      <c r="D7393" s="786">
        <f>IFERROR((INDEX(METADATA!$T$2:$T$20,MATCH(B7393,METADATA!$S$2:$S$20,0))),0)</f>
        <v>0</v>
      </c>
      <c r="E7393" s="785" t="str">
        <f t="shared" si="345"/>
        <v>LO</v>
      </c>
      <c r="F7393" s="786">
        <f>VLOOKUP(C7393,METADATA!$A$5:$H$29,IF(E7393="HI",2,IF(E7393="LO",6,10))+IF(D7393=1,2,IF(D7393=7,1,(IF(WEEKDAY(B7393)=1,2,IF(WEEKDAY(B7393)=7,1,0))))))</f>
        <v>3</v>
      </c>
      <c r="G7393" s="786">
        <f>VLOOKUP(C7393,METADATA!$J$5:$Q$29,IF(E7393="HI",2,IF(E7393="LO",6,10))+IF(D7393=1,2,IF(D7393=7,1,(IF(WEEKDAY(B7393)=1,2,IF(WEEKDAY(B7393)=7,1,0))))))</f>
        <v>3</v>
      </c>
      <c r="H7393" s="787">
        <v>9680</v>
      </c>
      <c r="I7393" s="788">
        <v>8518.3998413085938</v>
      </c>
      <c r="K7393" s="795">
        <v>0</v>
      </c>
      <c r="M7393" s="798">
        <f t="shared" si="346"/>
        <v>12894.399398824526</v>
      </c>
      <c r="N7393" s="303"/>
      <c r="S7393" s="786">
        <v>0</v>
      </c>
      <c r="T7393" s="781">
        <f>VLOOKUP(C7393,METADATA!$J$5:$Q$29,IF(E7393="HI",2,IF(E7393="LO",6,10))+IF(S7393=1,2,IF(D7393=7,1,(IF(WEEKDAY(B7393)=1,2,IF(WEEKDAY(B7393)=7,1,0))))))</f>
        <v>3</v>
      </c>
      <c r="U7393" s="781">
        <f>VLOOKUP(C7393,METADATA!$A$5:$H$29,IF(E7393="HI",2,IF(E7393="LO",6,10))+IF(S7393=1,2,IF(D7393=7,1,(IF(WEEKDAY(B7393)=1,2,IF(WEEKDAY(B7393)=7,1,0))))))</f>
        <v>3</v>
      </c>
    </row>
    <row r="7394" spans="2:21" ht="13.95" customHeight="1" x14ac:dyDescent="0.25">
      <c r="B7394" s="784">
        <f t="shared" si="347"/>
        <v>45690</v>
      </c>
      <c r="C7394" s="785">
        <v>22</v>
      </c>
      <c r="D7394" s="786">
        <f>IFERROR((INDEX(METADATA!$T$2:$T$20,MATCH(B7394,METADATA!$S$2:$S$20,0))),0)</f>
        <v>0</v>
      </c>
      <c r="E7394" s="785" t="str">
        <f t="shared" si="345"/>
        <v>LO</v>
      </c>
      <c r="F7394" s="786">
        <f>VLOOKUP(C7394,METADATA!$A$5:$H$29,IF(E7394="HI",2,IF(E7394="LO",6,10))+IF(D7394=1,2,IF(D7394=7,1,(IF(WEEKDAY(B7394)=1,2,IF(WEEKDAY(B7394)=7,1,0))))))</f>
        <v>3</v>
      </c>
      <c r="G7394" s="786">
        <f>VLOOKUP(C7394,METADATA!$J$5:$Q$29,IF(E7394="HI",2,IF(E7394="LO",6,10))+IF(D7394=1,2,IF(D7394=7,1,(IF(WEEKDAY(B7394)=1,2,IF(WEEKDAY(B7394)=7,1,0))))))</f>
        <v>3</v>
      </c>
      <c r="H7394" s="787">
        <v>8721</v>
      </c>
      <c r="I7394" s="788">
        <v>8575.22509765625</v>
      </c>
      <c r="K7394" s="795">
        <v>0</v>
      </c>
      <c r="M7394" s="798">
        <f t="shared" si="346"/>
        <v>12230.71242714314</v>
      </c>
      <c r="N7394" s="303"/>
      <c r="S7394" s="786">
        <v>0</v>
      </c>
      <c r="T7394" s="781">
        <f>VLOOKUP(C7394,METADATA!$J$5:$Q$29,IF(E7394="HI",2,IF(E7394="LO",6,10))+IF(S7394=1,2,IF(D7394=7,1,(IF(WEEKDAY(B7394)=1,2,IF(WEEKDAY(B7394)=7,1,0))))))</f>
        <v>3</v>
      </c>
      <c r="U7394" s="781">
        <f>VLOOKUP(C7394,METADATA!$A$5:$H$29,IF(E7394="HI",2,IF(E7394="LO",6,10))+IF(S7394=1,2,IF(D7394=7,1,(IF(WEEKDAY(B7394)=1,2,IF(WEEKDAY(B7394)=7,1,0))))))</f>
        <v>3</v>
      </c>
    </row>
    <row r="7395" spans="2:21" ht="13.95" customHeight="1" x14ac:dyDescent="0.25">
      <c r="B7395" s="784">
        <f t="shared" si="347"/>
        <v>45690</v>
      </c>
      <c r="C7395" s="785">
        <v>23</v>
      </c>
      <c r="D7395" s="786">
        <f>IFERROR((INDEX(METADATA!$T$2:$T$20,MATCH(B7395,METADATA!$S$2:$S$20,0))),0)</f>
        <v>0</v>
      </c>
      <c r="E7395" s="785" t="str">
        <f t="shared" si="345"/>
        <v>LO</v>
      </c>
      <c r="F7395" s="786">
        <f>VLOOKUP(C7395,METADATA!$A$5:$H$29,IF(E7395="HI",2,IF(E7395="LO",6,10))+IF(D7395=1,2,IF(D7395=7,1,(IF(WEEKDAY(B7395)=1,2,IF(WEEKDAY(B7395)=7,1,0))))))</f>
        <v>3</v>
      </c>
      <c r="G7395" s="786">
        <f>VLOOKUP(C7395,METADATA!$J$5:$Q$29,IF(E7395="HI",2,IF(E7395="LO",6,10))+IF(D7395=1,2,IF(D7395=7,1,(IF(WEEKDAY(B7395)=1,2,IF(WEEKDAY(B7395)=7,1,0))))))</f>
        <v>3</v>
      </c>
      <c r="H7395" s="787">
        <v>7819</v>
      </c>
      <c r="I7395" s="788">
        <v>7670.8226013183594</v>
      </c>
      <c r="K7395" s="795">
        <v>0</v>
      </c>
      <c r="M7395" s="798">
        <f t="shared" si="346"/>
        <v>10953.459744797374</v>
      </c>
      <c r="N7395" s="303"/>
      <c r="S7395" s="786">
        <v>0</v>
      </c>
      <c r="T7395" s="781">
        <f>VLOOKUP(C7395,METADATA!$J$5:$Q$29,IF(E7395="HI",2,IF(E7395="LO",6,10))+IF(S7395=1,2,IF(D7395=7,1,(IF(WEEKDAY(B7395)=1,2,IF(WEEKDAY(B7395)=7,1,0))))))</f>
        <v>3</v>
      </c>
      <c r="U7395" s="781">
        <f>VLOOKUP(C7395,METADATA!$A$5:$H$29,IF(E7395="HI",2,IF(E7395="LO",6,10))+IF(S7395=1,2,IF(D7395=7,1,(IF(WEEKDAY(B7395)=1,2,IF(WEEKDAY(B7395)=7,1,0))))))</f>
        <v>3</v>
      </c>
    </row>
    <row r="7396" spans="2:21" ht="13.95" customHeight="1" x14ac:dyDescent="0.25">
      <c r="B7396" s="784">
        <f t="shared" si="347"/>
        <v>45691</v>
      </c>
      <c r="C7396" s="785">
        <v>0</v>
      </c>
      <c r="D7396" s="786">
        <f>IFERROR((INDEX(METADATA!$T$2:$T$20,MATCH(B7396,METADATA!$S$2:$S$20,0))),0)</f>
        <v>0</v>
      </c>
      <c r="E7396" s="785" t="str">
        <f t="shared" si="345"/>
        <v>LO</v>
      </c>
      <c r="F7396" s="786">
        <f>VLOOKUP(C7396,METADATA!$A$5:$H$29,IF(E7396="HI",2,IF(E7396="LO",6,10))+IF(D7396=1,2,IF(D7396=7,1,(IF(WEEKDAY(B7396)=1,2,IF(WEEKDAY(B7396)=7,1,0))))))</f>
        <v>3</v>
      </c>
      <c r="G7396" s="786">
        <f>VLOOKUP(C7396,METADATA!$J$5:$Q$29,IF(E7396="HI",2,IF(E7396="LO",6,10))+IF(D7396=1,2,IF(D7396=7,1,(IF(WEEKDAY(B7396)=1,2,IF(WEEKDAY(B7396)=7,1,0))))))</f>
        <v>3</v>
      </c>
      <c r="H7396" s="787">
        <v>7283.25</v>
      </c>
      <c r="I7396" s="788">
        <v>7344.0875244140625</v>
      </c>
      <c r="K7396" s="795">
        <v>0</v>
      </c>
      <c r="M7396" s="798">
        <f t="shared" si="346"/>
        <v>10343.179014633473</v>
      </c>
      <c r="N7396" s="303"/>
      <c r="S7396" s="786">
        <v>0</v>
      </c>
      <c r="T7396" s="781">
        <f>VLOOKUP(C7396,METADATA!$J$5:$Q$29,IF(E7396="HI",2,IF(E7396="LO",6,10))+IF(S7396=1,2,IF(D7396=7,1,(IF(WEEKDAY(B7396)=1,2,IF(WEEKDAY(B7396)=7,1,0))))))</f>
        <v>3</v>
      </c>
      <c r="U7396" s="781">
        <f>VLOOKUP(C7396,METADATA!$A$5:$H$29,IF(E7396="HI",2,IF(E7396="LO",6,10))+IF(S7396=1,2,IF(D7396=7,1,(IF(WEEKDAY(B7396)=1,2,IF(WEEKDAY(B7396)=7,1,0))))))</f>
        <v>3</v>
      </c>
    </row>
    <row r="7397" spans="2:21" ht="13.95" customHeight="1" x14ac:dyDescent="0.25">
      <c r="B7397" s="784">
        <f t="shared" si="347"/>
        <v>45691</v>
      </c>
      <c r="C7397" s="785">
        <v>1</v>
      </c>
      <c r="D7397" s="786">
        <f>IFERROR((INDEX(METADATA!$T$2:$T$20,MATCH(B7397,METADATA!$S$2:$S$20,0))),0)</f>
        <v>0</v>
      </c>
      <c r="E7397" s="785" t="str">
        <f t="shared" si="345"/>
        <v>LO</v>
      </c>
      <c r="F7397" s="786">
        <f>VLOOKUP(C7397,METADATA!$A$5:$H$29,IF(E7397="HI",2,IF(E7397="LO",6,10))+IF(D7397=1,2,IF(D7397=7,1,(IF(WEEKDAY(B7397)=1,2,IF(WEEKDAY(B7397)=7,1,0))))))</f>
        <v>3</v>
      </c>
      <c r="G7397" s="786">
        <f>VLOOKUP(C7397,METADATA!$J$5:$Q$29,IF(E7397="HI",2,IF(E7397="LO",6,10))+IF(D7397=1,2,IF(D7397=7,1,(IF(WEEKDAY(B7397)=1,2,IF(WEEKDAY(B7397)=7,1,0))))))</f>
        <v>3</v>
      </c>
      <c r="H7397" s="787">
        <v>6994.25</v>
      </c>
      <c r="I7397" s="788">
        <v>7443.4359130859375</v>
      </c>
      <c r="K7397" s="795">
        <v>0</v>
      </c>
      <c r="M7397" s="798">
        <f t="shared" si="346"/>
        <v>10213.925359758485</v>
      </c>
      <c r="N7397" s="303"/>
      <c r="S7397" s="786">
        <v>0</v>
      </c>
      <c r="T7397" s="781">
        <f>VLOOKUP(C7397,METADATA!$J$5:$Q$29,IF(E7397="HI",2,IF(E7397="LO",6,10))+IF(S7397=1,2,IF(D7397=7,1,(IF(WEEKDAY(B7397)=1,2,IF(WEEKDAY(B7397)=7,1,0))))))</f>
        <v>3</v>
      </c>
      <c r="U7397" s="781">
        <f>VLOOKUP(C7397,METADATA!$A$5:$H$29,IF(E7397="HI",2,IF(E7397="LO",6,10))+IF(S7397=1,2,IF(D7397=7,1,(IF(WEEKDAY(B7397)=1,2,IF(WEEKDAY(B7397)=7,1,0))))))</f>
        <v>3</v>
      </c>
    </row>
    <row r="7398" spans="2:21" ht="13.95" customHeight="1" x14ac:dyDescent="0.25">
      <c r="B7398" s="784">
        <f t="shared" si="347"/>
        <v>45691</v>
      </c>
      <c r="C7398" s="785">
        <v>2</v>
      </c>
      <c r="D7398" s="786">
        <f>IFERROR((INDEX(METADATA!$T$2:$T$20,MATCH(B7398,METADATA!$S$2:$S$20,0))),0)</f>
        <v>0</v>
      </c>
      <c r="E7398" s="785" t="str">
        <f t="shared" si="345"/>
        <v>LO</v>
      </c>
      <c r="F7398" s="786">
        <f>VLOOKUP(C7398,METADATA!$A$5:$H$29,IF(E7398="HI",2,IF(E7398="LO",6,10))+IF(D7398=1,2,IF(D7398=7,1,(IF(WEEKDAY(B7398)=1,2,IF(WEEKDAY(B7398)=7,1,0))))))</f>
        <v>3</v>
      </c>
      <c r="G7398" s="786">
        <f>VLOOKUP(C7398,METADATA!$J$5:$Q$29,IF(E7398="HI",2,IF(E7398="LO",6,10))+IF(D7398=1,2,IF(D7398=7,1,(IF(WEEKDAY(B7398)=1,2,IF(WEEKDAY(B7398)=7,1,0))))))</f>
        <v>3</v>
      </c>
      <c r="H7398" s="787">
        <v>6910.25</v>
      </c>
      <c r="I7398" s="788">
        <v>7532.215087890625</v>
      </c>
      <c r="K7398" s="795">
        <v>0</v>
      </c>
      <c r="M7398" s="798">
        <f t="shared" si="346"/>
        <v>10221.830520642923</v>
      </c>
      <c r="N7398" s="303"/>
      <c r="S7398" s="786">
        <v>0</v>
      </c>
      <c r="T7398" s="781">
        <f>VLOOKUP(C7398,METADATA!$J$5:$Q$29,IF(E7398="HI",2,IF(E7398="LO",6,10))+IF(S7398=1,2,IF(D7398=7,1,(IF(WEEKDAY(B7398)=1,2,IF(WEEKDAY(B7398)=7,1,0))))))</f>
        <v>3</v>
      </c>
      <c r="U7398" s="781">
        <f>VLOOKUP(C7398,METADATA!$A$5:$H$29,IF(E7398="HI",2,IF(E7398="LO",6,10))+IF(S7398=1,2,IF(D7398=7,1,(IF(WEEKDAY(B7398)=1,2,IF(WEEKDAY(B7398)=7,1,0))))))</f>
        <v>3</v>
      </c>
    </row>
    <row r="7399" spans="2:21" ht="13.95" customHeight="1" x14ac:dyDescent="0.25">
      <c r="B7399" s="784">
        <f t="shared" si="347"/>
        <v>45691</v>
      </c>
      <c r="C7399" s="785">
        <v>3</v>
      </c>
      <c r="D7399" s="786">
        <f>IFERROR((INDEX(METADATA!$T$2:$T$20,MATCH(B7399,METADATA!$S$2:$S$20,0))),0)</f>
        <v>0</v>
      </c>
      <c r="E7399" s="785" t="str">
        <f t="shared" si="345"/>
        <v>LO</v>
      </c>
      <c r="F7399" s="786">
        <f>VLOOKUP(C7399,METADATA!$A$5:$H$29,IF(E7399="HI",2,IF(E7399="LO",6,10))+IF(D7399=1,2,IF(D7399=7,1,(IF(WEEKDAY(B7399)=1,2,IF(WEEKDAY(B7399)=7,1,0))))))</f>
        <v>3</v>
      </c>
      <c r="G7399" s="786">
        <f>VLOOKUP(C7399,METADATA!$J$5:$Q$29,IF(E7399="HI",2,IF(E7399="LO",6,10))+IF(D7399=1,2,IF(D7399=7,1,(IF(WEEKDAY(B7399)=1,2,IF(WEEKDAY(B7399)=7,1,0))))))</f>
        <v>3</v>
      </c>
      <c r="H7399" s="787">
        <v>7091.5</v>
      </c>
      <c r="I7399" s="788">
        <v>7535.1474609375</v>
      </c>
      <c r="K7399" s="795">
        <v>0</v>
      </c>
      <c r="M7399" s="798">
        <f t="shared" si="346"/>
        <v>10347.358093159473</v>
      </c>
      <c r="N7399" s="303"/>
      <c r="S7399" s="786">
        <v>0</v>
      </c>
      <c r="T7399" s="781">
        <f>VLOOKUP(C7399,METADATA!$J$5:$Q$29,IF(E7399="HI",2,IF(E7399="LO",6,10))+IF(S7399=1,2,IF(D7399=7,1,(IF(WEEKDAY(B7399)=1,2,IF(WEEKDAY(B7399)=7,1,0))))))</f>
        <v>3</v>
      </c>
      <c r="U7399" s="781">
        <f>VLOOKUP(C7399,METADATA!$A$5:$H$29,IF(E7399="HI",2,IF(E7399="LO",6,10))+IF(S7399=1,2,IF(D7399=7,1,(IF(WEEKDAY(B7399)=1,2,IF(WEEKDAY(B7399)=7,1,0))))))</f>
        <v>3</v>
      </c>
    </row>
    <row r="7400" spans="2:21" ht="13.95" customHeight="1" x14ac:dyDescent="0.25">
      <c r="B7400" s="784">
        <f t="shared" si="347"/>
        <v>45691</v>
      </c>
      <c r="C7400" s="785">
        <v>4</v>
      </c>
      <c r="D7400" s="786">
        <f>IFERROR((INDEX(METADATA!$T$2:$T$20,MATCH(B7400,METADATA!$S$2:$S$20,0))),0)</f>
        <v>0</v>
      </c>
      <c r="E7400" s="785" t="str">
        <f t="shared" si="345"/>
        <v>LO</v>
      </c>
      <c r="F7400" s="786">
        <f>VLOOKUP(C7400,METADATA!$A$5:$H$29,IF(E7400="HI",2,IF(E7400="LO",6,10))+IF(D7400=1,2,IF(D7400=7,1,(IF(WEEKDAY(B7400)=1,2,IF(WEEKDAY(B7400)=7,1,0))))))</f>
        <v>3</v>
      </c>
      <c r="G7400" s="786">
        <f>VLOOKUP(C7400,METADATA!$J$5:$Q$29,IF(E7400="HI",2,IF(E7400="LO",6,10))+IF(D7400=1,2,IF(D7400=7,1,(IF(WEEKDAY(B7400)=1,2,IF(WEEKDAY(B7400)=7,1,0))))))</f>
        <v>3</v>
      </c>
      <c r="H7400" s="787">
        <v>7445.75</v>
      </c>
      <c r="I7400" s="788">
        <v>8390.074951171875</v>
      </c>
      <c r="K7400" s="795">
        <v>870.51250000000005</v>
      </c>
      <c r="M7400" s="798">
        <f t="shared" si="346"/>
        <v>11217.510898090615</v>
      </c>
      <c r="N7400" s="303"/>
      <c r="S7400" s="786">
        <v>0</v>
      </c>
      <c r="T7400" s="781">
        <f>VLOOKUP(C7400,METADATA!$J$5:$Q$29,IF(E7400="HI",2,IF(E7400="LO",6,10))+IF(S7400=1,2,IF(D7400=7,1,(IF(WEEKDAY(B7400)=1,2,IF(WEEKDAY(B7400)=7,1,0))))))</f>
        <v>3</v>
      </c>
      <c r="U7400" s="781">
        <f>VLOOKUP(C7400,METADATA!$A$5:$H$29,IF(E7400="HI",2,IF(E7400="LO",6,10))+IF(S7400=1,2,IF(D7400=7,1,(IF(WEEKDAY(B7400)=1,2,IF(WEEKDAY(B7400)=7,1,0))))))</f>
        <v>3</v>
      </c>
    </row>
    <row r="7401" spans="2:21" ht="13.95" customHeight="1" x14ac:dyDescent="0.25">
      <c r="B7401" s="784">
        <f t="shared" si="347"/>
        <v>45691</v>
      </c>
      <c r="C7401" s="785">
        <v>5</v>
      </c>
      <c r="D7401" s="786">
        <f>IFERROR((INDEX(METADATA!$T$2:$T$20,MATCH(B7401,METADATA!$S$2:$S$20,0))),0)</f>
        <v>0</v>
      </c>
      <c r="E7401" s="785" t="str">
        <f t="shared" si="345"/>
        <v>LO</v>
      </c>
      <c r="F7401" s="786">
        <f>VLOOKUP(C7401,METADATA!$A$5:$H$29,IF(E7401="HI",2,IF(E7401="LO",6,10))+IF(D7401=1,2,IF(D7401=7,1,(IF(WEEKDAY(B7401)=1,2,IF(WEEKDAY(B7401)=7,1,0))))))</f>
        <v>3</v>
      </c>
      <c r="G7401" s="786">
        <f>VLOOKUP(C7401,METADATA!$J$5:$Q$29,IF(E7401="HI",2,IF(E7401="LO",6,10))+IF(D7401=1,2,IF(D7401=7,1,(IF(WEEKDAY(B7401)=1,2,IF(WEEKDAY(B7401)=7,1,0))))))</f>
        <v>3</v>
      </c>
      <c r="H7401" s="787">
        <v>7911</v>
      </c>
      <c r="I7401" s="788">
        <v>8459.6250610351563</v>
      </c>
      <c r="K7401" s="795">
        <v>865.8125</v>
      </c>
      <c r="M7401" s="798">
        <f t="shared" si="346"/>
        <v>11582.278582960007</v>
      </c>
      <c r="N7401" s="303"/>
      <c r="S7401" s="786">
        <v>0</v>
      </c>
      <c r="T7401" s="781">
        <f>VLOOKUP(C7401,METADATA!$J$5:$Q$29,IF(E7401="HI",2,IF(E7401="LO",6,10))+IF(S7401=1,2,IF(D7401=7,1,(IF(WEEKDAY(B7401)=1,2,IF(WEEKDAY(B7401)=7,1,0))))))</f>
        <v>3</v>
      </c>
      <c r="U7401" s="781">
        <f>VLOOKUP(C7401,METADATA!$A$5:$H$29,IF(E7401="HI",2,IF(E7401="LO",6,10))+IF(S7401=1,2,IF(D7401=7,1,(IF(WEEKDAY(B7401)=1,2,IF(WEEKDAY(B7401)=7,1,0))))))</f>
        <v>3</v>
      </c>
    </row>
    <row r="7402" spans="2:21" ht="13.95" customHeight="1" x14ac:dyDescent="0.25">
      <c r="B7402" s="784">
        <f t="shared" si="347"/>
        <v>45691</v>
      </c>
      <c r="C7402" s="785">
        <v>6</v>
      </c>
      <c r="D7402" s="786">
        <f>IFERROR((INDEX(METADATA!$T$2:$T$20,MATCH(B7402,METADATA!$S$2:$S$20,0))),0)</f>
        <v>0</v>
      </c>
      <c r="E7402" s="785" t="str">
        <f t="shared" si="345"/>
        <v>LO</v>
      </c>
      <c r="F7402" s="786">
        <f>VLOOKUP(C7402,METADATA!$A$5:$H$29,IF(E7402="HI",2,IF(E7402="LO",6,10))+IF(D7402=1,2,IF(D7402=7,1,(IF(WEEKDAY(B7402)=1,2,IF(WEEKDAY(B7402)=7,1,0))))))</f>
        <v>2</v>
      </c>
      <c r="G7402" s="786">
        <f>VLOOKUP(C7402,METADATA!$J$5:$Q$29,IF(E7402="HI",2,IF(E7402="LO",6,10))+IF(D7402=1,2,IF(D7402=7,1,(IF(WEEKDAY(B7402)=1,2,IF(WEEKDAY(B7402)=7,1,0))))))</f>
        <v>2</v>
      </c>
      <c r="H7402" s="787">
        <v>9049</v>
      </c>
      <c r="I7402" s="788">
        <v>8269.4000244140625</v>
      </c>
      <c r="K7402" s="795">
        <v>834.63750000000005</v>
      </c>
      <c r="M7402" s="798">
        <f t="shared" si="346"/>
        <v>12258.359505406068</v>
      </c>
      <c r="N7402" s="303"/>
      <c r="S7402" s="786">
        <v>0</v>
      </c>
      <c r="T7402" s="781">
        <f>VLOOKUP(C7402,METADATA!$J$5:$Q$29,IF(E7402="HI",2,IF(E7402="LO",6,10))+IF(S7402=1,2,IF(D7402=7,1,(IF(WEEKDAY(B7402)=1,2,IF(WEEKDAY(B7402)=7,1,0))))))</f>
        <v>2</v>
      </c>
      <c r="U7402" s="781">
        <f>VLOOKUP(C7402,METADATA!$A$5:$H$29,IF(E7402="HI",2,IF(E7402="LO",6,10))+IF(S7402=1,2,IF(D7402=7,1,(IF(WEEKDAY(B7402)=1,2,IF(WEEKDAY(B7402)=7,1,0))))))</f>
        <v>2</v>
      </c>
    </row>
    <row r="7403" spans="2:21" ht="13.95" customHeight="1" x14ac:dyDescent="0.25">
      <c r="B7403" s="784">
        <f t="shared" si="347"/>
        <v>45691</v>
      </c>
      <c r="C7403" s="785">
        <v>7</v>
      </c>
      <c r="D7403" s="786">
        <f>IFERROR((INDEX(METADATA!$T$2:$T$20,MATCH(B7403,METADATA!$S$2:$S$20,0))),0)</f>
        <v>0</v>
      </c>
      <c r="E7403" s="785" t="str">
        <f t="shared" si="345"/>
        <v>LO</v>
      </c>
      <c r="F7403" s="786">
        <f>VLOOKUP(C7403,METADATA!$A$5:$H$29,IF(E7403="HI",2,IF(E7403="LO",6,10))+IF(D7403=1,2,IF(D7403=7,1,(IF(WEEKDAY(B7403)=1,2,IF(WEEKDAY(B7403)=7,1,0))))))</f>
        <v>1</v>
      </c>
      <c r="G7403" s="786">
        <f>VLOOKUP(C7403,METADATA!$J$5:$Q$29,IF(E7403="HI",2,IF(E7403="LO",6,10))+IF(D7403=1,2,IF(D7403=7,1,(IF(WEEKDAY(B7403)=1,2,IF(WEEKDAY(B7403)=7,1,0))))))</f>
        <v>1</v>
      </c>
      <c r="H7403" s="787">
        <v>10426.75</v>
      </c>
      <c r="I7403" s="788">
        <v>8416.224853515625</v>
      </c>
      <c r="K7403" s="795">
        <v>847.33749999999998</v>
      </c>
      <c r="M7403" s="798">
        <f t="shared" si="346"/>
        <v>13399.625231603834</v>
      </c>
      <c r="N7403" s="303"/>
      <c r="S7403" s="786">
        <v>0</v>
      </c>
      <c r="T7403" s="781">
        <f>VLOOKUP(C7403,METADATA!$J$5:$Q$29,IF(E7403="HI",2,IF(E7403="LO",6,10))+IF(S7403=1,2,IF(D7403=7,1,(IF(WEEKDAY(B7403)=1,2,IF(WEEKDAY(B7403)=7,1,0))))))</f>
        <v>1</v>
      </c>
      <c r="U7403" s="781">
        <f>VLOOKUP(C7403,METADATA!$A$5:$H$29,IF(E7403="HI",2,IF(E7403="LO",6,10))+IF(S7403=1,2,IF(D7403=7,1,(IF(WEEKDAY(B7403)=1,2,IF(WEEKDAY(B7403)=7,1,0))))))</f>
        <v>1</v>
      </c>
    </row>
    <row r="7404" spans="2:21" ht="13.95" customHeight="1" x14ac:dyDescent="0.25">
      <c r="B7404" s="784">
        <f t="shared" si="347"/>
        <v>45691</v>
      </c>
      <c r="C7404" s="785">
        <v>8</v>
      </c>
      <c r="D7404" s="786">
        <f>IFERROR((INDEX(METADATA!$T$2:$T$20,MATCH(B7404,METADATA!$S$2:$S$20,0))),0)</f>
        <v>0</v>
      </c>
      <c r="E7404" s="785" t="str">
        <f t="shared" si="345"/>
        <v>LO</v>
      </c>
      <c r="F7404" s="786">
        <f>VLOOKUP(C7404,METADATA!$A$5:$H$29,IF(E7404="HI",2,IF(E7404="LO",6,10))+IF(D7404=1,2,IF(D7404=7,1,(IF(WEEKDAY(B7404)=1,2,IF(WEEKDAY(B7404)=7,1,0))))))</f>
        <v>1</v>
      </c>
      <c r="G7404" s="786">
        <f>VLOOKUP(C7404,METADATA!$J$5:$Q$29,IF(E7404="HI",2,IF(E7404="LO",6,10))+IF(D7404=1,2,IF(D7404=7,1,(IF(WEEKDAY(B7404)=1,2,IF(WEEKDAY(B7404)=7,1,0))))))</f>
        <v>1</v>
      </c>
      <c r="H7404" s="787">
        <v>11650.25</v>
      </c>
      <c r="I7404" s="788">
        <v>8453.3250732421875</v>
      </c>
      <c r="K7404" s="795">
        <v>851.61249999999995</v>
      </c>
      <c r="M7404" s="798">
        <f t="shared" si="346"/>
        <v>14393.992839250859</v>
      </c>
      <c r="N7404" s="303"/>
      <c r="S7404" s="786">
        <v>0</v>
      </c>
      <c r="T7404" s="781">
        <f>VLOOKUP(C7404,METADATA!$J$5:$Q$29,IF(E7404="HI",2,IF(E7404="LO",6,10))+IF(S7404=1,2,IF(D7404=7,1,(IF(WEEKDAY(B7404)=1,2,IF(WEEKDAY(B7404)=7,1,0))))))</f>
        <v>1</v>
      </c>
      <c r="U7404" s="781">
        <f>VLOOKUP(C7404,METADATA!$A$5:$H$29,IF(E7404="HI",2,IF(E7404="LO",6,10))+IF(S7404=1,2,IF(D7404=7,1,(IF(WEEKDAY(B7404)=1,2,IF(WEEKDAY(B7404)=7,1,0))))))</f>
        <v>1</v>
      </c>
    </row>
    <row r="7405" spans="2:21" ht="13.95" customHeight="1" x14ac:dyDescent="0.25">
      <c r="B7405" s="784">
        <f t="shared" si="347"/>
        <v>45691</v>
      </c>
      <c r="C7405" s="785">
        <v>9</v>
      </c>
      <c r="D7405" s="786">
        <f>IFERROR((INDEX(METADATA!$T$2:$T$20,MATCH(B7405,METADATA!$S$2:$S$20,0))),0)</f>
        <v>0</v>
      </c>
      <c r="E7405" s="785" t="str">
        <f t="shared" si="345"/>
        <v>LO</v>
      </c>
      <c r="F7405" s="786">
        <f>VLOOKUP(C7405,METADATA!$A$5:$H$29,IF(E7405="HI",2,IF(E7405="LO",6,10))+IF(D7405=1,2,IF(D7405=7,1,(IF(WEEKDAY(B7405)=1,2,IF(WEEKDAY(B7405)=7,1,0))))))</f>
        <v>2</v>
      </c>
      <c r="G7405" s="786">
        <f>VLOOKUP(C7405,METADATA!$J$5:$Q$29,IF(E7405="HI",2,IF(E7405="LO",6,10))+IF(D7405=1,2,IF(D7405=7,1,(IF(WEEKDAY(B7405)=1,2,IF(WEEKDAY(B7405)=7,1,0))))))</f>
        <v>1</v>
      </c>
      <c r="H7405" s="787">
        <v>12327.75</v>
      </c>
      <c r="I7405" s="788">
        <v>8516.375</v>
      </c>
      <c r="K7405" s="795">
        <v>856.5</v>
      </c>
      <c r="M7405" s="798">
        <f t="shared" si="346"/>
        <v>14983.392913593536</v>
      </c>
      <c r="N7405" s="303"/>
      <c r="S7405" s="786">
        <v>0</v>
      </c>
      <c r="T7405" s="781">
        <f>VLOOKUP(C7405,METADATA!$J$5:$Q$29,IF(E7405="HI",2,IF(E7405="LO",6,10))+IF(S7405=1,2,IF(D7405=7,1,(IF(WEEKDAY(B7405)=1,2,IF(WEEKDAY(B7405)=7,1,0))))))</f>
        <v>1</v>
      </c>
      <c r="U7405" s="781">
        <f>VLOOKUP(C7405,METADATA!$A$5:$H$29,IF(E7405="HI",2,IF(E7405="LO",6,10))+IF(S7405=1,2,IF(D7405=7,1,(IF(WEEKDAY(B7405)=1,2,IF(WEEKDAY(B7405)=7,1,0))))))</f>
        <v>2</v>
      </c>
    </row>
    <row r="7406" spans="2:21" ht="13.95" customHeight="1" x14ac:dyDescent="0.25">
      <c r="B7406" s="784">
        <f t="shared" si="347"/>
        <v>45691</v>
      </c>
      <c r="C7406" s="785">
        <v>10</v>
      </c>
      <c r="D7406" s="786">
        <f>IFERROR((INDEX(METADATA!$T$2:$T$20,MATCH(B7406,METADATA!$S$2:$S$20,0))),0)</f>
        <v>0</v>
      </c>
      <c r="E7406" s="785" t="str">
        <f t="shared" si="345"/>
        <v>LO</v>
      </c>
      <c r="F7406" s="786">
        <f>VLOOKUP(C7406,METADATA!$A$5:$H$29,IF(E7406="HI",2,IF(E7406="LO",6,10))+IF(D7406=1,2,IF(D7406=7,1,(IF(WEEKDAY(B7406)=1,2,IF(WEEKDAY(B7406)=7,1,0))))))</f>
        <v>2</v>
      </c>
      <c r="G7406" s="786">
        <f>VLOOKUP(C7406,METADATA!$J$5:$Q$29,IF(E7406="HI",2,IF(E7406="LO",6,10))+IF(D7406=1,2,IF(D7406=7,1,(IF(WEEKDAY(B7406)=1,2,IF(WEEKDAY(B7406)=7,1,0))))))</f>
        <v>2</v>
      </c>
      <c r="H7406" s="787">
        <v>12467</v>
      </c>
      <c r="I7406" s="788">
        <v>8536.550048828125</v>
      </c>
      <c r="K7406" s="795">
        <v>824.32500000000005</v>
      </c>
      <c r="M7406" s="798">
        <f t="shared" si="346"/>
        <v>15109.559084769729</v>
      </c>
      <c r="N7406" s="303"/>
      <c r="S7406" s="786">
        <v>0</v>
      </c>
      <c r="T7406" s="781">
        <f>VLOOKUP(C7406,METADATA!$J$5:$Q$29,IF(E7406="HI",2,IF(E7406="LO",6,10))+IF(S7406=1,2,IF(D7406=7,1,(IF(WEEKDAY(B7406)=1,2,IF(WEEKDAY(B7406)=7,1,0))))))</f>
        <v>2</v>
      </c>
      <c r="U7406" s="781">
        <f>VLOOKUP(C7406,METADATA!$A$5:$H$29,IF(E7406="HI",2,IF(E7406="LO",6,10))+IF(S7406=1,2,IF(D7406=7,1,(IF(WEEKDAY(B7406)=1,2,IF(WEEKDAY(B7406)=7,1,0))))))</f>
        <v>2</v>
      </c>
    </row>
    <row r="7407" spans="2:21" ht="13.95" customHeight="1" x14ac:dyDescent="0.25">
      <c r="B7407" s="784">
        <f t="shared" si="347"/>
        <v>45691</v>
      </c>
      <c r="C7407" s="785">
        <v>11</v>
      </c>
      <c r="D7407" s="786">
        <f>IFERROR((INDEX(METADATA!$T$2:$T$20,MATCH(B7407,METADATA!$S$2:$S$20,0))),0)</f>
        <v>0</v>
      </c>
      <c r="E7407" s="785" t="str">
        <f t="shared" si="345"/>
        <v>LO</v>
      </c>
      <c r="F7407" s="786">
        <f>VLOOKUP(C7407,METADATA!$A$5:$H$29,IF(E7407="HI",2,IF(E7407="LO",6,10))+IF(D7407=1,2,IF(D7407=7,1,(IF(WEEKDAY(B7407)=1,2,IF(WEEKDAY(B7407)=7,1,0))))))</f>
        <v>2</v>
      </c>
      <c r="G7407" s="786">
        <f>VLOOKUP(C7407,METADATA!$J$5:$Q$29,IF(E7407="HI",2,IF(E7407="LO",6,10))+IF(D7407=1,2,IF(D7407=7,1,(IF(WEEKDAY(B7407)=1,2,IF(WEEKDAY(B7407)=7,1,0))))))</f>
        <v>2</v>
      </c>
      <c r="H7407" s="787">
        <v>12555.25</v>
      </c>
      <c r="I7407" s="788">
        <v>8611.4749755859375</v>
      </c>
      <c r="K7407" s="795">
        <v>882.73749999999995</v>
      </c>
      <c r="M7407" s="798">
        <f t="shared" si="346"/>
        <v>15224.710303241991</v>
      </c>
      <c r="N7407" s="303"/>
      <c r="S7407" s="786">
        <v>0</v>
      </c>
      <c r="T7407" s="781">
        <f>VLOOKUP(C7407,METADATA!$J$5:$Q$29,IF(E7407="HI",2,IF(E7407="LO",6,10))+IF(S7407=1,2,IF(D7407=7,1,(IF(WEEKDAY(B7407)=1,2,IF(WEEKDAY(B7407)=7,1,0))))))</f>
        <v>2</v>
      </c>
      <c r="U7407" s="781">
        <f>VLOOKUP(C7407,METADATA!$A$5:$H$29,IF(E7407="HI",2,IF(E7407="LO",6,10))+IF(S7407=1,2,IF(D7407=7,1,(IF(WEEKDAY(B7407)=1,2,IF(WEEKDAY(B7407)=7,1,0))))))</f>
        <v>2</v>
      </c>
    </row>
    <row r="7408" spans="2:21" ht="13.95" customHeight="1" x14ac:dyDescent="0.25">
      <c r="B7408" s="784">
        <f t="shared" si="347"/>
        <v>45691</v>
      </c>
      <c r="C7408" s="785">
        <v>12</v>
      </c>
      <c r="D7408" s="786">
        <f>IFERROR((INDEX(METADATA!$T$2:$T$20,MATCH(B7408,METADATA!$S$2:$S$20,0))),0)</f>
        <v>0</v>
      </c>
      <c r="E7408" s="785" t="str">
        <f t="shared" si="345"/>
        <v>LO</v>
      </c>
      <c r="F7408" s="786">
        <f>VLOOKUP(C7408,METADATA!$A$5:$H$29,IF(E7408="HI",2,IF(E7408="LO",6,10))+IF(D7408=1,2,IF(D7408=7,1,(IF(WEEKDAY(B7408)=1,2,IF(WEEKDAY(B7408)=7,1,0))))))</f>
        <v>2</v>
      </c>
      <c r="G7408" s="786">
        <f>VLOOKUP(C7408,METADATA!$J$5:$Q$29,IF(E7408="HI",2,IF(E7408="LO",6,10))+IF(D7408=1,2,IF(D7408=7,1,(IF(WEEKDAY(B7408)=1,2,IF(WEEKDAY(B7408)=7,1,0))))))</f>
        <v>2</v>
      </c>
      <c r="H7408" s="787">
        <v>12495.25</v>
      </c>
      <c r="I7408" s="788">
        <v>8731.6251831054688</v>
      </c>
      <c r="K7408" s="795">
        <v>909.3125</v>
      </c>
      <c r="M7408" s="798">
        <f t="shared" si="346"/>
        <v>15243.770888488898</v>
      </c>
      <c r="N7408" s="303"/>
      <c r="S7408" s="786">
        <v>0</v>
      </c>
      <c r="T7408" s="781">
        <f>VLOOKUP(C7408,METADATA!$J$5:$Q$29,IF(E7408="HI",2,IF(E7408="LO",6,10))+IF(S7408=1,2,IF(D7408=7,1,(IF(WEEKDAY(B7408)=1,2,IF(WEEKDAY(B7408)=7,1,0))))))</f>
        <v>2</v>
      </c>
      <c r="U7408" s="781">
        <f>VLOOKUP(C7408,METADATA!$A$5:$H$29,IF(E7408="HI",2,IF(E7408="LO",6,10))+IF(S7408=1,2,IF(D7408=7,1,(IF(WEEKDAY(B7408)=1,2,IF(WEEKDAY(B7408)=7,1,0))))))</f>
        <v>2</v>
      </c>
    </row>
    <row r="7409" spans="2:21" ht="13.95" customHeight="1" x14ac:dyDescent="0.25">
      <c r="B7409" s="784">
        <f t="shared" si="347"/>
        <v>45691</v>
      </c>
      <c r="C7409" s="785">
        <v>13</v>
      </c>
      <c r="D7409" s="786">
        <f>IFERROR((INDEX(METADATA!$T$2:$T$20,MATCH(B7409,METADATA!$S$2:$S$20,0))),0)</f>
        <v>0</v>
      </c>
      <c r="E7409" s="785" t="str">
        <f t="shared" si="345"/>
        <v>LO</v>
      </c>
      <c r="F7409" s="786">
        <f>VLOOKUP(C7409,METADATA!$A$5:$H$29,IF(E7409="HI",2,IF(E7409="LO",6,10))+IF(D7409=1,2,IF(D7409=7,1,(IF(WEEKDAY(B7409)=1,2,IF(WEEKDAY(B7409)=7,1,0))))))</f>
        <v>2</v>
      </c>
      <c r="G7409" s="786">
        <f>VLOOKUP(C7409,METADATA!$J$5:$Q$29,IF(E7409="HI",2,IF(E7409="LO",6,10))+IF(D7409=1,2,IF(D7409=7,1,(IF(WEEKDAY(B7409)=1,2,IF(WEEKDAY(B7409)=7,1,0))))))</f>
        <v>2</v>
      </c>
      <c r="H7409" s="787">
        <v>12367.5</v>
      </c>
      <c r="I7409" s="788">
        <v>8641.300048828125</v>
      </c>
      <c r="K7409" s="795">
        <v>905.6</v>
      </c>
      <c r="M7409" s="798">
        <f t="shared" si="346"/>
        <v>15087.316619726549</v>
      </c>
      <c r="N7409" s="303"/>
      <c r="S7409" s="786">
        <v>0</v>
      </c>
      <c r="T7409" s="781">
        <f>VLOOKUP(C7409,METADATA!$J$5:$Q$29,IF(E7409="HI",2,IF(E7409="LO",6,10))+IF(S7409=1,2,IF(D7409=7,1,(IF(WEEKDAY(B7409)=1,2,IF(WEEKDAY(B7409)=7,1,0))))))</f>
        <v>2</v>
      </c>
      <c r="U7409" s="781">
        <f>VLOOKUP(C7409,METADATA!$A$5:$H$29,IF(E7409="HI",2,IF(E7409="LO",6,10))+IF(S7409=1,2,IF(D7409=7,1,(IF(WEEKDAY(B7409)=1,2,IF(WEEKDAY(B7409)=7,1,0))))))</f>
        <v>2</v>
      </c>
    </row>
    <row r="7410" spans="2:21" ht="13.95" customHeight="1" x14ac:dyDescent="0.25">
      <c r="B7410" s="784">
        <f t="shared" si="347"/>
        <v>45691</v>
      </c>
      <c r="C7410" s="785">
        <v>14</v>
      </c>
      <c r="D7410" s="786">
        <f>IFERROR((INDEX(METADATA!$T$2:$T$20,MATCH(B7410,METADATA!$S$2:$S$20,0))),0)</f>
        <v>0</v>
      </c>
      <c r="E7410" s="785" t="str">
        <f t="shared" si="345"/>
        <v>LO</v>
      </c>
      <c r="F7410" s="786">
        <f>VLOOKUP(C7410,METADATA!$A$5:$H$29,IF(E7410="HI",2,IF(E7410="LO",6,10))+IF(D7410=1,2,IF(D7410=7,1,(IF(WEEKDAY(B7410)=1,2,IF(WEEKDAY(B7410)=7,1,0))))))</f>
        <v>2</v>
      </c>
      <c r="G7410" s="786">
        <f>VLOOKUP(C7410,METADATA!$J$5:$Q$29,IF(E7410="HI",2,IF(E7410="LO",6,10))+IF(D7410=1,2,IF(D7410=7,1,(IF(WEEKDAY(B7410)=1,2,IF(WEEKDAY(B7410)=7,1,0))))))</f>
        <v>2</v>
      </c>
      <c r="H7410" s="787">
        <v>12316</v>
      </c>
      <c r="I7410" s="788">
        <v>8581.2249755859375</v>
      </c>
      <c r="K7410" s="795">
        <v>913.98749999999995</v>
      </c>
      <c r="M7410" s="798">
        <f t="shared" si="346"/>
        <v>15010.705449165935</v>
      </c>
      <c r="N7410" s="303"/>
      <c r="S7410" s="786">
        <v>0</v>
      </c>
      <c r="T7410" s="781">
        <f>VLOOKUP(C7410,METADATA!$J$5:$Q$29,IF(E7410="HI",2,IF(E7410="LO",6,10))+IF(S7410=1,2,IF(D7410=7,1,(IF(WEEKDAY(B7410)=1,2,IF(WEEKDAY(B7410)=7,1,0))))))</f>
        <v>2</v>
      </c>
      <c r="U7410" s="781">
        <f>VLOOKUP(C7410,METADATA!$A$5:$H$29,IF(E7410="HI",2,IF(E7410="LO",6,10))+IF(S7410=1,2,IF(D7410=7,1,(IF(WEEKDAY(B7410)=1,2,IF(WEEKDAY(B7410)=7,1,0))))))</f>
        <v>2</v>
      </c>
    </row>
    <row r="7411" spans="2:21" ht="13.95" customHeight="1" x14ac:dyDescent="0.25">
      <c r="B7411" s="784">
        <f t="shared" si="347"/>
        <v>45691</v>
      </c>
      <c r="C7411" s="785">
        <v>15</v>
      </c>
      <c r="D7411" s="786">
        <f>IFERROR((INDEX(METADATA!$T$2:$T$20,MATCH(B7411,METADATA!$S$2:$S$20,0))),0)</f>
        <v>0</v>
      </c>
      <c r="E7411" s="785" t="str">
        <f t="shared" si="345"/>
        <v>LO</v>
      </c>
      <c r="F7411" s="786">
        <f>VLOOKUP(C7411,METADATA!$A$5:$H$29,IF(E7411="HI",2,IF(E7411="LO",6,10))+IF(D7411=1,2,IF(D7411=7,1,(IF(WEEKDAY(B7411)=1,2,IF(WEEKDAY(B7411)=7,1,0))))))</f>
        <v>2</v>
      </c>
      <c r="G7411" s="786">
        <f>VLOOKUP(C7411,METADATA!$J$5:$Q$29,IF(E7411="HI",2,IF(E7411="LO",6,10))+IF(D7411=1,2,IF(D7411=7,1,(IF(WEEKDAY(B7411)=1,2,IF(WEEKDAY(B7411)=7,1,0))))))</f>
        <v>2</v>
      </c>
      <c r="H7411" s="787">
        <v>12412.75</v>
      </c>
      <c r="I7411" s="788">
        <v>8718.5501708984375</v>
      </c>
      <c r="K7411" s="795">
        <v>902.26250000000005</v>
      </c>
      <c r="M7411" s="798">
        <f t="shared" si="346"/>
        <v>15168.700657768059</v>
      </c>
      <c r="N7411" s="303"/>
      <c r="S7411" s="786">
        <v>0</v>
      </c>
      <c r="T7411" s="781">
        <f>VLOOKUP(C7411,METADATA!$J$5:$Q$29,IF(E7411="HI",2,IF(E7411="LO",6,10))+IF(S7411=1,2,IF(D7411=7,1,(IF(WEEKDAY(B7411)=1,2,IF(WEEKDAY(B7411)=7,1,0))))))</f>
        <v>2</v>
      </c>
      <c r="U7411" s="781">
        <f>VLOOKUP(C7411,METADATA!$A$5:$H$29,IF(E7411="HI",2,IF(E7411="LO",6,10))+IF(S7411=1,2,IF(D7411=7,1,(IF(WEEKDAY(B7411)=1,2,IF(WEEKDAY(B7411)=7,1,0))))))</f>
        <v>2</v>
      </c>
    </row>
    <row r="7412" spans="2:21" ht="13.95" customHeight="1" x14ac:dyDescent="0.25">
      <c r="B7412" s="784">
        <f t="shared" si="347"/>
        <v>45691</v>
      </c>
      <c r="C7412" s="785">
        <v>16</v>
      </c>
      <c r="D7412" s="786">
        <f>IFERROR((INDEX(METADATA!$T$2:$T$20,MATCH(B7412,METADATA!$S$2:$S$20,0))),0)</f>
        <v>0</v>
      </c>
      <c r="E7412" s="785" t="str">
        <f t="shared" si="345"/>
        <v>LO</v>
      </c>
      <c r="F7412" s="786">
        <f>VLOOKUP(C7412,METADATA!$A$5:$H$29,IF(E7412="HI",2,IF(E7412="LO",6,10))+IF(D7412=1,2,IF(D7412=7,1,(IF(WEEKDAY(B7412)=1,2,IF(WEEKDAY(B7412)=7,1,0))))))</f>
        <v>2</v>
      </c>
      <c r="G7412" s="786">
        <f>VLOOKUP(C7412,METADATA!$J$5:$Q$29,IF(E7412="HI",2,IF(E7412="LO",6,10))+IF(D7412=1,2,IF(D7412=7,1,(IF(WEEKDAY(B7412)=1,2,IF(WEEKDAY(B7412)=7,1,0))))))</f>
        <v>2</v>
      </c>
      <c r="H7412" s="787">
        <v>12857.25</v>
      </c>
      <c r="I7412" s="788">
        <v>7788.1222839355469</v>
      </c>
      <c r="K7412" s="795">
        <v>933.76250000000005</v>
      </c>
      <c r="M7412" s="798">
        <f t="shared" si="346"/>
        <v>15032.089883713224</v>
      </c>
      <c r="N7412" s="303"/>
      <c r="S7412" s="786">
        <v>0</v>
      </c>
      <c r="T7412" s="781">
        <f>VLOOKUP(C7412,METADATA!$J$5:$Q$29,IF(E7412="HI",2,IF(E7412="LO",6,10))+IF(S7412=1,2,IF(D7412=7,1,(IF(WEEKDAY(B7412)=1,2,IF(WEEKDAY(B7412)=7,1,0))))))</f>
        <v>2</v>
      </c>
      <c r="U7412" s="781">
        <f>VLOOKUP(C7412,METADATA!$A$5:$H$29,IF(E7412="HI",2,IF(E7412="LO",6,10))+IF(S7412=1,2,IF(D7412=7,1,(IF(WEEKDAY(B7412)=1,2,IF(WEEKDAY(B7412)=7,1,0))))))</f>
        <v>2</v>
      </c>
    </row>
    <row r="7413" spans="2:21" ht="13.95" customHeight="1" x14ac:dyDescent="0.25">
      <c r="B7413" s="784">
        <f t="shared" si="347"/>
        <v>45691</v>
      </c>
      <c r="C7413" s="785">
        <v>17</v>
      </c>
      <c r="D7413" s="786">
        <f>IFERROR((INDEX(METADATA!$T$2:$T$20,MATCH(B7413,METADATA!$S$2:$S$20,0))),0)</f>
        <v>0</v>
      </c>
      <c r="E7413" s="785" t="str">
        <f t="shared" si="345"/>
        <v>LO</v>
      </c>
      <c r="F7413" s="786">
        <f>VLOOKUP(C7413,METADATA!$A$5:$H$29,IF(E7413="HI",2,IF(E7413="LO",6,10))+IF(D7413=1,2,IF(D7413=7,1,(IF(WEEKDAY(B7413)=1,2,IF(WEEKDAY(B7413)=7,1,0))))))</f>
        <v>2</v>
      </c>
      <c r="G7413" s="786">
        <f>VLOOKUP(C7413,METADATA!$J$5:$Q$29,IF(E7413="HI",2,IF(E7413="LO",6,10))+IF(D7413=1,2,IF(D7413=7,1,(IF(WEEKDAY(B7413)=1,2,IF(WEEKDAY(B7413)=7,1,0))))))</f>
        <v>2</v>
      </c>
      <c r="H7413" s="787">
        <v>13553.5</v>
      </c>
      <c r="I7413" s="788">
        <v>7672.7901306152344</v>
      </c>
      <c r="K7413" s="795">
        <v>0</v>
      </c>
      <c r="M7413" s="798">
        <f t="shared" si="346"/>
        <v>15574.629069049013</v>
      </c>
      <c r="N7413" s="303"/>
      <c r="S7413" s="786">
        <v>0</v>
      </c>
      <c r="T7413" s="781">
        <f>VLOOKUP(C7413,METADATA!$J$5:$Q$29,IF(E7413="HI",2,IF(E7413="LO",6,10))+IF(S7413=1,2,IF(D7413=7,1,(IF(WEEKDAY(B7413)=1,2,IF(WEEKDAY(B7413)=7,1,0))))))</f>
        <v>2</v>
      </c>
      <c r="U7413" s="781">
        <f>VLOOKUP(C7413,METADATA!$A$5:$H$29,IF(E7413="HI",2,IF(E7413="LO",6,10))+IF(S7413=1,2,IF(D7413=7,1,(IF(WEEKDAY(B7413)=1,2,IF(WEEKDAY(B7413)=7,1,0))))))</f>
        <v>2</v>
      </c>
    </row>
    <row r="7414" spans="2:21" ht="13.95" customHeight="1" x14ac:dyDescent="0.25">
      <c r="B7414" s="784">
        <f t="shared" si="347"/>
        <v>45691</v>
      </c>
      <c r="C7414" s="785">
        <v>18</v>
      </c>
      <c r="D7414" s="786">
        <f>IFERROR((INDEX(METADATA!$T$2:$T$20,MATCH(B7414,METADATA!$S$2:$S$20,0))),0)</f>
        <v>0</v>
      </c>
      <c r="E7414" s="785" t="str">
        <f t="shared" si="345"/>
        <v>LO</v>
      </c>
      <c r="F7414" s="786">
        <f>VLOOKUP(C7414,METADATA!$A$5:$H$29,IF(E7414="HI",2,IF(E7414="LO",6,10))+IF(D7414=1,2,IF(D7414=7,1,(IF(WEEKDAY(B7414)=1,2,IF(WEEKDAY(B7414)=7,1,0))))))</f>
        <v>1</v>
      </c>
      <c r="G7414" s="786">
        <f>VLOOKUP(C7414,METADATA!$J$5:$Q$29,IF(E7414="HI",2,IF(E7414="LO",6,10))+IF(D7414=1,2,IF(D7414=7,1,(IF(WEEKDAY(B7414)=1,2,IF(WEEKDAY(B7414)=7,1,0))))))</f>
        <v>1</v>
      </c>
      <c r="H7414" s="787">
        <v>14448.5</v>
      </c>
      <c r="I7414" s="788">
        <v>7600.4201049804688</v>
      </c>
      <c r="K7414" s="795">
        <v>0</v>
      </c>
      <c r="M7414" s="798">
        <f t="shared" si="346"/>
        <v>16325.609882089897</v>
      </c>
      <c r="N7414" s="303"/>
      <c r="S7414" s="786">
        <v>0</v>
      </c>
      <c r="T7414" s="781">
        <f>VLOOKUP(C7414,METADATA!$J$5:$Q$29,IF(E7414="HI",2,IF(E7414="LO",6,10))+IF(S7414=1,2,IF(D7414=7,1,(IF(WEEKDAY(B7414)=1,2,IF(WEEKDAY(B7414)=7,1,0))))))</f>
        <v>1</v>
      </c>
      <c r="U7414" s="781">
        <f>VLOOKUP(C7414,METADATA!$A$5:$H$29,IF(E7414="HI",2,IF(E7414="LO",6,10))+IF(S7414=1,2,IF(D7414=7,1,(IF(WEEKDAY(B7414)=1,2,IF(WEEKDAY(B7414)=7,1,0))))))</f>
        <v>1</v>
      </c>
    </row>
    <row r="7415" spans="2:21" ht="13.95" customHeight="1" x14ac:dyDescent="0.25">
      <c r="B7415" s="784">
        <f t="shared" si="347"/>
        <v>45691</v>
      </c>
      <c r="C7415" s="785">
        <v>19</v>
      </c>
      <c r="D7415" s="786">
        <f>IFERROR((INDEX(METADATA!$T$2:$T$20,MATCH(B7415,METADATA!$S$2:$S$20,0))),0)</f>
        <v>0</v>
      </c>
      <c r="E7415" s="785" t="str">
        <f t="shared" si="345"/>
        <v>LO</v>
      </c>
      <c r="F7415" s="786">
        <f>VLOOKUP(C7415,METADATA!$A$5:$H$29,IF(E7415="HI",2,IF(E7415="LO",6,10))+IF(D7415=1,2,IF(D7415=7,1,(IF(WEEKDAY(B7415)=1,2,IF(WEEKDAY(B7415)=7,1,0))))))</f>
        <v>1</v>
      </c>
      <c r="G7415" s="786">
        <f>VLOOKUP(C7415,METADATA!$J$5:$Q$29,IF(E7415="HI",2,IF(E7415="LO",6,10))+IF(D7415=1,2,IF(D7415=7,1,(IF(WEEKDAY(B7415)=1,2,IF(WEEKDAY(B7415)=7,1,0))))))</f>
        <v>1</v>
      </c>
      <c r="H7415" s="787">
        <v>13268</v>
      </c>
      <c r="I7415" s="788">
        <v>7718.1476745605469</v>
      </c>
      <c r="K7415" s="795">
        <v>0</v>
      </c>
      <c r="M7415" s="798">
        <f t="shared" si="346"/>
        <v>15349.58069545629</v>
      </c>
      <c r="N7415" s="303"/>
      <c r="S7415" s="786">
        <v>0</v>
      </c>
      <c r="T7415" s="781">
        <f>VLOOKUP(C7415,METADATA!$J$5:$Q$29,IF(E7415="HI",2,IF(E7415="LO",6,10))+IF(S7415=1,2,IF(D7415=7,1,(IF(WEEKDAY(B7415)=1,2,IF(WEEKDAY(B7415)=7,1,0))))))</f>
        <v>1</v>
      </c>
      <c r="U7415" s="781">
        <f>VLOOKUP(C7415,METADATA!$A$5:$H$29,IF(E7415="HI",2,IF(E7415="LO",6,10))+IF(S7415=1,2,IF(D7415=7,1,(IF(WEEKDAY(B7415)=1,2,IF(WEEKDAY(B7415)=7,1,0))))))</f>
        <v>1</v>
      </c>
    </row>
    <row r="7416" spans="2:21" ht="13.95" customHeight="1" x14ac:dyDescent="0.25">
      <c r="B7416" s="784">
        <f t="shared" si="347"/>
        <v>45691</v>
      </c>
      <c r="C7416" s="785">
        <v>20</v>
      </c>
      <c r="D7416" s="786">
        <f>IFERROR((INDEX(METADATA!$T$2:$T$20,MATCH(B7416,METADATA!$S$2:$S$20,0))),0)</f>
        <v>0</v>
      </c>
      <c r="E7416" s="785" t="str">
        <f t="shared" si="345"/>
        <v>LO</v>
      </c>
      <c r="F7416" s="786">
        <f>VLOOKUP(C7416,METADATA!$A$5:$H$29,IF(E7416="HI",2,IF(E7416="LO",6,10))+IF(D7416=1,2,IF(D7416=7,1,(IF(WEEKDAY(B7416)=1,2,IF(WEEKDAY(B7416)=7,1,0))))))</f>
        <v>1</v>
      </c>
      <c r="G7416" s="786">
        <f>VLOOKUP(C7416,METADATA!$J$5:$Q$29,IF(E7416="HI",2,IF(E7416="LO",6,10))+IF(D7416=1,2,IF(D7416=7,1,(IF(WEEKDAY(B7416)=1,2,IF(WEEKDAY(B7416)=7,1,0))))))</f>
        <v>2</v>
      </c>
      <c r="H7416" s="787">
        <v>11678.75</v>
      </c>
      <c r="I7416" s="788">
        <v>8620.97509765625</v>
      </c>
      <c r="K7416" s="795">
        <v>0</v>
      </c>
      <c r="M7416" s="798">
        <f t="shared" si="346"/>
        <v>14516.005414607325</v>
      </c>
      <c r="N7416" s="303"/>
      <c r="S7416" s="786">
        <v>0</v>
      </c>
      <c r="T7416" s="781">
        <f>VLOOKUP(C7416,METADATA!$J$5:$Q$29,IF(E7416="HI",2,IF(E7416="LO",6,10))+IF(S7416=1,2,IF(D7416=7,1,(IF(WEEKDAY(B7416)=1,2,IF(WEEKDAY(B7416)=7,1,0))))))</f>
        <v>2</v>
      </c>
      <c r="U7416" s="781">
        <f>VLOOKUP(C7416,METADATA!$A$5:$H$29,IF(E7416="HI",2,IF(E7416="LO",6,10))+IF(S7416=1,2,IF(D7416=7,1,(IF(WEEKDAY(B7416)=1,2,IF(WEEKDAY(B7416)=7,1,0))))))</f>
        <v>1</v>
      </c>
    </row>
    <row r="7417" spans="2:21" ht="13.95" customHeight="1" x14ac:dyDescent="0.25">
      <c r="B7417" s="784">
        <f t="shared" si="347"/>
        <v>45691</v>
      </c>
      <c r="C7417" s="785">
        <v>21</v>
      </c>
      <c r="D7417" s="786">
        <f>IFERROR((INDEX(METADATA!$T$2:$T$20,MATCH(B7417,METADATA!$S$2:$S$20,0))),0)</f>
        <v>0</v>
      </c>
      <c r="E7417" s="785" t="str">
        <f t="shared" si="345"/>
        <v>LO</v>
      </c>
      <c r="F7417" s="786">
        <f>VLOOKUP(C7417,METADATA!$A$5:$H$29,IF(E7417="HI",2,IF(E7417="LO",6,10))+IF(D7417=1,2,IF(D7417=7,1,(IF(WEEKDAY(B7417)=1,2,IF(WEEKDAY(B7417)=7,1,0))))))</f>
        <v>2</v>
      </c>
      <c r="G7417" s="786">
        <f>VLOOKUP(C7417,METADATA!$J$5:$Q$29,IF(E7417="HI",2,IF(E7417="LO",6,10))+IF(D7417=1,2,IF(D7417=7,1,(IF(WEEKDAY(B7417)=1,2,IF(WEEKDAY(B7417)=7,1,0))))))</f>
        <v>2</v>
      </c>
      <c r="H7417" s="787">
        <v>10475.75</v>
      </c>
      <c r="I7417" s="788">
        <v>2721.6875</v>
      </c>
      <c r="K7417" s="795">
        <v>0</v>
      </c>
      <c r="M7417" s="798">
        <f t="shared" si="346"/>
        <v>10823.535508795463</v>
      </c>
      <c r="N7417" s="303"/>
      <c r="S7417" s="786">
        <v>0</v>
      </c>
      <c r="T7417" s="781">
        <f>VLOOKUP(C7417,METADATA!$J$5:$Q$29,IF(E7417="HI",2,IF(E7417="LO",6,10))+IF(S7417=1,2,IF(D7417=7,1,(IF(WEEKDAY(B7417)=1,2,IF(WEEKDAY(B7417)=7,1,0))))))</f>
        <v>2</v>
      </c>
      <c r="U7417" s="781">
        <f>VLOOKUP(C7417,METADATA!$A$5:$H$29,IF(E7417="HI",2,IF(E7417="LO",6,10))+IF(S7417=1,2,IF(D7417=7,1,(IF(WEEKDAY(B7417)=1,2,IF(WEEKDAY(B7417)=7,1,0))))))</f>
        <v>2</v>
      </c>
    </row>
    <row r="7418" spans="2:21" ht="13.95" customHeight="1" x14ac:dyDescent="0.25">
      <c r="B7418" s="784">
        <f t="shared" si="347"/>
        <v>45691</v>
      </c>
      <c r="C7418" s="785">
        <v>22</v>
      </c>
      <c r="D7418" s="786">
        <f>IFERROR((INDEX(METADATA!$T$2:$T$20,MATCH(B7418,METADATA!$S$2:$S$20,0))),0)</f>
        <v>0</v>
      </c>
      <c r="E7418" s="785" t="str">
        <f t="shared" si="345"/>
        <v>LO</v>
      </c>
      <c r="F7418" s="786">
        <f>VLOOKUP(C7418,METADATA!$A$5:$H$29,IF(E7418="HI",2,IF(E7418="LO",6,10))+IF(D7418=1,2,IF(D7418=7,1,(IF(WEEKDAY(B7418)=1,2,IF(WEEKDAY(B7418)=7,1,0))))))</f>
        <v>3</v>
      </c>
      <c r="G7418" s="786">
        <f>VLOOKUP(C7418,METADATA!$J$5:$Q$29,IF(E7418="HI",2,IF(E7418="LO",6,10))+IF(D7418=1,2,IF(D7418=7,1,(IF(WEEKDAY(B7418)=1,2,IF(WEEKDAY(B7418)=7,1,0))))))</f>
        <v>3</v>
      </c>
      <c r="H7418" s="787">
        <v>9438.25</v>
      </c>
      <c r="I7418" s="788">
        <v>1231.1974792480469</v>
      </c>
      <c r="K7418" s="795">
        <v>0</v>
      </c>
      <c r="M7418" s="798">
        <f t="shared" si="346"/>
        <v>9518.2146590317425</v>
      </c>
      <c r="N7418" s="303"/>
      <c r="S7418" s="786">
        <v>0</v>
      </c>
      <c r="T7418" s="781">
        <f>VLOOKUP(C7418,METADATA!$J$5:$Q$29,IF(E7418="HI",2,IF(E7418="LO",6,10))+IF(S7418=1,2,IF(D7418=7,1,(IF(WEEKDAY(B7418)=1,2,IF(WEEKDAY(B7418)=7,1,0))))))</f>
        <v>3</v>
      </c>
      <c r="U7418" s="781">
        <f>VLOOKUP(C7418,METADATA!$A$5:$H$29,IF(E7418="HI",2,IF(E7418="LO",6,10))+IF(S7418=1,2,IF(D7418=7,1,(IF(WEEKDAY(B7418)=1,2,IF(WEEKDAY(B7418)=7,1,0))))))</f>
        <v>3</v>
      </c>
    </row>
    <row r="7419" spans="2:21" ht="13.95" customHeight="1" x14ac:dyDescent="0.25">
      <c r="B7419" s="784">
        <f t="shared" si="347"/>
        <v>45691</v>
      </c>
      <c r="C7419" s="785">
        <v>23</v>
      </c>
      <c r="D7419" s="786">
        <f>IFERROR((INDEX(METADATA!$T$2:$T$20,MATCH(B7419,METADATA!$S$2:$S$20,0))),0)</f>
        <v>0</v>
      </c>
      <c r="E7419" s="785" t="str">
        <f t="shared" si="345"/>
        <v>LO</v>
      </c>
      <c r="F7419" s="786">
        <f>VLOOKUP(C7419,METADATA!$A$5:$H$29,IF(E7419="HI",2,IF(E7419="LO",6,10))+IF(D7419=1,2,IF(D7419=7,1,(IF(WEEKDAY(B7419)=1,2,IF(WEEKDAY(B7419)=7,1,0))))))</f>
        <v>3</v>
      </c>
      <c r="G7419" s="786">
        <f>VLOOKUP(C7419,METADATA!$J$5:$Q$29,IF(E7419="HI",2,IF(E7419="LO",6,10))+IF(D7419=1,2,IF(D7419=7,1,(IF(WEEKDAY(B7419)=1,2,IF(WEEKDAY(B7419)=7,1,0))))))</f>
        <v>3</v>
      </c>
      <c r="H7419" s="787">
        <v>8647.75</v>
      </c>
      <c r="I7419" s="788">
        <v>1150.344970703125</v>
      </c>
      <c r="K7419" s="795">
        <v>0</v>
      </c>
      <c r="M7419" s="798">
        <f t="shared" si="346"/>
        <v>8723.9253558316268</v>
      </c>
      <c r="N7419" s="303"/>
      <c r="S7419" s="786">
        <v>0</v>
      </c>
      <c r="T7419" s="781">
        <f>VLOOKUP(C7419,METADATA!$J$5:$Q$29,IF(E7419="HI",2,IF(E7419="LO",6,10))+IF(S7419=1,2,IF(D7419=7,1,(IF(WEEKDAY(B7419)=1,2,IF(WEEKDAY(B7419)=7,1,0))))))</f>
        <v>3</v>
      </c>
      <c r="U7419" s="781">
        <f>VLOOKUP(C7419,METADATA!$A$5:$H$29,IF(E7419="HI",2,IF(E7419="LO",6,10))+IF(S7419=1,2,IF(D7419=7,1,(IF(WEEKDAY(B7419)=1,2,IF(WEEKDAY(B7419)=7,1,0))))))</f>
        <v>3</v>
      </c>
    </row>
    <row r="7420" spans="2:21" ht="13.95" customHeight="1" x14ac:dyDescent="0.25">
      <c r="B7420" s="784">
        <f t="shared" si="347"/>
        <v>45692</v>
      </c>
      <c r="C7420" s="785">
        <v>0</v>
      </c>
      <c r="D7420" s="786">
        <f>IFERROR((INDEX(METADATA!$T$2:$T$20,MATCH(B7420,METADATA!$S$2:$S$20,0))),0)</f>
        <v>0</v>
      </c>
      <c r="E7420" s="785" t="str">
        <f t="shared" si="345"/>
        <v>LO</v>
      </c>
      <c r="F7420" s="786">
        <f>VLOOKUP(C7420,METADATA!$A$5:$H$29,IF(E7420="HI",2,IF(E7420="LO",6,10))+IF(D7420=1,2,IF(D7420=7,1,(IF(WEEKDAY(B7420)=1,2,IF(WEEKDAY(B7420)=7,1,0))))))</f>
        <v>3</v>
      </c>
      <c r="G7420" s="786">
        <f>VLOOKUP(C7420,METADATA!$J$5:$Q$29,IF(E7420="HI",2,IF(E7420="LO",6,10))+IF(D7420=1,2,IF(D7420=7,1,(IF(WEEKDAY(B7420)=1,2,IF(WEEKDAY(B7420)=7,1,0))))))</f>
        <v>3</v>
      </c>
      <c r="H7420" s="787">
        <v>8112</v>
      </c>
      <c r="I7420" s="788">
        <v>1138.4624938964844</v>
      </c>
      <c r="K7420" s="795">
        <v>0</v>
      </c>
      <c r="M7420" s="798">
        <f t="shared" si="346"/>
        <v>8191.498083379438</v>
      </c>
      <c r="N7420" s="303"/>
      <c r="S7420" s="786">
        <v>0</v>
      </c>
      <c r="T7420" s="781">
        <f>VLOOKUP(C7420,METADATA!$J$5:$Q$29,IF(E7420="HI",2,IF(E7420="LO",6,10))+IF(S7420=1,2,IF(D7420=7,1,(IF(WEEKDAY(B7420)=1,2,IF(WEEKDAY(B7420)=7,1,0))))))</f>
        <v>3</v>
      </c>
      <c r="U7420" s="781">
        <f>VLOOKUP(C7420,METADATA!$A$5:$H$29,IF(E7420="HI",2,IF(E7420="LO",6,10))+IF(S7420=1,2,IF(D7420=7,1,(IF(WEEKDAY(B7420)=1,2,IF(WEEKDAY(B7420)=7,1,0))))))</f>
        <v>3</v>
      </c>
    </row>
    <row r="7421" spans="2:21" ht="13.95" customHeight="1" x14ac:dyDescent="0.25">
      <c r="B7421" s="784">
        <f t="shared" si="347"/>
        <v>45692</v>
      </c>
      <c r="C7421" s="785">
        <v>1</v>
      </c>
      <c r="D7421" s="786">
        <f>IFERROR((INDEX(METADATA!$T$2:$T$20,MATCH(B7421,METADATA!$S$2:$S$20,0))),0)</f>
        <v>0</v>
      </c>
      <c r="E7421" s="785" t="str">
        <f t="shared" si="345"/>
        <v>LO</v>
      </c>
      <c r="F7421" s="786">
        <f>VLOOKUP(C7421,METADATA!$A$5:$H$29,IF(E7421="HI",2,IF(E7421="LO",6,10))+IF(D7421=1,2,IF(D7421=7,1,(IF(WEEKDAY(B7421)=1,2,IF(WEEKDAY(B7421)=7,1,0))))))</f>
        <v>3</v>
      </c>
      <c r="G7421" s="786">
        <f>VLOOKUP(C7421,METADATA!$J$5:$Q$29,IF(E7421="HI",2,IF(E7421="LO",6,10))+IF(D7421=1,2,IF(D7421=7,1,(IF(WEEKDAY(B7421)=1,2,IF(WEEKDAY(B7421)=7,1,0))))))</f>
        <v>3</v>
      </c>
      <c r="H7421" s="787">
        <v>7759.5</v>
      </c>
      <c r="I7421" s="788">
        <v>1153.4350280761719</v>
      </c>
      <c r="K7421" s="795">
        <v>0</v>
      </c>
      <c r="M7421" s="798">
        <f t="shared" si="346"/>
        <v>7844.7595638102939</v>
      </c>
      <c r="N7421" s="303"/>
      <c r="S7421" s="786">
        <v>0</v>
      </c>
      <c r="T7421" s="781">
        <f>VLOOKUP(C7421,METADATA!$J$5:$Q$29,IF(E7421="HI",2,IF(E7421="LO",6,10))+IF(S7421=1,2,IF(D7421=7,1,(IF(WEEKDAY(B7421)=1,2,IF(WEEKDAY(B7421)=7,1,0))))))</f>
        <v>3</v>
      </c>
      <c r="U7421" s="781">
        <f>VLOOKUP(C7421,METADATA!$A$5:$H$29,IF(E7421="HI",2,IF(E7421="LO",6,10))+IF(S7421=1,2,IF(D7421=7,1,(IF(WEEKDAY(B7421)=1,2,IF(WEEKDAY(B7421)=7,1,0))))))</f>
        <v>3</v>
      </c>
    </row>
    <row r="7422" spans="2:21" ht="13.95" customHeight="1" x14ac:dyDescent="0.25">
      <c r="B7422" s="784">
        <f t="shared" si="347"/>
        <v>45692</v>
      </c>
      <c r="C7422" s="785">
        <v>2</v>
      </c>
      <c r="D7422" s="786">
        <f>IFERROR((INDEX(METADATA!$T$2:$T$20,MATCH(B7422,METADATA!$S$2:$S$20,0))),0)</f>
        <v>0</v>
      </c>
      <c r="E7422" s="785" t="str">
        <f t="shared" si="345"/>
        <v>LO</v>
      </c>
      <c r="F7422" s="786">
        <f>VLOOKUP(C7422,METADATA!$A$5:$H$29,IF(E7422="HI",2,IF(E7422="LO",6,10))+IF(D7422=1,2,IF(D7422=7,1,(IF(WEEKDAY(B7422)=1,2,IF(WEEKDAY(B7422)=7,1,0))))))</f>
        <v>3</v>
      </c>
      <c r="G7422" s="786">
        <f>VLOOKUP(C7422,METADATA!$J$5:$Q$29,IF(E7422="HI",2,IF(E7422="LO",6,10))+IF(D7422=1,2,IF(D7422=7,1,(IF(WEEKDAY(B7422)=1,2,IF(WEEKDAY(B7422)=7,1,0))))))</f>
        <v>3</v>
      </c>
      <c r="H7422" s="787">
        <v>7648.75</v>
      </c>
      <c r="I7422" s="788">
        <v>1144.8000183105469</v>
      </c>
      <c r="K7422" s="795">
        <v>0</v>
      </c>
      <c r="M7422" s="798">
        <f t="shared" si="346"/>
        <v>7733.9474813592979</v>
      </c>
      <c r="N7422" s="303"/>
      <c r="S7422" s="786">
        <v>0</v>
      </c>
      <c r="T7422" s="781">
        <f>VLOOKUP(C7422,METADATA!$J$5:$Q$29,IF(E7422="HI",2,IF(E7422="LO",6,10))+IF(S7422=1,2,IF(D7422=7,1,(IF(WEEKDAY(B7422)=1,2,IF(WEEKDAY(B7422)=7,1,0))))))</f>
        <v>3</v>
      </c>
      <c r="U7422" s="781">
        <f>VLOOKUP(C7422,METADATA!$A$5:$H$29,IF(E7422="HI",2,IF(E7422="LO",6,10))+IF(S7422=1,2,IF(D7422=7,1,(IF(WEEKDAY(B7422)=1,2,IF(WEEKDAY(B7422)=7,1,0))))))</f>
        <v>3</v>
      </c>
    </row>
    <row r="7423" spans="2:21" ht="13.95" customHeight="1" x14ac:dyDescent="0.25">
      <c r="B7423" s="784">
        <f t="shared" si="347"/>
        <v>45692</v>
      </c>
      <c r="C7423" s="785">
        <v>3</v>
      </c>
      <c r="D7423" s="786">
        <f>IFERROR((INDEX(METADATA!$T$2:$T$20,MATCH(B7423,METADATA!$S$2:$S$20,0))),0)</f>
        <v>0</v>
      </c>
      <c r="E7423" s="785" t="str">
        <f t="shared" si="345"/>
        <v>LO</v>
      </c>
      <c r="F7423" s="786">
        <f>VLOOKUP(C7423,METADATA!$A$5:$H$29,IF(E7423="HI",2,IF(E7423="LO",6,10))+IF(D7423=1,2,IF(D7423=7,1,(IF(WEEKDAY(B7423)=1,2,IF(WEEKDAY(B7423)=7,1,0))))))</f>
        <v>3</v>
      </c>
      <c r="G7423" s="786">
        <f>VLOOKUP(C7423,METADATA!$J$5:$Q$29,IF(E7423="HI",2,IF(E7423="LO",6,10))+IF(D7423=1,2,IF(D7423=7,1,(IF(WEEKDAY(B7423)=1,2,IF(WEEKDAY(B7423)=7,1,0))))))</f>
        <v>3</v>
      </c>
      <c r="H7423" s="787">
        <v>7734.25</v>
      </c>
      <c r="I7423" s="788">
        <v>1073.1625061035156</v>
      </c>
      <c r="K7423" s="795">
        <v>0</v>
      </c>
      <c r="M7423" s="798">
        <f t="shared" si="346"/>
        <v>7808.3481497053126</v>
      </c>
      <c r="N7423" s="303"/>
      <c r="S7423" s="786">
        <v>0</v>
      </c>
      <c r="T7423" s="781">
        <f>VLOOKUP(C7423,METADATA!$J$5:$Q$29,IF(E7423="HI",2,IF(E7423="LO",6,10))+IF(S7423=1,2,IF(D7423=7,1,(IF(WEEKDAY(B7423)=1,2,IF(WEEKDAY(B7423)=7,1,0))))))</f>
        <v>3</v>
      </c>
      <c r="U7423" s="781">
        <f>VLOOKUP(C7423,METADATA!$A$5:$H$29,IF(E7423="HI",2,IF(E7423="LO",6,10))+IF(S7423=1,2,IF(D7423=7,1,(IF(WEEKDAY(B7423)=1,2,IF(WEEKDAY(B7423)=7,1,0))))))</f>
        <v>3</v>
      </c>
    </row>
    <row r="7424" spans="2:21" ht="13.95" customHeight="1" x14ac:dyDescent="0.25">
      <c r="B7424" s="784">
        <f t="shared" si="347"/>
        <v>45692</v>
      </c>
      <c r="C7424" s="785">
        <v>4</v>
      </c>
      <c r="D7424" s="786">
        <f>IFERROR((INDEX(METADATA!$T$2:$T$20,MATCH(B7424,METADATA!$S$2:$S$20,0))),0)</f>
        <v>0</v>
      </c>
      <c r="E7424" s="785" t="str">
        <f t="shared" si="345"/>
        <v>LO</v>
      </c>
      <c r="F7424" s="786">
        <f>VLOOKUP(C7424,METADATA!$A$5:$H$29,IF(E7424="HI",2,IF(E7424="LO",6,10))+IF(D7424=1,2,IF(D7424=7,1,(IF(WEEKDAY(B7424)=1,2,IF(WEEKDAY(B7424)=7,1,0))))))</f>
        <v>3</v>
      </c>
      <c r="G7424" s="786">
        <f>VLOOKUP(C7424,METADATA!$J$5:$Q$29,IF(E7424="HI",2,IF(E7424="LO",6,10))+IF(D7424=1,2,IF(D7424=7,1,(IF(WEEKDAY(B7424)=1,2,IF(WEEKDAY(B7424)=7,1,0))))))</f>
        <v>3</v>
      </c>
      <c r="H7424" s="787">
        <v>8078.5</v>
      </c>
      <c r="I7424" s="788">
        <v>2399.1725540161133</v>
      </c>
      <c r="K7424" s="795">
        <v>870.51250000000005</v>
      </c>
      <c r="M7424" s="798">
        <f t="shared" si="346"/>
        <v>8427.2291528084243</v>
      </c>
      <c r="N7424" s="303"/>
      <c r="S7424" s="786">
        <v>0</v>
      </c>
      <c r="T7424" s="781">
        <f>VLOOKUP(C7424,METADATA!$J$5:$Q$29,IF(E7424="HI",2,IF(E7424="LO",6,10))+IF(S7424=1,2,IF(D7424=7,1,(IF(WEEKDAY(B7424)=1,2,IF(WEEKDAY(B7424)=7,1,0))))))</f>
        <v>3</v>
      </c>
      <c r="U7424" s="781">
        <f>VLOOKUP(C7424,METADATA!$A$5:$H$29,IF(E7424="HI",2,IF(E7424="LO",6,10))+IF(S7424=1,2,IF(D7424=7,1,(IF(WEEKDAY(B7424)=1,2,IF(WEEKDAY(B7424)=7,1,0))))))</f>
        <v>3</v>
      </c>
    </row>
    <row r="7425" spans="2:21" ht="13.95" customHeight="1" x14ac:dyDescent="0.25">
      <c r="B7425" s="784">
        <f t="shared" si="347"/>
        <v>45692</v>
      </c>
      <c r="C7425" s="785">
        <v>5</v>
      </c>
      <c r="D7425" s="786">
        <f>IFERROR((INDEX(METADATA!$T$2:$T$20,MATCH(B7425,METADATA!$S$2:$S$20,0))),0)</f>
        <v>0</v>
      </c>
      <c r="E7425" s="785" t="str">
        <f t="shared" si="345"/>
        <v>LO</v>
      </c>
      <c r="F7425" s="786">
        <f>VLOOKUP(C7425,METADATA!$A$5:$H$29,IF(E7425="HI",2,IF(E7425="LO",6,10))+IF(D7425=1,2,IF(D7425=7,1,(IF(WEEKDAY(B7425)=1,2,IF(WEEKDAY(B7425)=7,1,0))))))</f>
        <v>3</v>
      </c>
      <c r="G7425" s="786">
        <f>VLOOKUP(C7425,METADATA!$J$5:$Q$29,IF(E7425="HI",2,IF(E7425="LO",6,10))+IF(D7425=1,2,IF(D7425=7,1,(IF(WEEKDAY(B7425)=1,2,IF(WEEKDAY(B7425)=7,1,0))))))</f>
        <v>3</v>
      </c>
      <c r="H7425" s="787">
        <v>8547.75</v>
      </c>
      <c r="I7425" s="788">
        <v>4715.9849548339844</v>
      </c>
      <c r="K7425" s="795">
        <v>865.8125</v>
      </c>
      <c r="M7425" s="798">
        <f t="shared" si="346"/>
        <v>9762.4046298399498</v>
      </c>
      <c r="N7425" s="303"/>
      <c r="S7425" s="786">
        <v>0</v>
      </c>
      <c r="T7425" s="781">
        <f>VLOOKUP(C7425,METADATA!$J$5:$Q$29,IF(E7425="HI",2,IF(E7425="LO",6,10))+IF(S7425=1,2,IF(D7425=7,1,(IF(WEEKDAY(B7425)=1,2,IF(WEEKDAY(B7425)=7,1,0))))))</f>
        <v>3</v>
      </c>
      <c r="U7425" s="781">
        <f>VLOOKUP(C7425,METADATA!$A$5:$H$29,IF(E7425="HI",2,IF(E7425="LO",6,10))+IF(S7425=1,2,IF(D7425=7,1,(IF(WEEKDAY(B7425)=1,2,IF(WEEKDAY(B7425)=7,1,0))))))</f>
        <v>3</v>
      </c>
    </row>
    <row r="7426" spans="2:21" ht="13.95" customHeight="1" x14ac:dyDescent="0.25">
      <c r="B7426" s="784">
        <f t="shared" si="347"/>
        <v>45692</v>
      </c>
      <c r="C7426" s="785">
        <v>6</v>
      </c>
      <c r="D7426" s="786">
        <f>IFERROR((INDEX(METADATA!$T$2:$T$20,MATCH(B7426,METADATA!$S$2:$S$20,0))),0)</f>
        <v>0</v>
      </c>
      <c r="E7426" s="785" t="str">
        <f t="shared" si="345"/>
        <v>LO</v>
      </c>
      <c r="F7426" s="786">
        <f>VLOOKUP(C7426,METADATA!$A$5:$H$29,IF(E7426="HI",2,IF(E7426="LO",6,10))+IF(D7426=1,2,IF(D7426=7,1,(IF(WEEKDAY(B7426)=1,2,IF(WEEKDAY(B7426)=7,1,0))))))</f>
        <v>2</v>
      </c>
      <c r="G7426" s="786">
        <f>VLOOKUP(C7426,METADATA!$J$5:$Q$29,IF(E7426="HI",2,IF(E7426="LO",6,10))+IF(D7426=1,2,IF(D7426=7,1,(IF(WEEKDAY(B7426)=1,2,IF(WEEKDAY(B7426)=7,1,0))))))</f>
        <v>2</v>
      </c>
      <c r="H7426" s="787">
        <v>9493.75</v>
      </c>
      <c r="I7426" s="788">
        <v>5149.68505859375</v>
      </c>
      <c r="K7426" s="795">
        <v>834.63750000000005</v>
      </c>
      <c r="M7426" s="798">
        <f t="shared" si="346"/>
        <v>10800.488195688366</v>
      </c>
      <c r="N7426" s="303"/>
      <c r="S7426" s="786">
        <v>0</v>
      </c>
      <c r="T7426" s="781">
        <f>VLOOKUP(C7426,METADATA!$J$5:$Q$29,IF(E7426="HI",2,IF(E7426="LO",6,10))+IF(S7426=1,2,IF(D7426=7,1,(IF(WEEKDAY(B7426)=1,2,IF(WEEKDAY(B7426)=7,1,0))))))</f>
        <v>2</v>
      </c>
      <c r="U7426" s="781">
        <f>VLOOKUP(C7426,METADATA!$A$5:$H$29,IF(E7426="HI",2,IF(E7426="LO",6,10))+IF(S7426=1,2,IF(D7426=7,1,(IF(WEEKDAY(B7426)=1,2,IF(WEEKDAY(B7426)=7,1,0))))))</f>
        <v>2</v>
      </c>
    </row>
    <row r="7427" spans="2:21" ht="13.95" customHeight="1" x14ac:dyDescent="0.25">
      <c r="B7427" s="784">
        <f t="shared" si="347"/>
        <v>45692</v>
      </c>
      <c r="C7427" s="785">
        <v>7</v>
      </c>
      <c r="D7427" s="786">
        <f>IFERROR((INDEX(METADATA!$T$2:$T$20,MATCH(B7427,METADATA!$S$2:$S$20,0))),0)</f>
        <v>0</v>
      </c>
      <c r="E7427" s="785" t="str">
        <f t="shared" si="345"/>
        <v>LO</v>
      </c>
      <c r="F7427" s="786">
        <f>VLOOKUP(C7427,METADATA!$A$5:$H$29,IF(E7427="HI",2,IF(E7427="LO",6,10))+IF(D7427=1,2,IF(D7427=7,1,(IF(WEEKDAY(B7427)=1,2,IF(WEEKDAY(B7427)=7,1,0))))))</f>
        <v>1</v>
      </c>
      <c r="G7427" s="786">
        <f>VLOOKUP(C7427,METADATA!$J$5:$Q$29,IF(E7427="HI",2,IF(E7427="LO",6,10))+IF(D7427=1,2,IF(D7427=7,1,(IF(WEEKDAY(B7427)=1,2,IF(WEEKDAY(B7427)=7,1,0))))))</f>
        <v>1</v>
      </c>
      <c r="H7427" s="787">
        <v>10717.75</v>
      </c>
      <c r="I7427" s="788">
        <v>4229.6249694824219</v>
      </c>
      <c r="K7427" s="795">
        <v>847.33749999999998</v>
      </c>
      <c r="M7427" s="798">
        <f t="shared" si="346"/>
        <v>11522.147909351328</v>
      </c>
      <c r="N7427" s="303"/>
      <c r="S7427" s="786">
        <v>0</v>
      </c>
      <c r="T7427" s="781">
        <f>VLOOKUP(C7427,METADATA!$J$5:$Q$29,IF(E7427="HI",2,IF(E7427="LO",6,10))+IF(S7427=1,2,IF(D7427=7,1,(IF(WEEKDAY(B7427)=1,2,IF(WEEKDAY(B7427)=7,1,0))))))</f>
        <v>1</v>
      </c>
      <c r="U7427" s="781">
        <f>VLOOKUP(C7427,METADATA!$A$5:$H$29,IF(E7427="HI",2,IF(E7427="LO",6,10))+IF(S7427=1,2,IF(D7427=7,1,(IF(WEEKDAY(B7427)=1,2,IF(WEEKDAY(B7427)=7,1,0))))))</f>
        <v>1</v>
      </c>
    </row>
    <row r="7428" spans="2:21" ht="13.95" customHeight="1" x14ac:dyDescent="0.25">
      <c r="B7428" s="784">
        <f t="shared" si="347"/>
        <v>45692</v>
      </c>
      <c r="C7428" s="785">
        <v>8</v>
      </c>
      <c r="D7428" s="786">
        <f>IFERROR((INDEX(METADATA!$T$2:$T$20,MATCH(B7428,METADATA!$S$2:$S$20,0))),0)</f>
        <v>0</v>
      </c>
      <c r="E7428" s="785" t="str">
        <f t="shared" ref="E7428:E7491" si="348">IF(B7428="","",IF(AND(MONTH(B7428)&gt;=MONTH($AA$9),MONTH(B7428)&lt;=MONTH($AA$11)),"HI","LO"))</f>
        <v>LO</v>
      </c>
      <c r="F7428" s="786">
        <f>VLOOKUP(C7428,METADATA!$A$5:$H$29,IF(E7428="HI",2,IF(E7428="LO",6,10))+IF(D7428=1,2,IF(D7428=7,1,(IF(WEEKDAY(B7428)=1,2,IF(WEEKDAY(B7428)=7,1,0))))))</f>
        <v>1</v>
      </c>
      <c r="G7428" s="786">
        <f>VLOOKUP(C7428,METADATA!$J$5:$Q$29,IF(E7428="HI",2,IF(E7428="LO",6,10))+IF(D7428=1,2,IF(D7428=7,1,(IF(WEEKDAY(B7428)=1,2,IF(WEEKDAY(B7428)=7,1,0))))))</f>
        <v>1</v>
      </c>
      <c r="H7428" s="787">
        <v>11883.25</v>
      </c>
      <c r="I7428" s="788">
        <v>5623.662353515625</v>
      </c>
      <c r="K7428" s="795">
        <v>851.61249999999995</v>
      </c>
      <c r="M7428" s="798">
        <f t="shared" ref="M7428:M7491" si="349">SQRT(H7428^2+I7428^2)</f>
        <v>13146.756589701085</v>
      </c>
      <c r="N7428" s="303"/>
      <c r="S7428" s="786">
        <v>0</v>
      </c>
      <c r="T7428" s="781">
        <f>VLOOKUP(C7428,METADATA!$J$5:$Q$29,IF(E7428="HI",2,IF(E7428="LO",6,10))+IF(S7428=1,2,IF(D7428=7,1,(IF(WEEKDAY(B7428)=1,2,IF(WEEKDAY(B7428)=7,1,0))))))</f>
        <v>1</v>
      </c>
      <c r="U7428" s="781">
        <f>VLOOKUP(C7428,METADATA!$A$5:$H$29,IF(E7428="HI",2,IF(E7428="LO",6,10))+IF(S7428=1,2,IF(D7428=7,1,(IF(WEEKDAY(B7428)=1,2,IF(WEEKDAY(B7428)=7,1,0))))))</f>
        <v>1</v>
      </c>
    </row>
    <row r="7429" spans="2:21" ht="13.95" customHeight="1" x14ac:dyDescent="0.25">
      <c r="B7429" s="784">
        <f t="shared" si="347"/>
        <v>45692</v>
      </c>
      <c r="C7429" s="785">
        <v>9</v>
      </c>
      <c r="D7429" s="786">
        <f>IFERROR((INDEX(METADATA!$T$2:$T$20,MATCH(B7429,METADATA!$S$2:$S$20,0))),0)</f>
        <v>0</v>
      </c>
      <c r="E7429" s="785" t="str">
        <f t="shared" si="348"/>
        <v>LO</v>
      </c>
      <c r="F7429" s="786">
        <f>VLOOKUP(C7429,METADATA!$A$5:$H$29,IF(E7429="HI",2,IF(E7429="LO",6,10))+IF(D7429=1,2,IF(D7429=7,1,(IF(WEEKDAY(B7429)=1,2,IF(WEEKDAY(B7429)=7,1,0))))))</f>
        <v>2</v>
      </c>
      <c r="G7429" s="786">
        <f>VLOOKUP(C7429,METADATA!$J$5:$Q$29,IF(E7429="HI",2,IF(E7429="LO",6,10))+IF(D7429=1,2,IF(D7429=7,1,(IF(WEEKDAY(B7429)=1,2,IF(WEEKDAY(B7429)=7,1,0))))))</f>
        <v>1</v>
      </c>
      <c r="H7429" s="787">
        <v>12494.25</v>
      </c>
      <c r="I7429" s="788">
        <v>7281.2923278808594</v>
      </c>
      <c r="K7429" s="795">
        <v>856.5</v>
      </c>
      <c r="M7429" s="798">
        <f t="shared" si="349"/>
        <v>14461.103036302475</v>
      </c>
      <c r="N7429" s="303"/>
      <c r="S7429" s="786">
        <v>0</v>
      </c>
      <c r="T7429" s="781">
        <f>VLOOKUP(C7429,METADATA!$J$5:$Q$29,IF(E7429="HI",2,IF(E7429="LO",6,10))+IF(S7429=1,2,IF(D7429=7,1,(IF(WEEKDAY(B7429)=1,2,IF(WEEKDAY(B7429)=7,1,0))))))</f>
        <v>1</v>
      </c>
      <c r="U7429" s="781">
        <f>VLOOKUP(C7429,METADATA!$A$5:$H$29,IF(E7429="HI",2,IF(E7429="LO",6,10))+IF(S7429=1,2,IF(D7429=7,1,(IF(WEEKDAY(B7429)=1,2,IF(WEEKDAY(B7429)=7,1,0))))))</f>
        <v>2</v>
      </c>
    </row>
    <row r="7430" spans="2:21" ht="13.95" customHeight="1" x14ac:dyDescent="0.25">
      <c r="B7430" s="784">
        <f t="shared" si="347"/>
        <v>45692</v>
      </c>
      <c r="C7430" s="785">
        <v>10</v>
      </c>
      <c r="D7430" s="786">
        <f>IFERROR((INDEX(METADATA!$T$2:$T$20,MATCH(B7430,METADATA!$S$2:$S$20,0))),0)</f>
        <v>0</v>
      </c>
      <c r="E7430" s="785" t="str">
        <f t="shared" si="348"/>
        <v>LO</v>
      </c>
      <c r="F7430" s="786">
        <f>VLOOKUP(C7430,METADATA!$A$5:$H$29,IF(E7430="HI",2,IF(E7430="LO",6,10))+IF(D7430=1,2,IF(D7430=7,1,(IF(WEEKDAY(B7430)=1,2,IF(WEEKDAY(B7430)=7,1,0))))))</f>
        <v>2</v>
      </c>
      <c r="G7430" s="786">
        <f>VLOOKUP(C7430,METADATA!$J$5:$Q$29,IF(E7430="HI",2,IF(E7430="LO",6,10))+IF(D7430=1,2,IF(D7430=7,1,(IF(WEEKDAY(B7430)=1,2,IF(WEEKDAY(B7430)=7,1,0))))))</f>
        <v>2</v>
      </c>
      <c r="H7430" s="787">
        <v>12776.5</v>
      </c>
      <c r="I7430" s="788">
        <v>7521.9451904296875</v>
      </c>
      <c r="K7430" s="795">
        <v>824.32500000000005</v>
      </c>
      <c r="M7430" s="798">
        <f t="shared" si="349"/>
        <v>14826.281114892847</v>
      </c>
      <c r="N7430" s="303"/>
      <c r="S7430" s="786">
        <v>0</v>
      </c>
      <c r="T7430" s="781">
        <f>VLOOKUP(C7430,METADATA!$J$5:$Q$29,IF(E7430="HI",2,IF(E7430="LO",6,10))+IF(S7430=1,2,IF(D7430=7,1,(IF(WEEKDAY(B7430)=1,2,IF(WEEKDAY(B7430)=7,1,0))))))</f>
        <v>2</v>
      </c>
      <c r="U7430" s="781">
        <f>VLOOKUP(C7430,METADATA!$A$5:$H$29,IF(E7430="HI",2,IF(E7430="LO",6,10))+IF(S7430=1,2,IF(D7430=7,1,(IF(WEEKDAY(B7430)=1,2,IF(WEEKDAY(B7430)=7,1,0))))))</f>
        <v>2</v>
      </c>
    </row>
    <row r="7431" spans="2:21" ht="13.95" customHeight="1" x14ac:dyDescent="0.25">
      <c r="B7431" s="784">
        <f t="shared" si="347"/>
        <v>45692</v>
      </c>
      <c r="C7431" s="785">
        <v>11</v>
      </c>
      <c r="D7431" s="786">
        <f>IFERROR((INDEX(METADATA!$T$2:$T$20,MATCH(B7431,METADATA!$S$2:$S$20,0))),0)</f>
        <v>0</v>
      </c>
      <c r="E7431" s="785" t="str">
        <f t="shared" si="348"/>
        <v>LO</v>
      </c>
      <c r="F7431" s="786">
        <f>VLOOKUP(C7431,METADATA!$A$5:$H$29,IF(E7431="HI",2,IF(E7431="LO",6,10))+IF(D7431=1,2,IF(D7431=7,1,(IF(WEEKDAY(B7431)=1,2,IF(WEEKDAY(B7431)=7,1,0))))))</f>
        <v>2</v>
      </c>
      <c r="G7431" s="786">
        <f>VLOOKUP(C7431,METADATA!$J$5:$Q$29,IF(E7431="HI",2,IF(E7431="LO",6,10))+IF(D7431=1,2,IF(D7431=7,1,(IF(WEEKDAY(B7431)=1,2,IF(WEEKDAY(B7431)=7,1,0))))))</f>
        <v>2</v>
      </c>
      <c r="H7431" s="787">
        <v>12997.75</v>
      </c>
      <c r="I7431" s="788">
        <v>7890.3926391601563</v>
      </c>
      <c r="K7431" s="795">
        <v>882.73749999999995</v>
      </c>
      <c r="M7431" s="798">
        <f t="shared" si="349"/>
        <v>15205.255705268912</v>
      </c>
      <c r="N7431" s="303"/>
      <c r="S7431" s="786">
        <v>0</v>
      </c>
      <c r="T7431" s="781">
        <f>VLOOKUP(C7431,METADATA!$J$5:$Q$29,IF(E7431="HI",2,IF(E7431="LO",6,10))+IF(S7431=1,2,IF(D7431=7,1,(IF(WEEKDAY(B7431)=1,2,IF(WEEKDAY(B7431)=7,1,0))))))</f>
        <v>2</v>
      </c>
      <c r="U7431" s="781">
        <f>VLOOKUP(C7431,METADATA!$A$5:$H$29,IF(E7431="HI",2,IF(E7431="LO",6,10))+IF(S7431=1,2,IF(D7431=7,1,(IF(WEEKDAY(B7431)=1,2,IF(WEEKDAY(B7431)=7,1,0))))))</f>
        <v>2</v>
      </c>
    </row>
    <row r="7432" spans="2:21" ht="13.95" customHeight="1" x14ac:dyDescent="0.25">
      <c r="B7432" s="784">
        <f t="shared" si="347"/>
        <v>45692</v>
      </c>
      <c r="C7432" s="785">
        <v>12</v>
      </c>
      <c r="D7432" s="786">
        <f>IFERROR((INDEX(METADATA!$T$2:$T$20,MATCH(B7432,METADATA!$S$2:$S$20,0))),0)</f>
        <v>0</v>
      </c>
      <c r="E7432" s="785" t="str">
        <f t="shared" si="348"/>
        <v>LO</v>
      </c>
      <c r="F7432" s="786">
        <f>VLOOKUP(C7432,METADATA!$A$5:$H$29,IF(E7432="HI",2,IF(E7432="LO",6,10))+IF(D7432=1,2,IF(D7432=7,1,(IF(WEEKDAY(B7432)=1,2,IF(WEEKDAY(B7432)=7,1,0))))))</f>
        <v>2</v>
      </c>
      <c r="G7432" s="786">
        <f>VLOOKUP(C7432,METADATA!$J$5:$Q$29,IF(E7432="HI",2,IF(E7432="LO",6,10))+IF(D7432=1,2,IF(D7432=7,1,(IF(WEEKDAY(B7432)=1,2,IF(WEEKDAY(B7432)=7,1,0))))))</f>
        <v>2</v>
      </c>
      <c r="H7432" s="787">
        <v>12913</v>
      </c>
      <c r="I7432" s="788">
        <v>8559.25</v>
      </c>
      <c r="K7432" s="795">
        <v>909.3125</v>
      </c>
      <c r="M7432" s="798">
        <f t="shared" si="349"/>
        <v>15492.137669234029</v>
      </c>
      <c r="N7432" s="303"/>
      <c r="S7432" s="786">
        <v>0</v>
      </c>
      <c r="T7432" s="781">
        <f>VLOOKUP(C7432,METADATA!$J$5:$Q$29,IF(E7432="HI",2,IF(E7432="LO",6,10))+IF(S7432=1,2,IF(D7432=7,1,(IF(WEEKDAY(B7432)=1,2,IF(WEEKDAY(B7432)=7,1,0))))))</f>
        <v>2</v>
      </c>
      <c r="U7432" s="781">
        <f>VLOOKUP(C7432,METADATA!$A$5:$H$29,IF(E7432="HI",2,IF(E7432="LO",6,10))+IF(S7432=1,2,IF(D7432=7,1,(IF(WEEKDAY(B7432)=1,2,IF(WEEKDAY(B7432)=7,1,0))))))</f>
        <v>2</v>
      </c>
    </row>
    <row r="7433" spans="2:21" ht="13.95" customHeight="1" x14ac:dyDescent="0.25">
      <c r="B7433" s="784">
        <f t="shared" si="347"/>
        <v>45692</v>
      </c>
      <c r="C7433" s="785">
        <v>13</v>
      </c>
      <c r="D7433" s="786">
        <f>IFERROR((INDEX(METADATA!$T$2:$T$20,MATCH(B7433,METADATA!$S$2:$S$20,0))),0)</f>
        <v>0</v>
      </c>
      <c r="E7433" s="785" t="str">
        <f t="shared" si="348"/>
        <v>LO</v>
      </c>
      <c r="F7433" s="786">
        <f>VLOOKUP(C7433,METADATA!$A$5:$H$29,IF(E7433="HI",2,IF(E7433="LO",6,10))+IF(D7433=1,2,IF(D7433=7,1,(IF(WEEKDAY(B7433)=1,2,IF(WEEKDAY(B7433)=7,1,0))))))</f>
        <v>2</v>
      </c>
      <c r="G7433" s="786">
        <f>VLOOKUP(C7433,METADATA!$J$5:$Q$29,IF(E7433="HI",2,IF(E7433="LO",6,10))+IF(D7433=1,2,IF(D7433=7,1,(IF(WEEKDAY(B7433)=1,2,IF(WEEKDAY(B7433)=7,1,0))))))</f>
        <v>2</v>
      </c>
      <c r="H7433" s="787">
        <v>12649.25</v>
      </c>
      <c r="I7433" s="788">
        <v>8496.900146484375</v>
      </c>
      <c r="K7433" s="795">
        <v>905.6</v>
      </c>
      <c r="M7433" s="798">
        <f t="shared" si="349"/>
        <v>15238.137604767395</v>
      </c>
      <c r="N7433" s="303"/>
      <c r="S7433" s="786">
        <v>0</v>
      </c>
      <c r="T7433" s="781">
        <f>VLOOKUP(C7433,METADATA!$J$5:$Q$29,IF(E7433="HI",2,IF(E7433="LO",6,10))+IF(S7433=1,2,IF(D7433=7,1,(IF(WEEKDAY(B7433)=1,2,IF(WEEKDAY(B7433)=7,1,0))))))</f>
        <v>2</v>
      </c>
      <c r="U7433" s="781">
        <f>VLOOKUP(C7433,METADATA!$A$5:$H$29,IF(E7433="HI",2,IF(E7433="LO",6,10))+IF(S7433=1,2,IF(D7433=7,1,(IF(WEEKDAY(B7433)=1,2,IF(WEEKDAY(B7433)=7,1,0))))))</f>
        <v>2</v>
      </c>
    </row>
    <row r="7434" spans="2:21" ht="13.95" customHeight="1" x14ac:dyDescent="0.25">
      <c r="B7434" s="784">
        <f t="shared" si="347"/>
        <v>45692</v>
      </c>
      <c r="C7434" s="785">
        <v>14</v>
      </c>
      <c r="D7434" s="786">
        <f>IFERROR((INDEX(METADATA!$T$2:$T$20,MATCH(B7434,METADATA!$S$2:$S$20,0))),0)</f>
        <v>0</v>
      </c>
      <c r="E7434" s="785" t="str">
        <f t="shared" si="348"/>
        <v>LO</v>
      </c>
      <c r="F7434" s="786">
        <f>VLOOKUP(C7434,METADATA!$A$5:$H$29,IF(E7434="HI",2,IF(E7434="LO",6,10))+IF(D7434=1,2,IF(D7434=7,1,(IF(WEEKDAY(B7434)=1,2,IF(WEEKDAY(B7434)=7,1,0))))))</f>
        <v>2</v>
      </c>
      <c r="G7434" s="786">
        <f>VLOOKUP(C7434,METADATA!$J$5:$Q$29,IF(E7434="HI",2,IF(E7434="LO",6,10))+IF(D7434=1,2,IF(D7434=7,1,(IF(WEEKDAY(B7434)=1,2,IF(WEEKDAY(B7434)=7,1,0))))))</f>
        <v>2</v>
      </c>
      <c r="H7434" s="787">
        <v>12569.25</v>
      </c>
      <c r="I7434" s="788">
        <v>8503.3750610351563</v>
      </c>
      <c r="K7434" s="795">
        <v>913.98749999999995</v>
      </c>
      <c r="M7434" s="798">
        <f t="shared" si="349"/>
        <v>15175.422003724794</v>
      </c>
      <c r="N7434" s="303"/>
      <c r="S7434" s="786">
        <v>0</v>
      </c>
      <c r="T7434" s="781">
        <f>VLOOKUP(C7434,METADATA!$J$5:$Q$29,IF(E7434="HI",2,IF(E7434="LO",6,10))+IF(S7434=1,2,IF(D7434=7,1,(IF(WEEKDAY(B7434)=1,2,IF(WEEKDAY(B7434)=7,1,0))))))</f>
        <v>2</v>
      </c>
      <c r="U7434" s="781">
        <f>VLOOKUP(C7434,METADATA!$A$5:$H$29,IF(E7434="HI",2,IF(E7434="LO",6,10))+IF(S7434=1,2,IF(D7434=7,1,(IF(WEEKDAY(B7434)=1,2,IF(WEEKDAY(B7434)=7,1,0))))))</f>
        <v>2</v>
      </c>
    </row>
    <row r="7435" spans="2:21" ht="13.95" customHeight="1" x14ac:dyDescent="0.25">
      <c r="B7435" s="784">
        <f t="shared" si="347"/>
        <v>45692</v>
      </c>
      <c r="C7435" s="785">
        <v>15</v>
      </c>
      <c r="D7435" s="786">
        <f>IFERROR((INDEX(METADATA!$T$2:$T$20,MATCH(B7435,METADATA!$S$2:$S$20,0))),0)</f>
        <v>0</v>
      </c>
      <c r="E7435" s="785" t="str">
        <f t="shared" si="348"/>
        <v>LO</v>
      </c>
      <c r="F7435" s="786">
        <f>VLOOKUP(C7435,METADATA!$A$5:$H$29,IF(E7435="HI",2,IF(E7435="LO",6,10))+IF(D7435=1,2,IF(D7435=7,1,(IF(WEEKDAY(B7435)=1,2,IF(WEEKDAY(B7435)=7,1,0))))))</f>
        <v>2</v>
      </c>
      <c r="G7435" s="786">
        <f>VLOOKUP(C7435,METADATA!$J$5:$Q$29,IF(E7435="HI",2,IF(E7435="LO",6,10))+IF(D7435=1,2,IF(D7435=7,1,(IF(WEEKDAY(B7435)=1,2,IF(WEEKDAY(B7435)=7,1,0))))))</f>
        <v>2</v>
      </c>
      <c r="H7435" s="787">
        <v>12645</v>
      </c>
      <c r="I7435" s="788">
        <v>8475.22509765625</v>
      </c>
      <c r="K7435" s="795">
        <v>902.26250000000005</v>
      </c>
      <c r="M7435" s="798">
        <f t="shared" si="349"/>
        <v>15222.531506156996</v>
      </c>
      <c r="N7435" s="303"/>
      <c r="S7435" s="786">
        <v>0</v>
      </c>
      <c r="T7435" s="781">
        <f>VLOOKUP(C7435,METADATA!$J$5:$Q$29,IF(E7435="HI",2,IF(E7435="LO",6,10))+IF(S7435=1,2,IF(D7435=7,1,(IF(WEEKDAY(B7435)=1,2,IF(WEEKDAY(B7435)=7,1,0))))))</f>
        <v>2</v>
      </c>
      <c r="U7435" s="781">
        <f>VLOOKUP(C7435,METADATA!$A$5:$H$29,IF(E7435="HI",2,IF(E7435="LO",6,10))+IF(S7435=1,2,IF(D7435=7,1,(IF(WEEKDAY(B7435)=1,2,IF(WEEKDAY(B7435)=7,1,0))))))</f>
        <v>2</v>
      </c>
    </row>
    <row r="7436" spans="2:21" ht="13.95" customHeight="1" x14ac:dyDescent="0.25">
      <c r="B7436" s="784">
        <f t="shared" si="347"/>
        <v>45692</v>
      </c>
      <c r="C7436" s="785">
        <v>16</v>
      </c>
      <c r="D7436" s="786">
        <f>IFERROR((INDEX(METADATA!$T$2:$T$20,MATCH(B7436,METADATA!$S$2:$S$20,0))),0)</f>
        <v>0</v>
      </c>
      <c r="E7436" s="785" t="str">
        <f t="shared" si="348"/>
        <v>LO</v>
      </c>
      <c r="F7436" s="786">
        <f>VLOOKUP(C7436,METADATA!$A$5:$H$29,IF(E7436="HI",2,IF(E7436="LO",6,10))+IF(D7436=1,2,IF(D7436=7,1,(IF(WEEKDAY(B7436)=1,2,IF(WEEKDAY(B7436)=7,1,0))))))</f>
        <v>2</v>
      </c>
      <c r="G7436" s="786">
        <f>VLOOKUP(C7436,METADATA!$J$5:$Q$29,IF(E7436="HI",2,IF(E7436="LO",6,10))+IF(D7436=1,2,IF(D7436=7,1,(IF(WEEKDAY(B7436)=1,2,IF(WEEKDAY(B7436)=7,1,0))))))</f>
        <v>2</v>
      </c>
      <c r="H7436" s="787">
        <v>13247.25</v>
      </c>
      <c r="I7436" s="788">
        <v>8482.8001708984375</v>
      </c>
      <c r="K7436" s="795">
        <v>933.76250000000005</v>
      </c>
      <c r="M7436" s="798">
        <f t="shared" si="349"/>
        <v>15730.465069472502</v>
      </c>
      <c r="N7436" s="303"/>
      <c r="S7436" s="786">
        <v>0</v>
      </c>
      <c r="T7436" s="781">
        <f>VLOOKUP(C7436,METADATA!$J$5:$Q$29,IF(E7436="HI",2,IF(E7436="LO",6,10))+IF(S7436=1,2,IF(D7436=7,1,(IF(WEEKDAY(B7436)=1,2,IF(WEEKDAY(B7436)=7,1,0))))))</f>
        <v>2</v>
      </c>
      <c r="U7436" s="781">
        <f>VLOOKUP(C7436,METADATA!$A$5:$H$29,IF(E7436="HI",2,IF(E7436="LO",6,10))+IF(S7436=1,2,IF(D7436=7,1,(IF(WEEKDAY(B7436)=1,2,IF(WEEKDAY(B7436)=7,1,0))))))</f>
        <v>2</v>
      </c>
    </row>
    <row r="7437" spans="2:21" ht="13.95" customHeight="1" x14ac:dyDescent="0.25">
      <c r="B7437" s="784">
        <f t="shared" si="347"/>
        <v>45692</v>
      </c>
      <c r="C7437" s="785">
        <v>17</v>
      </c>
      <c r="D7437" s="786">
        <f>IFERROR((INDEX(METADATA!$T$2:$T$20,MATCH(B7437,METADATA!$S$2:$S$20,0))),0)</f>
        <v>0</v>
      </c>
      <c r="E7437" s="785" t="str">
        <f t="shared" si="348"/>
        <v>LO</v>
      </c>
      <c r="F7437" s="786">
        <f>VLOOKUP(C7437,METADATA!$A$5:$H$29,IF(E7437="HI",2,IF(E7437="LO",6,10))+IF(D7437=1,2,IF(D7437=7,1,(IF(WEEKDAY(B7437)=1,2,IF(WEEKDAY(B7437)=7,1,0))))))</f>
        <v>2</v>
      </c>
      <c r="G7437" s="786">
        <f>VLOOKUP(C7437,METADATA!$J$5:$Q$29,IF(E7437="HI",2,IF(E7437="LO",6,10))+IF(D7437=1,2,IF(D7437=7,1,(IF(WEEKDAY(B7437)=1,2,IF(WEEKDAY(B7437)=7,1,0))))))</f>
        <v>2</v>
      </c>
      <c r="H7437" s="787">
        <v>13830.25</v>
      </c>
      <c r="I7437" s="788">
        <v>8608.9501953125</v>
      </c>
      <c r="K7437" s="795">
        <v>0</v>
      </c>
      <c r="M7437" s="798">
        <f t="shared" si="349"/>
        <v>16290.789990908088</v>
      </c>
      <c r="N7437" s="303"/>
      <c r="S7437" s="786">
        <v>0</v>
      </c>
      <c r="T7437" s="781">
        <f>VLOOKUP(C7437,METADATA!$J$5:$Q$29,IF(E7437="HI",2,IF(E7437="LO",6,10))+IF(S7437=1,2,IF(D7437=7,1,(IF(WEEKDAY(B7437)=1,2,IF(WEEKDAY(B7437)=7,1,0))))))</f>
        <v>2</v>
      </c>
      <c r="U7437" s="781">
        <f>VLOOKUP(C7437,METADATA!$A$5:$H$29,IF(E7437="HI",2,IF(E7437="LO",6,10))+IF(S7437=1,2,IF(D7437=7,1,(IF(WEEKDAY(B7437)=1,2,IF(WEEKDAY(B7437)=7,1,0))))))</f>
        <v>2</v>
      </c>
    </row>
    <row r="7438" spans="2:21" ht="13.95" customHeight="1" x14ac:dyDescent="0.25">
      <c r="B7438" s="784">
        <f t="shared" si="347"/>
        <v>45692</v>
      </c>
      <c r="C7438" s="785">
        <v>18</v>
      </c>
      <c r="D7438" s="786">
        <f>IFERROR((INDEX(METADATA!$T$2:$T$20,MATCH(B7438,METADATA!$S$2:$S$20,0))),0)</f>
        <v>0</v>
      </c>
      <c r="E7438" s="785" t="str">
        <f t="shared" si="348"/>
        <v>LO</v>
      </c>
      <c r="F7438" s="786">
        <f>VLOOKUP(C7438,METADATA!$A$5:$H$29,IF(E7438="HI",2,IF(E7438="LO",6,10))+IF(D7438=1,2,IF(D7438=7,1,(IF(WEEKDAY(B7438)=1,2,IF(WEEKDAY(B7438)=7,1,0))))))</f>
        <v>1</v>
      </c>
      <c r="G7438" s="786">
        <f>VLOOKUP(C7438,METADATA!$J$5:$Q$29,IF(E7438="HI",2,IF(E7438="LO",6,10))+IF(D7438=1,2,IF(D7438=7,1,(IF(WEEKDAY(B7438)=1,2,IF(WEEKDAY(B7438)=7,1,0))))))</f>
        <v>1</v>
      </c>
      <c r="H7438" s="787">
        <v>14647.25</v>
      </c>
      <c r="I7438" s="788">
        <v>8702.35009765625</v>
      </c>
      <c r="K7438" s="795">
        <v>0</v>
      </c>
      <c r="M7438" s="798">
        <f t="shared" si="349"/>
        <v>17037.395041046555</v>
      </c>
      <c r="N7438" s="303"/>
      <c r="S7438" s="786">
        <v>0</v>
      </c>
      <c r="T7438" s="781">
        <f>VLOOKUP(C7438,METADATA!$J$5:$Q$29,IF(E7438="HI",2,IF(E7438="LO",6,10))+IF(S7438=1,2,IF(D7438=7,1,(IF(WEEKDAY(B7438)=1,2,IF(WEEKDAY(B7438)=7,1,0))))))</f>
        <v>1</v>
      </c>
      <c r="U7438" s="781">
        <f>VLOOKUP(C7438,METADATA!$A$5:$H$29,IF(E7438="HI",2,IF(E7438="LO",6,10))+IF(S7438=1,2,IF(D7438=7,1,(IF(WEEKDAY(B7438)=1,2,IF(WEEKDAY(B7438)=7,1,0))))))</f>
        <v>1</v>
      </c>
    </row>
    <row r="7439" spans="2:21" ht="13.95" customHeight="1" x14ac:dyDescent="0.25">
      <c r="B7439" s="784">
        <f t="shared" si="347"/>
        <v>45692</v>
      </c>
      <c r="C7439" s="785">
        <v>19</v>
      </c>
      <c r="D7439" s="786">
        <f>IFERROR((INDEX(METADATA!$T$2:$T$20,MATCH(B7439,METADATA!$S$2:$S$20,0))),0)</f>
        <v>0</v>
      </c>
      <c r="E7439" s="785" t="str">
        <f t="shared" si="348"/>
        <v>LO</v>
      </c>
      <c r="F7439" s="786">
        <f>VLOOKUP(C7439,METADATA!$A$5:$H$29,IF(E7439="HI",2,IF(E7439="LO",6,10))+IF(D7439=1,2,IF(D7439=7,1,(IF(WEEKDAY(B7439)=1,2,IF(WEEKDAY(B7439)=7,1,0))))))</f>
        <v>1</v>
      </c>
      <c r="G7439" s="786">
        <f>VLOOKUP(C7439,METADATA!$J$5:$Q$29,IF(E7439="HI",2,IF(E7439="LO",6,10))+IF(D7439=1,2,IF(D7439=7,1,(IF(WEEKDAY(B7439)=1,2,IF(WEEKDAY(B7439)=7,1,0))))))</f>
        <v>1</v>
      </c>
      <c r="H7439" s="787">
        <v>13267</v>
      </c>
      <c r="I7439" s="788">
        <v>8607.1249389648438</v>
      </c>
      <c r="K7439" s="795">
        <v>0</v>
      </c>
      <c r="M7439" s="798">
        <f t="shared" si="349"/>
        <v>15814.420277548923</v>
      </c>
      <c r="N7439" s="303"/>
      <c r="S7439" s="786">
        <v>0</v>
      </c>
      <c r="T7439" s="781">
        <f>VLOOKUP(C7439,METADATA!$J$5:$Q$29,IF(E7439="HI",2,IF(E7439="LO",6,10))+IF(S7439=1,2,IF(D7439=7,1,(IF(WEEKDAY(B7439)=1,2,IF(WEEKDAY(B7439)=7,1,0))))))</f>
        <v>1</v>
      </c>
      <c r="U7439" s="781">
        <f>VLOOKUP(C7439,METADATA!$A$5:$H$29,IF(E7439="HI",2,IF(E7439="LO",6,10))+IF(S7439=1,2,IF(D7439=7,1,(IF(WEEKDAY(B7439)=1,2,IF(WEEKDAY(B7439)=7,1,0))))))</f>
        <v>1</v>
      </c>
    </row>
    <row r="7440" spans="2:21" ht="13.95" customHeight="1" x14ac:dyDescent="0.25">
      <c r="B7440" s="784">
        <f t="shared" si="347"/>
        <v>45692</v>
      </c>
      <c r="C7440" s="785">
        <v>20</v>
      </c>
      <c r="D7440" s="786">
        <f>IFERROR((INDEX(METADATA!$T$2:$T$20,MATCH(B7440,METADATA!$S$2:$S$20,0))),0)</f>
        <v>0</v>
      </c>
      <c r="E7440" s="785" t="str">
        <f t="shared" si="348"/>
        <v>LO</v>
      </c>
      <c r="F7440" s="786">
        <f>VLOOKUP(C7440,METADATA!$A$5:$H$29,IF(E7440="HI",2,IF(E7440="LO",6,10))+IF(D7440=1,2,IF(D7440=7,1,(IF(WEEKDAY(B7440)=1,2,IF(WEEKDAY(B7440)=7,1,0))))))</f>
        <v>1</v>
      </c>
      <c r="G7440" s="786">
        <f>VLOOKUP(C7440,METADATA!$J$5:$Q$29,IF(E7440="HI",2,IF(E7440="LO",6,10))+IF(D7440=1,2,IF(D7440=7,1,(IF(WEEKDAY(B7440)=1,2,IF(WEEKDAY(B7440)=7,1,0))))))</f>
        <v>2</v>
      </c>
      <c r="H7440" s="787">
        <v>11587.5</v>
      </c>
      <c r="I7440" s="788">
        <v>8677.1000366210938</v>
      </c>
      <c r="K7440" s="795">
        <v>0</v>
      </c>
      <c r="M7440" s="798">
        <f t="shared" si="349"/>
        <v>14476.264065549847</v>
      </c>
      <c r="N7440" s="303"/>
      <c r="S7440" s="786">
        <v>0</v>
      </c>
      <c r="T7440" s="781">
        <f>VLOOKUP(C7440,METADATA!$J$5:$Q$29,IF(E7440="HI",2,IF(E7440="LO",6,10))+IF(S7440=1,2,IF(D7440=7,1,(IF(WEEKDAY(B7440)=1,2,IF(WEEKDAY(B7440)=7,1,0))))))</f>
        <v>2</v>
      </c>
      <c r="U7440" s="781">
        <f>VLOOKUP(C7440,METADATA!$A$5:$H$29,IF(E7440="HI",2,IF(E7440="LO",6,10))+IF(S7440=1,2,IF(D7440=7,1,(IF(WEEKDAY(B7440)=1,2,IF(WEEKDAY(B7440)=7,1,0))))))</f>
        <v>1</v>
      </c>
    </row>
    <row r="7441" spans="2:21" ht="13.95" customHeight="1" x14ac:dyDescent="0.25">
      <c r="B7441" s="784">
        <f t="shared" si="347"/>
        <v>45692</v>
      </c>
      <c r="C7441" s="785">
        <v>21</v>
      </c>
      <c r="D7441" s="786">
        <f>IFERROR((INDEX(METADATA!$T$2:$T$20,MATCH(B7441,METADATA!$S$2:$S$20,0))),0)</f>
        <v>0</v>
      </c>
      <c r="E7441" s="785" t="str">
        <f t="shared" si="348"/>
        <v>LO</v>
      </c>
      <c r="F7441" s="786">
        <f>VLOOKUP(C7441,METADATA!$A$5:$H$29,IF(E7441="HI",2,IF(E7441="LO",6,10))+IF(D7441=1,2,IF(D7441=7,1,(IF(WEEKDAY(B7441)=1,2,IF(WEEKDAY(B7441)=7,1,0))))))</f>
        <v>2</v>
      </c>
      <c r="G7441" s="786">
        <f>VLOOKUP(C7441,METADATA!$J$5:$Q$29,IF(E7441="HI",2,IF(E7441="LO",6,10))+IF(D7441=1,2,IF(D7441=7,1,(IF(WEEKDAY(B7441)=1,2,IF(WEEKDAY(B7441)=7,1,0))))))</f>
        <v>2</v>
      </c>
      <c r="H7441" s="787">
        <v>10451.25</v>
      </c>
      <c r="I7441" s="788">
        <v>8880.824951171875</v>
      </c>
      <c r="K7441" s="795">
        <v>0</v>
      </c>
      <c r="M7441" s="798">
        <f t="shared" si="349"/>
        <v>13714.870702119541</v>
      </c>
      <c r="N7441" s="303"/>
      <c r="S7441" s="786">
        <v>0</v>
      </c>
      <c r="T7441" s="781">
        <f>VLOOKUP(C7441,METADATA!$J$5:$Q$29,IF(E7441="HI",2,IF(E7441="LO",6,10))+IF(S7441=1,2,IF(D7441=7,1,(IF(WEEKDAY(B7441)=1,2,IF(WEEKDAY(B7441)=7,1,0))))))</f>
        <v>2</v>
      </c>
      <c r="U7441" s="781">
        <f>VLOOKUP(C7441,METADATA!$A$5:$H$29,IF(E7441="HI",2,IF(E7441="LO",6,10))+IF(S7441=1,2,IF(D7441=7,1,(IF(WEEKDAY(B7441)=1,2,IF(WEEKDAY(B7441)=7,1,0))))))</f>
        <v>2</v>
      </c>
    </row>
    <row r="7442" spans="2:21" ht="13.95" customHeight="1" x14ac:dyDescent="0.25">
      <c r="B7442" s="784">
        <f t="shared" si="347"/>
        <v>45692</v>
      </c>
      <c r="C7442" s="785">
        <v>22</v>
      </c>
      <c r="D7442" s="786">
        <f>IFERROR((INDEX(METADATA!$T$2:$T$20,MATCH(B7442,METADATA!$S$2:$S$20,0))),0)</f>
        <v>0</v>
      </c>
      <c r="E7442" s="785" t="str">
        <f t="shared" si="348"/>
        <v>LO</v>
      </c>
      <c r="F7442" s="786">
        <f>VLOOKUP(C7442,METADATA!$A$5:$H$29,IF(E7442="HI",2,IF(E7442="LO",6,10))+IF(D7442=1,2,IF(D7442=7,1,(IF(WEEKDAY(B7442)=1,2,IF(WEEKDAY(B7442)=7,1,0))))))</f>
        <v>3</v>
      </c>
      <c r="G7442" s="786">
        <f>VLOOKUP(C7442,METADATA!$J$5:$Q$29,IF(E7442="HI",2,IF(E7442="LO",6,10))+IF(D7442=1,2,IF(D7442=7,1,(IF(WEEKDAY(B7442)=1,2,IF(WEEKDAY(B7442)=7,1,0))))))</f>
        <v>3</v>
      </c>
      <c r="H7442" s="787">
        <v>9499.75</v>
      </c>
      <c r="I7442" s="788">
        <v>8861.625</v>
      </c>
      <c r="K7442" s="795">
        <v>0</v>
      </c>
      <c r="M7442" s="798">
        <f t="shared" si="349"/>
        <v>12991.291225398843</v>
      </c>
      <c r="N7442" s="303"/>
      <c r="S7442" s="786">
        <v>0</v>
      </c>
      <c r="T7442" s="781">
        <f>VLOOKUP(C7442,METADATA!$J$5:$Q$29,IF(E7442="HI",2,IF(E7442="LO",6,10))+IF(S7442=1,2,IF(D7442=7,1,(IF(WEEKDAY(B7442)=1,2,IF(WEEKDAY(B7442)=7,1,0))))))</f>
        <v>3</v>
      </c>
      <c r="U7442" s="781">
        <f>VLOOKUP(C7442,METADATA!$A$5:$H$29,IF(E7442="HI",2,IF(E7442="LO",6,10))+IF(S7442=1,2,IF(D7442=7,1,(IF(WEEKDAY(B7442)=1,2,IF(WEEKDAY(B7442)=7,1,0))))))</f>
        <v>3</v>
      </c>
    </row>
    <row r="7443" spans="2:21" ht="13.95" customHeight="1" x14ac:dyDescent="0.25">
      <c r="B7443" s="784">
        <f t="shared" si="347"/>
        <v>45692</v>
      </c>
      <c r="C7443" s="785">
        <v>23</v>
      </c>
      <c r="D7443" s="786">
        <f>IFERROR((INDEX(METADATA!$T$2:$T$20,MATCH(B7443,METADATA!$S$2:$S$20,0))),0)</f>
        <v>0</v>
      </c>
      <c r="E7443" s="785" t="str">
        <f t="shared" si="348"/>
        <v>LO</v>
      </c>
      <c r="F7443" s="786">
        <f>VLOOKUP(C7443,METADATA!$A$5:$H$29,IF(E7443="HI",2,IF(E7443="LO",6,10))+IF(D7443=1,2,IF(D7443=7,1,(IF(WEEKDAY(B7443)=1,2,IF(WEEKDAY(B7443)=7,1,0))))))</f>
        <v>3</v>
      </c>
      <c r="G7443" s="786">
        <f>VLOOKUP(C7443,METADATA!$J$5:$Q$29,IF(E7443="HI",2,IF(E7443="LO",6,10))+IF(D7443=1,2,IF(D7443=7,1,(IF(WEEKDAY(B7443)=1,2,IF(WEEKDAY(B7443)=7,1,0))))))</f>
        <v>3</v>
      </c>
      <c r="H7443" s="787">
        <v>8625.5</v>
      </c>
      <c r="I7443" s="788">
        <v>7595.875</v>
      </c>
      <c r="K7443" s="795">
        <v>0</v>
      </c>
      <c r="M7443" s="798">
        <f t="shared" si="349"/>
        <v>11493.327075552361</v>
      </c>
      <c r="N7443" s="303"/>
      <c r="S7443" s="786">
        <v>0</v>
      </c>
      <c r="T7443" s="781">
        <f>VLOOKUP(C7443,METADATA!$J$5:$Q$29,IF(E7443="HI",2,IF(E7443="LO",6,10))+IF(S7443=1,2,IF(D7443=7,1,(IF(WEEKDAY(B7443)=1,2,IF(WEEKDAY(B7443)=7,1,0))))))</f>
        <v>3</v>
      </c>
      <c r="U7443" s="781">
        <f>VLOOKUP(C7443,METADATA!$A$5:$H$29,IF(E7443="HI",2,IF(E7443="LO",6,10))+IF(S7443=1,2,IF(D7443=7,1,(IF(WEEKDAY(B7443)=1,2,IF(WEEKDAY(B7443)=7,1,0))))))</f>
        <v>3</v>
      </c>
    </row>
    <row r="7444" spans="2:21" ht="13.95" customHeight="1" x14ac:dyDescent="0.25">
      <c r="B7444" s="784">
        <f t="shared" si="347"/>
        <v>45693</v>
      </c>
      <c r="C7444" s="785">
        <v>0</v>
      </c>
      <c r="D7444" s="786">
        <f>IFERROR((INDEX(METADATA!$T$2:$T$20,MATCH(B7444,METADATA!$S$2:$S$20,0))),0)</f>
        <v>0</v>
      </c>
      <c r="E7444" s="785" t="str">
        <f t="shared" si="348"/>
        <v>LO</v>
      </c>
      <c r="F7444" s="786">
        <f>VLOOKUP(C7444,METADATA!$A$5:$H$29,IF(E7444="HI",2,IF(E7444="LO",6,10))+IF(D7444=1,2,IF(D7444=7,1,(IF(WEEKDAY(B7444)=1,2,IF(WEEKDAY(B7444)=7,1,0))))))</f>
        <v>3</v>
      </c>
      <c r="G7444" s="786">
        <f>VLOOKUP(C7444,METADATA!$J$5:$Q$29,IF(E7444="HI",2,IF(E7444="LO",6,10))+IF(D7444=1,2,IF(D7444=7,1,(IF(WEEKDAY(B7444)=1,2,IF(WEEKDAY(B7444)=7,1,0))))))</f>
        <v>3</v>
      </c>
      <c r="H7444" s="787">
        <v>8118.5</v>
      </c>
      <c r="I7444" s="788">
        <v>5469.5999755859375</v>
      </c>
      <c r="K7444" s="795">
        <v>0</v>
      </c>
      <c r="M7444" s="798">
        <f t="shared" si="349"/>
        <v>9789.1044607221193</v>
      </c>
      <c r="N7444" s="303"/>
      <c r="S7444" s="786">
        <v>0</v>
      </c>
      <c r="T7444" s="781">
        <f>VLOOKUP(C7444,METADATA!$J$5:$Q$29,IF(E7444="HI",2,IF(E7444="LO",6,10))+IF(S7444=1,2,IF(D7444=7,1,(IF(WEEKDAY(B7444)=1,2,IF(WEEKDAY(B7444)=7,1,0))))))</f>
        <v>3</v>
      </c>
      <c r="U7444" s="781">
        <f>VLOOKUP(C7444,METADATA!$A$5:$H$29,IF(E7444="HI",2,IF(E7444="LO",6,10))+IF(S7444=1,2,IF(D7444=7,1,(IF(WEEKDAY(B7444)=1,2,IF(WEEKDAY(B7444)=7,1,0))))))</f>
        <v>3</v>
      </c>
    </row>
    <row r="7445" spans="2:21" ht="13.95" customHeight="1" x14ac:dyDescent="0.25">
      <c r="B7445" s="784">
        <f t="shared" si="347"/>
        <v>45693</v>
      </c>
      <c r="C7445" s="785">
        <v>1</v>
      </c>
      <c r="D7445" s="786">
        <f>IFERROR((INDEX(METADATA!$T$2:$T$20,MATCH(B7445,METADATA!$S$2:$S$20,0))),0)</f>
        <v>0</v>
      </c>
      <c r="E7445" s="785" t="str">
        <f t="shared" si="348"/>
        <v>LO</v>
      </c>
      <c r="F7445" s="786">
        <f>VLOOKUP(C7445,METADATA!$A$5:$H$29,IF(E7445="HI",2,IF(E7445="LO",6,10))+IF(D7445=1,2,IF(D7445=7,1,(IF(WEEKDAY(B7445)=1,2,IF(WEEKDAY(B7445)=7,1,0))))))</f>
        <v>3</v>
      </c>
      <c r="G7445" s="786">
        <f>VLOOKUP(C7445,METADATA!$J$5:$Q$29,IF(E7445="HI",2,IF(E7445="LO",6,10))+IF(D7445=1,2,IF(D7445=7,1,(IF(WEEKDAY(B7445)=1,2,IF(WEEKDAY(B7445)=7,1,0))))))</f>
        <v>3</v>
      </c>
      <c r="H7445" s="787">
        <v>7837.75</v>
      </c>
      <c r="I7445" s="788">
        <v>5409.1249389648438</v>
      </c>
      <c r="K7445" s="795">
        <v>0</v>
      </c>
      <c r="M7445" s="798">
        <f t="shared" si="349"/>
        <v>9523.0750111416965</v>
      </c>
      <c r="N7445" s="303"/>
      <c r="S7445" s="786">
        <v>0</v>
      </c>
      <c r="T7445" s="781">
        <f>VLOOKUP(C7445,METADATA!$J$5:$Q$29,IF(E7445="HI",2,IF(E7445="LO",6,10))+IF(S7445=1,2,IF(D7445=7,1,(IF(WEEKDAY(B7445)=1,2,IF(WEEKDAY(B7445)=7,1,0))))))</f>
        <v>3</v>
      </c>
      <c r="U7445" s="781">
        <f>VLOOKUP(C7445,METADATA!$A$5:$H$29,IF(E7445="HI",2,IF(E7445="LO",6,10))+IF(S7445=1,2,IF(D7445=7,1,(IF(WEEKDAY(B7445)=1,2,IF(WEEKDAY(B7445)=7,1,0))))))</f>
        <v>3</v>
      </c>
    </row>
    <row r="7446" spans="2:21" ht="13.95" customHeight="1" x14ac:dyDescent="0.25">
      <c r="B7446" s="784">
        <f t="shared" si="347"/>
        <v>45693</v>
      </c>
      <c r="C7446" s="785">
        <v>2</v>
      </c>
      <c r="D7446" s="786">
        <f>IFERROR((INDEX(METADATA!$T$2:$T$20,MATCH(B7446,METADATA!$S$2:$S$20,0))),0)</f>
        <v>0</v>
      </c>
      <c r="E7446" s="785" t="str">
        <f t="shared" si="348"/>
        <v>LO</v>
      </c>
      <c r="F7446" s="786">
        <f>VLOOKUP(C7446,METADATA!$A$5:$H$29,IF(E7446="HI",2,IF(E7446="LO",6,10))+IF(D7446=1,2,IF(D7446=7,1,(IF(WEEKDAY(B7446)=1,2,IF(WEEKDAY(B7446)=7,1,0))))))</f>
        <v>3</v>
      </c>
      <c r="G7446" s="786">
        <f>VLOOKUP(C7446,METADATA!$J$5:$Q$29,IF(E7446="HI",2,IF(E7446="LO",6,10))+IF(D7446=1,2,IF(D7446=7,1,(IF(WEEKDAY(B7446)=1,2,IF(WEEKDAY(B7446)=7,1,0))))))</f>
        <v>3</v>
      </c>
      <c r="H7446" s="787">
        <v>7708.75</v>
      </c>
      <c r="I7446" s="788">
        <v>6881.4749145507813</v>
      </c>
      <c r="K7446" s="795">
        <v>0</v>
      </c>
      <c r="M7446" s="798">
        <f t="shared" si="349"/>
        <v>10333.417806422602</v>
      </c>
      <c r="N7446" s="303"/>
      <c r="S7446" s="786">
        <v>0</v>
      </c>
      <c r="T7446" s="781">
        <f>VLOOKUP(C7446,METADATA!$J$5:$Q$29,IF(E7446="HI",2,IF(E7446="LO",6,10))+IF(S7446=1,2,IF(D7446=7,1,(IF(WEEKDAY(B7446)=1,2,IF(WEEKDAY(B7446)=7,1,0))))))</f>
        <v>3</v>
      </c>
      <c r="U7446" s="781">
        <f>VLOOKUP(C7446,METADATA!$A$5:$H$29,IF(E7446="HI",2,IF(E7446="LO",6,10))+IF(S7446=1,2,IF(D7446=7,1,(IF(WEEKDAY(B7446)=1,2,IF(WEEKDAY(B7446)=7,1,0))))))</f>
        <v>3</v>
      </c>
    </row>
    <row r="7447" spans="2:21" ht="13.95" customHeight="1" x14ac:dyDescent="0.25">
      <c r="B7447" s="784">
        <f t="shared" si="347"/>
        <v>45693</v>
      </c>
      <c r="C7447" s="785">
        <v>3</v>
      </c>
      <c r="D7447" s="786">
        <f>IFERROR((INDEX(METADATA!$T$2:$T$20,MATCH(B7447,METADATA!$S$2:$S$20,0))),0)</f>
        <v>0</v>
      </c>
      <c r="E7447" s="785" t="str">
        <f t="shared" si="348"/>
        <v>LO</v>
      </c>
      <c r="F7447" s="786">
        <f>VLOOKUP(C7447,METADATA!$A$5:$H$29,IF(E7447="HI",2,IF(E7447="LO",6,10))+IF(D7447=1,2,IF(D7447=7,1,(IF(WEEKDAY(B7447)=1,2,IF(WEEKDAY(B7447)=7,1,0))))))</f>
        <v>3</v>
      </c>
      <c r="G7447" s="786">
        <f>VLOOKUP(C7447,METADATA!$J$5:$Q$29,IF(E7447="HI",2,IF(E7447="LO",6,10))+IF(D7447=1,2,IF(D7447=7,1,(IF(WEEKDAY(B7447)=1,2,IF(WEEKDAY(B7447)=7,1,0))))))</f>
        <v>3</v>
      </c>
      <c r="H7447" s="787">
        <v>7893.5</v>
      </c>
      <c r="I7447" s="788">
        <v>8600.1700439453125</v>
      </c>
      <c r="K7447" s="795">
        <v>0</v>
      </c>
      <c r="M7447" s="798">
        <f t="shared" si="349"/>
        <v>11673.485642034015</v>
      </c>
      <c r="N7447" s="303"/>
      <c r="S7447" s="786">
        <v>0</v>
      </c>
      <c r="T7447" s="781">
        <f>VLOOKUP(C7447,METADATA!$J$5:$Q$29,IF(E7447="HI",2,IF(E7447="LO",6,10))+IF(S7447=1,2,IF(D7447=7,1,(IF(WEEKDAY(B7447)=1,2,IF(WEEKDAY(B7447)=7,1,0))))))</f>
        <v>3</v>
      </c>
      <c r="U7447" s="781">
        <f>VLOOKUP(C7447,METADATA!$A$5:$H$29,IF(E7447="HI",2,IF(E7447="LO",6,10))+IF(S7447=1,2,IF(D7447=7,1,(IF(WEEKDAY(B7447)=1,2,IF(WEEKDAY(B7447)=7,1,0))))))</f>
        <v>3</v>
      </c>
    </row>
    <row r="7448" spans="2:21" ht="13.95" customHeight="1" x14ac:dyDescent="0.25">
      <c r="B7448" s="784">
        <f t="shared" si="347"/>
        <v>45693</v>
      </c>
      <c r="C7448" s="785">
        <v>4</v>
      </c>
      <c r="D7448" s="786">
        <f>IFERROR((INDEX(METADATA!$T$2:$T$20,MATCH(B7448,METADATA!$S$2:$S$20,0))),0)</f>
        <v>0</v>
      </c>
      <c r="E7448" s="785" t="str">
        <f t="shared" si="348"/>
        <v>LO</v>
      </c>
      <c r="F7448" s="786">
        <f>VLOOKUP(C7448,METADATA!$A$5:$H$29,IF(E7448="HI",2,IF(E7448="LO",6,10))+IF(D7448=1,2,IF(D7448=7,1,(IF(WEEKDAY(B7448)=1,2,IF(WEEKDAY(B7448)=7,1,0))))))</f>
        <v>3</v>
      </c>
      <c r="G7448" s="786">
        <f>VLOOKUP(C7448,METADATA!$J$5:$Q$29,IF(E7448="HI",2,IF(E7448="LO",6,10))+IF(D7448=1,2,IF(D7448=7,1,(IF(WEEKDAY(B7448)=1,2,IF(WEEKDAY(B7448)=7,1,0))))))</f>
        <v>3</v>
      </c>
      <c r="H7448" s="787">
        <v>8158.5</v>
      </c>
      <c r="I7448" s="788">
        <v>8597.3501586914063</v>
      </c>
      <c r="K7448" s="795">
        <v>870.51250000000005</v>
      </c>
      <c r="M7448" s="798">
        <f t="shared" si="349"/>
        <v>11852.238269675106</v>
      </c>
      <c r="N7448" s="303"/>
      <c r="S7448" s="786">
        <v>0</v>
      </c>
      <c r="T7448" s="781">
        <f>VLOOKUP(C7448,METADATA!$J$5:$Q$29,IF(E7448="HI",2,IF(E7448="LO",6,10))+IF(S7448=1,2,IF(D7448=7,1,(IF(WEEKDAY(B7448)=1,2,IF(WEEKDAY(B7448)=7,1,0))))))</f>
        <v>3</v>
      </c>
      <c r="U7448" s="781">
        <f>VLOOKUP(C7448,METADATA!$A$5:$H$29,IF(E7448="HI",2,IF(E7448="LO",6,10))+IF(S7448=1,2,IF(D7448=7,1,(IF(WEEKDAY(B7448)=1,2,IF(WEEKDAY(B7448)=7,1,0))))))</f>
        <v>3</v>
      </c>
    </row>
    <row r="7449" spans="2:21" ht="13.95" customHeight="1" x14ac:dyDescent="0.25">
      <c r="B7449" s="784">
        <f t="shared" si="347"/>
        <v>45693</v>
      </c>
      <c r="C7449" s="785">
        <v>5</v>
      </c>
      <c r="D7449" s="786">
        <f>IFERROR((INDEX(METADATA!$T$2:$T$20,MATCH(B7449,METADATA!$S$2:$S$20,0))),0)</f>
        <v>0</v>
      </c>
      <c r="E7449" s="785" t="str">
        <f t="shared" si="348"/>
        <v>LO</v>
      </c>
      <c r="F7449" s="786">
        <f>VLOOKUP(C7449,METADATA!$A$5:$H$29,IF(E7449="HI",2,IF(E7449="LO",6,10))+IF(D7449=1,2,IF(D7449=7,1,(IF(WEEKDAY(B7449)=1,2,IF(WEEKDAY(B7449)=7,1,0))))))</f>
        <v>3</v>
      </c>
      <c r="G7449" s="786">
        <f>VLOOKUP(C7449,METADATA!$J$5:$Q$29,IF(E7449="HI",2,IF(E7449="LO",6,10))+IF(D7449=1,2,IF(D7449=7,1,(IF(WEEKDAY(B7449)=1,2,IF(WEEKDAY(B7449)=7,1,0))))))</f>
        <v>3</v>
      </c>
      <c r="H7449" s="787">
        <v>8612</v>
      </c>
      <c r="I7449" s="788">
        <v>8546.2999267578125</v>
      </c>
      <c r="K7449" s="795">
        <v>865.8125</v>
      </c>
      <c r="M7449" s="798">
        <f t="shared" si="349"/>
        <v>12132.839174657372</v>
      </c>
      <c r="N7449" s="303"/>
      <c r="S7449" s="786">
        <v>0</v>
      </c>
      <c r="T7449" s="781">
        <f>VLOOKUP(C7449,METADATA!$J$5:$Q$29,IF(E7449="HI",2,IF(E7449="LO",6,10))+IF(S7449=1,2,IF(D7449=7,1,(IF(WEEKDAY(B7449)=1,2,IF(WEEKDAY(B7449)=7,1,0))))))</f>
        <v>3</v>
      </c>
      <c r="U7449" s="781">
        <f>VLOOKUP(C7449,METADATA!$A$5:$H$29,IF(E7449="HI",2,IF(E7449="LO",6,10))+IF(S7449=1,2,IF(D7449=7,1,(IF(WEEKDAY(B7449)=1,2,IF(WEEKDAY(B7449)=7,1,0))))))</f>
        <v>3</v>
      </c>
    </row>
    <row r="7450" spans="2:21" ht="13.95" customHeight="1" x14ac:dyDescent="0.25">
      <c r="B7450" s="784">
        <f t="shared" si="347"/>
        <v>45693</v>
      </c>
      <c r="C7450" s="785">
        <v>6</v>
      </c>
      <c r="D7450" s="786">
        <f>IFERROR((INDEX(METADATA!$T$2:$T$20,MATCH(B7450,METADATA!$S$2:$S$20,0))),0)</f>
        <v>0</v>
      </c>
      <c r="E7450" s="785" t="str">
        <f t="shared" si="348"/>
        <v>LO</v>
      </c>
      <c r="F7450" s="786">
        <f>VLOOKUP(C7450,METADATA!$A$5:$H$29,IF(E7450="HI",2,IF(E7450="LO",6,10))+IF(D7450=1,2,IF(D7450=7,1,(IF(WEEKDAY(B7450)=1,2,IF(WEEKDAY(B7450)=7,1,0))))))</f>
        <v>2</v>
      </c>
      <c r="G7450" s="786">
        <f>VLOOKUP(C7450,METADATA!$J$5:$Q$29,IF(E7450="HI",2,IF(E7450="LO",6,10))+IF(D7450=1,2,IF(D7450=7,1,(IF(WEEKDAY(B7450)=1,2,IF(WEEKDAY(B7450)=7,1,0))))))</f>
        <v>2</v>
      </c>
      <c r="H7450" s="787">
        <v>9607</v>
      </c>
      <c r="I7450" s="788">
        <v>8510.2000732421875</v>
      </c>
      <c r="K7450" s="795">
        <v>834.63750000000005</v>
      </c>
      <c r="M7450" s="798">
        <f t="shared" si="349"/>
        <v>12834.249268524098</v>
      </c>
      <c r="N7450" s="303"/>
      <c r="S7450" s="786">
        <v>0</v>
      </c>
      <c r="T7450" s="781">
        <f>VLOOKUP(C7450,METADATA!$J$5:$Q$29,IF(E7450="HI",2,IF(E7450="LO",6,10))+IF(S7450=1,2,IF(D7450=7,1,(IF(WEEKDAY(B7450)=1,2,IF(WEEKDAY(B7450)=7,1,0))))))</f>
        <v>2</v>
      </c>
      <c r="U7450" s="781">
        <f>VLOOKUP(C7450,METADATA!$A$5:$H$29,IF(E7450="HI",2,IF(E7450="LO",6,10))+IF(S7450=1,2,IF(D7450=7,1,(IF(WEEKDAY(B7450)=1,2,IF(WEEKDAY(B7450)=7,1,0))))))</f>
        <v>2</v>
      </c>
    </row>
    <row r="7451" spans="2:21" ht="13.95" customHeight="1" x14ac:dyDescent="0.25">
      <c r="B7451" s="784">
        <f t="shared" si="347"/>
        <v>45693</v>
      </c>
      <c r="C7451" s="785">
        <v>7</v>
      </c>
      <c r="D7451" s="786">
        <f>IFERROR((INDEX(METADATA!$T$2:$T$20,MATCH(B7451,METADATA!$S$2:$S$20,0))),0)</f>
        <v>0</v>
      </c>
      <c r="E7451" s="785" t="str">
        <f t="shared" si="348"/>
        <v>LO</v>
      </c>
      <c r="F7451" s="786">
        <f>VLOOKUP(C7451,METADATA!$A$5:$H$29,IF(E7451="HI",2,IF(E7451="LO",6,10))+IF(D7451=1,2,IF(D7451=7,1,(IF(WEEKDAY(B7451)=1,2,IF(WEEKDAY(B7451)=7,1,0))))))</f>
        <v>1</v>
      </c>
      <c r="G7451" s="786">
        <f>VLOOKUP(C7451,METADATA!$J$5:$Q$29,IF(E7451="HI",2,IF(E7451="LO",6,10))+IF(D7451=1,2,IF(D7451=7,1,(IF(WEEKDAY(B7451)=1,2,IF(WEEKDAY(B7451)=7,1,0))))))</f>
        <v>1</v>
      </c>
      <c r="H7451" s="787">
        <v>11031.25</v>
      </c>
      <c r="I7451" s="788">
        <v>8503.7249145507813</v>
      </c>
      <c r="K7451" s="795">
        <v>847.33749999999998</v>
      </c>
      <c r="M7451" s="798">
        <f t="shared" si="349"/>
        <v>13928.453395293092</v>
      </c>
      <c r="N7451" s="303"/>
      <c r="S7451" s="786">
        <v>0</v>
      </c>
      <c r="T7451" s="781">
        <f>VLOOKUP(C7451,METADATA!$J$5:$Q$29,IF(E7451="HI",2,IF(E7451="LO",6,10))+IF(S7451=1,2,IF(D7451=7,1,(IF(WEEKDAY(B7451)=1,2,IF(WEEKDAY(B7451)=7,1,0))))))</f>
        <v>1</v>
      </c>
      <c r="U7451" s="781">
        <f>VLOOKUP(C7451,METADATA!$A$5:$H$29,IF(E7451="HI",2,IF(E7451="LO",6,10))+IF(S7451=1,2,IF(D7451=7,1,(IF(WEEKDAY(B7451)=1,2,IF(WEEKDAY(B7451)=7,1,0))))))</f>
        <v>1</v>
      </c>
    </row>
    <row r="7452" spans="2:21" ht="13.95" customHeight="1" x14ac:dyDescent="0.25">
      <c r="B7452" s="784">
        <f t="shared" ref="B7452:B7515" si="350">B7428+1</f>
        <v>45693</v>
      </c>
      <c r="C7452" s="785">
        <v>8</v>
      </c>
      <c r="D7452" s="786">
        <f>IFERROR((INDEX(METADATA!$T$2:$T$20,MATCH(B7452,METADATA!$S$2:$S$20,0))),0)</f>
        <v>0</v>
      </c>
      <c r="E7452" s="785" t="str">
        <f t="shared" si="348"/>
        <v>LO</v>
      </c>
      <c r="F7452" s="786">
        <f>VLOOKUP(C7452,METADATA!$A$5:$H$29,IF(E7452="HI",2,IF(E7452="LO",6,10))+IF(D7452=1,2,IF(D7452=7,1,(IF(WEEKDAY(B7452)=1,2,IF(WEEKDAY(B7452)=7,1,0))))))</f>
        <v>1</v>
      </c>
      <c r="G7452" s="786">
        <f>VLOOKUP(C7452,METADATA!$J$5:$Q$29,IF(E7452="HI",2,IF(E7452="LO",6,10))+IF(D7452=1,2,IF(D7452=7,1,(IF(WEEKDAY(B7452)=1,2,IF(WEEKDAY(B7452)=7,1,0))))))</f>
        <v>1</v>
      </c>
      <c r="H7452" s="787">
        <v>12347.75</v>
      </c>
      <c r="I7452" s="788">
        <v>8492.7498168945313</v>
      </c>
      <c r="K7452" s="795">
        <v>851.61249999999995</v>
      </c>
      <c r="M7452" s="798">
        <f t="shared" si="349"/>
        <v>14986.451531795714</v>
      </c>
      <c r="N7452" s="303"/>
      <c r="S7452" s="786">
        <v>0</v>
      </c>
      <c r="T7452" s="781">
        <f>VLOOKUP(C7452,METADATA!$J$5:$Q$29,IF(E7452="HI",2,IF(E7452="LO",6,10))+IF(S7452=1,2,IF(D7452=7,1,(IF(WEEKDAY(B7452)=1,2,IF(WEEKDAY(B7452)=7,1,0))))))</f>
        <v>1</v>
      </c>
      <c r="U7452" s="781">
        <f>VLOOKUP(C7452,METADATA!$A$5:$H$29,IF(E7452="HI",2,IF(E7452="LO",6,10))+IF(S7452=1,2,IF(D7452=7,1,(IF(WEEKDAY(B7452)=1,2,IF(WEEKDAY(B7452)=7,1,0))))))</f>
        <v>1</v>
      </c>
    </row>
    <row r="7453" spans="2:21" ht="13.95" customHeight="1" x14ac:dyDescent="0.25">
      <c r="B7453" s="784">
        <f t="shared" si="350"/>
        <v>45693</v>
      </c>
      <c r="C7453" s="785">
        <v>9</v>
      </c>
      <c r="D7453" s="786">
        <f>IFERROR((INDEX(METADATA!$T$2:$T$20,MATCH(B7453,METADATA!$S$2:$S$20,0))),0)</f>
        <v>0</v>
      </c>
      <c r="E7453" s="785" t="str">
        <f t="shared" si="348"/>
        <v>LO</v>
      </c>
      <c r="F7453" s="786">
        <f>VLOOKUP(C7453,METADATA!$A$5:$H$29,IF(E7453="HI",2,IF(E7453="LO",6,10))+IF(D7453=1,2,IF(D7453=7,1,(IF(WEEKDAY(B7453)=1,2,IF(WEEKDAY(B7453)=7,1,0))))))</f>
        <v>2</v>
      </c>
      <c r="G7453" s="786">
        <f>VLOOKUP(C7453,METADATA!$J$5:$Q$29,IF(E7453="HI",2,IF(E7453="LO",6,10))+IF(D7453=1,2,IF(D7453=7,1,(IF(WEEKDAY(B7453)=1,2,IF(WEEKDAY(B7453)=7,1,0))))))</f>
        <v>1</v>
      </c>
      <c r="H7453" s="787">
        <v>12934.25</v>
      </c>
      <c r="I7453" s="788">
        <v>7367.375</v>
      </c>
      <c r="K7453" s="795">
        <v>856.5</v>
      </c>
      <c r="M7453" s="798">
        <f t="shared" si="349"/>
        <v>14885.329605122119</v>
      </c>
      <c r="N7453" s="303"/>
      <c r="S7453" s="786">
        <v>0</v>
      </c>
      <c r="T7453" s="781">
        <f>VLOOKUP(C7453,METADATA!$J$5:$Q$29,IF(E7453="HI",2,IF(E7453="LO",6,10))+IF(S7453=1,2,IF(D7453=7,1,(IF(WEEKDAY(B7453)=1,2,IF(WEEKDAY(B7453)=7,1,0))))))</f>
        <v>1</v>
      </c>
      <c r="U7453" s="781">
        <f>VLOOKUP(C7453,METADATA!$A$5:$H$29,IF(E7453="HI",2,IF(E7453="LO",6,10))+IF(S7453=1,2,IF(D7453=7,1,(IF(WEEKDAY(B7453)=1,2,IF(WEEKDAY(B7453)=7,1,0))))))</f>
        <v>2</v>
      </c>
    </row>
    <row r="7454" spans="2:21" ht="13.95" customHeight="1" x14ac:dyDescent="0.25">
      <c r="B7454" s="784">
        <f t="shared" si="350"/>
        <v>45693</v>
      </c>
      <c r="C7454" s="785">
        <v>10</v>
      </c>
      <c r="D7454" s="786">
        <f>IFERROR((INDEX(METADATA!$T$2:$T$20,MATCH(B7454,METADATA!$S$2:$S$20,0))),0)</f>
        <v>0</v>
      </c>
      <c r="E7454" s="785" t="str">
        <f t="shared" si="348"/>
        <v>LO</v>
      </c>
      <c r="F7454" s="786">
        <f>VLOOKUP(C7454,METADATA!$A$5:$H$29,IF(E7454="HI",2,IF(E7454="LO",6,10))+IF(D7454=1,2,IF(D7454=7,1,(IF(WEEKDAY(B7454)=1,2,IF(WEEKDAY(B7454)=7,1,0))))))</f>
        <v>2</v>
      </c>
      <c r="G7454" s="786">
        <f>VLOOKUP(C7454,METADATA!$J$5:$Q$29,IF(E7454="HI",2,IF(E7454="LO",6,10))+IF(D7454=1,2,IF(D7454=7,1,(IF(WEEKDAY(B7454)=1,2,IF(WEEKDAY(B7454)=7,1,0))))))</f>
        <v>2</v>
      </c>
      <c r="H7454" s="787">
        <v>12900.5</v>
      </c>
      <c r="I7454" s="788">
        <v>5477.3251037597656</v>
      </c>
      <c r="K7454" s="795">
        <v>824.32500000000005</v>
      </c>
      <c r="M7454" s="798">
        <f t="shared" si="349"/>
        <v>14015.134339073491</v>
      </c>
      <c r="N7454" s="303"/>
      <c r="S7454" s="786">
        <v>0</v>
      </c>
      <c r="T7454" s="781">
        <f>VLOOKUP(C7454,METADATA!$J$5:$Q$29,IF(E7454="HI",2,IF(E7454="LO",6,10))+IF(S7454=1,2,IF(D7454=7,1,(IF(WEEKDAY(B7454)=1,2,IF(WEEKDAY(B7454)=7,1,0))))))</f>
        <v>2</v>
      </c>
      <c r="U7454" s="781">
        <f>VLOOKUP(C7454,METADATA!$A$5:$H$29,IF(E7454="HI",2,IF(E7454="LO",6,10))+IF(S7454=1,2,IF(D7454=7,1,(IF(WEEKDAY(B7454)=1,2,IF(WEEKDAY(B7454)=7,1,0))))))</f>
        <v>2</v>
      </c>
    </row>
    <row r="7455" spans="2:21" ht="13.95" customHeight="1" x14ac:dyDescent="0.25">
      <c r="B7455" s="784">
        <f t="shared" si="350"/>
        <v>45693</v>
      </c>
      <c r="C7455" s="785">
        <v>11</v>
      </c>
      <c r="D7455" s="786">
        <f>IFERROR((INDEX(METADATA!$T$2:$T$20,MATCH(B7455,METADATA!$S$2:$S$20,0))),0)</f>
        <v>0</v>
      </c>
      <c r="E7455" s="785" t="str">
        <f t="shared" si="348"/>
        <v>LO</v>
      </c>
      <c r="F7455" s="786">
        <f>VLOOKUP(C7455,METADATA!$A$5:$H$29,IF(E7455="HI",2,IF(E7455="LO",6,10))+IF(D7455=1,2,IF(D7455=7,1,(IF(WEEKDAY(B7455)=1,2,IF(WEEKDAY(B7455)=7,1,0))))))</f>
        <v>2</v>
      </c>
      <c r="G7455" s="786">
        <f>VLOOKUP(C7455,METADATA!$J$5:$Q$29,IF(E7455="HI",2,IF(E7455="LO",6,10))+IF(D7455=1,2,IF(D7455=7,1,(IF(WEEKDAY(B7455)=1,2,IF(WEEKDAY(B7455)=7,1,0))))))</f>
        <v>2</v>
      </c>
      <c r="H7455" s="787">
        <v>12815.5</v>
      </c>
      <c r="I7455" s="788">
        <v>5092.0349426269531</v>
      </c>
      <c r="K7455" s="795">
        <v>882.73749999999995</v>
      </c>
      <c r="M7455" s="798">
        <f t="shared" si="349"/>
        <v>13790.063818087787</v>
      </c>
      <c r="N7455" s="303"/>
      <c r="S7455" s="786">
        <v>0</v>
      </c>
      <c r="T7455" s="781">
        <f>VLOOKUP(C7455,METADATA!$J$5:$Q$29,IF(E7455="HI",2,IF(E7455="LO",6,10))+IF(S7455=1,2,IF(D7455=7,1,(IF(WEEKDAY(B7455)=1,2,IF(WEEKDAY(B7455)=7,1,0))))))</f>
        <v>2</v>
      </c>
      <c r="U7455" s="781">
        <f>VLOOKUP(C7455,METADATA!$A$5:$H$29,IF(E7455="HI",2,IF(E7455="LO",6,10))+IF(S7455=1,2,IF(D7455=7,1,(IF(WEEKDAY(B7455)=1,2,IF(WEEKDAY(B7455)=7,1,0))))))</f>
        <v>2</v>
      </c>
    </row>
    <row r="7456" spans="2:21" ht="13.95" customHeight="1" x14ac:dyDescent="0.25">
      <c r="B7456" s="784">
        <f t="shared" si="350"/>
        <v>45693</v>
      </c>
      <c r="C7456" s="785">
        <v>12</v>
      </c>
      <c r="D7456" s="786">
        <f>IFERROR((INDEX(METADATA!$T$2:$T$20,MATCH(B7456,METADATA!$S$2:$S$20,0))),0)</f>
        <v>0</v>
      </c>
      <c r="E7456" s="785" t="str">
        <f t="shared" si="348"/>
        <v>LO</v>
      </c>
      <c r="F7456" s="786">
        <f>VLOOKUP(C7456,METADATA!$A$5:$H$29,IF(E7456="HI",2,IF(E7456="LO",6,10))+IF(D7456=1,2,IF(D7456=7,1,(IF(WEEKDAY(B7456)=1,2,IF(WEEKDAY(B7456)=7,1,0))))))</f>
        <v>2</v>
      </c>
      <c r="G7456" s="786">
        <f>VLOOKUP(C7456,METADATA!$J$5:$Q$29,IF(E7456="HI",2,IF(E7456="LO",6,10))+IF(D7456=1,2,IF(D7456=7,1,(IF(WEEKDAY(B7456)=1,2,IF(WEEKDAY(B7456)=7,1,0))))))</f>
        <v>2</v>
      </c>
      <c r="H7456" s="787">
        <v>12877.5</v>
      </c>
      <c r="I7456" s="788">
        <v>7441.3598937988281</v>
      </c>
      <c r="K7456" s="795">
        <v>909.3125</v>
      </c>
      <c r="M7456" s="798">
        <f t="shared" si="349"/>
        <v>14872.923159857906</v>
      </c>
      <c r="N7456" s="303"/>
      <c r="S7456" s="786">
        <v>0</v>
      </c>
      <c r="T7456" s="781">
        <f>VLOOKUP(C7456,METADATA!$J$5:$Q$29,IF(E7456="HI",2,IF(E7456="LO",6,10))+IF(S7456=1,2,IF(D7456=7,1,(IF(WEEKDAY(B7456)=1,2,IF(WEEKDAY(B7456)=7,1,0))))))</f>
        <v>2</v>
      </c>
      <c r="U7456" s="781">
        <f>VLOOKUP(C7456,METADATA!$A$5:$H$29,IF(E7456="HI",2,IF(E7456="LO",6,10))+IF(S7456=1,2,IF(D7456=7,1,(IF(WEEKDAY(B7456)=1,2,IF(WEEKDAY(B7456)=7,1,0))))))</f>
        <v>2</v>
      </c>
    </row>
    <row r="7457" spans="2:21" ht="13.95" customHeight="1" x14ac:dyDescent="0.25">
      <c r="B7457" s="784">
        <f t="shared" si="350"/>
        <v>45693</v>
      </c>
      <c r="C7457" s="785">
        <v>13</v>
      </c>
      <c r="D7457" s="786">
        <f>IFERROR((INDEX(METADATA!$T$2:$T$20,MATCH(B7457,METADATA!$S$2:$S$20,0))),0)</f>
        <v>0</v>
      </c>
      <c r="E7457" s="785" t="str">
        <f t="shared" si="348"/>
        <v>LO</v>
      </c>
      <c r="F7457" s="786">
        <f>VLOOKUP(C7457,METADATA!$A$5:$H$29,IF(E7457="HI",2,IF(E7457="LO",6,10))+IF(D7457=1,2,IF(D7457=7,1,(IF(WEEKDAY(B7457)=1,2,IF(WEEKDAY(B7457)=7,1,0))))))</f>
        <v>2</v>
      </c>
      <c r="G7457" s="786">
        <f>VLOOKUP(C7457,METADATA!$J$5:$Q$29,IF(E7457="HI",2,IF(E7457="LO",6,10))+IF(D7457=1,2,IF(D7457=7,1,(IF(WEEKDAY(B7457)=1,2,IF(WEEKDAY(B7457)=7,1,0))))))</f>
        <v>2</v>
      </c>
      <c r="H7457" s="787">
        <v>12732</v>
      </c>
      <c r="I7457" s="788">
        <v>8434.1248779296875</v>
      </c>
      <c r="K7457" s="795">
        <v>905.6</v>
      </c>
      <c r="M7457" s="798">
        <f t="shared" si="349"/>
        <v>15272.140860289119</v>
      </c>
      <c r="N7457" s="303"/>
      <c r="S7457" s="786">
        <v>0</v>
      </c>
      <c r="T7457" s="781">
        <f>VLOOKUP(C7457,METADATA!$J$5:$Q$29,IF(E7457="HI",2,IF(E7457="LO",6,10))+IF(S7457=1,2,IF(D7457=7,1,(IF(WEEKDAY(B7457)=1,2,IF(WEEKDAY(B7457)=7,1,0))))))</f>
        <v>2</v>
      </c>
      <c r="U7457" s="781">
        <f>VLOOKUP(C7457,METADATA!$A$5:$H$29,IF(E7457="HI",2,IF(E7457="LO",6,10))+IF(S7457=1,2,IF(D7457=7,1,(IF(WEEKDAY(B7457)=1,2,IF(WEEKDAY(B7457)=7,1,0))))))</f>
        <v>2</v>
      </c>
    </row>
    <row r="7458" spans="2:21" ht="13.95" customHeight="1" x14ac:dyDescent="0.25">
      <c r="B7458" s="784">
        <f t="shared" si="350"/>
        <v>45693</v>
      </c>
      <c r="C7458" s="785">
        <v>14</v>
      </c>
      <c r="D7458" s="786">
        <f>IFERROR((INDEX(METADATA!$T$2:$T$20,MATCH(B7458,METADATA!$S$2:$S$20,0))),0)</f>
        <v>0</v>
      </c>
      <c r="E7458" s="785" t="str">
        <f t="shared" si="348"/>
        <v>LO</v>
      </c>
      <c r="F7458" s="786">
        <f>VLOOKUP(C7458,METADATA!$A$5:$H$29,IF(E7458="HI",2,IF(E7458="LO",6,10))+IF(D7458=1,2,IF(D7458=7,1,(IF(WEEKDAY(B7458)=1,2,IF(WEEKDAY(B7458)=7,1,0))))))</f>
        <v>2</v>
      </c>
      <c r="G7458" s="786">
        <f>VLOOKUP(C7458,METADATA!$J$5:$Q$29,IF(E7458="HI",2,IF(E7458="LO",6,10))+IF(D7458=1,2,IF(D7458=7,1,(IF(WEEKDAY(B7458)=1,2,IF(WEEKDAY(B7458)=7,1,0))))))</f>
        <v>2</v>
      </c>
      <c r="H7458" s="787">
        <v>12722.75</v>
      </c>
      <c r="I7458" s="788">
        <v>8517.6751098632813</v>
      </c>
      <c r="K7458" s="795">
        <v>913.98749999999995</v>
      </c>
      <c r="M7458" s="798">
        <f t="shared" si="349"/>
        <v>15310.752980819867</v>
      </c>
      <c r="N7458" s="303"/>
      <c r="S7458" s="786">
        <v>0</v>
      </c>
      <c r="T7458" s="781">
        <f>VLOOKUP(C7458,METADATA!$J$5:$Q$29,IF(E7458="HI",2,IF(E7458="LO",6,10))+IF(S7458=1,2,IF(D7458=7,1,(IF(WEEKDAY(B7458)=1,2,IF(WEEKDAY(B7458)=7,1,0))))))</f>
        <v>2</v>
      </c>
      <c r="U7458" s="781">
        <f>VLOOKUP(C7458,METADATA!$A$5:$H$29,IF(E7458="HI",2,IF(E7458="LO",6,10))+IF(S7458=1,2,IF(D7458=7,1,(IF(WEEKDAY(B7458)=1,2,IF(WEEKDAY(B7458)=7,1,0))))))</f>
        <v>2</v>
      </c>
    </row>
    <row r="7459" spans="2:21" ht="13.95" customHeight="1" x14ac:dyDescent="0.25">
      <c r="B7459" s="784">
        <f t="shared" si="350"/>
        <v>45693</v>
      </c>
      <c r="C7459" s="785">
        <v>15</v>
      </c>
      <c r="D7459" s="786">
        <f>IFERROR((INDEX(METADATA!$T$2:$T$20,MATCH(B7459,METADATA!$S$2:$S$20,0))),0)</f>
        <v>0</v>
      </c>
      <c r="E7459" s="785" t="str">
        <f t="shared" si="348"/>
        <v>LO</v>
      </c>
      <c r="F7459" s="786">
        <f>VLOOKUP(C7459,METADATA!$A$5:$H$29,IF(E7459="HI",2,IF(E7459="LO",6,10))+IF(D7459=1,2,IF(D7459=7,1,(IF(WEEKDAY(B7459)=1,2,IF(WEEKDAY(B7459)=7,1,0))))))</f>
        <v>2</v>
      </c>
      <c r="G7459" s="786">
        <f>VLOOKUP(C7459,METADATA!$J$5:$Q$29,IF(E7459="HI",2,IF(E7459="LO",6,10))+IF(D7459=1,2,IF(D7459=7,1,(IF(WEEKDAY(B7459)=1,2,IF(WEEKDAY(B7459)=7,1,0))))))</f>
        <v>2</v>
      </c>
      <c r="H7459" s="787">
        <v>12828.5</v>
      </c>
      <c r="I7459" s="788">
        <v>8520.27490234375</v>
      </c>
      <c r="K7459" s="795">
        <v>902.26250000000005</v>
      </c>
      <c r="M7459" s="798">
        <f t="shared" si="349"/>
        <v>15400.178462001952</v>
      </c>
      <c r="N7459" s="303"/>
      <c r="S7459" s="786">
        <v>0</v>
      </c>
      <c r="T7459" s="781">
        <f>VLOOKUP(C7459,METADATA!$J$5:$Q$29,IF(E7459="HI",2,IF(E7459="LO",6,10))+IF(S7459=1,2,IF(D7459=7,1,(IF(WEEKDAY(B7459)=1,2,IF(WEEKDAY(B7459)=7,1,0))))))</f>
        <v>2</v>
      </c>
      <c r="U7459" s="781">
        <f>VLOOKUP(C7459,METADATA!$A$5:$H$29,IF(E7459="HI",2,IF(E7459="LO",6,10))+IF(S7459=1,2,IF(D7459=7,1,(IF(WEEKDAY(B7459)=1,2,IF(WEEKDAY(B7459)=7,1,0))))))</f>
        <v>2</v>
      </c>
    </row>
    <row r="7460" spans="2:21" ht="13.95" customHeight="1" x14ac:dyDescent="0.25">
      <c r="B7460" s="784">
        <f t="shared" si="350"/>
        <v>45693</v>
      </c>
      <c r="C7460" s="785">
        <v>16</v>
      </c>
      <c r="D7460" s="786">
        <f>IFERROR((INDEX(METADATA!$T$2:$T$20,MATCH(B7460,METADATA!$S$2:$S$20,0))),0)</f>
        <v>0</v>
      </c>
      <c r="E7460" s="785" t="str">
        <f t="shared" si="348"/>
        <v>LO</v>
      </c>
      <c r="F7460" s="786">
        <f>VLOOKUP(C7460,METADATA!$A$5:$H$29,IF(E7460="HI",2,IF(E7460="LO",6,10))+IF(D7460=1,2,IF(D7460=7,1,(IF(WEEKDAY(B7460)=1,2,IF(WEEKDAY(B7460)=7,1,0))))))</f>
        <v>2</v>
      </c>
      <c r="G7460" s="786">
        <f>VLOOKUP(C7460,METADATA!$J$5:$Q$29,IF(E7460="HI",2,IF(E7460="LO",6,10))+IF(D7460=1,2,IF(D7460=7,1,(IF(WEEKDAY(B7460)=1,2,IF(WEEKDAY(B7460)=7,1,0))))))</f>
        <v>2</v>
      </c>
      <c r="H7460" s="787">
        <v>13411.25</v>
      </c>
      <c r="I7460" s="788">
        <v>8599.474853515625</v>
      </c>
      <c r="K7460" s="795">
        <v>933.76250000000005</v>
      </c>
      <c r="M7460" s="798">
        <f t="shared" si="349"/>
        <v>15931.496926489601</v>
      </c>
      <c r="N7460" s="303"/>
      <c r="S7460" s="786">
        <v>0</v>
      </c>
      <c r="T7460" s="781">
        <f>VLOOKUP(C7460,METADATA!$J$5:$Q$29,IF(E7460="HI",2,IF(E7460="LO",6,10))+IF(S7460=1,2,IF(D7460=7,1,(IF(WEEKDAY(B7460)=1,2,IF(WEEKDAY(B7460)=7,1,0))))))</f>
        <v>2</v>
      </c>
      <c r="U7460" s="781">
        <f>VLOOKUP(C7460,METADATA!$A$5:$H$29,IF(E7460="HI",2,IF(E7460="LO",6,10))+IF(S7460=1,2,IF(D7460=7,1,(IF(WEEKDAY(B7460)=1,2,IF(WEEKDAY(B7460)=7,1,0))))))</f>
        <v>2</v>
      </c>
    </row>
    <row r="7461" spans="2:21" ht="13.95" customHeight="1" x14ac:dyDescent="0.25">
      <c r="B7461" s="784">
        <f t="shared" si="350"/>
        <v>45693</v>
      </c>
      <c r="C7461" s="785">
        <v>17</v>
      </c>
      <c r="D7461" s="786">
        <f>IFERROR((INDEX(METADATA!$T$2:$T$20,MATCH(B7461,METADATA!$S$2:$S$20,0))),0)</f>
        <v>0</v>
      </c>
      <c r="E7461" s="785" t="str">
        <f t="shared" si="348"/>
        <v>LO</v>
      </c>
      <c r="F7461" s="786">
        <f>VLOOKUP(C7461,METADATA!$A$5:$H$29,IF(E7461="HI",2,IF(E7461="LO",6,10))+IF(D7461=1,2,IF(D7461=7,1,(IF(WEEKDAY(B7461)=1,2,IF(WEEKDAY(B7461)=7,1,0))))))</f>
        <v>2</v>
      </c>
      <c r="G7461" s="786">
        <f>VLOOKUP(C7461,METADATA!$J$5:$Q$29,IF(E7461="HI",2,IF(E7461="LO",6,10))+IF(D7461=1,2,IF(D7461=7,1,(IF(WEEKDAY(B7461)=1,2,IF(WEEKDAY(B7461)=7,1,0))))))</f>
        <v>2</v>
      </c>
      <c r="H7461" s="787">
        <v>14012.5</v>
      </c>
      <c r="I7461" s="788">
        <v>8643.925048828125</v>
      </c>
      <c r="K7461" s="795">
        <v>0</v>
      </c>
      <c r="M7461" s="798">
        <f t="shared" si="349"/>
        <v>16464.130602608759</v>
      </c>
      <c r="N7461" s="303"/>
      <c r="S7461" s="786">
        <v>0</v>
      </c>
      <c r="T7461" s="781">
        <f>VLOOKUP(C7461,METADATA!$J$5:$Q$29,IF(E7461="HI",2,IF(E7461="LO",6,10))+IF(S7461=1,2,IF(D7461=7,1,(IF(WEEKDAY(B7461)=1,2,IF(WEEKDAY(B7461)=7,1,0))))))</f>
        <v>2</v>
      </c>
      <c r="U7461" s="781">
        <f>VLOOKUP(C7461,METADATA!$A$5:$H$29,IF(E7461="HI",2,IF(E7461="LO",6,10))+IF(S7461=1,2,IF(D7461=7,1,(IF(WEEKDAY(B7461)=1,2,IF(WEEKDAY(B7461)=7,1,0))))))</f>
        <v>2</v>
      </c>
    </row>
    <row r="7462" spans="2:21" ht="13.95" customHeight="1" x14ac:dyDescent="0.25">
      <c r="B7462" s="784">
        <f t="shared" si="350"/>
        <v>45693</v>
      </c>
      <c r="C7462" s="785">
        <v>18</v>
      </c>
      <c r="D7462" s="786">
        <f>IFERROR((INDEX(METADATA!$T$2:$T$20,MATCH(B7462,METADATA!$S$2:$S$20,0))),0)</f>
        <v>0</v>
      </c>
      <c r="E7462" s="785" t="str">
        <f t="shared" si="348"/>
        <v>LO</v>
      </c>
      <c r="F7462" s="786">
        <f>VLOOKUP(C7462,METADATA!$A$5:$H$29,IF(E7462="HI",2,IF(E7462="LO",6,10))+IF(D7462=1,2,IF(D7462=7,1,(IF(WEEKDAY(B7462)=1,2,IF(WEEKDAY(B7462)=7,1,0))))))</f>
        <v>1</v>
      </c>
      <c r="G7462" s="786">
        <f>VLOOKUP(C7462,METADATA!$J$5:$Q$29,IF(E7462="HI",2,IF(E7462="LO",6,10))+IF(D7462=1,2,IF(D7462=7,1,(IF(WEEKDAY(B7462)=1,2,IF(WEEKDAY(B7462)=7,1,0))))))</f>
        <v>1</v>
      </c>
      <c r="H7462" s="787">
        <v>14578.25</v>
      </c>
      <c r="I7462" s="788">
        <v>8607.824951171875</v>
      </c>
      <c r="K7462" s="795">
        <v>0</v>
      </c>
      <c r="M7462" s="798">
        <f t="shared" si="349"/>
        <v>16929.855978493055</v>
      </c>
      <c r="N7462" s="303"/>
      <c r="S7462" s="786">
        <v>0</v>
      </c>
      <c r="T7462" s="781">
        <f>VLOOKUP(C7462,METADATA!$J$5:$Q$29,IF(E7462="HI",2,IF(E7462="LO",6,10))+IF(S7462=1,2,IF(D7462=7,1,(IF(WEEKDAY(B7462)=1,2,IF(WEEKDAY(B7462)=7,1,0))))))</f>
        <v>1</v>
      </c>
      <c r="U7462" s="781">
        <f>VLOOKUP(C7462,METADATA!$A$5:$H$29,IF(E7462="HI",2,IF(E7462="LO",6,10))+IF(S7462=1,2,IF(D7462=7,1,(IF(WEEKDAY(B7462)=1,2,IF(WEEKDAY(B7462)=7,1,0))))))</f>
        <v>1</v>
      </c>
    </row>
    <row r="7463" spans="2:21" ht="13.95" customHeight="1" x14ac:dyDescent="0.25">
      <c r="B7463" s="784">
        <f t="shared" si="350"/>
        <v>45693</v>
      </c>
      <c r="C7463" s="785">
        <v>19</v>
      </c>
      <c r="D7463" s="786">
        <f>IFERROR((INDEX(METADATA!$T$2:$T$20,MATCH(B7463,METADATA!$S$2:$S$20,0))),0)</f>
        <v>0</v>
      </c>
      <c r="E7463" s="785" t="str">
        <f t="shared" si="348"/>
        <v>LO</v>
      </c>
      <c r="F7463" s="786">
        <f>VLOOKUP(C7463,METADATA!$A$5:$H$29,IF(E7463="HI",2,IF(E7463="LO",6,10))+IF(D7463=1,2,IF(D7463=7,1,(IF(WEEKDAY(B7463)=1,2,IF(WEEKDAY(B7463)=7,1,0))))))</f>
        <v>1</v>
      </c>
      <c r="G7463" s="786">
        <f>VLOOKUP(C7463,METADATA!$J$5:$Q$29,IF(E7463="HI",2,IF(E7463="LO",6,10))+IF(D7463=1,2,IF(D7463=7,1,(IF(WEEKDAY(B7463)=1,2,IF(WEEKDAY(B7463)=7,1,0))))))</f>
        <v>1</v>
      </c>
      <c r="H7463" s="787">
        <v>13254.75</v>
      </c>
      <c r="I7463" s="788">
        <v>8606.6751098632813</v>
      </c>
      <c r="K7463" s="795">
        <v>0</v>
      </c>
      <c r="M7463" s="798">
        <f t="shared" si="349"/>
        <v>15803.899962010646</v>
      </c>
      <c r="N7463" s="303"/>
      <c r="S7463" s="786">
        <v>0</v>
      </c>
      <c r="T7463" s="781">
        <f>VLOOKUP(C7463,METADATA!$J$5:$Q$29,IF(E7463="HI",2,IF(E7463="LO",6,10))+IF(S7463=1,2,IF(D7463=7,1,(IF(WEEKDAY(B7463)=1,2,IF(WEEKDAY(B7463)=7,1,0))))))</f>
        <v>1</v>
      </c>
      <c r="U7463" s="781">
        <f>VLOOKUP(C7463,METADATA!$A$5:$H$29,IF(E7463="HI",2,IF(E7463="LO",6,10))+IF(S7463=1,2,IF(D7463=7,1,(IF(WEEKDAY(B7463)=1,2,IF(WEEKDAY(B7463)=7,1,0))))))</f>
        <v>1</v>
      </c>
    </row>
    <row r="7464" spans="2:21" ht="13.95" customHeight="1" x14ac:dyDescent="0.25">
      <c r="B7464" s="784">
        <f t="shared" si="350"/>
        <v>45693</v>
      </c>
      <c r="C7464" s="785">
        <v>20</v>
      </c>
      <c r="D7464" s="786">
        <f>IFERROR((INDEX(METADATA!$T$2:$T$20,MATCH(B7464,METADATA!$S$2:$S$20,0))),0)</f>
        <v>0</v>
      </c>
      <c r="E7464" s="785" t="str">
        <f t="shared" si="348"/>
        <v>LO</v>
      </c>
      <c r="F7464" s="786">
        <f>VLOOKUP(C7464,METADATA!$A$5:$H$29,IF(E7464="HI",2,IF(E7464="LO",6,10))+IF(D7464=1,2,IF(D7464=7,1,(IF(WEEKDAY(B7464)=1,2,IF(WEEKDAY(B7464)=7,1,0))))))</f>
        <v>1</v>
      </c>
      <c r="G7464" s="786">
        <f>VLOOKUP(C7464,METADATA!$J$5:$Q$29,IF(E7464="HI",2,IF(E7464="LO",6,10))+IF(D7464=1,2,IF(D7464=7,1,(IF(WEEKDAY(B7464)=1,2,IF(WEEKDAY(B7464)=7,1,0))))))</f>
        <v>2</v>
      </c>
      <c r="H7464" s="787">
        <v>11852</v>
      </c>
      <c r="I7464" s="788">
        <v>8849.02490234375</v>
      </c>
      <c r="K7464" s="795">
        <v>0</v>
      </c>
      <c r="M7464" s="798">
        <f t="shared" si="349"/>
        <v>14791.049513888453</v>
      </c>
      <c r="N7464" s="303"/>
      <c r="S7464" s="786">
        <v>0</v>
      </c>
      <c r="T7464" s="781">
        <f>VLOOKUP(C7464,METADATA!$J$5:$Q$29,IF(E7464="HI",2,IF(E7464="LO",6,10))+IF(S7464=1,2,IF(D7464=7,1,(IF(WEEKDAY(B7464)=1,2,IF(WEEKDAY(B7464)=7,1,0))))))</f>
        <v>2</v>
      </c>
      <c r="U7464" s="781">
        <f>VLOOKUP(C7464,METADATA!$A$5:$H$29,IF(E7464="HI",2,IF(E7464="LO",6,10))+IF(S7464=1,2,IF(D7464=7,1,(IF(WEEKDAY(B7464)=1,2,IF(WEEKDAY(B7464)=7,1,0))))))</f>
        <v>1</v>
      </c>
    </row>
    <row r="7465" spans="2:21" ht="13.95" customHeight="1" x14ac:dyDescent="0.25">
      <c r="B7465" s="784">
        <f t="shared" si="350"/>
        <v>45693</v>
      </c>
      <c r="C7465" s="785">
        <v>21</v>
      </c>
      <c r="D7465" s="786">
        <f>IFERROR((INDEX(METADATA!$T$2:$T$20,MATCH(B7465,METADATA!$S$2:$S$20,0))),0)</f>
        <v>0</v>
      </c>
      <c r="E7465" s="785" t="str">
        <f t="shared" si="348"/>
        <v>LO</v>
      </c>
      <c r="F7465" s="786">
        <f>VLOOKUP(C7465,METADATA!$A$5:$H$29,IF(E7465="HI",2,IF(E7465="LO",6,10))+IF(D7465=1,2,IF(D7465=7,1,(IF(WEEKDAY(B7465)=1,2,IF(WEEKDAY(B7465)=7,1,0))))))</f>
        <v>2</v>
      </c>
      <c r="G7465" s="786">
        <f>VLOOKUP(C7465,METADATA!$J$5:$Q$29,IF(E7465="HI",2,IF(E7465="LO",6,10))+IF(D7465=1,2,IF(D7465=7,1,(IF(WEEKDAY(B7465)=1,2,IF(WEEKDAY(B7465)=7,1,0))))))</f>
        <v>2</v>
      </c>
      <c r="H7465" s="787">
        <v>10763</v>
      </c>
      <c r="I7465" s="788">
        <v>8923.2748413085938</v>
      </c>
      <c r="K7465" s="795">
        <v>0</v>
      </c>
      <c r="M7465" s="798">
        <f t="shared" si="349"/>
        <v>13980.951430197121</v>
      </c>
      <c r="N7465" s="303"/>
      <c r="S7465" s="786">
        <v>0</v>
      </c>
      <c r="T7465" s="781">
        <f>VLOOKUP(C7465,METADATA!$J$5:$Q$29,IF(E7465="HI",2,IF(E7465="LO",6,10))+IF(S7465=1,2,IF(D7465=7,1,(IF(WEEKDAY(B7465)=1,2,IF(WEEKDAY(B7465)=7,1,0))))))</f>
        <v>2</v>
      </c>
      <c r="U7465" s="781">
        <f>VLOOKUP(C7465,METADATA!$A$5:$H$29,IF(E7465="HI",2,IF(E7465="LO",6,10))+IF(S7465=1,2,IF(D7465=7,1,(IF(WEEKDAY(B7465)=1,2,IF(WEEKDAY(B7465)=7,1,0))))))</f>
        <v>2</v>
      </c>
    </row>
    <row r="7466" spans="2:21" ht="13.95" customHeight="1" x14ac:dyDescent="0.25">
      <c r="B7466" s="784">
        <f t="shared" si="350"/>
        <v>45693</v>
      </c>
      <c r="C7466" s="785">
        <v>22</v>
      </c>
      <c r="D7466" s="786">
        <f>IFERROR((INDEX(METADATA!$T$2:$T$20,MATCH(B7466,METADATA!$S$2:$S$20,0))),0)</f>
        <v>0</v>
      </c>
      <c r="E7466" s="785" t="str">
        <f t="shared" si="348"/>
        <v>LO</v>
      </c>
      <c r="F7466" s="786">
        <f>VLOOKUP(C7466,METADATA!$A$5:$H$29,IF(E7466="HI",2,IF(E7466="LO",6,10))+IF(D7466=1,2,IF(D7466=7,1,(IF(WEEKDAY(B7466)=1,2,IF(WEEKDAY(B7466)=7,1,0))))))</f>
        <v>3</v>
      </c>
      <c r="G7466" s="786">
        <f>VLOOKUP(C7466,METADATA!$J$5:$Q$29,IF(E7466="HI",2,IF(E7466="LO",6,10))+IF(D7466=1,2,IF(D7466=7,1,(IF(WEEKDAY(B7466)=1,2,IF(WEEKDAY(B7466)=7,1,0))))))</f>
        <v>3</v>
      </c>
      <c r="H7466" s="787">
        <v>9640.25</v>
      </c>
      <c r="I7466" s="788">
        <v>8943.8499145507813</v>
      </c>
      <c r="K7466" s="795">
        <v>0</v>
      </c>
      <c r="M7466" s="798">
        <f t="shared" si="349"/>
        <v>13150.166210223733</v>
      </c>
      <c r="N7466" s="303"/>
      <c r="S7466" s="786">
        <v>0</v>
      </c>
      <c r="T7466" s="781">
        <f>VLOOKUP(C7466,METADATA!$J$5:$Q$29,IF(E7466="HI",2,IF(E7466="LO",6,10))+IF(S7466=1,2,IF(D7466=7,1,(IF(WEEKDAY(B7466)=1,2,IF(WEEKDAY(B7466)=7,1,0))))))</f>
        <v>3</v>
      </c>
      <c r="U7466" s="781">
        <f>VLOOKUP(C7466,METADATA!$A$5:$H$29,IF(E7466="HI",2,IF(E7466="LO",6,10))+IF(S7466=1,2,IF(D7466=7,1,(IF(WEEKDAY(B7466)=1,2,IF(WEEKDAY(B7466)=7,1,0))))))</f>
        <v>3</v>
      </c>
    </row>
    <row r="7467" spans="2:21" ht="13.95" customHeight="1" x14ac:dyDescent="0.25">
      <c r="B7467" s="784">
        <f t="shared" si="350"/>
        <v>45693</v>
      </c>
      <c r="C7467" s="785">
        <v>23</v>
      </c>
      <c r="D7467" s="786">
        <f>IFERROR((INDEX(METADATA!$T$2:$T$20,MATCH(B7467,METADATA!$S$2:$S$20,0))),0)</f>
        <v>0</v>
      </c>
      <c r="E7467" s="785" t="str">
        <f t="shared" si="348"/>
        <v>LO</v>
      </c>
      <c r="F7467" s="786">
        <f>VLOOKUP(C7467,METADATA!$A$5:$H$29,IF(E7467="HI",2,IF(E7467="LO",6,10))+IF(D7467=1,2,IF(D7467=7,1,(IF(WEEKDAY(B7467)=1,2,IF(WEEKDAY(B7467)=7,1,0))))))</f>
        <v>3</v>
      </c>
      <c r="G7467" s="786">
        <f>VLOOKUP(C7467,METADATA!$J$5:$Q$29,IF(E7467="HI",2,IF(E7467="LO",6,10))+IF(D7467=1,2,IF(D7467=7,1,(IF(WEEKDAY(B7467)=1,2,IF(WEEKDAY(B7467)=7,1,0))))))</f>
        <v>3</v>
      </c>
      <c r="H7467" s="787">
        <v>8681</v>
      </c>
      <c r="I7467" s="788">
        <v>9271.0250244140625</v>
      </c>
      <c r="K7467" s="795">
        <v>0</v>
      </c>
      <c r="M7467" s="798">
        <f t="shared" si="349"/>
        <v>12700.852963612788</v>
      </c>
      <c r="N7467" s="303"/>
      <c r="S7467" s="786">
        <v>0</v>
      </c>
      <c r="T7467" s="781">
        <f>VLOOKUP(C7467,METADATA!$J$5:$Q$29,IF(E7467="HI",2,IF(E7467="LO",6,10))+IF(S7467=1,2,IF(D7467=7,1,(IF(WEEKDAY(B7467)=1,2,IF(WEEKDAY(B7467)=7,1,0))))))</f>
        <v>3</v>
      </c>
      <c r="U7467" s="781">
        <f>VLOOKUP(C7467,METADATA!$A$5:$H$29,IF(E7467="HI",2,IF(E7467="LO",6,10))+IF(S7467=1,2,IF(D7467=7,1,(IF(WEEKDAY(B7467)=1,2,IF(WEEKDAY(B7467)=7,1,0))))))</f>
        <v>3</v>
      </c>
    </row>
    <row r="7468" spans="2:21" ht="13.95" customHeight="1" x14ac:dyDescent="0.25">
      <c r="B7468" s="784">
        <f t="shared" si="350"/>
        <v>45694</v>
      </c>
      <c r="C7468" s="785">
        <v>0</v>
      </c>
      <c r="D7468" s="786">
        <f>IFERROR((INDEX(METADATA!$T$2:$T$20,MATCH(B7468,METADATA!$S$2:$S$20,0))),0)</f>
        <v>0</v>
      </c>
      <c r="E7468" s="785" t="str">
        <f t="shared" si="348"/>
        <v>LO</v>
      </c>
      <c r="F7468" s="786">
        <f>VLOOKUP(C7468,METADATA!$A$5:$H$29,IF(E7468="HI",2,IF(E7468="LO",6,10))+IF(D7468=1,2,IF(D7468=7,1,(IF(WEEKDAY(B7468)=1,2,IF(WEEKDAY(B7468)=7,1,0))))))</f>
        <v>3</v>
      </c>
      <c r="G7468" s="786">
        <f>VLOOKUP(C7468,METADATA!$J$5:$Q$29,IF(E7468="HI",2,IF(E7468="LO",6,10))+IF(D7468=1,2,IF(D7468=7,1,(IF(WEEKDAY(B7468)=1,2,IF(WEEKDAY(B7468)=7,1,0))))))</f>
        <v>3</v>
      </c>
      <c r="H7468" s="787">
        <v>8110.5</v>
      </c>
      <c r="I7468" s="788">
        <v>9495.1749267578125</v>
      </c>
      <c r="K7468" s="795">
        <v>0</v>
      </c>
      <c r="M7468" s="798">
        <f t="shared" si="349"/>
        <v>12487.536071608771</v>
      </c>
      <c r="N7468" s="303"/>
      <c r="S7468" s="786">
        <v>0</v>
      </c>
      <c r="T7468" s="781">
        <f>VLOOKUP(C7468,METADATA!$J$5:$Q$29,IF(E7468="HI",2,IF(E7468="LO",6,10))+IF(S7468=1,2,IF(D7468=7,1,(IF(WEEKDAY(B7468)=1,2,IF(WEEKDAY(B7468)=7,1,0))))))</f>
        <v>3</v>
      </c>
      <c r="U7468" s="781">
        <f>VLOOKUP(C7468,METADATA!$A$5:$H$29,IF(E7468="HI",2,IF(E7468="LO",6,10))+IF(S7468=1,2,IF(D7468=7,1,(IF(WEEKDAY(B7468)=1,2,IF(WEEKDAY(B7468)=7,1,0))))))</f>
        <v>3</v>
      </c>
    </row>
    <row r="7469" spans="2:21" ht="13.95" customHeight="1" x14ac:dyDescent="0.25">
      <c r="B7469" s="784">
        <f t="shared" si="350"/>
        <v>45694</v>
      </c>
      <c r="C7469" s="785">
        <v>1</v>
      </c>
      <c r="D7469" s="786">
        <f>IFERROR((INDEX(METADATA!$T$2:$T$20,MATCH(B7469,METADATA!$S$2:$S$20,0))),0)</f>
        <v>0</v>
      </c>
      <c r="E7469" s="785" t="str">
        <f t="shared" si="348"/>
        <v>LO</v>
      </c>
      <c r="F7469" s="786">
        <f>VLOOKUP(C7469,METADATA!$A$5:$H$29,IF(E7469="HI",2,IF(E7469="LO",6,10))+IF(D7469=1,2,IF(D7469=7,1,(IF(WEEKDAY(B7469)=1,2,IF(WEEKDAY(B7469)=7,1,0))))))</f>
        <v>3</v>
      </c>
      <c r="G7469" s="786">
        <f>VLOOKUP(C7469,METADATA!$J$5:$Q$29,IF(E7469="HI",2,IF(E7469="LO",6,10))+IF(D7469=1,2,IF(D7469=7,1,(IF(WEEKDAY(B7469)=1,2,IF(WEEKDAY(B7469)=7,1,0))))))</f>
        <v>3</v>
      </c>
      <c r="H7469" s="787">
        <v>7808.75</v>
      </c>
      <c r="I7469" s="788">
        <v>9355.60009765625</v>
      </c>
      <c r="K7469" s="795">
        <v>0</v>
      </c>
      <c r="M7469" s="798">
        <f t="shared" si="349"/>
        <v>12186.214742477076</v>
      </c>
      <c r="N7469" s="303"/>
      <c r="S7469" s="786">
        <v>0</v>
      </c>
      <c r="T7469" s="781">
        <f>VLOOKUP(C7469,METADATA!$J$5:$Q$29,IF(E7469="HI",2,IF(E7469="LO",6,10))+IF(S7469=1,2,IF(D7469=7,1,(IF(WEEKDAY(B7469)=1,2,IF(WEEKDAY(B7469)=7,1,0))))))</f>
        <v>3</v>
      </c>
      <c r="U7469" s="781">
        <f>VLOOKUP(C7469,METADATA!$A$5:$H$29,IF(E7469="HI",2,IF(E7469="LO",6,10))+IF(S7469=1,2,IF(D7469=7,1,(IF(WEEKDAY(B7469)=1,2,IF(WEEKDAY(B7469)=7,1,0))))))</f>
        <v>3</v>
      </c>
    </row>
    <row r="7470" spans="2:21" ht="13.95" customHeight="1" x14ac:dyDescent="0.25">
      <c r="B7470" s="784">
        <f t="shared" si="350"/>
        <v>45694</v>
      </c>
      <c r="C7470" s="785">
        <v>2</v>
      </c>
      <c r="D7470" s="786">
        <f>IFERROR((INDEX(METADATA!$T$2:$T$20,MATCH(B7470,METADATA!$S$2:$S$20,0))),0)</f>
        <v>0</v>
      </c>
      <c r="E7470" s="785" t="str">
        <f t="shared" si="348"/>
        <v>LO</v>
      </c>
      <c r="F7470" s="786">
        <f>VLOOKUP(C7470,METADATA!$A$5:$H$29,IF(E7470="HI",2,IF(E7470="LO",6,10))+IF(D7470=1,2,IF(D7470=7,1,(IF(WEEKDAY(B7470)=1,2,IF(WEEKDAY(B7470)=7,1,0))))))</f>
        <v>3</v>
      </c>
      <c r="G7470" s="786">
        <f>VLOOKUP(C7470,METADATA!$J$5:$Q$29,IF(E7470="HI",2,IF(E7470="LO",6,10))+IF(D7470=1,2,IF(D7470=7,1,(IF(WEEKDAY(B7470)=1,2,IF(WEEKDAY(B7470)=7,1,0))))))</f>
        <v>3</v>
      </c>
      <c r="H7470" s="787">
        <v>7731.25</v>
      </c>
      <c r="I7470" s="788">
        <v>8892.925048828125</v>
      </c>
      <c r="K7470" s="795">
        <v>0</v>
      </c>
      <c r="M7470" s="798">
        <f t="shared" si="349"/>
        <v>11783.732111965832</v>
      </c>
      <c r="N7470" s="303"/>
      <c r="S7470" s="786">
        <v>0</v>
      </c>
      <c r="T7470" s="781">
        <f>VLOOKUP(C7470,METADATA!$J$5:$Q$29,IF(E7470="HI",2,IF(E7470="LO",6,10))+IF(S7470=1,2,IF(D7470=7,1,(IF(WEEKDAY(B7470)=1,2,IF(WEEKDAY(B7470)=7,1,0))))))</f>
        <v>3</v>
      </c>
      <c r="U7470" s="781">
        <f>VLOOKUP(C7470,METADATA!$A$5:$H$29,IF(E7470="HI",2,IF(E7470="LO",6,10))+IF(S7470=1,2,IF(D7470=7,1,(IF(WEEKDAY(B7470)=1,2,IF(WEEKDAY(B7470)=7,1,0))))))</f>
        <v>3</v>
      </c>
    </row>
    <row r="7471" spans="2:21" ht="13.95" customHeight="1" x14ac:dyDescent="0.25">
      <c r="B7471" s="784">
        <f t="shared" si="350"/>
        <v>45694</v>
      </c>
      <c r="C7471" s="785">
        <v>3</v>
      </c>
      <c r="D7471" s="786">
        <f>IFERROR((INDEX(METADATA!$T$2:$T$20,MATCH(B7471,METADATA!$S$2:$S$20,0))),0)</f>
        <v>0</v>
      </c>
      <c r="E7471" s="785" t="str">
        <f t="shared" si="348"/>
        <v>LO</v>
      </c>
      <c r="F7471" s="786">
        <f>VLOOKUP(C7471,METADATA!$A$5:$H$29,IF(E7471="HI",2,IF(E7471="LO",6,10))+IF(D7471=1,2,IF(D7471=7,1,(IF(WEEKDAY(B7471)=1,2,IF(WEEKDAY(B7471)=7,1,0))))))</f>
        <v>3</v>
      </c>
      <c r="G7471" s="786">
        <f>VLOOKUP(C7471,METADATA!$J$5:$Q$29,IF(E7471="HI",2,IF(E7471="LO",6,10))+IF(D7471=1,2,IF(D7471=7,1,(IF(WEEKDAY(B7471)=1,2,IF(WEEKDAY(B7471)=7,1,0))))))</f>
        <v>3</v>
      </c>
      <c r="H7471" s="787">
        <v>7901.5</v>
      </c>
      <c r="I7471" s="788">
        <v>9021.8499755859375</v>
      </c>
      <c r="K7471" s="795">
        <v>0</v>
      </c>
      <c r="M7471" s="798">
        <f t="shared" si="349"/>
        <v>11992.809480350297</v>
      </c>
      <c r="N7471" s="303"/>
      <c r="S7471" s="786">
        <v>0</v>
      </c>
      <c r="T7471" s="781">
        <f>VLOOKUP(C7471,METADATA!$J$5:$Q$29,IF(E7471="HI",2,IF(E7471="LO",6,10))+IF(S7471=1,2,IF(D7471=7,1,(IF(WEEKDAY(B7471)=1,2,IF(WEEKDAY(B7471)=7,1,0))))))</f>
        <v>3</v>
      </c>
      <c r="U7471" s="781">
        <f>VLOOKUP(C7471,METADATA!$A$5:$H$29,IF(E7471="HI",2,IF(E7471="LO",6,10))+IF(S7471=1,2,IF(D7471=7,1,(IF(WEEKDAY(B7471)=1,2,IF(WEEKDAY(B7471)=7,1,0))))))</f>
        <v>3</v>
      </c>
    </row>
    <row r="7472" spans="2:21" ht="13.95" customHeight="1" x14ac:dyDescent="0.25">
      <c r="B7472" s="784">
        <f t="shared" si="350"/>
        <v>45694</v>
      </c>
      <c r="C7472" s="785">
        <v>4</v>
      </c>
      <c r="D7472" s="786">
        <f>IFERROR((INDEX(METADATA!$T$2:$T$20,MATCH(B7472,METADATA!$S$2:$S$20,0))),0)</f>
        <v>0</v>
      </c>
      <c r="E7472" s="785" t="str">
        <f t="shared" si="348"/>
        <v>LO</v>
      </c>
      <c r="F7472" s="786">
        <f>VLOOKUP(C7472,METADATA!$A$5:$H$29,IF(E7472="HI",2,IF(E7472="LO",6,10))+IF(D7472=1,2,IF(D7472=7,1,(IF(WEEKDAY(B7472)=1,2,IF(WEEKDAY(B7472)=7,1,0))))))</f>
        <v>3</v>
      </c>
      <c r="G7472" s="786">
        <f>VLOOKUP(C7472,METADATA!$J$5:$Q$29,IF(E7472="HI",2,IF(E7472="LO",6,10))+IF(D7472=1,2,IF(D7472=7,1,(IF(WEEKDAY(B7472)=1,2,IF(WEEKDAY(B7472)=7,1,0))))))</f>
        <v>3</v>
      </c>
      <c r="H7472" s="787">
        <v>8266.75</v>
      </c>
      <c r="I7472" s="788">
        <v>9446.9000244140625</v>
      </c>
      <c r="K7472" s="795">
        <v>870.51250000000005</v>
      </c>
      <c r="M7472" s="798">
        <f t="shared" si="349"/>
        <v>12553.209774148379</v>
      </c>
      <c r="N7472" s="303"/>
      <c r="S7472" s="786">
        <v>0</v>
      </c>
      <c r="T7472" s="781">
        <f>VLOOKUP(C7472,METADATA!$J$5:$Q$29,IF(E7472="HI",2,IF(E7472="LO",6,10))+IF(S7472=1,2,IF(D7472=7,1,(IF(WEEKDAY(B7472)=1,2,IF(WEEKDAY(B7472)=7,1,0))))))</f>
        <v>3</v>
      </c>
      <c r="U7472" s="781">
        <f>VLOOKUP(C7472,METADATA!$A$5:$H$29,IF(E7472="HI",2,IF(E7472="LO",6,10))+IF(S7472=1,2,IF(D7472=7,1,(IF(WEEKDAY(B7472)=1,2,IF(WEEKDAY(B7472)=7,1,0))))))</f>
        <v>3</v>
      </c>
    </row>
    <row r="7473" spans="2:21" ht="13.95" customHeight="1" x14ac:dyDescent="0.25">
      <c r="B7473" s="784">
        <f t="shared" si="350"/>
        <v>45694</v>
      </c>
      <c r="C7473" s="785">
        <v>5</v>
      </c>
      <c r="D7473" s="786">
        <f>IFERROR((INDEX(METADATA!$T$2:$T$20,MATCH(B7473,METADATA!$S$2:$S$20,0))),0)</f>
        <v>0</v>
      </c>
      <c r="E7473" s="785" t="str">
        <f t="shared" si="348"/>
        <v>LO</v>
      </c>
      <c r="F7473" s="786">
        <f>VLOOKUP(C7473,METADATA!$A$5:$H$29,IF(E7473="HI",2,IF(E7473="LO",6,10))+IF(D7473=1,2,IF(D7473=7,1,(IF(WEEKDAY(B7473)=1,2,IF(WEEKDAY(B7473)=7,1,0))))))</f>
        <v>3</v>
      </c>
      <c r="G7473" s="786">
        <f>VLOOKUP(C7473,METADATA!$J$5:$Q$29,IF(E7473="HI",2,IF(E7473="LO",6,10))+IF(D7473=1,2,IF(D7473=7,1,(IF(WEEKDAY(B7473)=1,2,IF(WEEKDAY(B7473)=7,1,0))))))</f>
        <v>3</v>
      </c>
      <c r="H7473" s="787">
        <v>8703</v>
      </c>
      <c r="I7473" s="788">
        <v>9516.7748413085938</v>
      </c>
      <c r="K7473" s="795">
        <v>865.8125</v>
      </c>
      <c r="M7473" s="798">
        <f t="shared" si="349"/>
        <v>12896.170454059771</v>
      </c>
      <c r="N7473" s="303"/>
      <c r="S7473" s="786">
        <v>0</v>
      </c>
      <c r="T7473" s="781">
        <f>VLOOKUP(C7473,METADATA!$J$5:$Q$29,IF(E7473="HI",2,IF(E7473="LO",6,10))+IF(S7473=1,2,IF(D7473=7,1,(IF(WEEKDAY(B7473)=1,2,IF(WEEKDAY(B7473)=7,1,0))))))</f>
        <v>3</v>
      </c>
      <c r="U7473" s="781">
        <f>VLOOKUP(C7473,METADATA!$A$5:$H$29,IF(E7473="HI",2,IF(E7473="LO",6,10))+IF(S7473=1,2,IF(D7473=7,1,(IF(WEEKDAY(B7473)=1,2,IF(WEEKDAY(B7473)=7,1,0))))))</f>
        <v>3</v>
      </c>
    </row>
    <row r="7474" spans="2:21" ht="13.95" customHeight="1" x14ac:dyDescent="0.25">
      <c r="B7474" s="784">
        <f t="shared" si="350"/>
        <v>45694</v>
      </c>
      <c r="C7474" s="785">
        <v>6</v>
      </c>
      <c r="D7474" s="786">
        <f>IFERROR((INDEX(METADATA!$T$2:$T$20,MATCH(B7474,METADATA!$S$2:$S$20,0))),0)</f>
        <v>0</v>
      </c>
      <c r="E7474" s="785" t="str">
        <f t="shared" si="348"/>
        <v>LO</v>
      </c>
      <c r="F7474" s="786">
        <f>VLOOKUP(C7474,METADATA!$A$5:$H$29,IF(E7474="HI",2,IF(E7474="LO",6,10))+IF(D7474=1,2,IF(D7474=7,1,(IF(WEEKDAY(B7474)=1,2,IF(WEEKDAY(B7474)=7,1,0))))))</f>
        <v>2</v>
      </c>
      <c r="G7474" s="786">
        <f>VLOOKUP(C7474,METADATA!$J$5:$Q$29,IF(E7474="HI",2,IF(E7474="LO",6,10))+IF(D7474=1,2,IF(D7474=7,1,(IF(WEEKDAY(B7474)=1,2,IF(WEEKDAY(B7474)=7,1,0))))))</f>
        <v>2</v>
      </c>
      <c r="H7474" s="787">
        <v>9708.25</v>
      </c>
      <c r="I7474" s="788">
        <v>9271.1250610351563</v>
      </c>
      <c r="K7474" s="795">
        <v>834.63750000000005</v>
      </c>
      <c r="M7474" s="798">
        <f t="shared" si="349"/>
        <v>13424.003797669833</v>
      </c>
      <c r="N7474" s="303"/>
      <c r="S7474" s="786">
        <v>0</v>
      </c>
      <c r="T7474" s="781">
        <f>VLOOKUP(C7474,METADATA!$J$5:$Q$29,IF(E7474="HI",2,IF(E7474="LO",6,10))+IF(S7474=1,2,IF(D7474=7,1,(IF(WEEKDAY(B7474)=1,2,IF(WEEKDAY(B7474)=7,1,0))))))</f>
        <v>2</v>
      </c>
      <c r="U7474" s="781">
        <f>VLOOKUP(C7474,METADATA!$A$5:$H$29,IF(E7474="HI",2,IF(E7474="LO",6,10))+IF(S7474=1,2,IF(D7474=7,1,(IF(WEEKDAY(B7474)=1,2,IF(WEEKDAY(B7474)=7,1,0))))))</f>
        <v>2</v>
      </c>
    </row>
    <row r="7475" spans="2:21" ht="13.95" customHeight="1" x14ac:dyDescent="0.25">
      <c r="B7475" s="784">
        <f t="shared" si="350"/>
        <v>45694</v>
      </c>
      <c r="C7475" s="785">
        <v>7</v>
      </c>
      <c r="D7475" s="786">
        <f>IFERROR((INDEX(METADATA!$T$2:$T$20,MATCH(B7475,METADATA!$S$2:$S$20,0))),0)</f>
        <v>0</v>
      </c>
      <c r="E7475" s="785" t="str">
        <f t="shared" si="348"/>
        <v>LO</v>
      </c>
      <c r="F7475" s="786">
        <f>VLOOKUP(C7475,METADATA!$A$5:$H$29,IF(E7475="HI",2,IF(E7475="LO",6,10))+IF(D7475=1,2,IF(D7475=7,1,(IF(WEEKDAY(B7475)=1,2,IF(WEEKDAY(B7475)=7,1,0))))))</f>
        <v>1</v>
      </c>
      <c r="G7475" s="786">
        <f>VLOOKUP(C7475,METADATA!$J$5:$Q$29,IF(E7475="HI",2,IF(E7475="LO",6,10))+IF(D7475=1,2,IF(D7475=7,1,(IF(WEEKDAY(B7475)=1,2,IF(WEEKDAY(B7475)=7,1,0))))))</f>
        <v>1</v>
      </c>
      <c r="H7475" s="787">
        <v>11144.5</v>
      </c>
      <c r="I7475" s="788">
        <v>9359.6997680664063</v>
      </c>
      <c r="K7475" s="795">
        <v>847.33749999999998</v>
      </c>
      <c r="M7475" s="798">
        <f t="shared" si="349"/>
        <v>14553.482744633407</v>
      </c>
      <c r="N7475" s="303"/>
      <c r="S7475" s="786">
        <v>0</v>
      </c>
      <c r="T7475" s="781">
        <f>VLOOKUP(C7475,METADATA!$J$5:$Q$29,IF(E7475="HI",2,IF(E7475="LO",6,10))+IF(S7475=1,2,IF(D7475=7,1,(IF(WEEKDAY(B7475)=1,2,IF(WEEKDAY(B7475)=7,1,0))))))</f>
        <v>1</v>
      </c>
      <c r="U7475" s="781">
        <f>VLOOKUP(C7475,METADATA!$A$5:$H$29,IF(E7475="HI",2,IF(E7475="LO",6,10))+IF(S7475=1,2,IF(D7475=7,1,(IF(WEEKDAY(B7475)=1,2,IF(WEEKDAY(B7475)=7,1,0))))))</f>
        <v>1</v>
      </c>
    </row>
    <row r="7476" spans="2:21" ht="13.95" customHeight="1" x14ac:dyDescent="0.25">
      <c r="B7476" s="784">
        <f t="shared" si="350"/>
        <v>45694</v>
      </c>
      <c r="C7476" s="785">
        <v>8</v>
      </c>
      <c r="D7476" s="786">
        <f>IFERROR((INDEX(METADATA!$T$2:$T$20,MATCH(B7476,METADATA!$S$2:$S$20,0))),0)</f>
        <v>0</v>
      </c>
      <c r="E7476" s="785" t="str">
        <f t="shared" si="348"/>
        <v>LO</v>
      </c>
      <c r="F7476" s="786">
        <f>VLOOKUP(C7476,METADATA!$A$5:$H$29,IF(E7476="HI",2,IF(E7476="LO",6,10))+IF(D7476=1,2,IF(D7476=7,1,(IF(WEEKDAY(B7476)=1,2,IF(WEEKDAY(B7476)=7,1,0))))))</f>
        <v>1</v>
      </c>
      <c r="G7476" s="786">
        <f>VLOOKUP(C7476,METADATA!$J$5:$Q$29,IF(E7476="HI",2,IF(E7476="LO",6,10))+IF(D7476=1,2,IF(D7476=7,1,(IF(WEEKDAY(B7476)=1,2,IF(WEEKDAY(B7476)=7,1,0))))))</f>
        <v>1</v>
      </c>
      <c r="H7476" s="787">
        <v>12261</v>
      </c>
      <c r="I7476" s="788">
        <v>9549.6998291015625</v>
      </c>
      <c r="K7476" s="795">
        <v>851.61249999999995</v>
      </c>
      <c r="M7476" s="798">
        <f t="shared" si="349"/>
        <v>15541.199690691268</v>
      </c>
      <c r="N7476" s="303"/>
      <c r="S7476" s="786">
        <v>0</v>
      </c>
      <c r="T7476" s="781">
        <f>VLOOKUP(C7476,METADATA!$J$5:$Q$29,IF(E7476="HI",2,IF(E7476="LO",6,10))+IF(S7476=1,2,IF(D7476=7,1,(IF(WEEKDAY(B7476)=1,2,IF(WEEKDAY(B7476)=7,1,0))))))</f>
        <v>1</v>
      </c>
      <c r="U7476" s="781">
        <f>VLOOKUP(C7476,METADATA!$A$5:$H$29,IF(E7476="HI",2,IF(E7476="LO",6,10))+IF(S7476=1,2,IF(D7476=7,1,(IF(WEEKDAY(B7476)=1,2,IF(WEEKDAY(B7476)=7,1,0))))))</f>
        <v>1</v>
      </c>
    </row>
    <row r="7477" spans="2:21" ht="13.95" customHeight="1" x14ac:dyDescent="0.25">
      <c r="B7477" s="784">
        <f t="shared" si="350"/>
        <v>45694</v>
      </c>
      <c r="C7477" s="785">
        <v>9</v>
      </c>
      <c r="D7477" s="786">
        <f>IFERROR((INDEX(METADATA!$T$2:$T$20,MATCH(B7477,METADATA!$S$2:$S$20,0))),0)</f>
        <v>0</v>
      </c>
      <c r="E7477" s="785" t="str">
        <f t="shared" si="348"/>
        <v>LO</v>
      </c>
      <c r="F7477" s="786">
        <f>VLOOKUP(C7477,METADATA!$A$5:$H$29,IF(E7477="HI",2,IF(E7477="LO",6,10))+IF(D7477=1,2,IF(D7477=7,1,(IF(WEEKDAY(B7477)=1,2,IF(WEEKDAY(B7477)=7,1,0))))))</f>
        <v>2</v>
      </c>
      <c r="G7477" s="786">
        <f>VLOOKUP(C7477,METADATA!$J$5:$Q$29,IF(E7477="HI",2,IF(E7477="LO",6,10))+IF(D7477=1,2,IF(D7477=7,1,(IF(WEEKDAY(B7477)=1,2,IF(WEEKDAY(B7477)=7,1,0))))))</f>
        <v>1</v>
      </c>
      <c r="H7477" s="787">
        <v>12817.25</v>
      </c>
      <c r="I7477" s="788">
        <v>9540.6500854492188</v>
      </c>
      <c r="K7477" s="795">
        <v>856.5</v>
      </c>
      <c r="M7477" s="798">
        <f t="shared" si="349"/>
        <v>15978.294702986366</v>
      </c>
      <c r="N7477" s="303"/>
      <c r="S7477" s="786">
        <v>0</v>
      </c>
      <c r="T7477" s="781">
        <f>VLOOKUP(C7477,METADATA!$J$5:$Q$29,IF(E7477="HI",2,IF(E7477="LO",6,10))+IF(S7477=1,2,IF(D7477=7,1,(IF(WEEKDAY(B7477)=1,2,IF(WEEKDAY(B7477)=7,1,0))))))</f>
        <v>1</v>
      </c>
      <c r="U7477" s="781">
        <f>VLOOKUP(C7477,METADATA!$A$5:$H$29,IF(E7477="HI",2,IF(E7477="LO",6,10))+IF(S7477=1,2,IF(D7477=7,1,(IF(WEEKDAY(B7477)=1,2,IF(WEEKDAY(B7477)=7,1,0))))))</f>
        <v>2</v>
      </c>
    </row>
    <row r="7478" spans="2:21" ht="13.95" customHeight="1" x14ac:dyDescent="0.25">
      <c r="B7478" s="784">
        <f t="shared" si="350"/>
        <v>45694</v>
      </c>
      <c r="C7478" s="785">
        <v>10</v>
      </c>
      <c r="D7478" s="786">
        <f>IFERROR((INDEX(METADATA!$T$2:$T$20,MATCH(B7478,METADATA!$S$2:$S$20,0))),0)</f>
        <v>0</v>
      </c>
      <c r="E7478" s="785" t="str">
        <f t="shared" si="348"/>
        <v>LO</v>
      </c>
      <c r="F7478" s="786">
        <f>VLOOKUP(C7478,METADATA!$A$5:$H$29,IF(E7478="HI",2,IF(E7478="LO",6,10))+IF(D7478=1,2,IF(D7478=7,1,(IF(WEEKDAY(B7478)=1,2,IF(WEEKDAY(B7478)=7,1,0))))))</f>
        <v>2</v>
      </c>
      <c r="G7478" s="786">
        <f>VLOOKUP(C7478,METADATA!$J$5:$Q$29,IF(E7478="HI",2,IF(E7478="LO",6,10))+IF(D7478=1,2,IF(D7478=7,1,(IF(WEEKDAY(B7478)=1,2,IF(WEEKDAY(B7478)=7,1,0))))))</f>
        <v>2</v>
      </c>
      <c r="H7478" s="787">
        <v>12907.5</v>
      </c>
      <c r="I7478" s="788">
        <v>9655.35009765625</v>
      </c>
      <c r="K7478" s="795">
        <v>824.32500000000005</v>
      </c>
      <c r="M7478" s="798">
        <f t="shared" si="349"/>
        <v>16119.222740514213</v>
      </c>
      <c r="N7478" s="303"/>
      <c r="S7478" s="786">
        <v>0</v>
      </c>
      <c r="T7478" s="781">
        <f>VLOOKUP(C7478,METADATA!$J$5:$Q$29,IF(E7478="HI",2,IF(E7478="LO",6,10))+IF(S7478=1,2,IF(D7478=7,1,(IF(WEEKDAY(B7478)=1,2,IF(WEEKDAY(B7478)=7,1,0))))))</f>
        <v>2</v>
      </c>
      <c r="U7478" s="781">
        <f>VLOOKUP(C7478,METADATA!$A$5:$H$29,IF(E7478="HI",2,IF(E7478="LO",6,10))+IF(S7478=1,2,IF(D7478=7,1,(IF(WEEKDAY(B7478)=1,2,IF(WEEKDAY(B7478)=7,1,0))))))</f>
        <v>2</v>
      </c>
    </row>
    <row r="7479" spans="2:21" ht="13.95" customHeight="1" x14ac:dyDescent="0.25">
      <c r="B7479" s="784">
        <f t="shared" si="350"/>
        <v>45694</v>
      </c>
      <c r="C7479" s="785">
        <v>11</v>
      </c>
      <c r="D7479" s="786">
        <f>IFERROR((INDEX(METADATA!$T$2:$T$20,MATCH(B7479,METADATA!$S$2:$S$20,0))),0)</f>
        <v>0</v>
      </c>
      <c r="E7479" s="785" t="str">
        <f t="shared" si="348"/>
        <v>LO</v>
      </c>
      <c r="F7479" s="786">
        <f>VLOOKUP(C7479,METADATA!$A$5:$H$29,IF(E7479="HI",2,IF(E7479="LO",6,10))+IF(D7479=1,2,IF(D7479=7,1,(IF(WEEKDAY(B7479)=1,2,IF(WEEKDAY(B7479)=7,1,0))))))</f>
        <v>2</v>
      </c>
      <c r="G7479" s="786">
        <f>VLOOKUP(C7479,METADATA!$J$5:$Q$29,IF(E7479="HI",2,IF(E7479="LO",6,10))+IF(D7479=1,2,IF(D7479=7,1,(IF(WEEKDAY(B7479)=1,2,IF(WEEKDAY(B7479)=7,1,0))))))</f>
        <v>2</v>
      </c>
      <c r="H7479" s="787">
        <v>13006.5</v>
      </c>
      <c r="I7479" s="788">
        <v>9553.824951171875</v>
      </c>
      <c r="K7479" s="795">
        <v>882.73749999999995</v>
      </c>
      <c r="M7479" s="798">
        <f t="shared" si="349"/>
        <v>16138.296485305824</v>
      </c>
      <c r="N7479" s="303"/>
      <c r="S7479" s="786">
        <v>0</v>
      </c>
      <c r="T7479" s="781">
        <f>VLOOKUP(C7479,METADATA!$J$5:$Q$29,IF(E7479="HI",2,IF(E7479="LO",6,10))+IF(S7479=1,2,IF(D7479=7,1,(IF(WEEKDAY(B7479)=1,2,IF(WEEKDAY(B7479)=7,1,0))))))</f>
        <v>2</v>
      </c>
      <c r="U7479" s="781">
        <f>VLOOKUP(C7479,METADATA!$A$5:$H$29,IF(E7479="HI",2,IF(E7479="LO",6,10))+IF(S7479=1,2,IF(D7479=7,1,(IF(WEEKDAY(B7479)=1,2,IF(WEEKDAY(B7479)=7,1,0))))))</f>
        <v>2</v>
      </c>
    </row>
    <row r="7480" spans="2:21" ht="13.95" customHeight="1" x14ac:dyDescent="0.25">
      <c r="B7480" s="784">
        <f t="shared" si="350"/>
        <v>45694</v>
      </c>
      <c r="C7480" s="785">
        <v>12</v>
      </c>
      <c r="D7480" s="786">
        <f>IFERROR((INDEX(METADATA!$T$2:$T$20,MATCH(B7480,METADATA!$S$2:$S$20,0))),0)</f>
        <v>0</v>
      </c>
      <c r="E7480" s="785" t="str">
        <f t="shared" si="348"/>
        <v>LO</v>
      </c>
      <c r="F7480" s="786">
        <f>VLOOKUP(C7480,METADATA!$A$5:$H$29,IF(E7480="HI",2,IF(E7480="LO",6,10))+IF(D7480=1,2,IF(D7480=7,1,(IF(WEEKDAY(B7480)=1,2,IF(WEEKDAY(B7480)=7,1,0))))))</f>
        <v>2</v>
      </c>
      <c r="G7480" s="786">
        <f>VLOOKUP(C7480,METADATA!$J$5:$Q$29,IF(E7480="HI",2,IF(E7480="LO",6,10))+IF(D7480=1,2,IF(D7480=7,1,(IF(WEEKDAY(B7480)=1,2,IF(WEEKDAY(B7480)=7,1,0))))))</f>
        <v>2</v>
      </c>
      <c r="H7480" s="787">
        <v>13109.5</v>
      </c>
      <c r="I7480" s="788">
        <v>9478.7249755859375</v>
      </c>
      <c r="K7480" s="795">
        <v>909.3125</v>
      </c>
      <c r="M7480" s="798">
        <f t="shared" si="349"/>
        <v>16177.305628960487</v>
      </c>
      <c r="N7480" s="303"/>
      <c r="S7480" s="786">
        <v>0</v>
      </c>
      <c r="T7480" s="781">
        <f>VLOOKUP(C7480,METADATA!$J$5:$Q$29,IF(E7480="HI",2,IF(E7480="LO",6,10))+IF(S7480=1,2,IF(D7480=7,1,(IF(WEEKDAY(B7480)=1,2,IF(WEEKDAY(B7480)=7,1,0))))))</f>
        <v>2</v>
      </c>
      <c r="U7480" s="781">
        <f>VLOOKUP(C7480,METADATA!$A$5:$H$29,IF(E7480="HI",2,IF(E7480="LO",6,10))+IF(S7480=1,2,IF(D7480=7,1,(IF(WEEKDAY(B7480)=1,2,IF(WEEKDAY(B7480)=7,1,0))))))</f>
        <v>2</v>
      </c>
    </row>
    <row r="7481" spans="2:21" ht="13.95" customHeight="1" x14ac:dyDescent="0.25">
      <c r="B7481" s="784">
        <f t="shared" si="350"/>
        <v>45694</v>
      </c>
      <c r="C7481" s="785">
        <v>13</v>
      </c>
      <c r="D7481" s="786">
        <f>IFERROR((INDEX(METADATA!$T$2:$T$20,MATCH(B7481,METADATA!$S$2:$S$20,0))),0)</f>
        <v>0</v>
      </c>
      <c r="E7481" s="785" t="str">
        <f t="shared" si="348"/>
        <v>LO</v>
      </c>
      <c r="F7481" s="786">
        <f>VLOOKUP(C7481,METADATA!$A$5:$H$29,IF(E7481="HI",2,IF(E7481="LO",6,10))+IF(D7481=1,2,IF(D7481=7,1,(IF(WEEKDAY(B7481)=1,2,IF(WEEKDAY(B7481)=7,1,0))))))</f>
        <v>2</v>
      </c>
      <c r="G7481" s="786">
        <f>VLOOKUP(C7481,METADATA!$J$5:$Q$29,IF(E7481="HI",2,IF(E7481="LO",6,10))+IF(D7481=1,2,IF(D7481=7,1,(IF(WEEKDAY(B7481)=1,2,IF(WEEKDAY(B7481)=7,1,0))))))</f>
        <v>2</v>
      </c>
      <c r="H7481" s="787">
        <v>12933.25</v>
      </c>
      <c r="I7481" s="788">
        <v>9586.4502563476563</v>
      </c>
      <c r="K7481" s="795">
        <v>905.6</v>
      </c>
      <c r="M7481" s="798">
        <f t="shared" si="349"/>
        <v>16098.726163269193</v>
      </c>
      <c r="N7481" s="303"/>
      <c r="S7481" s="786">
        <v>0</v>
      </c>
      <c r="T7481" s="781">
        <f>VLOOKUP(C7481,METADATA!$J$5:$Q$29,IF(E7481="HI",2,IF(E7481="LO",6,10))+IF(S7481=1,2,IF(D7481=7,1,(IF(WEEKDAY(B7481)=1,2,IF(WEEKDAY(B7481)=7,1,0))))))</f>
        <v>2</v>
      </c>
      <c r="U7481" s="781">
        <f>VLOOKUP(C7481,METADATA!$A$5:$H$29,IF(E7481="HI",2,IF(E7481="LO",6,10))+IF(S7481=1,2,IF(D7481=7,1,(IF(WEEKDAY(B7481)=1,2,IF(WEEKDAY(B7481)=7,1,0))))))</f>
        <v>2</v>
      </c>
    </row>
    <row r="7482" spans="2:21" ht="13.95" customHeight="1" x14ac:dyDescent="0.25">
      <c r="B7482" s="784">
        <f t="shared" si="350"/>
        <v>45694</v>
      </c>
      <c r="C7482" s="785">
        <v>14</v>
      </c>
      <c r="D7482" s="786">
        <f>IFERROR((INDEX(METADATA!$T$2:$T$20,MATCH(B7482,METADATA!$S$2:$S$20,0))),0)</f>
        <v>0</v>
      </c>
      <c r="E7482" s="785" t="str">
        <f t="shared" si="348"/>
        <v>LO</v>
      </c>
      <c r="F7482" s="786">
        <f>VLOOKUP(C7482,METADATA!$A$5:$H$29,IF(E7482="HI",2,IF(E7482="LO",6,10))+IF(D7482=1,2,IF(D7482=7,1,(IF(WEEKDAY(B7482)=1,2,IF(WEEKDAY(B7482)=7,1,0))))))</f>
        <v>2</v>
      </c>
      <c r="G7482" s="786">
        <f>VLOOKUP(C7482,METADATA!$J$5:$Q$29,IF(E7482="HI",2,IF(E7482="LO",6,10))+IF(D7482=1,2,IF(D7482=7,1,(IF(WEEKDAY(B7482)=1,2,IF(WEEKDAY(B7482)=7,1,0))))))</f>
        <v>2</v>
      </c>
      <c r="H7482" s="787">
        <v>12925.75</v>
      </c>
      <c r="I7482" s="788">
        <v>9778.8499755859375</v>
      </c>
      <c r="K7482" s="795">
        <v>913.98749999999995</v>
      </c>
      <c r="M7482" s="798">
        <f t="shared" si="349"/>
        <v>16208.051082950013</v>
      </c>
      <c r="N7482" s="303"/>
      <c r="S7482" s="786">
        <v>0</v>
      </c>
      <c r="T7482" s="781">
        <f>VLOOKUP(C7482,METADATA!$J$5:$Q$29,IF(E7482="HI",2,IF(E7482="LO",6,10))+IF(S7482=1,2,IF(D7482=7,1,(IF(WEEKDAY(B7482)=1,2,IF(WEEKDAY(B7482)=7,1,0))))))</f>
        <v>2</v>
      </c>
      <c r="U7482" s="781">
        <f>VLOOKUP(C7482,METADATA!$A$5:$H$29,IF(E7482="HI",2,IF(E7482="LO",6,10))+IF(S7482=1,2,IF(D7482=7,1,(IF(WEEKDAY(B7482)=1,2,IF(WEEKDAY(B7482)=7,1,0))))))</f>
        <v>2</v>
      </c>
    </row>
    <row r="7483" spans="2:21" ht="13.95" customHeight="1" x14ac:dyDescent="0.25">
      <c r="B7483" s="784">
        <f t="shared" si="350"/>
        <v>45694</v>
      </c>
      <c r="C7483" s="785">
        <v>15</v>
      </c>
      <c r="D7483" s="786">
        <f>IFERROR((INDEX(METADATA!$T$2:$T$20,MATCH(B7483,METADATA!$S$2:$S$20,0))),0)</f>
        <v>0</v>
      </c>
      <c r="E7483" s="785" t="str">
        <f t="shared" si="348"/>
        <v>LO</v>
      </c>
      <c r="F7483" s="786">
        <f>VLOOKUP(C7483,METADATA!$A$5:$H$29,IF(E7483="HI",2,IF(E7483="LO",6,10))+IF(D7483=1,2,IF(D7483=7,1,(IF(WEEKDAY(B7483)=1,2,IF(WEEKDAY(B7483)=7,1,0))))))</f>
        <v>2</v>
      </c>
      <c r="G7483" s="786">
        <f>VLOOKUP(C7483,METADATA!$J$5:$Q$29,IF(E7483="HI",2,IF(E7483="LO",6,10))+IF(D7483=1,2,IF(D7483=7,1,(IF(WEEKDAY(B7483)=1,2,IF(WEEKDAY(B7483)=7,1,0))))))</f>
        <v>2</v>
      </c>
      <c r="H7483" s="787">
        <v>13003.25</v>
      </c>
      <c r="I7483" s="788">
        <v>9706.4002075195313</v>
      </c>
      <c r="K7483" s="795">
        <v>902.26250000000005</v>
      </c>
      <c r="M7483" s="798">
        <f t="shared" si="349"/>
        <v>16226.481921569912</v>
      </c>
      <c r="N7483" s="303"/>
      <c r="S7483" s="786">
        <v>0</v>
      </c>
      <c r="T7483" s="781">
        <f>VLOOKUP(C7483,METADATA!$J$5:$Q$29,IF(E7483="HI",2,IF(E7483="LO",6,10))+IF(S7483=1,2,IF(D7483=7,1,(IF(WEEKDAY(B7483)=1,2,IF(WEEKDAY(B7483)=7,1,0))))))</f>
        <v>2</v>
      </c>
      <c r="U7483" s="781">
        <f>VLOOKUP(C7483,METADATA!$A$5:$H$29,IF(E7483="HI",2,IF(E7483="LO",6,10))+IF(S7483=1,2,IF(D7483=7,1,(IF(WEEKDAY(B7483)=1,2,IF(WEEKDAY(B7483)=7,1,0))))))</f>
        <v>2</v>
      </c>
    </row>
    <row r="7484" spans="2:21" ht="13.95" customHeight="1" x14ac:dyDescent="0.25">
      <c r="B7484" s="784">
        <f t="shared" si="350"/>
        <v>45694</v>
      </c>
      <c r="C7484" s="785">
        <v>16</v>
      </c>
      <c r="D7484" s="786">
        <f>IFERROR((INDEX(METADATA!$T$2:$T$20,MATCH(B7484,METADATA!$S$2:$S$20,0))),0)</f>
        <v>0</v>
      </c>
      <c r="E7484" s="785" t="str">
        <f t="shared" si="348"/>
        <v>LO</v>
      </c>
      <c r="F7484" s="786">
        <f>VLOOKUP(C7484,METADATA!$A$5:$H$29,IF(E7484="HI",2,IF(E7484="LO",6,10))+IF(D7484=1,2,IF(D7484=7,1,(IF(WEEKDAY(B7484)=1,2,IF(WEEKDAY(B7484)=7,1,0))))))</f>
        <v>2</v>
      </c>
      <c r="G7484" s="786">
        <f>VLOOKUP(C7484,METADATA!$J$5:$Q$29,IF(E7484="HI",2,IF(E7484="LO",6,10))+IF(D7484=1,2,IF(D7484=7,1,(IF(WEEKDAY(B7484)=1,2,IF(WEEKDAY(B7484)=7,1,0))))))</f>
        <v>2</v>
      </c>
      <c r="H7484" s="787">
        <v>13443.75</v>
      </c>
      <c r="I7484" s="788">
        <v>9664.425048828125</v>
      </c>
      <c r="K7484" s="795">
        <v>933.76250000000005</v>
      </c>
      <c r="M7484" s="798">
        <f t="shared" si="349"/>
        <v>16557.038551230002</v>
      </c>
      <c r="N7484" s="303"/>
      <c r="S7484" s="786">
        <v>0</v>
      </c>
      <c r="T7484" s="781">
        <f>VLOOKUP(C7484,METADATA!$J$5:$Q$29,IF(E7484="HI",2,IF(E7484="LO",6,10))+IF(S7484=1,2,IF(D7484=7,1,(IF(WEEKDAY(B7484)=1,2,IF(WEEKDAY(B7484)=7,1,0))))))</f>
        <v>2</v>
      </c>
      <c r="U7484" s="781">
        <f>VLOOKUP(C7484,METADATA!$A$5:$H$29,IF(E7484="HI",2,IF(E7484="LO",6,10))+IF(S7484=1,2,IF(D7484=7,1,(IF(WEEKDAY(B7484)=1,2,IF(WEEKDAY(B7484)=7,1,0))))))</f>
        <v>2</v>
      </c>
    </row>
    <row r="7485" spans="2:21" ht="13.95" customHeight="1" x14ac:dyDescent="0.25">
      <c r="B7485" s="784">
        <f t="shared" si="350"/>
        <v>45694</v>
      </c>
      <c r="C7485" s="785">
        <v>17</v>
      </c>
      <c r="D7485" s="786">
        <f>IFERROR((INDEX(METADATA!$T$2:$T$20,MATCH(B7485,METADATA!$S$2:$S$20,0))),0)</f>
        <v>0</v>
      </c>
      <c r="E7485" s="785" t="str">
        <f t="shared" si="348"/>
        <v>LO</v>
      </c>
      <c r="F7485" s="786">
        <f>VLOOKUP(C7485,METADATA!$A$5:$H$29,IF(E7485="HI",2,IF(E7485="LO",6,10))+IF(D7485=1,2,IF(D7485=7,1,(IF(WEEKDAY(B7485)=1,2,IF(WEEKDAY(B7485)=7,1,0))))))</f>
        <v>2</v>
      </c>
      <c r="G7485" s="786">
        <f>VLOOKUP(C7485,METADATA!$J$5:$Q$29,IF(E7485="HI",2,IF(E7485="LO",6,10))+IF(D7485=1,2,IF(D7485=7,1,(IF(WEEKDAY(B7485)=1,2,IF(WEEKDAY(B7485)=7,1,0))))))</f>
        <v>2</v>
      </c>
      <c r="H7485" s="787">
        <v>14118.25</v>
      </c>
      <c r="I7485" s="788">
        <v>9710.375</v>
      </c>
      <c r="K7485" s="795">
        <v>0</v>
      </c>
      <c r="M7485" s="798">
        <f t="shared" si="349"/>
        <v>17135.2375444032</v>
      </c>
      <c r="N7485" s="303"/>
      <c r="S7485" s="786">
        <v>0</v>
      </c>
      <c r="T7485" s="781">
        <f>VLOOKUP(C7485,METADATA!$J$5:$Q$29,IF(E7485="HI",2,IF(E7485="LO",6,10))+IF(S7485=1,2,IF(D7485=7,1,(IF(WEEKDAY(B7485)=1,2,IF(WEEKDAY(B7485)=7,1,0))))))</f>
        <v>2</v>
      </c>
      <c r="U7485" s="781">
        <f>VLOOKUP(C7485,METADATA!$A$5:$H$29,IF(E7485="HI",2,IF(E7485="LO",6,10))+IF(S7485=1,2,IF(D7485=7,1,(IF(WEEKDAY(B7485)=1,2,IF(WEEKDAY(B7485)=7,1,0))))))</f>
        <v>2</v>
      </c>
    </row>
    <row r="7486" spans="2:21" ht="13.95" customHeight="1" x14ac:dyDescent="0.25">
      <c r="B7486" s="784">
        <f t="shared" si="350"/>
        <v>45694</v>
      </c>
      <c r="C7486" s="785">
        <v>18</v>
      </c>
      <c r="D7486" s="786">
        <f>IFERROR((INDEX(METADATA!$T$2:$T$20,MATCH(B7486,METADATA!$S$2:$S$20,0))),0)</f>
        <v>0</v>
      </c>
      <c r="E7486" s="785" t="str">
        <f t="shared" si="348"/>
        <v>LO</v>
      </c>
      <c r="F7486" s="786">
        <f>VLOOKUP(C7486,METADATA!$A$5:$H$29,IF(E7486="HI",2,IF(E7486="LO",6,10))+IF(D7486=1,2,IF(D7486=7,1,(IF(WEEKDAY(B7486)=1,2,IF(WEEKDAY(B7486)=7,1,0))))))</f>
        <v>1</v>
      </c>
      <c r="G7486" s="786">
        <f>VLOOKUP(C7486,METADATA!$J$5:$Q$29,IF(E7486="HI",2,IF(E7486="LO",6,10))+IF(D7486=1,2,IF(D7486=7,1,(IF(WEEKDAY(B7486)=1,2,IF(WEEKDAY(B7486)=7,1,0))))))</f>
        <v>1</v>
      </c>
      <c r="H7486" s="787">
        <v>14748.5</v>
      </c>
      <c r="I7486" s="788">
        <v>9703.6500244140625</v>
      </c>
      <c r="K7486" s="795">
        <v>0</v>
      </c>
      <c r="M7486" s="798">
        <f t="shared" si="349"/>
        <v>17654.435024840386</v>
      </c>
      <c r="N7486" s="303"/>
      <c r="S7486" s="786">
        <v>0</v>
      </c>
      <c r="T7486" s="781">
        <f>VLOOKUP(C7486,METADATA!$J$5:$Q$29,IF(E7486="HI",2,IF(E7486="LO",6,10))+IF(S7486=1,2,IF(D7486=7,1,(IF(WEEKDAY(B7486)=1,2,IF(WEEKDAY(B7486)=7,1,0))))))</f>
        <v>1</v>
      </c>
      <c r="U7486" s="781">
        <f>VLOOKUP(C7486,METADATA!$A$5:$H$29,IF(E7486="HI",2,IF(E7486="LO",6,10))+IF(S7486=1,2,IF(D7486=7,1,(IF(WEEKDAY(B7486)=1,2,IF(WEEKDAY(B7486)=7,1,0))))))</f>
        <v>1</v>
      </c>
    </row>
    <row r="7487" spans="2:21" ht="13.95" customHeight="1" x14ac:dyDescent="0.25">
      <c r="B7487" s="784">
        <f t="shared" si="350"/>
        <v>45694</v>
      </c>
      <c r="C7487" s="785">
        <v>19</v>
      </c>
      <c r="D7487" s="786">
        <f>IFERROR((INDEX(METADATA!$T$2:$T$20,MATCH(B7487,METADATA!$S$2:$S$20,0))),0)</f>
        <v>0</v>
      </c>
      <c r="E7487" s="785" t="str">
        <f t="shared" si="348"/>
        <v>LO</v>
      </c>
      <c r="F7487" s="786">
        <f>VLOOKUP(C7487,METADATA!$A$5:$H$29,IF(E7487="HI",2,IF(E7487="LO",6,10))+IF(D7487=1,2,IF(D7487=7,1,(IF(WEEKDAY(B7487)=1,2,IF(WEEKDAY(B7487)=7,1,0))))))</f>
        <v>1</v>
      </c>
      <c r="G7487" s="786">
        <f>VLOOKUP(C7487,METADATA!$J$5:$Q$29,IF(E7487="HI",2,IF(E7487="LO",6,10))+IF(D7487=1,2,IF(D7487=7,1,(IF(WEEKDAY(B7487)=1,2,IF(WEEKDAY(B7487)=7,1,0))))))</f>
        <v>1</v>
      </c>
      <c r="H7487" s="787">
        <v>13272.75</v>
      </c>
      <c r="I7487" s="788">
        <v>9591.9749145507813</v>
      </c>
      <c r="K7487" s="795">
        <v>0</v>
      </c>
      <c r="M7487" s="798">
        <f t="shared" si="349"/>
        <v>16375.954180562165</v>
      </c>
      <c r="N7487" s="303"/>
      <c r="S7487" s="786">
        <v>0</v>
      </c>
      <c r="T7487" s="781">
        <f>VLOOKUP(C7487,METADATA!$J$5:$Q$29,IF(E7487="HI",2,IF(E7487="LO",6,10))+IF(S7487=1,2,IF(D7487=7,1,(IF(WEEKDAY(B7487)=1,2,IF(WEEKDAY(B7487)=7,1,0))))))</f>
        <v>1</v>
      </c>
      <c r="U7487" s="781">
        <f>VLOOKUP(C7487,METADATA!$A$5:$H$29,IF(E7487="HI",2,IF(E7487="LO",6,10))+IF(S7487=1,2,IF(D7487=7,1,(IF(WEEKDAY(B7487)=1,2,IF(WEEKDAY(B7487)=7,1,0))))))</f>
        <v>1</v>
      </c>
    </row>
    <row r="7488" spans="2:21" ht="13.95" customHeight="1" x14ac:dyDescent="0.25">
      <c r="B7488" s="784">
        <f t="shared" si="350"/>
        <v>45694</v>
      </c>
      <c r="C7488" s="785">
        <v>20</v>
      </c>
      <c r="D7488" s="786">
        <f>IFERROR((INDEX(METADATA!$T$2:$T$20,MATCH(B7488,METADATA!$S$2:$S$20,0))),0)</f>
        <v>0</v>
      </c>
      <c r="E7488" s="785" t="str">
        <f t="shared" si="348"/>
        <v>LO</v>
      </c>
      <c r="F7488" s="786">
        <f>VLOOKUP(C7488,METADATA!$A$5:$H$29,IF(E7488="HI",2,IF(E7488="LO",6,10))+IF(D7488=1,2,IF(D7488=7,1,(IF(WEEKDAY(B7488)=1,2,IF(WEEKDAY(B7488)=7,1,0))))))</f>
        <v>1</v>
      </c>
      <c r="G7488" s="786">
        <f>VLOOKUP(C7488,METADATA!$J$5:$Q$29,IF(E7488="HI",2,IF(E7488="LO",6,10))+IF(D7488=1,2,IF(D7488=7,1,(IF(WEEKDAY(B7488)=1,2,IF(WEEKDAY(B7488)=7,1,0))))))</f>
        <v>2</v>
      </c>
      <c r="H7488" s="787">
        <v>11797.25</v>
      </c>
      <c r="I7488" s="788">
        <v>9773.7750244140625</v>
      </c>
      <c r="K7488" s="795">
        <v>0</v>
      </c>
      <c r="M7488" s="798">
        <f t="shared" si="349"/>
        <v>15319.979953980361</v>
      </c>
      <c r="N7488" s="303"/>
      <c r="S7488" s="786">
        <v>0</v>
      </c>
      <c r="T7488" s="781">
        <f>VLOOKUP(C7488,METADATA!$J$5:$Q$29,IF(E7488="HI",2,IF(E7488="LO",6,10))+IF(S7488=1,2,IF(D7488=7,1,(IF(WEEKDAY(B7488)=1,2,IF(WEEKDAY(B7488)=7,1,0))))))</f>
        <v>2</v>
      </c>
      <c r="U7488" s="781">
        <f>VLOOKUP(C7488,METADATA!$A$5:$H$29,IF(E7488="HI",2,IF(E7488="LO",6,10))+IF(S7488=1,2,IF(D7488=7,1,(IF(WEEKDAY(B7488)=1,2,IF(WEEKDAY(B7488)=7,1,0))))))</f>
        <v>1</v>
      </c>
    </row>
    <row r="7489" spans="2:21" ht="13.95" customHeight="1" x14ac:dyDescent="0.25">
      <c r="B7489" s="784">
        <f t="shared" si="350"/>
        <v>45694</v>
      </c>
      <c r="C7489" s="785">
        <v>21</v>
      </c>
      <c r="D7489" s="786">
        <f>IFERROR((INDEX(METADATA!$T$2:$T$20,MATCH(B7489,METADATA!$S$2:$S$20,0))),0)</f>
        <v>0</v>
      </c>
      <c r="E7489" s="785" t="str">
        <f t="shared" si="348"/>
        <v>LO</v>
      </c>
      <c r="F7489" s="786">
        <f>VLOOKUP(C7489,METADATA!$A$5:$H$29,IF(E7489="HI",2,IF(E7489="LO",6,10))+IF(D7489=1,2,IF(D7489=7,1,(IF(WEEKDAY(B7489)=1,2,IF(WEEKDAY(B7489)=7,1,0))))))</f>
        <v>2</v>
      </c>
      <c r="G7489" s="786">
        <f>VLOOKUP(C7489,METADATA!$J$5:$Q$29,IF(E7489="HI",2,IF(E7489="LO",6,10))+IF(D7489=1,2,IF(D7489=7,1,(IF(WEEKDAY(B7489)=1,2,IF(WEEKDAY(B7489)=7,1,0))))))</f>
        <v>2</v>
      </c>
      <c r="H7489" s="787">
        <v>10571.25</v>
      </c>
      <c r="I7489" s="788">
        <v>9684.8750610351563</v>
      </c>
      <c r="K7489" s="795">
        <v>0</v>
      </c>
      <c r="M7489" s="798">
        <f t="shared" si="349"/>
        <v>14336.949867749441</v>
      </c>
      <c r="N7489" s="303"/>
      <c r="S7489" s="786">
        <v>0</v>
      </c>
      <c r="T7489" s="781">
        <f>VLOOKUP(C7489,METADATA!$J$5:$Q$29,IF(E7489="HI",2,IF(E7489="LO",6,10))+IF(S7489=1,2,IF(D7489=7,1,(IF(WEEKDAY(B7489)=1,2,IF(WEEKDAY(B7489)=7,1,0))))))</f>
        <v>2</v>
      </c>
      <c r="U7489" s="781">
        <f>VLOOKUP(C7489,METADATA!$A$5:$H$29,IF(E7489="HI",2,IF(E7489="LO",6,10))+IF(S7489=1,2,IF(D7489=7,1,(IF(WEEKDAY(B7489)=1,2,IF(WEEKDAY(B7489)=7,1,0))))))</f>
        <v>2</v>
      </c>
    </row>
    <row r="7490" spans="2:21" ht="13.95" customHeight="1" x14ac:dyDescent="0.25">
      <c r="B7490" s="784">
        <f t="shared" si="350"/>
        <v>45694</v>
      </c>
      <c r="C7490" s="785">
        <v>22</v>
      </c>
      <c r="D7490" s="786">
        <f>IFERROR((INDEX(METADATA!$T$2:$T$20,MATCH(B7490,METADATA!$S$2:$S$20,0))),0)</f>
        <v>0</v>
      </c>
      <c r="E7490" s="785" t="str">
        <f t="shared" si="348"/>
        <v>LO</v>
      </c>
      <c r="F7490" s="786">
        <f>VLOOKUP(C7490,METADATA!$A$5:$H$29,IF(E7490="HI",2,IF(E7490="LO",6,10))+IF(D7490=1,2,IF(D7490=7,1,(IF(WEEKDAY(B7490)=1,2,IF(WEEKDAY(B7490)=7,1,0))))))</f>
        <v>3</v>
      </c>
      <c r="G7490" s="786">
        <f>VLOOKUP(C7490,METADATA!$J$5:$Q$29,IF(E7490="HI",2,IF(E7490="LO",6,10))+IF(D7490=1,2,IF(D7490=7,1,(IF(WEEKDAY(B7490)=1,2,IF(WEEKDAY(B7490)=7,1,0))))))</f>
        <v>3</v>
      </c>
      <c r="H7490" s="787">
        <v>9616.75</v>
      </c>
      <c r="I7490" s="788">
        <v>9725.5750732421875</v>
      </c>
      <c r="K7490" s="795">
        <v>0</v>
      </c>
      <c r="M7490" s="798">
        <f t="shared" si="349"/>
        <v>13677.305694754716</v>
      </c>
      <c r="N7490" s="303"/>
      <c r="S7490" s="786">
        <v>0</v>
      </c>
      <c r="T7490" s="781">
        <f>VLOOKUP(C7490,METADATA!$J$5:$Q$29,IF(E7490="HI",2,IF(E7490="LO",6,10))+IF(S7490=1,2,IF(D7490=7,1,(IF(WEEKDAY(B7490)=1,2,IF(WEEKDAY(B7490)=7,1,0))))))</f>
        <v>3</v>
      </c>
      <c r="U7490" s="781">
        <f>VLOOKUP(C7490,METADATA!$A$5:$H$29,IF(E7490="HI",2,IF(E7490="LO",6,10))+IF(S7490=1,2,IF(D7490=7,1,(IF(WEEKDAY(B7490)=1,2,IF(WEEKDAY(B7490)=7,1,0))))))</f>
        <v>3</v>
      </c>
    </row>
    <row r="7491" spans="2:21" ht="13.95" customHeight="1" x14ac:dyDescent="0.25">
      <c r="B7491" s="784">
        <f t="shared" si="350"/>
        <v>45694</v>
      </c>
      <c r="C7491" s="785">
        <v>23</v>
      </c>
      <c r="D7491" s="786">
        <f>IFERROR((INDEX(METADATA!$T$2:$T$20,MATCH(B7491,METADATA!$S$2:$S$20,0))),0)</f>
        <v>0</v>
      </c>
      <c r="E7491" s="785" t="str">
        <f t="shared" si="348"/>
        <v>LO</v>
      </c>
      <c r="F7491" s="786">
        <f>VLOOKUP(C7491,METADATA!$A$5:$H$29,IF(E7491="HI",2,IF(E7491="LO",6,10))+IF(D7491=1,2,IF(D7491=7,1,(IF(WEEKDAY(B7491)=1,2,IF(WEEKDAY(B7491)=7,1,0))))))</f>
        <v>3</v>
      </c>
      <c r="G7491" s="786">
        <f>VLOOKUP(C7491,METADATA!$J$5:$Q$29,IF(E7491="HI",2,IF(E7491="LO",6,10))+IF(D7491=1,2,IF(D7491=7,1,(IF(WEEKDAY(B7491)=1,2,IF(WEEKDAY(B7491)=7,1,0))))))</f>
        <v>3</v>
      </c>
      <c r="H7491" s="787">
        <v>8789.25</v>
      </c>
      <c r="I7491" s="788">
        <v>9760.4249267578125</v>
      </c>
      <c r="K7491" s="795">
        <v>0</v>
      </c>
      <c r="M7491" s="798">
        <f t="shared" si="349"/>
        <v>13134.565478666404</v>
      </c>
      <c r="N7491" s="303"/>
      <c r="S7491" s="786">
        <v>0</v>
      </c>
      <c r="T7491" s="781">
        <f>VLOOKUP(C7491,METADATA!$J$5:$Q$29,IF(E7491="HI",2,IF(E7491="LO",6,10))+IF(S7491=1,2,IF(D7491=7,1,(IF(WEEKDAY(B7491)=1,2,IF(WEEKDAY(B7491)=7,1,0))))))</f>
        <v>3</v>
      </c>
      <c r="U7491" s="781">
        <f>VLOOKUP(C7491,METADATA!$A$5:$H$29,IF(E7491="HI",2,IF(E7491="LO",6,10))+IF(S7491=1,2,IF(D7491=7,1,(IF(WEEKDAY(B7491)=1,2,IF(WEEKDAY(B7491)=7,1,0))))))</f>
        <v>3</v>
      </c>
    </row>
    <row r="7492" spans="2:21" ht="13.95" customHeight="1" x14ac:dyDescent="0.25">
      <c r="B7492" s="784">
        <f t="shared" si="350"/>
        <v>45695</v>
      </c>
      <c r="C7492" s="785">
        <v>0</v>
      </c>
      <c r="D7492" s="786">
        <f>IFERROR((INDEX(METADATA!$T$2:$T$20,MATCH(B7492,METADATA!$S$2:$S$20,0))),0)</f>
        <v>0</v>
      </c>
      <c r="E7492" s="785" t="str">
        <f t="shared" ref="E7492:E7555" si="351">IF(B7492="","",IF(AND(MONTH(B7492)&gt;=MONTH($AA$9),MONTH(B7492)&lt;=MONTH($AA$11)),"HI","LO"))</f>
        <v>LO</v>
      </c>
      <c r="F7492" s="786">
        <f>VLOOKUP(C7492,METADATA!$A$5:$H$29,IF(E7492="HI",2,IF(E7492="LO",6,10))+IF(D7492=1,2,IF(D7492=7,1,(IF(WEEKDAY(B7492)=1,2,IF(WEEKDAY(B7492)=7,1,0))))))</f>
        <v>3</v>
      </c>
      <c r="G7492" s="786">
        <f>VLOOKUP(C7492,METADATA!$J$5:$Q$29,IF(E7492="HI",2,IF(E7492="LO",6,10))+IF(D7492=1,2,IF(D7492=7,1,(IF(WEEKDAY(B7492)=1,2,IF(WEEKDAY(B7492)=7,1,0))))))</f>
        <v>3</v>
      </c>
      <c r="H7492" s="787">
        <v>8226.5</v>
      </c>
      <c r="I7492" s="788">
        <v>9866.9750366210938</v>
      </c>
      <c r="K7492" s="795">
        <v>0</v>
      </c>
      <c r="M7492" s="798">
        <f t="shared" ref="M7492:M7555" si="352">SQRT(H7492^2+I7492^2)</f>
        <v>12846.497523578317</v>
      </c>
      <c r="N7492" s="303"/>
      <c r="S7492" s="786">
        <v>0</v>
      </c>
      <c r="T7492" s="781">
        <f>VLOOKUP(C7492,METADATA!$J$5:$Q$29,IF(E7492="HI",2,IF(E7492="LO",6,10))+IF(S7492=1,2,IF(D7492=7,1,(IF(WEEKDAY(B7492)=1,2,IF(WEEKDAY(B7492)=7,1,0))))))</f>
        <v>3</v>
      </c>
      <c r="U7492" s="781">
        <f>VLOOKUP(C7492,METADATA!$A$5:$H$29,IF(E7492="HI",2,IF(E7492="LO",6,10))+IF(S7492=1,2,IF(D7492=7,1,(IF(WEEKDAY(B7492)=1,2,IF(WEEKDAY(B7492)=7,1,0))))))</f>
        <v>3</v>
      </c>
    </row>
    <row r="7493" spans="2:21" ht="13.95" customHeight="1" x14ac:dyDescent="0.25">
      <c r="B7493" s="784">
        <f t="shared" si="350"/>
        <v>45695</v>
      </c>
      <c r="C7493" s="785">
        <v>1</v>
      </c>
      <c r="D7493" s="786">
        <f>IFERROR((INDEX(METADATA!$T$2:$T$20,MATCH(B7493,METADATA!$S$2:$S$20,0))),0)</f>
        <v>0</v>
      </c>
      <c r="E7493" s="785" t="str">
        <f t="shared" si="351"/>
        <v>LO</v>
      </c>
      <c r="F7493" s="786">
        <f>VLOOKUP(C7493,METADATA!$A$5:$H$29,IF(E7493="HI",2,IF(E7493="LO",6,10))+IF(D7493=1,2,IF(D7493=7,1,(IF(WEEKDAY(B7493)=1,2,IF(WEEKDAY(B7493)=7,1,0))))))</f>
        <v>3</v>
      </c>
      <c r="G7493" s="786">
        <f>VLOOKUP(C7493,METADATA!$J$5:$Q$29,IF(E7493="HI",2,IF(E7493="LO",6,10))+IF(D7493=1,2,IF(D7493=7,1,(IF(WEEKDAY(B7493)=1,2,IF(WEEKDAY(B7493)=7,1,0))))))</f>
        <v>3</v>
      </c>
      <c r="H7493" s="787">
        <v>7861.75</v>
      </c>
      <c r="I7493" s="788">
        <v>9896.6749267578125</v>
      </c>
      <c r="K7493" s="795">
        <v>0</v>
      </c>
      <c r="M7493" s="798">
        <f t="shared" si="352"/>
        <v>12639.275599037182</v>
      </c>
      <c r="N7493" s="303"/>
      <c r="S7493" s="786">
        <v>0</v>
      </c>
      <c r="T7493" s="781">
        <f>VLOOKUP(C7493,METADATA!$J$5:$Q$29,IF(E7493="HI",2,IF(E7493="LO",6,10))+IF(S7493=1,2,IF(D7493=7,1,(IF(WEEKDAY(B7493)=1,2,IF(WEEKDAY(B7493)=7,1,0))))))</f>
        <v>3</v>
      </c>
      <c r="U7493" s="781">
        <f>VLOOKUP(C7493,METADATA!$A$5:$H$29,IF(E7493="HI",2,IF(E7493="LO",6,10))+IF(S7493=1,2,IF(D7493=7,1,(IF(WEEKDAY(B7493)=1,2,IF(WEEKDAY(B7493)=7,1,0))))))</f>
        <v>3</v>
      </c>
    </row>
    <row r="7494" spans="2:21" ht="13.95" customHeight="1" x14ac:dyDescent="0.25">
      <c r="B7494" s="784">
        <f t="shared" si="350"/>
        <v>45695</v>
      </c>
      <c r="C7494" s="785">
        <v>2</v>
      </c>
      <c r="D7494" s="786">
        <f>IFERROR((INDEX(METADATA!$T$2:$T$20,MATCH(B7494,METADATA!$S$2:$S$20,0))),0)</f>
        <v>0</v>
      </c>
      <c r="E7494" s="785" t="str">
        <f t="shared" si="351"/>
        <v>LO</v>
      </c>
      <c r="F7494" s="786">
        <f>VLOOKUP(C7494,METADATA!$A$5:$H$29,IF(E7494="HI",2,IF(E7494="LO",6,10))+IF(D7494=1,2,IF(D7494=7,1,(IF(WEEKDAY(B7494)=1,2,IF(WEEKDAY(B7494)=7,1,0))))))</f>
        <v>3</v>
      </c>
      <c r="G7494" s="786">
        <f>VLOOKUP(C7494,METADATA!$J$5:$Q$29,IF(E7494="HI",2,IF(E7494="LO",6,10))+IF(D7494=1,2,IF(D7494=7,1,(IF(WEEKDAY(B7494)=1,2,IF(WEEKDAY(B7494)=7,1,0))))))</f>
        <v>3</v>
      </c>
      <c r="H7494" s="787">
        <v>7669.25</v>
      </c>
      <c r="I7494" s="788">
        <v>9901.4248657226563</v>
      </c>
      <c r="K7494" s="795">
        <v>0</v>
      </c>
      <c r="M7494" s="798">
        <f t="shared" si="352"/>
        <v>12524.200969884303</v>
      </c>
      <c r="N7494" s="303"/>
      <c r="S7494" s="786">
        <v>0</v>
      </c>
      <c r="T7494" s="781">
        <f>VLOOKUP(C7494,METADATA!$J$5:$Q$29,IF(E7494="HI",2,IF(E7494="LO",6,10))+IF(S7494=1,2,IF(D7494=7,1,(IF(WEEKDAY(B7494)=1,2,IF(WEEKDAY(B7494)=7,1,0))))))</f>
        <v>3</v>
      </c>
      <c r="U7494" s="781">
        <f>VLOOKUP(C7494,METADATA!$A$5:$H$29,IF(E7494="HI",2,IF(E7494="LO",6,10))+IF(S7494=1,2,IF(D7494=7,1,(IF(WEEKDAY(B7494)=1,2,IF(WEEKDAY(B7494)=7,1,0))))))</f>
        <v>3</v>
      </c>
    </row>
    <row r="7495" spans="2:21" ht="13.95" customHeight="1" x14ac:dyDescent="0.25">
      <c r="B7495" s="784">
        <f t="shared" si="350"/>
        <v>45695</v>
      </c>
      <c r="C7495" s="785">
        <v>3</v>
      </c>
      <c r="D7495" s="786">
        <f>IFERROR((INDEX(METADATA!$T$2:$T$20,MATCH(B7495,METADATA!$S$2:$S$20,0))),0)</f>
        <v>0</v>
      </c>
      <c r="E7495" s="785" t="str">
        <f t="shared" si="351"/>
        <v>LO</v>
      </c>
      <c r="F7495" s="786">
        <f>VLOOKUP(C7495,METADATA!$A$5:$H$29,IF(E7495="HI",2,IF(E7495="LO",6,10))+IF(D7495=1,2,IF(D7495=7,1,(IF(WEEKDAY(B7495)=1,2,IF(WEEKDAY(B7495)=7,1,0))))))</f>
        <v>3</v>
      </c>
      <c r="G7495" s="786">
        <f>VLOOKUP(C7495,METADATA!$J$5:$Q$29,IF(E7495="HI",2,IF(E7495="LO",6,10))+IF(D7495=1,2,IF(D7495=7,1,(IF(WEEKDAY(B7495)=1,2,IF(WEEKDAY(B7495)=7,1,0))))))</f>
        <v>3</v>
      </c>
      <c r="H7495" s="787">
        <v>7919</v>
      </c>
      <c r="I7495" s="788">
        <v>9879.9750366210938</v>
      </c>
      <c r="K7495" s="795">
        <v>0</v>
      </c>
      <c r="M7495" s="798">
        <f t="shared" si="352"/>
        <v>12661.929857816145</v>
      </c>
      <c r="N7495" s="303"/>
      <c r="S7495" s="786">
        <v>0</v>
      </c>
      <c r="T7495" s="781">
        <f>VLOOKUP(C7495,METADATA!$J$5:$Q$29,IF(E7495="HI",2,IF(E7495="LO",6,10))+IF(S7495=1,2,IF(D7495=7,1,(IF(WEEKDAY(B7495)=1,2,IF(WEEKDAY(B7495)=7,1,0))))))</f>
        <v>3</v>
      </c>
      <c r="U7495" s="781">
        <f>VLOOKUP(C7495,METADATA!$A$5:$H$29,IF(E7495="HI",2,IF(E7495="LO",6,10))+IF(S7495=1,2,IF(D7495=7,1,(IF(WEEKDAY(B7495)=1,2,IF(WEEKDAY(B7495)=7,1,0))))))</f>
        <v>3</v>
      </c>
    </row>
    <row r="7496" spans="2:21" ht="13.95" customHeight="1" x14ac:dyDescent="0.25">
      <c r="B7496" s="784">
        <f t="shared" si="350"/>
        <v>45695</v>
      </c>
      <c r="C7496" s="785">
        <v>4</v>
      </c>
      <c r="D7496" s="786">
        <f>IFERROR((INDEX(METADATA!$T$2:$T$20,MATCH(B7496,METADATA!$S$2:$S$20,0))),0)</f>
        <v>0</v>
      </c>
      <c r="E7496" s="785" t="str">
        <f t="shared" si="351"/>
        <v>LO</v>
      </c>
      <c r="F7496" s="786">
        <f>VLOOKUP(C7496,METADATA!$A$5:$H$29,IF(E7496="HI",2,IF(E7496="LO",6,10))+IF(D7496=1,2,IF(D7496=7,1,(IF(WEEKDAY(B7496)=1,2,IF(WEEKDAY(B7496)=7,1,0))))))</f>
        <v>3</v>
      </c>
      <c r="G7496" s="786">
        <f>VLOOKUP(C7496,METADATA!$J$5:$Q$29,IF(E7496="HI",2,IF(E7496="LO",6,10))+IF(D7496=1,2,IF(D7496=7,1,(IF(WEEKDAY(B7496)=1,2,IF(WEEKDAY(B7496)=7,1,0))))))</f>
        <v>3</v>
      </c>
      <c r="H7496" s="787">
        <v>8257.75</v>
      </c>
      <c r="I7496" s="788">
        <v>9805.5750122070313</v>
      </c>
      <c r="K7496" s="795">
        <v>870.51250000000005</v>
      </c>
      <c r="M7496" s="798">
        <f t="shared" si="352"/>
        <v>12819.506089647874</v>
      </c>
      <c r="N7496" s="303"/>
      <c r="S7496" s="786">
        <v>0</v>
      </c>
      <c r="T7496" s="781">
        <f>VLOOKUP(C7496,METADATA!$J$5:$Q$29,IF(E7496="HI",2,IF(E7496="LO",6,10))+IF(S7496=1,2,IF(D7496=7,1,(IF(WEEKDAY(B7496)=1,2,IF(WEEKDAY(B7496)=7,1,0))))))</f>
        <v>3</v>
      </c>
      <c r="U7496" s="781">
        <f>VLOOKUP(C7496,METADATA!$A$5:$H$29,IF(E7496="HI",2,IF(E7496="LO",6,10))+IF(S7496=1,2,IF(D7496=7,1,(IF(WEEKDAY(B7496)=1,2,IF(WEEKDAY(B7496)=7,1,0))))))</f>
        <v>3</v>
      </c>
    </row>
    <row r="7497" spans="2:21" ht="13.95" customHeight="1" x14ac:dyDescent="0.25">
      <c r="B7497" s="784">
        <f t="shared" si="350"/>
        <v>45695</v>
      </c>
      <c r="C7497" s="785">
        <v>5</v>
      </c>
      <c r="D7497" s="786">
        <f>IFERROR((INDEX(METADATA!$T$2:$T$20,MATCH(B7497,METADATA!$S$2:$S$20,0))),0)</f>
        <v>0</v>
      </c>
      <c r="E7497" s="785" t="str">
        <f t="shared" si="351"/>
        <v>LO</v>
      </c>
      <c r="F7497" s="786">
        <f>VLOOKUP(C7497,METADATA!$A$5:$H$29,IF(E7497="HI",2,IF(E7497="LO",6,10))+IF(D7497=1,2,IF(D7497=7,1,(IF(WEEKDAY(B7497)=1,2,IF(WEEKDAY(B7497)=7,1,0))))))</f>
        <v>3</v>
      </c>
      <c r="G7497" s="786">
        <f>VLOOKUP(C7497,METADATA!$J$5:$Q$29,IF(E7497="HI",2,IF(E7497="LO",6,10))+IF(D7497=1,2,IF(D7497=7,1,(IF(WEEKDAY(B7497)=1,2,IF(WEEKDAY(B7497)=7,1,0))))))</f>
        <v>3</v>
      </c>
      <c r="H7497" s="787">
        <v>8700.5</v>
      </c>
      <c r="I7497" s="788">
        <v>9652.5</v>
      </c>
      <c r="K7497" s="795">
        <v>865.8125</v>
      </c>
      <c r="M7497" s="798">
        <f t="shared" si="352"/>
        <v>12994.978126183976</v>
      </c>
      <c r="N7497" s="303"/>
      <c r="S7497" s="786">
        <v>0</v>
      </c>
      <c r="T7497" s="781">
        <f>VLOOKUP(C7497,METADATA!$J$5:$Q$29,IF(E7497="HI",2,IF(E7497="LO",6,10))+IF(S7497=1,2,IF(D7497=7,1,(IF(WEEKDAY(B7497)=1,2,IF(WEEKDAY(B7497)=7,1,0))))))</f>
        <v>3</v>
      </c>
      <c r="U7497" s="781">
        <f>VLOOKUP(C7497,METADATA!$A$5:$H$29,IF(E7497="HI",2,IF(E7497="LO",6,10))+IF(S7497=1,2,IF(D7497=7,1,(IF(WEEKDAY(B7497)=1,2,IF(WEEKDAY(B7497)=7,1,0))))))</f>
        <v>3</v>
      </c>
    </row>
    <row r="7498" spans="2:21" ht="13.95" customHeight="1" x14ac:dyDescent="0.25">
      <c r="B7498" s="784">
        <f t="shared" si="350"/>
        <v>45695</v>
      </c>
      <c r="C7498" s="785">
        <v>6</v>
      </c>
      <c r="D7498" s="786">
        <f>IFERROR((INDEX(METADATA!$T$2:$T$20,MATCH(B7498,METADATA!$S$2:$S$20,0))),0)</f>
        <v>0</v>
      </c>
      <c r="E7498" s="785" t="str">
        <f t="shared" si="351"/>
        <v>LO</v>
      </c>
      <c r="F7498" s="786">
        <f>VLOOKUP(C7498,METADATA!$A$5:$H$29,IF(E7498="HI",2,IF(E7498="LO",6,10))+IF(D7498=1,2,IF(D7498=7,1,(IF(WEEKDAY(B7498)=1,2,IF(WEEKDAY(B7498)=7,1,0))))))</f>
        <v>2</v>
      </c>
      <c r="G7498" s="786">
        <f>VLOOKUP(C7498,METADATA!$J$5:$Q$29,IF(E7498="HI",2,IF(E7498="LO",6,10))+IF(D7498=1,2,IF(D7498=7,1,(IF(WEEKDAY(B7498)=1,2,IF(WEEKDAY(B7498)=7,1,0))))))</f>
        <v>2</v>
      </c>
      <c r="H7498" s="787">
        <v>9692</v>
      </c>
      <c r="I7498" s="788">
        <v>9549.625</v>
      </c>
      <c r="K7498" s="795">
        <v>834.63750000000005</v>
      </c>
      <c r="M7498" s="798">
        <f t="shared" si="352"/>
        <v>13606.255974390053</v>
      </c>
      <c r="N7498" s="303"/>
      <c r="S7498" s="786">
        <v>0</v>
      </c>
      <c r="T7498" s="781">
        <f>VLOOKUP(C7498,METADATA!$J$5:$Q$29,IF(E7498="HI",2,IF(E7498="LO",6,10))+IF(S7498=1,2,IF(D7498=7,1,(IF(WEEKDAY(B7498)=1,2,IF(WEEKDAY(B7498)=7,1,0))))))</f>
        <v>2</v>
      </c>
      <c r="U7498" s="781">
        <f>VLOOKUP(C7498,METADATA!$A$5:$H$29,IF(E7498="HI",2,IF(E7498="LO",6,10))+IF(S7498=1,2,IF(D7498=7,1,(IF(WEEKDAY(B7498)=1,2,IF(WEEKDAY(B7498)=7,1,0))))))</f>
        <v>2</v>
      </c>
    </row>
    <row r="7499" spans="2:21" ht="13.95" customHeight="1" x14ac:dyDescent="0.25">
      <c r="B7499" s="784">
        <f t="shared" si="350"/>
        <v>45695</v>
      </c>
      <c r="C7499" s="785">
        <v>7</v>
      </c>
      <c r="D7499" s="786">
        <f>IFERROR((INDEX(METADATA!$T$2:$T$20,MATCH(B7499,METADATA!$S$2:$S$20,0))),0)</f>
        <v>0</v>
      </c>
      <c r="E7499" s="785" t="str">
        <f t="shared" si="351"/>
        <v>LO</v>
      </c>
      <c r="F7499" s="786">
        <f>VLOOKUP(C7499,METADATA!$A$5:$H$29,IF(E7499="HI",2,IF(E7499="LO",6,10))+IF(D7499=1,2,IF(D7499=7,1,(IF(WEEKDAY(B7499)=1,2,IF(WEEKDAY(B7499)=7,1,0))))))</f>
        <v>1</v>
      </c>
      <c r="G7499" s="786">
        <f>VLOOKUP(C7499,METADATA!$J$5:$Q$29,IF(E7499="HI",2,IF(E7499="LO",6,10))+IF(D7499=1,2,IF(D7499=7,1,(IF(WEEKDAY(B7499)=1,2,IF(WEEKDAY(B7499)=7,1,0))))))</f>
        <v>1</v>
      </c>
      <c r="H7499" s="787">
        <v>10940.25</v>
      </c>
      <c r="I7499" s="788">
        <v>9535.6000366210938</v>
      </c>
      <c r="K7499" s="795">
        <v>847.33749999999998</v>
      </c>
      <c r="M7499" s="798">
        <f t="shared" si="352"/>
        <v>14512.640632252567</v>
      </c>
      <c r="N7499" s="303"/>
      <c r="S7499" s="786">
        <v>0</v>
      </c>
      <c r="T7499" s="781">
        <f>VLOOKUP(C7499,METADATA!$J$5:$Q$29,IF(E7499="HI",2,IF(E7499="LO",6,10))+IF(S7499=1,2,IF(D7499=7,1,(IF(WEEKDAY(B7499)=1,2,IF(WEEKDAY(B7499)=7,1,0))))))</f>
        <v>1</v>
      </c>
      <c r="U7499" s="781">
        <f>VLOOKUP(C7499,METADATA!$A$5:$H$29,IF(E7499="HI",2,IF(E7499="LO",6,10))+IF(S7499=1,2,IF(D7499=7,1,(IF(WEEKDAY(B7499)=1,2,IF(WEEKDAY(B7499)=7,1,0))))))</f>
        <v>1</v>
      </c>
    </row>
    <row r="7500" spans="2:21" ht="13.95" customHeight="1" x14ac:dyDescent="0.25">
      <c r="B7500" s="784">
        <f t="shared" si="350"/>
        <v>45695</v>
      </c>
      <c r="C7500" s="785">
        <v>8</v>
      </c>
      <c r="D7500" s="786">
        <f>IFERROR((INDEX(METADATA!$T$2:$T$20,MATCH(B7500,METADATA!$S$2:$S$20,0))),0)</f>
        <v>0</v>
      </c>
      <c r="E7500" s="785" t="str">
        <f t="shared" si="351"/>
        <v>LO</v>
      </c>
      <c r="F7500" s="786">
        <f>VLOOKUP(C7500,METADATA!$A$5:$H$29,IF(E7500="HI",2,IF(E7500="LO",6,10))+IF(D7500=1,2,IF(D7500=7,1,(IF(WEEKDAY(B7500)=1,2,IF(WEEKDAY(B7500)=7,1,0))))))</f>
        <v>1</v>
      </c>
      <c r="G7500" s="786">
        <f>VLOOKUP(C7500,METADATA!$J$5:$Q$29,IF(E7500="HI",2,IF(E7500="LO",6,10))+IF(D7500=1,2,IF(D7500=7,1,(IF(WEEKDAY(B7500)=1,2,IF(WEEKDAY(B7500)=7,1,0))))))</f>
        <v>1</v>
      </c>
      <c r="H7500" s="787">
        <v>12331.5</v>
      </c>
      <c r="I7500" s="788">
        <v>9465.3748779296875</v>
      </c>
      <c r="K7500" s="795">
        <v>851.61249999999995</v>
      </c>
      <c r="M7500" s="798">
        <f t="shared" si="352"/>
        <v>15545.392044903288</v>
      </c>
      <c r="N7500" s="303"/>
      <c r="S7500" s="786">
        <v>0</v>
      </c>
      <c r="T7500" s="781">
        <f>VLOOKUP(C7500,METADATA!$J$5:$Q$29,IF(E7500="HI",2,IF(E7500="LO",6,10))+IF(S7500=1,2,IF(D7500=7,1,(IF(WEEKDAY(B7500)=1,2,IF(WEEKDAY(B7500)=7,1,0))))))</f>
        <v>1</v>
      </c>
      <c r="U7500" s="781">
        <f>VLOOKUP(C7500,METADATA!$A$5:$H$29,IF(E7500="HI",2,IF(E7500="LO",6,10))+IF(S7500=1,2,IF(D7500=7,1,(IF(WEEKDAY(B7500)=1,2,IF(WEEKDAY(B7500)=7,1,0))))))</f>
        <v>1</v>
      </c>
    </row>
    <row r="7501" spans="2:21" ht="13.95" customHeight="1" x14ac:dyDescent="0.25">
      <c r="B7501" s="784">
        <f t="shared" si="350"/>
        <v>45695</v>
      </c>
      <c r="C7501" s="785">
        <v>9</v>
      </c>
      <c r="D7501" s="786">
        <f>IFERROR((INDEX(METADATA!$T$2:$T$20,MATCH(B7501,METADATA!$S$2:$S$20,0))),0)</f>
        <v>0</v>
      </c>
      <c r="E7501" s="785" t="str">
        <f t="shared" si="351"/>
        <v>LO</v>
      </c>
      <c r="F7501" s="786">
        <f>VLOOKUP(C7501,METADATA!$A$5:$H$29,IF(E7501="HI",2,IF(E7501="LO",6,10))+IF(D7501=1,2,IF(D7501=7,1,(IF(WEEKDAY(B7501)=1,2,IF(WEEKDAY(B7501)=7,1,0))))))</f>
        <v>2</v>
      </c>
      <c r="G7501" s="786">
        <f>VLOOKUP(C7501,METADATA!$J$5:$Q$29,IF(E7501="HI",2,IF(E7501="LO",6,10))+IF(D7501=1,2,IF(D7501=7,1,(IF(WEEKDAY(B7501)=1,2,IF(WEEKDAY(B7501)=7,1,0))))))</f>
        <v>1</v>
      </c>
      <c r="H7501" s="787">
        <v>12964.5</v>
      </c>
      <c r="I7501" s="788">
        <v>9721.3750610351563</v>
      </c>
      <c r="K7501" s="795">
        <v>856.5</v>
      </c>
      <c r="M7501" s="798">
        <f t="shared" si="352"/>
        <v>16204.425115607042</v>
      </c>
      <c r="N7501" s="303"/>
      <c r="S7501" s="786">
        <v>0</v>
      </c>
      <c r="T7501" s="781">
        <f>VLOOKUP(C7501,METADATA!$J$5:$Q$29,IF(E7501="HI",2,IF(E7501="LO",6,10))+IF(S7501=1,2,IF(D7501=7,1,(IF(WEEKDAY(B7501)=1,2,IF(WEEKDAY(B7501)=7,1,0))))))</f>
        <v>1</v>
      </c>
      <c r="U7501" s="781">
        <f>VLOOKUP(C7501,METADATA!$A$5:$H$29,IF(E7501="HI",2,IF(E7501="LO",6,10))+IF(S7501=1,2,IF(D7501=7,1,(IF(WEEKDAY(B7501)=1,2,IF(WEEKDAY(B7501)=7,1,0))))))</f>
        <v>2</v>
      </c>
    </row>
    <row r="7502" spans="2:21" ht="13.95" customHeight="1" x14ac:dyDescent="0.25">
      <c r="B7502" s="784">
        <f t="shared" si="350"/>
        <v>45695</v>
      </c>
      <c r="C7502" s="785">
        <v>10</v>
      </c>
      <c r="D7502" s="786">
        <f>IFERROR((INDEX(METADATA!$T$2:$T$20,MATCH(B7502,METADATA!$S$2:$S$20,0))),0)</f>
        <v>0</v>
      </c>
      <c r="E7502" s="785" t="str">
        <f t="shared" si="351"/>
        <v>LO</v>
      </c>
      <c r="F7502" s="786">
        <f>VLOOKUP(C7502,METADATA!$A$5:$H$29,IF(E7502="HI",2,IF(E7502="LO",6,10))+IF(D7502=1,2,IF(D7502=7,1,(IF(WEEKDAY(B7502)=1,2,IF(WEEKDAY(B7502)=7,1,0))))))</f>
        <v>2</v>
      </c>
      <c r="G7502" s="786">
        <f>VLOOKUP(C7502,METADATA!$J$5:$Q$29,IF(E7502="HI",2,IF(E7502="LO",6,10))+IF(D7502=1,2,IF(D7502=7,1,(IF(WEEKDAY(B7502)=1,2,IF(WEEKDAY(B7502)=7,1,0))))))</f>
        <v>2</v>
      </c>
      <c r="H7502" s="787">
        <v>13027.5</v>
      </c>
      <c r="I7502" s="788">
        <v>9679.10009765625</v>
      </c>
      <c r="K7502" s="795">
        <v>824.32500000000005</v>
      </c>
      <c r="M7502" s="798">
        <f t="shared" si="352"/>
        <v>16229.625225200034</v>
      </c>
      <c r="N7502" s="303"/>
      <c r="S7502" s="786">
        <v>0</v>
      </c>
      <c r="T7502" s="781">
        <f>VLOOKUP(C7502,METADATA!$J$5:$Q$29,IF(E7502="HI",2,IF(E7502="LO",6,10))+IF(S7502=1,2,IF(D7502=7,1,(IF(WEEKDAY(B7502)=1,2,IF(WEEKDAY(B7502)=7,1,0))))))</f>
        <v>2</v>
      </c>
      <c r="U7502" s="781">
        <f>VLOOKUP(C7502,METADATA!$A$5:$H$29,IF(E7502="HI",2,IF(E7502="LO",6,10))+IF(S7502=1,2,IF(D7502=7,1,(IF(WEEKDAY(B7502)=1,2,IF(WEEKDAY(B7502)=7,1,0))))))</f>
        <v>2</v>
      </c>
    </row>
    <row r="7503" spans="2:21" ht="13.95" customHeight="1" x14ac:dyDescent="0.25">
      <c r="B7503" s="784">
        <f t="shared" si="350"/>
        <v>45695</v>
      </c>
      <c r="C7503" s="785">
        <v>11</v>
      </c>
      <c r="D7503" s="786">
        <f>IFERROR((INDEX(METADATA!$T$2:$T$20,MATCH(B7503,METADATA!$S$2:$S$20,0))),0)</f>
        <v>0</v>
      </c>
      <c r="E7503" s="785" t="str">
        <f t="shared" si="351"/>
        <v>LO</v>
      </c>
      <c r="F7503" s="786">
        <f>VLOOKUP(C7503,METADATA!$A$5:$H$29,IF(E7503="HI",2,IF(E7503="LO",6,10))+IF(D7503=1,2,IF(D7503=7,1,(IF(WEEKDAY(B7503)=1,2,IF(WEEKDAY(B7503)=7,1,0))))))</f>
        <v>2</v>
      </c>
      <c r="G7503" s="786">
        <f>VLOOKUP(C7503,METADATA!$J$5:$Q$29,IF(E7503="HI",2,IF(E7503="LO",6,10))+IF(D7503=1,2,IF(D7503=7,1,(IF(WEEKDAY(B7503)=1,2,IF(WEEKDAY(B7503)=7,1,0))))))</f>
        <v>2</v>
      </c>
      <c r="H7503" s="787">
        <v>13113.25</v>
      </c>
      <c r="I7503" s="788">
        <v>8852.0999755859375</v>
      </c>
      <c r="K7503" s="795">
        <v>882.73749999999995</v>
      </c>
      <c r="M7503" s="798">
        <f t="shared" si="352"/>
        <v>15821.409530767749</v>
      </c>
      <c r="N7503" s="303"/>
      <c r="S7503" s="786">
        <v>0</v>
      </c>
      <c r="T7503" s="781">
        <f>VLOOKUP(C7503,METADATA!$J$5:$Q$29,IF(E7503="HI",2,IF(E7503="LO",6,10))+IF(S7503=1,2,IF(D7503=7,1,(IF(WEEKDAY(B7503)=1,2,IF(WEEKDAY(B7503)=7,1,0))))))</f>
        <v>2</v>
      </c>
      <c r="U7503" s="781">
        <f>VLOOKUP(C7503,METADATA!$A$5:$H$29,IF(E7503="HI",2,IF(E7503="LO",6,10))+IF(S7503=1,2,IF(D7503=7,1,(IF(WEEKDAY(B7503)=1,2,IF(WEEKDAY(B7503)=7,1,0))))))</f>
        <v>2</v>
      </c>
    </row>
    <row r="7504" spans="2:21" ht="13.95" customHeight="1" x14ac:dyDescent="0.25">
      <c r="B7504" s="784">
        <f t="shared" si="350"/>
        <v>45695</v>
      </c>
      <c r="C7504" s="785">
        <v>12</v>
      </c>
      <c r="D7504" s="786">
        <f>IFERROR((INDEX(METADATA!$T$2:$T$20,MATCH(B7504,METADATA!$S$2:$S$20,0))),0)</f>
        <v>0</v>
      </c>
      <c r="E7504" s="785" t="str">
        <f t="shared" si="351"/>
        <v>LO</v>
      </c>
      <c r="F7504" s="786">
        <f>VLOOKUP(C7504,METADATA!$A$5:$H$29,IF(E7504="HI",2,IF(E7504="LO",6,10))+IF(D7504=1,2,IF(D7504=7,1,(IF(WEEKDAY(B7504)=1,2,IF(WEEKDAY(B7504)=7,1,0))))))</f>
        <v>2</v>
      </c>
      <c r="G7504" s="786">
        <f>VLOOKUP(C7504,METADATA!$J$5:$Q$29,IF(E7504="HI",2,IF(E7504="LO",6,10))+IF(D7504=1,2,IF(D7504=7,1,(IF(WEEKDAY(B7504)=1,2,IF(WEEKDAY(B7504)=7,1,0))))))</f>
        <v>2</v>
      </c>
      <c r="H7504" s="787">
        <v>13088.75</v>
      </c>
      <c r="I7504" s="788">
        <v>8890.324951171875</v>
      </c>
      <c r="K7504" s="795">
        <v>909.3125</v>
      </c>
      <c r="M7504" s="798">
        <f t="shared" si="352"/>
        <v>15822.555239275645</v>
      </c>
      <c r="N7504" s="303"/>
      <c r="S7504" s="786">
        <v>0</v>
      </c>
      <c r="T7504" s="781">
        <f>VLOOKUP(C7504,METADATA!$J$5:$Q$29,IF(E7504="HI",2,IF(E7504="LO",6,10))+IF(S7504=1,2,IF(D7504=7,1,(IF(WEEKDAY(B7504)=1,2,IF(WEEKDAY(B7504)=7,1,0))))))</f>
        <v>2</v>
      </c>
      <c r="U7504" s="781">
        <f>VLOOKUP(C7504,METADATA!$A$5:$H$29,IF(E7504="HI",2,IF(E7504="LO",6,10))+IF(S7504=1,2,IF(D7504=7,1,(IF(WEEKDAY(B7504)=1,2,IF(WEEKDAY(B7504)=7,1,0))))))</f>
        <v>2</v>
      </c>
    </row>
    <row r="7505" spans="2:21" ht="13.95" customHeight="1" x14ac:dyDescent="0.25">
      <c r="B7505" s="784">
        <f t="shared" si="350"/>
        <v>45695</v>
      </c>
      <c r="C7505" s="785">
        <v>13</v>
      </c>
      <c r="D7505" s="786">
        <f>IFERROR((INDEX(METADATA!$T$2:$T$20,MATCH(B7505,METADATA!$S$2:$S$20,0))),0)</f>
        <v>0</v>
      </c>
      <c r="E7505" s="785" t="str">
        <f t="shared" si="351"/>
        <v>LO</v>
      </c>
      <c r="F7505" s="786">
        <f>VLOOKUP(C7505,METADATA!$A$5:$H$29,IF(E7505="HI",2,IF(E7505="LO",6,10))+IF(D7505=1,2,IF(D7505=7,1,(IF(WEEKDAY(B7505)=1,2,IF(WEEKDAY(B7505)=7,1,0))))))</f>
        <v>2</v>
      </c>
      <c r="G7505" s="786">
        <f>VLOOKUP(C7505,METADATA!$J$5:$Q$29,IF(E7505="HI",2,IF(E7505="LO",6,10))+IF(D7505=1,2,IF(D7505=7,1,(IF(WEEKDAY(B7505)=1,2,IF(WEEKDAY(B7505)=7,1,0))))))</f>
        <v>2</v>
      </c>
      <c r="H7505" s="787">
        <v>13013</v>
      </c>
      <c r="I7505" s="788">
        <v>8848.2252197265625</v>
      </c>
      <c r="K7505" s="795">
        <v>905.6</v>
      </c>
      <c r="M7505" s="798">
        <f t="shared" si="352"/>
        <v>15736.240292363522</v>
      </c>
      <c r="N7505" s="303"/>
      <c r="S7505" s="786">
        <v>0</v>
      </c>
      <c r="T7505" s="781">
        <f>VLOOKUP(C7505,METADATA!$J$5:$Q$29,IF(E7505="HI",2,IF(E7505="LO",6,10))+IF(S7505=1,2,IF(D7505=7,1,(IF(WEEKDAY(B7505)=1,2,IF(WEEKDAY(B7505)=7,1,0))))))</f>
        <v>2</v>
      </c>
      <c r="U7505" s="781">
        <f>VLOOKUP(C7505,METADATA!$A$5:$H$29,IF(E7505="HI",2,IF(E7505="LO",6,10))+IF(S7505=1,2,IF(D7505=7,1,(IF(WEEKDAY(B7505)=1,2,IF(WEEKDAY(B7505)=7,1,0))))))</f>
        <v>2</v>
      </c>
    </row>
    <row r="7506" spans="2:21" ht="13.95" customHeight="1" x14ac:dyDescent="0.25">
      <c r="B7506" s="784">
        <f t="shared" si="350"/>
        <v>45695</v>
      </c>
      <c r="C7506" s="785">
        <v>14</v>
      </c>
      <c r="D7506" s="786">
        <f>IFERROR((INDEX(METADATA!$T$2:$T$20,MATCH(B7506,METADATA!$S$2:$S$20,0))),0)</f>
        <v>0</v>
      </c>
      <c r="E7506" s="785" t="str">
        <f t="shared" si="351"/>
        <v>LO</v>
      </c>
      <c r="F7506" s="786">
        <f>VLOOKUP(C7506,METADATA!$A$5:$H$29,IF(E7506="HI",2,IF(E7506="LO",6,10))+IF(D7506=1,2,IF(D7506=7,1,(IF(WEEKDAY(B7506)=1,2,IF(WEEKDAY(B7506)=7,1,0))))))</f>
        <v>2</v>
      </c>
      <c r="G7506" s="786">
        <f>VLOOKUP(C7506,METADATA!$J$5:$Q$29,IF(E7506="HI",2,IF(E7506="LO",6,10))+IF(D7506=1,2,IF(D7506=7,1,(IF(WEEKDAY(B7506)=1,2,IF(WEEKDAY(B7506)=7,1,0))))))</f>
        <v>2</v>
      </c>
      <c r="H7506" s="787">
        <v>12696.25</v>
      </c>
      <c r="I7506" s="788">
        <v>9063.3001098632813</v>
      </c>
      <c r="K7506" s="795">
        <v>913.98749999999995</v>
      </c>
      <c r="M7506" s="798">
        <f t="shared" si="352"/>
        <v>15599.300399182899</v>
      </c>
      <c r="N7506" s="303"/>
      <c r="S7506" s="786">
        <v>0</v>
      </c>
      <c r="T7506" s="781">
        <f>VLOOKUP(C7506,METADATA!$J$5:$Q$29,IF(E7506="HI",2,IF(E7506="LO",6,10))+IF(S7506=1,2,IF(D7506=7,1,(IF(WEEKDAY(B7506)=1,2,IF(WEEKDAY(B7506)=7,1,0))))))</f>
        <v>2</v>
      </c>
      <c r="U7506" s="781">
        <f>VLOOKUP(C7506,METADATA!$A$5:$H$29,IF(E7506="HI",2,IF(E7506="LO",6,10))+IF(S7506=1,2,IF(D7506=7,1,(IF(WEEKDAY(B7506)=1,2,IF(WEEKDAY(B7506)=7,1,0))))))</f>
        <v>2</v>
      </c>
    </row>
    <row r="7507" spans="2:21" ht="13.95" customHeight="1" x14ac:dyDescent="0.25">
      <c r="B7507" s="784">
        <f t="shared" si="350"/>
        <v>45695</v>
      </c>
      <c r="C7507" s="785">
        <v>15</v>
      </c>
      <c r="D7507" s="786">
        <f>IFERROR((INDEX(METADATA!$T$2:$T$20,MATCH(B7507,METADATA!$S$2:$S$20,0))),0)</f>
        <v>0</v>
      </c>
      <c r="E7507" s="785" t="str">
        <f t="shared" si="351"/>
        <v>LO</v>
      </c>
      <c r="F7507" s="786">
        <f>VLOOKUP(C7507,METADATA!$A$5:$H$29,IF(E7507="HI",2,IF(E7507="LO",6,10))+IF(D7507=1,2,IF(D7507=7,1,(IF(WEEKDAY(B7507)=1,2,IF(WEEKDAY(B7507)=7,1,0))))))</f>
        <v>2</v>
      </c>
      <c r="G7507" s="786">
        <f>VLOOKUP(C7507,METADATA!$J$5:$Q$29,IF(E7507="HI",2,IF(E7507="LO",6,10))+IF(D7507=1,2,IF(D7507=7,1,(IF(WEEKDAY(B7507)=1,2,IF(WEEKDAY(B7507)=7,1,0))))))</f>
        <v>2</v>
      </c>
      <c r="H7507" s="787">
        <v>12553</v>
      </c>
      <c r="I7507" s="788">
        <v>9690.1000366210938</v>
      </c>
      <c r="K7507" s="795">
        <v>902.26250000000005</v>
      </c>
      <c r="M7507" s="798">
        <f t="shared" si="352"/>
        <v>15857.990027734413</v>
      </c>
      <c r="N7507" s="303"/>
      <c r="S7507" s="786">
        <v>0</v>
      </c>
      <c r="T7507" s="781">
        <f>VLOOKUP(C7507,METADATA!$J$5:$Q$29,IF(E7507="HI",2,IF(E7507="LO",6,10))+IF(S7507=1,2,IF(D7507=7,1,(IF(WEEKDAY(B7507)=1,2,IF(WEEKDAY(B7507)=7,1,0))))))</f>
        <v>2</v>
      </c>
      <c r="U7507" s="781">
        <f>VLOOKUP(C7507,METADATA!$A$5:$H$29,IF(E7507="HI",2,IF(E7507="LO",6,10))+IF(S7507=1,2,IF(D7507=7,1,(IF(WEEKDAY(B7507)=1,2,IF(WEEKDAY(B7507)=7,1,0))))))</f>
        <v>2</v>
      </c>
    </row>
    <row r="7508" spans="2:21" ht="13.95" customHeight="1" x14ac:dyDescent="0.25">
      <c r="B7508" s="784">
        <f t="shared" si="350"/>
        <v>45695</v>
      </c>
      <c r="C7508" s="785">
        <v>16</v>
      </c>
      <c r="D7508" s="786">
        <f>IFERROR((INDEX(METADATA!$T$2:$T$20,MATCH(B7508,METADATA!$S$2:$S$20,0))),0)</f>
        <v>0</v>
      </c>
      <c r="E7508" s="785" t="str">
        <f t="shared" si="351"/>
        <v>LO</v>
      </c>
      <c r="F7508" s="786">
        <f>VLOOKUP(C7508,METADATA!$A$5:$H$29,IF(E7508="HI",2,IF(E7508="LO",6,10))+IF(D7508=1,2,IF(D7508=7,1,(IF(WEEKDAY(B7508)=1,2,IF(WEEKDAY(B7508)=7,1,0))))))</f>
        <v>2</v>
      </c>
      <c r="G7508" s="786">
        <f>VLOOKUP(C7508,METADATA!$J$5:$Q$29,IF(E7508="HI",2,IF(E7508="LO",6,10))+IF(D7508=1,2,IF(D7508=7,1,(IF(WEEKDAY(B7508)=1,2,IF(WEEKDAY(B7508)=7,1,0))))))</f>
        <v>2</v>
      </c>
      <c r="H7508" s="787">
        <v>12823.5</v>
      </c>
      <c r="I7508" s="788">
        <v>9946.6749877929688</v>
      </c>
      <c r="K7508" s="795">
        <v>933.76250000000005</v>
      </c>
      <c r="M7508" s="798">
        <f t="shared" si="352"/>
        <v>16228.940062825613</v>
      </c>
      <c r="N7508" s="303"/>
      <c r="S7508" s="786">
        <v>0</v>
      </c>
      <c r="T7508" s="781">
        <f>VLOOKUP(C7508,METADATA!$J$5:$Q$29,IF(E7508="HI",2,IF(E7508="LO",6,10))+IF(S7508=1,2,IF(D7508=7,1,(IF(WEEKDAY(B7508)=1,2,IF(WEEKDAY(B7508)=7,1,0))))))</f>
        <v>2</v>
      </c>
      <c r="U7508" s="781">
        <f>VLOOKUP(C7508,METADATA!$A$5:$H$29,IF(E7508="HI",2,IF(E7508="LO",6,10))+IF(S7508=1,2,IF(D7508=7,1,(IF(WEEKDAY(B7508)=1,2,IF(WEEKDAY(B7508)=7,1,0))))))</f>
        <v>2</v>
      </c>
    </row>
    <row r="7509" spans="2:21" ht="13.95" customHeight="1" x14ac:dyDescent="0.25">
      <c r="B7509" s="784">
        <f t="shared" si="350"/>
        <v>45695</v>
      </c>
      <c r="C7509" s="785">
        <v>17</v>
      </c>
      <c r="D7509" s="786">
        <f>IFERROR((INDEX(METADATA!$T$2:$T$20,MATCH(B7509,METADATA!$S$2:$S$20,0))),0)</f>
        <v>0</v>
      </c>
      <c r="E7509" s="785" t="str">
        <f t="shared" si="351"/>
        <v>LO</v>
      </c>
      <c r="F7509" s="786">
        <f>VLOOKUP(C7509,METADATA!$A$5:$H$29,IF(E7509="HI",2,IF(E7509="LO",6,10))+IF(D7509=1,2,IF(D7509=7,1,(IF(WEEKDAY(B7509)=1,2,IF(WEEKDAY(B7509)=7,1,0))))))</f>
        <v>2</v>
      </c>
      <c r="G7509" s="786">
        <f>VLOOKUP(C7509,METADATA!$J$5:$Q$29,IF(E7509="HI",2,IF(E7509="LO",6,10))+IF(D7509=1,2,IF(D7509=7,1,(IF(WEEKDAY(B7509)=1,2,IF(WEEKDAY(B7509)=7,1,0))))))</f>
        <v>2</v>
      </c>
      <c r="H7509" s="787">
        <v>13184.25</v>
      </c>
      <c r="I7509" s="788">
        <v>9971.6752319335938</v>
      </c>
      <c r="K7509" s="795">
        <v>0</v>
      </c>
      <c r="M7509" s="798">
        <f t="shared" si="352"/>
        <v>16530.54006963045</v>
      </c>
      <c r="N7509" s="303"/>
      <c r="S7509" s="786">
        <v>0</v>
      </c>
      <c r="T7509" s="781">
        <f>VLOOKUP(C7509,METADATA!$J$5:$Q$29,IF(E7509="HI",2,IF(E7509="LO",6,10))+IF(S7509=1,2,IF(D7509=7,1,(IF(WEEKDAY(B7509)=1,2,IF(WEEKDAY(B7509)=7,1,0))))))</f>
        <v>2</v>
      </c>
      <c r="U7509" s="781">
        <f>VLOOKUP(C7509,METADATA!$A$5:$H$29,IF(E7509="HI",2,IF(E7509="LO",6,10))+IF(S7509=1,2,IF(D7509=7,1,(IF(WEEKDAY(B7509)=1,2,IF(WEEKDAY(B7509)=7,1,0))))))</f>
        <v>2</v>
      </c>
    </row>
    <row r="7510" spans="2:21" ht="13.95" customHeight="1" x14ac:dyDescent="0.25">
      <c r="B7510" s="784">
        <f t="shared" si="350"/>
        <v>45695</v>
      </c>
      <c r="C7510" s="785">
        <v>18</v>
      </c>
      <c r="D7510" s="786">
        <f>IFERROR((INDEX(METADATA!$T$2:$T$20,MATCH(B7510,METADATA!$S$2:$S$20,0))),0)</f>
        <v>0</v>
      </c>
      <c r="E7510" s="785" t="str">
        <f t="shared" si="351"/>
        <v>LO</v>
      </c>
      <c r="F7510" s="786">
        <f>VLOOKUP(C7510,METADATA!$A$5:$H$29,IF(E7510="HI",2,IF(E7510="LO",6,10))+IF(D7510=1,2,IF(D7510=7,1,(IF(WEEKDAY(B7510)=1,2,IF(WEEKDAY(B7510)=7,1,0))))))</f>
        <v>1</v>
      </c>
      <c r="G7510" s="786">
        <f>VLOOKUP(C7510,METADATA!$J$5:$Q$29,IF(E7510="HI",2,IF(E7510="LO",6,10))+IF(D7510=1,2,IF(D7510=7,1,(IF(WEEKDAY(B7510)=1,2,IF(WEEKDAY(B7510)=7,1,0))))))</f>
        <v>1</v>
      </c>
      <c r="H7510" s="787">
        <v>13811.5</v>
      </c>
      <c r="I7510" s="788">
        <v>9946.7250366210938</v>
      </c>
      <c r="K7510" s="795">
        <v>0</v>
      </c>
      <c r="M7510" s="798">
        <f t="shared" si="352"/>
        <v>17020.42511819681</v>
      </c>
      <c r="N7510" s="303"/>
      <c r="S7510" s="786">
        <v>0</v>
      </c>
      <c r="T7510" s="781">
        <f>VLOOKUP(C7510,METADATA!$J$5:$Q$29,IF(E7510="HI",2,IF(E7510="LO",6,10))+IF(S7510=1,2,IF(D7510=7,1,(IF(WEEKDAY(B7510)=1,2,IF(WEEKDAY(B7510)=7,1,0))))))</f>
        <v>1</v>
      </c>
      <c r="U7510" s="781">
        <f>VLOOKUP(C7510,METADATA!$A$5:$H$29,IF(E7510="HI",2,IF(E7510="LO",6,10))+IF(S7510=1,2,IF(D7510=7,1,(IF(WEEKDAY(B7510)=1,2,IF(WEEKDAY(B7510)=7,1,0))))))</f>
        <v>1</v>
      </c>
    </row>
    <row r="7511" spans="2:21" ht="13.95" customHeight="1" x14ac:dyDescent="0.25">
      <c r="B7511" s="784">
        <f t="shared" si="350"/>
        <v>45695</v>
      </c>
      <c r="C7511" s="785">
        <v>19</v>
      </c>
      <c r="D7511" s="786">
        <f>IFERROR((INDEX(METADATA!$T$2:$T$20,MATCH(B7511,METADATA!$S$2:$S$20,0))),0)</f>
        <v>0</v>
      </c>
      <c r="E7511" s="785" t="str">
        <f t="shared" si="351"/>
        <v>LO</v>
      </c>
      <c r="F7511" s="786">
        <f>VLOOKUP(C7511,METADATA!$A$5:$H$29,IF(E7511="HI",2,IF(E7511="LO",6,10))+IF(D7511=1,2,IF(D7511=7,1,(IF(WEEKDAY(B7511)=1,2,IF(WEEKDAY(B7511)=7,1,0))))))</f>
        <v>1</v>
      </c>
      <c r="G7511" s="786">
        <f>VLOOKUP(C7511,METADATA!$J$5:$Q$29,IF(E7511="HI",2,IF(E7511="LO",6,10))+IF(D7511=1,2,IF(D7511=7,1,(IF(WEEKDAY(B7511)=1,2,IF(WEEKDAY(B7511)=7,1,0))))))</f>
        <v>1</v>
      </c>
      <c r="H7511" s="787">
        <v>12685.5</v>
      </c>
      <c r="I7511" s="788">
        <v>9696.8001708984375</v>
      </c>
      <c r="K7511" s="795">
        <v>0</v>
      </c>
      <c r="M7511" s="798">
        <f t="shared" si="352"/>
        <v>15967.148894036654</v>
      </c>
      <c r="N7511" s="303"/>
      <c r="S7511" s="786">
        <v>0</v>
      </c>
      <c r="T7511" s="781">
        <f>VLOOKUP(C7511,METADATA!$J$5:$Q$29,IF(E7511="HI",2,IF(E7511="LO",6,10))+IF(S7511=1,2,IF(D7511=7,1,(IF(WEEKDAY(B7511)=1,2,IF(WEEKDAY(B7511)=7,1,0))))))</f>
        <v>1</v>
      </c>
      <c r="U7511" s="781">
        <f>VLOOKUP(C7511,METADATA!$A$5:$H$29,IF(E7511="HI",2,IF(E7511="LO",6,10))+IF(S7511=1,2,IF(D7511=7,1,(IF(WEEKDAY(B7511)=1,2,IF(WEEKDAY(B7511)=7,1,0))))))</f>
        <v>1</v>
      </c>
    </row>
    <row r="7512" spans="2:21" ht="13.95" customHeight="1" x14ac:dyDescent="0.25">
      <c r="B7512" s="784">
        <f t="shared" si="350"/>
        <v>45695</v>
      </c>
      <c r="C7512" s="785">
        <v>20</v>
      </c>
      <c r="D7512" s="786">
        <f>IFERROR((INDEX(METADATA!$T$2:$T$20,MATCH(B7512,METADATA!$S$2:$S$20,0))),0)</f>
        <v>0</v>
      </c>
      <c r="E7512" s="785" t="str">
        <f t="shared" si="351"/>
        <v>LO</v>
      </c>
      <c r="F7512" s="786">
        <f>VLOOKUP(C7512,METADATA!$A$5:$H$29,IF(E7512="HI",2,IF(E7512="LO",6,10))+IF(D7512=1,2,IF(D7512=7,1,(IF(WEEKDAY(B7512)=1,2,IF(WEEKDAY(B7512)=7,1,0))))))</f>
        <v>1</v>
      </c>
      <c r="G7512" s="786">
        <f>VLOOKUP(C7512,METADATA!$J$5:$Q$29,IF(E7512="HI",2,IF(E7512="LO",6,10))+IF(D7512=1,2,IF(D7512=7,1,(IF(WEEKDAY(B7512)=1,2,IF(WEEKDAY(B7512)=7,1,0))))))</f>
        <v>2</v>
      </c>
      <c r="H7512" s="787">
        <v>11303</v>
      </c>
      <c r="I7512" s="788">
        <v>9617.1998291015625</v>
      </c>
      <c r="K7512" s="795">
        <v>0</v>
      </c>
      <c r="M7512" s="798">
        <f t="shared" si="352"/>
        <v>14840.766205047201</v>
      </c>
      <c r="N7512" s="303"/>
      <c r="S7512" s="786">
        <v>0</v>
      </c>
      <c r="T7512" s="781">
        <f>VLOOKUP(C7512,METADATA!$J$5:$Q$29,IF(E7512="HI",2,IF(E7512="LO",6,10))+IF(S7512=1,2,IF(D7512=7,1,(IF(WEEKDAY(B7512)=1,2,IF(WEEKDAY(B7512)=7,1,0))))))</f>
        <v>2</v>
      </c>
      <c r="U7512" s="781">
        <f>VLOOKUP(C7512,METADATA!$A$5:$H$29,IF(E7512="HI",2,IF(E7512="LO",6,10))+IF(S7512=1,2,IF(D7512=7,1,(IF(WEEKDAY(B7512)=1,2,IF(WEEKDAY(B7512)=7,1,0))))))</f>
        <v>1</v>
      </c>
    </row>
    <row r="7513" spans="2:21" ht="13.95" customHeight="1" x14ac:dyDescent="0.25">
      <c r="B7513" s="784">
        <f t="shared" si="350"/>
        <v>45695</v>
      </c>
      <c r="C7513" s="785">
        <v>21</v>
      </c>
      <c r="D7513" s="786">
        <f>IFERROR((INDEX(METADATA!$T$2:$T$20,MATCH(B7513,METADATA!$S$2:$S$20,0))),0)</f>
        <v>0</v>
      </c>
      <c r="E7513" s="785" t="str">
        <f t="shared" si="351"/>
        <v>LO</v>
      </c>
      <c r="F7513" s="786">
        <f>VLOOKUP(C7513,METADATA!$A$5:$H$29,IF(E7513="HI",2,IF(E7513="LO",6,10))+IF(D7513=1,2,IF(D7513=7,1,(IF(WEEKDAY(B7513)=1,2,IF(WEEKDAY(B7513)=7,1,0))))))</f>
        <v>2</v>
      </c>
      <c r="G7513" s="786">
        <f>VLOOKUP(C7513,METADATA!$J$5:$Q$29,IF(E7513="HI",2,IF(E7513="LO",6,10))+IF(D7513=1,2,IF(D7513=7,1,(IF(WEEKDAY(B7513)=1,2,IF(WEEKDAY(B7513)=7,1,0))))))</f>
        <v>2</v>
      </c>
      <c r="H7513" s="787">
        <v>10333.75</v>
      </c>
      <c r="I7513" s="788">
        <v>9761.1500244140625</v>
      </c>
      <c r="K7513" s="795">
        <v>0</v>
      </c>
      <c r="M7513" s="798">
        <f t="shared" si="352"/>
        <v>14215.007522390504</v>
      </c>
      <c r="N7513" s="303"/>
      <c r="S7513" s="786">
        <v>0</v>
      </c>
      <c r="T7513" s="781">
        <f>VLOOKUP(C7513,METADATA!$J$5:$Q$29,IF(E7513="HI",2,IF(E7513="LO",6,10))+IF(S7513=1,2,IF(D7513=7,1,(IF(WEEKDAY(B7513)=1,2,IF(WEEKDAY(B7513)=7,1,0))))))</f>
        <v>2</v>
      </c>
      <c r="U7513" s="781">
        <f>VLOOKUP(C7513,METADATA!$A$5:$H$29,IF(E7513="HI",2,IF(E7513="LO",6,10))+IF(S7513=1,2,IF(D7513=7,1,(IF(WEEKDAY(B7513)=1,2,IF(WEEKDAY(B7513)=7,1,0))))))</f>
        <v>2</v>
      </c>
    </row>
    <row r="7514" spans="2:21" ht="13.95" customHeight="1" x14ac:dyDescent="0.25">
      <c r="B7514" s="784">
        <f t="shared" si="350"/>
        <v>45695</v>
      </c>
      <c r="C7514" s="785">
        <v>22</v>
      </c>
      <c r="D7514" s="786">
        <f>IFERROR((INDEX(METADATA!$T$2:$T$20,MATCH(B7514,METADATA!$S$2:$S$20,0))),0)</f>
        <v>0</v>
      </c>
      <c r="E7514" s="785" t="str">
        <f t="shared" si="351"/>
        <v>LO</v>
      </c>
      <c r="F7514" s="786">
        <f>VLOOKUP(C7514,METADATA!$A$5:$H$29,IF(E7514="HI",2,IF(E7514="LO",6,10))+IF(D7514=1,2,IF(D7514=7,1,(IF(WEEKDAY(B7514)=1,2,IF(WEEKDAY(B7514)=7,1,0))))))</f>
        <v>3</v>
      </c>
      <c r="G7514" s="786">
        <f>VLOOKUP(C7514,METADATA!$J$5:$Q$29,IF(E7514="HI",2,IF(E7514="LO",6,10))+IF(D7514=1,2,IF(D7514=7,1,(IF(WEEKDAY(B7514)=1,2,IF(WEEKDAY(B7514)=7,1,0))))))</f>
        <v>3</v>
      </c>
      <c r="H7514" s="787">
        <v>9303</v>
      </c>
      <c r="I7514" s="788">
        <v>9743.7249755859375</v>
      </c>
      <c r="K7514" s="795">
        <v>0</v>
      </c>
      <c r="M7514" s="798">
        <f t="shared" si="352"/>
        <v>13471.673444671125</v>
      </c>
      <c r="N7514" s="303"/>
      <c r="S7514" s="786">
        <v>0</v>
      </c>
      <c r="T7514" s="781">
        <f>VLOOKUP(C7514,METADATA!$J$5:$Q$29,IF(E7514="HI",2,IF(E7514="LO",6,10))+IF(S7514=1,2,IF(D7514=7,1,(IF(WEEKDAY(B7514)=1,2,IF(WEEKDAY(B7514)=7,1,0))))))</f>
        <v>3</v>
      </c>
      <c r="U7514" s="781">
        <f>VLOOKUP(C7514,METADATA!$A$5:$H$29,IF(E7514="HI",2,IF(E7514="LO",6,10))+IF(S7514=1,2,IF(D7514=7,1,(IF(WEEKDAY(B7514)=1,2,IF(WEEKDAY(B7514)=7,1,0))))))</f>
        <v>3</v>
      </c>
    </row>
    <row r="7515" spans="2:21" ht="13.95" customHeight="1" x14ac:dyDescent="0.25">
      <c r="B7515" s="784">
        <f t="shared" si="350"/>
        <v>45695</v>
      </c>
      <c r="C7515" s="785">
        <v>23</v>
      </c>
      <c r="D7515" s="786">
        <f>IFERROR((INDEX(METADATA!$T$2:$T$20,MATCH(B7515,METADATA!$S$2:$S$20,0))),0)</f>
        <v>0</v>
      </c>
      <c r="E7515" s="785" t="str">
        <f t="shared" si="351"/>
        <v>LO</v>
      </c>
      <c r="F7515" s="786">
        <f>VLOOKUP(C7515,METADATA!$A$5:$H$29,IF(E7515="HI",2,IF(E7515="LO",6,10))+IF(D7515=1,2,IF(D7515=7,1,(IF(WEEKDAY(B7515)=1,2,IF(WEEKDAY(B7515)=7,1,0))))))</f>
        <v>3</v>
      </c>
      <c r="G7515" s="786">
        <f>VLOOKUP(C7515,METADATA!$J$5:$Q$29,IF(E7515="HI",2,IF(E7515="LO",6,10))+IF(D7515=1,2,IF(D7515=7,1,(IF(WEEKDAY(B7515)=1,2,IF(WEEKDAY(B7515)=7,1,0))))))</f>
        <v>3</v>
      </c>
      <c r="H7515" s="787">
        <v>8549.75</v>
      </c>
      <c r="I7515" s="788">
        <v>9795.2001342773438</v>
      </c>
      <c r="K7515" s="795">
        <v>0</v>
      </c>
      <c r="M7515" s="798">
        <f t="shared" si="352"/>
        <v>13001.698763355767</v>
      </c>
      <c r="N7515" s="303"/>
      <c r="S7515" s="786">
        <v>0</v>
      </c>
      <c r="T7515" s="781">
        <f>VLOOKUP(C7515,METADATA!$J$5:$Q$29,IF(E7515="HI",2,IF(E7515="LO",6,10))+IF(S7515=1,2,IF(D7515=7,1,(IF(WEEKDAY(B7515)=1,2,IF(WEEKDAY(B7515)=7,1,0))))))</f>
        <v>3</v>
      </c>
      <c r="U7515" s="781">
        <f>VLOOKUP(C7515,METADATA!$A$5:$H$29,IF(E7515="HI",2,IF(E7515="LO",6,10))+IF(S7515=1,2,IF(D7515=7,1,(IF(WEEKDAY(B7515)=1,2,IF(WEEKDAY(B7515)=7,1,0))))))</f>
        <v>3</v>
      </c>
    </row>
    <row r="7516" spans="2:21" ht="13.95" customHeight="1" x14ac:dyDescent="0.25">
      <c r="B7516" s="784">
        <f t="shared" ref="B7516:B7579" si="353">B7492+1</f>
        <v>45696</v>
      </c>
      <c r="C7516" s="785">
        <v>0</v>
      </c>
      <c r="D7516" s="786">
        <f>IFERROR((INDEX(METADATA!$T$2:$T$20,MATCH(B7516,METADATA!$S$2:$S$20,0))),0)</f>
        <v>0</v>
      </c>
      <c r="E7516" s="785" t="str">
        <f t="shared" si="351"/>
        <v>LO</v>
      </c>
      <c r="F7516" s="786">
        <f>VLOOKUP(C7516,METADATA!$A$5:$H$29,IF(E7516="HI",2,IF(E7516="LO",6,10))+IF(D7516=1,2,IF(D7516=7,1,(IF(WEEKDAY(B7516)=1,2,IF(WEEKDAY(B7516)=7,1,0))))))</f>
        <v>3</v>
      </c>
      <c r="G7516" s="786">
        <f>VLOOKUP(C7516,METADATA!$J$5:$Q$29,IF(E7516="HI",2,IF(E7516="LO",6,10))+IF(D7516=1,2,IF(D7516=7,1,(IF(WEEKDAY(B7516)=1,2,IF(WEEKDAY(B7516)=7,1,0))))))</f>
        <v>3</v>
      </c>
      <c r="H7516" s="787">
        <v>8011.75</v>
      </c>
      <c r="I7516" s="788">
        <v>9806.6249389648438</v>
      </c>
      <c r="K7516" s="795">
        <v>0</v>
      </c>
      <c r="M7516" s="798">
        <f t="shared" si="352"/>
        <v>12663.255140603747</v>
      </c>
      <c r="N7516" s="303"/>
      <c r="S7516" s="786">
        <v>0</v>
      </c>
      <c r="T7516" s="781">
        <f>VLOOKUP(C7516,METADATA!$J$5:$Q$29,IF(E7516="HI",2,IF(E7516="LO",6,10))+IF(S7516=1,2,IF(D7516=7,1,(IF(WEEKDAY(B7516)=1,2,IF(WEEKDAY(B7516)=7,1,0))))))</f>
        <v>3</v>
      </c>
      <c r="U7516" s="781">
        <f>VLOOKUP(C7516,METADATA!$A$5:$H$29,IF(E7516="HI",2,IF(E7516="LO",6,10))+IF(S7516=1,2,IF(D7516=7,1,(IF(WEEKDAY(B7516)=1,2,IF(WEEKDAY(B7516)=7,1,0))))))</f>
        <v>3</v>
      </c>
    </row>
    <row r="7517" spans="2:21" ht="13.95" customHeight="1" x14ac:dyDescent="0.25">
      <c r="B7517" s="784">
        <f t="shared" si="353"/>
        <v>45696</v>
      </c>
      <c r="C7517" s="785">
        <v>1</v>
      </c>
      <c r="D7517" s="786">
        <f>IFERROR((INDEX(METADATA!$T$2:$T$20,MATCH(B7517,METADATA!$S$2:$S$20,0))),0)</f>
        <v>0</v>
      </c>
      <c r="E7517" s="785" t="str">
        <f t="shared" si="351"/>
        <v>LO</v>
      </c>
      <c r="F7517" s="786">
        <f>VLOOKUP(C7517,METADATA!$A$5:$H$29,IF(E7517="HI",2,IF(E7517="LO",6,10))+IF(D7517=1,2,IF(D7517=7,1,(IF(WEEKDAY(B7517)=1,2,IF(WEEKDAY(B7517)=7,1,0))))))</f>
        <v>3</v>
      </c>
      <c r="G7517" s="786">
        <f>VLOOKUP(C7517,METADATA!$J$5:$Q$29,IF(E7517="HI",2,IF(E7517="LO",6,10))+IF(D7517=1,2,IF(D7517=7,1,(IF(WEEKDAY(B7517)=1,2,IF(WEEKDAY(B7517)=7,1,0))))))</f>
        <v>3</v>
      </c>
      <c r="H7517" s="787">
        <v>7563.75</v>
      </c>
      <c r="I7517" s="788">
        <v>9845.525146484375</v>
      </c>
      <c r="K7517" s="795">
        <v>0</v>
      </c>
      <c r="M7517" s="798">
        <f t="shared" si="352"/>
        <v>12415.501579580108</v>
      </c>
      <c r="N7517" s="303"/>
      <c r="S7517" s="786">
        <v>0</v>
      </c>
      <c r="T7517" s="781">
        <f>VLOOKUP(C7517,METADATA!$J$5:$Q$29,IF(E7517="HI",2,IF(E7517="LO",6,10))+IF(S7517=1,2,IF(D7517=7,1,(IF(WEEKDAY(B7517)=1,2,IF(WEEKDAY(B7517)=7,1,0))))))</f>
        <v>3</v>
      </c>
      <c r="U7517" s="781">
        <f>VLOOKUP(C7517,METADATA!$A$5:$H$29,IF(E7517="HI",2,IF(E7517="LO",6,10))+IF(S7517=1,2,IF(D7517=7,1,(IF(WEEKDAY(B7517)=1,2,IF(WEEKDAY(B7517)=7,1,0))))))</f>
        <v>3</v>
      </c>
    </row>
    <row r="7518" spans="2:21" ht="13.95" customHeight="1" x14ac:dyDescent="0.25">
      <c r="B7518" s="784">
        <f t="shared" si="353"/>
        <v>45696</v>
      </c>
      <c r="C7518" s="785">
        <v>2</v>
      </c>
      <c r="D7518" s="786">
        <f>IFERROR((INDEX(METADATA!$T$2:$T$20,MATCH(B7518,METADATA!$S$2:$S$20,0))),0)</f>
        <v>0</v>
      </c>
      <c r="E7518" s="785" t="str">
        <f t="shared" si="351"/>
        <v>LO</v>
      </c>
      <c r="F7518" s="786">
        <f>VLOOKUP(C7518,METADATA!$A$5:$H$29,IF(E7518="HI",2,IF(E7518="LO",6,10))+IF(D7518=1,2,IF(D7518=7,1,(IF(WEEKDAY(B7518)=1,2,IF(WEEKDAY(B7518)=7,1,0))))))</f>
        <v>3</v>
      </c>
      <c r="G7518" s="786">
        <f>VLOOKUP(C7518,METADATA!$J$5:$Q$29,IF(E7518="HI",2,IF(E7518="LO",6,10))+IF(D7518=1,2,IF(D7518=7,1,(IF(WEEKDAY(B7518)=1,2,IF(WEEKDAY(B7518)=7,1,0))))))</f>
        <v>3</v>
      </c>
      <c r="H7518" s="787">
        <v>7506.25</v>
      </c>
      <c r="I7518" s="788">
        <v>9847.6038818359375</v>
      </c>
      <c r="K7518" s="795">
        <v>0</v>
      </c>
      <c r="M7518" s="798">
        <f t="shared" si="352"/>
        <v>12382.208659041818</v>
      </c>
      <c r="N7518" s="303"/>
      <c r="S7518" s="786">
        <v>0</v>
      </c>
      <c r="T7518" s="781">
        <f>VLOOKUP(C7518,METADATA!$J$5:$Q$29,IF(E7518="HI",2,IF(E7518="LO",6,10))+IF(S7518=1,2,IF(D7518=7,1,(IF(WEEKDAY(B7518)=1,2,IF(WEEKDAY(B7518)=7,1,0))))))</f>
        <v>3</v>
      </c>
      <c r="U7518" s="781">
        <f>VLOOKUP(C7518,METADATA!$A$5:$H$29,IF(E7518="HI",2,IF(E7518="LO",6,10))+IF(S7518=1,2,IF(D7518=7,1,(IF(WEEKDAY(B7518)=1,2,IF(WEEKDAY(B7518)=7,1,0))))))</f>
        <v>3</v>
      </c>
    </row>
    <row r="7519" spans="2:21" ht="13.95" customHeight="1" x14ac:dyDescent="0.25">
      <c r="B7519" s="784">
        <f t="shared" si="353"/>
        <v>45696</v>
      </c>
      <c r="C7519" s="785">
        <v>3</v>
      </c>
      <c r="D7519" s="786">
        <f>IFERROR((INDEX(METADATA!$T$2:$T$20,MATCH(B7519,METADATA!$S$2:$S$20,0))),0)</f>
        <v>0</v>
      </c>
      <c r="E7519" s="785" t="str">
        <f t="shared" si="351"/>
        <v>LO</v>
      </c>
      <c r="F7519" s="786">
        <f>VLOOKUP(C7519,METADATA!$A$5:$H$29,IF(E7519="HI",2,IF(E7519="LO",6,10))+IF(D7519=1,2,IF(D7519=7,1,(IF(WEEKDAY(B7519)=1,2,IF(WEEKDAY(B7519)=7,1,0))))))</f>
        <v>3</v>
      </c>
      <c r="G7519" s="786">
        <f>VLOOKUP(C7519,METADATA!$J$5:$Q$29,IF(E7519="HI",2,IF(E7519="LO",6,10))+IF(D7519=1,2,IF(D7519=7,1,(IF(WEEKDAY(B7519)=1,2,IF(WEEKDAY(B7519)=7,1,0))))))</f>
        <v>3</v>
      </c>
      <c r="H7519" s="787">
        <v>7569.75</v>
      </c>
      <c r="I7519" s="788">
        <v>9778.1248168945313</v>
      </c>
      <c r="K7519" s="795">
        <v>0</v>
      </c>
      <c r="M7519" s="798">
        <f t="shared" si="352"/>
        <v>12365.793140646851</v>
      </c>
      <c r="N7519" s="303"/>
      <c r="S7519" s="786">
        <v>0</v>
      </c>
      <c r="T7519" s="781">
        <f>VLOOKUP(C7519,METADATA!$J$5:$Q$29,IF(E7519="HI",2,IF(E7519="LO",6,10))+IF(S7519=1,2,IF(D7519=7,1,(IF(WEEKDAY(B7519)=1,2,IF(WEEKDAY(B7519)=7,1,0))))))</f>
        <v>3</v>
      </c>
      <c r="U7519" s="781">
        <f>VLOOKUP(C7519,METADATA!$A$5:$H$29,IF(E7519="HI",2,IF(E7519="LO",6,10))+IF(S7519=1,2,IF(D7519=7,1,(IF(WEEKDAY(B7519)=1,2,IF(WEEKDAY(B7519)=7,1,0))))))</f>
        <v>3</v>
      </c>
    </row>
    <row r="7520" spans="2:21" ht="13.95" customHeight="1" x14ac:dyDescent="0.25">
      <c r="B7520" s="784">
        <f t="shared" si="353"/>
        <v>45696</v>
      </c>
      <c r="C7520" s="785">
        <v>4</v>
      </c>
      <c r="D7520" s="786">
        <f>IFERROR((INDEX(METADATA!$T$2:$T$20,MATCH(B7520,METADATA!$S$2:$S$20,0))),0)</f>
        <v>0</v>
      </c>
      <c r="E7520" s="785" t="str">
        <f t="shared" si="351"/>
        <v>LO</v>
      </c>
      <c r="F7520" s="786">
        <f>VLOOKUP(C7520,METADATA!$A$5:$H$29,IF(E7520="HI",2,IF(E7520="LO",6,10))+IF(D7520=1,2,IF(D7520=7,1,(IF(WEEKDAY(B7520)=1,2,IF(WEEKDAY(B7520)=7,1,0))))))</f>
        <v>3</v>
      </c>
      <c r="G7520" s="786">
        <f>VLOOKUP(C7520,METADATA!$J$5:$Q$29,IF(E7520="HI",2,IF(E7520="LO",6,10))+IF(D7520=1,2,IF(D7520=7,1,(IF(WEEKDAY(B7520)=1,2,IF(WEEKDAY(B7520)=7,1,0))))))</f>
        <v>3</v>
      </c>
      <c r="H7520" s="787">
        <v>7670.5</v>
      </c>
      <c r="I7520" s="788">
        <v>9897.0499267578125</v>
      </c>
      <c r="K7520" s="795">
        <v>870.51250000000005</v>
      </c>
      <c r="M7520" s="798">
        <f t="shared" si="352"/>
        <v>12521.508196009649</v>
      </c>
      <c r="N7520" s="303"/>
      <c r="S7520" s="786">
        <v>0</v>
      </c>
      <c r="T7520" s="781">
        <f>VLOOKUP(C7520,METADATA!$J$5:$Q$29,IF(E7520="HI",2,IF(E7520="LO",6,10))+IF(S7520=1,2,IF(D7520=7,1,(IF(WEEKDAY(B7520)=1,2,IF(WEEKDAY(B7520)=7,1,0))))))</f>
        <v>3</v>
      </c>
      <c r="U7520" s="781">
        <f>VLOOKUP(C7520,METADATA!$A$5:$H$29,IF(E7520="HI",2,IF(E7520="LO",6,10))+IF(S7520=1,2,IF(D7520=7,1,(IF(WEEKDAY(B7520)=1,2,IF(WEEKDAY(B7520)=7,1,0))))))</f>
        <v>3</v>
      </c>
    </row>
    <row r="7521" spans="2:21" ht="13.95" customHeight="1" x14ac:dyDescent="0.25">
      <c r="B7521" s="784">
        <f t="shared" si="353"/>
        <v>45696</v>
      </c>
      <c r="C7521" s="785">
        <v>5</v>
      </c>
      <c r="D7521" s="786">
        <f>IFERROR((INDEX(METADATA!$T$2:$T$20,MATCH(B7521,METADATA!$S$2:$S$20,0))),0)</f>
        <v>0</v>
      </c>
      <c r="E7521" s="785" t="str">
        <f t="shared" si="351"/>
        <v>LO</v>
      </c>
      <c r="F7521" s="786">
        <f>VLOOKUP(C7521,METADATA!$A$5:$H$29,IF(E7521="HI",2,IF(E7521="LO",6,10))+IF(D7521=1,2,IF(D7521=7,1,(IF(WEEKDAY(B7521)=1,2,IF(WEEKDAY(B7521)=7,1,0))))))</f>
        <v>3</v>
      </c>
      <c r="G7521" s="786">
        <f>VLOOKUP(C7521,METADATA!$J$5:$Q$29,IF(E7521="HI",2,IF(E7521="LO",6,10))+IF(D7521=1,2,IF(D7521=7,1,(IF(WEEKDAY(B7521)=1,2,IF(WEEKDAY(B7521)=7,1,0))))))</f>
        <v>3</v>
      </c>
      <c r="H7521" s="787">
        <v>7950.5</v>
      </c>
      <c r="I7521" s="788">
        <v>9770.925048828125</v>
      </c>
      <c r="K7521" s="795">
        <v>865.8125</v>
      </c>
      <c r="M7521" s="798">
        <f t="shared" si="352"/>
        <v>12596.881620457378</v>
      </c>
      <c r="N7521" s="303"/>
      <c r="S7521" s="786">
        <v>0</v>
      </c>
      <c r="T7521" s="781">
        <f>VLOOKUP(C7521,METADATA!$J$5:$Q$29,IF(E7521="HI",2,IF(E7521="LO",6,10))+IF(S7521=1,2,IF(D7521=7,1,(IF(WEEKDAY(B7521)=1,2,IF(WEEKDAY(B7521)=7,1,0))))))</f>
        <v>3</v>
      </c>
      <c r="U7521" s="781">
        <f>VLOOKUP(C7521,METADATA!$A$5:$H$29,IF(E7521="HI",2,IF(E7521="LO",6,10))+IF(S7521=1,2,IF(D7521=7,1,(IF(WEEKDAY(B7521)=1,2,IF(WEEKDAY(B7521)=7,1,0))))))</f>
        <v>3</v>
      </c>
    </row>
    <row r="7522" spans="2:21" ht="13.95" customHeight="1" x14ac:dyDescent="0.25">
      <c r="B7522" s="784">
        <f t="shared" si="353"/>
        <v>45696</v>
      </c>
      <c r="C7522" s="785">
        <v>6</v>
      </c>
      <c r="D7522" s="786">
        <f>IFERROR((INDEX(METADATA!$T$2:$T$20,MATCH(B7522,METADATA!$S$2:$S$20,0))),0)</f>
        <v>0</v>
      </c>
      <c r="E7522" s="785" t="str">
        <f t="shared" si="351"/>
        <v>LO</v>
      </c>
      <c r="F7522" s="786">
        <f>VLOOKUP(C7522,METADATA!$A$5:$H$29,IF(E7522="HI",2,IF(E7522="LO",6,10))+IF(D7522=1,2,IF(D7522=7,1,(IF(WEEKDAY(B7522)=1,2,IF(WEEKDAY(B7522)=7,1,0))))))</f>
        <v>3</v>
      </c>
      <c r="G7522" s="786">
        <f>VLOOKUP(C7522,METADATA!$J$5:$Q$29,IF(E7522="HI",2,IF(E7522="LO",6,10))+IF(D7522=1,2,IF(D7522=7,1,(IF(WEEKDAY(B7522)=1,2,IF(WEEKDAY(B7522)=7,1,0))))))</f>
        <v>3</v>
      </c>
      <c r="H7522" s="787">
        <v>8442.75</v>
      </c>
      <c r="I7522" s="788">
        <v>9668.1751098632813</v>
      </c>
      <c r="K7522" s="795">
        <v>834.63750000000005</v>
      </c>
      <c r="M7522" s="798">
        <f t="shared" si="352"/>
        <v>12835.639349774512</v>
      </c>
      <c r="N7522" s="303"/>
      <c r="S7522" s="786">
        <v>0</v>
      </c>
      <c r="T7522" s="781">
        <f>VLOOKUP(C7522,METADATA!$J$5:$Q$29,IF(E7522="HI",2,IF(E7522="LO",6,10))+IF(S7522=1,2,IF(D7522=7,1,(IF(WEEKDAY(B7522)=1,2,IF(WEEKDAY(B7522)=7,1,0))))))</f>
        <v>3</v>
      </c>
      <c r="U7522" s="781">
        <f>VLOOKUP(C7522,METADATA!$A$5:$H$29,IF(E7522="HI",2,IF(E7522="LO",6,10))+IF(S7522=1,2,IF(D7522=7,1,(IF(WEEKDAY(B7522)=1,2,IF(WEEKDAY(B7522)=7,1,0))))))</f>
        <v>3</v>
      </c>
    </row>
    <row r="7523" spans="2:21" ht="13.95" customHeight="1" x14ac:dyDescent="0.25">
      <c r="B7523" s="784">
        <f t="shared" si="353"/>
        <v>45696</v>
      </c>
      <c r="C7523" s="785">
        <v>7</v>
      </c>
      <c r="D7523" s="786">
        <f>IFERROR((INDEX(METADATA!$T$2:$T$20,MATCH(B7523,METADATA!$S$2:$S$20,0))),0)</f>
        <v>0</v>
      </c>
      <c r="E7523" s="785" t="str">
        <f t="shared" si="351"/>
        <v>LO</v>
      </c>
      <c r="F7523" s="786">
        <f>VLOOKUP(C7523,METADATA!$A$5:$H$29,IF(E7523="HI",2,IF(E7523="LO",6,10))+IF(D7523=1,2,IF(D7523=7,1,(IF(WEEKDAY(B7523)=1,2,IF(WEEKDAY(B7523)=7,1,0))))))</f>
        <v>2</v>
      </c>
      <c r="G7523" s="786">
        <f>VLOOKUP(C7523,METADATA!$J$5:$Q$29,IF(E7523="HI",2,IF(E7523="LO",6,10))+IF(D7523=1,2,IF(D7523=7,1,(IF(WEEKDAY(B7523)=1,2,IF(WEEKDAY(B7523)=7,1,0))))))</f>
        <v>2</v>
      </c>
      <c r="H7523" s="787">
        <v>8955.75</v>
      </c>
      <c r="I7523" s="788">
        <v>9621.6499633789063</v>
      </c>
      <c r="K7523" s="795">
        <v>847.33749999999998</v>
      </c>
      <c r="M7523" s="798">
        <f t="shared" si="352"/>
        <v>13144.641725063841</v>
      </c>
      <c r="N7523" s="303"/>
      <c r="S7523" s="786">
        <v>0</v>
      </c>
      <c r="T7523" s="781">
        <f>VLOOKUP(C7523,METADATA!$J$5:$Q$29,IF(E7523="HI",2,IF(E7523="LO",6,10))+IF(S7523=1,2,IF(D7523=7,1,(IF(WEEKDAY(B7523)=1,2,IF(WEEKDAY(B7523)=7,1,0))))))</f>
        <v>2</v>
      </c>
      <c r="U7523" s="781">
        <f>VLOOKUP(C7523,METADATA!$A$5:$H$29,IF(E7523="HI",2,IF(E7523="LO",6,10))+IF(S7523=1,2,IF(D7523=7,1,(IF(WEEKDAY(B7523)=1,2,IF(WEEKDAY(B7523)=7,1,0))))))</f>
        <v>2</v>
      </c>
    </row>
    <row r="7524" spans="2:21" ht="13.95" customHeight="1" x14ac:dyDescent="0.25">
      <c r="B7524" s="784">
        <f t="shared" si="353"/>
        <v>45696</v>
      </c>
      <c r="C7524" s="785">
        <v>8</v>
      </c>
      <c r="D7524" s="786">
        <f>IFERROR((INDEX(METADATA!$T$2:$T$20,MATCH(B7524,METADATA!$S$2:$S$20,0))),0)</f>
        <v>0</v>
      </c>
      <c r="E7524" s="785" t="str">
        <f t="shared" si="351"/>
        <v>LO</v>
      </c>
      <c r="F7524" s="786">
        <f>VLOOKUP(C7524,METADATA!$A$5:$H$29,IF(E7524="HI",2,IF(E7524="LO",6,10))+IF(D7524=1,2,IF(D7524=7,1,(IF(WEEKDAY(B7524)=1,2,IF(WEEKDAY(B7524)=7,1,0))))))</f>
        <v>2</v>
      </c>
      <c r="G7524" s="786">
        <f>VLOOKUP(C7524,METADATA!$J$5:$Q$29,IF(E7524="HI",2,IF(E7524="LO",6,10))+IF(D7524=1,2,IF(D7524=7,1,(IF(WEEKDAY(B7524)=1,2,IF(WEEKDAY(B7524)=7,1,0))))))</f>
        <v>2</v>
      </c>
      <c r="H7524" s="787">
        <v>10461</v>
      </c>
      <c r="I7524" s="788">
        <v>8775.425048828125</v>
      </c>
      <c r="K7524" s="795">
        <v>851.61249999999995</v>
      </c>
      <c r="M7524" s="798">
        <f t="shared" si="352"/>
        <v>13654.325533969084</v>
      </c>
      <c r="N7524" s="303"/>
      <c r="S7524" s="786">
        <v>0</v>
      </c>
      <c r="T7524" s="781">
        <f>VLOOKUP(C7524,METADATA!$J$5:$Q$29,IF(E7524="HI",2,IF(E7524="LO",6,10))+IF(S7524=1,2,IF(D7524=7,1,(IF(WEEKDAY(B7524)=1,2,IF(WEEKDAY(B7524)=7,1,0))))))</f>
        <v>2</v>
      </c>
      <c r="U7524" s="781">
        <f>VLOOKUP(C7524,METADATA!$A$5:$H$29,IF(E7524="HI",2,IF(E7524="LO",6,10))+IF(S7524=1,2,IF(D7524=7,1,(IF(WEEKDAY(B7524)=1,2,IF(WEEKDAY(B7524)=7,1,0))))))</f>
        <v>2</v>
      </c>
    </row>
    <row r="7525" spans="2:21" ht="13.95" customHeight="1" x14ac:dyDescent="0.25">
      <c r="B7525" s="784">
        <f t="shared" si="353"/>
        <v>45696</v>
      </c>
      <c r="C7525" s="785">
        <v>9</v>
      </c>
      <c r="D7525" s="786">
        <f>IFERROR((INDEX(METADATA!$T$2:$T$20,MATCH(B7525,METADATA!$S$2:$S$20,0))),0)</f>
        <v>0</v>
      </c>
      <c r="E7525" s="785" t="str">
        <f t="shared" si="351"/>
        <v>LO</v>
      </c>
      <c r="F7525" s="786">
        <f>VLOOKUP(C7525,METADATA!$A$5:$H$29,IF(E7525="HI",2,IF(E7525="LO",6,10))+IF(D7525=1,2,IF(D7525=7,1,(IF(WEEKDAY(B7525)=1,2,IF(WEEKDAY(B7525)=7,1,0))))))</f>
        <v>2</v>
      </c>
      <c r="G7525" s="786">
        <f>VLOOKUP(C7525,METADATA!$J$5:$Q$29,IF(E7525="HI",2,IF(E7525="LO",6,10))+IF(D7525=1,2,IF(D7525=7,1,(IF(WEEKDAY(B7525)=1,2,IF(WEEKDAY(B7525)=7,1,0))))))</f>
        <v>2</v>
      </c>
      <c r="H7525" s="787">
        <v>11688.25</v>
      </c>
      <c r="I7525" s="788">
        <v>8598.2999267578125</v>
      </c>
      <c r="K7525" s="795">
        <v>856.5</v>
      </c>
      <c r="M7525" s="798">
        <f t="shared" si="352"/>
        <v>14510.201573134103</v>
      </c>
      <c r="N7525" s="303"/>
      <c r="S7525" s="786">
        <v>0</v>
      </c>
      <c r="T7525" s="781">
        <f>VLOOKUP(C7525,METADATA!$J$5:$Q$29,IF(E7525="HI",2,IF(E7525="LO",6,10))+IF(S7525=1,2,IF(D7525=7,1,(IF(WEEKDAY(B7525)=1,2,IF(WEEKDAY(B7525)=7,1,0))))))</f>
        <v>2</v>
      </c>
      <c r="U7525" s="781">
        <f>VLOOKUP(C7525,METADATA!$A$5:$H$29,IF(E7525="HI",2,IF(E7525="LO",6,10))+IF(S7525=1,2,IF(D7525=7,1,(IF(WEEKDAY(B7525)=1,2,IF(WEEKDAY(B7525)=7,1,0))))))</f>
        <v>2</v>
      </c>
    </row>
    <row r="7526" spans="2:21" ht="13.95" customHeight="1" x14ac:dyDescent="0.25">
      <c r="B7526" s="784">
        <f t="shared" si="353"/>
        <v>45696</v>
      </c>
      <c r="C7526" s="785">
        <v>10</v>
      </c>
      <c r="D7526" s="786">
        <f>IFERROR((INDEX(METADATA!$T$2:$T$20,MATCH(B7526,METADATA!$S$2:$S$20,0))),0)</f>
        <v>0</v>
      </c>
      <c r="E7526" s="785" t="str">
        <f t="shared" si="351"/>
        <v>LO</v>
      </c>
      <c r="F7526" s="786">
        <f>VLOOKUP(C7526,METADATA!$A$5:$H$29,IF(E7526="HI",2,IF(E7526="LO",6,10))+IF(D7526=1,2,IF(D7526=7,1,(IF(WEEKDAY(B7526)=1,2,IF(WEEKDAY(B7526)=7,1,0))))))</f>
        <v>2</v>
      </c>
      <c r="G7526" s="786">
        <f>VLOOKUP(C7526,METADATA!$J$5:$Q$29,IF(E7526="HI",2,IF(E7526="LO",6,10))+IF(D7526=1,2,IF(D7526=7,1,(IF(WEEKDAY(B7526)=1,2,IF(WEEKDAY(B7526)=7,1,0))))))</f>
        <v>2</v>
      </c>
      <c r="H7526" s="787">
        <v>12148</v>
      </c>
      <c r="I7526" s="788">
        <v>8707.8251953125</v>
      </c>
      <c r="K7526" s="795">
        <v>824.32500000000005</v>
      </c>
      <c r="M7526" s="798">
        <f t="shared" si="352"/>
        <v>14946.57564902808</v>
      </c>
      <c r="N7526" s="303"/>
      <c r="S7526" s="786">
        <v>0</v>
      </c>
      <c r="T7526" s="781">
        <f>VLOOKUP(C7526,METADATA!$J$5:$Q$29,IF(E7526="HI",2,IF(E7526="LO",6,10))+IF(S7526=1,2,IF(D7526=7,1,(IF(WEEKDAY(B7526)=1,2,IF(WEEKDAY(B7526)=7,1,0))))))</f>
        <v>2</v>
      </c>
      <c r="U7526" s="781">
        <f>VLOOKUP(C7526,METADATA!$A$5:$H$29,IF(E7526="HI",2,IF(E7526="LO",6,10))+IF(S7526=1,2,IF(D7526=7,1,(IF(WEEKDAY(B7526)=1,2,IF(WEEKDAY(B7526)=7,1,0))))))</f>
        <v>2</v>
      </c>
    </row>
    <row r="7527" spans="2:21" ht="13.95" customHeight="1" x14ac:dyDescent="0.25">
      <c r="B7527" s="784">
        <f t="shared" si="353"/>
        <v>45696</v>
      </c>
      <c r="C7527" s="785">
        <v>11</v>
      </c>
      <c r="D7527" s="786">
        <f>IFERROR((INDEX(METADATA!$T$2:$T$20,MATCH(B7527,METADATA!$S$2:$S$20,0))),0)</f>
        <v>0</v>
      </c>
      <c r="E7527" s="785" t="str">
        <f t="shared" si="351"/>
        <v>LO</v>
      </c>
      <c r="F7527" s="786">
        <f>VLOOKUP(C7527,METADATA!$A$5:$H$29,IF(E7527="HI",2,IF(E7527="LO",6,10))+IF(D7527=1,2,IF(D7527=7,1,(IF(WEEKDAY(B7527)=1,2,IF(WEEKDAY(B7527)=7,1,0))))))</f>
        <v>2</v>
      </c>
      <c r="G7527" s="786">
        <f>VLOOKUP(C7527,METADATA!$J$5:$Q$29,IF(E7527="HI",2,IF(E7527="LO",6,10))+IF(D7527=1,2,IF(D7527=7,1,(IF(WEEKDAY(B7527)=1,2,IF(WEEKDAY(B7527)=7,1,0))))))</f>
        <v>2</v>
      </c>
      <c r="H7527" s="787">
        <v>12245</v>
      </c>
      <c r="I7527" s="788">
        <v>8752.9750366210938</v>
      </c>
      <c r="K7527" s="795">
        <v>882.73749999999995</v>
      </c>
      <c r="M7527" s="798">
        <f t="shared" si="352"/>
        <v>15051.730697554751</v>
      </c>
      <c r="N7527" s="303"/>
      <c r="S7527" s="786">
        <v>0</v>
      </c>
      <c r="T7527" s="781">
        <f>VLOOKUP(C7527,METADATA!$J$5:$Q$29,IF(E7527="HI",2,IF(E7527="LO",6,10))+IF(S7527=1,2,IF(D7527=7,1,(IF(WEEKDAY(B7527)=1,2,IF(WEEKDAY(B7527)=7,1,0))))))</f>
        <v>2</v>
      </c>
      <c r="U7527" s="781">
        <f>VLOOKUP(C7527,METADATA!$A$5:$H$29,IF(E7527="HI",2,IF(E7527="LO",6,10))+IF(S7527=1,2,IF(D7527=7,1,(IF(WEEKDAY(B7527)=1,2,IF(WEEKDAY(B7527)=7,1,0))))))</f>
        <v>2</v>
      </c>
    </row>
    <row r="7528" spans="2:21" ht="13.95" customHeight="1" x14ac:dyDescent="0.25">
      <c r="B7528" s="784">
        <f t="shared" si="353"/>
        <v>45696</v>
      </c>
      <c r="C7528" s="785">
        <v>12</v>
      </c>
      <c r="D7528" s="786">
        <f>IFERROR((INDEX(METADATA!$T$2:$T$20,MATCH(B7528,METADATA!$S$2:$S$20,0))),0)</f>
        <v>0</v>
      </c>
      <c r="E7528" s="785" t="str">
        <f t="shared" si="351"/>
        <v>LO</v>
      </c>
      <c r="F7528" s="786">
        <f>VLOOKUP(C7528,METADATA!$A$5:$H$29,IF(E7528="HI",2,IF(E7528="LO",6,10))+IF(D7528=1,2,IF(D7528=7,1,(IF(WEEKDAY(B7528)=1,2,IF(WEEKDAY(B7528)=7,1,0))))))</f>
        <v>3</v>
      </c>
      <c r="G7528" s="786">
        <f>VLOOKUP(C7528,METADATA!$J$5:$Q$29,IF(E7528="HI",2,IF(E7528="LO",6,10))+IF(D7528=1,2,IF(D7528=7,1,(IF(WEEKDAY(B7528)=1,2,IF(WEEKDAY(B7528)=7,1,0))))))</f>
        <v>3</v>
      </c>
      <c r="H7528" s="787">
        <v>12140.25</v>
      </c>
      <c r="I7528" s="788">
        <v>9068.9500122070313</v>
      </c>
      <c r="K7528" s="795">
        <v>909.3125</v>
      </c>
      <c r="M7528" s="798">
        <f t="shared" si="352"/>
        <v>15153.597737382694</v>
      </c>
      <c r="N7528" s="303"/>
      <c r="S7528" s="786">
        <v>0</v>
      </c>
      <c r="T7528" s="781">
        <f>VLOOKUP(C7528,METADATA!$J$5:$Q$29,IF(E7528="HI",2,IF(E7528="LO",6,10))+IF(S7528=1,2,IF(D7528=7,1,(IF(WEEKDAY(B7528)=1,2,IF(WEEKDAY(B7528)=7,1,0))))))</f>
        <v>3</v>
      </c>
      <c r="U7528" s="781">
        <f>VLOOKUP(C7528,METADATA!$A$5:$H$29,IF(E7528="HI",2,IF(E7528="LO",6,10))+IF(S7528=1,2,IF(D7528=7,1,(IF(WEEKDAY(B7528)=1,2,IF(WEEKDAY(B7528)=7,1,0))))))</f>
        <v>3</v>
      </c>
    </row>
    <row r="7529" spans="2:21" ht="13.95" customHeight="1" x14ac:dyDescent="0.25">
      <c r="B7529" s="784">
        <f t="shared" si="353"/>
        <v>45696</v>
      </c>
      <c r="C7529" s="785">
        <v>13</v>
      </c>
      <c r="D7529" s="786">
        <f>IFERROR((INDEX(METADATA!$T$2:$T$20,MATCH(B7529,METADATA!$S$2:$S$20,0))),0)</f>
        <v>0</v>
      </c>
      <c r="E7529" s="785" t="str">
        <f t="shared" si="351"/>
        <v>LO</v>
      </c>
      <c r="F7529" s="786">
        <f>VLOOKUP(C7529,METADATA!$A$5:$H$29,IF(E7529="HI",2,IF(E7529="LO",6,10))+IF(D7529=1,2,IF(D7529=7,1,(IF(WEEKDAY(B7529)=1,2,IF(WEEKDAY(B7529)=7,1,0))))))</f>
        <v>3</v>
      </c>
      <c r="G7529" s="786">
        <f>VLOOKUP(C7529,METADATA!$J$5:$Q$29,IF(E7529="HI",2,IF(E7529="LO",6,10))+IF(D7529=1,2,IF(D7529=7,1,(IF(WEEKDAY(B7529)=1,2,IF(WEEKDAY(B7529)=7,1,0))))))</f>
        <v>3</v>
      </c>
      <c r="H7529" s="787">
        <v>11705.75</v>
      </c>
      <c r="I7529" s="788">
        <v>9733.9251708984375</v>
      </c>
      <c r="K7529" s="795">
        <v>905.6</v>
      </c>
      <c r="M7529" s="798">
        <f t="shared" si="352"/>
        <v>15224.121724918983</v>
      </c>
      <c r="N7529" s="303"/>
      <c r="S7529" s="786">
        <v>0</v>
      </c>
      <c r="T7529" s="781">
        <f>VLOOKUP(C7529,METADATA!$J$5:$Q$29,IF(E7529="HI",2,IF(E7529="LO",6,10))+IF(S7529=1,2,IF(D7529=7,1,(IF(WEEKDAY(B7529)=1,2,IF(WEEKDAY(B7529)=7,1,0))))))</f>
        <v>3</v>
      </c>
      <c r="U7529" s="781">
        <f>VLOOKUP(C7529,METADATA!$A$5:$H$29,IF(E7529="HI",2,IF(E7529="LO",6,10))+IF(S7529=1,2,IF(D7529=7,1,(IF(WEEKDAY(B7529)=1,2,IF(WEEKDAY(B7529)=7,1,0))))))</f>
        <v>3</v>
      </c>
    </row>
    <row r="7530" spans="2:21" ht="13.95" customHeight="1" x14ac:dyDescent="0.25">
      <c r="B7530" s="784">
        <f t="shared" si="353"/>
        <v>45696</v>
      </c>
      <c r="C7530" s="785">
        <v>14</v>
      </c>
      <c r="D7530" s="786">
        <f>IFERROR((INDEX(METADATA!$T$2:$T$20,MATCH(B7530,METADATA!$S$2:$S$20,0))),0)</f>
        <v>0</v>
      </c>
      <c r="E7530" s="785" t="str">
        <f t="shared" si="351"/>
        <v>LO</v>
      </c>
      <c r="F7530" s="786">
        <f>VLOOKUP(C7530,METADATA!$A$5:$H$29,IF(E7530="HI",2,IF(E7530="LO",6,10))+IF(D7530=1,2,IF(D7530=7,1,(IF(WEEKDAY(B7530)=1,2,IF(WEEKDAY(B7530)=7,1,0))))))</f>
        <v>3</v>
      </c>
      <c r="G7530" s="786">
        <f>VLOOKUP(C7530,METADATA!$J$5:$Q$29,IF(E7530="HI",2,IF(E7530="LO",6,10))+IF(D7530=1,2,IF(D7530=7,1,(IF(WEEKDAY(B7530)=1,2,IF(WEEKDAY(B7530)=7,1,0))))))</f>
        <v>3</v>
      </c>
      <c r="H7530" s="787">
        <v>11310</v>
      </c>
      <c r="I7530" s="788">
        <v>8218.8500366210938</v>
      </c>
      <c r="K7530" s="795">
        <v>913.98749999999995</v>
      </c>
      <c r="M7530" s="798">
        <f t="shared" si="352"/>
        <v>13980.901112749012</v>
      </c>
      <c r="N7530" s="303"/>
      <c r="S7530" s="786">
        <v>0</v>
      </c>
      <c r="T7530" s="781">
        <f>VLOOKUP(C7530,METADATA!$J$5:$Q$29,IF(E7530="HI",2,IF(E7530="LO",6,10))+IF(S7530=1,2,IF(D7530=7,1,(IF(WEEKDAY(B7530)=1,2,IF(WEEKDAY(B7530)=7,1,0))))))</f>
        <v>3</v>
      </c>
      <c r="U7530" s="781">
        <f>VLOOKUP(C7530,METADATA!$A$5:$H$29,IF(E7530="HI",2,IF(E7530="LO",6,10))+IF(S7530=1,2,IF(D7530=7,1,(IF(WEEKDAY(B7530)=1,2,IF(WEEKDAY(B7530)=7,1,0))))))</f>
        <v>3</v>
      </c>
    </row>
    <row r="7531" spans="2:21" ht="13.95" customHeight="1" x14ac:dyDescent="0.25">
      <c r="B7531" s="784">
        <f t="shared" si="353"/>
        <v>45696</v>
      </c>
      <c r="C7531" s="785">
        <v>15</v>
      </c>
      <c r="D7531" s="786">
        <f>IFERROR((INDEX(METADATA!$T$2:$T$20,MATCH(B7531,METADATA!$S$2:$S$20,0))),0)</f>
        <v>0</v>
      </c>
      <c r="E7531" s="785" t="str">
        <f t="shared" si="351"/>
        <v>LO</v>
      </c>
      <c r="F7531" s="786">
        <f>VLOOKUP(C7531,METADATA!$A$5:$H$29,IF(E7531="HI",2,IF(E7531="LO",6,10))+IF(D7531=1,2,IF(D7531=7,1,(IF(WEEKDAY(B7531)=1,2,IF(WEEKDAY(B7531)=7,1,0))))))</f>
        <v>3</v>
      </c>
      <c r="G7531" s="786">
        <f>VLOOKUP(C7531,METADATA!$J$5:$Q$29,IF(E7531="HI",2,IF(E7531="LO",6,10))+IF(D7531=1,2,IF(D7531=7,1,(IF(WEEKDAY(B7531)=1,2,IF(WEEKDAY(B7531)=7,1,0))))))</f>
        <v>3</v>
      </c>
      <c r="H7531" s="787">
        <v>11286.75</v>
      </c>
      <c r="I7531" s="788">
        <v>7255.4248046875</v>
      </c>
      <c r="K7531" s="795">
        <v>902.26250000000005</v>
      </c>
      <c r="M7531" s="798">
        <f t="shared" si="352"/>
        <v>13417.597201398417</v>
      </c>
      <c r="N7531" s="303"/>
      <c r="S7531" s="786">
        <v>0</v>
      </c>
      <c r="T7531" s="781">
        <f>VLOOKUP(C7531,METADATA!$J$5:$Q$29,IF(E7531="HI",2,IF(E7531="LO",6,10))+IF(S7531=1,2,IF(D7531=7,1,(IF(WEEKDAY(B7531)=1,2,IF(WEEKDAY(B7531)=7,1,0))))))</f>
        <v>3</v>
      </c>
      <c r="U7531" s="781">
        <f>VLOOKUP(C7531,METADATA!$A$5:$H$29,IF(E7531="HI",2,IF(E7531="LO",6,10))+IF(S7531=1,2,IF(D7531=7,1,(IF(WEEKDAY(B7531)=1,2,IF(WEEKDAY(B7531)=7,1,0))))))</f>
        <v>3</v>
      </c>
    </row>
    <row r="7532" spans="2:21" ht="13.95" customHeight="1" x14ac:dyDescent="0.25">
      <c r="B7532" s="784">
        <f t="shared" si="353"/>
        <v>45696</v>
      </c>
      <c r="C7532" s="785">
        <v>16</v>
      </c>
      <c r="D7532" s="786">
        <f>IFERROR((INDEX(METADATA!$T$2:$T$20,MATCH(B7532,METADATA!$S$2:$S$20,0))),0)</f>
        <v>0</v>
      </c>
      <c r="E7532" s="785" t="str">
        <f t="shared" si="351"/>
        <v>LO</v>
      </c>
      <c r="F7532" s="786">
        <f>VLOOKUP(C7532,METADATA!$A$5:$H$29,IF(E7532="HI",2,IF(E7532="LO",6,10))+IF(D7532=1,2,IF(D7532=7,1,(IF(WEEKDAY(B7532)=1,2,IF(WEEKDAY(B7532)=7,1,0))))))</f>
        <v>3</v>
      </c>
      <c r="G7532" s="786">
        <f>VLOOKUP(C7532,METADATA!$J$5:$Q$29,IF(E7532="HI",2,IF(E7532="LO",6,10))+IF(D7532=1,2,IF(D7532=7,1,(IF(WEEKDAY(B7532)=1,2,IF(WEEKDAY(B7532)=7,1,0))))))</f>
        <v>3</v>
      </c>
      <c r="H7532" s="787">
        <v>11670.25</v>
      </c>
      <c r="I7532" s="788">
        <v>7785.7498168945313</v>
      </c>
      <c r="K7532" s="795">
        <v>933.76250000000005</v>
      </c>
      <c r="M7532" s="798">
        <f t="shared" si="352"/>
        <v>14028.992667820923</v>
      </c>
      <c r="N7532" s="303"/>
      <c r="S7532" s="786">
        <v>0</v>
      </c>
      <c r="T7532" s="781">
        <f>VLOOKUP(C7532,METADATA!$J$5:$Q$29,IF(E7532="HI",2,IF(E7532="LO",6,10))+IF(S7532=1,2,IF(D7532=7,1,(IF(WEEKDAY(B7532)=1,2,IF(WEEKDAY(B7532)=7,1,0))))))</f>
        <v>3</v>
      </c>
      <c r="U7532" s="781">
        <f>VLOOKUP(C7532,METADATA!$A$5:$H$29,IF(E7532="HI",2,IF(E7532="LO",6,10))+IF(S7532=1,2,IF(D7532=7,1,(IF(WEEKDAY(B7532)=1,2,IF(WEEKDAY(B7532)=7,1,0))))))</f>
        <v>3</v>
      </c>
    </row>
    <row r="7533" spans="2:21" ht="13.95" customHeight="1" x14ac:dyDescent="0.25">
      <c r="B7533" s="784">
        <f t="shared" si="353"/>
        <v>45696</v>
      </c>
      <c r="C7533" s="785">
        <v>17</v>
      </c>
      <c r="D7533" s="786">
        <f>IFERROR((INDEX(METADATA!$T$2:$T$20,MATCH(B7533,METADATA!$S$2:$S$20,0))),0)</f>
        <v>0</v>
      </c>
      <c r="E7533" s="785" t="str">
        <f t="shared" si="351"/>
        <v>LO</v>
      </c>
      <c r="F7533" s="786">
        <f>VLOOKUP(C7533,METADATA!$A$5:$H$29,IF(E7533="HI",2,IF(E7533="LO",6,10))+IF(D7533=1,2,IF(D7533=7,1,(IF(WEEKDAY(B7533)=1,2,IF(WEEKDAY(B7533)=7,1,0))))))</f>
        <v>3</v>
      </c>
      <c r="G7533" s="786">
        <f>VLOOKUP(C7533,METADATA!$J$5:$Q$29,IF(E7533="HI",2,IF(E7533="LO",6,10))+IF(D7533=1,2,IF(D7533=7,1,(IF(WEEKDAY(B7533)=1,2,IF(WEEKDAY(B7533)=7,1,0))))))</f>
        <v>3</v>
      </c>
      <c r="H7533" s="787">
        <v>12052.25</v>
      </c>
      <c r="I7533" s="788">
        <v>6627.0447998046875</v>
      </c>
      <c r="K7533" s="795">
        <v>0</v>
      </c>
      <c r="M7533" s="798">
        <f t="shared" si="352"/>
        <v>13754.070409922961</v>
      </c>
      <c r="N7533" s="303"/>
      <c r="S7533" s="786">
        <v>0</v>
      </c>
      <c r="T7533" s="781">
        <f>VLOOKUP(C7533,METADATA!$J$5:$Q$29,IF(E7533="HI",2,IF(E7533="LO",6,10))+IF(S7533=1,2,IF(D7533=7,1,(IF(WEEKDAY(B7533)=1,2,IF(WEEKDAY(B7533)=7,1,0))))))</f>
        <v>3</v>
      </c>
      <c r="U7533" s="781">
        <f>VLOOKUP(C7533,METADATA!$A$5:$H$29,IF(E7533="HI",2,IF(E7533="LO",6,10))+IF(S7533=1,2,IF(D7533=7,1,(IF(WEEKDAY(B7533)=1,2,IF(WEEKDAY(B7533)=7,1,0))))))</f>
        <v>3</v>
      </c>
    </row>
    <row r="7534" spans="2:21" ht="13.95" customHeight="1" x14ac:dyDescent="0.25">
      <c r="B7534" s="784">
        <f t="shared" si="353"/>
        <v>45696</v>
      </c>
      <c r="C7534" s="785">
        <v>18</v>
      </c>
      <c r="D7534" s="786">
        <f>IFERROR((INDEX(METADATA!$T$2:$T$20,MATCH(B7534,METADATA!$S$2:$S$20,0))),0)</f>
        <v>0</v>
      </c>
      <c r="E7534" s="785" t="str">
        <f t="shared" si="351"/>
        <v>LO</v>
      </c>
      <c r="F7534" s="786">
        <f>VLOOKUP(C7534,METADATA!$A$5:$H$29,IF(E7534="HI",2,IF(E7534="LO",6,10))+IF(D7534=1,2,IF(D7534=7,1,(IF(WEEKDAY(B7534)=1,2,IF(WEEKDAY(B7534)=7,1,0))))))</f>
        <v>2</v>
      </c>
      <c r="G7534" s="786">
        <f>VLOOKUP(C7534,METADATA!$J$5:$Q$29,IF(E7534="HI",2,IF(E7534="LO",6,10))+IF(D7534=1,2,IF(D7534=7,1,(IF(WEEKDAY(B7534)=1,2,IF(WEEKDAY(B7534)=7,1,0))))))</f>
        <v>2</v>
      </c>
      <c r="H7534" s="787">
        <v>13131.75</v>
      </c>
      <c r="I7534" s="788">
        <v>5819.1074523925781</v>
      </c>
      <c r="K7534" s="795">
        <v>0</v>
      </c>
      <c r="M7534" s="798">
        <f t="shared" si="352"/>
        <v>14363.316803753611</v>
      </c>
      <c r="N7534" s="303"/>
      <c r="S7534" s="786">
        <v>0</v>
      </c>
      <c r="T7534" s="781">
        <f>VLOOKUP(C7534,METADATA!$J$5:$Q$29,IF(E7534="HI",2,IF(E7534="LO",6,10))+IF(S7534=1,2,IF(D7534=7,1,(IF(WEEKDAY(B7534)=1,2,IF(WEEKDAY(B7534)=7,1,0))))))</f>
        <v>2</v>
      </c>
      <c r="U7534" s="781">
        <f>VLOOKUP(C7534,METADATA!$A$5:$H$29,IF(E7534="HI",2,IF(E7534="LO",6,10))+IF(S7534=1,2,IF(D7534=7,1,(IF(WEEKDAY(B7534)=1,2,IF(WEEKDAY(B7534)=7,1,0))))))</f>
        <v>2</v>
      </c>
    </row>
    <row r="7535" spans="2:21" ht="13.95" customHeight="1" x14ac:dyDescent="0.25">
      <c r="B7535" s="784">
        <f t="shared" si="353"/>
        <v>45696</v>
      </c>
      <c r="C7535" s="785">
        <v>19</v>
      </c>
      <c r="D7535" s="786">
        <f>IFERROR((INDEX(METADATA!$T$2:$T$20,MATCH(B7535,METADATA!$S$2:$S$20,0))),0)</f>
        <v>0</v>
      </c>
      <c r="E7535" s="785" t="str">
        <f t="shared" si="351"/>
        <v>LO</v>
      </c>
      <c r="F7535" s="786">
        <f>VLOOKUP(C7535,METADATA!$A$5:$H$29,IF(E7535="HI",2,IF(E7535="LO",6,10))+IF(D7535=1,2,IF(D7535=7,1,(IF(WEEKDAY(B7535)=1,2,IF(WEEKDAY(B7535)=7,1,0))))))</f>
        <v>2</v>
      </c>
      <c r="G7535" s="786">
        <f>VLOOKUP(C7535,METADATA!$J$5:$Q$29,IF(E7535="HI",2,IF(E7535="LO",6,10))+IF(D7535=1,2,IF(D7535=7,1,(IF(WEEKDAY(B7535)=1,2,IF(WEEKDAY(B7535)=7,1,0))))))</f>
        <v>2</v>
      </c>
      <c r="H7535" s="787">
        <v>12248.5</v>
      </c>
      <c r="I7535" s="788">
        <v>7109.5451354980469</v>
      </c>
      <c r="K7535" s="795">
        <v>0</v>
      </c>
      <c r="M7535" s="798">
        <f t="shared" si="352"/>
        <v>14162.32270087375</v>
      </c>
      <c r="N7535" s="303"/>
      <c r="S7535" s="786">
        <v>0</v>
      </c>
      <c r="T7535" s="781">
        <f>VLOOKUP(C7535,METADATA!$J$5:$Q$29,IF(E7535="HI",2,IF(E7535="LO",6,10))+IF(S7535=1,2,IF(D7535=7,1,(IF(WEEKDAY(B7535)=1,2,IF(WEEKDAY(B7535)=7,1,0))))))</f>
        <v>2</v>
      </c>
      <c r="U7535" s="781">
        <f>VLOOKUP(C7535,METADATA!$A$5:$H$29,IF(E7535="HI",2,IF(E7535="LO",6,10))+IF(S7535=1,2,IF(D7535=7,1,(IF(WEEKDAY(B7535)=1,2,IF(WEEKDAY(B7535)=7,1,0))))))</f>
        <v>2</v>
      </c>
    </row>
    <row r="7536" spans="2:21" ht="13.95" customHeight="1" x14ac:dyDescent="0.25">
      <c r="B7536" s="784">
        <f t="shared" si="353"/>
        <v>45696</v>
      </c>
      <c r="C7536" s="785">
        <v>20</v>
      </c>
      <c r="D7536" s="786">
        <f>IFERROR((INDEX(METADATA!$T$2:$T$20,MATCH(B7536,METADATA!$S$2:$S$20,0))),0)</f>
        <v>0</v>
      </c>
      <c r="E7536" s="785" t="str">
        <f t="shared" si="351"/>
        <v>LO</v>
      </c>
      <c r="F7536" s="786">
        <f>VLOOKUP(C7536,METADATA!$A$5:$H$29,IF(E7536="HI",2,IF(E7536="LO",6,10))+IF(D7536=1,2,IF(D7536=7,1,(IF(WEEKDAY(B7536)=1,2,IF(WEEKDAY(B7536)=7,1,0))))))</f>
        <v>3</v>
      </c>
      <c r="G7536" s="786">
        <f>VLOOKUP(C7536,METADATA!$J$5:$Q$29,IF(E7536="HI",2,IF(E7536="LO",6,10))+IF(D7536=1,2,IF(D7536=7,1,(IF(WEEKDAY(B7536)=1,2,IF(WEEKDAY(B7536)=7,1,0))))))</f>
        <v>3</v>
      </c>
      <c r="H7536" s="787">
        <v>10862.25</v>
      </c>
      <c r="I7536" s="788">
        <v>8898.0023803710938</v>
      </c>
      <c r="K7536" s="795">
        <v>0</v>
      </c>
      <c r="M7536" s="798">
        <f t="shared" si="352"/>
        <v>14041.471483558611</v>
      </c>
      <c r="N7536" s="303"/>
      <c r="S7536" s="786">
        <v>0</v>
      </c>
      <c r="T7536" s="781">
        <f>VLOOKUP(C7536,METADATA!$J$5:$Q$29,IF(E7536="HI",2,IF(E7536="LO",6,10))+IF(S7536=1,2,IF(D7536=7,1,(IF(WEEKDAY(B7536)=1,2,IF(WEEKDAY(B7536)=7,1,0))))))</f>
        <v>3</v>
      </c>
      <c r="U7536" s="781">
        <f>VLOOKUP(C7536,METADATA!$A$5:$H$29,IF(E7536="HI",2,IF(E7536="LO",6,10))+IF(S7536=1,2,IF(D7536=7,1,(IF(WEEKDAY(B7536)=1,2,IF(WEEKDAY(B7536)=7,1,0))))))</f>
        <v>3</v>
      </c>
    </row>
    <row r="7537" spans="2:21" ht="13.95" customHeight="1" x14ac:dyDescent="0.25">
      <c r="B7537" s="784">
        <f t="shared" si="353"/>
        <v>45696</v>
      </c>
      <c r="C7537" s="785">
        <v>21</v>
      </c>
      <c r="D7537" s="786">
        <f>IFERROR((INDEX(METADATA!$T$2:$T$20,MATCH(B7537,METADATA!$S$2:$S$20,0))),0)</f>
        <v>0</v>
      </c>
      <c r="E7537" s="785" t="str">
        <f t="shared" si="351"/>
        <v>LO</v>
      </c>
      <c r="F7537" s="786">
        <f>VLOOKUP(C7537,METADATA!$A$5:$H$29,IF(E7537="HI",2,IF(E7537="LO",6,10))+IF(D7537=1,2,IF(D7537=7,1,(IF(WEEKDAY(B7537)=1,2,IF(WEEKDAY(B7537)=7,1,0))))))</f>
        <v>3</v>
      </c>
      <c r="G7537" s="786">
        <f>VLOOKUP(C7537,METADATA!$J$5:$Q$29,IF(E7537="HI",2,IF(E7537="LO",6,10))+IF(D7537=1,2,IF(D7537=7,1,(IF(WEEKDAY(B7537)=1,2,IF(WEEKDAY(B7537)=7,1,0))))))</f>
        <v>3</v>
      </c>
      <c r="H7537" s="787">
        <v>10067.25</v>
      </c>
      <c r="I7537" s="788">
        <v>9913.050048828125</v>
      </c>
      <c r="K7537" s="795">
        <v>0</v>
      </c>
      <c r="M7537" s="798">
        <f t="shared" si="352"/>
        <v>14128.626395834497</v>
      </c>
      <c r="N7537" s="303"/>
      <c r="S7537" s="786">
        <v>0</v>
      </c>
      <c r="T7537" s="781">
        <f>VLOOKUP(C7537,METADATA!$J$5:$Q$29,IF(E7537="HI",2,IF(E7537="LO",6,10))+IF(S7537=1,2,IF(D7537=7,1,(IF(WEEKDAY(B7537)=1,2,IF(WEEKDAY(B7537)=7,1,0))))))</f>
        <v>3</v>
      </c>
      <c r="U7537" s="781">
        <f>VLOOKUP(C7537,METADATA!$A$5:$H$29,IF(E7537="HI",2,IF(E7537="LO",6,10))+IF(S7537=1,2,IF(D7537=7,1,(IF(WEEKDAY(B7537)=1,2,IF(WEEKDAY(B7537)=7,1,0))))))</f>
        <v>3</v>
      </c>
    </row>
    <row r="7538" spans="2:21" ht="13.95" customHeight="1" x14ac:dyDescent="0.25">
      <c r="B7538" s="784">
        <f t="shared" si="353"/>
        <v>45696</v>
      </c>
      <c r="C7538" s="785">
        <v>22</v>
      </c>
      <c r="D7538" s="786">
        <f>IFERROR((INDEX(METADATA!$T$2:$T$20,MATCH(B7538,METADATA!$S$2:$S$20,0))),0)</f>
        <v>0</v>
      </c>
      <c r="E7538" s="785" t="str">
        <f t="shared" si="351"/>
        <v>LO</v>
      </c>
      <c r="F7538" s="786">
        <f>VLOOKUP(C7538,METADATA!$A$5:$H$29,IF(E7538="HI",2,IF(E7538="LO",6,10))+IF(D7538=1,2,IF(D7538=7,1,(IF(WEEKDAY(B7538)=1,2,IF(WEEKDAY(B7538)=7,1,0))))))</f>
        <v>3</v>
      </c>
      <c r="G7538" s="786">
        <f>VLOOKUP(C7538,METADATA!$J$5:$Q$29,IF(E7538="HI",2,IF(E7538="LO",6,10))+IF(D7538=1,2,IF(D7538=7,1,(IF(WEEKDAY(B7538)=1,2,IF(WEEKDAY(B7538)=7,1,0))))))</f>
        <v>3</v>
      </c>
      <c r="H7538" s="787">
        <v>9067.75</v>
      </c>
      <c r="I7538" s="788">
        <v>9707.7001342773438</v>
      </c>
      <c r="K7538" s="795">
        <v>0</v>
      </c>
      <c r="M7538" s="798">
        <f t="shared" si="352"/>
        <v>13283.957691875879</v>
      </c>
      <c r="N7538" s="303"/>
      <c r="S7538" s="786">
        <v>0</v>
      </c>
      <c r="T7538" s="781">
        <f>VLOOKUP(C7538,METADATA!$J$5:$Q$29,IF(E7538="HI",2,IF(E7538="LO",6,10))+IF(S7538=1,2,IF(D7538=7,1,(IF(WEEKDAY(B7538)=1,2,IF(WEEKDAY(B7538)=7,1,0))))))</f>
        <v>3</v>
      </c>
      <c r="U7538" s="781">
        <f>VLOOKUP(C7538,METADATA!$A$5:$H$29,IF(E7538="HI",2,IF(E7538="LO",6,10))+IF(S7538=1,2,IF(D7538=7,1,(IF(WEEKDAY(B7538)=1,2,IF(WEEKDAY(B7538)=7,1,0))))))</f>
        <v>3</v>
      </c>
    </row>
    <row r="7539" spans="2:21" ht="13.95" customHeight="1" x14ac:dyDescent="0.25">
      <c r="B7539" s="784">
        <f t="shared" si="353"/>
        <v>45696</v>
      </c>
      <c r="C7539" s="785">
        <v>23</v>
      </c>
      <c r="D7539" s="786">
        <f>IFERROR((INDEX(METADATA!$T$2:$T$20,MATCH(B7539,METADATA!$S$2:$S$20,0))),0)</f>
        <v>0</v>
      </c>
      <c r="E7539" s="785" t="str">
        <f t="shared" si="351"/>
        <v>LO</v>
      </c>
      <c r="F7539" s="786">
        <f>VLOOKUP(C7539,METADATA!$A$5:$H$29,IF(E7539="HI",2,IF(E7539="LO",6,10))+IF(D7539=1,2,IF(D7539=7,1,(IF(WEEKDAY(B7539)=1,2,IF(WEEKDAY(B7539)=7,1,0))))))</f>
        <v>3</v>
      </c>
      <c r="G7539" s="786">
        <f>VLOOKUP(C7539,METADATA!$J$5:$Q$29,IF(E7539="HI",2,IF(E7539="LO",6,10))+IF(D7539=1,2,IF(D7539=7,1,(IF(WEEKDAY(B7539)=1,2,IF(WEEKDAY(B7539)=7,1,0))))))</f>
        <v>3</v>
      </c>
      <c r="H7539" s="787">
        <v>8262</v>
      </c>
      <c r="I7539" s="788">
        <v>8886.9251098632813</v>
      </c>
      <c r="K7539" s="795">
        <v>0</v>
      </c>
      <c r="M7539" s="798">
        <f t="shared" si="352"/>
        <v>12134.170013161942</v>
      </c>
      <c r="N7539" s="303"/>
      <c r="S7539" s="786">
        <v>0</v>
      </c>
      <c r="T7539" s="781">
        <f>VLOOKUP(C7539,METADATA!$J$5:$Q$29,IF(E7539="HI",2,IF(E7539="LO",6,10))+IF(S7539=1,2,IF(D7539=7,1,(IF(WEEKDAY(B7539)=1,2,IF(WEEKDAY(B7539)=7,1,0))))))</f>
        <v>3</v>
      </c>
      <c r="U7539" s="781">
        <f>VLOOKUP(C7539,METADATA!$A$5:$H$29,IF(E7539="HI",2,IF(E7539="LO",6,10))+IF(S7539=1,2,IF(D7539=7,1,(IF(WEEKDAY(B7539)=1,2,IF(WEEKDAY(B7539)=7,1,0))))))</f>
        <v>3</v>
      </c>
    </row>
    <row r="7540" spans="2:21" ht="13.95" customHeight="1" x14ac:dyDescent="0.25">
      <c r="B7540" s="784">
        <f t="shared" si="353"/>
        <v>45697</v>
      </c>
      <c r="C7540" s="785">
        <v>0</v>
      </c>
      <c r="D7540" s="786">
        <f>IFERROR((INDEX(METADATA!$T$2:$T$20,MATCH(B7540,METADATA!$S$2:$S$20,0))),0)</f>
        <v>0</v>
      </c>
      <c r="E7540" s="785" t="str">
        <f t="shared" si="351"/>
        <v>LO</v>
      </c>
      <c r="F7540" s="786">
        <f>VLOOKUP(C7540,METADATA!$A$5:$H$29,IF(E7540="HI",2,IF(E7540="LO",6,10))+IF(D7540=1,2,IF(D7540=7,1,(IF(WEEKDAY(B7540)=1,2,IF(WEEKDAY(B7540)=7,1,0))))))</f>
        <v>3</v>
      </c>
      <c r="G7540" s="786">
        <f>VLOOKUP(C7540,METADATA!$J$5:$Q$29,IF(E7540="HI",2,IF(E7540="LO",6,10))+IF(D7540=1,2,IF(D7540=7,1,(IF(WEEKDAY(B7540)=1,2,IF(WEEKDAY(B7540)=7,1,0))))))</f>
        <v>3</v>
      </c>
      <c r="H7540" s="787">
        <v>7682</v>
      </c>
      <c r="I7540" s="788">
        <v>7406.6250610351563</v>
      </c>
      <c r="K7540" s="795">
        <v>0</v>
      </c>
      <c r="M7540" s="798">
        <f t="shared" si="352"/>
        <v>10671.045815418189</v>
      </c>
      <c r="N7540" s="303"/>
      <c r="S7540" s="786">
        <v>0</v>
      </c>
      <c r="T7540" s="781">
        <f>VLOOKUP(C7540,METADATA!$J$5:$Q$29,IF(E7540="HI",2,IF(E7540="LO",6,10))+IF(S7540=1,2,IF(D7540=7,1,(IF(WEEKDAY(B7540)=1,2,IF(WEEKDAY(B7540)=7,1,0))))))</f>
        <v>3</v>
      </c>
      <c r="U7540" s="781">
        <f>VLOOKUP(C7540,METADATA!$A$5:$H$29,IF(E7540="HI",2,IF(E7540="LO",6,10))+IF(S7540=1,2,IF(D7540=7,1,(IF(WEEKDAY(B7540)=1,2,IF(WEEKDAY(B7540)=7,1,0))))))</f>
        <v>3</v>
      </c>
    </row>
    <row r="7541" spans="2:21" ht="13.95" customHeight="1" x14ac:dyDescent="0.25">
      <c r="B7541" s="784">
        <f t="shared" si="353"/>
        <v>45697</v>
      </c>
      <c r="C7541" s="785">
        <v>1</v>
      </c>
      <c r="D7541" s="786">
        <f>IFERROR((INDEX(METADATA!$T$2:$T$20,MATCH(B7541,METADATA!$S$2:$S$20,0))),0)</f>
        <v>0</v>
      </c>
      <c r="E7541" s="785" t="str">
        <f t="shared" si="351"/>
        <v>LO</v>
      </c>
      <c r="F7541" s="786">
        <f>VLOOKUP(C7541,METADATA!$A$5:$H$29,IF(E7541="HI",2,IF(E7541="LO",6,10))+IF(D7541=1,2,IF(D7541=7,1,(IF(WEEKDAY(B7541)=1,2,IF(WEEKDAY(B7541)=7,1,0))))))</f>
        <v>3</v>
      </c>
      <c r="G7541" s="786">
        <f>VLOOKUP(C7541,METADATA!$J$5:$Q$29,IF(E7541="HI",2,IF(E7541="LO",6,10))+IF(D7541=1,2,IF(D7541=7,1,(IF(WEEKDAY(B7541)=1,2,IF(WEEKDAY(B7541)=7,1,0))))))</f>
        <v>3</v>
      </c>
      <c r="H7541" s="787">
        <v>7327.25</v>
      </c>
      <c r="I7541" s="788">
        <v>6476.3623352050781</v>
      </c>
      <c r="K7541" s="795">
        <v>0</v>
      </c>
      <c r="M7541" s="798">
        <f t="shared" si="352"/>
        <v>9779.1544450102119</v>
      </c>
      <c r="N7541" s="303"/>
      <c r="S7541" s="786">
        <v>0</v>
      </c>
      <c r="T7541" s="781">
        <f>VLOOKUP(C7541,METADATA!$J$5:$Q$29,IF(E7541="HI",2,IF(E7541="LO",6,10))+IF(S7541=1,2,IF(D7541=7,1,(IF(WEEKDAY(B7541)=1,2,IF(WEEKDAY(B7541)=7,1,0))))))</f>
        <v>3</v>
      </c>
      <c r="U7541" s="781">
        <f>VLOOKUP(C7541,METADATA!$A$5:$H$29,IF(E7541="HI",2,IF(E7541="LO",6,10))+IF(S7541=1,2,IF(D7541=7,1,(IF(WEEKDAY(B7541)=1,2,IF(WEEKDAY(B7541)=7,1,0))))))</f>
        <v>3</v>
      </c>
    </row>
    <row r="7542" spans="2:21" ht="13.95" customHeight="1" x14ac:dyDescent="0.25">
      <c r="B7542" s="784">
        <f t="shared" si="353"/>
        <v>45697</v>
      </c>
      <c r="C7542" s="785">
        <v>2</v>
      </c>
      <c r="D7542" s="786">
        <f>IFERROR((INDEX(METADATA!$T$2:$T$20,MATCH(B7542,METADATA!$S$2:$S$20,0))),0)</f>
        <v>0</v>
      </c>
      <c r="E7542" s="785" t="str">
        <f t="shared" si="351"/>
        <v>LO</v>
      </c>
      <c r="F7542" s="786">
        <f>VLOOKUP(C7542,METADATA!$A$5:$H$29,IF(E7542="HI",2,IF(E7542="LO",6,10))+IF(D7542=1,2,IF(D7542=7,1,(IF(WEEKDAY(B7542)=1,2,IF(WEEKDAY(B7542)=7,1,0))))))</f>
        <v>3</v>
      </c>
      <c r="G7542" s="786">
        <f>VLOOKUP(C7542,METADATA!$J$5:$Q$29,IF(E7542="HI",2,IF(E7542="LO",6,10))+IF(D7542=1,2,IF(D7542=7,1,(IF(WEEKDAY(B7542)=1,2,IF(WEEKDAY(B7542)=7,1,0))))))</f>
        <v>3</v>
      </c>
      <c r="H7542" s="787">
        <v>7203</v>
      </c>
      <c r="I7542" s="788">
        <v>5903.5925598144531</v>
      </c>
      <c r="K7542" s="795">
        <v>0</v>
      </c>
      <c r="M7542" s="798">
        <f t="shared" si="352"/>
        <v>9313.1956981637923</v>
      </c>
      <c r="N7542" s="303"/>
      <c r="S7542" s="786">
        <v>0</v>
      </c>
      <c r="T7542" s="781">
        <f>VLOOKUP(C7542,METADATA!$J$5:$Q$29,IF(E7542="HI",2,IF(E7542="LO",6,10))+IF(S7542=1,2,IF(D7542=7,1,(IF(WEEKDAY(B7542)=1,2,IF(WEEKDAY(B7542)=7,1,0))))))</f>
        <v>3</v>
      </c>
      <c r="U7542" s="781">
        <f>VLOOKUP(C7542,METADATA!$A$5:$H$29,IF(E7542="HI",2,IF(E7542="LO",6,10))+IF(S7542=1,2,IF(D7542=7,1,(IF(WEEKDAY(B7542)=1,2,IF(WEEKDAY(B7542)=7,1,0))))))</f>
        <v>3</v>
      </c>
    </row>
    <row r="7543" spans="2:21" ht="13.95" customHeight="1" x14ac:dyDescent="0.25">
      <c r="B7543" s="784">
        <f t="shared" si="353"/>
        <v>45697</v>
      </c>
      <c r="C7543" s="785">
        <v>3</v>
      </c>
      <c r="D7543" s="786">
        <f>IFERROR((INDEX(METADATA!$T$2:$T$20,MATCH(B7543,METADATA!$S$2:$S$20,0))),0)</f>
        <v>0</v>
      </c>
      <c r="E7543" s="785" t="str">
        <f t="shared" si="351"/>
        <v>LO</v>
      </c>
      <c r="F7543" s="786">
        <f>VLOOKUP(C7543,METADATA!$A$5:$H$29,IF(E7543="HI",2,IF(E7543="LO",6,10))+IF(D7543=1,2,IF(D7543=7,1,(IF(WEEKDAY(B7543)=1,2,IF(WEEKDAY(B7543)=7,1,0))))))</f>
        <v>3</v>
      </c>
      <c r="G7543" s="786">
        <f>VLOOKUP(C7543,METADATA!$J$5:$Q$29,IF(E7543="HI",2,IF(E7543="LO",6,10))+IF(D7543=1,2,IF(D7543=7,1,(IF(WEEKDAY(B7543)=1,2,IF(WEEKDAY(B7543)=7,1,0))))))</f>
        <v>3</v>
      </c>
      <c r="H7543" s="787">
        <v>7310.25</v>
      </c>
      <c r="I7543" s="788">
        <v>6155.8273620605469</v>
      </c>
      <c r="K7543" s="795">
        <v>0</v>
      </c>
      <c r="M7543" s="798">
        <f t="shared" si="352"/>
        <v>9556.8805357184046</v>
      </c>
      <c r="N7543" s="303"/>
      <c r="S7543" s="786">
        <v>0</v>
      </c>
      <c r="T7543" s="781">
        <f>VLOOKUP(C7543,METADATA!$J$5:$Q$29,IF(E7543="HI",2,IF(E7543="LO",6,10))+IF(S7543=1,2,IF(D7543=7,1,(IF(WEEKDAY(B7543)=1,2,IF(WEEKDAY(B7543)=7,1,0))))))</f>
        <v>3</v>
      </c>
      <c r="U7543" s="781">
        <f>VLOOKUP(C7543,METADATA!$A$5:$H$29,IF(E7543="HI",2,IF(E7543="LO",6,10))+IF(S7543=1,2,IF(D7543=7,1,(IF(WEEKDAY(B7543)=1,2,IF(WEEKDAY(B7543)=7,1,0))))))</f>
        <v>3</v>
      </c>
    </row>
    <row r="7544" spans="2:21" ht="13.95" customHeight="1" x14ac:dyDescent="0.25">
      <c r="B7544" s="784">
        <f t="shared" si="353"/>
        <v>45697</v>
      </c>
      <c r="C7544" s="785">
        <v>4</v>
      </c>
      <c r="D7544" s="786">
        <f>IFERROR((INDEX(METADATA!$T$2:$T$20,MATCH(B7544,METADATA!$S$2:$S$20,0))),0)</f>
        <v>0</v>
      </c>
      <c r="E7544" s="785" t="str">
        <f t="shared" si="351"/>
        <v>LO</v>
      </c>
      <c r="F7544" s="786">
        <f>VLOOKUP(C7544,METADATA!$A$5:$H$29,IF(E7544="HI",2,IF(E7544="LO",6,10))+IF(D7544=1,2,IF(D7544=7,1,(IF(WEEKDAY(B7544)=1,2,IF(WEEKDAY(B7544)=7,1,0))))))</f>
        <v>3</v>
      </c>
      <c r="G7544" s="786">
        <f>VLOOKUP(C7544,METADATA!$J$5:$Q$29,IF(E7544="HI",2,IF(E7544="LO",6,10))+IF(D7544=1,2,IF(D7544=7,1,(IF(WEEKDAY(B7544)=1,2,IF(WEEKDAY(B7544)=7,1,0))))))</f>
        <v>3</v>
      </c>
      <c r="H7544" s="787">
        <v>7422.25</v>
      </c>
      <c r="I7544" s="788">
        <v>6252.0850524902344</v>
      </c>
      <c r="K7544" s="795">
        <v>870.51250000000005</v>
      </c>
      <c r="M7544" s="798">
        <f t="shared" si="352"/>
        <v>9704.5537025703452</v>
      </c>
      <c r="N7544" s="303"/>
      <c r="S7544" s="786">
        <v>0</v>
      </c>
      <c r="T7544" s="781">
        <f>VLOOKUP(C7544,METADATA!$J$5:$Q$29,IF(E7544="HI",2,IF(E7544="LO",6,10))+IF(S7544=1,2,IF(D7544=7,1,(IF(WEEKDAY(B7544)=1,2,IF(WEEKDAY(B7544)=7,1,0))))))</f>
        <v>3</v>
      </c>
      <c r="U7544" s="781">
        <f>VLOOKUP(C7544,METADATA!$A$5:$H$29,IF(E7544="HI",2,IF(E7544="LO",6,10))+IF(S7544=1,2,IF(D7544=7,1,(IF(WEEKDAY(B7544)=1,2,IF(WEEKDAY(B7544)=7,1,0))))))</f>
        <v>3</v>
      </c>
    </row>
    <row r="7545" spans="2:21" ht="13.95" customHeight="1" x14ac:dyDescent="0.25">
      <c r="B7545" s="784">
        <f t="shared" si="353"/>
        <v>45697</v>
      </c>
      <c r="C7545" s="785">
        <v>5</v>
      </c>
      <c r="D7545" s="786">
        <f>IFERROR((INDEX(METADATA!$T$2:$T$20,MATCH(B7545,METADATA!$S$2:$S$20,0))),0)</f>
        <v>0</v>
      </c>
      <c r="E7545" s="785" t="str">
        <f t="shared" si="351"/>
        <v>LO</v>
      </c>
      <c r="F7545" s="786">
        <f>VLOOKUP(C7545,METADATA!$A$5:$H$29,IF(E7545="HI",2,IF(E7545="LO",6,10))+IF(D7545=1,2,IF(D7545=7,1,(IF(WEEKDAY(B7545)=1,2,IF(WEEKDAY(B7545)=7,1,0))))))</f>
        <v>3</v>
      </c>
      <c r="G7545" s="786">
        <f>VLOOKUP(C7545,METADATA!$J$5:$Q$29,IF(E7545="HI",2,IF(E7545="LO",6,10))+IF(D7545=1,2,IF(D7545=7,1,(IF(WEEKDAY(B7545)=1,2,IF(WEEKDAY(B7545)=7,1,0))))))</f>
        <v>3</v>
      </c>
      <c r="H7545" s="787">
        <v>7534</v>
      </c>
      <c r="I7545" s="788">
        <v>7088.7225036621094</v>
      </c>
      <c r="K7545" s="795">
        <v>865.8125</v>
      </c>
      <c r="M7545" s="798">
        <f t="shared" si="352"/>
        <v>10344.619023140756</v>
      </c>
      <c r="N7545" s="303"/>
      <c r="S7545" s="786">
        <v>0</v>
      </c>
      <c r="T7545" s="781">
        <f>VLOOKUP(C7545,METADATA!$J$5:$Q$29,IF(E7545="HI",2,IF(E7545="LO",6,10))+IF(S7545=1,2,IF(D7545=7,1,(IF(WEEKDAY(B7545)=1,2,IF(WEEKDAY(B7545)=7,1,0))))))</f>
        <v>3</v>
      </c>
      <c r="U7545" s="781">
        <f>VLOOKUP(C7545,METADATA!$A$5:$H$29,IF(E7545="HI",2,IF(E7545="LO",6,10))+IF(S7545=1,2,IF(D7545=7,1,(IF(WEEKDAY(B7545)=1,2,IF(WEEKDAY(B7545)=7,1,0))))))</f>
        <v>3</v>
      </c>
    </row>
    <row r="7546" spans="2:21" ht="13.95" customHeight="1" x14ac:dyDescent="0.25">
      <c r="B7546" s="784">
        <f t="shared" si="353"/>
        <v>45697</v>
      </c>
      <c r="C7546" s="785">
        <v>6</v>
      </c>
      <c r="D7546" s="786">
        <f>IFERROR((INDEX(METADATA!$T$2:$T$20,MATCH(B7546,METADATA!$S$2:$S$20,0))),0)</f>
        <v>0</v>
      </c>
      <c r="E7546" s="785" t="str">
        <f t="shared" si="351"/>
        <v>LO</v>
      </c>
      <c r="F7546" s="786">
        <f>VLOOKUP(C7546,METADATA!$A$5:$H$29,IF(E7546="HI",2,IF(E7546="LO",6,10))+IF(D7546=1,2,IF(D7546=7,1,(IF(WEEKDAY(B7546)=1,2,IF(WEEKDAY(B7546)=7,1,0))))))</f>
        <v>3</v>
      </c>
      <c r="G7546" s="786">
        <f>VLOOKUP(C7546,METADATA!$J$5:$Q$29,IF(E7546="HI",2,IF(E7546="LO",6,10))+IF(D7546=1,2,IF(D7546=7,1,(IF(WEEKDAY(B7546)=1,2,IF(WEEKDAY(B7546)=7,1,0))))))</f>
        <v>3</v>
      </c>
      <c r="H7546" s="787">
        <v>7983.75</v>
      </c>
      <c r="I7546" s="788">
        <v>8659.4100341796875</v>
      </c>
      <c r="K7546" s="795">
        <v>834.63750000000005</v>
      </c>
      <c r="M7546" s="798">
        <f t="shared" si="352"/>
        <v>11778.185182894344</v>
      </c>
      <c r="N7546" s="303"/>
      <c r="S7546" s="786">
        <v>0</v>
      </c>
      <c r="T7546" s="781">
        <f>VLOOKUP(C7546,METADATA!$J$5:$Q$29,IF(E7546="HI",2,IF(E7546="LO",6,10))+IF(S7546=1,2,IF(D7546=7,1,(IF(WEEKDAY(B7546)=1,2,IF(WEEKDAY(B7546)=7,1,0))))))</f>
        <v>3</v>
      </c>
      <c r="U7546" s="781">
        <f>VLOOKUP(C7546,METADATA!$A$5:$H$29,IF(E7546="HI",2,IF(E7546="LO",6,10))+IF(S7546=1,2,IF(D7546=7,1,(IF(WEEKDAY(B7546)=1,2,IF(WEEKDAY(B7546)=7,1,0))))))</f>
        <v>3</v>
      </c>
    </row>
    <row r="7547" spans="2:21" ht="13.95" customHeight="1" x14ac:dyDescent="0.25">
      <c r="B7547" s="784">
        <f t="shared" si="353"/>
        <v>45697</v>
      </c>
      <c r="C7547" s="785">
        <v>7</v>
      </c>
      <c r="D7547" s="786">
        <f>IFERROR((INDEX(METADATA!$T$2:$T$20,MATCH(B7547,METADATA!$S$2:$S$20,0))),0)</f>
        <v>0</v>
      </c>
      <c r="E7547" s="785" t="str">
        <f t="shared" si="351"/>
        <v>LO</v>
      </c>
      <c r="F7547" s="786">
        <f>VLOOKUP(C7547,METADATA!$A$5:$H$29,IF(E7547="HI",2,IF(E7547="LO",6,10))+IF(D7547=1,2,IF(D7547=7,1,(IF(WEEKDAY(B7547)=1,2,IF(WEEKDAY(B7547)=7,1,0))))))</f>
        <v>3</v>
      </c>
      <c r="G7547" s="786">
        <f>VLOOKUP(C7547,METADATA!$J$5:$Q$29,IF(E7547="HI",2,IF(E7547="LO",6,10))+IF(D7547=1,2,IF(D7547=7,1,(IF(WEEKDAY(B7547)=1,2,IF(WEEKDAY(B7547)=7,1,0))))))</f>
        <v>3</v>
      </c>
      <c r="H7547" s="787">
        <v>8363</v>
      </c>
      <c r="I7547" s="788">
        <v>8461.0775756835938</v>
      </c>
      <c r="K7547" s="795">
        <v>847.33749999999998</v>
      </c>
      <c r="M7547" s="798">
        <f t="shared" si="352"/>
        <v>11896.621484343181</v>
      </c>
      <c r="N7547" s="303"/>
      <c r="S7547" s="786">
        <v>0</v>
      </c>
      <c r="T7547" s="781">
        <f>VLOOKUP(C7547,METADATA!$J$5:$Q$29,IF(E7547="HI",2,IF(E7547="LO",6,10))+IF(S7547=1,2,IF(D7547=7,1,(IF(WEEKDAY(B7547)=1,2,IF(WEEKDAY(B7547)=7,1,0))))))</f>
        <v>3</v>
      </c>
      <c r="U7547" s="781">
        <f>VLOOKUP(C7547,METADATA!$A$5:$H$29,IF(E7547="HI",2,IF(E7547="LO",6,10))+IF(S7547=1,2,IF(D7547=7,1,(IF(WEEKDAY(B7547)=1,2,IF(WEEKDAY(B7547)=7,1,0))))))</f>
        <v>3</v>
      </c>
    </row>
    <row r="7548" spans="2:21" ht="13.95" customHeight="1" x14ac:dyDescent="0.25">
      <c r="B7548" s="784">
        <f t="shared" si="353"/>
        <v>45697</v>
      </c>
      <c r="C7548" s="785">
        <v>8</v>
      </c>
      <c r="D7548" s="786">
        <f>IFERROR((INDEX(METADATA!$T$2:$T$20,MATCH(B7548,METADATA!$S$2:$S$20,0))),0)</f>
        <v>0</v>
      </c>
      <c r="E7548" s="785" t="str">
        <f t="shared" si="351"/>
        <v>LO</v>
      </c>
      <c r="F7548" s="786">
        <f>VLOOKUP(C7548,METADATA!$A$5:$H$29,IF(E7548="HI",2,IF(E7548="LO",6,10))+IF(D7548=1,2,IF(D7548=7,1,(IF(WEEKDAY(B7548)=1,2,IF(WEEKDAY(B7548)=7,1,0))))))</f>
        <v>3</v>
      </c>
      <c r="G7548" s="786">
        <f>VLOOKUP(C7548,METADATA!$J$5:$Q$29,IF(E7548="HI",2,IF(E7548="LO",6,10))+IF(D7548=1,2,IF(D7548=7,1,(IF(WEEKDAY(B7548)=1,2,IF(WEEKDAY(B7548)=7,1,0))))))</f>
        <v>3</v>
      </c>
      <c r="H7548" s="787">
        <v>9462.75</v>
      </c>
      <c r="I7548" s="788">
        <v>8704.4747924804688</v>
      </c>
      <c r="K7548" s="795">
        <v>851.61249999999995</v>
      </c>
      <c r="M7548" s="798">
        <f t="shared" si="352"/>
        <v>12857.352720347524</v>
      </c>
      <c r="N7548" s="303"/>
      <c r="S7548" s="786">
        <v>0</v>
      </c>
      <c r="T7548" s="781">
        <f>VLOOKUP(C7548,METADATA!$J$5:$Q$29,IF(E7548="HI",2,IF(E7548="LO",6,10))+IF(S7548=1,2,IF(D7548=7,1,(IF(WEEKDAY(B7548)=1,2,IF(WEEKDAY(B7548)=7,1,0))))))</f>
        <v>3</v>
      </c>
      <c r="U7548" s="781">
        <f>VLOOKUP(C7548,METADATA!$A$5:$H$29,IF(E7548="HI",2,IF(E7548="LO",6,10))+IF(S7548=1,2,IF(D7548=7,1,(IF(WEEKDAY(B7548)=1,2,IF(WEEKDAY(B7548)=7,1,0))))))</f>
        <v>3</v>
      </c>
    </row>
    <row r="7549" spans="2:21" ht="13.95" customHeight="1" x14ac:dyDescent="0.25">
      <c r="B7549" s="784">
        <f t="shared" si="353"/>
        <v>45697</v>
      </c>
      <c r="C7549" s="785">
        <v>9</v>
      </c>
      <c r="D7549" s="786">
        <f>IFERROR((INDEX(METADATA!$T$2:$T$20,MATCH(B7549,METADATA!$S$2:$S$20,0))),0)</f>
        <v>0</v>
      </c>
      <c r="E7549" s="785" t="str">
        <f t="shared" si="351"/>
        <v>LO</v>
      </c>
      <c r="F7549" s="786">
        <f>VLOOKUP(C7549,METADATA!$A$5:$H$29,IF(E7549="HI",2,IF(E7549="LO",6,10))+IF(D7549=1,2,IF(D7549=7,1,(IF(WEEKDAY(B7549)=1,2,IF(WEEKDAY(B7549)=7,1,0))))))</f>
        <v>3</v>
      </c>
      <c r="G7549" s="786">
        <f>VLOOKUP(C7549,METADATA!$J$5:$Q$29,IF(E7549="HI",2,IF(E7549="LO",6,10))+IF(D7549=1,2,IF(D7549=7,1,(IF(WEEKDAY(B7549)=1,2,IF(WEEKDAY(B7549)=7,1,0))))))</f>
        <v>3</v>
      </c>
      <c r="H7549" s="787">
        <v>10911</v>
      </c>
      <c r="I7549" s="788">
        <v>9054.77490234375</v>
      </c>
      <c r="K7549" s="795">
        <v>856.5</v>
      </c>
      <c r="M7549" s="798">
        <f t="shared" si="352"/>
        <v>14178.817635194913</v>
      </c>
      <c r="N7549" s="303"/>
      <c r="S7549" s="786">
        <v>0</v>
      </c>
      <c r="T7549" s="781">
        <f>VLOOKUP(C7549,METADATA!$J$5:$Q$29,IF(E7549="HI",2,IF(E7549="LO",6,10))+IF(S7549=1,2,IF(D7549=7,1,(IF(WEEKDAY(B7549)=1,2,IF(WEEKDAY(B7549)=7,1,0))))))</f>
        <v>3</v>
      </c>
      <c r="U7549" s="781">
        <f>VLOOKUP(C7549,METADATA!$A$5:$H$29,IF(E7549="HI",2,IF(E7549="LO",6,10))+IF(S7549=1,2,IF(D7549=7,1,(IF(WEEKDAY(B7549)=1,2,IF(WEEKDAY(B7549)=7,1,0))))))</f>
        <v>3</v>
      </c>
    </row>
    <row r="7550" spans="2:21" ht="13.95" customHeight="1" x14ac:dyDescent="0.25">
      <c r="B7550" s="784">
        <f t="shared" si="353"/>
        <v>45697</v>
      </c>
      <c r="C7550" s="785">
        <v>10</v>
      </c>
      <c r="D7550" s="786">
        <f>IFERROR((INDEX(METADATA!$T$2:$T$20,MATCH(B7550,METADATA!$S$2:$S$20,0))),0)</f>
        <v>0</v>
      </c>
      <c r="E7550" s="785" t="str">
        <f t="shared" si="351"/>
        <v>LO</v>
      </c>
      <c r="F7550" s="786">
        <f>VLOOKUP(C7550,METADATA!$A$5:$H$29,IF(E7550="HI",2,IF(E7550="LO",6,10))+IF(D7550=1,2,IF(D7550=7,1,(IF(WEEKDAY(B7550)=1,2,IF(WEEKDAY(B7550)=7,1,0))))))</f>
        <v>3</v>
      </c>
      <c r="G7550" s="786">
        <f>VLOOKUP(C7550,METADATA!$J$5:$Q$29,IF(E7550="HI",2,IF(E7550="LO",6,10))+IF(D7550=1,2,IF(D7550=7,1,(IF(WEEKDAY(B7550)=1,2,IF(WEEKDAY(B7550)=7,1,0))))))</f>
        <v>3</v>
      </c>
      <c r="H7550" s="787">
        <v>11528.25</v>
      </c>
      <c r="I7550" s="788">
        <v>8909.625</v>
      </c>
      <c r="K7550" s="795">
        <v>824.32500000000005</v>
      </c>
      <c r="M7550" s="798">
        <f t="shared" si="352"/>
        <v>14569.899303122345</v>
      </c>
      <c r="N7550" s="303"/>
      <c r="S7550" s="786">
        <v>0</v>
      </c>
      <c r="T7550" s="781">
        <f>VLOOKUP(C7550,METADATA!$J$5:$Q$29,IF(E7550="HI",2,IF(E7550="LO",6,10))+IF(S7550=1,2,IF(D7550=7,1,(IF(WEEKDAY(B7550)=1,2,IF(WEEKDAY(B7550)=7,1,0))))))</f>
        <v>3</v>
      </c>
      <c r="U7550" s="781">
        <f>VLOOKUP(C7550,METADATA!$A$5:$H$29,IF(E7550="HI",2,IF(E7550="LO",6,10))+IF(S7550=1,2,IF(D7550=7,1,(IF(WEEKDAY(B7550)=1,2,IF(WEEKDAY(B7550)=7,1,0))))))</f>
        <v>3</v>
      </c>
    </row>
    <row r="7551" spans="2:21" ht="13.95" customHeight="1" x14ac:dyDescent="0.25">
      <c r="B7551" s="784">
        <f t="shared" si="353"/>
        <v>45697</v>
      </c>
      <c r="C7551" s="785">
        <v>11</v>
      </c>
      <c r="D7551" s="786">
        <f>IFERROR((INDEX(METADATA!$T$2:$T$20,MATCH(B7551,METADATA!$S$2:$S$20,0))),0)</f>
        <v>0</v>
      </c>
      <c r="E7551" s="785" t="str">
        <f t="shared" si="351"/>
        <v>LO</v>
      </c>
      <c r="F7551" s="786">
        <f>VLOOKUP(C7551,METADATA!$A$5:$H$29,IF(E7551="HI",2,IF(E7551="LO",6,10))+IF(D7551=1,2,IF(D7551=7,1,(IF(WEEKDAY(B7551)=1,2,IF(WEEKDAY(B7551)=7,1,0))))))</f>
        <v>3</v>
      </c>
      <c r="G7551" s="786">
        <f>VLOOKUP(C7551,METADATA!$J$5:$Q$29,IF(E7551="HI",2,IF(E7551="LO",6,10))+IF(D7551=1,2,IF(D7551=7,1,(IF(WEEKDAY(B7551)=1,2,IF(WEEKDAY(B7551)=7,1,0))))))</f>
        <v>3</v>
      </c>
      <c r="H7551" s="787">
        <v>11891.5</v>
      </c>
      <c r="I7551" s="788">
        <v>6297.6749877929688</v>
      </c>
      <c r="K7551" s="795">
        <v>882.73749999999995</v>
      </c>
      <c r="M7551" s="798">
        <f t="shared" si="352"/>
        <v>13456.168938515642</v>
      </c>
      <c r="N7551" s="303"/>
      <c r="S7551" s="786">
        <v>0</v>
      </c>
      <c r="T7551" s="781">
        <f>VLOOKUP(C7551,METADATA!$J$5:$Q$29,IF(E7551="HI",2,IF(E7551="LO",6,10))+IF(S7551=1,2,IF(D7551=7,1,(IF(WEEKDAY(B7551)=1,2,IF(WEEKDAY(B7551)=7,1,0))))))</f>
        <v>3</v>
      </c>
      <c r="U7551" s="781">
        <f>VLOOKUP(C7551,METADATA!$A$5:$H$29,IF(E7551="HI",2,IF(E7551="LO",6,10))+IF(S7551=1,2,IF(D7551=7,1,(IF(WEEKDAY(B7551)=1,2,IF(WEEKDAY(B7551)=7,1,0))))))</f>
        <v>3</v>
      </c>
    </row>
    <row r="7552" spans="2:21" ht="13.95" customHeight="1" x14ac:dyDescent="0.25">
      <c r="B7552" s="784">
        <f t="shared" si="353"/>
        <v>45697</v>
      </c>
      <c r="C7552" s="785">
        <v>12</v>
      </c>
      <c r="D7552" s="786">
        <f>IFERROR((INDEX(METADATA!$T$2:$T$20,MATCH(B7552,METADATA!$S$2:$S$20,0))),0)</f>
        <v>0</v>
      </c>
      <c r="E7552" s="785" t="str">
        <f t="shared" si="351"/>
        <v>LO</v>
      </c>
      <c r="F7552" s="786">
        <f>VLOOKUP(C7552,METADATA!$A$5:$H$29,IF(E7552="HI",2,IF(E7552="LO",6,10))+IF(D7552=1,2,IF(D7552=7,1,(IF(WEEKDAY(B7552)=1,2,IF(WEEKDAY(B7552)=7,1,0))))))</f>
        <v>3</v>
      </c>
      <c r="G7552" s="786">
        <f>VLOOKUP(C7552,METADATA!$J$5:$Q$29,IF(E7552="HI",2,IF(E7552="LO",6,10))+IF(D7552=1,2,IF(D7552=7,1,(IF(WEEKDAY(B7552)=1,2,IF(WEEKDAY(B7552)=7,1,0))))))</f>
        <v>3</v>
      </c>
      <c r="H7552" s="787">
        <v>12022.25</v>
      </c>
      <c r="I7552" s="788">
        <v>6190.1749267578125</v>
      </c>
      <c r="K7552" s="795">
        <v>909.3125</v>
      </c>
      <c r="M7552" s="798">
        <f t="shared" si="352"/>
        <v>13522.306041735672</v>
      </c>
      <c r="N7552" s="303"/>
      <c r="S7552" s="786">
        <v>0</v>
      </c>
      <c r="T7552" s="781">
        <f>VLOOKUP(C7552,METADATA!$J$5:$Q$29,IF(E7552="HI",2,IF(E7552="LO",6,10))+IF(S7552=1,2,IF(D7552=7,1,(IF(WEEKDAY(B7552)=1,2,IF(WEEKDAY(B7552)=7,1,0))))))</f>
        <v>3</v>
      </c>
      <c r="U7552" s="781">
        <f>VLOOKUP(C7552,METADATA!$A$5:$H$29,IF(E7552="HI",2,IF(E7552="LO",6,10))+IF(S7552=1,2,IF(D7552=7,1,(IF(WEEKDAY(B7552)=1,2,IF(WEEKDAY(B7552)=7,1,0))))))</f>
        <v>3</v>
      </c>
    </row>
    <row r="7553" spans="2:21" ht="13.95" customHeight="1" x14ac:dyDescent="0.25">
      <c r="B7553" s="784">
        <f t="shared" si="353"/>
        <v>45697</v>
      </c>
      <c r="C7553" s="785">
        <v>13</v>
      </c>
      <c r="D7553" s="786">
        <f>IFERROR((INDEX(METADATA!$T$2:$T$20,MATCH(B7553,METADATA!$S$2:$S$20,0))),0)</f>
        <v>0</v>
      </c>
      <c r="E7553" s="785" t="str">
        <f t="shared" si="351"/>
        <v>LO</v>
      </c>
      <c r="F7553" s="786">
        <f>VLOOKUP(C7553,METADATA!$A$5:$H$29,IF(E7553="HI",2,IF(E7553="LO",6,10))+IF(D7553=1,2,IF(D7553=7,1,(IF(WEEKDAY(B7553)=1,2,IF(WEEKDAY(B7553)=7,1,0))))))</f>
        <v>3</v>
      </c>
      <c r="G7553" s="786">
        <f>VLOOKUP(C7553,METADATA!$J$5:$Q$29,IF(E7553="HI",2,IF(E7553="LO",6,10))+IF(D7553=1,2,IF(D7553=7,1,(IF(WEEKDAY(B7553)=1,2,IF(WEEKDAY(B7553)=7,1,0))))))</f>
        <v>3</v>
      </c>
      <c r="H7553" s="787">
        <v>11438</v>
      </c>
      <c r="I7553" s="788">
        <v>6423.3999633789063</v>
      </c>
      <c r="K7553" s="795">
        <v>905.6</v>
      </c>
      <c r="M7553" s="798">
        <f t="shared" si="352"/>
        <v>13118.228199323876</v>
      </c>
      <c r="N7553" s="303"/>
      <c r="S7553" s="786">
        <v>0</v>
      </c>
      <c r="T7553" s="781">
        <f>VLOOKUP(C7553,METADATA!$J$5:$Q$29,IF(E7553="HI",2,IF(E7553="LO",6,10))+IF(S7553=1,2,IF(D7553=7,1,(IF(WEEKDAY(B7553)=1,2,IF(WEEKDAY(B7553)=7,1,0))))))</f>
        <v>3</v>
      </c>
      <c r="U7553" s="781">
        <f>VLOOKUP(C7553,METADATA!$A$5:$H$29,IF(E7553="HI",2,IF(E7553="LO",6,10))+IF(S7553=1,2,IF(D7553=7,1,(IF(WEEKDAY(B7553)=1,2,IF(WEEKDAY(B7553)=7,1,0))))))</f>
        <v>3</v>
      </c>
    </row>
    <row r="7554" spans="2:21" ht="13.95" customHeight="1" x14ac:dyDescent="0.25">
      <c r="B7554" s="784">
        <f t="shared" si="353"/>
        <v>45697</v>
      </c>
      <c r="C7554" s="785">
        <v>14</v>
      </c>
      <c r="D7554" s="786">
        <f>IFERROR((INDEX(METADATA!$T$2:$T$20,MATCH(B7554,METADATA!$S$2:$S$20,0))),0)</f>
        <v>0</v>
      </c>
      <c r="E7554" s="785" t="str">
        <f t="shared" si="351"/>
        <v>LO</v>
      </c>
      <c r="F7554" s="786">
        <f>VLOOKUP(C7554,METADATA!$A$5:$H$29,IF(E7554="HI",2,IF(E7554="LO",6,10))+IF(D7554=1,2,IF(D7554=7,1,(IF(WEEKDAY(B7554)=1,2,IF(WEEKDAY(B7554)=7,1,0))))))</f>
        <v>3</v>
      </c>
      <c r="G7554" s="786">
        <f>VLOOKUP(C7554,METADATA!$J$5:$Q$29,IF(E7554="HI",2,IF(E7554="LO",6,10))+IF(D7554=1,2,IF(D7554=7,1,(IF(WEEKDAY(B7554)=1,2,IF(WEEKDAY(B7554)=7,1,0))))))</f>
        <v>3</v>
      </c>
      <c r="H7554" s="787">
        <v>10818.75</v>
      </c>
      <c r="I7554" s="788">
        <v>7134.6749877929688</v>
      </c>
      <c r="K7554" s="795">
        <v>913.98749999999995</v>
      </c>
      <c r="M7554" s="798">
        <f t="shared" si="352"/>
        <v>12959.511516409042</v>
      </c>
      <c r="N7554" s="303"/>
      <c r="S7554" s="786">
        <v>0</v>
      </c>
      <c r="T7554" s="781">
        <f>VLOOKUP(C7554,METADATA!$J$5:$Q$29,IF(E7554="HI",2,IF(E7554="LO",6,10))+IF(S7554=1,2,IF(D7554=7,1,(IF(WEEKDAY(B7554)=1,2,IF(WEEKDAY(B7554)=7,1,0))))))</f>
        <v>3</v>
      </c>
      <c r="U7554" s="781">
        <f>VLOOKUP(C7554,METADATA!$A$5:$H$29,IF(E7554="HI",2,IF(E7554="LO",6,10))+IF(S7554=1,2,IF(D7554=7,1,(IF(WEEKDAY(B7554)=1,2,IF(WEEKDAY(B7554)=7,1,0))))))</f>
        <v>3</v>
      </c>
    </row>
    <row r="7555" spans="2:21" ht="13.95" customHeight="1" x14ac:dyDescent="0.25">
      <c r="B7555" s="784">
        <f t="shared" si="353"/>
        <v>45697</v>
      </c>
      <c r="C7555" s="785">
        <v>15</v>
      </c>
      <c r="D7555" s="786">
        <f>IFERROR((INDEX(METADATA!$T$2:$T$20,MATCH(B7555,METADATA!$S$2:$S$20,0))),0)</f>
        <v>0</v>
      </c>
      <c r="E7555" s="785" t="str">
        <f t="shared" si="351"/>
        <v>LO</v>
      </c>
      <c r="F7555" s="786">
        <f>VLOOKUP(C7555,METADATA!$A$5:$H$29,IF(E7555="HI",2,IF(E7555="LO",6,10))+IF(D7555=1,2,IF(D7555=7,1,(IF(WEEKDAY(B7555)=1,2,IF(WEEKDAY(B7555)=7,1,0))))))</f>
        <v>3</v>
      </c>
      <c r="G7555" s="786">
        <f>VLOOKUP(C7555,METADATA!$J$5:$Q$29,IF(E7555="HI",2,IF(E7555="LO",6,10))+IF(D7555=1,2,IF(D7555=7,1,(IF(WEEKDAY(B7555)=1,2,IF(WEEKDAY(B7555)=7,1,0))))))</f>
        <v>3</v>
      </c>
      <c r="H7555" s="787">
        <v>10731</v>
      </c>
      <c r="I7555" s="788">
        <v>7737.7273864746094</v>
      </c>
      <c r="K7555" s="795">
        <v>902.26250000000005</v>
      </c>
      <c r="M7555" s="798">
        <f t="shared" si="352"/>
        <v>13229.768936281511</v>
      </c>
      <c r="N7555" s="303"/>
      <c r="S7555" s="786">
        <v>0</v>
      </c>
      <c r="T7555" s="781">
        <f>VLOOKUP(C7555,METADATA!$J$5:$Q$29,IF(E7555="HI",2,IF(E7555="LO",6,10))+IF(S7555=1,2,IF(D7555=7,1,(IF(WEEKDAY(B7555)=1,2,IF(WEEKDAY(B7555)=7,1,0))))))</f>
        <v>3</v>
      </c>
      <c r="U7555" s="781">
        <f>VLOOKUP(C7555,METADATA!$A$5:$H$29,IF(E7555="HI",2,IF(E7555="LO",6,10))+IF(S7555=1,2,IF(D7555=7,1,(IF(WEEKDAY(B7555)=1,2,IF(WEEKDAY(B7555)=7,1,0))))))</f>
        <v>3</v>
      </c>
    </row>
    <row r="7556" spans="2:21" ht="13.95" customHeight="1" x14ac:dyDescent="0.25">
      <c r="B7556" s="784">
        <f t="shared" si="353"/>
        <v>45697</v>
      </c>
      <c r="C7556" s="785">
        <v>16</v>
      </c>
      <c r="D7556" s="786">
        <f>IFERROR((INDEX(METADATA!$T$2:$T$20,MATCH(B7556,METADATA!$S$2:$S$20,0))),0)</f>
        <v>0</v>
      </c>
      <c r="E7556" s="785" t="str">
        <f t="shared" ref="E7556:E7619" si="354">IF(B7556="","",IF(AND(MONTH(B7556)&gt;=MONTH($AA$9),MONTH(B7556)&lt;=MONTH($AA$11)),"HI","LO"))</f>
        <v>LO</v>
      </c>
      <c r="F7556" s="786">
        <f>VLOOKUP(C7556,METADATA!$A$5:$H$29,IF(E7556="HI",2,IF(E7556="LO",6,10))+IF(D7556=1,2,IF(D7556=7,1,(IF(WEEKDAY(B7556)=1,2,IF(WEEKDAY(B7556)=7,1,0))))))</f>
        <v>3</v>
      </c>
      <c r="G7556" s="786">
        <f>VLOOKUP(C7556,METADATA!$J$5:$Q$29,IF(E7556="HI",2,IF(E7556="LO",6,10))+IF(D7556=1,2,IF(D7556=7,1,(IF(WEEKDAY(B7556)=1,2,IF(WEEKDAY(B7556)=7,1,0))))))</f>
        <v>3</v>
      </c>
      <c r="H7556" s="787">
        <v>10861.75</v>
      </c>
      <c r="I7556" s="788">
        <v>8071.4324951171875</v>
      </c>
      <c r="K7556" s="795">
        <v>933.76250000000005</v>
      </c>
      <c r="M7556" s="798">
        <f t="shared" ref="M7556:M7619" si="355">SQRT(H7556^2+I7556^2)</f>
        <v>13532.392086609583</v>
      </c>
      <c r="N7556" s="303"/>
      <c r="S7556" s="786">
        <v>0</v>
      </c>
      <c r="T7556" s="781">
        <f>VLOOKUP(C7556,METADATA!$J$5:$Q$29,IF(E7556="HI",2,IF(E7556="LO",6,10))+IF(S7556=1,2,IF(D7556=7,1,(IF(WEEKDAY(B7556)=1,2,IF(WEEKDAY(B7556)=7,1,0))))))</f>
        <v>3</v>
      </c>
      <c r="U7556" s="781">
        <f>VLOOKUP(C7556,METADATA!$A$5:$H$29,IF(E7556="HI",2,IF(E7556="LO",6,10))+IF(S7556=1,2,IF(D7556=7,1,(IF(WEEKDAY(B7556)=1,2,IF(WEEKDAY(B7556)=7,1,0))))))</f>
        <v>3</v>
      </c>
    </row>
    <row r="7557" spans="2:21" ht="13.95" customHeight="1" x14ac:dyDescent="0.25">
      <c r="B7557" s="784">
        <f t="shared" si="353"/>
        <v>45697</v>
      </c>
      <c r="C7557" s="785">
        <v>17</v>
      </c>
      <c r="D7557" s="786">
        <f>IFERROR((INDEX(METADATA!$T$2:$T$20,MATCH(B7557,METADATA!$S$2:$S$20,0))),0)</f>
        <v>0</v>
      </c>
      <c r="E7557" s="785" t="str">
        <f t="shared" si="354"/>
        <v>LO</v>
      </c>
      <c r="F7557" s="786">
        <f>VLOOKUP(C7557,METADATA!$A$5:$H$29,IF(E7557="HI",2,IF(E7557="LO",6,10))+IF(D7557=1,2,IF(D7557=7,1,(IF(WEEKDAY(B7557)=1,2,IF(WEEKDAY(B7557)=7,1,0))))))</f>
        <v>3</v>
      </c>
      <c r="G7557" s="786">
        <f>VLOOKUP(C7557,METADATA!$J$5:$Q$29,IF(E7557="HI",2,IF(E7557="LO",6,10))+IF(D7557=1,2,IF(D7557=7,1,(IF(WEEKDAY(B7557)=1,2,IF(WEEKDAY(B7557)=7,1,0))))))</f>
        <v>3</v>
      </c>
      <c r="H7557" s="787">
        <v>11752.75</v>
      </c>
      <c r="I7557" s="788">
        <v>8926.5747680664063</v>
      </c>
      <c r="K7557" s="795">
        <v>0</v>
      </c>
      <c r="M7557" s="798">
        <f t="shared" si="355"/>
        <v>14758.416908746676</v>
      </c>
      <c r="N7557" s="303"/>
      <c r="S7557" s="786">
        <v>0</v>
      </c>
      <c r="T7557" s="781">
        <f>VLOOKUP(C7557,METADATA!$J$5:$Q$29,IF(E7557="HI",2,IF(E7557="LO",6,10))+IF(S7557=1,2,IF(D7557=7,1,(IF(WEEKDAY(B7557)=1,2,IF(WEEKDAY(B7557)=7,1,0))))))</f>
        <v>3</v>
      </c>
      <c r="U7557" s="781">
        <f>VLOOKUP(C7557,METADATA!$A$5:$H$29,IF(E7557="HI",2,IF(E7557="LO",6,10))+IF(S7557=1,2,IF(D7557=7,1,(IF(WEEKDAY(B7557)=1,2,IF(WEEKDAY(B7557)=7,1,0))))))</f>
        <v>3</v>
      </c>
    </row>
    <row r="7558" spans="2:21" ht="13.95" customHeight="1" x14ac:dyDescent="0.25">
      <c r="B7558" s="784">
        <f t="shared" si="353"/>
        <v>45697</v>
      </c>
      <c r="C7558" s="785">
        <v>18</v>
      </c>
      <c r="D7558" s="786">
        <f>IFERROR((INDEX(METADATA!$T$2:$T$20,MATCH(B7558,METADATA!$S$2:$S$20,0))),0)</f>
        <v>0</v>
      </c>
      <c r="E7558" s="785" t="str">
        <f t="shared" si="354"/>
        <v>LO</v>
      </c>
      <c r="F7558" s="786">
        <f>VLOOKUP(C7558,METADATA!$A$5:$H$29,IF(E7558="HI",2,IF(E7558="LO",6,10))+IF(D7558=1,2,IF(D7558=7,1,(IF(WEEKDAY(B7558)=1,2,IF(WEEKDAY(B7558)=7,1,0))))))</f>
        <v>2</v>
      </c>
      <c r="G7558" s="786">
        <f>VLOOKUP(C7558,METADATA!$J$5:$Q$29,IF(E7558="HI",2,IF(E7558="LO",6,10))+IF(D7558=1,2,IF(D7558=7,1,(IF(WEEKDAY(B7558)=1,2,IF(WEEKDAY(B7558)=7,1,0))))))</f>
        <v>3</v>
      </c>
      <c r="H7558" s="787">
        <v>12962.5</v>
      </c>
      <c r="I7558" s="788">
        <v>8892.5499267578125</v>
      </c>
      <c r="K7558" s="795">
        <v>0</v>
      </c>
      <c r="M7558" s="798">
        <f t="shared" si="355"/>
        <v>15719.537221237792</v>
      </c>
      <c r="N7558" s="303"/>
      <c r="S7558" s="786">
        <v>0</v>
      </c>
      <c r="T7558" s="781">
        <f>VLOOKUP(C7558,METADATA!$J$5:$Q$29,IF(E7558="HI",2,IF(E7558="LO",6,10))+IF(S7558=1,2,IF(D7558=7,1,(IF(WEEKDAY(B7558)=1,2,IF(WEEKDAY(B7558)=7,1,0))))))</f>
        <v>3</v>
      </c>
      <c r="U7558" s="781">
        <f>VLOOKUP(C7558,METADATA!$A$5:$H$29,IF(E7558="HI",2,IF(E7558="LO",6,10))+IF(S7558=1,2,IF(D7558=7,1,(IF(WEEKDAY(B7558)=1,2,IF(WEEKDAY(B7558)=7,1,0))))))</f>
        <v>2</v>
      </c>
    </row>
    <row r="7559" spans="2:21" ht="13.95" customHeight="1" x14ac:dyDescent="0.25">
      <c r="B7559" s="784">
        <f t="shared" si="353"/>
        <v>45697</v>
      </c>
      <c r="C7559" s="785">
        <v>19</v>
      </c>
      <c r="D7559" s="786">
        <f>IFERROR((INDEX(METADATA!$T$2:$T$20,MATCH(B7559,METADATA!$S$2:$S$20,0))),0)</f>
        <v>0</v>
      </c>
      <c r="E7559" s="785" t="str">
        <f t="shared" si="354"/>
        <v>LO</v>
      </c>
      <c r="F7559" s="786">
        <f>VLOOKUP(C7559,METADATA!$A$5:$H$29,IF(E7559="HI",2,IF(E7559="LO",6,10))+IF(D7559=1,2,IF(D7559=7,1,(IF(WEEKDAY(B7559)=1,2,IF(WEEKDAY(B7559)=7,1,0))))))</f>
        <v>2</v>
      </c>
      <c r="G7559" s="786">
        <f>VLOOKUP(C7559,METADATA!$J$5:$Q$29,IF(E7559="HI",2,IF(E7559="LO",6,10))+IF(D7559=1,2,IF(D7559=7,1,(IF(WEEKDAY(B7559)=1,2,IF(WEEKDAY(B7559)=7,1,0))))))</f>
        <v>3</v>
      </c>
      <c r="H7559" s="787">
        <v>12155.25</v>
      </c>
      <c r="I7559" s="788">
        <v>8755.4749145507813</v>
      </c>
      <c r="K7559" s="795">
        <v>0</v>
      </c>
      <c r="M7559" s="798">
        <f t="shared" si="355"/>
        <v>14980.268473623162</v>
      </c>
      <c r="N7559" s="303"/>
      <c r="S7559" s="786">
        <v>0</v>
      </c>
      <c r="T7559" s="781">
        <f>VLOOKUP(C7559,METADATA!$J$5:$Q$29,IF(E7559="HI",2,IF(E7559="LO",6,10))+IF(S7559=1,2,IF(D7559=7,1,(IF(WEEKDAY(B7559)=1,2,IF(WEEKDAY(B7559)=7,1,0))))))</f>
        <v>3</v>
      </c>
      <c r="U7559" s="781">
        <f>VLOOKUP(C7559,METADATA!$A$5:$H$29,IF(E7559="HI",2,IF(E7559="LO",6,10))+IF(S7559=1,2,IF(D7559=7,1,(IF(WEEKDAY(B7559)=1,2,IF(WEEKDAY(B7559)=7,1,0))))))</f>
        <v>2</v>
      </c>
    </row>
    <row r="7560" spans="2:21" ht="13.95" customHeight="1" x14ac:dyDescent="0.25">
      <c r="B7560" s="784">
        <f t="shared" si="353"/>
        <v>45697</v>
      </c>
      <c r="C7560" s="785">
        <v>20</v>
      </c>
      <c r="D7560" s="786">
        <f>IFERROR((INDEX(METADATA!$T$2:$T$20,MATCH(B7560,METADATA!$S$2:$S$20,0))),0)</f>
        <v>0</v>
      </c>
      <c r="E7560" s="785" t="str">
        <f t="shared" si="354"/>
        <v>LO</v>
      </c>
      <c r="F7560" s="786">
        <f>VLOOKUP(C7560,METADATA!$A$5:$H$29,IF(E7560="HI",2,IF(E7560="LO",6,10))+IF(D7560=1,2,IF(D7560=7,1,(IF(WEEKDAY(B7560)=1,2,IF(WEEKDAY(B7560)=7,1,0))))))</f>
        <v>3</v>
      </c>
      <c r="G7560" s="786">
        <f>VLOOKUP(C7560,METADATA!$J$5:$Q$29,IF(E7560="HI",2,IF(E7560="LO",6,10))+IF(D7560=1,2,IF(D7560=7,1,(IF(WEEKDAY(B7560)=1,2,IF(WEEKDAY(B7560)=7,1,0))))))</f>
        <v>3</v>
      </c>
      <c r="H7560" s="787">
        <v>10663.5</v>
      </c>
      <c r="I7560" s="788">
        <v>9326.8251342773438</v>
      </c>
      <c r="K7560" s="795">
        <v>0</v>
      </c>
      <c r="M7560" s="798">
        <f t="shared" si="355"/>
        <v>14166.859190921168</v>
      </c>
      <c r="N7560" s="303"/>
      <c r="S7560" s="786">
        <v>0</v>
      </c>
      <c r="T7560" s="781">
        <f>VLOOKUP(C7560,METADATA!$J$5:$Q$29,IF(E7560="HI",2,IF(E7560="LO",6,10))+IF(S7560=1,2,IF(D7560=7,1,(IF(WEEKDAY(B7560)=1,2,IF(WEEKDAY(B7560)=7,1,0))))))</f>
        <v>3</v>
      </c>
      <c r="U7560" s="781">
        <f>VLOOKUP(C7560,METADATA!$A$5:$H$29,IF(E7560="HI",2,IF(E7560="LO",6,10))+IF(S7560=1,2,IF(D7560=7,1,(IF(WEEKDAY(B7560)=1,2,IF(WEEKDAY(B7560)=7,1,0))))))</f>
        <v>3</v>
      </c>
    </row>
    <row r="7561" spans="2:21" ht="13.95" customHeight="1" x14ac:dyDescent="0.25">
      <c r="B7561" s="784">
        <f t="shared" si="353"/>
        <v>45697</v>
      </c>
      <c r="C7561" s="785">
        <v>21</v>
      </c>
      <c r="D7561" s="786">
        <f>IFERROR((INDEX(METADATA!$T$2:$T$20,MATCH(B7561,METADATA!$S$2:$S$20,0))),0)</f>
        <v>0</v>
      </c>
      <c r="E7561" s="785" t="str">
        <f t="shared" si="354"/>
        <v>LO</v>
      </c>
      <c r="F7561" s="786">
        <f>VLOOKUP(C7561,METADATA!$A$5:$H$29,IF(E7561="HI",2,IF(E7561="LO",6,10))+IF(D7561=1,2,IF(D7561=7,1,(IF(WEEKDAY(B7561)=1,2,IF(WEEKDAY(B7561)=7,1,0))))))</f>
        <v>3</v>
      </c>
      <c r="G7561" s="786">
        <f>VLOOKUP(C7561,METADATA!$J$5:$Q$29,IF(E7561="HI",2,IF(E7561="LO",6,10))+IF(D7561=1,2,IF(D7561=7,1,(IF(WEEKDAY(B7561)=1,2,IF(WEEKDAY(B7561)=7,1,0))))))</f>
        <v>3</v>
      </c>
      <c r="H7561" s="787">
        <v>9618.25</v>
      </c>
      <c r="I7561" s="788">
        <v>9803.8750610351563</v>
      </c>
      <c r="K7561" s="795">
        <v>0</v>
      </c>
      <c r="M7561" s="798">
        <f t="shared" si="355"/>
        <v>13734.143558114101</v>
      </c>
      <c r="N7561" s="303"/>
      <c r="S7561" s="786">
        <v>0</v>
      </c>
      <c r="T7561" s="781">
        <f>VLOOKUP(C7561,METADATA!$J$5:$Q$29,IF(E7561="HI",2,IF(E7561="LO",6,10))+IF(S7561=1,2,IF(D7561=7,1,(IF(WEEKDAY(B7561)=1,2,IF(WEEKDAY(B7561)=7,1,0))))))</f>
        <v>3</v>
      </c>
      <c r="U7561" s="781">
        <f>VLOOKUP(C7561,METADATA!$A$5:$H$29,IF(E7561="HI",2,IF(E7561="LO",6,10))+IF(S7561=1,2,IF(D7561=7,1,(IF(WEEKDAY(B7561)=1,2,IF(WEEKDAY(B7561)=7,1,0))))))</f>
        <v>3</v>
      </c>
    </row>
    <row r="7562" spans="2:21" ht="13.95" customHeight="1" x14ac:dyDescent="0.25">
      <c r="B7562" s="784">
        <f t="shared" si="353"/>
        <v>45697</v>
      </c>
      <c r="C7562" s="785">
        <v>22</v>
      </c>
      <c r="D7562" s="786">
        <f>IFERROR((INDEX(METADATA!$T$2:$T$20,MATCH(B7562,METADATA!$S$2:$S$20,0))),0)</f>
        <v>0</v>
      </c>
      <c r="E7562" s="785" t="str">
        <f t="shared" si="354"/>
        <v>LO</v>
      </c>
      <c r="F7562" s="786">
        <f>VLOOKUP(C7562,METADATA!$A$5:$H$29,IF(E7562="HI",2,IF(E7562="LO",6,10))+IF(D7562=1,2,IF(D7562=7,1,(IF(WEEKDAY(B7562)=1,2,IF(WEEKDAY(B7562)=7,1,0))))))</f>
        <v>3</v>
      </c>
      <c r="G7562" s="786">
        <f>VLOOKUP(C7562,METADATA!$J$5:$Q$29,IF(E7562="HI",2,IF(E7562="LO",6,10))+IF(D7562=1,2,IF(D7562=7,1,(IF(WEEKDAY(B7562)=1,2,IF(WEEKDAY(B7562)=7,1,0))))))</f>
        <v>3</v>
      </c>
      <c r="H7562" s="787">
        <v>8710.75</v>
      </c>
      <c r="I7562" s="788">
        <v>9571.2999877929688</v>
      </c>
      <c r="K7562" s="795">
        <v>0</v>
      </c>
      <c r="M7562" s="798">
        <f t="shared" si="355"/>
        <v>12941.674892332356</v>
      </c>
      <c r="N7562" s="303"/>
      <c r="S7562" s="786">
        <v>0</v>
      </c>
      <c r="T7562" s="781">
        <f>VLOOKUP(C7562,METADATA!$J$5:$Q$29,IF(E7562="HI",2,IF(E7562="LO",6,10))+IF(S7562=1,2,IF(D7562=7,1,(IF(WEEKDAY(B7562)=1,2,IF(WEEKDAY(B7562)=7,1,0))))))</f>
        <v>3</v>
      </c>
      <c r="U7562" s="781">
        <f>VLOOKUP(C7562,METADATA!$A$5:$H$29,IF(E7562="HI",2,IF(E7562="LO",6,10))+IF(S7562=1,2,IF(D7562=7,1,(IF(WEEKDAY(B7562)=1,2,IF(WEEKDAY(B7562)=7,1,0))))))</f>
        <v>3</v>
      </c>
    </row>
    <row r="7563" spans="2:21" ht="13.95" customHeight="1" x14ac:dyDescent="0.25">
      <c r="B7563" s="784">
        <f t="shared" si="353"/>
        <v>45697</v>
      </c>
      <c r="C7563" s="785">
        <v>23</v>
      </c>
      <c r="D7563" s="786">
        <f>IFERROR((INDEX(METADATA!$T$2:$T$20,MATCH(B7563,METADATA!$S$2:$S$20,0))),0)</f>
        <v>0</v>
      </c>
      <c r="E7563" s="785" t="str">
        <f t="shared" si="354"/>
        <v>LO</v>
      </c>
      <c r="F7563" s="786">
        <f>VLOOKUP(C7563,METADATA!$A$5:$H$29,IF(E7563="HI",2,IF(E7563="LO",6,10))+IF(D7563=1,2,IF(D7563=7,1,(IF(WEEKDAY(B7563)=1,2,IF(WEEKDAY(B7563)=7,1,0))))))</f>
        <v>3</v>
      </c>
      <c r="G7563" s="786">
        <f>VLOOKUP(C7563,METADATA!$J$5:$Q$29,IF(E7563="HI",2,IF(E7563="LO",6,10))+IF(D7563=1,2,IF(D7563=7,1,(IF(WEEKDAY(B7563)=1,2,IF(WEEKDAY(B7563)=7,1,0))))))</f>
        <v>3</v>
      </c>
      <c r="H7563" s="787">
        <v>7960</v>
      </c>
      <c r="I7563" s="788">
        <v>9531.7250366210938</v>
      </c>
      <c r="K7563" s="795">
        <v>0</v>
      </c>
      <c r="M7563" s="798">
        <f t="shared" si="355"/>
        <v>12418.348608963648</v>
      </c>
      <c r="N7563" s="303"/>
      <c r="S7563" s="786">
        <v>0</v>
      </c>
      <c r="T7563" s="781">
        <f>VLOOKUP(C7563,METADATA!$J$5:$Q$29,IF(E7563="HI",2,IF(E7563="LO",6,10))+IF(S7563=1,2,IF(D7563=7,1,(IF(WEEKDAY(B7563)=1,2,IF(WEEKDAY(B7563)=7,1,0))))))</f>
        <v>3</v>
      </c>
      <c r="U7563" s="781">
        <f>VLOOKUP(C7563,METADATA!$A$5:$H$29,IF(E7563="HI",2,IF(E7563="LO",6,10))+IF(S7563=1,2,IF(D7563=7,1,(IF(WEEKDAY(B7563)=1,2,IF(WEEKDAY(B7563)=7,1,0))))))</f>
        <v>3</v>
      </c>
    </row>
    <row r="7564" spans="2:21" ht="13.95" customHeight="1" x14ac:dyDescent="0.25">
      <c r="B7564" s="784">
        <f t="shared" si="353"/>
        <v>45698</v>
      </c>
      <c r="C7564" s="785">
        <v>0</v>
      </c>
      <c r="D7564" s="786">
        <f>IFERROR((INDEX(METADATA!$T$2:$T$20,MATCH(B7564,METADATA!$S$2:$S$20,0))),0)</f>
        <v>0</v>
      </c>
      <c r="E7564" s="785" t="str">
        <f t="shared" si="354"/>
        <v>LO</v>
      </c>
      <c r="F7564" s="786">
        <f>VLOOKUP(C7564,METADATA!$A$5:$H$29,IF(E7564="HI",2,IF(E7564="LO",6,10))+IF(D7564=1,2,IF(D7564=7,1,(IF(WEEKDAY(B7564)=1,2,IF(WEEKDAY(B7564)=7,1,0))))))</f>
        <v>3</v>
      </c>
      <c r="G7564" s="786">
        <f>VLOOKUP(C7564,METADATA!$J$5:$Q$29,IF(E7564="HI",2,IF(E7564="LO",6,10))+IF(D7564=1,2,IF(D7564=7,1,(IF(WEEKDAY(B7564)=1,2,IF(WEEKDAY(B7564)=7,1,0))))))</f>
        <v>3</v>
      </c>
      <c r="H7564" s="787">
        <v>7475.25</v>
      </c>
      <c r="I7564" s="788">
        <v>9566.0752563476563</v>
      </c>
      <c r="K7564" s="795">
        <v>0</v>
      </c>
      <c r="M7564" s="798">
        <f t="shared" si="355"/>
        <v>12140.393666294634</v>
      </c>
      <c r="N7564" s="303"/>
      <c r="S7564" s="786">
        <v>0</v>
      </c>
      <c r="T7564" s="781">
        <f>VLOOKUP(C7564,METADATA!$J$5:$Q$29,IF(E7564="HI",2,IF(E7564="LO",6,10))+IF(S7564=1,2,IF(D7564=7,1,(IF(WEEKDAY(B7564)=1,2,IF(WEEKDAY(B7564)=7,1,0))))))</f>
        <v>3</v>
      </c>
      <c r="U7564" s="781">
        <f>VLOOKUP(C7564,METADATA!$A$5:$H$29,IF(E7564="HI",2,IF(E7564="LO",6,10))+IF(S7564=1,2,IF(D7564=7,1,(IF(WEEKDAY(B7564)=1,2,IF(WEEKDAY(B7564)=7,1,0))))))</f>
        <v>3</v>
      </c>
    </row>
    <row r="7565" spans="2:21" ht="13.95" customHeight="1" x14ac:dyDescent="0.25">
      <c r="B7565" s="784">
        <f t="shared" si="353"/>
        <v>45698</v>
      </c>
      <c r="C7565" s="785">
        <v>1</v>
      </c>
      <c r="D7565" s="786">
        <f>IFERROR((INDEX(METADATA!$T$2:$T$20,MATCH(B7565,METADATA!$S$2:$S$20,0))),0)</f>
        <v>0</v>
      </c>
      <c r="E7565" s="785" t="str">
        <f t="shared" si="354"/>
        <v>LO</v>
      </c>
      <c r="F7565" s="786">
        <f>VLOOKUP(C7565,METADATA!$A$5:$H$29,IF(E7565="HI",2,IF(E7565="LO",6,10))+IF(D7565=1,2,IF(D7565=7,1,(IF(WEEKDAY(B7565)=1,2,IF(WEEKDAY(B7565)=7,1,0))))))</f>
        <v>3</v>
      </c>
      <c r="G7565" s="786">
        <f>VLOOKUP(C7565,METADATA!$J$5:$Q$29,IF(E7565="HI",2,IF(E7565="LO",6,10))+IF(D7565=1,2,IF(D7565=7,1,(IF(WEEKDAY(B7565)=1,2,IF(WEEKDAY(B7565)=7,1,0))))))</f>
        <v>3</v>
      </c>
      <c r="H7565" s="787">
        <v>7202.5</v>
      </c>
      <c r="I7565" s="788">
        <v>9395.4750366210938</v>
      </c>
      <c r="K7565" s="795">
        <v>0</v>
      </c>
      <c r="M7565" s="798">
        <f t="shared" si="355"/>
        <v>11838.536962554543</v>
      </c>
      <c r="N7565" s="303"/>
      <c r="S7565" s="786">
        <v>0</v>
      </c>
      <c r="T7565" s="781">
        <f>VLOOKUP(C7565,METADATA!$J$5:$Q$29,IF(E7565="HI",2,IF(E7565="LO",6,10))+IF(S7565=1,2,IF(D7565=7,1,(IF(WEEKDAY(B7565)=1,2,IF(WEEKDAY(B7565)=7,1,0))))))</f>
        <v>3</v>
      </c>
      <c r="U7565" s="781">
        <f>VLOOKUP(C7565,METADATA!$A$5:$H$29,IF(E7565="HI",2,IF(E7565="LO",6,10))+IF(S7565=1,2,IF(D7565=7,1,(IF(WEEKDAY(B7565)=1,2,IF(WEEKDAY(B7565)=7,1,0))))))</f>
        <v>3</v>
      </c>
    </row>
    <row r="7566" spans="2:21" ht="13.95" customHeight="1" x14ac:dyDescent="0.25">
      <c r="B7566" s="784">
        <f t="shared" si="353"/>
        <v>45698</v>
      </c>
      <c r="C7566" s="785">
        <v>2</v>
      </c>
      <c r="D7566" s="786">
        <f>IFERROR((INDEX(METADATA!$T$2:$T$20,MATCH(B7566,METADATA!$S$2:$S$20,0))),0)</f>
        <v>0</v>
      </c>
      <c r="E7566" s="785" t="str">
        <f t="shared" si="354"/>
        <v>LO</v>
      </c>
      <c r="F7566" s="786">
        <f>VLOOKUP(C7566,METADATA!$A$5:$H$29,IF(E7566="HI",2,IF(E7566="LO",6,10))+IF(D7566=1,2,IF(D7566=7,1,(IF(WEEKDAY(B7566)=1,2,IF(WEEKDAY(B7566)=7,1,0))))))</f>
        <v>3</v>
      </c>
      <c r="G7566" s="786">
        <f>VLOOKUP(C7566,METADATA!$J$5:$Q$29,IF(E7566="HI",2,IF(E7566="LO",6,10))+IF(D7566=1,2,IF(D7566=7,1,(IF(WEEKDAY(B7566)=1,2,IF(WEEKDAY(B7566)=7,1,0))))))</f>
        <v>3</v>
      </c>
      <c r="H7566" s="787">
        <v>7182.75</v>
      </c>
      <c r="I7566" s="788">
        <v>9330.5260620117188</v>
      </c>
      <c r="K7566" s="795">
        <v>0</v>
      </c>
      <c r="M7566" s="798">
        <f t="shared" si="355"/>
        <v>11774.999539549031</v>
      </c>
      <c r="N7566" s="303"/>
      <c r="S7566" s="786">
        <v>0</v>
      </c>
      <c r="T7566" s="781">
        <f>VLOOKUP(C7566,METADATA!$J$5:$Q$29,IF(E7566="HI",2,IF(E7566="LO",6,10))+IF(S7566=1,2,IF(D7566=7,1,(IF(WEEKDAY(B7566)=1,2,IF(WEEKDAY(B7566)=7,1,0))))))</f>
        <v>3</v>
      </c>
      <c r="U7566" s="781">
        <f>VLOOKUP(C7566,METADATA!$A$5:$H$29,IF(E7566="HI",2,IF(E7566="LO",6,10))+IF(S7566=1,2,IF(D7566=7,1,(IF(WEEKDAY(B7566)=1,2,IF(WEEKDAY(B7566)=7,1,0))))))</f>
        <v>3</v>
      </c>
    </row>
    <row r="7567" spans="2:21" ht="13.95" customHeight="1" x14ac:dyDescent="0.25">
      <c r="B7567" s="784">
        <f t="shared" si="353"/>
        <v>45698</v>
      </c>
      <c r="C7567" s="785">
        <v>3</v>
      </c>
      <c r="D7567" s="786">
        <f>IFERROR((INDEX(METADATA!$T$2:$T$20,MATCH(B7567,METADATA!$S$2:$S$20,0))),0)</f>
        <v>0</v>
      </c>
      <c r="E7567" s="785" t="str">
        <f t="shared" si="354"/>
        <v>LO</v>
      </c>
      <c r="F7567" s="786">
        <f>VLOOKUP(C7567,METADATA!$A$5:$H$29,IF(E7567="HI",2,IF(E7567="LO",6,10))+IF(D7567=1,2,IF(D7567=7,1,(IF(WEEKDAY(B7567)=1,2,IF(WEEKDAY(B7567)=7,1,0))))))</f>
        <v>3</v>
      </c>
      <c r="G7567" s="786">
        <f>VLOOKUP(C7567,METADATA!$J$5:$Q$29,IF(E7567="HI",2,IF(E7567="LO",6,10))+IF(D7567=1,2,IF(D7567=7,1,(IF(WEEKDAY(B7567)=1,2,IF(WEEKDAY(B7567)=7,1,0))))))</f>
        <v>3</v>
      </c>
      <c r="H7567" s="787">
        <v>7292.75</v>
      </c>
      <c r="I7567" s="788">
        <v>9294.6998291015625</v>
      </c>
      <c r="K7567" s="795">
        <v>0</v>
      </c>
      <c r="M7567" s="798">
        <f t="shared" si="355"/>
        <v>11814.213789990454</v>
      </c>
      <c r="N7567" s="303"/>
      <c r="S7567" s="786">
        <v>0</v>
      </c>
      <c r="T7567" s="781">
        <f>VLOOKUP(C7567,METADATA!$J$5:$Q$29,IF(E7567="HI",2,IF(E7567="LO",6,10))+IF(S7567=1,2,IF(D7567=7,1,(IF(WEEKDAY(B7567)=1,2,IF(WEEKDAY(B7567)=7,1,0))))))</f>
        <v>3</v>
      </c>
      <c r="U7567" s="781">
        <f>VLOOKUP(C7567,METADATA!$A$5:$H$29,IF(E7567="HI",2,IF(E7567="LO",6,10))+IF(S7567=1,2,IF(D7567=7,1,(IF(WEEKDAY(B7567)=1,2,IF(WEEKDAY(B7567)=7,1,0))))))</f>
        <v>3</v>
      </c>
    </row>
    <row r="7568" spans="2:21" ht="13.95" customHeight="1" x14ac:dyDescent="0.25">
      <c r="B7568" s="784">
        <f t="shared" si="353"/>
        <v>45698</v>
      </c>
      <c r="C7568" s="785">
        <v>4</v>
      </c>
      <c r="D7568" s="786">
        <f>IFERROR((INDEX(METADATA!$T$2:$T$20,MATCH(B7568,METADATA!$S$2:$S$20,0))),0)</f>
        <v>0</v>
      </c>
      <c r="E7568" s="785" t="str">
        <f t="shared" si="354"/>
        <v>LO</v>
      </c>
      <c r="F7568" s="786">
        <f>VLOOKUP(C7568,METADATA!$A$5:$H$29,IF(E7568="HI",2,IF(E7568="LO",6,10))+IF(D7568=1,2,IF(D7568=7,1,(IF(WEEKDAY(B7568)=1,2,IF(WEEKDAY(B7568)=7,1,0))))))</f>
        <v>3</v>
      </c>
      <c r="G7568" s="786">
        <f>VLOOKUP(C7568,METADATA!$J$5:$Q$29,IF(E7568="HI",2,IF(E7568="LO",6,10))+IF(D7568=1,2,IF(D7568=7,1,(IF(WEEKDAY(B7568)=1,2,IF(WEEKDAY(B7568)=7,1,0))))))</f>
        <v>3</v>
      </c>
      <c r="H7568" s="787">
        <v>7625.25</v>
      </c>
      <c r="I7568" s="788">
        <v>9374.275146484375</v>
      </c>
      <c r="K7568" s="795">
        <v>870.51250000000005</v>
      </c>
      <c r="M7568" s="798">
        <f t="shared" si="355"/>
        <v>12083.934462106894</v>
      </c>
      <c r="N7568" s="303"/>
      <c r="S7568" s="786">
        <v>0</v>
      </c>
      <c r="T7568" s="781">
        <f>VLOOKUP(C7568,METADATA!$J$5:$Q$29,IF(E7568="HI",2,IF(E7568="LO",6,10))+IF(S7568=1,2,IF(D7568=7,1,(IF(WEEKDAY(B7568)=1,2,IF(WEEKDAY(B7568)=7,1,0))))))</f>
        <v>3</v>
      </c>
      <c r="U7568" s="781">
        <f>VLOOKUP(C7568,METADATA!$A$5:$H$29,IF(E7568="HI",2,IF(E7568="LO",6,10))+IF(S7568=1,2,IF(D7568=7,1,(IF(WEEKDAY(B7568)=1,2,IF(WEEKDAY(B7568)=7,1,0))))))</f>
        <v>3</v>
      </c>
    </row>
    <row r="7569" spans="2:21" ht="13.95" customHeight="1" x14ac:dyDescent="0.25">
      <c r="B7569" s="784">
        <f t="shared" si="353"/>
        <v>45698</v>
      </c>
      <c r="C7569" s="785">
        <v>5</v>
      </c>
      <c r="D7569" s="786">
        <f>IFERROR((INDEX(METADATA!$T$2:$T$20,MATCH(B7569,METADATA!$S$2:$S$20,0))),0)</f>
        <v>0</v>
      </c>
      <c r="E7569" s="785" t="str">
        <f t="shared" si="354"/>
        <v>LO</v>
      </c>
      <c r="F7569" s="786">
        <f>VLOOKUP(C7569,METADATA!$A$5:$H$29,IF(E7569="HI",2,IF(E7569="LO",6,10))+IF(D7569=1,2,IF(D7569=7,1,(IF(WEEKDAY(B7569)=1,2,IF(WEEKDAY(B7569)=7,1,0))))))</f>
        <v>3</v>
      </c>
      <c r="G7569" s="786">
        <f>VLOOKUP(C7569,METADATA!$J$5:$Q$29,IF(E7569="HI",2,IF(E7569="LO",6,10))+IF(D7569=1,2,IF(D7569=7,1,(IF(WEEKDAY(B7569)=1,2,IF(WEEKDAY(B7569)=7,1,0))))))</f>
        <v>3</v>
      </c>
      <c r="H7569" s="787">
        <v>8090</v>
      </c>
      <c r="I7569" s="788">
        <v>9473.025146484375</v>
      </c>
      <c r="K7569" s="795">
        <v>865.8125</v>
      </c>
      <c r="M7569" s="798">
        <f t="shared" si="355"/>
        <v>12457.379556950384</v>
      </c>
      <c r="N7569" s="303"/>
      <c r="S7569" s="786">
        <v>0</v>
      </c>
      <c r="T7569" s="781">
        <f>VLOOKUP(C7569,METADATA!$J$5:$Q$29,IF(E7569="HI",2,IF(E7569="LO",6,10))+IF(S7569=1,2,IF(D7569=7,1,(IF(WEEKDAY(B7569)=1,2,IF(WEEKDAY(B7569)=7,1,0))))))</f>
        <v>3</v>
      </c>
      <c r="U7569" s="781">
        <f>VLOOKUP(C7569,METADATA!$A$5:$H$29,IF(E7569="HI",2,IF(E7569="LO",6,10))+IF(S7569=1,2,IF(D7569=7,1,(IF(WEEKDAY(B7569)=1,2,IF(WEEKDAY(B7569)=7,1,0))))))</f>
        <v>3</v>
      </c>
    </row>
    <row r="7570" spans="2:21" ht="13.95" customHeight="1" x14ac:dyDescent="0.25">
      <c r="B7570" s="784">
        <f t="shared" si="353"/>
        <v>45698</v>
      </c>
      <c r="C7570" s="785">
        <v>6</v>
      </c>
      <c r="D7570" s="786">
        <f>IFERROR((INDEX(METADATA!$T$2:$T$20,MATCH(B7570,METADATA!$S$2:$S$20,0))),0)</f>
        <v>0</v>
      </c>
      <c r="E7570" s="785" t="str">
        <f t="shared" si="354"/>
        <v>LO</v>
      </c>
      <c r="F7570" s="786">
        <f>VLOOKUP(C7570,METADATA!$A$5:$H$29,IF(E7570="HI",2,IF(E7570="LO",6,10))+IF(D7570=1,2,IF(D7570=7,1,(IF(WEEKDAY(B7570)=1,2,IF(WEEKDAY(B7570)=7,1,0))))))</f>
        <v>2</v>
      </c>
      <c r="G7570" s="786">
        <f>VLOOKUP(C7570,METADATA!$J$5:$Q$29,IF(E7570="HI",2,IF(E7570="LO",6,10))+IF(D7570=1,2,IF(D7570=7,1,(IF(WEEKDAY(B7570)=1,2,IF(WEEKDAY(B7570)=7,1,0))))))</f>
        <v>2</v>
      </c>
      <c r="H7570" s="787">
        <v>9352.25</v>
      </c>
      <c r="I7570" s="788">
        <v>8304.1000671386719</v>
      </c>
      <c r="K7570" s="795">
        <v>834.63750000000005</v>
      </c>
      <c r="M7570" s="798">
        <f t="shared" si="355"/>
        <v>12506.90441266553</v>
      </c>
      <c r="N7570" s="303"/>
      <c r="S7570" s="786">
        <v>0</v>
      </c>
      <c r="T7570" s="781">
        <f>VLOOKUP(C7570,METADATA!$J$5:$Q$29,IF(E7570="HI",2,IF(E7570="LO",6,10))+IF(S7570=1,2,IF(D7570=7,1,(IF(WEEKDAY(B7570)=1,2,IF(WEEKDAY(B7570)=7,1,0))))))</f>
        <v>2</v>
      </c>
      <c r="U7570" s="781">
        <f>VLOOKUP(C7570,METADATA!$A$5:$H$29,IF(E7570="HI",2,IF(E7570="LO",6,10))+IF(S7570=1,2,IF(D7570=7,1,(IF(WEEKDAY(B7570)=1,2,IF(WEEKDAY(B7570)=7,1,0))))))</f>
        <v>2</v>
      </c>
    </row>
    <row r="7571" spans="2:21" ht="13.95" customHeight="1" x14ac:dyDescent="0.25">
      <c r="B7571" s="784">
        <f t="shared" si="353"/>
        <v>45698</v>
      </c>
      <c r="C7571" s="785">
        <v>7</v>
      </c>
      <c r="D7571" s="786">
        <f>IFERROR((INDEX(METADATA!$T$2:$T$20,MATCH(B7571,METADATA!$S$2:$S$20,0))),0)</f>
        <v>0</v>
      </c>
      <c r="E7571" s="785" t="str">
        <f t="shared" si="354"/>
        <v>LO</v>
      </c>
      <c r="F7571" s="786">
        <f>VLOOKUP(C7571,METADATA!$A$5:$H$29,IF(E7571="HI",2,IF(E7571="LO",6,10))+IF(D7571=1,2,IF(D7571=7,1,(IF(WEEKDAY(B7571)=1,2,IF(WEEKDAY(B7571)=7,1,0))))))</f>
        <v>1</v>
      </c>
      <c r="G7571" s="786">
        <f>VLOOKUP(C7571,METADATA!$J$5:$Q$29,IF(E7571="HI",2,IF(E7571="LO",6,10))+IF(D7571=1,2,IF(D7571=7,1,(IF(WEEKDAY(B7571)=1,2,IF(WEEKDAY(B7571)=7,1,0))))))</f>
        <v>1</v>
      </c>
      <c r="H7571" s="787">
        <v>10586.5</v>
      </c>
      <c r="I7571" s="788">
        <v>6610.2374877929688</v>
      </c>
      <c r="K7571" s="795">
        <v>847.33749999999998</v>
      </c>
      <c r="M7571" s="798">
        <f t="shared" si="355"/>
        <v>12480.754059551991</v>
      </c>
      <c r="N7571" s="303"/>
      <c r="S7571" s="786">
        <v>0</v>
      </c>
      <c r="T7571" s="781">
        <f>VLOOKUP(C7571,METADATA!$J$5:$Q$29,IF(E7571="HI",2,IF(E7571="LO",6,10))+IF(S7571=1,2,IF(D7571=7,1,(IF(WEEKDAY(B7571)=1,2,IF(WEEKDAY(B7571)=7,1,0))))))</f>
        <v>1</v>
      </c>
      <c r="U7571" s="781">
        <f>VLOOKUP(C7571,METADATA!$A$5:$H$29,IF(E7571="HI",2,IF(E7571="LO",6,10))+IF(S7571=1,2,IF(D7571=7,1,(IF(WEEKDAY(B7571)=1,2,IF(WEEKDAY(B7571)=7,1,0))))))</f>
        <v>1</v>
      </c>
    </row>
    <row r="7572" spans="2:21" ht="13.95" customHeight="1" x14ac:dyDescent="0.25">
      <c r="B7572" s="784">
        <f t="shared" si="353"/>
        <v>45698</v>
      </c>
      <c r="C7572" s="785">
        <v>8</v>
      </c>
      <c r="D7572" s="786">
        <f>IFERROR((INDEX(METADATA!$T$2:$T$20,MATCH(B7572,METADATA!$S$2:$S$20,0))),0)</f>
        <v>0</v>
      </c>
      <c r="E7572" s="785" t="str">
        <f t="shared" si="354"/>
        <v>LO</v>
      </c>
      <c r="F7572" s="786">
        <f>VLOOKUP(C7572,METADATA!$A$5:$H$29,IF(E7572="HI",2,IF(E7572="LO",6,10))+IF(D7572=1,2,IF(D7572=7,1,(IF(WEEKDAY(B7572)=1,2,IF(WEEKDAY(B7572)=7,1,0))))))</f>
        <v>1</v>
      </c>
      <c r="G7572" s="786">
        <f>VLOOKUP(C7572,METADATA!$J$5:$Q$29,IF(E7572="HI",2,IF(E7572="LO",6,10))+IF(D7572=1,2,IF(D7572=7,1,(IF(WEEKDAY(B7572)=1,2,IF(WEEKDAY(B7572)=7,1,0))))))</f>
        <v>1</v>
      </c>
      <c r="H7572" s="787">
        <v>12023.5</v>
      </c>
      <c r="I7572" s="788">
        <v>8576.150146484375</v>
      </c>
      <c r="K7572" s="795">
        <v>851.61249999999995</v>
      </c>
      <c r="M7572" s="798">
        <f t="shared" si="355"/>
        <v>14768.713674015215</v>
      </c>
      <c r="N7572" s="303"/>
      <c r="S7572" s="786">
        <v>0</v>
      </c>
      <c r="T7572" s="781">
        <f>VLOOKUP(C7572,METADATA!$J$5:$Q$29,IF(E7572="HI",2,IF(E7572="LO",6,10))+IF(S7572=1,2,IF(D7572=7,1,(IF(WEEKDAY(B7572)=1,2,IF(WEEKDAY(B7572)=7,1,0))))))</f>
        <v>1</v>
      </c>
      <c r="U7572" s="781">
        <f>VLOOKUP(C7572,METADATA!$A$5:$H$29,IF(E7572="HI",2,IF(E7572="LO",6,10))+IF(S7572=1,2,IF(D7572=7,1,(IF(WEEKDAY(B7572)=1,2,IF(WEEKDAY(B7572)=7,1,0))))))</f>
        <v>1</v>
      </c>
    </row>
    <row r="7573" spans="2:21" ht="13.95" customHeight="1" x14ac:dyDescent="0.25">
      <c r="B7573" s="784">
        <f t="shared" si="353"/>
        <v>45698</v>
      </c>
      <c r="C7573" s="785">
        <v>9</v>
      </c>
      <c r="D7573" s="786">
        <f>IFERROR((INDEX(METADATA!$T$2:$T$20,MATCH(B7573,METADATA!$S$2:$S$20,0))),0)</f>
        <v>0</v>
      </c>
      <c r="E7573" s="785" t="str">
        <f t="shared" si="354"/>
        <v>LO</v>
      </c>
      <c r="F7573" s="786">
        <f>VLOOKUP(C7573,METADATA!$A$5:$H$29,IF(E7573="HI",2,IF(E7573="LO",6,10))+IF(D7573=1,2,IF(D7573=7,1,(IF(WEEKDAY(B7573)=1,2,IF(WEEKDAY(B7573)=7,1,0))))))</f>
        <v>2</v>
      </c>
      <c r="G7573" s="786">
        <f>VLOOKUP(C7573,METADATA!$J$5:$Q$29,IF(E7573="HI",2,IF(E7573="LO",6,10))+IF(D7573=1,2,IF(D7573=7,1,(IF(WEEKDAY(B7573)=1,2,IF(WEEKDAY(B7573)=7,1,0))))))</f>
        <v>1</v>
      </c>
      <c r="H7573" s="787">
        <v>12829</v>
      </c>
      <c r="I7573" s="788">
        <v>8912.4001159667969</v>
      </c>
      <c r="K7573" s="795">
        <v>856.5</v>
      </c>
      <c r="M7573" s="798">
        <f t="shared" si="355"/>
        <v>15620.951213901315</v>
      </c>
      <c r="N7573" s="303"/>
      <c r="S7573" s="786">
        <v>0</v>
      </c>
      <c r="T7573" s="781">
        <f>VLOOKUP(C7573,METADATA!$J$5:$Q$29,IF(E7573="HI",2,IF(E7573="LO",6,10))+IF(S7573=1,2,IF(D7573=7,1,(IF(WEEKDAY(B7573)=1,2,IF(WEEKDAY(B7573)=7,1,0))))))</f>
        <v>1</v>
      </c>
      <c r="U7573" s="781">
        <f>VLOOKUP(C7573,METADATA!$A$5:$H$29,IF(E7573="HI",2,IF(E7573="LO",6,10))+IF(S7573=1,2,IF(D7573=7,1,(IF(WEEKDAY(B7573)=1,2,IF(WEEKDAY(B7573)=7,1,0))))))</f>
        <v>2</v>
      </c>
    </row>
    <row r="7574" spans="2:21" ht="13.95" customHeight="1" x14ac:dyDescent="0.25">
      <c r="B7574" s="784">
        <f t="shared" si="353"/>
        <v>45698</v>
      </c>
      <c r="C7574" s="785">
        <v>10</v>
      </c>
      <c r="D7574" s="786">
        <f>IFERROR((INDEX(METADATA!$T$2:$T$20,MATCH(B7574,METADATA!$S$2:$S$20,0))),0)</f>
        <v>0</v>
      </c>
      <c r="E7574" s="785" t="str">
        <f t="shared" si="354"/>
        <v>LO</v>
      </c>
      <c r="F7574" s="786">
        <f>VLOOKUP(C7574,METADATA!$A$5:$H$29,IF(E7574="HI",2,IF(E7574="LO",6,10))+IF(D7574=1,2,IF(D7574=7,1,(IF(WEEKDAY(B7574)=1,2,IF(WEEKDAY(B7574)=7,1,0))))))</f>
        <v>2</v>
      </c>
      <c r="G7574" s="786">
        <f>VLOOKUP(C7574,METADATA!$J$5:$Q$29,IF(E7574="HI",2,IF(E7574="LO",6,10))+IF(D7574=1,2,IF(D7574=7,1,(IF(WEEKDAY(B7574)=1,2,IF(WEEKDAY(B7574)=7,1,0))))))</f>
        <v>2</v>
      </c>
      <c r="H7574" s="787">
        <v>13029</v>
      </c>
      <c r="I7574" s="788">
        <v>9086.425048828125</v>
      </c>
      <c r="K7574" s="795">
        <v>824.32500000000005</v>
      </c>
      <c r="M7574" s="798">
        <f t="shared" si="355"/>
        <v>15884.519544763423</v>
      </c>
      <c r="N7574" s="303"/>
      <c r="S7574" s="786">
        <v>0</v>
      </c>
      <c r="T7574" s="781">
        <f>VLOOKUP(C7574,METADATA!$J$5:$Q$29,IF(E7574="HI",2,IF(E7574="LO",6,10))+IF(S7574=1,2,IF(D7574=7,1,(IF(WEEKDAY(B7574)=1,2,IF(WEEKDAY(B7574)=7,1,0))))))</f>
        <v>2</v>
      </c>
      <c r="U7574" s="781">
        <f>VLOOKUP(C7574,METADATA!$A$5:$H$29,IF(E7574="HI",2,IF(E7574="LO",6,10))+IF(S7574=1,2,IF(D7574=7,1,(IF(WEEKDAY(B7574)=1,2,IF(WEEKDAY(B7574)=7,1,0))))))</f>
        <v>2</v>
      </c>
    </row>
    <row r="7575" spans="2:21" ht="13.95" customHeight="1" x14ac:dyDescent="0.25">
      <c r="B7575" s="784">
        <f t="shared" si="353"/>
        <v>45698</v>
      </c>
      <c r="C7575" s="785">
        <v>11</v>
      </c>
      <c r="D7575" s="786">
        <f>IFERROR((INDEX(METADATA!$T$2:$T$20,MATCH(B7575,METADATA!$S$2:$S$20,0))),0)</f>
        <v>0</v>
      </c>
      <c r="E7575" s="785" t="str">
        <f t="shared" si="354"/>
        <v>LO</v>
      </c>
      <c r="F7575" s="786">
        <f>VLOOKUP(C7575,METADATA!$A$5:$H$29,IF(E7575="HI",2,IF(E7575="LO",6,10))+IF(D7575=1,2,IF(D7575=7,1,(IF(WEEKDAY(B7575)=1,2,IF(WEEKDAY(B7575)=7,1,0))))))</f>
        <v>2</v>
      </c>
      <c r="G7575" s="786">
        <f>VLOOKUP(C7575,METADATA!$J$5:$Q$29,IF(E7575="HI",2,IF(E7575="LO",6,10))+IF(D7575=1,2,IF(D7575=7,1,(IF(WEEKDAY(B7575)=1,2,IF(WEEKDAY(B7575)=7,1,0))))))</f>
        <v>2</v>
      </c>
      <c r="H7575" s="787">
        <v>12986.75</v>
      </c>
      <c r="I7575" s="788">
        <v>9286.7750244140625</v>
      </c>
      <c r="K7575" s="795">
        <v>882.73749999999995</v>
      </c>
      <c r="M7575" s="798">
        <f t="shared" si="355"/>
        <v>15965.583795044289</v>
      </c>
      <c r="N7575" s="303"/>
      <c r="S7575" s="786">
        <v>0</v>
      </c>
      <c r="T7575" s="781">
        <f>VLOOKUP(C7575,METADATA!$J$5:$Q$29,IF(E7575="HI",2,IF(E7575="LO",6,10))+IF(S7575=1,2,IF(D7575=7,1,(IF(WEEKDAY(B7575)=1,2,IF(WEEKDAY(B7575)=7,1,0))))))</f>
        <v>2</v>
      </c>
      <c r="U7575" s="781">
        <f>VLOOKUP(C7575,METADATA!$A$5:$H$29,IF(E7575="HI",2,IF(E7575="LO",6,10))+IF(S7575=1,2,IF(D7575=7,1,(IF(WEEKDAY(B7575)=1,2,IF(WEEKDAY(B7575)=7,1,0))))))</f>
        <v>2</v>
      </c>
    </row>
    <row r="7576" spans="2:21" ht="13.95" customHeight="1" x14ac:dyDescent="0.25">
      <c r="B7576" s="784">
        <f t="shared" si="353"/>
        <v>45698</v>
      </c>
      <c r="C7576" s="785">
        <v>12</v>
      </c>
      <c r="D7576" s="786">
        <f>IFERROR((INDEX(METADATA!$T$2:$T$20,MATCH(B7576,METADATA!$S$2:$S$20,0))),0)</f>
        <v>0</v>
      </c>
      <c r="E7576" s="785" t="str">
        <f t="shared" si="354"/>
        <v>LO</v>
      </c>
      <c r="F7576" s="786">
        <f>VLOOKUP(C7576,METADATA!$A$5:$H$29,IF(E7576="HI",2,IF(E7576="LO",6,10))+IF(D7576=1,2,IF(D7576=7,1,(IF(WEEKDAY(B7576)=1,2,IF(WEEKDAY(B7576)=7,1,0))))))</f>
        <v>2</v>
      </c>
      <c r="G7576" s="786">
        <f>VLOOKUP(C7576,METADATA!$J$5:$Q$29,IF(E7576="HI",2,IF(E7576="LO",6,10))+IF(D7576=1,2,IF(D7576=7,1,(IF(WEEKDAY(B7576)=1,2,IF(WEEKDAY(B7576)=7,1,0))))))</f>
        <v>2</v>
      </c>
      <c r="H7576" s="787">
        <v>12974.75</v>
      </c>
      <c r="I7576" s="788">
        <v>9534.2250366210938</v>
      </c>
      <c r="K7576" s="795">
        <v>909.3125</v>
      </c>
      <c r="M7576" s="798">
        <f t="shared" si="355"/>
        <v>16101.105074231162</v>
      </c>
      <c r="N7576" s="303"/>
      <c r="S7576" s="786">
        <v>0</v>
      </c>
      <c r="T7576" s="781">
        <f>VLOOKUP(C7576,METADATA!$J$5:$Q$29,IF(E7576="HI",2,IF(E7576="LO",6,10))+IF(S7576=1,2,IF(D7576=7,1,(IF(WEEKDAY(B7576)=1,2,IF(WEEKDAY(B7576)=7,1,0))))))</f>
        <v>2</v>
      </c>
      <c r="U7576" s="781">
        <f>VLOOKUP(C7576,METADATA!$A$5:$H$29,IF(E7576="HI",2,IF(E7576="LO",6,10))+IF(S7576=1,2,IF(D7576=7,1,(IF(WEEKDAY(B7576)=1,2,IF(WEEKDAY(B7576)=7,1,0))))))</f>
        <v>2</v>
      </c>
    </row>
    <row r="7577" spans="2:21" ht="13.95" customHeight="1" x14ac:dyDescent="0.25">
      <c r="B7577" s="784">
        <f t="shared" si="353"/>
        <v>45698</v>
      </c>
      <c r="C7577" s="785">
        <v>13</v>
      </c>
      <c r="D7577" s="786">
        <f>IFERROR((INDEX(METADATA!$T$2:$T$20,MATCH(B7577,METADATA!$S$2:$S$20,0))),0)</f>
        <v>0</v>
      </c>
      <c r="E7577" s="785" t="str">
        <f t="shared" si="354"/>
        <v>LO</v>
      </c>
      <c r="F7577" s="786">
        <f>VLOOKUP(C7577,METADATA!$A$5:$H$29,IF(E7577="HI",2,IF(E7577="LO",6,10))+IF(D7577=1,2,IF(D7577=7,1,(IF(WEEKDAY(B7577)=1,2,IF(WEEKDAY(B7577)=7,1,0))))))</f>
        <v>2</v>
      </c>
      <c r="G7577" s="786">
        <f>VLOOKUP(C7577,METADATA!$J$5:$Q$29,IF(E7577="HI",2,IF(E7577="LO",6,10))+IF(D7577=1,2,IF(D7577=7,1,(IF(WEEKDAY(B7577)=1,2,IF(WEEKDAY(B7577)=7,1,0))))))</f>
        <v>2</v>
      </c>
      <c r="H7577" s="787">
        <v>12730.25</v>
      </c>
      <c r="I7577" s="788">
        <v>9546.0498046875</v>
      </c>
      <c r="K7577" s="795">
        <v>905.6</v>
      </c>
      <c r="M7577" s="798">
        <f t="shared" si="355"/>
        <v>15911.829936750652</v>
      </c>
      <c r="N7577" s="303"/>
      <c r="S7577" s="786">
        <v>0</v>
      </c>
      <c r="T7577" s="781">
        <f>VLOOKUP(C7577,METADATA!$J$5:$Q$29,IF(E7577="HI",2,IF(E7577="LO",6,10))+IF(S7577=1,2,IF(D7577=7,1,(IF(WEEKDAY(B7577)=1,2,IF(WEEKDAY(B7577)=7,1,0))))))</f>
        <v>2</v>
      </c>
      <c r="U7577" s="781">
        <f>VLOOKUP(C7577,METADATA!$A$5:$H$29,IF(E7577="HI",2,IF(E7577="LO",6,10))+IF(S7577=1,2,IF(D7577=7,1,(IF(WEEKDAY(B7577)=1,2,IF(WEEKDAY(B7577)=7,1,0))))))</f>
        <v>2</v>
      </c>
    </row>
    <row r="7578" spans="2:21" ht="13.95" customHeight="1" x14ac:dyDescent="0.25">
      <c r="B7578" s="784">
        <f t="shared" si="353"/>
        <v>45698</v>
      </c>
      <c r="C7578" s="785">
        <v>14</v>
      </c>
      <c r="D7578" s="786">
        <f>IFERROR((INDEX(METADATA!$T$2:$T$20,MATCH(B7578,METADATA!$S$2:$S$20,0))),0)</f>
        <v>0</v>
      </c>
      <c r="E7578" s="785" t="str">
        <f t="shared" si="354"/>
        <v>LO</v>
      </c>
      <c r="F7578" s="786">
        <f>VLOOKUP(C7578,METADATA!$A$5:$H$29,IF(E7578="HI",2,IF(E7578="LO",6,10))+IF(D7578=1,2,IF(D7578=7,1,(IF(WEEKDAY(B7578)=1,2,IF(WEEKDAY(B7578)=7,1,0))))))</f>
        <v>2</v>
      </c>
      <c r="G7578" s="786">
        <f>VLOOKUP(C7578,METADATA!$J$5:$Q$29,IF(E7578="HI",2,IF(E7578="LO",6,10))+IF(D7578=1,2,IF(D7578=7,1,(IF(WEEKDAY(B7578)=1,2,IF(WEEKDAY(B7578)=7,1,0))))))</f>
        <v>2</v>
      </c>
      <c r="H7578" s="787">
        <v>12649.25</v>
      </c>
      <c r="I7578" s="788">
        <v>9508.8250122070313</v>
      </c>
      <c r="K7578" s="795">
        <v>913.98749999999995</v>
      </c>
      <c r="M7578" s="798">
        <f t="shared" si="355"/>
        <v>15824.704694725713</v>
      </c>
      <c r="N7578" s="303"/>
      <c r="S7578" s="786">
        <v>0</v>
      </c>
      <c r="T7578" s="781">
        <f>VLOOKUP(C7578,METADATA!$J$5:$Q$29,IF(E7578="HI",2,IF(E7578="LO",6,10))+IF(S7578=1,2,IF(D7578=7,1,(IF(WEEKDAY(B7578)=1,2,IF(WEEKDAY(B7578)=7,1,0))))))</f>
        <v>2</v>
      </c>
      <c r="U7578" s="781">
        <f>VLOOKUP(C7578,METADATA!$A$5:$H$29,IF(E7578="HI",2,IF(E7578="LO",6,10))+IF(S7578=1,2,IF(D7578=7,1,(IF(WEEKDAY(B7578)=1,2,IF(WEEKDAY(B7578)=7,1,0))))))</f>
        <v>2</v>
      </c>
    </row>
    <row r="7579" spans="2:21" ht="13.95" customHeight="1" x14ac:dyDescent="0.25">
      <c r="B7579" s="784">
        <f t="shared" si="353"/>
        <v>45698</v>
      </c>
      <c r="C7579" s="785">
        <v>15</v>
      </c>
      <c r="D7579" s="786">
        <f>IFERROR((INDEX(METADATA!$T$2:$T$20,MATCH(B7579,METADATA!$S$2:$S$20,0))),0)</f>
        <v>0</v>
      </c>
      <c r="E7579" s="785" t="str">
        <f t="shared" si="354"/>
        <v>LO</v>
      </c>
      <c r="F7579" s="786">
        <f>VLOOKUP(C7579,METADATA!$A$5:$H$29,IF(E7579="HI",2,IF(E7579="LO",6,10))+IF(D7579=1,2,IF(D7579=7,1,(IF(WEEKDAY(B7579)=1,2,IF(WEEKDAY(B7579)=7,1,0))))))</f>
        <v>2</v>
      </c>
      <c r="G7579" s="786">
        <f>VLOOKUP(C7579,METADATA!$J$5:$Q$29,IF(E7579="HI",2,IF(E7579="LO",6,10))+IF(D7579=1,2,IF(D7579=7,1,(IF(WEEKDAY(B7579)=1,2,IF(WEEKDAY(B7579)=7,1,0))))))</f>
        <v>2</v>
      </c>
      <c r="H7579" s="787">
        <v>12741</v>
      </c>
      <c r="I7579" s="788">
        <v>9457.1001586914063</v>
      </c>
      <c r="K7579" s="795">
        <v>902.26250000000005</v>
      </c>
      <c r="M7579" s="798">
        <f t="shared" si="355"/>
        <v>15867.256360553358</v>
      </c>
      <c r="N7579" s="303"/>
      <c r="S7579" s="786">
        <v>0</v>
      </c>
      <c r="T7579" s="781">
        <f>VLOOKUP(C7579,METADATA!$J$5:$Q$29,IF(E7579="HI",2,IF(E7579="LO",6,10))+IF(S7579=1,2,IF(D7579=7,1,(IF(WEEKDAY(B7579)=1,2,IF(WEEKDAY(B7579)=7,1,0))))))</f>
        <v>2</v>
      </c>
      <c r="U7579" s="781">
        <f>VLOOKUP(C7579,METADATA!$A$5:$H$29,IF(E7579="HI",2,IF(E7579="LO",6,10))+IF(S7579=1,2,IF(D7579=7,1,(IF(WEEKDAY(B7579)=1,2,IF(WEEKDAY(B7579)=7,1,0))))))</f>
        <v>2</v>
      </c>
    </row>
    <row r="7580" spans="2:21" ht="13.95" customHeight="1" x14ac:dyDescent="0.25">
      <c r="B7580" s="784">
        <f t="shared" ref="B7580:B7643" si="356">B7556+1</f>
        <v>45698</v>
      </c>
      <c r="C7580" s="785">
        <v>16</v>
      </c>
      <c r="D7580" s="786">
        <f>IFERROR((INDEX(METADATA!$T$2:$T$20,MATCH(B7580,METADATA!$S$2:$S$20,0))),0)</f>
        <v>0</v>
      </c>
      <c r="E7580" s="785" t="str">
        <f t="shared" si="354"/>
        <v>LO</v>
      </c>
      <c r="F7580" s="786">
        <f>VLOOKUP(C7580,METADATA!$A$5:$H$29,IF(E7580="HI",2,IF(E7580="LO",6,10))+IF(D7580=1,2,IF(D7580=7,1,(IF(WEEKDAY(B7580)=1,2,IF(WEEKDAY(B7580)=7,1,0))))))</f>
        <v>2</v>
      </c>
      <c r="G7580" s="786">
        <f>VLOOKUP(C7580,METADATA!$J$5:$Q$29,IF(E7580="HI",2,IF(E7580="LO",6,10))+IF(D7580=1,2,IF(D7580=7,1,(IF(WEEKDAY(B7580)=1,2,IF(WEEKDAY(B7580)=7,1,0))))))</f>
        <v>2</v>
      </c>
      <c r="H7580" s="787">
        <v>13310.75</v>
      </c>
      <c r="I7580" s="788">
        <v>9546.39990234375</v>
      </c>
      <c r="K7580" s="795">
        <v>933.76250000000005</v>
      </c>
      <c r="M7580" s="798">
        <f t="shared" si="355"/>
        <v>16380.165342815339</v>
      </c>
      <c r="N7580" s="303"/>
      <c r="S7580" s="786">
        <v>0</v>
      </c>
      <c r="T7580" s="781">
        <f>VLOOKUP(C7580,METADATA!$J$5:$Q$29,IF(E7580="HI",2,IF(E7580="LO",6,10))+IF(S7580=1,2,IF(D7580=7,1,(IF(WEEKDAY(B7580)=1,2,IF(WEEKDAY(B7580)=7,1,0))))))</f>
        <v>2</v>
      </c>
      <c r="U7580" s="781">
        <f>VLOOKUP(C7580,METADATA!$A$5:$H$29,IF(E7580="HI",2,IF(E7580="LO",6,10))+IF(S7580=1,2,IF(D7580=7,1,(IF(WEEKDAY(B7580)=1,2,IF(WEEKDAY(B7580)=7,1,0))))))</f>
        <v>2</v>
      </c>
    </row>
    <row r="7581" spans="2:21" ht="13.95" customHeight="1" x14ac:dyDescent="0.25">
      <c r="B7581" s="784">
        <f t="shared" si="356"/>
        <v>45698</v>
      </c>
      <c r="C7581" s="785">
        <v>17</v>
      </c>
      <c r="D7581" s="786">
        <f>IFERROR((INDEX(METADATA!$T$2:$T$20,MATCH(B7581,METADATA!$S$2:$S$20,0))),0)</f>
        <v>0</v>
      </c>
      <c r="E7581" s="785" t="str">
        <f t="shared" si="354"/>
        <v>LO</v>
      </c>
      <c r="F7581" s="786">
        <f>VLOOKUP(C7581,METADATA!$A$5:$H$29,IF(E7581="HI",2,IF(E7581="LO",6,10))+IF(D7581=1,2,IF(D7581=7,1,(IF(WEEKDAY(B7581)=1,2,IF(WEEKDAY(B7581)=7,1,0))))))</f>
        <v>2</v>
      </c>
      <c r="G7581" s="786">
        <f>VLOOKUP(C7581,METADATA!$J$5:$Q$29,IF(E7581="HI",2,IF(E7581="LO",6,10))+IF(D7581=1,2,IF(D7581=7,1,(IF(WEEKDAY(B7581)=1,2,IF(WEEKDAY(B7581)=7,1,0))))))</f>
        <v>2</v>
      </c>
      <c r="H7581" s="787">
        <v>14212.25</v>
      </c>
      <c r="I7581" s="788">
        <v>9768.9000244140625</v>
      </c>
      <c r="K7581" s="795">
        <v>0</v>
      </c>
      <c r="M7581" s="798">
        <f t="shared" si="355"/>
        <v>17245.853349414087</v>
      </c>
      <c r="N7581" s="303"/>
      <c r="S7581" s="786">
        <v>0</v>
      </c>
      <c r="T7581" s="781">
        <f>VLOOKUP(C7581,METADATA!$J$5:$Q$29,IF(E7581="HI",2,IF(E7581="LO",6,10))+IF(S7581=1,2,IF(D7581=7,1,(IF(WEEKDAY(B7581)=1,2,IF(WEEKDAY(B7581)=7,1,0))))))</f>
        <v>2</v>
      </c>
      <c r="U7581" s="781">
        <f>VLOOKUP(C7581,METADATA!$A$5:$H$29,IF(E7581="HI",2,IF(E7581="LO",6,10))+IF(S7581=1,2,IF(D7581=7,1,(IF(WEEKDAY(B7581)=1,2,IF(WEEKDAY(B7581)=7,1,0))))))</f>
        <v>2</v>
      </c>
    </row>
    <row r="7582" spans="2:21" ht="13.95" customHeight="1" x14ac:dyDescent="0.25">
      <c r="B7582" s="784">
        <f t="shared" si="356"/>
        <v>45698</v>
      </c>
      <c r="C7582" s="785">
        <v>18</v>
      </c>
      <c r="D7582" s="786">
        <f>IFERROR((INDEX(METADATA!$T$2:$T$20,MATCH(B7582,METADATA!$S$2:$S$20,0))),0)</f>
        <v>0</v>
      </c>
      <c r="E7582" s="785" t="str">
        <f t="shared" si="354"/>
        <v>LO</v>
      </c>
      <c r="F7582" s="786">
        <f>VLOOKUP(C7582,METADATA!$A$5:$H$29,IF(E7582="HI",2,IF(E7582="LO",6,10))+IF(D7582=1,2,IF(D7582=7,1,(IF(WEEKDAY(B7582)=1,2,IF(WEEKDAY(B7582)=7,1,0))))))</f>
        <v>1</v>
      </c>
      <c r="G7582" s="786">
        <f>VLOOKUP(C7582,METADATA!$J$5:$Q$29,IF(E7582="HI",2,IF(E7582="LO",6,10))+IF(D7582=1,2,IF(D7582=7,1,(IF(WEEKDAY(B7582)=1,2,IF(WEEKDAY(B7582)=7,1,0))))))</f>
        <v>1</v>
      </c>
      <c r="H7582" s="787">
        <v>14787.75</v>
      </c>
      <c r="I7582" s="788">
        <v>9612.8499145507813</v>
      </c>
      <c r="K7582" s="795">
        <v>0</v>
      </c>
      <c r="M7582" s="798">
        <f t="shared" si="355"/>
        <v>17637.585819555323</v>
      </c>
      <c r="N7582" s="303"/>
      <c r="S7582" s="786">
        <v>0</v>
      </c>
      <c r="T7582" s="781">
        <f>VLOOKUP(C7582,METADATA!$J$5:$Q$29,IF(E7582="HI",2,IF(E7582="LO",6,10))+IF(S7582=1,2,IF(D7582=7,1,(IF(WEEKDAY(B7582)=1,2,IF(WEEKDAY(B7582)=7,1,0))))))</f>
        <v>1</v>
      </c>
      <c r="U7582" s="781">
        <f>VLOOKUP(C7582,METADATA!$A$5:$H$29,IF(E7582="HI",2,IF(E7582="LO",6,10))+IF(S7582=1,2,IF(D7582=7,1,(IF(WEEKDAY(B7582)=1,2,IF(WEEKDAY(B7582)=7,1,0))))))</f>
        <v>1</v>
      </c>
    </row>
    <row r="7583" spans="2:21" ht="13.95" customHeight="1" x14ac:dyDescent="0.25">
      <c r="B7583" s="784">
        <f t="shared" si="356"/>
        <v>45698</v>
      </c>
      <c r="C7583" s="785">
        <v>19</v>
      </c>
      <c r="D7583" s="786">
        <f>IFERROR((INDEX(METADATA!$T$2:$T$20,MATCH(B7583,METADATA!$S$2:$S$20,0))),0)</f>
        <v>0</v>
      </c>
      <c r="E7583" s="785" t="str">
        <f t="shared" si="354"/>
        <v>LO</v>
      </c>
      <c r="F7583" s="786">
        <f>VLOOKUP(C7583,METADATA!$A$5:$H$29,IF(E7583="HI",2,IF(E7583="LO",6,10))+IF(D7583=1,2,IF(D7583=7,1,(IF(WEEKDAY(B7583)=1,2,IF(WEEKDAY(B7583)=7,1,0))))))</f>
        <v>1</v>
      </c>
      <c r="G7583" s="786">
        <f>VLOOKUP(C7583,METADATA!$J$5:$Q$29,IF(E7583="HI",2,IF(E7583="LO",6,10))+IF(D7583=1,2,IF(D7583=7,1,(IF(WEEKDAY(B7583)=1,2,IF(WEEKDAY(B7583)=7,1,0))))))</f>
        <v>1</v>
      </c>
      <c r="H7583" s="787">
        <v>13369.25</v>
      </c>
      <c r="I7583" s="788">
        <v>9535.2750244140625</v>
      </c>
      <c r="K7583" s="795">
        <v>0</v>
      </c>
      <c r="M7583" s="798">
        <f t="shared" si="355"/>
        <v>16421.276300997881</v>
      </c>
      <c r="N7583" s="303"/>
      <c r="S7583" s="786">
        <v>0</v>
      </c>
      <c r="T7583" s="781">
        <f>VLOOKUP(C7583,METADATA!$J$5:$Q$29,IF(E7583="HI",2,IF(E7583="LO",6,10))+IF(S7583=1,2,IF(D7583=7,1,(IF(WEEKDAY(B7583)=1,2,IF(WEEKDAY(B7583)=7,1,0))))))</f>
        <v>1</v>
      </c>
      <c r="U7583" s="781">
        <f>VLOOKUP(C7583,METADATA!$A$5:$H$29,IF(E7583="HI",2,IF(E7583="LO",6,10))+IF(S7583=1,2,IF(D7583=7,1,(IF(WEEKDAY(B7583)=1,2,IF(WEEKDAY(B7583)=7,1,0))))))</f>
        <v>1</v>
      </c>
    </row>
    <row r="7584" spans="2:21" ht="13.95" customHeight="1" x14ac:dyDescent="0.25">
      <c r="B7584" s="784">
        <f t="shared" si="356"/>
        <v>45698</v>
      </c>
      <c r="C7584" s="785">
        <v>20</v>
      </c>
      <c r="D7584" s="786">
        <f>IFERROR((INDEX(METADATA!$T$2:$T$20,MATCH(B7584,METADATA!$S$2:$S$20,0))),0)</f>
        <v>0</v>
      </c>
      <c r="E7584" s="785" t="str">
        <f t="shared" si="354"/>
        <v>LO</v>
      </c>
      <c r="F7584" s="786">
        <f>VLOOKUP(C7584,METADATA!$A$5:$H$29,IF(E7584="HI",2,IF(E7584="LO",6,10))+IF(D7584=1,2,IF(D7584=7,1,(IF(WEEKDAY(B7584)=1,2,IF(WEEKDAY(B7584)=7,1,0))))))</f>
        <v>1</v>
      </c>
      <c r="G7584" s="786">
        <f>VLOOKUP(C7584,METADATA!$J$5:$Q$29,IF(E7584="HI",2,IF(E7584="LO",6,10))+IF(D7584=1,2,IF(D7584=7,1,(IF(WEEKDAY(B7584)=1,2,IF(WEEKDAY(B7584)=7,1,0))))))</f>
        <v>2</v>
      </c>
      <c r="H7584" s="787">
        <v>11883.75</v>
      </c>
      <c r="I7584" s="788">
        <v>9549.5999755859375</v>
      </c>
      <c r="K7584" s="795">
        <v>0</v>
      </c>
      <c r="M7584" s="798">
        <f t="shared" si="355"/>
        <v>15245.273817029687</v>
      </c>
      <c r="N7584" s="303"/>
      <c r="S7584" s="786">
        <v>0</v>
      </c>
      <c r="T7584" s="781">
        <f>VLOOKUP(C7584,METADATA!$J$5:$Q$29,IF(E7584="HI",2,IF(E7584="LO",6,10))+IF(S7584=1,2,IF(D7584=7,1,(IF(WEEKDAY(B7584)=1,2,IF(WEEKDAY(B7584)=7,1,0))))))</f>
        <v>2</v>
      </c>
      <c r="U7584" s="781">
        <f>VLOOKUP(C7584,METADATA!$A$5:$H$29,IF(E7584="HI",2,IF(E7584="LO",6,10))+IF(S7584=1,2,IF(D7584=7,1,(IF(WEEKDAY(B7584)=1,2,IF(WEEKDAY(B7584)=7,1,0))))))</f>
        <v>1</v>
      </c>
    </row>
    <row r="7585" spans="2:21" ht="13.95" customHeight="1" x14ac:dyDescent="0.25">
      <c r="B7585" s="784">
        <f t="shared" si="356"/>
        <v>45698</v>
      </c>
      <c r="C7585" s="785">
        <v>21</v>
      </c>
      <c r="D7585" s="786">
        <f>IFERROR((INDEX(METADATA!$T$2:$T$20,MATCH(B7585,METADATA!$S$2:$S$20,0))),0)</f>
        <v>0</v>
      </c>
      <c r="E7585" s="785" t="str">
        <f t="shared" si="354"/>
        <v>LO</v>
      </c>
      <c r="F7585" s="786">
        <f>VLOOKUP(C7585,METADATA!$A$5:$H$29,IF(E7585="HI",2,IF(E7585="LO",6,10))+IF(D7585=1,2,IF(D7585=7,1,(IF(WEEKDAY(B7585)=1,2,IF(WEEKDAY(B7585)=7,1,0))))))</f>
        <v>2</v>
      </c>
      <c r="G7585" s="786">
        <f>VLOOKUP(C7585,METADATA!$J$5:$Q$29,IF(E7585="HI",2,IF(E7585="LO",6,10))+IF(D7585=1,2,IF(D7585=7,1,(IF(WEEKDAY(B7585)=1,2,IF(WEEKDAY(B7585)=7,1,0))))))</f>
        <v>2</v>
      </c>
      <c r="H7585" s="787">
        <v>10561.5</v>
      </c>
      <c r="I7585" s="788">
        <v>9608.1500244140625</v>
      </c>
      <c r="K7585" s="795">
        <v>0</v>
      </c>
      <c r="M7585" s="798">
        <f t="shared" si="355"/>
        <v>14278.01909025366</v>
      </c>
      <c r="N7585" s="303"/>
      <c r="S7585" s="786">
        <v>0</v>
      </c>
      <c r="T7585" s="781">
        <f>VLOOKUP(C7585,METADATA!$J$5:$Q$29,IF(E7585="HI",2,IF(E7585="LO",6,10))+IF(S7585=1,2,IF(D7585=7,1,(IF(WEEKDAY(B7585)=1,2,IF(WEEKDAY(B7585)=7,1,0))))))</f>
        <v>2</v>
      </c>
      <c r="U7585" s="781">
        <f>VLOOKUP(C7585,METADATA!$A$5:$H$29,IF(E7585="HI",2,IF(E7585="LO",6,10))+IF(S7585=1,2,IF(D7585=7,1,(IF(WEEKDAY(B7585)=1,2,IF(WEEKDAY(B7585)=7,1,0))))))</f>
        <v>2</v>
      </c>
    </row>
    <row r="7586" spans="2:21" ht="13.95" customHeight="1" x14ac:dyDescent="0.25">
      <c r="B7586" s="784">
        <f t="shared" si="356"/>
        <v>45698</v>
      </c>
      <c r="C7586" s="785">
        <v>22</v>
      </c>
      <c r="D7586" s="786">
        <f>IFERROR((INDEX(METADATA!$T$2:$T$20,MATCH(B7586,METADATA!$S$2:$S$20,0))),0)</f>
        <v>0</v>
      </c>
      <c r="E7586" s="785" t="str">
        <f t="shared" si="354"/>
        <v>LO</v>
      </c>
      <c r="F7586" s="786">
        <f>VLOOKUP(C7586,METADATA!$A$5:$H$29,IF(E7586="HI",2,IF(E7586="LO",6,10))+IF(D7586=1,2,IF(D7586=7,1,(IF(WEEKDAY(B7586)=1,2,IF(WEEKDAY(B7586)=7,1,0))))))</f>
        <v>3</v>
      </c>
      <c r="G7586" s="786">
        <f>VLOOKUP(C7586,METADATA!$J$5:$Q$29,IF(E7586="HI",2,IF(E7586="LO",6,10))+IF(D7586=1,2,IF(D7586=7,1,(IF(WEEKDAY(B7586)=1,2,IF(WEEKDAY(B7586)=7,1,0))))))</f>
        <v>3</v>
      </c>
      <c r="H7586" s="787">
        <v>9457</v>
      </c>
      <c r="I7586" s="788">
        <v>9708.9251098632813</v>
      </c>
      <c r="K7586" s="795">
        <v>0</v>
      </c>
      <c r="M7586" s="798">
        <f t="shared" si="355"/>
        <v>13553.526323025078</v>
      </c>
      <c r="N7586" s="303"/>
      <c r="S7586" s="786">
        <v>0</v>
      </c>
      <c r="T7586" s="781">
        <f>VLOOKUP(C7586,METADATA!$J$5:$Q$29,IF(E7586="HI",2,IF(E7586="LO",6,10))+IF(S7586=1,2,IF(D7586=7,1,(IF(WEEKDAY(B7586)=1,2,IF(WEEKDAY(B7586)=7,1,0))))))</f>
        <v>3</v>
      </c>
      <c r="U7586" s="781">
        <f>VLOOKUP(C7586,METADATA!$A$5:$H$29,IF(E7586="HI",2,IF(E7586="LO",6,10))+IF(S7586=1,2,IF(D7586=7,1,(IF(WEEKDAY(B7586)=1,2,IF(WEEKDAY(B7586)=7,1,0))))))</f>
        <v>3</v>
      </c>
    </row>
    <row r="7587" spans="2:21" ht="13.95" customHeight="1" x14ac:dyDescent="0.25">
      <c r="B7587" s="784">
        <f t="shared" si="356"/>
        <v>45698</v>
      </c>
      <c r="C7587" s="785">
        <v>23</v>
      </c>
      <c r="D7587" s="786">
        <f>IFERROR((INDEX(METADATA!$T$2:$T$20,MATCH(B7587,METADATA!$S$2:$S$20,0))),0)</f>
        <v>0</v>
      </c>
      <c r="E7587" s="785" t="str">
        <f t="shared" si="354"/>
        <v>LO</v>
      </c>
      <c r="F7587" s="786">
        <f>VLOOKUP(C7587,METADATA!$A$5:$H$29,IF(E7587="HI",2,IF(E7587="LO",6,10))+IF(D7587=1,2,IF(D7587=7,1,(IF(WEEKDAY(B7587)=1,2,IF(WEEKDAY(B7587)=7,1,0))))))</f>
        <v>3</v>
      </c>
      <c r="G7587" s="786">
        <f>VLOOKUP(C7587,METADATA!$J$5:$Q$29,IF(E7587="HI",2,IF(E7587="LO",6,10))+IF(D7587=1,2,IF(D7587=7,1,(IF(WEEKDAY(B7587)=1,2,IF(WEEKDAY(B7587)=7,1,0))))))</f>
        <v>3</v>
      </c>
      <c r="H7587" s="787">
        <v>8501.25</v>
      </c>
      <c r="I7587" s="788">
        <v>9677.050048828125</v>
      </c>
      <c r="K7587" s="795">
        <v>0</v>
      </c>
      <c r="M7587" s="798">
        <f t="shared" si="355"/>
        <v>12880.859800883807</v>
      </c>
      <c r="N7587" s="303"/>
      <c r="S7587" s="786">
        <v>0</v>
      </c>
      <c r="T7587" s="781">
        <f>VLOOKUP(C7587,METADATA!$J$5:$Q$29,IF(E7587="HI",2,IF(E7587="LO",6,10))+IF(S7587=1,2,IF(D7587=7,1,(IF(WEEKDAY(B7587)=1,2,IF(WEEKDAY(B7587)=7,1,0))))))</f>
        <v>3</v>
      </c>
      <c r="U7587" s="781">
        <f>VLOOKUP(C7587,METADATA!$A$5:$H$29,IF(E7587="HI",2,IF(E7587="LO",6,10))+IF(S7587=1,2,IF(D7587=7,1,(IF(WEEKDAY(B7587)=1,2,IF(WEEKDAY(B7587)=7,1,0))))))</f>
        <v>3</v>
      </c>
    </row>
    <row r="7588" spans="2:21" ht="13.95" customHeight="1" x14ac:dyDescent="0.25">
      <c r="B7588" s="784">
        <f t="shared" si="356"/>
        <v>45699</v>
      </c>
      <c r="C7588" s="785">
        <v>0</v>
      </c>
      <c r="D7588" s="786">
        <f>IFERROR((INDEX(METADATA!$T$2:$T$20,MATCH(B7588,METADATA!$S$2:$S$20,0))),0)</f>
        <v>0</v>
      </c>
      <c r="E7588" s="785" t="str">
        <f t="shared" si="354"/>
        <v>LO</v>
      </c>
      <c r="F7588" s="786">
        <f>VLOOKUP(C7588,METADATA!$A$5:$H$29,IF(E7588="HI",2,IF(E7588="LO",6,10))+IF(D7588=1,2,IF(D7588=7,1,(IF(WEEKDAY(B7588)=1,2,IF(WEEKDAY(B7588)=7,1,0))))))</f>
        <v>3</v>
      </c>
      <c r="G7588" s="786">
        <f>VLOOKUP(C7588,METADATA!$J$5:$Q$29,IF(E7588="HI",2,IF(E7588="LO",6,10))+IF(D7588=1,2,IF(D7588=7,1,(IF(WEEKDAY(B7588)=1,2,IF(WEEKDAY(B7588)=7,1,0))))))</f>
        <v>3</v>
      </c>
      <c r="H7588" s="787">
        <v>8104.25</v>
      </c>
      <c r="I7588" s="788">
        <v>9736.3749389648438</v>
      </c>
      <c r="K7588" s="795">
        <v>0</v>
      </c>
      <c r="M7588" s="798">
        <f t="shared" si="355"/>
        <v>12667.906891614046</v>
      </c>
      <c r="N7588" s="303"/>
      <c r="S7588" s="786">
        <v>0</v>
      </c>
      <c r="T7588" s="781">
        <f>VLOOKUP(C7588,METADATA!$J$5:$Q$29,IF(E7588="HI",2,IF(E7588="LO",6,10))+IF(S7588=1,2,IF(D7588=7,1,(IF(WEEKDAY(B7588)=1,2,IF(WEEKDAY(B7588)=7,1,0))))))</f>
        <v>3</v>
      </c>
      <c r="U7588" s="781">
        <f>VLOOKUP(C7588,METADATA!$A$5:$H$29,IF(E7588="HI",2,IF(E7588="LO",6,10))+IF(S7588=1,2,IF(D7588=7,1,(IF(WEEKDAY(B7588)=1,2,IF(WEEKDAY(B7588)=7,1,0))))))</f>
        <v>3</v>
      </c>
    </row>
    <row r="7589" spans="2:21" ht="13.95" customHeight="1" x14ac:dyDescent="0.25">
      <c r="B7589" s="784">
        <f t="shared" si="356"/>
        <v>45699</v>
      </c>
      <c r="C7589" s="785">
        <v>1</v>
      </c>
      <c r="D7589" s="786">
        <f>IFERROR((INDEX(METADATA!$T$2:$T$20,MATCH(B7589,METADATA!$S$2:$S$20,0))),0)</f>
        <v>0</v>
      </c>
      <c r="E7589" s="785" t="str">
        <f t="shared" si="354"/>
        <v>LO</v>
      </c>
      <c r="F7589" s="786">
        <f>VLOOKUP(C7589,METADATA!$A$5:$H$29,IF(E7589="HI",2,IF(E7589="LO",6,10))+IF(D7589=1,2,IF(D7589=7,1,(IF(WEEKDAY(B7589)=1,2,IF(WEEKDAY(B7589)=7,1,0))))))</f>
        <v>3</v>
      </c>
      <c r="G7589" s="786">
        <f>VLOOKUP(C7589,METADATA!$J$5:$Q$29,IF(E7589="HI",2,IF(E7589="LO",6,10))+IF(D7589=1,2,IF(D7589=7,1,(IF(WEEKDAY(B7589)=1,2,IF(WEEKDAY(B7589)=7,1,0))))))</f>
        <v>3</v>
      </c>
      <c r="H7589" s="787">
        <v>7763.25</v>
      </c>
      <c r="I7589" s="788">
        <v>9404.0350341796875</v>
      </c>
      <c r="K7589" s="795">
        <v>0</v>
      </c>
      <c r="M7589" s="798">
        <f t="shared" si="355"/>
        <v>12194.421900466579</v>
      </c>
      <c r="N7589" s="303"/>
      <c r="S7589" s="786">
        <v>0</v>
      </c>
      <c r="T7589" s="781">
        <f>VLOOKUP(C7589,METADATA!$J$5:$Q$29,IF(E7589="HI",2,IF(E7589="LO",6,10))+IF(S7589=1,2,IF(D7589=7,1,(IF(WEEKDAY(B7589)=1,2,IF(WEEKDAY(B7589)=7,1,0))))))</f>
        <v>3</v>
      </c>
      <c r="U7589" s="781">
        <f>VLOOKUP(C7589,METADATA!$A$5:$H$29,IF(E7589="HI",2,IF(E7589="LO",6,10))+IF(S7589=1,2,IF(D7589=7,1,(IF(WEEKDAY(B7589)=1,2,IF(WEEKDAY(B7589)=7,1,0))))))</f>
        <v>3</v>
      </c>
    </row>
    <row r="7590" spans="2:21" ht="13.95" customHeight="1" x14ac:dyDescent="0.25">
      <c r="B7590" s="784">
        <f t="shared" si="356"/>
        <v>45699</v>
      </c>
      <c r="C7590" s="785">
        <v>2</v>
      </c>
      <c r="D7590" s="786">
        <f>IFERROR((INDEX(METADATA!$T$2:$T$20,MATCH(B7590,METADATA!$S$2:$S$20,0))),0)</f>
        <v>0</v>
      </c>
      <c r="E7590" s="785" t="str">
        <f t="shared" si="354"/>
        <v>LO</v>
      </c>
      <c r="F7590" s="786">
        <f>VLOOKUP(C7590,METADATA!$A$5:$H$29,IF(E7590="HI",2,IF(E7590="LO",6,10))+IF(D7590=1,2,IF(D7590=7,1,(IF(WEEKDAY(B7590)=1,2,IF(WEEKDAY(B7590)=7,1,0))))))</f>
        <v>3</v>
      </c>
      <c r="G7590" s="786">
        <f>VLOOKUP(C7590,METADATA!$J$5:$Q$29,IF(E7590="HI",2,IF(E7590="LO",6,10))+IF(D7590=1,2,IF(D7590=7,1,(IF(WEEKDAY(B7590)=1,2,IF(WEEKDAY(B7590)=7,1,0))))))</f>
        <v>3</v>
      </c>
      <c r="H7590" s="787">
        <v>7758.5</v>
      </c>
      <c r="I7590" s="788">
        <v>9400.1499633789063</v>
      </c>
      <c r="K7590" s="795">
        <v>0</v>
      </c>
      <c r="M7590" s="798">
        <f t="shared" si="355"/>
        <v>12188.401929047648</v>
      </c>
      <c r="N7590" s="303"/>
      <c r="S7590" s="786">
        <v>0</v>
      </c>
      <c r="T7590" s="781">
        <f>VLOOKUP(C7590,METADATA!$J$5:$Q$29,IF(E7590="HI",2,IF(E7590="LO",6,10))+IF(S7590=1,2,IF(D7590=7,1,(IF(WEEKDAY(B7590)=1,2,IF(WEEKDAY(B7590)=7,1,0))))))</f>
        <v>3</v>
      </c>
      <c r="U7590" s="781">
        <f>VLOOKUP(C7590,METADATA!$A$5:$H$29,IF(E7590="HI",2,IF(E7590="LO",6,10))+IF(S7590=1,2,IF(D7590=7,1,(IF(WEEKDAY(B7590)=1,2,IF(WEEKDAY(B7590)=7,1,0))))))</f>
        <v>3</v>
      </c>
    </row>
    <row r="7591" spans="2:21" ht="13.95" customHeight="1" x14ac:dyDescent="0.25">
      <c r="B7591" s="784">
        <f t="shared" si="356"/>
        <v>45699</v>
      </c>
      <c r="C7591" s="785">
        <v>3</v>
      </c>
      <c r="D7591" s="786">
        <f>IFERROR((INDEX(METADATA!$T$2:$T$20,MATCH(B7591,METADATA!$S$2:$S$20,0))),0)</f>
        <v>0</v>
      </c>
      <c r="E7591" s="785" t="str">
        <f t="shared" si="354"/>
        <v>LO</v>
      </c>
      <c r="F7591" s="786">
        <f>VLOOKUP(C7591,METADATA!$A$5:$H$29,IF(E7591="HI",2,IF(E7591="LO",6,10))+IF(D7591=1,2,IF(D7591=7,1,(IF(WEEKDAY(B7591)=1,2,IF(WEEKDAY(B7591)=7,1,0))))))</f>
        <v>3</v>
      </c>
      <c r="G7591" s="786">
        <f>VLOOKUP(C7591,METADATA!$J$5:$Q$29,IF(E7591="HI",2,IF(E7591="LO",6,10))+IF(D7591=1,2,IF(D7591=7,1,(IF(WEEKDAY(B7591)=1,2,IF(WEEKDAY(B7591)=7,1,0))))))</f>
        <v>3</v>
      </c>
      <c r="H7591" s="787">
        <v>7878.5</v>
      </c>
      <c r="I7591" s="788">
        <v>9375.8750610351563</v>
      </c>
      <c r="K7591" s="795">
        <v>0</v>
      </c>
      <c r="M7591" s="798">
        <f t="shared" si="355"/>
        <v>12246.542181780986</v>
      </c>
      <c r="N7591" s="303"/>
      <c r="S7591" s="786">
        <v>0</v>
      </c>
      <c r="T7591" s="781">
        <f>VLOOKUP(C7591,METADATA!$J$5:$Q$29,IF(E7591="HI",2,IF(E7591="LO",6,10))+IF(S7591=1,2,IF(D7591=7,1,(IF(WEEKDAY(B7591)=1,2,IF(WEEKDAY(B7591)=7,1,0))))))</f>
        <v>3</v>
      </c>
      <c r="U7591" s="781">
        <f>VLOOKUP(C7591,METADATA!$A$5:$H$29,IF(E7591="HI",2,IF(E7591="LO",6,10))+IF(S7591=1,2,IF(D7591=7,1,(IF(WEEKDAY(B7591)=1,2,IF(WEEKDAY(B7591)=7,1,0))))))</f>
        <v>3</v>
      </c>
    </row>
    <row r="7592" spans="2:21" ht="13.95" customHeight="1" x14ac:dyDescent="0.25">
      <c r="B7592" s="784">
        <f t="shared" si="356"/>
        <v>45699</v>
      </c>
      <c r="C7592" s="785">
        <v>4</v>
      </c>
      <c r="D7592" s="786">
        <f>IFERROR((INDEX(METADATA!$T$2:$T$20,MATCH(B7592,METADATA!$S$2:$S$20,0))),0)</f>
        <v>0</v>
      </c>
      <c r="E7592" s="785" t="str">
        <f t="shared" si="354"/>
        <v>LO</v>
      </c>
      <c r="F7592" s="786">
        <f>VLOOKUP(C7592,METADATA!$A$5:$H$29,IF(E7592="HI",2,IF(E7592="LO",6,10))+IF(D7592=1,2,IF(D7592=7,1,(IF(WEEKDAY(B7592)=1,2,IF(WEEKDAY(B7592)=7,1,0))))))</f>
        <v>3</v>
      </c>
      <c r="G7592" s="786">
        <f>VLOOKUP(C7592,METADATA!$J$5:$Q$29,IF(E7592="HI",2,IF(E7592="LO",6,10))+IF(D7592=1,2,IF(D7592=7,1,(IF(WEEKDAY(B7592)=1,2,IF(WEEKDAY(B7592)=7,1,0))))))</f>
        <v>3</v>
      </c>
      <c r="H7592" s="787">
        <v>8178.5</v>
      </c>
      <c r="I7592" s="788">
        <v>9382.4498901367188</v>
      </c>
      <c r="K7592" s="795">
        <v>870.51250000000005</v>
      </c>
      <c r="M7592" s="798">
        <f t="shared" si="355"/>
        <v>12446.615129862677</v>
      </c>
      <c r="N7592" s="303"/>
      <c r="S7592" s="786">
        <v>0</v>
      </c>
      <c r="T7592" s="781">
        <f>VLOOKUP(C7592,METADATA!$J$5:$Q$29,IF(E7592="HI",2,IF(E7592="LO",6,10))+IF(S7592=1,2,IF(D7592=7,1,(IF(WEEKDAY(B7592)=1,2,IF(WEEKDAY(B7592)=7,1,0))))))</f>
        <v>3</v>
      </c>
      <c r="U7592" s="781">
        <f>VLOOKUP(C7592,METADATA!$A$5:$H$29,IF(E7592="HI",2,IF(E7592="LO",6,10))+IF(S7592=1,2,IF(D7592=7,1,(IF(WEEKDAY(B7592)=1,2,IF(WEEKDAY(B7592)=7,1,0))))))</f>
        <v>3</v>
      </c>
    </row>
    <row r="7593" spans="2:21" ht="13.95" customHeight="1" x14ac:dyDescent="0.25">
      <c r="B7593" s="784">
        <f t="shared" si="356"/>
        <v>45699</v>
      </c>
      <c r="C7593" s="785">
        <v>5</v>
      </c>
      <c r="D7593" s="786">
        <f>IFERROR((INDEX(METADATA!$T$2:$T$20,MATCH(B7593,METADATA!$S$2:$S$20,0))),0)</f>
        <v>0</v>
      </c>
      <c r="E7593" s="785" t="str">
        <f t="shared" si="354"/>
        <v>LO</v>
      </c>
      <c r="F7593" s="786">
        <f>VLOOKUP(C7593,METADATA!$A$5:$H$29,IF(E7593="HI",2,IF(E7593="LO",6,10))+IF(D7593=1,2,IF(D7593=7,1,(IF(WEEKDAY(B7593)=1,2,IF(WEEKDAY(B7593)=7,1,0))))))</f>
        <v>3</v>
      </c>
      <c r="G7593" s="786">
        <f>VLOOKUP(C7593,METADATA!$J$5:$Q$29,IF(E7593="HI",2,IF(E7593="LO",6,10))+IF(D7593=1,2,IF(D7593=7,1,(IF(WEEKDAY(B7593)=1,2,IF(WEEKDAY(B7593)=7,1,0))))))</f>
        <v>3</v>
      </c>
      <c r="H7593" s="787">
        <v>8650.75</v>
      </c>
      <c r="I7593" s="788">
        <v>9371.0250854492188</v>
      </c>
      <c r="K7593" s="795">
        <v>865.8125</v>
      </c>
      <c r="M7593" s="798">
        <f t="shared" si="355"/>
        <v>12753.493118146829</v>
      </c>
      <c r="N7593" s="303"/>
      <c r="S7593" s="786">
        <v>0</v>
      </c>
      <c r="T7593" s="781">
        <f>VLOOKUP(C7593,METADATA!$J$5:$Q$29,IF(E7593="HI",2,IF(E7593="LO",6,10))+IF(S7593=1,2,IF(D7593=7,1,(IF(WEEKDAY(B7593)=1,2,IF(WEEKDAY(B7593)=7,1,0))))))</f>
        <v>3</v>
      </c>
      <c r="U7593" s="781">
        <f>VLOOKUP(C7593,METADATA!$A$5:$H$29,IF(E7593="HI",2,IF(E7593="LO",6,10))+IF(S7593=1,2,IF(D7593=7,1,(IF(WEEKDAY(B7593)=1,2,IF(WEEKDAY(B7593)=7,1,0))))))</f>
        <v>3</v>
      </c>
    </row>
    <row r="7594" spans="2:21" ht="13.95" customHeight="1" x14ac:dyDescent="0.25">
      <c r="B7594" s="784">
        <f t="shared" si="356"/>
        <v>45699</v>
      </c>
      <c r="C7594" s="785">
        <v>6</v>
      </c>
      <c r="D7594" s="786">
        <f>IFERROR((INDEX(METADATA!$T$2:$T$20,MATCH(B7594,METADATA!$S$2:$S$20,0))),0)</f>
        <v>0</v>
      </c>
      <c r="E7594" s="785" t="str">
        <f t="shared" si="354"/>
        <v>LO</v>
      </c>
      <c r="F7594" s="786">
        <f>VLOOKUP(C7594,METADATA!$A$5:$H$29,IF(E7594="HI",2,IF(E7594="LO",6,10))+IF(D7594=1,2,IF(D7594=7,1,(IF(WEEKDAY(B7594)=1,2,IF(WEEKDAY(B7594)=7,1,0))))))</f>
        <v>2</v>
      </c>
      <c r="G7594" s="786">
        <f>VLOOKUP(C7594,METADATA!$J$5:$Q$29,IF(E7594="HI",2,IF(E7594="LO",6,10))+IF(D7594=1,2,IF(D7594=7,1,(IF(WEEKDAY(B7594)=1,2,IF(WEEKDAY(B7594)=7,1,0))))))</f>
        <v>2</v>
      </c>
      <c r="H7594" s="787">
        <v>9543.25</v>
      </c>
      <c r="I7594" s="788">
        <v>9420.39990234375</v>
      </c>
      <c r="K7594" s="795">
        <v>834.63750000000005</v>
      </c>
      <c r="M7594" s="798">
        <f t="shared" si="355"/>
        <v>13409.606813123872</v>
      </c>
      <c r="N7594" s="303"/>
      <c r="S7594" s="786">
        <v>0</v>
      </c>
      <c r="T7594" s="781">
        <f>VLOOKUP(C7594,METADATA!$J$5:$Q$29,IF(E7594="HI",2,IF(E7594="LO",6,10))+IF(S7594=1,2,IF(D7594=7,1,(IF(WEEKDAY(B7594)=1,2,IF(WEEKDAY(B7594)=7,1,0))))))</f>
        <v>2</v>
      </c>
      <c r="U7594" s="781">
        <f>VLOOKUP(C7594,METADATA!$A$5:$H$29,IF(E7594="HI",2,IF(E7594="LO",6,10))+IF(S7594=1,2,IF(D7594=7,1,(IF(WEEKDAY(B7594)=1,2,IF(WEEKDAY(B7594)=7,1,0))))))</f>
        <v>2</v>
      </c>
    </row>
    <row r="7595" spans="2:21" ht="13.95" customHeight="1" x14ac:dyDescent="0.25">
      <c r="B7595" s="784">
        <f t="shared" si="356"/>
        <v>45699</v>
      </c>
      <c r="C7595" s="785">
        <v>7</v>
      </c>
      <c r="D7595" s="786">
        <f>IFERROR((INDEX(METADATA!$T$2:$T$20,MATCH(B7595,METADATA!$S$2:$S$20,0))),0)</f>
        <v>0</v>
      </c>
      <c r="E7595" s="785" t="str">
        <f t="shared" si="354"/>
        <v>LO</v>
      </c>
      <c r="F7595" s="786">
        <f>VLOOKUP(C7595,METADATA!$A$5:$H$29,IF(E7595="HI",2,IF(E7595="LO",6,10))+IF(D7595=1,2,IF(D7595=7,1,(IF(WEEKDAY(B7595)=1,2,IF(WEEKDAY(B7595)=7,1,0))))))</f>
        <v>1</v>
      </c>
      <c r="G7595" s="786">
        <f>VLOOKUP(C7595,METADATA!$J$5:$Q$29,IF(E7595="HI",2,IF(E7595="LO",6,10))+IF(D7595=1,2,IF(D7595=7,1,(IF(WEEKDAY(B7595)=1,2,IF(WEEKDAY(B7595)=7,1,0))))))</f>
        <v>1</v>
      </c>
      <c r="H7595" s="787">
        <v>10672.5</v>
      </c>
      <c r="I7595" s="788">
        <v>9544.9749755859375</v>
      </c>
      <c r="K7595" s="795">
        <v>847.33749999999998</v>
      </c>
      <c r="M7595" s="798">
        <f t="shared" si="355"/>
        <v>14318.128492738209</v>
      </c>
      <c r="N7595" s="303"/>
      <c r="S7595" s="786">
        <v>0</v>
      </c>
      <c r="T7595" s="781">
        <f>VLOOKUP(C7595,METADATA!$J$5:$Q$29,IF(E7595="HI",2,IF(E7595="LO",6,10))+IF(S7595=1,2,IF(D7595=7,1,(IF(WEEKDAY(B7595)=1,2,IF(WEEKDAY(B7595)=7,1,0))))))</f>
        <v>1</v>
      </c>
      <c r="U7595" s="781">
        <f>VLOOKUP(C7595,METADATA!$A$5:$H$29,IF(E7595="HI",2,IF(E7595="LO",6,10))+IF(S7595=1,2,IF(D7595=7,1,(IF(WEEKDAY(B7595)=1,2,IF(WEEKDAY(B7595)=7,1,0))))))</f>
        <v>1</v>
      </c>
    </row>
    <row r="7596" spans="2:21" ht="13.95" customHeight="1" x14ac:dyDescent="0.25">
      <c r="B7596" s="784">
        <f t="shared" si="356"/>
        <v>45699</v>
      </c>
      <c r="C7596" s="785">
        <v>8</v>
      </c>
      <c r="D7596" s="786">
        <f>IFERROR((INDEX(METADATA!$T$2:$T$20,MATCH(B7596,METADATA!$S$2:$S$20,0))),0)</f>
        <v>0</v>
      </c>
      <c r="E7596" s="785" t="str">
        <f t="shared" si="354"/>
        <v>LO</v>
      </c>
      <c r="F7596" s="786">
        <f>VLOOKUP(C7596,METADATA!$A$5:$H$29,IF(E7596="HI",2,IF(E7596="LO",6,10))+IF(D7596=1,2,IF(D7596=7,1,(IF(WEEKDAY(B7596)=1,2,IF(WEEKDAY(B7596)=7,1,0))))))</f>
        <v>1</v>
      </c>
      <c r="G7596" s="786">
        <f>VLOOKUP(C7596,METADATA!$J$5:$Q$29,IF(E7596="HI",2,IF(E7596="LO",6,10))+IF(D7596=1,2,IF(D7596=7,1,(IF(WEEKDAY(B7596)=1,2,IF(WEEKDAY(B7596)=7,1,0))))))</f>
        <v>1</v>
      </c>
      <c r="H7596" s="787">
        <v>12422.75</v>
      </c>
      <c r="I7596" s="788">
        <v>9776.824951171875</v>
      </c>
      <c r="K7596" s="795">
        <v>851.61249999999995</v>
      </c>
      <c r="M7596" s="798">
        <f t="shared" si="355"/>
        <v>15808.574372420713</v>
      </c>
      <c r="N7596" s="303"/>
      <c r="S7596" s="786">
        <v>0</v>
      </c>
      <c r="T7596" s="781">
        <f>VLOOKUP(C7596,METADATA!$J$5:$Q$29,IF(E7596="HI",2,IF(E7596="LO",6,10))+IF(S7596=1,2,IF(D7596=7,1,(IF(WEEKDAY(B7596)=1,2,IF(WEEKDAY(B7596)=7,1,0))))))</f>
        <v>1</v>
      </c>
      <c r="U7596" s="781">
        <f>VLOOKUP(C7596,METADATA!$A$5:$H$29,IF(E7596="HI",2,IF(E7596="LO",6,10))+IF(S7596=1,2,IF(D7596=7,1,(IF(WEEKDAY(B7596)=1,2,IF(WEEKDAY(B7596)=7,1,0))))))</f>
        <v>1</v>
      </c>
    </row>
    <row r="7597" spans="2:21" ht="13.95" customHeight="1" x14ac:dyDescent="0.25">
      <c r="B7597" s="784">
        <f t="shared" si="356"/>
        <v>45699</v>
      </c>
      <c r="C7597" s="785">
        <v>9</v>
      </c>
      <c r="D7597" s="786">
        <f>IFERROR((INDEX(METADATA!$T$2:$T$20,MATCH(B7597,METADATA!$S$2:$S$20,0))),0)</f>
        <v>0</v>
      </c>
      <c r="E7597" s="785" t="str">
        <f t="shared" si="354"/>
        <v>LO</v>
      </c>
      <c r="F7597" s="786">
        <f>VLOOKUP(C7597,METADATA!$A$5:$H$29,IF(E7597="HI",2,IF(E7597="LO",6,10))+IF(D7597=1,2,IF(D7597=7,1,(IF(WEEKDAY(B7597)=1,2,IF(WEEKDAY(B7597)=7,1,0))))))</f>
        <v>2</v>
      </c>
      <c r="G7597" s="786">
        <f>VLOOKUP(C7597,METADATA!$J$5:$Q$29,IF(E7597="HI",2,IF(E7597="LO",6,10))+IF(D7597=1,2,IF(D7597=7,1,(IF(WEEKDAY(B7597)=1,2,IF(WEEKDAY(B7597)=7,1,0))))))</f>
        <v>1</v>
      </c>
      <c r="H7597" s="787">
        <v>12932.75</v>
      </c>
      <c r="I7597" s="788">
        <v>9584.6248779296875</v>
      </c>
      <c r="K7597" s="795">
        <v>856.5</v>
      </c>
      <c r="M7597" s="798">
        <f t="shared" si="355"/>
        <v>16097.23754602412</v>
      </c>
      <c r="N7597" s="303"/>
      <c r="S7597" s="786">
        <v>0</v>
      </c>
      <c r="T7597" s="781">
        <f>VLOOKUP(C7597,METADATA!$J$5:$Q$29,IF(E7597="HI",2,IF(E7597="LO",6,10))+IF(S7597=1,2,IF(D7597=7,1,(IF(WEEKDAY(B7597)=1,2,IF(WEEKDAY(B7597)=7,1,0))))))</f>
        <v>1</v>
      </c>
      <c r="U7597" s="781">
        <f>VLOOKUP(C7597,METADATA!$A$5:$H$29,IF(E7597="HI",2,IF(E7597="LO",6,10))+IF(S7597=1,2,IF(D7597=7,1,(IF(WEEKDAY(B7597)=1,2,IF(WEEKDAY(B7597)=7,1,0))))))</f>
        <v>2</v>
      </c>
    </row>
    <row r="7598" spans="2:21" ht="13.95" customHeight="1" x14ac:dyDescent="0.25">
      <c r="B7598" s="784">
        <f t="shared" si="356"/>
        <v>45699</v>
      </c>
      <c r="C7598" s="785">
        <v>10</v>
      </c>
      <c r="D7598" s="786">
        <f>IFERROR((INDEX(METADATA!$T$2:$T$20,MATCH(B7598,METADATA!$S$2:$S$20,0))),0)</f>
        <v>0</v>
      </c>
      <c r="E7598" s="785" t="str">
        <f t="shared" si="354"/>
        <v>LO</v>
      </c>
      <c r="F7598" s="786">
        <f>VLOOKUP(C7598,METADATA!$A$5:$H$29,IF(E7598="HI",2,IF(E7598="LO",6,10))+IF(D7598=1,2,IF(D7598=7,1,(IF(WEEKDAY(B7598)=1,2,IF(WEEKDAY(B7598)=7,1,0))))))</f>
        <v>2</v>
      </c>
      <c r="G7598" s="786">
        <f>VLOOKUP(C7598,METADATA!$J$5:$Q$29,IF(E7598="HI",2,IF(E7598="LO",6,10))+IF(D7598=1,2,IF(D7598=7,1,(IF(WEEKDAY(B7598)=1,2,IF(WEEKDAY(B7598)=7,1,0))))))</f>
        <v>2</v>
      </c>
      <c r="H7598" s="787">
        <v>12882.25</v>
      </c>
      <c r="I7598" s="788">
        <v>8933.800048828125</v>
      </c>
      <c r="K7598" s="795">
        <v>824.32500000000005</v>
      </c>
      <c r="M7598" s="798">
        <f t="shared" si="355"/>
        <v>15676.89855727023</v>
      </c>
      <c r="N7598" s="303"/>
      <c r="S7598" s="786">
        <v>0</v>
      </c>
      <c r="T7598" s="781">
        <f>VLOOKUP(C7598,METADATA!$J$5:$Q$29,IF(E7598="HI",2,IF(E7598="LO",6,10))+IF(S7598=1,2,IF(D7598=7,1,(IF(WEEKDAY(B7598)=1,2,IF(WEEKDAY(B7598)=7,1,0))))))</f>
        <v>2</v>
      </c>
      <c r="U7598" s="781">
        <f>VLOOKUP(C7598,METADATA!$A$5:$H$29,IF(E7598="HI",2,IF(E7598="LO",6,10))+IF(S7598=1,2,IF(D7598=7,1,(IF(WEEKDAY(B7598)=1,2,IF(WEEKDAY(B7598)=7,1,0))))))</f>
        <v>2</v>
      </c>
    </row>
    <row r="7599" spans="2:21" ht="13.95" customHeight="1" x14ac:dyDescent="0.25">
      <c r="B7599" s="784">
        <f t="shared" si="356"/>
        <v>45699</v>
      </c>
      <c r="C7599" s="785">
        <v>11</v>
      </c>
      <c r="D7599" s="786">
        <f>IFERROR((INDEX(METADATA!$T$2:$T$20,MATCH(B7599,METADATA!$S$2:$S$20,0))),0)</f>
        <v>0</v>
      </c>
      <c r="E7599" s="785" t="str">
        <f t="shared" si="354"/>
        <v>LO</v>
      </c>
      <c r="F7599" s="786">
        <f>VLOOKUP(C7599,METADATA!$A$5:$H$29,IF(E7599="HI",2,IF(E7599="LO",6,10))+IF(D7599=1,2,IF(D7599=7,1,(IF(WEEKDAY(B7599)=1,2,IF(WEEKDAY(B7599)=7,1,0))))))</f>
        <v>2</v>
      </c>
      <c r="G7599" s="786">
        <f>VLOOKUP(C7599,METADATA!$J$5:$Q$29,IF(E7599="HI",2,IF(E7599="LO",6,10))+IF(D7599=1,2,IF(D7599=7,1,(IF(WEEKDAY(B7599)=1,2,IF(WEEKDAY(B7599)=7,1,0))))))</f>
        <v>2</v>
      </c>
      <c r="H7599" s="787">
        <v>12921</v>
      </c>
      <c r="I7599" s="788">
        <v>6972.5752563476563</v>
      </c>
      <c r="K7599" s="795">
        <v>882.73749999999995</v>
      </c>
      <c r="M7599" s="798">
        <f t="shared" si="355"/>
        <v>14682.269807677272</v>
      </c>
      <c r="N7599" s="303"/>
      <c r="S7599" s="786">
        <v>0</v>
      </c>
      <c r="T7599" s="781">
        <f>VLOOKUP(C7599,METADATA!$J$5:$Q$29,IF(E7599="HI",2,IF(E7599="LO",6,10))+IF(S7599=1,2,IF(D7599=7,1,(IF(WEEKDAY(B7599)=1,2,IF(WEEKDAY(B7599)=7,1,0))))))</f>
        <v>2</v>
      </c>
      <c r="U7599" s="781">
        <f>VLOOKUP(C7599,METADATA!$A$5:$H$29,IF(E7599="HI",2,IF(E7599="LO",6,10))+IF(S7599=1,2,IF(D7599=7,1,(IF(WEEKDAY(B7599)=1,2,IF(WEEKDAY(B7599)=7,1,0))))))</f>
        <v>2</v>
      </c>
    </row>
    <row r="7600" spans="2:21" ht="13.95" customHeight="1" x14ac:dyDescent="0.25">
      <c r="B7600" s="784">
        <f t="shared" si="356"/>
        <v>45699</v>
      </c>
      <c r="C7600" s="785">
        <v>12</v>
      </c>
      <c r="D7600" s="786">
        <f>IFERROR((INDEX(METADATA!$T$2:$T$20,MATCH(B7600,METADATA!$S$2:$S$20,0))),0)</f>
        <v>0</v>
      </c>
      <c r="E7600" s="785" t="str">
        <f t="shared" si="354"/>
        <v>LO</v>
      </c>
      <c r="F7600" s="786">
        <f>VLOOKUP(C7600,METADATA!$A$5:$H$29,IF(E7600="HI",2,IF(E7600="LO",6,10))+IF(D7600=1,2,IF(D7600=7,1,(IF(WEEKDAY(B7600)=1,2,IF(WEEKDAY(B7600)=7,1,0))))))</f>
        <v>2</v>
      </c>
      <c r="G7600" s="786">
        <f>VLOOKUP(C7600,METADATA!$J$5:$Q$29,IF(E7600="HI",2,IF(E7600="LO",6,10))+IF(D7600=1,2,IF(D7600=7,1,(IF(WEEKDAY(B7600)=1,2,IF(WEEKDAY(B7600)=7,1,0))))))</f>
        <v>2</v>
      </c>
      <c r="H7600" s="787">
        <v>12895.25</v>
      </c>
      <c r="I7600" s="788">
        <v>8852.6998291015625</v>
      </c>
      <c r="K7600" s="795">
        <v>909.3125</v>
      </c>
      <c r="M7600" s="798">
        <f t="shared" si="355"/>
        <v>15641.539784390628</v>
      </c>
      <c r="N7600" s="303"/>
      <c r="S7600" s="786">
        <v>0</v>
      </c>
      <c r="T7600" s="781">
        <f>VLOOKUP(C7600,METADATA!$J$5:$Q$29,IF(E7600="HI",2,IF(E7600="LO",6,10))+IF(S7600=1,2,IF(D7600=7,1,(IF(WEEKDAY(B7600)=1,2,IF(WEEKDAY(B7600)=7,1,0))))))</f>
        <v>2</v>
      </c>
      <c r="U7600" s="781">
        <f>VLOOKUP(C7600,METADATA!$A$5:$H$29,IF(E7600="HI",2,IF(E7600="LO",6,10))+IF(S7600=1,2,IF(D7600=7,1,(IF(WEEKDAY(B7600)=1,2,IF(WEEKDAY(B7600)=7,1,0))))))</f>
        <v>2</v>
      </c>
    </row>
    <row r="7601" spans="2:21" ht="13.95" customHeight="1" x14ac:dyDescent="0.25">
      <c r="B7601" s="784">
        <f t="shared" si="356"/>
        <v>45699</v>
      </c>
      <c r="C7601" s="785">
        <v>13</v>
      </c>
      <c r="D7601" s="786">
        <f>IFERROR((INDEX(METADATA!$T$2:$T$20,MATCH(B7601,METADATA!$S$2:$S$20,0))),0)</f>
        <v>0</v>
      </c>
      <c r="E7601" s="785" t="str">
        <f t="shared" si="354"/>
        <v>LO</v>
      </c>
      <c r="F7601" s="786">
        <f>VLOOKUP(C7601,METADATA!$A$5:$H$29,IF(E7601="HI",2,IF(E7601="LO",6,10))+IF(D7601=1,2,IF(D7601=7,1,(IF(WEEKDAY(B7601)=1,2,IF(WEEKDAY(B7601)=7,1,0))))))</f>
        <v>2</v>
      </c>
      <c r="G7601" s="786">
        <f>VLOOKUP(C7601,METADATA!$J$5:$Q$29,IF(E7601="HI",2,IF(E7601="LO",6,10))+IF(D7601=1,2,IF(D7601=7,1,(IF(WEEKDAY(B7601)=1,2,IF(WEEKDAY(B7601)=7,1,0))))))</f>
        <v>2</v>
      </c>
      <c r="H7601" s="787">
        <v>12690.75</v>
      </c>
      <c r="I7601" s="788">
        <v>9626.300048828125</v>
      </c>
      <c r="K7601" s="795">
        <v>905.6</v>
      </c>
      <c r="M7601" s="798">
        <f t="shared" si="355"/>
        <v>15928.615388431235</v>
      </c>
      <c r="N7601" s="303"/>
      <c r="S7601" s="786">
        <v>0</v>
      </c>
      <c r="T7601" s="781">
        <f>VLOOKUP(C7601,METADATA!$J$5:$Q$29,IF(E7601="HI",2,IF(E7601="LO",6,10))+IF(S7601=1,2,IF(D7601=7,1,(IF(WEEKDAY(B7601)=1,2,IF(WEEKDAY(B7601)=7,1,0))))))</f>
        <v>2</v>
      </c>
      <c r="U7601" s="781">
        <f>VLOOKUP(C7601,METADATA!$A$5:$H$29,IF(E7601="HI",2,IF(E7601="LO",6,10))+IF(S7601=1,2,IF(D7601=7,1,(IF(WEEKDAY(B7601)=1,2,IF(WEEKDAY(B7601)=7,1,0))))))</f>
        <v>2</v>
      </c>
    </row>
    <row r="7602" spans="2:21" ht="13.95" customHeight="1" x14ac:dyDescent="0.25">
      <c r="B7602" s="784">
        <f t="shared" si="356"/>
        <v>45699</v>
      </c>
      <c r="C7602" s="785">
        <v>14</v>
      </c>
      <c r="D7602" s="786">
        <f>IFERROR((INDEX(METADATA!$T$2:$T$20,MATCH(B7602,METADATA!$S$2:$S$20,0))),0)</f>
        <v>0</v>
      </c>
      <c r="E7602" s="785" t="str">
        <f t="shared" si="354"/>
        <v>LO</v>
      </c>
      <c r="F7602" s="786">
        <f>VLOOKUP(C7602,METADATA!$A$5:$H$29,IF(E7602="HI",2,IF(E7602="LO",6,10))+IF(D7602=1,2,IF(D7602=7,1,(IF(WEEKDAY(B7602)=1,2,IF(WEEKDAY(B7602)=7,1,0))))))</f>
        <v>2</v>
      </c>
      <c r="G7602" s="786">
        <f>VLOOKUP(C7602,METADATA!$J$5:$Q$29,IF(E7602="HI",2,IF(E7602="LO",6,10))+IF(D7602=1,2,IF(D7602=7,1,(IF(WEEKDAY(B7602)=1,2,IF(WEEKDAY(B7602)=7,1,0))))))</f>
        <v>2</v>
      </c>
      <c r="H7602" s="787">
        <v>12844.5</v>
      </c>
      <c r="I7602" s="788">
        <v>8105.0999145507813</v>
      </c>
      <c r="K7602" s="795">
        <v>913.98749999999995</v>
      </c>
      <c r="M7602" s="798">
        <f t="shared" si="355"/>
        <v>15187.949989213525</v>
      </c>
      <c r="N7602" s="303"/>
      <c r="S7602" s="786">
        <v>0</v>
      </c>
      <c r="T7602" s="781">
        <f>VLOOKUP(C7602,METADATA!$J$5:$Q$29,IF(E7602="HI",2,IF(E7602="LO",6,10))+IF(S7602=1,2,IF(D7602=7,1,(IF(WEEKDAY(B7602)=1,2,IF(WEEKDAY(B7602)=7,1,0))))))</f>
        <v>2</v>
      </c>
      <c r="U7602" s="781">
        <f>VLOOKUP(C7602,METADATA!$A$5:$H$29,IF(E7602="HI",2,IF(E7602="LO",6,10))+IF(S7602=1,2,IF(D7602=7,1,(IF(WEEKDAY(B7602)=1,2,IF(WEEKDAY(B7602)=7,1,0))))))</f>
        <v>2</v>
      </c>
    </row>
    <row r="7603" spans="2:21" ht="13.95" customHeight="1" x14ac:dyDescent="0.25">
      <c r="B7603" s="784">
        <f t="shared" si="356"/>
        <v>45699</v>
      </c>
      <c r="C7603" s="785">
        <v>15</v>
      </c>
      <c r="D7603" s="786">
        <f>IFERROR((INDEX(METADATA!$T$2:$T$20,MATCH(B7603,METADATA!$S$2:$S$20,0))),0)</f>
        <v>0</v>
      </c>
      <c r="E7603" s="785" t="str">
        <f t="shared" si="354"/>
        <v>LO</v>
      </c>
      <c r="F7603" s="786">
        <f>VLOOKUP(C7603,METADATA!$A$5:$H$29,IF(E7603="HI",2,IF(E7603="LO",6,10))+IF(D7603=1,2,IF(D7603=7,1,(IF(WEEKDAY(B7603)=1,2,IF(WEEKDAY(B7603)=7,1,0))))))</f>
        <v>2</v>
      </c>
      <c r="G7603" s="786">
        <f>VLOOKUP(C7603,METADATA!$J$5:$Q$29,IF(E7603="HI",2,IF(E7603="LO",6,10))+IF(D7603=1,2,IF(D7603=7,1,(IF(WEEKDAY(B7603)=1,2,IF(WEEKDAY(B7603)=7,1,0))))))</f>
        <v>2</v>
      </c>
      <c r="H7603" s="787">
        <v>12972.25</v>
      </c>
      <c r="I7603" s="788">
        <v>6157.4926147460938</v>
      </c>
      <c r="K7603" s="795">
        <v>902.26250000000005</v>
      </c>
      <c r="M7603" s="798">
        <f t="shared" si="355"/>
        <v>14359.456304580361</v>
      </c>
      <c r="N7603" s="303"/>
      <c r="S7603" s="786">
        <v>0</v>
      </c>
      <c r="T7603" s="781">
        <f>VLOOKUP(C7603,METADATA!$J$5:$Q$29,IF(E7603="HI",2,IF(E7603="LO",6,10))+IF(S7603=1,2,IF(D7603=7,1,(IF(WEEKDAY(B7603)=1,2,IF(WEEKDAY(B7603)=7,1,0))))))</f>
        <v>2</v>
      </c>
      <c r="U7603" s="781">
        <f>VLOOKUP(C7603,METADATA!$A$5:$H$29,IF(E7603="HI",2,IF(E7603="LO",6,10))+IF(S7603=1,2,IF(D7603=7,1,(IF(WEEKDAY(B7603)=1,2,IF(WEEKDAY(B7603)=7,1,0))))))</f>
        <v>2</v>
      </c>
    </row>
    <row r="7604" spans="2:21" ht="13.95" customHeight="1" x14ac:dyDescent="0.25">
      <c r="B7604" s="784">
        <f t="shared" si="356"/>
        <v>45699</v>
      </c>
      <c r="C7604" s="785">
        <v>16</v>
      </c>
      <c r="D7604" s="786">
        <f>IFERROR((INDEX(METADATA!$T$2:$T$20,MATCH(B7604,METADATA!$S$2:$S$20,0))),0)</f>
        <v>0</v>
      </c>
      <c r="E7604" s="785" t="str">
        <f t="shared" si="354"/>
        <v>LO</v>
      </c>
      <c r="F7604" s="786">
        <f>VLOOKUP(C7604,METADATA!$A$5:$H$29,IF(E7604="HI",2,IF(E7604="LO",6,10))+IF(D7604=1,2,IF(D7604=7,1,(IF(WEEKDAY(B7604)=1,2,IF(WEEKDAY(B7604)=7,1,0))))))</f>
        <v>2</v>
      </c>
      <c r="G7604" s="786">
        <f>VLOOKUP(C7604,METADATA!$J$5:$Q$29,IF(E7604="HI",2,IF(E7604="LO",6,10))+IF(D7604=1,2,IF(D7604=7,1,(IF(WEEKDAY(B7604)=1,2,IF(WEEKDAY(B7604)=7,1,0))))))</f>
        <v>2</v>
      </c>
      <c r="H7604" s="787">
        <v>13722.75</v>
      </c>
      <c r="I7604" s="788">
        <v>7583.9872741699219</v>
      </c>
      <c r="K7604" s="795">
        <v>933.76250000000005</v>
      </c>
      <c r="M7604" s="798">
        <f t="shared" si="355"/>
        <v>15678.990099405999</v>
      </c>
      <c r="N7604" s="303"/>
      <c r="S7604" s="786">
        <v>0</v>
      </c>
      <c r="T7604" s="781">
        <f>VLOOKUP(C7604,METADATA!$J$5:$Q$29,IF(E7604="HI",2,IF(E7604="LO",6,10))+IF(S7604=1,2,IF(D7604=7,1,(IF(WEEKDAY(B7604)=1,2,IF(WEEKDAY(B7604)=7,1,0))))))</f>
        <v>2</v>
      </c>
      <c r="U7604" s="781">
        <f>VLOOKUP(C7604,METADATA!$A$5:$H$29,IF(E7604="HI",2,IF(E7604="LO",6,10))+IF(S7604=1,2,IF(D7604=7,1,(IF(WEEKDAY(B7604)=1,2,IF(WEEKDAY(B7604)=7,1,0))))))</f>
        <v>2</v>
      </c>
    </row>
    <row r="7605" spans="2:21" ht="13.95" customHeight="1" x14ac:dyDescent="0.25">
      <c r="B7605" s="784">
        <f t="shared" si="356"/>
        <v>45699</v>
      </c>
      <c r="C7605" s="785">
        <v>17</v>
      </c>
      <c r="D7605" s="786">
        <f>IFERROR((INDEX(METADATA!$T$2:$T$20,MATCH(B7605,METADATA!$S$2:$S$20,0))),0)</f>
        <v>0</v>
      </c>
      <c r="E7605" s="785" t="str">
        <f t="shared" si="354"/>
        <v>LO</v>
      </c>
      <c r="F7605" s="786">
        <f>VLOOKUP(C7605,METADATA!$A$5:$H$29,IF(E7605="HI",2,IF(E7605="LO",6,10))+IF(D7605=1,2,IF(D7605=7,1,(IF(WEEKDAY(B7605)=1,2,IF(WEEKDAY(B7605)=7,1,0))))))</f>
        <v>2</v>
      </c>
      <c r="G7605" s="786">
        <f>VLOOKUP(C7605,METADATA!$J$5:$Q$29,IF(E7605="HI",2,IF(E7605="LO",6,10))+IF(D7605=1,2,IF(D7605=7,1,(IF(WEEKDAY(B7605)=1,2,IF(WEEKDAY(B7605)=7,1,0))))))</f>
        <v>2</v>
      </c>
      <c r="H7605" s="787">
        <v>14634</v>
      </c>
      <c r="I7605" s="788">
        <v>9306.1700439453125</v>
      </c>
      <c r="K7605" s="795">
        <v>0</v>
      </c>
      <c r="M7605" s="798">
        <f t="shared" si="355"/>
        <v>17342.397668339436</v>
      </c>
      <c r="N7605" s="303"/>
      <c r="S7605" s="786">
        <v>0</v>
      </c>
      <c r="T7605" s="781">
        <f>VLOOKUP(C7605,METADATA!$J$5:$Q$29,IF(E7605="HI",2,IF(E7605="LO",6,10))+IF(S7605=1,2,IF(D7605=7,1,(IF(WEEKDAY(B7605)=1,2,IF(WEEKDAY(B7605)=7,1,0))))))</f>
        <v>2</v>
      </c>
      <c r="U7605" s="781">
        <f>VLOOKUP(C7605,METADATA!$A$5:$H$29,IF(E7605="HI",2,IF(E7605="LO",6,10))+IF(S7605=1,2,IF(D7605=7,1,(IF(WEEKDAY(B7605)=1,2,IF(WEEKDAY(B7605)=7,1,0))))))</f>
        <v>2</v>
      </c>
    </row>
    <row r="7606" spans="2:21" ht="13.95" customHeight="1" x14ac:dyDescent="0.25">
      <c r="B7606" s="784">
        <f t="shared" si="356"/>
        <v>45699</v>
      </c>
      <c r="C7606" s="785">
        <v>18</v>
      </c>
      <c r="D7606" s="786">
        <f>IFERROR((INDEX(METADATA!$T$2:$T$20,MATCH(B7606,METADATA!$S$2:$S$20,0))),0)</f>
        <v>0</v>
      </c>
      <c r="E7606" s="785" t="str">
        <f t="shared" si="354"/>
        <v>LO</v>
      </c>
      <c r="F7606" s="786">
        <f>VLOOKUP(C7606,METADATA!$A$5:$H$29,IF(E7606="HI",2,IF(E7606="LO",6,10))+IF(D7606=1,2,IF(D7606=7,1,(IF(WEEKDAY(B7606)=1,2,IF(WEEKDAY(B7606)=7,1,0))))))</f>
        <v>1</v>
      </c>
      <c r="G7606" s="786">
        <f>VLOOKUP(C7606,METADATA!$J$5:$Q$29,IF(E7606="HI",2,IF(E7606="LO",6,10))+IF(D7606=1,2,IF(D7606=7,1,(IF(WEEKDAY(B7606)=1,2,IF(WEEKDAY(B7606)=7,1,0))))))</f>
        <v>1</v>
      </c>
      <c r="H7606" s="787">
        <v>14966.75</v>
      </c>
      <c r="I7606" s="788">
        <v>9682.374755859375</v>
      </c>
      <c r="K7606" s="795">
        <v>0</v>
      </c>
      <c r="M7606" s="798">
        <f t="shared" si="355"/>
        <v>17825.599189800127</v>
      </c>
      <c r="N7606" s="303"/>
      <c r="S7606" s="786">
        <v>0</v>
      </c>
      <c r="T7606" s="781">
        <f>VLOOKUP(C7606,METADATA!$J$5:$Q$29,IF(E7606="HI",2,IF(E7606="LO",6,10))+IF(S7606=1,2,IF(D7606=7,1,(IF(WEEKDAY(B7606)=1,2,IF(WEEKDAY(B7606)=7,1,0))))))</f>
        <v>1</v>
      </c>
      <c r="U7606" s="781">
        <f>VLOOKUP(C7606,METADATA!$A$5:$H$29,IF(E7606="HI",2,IF(E7606="LO",6,10))+IF(S7606=1,2,IF(D7606=7,1,(IF(WEEKDAY(B7606)=1,2,IF(WEEKDAY(B7606)=7,1,0))))))</f>
        <v>1</v>
      </c>
    </row>
    <row r="7607" spans="2:21" ht="13.95" customHeight="1" x14ac:dyDescent="0.25">
      <c r="B7607" s="784">
        <f t="shared" si="356"/>
        <v>45699</v>
      </c>
      <c r="C7607" s="785">
        <v>19</v>
      </c>
      <c r="D7607" s="786">
        <f>IFERROR((INDEX(METADATA!$T$2:$T$20,MATCH(B7607,METADATA!$S$2:$S$20,0))),0)</f>
        <v>0</v>
      </c>
      <c r="E7607" s="785" t="str">
        <f t="shared" si="354"/>
        <v>LO</v>
      </c>
      <c r="F7607" s="786">
        <f>VLOOKUP(C7607,METADATA!$A$5:$H$29,IF(E7607="HI",2,IF(E7607="LO",6,10))+IF(D7607=1,2,IF(D7607=7,1,(IF(WEEKDAY(B7607)=1,2,IF(WEEKDAY(B7607)=7,1,0))))))</f>
        <v>1</v>
      </c>
      <c r="G7607" s="786">
        <f>VLOOKUP(C7607,METADATA!$J$5:$Q$29,IF(E7607="HI",2,IF(E7607="LO",6,10))+IF(D7607=1,2,IF(D7607=7,1,(IF(WEEKDAY(B7607)=1,2,IF(WEEKDAY(B7607)=7,1,0))))))</f>
        <v>1</v>
      </c>
      <c r="H7607" s="787">
        <v>13249.25</v>
      </c>
      <c r="I7607" s="788">
        <v>9569.8748779296875</v>
      </c>
      <c r="K7607" s="795">
        <v>0</v>
      </c>
      <c r="M7607" s="798">
        <f t="shared" si="355"/>
        <v>16343.963128376476</v>
      </c>
      <c r="N7607" s="303"/>
      <c r="S7607" s="786">
        <v>0</v>
      </c>
      <c r="T7607" s="781">
        <f>VLOOKUP(C7607,METADATA!$J$5:$Q$29,IF(E7607="HI",2,IF(E7607="LO",6,10))+IF(S7607=1,2,IF(D7607=7,1,(IF(WEEKDAY(B7607)=1,2,IF(WEEKDAY(B7607)=7,1,0))))))</f>
        <v>1</v>
      </c>
      <c r="U7607" s="781">
        <f>VLOOKUP(C7607,METADATA!$A$5:$H$29,IF(E7607="HI",2,IF(E7607="LO",6,10))+IF(S7607=1,2,IF(D7607=7,1,(IF(WEEKDAY(B7607)=1,2,IF(WEEKDAY(B7607)=7,1,0))))))</f>
        <v>1</v>
      </c>
    </row>
    <row r="7608" spans="2:21" ht="13.95" customHeight="1" x14ac:dyDescent="0.25">
      <c r="B7608" s="784">
        <f t="shared" si="356"/>
        <v>45699</v>
      </c>
      <c r="C7608" s="785">
        <v>20</v>
      </c>
      <c r="D7608" s="786">
        <f>IFERROR((INDEX(METADATA!$T$2:$T$20,MATCH(B7608,METADATA!$S$2:$S$20,0))),0)</f>
        <v>0</v>
      </c>
      <c r="E7608" s="785" t="str">
        <f t="shared" si="354"/>
        <v>LO</v>
      </c>
      <c r="F7608" s="786">
        <f>VLOOKUP(C7608,METADATA!$A$5:$H$29,IF(E7608="HI",2,IF(E7608="LO",6,10))+IF(D7608=1,2,IF(D7608=7,1,(IF(WEEKDAY(B7608)=1,2,IF(WEEKDAY(B7608)=7,1,0))))))</f>
        <v>1</v>
      </c>
      <c r="G7608" s="786">
        <f>VLOOKUP(C7608,METADATA!$J$5:$Q$29,IF(E7608="HI",2,IF(E7608="LO",6,10))+IF(D7608=1,2,IF(D7608=7,1,(IF(WEEKDAY(B7608)=1,2,IF(WEEKDAY(B7608)=7,1,0))))))</f>
        <v>2</v>
      </c>
      <c r="H7608" s="787">
        <v>11572.75</v>
      </c>
      <c r="I7608" s="788">
        <v>9733.6248779296875</v>
      </c>
      <c r="K7608" s="795">
        <v>0</v>
      </c>
      <c r="M7608" s="798">
        <f t="shared" si="355"/>
        <v>15121.904503955568</v>
      </c>
      <c r="N7608" s="303"/>
      <c r="S7608" s="786">
        <v>0</v>
      </c>
      <c r="T7608" s="781">
        <f>VLOOKUP(C7608,METADATA!$J$5:$Q$29,IF(E7608="HI",2,IF(E7608="LO",6,10))+IF(S7608=1,2,IF(D7608=7,1,(IF(WEEKDAY(B7608)=1,2,IF(WEEKDAY(B7608)=7,1,0))))))</f>
        <v>2</v>
      </c>
      <c r="U7608" s="781">
        <f>VLOOKUP(C7608,METADATA!$A$5:$H$29,IF(E7608="HI",2,IF(E7608="LO",6,10))+IF(S7608=1,2,IF(D7608=7,1,(IF(WEEKDAY(B7608)=1,2,IF(WEEKDAY(B7608)=7,1,0))))))</f>
        <v>1</v>
      </c>
    </row>
    <row r="7609" spans="2:21" ht="13.95" customHeight="1" x14ac:dyDescent="0.25">
      <c r="B7609" s="784">
        <f t="shared" si="356"/>
        <v>45699</v>
      </c>
      <c r="C7609" s="785">
        <v>21</v>
      </c>
      <c r="D7609" s="786">
        <f>IFERROR((INDEX(METADATA!$T$2:$T$20,MATCH(B7609,METADATA!$S$2:$S$20,0))),0)</f>
        <v>0</v>
      </c>
      <c r="E7609" s="785" t="str">
        <f t="shared" si="354"/>
        <v>LO</v>
      </c>
      <c r="F7609" s="786">
        <f>VLOOKUP(C7609,METADATA!$A$5:$H$29,IF(E7609="HI",2,IF(E7609="LO",6,10))+IF(D7609=1,2,IF(D7609=7,1,(IF(WEEKDAY(B7609)=1,2,IF(WEEKDAY(B7609)=7,1,0))))))</f>
        <v>2</v>
      </c>
      <c r="G7609" s="786">
        <f>VLOOKUP(C7609,METADATA!$J$5:$Q$29,IF(E7609="HI",2,IF(E7609="LO",6,10))+IF(D7609=1,2,IF(D7609=7,1,(IF(WEEKDAY(B7609)=1,2,IF(WEEKDAY(B7609)=7,1,0))))))</f>
        <v>2</v>
      </c>
      <c r="H7609" s="787">
        <v>10452.5</v>
      </c>
      <c r="I7609" s="788">
        <v>9785.10009765625</v>
      </c>
      <c r="K7609" s="795">
        <v>0</v>
      </c>
      <c r="M7609" s="798">
        <f t="shared" si="355"/>
        <v>14317.923738138583</v>
      </c>
      <c r="N7609" s="303"/>
      <c r="S7609" s="786">
        <v>0</v>
      </c>
      <c r="T7609" s="781">
        <f>VLOOKUP(C7609,METADATA!$J$5:$Q$29,IF(E7609="HI",2,IF(E7609="LO",6,10))+IF(S7609=1,2,IF(D7609=7,1,(IF(WEEKDAY(B7609)=1,2,IF(WEEKDAY(B7609)=7,1,0))))))</f>
        <v>2</v>
      </c>
      <c r="U7609" s="781">
        <f>VLOOKUP(C7609,METADATA!$A$5:$H$29,IF(E7609="HI",2,IF(E7609="LO",6,10))+IF(S7609=1,2,IF(D7609=7,1,(IF(WEEKDAY(B7609)=1,2,IF(WEEKDAY(B7609)=7,1,0))))))</f>
        <v>2</v>
      </c>
    </row>
    <row r="7610" spans="2:21" ht="13.95" customHeight="1" x14ac:dyDescent="0.25">
      <c r="B7610" s="784">
        <f t="shared" si="356"/>
        <v>45699</v>
      </c>
      <c r="C7610" s="785">
        <v>22</v>
      </c>
      <c r="D7610" s="786">
        <f>IFERROR((INDEX(METADATA!$T$2:$T$20,MATCH(B7610,METADATA!$S$2:$S$20,0))),0)</f>
        <v>0</v>
      </c>
      <c r="E7610" s="785" t="str">
        <f t="shared" si="354"/>
        <v>LO</v>
      </c>
      <c r="F7610" s="786">
        <f>VLOOKUP(C7610,METADATA!$A$5:$H$29,IF(E7610="HI",2,IF(E7610="LO",6,10))+IF(D7610=1,2,IF(D7610=7,1,(IF(WEEKDAY(B7610)=1,2,IF(WEEKDAY(B7610)=7,1,0))))))</f>
        <v>3</v>
      </c>
      <c r="G7610" s="786">
        <f>VLOOKUP(C7610,METADATA!$J$5:$Q$29,IF(E7610="HI",2,IF(E7610="LO",6,10))+IF(D7610=1,2,IF(D7610=7,1,(IF(WEEKDAY(B7610)=1,2,IF(WEEKDAY(B7610)=7,1,0))))))</f>
        <v>3</v>
      </c>
      <c r="H7610" s="787">
        <v>9330.25</v>
      </c>
      <c r="I7610" s="788">
        <v>9785.3500366210938</v>
      </c>
      <c r="K7610" s="795">
        <v>0</v>
      </c>
      <c r="M7610" s="798">
        <f t="shared" si="355"/>
        <v>13520.600593231813</v>
      </c>
      <c r="N7610" s="303"/>
      <c r="S7610" s="786">
        <v>0</v>
      </c>
      <c r="T7610" s="781">
        <f>VLOOKUP(C7610,METADATA!$J$5:$Q$29,IF(E7610="HI",2,IF(E7610="LO",6,10))+IF(S7610=1,2,IF(D7610=7,1,(IF(WEEKDAY(B7610)=1,2,IF(WEEKDAY(B7610)=7,1,0))))))</f>
        <v>3</v>
      </c>
      <c r="U7610" s="781">
        <f>VLOOKUP(C7610,METADATA!$A$5:$H$29,IF(E7610="HI",2,IF(E7610="LO",6,10))+IF(S7610=1,2,IF(D7610=7,1,(IF(WEEKDAY(B7610)=1,2,IF(WEEKDAY(B7610)=7,1,0))))))</f>
        <v>3</v>
      </c>
    </row>
    <row r="7611" spans="2:21" ht="13.95" customHeight="1" x14ac:dyDescent="0.25">
      <c r="B7611" s="784">
        <f t="shared" si="356"/>
        <v>45699</v>
      </c>
      <c r="C7611" s="785">
        <v>23</v>
      </c>
      <c r="D7611" s="786">
        <f>IFERROR((INDEX(METADATA!$T$2:$T$20,MATCH(B7611,METADATA!$S$2:$S$20,0))),0)</f>
        <v>0</v>
      </c>
      <c r="E7611" s="785" t="str">
        <f t="shared" si="354"/>
        <v>LO</v>
      </c>
      <c r="F7611" s="786">
        <f>VLOOKUP(C7611,METADATA!$A$5:$H$29,IF(E7611="HI",2,IF(E7611="LO",6,10))+IF(D7611=1,2,IF(D7611=7,1,(IF(WEEKDAY(B7611)=1,2,IF(WEEKDAY(B7611)=7,1,0))))))</f>
        <v>3</v>
      </c>
      <c r="G7611" s="786">
        <f>VLOOKUP(C7611,METADATA!$J$5:$Q$29,IF(E7611="HI",2,IF(E7611="LO",6,10))+IF(D7611=1,2,IF(D7611=7,1,(IF(WEEKDAY(B7611)=1,2,IF(WEEKDAY(B7611)=7,1,0))))))</f>
        <v>3</v>
      </c>
      <c r="H7611" s="787">
        <v>8504.75</v>
      </c>
      <c r="I7611" s="788">
        <v>9812.6500854492188</v>
      </c>
      <c r="K7611" s="795">
        <v>0</v>
      </c>
      <c r="M7611" s="798">
        <f t="shared" si="355"/>
        <v>12985.333043937169</v>
      </c>
      <c r="N7611" s="303"/>
      <c r="S7611" s="786">
        <v>0</v>
      </c>
      <c r="T7611" s="781">
        <f>VLOOKUP(C7611,METADATA!$J$5:$Q$29,IF(E7611="HI",2,IF(E7611="LO",6,10))+IF(S7611=1,2,IF(D7611=7,1,(IF(WEEKDAY(B7611)=1,2,IF(WEEKDAY(B7611)=7,1,0))))))</f>
        <v>3</v>
      </c>
      <c r="U7611" s="781">
        <f>VLOOKUP(C7611,METADATA!$A$5:$H$29,IF(E7611="HI",2,IF(E7611="LO",6,10))+IF(S7611=1,2,IF(D7611=7,1,(IF(WEEKDAY(B7611)=1,2,IF(WEEKDAY(B7611)=7,1,0))))))</f>
        <v>3</v>
      </c>
    </row>
    <row r="7612" spans="2:21" ht="13.95" customHeight="1" x14ac:dyDescent="0.25">
      <c r="B7612" s="784">
        <f t="shared" si="356"/>
        <v>45700</v>
      </c>
      <c r="C7612" s="785">
        <v>0</v>
      </c>
      <c r="D7612" s="786">
        <f>IFERROR((INDEX(METADATA!$T$2:$T$20,MATCH(B7612,METADATA!$S$2:$S$20,0))),0)</f>
        <v>0</v>
      </c>
      <c r="E7612" s="785" t="str">
        <f t="shared" si="354"/>
        <v>LO</v>
      </c>
      <c r="F7612" s="786">
        <f>VLOOKUP(C7612,METADATA!$A$5:$H$29,IF(E7612="HI",2,IF(E7612="LO",6,10))+IF(D7612=1,2,IF(D7612=7,1,(IF(WEEKDAY(B7612)=1,2,IF(WEEKDAY(B7612)=7,1,0))))))</f>
        <v>3</v>
      </c>
      <c r="G7612" s="786">
        <f>VLOOKUP(C7612,METADATA!$J$5:$Q$29,IF(E7612="HI",2,IF(E7612="LO",6,10))+IF(D7612=1,2,IF(D7612=7,1,(IF(WEEKDAY(B7612)=1,2,IF(WEEKDAY(B7612)=7,1,0))))))</f>
        <v>3</v>
      </c>
      <c r="H7612" s="787">
        <v>7946.5</v>
      </c>
      <c r="I7612" s="788">
        <v>9852.0999755859375</v>
      </c>
      <c r="K7612" s="795">
        <v>0</v>
      </c>
      <c r="M7612" s="798">
        <f t="shared" si="355"/>
        <v>12657.437978474965</v>
      </c>
      <c r="N7612" s="303"/>
      <c r="S7612" s="786">
        <v>0</v>
      </c>
      <c r="T7612" s="781">
        <f>VLOOKUP(C7612,METADATA!$J$5:$Q$29,IF(E7612="HI",2,IF(E7612="LO",6,10))+IF(S7612=1,2,IF(D7612=7,1,(IF(WEEKDAY(B7612)=1,2,IF(WEEKDAY(B7612)=7,1,0))))))</f>
        <v>3</v>
      </c>
      <c r="U7612" s="781">
        <f>VLOOKUP(C7612,METADATA!$A$5:$H$29,IF(E7612="HI",2,IF(E7612="LO",6,10))+IF(S7612=1,2,IF(D7612=7,1,(IF(WEEKDAY(B7612)=1,2,IF(WEEKDAY(B7612)=7,1,0))))))</f>
        <v>3</v>
      </c>
    </row>
    <row r="7613" spans="2:21" ht="13.95" customHeight="1" x14ac:dyDescent="0.25">
      <c r="B7613" s="784">
        <f t="shared" si="356"/>
        <v>45700</v>
      </c>
      <c r="C7613" s="785">
        <v>1</v>
      </c>
      <c r="D7613" s="786">
        <f>IFERROR((INDEX(METADATA!$T$2:$T$20,MATCH(B7613,METADATA!$S$2:$S$20,0))),0)</f>
        <v>0</v>
      </c>
      <c r="E7613" s="785" t="str">
        <f t="shared" si="354"/>
        <v>LO</v>
      </c>
      <c r="F7613" s="786">
        <f>VLOOKUP(C7613,METADATA!$A$5:$H$29,IF(E7613="HI",2,IF(E7613="LO",6,10))+IF(D7613=1,2,IF(D7613=7,1,(IF(WEEKDAY(B7613)=1,2,IF(WEEKDAY(B7613)=7,1,0))))))</f>
        <v>3</v>
      </c>
      <c r="G7613" s="786">
        <f>VLOOKUP(C7613,METADATA!$J$5:$Q$29,IF(E7613="HI",2,IF(E7613="LO",6,10))+IF(D7613=1,2,IF(D7613=7,1,(IF(WEEKDAY(B7613)=1,2,IF(WEEKDAY(B7613)=7,1,0))))))</f>
        <v>3</v>
      </c>
      <c r="H7613" s="787">
        <v>7591.75</v>
      </c>
      <c r="I7613" s="788">
        <v>9778.1100463867188</v>
      </c>
      <c r="K7613" s="795">
        <v>0</v>
      </c>
      <c r="M7613" s="798">
        <f t="shared" si="355"/>
        <v>12379.261049907174</v>
      </c>
      <c r="N7613" s="303"/>
      <c r="S7613" s="786">
        <v>0</v>
      </c>
      <c r="T7613" s="781">
        <f>VLOOKUP(C7613,METADATA!$J$5:$Q$29,IF(E7613="HI",2,IF(E7613="LO",6,10))+IF(S7613=1,2,IF(D7613=7,1,(IF(WEEKDAY(B7613)=1,2,IF(WEEKDAY(B7613)=7,1,0))))))</f>
        <v>3</v>
      </c>
      <c r="U7613" s="781">
        <f>VLOOKUP(C7613,METADATA!$A$5:$H$29,IF(E7613="HI",2,IF(E7613="LO",6,10))+IF(S7613=1,2,IF(D7613=7,1,(IF(WEEKDAY(B7613)=1,2,IF(WEEKDAY(B7613)=7,1,0))))))</f>
        <v>3</v>
      </c>
    </row>
    <row r="7614" spans="2:21" ht="13.95" customHeight="1" x14ac:dyDescent="0.25">
      <c r="B7614" s="784">
        <f t="shared" si="356"/>
        <v>45700</v>
      </c>
      <c r="C7614" s="785">
        <v>2</v>
      </c>
      <c r="D7614" s="786">
        <f>IFERROR((INDEX(METADATA!$T$2:$T$20,MATCH(B7614,METADATA!$S$2:$S$20,0))),0)</f>
        <v>0</v>
      </c>
      <c r="E7614" s="785" t="str">
        <f t="shared" si="354"/>
        <v>LO</v>
      </c>
      <c r="F7614" s="786">
        <f>VLOOKUP(C7614,METADATA!$A$5:$H$29,IF(E7614="HI",2,IF(E7614="LO",6,10))+IF(D7614=1,2,IF(D7614=7,1,(IF(WEEKDAY(B7614)=1,2,IF(WEEKDAY(B7614)=7,1,0))))))</f>
        <v>3</v>
      </c>
      <c r="G7614" s="786">
        <f>VLOOKUP(C7614,METADATA!$J$5:$Q$29,IF(E7614="HI",2,IF(E7614="LO",6,10))+IF(D7614=1,2,IF(D7614=7,1,(IF(WEEKDAY(B7614)=1,2,IF(WEEKDAY(B7614)=7,1,0))))))</f>
        <v>3</v>
      </c>
      <c r="H7614" s="787">
        <v>7539.5</v>
      </c>
      <c r="I7614" s="788">
        <v>9644.6251220703125</v>
      </c>
      <c r="K7614" s="795">
        <v>0</v>
      </c>
      <c r="M7614" s="798">
        <f t="shared" si="355"/>
        <v>12241.848471340829</v>
      </c>
      <c r="N7614" s="303"/>
      <c r="S7614" s="786">
        <v>0</v>
      </c>
      <c r="T7614" s="781">
        <f>VLOOKUP(C7614,METADATA!$J$5:$Q$29,IF(E7614="HI",2,IF(E7614="LO",6,10))+IF(S7614=1,2,IF(D7614=7,1,(IF(WEEKDAY(B7614)=1,2,IF(WEEKDAY(B7614)=7,1,0))))))</f>
        <v>3</v>
      </c>
      <c r="U7614" s="781">
        <f>VLOOKUP(C7614,METADATA!$A$5:$H$29,IF(E7614="HI",2,IF(E7614="LO",6,10))+IF(S7614=1,2,IF(D7614=7,1,(IF(WEEKDAY(B7614)=1,2,IF(WEEKDAY(B7614)=7,1,0))))))</f>
        <v>3</v>
      </c>
    </row>
    <row r="7615" spans="2:21" ht="13.95" customHeight="1" x14ac:dyDescent="0.25">
      <c r="B7615" s="784">
        <f t="shared" si="356"/>
        <v>45700</v>
      </c>
      <c r="C7615" s="785">
        <v>3</v>
      </c>
      <c r="D7615" s="786">
        <f>IFERROR((INDEX(METADATA!$T$2:$T$20,MATCH(B7615,METADATA!$S$2:$S$20,0))),0)</f>
        <v>0</v>
      </c>
      <c r="E7615" s="785" t="str">
        <f t="shared" si="354"/>
        <v>LO</v>
      </c>
      <c r="F7615" s="786">
        <f>VLOOKUP(C7615,METADATA!$A$5:$H$29,IF(E7615="HI",2,IF(E7615="LO",6,10))+IF(D7615=1,2,IF(D7615=7,1,(IF(WEEKDAY(B7615)=1,2,IF(WEEKDAY(B7615)=7,1,0))))))</f>
        <v>3</v>
      </c>
      <c r="G7615" s="786">
        <f>VLOOKUP(C7615,METADATA!$J$5:$Q$29,IF(E7615="HI",2,IF(E7615="LO",6,10))+IF(D7615=1,2,IF(D7615=7,1,(IF(WEEKDAY(B7615)=1,2,IF(WEEKDAY(B7615)=7,1,0))))))</f>
        <v>3</v>
      </c>
      <c r="H7615" s="787">
        <v>7696</v>
      </c>
      <c r="I7615" s="788">
        <v>9730.324951171875</v>
      </c>
      <c r="K7615" s="795">
        <v>0</v>
      </c>
      <c r="M7615" s="798">
        <f t="shared" si="355"/>
        <v>12405.951783535109</v>
      </c>
      <c r="N7615" s="303"/>
      <c r="S7615" s="786">
        <v>0</v>
      </c>
      <c r="T7615" s="781">
        <f>VLOOKUP(C7615,METADATA!$J$5:$Q$29,IF(E7615="HI",2,IF(E7615="LO",6,10))+IF(S7615=1,2,IF(D7615=7,1,(IF(WEEKDAY(B7615)=1,2,IF(WEEKDAY(B7615)=7,1,0))))))</f>
        <v>3</v>
      </c>
      <c r="U7615" s="781">
        <f>VLOOKUP(C7615,METADATA!$A$5:$H$29,IF(E7615="HI",2,IF(E7615="LO",6,10))+IF(S7615=1,2,IF(D7615=7,1,(IF(WEEKDAY(B7615)=1,2,IF(WEEKDAY(B7615)=7,1,0))))))</f>
        <v>3</v>
      </c>
    </row>
    <row r="7616" spans="2:21" ht="13.95" customHeight="1" x14ac:dyDescent="0.25">
      <c r="B7616" s="784">
        <f t="shared" si="356"/>
        <v>45700</v>
      </c>
      <c r="C7616" s="785">
        <v>4</v>
      </c>
      <c r="D7616" s="786">
        <f>IFERROR((INDEX(METADATA!$T$2:$T$20,MATCH(B7616,METADATA!$S$2:$S$20,0))),0)</f>
        <v>0</v>
      </c>
      <c r="E7616" s="785" t="str">
        <f t="shared" si="354"/>
        <v>LO</v>
      </c>
      <c r="F7616" s="786">
        <f>VLOOKUP(C7616,METADATA!$A$5:$H$29,IF(E7616="HI",2,IF(E7616="LO",6,10))+IF(D7616=1,2,IF(D7616=7,1,(IF(WEEKDAY(B7616)=1,2,IF(WEEKDAY(B7616)=7,1,0))))))</f>
        <v>3</v>
      </c>
      <c r="G7616" s="786">
        <f>VLOOKUP(C7616,METADATA!$J$5:$Q$29,IF(E7616="HI",2,IF(E7616="LO",6,10))+IF(D7616=1,2,IF(D7616=7,1,(IF(WEEKDAY(B7616)=1,2,IF(WEEKDAY(B7616)=7,1,0))))))</f>
        <v>3</v>
      </c>
      <c r="H7616" s="787">
        <v>8076.5</v>
      </c>
      <c r="I7616" s="788">
        <v>9738.1749877929688</v>
      </c>
      <c r="K7616" s="795">
        <v>870.51250000000005</v>
      </c>
      <c r="M7616" s="798">
        <f t="shared" si="355"/>
        <v>12651.557388040279</v>
      </c>
      <c r="N7616" s="303"/>
      <c r="S7616" s="786">
        <v>0</v>
      </c>
      <c r="T7616" s="781">
        <f>VLOOKUP(C7616,METADATA!$J$5:$Q$29,IF(E7616="HI",2,IF(E7616="LO",6,10))+IF(S7616=1,2,IF(D7616=7,1,(IF(WEEKDAY(B7616)=1,2,IF(WEEKDAY(B7616)=7,1,0))))))</f>
        <v>3</v>
      </c>
      <c r="U7616" s="781">
        <f>VLOOKUP(C7616,METADATA!$A$5:$H$29,IF(E7616="HI",2,IF(E7616="LO",6,10))+IF(S7616=1,2,IF(D7616=7,1,(IF(WEEKDAY(B7616)=1,2,IF(WEEKDAY(B7616)=7,1,0))))))</f>
        <v>3</v>
      </c>
    </row>
    <row r="7617" spans="2:21" ht="13.95" customHeight="1" x14ac:dyDescent="0.25">
      <c r="B7617" s="784">
        <f t="shared" si="356"/>
        <v>45700</v>
      </c>
      <c r="C7617" s="785">
        <v>5</v>
      </c>
      <c r="D7617" s="786">
        <f>IFERROR((INDEX(METADATA!$T$2:$T$20,MATCH(B7617,METADATA!$S$2:$S$20,0))),0)</f>
        <v>0</v>
      </c>
      <c r="E7617" s="785" t="str">
        <f t="shared" si="354"/>
        <v>LO</v>
      </c>
      <c r="F7617" s="786">
        <f>VLOOKUP(C7617,METADATA!$A$5:$H$29,IF(E7617="HI",2,IF(E7617="LO",6,10))+IF(D7617=1,2,IF(D7617=7,1,(IF(WEEKDAY(B7617)=1,2,IF(WEEKDAY(B7617)=7,1,0))))))</f>
        <v>3</v>
      </c>
      <c r="G7617" s="786">
        <f>VLOOKUP(C7617,METADATA!$J$5:$Q$29,IF(E7617="HI",2,IF(E7617="LO",6,10))+IF(D7617=1,2,IF(D7617=7,1,(IF(WEEKDAY(B7617)=1,2,IF(WEEKDAY(B7617)=7,1,0))))))</f>
        <v>3</v>
      </c>
      <c r="H7617" s="787">
        <v>8562.25</v>
      </c>
      <c r="I7617" s="788">
        <v>9678.4249267578125</v>
      </c>
      <c r="K7617" s="795">
        <v>865.8125</v>
      </c>
      <c r="M7617" s="798">
        <f t="shared" si="355"/>
        <v>12922.230230319647</v>
      </c>
      <c r="N7617" s="303"/>
      <c r="S7617" s="786">
        <v>0</v>
      </c>
      <c r="T7617" s="781">
        <f>VLOOKUP(C7617,METADATA!$J$5:$Q$29,IF(E7617="HI",2,IF(E7617="LO",6,10))+IF(S7617=1,2,IF(D7617=7,1,(IF(WEEKDAY(B7617)=1,2,IF(WEEKDAY(B7617)=7,1,0))))))</f>
        <v>3</v>
      </c>
      <c r="U7617" s="781">
        <f>VLOOKUP(C7617,METADATA!$A$5:$H$29,IF(E7617="HI",2,IF(E7617="LO",6,10))+IF(S7617=1,2,IF(D7617=7,1,(IF(WEEKDAY(B7617)=1,2,IF(WEEKDAY(B7617)=7,1,0))))))</f>
        <v>3</v>
      </c>
    </row>
    <row r="7618" spans="2:21" ht="13.95" customHeight="1" x14ac:dyDescent="0.25">
      <c r="B7618" s="784">
        <f t="shared" si="356"/>
        <v>45700</v>
      </c>
      <c r="C7618" s="785">
        <v>6</v>
      </c>
      <c r="D7618" s="786">
        <f>IFERROR((INDEX(METADATA!$T$2:$T$20,MATCH(B7618,METADATA!$S$2:$S$20,0))),0)</f>
        <v>0</v>
      </c>
      <c r="E7618" s="785" t="str">
        <f t="shared" si="354"/>
        <v>LO</v>
      </c>
      <c r="F7618" s="786">
        <f>VLOOKUP(C7618,METADATA!$A$5:$H$29,IF(E7618="HI",2,IF(E7618="LO",6,10))+IF(D7618=1,2,IF(D7618=7,1,(IF(WEEKDAY(B7618)=1,2,IF(WEEKDAY(B7618)=7,1,0))))))</f>
        <v>2</v>
      </c>
      <c r="G7618" s="786">
        <f>VLOOKUP(C7618,METADATA!$J$5:$Q$29,IF(E7618="HI",2,IF(E7618="LO",6,10))+IF(D7618=1,2,IF(D7618=7,1,(IF(WEEKDAY(B7618)=1,2,IF(WEEKDAY(B7618)=7,1,0))))))</f>
        <v>2</v>
      </c>
      <c r="H7618" s="787">
        <v>9572.5</v>
      </c>
      <c r="I7618" s="788">
        <v>9739.175048828125</v>
      </c>
      <c r="K7618" s="795">
        <v>834.63750000000005</v>
      </c>
      <c r="M7618" s="798">
        <f t="shared" si="355"/>
        <v>13655.924973494702</v>
      </c>
      <c r="N7618" s="303"/>
      <c r="S7618" s="786">
        <v>0</v>
      </c>
      <c r="T7618" s="781">
        <f>VLOOKUP(C7618,METADATA!$J$5:$Q$29,IF(E7618="HI",2,IF(E7618="LO",6,10))+IF(S7618=1,2,IF(D7618=7,1,(IF(WEEKDAY(B7618)=1,2,IF(WEEKDAY(B7618)=7,1,0))))))</f>
        <v>2</v>
      </c>
      <c r="U7618" s="781">
        <f>VLOOKUP(C7618,METADATA!$A$5:$H$29,IF(E7618="HI",2,IF(E7618="LO",6,10))+IF(S7618=1,2,IF(D7618=7,1,(IF(WEEKDAY(B7618)=1,2,IF(WEEKDAY(B7618)=7,1,0))))))</f>
        <v>2</v>
      </c>
    </row>
    <row r="7619" spans="2:21" ht="13.95" customHeight="1" x14ac:dyDescent="0.25">
      <c r="B7619" s="784">
        <f t="shared" si="356"/>
        <v>45700</v>
      </c>
      <c r="C7619" s="785">
        <v>7</v>
      </c>
      <c r="D7619" s="786">
        <f>IFERROR((INDEX(METADATA!$T$2:$T$20,MATCH(B7619,METADATA!$S$2:$S$20,0))),0)</f>
        <v>0</v>
      </c>
      <c r="E7619" s="785" t="str">
        <f t="shared" si="354"/>
        <v>LO</v>
      </c>
      <c r="F7619" s="786">
        <f>VLOOKUP(C7619,METADATA!$A$5:$H$29,IF(E7619="HI",2,IF(E7619="LO",6,10))+IF(D7619=1,2,IF(D7619=7,1,(IF(WEEKDAY(B7619)=1,2,IF(WEEKDAY(B7619)=7,1,0))))))</f>
        <v>1</v>
      </c>
      <c r="G7619" s="786">
        <f>VLOOKUP(C7619,METADATA!$J$5:$Q$29,IF(E7619="HI",2,IF(E7619="LO",6,10))+IF(D7619=1,2,IF(D7619=7,1,(IF(WEEKDAY(B7619)=1,2,IF(WEEKDAY(B7619)=7,1,0))))))</f>
        <v>1</v>
      </c>
      <c r="H7619" s="787">
        <v>11132</v>
      </c>
      <c r="I7619" s="788">
        <v>9669.074951171875</v>
      </c>
      <c r="K7619" s="795">
        <v>847.33749999999998</v>
      </c>
      <c r="M7619" s="798">
        <f t="shared" si="355"/>
        <v>14744.912153396486</v>
      </c>
      <c r="N7619" s="303"/>
      <c r="S7619" s="786">
        <v>0</v>
      </c>
      <c r="T7619" s="781">
        <f>VLOOKUP(C7619,METADATA!$J$5:$Q$29,IF(E7619="HI",2,IF(E7619="LO",6,10))+IF(S7619=1,2,IF(D7619=7,1,(IF(WEEKDAY(B7619)=1,2,IF(WEEKDAY(B7619)=7,1,0))))))</f>
        <v>1</v>
      </c>
      <c r="U7619" s="781">
        <f>VLOOKUP(C7619,METADATA!$A$5:$H$29,IF(E7619="HI",2,IF(E7619="LO",6,10))+IF(S7619=1,2,IF(D7619=7,1,(IF(WEEKDAY(B7619)=1,2,IF(WEEKDAY(B7619)=7,1,0))))))</f>
        <v>1</v>
      </c>
    </row>
    <row r="7620" spans="2:21" ht="13.95" customHeight="1" x14ac:dyDescent="0.25">
      <c r="B7620" s="784">
        <f t="shared" si="356"/>
        <v>45700</v>
      </c>
      <c r="C7620" s="785">
        <v>8</v>
      </c>
      <c r="D7620" s="786">
        <f>IFERROR((INDEX(METADATA!$T$2:$T$20,MATCH(B7620,METADATA!$S$2:$S$20,0))),0)</f>
        <v>0</v>
      </c>
      <c r="E7620" s="785" t="str">
        <f t="shared" ref="E7620:E7683" si="357">IF(B7620="","",IF(AND(MONTH(B7620)&gt;=MONTH($AA$9),MONTH(B7620)&lt;=MONTH($AA$11)),"HI","LO"))</f>
        <v>LO</v>
      </c>
      <c r="F7620" s="786">
        <f>VLOOKUP(C7620,METADATA!$A$5:$H$29,IF(E7620="HI",2,IF(E7620="LO",6,10))+IF(D7620=1,2,IF(D7620=7,1,(IF(WEEKDAY(B7620)=1,2,IF(WEEKDAY(B7620)=7,1,0))))))</f>
        <v>1</v>
      </c>
      <c r="G7620" s="786">
        <f>VLOOKUP(C7620,METADATA!$J$5:$Q$29,IF(E7620="HI",2,IF(E7620="LO",6,10))+IF(D7620=1,2,IF(D7620=7,1,(IF(WEEKDAY(B7620)=1,2,IF(WEEKDAY(B7620)=7,1,0))))))</f>
        <v>1</v>
      </c>
      <c r="H7620" s="787">
        <v>12402.5</v>
      </c>
      <c r="I7620" s="788">
        <v>9449.2249755859375</v>
      </c>
      <c r="K7620" s="795">
        <v>851.61249999999995</v>
      </c>
      <c r="M7620" s="798">
        <f t="shared" ref="M7620:M7683" si="358">SQRT(H7620^2+I7620^2)</f>
        <v>15591.980595461151</v>
      </c>
      <c r="N7620" s="303"/>
      <c r="S7620" s="786">
        <v>0</v>
      </c>
      <c r="T7620" s="781">
        <f>VLOOKUP(C7620,METADATA!$J$5:$Q$29,IF(E7620="HI",2,IF(E7620="LO",6,10))+IF(S7620=1,2,IF(D7620=7,1,(IF(WEEKDAY(B7620)=1,2,IF(WEEKDAY(B7620)=7,1,0))))))</f>
        <v>1</v>
      </c>
      <c r="U7620" s="781">
        <f>VLOOKUP(C7620,METADATA!$A$5:$H$29,IF(E7620="HI",2,IF(E7620="LO",6,10))+IF(S7620=1,2,IF(D7620=7,1,(IF(WEEKDAY(B7620)=1,2,IF(WEEKDAY(B7620)=7,1,0))))))</f>
        <v>1</v>
      </c>
    </row>
    <row r="7621" spans="2:21" ht="13.95" customHeight="1" x14ac:dyDescent="0.25">
      <c r="B7621" s="784">
        <f t="shared" si="356"/>
        <v>45700</v>
      </c>
      <c r="C7621" s="785">
        <v>9</v>
      </c>
      <c r="D7621" s="786">
        <f>IFERROR((INDEX(METADATA!$T$2:$T$20,MATCH(B7621,METADATA!$S$2:$S$20,0))),0)</f>
        <v>0</v>
      </c>
      <c r="E7621" s="785" t="str">
        <f t="shared" si="357"/>
        <v>LO</v>
      </c>
      <c r="F7621" s="786">
        <f>VLOOKUP(C7621,METADATA!$A$5:$H$29,IF(E7621="HI",2,IF(E7621="LO",6,10))+IF(D7621=1,2,IF(D7621=7,1,(IF(WEEKDAY(B7621)=1,2,IF(WEEKDAY(B7621)=7,1,0))))))</f>
        <v>2</v>
      </c>
      <c r="G7621" s="786">
        <f>VLOOKUP(C7621,METADATA!$J$5:$Q$29,IF(E7621="HI",2,IF(E7621="LO",6,10))+IF(D7621=1,2,IF(D7621=7,1,(IF(WEEKDAY(B7621)=1,2,IF(WEEKDAY(B7621)=7,1,0))))))</f>
        <v>1</v>
      </c>
      <c r="H7621" s="787">
        <v>12949.5</v>
      </c>
      <c r="I7621" s="788">
        <v>9466.8500366210938</v>
      </c>
      <c r="K7621" s="795">
        <v>856.5</v>
      </c>
      <c r="M7621" s="798">
        <f t="shared" si="358"/>
        <v>16040.910194433258</v>
      </c>
      <c r="N7621" s="303"/>
      <c r="S7621" s="786">
        <v>0</v>
      </c>
      <c r="T7621" s="781">
        <f>VLOOKUP(C7621,METADATA!$J$5:$Q$29,IF(E7621="HI",2,IF(E7621="LO",6,10))+IF(S7621=1,2,IF(D7621=7,1,(IF(WEEKDAY(B7621)=1,2,IF(WEEKDAY(B7621)=7,1,0))))))</f>
        <v>1</v>
      </c>
      <c r="U7621" s="781">
        <f>VLOOKUP(C7621,METADATA!$A$5:$H$29,IF(E7621="HI",2,IF(E7621="LO",6,10))+IF(S7621=1,2,IF(D7621=7,1,(IF(WEEKDAY(B7621)=1,2,IF(WEEKDAY(B7621)=7,1,0))))))</f>
        <v>2</v>
      </c>
    </row>
    <row r="7622" spans="2:21" ht="13.95" customHeight="1" x14ac:dyDescent="0.25">
      <c r="B7622" s="784">
        <f t="shared" si="356"/>
        <v>45700</v>
      </c>
      <c r="C7622" s="785">
        <v>10</v>
      </c>
      <c r="D7622" s="786">
        <f>IFERROR((INDEX(METADATA!$T$2:$T$20,MATCH(B7622,METADATA!$S$2:$S$20,0))),0)</f>
        <v>0</v>
      </c>
      <c r="E7622" s="785" t="str">
        <f t="shared" si="357"/>
        <v>LO</v>
      </c>
      <c r="F7622" s="786">
        <f>VLOOKUP(C7622,METADATA!$A$5:$H$29,IF(E7622="HI",2,IF(E7622="LO",6,10))+IF(D7622=1,2,IF(D7622=7,1,(IF(WEEKDAY(B7622)=1,2,IF(WEEKDAY(B7622)=7,1,0))))))</f>
        <v>2</v>
      </c>
      <c r="G7622" s="786">
        <f>VLOOKUP(C7622,METADATA!$J$5:$Q$29,IF(E7622="HI",2,IF(E7622="LO",6,10))+IF(D7622=1,2,IF(D7622=7,1,(IF(WEEKDAY(B7622)=1,2,IF(WEEKDAY(B7622)=7,1,0))))))</f>
        <v>2</v>
      </c>
      <c r="H7622" s="787">
        <v>12966.25</v>
      </c>
      <c r="I7622" s="788">
        <v>9404.5250244140625</v>
      </c>
      <c r="K7622" s="795">
        <v>824.32500000000005</v>
      </c>
      <c r="M7622" s="798">
        <f t="shared" si="358"/>
        <v>16017.762952339202</v>
      </c>
      <c r="N7622" s="303"/>
      <c r="S7622" s="786">
        <v>0</v>
      </c>
      <c r="T7622" s="781">
        <f>VLOOKUP(C7622,METADATA!$J$5:$Q$29,IF(E7622="HI",2,IF(E7622="LO",6,10))+IF(S7622=1,2,IF(D7622=7,1,(IF(WEEKDAY(B7622)=1,2,IF(WEEKDAY(B7622)=7,1,0))))))</f>
        <v>2</v>
      </c>
      <c r="U7622" s="781">
        <f>VLOOKUP(C7622,METADATA!$A$5:$H$29,IF(E7622="HI",2,IF(E7622="LO",6,10))+IF(S7622=1,2,IF(D7622=7,1,(IF(WEEKDAY(B7622)=1,2,IF(WEEKDAY(B7622)=7,1,0))))))</f>
        <v>2</v>
      </c>
    </row>
    <row r="7623" spans="2:21" ht="13.95" customHeight="1" x14ac:dyDescent="0.25">
      <c r="B7623" s="784">
        <f t="shared" si="356"/>
        <v>45700</v>
      </c>
      <c r="C7623" s="785">
        <v>11</v>
      </c>
      <c r="D7623" s="786">
        <f>IFERROR((INDEX(METADATA!$T$2:$T$20,MATCH(B7623,METADATA!$S$2:$S$20,0))),0)</f>
        <v>0</v>
      </c>
      <c r="E7623" s="785" t="str">
        <f t="shared" si="357"/>
        <v>LO</v>
      </c>
      <c r="F7623" s="786">
        <f>VLOOKUP(C7623,METADATA!$A$5:$H$29,IF(E7623="HI",2,IF(E7623="LO",6,10))+IF(D7623=1,2,IF(D7623=7,1,(IF(WEEKDAY(B7623)=1,2,IF(WEEKDAY(B7623)=7,1,0))))))</f>
        <v>2</v>
      </c>
      <c r="G7623" s="786">
        <f>VLOOKUP(C7623,METADATA!$J$5:$Q$29,IF(E7623="HI",2,IF(E7623="LO",6,10))+IF(D7623=1,2,IF(D7623=7,1,(IF(WEEKDAY(B7623)=1,2,IF(WEEKDAY(B7623)=7,1,0))))))</f>
        <v>2</v>
      </c>
      <c r="H7623" s="787">
        <v>13114.5</v>
      </c>
      <c r="I7623" s="788">
        <v>9406.7000732421875</v>
      </c>
      <c r="K7623" s="795">
        <v>882.73749999999995</v>
      </c>
      <c r="M7623" s="798">
        <f t="shared" si="358"/>
        <v>16139.272490355152</v>
      </c>
      <c r="N7623" s="303"/>
      <c r="S7623" s="786">
        <v>0</v>
      </c>
      <c r="T7623" s="781">
        <f>VLOOKUP(C7623,METADATA!$J$5:$Q$29,IF(E7623="HI",2,IF(E7623="LO",6,10))+IF(S7623=1,2,IF(D7623=7,1,(IF(WEEKDAY(B7623)=1,2,IF(WEEKDAY(B7623)=7,1,0))))))</f>
        <v>2</v>
      </c>
      <c r="U7623" s="781">
        <f>VLOOKUP(C7623,METADATA!$A$5:$H$29,IF(E7623="HI",2,IF(E7623="LO",6,10))+IF(S7623=1,2,IF(D7623=7,1,(IF(WEEKDAY(B7623)=1,2,IF(WEEKDAY(B7623)=7,1,0))))))</f>
        <v>2</v>
      </c>
    </row>
    <row r="7624" spans="2:21" ht="13.95" customHeight="1" x14ac:dyDescent="0.25">
      <c r="B7624" s="784">
        <f t="shared" si="356"/>
        <v>45700</v>
      </c>
      <c r="C7624" s="785">
        <v>12</v>
      </c>
      <c r="D7624" s="786">
        <f>IFERROR((INDEX(METADATA!$T$2:$T$20,MATCH(B7624,METADATA!$S$2:$S$20,0))),0)</f>
        <v>0</v>
      </c>
      <c r="E7624" s="785" t="str">
        <f t="shared" si="357"/>
        <v>LO</v>
      </c>
      <c r="F7624" s="786">
        <f>VLOOKUP(C7624,METADATA!$A$5:$H$29,IF(E7624="HI",2,IF(E7624="LO",6,10))+IF(D7624=1,2,IF(D7624=7,1,(IF(WEEKDAY(B7624)=1,2,IF(WEEKDAY(B7624)=7,1,0))))))</f>
        <v>2</v>
      </c>
      <c r="G7624" s="786">
        <f>VLOOKUP(C7624,METADATA!$J$5:$Q$29,IF(E7624="HI",2,IF(E7624="LO",6,10))+IF(D7624=1,2,IF(D7624=7,1,(IF(WEEKDAY(B7624)=1,2,IF(WEEKDAY(B7624)=7,1,0))))))</f>
        <v>2</v>
      </c>
      <c r="H7624" s="787">
        <v>13353</v>
      </c>
      <c r="I7624" s="788">
        <v>9439.3749389648438</v>
      </c>
      <c r="K7624" s="795">
        <v>909.3125</v>
      </c>
      <c r="M7624" s="798">
        <f t="shared" si="358"/>
        <v>16352.504647250755</v>
      </c>
      <c r="N7624" s="303"/>
      <c r="S7624" s="786">
        <v>0</v>
      </c>
      <c r="T7624" s="781">
        <f>VLOOKUP(C7624,METADATA!$J$5:$Q$29,IF(E7624="HI",2,IF(E7624="LO",6,10))+IF(S7624=1,2,IF(D7624=7,1,(IF(WEEKDAY(B7624)=1,2,IF(WEEKDAY(B7624)=7,1,0))))))</f>
        <v>2</v>
      </c>
      <c r="U7624" s="781">
        <f>VLOOKUP(C7624,METADATA!$A$5:$H$29,IF(E7624="HI",2,IF(E7624="LO",6,10))+IF(S7624=1,2,IF(D7624=7,1,(IF(WEEKDAY(B7624)=1,2,IF(WEEKDAY(B7624)=7,1,0))))))</f>
        <v>2</v>
      </c>
    </row>
    <row r="7625" spans="2:21" ht="13.95" customHeight="1" x14ac:dyDescent="0.25">
      <c r="B7625" s="784">
        <f t="shared" si="356"/>
        <v>45700</v>
      </c>
      <c r="C7625" s="785">
        <v>13</v>
      </c>
      <c r="D7625" s="786">
        <f>IFERROR((INDEX(METADATA!$T$2:$T$20,MATCH(B7625,METADATA!$S$2:$S$20,0))),0)</f>
        <v>0</v>
      </c>
      <c r="E7625" s="785" t="str">
        <f t="shared" si="357"/>
        <v>LO</v>
      </c>
      <c r="F7625" s="786">
        <f>VLOOKUP(C7625,METADATA!$A$5:$H$29,IF(E7625="HI",2,IF(E7625="LO",6,10))+IF(D7625=1,2,IF(D7625=7,1,(IF(WEEKDAY(B7625)=1,2,IF(WEEKDAY(B7625)=7,1,0))))))</f>
        <v>2</v>
      </c>
      <c r="G7625" s="786">
        <f>VLOOKUP(C7625,METADATA!$J$5:$Q$29,IF(E7625="HI",2,IF(E7625="LO",6,10))+IF(D7625=1,2,IF(D7625=7,1,(IF(WEEKDAY(B7625)=1,2,IF(WEEKDAY(B7625)=7,1,0))))))</f>
        <v>2</v>
      </c>
      <c r="H7625" s="787">
        <v>12908.25</v>
      </c>
      <c r="I7625" s="788">
        <v>9455.2251586914063</v>
      </c>
      <c r="K7625" s="795">
        <v>905.6</v>
      </c>
      <c r="M7625" s="798">
        <f t="shared" si="358"/>
        <v>16000.756259128846</v>
      </c>
      <c r="N7625" s="303"/>
      <c r="S7625" s="786">
        <v>0</v>
      </c>
      <c r="T7625" s="781">
        <f>VLOOKUP(C7625,METADATA!$J$5:$Q$29,IF(E7625="HI",2,IF(E7625="LO",6,10))+IF(S7625=1,2,IF(D7625=7,1,(IF(WEEKDAY(B7625)=1,2,IF(WEEKDAY(B7625)=7,1,0))))))</f>
        <v>2</v>
      </c>
      <c r="U7625" s="781">
        <f>VLOOKUP(C7625,METADATA!$A$5:$H$29,IF(E7625="HI",2,IF(E7625="LO",6,10))+IF(S7625=1,2,IF(D7625=7,1,(IF(WEEKDAY(B7625)=1,2,IF(WEEKDAY(B7625)=7,1,0))))))</f>
        <v>2</v>
      </c>
    </row>
    <row r="7626" spans="2:21" ht="13.95" customHeight="1" x14ac:dyDescent="0.25">
      <c r="B7626" s="784">
        <f t="shared" si="356"/>
        <v>45700</v>
      </c>
      <c r="C7626" s="785">
        <v>14</v>
      </c>
      <c r="D7626" s="786">
        <f>IFERROR((INDEX(METADATA!$T$2:$T$20,MATCH(B7626,METADATA!$S$2:$S$20,0))),0)</f>
        <v>0</v>
      </c>
      <c r="E7626" s="785" t="str">
        <f t="shared" si="357"/>
        <v>LO</v>
      </c>
      <c r="F7626" s="786">
        <f>VLOOKUP(C7626,METADATA!$A$5:$H$29,IF(E7626="HI",2,IF(E7626="LO",6,10))+IF(D7626=1,2,IF(D7626=7,1,(IF(WEEKDAY(B7626)=1,2,IF(WEEKDAY(B7626)=7,1,0))))))</f>
        <v>2</v>
      </c>
      <c r="G7626" s="786">
        <f>VLOOKUP(C7626,METADATA!$J$5:$Q$29,IF(E7626="HI",2,IF(E7626="LO",6,10))+IF(D7626=1,2,IF(D7626=7,1,(IF(WEEKDAY(B7626)=1,2,IF(WEEKDAY(B7626)=7,1,0))))))</f>
        <v>2</v>
      </c>
      <c r="H7626" s="787">
        <v>12764</v>
      </c>
      <c r="I7626" s="788">
        <v>9519.7998657226563</v>
      </c>
      <c r="K7626" s="795">
        <v>913.98749999999995</v>
      </c>
      <c r="M7626" s="798">
        <f t="shared" si="358"/>
        <v>15923.136797861567</v>
      </c>
      <c r="N7626" s="303"/>
      <c r="S7626" s="786">
        <v>0</v>
      </c>
      <c r="T7626" s="781">
        <f>VLOOKUP(C7626,METADATA!$J$5:$Q$29,IF(E7626="HI",2,IF(E7626="LO",6,10))+IF(S7626=1,2,IF(D7626=7,1,(IF(WEEKDAY(B7626)=1,2,IF(WEEKDAY(B7626)=7,1,0))))))</f>
        <v>2</v>
      </c>
      <c r="U7626" s="781">
        <f>VLOOKUP(C7626,METADATA!$A$5:$H$29,IF(E7626="HI",2,IF(E7626="LO",6,10))+IF(S7626=1,2,IF(D7626=7,1,(IF(WEEKDAY(B7626)=1,2,IF(WEEKDAY(B7626)=7,1,0))))))</f>
        <v>2</v>
      </c>
    </row>
    <row r="7627" spans="2:21" ht="13.95" customHeight="1" x14ac:dyDescent="0.25">
      <c r="B7627" s="784">
        <f t="shared" si="356"/>
        <v>45700</v>
      </c>
      <c r="C7627" s="785">
        <v>15</v>
      </c>
      <c r="D7627" s="786">
        <f>IFERROR((INDEX(METADATA!$T$2:$T$20,MATCH(B7627,METADATA!$S$2:$S$20,0))),0)</f>
        <v>0</v>
      </c>
      <c r="E7627" s="785" t="str">
        <f t="shared" si="357"/>
        <v>LO</v>
      </c>
      <c r="F7627" s="786">
        <f>VLOOKUP(C7627,METADATA!$A$5:$H$29,IF(E7627="HI",2,IF(E7627="LO",6,10))+IF(D7627=1,2,IF(D7627=7,1,(IF(WEEKDAY(B7627)=1,2,IF(WEEKDAY(B7627)=7,1,0))))))</f>
        <v>2</v>
      </c>
      <c r="G7627" s="786">
        <f>VLOOKUP(C7627,METADATA!$J$5:$Q$29,IF(E7627="HI",2,IF(E7627="LO",6,10))+IF(D7627=1,2,IF(D7627=7,1,(IF(WEEKDAY(B7627)=1,2,IF(WEEKDAY(B7627)=7,1,0))))))</f>
        <v>2</v>
      </c>
      <c r="H7627" s="787">
        <v>12790.5</v>
      </c>
      <c r="I7627" s="788">
        <v>9663.574951171875</v>
      </c>
      <c r="K7627" s="795">
        <v>902.26250000000005</v>
      </c>
      <c r="M7627" s="798">
        <f t="shared" si="358"/>
        <v>16030.644749570009</v>
      </c>
      <c r="N7627" s="303"/>
      <c r="S7627" s="786">
        <v>0</v>
      </c>
      <c r="T7627" s="781">
        <f>VLOOKUP(C7627,METADATA!$J$5:$Q$29,IF(E7627="HI",2,IF(E7627="LO",6,10))+IF(S7627=1,2,IF(D7627=7,1,(IF(WEEKDAY(B7627)=1,2,IF(WEEKDAY(B7627)=7,1,0))))))</f>
        <v>2</v>
      </c>
      <c r="U7627" s="781">
        <f>VLOOKUP(C7627,METADATA!$A$5:$H$29,IF(E7627="HI",2,IF(E7627="LO",6,10))+IF(S7627=1,2,IF(D7627=7,1,(IF(WEEKDAY(B7627)=1,2,IF(WEEKDAY(B7627)=7,1,0))))))</f>
        <v>2</v>
      </c>
    </row>
    <row r="7628" spans="2:21" ht="13.95" customHeight="1" x14ac:dyDescent="0.25">
      <c r="B7628" s="784">
        <f t="shared" si="356"/>
        <v>45700</v>
      </c>
      <c r="C7628" s="785">
        <v>16</v>
      </c>
      <c r="D7628" s="786">
        <f>IFERROR((INDEX(METADATA!$T$2:$T$20,MATCH(B7628,METADATA!$S$2:$S$20,0))),0)</f>
        <v>0</v>
      </c>
      <c r="E7628" s="785" t="str">
        <f t="shared" si="357"/>
        <v>LO</v>
      </c>
      <c r="F7628" s="786">
        <f>VLOOKUP(C7628,METADATA!$A$5:$H$29,IF(E7628="HI",2,IF(E7628="LO",6,10))+IF(D7628=1,2,IF(D7628=7,1,(IF(WEEKDAY(B7628)=1,2,IF(WEEKDAY(B7628)=7,1,0))))))</f>
        <v>2</v>
      </c>
      <c r="G7628" s="786">
        <f>VLOOKUP(C7628,METADATA!$J$5:$Q$29,IF(E7628="HI",2,IF(E7628="LO",6,10))+IF(D7628=1,2,IF(D7628=7,1,(IF(WEEKDAY(B7628)=1,2,IF(WEEKDAY(B7628)=7,1,0))))))</f>
        <v>2</v>
      </c>
      <c r="H7628" s="787">
        <v>13283.75</v>
      </c>
      <c r="I7628" s="788">
        <v>9620.4749755859375</v>
      </c>
      <c r="K7628" s="795">
        <v>933.76250000000005</v>
      </c>
      <c r="M7628" s="798">
        <f t="shared" si="358"/>
        <v>16401.571656959441</v>
      </c>
      <c r="N7628" s="303"/>
      <c r="S7628" s="786">
        <v>0</v>
      </c>
      <c r="T7628" s="781">
        <f>VLOOKUP(C7628,METADATA!$J$5:$Q$29,IF(E7628="HI",2,IF(E7628="LO",6,10))+IF(S7628=1,2,IF(D7628=7,1,(IF(WEEKDAY(B7628)=1,2,IF(WEEKDAY(B7628)=7,1,0))))))</f>
        <v>2</v>
      </c>
      <c r="U7628" s="781">
        <f>VLOOKUP(C7628,METADATA!$A$5:$H$29,IF(E7628="HI",2,IF(E7628="LO",6,10))+IF(S7628=1,2,IF(D7628=7,1,(IF(WEEKDAY(B7628)=1,2,IF(WEEKDAY(B7628)=7,1,0))))))</f>
        <v>2</v>
      </c>
    </row>
    <row r="7629" spans="2:21" ht="13.95" customHeight="1" x14ac:dyDescent="0.25">
      <c r="B7629" s="784">
        <f t="shared" si="356"/>
        <v>45700</v>
      </c>
      <c r="C7629" s="785">
        <v>17</v>
      </c>
      <c r="D7629" s="786">
        <f>IFERROR((INDEX(METADATA!$T$2:$T$20,MATCH(B7629,METADATA!$S$2:$S$20,0))),0)</f>
        <v>0</v>
      </c>
      <c r="E7629" s="785" t="str">
        <f t="shared" si="357"/>
        <v>LO</v>
      </c>
      <c r="F7629" s="786">
        <f>VLOOKUP(C7629,METADATA!$A$5:$H$29,IF(E7629="HI",2,IF(E7629="LO",6,10))+IF(D7629=1,2,IF(D7629=7,1,(IF(WEEKDAY(B7629)=1,2,IF(WEEKDAY(B7629)=7,1,0))))))</f>
        <v>2</v>
      </c>
      <c r="G7629" s="786">
        <f>VLOOKUP(C7629,METADATA!$J$5:$Q$29,IF(E7629="HI",2,IF(E7629="LO",6,10))+IF(D7629=1,2,IF(D7629=7,1,(IF(WEEKDAY(B7629)=1,2,IF(WEEKDAY(B7629)=7,1,0))))))</f>
        <v>2</v>
      </c>
      <c r="H7629" s="787">
        <v>14243.75</v>
      </c>
      <c r="I7629" s="788">
        <v>9810.224853515625</v>
      </c>
      <c r="K7629" s="795">
        <v>0</v>
      </c>
      <c r="M7629" s="798">
        <f t="shared" si="358"/>
        <v>17295.22840956533</v>
      </c>
      <c r="N7629" s="303"/>
      <c r="S7629" s="786">
        <v>0</v>
      </c>
      <c r="T7629" s="781">
        <f>VLOOKUP(C7629,METADATA!$J$5:$Q$29,IF(E7629="HI",2,IF(E7629="LO",6,10))+IF(S7629=1,2,IF(D7629=7,1,(IF(WEEKDAY(B7629)=1,2,IF(WEEKDAY(B7629)=7,1,0))))))</f>
        <v>2</v>
      </c>
      <c r="U7629" s="781">
        <f>VLOOKUP(C7629,METADATA!$A$5:$H$29,IF(E7629="HI",2,IF(E7629="LO",6,10))+IF(S7629=1,2,IF(D7629=7,1,(IF(WEEKDAY(B7629)=1,2,IF(WEEKDAY(B7629)=7,1,0))))))</f>
        <v>2</v>
      </c>
    </row>
    <row r="7630" spans="2:21" ht="13.95" customHeight="1" x14ac:dyDescent="0.25">
      <c r="B7630" s="784">
        <f t="shared" si="356"/>
        <v>45700</v>
      </c>
      <c r="C7630" s="785">
        <v>18</v>
      </c>
      <c r="D7630" s="786">
        <f>IFERROR((INDEX(METADATA!$T$2:$T$20,MATCH(B7630,METADATA!$S$2:$S$20,0))),0)</f>
        <v>0</v>
      </c>
      <c r="E7630" s="785" t="str">
        <f t="shared" si="357"/>
        <v>LO</v>
      </c>
      <c r="F7630" s="786">
        <f>VLOOKUP(C7630,METADATA!$A$5:$H$29,IF(E7630="HI",2,IF(E7630="LO",6,10))+IF(D7630=1,2,IF(D7630=7,1,(IF(WEEKDAY(B7630)=1,2,IF(WEEKDAY(B7630)=7,1,0))))))</f>
        <v>1</v>
      </c>
      <c r="G7630" s="786">
        <f>VLOOKUP(C7630,METADATA!$J$5:$Q$29,IF(E7630="HI",2,IF(E7630="LO",6,10))+IF(D7630=1,2,IF(D7630=7,1,(IF(WEEKDAY(B7630)=1,2,IF(WEEKDAY(B7630)=7,1,0))))))</f>
        <v>1</v>
      </c>
      <c r="H7630" s="787">
        <v>14889.75</v>
      </c>
      <c r="I7630" s="788">
        <v>9782.5001220703125</v>
      </c>
      <c r="K7630" s="795">
        <v>0</v>
      </c>
      <c r="M7630" s="798">
        <f t="shared" si="358"/>
        <v>17815.778503921902</v>
      </c>
      <c r="N7630" s="303"/>
      <c r="S7630" s="786">
        <v>0</v>
      </c>
      <c r="T7630" s="781">
        <f>VLOOKUP(C7630,METADATA!$J$5:$Q$29,IF(E7630="HI",2,IF(E7630="LO",6,10))+IF(S7630=1,2,IF(D7630=7,1,(IF(WEEKDAY(B7630)=1,2,IF(WEEKDAY(B7630)=7,1,0))))))</f>
        <v>1</v>
      </c>
      <c r="U7630" s="781">
        <f>VLOOKUP(C7630,METADATA!$A$5:$H$29,IF(E7630="HI",2,IF(E7630="LO",6,10))+IF(S7630=1,2,IF(D7630=7,1,(IF(WEEKDAY(B7630)=1,2,IF(WEEKDAY(B7630)=7,1,0))))))</f>
        <v>1</v>
      </c>
    </row>
    <row r="7631" spans="2:21" ht="13.95" customHeight="1" x14ac:dyDescent="0.25">
      <c r="B7631" s="784">
        <f t="shared" si="356"/>
        <v>45700</v>
      </c>
      <c r="C7631" s="785">
        <v>19</v>
      </c>
      <c r="D7631" s="786">
        <f>IFERROR((INDEX(METADATA!$T$2:$T$20,MATCH(B7631,METADATA!$S$2:$S$20,0))),0)</f>
        <v>0</v>
      </c>
      <c r="E7631" s="785" t="str">
        <f t="shared" si="357"/>
        <v>LO</v>
      </c>
      <c r="F7631" s="786">
        <f>VLOOKUP(C7631,METADATA!$A$5:$H$29,IF(E7631="HI",2,IF(E7631="LO",6,10))+IF(D7631=1,2,IF(D7631=7,1,(IF(WEEKDAY(B7631)=1,2,IF(WEEKDAY(B7631)=7,1,0))))))</f>
        <v>1</v>
      </c>
      <c r="G7631" s="786">
        <f>VLOOKUP(C7631,METADATA!$J$5:$Q$29,IF(E7631="HI",2,IF(E7631="LO",6,10))+IF(D7631=1,2,IF(D7631=7,1,(IF(WEEKDAY(B7631)=1,2,IF(WEEKDAY(B7631)=7,1,0))))))</f>
        <v>1</v>
      </c>
      <c r="H7631" s="787">
        <v>13418.5</v>
      </c>
      <c r="I7631" s="788">
        <v>9732.02490234375</v>
      </c>
      <c r="K7631" s="795">
        <v>0</v>
      </c>
      <c r="M7631" s="798">
        <f t="shared" si="358"/>
        <v>16576.141015020319</v>
      </c>
      <c r="N7631" s="303"/>
      <c r="S7631" s="786">
        <v>0</v>
      </c>
      <c r="T7631" s="781">
        <f>VLOOKUP(C7631,METADATA!$J$5:$Q$29,IF(E7631="HI",2,IF(E7631="LO",6,10))+IF(S7631=1,2,IF(D7631=7,1,(IF(WEEKDAY(B7631)=1,2,IF(WEEKDAY(B7631)=7,1,0))))))</f>
        <v>1</v>
      </c>
      <c r="U7631" s="781">
        <f>VLOOKUP(C7631,METADATA!$A$5:$H$29,IF(E7631="HI",2,IF(E7631="LO",6,10))+IF(S7631=1,2,IF(D7631=7,1,(IF(WEEKDAY(B7631)=1,2,IF(WEEKDAY(B7631)=7,1,0))))))</f>
        <v>1</v>
      </c>
    </row>
    <row r="7632" spans="2:21" ht="13.95" customHeight="1" x14ac:dyDescent="0.25">
      <c r="B7632" s="784">
        <f t="shared" si="356"/>
        <v>45700</v>
      </c>
      <c r="C7632" s="785">
        <v>20</v>
      </c>
      <c r="D7632" s="786">
        <f>IFERROR((INDEX(METADATA!$T$2:$T$20,MATCH(B7632,METADATA!$S$2:$S$20,0))),0)</f>
        <v>0</v>
      </c>
      <c r="E7632" s="785" t="str">
        <f t="shared" si="357"/>
        <v>LO</v>
      </c>
      <c r="F7632" s="786">
        <f>VLOOKUP(C7632,METADATA!$A$5:$H$29,IF(E7632="HI",2,IF(E7632="LO",6,10))+IF(D7632=1,2,IF(D7632=7,1,(IF(WEEKDAY(B7632)=1,2,IF(WEEKDAY(B7632)=7,1,0))))))</f>
        <v>1</v>
      </c>
      <c r="G7632" s="786">
        <f>VLOOKUP(C7632,METADATA!$J$5:$Q$29,IF(E7632="HI",2,IF(E7632="LO",6,10))+IF(D7632=1,2,IF(D7632=7,1,(IF(WEEKDAY(B7632)=1,2,IF(WEEKDAY(B7632)=7,1,0))))))</f>
        <v>2</v>
      </c>
      <c r="H7632" s="787">
        <v>11704.5</v>
      </c>
      <c r="I7632" s="788">
        <v>9845.0250854492188</v>
      </c>
      <c r="K7632" s="795">
        <v>0</v>
      </c>
      <c r="M7632" s="798">
        <f t="shared" si="358"/>
        <v>15294.438178080436</v>
      </c>
      <c r="N7632" s="303"/>
      <c r="S7632" s="786">
        <v>0</v>
      </c>
      <c r="T7632" s="781">
        <f>VLOOKUP(C7632,METADATA!$J$5:$Q$29,IF(E7632="HI",2,IF(E7632="LO",6,10))+IF(S7632=1,2,IF(D7632=7,1,(IF(WEEKDAY(B7632)=1,2,IF(WEEKDAY(B7632)=7,1,0))))))</f>
        <v>2</v>
      </c>
      <c r="U7632" s="781">
        <f>VLOOKUP(C7632,METADATA!$A$5:$H$29,IF(E7632="HI",2,IF(E7632="LO",6,10))+IF(S7632=1,2,IF(D7632=7,1,(IF(WEEKDAY(B7632)=1,2,IF(WEEKDAY(B7632)=7,1,0))))))</f>
        <v>1</v>
      </c>
    </row>
    <row r="7633" spans="2:21" ht="13.95" customHeight="1" x14ac:dyDescent="0.25">
      <c r="B7633" s="784">
        <f t="shared" si="356"/>
        <v>45700</v>
      </c>
      <c r="C7633" s="785">
        <v>21</v>
      </c>
      <c r="D7633" s="786">
        <f>IFERROR((INDEX(METADATA!$T$2:$T$20,MATCH(B7633,METADATA!$S$2:$S$20,0))),0)</f>
        <v>0</v>
      </c>
      <c r="E7633" s="785" t="str">
        <f t="shared" si="357"/>
        <v>LO</v>
      </c>
      <c r="F7633" s="786">
        <f>VLOOKUP(C7633,METADATA!$A$5:$H$29,IF(E7633="HI",2,IF(E7633="LO",6,10))+IF(D7633=1,2,IF(D7633=7,1,(IF(WEEKDAY(B7633)=1,2,IF(WEEKDAY(B7633)=7,1,0))))))</f>
        <v>2</v>
      </c>
      <c r="G7633" s="786">
        <f>VLOOKUP(C7633,METADATA!$J$5:$Q$29,IF(E7633="HI",2,IF(E7633="LO",6,10))+IF(D7633=1,2,IF(D7633=7,1,(IF(WEEKDAY(B7633)=1,2,IF(WEEKDAY(B7633)=7,1,0))))))</f>
        <v>2</v>
      </c>
      <c r="H7633" s="787">
        <v>10612.25</v>
      </c>
      <c r="I7633" s="788">
        <v>9728.6498413085938</v>
      </c>
      <c r="K7633" s="795">
        <v>0</v>
      </c>
      <c r="M7633" s="798">
        <f t="shared" si="358"/>
        <v>14396.752335068271</v>
      </c>
      <c r="N7633" s="303"/>
      <c r="S7633" s="786">
        <v>0</v>
      </c>
      <c r="T7633" s="781">
        <f>VLOOKUP(C7633,METADATA!$J$5:$Q$29,IF(E7633="HI",2,IF(E7633="LO",6,10))+IF(S7633=1,2,IF(D7633=7,1,(IF(WEEKDAY(B7633)=1,2,IF(WEEKDAY(B7633)=7,1,0))))))</f>
        <v>2</v>
      </c>
      <c r="U7633" s="781">
        <f>VLOOKUP(C7633,METADATA!$A$5:$H$29,IF(E7633="HI",2,IF(E7633="LO",6,10))+IF(S7633=1,2,IF(D7633=7,1,(IF(WEEKDAY(B7633)=1,2,IF(WEEKDAY(B7633)=7,1,0))))))</f>
        <v>2</v>
      </c>
    </row>
    <row r="7634" spans="2:21" ht="13.95" customHeight="1" x14ac:dyDescent="0.25">
      <c r="B7634" s="784">
        <f t="shared" si="356"/>
        <v>45700</v>
      </c>
      <c r="C7634" s="785">
        <v>22</v>
      </c>
      <c r="D7634" s="786">
        <f>IFERROR((INDEX(METADATA!$T$2:$T$20,MATCH(B7634,METADATA!$S$2:$S$20,0))),0)</f>
        <v>0</v>
      </c>
      <c r="E7634" s="785" t="str">
        <f t="shared" si="357"/>
        <v>LO</v>
      </c>
      <c r="F7634" s="786">
        <f>VLOOKUP(C7634,METADATA!$A$5:$H$29,IF(E7634="HI",2,IF(E7634="LO",6,10))+IF(D7634=1,2,IF(D7634=7,1,(IF(WEEKDAY(B7634)=1,2,IF(WEEKDAY(B7634)=7,1,0))))))</f>
        <v>3</v>
      </c>
      <c r="G7634" s="786">
        <f>VLOOKUP(C7634,METADATA!$J$5:$Q$29,IF(E7634="HI",2,IF(E7634="LO",6,10))+IF(D7634=1,2,IF(D7634=7,1,(IF(WEEKDAY(B7634)=1,2,IF(WEEKDAY(B7634)=7,1,0))))))</f>
        <v>3</v>
      </c>
      <c r="H7634" s="787">
        <v>9819.75</v>
      </c>
      <c r="I7634" s="788">
        <v>9718.89990234375</v>
      </c>
      <c r="K7634" s="795">
        <v>0</v>
      </c>
      <c r="M7634" s="798">
        <f t="shared" si="358"/>
        <v>13816.09588032297</v>
      </c>
      <c r="N7634" s="303"/>
      <c r="S7634" s="786">
        <v>0</v>
      </c>
      <c r="T7634" s="781">
        <f>VLOOKUP(C7634,METADATA!$J$5:$Q$29,IF(E7634="HI",2,IF(E7634="LO",6,10))+IF(S7634=1,2,IF(D7634=7,1,(IF(WEEKDAY(B7634)=1,2,IF(WEEKDAY(B7634)=7,1,0))))))</f>
        <v>3</v>
      </c>
      <c r="U7634" s="781">
        <f>VLOOKUP(C7634,METADATA!$A$5:$H$29,IF(E7634="HI",2,IF(E7634="LO",6,10))+IF(S7634=1,2,IF(D7634=7,1,(IF(WEEKDAY(B7634)=1,2,IF(WEEKDAY(B7634)=7,1,0))))))</f>
        <v>3</v>
      </c>
    </row>
    <row r="7635" spans="2:21" ht="13.95" customHeight="1" x14ac:dyDescent="0.25">
      <c r="B7635" s="784">
        <f t="shared" si="356"/>
        <v>45700</v>
      </c>
      <c r="C7635" s="785">
        <v>23</v>
      </c>
      <c r="D7635" s="786">
        <f>IFERROR((INDEX(METADATA!$T$2:$T$20,MATCH(B7635,METADATA!$S$2:$S$20,0))),0)</f>
        <v>0</v>
      </c>
      <c r="E7635" s="785" t="str">
        <f t="shared" si="357"/>
        <v>LO</v>
      </c>
      <c r="F7635" s="786">
        <f>VLOOKUP(C7635,METADATA!$A$5:$H$29,IF(E7635="HI",2,IF(E7635="LO",6,10))+IF(D7635=1,2,IF(D7635=7,1,(IF(WEEKDAY(B7635)=1,2,IF(WEEKDAY(B7635)=7,1,0))))))</f>
        <v>3</v>
      </c>
      <c r="G7635" s="786">
        <f>VLOOKUP(C7635,METADATA!$J$5:$Q$29,IF(E7635="HI",2,IF(E7635="LO",6,10))+IF(D7635=1,2,IF(D7635=7,1,(IF(WEEKDAY(B7635)=1,2,IF(WEEKDAY(B7635)=7,1,0))))))</f>
        <v>3</v>
      </c>
      <c r="H7635" s="787">
        <v>8731.75</v>
      </c>
      <c r="I7635" s="788">
        <v>9786.6749877929688</v>
      </c>
      <c r="K7635" s="795">
        <v>0</v>
      </c>
      <c r="M7635" s="798">
        <f t="shared" si="358"/>
        <v>13115.733505191103</v>
      </c>
      <c r="N7635" s="303"/>
      <c r="S7635" s="786">
        <v>0</v>
      </c>
      <c r="T7635" s="781">
        <f>VLOOKUP(C7635,METADATA!$J$5:$Q$29,IF(E7635="HI",2,IF(E7635="LO",6,10))+IF(S7635=1,2,IF(D7635=7,1,(IF(WEEKDAY(B7635)=1,2,IF(WEEKDAY(B7635)=7,1,0))))))</f>
        <v>3</v>
      </c>
      <c r="U7635" s="781">
        <f>VLOOKUP(C7635,METADATA!$A$5:$H$29,IF(E7635="HI",2,IF(E7635="LO",6,10))+IF(S7635=1,2,IF(D7635=7,1,(IF(WEEKDAY(B7635)=1,2,IF(WEEKDAY(B7635)=7,1,0))))))</f>
        <v>3</v>
      </c>
    </row>
    <row r="7636" spans="2:21" ht="13.95" customHeight="1" x14ac:dyDescent="0.25">
      <c r="B7636" s="784">
        <f t="shared" si="356"/>
        <v>45701</v>
      </c>
      <c r="C7636" s="785">
        <v>0</v>
      </c>
      <c r="D7636" s="786">
        <f>IFERROR((INDEX(METADATA!$T$2:$T$20,MATCH(B7636,METADATA!$S$2:$S$20,0))),0)</f>
        <v>0</v>
      </c>
      <c r="E7636" s="785" t="str">
        <f t="shared" si="357"/>
        <v>LO</v>
      </c>
      <c r="F7636" s="786">
        <f>VLOOKUP(C7636,METADATA!$A$5:$H$29,IF(E7636="HI",2,IF(E7636="LO",6,10))+IF(D7636=1,2,IF(D7636=7,1,(IF(WEEKDAY(B7636)=1,2,IF(WEEKDAY(B7636)=7,1,0))))))</f>
        <v>3</v>
      </c>
      <c r="G7636" s="786">
        <f>VLOOKUP(C7636,METADATA!$J$5:$Q$29,IF(E7636="HI",2,IF(E7636="LO",6,10))+IF(D7636=1,2,IF(D7636=7,1,(IF(WEEKDAY(B7636)=1,2,IF(WEEKDAY(B7636)=7,1,0))))))</f>
        <v>3</v>
      </c>
      <c r="H7636" s="787">
        <v>8171.5</v>
      </c>
      <c r="I7636" s="788">
        <v>9802.8999633789063</v>
      </c>
      <c r="K7636" s="795">
        <v>0</v>
      </c>
      <c r="M7636" s="798">
        <f t="shared" si="358"/>
        <v>12762.063310531497</v>
      </c>
      <c r="N7636" s="303"/>
      <c r="S7636" s="786">
        <v>0</v>
      </c>
      <c r="T7636" s="781">
        <f>VLOOKUP(C7636,METADATA!$J$5:$Q$29,IF(E7636="HI",2,IF(E7636="LO",6,10))+IF(S7636=1,2,IF(D7636=7,1,(IF(WEEKDAY(B7636)=1,2,IF(WEEKDAY(B7636)=7,1,0))))))</f>
        <v>3</v>
      </c>
      <c r="U7636" s="781">
        <f>VLOOKUP(C7636,METADATA!$A$5:$H$29,IF(E7636="HI",2,IF(E7636="LO",6,10))+IF(S7636=1,2,IF(D7636=7,1,(IF(WEEKDAY(B7636)=1,2,IF(WEEKDAY(B7636)=7,1,0))))))</f>
        <v>3</v>
      </c>
    </row>
    <row r="7637" spans="2:21" ht="13.95" customHeight="1" x14ac:dyDescent="0.25">
      <c r="B7637" s="784">
        <f t="shared" si="356"/>
        <v>45701</v>
      </c>
      <c r="C7637" s="785">
        <v>1</v>
      </c>
      <c r="D7637" s="786">
        <f>IFERROR((INDEX(METADATA!$T$2:$T$20,MATCH(B7637,METADATA!$S$2:$S$20,0))),0)</f>
        <v>0</v>
      </c>
      <c r="E7637" s="785" t="str">
        <f t="shared" si="357"/>
        <v>LO</v>
      </c>
      <c r="F7637" s="786">
        <f>VLOOKUP(C7637,METADATA!$A$5:$H$29,IF(E7637="HI",2,IF(E7637="LO",6,10))+IF(D7637=1,2,IF(D7637=7,1,(IF(WEEKDAY(B7637)=1,2,IF(WEEKDAY(B7637)=7,1,0))))))</f>
        <v>3</v>
      </c>
      <c r="G7637" s="786">
        <f>VLOOKUP(C7637,METADATA!$J$5:$Q$29,IF(E7637="HI",2,IF(E7637="LO",6,10))+IF(D7637=1,2,IF(D7637=7,1,(IF(WEEKDAY(B7637)=1,2,IF(WEEKDAY(B7637)=7,1,0))))))</f>
        <v>3</v>
      </c>
      <c r="H7637" s="787">
        <v>7847</v>
      </c>
      <c r="I7637" s="788">
        <v>9808.2299194335938</v>
      </c>
      <c r="K7637" s="795">
        <v>0</v>
      </c>
      <c r="M7637" s="798">
        <f t="shared" si="358"/>
        <v>12560.922862292895</v>
      </c>
      <c r="N7637" s="303"/>
      <c r="S7637" s="786">
        <v>0</v>
      </c>
      <c r="T7637" s="781">
        <f>VLOOKUP(C7637,METADATA!$J$5:$Q$29,IF(E7637="HI",2,IF(E7637="LO",6,10))+IF(S7637=1,2,IF(D7637=7,1,(IF(WEEKDAY(B7637)=1,2,IF(WEEKDAY(B7637)=7,1,0))))))</f>
        <v>3</v>
      </c>
      <c r="U7637" s="781">
        <f>VLOOKUP(C7637,METADATA!$A$5:$H$29,IF(E7637="HI",2,IF(E7637="LO",6,10))+IF(S7637=1,2,IF(D7637=7,1,(IF(WEEKDAY(B7637)=1,2,IF(WEEKDAY(B7637)=7,1,0))))))</f>
        <v>3</v>
      </c>
    </row>
    <row r="7638" spans="2:21" ht="13.95" customHeight="1" x14ac:dyDescent="0.25">
      <c r="B7638" s="784">
        <f t="shared" si="356"/>
        <v>45701</v>
      </c>
      <c r="C7638" s="785">
        <v>2</v>
      </c>
      <c r="D7638" s="786">
        <f>IFERROR((INDEX(METADATA!$T$2:$T$20,MATCH(B7638,METADATA!$S$2:$S$20,0))),0)</f>
        <v>0</v>
      </c>
      <c r="E7638" s="785" t="str">
        <f t="shared" si="357"/>
        <v>LO</v>
      </c>
      <c r="F7638" s="786">
        <f>VLOOKUP(C7638,METADATA!$A$5:$H$29,IF(E7638="HI",2,IF(E7638="LO",6,10))+IF(D7638=1,2,IF(D7638=7,1,(IF(WEEKDAY(B7638)=1,2,IF(WEEKDAY(B7638)=7,1,0))))))</f>
        <v>3</v>
      </c>
      <c r="G7638" s="786">
        <f>VLOOKUP(C7638,METADATA!$J$5:$Q$29,IF(E7638="HI",2,IF(E7638="LO",6,10))+IF(D7638=1,2,IF(D7638=7,1,(IF(WEEKDAY(B7638)=1,2,IF(WEEKDAY(B7638)=7,1,0))))))</f>
        <v>3</v>
      </c>
      <c r="H7638" s="787">
        <v>7728.75</v>
      </c>
      <c r="I7638" s="788">
        <v>9746.0001831054688</v>
      </c>
      <c r="K7638" s="795">
        <v>0</v>
      </c>
      <c r="M7638" s="798">
        <f t="shared" si="358"/>
        <v>12438.572913786847</v>
      </c>
      <c r="N7638" s="303"/>
      <c r="S7638" s="786">
        <v>0</v>
      </c>
      <c r="T7638" s="781">
        <f>VLOOKUP(C7638,METADATA!$J$5:$Q$29,IF(E7638="HI",2,IF(E7638="LO",6,10))+IF(S7638=1,2,IF(D7638=7,1,(IF(WEEKDAY(B7638)=1,2,IF(WEEKDAY(B7638)=7,1,0))))))</f>
        <v>3</v>
      </c>
      <c r="U7638" s="781">
        <f>VLOOKUP(C7638,METADATA!$A$5:$H$29,IF(E7638="HI",2,IF(E7638="LO",6,10))+IF(S7638=1,2,IF(D7638=7,1,(IF(WEEKDAY(B7638)=1,2,IF(WEEKDAY(B7638)=7,1,0))))))</f>
        <v>3</v>
      </c>
    </row>
    <row r="7639" spans="2:21" ht="13.95" customHeight="1" x14ac:dyDescent="0.25">
      <c r="B7639" s="784">
        <f t="shared" si="356"/>
        <v>45701</v>
      </c>
      <c r="C7639" s="785">
        <v>3</v>
      </c>
      <c r="D7639" s="786">
        <f>IFERROR((INDEX(METADATA!$T$2:$T$20,MATCH(B7639,METADATA!$S$2:$S$20,0))),0)</f>
        <v>0</v>
      </c>
      <c r="E7639" s="785" t="str">
        <f t="shared" si="357"/>
        <v>LO</v>
      </c>
      <c r="F7639" s="786">
        <f>VLOOKUP(C7639,METADATA!$A$5:$H$29,IF(E7639="HI",2,IF(E7639="LO",6,10))+IF(D7639=1,2,IF(D7639=7,1,(IF(WEEKDAY(B7639)=1,2,IF(WEEKDAY(B7639)=7,1,0))))))</f>
        <v>3</v>
      </c>
      <c r="G7639" s="786">
        <f>VLOOKUP(C7639,METADATA!$J$5:$Q$29,IF(E7639="HI",2,IF(E7639="LO",6,10))+IF(D7639=1,2,IF(D7639=7,1,(IF(WEEKDAY(B7639)=1,2,IF(WEEKDAY(B7639)=7,1,0))))))</f>
        <v>3</v>
      </c>
      <c r="H7639" s="787">
        <v>7864.25</v>
      </c>
      <c r="I7639" s="788">
        <v>9661.3251342773438</v>
      </c>
      <c r="K7639" s="795">
        <v>0</v>
      </c>
      <c r="M7639" s="798">
        <f t="shared" si="358"/>
        <v>12457.432777772439</v>
      </c>
      <c r="N7639" s="303"/>
      <c r="S7639" s="786">
        <v>0</v>
      </c>
      <c r="T7639" s="781">
        <f>VLOOKUP(C7639,METADATA!$J$5:$Q$29,IF(E7639="HI",2,IF(E7639="LO",6,10))+IF(S7639=1,2,IF(D7639=7,1,(IF(WEEKDAY(B7639)=1,2,IF(WEEKDAY(B7639)=7,1,0))))))</f>
        <v>3</v>
      </c>
      <c r="U7639" s="781">
        <f>VLOOKUP(C7639,METADATA!$A$5:$H$29,IF(E7639="HI",2,IF(E7639="LO",6,10))+IF(S7639=1,2,IF(D7639=7,1,(IF(WEEKDAY(B7639)=1,2,IF(WEEKDAY(B7639)=7,1,0))))))</f>
        <v>3</v>
      </c>
    </row>
    <row r="7640" spans="2:21" ht="13.95" customHeight="1" x14ac:dyDescent="0.25">
      <c r="B7640" s="784">
        <f t="shared" si="356"/>
        <v>45701</v>
      </c>
      <c r="C7640" s="785">
        <v>4</v>
      </c>
      <c r="D7640" s="786">
        <f>IFERROR((INDEX(METADATA!$T$2:$T$20,MATCH(B7640,METADATA!$S$2:$S$20,0))),0)</f>
        <v>0</v>
      </c>
      <c r="E7640" s="785" t="str">
        <f t="shared" si="357"/>
        <v>LO</v>
      </c>
      <c r="F7640" s="786">
        <f>VLOOKUP(C7640,METADATA!$A$5:$H$29,IF(E7640="HI",2,IF(E7640="LO",6,10))+IF(D7640=1,2,IF(D7640=7,1,(IF(WEEKDAY(B7640)=1,2,IF(WEEKDAY(B7640)=7,1,0))))))</f>
        <v>3</v>
      </c>
      <c r="G7640" s="786">
        <f>VLOOKUP(C7640,METADATA!$J$5:$Q$29,IF(E7640="HI",2,IF(E7640="LO",6,10))+IF(D7640=1,2,IF(D7640=7,1,(IF(WEEKDAY(B7640)=1,2,IF(WEEKDAY(B7640)=7,1,0))))))</f>
        <v>3</v>
      </c>
      <c r="H7640" s="787">
        <v>8209.5</v>
      </c>
      <c r="I7640" s="788">
        <v>9658.2000122070313</v>
      </c>
      <c r="K7640" s="795">
        <v>655.27499999999998</v>
      </c>
      <c r="M7640" s="798">
        <f t="shared" si="358"/>
        <v>12675.832032880362</v>
      </c>
      <c r="N7640" s="303"/>
      <c r="S7640" s="786">
        <v>0</v>
      </c>
      <c r="T7640" s="781">
        <f>VLOOKUP(C7640,METADATA!$J$5:$Q$29,IF(E7640="HI",2,IF(E7640="LO",6,10))+IF(S7640=1,2,IF(D7640=7,1,(IF(WEEKDAY(B7640)=1,2,IF(WEEKDAY(B7640)=7,1,0))))))</f>
        <v>3</v>
      </c>
      <c r="U7640" s="781">
        <f>VLOOKUP(C7640,METADATA!$A$5:$H$29,IF(E7640="HI",2,IF(E7640="LO",6,10))+IF(S7640=1,2,IF(D7640=7,1,(IF(WEEKDAY(B7640)=1,2,IF(WEEKDAY(B7640)=7,1,0))))))</f>
        <v>3</v>
      </c>
    </row>
    <row r="7641" spans="2:21" ht="13.95" customHeight="1" x14ac:dyDescent="0.25">
      <c r="B7641" s="784">
        <f t="shared" si="356"/>
        <v>45701</v>
      </c>
      <c r="C7641" s="785">
        <v>5</v>
      </c>
      <c r="D7641" s="786">
        <f>IFERROR((INDEX(METADATA!$T$2:$T$20,MATCH(B7641,METADATA!$S$2:$S$20,0))),0)</f>
        <v>0</v>
      </c>
      <c r="E7641" s="785" t="str">
        <f t="shared" si="357"/>
        <v>LO</v>
      </c>
      <c r="F7641" s="786">
        <f>VLOOKUP(C7641,METADATA!$A$5:$H$29,IF(E7641="HI",2,IF(E7641="LO",6,10))+IF(D7641=1,2,IF(D7641=7,1,(IF(WEEKDAY(B7641)=1,2,IF(WEEKDAY(B7641)=7,1,0))))))</f>
        <v>3</v>
      </c>
      <c r="G7641" s="786">
        <f>VLOOKUP(C7641,METADATA!$J$5:$Q$29,IF(E7641="HI",2,IF(E7641="LO",6,10))+IF(D7641=1,2,IF(D7641=7,1,(IF(WEEKDAY(B7641)=1,2,IF(WEEKDAY(B7641)=7,1,0))))))</f>
        <v>3</v>
      </c>
      <c r="H7641" s="787">
        <v>8713.75</v>
      </c>
      <c r="I7641" s="788">
        <v>9632.724853515625</v>
      </c>
      <c r="K7641" s="795">
        <v>779.6875</v>
      </c>
      <c r="M7641" s="798">
        <f t="shared" si="358"/>
        <v>12989.181158411704</v>
      </c>
      <c r="N7641" s="303"/>
      <c r="S7641" s="786">
        <v>0</v>
      </c>
      <c r="T7641" s="781">
        <f>VLOOKUP(C7641,METADATA!$J$5:$Q$29,IF(E7641="HI",2,IF(E7641="LO",6,10))+IF(S7641=1,2,IF(D7641=7,1,(IF(WEEKDAY(B7641)=1,2,IF(WEEKDAY(B7641)=7,1,0))))))</f>
        <v>3</v>
      </c>
      <c r="U7641" s="781">
        <f>VLOOKUP(C7641,METADATA!$A$5:$H$29,IF(E7641="HI",2,IF(E7641="LO",6,10))+IF(S7641=1,2,IF(D7641=7,1,(IF(WEEKDAY(B7641)=1,2,IF(WEEKDAY(B7641)=7,1,0))))))</f>
        <v>3</v>
      </c>
    </row>
    <row r="7642" spans="2:21" ht="13.95" customHeight="1" x14ac:dyDescent="0.25">
      <c r="B7642" s="784">
        <f t="shared" si="356"/>
        <v>45701</v>
      </c>
      <c r="C7642" s="785">
        <v>6</v>
      </c>
      <c r="D7642" s="786">
        <f>IFERROR((INDEX(METADATA!$T$2:$T$20,MATCH(B7642,METADATA!$S$2:$S$20,0))),0)</f>
        <v>0</v>
      </c>
      <c r="E7642" s="785" t="str">
        <f t="shared" si="357"/>
        <v>LO</v>
      </c>
      <c r="F7642" s="786">
        <f>VLOOKUP(C7642,METADATA!$A$5:$H$29,IF(E7642="HI",2,IF(E7642="LO",6,10))+IF(D7642=1,2,IF(D7642=7,1,(IF(WEEKDAY(B7642)=1,2,IF(WEEKDAY(B7642)=7,1,0))))))</f>
        <v>2</v>
      </c>
      <c r="G7642" s="786">
        <f>VLOOKUP(C7642,METADATA!$J$5:$Q$29,IF(E7642="HI",2,IF(E7642="LO",6,10))+IF(D7642=1,2,IF(D7642=7,1,(IF(WEEKDAY(B7642)=1,2,IF(WEEKDAY(B7642)=7,1,0))))))</f>
        <v>2</v>
      </c>
      <c r="H7642" s="787">
        <v>9617</v>
      </c>
      <c r="I7642" s="788">
        <v>9658.175048828125</v>
      </c>
      <c r="K7642" s="795">
        <v>844.33749999999998</v>
      </c>
      <c r="M7642" s="798">
        <f t="shared" si="358"/>
        <v>13629.638083008887</v>
      </c>
      <c r="N7642" s="303"/>
      <c r="S7642" s="786">
        <v>0</v>
      </c>
      <c r="T7642" s="781">
        <f>VLOOKUP(C7642,METADATA!$J$5:$Q$29,IF(E7642="HI",2,IF(E7642="LO",6,10))+IF(S7642=1,2,IF(D7642=7,1,(IF(WEEKDAY(B7642)=1,2,IF(WEEKDAY(B7642)=7,1,0))))))</f>
        <v>2</v>
      </c>
      <c r="U7642" s="781">
        <f>VLOOKUP(C7642,METADATA!$A$5:$H$29,IF(E7642="HI",2,IF(E7642="LO",6,10))+IF(S7642=1,2,IF(D7642=7,1,(IF(WEEKDAY(B7642)=1,2,IF(WEEKDAY(B7642)=7,1,0))))))</f>
        <v>2</v>
      </c>
    </row>
    <row r="7643" spans="2:21" ht="13.95" customHeight="1" x14ac:dyDescent="0.25">
      <c r="B7643" s="784">
        <f t="shared" si="356"/>
        <v>45701</v>
      </c>
      <c r="C7643" s="785">
        <v>7</v>
      </c>
      <c r="D7643" s="786">
        <f>IFERROR((INDEX(METADATA!$T$2:$T$20,MATCH(B7643,METADATA!$S$2:$S$20,0))),0)</f>
        <v>0</v>
      </c>
      <c r="E7643" s="785" t="str">
        <f t="shared" si="357"/>
        <v>LO</v>
      </c>
      <c r="F7643" s="786">
        <f>VLOOKUP(C7643,METADATA!$A$5:$H$29,IF(E7643="HI",2,IF(E7643="LO",6,10))+IF(D7643=1,2,IF(D7643=7,1,(IF(WEEKDAY(B7643)=1,2,IF(WEEKDAY(B7643)=7,1,0))))))</f>
        <v>1</v>
      </c>
      <c r="G7643" s="786">
        <f>VLOOKUP(C7643,METADATA!$J$5:$Q$29,IF(E7643="HI",2,IF(E7643="LO",6,10))+IF(D7643=1,2,IF(D7643=7,1,(IF(WEEKDAY(B7643)=1,2,IF(WEEKDAY(B7643)=7,1,0))))))</f>
        <v>1</v>
      </c>
      <c r="H7643" s="787">
        <v>10789.5</v>
      </c>
      <c r="I7643" s="788">
        <v>9577.14990234375</v>
      </c>
      <c r="K7643" s="795">
        <v>882.38750000000005</v>
      </c>
      <c r="M7643" s="798">
        <f t="shared" si="358"/>
        <v>14426.888455310205</v>
      </c>
      <c r="N7643" s="303"/>
      <c r="S7643" s="786">
        <v>0</v>
      </c>
      <c r="T7643" s="781">
        <f>VLOOKUP(C7643,METADATA!$J$5:$Q$29,IF(E7643="HI",2,IF(E7643="LO",6,10))+IF(S7643=1,2,IF(D7643=7,1,(IF(WEEKDAY(B7643)=1,2,IF(WEEKDAY(B7643)=7,1,0))))))</f>
        <v>1</v>
      </c>
      <c r="U7643" s="781">
        <f>VLOOKUP(C7643,METADATA!$A$5:$H$29,IF(E7643="HI",2,IF(E7643="LO",6,10))+IF(S7643=1,2,IF(D7643=7,1,(IF(WEEKDAY(B7643)=1,2,IF(WEEKDAY(B7643)=7,1,0))))))</f>
        <v>1</v>
      </c>
    </row>
    <row r="7644" spans="2:21" ht="13.95" customHeight="1" x14ac:dyDescent="0.25">
      <c r="B7644" s="784">
        <f t="shared" ref="B7644:B7707" si="359">B7620+1</f>
        <v>45701</v>
      </c>
      <c r="C7644" s="785">
        <v>8</v>
      </c>
      <c r="D7644" s="786">
        <f>IFERROR((INDEX(METADATA!$T$2:$T$20,MATCH(B7644,METADATA!$S$2:$S$20,0))),0)</f>
        <v>0</v>
      </c>
      <c r="E7644" s="785" t="str">
        <f t="shared" si="357"/>
        <v>LO</v>
      </c>
      <c r="F7644" s="786">
        <f>VLOOKUP(C7644,METADATA!$A$5:$H$29,IF(E7644="HI",2,IF(E7644="LO",6,10))+IF(D7644=1,2,IF(D7644=7,1,(IF(WEEKDAY(B7644)=1,2,IF(WEEKDAY(B7644)=7,1,0))))))</f>
        <v>1</v>
      </c>
      <c r="G7644" s="786">
        <f>VLOOKUP(C7644,METADATA!$J$5:$Q$29,IF(E7644="HI",2,IF(E7644="LO",6,10))+IF(D7644=1,2,IF(D7644=7,1,(IF(WEEKDAY(B7644)=1,2,IF(WEEKDAY(B7644)=7,1,0))))))</f>
        <v>1</v>
      </c>
      <c r="H7644" s="787">
        <v>12329</v>
      </c>
      <c r="I7644" s="788">
        <v>9499</v>
      </c>
      <c r="K7644" s="795">
        <v>877.73749999999995</v>
      </c>
      <c r="M7644" s="798">
        <f t="shared" si="358"/>
        <v>15563.908313788024</v>
      </c>
      <c r="N7644" s="303"/>
      <c r="S7644" s="786">
        <v>0</v>
      </c>
      <c r="T7644" s="781">
        <f>VLOOKUP(C7644,METADATA!$J$5:$Q$29,IF(E7644="HI",2,IF(E7644="LO",6,10))+IF(S7644=1,2,IF(D7644=7,1,(IF(WEEKDAY(B7644)=1,2,IF(WEEKDAY(B7644)=7,1,0))))))</f>
        <v>1</v>
      </c>
      <c r="U7644" s="781">
        <f>VLOOKUP(C7644,METADATA!$A$5:$H$29,IF(E7644="HI",2,IF(E7644="LO",6,10))+IF(S7644=1,2,IF(D7644=7,1,(IF(WEEKDAY(B7644)=1,2,IF(WEEKDAY(B7644)=7,1,0))))))</f>
        <v>1</v>
      </c>
    </row>
    <row r="7645" spans="2:21" ht="13.95" customHeight="1" x14ac:dyDescent="0.25">
      <c r="B7645" s="784">
        <f t="shared" si="359"/>
        <v>45701</v>
      </c>
      <c r="C7645" s="785">
        <v>9</v>
      </c>
      <c r="D7645" s="786">
        <f>IFERROR((INDEX(METADATA!$T$2:$T$20,MATCH(B7645,METADATA!$S$2:$S$20,0))),0)</f>
        <v>0</v>
      </c>
      <c r="E7645" s="785" t="str">
        <f t="shared" si="357"/>
        <v>LO</v>
      </c>
      <c r="F7645" s="786">
        <f>VLOOKUP(C7645,METADATA!$A$5:$H$29,IF(E7645="HI",2,IF(E7645="LO",6,10))+IF(D7645=1,2,IF(D7645=7,1,(IF(WEEKDAY(B7645)=1,2,IF(WEEKDAY(B7645)=7,1,0))))))</f>
        <v>2</v>
      </c>
      <c r="G7645" s="786">
        <f>VLOOKUP(C7645,METADATA!$J$5:$Q$29,IF(E7645="HI",2,IF(E7645="LO",6,10))+IF(D7645=1,2,IF(D7645=7,1,(IF(WEEKDAY(B7645)=1,2,IF(WEEKDAY(B7645)=7,1,0))))))</f>
        <v>1</v>
      </c>
      <c r="H7645" s="787">
        <v>12842</v>
      </c>
      <c r="I7645" s="788">
        <v>9443.3751220703125</v>
      </c>
      <c r="K7645" s="795">
        <v>870.51250000000005</v>
      </c>
      <c r="M7645" s="798">
        <f t="shared" si="358"/>
        <v>15940.335557827397</v>
      </c>
      <c r="N7645" s="303"/>
      <c r="S7645" s="786">
        <v>0</v>
      </c>
      <c r="T7645" s="781">
        <f>VLOOKUP(C7645,METADATA!$J$5:$Q$29,IF(E7645="HI",2,IF(E7645="LO",6,10))+IF(S7645=1,2,IF(D7645=7,1,(IF(WEEKDAY(B7645)=1,2,IF(WEEKDAY(B7645)=7,1,0))))))</f>
        <v>1</v>
      </c>
      <c r="U7645" s="781">
        <f>VLOOKUP(C7645,METADATA!$A$5:$H$29,IF(E7645="HI",2,IF(E7645="LO",6,10))+IF(S7645=1,2,IF(D7645=7,1,(IF(WEEKDAY(B7645)=1,2,IF(WEEKDAY(B7645)=7,1,0))))))</f>
        <v>2</v>
      </c>
    </row>
    <row r="7646" spans="2:21" ht="13.95" customHeight="1" x14ac:dyDescent="0.25">
      <c r="B7646" s="784">
        <f t="shared" si="359"/>
        <v>45701</v>
      </c>
      <c r="C7646" s="785">
        <v>10</v>
      </c>
      <c r="D7646" s="786">
        <f>IFERROR((INDEX(METADATA!$T$2:$T$20,MATCH(B7646,METADATA!$S$2:$S$20,0))),0)</f>
        <v>0</v>
      </c>
      <c r="E7646" s="785" t="str">
        <f t="shared" si="357"/>
        <v>LO</v>
      </c>
      <c r="F7646" s="786">
        <f>VLOOKUP(C7646,METADATA!$A$5:$H$29,IF(E7646="HI",2,IF(E7646="LO",6,10))+IF(D7646=1,2,IF(D7646=7,1,(IF(WEEKDAY(B7646)=1,2,IF(WEEKDAY(B7646)=7,1,0))))))</f>
        <v>2</v>
      </c>
      <c r="G7646" s="786">
        <f>VLOOKUP(C7646,METADATA!$J$5:$Q$29,IF(E7646="HI",2,IF(E7646="LO",6,10))+IF(D7646=1,2,IF(D7646=7,1,(IF(WEEKDAY(B7646)=1,2,IF(WEEKDAY(B7646)=7,1,0))))))</f>
        <v>2</v>
      </c>
      <c r="H7646" s="787">
        <v>13118.25</v>
      </c>
      <c r="I7646" s="788">
        <v>9460.5248413085938</v>
      </c>
      <c r="K7646" s="795">
        <v>865.8125</v>
      </c>
      <c r="M7646" s="798">
        <f t="shared" si="358"/>
        <v>16173.744567524151</v>
      </c>
      <c r="N7646" s="303"/>
      <c r="S7646" s="786">
        <v>0</v>
      </c>
      <c r="T7646" s="781">
        <f>VLOOKUP(C7646,METADATA!$J$5:$Q$29,IF(E7646="HI",2,IF(E7646="LO",6,10))+IF(S7646=1,2,IF(D7646=7,1,(IF(WEEKDAY(B7646)=1,2,IF(WEEKDAY(B7646)=7,1,0))))))</f>
        <v>2</v>
      </c>
      <c r="U7646" s="781">
        <f>VLOOKUP(C7646,METADATA!$A$5:$H$29,IF(E7646="HI",2,IF(E7646="LO",6,10))+IF(S7646=1,2,IF(D7646=7,1,(IF(WEEKDAY(B7646)=1,2,IF(WEEKDAY(B7646)=7,1,0))))))</f>
        <v>2</v>
      </c>
    </row>
    <row r="7647" spans="2:21" ht="13.95" customHeight="1" x14ac:dyDescent="0.25">
      <c r="B7647" s="784">
        <f t="shared" si="359"/>
        <v>45701</v>
      </c>
      <c r="C7647" s="785">
        <v>11</v>
      </c>
      <c r="D7647" s="786">
        <f>IFERROR((INDEX(METADATA!$T$2:$T$20,MATCH(B7647,METADATA!$S$2:$S$20,0))),0)</f>
        <v>0</v>
      </c>
      <c r="E7647" s="785" t="str">
        <f t="shared" si="357"/>
        <v>LO</v>
      </c>
      <c r="F7647" s="786">
        <f>VLOOKUP(C7647,METADATA!$A$5:$H$29,IF(E7647="HI",2,IF(E7647="LO",6,10))+IF(D7647=1,2,IF(D7647=7,1,(IF(WEEKDAY(B7647)=1,2,IF(WEEKDAY(B7647)=7,1,0))))))</f>
        <v>2</v>
      </c>
      <c r="G7647" s="786">
        <f>VLOOKUP(C7647,METADATA!$J$5:$Q$29,IF(E7647="HI",2,IF(E7647="LO",6,10))+IF(D7647=1,2,IF(D7647=7,1,(IF(WEEKDAY(B7647)=1,2,IF(WEEKDAY(B7647)=7,1,0))))))</f>
        <v>2</v>
      </c>
      <c r="H7647" s="787">
        <v>12929.5</v>
      </c>
      <c r="I7647" s="788">
        <v>9474.8501586914063</v>
      </c>
      <c r="K7647" s="795">
        <v>834.63750000000005</v>
      </c>
      <c r="M7647" s="798">
        <f t="shared" si="358"/>
        <v>16029.496429384628</v>
      </c>
      <c r="N7647" s="303"/>
      <c r="S7647" s="786">
        <v>0</v>
      </c>
      <c r="T7647" s="781">
        <f>VLOOKUP(C7647,METADATA!$J$5:$Q$29,IF(E7647="HI",2,IF(E7647="LO",6,10))+IF(S7647=1,2,IF(D7647=7,1,(IF(WEEKDAY(B7647)=1,2,IF(WEEKDAY(B7647)=7,1,0))))))</f>
        <v>2</v>
      </c>
      <c r="U7647" s="781">
        <f>VLOOKUP(C7647,METADATA!$A$5:$H$29,IF(E7647="HI",2,IF(E7647="LO",6,10))+IF(S7647=1,2,IF(D7647=7,1,(IF(WEEKDAY(B7647)=1,2,IF(WEEKDAY(B7647)=7,1,0))))))</f>
        <v>2</v>
      </c>
    </row>
    <row r="7648" spans="2:21" ht="13.95" customHeight="1" x14ac:dyDescent="0.25">
      <c r="B7648" s="784">
        <f t="shared" si="359"/>
        <v>45701</v>
      </c>
      <c r="C7648" s="785">
        <v>12</v>
      </c>
      <c r="D7648" s="786">
        <f>IFERROR((INDEX(METADATA!$T$2:$T$20,MATCH(B7648,METADATA!$S$2:$S$20,0))),0)</f>
        <v>0</v>
      </c>
      <c r="E7648" s="785" t="str">
        <f t="shared" si="357"/>
        <v>LO</v>
      </c>
      <c r="F7648" s="786">
        <f>VLOOKUP(C7648,METADATA!$A$5:$H$29,IF(E7648="HI",2,IF(E7648="LO",6,10))+IF(D7648=1,2,IF(D7648=7,1,(IF(WEEKDAY(B7648)=1,2,IF(WEEKDAY(B7648)=7,1,0))))))</f>
        <v>2</v>
      </c>
      <c r="G7648" s="786">
        <f>VLOOKUP(C7648,METADATA!$J$5:$Q$29,IF(E7648="HI",2,IF(E7648="LO",6,10))+IF(D7648=1,2,IF(D7648=7,1,(IF(WEEKDAY(B7648)=1,2,IF(WEEKDAY(B7648)=7,1,0))))))</f>
        <v>2</v>
      </c>
      <c r="H7648" s="787">
        <v>12937.25</v>
      </c>
      <c r="I7648" s="788">
        <v>9467.125</v>
      </c>
      <c r="K7648" s="795">
        <v>847.33749999999998</v>
      </c>
      <c r="M7648" s="798">
        <f t="shared" si="358"/>
        <v>16031.18502569679</v>
      </c>
      <c r="N7648" s="303"/>
      <c r="S7648" s="786">
        <v>0</v>
      </c>
      <c r="T7648" s="781">
        <f>VLOOKUP(C7648,METADATA!$J$5:$Q$29,IF(E7648="HI",2,IF(E7648="LO",6,10))+IF(S7648=1,2,IF(D7648=7,1,(IF(WEEKDAY(B7648)=1,2,IF(WEEKDAY(B7648)=7,1,0))))))</f>
        <v>2</v>
      </c>
      <c r="U7648" s="781">
        <f>VLOOKUP(C7648,METADATA!$A$5:$H$29,IF(E7648="HI",2,IF(E7648="LO",6,10))+IF(S7648=1,2,IF(D7648=7,1,(IF(WEEKDAY(B7648)=1,2,IF(WEEKDAY(B7648)=7,1,0))))))</f>
        <v>2</v>
      </c>
    </row>
    <row r="7649" spans="2:21" ht="13.95" customHeight="1" x14ac:dyDescent="0.25">
      <c r="B7649" s="784">
        <f t="shared" si="359"/>
        <v>45701</v>
      </c>
      <c r="C7649" s="785">
        <v>13</v>
      </c>
      <c r="D7649" s="786">
        <f>IFERROR((INDEX(METADATA!$T$2:$T$20,MATCH(B7649,METADATA!$S$2:$S$20,0))),0)</f>
        <v>0</v>
      </c>
      <c r="E7649" s="785" t="str">
        <f t="shared" si="357"/>
        <v>LO</v>
      </c>
      <c r="F7649" s="786">
        <f>VLOOKUP(C7649,METADATA!$A$5:$H$29,IF(E7649="HI",2,IF(E7649="LO",6,10))+IF(D7649=1,2,IF(D7649=7,1,(IF(WEEKDAY(B7649)=1,2,IF(WEEKDAY(B7649)=7,1,0))))))</f>
        <v>2</v>
      </c>
      <c r="G7649" s="786">
        <f>VLOOKUP(C7649,METADATA!$J$5:$Q$29,IF(E7649="HI",2,IF(E7649="LO",6,10))+IF(D7649=1,2,IF(D7649=7,1,(IF(WEEKDAY(B7649)=1,2,IF(WEEKDAY(B7649)=7,1,0))))))</f>
        <v>2</v>
      </c>
      <c r="H7649" s="787">
        <v>12659.25</v>
      </c>
      <c r="I7649" s="788">
        <v>9498.275146484375</v>
      </c>
      <c r="K7649" s="795">
        <v>851.61249999999995</v>
      </c>
      <c r="M7649" s="798">
        <f t="shared" si="358"/>
        <v>15826.36538567282</v>
      </c>
      <c r="N7649" s="303"/>
      <c r="S7649" s="786">
        <v>0</v>
      </c>
      <c r="T7649" s="781">
        <f>VLOOKUP(C7649,METADATA!$J$5:$Q$29,IF(E7649="HI",2,IF(E7649="LO",6,10))+IF(S7649=1,2,IF(D7649=7,1,(IF(WEEKDAY(B7649)=1,2,IF(WEEKDAY(B7649)=7,1,0))))))</f>
        <v>2</v>
      </c>
      <c r="U7649" s="781">
        <f>VLOOKUP(C7649,METADATA!$A$5:$H$29,IF(E7649="HI",2,IF(E7649="LO",6,10))+IF(S7649=1,2,IF(D7649=7,1,(IF(WEEKDAY(B7649)=1,2,IF(WEEKDAY(B7649)=7,1,0))))))</f>
        <v>2</v>
      </c>
    </row>
    <row r="7650" spans="2:21" ht="13.95" customHeight="1" x14ac:dyDescent="0.25">
      <c r="B7650" s="784">
        <f t="shared" si="359"/>
        <v>45701</v>
      </c>
      <c r="C7650" s="785">
        <v>14</v>
      </c>
      <c r="D7650" s="786">
        <f>IFERROR((INDEX(METADATA!$T$2:$T$20,MATCH(B7650,METADATA!$S$2:$S$20,0))),0)</f>
        <v>0</v>
      </c>
      <c r="E7650" s="785" t="str">
        <f t="shared" si="357"/>
        <v>LO</v>
      </c>
      <c r="F7650" s="786">
        <f>VLOOKUP(C7650,METADATA!$A$5:$H$29,IF(E7650="HI",2,IF(E7650="LO",6,10))+IF(D7650=1,2,IF(D7650=7,1,(IF(WEEKDAY(B7650)=1,2,IF(WEEKDAY(B7650)=7,1,0))))))</f>
        <v>2</v>
      </c>
      <c r="G7650" s="786">
        <f>VLOOKUP(C7650,METADATA!$J$5:$Q$29,IF(E7650="HI",2,IF(E7650="LO",6,10))+IF(D7650=1,2,IF(D7650=7,1,(IF(WEEKDAY(B7650)=1,2,IF(WEEKDAY(B7650)=7,1,0))))))</f>
        <v>2</v>
      </c>
      <c r="H7650" s="787">
        <v>12491.5</v>
      </c>
      <c r="I7650" s="788">
        <v>9558.125</v>
      </c>
      <c r="K7650" s="795">
        <v>856.5</v>
      </c>
      <c r="M7650" s="798">
        <f t="shared" si="358"/>
        <v>15728.805605182646</v>
      </c>
      <c r="N7650" s="303"/>
      <c r="S7650" s="786">
        <v>0</v>
      </c>
      <c r="T7650" s="781">
        <f>VLOOKUP(C7650,METADATA!$J$5:$Q$29,IF(E7650="HI",2,IF(E7650="LO",6,10))+IF(S7650=1,2,IF(D7650=7,1,(IF(WEEKDAY(B7650)=1,2,IF(WEEKDAY(B7650)=7,1,0))))))</f>
        <v>2</v>
      </c>
      <c r="U7650" s="781">
        <f>VLOOKUP(C7650,METADATA!$A$5:$H$29,IF(E7650="HI",2,IF(E7650="LO",6,10))+IF(S7650=1,2,IF(D7650=7,1,(IF(WEEKDAY(B7650)=1,2,IF(WEEKDAY(B7650)=7,1,0))))))</f>
        <v>2</v>
      </c>
    </row>
    <row r="7651" spans="2:21" ht="13.95" customHeight="1" x14ac:dyDescent="0.25">
      <c r="B7651" s="784">
        <f t="shared" si="359"/>
        <v>45701</v>
      </c>
      <c r="C7651" s="785">
        <v>15</v>
      </c>
      <c r="D7651" s="786">
        <f>IFERROR((INDEX(METADATA!$T$2:$T$20,MATCH(B7651,METADATA!$S$2:$S$20,0))),0)</f>
        <v>0</v>
      </c>
      <c r="E7651" s="785" t="str">
        <f t="shared" si="357"/>
        <v>LO</v>
      </c>
      <c r="F7651" s="786">
        <f>VLOOKUP(C7651,METADATA!$A$5:$H$29,IF(E7651="HI",2,IF(E7651="LO",6,10))+IF(D7651=1,2,IF(D7651=7,1,(IF(WEEKDAY(B7651)=1,2,IF(WEEKDAY(B7651)=7,1,0))))))</f>
        <v>2</v>
      </c>
      <c r="G7651" s="786">
        <f>VLOOKUP(C7651,METADATA!$J$5:$Q$29,IF(E7651="HI",2,IF(E7651="LO",6,10))+IF(D7651=1,2,IF(D7651=7,1,(IF(WEEKDAY(B7651)=1,2,IF(WEEKDAY(B7651)=7,1,0))))))</f>
        <v>2</v>
      </c>
      <c r="H7651" s="787">
        <v>12726.25</v>
      </c>
      <c r="I7651" s="788">
        <v>9579.574951171875</v>
      </c>
      <c r="K7651" s="795">
        <v>824.32500000000005</v>
      </c>
      <c r="M7651" s="798">
        <f t="shared" si="358"/>
        <v>15928.769422262965</v>
      </c>
      <c r="N7651" s="303"/>
      <c r="S7651" s="786">
        <v>0</v>
      </c>
      <c r="T7651" s="781">
        <f>VLOOKUP(C7651,METADATA!$J$5:$Q$29,IF(E7651="HI",2,IF(E7651="LO",6,10))+IF(S7651=1,2,IF(D7651=7,1,(IF(WEEKDAY(B7651)=1,2,IF(WEEKDAY(B7651)=7,1,0))))))</f>
        <v>2</v>
      </c>
      <c r="U7651" s="781">
        <f>VLOOKUP(C7651,METADATA!$A$5:$H$29,IF(E7651="HI",2,IF(E7651="LO",6,10))+IF(S7651=1,2,IF(D7651=7,1,(IF(WEEKDAY(B7651)=1,2,IF(WEEKDAY(B7651)=7,1,0))))))</f>
        <v>2</v>
      </c>
    </row>
    <row r="7652" spans="2:21" ht="13.95" customHeight="1" x14ac:dyDescent="0.25">
      <c r="B7652" s="784">
        <f t="shared" si="359"/>
        <v>45701</v>
      </c>
      <c r="C7652" s="785">
        <v>16</v>
      </c>
      <c r="D7652" s="786">
        <f>IFERROR((INDEX(METADATA!$T$2:$T$20,MATCH(B7652,METADATA!$S$2:$S$20,0))),0)</f>
        <v>0</v>
      </c>
      <c r="E7652" s="785" t="str">
        <f t="shared" si="357"/>
        <v>LO</v>
      </c>
      <c r="F7652" s="786">
        <f>VLOOKUP(C7652,METADATA!$A$5:$H$29,IF(E7652="HI",2,IF(E7652="LO",6,10))+IF(D7652=1,2,IF(D7652=7,1,(IF(WEEKDAY(B7652)=1,2,IF(WEEKDAY(B7652)=7,1,0))))))</f>
        <v>2</v>
      </c>
      <c r="G7652" s="786">
        <f>VLOOKUP(C7652,METADATA!$J$5:$Q$29,IF(E7652="HI",2,IF(E7652="LO",6,10))+IF(D7652=1,2,IF(D7652=7,1,(IF(WEEKDAY(B7652)=1,2,IF(WEEKDAY(B7652)=7,1,0))))))</f>
        <v>2</v>
      </c>
      <c r="H7652" s="787">
        <v>13586</v>
      </c>
      <c r="I7652" s="788">
        <v>9511.6000366210938</v>
      </c>
      <c r="K7652" s="795">
        <v>882.73749999999995</v>
      </c>
      <c r="M7652" s="798">
        <f t="shared" si="358"/>
        <v>16584.629367479105</v>
      </c>
      <c r="N7652" s="303"/>
      <c r="S7652" s="786">
        <v>0</v>
      </c>
      <c r="T7652" s="781">
        <f>VLOOKUP(C7652,METADATA!$J$5:$Q$29,IF(E7652="HI",2,IF(E7652="LO",6,10))+IF(S7652=1,2,IF(D7652=7,1,(IF(WEEKDAY(B7652)=1,2,IF(WEEKDAY(B7652)=7,1,0))))))</f>
        <v>2</v>
      </c>
      <c r="U7652" s="781">
        <f>VLOOKUP(C7652,METADATA!$A$5:$H$29,IF(E7652="HI",2,IF(E7652="LO",6,10))+IF(S7652=1,2,IF(D7652=7,1,(IF(WEEKDAY(B7652)=1,2,IF(WEEKDAY(B7652)=7,1,0))))))</f>
        <v>2</v>
      </c>
    </row>
    <row r="7653" spans="2:21" ht="13.95" customHeight="1" x14ac:dyDescent="0.25">
      <c r="B7653" s="784">
        <f t="shared" si="359"/>
        <v>45701</v>
      </c>
      <c r="C7653" s="785">
        <v>17</v>
      </c>
      <c r="D7653" s="786">
        <f>IFERROR((INDEX(METADATA!$T$2:$T$20,MATCH(B7653,METADATA!$S$2:$S$20,0))),0)</f>
        <v>0</v>
      </c>
      <c r="E7653" s="785" t="str">
        <f t="shared" si="357"/>
        <v>LO</v>
      </c>
      <c r="F7653" s="786">
        <f>VLOOKUP(C7653,METADATA!$A$5:$H$29,IF(E7653="HI",2,IF(E7653="LO",6,10))+IF(D7653=1,2,IF(D7653=7,1,(IF(WEEKDAY(B7653)=1,2,IF(WEEKDAY(B7653)=7,1,0))))))</f>
        <v>2</v>
      </c>
      <c r="G7653" s="786">
        <f>VLOOKUP(C7653,METADATA!$J$5:$Q$29,IF(E7653="HI",2,IF(E7653="LO",6,10))+IF(D7653=1,2,IF(D7653=7,1,(IF(WEEKDAY(B7653)=1,2,IF(WEEKDAY(B7653)=7,1,0))))))</f>
        <v>2</v>
      </c>
      <c r="H7653" s="787">
        <v>14222.25</v>
      </c>
      <c r="I7653" s="788">
        <v>9570.7000122070313</v>
      </c>
      <c r="K7653" s="795">
        <v>0</v>
      </c>
      <c r="M7653" s="798">
        <f t="shared" si="358"/>
        <v>17142.65713902485</v>
      </c>
      <c r="N7653" s="303"/>
      <c r="S7653" s="786">
        <v>0</v>
      </c>
      <c r="T7653" s="781">
        <f>VLOOKUP(C7653,METADATA!$J$5:$Q$29,IF(E7653="HI",2,IF(E7653="LO",6,10))+IF(S7653=1,2,IF(D7653=7,1,(IF(WEEKDAY(B7653)=1,2,IF(WEEKDAY(B7653)=7,1,0))))))</f>
        <v>2</v>
      </c>
      <c r="U7653" s="781">
        <f>VLOOKUP(C7653,METADATA!$A$5:$H$29,IF(E7653="HI",2,IF(E7653="LO",6,10))+IF(S7653=1,2,IF(D7653=7,1,(IF(WEEKDAY(B7653)=1,2,IF(WEEKDAY(B7653)=7,1,0))))))</f>
        <v>2</v>
      </c>
    </row>
    <row r="7654" spans="2:21" ht="13.95" customHeight="1" x14ac:dyDescent="0.25">
      <c r="B7654" s="784">
        <f t="shared" si="359"/>
        <v>45701</v>
      </c>
      <c r="C7654" s="785">
        <v>18</v>
      </c>
      <c r="D7654" s="786">
        <f>IFERROR((INDEX(METADATA!$T$2:$T$20,MATCH(B7654,METADATA!$S$2:$S$20,0))),0)</f>
        <v>0</v>
      </c>
      <c r="E7654" s="785" t="str">
        <f t="shared" si="357"/>
        <v>LO</v>
      </c>
      <c r="F7654" s="786">
        <f>VLOOKUP(C7654,METADATA!$A$5:$H$29,IF(E7654="HI",2,IF(E7654="LO",6,10))+IF(D7654=1,2,IF(D7654=7,1,(IF(WEEKDAY(B7654)=1,2,IF(WEEKDAY(B7654)=7,1,0))))))</f>
        <v>1</v>
      </c>
      <c r="G7654" s="786">
        <f>VLOOKUP(C7654,METADATA!$J$5:$Q$29,IF(E7654="HI",2,IF(E7654="LO",6,10))+IF(D7654=1,2,IF(D7654=7,1,(IF(WEEKDAY(B7654)=1,2,IF(WEEKDAY(B7654)=7,1,0))))))</f>
        <v>1</v>
      </c>
      <c r="H7654" s="787">
        <v>14955.5</v>
      </c>
      <c r="I7654" s="788">
        <v>9753.3250122070313</v>
      </c>
      <c r="K7654" s="795">
        <v>0</v>
      </c>
      <c r="M7654" s="798">
        <f t="shared" si="358"/>
        <v>17854.812489739095</v>
      </c>
      <c r="N7654" s="303"/>
      <c r="S7654" s="786">
        <v>0</v>
      </c>
      <c r="T7654" s="781">
        <f>VLOOKUP(C7654,METADATA!$J$5:$Q$29,IF(E7654="HI",2,IF(E7654="LO",6,10))+IF(S7654=1,2,IF(D7654=7,1,(IF(WEEKDAY(B7654)=1,2,IF(WEEKDAY(B7654)=7,1,0))))))</f>
        <v>1</v>
      </c>
      <c r="U7654" s="781">
        <f>VLOOKUP(C7654,METADATA!$A$5:$H$29,IF(E7654="HI",2,IF(E7654="LO",6,10))+IF(S7654=1,2,IF(D7654=7,1,(IF(WEEKDAY(B7654)=1,2,IF(WEEKDAY(B7654)=7,1,0))))))</f>
        <v>1</v>
      </c>
    </row>
    <row r="7655" spans="2:21" ht="13.95" customHeight="1" x14ac:dyDescent="0.25">
      <c r="B7655" s="784">
        <f t="shared" si="359"/>
        <v>45701</v>
      </c>
      <c r="C7655" s="785">
        <v>19</v>
      </c>
      <c r="D7655" s="786">
        <f>IFERROR((INDEX(METADATA!$T$2:$T$20,MATCH(B7655,METADATA!$S$2:$S$20,0))),0)</f>
        <v>0</v>
      </c>
      <c r="E7655" s="785" t="str">
        <f t="shared" si="357"/>
        <v>LO</v>
      </c>
      <c r="F7655" s="786">
        <f>VLOOKUP(C7655,METADATA!$A$5:$H$29,IF(E7655="HI",2,IF(E7655="LO",6,10))+IF(D7655=1,2,IF(D7655=7,1,(IF(WEEKDAY(B7655)=1,2,IF(WEEKDAY(B7655)=7,1,0))))))</f>
        <v>1</v>
      </c>
      <c r="G7655" s="786">
        <f>VLOOKUP(C7655,METADATA!$J$5:$Q$29,IF(E7655="HI",2,IF(E7655="LO",6,10))+IF(D7655=1,2,IF(D7655=7,1,(IF(WEEKDAY(B7655)=1,2,IF(WEEKDAY(B7655)=7,1,0))))))</f>
        <v>1</v>
      </c>
      <c r="H7655" s="787">
        <v>13507.25</v>
      </c>
      <c r="I7655" s="788">
        <v>9787.849853515625</v>
      </c>
      <c r="K7655" s="795">
        <v>0</v>
      </c>
      <c r="M7655" s="798">
        <f t="shared" si="358"/>
        <v>16680.761592848987</v>
      </c>
      <c r="N7655" s="303"/>
      <c r="S7655" s="786">
        <v>0</v>
      </c>
      <c r="T7655" s="781">
        <f>VLOOKUP(C7655,METADATA!$J$5:$Q$29,IF(E7655="HI",2,IF(E7655="LO",6,10))+IF(S7655=1,2,IF(D7655=7,1,(IF(WEEKDAY(B7655)=1,2,IF(WEEKDAY(B7655)=7,1,0))))))</f>
        <v>1</v>
      </c>
      <c r="U7655" s="781">
        <f>VLOOKUP(C7655,METADATA!$A$5:$H$29,IF(E7655="HI",2,IF(E7655="LO",6,10))+IF(S7655=1,2,IF(D7655=7,1,(IF(WEEKDAY(B7655)=1,2,IF(WEEKDAY(B7655)=7,1,0))))))</f>
        <v>1</v>
      </c>
    </row>
    <row r="7656" spans="2:21" ht="13.95" customHeight="1" x14ac:dyDescent="0.25">
      <c r="B7656" s="784">
        <f t="shared" si="359"/>
        <v>45701</v>
      </c>
      <c r="C7656" s="785">
        <v>20</v>
      </c>
      <c r="D7656" s="786">
        <f>IFERROR((INDEX(METADATA!$T$2:$T$20,MATCH(B7656,METADATA!$S$2:$S$20,0))),0)</f>
        <v>0</v>
      </c>
      <c r="E7656" s="785" t="str">
        <f t="shared" si="357"/>
        <v>LO</v>
      </c>
      <c r="F7656" s="786">
        <f>VLOOKUP(C7656,METADATA!$A$5:$H$29,IF(E7656="HI",2,IF(E7656="LO",6,10))+IF(D7656=1,2,IF(D7656=7,1,(IF(WEEKDAY(B7656)=1,2,IF(WEEKDAY(B7656)=7,1,0))))))</f>
        <v>1</v>
      </c>
      <c r="G7656" s="786">
        <f>VLOOKUP(C7656,METADATA!$J$5:$Q$29,IF(E7656="HI",2,IF(E7656="LO",6,10))+IF(D7656=1,2,IF(D7656=7,1,(IF(WEEKDAY(B7656)=1,2,IF(WEEKDAY(B7656)=7,1,0))))))</f>
        <v>2</v>
      </c>
      <c r="H7656" s="787">
        <v>11903.5</v>
      </c>
      <c r="I7656" s="788">
        <v>9849.75</v>
      </c>
      <c r="K7656" s="795">
        <v>0</v>
      </c>
      <c r="M7656" s="798">
        <f t="shared" si="358"/>
        <v>15450.27143167718</v>
      </c>
      <c r="N7656" s="303"/>
      <c r="S7656" s="786">
        <v>0</v>
      </c>
      <c r="T7656" s="781">
        <f>VLOOKUP(C7656,METADATA!$J$5:$Q$29,IF(E7656="HI",2,IF(E7656="LO",6,10))+IF(S7656=1,2,IF(D7656=7,1,(IF(WEEKDAY(B7656)=1,2,IF(WEEKDAY(B7656)=7,1,0))))))</f>
        <v>2</v>
      </c>
      <c r="U7656" s="781">
        <f>VLOOKUP(C7656,METADATA!$A$5:$H$29,IF(E7656="HI",2,IF(E7656="LO",6,10))+IF(S7656=1,2,IF(D7656=7,1,(IF(WEEKDAY(B7656)=1,2,IF(WEEKDAY(B7656)=7,1,0))))))</f>
        <v>1</v>
      </c>
    </row>
    <row r="7657" spans="2:21" ht="13.95" customHeight="1" x14ac:dyDescent="0.25">
      <c r="B7657" s="784">
        <f t="shared" si="359"/>
        <v>45701</v>
      </c>
      <c r="C7657" s="785">
        <v>21</v>
      </c>
      <c r="D7657" s="786">
        <f>IFERROR((INDEX(METADATA!$T$2:$T$20,MATCH(B7657,METADATA!$S$2:$S$20,0))),0)</f>
        <v>0</v>
      </c>
      <c r="E7657" s="785" t="str">
        <f t="shared" si="357"/>
        <v>LO</v>
      </c>
      <c r="F7657" s="786">
        <f>VLOOKUP(C7657,METADATA!$A$5:$H$29,IF(E7657="HI",2,IF(E7657="LO",6,10))+IF(D7657=1,2,IF(D7657=7,1,(IF(WEEKDAY(B7657)=1,2,IF(WEEKDAY(B7657)=7,1,0))))))</f>
        <v>2</v>
      </c>
      <c r="G7657" s="786">
        <f>VLOOKUP(C7657,METADATA!$J$5:$Q$29,IF(E7657="HI",2,IF(E7657="LO",6,10))+IF(D7657=1,2,IF(D7657=7,1,(IF(WEEKDAY(B7657)=1,2,IF(WEEKDAY(B7657)=7,1,0))))))</f>
        <v>2</v>
      </c>
      <c r="H7657" s="787">
        <v>10646.5</v>
      </c>
      <c r="I7657" s="788">
        <v>9775.7501220703125</v>
      </c>
      <c r="K7657" s="795">
        <v>0</v>
      </c>
      <c r="M7657" s="798">
        <f t="shared" si="358"/>
        <v>14453.831765284862</v>
      </c>
      <c r="N7657" s="303"/>
      <c r="S7657" s="786">
        <v>0</v>
      </c>
      <c r="T7657" s="781">
        <f>VLOOKUP(C7657,METADATA!$J$5:$Q$29,IF(E7657="HI",2,IF(E7657="LO",6,10))+IF(S7657=1,2,IF(D7657=7,1,(IF(WEEKDAY(B7657)=1,2,IF(WEEKDAY(B7657)=7,1,0))))))</f>
        <v>2</v>
      </c>
      <c r="U7657" s="781">
        <f>VLOOKUP(C7657,METADATA!$A$5:$H$29,IF(E7657="HI",2,IF(E7657="LO",6,10))+IF(S7657=1,2,IF(D7657=7,1,(IF(WEEKDAY(B7657)=1,2,IF(WEEKDAY(B7657)=7,1,0))))))</f>
        <v>2</v>
      </c>
    </row>
    <row r="7658" spans="2:21" ht="13.95" customHeight="1" x14ac:dyDescent="0.25">
      <c r="B7658" s="784">
        <f t="shared" si="359"/>
        <v>45701</v>
      </c>
      <c r="C7658" s="785">
        <v>22</v>
      </c>
      <c r="D7658" s="786">
        <f>IFERROR((INDEX(METADATA!$T$2:$T$20,MATCH(B7658,METADATA!$S$2:$S$20,0))),0)</f>
        <v>0</v>
      </c>
      <c r="E7658" s="785" t="str">
        <f t="shared" si="357"/>
        <v>LO</v>
      </c>
      <c r="F7658" s="786">
        <f>VLOOKUP(C7658,METADATA!$A$5:$H$29,IF(E7658="HI",2,IF(E7658="LO",6,10))+IF(D7658=1,2,IF(D7658=7,1,(IF(WEEKDAY(B7658)=1,2,IF(WEEKDAY(B7658)=7,1,0))))))</f>
        <v>3</v>
      </c>
      <c r="G7658" s="786">
        <f>VLOOKUP(C7658,METADATA!$J$5:$Q$29,IF(E7658="HI",2,IF(E7658="LO",6,10))+IF(D7658=1,2,IF(D7658=7,1,(IF(WEEKDAY(B7658)=1,2,IF(WEEKDAY(B7658)=7,1,0))))))</f>
        <v>3</v>
      </c>
      <c r="H7658" s="787">
        <v>9536</v>
      </c>
      <c r="I7658" s="788">
        <v>9822.2748413085938</v>
      </c>
      <c r="K7658" s="795">
        <v>0</v>
      </c>
      <c r="M7658" s="798">
        <f t="shared" si="358"/>
        <v>13689.864099332899</v>
      </c>
      <c r="N7658" s="303"/>
      <c r="S7658" s="786">
        <v>0</v>
      </c>
      <c r="T7658" s="781">
        <f>VLOOKUP(C7658,METADATA!$J$5:$Q$29,IF(E7658="HI",2,IF(E7658="LO",6,10))+IF(S7658=1,2,IF(D7658=7,1,(IF(WEEKDAY(B7658)=1,2,IF(WEEKDAY(B7658)=7,1,0))))))</f>
        <v>3</v>
      </c>
      <c r="U7658" s="781">
        <f>VLOOKUP(C7658,METADATA!$A$5:$H$29,IF(E7658="HI",2,IF(E7658="LO",6,10))+IF(S7658=1,2,IF(D7658=7,1,(IF(WEEKDAY(B7658)=1,2,IF(WEEKDAY(B7658)=7,1,0))))))</f>
        <v>3</v>
      </c>
    </row>
    <row r="7659" spans="2:21" ht="13.95" customHeight="1" x14ac:dyDescent="0.25">
      <c r="B7659" s="784">
        <f t="shared" si="359"/>
        <v>45701</v>
      </c>
      <c r="C7659" s="785">
        <v>23</v>
      </c>
      <c r="D7659" s="786">
        <f>IFERROR((INDEX(METADATA!$T$2:$T$20,MATCH(B7659,METADATA!$S$2:$S$20,0))),0)</f>
        <v>0</v>
      </c>
      <c r="E7659" s="785" t="str">
        <f t="shared" si="357"/>
        <v>LO</v>
      </c>
      <c r="F7659" s="786">
        <f>VLOOKUP(C7659,METADATA!$A$5:$H$29,IF(E7659="HI",2,IF(E7659="LO",6,10))+IF(D7659=1,2,IF(D7659=7,1,(IF(WEEKDAY(B7659)=1,2,IF(WEEKDAY(B7659)=7,1,0))))))</f>
        <v>3</v>
      </c>
      <c r="G7659" s="786">
        <f>VLOOKUP(C7659,METADATA!$J$5:$Q$29,IF(E7659="HI",2,IF(E7659="LO",6,10))+IF(D7659=1,2,IF(D7659=7,1,(IF(WEEKDAY(B7659)=1,2,IF(WEEKDAY(B7659)=7,1,0))))))</f>
        <v>3</v>
      </c>
      <c r="H7659" s="787">
        <v>8551.5</v>
      </c>
      <c r="I7659" s="788">
        <v>9813.6751708984375</v>
      </c>
      <c r="K7659" s="795">
        <v>0</v>
      </c>
      <c r="M7659" s="798">
        <f t="shared" si="358"/>
        <v>13016.772741732433</v>
      </c>
      <c r="N7659" s="303"/>
      <c r="S7659" s="786">
        <v>0</v>
      </c>
      <c r="T7659" s="781">
        <f>VLOOKUP(C7659,METADATA!$J$5:$Q$29,IF(E7659="HI",2,IF(E7659="LO",6,10))+IF(S7659=1,2,IF(D7659=7,1,(IF(WEEKDAY(B7659)=1,2,IF(WEEKDAY(B7659)=7,1,0))))))</f>
        <v>3</v>
      </c>
      <c r="U7659" s="781">
        <f>VLOOKUP(C7659,METADATA!$A$5:$H$29,IF(E7659="HI",2,IF(E7659="LO",6,10))+IF(S7659=1,2,IF(D7659=7,1,(IF(WEEKDAY(B7659)=1,2,IF(WEEKDAY(B7659)=7,1,0))))))</f>
        <v>3</v>
      </c>
    </row>
    <row r="7660" spans="2:21" ht="13.95" customHeight="1" x14ac:dyDescent="0.25">
      <c r="B7660" s="784">
        <f t="shared" si="359"/>
        <v>45702</v>
      </c>
      <c r="C7660" s="785">
        <v>0</v>
      </c>
      <c r="D7660" s="786">
        <f>IFERROR((INDEX(METADATA!$T$2:$T$20,MATCH(B7660,METADATA!$S$2:$S$20,0))),0)</f>
        <v>0</v>
      </c>
      <c r="E7660" s="785" t="str">
        <f t="shared" si="357"/>
        <v>LO</v>
      </c>
      <c r="F7660" s="786">
        <f>VLOOKUP(C7660,METADATA!$A$5:$H$29,IF(E7660="HI",2,IF(E7660="LO",6,10))+IF(D7660=1,2,IF(D7660=7,1,(IF(WEEKDAY(B7660)=1,2,IF(WEEKDAY(B7660)=7,1,0))))))</f>
        <v>3</v>
      </c>
      <c r="G7660" s="786">
        <f>VLOOKUP(C7660,METADATA!$J$5:$Q$29,IF(E7660="HI",2,IF(E7660="LO",6,10))+IF(D7660=1,2,IF(D7660=7,1,(IF(WEEKDAY(B7660)=1,2,IF(WEEKDAY(B7660)=7,1,0))))))</f>
        <v>3</v>
      </c>
      <c r="H7660" s="787">
        <v>8009.25</v>
      </c>
      <c r="I7660" s="788">
        <v>9523.574951171875</v>
      </c>
      <c r="K7660" s="795">
        <v>0</v>
      </c>
      <c r="M7660" s="798">
        <f t="shared" si="358"/>
        <v>12443.735990975072</v>
      </c>
      <c r="N7660" s="303"/>
      <c r="S7660" s="786">
        <v>0</v>
      </c>
      <c r="T7660" s="781">
        <f>VLOOKUP(C7660,METADATA!$J$5:$Q$29,IF(E7660="HI",2,IF(E7660="LO",6,10))+IF(S7660=1,2,IF(D7660=7,1,(IF(WEEKDAY(B7660)=1,2,IF(WEEKDAY(B7660)=7,1,0))))))</f>
        <v>3</v>
      </c>
      <c r="U7660" s="781">
        <f>VLOOKUP(C7660,METADATA!$A$5:$H$29,IF(E7660="HI",2,IF(E7660="LO",6,10))+IF(S7660=1,2,IF(D7660=7,1,(IF(WEEKDAY(B7660)=1,2,IF(WEEKDAY(B7660)=7,1,0))))))</f>
        <v>3</v>
      </c>
    </row>
    <row r="7661" spans="2:21" ht="13.95" customHeight="1" x14ac:dyDescent="0.25">
      <c r="B7661" s="784">
        <f t="shared" si="359"/>
        <v>45702</v>
      </c>
      <c r="C7661" s="785">
        <v>1</v>
      </c>
      <c r="D7661" s="786">
        <f>IFERROR((INDEX(METADATA!$T$2:$T$20,MATCH(B7661,METADATA!$S$2:$S$20,0))),0)</f>
        <v>0</v>
      </c>
      <c r="E7661" s="785" t="str">
        <f t="shared" si="357"/>
        <v>LO</v>
      </c>
      <c r="F7661" s="786">
        <f>VLOOKUP(C7661,METADATA!$A$5:$H$29,IF(E7661="HI",2,IF(E7661="LO",6,10))+IF(D7661=1,2,IF(D7661=7,1,(IF(WEEKDAY(B7661)=1,2,IF(WEEKDAY(B7661)=7,1,0))))))</f>
        <v>3</v>
      </c>
      <c r="G7661" s="786">
        <f>VLOOKUP(C7661,METADATA!$J$5:$Q$29,IF(E7661="HI",2,IF(E7661="LO",6,10))+IF(D7661=1,2,IF(D7661=7,1,(IF(WEEKDAY(B7661)=1,2,IF(WEEKDAY(B7661)=7,1,0))))))</f>
        <v>3</v>
      </c>
      <c r="H7661" s="787">
        <v>7722</v>
      </c>
      <c r="I7661" s="788">
        <v>9809.7250366210938</v>
      </c>
      <c r="K7661" s="795">
        <v>0</v>
      </c>
      <c r="M7661" s="798">
        <f t="shared" si="358"/>
        <v>12484.389824661464</v>
      </c>
      <c r="N7661" s="303"/>
      <c r="S7661" s="786">
        <v>0</v>
      </c>
      <c r="T7661" s="781">
        <f>VLOOKUP(C7661,METADATA!$J$5:$Q$29,IF(E7661="HI",2,IF(E7661="LO",6,10))+IF(S7661=1,2,IF(D7661=7,1,(IF(WEEKDAY(B7661)=1,2,IF(WEEKDAY(B7661)=7,1,0))))))</f>
        <v>3</v>
      </c>
      <c r="U7661" s="781">
        <f>VLOOKUP(C7661,METADATA!$A$5:$H$29,IF(E7661="HI",2,IF(E7661="LO",6,10))+IF(S7661=1,2,IF(D7661=7,1,(IF(WEEKDAY(B7661)=1,2,IF(WEEKDAY(B7661)=7,1,0))))))</f>
        <v>3</v>
      </c>
    </row>
    <row r="7662" spans="2:21" ht="13.95" customHeight="1" x14ac:dyDescent="0.25">
      <c r="B7662" s="784">
        <f t="shared" si="359"/>
        <v>45702</v>
      </c>
      <c r="C7662" s="785">
        <v>2</v>
      </c>
      <c r="D7662" s="786">
        <f>IFERROR((INDEX(METADATA!$T$2:$T$20,MATCH(B7662,METADATA!$S$2:$S$20,0))),0)</f>
        <v>0</v>
      </c>
      <c r="E7662" s="785" t="str">
        <f t="shared" si="357"/>
        <v>LO</v>
      </c>
      <c r="F7662" s="786">
        <f>VLOOKUP(C7662,METADATA!$A$5:$H$29,IF(E7662="HI",2,IF(E7662="LO",6,10))+IF(D7662=1,2,IF(D7662=7,1,(IF(WEEKDAY(B7662)=1,2,IF(WEEKDAY(B7662)=7,1,0))))))</f>
        <v>3</v>
      </c>
      <c r="G7662" s="786">
        <f>VLOOKUP(C7662,METADATA!$J$5:$Q$29,IF(E7662="HI",2,IF(E7662="LO",6,10))+IF(D7662=1,2,IF(D7662=7,1,(IF(WEEKDAY(B7662)=1,2,IF(WEEKDAY(B7662)=7,1,0))))))</f>
        <v>3</v>
      </c>
      <c r="H7662" s="787">
        <v>7633.25</v>
      </c>
      <c r="I7662" s="788">
        <v>9760.974853515625</v>
      </c>
      <c r="K7662" s="795">
        <v>0</v>
      </c>
      <c r="M7662" s="798">
        <f t="shared" si="358"/>
        <v>12391.252384382475</v>
      </c>
      <c r="N7662" s="303"/>
      <c r="S7662" s="786">
        <v>0</v>
      </c>
      <c r="T7662" s="781">
        <f>VLOOKUP(C7662,METADATA!$J$5:$Q$29,IF(E7662="HI",2,IF(E7662="LO",6,10))+IF(S7662=1,2,IF(D7662=7,1,(IF(WEEKDAY(B7662)=1,2,IF(WEEKDAY(B7662)=7,1,0))))))</f>
        <v>3</v>
      </c>
      <c r="U7662" s="781">
        <f>VLOOKUP(C7662,METADATA!$A$5:$H$29,IF(E7662="HI",2,IF(E7662="LO",6,10))+IF(S7662=1,2,IF(D7662=7,1,(IF(WEEKDAY(B7662)=1,2,IF(WEEKDAY(B7662)=7,1,0))))))</f>
        <v>3</v>
      </c>
    </row>
    <row r="7663" spans="2:21" ht="13.95" customHeight="1" x14ac:dyDescent="0.25">
      <c r="B7663" s="784">
        <f t="shared" si="359"/>
        <v>45702</v>
      </c>
      <c r="C7663" s="785">
        <v>3</v>
      </c>
      <c r="D7663" s="786">
        <f>IFERROR((INDEX(METADATA!$T$2:$T$20,MATCH(B7663,METADATA!$S$2:$S$20,0))),0)</f>
        <v>0</v>
      </c>
      <c r="E7663" s="785" t="str">
        <f t="shared" si="357"/>
        <v>LO</v>
      </c>
      <c r="F7663" s="786">
        <f>VLOOKUP(C7663,METADATA!$A$5:$H$29,IF(E7663="HI",2,IF(E7663="LO",6,10))+IF(D7663=1,2,IF(D7663=7,1,(IF(WEEKDAY(B7663)=1,2,IF(WEEKDAY(B7663)=7,1,0))))))</f>
        <v>3</v>
      </c>
      <c r="G7663" s="786">
        <f>VLOOKUP(C7663,METADATA!$J$5:$Q$29,IF(E7663="HI",2,IF(E7663="LO",6,10))+IF(D7663=1,2,IF(D7663=7,1,(IF(WEEKDAY(B7663)=1,2,IF(WEEKDAY(B7663)=7,1,0))))))</f>
        <v>3</v>
      </c>
      <c r="H7663" s="787">
        <v>7884.5</v>
      </c>
      <c r="I7663" s="788">
        <v>9762.4248657226563</v>
      </c>
      <c r="K7663" s="795">
        <v>0</v>
      </c>
      <c r="M7663" s="798">
        <f t="shared" si="358"/>
        <v>12548.716249436833</v>
      </c>
      <c r="N7663" s="303"/>
      <c r="S7663" s="786">
        <v>0</v>
      </c>
      <c r="T7663" s="781">
        <f>VLOOKUP(C7663,METADATA!$J$5:$Q$29,IF(E7663="HI",2,IF(E7663="LO",6,10))+IF(S7663=1,2,IF(D7663=7,1,(IF(WEEKDAY(B7663)=1,2,IF(WEEKDAY(B7663)=7,1,0))))))</f>
        <v>3</v>
      </c>
      <c r="U7663" s="781">
        <f>VLOOKUP(C7663,METADATA!$A$5:$H$29,IF(E7663="HI",2,IF(E7663="LO",6,10))+IF(S7663=1,2,IF(D7663=7,1,(IF(WEEKDAY(B7663)=1,2,IF(WEEKDAY(B7663)=7,1,0))))))</f>
        <v>3</v>
      </c>
    </row>
    <row r="7664" spans="2:21" ht="13.95" customHeight="1" x14ac:dyDescent="0.25">
      <c r="B7664" s="784">
        <f t="shared" si="359"/>
        <v>45702</v>
      </c>
      <c r="C7664" s="785">
        <v>4</v>
      </c>
      <c r="D7664" s="786">
        <f>IFERROR((INDEX(METADATA!$T$2:$T$20,MATCH(B7664,METADATA!$S$2:$S$20,0))),0)</f>
        <v>0</v>
      </c>
      <c r="E7664" s="785" t="str">
        <f t="shared" si="357"/>
        <v>LO</v>
      </c>
      <c r="F7664" s="786">
        <f>VLOOKUP(C7664,METADATA!$A$5:$H$29,IF(E7664="HI",2,IF(E7664="LO",6,10))+IF(D7664=1,2,IF(D7664=7,1,(IF(WEEKDAY(B7664)=1,2,IF(WEEKDAY(B7664)=7,1,0))))))</f>
        <v>3</v>
      </c>
      <c r="G7664" s="786">
        <f>VLOOKUP(C7664,METADATA!$J$5:$Q$29,IF(E7664="HI",2,IF(E7664="LO",6,10))+IF(D7664=1,2,IF(D7664=7,1,(IF(WEEKDAY(B7664)=1,2,IF(WEEKDAY(B7664)=7,1,0))))))</f>
        <v>3</v>
      </c>
      <c r="H7664" s="787">
        <v>8236.25</v>
      </c>
      <c r="I7664" s="788">
        <v>9748.9750366210938</v>
      </c>
      <c r="K7664" s="795">
        <v>870.51250000000005</v>
      </c>
      <c r="M7664" s="798">
        <f t="shared" si="358"/>
        <v>12762.379414794141</v>
      </c>
      <c r="N7664" s="303"/>
      <c r="S7664" s="786">
        <v>0</v>
      </c>
      <c r="T7664" s="781">
        <f>VLOOKUP(C7664,METADATA!$J$5:$Q$29,IF(E7664="HI",2,IF(E7664="LO",6,10))+IF(S7664=1,2,IF(D7664=7,1,(IF(WEEKDAY(B7664)=1,2,IF(WEEKDAY(B7664)=7,1,0))))))</f>
        <v>3</v>
      </c>
      <c r="U7664" s="781">
        <f>VLOOKUP(C7664,METADATA!$A$5:$H$29,IF(E7664="HI",2,IF(E7664="LO",6,10))+IF(S7664=1,2,IF(D7664=7,1,(IF(WEEKDAY(B7664)=1,2,IF(WEEKDAY(B7664)=7,1,0))))))</f>
        <v>3</v>
      </c>
    </row>
    <row r="7665" spans="2:21" ht="13.95" customHeight="1" x14ac:dyDescent="0.25">
      <c r="B7665" s="784">
        <f t="shared" si="359"/>
        <v>45702</v>
      </c>
      <c r="C7665" s="785">
        <v>5</v>
      </c>
      <c r="D7665" s="786">
        <f>IFERROR((INDEX(METADATA!$T$2:$T$20,MATCH(B7665,METADATA!$S$2:$S$20,0))),0)</f>
        <v>0</v>
      </c>
      <c r="E7665" s="785" t="str">
        <f t="shared" si="357"/>
        <v>LO</v>
      </c>
      <c r="F7665" s="786">
        <f>VLOOKUP(C7665,METADATA!$A$5:$H$29,IF(E7665="HI",2,IF(E7665="LO",6,10))+IF(D7665=1,2,IF(D7665=7,1,(IF(WEEKDAY(B7665)=1,2,IF(WEEKDAY(B7665)=7,1,0))))))</f>
        <v>3</v>
      </c>
      <c r="G7665" s="786">
        <f>VLOOKUP(C7665,METADATA!$J$5:$Q$29,IF(E7665="HI",2,IF(E7665="LO",6,10))+IF(D7665=1,2,IF(D7665=7,1,(IF(WEEKDAY(B7665)=1,2,IF(WEEKDAY(B7665)=7,1,0))))))</f>
        <v>3</v>
      </c>
      <c r="H7665" s="787">
        <v>8708.25</v>
      </c>
      <c r="I7665" s="788">
        <v>9670.1000366210938</v>
      </c>
      <c r="K7665" s="795">
        <v>865.8125</v>
      </c>
      <c r="M7665" s="798">
        <f t="shared" si="358"/>
        <v>13013.241440193111</v>
      </c>
      <c r="N7665" s="303"/>
      <c r="S7665" s="786">
        <v>0</v>
      </c>
      <c r="T7665" s="781">
        <f>VLOOKUP(C7665,METADATA!$J$5:$Q$29,IF(E7665="HI",2,IF(E7665="LO",6,10))+IF(S7665=1,2,IF(D7665=7,1,(IF(WEEKDAY(B7665)=1,2,IF(WEEKDAY(B7665)=7,1,0))))))</f>
        <v>3</v>
      </c>
      <c r="U7665" s="781">
        <f>VLOOKUP(C7665,METADATA!$A$5:$H$29,IF(E7665="HI",2,IF(E7665="LO",6,10))+IF(S7665=1,2,IF(D7665=7,1,(IF(WEEKDAY(B7665)=1,2,IF(WEEKDAY(B7665)=7,1,0))))))</f>
        <v>3</v>
      </c>
    </row>
    <row r="7666" spans="2:21" ht="13.95" customHeight="1" x14ac:dyDescent="0.25">
      <c r="B7666" s="784">
        <f t="shared" si="359"/>
        <v>45702</v>
      </c>
      <c r="C7666" s="785">
        <v>6</v>
      </c>
      <c r="D7666" s="786">
        <f>IFERROR((INDEX(METADATA!$T$2:$T$20,MATCH(B7666,METADATA!$S$2:$S$20,0))),0)</f>
        <v>0</v>
      </c>
      <c r="E7666" s="785" t="str">
        <f t="shared" si="357"/>
        <v>LO</v>
      </c>
      <c r="F7666" s="786">
        <f>VLOOKUP(C7666,METADATA!$A$5:$H$29,IF(E7666="HI",2,IF(E7666="LO",6,10))+IF(D7666=1,2,IF(D7666=7,1,(IF(WEEKDAY(B7666)=1,2,IF(WEEKDAY(B7666)=7,1,0))))))</f>
        <v>2</v>
      </c>
      <c r="G7666" s="786">
        <f>VLOOKUP(C7666,METADATA!$J$5:$Q$29,IF(E7666="HI",2,IF(E7666="LO",6,10))+IF(D7666=1,2,IF(D7666=7,1,(IF(WEEKDAY(B7666)=1,2,IF(WEEKDAY(B7666)=7,1,0))))))</f>
        <v>2</v>
      </c>
      <c r="H7666" s="787">
        <v>9619</v>
      </c>
      <c r="I7666" s="788">
        <v>9703.5499877929688</v>
      </c>
      <c r="K7666" s="795">
        <v>834.63750000000005</v>
      </c>
      <c r="M7666" s="798">
        <f t="shared" si="358"/>
        <v>13663.236928546505</v>
      </c>
      <c r="N7666" s="303"/>
      <c r="S7666" s="786">
        <v>0</v>
      </c>
      <c r="T7666" s="781">
        <f>VLOOKUP(C7666,METADATA!$J$5:$Q$29,IF(E7666="HI",2,IF(E7666="LO",6,10))+IF(S7666=1,2,IF(D7666=7,1,(IF(WEEKDAY(B7666)=1,2,IF(WEEKDAY(B7666)=7,1,0))))))</f>
        <v>2</v>
      </c>
      <c r="U7666" s="781">
        <f>VLOOKUP(C7666,METADATA!$A$5:$H$29,IF(E7666="HI",2,IF(E7666="LO",6,10))+IF(S7666=1,2,IF(D7666=7,1,(IF(WEEKDAY(B7666)=1,2,IF(WEEKDAY(B7666)=7,1,0))))))</f>
        <v>2</v>
      </c>
    </row>
    <row r="7667" spans="2:21" ht="13.95" customHeight="1" x14ac:dyDescent="0.25">
      <c r="B7667" s="784">
        <f t="shared" si="359"/>
        <v>45702</v>
      </c>
      <c r="C7667" s="785">
        <v>7</v>
      </c>
      <c r="D7667" s="786">
        <f>IFERROR((INDEX(METADATA!$T$2:$T$20,MATCH(B7667,METADATA!$S$2:$S$20,0))),0)</f>
        <v>0</v>
      </c>
      <c r="E7667" s="785" t="str">
        <f t="shared" si="357"/>
        <v>LO</v>
      </c>
      <c r="F7667" s="786">
        <f>VLOOKUP(C7667,METADATA!$A$5:$H$29,IF(E7667="HI",2,IF(E7667="LO",6,10))+IF(D7667=1,2,IF(D7667=7,1,(IF(WEEKDAY(B7667)=1,2,IF(WEEKDAY(B7667)=7,1,0))))))</f>
        <v>1</v>
      </c>
      <c r="G7667" s="786">
        <f>VLOOKUP(C7667,METADATA!$J$5:$Q$29,IF(E7667="HI",2,IF(E7667="LO",6,10))+IF(D7667=1,2,IF(D7667=7,1,(IF(WEEKDAY(B7667)=1,2,IF(WEEKDAY(B7667)=7,1,0))))))</f>
        <v>1</v>
      </c>
      <c r="H7667" s="787">
        <v>10924.5</v>
      </c>
      <c r="I7667" s="788">
        <v>9634.5751342773438</v>
      </c>
      <c r="K7667" s="795">
        <v>847.33749999999998</v>
      </c>
      <c r="M7667" s="798">
        <f t="shared" si="358"/>
        <v>14566.047448365507</v>
      </c>
      <c r="N7667" s="303"/>
      <c r="S7667" s="786">
        <v>0</v>
      </c>
      <c r="T7667" s="781">
        <f>VLOOKUP(C7667,METADATA!$J$5:$Q$29,IF(E7667="HI",2,IF(E7667="LO",6,10))+IF(S7667=1,2,IF(D7667=7,1,(IF(WEEKDAY(B7667)=1,2,IF(WEEKDAY(B7667)=7,1,0))))))</f>
        <v>1</v>
      </c>
      <c r="U7667" s="781">
        <f>VLOOKUP(C7667,METADATA!$A$5:$H$29,IF(E7667="HI",2,IF(E7667="LO",6,10))+IF(S7667=1,2,IF(D7667=7,1,(IF(WEEKDAY(B7667)=1,2,IF(WEEKDAY(B7667)=7,1,0))))))</f>
        <v>1</v>
      </c>
    </row>
    <row r="7668" spans="2:21" ht="13.95" customHeight="1" x14ac:dyDescent="0.25">
      <c r="B7668" s="784">
        <f t="shared" si="359"/>
        <v>45702</v>
      </c>
      <c r="C7668" s="785">
        <v>8</v>
      </c>
      <c r="D7668" s="786">
        <f>IFERROR((INDEX(METADATA!$T$2:$T$20,MATCH(B7668,METADATA!$S$2:$S$20,0))),0)</f>
        <v>0</v>
      </c>
      <c r="E7668" s="785" t="str">
        <f t="shared" si="357"/>
        <v>LO</v>
      </c>
      <c r="F7668" s="786">
        <f>VLOOKUP(C7668,METADATA!$A$5:$H$29,IF(E7668="HI",2,IF(E7668="LO",6,10))+IF(D7668=1,2,IF(D7668=7,1,(IF(WEEKDAY(B7668)=1,2,IF(WEEKDAY(B7668)=7,1,0))))))</f>
        <v>1</v>
      </c>
      <c r="G7668" s="786">
        <f>VLOOKUP(C7668,METADATA!$J$5:$Q$29,IF(E7668="HI",2,IF(E7668="LO",6,10))+IF(D7668=1,2,IF(D7668=7,1,(IF(WEEKDAY(B7668)=1,2,IF(WEEKDAY(B7668)=7,1,0))))))</f>
        <v>1</v>
      </c>
      <c r="H7668" s="787">
        <v>12486.25</v>
      </c>
      <c r="I7668" s="788">
        <v>9693.7998046875</v>
      </c>
      <c r="K7668" s="795">
        <v>851.61249999999995</v>
      </c>
      <c r="M7668" s="798">
        <f t="shared" si="358"/>
        <v>15807.472717542783</v>
      </c>
      <c r="N7668" s="303"/>
      <c r="S7668" s="786">
        <v>0</v>
      </c>
      <c r="T7668" s="781">
        <f>VLOOKUP(C7668,METADATA!$J$5:$Q$29,IF(E7668="HI",2,IF(E7668="LO",6,10))+IF(S7668=1,2,IF(D7668=7,1,(IF(WEEKDAY(B7668)=1,2,IF(WEEKDAY(B7668)=7,1,0))))))</f>
        <v>1</v>
      </c>
      <c r="U7668" s="781">
        <f>VLOOKUP(C7668,METADATA!$A$5:$H$29,IF(E7668="HI",2,IF(E7668="LO",6,10))+IF(S7668=1,2,IF(D7668=7,1,(IF(WEEKDAY(B7668)=1,2,IF(WEEKDAY(B7668)=7,1,0))))))</f>
        <v>1</v>
      </c>
    </row>
    <row r="7669" spans="2:21" ht="13.95" customHeight="1" x14ac:dyDescent="0.25">
      <c r="B7669" s="784">
        <f t="shared" si="359"/>
        <v>45702</v>
      </c>
      <c r="C7669" s="785">
        <v>9</v>
      </c>
      <c r="D7669" s="786">
        <f>IFERROR((INDEX(METADATA!$T$2:$T$20,MATCH(B7669,METADATA!$S$2:$S$20,0))),0)</f>
        <v>0</v>
      </c>
      <c r="E7669" s="785" t="str">
        <f t="shared" si="357"/>
        <v>LO</v>
      </c>
      <c r="F7669" s="786">
        <f>VLOOKUP(C7669,METADATA!$A$5:$H$29,IF(E7669="HI",2,IF(E7669="LO",6,10))+IF(D7669=1,2,IF(D7669=7,1,(IF(WEEKDAY(B7669)=1,2,IF(WEEKDAY(B7669)=7,1,0))))))</f>
        <v>2</v>
      </c>
      <c r="G7669" s="786">
        <f>VLOOKUP(C7669,METADATA!$J$5:$Q$29,IF(E7669="HI",2,IF(E7669="LO",6,10))+IF(D7669=1,2,IF(D7669=7,1,(IF(WEEKDAY(B7669)=1,2,IF(WEEKDAY(B7669)=7,1,0))))))</f>
        <v>1</v>
      </c>
      <c r="H7669" s="787">
        <v>13363.75</v>
      </c>
      <c r="I7669" s="788">
        <v>9578.4999389648438</v>
      </c>
      <c r="K7669" s="795">
        <v>856.5</v>
      </c>
      <c r="M7669" s="798">
        <f t="shared" si="358"/>
        <v>16441.942559906038</v>
      </c>
      <c r="N7669" s="303"/>
      <c r="S7669" s="786">
        <v>0</v>
      </c>
      <c r="T7669" s="781">
        <f>VLOOKUP(C7669,METADATA!$J$5:$Q$29,IF(E7669="HI",2,IF(E7669="LO",6,10))+IF(S7669=1,2,IF(D7669=7,1,(IF(WEEKDAY(B7669)=1,2,IF(WEEKDAY(B7669)=7,1,0))))))</f>
        <v>1</v>
      </c>
      <c r="U7669" s="781">
        <f>VLOOKUP(C7669,METADATA!$A$5:$H$29,IF(E7669="HI",2,IF(E7669="LO",6,10))+IF(S7669=1,2,IF(D7669=7,1,(IF(WEEKDAY(B7669)=1,2,IF(WEEKDAY(B7669)=7,1,0))))))</f>
        <v>2</v>
      </c>
    </row>
    <row r="7670" spans="2:21" ht="13.95" customHeight="1" x14ac:dyDescent="0.25">
      <c r="B7670" s="784">
        <f t="shared" si="359"/>
        <v>45702</v>
      </c>
      <c r="C7670" s="785">
        <v>10</v>
      </c>
      <c r="D7670" s="786">
        <f>IFERROR((INDEX(METADATA!$T$2:$T$20,MATCH(B7670,METADATA!$S$2:$S$20,0))),0)</f>
        <v>0</v>
      </c>
      <c r="E7670" s="785" t="str">
        <f t="shared" si="357"/>
        <v>LO</v>
      </c>
      <c r="F7670" s="786">
        <f>VLOOKUP(C7670,METADATA!$A$5:$H$29,IF(E7670="HI",2,IF(E7670="LO",6,10))+IF(D7670=1,2,IF(D7670=7,1,(IF(WEEKDAY(B7670)=1,2,IF(WEEKDAY(B7670)=7,1,0))))))</f>
        <v>2</v>
      </c>
      <c r="G7670" s="786">
        <f>VLOOKUP(C7670,METADATA!$J$5:$Q$29,IF(E7670="HI",2,IF(E7670="LO",6,10))+IF(D7670=1,2,IF(D7670=7,1,(IF(WEEKDAY(B7670)=1,2,IF(WEEKDAY(B7670)=7,1,0))))))</f>
        <v>2</v>
      </c>
      <c r="H7670" s="787">
        <v>13304.25</v>
      </c>
      <c r="I7670" s="788">
        <v>8811.3973693847656</v>
      </c>
      <c r="K7670" s="795">
        <v>824.32500000000005</v>
      </c>
      <c r="M7670" s="798">
        <f t="shared" si="358"/>
        <v>15957.562209300666</v>
      </c>
      <c r="N7670" s="303"/>
      <c r="S7670" s="786">
        <v>0</v>
      </c>
      <c r="T7670" s="781">
        <f>VLOOKUP(C7670,METADATA!$J$5:$Q$29,IF(E7670="HI",2,IF(E7670="LO",6,10))+IF(S7670=1,2,IF(D7670=7,1,(IF(WEEKDAY(B7670)=1,2,IF(WEEKDAY(B7670)=7,1,0))))))</f>
        <v>2</v>
      </c>
      <c r="U7670" s="781">
        <f>VLOOKUP(C7670,METADATA!$A$5:$H$29,IF(E7670="HI",2,IF(E7670="LO",6,10))+IF(S7670=1,2,IF(D7670=7,1,(IF(WEEKDAY(B7670)=1,2,IF(WEEKDAY(B7670)=7,1,0))))))</f>
        <v>2</v>
      </c>
    </row>
    <row r="7671" spans="2:21" ht="13.95" customHeight="1" x14ac:dyDescent="0.25">
      <c r="B7671" s="784">
        <f t="shared" si="359"/>
        <v>45702</v>
      </c>
      <c r="C7671" s="785">
        <v>11</v>
      </c>
      <c r="D7671" s="786">
        <f>IFERROR((INDEX(METADATA!$T$2:$T$20,MATCH(B7671,METADATA!$S$2:$S$20,0))),0)</f>
        <v>0</v>
      </c>
      <c r="E7671" s="785" t="str">
        <f t="shared" si="357"/>
        <v>LO</v>
      </c>
      <c r="F7671" s="786">
        <f>VLOOKUP(C7671,METADATA!$A$5:$H$29,IF(E7671="HI",2,IF(E7671="LO",6,10))+IF(D7671=1,2,IF(D7671=7,1,(IF(WEEKDAY(B7671)=1,2,IF(WEEKDAY(B7671)=7,1,0))))))</f>
        <v>2</v>
      </c>
      <c r="G7671" s="786">
        <f>VLOOKUP(C7671,METADATA!$J$5:$Q$29,IF(E7671="HI",2,IF(E7671="LO",6,10))+IF(D7671=1,2,IF(D7671=7,1,(IF(WEEKDAY(B7671)=1,2,IF(WEEKDAY(B7671)=7,1,0))))))</f>
        <v>2</v>
      </c>
      <c r="H7671" s="787">
        <v>13419.5</v>
      </c>
      <c r="I7671" s="788">
        <v>8359.8025512695313</v>
      </c>
      <c r="K7671" s="795">
        <v>882.73749999999995</v>
      </c>
      <c r="M7671" s="798">
        <f t="shared" si="358"/>
        <v>15810.41678597413</v>
      </c>
      <c r="N7671" s="303"/>
      <c r="S7671" s="786">
        <v>0</v>
      </c>
      <c r="T7671" s="781">
        <f>VLOOKUP(C7671,METADATA!$J$5:$Q$29,IF(E7671="HI",2,IF(E7671="LO",6,10))+IF(S7671=1,2,IF(D7671=7,1,(IF(WEEKDAY(B7671)=1,2,IF(WEEKDAY(B7671)=7,1,0))))))</f>
        <v>2</v>
      </c>
      <c r="U7671" s="781">
        <f>VLOOKUP(C7671,METADATA!$A$5:$H$29,IF(E7671="HI",2,IF(E7671="LO",6,10))+IF(S7671=1,2,IF(D7671=7,1,(IF(WEEKDAY(B7671)=1,2,IF(WEEKDAY(B7671)=7,1,0))))))</f>
        <v>2</v>
      </c>
    </row>
    <row r="7672" spans="2:21" ht="13.95" customHeight="1" x14ac:dyDescent="0.25">
      <c r="B7672" s="784">
        <f t="shared" si="359"/>
        <v>45702</v>
      </c>
      <c r="C7672" s="785">
        <v>12</v>
      </c>
      <c r="D7672" s="786">
        <f>IFERROR((INDEX(METADATA!$T$2:$T$20,MATCH(B7672,METADATA!$S$2:$S$20,0))),0)</f>
        <v>0</v>
      </c>
      <c r="E7672" s="785" t="str">
        <f t="shared" si="357"/>
        <v>LO</v>
      </c>
      <c r="F7672" s="786">
        <f>VLOOKUP(C7672,METADATA!$A$5:$H$29,IF(E7672="HI",2,IF(E7672="LO",6,10))+IF(D7672=1,2,IF(D7672=7,1,(IF(WEEKDAY(B7672)=1,2,IF(WEEKDAY(B7672)=7,1,0))))))</f>
        <v>2</v>
      </c>
      <c r="G7672" s="786">
        <f>VLOOKUP(C7672,METADATA!$J$5:$Q$29,IF(E7672="HI",2,IF(E7672="LO",6,10))+IF(D7672=1,2,IF(D7672=7,1,(IF(WEEKDAY(B7672)=1,2,IF(WEEKDAY(B7672)=7,1,0))))))</f>
        <v>2</v>
      </c>
      <c r="H7672" s="787">
        <v>13719.5</v>
      </c>
      <c r="I7672" s="788">
        <v>7857.4501953125</v>
      </c>
      <c r="K7672" s="795">
        <v>909.3125</v>
      </c>
      <c r="M7672" s="798">
        <f t="shared" si="358"/>
        <v>15810.256285772741</v>
      </c>
      <c r="N7672" s="303"/>
      <c r="S7672" s="786">
        <v>0</v>
      </c>
      <c r="T7672" s="781">
        <f>VLOOKUP(C7672,METADATA!$J$5:$Q$29,IF(E7672="HI",2,IF(E7672="LO",6,10))+IF(S7672=1,2,IF(D7672=7,1,(IF(WEEKDAY(B7672)=1,2,IF(WEEKDAY(B7672)=7,1,0))))))</f>
        <v>2</v>
      </c>
      <c r="U7672" s="781">
        <f>VLOOKUP(C7672,METADATA!$A$5:$H$29,IF(E7672="HI",2,IF(E7672="LO",6,10))+IF(S7672=1,2,IF(D7672=7,1,(IF(WEEKDAY(B7672)=1,2,IF(WEEKDAY(B7672)=7,1,0))))))</f>
        <v>2</v>
      </c>
    </row>
    <row r="7673" spans="2:21" ht="13.95" customHeight="1" x14ac:dyDescent="0.25">
      <c r="B7673" s="784">
        <f t="shared" si="359"/>
        <v>45702</v>
      </c>
      <c r="C7673" s="785">
        <v>13</v>
      </c>
      <c r="D7673" s="786">
        <f>IFERROR((INDEX(METADATA!$T$2:$T$20,MATCH(B7673,METADATA!$S$2:$S$20,0))),0)</f>
        <v>0</v>
      </c>
      <c r="E7673" s="785" t="str">
        <f t="shared" si="357"/>
        <v>LO</v>
      </c>
      <c r="F7673" s="786">
        <f>VLOOKUP(C7673,METADATA!$A$5:$H$29,IF(E7673="HI",2,IF(E7673="LO",6,10))+IF(D7673=1,2,IF(D7673=7,1,(IF(WEEKDAY(B7673)=1,2,IF(WEEKDAY(B7673)=7,1,0))))))</f>
        <v>2</v>
      </c>
      <c r="G7673" s="786">
        <f>VLOOKUP(C7673,METADATA!$J$5:$Q$29,IF(E7673="HI",2,IF(E7673="LO",6,10))+IF(D7673=1,2,IF(D7673=7,1,(IF(WEEKDAY(B7673)=1,2,IF(WEEKDAY(B7673)=7,1,0))))))</f>
        <v>2</v>
      </c>
      <c r="H7673" s="787">
        <v>13233.75</v>
      </c>
      <c r="I7673" s="788">
        <v>6956.9998779296875</v>
      </c>
      <c r="K7673" s="795">
        <v>905.6</v>
      </c>
      <c r="M7673" s="798">
        <f t="shared" si="358"/>
        <v>14950.986133496803</v>
      </c>
      <c r="N7673" s="303"/>
      <c r="S7673" s="786">
        <v>0</v>
      </c>
      <c r="T7673" s="781">
        <f>VLOOKUP(C7673,METADATA!$J$5:$Q$29,IF(E7673="HI",2,IF(E7673="LO",6,10))+IF(S7673=1,2,IF(D7673=7,1,(IF(WEEKDAY(B7673)=1,2,IF(WEEKDAY(B7673)=7,1,0))))))</f>
        <v>2</v>
      </c>
      <c r="U7673" s="781">
        <f>VLOOKUP(C7673,METADATA!$A$5:$H$29,IF(E7673="HI",2,IF(E7673="LO",6,10))+IF(S7673=1,2,IF(D7673=7,1,(IF(WEEKDAY(B7673)=1,2,IF(WEEKDAY(B7673)=7,1,0))))))</f>
        <v>2</v>
      </c>
    </row>
    <row r="7674" spans="2:21" ht="13.95" customHeight="1" x14ac:dyDescent="0.25">
      <c r="B7674" s="784">
        <f t="shared" si="359"/>
        <v>45702</v>
      </c>
      <c r="C7674" s="785">
        <v>14</v>
      </c>
      <c r="D7674" s="786">
        <f>IFERROR((INDEX(METADATA!$T$2:$T$20,MATCH(B7674,METADATA!$S$2:$S$20,0))),0)</f>
        <v>0</v>
      </c>
      <c r="E7674" s="785" t="str">
        <f t="shared" si="357"/>
        <v>LO</v>
      </c>
      <c r="F7674" s="786">
        <f>VLOOKUP(C7674,METADATA!$A$5:$H$29,IF(E7674="HI",2,IF(E7674="LO",6,10))+IF(D7674=1,2,IF(D7674=7,1,(IF(WEEKDAY(B7674)=1,2,IF(WEEKDAY(B7674)=7,1,0))))))</f>
        <v>2</v>
      </c>
      <c r="G7674" s="786">
        <f>VLOOKUP(C7674,METADATA!$J$5:$Q$29,IF(E7674="HI",2,IF(E7674="LO",6,10))+IF(D7674=1,2,IF(D7674=7,1,(IF(WEEKDAY(B7674)=1,2,IF(WEEKDAY(B7674)=7,1,0))))))</f>
        <v>2</v>
      </c>
      <c r="H7674" s="787">
        <v>12756</v>
      </c>
      <c r="I7674" s="788">
        <v>7273.5825500488281</v>
      </c>
      <c r="K7674" s="795">
        <v>913.98749999999995</v>
      </c>
      <c r="M7674" s="798">
        <f t="shared" si="358"/>
        <v>14684.023260413844</v>
      </c>
      <c r="N7674" s="303"/>
      <c r="S7674" s="786">
        <v>0</v>
      </c>
      <c r="T7674" s="781">
        <f>VLOOKUP(C7674,METADATA!$J$5:$Q$29,IF(E7674="HI",2,IF(E7674="LO",6,10))+IF(S7674=1,2,IF(D7674=7,1,(IF(WEEKDAY(B7674)=1,2,IF(WEEKDAY(B7674)=7,1,0))))))</f>
        <v>2</v>
      </c>
      <c r="U7674" s="781">
        <f>VLOOKUP(C7674,METADATA!$A$5:$H$29,IF(E7674="HI",2,IF(E7674="LO",6,10))+IF(S7674=1,2,IF(D7674=7,1,(IF(WEEKDAY(B7674)=1,2,IF(WEEKDAY(B7674)=7,1,0))))))</f>
        <v>2</v>
      </c>
    </row>
    <row r="7675" spans="2:21" ht="13.95" customHeight="1" x14ac:dyDescent="0.25">
      <c r="B7675" s="784">
        <f t="shared" si="359"/>
        <v>45702</v>
      </c>
      <c r="C7675" s="785">
        <v>15</v>
      </c>
      <c r="D7675" s="786">
        <f>IFERROR((INDEX(METADATA!$T$2:$T$20,MATCH(B7675,METADATA!$S$2:$S$20,0))),0)</f>
        <v>0</v>
      </c>
      <c r="E7675" s="785" t="str">
        <f t="shared" si="357"/>
        <v>LO</v>
      </c>
      <c r="F7675" s="786">
        <f>VLOOKUP(C7675,METADATA!$A$5:$H$29,IF(E7675="HI",2,IF(E7675="LO",6,10))+IF(D7675=1,2,IF(D7675=7,1,(IF(WEEKDAY(B7675)=1,2,IF(WEEKDAY(B7675)=7,1,0))))))</f>
        <v>2</v>
      </c>
      <c r="G7675" s="786">
        <f>VLOOKUP(C7675,METADATA!$J$5:$Q$29,IF(E7675="HI",2,IF(E7675="LO",6,10))+IF(D7675=1,2,IF(D7675=7,1,(IF(WEEKDAY(B7675)=1,2,IF(WEEKDAY(B7675)=7,1,0))))))</f>
        <v>2</v>
      </c>
      <c r="H7675" s="787">
        <v>12423</v>
      </c>
      <c r="I7675" s="788">
        <v>9624.5499267578125</v>
      </c>
      <c r="K7675" s="795">
        <v>902.26250000000005</v>
      </c>
      <c r="M7675" s="798">
        <f t="shared" si="358"/>
        <v>15715.052984086748</v>
      </c>
      <c r="N7675" s="303"/>
      <c r="S7675" s="786">
        <v>0</v>
      </c>
      <c r="T7675" s="781">
        <f>VLOOKUP(C7675,METADATA!$J$5:$Q$29,IF(E7675="HI",2,IF(E7675="LO",6,10))+IF(S7675=1,2,IF(D7675=7,1,(IF(WEEKDAY(B7675)=1,2,IF(WEEKDAY(B7675)=7,1,0))))))</f>
        <v>2</v>
      </c>
      <c r="U7675" s="781">
        <f>VLOOKUP(C7675,METADATA!$A$5:$H$29,IF(E7675="HI",2,IF(E7675="LO",6,10))+IF(S7675=1,2,IF(D7675=7,1,(IF(WEEKDAY(B7675)=1,2,IF(WEEKDAY(B7675)=7,1,0))))))</f>
        <v>2</v>
      </c>
    </row>
    <row r="7676" spans="2:21" ht="13.95" customHeight="1" x14ac:dyDescent="0.25">
      <c r="B7676" s="784">
        <f t="shared" si="359"/>
        <v>45702</v>
      </c>
      <c r="C7676" s="785">
        <v>16</v>
      </c>
      <c r="D7676" s="786">
        <f>IFERROR((INDEX(METADATA!$T$2:$T$20,MATCH(B7676,METADATA!$S$2:$S$20,0))),0)</f>
        <v>0</v>
      </c>
      <c r="E7676" s="785" t="str">
        <f t="shared" si="357"/>
        <v>LO</v>
      </c>
      <c r="F7676" s="786">
        <f>VLOOKUP(C7676,METADATA!$A$5:$H$29,IF(E7676="HI",2,IF(E7676="LO",6,10))+IF(D7676=1,2,IF(D7676=7,1,(IF(WEEKDAY(B7676)=1,2,IF(WEEKDAY(B7676)=7,1,0))))))</f>
        <v>2</v>
      </c>
      <c r="G7676" s="786">
        <f>VLOOKUP(C7676,METADATA!$J$5:$Q$29,IF(E7676="HI",2,IF(E7676="LO",6,10))+IF(D7676=1,2,IF(D7676=7,1,(IF(WEEKDAY(B7676)=1,2,IF(WEEKDAY(B7676)=7,1,0))))))</f>
        <v>2</v>
      </c>
      <c r="H7676" s="787">
        <v>12784.75</v>
      </c>
      <c r="I7676" s="788">
        <v>9548.574951171875</v>
      </c>
      <c r="K7676" s="795">
        <v>933.76250000000005</v>
      </c>
      <c r="M7676" s="798">
        <f t="shared" si="358"/>
        <v>15956.977037040788</v>
      </c>
      <c r="N7676" s="303"/>
      <c r="S7676" s="786">
        <v>0</v>
      </c>
      <c r="T7676" s="781">
        <f>VLOOKUP(C7676,METADATA!$J$5:$Q$29,IF(E7676="HI",2,IF(E7676="LO",6,10))+IF(S7676=1,2,IF(D7676=7,1,(IF(WEEKDAY(B7676)=1,2,IF(WEEKDAY(B7676)=7,1,0))))))</f>
        <v>2</v>
      </c>
      <c r="U7676" s="781">
        <f>VLOOKUP(C7676,METADATA!$A$5:$H$29,IF(E7676="HI",2,IF(E7676="LO",6,10))+IF(S7676=1,2,IF(D7676=7,1,(IF(WEEKDAY(B7676)=1,2,IF(WEEKDAY(B7676)=7,1,0))))))</f>
        <v>2</v>
      </c>
    </row>
    <row r="7677" spans="2:21" ht="13.95" customHeight="1" x14ac:dyDescent="0.25">
      <c r="B7677" s="784">
        <f t="shared" si="359"/>
        <v>45702</v>
      </c>
      <c r="C7677" s="785">
        <v>17</v>
      </c>
      <c r="D7677" s="786">
        <f>IFERROR((INDEX(METADATA!$T$2:$T$20,MATCH(B7677,METADATA!$S$2:$S$20,0))),0)</f>
        <v>0</v>
      </c>
      <c r="E7677" s="785" t="str">
        <f t="shared" si="357"/>
        <v>LO</v>
      </c>
      <c r="F7677" s="786">
        <f>VLOOKUP(C7677,METADATA!$A$5:$H$29,IF(E7677="HI",2,IF(E7677="LO",6,10))+IF(D7677=1,2,IF(D7677=7,1,(IF(WEEKDAY(B7677)=1,2,IF(WEEKDAY(B7677)=7,1,0))))))</f>
        <v>2</v>
      </c>
      <c r="G7677" s="786">
        <f>VLOOKUP(C7677,METADATA!$J$5:$Q$29,IF(E7677="HI",2,IF(E7677="LO",6,10))+IF(D7677=1,2,IF(D7677=7,1,(IF(WEEKDAY(B7677)=1,2,IF(WEEKDAY(B7677)=7,1,0))))))</f>
        <v>2</v>
      </c>
      <c r="H7677" s="787">
        <v>13357.25</v>
      </c>
      <c r="I7677" s="788">
        <v>8733.2750854492188</v>
      </c>
      <c r="K7677" s="795">
        <v>0</v>
      </c>
      <c r="M7677" s="798">
        <f t="shared" si="358"/>
        <v>15958.891605641917</v>
      </c>
      <c r="N7677" s="303"/>
      <c r="S7677" s="786">
        <v>0</v>
      </c>
      <c r="T7677" s="781">
        <f>VLOOKUP(C7677,METADATA!$J$5:$Q$29,IF(E7677="HI",2,IF(E7677="LO",6,10))+IF(S7677=1,2,IF(D7677=7,1,(IF(WEEKDAY(B7677)=1,2,IF(WEEKDAY(B7677)=7,1,0))))))</f>
        <v>2</v>
      </c>
      <c r="U7677" s="781">
        <f>VLOOKUP(C7677,METADATA!$A$5:$H$29,IF(E7677="HI",2,IF(E7677="LO",6,10))+IF(S7677=1,2,IF(D7677=7,1,(IF(WEEKDAY(B7677)=1,2,IF(WEEKDAY(B7677)=7,1,0))))))</f>
        <v>2</v>
      </c>
    </row>
    <row r="7678" spans="2:21" ht="13.95" customHeight="1" x14ac:dyDescent="0.25">
      <c r="B7678" s="784">
        <f t="shared" si="359"/>
        <v>45702</v>
      </c>
      <c r="C7678" s="785">
        <v>18</v>
      </c>
      <c r="D7678" s="786">
        <f>IFERROR((INDEX(METADATA!$T$2:$T$20,MATCH(B7678,METADATA!$S$2:$S$20,0))),0)</f>
        <v>0</v>
      </c>
      <c r="E7678" s="785" t="str">
        <f t="shared" si="357"/>
        <v>LO</v>
      </c>
      <c r="F7678" s="786">
        <f>VLOOKUP(C7678,METADATA!$A$5:$H$29,IF(E7678="HI",2,IF(E7678="LO",6,10))+IF(D7678=1,2,IF(D7678=7,1,(IF(WEEKDAY(B7678)=1,2,IF(WEEKDAY(B7678)=7,1,0))))))</f>
        <v>1</v>
      </c>
      <c r="G7678" s="786">
        <f>VLOOKUP(C7678,METADATA!$J$5:$Q$29,IF(E7678="HI",2,IF(E7678="LO",6,10))+IF(D7678=1,2,IF(D7678=7,1,(IF(WEEKDAY(B7678)=1,2,IF(WEEKDAY(B7678)=7,1,0))))))</f>
        <v>1</v>
      </c>
      <c r="H7678" s="787">
        <v>14120</v>
      </c>
      <c r="I7678" s="788">
        <v>8818.2749633789063</v>
      </c>
      <c r="K7678" s="795">
        <v>0</v>
      </c>
      <c r="M7678" s="798">
        <f t="shared" si="358"/>
        <v>16647.413412592217</v>
      </c>
      <c r="N7678" s="303"/>
      <c r="S7678" s="786">
        <v>0</v>
      </c>
      <c r="T7678" s="781">
        <f>VLOOKUP(C7678,METADATA!$J$5:$Q$29,IF(E7678="HI",2,IF(E7678="LO",6,10))+IF(S7678=1,2,IF(D7678=7,1,(IF(WEEKDAY(B7678)=1,2,IF(WEEKDAY(B7678)=7,1,0))))))</f>
        <v>1</v>
      </c>
      <c r="U7678" s="781">
        <f>VLOOKUP(C7678,METADATA!$A$5:$H$29,IF(E7678="HI",2,IF(E7678="LO",6,10))+IF(S7678=1,2,IF(D7678=7,1,(IF(WEEKDAY(B7678)=1,2,IF(WEEKDAY(B7678)=7,1,0))))))</f>
        <v>1</v>
      </c>
    </row>
    <row r="7679" spans="2:21" ht="13.95" customHeight="1" x14ac:dyDescent="0.25">
      <c r="B7679" s="784">
        <f t="shared" si="359"/>
        <v>45702</v>
      </c>
      <c r="C7679" s="785">
        <v>19</v>
      </c>
      <c r="D7679" s="786">
        <f>IFERROR((INDEX(METADATA!$T$2:$T$20,MATCH(B7679,METADATA!$S$2:$S$20,0))),0)</f>
        <v>0</v>
      </c>
      <c r="E7679" s="785" t="str">
        <f t="shared" si="357"/>
        <v>LO</v>
      </c>
      <c r="F7679" s="786">
        <f>VLOOKUP(C7679,METADATA!$A$5:$H$29,IF(E7679="HI",2,IF(E7679="LO",6,10))+IF(D7679=1,2,IF(D7679=7,1,(IF(WEEKDAY(B7679)=1,2,IF(WEEKDAY(B7679)=7,1,0))))))</f>
        <v>1</v>
      </c>
      <c r="G7679" s="786">
        <f>VLOOKUP(C7679,METADATA!$J$5:$Q$29,IF(E7679="HI",2,IF(E7679="LO",6,10))+IF(D7679=1,2,IF(D7679=7,1,(IF(WEEKDAY(B7679)=1,2,IF(WEEKDAY(B7679)=7,1,0))))))</f>
        <v>1</v>
      </c>
      <c r="H7679" s="787">
        <v>12774.25</v>
      </c>
      <c r="I7679" s="788">
        <v>9362.94970703125</v>
      </c>
      <c r="K7679" s="795">
        <v>0</v>
      </c>
      <c r="M7679" s="798">
        <f t="shared" si="358"/>
        <v>15838.127739063622</v>
      </c>
      <c r="N7679" s="303"/>
      <c r="S7679" s="786">
        <v>0</v>
      </c>
      <c r="T7679" s="781">
        <f>VLOOKUP(C7679,METADATA!$J$5:$Q$29,IF(E7679="HI",2,IF(E7679="LO",6,10))+IF(S7679=1,2,IF(D7679=7,1,(IF(WEEKDAY(B7679)=1,2,IF(WEEKDAY(B7679)=7,1,0))))))</f>
        <v>1</v>
      </c>
      <c r="U7679" s="781">
        <f>VLOOKUP(C7679,METADATA!$A$5:$H$29,IF(E7679="HI",2,IF(E7679="LO",6,10))+IF(S7679=1,2,IF(D7679=7,1,(IF(WEEKDAY(B7679)=1,2,IF(WEEKDAY(B7679)=7,1,0))))))</f>
        <v>1</v>
      </c>
    </row>
    <row r="7680" spans="2:21" ht="13.95" customHeight="1" x14ac:dyDescent="0.25">
      <c r="B7680" s="784">
        <f t="shared" si="359"/>
        <v>45702</v>
      </c>
      <c r="C7680" s="785">
        <v>20</v>
      </c>
      <c r="D7680" s="786">
        <f>IFERROR((INDEX(METADATA!$T$2:$T$20,MATCH(B7680,METADATA!$S$2:$S$20,0))),0)</f>
        <v>0</v>
      </c>
      <c r="E7680" s="785" t="str">
        <f t="shared" si="357"/>
        <v>LO</v>
      </c>
      <c r="F7680" s="786">
        <f>VLOOKUP(C7680,METADATA!$A$5:$H$29,IF(E7680="HI",2,IF(E7680="LO",6,10))+IF(D7680=1,2,IF(D7680=7,1,(IF(WEEKDAY(B7680)=1,2,IF(WEEKDAY(B7680)=7,1,0))))))</f>
        <v>1</v>
      </c>
      <c r="G7680" s="786">
        <f>VLOOKUP(C7680,METADATA!$J$5:$Q$29,IF(E7680="HI",2,IF(E7680="LO",6,10))+IF(D7680=1,2,IF(D7680=7,1,(IF(WEEKDAY(B7680)=1,2,IF(WEEKDAY(B7680)=7,1,0))))))</f>
        <v>2</v>
      </c>
      <c r="H7680" s="787">
        <v>11275.25</v>
      </c>
      <c r="I7680" s="788">
        <v>9800.5252075195313</v>
      </c>
      <c r="K7680" s="795">
        <v>0</v>
      </c>
      <c r="M7680" s="798">
        <f t="shared" si="358"/>
        <v>14939.262261093274</v>
      </c>
      <c r="N7680" s="303"/>
      <c r="S7680" s="786">
        <v>0</v>
      </c>
      <c r="T7680" s="781">
        <f>VLOOKUP(C7680,METADATA!$J$5:$Q$29,IF(E7680="HI",2,IF(E7680="LO",6,10))+IF(S7680=1,2,IF(D7680=7,1,(IF(WEEKDAY(B7680)=1,2,IF(WEEKDAY(B7680)=7,1,0))))))</f>
        <v>2</v>
      </c>
      <c r="U7680" s="781">
        <f>VLOOKUP(C7680,METADATA!$A$5:$H$29,IF(E7680="HI",2,IF(E7680="LO",6,10))+IF(S7680=1,2,IF(D7680=7,1,(IF(WEEKDAY(B7680)=1,2,IF(WEEKDAY(B7680)=7,1,0))))))</f>
        <v>1</v>
      </c>
    </row>
    <row r="7681" spans="2:21" ht="13.95" customHeight="1" x14ac:dyDescent="0.25">
      <c r="B7681" s="784">
        <f t="shared" si="359"/>
        <v>45702</v>
      </c>
      <c r="C7681" s="785">
        <v>21</v>
      </c>
      <c r="D7681" s="786">
        <f>IFERROR((INDEX(METADATA!$T$2:$T$20,MATCH(B7681,METADATA!$S$2:$S$20,0))),0)</f>
        <v>0</v>
      </c>
      <c r="E7681" s="785" t="str">
        <f t="shared" si="357"/>
        <v>LO</v>
      </c>
      <c r="F7681" s="786">
        <f>VLOOKUP(C7681,METADATA!$A$5:$H$29,IF(E7681="HI",2,IF(E7681="LO",6,10))+IF(D7681=1,2,IF(D7681=7,1,(IF(WEEKDAY(B7681)=1,2,IF(WEEKDAY(B7681)=7,1,0))))))</f>
        <v>2</v>
      </c>
      <c r="G7681" s="786">
        <f>VLOOKUP(C7681,METADATA!$J$5:$Q$29,IF(E7681="HI",2,IF(E7681="LO",6,10))+IF(D7681=1,2,IF(D7681=7,1,(IF(WEEKDAY(B7681)=1,2,IF(WEEKDAY(B7681)=7,1,0))))))</f>
        <v>2</v>
      </c>
      <c r="H7681" s="787">
        <v>10382</v>
      </c>
      <c r="I7681" s="788">
        <v>9219.02490234375</v>
      </c>
      <c r="K7681" s="795">
        <v>0</v>
      </c>
      <c r="M7681" s="798">
        <f t="shared" si="358"/>
        <v>13884.392105887609</v>
      </c>
      <c r="N7681" s="303"/>
      <c r="S7681" s="786">
        <v>0</v>
      </c>
      <c r="T7681" s="781">
        <f>VLOOKUP(C7681,METADATA!$J$5:$Q$29,IF(E7681="HI",2,IF(E7681="LO",6,10))+IF(S7681=1,2,IF(D7681=7,1,(IF(WEEKDAY(B7681)=1,2,IF(WEEKDAY(B7681)=7,1,0))))))</f>
        <v>2</v>
      </c>
      <c r="U7681" s="781">
        <f>VLOOKUP(C7681,METADATA!$A$5:$H$29,IF(E7681="HI",2,IF(E7681="LO",6,10))+IF(S7681=1,2,IF(D7681=7,1,(IF(WEEKDAY(B7681)=1,2,IF(WEEKDAY(B7681)=7,1,0))))))</f>
        <v>2</v>
      </c>
    </row>
    <row r="7682" spans="2:21" ht="13.95" customHeight="1" x14ac:dyDescent="0.25">
      <c r="B7682" s="784">
        <f t="shared" si="359"/>
        <v>45702</v>
      </c>
      <c r="C7682" s="785">
        <v>22</v>
      </c>
      <c r="D7682" s="786">
        <f>IFERROR((INDEX(METADATA!$T$2:$T$20,MATCH(B7682,METADATA!$S$2:$S$20,0))),0)</f>
        <v>0</v>
      </c>
      <c r="E7682" s="785" t="str">
        <f t="shared" si="357"/>
        <v>LO</v>
      </c>
      <c r="F7682" s="786">
        <f>VLOOKUP(C7682,METADATA!$A$5:$H$29,IF(E7682="HI",2,IF(E7682="LO",6,10))+IF(D7682=1,2,IF(D7682=7,1,(IF(WEEKDAY(B7682)=1,2,IF(WEEKDAY(B7682)=7,1,0))))))</f>
        <v>3</v>
      </c>
      <c r="G7682" s="786">
        <f>VLOOKUP(C7682,METADATA!$J$5:$Q$29,IF(E7682="HI",2,IF(E7682="LO",6,10))+IF(D7682=1,2,IF(D7682=7,1,(IF(WEEKDAY(B7682)=1,2,IF(WEEKDAY(B7682)=7,1,0))))))</f>
        <v>3</v>
      </c>
      <c r="H7682" s="787">
        <v>9434.25</v>
      </c>
      <c r="I7682" s="788">
        <v>8224.2300109863281</v>
      </c>
      <c r="K7682" s="795">
        <v>0</v>
      </c>
      <c r="M7682" s="798">
        <f t="shared" si="358"/>
        <v>12515.711419496223</v>
      </c>
      <c r="N7682" s="303"/>
      <c r="S7682" s="786">
        <v>0</v>
      </c>
      <c r="T7682" s="781">
        <f>VLOOKUP(C7682,METADATA!$J$5:$Q$29,IF(E7682="HI",2,IF(E7682="LO",6,10))+IF(S7682=1,2,IF(D7682=7,1,(IF(WEEKDAY(B7682)=1,2,IF(WEEKDAY(B7682)=7,1,0))))))</f>
        <v>3</v>
      </c>
      <c r="U7682" s="781">
        <f>VLOOKUP(C7682,METADATA!$A$5:$H$29,IF(E7682="HI",2,IF(E7682="LO",6,10))+IF(S7682=1,2,IF(D7682=7,1,(IF(WEEKDAY(B7682)=1,2,IF(WEEKDAY(B7682)=7,1,0))))))</f>
        <v>3</v>
      </c>
    </row>
    <row r="7683" spans="2:21" ht="13.95" customHeight="1" x14ac:dyDescent="0.25">
      <c r="B7683" s="784">
        <f t="shared" si="359"/>
        <v>45702</v>
      </c>
      <c r="C7683" s="785">
        <v>23</v>
      </c>
      <c r="D7683" s="786">
        <f>IFERROR((INDEX(METADATA!$T$2:$T$20,MATCH(B7683,METADATA!$S$2:$S$20,0))),0)</f>
        <v>0</v>
      </c>
      <c r="E7683" s="785" t="str">
        <f t="shared" si="357"/>
        <v>LO</v>
      </c>
      <c r="F7683" s="786">
        <f>VLOOKUP(C7683,METADATA!$A$5:$H$29,IF(E7683="HI",2,IF(E7683="LO",6,10))+IF(D7683=1,2,IF(D7683=7,1,(IF(WEEKDAY(B7683)=1,2,IF(WEEKDAY(B7683)=7,1,0))))))</f>
        <v>3</v>
      </c>
      <c r="G7683" s="786">
        <f>VLOOKUP(C7683,METADATA!$J$5:$Q$29,IF(E7683="HI",2,IF(E7683="LO",6,10))+IF(D7683=1,2,IF(D7683=7,1,(IF(WEEKDAY(B7683)=1,2,IF(WEEKDAY(B7683)=7,1,0))))))</f>
        <v>3</v>
      </c>
      <c r="H7683" s="787">
        <v>8635.25</v>
      </c>
      <c r="I7683" s="788">
        <v>9459.25</v>
      </c>
      <c r="K7683" s="795">
        <v>0</v>
      </c>
      <c r="M7683" s="798">
        <f t="shared" si="358"/>
        <v>12808.003479270295</v>
      </c>
      <c r="N7683" s="303"/>
      <c r="S7683" s="786">
        <v>0</v>
      </c>
      <c r="T7683" s="781">
        <f>VLOOKUP(C7683,METADATA!$J$5:$Q$29,IF(E7683="HI",2,IF(E7683="LO",6,10))+IF(S7683=1,2,IF(D7683=7,1,(IF(WEEKDAY(B7683)=1,2,IF(WEEKDAY(B7683)=7,1,0))))))</f>
        <v>3</v>
      </c>
      <c r="U7683" s="781">
        <f>VLOOKUP(C7683,METADATA!$A$5:$H$29,IF(E7683="HI",2,IF(E7683="LO",6,10))+IF(S7683=1,2,IF(D7683=7,1,(IF(WEEKDAY(B7683)=1,2,IF(WEEKDAY(B7683)=7,1,0))))))</f>
        <v>3</v>
      </c>
    </row>
    <row r="7684" spans="2:21" ht="13.95" customHeight="1" x14ac:dyDescent="0.25">
      <c r="B7684" s="784">
        <f t="shared" si="359"/>
        <v>45703</v>
      </c>
      <c r="C7684" s="785">
        <v>0</v>
      </c>
      <c r="D7684" s="786">
        <f>IFERROR((INDEX(METADATA!$T$2:$T$20,MATCH(B7684,METADATA!$S$2:$S$20,0))),0)</f>
        <v>0</v>
      </c>
      <c r="E7684" s="785" t="str">
        <f t="shared" ref="E7684:E7747" si="360">IF(B7684="","",IF(AND(MONTH(B7684)&gt;=MONTH($AA$9),MONTH(B7684)&lt;=MONTH($AA$11)),"HI","LO"))</f>
        <v>LO</v>
      </c>
      <c r="F7684" s="786">
        <f>VLOOKUP(C7684,METADATA!$A$5:$H$29,IF(E7684="HI",2,IF(E7684="LO",6,10))+IF(D7684=1,2,IF(D7684=7,1,(IF(WEEKDAY(B7684)=1,2,IF(WEEKDAY(B7684)=7,1,0))))))</f>
        <v>3</v>
      </c>
      <c r="G7684" s="786">
        <f>VLOOKUP(C7684,METADATA!$J$5:$Q$29,IF(E7684="HI",2,IF(E7684="LO",6,10))+IF(D7684=1,2,IF(D7684=7,1,(IF(WEEKDAY(B7684)=1,2,IF(WEEKDAY(B7684)=7,1,0))))))</f>
        <v>3</v>
      </c>
      <c r="H7684" s="787">
        <v>8046.25</v>
      </c>
      <c r="I7684" s="788">
        <v>9727.8751831054688</v>
      </c>
      <c r="K7684" s="795">
        <v>0</v>
      </c>
      <c r="M7684" s="798">
        <f t="shared" ref="M7684:M7747" si="361">SQRT(H7684^2+I7684^2)</f>
        <v>12624.329472909809</v>
      </c>
      <c r="N7684" s="303"/>
      <c r="S7684" s="786">
        <v>0</v>
      </c>
      <c r="T7684" s="781">
        <f>VLOOKUP(C7684,METADATA!$J$5:$Q$29,IF(E7684="HI",2,IF(E7684="LO",6,10))+IF(S7684=1,2,IF(D7684=7,1,(IF(WEEKDAY(B7684)=1,2,IF(WEEKDAY(B7684)=7,1,0))))))</f>
        <v>3</v>
      </c>
      <c r="U7684" s="781">
        <f>VLOOKUP(C7684,METADATA!$A$5:$H$29,IF(E7684="HI",2,IF(E7684="LO",6,10))+IF(S7684=1,2,IF(D7684=7,1,(IF(WEEKDAY(B7684)=1,2,IF(WEEKDAY(B7684)=7,1,0))))))</f>
        <v>3</v>
      </c>
    </row>
    <row r="7685" spans="2:21" ht="13.95" customHeight="1" x14ac:dyDescent="0.25">
      <c r="B7685" s="784">
        <f t="shared" si="359"/>
        <v>45703</v>
      </c>
      <c r="C7685" s="785">
        <v>1</v>
      </c>
      <c r="D7685" s="786">
        <f>IFERROR((INDEX(METADATA!$T$2:$T$20,MATCH(B7685,METADATA!$S$2:$S$20,0))),0)</f>
        <v>0</v>
      </c>
      <c r="E7685" s="785" t="str">
        <f t="shared" si="360"/>
        <v>LO</v>
      </c>
      <c r="F7685" s="786">
        <f>VLOOKUP(C7685,METADATA!$A$5:$H$29,IF(E7685="HI",2,IF(E7685="LO",6,10))+IF(D7685=1,2,IF(D7685=7,1,(IF(WEEKDAY(B7685)=1,2,IF(WEEKDAY(B7685)=7,1,0))))))</f>
        <v>3</v>
      </c>
      <c r="G7685" s="786">
        <f>VLOOKUP(C7685,METADATA!$J$5:$Q$29,IF(E7685="HI",2,IF(E7685="LO",6,10))+IF(D7685=1,2,IF(D7685=7,1,(IF(WEEKDAY(B7685)=1,2,IF(WEEKDAY(B7685)=7,1,0))))))</f>
        <v>3</v>
      </c>
      <c r="H7685" s="787">
        <v>7689.25</v>
      </c>
      <c r="I7685" s="788">
        <v>9497.4549560546875</v>
      </c>
      <c r="K7685" s="795">
        <v>0</v>
      </c>
      <c r="M7685" s="798">
        <f t="shared" si="361"/>
        <v>12219.910646350396</v>
      </c>
      <c r="N7685" s="303"/>
      <c r="S7685" s="786">
        <v>0</v>
      </c>
      <c r="T7685" s="781">
        <f>VLOOKUP(C7685,METADATA!$J$5:$Q$29,IF(E7685="HI",2,IF(E7685="LO",6,10))+IF(S7685=1,2,IF(D7685=7,1,(IF(WEEKDAY(B7685)=1,2,IF(WEEKDAY(B7685)=7,1,0))))))</f>
        <v>3</v>
      </c>
      <c r="U7685" s="781">
        <f>VLOOKUP(C7685,METADATA!$A$5:$H$29,IF(E7685="HI",2,IF(E7685="LO",6,10))+IF(S7685=1,2,IF(D7685=7,1,(IF(WEEKDAY(B7685)=1,2,IF(WEEKDAY(B7685)=7,1,0))))))</f>
        <v>3</v>
      </c>
    </row>
    <row r="7686" spans="2:21" ht="13.95" customHeight="1" x14ac:dyDescent="0.25">
      <c r="B7686" s="784">
        <f t="shared" si="359"/>
        <v>45703</v>
      </c>
      <c r="C7686" s="785">
        <v>2</v>
      </c>
      <c r="D7686" s="786">
        <f>IFERROR((INDEX(METADATA!$T$2:$T$20,MATCH(B7686,METADATA!$S$2:$S$20,0))),0)</f>
        <v>0</v>
      </c>
      <c r="E7686" s="785" t="str">
        <f t="shared" si="360"/>
        <v>LO</v>
      </c>
      <c r="F7686" s="786">
        <f>VLOOKUP(C7686,METADATA!$A$5:$H$29,IF(E7686="HI",2,IF(E7686="LO",6,10))+IF(D7686=1,2,IF(D7686=7,1,(IF(WEEKDAY(B7686)=1,2,IF(WEEKDAY(B7686)=7,1,0))))))</f>
        <v>3</v>
      </c>
      <c r="G7686" s="786">
        <f>VLOOKUP(C7686,METADATA!$J$5:$Q$29,IF(E7686="HI",2,IF(E7686="LO",6,10))+IF(D7686=1,2,IF(D7686=7,1,(IF(WEEKDAY(B7686)=1,2,IF(WEEKDAY(B7686)=7,1,0))))))</f>
        <v>3</v>
      </c>
      <c r="H7686" s="787">
        <v>7540</v>
      </c>
      <c r="I7686" s="788">
        <v>9120.8925170898438</v>
      </c>
      <c r="K7686" s="795">
        <v>0</v>
      </c>
      <c r="M7686" s="798">
        <f t="shared" si="361"/>
        <v>11833.946100447876</v>
      </c>
      <c r="N7686" s="303"/>
      <c r="S7686" s="786">
        <v>0</v>
      </c>
      <c r="T7686" s="781">
        <f>VLOOKUP(C7686,METADATA!$J$5:$Q$29,IF(E7686="HI",2,IF(E7686="LO",6,10))+IF(S7686=1,2,IF(D7686=7,1,(IF(WEEKDAY(B7686)=1,2,IF(WEEKDAY(B7686)=7,1,0))))))</f>
        <v>3</v>
      </c>
      <c r="U7686" s="781">
        <f>VLOOKUP(C7686,METADATA!$A$5:$H$29,IF(E7686="HI",2,IF(E7686="LO",6,10))+IF(S7686=1,2,IF(D7686=7,1,(IF(WEEKDAY(B7686)=1,2,IF(WEEKDAY(B7686)=7,1,0))))))</f>
        <v>3</v>
      </c>
    </row>
    <row r="7687" spans="2:21" ht="13.95" customHeight="1" x14ac:dyDescent="0.25">
      <c r="B7687" s="784">
        <f t="shared" si="359"/>
        <v>45703</v>
      </c>
      <c r="C7687" s="785">
        <v>3</v>
      </c>
      <c r="D7687" s="786">
        <f>IFERROR((INDEX(METADATA!$T$2:$T$20,MATCH(B7687,METADATA!$S$2:$S$20,0))),0)</f>
        <v>0</v>
      </c>
      <c r="E7687" s="785" t="str">
        <f t="shared" si="360"/>
        <v>LO</v>
      </c>
      <c r="F7687" s="786">
        <f>VLOOKUP(C7687,METADATA!$A$5:$H$29,IF(E7687="HI",2,IF(E7687="LO",6,10))+IF(D7687=1,2,IF(D7687=7,1,(IF(WEEKDAY(B7687)=1,2,IF(WEEKDAY(B7687)=7,1,0))))))</f>
        <v>3</v>
      </c>
      <c r="G7687" s="786">
        <f>VLOOKUP(C7687,METADATA!$J$5:$Q$29,IF(E7687="HI",2,IF(E7687="LO",6,10))+IF(D7687=1,2,IF(D7687=7,1,(IF(WEEKDAY(B7687)=1,2,IF(WEEKDAY(B7687)=7,1,0))))))</f>
        <v>3</v>
      </c>
      <c r="H7687" s="787">
        <v>7695.5</v>
      </c>
      <c r="I7687" s="788">
        <v>8537.7724304199219</v>
      </c>
      <c r="K7687" s="795">
        <v>0</v>
      </c>
      <c r="M7687" s="798">
        <f t="shared" si="361"/>
        <v>11494.097542810332</v>
      </c>
      <c r="N7687" s="303"/>
      <c r="S7687" s="786">
        <v>0</v>
      </c>
      <c r="T7687" s="781">
        <f>VLOOKUP(C7687,METADATA!$J$5:$Q$29,IF(E7687="HI",2,IF(E7687="LO",6,10))+IF(S7687=1,2,IF(D7687=7,1,(IF(WEEKDAY(B7687)=1,2,IF(WEEKDAY(B7687)=7,1,0))))))</f>
        <v>3</v>
      </c>
      <c r="U7687" s="781">
        <f>VLOOKUP(C7687,METADATA!$A$5:$H$29,IF(E7687="HI",2,IF(E7687="LO",6,10))+IF(S7687=1,2,IF(D7687=7,1,(IF(WEEKDAY(B7687)=1,2,IF(WEEKDAY(B7687)=7,1,0))))))</f>
        <v>3</v>
      </c>
    </row>
    <row r="7688" spans="2:21" ht="13.95" customHeight="1" x14ac:dyDescent="0.25">
      <c r="B7688" s="784">
        <f t="shared" si="359"/>
        <v>45703</v>
      </c>
      <c r="C7688" s="785">
        <v>4</v>
      </c>
      <c r="D7688" s="786">
        <f>IFERROR((INDEX(METADATA!$T$2:$T$20,MATCH(B7688,METADATA!$S$2:$S$20,0))),0)</f>
        <v>0</v>
      </c>
      <c r="E7688" s="785" t="str">
        <f t="shared" si="360"/>
        <v>LO</v>
      </c>
      <c r="F7688" s="786">
        <f>VLOOKUP(C7688,METADATA!$A$5:$H$29,IF(E7688="HI",2,IF(E7688="LO",6,10))+IF(D7688=1,2,IF(D7688=7,1,(IF(WEEKDAY(B7688)=1,2,IF(WEEKDAY(B7688)=7,1,0))))))</f>
        <v>3</v>
      </c>
      <c r="G7688" s="786">
        <f>VLOOKUP(C7688,METADATA!$J$5:$Q$29,IF(E7688="HI",2,IF(E7688="LO",6,10))+IF(D7688=1,2,IF(D7688=7,1,(IF(WEEKDAY(B7688)=1,2,IF(WEEKDAY(B7688)=7,1,0))))))</f>
        <v>3</v>
      </c>
      <c r="H7688" s="787">
        <v>7815.5</v>
      </c>
      <c r="I7688" s="788">
        <v>8675.8749694824219</v>
      </c>
      <c r="K7688" s="795">
        <v>870.51250000000005</v>
      </c>
      <c r="M7688" s="798">
        <f t="shared" si="361"/>
        <v>11677.022169033149</v>
      </c>
      <c r="N7688" s="303"/>
      <c r="S7688" s="786">
        <v>0</v>
      </c>
      <c r="T7688" s="781">
        <f>VLOOKUP(C7688,METADATA!$J$5:$Q$29,IF(E7688="HI",2,IF(E7688="LO",6,10))+IF(S7688=1,2,IF(D7688=7,1,(IF(WEEKDAY(B7688)=1,2,IF(WEEKDAY(B7688)=7,1,0))))))</f>
        <v>3</v>
      </c>
      <c r="U7688" s="781">
        <f>VLOOKUP(C7688,METADATA!$A$5:$H$29,IF(E7688="HI",2,IF(E7688="LO",6,10))+IF(S7688=1,2,IF(D7688=7,1,(IF(WEEKDAY(B7688)=1,2,IF(WEEKDAY(B7688)=7,1,0))))))</f>
        <v>3</v>
      </c>
    </row>
    <row r="7689" spans="2:21" ht="13.95" customHeight="1" x14ac:dyDescent="0.25">
      <c r="B7689" s="784">
        <f t="shared" si="359"/>
        <v>45703</v>
      </c>
      <c r="C7689" s="785">
        <v>5</v>
      </c>
      <c r="D7689" s="786">
        <f>IFERROR((INDEX(METADATA!$T$2:$T$20,MATCH(B7689,METADATA!$S$2:$S$20,0))),0)</f>
        <v>0</v>
      </c>
      <c r="E7689" s="785" t="str">
        <f t="shared" si="360"/>
        <v>LO</v>
      </c>
      <c r="F7689" s="786">
        <f>VLOOKUP(C7689,METADATA!$A$5:$H$29,IF(E7689="HI",2,IF(E7689="LO",6,10))+IF(D7689=1,2,IF(D7689=7,1,(IF(WEEKDAY(B7689)=1,2,IF(WEEKDAY(B7689)=7,1,0))))))</f>
        <v>3</v>
      </c>
      <c r="G7689" s="786">
        <f>VLOOKUP(C7689,METADATA!$J$5:$Q$29,IF(E7689="HI",2,IF(E7689="LO",6,10))+IF(D7689=1,2,IF(D7689=7,1,(IF(WEEKDAY(B7689)=1,2,IF(WEEKDAY(B7689)=7,1,0))))))</f>
        <v>3</v>
      </c>
      <c r="H7689" s="787">
        <v>7959.25</v>
      </c>
      <c r="I7689" s="788">
        <v>9465.7249755859375</v>
      </c>
      <c r="K7689" s="795">
        <v>865.8125</v>
      </c>
      <c r="M7689" s="798">
        <f t="shared" si="361"/>
        <v>12367.279809074078</v>
      </c>
      <c r="N7689" s="303"/>
      <c r="S7689" s="786">
        <v>0</v>
      </c>
      <c r="T7689" s="781">
        <f>VLOOKUP(C7689,METADATA!$J$5:$Q$29,IF(E7689="HI",2,IF(E7689="LO",6,10))+IF(S7689=1,2,IF(D7689=7,1,(IF(WEEKDAY(B7689)=1,2,IF(WEEKDAY(B7689)=7,1,0))))))</f>
        <v>3</v>
      </c>
      <c r="U7689" s="781">
        <f>VLOOKUP(C7689,METADATA!$A$5:$H$29,IF(E7689="HI",2,IF(E7689="LO",6,10))+IF(S7689=1,2,IF(D7689=7,1,(IF(WEEKDAY(B7689)=1,2,IF(WEEKDAY(B7689)=7,1,0))))))</f>
        <v>3</v>
      </c>
    </row>
    <row r="7690" spans="2:21" ht="13.95" customHeight="1" x14ac:dyDescent="0.25">
      <c r="B7690" s="784">
        <f t="shared" si="359"/>
        <v>45703</v>
      </c>
      <c r="C7690" s="785">
        <v>6</v>
      </c>
      <c r="D7690" s="786">
        <f>IFERROR((INDEX(METADATA!$T$2:$T$20,MATCH(B7690,METADATA!$S$2:$S$20,0))),0)</f>
        <v>0</v>
      </c>
      <c r="E7690" s="785" t="str">
        <f t="shared" si="360"/>
        <v>LO</v>
      </c>
      <c r="F7690" s="786">
        <f>VLOOKUP(C7690,METADATA!$A$5:$H$29,IF(E7690="HI",2,IF(E7690="LO",6,10))+IF(D7690=1,2,IF(D7690=7,1,(IF(WEEKDAY(B7690)=1,2,IF(WEEKDAY(B7690)=7,1,0))))))</f>
        <v>3</v>
      </c>
      <c r="G7690" s="786">
        <f>VLOOKUP(C7690,METADATA!$J$5:$Q$29,IF(E7690="HI",2,IF(E7690="LO",6,10))+IF(D7690=1,2,IF(D7690=7,1,(IF(WEEKDAY(B7690)=1,2,IF(WEEKDAY(B7690)=7,1,0))))))</f>
        <v>3</v>
      </c>
      <c r="H7690" s="787">
        <v>8544.5</v>
      </c>
      <c r="I7690" s="788">
        <v>9539.2249145507813</v>
      </c>
      <c r="K7690" s="795">
        <v>834.63750000000005</v>
      </c>
      <c r="M7690" s="798">
        <f t="shared" si="361"/>
        <v>12806.455099690404</v>
      </c>
      <c r="N7690" s="303"/>
      <c r="S7690" s="786">
        <v>0</v>
      </c>
      <c r="T7690" s="781">
        <f>VLOOKUP(C7690,METADATA!$J$5:$Q$29,IF(E7690="HI",2,IF(E7690="LO",6,10))+IF(S7690=1,2,IF(D7690=7,1,(IF(WEEKDAY(B7690)=1,2,IF(WEEKDAY(B7690)=7,1,0))))))</f>
        <v>3</v>
      </c>
      <c r="U7690" s="781">
        <f>VLOOKUP(C7690,METADATA!$A$5:$H$29,IF(E7690="HI",2,IF(E7690="LO",6,10))+IF(S7690=1,2,IF(D7690=7,1,(IF(WEEKDAY(B7690)=1,2,IF(WEEKDAY(B7690)=7,1,0))))))</f>
        <v>3</v>
      </c>
    </row>
    <row r="7691" spans="2:21" ht="13.95" customHeight="1" x14ac:dyDescent="0.25">
      <c r="B7691" s="784">
        <f t="shared" si="359"/>
        <v>45703</v>
      </c>
      <c r="C7691" s="785">
        <v>7</v>
      </c>
      <c r="D7691" s="786">
        <f>IFERROR((INDEX(METADATA!$T$2:$T$20,MATCH(B7691,METADATA!$S$2:$S$20,0))),0)</f>
        <v>0</v>
      </c>
      <c r="E7691" s="785" t="str">
        <f t="shared" si="360"/>
        <v>LO</v>
      </c>
      <c r="F7691" s="786">
        <f>VLOOKUP(C7691,METADATA!$A$5:$H$29,IF(E7691="HI",2,IF(E7691="LO",6,10))+IF(D7691=1,2,IF(D7691=7,1,(IF(WEEKDAY(B7691)=1,2,IF(WEEKDAY(B7691)=7,1,0))))))</f>
        <v>2</v>
      </c>
      <c r="G7691" s="786">
        <f>VLOOKUP(C7691,METADATA!$J$5:$Q$29,IF(E7691="HI",2,IF(E7691="LO",6,10))+IF(D7691=1,2,IF(D7691=7,1,(IF(WEEKDAY(B7691)=1,2,IF(WEEKDAY(B7691)=7,1,0))))))</f>
        <v>2</v>
      </c>
      <c r="H7691" s="787">
        <v>9068.5</v>
      </c>
      <c r="I7691" s="788">
        <v>9508.2749633789063</v>
      </c>
      <c r="K7691" s="795">
        <v>847.33749999999998</v>
      </c>
      <c r="M7691" s="798">
        <f t="shared" si="361"/>
        <v>13139.443863011027</v>
      </c>
      <c r="N7691" s="303"/>
      <c r="S7691" s="786">
        <v>0</v>
      </c>
      <c r="T7691" s="781">
        <f>VLOOKUP(C7691,METADATA!$J$5:$Q$29,IF(E7691="HI",2,IF(E7691="LO",6,10))+IF(S7691=1,2,IF(D7691=7,1,(IF(WEEKDAY(B7691)=1,2,IF(WEEKDAY(B7691)=7,1,0))))))</f>
        <v>2</v>
      </c>
      <c r="U7691" s="781">
        <f>VLOOKUP(C7691,METADATA!$A$5:$H$29,IF(E7691="HI",2,IF(E7691="LO",6,10))+IF(S7691=1,2,IF(D7691=7,1,(IF(WEEKDAY(B7691)=1,2,IF(WEEKDAY(B7691)=7,1,0))))))</f>
        <v>2</v>
      </c>
    </row>
    <row r="7692" spans="2:21" ht="13.95" customHeight="1" x14ac:dyDescent="0.25">
      <c r="B7692" s="784">
        <f t="shared" si="359"/>
        <v>45703</v>
      </c>
      <c r="C7692" s="785">
        <v>8</v>
      </c>
      <c r="D7692" s="786">
        <f>IFERROR((INDEX(METADATA!$T$2:$T$20,MATCH(B7692,METADATA!$S$2:$S$20,0))),0)</f>
        <v>0</v>
      </c>
      <c r="E7692" s="785" t="str">
        <f t="shared" si="360"/>
        <v>LO</v>
      </c>
      <c r="F7692" s="786">
        <f>VLOOKUP(C7692,METADATA!$A$5:$H$29,IF(E7692="HI",2,IF(E7692="LO",6,10))+IF(D7692=1,2,IF(D7692=7,1,(IF(WEEKDAY(B7692)=1,2,IF(WEEKDAY(B7692)=7,1,0))))))</f>
        <v>2</v>
      </c>
      <c r="G7692" s="786">
        <f>VLOOKUP(C7692,METADATA!$J$5:$Q$29,IF(E7692="HI",2,IF(E7692="LO",6,10))+IF(D7692=1,2,IF(D7692=7,1,(IF(WEEKDAY(B7692)=1,2,IF(WEEKDAY(B7692)=7,1,0))))))</f>
        <v>2</v>
      </c>
      <c r="H7692" s="787">
        <v>10529.5</v>
      </c>
      <c r="I7692" s="788">
        <v>9658.7501220703125</v>
      </c>
      <c r="K7692" s="795">
        <v>851.61249999999995</v>
      </c>
      <c r="M7692" s="798">
        <f t="shared" si="361"/>
        <v>14288.520713166681</v>
      </c>
      <c r="N7692" s="303"/>
      <c r="S7692" s="786">
        <v>0</v>
      </c>
      <c r="T7692" s="781">
        <f>VLOOKUP(C7692,METADATA!$J$5:$Q$29,IF(E7692="HI",2,IF(E7692="LO",6,10))+IF(S7692=1,2,IF(D7692=7,1,(IF(WEEKDAY(B7692)=1,2,IF(WEEKDAY(B7692)=7,1,0))))))</f>
        <v>2</v>
      </c>
      <c r="U7692" s="781">
        <f>VLOOKUP(C7692,METADATA!$A$5:$H$29,IF(E7692="HI",2,IF(E7692="LO",6,10))+IF(S7692=1,2,IF(D7692=7,1,(IF(WEEKDAY(B7692)=1,2,IF(WEEKDAY(B7692)=7,1,0))))))</f>
        <v>2</v>
      </c>
    </row>
    <row r="7693" spans="2:21" ht="13.95" customHeight="1" x14ac:dyDescent="0.25">
      <c r="B7693" s="784">
        <f t="shared" si="359"/>
        <v>45703</v>
      </c>
      <c r="C7693" s="785">
        <v>9</v>
      </c>
      <c r="D7693" s="786">
        <f>IFERROR((INDEX(METADATA!$T$2:$T$20,MATCH(B7693,METADATA!$S$2:$S$20,0))),0)</f>
        <v>0</v>
      </c>
      <c r="E7693" s="785" t="str">
        <f t="shared" si="360"/>
        <v>LO</v>
      </c>
      <c r="F7693" s="786">
        <f>VLOOKUP(C7693,METADATA!$A$5:$H$29,IF(E7693="HI",2,IF(E7693="LO",6,10))+IF(D7693=1,2,IF(D7693=7,1,(IF(WEEKDAY(B7693)=1,2,IF(WEEKDAY(B7693)=7,1,0))))))</f>
        <v>2</v>
      </c>
      <c r="G7693" s="786">
        <f>VLOOKUP(C7693,METADATA!$J$5:$Q$29,IF(E7693="HI",2,IF(E7693="LO",6,10))+IF(D7693=1,2,IF(D7693=7,1,(IF(WEEKDAY(B7693)=1,2,IF(WEEKDAY(B7693)=7,1,0))))))</f>
        <v>2</v>
      </c>
      <c r="H7693" s="787">
        <v>11796.5</v>
      </c>
      <c r="I7693" s="788">
        <v>9704.1500244140625</v>
      </c>
      <c r="K7693" s="795">
        <v>856.5</v>
      </c>
      <c r="M7693" s="798">
        <f t="shared" si="361"/>
        <v>15275.07577546951</v>
      </c>
      <c r="N7693" s="303"/>
      <c r="S7693" s="786">
        <v>0</v>
      </c>
      <c r="T7693" s="781">
        <f>VLOOKUP(C7693,METADATA!$J$5:$Q$29,IF(E7693="HI",2,IF(E7693="LO",6,10))+IF(S7693=1,2,IF(D7693=7,1,(IF(WEEKDAY(B7693)=1,2,IF(WEEKDAY(B7693)=7,1,0))))))</f>
        <v>2</v>
      </c>
      <c r="U7693" s="781">
        <f>VLOOKUP(C7693,METADATA!$A$5:$H$29,IF(E7693="HI",2,IF(E7693="LO",6,10))+IF(S7693=1,2,IF(D7693=7,1,(IF(WEEKDAY(B7693)=1,2,IF(WEEKDAY(B7693)=7,1,0))))))</f>
        <v>2</v>
      </c>
    </row>
    <row r="7694" spans="2:21" ht="13.95" customHeight="1" x14ac:dyDescent="0.25">
      <c r="B7694" s="784">
        <f t="shared" si="359"/>
        <v>45703</v>
      </c>
      <c r="C7694" s="785">
        <v>10</v>
      </c>
      <c r="D7694" s="786">
        <f>IFERROR((INDEX(METADATA!$T$2:$T$20,MATCH(B7694,METADATA!$S$2:$S$20,0))),0)</f>
        <v>0</v>
      </c>
      <c r="E7694" s="785" t="str">
        <f t="shared" si="360"/>
        <v>LO</v>
      </c>
      <c r="F7694" s="786">
        <f>VLOOKUP(C7694,METADATA!$A$5:$H$29,IF(E7694="HI",2,IF(E7694="LO",6,10))+IF(D7694=1,2,IF(D7694=7,1,(IF(WEEKDAY(B7694)=1,2,IF(WEEKDAY(B7694)=7,1,0))))))</f>
        <v>2</v>
      </c>
      <c r="G7694" s="786">
        <f>VLOOKUP(C7694,METADATA!$J$5:$Q$29,IF(E7694="HI",2,IF(E7694="LO",6,10))+IF(D7694=1,2,IF(D7694=7,1,(IF(WEEKDAY(B7694)=1,2,IF(WEEKDAY(B7694)=7,1,0))))))</f>
        <v>2</v>
      </c>
      <c r="H7694" s="787">
        <v>12216.5</v>
      </c>
      <c r="I7694" s="788">
        <v>9749.4749755859375</v>
      </c>
      <c r="K7694" s="795">
        <v>824.32500000000005</v>
      </c>
      <c r="M7694" s="798">
        <f t="shared" si="361"/>
        <v>15629.94352355684</v>
      </c>
      <c r="N7694" s="303"/>
      <c r="S7694" s="786">
        <v>0</v>
      </c>
      <c r="T7694" s="781">
        <f>VLOOKUP(C7694,METADATA!$J$5:$Q$29,IF(E7694="HI",2,IF(E7694="LO",6,10))+IF(S7694=1,2,IF(D7694=7,1,(IF(WEEKDAY(B7694)=1,2,IF(WEEKDAY(B7694)=7,1,0))))))</f>
        <v>2</v>
      </c>
      <c r="U7694" s="781">
        <f>VLOOKUP(C7694,METADATA!$A$5:$H$29,IF(E7694="HI",2,IF(E7694="LO",6,10))+IF(S7694=1,2,IF(D7694=7,1,(IF(WEEKDAY(B7694)=1,2,IF(WEEKDAY(B7694)=7,1,0))))))</f>
        <v>2</v>
      </c>
    </row>
    <row r="7695" spans="2:21" ht="13.95" customHeight="1" x14ac:dyDescent="0.25">
      <c r="B7695" s="784">
        <f t="shared" si="359"/>
        <v>45703</v>
      </c>
      <c r="C7695" s="785">
        <v>11</v>
      </c>
      <c r="D7695" s="786">
        <f>IFERROR((INDEX(METADATA!$T$2:$T$20,MATCH(B7695,METADATA!$S$2:$S$20,0))),0)</f>
        <v>0</v>
      </c>
      <c r="E7695" s="785" t="str">
        <f t="shared" si="360"/>
        <v>LO</v>
      </c>
      <c r="F7695" s="786">
        <f>VLOOKUP(C7695,METADATA!$A$5:$H$29,IF(E7695="HI",2,IF(E7695="LO",6,10))+IF(D7695=1,2,IF(D7695=7,1,(IF(WEEKDAY(B7695)=1,2,IF(WEEKDAY(B7695)=7,1,0))))))</f>
        <v>2</v>
      </c>
      <c r="G7695" s="786">
        <f>VLOOKUP(C7695,METADATA!$J$5:$Q$29,IF(E7695="HI",2,IF(E7695="LO",6,10))+IF(D7695=1,2,IF(D7695=7,1,(IF(WEEKDAY(B7695)=1,2,IF(WEEKDAY(B7695)=7,1,0))))))</f>
        <v>2</v>
      </c>
      <c r="H7695" s="787">
        <v>12333</v>
      </c>
      <c r="I7695" s="788">
        <v>9209.8251953125</v>
      </c>
      <c r="K7695" s="795">
        <v>882.73749999999995</v>
      </c>
      <c r="M7695" s="798">
        <f t="shared" si="361"/>
        <v>15392.328255602299</v>
      </c>
      <c r="N7695" s="303"/>
      <c r="S7695" s="786">
        <v>0</v>
      </c>
      <c r="T7695" s="781">
        <f>VLOOKUP(C7695,METADATA!$J$5:$Q$29,IF(E7695="HI",2,IF(E7695="LO",6,10))+IF(S7695=1,2,IF(D7695=7,1,(IF(WEEKDAY(B7695)=1,2,IF(WEEKDAY(B7695)=7,1,0))))))</f>
        <v>2</v>
      </c>
      <c r="U7695" s="781">
        <f>VLOOKUP(C7695,METADATA!$A$5:$H$29,IF(E7695="HI",2,IF(E7695="LO",6,10))+IF(S7695=1,2,IF(D7695=7,1,(IF(WEEKDAY(B7695)=1,2,IF(WEEKDAY(B7695)=7,1,0))))))</f>
        <v>2</v>
      </c>
    </row>
    <row r="7696" spans="2:21" ht="13.95" customHeight="1" x14ac:dyDescent="0.25">
      <c r="B7696" s="784">
        <f t="shared" si="359"/>
        <v>45703</v>
      </c>
      <c r="C7696" s="785">
        <v>12</v>
      </c>
      <c r="D7696" s="786">
        <f>IFERROR((INDEX(METADATA!$T$2:$T$20,MATCH(B7696,METADATA!$S$2:$S$20,0))),0)</f>
        <v>0</v>
      </c>
      <c r="E7696" s="785" t="str">
        <f t="shared" si="360"/>
        <v>LO</v>
      </c>
      <c r="F7696" s="786">
        <f>VLOOKUP(C7696,METADATA!$A$5:$H$29,IF(E7696="HI",2,IF(E7696="LO",6,10))+IF(D7696=1,2,IF(D7696=7,1,(IF(WEEKDAY(B7696)=1,2,IF(WEEKDAY(B7696)=7,1,0))))))</f>
        <v>3</v>
      </c>
      <c r="G7696" s="786">
        <f>VLOOKUP(C7696,METADATA!$J$5:$Q$29,IF(E7696="HI",2,IF(E7696="LO",6,10))+IF(D7696=1,2,IF(D7696=7,1,(IF(WEEKDAY(B7696)=1,2,IF(WEEKDAY(B7696)=7,1,0))))))</f>
        <v>3</v>
      </c>
      <c r="H7696" s="787">
        <v>12224</v>
      </c>
      <c r="I7696" s="788">
        <v>8779.2025451660156</v>
      </c>
      <c r="K7696" s="795">
        <v>909.3125</v>
      </c>
      <c r="M7696" s="798">
        <f t="shared" si="361"/>
        <v>15049.935990862203</v>
      </c>
      <c r="N7696" s="303"/>
      <c r="S7696" s="786">
        <v>0</v>
      </c>
      <c r="T7696" s="781">
        <f>VLOOKUP(C7696,METADATA!$J$5:$Q$29,IF(E7696="HI",2,IF(E7696="LO",6,10))+IF(S7696=1,2,IF(D7696=7,1,(IF(WEEKDAY(B7696)=1,2,IF(WEEKDAY(B7696)=7,1,0))))))</f>
        <v>3</v>
      </c>
      <c r="U7696" s="781">
        <f>VLOOKUP(C7696,METADATA!$A$5:$H$29,IF(E7696="HI",2,IF(E7696="LO",6,10))+IF(S7696=1,2,IF(D7696=7,1,(IF(WEEKDAY(B7696)=1,2,IF(WEEKDAY(B7696)=7,1,0))))))</f>
        <v>3</v>
      </c>
    </row>
    <row r="7697" spans="2:21" ht="13.95" customHeight="1" x14ac:dyDescent="0.25">
      <c r="B7697" s="784">
        <f t="shared" si="359"/>
        <v>45703</v>
      </c>
      <c r="C7697" s="785">
        <v>13</v>
      </c>
      <c r="D7697" s="786">
        <f>IFERROR((INDEX(METADATA!$T$2:$T$20,MATCH(B7697,METADATA!$S$2:$S$20,0))),0)</f>
        <v>0</v>
      </c>
      <c r="E7697" s="785" t="str">
        <f t="shared" si="360"/>
        <v>LO</v>
      </c>
      <c r="F7697" s="786">
        <f>VLOOKUP(C7697,METADATA!$A$5:$H$29,IF(E7697="HI",2,IF(E7697="LO",6,10))+IF(D7697=1,2,IF(D7697=7,1,(IF(WEEKDAY(B7697)=1,2,IF(WEEKDAY(B7697)=7,1,0))))))</f>
        <v>3</v>
      </c>
      <c r="G7697" s="786">
        <f>VLOOKUP(C7697,METADATA!$J$5:$Q$29,IF(E7697="HI",2,IF(E7697="LO",6,10))+IF(D7697=1,2,IF(D7697=7,1,(IF(WEEKDAY(B7697)=1,2,IF(WEEKDAY(B7697)=7,1,0))))))</f>
        <v>3</v>
      </c>
      <c r="H7697" s="787">
        <v>11841.5</v>
      </c>
      <c r="I7697" s="788">
        <v>8659.1549377441406</v>
      </c>
      <c r="K7697" s="795">
        <v>905.6</v>
      </c>
      <c r="M7697" s="798">
        <f t="shared" si="361"/>
        <v>14669.767772049383</v>
      </c>
      <c r="N7697" s="303"/>
      <c r="S7697" s="786">
        <v>0</v>
      </c>
      <c r="T7697" s="781">
        <f>VLOOKUP(C7697,METADATA!$J$5:$Q$29,IF(E7697="HI",2,IF(E7697="LO",6,10))+IF(S7697=1,2,IF(D7697=7,1,(IF(WEEKDAY(B7697)=1,2,IF(WEEKDAY(B7697)=7,1,0))))))</f>
        <v>3</v>
      </c>
      <c r="U7697" s="781">
        <f>VLOOKUP(C7697,METADATA!$A$5:$H$29,IF(E7697="HI",2,IF(E7697="LO",6,10))+IF(S7697=1,2,IF(D7697=7,1,(IF(WEEKDAY(B7697)=1,2,IF(WEEKDAY(B7697)=7,1,0))))))</f>
        <v>3</v>
      </c>
    </row>
    <row r="7698" spans="2:21" ht="13.95" customHeight="1" x14ac:dyDescent="0.25">
      <c r="B7698" s="784">
        <f t="shared" si="359"/>
        <v>45703</v>
      </c>
      <c r="C7698" s="785">
        <v>14</v>
      </c>
      <c r="D7698" s="786">
        <f>IFERROR((INDEX(METADATA!$T$2:$T$20,MATCH(B7698,METADATA!$S$2:$S$20,0))),0)</f>
        <v>0</v>
      </c>
      <c r="E7698" s="785" t="str">
        <f t="shared" si="360"/>
        <v>LO</v>
      </c>
      <c r="F7698" s="786">
        <f>VLOOKUP(C7698,METADATA!$A$5:$H$29,IF(E7698="HI",2,IF(E7698="LO",6,10))+IF(D7698=1,2,IF(D7698=7,1,(IF(WEEKDAY(B7698)=1,2,IF(WEEKDAY(B7698)=7,1,0))))))</f>
        <v>3</v>
      </c>
      <c r="G7698" s="786">
        <f>VLOOKUP(C7698,METADATA!$J$5:$Q$29,IF(E7698="HI",2,IF(E7698="LO",6,10))+IF(D7698=1,2,IF(D7698=7,1,(IF(WEEKDAY(B7698)=1,2,IF(WEEKDAY(B7698)=7,1,0))))))</f>
        <v>3</v>
      </c>
      <c r="H7698" s="787">
        <v>11296.75</v>
      </c>
      <c r="I7698" s="788">
        <v>9520.5750732421875</v>
      </c>
      <c r="K7698" s="795">
        <v>913.98749999999995</v>
      </c>
      <c r="M7698" s="798">
        <f t="shared" si="361"/>
        <v>14773.554422945768</v>
      </c>
      <c r="N7698" s="303"/>
      <c r="S7698" s="786">
        <v>0</v>
      </c>
      <c r="T7698" s="781">
        <f>VLOOKUP(C7698,METADATA!$J$5:$Q$29,IF(E7698="HI",2,IF(E7698="LO",6,10))+IF(S7698=1,2,IF(D7698=7,1,(IF(WEEKDAY(B7698)=1,2,IF(WEEKDAY(B7698)=7,1,0))))))</f>
        <v>3</v>
      </c>
      <c r="U7698" s="781">
        <f>VLOOKUP(C7698,METADATA!$A$5:$H$29,IF(E7698="HI",2,IF(E7698="LO",6,10))+IF(S7698=1,2,IF(D7698=7,1,(IF(WEEKDAY(B7698)=1,2,IF(WEEKDAY(B7698)=7,1,0))))))</f>
        <v>3</v>
      </c>
    </row>
    <row r="7699" spans="2:21" ht="13.95" customHeight="1" x14ac:dyDescent="0.25">
      <c r="B7699" s="784">
        <f t="shared" si="359"/>
        <v>45703</v>
      </c>
      <c r="C7699" s="785">
        <v>15</v>
      </c>
      <c r="D7699" s="786">
        <f>IFERROR((INDEX(METADATA!$T$2:$T$20,MATCH(B7699,METADATA!$S$2:$S$20,0))),0)</f>
        <v>0</v>
      </c>
      <c r="E7699" s="785" t="str">
        <f t="shared" si="360"/>
        <v>LO</v>
      </c>
      <c r="F7699" s="786">
        <f>VLOOKUP(C7699,METADATA!$A$5:$H$29,IF(E7699="HI",2,IF(E7699="LO",6,10))+IF(D7699=1,2,IF(D7699=7,1,(IF(WEEKDAY(B7699)=1,2,IF(WEEKDAY(B7699)=7,1,0))))))</f>
        <v>3</v>
      </c>
      <c r="G7699" s="786">
        <f>VLOOKUP(C7699,METADATA!$J$5:$Q$29,IF(E7699="HI",2,IF(E7699="LO",6,10))+IF(D7699=1,2,IF(D7699=7,1,(IF(WEEKDAY(B7699)=1,2,IF(WEEKDAY(B7699)=7,1,0))))))</f>
        <v>3</v>
      </c>
      <c r="H7699" s="787">
        <v>11149.25</v>
      </c>
      <c r="I7699" s="788">
        <v>9574.7998046875</v>
      </c>
      <c r="K7699" s="795">
        <v>902.26250000000005</v>
      </c>
      <c r="M7699" s="798">
        <f t="shared" si="361"/>
        <v>14696.345357344586</v>
      </c>
      <c r="N7699" s="303"/>
      <c r="S7699" s="786">
        <v>0</v>
      </c>
      <c r="T7699" s="781">
        <f>VLOOKUP(C7699,METADATA!$J$5:$Q$29,IF(E7699="HI",2,IF(E7699="LO",6,10))+IF(S7699=1,2,IF(D7699=7,1,(IF(WEEKDAY(B7699)=1,2,IF(WEEKDAY(B7699)=7,1,0))))))</f>
        <v>3</v>
      </c>
      <c r="U7699" s="781">
        <f>VLOOKUP(C7699,METADATA!$A$5:$H$29,IF(E7699="HI",2,IF(E7699="LO",6,10))+IF(S7699=1,2,IF(D7699=7,1,(IF(WEEKDAY(B7699)=1,2,IF(WEEKDAY(B7699)=7,1,0))))))</f>
        <v>3</v>
      </c>
    </row>
    <row r="7700" spans="2:21" ht="13.95" customHeight="1" x14ac:dyDescent="0.25">
      <c r="B7700" s="784">
        <f t="shared" si="359"/>
        <v>45703</v>
      </c>
      <c r="C7700" s="785">
        <v>16</v>
      </c>
      <c r="D7700" s="786">
        <f>IFERROR((INDEX(METADATA!$T$2:$T$20,MATCH(B7700,METADATA!$S$2:$S$20,0))),0)</f>
        <v>0</v>
      </c>
      <c r="E7700" s="785" t="str">
        <f t="shared" si="360"/>
        <v>LO</v>
      </c>
      <c r="F7700" s="786">
        <f>VLOOKUP(C7700,METADATA!$A$5:$H$29,IF(E7700="HI",2,IF(E7700="LO",6,10))+IF(D7700=1,2,IF(D7700=7,1,(IF(WEEKDAY(B7700)=1,2,IF(WEEKDAY(B7700)=7,1,0))))))</f>
        <v>3</v>
      </c>
      <c r="G7700" s="786">
        <f>VLOOKUP(C7700,METADATA!$J$5:$Q$29,IF(E7700="HI",2,IF(E7700="LO",6,10))+IF(D7700=1,2,IF(D7700=7,1,(IF(WEEKDAY(B7700)=1,2,IF(WEEKDAY(B7700)=7,1,0))))))</f>
        <v>3</v>
      </c>
      <c r="H7700" s="787">
        <v>11554.75</v>
      </c>
      <c r="I7700" s="788">
        <v>9516.5001220703125</v>
      </c>
      <c r="K7700" s="795">
        <v>933.76250000000005</v>
      </c>
      <c r="M7700" s="798">
        <f t="shared" si="361"/>
        <v>14969.16905295228</v>
      </c>
      <c r="N7700" s="303"/>
      <c r="S7700" s="786">
        <v>0</v>
      </c>
      <c r="T7700" s="781">
        <f>VLOOKUP(C7700,METADATA!$J$5:$Q$29,IF(E7700="HI",2,IF(E7700="LO",6,10))+IF(S7700=1,2,IF(D7700=7,1,(IF(WEEKDAY(B7700)=1,2,IF(WEEKDAY(B7700)=7,1,0))))))</f>
        <v>3</v>
      </c>
      <c r="U7700" s="781">
        <f>VLOOKUP(C7700,METADATA!$A$5:$H$29,IF(E7700="HI",2,IF(E7700="LO",6,10))+IF(S7700=1,2,IF(D7700=7,1,(IF(WEEKDAY(B7700)=1,2,IF(WEEKDAY(B7700)=7,1,0))))))</f>
        <v>3</v>
      </c>
    </row>
    <row r="7701" spans="2:21" ht="13.95" customHeight="1" x14ac:dyDescent="0.25">
      <c r="B7701" s="784">
        <f t="shared" si="359"/>
        <v>45703</v>
      </c>
      <c r="C7701" s="785">
        <v>17</v>
      </c>
      <c r="D7701" s="786">
        <f>IFERROR((INDEX(METADATA!$T$2:$T$20,MATCH(B7701,METADATA!$S$2:$S$20,0))),0)</f>
        <v>0</v>
      </c>
      <c r="E7701" s="785" t="str">
        <f t="shared" si="360"/>
        <v>LO</v>
      </c>
      <c r="F7701" s="786">
        <f>VLOOKUP(C7701,METADATA!$A$5:$H$29,IF(E7701="HI",2,IF(E7701="LO",6,10))+IF(D7701=1,2,IF(D7701=7,1,(IF(WEEKDAY(B7701)=1,2,IF(WEEKDAY(B7701)=7,1,0))))))</f>
        <v>3</v>
      </c>
      <c r="G7701" s="786">
        <f>VLOOKUP(C7701,METADATA!$J$5:$Q$29,IF(E7701="HI",2,IF(E7701="LO",6,10))+IF(D7701=1,2,IF(D7701=7,1,(IF(WEEKDAY(B7701)=1,2,IF(WEEKDAY(B7701)=7,1,0))))))</f>
        <v>3</v>
      </c>
      <c r="H7701" s="787">
        <v>12399</v>
      </c>
      <c r="I7701" s="788">
        <v>9415.625</v>
      </c>
      <c r="K7701" s="795">
        <v>0</v>
      </c>
      <c r="M7701" s="798">
        <f t="shared" si="361"/>
        <v>15568.853366276689</v>
      </c>
      <c r="N7701" s="303"/>
      <c r="S7701" s="786">
        <v>0</v>
      </c>
      <c r="T7701" s="781">
        <f>VLOOKUP(C7701,METADATA!$J$5:$Q$29,IF(E7701="HI",2,IF(E7701="LO",6,10))+IF(S7701=1,2,IF(D7701=7,1,(IF(WEEKDAY(B7701)=1,2,IF(WEEKDAY(B7701)=7,1,0))))))</f>
        <v>3</v>
      </c>
      <c r="U7701" s="781">
        <f>VLOOKUP(C7701,METADATA!$A$5:$H$29,IF(E7701="HI",2,IF(E7701="LO",6,10))+IF(S7701=1,2,IF(D7701=7,1,(IF(WEEKDAY(B7701)=1,2,IF(WEEKDAY(B7701)=7,1,0))))))</f>
        <v>3</v>
      </c>
    </row>
    <row r="7702" spans="2:21" ht="13.95" customHeight="1" x14ac:dyDescent="0.25">
      <c r="B7702" s="784">
        <f t="shared" si="359"/>
        <v>45703</v>
      </c>
      <c r="C7702" s="785">
        <v>18</v>
      </c>
      <c r="D7702" s="786">
        <f>IFERROR((INDEX(METADATA!$T$2:$T$20,MATCH(B7702,METADATA!$S$2:$S$20,0))),0)</f>
        <v>0</v>
      </c>
      <c r="E7702" s="785" t="str">
        <f t="shared" si="360"/>
        <v>LO</v>
      </c>
      <c r="F7702" s="786">
        <f>VLOOKUP(C7702,METADATA!$A$5:$H$29,IF(E7702="HI",2,IF(E7702="LO",6,10))+IF(D7702=1,2,IF(D7702=7,1,(IF(WEEKDAY(B7702)=1,2,IF(WEEKDAY(B7702)=7,1,0))))))</f>
        <v>2</v>
      </c>
      <c r="G7702" s="786">
        <f>VLOOKUP(C7702,METADATA!$J$5:$Q$29,IF(E7702="HI",2,IF(E7702="LO",6,10))+IF(D7702=1,2,IF(D7702=7,1,(IF(WEEKDAY(B7702)=1,2,IF(WEEKDAY(B7702)=7,1,0))))))</f>
        <v>2</v>
      </c>
      <c r="H7702" s="787">
        <v>13622.5</v>
      </c>
      <c r="I7702" s="788">
        <v>9362.5999145507813</v>
      </c>
      <c r="K7702" s="795">
        <v>0</v>
      </c>
      <c r="M7702" s="798">
        <f t="shared" si="361"/>
        <v>16529.693990208842</v>
      </c>
      <c r="N7702" s="303"/>
      <c r="S7702" s="786">
        <v>0</v>
      </c>
      <c r="T7702" s="781">
        <f>VLOOKUP(C7702,METADATA!$J$5:$Q$29,IF(E7702="HI",2,IF(E7702="LO",6,10))+IF(S7702=1,2,IF(D7702=7,1,(IF(WEEKDAY(B7702)=1,2,IF(WEEKDAY(B7702)=7,1,0))))))</f>
        <v>2</v>
      </c>
      <c r="U7702" s="781">
        <f>VLOOKUP(C7702,METADATA!$A$5:$H$29,IF(E7702="HI",2,IF(E7702="LO",6,10))+IF(S7702=1,2,IF(D7702=7,1,(IF(WEEKDAY(B7702)=1,2,IF(WEEKDAY(B7702)=7,1,0))))))</f>
        <v>2</v>
      </c>
    </row>
    <row r="7703" spans="2:21" ht="13.95" customHeight="1" x14ac:dyDescent="0.25">
      <c r="B7703" s="784">
        <f t="shared" si="359"/>
        <v>45703</v>
      </c>
      <c r="C7703" s="785">
        <v>19</v>
      </c>
      <c r="D7703" s="786">
        <f>IFERROR((INDEX(METADATA!$T$2:$T$20,MATCH(B7703,METADATA!$S$2:$S$20,0))),0)</f>
        <v>0</v>
      </c>
      <c r="E7703" s="785" t="str">
        <f t="shared" si="360"/>
        <v>LO</v>
      </c>
      <c r="F7703" s="786">
        <f>VLOOKUP(C7703,METADATA!$A$5:$H$29,IF(E7703="HI",2,IF(E7703="LO",6,10))+IF(D7703=1,2,IF(D7703=7,1,(IF(WEEKDAY(B7703)=1,2,IF(WEEKDAY(B7703)=7,1,0))))))</f>
        <v>2</v>
      </c>
      <c r="G7703" s="786">
        <f>VLOOKUP(C7703,METADATA!$J$5:$Q$29,IF(E7703="HI",2,IF(E7703="LO",6,10))+IF(D7703=1,2,IF(D7703=7,1,(IF(WEEKDAY(B7703)=1,2,IF(WEEKDAY(B7703)=7,1,0))))))</f>
        <v>2</v>
      </c>
      <c r="H7703" s="787">
        <v>12285.75</v>
      </c>
      <c r="I7703" s="788">
        <v>9245.1749267578125</v>
      </c>
      <c r="K7703" s="795">
        <v>0</v>
      </c>
      <c r="M7703" s="798">
        <f t="shared" si="361"/>
        <v>15375.724779302318</v>
      </c>
      <c r="N7703" s="303"/>
      <c r="S7703" s="786">
        <v>0</v>
      </c>
      <c r="T7703" s="781">
        <f>VLOOKUP(C7703,METADATA!$J$5:$Q$29,IF(E7703="HI",2,IF(E7703="LO",6,10))+IF(S7703=1,2,IF(D7703=7,1,(IF(WEEKDAY(B7703)=1,2,IF(WEEKDAY(B7703)=7,1,0))))))</f>
        <v>2</v>
      </c>
      <c r="U7703" s="781">
        <f>VLOOKUP(C7703,METADATA!$A$5:$H$29,IF(E7703="HI",2,IF(E7703="LO",6,10))+IF(S7703=1,2,IF(D7703=7,1,(IF(WEEKDAY(B7703)=1,2,IF(WEEKDAY(B7703)=7,1,0))))))</f>
        <v>2</v>
      </c>
    </row>
    <row r="7704" spans="2:21" ht="13.95" customHeight="1" x14ac:dyDescent="0.25">
      <c r="B7704" s="784">
        <f t="shared" si="359"/>
        <v>45703</v>
      </c>
      <c r="C7704" s="785">
        <v>20</v>
      </c>
      <c r="D7704" s="786">
        <f>IFERROR((INDEX(METADATA!$T$2:$T$20,MATCH(B7704,METADATA!$S$2:$S$20,0))),0)</f>
        <v>0</v>
      </c>
      <c r="E7704" s="785" t="str">
        <f t="shared" si="360"/>
        <v>LO</v>
      </c>
      <c r="F7704" s="786">
        <f>VLOOKUP(C7704,METADATA!$A$5:$H$29,IF(E7704="HI",2,IF(E7704="LO",6,10))+IF(D7704=1,2,IF(D7704=7,1,(IF(WEEKDAY(B7704)=1,2,IF(WEEKDAY(B7704)=7,1,0))))))</f>
        <v>3</v>
      </c>
      <c r="G7704" s="786">
        <f>VLOOKUP(C7704,METADATA!$J$5:$Q$29,IF(E7704="HI",2,IF(E7704="LO",6,10))+IF(D7704=1,2,IF(D7704=7,1,(IF(WEEKDAY(B7704)=1,2,IF(WEEKDAY(B7704)=7,1,0))))))</f>
        <v>3</v>
      </c>
      <c r="H7704" s="787">
        <v>10911.75</v>
      </c>
      <c r="I7704" s="788">
        <v>9389.9498291015625</v>
      </c>
      <c r="K7704" s="795">
        <v>0</v>
      </c>
      <c r="M7704" s="798">
        <f t="shared" si="361"/>
        <v>14395.744018825302</v>
      </c>
      <c r="N7704" s="303"/>
      <c r="S7704" s="786">
        <v>0</v>
      </c>
      <c r="T7704" s="781">
        <f>VLOOKUP(C7704,METADATA!$J$5:$Q$29,IF(E7704="HI",2,IF(E7704="LO",6,10))+IF(S7704=1,2,IF(D7704=7,1,(IF(WEEKDAY(B7704)=1,2,IF(WEEKDAY(B7704)=7,1,0))))))</f>
        <v>3</v>
      </c>
      <c r="U7704" s="781">
        <f>VLOOKUP(C7704,METADATA!$A$5:$H$29,IF(E7704="HI",2,IF(E7704="LO",6,10))+IF(S7704=1,2,IF(D7704=7,1,(IF(WEEKDAY(B7704)=1,2,IF(WEEKDAY(B7704)=7,1,0))))))</f>
        <v>3</v>
      </c>
    </row>
    <row r="7705" spans="2:21" ht="13.95" customHeight="1" x14ac:dyDescent="0.25">
      <c r="B7705" s="784">
        <f t="shared" si="359"/>
        <v>45703</v>
      </c>
      <c r="C7705" s="785">
        <v>21</v>
      </c>
      <c r="D7705" s="786">
        <f>IFERROR((INDEX(METADATA!$T$2:$T$20,MATCH(B7705,METADATA!$S$2:$S$20,0))),0)</f>
        <v>0</v>
      </c>
      <c r="E7705" s="785" t="str">
        <f t="shared" si="360"/>
        <v>LO</v>
      </c>
      <c r="F7705" s="786">
        <f>VLOOKUP(C7705,METADATA!$A$5:$H$29,IF(E7705="HI",2,IF(E7705="LO",6,10))+IF(D7705=1,2,IF(D7705=7,1,(IF(WEEKDAY(B7705)=1,2,IF(WEEKDAY(B7705)=7,1,0))))))</f>
        <v>3</v>
      </c>
      <c r="G7705" s="786">
        <f>VLOOKUP(C7705,METADATA!$J$5:$Q$29,IF(E7705="HI",2,IF(E7705="LO",6,10))+IF(D7705=1,2,IF(D7705=7,1,(IF(WEEKDAY(B7705)=1,2,IF(WEEKDAY(B7705)=7,1,0))))))</f>
        <v>3</v>
      </c>
      <c r="H7705" s="787">
        <v>9927.5</v>
      </c>
      <c r="I7705" s="788">
        <v>9239.775146484375</v>
      </c>
      <c r="K7705" s="795">
        <v>0</v>
      </c>
      <c r="M7705" s="798">
        <f t="shared" si="361"/>
        <v>13562.031595877896</v>
      </c>
      <c r="N7705" s="303"/>
      <c r="S7705" s="786">
        <v>0</v>
      </c>
      <c r="T7705" s="781">
        <f>VLOOKUP(C7705,METADATA!$J$5:$Q$29,IF(E7705="HI",2,IF(E7705="LO",6,10))+IF(S7705=1,2,IF(D7705=7,1,(IF(WEEKDAY(B7705)=1,2,IF(WEEKDAY(B7705)=7,1,0))))))</f>
        <v>3</v>
      </c>
      <c r="U7705" s="781">
        <f>VLOOKUP(C7705,METADATA!$A$5:$H$29,IF(E7705="HI",2,IF(E7705="LO",6,10))+IF(S7705=1,2,IF(D7705=7,1,(IF(WEEKDAY(B7705)=1,2,IF(WEEKDAY(B7705)=7,1,0))))))</f>
        <v>3</v>
      </c>
    </row>
    <row r="7706" spans="2:21" ht="13.95" customHeight="1" x14ac:dyDescent="0.25">
      <c r="B7706" s="784">
        <f t="shared" si="359"/>
        <v>45703</v>
      </c>
      <c r="C7706" s="785">
        <v>22</v>
      </c>
      <c r="D7706" s="786">
        <f>IFERROR((INDEX(METADATA!$T$2:$T$20,MATCH(B7706,METADATA!$S$2:$S$20,0))),0)</f>
        <v>0</v>
      </c>
      <c r="E7706" s="785" t="str">
        <f t="shared" si="360"/>
        <v>LO</v>
      </c>
      <c r="F7706" s="786">
        <f>VLOOKUP(C7706,METADATA!$A$5:$H$29,IF(E7706="HI",2,IF(E7706="LO",6,10))+IF(D7706=1,2,IF(D7706=7,1,(IF(WEEKDAY(B7706)=1,2,IF(WEEKDAY(B7706)=7,1,0))))))</f>
        <v>3</v>
      </c>
      <c r="G7706" s="786">
        <f>VLOOKUP(C7706,METADATA!$J$5:$Q$29,IF(E7706="HI",2,IF(E7706="LO",6,10))+IF(D7706=1,2,IF(D7706=7,1,(IF(WEEKDAY(B7706)=1,2,IF(WEEKDAY(B7706)=7,1,0))))))</f>
        <v>3</v>
      </c>
      <c r="H7706" s="787">
        <v>9019.5</v>
      </c>
      <c r="I7706" s="788">
        <v>8913.5250244140625</v>
      </c>
      <c r="K7706" s="795">
        <v>0</v>
      </c>
      <c r="M7706" s="798">
        <f t="shared" si="361"/>
        <v>12680.785015560185</v>
      </c>
      <c r="N7706" s="303"/>
      <c r="S7706" s="786">
        <v>0</v>
      </c>
      <c r="T7706" s="781">
        <f>VLOOKUP(C7706,METADATA!$J$5:$Q$29,IF(E7706="HI",2,IF(E7706="LO",6,10))+IF(S7706=1,2,IF(D7706=7,1,(IF(WEEKDAY(B7706)=1,2,IF(WEEKDAY(B7706)=7,1,0))))))</f>
        <v>3</v>
      </c>
      <c r="U7706" s="781">
        <f>VLOOKUP(C7706,METADATA!$A$5:$H$29,IF(E7706="HI",2,IF(E7706="LO",6,10))+IF(S7706=1,2,IF(D7706=7,1,(IF(WEEKDAY(B7706)=1,2,IF(WEEKDAY(B7706)=7,1,0))))))</f>
        <v>3</v>
      </c>
    </row>
    <row r="7707" spans="2:21" ht="13.95" customHeight="1" x14ac:dyDescent="0.25">
      <c r="B7707" s="784">
        <f t="shared" si="359"/>
        <v>45703</v>
      </c>
      <c r="C7707" s="785">
        <v>23</v>
      </c>
      <c r="D7707" s="786">
        <f>IFERROR((INDEX(METADATA!$T$2:$T$20,MATCH(B7707,METADATA!$S$2:$S$20,0))),0)</f>
        <v>0</v>
      </c>
      <c r="E7707" s="785" t="str">
        <f t="shared" si="360"/>
        <v>LO</v>
      </c>
      <c r="F7707" s="786">
        <f>VLOOKUP(C7707,METADATA!$A$5:$H$29,IF(E7707="HI",2,IF(E7707="LO",6,10))+IF(D7707=1,2,IF(D7707=7,1,(IF(WEEKDAY(B7707)=1,2,IF(WEEKDAY(B7707)=7,1,0))))))</f>
        <v>3</v>
      </c>
      <c r="G7707" s="786">
        <f>VLOOKUP(C7707,METADATA!$J$5:$Q$29,IF(E7707="HI",2,IF(E7707="LO",6,10))+IF(D7707=1,2,IF(D7707=7,1,(IF(WEEKDAY(B7707)=1,2,IF(WEEKDAY(B7707)=7,1,0))))))</f>
        <v>3</v>
      </c>
      <c r="H7707" s="787">
        <v>8239.25</v>
      </c>
      <c r="I7707" s="788">
        <v>9670.9501342773438</v>
      </c>
      <c r="K7707" s="795">
        <v>0</v>
      </c>
      <c r="M7707" s="798">
        <f t="shared" si="361"/>
        <v>12704.822590740059</v>
      </c>
      <c r="N7707" s="303"/>
      <c r="S7707" s="786">
        <v>0</v>
      </c>
      <c r="T7707" s="781">
        <f>VLOOKUP(C7707,METADATA!$J$5:$Q$29,IF(E7707="HI",2,IF(E7707="LO",6,10))+IF(S7707=1,2,IF(D7707=7,1,(IF(WEEKDAY(B7707)=1,2,IF(WEEKDAY(B7707)=7,1,0))))))</f>
        <v>3</v>
      </c>
      <c r="U7707" s="781">
        <f>VLOOKUP(C7707,METADATA!$A$5:$H$29,IF(E7707="HI",2,IF(E7707="LO",6,10))+IF(S7707=1,2,IF(D7707=7,1,(IF(WEEKDAY(B7707)=1,2,IF(WEEKDAY(B7707)=7,1,0))))))</f>
        <v>3</v>
      </c>
    </row>
    <row r="7708" spans="2:21" ht="13.95" customHeight="1" x14ac:dyDescent="0.25">
      <c r="B7708" s="784">
        <f t="shared" ref="B7708:B7771" si="362">B7684+1</f>
        <v>45704</v>
      </c>
      <c r="C7708" s="785">
        <v>0</v>
      </c>
      <c r="D7708" s="786">
        <f>IFERROR((INDEX(METADATA!$T$2:$T$20,MATCH(B7708,METADATA!$S$2:$S$20,0))),0)</f>
        <v>0</v>
      </c>
      <c r="E7708" s="785" t="str">
        <f t="shared" si="360"/>
        <v>LO</v>
      </c>
      <c r="F7708" s="786">
        <f>VLOOKUP(C7708,METADATA!$A$5:$H$29,IF(E7708="HI",2,IF(E7708="LO",6,10))+IF(D7708=1,2,IF(D7708=7,1,(IF(WEEKDAY(B7708)=1,2,IF(WEEKDAY(B7708)=7,1,0))))))</f>
        <v>3</v>
      </c>
      <c r="G7708" s="786">
        <f>VLOOKUP(C7708,METADATA!$J$5:$Q$29,IF(E7708="HI",2,IF(E7708="LO",6,10))+IF(D7708=1,2,IF(D7708=7,1,(IF(WEEKDAY(B7708)=1,2,IF(WEEKDAY(B7708)=7,1,0))))))</f>
        <v>3</v>
      </c>
      <c r="H7708" s="787">
        <v>7655.75</v>
      </c>
      <c r="I7708" s="788">
        <v>9804.25</v>
      </c>
      <c r="K7708" s="795">
        <v>0</v>
      </c>
      <c r="M7708" s="798">
        <f t="shared" si="361"/>
        <v>12439.205204714648</v>
      </c>
      <c r="N7708" s="303"/>
      <c r="S7708" s="786">
        <v>0</v>
      </c>
      <c r="T7708" s="781">
        <f>VLOOKUP(C7708,METADATA!$J$5:$Q$29,IF(E7708="HI",2,IF(E7708="LO",6,10))+IF(S7708=1,2,IF(D7708=7,1,(IF(WEEKDAY(B7708)=1,2,IF(WEEKDAY(B7708)=7,1,0))))))</f>
        <v>3</v>
      </c>
      <c r="U7708" s="781">
        <f>VLOOKUP(C7708,METADATA!$A$5:$H$29,IF(E7708="HI",2,IF(E7708="LO",6,10))+IF(S7708=1,2,IF(D7708=7,1,(IF(WEEKDAY(B7708)=1,2,IF(WEEKDAY(B7708)=7,1,0))))))</f>
        <v>3</v>
      </c>
    </row>
    <row r="7709" spans="2:21" ht="13.95" customHeight="1" x14ac:dyDescent="0.25">
      <c r="B7709" s="784">
        <f t="shared" si="362"/>
        <v>45704</v>
      </c>
      <c r="C7709" s="785">
        <v>1</v>
      </c>
      <c r="D7709" s="786">
        <f>IFERROR((INDEX(METADATA!$T$2:$T$20,MATCH(B7709,METADATA!$S$2:$S$20,0))),0)</f>
        <v>0</v>
      </c>
      <c r="E7709" s="785" t="str">
        <f t="shared" si="360"/>
        <v>LO</v>
      </c>
      <c r="F7709" s="786">
        <f>VLOOKUP(C7709,METADATA!$A$5:$H$29,IF(E7709="HI",2,IF(E7709="LO",6,10))+IF(D7709=1,2,IF(D7709=7,1,(IF(WEEKDAY(B7709)=1,2,IF(WEEKDAY(B7709)=7,1,0))))))</f>
        <v>3</v>
      </c>
      <c r="G7709" s="786">
        <f>VLOOKUP(C7709,METADATA!$J$5:$Q$29,IF(E7709="HI",2,IF(E7709="LO",6,10))+IF(D7709=1,2,IF(D7709=7,1,(IF(WEEKDAY(B7709)=1,2,IF(WEEKDAY(B7709)=7,1,0))))))</f>
        <v>3</v>
      </c>
      <c r="H7709" s="787">
        <v>7271</v>
      </c>
      <c r="I7709" s="788">
        <v>9743.6598510742188</v>
      </c>
      <c r="K7709" s="795">
        <v>0</v>
      </c>
      <c r="M7709" s="798">
        <f t="shared" si="361"/>
        <v>12157.56341926439</v>
      </c>
      <c r="N7709" s="303"/>
      <c r="S7709" s="786">
        <v>0</v>
      </c>
      <c r="T7709" s="781">
        <f>VLOOKUP(C7709,METADATA!$J$5:$Q$29,IF(E7709="HI",2,IF(E7709="LO",6,10))+IF(S7709=1,2,IF(D7709=7,1,(IF(WEEKDAY(B7709)=1,2,IF(WEEKDAY(B7709)=7,1,0))))))</f>
        <v>3</v>
      </c>
      <c r="U7709" s="781">
        <f>VLOOKUP(C7709,METADATA!$A$5:$H$29,IF(E7709="HI",2,IF(E7709="LO",6,10))+IF(S7709=1,2,IF(D7709=7,1,(IF(WEEKDAY(B7709)=1,2,IF(WEEKDAY(B7709)=7,1,0))))))</f>
        <v>3</v>
      </c>
    </row>
    <row r="7710" spans="2:21" ht="13.95" customHeight="1" x14ac:dyDescent="0.25">
      <c r="B7710" s="784">
        <f t="shared" si="362"/>
        <v>45704</v>
      </c>
      <c r="C7710" s="785">
        <v>2</v>
      </c>
      <c r="D7710" s="786">
        <f>IFERROR((INDEX(METADATA!$T$2:$T$20,MATCH(B7710,METADATA!$S$2:$S$20,0))),0)</f>
        <v>0</v>
      </c>
      <c r="E7710" s="785" t="str">
        <f t="shared" si="360"/>
        <v>LO</v>
      </c>
      <c r="F7710" s="786">
        <f>VLOOKUP(C7710,METADATA!$A$5:$H$29,IF(E7710="HI",2,IF(E7710="LO",6,10))+IF(D7710=1,2,IF(D7710=7,1,(IF(WEEKDAY(B7710)=1,2,IF(WEEKDAY(B7710)=7,1,0))))))</f>
        <v>3</v>
      </c>
      <c r="G7710" s="786">
        <f>VLOOKUP(C7710,METADATA!$J$5:$Q$29,IF(E7710="HI",2,IF(E7710="LO",6,10))+IF(D7710=1,2,IF(D7710=7,1,(IF(WEEKDAY(B7710)=1,2,IF(WEEKDAY(B7710)=7,1,0))))))</f>
        <v>3</v>
      </c>
      <c r="H7710" s="787">
        <v>7118.25</v>
      </c>
      <c r="I7710" s="788">
        <v>9837.5000610351563</v>
      </c>
      <c r="K7710" s="795">
        <v>0</v>
      </c>
      <c r="M7710" s="798">
        <f t="shared" si="361"/>
        <v>12142.729944842169</v>
      </c>
      <c r="N7710" s="303"/>
      <c r="S7710" s="786">
        <v>0</v>
      </c>
      <c r="T7710" s="781">
        <f>VLOOKUP(C7710,METADATA!$J$5:$Q$29,IF(E7710="HI",2,IF(E7710="LO",6,10))+IF(S7710=1,2,IF(D7710=7,1,(IF(WEEKDAY(B7710)=1,2,IF(WEEKDAY(B7710)=7,1,0))))))</f>
        <v>3</v>
      </c>
      <c r="U7710" s="781">
        <f>VLOOKUP(C7710,METADATA!$A$5:$H$29,IF(E7710="HI",2,IF(E7710="LO",6,10))+IF(S7710=1,2,IF(D7710=7,1,(IF(WEEKDAY(B7710)=1,2,IF(WEEKDAY(B7710)=7,1,0))))))</f>
        <v>3</v>
      </c>
    </row>
    <row r="7711" spans="2:21" ht="13.95" customHeight="1" x14ac:dyDescent="0.25">
      <c r="B7711" s="784">
        <f t="shared" si="362"/>
        <v>45704</v>
      </c>
      <c r="C7711" s="785">
        <v>3</v>
      </c>
      <c r="D7711" s="786">
        <f>IFERROR((INDEX(METADATA!$T$2:$T$20,MATCH(B7711,METADATA!$S$2:$S$20,0))),0)</f>
        <v>0</v>
      </c>
      <c r="E7711" s="785" t="str">
        <f t="shared" si="360"/>
        <v>LO</v>
      </c>
      <c r="F7711" s="786">
        <f>VLOOKUP(C7711,METADATA!$A$5:$H$29,IF(E7711="HI",2,IF(E7711="LO",6,10))+IF(D7711=1,2,IF(D7711=7,1,(IF(WEEKDAY(B7711)=1,2,IF(WEEKDAY(B7711)=7,1,0))))))</f>
        <v>3</v>
      </c>
      <c r="G7711" s="786">
        <f>VLOOKUP(C7711,METADATA!$J$5:$Q$29,IF(E7711="HI",2,IF(E7711="LO",6,10))+IF(D7711=1,2,IF(D7711=7,1,(IF(WEEKDAY(B7711)=1,2,IF(WEEKDAY(B7711)=7,1,0))))))</f>
        <v>3</v>
      </c>
      <c r="H7711" s="787">
        <v>7151.5</v>
      </c>
      <c r="I7711" s="788">
        <v>9768.8250122070313</v>
      </c>
      <c r="K7711" s="795">
        <v>0</v>
      </c>
      <c r="M7711" s="798">
        <f t="shared" si="361"/>
        <v>12106.770600334414</v>
      </c>
      <c r="N7711" s="303"/>
      <c r="S7711" s="786">
        <v>0</v>
      </c>
      <c r="T7711" s="781">
        <f>VLOOKUP(C7711,METADATA!$J$5:$Q$29,IF(E7711="HI",2,IF(E7711="LO",6,10))+IF(S7711=1,2,IF(D7711=7,1,(IF(WEEKDAY(B7711)=1,2,IF(WEEKDAY(B7711)=7,1,0))))))</f>
        <v>3</v>
      </c>
      <c r="U7711" s="781">
        <f>VLOOKUP(C7711,METADATA!$A$5:$H$29,IF(E7711="HI",2,IF(E7711="LO",6,10))+IF(S7711=1,2,IF(D7711=7,1,(IF(WEEKDAY(B7711)=1,2,IF(WEEKDAY(B7711)=7,1,0))))))</f>
        <v>3</v>
      </c>
    </row>
    <row r="7712" spans="2:21" ht="13.95" customHeight="1" x14ac:dyDescent="0.25">
      <c r="B7712" s="784">
        <f t="shared" si="362"/>
        <v>45704</v>
      </c>
      <c r="C7712" s="785">
        <v>4</v>
      </c>
      <c r="D7712" s="786">
        <f>IFERROR((INDEX(METADATA!$T$2:$T$20,MATCH(B7712,METADATA!$S$2:$S$20,0))),0)</f>
        <v>0</v>
      </c>
      <c r="E7712" s="785" t="str">
        <f t="shared" si="360"/>
        <v>LO</v>
      </c>
      <c r="F7712" s="786">
        <f>VLOOKUP(C7712,METADATA!$A$5:$H$29,IF(E7712="HI",2,IF(E7712="LO",6,10))+IF(D7712=1,2,IF(D7712=7,1,(IF(WEEKDAY(B7712)=1,2,IF(WEEKDAY(B7712)=7,1,0))))))</f>
        <v>3</v>
      </c>
      <c r="G7712" s="786">
        <f>VLOOKUP(C7712,METADATA!$J$5:$Q$29,IF(E7712="HI",2,IF(E7712="LO",6,10))+IF(D7712=1,2,IF(D7712=7,1,(IF(WEEKDAY(B7712)=1,2,IF(WEEKDAY(B7712)=7,1,0))))))</f>
        <v>3</v>
      </c>
      <c r="H7712" s="787">
        <v>7210.75</v>
      </c>
      <c r="I7712" s="788">
        <v>9724.6499633789063</v>
      </c>
      <c r="K7712" s="795">
        <v>870.51250000000005</v>
      </c>
      <c r="M7712" s="798">
        <f t="shared" si="361"/>
        <v>12106.35091481927</v>
      </c>
      <c r="N7712" s="303"/>
      <c r="S7712" s="786">
        <v>0</v>
      </c>
      <c r="T7712" s="781">
        <f>VLOOKUP(C7712,METADATA!$J$5:$Q$29,IF(E7712="HI",2,IF(E7712="LO",6,10))+IF(S7712=1,2,IF(D7712=7,1,(IF(WEEKDAY(B7712)=1,2,IF(WEEKDAY(B7712)=7,1,0))))))</f>
        <v>3</v>
      </c>
      <c r="U7712" s="781">
        <f>VLOOKUP(C7712,METADATA!$A$5:$H$29,IF(E7712="HI",2,IF(E7712="LO",6,10))+IF(S7712=1,2,IF(D7712=7,1,(IF(WEEKDAY(B7712)=1,2,IF(WEEKDAY(B7712)=7,1,0))))))</f>
        <v>3</v>
      </c>
    </row>
    <row r="7713" spans="2:21" ht="13.95" customHeight="1" x14ac:dyDescent="0.25">
      <c r="B7713" s="784">
        <f t="shared" si="362"/>
        <v>45704</v>
      </c>
      <c r="C7713" s="785">
        <v>5</v>
      </c>
      <c r="D7713" s="786">
        <f>IFERROR((INDEX(METADATA!$T$2:$T$20,MATCH(B7713,METADATA!$S$2:$S$20,0))),0)</f>
        <v>0</v>
      </c>
      <c r="E7713" s="785" t="str">
        <f t="shared" si="360"/>
        <v>LO</v>
      </c>
      <c r="F7713" s="786">
        <f>VLOOKUP(C7713,METADATA!$A$5:$H$29,IF(E7713="HI",2,IF(E7713="LO",6,10))+IF(D7713=1,2,IF(D7713=7,1,(IF(WEEKDAY(B7713)=1,2,IF(WEEKDAY(B7713)=7,1,0))))))</f>
        <v>3</v>
      </c>
      <c r="G7713" s="786">
        <f>VLOOKUP(C7713,METADATA!$J$5:$Q$29,IF(E7713="HI",2,IF(E7713="LO",6,10))+IF(D7713=1,2,IF(D7713=7,1,(IF(WEEKDAY(B7713)=1,2,IF(WEEKDAY(B7713)=7,1,0))))))</f>
        <v>3</v>
      </c>
      <c r="H7713" s="787">
        <v>7460.5</v>
      </c>
      <c r="I7713" s="788">
        <v>9137.1650390625</v>
      </c>
      <c r="K7713" s="795">
        <v>865.8125</v>
      </c>
      <c r="M7713" s="798">
        <f t="shared" si="361"/>
        <v>11796.052102337715</v>
      </c>
      <c r="N7713" s="303"/>
      <c r="S7713" s="786">
        <v>0</v>
      </c>
      <c r="T7713" s="781">
        <f>VLOOKUP(C7713,METADATA!$J$5:$Q$29,IF(E7713="HI",2,IF(E7713="LO",6,10))+IF(S7713=1,2,IF(D7713=7,1,(IF(WEEKDAY(B7713)=1,2,IF(WEEKDAY(B7713)=7,1,0))))))</f>
        <v>3</v>
      </c>
      <c r="U7713" s="781">
        <f>VLOOKUP(C7713,METADATA!$A$5:$H$29,IF(E7713="HI",2,IF(E7713="LO",6,10))+IF(S7713=1,2,IF(D7713=7,1,(IF(WEEKDAY(B7713)=1,2,IF(WEEKDAY(B7713)=7,1,0))))))</f>
        <v>3</v>
      </c>
    </row>
    <row r="7714" spans="2:21" ht="13.95" customHeight="1" x14ac:dyDescent="0.25">
      <c r="B7714" s="784">
        <f t="shared" si="362"/>
        <v>45704</v>
      </c>
      <c r="C7714" s="785">
        <v>6</v>
      </c>
      <c r="D7714" s="786">
        <f>IFERROR((INDEX(METADATA!$T$2:$T$20,MATCH(B7714,METADATA!$S$2:$S$20,0))),0)</f>
        <v>0</v>
      </c>
      <c r="E7714" s="785" t="str">
        <f t="shared" si="360"/>
        <v>LO</v>
      </c>
      <c r="F7714" s="786">
        <f>VLOOKUP(C7714,METADATA!$A$5:$H$29,IF(E7714="HI",2,IF(E7714="LO",6,10))+IF(D7714=1,2,IF(D7714=7,1,(IF(WEEKDAY(B7714)=1,2,IF(WEEKDAY(B7714)=7,1,0))))))</f>
        <v>3</v>
      </c>
      <c r="G7714" s="786">
        <f>VLOOKUP(C7714,METADATA!$J$5:$Q$29,IF(E7714="HI",2,IF(E7714="LO",6,10))+IF(D7714=1,2,IF(D7714=7,1,(IF(WEEKDAY(B7714)=1,2,IF(WEEKDAY(B7714)=7,1,0))))))</f>
        <v>3</v>
      </c>
      <c r="H7714" s="787">
        <v>7899.75</v>
      </c>
      <c r="I7714" s="788">
        <v>8679.7724914550781</v>
      </c>
      <c r="K7714" s="795">
        <v>834.63750000000005</v>
      </c>
      <c r="M7714" s="798">
        <f t="shared" si="361"/>
        <v>11736.460308198562</v>
      </c>
      <c r="N7714" s="303"/>
      <c r="S7714" s="786">
        <v>0</v>
      </c>
      <c r="T7714" s="781">
        <f>VLOOKUP(C7714,METADATA!$J$5:$Q$29,IF(E7714="HI",2,IF(E7714="LO",6,10))+IF(S7714=1,2,IF(D7714=7,1,(IF(WEEKDAY(B7714)=1,2,IF(WEEKDAY(B7714)=7,1,0))))))</f>
        <v>3</v>
      </c>
      <c r="U7714" s="781">
        <f>VLOOKUP(C7714,METADATA!$A$5:$H$29,IF(E7714="HI",2,IF(E7714="LO",6,10))+IF(S7714=1,2,IF(D7714=7,1,(IF(WEEKDAY(B7714)=1,2,IF(WEEKDAY(B7714)=7,1,0))))))</f>
        <v>3</v>
      </c>
    </row>
    <row r="7715" spans="2:21" ht="13.95" customHeight="1" x14ac:dyDescent="0.25">
      <c r="B7715" s="784">
        <f t="shared" si="362"/>
        <v>45704</v>
      </c>
      <c r="C7715" s="785">
        <v>7</v>
      </c>
      <c r="D7715" s="786">
        <f>IFERROR((INDEX(METADATA!$T$2:$T$20,MATCH(B7715,METADATA!$S$2:$S$20,0))),0)</f>
        <v>0</v>
      </c>
      <c r="E7715" s="785" t="str">
        <f t="shared" si="360"/>
        <v>LO</v>
      </c>
      <c r="F7715" s="786">
        <f>VLOOKUP(C7715,METADATA!$A$5:$H$29,IF(E7715="HI",2,IF(E7715="LO",6,10))+IF(D7715=1,2,IF(D7715=7,1,(IF(WEEKDAY(B7715)=1,2,IF(WEEKDAY(B7715)=7,1,0))))))</f>
        <v>3</v>
      </c>
      <c r="G7715" s="786">
        <f>VLOOKUP(C7715,METADATA!$J$5:$Q$29,IF(E7715="HI",2,IF(E7715="LO",6,10))+IF(D7715=1,2,IF(D7715=7,1,(IF(WEEKDAY(B7715)=1,2,IF(WEEKDAY(B7715)=7,1,0))))))</f>
        <v>3</v>
      </c>
      <c r="H7715" s="787">
        <v>8151.5</v>
      </c>
      <c r="I7715" s="788">
        <v>9695.7750244140625</v>
      </c>
      <c r="K7715" s="795">
        <v>847.33749999999998</v>
      </c>
      <c r="M7715" s="798">
        <f t="shared" si="361"/>
        <v>12667.083546501597</v>
      </c>
      <c r="N7715" s="303"/>
      <c r="S7715" s="786">
        <v>0</v>
      </c>
      <c r="T7715" s="781">
        <f>VLOOKUP(C7715,METADATA!$J$5:$Q$29,IF(E7715="HI",2,IF(E7715="LO",6,10))+IF(S7715=1,2,IF(D7715=7,1,(IF(WEEKDAY(B7715)=1,2,IF(WEEKDAY(B7715)=7,1,0))))))</f>
        <v>3</v>
      </c>
      <c r="U7715" s="781">
        <f>VLOOKUP(C7715,METADATA!$A$5:$H$29,IF(E7715="HI",2,IF(E7715="LO",6,10))+IF(S7715=1,2,IF(D7715=7,1,(IF(WEEKDAY(B7715)=1,2,IF(WEEKDAY(B7715)=7,1,0))))))</f>
        <v>3</v>
      </c>
    </row>
    <row r="7716" spans="2:21" ht="13.95" customHeight="1" x14ac:dyDescent="0.25">
      <c r="B7716" s="784">
        <f t="shared" si="362"/>
        <v>45704</v>
      </c>
      <c r="C7716" s="785">
        <v>8</v>
      </c>
      <c r="D7716" s="786">
        <f>IFERROR((INDEX(METADATA!$T$2:$T$20,MATCH(B7716,METADATA!$S$2:$S$20,0))),0)</f>
        <v>0</v>
      </c>
      <c r="E7716" s="785" t="str">
        <f t="shared" si="360"/>
        <v>LO</v>
      </c>
      <c r="F7716" s="786">
        <f>VLOOKUP(C7716,METADATA!$A$5:$H$29,IF(E7716="HI",2,IF(E7716="LO",6,10))+IF(D7716=1,2,IF(D7716=7,1,(IF(WEEKDAY(B7716)=1,2,IF(WEEKDAY(B7716)=7,1,0))))))</f>
        <v>3</v>
      </c>
      <c r="G7716" s="786">
        <f>VLOOKUP(C7716,METADATA!$J$5:$Q$29,IF(E7716="HI",2,IF(E7716="LO",6,10))+IF(D7716=1,2,IF(D7716=7,1,(IF(WEEKDAY(B7716)=1,2,IF(WEEKDAY(B7716)=7,1,0))))))</f>
        <v>3</v>
      </c>
      <c r="H7716" s="787">
        <v>9278.75</v>
      </c>
      <c r="I7716" s="788">
        <v>9580.1748657226563</v>
      </c>
      <c r="K7716" s="795">
        <v>851.61249999999995</v>
      </c>
      <c r="M7716" s="798">
        <f t="shared" si="361"/>
        <v>13336.97686960295</v>
      </c>
      <c r="N7716" s="303"/>
      <c r="S7716" s="786">
        <v>0</v>
      </c>
      <c r="T7716" s="781">
        <f>VLOOKUP(C7716,METADATA!$J$5:$Q$29,IF(E7716="HI",2,IF(E7716="LO",6,10))+IF(S7716=1,2,IF(D7716=7,1,(IF(WEEKDAY(B7716)=1,2,IF(WEEKDAY(B7716)=7,1,0))))))</f>
        <v>3</v>
      </c>
      <c r="U7716" s="781">
        <f>VLOOKUP(C7716,METADATA!$A$5:$H$29,IF(E7716="HI",2,IF(E7716="LO",6,10))+IF(S7716=1,2,IF(D7716=7,1,(IF(WEEKDAY(B7716)=1,2,IF(WEEKDAY(B7716)=7,1,0))))))</f>
        <v>3</v>
      </c>
    </row>
    <row r="7717" spans="2:21" ht="13.95" customHeight="1" x14ac:dyDescent="0.25">
      <c r="B7717" s="784">
        <f t="shared" si="362"/>
        <v>45704</v>
      </c>
      <c r="C7717" s="785">
        <v>9</v>
      </c>
      <c r="D7717" s="786">
        <f>IFERROR((INDEX(METADATA!$T$2:$T$20,MATCH(B7717,METADATA!$S$2:$S$20,0))),0)</f>
        <v>0</v>
      </c>
      <c r="E7717" s="785" t="str">
        <f t="shared" si="360"/>
        <v>LO</v>
      </c>
      <c r="F7717" s="786">
        <f>VLOOKUP(C7717,METADATA!$A$5:$H$29,IF(E7717="HI",2,IF(E7717="LO",6,10))+IF(D7717=1,2,IF(D7717=7,1,(IF(WEEKDAY(B7717)=1,2,IF(WEEKDAY(B7717)=7,1,0))))))</f>
        <v>3</v>
      </c>
      <c r="G7717" s="786">
        <f>VLOOKUP(C7717,METADATA!$J$5:$Q$29,IF(E7717="HI",2,IF(E7717="LO",6,10))+IF(D7717=1,2,IF(D7717=7,1,(IF(WEEKDAY(B7717)=1,2,IF(WEEKDAY(B7717)=7,1,0))))))</f>
        <v>3</v>
      </c>
      <c r="H7717" s="787">
        <v>10720</v>
      </c>
      <c r="I7717" s="788">
        <v>9670.2249755859375</v>
      </c>
      <c r="K7717" s="795">
        <v>856.5</v>
      </c>
      <c r="M7717" s="798">
        <f t="shared" si="361"/>
        <v>14437.162154608019</v>
      </c>
      <c r="N7717" s="303"/>
      <c r="S7717" s="786">
        <v>0</v>
      </c>
      <c r="T7717" s="781">
        <f>VLOOKUP(C7717,METADATA!$J$5:$Q$29,IF(E7717="HI",2,IF(E7717="LO",6,10))+IF(S7717=1,2,IF(D7717=7,1,(IF(WEEKDAY(B7717)=1,2,IF(WEEKDAY(B7717)=7,1,0))))))</f>
        <v>3</v>
      </c>
      <c r="U7717" s="781">
        <f>VLOOKUP(C7717,METADATA!$A$5:$H$29,IF(E7717="HI",2,IF(E7717="LO",6,10))+IF(S7717=1,2,IF(D7717=7,1,(IF(WEEKDAY(B7717)=1,2,IF(WEEKDAY(B7717)=7,1,0))))))</f>
        <v>3</v>
      </c>
    </row>
    <row r="7718" spans="2:21" ht="13.95" customHeight="1" x14ac:dyDescent="0.25">
      <c r="B7718" s="784">
        <f t="shared" si="362"/>
        <v>45704</v>
      </c>
      <c r="C7718" s="785">
        <v>10</v>
      </c>
      <c r="D7718" s="786">
        <f>IFERROR((INDEX(METADATA!$T$2:$T$20,MATCH(B7718,METADATA!$S$2:$S$20,0))),0)</f>
        <v>0</v>
      </c>
      <c r="E7718" s="785" t="str">
        <f t="shared" si="360"/>
        <v>LO</v>
      </c>
      <c r="F7718" s="786">
        <f>VLOOKUP(C7718,METADATA!$A$5:$H$29,IF(E7718="HI",2,IF(E7718="LO",6,10))+IF(D7718=1,2,IF(D7718=7,1,(IF(WEEKDAY(B7718)=1,2,IF(WEEKDAY(B7718)=7,1,0))))))</f>
        <v>3</v>
      </c>
      <c r="G7718" s="786">
        <f>VLOOKUP(C7718,METADATA!$J$5:$Q$29,IF(E7718="HI",2,IF(E7718="LO",6,10))+IF(D7718=1,2,IF(D7718=7,1,(IF(WEEKDAY(B7718)=1,2,IF(WEEKDAY(B7718)=7,1,0))))))</f>
        <v>3</v>
      </c>
      <c r="H7718" s="787">
        <v>11442</v>
      </c>
      <c r="I7718" s="788">
        <v>9673.9249267578125</v>
      </c>
      <c r="K7718" s="795">
        <v>824.32500000000005</v>
      </c>
      <c r="M7718" s="798">
        <f t="shared" si="361"/>
        <v>14983.463801422758</v>
      </c>
      <c r="N7718" s="303"/>
      <c r="S7718" s="786">
        <v>0</v>
      </c>
      <c r="T7718" s="781">
        <f>VLOOKUP(C7718,METADATA!$J$5:$Q$29,IF(E7718="HI",2,IF(E7718="LO",6,10))+IF(S7718=1,2,IF(D7718=7,1,(IF(WEEKDAY(B7718)=1,2,IF(WEEKDAY(B7718)=7,1,0))))))</f>
        <v>3</v>
      </c>
      <c r="U7718" s="781">
        <f>VLOOKUP(C7718,METADATA!$A$5:$H$29,IF(E7718="HI",2,IF(E7718="LO",6,10))+IF(S7718=1,2,IF(D7718=7,1,(IF(WEEKDAY(B7718)=1,2,IF(WEEKDAY(B7718)=7,1,0))))))</f>
        <v>3</v>
      </c>
    </row>
    <row r="7719" spans="2:21" ht="13.95" customHeight="1" x14ac:dyDescent="0.25">
      <c r="B7719" s="784">
        <f t="shared" si="362"/>
        <v>45704</v>
      </c>
      <c r="C7719" s="785">
        <v>11</v>
      </c>
      <c r="D7719" s="786">
        <f>IFERROR((INDEX(METADATA!$T$2:$T$20,MATCH(B7719,METADATA!$S$2:$S$20,0))),0)</f>
        <v>0</v>
      </c>
      <c r="E7719" s="785" t="str">
        <f t="shared" si="360"/>
        <v>LO</v>
      </c>
      <c r="F7719" s="786">
        <f>VLOOKUP(C7719,METADATA!$A$5:$H$29,IF(E7719="HI",2,IF(E7719="LO",6,10))+IF(D7719=1,2,IF(D7719=7,1,(IF(WEEKDAY(B7719)=1,2,IF(WEEKDAY(B7719)=7,1,0))))))</f>
        <v>3</v>
      </c>
      <c r="G7719" s="786">
        <f>VLOOKUP(C7719,METADATA!$J$5:$Q$29,IF(E7719="HI",2,IF(E7719="LO",6,10))+IF(D7719=1,2,IF(D7719=7,1,(IF(WEEKDAY(B7719)=1,2,IF(WEEKDAY(B7719)=7,1,0))))))</f>
        <v>3</v>
      </c>
      <c r="H7719" s="787">
        <v>11987.5</v>
      </c>
      <c r="I7719" s="788">
        <v>9610</v>
      </c>
      <c r="K7719" s="795">
        <v>882.73749999999995</v>
      </c>
      <c r="M7719" s="798">
        <f t="shared" si="361"/>
        <v>15363.992197667896</v>
      </c>
      <c r="N7719" s="303"/>
      <c r="S7719" s="786">
        <v>0</v>
      </c>
      <c r="T7719" s="781">
        <f>VLOOKUP(C7719,METADATA!$J$5:$Q$29,IF(E7719="HI",2,IF(E7719="LO",6,10))+IF(S7719=1,2,IF(D7719=7,1,(IF(WEEKDAY(B7719)=1,2,IF(WEEKDAY(B7719)=7,1,0))))))</f>
        <v>3</v>
      </c>
      <c r="U7719" s="781">
        <f>VLOOKUP(C7719,METADATA!$A$5:$H$29,IF(E7719="HI",2,IF(E7719="LO",6,10))+IF(S7719=1,2,IF(D7719=7,1,(IF(WEEKDAY(B7719)=1,2,IF(WEEKDAY(B7719)=7,1,0))))))</f>
        <v>3</v>
      </c>
    </row>
    <row r="7720" spans="2:21" ht="13.95" customHeight="1" x14ac:dyDescent="0.25">
      <c r="B7720" s="784">
        <f t="shared" si="362"/>
        <v>45704</v>
      </c>
      <c r="C7720" s="785">
        <v>12</v>
      </c>
      <c r="D7720" s="786">
        <f>IFERROR((INDEX(METADATA!$T$2:$T$20,MATCH(B7720,METADATA!$S$2:$S$20,0))),0)</f>
        <v>0</v>
      </c>
      <c r="E7720" s="785" t="str">
        <f t="shared" si="360"/>
        <v>LO</v>
      </c>
      <c r="F7720" s="786">
        <f>VLOOKUP(C7720,METADATA!$A$5:$H$29,IF(E7720="HI",2,IF(E7720="LO",6,10))+IF(D7720=1,2,IF(D7720=7,1,(IF(WEEKDAY(B7720)=1,2,IF(WEEKDAY(B7720)=7,1,0))))))</f>
        <v>3</v>
      </c>
      <c r="G7720" s="786">
        <f>VLOOKUP(C7720,METADATA!$J$5:$Q$29,IF(E7720="HI",2,IF(E7720="LO",6,10))+IF(D7720=1,2,IF(D7720=7,1,(IF(WEEKDAY(B7720)=1,2,IF(WEEKDAY(B7720)=7,1,0))))))</f>
        <v>3</v>
      </c>
      <c r="H7720" s="787">
        <v>12012.75</v>
      </c>
      <c r="I7720" s="788">
        <v>9769.0748901367188</v>
      </c>
      <c r="K7720" s="795">
        <v>909.3125</v>
      </c>
      <c r="M7720" s="798">
        <f t="shared" si="361"/>
        <v>15483.571512141498</v>
      </c>
      <c r="N7720" s="303"/>
      <c r="S7720" s="786">
        <v>0</v>
      </c>
      <c r="T7720" s="781">
        <f>VLOOKUP(C7720,METADATA!$J$5:$Q$29,IF(E7720="HI",2,IF(E7720="LO",6,10))+IF(S7720=1,2,IF(D7720=7,1,(IF(WEEKDAY(B7720)=1,2,IF(WEEKDAY(B7720)=7,1,0))))))</f>
        <v>3</v>
      </c>
      <c r="U7720" s="781">
        <f>VLOOKUP(C7720,METADATA!$A$5:$H$29,IF(E7720="HI",2,IF(E7720="LO",6,10))+IF(S7720=1,2,IF(D7720=7,1,(IF(WEEKDAY(B7720)=1,2,IF(WEEKDAY(B7720)=7,1,0))))))</f>
        <v>3</v>
      </c>
    </row>
    <row r="7721" spans="2:21" ht="13.95" customHeight="1" x14ac:dyDescent="0.25">
      <c r="B7721" s="784">
        <f t="shared" si="362"/>
        <v>45704</v>
      </c>
      <c r="C7721" s="785">
        <v>13</v>
      </c>
      <c r="D7721" s="786">
        <f>IFERROR((INDEX(METADATA!$T$2:$T$20,MATCH(B7721,METADATA!$S$2:$S$20,0))),0)</f>
        <v>0</v>
      </c>
      <c r="E7721" s="785" t="str">
        <f t="shared" si="360"/>
        <v>LO</v>
      </c>
      <c r="F7721" s="786">
        <f>VLOOKUP(C7721,METADATA!$A$5:$H$29,IF(E7721="HI",2,IF(E7721="LO",6,10))+IF(D7721=1,2,IF(D7721=7,1,(IF(WEEKDAY(B7721)=1,2,IF(WEEKDAY(B7721)=7,1,0))))))</f>
        <v>3</v>
      </c>
      <c r="G7721" s="786">
        <f>VLOOKUP(C7721,METADATA!$J$5:$Q$29,IF(E7721="HI",2,IF(E7721="LO",6,10))+IF(D7721=1,2,IF(D7721=7,1,(IF(WEEKDAY(B7721)=1,2,IF(WEEKDAY(B7721)=7,1,0))))))</f>
        <v>3</v>
      </c>
      <c r="H7721" s="787">
        <v>11543</v>
      </c>
      <c r="I7721" s="788">
        <v>9613.52490234375</v>
      </c>
      <c r="K7721" s="795">
        <v>905.6</v>
      </c>
      <c r="M7721" s="798">
        <f t="shared" si="361"/>
        <v>15022.007523895845</v>
      </c>
      <c r="N7721" s="303"/>
      <c r="S7721" s="786">
        <v>0</v>
      </c>
      <c r="T7721" s="781">
        <f>VLOOKUP(C7721,METADATA!$J$5:$Q$29,IF(E7721="HI",2,IF(E7721="LO",6,10))+IF(S7721=1,2,IF(D7721=7,1,(IF(WEEKDAY(B7721)=1,2,IF(WEEKDAY(B7721)=7,1,0))))))</f>
        <v>3</v>
      </c>
      <c r="U7721" s="781">
        <f>VLOOKUP(C7721,METADATA!$A$5:$H$29,IF(E7721="HI",2,IF(E7721="LO",6,10))+IF(S7721=1,2,IF(D7721=7,1,(IF(WEEKDAY(B7721)=1,2,IF(WEEKDAY(B7721)=7,1,0))))))</f>
        <v>3</v>
      </c>
    </row>
    <row r="7722" spans="2:21" ht="13.95" customHeight="1" x14ac:dyDescent="0.25">
      <c r="B7722" s="784">
        <f t="shared" si="362"/>
        <v>45704</v>
      </c>
      <c r="C7722" s="785">
        <v>14</v>
      </c>
      <c r="D7722" s="786">
        <f>IFERROR((INDEX(METADATA!$T$2:$T$20,MATCH(B7722,METADATA!$S$2:$S$20,0))),0)</f>
        <v>0</v>
      </c>
      <c r="E7722" s="785" t="str">
        <f t="shared" si="360"/>
        <v>LO</v>
      </c>
      <c r="F7722" s="786">
        <f>VLOOKUP(C7722,METADATA!$A$5:$H$29,IF(E7722="HI",2,IF(E7722="LO",6,10))+IF(D7722=1,2,IF(D7722=7,1,(IF(WEEKDAY(B7722)=1,2,IF(WEEKDAY(B7722)=7,1,0))))))</f>
        <v>3</v>
      </c>
      <c r="G7722" s="786">
        <f>VLOOKUP(C7722,METADATA!$J$5:$Q$29,IF(E7722="HI",2,IF(E7722="LO",6,10))+IF(D7722=1,2,IF(D7722=7,1,(IF(WEEKDAY(B7722)=1,2,IF(WEEKDAY(B7722)=7,1,0))))))</f>
        <v>3</v>
      </c>
      <c r="H7722" s="787">
        <v>10955</v>
      </c>
      <c r="I7722" s="788">
        <v>9774.900146484375</v>
      </c>
      <c r="K7722" s="795">
        <v>913.98749999999995</v>
      </c>
      <c r="M7722" s="798">
        <f t="shared" si="361"/>
        <v>14681.985488132736</v>
      </c>
      <c r="N7722" s="303"/>
      <c r="S7722" s="786">
        <v>0</v>
      </c>
      <c r="T7722" s="781">
        <f>VLOOKUP(C7722,METADATA!$J$5:$Q$29,IF(E7722="HI",2,IF(E7722="LO",6,10))+IF(S7722=1,2,IF(D7722=7,1,(IF(WEEKDAY(B7722)=1,2,IF(WEEKDAY(B7722)=7,1,0))))))</f>
        <v>3</v>
      </c>
      <c r="U7722" s="781">
        <f>VLOOKUP(C7722,METADATA!$A$5:$H$29,IF(E7722="HI",2,IF(E7722="LO",6,10))+IF(S7722=1,2,IF(D7722=7,1,(IF(WEEKDAY(B7722)=1,2,IF(WEEKDAY(B7722)=7,1,0))))))</f>
        <v>3</v>
      </c>
    </row>
    <row r="7723" spans="2:21" ht="13.95" customHeight="1" x14ac:dyDescent="0.25">
      <c r="B7723" s="784">
        <f t="shared" si="362"/>
        <v>45704</v>
      </c>
      <c r="C7723" s="785">
        <v>15</v>
      </c>
      <c r="D7723" s="786">
        <f>IFERROR((INDEX(METADATA!$T$2:$T$20,MATCH(B7723,METADATA!$S$2:$S$20,0))),0)</f>
        <v>0</v>
      </c>
      <c r="E7723" s="785" t="str">
        <f t="shared" si="360"/>
        <v>LO</v>
      </c>
      <c r="F7723" s="786">
        <f>VLOOKUP(C7723,METADATA!$A$5:$H$29,IF(E7723="HI",2,IF(E7723="LO",6,10))+IF(D7723=1,2,IF(D7723=7,1,(IF(WEEKDAY(B7723)=1,2,IF(WEEKDAY(B7723)=7,1,0))))))</f>
        <v>3</v>
      </c>
      <c r="G7723" s="786">
        <f>VLOOKUP(C7723,METADATA!$J$5:$Q$29,IF(E7723="HI",2,IF(E7723="LO",6,10))+IF(D7723=1,2,IF(D7723=7,1,(IF(WEEKDAY(B7723)=1,2,IF(WEEKDAY(B7723)=7,1,0))))))</f>
        <v>3</v>
      </c>
      <c r="H7723" s="787">
        <v>10852.5</v>
      </c>
      <c r="I7723" s="788">
        <v>9638.6749877929688</v>
      </c>
      <c r="K7723" s="795">
        <v>902.26250000000005</v>
      </c>
      <c r="M7723" s="798">
        <f t="shared" si="361"/>
        <v>14514.847976134844</v>
      </c>
      <c r="N7723" s="303"/>
      <c r="S7723" s="786">
        <v>0</v>
      </c>
      <c r="T7723" s="781">
        <f>VLOOKUP(C7723,METADATA!$J$5:$Q$29,IF(E7723="HI",2,IF(E7723="LO",6,10))+IF(S7723=1,2,IF(D7723=7,1,(IF(WEEKDAY(B7723)=1,2,IF(WEEKDAY(B7723)=7,1,0))))))</f>
        <v>3</v>
      </c>
      <c r="U7723" s="781">
        <f>VLOOKUP(C7723,METADATA!$A$5:$H$29,IF(E7723="HI",2,IF(E7723="LO",6,10))+IF(S7723=1,2,IF(D7723=7,1,(IF(WEEKDAY(B7723)=1,2,IF(WEEKDAY(B7723)=7,1,0))))))</f>
        <v>3</v>
      </c>
    </row>
    <row r="7724" spans="2:21" ht="13.95" customHeight="1" x14ac:dyDescent="0.25">
      <c r="B7724" s="784">
        <f t="shared" si="362"/>
        <v>45704</v>
      </c>
      <c r="C7724" s="785">
        <v>16</v>
      </c>
      <c r="D7724" s="786">
        <f>IFERROR((INDEX(METADATA!$T$2:$T$20,MATCH(B7724,METADATA!$S$2:$S$20,0))),0)</f>
        <v>0</v>
      </c>
      <c r="E7724" s="785" t="str">
        <f t="shared" si="360"/>
        <v>LO</v>
      </c>
      <c r="F7724" s="786">
        <f>VLOOKUP(C7724,METADATA!$A$5:$H$29,IF(E7724="HI",2,IF(E7724="LO",6,10))+IF(D7724=1,2,IF(D7724=7,1,(IF(WEEKDAY(B7724)=1,2,IF(WEEKDAY(B7724)=7,1,0))))))</f>
        <v>3</v>
      </c>
      <c r="G7724" s="786">
        <f>VLOOKUP(C7724,METADATA!$J$5:$Q$29,IF(E7724="HI",2,IF(E7724="LO",6,10))+IF(D7724=1,2,IF(D7724=7,1,(IF(WEEKDAY(B7724)=1,2,IF(WEEKDAY(B7724)=7,1,0))))))</f>
        <v>3</v>
      </c>
      <c r="H7724" s="787">
        <v>11286.75</v>
      </c>
      <c r="I7724" s="788">
        <v>9462.27490234375</v>
      </c>
      <c r="K7724" s="795">
        <v>933.76250000000005</v>
      </c>
      <c r="M7724" s="798">
        <f t="shared" si="361"/>
        <v>14728.386601730157</v>
      </c>
      <c r="N7724" s="303"/>
      <c r="S7724" s="786">
        <v>0</v>
      </c>
      <c r="T7724" s="781">
        <f>VLOOKUP(C7724,METADATA!$J$5:$Q$29,IF(E7724="HI",2,IF(E7724="LO",6,10))+IF(S7724=1,2,IF(D7724=7,1,(IF(WEEKDAY(B7724)=1,2,IF(WEEKDAY(B7724)=7,1,0))))))</f>
        <v>3</v>
      </c>
      <c r="U7724" s="781">
        <f>VLOOKUP(C7724,METADATA!$A$5:$H$29,IF(E7724="HI",2,IF(E7724="LO",6,10))+IF(S7724=1,2,IF(D7724=7,1,(IF(WEEKDAY(B7724)=1,2,IF(WEEKDAY(B7724)=7,1,0))))))</f>
        <v>3</v>
      </c>
    </row>
    <row r="7725" spans="2:21" ht="13.95" customHeight="1" x14ac:dyDescent="0.25">
      <c r="B7725" s="784">
        <f t="shared" si="362"/>
        <v>45704</v>
      </c>
      <c r="C7725" s="785">
        <v>17</v>
      </c>
      <c r="D7725" s="786">
        <f>IFERROR((INDEX(METADATA!$T$2:$T$20,MATCH(B7725,METADATA!$S$2:$S$20,0))),0)</f>
        <v>0</v>
      </c>
      <c r="E7725" s="785" t="str">
        <f t="shared" si="360"/>
        <v>LO</v>
      </c>
      <c r="F7725" s="786">
        <f>VLOOKUP(C7725,METADATA!$A$5:$H$29,IF(E7725="HI",2,IF(E7725="LO",6,10))+IF(D7725=1,2,IF(D7725=7,1,(IF(WEEKDAY(B7725)=1,2,IF(WEEKDAY(B7725)=7,1,0))))))</f>
        <v>3</v>
      </c>
      <c r="G7725" s="786">
        <f>VLOOKUP(C7725,METADATA!$J$5:$Q$29,IF(E7725="HI",2,IF(E7725="LO",6,10))+IF(D7725=1,2,IF(D7725=7,1,(IF(WEEKDAY(B7725)=1,2,IF(WEEKDAY(B7725)=7,1,0))))))</f>
        <v>3</v>
      </c>
      <c r="H7725" s="787">
        <v>12733.25</v>
      </c>
      <c r="I7725" s="788">
        <v>9547.9750366210938</v>
      </c>
      <c r="K7725" s="795">
        <v>0</v>
      </c>
      <c r="M7725" s="798">
        <f t="shared" si="361"/>
        <v>15915.385099407415</v>
      </c>
      <c r="N7725" s="303"/>
      <c r="S7725" s="786">
        <v>0</v>
      </c>
      <c r="T7725" s="781">
        <f>VLOOKUP(C7725,METADATA!$J$5:$Q$29,IF(E7725="HI",2,IF(E7725="LO",6,10))+IF(S7725=1,2,IF(D7725=7,1,(IF(WEEKDAY(B7725)=1,2,IF(WEEKDAY(B7725)=7,1,0))))))</f>
        <v>3</v>
      </c>
      <c r="U7725" s="781">
        <f>VLOOKUP(C7725,METADATA!$A$5:$H$29,IF(E7725="HI",2,IF(E7725="LO",6,10))+IF(S7725=1,2,IF(D7725=7,1,(IF(WEEKDAY(B7725)=1,2,IF(WEEKDAY(B7725)=7,1,0))))))</f>
        <v>3</v>
      </c>
    </row>
    <row r="7726" spans="2:21" ht="13.95" customHeight="1" x14ac:dyDescent="0.25">
      <c r="B7726" s="784">
        <f t="shared" si="362"/>
        <v>45704</v>
      </c>
      <c r="C7726" s="785">
        <v>18</v>
      </c>
      <c r="D7726" s="786">
        <f>IFERROR((INDEX(METADATA!$T$2:$T$20,MATCH(B7726,METADATA!$S$2:$S$20,0))),0)</f>
        <v>0</v>
      </c>
      <c r="E7726" s="785" t="str">
        <f t="shared" si="360"/>
        <v>LO</v>
      </c>
      <c r="F7726" s="786">
        <f>VLOOKUP(C7726,METADATA!$A$5:$H$29,IF(E7726="HI",2,IF(E7726="LO",6,10))+IF(D7726=1,2,IF(D7726=7,1,(IF(WEEKDAY(B7726)=1,2,IF(WEEKDAY(B7726)=7,1,0))))))</f>
        <v>2</v>
      </c>
      <c r="G7726" s="786">
        <f>VLOOKUP(C7726,METADATA!$J$5:$Q$29,IF(E7726="HI",2,IF(E7726="LO",6,10))+IF(D7726=1,2,IF(D7726=7,1,(IF(WEEKDAY(B7726)=1,2,IF(WEEKDAY(B7726)=7,1,0))))))</f>
        <v>3</v>
      </c>
      <c r="H7726" s="787">
        <v>13415.75</v>
      </c>
      <c r="I7726" s="788">
        <v>9520.10009765625</v>
      </c>
      <c r="K7726" s="795">
        <v>0</v>
      </c>
      <c r="M7726" s="798">
        <f t="shared" si="361"/>
        <v>16450.369416274352</v>
      </c>
      <c r="N7726" s="303"/>
      <c r="S7726" s="786">
        <v>0</v>
      </c>
      <c r="T7726" s="781">
        <f>VLOOKUP(C7726,METADATA!$J$5:$Q$29,IF(E7726="HI",2,IF(E7726="LO",6,10))+IF(S7726=1,2,IF(D7726=7,1,(IF(WEEKDAY(B7726)=1,2,IF(WEEKDAY(B7726)=7,1,0))))))</f>
        <v>3</v>
      </c>
      <c r="U7726" s="781">
        <f>VLOOKUP(C7726,METADATA!$A$5:$H$29,IF(E7726="HI",2,IF(E7726="LO",6,10))+IF(S7726=1,2,IF(D7726=7,1,(IF(WEEKDAY(B7726)=1,2,IF(WEEKDAY(B7726)=7,1,0))))))</f>
        <v>2</v>
      </c>
    </row>
    <row r="7727" spans="2:21" ht="13.95" customHeight="1" x14ac:dyDescent="0.25">
      <c r="B7727" s="784">
        <f t="shared" si="362"/>
        <v>45704</v>
      </c>
      <c r="C7727" s="785">
        <v>19</v>
      </c>
      <c r="D7727" s="786">
        <f>IFERROR((INDEX(METADATA!$T$2:$T$20,MATCH(B7727,METADATA!$S$2:$S$20,0))),0)</f>
        <v>0</v>
      </c>
      <c r="E7727" s="785" t="str">
        <f t="shared" si="360"/>
        <v>LO</v>
      </c>
      <c r="F7727" s="786">
        <f>VLOOKUP(C7727,METADATA!$A$5:$H$29,IF(E7727="HI",2,IF(E7727="LO",6,10))+IF(D7727=1,2,IF(D7727=7,1,(IF(WEEKDAY(B7727)=1,2,IF(WEEKDAY(B7727)=7,1,0))))))</f>
        <v>2</v>
      </c>
      <c r="G7727" s="786">
        <f>VLOOKUP(C7727,METADATA!$J$5:$Q$29,IF(E7727="HI",2,IF(E7727="LO",6,10))+IF(D7727=1,2,IF(D7727=7,1,(IF(WEEKDAY(B7727)=1,2,IF(WEEKDAY(B7727)=7,1,0))))))</f>
        <v>3</v>
      </c>
      <c r="H7727" s="787">
        <v>12244.25</v>
      </c>
      <c r="I7727" s="788">
        <v>9528.675048828125</v>
      </c>
      <c r="K7727" s="795">
        <v>0</v>
      </c>
      <c r="M7727" s="798">
        <f t="shared" si="361"/>
        <v>15515.067072000033</v>
      </c>
      <c r="N7727" s="303"/>
      <c r="S7727" s="786">
        <v>0</v>
      </c>
      <c r="T7727" s="781">
        <f>VLOOKUP(C7727,METADATA!$J$5:$Q$29,IF(E7727="HI",2,IF(E7727="LO",6,10))+IF(S7727=1,2,IF(D7727=7,1,(IF(WEEKDAY(B7727)=1,2,IF(WEEKDAY(B7727)=7,1,0))))))</f>
        <v>3</v>
      </c>
      <c r="U7727" s="781">
        <f>VLOOKUP(C7727,METADATA!$A$5:$H$29,IF(E7727="HI",2,IF(E7727="LO",6,10))+IF(S7727=1,2,IF(D7727=7,1,(IF(WEEKDAY(B7727)=1,2,IF(WEEKDAY(B7727)=7,1,0))))))</f>
        <v>2</v>
      </c>
    </row>
    <row r="7728" spans="2:21" ht="13.95" customHeight="1" x14ac:dyDescent="0.25">
      <c r="B7728" s="784">
        <f t="shared" si="362"/>
        <v>45704</v>
      </c>
      <c r="C7728" s="785">
        <v>20</v>
      </c>
      <c r="D7728" s="786">
        <f>IFERROR((INDEX(METADATA!$T$2:$T$20,MATCH(B7728,METADATA!$S$2:$S$20,0))),0)</f>
        <v>0</v>
      </c>
      <c r="E7728" s="785" t="str">
        <f t="shared" si="360"/>
        <v>LO</v>
      </c>
      <c r="F7728" s="786">
        <f>VLOOKUP(C7728,METADATA!$A$5:$H$29,IF(E7728="HI",2,IF(E7728="LO",6,10))+IF(D7728=1,2,IF(D7728=7,1,(IF(WEEKDAY(B7728)=1,2,IF(WEEKDAY(B7728)=7,1,0))))))</f>
        <v>3</v>
      </c>
      <c r="G7728" s="786">
        <f>VLOOKUP(C7728,METADATA!$J$5:$Q$29,IF(E7728="HI",2,IF(E7728="LO",6,10))+IF(D7728=1,2,IF(D7728=7,1,(IF(WEEKDAY(B7728)=1,2,IF(WEEKDAY(B7728)=7,1,0))))))</f>
        <v>3</v>
      </c>
      <c r="H7728" s="787">
        <v>10666.75</v>
      </c>
      <c r="I7728" s="788">
        <v>9485.4000244140625</v>
      </c>
      <c r="K7728" s="795">
        <v>0</v>
      </c>
      <c r="M7728" s="798">
        <f t="shared" si="361"/>
        <v>14274.185412332792</v>
      </c>
      <c r="N7728" s="303"/>
      <c r="S7728" s="786">
        <v>0</v>
      </c>
      <c r="T7728" s="781">
        <f>VLOOKUP(C7728,METADATA!$J$5:$Q$29,IF(E7728="HI",2,IF(E7728="LO",6,10))+IF(S7728=1,2,IF(D7728=7,1,(IF(WEEKDAY(B7728)=1,2,IF(WEEKDAY(B7728)=7,1,0))))))</f>
        <v>3</v>
      </c>
      <c r="U7728" s="781">
        <f>VLOOKUP(C7728,METADATA!$A$5:$H$29,IF(E7728="HI",2,IF(E7728="LO",6,10))+IF(S7728=1,2,IF(D7728=7,1,(IF(WEEKDAY(B7728)=1,2,IF(WEEKDAY(B7728)=7,1,0))))))</f>
        <v>3</v>
      </c>
    </row>
    <row r="7729" spans="2:21" ht="13.95" customHeight="1" x14ac:dyDescent="0.25">
      <c r="B7729" s="784">
        <f t="shared" si="362"/>
        <v>45704</v>
      </c>
      <c r="C7729" s="785">
        <v>21</v>
      </c>
      <c r="D7729" s="786">
        <f>IFERROR((INDEX(METADATA!$T$2:$T$20,MATCH(B7729,METADATA!$S$2:$S$20,0))),0)</f>
        <v>0</v>
      </c>
      <c r="E7729" s="785" t="str">
        <f t="shared" si="360"/>
        <v>LO</v>
      </c>
      <c r="F7729" s="786">
        <f>VLOOKUP(C7729,METADATA!$A$5:$H$29,IF(E7729="HI",2,IF(E7729="LO",6,10))+IF(D7729=1,2,IF(D7729=7,1,(IF(WEEKDAY(B7729)=1,2,IF(WEEKDAY(B7729)=7,1,0))))))</f>
        <v>3</v>
      </c>
      <c r="G7729" s="786">
        <f>VLOOKUP(C7729,METADATA!$J$5:$Q$29,IF(E7729="HI",2,IF(E7729="LO",6,10))+IF(D7729=1,2,IF(D7729=7,1,(IF(WEEKDAY(B7729)=1,2,IF(WEEKDAY(B7729)=7,1,0))))))</f>
        <v>3</v>
      </c>
      <c r="H7729" s="787">
        <v>9605.75</v>
      </c>
      <c r="I7729" s="788">
        <v>9572.6000366210938</v>
      </c>
      <c r="K7729" s="795">
        <v>0</v>
      </c>
      <c r="M7729" s="798">
        <f t="shared" si="361"/>
        <v>13561.161621469533</v>
      </c>
      <c r="N7729" s="303"/>
      <c r="S7729" s="786">
        <v>0</v>
      </c>
      <c r="T7729" s="781">
        <f>VLOOKUP(C7729,METADATA!$J$5:$Q$29,IF(E7729="HI",2,IF(E7729="LO",6,10))+IF(S7729=1,2,IF(D7729=7,1,(IF(WEEKDAY(B7729)=1,2,IF(WEEKDAY(B7729)=7,1,0))))))</f>
        <v>3</v>
      </c>
      <c r="U7729" s="781">
        <f>VLOOKUP(C7729,METADATA!$A$5:$H$29,IF(E7729="HI",2,IF(E7729="LO",6,10))+IF(S7729=1,2,IF(D7729=7,1,(IF(WEEKDAY(B7729)=1,2,IF(WEEKDAY(B7729)=7,1,0))))))</f>
        <v>3</v>
      </c>
    </row>
    <row r="7730" spans="2:21" ht="13.95" customHeight="1" x14ac:dyDescent="0.25">
      <c r="B7730" s="784">
        <f t="shared" si="362"/>
        <v>45704</v>
      </c>
      <c r="C7730" s="785">
        <v>22</v>
      </c>
      <c r="D7730" s="786">
        <f>IFERROR((INDEX(METADATA!$T$2:$T$20,MATCH(B7730,METADATA!$S$2:$S$20,0))),0)</f>
        <v>0</v>
      </c>
      <c r="E7730" s="785" t="str">
        <f t="shared" si="360"/>
        <v>LO</v>
      </c>
      <c r="F7730" s="786">
        <f>VLOOKUP(C7730,METADATA!$A$5:$H$29,IF(E7730="HI",2,IF(E7730="LO",6,10))+IF(D7730=1,2,IF(D7730=7,1,(IF(WEEKDAY(B7730)=1,2,IF(WEEKDAY(B7730)=7,1,0))))))</f>
        <v>3</v>
      </c>
      <c r="G7730" s="786">
        <f>VLOOKUP(C7730,METADATA!$J$5:$Q$29,IF(E7730="HI",2,IF(E7730="LO",6,10))+IF(D7730=1,2,IF(D7730=7,1,(IF(WEEKDAY(B7730)=1,2,IF(WEEKDAY(B7730)=7,1,0))))))</f>
        <v>3</v>
      </c>
      <c r="H7730" s="787">
        <v>8743.5</v>
      </c>
      <c r="I7730" s="788">
        <v>9552.2250366210938</v>
      </c>
      <c r="K7730" s="795">
        <v>0</v>
      </c>
      <c r="M7730" s="798">
        <f t="shared" si="361"/>
        <v>12949.663910706364</v>
      </c>
      <c r="N7730" s="303"/>
      <c r="S7730" s="786">
        <v>0</v>
      </c>
      <c r="T7730" s="781">
        <f>VLOOKUP(C7730,METADATA!$J$5:$Q$29,IF(E7730="HI",2,IF(E7730="LO",6,10))+IF(S7730=1,2,IF(D7730=7,1,(IF(WEEKDAY(B7730)=1,2,IF(WEEKDAY(B7730)=7,1,0))))))</f>
        <v>3</v>
      </c>
      <c r="U7730" s="781">
        <f>VLOOKUP(C7730,METADATA!$A$5:$H$29,IF(E7730="HI",2,IF(E7730="LO",6,10))+IF(S7730=1,2,IF(D7730=7,1,(IF(WEEKDAY(B7730)=1,2,IF(WEEKDAY(B7730)=7,1,0))))))</f>
        <v>3</v>
      </c>
    </row>
    <row r="7731" spans="2:21" ht="13.95" customHeight="1" x14ac:dyDescent="0.25">
      <c r="B7731" s="784">
        <f t="shared" si="362"/>
        <v>45704</v>
      </c>
      <c r="C7731" s="785">
        <v>23</v>
      </c>
      <c r="D7731" s="786">
        <f>IFERROR((INDEX(METADATA!$T$2:$T$20,MATCH(B7731,METADATA!$S$2:$S$20,0))),0)</f>
        <v>0</v>
      </c>
      <c r="E7731" s="785" t="str">
        <f t="shared" si="360"/>
        <v>LO</v>
      </c>
      <c r="F7731" s="786">
        <f>VLOOKUP(C7731,METADATA!$A$5:$H$29,IF(E7731="HI",2,IF(E7731="LO",6,10))+IF(D7731=1,2,IF(D7731=7,1,(IF(WEEKDAY(B7731)=1,2,IF(WEEKDAY(B7731)=7,1,0))))))</f>
        <v>3</v>
      </c>
      <c r="G7731" s="786">
        <f>VLOOKUP(C7731,METADATA!$J$5:$Q$29,IF(E7731="HI",2,IF(E7731="LO",6,10))+IF(D7731=1,2,IF(D7731=7,1,(IF(WEEKDAY(B7731)=1,2,IF(WEEKDAY(B7731)=7,1,0))))))</f>
        <v>3</v>
      </c>
      <c r="H7731" s="787">
        <v>7842.5</v>
      </c>
      <c r="I7731" s="788">
        <v>9552.8248901367188</v>
      </c>
      <c r="K7731" s="795">
        <v>0</v>
      </c>
      <c r="M7731" s="798">
        <f t="shared" si="361"/>
        <v>12359.663006393646</v>
      </c>
      <c r="N7731" s="303"/>
      <c r="S7731" s="786">
        <v>0</v>
      </c>
      <c r="T7731" s="781">
        <f>VLOOKUP(C7731,METADATA!$J$5:$Q$29,IF(E7731="HI",2,IF(E7731="LO",6,10))+IF(S7731=1,2,IF(D7731=7,1,(IF(WEEKDAY(B7731)=1,2,IF(WEEKDAY(B7731)=7,1,0))))))</f>
        <v>3</v>
      </c>
      <c r="U7731" s="781">
        <f>VLOOKUP(C7731,METADATA!$A$5:$H$29,IF(E7731="HI",2,IF(E7731="LO",6,10))+IF(S7731=1,2,IF(D7731=7,1,(IF(WEEKDAY(B7731)=1,2,IF(WEEKDAY(B7731)=7,1,0))))))</f>
        <v>3</v>
      </c>
    </row>
    <row r="7732" spans="2:21" ht="13.95" customHeight="1" x14ac:dyDescent="0.25">
      <c r="B7732" s="784">
        <f t="shared" si="362"/>
        <v>45705</v>
      </c>
      <c r="C7732" s="785">
        <v>0</v>
      </c>
      <c r="D7732" s="786">
        <f>IFERROR((INDEX(METADATA!$T$2:$T$20,MATCH(B7732,METADATA!$S$2:$S$20,0))),0)</f>
        <v>0</v>
      </c>
      <c r="E7732" s="785" t="str">
        <f t="shared" si="360"/>
        <v>LO</v>
      </c>
      <c r="F7732" s="786">
        <f>VLOOKUP(C7732,METADATA!$A$5:$H$29,IF(E7732="HI",2,IF(E7732="LO",6,10))+IF(D7732=1,2,IF(D7732=7,1,(IF(WEEKDAY(B7732)=1,2,IF(WEEKDAY(B7732)=7,1,0))))))</f>
        <v>3</v>
      </c>
      <c r="G7732" s="786">
        <f>VLOOKUP(C7732,METADATA!$J$5:$Q$29,IF(E7732="HI",2,IF(E7732="LO",6,10))+IF(D7732=1,2,IF(D7732=7,1,(IF(WEEKDAY(B7732)=1,2,IF(WEEKDAY(B7732)=7,1,0))))))</f>
        <v>3</v>
      </c>
      <c r="H7732" s="787">
        <v>7380</v>
      </c>
      <c r="I7732" s="788">
        <v>9290.9249877929688</v>
      </c>
      <c r="K7732" s="795">
        <v>0</v>
      </c>
      <c r="M7732" s="798">
        <f t="shared" si="361"/>
        <v>11865.314455537862</v>
      </c>
      <c r="N7732" s="303"/>
      <c r="S7732" s="786">
        <v>0</v>
      </c>
      <c r="T7732" s="781">
        <f>VLOOKUP(C7732,METADATA!$J$5:$Q$29,IF(E7732="HI",2,IF(E7732="LO",6,10))+IF(S7732=1,2,IF(D7732=7,1,(IF(WEEKDAY(B7732)=1,2,IF(WEEKDAY(B7732)=7,1,0))))))</f>
        <v>3</v>
      </c>
      <c r="U7732" s="781">
        <f>VLOOKUP(C7732,METADATA!$A$5:$H$29,IF(E7732="HI",2,IF(E7732="LO",6,10))+IF(S7732=1,2,IF(D7732=7,1,(IF(WEEKDAY(B7732)=1,2,IF(WEEKDAY(B7732)=7,1,0))))))</f>
        <v>3</v>
      </c>
    </row>
    <row r="7733" spans="2:21" ht="13.95" customHeight="1" x14ac:dyDescent="0.25">
      <c r="B7733" s="784">
        <f t="shared" si="362"/>
        <v>45705</v>
      </c>
      <c r="C7733" s="785">
        <v>1</v>
      </c>
      <c r="D7733" s="786">
        <f>IFERROR((INDEX(METADATA!$T$2:$T$20,MATCH(B7733,METADATA!$S$2:$S$20,0))),0)</f>
        <v>0</v>
      </c>
      <c r="E7733" s="785" t="str">
        <f t="shared" si="360"/>
        <v>LO</v>
      </c>
      <c r="F7733" s="786">
        <f>VLOOKUP(C7733,METADATA!$A$5:$H$29,IF(E7733="HI",2,IF(E7733="LO",6,10))+IF(D7733=1,2,IF(D7733=7,1,(IF(WEEKDAY(B7733)=1,2,IF(WEEKDAY(B7733)=7,1,0))))))</f>
        <v>3</v>
      </c>
      <c r="G7733" s="786">
        <f>VLOOKUP(C7733,METADATA!$J$5:$Q$29,IF(E7733="HI",2,IF(E7733="LO",6,10))+IF(D7733=1,2,IF(D7733=7,1,(IF(WEEKDAY(B7733)=1,2,IF(WEEKDAY(B7733)=7,1,0))))))</f>
        <v>3</v>
      </c>
      <c r="H7733" s="787">
        <v>7040.25</v>
      </c>
      <c r="I7733" s="788">
        <v>9294.3875122070313</v>
      </c>
      <c r="K7733" s="795">
        <v>0</v>
      </c>
      <c r="M7733" s="798">
        <f t="shared" si="361"/>
        <v>11659.792420518042</v>
      </c>
      <c r="N7733" s="303"/>
      <c r="S7733" s="786">
        <v>0</v>
      </c>
      <c r="T7733" s="781">
        <f>VLOOKUP(C7733,METADATA!$J$5:$Q$29,IF(E7733="HI",2,IF(E7733="LO",6,10))+IF(S7733=1,2,IF(D7733=7,1,(IF(WEEKDAY(B7733)=1,2,IF(WEEKDAY(B7733)=7,1,0))))))</f>
        <v>3</v>
      </c>
      <c r="U7733" s="781">
        <f>VLOOKUP(C7733,METADATA!$A$5:$H$29,IF(E7733="HI",2,IF(E7733="LO",6,10))+IF(S7733=1,2,IF(D7733=7,1,(IF(WEEKDAY(B7733)=1,2,IF(WEEKDAY(B7733)=7,1,0))))))</f>
        <v>3</v>
      </c>
    </row>
    <row r="7734" spans="2:21" ht="13.95" customHeight="1" x14ac:dyDescent="0.25">
      <c r="B7734" s="784">
        <f t="shared" si="362"/>
        <v>45705</v>
      </c>
      <c r="C7734" s="785">
        <v>2</v>
      </c>
      <c r="D7734" s="786">
        <f>IFERROR((INDEX(METADATA!$T$2:$T$20,MATCH(B7734,METADATA!$S$2:$S$20,0))),0)</f>
        <v>0</v>
      </c>
      <c r="E7734" s="785" t="str">
        <f t="shared" si="360"/>
        <v>LO</v>
      </c>
      <c r="F7734" s="786">
        <f>VLOOKUP(C7734,METADATA!$A$5:$H$29,IF(E7734="HI",2,IF(E7734="LO",6,10))+IF(D7734=1,2,IF(D7734=7,1,(IF(WEEKDAY(B7734)=1,2,IF(WEEKDAY(B7734)=7,1,0))))))</f>
        <v>3</v>
      </c>
      <c r="G7734" s="786">
        <f>VLOOKUP(C7734,METADATA!$J$5:$Q$29,IF(E7734="HI",2,IF(E7734="LO",6,10))+IF(D7734=1,2,IF(D7734=7,1,(IF(WEEKDAY(B7734)=1,2,IF(WEEKDAY(B7734)=7,1,0))))))</f>
        <v>3</v>
      </c>
      <c r="H7734" s="787">
        <v>6990</v>
      </c>
      <c r="I7734" s="788">
        <v>9248.5</v>
      </c>
      <c r="K7734" s="795">
        <v>0</v>
      </c>
      <c r="M7734" s="798">
        <f t="shared" si="361"/>
        <v>11592.879377014151</v>
      </c>
      <c r="N7734" s="303"/>
      <c r="S7734" s="786">
        <v>0</v>
      </c>
      <c r="T7734" s="781">
        <f>VLOOKUP(C7734,METADATA!$J$5:$Q$29,IF(E7734="HI",2,IF(E7734="LO",6,10))+IF(S7734=1,2,IF(D7734=7,1,(IF(WEEKDAY(B7734)=1,2,IF(WEEKDAY(B7734)=7,1,0))))))</f>
        <v>3</v>
      </c>
      <c r="U7734" s="781">
        <f>VLOOKUP(C7734,METADATA!$A$5:$H$29,IF(E7734="HI",2,IF(E7734="LO",6,10))+IF(S7734=1,2,IF(D7734=7,1,(IF(WEEKDAY(B7734)=1,2,IF(WEEKDAY(B7734)=7,1,0))))))</f>
        <v>3</v>
      </c>
    </row>
    <row r="7735" spans="2:21" ht="13.95" customHeight="1" x14ac:dyDescent="0.25">
      <c r="B7735" s="784">
        <f t="shared" si="362"/>
        <v>45705</v>
      </c>
      <c r="C7735" s="785">
        <v>3</v>
      </c>
      <c r="D7735" s="786">
        <f>IFERROR((INDEX(METADATA!$T$2:$T$20,MATCH(B7735,METADATA!$S$2:$S$20,0))),0)</f>
        <v>0</v>
      </c>
      <c r="E7735" s="785" t="str">
        <f t="shared" si="360"/>
        <v>LO</v>
      </c>
      <c r="F7735" s="786">
        <f>VLOOKUP(C7735,METADATA!$A$5:$H$29,IF(E7735="HI",2,IF(E7735="LO",6,10))+IF(D7735=1,2,IF(D7735=7,1,(IF(WEEKDAY(B7735)=1,2,IF(WEEKDAY(B7735)=7,1,0))))))</f>
        <v>3</v>
      </c>
      <c r="G7735" s="786">
        <f>VLOOKUP(C7735,METADATA!$J$5:$Q$29,IF(E7735="HI",2,IF(E7735="LO",6,10))+IF(D7735=1,2,IF(D7735=7,1,(IF(WEEKDAY(B7735)=1,2,IF(WEEKDAY(B7735)=7,1,0))))))</f>
        <v>3</v>
      </c>
      <c r="H7735" s="787">
        <v>7237.5</v>
      </c>
      <c r="I7735" s="788">
        <v>9236.8499145507813</v>
      </c>
      <c r="K7735" s="795">
        <v>0</v>
      </c>
      <c r="M7735" s="798">
        <f t="shared" si="361"/>
        <v>11734.598527173257</v>
      </c>
      <c r="N7735" s="303"/>
      <c r="S7735" s="786">
        <v>0</v>
      </c>
      <c r="T7735" s="781">
        <f>VLOOKUP(C7735,METADATA!$J$5:$Q$29,IF(E7735="HI",2,IF(E7735="LO",6,10))+IF(S7735=1,2,IF(D7735=7,1,(IF(WEEKDAY(B7735)=1,2,IF(WEEKDAY(B7735)=7,1,0))))))</f>
        <v>3</v>
      </c>
      <c r="U7735" s="781">
        <f>VLOOKUP(C7735,METADATA!$A$5:$H$29,IF(E7735="HI",2,IF(E7735="LO",6,10))+IF(S7735=1,2,IF(D7735=7,1,(IF(WEEKDAY(B7735)=1,2,IF(WEEKDAY(B7735)=7,1,0))))))</f>
        <v>3</v>
      </c>
    </row>
    <row r="7736" spans="2:21" ht="13.95" customHeight="1" x14ac:dyDescent="0.25">
      <c r="B7736" s="784">
        <f t="shared" si="362"/>
        <v>45705</v>
      </c>
      <c r="C7736" s="785">
        <v>4</v>
      </c>
      <c r="D7736" s="786">
        <f>IFERROR((INDEX(METADATA!$T$2:$T$20,MATCH(B7736,METADATA!$S$2:$S$20,0))),0)</f>
        <v>0</v>
      </c>
      <c r="E7736" s="785" t="str">
        <f t="shared" si="360"/>
        <v>LO</v>
      </c>
      <c r="F7736" s="786">
        <f>VLOOKUP(C7736,METADATA!$A$5:$H$29,IF(E7736="HI",2,IF(E7736="LO",6,10))+IF(D7736=1,2,IF(D7736=7,1,(IF(WEEKDAY(B7736)=1,2,IF(WEEKDAY(B7736)=7,1,0))))))</f>
        <v>3</v>
      </c>
      <c r="G7736" s="786">
        <f>VLOOKUP(C7736,METADATA!$J$5:$Q$29,IF(E7736="HI",2,IF(E7736="LO",6,10))+IF(D7736=1,2,IF(D7736=7,1,(IF(WEEKDAY(B7736)=1,2,IF(WEEKDAY(B7736)=7,1,0))))))</f>
        <v>3</v>
      </c>
      <c r="H7736" s="787">
        <v>7607.25</v>
      </c>
      <c r="I7736" s="788">
        <v>9254.97509765625</v>
      </c>
      <c r="K7736" s="795">
        <v>870.51250000000005</v>
      </c>
      <c r="M7736" s="798">
        <f t="shared" si="361"/>
        <v>11980.184331667744</v>
      </c>
      <c r="N7736" s="303"/>
      <c r="S7736" s="786">
        <v>0</v>
      </c>
      <c r="T7736" s="781">
        <f>VLOOKUP(C7736,METADATA!$J$5:$Q$29,IF(E7736="HI",2,IF(E7736="LO",6,10))+IF(S7736=1,2,IF(D7736=7,1,(IF(WEEKDAY(B7736)=1,2,IF(WEEKDAY(B7736)=7,1,0))))))</f>
        <v>3</v>
      </c>
      <c r="U7736" s="781">
        <f>VLOOKUP(C7736,METADATA!$A$5:$H$29,IF(E7736="HI",2,IF(E7736="LO",6,10))+IF(S7736=1,2,IF(D7736=7,1,(IF(WEEKDAY(B7736)=1,2,IF(WEEKDAY(B7736)=7,1,0))))))</f>
        <v>3</v>
      </c>
    </row>
    <row r="7737" spans="2:21" ht="13.95" customHeight="1" x14ac:dyDescent="0.25">
      <c r="B7737" s="784">
        <f t="shared" si="362"/>
        <v>45705</v>
      </c>
      <c r="C7737" s="785">
        <v>5</v>
      </c>
      <c r="D7737" s="786">
        <f>IFERROR((INDEX(METADATA!$T$2:$T$20,MATCH(B7737,METADATA!$S$2:$S$20,0))),0)</f>
        <v>0</v>
      </c>
      <c r="E7737" s="785" t="str">
        <f t="shared" si="360"/>
        <v>LO</v>
      </c>
      <c r="F7737" s="786">
        <f>VLOOKUP(C7737,METADATA!$A$5:$H$29,IF(E7737="HI",2,IF(E7737="LO",6,10))+IF(D7737=1,2,IF(D7737=7,1,(IF(WEEKDAY(B7737)=1,2,IF(WEEKDAY(B7737)=7,1,0))))))</f>
        <v>3</v>
      </c>
      <c r="G7737" s="786">
        <f>VLOOKUP(C7737,METADATA!$J$5:$Q$29,IF(E7737="HI",2,IF(E7737="LO",6,10))+IF(D7737=1,2,IF(D7737=7,1,(IF(WEEKDAY(B7737)=1,2,IF(WEEKDAY(B7737)=7,1,0))))))</f>
        <v>3</v>
      </c>
      <c r="H7737" s="787">
        <v>8094.25</v>
      </c>
      <c r="I7737" s="788">
        <v>9090.4000854492188</v>
      </c>
      <c r="K7737" s="795">
        <v>865.8125</v>
      </c>
      <c r="M7737" s="798">
        <f t="shared" si="361"/>
        <v>12171.781166946568</v>
      </c>
      <c r="N7737" s="303"/>
      <c r="S7737" s="786">
        <v>0</v>
      </c>
      <c r="T7737" s="781">
        <f>VLOOKUP(C7737,METADATA!$J$5:$Q$29,IF(E7737="HI",2,IF(E7737="LO",6,10))+IF(S7737=1,2,IF(D7737=7,1,(IF(WEEKDAY(B7737)=1,2,IF(WEEKDAY(B7737)=7,1,0))))))</f>
        <v>3</v>
      </c>
      <c r="U7737" s="781">
        <f>VLOOKUP(C7737,METADATA!$A$5:$H$29,IF(E7737="HI",2,IF(E7737="LO",6,10))+IF(S7737=1,2,IF(D7737=7,1,(IF(WEEKDAY(B7737)=1,2,IF(WEEKDAY(B7737)=7,1,0))))))</f>
        <v>3</v>
      </c>
    </row>
    <row r="7738" spans="2:21" ht="13.95" customHeight="1" x14ac:dyDescent="0.25">
      <c r="B7738" s="784">
        <f t="shared" si="362"/>
        <v>45705</v>
      </c>
      <c r="C7738" s="785">
        <v>6</v>
      </c>
      <c r="D7738" s="786">
        <f>IFERROR((INDEX(METADATA!$T$2:$T$20,MATCH(B7738,METADATA!$S$2:$S$20,0))),0)</f>
        <v>0</v>
      </c>
      <c r="E7738" s="785" t="str">
        <f t="shared" si="360"/>
        <v>LO</v>
      </c>
      <c r="F7738" s="786">
        <f>VLOOKUP(C7738,METADATA!$A$5:$H$29,IF(E7738="HI",2,IF(E7738="LO",6,10))+IF(D7738=1,2,IF(D7738=7,1,(IF(WEEKDAY(B7738)=1,2,IF(WEEKDAY(B7738)=7,1,0))))))</f>
        <v>2</v>
      </c>
      <c r="G7738" s="786">
        <f>VLOOKUP(C7738,METADATA!$J$5:$Q$29,IF(E7738="HI",2,IF(E7738="LO",6,10))+IF(D7738=1,2,IF(D7738=7,1,(IF(WEEKDAY(B7738)=1,2,IF(WEEKDAY(B7738)=7,1,0))))))</f>
        <v>2</v>
      </c>
      <c r="H7738" s="787">
        <v>9464.25</v>
      </c>
      <c r="I7738" s="788">
        <v>9112.2000732421875</v>
      </c>
      <c r="K7738" s="795">
        <v>834.63750000000005</v>
      </c>
      <c r="M7738" s="798">
        <f t="shared" si="361"/>
        <v>13137.892457974183</v>
      </c>
      <c r="N7738" s="303"/>
      <c r="S7738" s="786">
        <v>0</v>
      </c>
      <c r="T7738" s="781">
        <f>VLOOKUP(C7738,METADATA!$J$5:$Q$29,IF(E7738="HI",2,IF(E7738="LO",6,10))+IF(S7738=1,2,IF(D7738=7,1,(IF(WEEKDAY(B7738)=1,2,IF(WEEKDAY(B7738)=7,1,0))))))</f>
        <v>2</v>
      </c>
      <c r="U7738" s="781">
        <f>VLOOKUP(C7738,METADATA!$A$5:$H$29,IF(E7738="HI",2,IF(E7738="LO",6,10))+IF(S7738=1,2,IF(D7738=7,1,(IF(WEEKDAY(B7738)=1,2,IF(WEEKDAY(B7738)=7,1,0))))))</f>
        <v>2</v>
      </c>
    </row>
    <row r="7739" spans="2:21" ht="13.95" customHeight="1" x14ac:dyDescent="0.25">
      <c r="B7739" s="784">
        <f t="shared" si="362"/>
        <v>45705</v>
      </c>
      <c r="C7739" s="785">
        <v>7</v>
      </c>
      <c r="D7739" s="786">
        <f>IFERROR((INDEX(METADATA!$T$2:$T$20,MATCH(B7739,METADATA!$S$2:$S$20,0))),0)</f>
        <v>0</v>
      </c>
      <c r="E7739" s="785" t="str">
        <f t="shared" si="360"/>
        <v>LO</v>
      </c>
      <c r="F7739" s="786">
        <f>VLOOKUP(C7739,METADATA!$A$5:$H$29,IF(E7739="HI",2,IF(E7739="LO",6,10))+IF(D7739=1,2,IF(D7739=7,1,(IF(WEEKDAY(B7739)=1,2,IF(WEEKDAY(B7739)=7,1,0))))))</f>
        <v>1</v>
      </c>
      <c r="G7739" s="786">
        <f>VLOOKUP(C7739,METADATA!$J$5:$Q$29,IF(E7739="HI",2,IF(E7739="LO",6,10))+IF(D7739=1,2,IF(D7739=7,1,(IF(WEEKDAY(B7739)=1,2,IF(WEEKDAY(B7739)=7,1,0))))))</f>
        <v>1</v>
      </c>
      <c r="H7739" s="787">
        <v>10771.25</v>
      </c>
      <c r="I7739" s="788">
        <v>9110.050048828125</v>
      </c>
      <c r="K7739" s="795">
        <v>847.33749999999998</v>
      </c>
      <c r="M7739" s="798">
        <f t="shared" si="361"/>
        <v>14107.191019287055</v>
      </c>
      <c r="N7739" s="303"/>
      <c r="S7739" s="786">
        <v>0</v>
      </c>
      <c r="T7739" s="781">
        <f>VLOOKUP(C7739,METADATA!$J$5:$Q$29,IF(E7739="HI",2,IF(E7739="LO",6,10))+IF(S7739=1,2,IF(D7739=7,1,(IF(WEEKDAY(B7739)=1,2,IF(WEEKDAY(B7739)=7,1,0))))))</f>
        <v>1</v>
      </c>
      <c r="U7739" s="781">
        <f>VLOOKUP(C7739,METADATA!$A$5:$H$29,IF(E7739="HI",2,IF(E7739="LO",6,10))+IF(S7739=1,2,IF(D7739=7,1,(IF(WEEKDAY(B7739)=1,2,IF(WEEKDAY(B7739)=7,1,0))))))</f>
        <v>1</v>
      </c>
    </row>
    <row r="7740" spans="2:21" ht="13.95" customHeight="1" x14ac:dyDescent="0.25">
      <c r="B7740" s="784">
        <f t="shared" si="362"/>
        <v>45705</v>
      </c>
      <c r="C7740" s="785">
        <v>8</v>
      </c>
      <c r="D7740" s="786">
        <f>IFERROR((INDEX(METADATA!$T$2:$T$20,MATCH(B7740,METADATA!$S$2:$S$20,0))),0)</f>
        <v>0</v>
      </c>
      <c r="E7740" s="785" t="str">
        <f t="shared" si="360"/>
        <v>LO</v>
      </c>
      <c r="F7740" s="786">
        <f>VLOOKUP(C7740,METADATA!$A$5:$H$29,IF(E7740="HI",2,IF(E7740="LO",6,10))+IF(D7740=1,2,IF(D7740=7,1,(IF(WEEKDAY(B7740)=1,2,IF(WEEKDAY(B7740)=7,1,0))))))</f>
        <v>1</v>
      </c>
      <c r="G7740" s="786">
        <f>VLOOKUP(C7740,METADATA!$J$5:$Q$29,IF(E7740="HI",2,IF(E7740="LO",6,10))+IF(D7740=1,2,IF(D7740=7,1,(IF(WEEKDAY(B7740)=1,2,IF(WEEKDAY(B7740)=7,1,0))))))</f>
        <v>1</v>
      </c>
      <c r="H7740" s="787">
        <v>12113.25</v>
      </c>
      <c r="I7740" s="788">
        <v>6930.5999755859375</v>
      </c>
      <c r="K7740" s="795">
        <v>851.61249999999995</v>
      </c>
      <c r="M7740" s="798">
        <f t="shared" si="361"/>
        <v>13955.788819844322</v>
      </c>
      <c r="N7740" s="303"/>
      <c r="S7740" s="786">
        <v>0</v>
      </c>
      <c r="T7740" s="781">
        <f>VLOOKUP(C7740,METADATA!$J$5:$Q$29,IF(E7740="HI",2,IF(E7740="LO",6,10))+IF(S7740=1,2,IF(D7740=7,1,(IF(WEEKDAY(B7740)=1,2,IF(WEEKDAY(B7740)=7,1,0))))))</f>
        <v>1</v>
      </c>
      <c r="U7740" s="781">
        <f>VLOOKUP(C7740,METADATA!$A$5:$H$29,IF(E7740="HI",2,IF(E7740="LO",6,10))+IF(S7740=1,2,IF(D7740=7,1,(IF(WEEKDAY(B7740)=1,2,IF(WEEKDAY(B7740)=7,1,0))))))</f>
        <v>1</v>
      </c>
    </row>
    <row r="7741" spans="2:21" ht="13.95" customHeight="1" x14ac:dyDescent="0.25">
      <c r="B7741" s="784">
        <f t="shared" si="362"/>
        <v>45705</v>
      </c>
      <c r="C7741" s="785">
        <v>9</v>
      </c>
      <c r="D7741" s="786">
        <f>IFERROR((INDEX(METADATA!$T$2:$T$20,MATCH(B7741,METADATA!$S$2:$S$20,0))),0)</f>
        <v>0</v>
      </c>
      <c r="E7741" s="785" t="str">
        <f t="shared" si="360"/>
        <v>LO</v>
      </c>
      <c r="F7741" s="786">
        <f>VLOOKUP(C7741,METADATA!$A$5:$H$29,IF(E7741="HI",2,IF(E7741="LO",6,10))+IF(D7741=1,2,IF(D7741=7,1,(IF(WEEKDAY(B7741)=1,2,IF(WEEKDAY(B7741)=7,1,0))))))</f>
        <v>2</v>
      </c>
      <c r="G7741" s="786">
        <f>VLOOKUP(C7741,METADATA!$J$5:$Q$29,IF(E7741="HI",2,IF(E7741="LO",6,10))+IF(D7741=1,2,IF(D7741=7,1,(IF(WEEKDAY(B7741)=1,2,IF(WEEKDAY(B7741)=7,1,0))))))</f>
        <v>1</v>
      </c>
      <c r="H7741" s="787">
        <v>12980.75</v>
      </c>
      <c r="I7741" s="788">
        <v>5220.3250427246094</v>
      </c>
      <c r="K7741" s="795">
        <v>856.5</v>
      </c>
      <c r="M7741" s="798">
        <f t="shared" si="361"/>
        <v>13991.128050096522</v>
      </c>
      <c r="N7741" s="303"/>
      <c r="S7741" s="786">
        <v>0</v>
      </c>
      <c r="T7741" s="781">
        <f>VLOOKUP(C7741,METADATA!$J$5:$Q$29,IF(E7741="HI",2,IF(E7741="LO",6,10))+IF(S7741=1,2,IF(D7741=7,1,(IF(WEEKDAY(B7741)=1,2,IF(WEEKDAY(B7741)=7,1,0))))))</f>
        <v>1</v>
      </c>
      <c r="U7741" s="781">
        <f>VLOOKUP(C7741,METADATA!$A$5:$H$29,IF(E7741="HI",2,IF(E7741="LO",6,10))+IF(S7741=1,2,IF(D7741=7,1,(IF(WEEKDAY(B7741)=1,2,IF(WEEKDAY(B7741)=7,1,0))))))</f>
        <v>2</v>
      </c>
    </row>
    <row r="7742" spans="2:21" ht="13.95" customHeight="1" x14ac:dyDescent="0.25">
      <c r="B7742" s="784">
        <f t="shared" si="362"/>
        <v>45705</v>
      </c>
      <c r="C7742" s="785">
        <v>10</v>
      </c>
      <c r="D7742" s="786">
        <f>IFERROR((INDEX(METADATA!$T$2:$T$20,MATCH(B7742,METADATA!$S$2:$S$20,0))),0)</f>
        <v>0</v>
      </c>
      <c r="E7742" s="785" t="str">
        <f t="shared" si="360"/>
        <v>LO</v>
      </c>
      <c r="F7742" s="786">
        <f>VLOOKUP(C7742,METADATA!$A$5:$H$29,IF(E7742="HI",2,IF(E7742="LO",6,10))+IF(D7742=1,2,IF(D7742=7,1,(IF(WEEKDAY(B7742)=1,2,IF(WEEKDAY(B7742)=7,1,0))))))</f>
        <v>2</v>
      </c>
      <c r="G7742" s="786">
        <f>VLOOKUP(C7742,METADATA!$J$5:$Q$29,IF(E7742="HI",2,IF(E7742="LO",6,10))+IF(D7742=1,2,IF(D7742=7,1,(IF(WEEKDAY(B7742)=1,2,IF(WEEKDAY(B7742)=7,1,0))))))</f>
        <v>2</v>
      </c>
      <c r="H7742" s="787">
        <v>13253.75</v>
      </c>
      <c r="I7742" s="788">
        <v>4287.6024169921875</v>
      </c>
      <c r="K7742" s="795">
        <v>824.32500000000005</v>
      </c>
      <c r="M7742" s="798">
        <f t="shared" si="361"/>
        <v>13930.018792115725</v>
      </c>
      <c r="N7742" s="303"/>
      <c r="S7742" s="786">
        <v>0</v>
      </c>
      <c r="T7742" s="781">
        <f>VLOOKUP(C7742,METADATA!$J$5:$Q$29,IF(E7742="HI",2,IF(E7742="LO",6,10))+IF(S7742=1,2,IF(D7742=7,1,(IF(WEEKDAY(B7742)=1,2,IF(WEEKDAY(B7742)=7,1,0))))))</f>
        <v>2</v>
      </c>
      <c r="U7742" s="781">
        <f>VLOOKUP(C7742,METADATA!$A$5:$H$29,IF(E7742="HI",2,IF(E7742="LO",6,10))+IF(S7742=1,2,IF(D7742=7,1,(IF(WEEKDAY(B7742)=1,2,IF(WEEKDAY(B7742)=7,1,0))))))</f>
        <v>2</v>
      </c>
    </row>
    <row r="7743" spans="2:21" ht="13.95" customHeight="1" x14ac:dyDescent="0.25">
      <c r="B7743" s="784">
        <f t="shared" si="362"/>
        <v>45705</v>
      </c>
      <c r="C7743" s="785">
        <v>11</v>
      </c>
      <c r="D7743" s="786">
        <f>IFERROR((INDEX(METADATA!$T$2:$T$20,MATCH(B7743,METADATA!$S$2:$S$20,0))),0)</f>
        <v>0</v>
      </c>
      <c r="E7743" s="785" t="str">
        <f t="shared" si="360"/>
        <v>LO</v>
      </c>
      <c r="F7743" s="786">
        <f>VLOOKUP(C7743,METADATA!$A$5:$H$29,IF(E7743="HI",2,IF(E7743="LO",6,10))+IF(D7743=1,2,IF(D7743=7,1,(IF(WEEKDAY(B7743)=1,2,IF(WEEKDAY(B7743)=7,1,0))))))</f>
        <v>2</v>
      </c>
      <c r="G7743" s="786">
        <f>VLOOKUP(C7743,METADATA!$J$5:$Q$29,IF(E7743="HI",2,IF(E7743="LO",6,10))+IF(D7743=1,2,IF(D7743=7,1,(IF(WEEKDAY(B7743)=1,2,IF(WEEKDAY(B7743)=7,1,0))))))</f>
        <v>2</v>
      </c>
      <c r="H7743" s="787">
        <v>13303.75</v>
      </c>
      <c r="I7743" s="788">
        <v>4795.0399169921875</v>
      </c>
      <c r="K7743" s="795">
        <v>882.73749999999995</v>
      </c>
      <c r="M7743" s="798">
        <f t="shared" si="361"/>
        <v>14141.505290033605</v>
      </c>
      <c r="N7743" s="303"/>
      <c r="S7743" s="786">
        <v>0</v>
      </c>
      <c r="T7743" s="781">
        <f>VLOOKUP(C7743,METADATA!$J$5:$Q$29,IF(E7743="HI",2,IF(E7743="LO",6,10))+IF(S7743=1,2,IF(D7743=7,1,(IF(WEEKDAY(B7743)=1,2,IF(WEEKDAY(B7743)=7,1,0))))))</f>
        <v>2</v>
      </c>
      <c r="U7743" s="781">
        <f>VLOOKUP(C7743,METADATA!$A$5:$H$29,IF(E7743="HI",2,IF(E7743="LO",6,10))+IF(S7743=1,2,IF(D7743=7,1,(IF(WEEKDAY(B7743)=1,2,IF(WEEKDAY(B7743)=7,1,0))))))</f>
        <v>2</v>
      </c>
    </row>
    <row r="7744" spans="2:21" ht="13.95" customHeight="1" x14ac:dyDescent="0.25">
      <c r="B7744" s="784">
        <f t="shared" si="362"/>
        <v>45705</v>
      </c>
      <c r="C7744" s="785">
        <v>12</v>
      </c>
      <c r="D7744" s="786">
        <f>IFERROR((INDEX(METADATA!$T$2:$T$20,MATCH(B7744,METADATA!$S$2:$S$20,0))),0)</f>
        <v>0</v>
      </c>
      <c r="E7744" s="785" t="str">
        <f t="shared" si="360"/>
        <v>LO</v>
      </c>
      <c r="F7744" s="786">
        <f>VLOOKUP(C7744,METADATA!$A$5:$H$29,IF(E7744="HI",2,IF(E7744="LO",6,10))+IF(D7744=1,2,IF(D7744=7,1,(IF(WEEKDAY(B7744)=1,2,IF(WEEKDAY(B7744)=7,1,0))))))</f>
        <v>2</v>
      </c>
      <c r="G7744" s="786">
        <f>VLOOKUP(C7744,METADATA!$J$5:$Q$29,IF(E7744="HI",2,IF(E7744="LO",6,10))+IF(D7744=1,2,IF(D7744=7,1,(IF(WEEKDAY(B7744)=1,2,IF(WEEKDAY(B7744)=7,1,0))))))</f>
        <v>2</v>
      </c>
      <c r="H7744" s="787">
        <v>13161.5</v>
      </c>
      <c r="I7744" s="788">
        <v>4789.4326477050781</v>
      </c>
      <c r="K7744" s="795">
        <v>909.3125</v>
      </c>
      <c r="M7744" s="798">
        <f t="shared" si="361"/>
        <v>14005.846898238724</v>
      </c>
      <c r="N7744" s="303"/>
      <c r="S7744" s="786">
        <v>0</v>
      </c>
      <c r="T7744" s="781">
        <f>VLOOKUP(C7744,METADATA!$J$5:$Q$29,IF(E7744="HI",2,IF(E7744="LO",6,10))+IF(S7744=1,2,IF(D7744=7,1,(IF(WEEKDAY(B7744)=1,2,IF(WEEKDAY(B7744)=7,1,0))))))</f>
        <v>2</v>
      </c>
      <c r="U7744" s="781">
        <f>VLOOKUP(C7744,METADATA!$A$5:$H$29,IF(E7744="HI",2,IF(E7744="LO",6,10))+IF(S7744=1,2,IF(D7744=7,1,(IF(WEEKDAY(B7744)=1,2,IF(WEEKDAY(B7744)=7,1,0))))))</f>
        <v>2</v>
      </c>
    </row>
    <row r="7745" spans="2:21" ht="13.95" customHeight="1" x14ac:dyDescent="0.25">
      <c r="B7745" s="784">
        <f t="shared" si="362"/>
        <v>45705</v>
      </c>
      <c r="C7745" s="785">
        <v>13</v>
      </c>
      <c r="D7745" s="786">
        <f>IFERROR((INDEX(METADATA!$T$2:$T$20,MATCH(B7745,METADATA!$S$2:$S$20,0))),0)</f>
        <v>0</v>
      </c>
      <c r="E7745" s="785" t="str">
        <f t="shared" si="360"/>
        <v>LO</v>
      </c>
      <c r="F7745" s="786">
        <f>VLOOKUP(C7745,METADATA!$A$5:$H$29,IF(E7745="HI",2,IF(E7745="LO",6,10))+IF(D7745=1,2,IF(D7745=7,1,(IF(WEEKDAY(B7745)=1,2,IF(WEEKDAY(B7745)=7,1,0))))))</f>
        <v>2</v>
      </c>
      <c r="G7745" s="786">
        <f>VLOOKUP(C7745,METADATA!$J$5:$Q$29,IF(E7745="HI",2,IF(E7745="LO",6,10))+IF(D7745=1,2,IF(D7745=7,1,(IF(WEEKDAY(B7745)=1,2,IF(WEEKDAY(B7745)=7,1,0))))))</f>
        <v>2</v>
      </c>
      <c r="H7745" s="787">
        <v>12849.5</v>
      </c>
      <c r="I7745" s="788">
        <v>5659.7000732421875</v>
      </c>
      <c r="K7745" s="795">
        <v>905.6</v>
      </c>
      <c r="M7745" s="798">
        <f t="shared" si="361"/>
        <v>14040.72131940014</v>
      </c>
      <c r="N7745" s="303"/>
      <c r="S7745" s="786">
        <v>0</v>
      </c>
      <c r="T7745" s="781">
        <f>VLOOKUP(C7745,METADATA!$J$5:$Q$29,IF(E7745="HI",2,IF(E7745="LO",6,10))+IF(S7745=1,2,IF(D7745=7,1,(IF(WEEKDAY(B7745)=1,2,IF(WEEKDAY(B7745)=7,1,0))))))</f>
        <v>2</v>
      </c>
      <c r="U7745" s="781">
        <f>VLOOKUP(C7745,METADATA!$A$5:$H$29,IF(E7745="HI",2,IF(E7745="LO",6,10))+IF(S7745=1,2,IF(D7745=7,1,(IF(WEEKDAY(B7745)=1,2,IF(WEEKDAY(B7745)=7,1,0))))))</f>
        <v>2</v>
      </c>
    </row>
    <row r="7746" spans="2:21" ht="13.95" customHeight="1" x14ac:dyDescent="0.25">
      <c r="B7746" s="784">
        <f t="shared" si="362"/>
        <v>45705</v>
      </c>
      <c r="C7746" s="785">
        <v>14</v>
      </c>
      <c r="D7746" s="786">
        <f>IFERROR((INDEX(METADATA!$T$2:$T$20,MATCH(B7746,METADATA!$S$2:$S$20,0))),0)</f>
        <v>0</v>
      </c>
      <c r="E7746" s="785" t="str">
        <f t="shared" si="360"/>
        <v>LO</v>
      </c>
      <c r="F7746" s="786">
        <f>VLOOKUP(C7746,METADATA!$A$5:$H$29,IF(E7746="HI",2,IF(E7746="LO",6,10))+IF(D7746=1,2,IF(D7746=7,1,(IF(WEEKDAY(B7746)=1,2,IF(WEEKDAY(B7746)=7,1,0))))))</f>
        <v>2</v>
      </c>
      <c r="G7746" s="786">
        <f>VLOOKUP(C7746,METADATA!$J$5:$Q$29,IF(E7746="HI",2,IF(E7746="LO",6,10))+IF(D7746=1,2,IF(D7746=7,1,(IF(WEEKDAY(B7746)=1,2,IF(WEEKDAY(B7746)=7,1,0))))))</f>
        <v>2</v>
      </c>
      <c r="H7746" s="787">
        <v>12798</v>
      </c>
      <c r="I7746" s="788">
        <v>7534.1500854492188</v>
      </c>
      <c r="K7746" s="795">
        <v>913.98749999999995</v>
      </c>
      <c r="M7746" s="798">
        <f t="shared" si="361"/>
        <v>14851.000690528381</v>
      </c>
      <c r="N7746" s="303"/>
      <c r="S7746" s="786">
        <v>0</v>
      </c>
      <c r="T7746" s="781">
        <f>VLOOKUP(C7746,METADATA!$J$5:$Q$29,IF(E7746="HI",2,IF(E7746="LO",6,10))+IF(S7746=1,2,IF(D7746=7,1,(IF(WEEKDAY(B7746)=1,2,IF(WEEKDAY(B7746)=7,1,0))))))</f>
        <v>2</v>
      </c>
      <c r="U7746" s="781">
        <f>VLOOKUP(C7746,METADATA!$A$5:$H$29,IF(E7746="HI",2,IF(E7746="LO",6,10))+IF(S7746=1,2,IF(D7746=7,1,(IF(WEEKDAY(B7746)=1,2,IF(WEEKDAY(B7746)=7,1,0))))))</f>
        <v>2</v>
      </c>
    </row>
    <row r="7747" spans="2:21" ht="13.95" customHeight="1" x14ac:dyDescent="0.25">
      <c r="B7747" s="784">
        <f t="shared" si="362"/>
        <v>45705</v>
      </c>
      <c r="C7747" s="785">
        <v>15</v>
      </c>
      <c r="D7747" s="786">
        <f>IFERROR((INDEX(METADATA!$T$2:$T$20,MATCH(B7747,METADATA!$S$2:$S$20,0))),0)</f>
        <v>0</v>
      </c>
      <c r="E7747" s="785" t="str">
        <f t="shared" si="360"/>
        <v>LO</v>
      </c>
      <c r="F7747" s="786">
        <f>VLOOKUP(C7747,METADATA!$A$5:$H$29,IF(E7747="HI",2,IF(E7747="LO",6,10))+IF(D7747=1,2,IF(D7747=7,1,(IF(WEEKDAY(B7747)=1,2,IF(WEEKDAY(B7747)=7,1,0))))))</f>
        <v>2</v>
      </c>
      <c r="G7747" s="786">
        <f>VLOOKUP(C7747,METADATA!$J$5:$Q$29,IF(E7747="HI",2,IF(E7747="LO",6,10))+IF(D7747=1,2,IF(D7747=7,1,(IF(WEEKDAY(B7747)=1,2,IF(WEEKDAY(B7747)=7,1,0))))))</f>
        <v>2</v>
      </c>
      <c r="H7747" s="787">
        <v>13038</v>
      </c>
      <c r="I7747" s="788">
        <v>7300.3499755859375</v>
      </c>
      <c r="K7747" s="795">
        <v>902.26250000000005</v>
      </c>
      <c r="M7747" s="798">
        <f t="shared" si="361"/>
        <v>14942.709050437861</v>
      </c>
      <c r="N7747" s="303"/>
      <c r="S7747" s="786">
        <v>0</v>
      </c>
      <c r="T7747" s="781">
        <f>VLOOKUP(C7747,METADATA!$J$5:$Q$29,IF(E7747="HI",2,IF(E7747="LO",6,10))+IF(S7747=1,2,IF(D7747=7,1,(IF(WEEKDAY(B7747)=1,2,IF(WEEKDAY(B7747)=7,1,0))))))</f>
        <v>2</v>
      </c>
      <c r="U7747" s="781">
        <f>VLOOKUP(C7747,METADATA!$A$5:$H$29,IF(E7747="HI",2,IF(E7747="LO",6,10))+IF(S7747=1,2,IF(D7747=7,1,(IF(WEEKDAY(B7747)=1,2,IF(WEEKDAY(B7747)=7,1,0))))))</f>
        <v>2</v>
      </c>
    </row>
    <row r="7748" spans="2:21" ht="13.95" customHeight="1" x14ac:dyDescent="0.25">
      <c r="B7748" s="784">
        <f t="shared" si="362"/>
        <v>45705</v>
      </c>
      <c r="C7748" s="785">
        <v>16</v>
      </c>
      <c r="D7748" s="786">
        <f>IFERROR((INDEX(METADATA!$T$2:$T$20,MATCH(B7748,METADATA!$S$2:$S$20,0))),0)</f>
        <v>0</v>
      </c>
      <c r="E7748" s="785" t="str">
        <f t="shared" ref="E7748:E7811" si="363">IF(B7748="","",IF(AND(MONTH(B7748)&gt;=MONTH($AA$9),MONTH(B7748)&lt;=MONTH($AA$11)),"HI","LO"))</f>
        <v>LO</v>
      </c>
      <c r="F7748" s="786">
        <f>VLOOKUP(C7748,METADATA!$A$5:$H$29,IF(E7748="HI",2,IF(E7748="LO",6,10))+IF(D7748=1,2,IF(D7748=7,1,(IF(WEEKDAY(B7748)=1,2,IF(WEEKDAY(B7748)=7,1,0))))))</f>
        <v>2</v>
      </c>
      <c r="G7748" s="786">
        <f>VLOOKUP(C7748,METADATA!$J$5:$Q$29,IF(E7748="HI",2,IF(E7748="LO",6,10))+IF(D7748=1,2,IF(D7748=7,1,(IF(WEEKDAY(B7748)=1,2,IF(WEEKDAY(B7748)=7,1,0))))))</f>
        <v>2</v>
      </c>
      <c r="H7748" s="787">
        <v>13672.25</v>
      </c>
      <c r="I7748" s="788">
        <v>7237.97509765625</v>
      </c>
      <c r="K7748" s="795">
        <v>933.76250000000005</v>
      </c>
      <c r="M7748" s="798">
        <f t="shared" ref="M7748:M7811" si="364">SQRT(H7748^2+I7748^2)</f>
        <v>15469.929010076032</v>
      </c>
      <c r="N7748" s="303"/>
      <c r="S7748" s="786">
        <v>0</v>
      </c>
      <c r="T7748" s="781">
        <f>VLOOKUP(C7748,METADATA!$J$5:$Q$29,IF(E7748="HI",2,IF(E7748="LO",6,10))+IF(S7748=1,2,IF(D7748=7,1,(IF(WEEKDAY(B7748)=1,2,IF(WEEKDAY(B7748)=7,1,0))))))</f>
        <v>2</v>
      </c>
      <c r="U7748" s="781">
        <f>VLOOKUP(C7748,METADATA!$A$5:$H$29,IF(E7748="HI",2,IF(E7748="LO",6,10))+IF(S7748=1,2,IF(D7748=7,1,(IF(WEEKDAY(B7748)=1,2,IF(WEEKDAY(B7748)=7,1,0))))))</f>
        <v>2</v>
      </c>
    </row>
    <row r="7749" spans="2:21" ht="13.95" customHeight="1" x14ac:dyDescent="0.25">
      <c r="B7749" s="784">
        <f t="shared" si="362"/>
        <v>45705</v>
      </c>
      <c r="C7749" s="785">
        <v>17</v>
      </c>
      <c r="D7749" s="786">
        <f>IFERROR((INDEX(METADATA!$T$2:$T$20,MATCH(B7749,METADATA!$S$2:$S$20,0))),0)</f>
        <v>0</v>
      </c>
      <c r="E7749" s="785" t="str">
        <f t="shared" si="363"/>
        <v>LO</v>
      </c>
      <c r="F7749" s="786">
        <f>VLOOKUP(C7749,METADATA!$A$5:$H$29,IF(E7749="HI",2,IF(E7749="LO",6,10))+IF(D7749=1,2,IF(D7749=7,1,(IF(WEEKDAY(B7749)=1,2,IF(WEEKDAY(B7749)=7,1,0))))))</f>
        <v>2</v>
      </c>
      <c r="G7749" s="786">
        <f>VLOOKUP(C7749,METADATA!$J$5:$Q$29,IF(E7749="HI",2,IF(E7749="LO",6,10))+IF(D7749=1,2,IF(D7749=7,1,(IF(WEEKDAY(B7749)=1,2,IF(WEEKDAY(B7749)=7,1,0))))))</f>
        <v>2</v>
      </c>
      <c r="H7749" s="787">
        <v>14694.5</v>
      </c>
      <c r="I7749" s="788">
        <v>7575.4999389648438</v>
      </c>
      <c r="K7749" s="795">
        <v>0</v>
      </c>
      <c r="M7749" s="798">
        <f t="shared" si="364"/>
        <v>16532.287487678659</v>
      </c>
      <c r="N7749" s="303"/>
      <c r="S7749" s="786">
        <v>0</v>
      </c>
      <c r="T7749" s="781">
        <f>VLOOKUP(C7749,METADATA!$J$5:$Q$29,IF(E7749="HI",2,IF(E7749="LO",6,10))+IF(S7749=1,2,IF(D7749=7,1,(IF(WEEKDAY(B7749)=1,2,IF(WEEKDAY(B7749)=7,1,0))))))</f>
        <v>2</v>
      </c>
      <c r="U7749" s="781">
        <f>VLOOKUP(C7749,METADATA!$A$5:$H$29,IF(E7749="HI",2,IF(E7749="LO",6,10))+IF(S7749=1,2,IF(D7749=7,1,(IF(WEEKDAY(B7749)=1,2,IF(WEEKDAY(B7749)=7,1,0))))))</f>
        <v>2</v>
      </c>
    </row>
    <row r="7750" spans="2:21" ht="13.95" customHeight="1" x14ac:dyDescent="0.25">
      <c r="B7750" s="784">
        <f t="shared" si="362"/>
        <v>45705</v>
      </c>
      <c r="C7750" s="785">
        <v>18</v>
      </c>
      <c r="D7750" s="786">
        <f>IFERROR((INDEX(METADATA!$T$2:$T$20,MATCH(B7750,METADATA!$S$2:$S$20,0))),0)</f>
        <v>0</v>
      </c>
      <c r="E7750" s="785" t="str">
        <f t="shared" si="363"/>
        <v>LO</v>
      </c>
      <c r="F7750" s="786">
        <f>VLOOKUP(C7750,METADATA!$A$5:$H$29,IF(E7750="HI",2,IF(E7750="LO",6,10))+IF(D7750=1,2,IF(D7750=7,1,(IF(WEEKDAY(B7750)=1,2,IF(WEEKDAY(B7750)=7,1,0))))))</f>
        <v>1</v>
      </c>
      <c r="G7750" s="786">
        <f>VLOOKUP(C7750,METADATA!$J$5:$Q$29,IF(E7750="HI",2,IF(E7750="LO",6,10))+IF(D7750=1,2,IF(D7750=7,1,(IF(WEEKDAY(B7750)=1,2,IF(WEEKDAY(B7750)=7,1,0))))))</f>
        <v>1</v>
      </c>
      <c r="H7750" s="787">
        <v>14796.75</v>
      </c>
      <c r="I7750" s="788">
        <v>8254.8872680664063</v>
      </c>
      <c r="K7750" s="795">
        <v>0</v>
      </c>
      <c r="M7750" s="798">
        <f t="shared" si="364"/>
        <v>16943.641119044776</v>
      </c>
      <c r="N7750" s="303"/>
      <c r="S7750" s="786">
        <v>0</v>
      </c>
      <c r="T7750" s="781">
        <f>VLOOKUP(C7750,METADATA!$J$5:$Q$29,IF(E7750="HI",2,IF(E7750="LO",6,10))+IF(S7750=1,2,IF(D7750=7,1,(IF(WEEKDAY(B7750)=1,2,IF(WEEKDAY(B7750)=7,1,0))))))</f>
        <v>1</v>
      </c>
      <c r="U7750" s="781">
        <f>VLOOKUP(C7750,METADATA!$A$5:$H$29,IF(E7750="HI",2,IF(E7750="LO",6,10))+IF(S7750=1,2,IF(D7750=7,1,(IF(WEEKDAY(B7750)=1,2,IF(WEEKDAY(B7750)=7,1,0))))))</f>
        <v>1</v>
      </c>
    </row>
    <row r="7751" spans="2:21" ht="13.95" customHeight="1" x14ac:dyDescent="0.25">
      <c r="B7751" s="784">
        <f t="shared" si="362"/>
        <v>45705</v>
      </c>
      <c r="C7751" s="785">
        <v>19</v>
      </c>
      <c r="D7751" s="786">
        <f>IFERROR((INDEX(METADATA!$T$2:$T$20,MATCH(B7751,METADATA!$S$2:$S$20,0))),0)</f>
        <v>0</v>
      </c>
      <c r="E7751" s="785" t="str">
        <f t="shared" si="363"/>
        <v>LO</v>
      </c>
      <c r="F7751" s="786">
        <f>VLOOKUP(C7751,METADATA!$A$5:$H$29,IF(E7751="HI",2,IF(E7751="LO",6,10))+IF(D7751=1,2,IF(D7751=7,1,(IF(WEEKDAY(B7751)=1,2,IF(WEEKDAY(B7751)=7,1,0))))))</f>
        <v>1</v>
      </c>
      <c r="G7751" s="786">
        <f>VLOOKUP(C7751,METADATA!$J$5:$Q$29,IF(E7751="HI",2,IF(E7751="LO",6,10))+IF(D7751=1,2,IF(D7751=7,1,(IF(WEEKDAY(B7751)=1,2,IF(WEEKDAY(B7751)=7,1,0))))))</f>
        <v>1</v>
      </c>
      <c r="H7751" s="787">
        <v>13044.75</v>
      </c>
      <c r="I7751" s="788">
        <v>8520.3075561523438</v>
      </c>
      <c r="K7751" s="795">
        <v>0</v>
      </c>
      <c r="M7751" s="798">
        <f t="shared" si="364"/>
        <v>15580.794055949997</v>
      </c>
      <c r="N7751" s="303"/>
      <c r="S7751" s="786">
        <v>0</v>
      </c>
      <c r="T7751" s="781">
        <f>VLOOKUP(C7751,METADATA!$J$5:$Q$29,IF(E7751="HI",2,IF(E7751="LO",6,10))+IF(S7751=1,2,IF(D7751=7,1,(IF(WEEKDAY(B7751)=1,2,IF(WEEKDAY(B7751)=7,1,0))))))</f>
        <v>1</v>
      </c>
      <c r="U7751" s="781">
        <f>VLOOKUP(C7751,METADATA!$A$5:$H$29,IF(E7751="HI",2,IF(E7751="LO",6,10))+IF(S7751=1,2,IF(D7751=7,1,(IF(WEEKDAY(B7751)=1,2,IF(WEEKDAY(B7751)=7,1,0))))))</f>
        <v>1</v>
      </c>
    </row>
    <row r="7752" spans="2:21" ht="13.95" customHeight="1" x14ac:dyDescent="0.25">
      <c r="B7752" s="784">
        <f t="shared" si="362"/>
        <v>45705</v>
      </c>
      <c r="C7752" s="785">
        <v>20</v>
      </c>
      <c r="D7752" s="786">
        <f>IFERROR((INDEX(METADATA!$T$2:$T$20,MATCH(B7752,METADATA!$S$2:$S$20,0))),0)</f>
        <v>0</v>
      </c>
      <c r="E7752" s="785" t="str">
        <f t="shared" si="363"/>
        <v>LO</v>
      </c>
      <c r="F7752" s="786">
        <f>VLOOKUP(C7752,METADATA!$A$5:$H$29,IF(E7752="HI",2,IF(E7752="LO",6,10))+IF(D7752=1,2,IF(D7752=7,1,(IF(WEEKDAY(B7752)=1,2,IF(WEEKDAY(B7752)=7,1,0))))))</f>
        <v>1</v>
      </c>
      <c r="G7752" s="786">
        <f>VLOOKUP(C7752,METADATA!$J$5:$Q$29,IF(E7752="HI",2,IF(E7752="LO",6,10))+IF(D7752=1,2,IF(D7752=7,1,(IF(WEEKDAY(B7752)=1,2,IF(WEEKDAY(B7752)=7,1,0))))))</f>
        <v>2</v>
      </c>
      <c r="H7752" s="787">
        <v>11561.25</v>
      </c>
      <c r="I7752" s="788">
        <v>8813.820068359375</v>
      </c>
      <c r="K7752" s="795">
        <v>0</v>
      </c>
      <c r="M7752" s="798">
        <f t="shared" si="364"/>
        <v>14537.741425679384</v>
      </c>
      <c r="N7752" s="303"/>
      <c r="S7752" s="786">
        <v>0</v>
      </c>
      <c r="T7752" s="781">
        <f>VLOOKUP(C7752,METADATA!$J$5:$Q$29,IF(E7752="HI",2,IF(E7752="LO",6,10))+IF(S7752=1,2,IF(D7752=7,1,(IF(WEEKDAY(B7752)=1,2,IF(WEEKDAY(B7752)=7,1,0))))))</f>
        <v>2</v>
      </c>
      <c r="U7752" s="781">
        <f>VLOOKUP(C7752,METADATA!$A$5:$H$29,IF(E7752="HI",2,IF(E7752="LO",6,10))+IF(S7752=1,2,IF(D7752=7,1,(IF(WEEKDAY(B7752)=1,2,IF(WEEKDAY(B7752)=7,1,0))))))</f>
        <v>1</v>
      </c>
    </row>
    <row r="7753" spans="2:21" ht="13.95" customHeight="1" x14ac:dyDescent="0.25">
      <c r="B7753" s="784">
        <f t="shared" si="362"/>
        <v>45705</v>
      </c>
      <c r="C7753" s="785">
        <v>21</v>
      </c>
      <c r="D7753" s="786">
        <f>IFERROR((INDEX(METADATA!$T$2:$T$20,MATCH(B7753,METADATA!$S$2:$S$20,0))),0)</f>
        <v>0</v>
      </c>
      <c r="E7753" s="785" t="str">
        <f t="shared" si="363"/>
        <v>LO</v>
      </c>
      <c r="F7753" s="786">
        <f>VLOOKUP(C7753,METADATA!$A$5:$H$29,IF(E7753="HI",2,IF(E7753="LO",6,10))+IF(D7753=1,2,IF(D7753=7,1,(IF(WEEKDAY(B7753)=1,2,IF(WEEKDAY(B7753)=7,1,0))))))</f>
        <v>2</v>
      </c>
      <c r="G7753" s="786">
        <f>VLOOKUP(C7753,METADATA!$J$5:$Q$29,IF(E7753="HI",2,IF(E7753="LO",6,10))+IF(D7753=1,2,IF(D7753=7,1,(IF(WEEKDAY(B7753)=1,2,IF(WEEKDAY(B7753)=7,1,0))))))</f>
        <v>2</v>
      </c>
      <c r="H7753" s="787">
        <v>10263.25</v>
      </c>
      <c r="I7753" s="788">
        <v>9600.2000732421875</v>
      </c>
      <c r="K7753" s="795">
        <v>0</v>
      </c>
      <c r="M7753" s="798">
        <f t="shared" si="364"/>
        <v>14053.403218038657</v>
      </c>
      <c r="N7753" s="303"/>
      <c r="S7753" s="786">
        <v>0</v>
      </c>
      <c r="T7753" s="781">
        <f>VLOOKUP(C7753,METADATA!$J$5:$Q$29,IF(E7753="HI",2,IF(E7753="LO",6,10))+IF(S7753=1,2,IF(D7753=7,1,(IF(WEEKDAY(B7753)=1,2,IF(WEEKDAY(B7753)=7,1,0))))))</f>
        <v>2</v>
      </c>
      <c r="U7753" s="781">
        <f>VLOOKUP(C7753,METADATA!$A$5:$H$29,IF(E7753="HI",2,IF(E7753="LO",6,10))+IF(S7753=1,2,IF(D7753=7,1,(IF(WEEKDAY(B7753)=1,2,IF(WEEKDAY(B7753)=7,1,0))))))</f>
        <v>2</v>
      </c>
    </row>
    <row r="7754" spans="2:21" ht="13.95" customHeight="1" x14ac:dyDescent="0.25">
      <c r="B7754" s="784">
        <f t="shared" si="362"/>
        <v>45705</v>
      </c>
      <c r="C7754" s="785">
        <v>22</v>
      </c>
      <c r="D7754" s="786">
        <f>IFERROR((INDEX(METADATA!$T$2:$T$20,MATCH(B7754,METADATA!$S$2:$S$20,0))),0)</f>
        <v>0</v>
      </c>
      <c r="E7754" s="785" t="str">
        <f t="shared" si="363"/>
        <v>LO</v>
      </c>
      <c r="F7754" s="786">
        <f>VLOOKUP(C7754,METADATA!$A$5:$H$29,IF(E7754="HI",2,IF(E7754="LO",6,10))+IF(D7754=1,2,IF(D7754=7,1,(IF(WEEKDAY(B7754)=1,2,IF(WEEKDAY(B7754)=7,1,0))))))</f>
        <v>3</v>
      </c>
      <c r="G7754" s="786">
        <f>VLOOKUP(C7754,METADATA!$J$5:$Q$29,IF(E7754="HI",2,IF(E7754="LO",6,10))+IF(D7754=1,2,IF(D7754=7,1,(IF(WEEKDAY(B7754)=1,2,IF(WEEKDAY(B7754)=7,1,0))))))</f>
        <v>3</v>
      </c>
      <c r="H7754" s="787">
        <v>9343.25</v>
      </c>
      <c r="I7754" s="788">
        <v>9667.6749877929688</v>
      </c>
      <c r="K7754" s="795">
        <v>0</v>
      </c>
      <c r="M7754" s="798">
        <f t="shared" si="364"/>
        <v>13444.711236471305</v>
      </c>
      <c r="N7754" s="303"/>
      <c r="S7754" s="786">
        <v>0</v>
      </c>
      <c r="T7754" s="781">
        <f>VLOOKUP(C7754,METADATA!$J$5:$Q$29,IF(E7754="HI",2,IF(E7754="LO",6,10))+IF(S7754=1,2,IF(D7754=7,1,(IF(WEEKDAY(B7754)=1,2,IF(WEEKDAY(B7754)=7,1,0))))))</f>
        <v>3</v>
      </c>
      <c r="U7754" s="781">
        <f>VLOOKUP(C7754,METADATA!$A$5:$H$29,IF(E7754="HI",2,IF(E7754="LO",6,10))+IF(S7754=1,2,IF(D7754=7,1,(IF(WEEKDAY(B7754)=1,2,IF(WEEKDAY(B7754)=7,1,0))))))</f>
        <v>3</v>
      </c>
    </row>
    <row r="7755" spans="2:21" ht="13.95" customHeight="1" x14ac:dyDescent="0.25">
      <c r="B7755" s="784">
        <f t="shared" si="362"/>
        <v>45705</v>
      </c>
      <c r="C7755" s="785">
        <v>23</v>
      </c>
      <c r="D7755" s="786">
        <f>IFERROR((INDEX(METADATA!$T$2:$T$20,MATCH(B7755,METADATA!$S$2:$S$20,0))),0)</f>
        <v>0</v>
      </c>
      <c r="E7755" s="785" t="str">
        <f t="shared" si="363"/>
        <v>LO</v>
      </c>
      <c r="F7755" s="786">
        <f>VLOOKUP(C7755,METADATA!$A$5:$H$29,IF(E7755="HI",2,IF(E7755="LO",6,10))+IF(D7755=1,2,IF(D7755=7,1,(IF(WEEKDAY(B7755)=1,2,IF(WEEKDAY(B7755)=7,1,0))))))</f>
        <v>3</v>
      </c>
      <c r="G7755" s="786">
        <f>VLOOKUP(C7755,METADATA!$J$5:$Q$29,IF(E7755="HI",2,IF(E7755="LO",6,10))+IF(D7755=1,2,IF(D7755=7,1,(IF(WEEKDAY(B7755)=1,2,IF(WEEKDAY(B7755)=7,1,0))))))</f>
        <v>3</v>
      </c>
      <c r="H7755" s="787">
        <v>8473.25</v>
      </c>
      <c r="I7755" s="788">
        <v>9699.199951171875</v>
      </c>
      <c r="K7755" s="795">
        <v>0</v>
      </c>
      <c r="M7755" s="798">
        <f t="shared" si="364"/>
        <v>12879.070046215002</v>
      </c>
      <c r="N7755" s="303"/>
      <c r="S7755" s="786">
        <v>0</v>
      </c>
      <c r="T7755" s="781">
        <f>VLOOKUP(C7755,METADATA!$J$5:$Q$29,IF(E7755="HI",2,IF(E7755="LO",6,10))+IF(S7755=1,2,IF(D7755=7,1,(IF(WEEKDAY(B7755)=1,2,IF(WEEKDAY(B7755)=7,1,0))))))</f>
        <v>3</v>
      </c>
      <c r="U7755" s="781">
        <f>VLOOKUP(C7755,METADATA!$A$5:$H$29,IF(E7755="HI",2,IF(E7755="LO",6,10))+IF(S7755=1,2,IF(D7755=7,1,(IF(WEEKDAY(B7755)=1,2,IF(WEEKDAY(B7755)=7,1,0))))))</f>
        <v>3</v>
      </c>
    </row>
    <row r="7756" spans="2:21" ht="13.95" customHeight="1" x14ac:dyDescent="0.25">
      <c r="B7756" s="784">
        <f t="shared" si="362"/>
        <v>45706</v>
      </c>
      <c r="C7756" s="785">
        <v>0</v>
      </c>
      <c r="D7756" s="786">
        <f>IFERROR((INDEX(METADATA!$T$2:$T$20,MATCH(B7756,METADATA!$S$2:$S$20,0))),0)</f>
        <v>0</v>
      </c>
      <c r="E7756" s="785" t="str">
        <f t="shared" si="363"/>
        <v>LO</v>
      </c>
      <c r="F7756" s="786">
        <f>VLOOKUP(C7756,METADATA!$A$5:$H$29,IF(E7756="HI",2,IF(E7756="LO",6,10))+IF(D7756=1,2,IF(D7756=7,1,(IF(WEEKDAY(B7756)=1,2,IF(WEEKDAY(B7756)=7,1,0))))))</f>
        <v>3</v>
      </c>
      <c r="G7756" s="786">
        <f>VLOOKUP(C7756,METADATA!$J$5:$Q$29,IF(E7756="HI",2,IF(E7756="LO",6,10))+IF(D7756=1,2,IF(D7756=7,1,(IF(WEEKDAY(B7756)=1,2,IF(WEEKDAY(B7756)=7,1,0))))))</f>
        <v>3</v>
      </c>
      <c r="H7756" s="787">
        <v>7991.5</v>
      </c>
      <c r="I7756" s="788">
        <v>9629.8750610351563</v>
      </c>
      <c r="K7756" s="795">
        <v>0</v>
      </c>
      <c r="M7756" s="798">
        <f t="shared" si="364"/>
        <v>12513.934870421328</v>
      </c>
      <c r="N7756" s="303"/>
      <c r="S7756" s="786">
        <v>0</v>
      </c>
      <c r="T7756" s="781">
        <f>VLOOKUP(C7756,METADATA!$J$5:$Q$29,IF(E7756="HI",2,IF(E7756="LO",6,10))+IF(S7756=1,2,IF(D7756=7,1,(IF(WEEKDAY(B7756)=1,2,IF(WEEKDAY(B7756)=7,1,0))))))</f>
        <v>3</v>
      </c>
      <c r="U7756" s="781">
        <f>VLOOKUP(C7756,METADATA!$A$5:$H$29,IF(E7756="HI",2,IF(E7756="LO",6,10))+IF(S7756=1,2,IF(D7756=7,1,(IF(WEEKDAY(B7756)=1,2,IF(WEEKDAY(B7756)=7,1,0))))))</f>
        <v>3</v>
      </c>
    </row>
    <row r="7757" spans="2:21" ht="13.95" customHeight="1" x14ac:dyDescent="0.25">
      <c r="B7757" s="784">
        <f t="shared" si="362"/>
        <v>45706</v>
      </c>
      <c r="C7757" s="785">
        <v>1</v>
      </c>
      <c r="D7757" s="786">
        <f>IFERROR((INDEX(METADATA!$T$2:$T$20,MATCH(B7757,METADATA!$S$2:$S$20,0))),0)</f>
        <v>0</v>
      </c>
      <c r="E7757" s="785" t="str">
        <f t="shared" si="363"/>
        <v>LO</v>
      </c>
      <c r="F7757" s="786">
        <f>VLOOKUP(C7757,METADATA!$A$5:$H$29,IF(E7757="HI",2,IF(E7757="LO",6,10))+IF(D7757=1,2,IF(D7757=7,1,(IF(WEEKDAY(B7757)=1,2,IF(WEEKDAY(B7757)=7,1,0))))))</f>
        <v>3</v>
      </c>
      <c r="G7757" s="786">
        <f>VLOOKUP(C7757,METADATA!$J$5:$Q$29,IF(E7757="HI",2,IF(E7757="LO",6,10))+IF(D7757=1,2,IF(D7757=7,1,(IF(WEEKDAY(B7757)=1,2,IF(WEEKDAY(B7757)=7,1,0))))))</f>
        <v>3</v>
      </c>
      <c r="H7757" s="787">
        <v>7661</v>
      </c>
      <c r="I7757" s="788">
        <v>9677.5100708007813</v>
      </c>
      <c r="K7757" s="795">
        <v>0</v>
      </c>
      <c r="M7757" s="798">
        <f t="shared" si="364"/>
        <v>12342.816622248365</v>
      </c>
      <c r="N7757" s="303"/>
      <c r="S7757" s="786">
        <v>0</v>
      </c>
      <c r="T7757" s="781">
        <f>VLOOKUP(C7757,METADATA!$J$5:$Q$29,IF(E7757="HI",2,IF(E7757="LO",6,10))+IF(S7757=1,2,IF(D7757=7,1,(IF(WEEKDAY(B7757)=1,2,IF(WEEKDAY(B7757)=7,1,0))))))</f>
        <v>3</v>
      </c>
      <c r="U7757" s="781">
        <f>VLOOKUP(C7757,METADATA!$A$5:$H$29,IF(E7757="HI",2,IF(E7757="LO",6,10))+IF(S7757=1,2,IF(D7757=7,1,(IF(WEEKDAY(B7757)=1,2,IF(WEEKDAY(B7757)=7,1,0))))))</f>
        <v>3</v>
      </c>
    </row>
    <row r="7758" spans="2:21" ht="13.95" customHeight="1" x14ac:dyDescent="0.25">
      <c r="B7758" s="784">
        <f t="shared" si="362"/>
        <v>45706</v>
      </c>
      <c r="C7758" s="785">
        <v>2</v>
      </c>
      <c r="D7758" s="786">
        <f>IFERROR((INDEX(METADATA!$T$2:$T$20,MATCH(B7758,METADATA!$S$2:$S$20,0))),0)</f>
        <v>0</v>
      </c>
      <c r="E7758" s="785" t="str">
        <f t="shared" si="363"/>
        <v>LO</v>
      </c>
      <c r="F7758" s="786">
        <f>VLOOKUP(C7758,METADATA!$A$5:$H$29,IF(E7758="HI",2,IF(E7758="LO",6,10))+IF(D7758=1,2,IF(D7758=7,1,(IF(WEEKDAY(B7758)=1,2,IF(WEEKDAY(B7758)=7,1,0))))))</f>
        <v>3</v>
      </c>
      <c r="G7758" s="786">
        <f>VLOOKUP(C7758,METADATA!$J$5:$Q$29,IF(E7758="HI",2,IF(E7758="LO",6,10))+IF(D7758=1,2,IF(D7758=7,1,(IF(WEEKDAY(B7758)=1,2,IF(WEEKDAY(B7758)=7,1,0))))))</f>
        <v>3</v>
      </c>
      <c r="H7758" s="787">
        <v>7596.25</v>
      </c>
      <c r="I7758" s="788">
        <v>9718.5151977539063</v>
      </c>
      <c r="K7758" s="795">
        <v>0</v>
      </c>
      <c r="M7758" s="798">
        <f t="shared" si="364"/>
        <v>12335.013243263002</v>
      </c>
      <c r="N7758" s="303"/>
      <c r="S7758" s="786">
        <v>0</v>
      </c>
      <c r="T7758" s="781">
        <f>VLOOKUP(C7758,METADATA!$J$5:$Q$29,IF(E7758="HI",2,IF(E7758="LO",6,10))+IF(S7758=1,2,IF(D7758=7,1,(IF(WEEKDAY(B7758)=1,2,IF(WEEKDAY(B7758)=7,1,0))))))</f>
        <v>3</v>
      </c>
      <c r="U7758" s="781">
        <f>VLOOKUP(C7758,METADATA!$A$5:$H$29,IF(E7758="HI",2,IF(E7758="LO",6,10))+IF(S7758=1,2,IF(D7758=7,1,(IF(WEEKDAY(B7758)=1,2,IF(WEEKDAY(B7758)=7,1,0))))))</f>
        <v>3</v>
      </c>
    </row>
    <row r="7759" spans="2:21" ht="13.95" customHeight="1" x14ac:dyDescent="0.25">
      <c r="B7759" s="784">
        <f t="shared" si="362"/>
        <v>45706</v>
      </c>
      <c r="C7759" s="785">
        <v>3</v>
      </c>
      <c r="D7759" s="786">
        <f>IFERROR((INDEX(METADATA!$T$2:$T$20,MATCH(B7759,METADATA!$S$2:$S$20,0))),0)</f>
        <v>0</v>
      </c>
      <c r="E7759" s="785" t="str">
        <f t="shared" si="363"/>
        <v>LO</v>
      </c>
      <c r="F7759" s="786">
        <f>VLOOKUP(C7759,METADATA!$A$5:$H$29,IF(E7759="HI",2,IF(E7759="LO",6,10))+IF(D7759=1,2,IF(D7759=7,1,(IF(WEEKDAY(B7759)=1,2,IF(WEEKDAY(B7759)=7,1,0))))))</f>
        <v>3</v>
      </c>
      <c r="G7759" s="786">
        <f>VLOOKUP(C7759,METADATA!$J$5:$Q$29,IF(E7759="HI",2,IF(E7759="LO",6,10))+IF(D7759=1,2,IF(D7759=7,1,(IF(WEEKDAY(B7759)=1,2,IF(WEEKDAY(B7759)=7,1,0))))))</f>
        <v>3</v>
      </c>
      <c r="H7759" s="787">
        <v>7748.25</v>
      </c>
      <c r="I7759" s="788">
        <v>9609.1250610351563</v>
      </c>
      <c r="K7759" s="795">
        <v>0</v>
      </c>
      <c r="M7759" s="798">
        <f t="shared" si="364"/>
        <v>12343.851202161904</v>
      </c>
      <c r="N7759" s="303"/>
      <c r="S7759" s="786">
        <v>0</v>
      </c>
      <c r="T7759" s="781">
        <f>VLOOKUP(C7759,METADATA!$J$5:$Q$29,IF(E7759="HI",2,IF(E7759="LO",6,10))+IF(S7759=1,2,IF(D7759=7,1,(IF(WEEKDAY(B7759)=1,2,IF(WEEKDAY(B7759)=7,1,0))))))</f>
        <v>3</v>
      </c>
      <c r="U7759" s="781">
        <f>VLOOKUP(C7759,METADATA!$A$5:$H$29,IF(E7759="HI",2,IF(E7759="LO",6,10))+IF(S7759=1,2,IF(D7759=7,1,(IF(WEEKDAY(B7759)=1,2,IF(WEEKDAY(B7759)=7,1,0))))))</f>
        <v>3</v>
      </c>
    </row>
    <row r="7760" spans="2:21" ht="13.95" customHeight="1" x14ac:dyDescent="0.25">
      <c r="B7760" s="784">
        <f t="shared" si="362"/>
        <v>45706</v>
      </c>
      <c r="C7760" s="785">
        <v>4</v>
      </c>
      <c r="D7760" s="786">
        <f>IFERROR((INDEX(METADATA!$T$2:$T$20,MATCH(B7760,METADATA!$S$2:$S$20,0))),0)</f>
        <v>0</v>
      </c>
      <c r="E7760" s="785" t="str">
        <f t="shared" si="363"/>
        <v>LO</v>
      </c>
      <c r="F7760" s="786">
        <f>VLOOKUP(C7760,METADATA!$A$5:$H$29,IF(E7760="HI",2,IF(E7760="LO",6,10))+IF(D7760=1,2,IF(D7760=7,1,(IF(WEEKDAY(B7760)=1,2,IF(WEEKDAY(B7760)=7,1,0))))))</f>
        <v>3</v>
      </c>
      <c r="G7760" s="786">
        <f>VLOOKUP(C7760,METADATA!$J$5:$Q$29,IF(E7760="HI",2,IF(E7760="LO",6,10))+IF(D7760=1,2,IF(D7760=7,1,(IF(WEEKDAY(B7760)=1,2,IF(WEEKDAY(B7760)=7,1,0))))))</f>
        <v>3</v>
      </c>
      <c r="H7760" s="787">
        <v>8184.5</v>
      </c>
      <c r="I7760" s="788">
        <v>9744.9249877929688</v>
      </c>
      <c r="K7760" s="795">
        <v>870.51250000000005</v>
      </c>
      <c r="M7760" s="798">
        <f t="shared" si="364"/>
        <v>12725.942136742246</v>
      </c>
      <c r="N7760" s="303"/>
      <c r="S7760" s="786">
        <v>0</v>
      </c>
      <c r="T7760" s="781">
        <f>VLOOKUP(C7760,METADATA!$J$5:$Q$29,IF(E7760="HI",2,IF(E7760="LO",6,10))+IF(S7760=1,2,IF(D7760=7,1,(IF(WEEKDAY(B7760)=1,2,IF(WEEKDAY(B7760)=7,1,0))))))</f>
        <v>3</v>
      </c>
      <c r="U7760" s="781">
        <f>VLOOKUP(C7760,METADATA!$A$5:$H$29,IF(E7760="HI",2,IF(E7760="LO",6,10))+IF(S7760=1,2,IF(D7760=7,1,(IF(WEEKDAY(B7760)=1,2,IF(WEEKDAY(B7760)=7,1,0))))))</f>
        <v>3</v>
      </c>
    </row>
    <row r="7761" spans="2:21" ht="13.95" customHeight="1" x14ac:dyDescent="0.25">
      <c r="B7761" s="784">
        <f t="shared" si="362"/>
        <v>45706</v>
      </c>
      <c r="C7761" s="785">
        <v>5</v>
      </c>
      <c r="D7761" s="786">
        <f>IFERROR((INDEX(METADATA!$T$2:$T$20,MATCH(B7761,METADATA!$S$2:$S$20,0))),0)</f>
        <v>0</v>
      </c>
      <c r="E7761" s="785" t="str">
        <f t="shared" si="363"/>
        <v>LO</v>
      </c>
      <c r="F7761" s="786">
        <f>VLOOKUP(C7761,METADATA!$A$5:$H$29,IF(E7761="HI",2,IF(E7761="LO",6,10))+IF(D7761=1,2,IF(D7761=7,1,(IF(WEEKDAY(B7761)=1,2,IF(WEEKDAY(B7761)=7,1,0))))))</f>
        <v>3</v>
      </c>
      <c r="G7761" s="786">
        <f>VLOOKUP(C7761,METADATA!$J$5:$Q$29,IF(E7761="HI",2,IF(E7761="LO",6,10))+IF(D7761=1,2,IF(D7761=7,1,(IF(WEEKDAY(B7761)=1,2,IF(WEEKDAY(B7761)=7,1,0))))))</f>
        <v>3</v>
      </c>
      <c r="H7761" s="787">
        <v>8622.75</v>
      </c>
      <c r="I7761" s="788">
        <v>9594.7001342773438</v>
      </c>
      <c r="K7761" s="795">
        <v>865.8125</v>
      </c>
      <c r="M7761" s="798">
        <f t="shared" si="364"/>
        <v>12900.003419736046</v>
      </c>
      <c r="N7761" s="303"/>
      <c r="S7761" s="786">
        <v>0</v>
      </c>
      <c r="T7761" s="781">
        <f>VLOOKUP(C7761,METADATA!$J$5:$Q$29,IF(E7761="HI",2,IF(E7761="LO",6,10))+IF(S7761=1,2,IF(D7761=7,1,(IF(WEEKDAY(B7761)=1,2,IF(WEEKDAY(B7761)=7,1,0))))))</f>
        <v>3</v>
      </c>
      <c r="U7761" s="781">
        <f>VLOOKUP(C7761,METADATA!$A$5:$H$29,IF(E7761="HI",2,IF(E7761="LO",6,10))+IF(S7761=1,2,IF(D7761=7,1,(IF(WEEKDAY(B7761)=1,2,IF(WEEKDAY(B7761)=7,1,0))))))</f>
        <v>3</v>
      </c>
    </row>
    <row r="7762" spans="2:21" ht="13.95" customHeight="1" x14ac:dyDescent="0.25">
      <c r="B7762" s="784">
        <f t="shared" si="362"/>
        <v>45706</v>
      </c>
      <c r="C7762" s="785">
        <v>6</v>
      </c>
      <c r="D7762" s="786">
        <f>IFERROR((INDEX(METADATA!$T$2:$T$20,MATCH(B7762,METADATA!$S$2:$S$20,0))),0)</f>
        <v>0</v>
      </c>
      <c r="E7762" s="785" t="str">
        <f t="shared" si="363"/>
        <v>LO</v>
      </c>
      <c r="F7762" s="786">
        <f>VLOOKUP(C7762,METADATA!$A$5:$H$29,IF(E7762="HI",2,IF(E7762="LO",6,10))+IF(D7762=1,2,IF(D7762=7,1,(IF(WEEKDAY(B7762)=1,2,IF(WEEKDAY(B7762)=7,1,0))))))</f>
        <v>2</v>
      </c>
      <c r="G7762" s="786">
        <f>VLOOKUP(C7762,METADATA!$J$5:$Q$29,IF(E7762="HI",2,IF(E7762="LO",6,10))+IF(D7762=1,2,IF(D7762=7,1,(IF(WEEKDAY(B7762)=1,2,IF(WEEKDAY(B7762)=7,1,0))))))</f>
        <v>2</v>
      </c>
      <c r="H7762" s="787">
        <v>9797.25</v>
      </c>
      <c r="I7762" s="788">
        <v>9509.1500854492188</v>
      </c>
      <c r="K7762" s="795">
        <v>834.63750000000005</v>
      </c>
      <c r="M7762" s="798">
        <f t="shared" si="364"/>
        <v>13653.206323428167</v>
      </c>
      <c r="N7762" s="303"/>
      <c r="S7762" s="786">
        <v>0</v>
      </c>
      <c r="T7762" s="781">
        <f>VLOOKUP(C7762,METADATA!$J$5:$Q$29,IF(E7762="HI",2,IF(E7762="LO",6,10))+IF(S7762=1,2,IF(D7762=7,1,(IF(WEEKDAY(B7762)=1,2,IF(WEEKDAY(B7762)=7,1,0))))))</f>
        <v>2</v>
      </c>
      <c r="U7762" s="781">
        <f>VLOOKUP(C7762,METADATA!$A$5:$H$29,IF(E7762="HI",2,IF(E7762="LO",6,10))+IF(S7762=1,2,IF(D7762=7,1,(IF(WEEKDAY(B7762)=1,2,IF(WEEKDAY(B7762)=7,1,0))))))</f>
        <v>2</v>
      </c>
    </row>
    <row r="7763" spans="2:21" ht="13.95" customHeight="1" x14ac:dyDescent="0.25">
      <c r="B7763" s="784">
        <f t="shared" si="362"/>
        <v>45706</v>
      </c>
      <c r="C7763" s="785">
        <v>7</v>
      </c>
      <c r="D7763" s="786">
        <f>IFERROR((INDEX(METADATA!$T$2:$T$20,MATCH(B7763,METADATA!$S$2:$S$20,0))),0)</f>
        <v>0</v>
      </c>
      <c r="E7763" s="785" t="str">
        <f t="shared" si="363"/>
        <v>LO</v>
      </c>
      <c r="F7763" s="786">
        <f>VLOOKUP(C7763,METADATA!$A$5:$H$29,IF(E7763="HI",2,IF(E7763="LO",6,10))+IF(D7763=1,2,IF(D7763=7,1,(IF(WEEKDAY(B7763)=1,2,IF(WEEKDAY(B7763)=7,1,0))))))</f>
        <v>1</v>
      </c>
      <c r="G7763" s="786">
        <f>VLOOKUP(C7763,METADATA!$J$5:$Q$29,IF(E7763="HI",2,IF(E7763="LO",6,10))+IF(D7763=1,2,IF(D7763=7,1,(IF(WEEKDAY(B7763)=1,2,IF(WEEKDAY(B7763)=7,1,0))))))</f>
        <v>1</v>
      </c>
      <c r="H7763" s="787">
        <v>11121.25</v>
      </c>
      <c r="I7763" s="788">
        <v>9560.75</v>
      </c>
      <c r="K7763" s="795">
        <v>847.33749999999998</v>
      </c>
      <c r="M7763" s="798">
        <f t="shared" si="364"/>
        <v>14665.951797445674</v>
      </c>
      <c r="N7763" s="303"/>
      <c r="S7763" s="786">
        <v>0</v>
      </c>
      <c r="T7763" s="781">
        <f>VLOOKUP(C7763,METADATA!$J$5:$Q$29,IF(E7763="HI",2,IF(E7763="LO",6,10))+IF(S7763=1,2,IF(D7763=7,1,(IF(WEEKDAY(B7763)=1,2,IF(WEEKDAY(B7763)=7,1,0))))))</f>
        <v>1</v>
      </c>
      <c r="U7763" s="781">
        <f>VLOOKUP(C7763,METADATA!$A$5:$H$29,IF(E7763="HI",2,IF(E7763="LO",6,10))+IF(S7763=1,2,IF(D7763=7,1,(IF(WEEKDAY(B7763)=1,2,IF(WEEKDAY(B7763)=7,1,0))))))</f>
        <v>1</v>
      </c>
    </row>
    <row r="7764" spans="2:21" ht="13.95" customHeight="1" x14ac:dyDescent="0.25">
      <c r="B7764" s="784">
        <f t="shared" si="362"/>
        <v>45706</v>
      </c>
      <c r="C7764" s="785">
        <v>8</v>
      </c>
      <c r="D7764" s="786">
        <f>IFERROR((INDEX(METADATA!$T$2:$T$20,MATCH(B7764,METADATA!$S$2:$S$20,0))),0)</f>
        <v>0</v>
      </c>
      <c r="E7764" s="785" t="str">
        <f t="shared" si="363"/>
        <v>LO</v>
      </c>
      <c r="F7764" s="786">
        <f>VLOOKUP(C7764,METADATA!$A$5:$H$29,IF(E7764="HI",2,IF(E7764="LO",6,10))+IF(D7764=1,2,IF(D7764=7,1,(IF(WEEKDAY(B7764)=1,2,IF(WEEKDAY(B7764)=7,1,0))))))</f>
        <v>1</v>
      </c>
      <c r="G7764" s="786">
        <f>VLOOKUP(C7764,METADATA!$J$5:$Q$29,IF(E7764="HI",2,IF(E7764="LO",6,10))+IF(D7764=1,2,IF(D7764=7,1,(IF(WEEKDAY(B7764)=1,2,IF(WEEKDAY(B7764)=7,1,0))))))</f>
        <v>1</v>
      </c>
      <c r="H7764" s="787">
        <v>12615.75</v>
      </c>
      <c r="I7764" s="788">
        <v>9416.4998779296875</v>
      </c>
      <c r="K7764" s="795">
        <v>851.61249999999995</v>
      </c>
      <c r="M7764" s="798">
        <f t="shared" si="364"/>
        <v>15742.541663071748</v>
      </c>
      <c r="N7764" s="303"/>
      <c r="S7764" s="786">
        <v>0</v>
      </c>
      <c r="T7764" s="781">
        <f>VLOOKUP(C7764,METADATA!$J$5:$Q$29,IF(E7764="HI",2,IF(E7764="LO",6,10))+IF(S7764=1,2,IF(D7764=7,1,(IF(WEEKDAY(B7764)=1,2,IF(WEEKDAY(B7764)=7,1,0))))))</f>
        <v>1</v>
      </c>
      <c r="U7764" s="781">
        <f>VLOOKUP(C7764,METADATA!$A$5:$H$29,IF(E7764="HI",2,IF(E7764="LO",6,10))+IF(S7764=1,2,IF(D7764=7,1,(IF(WEEKDAY(B7764)=1,2,IF(WEEKDAY(B7764)=7,1,0))))))</f>
        <v>1</v>
      </c>
    </row>
    <row r="7765" spans="2:21" ht="13.95" customHeight="1" x14ac:dyDescent="0.25">
      <c r="B7765" s="784">
        <f t="shared" si="362"/>
        <v>45706</v>
      </c>
      <c r="C7765" s="785">
        <v>9</v>
      </c>
      <c r="D7765" s="786">
        <f>IFERROR((INDEX(METADATA!$T$2:$T$20,MATCH(B7765,METADATA!$S$2:$S$20,0))),0)</f>
        <v>0</v>
      </c>
      <c r="E7765" s="785" t="str">
        <f t="shared" si="363"/>
        <v>LO</v>
      </c>
      <c r="F7765" s="786">
        <f>VLOOKUP(C7765,METADATA!$A$5:$H$29,IF(E7765="HI",2,IF(E7765="LO",6,10))+IF(D7765=1,2,IF(D7765=7,1,(IF(WEEKDAY(B7765)=1,2,IF(WEEKDAY(B7765)=7,1,0))))))</f>
        <v>2</v>
      </c>
      <c r="G7765" s="786">
        <f>VLOOKUP(C7765,METADATA!$J$5:$Q$29,IF(E7765="HI",2,IF(E7765="LO",6,10))+IF(D7765=1,2,IF(D7765=7,1,(IF(WEEKDAY(B7765)=1,2,IF(WEEKDAY(B7765)=7,1,0))))))</f>
        <v>1</v>
      </c>
      <c r="H7765" s="787">
        <v>13270.75</v>
      </c>
      <c r="I7765" s="788">
        <v>6669.42529296875</v>
      </c>
      <c r="K7765" s="795">
        <v>856.5</v>
      </c>
      <c r="M7765" s="798">
        <f t="shared" si="364"/>
        <v>14852.408535351809</v>
      </c>
      <c r="N7765" s="303"/>
      <c r="S7765" s="786">
        <v>0</v>
      </c>
      <c r="T7765" s="781">
        <f>VLOOKUP(C7765,METADATA!$J$5:$Q$29,IF(E7765="HI",2,IF(E7765="LO",6,10))+IF(S7765=1,2,IF(D7765=7,1,(IF(WEEKDAY(B7765)=1,2,IF(WEEKDAY(B7765)=7,1,0))))))</f>
        <v>1</v>
      </c>
      <c r="U7765" s="781">
        <f>VLOOKUP(C7765,METADATA!$A$5:$H$29,IF(E7765="HI",2,IF(E7765="LO",6,10))+IF(S7765=1,2,IF(D7765=7,1,(IF(WEEKDAY(B7765)=1,2,IF(WEEKDAY(B7765)=7,1,0))))))</f>
        <v>2</v>
      </c>
    </row>
    <row r="7766" spans="2:21" ht="13.95" customHeight="1" x14ac:dyDescent="0.25">
      <c r="B7766" s="784">
        <f t="shared" si="362"/>
        <v>45706</v>
      </c>
      <c r="C7766" s="785">
        <v>10</v>
      </c>
      <c r="D7766" s="786">
        <f>IFERROR((INDEX(METADATA!$T$2:$T$20,MATCH(B7766,METADATA!$S$2:$S$20,0))),0)</f>
        <v>0</v>
      </c>
      <c r="E7766" s="785" t="str">
        <f t="shared" si="363"/>
        <v>LO</v>
      </c>
      <c r="F7766" s="786">
        <f>VLOOKUP(C7766,METADATA!$A$5:$H$29,IF(E7766="HI",2,IF(E7766="LO",6,10))+IF(D7766=1,2,IF(D7766=7,1,(IF(WEEKDAY(B7766)=1,2,IF(WEEKDAY(B7766)=7,1,0))))))</f>
        <v>2</v>
      </c>
      <c r="G7766" s="786">
        <f>VLOOKUP(C7766,METADATA!$J$5:$Q$29,IF(E7766="HI",2,IF(E7766="LO",6,10))+IF(D7766=1,2,IF(D7766=7,1,(IF(WEEKDAY(B7766)=1,2,IF(WEEKDAY(B7766)=7,1,0))))))</f>
        <v>2</v>
      </c>
      <c r="H7766" s="787">
        <v>13244.25</v>
      </c>
      <c r="I7766" s="788">
        <v>7513.2000732421875</v>
      </c>
      <c r="K7766" s="795">
        <v>824.32500000000005</v>
      </c>
      <c r="M7766" s="798">
        <f t="shared" si="364"/>
        <v>15226.895067710502</v>
      </c>
      <c r="N7766" s="303"/>
      <c r="S7766" s="786">
        <v>0</v>
      </c>
      <c r="T7766" s="781">
        <f>VLOOKUP(C7766,METADATA!$J$5:$Q$29,IF(E7766="HI",2,IF(E7766="LO",6,10))+IF(S7766=1,2,IF(D7766=7,1,(IF(WEEKDAY(B7766)=1,2,IF(WEEKDAY(B7766)=7,1,0))))))</f>
        <v>2</v>
      </c>
      <c r="U7766" s="781">
        <f>VLOOKUP(C7766,METADATA!$A$5:$H$29,IF(E7766="HI",2,IF(E7766="LO",6,10))+IF(S7766=1,2,IF(D7766=7,1,(IF(WEEKDAY(B7766)=1,2,IF(WEEKDAY(B7766)=7,1,0))))))</f>
        <v>2</v>
      </c>
    </row>
    <row r="7767" spans="2:21" ht="13.95" customHeight="1" x14ac:dyDescent="0.25">
      <c r="B7767" s="784">
        <f t="shared" si="362"/>
        <v>45706</v>
      </c>
      <c r="C7767" s="785">
        <v>11</v>
      </c>
      <c r="D7767" s="786">
        <f>IFERROR((INDEX(METADATA!$T$2:$T$20,MATCH(B7767,METADATA!$S$2:$S$20,0))),0)</f>
        <v>0</v>
      </c>
      <c r="E7767" s="785" t="str">
        <f t="shared" si="363"/>
        <v>LO</v>
      </c>
      <c r="F7767" s="786">
        <f>VLOOKUP(C7767,METADATA!$A$5:$H$29,IF(E7767="HI",2,IF(E7767="LO",6,10))+IF(D7767=1,2,IF(D7767=7,1,(IF(WEEKDAY(B7767)=1,2,IF(WEEKDAY(B7767)=7,1,0))))))</f>
        <v>2</v>
      </c>
      <c r="G7767" s="786">
        <f>VLOOKUP(C7767,METADATA!$J$5:$Q$29,IF(E7767="HI",2,IF(E7767="LO",6,10))+IF(D7767=1,2,IF(D7767=7,1,(IF(WEEKDAY(B7767)=1,2,IF(WEEKDAY(B7767)=7,1,0))))))</f>
        <v>2</v>
      </c>
      <c r="H7767" s="787">
        <v>13161.5</v>
      </c>
      <c r="I7767" s="788">
        <v>7862.0501098632813</v>
      </c>
      <c r="K7767" s="795">
        <v>882.73749999999995</v>
      </c>
      <c r="M7767" s="798">
        <f t="shared" si="364"/>
        <v>15330.91367727316</v>
      </c>
      <c r="N7767" s="303"/>
      <c r="S7767" s="786">
        <v>0</v>
      </c>
      <c r="T7767" s="781">
        <f>VLOOKUP(C7767,METADATA!$J$5:$Q$29,IF(E7767="HI",2,IF(E7767="LO",6,10))+IF(S7767=1,2,IF(D7767=7,1,(IF(WEEKDAY(B7767)=1,2,IF(WEEKDAY(B7767)=7,1,0))))))</f>
        <v>2</v>
      </c>
      <c r="U7767" s="781">
        <f>VLOOKUP(C7767,METADATA!$A$5:$H$29,IF(E7767="HI",2,IF(E7767="LO",6,10))+IF(S7767=1,2,IF(D7767=7,1,(IF(WEEKDAY(B7767)=1,2,IF(WEEKDAY(B7767)=7,1,0))))))</f>
        <v>2</v>
      </c>
    </row>
    <row r="7768" spans="2:21" ht="13.95" customHeight="1" x14ac:dyDescent="0.25">
      <c r="B7768" s="784">
        <f t="shared" si="362"/>
        <v>45706</v>
      </c>
      <c r="C7768" s="785">
        <v>12</v>
      </c>
      <c r="D7768" s="786">
        <f>IFERROR((INDEX(METADATA!$T$2:$T$20,MATCH(B7768,METADATA!$S$2:$S$20,0))),0)</f>
        <v>0</v>
      </c>
      <c r="E7768" s="785" t="str">
        <f t="shared" si="363"/>
        <v>LO</v>
      </c>
      <c r="F7768" s="786">
        <f>VLOOKUP(C7768,METADATA!$A$5:$H$29,IF(E7768="HI",2,IF(E7768="LO",6,10))+IF(D7768=1,2,IF(D7768=7,1,(IF(WEEKDAY(B7768)=1,2,IF(WEEKDAY(B7768)=7,1,0))))))</f>
        <v>2</v>
      </c>
      <c r="G7768" s="786">
        <f>VLOOKUP(C7768,METADATA!$J$5:$Q$29,IF(E7768="HI",2,IF(E7768="LO",6,10))+IF(D7768=1,2,IF(D7768=7,1,(IF(WEEKDAY(B7768)=1,2,IF(WEEKDAY(B7768)=7,1,0))))))</f>
        <v>2</v>
      </c>
      <c r="H7768" s="787">
        <v>13268</v>
      </c>
      <c r="I7768" s="788">
        <v>5978.7774353027344</v>
      </c>
      <c r="K7768" s="795">
        <v>909.3125</v>
      </c>
      <c r="M7768" s="798">
        <f t="shared" si="364"/>
        <v>14552.855514327253</v>
      </c>
      <c r="N7768" s="303"/>
      <c r="S7768" s="786">
        <v>0</v>
      </c>
      <c r="T7768" s="781">
        <f>VLOOKUP(C7768,METADATA!$J$5:$Q$29,IF(E7768="HI",2,IF(E7768="LO",6,10))+IF(S7768=1,2,IF(D7768=7,1,(IF(WEEKDAY(B7768)=1,2,IF(WEEKDAY(B7768)=7,1,0))))))</f>
        <v>2</v>
      </c>
      <c r="U7768" s="781">
        <f>VLOOKUP(C7768,METADATA!$A$5:$H$29,IF(E7768="HI",2,IF(E7768="LO",6,10))+IF(S7768=1,2,IF(D7768=7,1,(IF(WEEKDAY(B7768)=1,2,IF(WEEKDAY(B7768)=7,1,0))))))</f>
        <v>2</v>
      </c>
    </row>
    <row r="7769" spans="2:21" ht="13.95" customHeight="1" x14ac:dyDescent="0.25">
      <c r="B7769" s="784">
        <f t="shared" si="362"/>
        <v>45706</v>
      </c>
      <c r="C7769" s="785">
        <v>13</v>
      </c>
      <c r="D7769" s="786">
        <f>IFERROR((INDEX(METADATA!$T$2:$T$20,MATCH(B7769,METADATA!$S$2:$S$20,0))),0)</f>
        <v>0</v>
      </c>
      <c r="E7769" s="785" t="str">
        <f t="shared" si="363"/>
        <v>LO</v>
      </c>
      <c r="F7769" s="786">
        <f>VLOOKUP(C7769,METADATA!$A$5:$H$29,IF(E7769="HI",2,IF(E7769="LO",6,10))+IF(D7769=1,2,IF(D7769=7,1,(IF(WEEKDAY(B7769)=1,2,IF(WEEKDAY(B7769)=7,1,0))))))</f>
        <v>2</v>
      </c>
      <c r="G7769" s="786">
        <f>VLOOKUP(C7769,METADATA!$J$5:$Q$29,IF(E7769="HI",2,IF(E7769="LO",6,10))+IF(D7769=1,2,IF(D7769=7,1,(IF(WEEKDAY(B7769)=1,2,IF(WEEKDAY(B7769)=7,1,0))))))</f>
        <v>2</v>
      </c>
      <c r="H7769" s="787">
        <v>12964.25</v>
      </c>
      <c r="I7769" s="788">
        <v>7198.8626403808594</v>
      </c>
      <c r="K7769" s="795">
        <v>905.6</v>
      </c>
      <c r="M7769" s="798">
        <f t="shared" si="364"/>
        <v>14828.870536138998</v>
      </c>
      <c r="N7769" s="303"/>
      <c r="S7769" s="786">
        <v>0</v>
      </c>
      <c r="T7769" s="781">
        <f>VLOOKUP(C7769,METADATA!$J$5:$Q$29,IF(E7769="HI",2,IF(E7769="LO",6,10))+IF(S7769=1,2,IF(D7769=7,1,(IF(WEEKDAY(B7769)=1,2,IF(WEEKDAY(B7769)=7,1,0))))))</f>
        <v>2</v>
      </c>
      <c r="U7769" s="781">
        <f>VLOOKUP(C7769,METADATA!$A$5:$H$29,IF(E7769="HI",2,IF(E7769="LO",6,10))+IF(S7769=1,2,IF(D7769=7,1,(IF(WEEKDAY(B7769)=1,2,IF(WEEKDAY(B7769)=7,1,0))))))</f>
        <v>2</v>
      </c>
    </row>
    <row r="7770" spans="2:21" ht="13.95" customHeight="1" x14ac:dyDescent="0.25">
      <c r="B7770" s="784">
        <f t="shared" si="362"/>
        <v>45706</v>
      </c>
      <c r="C7770" s="785">
        <v>14</v>
      </c>
      <c r="D7770" s="786">
        <f>IFERROR((INDEX(METADATA!$T$2:$T$20,MATCH(B7770,METADATA!$S$2:$S$20,0))),0)</f>
        <v>0</v>
      </c>
      <c r="E7770" s="785" t="str">
        <f t="shared" si="363"/>
        <v>LO</v>
      </c>
      <c r="F7770" s="786">
        <f>VLOOKUP(C7770,METADATA!$A$5:$H$29,IF(E7770="HI",2,IF(E7770="LO",6,10))+IF(D7770=1,2,IF(D7770=7,1,(IF(WEEKDAY(B7770)=1,2,IF(WEEKDAY(B7770)=7,1,0))))))</f>
        <v>2</v>
      </c>
      <c r="G7770" s="786">
        <f>VLOOKUP(C7770,METADATA!$J$5:$Q$29,IF(E7770="HI",2,IF(E7770="LO",6,10))+IF(D7770=1,2,IF(D7770=7,1,(IF(WEEKDAY(B7770)=1,2,IF(WEEKDAY(B7770)=7,1,0))))))</f>
        <v>2</v>
      </c>
      <c r="H7770" s="787">
        <v>12884.5</v>
      </c>
      <c r="I7770" s="788">
        <v>9026.8201904296875</v>
      </c>
      <c r="K7770" s="795">
        <v>913.98749999999995</v>
      </c>
      <c r="M7770" s="798">
        <f t="shared" si="364"/>
        <v>15731.936403391321</v>
      </c>
      <c r="N7770" s="303"/>
      <c r="S7770" s="786">
        <v>0</v>
      </c>
      <c r="T7770" s="781">
        <f>VLOOKUP(C7770,METADATA!$J$5:$Q$29,IF(E7770="HI",2,IF(E7770="LO",6,10))+IF(S7770=1,2,IF(D7770=7,1,(IF(WEEKDAY(B7770)=1,2,IF(WEEKDAY(B7770)=7,1,0))))))</f>
        <v>2</v>
      </c>
      <c r="U7770" s="781">
        <f>VLOOKUP(C7770,METADATA!$A$5:$H$29,IF(E7770="HI",2,IF(E7770="LO",6,10))+IF(S7770=1,2,IF(D7770=7,1,(IF(WEEKDAY(B7770)=1,2,IF(WEEKDAY(B7770)=7,1,0))))))</f>
        <v>2</v>
      </c>
    </row>
    <row r="7771" spans="2:21" ht="13.95" customHeight="1" x14ac:dyDescent="0.25">
      <c r="B7771" s="784">
        <f t="shared" si="362"/>
        <v>45706</v>
      </c>
      <c r="C7771" s="785">
        <v>15</v>
      </c>
      <c r="D7771" s="786">
        <f>IFERROR((INDEX(METADATA!$T$2:$T$20,MATCH(B7771,METADATA!$S$2:$S$20,0))),0)</f>
        <v>0</v>
      </c>
      <c r="E7771" s="785" t="str">
        <f t="shared" si="363"/>
        <v>LO</v>
      </c>
      <c r="F7771" s="786">
        <f>VLOOKUP(C7771,METADATA!$A$5:$H$29,IF(E7771="HI",2,IF(E7771="LO",6,10))+IF(D7771=1,2,IF(D7771=7,1,(IF(WEEKDAY(B7771)=1,2,IF(WEEKDAY(B7771)=7,1,0))))))</f>
        <v>2</v>
      </c>
      <c r="G7771" s="786">
        <f>VLOOKUP(C7771,METADATA!$J$5:$Q$29,IF(E7771="HI",2,IF(E7771="LO",6,10))+IF(D7771=1,2,IF(D7771=7,1,(IF(WEEKDAY(B7771)=1,2,IF(WEEKDAY(B7771)=7,1,0))))))</f>
        <v>2</v>
      </c>
      <c r="H7771" s="787">
        <v>12897.5</v>
      </c>
      <c r="I7771" s="788">
        <v>9620.400146484375</v>
      </c>
      <c r="K7771" s="795">
        <v>902.26250000000005</v>
      </c>
      <c r="M7771" s="798">
        <f t="shared" si="364"/>
        <v>16090.295374183675</v>
      </c>
      <c r="N7771" s="303"/>
      <c r="S7771" s="786">
        <v>0</v>
      </c>
      <c r="T7771" s="781">
        <f>VLOOKUP(C7771,METADATA!$J$5:$Q$29,IF(E7771="HI",2,IF(E7771="LO",6,10))+IF(S7771=1,2,IF(D7771=7,1,(IF(WEEKDAY(B7771)=1,2,IF(WEEKDAY(B7771)=7,1,0))))))</f>
        <v>2</v>
      </c>
      <c r="U7771" s="781">
        <f>VLOOKUP(C7771,METADATA!$A$5:$H$29,IF(E7771="HI",2,IF(E7771="LO",6,10))+IF(S7771=1,2,IF(D7771=7,1,(IF(WEEKDAY(B7771)=1,2,IF(WEEKDAY(B7771)=7,1,0))))))</f>
        <v>2</v>
      </c>
    </row>
    <row r="7772" spans="2:21" ht="13.95" customHeight="1" x14ac:dyDescent="0.25">
      <c r="B7772" s="784">
        <f t="shared" ref="B7772:B7835" si="365">B7748+1</f>
        <v>45706</v>
      </c>
      <c r="C7772" s="785">
        <v>16</v>
      </c>
      <c r="D7772" s="786">
        <f>IFERROR((INDEX(METADATA!$T$2:$T$20,MATCH(B7772,METADATA!$S$2:$S$20,0))),0)</f>
        <v>0</v>
      </c>
      <c r="E7772" s="785" t="str">
        <f t="shared" si="363"/>
        <v>LO</v>
      </c>
      <c r="F7772" s="786">
        <f>VLOOKUP(C7772,METADATA!$A$5:$H$29,IF(E7772="HI",2,IF(E7772="LO",6,10))+IF(D7772=1,2,IF(D7772=7,1,(IF(WEEKDAY(B7772)=1,2,IF(WEEKDAY(B7772)=7,1,0))))))</f>
        <v>2</v>
      </c>
      <c r="G7772" s="786">
        <f>VLOOKUP(C7772,METADATA!$J$5:$Q$29,IF(E7772="HI",2,IF(E7772="LO",6,10))+IF(D7772=1,2,IF(D7772=7,1,(IF(WEEKDAY(B7772)=1,2,IF(WEEKDAY(B7772)=7,1,0))))))</f>
        <v>2</v>
      </c>
      <c r="H7772" s="787">
        <v>13382.75</v>
      </c>
      <c r="I7772" s="788">
        <v>9547.2501220703125</v>
      </c>
      <c r="K7772" s="795">
        <v>933.76250000000005</v>
      </c>
      <c r="M7772" s="798">
        <f t="shared" si="364"/>
        <v>16439.220859148758</v>
      </c>
      <c r="N7772" s="303"/>
      <c r="S7772" s="786">
        <v>0</v>
      </c>
      <c r="T7772" s="781">
        <f>VLOOKUP(C7772,METADATA!$J$5:$Q$29,IF(E7772="HI",2,IF(E7772="LO",6,10))+IF(S7772=1,2,IF(D7772=7,1,(IF(WEEKDAY(B7772)=1,2,IF(WEEKDAY(B7772)=7,1,0))))))</f>
        <v>2</v>
      </c>
      <c r="U7772" s="781">
        <f>VLOOKUP(C7772,METADATA!$A$5:$H$29,IF(E7772="HI",2,IF(E7772="LO",6,10))+IF(S7772=1,2,IF(D7772=7,1,(IF(WEEKDAY(B7772)=1,2,IF(WEEKDAY(B7772)=7,1,0))))))</f>
        <v>2</v>
      </c>
    </row>
    <row r="7773" spans="2:21" ht="13.95" customHeight="1" x14ac:dyDescent="0.25">
      <c r="B7773" s="784">
        <f t="shared" si="365"/>
        <v>45706</v>
      </c>
      <c r="C7773" s="785">
        <v>17</v>
      </c>
      <c r="D7773" s="786">
        <f>IFERROR((INDEX(METADATA!$T$2:$T$20,MATCH(B7773,METADATA!$S$2:$S$20,0))),0)</f>
        <v>0</v>
      </c>
      <c r="E7773" s="785" t="str">
        <f t="shared" si="363"/>
        <v>LO</v>
      </c>
      <c r="F7773" s="786">
        <f>VLOOKUP(C7773,METADATA!$A$5:$H$29,IF(E7773="HI",2,IF(E7773="LO",6,10))+IF(D7773=1,2,IF(D7773=7,1,(IF(WEEKDAY(B7773)=1,2,IF(WEEKDAY(B7773)=7,1,0))))))</f>
        <v>2</v>
      </c>
      <c r="G7773" s="786">
        <f>VLOOKUP(C7773,METADATA!$J$5:$Q$29,IF(E7773="HI",2,IF(E7773="LO",6,10))+IF(D7773=1,2,IF(D7773=7,1,(IF(WEEKDAY(B7773)=1,2,IF(WEEKDAY(B7773)=7,1,0))))))</f>
        <v>2</v>
      </c>
      <c r="H7773" s="787">
        <v>14181.5</v>
      </c>
      <c r="I7773" s="788">
        <v>9649.650146484375</v>
      </c>
      <c r="K7773" s="795">
        <v>0</v>
      </c>
      <c r="M7773" s="798">
        <f t="shared" si="364"/>
        <v>17153.153943212481</v>
      </c>
      <c r="N7773" s="303"/>
      <c r="S7773" s="786">
        <v>0</v>
      </c>
      <c r="T7773" s="781">
        <f>VLOOKUP(C7773,METADATA!$J$5:$Q$29,IF(E7773="HI",2,IF(E7773="LO",6,10))+IF(S7773=1,2,IF(D7773=7,1,(IF(WEEKDAY(B7773)=1,2,IF(WEEKDAY(B7773)=7,1,0))))))</f>
        <v>2</v>
      </c>
      <c r="U7773" s="781">
        <f>VLOOKUP(C7773,METADATA!$A$5:$H$29,IF(E7773="HI",2,IF(E7773="LO",6,10))+IF(S7773=1,2,IF(D7773=7,1,(IF(WEEKDAY(B7773)=1,2,IF(WEEKDAY(B7773)=7,1,0))))))</f>
        <v>2</v>
      </c>
    </row>
    <row r="7774" spans="2:21" ht="13.95" customHeight="1" x14ac:dyDescent="0.25">
      <c r="B7774" s="784">
        <f t="shared" si="365"/>
        <v>45706</v>
      </c>
      <c r="C7774" s="785">
        <v>18</v>
      </c>
      <c r="D7774" s="786">
        <f>IFERROR((INDEX(METADATA!$T$2:$T$20,MATCH(B7774,METADATA!$S$2:$S$20,0))),0)</f>
        <v>0</v>
      </c>
      <c r="E7774" s="785" t="str">
        <f t="shared" si="363"/>
        <v>LO</v>
      </c>
      <c r="F7774" s="786">
        <f>VLOOKUP(C7774,METADATA!$A$5:$H$29,IF(E7774="HI",2,IF(E7774="LO",6,10))+IF(D7774=1,2,IF(D7774=7,1,(IF(WEEKDAY(B7774)=1,2,IF(WEEKDAY(B7774)=7,1,0))))))</f>
        <v>1</v>
      </c>
      <c r="G7774" s="786">
        <f>VLOOKUP(C7774,METADATA!$J$5:$Q$29,IF(E7774="HI",2,IF(E7774="LO",6,10))+IF(D7774=1,2,IF(D7774=7,1,(IF(WEEKDAY(B7774)=1,2,IF(WEEKDAY(B7774)=7,1,0))))))</f>
        <v>1</v>
      </c>
      <c r="H7774" s="787">
        <v>14821.75</v>
      </c>
      <c r="I7774" s="788">
        <v>9659.75</v>
      </c>
      <c r="K7774" s="795">
        <v>0</v>
      </c>
      <c r="M7774" s="798">
        <f t="shared" si="364"/>
        <v>17691.665922829314</v>
      </c>
      <c r="N7774" s="303"/>
      <c r="S7774" s="786">
        <v>0</v>
      </c>
      <c r="T7774" s="781">
        <f>VLOOKUP(C7774,METADATA!$J$5:$Q$29,IF(E7774="HI",2,IF(E7774="LO",6,10))+IF(S7774=1,2,IF(D7774=7,1,(IF(WEEKDAY(B7774)=1,2,IF(WEEKDAY(B7774)=7,1,0))))))</f>
        <v>1</v>
      </c>
      <c r="U7774" s="781">
        <f>VLOOKUP(C7774,METADATA!$A$5:$H$29,IF(E7774="HI",2,IF(E7774="LO",6,10))+IF(S7774=1,2,IF(D7774=7,1,(IF(WEEKDAY(B7774)=1,2,IF(WEEKDAY(B7774)=7,1,0))))))</f>
        <v>1</v>
      </c>
    </row>
    <row r="7775" spans="2:21" ht="13.95" customHeight="1" x14ac:dyDescent="0.25">
      <c r="B7775" s="784">
        <f t="shared" si="365"/>
        <v>45706</v>
      </c>
      <c r="C7775" s="785">
        <v>19</v>
      </c>
      <c r="D7775" s="786">
        <f>IFERROR((INDEX(METADATA!$T$2:$T$20,MATCH(B7775,METADATA!$S$2:$S$20,0))),0)</f>
        <v>0</v>
      </c>
      <c r="E7775" s="785" t="str">
        <f t="shared" si="363"/>
        <v>LO</v>
      </c>
      <c r="F7775" s="786">
        <f>VLOOKUP(C7775,METADATA!$A$5:$H$29,IF(E7775="HI",2,IF(E7775="LO",6,10))+IF(D7775=1,2,IF(D7775=7,1,(IF(WEEKDAY(B7775)=1,2,IF(WEEKDAY(B7775)=7,1,0))))))</f>
        <v>1</v>
      </c>
      <c r="G7775" s="786">
        <f>VLOOKUP(C7775,METADATA!$J$5:$Q$29,IF(E7775="HI",2,IF(E7775="LO",6,10))+IF(D7775=1,2,IF(D7775=7,1,(IF(WEEKDAY(B7775)=1,2,IF(WEEKDAY(B7775)=7,1,0))))))</f>
        <v>1</v>
      </c>
      <c r="H7775" s="787">
        <v>13540.75</v>
      </c>
      <c r="I7775" s="788">
        <v>9603.925048828125</v>
      </c>
      <c r="K7775" s="795">
        <v>0</v>
      </c>
      <c r="M7775" s="798">
        <f t="shared" si="364"/>
        <v>16600.821874413577</v>
      </c>
      <c r="N7775" s="303"/>
      <c r="S7775" s="786">
        <v>0</v>
      </c>
      <c r="T7775" s="781">
        <f>VLOOKUP(C7775,METADATA!$J$5:$Q$29,IF(E7775="HI",2,IF(E7775="LO",6,10))+IF(S7775=1,2,IF(D7775=7,1,(IF(WEEKDAY(B7775)=1,2,IF(WEEKDAY(B7775)=7,1,0))))))</f>
        <v>1</v>
      </c>
      <c r="U7775" s="781">
        <f>VLOOKUP(C7775,METADATA!$A$5:$H$29,IF(E7775="HI",2,IF(E7775="LO",6,10))+IF(S7775=1,2,IF(D7775=7,1,(IF(WEEKDAY(B7775)=1,2,IF(WEEKDAY(B7775)=7,1,0))))))</f>
        <v>1</v>
      </c>
    </row>
    <row r="7776" spans="2:21" ht="13.95" customHeight="1" x14ac:dyDescent="0.25">
      <c r="B7776" s="784">
        <f t="shared" si="365"/>
        <v>45706</v>
      </c>
      <c r="C7776" s="785">
        <v>20</v>
      </c>
      <c r="D7776" s="786">
        <f>IFERROR((INDEX(METADATA!$T$2:$T$20,MATCH(B7776,METADATA!$S$2:$S$20,0))),0)</f>
        <v>0</v>
      </c>
      <c r="E7776" s="785" t="str">
        <f t="shared" si="363"/>
        <v>LO</v>
      </c>
      <c r="F7776" s="786">
        <f>VLOOKUP(C7776,METADATA!$A$5:$H$29,IF(E7776="HI",2,IF(E7776="LO",6,10))+IF(D7776=1,2,IF(D7776=7,1,(IF(WEEKDAY(B7776)=1,2,IF(WEEKDAY(B7776)=7,1,0))))))</f>
        <v>1</v>
      </c>
      <c r="G7776" s="786">
        <f>VLOOKUP(C7776,METADATA!$J$5:$Q$29,IF(E7776="HI",2,IF(E7776="LO",6,10))+IF(D7776=1,2,IF(D7776=7,1,(IF(WEEKDAY(B7776)=1,2,IF(WEEKDAY(B7776)=7,1,0))))))</f>
        <v>2</v>
      </c>
      <c r="H7776" s="787">
        <v>11827.5</v>
      </c>
      <c r="I7776" s="788">
        <v>9490.599853515625</v>
      </c>
      <c r="K7776" s="795">
        <v>0</v>
      </c>
      <c r="M7776" s="798">
        <f t="shared" si="364"/>
        <v>15164.473015227097</v>
      </c>
      <c r="N7776" s="303"/>
      <c r="S7776" s="786">
        <v>0</v>
      </c>
      <c r="T7776" s="781">
        <f>VLOOKUP(C7776,METADATA!$J$5:$Q$29,IF(E7776="HI",2,IF(E7776="LO",6,10))+IF(S7776=1,2,IF(D7776=7,1,(IF(WEEKDAY(B7776)=1,2,IF(WEEKDAY(B7776)=7,1,0))))))</f>
        <v>2</v>
      </c>
      <c r="U7776" s="781">
        <f>VLOOKUP(C7776,METADATA!$A$5:$H$29,IF(E7776="HI",2,IF(E7776="LO",6,10))+IF(S7776=1,2,IF(D7776=7,1,(IF(WEEKDAY(B7776)=1,2,IF(WEEKDAY(B7776)=7,1,0))))))</f>
        <v>1</v>
      </c>
    </row>
    <row r="7777" spans="2:21" ht="13.95" customHeight="1" x14ac:dyDescent="0.25">
      <c r="B7777" s="784">
        <f t="shared" si="365"/>
        <v>45706</v>
      </c>
      <c r="C7777" s="785">
        <v>21</v>
      </c>
      <c r="D7777" s="786">
        <f>IFERROR((INDEX(METADATA!$T$2:$T$20,MATCH(B7777,METADATA!$S$2:$S$20,0))),0)</f>
        <v>0</v>
      </c>
      <c r="E7777" s="785" t="str">
        <f t="shared" si="363"/>
        <v>LO</v>
      </c>
      <c r="F7777" s="786">
        <f>VLOOKUP(C7777,METADATA!$A$5:$H$29,IF(E7777="HI",2,IF(E7777="LO",6,10))+IF(D7777=1,2,IF(D7777=7,1,(IF(WEEKDAY(B7777)=1,2,IF(WEEKDAY(B7777)=7,1,0))))))</f>
        <v>2</v>
      </c>
      <c r="G7777" s="786">
        <f>VLOOKUP(C7777,METADATA!$J$5:$Q$29,IF(E7777="HI",2,IF(E7777="LO",6,10))+IF(D7777=1,2,IF(D7777=7,1,(IF(WEEKDAY(B7777)=1,2,IF(WEEKDAY(B7777)=7,1,0))))))</f>
        <v>2</v>
      </c>
      <c r="H7777" s="787">
        <v>10744.75</v>
      </c>
      <c r="I7777" s="788">
        <v>9221.5750732421875</v>
      </c>
      <c r="K7777" s="795">
        <v>0</v>
      </c>
      <c r="M7777" s="798">
        <f t="shared" si="364"/>
        <v>14159.346714942099</v>
      </c>
      <c r="N7777" s="303"/>
      <c r="S7777" s="786">
        <v>0</v>
      </c>
      <c r="T7777" s="781">
        <f>VLOOKUP(C7777,METADATA!$J$5:$Q$29,IF(E7777="HI",2,IF(E7777="LO",6,10))+IF(S7777=1,2,IF(D7777=7,1,(IF(WEEKDAY(B7777)=1,2,IF(WEEKDAY(B7777)=7,1,0))))))</f>
        <v>2</v>
      </c>
      <c r="U7777" s="781">
        <f>VLOOKUP(C7777,METADATA!$A$5:$H$29,IF(E7777="HI",2,IF(E7777="LO",6,10))+IF(S7777=1,2,IF(D7777=7,1,(IF(WEEKDAY(B7777)=1,2,IF(WEEKDAY(B7777)=7,1,0))))))</f>
        <v>2</v>
      </c>
    </row>
    <row r="7778" spans="2:21" ht="13.95" customHeight="1" x14ac:dyDescent="0.25">
      <c r="B7778" s="784">
        <f t="shared" si="365"/>
        <v>45706</v>
      </c>
      <c r="C7778" s="785">
        <v>22</v>
      </c>
      <c r="D7778" s="786">
        <f>IFERROR((INDEX(METADATA!$T$2:$T$20,MATCH(B7778,METADATA!$S$2:$S$20,0))),0)</f>
        <v>0</v>
      </c>
      <c r="E7778" s="785" t="str">
        <f t="shared" si="363"/>
        <v>LO</v>
      </c>
      <c r="F7778" s="786">
        <f>VLOOKUP(C7778,METADATA!$A$5:$H$29,IF(E7778="HI",2,IF(E7778="LO",6,10))+IF(D7778=1,2,IF(D7778=7,1,(IF(WEEKDAY(B7778)=1,2,IF(WEEKDAY(B7778)=7,1,0))))))</f>
        <v>3</v>
      </c>
      <c r="G7778" s="786">
        <f>VLOOKUP(C7778,METADATA!$J$5:$Q$29,IF(E7778="HI",2,IF(E7778="LO",6,10))+IF(D7778=1,2,IF(D7778=7,1,(IF(WEEKDAY(B7778)=1,2,IF(WEEKDAY(B7778)=7,1,0))))))</f>
        <v>3</v>
      </c>
      <c r="H7778" s="787">
        <v>9674</v>
      </c>
      <c r="I7778" s="788">
        <v>9226.900146484375</v>
      </c>
      <c r="K7778" s="795">
        <v>0</v>
      </c>
      <c r="M7778" s="798">
        <f t="shared" si="364"/>
        <v>13368.69336596488</v>
      </c>
      <c r="N7778" s="303"/>
      <c r="S7778" s="786">
        <v>0</v>
      </c>
      <c r="T7778" s="781">
        <f>VLOOKUP(C7778,METADATA!$J$5:$Q$29,IF(E7778="HI",2,IF(E7778="LO",6,10))+IF(S7778=1,2,IF(D7778=7,1,(IF(WEEKDAY(B7778)=1,2,IF(WEEKDAY(B7778)=7,1,0))))))</f>
        <v>3</v>
      </c>
      <c r="U7778" s="781">
        <f>VLOOKUP(C7778,METADATA!$A$5:$H$29,IF(E7778="HI",2,IF(E7778="LO",6,10))+IF(S7778=1,2,IF(D7778=7,1,(IF(WEEKDAY(B7778)=1,2,IF(WEEKDAY(B7778)=7,1,0))))))</f>
        <v>3</v>
      </c>
    </row>
    <row r="7779" spans="2:21" ht="13.95" customHeight="1" x14ac:dyDescent="0.25">
      <c r="B7779" s="784">
        <f t="shared" si="365"/>
        <v>45706</v>
      </c>
      <c r="C7779" s="785">
        <v>23</v>
      </c>
      <c r="D7779" s="786">
        <f>IFERROR((INDEX(METADATA!$T$2:$T$20,MATCH(B7779,METADATA!$S$2:$S$20,0))),0)</f>
        <v>0</v>
      </c>
      <c r="E7779" s="785" t="str">
        <f t="shared" si="363"/>
        <v>LO</v>
      </c>
      <c r="F7779" s="786">
        <f>VLOOKUP(C7779,METADATA!$A$5:$H$29,IF(E7779="HI",2,IF(E7779="LO",6,10))+IF(D7779=1,2,IF(D7779=7,1,(IF(WEEKDAY(B7779)=1,2,IF(WEEKDAY(B7779)=7,1,0))))))</f>
        <v>3</v>
      </c>
      <c r="G7779" s="786">
        <f>VLOOKUP(C7779,METADATA!$J$5:$Q$29,IF(E7779="HI",2,IF(E7779="LO",6,10))+IF(D7779=1,2,IF(D7779=7,1,(IF(WEEKDAY(B7779)=1,2,IF(WEEKDAY(B7779)=7,1,0))))))</f>
        <v>3</v>
      </c>
      <c r="H7779" s="787">
        <v>8657</v>
      </c>
      <c r="I7779" s="788">
        <v>9257.4749755859375</v>
      </c>
      <c r="K7779" s="795">
        <v>0</v>
      </c>
      <c r="M7779" s="798">
        <f t="shared" si="364"/>
        <v>12674.560817779835</v>
      </c>
      <c r="N7779" s="303"/>
      <c r="S7779" s="786">
        <v>0</v>
      </c>
      <c r="T7779" s="781">
        <f>VLOOKUP(C7779,METADATA!$J$5:$Q$29,IF(E7779="HI",2,IF(E7779="LO",6,10))+IF(S7779=1,2,IF(D7779=7,1,(IF(WEEKDAY(B7779)=1,2,IF(WEEKDAY(B7779)=7,1,0))))))</f>
        <v>3</v>
      </c>
      <c r="U7779" s="781">
        <f>VLOOKUP(C7779,METADATA!$A$5:$H$29,IF(E7779="HI",2,IF(E7779="LO",6,10))+IF(S7779=1,2,IF(D7779=7,1,(IF(WEEKDAY(B7779)=1,2,IF(WEEKDAY(B7779)=7,1,0))))))</f>
        <v>3</v>
      </c>
    </row>
    <row r="7780" spans="2:21" ht="13.95" customHeight="1" x14ac:dyDescent="0.25">
      <c r="B7780" s="784">
        <f t="shared" si="365"/>
        <v>45707</v>
      </c>
      <c r="C7780" s="785">
        <v>0</v>
      </c>
      <c r="D7780" s="786">
        <f>IFERROR((INDEX(METADATA!$T$2:$T$20,MATCH(B7780,METADATA!$S$2:$S$20,0))),0)</f>
        <v>0</v>
      </c>
      <c r="E7780" s="785" t="str">
        <f t="shared" si="363"/>
        <v>LO</v>
      </c>
      <c r="F7780" s="786">
        <f>VLOOKUP(C7780,METADATA!$A$5:$H$29,IF(E7780="HI",2,IF(E7780="LO",6,10))+IF(D7780=1,2,IF(D7780=7,1,(IF(WEEKDAY(B7780)=1,2,IF(WEEKDAY(B7780)=7,1,0))))))</f>
        <v>3</v>
      </c>
      <c r="G7780" s="786">
        <f>VLOOKUP(C7780,METADATA!$J$5:$Q$29,IF(E7780="HI",2,IF(E7780="LO",6,10))+IF(D7780=1,2,IF(D7780=7,1,(IF(WEEKDAY(B7780)=1,2,IF(WEEKDAY(B7780)=7,1,0))))))</f>
        <v>3</v>
      </c>
      <c r="H7780" s="787">
        <v>8060.25</v>
      </c>
      <c r="I7780" s="788">
        <v>9329.8250732421875</v>
      </c>
      <c r="K7780" s="795">
        <v>0</v>
      </c>
      <c r="M7780" s="798">
        <f t="shared" si="364"/>
        <v>12329.365999912508</v>
      </c>
      <c r="N7780" s="303"/>
      <c r="S7780" s="786">
        <v>0</v>
      </c>
      <c r="T7780" s="781">
        <f>VLOOKUP(C7780,METADATA!$J$5:$Q$29,IF(E7780="HI",2,IF(E7780="LO",6,10))+IF(S7780=1,2,IF(D7780=7,1,(IF(WEEKDAY(B7780)=1,2,IF(WEEKDAY(B7780)=7,1,0))))))</f>
        <v>3</v>
      </c>
      <c r="U7780" s="781">
        <f>VLOOKUP(C7780,METADATA!$A$5:$H$29,IF(E7780="HI",2,IF(E7780="LO",6,10))+IF(S7780=1,2,IF(D7780=7,1,(IF(WEEKDAY(B7780)=1,2,IF(WEEKDAY(B7780)=7,1,0))))))</f>
        <v>3</v>
      </c>
    </row>
    <row r="7781" spans="2:21" ht="13.95" customHeight="1" x14ac:dyDescent="0.25">
      <c r="B7781" s="784">
        <f t="shared" si="365"/>
        <v>45707</v>
      </c>
      <c r="C7781" s="785">
        <v>1</v>
      </c>
      <c r="D7781" s="786">
        <f>IFERROR((INDEX(METADATA!$T$2:$T$20,MATCH(B7781,METADATA!$S$2:$S$20,0))),0)</f>
        <v>0</v>
      </c>
      <c r="E7781" s="785" t="str">
        <f t="shared" si="363"/>
        <v>LO</v>
      </c>
      <c r="F7781" s="786">
        <f>VLOOKUP(C7781,METADATA!$A$5:$H$29,IF(E7781="HI",2,IF(E7781="LO",6,10))+IF(D7781=1,2,IF(D7781=7,1,(IF(WEEKDAY(B7781)=1,2,IF(WEEKDAY(B7781)=7,1,0))))))</f>
        <v>3</v>
      </c>
      <c r="G7781" s="786">
        <f>VLOOKUP(C7781,METADATA!$J$5:$Q$29,IF(E7781="HI",2,IF(E7781="LO",6,10))+IF(D7781=1,2,IF(D7781=7,1,(IF(WEEKDAY(B7781)=1,2,IF(WEEKDAY(B7781)=7,1,0))))))</f>
        <v>3</v>
      </c>
      <c r="H7781" s="787">
        <v>7699</v>
      </c>
      <c r="I7781" s="788">
        <v>9426.3250122070313</v>
      </c>
      <c r="K7781" s="795">
        <v>0</v>
      </c>
      <c r="M7781" s="798">
        <f t="shared" si="364"/>
        <v>12170.875245263172</v>
      </c>
      <c r="N7781" s="303"/>
      <c r="S7781" s="786">
        <v>0</v>
      </c>
      <c r="T7781" s="781">
        <f>VLOOKUP(C7781,METADATA!$J$5:$Q$29,IF(E7781="HI",2,IF(E7781="LO",6,10))+IF(S7781=1,2,IF(D7781=7,1,(IF(WEEKDAY(B7781)=1,2,IF(WEEKDAY(B7781)=7,1,0))))))</f>
        <v>3</v>
      </c>
      <c r="U7781" s="781">
        <f>VLOOKUP(C7781,METADATA!$A$5:$H$29,IF(E7781="HI",2,IF(E7781="LO",6,10))+IF(S7781=1,2,IF(D7781=7,1,(IF(WEEKDAY(B7781)=1,2,IF(WEEKDAY(B7781)=7,1,0))))))</f>
        <v>3</v>
      </c>
    </row>
    <row r="7782" spans="2:21" ht="13.95" customHeight="1" x14ac:dyDescent="0.25">
      <c r="B7782" s="784">
        <f t="shared" si="365"/>
        <v>45707</v>
      </c>
      <c r="C7782" s="785">
        <v>2</v>
      </c>
      <c r="D7782" s="786">
        <f>IFERROR((INDEX(METADATA!$T$2:$T$20,MATCH(B7782,METADATA!$S$2:$S$20,0))),0)</f>
        <v>0</v>
      </c>
      <c r="E7782" s="785" t="str">
        <f t="shared" si="363"/>
        <v>LO</v>
      </c>
      <c r="F7782" s="786">
        <f>VLOOKUP(C7782,METADATA!$A$5:$H$29,IF(E7782="HI",2,IF(E7782="LO",6,10))+IF(D7782=1,2,IF(D7782=7,1,(IF(WEEKDAY(B7782)=1,2,IF(WEEKDAY(B7782)=7,1,0))))))</f>
        <v>3</v>
      </c>
      <c r="G7782" s="786">
        <f>VLOOKUP(C7782,METADATA!$J$5:$Q$29,IF(E7782="HI",2,IF(E7782="LO",6,10))+IF(D7782=1,2,IF(D7782=7,1,(IF(WEEKDAY(B7782)=1,2,IF(WEEKDAY(B7782)=7,1,0))))))</f>
        <v>3</v>
      </c>
      <c r="H7782" s="787">
        <v>7609.5</v>
      </c>
      <c r="I7782" s="788">
        <v>9425.474853515625</v>
      </c>
      <c r="K7782" s="795">
        <v>0</v>
      </c>
      <c r="M7782" s="798">
        <f t="shared" si="364"/>
        <v>12113.796533880508</v>
      </c>
      <c r="N7782" s="303"/>
      <c r="S7782" s="786">
        <v>0</v>
      </c>
      <c r="T7782" s="781">
        <f>VLOOKUP(C7782,METADATA!$J$5:$Q$29,IF(E7782="HI",2,IF(E7782="LO",6,10))+IF(S7782=1,2,IF(D7782=7,1,(IF(WEEKDAY(B7782)=1,2,IF(WEEKDAY(B7782)=7,1,0))))))</f>
        <v>3</v>
      </c>
      <c r="U7782" s="781">
        <f>VLOOKUP(C7782,METADATA!$A$5:$H$29,IF(E7782="HI",2,IF(E7782="LO",6,10))+IF(S7782=1,2,IF(D7782=7,1,(IF(WEEKDAY(B7782)=1,2,IF(WEEKDAY(B7782)=7,1,0))))))</f>
        <v>3</v>
      </c>
    </row>
    <row r="7783" spans="2:21" ht="13.95" customHeight="1" x14ac:dyDescent="0.25">
      <c r="B7783" s="784">
        <f t="shared" si="365"/>
        <v>45707</v>
      </c>
      <c r="C7783" s="785">
        <v>3</v>
      </c>
      <c r="D7783" s="786">
        <f>IFERROR((INDEX(METADATA!$T$2:$T$20,MATCH(B7783,METADATA!$S$2:$S$20,0))),0)</f>
        <v>0</v>
      </c>
      <c r="E7783" s="785" t="str">
        <f t="shared" si="363"/>
        <v>LO</v>
      </c>
      <c r="F7783" s="786">
        <f>VLOOKUP(C7783,METADATA!$A$5:$H$29,IF(E7783="HI",2,IF(E7783="LO",6,10))+IF(D7783=1,2,IF(D7783=7,1,(IF(WEEKDAY(B7783)=1,2,IF(WEEKDAY(B7783)=7,1,0))))))</f>
        <v>3</v>
      </c>
      <c r="G7783" s="786">
        <f>VLOOKUP(C7783,METADATA!$J$5:$Q$29,IF(E7783="HI",2,IF(E7783="LO",6,10))+IF(D7783=1,2,IF(D7783=7,1,(IF(WEEKDAY(B7783)=1,2,IF(WEEKDAY(B7783)=7,1,0))))))</f>
        <v>3</v>
      </c>
      <c r="H7783" s="787">
        <v>7816.75</v>
      </c>
      <c r="I7783" s="788">
        <v>9441.5248413085938</v>
      </c>
      <c r="K7783" s="795">
        <v>0</v>
      </c>
      <c r="M7783" s="798">
        <f t="shared" si="364"/>
        <v>12257.404777992251</v>
      </c>
      <c r="N7783" s="303"/>
      <c r="S7783" s="786">
        <v>0</v>
      </c>
      <c r="T7783" s="781">
        <f>VLOOKUP(C7783,METADATA!$J$5:$Q$29,IF(E7783="HI",2,IF(E7783="LO",6,10))+IF(S7783=1,2,IF(D7783=7,1,(IF(WEEKDAY(B7783)=1,2,IF(WEEKDAY(B7783)=7,1,0))))))</f>
        <v>3</v>
      </c>
      <c r="U7783" s="781">
        <f>VLOOKUP(C7783,METADATA!$A$5:$H$29,IF(E7783="HI",2,IF(E7783="LO",6,10))+IF(S7783=1,2,IF(D7783=7,1,(IF(WEEKDAY(B7783)=1,2,IF(WEEKDAY(B7783)=7,1,0))))))</f>
        <v>3</v>
      </c>
    </row>
    <row r="7784" spans="2:21" ht="13.95" customHeight="1" x14ac:dyDescent="0.25">
      <c r="B7784" s="784">
        <f t="shared" si="365"/>
        <v>45707</v>
      </c>
      <c r="C7784" s="785">
        <v>4</v>
      </c>
      <c r="D7784" s="786">
        <f>IFERROR((INDEX(METADATA!$T$2:$T$20,MATCH(B7784,METADATA!$S$2:$S$20,0))),0)</f>
        <v>0</v>
      </c>
      <c r="E7784" s="785" t="str">
        <f t="shared" si="363"/>
        <v>LO</v>
      </c>
      <c r="F7784" s="786">
        <f>VLOOKUP(C7784,METADATA!$A$5:$H$29,IF(E7784="HI",2,IF(E7784="LO",6,10))+IF(D7784=1,2,IF(D7784=7,1,(IF(WEEKDAY(B7784)=1,2,IF(WEEKDAY(B7784)=7,1,0))))))</f>
        <v>3</v>
      </c>
      <c r="G7784" s="786">
        <f>VLOOKUP(C7784,METADATA!$J$5:$Q$29,IF(E7784="HI",2,IF(E7784="LO",6,10))+IF(D7784=1,2,IF(D7784=7,1,(IF(WEEKDAY(B7784)=1,2,IF(WEEKDAY(B7784)=7,1,0))))))</f>
        <v>3</v>
      </c>
      <c r="H7784" s="787">
        <v>8211.25</v>
      </c>
      <c r="I7784" s="788">
        <v>9429.324951171875</v>
      </c>
      <c r="K7784" s="795">
        <v>870.51250000000005</v>
      </c>
      <c r="M7784" s="798">
        <f t="shared" si="364"/>
        <v>12503.47134188312</v>
      </c>
      <c r="N7784" s="303"/>
      <c r="S7784" s="786">
        <v>0</v>
      </c>
      <c r="T7784" s="781">
        <f>VLOOKUP(C7784,METADATA!$J$5:$Q$29,IF(E7784="HI",2,IF(E7784="LO",6,10))+IF(S7784=1,2,IF(D7784=7,1,(IF(WEEKDAY(B7784)=1,2,IF(WEEKDAY(B7784)=7,1,0))))))</f>
        <v>3</v>
      </c>
      <c r="U7784" s="781">
        <f>VLOOKUP(C7784,METADATA!$A$5:$H$29,IF(E7784="HI",2,IF(E7784="LO",6,10))+IF(S7784=1,2,IF(D7784=7,1,(IF(WEEKDAY(B7784)=1,2,IF(WEEKDAY(B7784)=7,1,0))))))</f>
        <v>3</v>
      </c>
    </row>
    <row r="7785" spans="2:21" ht="13.95" customHeight="1" x14ac:dyDescent="0.25">
      <c r="B7785" s="784">
        <f t="shared" si="365"/>
        <v>45707</v>
      </c>
      <c r="C7785" s="785">
        <v>5</v>
      </c>
      <c r="D7785" s="786">
        <f>IFERROR((INDEX(METADATA!$T$2:$T$20,MATCH(B7785,METADATA!$S$2:$S$20,0))),0)</f>
        <v>0</v>
      </c>
      <c r="E7785" s="785" t="str">
        <f t="shared" si="363"/>
        <v>LO</v>
      </c>
      <c r="F7785" s="786">
        <f>VLOOKUP(C7785,METADATA!$A$5:$H$29,IF(E7785="HI",2,IF(E7785="LO",6,10))+IF(D7785=1,2,IF(D7785=7,1,(IF(WEEKDAY(B7785)=1,2,IF(WEEKDAY(B7785)=7,1,0))))))</f>
        <v>3</v>
      </c>
      <c r="G7785" s="786">
        <f>VLOOKUP(C7785,METADATA!$J$5:$Q$29,IF(E7785="HI",2,IF(E7785="LO",6,10))+IF(D7785=1,2,IF(D7785=7,1,(IF(WEEKDAY(B7785)=1,2,IF(WEEKDAY(B7785)=7,1,0))))))</f>
        <v>3</v>
      </c>
      <c r="H7785" s="787">
        <v>8675</v>
      </c>
      <c r="I7785" s="788">
        <v>9421.9000854492188</v>
      </c>
      <c r="K7785" s="795">
        <v>865.8125</v>
      </c>
      <c r="M7785" s="798">
        <f t="shared" si="364"/>
        <v>12807.334860156816</v>
      </c>
      <c r="N7785" s="303"/>
      <c r="S7785" s="786">
        <v>0</v>
      </c>
      <c r="T7785" s="781">
        <f>VLOOKUP(C7785,METADATA!$J$5:$Q$29,IF(E7785="HI",2,IF(E7785="LO",6,10))+IF(S7785=1,2,IF(D7785=7,1,(IF(WEEKDAY(B7785)=1,2,IF(WEEKDAY(B7785)=7,1,0))))))</f>
        <v>3</v>
      </c>
      <c r="U7785" s="781">
        <f>VLOOKUP(C7785,METADATA!$A$5:$H$29,IF(E7785="HI",2,IF(E7785="LO",6,10))+IF(S7785=1,2,IF(D7785=7,1,(IF(WEEKDAY(B7785)=1,2,IF(WEEKDAY(B7785)=7,1,0))))))</f>
        <v>3</v>
      </c>
    </row>
    <row r="7786" spans="2:21" ht="13.95" customHeight="1" x14ac:dyDescent="0.25">
      <c r="B7786" s="784">
        <f t="shared" si="365"/>
        <v>45707</v>
      </c>
      <c r="C7786" s="785">
        <v>6</v>
      </c>
      <c r="D7786" s="786">
        <f>IFERROR((INDEX(METADATA!$T$2:$T$20,MATCH(B7786,METADATA!$S$2:$S$20,0))),0)</f>
        <v>0</v>
      </c>
      <c r="E7786" s="785" t="str">
        <f t="shared" si="363"/>
        <v>LO</v>
      </c>
      <c r="F7786" s="786">
        <f>VLOOKUP(C7786,METADATA!$A$5:$H$29,IF(E7786="HI",2,IF(E7786="LO",6,10))+IF(D7786=1,2,IF(D7786=7,1,(IF(WEEKDAY(B7786)=1,2,IF(WEEKDAY(B7786)=7,1,0))))))</f>
        <v>2</v>
      </c>
      <c r="G7786" s="786">
        <f>VLOOKUP(C7786,METADATA!$J$5:$Q$29,IF(E7786="HI",2,IF(E7786="LO",6,10))+IF(D7786=1,2,IF(D7786=7,1,(IF(WEEKDAY(B7786)=1,2,IF(WEEKDAY(B7786)=7,1,0))))))</f>
        <v>2</v>
      </c>
      <c r="H7786" s="787">
        <v>9791.5</v>
      </c>
      <c r="I7786" s="788">
        <v>9403.5250854492188</v>
      </c>
      <c r="K7786" s="795">
        <v>834.63750000000005</v>
      </c>
      <c r="M7786" s="798">
        <f t="shared" si="364"/>
        <v>13575.704633007921</v>
      </c>
      <c r="N7786" s="303"/>
      <c r="S7786" s="786">
        <v>0</v>
      </c>
      <c r="T7786" s="781">
        <f>VLOOKUP(C7786,METADATA!$J$5:$Q$29,IF(E7786="HI",2,IF(E7786="LO",6,10))+IF(S7786=1,2,IF(D7786=7,1,(IF(WEEKDAY(B7786)=1,2,IF(WEEKDAY(B7786)=7,1,0))))))</f>
        <v>2</v>
      </c>
      <c r="U7786" s="781">
        <f>VLOOKUP(C7786,METADATA!$A$5:$H$29,IF(E7786="HI",2,IF(E7786="LO",6,10))+IF(S7786=1,2,IF(D7786=7,1,(IF(WEEKDAY(B7786)=1,2,IF(WEEKDAY(B7786)=7,1,0))))))</f>
        <v>2</v>
      </c>
    </row>
    <row r="7787" spans="2:21" ht="13.95" customHeight="1" x14ac:dyDescent="0.25">
      <c r="B7787" s="784">
        <f t="shared" si="365"/>
        <v>45707</v>
      </c>
      <c r="C7787" s="785">
        <v>7</v>
      </c>
      <c r="D7787" s="786">
        <f>IFERROR((INDEX(METADATA!$T$2:$T$20,MATCH(B7787,METADATA!$S$2:$S$20,0))),0)</f>
        <v>0</v>
      </c>
      <c r="E7787" s="785" t="str">
        <f t="shared" si="363"/>
        <v>LO</v>
      </c>
      <c r="F7787" s="786">
        <f>VLOOKUP(C7787,METADATA!$A$5:$H$29,IF(E7787="HI",2,IF(E7787="LO",6,10))+IF(D7787=1,2,IF(D7787=7,1,(IF(WEEKDAY(B7787)=1,2,IF(WEEKDAY(B7787)=7,1,0))))))</f>
        <v>1</v>
      </c>
      <c r="G7787" s="786">
        <f>VLOOKUP(C7787,METADATA!$J$5:$Q$29,IF(E7787="HI",2,IF(E7787="LO",6,10))+IF(D7787=1,2,IF(D7787=7,1,(IF(WEEKDAY(B7787)=1,2,IF(WEEKDAY(B7787)=7,1,0))))))</f>
        <v>1</v>
      </c>
      <c r="H7787" s="787">
        <v>11129</v>
      </c>
      <c r="I7787" s="788">
        <v>9365.7999267578125</v>
      </c>
      <c r="K7787" s="795">
        <v>847.33749999999998</v>
      </c>
      <c r="M7787" s="798">
        <f t="shared" si="364"/>
        <v>14545.543966041856</v>
      </c>
      <c r="N7787" s="303"/>
      <c r="S7787" s="786">
        <v>0</v>
      </c>
      <c r="T7787" s="781">
        <f>VLOOKUP(C7787,METADATA!$J$5:$Q$29,IF(E7787="HI",2,IF(E7787="LO",6,10))+IF(S7787=1,2,IF(D7787=7,1,(IF(WEEKDAY(B7787)=1,2,IF(WEEKDAY(B7787)=7,1,0))))))</f>
        <v>1</v>
      </c>
      <c r="U7787" s="781">
        <f>VLOOKUP(C7787,METADATA!$A$5:$H$29,IF(E7787="HI",2,IF(E7787="LO",6,10))+IF(S7787=1,2,IF(D7787=7,1,(IF(WEEKDAY(B7787)=1,2,IF(WEEKDAY(B7787)=7,1,0))))))</f>
        <v>1</v>
      </c>
    </row>
    <row r="7788" spans="2:21" ht="13.95" customHeight="1" x14ac:dyDescent="0.25">
      <c r="B7788" s="784">
        <f t="shared" si="365"/>
        <v>45707</v>
      </c>
      <c r="C7788" s="785">
        <v>8</v>
      </c>
      <c r="D7788" s="786">
        <f>IFERROR((INDEX(METADATA!$T$2:$T$20,MATCH(B7788,METADATA!$S$2:$S$20,0))),0)</f>
        <v>0</v>
      </c>
      <c r="E7788" s="785" t="str">
        <f t="shared" si="363"/>
        <v>LO</v>
      </c>
      <c r="F7788" s="786">
        <f>VLOOKUP(C7788,METADATA!$A$5:$H$29,IF(E7788="HI",2,IF(E7788="LO",6,10))+IF(D7788=1,2,IF(D7788=7,1,(IF(WEEKDAY(B7788)=1,2,IF(WEEKDAY(B7788)=7,1,0))))))</f>
        <v>1</v>
      </c>
      <c r="G7788" s="786">
        <f>VLOOKUP(C7788,METADATA!$J$5:$Q$29,IF(E7788="HI",2,IF(E7788="LO",6,10))+IF(D7788=1,2,IF(D7788=7,1,(IF(WEEKDAY(B7788)=1,2,IF(WEEKDAY(B7788)=7,1,0))))))</f>
        <v>1</v>
      </c>
      <c r="H7788" s="787">
        <v>12464.25</v>
      </c>
      <c r="I7788" s="788">
        <v>9549.3999633789063</v>
      </c>
      <c r="K7788" s="795">
        <v>851.61249999999995</v>
      </c>
      <c r="M7788" s="798">
        <f t="shared" si="364"/>
        <v>15701.865103327091</v>
      </c>
      <c r="N7788" s="303"/>
      <c r="S7788" s="786">
        <v>0</v>
      </c>
      <c r="T7788" s="781">
        <f>VLOOKUP(C7788,METADATA!$J$5:$Q$29,IF(E7788="HI",2,IF(E7788="LO",6,10))+IF(S7788=1,2,IF(D7788=7,1,(IF(WEEKDAY(B7788)=1,2,IF(WEEKDAY(B7788)=7,1,0))))))</f>
        <v>1</v>
      </c>
      <c r="U7788" s="781">
        <f>VLOOKUP(C7788,METADATA!$A$5:$H$29,IF(E7788="HI",2,IF(E7788="LO",6,10))+IF(S7788=1,2,IF(D7788=7,1,(IF(WEEKDAY(B7788)=1,2,IF(WEEKDAY(B7788)=7,1,0))))))</f>
        <v>1</v>
      </c>
    </row>
    <row r="7789" spans="2:21" ht="13.95" customHeight="1" x14ac:dyDescent="0.25">
      <c r="B7789" s="784">
        <f t="shared" si="365"/>
        <v>45707</v>
      </c>
      <c r="C7789" s="785">
        <v>9</v>
      </c>
      <c r="D7789" s="786">
        <f>IFERROR((INDEX(METADATA!$T$2:$T$20,MATCH(B7789,METADATA!$S$2:$S$20,0))),0)</f>
        <v>0</v>
      </c>
      <c r="E7789" s="785" t="str">
        <f t="shared" si="363"/>
        <v>LO</v>
      </c>
      <c r="F7789" s="786">
        <f>VLOOKUP(C7789,METADATA!$A$5:$H$29,IF(E7789="HI",2,IF(E7789="LO",6,10))+IF(D7789=1,2,IF(D7789=7,1,(IF(WEEKDAY(B7789)=1,2,IF(WEEKDAY(B7789)=7,1,0))))))</f>
        <v>2</v>
      </c>
      <c r="G7789" s="786">
        <f>VLOOKUP(C7789,METADATA!$J$5:$Q$29,IF(E7789="HI",2,IF(E7789="LO",6,10))+IF(D7789=1,2,IF(D7789=7,1,(IF(WEEKDAY(B7789)=1,2,IF(WEEKDAY(B7789)=7,1,0))))))</f>
        <v>1</v>
      </c>
      <c r="H7789" s="787">
        <v>13285.75</v>
      </c>
      <c r="I7789" s="788">
        <v>9463.0748291015625</v>
      </c>
      <c r="K7789" s="795">
        <v>856.5</v>
      </c>
      <c r="M7789" s="798">
        <f t="shared" si="364"/>
        <v>16311.374506266342</v>
      </c>
      <c r="N7789" s="303"/>
      <c r="S7789" s="786">
        <v>0</v>
      </c>
      <c r="T7789" s="781">
        <f>VLOOKUP(C7789,METADATA!$J$5:$Q$29,IF(E7789="HI",2,IF(E7789="LO",6,10))+IF(S7789=1,2,IF(D7789=7,1,(IF(WEEKDAY(B7789)=1,2,IF(WEEKDAY(B7789)=7,1,0))))))</f>
        <v>1</v>
      </c>
      <c r="U7789" s="781">
        <f>VLOOKUP(C7789,METADATA!$A$5:$H$29,IF(E7789="HI",2,IF(E7789="LO",6,10))+IF(S7789=1,2,IF(D7789=7,1,(IF(WEEKDAY(B7789)=1,2,IF(WEEKDAY(B7789)=7,1,0))))))</f>
        <v>2</v>
      </c>
    </row>
    <row r="7790" spans="2:21" ht="13.95" customHeight="1" x14ac:dyDescent="0.25">
      <c r="B7790" s="784">
        <f t="shared" si="365"/>
        <v>45707</v>
      </c>
      <c r="C7790" s="785">
        <v>10</v>
      </c>
      <c r="D7790" s="786">
        <f>IFERROR((INDEX(METADATA!$T$2:$T$20,MATCH(B7790,METADATA!$S$2:$S$20,0))),0)</f>
        <v>0</v>
      </c>
      <c r="E7790" s="785" t="str">
        <f t="shared" si="363"/>
        <v>LO</v>
      </c>
      <c r="F7790" s="786">
        <f>VLOOKUP(C7790,METADATA!$A$5:$H$29,IF(E7790="HI",2,IF(E7790="LO",6,10))+IF(D7790=1,2,IF(D7790=7,1,(IF(WEEKDAY(B7790)=1,2,IF(WEEKDAY(B7790)=7,1,0))))))</f>
        <v>2</v>
      </c>
      <c r="G7790" s="786">
        <f>VLOOKUP(C7790,METADATA!$J$5:$Q$29,IF(E7790="HI",2,IF(E7790="LO",6,10))+IF(D7790=1,2,IF(D7790=7,1,(IF(WEEKDAY(B7790)=1,2,IF(WEEKDAY(B7790)=7,1,0))))))</f>
        <v>2</v>
      </c>
      <c r="H7790" s="787">
        <v>13181</v>
      </c>
      <c r="I7790" s="788">
        <v>9473.5250854492188</v>
      </c>
      <c r="K7790" s="795">
        <v>824.32500000000005</v>
      </c>
      <c r="M7790" s="798">
        <f t="shared" si="364"/>
        <v>16232.265354676643</v>
      </c>
      <c r="N7790" s="303"/>
      <c r="S7790" s="786">
        <v>0</v>
      </c>
      <c r="T7790" s="781">
        <f>VLOOKUP(C7790,METADATA!$J$5:$Q$29,IF(E7790="HI",2,IF(E7790="LO",6,10))+IF(S7790=1,2,IF(D7790=7,1,(IF(WEEKDAY(B7790)=1,2,IF(WEEKDAY(B7790)=7,1,0))))))</f>
        <v>2</v>
      </c>
      <c r="U7790" s="781">
        <f>VLOOKUP(C7790,METADATA!$A$5:$H$29,IF(E7790="HI",2,IF(E7790="LO",6,10))+IF(S7790=1,2,IF(D7790=7,1,(IF(WEEKDAY(B7790)=1,2,IF(WEEKDAY(B7790)=7,1,0))))))</f>
        <v>2</v>
      </c>
    </row>
    <row r="7791" spans="2:21" ht="13.95" customHeight="1" x14ac:dyDescent="0.25">
      <c r="B7791" s="784">
        <f t="shared" si="365"/>
        <v>45707</v>
      </c>
      <c r="C7791" s="785">
        <v>11</v>
      </c>
      <c r="D7791" s="786">
        <f>IFERROR((INDEX(METADATA!$T$2:$T$20,MATCH(B7791,METADATA!$S$2:$S$20,0))),0)</f>
        <v>0</v>
      </c>
      <c r="E7791" s="785" t="str">
        <f t="shared" si="363"/>
        <v>LO</v>
      </c>
      <c r="F7791" s="786">
        <f>VLOOKUP(C7791,METADATA!$A$5:$H$29,IF(E7791="HI",2,IF(E7791="LO",6,10))+IF(D7791=1,2,IF(D7791=7,1,(IF(WEEKDAY(B7791)=1,2,IF(WEEKDAY(B7791)=7,1,0))))))</f>
        <v>2</v>
      </c>
      <c r="G7791" s="786">
        <f>VLOOKUP(C7791,METADATA!$J$5:$Q$29,IF(E7791="HI",2,IF(E7791="LO",6,10))+IF(D7791=1,2,IF(D7791=7,1,(IF(WEEKDAY(B7791)=1,2,IF(WEEKDAY(B7791)=7,1,0))))))</f>
        <v>2</v>
      </c>
      <c r="H7791" s="787">
        <v>13146</v>
      </c>
      <c r="I7791" s="788">
        <v>9463.39990234375</v>
      </c>
      <c r="K7791" s="795">
        <v>882.73749999999995</v>
      </c>
      <c r="M7791" s="798">
        <f t="shared" si="364"/>
        <v>16197.939798371881</v>
      </c>
      <c r="N7791" s="303"/>
      <c r="S7791" s="786">
        <v>0</v>
      </c>
      <c r="T7791" s="781">
        <f>VLOOKUP(C7791,METADATA!$J$5:$Q$29,IF(E7791="HI",2,IF(E7791="LO",6,10))+IF(S7791=1,2,IF(D7791=7,1,(IF(WEEKDAY(B7791)=1,2,IF(WEEKDAY(B7791)=7,1,0))))))</f>
        <v>2</v>
      </c>
      <c r="U7791" s="781">
        <f>VLOOKUP(C7791,METADATA!$A$5:$H$29,IF(E7791="HI",2,IF(E7791="LO",6,10))+IF(S7791=1,2,IF(D7791=7,1,(IF(WEEKDAY(B7791)=1,2,IF(WEEKDAY(B7791)=7,1,0))))))</f>
        <v>2</v>
      </c>
    </row>
    <row r="7792" spans="2:21" ht="13.95" customHeight="1" x14ac:dyDescent="0.25">
      <c r="B7792" s="784">
        <f t="shared" si="365"/>
        <v>45707</v>
      </c>
      <c r="C7792" s="785">
        <v>12</v>
      </c>
      <c r="D7792" s="786">
        <f>IFERROR((INDEX(METADATA!$T$2:$T$20,MATCH(B7792,METADATA!$S$2:$S$20,0))),0)</f>
        <v>0</v>
      </c>
      <c r="E7792" s="785" t="str">
        <f t="shared" si="363"/>
        <v>LO</v>
      </c>
      <c r="F7792" s="786">
        <f>VLOOKUP(C7792,METADATA!$A$5:$H$29,IF(E7792="HI",2,IF(E7792="LO",6,10))+IF(D7792=1,2,IF(D7792=7,1,(IF(WEEKDAY(B7792)=1,2,IF(WEEKDAY(B7792)=7,1,0))))))</f>
        <v>2</v>
      </c>
      <c r="G7792" s="786">
        <f>VLOOKUP(C7792,METADATA!$J$5:$Q$29,IF(E7792="HI",2,IF(E7792="LO",6,10))+IF(D7792=1,2,IF(D7792=7,1,(IF(WEEKDAY(B7792)=1,2,IF(WEEKDAY(B7792)=7,1,0))))))</f>
        <v>2</v>
      </c>
      <c r="H7792" s="787">
        <v>13321.25</v>
      </c>
      <c r="I7792" s="788">
        <v>9560.1251220703125</v>
      </c>
      <c r="K7792" s="795">
        <v>909.3125</v>
      </c>
      <c r="M7792" s="798">
        <f t="shared" si="364"/>
        <v>16396.69765264152</v>
      </c>
      <c r="N7792" s="303"/>
      <c r="S7792" s="786">
        <v>0</v>
      </c>
      <c r="T7792" s="781">
        <f>VLOOKUP(C7792,METADATA!$J$5:$Q$29,IF(E7792="HI",2,IF(E7792="LO",6,10))+IF(S7792=1,2,IF(D7792=7,1,(IF(WEEKDAY(B7792)=1,2,IF(WEEKDAY(B7792)=7,1,0))))))</f>
        <v>2</v>
      </c>
      <c r="U7792" s="781">
        <f>VLOOKUP(C7792,METADATA!$A$5:$H$29,IF(E7792="HI",2,IF(E7792="LO",6,10))+IF(S7792=1,2,IF(D7792=7,1,(IF(WEEKDAY(B7792)=1,2,IF(WEEKDAY(B7792)=7,1,0))))))</f>
        <v>2</v>
      </c>
    </row>
    <row r="7793" spans="2:21" ht="13.95" customHeight="1" x14ac:dyDescent="0.25">
      <c r="B7793" s="784">
        <f t="shared" si="365"/>
        <v>45707</v>
      </c>
      <c r="C7793" s="785">
        <v>13</v>
      </c>
      <c r="D7793" s="786">
        <f>IFERROR((INDEX(METADATA!$T$2:$T$20,MATCH(B7793,METADATA!$S$2:$S$20,0))),0)</f>
        <v>0</v>
      </c>
      <c r="E7793" s="785" t="str">
        <f t="shared" si="363"/>
        <v>LO</v>
      </c>
      <c r="F7793" s="786">
        <f>VLOOKUP(C7793,METADATA!$A$5:$H$29,IF(E7793="HI",2,IF(E7793="LO",6,10))+IF(D7793=1,2,IF(D7793=7,1,(IF(WEEKDAY(B7793)=1,2,IF(WEEKDAY(B7793)=7,1,0))))))</f>
        <v>2</v>
      </c>
      <c r="G7793" s="786">
        <f>VLOOKUP(C7793,METADATA!$J$5:$Q$29,IF(E7793="HI",2,IF(E7793="LO",6,10))+IF(D7793=1,2,IF(D7793=7,1,(IF(WEEKDAY(B7793)=1,2,IF(WEEKDAY(B7793)=7,1,0))))))</f>
        <v>2</v>
      </c>
      <c r="H7793" s="787">
        <v>13058.25</v>
      </c>
      <c r="I7793" s="788">
        <v>9598.0501098632813</v>
      </c>
      <c r="K7793" s="795">
        <v>905.6</v>
      </c>
      <c r="M7793" s="798">
        <f t="shared" si="364"/>
        <v>16206.185824368007</v>
      </c>
      <c r="N7793" s="303"/>
      <c r="S7793" s="786">
        <v>0</v>
      </c>
      <c r="T7793" s="781">
        <f>VLOOKUP(C7793,METADATA!$J$5:$Q$29,IF(E7793="HI",2,IF(E7793="LO",6,10))+IF(S7793=1,2,IF(D7793=7,1,(IF(WEEKDAY(B7793)=1,2,IF(WEEKDAY(B7793)=7,1,0))))))</f>
        <v>2</v>
      </c>
      <c r="U7793" s="781">
        <f>VLOOKUP(C7793,METADATA!$A$5:$H$29,IF(E7793="HI",2,IF(E7793="LO",6,10))+IF(S7793=1,2,IF(D7793=7,1,(IF(WEEKDAY(B7793)=1,2,IF(WEEKDAY(B7793)=7,1,0))))))</f>
        <v>2</v>
      </c>
    </row>
    <row r="7794" spans="2:21" ht="13.95" customHeight="1" x14ac:dyDescent="0.25">
      <c r="B7794" s="784">
        <f t="shared" si="365"/>
        <v>45707</v>
      </c>
      <c r="C7794" s="785">
        <v>14</v>
      </c>
      <c r="D7794" s="786">
        <f>IFERROR((INDEX(METADATA!$T$2:$T$20,MATCH(B7794,METADATA!$S$2:$S$20,0))),0)</f>
        <v>0</v>
      </c>
      <c r="E7794" s="785" t="str">
        <f t="shared" si="363"/>
        <v>LO</v>
      </c>
      <c r="F7794" s="786">
        <f>VLOOKUP(C7794,METADATA!$A$5:$H$29,IF(E7794="HI",2,IF(E7794="LO",6,10))+IF(D7794=1,2,IF(D7794=7,1,(IF(WEEKDAY(B7794)=1,2,IF(WEEKDAY(B7794)=7,1,0))))))</f>
        <v>2</v>
      </c>
      <c r="G7794" s="786">
        <f>VLOOKUP(C7794,METADATA!$J$5:$Q$29,IF(E7794="HI",2,IF(E7794="LO",6,10))+IF(D7794=1,2,IF(D7794=7,1,(IF(WEEKDAY(B7794)=1,2,IF(WEEKDAY(B7794)=7,1,0))))))</f>
        <v>2</v>
      </c>
      <c r="H7794" s="787">
        <v>13115.75</v>
      </c>
      <c r="I7794" s="788">
        <v>9631.2000122070313</v>
      </c>
      <c r="K7794" s="795">
        <v>913.98749999999995</v>
      </c>
      <c r="M7794" s="798">
        <f t="shared" si="364"/>
        <v>16272.151416995748</v>
      </c>
      <c r="N7794" s="303"/>
      <c r="S7794" s="786">
        <v>0</v>
      </c>
      <c r="T7794" s="781">
        <f>VLOOKUP(C7794,METADATA!$J$5:$Q$29,IF(E7794="HI",2,IF(E7794="LO",6,10))+IF(S7794=1,2,IF(D7794=7,1,(IF(WEEKDAY(B7794)=1,2,IF(WEEKDAY(B7794)=7,1,0))))))</f>
        <v>2</v>
      </c>
      <c r="U7794" s="781">
        <f>VLOOKUP(C7794,METADATA!$A$5:$H$29,IF(E7794="HI",2,IF(E7794="LO",6,10))+IF(S7794=1,2,IF(D7794=7,1,(IF(WEEKDAY(B7794)=1,2,IF(WEEKDAY(B7794)=7,1,0))))))</f>
        <v>2</v>
      </c>
    </row>
    <row r="7795" spans="2:21" ht="13.95" customHeight="1" x14ac:dyDescent="0.25">
      <c r="B7795" s="784">
        <f t="shared" si="365"/>
        <v>45707</v>
      </c>
      <c r="C7795" s="785">
        <v>15</v>
      </c>
      <c r="D7795" s="786">
        <f>IFERROR((INDEX(METADATA!$T$2:$T$20,MATCH(B7795,METADATA!$S$2:$S$20,0))),0)</f>
        <v>0</v>
      </c>
      <c r="E7795" s="785" t="str">
        <f t="shared" si="363"/>
        <v>LO</v>
      </c>
      <c r="F7795" s="786">
        <f>VLOOKUP(C7795,METADATA!$A$5:$H$29,IF(E7795="HI",2,IF(E7795="LO",6,10))+IF(D7795=1,2,IF(D7795=7,1,(IF(WEEKDAY(B7795)=1,2,IF(WEEKDAY(B7795)=7,1,0))))))</f>
        <v>2</v>
      </c>
      <c r="G7795" s="786">
        <f>VLOOKUP(C7795,METADATA!$J$5:$Q$29,IF(E7795="HI",2,IF(E7795="LO",6,10))+IF(D7795=1,2,IF(D7795=7,1,(IF(WEEKDAY(B7795)=1,2,IF(WEEKDAY(B7795)=7,1,0))))))</f>
        <v>2</v>
      </c>
      <c r="H7795" s="787">
        <v>13356</v>
      </c>
      <c r="I7795" s="788">
        <v>9660.0999755859375</v>
      </c>
      <c r="K7795" s="795">
        <v>902.26250000000005</v>
      </c>
      <c r="M7795" s="798">
        <f t="shared" si="364"/>
        <v>16483.333022732855</v>
      </c>
      <c r="N7795" s="303"/>
      <c r="S7795" s="786">
        <v>0</v>
      </c>
      <c r="T7795" s="781">
        <f>VLOOKUP(C7795,METADATA!$J$5:$Q$29,IF(E7795="HI",2,IF(E7795="LO",6,10))+IF(S7795=1,2,IF(D7795=7,1,(IF(WEEKDAY(B7795)=1,2,IF(WEEKDAY(B7795)=7,1,0))))))</f>
        <v>2</v>
      </c>
      <c r="U7795" s="781">
        <f>VLOOKUP(C7795,METADATA!$A$5:$H$29,IF(E7795="HI",2,IF(E7795="LO",6,10))+IF(S7795=1,2,IF(D7795=7,1,(IF(WEEKDAY(B7795)=1,2,IF(WEEKDAY(B7795)=7,1,0))))))</f>
        <v>2</v>
      </c>
    </row>
    <row r="7796" spans="2:21" ht="13.95" customHeight="1" x14ac:dyDescent="0.25">
      <c r="B7796" s="784">
        <f t="shared" si="365"/>
        <v>45707</v>
      </c>
      <c r="C7796" s="785">
        <v>16</v>
      </c>
      <c r="D7796" s="786">
        <f>IFERROR((INDEX(METADATA!$T$2:$T$20,MATCH(B7796,METADATA!$S$2:$S$20,0))),0)</f>
        <v>0</v>
      </c>
      <c r="E7796" s="785" t="str">
        <f t="shared" si="363"/>
        <v>LO</v>
      </c>
      <c r="F7796" s="786">
        <f>VLOOKUP(C7796,METADATA!$A$5:$H$29,IF(E7796="HI",2,IF(E7796="LO",6,10))+IF(D7796=1,2,IF(D7796=7,1,(IF(WEEKDAY(B7796)=1,2,IF(WEEKDAY(B7796)=7,1,0))))))</f>
        <v>2</v>
      </c>
      <c r="G7796" s="786">
        <f>VLOOKUP(C7796,METADATA!$J$5:$Q$29,IF(E7796="HI",2,IF(E7796="LO",6,10))+IF(D7796=1,2,IF(D7796=7,1,(IF(WEEKDAY(B7796)=1,2,IF(WEEKDAY(B7796)=7,1,0))))))</f>
        <v>2</v>
      </c>
      <c r="H7796" s="787">
        <v>13895.5</v>
      </c>
      <c r="I7796" s="788">
        <v>9657.7498779296875</v>
      </c>
      <c r="K7796" s="795">
        <v>933.76250000000005</v>
      </c>
      <c r="M7796" s="798">
        <f t="shared" si="364"/>
        <v>16922.08772446978</v>
      </c>
      <c r="N7796" s="303"/>
      <c r="S7796" s="786">
        <v>0</v>
      </c>
      <c r="T7796" s="781">
        <f>VLOOKUP(C7796,METADATA!$J$5:$Q$29,IF(E7796="HI",2,IF(E7796="LO",6,10))+IF(S7796=1,2,IF(D7796=7,1,(IF(WEEKDAY(B7796)=1,2,IF(WEEKDAY(B7796)=7,1,0))))))</f>
        <v>2</v>
      </c>
      <c r="U7796" s="781">
        <f>VLOOKUP(C7796,METADATA!$A$5:$H$29,IF(E7796="HI",2,IF(E7796="LO",6,10))+IF(S7796=1,2,IF(D7796=7,1,(IF(WEEKDAY(B7796)=1,2,IF(WEEKDAY(B7796)=7,1,0))))))</f>
        <v>2</v>
      </c>
    </row>
    <row r="7797" spans="2:21" ht="13.95" customHeight="1" x14ac:dyDescent="0.25">
      <c r="B7797" s="784">
        <f t="shared" si="365"/>
        <v>45707</v>
      </c>
      <c r="C7797" s="785">
        <v>17</v>
      </c>
      <c r="D7797" s="786">
        <f>IFERROR((INDEX(METADATA!$T$2:$T$20,MATCH(B7797,METADATA!$S$2:$S$20,0))),0)</f>
        <v>0</v>
      </c>
      <c r="E7797" s="785" t="str">
        <f t="shared" si="363"/>
        <v>LO</v>
      </c>
      <c r="F7797" s="786">
        <f>VLOOKUP(C7797,METADATA!$A$5:$H$29,IF(E7797="HI",2,IF(E7797="LO",6,10))+IF(D7797=1,2,IF(D7797=7,1,(IF(WEEKDAY(B7797)=1,2,IF(WEEKDAY(B7797)=7,1,0))))))</f>
        <v>2</v>
      </c>
      <c r="G7797" s="786">
        <f>VLOOKUP(C7797,METADATA!$J$5:$Q$29,IF(E7797="HI",2,IF(E7797="LO",6,10))+IF(D7797=1,2,IF(D7797=7,1,(IF(WEEKDAY(B7797)=1,2,IF(WEEKDAY(B7797)=7,1,0))))))</f>
        <v>2</v>
      </c>
      <c r="H7797" s="787">
        <v>14365</v>
      </c>
      <c r="I7797" s="788">
        <v>9677.425048828125</v>
      </c>
      <c r="K7797" s="795">
        <v>0</v>
      </c>
      <c r="M7797" s="798">
        <f t="shared" si="364"/>
        <v>17320.67494573136</v>
      </c>
      <c r="N7797" s="303"/>
      <c r="S7797" s="786">
        <v>0</v>
      </c>
      <c r="T7797" s="781">
        <f>VLOOKUP(C7797,METADATA!$J$5:$Q$29,IF(E7797="HI",2,IF(E7797="LO",6,10))+IF(S7797=1,2,IF(D7797=7,1,(IF(WEEKDAY(B7797)=1,2,IF(WEEKDAY(B7797)=7,1,0))))))</f>
        <v>2</v>
      </c>
      <c r="U7797" s="781">
        <f>VLOOKUP(C7797,METADATA!$A$5:$H$29,IF(E7797="HI",2,IF(E7797="LO",6,10))+IF(S7797=1,2,IF(D7797=7,1,(IF(WEEKDAY(B7797)=1,2,IF(WEEKDAY(B7797)=7,1,0))))))</f>
        <v>2</v>
      </c>
    </row>
    <row r="7798" spans="2:21" ht="13.95" customHeight="1" x14ac:dyDescent="0.25">
      <c r="B7798" s="784">
        <f t="shared" si="365"/>
        <v>45707</v>
      </c>
      <c r="C7798" s="785">
        <v>18</v>
      </c>
      <c r="D7798" s="786">
        <f>IFERROR((INDEX(METADATA!$T$2:$T$20,MATCH(B7798,METADATA!$S$2:$S$20,0))),0)</f>
        <v>0</v>
      </c>
      <c r="E7798" s="785" t="str">
        <f t="shared" si="363"/>
        <v>LO</v>
      </c>
      <c r="F7798" s="786">
        <f>VLOOKUP(C7798,METADATA!$A$5:$H$29,IF(E7798="HI",2,IF(E7798="LO",6,10))+IF(D7798=1,2,IF(D7798=7,1,(IF(WEEKDAY(B7798)=1,2,IF(WEEKDAY(B7798)=7,1,0))))))</f>
        <v>1</v>
      </c>
      <c r="G7798" s="786">
        <f>VLOOKUP(C7798,METADATA!$J$5:$Q$29,IF(E7798="HI",2,IF(E7798="LO",6,10))+IF(D7798=1,2,IF(D7798=7,1,(IF(WEEKDAY(B7798)=1,2,IF(WEEKDAY(B7798)=7,1,0))))))</f>
        <v>1</v>
      </c>
      <c r="H7798" s="787">
        <v>14830.25</v>
      </c>
      <c r="I7798" s="788">
        <v>9674.3251342773438</v>
      </c>
      <c r="K7798" s="795">
        <v>0</v>
      </c>
      <c r="M7798" s="798">
        <f t="shared" si="364"/>
        <v>17706.746789464472</v>
      </c>
      <c r="N7798" s="303"/>
      <c r="S7798" s="786">
        <v>0</v>
      </c>
      <c r="T7798" s="781">
        <f>VLOOKUP(C7798,METADATA!$J$5:$Q$29,IF(E7798="HI",2,IF(E7798="LO",6,10))+IF(S7798=1,2,IF(D7798=7,1,(IF(WEEKDAY(B7798)=1,2,IF(WEEKDAY(B7798)=7,1,0))))))</f>
        <v>1</v>
      </c>
      <c r="U7798" s="781">
        <f>VLOOKUP(C7798,METADATA!$A$5:$H$29,IF(E7798="HI",2,IF(E7798="LO",6,10))+IF(S7798=1,2,IF(D7798=7,1,(IF(WEEKDAY(B7798)=1,2,IF(WEEKDAY(B7798)=7,1,0))))))</f>
        <v>1</v>
      </c>
    </row>
    <row r="7799" spans="2:21" ht="13.95" customHeight="1" x14ac:dyDescent="0.25">
      <c r="B7799" s="784">
        <f t="shared" si="365"/>
        <v>45707</v>
      </c>
      <c r="C7799" s="785">
        <v>19</v>
      </c>
      <c r="D7799" s="786">
        <f>IFERROR((INDEX(METADATA!$T$2:$T$20,MATCH(B7799,METADATA!$S$2:$S$20,0))),0)</f>
        <v>0</v>
      </c>
      <c r="E7799" s="785" t="str">
        <f t="shared" si="363"/>
        <v>LO</v>
      </c>
      <c r="F7799" s="786">
        <f>VLOOKUP(C7799,METADATA!$A$5:$H$29,IF(E7799="HI",2,IF(E7799="LO",6,10))+IF(D7799=1,2,IF(D7799=7,1,(IF(WEEKDAY(B7799)=1,2,IF(WEEKDAY(B7799)=7,1,0))))))</f>
        <v>1</v>
      </c>
      <c r="G7799" s="786">
        <f>VLOOKUP(C7799,METADATA!$J$5:$Q$29,IF(E7799="HI",2,IF(E7799="LO",6,10))+IF(D7799=1,2,IF(D7799=7,1,(IF(WEEKDAY(B7799)=1,2,IF(WEEKDAY(B7799)=7,1,0))))))</f>
        <v>1</v>
      </c>
      <c r="H7799" s="787">
        <v>13149</v>
      </c>
      <c r="I7799" s="788">
        <v>9562.7250366210938</v>
      </c>
      <c r="K7799" s="795">
        <v>0</v>
      </c>
      <c r="M7799" s="798">
        <f t="shared" si="364"/>
        <v>16258.594992373108</v>
      </c>
      <c r="N7799" s="303"/>
      <c r="S7799" s="786">
        <v>0</v>
      </c>
      <c r="T7799" s="781">
        <f>VLOOKUP(C7799,METADATA!$J$5:$Q$29,IF(E7799="HI",2,IF(E7799="LO",6,10))+IF(S7799=1,2,IF(D7799=7,1,(IF(WEEKDAY(B7799)=1,2,IF(WEEKDAY(B7799)=7,1,0))))))</f>
        <v>1</v>
      </c>
      <c r="U7799" s="781">
        <f>VLOOKUP(C7799,METADATA!$A$5:$H$29,IF(E7799="HI",2,IF(E7799="LO",6,10))+IF(S7799=1,2,IF(D7799=7,1,(IF(WEEKDAY(B7799)=1,2,IF(WEEKDAY(B7799)=7,1,0))))))</f>
        <v>1</v>
      </c>
    </row>
    <row r="7800" spans="2:21" ht="13.95" customHeight="1" x14ac:dyDescent="0.25">
      <c r="B7800" s="784">
        <f t="shared" si="365"/>
        <v>45707</v>
      </c>
      <c r="C7800" s="785">
        <v>20</v>
      </c>
      <c r="D7800" s="786">
        <f>IFERROR((INDEX(METADATA!$T$2:$T$20,MATCH(B7800,METADATA!$S$2:$S$20,0))),0)</f>
        <v>0</v>
      </c>
      <c r="E7800" s="785" t="str">
        <f t="shared" si="363"/>
        <v>LO</v>
      </c>
      <c r="F7800" s="786">
        <f>VLOOKUP(C7800,METADATA!$A$5:$H$29,IF(E7800="HI",2,IF(E7800="LO",6,10))+IF(D7800=1,2,IF(D7800=7,1,(IF(WEEKDAY(B7800)=1,2,IF(WEEKDAY(B7800)=7,1,0))))))</f>
        <v>1</v>
      </c>
      <c r="G7800" s="786">
        <f>VLOOKUP(C7800,METADATA!$J$5:$Q$29,IF(E7800="HI",2,IF(E7800="LO",6,10))+IF(D7800=1,2,IF(D7800=7,1,(IF(WEEKDAY(B7800)=1,2,IF(WEEKDAY(B7800)=7,1,0))))))</f>
        <v>2</v>
      </c>
      <c r="H7800" s="787">
        <v>11769.75</v>
      </c>
      <c r="I7800" s="788">
        <v>9674.14990234375</v>
      </c>
      <c r="K7800" s="795">
        <v>0</v>
      </c>
      <c r="M7800" s="798">
        <f t="shared" si="364"/>
        <v>15235.359903708137</v>
      </c>
      <c r="N7800" s="303"/>
      <c r="S7800" s="786">
        <v>0</v>
      </c>
      <c r="T7800" s="781">
        <f>VLOOKUP(C7800,METADATA!$J$5:$Q$29,IF(E7800="HI",2,IF(E7800="LO",6,10))+IF(S7800=1,2,IF(D7800=7,1,(IF(WEEKDAY(B7800)=1,2,IF(WEEKDAY(B7800)=7,1,0))))))</f>
        <v>2</v>
      </c>
      <c r="U7800" s="781">
        <f>VLOOKUP(C7800,METADATA!$A$5:$H$29,IF(E7800="HI",2,IF(E7800="LO",6,10))+IF(S7800=1,2,IF(D7800=7,1,(IF(WEEKDAY(B7800)=1,2,IF(WEEKDAY(B7800)=7,1,0))))))</f>
        <v>1</v>
      </c>
    </row>
    <row r="7801" spans="2:21" ht="13.95" customHeight="1" x14ac:dyDescent="0.25">
      <c r="B7801" s="784">
        <f t="shared" si="365"/>
        <v>45707</v>
      </c>
      <c r="C7801" s="785">
        <v>21</v>
      </c>
      <c r="D7801" s="786">
        <f>IFERROR((INDEX(METADATA!$T$2:$T$20,MATCH(B7801,METADATA!$S$2:$S$20,0))),0)</f>
        <v>0</v>
      </c>
      <c r="E7801" s="785" t="str">
        <f t="shared" si="363"/>
        <v>LO</v>
      </c>
      <c r="F7801" s="786">
        <f>VLOOKUP(C7801,METADATA!$A$5:$H$29,IF(E7801="HI",2,IF(E7801="LO",6,10))+IF(D7801=1,2,IF(D7801=7,1,(IF(WEEKDAY(B7801)=1,2,IF(WEEKDAY(B7801)=7,1,0))))))</f>
        <v>2</v>
      </c>
      <c r="G7801" s="786">
        <f>VLOOKUP(C7801,METADATA!$J$5:$Q$29,IF(E7801="HI",2,IF(E7801="LO",6,10))+IF(D7801=1,2,IF(D7801=7,1,(IF(WEEKDAY(B7801)=1,2,IF(WEEKDAY(B7801)=7,1,0))))))</f>
        <v>2</v>
      </c>
      <c r="H7801" s="787">
        <v>10653.75</v>
      </c>
      <c r="I7801" s="788">
        <v>9642.8998413085938</v>
      </c>
      <c r="K7801" s="795">
        <v>0</v>
      </c>
      <c r="M7801" s="798">
        <f t="shared" si="364"/>
        <v>14369.687067295839</v>
      </c>
      <c r="N7801" s="303"/>
      <c r="S7801" s="786">
        <v>0</v>
      </c>
      <c r="T7801" s="781">
        <f>VLOOKUP(C7801,METADATA!$J$5:$Q$29,IF(E7801="HI",2,IF(E7801="LO",6,10))+IF(S7801=1,2,IF(D7801=7,1,(IF(WEEKDAY(B7801)=1,2,IF(WEEKDAY(B7801)=7,1,0))))))</f>
        <v>2</v>
      </c>
      <c r="U7801" s="781">
        <f>VLOOKUP(C7801,METADATA!$A$5:$H$29,IF(E7801="HI",2,IF(E7801="LO",6,10))+IF(S7801=1,2,IF(D7801=7,1,(IF(WEEKDAY(B7801)=1,2,IF(WEEKDAY(B7801)=7,1,0))))))</f>
        <v>2</v>
      </c>
    </row>
    <row r="7802" spans="2:21" ht="13.95" customHeight="1" x14ac:dyDescent="0.25">
      <c r="B7802" s="784">
        <f t="shared" si="365"/>
        <v>45707</v>
      </c>
      <c r="C7802" s="785">
        <v>22</v>
      </c>
      <c r="D7802" s="786">
        <f>IFERROR((INDEX(METADATA!$T$2:$T$20,MATCH(B7802,METADATA!$S$2:$S$20,0))),0)</f>
        <v>0</v>
      </c>
      <c r="E7802" s="785" t="str">
        <f t="shared" si="363"/>
        <v>LO</v>
      </c>
      <c r="F7802" s="786">
        <f>VLOOKUP(C7802,METADATA!$A$5:$H$29,IF(E7802="HI",2,IF(E7802="LO",6,10))+IF(D7802=1,2,IF(D7802=7,1,(IF(WEEKDAY(B7802)=1,2,IF(WEEKDAY(B7802)=7,1,0))))))</f>
        <v>3</v>
      </c>
      <c r="G7802" s="786">
        <f>VLOOKUP(C7802,METADATA!$J$5:$Q$29,IF(E7802="HI",2,IF(E7802="LO",6,10))+IF(D7802=1,2,IF(D7802=7,1,(IF(WEEKDAY(B7802)=1,2,IF(WEEKDAY(B7802)=7,1,0))))))</f>
        <v>3</v>
      </c>
      <c r="H7802" s="787">
        <v>9666.25</v>
      </c>
      <c r="I7802" s="788">
        <v>9707.9750366210938</v>
      </c>
      <c r="K7802" s="795">
        <v>0</v>
      </c>
      <c r="M7802" s="798">
        <f t="shared" si="364"/>
        <v>13699.677674097238</v>
      </c>
      <c r="N7802" s="303"/>
      <c r="S7802" s="786">
        <v>0</v>
      </c>
      <c r="T7802" s="781">
        <f>VLOOKUP(C7802,METADATA!$J$5:$Q$29,IF(E7802="HI",2,IF(E7802="LO",6,10))+IF(S7802=1,2,IF(D7802=7,1,(IF(WEEKDAY(B7802)=1,2,IF(WEEKDAY(B7802)=7,1,0))))))</f>
        <v>3</v>
      </c>
      <c r="U7802" s="781">
        <f>VLOOKUP(C7802,METADATA!$A$5:$H$29,IF(E7802="HI",2,IF(E7802="LO",6,10))+IF(S7802=1,2,IF(D7802=7,1,(IF(WEEKDAY(B7802)=1,2,IF(WEEKDAY(B7802)=7,1,0))))))</f>
        <v>3</v>
      </c>
    </row>
    <row r="7803" spans="2:21" ht="13.95" customHeight="1" x14ac:dyDescent="0.25">
      <c r="B7803" s="784">
        <f t="shared" si="365"/>
        <v>45707</v>
      </c>
      <c r="C7803" s="785">
        <v>23</v>
      </c>
      <c r="D7803" s="786">
        <f>IFERROR((INDEX(METADATA!$T$2:$T$20,MATCH(B7803,METADATA!$S$2:$S$20,0))),0)</f>
        <v>0</v>
      </c>
      <c r="E7803" s="785" t="str">
        <f t="shared" si="363"/>
        <v>LO</v>
      </c>
      <c r="F7803" s="786">
        <f>VLOOKUP(C7803,METADATA!$A$5:$H$29,IF(E7803="HI",2,IF(E7803="LO",6,10))+IF(D7803=1,2,IF(D7803=7,1,(IF(WEEKDAY(B7803)=1,2,IF(WEEKDAY(B7803)=7,1,0))))))</f>
        <v>3</v>
      </c>
      <c r="G7803" s="786">
        <f>VLOOKUP(C7803,METADATA!$J$5:$Q$29,IF(E7803="HI",2,IF(E7803="LO",6,10))+IF(D7803=1,2,IF(D7803=7,1,(IF(WEEKDAY(B7803)=1,2,IF(WEEKDAY(B7803)=7,1,0))))))</f>
        <v>3</v>
      </c>
      <c r="H7803" s="787">
        <v>8638.25</v>
      </c>
      <c r="I7803" s="788">
        <v>9208.8750610351563</v>
      </c>
      <c r="K7803" s="795">
        <v>0</v>
      </c>
      <c r="M7803" s="798">
        <f t="shared" si="364"/>
        <v>12626.27193403719</v>
      </c>
      <c r="N7803" s="303"/>
      <c r="S7803" s="786">
        <v>0</v>
      </c>
      <c r="T7803" s="781">
        <f>VLOOKUP(C7803,METADATA!$J$5:$Q$29,IF(E7803="HI",2,IF(E7803="LO",6,10))+IF(S7803=1,2,IF(D7803=7,1,(IF(WEEKDAY(B7803)=1,2,IF(WEEKDAY(B7803)=7,1,0))))))</f>
        <v>3</v>
      </c>
      <c r="U7803" s="781">
        <f>VLOOKUP(C7803,METADATA!$A$5:$H$29,IF(E7803="HI",2,IF(E7803="LO",6,10))+IF(S7803=1,2,IF(D7803=7,1,(IF(WEEKDAY(B7803)=1,2,IF(WEEKDAY(B7803)=7,1,0))))))</f>
        <v>3</v>
      </c>
    </row>
    <row r="7804" spans="2:21" ht="13.95" customHeight="1" x14ac:dyDescent="0.25">
      <c r="B7804" s="784">
        <f t="shared" si="365"/>
        <v>45708</v>
      </c>
      <c r="C7804" s="785">
        <v>0</v>
      </c>
      <c r="D7804" s="786">
        <f>IFERROR((INDEX(METADATA!$T$2:$T$20,MATCH(B7804,METADATA!$S$2:$S$20,0))),0)</f>
        <v>0</v>
      </c>
      <c r="E7804" s="785" t="str">
        <f t="shared" si="363"/>
        <v>LO</v>
      </c>
      <c r="F7804" s="786">
        <f>VLOOKUP(C7804,METADATA!$A$5:$H$29,IF(E7804="HI",2,IF(E7804="LO",6,10))+IF(D7804=1,2,IF(D7804=7,1,(IF(WEEKDAY(B7804)=1,2,IF(WEEKDAY(B7804)=7,1,0))))))</f>
        <v>3</v>
      </c>
      <c r="G7804" s="786">
        <f>VLOOKUP(C7804,METADATA!$J$5:$Q$29,IF(E7804="HI",2,IF(E7804="LO",6,10))+IF(D7804=1,2,IF(D7804=7,1,(IF(WEEKDAY(B7804)=1,2,IF(WEEKDAY(B7804)=7,1,0))))))</f>
        <v>3</v>
      </c>
      <c r="H7804" s="787">
        <v>8185.25</v>
      </c>
      <c r="I7804" s="788">
        <v>8959.1002197265625</v>
      </c>
      <c r="K7804" s="795">
        <v>0</v>
      </c>
      <c r="M7804" s="798">
        <f t="shared" si="364"/>
        <v>12135.229470826027</v>
      </c>
      <c r="N7804" s="303"/>
      <c r="S7804" s="786">
        <v>0</v>
      </c>
      <c r="T7804" s="781">
        <f>VLOOKUP(C7804,METADATA!$J$5:$Q$29,IF(E7804="HI",2,IF(E7804="LO",6,10))+IF(S7804=1,2,IF(D7804=7,1,(IF(WEEKDAY(B7804)=1,2,IF(WEEKDAY(B7804)=7,1,0))))))</f>
        <v>3</v>
      </c>
      <c r="U7804" s="781">
        <f>VLOOKUP(C7804,METADATA!$A$5:$H$29,IF(E7804="HI",2,IF(E7804="LO",6,10))+IF(S7804=1,2,IF(D7804=7,1,(IF(WEEKDAY(B7804)=1,2,IF(WEEKDAY(B7804)=7,1,0))))))</f>
        <v>3</v>
      </c>
    </row>
    <row r="7805" spans="2:21" ht="13.95" customHeight="1" x14ac:dyDescent="0.25">
      <c r="B7805" s="784">
        <f t="shared" si="365"/>
        <v>45708</v>
      </c>
      <c r="C7805" s="785">
        <v>1</v>
      </c>
      <c r="D7805" s="786">
        <f>IFERROR((INDEX(METADATA!$T$2:$T$20,MATCH(B7805,METADATA!$S$2:$S$20,0))),0)</f>
        <v>0</v>
      </c>
      <c r="E7805" s="785" t="str">
        <f t="shared" si="363"/>
        <v>LO</v>
      </c>
      <c r="F7805" s="786">
        <f>VLOOKUP(C7805,METADATA!$A$5:$H$29,IF(E7805="HI",2,IF(E7805="LO",6,10))+IF(D7805=1,2,IF(D7805=7,1,(IF(WEEKDAY(B7805)=1,2,IF(WEEKDAY(B7805)=7,1,0))))))</f>
        <v>3</v>
      </c>
      <c r="G7805" s="786">
        <f>VLOOKUP(C7805,METADATA!$J$5:$Q$29,IF(E7805="HI",2,IF(E7805="LO",6,10))+IF(D7805=1,2,IF(D7805=7,1,(IF(WEEKDAY(B7805)=1,2,IF(WEEKDAY(B7805)=7,1,0))))))</f>
        <v>3</v>
      </c>
      <c r="H7805" s="787">
        <v>7859.75</v>
      </c>
      <c r="I7805" s="788">
        <v>8318.21240234375</v>
      </c>
      <c r="K7805" s="795">
        <v>0</v>
      </c>
      <c r="M7805" s="798">
        <f t="shared" si="364"/>
        <v>11444.139444842735</v>
      </c>
      <c r="N7805" s="303"/>
      <c r="S7805" s="786">
        <v>0</v>
      </c>
      <c r="T7805" s="781">
        <f>VLOOKUP(C7805,METADATA!$J$5:$Q$29,IF(E7805="HI",2,IF(E7805="LO",6,10))+IF(S7805=1,2,IF(D7805=7,1,(IF(WEEKDAY(B7805)=1,2,IF(WEEKDAY(B7805)=7,1,0))))))</f>
        <v>3</v>
      </c>
      <c r="U7805" s="781">
        <f>VLOOKUP(C7805,METADATA!$A$5:$H$29,IF(E7805="HI",2,IF(E7805="LO",6,10))+IF(S7805=1,2,IF(D7805=7,1,(IF(WEEKDAY(B7805)=1,2,IF(WEEKDAY(B7805)=7,1,0))))))</f>
        <v>3</v>
      </c>
    </row>
    <row r="7806" spans="2:21" ht="13.95" customHeight="1" x14ac:dyDescent="0.25">
      <c r="B7806" s="784">
        <f t="shared" si="365"/>
        <v>45708</v>
      </c>
      <c r="C7806" s="785">
        <v>2</v>
      </c>
      <c r="D7806" s="786">
        <f>IFERROR((INDEX(METADATA!$T$2:$T$20,MATCH(B7806,METADATA!$S$2:$S$20,0))),0)</f>
        <v>0</v>
      </c>
      <c r="E7806" s="785" t="str">
        <f t="shared" si="363"/>
        <v>LO</v>
      </c>
      <c r="F7806" s="786">
        <f>VLOOKUP(C7806,METADATA!$A$5:$H$29,IF(E7806="HI",2,IF(E7806="LO",6,10))+IF(D7806=1,2,IF(D7806=7,1,(IF(WEEKDAY(B7806)=1,2,IF(WEEKDAY(B7806)=7,1,0))))))</f>
        <v>3</v>
      </c>
      <c r="G7806" s="786">
        <f>VLOOKUP(C7806,METADATA!$J$5:$Q$29,IF(E7806="HI",2,IF(E7806="LO",6,10))+IF(D7806=1,2,IF(D7806=7,1,(IF(WEEKDAY(B7806)=1,2,IF(WEEKDAY(B7806)=7,1,0))))))</f>
        <v>3</v>
      </c>
      <c r="H7806" s="787">
        <v>7865.75</v>
      </c>
      <c r="I7806" s="788">
        <v>5461.0700073242188</v>
      </c>
      <c r="K7806" s="795">
        <v>0</v>
      </c>
      <c r="M7806" s="798">
        <f t="shared" si="364"/>
        <v>9575.6623106392035</v>
      </c>
      <c r="N7806" s="303"/>
      <c r="S7806" s="786">
        <v>0</v>
      </c>
      <c r="T7806" s="781">
        <f>VLOOKUP(C7806,METADATA!$J$5:$Q$29,IF(E7806="HI",2,IF(E7806="LO",6,10))+IF(S7806=1,2,IF(D7806=7,1,(IF(WEEKDAY(B7806)=1,2,IF(WEEKDAY(B7806)=7,1,0))))))</f>
        <v>3</v>
      </c>
      <c r="U7806" s="781">
        <f>VLOOKUP(C7806,METADATA!$A$5:$H$29,IF(E7806="HI",2,IF(E7806="LO",6,10))+IF(S7806=1,2,IF(D7806=7,1,(IF(WEEKDAY(B7806)=1,2,IF(WEEKDAY(B7806)=7,1,0))))))</f>
        <v>3</v>
      </c>
    </row>
    <row r="7807" spans="2:21" ht="13.95" customHeight="1" x14ac:dyDescent="0.25">
      <c r="B7807" s="784">
        <f t="shared" si="365"/>
        <v>45708</v>
      </c>
      <c r="C7807" s="785">
        <v>3</v>
      </c>
      <c r="D7807" s="786">
        <f>IFERROR((INDEX(METADATA!$T$2:$T$20,MATCH(B7807,METADATA!$S$2:$S$20,0))),0)</f>
        <v>0</v>
      </c>
      <c r="E7807" s="785" t="str">
        <f t="shared" si="363"/>
        <v>LO</v>
      </c>
      <c r="F7807" s="786">
        <f>VLOOKUP(C7807,METADATA!$A$5:$H$29,IF(E7807="HI",2,IF(E7807="LO",6,10))+IF(D7807=1,2,IF(D7807=7,1,(IF(WEEKDAY(B7807)=1,2,IF(WEEKDAY(B7807)=7,1,0))))))</f>
        <v>3</v>
      </c>
      <c r="G7807" s="786">
        <f>VLOOKUP(C7807,METADATA!$J$5:$Q$29,IF(E7807="HI",2,IF(E7807="LO",6,10))+IF(D7807=1,2,IF(D7807=7,1,(IF(WEEKDAY(B7807)=1,2,IF(WEEKDAY(B7807)=7,1,0))))))</f>
        <v>3</v>
      </c>
      <c r="H7807" s="787">
        <v>8076.25</v>
      </c>
      <c r="I7807" s="788">
        <v>5050.784912109375</v>
      </c>
      <c r="K7807" s="795">
        <v>0</v>
      </c>
      <c r="M7807" s="798">
        <f t="shared" si="364"/>
        <v>9525.5573217996916</v>
      </c>
      <c r="N7807" s="303"/>
      <c r="S7807" s="786">
        <v>0</v>
      </c>
      <c r="T7807" s="781">
        <f>VLOOKUP(C7807,METADATA!$J$5:$Q$29,IF(E7807="HI",2,IF(E7807="LO",6,10))+IF(S7807=1,2,IF(D7807=7,1,(IF(WEEKDAY(B7807)=1,2,IF(WEEKDAY(B7807)=7,1,0))))))</f>
        <v>3</v>
      </c>
      <c r="U7807" s="781">
        <f>VLOOKUP(C7807,METADATA!$A$5:$H$29,IF(E7807="HI",2,IF(E7807="LO",6,10))+IF(S7807=1,2,IF(D7807=7,1,(IF(WEEKDAY(B7807)=1,2,IF(WEEKDAY(B7807)=7,1,0))))))</f>
        <v>3</v>
      </c>
    </row>
    <row r="7808" spans="2:21" ht="13.95" customHeight="1" x14ac:dyDescent="0.25">
      <c r="B7808" s="784">
        <f t="shared" si="365"/>
        <v>45708</v>
      </c>
      <c r="C7808" s="785">
        <v>4</v>
      </c>
      <c r="D7808" s="786">
        <f>IFERROR((INDEX(METADATA!$T$2:$T$20,MATCH(B7808,METADATA!$S$2:$S$20,0))),0)</f>
        <v>0</v>
      </c>
      <c r="E7808" s="785" t="str">
        <f t="shared" si="363"/>
        <v>LO</v>
      </c>
      <c r="F7808" s="786">
        <f>VLOOKUP(C7808,METADATA!$A$5:$H$29,IF(E7808="HI",2,IF(E7808="LO",6,10))+IF(D7808=1,2,IF(D7808=7,1,(IF(WEEKDAY(B7808)=1,2,IF(WEEKDAY(B7808)=7,1,0))))))</f>
        <v>3</v>
      </c>
      <c r="G7808" s="786">
        <f>VLOOKUP(C7808,METADATA!$J$5:$Q$29,IF(E7808="HI",2,IF(E7808="LO",6,10))+IF(D7808=1,2,IF(D7808=7,1,(IF(WEEKDAY(B7808)=1,2,IF(WEEKDAY(B7808)=7,1,0))))))</f>
        <v>3</v>
      </c>
      <c r="H7808" s="787">
        <v>8357.25</v>
      </c>
      <c r="I7808" s="788">
        <v>5288.2825012207031</v>
      </c>
      <c r="K7808" s="795">
        <v>870.51250000000005</v>
      </c>
      <c r="M7808" s="798">
        <f t="shared" si="364"/>
        <v>9889.8715550414054</v>
      </c>
      <c r="N7808" s="303"/>
      <c r="S7808" s="786">
        <v>0</v>
      </c>
      <c r="T7808" s="781">
        <f>VLOOKUP(C7808,METADATA!$J$5:$Q$29,IF(E7808="HI",2,IF(E7808="LO",6,10))+IF(S7808=1,2,IF(D7808=7,1,(IF(WEEKDAY(B7808)=1,2,IF(WEEKDAY(B7808)=7,1,0))))))</f>
        <v>3</v>
      </c>
      <c r="U7808" s="781">
        <f>VLOOKUP(C7808,METADATA!$A$5:$H$29,IF(E7808="HI",2,IF(E7808="LO",6,10))+IF(S7808=1,2,IF(D7808=7,1,(IF(WEEKDAY(B7808)=1,2,IF(WEEKDAY(B7808)=7,1,0))))))</f>
        <v>3</v>
      </c>
    </row>
    <row r="7809" spans="2:21" ht="13.95" customHeight="1" x14ac:dyDescent="0.25">
      <c r="B7809" s="784">
        <f t="shared" si="365"/>
        <v>45708</v>
      </c>
      <c r="C7809" s="785">
        <v>5</v>
      </c>
      <c r="D7809" s="786">
        <f>IFERROR((INDEX(METADATA!$T$2:$T$20,MATCH(B7809,METADATA!$S$2:$S$20,0))),0)</f>
        <v>0</v>
      </c>
      <c r="E7809" s="785" t="str">
        <f t="shared" si="363"/>
        <v>LO</v>
      </c>
      <c r="F7809" s="786">
        <f>VLOOKUP(C7809,METADATA!$A$5:$H$29,IF(E7809="HI",2,IF(E7809="LO",6,10))+IF(D7809=1,2,IF(D7809=7,1,(IF(WEEKDAY(B7809)=1,2,IF(WEEKDAY(B7809)=7,1,0))))))</f>
        <v>3</v>
      </c>
      <c r="G7809" s="786">
        <f>VLOOKUP(C7809,METADATA!$J$5:$Q$29,IF(E7809="HI",2,IF(E7809="LO",6,10))+IF(D7809=1,2,IF(D7809=7,1,(IF(WEEKDAY(B7809)=1,2,IF(WEEKDAY(B7809)=7,1,0))))))</f>
        <v>3</v>
      </c>
      <c r="H7809" s="787">
        <v>8825.25</v>
      </c>
      <c r="I7809" s="788">
        <v>5256.9349975585938</v>
      </c>
      <c r="K7809" s="795">
        <v>865.8125</v>
      </c>
      <c r="M7809" s="798">
        <f t="shared" si="364"/>
        <v>10272.312452951204</v>
      </c>
      <c r="N7809" s="303"/>
      <c r="S7809" s="786">
        <v>0</v>
      </c>
      <c r="T7809" s="781">
        <f>VLOOKUP(C7809,METADATA!$J$5:$Q$29,IF(E7809="HI",2,IF(E7809="LO",6,10))+IF(S7809=1,2,IF(D7809=7,1,(IF(WEEKDAY(B7809)=1,2,IF(WEEKDAY(B7809)=7,1,0))))))</f>
        <v>3</v>
      </c>
      <c r="U7809" s="781">
        <f>VLOOKUP(C7809,METADATA!$A$5:$H$29,IF(E7809="HI",2,IF(E7809="LO",6,10))+IF(S7809=1,2,IF(D7809=7,1,(IF(WEEKDAY(B7809)=1,2,IF(WEEKDAY(B7809)=7,1,0))))))</f>
        <v>3</v>
      </c>
    </row>
    <row r="7810" spans="2:21" ht="13.95" customHeight="1" x14ac:dyDescent="0.25">
      <c r="B7810" s="784">
        <f t="shared" si="365"/>
        <v>45708</v>
      </c>
      <c r="C7810" s="785">
        <v>6</v>
      </c>
      <c r="D7810" s="786">
        <f>IFERROR((INDEX(METADATA!$T$2:$T$20,MATCH(B7810,METADATA!$S$2:$S$20,0))),0)</f>
        <v>0</v>
      </c>
      <c r="E7810" s="785" t="str">
        <f t="shared" si="363"/>
        <v>LO</v>
      </c>
      <c r="F7810" s="786">
        <f>VLOOKUP(C7810,METADATA!$A$5:$H$29,IF(E7810="HI",2,IF(E7810="LO",6,10))+IF(D7810=1,2,IF(D7810=7,1,(IF(WEEKDAY(B7810)=1,2,IF(WEEKDAY(B7810)=7,1,0))))))</f>
        <v>2</v>
      </c>
      <c r="G7810" s="786">
        <f>VLOOKUP(C7810,METADATA!$J$5:$Q$29,IF(E7810="HI",2,IF(E7810="LO",6,10))+IF(D7810=1,2,IF(D7810=7,1,(IF(WEEKDAY(B7810)=1,2,IF(WEEKDAY(B7810)=7,1,0))))))</f>
        <v>2</v>
      </c>
      <c r="H7810" s="787">
        <v>9933.5</v>
      </c>
      <c r="I7810" s="788">
        <v>5912.4075317382813</v>
      </c>
      <c r="K7810" s="795">
        <v>834.63750000000005</v>
      </c>
      <c r="M7810" s="798">
        <f t="shared" si="364"/>
        <v>11559.886896996681</v>
      </c>
      <c r="N7810" s="303"/>
      <c r="S7810" s="786">
        <v>0</v>
      </c>
      <c r="T7810" s="781">
        <f>VLOOKUP(C7810,METADATA!$J$5:$Q$29,IF(E7810="HI",2,IF(E7810="LO",6,10))+IF(S7810=1,2,IF(D7810=7,1,(IF(WEEKDAY(B7810)=1,2,IF(WEEKDAY(B7810)=7,1,0))))))</f>
        <v>2</v>
      </c>
      <c r="U7810" s="781">
        <f>VLOOKUP(C7810,METADATA!$A$5:$H$29,IF(E7810="HI",2,IF(E7810="LO",6,10))+IF(S7810=1,2,IF(D7810=7,1,(IF(WEEKDAY(B7810)=1,2,IF(WEEKDAY(B7810)=7,1,0))))))</f>
        <v>2</v>
      </c>
    </row>
    <row r="7811" spans="2:21" ht="13.95" customHeight="1" x14ac:dyDescent="0.25">
      <c r="B7811" s="784">
        <f t="shared" si="365"/>
        <v>45708</v>
      </c>
      <c r="C7811" s="785">
        <v>7</v>
      </c>
      <c r="D7811" s="786">
        <f>IFERROR((INDEX(METADATA!$T$2:$T$20,MATCH(B7811,METADATA!$S$2:$S$20,0))),0)</f>
        <v>0</v>
      </c>
      <c r="E7811" s="785" t="str">
        <f t="shared" si="363"/>
        <v>LO</v>
      </c>
      <c r="F7811" s="786">
        <f>VLOOKUP(C7811,METADATA!$A$5:$H$29,IF(E7811="HI",2,IF(E7811="LO",6,10))+IF(D7811=1,2,IF(D7811=7,1,(IF(WEEKDAY(B7811)=1,2,IF(WEEKDAY(B7811)=7,1,0))))))</f>
        <v>1</v>
      </c>
      <c r="G7811" s="786">
        <f>VLOOKUP(C7811,METADATA!$J$5:$Q$29,IF(E7811="HI",2,IF(E7811="LO",6,10))+IF(D7811=1,2,IF(D7811=7,1,(IF(WEEKDAY(B7811)=1,2,IF(WEEKDAY(B7811)=7,1,0))))))</f>
        <v>1</v>
      </c>
      <c r="H7811" s="787">
        <v>11063.25</v>
      </c>
      <c r="I7811" s="788">
        <v>5475.072509765625</v>
      </c>
      <c r="K7811" s="795">
        <v>847.33749999999998</v>
      </c>
      <c r="M7811" s="798">
        <f t="shared" si="364"/>
        <v>12343.902120062816</v>
      </c>
      <c r="N7811" s="303"/>
      <c r="S7811" s="786">
        <v>0</v>
      </c>
      <c r="T7811" s="781">
        <f>VLOOKUP(C7811,METADATA!$J$5:$Q$29,IF(E7811="HI",2,IF(E7811="LO",6,10))+IF(S7811=1,2,IF(D7811=7,1,(IF(WEEKDAY(B7811)=1,2,IF(WEEKDAY(B7811)=7,1,0))))))</f>
        <v>1</v>
      </c>
      <c r="U7811" s="781">
        <f>VLOOKUP(C7811,METADATA!$A$5:$H$29,IF(E7811="HI",2,IF(E7811="LO",6,10))+IF(S7811=1,2,IF(D7811=7,1,(IF(WEEKDAY(B7811)=1,2,IF(WEEKDAY(B7811)=7,1,0))))))</f>
        <v>1</v>
      </c>
    </row>
    <row r="7812" spans="2:21" ht="13.95" customHeight="1" x14ac:dyDescent="0.25">
      <c r="B7812" s="784">
        <f t="shared" si="365"/>
        <v>45708</v>
      </c>
      <c r="C7812" s="785">
        <v>8</v>
      </c>
      <c r="D7812" s="786">
        <f>IFERROR((INDEX(METADATA!$T$2:$T$20,MATCH(B7812,METADATA!$S$2:$S$20,0))),0)</f>
        <v>0</v>
      </c>
      <c r="E7812" s="785" t="str">
        <f t="shared" ref="E7812:E7875" si="366">IF(B7812="","",IF(AND(MONTH(B7812)&gt;=MONTH($AA$9),MONTH(B7812)&lt;=MONTH($AA$11)),"HI","LO"))</f>
        <v>LO</v>
      </c>
      <c r="F7812" s="786">
        <f>VLOOKUP(C7812,METADATA!$A$5:$H$29,IF(E7812="HI",2,IF(E7812="LO",6,10))+IF(D7812=1,2,IF(D7812=7,1,(IF(WEEKDAY(B7812)=1,2,IF(WEEKDAY(B7812)=7,1,0))))))</f>
        <v>1</v>
      </c>
      <c r="G7812" s="786">
        <f>VLOOKUP(C7812,METADATA!$J$5:$Q$29,IF(E7812="HI",2,IF(E7812="LO",6,10))+IF(D7812=1,2,IF(D7812=7,1,(IF(WEEKDAY(B7812)=1,2,IF(WEEKDAY(B7812)=7,1,0))))))</f>
        <v>1</v>
      </c>
      <c r="H7812" s="787">
        <v>12541</v>
      </c>
      <c r="I7812" s="788">
        <v>5889.1199035644531</v>
      </c>
      <c r="K7812" s="795">
        <v>851.61249999999995</v>
      </c>
      <c r="M7812" s="798">
        <f t="shared" ref="M7812:M7875" si="367">SQRT(H7812^2+I7812^2)</f>
        <v>13854.905782377555</v>
      </c>
      <c r="N7812" s="303"/>
      <c r="S7812" s="786">
        <v>0</v>
      </c>
      <c r="T7812" s="781">
        <f>VLOOKUP(C7812,METADATA!$J$5:$Q$29,IF(E7812="HI",2,IF(E7812="LO",6,10))+IF(S7812=1,2,IF(D7812=7,1,(IF(WEEKDAY(B7812)=1,2,IF(WEEKDAY(B7812)=7,1,0))))))</f>
        <v>1</v>
      </c>
      <c r="U7812" s="781">
        <f>VLOOKUP(C7812,METADATA!$A$5:$H$29,IF(E7812="HI",2,IF(E7812="LO",6,10))+IF(S7812=1,2,IF(D7812=7,1,(IF(WEEKDAY(B7812)=1,2,IF(WEEKDAY(B7812)=7,1,0))))))</f>
        <v>1</v>
      </c>
    </row>
    <row r="7813" spans="2:21" ht="13.95" customHeight="1" x14ac:dyDescent="0.25">
      <c r="B7813" s="784">
        <f t="shared" si="365"/>
        <v>45708</v>
      </c>
      <c r="C7813" s="785">
        <v>9</v>
      </c>
      <c r="D7813" s="786">
        <f>IFERROR((INDEX(METADATA!$T$2:$T$20,MATCH(B7813,METADATA!$S$2:$S$20,0))),0)</f>
        <v>0</v>
      </c>
      <c r="E7813" s="785" t="str">
        <f t="shared" si="366"/>
        <v>LO</v>
      </c>
      <c r="F7813" s="786">
        <f>VLOOKUP(C7813,METADATA!$A$5:$H$29,IF(E7813="HI",2,IF(E7813="LO",6,10))+IF(D7813=1,2,IF(D7813=7,1,(IF(WEEKDAY(B7813)=1,2,IF(WEEKDAY(B7813)=7,1,0))))))</f>
        <v>2</v>
      </c>
      <c r="G7813" s="786">
        <f>VLOOKUP(C7813,METADATA!$J$5:$Q$29,IF(E7813="HI",2,IF(E7813="LO",6,10))+IF(D7813=1,2,IF(D7813=7,1,(IF(WEEKDAY(B7813)=1,2,IF(WEEKDAY(B7813)=7,1,0))))))</f>
        <v>1</v>
      </c>
      <c r="H7813" s="787">
        <v>13103.5</v>
      </c>
      <c r="I7813" s="788">
        <v>6132.4026184082031</v>
      </c>
      <c r="K7813" s="795">
        <v>856.5</v>
      </c>
      <c r="M7813" s="798">
        <f t="shared" si="367"/>
        <v>14467.483337618183</v>
      </c>
      <c r="N7813" s="303"/>
      <c r="S7813" s="786">
        <v>0</v>
      </c>
      <c r="T7813" s="781">
        <f>VLOOKUP(C7813,METADATA!$J$5:$Q$29,IF(E7813="HI",2,IF(E7813="LO",6,10))+IF(S7813=1,2,IF(D7813=7,1,(IF(WEEKDAY(B7813)=1,2,IF(WEEKDAY(B7813)=7,1,0))))))</f>
        <v>1</v>
      </c>
      <c r="U7813" s="781">
        <f>VLOOKUP(C7813,METADATA!$A$5:$H$29,IF(E7813="HI",2,IF(E7813="LO",6,10))+IF(S7813=1,2,IF(D7813=7,1,(IF(WEEKDAY(B7813)=1,2,IF(WEEKDAY(B7813)=7,1,0))))))</f>
        <v>2</v>
      </c>
    </row>
    <row r="7814" spans="2:21" ht="13.95" customHeight="1" x14ac:dyDescent="0.25">
      <c r="B7814" s="784">
        <f t="shared" si="365"/>
        <v>45708</v>
      </c>
      <c r="C7814" s="785">
        <v>10</v>
      </c>
      <c r="D7814" s="786">
        <f>IFERROR((INDEX(METADATA!$T$2:$T$20,MATCH(B7814,METADATA!$S$2:$S$20,0))),0)</f>
        <v>0</v>
      </c>
      <c r="E7814" s="785" t="str">
        <f t="shared" si="366"/>
        <v>LO</v>
      </c>
      <c r="F7814" s="786">
        <f>VLOOKUP(C7814,METADATA!$A$5:$H$29,IF(E7814="HI",2,IF(E7814="LO",6,10))+IF(D7814=1,2,IF(D7814=7,1,(IF(WEEKDAY(B7814)=1,2,IF(WEEKDAY(B7814)=7,1,0))))))</f>
        <v>2</v>
      </c>
      <c r="G7814" s="786">
        <f>VLOOKUP(C7814,METADATA!$J$5:$Q$29,IF(E7814="HI",2,IF(E7814="LO",6,10))+IF(D7814=1,2,IF(D7814=7,1,(IF(WEEKDAY(B7814)=1,2,IF(WEEKDAY(B7814)=7,1,0))))))</f>
        <v>2</v>
      </c>
      <c r="H7814" s="787">
        <v>13115.25</v>
      </c>
      <c r="I7814" s="788">
        <v>6482.8072814941406</v>
      </c>
      <c r="K7814" s="795">
        <v>824.32500000000005</v>
      </c>
      <c r="M7814" s="798">
        <f t="shared" si="367"/>
        <v>14629.988817886822</v>
      </c>
      <c r="N7814" s="303"/>
      <c r="S7814" s="786">
        <v>0</v>
      </c>
      <c r="T7814" s="781">
        <f>VLOOKUP(C7814,METADATA!$J$5:$Q$29,IF(E7814="HI",2,IF(E7814="LO",6,10))+IF(S7814=1,2,IF(D7814=7,1,(IF(WEEKDAY(B7814)=1,2,IF(WEEKDAY(B7814)=7,1,0))))))</f>
        <v>2</v>
      </c>
      <c r="U7814" s="781">
        <f>VLOOKUP(C7814,METADATA!$A$5:$H$29,IF(E7814="HI",2,IF(E7814="LO",6,10))+IF(S7814=1,2,IF(D7814=7,1,(IF(WEEKDAY(B7814)=1,2,IF(WEEKDAY(B7814)=7,1,0))))))</f>
        <v>2</v>
      </c>
    </row>
    <row r="7815" spans="2:21" ht="13.95" customHeight="1" x14ac:dyDescent="0.25">
      <c r="B7815" s="784">
        <f t="shared" si="365"/>
        <v>45708</v>
      </c>
      <c r="C7815" s="785">
        <v>11</v>
      </c>
      <c r="D7815" s="786">
        <f>IFERROR((INDEX(METADATA!$T$2:$T$20,MATCH(B7815,METADATA!$S$2:$S$20,0))),0)</f>
        <v>0</v>
      </c>
      <c r="E7815" s="785" t="str">
        <f t="shared" si="366"/>
        <v>LO</v>
      </c>
      <c r="F7815" s="786">
        <f>VLOOKUP(C7815,METADATA!$A$5:$H$29,IF(E7815="HI",2,IF(E7815="LO",6,10))+IF(D7815=1,2,IF(D7815=7,1,(IF(WEEKDAY(B7815)=1,2,IF(WEEKDAY(B7815)=7,1,0))))))</f>
        <v>2</v>
      </c>
      <c r="G7815" s="786">
        <f>VLOOKUP(C7815,METADATA!$J$5:$Q$29,IF(E7815="HI",2,IF(E7815="LO",6,10))+IF(D7815=1,2,IF(D7815=7,1,(IF(WEEKDAY(B7815)=1,2,IF(WEEKDAY(B7815)=7,1,0))))))</f>
        <v>2</v>
      </c>
      <c r="H7815" s="787">
        <v>13122.5</v>
      </c>
      <c r="I7815" s="788">
        <v>4108.3548278808594</v>
      </c>
      <c r="K7815" s="795">
        <v>882.73749999999995</v>
      </c>
      <c r="M7815" s="798">
        <f t="shared" si="367"/>
        <v>13750.58491998693</v>
      </c>
      <c r="N7815" s="303"/>
      <c r="S7815" s="786">
        <v>0</v>
      </c>
      <c r="T7815" s="781">
        <f>VLOOKUP(C7815,METADATA!$J$5:$Q$29,IF(E7815="HI",2,IF(E7815="LO",6,10))+IF(S7815=1,2,IF(D7815=7,1,(IF(WEEKDAY(B7815)=1,2,IF(WEEKDAY(B7815)=7,1,0))))))</f>
        <v>2</v>
      </c>
      <c r="U7815" s="781">
        <f>VLOOKUP(C7815,METADATA!$A$5:$H$29,IF(E7815="HI",2,IF(E7815="LO",6,10))+IF(S7815=1,2,IF(D7815=7,1,(IF(WEEKDAY(B7815)=1,2,IF(WEEKDAY(B7815)=7,1,0))))))</f>
        <v>2</v>
      </c>
    </row>
    <row r="7816" spans="2:21" ht="13.95" customHeight="1" x14ac:dyDescent="0.25">
      <c r="B7816" s="784">
        <f t="shared" si="365"/>
        <v>45708</v>
      </c>
      <c r="C7816" s="785">
        <v>12</v>
      </c>
      <c r="D7816" s="786">
        <f>IFERROR((INDEX(METADATA!$T$2:$T$20,MATCH(B7816,METADATA!$S$2:$S$20,0))),0)</f>
        <v>0</v>
      </c>
      <c r="E7816" s="785" t="str">
        <f t="shared" si="366"/>
        <v>LO</v>
      </c>
      <c r="F7816" s="786">
        <f>VLOOKUP(C7816,METADATA!$A$5:$H$29,IF(E7816="HI",2,IF(E7816="LO",6,10))+IF(D7816=1,2,IF(D7816=7,1,(IF(WEEKDAY(B7816)=1,2,IF(WEEKDAY(B7816)=7,1,0))))))</f>
        <v>2</v>
      </c>
      <c r="G7816" s="786">
        <f>VLOOKUP(C7816,METADATA!$J$5:$Q$29,IF(E7816="HI",2,IF(E7816="LO",6,10))+IF(D7816=1,2,IF(D7816=7,1,(IF(WEEKDAY(B7816)=1,2,IF(WEEKDAY(B7816)=7,1,0))))))</f>
        <v>2</v>
      </c>
      <c r="H7816" s="787">
        <v>13135.25</v>
      </c>
      <c r="I7816" s="788">
        <v>3616.6226501464844</v>
      </c>
      <c r="K7816" s="795">
        <v>909.3125</v>
      </c>
      <c r="M7816" s="798">
        <f t="shared" si="367"/>
        <v>13624.050497412749</v>
      </c>
      <c r="N7816" s="303"/>
      <c r="S7816" s="786">
        <v>0</v>
      </c>
      <c r="T7816" s="781">
        <f>VLOOKUP(C7816,METADATA!$J$5:$Q$29,IF(E7816="HI",2,IF(E7816="LO",6,10))+IF(S7816=1,2,IF(D7816=7,1,(IF(WEEKDAY(B7816)=1,2,IF(WEEKDAY(B7816)=7,1,0))))))</f>
        <v>2</v>
      </c>
      <c r="U7816" s="781">
        <f>VLOOKUP(C7816,METADATA!$A$5:$H$29,IF(E7816="HI",2,IF(E7816="LO",6,10))+IF(S7816=1,2,IF(D7816=7,1,(IF(WEEKDAY(B7816)=1,2,IF(WEEKDAY(B7816)=7,1,0))))))</f>
        <v>2</v>
      </c>
    </row>
    <row r="7817" spans="2:21" ht="13.95" customHeight="1" x14ac:dyDescent="0.25">
      <c r="B7817" s="784">
        <f t="shared" si="365"/>
        <v>45708</v>
      </c>
      <c r="C7817" s="785">
        <v>13</v>
      </c>
      <c r="D7817" s="786">
        <f>IFERROR((INDEX(METADATA!$T$2:$T$20,MATCH(B7817,METADATA!$S$2:$S$20,0))),0)</f>
        <v>0</v>
      </c>
      <c r="E7817" s="785" t="str">
        <f t="shared" si="366"/>
        <v>LO</v>
      </c>
      <c r="F7817" s="786">
        <f>VLOOKUP(C7817,METADATA!$A$5:$H$29,IF(E7817="HI",2,IF(E7817="LO",6,10))+IF(D7817=1,2,IF(D7817=7,1,(IF(WEEKDAY(B7817)=1,2,IF(WEEKDAY(B7817)=7,1,0))))))</f>
        <v>2</v>
      </c>
      <c r="G7817" s="786">
        <f>VLOOKUP(C7817,METADATA!$J$5:$Q$29,IF(E7817="HI",2,IF(E7817="LO",6,10))+IF(D7817=1,2,IF(D7817=7,1,(IF(WEEKDAY(B7817)=1,2,IF(WEEKDAY(B7817)=7,1,0))))))</f>
        <v>2</v>
      </c>
      <c r="H7817" s="787">
        <v>13059.75</v>
      </c>
      <c r="I7817" s="788">
        <v>3401.6348724365234</v>
      </c>
      <c r="K7817" s="795">
        <v>905.6</v>
      </c>
      <c r="M7817" s="798">
        <f t="shared" si="367"/>
        <v>13495.487759539343</v>
      </c>
      <c r="N7817" s="303"/>
      <c r="S7817" s="786">
        <v>0</v>
      </c>
      <c r="T7817" s="781">
        <f>VLOOKUP(C7817,METADATA!$J$5:$Q$29,IF(E7817="HI",2,IF(E7817="LO",6,10))+IF(S7817=1,2,IF(D7817=7,1,(IF(WEEKDAY(B7817)=1,2,IF(WEEKDAY(B7817)=7,1,0))))))</f>
        <v>2</v>
      </c>
      <c r="U7817" s="781">
        <f>VLOOKUP(C7817,METADATA!$A$5:$H$29,IF(E7817="HI",2,IF(E7817="LO",6,10))+IF(S7817=1,2,IF(D7817=7,1,(IF(WEEKDAY(B7817)=1,2,IF(WEEKDAY(B7817)=7,1,0))))))</f>
        <v>2</v>
      </c>
    </row>
    <row r="7818" spans="2:21" ht="13.95" customHeight="1" x14ac:dyDescent="0.25">
      <c r="B7818" s="784">
        <f t="shared" si="365"/>
        <v>45708</v>
      </c>
      <c r="C7818" s="785">
        <v>14</v>
      </c>
      <c r="D7818" s="786">
        <f>IFERROR((INDEX(METADATA!$T$2:$T$20,MATCH(B7818,METADATA!$S$2:$S$20,0))),0)</f>
        <v>0</v>
      </c>
      <c r="E7818" s="785" t="str">
        <f t="shared" si="366"/>
        <v>LO</v>
      </c>
      <c r="F7818" s="786">
        <f>VLOOKUP(C7818,METADATA!$A$5:$H$29,IF(E7818="HI",2,IF(E7818="LO",6,10))+IF(D7818=1,2,IF(D7818=7,1,(IF(WEEKDAY(B7818)=1,2,IF(WEEKDAY(B7818)=7,1,0))))))</f>
        <v>2</v>
      </c>
      <c r="G7818" s="786">
        <f>VLOOKUP(C7818,METADATA!$J$5:$Q$29,IF(E7818="HI",2,IF(E7818="LO",6,10))+IF(D7818=1,2,IF(D7818=7,1,(IF(WEEKDAY(B7818)=1,2,IF(WEEKDAY(B7818)=7,1,0))))))</f>
        <v>2</v>
      </c>
      <c r="H7818" s="787">
        <v>12961.5</v>
      </c>
      <c r="I7818" s="788">
        <v>3271.6199188232422</v>
      </c>
      <c r="K7818" s="795">
        <v>913.98749999999995</v>
      </c>
      <c r="M7818" s="798">
        <f t="shared" si="367"/>
        <v>13368.02076386931</v>
      </c>
      <c r="N7818" s="303"/>
      <c r="S7818" s="786">
        <v>0</v>
      </c>
      <c r="T7818" s="781">
        <f>VLOOKUP(C7818,METADATA!$J$5:$Q$29,IF(E7818="HI",2,IF(E7818="LO",6,10))+IF(S7818=1,2,IF(D7818=7,1,(IF(WEEKDAY(B7818)=1,2,IF(WEEKDAY(B7818)=7,1,0))))))</f>
        <v>2</v>
      </c>
      <c r="U7818" s="781">
        <f>VLOOKUP(C7818,METADATA!$A$5:$H$29,IF(E7818="HI",2,IF(E7818="LO",6,10))+IF(S7818=1,2,IF(D7818=7,1,(IF(WEEKDAY(B7818)=1,2,IF(WEEKDAY(B7818)=7,1,0))))))</f>
        <v>2</v>
      </c>
    </row>
    <row r="7819" spans="2:21" ht="13.95" customHeight="1" x14ac:dyDescent="0.25">
      <c r="B7819" s="784">
        <f t="shared" si="365"/>
        <v>45708</v>
      </c>
      <c r="C7819" s="785">
        <v>15</v>
      </c>
      <c r="D7819" s="786">
        <f>IFERROR((INDEX(METADATA!$T$2:$T$20,MATCH(B7819,METADATA!$S$2:$S$20,0))),0)</f>
        <v>0</v>
      </c>
      <c r="E7819" s="785" t="str">
        <f t="shared" si="366"/>
        <v>LO</v>
      </c>
      <c r="F7819" s="786">
        <f>VLOOKUP(C7819,METADATA!$A$5:$H$29,IF(E7819="HI",2,IF(E7819="LO",6,10))+IF(D7819=1,2,IF(D7819=7,1,(IF(WEEKDAY(B7819)=1,2,IF(WEEKDAY(B7819)=7,1,0))))))</f>
        <v>2</v>
      </c>
      <c r="G7819" s="786">
        <f>VLOOKUP(C7819,METADATA!$J$5:$Q$29,IF(E7819="HI",2,IF(E7819="LO",6,10))+IF(D7819=1,2,IF(D7819=7,1,(IF(WEEKDAY(B7819)=1,2,IF(WEEKDAY(B7819)=7,1,0))))))</f>
        <v>2</v>
      </c>
      <c r="H7819" s="787">
        <v>13324.75</v>
      </c>
      <c r="I7819" s="788">
        <v>3281.6175689697266</v>
      </c>
      <c r="K7819" s="795">
        <v>902.26250000000005</v>
      </c>
      <c r="M7819" s="798">
        <f t="shared" si="367"/>
        <v>13722.899709298716</v>
      </c>
      <c r="N7819" s="303"/>
      <c r="S7819" s="786">
        <v>0</v>
      </c>
      <c r="T7819" s="781">
        <f>VLOOKUP(C7819,METADATA!$J$5:$Q$29,IF(E7819="HI",2,IF(E7819="LO",6,10))+IF(S7819=1,2,IF(D7819=7,1,(IF(WEEKDAY(B7819)=1,2,IF(WEEKDAY(B7819)=7,1,0))))))</f>
        <v>2</v>
      </c>
      <c r="U7819" s="781">
        <f>VLOOKUP(C7819,METADATA!$A$5:$H$29,IF(E7819="HI",2,IF(E7819="LO",6,10))+IF(S7819=1,2,IF(D7819=7,1,(IF(WEEKDAY(B7819)=1,2,IF(WEEKDAY(B7819)=7,1,0))))))</f>
        <v>2</v>
      </c>
    </row>
    <row r="7820" spans="2:21" ht="13.95" customHeight="1" x14ac:dyDescent="0.25">
      <c r="B7820" s="784">
        <f t="shared" si="365"/>
        <v>45708</v>
      </c>
      <c r="C7820" s="785">
        <v>16</v>
      </c>
      <c r="D7820" s="786">
        <f>IFERROR((INDEX(METADATA!$T$2:$T$20,MATCH(B7820,METADATA!$S$2:$S$20,0))),0)</f>
        <v>0</v>
      </c>
      <c r="E7820" s="785" t="str">
        <f t="shared" si="366"/>
        <v>LO</v>
      </c>
      <c r="F7820" s="786">
        <f>VLOOKUP(C7820,METADATA!$A$5:$H$29,IF(E7820="HI",2,IF(E7820="LO",6,10))+IF(D7820=1,2,IF(D7820=7,1,(IF(WEEKDAY(B7820)=1,2,IF(WEEKDAY(B7820)=7,1,0))))))</f>
        <v>2</v>
      </c>
      <c r="G7820" s="786">
        <f>VLOOKUP(C7820,METADATA!$J$5:$Q$29,IF(E7820="HI",2,IF(E7820="LO",6,10))+IF(D7820=1,2,IF(D7820=7,1,(IF(WEEKDAY(B7820)=1,2,IF(WEEKDAY(B7820)=7,1,0))))))</f>
        <v>2</v>
      </c>
      <c r="H7820" s="787">
        <v>13911.75</v>
      </c>
      <c r="I7820" s="788">
        <v>2802.9425048828125</v>
      </c>
      <c r="K7820" s="795">
        <v>933.76250000000005</v>
      </c>
      <c r="M7820" s="798">
        <f t="shared" si="367"/>
        <v>14191.309832012643</v>
      </c>
      <c r="N7820" s="303"/>
      <c r="S7820" s="786">
        <v>0</v>
      </c>
      <c r="T7820" s="781">
        <f>VLOOKUP(C7820,METADATA!$J$5:$Q$29,IF(E7820="HI",2,IF(E7820="LO",6,10))+IF(S7820=1,2,IF(D7820=7,1,(IF(WEEKDAY(B7820)=1,2,IF(WEEKDAY(B7820)=7,1,0))))))</f>
        <v>2</v>
      </c>
      <c r="U7820" s="781">
        <f>VLOOKUP(C7820,METADATA!$A$5:$H$29,IF(E7820="HI",2,IF(E7820="LO",6,10))+IF(S7820=1,2,IF(D7820=7,1,(IF(WEEKDAY(B7820)=1,2,IF(WEEKDAY(B7820)=7,1,0))))))</f>
        <v>2</v>
      </c>
    </row>
    <row r="7821" spans="2:21" ht="13.95" customHeight="1" x14ac:dyDescent="0.25">
      <c r="B7821" s="784">
        <f t="shared" si="365"/>
        <v>45708</v>
      </c>
      <c r="C7821" s="785">
        <v>17</v>
      </c>
      <c r="D7821" s="786">
        <f>IFERROR((INDEX(METADATA!$T$2:$T$20,MATCH(B7821,METADATA!$S$2:$S$20,0))),0)</f>
        <v>0</v>
      </c>
      <c r="E7821" s="785" t="str">
        <f t="shared" si="366"/>
        <v>LO</v>
      </c>
      <c r="F7821" s="786">
        <f>VLOOKUP(C7821,METADATA!$A$5:$H$29,IF(E7821="HI",2,IF(E7821="LO",6,10))+IF(D7821=1,2,IF(D7821=7,1,(IF(WEEKDAY(B7821)=1,2,IF(WEEKDAY(B7821)=7,1,0))))))</f>
        <v>2</v>
      </c>
      <c r="G7821" s="786">
        <f>VLOOKUP(C7821,METADATA!$J$5:$Q$29,IF(E7821="HI",2,IF(E7821="LO",6,10))+IF(D7821=1,2,IF(D7821=7,1,(IF(WEEKDAY(B7821)=1,2,IF(WEEKDAY(B7821)=7,1,0))))))</f>
        <v>2</v>
      </c>
      <c r="H7821" s="787">
        <v>14607.5</v>
      </c>
      <c r="I7821" s="788">
        <v>3553.3998107910156</v>
      </c>
      <c r="K7821" s="795">
        <v>0</v>
      </c>
      <c r="M7821" s="798">
        <f t="shared" si="367"/>
        <v>15033.486171388511</v>
      </c>
      <c r="N7821" s="303"/>
      <c r="S7821" s="786">
        <v>0</v>
      </c>
      <c r="T7821" s="781">
        <f>VLOOKUP(C7821,METADATA!$J$5:$Q$29,IF(E7821="HI",2,IF(E7821="LO",6,10))+IF(S7821=1,2,IF(D7821=7,1,(IF(WEEKDAY(B7821)=1,2,IF(WEEKDAY(B7821)=7,1,0))))))</f>
        <v>2</v>
      </c>
      <c r="U7821" s="781">
        <f>VLOOKUP(C7821,METADATA!$A$5:$H$29,IF(E7821="HI",2,IF(E7821="LO",6,10))+IF(S7821=1,2,IF(D7821=7,1,(IF(WEEKDAY(B7821)=1,2,IF(WEEKDAY(B7821)=7,1,0))))))</f>
        <v>2</v>
      </c>
    </row>
    <row r="7822" spans="2:21" ht="13.95" customHeight="1" x14ac:dyDescent="0.25">
      <c r="B7822" s="784">
        <f t="shared" si="365"/>
        <v>45708</v>
      </c>
      <c r="C7822" s="785">
        <v>18</v>
      </c>
      <c r="D7822" s="786">
        <f>IFERROR((INDEX(METADATA!$T$2:$T$20,MATCH(B7822,METADATA!$S$2:$S$20,0))),0)</f>
        <v>0</v>
      </c>
      <c r="E7822" s="785" t="str">
        <f t="shared" si="366"/>
        <v>LO</v>
      </c>
      <c r="F7822" s="786">
        <f>VLOOKUP(C7822,METADATA!$A$5:$H$29,IF(E7822="HI",2,IF(E7822="LO",6,10))+IF(D7822=1,2,IF(D7822=7,1,(IF(WEEKDAY(B7822)=1,2,IF(WEEKDAY(B7822)=7,1,0))))))</f>
        <v>1</v>
      </c>
      <c r="G7822" s="786">
        <f>VLOOKUP(C7822,METADATA!$J$5:$Q$29,IF(E7822="HI",2,IF(E7822="LO",6,10))+IF(D7822=1,2,IF(D7822=7,1,(IF(WEEKDAY(B7822)=1,2,IF(WEEKDAY(B7822)=7,1,0))))))</f>
        <v>1</v>
      </c>
      <c r="H7822" s="787">
        <v>14879.25</v>
      </c>
      <c r="I7822" s="788">
        <v>4593.7750549316406</v>
      </c>
      <c r="K7822" s="795">
        <v>0</v>
      </c>
      <c r="M7822" s="798">
        <f t="shared" si="367"/>
        <v>15572.246139135234</v>
      </c>
      <c r="N7822" s="303"/>
      <c r="S7822" s="786">
        <v>0</v>
      </c>
      <c r="T7822" s="781">
        <f>VLOOKUP(C7822,METADATA!$J$5:$Q$29,IF(E7822="HI",2,IF(E7822="LO",6,10))+IF(S7822=1,2,IF(D7822=7,1,(IF(WEEKDAY(B7822)=1,2,IF(WEEKDAY(B7822)=7,1,0))))))</f>
        <v>1</v>
      </c>
      <c r="U7822" s="781">
        <f>VLOOKUP(C7822,METADATA!$A$5:$H$29,IF(E7822="HI",2,IF(E7822="LO",6,10))+IF(S7822=1,2,IF(D7822=7,1,(IF(WEEKDAY(B7822)=1,2,IF(WEEKDAY(B7822)=7,1,0))))))</f>
        <v>1</v>
      </c>
    </row>
    <row r="7823" spans="2:21" ht="13.95" customHeight="1" x14ac:dyDescent="0.25">
      <c r="B7823" s="784">
        <f t="shared" si="365"/>
        <v>45708</v>
      </c>
      <c r="C7823" s="785">
        <v>19</v>
      </c>
      <c r="D7823" s="786">
        <f>IFERROR((INDEX(METADATA!$T$2:$T$20,MATCH(B7823,METADATA!$S$2:$S$20,0))),0)</f>
        <v>0</v>
      </c>
      <c r="E7823" s="785" t="str">
        <f t="shared" si="366"/>
        <v>LO</v>
      </c>
      <c r="F7823" s="786">
        <f>VLOOKUP(C7823,METADATA!$A$5:$H$29,IF(E7823="HI",2,IF(E7823="LO",6,10))+IF(D7823=1,2,IF(D7823=7,1,(IF(WEEKDAY(B7823)=1,2,IF(WEEKDAY(B7823)=7,1,0))))))</f>
        <v>1</v>
      </c>
      <c r="G7823" s="786">
        <f>VLOOKUP(C7823,METADATA!$J$5:$Q$29,IF(E7823="HI",2,IF(E7823="LO",6,10))+IF(D7823=1,2,IF(D7823=7,1,(IF(WEEKDAY(B7823)=1,2,IF(WEEKDAY(B7823)=7,1,0))))))</f>
        <v>1</v>
      </c>
      <c r="H7823" s="787">
        <v>13274.5</v>
      </c>
      <c r="I7823" s="788">
        <v>5463.8274536132813</v>
      </c>
      <c r="K7823" s="795">
        <v>0</v>
      </c>
      <c r="M7823" s="798">
        <f t="shared" si="367"/>
        <v>14354.990793896672</v>
      </c>
      <c r="N7823" s="303"/>
      <c r="S7823" s="786">
        <v>0</v>
      </c>
      <c r="T7823" s="781">
        <f>VLOOKUP(C7823,METADATA!$J$5:$Q$29,IF(E7823="HI",2,IF(E7823="LO",6,10))+IF(S7823=1,2,IF(D7823=7,1,(IF(WEEKDAY(B7823)=1,2,IF(WEEKDAY(B7823)=7,1,0))))))</f>
        <v>1</v>
      </c>
      <c r="U7823" s="781">
        <f>VLOOKUP(C7823,METADATA!$A$5:$H$29,IF(E7823="HI",2,IF(E7823="LO",6,10))+IF(S7823=1,2,IF(D7823=7,1,(IF(WEEKDAY(B7823)=1,2,IF(WEEKDAY(B7823)=7,1,0))))))</f>
        <v>1</v>
      </c>
    </row>
    <row r="7824" spans="2:21" ht="13.95" customHeight="1" x14ac:dyDescent="0.25">
      <c r="B7824" s="784">
        <f t="shared" si="365"/>
        <v>45708</v>
      </c>
      <c r="C7824" s="785">
        <v>20</v>
      </c>
      <c r="D7824" s="786">
        <f>IFERROR((INDEX(METADATA!$T$2:$T$20,MATCH(B7824,METADATA!$S$2:$S$20,0))),0)</f>
        <v>0</v>
      </c>
      <c r="E7824" s="785" t="str">
        <f t="shared" si="366"/>
        <v>LO</v>
      </c>
      <c r="F7824" s="786">
        <f>VLOOKUP(C7824,METADATA!$A$5:$H$29,IF(E7824="HI",2,IF(E7824="LO",6,10))+IF(D7824=1,2,IF(D7824=7,1,(IF(WEEKDAY(B7824)=1,2,IF(WEEKDAY(B7824)=7,1,0))))))</f>
        <v>1</v>
      </c>
      <c r="G7824" s="786">
        <f>VLOOKUP(C7824,METADATA!$J$5:$Q$29,IF(E7824="HI",2,IF(E7824="LO",6,10))+IF(D7824=1,2,IF(D7824=7,1,(IF(WEEKDAY(B7824)=1,2,IF(WEEKDAY(B7824)=7,1,0))))))</f>
        <v>2</v>
      </c>
      <c r="H7824" s="787">
        <v>11794</v>
      </c>
      <c r="I7824" s="788">
        <v>4598.0000305175781</v>
      </c>
      <c r="K7824" s="795">
        <v>0</v>
      </c>
      <c r="M7824" s="798">
        <f t="shared" si="367"/>
        <v>12658.595509796482</v>
      </c>
      <c r="N7824" s="303"/>
      <c r="S7824" s="786">
        <v>0</v>
      </c>
      <c r="T7824" s="781">
        <f>VLOOKUP(C7824,METADATA!$J$5:$Q$29,IF(E7824="HI",2,IF(E7824="LO",6,10))+IF(S7824=1,2,IF(D7824=7,1,(IF(WEEKDAY(B7824)=1,2,IF(WEEKDAY(B7824)=7,1,0))))))</f>
        <v>2</v>
      </c>
      <c r="U7824" s="781">
        <f>VLOOKUP(C7824,METADATA!$A$5:$H$29,IF(E7824="HI",2,IF(E7824="LO",6,10))+IF(S7824=1,2,IF(D7824=7,1,(IF(WEEKDAY(B7824)=1,2,IF(WEEKDAY(B7824)=7,1,0))))))</f>
        <v>1</v>
      </c>
    </row>
    <row r="7825" spans="2:21" ht="13.95" customHeight="1" x14ac:dyDescent="0.25">
      <c r="B7825" s="784">
        <f t="shared" si="365"/>
        <v>45708</v>
      </c>
      <c r="C7825" s="785">
        <v>21</v>
      </c>
      <c r="D7825" s="786">
        <f>IFERROR((INDEX(METADATA!$T$2:$T$20,MATCH(B7825,METADATA!$S$2:$S$20,0))),0)</f>
        <v>0</v>
      </c>
      <c r="E7825" s="785" t="str">
        <f t="shared" si="366"/>
        <v>LO</v>
      </c>
      <c r="F7825" s="786">
        <f>VLOOKUP(C7825,METADATA!$A$5:$H$29,IF(E7825="HI",2,IF(E7825="LO",6,10))+IF(D7825=1,2,IF(D7825=7,1,(IF(WEEKDAY(B7825)=1,2,IF(WEEKDAY(B7825)=7,1,0))))))</f>
        <v>2</v>
      </c>
      <c r="G7825" s="786">
        <f>VLOOKUP(C7825,METADATA!$J$5:$Q$29,IF(E7825="HI",2,IF(E7825="LO",6,10))+IF(D7825=1,2,IF(D7825=7,1,(IF(WEEKDAY(B7825)=1,2,IF(WEEKDAY(B7825)=7,1,0))))))</f>
        <v>2</v>
      </c>
      <c r="H7825" s="787">
        <v>10742.75</v>
      </c>
      <c r="I7825" s="788">
        <v>3600.7723693847656</v>
      </c>
      <c r="K7825" s="795">
        <v>0</v>
      </c>
      <c r="M7825" s="798">
        <f t="shared" si="367"/>
        <v>11330.147360852143</v>
      </c>
      <c r="N7825" s="303"/>
      <c r="S7825" s="786">
        <v>0</v>
      </c>
      <c r="T7825" s="781">
        <f>VLOOKUP(C7825,METADATA!$J$5:$Q$29,IF(E7825="HI",2,IF(E7825="LO",6,10))+IF(S7825=1,2,IF(D7825=7,1,(IF(WEEKDAY(B7825)=1,2,IF(WEEKDAY(B7825)=7,1,0))))))</f>
        <v>2</v>
      </c>
      <c r="U7825" s="781">
        <f>VLOOKUP(C7825,METADATA!$A$5:$H$29,IF(E7825="HI",2,IF(E7825="LO",6,10))+IF(S7825=1,2,IF(D7825=7,1,(IF(WEEKDAY(B7825)=1,2,IF(WEEKDAY(B7825)=7,1,0))))))</f>
        <v>2</v>
      </c>
    </row>
    <row r="7826" spans="2:21" ht="13.95" customHeight="1" x14ac:dyDescent="0.25">
      <c r="B7826" s="784">
        <f t="shared" si="365"/>
        <v>45708</v>
      </c>
      <c r="C7826" s="785">
        <v>22</v>
      </c>
      <c r="D7826" s="786">
        <f>IFERROR((INDEX(METADATA!$T$2:$T$20,MATCH(B7826,METADATA!$S$2:$S$20,0))),0)</f>
        <v>0</v>
      </c>
      <c r="E7826" s="785" t="str">
        <f t="shared" si="366"/>
        <v>LO</v>
      </c>
      <c r="F7826" s="786">
        <f>VLOOKUP(C7826,METADATA!$A$5:$H$29,IF(E7826="HI",2,IF(E7826="LO",6,10))+IF(D7826=1,2,IF(D7826=7,1,(IF(WEEKDAY(B7826)=1,2,IF(WEEKDAY(B7826)=7,1,0))))))</f>
        <v>3</v>
      </c>
      <c r="G7826" s="786">
        <f>VLOOKUP(C7826,METADATA!$J$5:$Q$29,IF(E7826="HI",2,IF(E7826="LO",6,10))+IF(D7826=1,2,IF(D7826=7,1,(IF(WEEKDAY(B7826)=1,2,IF(WEEKDAY(B7826)=7,1,0))))))</f>
        <v>3</v>
      </c>
      <c r="H7826" s="787">
        <v>9655.75</v>
      </c>
      <c r="I7826" s="788">
        <v>3692.5849609375</v>
      </c>
      <c r="K7826" s="795">
        <v>0</v>
      </c>
      <c r="M7826" s="798">
        <f t="shared" si="367"/>
        <v>10337.731460830359</v>
      </c>
      <c r="N7826" s="303"/>
      <c r="S7826" s="786">
        <v>0</v>
      </c>
      <c r="T7826" s="781">
        <f>VLOOKUP(C7826,METADATA!$J$5:$Q$29,IF(E7826="HI",2,IF(E7826="LO",6,10))+IF(S7826=1,2,IF(D7826=7,1,(IF(WEEKDAY(B7826)=1,2,IF(WEEKDAY(B7826)=7,1,0))))))</f>
        <v>3</v>
      </c>
      <c r="U7826" s="781">
        <f>VLOOKUP(C7826,METADATA!$A$5:$H$29,IF(E7826="HI",2,IF(E7826="LO",6,10))+IF(S7826=1,2,IF(D7826=7,1,(IF(WEEKDAY(B7826)=1,2,IF(WEEKDAY(B7826)=7,1,0))))))</f>
        <v>3</v>
      </c>
    </row>
    <row r="7827" spans="2:21" ht="13.95" customHeight="1" x14ac:dyDescent="0.25">
      <c r="B7827" s="784">
        <f t="shared" si="365"/>
        <v>45708</v>
      </c>
      <c r="C7827" s="785">
        <v>23</v>
      </c>
      <c r="D7827" s="786">
        <f>IFERROR((INDEX(METADATA!$T$2:$T$20,MATCH(B7827,METADATA!$S$2:$S$20,0))),0)</f>
        <v>0</v>
      </c>
      <c r="E7827" s="785" t="str">
        <f t="shared" si="366"/>
        <v>LO</v>
      </c>
      <c r="F7827" s="786">
        <f>VLOOKUP(C7827,METADATA!$A$5:$H$29,IF(E7827="HI",2,IF(E7827="LO",6,10))+IF(D7827=1,2,IF(D7827=7,1,(IF(WEEKDAY(B7827)=1,2,IF(WEEKDAY(B7827)=7,1,0))))))</f>
        <v>3</v>
      </c>
      <c r="G7827" s="786">
        <f>VLOOKUP(C7827,METADATA!$J$5:$Q$29,IF(E7827="HI",2,IF(E7827="LO",6,10))+IF(D7827=1,2,IF(D7827=7,1,(IF(WEEKDAY(B7827)=1,2,IF(WEEKDAY(B7827)=7,1,0))))))</f>
        <v>3</v>
      </c>
      <c r="H7827" s="787">
        <v>8792.5</v>
      </c>
      <c r="I7827" s="788">
        <v>7726.7749328613281</v>
      </c>
      <c r="K7827" s="795">
        <v>0</v>
      </c>
      <c r="M7827" s="798">
        <f t="shared" si="367"/>
        <v>11705.174373459551</v>
      </c>
      <c r="N7827" s="303"/>
      <c r="S7827" s="786">
        <v>0</v>
      </c>
      <c r="T7827" s="781">
        <f>VLOOKUP(C7827,METADATA!$J$5:$Q$29,IF(E7827="HI",2,IF(E7827="LO",6,10))+IF(S7827=1,2,IF(D7827=7,1,(IF(WEEKDAY(B7827)=1,2,IF(WEEKDAY(B7827)=7,1,0))))))</f>
        <v>3</v>
      </c>
      <c r="U7827" s="781">
        <f>VLOOKUP(C7827,METADATA!$A$5:$H$29,IF(E7827="HI",2,IF(E7827="LO",6,10))+IF(S7827=1,2,IF(D7827=7,1,(IF(WEEKDAY(B7827)=1,2,IF(WEEKDAY(B7827)=7,1,0))))))</f>
        <v>3</v>
      </c>
    </row>
    <row r="7828" spans="2:21" ht="13.95" customHeight="1" x14ac:dyDescent="0.25">
      <c r="B7828" s="784">
        <f t="shared" si="365"/>
        <v>45709</v>
      </c>
      <c r="C7828" s="785">
        <v>0</v>
      </c>
      <c r="D7828" s="786">
        <f>IFERROR((INDEX(METADATA!$T$2:$T$20,MATCH(B7828,METADATA!$S$2:$S$20,0))),0)</f>
        <v>0</v>
      </c>
      <c r="E7828" s="785" t="str">
        <f t="shared" si="366"/>
        <v>LO</v>
      </c>
      <c r="F7828" s="786">
        <f>VLOOKUP(C7828,METADATA!$A$5:$H$29,IF(E7828="HI",2,IF(E7828="LO",6,10))+IF(D7828=1,2,IF(D7828=7,1,(IF(WEEKDAY(B7828)=1,2,IF(WEEKDAY(B7828)=7,1,0))))))</f>
        <v>3</v>
      </c>
      <c r="G7828" s="786">
        <f>VLOOKUP(C7828,METADATA!$J$5:$Q$29,IF(E7828="HI",2,IF(E7828="LO",6,10))+IF(D7828=1,2,IF(D7828=7,1,(IF(WEEKDAY(B7828)=1,2,IF(WEEKDAY(B7828)=7,1,0))))))</f>
        <v>3</v>
      </c>
      <c r="H7828" s="787">
        <v>8266.5</v>
      </c>
      <c r="I7828" s="788">
        <v>9227.1749267578125</v>
      </c>
      <c r="K7828" s="795">
        <v>0</v>
      </c>
      <c r="M7828" s="798">
        <f t="shared" si="367"/>
        <v>12388.53419008835</v>
      </c>
      <c r="N7828" s="303"/>
      <c r="S7828" s="786">
        <v>0</v>
      </c>
      <c r="T7828" s="781">
        <f>VLOOKUP(C7828,METADATA!$J$5:$Q$29,IF(E7828="HI",2,IF(E7828="LO",6,10))+IF(S7828=1,2,IF(D7828=7,1,(IF(WEEKDAY(B7828)=1,2,IF(WEEKDAY(B7828)=7,1,0))))))</f>
        <v>3</v>
      </c>
      <c r="U7828" s="781">
        <f>VLOOKUP(C7828,METADATA!$A$5:$H$29,IF(E7828="HI",2,IF(E7828="LO",6,10))+IF(S7828=1,2,IF(D7828=7,1,(IF(WEEKDAY(B7828)=1,2,IF(WEEKDAY(B7828)=7,1,0))))))</f>
        <v>3</v>
      </c>
    </row>
    <row r="7829" spans="2:21" ht="13.95" customHeight="1" x14ac:dyDescent="0.25">
      <c r="B7829" s="784">
        <f t="shared" si="365"/>
        <v>45709</v>
      </c>
      <c r="C7829" s="785">
        <v>1</v>
      </c>
      <c r="D7829" s="786">
        <f>IFERROR((INDEX(METADATA!$T$2:$T$20,MATCH(B7829,METADATA!$S$2:$S$20,0))),0)</f>
        <v>0</v>
      </c>
      <c r="E7829" s="785" t="str">
        <f t="shared" si="366"/>
        <v>LO</v>
      </c>
      <c r="F7829" s="786">
        <f>VLOOKUP(C7829,METADATA!$A$5:$H$29,IF(E7829="HI",2,IF(E7829="LO",6,10))+IF(D7829=1,2,IF(D7829=7,1,(IF(WEEKDAY(B7829)=1,2,IF(WEEKDAY(B7829)=7,1,0))))))</f>
        <v>3</v>
      </c>
      <c r="G7829" s="786">
        <f>VLOOKUP(C7829,METADATA!$J$5:$Q$29,IF(E7829="HI",2,IF(E7829="LO",6,10))+IF(D7829=1,2,IF(D7829=7,1,(IF(WEEKDAY(B7829)=1,2,IF(WEEKDAY(B7829)=7,1,0))))))</f>
        <v>3</v>
      </c>
      <c r="H7829" s="787">
        <v>7929.5</v>
      </c>
      <c r="I7829" s="788">
        <v>9271.6923828125</v>
      </c>
      <c r="K7829" s="795">
        <v>0</v>
      </c>
      <c r="M7829" s="798">
        <f t="shared" si="367"/>
        <v>12200.051224954072</v>
      </c>
      <c r="N7829" s="303"/>
      <c r="S7829" s="786">
        <v>0</v>
      </c>
      <c r="T7829" s="781">
        <f>VLOOKUP(C7829,METADATA!$J$5:$Q$29,IF(E7829="HI",2,IF(E7829="LO",6,10))+IF(S7829=1,2,IF(D7829=7,1,(IF(WEEKDAY(B7829)=1,2,IF(WEEKDAY(B7829)=7,1,0))))))</f>
        <v>3</v>
      </c>
      <c r="U7829" s="781">
        <f>VLOOKUP(C7829,METADATA!$A$5:$H$29,IF(E7829="HI",2,IF(E7829="LO",6,10))+IF(S7829=1,2,IF(D7829=7,1,(IF(WEEKDAY(B7829)=1,2,IF(WEEKDAY(B7829)=7,1,0))))))</f>
        <v>3</v>
      </c>
    </row>
    <row r="7830" spans="2:21" ht="13.95" customHeight="1" x14ac:dyDescent="0.25">
      <c r="B7830" s="784">
        <f t="shared" si="365"/>
        <v>45709</v>
      </c>
      <c r="C7830" s="785">
        <v>2</v>
      </c>
      <c r="D7830" s="786">
        <f>IFERROR((INDEX(METADATA!$T$2:$T$20,MATCH(B7830,METADATA!$S$2:$S$20,0))),0)</f>
        <v>0</v>
      </c>
      <c r="E7830" s="785" t="str">
        <f t="shared" si="366"/>
        <v>LO</v>
      </c>
      <c r="F7830" s="786">
        <f>VLOOKUP(C7830,METADATA!$A$5:$H$29,IF(E7830="HI",2,IF(E7830="LO",6,10))+IF(D7830=1,2,IF(D7830=7,1,(IF(WEEKDAY(B7830)=1,2,IF(WEEKDAY(B7830)=7,1,0))))))</f>
        <v>3</v>
      </c>
      <c r="G7830" s="786">
        <f>VLOOKUP(C7830,METADATA!$J$5:$Q$29,IF(E7830="HI",2,IF(E7830="LO",6,10))+IF(D7830=1,2,IF(D7830=7,1,(IF(WEEKDAY(B7830)=1,2,IF(WEEKDAY(B7830)=7,1,0))))))</f>
        <v>3</v>
      </c>
      <c r="H7830" s="787">
        <v>7717.25</v>
      </c>
      <c r="I7830" s="788">
        <v>9224.2998657226563</v>
      </c>
      <c r="K7830" s="795">
        <v>0</v>
      </c>
      <c r="M7830" s="798">
        <f t="shared" si="367"/>
        <v>12026.78908001928</v>
      </c>
      <c r="N7830" s="303"/>
      <c r="S7830" s="786">
        <v>0</v>
      </c>
      <c r="T7830" s="781">
        <f>VLOOKUP(C7830,METADATA!$J$5:$Q$29,IF(E7830="HI",2,IF(E7830="LO",6,10))+IF(S7830=1,2,IF(D7830=7,1,(IF(WEEKDAY(B7830)=1,2,IF(WEEKDAY(B7830)=7,1,0))))))</f>
        <v>3</v>
      </c>
      <c r="U7830" s="781">
        <f>VLOOKUP(C7830,METADATA!$A$5:$H$29,IF(E7830="HI",2,IF(E7830="LO",6,10))+IF(S7830=1,2,IF(D7830=7,1,(IF(WEEKDAY(B7830)=1,2,IF(WEEKDAY(B7830)=7,1,0))))))</f>
        <v>3</v>
      </c>
    </row>
    <row r="7831" spans="2:21" ht="13.95" customHeight="1" x14ac:dyDescent="0.25">
      <c r="B7831" s="784">
        <f t="shared" si="365"/>
        <v>45709</v>
      </c>
      <c r="C7831" s="785">
        <v>3</v>
      </c>
      <c r="D7831" s="786">
        <f>IFERROR((INDEX(METADATA!$T$2:$T$20,MATCH(B7831,METADATA!$S$2:$S$20,0))),0)</f>
        <v>0</v>
      </c>
      <c r="E7831" s="785" t="str">
        <f t="shared" si="366"/>
        <v>LO</v>
      </c>
      <c r="F7831" s="786">
        <f>VLOOKUP(C7831,METADATA!$A$5:$H$29,IF(E7831="HI",2,IF(E7831="LO",6,10))+IF(D7831=1,2,IF(D7831=7,1,(IF(WEEKDAY(B7831)=1,2,IF(WEEKDAY(B7831)=7,1,0))))))</f>
        <v>3</v>
      </c>
      <c r="G7831" s="786">
        <f>VLOOKUP(C7831,METADATA!$J$5:$Q$29,IF(E7831="HI",2,IF(E7831="LO",6,10))+IF(D7831=1,2,IF(D7831=7,1,(IF(WEEKDAY(B7831)=1,2,IF(WEEKDAY(B7831)=7,1,0))))))</f>
        <v>3</v>
      </c>
      <c r="H7831" s="787">
        <v>7880.75</v>
      </c>
      <c r="I7831" s="788">
        <v>6466.4749145507813</v>
      </c>
      <c r="K7831" s="795">
        <v>0</v>
      </c>
      <c r="M7831" s="798">
        <f t="shared" si="367"/>
        <v>10194.190423128975</v>
      </c>
      <c r="N7831" s="303"/>
      <c r="S7831" s="786">
        <v>0</v>
      </c>
      <c r="T7831" s="781">
        <f>VLOOKUP(C7831,METADATA!$J$5:$Q$29,IF(E7831="HI",2,IF(E7831="LO",6,10))+IF(S7831=1,2,IF(D7831=7,1,(IF(WEEKDAY(B7831)=1,2,IF(WEEKDAY(B7831)=7,1,0))))))</f>
        <v>3</v>
      </c>
      <c r="U7831" s="781">
        <f>VLOOKUP(C7831,METADATA!$A$5:$H$29,IF(E7831="HI",2,IF(E7831="LO",6,10))+IF(S7831=1,2,IF(D7831=7,1,(IF(WEEKDAY(B7831)=1,2,IF(WEEKDAY(B7831)=7,1,0))))))</f>
        <v>3</v>
      </c>
    </row>
    <row r="7832" spans="2:21" ht="13.95" customHeight="1" x14ac:dyDescent="0.25">
      <c r="B7832" s="784">
        <f t="shared" si="365"/>
        <v>45709</v>
      </c>
      <c r="C7832" s="785">
        <v>4</v>
      </c>
      <c r="D7832" s="786">
        <f>IFERROR((INDEX(METADATA!$T$2:$T$20,MATCH(B7832,METADATA!$S$2:$S$20,0))),0)</f>
        <v>0</v>
      </c>
      <c r="E7832" s="785" t="str">
        <f t="shared" si="366"/>
        <v>LO</v>
      </c>
      <c r="F7832" s="786">
        <f>VLOOKUP(C7832,METADATA!$A$5:$H$29,IF(E7832="HI",2,IF(E7832="LO",6,10))+IF(D7832=1,2,IF(D7832=7,1,(IF(WEEKDAY(B7832)=1,2,IF(WEEKDAY(B7832)=7,1,0))))))</f>
        <v>3</v>
      </c>
      <c r="G7832" s="786">
        <f>VLOOKUP(C7832,METADATA!$J$5:$Q$29,IF(E7832="HI",2,IF(E7832="LO",6,10))+IF(D7832=1,2,IF(D7832=7,1,(IF(WEEKDAY(B7832)=1,2,IF(WEEKDAY(B7832)=7,1,0))))))</f>
        <v>3</v>
      </c>
      <c r="H7832" s="787">
        <v>8225.5</v>
      </c>
      <c r="I7832" s="788">
        <v>5128.8650207519531</v>
      </c>
      <c r="K7832" s="795">
        <v>870.51250000000005</v>
      </c>
      <c r="M7832" s="798">
        <f t="shared" si="367"/>
        <v>9693.5084799618835</v>
      </c>
      <c r="N7832" s="303"/>
      <c r="S7832" s="786">
        <v>0</v>
      </c>
      <c r="T7832" s="781">
        <f>VLOOKUP(C7832,METADATA!$J$5:$Q$29,IF(E7832="HI",2,IF(E7832="LO",6,10))+IF(S7832=1,2,IF(D7832=7,1,(IF(WEEKDAY(B7832)=1,2,IF(WEEKDAY(B7832)=7,1,0))))))</f>
        <v>3</v>
      </c>
      <c r="U7832" s="781">
        <f>VLOOKUP(C7832,METADATA!$A$5:$H$29,IF(E7832="HI",2,IF(E7832="LO",6,10))+IF(S7832=1,2,IF(D7832=7,1,(IF(WEEKDAY(B7832)=1,2,IF(WEEKDAY(B7832)=7,1,0))))))</f>
        <v>3</v>
      </c>
    </row>
    <row r="7833" spans="2:21" ht="13.95" customHeight="1" x14ac:dyDescent="0.25">
      <c r="B7833" s="784">
        <f t="shared" si="365"/>
        <v>45709</v>
      </c>
      <c r="C7833" s="785">
        <v>5</v>
      </c>
      <c r="D7833" s="786">
        <f>IFERROR((INDEX(METADATA!$T$2:$T$20,MATCH(B7833,METADATA!$S$2:$S$20,0))),0)</f>
        <v>0</v>
      </c>
      <c r="E7833" s="785" t="str">
        <f t="shared" si="366"/>
        <v>LO</v>
      </c>
      <c r="F7833" s="786">
        <f>VLOOKUP(C7833,METADATA!$A$5:$H$29,IF(E7833="HI",2,IF(E7833="LO",6,10))+IF(D7833=1,2,IF(D7833=7,1,(IF(WEEKDAY(B7833)=1,2,IF(WEEKDAY(B7833)=7,1,0))))))</f>
        <v>3</v>
      </c>
      <c r="G7833" s="786">
        <f>VLOOKUP(C7833,METADATA!$J$5:$Q$29,IF(E7833="HI",2,IF(E7833="LO",6,10))+IF(D7833=1,2,IF(D7833=7,1,(IF(WEEKDAY(B7833)=1,2,IF(WEEKDAY(B7833)=7,1,0))))))</f>
        <v>3</v>
      </c>
      <c r="H7833" s="787">
        <v>8677.75</v>
      </c>
      <c r="I7833" s="788">
        <v>4921.1299743652344</v>
      </c>
      <c r="K7833" s="795">
        <v>865.8125</v>
      </c>
      <c r="M7833" s="798">
        <f t="shared" si="367"/>
        <v>9976.0144991422276</v>
      </c>
      <c r="N7833" s="303"/>
      <c r="S7833" s="786">
        <v>0</v>
      </c>
      <c r="T7833" s="781">
        <f>VLOOKUP(C7833,METADATA!$J$5:$Q$29,IF(E7833="HI",2,IF(E7833="LO",6,10))+IF(S7833=1,2,IF(D7833=7,1,(IF(WEEKDAY(B7833)=1,2,IF(WEEKDAY(B7833)=7,1,0))))))</f>
        <v>3</v>
      </c>
      <c r="U7833" s="781">
        <f>VLOOKUP(C7833,METADATA!$A$5:$H$29,IF(E7833="HI",2,IF(E7833="LO",6,10))+IF(S7833=1,2,IF(D7833=7,1,(IF(WEEKDAY(B7833)=1,2,IF(WEEKDAY(B7833)=7,1,0))))))</f>
        <v>3</v>
      </c>
    </row>
    <row r="7834" spans="2:21" ht="13.95" customHeight="1" x14ac:dyDescent="0.25">
      <c r="B7834" s="784">
        <f t="shared" si="365"/>
        <v>45709</v>
      </c>
      <c r="C7834" s="785">
        <v>6</v>
      </c>
      <c r="D7834" s="786">
        <f>IFERROR((INDEX(METADATA!$T$2:$T$20,MATCH(B7834,METADATA!$S$2:$S$20,0))),0)</f>
        <v>0</v>
      </c>
      <c r="E7834" s="785" t="str">
        <f t="shared" si="366"/>
        <v>LO</v>
      </c>
      <c r="F7834" s="786">
        <f>VLOOKUP(C7834,METADATA!$A$5:$H$29,IF(E7834="HI",2,IF(E7834="LO",6,10))+IF(D7834=1,2,IF(D7834=7,1,(IF(WEEKDAY(B7834)=1,2,IF(WEEKDAY(B7834)=7,1,0))))))</f>
        <v>2</v>
      </c>
      <c r="G7834" s="786">
        <f>VLOOKUP(C7834,METADATA!$J$5:$Q$29,IF(E7834="HI",2,IF(E7834="LO",6,10))+IF(D7834=1,2,IF(D7834=7,1,(IF(WEEKDAY(B7834)=1,2,IF(WEEKDAY(B7834)=7,1,0))))))</f>
        <v>2</v>
      </c>
      <c r="H7834" s="787">
        <v>9828</v>
      </c>
      <c r="I7834" s="788">
        <v>6752.8876342773438</v>
      </c>
      <c r="K7834" s="795">
        <v>834.63750000000005</v>
      </c>
      <c r="M7834" s="798">
        <f t="shared" si="367"/>
        <v>11924.389938322876</v>
      </c>
      <c r="N7834" s="303"/>
      <c r="S7834" s="786">
        <v>0</v>
      </c>
      <c r="T7834" s="781">
        <f>VLOOKUP(C7834,METADATA!$J$5:$Q$29,IF(E7834="HI",2,IF(E7834="LO",6,10))+IF(S7834=1,2,IF(D7834=7,1,(IF(WEEKDAY(B7834)=1,2,IF(WEEKDAY(B7834)=7,1,0))))))</f>
        <v>2</v>
      </c>
      <c r="U7834" s="781">
        <f>VLOOKUP(C7834,METADATA!$A$5:$H$29,IF(E7834="HI",2,IF(E7834="LO",6,10))+IF(S7834=1,2,IF(D7834=7,1,(IF(WEEKDAY(B7834)=1,2,IF(WEEKDAY(B7834)=7,1,0))))))</f>
        <v>2</v>
      </c>
    </row>
    <row r="7835" spans="2:21" ht="13.95" customHeight="1" x14ac:dyDescent="0.25">
      <c r="B7835" s="784">
        <f t="shared" si="365"/>
        <v>45709</v>
      </c>
      <c r="C7835" s="785">
        <v>7</v>
      </c>
      <c r="D7835" s="786">
        <f>IFERROR((INDEX(METADATA!$T$2:$T$20,MATCH(B7835,METADATA!$S$2:$S$20,0))),0)</f>
        <v>0</v>
      </c>
      <c r="E7835" s="785" t="str">
        <f t="shared" si="366"/>
        <v>LO</v>
      </c>
      <c r="F7835" s="786">
        <f>VLOOKUP(C7835,METADATA!$A$5:$H$29,IF(E7835="HI",2,IF(E7835="LO",6,10))+IF(D7835=1,2,IF(D7835=7,1,(IF(WEEKDAY(B7835)=1,2,IF(WEEKDAY(B7835)=7,1,0))))))</f>
        <v>1</v>
      </c>
      <c r="G7835" s="786">
        <f>VLOOKUP(C7835,METADATA!$J$5:$Q$29,IF(E7835="HI",2,IF(E7835="LO",6,10))+IF(D7835=1,2,IF(D7835=7,1,(IF(WEEKDAY(B7835)=1,2,IF(WEEKDAY(B7835)=7,1,0))))))</f>
        <v>1</v>
      </c>
      <c r="H7835" s="787">
        <v>11064.5</v>
      </c>
      <c r="I7835" s="788">
        <v>6286.1651306152344</v>
      </c>
      <c r="K7835" s="795">
        <v>847.33749999999998</v>
      </c>
      <c r="M7835" s="798">
        <f t="shared" si="367"/>
        <v>12725.526798500832</v>
      </c>
      <c r="N7835" s="303"/>
      <c r="S7835" s="786">
        <v>0</v>
      </c>
      <c r="T7835" s="781">
        <f>VLOOKUP(C7835,METADATA!$J$5:$Q$29,IF(E7835="HI",2,IF(E7835="LO",6,10))+IF(S7835=1,2,IF(D7835=7,1,(IF(WEEKDAY(B7835)=1,2,IF(WEEKDAY(B7835)=7,1,0))))))</f>
        <v>1</v>
      </c>
      <c r="U7835" s="781">
        <f>VLOOKUP(C7835,METADATA!$A$5:$H$29,IF(E7835="HI",2,IF(E7835="LO",6,10))+IF(S7835=1,2,IF(D7835=7,1,(IF(WEEKDAY(B7835)=1,2,IF(WEEKDAY(B7835)=7,1,0))))))</f>
        <v>1</v>
      </c>
    </row>
    <row r="7836" spans="2:21" ht="13.95" customHeight="1" x14ac:dyDescent="0.25">
      <c r="B7836" s="784">
        <f t="shared" ref="B7836:B7899" si="368">B7812+1</f>
        <v>45709</v>
      </c>
      <c r="C7836" s="785">
        <v>8</v>
      </c>
      <c r="D7836" s="786">
        <f>IFERROR((INDEX(METADATA!$T$2:$T$20,MATCH(B7836,METADATA!$S$2:$S$20,0))),0)</f>
        <v>0</v>
      </c>
      <c r="E7836" s="785" t="str">
        <f t="shared" si="366"/>
        <v>LO</v>
      </c>
      <c r="F7836" s="786">
        <f>VLOOKUP(C7836,METADATA!$A$5:$H$29,IF(E7836="HI",2,IF(E7836="LO",6,10))+IF(D7836=1,2,IF(D7836=7,1,(IF(WEEKDAY(B7836)=1,2,IF(WEEKDAY(B7836)=7,1,0))))))</f>
        <v>1</v>
      </c>
      <c r="G7836" s="786">
        <f>VLOOKUP(C7836,METADATA!$J$5:$Q$29,IF(E7836="HI",2,IF(E7836="LO",6,10))+IF(D7836=1,2,IF(D7836=7,1,(IF(WEEKDAY(B7836)=1,2,IF(WEEKDAY(B7836)=7,1,0))))))</f>
        <v>1</v>
      </c>
      <c r="H7836" s="787">
        <v>12659.5</v>
      </c>
      <c r="I7836" s="788">
        <v>5587.1050109863281</v>
      </c>
      <c r="K7836" s="795">
        <v>851.61249999999995</v>
      </c>
      <c r="M7836" s="798">
        <f t="shared" si="367"/>
        <v>13837.582254634966</v>
      </c>
      <c r="N7836" s="303"/>
      <c r="S7836" s="786">
        <v>0</v>
      </c>
      <c r="T7836" s="781">
        <f>VLOOKUP(C7836,METADATA!$J$5:$Q$29,IF(E7836="HI",2,IF(E7836="LO",6,10))+IF(S7836=1,2,IF(D7836=7,1,(IF(WEEKDAY(B7836)=1,2,IF(WEEKDAY(B7836)=7,1,0))))))</f>
        <v>1</v>
      </c>
      <c r="U7836" s="781">
        <f>VLOOKUP(C7836,METADATA!$A$5:$H$29,IF(E7836="HI",2,IF(E7836="LO",6,10))+IF(S7836=1,2,IF(D7836=7,1,(IF(WEEKDAY(B7836)=1,2,IF(WEEKDAY(B7836)=7,1,0))))))</f>
        <v>1</v>
      </c>
    </row>
    <row r="7837" spans="2:21" ht="13.95" customHeight="1" x14ac:dyDescent="0.25">
      <c r="B7837" s="784">
        <f t="shared" si="368"/>
        <v>45709</v>
      </c>
      <c r="C7837" s="785">
        <v>9</v>
      </c>
      <c r="D7837" s="786">
        <f>IFERROR((INDEX(METADATA!$T$2:$T$20,MATCH(B7837,METADATA!$S$2:$S$20,0))),0)</f>
        <v>0</v>
      </c>
      <c r="E7837" s="785" t="str">
        <f t="shared" si="366"/>
        <v>LO</v>
      </c>
      <c r="F7837" s="786">
        <f>VLOOKUP(C7837,METADATA!$A$5:$H$29,IF(E7837="HI",2,IF(E7837="LO",6,10))+IF(D7837=1,2,IF(D7837=7,1,(IF(WEEKDAY(B7837)=1,2,IF(WEEKDAY(B7837)=7,1,0))))))</f>
        <v>2</v>
      </c>
      <c r="G7837" s="786">
        <f>VLOOKUP(C7837,METADATA!$J$5:$Q$29,IF(E7837="HI",2,IF(E7837="LO",6,10))+IF(D7837=1,2,IF(D7837=7,1,(IF(WEEKDAY(B7837)=1,2,IF(WEEKDAY(B7837)=7,1,0))))))</f>
        <v>1</v>
      </c>
      <c r="H7837" s="787">
        <v>13213</v>
      </c>
      <c r="I7837" s="788">
        <v>7332.47998046875</v>
      </c>
      <c r="K7837" s="795">
        <v>856.5</v>
      </c>
      <c r="M7837" s="798">
        <f t="shared" si="367"/>
        <v>15111.208808827141</v>
      </c>
      <c r="N7837" s="303"/>
      <c r="S7837" s="786">
        <v>0</v>
      </c>
      <c r="T7837" s="781">
        <f>VLOOKUP(C7837,METADATA!$J$5:$Q$29,IF(E7837="HI",2,IF(E7837="LO",6,10))+IF(S7837=1,2,IF(D7837=7,1,(IF(WEEKDAY(B7837)=1,2,IF(WEEKDAY(B7837)=7,1,0))))))</f>
        <v>1</v>
      </c>
      <c r="U7837" s="781">
        <f>VLOOKUP(C7837,METADATA!$A$5:$H$29,IF(E7837="HI",2,IF(E7837="LO",6,10))+IF(S7837=1,2,IF(D7837=7,1,(IF(WEEKDAY(B7837)=1,2,IF(WEEKDAY(B7837)=7,1,0))))))</f>
        <v>2</v>
      </c>
    </row>
    <row r="7838" spans="2:21" ht="13.95" customHeight="1" x14ac:dyDescent="0.25">
      <c r="B7838" s="784">
        <f t="shared" si="368"/>
        <v>45709</v>
      </c>
      <c r="C7838" s="785">
        <v>10</v>
      </c>
      <c r="D7838" s="786">
        <f>IFERROR((INDEX(METADATA!$T$2:$T$20,MATCH(B7838,METADATA!$S$2:$S$20,0))),0)</f>
        <v>0</v>
      </c>
      <c r="E7838" s="785" t="str">
        <f t="shared" si="366"/>
        <v>LO</v>
      </c>
      <c r="F7838" s="786">
        <f>VLOOKUP(C7838,METADATA!$A$5:$H$29,IF(E7838="HI",2,IF(E7838="LO",6,10))+IF(D7838=1,2,IF(D7838=7,1,(IF(WEEKDAY(B7838)=1,2,IF(WEEKDAY(B7838)=7,1,0))))))</f>
        <v>2</v>
      </c>
      <c r="G7838" s="786">
        <f>VLOOKUP(C7838,METADATA!$J$5:$Q$29,IF(E7838="HI",2,IF(E7838="LO",6,10))+IF(D7838=1,2,IF(D7838=7,1,(IF(WEEKDAY(B7838)=1,2,IF(WEEKDAY(B7838)=7,1,0))))))</f>
        <v>2</v>
      </c>
      <c r="H7838" s="787">
        <v>13239.5</v>
      </c>
      <c r="I7838" s="788">
        <v>8182.2675476074219</v>
      </c>
      <c r="K7838" s="795">
        <v>824.32500000000005</v>
      </c>
      <c r="M7838" s="798">
        <f t="shared" si="367"/>
        <v>15563.863995506694</v>
      </c>
      <c r="N7838" s="303"/>
      <c r="S7838" s="786">
        <v>0</v>
      </c>
      <c r="T7838" s="781">
        <f>VLOOKUP(C7838,METADATA!$J$5:$Q$29,IF(E7838="HI",2,IF(E7838="LO",6,10))+IF(S7838=1,2,IF(D7838=7,1,(IF(WEEKDAY(B7838)=1,2,IF(WEEKDAY(B7838)=7,1,0))))))</f>
        <v>2</v>
      </c>
      <c r="U7838" s="781">
        <f>VLOOKUP(C7838,METADATA!$A$5:$H$29,IF(E7838="HI",2,IF(E7838="LO",6,10))+IF(S7838=1,2,IF(D7838=7,1,(IF(WEEKDAY(B7838)=1,2,IF(WEEKDAY(B7838)=7,1,0))))))</f>
        <v>2</v>
      </c>
    </row>
    <row r="7839" spans="2:21" ht="13.95" customHeight="1" x14ac:dyDescent="0.25">
      <c r="B7839" s="784">
        <f t="shared" si="368"/>
        <v>45709</v>
      </c>
      <c r="C7839" s="785">
        <v>11</v>
      </c>
      <c r="D7839" s="786">
        <f>IFERROR((INDEX(METADATA!$T$2:$T$20,MATCH(B7839,METADATA!$S$2:$S$20,0))),0)</f>
        <v>0</v>
      </c>
      <c r="E7839" s="785" t="str">
        <f t="shared" si="366"/>
        <v>LO</v>
      </c>
      <c r="F7839" s="786">
        <f>VLOOKUP(C7839,METADATA!$A$5:$H$29,IF(E7839="HI",2,IF(E7839="LO",6,10))+IF(D7839=1,2,IF(D7839=7,1,(IF(WEEKDAY(B7839)=1,2,IF(WEEKDAY(B7839)=7,1,0))))))</f>
        <v>2</v>
      </c>
      <c r="G7839" s="786">
        <f>VLOOKUP(C7839,METADATA!$J$5:$Q$29,IF(E7839="HI",2,IF(E7839="LO",6,10))+IF(D7839=1,2,IF(D7839=7,1,(IF(WEEKDAY(B7839)=1,2,IF(WEEKDAY(B7839)=7,1,0))))))</f>
        <v>2</v>
      </c>
      <c r="H7839" s="787">
        <v>13127.25</v>
      </c>
      <c r="I7839" s="788">
        <v>9211.6751098632813</v>
      </c>
      <c r="K7839" s="795">
        <v>882.73749999999995</v>
      </c>
      <c r="M7839" s="798">
        <f t="shared" si="367"/>
        <v>16036.821720408776</v>
      </c>
      <c r="N7839" s="303"/>
      <c r="S7839" s="786">
        <v>0</v>
      </c>
      <c r="T7839" s="781">
        <f>VLOOKUP(C7839,METADATA!$J$5:$Q$29,IF(E7839="HI",2,IF(E7839="LO",6,10))+IF(S7839=1,2,IF(D7839=7,1,(IF(WEEKDAY(B7839)=1,2,IF(WEEKDAY(B7839)=7,1,0))))))</f>
        <v>2</v>
      </c>
      <c r="U7839" s="781">
        <f>VLOOKUP(C7839,METADATA!$A$5:$H$29,IF(E7839="HI",2,IF(E7839="LO",6,10))+IF(S7839=1,2,IF(D7839=7,1,(IF(WEEKDAY(B7839)=1,2,IF(WEEKDAY(B7839)=7,1,0))))))</f>
        <v>2</v>
      </c>
    </row>
    <row r="7840" spans="2:21" ht="13.95" customHeight="1" x14ac:dyDescent="0.25">
      <c r="B7840" s="784">
        <f t="shared" si="368"/>
        <v>45709</v>
      </c>
      <c r="C7840" s="785">
        <v>12</v>
      </c>
      <c r="D7840" s="786">
        <f>IFERROR((INDEX(METADATA!$T$2:$T$20,MATCH(B7840,METADATA!$S$2:$S$20,0))),0)</f>
        <v>0</v>
      </c>
      <c r="E7840" s="785" t="str">
        <f t="shared" si="366"/>
        <v>LO</v>
      </c>
      <c r="F7840" s="786">
        <f>VLOOKUP(C7840,METADATA!$A$5:$H$29,IF(E7840="HI",2,IF(E7840="LO",6,10))+IF(D7840=1,2,IF(D7840=7,1,(IF(WEEKDAY(B7840)=1,2,IF(WEEKDAY(B7840)=7,1,0))))))</f>
        <v>2</v>
      </c>
      <c r="G7840" s="786">
        <f>VLOOKUP(C7840,METADATA!$J$5:$Q$29,IF(E7840="HI",2,IF(E7840="LO",6,10))+IF(D7840=1,2,IF(D7840=7,1,(IF(WEEKDAY(B7840)=1,2,IF(WEEKDAY(B7840)=7,1,0))))))</f>
        <v>2</v>
      </c>
      <c r="H7840" s="787">
        <v>13048.75</v>
      </c>
      <c r="I7840" s="788">
        <v>9254.0250854492188</v>
      </c>
      <c r="K7840" s="795">
        <v>909.3125</v>
      </c>
      <c r="M7840" s="798">
        <f t="shared" si="367"/>
        <v>15997.089011586559</v>
      </c>
      <c r="N7840" s="303"/>
      <c r="S7840" s="786">
        <v>0</v>
      </c>
      <c r="T7840" s="781">
        <f>VLOOKUP(C7840,METADATA!$J$5:$Q$29,IF(E7840="HI",2,IF(E7840="LO",6,10))+IF(S7840=1,2,IF(D7840=7,1,(IF(WEEKDAY(B7840)=1,2,IF(WEEKDAY(B7840)=7,1,0))))))</f>
        <v>2</v>
      </c>
      <c r="U7840" s="781">
        <f>VLOOKUP(C7840,METADATA!$A$5:$H$29,IF(E7840="HI",2,IF(E7840="LO",6,10))+IF(S7840=1,2,IF(D7840=7,1,(IF(WEEKDAY(B7840)=1,2,IF(WEEKDAY(B7840)=7,1,0))))))</f>
        <v>2</v>
      </c>
    </row>
    <row r="7841" spans="2:21" ht="13.95" customHeight="1" x14ac:dyDescent="0.25">
      <c r="B7841" s="784">
        <f t="shared" si="368"/>
        <v>45709</v>
      </c>
      <c r="C7841" s="785">
        <v>13</v>
      </c>
      <c r="D7841" s="786">
        <f>IFERROR((INDEX(METADATA!$T$2:$T$20,MATCH(B7841,METADATA!$S$2:$S$20,0))),0)</f>
        <v>0</v>
      </c>
      <c r="E7841" s="785" t="str">
        <f t="shared" si="366"/>
        <v>LO</v>
      </c>
      <c r="F7841" s="786">
        <f>VLOOKUP(C7841,METADATA!$A$5:$H$29,IF(E7841="HI",2,IF(E7841="LO",6,10))+IF(D7841=1,2,IF(D7841=7,1,(IF(WEEKDAY(B7841)=1,2,IF(WEEKDAY(B7841)=7,1,0))))))</f>
        <v>2</v>
      </c>
      <c r="G7841" s="786">
        <f>VLOOKUP(C7841,METADATA!$J$5:$Q$29,IF(E7841="HI",2,IF(E7841="LO",6,10))+IF(D7841=1,2,IF(D7841=7,1,(IF(WEEKDAY(B7841)=1,2,IF(WEEKDAY(B7841)=7,1,0))))))</f>
        <v>2</v>
      </c>
      <c r="H7841" s="787">
        <v>12606.75</v>
      </c>
      <c r="I7841" s="788">
        <v>9155.47509765625</v>
      </c>
      <c r="K7841" s="795">
        <v>905.6</v>
      </c>
      <c r="M7841" s="798">
        <f t="shared" si="367"/>
        <v>15580.528547719545</v>
      </c>
      <c r="N7841" s="303"/>
      <c r="S7841" s="786">
        <v>0</v>
      </c>
      <c r="T7841" s="781">
        <f>VLOOKUP(C7841,METADATA!$J$5:$Q$29,IF(E7841="HI",2,IF(E7841="LO",6,10))+IF(S7841=1,2,IF(D7841=7,1,(IF(WEEKDAY(B7841)=1,2,IF(WEEKDAY(B7841)=7,1,0))))))</f>
        <v>2</v>
      </c>
      <c r="U7841" s="781">
        <f>VLOOKUP(C7841,METADATA!$A$5:$H$29,IF(E7841="HI",2,IF(E7841="LO",6,10))+IF(S7841=1,2,IF(D7841=7,1,(IF(WEEKDAY(B7841)=1,2,IF(WEEKDAY(B7841)=7,1,0))))))</f>
        <v>2</v>
      </c>
    </row>
    <row r="7842" spans="2:21" ht="13.95" customHeight="1" x14ac:dyDescent="0.25">
      <c r="B7842" s="784">
        <f t="shared" si="368"/>
        <v>45709</v>
      </c>
      <c r="C7842" s="785">
        <v>14</v>
      </c>
      <c r="D7842" s="786">
        <f>IFERROR((INDEX(METADATA!$T$2:$T$20,MATCH(B7842,METADATA!$S$2:$S$20,0))),0)</f>
        <v>0</v>
      </c>
      <c r="E7842" s="785" t="str">
        <f t="shared" si="366"/>
        <v>LO</v>
      </c>
      <c r="F7842" s="786">
        <f>VLOOKUP(C7842,METADATA!$A$5:$H$29,IF(E7842="HI",2,IF(E7842="LO",6,10))+IF(D7842=1,2,IF(D7842=7,1,(IF(WEEKDAY(B7842)=1,2,IF(WEEKDAY(B7842)=7,1,0))))))</f>
        <v>2</v>
      </c>
      <c r="G7842" s="786">
        <f>VLOOKUP(C7842,METADATA!$J$5:$Q$29,IF(E7842="HI",2,IF(E7842="LO",6,10))+IF(D7842=1,2,IF(D7842=7,1,(IF(WEEKDAY(B7842)=1,2,IF(WEEKDAY(B7842)=7,1,0))))))</f>
        <v>2</v>
      </c>
      <c r="H7842" s="787">
        <v>12426.75</v>
      </c>
      <c r="I7842" s="788">
        <v>9249.1248779296875</v>
      </c>
      <c r="K7842" s="795">
        <v>913.98749999999995</v>
      </c>
      <c r="M7842" s="798">
        <f t="shared" si="367"/>
        <v>15490.978877076743</v>
      </c>
      <c r="N7842" s="303"/>
      <c r="S7842" s="786">
        <v>0</v>
      </c>
      <c r="T7842" s="781">
        <f>VLOOKUP(C7842,METADATA!$J$5:$Q$29,IF(E7842="HI",2,IF(E7842="LO",6,10))+IF(S7842=1,2,IF(D7842=7,1,(IF(WEEKDAY(B7842)=1,2,IF(WEEKDAY(B7842)=7,1,0))))))</f>
        <v>2</v>
      </c>
      <c r="U7842" s="781">
        <f>VLOOKUP(C7842,METADATA!$A$5:$H$29,IF(E7842="HI",2,IF(E7842="LO",6,10))+IF(S7842=1,2,IF(D7842=7,1,(IF(WEEKDAY(B7842)=1,2,IF(WEEKDAY(B7842)=7,1,0))))))</f>
        <v>2</v>
      </c>
    </row>
    <row r="7843" spans="2:21" ht="13.95" customHeight="1" x14ac:dyDescent="0.25">
      <c r="B7843" s="784">
        <f t="shared" si="368"/>
        <v>45709</v>
      </c>
      <c r="C7843" s="785">
        <v>15</v>
      </c>
      <c r="D7843" s="786">
        <f>IFERROR((INDEX(METADATA!$T$2:$T$20,MATCH(B7843,METADATA!$S$2:$S$20,0))),0)</f>
        <v>0</v>
      </c>
      <c r="E7843" s="785" t="str">
        <f t="shared" si="366"/>
        <v>LO</v>
      </c>
      <c r="F7843" s="786">
        <f>VLOOKUP(C7843,METADATA!$A$5:$H$29,IF(E7843="HI",2,IF(E7843="LO",6,10))+IF(D7843=1,2,IF(D7843=7,1,(IF(WEEKDAY(B7843)=1,2,IF(WEEKDAY(B7843)=7,1,0))))))</f>
        <v>2</v>
      </c>
      <c r="G7843" s="786">
        <f>VLOOKUP(C7843,METADATA!$J$5:$Q$29,IF(E7843="HI",2,IF(E7843="LO",6,10))+IF(D7843=1,2,IF(D7843=7,1,(IF(WEEKDAY(B7843)=1,2,IF(WEEKDAY(B7843)=7,1,0))))))</f>
        <v>2</v>
      </c>
      <c r="H7843" s="787">
        <v>12218.25</v>
      </c>
      <c r="I7843" s="788">
        <v>9138.800048828125</v>
      </c>
      <c r="K7843" s="795">
        <v>902.26250000000005</v>
      </c>
      <c r="M7843" s="798">
        <f t="shared" si="367"/>
        <v>15257.893019514881</v>
      </c>
      <c r="N7843" s="303"/>
      <c r="S7843" s="786">
        <v>0</v>
      </c>
      <c r="T7843" s="781">
        <f>VLOOKUP(C7843,METADATA!$J$5:$Q$29,IF(E7843="HI",2,IF(E7843="LO",6,10))+IF(S7843=1,2,IF(D7843=7,1,(IF(WEEKDAY(B7843)=1,2,IF(WEEKDAY(B7843)=7,1,0))))))</f>
        <v>2</v>
      </c>
      <c r="U7843" s="781">
        <f>VLOOKUP(C7843,METADATA!$A$5:$H$29,IF(E7843="HI",2,IF(E7843="LO",6,10))+IF(S7843=1,2,IF(D7843=7,1,(IF(WEEKDAY(B7843)=1,2,IF(WEEKDAY(B7843)=7,1,0))))))</f>
        <v>2</v>
      </c>
    </row>
    <row r="7844" spans="2:21" ht="13.95" customHeight="1" x14ac:dyDescent="0.25">
      <c r="B7844" s="784">
        <f t="shared" si="368"/>
        <v>45709</v>
      </c>
      <c r="C7844" s="785">
        <v>16</v>
      </c>
      <c r="D7844" s="786">
        <f>IFERROR((INDEX(METADATA!$T$2:$T$20,MATCH(B7844,METADATA!$S$2:$S$20,0))),0)</f>
        <v>0</v>
      </c>
      <c r="E7844" s="785" t="str">
        <f t="shared" si="366"/>
        <v>LO</v>
      </c>
      <c r="F7844" s="786">
        <f>VLOOKUP(C7844,METADATA!$A$5:$H$29,IF(E7844="HI",2,IF(E7844="LO",6,10))+IF(D7844=1,2,IF(D7844=7,1,(IF(WEEKDAY(B7844)=1,2,IF(WEEKDAY(B7844)=7,1,0))))))</f>
        <v>2</v>
      </c>
      <c r="G7844" s="786">
        <f>VLOOKUP(C7844,METADATA!$J$5:$Q$29,IF(E7844="HI",2,IF(E7844="LO",6,10))+IF(D7844=1,2,IF(D7844=7,1,(IF(WEEKDAY(B7844)=1,2,IF(WEEKDAY(B7844)=7,1,0))))))</f>
        <v>2</v>
      </c>
      <c r="H7844" s="787">
        <v>12552.5</v>
      </c>
      <c r="I7844" s="788">
        <v>9219.650146484375</v>
      </c>
      <c r="K7844" s="795">
        <v>933.76250000000005</v>
      </c>
      <c r="M7844" s="798">
        <f t="shared" si="367"/>
        <v>15574.569177783678</v>
      </c>
      <c r="N7844" s="303"/>
      <c r="S7844" s="786">
        <v>0</v>
      </c>
      <c r="T7844" s="781">
        <f>VLOOKUP(C7844,METADATA!$J$5:$Q$29,IF(E7844="HI",2,IF(E7844="LO",6,10))+IF(S7844=1,2,IF(D7844=7,1,(IF(WEEKDAY(B7844)=1,2,IF(WEEKDAY(B7844)=7,1,0))))))</f>
        <v>2</v>
      </c>
      <c r="U7844" s="781">
        <f>VLOOKUP(C7844,METADATA!$A$5:$H$29,IF(E7844="HI",2,IF(E7844="LO",6,10))+IF(S7844=1,2,IF(D7844=7,1,(IF(WEEKDAY(B7844)=1,2,IF(WEEKDAY(B7844)=7,1,0))))))</f>
        <v>2</v>
      </c>
    </row>
    <row r="7845" spans="2:21" ht="13.95" customHeight="1" x14ac:dyDescent="0.25">
      <c r="B7845" s="784">
        <f t="shared" si="368"/>
        <v>45709</v>
      </c>
      <c r="C7845" s="785">
        <v>17</v>
      </c>
      <c r="D7845" s="786">
        <f>IFERROR((INDEX(METADATA!$T$2:$T$20,MATCH(B7845,METADATA!$S$2:$S$20,0))),0)</f>
        <v>0</v>
      </c>
      <c r="E7845" s="785" t="str">
        <f t="shared" si="366"/>
        <v>LO</v>
      </c>
      <c r="F7845" s="786">
        <f>VLOOKUP(C7845,METADATA!$A$5:$H$29,IF(E7845="HI",2,IF(E7845="LO",6,10))+IF(D7845=1,2,IF(D7845=7,1,(IF(WEEKDAY(B7845)=1,2,IF(WEEKDAY(B7845)=7,1,0))))))</f>
        <v>2</v>
      </c>
      <c r="G7845" s="786">
        <f>VLOOKUP(C7845,METADATA!$J$5:$Q$29,IF(E7845="HI",2,IF(E7845="LO",6,10))+IF(D7845=1,2,IF(D7845=7,1,(IF(WEEKDAY(B7845)=1,2,IF(WEEKDAY(B7845)=7,1,0))))))</f>
        <v>2</v>
      </c>
      <c r="H7845" s="787">
        <v>13293</v>
      </c>
      <c r="I7845" s="788">
        <v>9273.8248291015625</v>
      </c>
      <c r="K7845" s="795">
        <v>0</v>
      </c>
      <c r="M7845" s="798">
        <f t="shared" si="367"/>
        <v>16208.259498195992</v>
      </c>
      <c r="N7845" s="303"/>
      <c r="S7845" s="786">
        <v>0</v>
      </c>
      <c r="T7845" s="781">
        <f>VLOOKUP(C7845,METADATA!$J$5:$Q$29,IF(E7845="HI",2,IF(E7845="LO",6,10))+IF(S7845=1,2,IF(D7845=7,1,(IF(WEEKDAY(B7845)=1,2,IF(WEEKDAY(B7845)=7,1,0))))))</f>
        <v>2</v>
      </c>
      <c r="U7845" s="781">
        <f>VLOOKUP(C7845,METADATA!$A$5:$H$29,IF(E7845="HI",2,IF(E7845="LO",6,10))+IF(S7845=1,2,IF(D7845=7,1,(IF(WEEKDAY(B7845)=1,2,IF(WEEKDAY(B7845)=7,1,0))))))</f>
        <v>2</v>
      </c>
    </row>
    <row r="7846" spans="2:21" ht="13.95" customHeight="1" x14ac:dyDescent="0.25">
      <c r="B7846" s="784">
        <f t="shared" si="368"/>
        <v>45709</v>
      </c>
      <c r="C7846" s="785">
        <v>18</v>
      </c>
      <c r="D7846" s="786">
        <f>IFERROR((INDEX(METADATA!$T$2:$T$20,MATCH(B7846,METADATA!$S$2:$S$20,0))),0)</f>
        <v>0</v>
      </c>
      <c r="E7846" s="785" t="str">
        <f t="shared" si="366"/>
        <v>LO</v>
      </c>
      <c r="F7846" s="786">
        <f>VLOOKUP(C7846,METADATA!$A$5:$H$29,IF(E7846="HI",2,IF(E7846="LO",6,10))+IF(D7846=1,2,IF(D7846=7,1,(IF(WEEKDAY(B7846)=1,2,IF(WEEKDAY(B7846)=7,1,0))))))</f>
        <v>1</v>
      </c>
      <c r="G7846" s="786">
        <f>VLOOKUP(C7846,METADATA!$J$5:$Q$29,IF(E7846="HI",2,IF(E7846="LO",6,10))+IF(D7846=1,2,IF(D7846=7,1,(IF(WEEKDAY(B7846)=1,2,IF(WEEKDAY(B7846)=7,1,0))))))</f>
        <v>1</v>
      </c>
      <c r="H7846" s="787">
        <v>13983.5</v>
      </c>
      <c r="I7846" s="788">
        <v>9287.9501342773438</v>
      </c>
      <c r="K7846" s="795">
        <v>0</v>
      </c>
      <c r="M7846" s="798">
        <f t="shared" si="367"/>
        <v>16787.027430335085</v>
      </c>
      <c r="N7846" s="303"/>
      <c r="S7846" s="786">
        <v>0</v>
      </c>
      <c r="T7846" s="781">
        <f>VLOOKUP(C7846,METADATA!$J$5:$Q$29,IF(E7846="HI",2,IF(E7846="LO",6,10))+IF(S7846=1,2,IF(D7846=7,1,(IF(WEEKDAY(B7846)=1,2,IF(WEEKDAY(B7846)=7,1,0))))))</f>
        <v>1</v>
      </c>
      <c r="U7846" s="781">
        <f>VLOOKUP(C7846,METADATA!$A$5:$H$29,IF(E7846="HI",2,IF(E7846="LO",6,10))+IF(S7846=1,2,IF(D7846=7,1,(IF(WEEKDAY(B7846)=1,2,IF(WEEKDAY(B7846)=7,1,0))))))</f>
        <v>1</v>
      </c>
    </row>
    <row r="7847" spans="2:21" ht="13.95" customHeight="1" x14ac:dyDescent="0.25">
      <c r="B7847" s="784">
        <f t="shared" si="368"/>
        <v>45709</v>
      </c>
      <c r="C7847" s="785">
        <v>19</v>
      </c>
      <c r="D7847" s="786">
        <f>IFERROR((INDEX(METADATA!$T$2:$T$20,MATCH(B7847,METADATA!$S$2:$S$20,0))),0)</f>
        <v>0</v>
      </c>
      <c r="E7847" s="785" t="str">
        <f t="shared" si="366"/>
        <v>LO</v>
      </c>
      <c r="F7847" s="786">
        <f>VLOOKUP(C7847,METADATA!$A$5:$H$29,IF(E7847="HI",2,IF(E7847="LO",6,10))+IF(D7847=1,2,IF(D7847=7,1,(IF(WEEKDAY(B7847)=1,2,IF(WEEKDAY(B7847)=7,1,0))))))</f>
        <v>1</v>
      </c>
      <c r="G7847" s="786">
        <f>VLOOKUP(C7847,METADATA!$J$5:$Q$29,IF(E7847="HI",2,IF(E7847="LO",6,10))+IF(D7847=1,2,IF(D7847=7,1,(IF(WEEKDAY(B7847)=1,2,IF(WEEKDAY(B7847)=7,1,0))))))</f>
        <v>1</v>
      </c>
      <c r="H7847" s="787">
        <v>12669.5</v>
      </c>
      <c r="I7847" s="788">
        <v>9246.7001953125</v>
      </c>
      <c r="K7847" s="795">
        <v>0</v>
      </c>
      <c r="M7847" s="798">
        <f t="shared" si="367"/>
        <v>15684.951219305472</v>
      </c>
      <c r="N7847" s="303"/>
      <c r="S7847" s="786">
        <v>0</v>
      </c>
      <c r="T7847" s="781">
        <f>VLOOKUP(C7847,METADATA!$J$5:$Q$29,IF(E7847="HI",2,IF(E7847="LO",6,10))+IF(S7847=1,2,IF(D7847=7,1,(IF(WEEKDAY(B7847)=1,2,IF(WEEKDAY(B7847)=7,1,0))))))</f>
        <v>1</v>
      </c>
      <c r="U7847" s="781">
        <f>VLOOKUP(C7847,METADATA!$A$5:$H$29,IF(E7847="HI",2,IF(E7847="LO",6,10))+IF(S7847=1,2,IF(D7847=7,1,(IF(WEEKDAY(B7847)=1,2,IF(WEEKDAY(B7847)=7,1,0))))))</f>
        <v>1</v>
      </c>
    </row>
    <row r="7848" spans="2:21" ht="13.95" customHeight="1" x14ac:dyDescent="0.25">
      <c r="B7848" s="784">
        <f t="shared" si="368"/>
        <v>45709</v>
      </c>
      <c r="C7848" s="785">
        <v>20</v>
      </c>
      <c r="D7848" s="786">
        <f>IFERROR((INDEX(METADATA!$T$2:$T$20,MATCH(B7848,METADATA!$S$2:$S$20,0))),0)</f>
        <v>0</v>
      </c>
      <c r="E7848" s="785" t="str">
        <f t="shared" si="366"/>
        <v>LO</v>
      </c>
      <c r="F7848" s="786">
        <f>VLOOKUP(C7848,METADATA!$A$5:$H$29,IF(E7848="HI",2,IF(E7848="LO",6,10))+IF(D7848=1,2,IF(D7848=7,1,(IF(WEEKDAY(B7848)=1,2,IF(WEEKDAY(B7848)=7,1,0))))))</f>
        <v>1</v>
      </c>
      <c r="G7848" s="786">
        <f>VLOOKUP(C7848,METADATA!$J$5:$Q$29,IF(E7848="HI",2,IF(E7848="LO",6,10))+IF(D7848=1,2,IF(D7848=7,1,(IF(WEEKDAY(B7848)=1,2,IF(WEEKDAY(B7848)=7,1,0))))))</f>
        <v>2</v>
      </c>
      <c r="H7848" s="787">
        <v>11331.5</v>
      </c>
      <c r="I7848" s="788">
        <v>9312.7999877929688</v>
      </c>
      <c r="K7848" s="795">
        <v>0</v>
      </c>
      <c r="M7848" s="798">
        <f t="shared" si="367"/>
        <v>14667.349312763936</v>
      </c>
      <c r="N7848" s="303"/>
      <c r="S7848" s="786">
        <v>0</v>
      </c>
      <c r="T7848" s="781">
        <f>VLOOKUP(C7848,METADATA!$J$5:$Q$29,IF(E7848="HI",2,IF(E7848="LO",6,10))+IF(S7848=1,2,IF(D7848=7,1,(IF(WEEKDAY(B7848)=1,2,IF(WEEKDAY(B7848)=7,1,0))))))</f>
        <v>2</v>
      </c>
      <c r="U7848" s="781">
        <f>VLOOKUP(C7848,METADATA!$A$5:$H$29,IF(E7848="HI",2,IF(E7848="LO",6,10))+IF(S7848=1,2,IF(D7848=7,1,(IF(WEEKDAY(B7848)=1,2,IF(WEEKDAY(B7848)=7,1,0))))))</f>
        <v>1</v>
      </c>
    </row>
    <row r="7849" spans="2:21" ht="13.95" customHeight="1" x14ac:dyDescent="0.25">
      <c r="B7849" s="784">
        <f t="shared" si="368"/>
        <v>45709</v>
      </c>
      <c r="C7849" s="785">
        <v>21</v>
      </c>
      <c r="D7849" s="786">
        <f>IFERROR((INDEX(METADATA!$T$2:$T$20,MATCH(B7849,METADATA!$S$2:$S$20,0))),0)</f>
        <v>0</v>
      </c>
      <c r="E7849" s="785" t="str">
        <f t="shared" si="366"/>
        <v>LO</v>
      </c>
      <c r="F7849" s="786">
        <f>VLOOKUP(C7849,METADATA!$A$5:$H$29,IF(E7849="HI",2,IF(E7849="LO",6,10))+IF(D7849=1,2,IF(D7849=7,1,(IF(WEEKDAY(B7849)=1,2,IF(WEEKDAY(B7849)=7,1,0))))))</f>
        <v>2</v>
      </c>
      <c r="G7849" s="786">
        <f>VLOOKUP(C7849,METADATA!$J$5:$Q$29,IF(E7849="HI",2,IF(E7849="LO",6,10))+IF(D7849=1,2,IF(D7849=7,1,(IF(WEEKDAY(B7849)=1,2,IF(WEEKDAY(B7849)=7,1,0))))))</f>
        <v>2</v>
      </c>
      <c r="H7849" s="787">
        <v>10381.5</v>
      </c>
      <c r="I7849" s="788">
        <v>9432.7750854492188</v>
      </c>
      <c r="K7849" s="795">
        <v>0</v>
      </c>
      <c r="M7849" s="798">
        <f t="shared" si="367"/>
        <v>14026.859522454466</v>
      </c>
      <c r="N7849" s="303"/>
      <c r="S7849" s="786">
        <v>0</v>
      </c>
      <c r="T7849" s="781">
        <f>VLOOKUP(C7849,METADATA!$J$5:$Q$29,IF(E7849="HI",2,IF(E7849="LO",6,10))+IF(S7849=1,2,IF(D7849=7,1,(IF(WEEKDAY(B7849)=1,2,IF(WEEKDAY(B7849)=7,1,0))))))</f>
        <v>2</v>
      </c>
      <c r="U7849" s="781">
        <f>VLOOKUP(C7849,METADATA!$A$5:$H$29,IF(E7849="HI",2,IF(E7849="LO",6,10))+IF(S7849=1,2,IF(D7849=7,1,(IF(WEEKDAY(B7849)=1,2,IF(WEEKDAY(B7849)=7,1,0))))))</f>
        <v>2</v>
      </c>
    </row>
    <row r="7850" spans="2:21" ht="13.95" customHeight="1" x14ac:dyDescent="0.25">
      <c r="B7850" s="784">
        <f t="shared" si="368"/>
        <v>45709</v>
      </c>
      <c r="C7850" s="785">
        <v>22</v>
      </c>
      <c r="D7850" s="786">
        <f>IFERROR((INDEX(METADATA!$T$2:$T$20,MATCH(B7850,METADATA!$S$2:$S$20,0))),0)</f>
        <v>0</v>
      </c>
      <c r="E7850" s="785" t="str">
        <f t="shared" si="366"/>
        <v>LO</v>
      </c>
      <c r="F7850" s="786">
        <f>VLOOKUP(C7850,METADATA!$A$5:$H$29,IF(E7850="HI",2,IF(E7850="LO",6,10))+IF(D7850=1,2,IF(D7850=7,1,(IF(WEEKDAY(B7850)=1,2,IF(WEEKDAY(B7850)=7,1,0))))))</f>
        <v>3</v>
      </c>
      <c r="G7850" s="786">
        <f>VLOOKUP(C7850,METADATA!$J$5:$Q$29,IF(E7850="HI",2,IF(E7850="LO",6,10))+IF(D7850=1,2,IF(D7850=7,1,(IF(WEEKDAY(B7850)=1,2,IF(WEEKDAY(B7850)=7,1,0))))))</f>
        <v>3</v>
      </c>
      <c r="H7850" s="787">
        <v>9439</v>
      </c>
      <c r="I7850" s="788">
        <v>9450.550048828125</v>
      </c>
      <c r="K7850" s="795">
        <v>0</v>
      </c>
      <c r="M7850" s="798">
        <f t="shared" si="367"/>
        <v>13356.93142998815</v>
      </c>
      <c r="N7850" s="303"/>
      <c r="S7850" s="786">
        <v>0</v>
      </c>
      <c r="T7850" s="781">
        <f>VLOOKUP(C7850,METADATA!$J$5:$Q$29,IF(E7850="HI",2,IF(E7850="LO",6,10))+IF(S7850=1,2,IF(D7850=7,1,(IF(WEEKDAY(B7850)=1,2,IF(WEEKDAY(B7850)=7,1,0))))))</f>
        <v>3</v>
      </c>
      <c r="U7850" s="781">
        <f>VLOOKUP(C7850,METADATA!$A$5:$H$29,IF(E7850="HI",2,IF(E7850="LO",6,10))+IF(S7850=1,2,IF(D7850=7,1,(IF(WEEKDAY(B7850)=1,2,IF(WEEKDAY(B7850)=7,1,0))))))</f>
        <v>3</v>
      </c>
    </row>
    <row r="7851" spans="2:21" ht="13.95" customHeight="1" x14ac:dyDescent="0.25">
      <c r="B7851" s="784">
        <f t="shared" si="368"/>
        <v>45709</v>
      </c>
      <c r="C7851" s="785">
        <v>23</v>
      </c>
      <c r="D7851" s="786">
        <f>IFERROR((INDEX(METADATA!$T$2:$T$20,MATCH(B7851,METADATA!$S$2:$S$20,0))),0)</f>
        <v>0</v>
      </c>
      <c r="E7851" s="785" t="str">
        <f t="shared" si="366"/>
        <v>LO</v>
      </c>
      <c r="F7851" s="786">
        <f>VLOOKUP(C7851,METADATA!$A$5:$H$29,IF(E7851="HI",2,IF(E7851="LO",6,10))+IF(D7851=1,2,IF(D7851=7,1,(IF(WEEKDAY(B7851)=1,2,IF(WEEKDAY(B7851)=7,1,0))))))</f>
        <v>3</v>
      </c>
      <c r="G7851" s="786">
        <f>VLOOKUP(C7851,METADATA!$J$5:$Q$29,IF(E7851="HI",2,IF(E7851="LO",6,10))+IF(D7851=1,2,IF(D7851=7,1,(IF(WEEKDAY(B7851)=1,2,IF(WEEKDAY(B7851)=7,1,0))))))</f>
        <v>3</v>
      </c>
      <c r="H7851" s="787">
        <v>8519</v>
      </c>
      <c r="I7851" s="788">
        <v>9343.9750366210938</v>
      </c>
      <c r="K7851" s="795">
        <v>0</v>
      </c>
      <c r="M7851" s="798">
        <f t="shared" si="367"/>
        <v>12644.494077858481</v>
      </c>
      <c r="N7851" s="303"/>
      <c r="S7851" s="786">
        <v>0</v>
      </c>
      <c r="T7851" s="781">
        <f>VLOOKUP(C7851,METADATA!$J$5:$Q$29,IF(E7851="HI",2,IF(E7851="LO",6,10))+IF(S7851=1,2,IF(D7851=7,1,(IF(WEEKDAY(B7851)=1,2,IF(WEEKDAY(B7851)=7,1,0))))))</f>
        <v>3</v>
      </c>
      <c r="U7851" s="781">
        <f>VLOOKUP(C7851,METADATA!$A$5:$H$29,IF(E7851="HI",2,IF(E7851="LO",6,10))+IF(S7851=1,2,IF(D7851=7,1,(IF(WEEKDAY(B7851)=1,2,IF(WEEKDAY(B7851)=7,1,0))))))</f>
        <v>3</v>
      </c>
    </row>
    <row r="7852" spans="2:21" ht="13.95" customHeight="1" x14ac:dyDescent="0.25">
      <c r="B7852" s="784">
        <f t="shared" si="368"/>
        <v>45710</v>
      </c>
      <c r="C7852" s="785">
        <v>0</v>
      </c>
      <c r="D7852" s="786">
        <f>IFERROR((INDEX(METADATA!$T$2:$T$20,MATCH(B7852,METADATA!$S$2:$S$20,0))),0)</f>
        <v>0</v>
      </c>
      <c r="E7852" s="785" t="str">
        <f t="shared" si="366"/>
        <v>LO</v>
      </c>
      <c r="F7852" s="786">
        <f>VLOOKUP(C7852,METADATA!$A$5:$H$29,IF(E7852="HI",2,IF(E7852="LO",6,10))+IF(D7852=1,2,IF(D7852=7,1,(IF(WEEKDAY(B7852)=1,2,IF(WEEKDAY(B7852)=7,1,0))))))</f>
        <v>3</v>
      </c>
      <c r="G7852" s="786">
        <f>VLOOKUP(C7852,METADATA!$J$5:$Q$29,IF(E7852="HI",2,IF(E7852="LO",6,10))+IF(D7852=1,2,IF(D7852=7,1,(IF(WEEKDAY(B7852)=1,2,IF(WEEKDAY(B7852)=7,1,0))))))</f>
        <v>3</v>
      </c>
      <c r="H7852" s="787">
        <v>7962.25</v>
      </c>
      <c r="I7852" s="788">
        <v>9179.8500366210938</v>
      </c>
      <c r="K7852" s="795">
        <v>0</v>
      </c>
      <c r="M7852" s="798">
        <f t="shared" si="367"/>
        <v>12151.834090266057</v>
      </c>
      <c r="N7852" s="303"/>
      <c r="S7852" s="786">
        <v>0</v>
      </c>
      <c r="T7852" s="781">
        <f>VLOOKUP(C7852,METADATA!$J$5:$Q$29,IF(E7852="HI",2,IF(E7852="LO",6,10))+IF(S7852=1,2,IF(D7852=7,1,(IF(WEEKDAY(B7852)=1,2,IF(WEEKDAY(B7852)=7,1,0))))))</f>
        <v>3</v>
      </c>
      <c r="U7852" s="781">
        <f>VLOOKUP(C7852,METADATA!$A$5:$H$29,IF(E7852="HI",2,IF(E7852="LO",6,10))+IF(S7852=1,2,IF(D7852=7,1,(IF(WEEKDAY(B7852)=1,2,IF(WEEKDAY(B7852)=7,1,0))))))</f>
        <v>3</v>
      </c>
    </row>
    <row r="7853" spans="2:21" ht="13.95" customHeight="1" x14ac:dyDescent="0.25">
      <c r="B7853" s="784">
        <f t="shared" si="368"/>
        <v>45710</v>
      </c>
      <c r="C7853" s="785">
        <v>1</v>
      </c>
      <c r="D7853" s="786">
        <f>IFERROR((INDEX(METADATA!$T$2:$T$20,MATCH(B7853,METADATA!$S$2:$S$20,0))),0)</f>
        <v>0</v>
      </c>
      <c r="E7853" s="785" t="str">
        <f t="shared" si="366"/>
        <v>LO</v>
      </c>
      <c r="F7853" s="786">
        <f>VLOOKUP(C7853,METADATA!$A$5:$H$29,IF(E7853="HI",2,IF(E7853="LO",6,10))+IF(D7853=1,2,IF(D7853=7,1,(IF(WEEKDAY(B7853)=1,2,IF(WEEKDAY(B7853)=7,1,0))))))</f>
        <v>3</v>
      </c>
      <c r="G7853" s="786">
        <f>VLOOKUP(C7853,METADATA!$J$5:$Q$29,IF(E7853="HI",2,IF(E7853="LO",6,10))+IF(D7853=1,2,IF(D7853=7,1,(IF(WEEKDAY(B7853)=1,2,IF(WEEKDAY(B7853)=7,1,0))))))</f>
        <v>3</v>
      </c>
      <c r="H7853" s="787">
        <v>7601.75</v>
      </c>
      <c r="I7853" s="788">
        <v>9460.6101684570313</v>
      </c>
      <c r="K7853" s="795">
        <v>0</v>
      </c>
      <c r="M7853" s="798">
        <f t="shared" si="367"/>
        <v>12136.298769477149</v>
      </c>
      <c r="N7853" s="303"/>
      <c r="S7853" s="786">
        <v>0</v>
      </c>
      <c r="T7853" s="781">
        <f>VLOOKUP(C7853,METADATA!$J$5:$Q$29,IF(E7853="HI",2,IF(E7853="LO",6,10))+IF(S7853=1,2,IF(D7853=7,1,(IF(WEEKDAY(B7853)=1,2,IF(WEEKDAY(B7853)=7,1,0))))))</f>
        <v>3</v>
      </c>
      <c r="U7853" s="781">
        <f>VLOOKUP(C7853,METADATA!$A$5:$H$29,IF(E7853="HI",2,IF(E7853="LO",6,10))+IF(S7853=1,2,IF(D7853=7,1,(IF(WEEKDAY(B7853)=1,2,IF(WEEKDAY(B7853)=7,1,0))))))</f>
        <v>3</v>
      </c>
    </row>
    <row r="7854" spans="2:21" ht="13.95" customHeight="1" x14ac:dyDescent="0.25">
      <c r="B7854" s="784">
        <f t="shared" si="368"/>
        <v>45710</v>
      </c>
      <c r="C7854" s="785">
        <v>2</v>
      </c>
      <c r="D7854" s="786">
        <f>IFERROR((INDEX(METADATA!$T$2:$T$20,MATCH(B7854,METADATA!$S$2:$S$20,0))),0)</f>
        <v>0</v>
      </c>
      <c r="E7854" s="785" t="str">
        <f t="shared" si="366"/>
        <v>LO</v>
      </c>
      <c r="F7854" s="786">
        <f>VLOOKUP(C7854,METADATA!$A$5:$H$29,IF(E7854="HI",2,IF(E7854="LO",6,10))+IF(D7854=1,2,IF(D7854=7,1,(IF(WEEKDAY(B7854)=1,2,IF(WEEKDAY(B7854)=7,1,0))))))</f>
        <v>3</v>
      </c>
      <c r="G7854" s="786">
        <f>VLOOKUP(C7854,METADATA!$J$5:$Q$29,IF(E7854="HI",2,IF(E7854="LO",6,10))+IF(D7854=1,2,IF(D7854=7,1,(IF(WEEKDAY(B7854)=1,2,IF(WEEKDAY(B7854)=7,1,0))))))</f>
        <v>3</v>
      </c>
      <c r="H7854" s="787">
        <v>7450</v>
      </c>
      <c r="I7854" s="788">
        <v>9501.1250610351563</v>
      </c>
      <c r="K7854" s="795">
        <v>0</v>
      </c>
      <c r="M7854" s="798">
        <f t="shared" si="367"/>
        <v>12073.685329071248</v>
      </c>
      <c r="N7854" s="303"/>
      <c r="S7854" s="786">
        <v>0</v>
      </c>
      <c r="T7854" s="781">
        <f>VLOOKUP(C7854,METADATA!$J$5:$Q$29,IF(E7854="HI",2,IF(E7854="LO",6,10))+IF(S7854=1,2,IF(D7854=7,1,(IF(WEEKDAY(B7854)=1,2,IF(WEEKDAY(B7854)=7,1,0))))))</f>
        <v>3</v>
      </c>
      <c r="U7854" s="781">
        <f>VLOOKUP(C7854,METADATA!$A$5:$H$29,IF(E7854="HI",2,IF(E7854="LO",6,10))+IF(S7854=1,2,IF(D7854=7,1,(IF(WEEKDAY(B7854)=1,2,IF(WEEKDAY(B7854)=7,1,0))))))</f>
        <v>3</v>
      </c>
    </row>
    <row r="7855" spans="2:21" ht="13.95" customHeight="1" x14ac:dyDescent="0.25">
      <c r="B7855" s="784">
        <f t="shared" si="368"/>
        <v>45710</v>
      </c>
      <c r="C7855" s="785">
        <v>3</v>
      </c>
      <c r="D7855" s="786">
        <f>IFERROR((INDEX(METADATA!$T$2:$T$20,MATCH(B7855,METADATA!$S$2:$S$20,0))),0)</f>
        <v>0</v>
      </c>
      <c r="E7855" s="785" t="str">
        <f t="shared" si="366"/>
        <v>LO</v>
      </c>
      <c r="F7855" s="786">
        <f>VLOOKUP(C7855,METADATA!$A$5:$H$29,IF(E7855="HI",2,IF(E7855="LO",6,10))+IF(D7855=1,2,IF(D7855=7,1,(IF(WEEKDAY(B7855)=1,2,IF(WEEKDAY(B7855)=7,1,0))))))</f>
        <v>3</v>
      </c>
      <c r="G7855" s="786">
        <f>VLOOKUP(C7855,METADATA!$J$5:$Q$29,IF(E7855="HI",2,IF(E7855="LO",6,10))+IF(D7855=1,2,IF(D7855=7,1,(IF(WEEKDAY(B7855)=1,2,IF(WEEKDAY(B7855)=7,1,0))))))</f>
        <v>3</v>
      </c>
      <c r="H7855" s="787">
        <v>7428.5</v>
      </c>
      <c r="I7855" s="788">
        <v>9410.25</v>
      </c>
      <c r="K7855" s="795">
        <v>0</v>
      </c>
      <c r="M7855" s="798">
        <f t="shared" si="367"/>
        <v>11988.970652749967</v>
      </c>
      <c r="N7855" s="303"/>
      <c r="S7855" s="786">
        <v>0</v>
      </c>
      <c r="T7855" s="781">
        <f>VLOOKUP(C7855,METADATA!$J$5:$Q$29,IF(E7855="HI",2,IF(E7855="LO",6,10))+IF(S7855=1,2,IF(D7855=7,1,(IF(WEEKDAY(B7855)=1,2,IF(WEEKDAY(B7855)=7,1,0))))))</f>
        <v>3</v>
      </c>
      <c r="U7855" s="781">
        <f>VLOOKUP(C7855,METADATA!$A$5:$H$29,IF(E7855="HI",2,IF(E7855="LO",6,10))+IF(S7855=1,2,IF(D7855=7,1,(IF(WEEKDAY(B7855)=1,2,IF(WEEKDAY(B7855)=7,1,0))))))</f>
        <v>3</v>
      </c>
    </row>
    <row r="7856" spans="2:21" ht="13.95" customHeight="1" x14ac:dyDescent="0.25">
      <c r="B7856" s="784">
        <f t="shared" si="368"/>
        <v>45710</v>
      </c>
      <c r="C7856" s="785">
        <v>4</v>
      </c>
      <c r="D7856" s="786">
        <f>IFERROR((INDEX(METADATA!$T$2:$T$20,MATCH(B7856,METADATA!$S$2:$S$20,0))),0)</f>
        <v>0</v>
      </c>
      <c r="E7856" s="785" t="str">
        <f t="shared" si="366"/>
        <v>LO</v>
      </c>
      <c r="F7856" s="786">
        <f>VLOOKUP(C7856,METADATA!$A$5:$H$29,IF(E7856="HI",2,IF(E7856="LO",6,10))+IF(D7856=1,2,IF(D7856=7,1,(IF(WEEKDAY(B7856)=1,2,IF(WEEKDAY(B7856)=7,1,0))))))</f>
        <v>3</v>
      </c>
      <c r="G7856" s="786">
        <f>VLOOKUP(C7856,METADATA!$J$5:$Q$29,IF(E7856="HI",2,IF(E7856="LO",6,10))+IF(D7856=1,2,IF(D7856=7,1,(IF(WEEKDAY(B7856)=1,2,IF(WEEKDAY(B7856)=7,1,0))))))</f>
        <v>3</v>
      </c>
      <c r="H7856" s="787">
        <v>7526.25</v>
      </c>
      <c r="I7856" s="788">
        <v>9462.0250244140625</v>
      </c>
      <c r="K7856" s="795">
        <v>870.51250000000005</v>
      </c>
      <c r="M7856" s="798">
        <f t="shared" si="367"/>
        <v>12090.258749304661</v>
      </c>
      <c r="N7856" s="303"/>
      <c r="S7856" s="786">
        <v>0</v>
      </c>
      <c r="T7856" s="781">
        <f>VLOOKUP(C7856,METADATA!$J$5:$Q$29,IF(E7856="HI",2,IF(E7856="LO",6,10))+IF(S7856=1,2,IF(D7856=7,1,(IF(WEEKDAY(B7856)=1,2,IF(WEEKDAY(B7856)=7,1,0))))))</f>
        <v>3</v>
      </c>
      <c r="U7856" s="781">
        <f>VLOOKUP(C7856,METADATA!$A$5:$H$29,IF(E7856="HI",2,IF(E7856="LO",6,10))+IF(S7856=1,2,IF(D7856=7,1,(IF(WEEKDAY(B7856)=1,2,IF(WEEKDAY(B7856)=7,1,0))))))</f>
        <v>3</v>
      </c>
    </row>
    <row r="7857" spans="2:21" ht="13.95" customHeight="1" x14ac:dyDescent="0.25">
      <c r="B7857" s="784">
        <f t="shared" si="368"/>
        <v>45710</v>
      </c>
      <c r="C7857" s="785">
        <v>5</v>
      </c>
      <c r="D7857" s="786">
        <f>IFERROR((INDEX(METADATA!$T$2:$T$20,MATCH(B7857,METADATA!$S$2:$S$20,0))),0)</f>
        <v>0</v>
      </c>
      <c r="E7857" s="785" t="str">
        <f t="shared" si="366"/>
        <v>LO</v>
      </c>
      <c r="F7857" s="786">
        <f>VLOOKUP(C7857,METADATA!$A$5:$H$29,IF(E7857="HI",2,IF(E7857="LO",6,10))+IF(D7857=1,2,IF(D7857=7,1,(IF(WEEKDAY(B7857)=1,2,IF(WEEKDAY(B7857)=7,1,0))))))</f>
        <v>3</v>
      </c>
      <c r="G7857" s="786">
        <f>VLOOKUP(C7857,METADATA!$J$5:$Q$29,IF(E7857="HI",2,IF(E7857="LO",6,10))+IF(D7857=1,2,IF(D7857=7,1,(IF(WEEKDAY(B7857)=1,2,IF(WEEKDAY(B7857)=7,1,0))))))</f>
        <v>3</v>
      </c>
      <c r="H7857" s="787">
        <v>7786</v>
      </c>
      <c r="I7857" s="788">
        <v>8774.9674987792969</v>
      </c>
      <c r="K7857" s="795">
        <v>865.8125</v>
      </c>
      <c r="M7857" s="798">
        <f t="shared" si="367"/>
        <v>11731.233976212092</v>
      </c>
      <c r="N7857" s="303"/>
      <c r="S7857" s="786">
        <v>0</v>
      </c>
      <c r="T7857" s="781">
        <f>VLOOKUP(C7857,METADATA!$J$5:$Q$29,IF(E7857="HI",2,IF(E7857="LO",6,10))+IF(S7857=1,2,IF(D7857=7,1,(IF(WEEKDAY(B7857)=1,2,IF(WEEKDAY(B7857)=7,1,0))))))</f>
        <v>3</v>
      </c>
      <c r="U7857" s="781">
        <f>VLOOKUP(C7857,METADATA!$A$5:$H$29,IF(E7857="HI",2,IF(E7857="LO",6,10))+IF(S7857=1,2,IF(D7857=7,1,(IF(WEEKDAY(B7857)=1,2,IF(WEEKDAY(B7857)=7,1,0))))))</f>
        <v>3</v>
      </c>
    </row>
    <row r="7858" spans="2:21" ht="13.95" customHeight="1" x14ac:dyDescent="0.25">
      <c r="B7858" s="784">
        <f t="shared" si="368"/>
        <v>45710</v>
      </c>
      <c r="C7858" s="785">
        <v>6</v>
      </c>
      <c r="D7858" s="786">
        <f>IFERROR((INDEX(METADATA!$T$2:$T$20,MATCH(B7858,METADATA!$S$2:$S$20,0))),0)</f>
        <v>0</v>
      </c>
      <c r="E7858" s="785" t="str">
        <f t="shared" si="366"/>
        <v>LO</v>
      </c>
      <c r="F7858" s="786">
        <f>VLOOKUP(C7858,METADATA!$A$5:$H$29,IF(E7858="HI",2,IF(E7858="LO",6,10))+IF(D7858=1,2,IF(D7858=7,1,(IF(WEEKDAY(B7858)=1,2,IF(WEEKDAY(B7858)=7,1,0))))))</f>
        <v>3</v>
      </c>
      <c r="G7858" s="786">
        <f>VLOOKUP(C7858,METADATA!$J$5:$Q$29,IF(E7858="HI",2,IF(E7858="LO",6,10))+IF(D7858=1,2,IF(D7858=7,1,(IF(WEEKDAY(B7858)=1,2,IF(WEEKDAY(B7858)=7,1,0))))))</f>
        <v>3</v>
      </c>
      <c r="H7858" s="787">
        <v>8314</v>
      </c>
      <c r="I7858" s="788">
        <v>5618.9999084472656</v>
      </c>
      <c r="K7858" s="795">
        <v>834.63750000000005</v>
      </c>
      <c r="M7858" s="798">
        <f t="shared" si="367"/>
        <v>10034.727498598573</v>
      </c>
      <c r="N7858" s="303"/>
      <c r="S7858" s="786">
        <v>0</v>
      </c>
      <c r="T7858" s="781">
        <f>VLOOKUP(C7858,METADATA!$J$5:$Q$29,IF(E7858="HI",2,IF(E7858="LO",6,10))+IF(S7858=1,2,IF(D7858=7,1,(IF(WEEKDAY(B7858)=1,2,IF(WEEKDAY(B7858)=7,1,0))))))</f>
        <v>3</v>
      </c>
      <c r="U7858" s="781">
        <f>VLOOKUP(C7858,METADATA!$A$5:$H$29,IF(E7858="HI",2,IF(E7858="LO",6,10))+IF(S7858=1,2,IF(D7858=7,1,(IF(WEEKDAY(B7858)=1,2,IF(WEEKDAY(B7858)=7,1,0))))))</f>
        <v>3</v>
      </c>
    </row>
    <row r="7859" spans="2:21" ht="13.95" customHeight="1" x14ac:dyDescent="0.25">
      <c r="B7859" s="784">
        <f t="shared" si="368"/>
        <v>45710</v>
      </c>
      <c r="C7859" s="785">
        <v>7</v>
      </c>
      <c r="D7859" s="786">
        <f>IFERROR((INDEX(METADATA!$T$2:$T$20,MATCH(B7859,METADATA!$S$2:$S$20,0))),0)</f>
        <v>0</v>
      </c>
      <c r="E7859" s="785" t="str">
        <f t="shared" si="366"/>
        <v>LO</v>
      </c>
      <c r="F7859" s="786">
        <f>VLOOKUP(C7859,METADATA!$A$5:$H$29,IF(E7859="HI",2,IF(E7859="LO",6,10))+IF(D7859=1,2,IF(D7859=7,1,(IF(WEEKDAY(B7859)=1,2,IF(WEEKDAY(B7859)=7,1,0))))))</f>
        <v>2</v>
      </c>
      <c r="G7859" s="786">
        <f>VLOOKUP(C7859,METADATA!$J$5:$Q$29,IF(E7859="HI",2,IF(E7859="LO",6,10))+IF(D7859=1,2,IF(D7859=7,1,(IF(WEEKDAY(B7859)=1,2,IF(WEEKDAY(B7859)=7,1,0))))))</f>
        <v>2</v>
      </c>
      <c r="H7859" s="787">
        <v>8971</v>
      </c>
      <c r="I7859" s="788">
        <v>5006.75</v>
      </c>
      <c r="K7859" s="795">
        <v>847.33749999999998</v>
      </c>
      <c r="M7859" s="798">
        <f t="shared" si="367"/>
        <v>10273.577106465887</v>
      </c>
      <c r="N7859" s="303"/>
      <c r="S7859" s="786">
        <v>0</v>
      </c>
      <c r="T7859" s="781">
        <f>VLOOKUP(C7859,METADATA!$J$5:$Q$29,IF(E7859="HI",2,IF(E7859="LO",6,10))+IF(S7859=1,2,IF(D7859=7,1,(IF(WEEKDAY(B7859)=1,2,IF(WEEKDAY(B7859)=7,1,0))))))</f>
        <v>2</v>
      </c>
      <c r="U7859" s="781">
        <f>VLOOKUP(C7859,METADATA!$A$5:$H$29,IF(E7859="HI",2,IF(E7859="LO",6,10))+IF(S7859=1,2,IF(D7859=7,1,(IF(WEEKDAY(B7859)=1,2,IF(WEEKDAY(B7859)=7,1,0))))))</f>
        <v>2</v>
      </c>
    </row>
    <row r="7860" spans="2:21" ht="13.95" customHeight="1" x14ac:dyDescent="0.25">
      <c r="B7860" s="784">
        <f t="shared" si="368"/>
        <v>45710</v>
      </c>
      <c r="C7860" s="785">
        <v>8</v>
      </c>
      <c r="D7860" s="786">
        <f>IFERROR((INDEX(METADATA!$T$2:$T$20,MATCH(B7860,METADATA!$S$2:$S$20,0))),0)</f>
        <v>0</v>
      </c>
      <c r="E7860" s="785" t="str">
        <f t="shared" si="366"/>
        <v>LO</v>
      </c>
      <c r="F7860" s="786">
        <f>VLOOKUP(C7860,METADATA!$A$5:$H$29,IF(E7860="HI",2,IF(E7860="LO",6,10))+IF(D7860=1,2,IF(D7860=7,1,(IF(WEEKDAY(B7860)=1,2,IF(WEEKDAY(B7860)=7,1,0))))))</f>
        <v>2</v>
      </c>
      <c r="G7860" s="786">
        <f>VLOOKUP(C7860,METADATA!$J$5:$Q$29,IF(E7860="HI",2,IF(E7860="LO",6,10))+IF(D7860=1,2,IF(D7860=7,1,(IF(WEEKDAY(B7860)=1,2,IF(WEEKDAY(B7860)=7,1,0))))))</f>
        <v>2</v>
      </c>
      <c r="H7860" s="787">
        <v>10363.5</v>
      </c>
      <c r="I7860" s="788">
        <v>4206.5899658203125</v>
      </c>
      <c r="K7860" s="795">
        <v>851.61249999999995</v>
      </c>
      <c r="M7860" s="798">
        <f t="shared" si="367"/>
        <v>11184.700773402037</v>
      </c>
      <c r="N7860" s="303"/>
      <c r="S7860" s="786">
        <v>0</v>
      </c>
      <c r="T7860" s="781">
        <f>VLOOKUP(C7860,METADATA!$J$5:$Q$29,IF(E7860="HI",2,IF(E7860="LO",6,10))+IF(S7860=1,2,IF(D7860=7,1,(IF(WEEKDAY(B7860)=1,2,IF(WEEKDAY(B7860)=7,1,0))))))</f>
        <v>2</v>
      </c>
      <c r="U7860" s="781">
        <f>VLOOKUP(C7860,METADATA!$A$5:$H$29,IF(E7860="HI",2,IF(E7860="LO",6,10))+IF(S7860=1,2,IF(D7860=7,1,(IF(WEEKDAY(B7860)=1,2,IF(WEEKDAY(B7860)=7,1,0))))))</f>
        <v>2</v>
      </c>
    </row>
    <row r="7861" spans="2:21" ht="13.95" customHeight="1" x14ac:dyDescent="0.25">
      <c r="B7861" s="784">
        <f t="shared" si="368"/>
        <v>45710</v>
      </c>
      <c r="C7861" s="785">
        <v>9</v>
      </c>
      <c r="D7861" s="786">
        <f>IFERROR((INDEX(METADATA!$T$2:$T$20,MATCH(B7861,METADATA!$S$2:$S$20,0))),0)</f>
        <v>0</v>
      </c>
      <c r="E7861" s="785" t="str">
        <f t="shared" si="366"/>
        <v>LO</v>
      </c>
      <c r="F7861" s="786">
        <f>VLOOKUP(C7861,METADATA!$A$5:$H$29,IF(E7861="HI",2,IF(E7861="LO",6,10))+IF(D7861=1,2,IF(D7861=7,1,(IF(WEEKDAY(B7861)=1,2,IF(WEEKDAY(B7861)=7,1,0))))))</f>
        <v>2</v>
      </c>
      <c r="G7861" s="786">
        <f>VLOOKUP(C7861,METADATA!$J$5:$Q$29,IF(E7861="HI",2,IF(E7861="LO",6,10))+IF(D7861=1,2,IF(D7861=7,1,(IF(WEEKDAY(B7861)=1,2,IF(WEEKDAY(B7861)=7,1,0))))))</f>
        <v>2</v>
      </c>
      <c r="H7861" s="787">
        <v>11614</v>
      </c>
      <c r="I7861" s="788">
        <v>4111.887451171875</v>
      </c>
      <c r="K7861" s="795">
        <v>856.5</v>
      </c>
      <c r="M7861" s="798">
        <f t="shared" si="367"/>
        <v>12320.414538931096</v>
      </c>
      <c r="N7861" s="303"/>
      <c r="S7861" s="786">
        <v>0</v>
      </c>
      <c r="T7861" s="781">
        <f>VLOOKUP(C7861,METADATA!$J$5:$Q$29,IF(E7861="HI",2,IF(E7861="LO",6,10))+IF(S7861=1,2,IF(D7861=7,1,(IF(WEEKDAY(B7861)=1,2,IF(WEEKDAY(B7861)=7,1,0))))))</f>
        <v>2</v>
      </c>
      <c r="U7861" s="781">
        <f>VLOOKUP(C7861,METADATA!$A$5:$H$29,IF(E7861="HI",2,IF(E7861="LO",6,10))+IF(S7861=1,2,IF(D7861=7,1,(IF(WEEKDAY(B7861)=1,2,IF(WEEKDAY(B7861)=7,1,0))))))</f>
        <v>2</v>
      </c>
    </row>
    <row r="7862" spans="2:21" ht="13.95" customHeight="1" x14ac:dyDescent="0.25">
      <c r="B7862" s="784">
        <f t="shared" si="368"/>
        <v>45710</v>
      </c>
      <c r="C7862" s="785">
        <v>10</v>
      </c>
      <c r="D7862" s="786">
        <f>IFERROR((INDEX(METADATA!$T$2:$T$20,MATCH(B7862,METADATA!$S$2:$S$20,0))),0)</f>
        <v>0</v>
      </c>
      <c r="E7862" s="785" t="str">
        <f t="shared" si="366"/>
        <v>LO</v>
      </c>
      <c r="F7862" s="786">
        <f>VLOOKUP(C7862,METADATA!$A$5:$H$29,IF(E7862="HI",2,IF(E7862="LO",6,10))+IF(D7862=1,2,IF(D7862=7,1,(IF(WEEKDAY(B7862)=1,2,IF(WEEKDAY(B7862)=7,1,0))))))</f>
        <v>2</v>
      </c>
      <c r="G7862" s="786">
        <f>VLOOKUP(C7862,METADATA!$J$5:$Q$29,IF(E7862="HI",2,IF(E7862="LO",6,10))+IF(D7862=1,2,IF(D7862=7,1,(IF(WEEKDAY(B7862)=1,2,IF(WEEKDAY(B7862)=7,1,0))))))</f>
        <v>2</v>
      </c>
      <c r="H7862" s="787">
        <v>12170.25</v>
      </c>
      <c r="I7862" s="788">
        <v>3465.4024658203125</v>
      </c>
      <c r="K7862" s="795">
        <v>824.32500000000005</v>
      </c>
      <c r="M7862" s="798">
        <f t="shared" si="367"/>
        <v>12654.011194582274</v>
      </c>
      <c r="N7862" s="303"/>
      <c r="S7862" s="786">
        <v>0</v>
      </c>
      <c r="T7862" s="781">
        <f>VLOOKUP(C7862,METADATA!$J$5:$Q$29,IF(E7862="HI",2,IF(E7862="LO",6,10))+IF(S7862=1,2,IF(D7862=7,1,(IF(WEEKDAY(B7862)=1,2,IF(WEEKDAY(B7862)=7,1,0))))))</f>
        <v>2</v>
      </c>
      <c r="U7862" s="781">
        <f>VLOOKUP(C7862,METADATA!$A$5:$H$29,IF(E7862="HI",2,IF(E7862="LO",6,10))+IF(S7862=1,2,IF(D7862=7,1,(IF(WEEKDAY(B7862)=1,2,IF(WEEKDAY(B7862)=7,1,0))))))</f>
        <v>2</v>
      </c>
    </row>
    <row r="7863" spans="2:21" ht="13.95" customHeight="1" x14ac:dyDescent="0.25">
      <c r="B7863" s="784">
        <f t="shared" si="368"/>
        <v>45710</v>
      </c>
      <c r="C7863" s="785">
        <v>11</v>
      </c>
      <c r="D7863" s="786">
        <f>IFERROR((INDEX(METADATA!$T$2:$T$20,MATCH(B7863,METADATA!$S$2:$S$20,0))),0)</f>
        <v>0</v>
      </c>
      <c r="E7863" s="785" t="str">
        <f t="shared" si="366"/>
        <v>LO</v>
      </c>
      <c r="F7863" s="786">
        <f>VLOOKUP(C7863,METADATA!$A$5:$H$29,IF(E7863="HI",2,IF(E7863="LO",6,10))+IF(D7863=1,2,IF(D7863=7,1,(IF(WEEKDAY(B7863)=1,2,IF(WEEKDAY(B7863)=7,1,0))))))</f>
        <v>2</v>
      </c>
      <c r="G7863" s="786">
        <f>VLOOKUP(C7863,METADATA!$J$5:$Q$29,IF(E7863="HI",2,IF(E7863="LO",6,10))+IF(D7863=1,2,IF(D7863=7,1,(IF(WEEKDAY(B7863)=1,2,IF(WEEKDAY(B7863)=7,1,0))))))</f>
        <v>2</v>
      </c>
      <c r="H7863" s="787">
        <v>12140</v>
      </c>
      <c r="I7863" s="788">
        <v>2984.3299865722656</v>
      </c>
      <c r="K7863" s="795">
        <v>882.73749999999995</v>
      </c>
      <c r="M7863" s="798">
        <f t="shared" si="367"/>
        <v>12501.432936617883</v>
      </c>
      <c r="N7863" s="303"/>
      <c r="S7863" s="786">
        <v>0</v>
      </c>
      <c r="T7863" s="781">
        <f>VLOOKUP(C7863,METADATA!$J$5:$Q$29,IF(E7863="HI",2,IF(E7863="LO",6,10))+IF(S7863=1,2,IF(D7863=7,1,(IF(WEEKDAY(B7863)=1,2,IF(WEEKDAY(B7863)=7,1,0))))))</f>
        <v>2</v>
      </c>
      <c r="U7863" s="781">
        <f>VLOOKUP(C7863,METADATA!$A$5:$H$29,IF(E7863="HI",2,IF(E7863="LO",6,10))+IF(S7863=1,2,IF(D7863=7,1,(IF(WEEKDAY(B7863)=1,2,IF(WEEKDAY(B7863)=7,1,0))))))</f>
        <v>2</v>
      </c>
    </row>
    <row r="7864" spans="2:21" ht="13.95" customHeight="1" x14ac:dyDescent="0.25">
      <c r="B7864" s="784">
        <f t="shared" si="368"/>
        <v>45710</v>
      </c>
      <c r="C7864" s="785">
        <v>12</v>
      </c>
      <c r="D7864" s="786">
        <f>IFERROR((INDEX(METADATA!$T$2:$T$20,MATCH(B7864,METADATA!$S$2:$S$20,0))),0)</f>
        <v>0</v>
      </c>
      <c r="E7864" s="785" t="str">
        <f t="shared" si="366"/>
        <v>LO</v>
      </c>
      <c r="F7864" s="786">
        <f>VLOOKUP(C7864,METADATA!$A$5:$H$29,IF(E7864="HI",2,IF(E7864="LO",6,10))+IF(D7864=1,2,IF(D7864=7,1,(IF(WEEKDAY(B7864)=1,2,IF(WEEKDAY(B7864)=7,1,0))))))</f>
        <v>3</v>
      </c>
      <c r="G7864" s="786">
        <f>VLOOKUP(C7864,METADATA!$J$5:$Q$29,IF(E7864="HI",2,IF(E7864="LO",6,10))+IF(D7864=1,2,IF(D7864=7,1,(IF(WEEKDAY(B7864)=1,2,IF(WEEKDAY(B7864)=7,1,0))))))</f>
        <v>3</v>
      </c>
      <c r="H7864" s="787">
        <v>12048</v>
      </c>
      <c r="I7864" s="788">
        <v>3332.6049194335938</v>
      </c>
      <c r="K7864" s="795">
        <v>909.3125</v>
      </c>
      <c r="M7864" s="798">
        <f t="shared" si="367"/>
        <v>12500.422374825299</v>
      </c>
      <c r="N7864" s="303"/>
      <c r="S7864" s="786">
        <v>0</v>
      </c>
      <c r="T7864" s="781">
        <f>VLOOKUP(C7864,METADATA!$J$5:$Q$29,IF(E7864="HI",2,IF(E7864="LO",6,10))+IF(S7864=1,2,IF(D7864=7,1,(IF(WEEKDAY(B7864)=1,2,IF(WEEKDAY(B7864)=7,1,0))))))</f>
        <v>3</v>
      </c>
      <c r="U7864" s="781">
        <f>VLOOKUP(C7864,METADATA!$A$5:$H$29,IF(E7864="HI",2,IF(E7864="LO",6,10))+IF(S7864=1,2,IF(D7864=7,1,(IF(WEEKDAY(B7864)=1,2,IF(WEEKDAY(B7864)=7,1,0))))))</f>
        <v>3</v>
      </c>
    </row>
    <row r="7865" spans="2:21" ht="13.95" customHeight="1" x14ac:dyDescent="0.25">
      <c r="B7865" s="784">
        <f t="shared" si="368"/>
        <v>45710</v>
      </c>
      <c r="C7865" s="785">
        <v>13</v>
      </c>
      <c r="D7865" s="786">
        <f>IFERROR((INDEX(METADATA!$T$2:$T$20,MATCH(B7865,METADATA!$S$2:$S$20,0))),0)</f>
        <v>0</v>
      </c>
      <c r="E7865" s="785" t="str">
        <f t="shared" si="366"/>
        <v>LO</v>
      </c>
      <c r="F7865" s="786">
        <f>VLOOKUP(C7865,METADATA!$A$5:$H$29,IF(E7865="HI",2,IF(E7865="LO",6,10))+IF(D7865=1,2,IF(D7865=7,1,(IF(WEEKDAY(B7865)=1,2,IF(WEEKDAY(B7865)=7,1,0))))))</f>
        <v>3</v>
      </c>
      <c r="G7865" s="786">
        <f>VLOOKUP(C7865,METADATA!$J$5:$Q$29,IF(E7865="HI",2,IF(E7865="LO",6,10))+IF(D7865=1,2,IF(D7865=7,1,(IF(WEEKDAY(B7865)=1,2,IF(WEEKDAY(B7865)=7,1,0))))))</f>
        <v>3</v>
      </c>
      <c r="H7865" s="787">
        <v>11442.5</v>
      </c>
      <c r="I7865" s="788">
        <v>3645.5149841308594</v>
      </c>
      <c r="K7865" s="795">
        <v>905.6</v>
      </c>
      <c r="M7865" s="798">
        <f t="shared" si="367"/>
        <v>12009.187555764238</v>
      </c>
      <c r="N7865" s="303"/>
      <c r="S7865" s="786">
        <v>0</v>
      </c>
      <c r="T7865" s="781">
        <f>VLOOKUP(C7865,METADATA!$J$5:$Q$29,IF(E7865="HI",2,IF(E7865="LO",6,10))+IF(S7865=1,2,IF(D7865=7,1,(IF(WEEKDAY(B7865)=1,2,IF(WEEKDAY(B7865)=7,1,0))))))</f>
        <v>3</v>
      </c>
      <c r="U7865" s="781">
        <f>VLOOKUP(C7865,METADATA!$A$5:$H$29,IF(E7865="HI",2,IF(E7865="LO",6,10))+IF(S7865=1,2,IF(D7865=7,1,(IF(WEEKDAY(B7865)=1,2,IF(WEEKDAY(B7865)=7,1,0))))))</f>
        <v>3</v>
      </c>
    </row>
    <row r="7866" spans="2:21" ht="13.95" customHeight="1" x14ac:dyDescent="0.25">
      <c r="B7866" s="784">
        <f t="shared" si="368"/>
        <v>45710</v>
      </c>
      <c r="C7866" s="785">
        <v>14</v>
      </c>
      <c r="D7866" s="786">
        <f>IFERROR((INDEX(METADATA!$T$2:$T$20,MATCH(B7866,METADATA!$S$2:$S$20,0))),0)</f>
        <v>0</v>
      </c>
      <c r="E7866" s="785" t="str">
        <f t="shared" si="366"/>
        <v>LO</v>
      </c>
      <c r="F7866" s="786">
        <f>VLOOKUP(C7866,METADATA!$A$5:$H$29,IF(E7866="HI",2,IF(E7866="LO",6,10))+IF(D7866=1,2,IF(D7866=7,1,(IF(WEEKDAY(B7866)=1,2,IF(WEEKDAY(B7866)=7,1,0))))))</f>
        <v>3</v>
      </c>
      <c r="G7866" s="786">
        <f>VLOOKUP(C7866,METADATA!$J$5:$Q$29,IF(E7866="HI",2,IF(E7866="LO",6,10))+IF(D7866=1,2,IF(D7866=7,1,(IF(WEEKDAY(B7866)=1,2,IF(WEEKDAY(B7866)=7,1,0))))))</f>
        <v>3</v>
      </c>
      <c r="H7866" s="787">
        <v>11076.5</v>
      </c>
      <c r="I7866" s="788">
        <v>3585.8399658203125</v>
      </c>
      <c r="K7866" s="795">
        <v>913.98749999999995</v>
      </c>
      <c r="M7866" s="798">
        <f t="shared" si="367"/>
        <v>11642.469691198436</v>
      </c>
      <c r="N7866" s="303"/>
      <c r="S7866" s="786">
        <v>0</v>
      </c>
      <c r="T7866" s="781">
        <f>VLOOKUP(C7866,METADATA!$J$5:$Q$29,IF(E7866="HI",2,IF(E7866="LO",6,10))+IF(S7866=1,2,IF(D7866=7,1,(IF(WEEKDAY(B7866)=1,2,IF(WEEKDAY(B7866)=7,1,0))))))</f>
        <v>3</v>
      </c>
      <c r="U7866" s="781">
        <f>VLOOKUP(C7866,METADATA!$A$5:$H$29,IF(E7866="HI",2,IF(E7866="LO",6,10))+IF(S7866=1,2,IF(D7866=7,1,(IF(WEEKDAY(B7866)=1,2,IF(WEEKDAY(B7866)=7,1,0))))))</f>
        <v>3</v>
      </c>
    </row>
    <row r="7867" spans="2:21" ht="13.95" customHeight="1" x14ac:dyDescent="0.25">
      <c r="B7867" s="784">
        <f t="shared" si="368"/>
        <v>45710</v>
      </c>
      <c r="C7867" s="785">
        <v>15</v>
      </c>
      <c r="D7867" s="786">
        <f>IFERROR((INDEX(METADATA!$T$2:$T$20,MATCH(B7867,METADATA!$S$2:$S$20,0))),0)</f>
        <v>0</v>
      </c>
      <c r="E7867" s="785" t="str">
        <f t="shared" si="366"/>
        <v>LO</v>
      </c>
      <c r="F7867" s="786">
        <f>VLOOKUP(C7867,METADATA!$A$5:$H$29,IF(E7867="HI",2,IF(E7867="LO",6,10))+IF(D7867=1,2,IF(D7867=7,1,(IF(WEEKDAY(B7867)=1,2,IF(WEEKDAY(B7867)=7,1,0))))))</f>
        <v>3</v>
      </c>
      <c r="G7867" s="786">
        <f>VLOOKUP(C7867,METADATA!$J$5:$Q$29,IF(E7867="HI",2,IF(E7867="LO",6,10))+IF(D7867=1,2,IF(D7867=7,1,(IF(WEEKDAY(B7867)=1,2,IF(WEEKDAY(B7867)=7,1,0))))))</f>
        <v>3</v>
      </c>
      <c r="H7867" s="787">
        <v>11027.5</v>
      </c>
      <c r="I7867" s="788">
        <v>3065.760009765625</v>
      </c>
      <c r="K7867" s="795">
        <v>902.26250000000005</v>
      </c>
      <c r="M7867" s="798">
        <f t="shared" si="367"/>
        <v>11445.725869837968</v>
      </c>
      <c r="N7867" s="303"/>
      <c r="S7867" s="786">
        <v>0</v>
      </c>
      <c r="T7867" s="781">
        <f>VLOOKUP(C7867,METADATA!$J$5:$Q$29,IF(E7867="HI",2,IF(E7867="LO",6,10))+IF(S7867=1,2,IF(D7867=7,1,(IF(WEEKDAY(B7867)=1,2,IF(WEEKDAY(B7867)=7,1,0))))))</f>
        <v>3</v>
      </c>
      <c r="U7867" s="781">
        <f>VLOOKUP(C7867,METADATA!$A$5:$H$29,IF(E7867="HI",2,IF(E7867="LO",6,10))+IF(S7867=1,2,IF(D7867=7,1,(IF(WEEKDAY(B7867)=1,2,IF(WEEKDAY(B7867)=7,1,0))))))</f>
        <v>3</v>
      </c>
    </row>
    <row r="7868" spans="2:21" ht="13.95" customHeight="1" x14ac:dyDescent="0.25">
      <c r="B7868" s="784">
        <f t="shared" si="368"/>
        <v>45710</v>
      </c>
      <c r="C7868" s="785">
        <v>16</v>
      </c>
      <c r="D7868" s="786">
        <f>IFERROR((INDEX(METADATA!$T$2:$T$20,MATCH(B7868,METADATA!$S$2:$S$20,0))),0)</f>
        <v>0</v>
      </c>
      <c r="E7868" s="785" t="str">
        <f t="shared" si="366"/>
        <v>LO</v>
      </c>
      <c r="F7868" s="786">
        <f>VLOOKUP(C7868,METADATA!$A$5:$H$29,IF(E7868="HI",2,IF(E7868="LO",6,10))+IF(D7868=1,2,IF(D7868=7,1,(IF(WEEKDAY(B7868)=1,2,IF(WEEKDAY(B7868)=7,1,0))))))</f>
        <v>3</v>
      </c>
      <c r="G7868" s="786">
        <f>VLOOKUP(C7868,METADATA!$J$5:$Q$29,IF(E7868="HI",2,IF(E7868="LO",6,10))+IF(D7868=1,2,IF(D7868=7,1,(IF(WEEKDAY(B7868)=1,2,IF(WEEKDAY(B7868)=7,1,0))))))</f>
        <v>3</v>
      </c>
      <c r="H7868" s="787">
        <v>11543.5</v>
      </c>
      <c r="I7868" s="788">
        <v>2988.4550170898438</v>
      </c>
      <c r="K7868" s="795">
        <v>933.76250000000005</v>
      </c>
      <c r="M7868" s="798">
        <f t="shared" si="367"/>
        <v>11924.062044419656</v>
      </c>
      <c r="N7868" s="303"/>
      <c r="S7868" s="786">
        <v>0</v>
      </c>
      <c r="T7868" s="781">
        <f>VLOOKUP(C7868,METADATA!$J$5:$Q$29,IF(E7868="HI",2,IF(E7868="LO",6,10))+IF(S7868=1,2,IF(D7868=7,1,(IF(WEEKDAY(B7868)=1,2,IF(WEEKDAY(B7868)=7,1,0))))))</f>
        <v>3</v>
      </c>
      <c r="U7868" s="781">
        <f>VLOOKUP(C7868,METADATA!$A$5:$H$29,IF(E7868="HI",2,IF(E7868="LO",6,10))+IF(S7868=1,2,IF(D7868=7,1,(IF(WEEKDAY(B7868)=1,2,IF(WEEKDAY(B7868)=7,1,0))))))</f>
        <v>3</v>
      </c>
    </row>
    <row r="7869" spans="2:21" ht="13.95" customHeight="1" x14ac:dyDescent="0.25">
      <c r="B7869" s="784">
        <f t="shared" si="368"/>
        <v>45710</v>
      </c>
      <c r="C7869" s="785">
        <v>17</v>
      </c>
      <c r="D7869" s="786">
        <f>IFERROR((INDEX(METADATA!$T$2:$T$20,MATCH(B7869,METADATA!$S$2:$S$20,0))),0)</f>
        <v>0</v>
      </c>
      <c r="E7869" s="785" t="str">
        <f t="shared" si="366"/>
        <v>LO</v>
      </c>
      <c r="F7869" s="786">
        <f>VLOOKUP(C7869,METADATA!$A$5:$H$29,IF(E7869="HI",2,IF(E7869="LO",6,10))+IF(D7869=1,2,IF(D7869=7,1,(IF(WEEKDAY(B7869)=1,2,IF(WEEKDAY(B7869)=7,1,0))))))</f>
        <v>3</v>
      </c>
      <c r="G7869" s="786">
        <f>VLOOKUP(C7869,METADATA!$J$5:$Q$29,IF(E7869="HI",2,IF(E7869="LO",6,10))+IF(D7869=1,2,IF(D7869=7,1,(IF(WEEKDAY(B7869)=1,2,IF(WEEKDAY(B7869)=7,1,0))))))</f>
        <v>3</v>
      </c>
      <c r="H7869" s="787">
        <v>12241</v>
      </c>
      <c r="I7869" s="788">
        <v>4062.0800476074219</v>
      </c>
      <c r="K7869" s="795">
        <v>0</v>
      </c>
      <c r="M7869" s="798">
        <f t="shared" si="367"/>
        <v>12897.386375276594</v>
      </c>
      <c r="N7869" s="303"/>
      <c r="S7869" s="786">
        <v>0</v>
      </c>
      <c r="T7869" s="781">
        <f>VLOOKUP(C7869,METADATA!$J$5:$Q$29,IF(E7869="HI",2,IF(E7869="LO",6,10))+IF(S7869=1,2,IF(D7869=7,1,(IF(WEEKDAY(B7869)=1,2,IF(WEEKDAY(B7869)=7,1,0))))))</f>
        <v>3</v>
      </c>
      <c r="U7869" s="781">
        <f>VLOOKUP(C7869,METADATA!$A$5:$H$29,IF(E7869="HI",2,IF(E7869="LO",6,10))+IF(S7869=1,2,IF(D7869=7,1,(IF(WEEKDAY(B7869)=1,2,IF(WEEKDAY(B7869)=7,1,0))))))</f>
        <v>3</v>
      </c>
    </row>
    <row r="7870" spans="2:21" ht="13.95" customHeight="1" x14ac:dyDescent="0.25">
      <c r="B7870" s="784">
        <f t="shared" si="368"/>
        <v>45710</v>
      </c>
      <c r="C7870" s="785">
        <v>18</v>
      </c>
      <c r="D7870" s="786">
        <f>IFERROR((INDEX(METADATA!$T$2:$T$20,MATCH(B7870,METADATA!$S$2:$S$20,0))),0)</f>
        <v>0</v>
      </c>
      <c r="E7870" s="785" t="str">
        <f t="shared" si="366"/>
        <v>LO</v>
      </c>
      <c r="F7870" s="786">
        <f>VLOOKUP(C7870,METADATA!$A$5:$H$29,IF(E7870="HI",2,IF(E7870="LO",6,10))+IF(D7870=1,2,IF(D7870=7,1,(IF(WEEKDAY(B7870)=1,2,IF(WEEKDAY(B7870)=7,1,0))))))</f>
        <v>2</v>
      </c>
      <c r="G7870" s="786">
        <f>VLOOKUP(C7870,METADATA!$J$5:$Q$29,IF(E7870="HI",2,IF(E7870="LO",6,10))+IF(D7870=1,2,IF(D7870=7,1,(IF(WEEKDAY(B7870)=1,2,IF(WEEKDAY(B7870)=7,1,0))))))</f>
        <v>2</v>
      </c>
      <c r="H7870" s="787">
        <v>13465.5</v>
      </c>
      <c r="I7870" s="788">
        <v>6177.9749145507813</v>
      </c>
      <c r="K7870" s="795">
        <v>0</v>
      </c>
      <c r="M7870" s="798">
        <f t="shared" si="367"/>
        <v>14815.095824692418</v>
      </c>
      <c r="N7870" s="303"/>
      <c r="S7870" s="786">
        <v>0</v>
      </c>
      <c r="T7870" s="781">
        <f>VLOOKUP(C7870,METADATA!$J$5:$Q$29,IF(E7870="HI",2,IF(E7870="LO",6,10))+IF(S7870=1,2,IF(D7870=7,1,(IF(WEEKDAY(B7870)=1,2,IF(WEEKDAY(B7870)=7,1,0))))))</f>
        <v>2</v>
      </c>
      <c r="U7870" s="781">
        <f>VLOOKUP(C7870,METADATA!$A$5:$H$29,IF(E7870="HI",2,IF(E7870="LO",6,10))+IF(S7870=1,2,IF(D7870=7,1,(IF(WEEKDAY(B7870)=1,2,IF(WEEKDAY(B7870)=7,1,0))))))</f>
        <v>2</v>
      </c>
    </row>
    <row r="7871" spans="2:21" ht="13.95" customHeight="1" x14ac:dyDescent="0.25">
      <c r="B7871" s="784">
        <f t="shared" si="368"/>
        <v>45710</v>
      </c>
      <c r="C7871" s="785">
        <v>19</v>
      </c>
      <c r="D7871" s="786">
        <f>IFERROR((INDEX(METADATA!$T$2:$T$20,MATCH(B7871,METADATA!$S$2:$S$20,0))),0)</f>
        <v>0</v>
      </c>
      <c r="E7871" s="785" t="str">
        <f t="shared" si="366"/>
        <v>LO</v>
      </c>
      <c r="F7871" s="786">
        <f>VLOOKUP(C7871,METADATA!$A$5:$H$29,IF(E7871="HI",2,IF(E7871="LO",6,10))+IF(D7871=1,2,IF(D7871=7,1,(IF(WEEKDAY(B7871)=1,2,IF(WEEKDAY(B7871)=7,1,0))))))</f>
        <v>2</v>
      </c>
      <c r="G7871" s="786">
        <f>VLOOKUP(C7871,METADATA!$J$5:$Q$29,IF(E7871="HI",2,IF(E7871="LO",6,10))+IF(D7871=1,2,IF(D7871=7,1,(IF(WEEKDAY(B7871)=1,2,IF(WEEKDAY(B7871)=7,1,0))))))</f>
        <v>2</v>
      </c>
      <c r="H7871" s="787">
        <v>12034</v>
      </c>
      <c r="I7871" s="788">
        <v>9003.0250244140625</v>
      </c>
      <c r="K7871" s="795">
        <v>0</v>
      </c>
      <c r="M7871" s="798">
        <f t="shared" si="367"/>
        <v>15029.025769830385</v>
      </c>
      <c r="N7871" s="303"/>
      <c r="S7871" s="786">
        <v>0</v>
      </c>
      <c r="T7871" s="781">
        <f>VLOOKUP(C7871,METADATA!$J$5:$Q$29,IF(E7871="HI",2,IF(E7871="LO",6,10))+IF(S7871=1,2,IF(D7871=7,1,(IF(WEEKDAY(B7871)=1,2,IF(WEEKDAY(B7871)=7,1,0))))))</f>
        <v>2</v>
      </c>
      <c r="U7871" s="781">
        <f>VLOOKUP(C7871,METADATA!$A$5:$H$29,IF(E7871="HI",2,IF(E7871="LO",6,10))+IF(S7871=1,2,IF(D7871=7,1,(IF(WEEKDAY(B7871)=1,2,IF(WEEKDAY(B7871)=7,1,0))))))</f>
        <v>2</v>
      </c>
    </row>
    <row r="7872" spans="2:21" ht="13.95" customHeight="1" x14ac:dyDescent="0.25">
      <c r="B7872" s="784">
        <f t="shared" si="368"/>
        <v>45710</v>
      </c>
      <c r="C7872" s="785">
        <v>20</v>
      </c>
      <c r="D7872" s="786">
        <f>IFERROR((INDEX(METADATA!$T$2:$T$20,MATCH(B7872,METADATA!$S$2:$S$20,0))),0)</f>
        <v>0</v>
      </c>
      <c r="E7872" s="785" t="str">
        <f t="shared" si="366"/>
        <v>LO</v>
      </c>
      <c r="F7872" s="786">
        <f>VLOOKUP(C7872,METADATA!$A$5:$H$29,IF(E7872="HI",2,IF(E7872="LO",6,10))+IF(D7872=1,2,IF(D7872=7,1,(IF(WEEKDAY(B7872)=1,2,IF(WEEKDAY(B7872)=7,1,0))))))</f>
        <v>3</v>
      </c>
      <c r="G7872" s="786">
        <f>VLOOKUP(C7872,METADATA!$J$5:$Q$29,IF(E7872="HI",2,IF(E7872="LO",6,10))+IF(D7872=1,2,IF(D7872=7,1,(IF(WEEKDAY(B7872)=1,2,IF(WEEKDAY(B7872)=7,1,0))))))</f>
        <v>3</v>
      </c>
      <c r="H7872" s="787">
        <v>10770.75</v>
      </c>
      <c r="I7872" s="788">
        <v>9298.7999267578125</v>
      </c>
      <c r="K7872" s="795">
        <v>0</v>
      </c>
      <c r="M7872" s="798">
        <f t="shared" si="367"/>
        <v>14229.432021003899</v>
      </c>
      <c r="N7872" s="303"/>
      <c r="S7872" s="786">
        <v>0</v>
      </c>
      <c r="T7872" s="781">
        <f>VLOOKUP(C7872,METADATA!$J$5:$Q$29,IF(E7872="HI",2,IF(E7872="LO",6,10))+IF(S7872=1,2,IF(D7872=7,1,(IF(WEEKDAY(B7872)=1,2,IF(WEEKDAY(B7872)=7,1,0))))))</f>
        <v>3</v>
      </c>
      <c r="U7872" s="781">
        <f>VLOOKUP(C7872,METADATA!$A$5:$H$29,IF(E7872="HI",2,IF(E7872="LO",6,10))+IF(S7872=1,2,IF(D7872=7,1,(IF(WEEKDAY(B7872)=1,2,IF(WEEKDAY(B7872)=7,1,0))))))</f>
        <v>3</v>
      </c>
    </row>
    <row r="7873" spans="2:21" ht="13.95" customHeight="1" x14ac:dyDescent="0.25">
      <c r="B7873" s="784">
        <f t="shared" si="368"/>
        <v>45710</v>
      </c>
      <c r="C7873" s="785">
        <v>21</v>
      </c>
      <c r="D7873" s="786">
        <f>IFERROR((INDEX(METADATA!$T$2:$T$20,MATCH(B7873,METADATA!$S$2:$S$20,0))),0)</f>
        <v>0</v>
      </c>
      <c r="E7873" s="785" t="str">
        <f t="shared" si="366"/>
        <v>LO</v>
      </c>
      <c r="F7873" s="786">
        <f>VLOOKUP(C7873,METADATA!$A$5:$H$29,IF(E7873="HI",2,IF(E7873="LO",6,10))+IF(D7873=1,2,IF(D7873=7,1,(IF(WEEKDAY(B7873)=1,2,IF(WEEKDAY(B7873)=7,1,0))))))</f>
        <v>3</v>
      </c>
      <c r="G7873" s="786">
        <f>VLOOKUP(C7873,METADATA!$J$5:$Q$29,IF(E7873="HI",2,IF(E7873="LO",6,10))+IF(D7873=1,2,IF(D7873=7,1,(IF(WEEKDAY(B7873)=1,2,IF(WEEKDAY(B7873)=7,1,0))))))</f>
        <v>3</v>
      </c>
      <c r="H7873" s="787">
        <v>9909.25</v>
      </c>
      <c r="I7873" s="788">
        <v>9338.0499877929688</v>
      </c>
      <c r="K7873" s="795">
        <v>0</v>
      </c>
      <c r="M7873" s="798">
        <f t="shared" si="367"/>
        <v>13615.888261036085</v>
      </c>
      <c r="N7873" s="303"/>
      <c r="S7873" s="786">
        <v>0</v>
      </c>
      <c r="T7873" s="781">
        <f>VLOOKUP(C7873,METADATA!$J$5:$Q$29,IF(E7873="HI",2,IF(E7873="LO",6,10))+IF(S7873=1,2,IF(D7873=7,1,(IF(WEEKDAY(B7873)=1,2,IF(WEEKDAY(B7873)=7,1,0))))))</f>
        <v>3</v>
      </c>
      <c r="U7873" s="781">
        <f>VLOOKUP(C7873,METADATA!$A$5:$H$29,IF(E7873="HI",2,IF(E7873="LO",6,10))+IF(S7873=1,2,IF(D7873=7,1,(IF(WEEKDAY(B7873)=1,2,IF(WEEKDAY(B7873)=7,1,0))))))</f>
        <v>3</v>
      </c>
    </row>
    <row r="7874" spans="2:21" ht="13.95" customHeight="1" x14ac:dyDescent="0.25">
      <c r="B7874" s="784">
        <f t="shared" si="368"/>
        <v>45710</v>
      </c>
      <c r="C7874" s="785">
        <v>22</v>
      </c>
      <c r="D7874" s="786">
        <f>IFERROR((INDEX(METADATA!$T$2:$T$20,MATCH(B7874,METADATA!$S$2:$S$20,0))),0)</f>
        <v>0</v>
      </c>
      <c r="E7874" s="785" t="str">
        <f t="shared" si="366"/>
        <v>LO</v>
      </c>
      <c r="F7874" s="786">
        <f>VLOOKUP(C7874,METADATA!$A$5:$H$29,IF(E7874="HI",2,IF(E7874="LO",6,10))+IF(D7874=1,2,IF(D7874=7,1,(IF(WEEKDAY(B7874)=1,2,IF(WEEKDAY(B7874)=7,1,0))))))</f>
        <v>3</v>
      </c>
      <c r="G7874" s="786">
        <f>VLOOKUP(C7874,METADATA!$J$5:$Q$29,IF(E7874="HI",2,IF(E7874="LO",6,10))+IF(D7874=1,2,IF(D7874=7,1,(IF(WEEKDAY(B7874)=1,2,IF(WEEKDAY(B7874)=7,1,0))))))</f>
        <v>3</v>
      </c>
      <c r="H7874" s="787">
        <v>8928</v>
      </c>
      <c r="I7874" s="788">
        <v>8490.2073669433594</v>
      </c>
      <c r="K7874" s="795">
        <v>0</v>
      </c>
      <c r="M7874" s="798">
        <f t="shared" si="367"/>
        <v>12320.422279033268</v>
      </c>
      <c r="N7874" s="303"/>
      <c r="S7874" s="786">
        <v>0</v>
      </c>
      <c r="T7874" s="781">
        <f>VLOOKUP(C7874,METADATA!$J$5:$Q$29,IF(E7874="HI",2,IF(E7874="LO",6,10))+IF(S7874=1,2,IF(D7874=7,1,(IF(WEEKDAY(B7874)=1,2,IF(WEEKDAY(B7874)=7,1,0))))))</f>
        <v>3</v>
      </c>
      <c r="U7874" s="781">
        <f>VLOOKUP(C7874,METADATA!$A$5:$H$29,IF(E7874="HI",2,IF(E7874="LO",6,10))+IF(S7874=1,2,IF(D7874=7,1,(IF(WEEKDAY(B7874)=1,2,IF(WEEKDAY(B7874)=7,1,0))))))</f>
        <v>3</v>
      </c>
    </row>
    <row r="7875" spans="2:21" ht="13.95" customHeight="1" x14ac:dyDescent="0.25">
      <c r="B7875" s="784">
        <f t="shared" si="368"/>
        <v>45710</v>
      </c>
      <c r="C7875" s="785">
        <v>23</v>
      </c>
      <c r="D7875" s="786">
        <f>IFERROR((INDEX(METADATA!$T$2:$T$20,MATCH(B7875,METADATA!$S$2:$S$20,0))),0)</f>
        <v>0</v>
      </c>
      <c r="E7875" s="785" t="str">
        <f t="shared" si="366"/>
        <v>LO</v>
      </c>
      <c r="F7875" s="786">
        <f>VLOOKUP(C7875,METADATA!$A$5:$H$29,IF(E7875="HI",2,IF(E7875="LO",6,10))+IF(D7875=1,2,IF(D7875=7,1,(IF(WEEKDAY(B7875)=1,2,IF(WEEKDAY(B7875)=7,1,0))))))</f>
        <v>3</v>
      </c>
      <c r="G7875" s="786">
        <f>VLOOKUP(C7875,METADATA!$J$5:$Q$29,IF(E7875="HI",2,IF(E7875="LO",6,10))+IF(D7875=1,2,IF(D7875=7,1,(IF(WEEKDAY(B7875)=1,2,IF(WEEKDAY(B7875)=7,1,0))))))</f>
        <v>3</v>
      </c>
      <c r="H7875" s="787">
        <v>8225.5</v>
      </c>
      <c r="I7875" s="788">
        <v>8678.0999450683594</v>
      </c>
      <c r="K7875" s="795">
        <v>0</v>
      </c>
      <c r="M7875" s="798">
        <f t="shared" si="367"/>
        <v>11956.933925827117</v>
      </c>
      <c r="N7875" s="303"/>
      <c r="S7875" s="786">
        <v>0</v>
      </c>
      <c r="T7875" s="781">
        <f>VLOOKUP(C7875,METADATA!$J$5:$Q$29,IF(E7875="HI",2,IF(E7875="LO",6,10))+IF(S7875=1,2,IF(D7875=7,1,(IF(WEEKDAY(B7875)=1,2,IF(WEEKDAY(B7875)=7,1,0))))))</f>
        <v>3</v>
      </c>
      <c r="U7875" s="781">
        <f>VLOOKUP(C7875,METADATA!$A$5:$H$29,IF(E7875="HI",2,IF(E7875="LO",6,10))+IF(S7875=1,2,IF(D7875=7,1,(IF(WEEKDAY(B7875)=1,2,IF(WEEKDAY(B7875)=7,1,0))))))</f>
        <v>3</v>
      </c>
    </row>
    <row r="7876" spans="2:21" ht="13.95" customHeight="1" x14ac:dyDescent="0.25">
      <c r="B7876" s="784">
        <f t="shared" si="368"/>
        <v>45711</v>
      </c>
      <c r="C7876" s="785">
        <v>0</v>
      </c>
      <c r="D7876" s="786">
        <f>IFERROR((INDEX(METADATA!$T$2:$T$20,MATCH(B7876,METADATA!$S$2:$S$20,0))),0)</f>
        <v>0</v>
      </c>
      <c r="E7876" s="785" t="str">
        <f t="shared" ref="E7876:E7939" si="369">IF(B7876="","",IF(AND(MONTH(B7876)&gt;=MONTH($AA$9),MONTH(B7876)&lt;=MONTH($AA$11)),"HI","LO"))</f>
        <v>LO</v>
      </c>
      <c r="F7876" s="786">
        <f>VLOOKUP(C7876,METADATA!$A$5:$H$29,IF(E7876="HI",2,IF(E7876="LO",6,10))+IF(D7876=1,2,IF(D7876=7,1,(IF(WEEKDAY(B7876)=1,2,IF(WEEKDAY(B7876)=7,1,0))))))</f>
        <v>3</v>
      </c>
      <c r="G7876" s="786">
        <f>VLOOKUP(C7876,METADATA!$J$5:$Q$29,IF(E7876="HI",2,IF(E7876="LO",6,10))+IF(D7876=1,2,IF(D7876=7,1,(IF(WEEKDAY(B7876)=1,2,IF(WEEKDAY(B7876)=7,1,0))))))</f>
        <v>3</v>
      </c>
      <c r="H7876" s="787">
        <v>7509</v>
      </c>
      <c r="I7876" s="788">
        <v>9372.1749267578125</v>
      </c>
      <c r="K7876" s="795">
        <v>0</v>
      </c>
      <c r="M7876" s="798">
        <f t="shared" ref="M7876:M7939" si="370">SQRT(H7876^2+I7876^2)</f>
        <v>12009.277407810505</v>
      </c>
      <c r="N7876" s="303"/>
      <c r="S7876" s="786">
        <v>0</v>
      </c>
      <c r="T7876" s="781">
        <f>VLOOKUP(C7876,METADATA!$J$5:$Q$29,IF(E7876="HI",2,IF(E7876="LO",6,10))+IF(S7876=1,2,IF(D7876=7,1,(IF(WEEKDAY(B7876)=1,2,IF(WEEKDAY(B7876)=7,1,0))))))</f>
        <v>3</v>
      </c>
      <c r="U7876" s="781">
        <f>VLOOKUP(C7876,METADATA!$A$5:$H$29,IF(E7876="HI",2,IF(E7876="LO",6,10))+IF(S7876=1,2,IF(D7876=7,1,(IF(WEEKDAY(B7876)=1,2,IF(WEEKDAY(B7876)=7,1,0))))))</f>
        <v>3</v>
      </c>
    </row>
    <row r="7877" spans="2:21" ht="13.95" customHeight="1" x14ac:dyDescent="0.25">
      <c r="B7877" s="784">
        <f t="shared" si="368"/>
        <v>45711</v>
      </c>
      <c r="C7877" s="785">
        <v>1</v>
      </c>
      <c r="D7877" s="786">
        <f>IFERROR((INDEX(METADATA!$T$2:$T$20,MATCH(B7877,METADATA!$S$2:$S$20,0))),0)</f>
        <v>0</v>
      </c>
      <c r="E7877" s="785" t="str">
        <f t="shared" si="369"/>
        <v>LO</v>
      </c>
      <c r="F7877" s="786">
        <f>VLOOKUP(C7877,METADATA!$A$5:$H$29,IF(E7877="HI",2,IF(E7877="LO",6,10))+IF(D7877=1,2,IF(D7877=7,1,(IF(WEEKDAY(B7877)=1,2,IF(WEEKDAY(B7877)=7,1,0))))))</f>
        <v>3</v>
      </c>
      <c r="G7877" s="786">
        <f>VLOOKUP(C7877,METADATA!$J$5:$Q$29,IF(E7877="HI",2,IF(E7877="LO",6,10))+IF(D7877=1,2,IF(D7877=7,1,(IF(WEEKDAY(B7877)=1,2,IF(WEEKDAY(B7877)=7,1,0))))))</f>
        <v>3</v>
      </c>
      <c r="H7877" s="787">
        <v>7167</v>
      </c>
      <c r="I7877" s="788">
        <v>9373.0148315429688</v>
      </c>
      <c r="K7877" s="795">
        <v>0</v>
      </c>
      <c r="M7877" s="798">
        <f t="shared" si="370"/>
        <v>11799.122680620134</v>
      </c>
      <c r="N7877" s="303"/>
      <c r="S7877" s="786">
        <v>0</v>
      </c>
      <c r="T7877" s="781">
        <f>VLOOKUP(C7877,METADATA!$J$5:$Q$29,IF(E7877="HI",2,IF(E7877="LO",6,10))+IF(S7877=1,2,IF(D7877=7,1,(IF(WEEKDAY(B7877)=1,2,IF(WEEKDAY(B7877)=7,1,0))))))</f>
        <v>3</v>
      </c>
      <c r="U7877" s="781">
        <f>VLOOKUP(C7877,METADATA!$A$5:$H$29,IF(E7877="HI",2,IF(E7877="LO",6,10))+IF(S7877=1,2,IF(D7877=7,1,(IF(WEEKDAY(B7877)=1,2,IF(WEEKDAY(B7877)=7,1,0))))))</f>
        <v>3</v>
      </c>
    </row>
    <row r="7878" spans="2:21" ht="13.95" customHeight="1" x14ac:dyDescent="0.25">
      <c r="B7878" s="784">
        <f t="shared" si="368"/>
        <v>45711</v>
      </c>
      <c r="C7878" s="785">
        <v>2</v>
      </c>
      <c r="D7878" s="786">
        <f>IFERROR((INDEX(METADATA!$T$2:$T$20,MATCH(B7878,METADATA!$S$2:$S$20,0))),0)</f>
        <v>0</v>
      </c>
      <c r="E7878" s="785" t="str">
        <f t="shared" si="369"/>
        <v>LO</v>
      </c>
      <c r="F7878" s="786">
        <f>VLOOKUP(C7878,METADATA!$A$5:$H$29,IF(E7878="HI",2,IF(E7878="LO",6,10))+IF(D7878=1,2,IF(D7878=7,1,(IF(WEEKDAY(B7878)=1,2,IF(WEEKDAY(B7878)=7,1,0))))))</f>
        <v>3</v>
      </c>
      <c r="G7878" s="786">
        <f>VLOOKUP(C7878,METADATA!$J$5:$Q$29,IF(E7878="HI",2,IF(E7878="LO",6,10))+IF(D7878=1,2,IF(D7878=7,1,(IF(WEEKDAY(B7878)=1,2,IF(WEEKDAY(B7878)=7,1,0))))))</f>
        <v>3</v>
      </c>
      <c r="H7878" s="787">
        <v>7043.75</v>
      </c>
      <c r="I7878" s="788">
        <v>9466.6998901367188</v>
      </c>
      <c r="K7878" s="795">
        <v>0</v>
      </c>
      <c r="M7878" s="798">
        <f t="shared" si="370"/>
        <v>11799.695795757387</v>
      </c>
      <c r="N7878" s="303"/>
      <c r="S7878" s="786">
        <v>0</v>
      </c>
      <c r="T7878" s="781">
        <f>VLOOKUP(C7878,METADATA!$J$5:$Q$29,IF(E7878="HI",2,IF(E7878="LO",6,10))+IF(S7878=1,2,IF(D7878=7,1,(IF(WEEKDAY(B7878)=1,2,IF(WEEKDAY(B7878)=7,1,0))))))</f>
        <v>3</v>
      </c>
      <c r="U7878" s="781">
        <f>VLOOKUP(C7878,METADATA!$A$5:$H$29,IF(E7878="HI",2,IF(E7878="LO",6,10))+IF(S7878=1,2,IF(D7878=7,1,(IF(WEEKDAY(B7878)=1,2,IF(WEEKDAY(B7878)=7,1,0))))))</f>
        <v>3</v>
      </c>
    </row>
    <row r="7879" spans="2:21" ht="13.95" customHeight="1" x14ac:dyDescent="0.25">
      <c r="B7879" s="784">
        <f t="shared" si="368"/>
        <v>45711</v>
      </c>
      <c r="C7879" s="785">
        <v>3</v>
      </c>
      <c r="D7879" s="786">
        <f>IFERROR((INDEX(METADATA!$T$2:$T$20,MATCH(B7879,METADATA!$S$2:$S$20,0))),0)</f>
        <v>0</v>
      </c>
      <c r="E7879" s="785" t="str">
        <f t="shared" si="369"/>
        <v>LO</v>
      </c>
      <c r="F7879" s="786">
        <f>VLOOKUP(C7879,METADATA!$A$5:$H$29,IF(E7879="HI",2,IF(E7879="LO",6,10))+IF(D7879=1,2,IF(D7879=7,1,(IF(WEEKDAY(B7879)=1,2,IF(WEEKDAY(B7879)=7,1,0))))))</f>
        <v>3</v>
      </c>
      <c r="G7879" s="786">
        <f>VLOOKUP(C7879,METADATA!$J$5:$Q$29,IF(E7879="HI",2,IF(E7879="LO",6,10))+IF(D7879=1,2,IF(D7879=7,1,(IF(WEEKDAY(B7879)=1,2,IF(WEEKDAY(B7879)=7,1,0))))))</f>
        <v>3</v>
      </c>
      <c r="H7879" s="787">
        <v>7181.25</v>
      </c>
      <c r="I7879" s="788">
        <v>9461.0750732421875</v>
      </c>
      <c r="K7879" s="795">
        <v>0</v>
      </c>
      <c r="M7879" s="798">
        <f t="shared" si="370"/>
        <v>11877.806746366294</v>
      </c>
      <c r="N7879" s="303"/>
      <c r="S7879" s="786">
        <v>0</v>
      </c>
      <c r="T7879" s="781">
        <f>VLOOKUP(C7879,METADATA!$J$5:$Q$29,IF(E7879="HI",2,IF(E7879="LO",6,10))+IF(S7879=1,2,IF(D7879=7,1,(IF(WEEKDAY(B7879)=1,2,IF(WEEKDAY(B7879)=7,1,0))))))</f>
        <v>3</v>
      </c>
      <c r="U7879" s="781">
        <f>VLOOKUP(C7879,METADATA!$A$5:$H$29,IF(E7879="HI",2,IF(E7879="LO",6,10))+IF(S7879=1,2,IF(D7879=7,1,(IF(WEEKDAY(B7879)=1,2,IF(WEEKDAY(B7879)=7,1,0))))))</f>
        <v>3</v>
      </c>
    </row>
    <row r="7880" spans="2:21" ht="13.95" customHeight="1" x14ac:dyDescent="0.25">
      <c r="B7880" s="784">
        <f t="shared" si="368"/>
        <v>45711</v>
      </c>
      <c r="C7880" s="785">
        <v>4</v>
      </c>
      <c r="D7880" s="786">
        <f>IFERROR((INDEX(METADATA!$T$2:$T$20,MATCH(B7880,METADATA!$S$2:$S$20,0))),0)</f>
        <v>0</v>
      </c>
      <c r="E7880" s="785" t="str">
        <f t="shared" si="369"/>
        <v>LO</v>
      </c>
      <c r="F7880" s="786">
        <f>VLOOKUP(C7880,METADATA!$A$5:$H$29,IF(E7880="HI",2,IF(E7880="LO",6,10))+IF(D7880=1,2,IF(D7880=7,1,(IF(WEEKDAY(B7880)=1,2,IF(WEEKDAY(B7880)=7,1,0))))))</f>
        <v>3</v>
      </c>
      <c r="G7880" s="786">
        <f>VLOOKUP(C7880,METADATA!$J$5:$Q$29,IF(E7880="HI",2,IF(E7880="LO",6,10))+IF(D7880=1,2,IF(D7880=7,1,(IF(WEEKDAY(B7880)=1,2,IF(WEEKDAY(B7880)=7,1,0))))))</f>
        <v>3</v>
      </c>
      <c r="H7880" s="787">
        <v>7281.75</v>
      </c>
      <c r="I7880" s="788">
        <v>9422.3501586914063</v>
      </c>
      <c r="K7880" s="795">
        <v>870.51250000000005</v>
      </c>
      <c r="M7880" s="798">
        <f t="shared" si="370"/>
        <v>11908.172218081663</v>
      </c>
      <c r="N7880" s="303"/>
      <c r="S7880" s="786">
        <v>0</v>
      </c>
      <c r="T7880" s="781">
        <f>VLOOKUP(C7880,METADATA!$J$5:$Q$29,IF(E7880="HI",2,IF(E7880="LO",6,10))+IF(S7880=1,2,IF(D7880=7,1,(IF(WEEKDAY(B7880)=1,2,IF(WEEKDAY(B7880)=7,1,0))))))</f>
        <v>3</v>
      </c>
      <c r="U7880" s="781">
        <f>VLOOKUP(C7880,METADATA!$A$5:$H$29,IF(E7880="HI",2,IF(E7880="LO",6,10))+IF(S7880=1,2,IF(D7880=7,1,(IF(WEEKDAY(B7880)=1,2,IF(WEEKDAY(B7880)=7,1,0))))))</f>
        <v>3</v>
      </c>
    </row>
    <row r="7881" spans="2:21" ht="13.95" customHeight="1" x14ac:dyDescent="0.25">
      <c r="B7881" s="784">
        <f t="shared" si="368"/>
        <v>45711</v>
      </c>
      <c r="C7881" s="785">
        <v>5</v>
      </c>
      <c r="D7881" s="786">
        <f>IFERROR((INDEX(METADATA!$T$2:$T$20,MATCH(B7881,METADATA!$S$2:$S$20,0))),0)</f>
        <v>0</v>
      </c>
      <c r="E7881" s="785" t="str">
        <f t="shared" si="369"/>
        <v>LO</v>
      </c>
      <c r="F7881" s="786">
        <f>VLOOKUP(C7881,METADATA!$A$5:$H$29,IF(E7881="HI",2,IF(E7881="LO",6,10))+IF(D7881=1,2,IF(D7881=7,1,(IF(WEEKDAY(B7881)=1,2,IF(WEEKDAY(B7881)=7,1,0))))))</f>
        <v>3</v>
      </c>
      <c r="G7881" s="786">
        <f>VLOOKUP(C7881,METADATA!$J$5:$Q$29,IF(E7881="HI",2,IF(E7881="LO",6,10))+IF(D7881=1,2,IF(D7881=7,1,(IF(WEEKDAY(B7881)=1,2,IF(WEEKDAY(B7881)=7,1,0))))))</f>
        <v>3</v>
      </c>
      <c r="H7881" s="787">
        <v>7374.25</v>
      </c>
      <c r="I7881" s="788">
        <v>9317.0999755859375</v>
      </c>
      <c r="K7881" s="795">
        <v>865.8125</v>
      </c>
      <c r="M7881" s="798">
        <f t="shared" si="370"/>
        <v>11882.252102087527</v>
      </c>
      <c r="N7881" s="303"/>
      <c r="S7881" s="786">
        <v>0</v>
      </c>
      <c r="T7881" s="781">
        <f>VLOOKUP(C7881,METADATA!$J$5:$Q$29,IF(E7881="HI",2,IF(E7881="LO",6,10))+IF(S7881=1,2,IF(D7881=7,1,(IF(WEEKDAY(B7881)=1,2,IF(WEEKDAY(B7881)=7,1,0))))))</f>
        <v>3</v>
      </c>
      <c r="U7881" s="781">
        <f>VLOOKUP(C7881,METADATA!$A$5:$H$29,IF(E7881="HI",2,IF(E7881="LO",6,10))+IF(S7881=1,2,IF(D7881=7,1,(IF(WEEKDAY(B7881)=1,2,IF(WEEKDAY(B7881)=7,1,0))))))</f>
        <v>3</v>
      </c>
    </row>
    <row r="7882" spans="2:21" ht="13.95" customHeight="1" x14ac:dyDescent="0.25">
      <c r="B7882" s="784">
        <f t="shared" si="368"/>
        <v>45711</v>
      </c>
      <c r="C7882" s="785">
        <v>6</v>
      </c>
      <c r="D7882" s="786">
        <f>IFERROR((INDEX(METADATA!$T$2:$T$20,MATCH(B7882,METADATA!$S$2:$S$20,0))),0)</f>
        <v>0</v>
      </c>
      <c r="E7882" s="785" t="str">
        <f t="shared" si="369"/>
        <v>LO</v>
      </c>
      <c r="F7882" s="786">
        <f>VLOOKUP(C7882,METADATA!$A$5:$H$29,IF(E7882="HI",2,IF(E7882="LO",6,10))+IF(D7882=1,2,IF(D7882=7,1,(IF(WEEKDAY(B7882)=1,2,IF(WEEKDAY(B7882)=7,1,0))))))</f>
        <v>3</v>
      </c>
      <c r="G7882" s="786">
        <f>VLOOKUP(C7882,METADATA!$J$5:$Q$29,IF(E7882="HI",2,IF(E7882="LO",6,10))+IF(D7882=1,2,IF(D7882=7,1,(IF(WEEKDAY(B7882)=1,2,IF(WEEKDAY(B7882)=7,1,0))))))</f>
        <v>3</v>
      </c>
      <c r="H7882" s="787">
        <v>7820.5</v>
      </c>
      <c r="I7882" s="788">
        <v>8883.8049926757813</v>
      </c>
      <c r="K7882" s="795">
        <v>834.63750000000005</v>
      </c>
      <c r="M7882" s="798">
        <f t="shared" si="370"/>
        <v>11835.633121970752</v>
      </c>
      <c r="N7882" s="303"/>
      <c r="S7882" s="786">
        <v>0</v>
      </c>
      <c r="T7882" s="781">
        <f>VLOOKUP(C7882,METADATA!$J$5:$Q$29,IF(E7882="HI",2,IF(E7882="LO",6,10))+IF(S7882=1,2,IF(D7882=7,1,(IF(WEEKDAY(B7882)=1,2,IF(WEEKDAY(B7882)=7,1,0))))))</f>
        <v>3</v>
      </c>
      <c r="U7882" s="781">
        <f>VLOOKUP(C7882,METADATA!$A$5:$H$29,IF(E7882="HI",2,IF(E7882="LO",6,10))+IF(S7882=1,2,IF(D7882=7,1,(IF(WEEKDAY(B7882)=1,2,IF(WEEKDAY(B7882)=7,1,0))))))</f>
        <v>3</v>
      </c>
    </row>
    <row r="7883" spans="2:21" ht="13.95" customHeight="1" x14ac:dyDescent="0.25">
      <c r="B7883" s="784">
        <f t="shared" si="368"/>
        <v>45711</v>
      </c>
      <c r="C7883" s="785">
        <v>7</v>
      </c>
      <c r="D7883" s="786">
        <f>IFERROR((INDEX(METADATA!$T$2:$T$20,MATCH(B7883,METADATA!$S$2:$S$20,0))),0)</f>
        <v>0</v>
      </c>
      <c r="E7883" s="785" t="str">
        <f t="shared" si="369"/>
        <v>LO</v>
      </c>
      <c r="F7883" s="786">
        <f>VLOOKUP(C7883,METADATA!$A$5:$H$29,IF(E7883="HI",2,IF(E7883="LO",6,10))+IF(D7883=1,2,IF(D7883=7,1,(IF(WEEKDAY(B7883)=1,2,IF(WEEKDAY(B7883)=7,1,0))))))</f>
        <v>3</v>
      </c>
      <c r="G7883" s="786">
        <f>VLOOKUP(C7883,METADATA!$J$5:$Q$29,IF(E7883="HI",2,IF(E7883="LO",6,10))+IF(D7883=1,2,IF(D7883=7,1,(IF(WEEKDAY(B7883)=1,2,IF(WEEKDAY(B7883)=7,1,0))))))</f>
        <v>3</v>
      </c>
      <c r="H7883" s="787">
        <v>8237.75</v>
      </c>
      <c r="I7883" s="788">
        <v>8267.2151184082031</v>
      </c>
      <c r="K7883" s="795">
        <v>847.33749999999998</v>
      </c>
      <c r="M7883" s="798">
        <f t="shared" si="370"/>
        <v>11670.791356053673</v>
      </c>
      <c r="N7883" s="303"/>
      <c r="S7883" s="786">
        <v>0</v>
      </c>
      <c r="T7883" s="781">
        <f>VLOOKUP(C7883,METADATA!$J$5:$Q$29,IF(E7883="HI",2,IF(E7883="LO",6,10))+IF(S7883=1,2,IF(D7883=7,1,(IF(WEEKDAY(B7883)=1,2,IF(WEEKDAY(B7883)=7,1,0))))))</f>
        <v>3</v>
      </c>
      <c r="U7883" s="781">
        <f>VLOOKUP(C7883,METADATA!$A$5:$H$29,IF(E7883="HI",2,IF(E7883="LO",6,10))+IF(S7883=1,2,IF(D7883=7,1,(IF(WEEKDAY(B7883)=1,2,IF(WEEKDAY(B7883)=7,1,0))))))</f>
        <v>3</v>
      </c>
    </row>
    <row r="7884" spans="2:21" ht="13.95" customHeight="1" x14ac:dyDescent="0.25">
      <c r="B7884" s="784">
        <f t="shared" si="368"/>
        <v>45711</v>
      </c>
      <c r="C7884" s="785">
        <v>8</v>
      </c>
      <c r="D7884" s="786">
        <f>IFERROR((INDEX(METADATA!$T$2:$T$20,MATCH(B7884,METADATA!$S$2:$S$20,0))),0)</f>
        <v>0</v>
      </c>
      <c r="E7884" s="785" t="str">
        <f t="shared" si="369"/>
        <v>LO</v>
      </c>
      <c r="F7884" s="786">
        <f>VLOOKUP(C7884,METADATA!$A$5:$H$29,IF(E7884="HI",2,IF(E7884="LO",6,10))+IF(D7884=1,2,IF(D7884=7,1,(IF(WEEKDAY(B7884)=1,2,IF(WEEKDAY(B7884)=7,1,0))))))</f>
        <v>3</v>
      </c>
      <c r="G7884" s="786">
        <f>VLOOKUP(C7884,METADATA!$J$5:$Q$29,IF(E7884="HI",2,IF(E7884="LO",6,10))+IF(D7884=1,2,IF(D7884=7,1,(IF(WEEKDAY(B7884)=1,2,IF(WEEKDAY(B7884)=7,1,0))))))</f>
        <v>3</v>
      </c>
      <c r="H7884" s="787">
        <v>9325</v>
      </c>
      <c r="I7884" s="788">
        <v>8745.2373657226563</v>
      </c>
      <c r="K7884" s="795">
        <v>851.61249999999995</v>
      </c>
      <c r="M7884" s="798">
        <f t="shared" si="370"/>
        <v>12784.162138475549</v>
      </c>
      <c r="N7884" s="303"/>
      <c r="S7884" s="786">
        <v>0</v>
      </c>
      <c r="T7884" s="781">
        <f>VLOOKUP(C7884,METADATA!$J$5:$Q$29,IF(E7884="HI",2,IF(E7884="LO",6,10))+IF(S7884=1,2,IF(D7884=7,1,(IF(WEEKDAY(B7884)=1,2,IF(WEEKDAY(B7884)=7,1,0))))))</f>
        <v>3</v>
      </c>
      <c r="U7884" s="781">
        <f>VLOOKUP(C7884,METADATA!$A$5:$H$29,IF(E7884="HI",2,IF(E7884="LO",6,10))+IF(S7884=1,2,IF(D7884=7,1,(IF(WEEKDAY(B7884)=1,2,IF(WEEKDAY(B7884)=7,1,0))))))</f>
        <v>3</v>
      </c>
    </row>
    <row r="7885" spans="2:21" ht="13.95" customHeight="1" x14ac:dyDescent="0.25">
      <c r="B7885" s="784">
        <f t="shared" si="368"/>
        <v>45711</v>
      </c>
      <c r="C7885" s="785">
        <v>9</v>
      </c>
      <c r="D7885" s="786">
        <f>IFERROR((INDEX(METADATA!$T$2:$T$20,MATCH(B7885,METADATA!$S$2:$S$20,0))),0)</f>
        <v>0</v>
      </c>
      <c r="E7885" s="785" t="str">
        <f t="shared" si="369"/>
        <v>LO</v>
      </c>
      <c r="F7885" s="786">
        <f>VLOOKUP(C7885,METADATA!$A$5:$H$29,IF(E7885="HI",2,IF(E7885="LO",6,10))+IF(D7885=1,2,IF(D7885=7,1,(IF(WEEKDAY(B7885)=1,2,IF(WEEKDAY(B7885)=7,1,0))))))</f>
        <v>3</v>
      </c>
      <c r="G7885" s="786">
        <f>VLOOKUP(C7885,METADATA!$J$5:$Q$29,IF(E7885="HI",2,IF(E7885="LO",6,10))+IF(D7885=1,2,IF(D7885=7,1,(IF(WEEKDAY(B7885)=1,2,IF(WEEKDAY(B7885)=7,1,0))))))</f>
        <v>3</v>
      </c>
      <c r="H7885" s="787">
        <v>10723.75</v>
      </c>
      <c r="I7885" s="788">
        <v>9188.8500366210938</v>
      </c>
      <c r="K7885" s="795">
        <v>856.5</v>
      </c>
      <c r="M7885" s="798">
        <f t="shared" si="370"/>
        <v>14122.10250132789</v>
      </c>
      <c r="N7885" s="303"/>
      <c r="S7885" s="786">
        <v>0</v>
      </c>
      <c r="T7885" s="781">
        <f>VLOOKUP(C7885,METADATA!$J$5:$Q$29,IF(E7885="HI",2,IF(E7885="LO",6,10))+IF(S7885=1,2,IF(D7885=7,1,(IF(WEEKDAY(B7885)=1,2,IF(WEEKDAY(B7885)=7,1,0))))))</f>
        <v>3</v>
      </c>
      <c r="U7885" s="781">
        <f>VLOOKUP(C7885,METADATA!$A$5:$H$29,IF(E7885="HI",2,IF(E7885="LO",6,10))+IF(S7885=1,2,IF(D7885=7,1,(IF(WEEKDAY(B7885)=1,2,IF(WEEKDAY(B7885)=7,1,0))))))</f>
        <v>3</v>
      </c>
    </row>
    <row r="7886" spans="2:21" ht="13.95" customHeight="1" x14ac:dyDescent="0.25">
      <c r="B7886" s="784">
        <f t="shared" si="368"/>
        <v>45711</v>
      </c>
      <c r="C7886" s="785">
        <v>10</v>
      </c>
      <c r="D7886" s="786">
        <f>IFERROR((INDEX(METADATA!$T$2:$T$20,MATCH(B7886,METADATA!$S$2:$S$20,0))),0)</f>
        <v>0</v>
      </c>
      <c r="E7886" s="785" t="str">
        <f t="shared" si="369"/>
        <v>LO</v>
      </c>
      <c r="F7886" s="786">
        <f>VLOOKUP(C7886,METADATA!$A$5:$H$29,IF(E7886="HI",2,IF(E7886="LO",6,10))+IF(D7886=1,2,IF(D7886=7,1,(IF(WEEKDAY(B7886)=1,2,IF(WEEKDAY(B7886)=7,1,0))))))</f>
        <v>3</v>
      </c>
      <c r="G7886" s="786">
        <f>VLOOKUP(C7886,METADATA!$J$5:$Q$29,IF(E7886="HI",2,IF(E7886="LO",6,10))+IF(D7886=1,2,IF(D7886=7,1,(IF(WEEKDAY(B7886)=1,2,IF(WEEKDAY(B7886)=7,1,0))))))</f>
        <v>3</v>
      </c>
      <c r="H7886" s="787">
        <v>11780</v>
      </c>
      <c r="I7886" s="788">
        <v>9355.1249389648438</v>
      </c>
      <c r="K7886" s="795">
        <v>824.32500000000005</v>
      </c>
      <c r="M7886" s="798">
        <f t="shared" si="370"/>
        <v>15042.8309378136</v>
      </c>
      <c r="N7886" s="303"/>
      <c r="S7886" s="786">
        <v>0</v>
      </c>
      <c r="T7886" s="781">
        <f>VLOOKUP(C7886,METADATA!$J$5:$Q$29,IF(E7886="HI",2,IF(E7886="LO",6,10))+IF(S7886=1,2,IF(D7886=7,1,(IF(WEEKDAY(B7886)=1,2,IF(WEEKDAY(B7886)=7,1,0))))))</f>
        <v>3</v>
      </c>
      <c r="U7886" s="781">
        <f>VLOOKUP(C7886,METADATA!$A$5:$H$29,IF(E7886="HI",2,IF(E7886="LO",6,10))+IF(S7886=1,2,IF(D7886=7,1,(IF(WEEKDAY(B7886)=1,2,IF(WEEKDAY(B7886)=7,1,0))))))</f>
        <v>3</v>
      </c>
    </row>
    <row r="7887" spans="2:21" ht="13.95" customHeight="1" x14ac:dyDescent="0.25">
      <c r="B7887" s="784">
        <f t="shared" si="368"/>
        <v>45711</v>
      </c>
      <c r="C7887" s="785">
        <v>11</v>
      </c>
      <c r="D7887" s="786">
        <f>IFERROR((INDEX(METADATA!$T$2:$T$20,MATCH(B7887,METADATA!$S$2:$S$20,0))),0)</f>
        <v>0</v>
      </c>
      <c r="E7887" s="785" t="str">
        <f t="shared" si="369"/>
        <v>LO</v>
      </c>
      <c r="F7887" s="786">
        <f>VLOOKUP(C7887,METADATA!$A$5:$H$29,IF(E7887="HI",2,IF(E7887="LO",6,10))+IF(D7887=1,2,IF(D7887=7,1,(IF(WEEKDAY(B7887)=1,2,IF(WEEKDAY(B7887)=7,1,0))))))</f>
        <v>3</v>
      </c>
      <c r="G7887" s="786">
        <f>VLOOKUP(C7887,METADATA!$J$5:$Q$29,IF(E7887="HI",2,IF(E7887="LO",6,10))+IF(D7887=1,2,IF(D7887=7,1,(IF(WEEKDAY(B7887)=1,2,IF(WEEKDAY(B7887)=7,1,0))))))</f>
        <v>3</v>
      </c>
      <c r="H7887" s="787">
        <v>12254</v>
      </c>
      <c r="I7887" s="788">
        <v>9248.3499755859375</v>
      </c>
      <c r="K7887" s="795">
        <v>882.73749999999995</v>
      </c>
      <c r="M7887" s="798">
        <f t="shared" si="370"/>
        <v>15352.279741814256</v>
      </c>
      <c r="N7887" s="303"/>
      <c r="S7887" s="786">
        <v>0</v>
      </c>
      <c r="T7887" s="781">
        <f>VLOOKUP(C7887,METADATA!$J$5:$Q$29,IF(E7887="HI",2,IF(E7887="LO",6,10))+IF(S7887=1,2,IF(D7887=7,1,(IF(WEEKDAY(B7887)=1,2,IF(WEEKDAY(B7887)=7,1,0))))))</f>
        <v>3</v>
      </c>
      <c r="U7887" s="781">
        <f>VLOOKUP(C7887,METADATA!$A$5:$H$29,IF(E7887="HI",2,IF(E7887="LO",6,10))+IF(S7887=1,2,IF(D7887=7,1,(IF(WEEKDAY(B7887)=1,2,IF(WEEKDAY(B7887)=7,1,0))))))</f>
        <v>3</v>
      </c>
    </row>
    <row r="7888" spans="2:21" ht="13.95" customHeight="1" x14ac:dyDescent="0.25">
      <c r="B7888" s="784">
        <f t="shared" si="368"/>
        <v>45711</v>
      </c>
      <c r="C7888" s="785">
        <v>12</v>
      </c>
      <c r="D7888" s="786">
        <f>IFERROR((INDEX(METADATA!$T$2:$T$20,MATCH(B7888,METADATA!$S$2:$S$20,0))),0)</f>
        <v>0</v>
      </c>
      <c r="E7888" s="785" t="str">
        <f t="shared" si="369"/>
        <v>LO</v>
      </c>
      <c r="F7888" s="786">
        <f>VLOOKUP(C7888,METADATA!$A$5:$H$29,IF(E7888="HI",2,IF(E7888="LO",6,10))+IF(D7888=1,2,IF(D7888=7,1,(IF(WEEKDAY(B7888)=1,2,IF(WEEKDAY(B7888)=7,1,0))))))</f>
        <v>3</v>
      </c>
      <c r="G7888" s="786">
        <f>VLOOKUP(C7888,METADATA!$J$5:$Q$29,IF(E7888="HI",2,IF(E7888="LO",6,10))+IF(D7888=1,2,IF(D7888=7,1,(IF(WEEKDAY(B7888)=1,2,IF(WEEKDAY(B7888)=7,1,0))))))</f>
        <v>3</v>
      </c>
      <c r="H7888" s="787">
        <v>12165</v>
      </c>
      <c r="I7888" s="788">
        <v>9201.9000854492188</v>
      </c>
      <c r="K7888" s="795">
        <v>909.3125</v>
      </c>
      <c r="M7888" s="798">
        <f t="shared" si="370"/>
        <v>15253.268180379913</v>
      </c>
      <c r="N7888" s="303"/>
      <c r="S7888" s="786">
        <v>0</v>
      </c>
      <c r="T7888" s="781">
        <f>VLOOKUP(C7888,METADATA!$J$5:$Q$29,IF(E7888="HI",2,IF(E7888="LO",6,10))+IF(S7888=1,2,IF(D7888=7,1,(IF(WEEKDAY(B7888)=1,2,IF(WEEKDAY(B7888)=7,1,0))))))</f>
        <v>3</v>
      </c>
      <c r="U7888" s="781">
        <f>VLOOKUP(C7888,METADATA!$A$5:$H$29,IF(E7888="HI",2,IF(E7888="LO",6,10))+IF(S7888=1,2,IF(D7888=7,1,(IF(WEEKDAY(B7888)=1,2,IF(WEEKDAY(B7888)=7,1,0))))))</f>
        <v>3</v>
      </c>
    </row>
    <row r="7889" spans="2:21" ht="13.95" customHeight="1" x14ac:dyDescent="0.25">
      <c r="B7889" s="784">
        <f t="shared" si="368"/>
        <v>45711</v>
      </c>
      <c r="C7889" s="785">
        <v>13</v>
      </c>
      <c r="D7889" s="786">
        <f>IFERROR((INDEX(METADATA!$T$2:$T$20,MATCH(B7889,METADATA!$S$2:$S$20,0))),0)</f>
        <v>0</v>
      </c>
      <c r="E7889" s="785" t="str">
        <f t="shared" si="369"/>
        <v>LO</v>
      </c>
      <c r="F7889" s="786">
        <f>VLOOKUP(C7889,METADATA!$A$5:$H$29,IF(E7889="HI",2,IF(E7889="LO",6,10))+IF(D7889=1,2,IF(D7889=7,1,(IF(WEEKDAY(B7889)=1,2,IF(WEEKDAY(B7889)=7,1,0))))))</f>
        <v>3</v>
      </c>
      <c r="G7889" s="786">
        <f>VLOOKUP(C7889,METADATA!$J$5:$Q$29,IF(E7889="HI",2,IF(E7889="LO",6,10))+IF(D7889=1,2,IF(D7889=7,1,(IF(WEEKDAY(B7889)=1,2,IF(WEEKDAY(B7889)=7,1,0))))))</f>
        <v>3</v>
      </c>
      <c r="H7889" s="787">
        <v>11612</v>
      </c>
      <c r="I7889" s="788">
        <v>9227.27490234375</v>
      </c>
      <c r="K7889" s="795">
        <v>905.6</v>
      </c>
      <c r="M7889" s="798">
        <f t="shared" si="370"/>
        <v>14831.761396524111</v>
      </c>
      <c r="N7889" s="303"/>
      <c r="S7889" s="786">
        <v>0</v>
      </c>
      <c r="T7889" s="781">
        <f>VLOOKUP(C7889,METADATA!$J$5:$Q$29,IF(E7889="HI",2,IF(E7889="LO",6,10))+IF(S7889=1,2,IF(D7889=7,1,(IF(WEEKDAY(B7889)=1,2,IF(WEEKDAY(B7889)=7,1,0))))))</f>
        <v>3</v>
      </c>
      <c r="U7889" s="781">
        <f>VLOOKUP(C7889,METADATA!$A$5:$H$29,IF(E7889="HI",2,IF(E7889="LO",6,10))+IF(S7889=1,2,IF(D7889=7,1,(IF(WEEKDAY(B7889)=1,2,IF(WEEKDAY(B7889)=7,1,0))))))</f>
        <v>3</v>
      </c>
    </row>
    <row r="7890" spans="2:21" ht="13.95" customHeight="1" x14ac:dyDescent="0.25">
      <c r="B7890" s="784">
        <f t="shared" si="368"/>
        <v>45711</v>
      </c>
      <c r="C7890" s="785">
        <v>14</v>
      </c>
      <c r="D7890" s="786">
        <f>IFERROR((INDEX(METADATA!$T$2:$T$20,MATCH(B7890,METADATA!$S$2:$S$20,0))),0)</f>
        <v>0</v>
      </c>
      <c r="E7890" s="785" t="str">
        <f t="shared" si="369"/>
        <v>LO</v>
      </c>
      <c r="F7890" s="786">
        <f>VLOOKUP(C7890,METADATA!$A$5:$H$29,IF(E7890="HI",2,IF(E7890="LO",6,10))+IF(D7890=1,2,IF(D7890=7,1,(IF(WEEKDAY(B7890)=1,2,IF(WEEKDAY(B7890)=7,1,0))))))</f>
        <v>3</v>
      </c>
      <c r="G7890" s="786">
        <f>VLOOKUP(C7890,METADATA!$J$5:$Q$29,IF(E7890="HI",2,IF(E7890="LO",6,10))+IF(D7890=1,2,IF(D7890=7,1,(IF(WEEKDAY(B7890)=1,2,IF(WEEKDAY(B7890)=7,1,0))))))</f>
        <v>3</v>
      </c>
      <c r="H7890" s="787">
        <v>11060.5</v>
      </c>
      <c r="I7890" s="788">
        <v>9190.9752197265625</v>
      </c>
      <c r="K7890" s="795">
        <v>913.98749999999995</v>
      </c>
      <c r="M7890" s="798">
        <f t="shared" si="370"/>
        <v>14380.844402872444</v>
      </c>
      <c r="N7890" s="303"/>
      <c r="S7890" s="786">
        <v>0</v>
      </c>
      <c r="T7890" s="781">
        <f>VLOOKUP(C7890,METADATA!$J$5:$Q$29,IF(E7890="HI",2,IF(E7890="LO",6,10))+IF(S7890=1,2,IF(D7890=7,1,(IF(WEEKDAY(B7890)=1,2,IF(WEEKDAY(B7890)=7,1,0))))))</f>
        <v>3</v>
      </c>
      <c r="U7890" s="781">
        <f>VLOOKUP(C7890,METADATA!$A$5:$H$29,IF(E7890="HI",2,IF(E7890="LO",6,10))+IF(S7890=1,2,IF(D7890=7,1,(IF(WEEKDAY(B7890)=1,2,IF(WEEKDAY(B7890)=7,1,0))))))</f>
        <v>3</v>
      </c>
    </row>
    <row r="7891" spans="2:21" ht="13.95" customHeight="1" x14ac:dyDescent="0.25">
      <c r="B7891" s="784">
        <f t="shared" si="368"/>
        <v>45711</v>
      </c>
      <c r="C7891" s="785">
        <v>15</v>
      </c>
      <c r="D7891" s="786">
        <f>IFERROR((INDEX(METADATA!$T$2:$T$20,MATCH(B7891,METADATA!$S$2:$S$20,0))),0)</f>
        <v>0</v>
      </c>
      <c r="E7891" s="785" t="str">
        <f t="shared" si="369"/>
        <v>LO</v>
      </c>
      <c r="F7891" s="786">
        <f>VLOOKUP(C7891,METADATA!$A$5:$H$29,IF(E7891="HI",2,IF(E7891="LO",6,10))+IF(D7891=1,2,IF(D7891=7,1,(IF(WEEKDAY(B7891)=1,2,IF(WEEKDAY(B7891)=7,1,0))))))</f>
        <v>3</v>
      </c>
      <c r="G7891" s="786">
        <f>VLOOKUP(C7891,METADATA!$J$5:$Q$29,IF(E7891="HI",2,IF(E7891="LO",6,10))+IF(D7891=1,2,IF(D7891=7,1,(IF(WEEKDAY(B7891)=1,2,IF(WEEKDAY(B7891)=7,1,0))))))</f>
        <v>3</v>
      </c>
      <c r="H7891" s="787">
        <v>10846.25</v>
      </c>
      <c r="I7891" s="788">
        <v>9188.6500854492188</v>
      </c>
      <c r="K7891" s="795">
        <v>902.26250000000005</v>
      </c>
      <c r="M7891" s="798">
        <f t="shared" si="370"/>
        <v>14215.218234530412</v>
      </c>
      <c r="N7891" s="303"/>
      <c r="S7891" s="786">
        <v>0</v>
      </c>
      <c r="T7891" s="781">
        <f>VLOOKUP(C7891,METADATA!$J$5:$Q$29,IF(E7891="HI",2,IF(E7891="LO",6,10))+IF(S7891=1,2,IF(D7891=7,1,(IF(WEEKDAY(B7891)=1,2,IF(WEEKDAY(B7891)=7,1,0))))))</f>
        <v>3</v>
      </c>
      <c r="U7891" s="781">
        <f>VLOOKUP(C7891,METADATA!$A$5:$H$29,IF(E7891="HI",2,IF(E7891="LO",6,10))+IF(S7891=1,2,IF(D7891=7,1,(IF(WEEKDAY(B7891)=1,2,IF(WEEKDAY(B7891)=7,1,0))))))</f>
        <v>3</v>
      </c>
    </row>
    <row r="7892" spans="2:21" ht="13.95" customHeight="1" x14ac:dyDescent="0.25">
      <c r="B7892" s="784">
        <f t="shared" si="368"/>
        <v>45711</v>
      </c>
      <c r="C7892" s="785">
        <v>16</v>
      </c>
      <c r="D7892" s="786">
        <f>IFERROR((INDEX(METADATA!$T$2:$T$20,MATCH(B7892,METADATA!$S$2:$S$20,0))),0)</f>
        <v>0</v>
      </c>
      <c r="E7892" s="785" t="str">
        <f t="shared" si="369"/>
        <v>LO</v>
      </c>
      <c r="F7892" s="786">
        <f>VLOOKUP(C7892,METADATA!$A$5:$H$29,IF(E7892="HI",2,IF(E7892="LO",6,10))+IF(D7892=1,2,IF(D7892=7,1,(IF(WEEKDAY(B7892)=1,2,IF(WEEKDAY(B7892)=7,1,0))))))</f>
        <v>3</v>
      </c>
      <c r="G7892" s="786">
        <f>VLOOKUP(C7892,METADATA!$J$5:$Q$29,IF(E7892="HI",2,IF(E7892="LO",6,10))+IF(D7892=1,2,IF(D7892=7,1,(IF(WEEKDAY(B7892)=1,2,IF(WEEKDAY(B7892)=7,1,0))))))</f>
        <v>3</v>
      </c>
      <c r="H7892" s="787">
        <v>11199.75</v>
      </c>
      <c r="I7892" s="788">
        <v>9204.0750732421875</v>
      </c>
      <c r="K7892" s="795">
        <v>933.76250000000005</v>
      </c>
      <c r="M7892" s="798">
        <f t="shared" si="370"/>
        <v>14496.53055101041</v>
      </c>
      <c r="N7892" s="303"/>
      <c r="S7892" s="786">
        <v>0</v>
      </c>
      <c r="T7892" s="781">
        <f>VLOOKUP(C7892,METADATA!$J$5:$Q$29,IF(E7892="HI",2,IF(E7892="LO",6,10))+IF(S7892=1,2,IF(D7892=7,1,(IF(WEEKDAY(B7892)=1,2,IF(WEEKDAY(B7892)=7,1,0))))))</f>
        <v>3</v>
      </c>
      <c r="U7892" s="781">
        <f>VLOOKUP(C7892,METADATA!$A$5:$H$29,IF(E7892="HI",2,IF(E7892="LO",6,10))+IF(S7892=1,2,IF(D7892=7,1,(IF(WEEKDAY(B7892)=1,2,IF(WEEKDAY(B7892)=7,1,0))))))</f>
        <v>3</v>
      </c>
    </row>
    <row r="7893" spans="2:21" ht="13.95" customHeight="1" x14ac:dyDescent="0.25">
      <c r="B7893" s="784">
        <f t="shared" si="368"/>
        <v>45711</v>
      </c>
      <c r="C7893" s="785">
        <v>17</v>
      </c>
      <c r="D7893" s="786">
        <f>IFERROR((INDEX(METADATA!$T$2:$T$20,MATCH(B7893,METADATA!$S$2:$S$20,0))),0)</f>
        <v>0</v>
      </c>
      <c r="E7893" s="785" t="str">
        <f t="shared" si="369"/>
        <v>LO</v>
      </c>
      <c r="F7893" s="786">
        <f>VLOOKUP(C7893,METADATA!$A$5:$H$29,IF(E7893="HI",2,IF(E7893="LO",6,10))+IF(D7893=1,2,IF(D7893=7,1,(IF(WEEKDAY(B7893)=1,2,IF(WEEKDAY(B7893)=7,1,0))))))</f>
        <v>3</v>
      </c>
      <c r="G7893" s="786">
        <f>VLOOKUP(C7893,METADATA!$J$5:$Q$29,IF(E7893="HI",2,IF(E7893="LO",6,10))+IF(D7893=1,2,IF(D7893=7,1,(IF(WEEKDAY(B7893)=1,2,IF(WEEKDAY(B7893)=7,1,0))))))</f>
        <v>3</v>
      </c>
      <c r="H7893" s="787">
        <v>12352.25</v>
      </c>
      <c r="I7893" s="788">
        <v>9332.77490234375</v>
      </c>
      <c r="K7893" s="795">
        <v>0</v>
      </c>
      <c r="M7893" s="798">
        <f t="shared" si="370"/>
        <v>15481.562177000013</v>
      </c>
      <c r="N7893" s="303"/>
      <c r="S7893" s="786">
        <v>0</v>
      </c>
      <c r="T7893" s="781">
        <f>VLOOKUP(C7893,METADATA!$J$5:$Q$29,IF(E7893="HI",2,IF(E7893="LO",6,10))+IF(S7893=1,2,IF(D7893=7,1,(IF(WEEKDAY(B7893)=1,2,IF(WEEKDAY(B7893)=7,1,0))))))</f>
        <v>3</v>
      </c>
      <c r="U7893" s="781">
        <f>VLOOKUP(C7893,METADATA!$A$5:$H$29,IF(E7893="HI",2,IF(E7893="LO",6,10))+IF(S7893=1,2,IF(D7893=7,1,(IF(WEEKDAY(B7893)=1,2,IF(WEEKDAY(B7893)=7,1,0))))))</f>
        <v>3</v>
      </c>
    </row>
    <row r="7894" spans="2:21" ht="13.95" customHeight="1" x14ac:dyDescent="0.25">
      <c r="B7894" s="784">
        <f t="shared" si="368"/>
        <v>45711</v>
      </c>
      <c r="C7894" s="785">
        <v>18</v>
      </c>
      <c r="D7894" s="786">
        <f>IFERROR((INDEX(METADATA!$T$2:$T$20,MATCH(B7894,METADATA!$S$2:$S$20,0))),0)</f>
        <v>0</v>
      </c>
      <c r="E7894" s="785" t="str">
        <f t="shared" si="369"/>
        <v>LO</v>
      </c>
      <c r="F7894" s="786">
        <f>VLOOKUP(C7894,METADATA!$A$5:$H$29,IF(E7894="HI",2,IF(E7894="LO",6,10))+IF(D7894=1,2,IF(D7894=7,1,(IF(WEEKDAY(B7894)=1,2,IF(WEEKDAY(B7894)=7,1,0))))))</f>
        <v>2</v>
      </c>
      <c r="G7894" s="786">
        <f>VLOOKUP(C7894,METADATA!$J$5:$Q$29,IF(E7894="HI",2,IF(E7894="LO",6,10))+IF(D7894=1,2,IF(D7894=7,1,(IF(WEEKDAY(B7894)=1,2,IF(WEEKDAY(B7894)=7,1,0))))))</f>
        <v>3</v>
      </c>
      <c r="H7894" s="787">
        <v>13621.25</v>
      </c>
      <c r="I7894" s="788">
        <v>9428.3501586914063</v>
      </c>
      <c r="K7894" s="795">
        <v>0</v>
      </c>
      <c r="M7894" s="798">
        <f t="shared" si="370"/>
        <v>16565.996446860547</v>
      </c>
      <c r="N7894" s="303"/>
      <c r="S7894" s="786">
        <v>0</v>
      </c>
      <c r="T7894" s="781">
        <f>VLOOKUP(C7894,METADATA!$J$5:$Q$29,IF(E7894="HI",2,IF(E7894="LO",6,10))+IF(S7894=1,2,IF(D7894=7,1,(IF(WEEKDAY(B7894)=1,2,IF(WEEKDAY(B7894)=7,1,0))))))</f>
        <v>3</v>
      </c>
      <c r="U7894" s="781">
        <f>VLOOKUP(C7894,METADATA!$A$5:$H$29,IF(E7894="HI",2,IF(E7894="LO",6,10))+IF(S7894=1,2,IF(D7894=7,1,(IF(WEEKDAY(B7894)=1,2,IF(WEEKDAY(B7894)=7,1,0))))))</f>
        <v>2</v>
      </c>
    </row>
    <row r="7895" spans="2:21" ht="13.95" customHeight="1" x14ac:dyDescent="0.25">
      <c r="B7895" s="784">
        <f t="shared" si="368"/>
        <v>45711</v>
      </c>
      <c r="C7895" s="785">
        <v>19</v>
      </c>
      <c r="D7895" s="786">
        <f>IFERROR((INDEX(METADATA!$T$2:$T$20,MATCH(B7895,METADATA!$S$2:$S$20,0))),0)</f>
        <v>0</v>
      </c>
      <c r="E7895" s="785" t="str">
        <f t="shared" si="369"/>
        <v>LO</v>
      </c>
      <c r="F7895" s="786">
        <f>VLOOKUP(C7895,METADATA!$A$5:$H$29,IF(E7895="HI",2,IF(E7895="LO",6,10))+IF(D7895=1,2,IF(D7895=7,1,(IF(WEEKDAY(B7895)=1,2,IF(WEEKDAY(B7895)=7,1,0))))))</f>
        <v>2</v>
      </c>
      <c r="G7895" s="786">
        <f>VLOOKUP(C7895,METADATA!$J$5:$Q$29,IF(E7895="HI",2,IF(E7895="LO",6,10))+IF(D7895=1,2,IF(D7895=7,1,(IF(WEEKDAY(B7895)=1,2,IF(WEEKDAY(B7895)=7,1,0))))))</f>
        <v>3</v>
      </c>
      <c r="H7895" s="787">
        <v>11984</v>
      </c>
      <c r="I7895" s="788">
        <v>9209.3749389648438</v>
      </c>
      <c r="K7895" s="795">
        <v>0</v>
      </c>
      <c r="M7895" s="798">
        <f t="shared" si="370"/>
        <v>15113.862602473058</v>
      </c>
      <c r="N7895" s="303"/>
      <c r="S7895" s="786">
        <v>0</v>
      </c>
      <c r="T7895" s="781">
        <f>VLOOKUP(C7895,METADATA!$J$5:$Q$29,IF(E7895="HI",2,IF(E7895="LO",6,10))+IF(S7895=1,2,IF(D7895=7,1,(IF(WEEKDAY(B7895)=1,2,IF(WEEKDAY(B7895)=7,1,0))))))</f>
        <v>3</v>
      </c>
      <c r="U7895" s="781">
        <f>VLOOKUP(C7895,METADATA!$A$5:$H$29,IF(E7895="HI",2,IF(E7895="LO",6,10))+IF(S7895=1,2,IF(D7895=7,1,(IF(WEEKDAY(B7895)=1,2,IF(WEEKDAY(B7895)=7,1,0))))))</f>
        <v>2</v>
      </c>
    </row>
    <row r="7896" spans="2:21" ht="13.95" customHeight="1" x14ac:dyDescent="0.25">
      <c r="B7896" s="784">
        <f t="shared" si="368"/>
        <v>45711</v>
      </c>
      <c r="C7896" s="785">
        <v>20</v>
      </c>
      <c r="D7896" s="786">
        <f>IFERROR((INDEX(METADATA!$T$2:$T$20,MATCH(B7896,METADATA!$S$2:$S$20,0))),0)</f>
        <v>0</v>
      </c>
      <c r="E7896" s="785" t="str">
        <f t="shared" si="369"/>
        <v>LO</v>
      </c>
      <c r="F7896" s="786">
        <f>VLOOKUP(C7896,METADATA!$A$5:$H$29,IF(E7896="HI",2,IF(E7896="LO",6,10))+IF(D7896=1,2,IF(D7896=7,1,(IF(WEEKDAY(B7896)=1,2,IF(WEEKDAY(B7896)=7,1,0))))))</f>
        <v>3</v>
      </c>
      <c r="G7896" s="786">
        <f>VLOOKUP(C7896,METADATA!$J$5:$Q$29,IF(E7896="HI",2,IF(E7896="LO",6,10))+IF(D7896=1,2,IF(D7896=7,1,(IF(WEEKDAY(B7896)=1,2,IF(WEEKDAY(B7896)=7,1,0))))))</f>
        <v>3</v>
      </c>
      <c r="H7896" s="787">
        <v>10979.5</v>
      </c>
      <c r="I7896" s="788">
        <v>9275.449951171875</v>
      </c>
      <c r="K7896" s="795">
        <v>0</v>
      </c>
      <c r="M7896" s="798">
        <f t="shared" si="370"/>
        <v>14373.009150720469</v>
      </c>
      <c r="N7896" s="303"/>
      <c r="S7896" s="786">
        <v>0</v>
      </c>
      <c r="T7896" s="781">
        <f>VLOOKUP(C7896,METADATA!$J$5:$Q$29,IF(E7896="HI",2,IF(E7896="LO",6,10))+IF(S7896=1,2,IF(D7896=7,1,(IF(WEEKDAY(B7896)=1,2,IF(WEEKDAY(B7896)=7,1,0))))))</f>
        <v>3</v>
      </c>
      <c r="U7896" s="781">
        <f>VLOOKUP(C7896,METADATA!$A$5:$H$29,IF(E7896="HI",2,IF(E7896="LO",6,10))+IF(S7896=1,2,IF(D7896=7,1,(IF(WEEKDAY(B7896)=1,2,IF(WEEKDAY(B7896)=7,1,0))))))</f>
        <v>3</v>
      </c>
    </row>
    <row r="7897" spans="2:21" ht="13.95" customHeight="1" x14ac:dyDescent="0.25">
      <c r="B7897" s="784">
        <f t="shared" si="368"/>
        <v>45711</v>
      </c>
      <c r="C7897" s="785">
        <v>21</v>
      </c>
      <c r="D7897" s="786">
        <f>IFERROR((INDEX(METADATA!$T$2:$T$20,MATCH(B7897,METADATA!$S$2:$S$20,0))),0)</f>
        <v>0</v>
      </c>
      <c r="E7897" s="785" t="str">
        <f t="shared" si="369"/>
        <v>LO</v>
      </c>
      <c r="F7897" s="786">
        <f>VLOOKUP(C7897,METADATA!$A$5:$H$29,IF(E7897="HI",2,IF(E7897="LO",6,10))+IF(D7897=1,2,IF(D7897=7,1,(IF(WEEKDAY(B7897)=1,2,IF(WEEKDAY(B7897)=7,1,0))))))</f>
        <v>3</v>
      </c>
      <c r="G7897" s="786">
        <f>VLOOKUP(C7897,METADATA!$J$5:$Q$29,IF(E7897="HI",2,IF(E7897="LO",6,10))+IF(D7897=1,2,IF(D7897=7,1,(IF(WEEKDAY(B7897)=1,2,IF(WEEKDAY(B7897)=7,1,0))))))</f>
        <v>3</v>
      </c>
      <c r="H7897" s="787">
        <v>9816.5</v>
      </c>
      <c r="I7897" s="788">
        <v>9368.35009765625</v>
      </c>
      <c r="K7897" s="795">
        <v>0</v>
      </c>
      <c r="M7897" s="798">
        <f t="shared" si="370"/>
        <v>13569.438300911937</v>
      </c>
      <c r="N7897" s="303"/>
      <c r="S7897" s="786">
        <v>0</v>
      </c>
      <c r="T7897" s="781">
        <f>VLOOKUP(C7897,METADATA!$J$5:$Q$29,IF(E7897="HI",2,IF(E7897="LO",6,10))+IF(S7897=1,2,IF(D7897=7,1,(IF(WEEKDAY(B7897)=1,2,IF(WEEKDAY(B7897)=7,1,0))))))</f>
        <v>3</v>
      </c>
      <c r="U7897" s="781">
        <f>VLOOKUP(C7897,METADATA!$A$5:$H$29,IF(E7897="HI",2,IF(E7897="LO",6,10))+IF(S7897=1,2,IF(D7897=7,1,(IF(WEEKDAY(B7897)=1,2,IF(WEEKDAY(B7897)=7,1,0))))))</f>
        <v>3</v>
      </c>
    </row>
    <row r="7898" spans="2:21" ht="13.95" customHeight="1" x14ac:dyDescent="0.25">
      <c r="B7898" s="784">
        <f t="shared" si="368"/>
        <v>45711</v>
      </c>
      <c r="C7898" s="785">
        <v>22</v>
      </c>
      <c r="D7898" s="786">
        <f>IFERROR((INDEX(METADATA!$T$2:$T$20,MATCH(B7898,METADATA!$S$2:$S$20,0))),0)</f>
        <v>0</v>
      </c>
      <c r="E7898" s="785" t="str">
        <f t="shared" si="369"/>
        <v>LO</v>
      </c>
      <c r="F7898" s="786">
        <f>VLOOKUP(C7898,METADATA!$A$5:$H$29,IF(E7898="HI",2,IF(E7898="LO",6,10))+IF(D7898=1,2,IF(D7898=7,1,(IF(WEEKDAY(B7898)=1,2,IF(WEEKDAY(B7898)=7,1,0))))))</f>
        <v>3</v>
      </c>
      <c r="G7898" s="786">
        <f>VLOOKUP(C7898,METADATA!$J$5:$Q$29,IF(E7898="HI",2,IF(E7898="LO",6,10))+IF(D7898=1,2,IF(D7898=7,1,(IF(WEEKDAY(B7898)=1,2,IF(WEEKDAY(B7898)=7,1,0))))))</f>
        <v>3</v>
      </c>
      <c r="H7898" s="787">
        <v>8871.5</v>
      </c>
      <c r="I7898" s="788">
        <v>9440.699951171875</v>
      </c>
      <c r="K7898" s="795">
        <v>0</v>
      </c>
      <c r="M7898" s="798">
        <f t="shared" si="370"/>
        <v>12954.934496864762</v>
      </c>
      <c r="N7898" s="303"/>
      <c r="S7898" s="786">
        <v>0</v>
      </c>
      <c r="T7898" s="781">
        <f>VLOOKUP(C7898,METADATA!$J$5:$Q$29,IF(E7898="HI",2,IF(E7898="LO",6,10))+IF(S7898=1,2,IF(D7898=7,1,(IF(WEEKDAY(B7898)=1,2,IF(WEEKDAY(B7898)=7,1,0))))))</f>
        <v>3</v>
      </c>
      <c r="U7898" s="781">
        <f>VLOOKUP(C7898,METADATA!$A$5:$H$29,IF(E7898="HI",2,IF(E7898="LO",6,10))+IF(S7898=1,2,IF(D7898=7,1,(IF(WEEKDAY(B7898)=1,2,IF(WEEKDAY(B7898)=7,1,0))))))</f>
        <v>3</v>
      </c>
    </row>
    <row r="7899" spans="2:21" ht="13.95" customHeight="1" x14ac:dyDescent="0.25">
      <c r="B7899" s="784">
        <f t="shared" si="368"/>
        <v>45711</v>
      </c>
      <c r="C7899" s="785">
        <v>23</v>
      </c>
      <c r="D7899" s="786">
        <f>IFERROR((INDEX(METADATA!$T$2:$T$20,MATCH(B7899,METADATA!$S$2:$S$20,0))),0)</f>
        <v>0</v>
      </c>
      <c r="E7899" s="785" t="str">
        <f t="shared" si="369"/>
        <v>LO</v>
      </c>
      <c r="F7899" s="786">
        <f>VLOOKUP(C7899,METADATA!$A$5:$H$29,IF(E7899="HI",2,IF(E7899="LO",6,10))+IF(D7899=1,2,IF(D7899=7,1,(IF(WEEKDAY(B7899)=1,2,IF(WEEKDAY(B7899)=7,1,0))))))</f>
        <v>3</v>
      </c>
      <c r="G7899" s="786">
        <f>VLOOKUP(C7899,METADATA!$J$5:$Q$29,IF(E7899="HI",2,IF(E7899="LO",6,10))+IF(D7899=1,2,IF(D7899=7,1,(IF(WEEKDAY(B7899)=1,2,IF(WEEKDAY(B7899)=7,1,0))))))</f>
        <v>3</v>
      </c>
      <c r="H7899" s="787">
        <v>7931.5</v>
      </c>
      <c r="I7899" s="788">
        <v>9522.425048828125</v>
      </c>
      <c r="K7899" s="795">
        <v>0</v>
      </c>
      <c r="M7899" s="798">
        <f t="shared" si="370"/>
        <v>12392.952475522099</v>
      </c>
      <c r="N7899" s="303"/>
      <c r="S7899" s="786">
        <v>0</v>
      </c>
      <c r="T7899" s="781">
        <f>VLOOKUP(C7899,METADATA!$J$5:$Q$29,IF(E7899="HI",2,IF(E7899="LO",6,10))+IF(S7899=1,2,IF(D7899=7,1,(IF(WEEKDAY(B7899)=1,2,IF(WEEKDAY(B7899)=7,1,0))))))</f>
        <v>3</v>
      </c>
      <c r="U7899" s="781">
        <f>VLOOKUP(C7899,METADATA!$A$5:$H$29,IF(E7899="HI",2,IF(E7899="LO",6,10))+IF(S7899=1,2,IF(D7899=7,1,(IF(WEEKDAY(B7899)=1,2,IF(WEEKDAY(B7899)=7,1,0))))))</f>
        <v>3</v>
      </c>
    </row>
    <row r="7900" spans="2:21" ht="13.95" customHeight="1" x14ac:dyDescent="0.25">
      <c r="B7900" s="784">
        <f t="shared" ref="B7900:B7963" si="371">B7876+1</f>
        <v>45712</v>
      </c>
      <c r="C7900" s="785">
        <v>0</v>
      </c>
      <c r="D7900" s="786">
        <f>IFERROR((INDEX(METADATA!$T$2:$T$20,MATCH(B7900,METADATA!$S$2:$S$20,0))),0)</f>
        <v>0</v>
      </c>
      <c r="E7900" s="785" t="str">
        <f t="shared" si="369"/>
        <v>LO</v>
      </c>
      <c r="F7900" s="786">
        <f>VLOOKUP(C7900,METADATA!$A$5:$H$29,IF(E7900="HI",2,IF(E7900="LO",6,10))+IF(D7900=1,2,IF(D7900=7,1,(IF(WEEKDAY(B7900)=1,2,IF(WEEKDAY(B7900)=7,1,0))))))</f>
        <v>3</v>
      </c>
      <c r="G7900" s="786">
        <f>VLOOKUP(C7900,METADATA!$J$5:$Q$29,IF(E7900="HI",2,IF(E7900="LO",6,10))+IF(D7900=1,2,IF(D7900=7,1,(IF(WEEKDAY(B7900)=1,2,IF(WEEKDAY(B7900)=7,1,0))))))</f>
        <v>3</v>
      </c>
      <c r="H7900" s="787">
        <v>7378.25</v>
      </c>
      <c r="I7900" s="788">
        <v>9621.1250610351563</v>
      </c>
      <c r="K7900" s="795">
        <v>0</v>
      </c>
      <c r="M7900" s="798">
        <f t="shared" si="370"/>
        <v>12124.546197799682</v>
      </c>
      <c r="N7900" s="303"/>
      <c r="S7900" s="786">
        <v>0</v>
      </c>
      <c r="T7900" s="781">
        <f>VLOOKUP(C7900,METADATA!$J$5:$Q$29,IF(E7900="HI",2,IF(E7900="LO",6,10))+IF(S7900=1,2,IF(D7900=7,1,(IF(WEEKDAY(B7900)=1,2,IF(WEEKDAY(B7900)=7,1,0))))))</f>
        <v>3</v>
      </c>
      <c r="U7900" s="781">
        <f>VLOOKUP(C7900,METADATA!$A$5:$H$29,IF(E7900="HI",2,IF(E7900="LO",6,10))+IF(S7900=1,2,IF(D7900=7,1,(IF(WEEKDAY(B7900)=1,2,IF(WEEKDAY(B7900)=7,1,0))))))</f>
        <v>3</v>
      </c>
    </row>
    <row r="7901" spans="2:21" ht="13.95" customHeight="1" x14ac:dyDescent="0.25">
      <c r="B7901" s="784">
        <f t="shared" si="371"/>
        <v>45712</v>
      </c>
      <c r="C7901" s="785">
        <v>1</v>
      </c>
      <c r="D7901" s="786">
        <f>IFERROR((INDEX(METADATA!$T$2:$T$20,MATCH(B7901,METADATA!$S$2:$S$20,0))),0)</f>
        <v>0</v>
      </c>
      <c r="E7901" s="785" t="str">
        <f t="shared" si="369"/>
        <v>LO</v>
      </c>
      <c r="F7901" s="786">
        <f>VLOOKUP(C7901,METADATA!$A$5:$H$29,IF(E7901="HI",2,IF(E7901="LO",6,10))+IF(D7901=1,2,IF(D7901=7,1,(IF(WEEKDAY(B7901)=1,2,IF(WEEKDAY(B7901)=7,1,0))))))</f>
        <v>3</v>
      </c>
      <c r="G7901" s="786">
        <f>VLOOKUP(C7901,METADATA!$J$5:$Q$29,IF(E7901="HI",2,IF(E7901="LO",6,10))+IF(D7901=1,2,IF(D7901=7,1,(IF(WEEKDAY(B7901)=1,2,IF(WEEKDAY(B7901)=7,1,0))))))</f>
        <v>3</v>
      </c>
      <c r="H7901" s="787">
        <v>7075.75</v>
      </c>
      <c r="I7901" s="788">
        <v>9542.0250244140625</v>
      </c>
      <c r="K7901" s="795">
        <v>0</v>
      </c>
      <c r="M7901" s="798">
        <f t="shared" si="370"/>
        <v>11879.245751689969</v>
      </c>
      <c r="N7901" s="303"/>
      <c r="S7901" s="786">
        <v>0</v>
      </c>
      <c r="T7901" s="781">
        <f>VLOOKUP(C7901,METADATA!$J$5:$Q$29,IF(E7901="HI",2,IF(E7901="LO",6,10))+IF(S7901=1,2,IF(D7901=7,1,(IF(WEEKDAY(B7901)=1,2,IF(WEEKDAY(B7901)=7,1,0))))))</f>
        <v>3</v>
      </c>
      <c r="U7901" s="781">
        <f>VLOOKUP(C7901,METADATA!$A$5:$H$29,IF(E7901="HI",2,IF(E7901="LO",6,10))+IF(S7901=1,2,IF(D7901=7,1,(IF(WEEKDAY(B7901)=1,2,IF(WEEKDAY(B7901)=7,1,0))))))</f>
        <v>3</v>
      </c>
    </row>
    <row r="7902" spans="2:21" ht="13.95" customHeight="1" x14ac:dyDescent="0.25">
      <c r="B7902" s="784">
        <f t="shared" si="371"/>
        <v>45712</v>
      </c>
      <c r="C7902" s="785">
        <v>2</v>
      </c>
      <c r="D7902" s="786">
        <f>IFERROR((INDEX(METADATA!$T$2:$T$20,MATCH(B7902,METADATA!$S$2:$S$20,0))),0)</f>
        <v>0</v>
      </c>
      <c r="E7902" s="785" t="str">
        <f t="shared" si="369"/>
        <v>LO</v>
      </c>
      <c r="F7902" s="786">
        <f>VLOOKUP(C7902,METADATA!$A$5:$H$29,IF(E7902="HI",2,IF(E7902="LO",6,10))+IF(D7902=1,2,IF(D7902=7,1,(IF(WEEKDAY(B7902)=1,2,IF(WEEKDAY(B7902)=7,1,0))))))</f>
        <v>3</v>
      </c>
      <c r="G7902" s="786">
        <f>VLOOKUP(C7902,METADATA!$J$5:$Q$29,IF(E7902="HI",2,IF(E7902="LO",6,10))+IF(D7902=1,2,IF(D7902=7,1,(IF(WEEKDAY(B7902)=1,2,IF(WEEKDAY(B7902)=7,1,0))))))</f>
        <v>3</v>
      </c>
      <c r="H7902" s="787">
        <v>7092</v>
      </c>
      <c r="I7902" s="788">
        <v>9557.8626708984375</v>
      </c>
      <c r="K7902" s="795">
        <v>0</v>
      </c>
      <c r="M7902" s="798">
        <f t="shared" si="370"/>
        <v>11901.647063988825</v>
      </c>
      <c r="N7902" s="303"/>
      <c r="S7902" s="786">
        <v>0</v>
      </c>
      <c r="T7902" s="781">
        <f>VLOOKUP(C7902,METADATA!$J$5:$Q$29,IF(E7902="HI",2,IF(E7902="LO",6,10))+IF(S7902=1,2,IF(D7902=7,1,(IF(WEEKDAY(B7902)=1,2,IF(WEEKDAY(B7902)=7,1,0))))))</f>
        <v>3</v>
      </c>
      <c r="U7902" s="781">
        <f>VLOOKUP(C7902,METADATA!$A$5:$H$29,IF(E7902="HI",2,IF(E7902="LO",6,10))+IF(S7902=1,2,IF(D7902=7,1,(IF(WEEKDAY(B7902)=1,2,IF(WEEKDAY(B7902)=7,1,0))))))</f>
        <v>3</v>
      </c>
    </row>
    <row r="7903" spans="2:21" ht="13.95" customHeight="1" x14ac:dyDescent="0.25">
      <c r="B7903" s="784">
        <f t="shared" si="371"/>
        <v>45712</v>
      </c>
      <c r="C7903" s="785">
        <v>3</v>
      </c>
      <c r="D7903" s="786">
        <f>IFERROR((INDEX(METADATA!$T$2:$T$20,MATCH(B7903,METADATA!$S$2:$S$20,0))),0)</f>
        <v>0</v>
      </c>
      <c r="E7903" s="785" t="str">
        <f t="shared" si="369"/>
        <v>LO</v>
      </c>
      <c r="F7903" s="786">
        <f>VLOOKUP(C7903,METADATA!$A$5:$H$29,IF(E7903="HI",2,IF(E7903="LO",6,10))+IF(D7903=1,2,IF(D7903=7,1,(IF(WEEKDAY(B7903)=1,2,IF(WEEKDAY(B7903)=7,1,0))))))</f>
        <v>3</v>
      </c>
      <c r="G7903" s="786">
        <f>VLOOKUP(C7903,METADATA!$J$5:$Q$29,IF(E7903="HI",2,IF(E7903="LO",6,10))+IF(D7903=1,2,IF(D7903=7,1,(IF(WEEKDAY(B7903)=1,2,IF(WEEKDAY(B7903)=7,1,0))))))</f>
        <v>3</v>
      </c>
      <c r="H7903" s="787">
        <v>7238.25</v>
      </c>
      <c r="I7903" s="788">
        <v>9511.4000244140625</v>
      </c>
      <c r="K7903" s="795">
        <v>0</v>
      </c>
      <c r="M7903" s="798">
        <f t="shared" si="370"/>
        <v>11952.363510491296</v>
      </c>
      <c r="N7903" s="303"/>
      <c r="S7903" s="786">
        <v>0</v>
      </c>
      <c r="T7903" s="781">
        <f>VLOOKUP(C7903,METADATA!$J$5:$Q$29,IF(E7903="HI",2,IF(E7903="LO",6,10))+IF(S7903=1,2,IF(D7903=7,1,(IF(WEEKDAY(B7903)=1,2,IF(WEEKDAY(B7903)=7,1,0))))))</f>
        <v>3</v>
      </c>
      <c r="U7903" s="781">
        <f>VLOOKUP(C7903,METADATA!$A$5:$H$29,IF(E7903="HI",2,IF(E7903="LO",6,10))+IF(S7903=1,2,IF(D7903=7,1,(IF(WEEKDAY(B7903)=1,2,IF(WEEKDAY(B7903)=7,1,0))))))</f>
        <v>3</v>
      </c>
    </row>
    <row r="7904" spans="2:21" ht="13.95" customHeight="1" x14ac:dyDescent="0.25">
      <c r="B7904" s="784">
        <f t="shared" si="371"/>
        <v>45712</v>
      </c>
      <c r="C7904" s="785">
        <v>4</v>
      </c>
      <c r="D7904" s="786">
        <f>IFERROR((INDEX(METADATA!$T$2:$T$20,MATCH(B7904,METADATA!$S$2:$S$20,0))),0)</f>
        <v>0</v>
      </c>
      <c r="E7904" s="785" t="str">
        <f t="shared" si="369"/>
        <v>LO</v>
      </c>
      <c r="F7904" s="786">
        <f>VLOOKUP(C7904,METADATA!$A$5:$H$29,IF(E7904="HI",2,IF(E7904="LO",6,10))+IF(D7904=1,2,IF(D7904=7,1,(IF(WEEKDAY(B7904)=1,2,IF(WEEKDAY(B7904)=7,1,0))))))</f>
        <v>3</v>
      </c>
      <c r="G7904" s="786">
        <f>VLOOKUP(C7904,METADATA!$J$5:$Q$29,IF(E7904="HI",2,IF(E7904="LO",6,10))+IF(D7904=1,2,IF(D7904=7,1,(IF(WEEKDAY(B7904)=1,2,IF(WEEKDAY(B7904)=7,1,0))))))</f>
        <v>3</v>
      </c>
      <c r="H7904" s="787">
        <v>7555.75</v>
      </c>
      <c r="I7904" s="788">
        <v>9485.574951171875</v>
      </c>
      <c r="K7904" s="795">
        <v>870.51250000000005</v>
      </c>
      <c r="M7904" s="798">
        <f t="shared" si="370"/>
        <v>12127.056123264183</v>
      </c>
      <c r="N7904" s="303"/>
      <c r="S7904" s="786">
        <v>0</v>
      </c>
      <c r="T7904" s="781">
        <f>VLOOKUP(C7904,METADATA!$J$5:$Q$29,IF(E7904="HI",2,IF(E7904="LO",6,10))+IF(S7904=1,2,IF(D7904=7,1,(IF(WEEKDAY(B7904)=1,2,IF(WEEKDAY(B7904)=7,1,0))))))</f>
        <v>3</v>
      </c>
      <c r="U7904" s="781">
        <f>VLOOKUP(C7904,METADATA!$A$5:$H$29,IF(E7904="HI",2,IF(E7904="LO",6,10))+IF(S7904=1,2,IF(D7904=7,1,(IF(WEEKDAY(B7904)=1,2,IF(WEEKDAY(B7904)=7,1,0))))))</f>
        <v>3</v>
      </c>
    </row>
    <row r="7905" spans="2:21" ht="13.95" customHeight="1" x14ac:dyDescent="0.25">
      <c r="B7905" s="784">
        <f t="shared" si="371"/>
        <v>45712</v>
      </c>
      <c r="C7905" s="785">
        <v>5</v>
      </c>
      <c r="D7905" s="786">
        <f>IFERROR((INDEX(METADATA!$T$2:$T$20,MATCH(B7905,METADATA!$S$2:$S$20,0))),0)</f>
        <v>0</v>
      </c>
      <c r="E7905" s="785" t="str">
        <f t="shared" si="369"/>
        <v>LO</v>
      </c>
      <c r="F7905" s="786">
        <f>VLOOKUP(C7905,METADATA!$A$5:$H$29,IF(E7905="HI",2,IF(E7905="LO",6,10))+IF(D7905=1,2,IF(D7905=7,1,(IF(WEEKDAY(B7905)=1,2,IF(WEEKDAY(B7905)=7,1,0))))))</f>
        <v>3</v>
      </c>
      <c r="G7905" s="786">
        <f>VLOOKUP(C7905,METADATA!$J$5:$Q$29,IF(E7905="HI",2,IF(E7905="LO",6,10))+IF(D7905=1,2,IF(D7905=7,1,(IF(WEEKDAY(B7905)=1,2,IF(WEEKDAY(B7905)=7,1,0))))))</f>
        <v>3</v>
      </c>
      <c r="H7905" s="787">
        <v>8138.75</v>
      </c>
      <c r="I7905" s="788">
        <v>9282.2999267578125</v>
      </c>
      <c r="K7905" s="795">
        <v>865.8125</v>
      </c>
      <c r="M7905" s="798">
        <f t="shared" si="370"/>
        <v>12345.05340177952</v>
      </c>
      <c r="N7905" s="303"/>
      <c r="S7905" s="786">
        <v>0</v>
      </c>
      <c r="T7905" s="781">
        <f>VLOOKUP(C7905,METADATA!$J$5:$Q$29,IF(E7905="HI",2,IF(E7905="LO",6,10))+IF(S7905=1,2,IF(D7905=7,1,(IF(WEEKDAY(B7905)=1,2,IF(WEEKDAY(B7905)=7,1,0))))))</f>
        <v>3</v>
      </c>
      <c r="U7905" s="781">
        <f>VLOOKUP(C7905,METADATA!$A$5:$H$29,IF(E7905="HI",2,IF(E7905="LO",6,10))+IF(S7905=1,2,IF(D7905=7,1,(IF(WEEKDAY(B7905)=1,2,IF(WEEKDAY(B7905)=7,1,0))))))</f>
        <v>3</v>
      </c>
    </row>
    <row r="7906" spans="2:21" ht="13.95" customHeight="1" x14ac:dyDescent="0.25">
      <c r="B7906" s="784">
        <f t="shared" si="371"/>
        <v>45712</v>
      </c>
      <c r="C7906" s="785">
        <v>6</v>
      </c>
      <c r="D7906" s="786">
        <f>IFERROR((INDEX(METADATA!$T$2:$T$20,MATCH(B7906,METADATA!$S$2:$S$20,0))),0)</f>
        <v>0</v>
      </c>
      <c r="E7906" s="785" t="str">
        <f t="shared" si="369"/>
        <v>LO</v>
      </c>
      <c r="F7906" s="786">
        <f>VLOOKUP(C7906,METADATA!$A$5:$H$29,IF(E7906="HI",2,IF(E7906="LO",6,10))+IF(D7906=1,2,IF(D7906=7,1,(IF(WEEKDAY(B7906)=1,2,IF(WEEKDAY(B7906)=7,1,0))))))</f>
        <v>2</v>
      </c>
      <c r="G7906" s="786">
        <f>VLOOKUP(C7906,METADATA!$J$5:$Q$29,IF(E7906="HI",2,IF(E7906="LO",6,10))+IF(D7906=1,2,IF(D7906=7,1,(IF(WEEKDAY(B7906)=1,2,IF(WEEKDAY(B7906)=7,1,0))))))</f>
        <v>2</v>
      </c>
      <c r="H7906" s="787">
        <v>9613.75</v>
      </c>
      <c r="I7906" s="788">
        <v>9221.7997436523438</v>
      </c>
      <c r="K7906" s="795">
        <v>834.63750000000005</v>
      </c>
      <c r="M7906" s="798">
        <f t="shared" si="370"/>
        <v>13321.628262886126</v>
      </c>
      <c r="N7906" s="303"/>
      <c r="S7906" s="786">
        <v>0</v>
      </c>
      <c r="T7906" s="781">
        <f>VLOOKUP(C7906,METADATA!$J$5:$Q$29,IF(E7906="HI",2,IF(E7906="LO",6,10))+IF(S7906=1,2,IF(D7906=7,1,(IF(WEEKDAY(B7906)=1,2,IF(WEEKDAY(B7906)=7,1,0))))))</f>
        <v>2</v>
      </c>
      <c r="U7906" s="781">
        <f>VLOOKUP(C7906,METADATA!$A$5:$H$29,IF(E7906="HI",2,IF(E7906="LO",6,10))+IF(S7906=1,2,IF(D7906=7,1,(IF(WEEKDAY(B7906)=1,2,IF(WEEKDAY(B7906)=7,1,0))))))</f>
        <v>2</v>
      </c>
    </row>
    <row r="7907" spans="2:21" ht="13.95" customHeight="1" x14ac:dyDescent="0.25">
      <c r="B7907" s="784">
        <f t="shared" si="371"/>
        <v>45712</v>
      </c>
      <c r="C7907" s="785">
        <v>7</v>
      </c>
      <c r="D7907" s="786">
        <f>IFERROR((INDEX(METADATA!$T$2:$T$20,MATCH(B7907,METADATA!$S$2:$S$20,0))),0)</f>
        <v>0</v>
      </c>
      <c r="E7907" s="785" t="str">
        <f t="shared" si="369"/>
        <v>LO</v>
      </c>
      <c r="F7907" s="786">
        <f>VLOOKUP(C7907,METADATA!$A$5:$H$29,IF(E7907="HI",2,IF(E7907="LO",6,10))+IF(D7907=1,2,IF(D7907=7,1,(IF(WEEKDAY(B7907)=1,2,IF(WEEKDAY(B7907)=7,1,0))))))</f>
        <v>1</v>
      </c>
      <c r="G7907" s="786">
        <f>VLOOKUP(C7907,METADATA!$J$5:$Q$29,IF(E7907="HI",2,IF(E7907="LO",6,10))+IF(D7907=1,2,IF(D7907=7,1,(IF(WEEKDAY(B7907)=1,2,IF(WEEKDAY(B7907)=7,1,0))))))</f>
        <v>1</v>
      </c>
      <c r="H7907" s="787">
        <v>11332</v>
      </c>
      <c r="I7907" s="788">
        <v>9336.1000366210938</v>
      </c>
      <c r="K7907" s="795">
        <v>847.33749999999998</v>
      </c>
      <c r="M7907" s="798">
        <f t="shared" si="370"/>
        <v>14682.540239815329</v>
      </c>
      <c r="N7907" s="303"/>
      <c r="S7907" s="786">
        <v>0</v>
      </c>
      <c r="T7907" s="781">
        <f>VLOOKUP(C7907,METADATA!$J$5:$Q$29,IF(E7907="HI",2,IF(E7907="LO",6,10))+IF(S7907=1,2,IF(D7907=7,1,(IF(WEEKDAY(B7907)=1,2,IF(WEEKDAY(B7907)=7,1,0))))))</f>
        <v>1</v>
      </c>
      <c r="U7907" s="781">
        <f>VLOOKUP(C7907,METADATA!$A$5:$H$29,IF(E7907="HI",2,IF(E7907="LO",6,10))+IF(S7907=1,2,IF(D7907=7,1,(IF(WEEKDAY(B7907)=1,2,IF(WEEKDAY(B7907)=7,1,0))))))</f>
        <v>1</v>
      </c>
    </row>
    <row r="7908" spans="2:21" ht="13.95" customHeight="1" x14ac:dyDescent="0.25">
      <c r="B7908" s="784">
        <f t="shared" si="371"/>
        <v>45712</v>
      </c>
      <c r="C7908" s="785">
        <v>8</v>
      </c>
      <c r="D7908" s="786">
        <f>IFERROR((INDEX(METADATA!$T$2:$T$20,MATCH(B7908,METADATA!$S$2:$S$20,0))),0)</f>
        <v>0</v>
      </c>
      <c r="E7908" s="785" t="str">
        <f t="shared" si="369"/>
        <v>LO</v>
      </c>
      <c r="F7908" s="786">
        <f>VLOOKUP(C7908,METADATA!$A$5:$H$29,IF(E7908="HI",2,IF(E7908="LO",6,10))+IF(D7908=1,2,IF(D7908=7,1,(IF(WEEKDAY(B7908)=1,2,IF(WEEKDAY(B7908)=7,1,0))))))</f>
        <v>1</v>
      </c>
      <c r="G7908" s="786">
        <f>VLOOKUP(C7908,METADATA!$J$5:$Q$29,IF(E7908="HI",2,IF(E7908="LO",6,10))+IF(D7908=1,2,IF(D7908=7,1,(IF(WEEKDAY(B7908)=1,2,IF(WEEKDAY(B7908)=7,1,0))))))</f>
        <v>1</v>
      </c>
      <c r="H7908" s="787">
        <v>12726.5</v>
      </c>
      <c r="I7908" s="788">
        <v>9275.6500854492188</v>
      </c>
      <c r="K7908" s="795">
        <v>851.61249999999995</v>
      </c>
      <c r="M7908" s="798">
        <f t="shared" si="370"/>
        <v>15748.062952556867</v>
      </c>
      <c r="N7908" s="303"/>
      <c r="S7908" s="786">
        <v>0</v>
      </c>
      <c r="T7908" s="781">
        <f>VLOOKUP(C7908,METADATA!$J$5:$Q$29,IF(E7908="HI",2,IF(E7908="LO",6,10))+IF(S7908=1,2,IF(D7908=7,1,(IF(WEEKDAY(B7908)=1,2,IF(WEEKDAY(B7908)=7,1,0))))))</f>
        <v>1</v>
      </c>
      <c r="U7908" s="781">
        <f>VLOOKUP(C7908,METADATA!$A$5:$H$29,IF(E7908="HI",2,IF(E7908="LO",6,10))+IF(S7908=1,2,IF(D7908=7,1,(IF(WEEKDAY(B7908)=1,2,IF(WEEKDAY(B7908)=7,1,0))))))</f>
        <v>1</v>
      </c>
    </row>
    <row r="7909" spans="2:21" ht="13.95" customHeight="1" x14ac:dyDescent="0.25">
      <c r="B7909" s="784">
        <f t="shared" si="371"/>
        <v>45712</v>
      </c>
      <c r="C7909" s="785">
        <v>9</v>
      </c>
      <c r="D7909" s="786">
        <f>IFERROR((INDEX(METADATA!$T$2:$T$20,MATCH(B7909,METADATA!$S$2:$S$20,0))),0)</f>
        <v>0</v>
      </c>
      <c r="E7909" s="785" t="str">
        <f t="shared" si="369"/>
        <v>LO</v>
      </c>
      <c r="F7909" s="786">
        <f>VLOOKUP(C7909,METADATA!$A$5:$H$29,IF(E7909="HI",2,IF(E7909="LO",6,10))+IF(D7909=1,2,IF(D7909=7,1,(IF(WEEKDAY(B7909)=1,2,IF(WEEKDAY(B7909)=7,1,0))))))</f>
        <v>2</v>
      </c>
      <c r="G7909" s="786">
        <f>VLOOKUP(C7909,METADATA!$J$5:$Q$29,IF(E7909="HI",2,IF(E7909="LO",6,10))+IF(D7909=1,2,IF(D7909=7,1,(IF(WEEKDAY(B7909)=1,2,IF(WEEKDAY(B7909)=7,1,0))))))</f>
        <v>1</v>
      </c>
      <c r="H7909" s="787">
        <v>13367</v>
      </c>
      <c r="I7909" s="788">
        <v>9307.0748901367188</v>
      </c>
      <c r="K7909" s="795">
        <v>856.5</v>
      </c>
      <c r="M7909" s="798">
        <f t="shared" si="370"/>
        <v>16287.981213478035</v>
      </c>
      <c r="N7909" s="303"/>
      <c r="S7909" s="786">
        <v>0</v>
      </c>
      <c r="T7909" s="781">
        <f>VLOOKUP(C7909,METADATA!$J$5:$Q$29,IF(E7909="HI",2,IF(E7909="LO",6,10))+IF(S7909=1,2,IF(D7909=7,1,(IF(WEEKDAY(B7909)=1,2,IF(WEEKDAY(B7909)=7,1,0))))))</f>
        <v>1</v>
      </c>
      <c r="U7909" s="781">
        <f>VLOOKUP(C7909,METADATA!$A$5:$H$29,IF(E7909="HI",2,IF(E7909="LO",6,10))+IF(S7909=1,2,IF(D7909=7,1,(IF(WEEKDAY(B7909)=1,2,IF(WEEKDAY(B7909)=7,1,0))))))</f>
        <v>2</v>
      </c>
    </row>
    <row r="7910" spans="2:21" ht="13.95" customHeight="1" x14ac:dyDescent="0.25">
      <c r="B7910" s="784">
        <f t="shared" si="371"/>
        <v>45712</v>
      </c>
      <c r="C7910" s="785">
        <v>10</v>
      </c>
      <c r="D7910" s="786">
        <f>IFERROR((INDEX(METADATA!$T$2:$T$20,MATCH(B7910,METADATA!$S$2:$S$20,0))),0)</f>
        <v>0</v>
      </c>
      <c r="E7910" s="785" t="str">
        <f t="shared" si="369"/>
        <v>LO</v>
      </c>
      <c r="F7910" s="786">
        <f>VLOOKUP(C7910,METADATA!$A$5:$H$29,IF(E7910="HI",2,IF(E7910="LO",6,10))+IF(D7910=1,2,IF(D7910=7,1,(IF(WEEKDAY(B7910)=1,2,IF(WEEKDAY(B7910)=7,1,0))))))</f>
        <v>2</v>
      </c>
      <c r="G7910" s="786">
        <f>VLOOKUP(C7910,METADATA!$J$5:$Q$29,IF(E7910="HI",2,IF(E7910="LO",6,10))+IF(D7910=1,2,IF(D7910=7,1,(IF(WEEKDAY(B7910)=1,2,IF(WEEKDAY(B7910)=7,1,0))))))</f>
        <v>2</v>
      </c>
      <c r="H7910" s="787">
        <v>13528</v>
      </c>
      <c r="I7910" s="788">
        <v>8809.3251342773438</v>
      </c>
      <c r="K7910" s="795">
        <v>824.32500000000005</v>
      </c>
      <c r="M7910" s="798">
        <f t="shared" si="370"/>
        <v>16143.450477559329</v>
      </c>
      <c r="N7910" s="303"/>
      <c r="S7910" s="786">
        <v>0</v>
      </c>
      <c r="T7910" s="781">
        <f>VLOOKUP(C7910,METADATA!$J$5:$Q$29,IF(E7910="HI",2,IF(E7910="LO",6,10))+IF(S7910=1,2,IF(D7910=7,1,(IF(WEEKDAY(B7910)=1,2,IF(WEEKDAY(B7910)=7,1,0))))))</f>
        <v>2</v>
      </c>
      <c r="U7910" s="781">
        <f>VLOOKUP(C7910,METADATA!$A$5:$H$29,IF(E7910="HI",2,IF(E7910="LO",6,10))+IF(S7910=1,2,IF(D7910=7,1,(IF(WEEKDAY(B7910)=1,2,IF(WEEKDAY(B7910)=7,1,0))))))</f>
        <v>2</v>
      </c>
    </row>
    <row r="7911" spans="2:21" ht="13.95" customHeight="1" x14ac:dyDescent="0.25">
      <c r="B7911" s="784">
        <f t="shared" si="371"/>
        <v>45712</v>
      </c>
      <c r="C7911" s="785">
        <v>11</v>
      </c>
      <c r="D7911" s="786">
        <f>IFERROR((INDEX(METADATA!$T$2:$T$20,MATCH(B7911,METADATA!$S$2:$S$20,0))),0)</f>
        <v>0</v>
      </c>
      <c r="E7911" s="785" t="str">
        <f t="shared" si="369"/>
        <v>LO</v>
      </c>
      <c r="F7911" s="786">
        <f>VLOOKUP(C7911,METADATA!$A$5:$H$29,IF(E7911="HI",2,IF(E7911="LO",6,10))+IF(D7911=1,2,IF(D7911=7,1,(IF(WEEKDAY(B7911)=1,2,IF(WEEKDAY(B7911)=7,1,0))))))</f>
        <v>2</v>
      </c>
      <c r="G7911" s="786">
        <f>VLOOKUP(C7911,METADATA!$J$5:$Q$29,IF(E7911="HI",2,IF(E7911="LO",6,10))+IF(D7911=1,2,IF(D7911=7,1,(IF(WEEKDAY(B7911)=1,2,IF(WEEKDAY(B7911)=7,1,0))))))</f>
        <v>2</v>
      </c>
      <c r="H7911" s="787">
        <v>13466</v>
      </c>
      <c r="I7911" s="788">
        <v>9092.47509765625</v>
      </c>
      <c r="K7911" s="795">
        <v>882.73749999999995</v>
      </c>
      <c r="M7911" s="798">
        <f t="shared" si="370"/>
        <v>16248.269427895977</v>
      </c>
      <c r="N7911" s="303"/>
      <c r="S7911" s="786">
        <v>0</v>
      </c>
      <c r="T7911" s="781">
        <f>VLOOKUP(C7911,METADATA!$J$5:$Q$29,IF(E7911="HI",2,IF(E7911="LO",6,10))+IF(S7911=1,2,IF(D7911=7,1,(IF(WEEKDAY(B7911)=1,2,IF(WEEKDAY(B7911)=7,1,0))))))</f>
        <v>2</v>
      </c>
      <c r="U7911" s="781">
        <f>VLOOKUP(C7911,METADATA!$A$5:$H$29,IF(E7911="HI",2,IF(E7911="LO",6,10))+IF(S7911=1,2,IF(D7911=7,1,(IF(WEEKDAY(B7911)=1,2,IF(WEEKDAY(B7911)=7,1,0))))))</f>
        <v>2</v>
      </c>
    </row>
    <row r="7912" spans="2:21" ht="13.95" customHeight="1" x14ac:dyDescent="0.25">
      <c r="B7912" s="784">
        <f t="shared" si="371"/>
        <v>45712</v>
      </c>
      <c r="C7912" s="785">
        <v>12</v>
      </c>
      <c r="D7912" s="786">
        <f>IFERROR((INDEX(METADATA!$T$2:$T$20,MATCH(B7912,METADATA!$S$2:$S$20,0))),0)</f>
        <v>0</v>
      </c>
      <c r="E7912" s="785" t="str">
        <f t="shared" si="369"/>
        <v>LO</v>
      </c>
      <c r="F7912" s="786">
        <f>VLOOKUP(C7912,METADATA!$A$5:$H$29,IF(E7912="HI",2,IF(E7912="LO",6,10))+IF(D7912=1,2,IF(D7912=7,1,(IF(WEEKDAY(B7912)=1,2,IF(WEEKDAY(B7912)=7,1,0))))))</f>
        <v>2</v>
      </c>
      <c r="G7912" s="786">
        <f>VLOOKUP(C7912,METADATA!$J$5:$Q$29,IF(E7912="HI",2,IF(E7912="LO",6,10))+IF(D7912=1,2,IF(D7912=7,1,(IF(WEEKDAY(B7912)=1,2,IF(WEEKDAY(B7912)=7,1,0))))))</f>
        <v>2</v>
      </c>
      <c r="H7912" s="787">
        <v>13747.75</v>
      </c>
      <c r="I7912" s="788">
        <v>9474.25</v>
      </c>
      <c r="K7912" s="795">
        <v>909.3125</v>
      </c>
      <c r="M7912" s="798">
        <f t="shared" si="370"/>
        <v>16696.168516309364</v>
      </c>
      <c r="N7912" s="303"/>
      <c r="S7912" s="786">
        <v>0</v>
      </c>
      <c r="T7912" s="781">
        <f>VLOOKUP(C7912,METADATA!$J$5:$Q$29,IF(E7912="HI",2,IF(E7912="LO",6,10))+IF(S7912=1,2,IF(D7912=7,1,(IF(WEEKDAY(B7912)=1,2,IF(WEEKDAY(B7912)=7,1,0))))))</f>
        <v>2</v>
      </c>
      <c r="U7912" s="781">
        <f>VLOOKUP(C7912,METADATA!$A$5:$H$29,IF(E7912="HI",2,IF(E7912="LO",6,10))+IF(S7912=1,2,IF(D7912=7,1,(IF(WEEKDAY(B7912)=1,2,IF(WEEKDAY(B7912)=7,1,0))))))</f>
        <v>2</v>
      </c>
    </row>
    <row r="7913" spans="2:21" ht="13.95" customHeight="1" x14ac:dyDescent="0.25">
      <c r="B7913" s="784">
        <f t="shared" si="371"/>
        <v>45712</v>
      </c>
      <c r="C7913" s="785">
        <v>13</v>
      </c>
      <c r="D7913" s="786">
        <f>IFERROR((INDEX(METADATA!$T$2:$T$20,MATCH(B7913,METADATA!$S$2:$S$20,0))),0)</f>
        <v>0</v>
      </c>
      <c r="E7913" s="785" t="str">
        <f t="shared" si="369"/>
        <v>LO</v>
      </c>
      <c r="F7913" s="786">
        <f>VLOOKUP(C7913,METADATA!$A$5:$H$29,IF(E7913="HI",2,IF(E7913="LO",6,10))+IF(D7913=1,2,IF(D7913=7,1,(IF(WEEKDAY(B7913)=1,2,IF(WEEKDAY(B7913)=7,1,0))))))</f>
        <v>2</v>
      </c>
      <c r="G7913" s="786">
        <f>VLOOKUP(C7913,METADATA!$J$5:$Q$29,IF(E7913="HI",2,IF(E7913="LO",6,10))+IF(D7913=1,2,IF(D7913=7,1,(IF(WEEKDAY(B7913)=1,2,IF(WEEKDAY(B7913)=7,1,0))))))</f>
        <v>2</v>
      </c>
      <c r="H7913" s="787">
        <v>13599.75</v>
      </c>
      <c r="I7913" s="788">
        <v>9422.425048828125</v>
      </c>
      <c r="K7913" s="795">
        <v>905.6</v>
      </c>
      <c r="M7913" s="798">
        <f t="shared" si="370"/>
        <v>16544.947683908937</v>
      </c>
      <c r="N7913" s="303"/>
      <c r="S7913" s="786">
        <v>0</v>
      </c>
      <c r="T7913" s="781">
        <f>VLOOKUP(C7913,METADATA!$J$5:$Q$29,IF(E7913="HI",2,IF(E7913="LO",6,10))+IF(S7913=1,2,IF(D7913=7,1,(IF(WEEKDAY(B7913)=1,2,IF(WEEKDAY(B7913)=7,1,0))))))</f>
        <v>2</v>
      </c>
      <c r="U7913" s="781">
        <f>VLOOKUP(C7913,METADATA!$A$5:$H$29,IF(E7913="HI",2,IF(E7913="LO",6,10))+IF(S7913=1,2,IF(D7913=7,1,(IF(WEEKDAY(B7913)=1,2,IF(WEEKDAY(B7913)=7,1,0))))))</f>
        <v>2</v>
      </c>
    </row>
    <row r="7914" spans="2:21" ht="13.95" customHeight="1" x14ac:dyDescent="0.25">
      <c r="B7914" s="784">
        <f t="shared" si="371"/>
        <v>45712</v>
      </c>
      <c r="C7914" s="785">
        <v>14</v>
      </c>
      <c r="D7914" s="786">
        <f>IFERROR((INDEX(METADATA!$T$2:$T$20,MATCH(B7914,METADATA!$S$2:$S$20,0))),0)</f>
        <v>0</v>
      </c>
      <c r="E7914" s="785" t="str">
        <f t="shared" si="369"/>
        <v>LO</v>
      </c>
      <c r="F7914" s="786">
        <f>VLOOKUP(C7914,METADATA!$A$5:$H$29,IF(E7914="HI",2,IF(E7914="LO",6,10))+IF(D7914=1,2,IF(D7914=7,1,(IF(WEEKDAY(B7914)=1,2,IF(WEEKDAY(B7914)=7,1,0))))))</f>
        <v>2</v>
      </c>
      <c r="G7914" s="786">
        <f>VLOOKUP(C7914,METADATA!$J$5:$Q$29,IF(E7914="HI",2,IF(E7914="LO",6,10))+IF(D7914=1,2,IF(D7914=7,1,(IF(WEEKDAY(B7914)=1,2,IF(WEEKDAY(B7914)=7,1,0))))))</f>
        <v>2</v>
      </c>
      <c r="H7914" s="787">
        <v>13642.5</v>
      </c>
      <c r="I7914" s="788">
        <v>9434.050048828125</v>
      </c>
      <c r="K7914" s="795">
        <v>913.98749999999995</v>
      </c>
      <c r="M7914" s="798">
        <f t="shared" si="370"/>
        <v>16586.714761332154</v>
      </c>
      <c r="N7914" s="303"/>
      <c r="S7914" s="786">
        <v>0</v>
      </c>
      <c r="T7914" s="781">
        <f>VLOOKUP(C7914,METADATA!$J$5:$Q$29,IF(E7914="HI",2,IF(E7914="LO",6,10))+IF(S7914=1,2,IF(D7914=7,1,(IF(WEEKDAY(B7914)=1,2,IF(WEEKDAY(B7914)=7,1,0))))))</f>
        <v>2</v>
      </c>
      <c r="U7914" s="781">
        <f>VLOOKUP(C7914,METADATA!$A$5:$H$29,IF(E7914="HI",2,IF(E7914="LO",6,10))+IF(S7914=1,2,IF(D7914=7,1,(IF(WEEKDAY(B7914)=1,2,IF(WEEKDAY(B7914)=7,1,0))))))</f>
        <v>2</v>
      </c>
    </row>
    <row r="7915" spans="2:21" ht="13.95" customHeight="1" x14ac:dyDescent="0.25">
      <c r="B7915" s="784">
        <f t="shared" si="371"/>
        <v>45712</v>
      </c>
      <c r="C7915" s="785">
        <v>15</v>
      </c>
      <c r="D7915" s="786">
        <f>IFERROR((INDEX(METADATA!$T$2:$T$20,MATCH(B7915,METADATA!$S$2:$S$20,0))),0)</f>
        <v>0</v>
      </c>
      <c r="E7915" s="785" t="str">
        <f t="shared" si="369"/>
        <v>LO</v>
      </c>
      <c r="F7915" s="786">
        <f>VLOOKUP(C7915,METADATA!$A$5:$H$29,IF(E7915="HI",2,IF(E7915="LO",6,10))+IF(D7915=1,2,IF(D7915=7,1,(IF(WEEKDAY(B7915)=1,2,IF(WEEKDAY(B7915)=7,1,0))))))</f>
        <v>2</v>
      </c>
      <c r="G7915" s="786">
        <f>VLOOKUP(C7915,METADATA!$J$5:$Q$29,IF(E7915="HI",2,IF(E7915="LO",6,10))+IF(D7915=1,2,IF(D7915=7,1,(IF(WEEKDAY(B7915)=1,2,IF(WEEKDAY(B7915)=7,1,0))))))</f>
        <v>2</v>
      </c>
      <c r="H7915" s="787">
        <v>13834</v>
      </c>
      <c r="I7915" s="788">
        <v>9686.8500366210938</v>
      </c>
      <c r="K7915" s="795">
        <v>902.26250000000005</v>
      </c>
      <c r="M7915" s="798">
        <f t="shared" si="370"/>
        <v>16888.298304802236</v>
      </c>
      <c r="N7915" s="303"/>
      <c r="S7915" s="786">
        <v>0</v>
      </c>
      <c r="T7915" s="781">
        <f>VLOOKUP(C7915,METADATA!$J$5:$Q$29,IF(E7915="HI",2,IF(E7915="LO",6,10))+IF(S7915=1,2,IF(D7915=7,1,(IF(WEEKDAY(B7915)=1,2,IF(WEEKDAY(B7915)=7,1,0))))))</f>
        <v>2</v>
      </c>
      <c r="U7915" s="781">
        <f>VLOOKUP(C7915,METADATA!$A$5:$H$29,IF(E7915="HI",2,IF(E7915="LO",6,10))+IF(S7915=1,2,IF(D7915=7,1,(IF(WEEKDAY(B7915)=1,2,IF(WEEKDAY(B7915)=7,1,0))))))</f>
        <v>2</v>
      </c>
    </row>
    <row r="7916" spans="2:21" ht="13.95" customHeight="1" x14ac:dyDescent="0.25">
      <c r="B7916" s="784">
        <f t="shared" si="371"/>
        <v>45712</v>
      </c>
      <c r="C7916" s="785">
        <v>16</v>
      </c>
      <c r="D7916" s="786">
        <f>IFERROR((INDEX(METADATA!$T$2:$T$20,MATCH(B7916,METADATA!$S$2:$S$20,0))),0)</f>
        <v>0</v>
      </c>
      <c r="E7916" s="785" t="str">
        <f t="shared" si="369"/>
        <v>LO</v>
      </c>
      <c r="F7916" s="786">
        <f>VLOOKUP(C7916,METADATA!$A$5:$H$29,IF(E7916="HI",2,IF(E7916="LO",6,10))+IF(D7916=1,2,IF(D7916=7,1,(IF(WEEKDAY(B7916)=1,2,IF(WEEKDAY(B7916)=7,1,0))))))</f>
        <v>2</v>
      </c>
      <c r="G7916" s="786">
        <f>VLOOKUP(C7916,METADATA!$J$5:$Q$29,IF(E7916="HI",2,IF(E7916="LO",6,10))+IF(D7916=1,2,IF(D7916=7,1,(IF(WEEKDAY(B7916)=1,2,IF(WEEKDAY(B7916)=7,1,0))))))</f>
        <v>2</v>
      </c>
      <c r="H7916" s="787">
        <v>14800.5</v>
      </c>
      <c r="I7916" s="788">
        <v>9893.125</v>
      </c>
      <c r="K7916" s="795">
        <v>933.76250000000005</v>
      </c>
      <c r="M7916" s="798">
        <f t="shared" si="370"/>
        <v>17802.492031050737</v>
      </c>
      <c r="N7916" s="303"/>
      <c r="S7916" s="786">
        <v>0</v>
      </c>
      <c r="T7916" s="781">
        <f>VLOOKUP(C7916,METADATA!$J$5:$Q$29,IF(E7916="HI",2,IF(E7916="LO",6,10))+IF(S7916=1,2,IF(D7916=7,1,(IF(WEEKDAY(B7916)=1,2,IF(WEEKDAY(B7916)=7,1,0))))))</f>
        <v>2</v>
      </c>
      <c r="U7916" s="781">
        <f>VLOOKUP(C7916,METADATA!$A$5:$H$29,IF(E7916="HI",2,IF(E7916="LO",6,10))+IF(S7916=1,2,IF(D7916=7,1,(IF(WEEKDAY(B7916)=1,2,IF(WEEKDAY(B7916)=7,1,0))))))</f>
        <v>2</v>
      </c>
    </row>
    <row r="7917" spans="2:21" ht="13.95" customHeight="1" x14ac:dyDescent="0.25">
      <c r="B7917" s="784">
        <f t="shared" si="371"/>
        <v>45712</v>
      </c>
      <c r="C7917" s="785">
        <v>17</v>
      </c>
      <c r="D7917" s="786">
        <f>IFERROR((INDEX(METADATA!$T$2:$T$20,MATCH(B7917,METADATA!$S$2:$S$20,0))),0)</f>
        <v>0</v>
      </c>
      <c r="E7917" s="785" t="str">
        <f t="shared" si="369"/>
        <v>LO</v>
      </c>
      <c r="F7917" s="786">
        <f>VLOOKUP(C7917,METADATA!$A$5:$H$29,IF(E7917="HI",2,IF(E7917="LO",6,10))+IF(D7917=1,2,IF(D7917=7,1,(IF(WEEKDAY(B7917)=1,2,IF(WEEKDAY(B7917)=7,1,0))))))</f>
        <v>2</v>
      </c>
      <c r="G7917" s="786">
        <f>VLOOKUP(C7917,METADATA!$J$5:$Q$29,IF(E7917="HI",2,IF(E7917="LO",6,10))+IF(D7917=1,2,IF(D7917=7,1,(IF(WEEKDAY(B7917)=1,2,IF(WEEKDAY(B7917)=7,1,0))))))</f>
        <v>2</v>
      </c>
      <c r="H7917" s="787">
        <v>15316</v>
      </c>
      <c r="I7917" s="788">
        <v>9499</v>
      </c>
      <c r="K7917" s="795">
        <v>0</v>
      </c>
      <c r="M7917" s="798">
        <f t="shared" si="370"/>
        <v>18022.509730889313</v>
      </c>
      <c r="N7917" s="303"/>
      <c r="S7917" s="786">
        <v>0</v>
      </c>
      <c r="T7917" s="781">
        <f>VLOOKUP(C7917,METADATA!$J$5:$Q$29,IF(E7917="HI",2,IF(E7917="LO",6,10))+IF(S7917=1,2,IF(D7917=7,1,(IF(WEEKDAY(B7917)=1,2,IF(WEEKDAY(B7917)=7,1,0))))))</f>
        <v>2</v>
      </c>
      <c r="U7917" s="781">
        <f>VLOOKUP(C7917,METADATA!$A$5:$H$29,IF(E7917="HI",2,IF(E7917="LO",6,10))+IF(S7917=1,2,IF(D7917=7,1,(IF(WEEKDAY(B7917)=1,2,IF(WEEKDAY(B7917)=7,1,0))))))</f>
        <v>2</v>
      </c>
    </row>
    <row r="7918" spans="2:21" ht="13.95" customHeight="1" x14ac:dyDescent="0.25">
      <c r="B7918" s="784">
        <f t="shared" si="371"/>
        <v>45712</v>
      </c>
      <c r="C7918" s="785">
        <v>18</v>
      </c>
      <c r="D7918" s="786">
        <f>IFERROR((INDEX(METADATA!$T$2:$T$20,MATCH(B7918,METADATA!$S$2:$S$20,0))),0)</f>
        <v>0</v>
      </c>
      <c r="E7918" s="785" t="str">
        <f t="shared" si="369"/>
        <v>LO</v>
      </c>
      <c r="F7918" s="786">
        <f>VLOOKUP(C7918,METADATA!$A$5:$H$29,IF(E7918="HI",2,IF(E7918="LO",6,10))+IF(D7918=1,2,IF(D7918=7,1,(IF(WEEKDAY(B7918)=1,2,IF(WEEKDAY(B7918)=7,1,0))))))</f>
        <v>1</v>
      </c>
      <c r="G7918" s="786">
        <f>VLOOKUP(C7918,METADATA!$J$5:$Q$29,IF(E7918="HI",2,IF(E7918="LO",6,10))+IF(D7918=1,2,IF(D7918=7,1,(IF(WEEKDAY(B7918)=1,2,IF(WEEKDAY(B7918)=7,1,0))))))</f>
        <v>1</v>
      </c>
      <c r="H7918" s="787">
        <v>15593</v>
      </c>
      <c r="I7918" s="788">
        <v>9520.3250732421875</v>
      </c>
      <c r="K7918" s="795">
        <v>0</v>
      </c>
      <c r="M7918" s="798">
        <f t="shared" si="370"/>
        <v>18269.598750388686</v>
      </c>
      <c r="N7918" s="303"/>
      <c r="S7918" s="786">
        <v>0</v>
      </c>
      <c r="T7918" s="781">
        <f>VLOOKUP(C7918,METADATA!$J$5:$Q$29,IF(E7918="HI",2,IF(E7918="LO",6,10))+IF(S7918=1,2,IF(D7918=7,1,(IF(WEEKDAY(B7918)=1,2,IF(WEEKDAY(B7918)=7,1,0))))))</f>
        <v>1</v>
      </c>
      <c r="U7918" s="781">
        <f>VLOOKUP(C7918,METADATA!$A$5:$H$29,IF(E7918="HI",2,IF(E7918="LO",6,10))+IF(S7918=1,2,IF(D7918=7,1,(IF(WEEKDAY(B7918)=1,2,IF(WEEKDAY(B7918)=7,1,0))))))</f>
        <v>1</v>
      </c>
    </row>
    <row r="7919" spans="2:21" ht="13.95" customHeight="1" x14ac:dyDescent="0.25">
      <c r="B7919" s="784">
        <f t="shared" si="371"/>
        <v>45712</v>
      </c>
      <c r="C7919" s="785">
        <v>19</v>
      </c>
      <c r="D7919" s="786">
        <f>IFERROR((INDEX(METADATA!$T$2:$T$20,MATCH(B7919,METADATA!$S$2:$S$20,0))),0)</f>
        <v>0</v>
      </c>
      <c r="E7919" s="785" t="str">
        <f t="shared" si="369"/>
        <v>LO</v>
      </c>
      <c r="F7919" s="786">
        <f>VLOOKUP(C7919,METADATA!$A$5:$H$29,IF(E7919="HI",2,IF(E7919="LO",6,10))+IF(D7919=1,2,IF(D7919=7,1,(IF(WEEKDAY(B7919)=1,2,IF(WEEKDAY(B7919)=7,1,0))))))</f>
        <v>1</v>
      </c>
      <c r="G7919" s="786">
        <f>VLOOKUP(C7919,METADATA!$J$5:$Q$29,IF(E7919="HI",2,IF(E7919="LO",6,10))+IF(D7919=1,2,IF(D7919=7,1,(IF(WEEKDAY(B7919)=1,2,IF(WEEKDAY(B7919)=7,1,0))))))</f>
        <v>1</v>
      </c>
      <c r="H7919" s="787">
        <v>13790.75</v>
      </c>
      <c r="I7919" s="788">
        <v>9358.8250732421875</v>
      </c>
      <c r="K7919" s="795">
        <v>0</v>
      </c>
      <c r="M7919" s="798">
        <f t="shared" si="370"/>
        <v>16666.505101971637</v>
      </c>
      <c r="N7919" s="303"/>
      <c r="S7919" s="786">
        <v>0</v>
      </c>
      <c r="T7919" s="781">
        <f>VLOOKUP(C7919,METADATA!$J$5:$Q$29,IF(E7919="HI",2,IF(E7919="LO",6,10))+IF(S7919=1,2,IF(D7919=7,1,(IF(WEEKDAY(B7919)=1,2,IF(WEEKDAY(B7919)=7,1,0))))))</f>
        <v>1</v>
      </c>
      <c r="U7919" s="781">
        <f>VLOOKUP(C7919,METADATA!$A$5:$H$29,IF(E7919="HI",2,IF(E7919="LO",6,10))+IF(S7919=1,2,IF(D7919=7,1,(IF(WEEKDAY(B7919)=1,2,IF(WEEKDAY(B7919)=7,1,0))))))</f>
        <v>1</v>
      </c>
    </row>
    <row r="7920" spans="2:21" ht="13.95" customHeight="1" x14ac:dyDescent="0.25">
      <c r="B7920" s="784">
        <f t="shared" si="371"/>
        <v>45712</v>
      </c>
      <c r="C7920" s="785">
        <v>20</v>
      </c>
      <c r="D7920" s="786">
        <f>IFERROR((INDEX(METADATA!$T$2:$T$20,MATCH(B7920,METADATA!$S$2:$S$20,0))),0)</f>
        <v>0</v>
      </c>
      <c r="E7920" s="785" t="str">
        <f t="shared" si="369"/>
        <v>LO</v>
      </c>
      <c r="F7920" s="786">
        <f>VLOOKUP(C7920,METADATA!$A$5:$H$29,IF(E7920="HI",2,IF(E7920="LO",6,10))+IF(D7920=1,2,IF(D7920=7,1,(IF(WEEKDAY(B7920)=1,2,IF(WEEKDAY(B7920)=7,1,0))))))</f>
        <v>1</v>
      </c>
      <c r="G7920" s="786">
        <f>VLOOKUP(C7920,METADATA!$J$5:$Q$29,IF(E7920="HI",2,IF(E7920="LO",6,10))+IF(D7920=1,2,IF(D7920=7,1,(IF(WEEKDAY(B7920)=1,2,IF(WEEKDAY(B7920)=7,1,0))))))</f>
        <v>2</v>
      </c>
      <c r="H7920" s="787">
        <v>12268.25</v>
      </c>
      <c r="I7920" s="788">
        <v>9194.72509765625</v>
      </c>
      <c r="K7920" s="795">
        <v>0</v>
      </c>
      <c r="M7920" s="798">
        <f t="shared" si="370"/>
        <v>15331.435930269863</v>
      </c>
      <c r="N7920" s="303"/>
      <c r="S7920" s="786">
        <v>0</v>
      </c>
      <c r="T7920" s="781">
        <f>VLOOKUP(C7920,METADATA!$J$5:$Q$29,IF(E7920="HI",2,IF(E7920="LO",6,10))+IF(S7920=1,2,IF(D7920=7,1,(IF(WEEKDAY(B7920)=1,2,IF(WEEKDAY(B7920)=7,1,0))))))</f>
        <v>2</v>
      </c>
      <c r="U7920" s="781">
        <f>VLOOKUP(C7920,METADATA!$A$5:$H$29,IF(E7920="HI",2,IF(E7920="LO",6,10))+IF(S7920=1,2,IF(D7920=7,1,(IF(WEEKDAY(B7920)=1,2,IF(WEEKDAY(B7920)=7,1,0))))))</f>
        <v>1</v>
      </c>
    </row>
    <row r="7921" spans="2:21" ht="13.95" customHeight="1" x14ac:dyDescent="0.25">
      <c r="B7921" s="784">
        <f t="shared" si="371"/>
        <v>45712</v>
      </c>
      <c r="C7921" s="785">
        <v>21</v>
      </c>
      <c r="D7921" s="786">
        <f>IFERROR((INDEX(METADATA!$T$2:$T$20,MATCH(B7921,METADATA!$S$2:$S$20,0))),0)</f>
        <v>0</v>
      </c>
      <c r="E7921" s="785" t="str">
        <f t="shared" si="369"/>
        <v>LO</v>
      </c>
      <c r="F7921" s="786">
        <f>VLOOKUP(C7921,METADATA!$A$5:$H$29,IF(E7921="HI",2,IF(E7921="LO",6,10))+IF(D7921=1,2,IF(D7921=7,1,(IF(WEEKDAY(B7921)=1,2,IF(WEEKDAY(B7921)=7,1,0))))))</f>
        <v>2</v>
      </c>
      <c r="G7921" s="786">
        <f>VLOOKUP(C7921,METADATA!$J$5:$Q$29,IF(E7921="HI",2,IF(E7921="LO",6,10))+IF(D7921=1,2,IF(D7921=7,1,(IF(WEEKDAY(B7921)=1,2,IF(WEEKDAY(B7921)=7,1,0))))))</f>
        <v>2</v>
      </c>
      <c r="H7921" s="787">
        <v>10971</v>
      </c>
      <c r="I7921" s="788">
        <v>8892.5098266601563</v>
      </c>
      <c r="K7921" s="795">
        <v>0</v>
      </c>
      <c r="M7921" s="798">
        <f t="shared" si="370"/>
        <v>14122.307602415671</v>
      </c>
      <c r="N7921" s="303"/>
      <c r="S7921" s="786">
        <v>0</v>
      </c>
      <c r="T7921" s="781">
        <f>VLOOKUP(C7921,METADATA!$J$5:$Q$29,IF(E7921="HI",2,IF(E7921="LO",6,10))+IF(S7921=1,2,IF(D7921=7,1,(IF(WEEKDAY(B7921)=1,2,IF(WEEKDAY(B7921)=7,1,0))))))</f>
        <v>2</v>
      </c>
      <c r="U7921" s="781">
        <f>VLOOKUP(C7921,METADATA!$A$5:$H$29,IF(E7921="HI",2,IF(E7921="LO",6,10))+IF(S7921=1,2,IF(D7921=7,1,(IF(WEEKDAY(B7921)=1,2,IF(WEEKDAY(B7921)=7,1,0))))))</f>
        <v>2</v>
      </c>
    </row>
    <row r="7922" spans="2:21" ht="13.95" customHeight="1" x14ac:dyDescent="0.25">
      <c r="B7922" s="784">
        <f t="shared" si="371"/>
        <v>45712</v>
      </c>
      <c r="C7922" s="785">
        <v>22</v>
      </c>
      <c r="D7922" s="786">
        <f>IFERROR((INDEX(METADATA!$T$2:$T$20,MATCH(B7922,METADATA!$S$2:$S$20,0))),0)</f>
        <v>0</v>
      </c>
      <c r="E7922" s="785" t="str">
        <f t="shared" si="369"/>
        <v>LO</v>
      </c>
      <c r="F7922" s="786">
        <f>VLOOKUP(C7922,METADATA!$A$5:$H$29,IF(E7922="HI",2,IF(E7922="LO",6,10))+IF(D7922=1,2,IF(D7922=7,1,(IF(WEEKDAY(B7922)=1,2,IF(WEEKDAY(B7922)=7,1,0))))))</f>
        <v>3</v>
      </c>
      <c r="G7922" s="786">
        <f>VLOOKUP(C7922,METADATA!$J$5:$Q$29,IF(E7922="HI",2,IF(E7922="LO",6,10))+IF(D7922=1,2,IF(D7922=7,1,(IF(WEEKDAY(B7922)=1,2,IF(WEEKDAY(B7922)=7,1,0))))))</f>
        <v>3</v>
      </c>
      <c r="H7922" s="787">
        <v>9644.75</v>
      </c>
      <c r="I7922" s="788">
        <v>9523.0250854492188</v>
      </c>
      <c r="K7922" s="795">
        <v>0</v>
      </c>
      <c r="M7922" s="798">
        <f t="shared" si="370"/>
        <v>13553.937042077298</v>
      </c>
      <c r="N7922" s="303"/>
      <c r="S7922" s="786">
        <v>0</v>
      </c>
      <c r="T7922" s="781">
        <f>VLOOKUP(C7922,METADATA!$J$5:$Q$29,IF(E7922="HI",2,IF(E7922="LO",6,10))+IF(S7922=1,2,IF(D7922=7,1,(IF(WEEKDAY(B7922)=1,2,IF(WEEKDAY(B7922)=7,1,0))))))</f>
        <v>3</v>
      </c>
      <c r="U7922" s="781">
        <f>VLOOKUP(C7922,METADATA!$A$5:$H$29,IF(E7922="HI",2,IF(E7922="LO",6,10))+IF(S7922=1,2,IF(D7922=7,1,(IF(WEEKDAY(B7922)=1,2,IF(WEEKDAY(B7922)=7,1,0))))))</f>
        <v>3</v>
      </c>
    </row>
    <row r="7923" spans="2:21" ht="13.95" customHeight="1" x14ac:dyDescent="0.25">
      <c r="B7923" s="784">
        <f t="shared" si="371"/>
        <v>45712</v>
      </c>
      <c r="C7923" s="785">
        <v>23</v>
      </c>
      <c r="D7923" s="786">
        <f>IFERROR((INDEX(METADATA!$T$2:$T$20,MATCH(B7923,METADATA!$S$2:$S$20,0))),0)</f>
        <v>0</v>
      </c>
      <c r="E7923" s="785" t="str">
        <f t="shared" si="369"/>
        <v>LO</v>
      </c>
      <c r="F7923" s="786">
        <f>VLOOKUP(C7923,METADATA!$A$5:$H$29,IF(E7923="HI",2,IF(E7923="LO",6,10))+IF(D7923=1,2,IF(D7923=7,1,(IF(WEEKDAY(B7923)=1,2,IF(WEEKDAY(B7923)=7,1,0))))))</f>
        <v>3</v>
      </c>
      <c r="G7923" s="786">
        <f>VLOOKUP(C7923,METADATA!$J$5:$Q$29,IF(E7923="HI",2,IF(E7923="LO",6,10))+IF(D7923=1,2,IF(D7923=7,1,(IF(WEEKDAY(B7923)=1,2,IF(WEEKDAY(B7923)=7,1,0))))))</f>
        <v>3</v>
      </c>
      <c r="H7923" s="787">
        <v>8582</v>
      </c>
      <c r="I7923" s="788">
        <v>9591.9498901367188</v>
      </c>
      <c r="K7923" s="795">
        <v>0</v>
      </c>
      <c r="M7923" s="798">
        <f t="shared" si="370"/>
        <v>12870.750820946454</v>
      </c>
      <c r="N7923" s="303"/>
      <c r="S7923" s="786">
        <v>0</v>
      </c>
      <c r="T7923" s="781">
        <f>VLOOKUP(C7923,METADATA!$J$5:$Q$29,IF(E7923="HI",2,IF(E7923="LO",6,10))+IF(S7923=1,2,IF(D7923=7,1,(IF(WEEKDAY(B7923)=1,2,IF(WEEKDAY(B7923)=7,1,0))))))</f>
        <v>3</v>
      </c>
      <c r="U7923" s="781">
        <f>VLOOKUP(C7923,METADATA!$A$5:$H$29,IF(E7923="HI",2,IF(E7923="LO",6,10))+IF(S7923=1,2,IF(D7923=7,1,(IF(WEEKDAY(B7923)=1,2,IF(WEEKDAY(B7923)=7,1,0))))))</f>
        <v>3</v>
      </c>
    </row>
    <row r="7924" spans="2:21" ht="13.95" customHeight="1" x14ac:dyDescent="0.25">
      <c r="B7924" s="784">
        <f t="shared" si="371"/>
        <v>45713</v>
      </c>
      <c r="C7924" s="785">
        <v>0</v>
      </c>
      <c r="D7924" s="786">
        <f>IFERROR((INDEX(METADATA!$T$2:$T$20,MATCH(B7924,METADATA!$S$2:$S$20,0))),0)</f>
        <v>0</v>
      </c>
      <c r="E7924" s="785" t="str">
        <f t="shared" si="369"/>
        <v>LO</v>
      </c>
      <c r="F7924" s="786">
        <f>VLOOKUP(C7924,METADATA!$A$5:$H$29,IF(E7924="HI",2,IF(E7924="LO",6,10))+IF(D7924=1,2,IF(D7924=7,1,(IF(WEEKDAY(B7924)=1,2,IF(WEEKDAY(B7924)=7,1,0))))))</f>
        <v>3</v>
      </c>
      <c r="G7924" s="786">
        <f>VLOOKUP(C7924,METADATA!$J$5:$Q$29,IF(E7924="HI",2,IF(E7924="LO",6,10))+IF(D7924=1,2,IF(D7924=7,1,(IF(WEEKDAY(B7924)=1,2,IF(WEEKDAY(B7924)=7,1,0))))))</f>
        <v>3</v>
      </c>
      <c r="H7924" s="787">
        <v>8069</v>
      </c>
      <c r="I7924" s="788">
        <v>9580.650146484375</v>
      </c>
      <c r="K7924" s="795">
        <v>0</v>
      </c>
      <c r="M7924" s="798">
        <f t="shared" si="370"/>
        <v>12525.877942457011</v>
      </c>
      <c r="N7924" s="303"/>
      <c r="S7924" s="786">
        <v>0</v>
      </c>
      <c r="T7924" s="781">
        <f>VLOOKUP(C7924,METADATA!$J$5:$Q$29,IF(E7924="HI",2,IF(E7924="LO",6,10))+IF(S7924=1,2,IF(D7924=7,1,(IF(WEEKDAY(B7924)=1,2,IF(WEEKDAY(B7924)=7,1,0))))))</f>
        <v>3</v>
      </c>
      <c r="U7924" s="781">
        <f>VLOOKUP(C7924,METADATA!$A$5:$H$29,IF(E7924="HI",2,IF(E7924="LO",6,10))+IF(S7924=1,2,IF(D7924=7,1,(IF(WEEKDAY(B7924)=1,2,IF(WEEKDAY(B7924)=7,1,0))))))</f>
        <v>3</v>
      </c>
    </row>
    <row r="7925" spans="2:21" ht="13.95" customHeight="1" x14ac:dyDescent="0.25">
      <c r="B7925" s="784">
        <f t="shared" si="371"/>
        <v>45713</v>
      </c>
      <c r="C7925" s="785">
        <v>1</v>
      </c>
      <c r="D7925" s="786">
        <f>IFERROR((INDEX(METADATA!$T$2:$T$20,MATCH(B7925,METADATA!$S$2:$S$20,0))),0)</f>
        <v>0</v>
      </c>
      <c r="E7925" s="785" t="str">
        <f t="shared" si="369"/>
        <v>LO</v>
      </c>
      <c r="F7925" s="786">
        <f>VLOOKUP(C7925,METADATA!$A$5:$H$29,IF(E7925="HI",2,IF(E7925="LO",6,10))+IF(D7925=1,2,IF(D7925=7,1,(IF(WEEKDAY(B7925)=1,2,IF(WEEKDAY(B7925)=7,1,0))))))</f>
        <v>3</v>
      </c>
      <c r="G7925" s="786">
        <f>VLOOKUP(C7925,METADATA!$J$5:$Q$29,IF(E7925="HI",2,IF(E7925="LO",6,10))+IF(D7925=1,2,IF(D7925=7,1,(IF(WEEKDAY(B7925)=1,2,IF(WEEKDAY(B7925)=7,1,0))))))</f>
        <v>3</v>
      </c>
      <c r="H7925" s="787">
        <v>7803</v>
      </c>
      <c r="I7925" s="788">
        <v>9598.9149780273438</v>
      </c>
      <c r="K7925" s="795">
        <v>0</v>
      </c>
      <c r="M7925" s="798">
        <f t="shared" si="370"/>
        <v>12370.366920807066</v>
      </c>
      <c r="N7925" s="303"/>
      <c r="S7925" s="786">
        <v>0</v>
      </c>
      <c r="T7925" s="781">
        <f>VLOOKUP(C7925,METADATA!$J$5:$Q$29,IF(E7925="HI",2,IF(E7925="LO",6,10))+IF(S7925=1,2,IF(D7925=7,1,(IF(WEEKDAY(B7925)=1,2,IF(WEEKDAY(B7925)=7,1,0))))))</f>
        <v>3</v>
      </c>
      <c r="U7925" s="781">
        <f>VLOOKUP(C7925,METADATA!$A$5:$H$29,IF(E7925="HI",2,IF(E7925="LO",6,10))+IF(S7925=1,2,IF(D7925=7,1,(IF(WEEKDAY(B7925)=1,2,IF(WEEKDAY(B7925)=7,1,0))))))</f>
        <v>3</v>
      </c>
    </row>
    <row r="7926" spans="2:21" ht="13.95" customHeight="1" x14ac:dyDescent="0.25">
      <c r="B7926" s="784">
        <f t="shared" si="371"/>
        <v>45713</v>
      </c>
      <c r="C7926" s="785">
        <v>2</v>
      </c>
      <c r="D7926" s="786">
        <f>IFERROR((INDEX(METADATA!$T$2:$T$20,MATCH(B7926,METADATA!$S$2:$S$20,0))),0)</f>
        <v>0</v>
      </c>
      <c r="E7926" s="785" t="str">
        <f t="shared" si="369"/>
        <v>LO</v>
      </c>
      <c r="F7926" s="786">
        <f>VLOOKUP(C7926,METADATA!$A$5:$H$29,IF(E7926="HI",2,IF(E7926="LO",6,10))+IF(D7926=1,2,IF(D7926=7,1,(IF(WEEKDAY(B7926)=1,2,IF(WEEKDAY(B7926)=7,1,0))))))</f>
        <v>3</v>
      </c>
      <c r="G7926" s="786">
        <f>VLOOKUP(C7926,METADATA!$J$5:$Q$29,IF(E7926="HI",2,IF(E7926="LO",6,10))+IF(D7926=1,2,IF(D7926=7,1,(IF(WEEKDAY(B7926)=1,2,IF(WEEKDAY(B7926)=7,1,0))))))</f>
        <v>3</v>
      </c>
      <c r="H7926" s="787">
        <v>7663.75</v>
      </c>
      <c r="I7926" s="788">
        <v>9677.0499267578125</v>
      </c>
      <c r="K7926" s="795">
        <v>0</v>
      </c>
      <c r="M7926" s="798">
        <f t="shared" si="370"/>
        <v>12344.162966660127</v>
      </c>
      <c r="N7926" s="303"/>
      <c r="S7926" s="786">
        <v>0</v>
      </c>
      <c r="T7926" s="781">
        <f>VLOOKUP(C7926,METADATA!$J$5:$Q$29,IF(E7926="HI",2,IF(E7926="LO",6,10))+IF(S7926=1,2,IF(D7926=7,1,(IF(WEEKDAY(B7926)=1,2,IF(WEEKDAY(B7926)=7,1,0))))))</f>
        <v>3</v>
      </c>
      <c r="U7926" s="781">
        <f>VLOOKUP(C7926,METADATA!$A$5:$H$29,IF(E7926="HI",2,IF(E7926="LO",6,10))+IF(S7926=1,2,IF(D7926=7,1,(IF(WEEKDAY(B7926)=1,2,IF(WEEKDAY(B7926)=7,1,0))))))</f>
        <v>3</v>
      </c>
    </row>
    <row r="7927" spans="2:21" ht="13.95" customHeight="1" x14ac:dyDescent="0.25">
      <c r="B7927" s="784">
        <f t="shared" si="371"/>
        <v>45713</v>
      </c>
      <c r="C7927" s="785">
        <v>3</v>
      </c>
      <c r="D7927" s="786">
        <f>IFERROR((INDEX(METADATA!$T$2:$T$20,MATCH(B7927,METADATA!$S$2:$S$20,0))),0)</f>
        <v>0</v>
      </c>
      <c r="E7927" s="785" t="str">
        <f t="shared" si="369"/>
        <v>LO</v>
      </c>
      <c r="F7927" s="786">
        <f>VLOOKUP(C7927,METADATA!$A$5:$H$29,IF(E7927="HI",2,IF(E7927="LO",6,10))+IF(D7927=1,2,IF(D7927=7,1,(IF(WEEKDAY(B7927)=1,2,IF(WEEKDAY(B7927)=7,1,0))))))</f>
        <v>3</v>
      </c>
      <c r="G7927" s="786">
        <f>VLOOKUP(C7927,METADATA!$J$5:$Q$29,IF(E7927="HI",2,IF(E7927="LO",6,10))+IF(D7927=1,2,IF(D7927=7,1,(IF(WEEKDAY(B7927)=1,2,IF(WEEKDAY(B7927)=7,1,0))))))</f>
        <v>3</v>
      </c>
      <c r="H7927" s="787">
        <v>7756</v>
      </c>
      <c r="I7927" s="788">
        <v>9550.7749633789063</v>
      </c>
      <c r="K7927" s="795">
        <v>0</v>
      </c>
      <c r="M7927" s="798">
        <f t="shared" si="370"/>
        <v>12303.366953850695</v>
      </c>
      <c r="N7927" s="303"/>
      <c r="S7927" s="786">
        <v>0</v>
      </c>
      <c r="T7927" s="781">
        <f>VLOOKUP(C7927,METADATA!$J$5:$Q$29,IF(E7927="HI",2,IF(E7927="LO",6,10))+IF(S7927=1,2,IF(D7927=7,1,(IF(WEEKDAY(B7927)=1,2,IF(WEEKDAY(B7927)=7,1,0))))))</f>
        <v>3</v>
      </c>
      <c r="U7927" s="781">
        <f>VLOOKUP(C7927,METADATA!$A$5:$H$29,IF(E7927="HI",2,IF(E7927="LO",6,10))+IF(S7927=1,2,IF(D7927=7,1,(IF(WEEKDAY(B7927)=1,2,IF(WEEKDAY(B7927)=7,1,0))))))</f>
        <v>3</v>
      </c>
    </row>
    <row r="7928" spans="2:21" ht="13.95" customHeight="1" x14ac:dyDescent="0.25">
      <c r="B7928" s="784">
        <f t="shared" si="371"/>
        <v>45713</v>
      </c>
      <c r="C7928" s="785">
        <v>4</v>
      </c>
      <c r="D7928" s="786">
        <f>IFERROR((INDEX(METADATA!$T$2:$T$20,MATCH(B7928,METADATA!$S$2:$S$20,0))),0)</f>
        <v>0</v>
      </c>
      <c r="E7928" s="785" t="str">
        <f t="shared" si="369"/>
        <v>LO</v>
      </c>
      <c r="F7928" s="786">
        <f>VLOOKUP(C7928,METADATA!$A$5:$H$29,IF(E7928="HI",2,IF(E7928="LO",6,10))+IF(D7928=1,2,IF(D7928=7,1,(IF(WEEKDAY(B7928)=1,2,IF(WEEKDAY(B7928)=7,1,0))))))</f>
        <v>3</v>
      </c>
      <c r="G7928" s="786">
        <f>VLOOKUP(C7928,METADATA!$J$5:$Q$29,IF(E7928="HI",2,IF(E7928="LO",6,10))+IF(D7928=1,2,IF(D7928=7,1,(IF(WEEKDAY(B7928)=1,2,IF(WEEKDAY(B7928)=7,1,0))))))</f>
        <v>3</v>
      </c>
      <c r="H7928" s="787">
        <v>8153.75</v>
      </c>
      <c r="I7928" s="788">
        <v>9533.199951171875</v>
      </c>
      <c r="K7928" s="795">
        <v>870.51250000000005</v>
      </c>
      <c r="M7928" s="798">
        <f t="shared" si="370"/>
        <v>12544.542254363985</v>
      </c>
      <c r="N7928" s="303"/>
      <c r="S7928" s="786">
        <v>0</v>
      </c>
      <c r="T7928" s="781">
        <f>VLOOKUP(C7928,METADATA!$J$5:$Q$29,IF(E7928="HI",2,IF(E7928="LO",6,10))+IF(S7928=1,2,IF(D7928=7,1,(IF(WEEKDAY(B7928)=1,2,IF(WEEKDAY(B7928)=7,1,0))))))</f>
        <v>3</v>
      </c>
      <c r="U7928" s="781">
        <f>VLOOKUP(C7928,METADATA!$A$5:$H$29,IF(E7928="HI",2,IF(E7928="LO",6,10))+IF(S7928=1,2,IF(D7928=7,1,(IF(WEEKDAY(B7928)=1,2,IF(WEEKDAY(B7928)=7,1,0))))))</f>
        <v>3</v>
      </c>
    </row>
    <row r="7929" spans="2:21" ht="13.95" customHeight="1" x14ac:dyDescent="0.25">
      <c r="B7929" s="784">
        <f t="shared" si="371"/>
        <v>45713</v>
      </c>
      <c r="C7929" s="785">
        <v>5</v>
      </c>
      <c r="D7929" s="786">
        <f>IFERROR((INDEX(METADATA!$T$2:$T$20,MATCH(B7929,METADATA!$S$2:$S$20,0))),0)</f>
        <v>0</v>
      </c>
      <c r="E7929" s="785" t="str">
        <f t="shared" si="369"/>
        <v>LO</v>
      </c>
      <c r="F7929" s="786">
        <f>VLOOKUP(C7929,METADATA!$A$5:$H$29,IF(E7929="HI",2,IF(E7929="LO",6,10))+IF(D7929=1,2,IF(D7929=7,1,(IF(WEEKDAY(B7929)=1,2,IF(WEEKDAY(B7929)=7,1,0))))))</f>
        <v>3</v>
      </c>
      <c r="G7929" s="786">
        <f>VLOOKUP(C7929,METADATA!$J$5:$Q$29,IF(E7929="HI",2,IF(E7929="LO",6,10))+IF(D7929=1,2,IF(D7929=7,1,(IF(WEEKDAY(B7929)=1,2,IF(WEEKDAY(B7929)=7,1,0))))))</f>
        <v>3</v>
      </c>
      <c r="H7929" s="787">
        <v>8681.5</v>
      </c>
      <c r="I7929" s="788">
        <v>9371.375</v>
      </c>
      <c r="K7929" s="795">
        <v>865.8125</v>
      </c>
      <c r="M7929" s="798">
        <f t="shared" si="370"/>
        <v>12774.62765174097</v>
      </c>
      <c r="N7929" s="303"/>
      <c r="S7929" s="786">
        <v>0</v>
      </c>
      <c r="T7929" s="781">
        <f>VLOOKUP(C7929,METADATA!$J$5:$Q$29,IF(E7929="HI",2,IF(E7929="LO",6,10))+IF(S7929=1,2,IF(D7929=7,1,(IF(WEEKDAY(B7929)=1,2,IF(WEEKDAY(B7929)=7,1,0))))))</f>
        <v>3</v>
      </c>
      <c r="U7929" s="781">
        <f>VLOOKUP(C7929,METADATA!$A$5:$H$29,IF(E7929="HI",2,IF(E7929="LO",6,10))+IF(S7929=1,2,IF(D7929=7,1,(IF(WEEKDAY(B7929)=1,2,IF(WEEKDAY(B7929)=7,1,0))))))</f>
        <v>3</v>
      </c>
    </row>
    <row r="7930" spans="2:21" ht="13.95" customHeight="1" x14ac:dyDescent="0.25">
      <c r="B7930" s="784">
        <f t="shared" si="371"/>
        <v>45713</v>
      </c>
      <c r="C7930" s="785">
        <v>6</v>
      </c>
      <c r="D7930" s="786">
        <f>IFERROR((INDEX(METADATA!$T$2:$T$20,MATCH(B7930,METADATA!$S$2:$S$20,0))),0)</f>
        <v>0</v>
      </c>
      <c r="E7930" s="785" t="str">
        <f t="shared" si="369"/>
        <v>LO</v>
      </c>
      <c r="F7930" s="786">
        <f>VLOOKUP(C7930,METADATA!$A$5:$H$29,IF(E7930="HI",2,IF(E7930="LO",6,10))+IF(D7930=1,2,IF(D7930=7,1,(IF(WEEKDAY(B7930)=1,2,IF(WEEKDAY(B7930)=7,1,0))))))</f>
        <v>2</v>
      </c>
      <c r="G7930" s="786">
        <f>VLOOKUP(C7930,METADATA!$J$5:$Q$29,IF(E7930="HI",2,IF(E7930="LO",6,10))+IF(D7930=1,2,IF(D7930=7,1,(IF(WEEKDAY(B7930)=1,2,IF(WEEKDAY(B7930)=7,1,0))))))</f>
        <v>2</v>
      </c>
      <c r="H7930" s="787">
        <v>9939.25</v>
      </c>
      <c r="I7930" s="788">
        <v>9440.7000122070313</v>
      </c>
      <c r="K7930" s="795">
        <v>834.63750000000005</v>
      </c>
      <c r="M7930" s="798">
        <f t="shared" si="370"/>
        <v>13708.227722174221</v>
      </c>
      <c r="N7930" s="303"/>
      <c r="S7930" s="786">
        <v>0</v>
      </c>
      <c r="T7930" s="781">
        <f>VLOOKUP(C7930,METADATA!$J$5:$Q$29,IF(E7930="HI",2,IF(E7930="LO",6,10))+IF(S7930=1,2,IF(D7930=7,1,(IF(WEEKDAY(B7930)=1,2,IF(WEEKDAY(B7930)=7,1,0))))))</f>
        <v>2</v>
      </c>
      <c r="U7930" s="781">
        <f>VLOOKUP(C7930,METADATA!$A$5:$H$29,IF(E7930="HI",2,IF(E7930="LO",6,10))+IF(S7930=1,2,IF(D7930=7,1,(IF(WEEKDAY(B7930)=1,2,IF(WEEKDAY(B7930)=7,1,0))))))</f>
        <v>2</v>
      </c>
    </row>
    <row r="7931" spans="2:21" ht="13.95" customHeight="1" x14ac:dyDescent="0.25">
      <c r="B7931" s="784">
        <f t="shared" si="371"/>
        <v>45713</v>
      </c>
      <c r="C7931" s="785">
        <v>7</v>
      </c>
      <c r="D7931" s="786">
        <f>IFERROR((INDEX(METADATA!$T$2:$T$20,MATCH(B7931,METADATA!$S$2:$S$20,0))),0)</f>
        <v>0</v>
      </c>
      <c r="E7931" s="785" t="str">
        <f t="shared" si="369"/>
        <v>LO</v>
      </c>
      <c r="F7931" s="786">
        <f>VLOOKUP(C7931,METADATA!$A$5:$H$29,IF(E7931="HI",2,IF(E7931="LO",6,10))+IF(D7931=1,2,IF(D7931=7,1,(IF(WEEKDAY(B7931)=1,2,IF(WEEKDAY(B7931)=7,1,0))))))</f>
        <v>1</v>
      </c>
      <c r="G7931" s="786">
        <f>VLOOKUP(C7931,METADATA!$J$5:$Q$29,IF(E7931="HI",2,IF(E7931="LO",6,10))+IF(D7931=1,2,IF(D7931=7,1,(IF(WEEKDAY(B7931)=1,2,IF(WEEKDAY(B7931)=7,1,0))))))</f>
        <v>1</v>
      </c>
      <c r="H7931" s="787">
        <v>11354.75</v>
      </c>
      <c r="I7931" s="788">
        <v>9493.074951171875</v>
      </c>
      <c r="K7931" s="795">
        <v>847.33749999999998</v>
      </c>
      <c r="M7931" s="798">
        <f t="shared" si="370"/>
        <v>14800.297956158412</v>
      </c>
      <c r="N7931" s="303"/>
      <c r="S7931" s="786">
        <v>0</v>
      </c>
      <c r="T7931" s="781">
        <f>VLOOKUP(C7931,METADATA!$J$5:$Q$29,IF(E7931="HI",2,IF(E7931="LO",6,10))+IF(S7931=1,2,IF(D7931=7,1,(IF(WEEKDAY(B7931)=1,2,IF(WEEKDAY(B7931)=7,1,0))))))</f>
        <v>1</v>
      </c>
      <c r="U7931" s="781">
        <f>VLOOKUP(C7931,METADATA!$A$5:$H$29,IF(E7931="HI",2,IF(E7931="LO",6,10))+IF(S7931=1,2,IF(D7931=7,1,(IF(WEEKDAY(B7931)=1,2,IF(WEEKDAY(B7931)=7,1,0))))))</f>
        <v>1</v>
      </c>
    </row>
    <row r="7932" spans="2:21" ht="13.95" customHeight="1" x14ac:dyDescent="0.25">
      <c r="B7932" s="784">
        <f t="shared" si="371"/>
        <v>45713</v>
      </c>
      <c r="C7932" s="785">
        <v>8</v>
      </c>
      <c r="D7932" s="786">
        <f>IFERROR((INDEX(METADATA!$T$2:$T$20,MATCH(B7932,METADATA!$S$2:$S$20,0))),0)</f>
        <v>0</v>
      </c>
      <c r="E7932" s="785" t="str">
        <f t="shared" si="369"/>
        <v>LO</v>
      </c>
      <c r="F7932" s="786">
        <f>VLOOKUP(C7932,METADATA!$A$5:$H$29,IF(E7932="HI",2,IF(E7932="LO",6,10))+IF(D7932=1,2,IF(D7932=7,1,(IF(WEEKDAY(B7932)=1,2,IF(WEEKDAY(B7932)=7,1,0))))))</f>
        <v>1</v>
      </c>
      <c r="G7932" s="786">
        <f>VLOOKUP(C7932,METADATA!$J$5:$Q$29,IF(E7932="HI",2,IF(E7932="LO",6,10))+IF(D7932=1,2,IF(D7932=7,1,(IF(WEEKDAY(B7932)=1,2,IF(WEEKDAY(B7932)=7,1,0))))))</f>
        <v>1</v>
      </c>
      <c r="H7932" s="787">
        <v>13349.75</v>
      </c>
      <c r="I7932" s="788">
        <v>9361.2251586914063</v>
      </c>
      <c r="K7932" s="795">
        <v>851.61249999999995</v>
      </c>
      <c r="M7932" s="798">
        <f t="shared" si="370"/>
        <v>16304.856992142462</v>
      </c>
      <c r="N7932" s="303"/>
      <c r="S7932" s="786">
        <v>0</v>
      </c>
      <c r="T7932" s="781">
        <f>VLOOKUP(C7932,METADATA!$J$5:$Q$29,IF(E7932="HI",2,IF(E7932="LO",6,10))+IF(S7932=1,2,IF(D7932=7,1,(IF(WEEKDAY(B7932)=1,2,IF(WEEKDAY(B7932)=7,1,0))))))</f>
        <v>1</v>
      </c>
      <c r="U7932" s="781">
        <f>VLOOKUP(C7932,METADATA!$A$5:$H$29,IF(E7932="HI",2,IF(E7932="LO",6,10))+IF(S7932=1,2,IF(D7932=7,1,(IF(WEEKDAY(B7932)=1,2,IF(WEEKDAY(B7932)=7,1,0))))))</f>
        <v>1</v>
      </c>
    </row>
    <row r="7933" spans="2:21" ht="13.95" customHeight="1" x14ac:dyDescent="0.25">
      <c r="B7933" s="784">
        <f t="shared" si="371"/>
        <v>45713</v>
      </c>
      <c r="C7933" s="785">
        <v>9</v>
      </c>
      <c r="D7933" s="786">
        <f>IFERROR((INDEX(METADATA!$T$2:$T$20,MATCH(B7933,METADATA!$S$2:$S$20,0))),0)</f>
        <v>0</v>
      </c>
      <c r="E7933" s="785" t="str">
        <f t="shared" si="369"/>
        <v>LO</v>
      </c>
      <c r="F7933" s="786">
        <f>VLOOKUP(C7933,METADATA!$A$5:$H$29,IF(E7933="HI",2,IF(E7933="LO",6,10))+IF(D7933=1,2,IF(D7933=7,1,(IF(WEEKDAY(B7933)=1,2,IF(WEEKDAY(B7933)=7,1,0))))))</f>
        <v>2</v>
      </c>
      <c r="G7933" s="786">
        <f>VLOOKUP(C7933,METADATA!$J$5:$Q$29,IF(E7933="HI",2,IF(E7933="LO",6,10))+IF(D7933=1,2,IF(D7933=7,1,(IF(WEEKDAY(B7933)=1,2,IF(WEEKDAY(B7933)=7,1,0))))))</f>
        <v>1</v>
      </c>
      <c r="H7933" s="787">
        <v>14420.75</v>
      </c>
      <c r="I7933" s="788">
        <v>9024.9498901367188</v>
      </c>
      <c r="K7933" s="795">
        <v>856.5</v>
      </c>
      <c r="M7933" s="798">
        <f t="shared" si="370"/>
        <v>17011.988451735404</v>
      </c>
      <c r="N7933" s="303"/>
      <c r="S7933" s="786">
        <v>0</v>
      </c>
      <c r="T7933" s="781">
        <f>VLOOKUP(C7933,METADATA!$J$5:$Q$29,IF(E7933="HI",2,IF(E7933="LO",6,10))+IF(S7933=1,2,IF(D7933=7,1,(IF(WEEKDAY(B7933)=1,2,IF(WEEKDAY(B7933)=7,1,0))))))</f>
        <v>1</v>
      </c>
      <c r="U7933" s="781">
        <f>VLOOKUP(C7933,METADATA!$A$5:$H$29,IF(E7933="HI",2,IF(E7933="LO",6,10))+IF(S7933=1,2,IF(D7933=7,1,(IF(WEEKDAY(B7933)=1,2,IF(WEEKDAY(B7933)=7,1,0))))))</f>
        <v>2</v>
      </c>
    </row>
    <row r="7934" spans="2:21" ht="13.95" customHeight="1" x14ac:dyDescent="0.25">
      <c r="B7934" s="784">
        <f t="shared" si="371"/>
        <v>45713</v>
      </c>
      <c r="C7934" s="785">
        <v>10</v>
      </c>
      <c r="D7934" s="786">
        <f>IFERROR((INDEX(METADATA!$T$2:$T$20,MATCH(B7934,METADATA!$S$2:$S$20,0))),0)</f>
        <v>0</v>
      </c>
      <c r="E7934" s="785" t="str">
        <f t="shared" si="369"/>
        <v>LO</v>
      </c>
      <c r="F7934" s="786">
        <f>VLOOKUP(C7934,METADATA!$A$5:$H$29,IF(E7934="HI",2,IF(E7934="LO",6,10))+IF(D7934=1,2,IF(D7934=7,1,(IF(WEEKDAY(B7934)=1,2,IF(WEEKDAY(B7934)=7,1,0))))))</f>
        <v>2</v>
      </c>
      <c r="G7934" s="786">
        <f>VLOOKUP(C7934,METADATA!$J$5:$Q$29,IF(E7934="HI",2,IF(E7934="LO",6,10))+IF(D7934=1,2,IF(D7934=7,1,(IF(WEEKDAY(B7934)=1,2,IF(WEEKDAY(B7934)=7,1,0))))))</f>
        <v>2</v>
      </c>
      <c r="H7934" s="787">
        <v>14302</v>
      </c>
      <c r="I7934" s="788">
        <v>8915.9501342773438</v>
      </c>
      <c r="K7934" s="795">
        <v>824.32500000000005</v>
      </c>
      <c r="M7934" s="798">
        <f t="shared" si="370"/>
        <v>16853.526954228902</v>
      </c>
      <c r="N7934" s="303"/>
      <c r="S7934" s="786">
        <v>0</v>
      </c>
      <c r="T7934" s="781">
        <f>VLOOKUP(C7934,METADATA!$J$5:$Q$29,IF(E7934="HI",2,IF(E7934="LO",6,10))+IF(S7934=1,2,IF(D7934=7,1,(IF(WEEKDAY(B7934)=1,2,IF(WEEKDAY(B7934)=7,1,0))))))</f>
        <v>2</v>
      </c>
      <c r="U7934" s="781">
        <f>VLOOKUP(C7934,METADATA!$A$5:$H$29,IF(E7934="HI",2,IF(E7934="LO",6,10))+IF(S7934=1,2,IF(D7934=7,1,(IF(WEEKDAY(B7934)=1,2,IF(WEEKDAY(B7934)=7,1,0))))))</f>
        <v>2</v>
      </c>
    </row>
    <row r="7935" spans="2:21" ht="13.95" customHeight="1" x14ac:dyDescent="0.25">
      <c r="B7935" s="784">
        <f t="shared" si="371"/>
        <v>45713</v>
      </c>
      <c r="C7935" s="785">
        <v>11</v>
      </c>
      <c r="D7935" s="786">
        <f>IFERROR((INDEX(METADATA!$T$2:$T$20,MATCH(B7935,METADATA!$S$2:$S$20,0))),0)</f>
        <v>0</v>
      </c>
      <c r="E7935" s="785" t="str">
        <f t="shared" si="369"/>
        <v>LO</v>
      </c>
      <c r="F7935" s="786">
        <f>VLOOKUP(C7935,METADATA!$A$5:$H$29,IF(E7935="HI",2,IF(E7935="LO",6,10))+IF(D7935=1,2,IF(D7935=7,1,(IF(WEEKDAY(B7935)=1,2,IF(WEEKDAY(B7935)=7,1,0))))))</f>
        <v>2</v>
      </c>
      <c r="G7935" s="786">
        <f>VLOOKUP(C7935,METADATA!$J$5:$Q$29,IF(E7935="HI",2,IF(E7935="LO",6,10))+IF(D7935=1,2,IF(D7935=7,1,(IF(WEEKDAY(B7935)=1,2,IF(WEEKDAY(B7935)=7,1,0))))))</f>
        <v>2</v>
      </c>
      <c r="H7935" s="787">
        <v>14406</v>
      </c>
      <c r="I7935" s="788">
        <v>9132.25</v>
      </c>
      <c r="K7935" s="795">
        <v>882.73749999999995</v>
      </c>
      <c r="M7935" s="798">
        <f t="shared" si="370"/>
        <v>17056.694464710916</v>
      </c>
      <c r="N7935" s="303"/>
      <c r="S7935" s="786">
        <v>0</v>
      </c>
      <c r="T7935" s="781">
        <f>VLOOKUP(C7935,METADATA!$J$5:$Q$29,IF(E7935="HI",2,IF(E7935="LO",6,10))+IF(S7935=1,2,IF(D7935=7,1,(IF(WEEKDAY(B7935)=1,2,IF(WEEKDAY(B7935)=7,1,0))))))</f>
        <v>2</v>
      </c>
      <c r="U7935" s="781">
        <f>VLOOKUP(C7935,METADATA!$A$5:$H$29,IF(E7935="HI",2,IF(E7935="LO",6,10))+IF(S7935=1,2,IF(D7935=7,1,(IF(WEEKDAY(B7935)=1,2,IF(WEEKDAY(B7935)=7,1,0))))))</f>
        <v>2</v>
      </c>
    </row>
    <row r="7936" spans="2:21" ht="13.95" customHeight="1" x14ac:dyDescent="0.25">
      <c r="B7936" s="784">
        <f t="shared" si="371"/>
        <v>45713</v>
      </c>
      <c r="C7936" s="785">
        <v>12</v>
      </c>
      <c r="D7936" s="786">
        <f>IFERROR((INDEX(METADATA!$T$2:$T$20,MATCH(B7936,METADATA!$S$2:$S$20,0))),0)</f>
        <v>0</v>
      </c>
      <c r="E7936" s="785" t="str">
        <f t="shared" si="369"/>
        <v>LO</v>
      </c>
      <c r="F7936" s="786">
        <f>VLOOKUP(C7936,METADATA!$A$5:$H$29,IF(E7936="HI",2,IF(E7936="LO",6,10))+IF(D7936=1,2,IF(D7936=7,1,(IF(WEEKDAY(B7936)=1,2,IF(WEEKDAY(B7936)=7,1,0))))))</f>
        <v>2</v>
      </c>
      <c r="G7936" s="786">
        <f>VLOOKUP(C7936,METADATA!$J$5:$Q$29,IF(E7936="HI",2,IF(E7936="LO",6,10))+IF(D7936=1,2,IF(D7936=7,1,(IF(WEEKDAY(B7936)=1,2,IF(WEEKDAY(B7936)=7,1,0))))))</f>
        <v>2</v>
      </c>
      <c r="H7936" s="787">
        <v>14183.5</v>
      </c>
      <c r="I7936" s="788">
        <v>9302.5750122070313</v>
      </c>
      <c r="K7936" s="795">
        <v>909.3125</v>
      </c>
      <c r="M7936" s="798">
        <f t="shared" si="370"/>
        <v>16962.00383527072</v>
      </c>
      <c r="N7936" s="303"/>
      <c r="S7936" s="786">
        <v>0</v>
      </c>
      <c r="T7936" s="781">
        <f>VLOOKUP(C7936,METADATA!$J$5:$Q$29,IF(E7936="HI",2,IF(E7936="LO",6,10))+IF(S7936=1,2,IF(D7936=7,1,(IF(WEEKDAY(B7936)=1,2,IF(WEEKDAY(B7936)=7,1,0))))))</f>
        <v>2</v>
      </c>
      <c r="U7936" s="781">
        <f>VLOOKUP(C7936,METADATA!$A$5:$H$29,IF(E7936="HI",2,IF(E7936="LO",6,10))+IF(S7936=1,2,IF(D7936=7,1,(IF(WEEKDAY(B7936)=1,2,IF(WEEKDAY(B7936)=7,1,0))))))</f>
        <v>2</v>
      </c>
    </row>
    <row r="7937" spans="2:21" ht="13.95" customHeight="1" x14ac:dyDescent="0.25">
      <c r="B7937" s="784">
        <f t="shared" si="371"/>
        <v>45713</v>
      </c>
      <c r="C7937" s="785">
        <v>13</v>
      </c>
      <c r="D7937" s="786">
        <f>IFERROR((INDEX(METADATA!$T$2:$T$20,MATCH(B7937,METADATA!$S$2:$S$20,0))),0)</f>
        <v>0</v>
      </c>
      <c r="E7937" s="785" t="str">
        <f t="shared" si="369"/>
        <v>LO</v>
      </c>
      <c r="F7937" s="786">
        <f>VLOOKUP(C7937,METADATA!$A$5:$H$29,IF(E7937="HI",2,IF(E7937="LO",6,10))+IF(D7937=1,2,IF(D7937=7,1,(IF(WEEKDAY(B7937)=1,2,IF(WEEKDAY(B7937)=7,1,0))))))</f>
        <v>2</v>
      </c>
      <c r="G7937" s="786">
        <f>VLOOKUP(C7937,METADATA!$J$5:$Q$29,IF(E7937="HI",2,IF(E7937="LO",6,10))+IF(D7937=1,2,IF(D7937=7,1,(IF(WEEKDAY(B7937)=1,2,IF(WEEKDAY(B7937)=7,1,0))))))</f>
        <v>2</v>
      </c>
      <c r="H7937" s="787">
        <v>13726.75</v>
      </c>
      <c r="I7937" s="788">
        <v>9292.2252197265625</v>
      </c>
      <c r="K7937" s="795">
        <v>905.6</v>
      </c>
      <c r="M7937" s="798">
        <f t="shared" si="370"/>
        <v>16576.161048222908</v>
      </c>
      <c r="N7937" s="303"/>
      <c r="S7937" s="786">
        <v>0</v>
      </c>
      <c r="T7937" s="781">
        <f>VLOOKUP(C7937,METADATA!$J$5:$Q$29,IF(E7937="HI",2,IF(E7937="LO",6,10))+IF(S7937=1,2,IF(D7937=7,1,(IF(WEEKDAY(B7937)=1,2,IF(WEEKDAY(B7937)=7,1,0))))))</f>
        <v>2</v>
      </c>
      <c r="U7937" s="781">
        <f>VLOOKUP(C7937,METADATA!$A$5:$H$29,IF(E7937="HI",2,IF(E7937="LO",6,10))+IF(S7937=1,2,IF(D7937=7,1,(IF(WEEKDAY(B7937)=1,2,IF(WEEKDAY(B7937)=7,1,0))))))</f>
        <v>2</v>
      </c>
    </row>
    <row r="7938" spans="2:21" ht="13.95" customHeight="1" x14ac:dyDescent="0.25">
      <c r="B7938" s="784">
        <f t="shared" si="371"/>
        <v>45713</v>
      </c>
      <c r="C7938" s="785">
        <v>14</v>
      </c>
      <c r="D7938" s="786">
        <f>IFERROR((INDEX(METADATA!$T$2:$T$20,MATCH(B7938,METADATA!$S$2:$S$20,0))),0)</f>
        <v>0</v>
      </c>
      <c r="E7938" s="785" t="str">
        <f t="shared" si="369"/>
        <v>LO</v>
      </c>
      <c r="F7938" s="786">
        <f>VLOOKUP(C7938,METADATA!$A$5:$H$29,IF(E7938="HI",2,IF(E7938="LO",6,10))+IF(D7938=1,2,IF(D7938=7,1,(IF(WEEKDAY(B7938)=1,2,IF(WEEKDAY(B7938)=7,1,0))))))</f>
        <v>2</v>
      </c>
      <c r="G7938" s="786">
        <f>VLOOKUP(C7938,METADATA!$J$5:$Q$29,IF(E7938="HI",2,IF(E7938="LO",6,10))+IF(D7938=1,2,IF(D7938=7,1,(IF(WEEKDAY(B7938)=1,2,IF(WEEKDAY(B7938)=7,1,0))))))</f>
        <v>2</v>
      </c>
      <c r="H7938" s="787">
        <v>13722.25</v>
      </c>
      <c r="I7938" s="788">
        <v>9309.35009765625</v>
      </c>
      <c r="K7938" s="795">
        <v>913.98749999999995</v>
      </c>
      <c r="M7938" s="798">
        <f t="shared" si="370"/>
        <v>16582.042826601082</v>
      </c>
      <c r="N7938" s="303"/>
      <c r="S7938" s="786">
        <v>0</v>
      </c>
      <c r="T7938" s="781">
        <f>VLOOKUP(C7938,METADATA!$J$5:$Q$29,IF(E7938="HI",2,IF(E7938="LO",6,10))+IF(S7938=1,2,IF(D7938=7,1,(IF(WEEKDAY(B7938)=1,2,IF(WEEKDAY(B7938)=7,1,0))))))</f>
        <v>2</v>
      </c>
      <c r="U7938" s="781">
        <f>VLOOKUP(C7938,METADATA!$A$5:$H$29,IF(E7938="HI",2,IF(E7938="LO",6,10))+IF(S7938=1,2,IF(D7938=7,1,(IF(WEEKDAY(B7938)=1,2,IF(WEEKDAY(B7938)=7,1,0))))))</f>
        <v>2</v>
      </c>
    </row>
    <row r="7939" spans="2:21" ht="13.95" customHeight="1" x14ac:dyDescent="0.25">
      <c r="B7939" s="784">
        <f t="shared" si="371"/>
        <v>45713</v>
      </c>
      <c r="C7939" s="785">
        <v>15</v>
      </c>
      <c r="D7939" s="786">
        <f>IFERROR((INDEX(METADATA!$T$2:$T$20,MATCH(B7939,METADATA!$S$2:$S$20,0))),0)</f>
        <v>0</v>
      </c>
      <c r="E7939" s="785" t="str">
        <f t="shared" si="369"/>
        <v>LO</v>
      </c>
      <c r="F7939" s="786">
        <f>VLOOKUP(C7939,METADATA!$A$5:$H$29,IF(E7939="HI",2,IF(E7939="LO",6,10))+IF(D7939=1,2,IF(D7939=7,1,(IF(WEEKDAY(B7939)=1,2,IF(WEEKDAY(B7939)=7,1,0))))))</f>
        <v>2</v>
      </c>
      <c r="G7939" s="786">
        <f>VLOOKUP(C7939,METADATA!$J$5:$Q$29,IF(E7939="HI",2,IF(E7939="LO",6,10))+IF(D7939=1,2,IF(D7939=7,1,(IF(WEEKDAY(B7939)=1,2,IF(WEEKDAY(B7939)=7,1,0))))))</f>
        <v>2</v>
      </c>
      <c r="H7939" s="787">
        <v>13987.5</v>
      </c>
      <c r="I7939" s="788">
        <v>9248.2251586914063</v>
      </c>
      <c r="K7939" s="795">
        <v>902.26250000000005</v>
      </c>
      <c r="M7939" s="798">
        <f t="shared" si="370"/>
        <v>16768.417481558976</v>
      </c>
      <c r="N7939" s="303"/>
      <c r="S7939" s="786">
        <v>0</v>
      </c>
      <c r="T7939" s="781">
        <f>VLOOKUP(C7939,METADATA!$J$5:$Q$29,IF(E7939="HI",2,IF(E7939="LO",6,10))+IF(S7939=1,2,IF(D7939=7,1,(IF(WEEKDAY(B7939)=1,2,IF(WEEKDAY(B7939)=7,1,0))))))</f>
        <v>2</v>
      </c>
      <c r="U7939" s="781">
        <f>VLOOKUP(C7939,METADATA!$A$5:$H$29,IF(E7939="HI",2,IF(E7939="LO",6,10))+IF(S7939=1,2,IF(D7939=7,1,(IF(WEEKDAY(B7939)=1,2,IF(WEEKDAY(B7939)=7,1,0))))))</f>
        <v>2</v>
      </c>
    </row>
    <row r="7940" spans="2:21" ht="13.95" customHeight="1" x14ac:dyDescent="0.25">
      <c r="B7940" s="784">
        <f t="shared" si="371"/>
        <v>45713</v>
      </c>
      <c r="C7940" s="785">
        <v>16</v>
      </c>
      <c r="D7940" s="786">
        <f>IFERROR((INDEX(METADATA!$T$2:$T$20,MATCH(B7940,METADATA!$S$2:$S$20,0))),0)</f>
        <v>0</v>
      </c>
      <c r="E7940" s="785" t="str">
        <f t="shared" ref="E7940:E8003" si="372">IF(B7940="","",IF(AND(MONTH(B7940)&gt;=MONTH($AA$9),MONTH(B7940)&lt;=MONTH($AA$11)),"HI","LO"))</f>
        <v>LO</v>
      </c>
      <c r="F7940" s="786">
        <f>VLOOKUP(C7940,METADATA!$A$5:$H$29,IF(E7940="HI",2,IF(E7940="LO",6,10))+IF(D7940=1,2,IF(D7940=7,1,(IF(WEEKDAY(B7940)=1,2,IF(WEEKDAY(B7940)=7,1,0))))))</f>
        <v>2</v>
      </c>
      <c r="G7940" s="786">
        <f>VLOOKUP(C7940,METADATA!$J$5:$Q$29,IF(E7940="HI",2,IF(E7940="LO",6,10))+IF(D7940=1,2,IF(D7940=7,1,(IF(WEEKDAY(B7940)=1,2,IF(WEEKDAY(B7940)=7,1,0))))))</f>
        <v>2</v>
      </c>
      <c r="H7940" s="787">
        <v>14794.5</v>
      </c>
      <c r="I7940" s="788">
        <v>9167.9249267578125</v>
      </c>
      <c r="K7940" s="795">
        <v>933.76250000000005</v>
      </c>
      <c r="M7940" s="798">
        <f t="shared" ref="M7940:M8003" si="373">SQRT(H7940^2+I7940^2)</f>
        <v>17404.829149194979</v>
      </c>
      <c r="N7940" s="303"/>
      <c r="S7940" s="786">
        <v>0</v>
      </c>
      <c r="T7940" s="781">
        <f>VLOOKUP(C7940,METADATA!$J$5:$Q$29,IF(E7940="HI",2,IF(E7940="LO",6,10))+IF(S7940=1,2,IF(D7940=7,1,(IF(WEEKDAY(B7940)=1,2,IF(WEEKDAY(B7940)=7,1,0))))))</f>
        <v>2</v>
      </c>
      <c r="U7940" s="781">
        <f>VLOOKUP(C7940,METADATA!$A$5:$H$29,IF(E7940="HI",2,IF(E7940="LO",6,10))+IF(S7940=1,2,IF(D7940=7,1,(IF(WEEKDAY(B7940)=1,2,IF(WEEKDAY(B7940)=7,1,0))))))</f>
        <v>2</v>
      </c>
    </row>
    <row r="7941" spans="2:21" ht="13.95" customHeight="1" x14ac:dyDescent="0.25">
      <c r="B7941" s="784">
        <f t="shared" si="371"/>
        <v>45713</v>
      </c>
      <c r="C7941" s="785">
        <v>17</v>
      </c>
      <c r="D7941" s="786">
        <f>IFERROR((INDEX(METADATA!$T$2:$T$20,MATCH(B7941,METADATA!$S$2:$S$20,0))),0)</f>
        <v>0</v>
      </c>
      <c r="E7941" s="785" t="str">
        <f t="shared" si="372"/>
        <v>LO</v>
      </c>
      <c r="F7941" s="786">
        <f>VLOOKUP(C7941,METADATA!$A$5:$H$29,IF(E7941="HI",2,IF(E7941="LO",6,10))+IF(D7941=1,2,IF(D7941=7,1,(IF(WEEKDAY(B7941)=1,2,IF(WEEKDAY(B7941)=7,1,0))))))</f>
        <v>2</v>
      </c>
      <c r="G7941" s="786">
        <f>VLOOKUP(C7941,METADATA!$J$5:$Q$29,IF(E7941="HI",2,IF(E7941="LO",6,10))+IF(D7941=1,2,IF(D7941=7,1,(IF(WEEKDAY(B7941)=1,2,IF(WEEKDAY(B7941)=7,1,0))))))</f>
        <v>2</v>
      </c>
      <c r="H7941" s="787">
        <v>15809.25</v>
      </c>
      <c r="I7941" s="788">
        <v>9298.2498168945313</v>
      </c>
      <c r="K7941" s="795">
        <v>0</v>
      </c>
      <c r="M7941" s="798">
        <f t="shared" si="373"/>
        <v>18340.933324666963</v>
      </c>
      <c r="N7941" s="303"/>
      <c r="S7941" s="786">
        <v>0</v>
      </c>
      <c r="T7941" s="781">
        <f>VLOOKUP(C7941,METADATA!$J$5:$Q$29,IF(E7941="HI",2,IF(E7941="LO",6,10))+IF(S7941=1,2,IF(D7941=7,1,(IF(WEEKDAY(B7941)=1,2,IF(WEEKDAY(B7941)=7,1,0))))))</f>
        <v>2</v>
      </c>
      <c r="U7941" s="781">
        <f>VLOOKUP(C7941,METADATA!$A$5:$H$29,IF(E7941="HI",2,IF(E7941="LO",6,10))+IF(S7941=1,2,IF(D7941=7,1,(IF(WEEKDAY(B7941)=1,2,IF(WEEKDAY(B7941)=7,1,0))))))</f>
        <v>2</v>
      </c>
    </row>
    <row r="7942" spans="2:21" ht="13.95" customHeight="1" x14ac:dyDescent="0.25">
      <c r="B7942" s="784">
        <f t="shared" si="371"/>
        <v>45713</v>
      </c>
      <c r="C7942" s="785">
        <v>18</v>
      </c>
      <c r="D7942" s="786">
        <f>IFERROR((INDEX(METADATA!$T$2:$T$20,MATCH(B7942,METADATA!$S$2:$S$20,0))),0)</f>
        <v>0</v>
      </c>
      <c r="E7942" s="785" t="str">
        <f t="shared" si="372"/>
        <v>LO</v>
      </c>
      <c r="F7942" s="786">
        <f>VLOOKUP(C7942,METADATA!$A$5:$H$29,IF(E7942="HI",2,IF(E7942="LO",6,10))+IF(D7942=1,2,IF(D7942=7,1,(IF(WEEKDAY(B7942)=1,2,IF(WEEKDAY(B7942)=7,1,0))))))</f>
        <v>1</v>
      </c>
      <c r="G7942" s="786">
        <f>VLOOKUP(C7942,METADATA!$J$5:$Q$29,IF(E7942="HI",2,IF(E7942="LO",6,10))+IF(D7942=1,2,IF(D7942=7,1,(IF(WEEKDAY(B7942)=1,2,IF(WEEKDAY(B7942)=7,1,0))))))</f>
        <v>1</v>
      </c>
      <c r="H7942" s="787">
        <v>15960.25</v>
      </c>
      <c r="I7942" s="788">
        <v>9116.2249755859375</v>
      </c>
      <c r="K7942" s="795">
        <v>0</v>
      </c>
      <c r="M7942" s="798">
        <f t="shared" si="373"/>
        <v>18380.292105078111</v>
      </c>
      <c r="N7942" s="303"/>
      <c r="S7942" s="786">
        <v>0</v>
      </c>
      <c r="T7942" s="781">
        <f>VLOOKUP(C7942,METADATA!$J$5:$Q$29,IF(E7942="HI",2,IF(E7942="LO",6,10))+IF(S7942=1,2,IF(D7942=7,1,(IF(WEEKDAY(B7942)=1,2,IF(WEEKDAY(B7942)=7,1,0))))))</f>
        <v>1</v>
      </c>
      <c r="U7942" s="781">
        <f>VLOOKUP(C7942,METADATA!$A$5:$H$29,IF(E7942="HI",2,IF(E7942="LO",6,10))+IF(S7942=1,2,IF(D7942=7,1,(IF(WEEKDAY(B7942)=1,2,IF(WEEKDAY(B7942)=7,1,0))))))</f>
        <v>1</v>
      </c>
    </row>
    <row r="7943" spans="2:21" ht="13.95" customHeight="1" x14ac:dyDescent="0.25">
      <c r="B7943" s="784">
        <f t="shared" si="371"/>
        <v>45713</v>
      </c>
      <c r="C7943" s="785">
        <v>19</v>
      </c>
      <c r="D7943" s="786">
        <f>IFERROR((INDEX(METADATA!$T$2:$T$20,MATCH(B7943,METADATA!$S$2:$S$20,0))),0)</f>
        <v>0</v>
      </c>
      <c r="E7943" s="785" t="str">
        <f t="shared" si="372"/>
        <v>LO</v>
      </c>
      <c r="F7943" s="786">
        <f>VLOOKUP(C7943,METADATA!$A$5:$H$29,IF(E7943="HI",2,IF(E7943="LO",6,10))+IF(D7943=1,2,IF(D7943=7,1,(IF(WEEKDAY(B7943)=1,2,IF(WEEKDAY(B7943)=7,1,0))))))</f>
        <v>1</v>
      </c>
      <c r="G7943" s="786">
        <f>VLOOKUP(C7943,METADATA!$J$5:$Q$29,IF(E7943="HI",2,IF(E7943="LO",6,10))+IF(D7943=1,2,IF(D7943=7,1,(IF(WEEKDAY(B7943)=1,2,IF(WEEKDAY(B7943)=7,1,0))))))</f>
        <v>1</v>
      </c>
      <c r="H7943" s="787">
        <v>13956.5</v>
      </c>
      <c r="I7943" s="788">
        <v>8929.550048828125</v>
      </c>
      <c r="K7943" s="795">
        <v>0</v>
      </c>
      <c r="M7943" s="798">
        <f t="shared" si="373"/>
        <v>16568.667910382126</v>
      </c>
      <c r="N7943" s="303"/>
      <c r="S7943" s="786">
        <v>0</v>
      </c>
      <c r="T7943" s="781">
        <f>VLOOKUP(C7943,METADATA!$J$5:$Q$29,IF(E7943="HI",2,IF(E7943="LO",6,10))+IF(S7943=1,2,IF(D7943=7,1,(IF(WEEKDAY(B7943)=1,2,IF(WEEKDAY(B7943)=7,1,0))))))</f>
        <v>1</v>
      </c>
      <c r="U7943" s="781">
        <f>VLOOKUP(C7943,METADATA!$A$5:$H$29,IF(E7943="HI",2,IF(E7943="LO",6,10))+IF(S7943=1,2,IF(D7943=7,1,(IF(WEEKDAY(B7943)=1,2,IF(WEEKDAY(B7943)=7,1,0))))))</f>
        <v>1</v>
      </c>
    </row>
    <row r="7944" spans="2:21" ht="13.95" customHeight="1" x14ac:dyDescent="0.25">
      <c r="B7944" s="784">
        <f t="shared" si="371"/>
        <v>45713</v>
      </c>
      <c r="C7944" s="785">
        <v>20</v>
      </c>
      <c r="D7944" s="786">
        <f>IFERROR((INDEX(METADATA!$T$2:$T$20,MATCH(B7944,METADATA!$S$2:$S$20,0))),0)</f>
        <v>0</v>
      </c>
      <c r="E7944" s="785" t="str">
        <f t="shared" si="372"/>
        <v>LO</v>
      </c>
      <c r="F7944" s="786">
        <f>VLOOKUP(C7944,METADATA!$A$5:$H$29,IF(E7944="HI",2,IF(E7944="LO",6,10))+IF(D7944=1,2,IF(D7944=7,1,(IF(WEEKDAY(B7944)=1,2,IF(WEEKDAY(B7944)=7,1,0))))))</f>
        <v>1</v>
      </c>
      <c r="G7944" s="786">
        <f>VLOOKUP(C7944,METADATA!$J$5:$Q$29,IF(E7944="HI",2,IF(E7944="LO",6,10))+IF(D7944=1,2,IF(D7944=7,1,(IF(WEEKDAY(B7944)=1,2,IF(WEEKDAY(B7944)=7,1,0))))))</f>
        <v>2</v>
      </c>
      <c r="H7944" s="787">
        <v>12311.25</v>
      </c>
      <c r="I7944" s="788">
        <v>9081.2750244140625</v>
      </c>
      <c r="K7944" s="795">
        <v>0</v>
      </c>
      <c r="M7944" s="798">
        <f t="shared" si="373"/>
        <v>15298.249332245394</v>
      </c>
      <c r="N7944" s="303"/>
      <c r="S7944" s="786">
        <v>0</v>
      </c>
      <c r="T7944" s="781">
        <f>VLOOKUP(C7944,METADATA!$J$5:$Q$29,IF(E7944="HI",2,IF(E7944="LO",6,10))+IF(S7944=1,2,IF(D7944=7,1,(IF(WEEKDAY(B7944)=1,2,IF(WEEKDAY(B7944)=7,1,0))))))</f>
        <v>2</v>
      </c>
      <c r="U7944" s="781">
        <f>VLOOKUP(C7944,METADATA!$A$5:$H$29,IF(E7944="HI",2,IF(E7944="LO",6,10))+IF(S7944=1,2,IF(D7944=7,1,(IF(WEEKDAY(B7944)=1,2,IF(WEEKDAY(B7944)=7,1,0))))))</f>
        <v>1</v>
      </c>
    </row>
    <row r="7945" spans="2:21" ht="13.95" customHeight="1" x14ac:dyDescent="0.25">
      <c r="B7945" s="784">
        <f t="shared" si="371"/>
        <v>45713</v>
      </c>
      <c r="C7945" s="785">
        <v>21</v>
      </c>
      <c r="D7945" s="786">
        <f>IFERROR((INDEX(METADATA!$T$2:$T$20,MATCH(B7945,METADATA!$S$2:$S$20,0))),0)</f>
        <v>0</v>
      </c>
      <c r="E7945" s="785" t="str">
        <f t="shared" si="372"/>
        <v>LO</v>
      </c>
      <c r="F7945" s="786">
        <f>VLOOKUP(C7945,METADATA!$A$5:$H$29,IF(E7945="HI",2,IF(E7945="LO",6,10))+IF(D7945=1,2,IF(D7945=7,1,(IF(WEEKDAY(B7945)=1,2,IF(WEEKDAY(B7945)=7,1,0))))))</f>
        <v>2</v>
      </c>
      <c r="G7945" s="786">
        <f>VLOOKUP(C7945,METADATA!$J$5:$Q$29,IF(E7945="HI",2,IF(E7945="LO",6,10))+IF(D7945=1,2,IF(D7945=7,1,(IF(WEEKDAY(B7945)=1,2,IF(WEEKDAY(B7945)=7,1,0))))))</f>
        <v>2</v>
      </c>
      <c r="H7945" s="787">
        <v>11142.25</v>
      </c>
      <c r="I7945" s="788">
        <v>9100.999755859375</v>
      </c>
      <c r="K7945" s="795">
        <v>0</v>
      </c>
      <c r="M7945" s="798">
        <f t="shared" si="373"/>
        <v>14386.727620228736</v>
      </c>
      <c r="N7945" s="303"/>
      <c r="S7945" s="786">
        <v>0</v>
      </c>
      <c r="T7945" s="781">
        <f>VLOOKUP(C7945,METADATA!$J$5:$Q$29,IF(E7945="HI",2,IF(E7945="LO",6,10))+IF(S7945=1,2,IF(D7945=7,1,(IF(WEEKDAY(B7945)=1,2,IF(WEEKDAY(B7945)=7,1,0))))))</f>
        <v>2</v>
      </c>
      <c r="U7945" s="781">
        <f>VLOOKUP(C7945,METADATA!$A$5:$H$29,IF(E7945="HI",2,IF(E7945="LO",6,10))+IF(S7945=1,2,IF(D7945=7,1,(IF(WEEKDAY(B7945)=1,2,IF(WEEKDAY(B7945)=7,1,0))))))</f>
        <v>2</v>
      </c>
    </row>
    <row r="7946" spans="2:21" ht="13.95" customHeight="1" x14ac:dyDescent="0.25">
      <c r="B7946" s="784">
        <f t="shared" si="371"/>
        <v>45713</v>
      </c>
      <c r="C7946" s="785">
        <v>22</v>
      </c>
      <c r="D7946" s="786">
        <f>IFERROR((INDEX(METADATA!$T$2:$T$20,MATCH(B7946,METADATA!$S$2:$S$20,0))),0)</f>
        <v>0</v>
      </c>
      <c r="E7946" s="785" t="str">
        <f t="shared" si="372"/>
        <v>LO</v>
      </c>
      <c r="F7946" s="786">
        <f>VLOOKUP(C7946,METADATA!$A$5:$H$29,IF(E7946="HI",2,IF(E7946="LO",6,10))+IF(D7946=1,2,IF(D7946=7,1,(IF(WEEKDAY(B7946)=1,2,IF(WEEKDAY(B7946)=7,1,0))))))</f>
        <v>3</v>
      </c>
      <c r="G7946" s="786">
        <f>VLOOKUP(C7946,METADATA!$J$5:$Q$29,IF(E7946="HI",2,IF(E7946="LO",6,10))+IF(D7946=1,2,IF(D7946=7,1,(IF(WEEKDAY(B7946)=1,2,IF(WEEKDAY(B7946)=7,1,0))))))</f>
        <v>3</v>
      </c>
      <c r="H7946" s="787">
        <v>9533.75</v>
      </c>
      <c r="I7946" s="788">
        <v>9291.7750854492188</v>
      </c>
      <c r="K7946" s="795">
        <v>0</v>
      </c>
      <c r="M7946" s="798">
        <f t="shared" si="373"/>
        <v>13312.756037014831</v>
      </c>
      <c r="N7946" s="303"/>
      <c r="S7946" s="786">
        <v>0</v>
      </c>
      <c r="T7946" s="781">
        <f>VLOOKUP(C7946,METADATA!$J$5:$Q$29,IF(E7946="HI",2,IF(E7946="LO",6,10))+IF(S7946=1,2,IF(D7946=7,1,(IF(WEEKDAY(B7946)=1,2,IF(WEEKDAY(B7946)=7,1,0))))))</f>
        <v>3</v>
      </c>
      <c r="U7946" s="781">
        <f>VLOOKUP(C7946,METADATA!$A$5:$H$29,IF(E7946="HI",2,IF(E7946="LO",6,10))+IF(S7946=1,2,IF(D7946=7,1,(IF(WEEKDAY(B7946)=1,2,IF(WEEKDAY(B7946)=7,1,0))))))</f>
        <v>3</v>
      </c>
    </row>
    <row r="7947" spans="2:21" ht="13.95" customHeight="1" x14ac:dyDescent="0.25">
      <c r="B7947" s="784">
        <f t="shared" si="371"/>
        <v>45713</v>
      </c>
      <c r="C7947" s="785">
        <v>23</v>
      </c>
      <c r="D7947" s="786">
        <f>IFERROR((INDEX(METADATA!$T$2:$T$20,MATCH(B7947,METADATA!$S$2:$S$20,0))),0)</f>
        <v>0</v>
      </c>
      <c r="E7947" s="785" t="str">
        <f t="shared" si="372"/>
        <v>LO</v>
      </c>
      <c r="F7947" s="786">
        <f>VLOOKUP(C7947,METADATA!$A$5:$H$29,IF(E7947="HI",2,IF(E7947="LO",6,10))+IF(D7947=1,2,IF(D7947=7,1,(IF(WEEKDAY(B7947)=1,2,IF(WEEKDAY(B7947)=7,1,0))))))</f>
        <v>3</v>
      </c>
      <c r="G7947" s="786">
        <f>VLOOKUP(C7947,METADATA!$J$5:$Q$29,IF(E7947="HI",2,IF(E7947="LO",6,10))+IF(D7947=1,2,IF(D7947=7,1,(IF(WEEKDAY(B7947)=1,2,IF(WEEKDAY(B7947)=7,1,0))))))</f>
        <v>3</v>
      </c>
      <c r="H7947" s="787">
        <v>8334</v>
      </c>
      <c r="I7947" s="788">
        <v>9222.4000854492188</v>
      </c>
      <c r="K7947" s="795">
        <v>0</v>
      </c>
      <c r="M7947" s="798">
        <f t="shared" si="373"/>
        <v>12430.133520445135</v>
      </c>
      <c r="N7947" s="303"/>
      <c r="S7947" s="786">
        <v>0</v>
      </c>
      <c r="T7947" s="781">
        <f>VLOOKUP(C7947,METADATA!$J$5:$Q$29,IF(E7947="HI",2,IF(E7947="LO",6,10))+IF(S7947=1,2,IF(D7947=7,1,(IF(WEEKDAY(B7947)=1,2,IF(WEEKDAY(B7947)=7,1,0))))))</f>
        <v>3</v>
      </c>
      <c r="U7947" s="781">
        <f>VLOOKUP(C7947,METADATA!$A$5:$H$29,IF(E7947="HI",2,IF(E7947="LO",6,10))+IF(S7947=1,2,IF(D7947=7,1,(IF(WEEKDAY(B7947)=1,2,IF(WEEKDAY(B7947)=7,1,0))))))</f>
        <v>3</v>
      </c>
    </row>
    <row r="7948" spans="2:21" ht="13.95" customHeight="1" x14ac:dyDescent="0.25">
      <c r="B7948" s="784">
        <f t="shared" si="371"/>
        <v>45714</v>
      </c>
      <c r="C7948" s="785">
        <v>0</v>
      </c>
      <c r="D7948" s="786">
        <f>IFERROR((INDEX(METADATA!$T$2:$T$20,MATCH(B7948,METADATA!$S$2:$S$20,0))),0)</f>
        <v>0</v>
      </c>
      <c r="E7948" s="785" t="str">
        <f t="shared" si="372"/>
        <v>LO</v>
      </c>
      <c r="F7948" s="786">
        <f>VLOOKUP(C7948,METADATA!$A$5:$H$29,IF(E7948="HI",2,IF(E7948="LO",6,10))+IF(D7948=1,2,IF(D7948=7,1,(IF(WEEKDAY(B7948)=1,2,IF(WEEKDAY(B7948)=7,1,0))))))</f>
        <v>3</v>
      </c>
      <c r="G7948" s="786">
        <f>VLOOKUP(C7948,METADATA!$J$5:$Q$29,IF(E7948="HI",2,IF(E7948="LO",6,10))+IF(D7948=1,2,IF(D7948=7,1,(IF(WEEKDAY(B7948)=1,2,IF(WEEKDAY(B7948)=7,1,0))))))</f>
        <v>3</v>
      </c>
      <c r="H7948" s="787">
        <v>7763.5</v>
      </c>
      <c r="I7948" s="788">
        <v>9161.9998779296875</v>
      </c>
      <c r="K7948" s="795">
        <v>0</v>
      </c>
      <c r="M7948" s="798">
        <f t="shared" si="373"/>
        <v>12008.920601502185</v>
      </c>
      <c r="N7948" s="303"/>
      <c r="S7948" s="786">
        <v>0</v>
      </c>
      <c r="T7948" s="781">
        <f>VLOOKUP(C7948,METADATA!$J$5:$Q$29,IF(E7948="HI",2,IF(E7948="LO",6,10))+IF(S7948=1,2,IF(D7948=7,1,(IF(WEEKDAY(B7948)=1,2,IF(WEEKDAY(B7948)=7,1,0))))))</f>
        <v>3</v>
      </c>
      <c r="U7948" s="781">
        <f>VLOOKUP(C7948,METADATA!$A$5:$H$29,IF(E7948="HI",2,IF(E7948="LO",6,10))+IF(S7948=1,2,IF(D7948=7,1,(IF(WEEKDAY(B7948)=1,2,IF(WEEKDAY(B7948)=7,1,0))))))</f>
        <v>3</v>
      </c>
    </row>
    <row r="7949" spans="2:21" ht="13.95" customHeight="1" x14ac:dyDescent="0.25">
      <c r="B7949" s="784">
        <f t="shared" si="371"/>
        <v>45714</v>
      </c>
      <c r="C7949" s="785">
        <v>1</v>
      </c>
      <c r="D7949" s="786">
        <f>IFERROR((INDEX(METADATA!$T$2:$T$20,MATCH(B7949,METADATA!$S$2:$S$20,0))),0)</f>
        <v>0</v>
      </c>
      <c r="E7949" s="785" t="str">
        <f t="shared" si="372"/>
        <v>LO</v>
      </c>
      <c r="F7949" s="786">
        <f>VLOOKUP(C7949,METADATA!$A$5:$H$29,IF(E7949="HI",2,IF(E7949="LO",6,10))+IF(D7949=1,2,IF(D7949=7,1,(IF(WEEKDAY(B7949)=1,2,IF(WEEKDAY(B7949)=7,1,0))))))</f>
        <v>3</v>
      </c>
      <c r="G7949" s="786">
        <f>VLOOKUP(C7949,METADATA!$J$5:$Q$29,IF(E7949="HI",2,IF(E7949="LO",6,10))+IF(D7949=1,2,IF(D7949=7,1,(IF(WEEKDAY(B7949)=1,2,IF(WEEKDAY(B7949)=7,1,0))))))</f>
        <v>3</v>
      </c>
      <c r="H7949" s="787">
        <v>7397.5</v>
      </c>
      <c r="I7949" s="788">
        <v>9143.9598999023438</v>
      </c>
      <c r="K7949" s="795">
        <v>0</v>
      </c>
      <c r="M7949" s="798">
        <f t="shared" si="373"/>
        <v>11761.590406956964</v>
      </c>
      <c r="N7949" s="303"/>
      <c r="S7949" s="786">
        <v>0</v>
      </c>
      <c r="T7949" s="781">
        <f>VLOOKUP(C7949,METADATA!$J$5:$Q$29,IF(E7949="HI",2,IF(E7949="LO",6,10))+IF(S7949=1,2,IF(D7949=7,1,(IF(WEEKDAY(B7949)=1,2,IF(WEEKDAY(B7949)=7,1,0))))))</f>
        <v>3</v>
      </c>
      <c r="U7949" s="781">
        <f>VLOOKUP(C7949,METADATA!$A$5:$H$29,IF(E7949="HI",2,IF(E7949="LO",6,10))+IF(S7949=1,2,IF(D7949=7,1,(IF(WEEKDAY(B7949)=1,2,IF(WEEKDAY(B7949)=7,1,0))))))</f>
        <v>3</v>
      </c>
    </row>
    <row r="7950" spans="2:21" ht="13.95" customHeight="1" x14ac:dyDescent="0.25">
      <c r="B7950" s="784">
        <f t="shared" si="371"/>
        <v>45714</v>
      </c>
      <c r="C7950" s="785">
        <v>2</v>
      </c>
      <c r="D7950" s="786">
        <f>IFERROR((INDEX(METADATA!$T$2:$T$20,MATCH(B7950,METADATA!$S$2:$S$20,0))),0)</f>
        <v>0</v>
      </c>
      <c r="E7950" s="785" t="str">
        <f t="shared" si="372"/>
        <v>LO</v>
      </c>
      <c r="F7950" s="786">
        <f>VLOOKUP(C7950,METADATA!$A$5:$H$29,IF(E7950="HI",2,IF(E7950="LO",6,10))+IF(D7950=1,2,IF(D7950=7,1,(IF(WEEKDAY(B7950)=1,2,IF(WEEKDAY(B7950)=7,1,0))))))</f>
        <v>3</v>
      </c>
      <c r="G7950" s="786">
        <f>VLOOKUP(C7950,METADATA!$J$5:$Q$29,IF(E7950="HI",2,IF(E7950="LO",6,10))+IF(D7950=1,2,IF(D7950=7,1,(IF(WEEKDAY(B7950)=1,2,IF(WEEKDAY(B7950)=7,1,0))))))</f>
        <v>3</v>
      </c>
      <c r="H7950" s="787">
        <v>7302.75</v>
      </c>
      <c r="I7950" s="788">
        <v>9214.3001098632813</v>
      </c>
      <c r="K7950" s="795">
        <v>0</v>
      </c>
      <c r="M7950" s="798">
        <f t="shared" si="373"/>
        <v>11757.273666846684</v>
      </c>
      <c r="N7950" s="303"/>
      <c r="S7950" s="786">
        <v>0</v>
      </c>
      <c r="T7950" s="781">
        <f>VLOOKUP(C7950,METADATA!$J$5:$Q$29,IF(E7950="HI",2,IF(E7950="LO",6,10))+IF(S7950=1,2,IF(D7950=7,1,(IF(WEEKDAY(B7950)=1,2,IF(WEEKDAY(B7950)=7,1,0))))))</f>
        <v>3</v>
      </c>
      <c r="U7950" s="781">
        <f>VLOOKUP(C7950,METADATA!$A$5:$H$29,IF(E7950="HI",2,IF(E7950="LO",6,10))+IF(S7950=1,2,IF(D7950=7,1,(IF(WEEKDAY(B7950)=1,2,IF(WEEKDAY(B7950)=7,1,0))))))</f>
        <v>3</v>
      </c>
    </row>
    <row r="7951" spans="2:21" ht="13.95" customHeight="1" x14ac:dyDescent="0.25">
      <c r="B7951" s="784">
        <f t="shared" si="371"/>
        <v>45714</v>
      </c>
      <c r="C7951" s="785">
        <v>3</v>
      </c>
      <c r="D7951" s="786">
        <f>IFERROR((INDEX(METADATA!$T$2:$T$20,MATCH(B7951,METADATA!$S$2:$S$20,0))),0)</f>
        <v>0</v>
      </c>
      <c r="E7951" s="785" t="str">
        <f t="shared" si="372"/>
        <v>LO</v>
      </c>
      <c r="F7951" s="786">
        <f>VLOOKUP(C7951,METADATA!$A$5:$H$29,IF(E7951="HI",2,IF(E7951="LO",6,10))+IF(D7951=1,2,IF(D7951=7,1,(IF(WEEKDAY(B7951)=1,2,IF(WEEKDAY(B7951)=7,1,0))))))</f>
        <v>3</v>
      </c>
      <c r="G7951" s="786">
        <f>VLOOKUP(C7951,METADATA!$J$5:$Q$29,IF(E7951="HI",2,IF(E7951="LO",6,10))+IF(D7951=1,2,IF(D7951=7,1,(IF(WEEKDAY(B7951)=1,2,IF(WEEKDAY(B7951)=7,1,0))))))</f>
        <v>3</v>
      </c>
      <c r="H7951" s="787">
        <v>7515</v>
      </c>
      <c r="I7951" s="788">
        <v>9198.099853515625</v>
      </c>
      <c r="K7951" s="795">
        <v>0</v>
      </c>
      <c r="M7951" s="798">
        <f t="shared" si="373"/>
        <v>11877.721410912287</v>
      </c>
      <c r="N7951" s="303"/>
      <c r="S7951" s="786">
        <v>0</v>
      </c>
      <c r="T7951" s="781">
        <f>VLOOKUP(C7951,METADATA!$J$5:$Q$29,IF(E7951="HI",2,IF(E7951="LO",6,10))+IF(S7951=1,2,IF(D7951=7,1,(IF(WEEKDAY(B7951)=1,2,IF(WEEKDAY(B7951)=7,1,0))))))</f>
        <v>3</v>
      </c>
      <c r="U7951" s="781">
        <f>VLOOKUP(C7951,METADATA!$A$5:$H$29,IF(E7951="HI",2,IF(E7951="LO",6,10))+IF(S7951=1,2,IF(D7951=7,1,(IF(WEEKDAY(B7951)=1,2,IF(WEEKDAY(B7951)=7,1,0))))))</f>
        <v>3</v>
      </c>
    </row>
    <row r="7952" spans="2:21" ht="13.95" customHeight="1" x14ac:dyDescent="0.25">
      <c r="B7952" s="784">
        <f t="shared" si="371"/>
        <v>45714</v>
      </c>
      <c r="C7952" s="785">
        <v>4</v>
      </c>
      <c r="D7952" s="786">
        <f>IFERROR((INDEX(METADATA!$T$2:$T$20,MATCH(B7952,METADATA!$S$2:$S$20,0))),0)</f>
        <v>0</v>
      </c>
      <c r="E7952" s="785" t="str">
        <f t="shared" si="372"/>
        <v>LO</v>
      </c>
      <c r="F7952" s="786">
        <f>VLOOKUP(C7952,METADATA!$A$5:$H$29,IF(E7952="HI",2,IF(E7952="LO",6,10))+IF(D7952=1,2,IF(D7952=7,1,(IF(WEEKDAY(B7952)=1,2,IF(WEEKDAY(B7952)=7,1,0))))))</f>
        <v>3</v>
      </c>
      <c r="G7952" s="786">
        <f>VLOOKUP(C7952,METADATA!$J$5:$Q$29,IF(E7952="HI",2,IF(E7952="LO",6,10))+IF(D7952=1,2,IF(D7952=7,1,(IF(WEEKDAY(B7952)=1,2,IF(WEEKDAY(B7952)=7,1,0))))))</f>
        <v>3</v>
      </c>
      <c r="H7952" s="787">
        <v>7866.5</v>
      </c>
      <c r="I7952" s="788">
        <v>9284.4749145507813</v>
      </c>
      <c r="K7952" s="795">
        <v>870.51250000000005</v>
      </c>
      <c r="M7952" s="798">
        <f t="shared" si="373"/>
        <v>12168.948051862279</v>
      </c>
      <c r="N7952" s="303"/>
      <c r="S7952" s="786">
        <v>0</v>
      </c>
      <c r="T7952" s="781">
        <f>VLOOKUP(C7952,METADATA!$J$5:$Q$29,IF(E7952="HI",2,IF(E7952="LO",6,10))+IF(S7952=1,2,IF(D7952=7,1,(IF(WEEKDAY(B7952)=1,2,IF(WEEKDAY(B7952)=7,1,0))))))</f>
        <v>3</v>
      </c>
      <c r="U7952" s="781">
        <f>VLOOKUP(C7952,METADATA!$A$5:$H$29,IF(E7952="HI",2,IF(E7952="LO",6,10))+IF(S7952=1,2,IF(D7952=7,1,(IF(WEEKDAY(B7952)=1,2,IF(WEEKDAY(B7952)=7,1,0))))))</f>
        <v>3</v>
      </c>
    </row>
    <row r="7953" spans="2:21" ht="13.95" customHeight="1" x14ac:dyDescent="0.25">
      <c r="B7953" s="784">
        <f t="shared" si="371"/>
        <v>45714</v>
      </c>
      <c r="C7953" s="785">
        <v>5</v>
      </c>
      <c r="D7953" s="786">
        <f>IFERROR((INDEX(METADATA!$T$2:$T$20,MATCH(B7953,METADATA!$S$2:$S$20,0))),0)</f>
        <v>0</v>
      </c>
      <c r="E7953" s="785" t="str">
        <f t="shared" si="372"/>
        <v>LO</v>
      </c>
      <c r="F7953" s="786">
        <f>VLOOKUP(C7953,METADATA!$A$5:$H$29,IF(E7953="HI",2,IF(E7953="LO",6,10))+IF(D7953=1,2,IF(D7953=7,1,(IF(WEEKDAY(B7953)=1,2,IF(WEEKDAY(B7953)=7,1,0))))))</f>
        <v>3</v>
      </c>
      <c r="G7953" s="786">
        <f>VLOOKUP(C7953,METADATA!$J$5:$Q$29,IF(E7953="HI",2,IF(E7953="LO",6,10))+IF(D7953=1,2,IF(D7953=7,1,(IF(WEEKDAY(B7953)=1,2,IF(WEEKDAY(B7953)=7,1,0))))))</f>
        <v>3</v>
      </c>
      <c r="H7953" s="787">
        <v>8494.5</v>
      </c>
      <c r="I7953" s="788">
        <v>9380.6499633789063</v>
      </c>
      <c r="K7953" s="795">
        <v>865.8125</v>
      </c>
      <c r="M7953" s="798">
        <f t="shared" si="373"/>
        <v>12655.161950186204</v>
      </c>
      <c r="N7953" s="303"/>
      <c r="S7953" s="786">
        <v>0</v>
      </c>
      <c r="T7953" s="781">
        <f>VLOOKUP(C7953,METADATA!$J$5:$Q$29,IF(E7953="HI",2,IF(E7953="LO",6,10))+IF(S7953=1,2,IF(D7953=7,1,(IF(WEEKDAY(B7953)=1,2,IF(WEEKDAY(B7953)=7,1,0))))))</f>
        <v>3</v>
      </c>
      <c r="U7953" s="781">
        <f>VLOOKUP(C7953,METADATA!$A$5:$H$29,IF(E7953="HI",2,IF(E7953="LO",6,10))+IF(S7953=1,2,IF(D7953=7,1,(IF(WEEKDAY(B7953)=1,2,IF(WEEKDAY(B7953)=7,1,0))))))</f>
        <v>3</v>
      </c>
    </row>
    <row r="7954" spans="2:21" ht="13.95" customHeight="1" x14ac:dyDescent="0.25">
      <c r="B7954" s="784">
        <f t="shared" si="371"/>
        <v>45714</v>
      </c>
      <c r="C7954" s="785">
        <v>6</v>
      </c>
      <c r="D7954" s="786">
        <f>IFERROR((INDEX(METADATA!$T$2:$T$20,MATCH(B7954,METADATA!$S$2:$S$20,0))),0)</f>
        <v>0</v>
      </c>
      <c r="E7954" s="785" t="str">
        <f t="shared" si="372"/>
        <v>LO</v>
      </c>
      <c r="F7954" s="786">
        <f>VLOOKUP(C7954,METADATA!$A$5:$H$29,IF(E7954="HI",2,IF(E7954="LO",6,10))+IF(D7954=1,2,IF(D7954=7,1,(IF(WEEKDAY(B7954)=1,2,IF(WEEKDAY(B7954)=7,1,0))))))</f>
        <v>2</v>
      </c>
      <c r="G7954" s="786">
        <f>VLOOKUP(C7954,METADATA!$J$5:$Q$29,IF(E7954="HI",2,IF(E7954="LO",6,10))+IF(D7954=1,2,IF(D7954=7,1,(IF(WEEKDAY(B7954)=1,2,IF(WEEKDAY(B7954)=7,1,0))))))</f>
        <v>2</v>
      </c>
      <c r="H7954" s="787">
        <v>10179.25</v>
      </c>
      <c r="I7954" s="788">
        <v>9254.0249633789063</v>
      </c>
      <c r="K7954" s="795">
        <v>834.63750000000005</v>
      </c>
      <c r="M7954" s="798">
        <f t="shared" si="373"/>
        <v>13756.965820461282</v>
      </c>
      <c r="N7954" s="303"/>
      <c r="S7954" s="786">
        <v>0</v>
      </c>
      <c r="T7954" s="781">
        <f>VLOOKUP(C7954,METADATA!$J$5:$Q$29,IF(E7954="HI",2,IF(E7954="LO",6,10))+IF(S7954=1,2,IF(D7954=7,1,(IF(WEEKDAY(B7954)=1,2,IF(WEEKDAY(B7954)=7,1,0))))))</f>
        <v>2</v>
      </c>
      <c r="U7954" s="781">
        <f>VLOOKUP(C7954,METADATA!$A$5:$H$29,IF(E7954="HI",2,IF(E7954="LO",6,10))+IF(S7954=1,2,IF(D7954=7,1,(IF(WEEKDAY(B7954)=1,2,IF(WEEKDAY(B7954)=7,1,0))))))</f>
        <v>2</v>
      </c>
    </row>
    <row r="7955" spans="2:21" ht="13.95" customHeight="1" x14ac:dyDescent="0.25">
      <c r="B7955" s="784">
        <f t="shared" si="371"/>
        <v>45714</v>
      </c>
      <c r="C7955" s="785">
        <v>7</v>
      </c>
      <c r="D7955" s="786">
        <f>IFERROR((INDEX(METADATA!$T$2:$T$20,MATCH(B7955,METADATA!$S$2:$S$20,0))),0)</f>
        <v>0</v>
      </c>
      <c r="E7955" s="785" t="str">
        <f t="shared" si="372"/>
        <v>LO</v>
      </c>
      <c r="F7955" s="786">
        <f>VLOOKUP(C7955,METADATA!$A$5:$H$29,IF(E7955="HI",2,IF(E7955="LO",6,10))+IF(D7955=1,2,IF(D7955=7,1,(IF(WEEKDAY(B7955)=1,2,IF(WEEKDAY(B7955)=7,1,0))))))</f>
        <v>1</v>
      </c>
      <c r="G7955" s="786">
        <f>VLOOKUP(C7955,METADATA!$J$5:$Q$29,IF(E7955="HI",2,IF(E7955="LO",6,10))+IF(D7955=1,2,IF(D7955=7,1,(IF(WEEKDAY(B7955)=1,2,IF(WEEKDAY(B7955)=7,1,0))))))</f>
        <v>1</v>
      </c>
      <c r="H7955" s="787">
        <v>12023.5</v>
      </c>
      <c r="I7955" s="788">
        <v>9170.9000854492188</v>
      </c>
      <c r="K7955" s="795">
        <v>847.33749999999998</v>
      </c>
      <c r="M7955" s="798">
        <f t="shared" si="373"/>
        <v>15121.837210712609</v>
      </c>
      <c r="N7955" s="303"/>
      <c r="S7955" s="786">
        <v>0</v>
      </c>
      <c r="T7955" s="781">
        <f>VLOOKUP(C7955,METADATA!$J$5:$Q$29,IF(E7955="HI",2,IF(E7955="LO",6,10))+IF(S7955=1,2,IF(D7955=7,1,(IF(WEEKDAY(B7955)=1,2,IF(WEEKDAY(B7955)=7,1,0))))))</f>
        <v>1</v>
      </c>
      <c r="U7955" s="781">
        <f>VLOOKUP(C7955,METADATA!$A$5:$H$29,IF(E7955="HI",2,IF(E7955="LO",6,10))+IF(S7955=1,2,IF(D7955=7,1,(IF(WEEKDAY(B7955)=1,2,IF(WEEKDAY(B7955)=7,1,0))))))</f>
        <v>1</v>
      </c>
    </row>
    <row r="7956" spans="2:21" ht="13.95" customHeight="1" x14ac:dyDescent="0.25">
      <c r="B7956" s="784">
        <f t="shared" si="371"/>
        <v>45714</v>
      </c>
      <c r="C7956" s="785">
        <v>8</v>
      </c>
      <c r="D7956" s="786">
        <f>IFERROR((INDEX(METADATA!$T$2:$T$20,MATCH(B7956,METADATA!$S$2:$S$20,0))),0)</f>
        <v>0</v>
      </c>
      <c r="E7956" s="785" t="str">
        <f t="shared" si="372"/>
        <v>LO</v>
      </c>
      <c r="F7956" s="786">
        <f>VLOOKUP(C7956,METADATA!$A$5:$H$29,IF(E7956="HI",2,IF(E7956="LO",6,10))+IF(D7956=1,2,IF(D7956=7,1,(IF(WEEKDAY(B7956)=1,2,IF(WEEKDAY(B7956)=7,1,0))))))</f>
        <v>1</v>
      </c>
      <c r="G7956" s="786">
        <f>VLOOKUP(C7956,METADATA!$J$5:$Q$29,IF(E7956="HI",2,IF(E7956="LO",6,10))+IF(D7956=1,2,IF(D7956=7,1,(IF(WEEKDAY(B7956)=1,2,IF(WEEKDAY(B7956)=7,1,0))))))</f>
        <v>1</v>
      </c>
      <c r="H7956" s="787">
        <v>13656.5</v>
      </c>
      <c r="I7956" s="788">
        <v>9032.85009765625</v>
      </c>
      <c r="K7956" s="795">
        <v>851.61249999999995</v>
      </c>
      <c r="M7956" s="798">
        <f t="shared" si="373"/>
        <v>16373.526594375706</v>
      </c>
      <c r="N7956" s="303"/>
      <c r="S7956" s="786">
        <v>0</v>
      </c>
      <c r="T7956" s="781">
        <f>VLOOKUP(C7956,METADATA!$J$5:$Q$29,IF(E7956="HI",2,IF(E7956="LO",6,10))+IF(S7956=1,2,IF(D7956=7,1,(IF(WEEKDAY(B7956)=1,2,IF(WEEKDAY(B7956)=7,1,0))))))</f>
        <v>1</v>
      </c>
      <c r="U7956" s="781">
        <f>VLOOKUP(C7956,METADATA!$A$5:$H$29,IF(E7956="HI",2,IF(E7956="LO",6,10))+IF(S7956=1,2,IF(D7956=7,1,(IF(WEEKDAY(B7956)=1,2,IF(WEEKDAY(B7956)=7,1,0))))))</f>
        <v>1</v>
      </c>
    </row>
    <row r="7957" spans="2:21" ht="13.95" customHeight="1" x14ac:dyDescent="0.25">
      <c r="B7957" s="784">
        <f t="shared" si="371"/>
        <v>45714</v>
      </c>
      <c r="C7957" s="785">
        <v>9</v>
      </c>
      <c r="D7957" s="786">
        <f>IFERROR((INDEX(METADATA!$T$2:$T$20,MATCH(B7957,METADATA!$S$2:$S$20,0))),0)</f>
        <v>0</v>
      </c>
      <c r="E7957" s="785" t="str">
        <f t="shared" si="372"/>
        <v>LO</v>
      </c>
      <c r="F7957" s="786">
        <f>VLOOKUP(C7957,METADATA!$A$5:$H$29,IF(E7957="HI",2,IF(E7957="LO",6,10))+IF(D7957=1,2,IF(D7957=7,1,(IF(WEEKDAY(B7957)=1,2,IF(WEEKDAY(B7957)=7,1,0))))))</f>
        <v>2</v>
      </c>
      <c r="G7957" s="786">
        <f>VLOOKUP(C7957,METADATA!$J$5:$Q$29,IF(E7957="HI",2,IF(E7957="LO",6,10))+IF(D7957=1,2,IF(D7957=7,1,(IF(WEEKDAY(B7957)=1,2,IF(WEEKDAY(B7957)=7,1,0))))))</f>
        <v>1</v>
      </c>
      <c r="H7957" s="787">
        <v>14788.5</v>
      </c>
      <c r="I7957" s="788">
        <v>8885.7748413085938</v>
      </c>
      <c r="K7957" s="795">
        <v>856.5</v>
      </c>
      <c r="M7957" s="798">
        <f t="shared" si="373"/>
        <v>17252.730994843478</v>
      </c>
      <c r="N7957" s="303"/>
      <c r="S7957" s="786">
        <v>0</v>
      </c>
      <c r="T7957" s="781">
        <f>VLOOKUP(C7957,METADATA!$J$5:$Q$29,IF(E7957="HI",2,IF(E7957="LO",6,10))+IF(S7957=1,2,IF(D7957=7,1,(IF(WEEKDAY(B7957)=1,2,IF(WEEKDAY(B7957)=7,1,0))))))</f>
        <v>1</v>
      </c>
      <c r="U7957" s="781">
        <f>VLOOKUP(C7957,METADATA!$A$5:$H$29,IF(E7957="HI",2,IF(E7957="LO",6,10))+IF(S7957=1,2,IF(D7957=7,1,(IF(WEEKDAY(B7957)=1,2,IF(WEEKDAY(B7957)=7,1,0))))))</f>
        <v>2</v>
      </c>
    </row>
    <row r="7958" spans="2:21" ht="13.95" customHeight="1" x14ac:dyDescent="0.25">
      <c r="B7958" s="784">
        <f t="shared" si="371"/>
        <v>45714</v>
      </c>
      <c r="C7958" s="785">
        <v>10</v>
      </c>
      <c r="D7958" s="786">
        <f>IFERROR((INDEX(METADATA!$T$2:$T$20,MATCH(B7958,METADATA!$S$2:$S$20,0))),0)</f>
        <v>0</v>
      </c>
      <c r="E7958" s="785" t="str">
        <f t="shared" si="372"/>
        <v>LO</v>
      </c>
      <c r="F7958" s="786">
        <f>VLOOKUP(C7958,METADATA!$A$5:$H$29,IF(E7958="HI",2,IF(E7958="LO",6,10))+IF(D7958=1,2,IF(D7958=7,1,(IF(WEEKDAY(B7958)=1,2,IF(WEEKDAY(B7958)=7,1,0))))))</f>
        <v>2</v>
      </c>
      <c r="G7958" s="786">
        <f>VLOOKUP(C7958,METADATA!$J$5:$Q$29,IF(E7958="HI",2,IF(E7958="LO",6,10))+IF(D7958=1,2,IF(D7958=7,1,(IF(WEEKDAY(B7958)=1,2,IF(WEEKDAY(B7958)=7,1,0))))))</f>
        <v>2</v>
      </c>
      <c r="H7958" s="787">
        <v>14824.75</v>
      </c>
      <c r="I7958" s="788">
        <v>8867.3751220703125</v>
      </c>
      <c r="K7958" s="795">
        <v>824.32500000000005</v>
      </c>
      <c r="M7958" s="798">
        <f t="shared" si="373"/>
        <v>17274.361178289964</v>
      </c>
      <c r="N7958" s="303"/>
      <c r="S7958" s="786">
        <v>0</v>
      </c>
      <c r="T7958" s="781">
        <f>VLOOKUP(C7958,METADATA!$J$5:$Q$29,IF(E7958="HI",2,IF(E7958="LO",6,10))+IF(S7958=1,2,IF(D7958=7,1,(IF(WEEKDAY(B7958)=1,2,IF(WEEKDAY(B7958)=7,1,0))))))</f>
        <v>2</v>
      </c>
      <c r="U7958" s="781">
        <f>VLOOKUP(C7958,METADATA!$A$5:$H$29,IF(E7958="HI",2,IF(E7958="LO",6,10))+IF(S7958=1,2,IF(D7958=7,1,(IF(WEEKDAY(B7958)=1,2,IF(WEEKDAY(B7958)=7,1,0))))))</f>
        <v>2</v>
      </c>
    </row>
    <row r="7959" spans="2:21" ht="13.95" customHeight="1" x14ac:dyDescent="0.25">
      <c r="B7959" s="784">
        <f t="shared" si="371"/>
        <v>45714</v>
      </c>
      <c r="C7959" s="785">
        <v>11</v>
      </c>
      <c r="D7959" s="786">
        <f>IFERROR((INDEX(METADATA!$T$2:$T$20,MATCH(B7959,METADATA!$S$2:$S$20,0))),0)</f>
        <v>0</v>
      </c>
      <c r="E7959" s="785" t="str">
        <f t="shared" si="372"/>
        <v>LO</v>
      </c>
      <c r="F7959" s="786">
        <f>VLOOKUP(C7959,METADATA!$A$5:$H$29,IF(E7959="HI",2,IF(E7959="LO",6,10))+IF(D7959=1,2,IF(D7959=7,1,(IF(WEEKDAY(B7959)=1,2,IF(WEEKDAY(B7959)=7,1,0))))))</f>
        <v>2</v>
      </c>
      <c r="G7959" s="786">
        <f>VLOOKUP(C7959,METADATA!$J$5:$Q$29,IF(E7959="HI",2,IF(E7959="LO",6,10))+IF(D7959=1,2,IF(D7959=7,1,(IF(WEEKDAY(B7959)=1,2,IF(WEEKDAY(B7959)=7,1,0))))))</f>
        <v>2</v>
      </c>
      <c r="H7959" s="787">
        <v>14789.5</v>
      </c>
      <c r="I7959" s="788">
        <v>8878.5499877929688</v>
      </c>
      <c r="K7959" s="795">
        <v>882.73749999999995</v>
      </c>
      <c r="M7959" s="798">
        <f t="shared" si="373"/>
        <v>17249.868409229635</v>
      </c>
      <c r="N7959" s="303"/>
      <c r="S7959" s="786">
        <v>0</v>
      </c>
      <c r="T7959" s="781">
        <f>VLOOKUP(C7959,METADATA!$J$5:$Q$29,IF(E7959="HI",2,IF(E7959="LO",6,10))+IF(S7959=1,2,IF(D7959=7,1,(IF(WEEKDAY(B7959)=1,2,IF(WEEKDAY(B7959)=7,1,0))))))</f>
        <v>2</v>
      </c>
      <c r="U7959" s="781">
        <f>VLOOKUP(C7959,METADATA!$A$5:$H$29,IF(E7959="HI",2,IF(E7959="LO",6,10))+IF(S7959=1,2,IF(D7959=7,1,(IF(WEEKDAY(B7959)=1,2,IF(WEEKDAY(B7959)=7,1,0))))))</f>
        <v>2</v>
      </c>
    </row>
    <row r="7960" spans="2:21" ht="13.95" customHeight="1" x14ac:dyDescent="0.25">
      <c r="B7960" s="784">
        <f t="shared" si="371"/>
        <v>45714</v>
      </c>
      <c r="C7960" s="785">
        <v>12</v>
      </c>
      <c r="D7960" s="786">
        <f>IFERROR((INDEX(METADATA!$T$2:$T$20,MATCH(B7960,METADATA!$S$2:$S$20,0))),0)</f>
        <v>0</v>
      </c>
      <c r="E7960" s="785" t="str">
        <f t="shared" si="372"/>
        <v>LO</v>
      </c>
      <c r="F7960" s="786">
        <f>VLOOKUP(C7960,METADATA!$A$5:$H$29,IF(E7960="HI",2,IF(E7960="LO",6,10))+IF(D7960=1,2,IF(D7960=7,1,(IF(WEEKDAY(B7960)=1,2,IF(WEEKDAY(B7960)=7,1,0))))))</f>
        <v>2</v>
      </c>
      <c r="G7960" s="786">
        <f>VLOOKUP(C7960,METADATA!$J$5:$Q$29,IF(E7960="HI",2,IF(E7960="LO",6,10))+IF(D7960=1,2,IF(D7960=7,1,(IF(WEEKDAY(B7960)=1,2,IF(WEEKDAY(B7960)=7,1,0))))))</f>
        <v>2</v>
      </c>
      <c r="H7960" s="787">
        <v>14751</v>
      </c>
      <c r="I7960" s="788">
        <v>8858.074951171875</v>
      </c>
      <c r="K7960" s="795">
        <v>909.3125</v>
      </c>
      <c r="M7960" s="798">
        <f t="shared" si="373"/>
        <v>17206.321304700159</v>
      </c>
      <c r="N7960" s="303"/>
      <c r="S7960" s="786">
        <v>0</v>
      </c>
      <c r="T7960" s="781">
        <f>VLOOKUP(C7960,METADATA!$J$5:$Q$29,IF(E7960="HI",2,IF(E7960="LO",6,10))+IF(S7960=1,2,IF(D7960=7,1,(IF(WEEKDAY(B7960)=1,2,IF(WEEKDAY(B7960)=7,1,0))))))</f>
        <v>2</v>
      </c>
      <c r="U7960" s="781">
        <f>VLOOKUP(C7960,METADATA!$A$5:$H$29,IF(E7960="HI",2,IF(E7960="LO",6,10))+IF(S7960=1,2,IF(D7960=7,1,(IF(WEEKDAY(B7960)=1,2,IF(WEEKDAY(B7960)=7,1,0))))))</f>
        <v>2</v>
      </c>
    </row>
    <row r="7961" spans="2:21" ht="13.95" customHeight="1" x14ac:dyDescent="0.25">
      <c r="B7961" s="784">
        <f t="shared" si="371"/>
        <v>45714</v>
      </c>
      <c r="C7961" s="785">
        <v>13</v>
      </c>
      <c r="D7961" s="786">
        <f>IFERROR((INDEX(METADATA!$T$2:$T$20,MATCH(B7961,METADATA!$S$2:$S$20,0))),0)</f>
        <v>0</v>
      </c>
      <c r="E7961" s="785" t="str">
        <f t="shared" si="372"/>
        <v>LO</v>
      </c>
      <c r="F7961" s="786">
        <f>VLOOKUP(C7961,METADATA!$A$5:$H$29,IF(E7961="HI",2,IF(E7961="LO",6,10))+IF(D7961=1,2,IF(D7961=7,1,(IF(WEEKDAY(B7961)=1,2,IF(WEEKDAY(B7961)=7,1,0))))))</f>
        <v>2</v>
      </c>
      <c r="G7961" s="786">
        <f>VLOOKUP(C7961,METADATA!$J$5:$Q$29,IF(E7961="HI",2,IF(E7961="LO",6,10))+IF(D7961=1,2,IF(D7961=7,1,(IF(WEEKDAY(B7961)=1,2,IF(WEEKDAY(B7961)=7,1,0))))))</f>
        <v>2</v>
      </c>
      <c r="H7961" s="787">
        <v>14631.25</v>
      </c>
      <c r="I7961" s="788">
        <v>8854.3998413085938</v>
      </c>
      <c r="K7961" s="795">
        <v>905.6</v>
      </c>
      <c r="M7961" s="798">
        <f t="shared" si="373"/>
        <v>17101.86753288265</v>
      </c>
      <c r="N7961" s="303"/>
      <c r="S7961" s="786">
        <v>0</v>
      </c>
      <c r="T7961" s="781">
        <f>VLOOKUP(C7961,METADATA!$J$5:$Q$29,IF(E7961="HI",2,IF(E7961="LO",6,10))+IF(S7961=1,2,IF(D7961=7,1,(IF(WEEKDAY(B7961)=1,2,IF(WEEKDAY(B7961)=7,1,0))))))</f>
        <v>2</v>
      </c>
      <c r="U7961" s="781">
        <f>VLOOKUP(C7961,METADATA!$A$5:$H$29,IF(E7961="HI",2,IF(E7961="LO",6,10))+IF(S7961=1,2,IF(D7961=7,1,(IF(WEEKDAY(B7961)=1,2,IF(WEEKDAY(B7961)=7,1,0))))))</f>
        <v>2</v>
      </c>
    </row>
    <row r="7962" spans="2:21" ht="13.95" customHeight="1" x14ac:dyDescent="0.25">
      <c r="B7962" s="784">
        <f t="shared" si="371"/>
        <v>45714</v>
      </c>
      <c r="C7962" s="785">
        <v>14</v>
      </c>
      <c r="D7962" s="786">
        <f>IFERROR((INDEX(METADATA!$T$2:$T$20,MATCH(B7962,METADATA!$S$2:$S$20,0))),0)</f>
        <v>0</v>
      </c>
      <c r="E7962" s="785" t="str">
        <f t="shared" si="372"/>
        <v>LO</v>
      </c>
      <c r="F7962" s="786">
        <f>VLOOKUP(C7962,METADATA!$A$5:$H$29,IF(E7962="HI",2,IF(E7962="LO",6,10))+IF(D7962=1,2,IF(D7962=7,1,(IF(WEEKDAY(B7962)=1,2,IF(WEEKDAY(B7962)=7,1,0))))))</f>
        <v>2</v>
      </c>
      <c r="G7962" s="786">
        <f>VLOOKUP(C7962,METADATA!$J$5:$Q$29,IF(E7962="HI",2,IF(E7962="LO",6,10))+IF(D7962=1,2,IF(D7962=7,1,(IF(WEEKDAY(B7962)=1,2,IF(WEEKDAY(B7962)=7,1,0))))))</f>
        <v>2</v>
      </c>
      <c r="H7962" s="787">
        <v>14581</v>
      </c>
      <c r="I7962" s="788">
        <v>6233.6849670410156</v>
      </c>
      <c r="K7962" s="795">
        <v>913.98749999999995</v>
      </c>
      <c r="M7962" s="798">
        <f t="shared" si="373"/>
        <v>15857.628740398519</v>
      </c>
      <c r="N7962" s="303"/>
      <c r="S7962" s="786">
        <v>0</v>
      </c>
      <c r="T7962" s="781">
        <f>VLOOKUP(C7962,METADATA!$J$5:$Q$29,IF(E7962="HI",2,IF(E7962="LO",6,10))+IF(S7962=1,2,IF(D7962=7,1,(IF(WEEKDAY(B7962)=1,2,IF(WEEKDAY(B7962)=7,1,0))))))</f>
        <v>2</v>
      </c>
      <c r="U7962" s="781">
        <f>VLOOKUP(C7962,METADATA!$A$5:$H$29,IF(E7962="HI",2,IF(E7962="LO",6,10))+IF(S7962=1,2,IF(D7962=7,1,(IF(WEEKDAY(B7962)=1,2,IF(WEEKDAY(B7962)=7,1,0))))))</f>
        <v>2</v>
      </c>
    </row>
    <row r="7963" spans="2:21" ht="13.95" customHeight="1" x14ac:dyDescent="0.25">
      <c r="B7963" s="784">
        <f t="shared" si="371"/>
        <v>45714</v>
      </c>
      <c r="C7963" s="785">
        <v>15</v>
      </c>
      <c r="D7963" s="786">
        <f>IFERROR((INDEX(METADATA!$T$2:$T$20,MATCH(B7963,METADATA!$S$2:$S$20,0))),0)</f>
        <v>0</v>
      </c>
      <c r="E7963" s="785" t="str">
        <f t="shared" si="372"/>
        <v>LO</v>
      </c>
      <c r="F7963" s="786">
        <f>VLOOKUP(C7963,METADATA!$A$5:$H$29,IF(E7963="HI",2,IF(E7963="LO",6,10))+IF(D7963=1,2,IF(D7963=7,1,(IF(WEEKDAY(B7963)=1,2,IF(WEEKDAY(B7963)=7,1,0))))))</f>
        <v>2</v>
      </c>
      <c r="G7963" s="786">
        <f>VLOOKUP(C7963,METADATA!$J$5:$Q$29,IF(E7963="HI",2,IF(E7963="LO",6,10))+IF(D7963=1,2,IF(D7963=7,1,(IF(WEEKDAY(B7963)=1,2,IF(WEEKDAY(B7963)=7,1,0))))))</f>
        <v>2</v>
      </c>
      <c r="H7963" s="787">
        <v>14905</v>
      </c>
      <c r="I7963" s="788">
        <v>6680.1999816894531</v>
      </c>
      <c r="K7963" s="795">
        <v>902.26250000000005</v>
      </c>
      <c r="M7963" s="798">
        <f t="shared" si="373"/>
        <v>16333.526771501733</v>
      </c>
      <c r="N7963" s="303"/>
      <c r="S7963" s="786">
        <v>0</v>
      </c>
      <c r="T7963" s="781">
        <f>VLOOKUP(C7963,METADATA!$J$5:$Q$29,IF(E7963="HI",2,IF(E7963="LO",6,10))+IF(S7963=1,2,IF(D7963=7,1,(IF(WEEKDAY(B7963)=1,2,IF(WEEKDAY(B7963)=7,1,0))))))</f>
        <v>2</v>
      </c>
      <c r="U7963" s="781">
        <f>VLOOKUP(C7963,METADATA!$A$5:$H$29,IF(E7963="HI",2,IF(E7963="LO",6,10))+IF(S7963=1,2,IF(D7963=7,1,(IF(WEEKDAY(B7963)=1,2,IF(WEEKDAY(B7963)=7,1,0))))))</f>
        <v>2</v>
      </c>
    </row>
    <row r="7964" spans="2:21" ht="13.95" customHeight="1" x14ac:dyDescent="0.25">
      <c r="B7964" s="784">
        <f t="shared" ref="B7964:B8027" si="374">B7940+1</f>
        <v>45714</v>
      </c>
      <c r="C7964" s="785">
        <v>16</v>
      </c>
      <c r="D7964" s="786">
        <f>IFERROR((INDEX(METADATA!$T$2:$T$20,MATCH(B7964,METADATA!$S$2:$S$20,0))),0)</f>
        <v>0</v>
      </c>
      <c r="E7964" s="785" t="str">
        <f t="shared" si="372"/>
        <v>LO</v>
      </c>
      <c r="F7964" s="786">
        <f>VLOOKUP(C7964,METADATA!$A$5:$H$29,IF(E7964="HI",2,IF(E7964="LO",6,10))+IF(D7964=1,2,IF(D7964=7,1,(IF(WEEKDAY(B7964)=1,2,IF(WEEKDAY(B7964)=7,1,0))))))</f>
        <v>2</v>
      </c>
      <c r="G7964" s="786">
        <f>VLOOKUP(C7964,METADATA!$J$5:$Q$29,IF(E7964="HI",2,IF(E7964="LO",6,10))+IF(D7964=1,2,IF(D7964=7,1,(IF(WEEKDAY(B7964)=1,2,IF(WEEKDAY(B7964)=7,1,0))))))</f>
        <v>2</v>
      </c>
      <c r="H7964" s="787">
        <v>15288</v>
      </c>
      <c r="I7964" s="788">
        <v>8273.9824829101563</v>
      </c>
      <c r="K7964" s="795">
        <v>933.76250000000005</v>
      </c>
      <c r="M7964" s="798">
        <f t="shared" si="373"/>
        <v>17383.37510748428</v>
      </c>
      <c r="N7964" s="303"/>
      <c r="S7964" s="786">
        <v>0</v>
      </c>
      <c r="T7964" s="781">
        <f>VLOOKUP(C7964,METADATA!$J$5:$Q$29,IF(E7964="HI",2,IF(E7964="LO",6,10))+IF(S7964=1,2,IF(D7964=7,1,(IF(WEEKDAY(B7964)=1,2,IF(WEEKDAY(B7964)=7,1,0))))))</f>
        <v>2</v>
      </c>
      <c r="U7964" s="781">
        <f>VLOOKUP(C7964,METADATA!$A$5:$H$29,IF(E7964="HI",2,IF(E7964="LO",6,10))+IF(S7964=1,2,IF(D7964=7,1,(IF(WEEKDAY(B7964)=1,2,IF(WEEKDAY(B7964)=7,1,0))))))</f>
        <v>2</v>
      </c>
    </row>
    <row r="7965" spans="2:21" ht="13.95" customHeight="1" x14ac:dyDescent="0.25">
      <c r="B7965" s="784">
        <f t="shared" si="374"/>
        <v>45714</v>
      </c>
      <c r="C7965" s="785">
        <v>17</v>
      </c>
      <c r="D7965" s="786">
        <f>IFERROR((INDEX(METADATA!$T$2:$T$20,MATCH(B7965,METADATA!$S$2:$S$20,0))),0)</f>
        <v>0</v>
      </c>
      <c r="E7965" s="785" t="str">
        <f t="shared" si="372"/>
        <v>LO</v>
      </c>
      <c r="F7965" s="786">
        <f>VLOOKUP(C7965,METADATA!$A$5:$H$29,IF(E7965="HI",2,IF(E7965="LO",6,10))+IF(D7965=1,2,IF(D7965=7,1,(IF(WEEKDAY(B7965)=1,2,IF(WEEKDAY(B7965)=7,1,0))))))</f>
        <v>2</v>
      </c>
      <c r="G7965" s="786">
        <f>VLOOKUP(C7965,METADATA!$J$5:$Q$29,IF(E7965="HI",2,IF(E7965="LO",6,10))+IF(D7965=1,2,IF(D7965=7,1,(IF(WEEKDAY(B7965)=1,2,IF(WEEKDAY(B7965)=7,1,0))))))</f>
        <v>2</v>
      </c>
      <c r="H7965" s="787">
        <v>15915.5</v>
      </c>
      <c r="I7965" s="788">
        <v>9287.2000122070313</v>
      </c>
      <c r="K7965" s="795">
        <v>0</v>
      </c>
      <c r="M7965" s="798">
        <f t="shared" si="373"/>
        <v>18427.024293594943</v>
      </c>
      <c r="N7965" s="303"/>
      <c r="S7965" s="786">
        <v>0</v>
      </c>
      <c r="T7965" s="781">
        <f>VLOOKUP(C7965,METADATA!$J$5:$Q$29,IF(E7965="HI",2,IF(E7965="LO",6,10))+IF(S7965=1,2,IF(D7965=7,1,(IF(WEEKDAY(B7965)=1,2,IF(WEEKDAY(B7965)=7,1,0))))))</f>
        <v>2</v>
      </c>
      <c r="U7965" s="781">
        <f>VLOOKUP(C7965,METADATA!$A$5:$H$29,IF(E7965="HI",2,IF(E7965="LO",6,10))+IF(S7965=1,2,IF(D7965=7,1,(IF(WEEKDAY(B7965)=1,2,IF(WEEKDAY(B7965)=7,1,0))))))</f>
        <v>2</v>
      </c>
    </row>
    <row r="7966" spans="2:21" ht="13.95" customHeight="1" x14ac:dyDescent="0.25">
      <c r="B7966" s="784">
        <f t="shared" si="374"/>
        <v>45714</v>
      </c>
      <c r="C7966" s="785">
        <v>18</v>
      </c>
      <c r="D7966" s="786">
        <f>IFERROR((INDEX(METADATA!$T$2:$T$20,MATCH(B7966,METADATA!$S$2:$S$20,0))),0)</f>
        <v>0</v>
      </c>
      <c r="E7966" s="785" t="str">
        <f t="shared" si="372"/>
        <v>LO</v>
      </c>
      <c r="F7966" s="786">
        <f>VLOOKUP(C7966,METADATA!$A$5:$H$29,IF(E7966="HI",2,IF(E7966="LO",6,10))+IF(D7966=1,2,IF(D7966=7,1,(IF(WEEKDAY(B7966)=1,2,IF(WEEKDAY(B7966)=7,1,0))))))</f>
        <v>1</v>
      </c>
      <c r="G7966" s="786">
        <f>VLOOKUP(C7966,METADATA!$J$5:$Q$29,IF(E7966="HI",2,IF(E7966="LO",6,10))+IF(D7966=1,2,IF(D7966=7,1,(IF(WEEKDAY(B7966)=1,2,IF(WEEKDAY(B7966)=7,1,0))))))</f>
        <v>1</v>
      </c>
      <c r="H7966" s="787">
        <v>16471</v>
      </c>
      <c r="I7966" s="788">
        <v>9164.4000244140625</v>
      </c>
      <c r="K7966" s="795">
        <v>0</v>
      </c>
      <c r="M7966" s="798">
        <f t="shared" si="373"/>
        <v>18848.874470574639</v>
      </c>
      <c r="N7966" s="303"/>
      <c r="S7966" s="786">
        <v>0</v>
      </c>
      <c r="T7966" s="781">
        <f>VLOOKUP(C7966,METADATA!$J$5:$Q$29,IF(E7966="HI",2,IF(E7966="LO",6,10))+IF(S7966=1,2,IF(D7966=7,1,(IF(WEEKDAY(B7966)=1,2,IF(WEEKDAY(B7966)=7,1,0))))))</f>
        <v>1</v>
      </c>
      <c r="U7966" s="781">
        <f>VLOOKUP(C7966,METADATA!$A$5:$H$29,IF(E7966="HI",2,IF(E7966="LO",6,10))+IF(S7966=1,2,IF(D7966=7,1,(IF(WEEKDAY(B7966)=1,2,IF(WEEKDAY(B7966)=7,1,0))))))</f>
        <v>1</v>
      </c>
    </row>
    <row r="7967" spans="2:21" ht="13.95" customHeight="1" x14ac:dyDescent="0.25">
      <c r="B7967" s="784">
        <f t="shared" si="374"/>
        <v>45714</v>
      </c>
      <c r="C7967" s="785">
        <v>19</v>
      </c>
      <c r="D7967" s="786">
        <f>IFERROR((INDEX(METADATA!$T$2:$T$20,MATCH(B7967,METADATA!$S$2:$S$20,0))),0)</f>
        <v>0</v>
      </c>
      <c r="E7967" s="785" t="str">
        <f t="shared" si="372"/>
        <v>LO</v>
      </c>
      <c r="F7967" s="786">
        <f>VLOOKUP(C7967,METADATA!$A$5:$H$29,IF(E7967="HI",2,IF(E7967="LO",6,10))+IF(D7967=1,2,IF(D7967=7,1,(IF(WEEKDAY(B7967)=1,2,IF(WEEKDAY(B7967)=7,1,0))))))</f>
        <v>1</v>
      </c>
      <c r="G7967" s="786">
        <f>VLOOKUP(C7967,METADATA!$J$5:$Q$29,IF(E7967="HI",2,IF(E7967="LO",6,10))+IF(D7967=1,2,IF(D7967=7,1,(IF(WEEKDAY(B7967)=1,2,IF(WEEKDAY(B7967)=7,1,0))))))</f>
        <v>1</v>
      </c>
      <c r="H7967" s="787">
        <v>14606.75</v>
      </c>
      <c r="I7967" s="788">
        <v>9138.2001953125</v>
      </c>
      <c r="K7967" s="795">
        <v>0</v>
      </c>
      <c r="M7967" s="798">
        <f t="shared" si="373"/>
        <v>17229.737327426366</v>
      </c>
      <c r="N7967" s="303"/>
      <c r="S7967" s="786">
        <v>0</v>
      </c>
      <c r="T7967" s="781">
        <f>VLOOKUP(C7967,METADATA!$J$5:$Q$29,IF(E7967="HI",2,IF(E7967="LO",6,10))+IF(S7967=1,2,IF(D7967=7,1,(IF(WEEKDAY(B7967)=1,2,IF(WEEKDAY(B7967)=7,1,0))))))</f>
        <v>1</v>
      </c>
      <c r="U7967" s="781">
        <f>VLOOKUP(C7967,METADATA!$A$5:$H$29,IF(E7967="HI",2,IF(E7967="LO",6,10))+IF(S7967=1,2,IF(D7967=7,1,(IF(WEEKDAY(B7967)=1,2,IF(WEEKDAY(B7967)=7,1,0))))))</f>
        <v>1</v>
      </c>
    </row>
    <row r="7968" spans="2:21" ht="13.95" customHeight="1" x14ac:dyDescent="0.25">
      <c r="B7968" s="784">
        <f t="shared" si="374"/>
        <v>45714</v>
      </c>
      <c r="C7968" s="785">
        <v>20</v>
      </c>
      <c r="D7968" s="786">
        <f>IFERROR((INDEX(METADATA!$T$2:$T$20,MATCH(B7968,METADATA!$S$2:$S$20,0))),0)</f>
        <v>0</v>
      </c>
      <c r="E7968" s="785" t="str">
        <f t="shared" si="372"/>
        <v>LO</v>
      </c>
      <c r="F7968" s="786">
        <f>VLOOKUP(C7968,METADATA!$A$5:$H$29,IF(E7968="HI",2,IF(E7968="LO",6,10))+IF(D7968=1,2,IF(D7968=7,1,(IF(WEEKDAY(B7968)=1,2,IF(WEEKDAY(B7968)=7,1,0))))))</f>
        <v>1</v>
      </c>
      <c r="G7968" s="786">
        <f>VLOOKUP(C7968,METADATA!$J$5:$Q$29,IF(E7968="HI",2,IF(E7968="LO",6,10))+IF(D7968=1,2,IF(D7968=7,1,(IF(WEEKDAY(B7968)=1,2,IF(WEEKDAY(B7968)=7,1,0))))))</f>
        <v>2</v>
      </c>
      <c r="H7968" s="787">
        <v>12877</v>
      </c>
      <c r="I7968" s="788">
        <v>9253.4998779296875</v>
      </c>
      <c r="K7968" s="795">
        <v>0</v>
      </c>
      <c r="M7968" s="798">
        <f t="shared" si="373"/>
        <v>15856.998107802268</v>
      </c>
      <c r="N7968" s="303"/>
      <c r="S7968" s="786">
        <v>0</v>
      </c>
      <c r="T7968" s="781">
        <f>VLOOKUP(C7968,METADATA!$J$5:$Q$29,IF(E7968="HI",2,IF(E7968="LO",6,10))+IF(S7968=1,2,IF(D7968=7,1,(IF(WEEKDAY(B7968)=1,2,IF(WEEKDAY(B7968)=7,1,0))))))</f>
        <v>2</v>
      </c>
      <c r="U7968" s="781">
        <f>VLOOKUP(C7968,METADATA!$A$5:$H$29,IF(E7968="HI",2,IF(E7968="LO",6,10))+IF(S7968=1,2,IF(D7968=7,1,(IF(WEEKDAY(B7968)=1,2,IF(WEEKDAY(B7968)=7,1,0))))))</f>
        <v>1</v>
      </c>
    </row>
    <row r="7969" spans="2:21" ht="13.95" customHeight="1" x14ac:dyDescent="0.25">
      <c r="B7969" s="784">
        <f t="shared" si="374"/>
        <v>45714</v>
      </c>
      <c r="C7969" s="785">
        <v>21</v>
      </c>
      <c r="D7969" s="786">
        <f>IFERROR((INDEX(METADATA!$T$2:$T$20,MATCH(B7969,METADATA!$S$2:$S$20,0))),0)</f>
        <v>0</v>
      </c>
      <c r="E7969" s="785" t="str">
        <f t="shared" si="372"/>
        <v>LO</v>
      </c>
      <c r="F7969" s="786">
        <f>VLOOKUP(C7969,METADATA!$A$5:$H$29,IF(E7969="HI",2,IF(E7969="LO",6,10))+IF(D7969=1,2,IF(D7969=7,1,(IF(WEEKDAY(B7969)=1,2,IF(WEEKDAY(B7969)=7,1,0))))))</f>
        <v>2</v>
      </c>
      <c r="G7969" s="786">
        <f>VLOOKUP(C7969,METADATA!$J$5:$Q$29,IF(E7969="HI",2,IF(E7969="LO",6,10))+IF(D7969=1,2,IF(D7969=7,1,(IF(WEEKDAY(B7969)=1,2,IF(WEEKDAY(B7969)=7,1,0))))))</f>
        <v>2</v>
      </c>
      <c r="H7969" s="787">
        <v>11311.5</v>
      </c>
      <c r="I7969" s="788">
        <v>8605.7998657226563</v>
      </c>
      <c r="K7969" s="795">
        <v>0</v>
      </c>
      <c r="M7969" s="798">
        <f t="shared" si="373"/>
        <v>14213.015991649067</v>
      </c>
      <c r="N7969" s="303"/>
      <c r="S7969" s="786">
        <v>0</v>
      </c>
      <c r="T7969" s="781">
        <f>VLOOKUP(C7969,METADATA!$J$5:$Q$29,IF(E7969="HI",2,IF(E7969="LO",6,10))+IF(S7969=1,2,IF(D7969=7,1,(IF(WEEKDAY(B7969)=1,2,IF(WEEKDAY(B7969)=7,1,0))))))</f>
        <v>2</v>
      </c>
      <c r="U7969" s="781">
        <f>VLOOKUP(C7969,METADATA!$A$5:$H$29,IF(E7969="HI",2,IF(E7969="LO",6,10))+IF(S7969=1,2,IF(D7969=7,1,(IF(WEEKDAY(B7969)=1,2,IF(WEEKDAY(B7969)=7,1,0))))))</f>
        <v>2</v>
      </c>
    </row>
    <row r="7970" spans="2:21" ht="13.95" customHeight="1" x14ac:dyDescent="0.25">
      <c r="B7970" s="784">
        <f t="shared" si="374"/>
        <v>45714</v>
      </c>
      <c r="C7970" s="785">
        <v>22</v>
      </c>
      <c r="D7970" s="786">
        <f>IFERROR((INDEX(METADATA!$T$2:$T$20,MATCH(B7970,METADATA!$S$2:$S$20,0))),0)</f>
        <v>0</v>
      </c>
      <c r="E7970" s="785" t="str">
        <f t="shared" si="372"/>
        <v>LO</v>
      </c>
      <c r="F7970" s="786">
        <f>VLOOKUP(C7970,METADATA!$A$5:$H$29,IF(E7970="HI",2,IF(E7970="LO",6,10))+IF(D7970=1,2,IF(D7970=7,1,(IF(WEEKDAY(B7970)=1,2,IF(WEEKDAY(B7970)=7,1,0))))))</f>
        <v>3</v>
      </c>
      <c r="G7970" s="786">
        <f>VLOOKUP(C7970,METADATA!$J$5:$Q$29,IF(E7970="HI",2,IF(E7970="LO",6,10))+IF(D7970=1,2,IF(D7970=7,1,(IF(WEEKDAY(B7970)=1,2,IF(WEEKDAY(B7970)=7,1,0))))))</f>
        <v>3</v>
      </c>
      <c r="H7970" s="787">
        <v>9954.5</v>
      </c>
      <c r="I7970" s="788">
        <v>9155.7999267578125</v>
      </c>
      <c r="K7970" s="795">
        <v>0</v>
      </c>
      <c r="M7970" s="798">
        <f t="shared" si="373"/>
        <v>13524.819501524535</v>
      </c>
      <c r="N7970" s="303"/>
      <c r="S7970" s="786">
        <v>0</v>
      </c>
      <c r="T7970" s="781">
        <f>VLOOKUP(C7970,METADATA!$J$5:$Q$29,IF(E7970="HI",2,IF(E7970="LO",6,10))+IF(S7970=1,2,IF(D7970=7,1,(IF(WEEKDAY(B7970)=1,2,IF(WEEKDAY(B7970)=7,1,0))))))</f>
        <v>3</v>
      </c>
      <c r="U7970" s="781">
        <f>VLOOKUP(C7970,METADATA!$A$5:$H$29,IF(E7970="HI",2,IF(E7970="LO",6,10))+IF(S7970=1,2,IF(D7970=7,1,(IF(WEEKDAY(B7970)=1,2,IF(WEEKDAY(B7970)=7,1,0))))))</f>
        <v>3</v>
      </c>
    </row>
    <row r="7971" spans="2:21" ht="13.95" customHeight="1" x14ac:dyDescent="0.25">
      <c r="B7971" s="784">
        <f t="shared" si="374"/>
        <v>45714</v>
      </c>
      <c r="C7971" s="785">
        <v>23</v>
      </c>
      <c r="D7971" s="786">
        <f>IFERROR((INDEX(METADATA!$T$2:$T$20,MATCH(B7971,METADATA!$S$2:$S$20,0))),0)</f>
        <v>0</v>
      </c>
      <c r="E7971" s="785" t="str">
        <f t="shared" si="372"/>
        <v>LO</v>
      </c>
      <c r="F7971" s="786">
        <f>VLOOKUP(C7971,METADATA!$A$5:$H$29,IF(E7971="HI",2,IF(E7971="LO",6,10))+IF(D7971=1,2,IF(D7971=7,1,(IF(WEEKDAY(B7971)=1,2,IF(WEEKDAY(B7971)=7,1,0))))))</f>
        <v>3</v>
      </c>
      <c r="G7971" s="786">
        <f>VLOOKUP(C7971,METADATA!$J$5:$Q$29,IF(E7971="HI",2,IF(E7971="LO",6,10))+IF(D7971=1,2,IF(D7971=7,1,(IF(WEEKDAY(B7971)=1,2,IF(WEEKDAY(B7971)=7,1,0))))))</f>
        <v>3</v>
      </c>
      <c r="H7971" s="787">
        <v>8686</v>
      </c>
      <c r="I7971" s="788">
        <v>9237.1249389648438</v>
      </c>
      <c r="K7971" s="795">
        <v>0</v>
      </c>
      <c r="M7971" s="798">
        <f t="shared" si="373"/>
        <v>12679.553349311886</v>
      </c>
      <c r="N7971" s="303"/>
      <c r="S7971" s="786">
        <v>0</v>
      </c>
      <c r="T7971" s="781">
        <f>VLOOKUP(C7971,METADATA!$J$5:$Q$29,IF(E7971="HI",2,IF(E7971="LO",6,10))+IF(S7971=1,2,IF(D7971=7,1,(IF(WEEKDAY(B7971)=1,2,IF(WEEKDAY(B7971)=7,1,0))))))</f>
        <v>3</v>
      </c>
      <c r="U7971" s="781">
        <f>VLOOKUP(C7971,METADATA!$A$5:$H$29,IF(E7971="HI",2,IF(E7971="LO",6,10))+IF(S7971=1,2,IF(D7971=7,1,(IF(WEEKDAY(B7971)=1,2,IF(WEEKDAY(B7971)=7,1,0))))))</f>
        <v>3</v>
      </c>
    </row>
    <row r="7972" spans="2:21" ht="13.95" customHeight="1" x14ac:dyDescent="0.25">
      <c r="B7972" s="784">
        <f t="shared" si="374"/>
        <v>45715</v>
      </c>
      <c r="C7972" s="785">
        <v>0</v>
      </c>
      <c r="D7972" s="786">
        <f>IFERROR((INDEX(METADATA!$T$2:$T$20,MATCH(B7972,METADATA!$S$2:$S$20,0))),0)</f>
        <v>0</v>
      </c>
      <c r="E7972" s="785" t="str">
        <f t="shared" si="372"/>
        <v>LO</v>
      </c>
      <c r="F7972" s="786">
        <f>VLOOKUP(C7972,METADATA!$A$5:$H$29,IF(E7972="HI",2,IF(E7972="LO",6,10))+IF(D7972=1,2,IF(D7972=7,1,(IF(WEEKDAY(B7972)=1,2,IF(WEEKDAY(B7972)=7,1,0))))))</f>
        <v>3</v>
      </c>
      <c r="G7972" s="786">
        <f>VLOOKUP(C7972,METADATA!$J$5:$Q$29,IF(E7972="HI",2,IF(E7972="LO",6,10))+IF(D7972=1,2,IF(D7972=7,1,(IF(WEEKDAY(B7972)=1,2,IF(WEEKDAY(B7972)=7,1,0))))))</f>
        <v>3</v>
      </c>
      <c r="H7972" s="787">
        <v>8061.5</v>
      </c>
      <c r="I7972" s="788">
        <v>8809.4750366210938</v>
      </c>
      <c r="K7972" s="795">
        <v>0</v>
      </c>
      <c r="M7972" s="798">
        <f t="shared" si="373"/>
        <v>11941.299454868813</v>
      </c>
      <c r="N7972" s="303"/>
      <c r="S7972" s="786">
        <v>0</v>
      </c>
      <c r="T7972" s="781">
        <f>VLOOKUP(C7972,METADATA!$J$5:$Q$29,IF(E7972="HI",2,IF(E7972="LO",6,10))+IF(S7972=1,2,IF(D7972=7,1,(IF(WEEKDAY(B7972)=1,2,IF(WEEKDAY(B7972)=7,1,0))))))</f>
        <v>3</v>
      </c>
      <c r="U7972" s="781">
        <f>VLOOKUP(C7972,METADATA!$A$5:$H$29,IF(E7972="HI",2,IF(E7972="LO",6,10))+IF(S7972=1,2,IF(D7972=7,1,(IF(WEEKDAY(B7972)=1,2,IF(WEEKDAY(B7972)=7,1,0))))))</f>
        <v>3</v>
      </c>
    </row>
    <row r="7973" spans="2:21" ht="13.95" customHeight="1" x14ac:dyDescent="0.25">
      <c r="B7973" s="784">
        <f t="shared" si="374"/>
        <v>45715</v>
      </c>
      <c r="C7973" s="785">
        <v>1</v>
      </c>
      <c r="D7973" s="786">
        <f>IFERROR((INDEX(METADATA!$T$2:$T$20,MATCH(B7973,METADATA!$S$2:$S$20,0))),0)</f>
        <v>0</v>
      </c>
      <c r="E7973" s="785" t="str">
        <f t="shared" si="372"/>
        <v>LO</v>
      </c>
      <c r="F7973" s="786">
        <f>VLOOKUP(C7973,METADATA!$A$5:$H$29,IF(E7973="HI",2,IF(E7973="LO",6,10))+IF(D7973=1,2,IF(D7973=7,1,(IF(WEEKDAY(B7973)=1,2,IF(WEEKDAY(B7973)=7,1,0))))))</f>
        <v>3</v>
      </c>
      <c r="G7973" s="786">
        <f>VLOOKUP(C7973,METADATA!$J$5:$Q$29,IF(E7973="HI",2,IF(E7973="LO",6,10))+IF(D7973=1,2,IF(D7973=7,1,(IF(WEEKDAY(B7973)=1,2,IF(WEEKDAY(B7973)=7,1,0))))))</f>
        <v>3</v>
      </c>
      <c r="H7973" s="787">
        <v>7629.75</v>
      </c>
      <c r="I7973" s="788">
        <v>8278.2424621582031</v>
      </c>
      <c r="K7973" s="795">
        <v>0</v>
      </c>
      <c r="M7973" s="798">
        <f t="shared" si="373"/>
        <v>11257.991975693494</v>
      </c>
      <c r="N7973" s="303"/>
      <c r="S7973" s="786">
        <v>0</v>
      </c>
      <c r="T7973" s="781">
        <f>VLOOKUP(C7973,METADATA!$J$5:$Q$29,IF(E7973="HI",2,IF(E7973="LO",6,10))+IF(S7973=1,2,IF(D7973=7,1,(IF(WEEKDAY(B7973)=1,2,IF(WEEKDAY(B7973)=7,1,0))))))</f>
        <v>3</v>
      </c>
      <c r="U7973" s="781">
        <f>VLOOKUP(C7973,METADATA!$A$5:$H$29,IF(E7973="HI",2,IF(E7973="LO",6,10))+IF(S7973=1,2,IF(D7973=7,1,(IF(WEEKDAY(B7973)=1,2,IF(WEEKDAY(B7973)=7,1,0))))))</f>
        <v>3</v>
      </c>
    </row>
    <row r="7974" spans="2:21" ht="13.95" customHeight="1" x14ac:dyDescent="0.25">
      <c r="B7974" s="784">
        <f t="shared" si="374"/>
        <v>45715</v>
      </c>
      <c r="C7974" s="785">
        <v>2</v>
      </c>
      <c r="D7974" s="786">
        <f>IFERROR((INDEX(METADATA!$T$2:$T$20,MATCH(B7974,METADATA!$S$2:$S$20,0))),0)</f>
        <v>0</v>
      </c>
      <c r="E7974" s="785" t="str">
        <f t="shared" si="372"/>
        <v>LO</v>
      </c>
      <c r="F7974" s="786">
        <f>VLOOKUP(C7974,METADATA!$A$5:$H$29,IF(E7974="HI",2,IF(E7974="LO",6,10))+IF(D7974=1,2,IF(D7974=7,1,(IF(WEEKDAY(B7974)=1,2,IF(WEEKDAY(B7974)=7,1,0))))))</f>
        <v>3</v>
      </c>
      <c r="G7974" s="786">
        <f>VLOOKUP(C7974,METADATA!$J$5:$Q$29,IF(E7974="HI",2,IF(E7974="LO",6,10))+IF(D7974=1,2,IF(D7974=7,1,(IF(WEEKDAY(B7974)=1,2,IF(WEEKDAY(B7974)=7,1,0))))))</f>
        <v>3</v>
      </c>
      <c r="H7974" s="787">
        <v>7487.25</v>
      </c>
      <c r="I7974" s="788">
        <v>7742.0599975585938</v>
      </c>
      <c r="K7974" s="795">
        <v>0</v>
      </c>
      <c r="M7974" s="798">
        <f t="shared" si="373"/>
        <v>10770.25559438108</v>
      </c>
      <c r="N7974" s="303"/>
      <c r="S7974" s="786">
        <v>0</v>
      </c>
      <c r="T7974" s="781">
        <f>VLOOKUP(C7974,METADATA!$J$5:$Q$29,IF(E7974="HI",2,IF(E7974="LO",6,10))+IF(S7974=1,2,IF(D7974=7,1,(IF(WEEKDAY(B7974)=1,2,IF(WEEKDAY(B7974)=7,1,0))))))</f>
        <v>3</v>
      </c>
      <c r="U7974" s="781">
        <f>VLOOKUP(C7974,METADATA!$A$5:$H$29,IF(E7974="HI",2,IF(E7974="LO",6,10))+IF(S7974=1,2,IF(D7974=7,1,(IF(WEEKDAY(B7974)=1,2,IF(WEEKDAY(B7974)=7,1,0))))))</f>
        <v>3</v>
      </c>
    </row>
    <row r="7975" spans="2:21" ht="13.95" customHeight="1" x14ac:dyDescent="0.25">
      <c r="B7975" s="784">
        <f t="shared" si="374"/>
        <v>45715</v>
      </c>
      <c r="C7975" s="785">
        <v>3</v>
      </c>
      <c r="D7975" s="786">
        <f>IFERROR((INDEX(METADATA!$T$2:$T$20,MATCH(B7975,METADATA!$S$2:$S$20,0))),0)</f>
        <v>0</v>
      </c>
      <c r="E7975" s="785" t="str">
        <f t="shared" si="372"/>
        <v>LO</v>
      </c>
      <c r="F7975" s="786">
        <f>VLOOKUP(C7975,METADATA!$A$5:$H$29,IF(E7975="HI",2,IF(E7975="LO",6,10))+IF(D7975=1,2,IF(D7975=7,1,(IF(WEEKDAY(B7975)=1,2,IF(WEEKDAY(B7975)=7,1,0))))))</f>
        <v>3</v>
      </c>
      <c r="G7975" s="786">
        <f>VLOOKUP(C7975,METADATA!$J$5:$Q$29,IF(E7975="HI",2,IF(E7975="LO",6,10))+IF(D7975=1,2,IF(D7975=7,1,(IF(WEEKDAY(B7975)=1,2,IF(WEEKDAY(B7975)=7,1,0))))))</f>
        <v>3</v>
      </c>
      <c r="H7975" s="787">
        <v>7524.25</v>
      </c>
      <c r="I7975" s="788">
        <v>8551.5075988769531</v>
      </c>
      <c r="K7975" s="795">
        <v>0</v>
      </c>
      <c r="M7975" s="798">
        <f t="shared" si="373"/>
        <v>11390.461811364377</v>
      </c>
      <c r="N7975" s="303"/>
      <c r="S7975" s="786">
        <v>0</v>
      </c>
      <c r="T7975" s="781">
        <f>VLOOKUP(C7975,METADATA!$J$5:$Q$29,IF(E7975="HI",2,IF(E7975="LO",6,10))+IF(S7975=1,2,IF(D7975=7,1,(IF(WEEKDAY(B7975)=1,2,IF(WEEKDAY(B7975)=7,1,0))))))</f>
        <v>3</v>
      </c>
      <c r="U7975" s="781">
        <f>VLOOKUP(C7975,METADATA!$A$5:$H$29,IF(E7975="HI",2,IF(E7975="LO",6,10))+IF(S7975=1,2,IF(D7975=7,1,(IF(WEEKDAY(B7975)=1,2,IF(WEEKDAY(B7975)=7,1,0))))))</f>
        <v>3</v>
      </c>
    </row>
    <row r="7976" spans="2:21" ht="13.95" customHeight="1" x14ac:dyDescent="0.25">
      <c r="B7976" s="784">
        <f t="shared" si="374"/>
        <v>45715</v>
      </c>
      <c r="C7976" s="785">
        <v>4</v>
      </c>
      <c r="D7976" s="786">
        <f>IFERROR((INDEX(METADATA!$T$2:$T$20,MATCH(B7976,METADATA!$S$2:$S$20,0))),0)</f>
        <v>0</v>
      </c>
      <c r="E7976" s="785" t="str">
        <f t="shared" si="372"/>
        <v>LO</v>
      </c>
      <c r="F7976" s="786">
        <f>VLOOKUP(C7976,METADATA!$A$5:$H$29,IF(E7976="HI",2,IF(E7976="LO",6,10))+IF(D7976=1,2,IF(D7976=7,1,(IF(WEEKDAY(B7976)=1,2,IF(WEEKDAY(B7976)=7,1,0))))))</f>
        <v>3</v>
      </c>
      <c r="G7976" s="786">
        <f>VLOOKUP(C7976,METADATA!$J$5:$Q$29,IF(E7976="HI",2,IF(E7976="LO",6,10))+IF(D7976=1,2,IF(D7976=7,1,(IF(WEEKDAY(B7976)=1,2,IF(WEEKDAY(B7976)=7,1,0))))))</f>
        <v>3</v>
      </c>
      <c r="H7976" s="787">
        <v>7938.5</v>
      </c>
      <c r="I7976" s="788">
        <v>9022.1749877929688</v>
      </c>
      <c r="K7976" s="795">
        <v>870.51250000000005</v>
      </c>
      <c r="M7976" s="798">
        <f t="shared" si="373"/>
        <v>12017.463283087536</v>
      </c>
      <c r="N7976" s="303"/>
      <c r="S7976" s="786">
        <v>0</v>
      </c>
      <c r="T7976" s="781">
        <f>VLOOKUP(C7976,METADATA!$J$5:$Q$29,IF(E7976="HI",2,IF(E7976="LO",6,10))+IF(S7976=1,2,IF(D7976=7,1,(IF(WEEKDAY(B7976)=1,2,IF(WEEKDAY(B7976)=7,1,0))))))</f>
        <v>3</v>
      </c>
      <c r="U7976" s="781">
        <f>VLOOKUP(C7976,METADATA!$A$5:$H$29,IF(E7976="HI",2,IF(E7976="LO",6,10))+IF(S7976=1,2,IF(D7976=7,1,(IF(WEEKDAY(B7976)=1,2,IF(WEEKDAY(B7976)=7,1,0))))))</f>
        <v>3</v>
      </c>
    </row>
    <row r="7977" spans="2:21" ht="13.95" customHeight="1" x14ac:dyDescent="0.25">
      <c r="B7977" s="784">
        <f t="shared" si="374"/>
        <v>45715</v>
      </c>
      <c r="C7977" s="785">
        <v>5</v>
      </c>
      <c r="D7977" s="786">
        <f>IFERROR((INDEX(METADATA!$T$2:$T$20,MATCH(B7977,METADATA!$S$2:$S$20,0))),0)</f>
        <v>0</v>
      </c>
      <c r="E7977" s="785" t="str">
        <f t="shared" si="372"/>
        <v>LO</v>
      </c>
      <c r="F7977" s="786">
        <f>VLOOKUP(C7977,METADATA!$A$5:$H$29,IF(E7977="HI",2,IF(E7977="LO",6,10))+IF(D7977=1,2,IF(D7977=7,1,(IF(WEEKDAY(B7977)=1,2,IF(WEEKDAY(B7977)=7,1,0))))))</f>
        <v>3</v>
      </c>
      <c r="G7977" s="786">
        <f>VLOOKUP(C7977,METADATA!$J$5:$Q$29,IF(E7977="HI",2,IF(E7977="LO",6,10))+IF(D7977=1,2,IF(D7977=7,1,(IF(WEEKDAY(B7977)=1,2,IF(WEEKDAY(B7977)=7,1,0))))))</f>
        <v>3</v>
      </c>
      <c r="H7977" s="787">
        <v>8448</v>
      </c>
      <c r="I7977" s="788">
        <v>9003.4249267578125</v>
      </c>
      <c r="K7977" s="795">
        <v>865.8125</v>
      </c>
      <c r="M7977" s="798">
        <f t="shared" si="373"/>
        <v>12346.269250739833</v>
      </c>
      <c r="N7977" s="303"/>
      <c r="S7977" s="786">
        <v>0</v>
      </c>
      <c r="T7977" s="781">
        <f>VLOOKUP(C7977,METADATA!$J$5:$Q$29,IF(E7977="HI",2,IF(E7977="LO",6,10))+IF(S7977=1,2,IF(D7977=7,1,(IF(WEEKDAY(B7977)=1,2,IF(WEEKDAY(B7977)=7,1,0))))))</f>
        <v>3</v>
      </c>
      <c r="U7977" s="781">
        <f>VLOOKUP(C7977,METADATA!$A$5:$H$29,IF(E7977="HI",2,IF(E7977="LO",6,10))+IF(S7977=1,2,IF(D7977=7,1,(IF(WEEKDAY(B7977)=1,2,IF(WEEKDAY(B7977)=7,1,0))))))</f>
        <v>3</v>
      </c>
    </row>
    <row r="7978" spans="2:21" ht="13.95" customHeight="1" x14ac:dyDescent="0.25">
      <c r="B7978" s="784">
        <f t="shared" si="374"/>
        <v>45715</v>
      </c>
      <c r="C7978" s="785">
        <v>6</v>
      </c>
      <c r="D7978" s="786">
        <f>IFERROR((INDEX(METADATA!$T$2:$T$20,MATCH(B7978,METADATA!$S$2:$S$20,0))),0)</f>
        <v>0</v>
      </c>
      <c r="E7978" s="785" t="str">
        <f t="shared" si="372"/>
        <v>LO</v>
      </c>
      <c r="F7978" s="786">
        <f>VLOOKUP(C7978,METADATA!$A$5:$H$29,IF(E7978="HI",2,IF(E7978="LO",6,10))+IF(D7978=1,2,IF(D7978=7,1,(IF(WEEKDAY(B7978)=1,2,IF(WEEKDAY(B7978)=7,1,0))))))</f>
        <v>2</v>
      </c>
      <c r="G7978" s="786">
        <f>VLOOKUP(C7978,METADATA!$J$5:$Q$29,IF(E7978="HI",2,IF(E7978="LO",6,10))+IF(D7978=1,2,IF(D7978=7,1,(IF(WEEKDAY(B7978)=1,2,IF(WEEKDAY(B7978)=7,1,0))))))</f>
        <v>2</v>
      </c>
      <c r="H7978" s="787">
        <v>9971.25</v>
      </c>
      <c r="I7978" s="788">
        <v>9025.300048828125</v>
      </c>
      <c r="K7978" s="795">
        <v>834.63750000000005</v>
      </c>
      <c r="M7978" s="798">
        <f t="shared" si="373"/>
        <v>13449.232971953343</v>
      </c>
      <c r="N7978" s="303"/>
      <c r="S7978" s="786">
        <v>0</v>
      </c>
      <c r="T7978" s="781">
        <f>VLOOKUP(C7978,METADATA!$J$5:$Q$29,IF(E7978="HI",2,IF(E7978="LO",6,10))+IF(S7978=1,2,IF(D7978=7,1,(IF(WEEKDAY(B7978)=1,2,IF(WEEKDAY(B7978)=7,1,0))))))</f>
        <v>2</v>
      </c>
      <c r="U7978" s="781">
        <f>VLOOKUP(C7978,METADATA!$A$5:$H$29,IF(E7978="HI",2,IF(E7978="LO",6,10))+IF(S7978=1,2,IF(D7978=7,1,(IF(WEEKDAY(B7978)=1,2,IF(WEEKDAY(B7978)=7,1,0))))))</f>
        <v>2</v>
      </c>
    </row>
    <row r="7979" spans="2:21" ht="13.95" customHeight="1" x14ac:dyDescent="0.25">
      <c r="B7979" s="784">
        <f t="shared" si="374"/>
        <v>45715</v>
      </c>
      <c r="C7979" s="785">
        <v>7</v>
      </c>
      <c r="D7979" s="786">
        <f>IFERROR((INDEX(METADATA!$T$2:$T$20,MATCH(B7979,METADATA!$S$2:$S$20,0))),0)</f>
        <v>0</v>
      </c>
      <c r="E7979" s="785" t="str">
        <f t="shared" si="372"/>
        <v>LO</v>
      </c>
      <c r="F7979" s="786">
        <f>VLOOKUP(C7979,METADATA!$A$5:$H$29,IF(E7979="HI",2,IF(E7979="LO",6,10))+IF(D7979=1,2,IF(D7979=7,1,(IF(WEEKDAY(B7979)=1,2,IF(WEEKDAY(B7979)=7,1,0))))))</f>
        <v>1</v>
      </c>
      <c r="G7979" s="786">
        <f>VLOOKUP(C7979,METADATA!$J$5:$Q$29,IF(E7979="HI",2,IF(E7979="LO",6,10))+IF(D7979=1,2,IF(D7979=7,1,(IF(WEEKDAY(B7979)=1,2,IF(WEEKDAY(B7979)=7,1,0))))))</f>
        <v>1</v>
      </c>
      <c r="H7979" s="787">
        <v>11759.75</v>
      </c>
      <c r="I7979" s="788">
        <v>8995.02490234375</v>
      </c>
      <c r="K7979" s="795">
        <v>847.33749999999998</v>
      </c>
      <c r="M7979" s="798">
        <f t="shared" si="373"/>
        <v>14805.478481166496</v>
      </c>
      <c r="N7979" s="303"/>
      <c r="S7979" s="786">
        <v>0</v>
      </c>
      <c r="T7979" s="781">
        <f>VLOOKUP(C7979,METADATA!$J$5:$Q$29,IF(E7979="HI",2,IF(E7979="LO",6,10))+IF(S7979=1,2,IF(D7979=7,1,(IF(WEEKDAY(B7979)=1,2,IF(WEEKDAY(B7979)=7,1,0))))))</f>
        <v>1</v>
      </c>
      <c r="U7979" s="781">
        <f>VLOOKUP(C7979,METADATA!$A$5:$H$29,IF(E7979="HI",2,IF(E7979="LO",6,10))+IF(S7979=1,2,IF(D7979=7,1,(IF(WEEKDAY(B7979)=1,2,IF(WEEKDAY(B7979)=7,1,0))))))</f>
        <v>1</v>
      </c>
    </row>
    <row r="7980" spans="2:21" ht="13.95" customHeight="1" x14ac:dyDescent="0.25">
      <c r="B7980" s="784">
        <f t="shared" si="374"/>
        <v>45715</v>
      </c>
      <c r="C7980" s="785">
        <v>8</v>
      </c>
      <c r="D7980" s="786">
        <f>IFERROR((INDEX(METADATA!$T$2:$T$20,MATCH(B7980,METADATA!$S$2:$S$20,0))),0)</f>
        <v>0</v>
      </c>
      <c r="E7980" s="785" t="str">
        <f t="shared" si="372"/>
        <v>LO</v>
      </c>
      <c r="F7980" s="786">
        <f>VLOOKUP(C7980,METADATA!$A$5:$H$29,IF(E7980="HI",2,IF(E7980="LO",6,10))+IF(D7980=1,2,IF(D7980=7,1,(IF(WEEKDAY(B7980)=1,2,IF(WEEKDAY(B7980)=7,1,0))))))</f>
        <v>1</v>
      </c>
      <c r="G7980" s="786">
        <f>VLOOKUP(C7980,METADATA!$J$5:$Q$29,IF(E7980="HI",2,IF(E7980="LO",6,10))+IF(D7980=1,2,IF(D7980=7,1,(IF(WEEKDAY(B7980)=1,2,IF(WEEKDAY(B7980)=7,1,0))))))</f>
        <v>1</v>
      </c>
      <c r="H7980" s="787">
        <v>13708</v>
      </c>
      <c r="I7980" s="788">
        <v>8870.4501342773438</v>
      </c>
      <c r="K7980" s="795">
        <v>851.61249999999995</v>
      </c>
      <c r="M7980" s="798">
        <f t="shared" si="373"/>
        <v>16327.711094476805</v>
      </c>
      <c r="N7980" s="303"/>
      <c r="S7980" s="786">
        <v>0</v>
      </c>
      <c r="T7980" s="781">
        <f>VLOOKUP(C7980,METADATA!$J$5:$Q$29,IF(E7980="HI",2,IF(E7980="LO",6,10))+IF(S7980=1,2,IF(D7980=7,1,(IF(WEEKDAY(B7980)=1,2,IF(WEEKDAY(B7980)=7,1,0))))))</f>
        <v>1</v>
      </c>
      <c r="U7980" s="781">
        <f>VLOOKUP(C7980,METADATA!$A$5:$H$29,IF(E7980="HI",2,IF(E7980="LO",6,10))+IF(S7980=1,2,IF(D7980=7,1,(IF(WEEKDAY(B7980)=1,2,IF(WEEKDAY(B7980)=7,1,0))))))</f>
        <v>1</v>
      </c>
    </row>
    <row r="7981" spans="2:21" ht="13.95" customHeight="1" x14ac:dyDescent="0.25">
      <c r="B7981" s="784">
        <f t="shared" si="374"/>
        <v>45715</v>
      </c>
      <c r="C7981" s="785">
        <v>9</v>
      </c>
      <c r="D7981" s="786">
        <f>IFERROR((INDEX(METADATA!$T$2:$T$20,MATCH(B7981,METADATA!$S$2:$S$20,0))),0)</f>
        <v>0</v>
      </c>
      <c r="E7981" s="785" t="str">
        <f t="shared" si="372"/>
        <v>LO</v>
      </c>
      <c r="F7981" s="786">
        <f>VLOOKUP(C7981,METADATA!$A$5:$H$29,IF(E7981="HI",2,IF(E7981="LO",6,10))+IF(D7981=1,2,IF(D7981=7,1,(IF(WEEKDAY(B7981)=1,2,IF(WEEKDAY(B7981)=7,1,0))))))</f>
        <v>2</v>
      </c>
      <c r="G7981" s="786">
        <f>VLOOKUP(C7981,METADATA!$J$5:$Q$29,IF(E7981="HI",2,IF(E7981="LO",6,10))+IF(D7981=1,2,IF(D7981=7,1,(IF(WEEKDAY(B7981)=1,2,IF(WEEKDAY(B7981)=7,1,0))))))</f>
        <v>1</v>
      </c>
      <c r="H7981" s="787">
        <v>14678</v>
      </c>
      <c r="I7981" s="788">
        <v>9005.8499755859375</v>
      </c>
      <c r="K7981" s="795">
        <v>856.5</v>
      </c>
      <c r="M7981" s="798">
        <f t="shared" si="373"/>
        <v>17220.598647630148</v>
      </c>
      <c r="N7981" s="303"/>
      <c r="S7981" s="786">
        <v>0</v>
      </c>
      <c r="T7981" s="781">
        <f>VLOOKUP(C7981,METADATA!$J$5:$Q$29,IF(E7981="HI",2,IF(E7981="LO",6,10))+IF(S7981=1,2,IF(D7981=7,1,(IF(WEEKDAY(B7981)=1,2,IF(WEEKDAY(B7981)=7,1,0))))))</f>
        <v>1</v>
      </c>
      <c r="U7981" s="781">
        <f>VLOOKUP(C7981,METADATA!$A$5:$H$29,IF(E7981="HI",2,IF(E7981="LO",6,10))+IF(S7981=1,2,IF(D7981=7,1,(IF(WEEKDAY(B7981)=1,2,IF(WEEKDAY(B7981)=7,1,0))))))</f>
        <v>2</v>
      </c>
    </row>
    <row r="7982" spans="2:21" ht="13.95" customHeight="1" x14ac:dyDescent="0.25">
      <c r="B7982" s="784">
        <f t="shared" si="374"/>
        <v>45715</v>
      </c>
      <c r="C7982" s="785">
        <v>10</v>
      </c>
      <c r="D7982" s="786">
        <f>IFERROR((INDEX(METADATA!$T$2:$T$20,MATCH(B7982,METADATA!$S$2:$S$20,0))),0)</f>
        <v>0</v>
      </c>
      <c r="E7982" s="785" t="str">
        <f t="shared" si="372"/>
        <v>LO</v>
      </c>
      <c r="F7982" s="786">
        <f>VLOOKUP(C7982,METADATA!$A$5:$H$29,IF(E7982="HI",2,IF(E7982="LO",6,10))+IF(D7982=1,2,IF(D7982=7,1,(IF(WEEKDAY(B7982)=1,2,IF(WEEKDAY(B7982)=7,1,0))))))</f>
        <v>2</v>
      </c>
      <c r="G7982" s="786">
        <f>VLOOKUP(C7982,METADATA!$J$5:$Q$29,IF(E7982="HI",2,IF(E7982="LO",6,10))+IF(D7982=1,2,IF(D7982=7,1,(IF(WEEKDAY(B7982)=1,2,IF(WEEKDAY(B7982)=7,1,0))))))</f>
        <v>2</v>
      </c>
      <c r="H7982" s="787">
        <v>15299.5</v>
      </c>
      <c r="I7982" s="788">
        <v>8834.375</v>
      </c>
      <c r="K7982" s="795">
        <v>824.32500000000005</v>
      </c>
      <c r="M7982" s="798">
        <f t="shared" si="373"/>
        <v>17666.943195998141</v>
      </c>
      <c r="N7982" s="303"/>
      <c r="S7982" s="786">
        <v>0</v>
      </c>
      <c r="T7982" s="781">
        <f>VLOOKUP(C7982,METADATA!$J$5:$Q$29,IF(E7982="HI",2,IF(E7982="LO",6,10))+IF(S7982=1,2,IF(D7982=7,1,(IF(WEEKDAY(B7982)=1,2,IF(WEEKDAY(B7982)=7,1,0))))))</f>
        <v>2</v>
      </c>
      <c r="U7982" s="781">
        <f>VLOOKUP(C7982,METADATA!$A$5:$H$29,IF(E7982="HI",2,IF(E7982="LO",6,10))+IF(S7982=1,2,IF(D7982=7,1,(IF(WEEKDAY(B7982)=1,2,IF(WEEKDAY(B7982)=7,1,0))))))</f>
        <v>2</v>
      </c>
    </row>
    <row r="7983" spans="2:21" ht="13.95" customHeight="1" x14ac:dyDescent="0.25">
      <c r="B7983" s="784">
        <f t="shared" si="374"/>
        <v>45715</v>
      </c>
      <c r="C7983" s="785">
        <v>11</v>
      </c>
      <c r="D7983" s="786">
        <f>IFERROR((INDEX(METADATA!$T$2:$T$20,MATCH(B7983,METADATA!$S$2:$S$20,0))),0)</f>
        <v>0</v>
      </c>
      <c r="E7983" s="785" t="str">
        <f t="shared" si="372"/>
        <v>LO</v>
      </c>
      <c r="F7983" s="786">
        <f>VLOOKUP(C7983,METADATA!$A$5:$H$29,IF(E7983="HI",2,IF(E7983="LO",6,10))+IF(D7983=1,2,IF(D7983=7,1,(IF(WEEKDAY(B7983)=1,2,IF(WEEKDAY(B7983)=7,1,0))))))</f>
        <v>2</v>
      </c>
      <c r="G7983" s="786">
        <f>VLOOKUP(C7983,METADATA!$J$5:$Q$29,IF(E7983="HI",2,IF(E7983="LO",6,10))+IF(D7983=1,2,IF(D7983=7,1,(IF(WEEKDAY(B7983)=1,2,IF(WEEKDAY(B7983)=7,1,0))))))</f>
        <v>2</v>
      </c>
      <c r="H7983" s="787">
        <v>15668</v>
      </c>
      <c r="I7983" s="788">
        <v>9008.5999145507813</v>
      </c>
      <c r="K7983" s="795">
        <v>882.73749999999995</v>
      </c>
      <c r="M7983" s="798">
        <f t="shared" si="373"/>
        <v>18073.214888902428</v>
      </c>
      <c r="N7983" s="303"/>
      <c r="S7983" s="786">
        <v>0</v>
      </c>
      <c r="T7983" s="781">
        <f>VLOOKUP(C7983,METADATA!$J$5:$Q$29,IF(E7983="HI",2,IF(E7983="LO",6,10))+IF(S7983=1,2,IF(D7983=7,1,(IF(WEEKDAY(B7983)=1,2,IF(WEEKDAY(B7983)=7,1,0))))))</f>
        <v>2</v>
      </c>
      <c r="U7983" s="781">
        <f>VLOOKUP(C7983,METADATA!$A$5:$H$29,IF(E7983="HI",2,IF(E7983="LO",6,10))+IF(S7983=1,2,IF(D7983=7,1,(IF(WEEKDAY(B7983)=1,2,IF(WEEKDAY(B7983)=7,1,0))))))</f>
        <v>2</v>
      </c>
    </row>
    <row r="7984" spans="2:21" ht="13.95" customHeight="1" x14ac:dyDescent="0.25">
      <c r="B7984" s="784">
        <f t="shared" si="374"/>
        <v>45715</v>
      </c>
      <c r="C7984" s="785">
        <v>12</v>
      </c>
      <c r="D7984" s="786">
        <f>IFERROR((INDEX(METADATA!$T$2:$T$20,MATCH(B7984,METADATA!$S$2:$S$20,0))),0)</f>
        <v>0</v>
      </c>
      <c r="E7984" s="785" t="str">
        <f t="shared" si="372"/>
        <v>LO</v>
      </c>
      <c r="F7984" s="786">
        <f>VLOOKUP(C7984,METADATA!$A$5:$H$29,IF(E7984="HI",2,IF(E7984="LO",6,10))+IF(D7984=1,2,IF(D7984=7,1,(IF(WEEKDAY(B7984)=1,2,IF(WEEKDAY(B7984)=7,1,0))))))</f>
        <v>2</v>
      </c>
      <c r="G7984" s="786">
        <f>VLOOKUP(C7984,METADATA!$J$5:$Q$29,IF(E7984="HI",2,IF(E7984="LO",6,10))+IF(D7984=1,2,IF(D7984=7,1,(IF(WEEKDAY(B7984)=1,2,IF(WEEKDAY(B7984)=7,1,0))))))</f>
        <v>2</v>
      </c>
      <c r="H7984" s="787">
        <v>15481</v>
      </c>
      <c r="I7984" s="788">
        <v>9039.449951171875</v>
      </c>
      <c r="K7984" s="795">
        <v>909.3125</v>
      </c>
      <c r="M7984" s="798">
        <f t="shared" si="373"/>
        <v>17926.879717891265</v>
      </c>
      <c r="N7984" s="303"/>
      <c r="S7984" s="786">
        <v>0</v>
      </c>
      <c r="T7984" s="781">
        <f>VLOOKUP(C7984,METADATA!$J$5:$Q$29,IF(E7984="HI",2,IF(E7984="LO",6,10))+IF(S7984=1,2,IF(D7984=7,1,(IF(WEEKDAY(B7984)=1,2,IF(WEEKDAY(B7984)=7,1,0))))))</f>
        <v>2</v>
      </c>
      <c r="U7984" s="781">
        <f>VLOOKUP(C7984,METADATA!$A$5:$H$29,IF(E7984="HI",2,IF(E7984="LO",6,10))+IF(S7984=1,2,IF(D7984=7,1,(IF(WEEKDAY(B7984)=1,2,IF(WEEKDAY(B7984)=7,1,0))))))</f>
        <v>2</v>
      </c>
    </row>
    <row r="7985" spans="2:21" ht="13.95" customHeight="1" x14ac:dyDescent="0.25">
      <c r="B7985" s="784">
        <f t="shared" si="374"/>
        <v>45715</v>
      </c>
      <c r="C7985" s="785">
        <v>13</v>
      </c>
      <c r="D7985" s="786">
        <f>IFERROR((INDEX(METADATA!$T$2:$T$20,MATCH(B7985,METADATA!$S$2:$S$20,0))),0)</f>
        <v>0</v>
      </c>
      <c r="E7985" s="785" t="str">
        <f t="shared" si="372"/>
        <v>LO</v>
      </c>
      <c r="F7985" s="786">
        <f>VLOOKUP(C7985,METADATA!$A$5:$H$29,IF(E7985="HI",2,IF(E7985="LO",6,10))+IF(D7985=1,2,IF(D7985=7,1,(IF(WEEKDAY(B7985)=1,2,IF(WEEKDAY(B7985)=7,1,0))))))</f>
        <v>2</v>
      </c>
      <c r="G7985" s="786">
        <f>VLOOKUP(C7985,METADATA!$J$5:$Q$29,IF(E7985="HI",2,IF(E7985="LO",6,10))+IF(D7985=1,2,IF(D7985=7,1,(IF(WEEKDAY(B7985)=1,2,IF(WEEKDAY(B7985)=7,1,0))))))</f>
        <v>2</v>
      </c>
      <c r="H7985" s="787">
        <v>15192.5</v>
      </c>
      <c r="I7985" s="788">
        <v>9098.400146484375</v>
      </c>
      <c r="K7985" s="795">
        <v>905.6</v>
      </c>
      <c r="M7985" s="798">
        <f t="shared" si="373"/>
        <v>17708.555601051907</v>
      </c>
      <c r="N7985" s="303"/>
      <c r="S7985" s="786">
        <v>0</v>
      </c>
      <c r="T7985" s="781">
        <f>VLOOKUP(C7985,METADATA!$J$5:$Q$29,IF(E7985="HI",2,IF(E7985="LO",6,10))+IF(S7985=1,2,IF(D7985=7,1,(IF(WEEKDAY(B7985)=1,2,IF(WEEKDAY(B7985)=7,1,0))))))</f>
        <v>2</v>
      </c>
      <c r="U7985" s="781">
        <f>VLOOKUP(C7985,METADATA!$A$5:$H$29,IF(E7985="HI",2,IF(E7985="LO",6,10))+IF(S7985=1,2,IF(D7985=7,1,(IF(WEEKDAY(B7985)=1,2,IF(WEEKDAY(B7985)=7,1,0))))))</f>
        <v>2</v>
      </c>
    </row>
    <row r="7986" spans="2:21" ht="13.95" customHeight="1" x14ac:dyDescent="0.25">
      <c r="B7986" s="784">
        <f t="shared" si="374"/>
        <v>45715</v>
      </c>
      <c r="C7986" s="785">
        <v>14</v>
      </c>
      <c r="D7986" s="786">
        <f>IFERROR((INDEX(METADATA!$T$2:$T$20,MATCH(B7986,METADATA!$S$2:$S$20,0))),0)</f>
        <v>0</v>
      </c>
      <c r="E7986" s="785" t="str">
        <f t="shared" si="372"/>
        <v>LO</v>
      </c>
      <c r="F7986" s="786">
        <f>VLOOKUP(C7986,METADATA!$A$5:$H$29,IF(E7986="HI",2,IF(E7986="LO",6,10))+IF(D7986=1,2,IF(D7986=7,1,(IF(WEEKDAY(B7986)=1,2,IF(WEEKDAY(B7986)=7,1,0))))))</f>
        <v>2</v>
      </c>
      <c r="G7986" s="786">
        <f>VLOOKUP(C7986,METADATA!$J$5:$Q$29,IF(E7986="HI",2,IF(E7986="LO",6,10))+IF(D7986=1,2,IF(D7986=7,1,(IF(WEEKDAY(B7986)=1,2,IF(WEEKDAY(B7986)=7,1,0))))))</f>
        <v>2</v>
      </c>
      <c r="H7986" s="787">
        <v>15106.75</v>
      </c>
      <c r="I7986" s="788">
        <v>9128.2501220703125</v>
      </c>
      <c r="K7986" s="795">
        <v>913.98749999999995</v>
      </c>
      <c r="M7986" s="798">
        <f t="shared" si="373"/>
        <v>17650.463049268048</v>
      </c>
      <c r="N7986" s="303"/>
      <c r="S7986" s="786">
        <v>0</v>
      </c>
      <c r="T7986" s="781">
        <f>VLOOKUP(C7986,METADATA!$J$5:$Q$29,IF(E7986="HI",2,IF(E7986="LO",6,10))+IF(S7986=1,2,IF(D7986=7,1,(IF(WEEKDAY(B7986)=1,2,IF(WEEKDAY(B7986)=7,1,0))))))</f>
        <v>2</v>
      </c>
      <c r="U7986" s="781">
        <f>VLOOKUP(C7986,METADATA!$A$5:$H$29,IF(E7986="HI",2,IF(E7986="LO",6,10))+IF(S7986=1,2,IF(D7986=7,1,(IF(WEEKDAY(B7986)=1,2,IF(WEEKDAY(B7986)=7,1,0))))))</f>
        <v>2</v>
      </c>
    </row>
    <row r="7987" spans="2:21" ht="13.95" customHeight="1" x14ac:dyDescent="0.25">
      <c r="B7987" s="784">
        <f t="shared" si="374"/>
        <v>45715</v>
      </c>
      <c r="C7987" s="785">
        <v>15</v>
      </c>
      <c r="D7987" s="786">
        <f>IFERROR((INDEX(METADATA!$T$2:$T$20,MATCH(B7987,METADATA!$S$2:$S$20,0))),0)</f>
        <v>0</v>
      </c>
      <c r="E7987" s="785" t="str">
        <f t="shared" si="372"/>
        <v>LO</v>
      </c>
      <c r="F7987" s="786">
        <f>VLOOKUP(C7987,METADATA!$A$5:$H$29,IF(E7987="HI",2,IF(E7987="LO",6,10))+IF(D7987=1,2,IF(D7987=7,1,(IF(WEEKDAY(B7987)=1,2,IF(WEEKDAY(B7987)=7,1,0))))))</f>
        <v>2</v>
      </c>
      <c r="G7987" s="786">
        <f>VLOOKUP(C7987,METADATA!$J$5:$Q$29,IF(E7987="HI",2,IF(E7987="LO",6,10))+IF(D7987=1,2,IF(D7987=7,1,(IF(WEEKDAY(B7987)=1,2,IF(WEEKDAY(B7987)=7,1,0))))))</f>
        <v>2</v>
      </c>
      <c r="H7987" s="787">
        <v>15241.5</v>
      </c>
      <c r="I7987" s="788">
        <v>9342.4251098632813</v>
      </c>
      <c r="K7987" s="795">
        <v>902.26250000000005</v>
      </c>
      <c r="M7987" s="798">
        <f t="shared" si="373"/>
        <v>17876.91889513973</v>
      </c>
      <c r="N7987" s="303"/>
      <c r="S7987" s="786">
        <v>0</v>
      </c>
      <c r="T7987" s="781">
        <f>VLOOKUP(C7987,METADATA!$J$5:$Q$29,IF(E7987="HI",2,IF(E7987="LO",6,10))+IF(S7987=1,2,IF(D7987=7,1,(IF(WEEKDAY(B7987)=1,2,IF(WEEKDAY(B7987)=7,1,0))))))</f>
        <v>2</v>
      </c>
      <c r="U7987" s="781">
        <f>VLOOKUP(C7987,METADATA!$A$5:$H$29,IF(E7987="HI",2,IF(E7987="LO",6,10))+IF(S7987=1,2,IF(D7987=7,1,(IF(WEEKDAY(B7987)=1,2,IF(WEEKDAY(B7987)=7,1,0))))))</f>
        <v>2</v>
      </c>
    </row>
    <row r="7988" spans="2:21" ht="13.95" customHeight="1" x14ac:dyDescent="0.25">
      <c r="B7988" s="784">
        <f t="shared" si="374"/>
        <v>45715</v>
      </c>
      <c r="C7988" s="785">
        <v>16</v>
      </c>
      <c r="D7988" s="786">
        <f>IFERROR((INDEX(METADATA!$T$2:$T$20,MATCH(B7988,METADATA!$S$2:$S$20,0))),0)</f>
        <v>0</v>
      </c>
      <c r="E7988" s="785" t="str">
        <f t="shared" si="372"/>
        <v>LO</v>
      </c>
      <c r="F7988" s="786">
        <f>VLOOKUP(C7988,METADATA!$A$5:$H$29,IF(E7988="HI",2,IF(E7988="LO",6,10))+IF(D7988=1,2,IF(D7988=7,1,(IF(WEEKDAY(B7988)=1,2,IF(WEEKDAY(B7988)=7,1,0))))))</f>
        <v>2</v>
      </c>
      <c r="G7988" s="786">
        <f>VLOOKUP(C7988,METADATA!$J$5:$Q$29,IF(E7988="HI",2,IF(E7988="LO",6,10))+IF(D7988=1,2,IF(D7988=7,1,(IF(WEEKDAY(B7988)=1,2,IF(WEEKDAY(B7988)=7,1,0))))))</f>
        <v>2</v>
      </c>
      <c r="H7988" s="787">
        <v>16073.25</v>
      </c>
      <c r="I7988" s="788">
        <v>9218.8248901367188</v>
      </c>
      <c r="K7988" s="795">
        <v>933.76250000000005</v>
      </c>
      <c r="M7988" s="798">
        <f t="shared" si="373"/>
        <v>18529.330746616411</v>
      </c>
      <c r="N7988" s="303"/>
      <c r="S7988" s="786">
        <v>0</v>
      </c>
      <c r="T7988" s="781">
        <f>VLOOKUP(C7988,METADATA!$J$5:$Q$29,IF(E7988="HI",2,IF(E7988="LO",6,10))+IF(S7988=1,2,IF(D7988=7,1,(IF(WEEKDAY(B7988)=1,2,IF(WEEKDAY(B7988)=7,1,0))))))</f>
        <v>2</v>
      </c>
      <c r="U7988" s="781">
        <f>VLOOKUP(C7988,METADATA!$A$5:$H$29,IF(E7988="HI",2,IF(E7988="LO",6,10))+IF(S7988=1,2,IF(D7988=7,1,(IF(WEEKDAY(B7988)=1,2,IF(WEEKDAY(B7988)=7,1,0))))))</f>
        <v>2</v>
      </c>
    </row>
    <row r="7989" spans="2:21" ht="13.95" customHeight="1" x14ac:dyDescent="0.25">
      <c r="B7989" s="784">
        <f t="shared" si="374"/>
        <v>45715</v>
      </c>
      <c r="C7989" s="785">
        <v>17</v>
      </c>
      <c r="D7989" s="786">
        <f>IFERROR((INDEX(METADATA!$T$2:$T$20,MATCH(B7989,METADATA!$S$2:$S$20,0))),0)</f>
        <v>0</v>
      </c>
      <c r="E7989" s="785" t="str">
        <f t="shared" si="372"/>
        <v>LO</v>
      </c>
      <c r="F7989" s="786">
        <f>VLOOKUP(C7989,METADATA!$A$5:$H$29,IF(E7989="HI",2,IF(E7989="LO",6,10))+IF(D7989=1,2,IF(D7989=7,1,(IF(WEEKDAY(B7989)=1,2,IF(WEEKDAY(B7989)=7,1,0))))))</f>
        <v>2</v>
      </c>
      <c r="G7989" s="786">
        <f>VLOOKUP(C7989,METADATA!$J$5:$Q$29,IF(E7989="HI",2,IF(E7989="LO",6,10))+IF(D7989=1,2,IF(D7989=7,1,(IF(WEEKDAY(B7989)=1,2,IF(WEEKDAY(B7989)=7,1,0))))))</f>
        <v>2</v>
      </c>
      <c r="H7989" s="787">
        <v>17150.75</v>
      </c>
      <c r="I7989" s="788">
        <v>9039.89990234375</v>
      </c>
      <c r="K7989" s="795">
        <v>0</v>
      </c>
      <c r="M7989" s="798">
        <f t="shared" si="373"/>
        <v>19387.315848432823</v>
      </c>
      <c r="N7989" s="303"/>
      <c r="S7989" s="786">
        <v>0</v>
      </c>
      <c r="T7989" s="781">
        <f>VLOOKUP(C7989,METADATA!$J$5:$Q$29,IF(E7989="HI",2,IF(E7989="LO",6,10))+IF(S7989=1,2,IF(D7989=7,1,(IF(WEEKDAY(B7989)=1,2,IF(WEEKDAY(B7989)=7,1,0))))))</f>
        <v>2</v>
      </c>
      <c r="U7989" s="781">
        <f>VLOOKUP(C7989,METADATA!$A$5:$H$29,IF(E7989="HI",2,IF(E7989="LO",6,10))+IF(S7989=1,2,IF(D7989=7,1,(IF(WEEKDAY(B7989)=1,2,IF(WEEKDAY(B7989)=7,1,0))))))</f>
        <v>2</v>
      </c>
    </row>
    <row r="7990" spans="2:21" ht="13.95" customHeight="1" x14ac:dyDescent="0.25">
      <c r="B7990" s="784">
        <f t="shared" si="374"/>
        <v>45715</v>
      </c>
      <c r="C7990" s="785">
        <v>18</v>
      </c>
      <c r="D7990" s="786">
        <f>IFERROR((INDEX(METADATA!$T$2:$T$20,MATCH(B7990,METADATA!$S$2:$S$20,0))),0)</f>
        <v>0</v>
      </c>
      <c r="E7990" s="785" t="str">
        <f t="shared" si="372"/>
        <v>LO</v>
      </c>
      <c r="F7990" s="786">
        <f>VLOOKUP(C7990,METADATA!$A$5:$H$29,IF(E7990="HI",2,IF(E7990="LO",6,10))+IF(D7990=1,2,IF(D7990=7,1,(IF(WEEKDAY(B7990)=1,2,IF(WEEKDAY(B7990)=7,1,0))))))</f>
        <v>1</v>
      </c>
      <c r="G7990" s="786">
        <f>VLOOKUP(C7990,METADATA!$J$5:$Q$29,IF(E7990="HI",2,IF(E7990="LO",6,10))+IF(D7990=1,2,IF(D7990=7,1,(IF(WEEKDAY(B7990)=1,2,IF(WEEKDAY(B7990)=7,1,0))))))</f>
        <v>1</v>
      </c>
      <c r="H7990" s="787">
        <v>16777.75</v>
      </c>
      <c r="I7990" s="788">
        <v>8943.8001708984375</v>
      </c>
      <c r="K7990" s="795">
        <v>0</v>
      </c>
      <c r="M7990" s="798">
        <f t="shared" si="373"/>
        <v>19012.744582502099</v>
      </c>
      <c r="N7990" s="303"/>
      <c r="S7990" s="786">
        <v>0</v>
      </c>
      <c r="T7990" s="781">
        <f>VLOOKUP(C7990,METADATA!$J$5:$Q$29,IF(E7990="HI",2,IF(E7990="LO",6,10))+IF(S7990=1,2,IF(D7990=7,1,(IF(WEEKDAY(B7990)=1,2,IF(WEEKDAY(B7990)=7,1,0))))))</f>
        <v>1</v>
      </c>
      <c r="U7990" s="781">
        <f>VLOOKUP(C7990,METADATA!$A$5:$H$29,IF(E7990="HI",2,IF(E7990="LO",6,10))+IF(S7990=1,2,IF(D7990=7,1,(IF(WEEKDAY(B7990)=1,2,IF(WEEKDAY(B7990)=7,1,0))))))</f>
        <v>1</v>
      </c>
    </row>
    <row r="7991" spans="2:21" ht="13.95" customHeight="1" x14ac:dyDescent="0.25">
      <c r="B7991" s="784">
        <f t="shared" si="374"/>
        <v>45715</v>
      </c>
      <c r="C7991" s="785">
        <v>19</v>
      </c>
      <c r="D7991" s="786">
        <f>IFERROR((INDEX(METADATA!$T$2:$T$20,MATCH(B7991,METADATA!$S$2:$S$20,0))),0)</f>
        <v>0</v>
      </c>
      <c r="E7991" s="785" t="str">
        <f t="shared" si="372"/>
        <v>LO</v>
      </c>
      <c r="F7991" s="786">
        <f>VLOOKUP(C7991,METADATA!$A$5:$H$29,IF(E7991="HI",2,IF(E7991="LO",6,10))+IF(D7991=1,2,IF(D7991=7,1,(IF(WEEKDAY(B7991)=1,2,IF(WEEKDAY(B7991)=7,1,0))))))</f>
        <v>1</v>
      </c>
      <c r="G7991" s="786">
        <f>VLOOKUP(C7991,METADATA!$J$5:$Q$29,IF(E7991="HI",2,IF(E7991="LO",6,10))+IF(D7991=1,2,IF(D7991=7,1,(IF(WEEKDAY(B7991)=1,2,IF(WEEKDAY(B7991)=7,1,0))))))</f>
        <v>1</v>
      </c>
      <c r="H7991" s="787">
        <v>14583</v>
      </c>
      <c r="I7991" s="788">
        <v>8904.2999267578125</v>
      </c>
      <c r="K7991" s="795">
        <v>0</v>
      </c>
      <c r="M7991" s="798">
        <f t="shared" si="373"/>
        <v>17086.557470293985</v>
      </c>
      <c r="N7991" s="303"/>
      <c r="S7991" s="786">
        <v>0</v>
      </c>
      <c r="T7991" s="781">
        <f>VLOOKUP(C7991,METADATA!$J$5:$Q$29,IF(E7991="HI",2,IF(E7991="LO",6,10))+IF(S7991=1,2,IF(D7991=7,1,(IF(WEEKDAY(B7991)=1,2,IF(WEEKDAY(B7991)=7,1,0))))))</f>
        <v>1</v>
      </c>
      <c r="U7991" s="781">
        <f>VLOOKUP(C7991,METADATA!$A$5:$H$29,IF(E7991="HI",2,IF(E7991="LO",6,10))+IF(S7991=1,2,IF(D7991=7,1,(IF(WEEKDAY(B7991)=1,2,IF(WEEKDAY(B7991)=7,1,0))))))</f>
        <v>1</v>
      </c>
    </row>
    <row r="7992" spans="2:21" ht="13.95" customHeight="1" x14ac:dyDescent="0.25">
      <c r="B7992" s="784">
        <f t="shared" si="374"/>
        <v>45715</v>
      </c>
      <c r="C7992" s="785">
        <v>20</v>
      </c>
      <c r="D7992" s="786">
        <f>IFERROR((INDEX(METADATA!$T$2:$T$20,MATCH(B7992,METADATA!$S$2:$S$20,0))),0)</f>
        <v>0</v>
      </c>
      <c r="E7992" s="785" t="str">
        <f t="shared" si="372"/>
        <v>LO</v>
      </c>
      <c r="F7992" s="786">
        <f>VLOOKUP(C7992,METADATA!$A$5:$H$29,IF(E7992="HI",2,IF(E7992="LO",6,10))+IF(D7992=1,2,IF(D7992=7,1,(IF(WEEKDAY(B7992)=1,2,IF(WEEKDAY(B7992)=7,1,0))))))</f>
        <v>1</v>
      </c>
      <c r="G7992" s="786">
        <f>VLOOKUP(C7992,METADATA!$J$5:$Q$29,IF(E7992="HI",2,IF(E7992="LO",6,10))+IF(D7992=1,2,IF(D7992=7,1,(IF(WEEKDAY(B7992)=1,2,IF(WEEKDAY(B7992)=7,1,0))))))</f>
        <v>2</v>
      </c>
      <c r="H7992" s="787">
        <v>12963</v>
      </c>
      <c r="I7992" s="788">
        <v>9033.425048828125</v>
      </c>
      <c r="K7992" s="795">
        <v>0</v>
      </c>
      <c r="M7992" s="798">
        <f t="shared" si="373"/>
        <v>15800.067630007012</v>
      </c>
      <c r="N7992" s="303"/>
      <c r="S7992" s="786">
        <v>0</v>
      </c>
      <c r="T7992" s="781">
        <f>VLOOKUP(C7992,METADATA!$J$5:$Q$29,IF(E7992="HI",2,IF(E7992="LO",6,10))+IF(S7992=1,2,IF(D7992=7,1,(IF(WEEKDAY(B7992)=1,2,IF(WEEKDAY(B7992)=7,1,0))))))</f>
        <v>2</v>
      </c>
      <c r="U7992" s="781">
        <f>VLOOKUP(C7992,METADATA!$A$5:$H$29,IF(E7992="HI",2,IF(E7992="LO",6,10))+IF(S7992=1,2,IF(D7992=7,1,(IF(WEEKDAY(B7992)=1,2,IF(WEEKDAY(B7992)=7,1,0))))))</f>
        <v>1</v>
      </c>
    </row>
    <row r="7993" spans="2:21" ht="13.95" customHeight="1" x14ac:dyDescent="0.25">
      <c r="B7993" s="784">
        <f t="shared" si="374"/>
        <v>45715</v>
      </c>
      <c r="C7993" s="785">
        <v>21</v>
      </c>
      <c r="D7993" s="786">
        <f>IFERROR((INDEX(METADATA!$T$2:$T$20,MATCH(B7993,METADATA!$S$2:$S$20,0))),0)</f>
        <v>0</v>
      </c>
      <c r="E7993" s="785" t="str">
        <f t="shared" si="372"/>
        <v>LO</v>
      </c>
      <c r="F7993" s="786">
        <f>VLOOKUP(C7993,METADATA!$A$5:$H$29,IF(E7993="HI",2,IF(E7993="LO",6,10))+IF(D7993=1,2,IF(D7993=7,1,(IF(WEEKDAY(B7993)=1,2,IF(WEEKDAY(B7993)=7,1,0))))))</f>
        <v>2</v>
      </c>
      <c r="G7993" s="786">
        <f>VLOOKUP(C7993,METADATA!$J$5:$Q$29,IF(E7993="HI",2,IF(E7993="LO",6,10))+IF(D7993=1,2,IF(D7993=7,1,(IF(WEEKDAY(B7993)=1,2,IF(WEEKDAY(B7993)=7,1,0))))))</f>
        <v>2</v>
      </c>
      <c r="H7993" s="787">
        <v>11577.5</v>
      </c>
      <c r="I7993" s="788">
        <v>8963.4999389648438</v>
      </c>
      <c r="K7993" s="795">
        <v>0</v>
      </c>
      <c r="M7993" s="798">
        <f t="shared" si="373"/>
        <v>14641.818104519081</v>
      </c>
      <c r="N7993" s="303"/>
      <c r="S7993" s="786">
        <v>0</v>
      </c>
      <c r="T7993" s="781">
        <f>VLOOKUP(C7993,METADATA!$J$5:$Q$29,IF(E7993="HI",2,IF(E7993="LO",6,10))+IF(S7993=1,2,IF(D7993=7,1,(IF(WEEKDAY(B7993)=1,2,IF(WEEKDAY(B7993)=7,1,0))))))</f>
        <v>2</v>
      </c>
      <c r="U7993" s="781">
        <f>VLOOKUP(C7993,METADATA!$A$5:$H$29,IF(E7993="HI",2,IF(E7993="LO",6,10))+IF(S7993=1,2,IF(D7993=7,1,(IF(WEEKDAY(B7993)=1,2,IF(WEEKDAY(B7993)=7,1,0))))))</f>
        <v>2</v>
      </c>
    </row>
    <row r="7994" spans="2:21" ht="13.95" customHeight="1" x14ac:dyDescent="0.25">
      <c r="B7994" s="784">
        <f t="shared" si="374"/>
        <v>45715</v>
      </c>
      <c r="C7994" s="785">
        <v>22</v>
      </c>
      <c r="D7994" s="786">
        <f>IFERROR((INDEX(METADATA!$T$2:$T$20,MATCH(B7994,METADATA!$S$2:$S$20,0))),0)</f>
        <v>0</v>
      </c>
      <c r="E7994" s="785" t="str">
        <f t="shared" si="372"/>
        <v>LO</v>
      </c>
      <c r="F7994" s="786">
        <f>VLOOKUP(C7994,METADATA!$A$5:$H$29,IF(E7994="HI",2,IF(E7994="LO",6,10))+IF(D7994=1,2,IF(D7994=7,1,(IF(WEEKDAY(B7994)=1,2,IF(WEEKDAY(B7994)=7,1,0))))))</f>
        <v>3</v>
      </c>
      <c r="G7994" s="786">
        <f>VLOOKUP(C7994,METADATA!$J$5:$Q$29,IF(E7994="HI",2,IF(E7994="LO",6,10))+IF(D7994=1,2,IF(D7994=7,1,(IF(WEEKDAY(B7994)=1,2,IF(WEEKDAY(B7994)=7,1,0))))))</f>
        <v>3</v>
      </c>
      <c r="H7994" s="787">
        <v>10129.25</v>
      </c>
      <c r="I7994" s="788">
        <v>9064.3001708984375</v>
      </c>
      <c r="K7994" s="795">
        <v>0</v>
      </c>
      <c r="M7994" s="798">
        <f t="shared" si="373"/>
        <v>13592.764367509997</v>
      </c>
      <c r="N7994" s="303"/>
      <c r="S7994" s="786">
        <v>0</v>
      </c>
      <c r="T7994" s="781">
        <f>VLOOKUP(C7994,METADATA!$J$5:$Q$29,IF(E7994="HI",2,IF(E7994="LO",6,10))+IF(S7994=1,2,IF(D7994=7,1,(IF(WEEKDAY(B7994)=1,2,IF(WEEKDAY(B7994)=7,1,0))))))</f>
        <v>3</v>
      </c>
      <c r="U7994" s="781">
        <f>VLOOKUP(C7994,METADATA!$A$5:$H$29,IF(E7994="HI",2,IF(E7994="LO",6,10))+IF(S7994=1,2,IF(D7994=7,1,(IF(WEEKDAY(B7994)=1,2,IF(WEEKDAY(B7994)=7,1,0))))))</f>
        <v>3</v>
      </c>
    </row>
    <row r="7995" spans="2:21" ht="13.95" customHeight="1" x14ac:dyDescent="0.25">
      <c r="B7995" s="784">
        <f t="shared" si="374"/>
        <v>45715</v>
      </c>
      <c r="C7995" s="785">
        <v>23</v>
      </c>
      <c r="D7995" s="786">
        <f>IFERROR((INDEX(METADATA!$T$2:$T$20,MATCH(B7995,METADATA!$S$2:$S$20,0))),0)</f>
        <v>0</v>
      </c>
      <c r="E7995" s="785" t="str">
        <f t="shared" si="372"/>
        <v>LO</v>
      </c>
      <c r="F7995" s="786">
        <f>VLOOKUP(C7995,METADATA!$A$5:$H$29,IF(E7995="HI",2,IF(E7995="LO",6,10))+IF(D7995=1,2,IF(D7995=7,1,(IF(WEEKDAY(B7995)=1,2,IF(WEEKDAY(B7995)=7,1,0))))))</f>
        <v>3</v>
      </c>
      <c r="G7995" s="786">
        <f>VLOOKUP(C7995,METADATA!$J$5:$Q$29,IF(E7995="HI",2,IF(E7995="LO",6,10))+IF(D7995=1,2,IF(D7995=7,1,(IF(WEEKDAY(B7995)=1,2,IF(WEEKDAY(B7995)=7,1,0))))))</f>
        <v>3</v>
      </c>
      <c r="H7995" s="787">
        <v>8953.25</v>
      </c>
      <c r="I7995" s="788">
        <v>9190.4000854492188</v>
      </c>
      <c r="K7995" s="795">
        <v>0</v>
      </c>
      <c r="M7995" s="798">
        <f t="shared" si="373"/>
        <v>12830.593879206255</v>
      </c>
      <c r="N7995" s="303"/>
      <c r="S7995" s="786">
        <v>0</v>
      </c>
      <c r="T7995" s="781">
        <f>VLOOKUP(C7995,METADATA!$J$5:$Q$29,IF(E7995="HI",2,IF(E7995="LO",6,10))+IF(S7995=1,2,IF(D7995=7,1,(IF(WEEKDAY(B7995)=1,2,IF(WEEKDAY(B7995)=7,1,0))))))</f>
        <v>3</v>
      </c>
      <c r="U7995" s="781">
        <f>VLOOKUP(C7995,METADATA!$A$5:$H$29,IF(E7995="HI",2,IF(E7995="LO",6,10))+IF(S7995=1,2,IF(D7995=7,1,(IF(WEEKDAY(B7995)=1,2,IF(WEEKDAY(B7995)=7,1,0))))))</f>
        <v>3</v>
      </c>
    </row>
    <row r="7996" spans="2:21" ht="13.95" customHeight="1" x14ac:dyDescent="0.25">
      <c r="B7996" s="784">
        <f t="shared" si="374"/>
        <v>45716</v>
      </c>
      <c r="C7996" s="785">
        <v>0</v>
      </c>
      <c r="D7996" s="786">
        <f>IFERROR((INDEX(METADATA!$T$2:$T$20,MATCH(B7996,METADATA!$S$2:$S$20,0))),0)</f>
        <v>0</v>
      </c>
      <c r="E7996" s="785" t="str">
        <f t="shared" si="372"/>
        <v>LO</v>
      </c>
      <c r="F7996" s="786">
        <f>VLOOKUP(C7996,METADATA!$A$5:$H$29,IF(E7996="HI",2,IF(E7996="LO",6,10))+IF(D7996=1,2,IF(D7996=7,1,(IF(WEEKDAY(B7996)=1,2,IF(WEEKDAY(B7996)=7,1,0))))))</f>
        <v>3</v>
      </c>
      <c r="G7996" s="786">
        <f>VLOOKUP(C7996,METADATA!$J$5:$Q$29,IF(E7996="HI",2,IF(E7996="LO",6,10))+IF(D7996=1,2,IF(D7996=7,1,(IF(WEEKDAY(B7996)=1,2,IF(WEEKDAY(B7996)=7,1,0))))))</f>
        <v>3</v>
      </c>
      <c r="H7996" s="787">
        <v>8258.25</v>
      </c>
      <c r="I7996" s="788">
        <v>9206.52490234375</v>
      </c>
      <c r="K7996" s="795">
        <v>0</v>
      </c>
      <c r="M7996" s="798">
        <f t="shared" si="373"/>
        <v>12367.65110439228</v>
      </c>
      <c r="N7996" s="303"/>
      <c r="S7996" s="786">
        <v>0</v>
      </c>
      <c r="T7996" s="781">
        <f>VLOOKUP(C7996,METADATA!$J$5:$Q$29,IF(E7996="HI",2,IF(E7996="LO",6,10))+IF(S7996=1,2,IF(D7996=7,1,(IF(WEEKDAY(B7996)=1,2,IF(WEEKDAY(B7996)=7,1,0))))))</f>
        <v>3</v>
      </c>
      <c r="U7996" s="781">
        <f>VLOOKUP(C7996,METADATA!$A$5:$H$29,IF(E7996="HI",2,IF(E7996="LO",6,10))+IF(S7996=1,2,IF(D7996=7,1,(IF(WEEKDAY(B7996)=1,2,IF(WEEKDAY(B7996)=7,1,0))))))</f>
        <v>3</v>
      </c>
    </row>
    <row r="7997" spans="2:21" ht="13.95" customHeight="1" x14ac:dyDescent="0.25">
      <c r="B7997" s="784">
        <f t="shared" si="374"/>
        <v>45716</v>
      </c>
      <c r="C7997" s="785">
        <v>1</v>
      </c>
      <c r="D7997" s="786">
        <f>IFERROR((INDEX(METADATA!$T$2:$T$20,MATCH(B7997,METADATA!$S$2:$S$20,0))),0)</f>
        <v>0</v>
      </c>
      <c r="E7997" s="785" t="str">
        <f t="shared" si="372"/>
        <v>LO</v>
      </c>
      <c r="F7997" s="786">
        <f>VLOOKUP(C7997,METADATA!$A$5:$H$29,IF(E7997="HI",2,IF(E7997="LO",6,10))+IF(D7997=1,2,IF(D7997=7,1,(IF(WEEKDAY(B7997)=1,2,IF(WEEKDAY(B7997)=7,1,0))))))</f>
        <v>3</v>
      </c>
      <c r="G7997" s="786">
        <f>VLOOKUP(C7997,METADATA!$J$5:$Q$29,IF(E7997="HI",2,IF(E7997="LO",6,10))+IF(D7997=1,2,IF(D7997=7,1,(IF(WEEKDAY(B7997)=1,2,IF(WEEKDAY(B7997)=7,1,0))))))</f>
        <v>3</v>
      </c>
      <c r="H7997" s="787">
        <v>7787</v>
      </c>
      <c r="I7997" s="788">
        <v>9310.2575073242188</v>
      </c>
      <c r="K7997" s="795">
        <v>0</v>
      </c>
      <c r="M7997" s="798">
        <f t="shared" si="373"/>
        <v>12137.473536642086</v>
      </c>
      <c r="N7997" s="303"/>
      <c r="S7997" s="786">
        <v>0</v>
      </c>
      <c r="T7997" s="781">
        <f>VLOOKUP(C7997,METADATA!$J$5:$Q$29,IF(E7997="HI",2,IF(E7997="LO",6,10))+IF(S7997=1,2,IF(D7997=7,1,(IF(WEEKDAY(B7997)=1,2,IF(WEEKDAY(B7997)=7,1,0))))))</f>
        <v>3</v>
      </c>
      <c r="U7997" s="781">
        <f>VLOOKUP(C7997,METADATA!$A$5:$H$29,IF(E7997="HI",2,IF(E7997="LO",6,10))+IF(S7997=1,2,IF(D7997=7,1,(IF(WEEKDAY(B7997)=1,2,IF(WEEKDAY(B7997)=7,1,0))))))</f>
        <v>3</v>
      </c>
    </row>
    <row r="7998" spans="2:21" ht="13.95" customHeight="1" x14ac:dyDescent="0.25">
      <c r="B7998" s="784">
        <f t="shared" si="374"/>
        <v>45716</v>
      </c>
      <c r="C7998" s="785">
        <v>2</v>
      </c>
      <c r="D7998" s="786">
        <f>IFERROR((INDEX(METADATA!$T$2:$T$20,MATCH(B7998,METADATA!$S$2:$S$20,0))),0)</f>
        <v>0</v>
      </c>
      <c r="E7998" s="785" t="str">
        <f t="shared" si="372"/>
        <v>LO</v>
      </c>
      <c r="F7998" s="786">
        <f>VLOOKUP(C7998,METADATA!$A$5:$H$29,IF(E7998="HI",2,IF(E7998="LO",6,10))+IF(D7998=1,2,IF(D7998=7,1,(IF(WEEKDAY(B7998)=1,2,IF(WEEKDAY(B7998)=7,1,0))))))</f>
        <v>3</v>
      </c>
      <c r="G7998" s="786">
        <f>VLOOKUP(C7998,METADATA!$J$5:$Q$29,IF(E7998="HI",2,IF(E7998="LO",6,10))+IF(D7998=1,2,IF(D7998=7,1,(IF(WEEKDAY(B7998)=1,2,IF(WEEKDAY(B7998)=7,1,0))))))</f>
        <v>3</v>
      </c>
      <c r="H7998" s="787">
        <v>7695.25</v>
      </c>
      <c r="I7998" s="788">
        <v>9288.974853515625</v>
      </c>
      <c r="K7998" s="795">
        <v>0</v>
      </c>
      <c r="M7998" s="798">
        <f t="shared" si="373"/>
        <v>12062.417933057435</v>
      </c>
      <c r="N7998" s="303"/>
      <c r="S7998" s="786">
        <v>0</v>
      </c>
      <c r="T7998" s="781">
        <f>VLOOKUP(C7998,METADATA!$J$5:$Q$29,IF(E7998="HI",2,IF(E7998="LO",6,10))+IF(S7998=1,2,IF(D7998=7,1,(IF(WEEKDAY(B7998)=1,2,IF(WEEKDAY(B7998)=7,1,0))))))</f>
        <v>3</v>
      </c>
      <c r="U7998" s="781">
        <f>VLOOKUP(C7998,METADATA!$A$5:$H$29,IF(E7998="HI",2,IF(E7998="LO",6,10))+IF(S7998=1,2,IF(D7998=7,1,(IF(WEEKDAY(B7998)=1,2,IF(WEEKDAY(B7998)=7,1,0))))))</f>
        <v>3</v>
      </c>
    </row>
    <row r="7999" spans="2:21" ht="13.95" customHeight="1" x14ac:dyDescent="0.25">
      <c r="B7999" s="784">
        <f t="shared" si="374"/>
        <v>45716</v>
      </c>
      <c r="C7999" s="785">
        <v>3</v>
      </c>
      <c r="D7999" s="786">
        <f>IFERROR((INDEX(METADATA!$T$2:$T$20,MATCH(B7999,METADATA!$S$2:$S$20,0))),0)</f>
        <v>0</v>
      </c>
      <c r="E7999" s="785" t="str">
        <f t="shared" si="372"/>
        <v>LO</v>
      </c>
      <c r="F7999" s="786">
        <f>VLOOKUP(C7999,METADATA!$A$5:$H$29,IF(E7999="HI",2,IF(E7999="LO",6,10))+IF(D7999=1,2,IF(D7999=7,1,(IF(WEEKDAY(B7999)=1,2,IF(WEEKDAY(B7999)=7,1,0))))))</f>
        <v>3</v>
      </c>
      <c r="G7999" s="786">
        <f>VLOOKUP(C7999,METADATA!$J$5:$Q$29,IF(E7999="HI",2,IF(E7999="LO",6,10))+IF(D7999=1,2,IF(D7999=7,1,(IF(WEEKDAY(B7999)=1,2,IF(WEEKDAY(B7999)=7,1,0))))))</f>
        <v>3</v>
      </c>
      <c r="H7999" s="787">
        <v>7822.25</v>
      </c>
      <c r="I7999" s="788">
        <v>9327.2998046875</v>
      </c>
      <c r="K7999" s="795">
        <v>0</v>
      </c>
      <c r="M7999" s="798">
        <f t="shared" si="373"/>
        <v>12173.172006877398</v>
      </c>
      <c r="N7999" s="303"/>
      <c r="S7999" s="786">
        <v>0</v>
      </c>
      <c r="T7999" s="781">
        <f>VLOOKUP(C7999,METADATA!$J$5:$Q$29,IF(E7999="HI",2,IF(E7999="LO",6,10))+IF(S7999=1,2,IF(D7999=7,1,(IF(WEEKDAY(B7999)=1,2,IF(WEEKDAY(B7999)=7,1,0))))))</f>
        <v>3</v>
      </c>
      <c r="U7999" s="781">
        <f>VLOOKUP(C7999,METADATA!$A$5:$H$29,IF(E7999="HI",2,IF(E7999="LO",6,10))+IF(S7999=1,2,IF(D7999=7,1,(IF(WEEKDAY(B7999)=1,2,IF(WEEKDAY(B7999)=7,1,0))))))</f>
        <v>3</v>
      </c>
    </row>
    <row r="8000" spans="2:21" ht="13.95" customHeight="1" x14ac:dyDescent="0.25">
      <c r="B8000" s="784">
        <f t="shared" si="374"/>
        <v>45716</v>
      </c>
      <c r="C8000" s="785">
        <v>4</v>
      </c>
      <c r="D8000" s="786">
        <f>IFERROR((INDEX(METADATA!$T$2:$T$20,MATCH(B8000,METADATA!$S$2:$S$20,0))),0)</f>
        <v>0</v>
      </c>
      <c r="E8000" s="785" t="str">
        <f t="shared" si="372"/>
        <v>LO</v>
      </c>
      <c r="F8000" s="786">
        <f>VLOOKUP(C8000,METADATA!$A$5:$H$29,IF(E8000="HI",2,IF(E8000="LO",6,10))+IF(D8000=1,2,IF(D8000=7,1,(IF(WEEKDAY(B8000)=1,2,IF(WEEKDAY(B8000)=7,1,0))))))</f>
        <v>3</v>
      </c>
      <c r="G8000" s="786">
        <f>VLOOKUP(C8000,METADATA!$J$5:$Q$29,IF(E8000="HI",2,IF(E8000="LO",6,10))+IF(D8000=1,2,IF(D8000=7,1,(IF(WEEKDAY(B8000)=1,2,IF(WEEKDAY(B8000)=7,1,0))))))</f>
        <v>3</v>
      </c>
      <c r="H8000" s="787">
        <v>8154.5</v>
      </c>
      <c r="I8000" s="788">
        <v>9152.5000610351563</v>
      </c>
      <c r="K8000" s="795">
        <v>870.51250000000005</v>
      </c>
      <c r="M8000" s="798">
        <f t="shared" si="373"/>
        <v>12258.226936113091</v>
      </c>
      <c r="N8000" s="303"/>
      <c r="S8000" s="786">
        <v>0</v>
      </c>
      <c r="T8000" s="781">
        <f>VLOOKUP(C8000,METADATA!$J$5:$Q$29,IF(E8000="HI",2,IF(E8000="LO",6,10))+IF(S8000=1,2,IF(D8000=7,1,(IF(WEEKDAY(B8000)=1,2,IF(WEEKDAY(B8000)=7,1,0))))))</f>
        <v>3</v>
      </c>
      <c r="U8000" s="781">
        <f>VLOOKUP(C8000,METADATA!$A$5:$H$29,IF(E8000="HI",2,IF(E8000="LO",6,10))+IF(S8000=1,2,IF(D8000=7,1,(IF(WEEKDAY(B8000)=1,2,IF(WEEKDAY(B8000)=7,1,0))))))</f>
        <v>3</v>
      </c>
    </row>
    <row r="8001" spans="2:21" ht="13.95" customHeight="1" x14ac:dyDescent="0.25">
      <c r="B8001" s="784">
        <f t="shared" si="374"/>
        <v>45716</v>
      </c>
      <c r="C8001" s="785">
        <v>5</v>
      </c>
      <c r="D8001" s="786">
        <f>IFERROR((INDEX(METADATA!$T$2:$T$20,MATCH(B8001,METADATA!$S$2:$S$20,0))),0)</f>
        <v>0</v>
      </c>
      <c r="E8001" s="785" t="str">
        <f t="shared" si="372"/>
        <v>LO</v>
      </c>
      <c r="F8001" s="786">
        <f>VLOOKUP(C8001,METADATA!$A$5:$H$29,IF(E8001="HI",2,IF(E8001="LO",6,10))+IF(D8001=1,2,IF(D8001=7,1,(IF(WEEKDAY(B8001)=1,2,IF(WEEKDAY(B8001)=7,1,0))))))</f>
        <v>3</v>
      </c>
      <c r="G8001" s="786">
        <f>VLOOKUP(C8001,METADATA!$J$5:$Q$29,IF(E8001="HI",2,IF(E8001="LO",6,10))+IF(D8001=1,2,IF(D8001=7,1,(IF(WEEKDAY(B8001)=1,2,IF(WEEKDAY(B8001)=7,1,0))))))</f>
        <v>3</v>
      </c>
      <c r="H8001" s="787">
        <v>8713.5</v>
      </c>
      <c r="I8001" s="788">
        <v>9076.8001098632813</v>
      </c>
      <c r="K8001" s="795">
        <v>865.8125</v>
      </c>
      <c r="M8001" s="798">
        <f t="shared" si="373"/>
        <v>12582.264600794806</v>
      </c>
      <c r="N8001" s="303"/>
      <c r="S8001" s="786">
        <v>0</v>
      </c>
      <c r="T8001" s="781">
        <f>VLOOKUP(C8001,METADATA!$J$5:$Q$29,IF(E8001="HI",2,IF(E8001="LO",6,10))+IF(S8001=1,2,IF(D8001=7,1,(IF(WEEKDAY(B8001)=1,2,IF(WEEKDAY(B8001)=7,1,0))))))</f>
        <v>3</v>
      </c>
      <c r="U8001" s="781">
        <f>VLOOKUP(C8001,METADATA!$A$5:$H$29,IF(E8001="HI",2,IF(E8001="LO",6,10))+IF(S8001=1,2,IF(D8001=7,1,(IF(WEEKDAY(B8001)=1,2,IF(WEEKDAY(B8001)=7,1,0))))))</f>
        <v>3</v>
      </c>
    </row>
    <row r="8002" spans="2:21" ht="13.95" customHeight="1" x14ac:dyDescent="0.25">
      <c r="B8002" s="784">
        <f t="shared" si="374"/>
        <v>45716</v>
      </c>
      <c r="C8002" s="785">
        <v>6</v>
      </c>
      <c r="D8002" s="786">
        <f>IFERROR((INDEX(METADATA!$T$2:$T$20,MATCH(B8002,METADATA!$S$2:$S$20,0))),0)</f>
        <v>0</v>
      </c>
      <c r="E8002" s="785" t="str">
        <f t="shared" si="372"/>
        <v>LO</v>
      </c>
      <c r="F8002" s="786">
        <f>VLOOKUP(C8002,METADATA!$A$5:$H$29,IF(E8002="HI",2,IF(E8002="LO",6,10))+IF(D8002=1,2,IF(D8002=7,1,(IF(WEEKDAY(B8002)=1,2,IF(WEEKDAY(B8002)=7,1,0))))))</f>
        <v>2</v>
      </c>
      <c r="G8002" s="786">
        <f>VLOOKUP(C8002,METADATA!$J$5:$Q$29,IF(E8002="HI",2,IF(E8002="LO",6,10))+IF(D8002=1,2,IF(D8002=7,1,(IF(WEEKDAY(B8002)=1,2,IF(WEEKDAY(B8002)=7,1,0))))))</f>
        <v>2</v>
      </c>
      <c r="H8002" s="787">
        <v>10150.75</v>
      </c>
      <c r="I8002" s="788">
        <v>9028.8001098632813</v>
      </c>
      <c r="K8002" s="795">
        <v>834.63750000000005</v>
      </c>
      <c r="M8002" s="798">
        <f t="shared" si="373"/>
        <v>13585.174161061284</v>
      </c>
      <c r="N8002" s="303"/>
      <c r="S8002" s="786">
        <v>0</v>
      </c>
      <c r="T8002" s="781">
        <f>VLOOKUP(C8002,METADATA!$J$5:$Q$29,IF(E8002="HI",2,IF(E8002="LO",6,10))+IF(S8002=1,2,IF(D8002=7,1,(IF(WEEKDAY(B8002)=1,2,IF(WEEKDAY(B8002)=7,1,0))))))</f>
        <v>2</v>
      </c>
      <c r="U8002" s="781">
        <f>VLOOKUP(C8002,METADATA!$A$5:$H$29,IF(E8002="HI",2,IF(E8002="LO",6,10))+IF(S8002=1,2,IF(D8002=7,1,(IF(WEEKDAY(B8002)=1,2,IF(WEEKDAY(B8002)=7,1,0))))))</f>
        <v>2</v>
      </c>
    </row>
    <row r="8003" spans="2:21" ht="13.95" customHeight="1" x14ac:dyDescent="0.25">
      <c r="B8003" s="784">
        <f t="shared" si="374"/>
        <v>45716</v>
      </c>
      <c r="C8003" s="785">
        <v>7</v>
      </c>
      <c r="D8003" s="786">
        <f>IFERROR((INDEX(METADATA!$T$2:$T$20,MATCH(B8003,METADATA!$S$2:$S$20,0))),0)</f>
        <v>0</v>
      </c>
      <c r="E8003" s="785" t="str">
        <f t="shared" si="372"/>
        <v>LO</v>
      </c>
      <c r="F8003" s="786">
        <f>VLOOKUP(C8003,METADATA!$A$5:$H$29,IF(E8003="HI",2,IF(E8003="LO",6,10))+IF(D8003=1,2,IF(D8003=7,1,(IF(WEEKDAY(B8003)=1,2,IF(WEEKDAY(B8003)=7,1,0))))))</f>
        <v>1</v>
      </c>
      <c r="G8003" s="786">
        <f>VLOOKUP(C8003,METADATA!$J$5:$Q$29,IF(E8003="HI",2,IF(E8003="LO",6,10))+IF(D8003=1,2,IF(D8003=7,1,(IF(WEEKDAY(B8003)=1,2,IF(WEEKDAY(B8003)=7,1,0))))))</f>
        <v>1</v>
      </c>
      <c r="H8003" s="787">
        <v>11800.5</v>
      </c>
      <c r="I8003" s="788">
        <v>8893.5501098632813</v>
      </c>
      <c r="K8003" s="795">
        <v>847.33749999999998</v>
      </c>
      <c r="M8003" s="798">
        <f t="shared" si="373"/>
        <v>14776.57043453078</v>
      </c>
      <c r="N8003" s="303"/>
      <c r="S8003" s="786">
        <v>0</v>
      </c>
      <c r="T8003" s="781">
        <f>VLOOKUP(C8003,METADATA!$J$5:$Q$29,IF(E8003="HI",2,IF(E8003="LO",6,10))+IF(S8003=1,2,IF(D8003=7,1,(IF(WEEKDAY(B8003)=1,2,IF(WEEKDAY(B8003)=7,1,0))))))</f>
        <v>1</v>
      </c>
      <c r="U8003" s="781">
        <f>VLOOKUP(C8003,METADATA!$A$5:$H$29,IF(E8003="HI",2,IF(E8003="LO",6,10))+IF(S8003=1,2,IF(D8003=7,1,(IF(WEEKDAY(B8003)=1,2,IF(WEEKDAY(B8003)=7,1,0))))))</f>
        <v>1</v>
      </c>
    </row>
    <row r="8004" spans="2:21" ht="13.95" customHeight="1" x14ac:dyDescent="0.25">
      <c r="B8004" s="784">
        <f t="shared" si="374"/>
        <v>45716</v>
      </c>
      <c r="C8004" s="785">
        <v>8</v>
      </c>
      <c r="D8004" s="786">
        <f>IFERROR((INDEX(METADATA!$T$2:$T$20,MATCH(B8004,METADATA!$S$2:$S$20,0))),0)</f>
        <v>0</v>
      </c>
      <c r="E8004" s="785" t="str">
        <f t="shared" ref="E8004:E8067" si="375">IF(B8004="","",IF(AND(MONTH(B8004)&gt;=MONTH($AA$9),MONTH(B8004)&lt;=MONTH($AA$11)),"HI","LO"))</f>
        <v>LO</v>
      </c>
      <c r="F8004" s="786">
        <f>VLOOKUP(C8004,METADATA!$A$5:$H$29,IF(E8004="HI",2,IF(E8004="LO",6,10))+IF(D8004=1,2,IF(D8004=7,1,(IF(WEEKDAY(B8004)=1,2,IF(WEEKDAY(B8004)=7,1,0))))))</f>
        <v>1</v>
      </c>
      <c r="G8004" s="786">
        <f>VLOOKUP(C8004,METADATA!$J$5:$Q$29,IF(E8004="HI",2,IF(E8004="LO",6,10))+IF(D8004=1,2,IF(D8004=7,1,(IF(WEEKDAY(B8004)=1,2,IF(WEEKDAY(B8004)=7,1,0))))))</f>
        <v>1</v>
      </c>
      <c r="H8004" s="787">
        <v>13518.5</v>
      </c>
      <c r="I8004" s="788">
        <v>9132.64990234375</v>
      </c>
      <c r="K8004" s="795">
        <v>851.61249999999995</v>
      </c>
      <c r="M8004" s="798">
        <f t="shared" ref="M8004:M8067" si="376">SQRT(H8004^2+I8004^2)</f>
        <v>16314.261751264728</v>
      </c>
      <c r="N8004" s="303"/>
      <c r="S8004" s="786">
        <v>0</v>
      </c>
      <c r="T8004" s="781">
        <f>VLOOKUP(C8004,METADATA!$J$5:$Q$29,IF(E8004="HI",2,IF(E8004="LO",6,10))+IF(S8004=1,2,IF(D8004=7,1,(IF(WEEKDAY(B8004)=1,2,IF(WEEKDAY(B8004)=7,1,0))))))</f>
        <v>1</v>
      </c>
      <c r="U8004" s="781">
        <f>VLOOKUP(C8004,METADATA!$A$5:$H$29,IF(E8004="HI",2,IF(E8004="LO",6,10))+IF(S8004=1,2,IF(D8004=7,1,(IF(WEEKDAY(B8004)=1,2,IF(WEEKDAY(B8004)=7,1,0))))))</f>
        <v>1</v>
      </c>
    </row>
    <row r="8005" spans="2:21" ht="13.95" customHeight="1" x14ac:dyDescent="0.25">
      <c r="B8005" s="784">
        <f t="shared" si="374"/>
        <v>45716</v>
      </c>
      <c r="C8005" s="785">
        <v>9</v>
      </c>
      <c r="D8005" s="786">
        <f>IFERROR((INDEX(METADATA!$T$2:$T$20,MATCH(B8005,METADATA!$S$2:$S$20,0))),0)</f>
        <v>0</v>
      </c>
      <c r="E8005" s="785" t="str">
        <f t="shared" si="375"/>
        <v>LO</v>
      </c>
      <c r="F8005" s="786">
        <f>VLOOKUP(C8005,METADATA!$A$5:$H$29,IF(E8005="HI",2,IF(E8005="LO",6,10))+IF(D8005=1,2,IF(D8005=7,1,(IF(WEEKDAY(B8005)=1,2,IF(WEEKDAY(B8005)=7,1,0))))))</f>
        <v>2</v>
      </c>
      <c r="G8005" s="786">
        <f>VLOOKUP(C8005,METADATA!$J$5:$Q$29,IF(E8005="HI",2,IF(E8005="LO",6,10))+IF(D8005=1,2,IF(D8005=7,1,(IF(WEEKDAY(B8005)=1,2,IF(WEEKDAY(B8005)=7,1,0))))))</f>
        <v>1</v>
      </c>
      <c r="H8005" s="787">
        <v>14473.75</v>
      </c>
      <c r="I8005" s="788">
        <v>8640.3999633789063</v>
      </c>
      <c r="K8005" s="795">
        <v>856.5</v>
      </c>
      <c r="M8005" s="798">
        <f t="shared" si="376"/>
        <v>16856.629277220822</v>
      </c>
      <c r="N8005" s="303"/>
      <c r="S8005" s="786">
        <v>0</v>
      </c>
      <c r="T8005" s="781">
        <f>VLOOKUP(C8005,METADATA!$J$5:$Q$29,IF(E8005="HI",2,IF(E8005="LO",6,10))+IF(S8005=1,2,IF(D8005=7,1,(IF(WEEKDAY(B8005)=1,2,IF(WEEKDAY(B8005)=7,1,0))))))</f>
        <v>1</v>
      </c>
      <c r="U8005" s="781">
        <f>VLOOKUP(C8005,METADATA!$A$5:$H$29,IF(E8005="HI",2,IF(E8005="LO",6,10))+IF(S8005=1,2,IF(D8005=7,1,(IF(WEEKDAY(B8005)=1,2,IF(WEEKDAY(B8005)=7,1,0))))))</f>
        <v>2</v>
      </c>
    </row>
    <row r="8006" spans="2:21" ht="13.95" customHeight="1" x14ac:dyDescent="0.25">
      <c r="B8006" s="784">
        <f t="shared" si="374"/>
        <v>45716</v>
      </c>
      <c r="C8006" s="785">
        <v>10</v>
      </c>
      <c r="D8006" s="786">
        <f>IFERROR((INDEX(METADATA!$T$2:$T$20,MATCH(B8006,METADATA!$S$2:$S$20,0))),0)</f>
        <v>0</v>
      </c>
      <c r="E8006" s="785" t="str">
        <f t="shared" si="375"/>
        <v>LO</v>
      </c>
      <c r="F8006" s="786">
        <f>VLOOKUP(C8006,METADATA!$A$5:$H$29,IF(E8006="HI",2,IF(E8006="LO",6,10))+IF(D8006=1,2,IF(D8006=7,1,(IF(WEEKDAY(B8006)=1,2,IF(WEEKDAY(B8006)=7,1,0))))))</f>
        <v>2</v>
      </c>
      <c r="G8006" s="786">
        <f>VLOOKUP(C8006,METADATA!$J$5:$Q$29,IF(E8006="HI",2,IF(E8006="LO",6,10))+IF(D8006=1,2,IF(D8006=7,1,(IF(WEEKDAY(B8006)=1,2,IF(WEEKDAY(B8006)=7,1,0))))))</f>
        <v>2</v>
      </c>
      <c r="H8006" s="787">
        <v>14468.25</v>
      </c>
      <c r="I8006" s="788">
        <v>7910.5001220703125</v>
      </c>
      <c r="K8006" s="795">
        <v>824.32500000000005</v>
      </c>
      <c r="M8006" s="798">
        <f t="shared" si="376"/>
        <v>16489.580657001996</v>
      </c>
      <c r="N8006" s="303"/>
      <c r="S8006" s="786">
        <v>0</v>
      </c>
      <c r="T8006" s="781">
        <f>VLOOKUP(C8006,METADATA!$J$5:$Q$29,IF(E8006="HI",2,IF(E8006="LO",6,10))+IF(S8006=1,2,IF(D8006=7,1,(IF(WEEKDAY(B8006)=1,2,IF(WEEKDAY(B8006)=7,1,0))))))</f>
        <v>2</v>
      </c>
      <c r="U8006" s="781">
        <f>VLOOKUP(C8006,METADATA!$A$5:$H$29,IF(E8006="HI",2,IF(E8006="LO",6,10))+IF(S8006=1,2,IF(D8006=7,1,(IF(WEEKDAY(B8006)=1,2,IF(WEEKDAY(B8006)=7,1,0))))))</f>
        <v>2</v>
      </c>
    </row>
    <row r="8007" spans="2:21" ht="13.95" customHeight="1" x14ac:dyDescent="0.25">
      <c r="B8007" s="784">
        <f t="shared" si="374"/>
        <v>45716</v>
      </c>
      <c r="C8007" s="785">
        <v>11</v>
      </c>
      <c r="D8007" s="786">
        <f>IFERROR((INDEX(METADATA!$T$2:$T$20,MATCH(B8007,METADATA!$S$2:$S$20,0))),0)</f>
        <v>0</v>
      </c>
      <c r="E8007" s="785" t="str">
        <f t="shared" si="375"/>
        <v>LO</v>
      </c>
      <c r="F8007" s="786">
        <f>VLOOKUP(C8007,METADATA!$A$5:$H$29,IF(E8007="HI",2,IF(E8007="LO",6,10))+IF(D8007=1,2,IF(D8007=7,1,(IF(WEEKDAY(B8007)=1,2,IF(WEEKDAY(B8007)=7,1,0))))))</f>
        <v>2</v>
      </c>
      <c r="G8007" s="786">
        <f>VLOOKUP(C8007,METADATA!$J$5:$Q$29,IF(E8007="HI",2,IF(E8007="LO",6,10))+IF(D8007=1,2,IF(D8007=7,1,(IF(WEEKDAY(B8007)=1,2,IF(WEEKDAY(B8007)=7,1,0))))))</f>
        <v>2</v>
      </c>
      <c r="H8007" s="787">
        <v>14479.75</v>
      </c>
      <c r="I8007" s="788">
        <v>6261.7650451660156</v>
      </c>
      <c r="K8007" s="795">
        <v>882.73749999999995</v>
      </c>
      <c r="M8007" s="798">
        <f t="shared" si="376"/>
        <v>15775.704787532091</v>
      </c>
      <c r="N8007" s="303"/>
      <c r="S8007" s="786">
        <v>0</v>
      </c>
      <c r="T8007" s="781">
        <f>VLOOKUP(C8007,METADATA!$J$5:$Q$29,IF(E8007="HI",2,IF(E8007="LO",6,10))+IF(S8007=1,2,IF(D8007=7,1,(IF(WEEKDAY(B8007)=1,2,IF(WEEKDAY(B8007)=7,1,0))))))</f>
        <v>2</v>
      </c>
      <c r="U8007" s="781">
        <f>VLOOKUP(C8007,METADATA!$A$5:$H$29,IF(E8007="HI",2,IF(E8007="LO",6,10))+IF(S8007=1,2,IF(D8007=7,1,(IF(WEEKDAY(B8007)=1,2,IF(WEEKDAY(B8007)=7,1,0))))))</f>
        <v>2</v>
      </c>
    </row>
    <row r="8008" spans="2:21" ht="13.95" customHeight="1" x14ac:dyDescent="0.25">
      <c r="B8008" s="784">
        <f t="shared" si="374"/>
        <v>45716</v>
      </c>
      <c r="C8008" s="785">
        <v>12</v>
      </c>
      <c r="D8008" s="786">
        <f>IFERROR((INDEX(METADATA!$T$2:$T$20,MATCH(B8008,METADATA!$S$2:$S$20,0))),0)</f>
        <v>0</v>
      </c>
      <c r="E8008" s="785" t="str">
        <f t="shared" si="375"/>
        <v>LO</v>
      </c>
      <c r="F8008" s="786">
        <f>VLOOKUP(C8008,METADATA!$A$5:$H$29,IF(E8008="HI",2,IF(E8008="LO",6,10))+IF(D8008=1,2,IF(D8008=7,1,(IF(WEEKDAY(B8008)=1,2,IF(WEEKDAY(B8008)=7,1,0))))))</f>
        <v>2</v>
      </c>
      <c r="G8008" s="786">
        <f>VLOOKUP(C8008,METADATA!$J$5:$Q$29,IF(E8008="HI",2,IF(E8008="LO",6,10))+IF(D8008=1,2,IF(D8008=7,1,(IF(WEEKDAY(B8008)=1,2,IF(WEEKDAY(B8008)=7,1,0))))))</f>
        <v>2</v>
      </c>
      <c r="H8008" s="787">
        <v>14538.75</v>
      </c>
      <c r="I8008" s="788">
        <v>5981.1400756835938</v>
      </c>
      <c r="K8008" s="795">
        <v>909.3125</v>
      </c>
      <c r="M8008" s="798">
        <f t="shared" si="376"/>
        <v>15720.982417376095</v>
      </c>
      <c r="N8008" s="303"/>
      <c r="S8008" s="786">
        <v>0</v>
      </c>
      <c r="T8008" s="781">
        <f>VLOOKUP(C8008,METADATA!$J$5:$Q$29,IF(E8008="HI",2,IF(E8008="LO",6,10))+IF(S8008=1,2,IF(D8008=7,1,(IF(WEEKDAY(B8008)=1,2,IF(WEEKDAY(B8008)=7,1,0))))))</f>
        <v>2</v>
      </c>
      <c r="U8008" s="781">
        <f>VLOOKUP(C8008,METADATA!$A$5:$H$29,IF(E8008="HI",2,IF(E8008="LO",6,10))+IF(S8008=1,2,IF(D8008=7,1,(IF(WEEKDAY(B8008)=1,2,IF(WEEKDAY(B8008)=7,1,0))))))</f>
        <v>2</v>
      </c>
    </row>
    <row r="8009" spans="2:21" ht="13.95" customHeight="1" x14ac:dyDescent="0.25">
      <c r="B8009" s="784">
        <f t="shared" si="374"/>
        <v>45716</v>
      </c>
      <c r="C8009" s="785">
        <v>13</v>
      </c>
      <c r="D8009" s="786">
        <f>IFERROR((INDEX(METADATA!$T$2:$T$20,MATCH(B8009,METADATA!$S$2:$S$20,0))),0)</f>
        <v>0</v>
      </c>
      <c r="E8009" s="785" t="str">
        <f t="shared" si="375"/>
        <v>LO</v>
      </c>
      <c r="F8009" s="786">
        <f>VLOOKUP(C8009,METADATA!$A$5:$H$29,IF(E8009="HI",2,IF(E8009="LO",6,10))+IF(D8009=1,2,IF(D8009=7,1,(IF(WEEKDAY(B8009)=1,2,IF(WEEKDAY(B8009)=7,1,0))))))</f>
        <v>2</v>
      </c>
      <c r="G8009" s="786">
        <f>VLOOKUP(C8009,METADATA!$J$5:$Q$29,IF(E8009="HI",2,IF(E8009="LO",6,10))+IF(D8009=1,2,IF(D8009=7,1,(IF(WEEKDAY(B8009)=1,2,IF(WEEKDAY(B8009)=7,1,0))))))</f>
        <v>2</v>
      </c>
      <c r="H8009" s="787">
        <v>14127.5</v>
      </c>
      <c r="I8009" s="788">
        <v>5659.9574584960938</v>
      </c>
      <c r="K8009" s="795">
        <v>905.6</v>
      </c>
      <c r="M8009" s="798">
        <f t="shared" si="376"/>
        <v>15219.112151567369</v>
      </c>
      <c r="N8009" s="303"/>
      <c r="S8009" s="786">
        <v>0</v>
      </c>
      <c r="T8009" s="781">
        <f>VLOOKUP(C8009,METADATA!$J$5:$Q$29,IF(E8009="HI",2,IF(E8009="LO",6,10))+IF(S8009=1,2,IF(D8009=7,1,(IF(WEEKDAY(B8009)=1,2,IF(WEEKDAY(B8009)=7,1,0))))))</f>
        <v>2</v>
      </c>
      <c r="U8009" s="781">
        <f>VLOOKUP(C8009,METADATA!$A$5:$H$29,IF(E8009="HI",2,IF(E8009="LO",6,10))+IF(S8009=1,2,IF(D8009=7,1,(IF(WEEKDAY(B8009)=1,2,IF(WEEKDAY(B8009)=7,1,0))))))</f>
        <v>2</v>
      </c>
    </row>
    <row r="8010" spans="2:21" ht="13.95" customHeight="1" x14ac:dyDescent="0.25">
      <c r="B8010" s="784">
        <f t="shared" si="374"/>
        <v>45716</v>
      </c>
      <c r="C8010" s="785">
        <v>14</v>
      </c>
      <c r="D8010" s="786">
        <f>IFERROR((INDEX(METADATA!$T$2:$T$20,MATCH(B8010,METADATA!$S$2:$S$20,0))),0)</f>
        <v>0</v>
      </c>
      <c r="E8010" s="785" t="str">
        <f t="shared" si="375"/>
        <v>LO</v>
      </c>
      <c r="F8010" s="786">
        <f>VLOOKUP(C8010,METADATA!$A$5:$H$29,IF(E8010="HI",2,IF(E8010="LO",6,10))+IF(D8010=1,2,IF(D8010=7,1,(IF(WEEKDAY(B8010)=1,2,IF(WEEKDAY(B8010)=7,1,0))))))</f>
        <v>2</v>
      </c>
      <c r="G8010" s="786">
        <f>VLOOKUP(C8010,METADATA!$J$5:$Q$29,IF(E8010="HI",2,IF(E8010="LO",6,10))+IF(D8010=1,2,IF(D8010=7,1,(IF(WEEKDAY(B8010)=1,2,IF(WEEKDAY(B8010)=7,1,0))))))</f>
        <v>2</v>
      </c>
      <c r="H8010" s="787">
        <v>13456</v>
      </c>
      <c r="I8010" s="788">
        <v>4857.3550109863281</v>
      </c>
      <c r="K8010" s="795">
        <v>913.98749999999995</v>
      </c>
      <c r="M8010" s="798">
        <f t="shared" si="376"/>
        <v>14305.867107685364</v>
      </c>
      <c r="N8010" s="303"/>
      <c r="S8010" s="786">
        <v>0</v>
      </c>
      <c r="T8010" s="781">
        <f>VLOOKUP(C8010,METADATA!$J$5:$Q$29,IF(E8010="HI",2,IF(E8010="LO",6,10))+IF(S8010=1,2,IF(D8010=7,1,(IF(WEEKDAY(B8010)=1,2,IF(WEEKDAY(B8010)=7,1,0))))))</f>
        <v>2</v>
      </c>
      <c r="U8010" s="781">
        <f>VLOOKUP(C8010,METADATA!$A$5:$H$29,IF(E8010="HI",2,IF(E8010="LO",6,10))+IF(S8010=1,2,IF(D8010=7,1,(IF(WEEKDAY(B8010)=1,2,IF(WEEKDAY(B8010)=7,1,0))))))</f>
        <v>2</v>
      </c>
    </row>
    <row r="8011" spans="2:21" ht="13.95" customHeight="1" x14ac:dyDescent="0.25">
      <c r="B8011" s="784">
        <f t="shared" si="374"/>
        <v>45716</v>
      </c>
      <c r="C8011" s="785">
        <v>15</v>
      </c>
      <c r="D8011" s="786">
        <f>IFERROR((INDEX(METADATA!$T$2:$T$20,MATCH(B8011,METADATA!$S$2:$S$20,0))),0)</f>
        <v>0</v>
      </c>
      <c r="E8011" s="785" t="str">
        <f t="shared" si="375"/>
        <v>LO</v>
      </c>
      <c r="F8011" s="786">
        <f>VLOOKUP(C8011,METADATA!$A$5:$H$29,IF(E8011="HI",2,IF(E8011="LO",6,10))+IF(D8011=1,2,IF(D8011=7,1,(IF(WEEKDAY(B8011)=1,2,IF(WEEKDAY(B8011)=7,1,0))))))</f>
        <v>2</v>
      </c>
      <c r="G8011" s="786">
        <f>VLOOKUP(C8011,METADATA!$J$5:$Q$29,IF(E8011="HI",2,IF(E8011="LO",6,10))+IF(D8011=1,2,IF(D8011=7,1,(IF(WEEKDAY(B8011)=1,2,IF(WEEKDAY(B8011)=7,1,0))))))</f>
        <v>2</v>
      </c>
      <c r="H8011" s="787">
        <v>13136.5</v>
      </c>
      <c r="I8011" s="788">
        <v>5448.1724243164063</v>
      </c>
      <c r="K8011" s="795">
        <v>902.26250000000005</v>
      </c>
      <c r="M8011" s="798">
        <f t="shared" si="376"/>
        <v>14221.470212853583</v>
      </c>
      <c r="N8011" s="303"/>
      <c r="S8011" s="786">
        <v>0</v>
      </c>
      <c r="T8011" s="781">
        <f>VLOOKUP(C8011,METADATA!$J$5:$Q$29,IF(E8011="HI",2,IF(E8011="LO",6,10))+IF(S8011=1,2,IF(D8011=7,1,(IF(WEEKDAY(B8011)=1,2,IF(WEEKDAY(B8011)=7,1,0))))))</f>
        <v>2</v>
      </c>
      <c r="U8011" s="781">
        <f>VLOOKUP(C8011,METADATA!$A$5:$H$29,IF(E8011="HI",2,IF(E8011="LO",6,10))+IF(S8011=1,2,IF(D8011=7,1,(IF(WEEKDAY(B8011)=1,2,IF(WEEKDAY(B8011)=7,1,0))))))</f>
        <v>2</v>
      </c>
    </row>
    <row r="8012" spans="2:21" ht="13.95" customHeight="1" x14ac:dyDescent="0.25">
      <c r="B8012" s="784">
        <f t="shared" si="374"/>
        <v>45716</v>
      </c>
      <c r="C8012" s="785">
        <v>16</v>
      </c>
      <c r="D8012" s="786">
        <f>IFERROR((INDEX(METADATA!$T$2:$T$20,MATCH(B8012,METADATA!$S$2:$S$20,0))),0)</f>
        <v>0</v>
      </c>
      <c r="E8012" s="785" t="str">
        <f t="shared" si="375"/>
        <v>LO</v>
      </c>
      <c r="F8012" s="786">
        <f>VLOOKUP(C8012,METADATA!$A$5:$H$29,IF(E8012="HI",2,IF(E8012="LO",6,10))+IF(D8012=1,2,IF(D8012=7,1,(IF(WEEKDAY(B8012)=1,2,IF(WEEKDAY(B8012)=7,1,0))))))</f>
        <v>2</v>
      </c>
      <c r="G8012" s="786">
        <f>VLOOKUP(C8012,METADATA!$J$5:$Q$29,IF(E8012="HI",2,IF(E8012="LO",6,10))+IF(D8012=1,2,IF(D8012=7,1,(IF(WEEKDAY(B8012)=1,2,IF(WEEKDAY(B8012)=7,1,0))))))</f>
        <v>2</v>
      </c>
      <c r="H8012" s="787">
        <v>13541.75</v>
      </c>
      <c r="I8012" s="788">
        <v>6666.3750610351563</v>
      </c>
      <c r="K8012" s="795">
        <v>933.76250000000005</v>
      </c>
      <c r="M8012" s="798">
        <f t="shared" si="376"/>
        <v>15093.692375190753</v>
      </c>
      <c r="N8012" s="303"/>
      <c r="S8012" s="786">
        <v>0</v>
      </c>
      <c r="T8012" s="781">
        <f>VLOOKUP(C8012,METADATA!$J$5:$Q$29,IF(E8012="HI",2,IF(E8012="LO",6,10))+IF(S8012=1,2,IF(D8012=7,1,(IF(WEEKDAY(B8012)=1,2,IF(WEEKDAY(B8012)=7,1,0))))))</f>
        <v>2</v>
      </c>
      <c r="U8012" s="781">
        <f>VLOOKUP(C8012,METADATA!$A$5:$H$29,IF(E8012="HI",2,IF(E8012="LO",6,10))+IF(S8012=1,2,IF(D8012=7,1,(IF(WEEKDAY(B8012)=1,2,IF(WEEKDAY(B8012)=7,1,0))))))</f>
        <v>2</v>
      </c>
    </row>
    <row r="8013" spans="2:21" ht="13.95" customHeight="1" x14ac:dyDescent="0.25">
      <c r="B8013" s="784">
        <f t="shared" si="374"/>
        <v>45716</v>
      </c>
      <c r="C8013" s="785">
        <v>17</v>
      </c>
      <c r="D8013" s="786">
        <f>IFERROR((INDEX(METADATA!$T$2:$T$20,MATCH(B8013,METADATA!$S$2:$S$20,0))),0)</f>
        <v>0</v>
      </c>
      <c r="E8013" s="785" t="str">
        <f t="shared" si="375"/>
        <v>LO</v>
      </c>
      <c r="F8013" s="786">
        <f>VLOOKUP(C8013,METADATA!$A$5:$H$29,IF(E8013="HI",2,IF(E8013="LO",6,10))+IF(D8013=1,2,IF(D8013=7,1,(IF(WEEKDAY(B8013)=1,2,IF(WEEKDAY(B8013)=7,1,0))))))</f>
        <v>2</v>
      </c>
      <c r="G8013" s="786">
        <f>VLOOKUP(C8013,METADATA!$J$5:$Q$29,IF(E8013="HI",2,IF(E8013="LO",6,10))+IF(D8013=1,2,IF(D8013=7,1,(IF(WEEKDAY(B8013)=1,2,IF(WEEKDAY(B8013)=7,1,0))))))</f>
        <v>2</v>
      </c>
      <c r="H8013" s="787">
        <v>14369.25</v>
      </c>
      <c r="I8013" s="788">
        <v>9270.10009765625</v>
      </c>
      <c r="K8013" s="795">
        <v>0</v>
      </c>
      <c r="M8013" s="798">
        <f t="shared" si="376"/>
        <v>17100.00296441689</v>
      </c>
      <c r="N8013" s="303"/>
      <c r="S8013" s="786">
        <v>0</v>
      </c>
      <c r="T8013" s="781">
        <f>VLOOKUP(C8013,METADATA!$J$5:$Q$29,IF(E8013="HI",2,IF(E8013="LO",6,10))+IF(S8013=1,2,IF(D8013=7,1,(IF(WEEKDAY(B8013)=1,2,IF(WEEKDAY(B8013)=7,1,0))))))</f>
        <v>2</v>
      </c>
      <c r="U8013" s="781">
        <f>VLOOKUP(C8013,METADATA!$A$5:$H$29,IF(E8013="HI",2,IF(E8013="LO",6,10))+IF(S8013=1,2,IF(D8013=7,1,(IF(WEEKDAY(B8013)=1,2,IF(WEEKDAY(B8013)=7,1,0))))))</f>
        <v>2</v>
      </c>
    </row>
    <row r="8014" spans="2:21" ht="13.95" customHeight="1" x14ac:dyDescent="0.25">
      <c r="B8014" s="784">
        <f t="shared" si="374"/>
        <v>45716</v>
      </c>
      <c r="C8014" s="785">
        <v>18</v>
      </c>
      <c r="D8014" s="786">
        <f>IFERROR((INDEX(METADATA!$T$2:$T$20,MATCH(B8014,METADATA!$S$2:$S$20,0))),0)</f>
        <v>0</v>
      </c>
      <c r="E8014" s="785" t="str">
        <f t="shared" si="375"/>
        <v>LO</v>
      </c>
      <c r="F8014" s="786">
        <f>VLOOKUP(C8014,METADATA!$A$5:$H$29,IF(E8014="HI",2,IF(E8014="LO",6,10))+IF(D8014=1,2,IF(D8014=7,1,(IF(WEEKDAY(B8014)=1,2,IF(WEEKDAY(B8014)=7,1,0))))))</f>
        <v>1</v>
      </c>
      <c r="G8014" s="786">
        <f>VLOOKUP(C8014,METADATA!$J$5:$Q$29,IF(E8014="HI",2,IF(E8014="LO",6,10))+IF(D8014=1,2,IF(D8014=7,1,(IF(WEEKDAY(B8014)=1,2,IF(WEEKDAY(B8014)=7,1,0))))))</f>
        <v>1</v>
      </c>
      <c r="H8014" s="787">
        <v>14894.5</v>
      </c>
      <c r="I8014" s="788">
        <v>9307.550048828125</v>
      </c>
      <c r="K8014" s="795">
        <v>0</v>
      </c>
      <c r="M8014" s="798">
        <f t="shared" si="376"/>
        <v>17563.502445737879</v>
      </c>
      <c r="N8014" s="303"/>
      <c r="S8014" s="786">
        <v>0</v>
      </c>
      <c r="T8014" s="781">
        <f>VLOOKUP(C8014,METADATA!$J$5:$Q$29,IF(E8014="HI",2,IF(E8014="LO",6,10))+IF(S8014=1,2,IF(D8014=7,1,(IF(WEEKDAY(B8014)=1,2,IF(WEEKDAY(B8014)=7,1,0))))))</f>
        <v>1</v>
      </c>
      <c r="U8014" s="781">
        <f>VLOOKUP(C8014,METADATA!$A$5:$H$29,IF(E8014="HI",2,IF(E8014="LO",6,10))+IF(S8014=1,2,IF(D8014=7,1,(IF(WEEKDAY(B8014)=1,2,IF(WEEKDAY(B8014)=7,1,0))))))</f>
        <v>1</v>
      </c>
    </row>
    <row r="8015" spans="2:21" ht="13.95" customHeight="1" x14ac:dyDescent="0.25">
      <c r="B8015" s="784">
        <f t="shared" si="374"/>
        <v>45716</v>
      </c>
      <c r="C8015" s="785">
        <v>19</v>
      </c>
      <c r="D8015" s="786">
        <f>IFERROR((INDEX(METADATA!$T$2:$T$20,MATCH(B8015,METADATA!$S$2:$S$20,0))),0)</f>
        <v>0</v>
      </c>
      <c r="E8015" s="785" t="str">
        <f t="shared" si="375"/>
        <v>LO</v>
      </c>
      <c r="F8015" s="786">
        <f>VLOOKUP(C8015,METADATA!$A$5:$H$29,IF(E8015="HI",2,IF(E8015="LO",6,10))+IF(D8015=1,2,IF(D8015=7,1,(IF(WEEKDAY(B8015)=1,2,IF(WEEKDAY(B8015)=7,1,0))))))</f>
        <v>1</v>
      </c>
      <c r="G8015" s="786">
        <f>VLOOKUP(C8015,METADATA!$J$5:$Q$29,IF(E8015="HI",2,IF(E8015="LO",6,10))+IF(D8015=1,2,IF(D8015=7,1,(IF(WEEKDAY(B8015)=1,2,IF(WEEKDAY(B8015)=7,1,0))))))</f>
        <v>1</v>
      </c>
      <c r="H8015" s="787">
        <v>13326.5</v>
      </c>
      <c r="I8015" s="788">
        <v>9256.14990234375</v>
      </c>
      <c r="K8015" s="795">
        <v>0</v>
      </c>
      <c r="M8015" s="798">
        <f t="shared" si="376"/>
        <v>16225.65601954689</v>
      </c>
      <c r="N8015" s="303"/>
      <c r="S8015" s="786">
        <v>0</v>
      </c>
      <c r="T8015" s="781">
        <f>VLOOKUP(C8015,METADATA!$J$5:$Q$29,IF(E8015="HI",2,IF(E8015="LO",6,10))+IF(S8015=1,2,IF(D8015=7,1,(IF(WEEKDAY(B8015)=1,2,IF(WEEKDAY(B8015)=7,1,0))))))</f>
        <v>1</v>
      </c>
      <c r="U8015" s="781">
        <f>VLOOKUP(C8015,METADATA!$A$5:$H$29,IF(E8015="HI",2,IF(E8015="LO",6,10))+IF(S8015=1,2,IF(D8015=7,1,(IF(WEEKDAY(B8015)=1,2,IF(WEEKDAY(B8015)=7,1,0))))))</f>
        <v>1</v>
      </c>
    </row>
    <row r="8016" spans="2:21" ht="13.95" customHeight="1" x14ac:dyDescent="0.25">
      <c r="B8016" s="784">
        <f t="shared" si="374"/>
        <v>45716</v>
      </c>
      <c r="C8016" s="785">
        <v>20</v>
      </c>
      <c r="D8016" s="786">
        <f>IFERROR((INDEX(METADATA!$T$2:$T$20,MATCH(B8016,METADATA!$S$2:$S$20,0))),0)</f>
        <v>0</v>
      </c>
      <c r="E8016" s="785" t="str">
        <f t="shared" si="375"/>
        <v>LO</v>
      </c>
      <c r="F8016" s="786">
        <f>VLOOKUP(C8016,METADATA!$A$5:$H$29,IF(E8016="HI",2,IF(E8016="LO",6,10))+IF(D8016=1,2,IF(D8016=7,1,(IF(WEEKDAY(B8016)=1,2,IF(WEEKDAY(B8016)=7,1,0))))))</f>
        <v>1</v>
      </c>
      <c r="G8016" s="786">
        <f>VLOOKUP(C8016,METADATA!$J$5:$Q$29,IF(E8016="HI",2,IF(E8016="LO",6,10))+IF(D8016=1,2,IF(D8016=7,1,(IF(WEEKDAY(B8016)=1,2,IF(WEEKDAY(B8016)=7,1,0))))))</f>
        <v>2</v>
      </c>
      <c r="H8016" s="787">
        <v>11870.5</v>
      </c>
      <c r="I8016" s="788">
        <v>9380.9501342773438</v>
      </c>
      <c r="K8016" s="795">
        <v>0</v>
      </c>
      <c r="M8016" s="798">
        <f t="shared" si="376"/>
        <v>15129.804878840907</v>
      </c>
      <c r="N8016" s="303"/>
      <c r="S8016" s="786">
        <v>0</v>
      </c>
      <c r="T8016" s="781">
        <f>VLOOKUP(C8016,METADATA!$J$5:$Q$29,IF(E8016="HI",2,IF(E8016="LO",6,10))+IF(S8016=1,2,IF(D8016=7,1,(IF(WEEKDAY(B8016)=1,2,IF(WEEKDAY(B8016)=7,1,0))))))</f>
        <v>2</v>
      </c>
      <c r="U8016" s="781">
        <f>VLOOKUP(C8016,METADATA!$A$5:$H$29,IF(E8016="HI",2,IF(E8016="LO",6,10))+IF(S8016=1,2,IF(D8016=7,1,(IF(WEEKDAY(B8016)=1,2,IF(WEEKDAY(B8016)=7,1,0))))))</f>
        <v>1</v>
      </c>
    </row>
    <row r="8017" spans="2:21" ht="13.95" customHeight="1" x14ac:dyDescent="0.25">
      <c r="B8017" s="784">
        <f t="shared" si="374"/>
        <v>45716</v>
      </c>
      <c r="C8017" s="785">
        <v>21</v>
      </c>
      <c r="D8017" s="786">
        <f>IFERROR((INDEX(METADATA!$T$2:$T$20,MATCH(B8017,METADATA!$S$2:$S$20,0))),0)</f>
        <v>0</v>
      </c>
      <c r="E8017" s="785" t="str">
        <f t="shared" si="375"/>
        <v>LO</v>
      </c>
      <c r="F8017" s="786">
        <f>VLOOKUP(C8017,METADATA!$A$5:$H$29,IF(E8017="HI",2,IF(E8017="LO",6,10))+IF(D8017=1,2,IF(D8017=7,1,(IF(WEEKDAY(B8017)=1,2,IF(WEEKDAY(B8017)=7,1,0))))))</f>
        <v>2</v>
      </c>
      <c r="G8017" s="786">
        <f>VLOOKUP(C8017,METADATA!$J$5:$Q$29,IF(E8017="HI",2,IF(E8017="LO",6,10))+IF(D8017=1,2,IF(D8017=7,1,(IF(WEEKDAY(B8017)=1,2,IF(WEEKDAY(B8017)=7,1,0))))))</f>
        <v>2</v>
      </c>
      <c r="H8017" s="787">
        <v>10786.75</v>
      </c>
      <c r="I8017" s="788">
        <v>9218.9749755859375</v>
      </c>
      <c r="K8017" s="795">
        <v>0</v>
      </c>
      <c r="M8017" s="798">
        <f t="shared" si="376"/>
        <v>14189.555143237569</v>
      </c>
      <c r="N8017" s="303"/>
      <c r="S8017" s="786">
        <v>0</v>
      </c>
      <c r="T8017" s="781">
        <f>VLOOKUP(C8017,METADATA!$J$5:$Q$29,IF(E8017="HI",2,IF(E8017="LO",6,10))+IF(S8017=1,2,IF(D8017=7,1,(IF(WEEKDAY(B8017)=1,2,IF(WEEKDAY(B8017)=7,1,0))))))</f>
        <v>2</v>
      </c>
      <c r="U8017" s="781">
        <f>VLOOKUP(C8017,METADATA!$A$5:$H$29,IF(E8017="HI",2,IF(E8017="LO",6,10))+IF(S8017=1,2,IF(D8017=7,1,(IF(WEEKDAY(B8017)=1,2,IF(WEEKDAY(B8017)=7,1,0))))))</f>
        <v>2</v>
      </c>
    </row>
    <row r="8018" spans="2:21" ht="13.95" customHeight="1" x14ac:dyDescent="0.25">
      <c r="B8018" s="784">
        <f t="shared" si="374"/>
        <v>45716</v>
      </c>
      <c r="C8018" s="785">
        <v>22</v>
      </c>
      <c r="D8018" s="786">
        <f>IFERROR((INDEX(METADATA!$T$2:$T$20,MATCH(B8018,METADATA!$S$2:$S$20,0))),0)</f>
        <v>0</v>
      </c>
      <c r="E8018" s="785" t="str">
        <f t="shared" si="375"/>
        <v>LO</v>
      </c>
      <c r="F8018" s="786">
        <f>VLOOKUP(C8018,METADATA!$A$5:$H$29,IF(E8018="HI",2,IF(E8018="LO",6,10))+IF(D8018=1,2,IF(D8018=7,1,(IF(WEEKDAY(B8018)=1,2,IF(WEEKDAY(B8018)=7,1,0))))))</f>
        <v>3</v>
      </c>
      <c r="G8018" s="786">
        <f>VLOOKUP(C8018,METADATA!$J$5:$Q$29,IF(E8018="HI",2,IF(E8018="LO",6,10))+IF(D8018=1,2,IF(D8018=7,1,(IF(WEEKDAY(B8018)=1,2,IF(WEEKDAY(B8018)=7,1,0))))))</f>
        <v>3</v>
      </c>
      <c r="H8018" s="787">
        <v>9561.75</v>
      </c>
      <c r="I8018" s="788">
        <v>9407</v>
      </c>
      <c r="K8018" s="795">
        <v>0</v>
      </c>
      <c r="M8018" s="798">
        <f t="shared" si="376"/>
        <v>13413.378100333264</v>
      </c>
      <c r="N8018" s="303"/>
      <c r="S8018" s="786">
        <v>0</v>
      </c>
      <c r="T8018" s="781">
        <f>VLOOKUP(C8018,METADATA!$J$5:$Q$29,IF(E8018="HI",2,IF(E8018="LO",6,10))+IF(S8018=1,2,IF(D8018=7,1,(IF(WEEKDAY(B8018)=1,2,IF(WEEKDAY(B8018)=7,1,0))))))</f>
        <v>3</v>
      </c>
      <c r="U8018" s="781">
        <f>VLOOKUP(C8018,METADATA!$A$5:$H$29,IF(E8018="HI",2,IF(E8018="LO",6,10))+IF(S8018=1,2,IF(D8018=7,1,(IF(WEEKDAY(B8018)=1,2,IF(WEEKDAY(B8018)=7,1,0))))))</f>
        <v>3</v>
      </c>
    </row>
    <row r="8019" spans="2:21" ht="13.95" customHeight="1" x14ac:dyDescent="0.25">
      <c r="B8019" s="784">
        <f t="shared" si="374"/>
        <v>45716</v>
      </c>
      <c r="C8019" s="785">
        <v>23</v>
      </c>
      <c r="D8019" s="786">
        <f>IFERROR((INDEX(METADATA!$T$2:$T$20,MATCH(B8019,METADATA!$S$2:$S$20,0))),0)</f>
        <v>0</v>
      </c>
      <c r="E8019" s="785" t="str">
        <f t="shared" si="375"/>
        <v>LO</v>
      </c>
      <c r="F8019" s="786">
        <f>VLOOKUP(C8019,METADATA!$A$5:$H$29,IF(E8019="HI",2,IF(E8019="LO",6,10))+IF(D8019=1,2,IF(D8019=7,1,(IF(WEEKDAY(B8019)=1,2,IF(WEEKDAY(B8019)=7,1,0))))))</f>
        <v>3</v>
      </c>
      <c r="G8019" s="786">
        <f>VLOOKUP(C8019,METADATA!$J$5:$Q$29,IF(E8019="HI",2,IF(E8019="LO",6,10))+IF(D8019=1,2,IF(D8019=7,1,(IF(WEEKDAY(B8019)=1,2,IF(WEEKDAY(B8019)=7,1,0))))))</f>
        <v>3</v>
      </c>
      <c r="H8019" s="787">
        <v>8645</v>
      </c>
      <c r="I8019" s="788">
        <v>9417.8248291015625</v>
      </c>
      <c r="K8019" s="795">
        <v>0</v>
      </c>
      <c r="M8019" s="798">
        <f t="shared" si="376"/>
        <v>12784.031035305017</v>
      </c>
      <c r="N8019" s="303"/>
      <c r="S8019" s="786">
        <v>0</v>
      </c>
      <c r="T8019" s="781">
        <f>VLOOKUP(C8019,METADATA!$J$5:$Q$29,IF(E8019="HI",2,IF(E8019="LO",6,10))+IF(S8019=1,2,IF(D8019=7,1,(IF(WEEKDAY(B8019)=1,2,IF(WEEKDAY(B8019)=7,1,0))))))</f>
        <v>3</v>
      </c>
      <c r="U8019" s="781">
        <f>VLOOKUP(C8019,METADATA!$A$5:$H$29,IF(E8019="HI",2,IF(E8019="LO",6,10))+IF(S8019=1,2,IF(D8019=7,1,(IF(WEEKDAY(B8019)=1,2,IF(WEEKDAY(B8019)=7,1,0))))))</f>
        <v>3</v>
      </c>
    </row>
    <row r="8020" spans="2:21" ht="13.95" customHeight="1" x14ac:dyDescent="0.25">
      <c r="B8020" s="784">
        <f t="shared" si="374"/>
        <v>45717</v>
      </c>
      <c r="C8020" s="785">
        <v>0</v>
      </c>
      <c r="D8020" s="786">
        <f>IFERROR((INDEX(METADATA!$T$2:$T$20,MATCH(B8020,METADATA!$S$2:$S$20,0))),0)</f>
        <v>0</v>
      </c>
      <c r="E8020" s="785" t="str">
        <f t="shared" si="375"/>
        <v>LO</v>
      </c>
      <c r="F8020" s="786">
        <f>VLOOKUP(C8020,METADATA!$A$5:$H$29,IF(E8020="HI",2,IF(E8020="LO",6,10))+IF(D8020=1,2,IF(D8020=7,1,(IF(WEEKDAY(B8020)=1,2,IF(WEEKDAY(B8020)=7,1,0))))))</f>
        <v>3</v>
      </c>
      <c r="G8020" s="786">
        <f>VLOOKUP(C8020,METADATA!$J$5:$Q$29,IF(E8020="HI",2,IF(E8020="LO",6,10))+IF(D8020=1,2,IF(D8020=7,1,(IF(WEEKDAY(B8020)=1,2,IF(WEEKDAY(B8020)=7,1,0))))))</f>
        <v>3</v>
      </c>
      <c r="H8020" s="787">
        <v>8003</v>
      </c>
      <c r="I8020" s="788">
        <v>9387.2748413085938</v>
      </c>
      <c r="K8020" s="795">
        <v>0</v>
      </c>
      <c r="M8020" s="798">
        <f t="shared" si="376"/>
        <v>12335.67744172428</v>
      </c>
      <c r="N8020" s="303"/>
      <c r="S8020" s="786">
        <v>0</v>
      </c>
      <c r="T8020" s="781">
        <f>VLOOKUP(C8020,METADATA!$J$5:$Q$29,IF(E8020="HI",2,IF(E8020="LO",6,10))+IF(S8020=1,2,IF(D8020=7,1,(IF(WEEKDAY(B8020)=1,2,IF(WEEKDAY(B8020)=7,1,0))))))</f>
        <v>3</v>
      </c>
      <c r="U8020" s="781">
        <f>VLOOKUP(C8020,METADATA!$A$5:$H$29,IF(E8020="HI",2,IF(E8020="LO",6,10))+IF(S8020=1,2,IF(D8020=7,1,(IF(WEEKDAY(B8020)=1,2,IF(WEEKDAY(B8020)=7,1,0))))))</f>
        <v>3</v>
      </c>
    </row>
    <row r="8021" spans="2:21" ht="13.95" customHeight="1" x14ac:dyDescent="0.25">
      <c r="B8021" s="784">
        <f t="shared" si="374"/>
        <v>45717</v>
      </c>
      <c r="C8021" s="785">
        <v>1</v>
      </c>
      <c r="D8021" s="786">
        <f>IFERROR((INDEX(METADATA!$T$2:$T$20,MATCH(B8021,METADATA!$S$2:$S$20,0))),0)</f>
        <v>0</v>
      </c>
      <c r="E8021" s="785" t="str">
        <f t="shared" si="375"/>
        <v>LO</v>
      </c>
      <c r="F8021" s="786">
        <f>VLOOKUP(C8021,METADATA!$A$5:$H$29,IF(E8021="HI",2,IF(E8021="LO",6,10))+IF(D8021=1,2,IF(D8021=7,1,(IF(WEEKDAY(B8021)=1,2,IF(WEEKDAY(B8021)=7,1,0))))))</f>
        <v>3</v>
      </c>
      <c r="G8021" s="786">
        <f>VLOOKUP(C8021,METADATA!$J$5:$Q$29,IF(E8021="HI",2,IF(E8021="LO",6,10))+IF(D8021=1,2,IF(D8021=7,1,(IF(WEEKDAY(B8021)=1,2,IF(WEEKDAY(B8021)=7,1,0))))))</f>
        <v>3</v>
      </c>
      <c r="H8021" s="787">
        <v>7569.5</v>
      </c>
      <c r="I8021" s="788">
        <v>9512.5623779296875</v>
      </c>
      <c r="K8021" s="795">
        <v>0</v>
      </c>
      <c r="M8021" s="798">
        <f t="shared" si="376"/>
        <v>12156.733658512196</v>
      </c>
      <c r="N8021" s="303"/>
      <c r="S8021" s="786">
        <v>0</v>
      </c>
      <c r="T8021" s="781">
        <f>VLOOKUP(C8021,METADATA!$J$5:$Q$29,IF(E8021="HI",2,IF(E8021="LO",6,10))+IF(S8021=1,2,IF(D8021=7,1,(IF(WEEKDAY(B8021)=1,2,IF(WEEKDAY(B8021)=7,1,0))))))</f>
        <v>3</v>
      </c>
      <c r="U8021" s="781">
        <f>VLOOKUP(C8021,METADATA!$A$5:$H$29,IF(E8021="HI",2,IF(E8021="LO",6,10))+IF(S8021=1,2,IF(D8021=7,1,(IF(WEEKDAY(B8021)=1,2,IF(WEEKDAY(B8021)=7,1,0))))))</f>
        <v>3</v>
      </c>
    </row>
    <row r="8022" spans="2:21" ht="13.95" customHeight="1" x14ac:dyDescent="0.25">
      <c r="B8022" s="784">
        <f t="shared" si="374"/>
        <v>45717</v>
      </c>
      <c r="C8022" s="785">
        <v>2</v>
      </c>
      <c r="D8022" s="786">
        <f>IFERROR((INDEX(METADATA!$T$2:$T$20,MATCH(B8022,METADATA!$S$2:$S$20,0))),0)</f>
        <v>0</v>
      </c>
      <c r="E8022" s="785" t="str">
        <f t="shared" si="375"/>
        <v>LO</v>
      </c>
      <c r="F8022" s="786">
        <f>VLOOKUP(C8022,METADATA!$A$5:$H$29,IF(E8022="HI",2,IF(E8022="LO",6,10))+IF(D8022=1,2,IF(D8022=7,1,(IF(WEEKDAY(B8022)=1,2,IF(WEEKDAY(B8022)=7,1,0))))))</f>
        <v>3</v>
      </c>
      <c r="G8022" s="786">
        <f>VLOOKUP(C8022,METADATA!$J$5:$Q$29,IF(E8022="HI",2,IF(E8022="LO",6,10))+IF(D8022=1,2,IF(D8022=7,1,(IF(WEEKDAY(B8022)=1,2,IF(WEEKDAY(B8022)=7,1,0))))))</f>
        <v>3</v>
      </c>
      <c r="H8022" s="787">
        <v>7420.25</v>
      </c>
      <c r="I8022" s="788">
        <v>9474.5999755859375</v>
      </c>
      <c r="K8022" s="795">
        <v>0</v>
      </c>
      <c r="M8022" s="798">
        <f t="shared" si="376"/>
        <v>12034.456978188631</v>
      </c>
      <c r="N8022" s="303"/>
      <c r="S8022" s="786">
        <v>0</v>
      </c>
      <c r="T8022" s="781">
        <f>VLOOKUP(C8022,METADATA!$J$5:$Q$29,IF(E8022="HI",2,IF(E8022="LO",6,10))+IF(S8022=1,2,IF(D8022=7,1,(IF(WEEKDAY(B8022)=1,2,IF(WEEKDAY(B8022)=7,1,0))))))</f>
        <v>3</v>
      </c>
      <c r="U8022" s="781">
        <f>VLOOKUP(C8022,METADATA!$A$5:$H$29,IF(E8022="HI",2,IF(E8022="LO",6,10))+IF(S8022=1,2,IF(D8022=7,1,(IF(WEEKDAY(B8022)=1,2,IF(WEEKDAY(B8022)=7,1,0))))))</f>
        <v>3</v>
      </c>
    </row>
    <row r="8023" spans="2:21" ht="13.95" customHeight="1" x14ac:dyDescent="0.25">
      <c r="B8023" s="784">
        <f t="shared" si="374"/>
        <v>45717</v>
      </c>
      <c r="C8023" s="785">
        <v>3</v>
      </c>
      <c r="D8023" s="786">
        <f>IFERROR((INDEX(METADATA!$T$2:$T$20,MATCH(B8023,METADATA!$S$2:$S$20,0))),0)</f>
        <v>0</v>
      </c>
      <c r="E8023" s="785" t="str">
        <f t="shared" si="375"/>
        <v>LO</v>
      </c>
      <c r="F8023" s="786">
        <f>VLOOKUP(C8023,METADATA!$A$5:$H$29,IF(E8023="HI",2,IF(E8023="LO",6,10))+IF(D8023=1,2,IF(D8023=7,1,(IF(WEEKDAY(B8023)=1,2,IF(WEEKDAY(B8023)=7,1,0))))))</f>
        <v>3</v>
      </c>
      <c r="G8023" s="786">
        <f>VLOOKUP(C8023,METADATA!$J$5:$Q$29,IF(E8023="HI",2,IF(E8023="LO",6,10))+IF(D8023=1,2,IF(D8023=7,1,(IF(WEEKDAY(B8023)=1,2,IF(WEEKDAY(B8023)=7,1,0))))))</f>
        <v>3</v>
      </c>
      <c r="H8023" s="787">
        <v>7436.5</v>
      </c>
      <c r="I8023" s="788">
        <v>9391.9750366210938</v>
      </c>
      <c r="K8023" s="795">
        <v>0</v>
      </c>
      <c r="M8023" s="798">
        <f t="shared" si="376"/>
        <v>11979.596292801933</v>
      </c>
      <c r="N8023" s="303"/>
      <c r="S8023" s="786">
        <v>0</v>
      </c>
      <c r="T8023" s="781">
        <f>VLOOKUP(C8023,METADATA!$J$5:$Q$29,IF(E8023="HI",2,IF(E8023="LO",6,10))+IF(S8023=1,2,IF(D8023=7,1,(IF(WEEKDAY(B8023)=1,2,IF(WEEKDAY(B8023)=7,1,0))))))</f>
        <v>3</v>
      </c>
      <c r="U8023" s="781">
        <f>VLOOKUP(C8023,METADATA!$A$5:$H$29,IF(E8023="HI",2,IF(E8023="LO",6,10))+IF(S8023=1,2,IF(D8023=7,1,(IF(WEEKDAY(B8023)=1,2,IF(WEEKDAY(B8023)=7,1,0))))))</f>
        <v>3</v>
      </c>
    </row>
    <row r="8024" spans="2:21" ht="13.95" customHeight="1" x14ac:dyDescent="0.25">
      <c r="B8024" s="784">
        <f t="shared" si="374"/>
        <v>45717</v>
      </c>
      <c r="C8024" s="785">
        <v>4</v>
      </c>
      <c r="D8024" s="786">
        <f>IFERROR((INDEX(METADATA!$T$2:$T$20,MATCH(B8024,METADATA!$S$2:$S$20,0))),0)</f>
        <v>0</v>
      </c>
      <c r="E8024" s="785" t="str">
        <f t="shared" si="375"/>
        <v>LO</v>
      </c>
      <c r="F8024" s="786">
        <f>VLOOKUP(C8024,METADATA!$A$5:$H$29,IF(E8024="HI",2,IF(E8024="LO",6,10))+IF(D8024=1,2,IF(D8024=7,1,(IF(WEEKDAY(B8024)=1,2,IF(WEEKDAY(B8024)=7,1,0))))))</f>
        <v>3</v>
      </c>
      <c r="G8024" s="786">
        <f>VLOOKUP(C8024,METADATA!$J$5:$Q$29,IF(E8024="HI",2,IF(E8024="LO",6,10))+IF(D8024=1,2,IF(D8024=7,1,(IF(WEEKDAY(B8024)=1,2,IF(WEEKDAY(B8024)=7,1,0))))))</f>
        <v>3</v>
      </c>
      <c r="H8024" s="787">
        <v>7620.25</v>
      </c>
      <c r="I8024" s="788">
        <v>9346.1748046875</v>
      </c>
      <c r="K8024" s="795">
        <v>870.51250000000005</v>
      </c>
      <c r="M8024" s="798">
        <f t="shared" si="376"/>
        <v>12058.988081189707</v>
      </c>
      <c r="N8024" s="303"/>
      <c r="S8024" s="786">
        <v>0</v>
      </c>
      <c r="T8024" s="781">
        <f>VLOOKUP(C8024,METADATA!$J$5:$Q$29,IF(E8024="HI",2,IF(E8024="LO",6,10))+IF(S8024=1,2,IF(D8024=7,1,(IF(WEEKDAY(B8024)=1,2,IF(WEEKDAY(B8024)=7,1,0))))))</f>
        <v>3</v>
      </c>
      <c r="U8024" s="781">
        <f>VLOOKUP(C8024,METADATA!$A$5:$H$29,IF(E8024="HI",2,IF(E8024="LO",6,10))+IF(S8024=1,2,IF(D8024=7,1,(IF(WEEKDAY(B8024)=1,2,IF(WEEKDAY(B8024)=7,1,0))))))</f>
        <v>3</v>
      </c>
    </row>
    <row r="8025" spans="2:21" ht="13.95" customHeight="1" x14ac:dyDescent="0.25">
      <c r="B8025" s="784">
        <f t="shared" si="374"/>
        <v>45717</v>
      </c>
      <c r="C8025" s="785">
        <v>5</v>
      </c>
      <c r="D8025" s="786">
        <f>IFERROR((INDEX(METADATA!$T$2:$T$20,MATCH(B8025,METADATA!$S$2:$S$20,0))),0)</f>
        <v>0</v>
      </c>
      <c r="E8025" s="785" t="str">
        <f t="shared" si="375"/>
        <v>LO</v>
      </c>
      <c r="F8025" s="786">
        <f>VLOOKUP(C8025,METADATA!$A$5:$H$29,IF(E8025="HI",2,IF(E8025="LO",6,10))+IF(D8025=1,2,IF(D8025=7,1,(IF(WEEKDAY(B8025)=1,2,IF(WEEKDAY(B8025)=7,1,0))))))</f>
        <v>3</v>
      </c>
      <c r="G8025" s="786">
        <f>VLOOKUP(C8025,METADATA!$J$5:$Q$29,IF(E8025="HI",2,IF(E8025="LO",6,10))+IF(D8025=1,2,IF(D8025=7,1,(IF(WEEKDAY(B8025)=1,2,IF(WEEKDAY(B8025)=7,1,0))))))</f>
        <v>3</v>
      </c>
      <c r="H8025" s="787">
        <v>7800</v>
      </c>
      <c r="I8025" s="788">
        <v>9281.7750854492188</v>
      </c>
      <c r="K8025" s="795">
        <v>865.8125</v>
      </c>
      <c r="M8025" s="798">
        <f t="shared" si="376"/>
        <v>12123.998875654264</v>
      </c>
      <c r="N8025" s="303"/>
      <c r="S8025" s="786">
        <v>0</v>
      </c>
      <c r="T8025" s="781">
        <f>VLOOKUP(C8025,METADATA!$J$5:$Q$29,IF(E8025="HI",2,IF(E8025="LO",6,10))+IF(S8025=1,2,IF(D8025=7,1,(IF(WEEKDAY(B8025)=1,2,IF(WEEKDAY(B8025)=7,1,0))))))</f>
        <v>3</v>
      </c>
      <c r="U8025" s="781">
        <f>VLOOKUP(C8025,METADATA!$A$5:$H$29,IF(E8025="HI",2,IF(E8025="LO",6,10))+IF(S8025=1,2,IF(D8025=7,1,(IF(WEEKDAY(B8025)=1,2,IF(WEEKDAY(B8025)=7,1,0))))))</f>
        <v>3</v>
      </c>
    </row>
    <row r="8026" spans="2:21" ht="13.95" customHeight="1" x14ac:dyDescent="0.25">
      <c r="B8026" s="784">
        <f t="shared" si="374"/>
        <v>45717</v>
      </c>
      <c r="C8026" s="785">
        <v>6</v>
      </c>
      <c r="D8026" s="786">
        <f>IFERROR((INDEX(METADATA!$T$2:$T$20,MATCH(B8026,METADATA!$S$2:$S$20,0))),0)</f>
        <v>0</v>
      </c>
      <c r="E8026" s="785" t="str">
        <f t="shared" si="375"/>
        <v>LO</v>
      </c>
      <c r="F8026" s="786">
        <f>VLOOKUP(C8026,METADATA!$A$5:$H$29,IF(E8026="HI",2,IF(E8026="LO",6,10))+IF(D8026=1,2,IF(D8026=7,1,(IF(WEEKDAY(B8026)=1,2,IF(WEEKDAY(B8026)=7,1,0))))))</f>
        <v>3</v>
      </c>
      <c r="G8026" s="786">
        <f>VLOOKUP(C8026,METADATA!$J$5:$Q$29,IF(E8026="HI",2,IF(E8026="LO",6,10))+IF(D8026=1,2,IF(D8026=7,1,(IF(WEEKDAY(B8026)=1,2,IF(WEEKDAY(B8026)=7,1,0))))))</f>
        <v>3</v>
      </c>
      <c r="H8026" s="787">
        <v>8584</v>
      </c>
      <c r="I8026" s="788">
        <v>9219.47509765625</v>
      </c>
      <c r="K8026" s="795">
        <v>834.63750000000005</v>
      </c>
      <c r="M8026" s="798">
        <f t="shared" si="376"/>
        <v>12596.974917665897</v>
      </c>
      <c r="N8026" s="303"/>
      <c r="S8026" s="786">
        <v>0</v>
      </c>
      <c r="T8026" s="781">
        <f>VLOOKUP(C8026,METADATA!$J$5:$Q$29,IF(E8026="HI",2,IF(E8026="LO",6,10))+IF(S8026=1,2,IF(D8026=7,1,(IF(WEEKDAY(B8026)=1,2,IF(WEEKDAY(B8026)=7,1,0))))))</f>
        <v>3</v>
      </c>
      <c r="U8026" s="781">
        <f>VLOOKUP(C8026,METADATA!$A$5:$H$29,IF(E8026="HI",2,IF(E8026="LO",6,10))+IF(S8026=1,2,IF(D8026=7,1,(IF(WEEKDAY(B8026)=1,2,IF(WEEKDAY(B8026)=7,1,0))))))</f>
        <v>3</v>
      </c>
    </row>
    <row r="8027" spans="2:21" ht="13.95" customHeight="1" x14ac:dyDescent="0.25">
      <c r="B8027" s="784">
        <f t="shared" si="374"/>
        <v>45717</v>
      </c>
      <c r="C8027" s="785">
        <v>7</v>
      </c>
      <c r="D8027" s="786">
        <f>IFERROR((INDEX(METADATA!$T$2:$T$20,MATCH(B8027,METADATA!$S$2:$S$20,0))),0)</f>
        <v>0</v>
      </c>
      <c r="E8027" s="785" t="str">
        <f t="shared" si="375"/>
        <v>LO</v>
      </c>
      <c r="F8027" s="786">
        <f>VLOOKUP(C8027,METADATA!$A$5:$H$29,IF(E8027="HI",2,IF(E8027="LO",6,10))+IF(D8027=1,2,IF(D8027=7,1,(IF(WEEKDAY(B8027)=1,2,IF(WEEKDAY(B8027)=7,1,0))))))</f>
        <v>2</v>
      </c>
      <c r="G8027" s="786">
        <f>VLOOKUP(C8027,METADATA!$J$5:$Q$29,IF(E8027="HI",2,IF(E8027="LO",6,10))+IF(D8027=1,2,IF(D8027=7,1,(IF(WEEKDAY(B8027)=1,2,IF(WEEKDAY(B8027)=7,1,0))))))</f>
        <v>2</v>
      </c>
      <c r="H8027" s="787">
        <v>9487.25</v>
      </c>
      <c r="I8027" s="788">
        <v>9070.3500366210938</v>
      </c>
      <c r="K8027" s="795">
        <v>847.33749999999998</v>
      </c>
      <c r="M8027" s="798">
        <f t="shared" si="376"/>
        <v>13125.515698414758</v>
      </c>
      <c r="N8027" s="303"/>
      <c r="S8027" s="786">
        <v>0</v>
      </c>
      <c r="T8027" s="781">
        <f>VLOOKUP(C8027,METADATA!$J$5:$Q$29,IF(E8027="HI",2,IF(E8027="LO",6,10))+IF(S8027=1,2,IF(D8027=7,1,(IF(WEEKDAY(B8027)=1,2,IF(WEEKDAY(B8027)=7,1,0))))))</f>
        <v>2</v>
      </c>
      <c r="U8027" s="781">
        <f>VLOOKUP(C8027,METADATA!$A$5:$H$29,IF(E8027="HI",2,IF(E8027="LO",6,10))+IF(S8027=1,2,IF(D8027=7,1,(IF(WEEKDAY(B8027)=1,2,IF(WEEKDAY(B8027)=7,1,0))))))</f>
        <v>2</v>
      </c>
    </row>
    <row r="8028" spans="2:21" ht="13.95" customHeight="1" x14ac:dyDescent="0.25">
      <c r="B8028" s="784">
        <f t="shared" ref="B8028:B8091" si="377">B8004+1</f>
        <v>45717</v>
      </c>
      <c r="C8028" s="785">
        <v>8</v>
      </c>
      <c r="D8028" s="786">
        <f>IFERROR((INDEX(METADATA!$T$2:$T$20,MATCH(B8028,METADATA!$S$2:$S$20,0))),0)</f>
        <v>0</v>
      </c>
      <c r="E8028" s="785" t="str">
        <f t="shared" si="375"/>
        <v>LO</v>
      </c>
      <c r="F8028" s="786">
        <f>VLOOKUP(C8028,METADATA!$A$5:$H$29,IF(E8028="HI",2,IF(E8028="LO",6,10))+IF(D8028=1,2,IF(D8028=7,1,(IF(WEEKDAY(B8028)=1,2,IF(WEEKDAY(B8028)=7,1,0))))))</f>
        <v>2</v>
      </c>
      <c r="G8028" s="786">
        <f>VLOOKUP(C8028,METADATA!$J$5:$Q$29,IF(E8028="HI",2,IF(E8028="LO",6,10))+IF(D8028=1,2,IF(D8028=7,1,(IF(WEEKDAY(B8028)=1,2,IF(WEEKDAY(B8028)=7,1,0))))))</f>
        <v>2</v>
      </c>
      <c r="H8028" s="787">
        <v>11271</v>
      </c>
      <c r="I8028" s="788">
        <v>9323.7750244140625</v>
      </c>
      <c r="K8028" s="795">
        <v>851.61249999999995</v>
      </c>
      <c r="M8028" s="798">
        <f t="shared" si="376"/>
        <v>14627.652638270005</v>
      </c>
      <c r="N8028" s="303"/>
      <c r="S8028" s="786">
        <v>0</v>
      </c>
      <c r="T8028" s="781">
        <f>VLOOKUP(C8028,METADATA!$J$5:$Q$29,IF(E8028="HI",2,IF(E8028="LO",6,10))+IF(S8028=1,2,IF(D8028=7,1,(IF(WEEKDAY(B8028)=1,2,IF(WEEKDAY(B8028)=7,1,0))))))</f>
        <v>2</v>
      </c>
      <c r="U8028" s="781">
        <f>VLOOKUP(C8028,METADATA!$A$5:$H$29,IF(E8028="HI",2,IF(E8028="LO",6,10))+IF(S8028=1,2,IF(D8028=7,1,(IF(WEEKDAY(B8028)=1,2,IF(WEEKDAY(B8028)=7,1,0))))))</f>
        <v>2</v>
      </c>
    </row>
    <row r="8029" spans="2:21" ht="13.95" customHeight="1" x14ac:dyDescent="0.25">
      <c r="B8029" s="784">
        <f t="shared" si="377"/>
        <v>45717</v>
      </c>
      <c r="C8029" s="785">
        <v>9</v>
      </c>
      <c r="D8029" s="786">
        <f>IFERROR((INDEX(METADATA!$T$2:$T$20,MATCH(B8029,METADATA!$S$2:$S$20,0))),0)</f>
        <v>0</v>
      </c>
      <c r="E8029" s="785" t="str">
        <f t="shared" si="375"/>
        <v>LO</v>
      </c>
      <c r="F8029" s="786">
        <f>VLOOKUP(C8029,METADATA!$A$5:$H$29,IF(E8029="HI",2,IF(E8029="LO",6,10))+IF(D8029=1,2,IF(D8029=7,1,(IF(WEEKDAY(B8029)=1,2,IF(WEEKDAY(B8029)=7,1,0))))))</f>
        <v>2</v>
      </c>
      <c r="G8029" s="786">
        <f>VLOOKUP(C8029,METADATA!$J$5:$Q$29,IF(E8029="HI",2,IF(E8029="LO",6,10))+IF(D8029=1,2,IF(D8029=7,1,(IF(WEEKDAY(B8029)=1,2,IF(WEEKDAY(B8029)=7,1,0))))))</f>
        <v>2</v>
      </c>
      <c r="H8029" s="787">
        <v>12535.75</v>
      </c>
      <c r="I8029" s="788">
        <v>9320.0499267578125</v>
      </c>
      <c r="K8029" s="795">
        <v>856.5</v>
      </c>
      <c r="M8029" s="798">
        <f t="shared" si="376"/>
        <v>15620.766904981276</v>
      </c>
      <c r="N8029" s="303"/>
      <c r="S8029" s="786">
        <v>0</v>
      </c>
      <c r="T8029" s="781">
        <f>VLOOKUP(C8029,METADATA!$J$5:$Q$29,IF(E8029="HI",2,IF(E8029="LO",6,10))+IF(S8029=1,2,IF(D8029=7,1,(IF(WEEKDAY(B8029)=1,2,IF(WEEKDAY(B8029)=7,1,0))))))</f>
        <v>2</v>
      </c>
      <c r="U8029" s="781">
        <f>VLOOKUP(C8029,METADATA!$A$5:$H$29,IF(E8029="HI",2,IF(E8029="LO",6,10))+IF(S8029=1,2,IF(D8029=7,1,(IF(WEEKDAY(B8029)=1,2,IF(WEEKDAY(B8029)=7,1,0))))))</f>
        <v>2</v>
      </c>
    </row>
    <row r="8030" spans="2:21" ht="13.95" customHeight="1" x14ac:dyDescent="0.25">
      <c r="B8030" s="784">
        <f t="shared" si="377"/>
        <v>45717</v>
      </c>
      <c r="C8030" s="785">
        <v>10</v>
      </c>
      <c r="D8030" s="786">
        <f>IFERROR((INDEX(METADATA!$T$2:$T$20,MATCH(B8030,METADATA!$S$2:$S$20,0))),0)</f>
        <v>0</v>
      </c>
      <c r="E8030" s="785" t="str">
        <f t="shared" si="375"/>
        <v>LO</v>
      </c>
      <c r="F8030" s="786">
        <f>VLOOKUP(C8030,METADATA!$A$5:$H$29,IF(E8030="HI",2,IF(E8030="LO",6,10))+IF(D8030=1,2,IF(D8030=7,1,(IF(WEEKDAY(B8030)=1,2,IF(WEEKDAY(B8030)=7,1,0))))))</f>
        <v>2</v>
      </c>
      <c r="G8030" s="786">
        <f>VLOOKUP(C8030,METADATA!$J$5:$Q$29,IF(E8030="HI",2,IF(E8030="LO",6,10))+IF(D8030=1,2,IF(D8030=7,1,(IF(WEEKDAY(B8030)=1,2,IF(WEEKDAY(B8030)=7,1,0))))))</f>
        <v>2</v>
      </c>
      <c r="H8030" s="787">
        <v>13160</v>
      </c>
      <c r="I8030" s="788">
        <v>9202.7999877929688</v>
      </c>
      <c r="K8030" s="795">
        <v>824.32500000000005</v>
      </c>
      <c r="M8030" s="798">
        <f t="shared" si="376"/>
        <v>16058.553098437053</v>
      </c>
      <c r="N8030" s="303"/>
      <c r="S8030" s="786">
        <v>0</v>
      </c>
      <c r="T8030" s="781">
        <f>VLOOKUP(C8030,METADATA!$J$5:$Q$29,IF(E8030="HI",2,IF(E8030="LO",6,10))+IF(S8030=1,2,IF(D8030=7,1,(IF(WEEKDAY(B8030)=1,2,IF(WEEKDAY(B8030)=7,1,0))))))</f>
        <v>2</v>
      </c>
      <c r="U8030" s="781">
        <f>VLOOKUP(C8030,METADATA!$A$5:$H$29,IF(E8030="HI",2,IF(E8030="LO",6,10))+IF(S8030=1,2,IF(D8030=7,1,(IF(WEEKDAY(B8030)=1,2,IF(WEEKDAY(B8030)=7,1,0))))))</f>
        <v>2</v>
      </c>
    </row>
    <row r="8031" spans="2:21" ht="13.95" customHeight="1" x14ac:dyDescent="0.25">
      <c r="B8031" s="784">
        <f t="shared" si="377"/>
        <v>45717</v>
      </c>
      <c r="C8031" s="785">
        <v>11</v>
      </c>
      <c r="D8031" s="786">
        <f>IFERROR((INDEX(METADATA!$T$2:$T$20,MATCH(B8031,METADATA!$S$2:$S$20,0))),0)</f>
        <v>0</v>
      </c>
      <c r="E8031" s="785" t="str">
        <f t="shared" si="375"/>
        <v>LO</v>
      </c>
      <c r="F8031" s="786">
        <f>VLOOKUP(C8031,METADATA!$A$5:$H$29,IF(E8031="HI",2,IF(E8031="LO",6,10))+IF(D8031=1,2,IF(D8031=7,1,(IF(WEEKDAY(B8031)=1,2,IF(WEEKDAY(B8031)=7,1,0))))))</f>
        <v>2</v>
      </c>
      <c r="G8031" s="786">
        <f>VLOOKUP(C8031,METADATA!$J$5:$Q$29,IF(E8031="HI",2,IF(E8031="LO",6,10))+IF(D8031=1,2,IF(D8031=7,1,(IF(WEEKDAY(B8031)=1,2,IF(WEEKDAY(B8031)=7,1,0))))))</f>
        <v>2</v>
      </c>
      <c r="H8031" s="787">
        <v>13139</v>
      </c>
      <c r="I8031" s="788">
        <v>9149.5499267578125</v>
      </c>
      <c r="K8031" s="795">
        <v>882.73749999999995</v>
      </c>
      <c r="M8031" s="798">
        <f t="shared" si="376"/>
        <v>16010.858342457281</v>
      </c>
      <c r="N8031" s="303"/>
      <c r="S8031" s="786">
        <v>0</v>
      </c>
      <c r="T8031" s="781">
        <f>VLOOKUP(C8031,METADATA!$J$5:$Q$29,IF(E8031="HI",2,IF(E8031="LO",6,10))+IF(S8031=1,2,IF(D8031=7,1,(IF(WEEKDAY(B8031)=1,2,IF(WEEKDAY(B8031)=7,1,0))))))</f>
        <v>2</v>
      </c>
      <c r="U8031" s="781">
        <f>VLOOKUP(C8031,METADATA!$A$5:$H$29,IF(E8031="HI",2,IF(E8031="LO",6,10))+IF(S8031=1,2,IF(D8031=7,1,(IF(WEEKDAY(B8031)=1,2,IF(WEEKDAY(B8031)=7,1,0))))))</f>
        <v>2</v>
      </c>
    </row>
    <row r="8032" spans="2:21" ht="13.95" customHeight="1" x14ac:dyDescent="0.25">
      <c r="B8032" s="784">
        <f t="shared" si="377"/>
        <v>45717</v>
      </c>
      <c r="C8032" s="785">
        <v>12</v>
      </c>
      <c r="D8032" s="786">
        <f>IFERROR((INDEX(METADATA!$T$2:$T$20,MATCH(B8032,METADATA!$S$2:$S$20,0))),0)</f>
        <v>0</v>
      </c>
      <c r="E8032" s="785" t="str">
        <f t="shared" si="375"/>
        <v>LO</v>
      </c>
      <c r="F8032" s="786">
        <f>VLOOKUP(C8032,METADATA!$A$5:$H$29,IF(E8032="HI",2,IF(E8032="LO",6,10))+IF(D8032=1,2,IF(D8032=7,1,(IF(WEEKDAY(B8032)=1,2,IF(WEEKDAY(B8032)=7,1,0))))))</f>
        <v>3</v>
      </c>
      <c r="G8032" s="786">
        <f>VLOOKUP(C8032,METADATA!$J$5:$Q$29,IF(E8032="HI",2,IF(E8032="LO",6,10))+IF(D8032=1,2,IF(D8032=7,1,(IF(WEEKDAY(B8032)=1,2,IF(WEEKDAY(B8032)=7,1,0))))))</f>
        <v>3</v>
      </c>
      <c r="H8032" s="787">
        <v>13019.5</v>
      </c>
      <c r="I8032" s="788">
        <v>9353.4500122070313</v>
      </c>
      <c r="K8032" s="795">
        <v>909.3125</v>
      </c>
      <c r="M8032" s="798">
        <f t="shared" si="376"/>
        <v>16031.045111933772</v>
      </c>
      <c r="N8032" s="303"/>
      <c r="S8032" s="786">
        <v>0</v>
      </c>
      <c r="T8032" s="781">
        <f>VLOOKUP(C8032,METADATA!$J$5:$Q$29,IF(E8032="HI",2,IF(E8032="LO",6,10))+IF(S8032=1,2,IF(D8032=7,1,(IF(WEEKDAY(B8032)=1,2,IF(WEEKDAY(B8032)=7,1,0))))))</f>
        <v>3</v>
      </c>
      <c r="U8032" s="781">
        <f>VLOOKUP(C8032,METADATA!$A$5:$H$29,IF(E8032="HI",2,IF(E8032="LO",6,10))+IF(S8032=1,2,IF(D8032=7,1,(IF(WEEKDAY(B8032)=1,2,IF(WEEKDAY(B8032)=7,1,0))))))</f>
        <v>3</v>
      </c>
    </row>
    <row r="8033" spans="2:21" ht="13.95" customHeight="1" x14ac:dyDescent="0.25">
      <c r="B8033" s="784">
        <f t="shared" si="377"/>
        <v>45717</v>
      </c>
      <c r="C8033" s="785">
        <v>13</v>
      </c>
      <c r="D8033" s="786">
        <f>IFERROR((INDEX(METADATA!$T$2:$T$20,MATCH(B8033,METADATA!$S$2:$S$20,0))),0)</f>
        <v>0</v>
      </c>
      <c r="E8033" s="785" t="str">
        <f t="shared" si="375"/>
        <v>LO</v>
      </c>
      <c r="F8033" s="786">
        <f>VLOOKUP(C8033,METADATA!$A$5:$H$29,IF(E8033="HI",2,IF(E8033="LO",6,10))+IF(D8033=1,2,IF(D8033=7,1,(IF(WEEKDAY(B8033)=1,2,IF(WEEKDAY(B8033)=7,1,0))))))</f>
        <v>3</v>
      </c>
      <c r="G8033" s="786">
        <f>VLOOKUP(C8033,METADATA!$J$5:$Q$29,IF(E8033="HI",2,IF(E8033="LO",6,10))+IF(D8033=1,2,IF(D8033=7,1,(IF(WEEKDAY(B8033)=1,2,IF(WEEKDAY(B8033)=7,1,0))))))</f>
        <v>3</v>
      </c>
      <c r="H8033" s="787">
        <v>12403.5</v>
      </c>
      <c r="I8033" s="788">
        <v>9299.3501586914063</v>
      </c>
      <c r="K8033" s="795">
        <v>905.6</v>
      </c>
      <c r="M8033" s="798">
        <f t="shared" si="376"/>
        <v>15502.41031659122</v>
      </c>
      <c r="N8033" s="303"/>
      <c r="S8033" s="786">
        <v>0</v>
      </c>
      <c r="T8033" s="781">
        <f>VLOOKUP(C8033,METADATA!$J$5:$Q$29,IF(E8033="HI",2,IF(E8033="LO",6,10))+IF(S8033=1,2,IF(D8033=7,1,(IF(WEEKDAY(B8033)=1,2,IF(WEEKDAY(B8033)=7,1,0))))))</f>
        <v>3</v>
      </c>
      <c r="U8033" s="781">
        <f>VLOOKUP(C8033,METADATA!$A$5:$H$29,IF(E8033="HI",2,IF(E8033="LO",6,10))+IF(S8033=1,2,IF(D8033=7,1,(IF(WEEKDAY(B8033)=1,2,IF(WEEKDAY(B8033)=7,1,0))))))</f>
        <v>3</v>
      </c>
    </row>
    <row r="8034" spans="2:21" ht="13.95" customHeight="1" x14ac:dyDescent="0.25">
      <c r="B8034" s="784">
        <f t="shared" si="377"/>
        <v>45717</v>
      </c>
      <c r="C8034" s="785">
        <v>14</v>
      </c>
      <c r="D8034" s="786">
        <f>IFERROR((INDEX(METADATA!$T$2:$T$20,MATCH(B8034,METADATA!$S$2:$S$20,0))),0)</f>
        <v>0</v>
      </c>
      <c r="E8034" s="785" t="str">
        <f t="shared" si="375"/>
        <v>LO</v>
      </c>
      <c r="F8034" s="786">
        <f>VLOOKUP(C8034,METADATA!$A$5:$H$29,IF(E8034="HI",2,IF(E8034="LO",6,10))+IF(D8034=1,2,IF(D8034=7,1,(IF(WEEKDAY(B8034)=1,2,IF(WEEKDAY(B8034)=7,1,0))))))</f>
        <v>3</v>
      </c>
      <c r="G8034" s="786">
        <f>VLOOKUP(C8034,METADATA!$J$5:$Q$29,IF(E8034="HI",2,IF(E8034="LO",6,10))+IF(D8034=1,2,IF(D8034=7,1,(IF(WEEKDAY(B8034)=1,2,IF(WEEKDAY(B8034)=7,1,0))))))</f>
        <v>3</v>
      </c>
      <c r="H8034" s="787">
        <v>11926.75</v>
      </c>
      <c r="I8034" s="788">
        <v>8766.2276611328125</v>
      </c>
      <c r="K8034" s="795">
        <v>913.98749999999995</v>
      </c>
      <c r="M8034" s="798">
        <f t="shared" si="376"/>
        <v>14801.828027960264</v>
      </c>
      <c r="N8034" s="303"/>
      <c r="S8034" s="786">
        <v>0</v>
      </c>
      <c r="T8034" s="781">
        <f>VLOOKUP(C8034,METADATA!$J$5:$Q$29,IF(E8034="HI",2,IF(E8034="LO",6,10))+IF(S8034=1,2,IF(D8034=7,1,(IF(WEEKDAY(B8034)=1,2,IF(WEEKDAY(B8034)=7,1,0))))))</f>
        <v>3</v>
      </c>
      <c r="U8034" s="781">
        <f>VLOOKUP(C8034,METADATA!$A$5:$H$29,IF(E8034="HI",2,IF(E8034="LO",6,10))+IF(S8034=1,2,IF(D8034=7,1,(IF(WEEKDAY(B8034)=1,2,IF(WEEKDAY(B8034)=7,1,0))))))</f>
        <v>3</v>
      </c>
    </row>
    <row r="8035" spans="2:21" ht="13.95" customHeight="1" x14ac:dyDescent="0.25">
      <c r="B8035" s="784">
        <f t="shared" si="377"/>
        <v>45717</v>
      </c>
      <c r="C8035" s="785">
        <v>15</v>
      </c>
      <c r="D8035" s="786">
        <f>IFERROR((INDEX(METADATA!$T$2:$T$20,MATCH(B8035,METADATA!$S$2:$S$20,0))),0)</f>
        <v>0</v>
      </c>
      <c r="E8035" s="785" t="str">
        <f t="shared" si="375"/>
        <v>LO</v>
      </c>
      <c r="F8035" s="786">
        <f>VLOOKUP(C8035,METADATA!$A$5:$H$29,IF(E8035="HI",2,IF(E8035="LO",6,10))+IF(D8035=1,2,IF(D8035=7,1,(IF(WEEKDAY(B8035)=1,2,IF(WEEKDAY(B8035)=7,1,0))))))</f>
        <v>3</v>
      </c>
      <c r="G8035" s="786">
        <f>VLOOKUP(C8035,METADATA!$J$5:$Q$29,IF(E8035="HI",2,IF(E8035="LO",6,10))+IF(D8035=1,2,IF(D8035=7,1,(IF(WEEKDAY(B8035)=1,2,IF(WEEKDAY(B8035)=7,1,0))))))</f>
        <v>3</v>
      </c>
      <c r="H8035" s="787">
        <v>11759.25</v>
      </c>
      <c r="I8035" s="788">
        <v>8103.0924987792969</v>
      </c>
      <c r="K8035" s="795">
        <v>902.26250000000005</v>
      </c>
      <c r="M8035" s="798">
        <f t="shared" si="376"/>
        <v>14280.758684547305</v>
      </c>
      <c r="N8035" s="303"/>
      <c r="S8035" s="786">
        <v>0</v>
      </c>
      <c r="T8035" s="781">
        <f>VLOOKUP(C8035,METADATA!$J$5:$Q$29,IF(E8035="HI",2,IF(E8035="LO",6,10))+IF(S8035=1,2,IF(D8035=7,1,(IF(WEEKDAY(B8035)=1,2,IF(WEEKDAY(B8035)=7,1,0))))))</f>
        <v>3</v>
      </c>
      <c r="U8035" s="781">
        <f>VLOOKUP(C8035,METADATA!$A$5:$H$29,IF(E8035="HI",2,IF(E8035="LO",6,10))+IF(S8035=1,2,IF(D8035=7,1,(IF(WEEKDAY(B8035)=1,2,IF(WEEKDAY(B8035)=7,1,0))))))</f>
        <v>3</v>
      </c>
    </row>
    <row r="8036" spans="2:21" ht="13.95" customHeight="1" x14ac:dyDescent="0.25">
      <c r="B8036" s="784">
        <f t="shared" si="377"/>
        <v>45717</v>
      </c>
      <c r="C8036" s="785">
        <v>16</v>
      </c>
      <c r="D8036" s="786">
        <f>IFERROR((INDEX(METADATA!$T$2:$T$20,MATCH(B8036,METADATA!$S$2:$S$20,0))),0)</f>
        <v>0</v>
      </c>
      <c r="E8036" s="785" t="str">
        <f t="shared" si="375"/>
        <v>LO</v>
      </c>
      <c r="F8036" s="786">
        <f>VLOOKUP(C8036,METADATA!$A$5:$H$29,IF(E8036="HI",2,IF(E8036="LO",6,10))+IF(D8036=1,2,IF(D8036=7,1,(IF(WEEKDAY(B8036)=1,2,IF(WEEKDAY(B8036)=7,1,0))))))</f>
        <v>3</v>
      </c>
      <c r="G8036" s="786">
        <f>VLOOKUP(C8036,METADATA!$J$5:$Q$29,IF(E8036="HI",2,IF(E8036="LO",6,10))+IF(D8036=1,2,IF(D8036=7,1,(IF(WEEKDAY(B8036)=1,2,IF(WEEKDAY(B8036)=7,1,0))))))</f>
        <v>3</v>
      </c>
      <c r="H8036" s="787">
        <v>12102</v>
      </c>
      <c r="I8036" s="788">
        <v>8772.8248291015625</v>
      </c>
      <c r="K8036" s="795">
        <v>933.76250000000005</v>
      </c>
      <c r="M8036" s="798">
        <f t="shared" si="376"/>
        <v>14947.269298507365</v>
      </c>
      <c r="N8036" s="303"/>
      <c r="S8036" s="786">
        <v>0</v>
      </c>
      <c r="T8036" s="781">
        <f>VLOOKUP(C8036,METADATA!$J$5:$Q$29,IF(E8036="HI",2,IF(E8036="LO",6,10))+IF(S8036=1,2,IF(D8036=7,1,(IF(WEEKDAY(B8036)=1,2,IF(WEEKDAY(B8036)=7,1,0))))))</f>
        <v>3</v>
      </c>
      <c r="U8036" s="781">
        <f>VLOOKUP(C8036,METADATA!$A$5:$H$29,IF(E8036="HI",2,IF(E8036="LO",6,10))+IF(S8036=1,2,IF(D8036=7,1,(IF(WEEKDAY(B8036)=1,2,IF(WEEKDAY(B8036)=7,1,0))))))</f>
        <v>3</v>
      </c>
    </row>
    <row r="8037" spans="2:21" ht="13.95" customHeight="1" x14ac:dyDescent="0.25">
      <c r="B8037" s="784">
        <f t="shared" si="377"/>
        <v>45717</v>
      </c>
      <c r="C8037" s="785">
        <v>17</v>
      </c>
      <c r="D8037" s="786">
        <f>IFERROR((INDEX(METADATA!$T$2:$T$20,MATCH(B8037,METADATA!$S$2:$S$20,0))),0)</f>
        <v>0</v>
      </c>
      <c r="E8037" s="785" t="str">
        <f t="shared" si="375"/>
        <v>LO</v>
      </c>
      <c r="F8037" s="786">
        <f>VLOOKUP(C8037,METADATA!$A$5:$H$29,IF(E8037="HI",2,IF(E8037="LO",6,10))+IF(D8037=1,2,IF(D8037=7,1,(IF(WEEKDAY(B8037)=1,2,IF(WEEKDAY(B8037)=7,1,0))))))</f>
        <v>3</v>
      </c>
      <c r="G8037" s="786">
        <f>VLOOKUP(C8037,METADATA!$J$5:$Q$29,IF(E8037="HI",2,IF(E8037="LO",6,10))+IF(D8037=1,2,IF(D8037=7,1,(IF(WEEKDAY(B8037)=1,2,IF(WEEKDAY(B8037)=7,1,0))))))</f>
        <v>3</v>
      </c>
      <c r="H8037" s="787">
        <v>12992.5</v>
      </c>
      <c r="I8037" s="788">
        <v>5887.9774475097656</v>
      </c>
      <c r="K8037" s="795">
        <v>0</v>
      </c>
      <c r="M8037" s="798">
        <f t="shared" si="376"/>
        <v>14264.40796781919</v>
      </c>
      <c r="N8037" s="303"/>
      <c r="S8037" s="786">
        <v>0</v>
      </c>
      <c r="T8037" s="781">
        <f>VLOOKUP(C8037,METADATA!$J$5:$Q$29,IF(E8037="HI",2,IF(E8037="LO",6,10))+IF(S8037=1,2,IF(D8037=7,1,(IF(WEEKDAY(B8037)=1,2,IF(WEEKDAY(B8037)=7,1,0))))))</f>
        <v>3</v>
      </c>
      <c r="U8037" s="781">
        <f>VLOOKUP(C8037,METADATA!$A$5:$H$29,IF(E8037="HI",2,IF(E8037="LO",6,10))+IF(S8037=1,2,IF(D8037=7,1,(IF(WEEKDAY(B8037)=1,2,IF(WEEKDAY(B8037)=7,1,0))))))</f>
        <v>3</v>
      </c>
    </row>
    <row r="8038" spans="2:21" ht="13.95" customHeight="1" x14ac:dyDescent="0.25">
      <c r="B8038" s="784">
        <f t="shared" si="377"/>
        <v>45717</v>
      </c>
      <c r="C8038" s="785">
        <v>18</v>
      </c>
      <c r="D8038" s="786">
        <f>IFERROR((INDEX(METADATA!$T$2:$T$20,MATCH(B8038,METADATA!$S$2:$S$20,0))),0)</f>
        <v>0</v>
      </c>
      <c r="E8038" s="785" t="str">
        <f t="shared" si="375"/>
        <v>LO</v>
      </c>
      <c r="F8038" s="786">
        <f>VLOOKUP(C8038,METADATA!$A$5:$H$29,IF(E8038="HI",2,IF(E8038="LO",6,10))+IF(D8038=1,2,IF(D8038=7,1,(IF(WEEKDAY(B8038)=1,2,IF(WEEKDAY(B8038)=7,1,0))))))</f>
        <v>2</v>
      </c>
      <c r="G8038" s="786">
        <f>VLOOKUP(C8038,METADATA!$J$5:$Q$29,IF(E8038="HI",2,IF(E8038="LO",6,10))+IF(D8038=1,2,IF(D8038=7,1,(IF(WEEKDAY(B8038)=1,2,IF(WEEKDAY(B8038)=7,1,0))))))</f>
        <v>2</v>
      </c>
      <c r="H8038" s="787">
        <v>14264.75</v>
      </c>
      <c r="I8038" s="788">
        <v>5384.9349060058594</v>
      </c>
      <c r="K8038" s="795">
        <v>0</v>
      </c>
      <c r="M8038" s="798">
        <f t="shared" si="376"/>
        <v>15247.315058869228</v>
      </c>
      <c r="N8038" s="303"/>
      <c r="S8038" s="786">
        <v>0</v>
      </c>
      <c r="T8038" s="781">
        <f>VLOOKUP(C8038,METADATA!$J$5:$Q$29,IF(E8038="HI",2,IF(E8038="LO",6,10))+IF(S8038=1,2,IF(D8038=7,1,(IF(WEEKDAY(B8038)=1,2,IF(WEEKDAY(B8038)=7,1,0))))))</f>
        <v>2</v>
      </c>
      <c r="U8038" s="781">
        <f>VLOOKUP(C8038,METADATA!$A$5:$H$29,IF(E8038="HI",2,IF(E8038="LO",6,10))+IF(S8038=1,2,IF(D8038=7,1,(IF(WEEKDAY(B8038)=1,2,IF(WEEKDAY(B8038)=7,1,0))))))</f>
        <v>2</v>
      </c>
    </row>
    <row r="8039" spans="2:21" ht="13.95" customHeight="1" x14ac:dyDescent="0.25">
      <c r="B8039" s="784">
        <f t="shared" si="377"/>
        <v>45717</v>
      </c>
      <c r="C8039" s="785">
        <v>19</v>
      </c>
      <c r="D8039" s="786">
        <f>IFERROR((INDEX(METADATA!$T$2:$T$20,MATCH(B8039,METADATA!$S$2:$S$20,0))),0)</f>
        <v>0</v>
      </c>
      <c r="E8039" s="785" t="str">
        <f t="shared" si="375"/>
        <v>LO</v>
      </c>
      <c r="F8039" s="786">
        <f>VLOOKUP(C8039,METADATA!$A$5:$H$29,IF(E8039="HI",2,IF(E8039="LO",6,10))+IF(D8039=1,2,IF(D8039=7,1,(IF(WEEKDAY(B8039)=1,2,IF(WEEKDAY(B8039)=7,1,0))))))</f>
        <v>2</v>
      </c>
      <c r="G8039" s="786">
        <f>VLOOKUP(C8039,METADATA!$J$5:$Q$29,IF(E8039="HI",2,IF(E8039="LO",6,10))+IF(D8039=1,2,IF(D8039=7,1,(IF(WEEKDAY(B8039)=1,2,IF(WEEKDAY(B8039)=7,1,0))))))</f>
        <v>2</v>
      </c>
      <c r="H8039" s="787">
        <v>13033.25</v>
      </c>
      <c r="I8039" s="788">
        <v>5237.9100952148438</v>
      </c>
      <c r="K8039" s="795">
        <v>0</v>
      </c>
      <c r="M8039" s="798">
        <f t="shared" si="376"/>
        <v>14046.398389909549</v>
      </c>
      <c r="N8039" s="303"/>
      <c r="S8039" s="786">
        <v>0</v>
      </c>
      <c r="T8039" s="781">
        <f>VLOOKUP(C8039,METADATA!$J$5:$Q$29,IF(E8039="HI",2,IF(E8039="LO",6,10))+IF(S8039=1,2,IF(D8039=7,1,(IF(WEEKDAY(B8039)=1,2,IF(WEEKDAY(B8039)=7,1,0))))))</f>
        <v>2</v>
      </c>
      <c r="U8039" s="781">
        <f>VLOOKUP(C8039,METADATA!$A$5:$H$29,IF(E8039="HI",2,IF(E8039="LO",6,10))+IF(S8039=1,2,IF(D8039=7,1,(IF(WEEKDAY(B8039)=1,2,IF(WEEKDAY(B8039)=7,1,0))))))</f>
        <v>2</v>
      </c>
    </row>
    <row r="8040" spans="2:21" ht="13.95" customHeight="1" x14ac:dyDescent="0.25">
      <c r="B8040" s="784">
        <f t="shared" si="377"/>
        <v>45717</v>
      </c>
      <c r="C8040" s="785">
        <v>20</v>
      </c>
      <c r="D8040" s="786">
        <f>IFERROR((INDEX(METADATA!$T$2:$T$20,MATCH(B8040,METADATA!$S$2:$S$20,0))),0)</f>
        <v>0</v>
      </c>
      <c r="E8040" s="785" t="str">
        <f t="shared" si="375"/>
        <v>LO</v>
      </c>
      <c r="F8040" s="786">
        <f>VLOOKUP(C8040,METADATA!$A$5:$H$29,IF(E8040="HI",2,IF(E8040="LO",6,10))+IF(D8040=1,2,IF(D8040=7,1,(IF(WEEKDAY(B8040)=1,2,IF(WEEKDAY(B8040)=7,1,0))))))</f>
        <v>3</v>
      </c>
      <c r="G8040" s="786">
        <f>VLOOKUP(C8040,METADATA!$J$5:$Q$29,IF(E8040="HI",2,IF(E8040="LO",6,10))+IF(D8040=1,2,IF(D8040=7,1,(IF(WEEKDAY(B8040)=1,2,IF(WEEKDAY(B8040)=7,1,0))))))</f>
        <v>3</v>
      </c>
      <c r="H8040" s="787">
        <v>11610.25</v>
      </c>
      <c r="I8040" s="788">
        <v>5255.0550842285156</v>
      </c>
      <c r="K8040" s="795">
        <v>0</v>
      </c>
      <c r="M8040" s="798">
        <f t="shared" si="376"/>
        <v>12744.155876352736</v>
      </c>
      <c r="N8040" s="303"/>
      <c r="S8040" s="786">
        <v>0</v>
      </c>
      <c r="T8040" s="781">
        <f>VLOOKUP(C8040,METADATA!$J$5:$Q$29,IF(E8040="HI",2,IF(E8040="LO",6,10))+IF(S8040=1,2,IF(D8040=7,1,(IF(WEEKDAY(B8040)=1,2,IF(WEEKDAY(B8040)=7,1,0))))))</f>
        <v>3</v>
      </c>
      <c r="U8040" s="781">
        <f>VLOOKUP(C8040,METADATA!$A$5:$H$29,IF(E8040="HI",2,IF(E8040="LO",6,10))+IF(S8040=1,2,IF(D8040=7,1,(IF(WEEKDAY(B8040)=1,2,IF(WEEKDAY(B8040)=7,1,0))))))</f>
        <v>3</v>
      </c>
    </row>
    <row r="8041" spans="2:21" ht="13.95" customHeight="1" x14ac:dyDescent="0.25">
      <c r="B8041" s="784">
        <f t="shared" si="377"/>
        <v>45717</v>
      </c>
      <c r="C8041" s="785">
        <v>21</v>
      </c>
      <c r="D8041" s="786">
        <f>IFERROR((INDEX(METADATA!$T$2:$T$20,MATCH(B8041,METADATA!$S$2:$S$20,0))),0)</f>
        <v>0</v>
      </c>
      <c r="E8041" s="785" t="str">
        <f t="shared" si="375"/>
        <v>LO</v>
      </c>
      <c r="F8041" s="786">
        <f>VLOOKUP(C8041,METADATA!$A$5:$H$29,IF(E8041="HI",2,IF(E8041="LO",6,10))+IF(D8041=1,2,IF(D8041=7,1,(IF(WEEKDAY(B8041)=1,2,IF(WEEKDAY(B8041)=7,1,0))))))</f>
        <v>3</v>
      </c>
      <c r="G8041" s="786">
        <f>VLOOKUP(C8041,METADATA!$J$5:$Q$29,IF(E8041="HI",2,IF(E8041="LO",6,10))+IF(D8041=1,2,IF(D8041=7,1,(IF(WEEKDAY(B8041)=1,2,IF(WEEKDAY(B8041)=7,1,0))))))</f>
        <v>3</v>
      </c>
      <c r="H8041" s="787">
        <v>10631</v>
      </c>
      <c r="I8041" s="788">
        <v>5606.8774108886719</v>
      </c>
      <c r="K8041" s="795">
        <v>0</v>
      </c>
      <c r="M8041" s="798">
        <f t="shared" si="376"/>
        <v>12018.953169920151</v>
      </c>
      <c r="N8041" s="303"/>
      <c r="S8041" s="786">
        <v>0</v>
      </c>
      <c r="T8041" s="781">
        <f>VLOOKUP(C8041,METADATA!$J$5:$Q$29,IF(E8041="HI",2,IF(E8041="LO",6,10))+IF(S8041=1,2,IF(D8041=7,1,(IF(WEEKDAY(B8041)=1,2,IF(WEEKDAY(B8041)=7,1,0))))))</f>
        <v>3</v>
      </c>
      <c r="U8041" s="781">
        <f>VLOOKUP(C8041,METADATA!$A$5:$H$29,IF(E8041="HI",2,IF(E8041="LO",6,10))+IF(S8041=1,2,IF(D8041=7,1,(IF(WEEKDAY(B8041)=1,2,IF(WEEKDAY(B8041)=7,1,0))))))</f>
        <v>3</v>
      </c>
    </row>
    <row r="8042" spans="2:21" ht="13.95" customHeight="1" x14ac:dyDescent="0.25">
      <c r="B8042" s="784">
        <f t="shared" si="377"/>
        <v>45717</v>
      </c>
      <c r="C8042" s="785">
        <v>22</v>
      </c>
      <c r="D8042" s="786">
        <f>IFERROR((INDEX(METADATA!$T$2:$T$20,MATCH(B8042,METADATA!$S$2:$S$20,0))),0)</f>
        <v>0</v>
      </c>
      <c r="E8042" s="785" t="str">
        <f t="shared" si="375"/>
        <v>LO</v>
      </c>
      <c r="F8042" s="786">
        <f>VLOOKUP(C8042,METADATA!$A$5:$H$29,IF(E8042="HI",2,IF(E8042="LO",6,10))+IF(D8042=1,2,IF(D8042=7,1,(IF(WEEKDAY(B8042)=1,2,IF(WEEKDAY(B8042)=7,1,0))))))</f>
        <v>3</v>
      </c>
      <c r="G8042" s="786">
        <f>VLOOKUP(C8042,METADATA!$J$5:$Q$29,IF(E8042="HI",2,IF(E8042="LO",6,10))+IF(D8042=1,2,IF(D8042=7,1,(IF(WEEKDAY(B8042)=1,2,IF(WEEKDAY(B8042)=7,1,0))))))</f>
        <v>3</v>
      </c>
      <c r="H8042" s="787">
        <v>9734</v>
      </c>
      <c r="I8042" s="788">
        <v>8597.5250854492188</v>
      </c>
      <c r="K8042" s="795">
        <v>0</v>
      </c>
      <c r="M8042" s="798">
        <f t="shared" si="376"/>
        <v>12987.231945065452</v>
      </c>
      <c r="N8042" s="303"/>
      <c r="S8042" s="786">
        <v>0</v>
      </c>
      <c r="T8042" s="781">
        <f>VLOOKUP(C8042,METADATA!$J$5:$Q$29,IF(E8042="HI",2,IF(E8042="LO",6,10))+IF(S8042=1,2,IF(D8042=7,1,(IF(WEEKDAY(B8042)=1,2,IF(WEEKDAY(B8042)=7,1,0))))))</f>
        <v>3</v>
      </c>
      <c r="U8042" s="781">
        <f>VLOOKUP(C8042,METADATA!$A$5:$H$29,IF(E8042="HI",2,IF(E8042="LO",6,10))+IF(S8042=1,2,IF(D8042=7,1,(IF(WEEKDAY(B8042)=1,2,IF(WEEKDAY(B8042)=7,1,0))))))</f>
        <v>3</v>
      </c>
    </row>
    <row r="8043" spans="2:21" ht="13.95" customHeight="1" x14ac:dyDescent="0.25">
      <c r="B8043" s="784">
        <f t="shared" si="377"/>
        <v>45717</v>
      </c>
      <c r="C8043" s="785">
        <v>23</v>
      </c>
      <c r="D8043" s="786">
        <f>IFERROR((INDEX(METADATA!$T$2:$T$20,MATCH(B8043,METADATA!$S$2:$S$20,0))),0)</f>
        <v>0</v>
      </c>
      <c r="E8043" s="785" t="str">
        <f t="shared" si="375"/>
        <v>LO</v>
      </c>
      <c r="F8043" s="786">
        <f>VLOOKUP(C8043,METADATA!$A$5:$H$29,IF(E8043="HI",2,IF(E8043="LO",6,10))+IF(D8043=1,2,IF(D8043=7,1,(IF(WEEKDAY(B8043)=1,2,IF(WEEKDAY(B8043)=7,1,0))))))</f>
        <v>3</v>
      </c>
      <c r="G8043" s="786">
        <f>VLOOKUP(C8043,METADATA!$J$5:$Q$29,IF(E8043="HI",2,IF(E8043="LO",6,10))+IF(D8043=1,2,IF(D8043=7,1,(IF(WEEKDAY(B8043)=1,2,IF(WEEKDAY(B8043)=7,1,0))))))</f>
        <v>3</v>
      </c>
      <c r="H8043" s="787">
        <v>8648.75</v>
      </c>
      <c r="I8043" s="788">
        <v>9386.3748168945313</v>
      </c>
      <c r="K8043" s="795">
        <v>0</v>
      </c>
      <c r="M8043" s="798">
        <f t="shared" si="376"/>
        <v>12763.420731360846</v>
      </c>
      <c r="N8043" s="303"/>
      <c r="S8043" s="786">
        <v>0</v>
      </c>
      <c r="T8043" s="781">
        <f>VLOOKUP(C8043,METADATA!$J$5:$Q$29,IF(E8043="HI",2,IF(E8043="LO",6,10))+IF(S8043=1,2,IF(D8043=7,1,(IF(WEEKDAY(B8043)=1,2,IF(WEEKDAY(B8043)=7,1,0))))))</f>
        <v>3</v>
      </c>
      <c r="U8043" s="781">
        <f>VLOOKUP(C8043,METADATA!$A$5:$H$29,IF(E8043="HI",2,IF(E8043="LO",6,10))+IF(S8043=1,2,IF(D8043=7,1,(IF(WEEKDAY(B8043)=1,2,IF(WEEKDAY(B8043)=7,1,0))))))</f>
        <v>3</v>
      </c>
    </row>
    <row r="8044" spans="2:21" ht="13.95" customHeight="1" x14ac:dyDescent="0.25">
      <c r="B8044" s="784">
        <f t="shared" si="377"/>
        <v>45718</v>
      </c>
      <c r="C8044" s="785">
        <v>0</v>
      </c>
      <c r="D8044" s="786">
        <f>IFERROR((INDEX(METADATA!$T$2:$T$20,MATCH(B8044,METADATA!$S$2:$S$20,0))),0)</f>
        <v>0</v>
      </c>
      <c r="E8044" s="785" t="str">
        <f t="shared" si="375"/>
        <v>LO</v>
      </c>
      <c r="F8044" s="786">
        <f>VLOOKUP(C8044,METADATA!$A$5:$H$29,IF(E8044="HI",2,IF(E8044="LO",6,10))+IF(D8044=1,2,IF(D8044=7,1,(IF(WEEKDAY(B8044)=1,2,IF(WEEKDAY(B8044)=7,1,0))))))</f>
        <v>3</v>
      </c>
      <c r="G8044" s="786">
        <f>VLOOKUP(C8044,METADATA!$J$5:$Q$29,IF(E8044="HI",2,IF(E8044="LO",6,10))+IF(D8044=1,2,IF(D8044=7,1,(IF(WEEKDAY(B8044)=1,2,IF(WEEKDAY(B8044)=7,1,0))))))</f>
        <v>3</v>
      </c>
      <c r="H8044" s="787">
        <v>8069.25</v>
      </c>
      <c r="I8044" s="788">
        <v>9172.5750732421875</v>
      </c>
      <c r="K8044" s="795">
        <v>0</v>
      </c>
      <c r="M8044" s="798">
        <f t="shared" si="376"/>
        <v>12216.747891184621</v>
      </c>
      <c r="N8044" s="303"/>
      <c r="S8044" s="786">
        <v>0</v>
      </c>
      <c r="T8044" s="781">
        <f>VLOOKUP(C8044,METADATA!$J$5:$Q$29,IF(E8044="HI",2,IF(E8044="LO",6,10))+IF(S8044=1,2,IF(D8044=7,1,(IF(WEEKDAY(B8044)=1,2,IF(WEEKDAY(B8044)=7,1,0))))))</f>
        <v>3</v>
      </c>
      <c r="U8044" s="781">
        <f>VLOOKUP(C8044,METADATA!$A$5:$H$29,IF(E8044="HI",2,IF(E8044="LO",6,10))+IF(S8044=1,2,IF(D8044=7,1,(IF(WEEKDAY(B8044)=1,2,IF(WEEKDAY(B8044)=7,1,0))))))</f>
        <v>3</v>
      </c>
    </row>
    <row r="8045" spans="2:21" ht="13.95" customHeight="1" x14ac:dyDescent="0.25">
      <c r="B8045" s="784">
        <f t="shared" si="377"/>
        <v>45718</v>
      </c>
      <c r="C8045" s="785">
        <v>1</v>
      </c>
      <c r="D8045" s="786">
        <f>IFERROR((INDEX(METADATA!$T$2:$T$20,MATCH(B8045,METADATA!$S$2:$S$20,0))),0)</f>
        <v>0</v>
      </c>
      <c r="E8045" s="785" t="str">
        <f t="shared" si="375"/>
        <v>LO</v>
      </c>
      <c r="F8045" s="786">
        <f>VLOOKUP(C8045,METADATA!$A$5:$H$29,IF(E8045="HI",2,IF(E8045="LO",6,10))+IF(D8045=1,2,IF(D8045=7,1,(IF(WEEKDAY(B8045)=1,2,IF(WEEKDAY(B8045)=7,1,0))))))</f>
        <v>3</v>
      </c>
      <c r="G8045" s="786">
        <f>VLOOKUP(C8045,METADATA!$J$5:$Q$29,IF(E8045="HI",2,IF(E8045="LO",6,10))+IF(D8045=1,2,IF(D8045=7,1,(IF(WEEKDAY(B8045)=1,2,IF(WEEKDAY(B8045)=7,1,0))))))</f>
        <v>3</v>
      </c>
      <c r="H8045" s="787">
        <v>7558</v>
      </c>
      <c r="I8045" s="788">
        <v>9095.0275268554688</v>
      </c>
      <c r="K8045" s="795">
        <v>0</v>
      </c>
      <c r="M8045" s="798">
        <f t="shared" si="376"/>
        <v>11825.518581197981</v>
      </c>
      <c r="N8045" s="303"/>
      <c r="S8045" s="786">
        <v>0</v>
      </c>
      <c r="T8045" s="781">
        <f>VLOOKUP(C8045,METADATA!$J$5:$Q$29,IF(E8045="HI",2,IF(E8045="LO",6,10))+IF(S8045=1,2,IF(D8045=7,1,(IF(WEEKDAY(B8045)=1,2,IF(WEEKDAY(B8045)=7,1,0))))))</f>
        <v>3</v>
      </c>
      <c r="U8045" s="781">
        <f>VLOOKUP(C8045,METADATA!$A$5:$H$29,IF(E8045="HI",2,IF(E8045="LO",6,10))+IF(S8045=1,2,IF(D8045=7,1,(IF(WEEKDAY(B8045)=1,2,IF(WEEKDAY(B8045)=7,1,0))))))</f>
        <v>3</v>
      </c>
    </row>
    <row r="8046" spans="2:21" ht="13.95" customHeight="1" x14ac:dyDescent="0.25">
      <c r="B8046" s="784">
        <f t="shared" si="377"/>
        <v>45718</v>
      </c>
      <c r="C8046" s="785">
        <v>2</v>
      </c>
      <c r="D8046" s="786">
        <f>IFERROR((INDEX(METADATA!$T$2:$T$20,MATCH(B8046,METADATA!$S$2:$S$20,0))),0)</f>
        <v>0</v>
      </c>
      <c r="E8046" s="785" t="str">
        <f t="shared" si="375"/>
        <v>LO</v>
      </c>
      <c r="F8046" s="786">
        <f>VLOOKUP(C8046,METADATA!$A$5:$H$29,IF(E8046="HI",2,IF(E8046="LO",6,10))+IF(D8046=1,2,IF(D8046=7,1,(IF(WEEKDAY(B8046)=1,2,IF(WEEKDAY(B8046)=7,1,0))))))</f>
        <v>3</v>
      </c>
      <c r="G8046" s="786">
        <f>VLOOKUP(C8046,METADATA!$J$5:$Q$29,IF(E8046="HI",2,IF(E8046="LO",6,10))+IF(D8046=1,2,IF(D8046=7,1,(IF(WEEKDAY(B8046)=1,2,IF(WEEKDAY(B8046)=7,1,0))))))</f>
        <v>3</v>
      </c>
      <c r="H8046" s="787">
        <v>7359.75</v>
      </c>
      <c r="I8046" s="788">
        <v>9115.300048828125</v>
      </c>
      <c r="K8046" s="795">
        <v>0</v>
      </c>
      <c r="M8046" s="798">
        <f t="shared" si="376"/>
        <v>11715.571477425505</v>
      </c>
      <c r="N8046" s="303"/>
      <c r="S8046" s="786">
        <v>0</v>
      </c>
      <c r="T8046" s="781">
        <f>VLOOKUP(C8046,METADATA!$J$5:$Q$29,IF(E8046="HI",2,IF(E8046="LO",6,10))+IF(S8046=1,2,IF(D8046=7,1,(IF(WEEKDAY(B8046)=1,2,IF(WEEKDAY(B8046)=7,1,0))))))</f>
        <v>3</v>
      </c>
      <c r="U8046" s="781">
        <f>VLOOKUP(C8046,METADATA!$A$5:$H$29,IF(E8046="HI",2,IF(E8046="LO",6,10))+IF(S8046=1,2,IF(D8046=7,1,(IF(WEEKDAY(B8046)=1,2,IF(WEEKDAY(B8046)=7,1,0))))))</f>
        <v>3</v>
      </c>
    </row>
    <row r="8047" spans="2:21" ht="13.95" customHeight="1" x14ac:dyDescent="0.25">
      <c r="B8047" s="784">
        <f t="shared" si="377"/>
        <v>45718</v>
      </c>
      <c r="C8047" s="785">
        <v>3</v>
      </c>
      <c r="D8047" s="786">
        <f>IFERROR((INDEX(METADATA!$T$2:$T$20,MATCH(B8047,METADATA!$S$2:$S$20,0))),0)</f>
        <v>0</v>
      </c>
      <c r="E8047" s="785" t="str">
        <f t="shared" si="375"/>
        <v>LO</v>
      </c>
      <c r="F8047" s="786">
        <f>VLOOKUP(C8047,METADATA!$A$5:$H$29,IF(E8047="HI",2,IF(E8047="LO",6,10))+IF(D8047=1,2,IF(D8047=7,1,(IF(WEEKDAY(B8047)=1,2,IF(WEEKDAY(B8047)=7,1,0))))))</f>
        <v>3</v>
      </c>
      <c r="G8047" s="786">
        <f>VLOOKUP(C8047,METADATA!$J$5:$Q$29,IF(E8047="HI",2,IF(E8047="LO",6,10))+IF(D8047=1,2,IF(D8047=7,1,(IF(WEEKDAY(B8047)=1,2,IF(WEEKDAY(B8047)=7,1,0))))))</f>
        <v>3</v>
      </c>
      <c r="H8047" s="787">
        <v>7431.25</v>
      </c>
      <c r="I8047" s="788">
        <v>9153.7250366210938</v>
      </c>
      <c r="K8047" s="795">
        <v>0</v>
      </c>
      <c r="M8047" s="798">
        <f t="shared" si="376"/>
        <v>11790.426566013795</v>
      </c>
      <c r="N8047" s="303"/>
      <c r="S8047" s="786">
        <v>0</v>
      </c>
      <c r="T8047" s="781">
        <f>VLOOKUP(C8047,METADATA!$J$5:$Q$29,IF(E8047="HI",2,IF(E8047="LO",6,10))+IF(S8047=1,2,IF(D8047=7,1,(IF(WEEKDAY(B8047)=1,2,IF(WEEKDAY(B8047)=7,1,0))))))</f>
        <v>3</v>
      </c>
      <c r="U8047" s="781">
        <f>VLOOKUP(C8047,METADATA!$A$5:$H$29,IF(E8047="HI",2,IF(E8047="LO",6,10))+IF(S8047=1,2,IF(D8047=7,1,(IF(WEEKDAY(B8047)=1,2,IF(WEEKDAY(B8047)=7,1,0))))))</f>
        <v>3</v>
      </c>
    </row>
    <row r="8048" spans="2:21" ht="13.95" customHeight="1" x14ac:dyDescent="0.25">
      <c r="B8048" s="784">
        <f t="shared" si="377"/>
        <v>45718</v>
      </c>
      <c r="C8048" s="785">
        <v>4</v>
      </c>
      <c r="D8048" s="786">
        <f>IFERROR((INDEX(METADATA!$T$2:$T$20,MATCH(B8048,METADATA!$S$2:$S$20,0))),0)</f>
        <v>0</v>
      </c>
      <c r="E8048" s="785" t="str">
        <f t="shared" si="375"/>
        <v>LO</v>
      </c>
      <c r="F8048" s="786">
        <f>VLOOKUP(C8048,METADATA!$A$5:$H$29,IF(E8048="HI",2,IF(E8048="LO",6,10))+IF(D8048=1,2,IF(D8048=7,1,(IF(WEEKDAY(B8048)=1,2,IF(WEEKDAY(B8048)=7,1,0))))))</f>
        <v>3</v>
      </c>
      <c r="G8048" s="786">
        <f>VLOOKUP(C8048,METADATA!$J$5:$Q$29,IF(E8048="HI",2,IF(E8048="LO",6,10))+IF(D8048=1,2,IF(D8048=7,1,(IF(WEEKDAY(B8048)=1,2,IF(WEEKDAY(B8048)=7,1,0))))))</f>
        <v>3</v>
      </c>
      <c r="H8048" s="787">
        <v>7445.5</v>
      </c>
      <c r="I8048" s="788">
        <v>9062.5000610351563</v>
      </c>
      <c r="K8048" s="795">
        <v>870.51250000000005</v>
      </c>
      <c r="M8048" s="798">
        <f t="shared" si="376"/>
        <v>11728.784148677229</v>
      </c>
      <c r="N8048" s="303"/>
      <c r="S8048" s="786">
        <v>0</v>
      </c>
      <c r="T8048" s="781">
        <f>VLOOKUP(C8048,METADATA!$J$5:$Q$29,IF(E8048="HI",2,IF(E8048="LO",6,10))+IF(S8048=1,2,IF(D8048=7,1,(IF(WEEKDAY(B8048)=1,2,IF(WEEKDAY(B8048)=7,1,0))))))</f>
        <v>3</v>
      </c>
      <c r="U8048" s="781">
        <f>VLOOKUP(C8048,METADATA!$A$5:$H$29,IF(E8048="HI",2,IF(E8048="LO",6,10))+IF(S8048=1,2,IF(D8048=7,1,(IF(WEEKDAY(B8048)=1,2,IF(WEEKDAY(B8048)=7,1,0))))))</f>
        <v>3</v>
      </c>
    </row>
    <row r="8049" spans="2:21" ht="13.95" customHeight="1" x14ac:dyDescent="0.25">
      <c r="B8049" s="784">
        <f t="shared" si="377"/>
        <v>45718</v>
      </c>
      <c r="C8049" s="785">
        <v>5</v>
      </c>
      <c r="D8049" s="786">
        <f>IFERROR((INDEX(METADATA!$T$2:$T$20,MATCH(B8049,METADATA!$S$2:$S$20,0))),0)</f>
        <v>0</v>
      </c>
      <c r="E8049" s="785" t="str">
        <f t="shared" si="375"/>
        <v>LO</v>
      </c>
      <c r="F8049" s="786">
        <f>VLOOKUP(C8049,METADATA!$A$5:$H$29,IF(E8049="HI",2,IF(E8049="LO",6,10))+IF(D8049=1,2,IF(D8049=7,1,(IF(WEEKDAY(B8049)=1,2,IF(WEEKDAY(B8049)=7,1,0))))))</f>
        <v>3</v>
      </c>
      <c r="G8049" s="786">
        <f>VLOOKUP(C8049,METADATA!$J$5:$Q$29,IF(E8049="HI",2,IF(E8049="LO",6,10))+IF(D8049=1,2,IF(D8049=7,1,(IF(WEEKDAY(B8049)=1,2,IF(WEEKDAY(B8049)=7,1,0))))))</f>
        <v>3</v>
      </c>
      <c r="H8049" s="787">
        <v>7693.75</v>
      </c>
      <c r="I8049" s="788">
        <v>8919.4749145507813</v>
      </c>
      <c r="K8049" s="795">
        <v>865.8125</v>
      </c>
      <c r="M8049" s="798">
        <f t="shared" si="376"/>
        <v>11779.253873391161</v>
      </c>
      <c r="N8049" s="303"/>
      <c r="S8049" s="786">
        <v>0</v>
      </c>
      <c r="T8049" s="781">
        <f>VLOOKUP(C8049,METADATA!$J$5:$Q$29,IF(E8049="HI",2,IF(E8049="LO",6,10))+IF(S8049=1,2,IF(D8049=7,1,(IF(WEEKDAY(B8049)=1,2,IF(WEEKDAY(B8049)=7,1,0))))))</f>
        <v>3</v>
      </c>
      <c r="U8049" s="781">
        <f>VLOOKUP(C8049,METADATA!$A$5:$H$29,IF(E8049="HI",2,IF(E8049="LO",6,10))+IF(S8049=1,2,IF(D8049=7,1,(IF(WEEKDAY(B8049)=1,2,IF(WEEKDAY(B8049)=7,1,0))))))</f>
        <v>3</v>
      </c>
    </row>
    <row r="8050" spans="2:21" ht="13.95" customHeight="1" x14ac:dyDescent="0.25">
      <c r="B8050" s="784">
        <f t="shared" si="377"/>
        <v>45718</v>
      </c>
      <c r="C8050" s="785">
        <v>6</v>
      </c>
      <c r="D8050" s="786">
        <f>IFERROR((INDEX(METADATA!$T$2:$T$20,MATCH(B8050,METADATA!$S$2:$S$20,0))),0)</f>
        <v>0</v>
      </c>
      <c r="E8050" s="785" t="str">
        <f t="shared" si="375"/>
        <v>LO</v>
      </c>
      <c r="F8050" s="786">
        <f>VLOOKUP(C8050,METADATA!$A$5:$H$29,IF(E8050="HI",2,IF(E8050="LO",6,10))+IF(D8050=1,2,IF(D8050=7,1,(IF(WEEKDAY(B8050)=1,2,IF(WEEKDAY(B8050)=7,1,0))))))</f>
        <v>3</v>
      </c>
      <c r="G8050" s="786">
        <f>VLOOKUP(C8050,METADATA!$J$5:$Q$29,IF(E8050="HI",2,IF(E8050="LO",6,10))+IF(D8050=1,2,IF(D8050=7,1,(IF(WEEKDAY(B8050)=1,2,IF(WEEKDAY(B8050)=7,1,0))))))</f>
        <v>3</v>
      </c>
      <c r="H8050" s="787">
        <v>8180.25</v>
      </c>
      <c r="I8050" s="788">
        <v>8772.47509765625</v>
      </c>
      <c r="K8050" s="795">
        <v>834.63750000000005</v>
      </c>
      <c r="M8050" s="798">
        <f t="shared" si="376"/>
        <v>11994.699220968361</v>
      </c>
      <c r="N8050" s="303"/>
      <c r="S8050" s="786">
        <v>0</v>
      </c>
      <c r="T8050" s="781">
        <f>VLOOKUP(C8050,METADATA!$J$5:$Q$29,IF(E8050="HI",2,IF(E8050="LO",6,10))+IF(S8050=1,2,IF(D8050=7,1,(IF(WEEKDAY(B8050)=1,2,IF(WEEKDAY(B8050)=7,1,0))))))</f>
        <v>3</v>
      </c>
      <c r="U8050" s="781">
        <f>VLOOKUP(C8050,METADATA!$A$5:$H$29,IF(E8050="HI",2,IF(E8050="LO",6,10))+IF(S8050=1,2,IF(D8050=7,1,(IF(WEEKDAY(B8050)=1,2,IF(WEEKDAY(B8050)=7,1,0))))))</f>
        <v>3</v>
      </c>
    </row>
    <row r="8051" spans="2:21" ht="13.95" customHeight="1" x14ac:dyDescent="0.25">
      <c r="B8051" s="784">
        <f t="shared" si="377"/>
        <v>45718</v>
      </c>
      <c r="C8051" s="785">
        <v>7</v>
      </c>
      <c r="D8051" s="786">
        <f>IFERROR((INDEX(METADATA!$T$2:$T$20,MATCH(B8051,METADATA!$S$2:$S$20,0))),0)</f>
        <v>0</v>
      </c>
      <c r="E8051" s="785" t="str">
        <f t="shared" si="375"/>
        <v>LO</v>
      </c>
      <c r="F8051" s="786">
        <f>VLOOKUP(C8051,METADATA!$A$5:$H$29,IF(E8051="HI",2,IF(E8051="LO",6,10))+IF(D8051=1,2,IF(D8051=7,1,(IF(WEEKDAY(B8051)=1,2,IF(WEEKDAY(B8051)=7,1,0))))))</f>
        <v>3</v>
      </c>
      <c r="G8051" s="786">
        <f>VLOOKUP(C8051,METADATA!$J$5:$Q$29,IF(E8051="HI",2,IF(E8051="LO",6,10))+IF(D8051=1,2,IF(D8051=7,1,(IF(WEEKDAY(B8051)=1,2,IF(WEEKDAY(B8051)=7,1,0))))))</f>
        <v>3</v>
      </c>
      <c r="H8051" s="787">
        <v>8642.25</v>
      </c>
      <c r="I8051" s="788">
        <v>8869.14990234375</v>
      </c>
      <c r="K8051" s="795">
        <v>847.33749999999998</v>
      </c>
      <c r="M8051" s="798">
        <f t="shared" si="376"/>
        <v>12383.469023369185</v>
      </c>
      <c r="N8051" s="303"/>
      <c r="S8051" s="786">
        <v>0</v>
      </c>
      <c r="T8051" s="781">
        <f>VLOOKUP(C8051,METADATA!$J$5:$Q$29,IF(E8051="HI",2,IF(E8051="LO",6,10))+IF(S8051=1,2,IF(D8051=7,1,(IF(WEEKDAY(B8051)=1,2,IF(WEEKDAY(B8051)=7,1,0))))))</f>
        <v>3</v>
      </c>
      <c r="U8051" s="781">
        <f>VLOOKUP(C8051,METADATA!$A$5:$H$29,IF(E8051="HI",2,IF(E8051="LO",6,10))+IF(S8051=1,2,IF(D8051=7,1,(IF(WEEKDAY(B8051)=1,2,IF(WEEKDAY(B8051)=7,1,0))))))</f>
        <v>3</v>
      </c>
    </row>
    <row r="8052" spans="2:21" ht="13.95" customHeight="1" x14ac:dyDescent="0.25">
      <c r="B8052" s="784">
        <f t="shared" si="377"/>
        <v>45718</v>
      </c>
      <c r="C8052" s="785">
        <v>8</v>
      </c>
      <c r="D8052" s="786">
        <f>IFERROR((INDEX(METADATA!$T$2:$T$20,MATCH(B8052,METADATA!$S$2:$S$20,0))),0)</f>
        <v>0</v>
      </c>
      <c r="E8052" s="785" t="str">
        <f t="shared" si="375"/>
        <v>LO</v>
      </c>
      <c r="F8052" s="786">
        <f>VLOOKUP(C8052,METADATA!$A$5:$H$29,IF(E8052="HI",2,IF(E8052="LO",6,10))+IF(D8052=1,2,IF(D8052=7,1,(IF(WEEKDAY(B8052)=1,2,IF(WEEKDAY(B8052)=7,1,0))))))</f>
        <v>3</v>
      </c>
      <c r="G8052" s="786">
        <f>VLOOKUP(C8052,METADATA!$J$5:$Q$29,IF(E8052="HI",2,IF(E8052="LO",6,10))+IF(D8052=1,2,IF(D8052=7,1,(IF(WEEKDAY(B8052)=1,2,IF(WEEKDAY(B8052)=7,1,0))))))</f>
        <v>3</v>
      </c>
      <c r="H8052" s="787">
        <v>9832.75</v>
      </c>
      <c r="I8052" s="788">
        <v>8955.8248291015625</v>
      </c>
      <c r="K8052" s="795">
        <v>851.61249999999995</v>
      </c>
      <c r="M8052" s="798">
        <f t="shared" si="376"/>
        <v>13299.99138842022</v>
      </c>
      <c r="N8052" s="303"/>
      <c r="S8052" s="786">
        <v>0</v>
      </c>
      <c r="T8052" s="781">
        <f>VLOOKUP(C8052,METADATA!$J$5:$Q$29,IF(E8052="HI",2,IF(E8052="LO",6,10))+IF(S8052=1,2,IF(D8052=7,1,(IF(WEEKDAY(B8052)=1,2,IF(WEEKDAY(B8052)=7,1,0))))))</f>
        <v>3</v>
      </c>
      <c r="U8052" s="781">
        <f>VLOOKUP(C8052,METADATA!$A$5:$H$29,IF(E8052="HI",2,IF(E8052="LO",6,10))+IF(S8052=1,2,IF(D8052=7,1,(IF(WEEKDAY(B8052)=1,2,IF(WEEKDAY(B8052)=7,1,0))))))</f>
        <v>3</v>
      </c>
    </row>
    <row r="8053" spans="2:21" ht="13.95" customHeight="1" x14ac:dyDescent="0.25">
      <c r="B8053" s="784">
        <f t="shared" si="377"/>
        <v>45718</v>
      </c>
      <c r="C8053" s="785">
        <v>9</v>
      </c>
      <c r="D8053" s="786">
        <f>IFERROR((INDEX(METADATA!$T$2:$T$20,MATCH(B8053,METADATA!$S$2:$S$20,0))),0)</f>
        <v>0</v>
      </c>
      <c r="E8053" s="785" t="str">
        <f t="shared" si="375"/>
        <v>LO</v>
      </c>
      <c r="F8053" s="786">
        <f>VLOOKUP(C8053,METADATA!$A$5:$H$29,IF(E8053="HI",2,IF(E8053="LO",6,10))+IF(D8053=1,2,IF(D8053=7,1,(IF(WEEKDAY(B8053)=1,2,IF(WEEKDAY(B8053)=7,1,0))))))</f>
        <v>3</v>
      </c>
      <c r="G8053" s="786">
        <f>VLOOKUP(C8053,METADATA!$J$5:$Q$29,IF(E8053="HI",2,IF(E8053="LO",6,10))+IF(D8053=1,2,IF(D8053=7,1,(IF(WEEKDAY(B8053)=1,2,IF(WEEKDAY(B8053)=7,1,0))))))</f>
        <v>3</v>
      </c>
      <c r="H8053" s="787">
        <v>11451.25</v>
      </c>
      <c r="I8053" s="788">
        <v>9295.6749877929688</v>
      </c>
      <c r="K8053" s="795">
        <v>856.5</v>
      </c>
      <c r="M8053" s="798">
        <f t="shared" si="376"/>
        <v>14749.260999832493</v>
      </c>
      <c r="N8053" s="303"/>
      <c r="S8053" s="786">
        <v>0</v>
      </c>
      <c r="T8053" s="781">
        <f>VLOOKUP(C8053,METADATA!$J$5:$Q$29,IF(E8053="HI",2,IF(E8053="LO",6,10))+IF(S8053=1,2,IF(D8053=7,1,(IF(WEEKDAY(B8053)=1,2,IF(WEEKDAY(B8053)=7,1,0))))))</f>
        <v>3</v>
      </c>
      <c r="U8053" s="781">
        <f>VLOOKUP(C8053,METADATA!$A$5:$H$29,IF(E8053="HI",2,IF(E8053="LO",6,10))+IF(S8053=1,2,IF(D8053=7,1,(IF(WEEKDAY(B8053)=1,2,IF(WEEKDAY(B8053)=7,1,0))))))</f>
        <v>3</v>
      </c>
    </row>
    <row r="8054" spans="2:21" ht="13.95" customHeight="1" x14ac:dyDescent="0.25">
      <c r="B8054" s="784">
        <f t="shared" si="377"/>
        <v>45718</v>
      </c>
      <c r="C8054" s="785">
        <v>10</v>
      </c>
      <c r="D8054" s="786">
        <f>IFERROR((INDEX(METADATA!$T$2:$T$20,MATCH(B8054,METADATA!$S$2:$S$20,0))),0)</f>
        <v>0</v>
      </c>
      <c r="E8054" s="785" t="str">
        <f t="shared" si="375"/>
        <v>LO</v>
      </c>
      <c r="F8054" s="786">
        <f>VLOOKUP(C8054,METADATA!$A$5:$H$29,IF(E8054="HI",2,IF(E8054="LO",6,10))+IF(D8054=1,2,IF(D8054=7,1,(IF(WEEKDAY(B8054)=1,2,IF(WEEKDAY(B8054)=7,1,0))))))</f>
        <v>3</v>
      </c>
      <c r="G8054" s="786">
        <f>VLOOKUP(C8054,METADATA!$J$5:$Q$29,IF(E8054="HI",2,IF(E8054="LO",6,10))+IF(D8054=1,2,IF(D8054=7,1,(IF(WEEKDAY(B8054)=1,2,IF(WEEKDAY(B8054)=7,1,0))))))</f>
        <v>3</v>
      </c>
      <c r="H8054" s="787">
        <v>12060.5</v>
      </c>
      <c r="I8054" s="788">
        <v>9241.0250244140625</v>
      </c>
      <c r="K8054" s="795">
        <v>824.32500000000005</v>
      </c>
      <c r="M8054" s="798">
        <f t="shared" si="376"/>
        <v>15193.821236010608</v>
      </c>
      <c r="N8054" s="303"/>
      <c r="S8054" s="786">
        <v>0</v>
      </c>
      <c r="T8054" s="781">
        <f>VLOOKUP(C8054,METADATA!$J$5:$Q$29,IF(E8054="HI",2,IF(E8054="LO",6,10))+IF(S8054=1,2,IF(D8054=7,1,(IF(WEEKDAY(B8054)=1,2,IF(WEEKDAY(B8054)=7,1,0))))))</f>
        <v>3</v>
      </c>
      <c r="U8054" s="781">
        <f>VLOOKUP(C8054,METADATA!$A$5:$H$29,IF(E8054="HI",2,IF(E8054="LO",6,10))+IF(S8054=1,2,IF(D8054=7,1,(IF(WEEKDAY(B8054)=1,2,IF(WEEKDAY(B8054)=7,1,0))))))</f>
        <v>3</v>
      </c>
    </row>
    <row r="8055" spans="2:21" ht="13.95" customHeight="1" x14ac:dyDescent="0.25">
      <c r="B8055" s="784">
        <f t="shared" si="377"/>
        <v>45718</v>
      </c>
      <c r="C8055" s="785">
        <v>11</v>
      </c>
      <c r="D8055" s="786">
        <f>IFERROR((INDEX(METADATA!$T$2:$T$20,MATCH(B8055,METADATA!$S$2:$S$20,0))),0)</f>
        <v>0</v>
      </c>
      <c r="E8055" s="785" t="str">
        <f t="shared" si="375"/>
        <v>LO</v>
      </c>
      <c r="F8055" s="786">
        <f>VLOOKUP(C8055,METADATA!$A$5:$H$29,IF(E8055="HI",2,IF(E8055="LO",6,10))+IF(D8055=1,2,IF(D8055=7,1,(IF(WEEKDAY(B8055)=1,2,IF(WEEKDAY(B8055)=7,1,0))))))</f>
        <v>3</v>
      </c>
      <c r="G8055" s="786">
        <f>VLOOKUP(C8055,METADATA!$J$5:$Q$29,IF(E8055="HI",2,IF(E8055="LO",6,10))+IF(D8055=1,2,IF(D8055=7,1,(IF(WEEKDAY(B8055)=1,2,IF(WEEKDAY(B8055)=7,1,0))))))</f>
        <v>3</v>
      </c>
      <c r="H8055" s="787">
        <v>12321</v>
      </c>
      <c r="I8055" s="788">
        <v>9140.5250854492188</v>
      </c>
      <c r="K8055" s="795">
        <v>882.73749999999995</v>
      </c>
      <c r="M8055" s="798">
        <f t="shared" si="376"/>
        <v>15341.324578983604</v>
      </c>
      <c r="N8055" s="303"/>
      <c r="S8055" s="786">
        <v>0</v>
      </c>
      <c r="T8055" s="781">
        <f>VLOOKUP(C8055,METADATA!$J$5:$Q$29,IF(E8055="HI",2,IF(E8055="LO",6,10))+IF(S8055=1,2,IF(D8055=7,1,(IF(WEEKDAY(B8055)=1,2,IF(WEEKDAY(B8055)=7,1,0))))))</f>
        <v>3</v>
      </c>
      <c r="U8055" s="781">
        <f>VLOOKUP(C8055,METADATA!$A$5:$H$29,IF(E8055="HI",2,IF(E8055="LO",6,10))+IF(S8055=1,2,IF(D8055=7,1,(IF(WEEKDAY(B8055)=1,2,IF(WEEKDAY(B8055)=7,1,0))))))</f>
        <v>3</v>
      </c>
    </row>
    <row r="8056" spans="2:21" ht="13.95" customHeight="1" x14ac:dyDescent="0.25">
      <c r="B8056" s="784">
        <f t="shared" si="377"/>
        <v>45718</v>
      </c>
      <c r="C8056" s="785">
        <v>12</v>
      </c>
      <c r="D8056" s="786">
        <f>IFERROR((INDEX(METADATA!$T$2:$T$20,MATCH(B8056,METADATA!$S$2:$S$20,0))),0)</f>
        <v>0</v>
      </c>
      <c r="E8056" s="785" t="str">
        <f t="shared" si="375"/>
        <v>LO</v>
      </c>
      <c r="F8056" s="786">
        <f>VLOOKUP(C8056,METADATA!$A$5:$H$29,IF(E8056="HI",2,IF(E8056="LO",6,10))+IF(D8056=1,2,IF(D8056=7,1,(IF(WEEKDAY(B8056)=1,2,IF(WEEKDAY(B8056)=7,1,0))))))</f>
        <v>3</v>
      </c>
      <c r="G8056" s="786">
        <f>VLOOKUP(C8056,METADATA!$J$5:$Q$29,IF(E8056="HI",2,IF(E8056="LO",6,10))+IF(D8056=1,2,IF(D8056=7,1,(IF(WEEKDAY(B8056)=1,2,IF(WEEKDAY(B8056)=7,1,0))))))</f>
        <v>3</v>
      </c>
      <c r="H8056" s="787">
        <v>12232.75</v>
      </c>
      <c r="I8056" s="788">
        <v>9265.4749145507813</v>
      </c>
      <c r="K8056" s="795">
        <v>909.3125</v>
      </c>
      <c r="M8056" s="798">
        <f t="shared" si="376"/>
        <v>15345.657299531676</v>
      </c>
      <c r="N8056" s="303"/>
      <c r="S8056" s="786">
        <v>0</v>
      </c>
      <c r="T8056" s="781">
        <f>VLOOKUP(C8056,METADATA!$J$5:$Q$29,IF(E8056="HI",2,IF(E8056="LO",6,10))+IF(S8056=1,2,IF(D8056=7,1,(IF(WEEKDAY(B8056)=1,2,IF(WEEKDAY(B8056)=7,1,0))))))</f>
        <v>3</v>
      </c>
      <c r="U8056" s="781">
        <f>VLOOKUP(C8056,METADATA!$A$5:$H$29,IF(E8056="HI",2,IF(E8056="LO",6,10))+IF(S8056=1,2,IF(D8056=7,1,(IF(WEEKDAY(B8056)=1,2,IF(WEEKDAY(B8056)=7,1,0))))))</f>
        <v>3</v>
      </c>
    </row>
    <row r="8057" spans="2:21" ht="13.95" customHeight="1" x14ac:dyDescent="0.25">
      <c r="B8057" s="784">
        <f t="shared" si="377"/>
        <v>45718</v>
      </c>
      <c r="C8057" s="785">
        <v>13</v>
      </c>
      <c r="D8057" s="786">
        <f>IFERROR((INDEX(METADATA!$T$2:$T$20,MATCH(B8057,METADATA!$S$2:$S$20,0))),0)</f>
        <v>0</v>
      </c>
      <c r="E8057" s="785" t="str">
        <f t="shared" si="375"/>
        <v>LO</v>
      </c>
      <c r="F8057" s="786">
        <f>VLOOKUP(C8057,METADATA!$A$5:$H$29,IF(E8057="HI",2,IF(E8057="LO",6,10))+IF(D8057=1,2,IF(D8057=7,1,(IF(WEEKDAY(B8057)=1,2,IF(WEEKDAY(B8057)=7,1,0))))))</f>
        <v>3</v>
      </c>
      <c r="G8057" s="786">
        <f>VLOOKUP(C8057,METADATA!$J$5:$Q$29,IF(E8057="HI",2,IF(E8057="LO",6,10))+IF(D8057=1,2,IF(D8057=7,1,(IF(WEEKDAY(B8057)=1,2,IF(WEEKDAY(B8057)=7,1,0))))))</f>
        <v>3</v>
      </c>
      <c r="H8057" s="787">
        <v>11973.75</v>
      </c>
      <c r="I8057" s="788">
        <v>9355.1250610351563</v>
      </c>
      <c r="K8057" s="795">
        <v>905.6</v>
      </c>
      <c r="M8057" s="798">
        <f t="shared" si="376"/>
        <v>15195.033858800974</v>
      </c>
      <c r="N8057" s="303"/>
      <c r="S8057" s="786">
        <v>0</v>
      </c>
      <c r="T8057" s="781">
        <f>VLOOKUP(C8057,METADATA!$J$5:$Q$29,IF(E8057="HI",2,IF(E8057="LO",6,10))+IF(S8057=1,2,IF(D8057=7,1,(IF(WEEKDAY(B8057)=1,2,IF(WEEKDAY(B8057)=7,1,0))))))</f>
        <v>3</v>
      </c>
      <c r="U8057" s="781">
        <f>VLOOKUP(C8057,METADATA!$A$5:$H$29,IF(E8057="HI",2,IF(E8057="LO",6,10))+IF(S8057=1,2,IF(D8057=7,1,(IF(WEEKDAY(B8057)=1,2,IF(WEEKDAY(B8057)=7,1,0))))))</f>
        <v>3</v>
      </c>
    </row>
    <row r="8058" spans="2:21" ht="13.95" customHeight="1" x14ac:dyDescent="0.25">
      <c r="B8058" s="784">
        <f t="shared" si="377"/>
        <v>45718</v>
      </c>
      <c r="C8058" s="785">
        <v>14</v>
      </c>
      <c r="D8058" s="786">
        <f>IFERROR((INDEX(METADATA!$T$2:$T$20,MATCH(B8058,METADATA!$S$2:$S$20,0))),0)</f>
        <v>0</v>
      </c>
      <c r="E8058" s="785" t="str">
        <f t="shared" si="375"/>
        <v>LO</v>
      </c>
      <c r="F8058" s="786">
        <f>VLOOKUP(C8058,METADATA!$A$5:$H$29,IF(E8058="HI",2,IF(E8058="LO",6,10))+IF(D8058=1,2,IF(D8058=7,1,(IF(WEEKDAY(B8058)=1,2,IF(WEEKDAY(B8058)=7,1,0))))))</f>
        <v>3</v>
      </c>
      <c r="G8058" s="786">
        <f>VLOOKUP(C8058,METADATA!$J$5:$Q$29,IF(E8058="HI",2,IF(E8058="LO",6,10))+IF(D8058=1,2,IF(D8058=7,1,(IF(WEEKDAY(B8058)=1,2,IF(WEEKDAY(B8058)=7,1,0))))))</f>
        <v>3</v>
      </c>
      <c r="H8058" s="787">
        <v>11404</v>
      </c>
      <c r="I8058" s="788">
        <v>9268.4500122070313</v>
      </c>
      <c r="K8058" s="795">
        <v>913.98749999999995</v>
      </c>
      <c r="M8058" s="798">
        <f t="shared" si="376"/>
        <v>14695.420430487196</v>
      </c>
      <c r="N8058" s="303"/>
      <c r="S8058" s="786">
        <v>0</v>
      </c>
      <c r="T8058" s="781">
        <f>VLOOKUP(C8058,METADATA!$J$5:$Q$29,IF(E8058="HI",2,IF(E8058="LO",6,10))+IF(S8058=1,2,IF(D8058=7,1,(IF(WEEKDAY(B8058)=1,2,IF(WEEKDAY(B8058)=7,1,0))))))</f>
        <v>3</v>
      </c>
      <c r="U8058" s="781">
        <f>VLOOKUP(C8058,METADATA!$A$5:$H$29,IF(E8058="HI",2,IF(E8058="LO",6,10))+IF(S8058=1,2,IF(D8058=7,1,(IF(WEEKDAY(B8058)=1,2,IF(WEEKDAY(B8058)=7,1,0))))))</f>
        <v>3</v>
      </c>
    </row>
    <row r="8059" spans="2:21" ht="13.95" customHeight="1" x14ac:dyDescent="0.25">
      <c r="B8059" s="784">
        <f t="shared" si="377"/>
        <v>45718</v>
      </c>
      <c r="C8059" s="785">
        <v>15</v>
      </c>
      <c r="D8059" s="786">
        <f>IFERROR((INDEX(METADATA!$T$2:$T$20,MATCH(B8059,METADATA!$S$2:$S$20,0))),0)</f>
        <v>0</v>
      </c>
      <c r="E8059" s="785" t="str">
        <f t="shared" si="375"/>
        <v>LO</v>
      </c>
      <c r="F8059" s="786">
        <f>VLOOKUP(C8059,METADATA!$A$5:$H$29,IF(E8059="HI",2,IF(E8059="LO",6,10))+IF(D8059=1,2,IF(D8059=7,1,(IF(WEEKDAY(B8059)=1,2,IF(WEEKDAY(B8059)=7,1,0))))))</f>
        <v>3</v>
      </c>
      <c r="G8059" s="786">
        <f>VLOOKUP(C8059,METADATA!$J$5:$Q$29,IF(E8059="HI",2,IF(E8059="LO",6,10))+IF(D8059=1,2,IF(D8059=7,1,(IF(WEEKDAY(B8059)=1,2,IF(WEEKDAY(B8059)=7,1,0))))))</f>
        <v>3</v>
      </c>
      <c r="H8059" s="787">
        <v>11252</v>
      </c>
      <c r="I8059" s="788">
        <v>8891.18994140625</v>
      </c>
      <c r="K8059" s="795">
        <v>902.26250000000005</v>
      </c>
      <c r="M8059" s="798">
        <f t="shared" si="376"/>
        <v>14340.877329304636</v>
      </c>
      <c r="N8059" s="303"/>
      <c r="S8059" s="786">
        <v>0</v>
      </c>
      <c r="T8059" s="781">
        <f>VLOOKUP(C8059,METADATA!$J$5:$Q$29,IF(E8059="HI",2,IF(E8059="LO",6,10))+IF(S8059=1,2,IF(D8059=7,1,(IF(WEEKDAY(B8059)=1,2,IF(WEEKDAY(B8059)=7,1,0))))))</f>
        <v>3</v>
      </c>
      <c r="U8059" s="781">
        <f>VLOOKUP(C8059,METADATA!$A$5:$H$29,IF(E8059="HI",2,IF(E8059="LO",6,10))+IF(S8059=1,2,IF(D8059=7,1,(IF(WEEKDAY(B8059)=1,2,IF(WEEKDAY(B8059)=7,1,0))))))</f>
        <v>3</v>
      </c>
    </row>
    <row r="8060" spans="2:21" ht="13.95" customHeight="1" x14ac:dyDescent="0.25">
      <c r="B8060" s="784">
        <f t="shared" si="377"/>
        <v>45718</v>
      </c>
      <c r="C8060" s="785">
        <v>16</v>
      </c>
      <c r="D8060" s="786">
        <f>IFERROR((INDEX(METADATA!$T$2:$T$20,MATCH(B8060,METADATA!$S$2:$S$20,0))),0)</f>
        <v>0</v>
      </c>
      <c r="E8060" s="785" t="str">
        <f t="shared" si="375"/>
        <v>LO</v>
      </c>
      <c r="F8060" s="786">
        <f>VLOOKUP(C8060,METADATA!$A$5:$H$29,IF(E8060="HI",2,IF(E8060="LO",6,10))+IF(D8060=1,2,IF(D8060=7,1,(IF(WEEKDAY(B8060)=1,2,IF(WEEKDAY(B8060)=7,1,0))))))</f>
        <v>3</v>
      </c>
      <c r="G8060" s="786">
        <f>VLOOKUP(C8060,METADATA!$J$5:$Q$29,IF(E8060="HI",2,IF(E8060="LO",6,10))+IF(D8060=1,2,IF(D8060=7,1,(IF(WEEKDAY(B8060)=1,2,IF(WEEKDAY(B8060)=7,1,0))))))</f>
        <v>3</v>
      </c>
      <c r="H8060" s="787">
        <v>11567.5</v>
      </c>
      <c r="I8060" s="788">
        <v>8294.5924072265625</v>
      </c>
      <c r="K8060" s="795">
        <v>933.76250000000005</v>
      </c>
      <c r="M8060" s="798">
        <f t="shared" si="376"/>
        <v>14234.019792455698</v>
      </c>
      <c r="N8060" s="303"/>
      <c r="S8060" s="786">
        <v>0</v>
      </c>
      <c r="T8060" s="781">
        <f>VLOOKUP(C8060,METADATA!$J$5:$Q$29,IF(E8060="HI",2,IF(E8060="LO",6,10))+IF(S8060=1,2,IF(D8060=7,1,(IF(WEEKDAY(B8060)=1,2,IF(WEEKDAY(B8060)=7,1,0))))))</f>
        <v>3</v>
      </c>
      <c r="U8060" s="781">
        <f>VLOOKUP(C8060,METADATA!$A$5:$H$29,IF(E8060="HI",2,IF(E8060="LO",6,10))+IF(S8060=1,2,IF(D8060=7,1,(IF(WEEKDAY(B8060)=1,2,IF(WEEKDAY(B8060)=7,1,0))))))</f>
        <v>3</v>
      </c>
    </row>
    <row r="8061" spans="2:21" ht="13.95" customHeight="1" x14ac:dyDescent="0.25">
      <c r="B8061" s="784">
        <f t="shared" si="377"/>
        <v>45718</v>
      </c>
      <c r="C8061" s="785">
        <v>17</v>
      </c>
      <c r="D8061" s="786">
        <f>IFERROR((INDEX(METADATA!$T$2:$T$20,MATCH(B8061,METADATA!$S$2:$S$20,0))),0)</f>
        <v>0</v>
      </c>
      <c r="E8061" s="785" t="str">
        <f t="shared" si="375"/>
        <v>LO</v>
      </c>
      <c r="F8061" s="786">
        <f>VLOOKUP(C8061,METADATA!$A$5:$H$29,IF(E8061="HI",2,IF(E8061="LO",6,10))+IF(D8061=1,2,IF(D8061=7,1,(IF(WEEKDAY(B8061)=1,2,IF(WEEKDAY(B8061)=7,1,0))))))</f>
        <v>3</v>
      </c>
      <c r="G8061" s="786">
        <f>VLOOKUP(C8061,METADATA!$J$5:$Q$29,IF(E8061="HI",2,IF(E8061="LO",6,10))+IF(D8061=1,2,IF(D8061=7,1,(IF(WEEKDAY(B8061)=1,2,IF(WEEKDAY(B8061)=7,1,0))))))</f>
        <v>3</v>
      </c>
      <c r="H8061" s="787">
        <v>12824.25</v>
      </c>
      <c r="I8061" s="788">
        <v>9252.1251220703125</v>
      </c>
      <c r="K8061" s="795">
        <v>0</v>
      </c>
      <c r="M8061" s="798">
        <f t="shared" si="376"/>
        <v>15813.386966015363</v>
      </c>
      <c r="N8061" s="303"/>
      <c r="S8061" s="786">
        <v>0</v>
      </c>
      <c r="T8061" s="781">
        <f>VLOOKUP(C8061,METADATA!$J$5:$Q$29,IF(E8061="HI",2,IF(E8061="LO",6,10))+IF(S8061=1,2,IF(D8061=7,1,(IF(WEEKDAY(B8061)=1,2,IF(WEEKDAY(B8061)=7,1,0))))))</f>
        <v>3</v>
      </c>
      <c r="U8061" s="781">
        <f>VLOOKUP(C8061,METADATA!$A$5:$H$29,IF(E8061="HI",2,IF(E8061="LO",6,10))+IF(S8061=1,2,IF(D8061=7,1,(IF(WEEKDAY(B8061)=1,2,IF(WEEKDAY(B8061)=7,1,0))))))</f>
        <v>3</v>
      </c>
    </row>
    <row r="8062" spans="2:21" ht="13.95" customHeight="1" x14ac:dyDescent="0.25">
      <c r="B8062" s="784">
        <f t="shared" si="377"/>
        <v>45718</v>
      </c>
      <c r="C8062" s="785">
        <v>18</v>
      </c>
      <c r="D8062" s="786">
        <f>IFERROR((INDEX(METADATA!$T$2:$T$20,MATCH(B8062,METADATA!$S$2:$S$20,0))),0)</f>
        <v>0</v>
      </c>
      <c r="E8062" s="785" t="str">
        <f t="shared" si="375"/>
        <v>LO</v>
      </c>
      <c r="F8062" s="786">
        <f>VLOOKUP(C8062,METADATA!$A$5:$H$29,IF(E8062="HI",2,IF(E8062="LO",6,10))+IF(D8062=1,2,IF(D8062=7,1,(IF(WEEKDAY(B8062)=1,2,IF(WEEKDAY(B8062)=7,1,0))))))</f>
        <v>2</v>
      </c>
      <c r="G8062" s="786">
        <f>VLOOKUP(C8062,METADATA!$J$5:$Q$29,IF(E8062="HI",2,IF(E8062="LO",6,10))+IF(D8062=1,2,IF(D8062=7,1,(IF(WEEKDAY(B8062)=1,2,IF(WEEKDAY(B8062)=7,1,0))))))</f>
        <v>3</v>
      </c>
      <c r="H8062" s="787">
        <v>14223.75</v>
      </c>
      <c r="I8062" s="788">
        <v>9331.64990234375</v>
      </c>
      <c r="K8062" s="795">
        <v>0</v>
      </c>
      <c r="M8062" s="798">
        <f t="shared" si="376"/>
        <v>17011.60644861067</v>
      </c>
      <c r="N8062" s="303"/>
      <c r="S8062" s="786">
        <v>0</v>
      </c>
      <c r="T8062" s="781">
        <f>VLOOKUP(C8062,METADATA!$J$5:$Q$29,IF(E8062="HI",2,IF(E8062="LO",6,10))+IF(S8062=1,2,IF(D8062=7,1,(IF(WEEKDAY(B8062)=1,2,IF(WEEKDAY(B8062)=7,1,0))))))</f>
        <v>3</v>
      </c>
      <c r="U8062" s="781">
        <f>VLOOKUP(C8062,METADATA!$A$5:$H$29,IF(E8062="HI",2,IF(E8062="LO",6,10))+IF(S8062=1,2,IF(D8062=7,1,(IF(WEEKDAY(B8062)=1,2,IF(WEEKDAY(B8062)=7,1,0))))))</f>
        <v>2</v>
      </c>
    </row>
    <row r="8063" spans="2:21" ht="13.95" customHeight="1" x14ac:dyDescent="0.25">
      <c r="B8063" s="784">
        <f t="shared" si="377"/>
        <v>45718</v>
      </c>
      <c r="C8063" s="785">
        <v>19</v>
      </c>
      <c r="D8063" s="786">
        <f>IFERROR((INDEX(METADATA!$T$2:$T$20,MATCH(B8063,METADATA!$S$2:$S$20,0))),0)</f>
        <v>0</v>
      </c>
      <c r="E8063" s="785" t="str">
        <f t="shared" si="375"/>
        <v>LO</v>
      </c>
      <c r="F8063" s="786">
        <f>VLOOKUP(C8063,METADATA!$A$5:$H$29,IF(E8063="HI",2,IF(E8063="LO",6,10))+IF(D8063=1,2,IF(D8063=7,1,(IF(WEEKDAY(B8063)=1,2,IF(WEEKDAY(B8063)=7,1,0))))))</f>
        <v>2</v>
      </c>
      <c r="G8063" s="786">
        <f>VLOOKUP(C8063,METADATA!$J$5:$Q$29,IF(E8063="HI",2,IF(E8063="LO",6,10))+IF(D8063=1,2,IF(D8063=7,1,(IF(WEEKDAY(B8063)=1,2,IF(WEEKDAY(B8063)=7,1,0))))))</f>
        <v>3</v>
      </c>
      <c r="H8063" s="787">
        <v>13151.5</v>
      </c>
      <c r="I8063" s="788">
        <v>9161.72509765625</v>
      </c>
      <c r="K8063" s="795">
        <v>0</v>
      </c>
      <c r="M8063" s="798">
        <f t="shared" si="376"/>
        <v>16028.074089391539</v>
      </c>
      <c r="N8063" s="303"/>
      <c r="S8063" s="786">
        <v>0</v>
      </c>
      <c r="T8063" s="781">
        <f>VLOOKUP(C8063,METADATA!$J$5:$Q$29,IF(E8063="HI",2,IF(E8063="LO",6,10))+IF(S8063=1,2,IF(D8063=7,1,(IF(WEEKDAY(B8063)=1,2,IF(WEEKDAY(B8063)=7,1,0))))))</f>
        <v>3</v>
      </c>
      <c r="U8063" s="781">
        <f>VLOOKUP(C8063,METADATA!$A$5:$H$29,IF(E8063="HI",2,IF(E8063="LO",6,10))+IF(S8063=1,2,IF(D8063=7,1,(IF(WEEKDAY(B8063)=1,2,IF(WEEKDAY(B8063)=7,1,0))))))</f>
        <v>2</v>
      </c>
    </row>
    <row r="8064" spans="2:21" ht="13.95" customHeight="1" x14ac:dyDescent="0.25">
      <c r="B8064" s="784">
        <f t="shared" si="377"/>
        <v>45718</v>
      </c>
      <c r="C8064" s="785">
        <v>20</v>
      </c>
      <c r="D8064" s="786">
        <f>IFERROR((INDEX(METADATA!$T$2:$T$20,MATCH(B8064,METADATA!$S$2:$S$20,0))),0)</f>
        <v>0</v>
      </c>
      <c r="E8064" s="785" t="str">
        <f t="shared" si="375"/>
        <v>LO</v>
      </c>
      <c r="F8064" s="786">
        <f>VLOOKUP(C8064,METADATA!$A$5:$H$29,IF(E8064="HI",2,IF(E8064="LO",6,10))+IF(D8064=1,2,IF(D8064=7,1,(IF(WEEKDAY(B8064)=1,2,IF(WEEKDAY(B8064)=7,1,0))))))</f>
        <v>3</v>
      </c>
      <c r="G8064" s="786">
        <f>VLOOKUP(C8064,METADATA!$J$5:$Q$29,IF(E8064="HI",2,IF(E8064="LO",6,10))+IF(D8064=1,2,IF(D8064=7,1,(IF(WEEKDAY(B8064)=1,2,IF(WEEKDAY(B8064)=7,1,0))))))</f>
        <v>3</v>
      </c>
      <c r="H8064" s="787">
        <v>11722.75</v>
      </c>
      <c r="I8064" s="788">
        <v>9239.9248657226563</v>
      </c>
      <c r="K8064" s="795">
        <v>0</v>
      </c>
      <c r="M8064" s="798">
        <f t="shared" si="376"/>
        <v>14926.455677309998</v>
      </c>
      <c r="N8064" s="303"/>
      <c r="S8064" s="786">
        <v>0</v>
      </c>
      <c r="T8064" s="781">
        <f>VLOOKUP(C8064,METADATA!$J$5:$Q$29,IF(E8064="HI",2,IF(E8064="LO",6,10))+IF(S8064=1,2,IF(D8064=7,1,(IF(WEEKDAY(B8064)=1,2,IF(WEEKDAY(B8064)=7,1,0))))))</f>
        <v>3</v>
      </c>
      <c r="U8064" s="781">
        <f>VLOOKUP(C8064,METADATA!$A$5:$H$29,IF(E8064="HI",2,IF(E8064="LO",6,10))+IF(S8064=1,2,IF(D8064=7,1,(IF(WEEKDAY(B8064)=1,2,IF(WEEKDAY(B8064)=7,1,0))))))</f>
        <v>3</v>
      </c>
    </row>
    <row r="8065" spans="2:21" ht="13.95" customHeight="1" x14ac:dyDescent="0.25">
      <c r="B8065" s="784">
        <f t="shared" si="377"/>
        <v>45718</v>
      </c>
      <c r="C8065" s="785">
        <v>21</v>
      </c>
      <c r="D8065" s="786">
        <f>IFERROR((INDEX(METADATA!$T$2:$T$20,MATCH(B8065,METADATA!$S$2:$S$20,0))),0)</f>
        <v>0</v>
      </c>
      <c r="E8065" s="785" t="str">
        <f t="shared" si="375"/>
        <v>LO</v>
      </c>
      <c r="F8065" s="786">
        <f>VLOOKUP(C8065,METADATA!$A$5:$H$29,IF(E8065="HI",2,IF(E8065="LO",6,10))+IF(D8065=1,2,IF(D8065=7,1,(IF(WEEKDAY(B8065)=1,2,IF(WEEKDAY(B8065)=7,1,0))))))</f>
        <v>3</v>
      </c>
      <c r="G8065" s="786">
        <f>VLOOKUP(C8065,METADATA!$J$5:$Q$29,IF(E8065="HI",2,IF(E8065="LO",6,10))+IF(D8065=1,2,IF(D8065=7,1,(IF(WEEKDAY(B8065)=1,2,IF(WEEKDAY(B8065)=7,1,0))))))</f>
        <v>3</v>
      </c>
      <c r="H8065" s="787">
        <v>10268</v>
      </c>
      <c r="I8065" s="788">
        <v>9349.0499877929688</v>
      </c>
      <c r="K8065" s="795">
        <v>0</v>
      </c>
      <c r="M8065" s="798">
        <f t="shared" si="376"/>
        <v>13886.560397530113</v>
      </c>
      <c r="N8065" s="303"/>
      <c r="S8065" s="786">
        <v>0</v>
      </c>
      <c r="T8065" s="781">
        <f>VLOOKUP(C8065,METADATA!$J$5:$Q$29,IF(E8065="HI",2,IF(E8065="LO",6,10))+IF(S8065=1,2,IF(D8065=7,1,(IF(WEEKDAY(B8065)=1,2,IF(WEEKDAY(B8065)=7,1,0))))))</f>
        <v>3</v>
      </c>
      <c r="U8065" s="781">
        <f>VLOOKUP(C8065,METADATA!$A$5:$H$29,IF(E8065="HI",2,IF(E8065="LO",6,10))+IF(S8065=1,2,IF(D8065=7,1,(IF(WEEKDAY(B8065)=1,2,IF(WEEKDAY(B8065)=7,1,0))))))</f>
        <v>3</v>
      </c>
    </row>
    <row r="8066" spans="2:21" ht="13.95" customHeight="1" x14ac:dyDescent="0.25">
      <c r="B8066" s="784">
        <f t="shared" si="377"/>
        <v>45718</v>
      </c>
      <c r="C8066" s="785">
        <v>22</v>
      </c>
      <c r="D8066" s="786">
        <f>IFERROR((INDEX(METADATA!$T$2:$T$20,MATCH(B8066,METADATA!$S$2:$S$20,0))),0)</f>
        <v>0</v>
      </c>
      <c r="E8066" s="785" t="str">
        <f t="shared" si="375"/>
        <v>LO</v>
      </c>
      <c r="F8066" s="786">
        <f>VLOOKUP(C8066,METADATA!$A$5:$H$29,IF(E8066="HI",2,IF(E8066="LO",6,10))+IF(D8066=1,2,IF(D8066=7,1,(IF(WEEKDAY(B8066)=1,2,IF(WEEKDAY(B8066)=7,1,0))))))</f>
        <v>3</v>
      </c>
      <c r="G8066" s="786">
        <f>VLOOKUP(C8066,METADATA!$J$5:$Q$29,IF(E8066="HI",2,IF(E8066="LO",6,10))+IF(D8066=1,2,IF(D8066=7,1,(IF(WEEKDAY(B8066)=1,2,IF(WEEKDAY(B8066)=7,1,0))))))</f>
        <v>3</v>
      </c>
      <c r="H8066" s="787">
        <v>9191</v>
      </c>
      <c r="I8066" s="788">
        <v>9530.8248901367188</v>
      </c>
      <c r="K8066" s="795">
        <v>0</v>
      </c>
      <c r="M8066" s="798">
        <f t="shared" si="376"/>
        <v>13240.509963232142</v>
      </c>
      <c r="N8066" s="303"/>
      <c r="S8066" s="786">
        <v>0</v>
      </c>
      <c r="T8066" s="781">
        <f>VLOOKUP(C8066,METADATA!$J$5:$Q$29,IF(E8066="HI",2,IF(E8066="LO",6,10))+IF(S8066=1,2,IF(D8066=7,1,(IF(WEEKDAY(B8066)=1,2,IF(WEEKDAY(B8066)=7,1,0))))))</f>
        <v>3</v>
      </c>
      <c r="U8066" s="781">
        <f>VLOOKUP(C8066,METADATA!$A$5:$H$29,IF(E8066="HI",2,IF(E8066="LO",6,10))+IF(S8066=1,2,IF(D8066=7,1,(IF(WEEKDAY(B8066)=1,2,IF(WEEKDAY(B8066)=7,1,0))))))</f>
        <v>3</v>
      </c>
    </row>
    <row r="8067" spans="2:21" ht="13.95" customHeight="1" x14ac:dyDescent="0.25">
      <c r="B8067" s="784">
        <f t="shared" si="377"/>
        <v>45718</v>
      </c>
      <c r="C8067" s="785">
        <v>23</v>
      </c>
      <c r="D8067" s="786">
        <f>IFERROR((INDEX(METADATA!$T$2:$T$20,MATCH(B8067,METADATA!$S$2:$S$20,0))),0)</f>
        <v>0</v>
      </c>
      <c r="E8067" s="785" t="str">
        <f t="shared" si="375"/>
        <v>LO</v>
      </c>
      <c r="F8067" s="786">
        <f>VLOOKUP(C8067,METADATA!$A$5:$H$29,IF(E8067="HI",2,IF(E8067="LO",6,10))+IF(D8067=1,2,IF(D8067=7,1,(IF(WEEKDAY(B8067)=1,2,IF(WEEKDAY(B8067)=7,1,0))))))</f>
        <v>3</v>
      </c>
      <c r="G8067" s="786">
        <f>VLOOKUP(C8067,METADATA!$J$5:$Q$29,IF(E8067="HI",2,IF(E8067="LO",6,10))+IF(D8067=1,2,IF(D8067=7,1,(IF(WEEKDAY(B8067)=1,2,IF(WEEKDAY(B8067)=7,1,0))))))</f>
        <v>3</v>
      </c>
      <c r="H8067" s="787">
        <v>8275.75</v>
      </c>
      <c r="I8067" s="788">
        <v>9444.85009765625</v>
      </c>
      <c r="K8067" s="795">
        <v>0</v>
      </c>
      <c r="M8067" s="798">
        <f t="shared" si="376"/>
        <v>12557.596562626833</v>
      </c>
      <c r="N8067" s="303"/>
      <c r="S8067" s="786">
        <v>0</v>
      </c>
      <c r="T8067" s="781">
        <f>VLOOKUP(C8067,METADATA!$J$5:$Q$29,IF(E8067="HI",2,IF(E8067="LO",6,10))+IF(S8067=1,2,IF(D8067=7,1,(IF(WEEKDAY(B8067)=1,2,IF(WEEKDAY(B8067)=7,1,0))))))</f>
        <v>3</v>
      </c>
      <c r="U8067" s="781">
        <f>VLOOKUP(C8067,METADATA!$A$5:$H$29,IF(E8067="HI",2,IF(E8067="LO",6,10))+IF(S8067=1,2,IF(D8067=7,1,(IF(WEEKDAY(B8067)=1,2,IF(WEEKDAY(B8067)=7,1,0))))))</f>
        <v>3</v>
      </c>
    </row>
    <row r="8068" spans="2:21" ht="13.95" customHeight="1" x14ac:dyDescent="0.25">
      <c r="B8068" s="784">
        <f t="shared" si="377"/>
        <v>45719</v>
      </c>
      <c r="C8068" s="785">
        <v>0</v>
      </c>
      <c r="D8068" s="786">
        <f>IFERROR((INDEX(METADATA!$T$2:$T$20,MATCH(B8068,METADATA!$S$2:$S$20,0))),0)</f>
        <v>0</v>
      </c>
      <c r="E8068" s="785" t="str">
        <f t="shared" ref="E8068:E8131" si="378">IF(B8068="","",IF(AND(MONTH(B8068)&gt;=MONTH($AA$9),MONTH(B8068)&lt;=MONTH($AA$11)),"HI","LO"))</f>
        <v>LO</v>
      </c>
      <c r="F8068" s="786">
        <f>VLOOKUP(C8068,METADATA!$A$5:$H$29,IF(E8068="HI",2,IF(E8068="LO",6,10))+IF(D8068=1,2,IF(D8068=7,1,(IF(WEEKDAY(B8068)=1,2,IF(WEEKDAY(B8068)=7,1,0))))))</f>
        <v>3</v>
      </c>
      <c r="G8068" s="786">
        <f>VLOOKUP(C8068,METADATA!$J$5:$Q$29,IF(E8068="HI",2,IF(E8068="LO",6,10))+IF(D8068=1,2,IF(D8068=7,1,(IF(WEEKDAY(B8068)=1,2,IF(WEEKDAY(B8068)=7,1,0))))))</f>
        <v>3</v>
      </c>
      <c r="H8068" s="787">
        <v>7798</v>
      </c>
      <c r="I8068" s="788">
        <v>9365.650146484375</v>
      </c>
      <c r="K8068" s="795">
        <v>0</v>
      </c>
      <c r="M8068" s="798">
        <f t="shared" ref="M8068:M8131" si="379">SQRT(H8068^2+I8068^2)</f>
        <v>12187.05077803251</v>
      </c>
      <c r="N8068" s="303"/>
      <c r="S8068" s="786">
        <v>0</v>
      </c>
      <c r="T8068" s="781">
        <f>VLOOKUP(C8068,METADATA!$J$5:$Q$29,IF(E8068="HI",2,IF(E8068="LO",6,10))+IF(S8068=1,2,IF(D8068=7,1,(IF(WEEKDAY(B8068)=1,2,IF(WEEKDAY(B8068)=7,1,0))))))</f>
        <v>3</v>
      </c>
      <c r="U8068" s="781">
        <f>VLOOKUP(C8068,METADATA!$A$5:$H$29,IF(E8068="HI",2,IF(E8068="LO",6,10))+IF(S8068=1,2,IF(D8068=7,1,(IF(WEEKDAY(B8068)=1,2,IF(WEEKDAY(B8068)=7,1,0))))))</f>
        <v>3</v>
      </c>
    </row>
    <row r="8069" spans="2:21" ht="13.95" customHeight="1" x14ac:dyDescent="0.25">
      <c r="B8069" s="784">
        <f t="shared" si="377"/>
        <v>45719</v>
      </c>
      <c r="C8069" s="785">
        <v>1</v>
      </c>
      <c r="D8069" s="786">
        <f>IFERROR((INDEX(METADATA!$T$2:$T$20,MATCH(B8069,METADATA!$S$2:$S$20,0))),0)</f>
        <v>0</v>
      </c>
      <c r="E8069" s="785" t="str">
        <f t="shared" si="378"/>
        <v>LO</v>
      </c>
      <c r="F8069" s="786">
        <f>VLOOKUP(C8069,METADATA!$A$5:$H$29,IF(E8069="HI",2,IF(E8069="LO",6,10))+IF(D8069=1,2,IF(D8069=7,1,(IF(WEEKDAY(B8069)=1,2,IF(WEEKDAY(B8069)=7,1,0))))))</f>
        <v>3</v>
      </c>
      <c r="G8069" s="786">
        <f>VLOOKUP(C8069,METADATA!$J$5:$Q$29,IF(E8069="HI",2,IF(E8069="LO",6,10))+IF(D8069=1,2,IF(D8069=7,1,(IF(WEEKDAY(B8069)=1,2,IF(WEEKDAY(B8069)=7,1,0))))))</f>
        <v>3</v>
      </c>
      <c r="H8069" s="787">
        <v>7450</v>
      </c>
      <c r="I8069" s="788">
        <v>9378.9749755859375</v>
      </c>
      <c r="K8069" s="795">
        <v>0</v>
      </c>
      <c r="M8069" s="798">
        <f t="shared" si="379"/>
        <v>11977.799113053585</v>
      </c>
      <c r="N8069" s="303"/>
      <c r="S8069" s="786">
        <v>0</v>
      </c>
      <c r="T8069" s="781">
        <f>VLOOKUP(C8069,METADATA!$J$5:$Q$29,IF(E8069="HI",2,IF(E8069="LO",6,10))+IF(S8069=1,2,IF(D8069=7,1,(IF(WEEKDAY(B8069)=1,2,IF(WEEKDAY(B8069)=7,1,0))))))</f>
        <v>3</v>
      </c>
      <c r="U8069" s="781">
        <f>VLOOKUP(C8069,METADATA!$A$5:$H$29,IF(E8069="HI",2,IF(E8069="LO",6,10))+IF(S8069=1,2,IF(D8069=7,1,(IF(WEEKDAY(B8069)=1,2,IF(WEEKDAY(B8069)=7,1,0))))))</f>
        <v>3</v>
      </c>
    </row>
    <row r="8070" spans="2:21" ht="13.95" customHeight="1" x14ac:dyDescent="0.25">
      <c r="B8070" s="784">
        <f t="shared" si="377"/>
        <v>45719</v>
      </c>
      <c r="C8070" s="785">
        <v>2</v>
      </c>
      <c r="D8070" s="786">
        <f>IFERROR((INDEX(METADATA!$T$2:$T$20,MATCH(B8070,METADATA!$S$2:$S$20,0))),0)</f>
        <v>0</v>
      </c>
      <c r="E8070" s="785" t="str">
        <f t="shared" si="378"/>
        <v>LO</v>
      </c>
      <c r="F8070" s="786">
        <f>VLOOKUP(C8070,METADATA!$A$5:$H$29,IF(E8070="HI",2,IF(E8070="LO",6,10))+IF(D8070=1,2,IF(D8070=7,1,(IF(WEEKDAY(B8070)=1,2,IF(WEEKDAY(B8070)=7,1,0))))))</f>
        <v>3</v>
      </c>
      <c r="G8070" s="786">
        <f>VLOOKUP(C8070,METADATA!$J$5:$Q$29,IF(E8070="HI",2,IF(E8070="LO",6,10))+IF(D8070=1,2,IF(D8070=7,1,(IF(WEEKDAY(B8070)=1,2,IF(WEEKDAY(B8070)=7,1,0))))))</f>
        <v>3</v>
      </c>
      <c r="H8070" s="787">
        <v>7369.5</v>
      </c>
      <c r="I8070" s="788">
        <v>9195.4999389648438</v>
      </c>
      <c r="K8070" s="795">
        <v>0</v>
      </c>
      <c r="M8070" s="798">
        <f t="shared" si="379"/>
        <v>11784.173682422643</v>
      </c>
      <c r="N8070" s="303"/>
      <c r="S8070" s="786">
        <v>0</v>
      </c>
      <c r="T8070" s="781">
        <f>VLOOKUP(C8070,METADATA!$J$5:$Q$29,IF(E8070="HI",2,IF(E8070="LO",6,10))+IF(S8070=1,2,IF(D8070=7,1,(IF(WEEKDAY(B8070)=1,2,IF(WEEKDAY(B8070)=7,1,0))))))</f>
        <v>3</v>
      </c>
      <c r="U8070" s="781">
        <f>VLOOKUP(C8070,METADATA!$A$5:$H$29,IF(E8070="HI",2,IF(E8070="LO",6,10))+IF(S8070=1,2,IF(D8070=7,1,(IF(WEEKDAY(B8070)=1,2,IF(WEEKDAY(B8070)=7,1,0))))))</f>
        <v>3</v>
      </c>
    </row>
    <row r="8071" spans="2:21" ht="13.95" customHeight="1" x14ac:dyDescent="0.25">
      <c r="B8071" s="784">
        <f t="shared" si="377"/>
        <v>45719</v>
      </c>
      <c r="C8071" s="785">
        <v>3</v>
      </c>
      <c r="D8071" s="786">
        <f>IFERROR((INDEX(METADATA!$T$2:$T$20,MATCH(B8071,METADATA!$S$2:$S$20,0))),0)</f>
        <v>0</v>
      </c>
      <c r="E8071" s="785" t="str">
        <f t="shared" si="378"/>
        <v>LO</v>
      </c>
      <c r="F8071" s="786">
        <f>VLOOKUP(C8071,METADATA!$A$5:$H$29,IF(E8071="HI",2,IF(E8071="LO",6,10))+IF(D8071=1,2,IF(D8071=7,1,(IF(WEEKDAY(B8071)=1,2,IF(WEEKDAY(B8071)=7,1,0))))))</f>
        <v>3</v>
      </c>
      <c r="G8071" s="786">
        <f>VLOOKUP(C8071,METADATA!$J$5:$Q$29,IF(E8071="HI",2,IF(E8071="LO",6,10))+IF(D8071=1,2,IF(D8071=7,1,(IF(WEEKDAY(B8071)=1,2,IF(WEEKDAY(B8071)=7,1,0))))))</f>
        <v>3</v>
      </c>
      <c r="H8071" s="787">
        <v>7534</v>
      </c>
      <c r="I8071" s="788">
        <v>9097.72509765625</v>
      </c>
      <c r="K8071" s="795">
        <v>0</v>
      </c>
      <c r="M8071" s="798">
        <f t="shared" si="379"/>
        <v>11812.271498425882</v>
      </c>
      <c r="N8071" s="303"/>
      <c r="S8071" s="786">
        <v>0</v>
      </c>
      <c r="T8071" s="781">
        <f>VLOOKUP(C8071,METADATA!$J$5:$Q$29,IF(E8071="HI",2,IF(E8071="LO",6,10))+IF(S8071=1,2,IF(D8071=7,1,(IF(WEEKDAY(B8071)=1,2,IF(WEEKDAY(B8071)=7,1,0))))))</f>
        <v>3</v>
      </c>
      <c r="U8071" s="781">
        <f>VLOOKUP(C8071,METADATA!$A$5:$H$29,IF(E8071="HI",2,IF(E8071="LO",6,10))+IF(S8071=1,2,IF(D8071=7,1,(IF(WEEKDAY(B8071)=1,2,IF(WEEKDAY(B8071)=7,1,0))))))</f>
        <v>3</v>
      </c>
    </row>
    <row r="8072" spans="2:21" ht="13.95" customHeight="1" x14ac:dyDescent="0.25">
      <c r="B8072" s="784">
        <f t="shared" si="377"/>
        <v>45719</v>
      </c>
      <c r="C8072" s="785">
        <v>4</v>
      </c>
      <c r="D8072" s="786">
        <f>IFERROR((INDEX(METADATA!$T$2:$T$20,MATCH(B8072,METADATA!$S$2:$S$20,0))),0)</f>
        <v>0</v>
      </c>
      <c r="E8072" s="785" t="str">
        <f t="shared" si="378"/>
        <v>LO</v>
      </c>
      <c r="F8072" s="786">
        <f>VLOOKUP(C8072,METADATA!$A$5:$H$29,IF(E8072="HI",2,IF(E8072="LO",6,10))+IF(D8072=1,2,IF(D8072=7,1,(IF(WEEKDAY(B8072)=1,2,IF(WEEKDAY(B8072)=7,1,0))))))</f>
        <v>3</v>
      </c>
      <c r="G8072" s="786">
        <f>VLOOKUP(C8072,METADATA!$J$5:$Q$29,IF(E8072="HI",2,IF(E8072="LO",6,10))+IF(D8072=1,2,IF(D8072=7,1,(IF(WEEKDAY(B8072)=1,2,IF(WEEKDAY(B8072)=7,1,0))))))</f>
        <v>3</v>
      </c>
      <c r="H8072" s="787">
        <v>7819.75</v>
      </c>
      <c r="I8072" s="788">
        <v>8648.824951171875</v>
      </c>
      <c r="K8072" s="795">
        <v>870.51250000000005</v>
      </c>
      <c r="M8072" s="798">
        <f t="shared" si="379"/>
        <v>11659.788295612969</v>
      </c>
      <c r="N8072" s="303"/>
      <c r="S8072" s="786">
        <v>0</v>
      </c>
      <c r="T8072" s="781">
        <f>VLOOKUP(C8072,METADATA!$J$5:$Q$29,IF(E8072="HI",2,IF(E8072="LO",6,10))+IF(S8072=1,2,IF(D8072=7,1,(IF(WEEKDAY(B8072)=1,2,IF(WEEKDAY(B8072)=7,1,0))))))</f>
        <v>3</v>
      </c>
      <c r="U8072" s="781">
        <f>VLOOKUP(C8072,METADATA!$A$5:$H$29,IF(E8072="HI",2,IF(E8072="LO",6,10))+IF(S8072=1,2,IF(D8072=7,1,(IF(WEEKDAY(B8072)=1,2,IF(WEEKDAY(B8072)=7,1,0))))))</f>
        <v>3</v>
      </c>
    </row>
    <row r="8073" spans="2:21" ht="13.95" customHeight="1" x14ac:dyDescent="0.25">
      <c r="B8073" s="784">
        <f t="shared" si="377"/>
        <v>45719</v>
      </c>
      <c r="C8073" s="785">
        <v>5</v>
      </c>
      <c r="D8073" s="786">
        <f>IFERROR((INDEX(METADATA!$T$2:$T$20,MATCH(B8073,METADATA!$S$2:$S$20,0))),0)</f>
        <v>0</v>
      </c>
      <c r="E8073" s="785" t="str">
        <f t="shared" si="378"/>
        <v>LO</v>
      </c>
      <c r="F8073" s="786">
        <f>VLOOKUP(C8073,METADATA!$A$5:$H$29,IF(E8073="HI",2,IF(E8073="LO",6,10))+IF(D8073=1,2,IF(D8073=7,1,(IF(WEEKDAY(B8073)=1,2,IF(WEEKDAY(B8073)=7,1,0))))))</f>
        <v>3</v>
      </c>
      <c r="G8073" s="786">
        <f>VLOOKUP(C8073,METADATA!$J$5:$Q$29,IF(E8073="HI",2,IF(E8073="LO",6,10))+IF(D8073=1,2,IF(D8073=7,1,(IF(WEEKDAY(B8073)=1,2,IF(WEEKDAY(B8073)=7,1,0))))))</f>
        <v>3</v>
      </c>
      <c r="H8073" s="787">
        <v>8503</v>
      </c>
      <c r="I8073" s="788">
        <v>7888.9473571777344</v>
      </c>
      <c r="K8073" s="795">
        <v>865.8125</v>
      </c>
      <c r="M8073" s="798">
        <f t="shared" si="379"/>
        <v>11598.986999058217</v>
      </c>
      <c r="N8073" s="303"/>
      <c r="S8073" s="786">
        <v>0</v>
      </c>
      <c r="T8073" s="781">
        <f>VLOOKUP(C8073,METADATA!$J$5:$Q$29,IF(E8073="HI",2,IF(E8073="LO",6,10))+IF(S8073=1,2,IF(D8073=7,1,(IF(WEEKDAY(B8073)=1,2,IF(WEEKDAY(B8073)=7,1,0))))))</f>
        <v>3</v>
      </c>
      <c r="U8073" s="781">
        <f>VLOOKUP(C8073,METADATA!$A$5:$H$29,IF(E8073="HI",2,IF(E8073="LO",6,10))+IF(S8073=1,2,IF(D8073=7,1,(IF(WEEKDAY(B8073)=1,2,IF(WEEKDAY(B8073)=7,1,0))))))</f>
        <v>3</v>
      </c>
    </row>
    <row r="8074" spans="2:21" ht="13.95" customHeight="1" x14ac:dyDescent="0.25">
      <c r="B8074" s="784">
        <f t="shared" si="377"/>
        <v>45719</v>
      </c>
      <c r="C8074" s="785">
        <v>6</v>
      </c>
      <c r="D8074" s="786">
        <f>IFERROR((INDEX(METADATA!$T$2:$T$20,MATCH(B8074,METADATA!$S$2:$S$20,0))),0)</f>
        <v>0</v>
      </c>
      <c r="E8074" s="785" t="str">
        <f t="shared" si="378"/>
        <v>LO</v>
      </c>
      <c r="F8074" s="786">
        <f>VLOOKUP(C8074,METADATA!$A$5:$H$29,IF(E8074="HI",2,IF(E8074="LO",6,10))+IF(D8074=1,2,IF(D8074=7,1,(IF(WEEKDAY(B8074)=1,2,IF(WEEKDAY(B8074)=7,1,0))))))</f>
        <v>2</v>
      </c>
      <c r="G8074" s="786">
        <f>VLOOKUP(C8074,METADATA!$J$5:$Q$29,IF(E8074="HI",2,IF(E8074="LO",6,10))+IF(D8074=1,2,IF(D8074=7,1,(IF(WEEKDAY(B8074)=1,2,IF(WEEKDAY(B8074)=7,1,0))))))</f>
        <v>2</v>
      </c>
      <c r="H8074" s="787">
        <v>10275.25</v>
      </c>
      <c r="I8074" s="788">
        <v>8609.14501953125</v>
      </c>
      <c r="K8074" s="795">
        <v>834.63750000000005</v>
      </c>
      <c r="M8074" s="798">
        <f t="shared" si="379"/>
        <v>13405.153506387747</v>
      </c>
      <c r="N8074" s="303"/>
      <c r="S8074" s="786">
        <v>0</v>
      </c>
      <c r="T8074" s="781">
        <f>VLOOKUP(C8074,METADATA!$J$5:$Q$29,IF(E8074="HI",2,IF(E8074="LO",6,10))+IF(S8074=1,2,IF(D8074=7,1,(IF(WEEKDAY(B8074)=1,2,IF(WEEKDAY(B8074)=7,1,0))))))</f>
        <v>2</v>
      </c>
      <c r="U8074" s="781">
        <f>VLOOKUP(C8074,METADATA!$A$5:$H$29,IF(E8074="HI",2,IF(E8074="LO",6,10))+IF(S8074=1,2,IF(D8074=7,1,(IF(WEEKDAY(B8074)=1,2,IF(WEEKDAY(B8074)=7,1,0))))))</f>
        <v>2</v>
      </c>
    </row>
    <row r="8075" spans="2:21" ht="13.95" customHeight="1" x14ac:dyDescent="0.25">
      <c r="B8075" s="784">
        <f t="shared" si="377"/>
        <v>45719</v>
      </c>
      <c r="C8075" s="785">
        <v>7</v>
      </c>
      <c r="D8075" s="786">
        <f>IFERROR((INDEX(METADATA!$T$2:$T$20,MATCH(B8075,METADATA!$S$2:$S$20,0))),0)</f>
        <v>0</v>
      </c>
      <c r="E8075" s="785" t="str">
        <f t="shared" si="378"/>
        <v>LO</v>
      </c>
      <c r="F8075" s="786">
        <f>VLOOKUP(C8075,METADATA!$A$5:$H$29,IF(E8075="HI",2,IF(E8075="LO",6,10))+IF(D8075=1,2,IF(D8075=7,1,(IF(WEEKDAY(B8075)=1,2,IF(WEEKDAY(B8075)=7,1,0))))))</f>
        <v>1</v>
      </c>
      <c r="G8075" s="786">
        <f>VLOOKUP(C8075,METADATA!$J$5:$Q$29,IF(E8075="HI",2,IF(E8075="LO",6,10))+IF(D8075=1,2,IF(D8075=7,1,(IF(WEEKDAY(B8075)=1,2,IF(WEEKDAY(B8075)=7,1,0))))))</f>
        <v>1</v>
      </c>
      <c r="H8075" s="787">
        <v>12101.75</v>
      </c>
      <c r="I8075" s="788">
        <v>9079.72509765625</v>
      </c>
      <c r="K8075" s="795">
        <v>847.33749999999998</v>
      </c>
      <c r="M8075" s="798">
        <f t="shared" si="379"/>
        <v>15129.235304915737</v>
      </c>
      <c r="N8075" s="303"/>
      <c r="S8075" s="786">
        <v>0</v>
      </c>
      <c r="T8075" s="781">
        <f>VLOOKUP(C8075,METADATA!$J$5:$Q$29,IF(E8075="HI",2,IF(E8075="LO",6,10))+IF(S8075=1,2,IF(D8075=7,1,(IF(WEEKDAY(B8075)=1,2,IF(WEEKDAY(B8075)=7,1,0))))))</f>
        <v>1</v>
      </c>
      <c r="U8075" s="781">
        <f>VLOOKUP(C8075,METADATA!$A$5:$H$29,IF(E8075="HI",2,IF(E8075="LO",6,10))+IF(S8075=1,2,IF(D8075=7,1,(IF(WEEKDAY(B8075)=1,2,IF(WEEKDAY(B8075)=7,1,0))))))</f>
        <v>1</v>
      </c>
    </row>
    <row r="8076" spans="2:21" ht="13.95" customHeight="1" x14ac:dyDescent="0.25">
      <c r="B8076" s="784">
        <f t="shared" si="377"/>
        <v>45719</v>
      </c>
      <c r="C8076" s="785">
        <v>8</v>
      </c>
      <c r="D8076" s="786">
        <f>IFERROR((INDEX(METADATA!$T$2:$T$20,MATCH(B8076,METADATA!$S$2:$S$20,0))),0)</f>
        <v>0</v>
      </c>
      <c r="E8076" s="785" t="str">
        <f t="shared" si="378"/>
        <v>LO</v>
      </c>
      <c r="F8076" s="786">
        <f>VLOOKUP(C8076,METADATA!$A$5:$H$29,IF(E8076="HI",2,IF(E8076="LO",6,10))+IF(D8076=1,2,IF(D8076=7,1,(IF(WEEKDAY(B8076)=1,2,IF(WEEKDAY(B8076)=7,1,0))))))</f>
        <v>1</v>
      </c>
      <c r="G8076" s="786">
        <f>VLOOKUP(C8076,METADATA!$J$5:$Q$29,IF(E8076="HI",2,IF(E8076="LO",6,10))+IF(D8076=1,2,IF(D8076=7,1,(IF(WEEKDAY(B8076)=1,2,IF(WEEKDAY(B8076)=7,1,0))))))</f>
        <v>1</v>
      </c>
      <c r="H8076" s="787">
        <v>13401.25</v>
      </c>
      <c r="I8076" s="788">
        <v>5169.1699676513672</v>
      </c>
      <c r="K8076" s="795">
        <v>851.61249999999995</v>
      </c>
      <c r="M8076" s="798">
        <f t="shared" si="379"/>
        <v>14363.62836183702</v>
      </c>
      <c r="N8076" s="303"/>
      <c r="S8076" s="786">
        <v>0</v>
      </c>
      <c r="T8076" s="781">
        <f>VLOOKUP(C8076,METADATA!$J$5:$Q$29,IF(E8076="HI",2,IF(E8076="LO",6,10))+IF(S8076=1,2,IF(D8076=7,1,(IF(WEEKDAY(B8076)=1,2,IF(WEEKDAY(B8076)=7,1,0))))))</f>
        <v>1</v>
      </c>
      <c r="U8076" s="781">
        <f>VLOOKUP(C8076,METADATA!$A$5:$H$29,IF(E8076="HI",2,IF(E8076="LO",6,10))+IF(S8076=1,2,IF(D8076=7,1,(IF(WEEKDAY(B8076)=1,2,IF(WEEKDAY(B8076)=7,1,0))))))</f>
        <v>1</v>
      </c>
    </row>
    <row r="8077" spans="2:21" ht="13.95" customHeight="1" x14ac:dyDescent="0.25">
      <c r="B8077" s="784">
        <f t="shared" si="377"/>
        <v>45719</v>
      </c>
      <c r="C8077" s="785">
        <v>9</v>
      </c>
      <c r="D8077" s="786">
        <f>IFERROR((INDEX(METADATA!$T$2:$T$20,MATCH(B8077,METADATA!$S$2:$S$20,0))),0)</f>
        <v>0</v>
      </c>
      <c r="E8077" s="785" t="str">
        <f t="shared" si="378"/>
        <v>LO</v>
      </c>
      <c r="F8077" s="786">
        <f>VLOOKUP(C8077,METADATA!$A$5:$H$29,IF(E8077="HI",2,IF(E8077="LO",6,10))+IF(D8077=1,2,IF(D8077=7,1,(IF(WEEKDAY(B8077)=1,2,IF(WEEKDAY(B8077)=7,1,0))))))</f>
        <v>2</v>
      </c>
      <c r="G8077" s="786">
        <f>VLOOKUP(C8077,METADATA!$J$5:$Q$29,IF(E8077="HI",2,IF(E8077="LO",6,10))+IF(D8077=1,2,IF(D8077=7,1,(IF(WEEKDAY(B8077)=1,2,IF(WEEKDAY(B8077)=7,1,0))))))</f>
        <v>1</v>
      </c>
      <c r="H8077" s="787">
        <v>14133.75</v>
      </c>
      <c r="I8077" s="788">
        <v>3116.7050018310547</v>
      </c>
      <c r="K8077" s="795">
        <v>856.5</v>
      </c>
      <c r="M8077" s="798">
        <f t="shared" si="379"/>
        <v>14473.31127043631</v>
      </c>
      <c r="N8077" s="303"/>
      <c r="S8077" s="786">
        <v>0</v>
      </c>
      <c r="T8077" s="781">
        <f>VLOOKUP(C8077,METADATA!$J$5:$Q$29,IF(E8077="HI",2,IF(E8077="LO",6,10))+IF(S8077=1,2,IF(D8077=7,1,(IF(WEEKDAY(B8077)=1,2,IF(WEEKDAY(B8077)=7,1,0))))))</f>
        <v>1</v>
      </c>
      <c r="U8077" s="781">
        <f>VLOOKUP(C8077,METADATA!$A$5:$H$29,IF(E8077="HI",2,IF(E8077="LO",6,10))+IF(S8077=1,2,IF(D8077=7,1,(IF(WEEKDAY(B8077)=1,2,IF(WEEKDAY(B8077)=7,1,0))))))</f>
        <v>2</v>
      </c>
    </row>
    <row r="8078" spans="2:21" ht="13.95" customHeight="1" x14ac:dyDescent="0.25">
      <c r="B8078" s="784">
        <f t="shared" si="377"/>
        <v>45719</v>
      </c>
      <c r="C8078" s="785">
        <v>10</v>
      </c>
      <c r="D8078" s="786">
        <f>IFERROR((INDEX(METADATA!$T$2:$T$20,MATCH(B8078,METADATA!$S$2:$S$20,0))),0)</f>
        <v>0</v>
      </c>
      <c r="E8078" s="785" t="str">
        <f t="shared" si="378"/>
        <v>LO</v>
      </c>
      <c r="F8078" s="786">
        <f>VLOOKUP(C8078,METADATA!$A$5:$H$29,IF(E8078="HI",2,IF(E8078="LO",6,10))+IF(D8078=1,2,IF(D8078=7,1,(IF(WEEKDAY(B8078)=1,2,IF(WEEKDAY(B8078)=7,1,0))))))</f>
        <v>2</v>
      </c>
      <c r="G8078" s="786">
        <f>VLOOKUP(C8078,METADATA!$J$5:$Q$29,IF(E8078="HI",2,IF(E8078="LO",6,10))+IF(D8078=1,2,IF(D8078=7,1,(IF(WEEKDAY(B8078)=1,2,IF(WEEKDAY(B8078)=7,1,0))))))</f>
        <v>2</v>
      </c>
      <c r="H8078" s="787">
        <v>14293.25</v>
      </c>
      <c r="I8078" s="788">
        <v>3169.4750518798828</v>
      </c>
      <c r="K8078" s="795">
        <v>824.32500000000005</v>
      </c>
      <c r="M8078" s="798">
        <f t="shared" si="379"/>
        <v>14640.442878102731</v>
      </c>
      <c r="N8078" s="303"/>
      <c r="S8078" s="786">
        <v>0</v>
      </c>
      <c r="T8078" s="781">
        <f>VLOOKUP(C8078,METADATA!$J$5:$Q$29,IF(E8078="HI",2,IF(E8078="LO",6,10))+IF(S8078=1,2,IF(D8078=7,1,(IF(WEEKDAY(B8078)=1,2,IF(WEEKDAY(B8078)=7,1,0))))))</f>
        <v>2</v>
      </c>
      <c r="U8078" s="781">
        <f>VLOOKUP(C8078,METADATA!$A$5:$H$29,IF(E8078="HI",2,IF(E8078="LO",6,10))+IF(S8078=1,2,IF(D8078=7,1,(IF(WEEKDAY(B8078)=1,2,IF(WEEKDAY(B8078)=7,1,0))))))</f>
        <v>2</v>
      </c>
    </row>
    <row r="8079" spans="2:21" ht="13.95" customHeight="1" x14ac:dyDescent="0.25">
      <c r="B8079" s="784">
        <f t="shared" si="377"/>
        <v>45719</v>
      </c>
      <c r="C8079" s="785">
        <v>11</v>
      </c>
      <c r="D8079" s="786">
        <f>IFERROR((INDEX(METADATA!$T$2:$T$20,MATCH(B8079,METADATA!$S$2:$S$20,0))),0)</f>
        <v>0</v>
      </c>
      <c r="E8079" s="785" t="str">
        <f t="shared" si="378"/>
        <v>LO</v>
      </c>
      <c r="F8079" s="786">
        <f>VLOOKUP(C8079,METADATA!$A$5:$H$29,IF(E8079="HI",2,IF(E8079="LO",6,10))+IF(D8079=1,2,IF(D8079=7,1,(IF(WEEKDAY(B8079)=1,2,IF(WEEKDAY(B8079)=7,1,0))))))</f>
        <v>2</v>
      </c>
      <c r="G8079" s="786">
        <f>VLOOKUP(C8079,METADATA!$J$5:$Q$29,IF(E8079="HI",2,IF(E8079="LO",6,10))+IF(D8079=1,2,IF(D8079=7,1,(IF(WEEKDAY(B8079)=1,2,IF(WEEKDAY(B8079)=7,1,0))))))</f>
        <v>2</v>
      </c>
      <c r="H8079" s="787">
        <v>14114.75</v>
      </c>
      <c r="I8079" s="788">
        <v>2532.7800445556641</v>
      </c>
      <c r="K8079" s="795">
        <v>882.73749999999995</v>
      </c>
      <c r="M8079" s="798">
        <f t="shared" si="379"/>
        <v>14340.193245441269</v>
      </c>
      <c r="N8079" s="303"/>
      <c r="S8079" s="786">
        <v>0</v>
      </c>
      <c r="T8079" s="781">
        <f>VLOOKUP(C8079,METADATA!$J$5:$Q$29,IF(E8079="HI",2,IF(E8079="LO",6,10))+IF(S8079=1,2,IF(D8079=7,1,(IF(WEEKDAY(B8079)=1,2,IF(WEEKDAY(B8079)=7,1,0))))))</f>
        <v>2</v>
      </c>
      <c r="U8079" s="781">
        <f>VLOOKUP(C8079,METADATA!$A$5:$H$29,IF(E8079="HI",2,IF(E8079="LO",6,10))+IF(S8079=1,2,IF(D8079=7,1,(IF(WEEKDAY(B8079)=1,2,IF(WEEKDAY(B8079)=7,1,0))))))</f>
        <v>2</v>
      </c>
    </row>
    <row r="8080" spans="2:21" ht="13.95" customHeight="1" x14ac:dyDescent="0.25">
      <c r="B8080" s="784">
        <f t="shared" si="377"/>
        <v>45719</v>
      </c>
      <c r="C8080" s="785">
        <v>12</v>
      </c>
      <c r="D8080" s="786">
        <f>IFERROR((INDEX(METADATA!$T$2:$T$20,MATCH(B8080,METADATA!$S$2:$S$20,0))),0)</f>
        <v>0</v>
      </c>
      <c r="E8080" s="785" t="str">
        <f t="shared" si="378"/>
        <v>LO</v>
      </c>
      <c r="F8080" s="786">
        <f>VLOOKUP(C8080,METADATA!$A$5:$H$29,IF(E8080="HI",2,IF(E8080="LO",6,10))+IF(D8080=1,2,IF(D8080=7,1,(IF(WEEKDAY(B8080)=1,2,IF(WEEKDAY(B8080)=7,1,0))))))</f>
        <v>2</v>
      </c>
      <c r="G8080" s="786">
        <f>VLOOKUP(C8080,METADATA!$J$5:$Q$29,IF(E8080="HI",2,IF(E8080="LO",6,10))+IF(D8080=1,2,IF(D8080=7,1,(IF(WEEKDAY(B8080)=1,2,IF(WEEKDAY(B8080)=7,1,0))))))</f>
        <v>2</v>
      </c>
      <c r="H8080" s="787">
        <v>14015</v>
      </c>
      <c r="I8080" s="788">
        <v>2131.2750854492188</v>
      </c>
      <c r="K8080" s="795">
        <v>909.3125</v>
      </c>
      <c r="M8080" s="798">
        <f t="shared" si="379"/>
        <v>14176.126357007988</v>
      </c>
      <c r="N8080" s="303"/>
      <c r="S8080" s="786">
        <v>0</v>
      </c>
      <c r="T8080" s="781">
        <f>VLOOKUP(C8080,METADATA!$J$5:$Q$29,IF(E8080="HI",2,IF(E8080="LO",6,10))+IF(S8080=1,2,IF(D8080=7,1,(IF(WEEKDAY(B8080)=1,2,IF(WEEKDAY(B8080)=7,1,0))))))</f>
        <v>2</v>
      </c>
      <c r="U8080" s="781">
        <f>VLOOKUP(C8080,METADATA!$A$5:$H$29,IF(E8080="HI",2,IF(E8080="LO",6,10))+IF(S8080=1,2,IF(D8080=7,1,(IF(WEEKDAY(B8080)=1,2,IF(WEEKDAY(B8080)=7,1,0))))))</f>
        <v>2</v>
      </c>
    </row>
    <row r="8081" spans="2:21" ht="13.95" customHeight="1" x14ac:dyDescent="0.25">
      <c r="B8081" s="784">
        <f t="shared" si="377"/>
        <v>45719</v>
      </c>
      <c r="C8081" s="785">
        <v>13</v>
      </c>
      <c r="D8081" s="786">
        <f>IFERROR((INDEX(METADATA!$T$2:$T$20,MATCH(B8081,METADATA!$S$2:$S$20,0))),0)</f>
        <v>0</v>
      </c>
      <c r="E8081" s="785" t="str">
        <f t="shared" si="378"/>
        <v>LO</v>
      </c>
      <c r="F8081" s="786">
        <f>VLOOKUP(C8081,METADATA!$A$5:$H$29,IF(E8081="HI",2,IF(E8081="LO",6,10))+IF(D8081=1,2,IF(D8081=7,1,(IF(WEEKDAY(B8081)=1,2,IF(WEEKDAY(B8081)=7,1,0))))))</f>
        <v>2</v>
      </c>
      <c r="G8081" s="786">
        <f>VLOOKUP(C8081,METADATA!$J$5:$Q$29,IF(E8081="HI",2,IF(E8081="LO",6,10))+IF(D8081=1,2,IF(D8081=7,1,(IF(WEEKDAY(B8081)=1,2,IF(WEEKDAY(B8081)=7,1,0))))))</f>
        <v>2</v>
      </c>
      <c r="H8081" s="787">
        <v>13619.25</v>
      </c>
      <c r="I8081" s="788">
        <v>2641.3800021335483</v>
      </c>
      <c r="K8081" s="795">
        <v>905.6</v>
      </c>
      <c r="M8081" s="798">
        <f t="shared" si="379"/>
        <v>13873.026305682946</v>
      </c>
      <c r="N8081" s="303"/>
      <c r="S8081" s="786">
        <v>0</v>
      </c>
      <c r="T8081" s="781">
        <f>VLOOKUP(C8081,METADATA!$J$5:$Q$29,IF(E8081="HI",2,IF(E8081="LO",6,10))+IF(S8081=1,2,IF(D8081=7,1,(IF(WEEKDAY(B8081)=1,2,IF(WEEKDAY(B8081)=7,1,0))))))</f>
        <v>2</v>
      </c>
      <c r="U8081" s="781">
        <f>VLOOKUP(C8081,METADATA!$A$5:$H$29,IF(E8081="HI",2,IF(E8081="LO",6,10))+IF(S8081=1,2,IF(D8081=7,1,(IF(WEEKDAY(B8081)=1,2,IF(WEEKDAY(B8081)=7,1,0))))))</f>
        <v>2</v>
      </c>
    </row>
    <row r="8082" spans="2:21" ht="13.95" customHeight="1" x14ac:dyDescent="0.25">
      <c r="B8082" s="784">
        <f t="shared" si="377"/>
        <v>45719</v>
      </c>
      <c r="C8082" s="785">
        <v>14</v>
      </c>
      <c r="D8082" s="786">
        <f>IFERROR((INDEX(METADATA!$T$2:$T$20,MATCH(B8082,METADATA!$S$2:$S$20,0))),0)</f>
        <v>0</v>
      </c>
      <c r="E8082" s="785" t="str">
        <f t="shared" si="378"/>
        <v>LO</v>
      </c>
      <c r="F8082" s="786">
        <f>VLOOKUP(C8082,METADATA!$A$5:$H$29,IF(E8082="HI",2,IF(E8082="LO",6,10))+IF(D8082=1,2,IF(D8082=7,1,(IF(WEEKDAY(B8082)=1,2,IF(WEEKDAY(B8082)=7,1,0))))))</f>
        <v>2</v>
      </c>
      <c r="G8082" s="786">
        <f>VLOOKUP(C8082,METADATA!$J$5:$Q$29,IF(E8082="HI",2,IF(E8082="LO",6,10))+IF(D8082=1,2,IF(D8082=7,1,(IF(WEEKDAY(B8082)=1,2,IF(WEEKDAY(B8082)=7,1,0))))))</f>
        <v>2</v>
      </c>
      <c r="H8082" s="787">
        <v>13761.25</v>
      </c>
      <c r="I8082" s="788">
        <v>3329.8500518798828</v>
      </c>
      <c r="K8082" s="795">
        <v>913.98749999999995</v>
      </c>
      <c r="M8082" s="798">
        <f t="shared" si="379"/>
        <v>14158.386310964413</v>
      </c>
      <c r="N8082" s="303"/>
      <c r="S8082" s="786">
        <v>0</v>
      </c>
      <c r="T8082" s="781">
        <f>VLOOKUP(C8082,METADATA!$J$5:$Q$29,IF(E8082="HI",2,IF(E8082="LO",6,10))+IF(S8082=1,2,IF(D8082=7,1,(IF(WEEKDAY(B8082)=1,2,IF(WEEKDAY(B8082)=7,1,0))))))</f>
        <v>2</v>
      </c>
      <c r="U8082" s="781">
        <f>VLOOKUP(C8082,METADATA!$A$5:$H$29,IF(E8082="HI",2,IF(E8082="LO",6,10))+IF(S8082=1,2,IF(D8082=7,1,(IF(WEEKDAY(B8082)=1,2,IF(WEEKDAY(B8082)=7,1,0))))))</f>
        <v>2</v>
      </c>
    </row>
    <row r="8083" spans="2:21" ht="13.95" customHeight="1" x14ac:dyDescent="0.25">
      <c r="B8083" s="784">
        <f t="shared" si="377"/>
        <v>45719</v>
      </c>
      <c r="C8083" s="785">
        <v>15</v>
      </c>
      <c r="D8083" s="786">
        <f>IFERROR((INDEX(METADATA!$T$2:$T$20,MATCH(B8083,METADATA!$S$2:$S$20,0))),0)</f>
        <v>0</v>
      </c>
      <c r="E8083" s="785" t="str">
        <f t="shared" si="378"/>
        <v>LO</v>
      </c>
      <c r="F8083" s="786">
        <f>VLOOKUP(C8083,METADATA!$A$5:$H$29,IF(E8083="HI",2,IF(E8083="LO",6,10))+IF(D8083=1,2,IF(D8083=7,1,(IF(WEEKDAY(B8083)=1,2,IF(WEEKDAY(B8083)=7,1,0))))))</f>
        <v>2</v>
      </c>
      <c r="G8083" s="786">
        <f>VLOOKUP(C8083,METADATA!$J$5:$Q$29,IF(E8083="HI",2,IF(E8083="LO",6,10))+IF(D8083=1,2,IF(D8083=7,1,(IF(WEEKDAY(B8083)=1,2,IF(WEEKDAY(B8083)=7,1,0))))))</f>
        <v>2</v>
      </c>
      <c r="H8083" s="787">
        <v>13748.25</v>
      </c>
      <c r="I8083" s="788">
        <v>3439.9800415039063</v>
      </c>
      <c r="K8083" s="795">
        <v>902.26250000000005</v>
      </c>
      <c r="M8083" s="798">
        <f t="shared" si="379"/>
        <v>14172.079619746892</v>
      </c>
      <c r="N8083" s="303"/>
      <c r="S8083" s="786">
        <v>0</v>
      </c>
      <c r="T8083" s="781">
        <f>VLOOKUP(C8083,METADATA!$J$5:$Q$29,IF(E8083="HI",2,IF(E8083="LO",6,10))+IF(S8083=1,2,IF(D8083=7,1,(IF(WEEKDAY(B8083)=1,2,IF(WEEKDAY(B8083)=7,1,0))))))</f>
        <v>2</v>
      </c>
      <c r="U8083" s="781">
        <f>VLOOKUP(C8083,METADATA!$A$5:$H$29,IF(E8083="HI",2,IF(E8083="LO",6,10))+IF(S8083=1,2,IF(D8083=7,1,(IF(WEEKDAY(B8083)=1,2,IF(WEEKDAY(B8083)=7,1,0))))))</f>
        <v>2</v>
      </c>
    </row>
    <row r="8084" spans="2:21" ht="13.95" customHeight="1" x14ac:dyDescent="0.25">
      <c r="B8084" s="784">
        <f t="shared" si="377"/>
        <v>45719</v>
      </c>
      <c r="C8084" s="785">
        <v>16</v>
      </c>
      <c r="D8084" s="786">
        <f>IFERROR((INDEX(METADATA!$T$2:$T$20,MATCH(B8084,METADATA!$S$2:$S$20,0))),0)</f>
        <v>0</v>
      </c>
      <c r="E8084" s="785" t="str">
        <f t="shared" si="378"/>
        <v>LO</v>
      </c>
      <c r="F8084" s="786">
        <f>VLOOKUP(C8084,METADATA!$A$5:$H$29,IF(E8084="HI",2,IF(E8084="LO",6,10))+IF(D8084=1,2,IF(D8084=7,1,(IF(WEEKDAY(B8084)=1,2,IF(WEEKDAY(B8084)=7,1,0))))))</f>
        <v>2</v>
      </c>
      <c r="G8084" s="786">
        <f>VLOOKUP(C8084,METADATA!$J$5:$Q$29,IF(E8084="HI",2,IF(E8084="LO",6,10))+IF(D8084=1,2,IF(D8084=7,1,(IF(WEEKDAY(B8084)=1,2,IF(WEEKDAY(B8084)=7,1,0))))))</f>
        <v>2</v>
      </c>
      <c r="H8084" s="787">
        <v>14239.5</v>
      </c>
      <c r="I8084" s="788">
        <v>3459.1100311279297</v>
      </c>
      <c r="K8084" s="795">
        <v>933.76250000000005</v>
      </c>
      <c r="M8084" s="798">
        <f t="shared" si="379"/>
        <v>14653.62762108584</v>
      </c>
      <c r="N8084" s="303"/>
      <c r="S8084" s="786">
        <v>0</v>
      </c>
      <c r="T8084" s="781">
        <f>VLOOKUP(C8084,METADATA!$J$5:$Q$29,IF(E8084="HI",2,IF(E8084="LO",6,10))+IF(S8084=1,2,IF(D8084=7,1,(IF(WEEKDAY(B8084)=1,2,IF(WEEKDAY(B8084)=7,1,0))))))</f>
        <v>2</v>
      </c>
      <c r="U8084" s="781">
        <f>VLOOKUP(C8084,METADATA!$A$5:$H$29,IF(E8084="HI",2,IF(E8084="LO",6,10))+IF(S8084=1,2,IF(D8084=7,1,(IF(WEEKDAY(B8084)=1,2,IF(WEEKDAY(B8084)=7,1,0))))))</f>
        <v>2</v>
      </c>
    </row>
    <row r="8085" spans="2:21" ht="13.95" customHeight="1" x14ac:dyDescent="0.25">
      <c r="B8085" s="784">
        <f t="shared" si="377"/>
        <v>45719</v>
      </c>
      <c r="C8085" s="785">
        <v>17</v>
      </c>
      <c r="D8085" s="786">
        <f>IFERROR((INDEX(METADATA!$T$2:$T$20,MATCH(B8085,METADATA!$S$2:$S$20,0))),0)</f>
        <v>0</v>
      </c>
      <c r="E8085" s="785" t="str">
        <f t="shared" si="378"/>
        <v>LO</v>
      </c>
      <c r="F8085" s="786">
        <f>VLOOKUP(C8085,METADATA!$A$5:$H$29,IF(E8085="HI",2,IF(E8085="LO",6,10))+IF(D8085=1,2,IF(D8085=7,1,(IF(WEEKDAY(B8085)=1,2,IF(WEEKDAY(B8085)=7,1,0))))))</f>
        <v>2</v>
      </c>
      <c r="G8085" s="786">
        <f>VLOOKUP(C8085,METADATA!$J$5:$Q$29,IF(E8085="HI",2,IF(E8085="LO",6,10))+IF(D8085=1,2,IF(D8085=7,1,(IF(WEEKDAY(B8085)=1,2,IF(WEEKDAY(B8085)=7,1,0))))))</f>
        <v>2</v>
      </c>
      <c r="H8085" s="787">
        <v>14896.75</v>
      </c>
      <c r="I8085" s="788">
        <v>3490.3949584960938</v>
      </c>
      <c r="K8085" s="795">
        <v>0</v>
      </c>
      <c r="M8085" s="798">
        <f t="shared" si="379"/>
        <v>15300.196650004043</v>
      </c>
      <c r="N8085" s="303"/>
      <c r="S8085" s="786">
        <v>0</v>
      </c>
      <c r="T8085" s="781">
        <f>VLOOKUP(C8085,METADATA!$J$5:$Q$29,IF(E8085="HI",2,IF(E8085="LO",6,10))+IF(S8085=1,2,IF(D8085=7,1,(IF(WEEKDAY(B8085)=1,2,IF(WEEKDAY(B8085)=7,1,0))))))</f>
        <v>2</v>
      </c>
      <c r="U8085" s="781">
        <f>VLOOKUP(C8085,METADATA!$A$5:$H$29,IF(E8085="HI",2,IF(E8085="LO",6,10))+IF(S8085=1,2,IF(D8085=7,1,(IF(WEEKDAY(B8085)=1,2,IF(WEEKDAY(B8085)=7,1,0))))))</f>
        <v>2</v>
      </c>
    </row>
    <row r="8086" spans="2:21" ht="13.95" customHeight="1" x14ac:dyDescent="0.25">
      <c r="B8086" s="784">
        <f t="shared" si="377"/>
        <v>45719</v>
      </c>
      <c r="C8086" s="785">
        <v>18</v>
      </c>
      <c r="D8086" s="786">
        <f>IFERROR((INDEX(METADATA!$T$2:$T$20,MATCH(B8086,METADATA!$S$2:$S$20,0))),0)</f>
        <v>0</v>
      </c>
      <c r="E8086" s="785" t="str">
        <f t="shared" si="378"/>
        <v>LO</v>
      </c>
      <c r="F8086" s="786">
        <f>VLOOKUP(C8086,METADATA!$A$5:$H$29,IF(E8086="HI",2,IF(E8086="LO",6,10))+IF(D8086=1,2,IF(D8086=7,1,(IF(WEEKDAY(B8086)=1,2,IF(WEEKDAY(B8086)=7,1,0))))))</f>
        <v>1</v>
      </c>
      <c r="G8086" s="786">
        <f>VLOOKUP(C8086,METADATA!$J$5:$Q$29,IF(E8086="HI",2,IF(E8086="LO",6,10))+IF(D8086=1,2,IF(D8086=7,1,(IF(WEEKDAY(B8086)=1,2,IF(WEEKDAY(B8086)=7,1,0))))))</f>
        <v>1</v>
      </c>
      <c r="H8086" s="787">
        <v>15742.25</v>
      </c>
      <c r="I8086" s="788">
        <v>3489.1099548339844</v>
      </c>
      <c r="K8086" s="795">
        <v>0</v>
      </c>
      <c r="M8086" s="798">
        <f t="shared" si="379"/>
        <v>16124.277451700638</v>
      </c>
      <c r="N8086" s="303"/>
      <c r="S8086" s="786">
        <v>0</v>
      </c>
      <c r="T8086" s="781">
        <f>VLOOKUP(C8086,METADATA!$J$5:$Q$29,IF(E8086="HI",2,IF(E8086="LO",6,10))+IF(S8086=1,2,IF(D8086=7,1,(IF(WEEKDAY(B8086)=1,2,IF(WEEKDAY(B8086)=7,1,0))))))</f>
        <v>1</v>
      </c>
      <c r="U8086" s="781">
        <f>VLOOKUP(C8086,METADATA!$A$5:$H$29,IF(E8086="HI",2,IF(E8086="LO",6,10))+IF(S8086=1,2,IF(D8086=7,1,(IF(WEEKDAY(B8086)=1,2,IF(WEEKDAY(B8086)=7,1,0))))))</f>
        <v>1</v>
      </c>
    </row>
    <row r="8087" spans="2:21" ht="13.95" customHeight="1" x14ac:dyDescent="0.25">
      <c r="B8087" s="784">
        <f t="shared" si="377"/>
        <v>45719</v>
      </c>
      <c r="C8087" s="785">
        <v>19</v>
      </c>
      <c r="D8087" s="786">
        <f>IFERROR((INDEX(METADATA!$T$2:$T$20,MATCH(B8087,METADATA!$S$2:$S$20,0))),0)</f>
        <v>0</v>
      </c>
      <c r="E8087" s="785" t="str">
        <f t="shared" si="378"/>
        <v>LO</v>
      </c>
      <c r="F8087" s="786">
        <f>VLOOKUP(C8087,METADATA!$A$5:$H$29,IF(E8087="HI",2,IF(E8087="LO",6,10))+IF(D8087=1,2,IF(D8087=7,1,(IF(WEEKDAY(B8087)=1,2,IF(WEEKDAY(B8087)=7,1,0))))))</f>
        <v>1</v>
      </c>
      <c r="G8087" s="786">
        <f>VLOOKUP(C8087,METADATA!$J$5:$Q$29,IF(E8087="HI",2,IF(E8087="LO",6,10))+IF(D8087=1,2,IF(D8087=7,1,(IF(WEEKDAY(B8087)=1,2,IF(WEEKDAY(B8087)=7,1,0))))))</f>
        <v>1</v>
      </c>
      <c r="H8087" s="787">
        <v>14071.75</v>
      </c>
      <c r="I8087" s="788">
        <v>3553.9850006103516</v>
      </c>
      <c r="K8087" s="795">
        <v>0</v>
      </c>
      <c r="M8087" s="798">
        <f t="shared" si="379"/>
        <v>14513.612832339966</v>
      </c>
      <c r="N8087" s="303"/>
      <c r="S8087" s="786">
        <v>0</v>
      </c>
      <c r="T8087" s="781">
        <f>VLOOKUP(C8087,METADATA!$J$5:$Q$29,IF(E8087="HI",2,IF(E8087="LO",6,10))+IF(S8087=1,2,IF(D8087=7,1,(IF(WEEKDAY(B8087)=1,2,IF(WEEKDAY(B8087)=7,1,0))))))</f>
        <v>1</v>
      </c>
      <c r="U8087" s="781">
        <f>VLOOKUP(C8087,METADATA!$A$5:$H$29,IF(E8087="HI",2,IF(E8087="LO",6,10))+IF(S8087=1,2,IF(D8087=7,1,(IF(WEEKDAY(B8087)=1,2,IF(WEEKDAY(B8087)=7,1,0))))))</f>
        <v>1</v>
      </c>
    </row>
    <row r="8088" spans="2:21" ht="13.95" customHeight="1" x14ac:dyDescent="0.25">
      <c r="B8088" s="784">
        <f t="shared" si="377"/>
        <v>45719</v>
      </c>
      <c r="C8088" s="785">
        <v>20</v>
      </c>
      <c r="D8088" s="786">
        <f>IFERROR((INDEX(METADATA!$T$2:$T$20,MATCH(B8088,METADATA!$S$2:$S$20,0))),0)</f>
        <v>0</v>
      </c>
      <c r="E8088" s="785" t="str">
        <f t="shared" si="378"/>
        <v>LO</v>
      </c>
      <c r="F8088" s="786">
        <f>VLOOKUP(C8088,METADATA!$A$5:$H$29,IF(E8088="HI",2,IF(E8088="LO",6,10))+IF(D8088=1,2,IF(D8088=7,1,(IF(WEEKDAY(B8088)=1,2,IF(WEEKDAY(B8088)=7,1,0))))))</f>
        <v>1</v>
      </c>
      <c r="G8088" s="786">
        <f>VLOOKUP(C8088,METADATA!$J$5:$Q$29,IF(E8088="HI",2,IF(E8088="LO",6,10))+IF(D8088=1,2,IF(D8088=7,1,(IF(WEEKDAY(B8088)=1,2,IF(WEEKDAY(B8088)=7,1,0))))))</f>
        <v>2</v>
      </c>
      <c r="H8088" s="787">
        <v>12685.5</v>
      </c>
      <c r="I8088" s="788">
        <v>3451.9299926757813</v>
      </c>
      <c r="K8088" s="795">
        <v>0</v>
      </c>
      <c r="M8088" s="798">
        <f t="shared" si="379"/>
        <v>13146.776446123005</v>
      </c>
      <c r="N8088" s="303"/>
      <c r="S8088" s="786">
        <v>0</v>
      </c>
      <c r="T8088" s="781">
        <f>VLOOKUP(C8088,METADATA!$J$5:$Q$29,IF(E8088="HI",2,IF(E8088="LO",6,10))+IF(S8088=1,2,IF(D8088=7,1,(IF(WEEKDAY(B8088)=1,2,IF(WEEKDAY(B8088)=7,1,0))))))</f>
        <v>2</v>
      </c>
      <c r="U8088" s="781">
        <f>VLOOKUP(C8088,METADATA!$A$5:$H$29,IF(E8088="HI",2,IF(E8088="LO",6,10))+IF(S8088=1,2,IF(D8088=7,1,(IF(WEEKDAY(B8088)=1,2,IF(WEEKDAY(B8088)=7,1,0))))))</f>
        <v>1</v>
      </c>
    </row>
    <row r="8089" spans="2:21" ht="13.95" customHeight="1" x14ac:dyDescent="0.25">
      <c r="B8089" s="784">
        <f t="shared" si="377"/>
        <v>45719</v>
      </c>
      <c r="C8089" s="785">
        <v>21</v>
      </c>
      <c r="D8089" s="786">
        <f>IFERROR((INDEX(METADATA!$T$2:$T$20,MATCH(B8089,METADATA!$S$2:$S$20,0))),0)</f>
        <v>0</v>
      </c>
      <c r="E8089" s="785" t="str">
        <f t="shared" si="378"/>
        <v>LO</v>
      </c>
      <c r="F8089" s="786">
        <f>VLOOKUP(C8089,METADATA!$A$5:$H$29,IF(E8089="HI",2,IF(E8089="LO",6,10))+IF(D8089=1,2,IF(D8089=7,1,(IF(WEEKDAY(B8089)=1,2,IF(WEEKDAY(B8089)=7,1,0))))))</f>
        <v>2</v>
      </c>
      <c r="G8089" s="786">
        <f>VLOOKUP(C8089,METADATA!$J$5:$Q$29,IF(E8089="HI",2,IF(E8089="LO",6,10))+IF(D8089=1,2,IF(D8089=7,1,(IF(WEEKDAY(B8089)=1,2,IF(WEEKDAY(B8089)=7,1,0))))))</f>
        <v>2</v>
      </c>
      <c r="H8089" s="787">
        <v>11262</v>
      </c>
      <c r="I8089" s="788">
        <v>3420.6200256347656</v>
      </c>
      <c r="K8089" s="795">
        <v>0</v>
      </c>
      <c r="M8089" s="798">
        <f t="shared" si="379"/>
        <v>11770.016370412302</v>
      </c>
      <c r="N8089" s="303"/>
      <c r="S8089" s="786">
        <v>0</v>
      </c>
      <c r="T8089" s="781">
        <f>VLOOKUP(C8089,METADATA!$J$5:$Q$29,IF(E8089="HI",2,IF(E8089="LO",6,10))+IF(S8089=1,2,IF(D8089=7,1,(IF(WEEKDAY(B8089)=1,2,IF(WEEKDAY(B8089)=7,1,0))))))</f>
        <v>2</v>
      </c>
      <c r="U8089" s="781">
        <f>VLOOKUP(C8089,METADATA!$A$5:$H$29,IF(E8089="HI",2,IF(E8089="LO",6,10))+IF(S8089=1,2,IF(D8089=7,1,(IF(WEEKDAY(B8089)=1,2,IF(WEEKDAY(B8089)=7,1,0))))))</f>
        <v>2</v>
      </c>
    </row>
    <row r="8090" spans="2:21" ht="13.95" customHeight="1" x14ac:dyDescent="0.25">
      <c r="B8090" s="784">
        <f t="shared" si="377"/>
        <v>45719</v>
      </c>
      <c r="C8090" s="785">
        <v>22</v>
      </c>
      <c r="D8090" s="786">
        <f>IFERROR((INDEX(METADATA!$T$2:$T$20,MATCH(B8090,METADATA!$S$2:$S$20,0))),0)</f>
        <v>0</v>
      </c>
      <c r="E8090" s="785" t="str">
        <f t="shared" si="378"/>
        <v>LO</v>
      </c>
      <c r="F8090" s="786">
        <f>VLOOKUP(C8090,METADATA!$A$5:$H$29,IF(E8090="HI",2,IF(E8090="LO",6,10))+IF(D8090=1,2,IF(D8090=7,1,(IF(WEEKDAY(B8090)=1,2,IF(WEEKDAY(B8090)=7,1,0))))))</f>
        <v>3</v>
      </c>
      <c r="G8090" s="786">
        <f>VLOOKUP(C8090,METADATA!$J$5:$Q$29,IF(E8090="HI",2,IF(E8090="LO",6,10))+IF(D8090=1,2,IF(D8090=7,1,(IF(WEEKDAY(B8090)=1,2,IF(WEEKDAY(B8090)=7,1,0))))))</f>
        <v>3</v>
      </c>
      <c r="H8090" s="787">
        <v>9952</v>
      </c>
      <c r="I8090" s="788">
        <v>3383.9000854492188</v>
      </c>
      <c r="K8090" s="795">
        <v>0</v>
      </c>
      <c r="M8090" s="798">
        <f t="shared" si="379"/>
        <v>10511.569045023831</v>
      </c>
      <c r="N8090" s="303"/>
      <c r="S8090" s="786">
        <v>0</v>
      </c>
      <c r="T8090" s="781">
        <f>VLOOKUP(C8090,METADATA!$J$5:$Q$29,IF(E8090="HI",2,IF(E8090="LO",6,10))+IF(S8090=1,2,IF(D8090=7,1,(IF(WEEKDAY(B8090)=1,2,IF(WEEKDAY(B8090)=7,1,0))))))</f>
        <v>3</v>
      </c>
      <c r="U8090" s="781">
        <f>VLOOKUP(C8090,METADATA!$A$5:$H$29,IF(E8090="HI",2,IF(E8090="LO",6,10))+IF(S8090=1,2,IF(D8090=7,1,(IF(WEEKDAY(B8090)=1,2,IF(WEEKDAY(B8090)=7,1,0))))))</f>
        <v>3</v>
      </c>
    </row>
    <row r="8091" spans="2:21" ht="13.95" customHeight="1" x14ac:dyDescent="0.25">
      <c r="B8091" s="784">
        <f t="shared" si="377"/>
        <v>45719</v>
      </c>
      <c r="C8091" s="785">
        <v>23</v>
      </c>
      <c r="D8091" s="786">
        <f>IFERROR((INDEX(METADATA!$T$2:$T$20,MATCH(B8091,METADATA!$S$2:$S$20,0))),0)</f>
        <v>0</v>
      </c>
      <c r="E8091" s="785" t="str">
        <f t="shared" si="378"/>
        <v>LO</v>
      </c>
      <c r="F8091" s="786">
        <f>VLOOKUP(C8091,METADATA!$A$5:$H$29,IF(E8091="HI",2,IF(E8091="LO",6,10))+IF(D8091=1,2,IF(D8091=7,1,(IF(WEEKDAY(B8091)=1,2,IF(WEEKDAY(B8091)=7,1,0))))))</f>
        <v>3</v>
      </c>
      <c r="G8091" s="786">
        <f>VLOOKUP(C8091,METADATA!$J$5:$Q$29,IF(E8091="HI",2,IF(E8091="LO",6,10))+IF(D8091=1,2,IF(D8091=7,1,(IF(WEEKDAY(B8091)=1,2,IF(WEEKDAY(B8091)=7,1,0))))))</f>
        <v>3</v>
      </c>
      <c r="H8091" s="787">
        <v>8684.75</v>
      </c>
      <c r="I8091" s="788">
        <v>3505.1350250244141</v>
      </c>
      <c r="K8091" s="795">
        <v>0</v>
      </c>
      <c r="M8091" s="798">
        <f t="shared" si="379"/>
        <v>9365.4073112787191</v>
      </c>
      <c r="N8091" s="303"/>
      <c r="S8091" s="786">
        <v>0</v>
      </c>
      <c r="T8091" s="781">
        <f>VLOOKUP(C8091,METADATA!$J$5:$Q$29,IF(E8091="HI",2,IF(E8091="LO",6,10))+IF(S8091=1,2,IF(D8091=7,1,(IF(WEEKDAY(B8091)=1,2,IF(WEEKDAY(B8091)=7,1,0))))))</f>
        <v>3</v>
      </c>
      <c r="U8091" s="781">
        <f>VLOOKUP(C8091,METADATA!$A$5:$H$29,IF(E8091="HI",2,IF(E8091="LO",6,10))+IF(S8091=1,2,IF(D8091=7,1,(IF(WEEKDAY(B8091)=1,2,IF(WEEKDAY(B8091)=7,1,0))))))</f>
        <v>3</v>
      </c>
    </row>
    <row r="8092" spans="2:21" ht="13.95" customHeight="1" x14ac:dyDescent="0.25">
      <c r="B8092" s="784">
        <f t="shared" ref="B8092:B8155" si="380">B8068+1</f>
        <v>45720</v>
      </c>
      <c r="C8092" s="785">
        <v>0</v>
      </c>
      <c r="D8092" s="786">
        <f>IFERROR((INDEX(METADATA!$T$2:$T$20,MATCH(B8092,METADATA!$S$2:$S$20,0))),0)</f>
        <v>0</v>
      </c>
      <c r="E8092" s="785" t="str">
        <f t="shared" si="378"/>
        <v>LO</v>
      </c>
      <c r="F8092" s="786">
        <f>VLOOKUP(C8092,METADATA!$A$5:$H$29,IF(E8092="HI",2,IF(E8092="LO",6,10))+IF(D8092=1,2,IF(D8092=7,1,(IF(WEEKDAY(B8092)=1,2,IF(WEEKDAY(B8092)=7,1,0))))))</f>
        <v>3</v>
      </c>
      <c r="G8092" s="786">
        <f>VLOOKUP(C8092,METADATA!$J$5:$Q$29,IF(E8092="HI",2,IF(E8092="LO",6,10))+IF(D8092=1,2,IF(D8092=7,1,(IF(WEEKDAY(B8092)=1,2,IF(WEEKDAY(B8092)=7,1,0))))))</f>
        <v>3</v>
      </c>
      <c r="H8092" s="787">
        <v>8144.5</v>
      </c>
      <c r="I8092" s="788">
        <v>3597.2099609375</v>
      </c>
      <c r="K8092" s="795">
        <v>0</v>
      </c>
      <c r="M8092" s="798">
        <f t="shared" si="379"/>
        <v>8903.5273770044623</v>
      </c>
      <c r="N8092" s="303"/>
      <c r="S8092" s="786">
        <v>0</v>
      </c>
      <c r="T8092" s="781">
        <f>VLOOKUP(C8092,METADATA!$J$5:$Q$29,IF(E8092="HI",2,IF(E8092="LO",6,10))+IF(S8092=1,2,IF(D8092=7,1,(IF(WEEKDAY(B8092)=1,2,IF(WEEKDAY(B8092)=7,1,0))))))</f>
        <v>3</v>
      </c>
      <c r="U8092" s="781">
        <f>VLOOKUP(C8092,METADATA!$A$5:$H$29,IF(E8092="HI",2,IF(E8092="LO",6,10))+IF(S8092=1,2,IF(D8092=7,1,(IF(WEEKDAY(B8092)=1,2,IF(WEEKDAY(B8092)=7,1,0))))))</f>
        <v>3</v>
      </c>
    </row>
    <row r="8093" spans="2:21" ht="13.95" customHeight="1" x14ac:dyDescent="0.25">
      <c r="B8093" s="784">
        <f t="shared" si="380"/>
        <v>45720</v>
      </c>
      <c r="C8093" s="785">
        <v>1</v>
      </c>
      <c r="D8093" s="786">
        <f>IFERROR((INDEX(METADATA!$T$2:$T$20,MATCH(B8093,METADATA!$S$2:$S$20,0))),0)</f>
        <v>0</v>
      </c>
      <c r="E8093" s="785" t="str">
        <f t="shared" si="378"/>
        <v>LO</v>
      </c>
      <c r="F8093" s="786">
        <f>VLOOKUP(C8093,METADATA!$A$5:$H$29,IF(E8093="HI",2,IF(E8093="LO",6,10))+IF(D8093=1,2,IF(D8093=7,1,(IF(WEEKDAY(B8093)=1,2,IF(WEEKDAY(B8093)=7,1,0))))))</f>
        <v>3</v>
      </c>
      <c r="G8093" s="786">
        <f>VLOOKUP(C8093,METADATA!$J$5:$Q$29,IF(E8093="HI",2,IF(E8093="LO",6,10))+IF(D8093=1,2,IF(D8093=7,1,(IF(WEEKDAY(B8093)=1,2,IF(WEEKDAY(B8093)=7,1,0))))))</f>
        <v>3</v>
      </c>
      <c r="H8093" s="787">
        <v>7853</v>
      </c>
      <c r="I8093" s="788">
        <v>3579.1700286865234</v>
      </c>
      <c r="K8093" s="795">
        <v>0</v>
      </c>
      <c r="M8093" s="798">
        <f t="shared" si="379"/>
        <v>8630.1834913429211</v>
      </c>
      <c r="N8093" s="303"/>
      <c r="S8093" s="786">
        <v>0</v>
      </c>
      <c r="T8093" s="781">
        <f>VLOOKUP(C8093,METADATA!$J$5:$Q$29,IF(E8093="HI",2,IF(E8093="LO",6,10))+IF(S8093=1,2,IF(D8093=7,1,(IF(WEEKDAY(B8093)=1,2,IF(WEEKDAY(B8093)=7,1,0))))))</f>
        <v>3</v>
      </c>
      <c r="U8093" s="781">
        <f>VLOOKUP(C8093,METADATA!$A$5:$H$29,IF(E8093="HI",2,IF(E8093="LO",6,10))+IF(S8093=1,2,IF(D8093=7,1,(IF(WEEKDAY(B8093)=1,2,IF(WEEKDAY(B8093)=7,1,0))))))</f>
        <v>3</v>
      </c>
    </row>
    <row r="8094" spans="2:21" ht="13.95" customHeight="1" x14ac:dyDescent="0.25">
      <c r="B8094" s="784">
        <f t="shared" si="380"/>
        <v>45720</v>
      </c>
      <c r="C8094" s="785">
        <v>2</v>
      </c>
      <c r="D8094" s="786">
        <f>IFERROR((INDEX(METADATA!$T$2:$T$20,MATCH(B8094,METADATA!$S$2:$S$20,0))),0)</f>
        <v>0</v>
      </c>
      <c r="E8094" s="785" t="str">
        <f t="shared" si="378"/>
        <v>LO</v>
      </c>
      <c r="F8094" s="786">
        <f>VLOOKUP(C8094,METADATA!$A$5:$H$29,IF(E8094="HI",2,IF(E8094="LO",6,10))+IF(D8094=1,2,IF(D8094=7,1,(IF(WEEKDAY(B8094)=1,2,IF(WEEKDAY(B8094)=7,1,0))))))</f>
        <v>3</v>
      </c>
      <c r="G8094" s="786">
        <f>VLOOKUP(C8094,METADATA!$J$5:$Q$29,IF(E8094="HI",2,IF(E8094="LO",6,10))+IF(D8094=1,2,IF(D8094=7,1,(IF(WEEKDAY(B8094)=1,2,IF(WEEKDAY(B8094)=7,1,0))))))</f>
        <v>3</v>
      </c>
      <c r="H8094" s="787">
        <v>7726.75</v>
      </c>
      <c r="I8094" s="788">
        <v>3619.5950927734375</v>
      </c>
      <c r="K8094" s="795">
        <v>0</v>
      </c>
      <c r="M8094" s="798">
        <f t="shared" si="379"/>
        <v>8532.5338673883707</v>
      </c>
      <c r="N8094" s="303"/>
      <c r="S8094" s="786">
        <v>0</v>
      </c>
      <c r="T8094" s="781">
        <f>VLOOKUP(C8094,METADATA!$J$5:$Q$29,IF(E8094="HI",2,IF(E8094="LO",6,10))+IF(S8094=1,2,IF(D8094=7,1,(IF(WEEKDAY(B8094)=1,2,IF(WEEKDAY(B8094)=7,1,0))))))</f>
        <v>3</v>
      </c>
      <c r="U8094" s="781">
        <f>VLOOKUP(C8094,METADATA!$A$5:$H$29,IF(E8094="HI",2,IF(E8094="LO",6,10))+IF(S8094=1,2,IF(D8094=7,1,(IF(WEEKDAY(B8094)=1,2,IF(WEEKDAY(B8094)=7,1,0))))))</f>
        <v>3</v>
      </c>
    </row>
    <row r="8095" spans="2:21" ht="13.95" customHeight="1" x14ac:dyDescent="0.25">
      <c r="B8095" s="784">
        <f t="shared" si="380"/>
        <v>45720</v>
      </c>
      <c r="C8095" s="785">
        <v>3</v>
      </c>
      <c r="D8095" s="786">
        <f>IFERROR((INDEX(METADATA!$T$2:$T$20,MATCH(B8095,METADATA!$S$2:$S$20,0))),0)</f>
        <v>0</v>
      </c>
      <c r="E8095" s="785" t="str">
        <f t="shared" si="378"/>
        <v>LO</v>
      </c>
      <c r="F8095" s="786">
        <f>VLOOKUP(C8095,METADATA!$A$5:$H$29,IF(E8095="HI",2,IF(E8095="LO",6,10))+IF(D8095=1,2,IF(D8095=7,1,(IF(WEEKDAY(B8095)=1,2,IF(WEEKDAY(B8095)=7,1,0))))))</f>
        <v>3</v>
      </c>
      <c r="G8095" s="786">
        <f>VLOOKUP(C8095,METADATA!$J$5:$Q$29,IF(E8095="HI",2,IF(E8095="LO",6,10))+IF(D8095=1,2,IF(D8095=7,1,(IF(WEEKDAY(B8095)=1,2,IF(WEEKDAY(B8095)=7,1,0))))))</f>
        <v>3</v>
      </c>
      <c r="H8095" s="787">
        <v>7984.25</v>
      </c>
      <c r="I8095" s="788">
        <v>3686.9349975585938</v>
      </c>
      <c r="K8095" s="795">
        <v>0</v>
      </c>
      <c r="M8095" s="798">
        <f t="shared" si="379"/>
        <v>8794.4151447792356</v>
      </c>
      <c r="N8095" s="303"/>
      <c r="S8095" s="786">
        <v>0</v>
      </c>
      <c r="T8095" s="781">
        <f>VLOOKUP(C8095,METADATA!$J$5:$Q$29,IF(E8095="HI",2,IF(E8095="LO",6,10))+IF(S8095=1,2,IF(D8095=7,1,(IF(WEEKDAY(B8095)=1,2,IF(WEEKDAY(B8095)=7,1,0))))))</f>
        <v>3</v>
      </c>
      <c r="U8095" s="781">
        <f>VLOOKUP(C8095,METADATA!$A$5:$H$29,IF(E8095="HI",2,IF(E8095="LO",6,10))+IF(S8095=1,2,IF(D8095=7,1,(IF(WEEKDAY(B8095)=1,2,IF(WEEKDAY(B8095)=7,1,0))))))</f>
        <v>3</v>
      </c>
    </row>
    <row r="8096" spans="2:21" ht="13.95" customHeight="1" x14ac:dyDescent="0.25">
      <c r="B8096" s="784">
        <f t="shared" si="380"/>
        <v>45720</v>
      </c>
      <c r="C8096" s="785">
        <v>4</v>
      </c>
      <c r="D8096" s="786">
        <f>IFERROR((INDEX(METADATA!$T$2:$T$20,MATCH(B8096,METADATA!$S$2:$S$20,0))),0)</f>
        <v>0</v>
      </c>
      <c r="E8096" s="785" t="str">
        <f t="shared" si="378"/>
        <v>LO</v>
      </c>
      <c r="F8096" s="786">
        <f>VLOOKUP(C8096,METADATA!$A$5:$H$29,IF(E8096="HI",2,IF(E8096="LO",6,10))+IF(D8096=1,2,IF(D8096=7,1,(IF(WEEKDAY(B8096)=1,2,IF(WEEKDAY(B8096)=7,1,0))))))</f>
        <v>3</v>
      </c>
      <c r="G8096" s="786">
        <f>VLOOKUP(C8096,METADATA!$J$5:$Q$29,IF(E8096="HI",2,IF(E8096="LO",6,10))+IF(D8096=1,2,IF(D8096=7,1,(IF(WEEKDAY(B8096)=1,2,IF(WEEKDAY(B8096)=7,1,0))))))</f>
        <v>3</v>
      </c>
      <c r="H8096" s="787">
        <v>8345</v>
      </c>
      <c r="I8096" s="788">
        <v>3448.1050567626953</v>
      </c>
      <c r="K8096" s="795">
        <v>870.51250000000005</v>
      </c>
      <c r="M8096" s="798">
        <f t="shared" si="379"/>
        <v>9029.3107977559648</v>
      </c>
      <c r="N8096" s="303"/>
      <c r="S8096" s="786">
        <v>0</v>
      </c>
      <c r="T8096" s="781">
        <f>VLOOKUP(C8096,METADATA!$J$5:$Q$29,IF(E8096="HI",2,IF(E8096="LO",6,10))+IF(S8096=1,2,IF(D8096=7,1,(IF(WEEKDAY(B8096)=1,2,IF(WEEKDAY(B8096)=7,1,0))))))</f>
        <v>3</v>
      </c>
      <c r="U8096" s="781">
        <f>VLOOKUP(C8096,METADATA!$A$5:$H$29,IF(E8096="HI",2,IF(E8096="LO",6,10))+IF(S8096=1,2,IF(D8096=7,1,(IF(WEEKDAY(B8096)=1,2,IF(WEEKDAY(B8096)=7,1,0))))))</f>
        <v>3</v>
      </c>
    </row>
    <row r="8097" spans="2:21" ht="13.95" customHeight="1" x14ac:dyDescent="0.25">
      <c r="B8097" s="784">
        <f t="shared" si="380"/>
        <v>45720</v>
      </c>
      <c r="C8097" s="785">
        <v>5</v>
      </c>
      <c r="D8097" s="786">
        <f>IFERROR((INDEX(METADATA!$T$2:$T$20,MATCH(B8097,METADATA!$S$2:$S$20,0))),0)</f>
        <v>0</v>
      </c>
      <c r="E8097" s="785" t="str">
        <f t="shared" si="378"/>
        <v>LO</v>
      </c>
      <c r="F8097" s="786">
        <f>VLOOKUP(C8097,METADATA!$A$5:$H$29,IF(E8097="HI",2,IF(E8097="LO",6,10))+IF(D8097=1,2,IF(D8097=7,1,(IF(WEEKDAY(B8097)=1,2,IF(WEEKDAY(B8097)=7,1,0))))))</f>
        <v>3</v>
      </c>
      <c r="G8097" s="786">
        <f>VLOOKUP(C8097,METADATA!$J$5:$Q$29,IF(E8097="HI",2,IF(E8097="LO",6,10))+IF(D8097=1,2,IF(D8097=7,1,(IF(WEEKDAY(B8097)=1,2,IF(WEEKDAY(B8097)=7,1,0))))))</f>
        <v>3</v>
      </c>
      <c r="H8097" s="787">
        <v>9106</v>
      </c>
      <c r="I8097" s="788">
        <v>3321.1349945068359</v>
      </c>
      <c r="K8097" s="795">
        <v>865.8125</v>
      </c>
      <c r="M8097" s="798">
        <f t="shared" si="379"/>
        <v>9692.7381916431605</v>
      </c>
      <c r="N8097" s="303"/>
      <c r="S8097" s="786">
        <v>0</v>
      </c>
      <c r="T8097" s="781">
        <f>VLOOKUP(C8097,METADATA!$J$5:$Q$29,IF(E8097="HI",2,IF(E8097="LO",6,10))+IF(S8097=1,2,IF(D8097=7,1,(IF(WEEKDAY(B8097)=1,2,IF(WEEKDAY(B8097)=7,1,0))))))</f>
        <v>3</v>
      </c>
      <c r="U8097" s="781">
        <f>VLOOKUP(C8097,METADATA!$A$5:$H$29,IF(E8097="HI",2,IF(E8097="LO",6,10))+IF(S8097=1,2,IF(D8097=7,1,(IF(WEEKDAY(B8097)=1,2,IF(WEEKDAY(B8097)=7,1,0))))))</f>
        <v>3</v>
      </c>
    </row>
    <row r="8098" spans="2:21" ht="13.95" customHeight="1" x14ac:dyDescent="0.25">
      <c r="B8098" s="784">
        <f t="shared" si="380"/>
        <v>45720</v>
      </c>
      <c r="C8098" s="785">
        <v>6</v>
      </c>
      <c r="D8098" s="786">
        <f>IFERROR((INDEX(METADATA!$T$2:$T$20,MATCH(B8098,METADATA!$S$2:$S$20,0))),0)</f>
        <v>0</v>
      </c>
      <c r="E8098" s="785" t="str">
        <f t="shared" si="378"/>
        <v>LO</v>
      </c>
      <c r="F8098" s="786">
        <f>VLOOKUP(C8098,METADATA!$A$5:$H$29,IF(E8098="HI",2,IF(E8098="LO",6,10))+IF(D8098=1,2,IF(D8098=7,1,(IF(WEEKDAY(B8098)=1,2,IF(WEEKDAY(B8098)=7,1,0))))))</f>
        <v>2</v>
      </c>
      <c r="G8098" s="786">
        <f>VLOOKUP(C8098,METADATA!$J$5:$Q$29,IF(E8098="HI",2,IF(E8098="LO",6,10))+IF(D8098=1,2,IF(D8098=7,1,(IF(WEEKDAY(B8098)=1,2,IF(WEEKDAY(B8098)=7,1,0))))))</f>
        <v>2</v>
      </c>
      <c r="H8098" s="787">
        <v>10525</v>
      </c>
      <c r="I8098" s="788">
        <v>3226.3249664306641</v>
      </c>
      <c r="K8098" s="795">
        <v>834.63750000000005</v>
      </c>
      <c r="M8098" s="798">
        <f t="shared" si="379"/>
        <v>11008.396694751413</v>
      </c>
      <c r="N8098" s="303"/>
      <c r="S8098" s="786">
        <v>0</v>
      </c>
      <c r="T8098" s="781">
        <f>VLOOKUP(C8098,METADATA!$J$5:$Q$29,IF(E8098="HI",2,IF(E8098="LO",6,10))+IF(S8098=1,2,IF(D8098=7,1,(IF(WEEKDAY(B8098)=1,2,IF(WEEKDAY(B8098)=7,1,0))))))</f>
        <v>2</v>
      </c>
      <c r="U8098" s="781">
        <f>VLOOKUP(C8098,METADATA!$A$5:$H$29,IF(E8098="HI",2,IF(E8098="LO",6,10))+IF(S8098=1,2,IF(D8098=7,1,(IF(WEEKDAY(B8098)=1,2,IF(WEEKDAY(B8098)=7,1,0))))))</f>
        <v>2</v>
      </c>
    </row>
    <row r="8099" spans="2:21" ht="13.95" customHeight="1" x14ac:dyDescent="0.25">
      <c r="B8099" s="784">
        <f t="shared" si="380"/>
        <v>45720</v>
      </c>
      <c r="C8099" s="785">
        <v>7</v>
      </c>
      <c r="D8099" s="786">
        <f>IFERROR((INDEX(METADATA!$T$2:$T$20,MATCH(B8099,METADATA!$S$2:$S$20,0))),0)</f>
        <v>0</v>
      </c>
      <c r="E8099" s="785" t="str">
        <f t="shared" si="378"/>
        <v>LO</v>
      </c>
      <c r="F8099" s="786">
        <f>VLOOKUP(C8099,METADATA!$A$5:$H$29,IF(E8099="HI",2,IF(E8099="LO",6,10))+IF(D8099=1,2,IF(D8099=7,1,(IF(WEEKDAY(B8099)=1,2,IF(WEEKDAY(B8099)=7,1,0))))))</f>
        <v>1</v>
      </c>
      <c r="G8099" s="786">
        <f>VLOOKUP(C8099,METADATA!$J$5:$Q$29,IF(E8099="HI",2,IF(E8099="LO",6,10))+IF(D8099=1,2,IF(D8099=7,1,(IF(WEEKDAY(B8099)=1,2,IF(WEEKDAY(B8099)=7,1,0))))))</f>
        <v>1</v>
      </c>
      <c r="H8099" s="787">
        <v>12357.25</v>
      </c>
      <c r="I8099" s="788">
        <v>3383.8401031494141</v>
      </c>
      <c r="K8099" s="795">
        <v>847.33749999999998</v>
      </c>
      <c r="M8099" s="798">
        <f t="shared" si="379"/>
        <v>12812.181758240173</v>
      </c>
      <c r="N8099" s="303"/>
      <c r="S8099" s="786">
        <v>0</v>
      </c>
      <c r="T8099" s="781">
        <f>VLOOKUP(C8099,METADATA!$J$5:$Q$29,IF(E8099="HI",2,IF(E8099="LO",6,10))+IF(S8099=1,2,IF(D8099=7,1,(IF(WEEKDAY(B8099)=1,2,IF(WEEKDAY(B8099)=7,1,0))))))</f>
        <v>1</v>
      </c>
      <c r="U8099" s="781">
        <f>VLOOKUP(C8099,METADATA!$A$5:$H$29,IF(E8099="HI",2,IF(E8099="LO",6,10))+IF(S8099=1,2,IF(D8099=7,1,(IF(WEEKDAY(B8099)=1,2,IF(WEEKDAY(B8099)=7,1,0))))))</f>
        <v>1</v>
      </c>
    </row>
    <row r="8100" spans="2:21" ht="13.95" customHeight="1" x14ac:dyDescent="0.25">
      <c r="B8100" s="784">
        <f t="shared" si="380"/>
        <v>45720</v>
      </c>
      <c r="C8100" s="785">
        <v>8</v>
      </c>
      <c r="D8100" s="786">
        <f>IFERROR((INDEX(METADATA!$T$2:$T$20,MATCH(B8100,METADATA!$S$2:$S$20,0))),0)</f>
        <v>0</v>
      </c>
      <c r="E8100" s="785" t="str">
        <f t="shared" si="378"/>
        <v>LO</v>
      </c>
      <c r="F8100" s="786">
        <f>VLOOKUP(C8100,METADATA!$A$5:$H$29,IF(E8100="HI",2,IF(E8100="LO",6,10))+IF(D8100=1,2,IF(D8100=7,1,(IF(WEEKDAY(B8100)=1,2,IF(WEEKDAY(B8100)=7,1,0))))))</f>
        <v>1</v>
      </c>
      <c r="G8100" s="786">
        <f>VLOOKUP(C8100,METADATA!$J$5:$Q$29,IF(E8100="HI",2,IF(E8100="LO",6,10))+IF(D8100=1,2,IF(D8100=7,1,(IF(WEEKDAY(B8100)=1,2,IF(WEEKDAY(B8100)=7,1,0))))))</f>
        <v>1</v>
      </c>
      <c r="H8100" s="787">
        <v>14002.25</v>
      </c>
      <c r="I8100" s="788">
        <v>3499.6351013183594</v>
      </c>
      <c r="K8100" s="795">
        <v>851.61249999999995</v>
      </c>
      <c r="M8100" s="798">
        <f t="shared" si="379"/>
        <v>14432.964037399926</v>
      </c>
      <c r="N8100" s="303"/>
      <c r="S8100" s="786">
        <v>0</v>
      </c>
      <c r="T8100" s="781">
        <f>VLOOKUP(C8100,METADATA!$J$5:$Q$29,IF(E8100="HI",2,IF(E8100="LO",6,10))+IF(S8100=1,2,IF(D8100=7,1,(IF(WEEKDAY(B8100)=1,2,IF(WEEKDAY(B8100)=7,1,0))))))</f>
        <v>1</v>
      </c>
      <c r="U8100" s="781">
        <f>VLOOKUP(C8100,METADATA!$A$5:$H$29,IF(E8100="HI",2,IF(E8100="LO",6,10))+IF(S8100=1,2,IF(D8100=7,1,(IF(WEEKDAY(B8100)=1,2,IF(WEEKDAY(B8100)=7,1,0))))))</f>
        <v>1</v>
      </c>
    </row>
    <row r="8101" spans="2:21" ht="13.95" customHeight="1" x14ac:dyDescent="0.25">
      <c r="B8101" s="784">
        <f t="shared" si="380"/>
        <v>45720</v>
      </c>
      <c r="C8101" s="785">
        <v>9</v>
      </c>
      <c r="D8101" s="786">
        <f>IFERROR((INDEX(METADATA!$T$2:$T$20,MATCH(B8101,METADATA!$S$2:$S$20,0))),0)</f>
        <v>0</v>
      </c>
      <c r="E8101" s="785" t="str">
        <f t="shared" si="378"/>
        <v>LO</v>
      </c>
      <c r="F8101" s="786">
        <f>VLOOKUP(C8101,METADATA!$A$5:$H$29,IF(E8101="HI",2,IF(E8101="LO",6,10))+IF(D8101=1,2,IF(D8101=7,1,(IF(WEEKDAY(B8101)=1,2,IF(WEEKDAY(B8101)=7,1,0))))))</f>
        <v>2</v>
      </c>
      <c r="G8101" s="786">
        <f>VLOOKUP(C8101,METADATA!$J$5:$Q$29,IF(E8101="HI",2,IF(E8101="LO",6,10))+IF(D8101=1,2,IF(D8101=7,1,(IF(WEEKDAY(B8101)=1,2,IF(WEEKDAY(B8101)=7,1,0))))))</f>
        <v>1</v>
      </c>
      <c r="H8101" s="787">
        <v>14536.5</v>
      </c>
      <c r="I8101" s="788">
        <v>3472.6400146484375</v>
      </c>
      <c r="K8101" s="795">
        <v>856.5</v>
      </c>
      <c r="M8101" s="798">
        <f t="shared" si="379"/>
        <v>14945.536488240812</v>
      </c>
      <c r="N8101" s="303"/>
      <c r="S8101" s="786">
        <v>0</v>
      </c>
      <c r="T8101" s="781">
        <f>VLOOKUP(C8101,METADATA!$J$5:$Q$29,IF(E8101="HI",2,IF(E8101="LO",6,10))+IF(S8101=1,2,IF(D8101=7,1,(IF(WEEKDAY(B8101)=1,2,IF(WEEKDAY(B8101)=7,1,0))))))</f>
        <v>1</v>
      </c>
      <c r="U8101" s="781">
        <f>VLOOKUP(C8101,METADATA!$A$5:$H$29,IF(E8101="HI",2,IF(E8101="LO",6,10))+IF(S8101=1,2,IF(D8101=7,1,(IF(WEEKDAY(B8101)=1,2,IF(WEEKDAY(B8101)=7,1,0))))))</f>
        <v>2</v>
      </c>
    </row>
    <row r="8102" spans="2:21" ht="13.95" customHeight="1" x14ac:dyDescent="0.25">
      <c r="B8102" s="784">
        <f t="shared" si="380"/>
        <v>45720</v>
      </c>
      <c r="C8102" s="785">
        <v>10</v>
      </c>
      <c r="D8102" s="786">
        <f>IFERROR((INDEX(METADATA!$T$2:$T$20,MATCH(B8102,METADATA!$S$2:$S$20,0))),0)</f>
        <v>0</v>
      </c>
      <c r="E8102" s="785" t="str">
        <f t="shared" si="378"/>
        <v>LO</v>
      </c>
      <c r="F8102" s="786">
        <f>VLOOKUP(C8102,METADATA!$A$5:$H$29,IF(E8102="HI",2,IF(E8102="LO",6,10))+IF(D8102=1,2,IF(D8102=7,1,(IF(WEEKDAY(B8102)=1,2,IF(WEEKDAY(B8102)=7,1,0))))))</f>
        <v>2</v>
      </c>
      <c r="G8102" s="786">
        <f>VLOOKUP(C8102,METADATA!$J$5:$Q$29,IF(E8102="HI",2,IF(E8102="LO",6,10))+IF(D8102=1,2,IF(D8102=7,1,(IF(WEEKDAY(B8102)=1,2,IF(WEEKDAY(B8102)=7,1,0))))))</f>
        <v>2</v>
      </c>
      <c r="H8102" s="787">
        <v>14510.75</v>
      </c>
      <c r="I8102" s="788">
        <v>3476.5000457763672</v>
      </c>
      <c r="K8102" s="795">
        <v>824.32500000000005</v>
      </c>
      <c r="M8102" s="798">
        <f t="shared" si="379"/>
        <v>14921.391293400997</v>
      </c>
      <c r="N8102" s="303"/>
      <c r="S8102" s="786">
        <v>0</v>
      </c>
      <c r="T8102" s="781">
        <f>VLOOKUP(C8102,METADATA!$J$5:$Q$29,IF(E8102="HI",2,IF(E8102="LO",6,10))+IF(S8102=1,2,IF(D8102=7,1,(IF(WEEKDAY(B8102)=1,2,IF(WEEKDAY(B8102)=7,1,0))))))</f>
        <v>2</v>
      </c>
      <c r="U8102" s="781">
        <f>VLOOKUP(C8102,METADATA!$A$5:$H$29,IF(E8102="HI",2,IF(E8102="LO",6,10))+IF(S8102=1,2,IF(D8102=7,1,(IF(WEEKDAY(B8102)=1,2,IF(WEEKDAY(B8102)=7,1,0))))))</f>
        <v>2</v>
      </c>
    </row>
    <row r="8103" spans="2:21" ht="13.95" customHeight="1" x14ac:dyDescent="0.25">
      <c r="B8103" s="784">
        <f t="shared" si="380"/>
        <v>45720</v>
      </c>
      <c r="C8103" s="785">
        <v>11</v>
      </c>
      <c r="D8103" s="786">
        <f>IFERROR((INDEX(METADATA!$T$2:$T$20,MATCH(B8103,METADATA!$S$2:$S$20,0))),0)</f>
        <v>0</v>
      </c>
      <c r="E8103" s="785" t="str">
        <f t="shared" si="378"/>
        <v>LO</v>
      </c>
      <c r="F8103" s="786">
        <f>VLOOKUP(C8103,METADATA!$A$5:$H$29,IF(E8103="HI",2,IF(E8103="LO",6,10))+IF(D8103=1,2,IF(D8103=7,1,(IF(WEEKDAY(B8103)=1,2,IF(WEEKDAY(B8103)=7,1,0))))))</f>
        <v>2</v>
      </c>
      <c r="G8103" s="786">
        <f>VLOOKUP(C8103,METADATA!$J$5:$Q$29,IF(E8103="HI",2,IF(E8103="LO",6,10))+IF(D8103=1,2,IF(D8103=7,1,(IF(WEEKDAY(B8103)=1,2,IF(WEEKDAY(B8103)=7,1,0))))))</f>
        <v>2</v>
      </c>
      <c r="H8103" s="787">
        <v>14523.75</v>
      </c>
      <c r="I8103" s="788">
        <v>3434.4300384521484</v>
      </c>
      <c r="K8103" s="795">
        <v>882.73749999999995</v>
      </c>
      <c r="M8103" s="798">
        <f t="shared" si="379"/>
        <v>14924.296424003458</v>
      </c>
      <c r="N8103" s="303"/>
      <c r="S8103" s="786">
        <v>0</v>
      </c>
      <c r="T8103" s="781">
        <f>VLOOKUP(C8103,METADATA!$J$5:$Q$29,IF(E8103="HI",2,IF(E8103="LO",6,10))+IF(S8103=1,2,IF(D8103=7,1,(IF(WEEKDAY(B8103)=1,2,IF(WEEKDAY(B8103)=7,1,0))))))</f>
        <v>2</v>
      </c>
      <c r="U8103" s="781">
        <f>VLOOKUP(C8103,METADATA!$A$5:$H$29,IF(E8103="HI",2,IF(E8103="LO",6,10))+IF(S8103=1,2,IF(D8103=7,1,(IF(WEEKDAY(B8103)=1,2,IF(WEEKDAY(B8103)=7,1,0))))))</f>
        <v>2</v>
      </c>
    </row>
    <row r="8104" spans="2:21" ht="13.95" customHeight="1" x14ac:dyDescent="0.25">
      <c r="B8104" s="784">
        <f t="shared" si="380"/>
        <v>45720</v>
      </c>
      <c r="C8104" s="785">
        <v>12</v>
      </c>
      <c r="D8104" s="786">
        <f>IFERROR((INDEX(METADATA!$T$2:$T$20,MATCH(B8104,METADATA!$S$2:$S$20,0))),0)</f>
        <v>0</v>
      </c>
      <c r="E8104" s="785" t="str">
        <f t="shared" si="378"/>
        <v>LO</v>
      </c>
      <c r="F8104" s="786">
        <f>VLOOKUP(C8104,METADATA!$A$5:$H$29,IF(E8104="HI",2,IF(E8104="LO",6,10))+IF(D8104=1,2,IF(D8104=7,1,(IF(WEEKDAY(B8104)=1,2,IF(WEEKDAY(B8104)=7,1,0))))))</f>
        <v>2</v>
      </c>
      <c r="G8104" s="786">
        <f>VLOOKUP(C8104,METADATA!$J$5:$Q$29,IF(E8104="HI",2,IF(E8104="LO",6,10))+IF(D8104=1,2,IF(D8104=7,1,(IF(WEEKDAY(B8104)=1,2,IF(WEEKDAY(B8104)=7,1,0))))))</f>
        <v>2</v>
      </c>
      <c r="H8104" s="787">
        <v>14696.75</v>
      </c>
      <c r="I8104" s="788">
        <v>3528.4649353027344</v>
      </c>
      <c r="K8104" s="795">
        <v>909.3125</v>
      </c>
      <c r="M8104" s="798">
        <f t="shared" si="379"/>
        <v>15114.381408518211</v>
      </c>
      <c r="N8104" s="303"/>
      <c r="S8104" s="786">
        <v>0</v>
      </c>
      <c r="T8104" s="781">
        <f>VLOOKUP(C8104,METADATA!$J$5:$Q$29,IF(E8104="HI",2,IF(E8104="LO",6,10))+IF(S8104=1,2,IF(D8104=7,1,(IF(WEEKDAY(B8104)=1,2,IF(WEEKDAY(B8104)=7,1,0))))))</f>
        <v>2</v>
      </c>
      <c r="U8104" s="781">
        <f>VLOOKUP(C8104,METADATA!$A$5:$H$29,IF(E8104="HI",2,IF(E8104="LO",6,10))+IF(S8104=1,2,IF(D8104=7,1,(IF(WEEKDAY(B8104)=1,2,IF(WEEKDAY(B8104)=7,1,0))))))</f>
        <v>2</v>
      </c>
    </row>
    <row r="8105" spans="2:21" ht="13.95" customHeight="1" x14ac:dyDescent="0.25">
      <c r="B8105" s="784">
        <f t="shared" si="380"/>
        <v>45720</v>
      </c>
      <c r="C8105" s="785">
        <v>13</v>
      </c>
      <c r="D8105" s="786">
        <f>IFERROR((INDEX(METADATA!$T$2:$T$20,MATCH(B8105,METADATA!$S$2:$S$20,0))),0)</f>
        <v>0</v>
      </c>
      <c r="E8105" s="785" t="str">
        <f t="shared" si="378"/>
        <v>LO</v>
      </c>
      <c r="F8105" s="786">
        <f>VLOOKUP(C8105,METADATA!$A$5:$H$29,IF(E8105="HI",2,IF(E8105="LO",6,10))+IF(D8105=1,2,IF(D8105=7,1,(IF(WEEKDAY(B8105)=1,2,IF(WEEKDAY(B8105)=7,1,0))))))</f>
        <v>2</v>
      </c>
      <c r="G8105" s="786">
        <f>VLOOKUP(C8105,METADATA!$J$5:$Q$29,IF(E8105="HI",2,IF(E8105="LO",6,10))+IF(D8105=1,2,IF(D8105=7,1,(IF(WEEKDAY(B8105)=1,2,IF(WEEKDAY(B8105)=7,1,0))))))</f>
        <v>2</v>
      </c>
      <c r="H8105" s="787">
        <v>14381.5</v>
      </c>
      <c r="I8105" s="788">
        <v>3409.6899719238281</v>
      </c>
      <c r="K8105" s="795">
        <v>905.6</v>
      </c>
      <c r="M8105" s="798">
        <f t="shared" si="379"/>
        <v>14780.173475119902</v>
      </c>
      <c r="N8105" s="303"/>
      <c r="S8105" s="786">
        <v>0</v>
      </c>
      <c r="T8105" s="781">
        <f>VLOOKUP(C8105,METADATA!$J$5:$Q$29,IF(E8105="HI",2,IF(E8105="LO",6,10))+IF(S8105=1,2,IF(D8105=7,1,(IF(WEEKDAY(B8105)=1,2,IF(WEEKDAY(B8105)=7,1,0))))))</f>
        <v>2</v>
      </c>
      <c r="U8105" s="781">
        <f>VLOOKUP(C8105,METADATA!$A$5:$H$29,IF(E8105="HI",2,IF(E8105="LO",6,10))+IF(S8105=1,2,IF(D8105=7,1,(IF(WEEKDAY(B8105)=1,2,IF(WEEKDAY(B8105)=7,1,0))))))</f>
        <v>2</v>
      </c>
    </row>
    <row r="8106" spans="2:21" ht="13.95" customHeight="1" x14ac:dyDescent="0.25">
      <c r="B8106" s="784">
        <f t="shared" si="380"/>
        <v>45720</v>
      </c>
      <c r="C8106" s="785">
        <v>14</v>
      </c>
      <c r="D8106" s="786">
        <f>IFERROR((INDEX(METADATA!$T$2:$T$20,MATCH(B8106,METADATA!$S$2:$S$20,0))),0)</f>
        <v>0</v>
      </c>
      <c r="E8106" s="785" t="str">
        <f t="shared" si="378"/>
        <v>LO</v>
      </c>
      <c r="F8106" s="786">
        <f>VLOOKUP(C8106,METADATA!$A$5:$H$29,IF(E8106="HI",2,IF(E8106="LO",6,10))+IF(D8106=1,2,IF(D8106=7,1,(IF(WEEKDAY(B8106)=1,2,IF(WEEKDAY(B8106)=7,1,0))))))</f>
        <v>2</v>
      </c>
      <c r="G8106" s="786">
        <f>VLOOKUP(C8106,METADATA!$J$5:$Q$29,IF(E8106="HI",2,IF(E8106="LO",6,10))+IF(D8106=1,2,IF(D8106=7,1,(IF(WEEKDAY(B8106)=1,2,IF(WEEKDAY(B8106)=7,1,0))))))</f>
        <v>2</v>
      </c>
      <c r="H8106" s="787">
        <v>14058.75</v>
      </c>
      <c r="I8106" s="788">
        <v>3570.7400970458984</v>
      </c>
      <c r="K8106" s="795">
        <v>913.98749999999995</v>
      </c>
      <c r="M8106" s="798">
        <f t="shared" si="379"/>
        <v>14505.124487681978</v>
      </c>
      <c r="N8106" s="303"/>
      <c r="S8106" s="786">
        <v>0</v>
      </c>
      <c r="T8106" s="781">
        <f>VLOOKUP(C8106,METADATA!$J$5:$Q$29,IF(E8106="HI",2,IF(E8106="LO",6,10))+IF(S8106=1,2,IF(D8106=7,1,(IF(WEEKDAY(B8106)=1,2,IF(WEEKDAY(B8106)=7,1,0))))))</f>
        <v>2</v>
      </c>
      <c r="U8106" s="781">
        <f>VLOOKUP(C8106,METADATA!$A$5:$H$29,IF(E8106="HI",2,IF(E8106="LO",6,10))+IF(S8106=1,2,IF(D8106=7,1,(IF(WEEKDAY(B8106)=1,2,IF(WEEKDAY(B8106)=7,1,0))))))</f>
        <v>2</v>
      </c>
    </row>
    <row r="8107" spans="2:21" ht="13.95" customHeight="1" x14ac:dyDescent="0.25">
      <c r="B8107" s="784">
        <f t="shared" si="380"/>
        <v>45720</v>
      </c>
      <c r="C8107" s="785">
        <v>15</v>
      </c>
      <c r="D8107" s="786">
        <f>IFERROR((INDEX(METADATA!$T$2:$T$20,MATCH(B8107,METADATA!$S$2:$S$20,0))),0)</f>
        <v>0</v>
      </c>
      <c r="E8107" s="785" t="str">
        <f t="shared" si="378"/>
        <v>LO</v>
      </c>
      <c r="F8107" s="786">
        <f>VLOOKUP(C8107,METADATA!$A$5:$H$29,IF(E8107="HI",2,IF(E8107="LO",6,10))+IF(D8107=1,2,IF(D8107=7,1,(IF(WEEKDAY(B8107)=1,2,IF(WEEKDAY(B8107)=7,1,0))))))</f>
        <v>2</v>
      </c>
      <c r="G8107" s="786">
        <f>VLOOKUP(C8107,METADATA!$J$5:$Q$29,IF(E8107="HI",2,IF(E8107="LO",6,10))+IF(D8107=1,2,IF(D8107=7,1,(IF(WEEKDAY(B8107)=1,2,IF(WEEKDAY(B8107)=7,1,0))))))</f>
        <v>2</v>
      </c>
      <c r="H8107" s="787">
        <v>14168</v>
      </c>
      <c r="I8107" s="788">
        <v>3632.4849700927734</v>
      </c>
      <c r="K8107" s="795">
        <v>902.26250000000005</v>
      </c>
      <c r="M8107" s="798">
        <f t="shared" si="379"/>
        <v>14626.249384512419</v>
      </c>
      <c r="N8107" s="303"/>
      <c r="S8107" s="786">
        <v>0</v>
      </c>
      <c r="T8107" s="781">
        <f>VLOOKUP(C8107,METADATA!$J$5:$Q$29,IF(E8107="HI",2,IF(E8107="LO",6,10))+IF(S8107=1,2,IF(D8107=7,1,(IF(WEEKDAY(B8107)=1,2,IF(WEEKDAY(B8107)=7,1,0))))))</f>
        <v>2</v>
      </c>
      <c r="U8107" s="781">
        <f>VLOOKUP(C8107,METADATA!$A$5:$H$29,IF(E8107="HI",2,IF(E8107="LO",6,10))+IF(S8107=1,2,IF(D8107=7,1,(IF(WEEKDAY(B8107)=1,2,IF(WEEKDAY(B8107)=7,1,0))))))</f>
        <v>2</v>
      </c>
    </row>
    <row r="8108" spans="2:21" ht="13.95" customHeight="1" x14ac:dyDescent="0.25">
      <c r="B8108" s="784">
        <f t="shared" si="380"/>
        <v>45720</v>
      </c>
      <c r="C8108" s="785">
        <v>16</v>
      </c>
      <c r="D8108" s="786">
        <f>IFERROR((INDEX(METADATA!$T$2:$T$20,MATCH(B8108,METADATA!$S$2:$S$20,0))),0)</f>
        <v>0</v>
      </c>
      <c r="E8108" s="785" t="str">
        <f t="shared" si="378"/>
        <v>LO</v>
      </c>
      <c r="F8108" s="786">
        <f>VLOOKUP(C8108,METADATA!$A$5:$H$29,IF(E8108="HI",2,IF(E8108="LO",6,10))+IF(D8108=1,2,IF(D8108=7,1,(IF(WEEKDAY(B8108)=1,2,IF(WEEKDAY(B8108)=7,1,0))))))</f>
        <v>2</v>
      </c>
      <c r="G8108" s="786">
        <f>VLOOKUP(C8108,METADATA!$J$5:$Q$29,IF(E8108="HI",2,IF(E8108="LO",6,10))+IF(D8108=1,2,IF(D8108=7,1,(IF(WEEKDAY(B8108)=1,2,IF(WEEKDAY(B8108)=7,1,0))))))</f>
        <v>2</v>
      </c>
      <c r="H8108" s="787">
        <v>15072</v>
      </c>
      <c r="I8108" s="788">
        <v>3649.3599548339844</v>
      </c>
      <c r="K8108" s="795">
        <v>933.76250000000005</v>
      </c>
      <c r="M8108" s="798">
        <f t="shared" si="379"/>
        <v>15507.514697073348</v>
      </c>
      <c r="N8108" s="303"/>
      <c r="S8108" s="786">
        <v>0</v>
      </c>
      <c r="T8108" s="781">
        <f>VLOOKUP(C8108,METADATA!$J$5:$Q$29,IF(E8108="HI",2,IF(E8108="LO",6,10))+IF(S8108=1,2,IF(D8108=7,1,(IF(WEEKDAY(B8108)=1,2,IF(WEEKDAY(B8108)=7,1,0))))))</f>
        <v>2</v>
      </c>
      <c r="U8108" s="781">
        <f>VLOOKUP(C8108,METADATA!$A$5:$H$29,IF(E8108="HI",2,IF(E8108="LO",6,10))+IF(S8108=1,2,IF(D8108=7,1,(IF(WEEKDAY(B8108)=1,2,IF(WEEKDAY(B8108)=7,1,0))))))</f>
        <v>2</v>
      </c>
    </row>
    <row r="8109" spans="2:21" ht="13.95" customHeight="1" x14ac:dyDescent="0.25">
      <c r="B8109" s="784">
        <f t="shared" si="380"/>
        <v>45720</v>
      </c>
      <c r="C8109" s="785">
        <v>17</v>
      </c>
      <c r="D8109" s="786">
        <f>IFERROR((INDEX(METADATA!$T$2:$T$20,MATCH(B8109,METADATA!$S$2:$S$20,0))),0)</f>
        <v>0</v>
      </c>
      <c r="E8109" s="785" t="str">
        <f t="shared" si="378"/>
        <v>LO</v>
      </c>
      <c r="F8109" s="786">
        <f>VLOOKUP(C8109,METADATA!$A$5:$H$29,IF(E8109="HI",2,IF(E8109="LO",6,10))+IF(D8109=1,2,IF(D8109=7,1,(IF(WEEKDAY(B8109)=1,2,IF(WEEKDAY(B8109)=7,1,0))))))</f>
        <v>2</v>
      </c>
      <c r="G8109" s="786">
        <f>VLOOKUP(C8109,METADATA!$J$5:$Q$29,IF(E8109="HI",2,IF(E8109="LO",6,10))+IF(D8109=1,2,IF(D8109=7,1,(IF(WEEKDAY(B8109)=1,2,IF(WEEKDAY(B8109)=7,1,0))))))</f>
        <v>2</v>
      </c>
      <c r="H8109" s="787">
        <v>15824.75</v>
      </c>
      <c r="I8109" s="788">
        <v>3683.7299652099609</v>
      </c>
      <c r="K8109" s="795">
        <v>0</v>
      </c>
      <c r="M8109" s="798">
        <f t="shared" si="379"/>
        <v>16247.84844276576</v>
      </c>
      <c r="N8109" s="303"/>
      <c r="S8109" s="786">
        <v>0</v>
      </c>
      <c r="T8109" s="781">
        <f>VLOOKUP(C8109,METADATA!$J$5:$Q$29,IF(E8109="HI",2,IF(E8109="LO",6,10))+IF(S8109=1,2,IF(D8109=7,1,(IF(WEEKDAY(B8109)=1,2,IF(WEEKDAY(B8109)=7,1,0))))))</f>
        <v>2</v>
      </c>
      <c r="U8109" s="781">
        <f>VLOOKUP(C8109,METADATA!$A$5:$H$29,IF(E8109="HI",2,IF(E8109="LO",6,10))+IF(S8109=1,2,IF(D8109=7,1,(IF(WEEKDAY(B8109)=1,2,IF(WEEKDAY(B8109)=7,1,0))))))</f>
        <v>2</v>
      </c>
    </row>
    <row r="8110" spans="2:21" ht="13.95" customHeight="1" x14ac:dyDescent="0.25">
      <c r="B8110" s="784">
        <f t="shared" si="380"/>
        <v>45720</v>
      </c>
      <c r="C8110" s="785">
        <v>18</v>
      </c>
      <c r="D8110" s="786">
        <f>IFERROR((INDEX(METADATA!$T$2:$T$20,MATCH(B8110,METADATA!$S$2:$S$20,0))),0)</f>
        <v>0</v>
      </c>
      <c r="E8110" s="785" t="str">
        <f t="shared" si="378"/>
        <v>LO</v>
      </c>
      <c r="F8110" s="786">
        <f>VLOOKUP(C8110,METADATA!$A$5:$H$29,IF(E8110="HI",2,IF(E8110="LO",6,10))+IF(D8110=1,2,IF(D8110=7,1,(IF(WEEKDAY(B8110)=1,2,IF(WEEKDAY(B8110)=7,1,0))))))</f>
        <v>1</v>
      </c>
      <c r="G8110" s="786">
        <f>VLOOKUP(C8110,METADATA!$J$5:$Q$29,IF(E8110="HI",2,IF(E8110="LO",6,10))+IF(D8110=1,2,IF(D8110=7,1,(IF(WEEKDAY(B8110)=1,2,IF(WEEKDAY(B8110)=7,1,0))))))</f>
        <v>1</v>
      </c>
      <c r="H8110" s="787">
        <v>15991.75</v>
      </c>
      <c r="I8110" s="788">
        <v>3701.679931640625</v>
      </c>
      <c r="K8110" s="795">
        <v>0</v>
      </c>
      <c r="M8110" s="798">
        <f t="shared" si="379"/>
        <v>16414.582004388991</v>
      </c>
      <c r="N8110" s="303"/>
      <c r="S8110" s="786">
        <v>0</v>
      </c>
      <c r="T8110" s="781">
        <f>VLOOKUP(C8110,METADATA!$J$5:$Q$29,IF(E8110="HI",2,IF(E8110="LO",6,10))+IF(S8110=1,2,IF(D8110=7,1,(IF(WEEKDAY(B8110)=1,2,IF(WEEKDAY(B8110)=7,1,0))))))</f>
        <v>1</v>
      </c>
      <c r="U8110" s="781">
        <f>VLOOKUP(C8110,METADATA!$A$5:$H$29,IF(E8110="HI",2,IF(E8110="LO",6,10))+IF(S8110=1,2,IF(D8110=7,1,(IF(WEEKDAY(B8110)=1,2,IF(WEEKDAY(B8110)=7,1,0))))))</f>
        <v>1</v>
      </c>
    </row>
    <row r="8111" spans="2:21" ht="13.95" customHeight="1" x14ac:dyDescent="0.25">
      <c r="B8111" s="784">
        <f t="shared" si="380"/>
        <v>45720</v>
      </c>
      <c r="C8111" s="785">
        <v>19</v>
      </c>
      <c r="D8111" s="786">
        <f>IFERROR((INDEX(METADATA!$T$2:$T$20,MATCH(B8111,METADATA!$S$2:$S$20,0))),0)</f>
        <v>0</v>
      </c>
      <c r="E8111" s="785" t="str">
        <f t="shared" si="378"/>
        <v>LO</v>
      </c>
      <c r="F8111" s="786">
        <f>VLOOKUP(C8111,METADATA!$A$5:$H$29,IF(E8111="HI",2,IF(E8111="LO",6,10))+IF(D8111=1,2,IF(D8111=7,1,(IF(WEEKDAY(B8111)=1,2,IF(WEEKDAY(B8111)=7,1,0))))))</f>
        <v>1</v>
      </c>
      <c r="G8111" s="786">
        <f>VLOOKUP(C8111,METADATA!$J$5:$Q$29,IF(E8111="HI",2,IF(E8111="LO",6,10))+IF(D8111=1,2,IF(D8111=7,1,(IF(WEEKDAY(B8111)=1,2,IF(WEEKDAY(B8111)=7,1,0))))))</f>
        <v>1</v>
      </c>
      <c r="H8111" s="787">
        <v>14485.25</v>
      </c>
      <c r="I8111" s="788">
        <v>3641.2399749755859</v>
      </c>
      <c r="K8111" s="795">
        <v>0</v>
      </c>
      <c r="M8111" s="798">
        <f t="shared" si="379"/>
        <v>14935.899575112984</v>
      </c>
      <c r="N8111" s="303"/>
      <c r="S8111" s="786">
        <v>0</v>
      </c>
      <c r="T8111" s="781">
        <f>VLOOKUP(C8111,METADATA!$J$5:$Q$29,IF(E8111="HI",2,IF(E8111="LO",6,10))+IF(S8111=1,2,IF(D8111=7,1,(IF(WEEKDAY(B8111)=1,2,IF(WEEKDAY(B8111)=7,1,0))))))</f>
        <v>1</v>
      </c>
      <c r="U8111" s="781">
        <f>VLOOKUP(C8111,METADATA!$A$5:$H$29,IF(E8111="HI",2,IF(E8111="LO",6,10))+IF(S8111=1,2,IF(D8111=7,1,(IF(WEEKDAY(B8111)=1,2,IF(WEEKDAY(B8111)=7,1,0))))))</f>
        <v>1</v>
      </c>
    </row>
    <row r="8112" spans="2:21" ht="13.95" customHeight="1" x14ac:dyDescent="0.25">
      <c r="B8112" s="784">
        <f t="shared" si="380"/>
        <v>45720</v>
      </c>
      <c r="C8112" s="785">
        <v>20</v>
      </c>
      <c r="D8112" s="786">
        <f>IFERROR((INDEX(METADATA!$T$2:$T$20,MATCH(B8112,METADATA!$S$2:$S$20,0))),0)</f>
        <v>0</v>
      </c>
      <c r="E8112" s="785" t="str">
        <f t="shared" si="378"/>
        <v>LO</v>
      </c>
      <c r="F8112" s="786">
        <f>VLOOKUP(C8112,METADATA!$A$5:$H$29,IF(E8112="HI",2,IF(E8112="LO",6,10))+IF(D8112=1,2,IF(D8112=7,1,(IF(WEEKDAY(B8112)=1,2,IF(WEEKDAY(B8112)=7,1,0))))))</f>
        <v>1</v>
      </c>
      <c r="G8112" s="786">
        <f>VLOOKUP(C8112,METADATA!$J$5:$Q$29,IF(E8112="HI",2,IF(E8112="LO",6,10))+IF(D8112=1,2,IF(D8112=7,1,(IF(WEEKDAY(B8112)=1,2,IF(WEEKDAY(B8112)=7,1,0))))))</f>
        <v>2</v>
      </c>
      <c r="H8112" s="787">
        <v>12792.25</v>
      </c>
      <c r="I8112" s="788">
        <v>3616.2349395751953</v>
      </c>
      <c r="K8112" s="795">
        <v>0</v>
      </c>
      <c r="M8112" s="798">
        <f t="shared" si="379"/>
        <v>13293.562923486857</v>
      </c>
      <c r="N8112" s="303"/>
      <c r="S8112" s="786">
        <v>0</v>
      </c>
      <c r="T8112" s="781">
        <f>VLOOKUP(C8112,METADATA!$J$5:$Q$29,IF(E8112="HI",2,IF(E8112="LO",6,10))+IF(S8112=1,2,IF(D8112=7,1,(IF(WEEKDAY(B8112)=1,2,IF(WEEKDAY(B8112)=7,1,0))))))</f>
        <v>2</v>
      </c>
      <c r="U8112" s="781">
        <f>VLOOKUP(C8112,METADATA!$A$5:$H$29,IF(E8112="HI",2,IF(E8112="LO",6,10))+IF(S8112=1,2,IF(D8112=7,1,(IF(WEEKDAY(B8112)=1,2,IF(WEEKDAY(B8112)=7,1,0))))))</f>
        <v>1</v>
      </c>
    </row>
    <row r="8113" spans="2:21" ht="13.95" customHeight="1" x14ac:dyDescent="0.25">
      <c r="B8113" s="784">
        <f t="shared" si="380"/>
        <v>45720</v>
      </c>
      <c r="C8113" s="785">
        <v>21</v>
      </c>
      <c r="D8113" s="786">
        <f>IFERROR((INDEX(METADATA!$T$2:$T$20,MATCH(B8113,METADATA!$S$2:$S$20,0))),0)</f>
        <v>0</v>
      </c>
      <c r="E8113" s="785" t="str">
        <f t="shared" si="378"/>
        <v>LO</v>
      </c>
      <c r="F8113" s="786">
        <f>VLOOKUP(C8113,METADATA!$A$5:$H$29,IF(E8113="HI",2,IF(E8113="LO",6,10))+IF(D8113=1,2,IF(D8113=7,1,(IF(WEEKDAY(B8113)=1,2,IF(WEEKDAY(B8113)=7,1,0))))))</f>
        <v>2</v>
      </c>
      <c r="G8113" s="786">
        <f>VLOOKUP(C8113,METADATA!$J$5:$Q$29,IF(E8113="HI",2,IF(E8113="LO",6,10))+IF(D8113=1,2,IF(D8113=7,1,(IF(WEEKDAY(B8113)=1,2,IF(WEEKDAY(B8113)=7,1,0))))))</f>
        <v>2</v>
      </c>
      <c r="H8113" s="787">
        <v>11396.25</v>
      </c>
      <c r="I8113" s="788">
        <v>3608.5299530029297</v>
      </c>
      <c r="K8113" s="795">
        <v>0</v>
      </c>
      <c r="M8113" s="798">
        <f t="shared" si="379"/>
        <v>11953.911597641138</v>
      </c>
      <c r="N8113" s="303"/>
      <c r="S8113" s="786">
        <v>0</v>
      </c>
      <c r="T8113" s="781">
        <f>VLOOKUP(C8113,METADATA!$J$5:$Q$29,IF(E8113="HI",2,IF(E8113="LO",6,10))+IF(S8113=1,2,IF(D8113=7,1,(IF(WEEKDAY(B8113)=1,2,IF(WEEKDAY(B8113)=7,1,0))))))</f>
        <v>2</v>
      </c>
      <c r="U8113" s="781">
        <f>VLOOKUP(C8113,METADATA!$A$5:$H$29,IF(E8113="HI",2,IF(E8113="LO",6,10))+IF(S8113=1,2,IF(D8113=7,1,(IF(WEEKDAY(B8113)=1,2,IF(WEEKDAY(B8113)=7,1,0))))))</f>
        <v>2</v>
      </c>
    </row>
    <row r="8114" spans="2:21" ht="13.95" customHeight="1" x14ac:dyDescent="0.25">
      <c r="B8114" s="784">
        <f t="shared" si="380"/>
        <v>45720</v>
      </c>
      <c r="C8114" s="785">
        <v>22</v>
      </c>
      <c r="D8114" s="786">
        <f>IFERROR((INDEX(METADATA!$T$2:$T$20,MATCH(B8114,METADATA!$S$2:$S$20,0))),0)</f>
        <v>0</v>
      </c>
      <c r="E8114" s="785" t="str">
        <f t="shared" si="378"/>
        <v>LO</v>
      </c>
      <c r="F8114" s="786">
        <f>VLOOKUP(C8114,METADATA!$A$5:$H$29,IF(E8114="HI",2,IF(E8114="LO",6,10))+IF(D8114=1,2,IF(D8114=7,1,(IF(WEEKDAY(B8114)=1,2,IF(WEEKDAY(B8114)=7,1,0))))))</f>
        <v>3</v>
      </c>
      <c r="G8114" s="786">
        <f>VLOOKUP(C8114,METADATA!$J$5:$Q$29,IF(E8114="HI",2,IF(E8114="LO",6,10))+IF(D8114=1,2,IF(D8114=7,1,(IF(WEEKDAY(B8114)=1,2,IF(WEEKDAY(B8114)=7,1,0))))))</f>
        <v>3</v>
      </c>
      <c r="H8114" s="787">
        <v>10788.25</v>
      </c>
      <c r="I8114" s="788">
        <v>3635.5349273681641</v>
      </c>
      <c r="K8114" s="795">
        <v>0</v>
      </c>
      <c r="M8114" s="798">
        <f t="shared" si="379"/>
        <v>11384.351201127531</v>
      </c>
      <c r="N8114" s="303"/>
      <c r="S8114" s="786">
        <v>0</v>
      </c>
      <c r="T8114" s="781">
        <f>VLOOKUP(C8114,METADATA!$J$5:$Q$29,IF(E8114="HI",2,IF(E8114="LO",6,10))+IF(S8114=1,2,IF(D8114=7,1,(IF(WEEKDAY(B8114)=1,2,IF(WEEKDAY(B8114)=7,1,0))))))</f>
        <v>3</v>
      </c>
      <c r="U8114" s="781">
        <f>VLOOKUP(C8114,METADATA!$A$5:$H$29,IF(E8114="HI",2,IF(E8114="LO",6,10))+IF(S8114=1,2,IF(D8114=7,1,(IF(WEEKDAY(B8114)=1,2,IF(WEEKDAY(B8114)=7,1,0))))))</f>
        <v>3</v>
      </c>
    </row>
    <row r="8115" spans="2:21" ht="13.95" customHeight="1" x14ac:dyDescent="0.25">
      <c r="B8115" s="784">
        <f t="shared" si="380"/>
        <v>45720</v>
      </c>
      <c r="C8115" s="785">
        <v>23</v>
      </c>
      <c r="D8115" s="786">
        <f>IFERROR((INDEX(METADATA!$T$2:$T$20,MATCH(B8115,METADATA!$S$2:$S$20,0))),0)</f>
        <v>0</v>
      </c>
      <c r="E8115" s="785" t="str">
        <f t="shared" si="378"/>
        <v>LO</v>
      </c>
      <c r="F8115" s="786">
        <f>VLOOKUP(C8115,METADATA!$A$5:$H$29,IF(E8115="HI",2,IF(E8115="LO",6,10))+IF(D8115=1,2,IF(D8115=7,1,(IF(WEEKDAY(B8115)=1,2,IF(WEEKDAY(B8115)=7,1,0))))))</f>
        <v>3</v>
      </c>
      <c r="G8115" s="786">
        <f>VLOOKUP(C8115,METADATA!$J$5:$Q$29,IF(E8115="HI",2,IF(E8115="LO",6,10))+IF(D8115=1,2,IF(D8115=7,1,(IF(WEEKDAY(B8115)=1,2,IF(WEEKDAY(B8115)=7,1,0))))))</f>
        <v>3</v>
      </c>
      <c r="H8115" s="787">
        <v>9977</v>
      </c>
      <c r="I8115" s="788">
        <v>3634.4100036621094</v>
      </c>
      <c r="K8115" s="795">
        <v>0</v>
      </c>
      <c r="M8115" s="798">
        <f t="shared" si="379"/>
        <v>10618.355102120066</v>
      </c>
      <c r="N8115" s="303"/>
      <c r="S8115" s="786">
        <v>0</v>
      </c>
      <c r="T8115" s="781">
        <f>VLOOKUP(C8115,METADATA!$J$5:$Q$29,IF(E8115="HI",2,IF(E8115="LO",6,10))+IF(S8115=1,2,IF(D8115=7,1,(IF(WEEKDAY(B8115)=1,2,IF(WEEKDAY(B8115)=7,1,0))))))</f>
        <v>3</v>
      </c>
      <c r="U8115" s="781">
        <f>VLOOKUP(C8115,METADATA!$A$5:$H$29,IF(E8115="HI",2,IF(E8115="LO",6,10))+IF(S8115=1,2,IF(D8115=7,1,(IF(WEEKDAY(B8115)=1,2,IF(WEEKDAY(B8115)=7,1,0))))))</f>
        <v>3</v>
      </c>
    </row>
    <row r="8116" spans="2:21" ht="13.95" customHeight="1" x14ac:dyDescent="0.25">
      <c r="B8116" s="784">
        <f t="shared" si="380"/>
        <v>45721</v>
      </c>
      <c r="C8116" s="785">
        <v>0</v>
      </c>
      <c r="D8116" s="786">
        <f>IFERROR((INDEX(METADATA!$T$2:$T$20,MATCH(B8116,METADATA!$S$2:$S$20,0))),0)</f>
        <v>0</v>
      </c>
      <c r="E8116" s="785" t="str">
        <f t="shared" si="378"/>
        <v>LO</v>
      </c>
      <c r="F8116" s="786">
        <f>VLOOKUP(C8116,METADATA!$A$5:$H$29,IF(E8116="HI",2,IF(E8116="LO",6,10))+IF(D8116=1,2,IF(D8116=7,1,(IF(WEEKDAY(B8116)=1,2,IF(WEEKDAY(B8116)=7,1,0))))))</f>
        <v>3</v>
      </c>
      <c r="G8116" s="786">
        <f>VLOOKUP(C8116,METADATA!$J$5:$Q$29,IF(E8116="HI",2,IF(E8116="LO",6,10))+IF(D8116=1,2,IF(D8116=7,1,(IF(WEEKDAY(B8116)=1,2,IF(WEEKDAY(B8116)=7,1,0))))))</f>
        <v>3</v>
      </c>
      <c r="H8116" s="787">
        <v>8843.75</v>
      </c>
      <c r="I8116" s="788">
        <v>3068.125053755939</v>
      </c>
      <c r="K8116" s="795">
        <v>0</v>
      </c>
      <c r="M8116" s="798">
        <f t="shared" si="379"/>
        <v>9360.8389265057267</v>
      </c>
      <c r="N8116" s="303"/>
      <c r="S8116" s="786">
        <v>0</v>
      </c>
      <c r="T8116" s="781">
        <f>VLOOKUP(C8116,METADATA!$J$5:$Q$29,IF(E8116="HI",2,IF(E8116="LO",6,10))+IF(S8116=1,2,IF(D8116=7,1,(IF(WEEKDAY(B8116)=1,2,IF(WEEKDAY(B8116)=7,1,0))))))</f>
        <v>3</v>
      </c>
      <c r="U8116" s="781">
        <f>VLOOKUP(C8116,METADATA!$A$5:$H$29,IF(E8116="HI",2,IF(E8116="LO",6,10))+IF(S8116=1,2,IF(D8116=7,1,(IF(WEEKDAY(B8116)=1,2,IF(WEEKDAY(B8116)=7,1,0))))))</f>
        <v>3</v>
      </c>
    </row>
    <row r="8117" spans="2:21" ht="13.95" customHeight="1" x14ac:dyDescent="0.25">
      <c r="B8117" s="784">
        <f t="shared" si="380"/>
        <v>45721</v>
      </c>
      <c r="C8117" s="785">
        <v>1</v>
      </c>
      <c r="D8117" s="786">
        <f>IFERROR((INDEX(METADATA!$T$2:$T$20,MATCH(B8117,METADATA!$S$2:$S$20,0))),0)</f>
        <v>0</v>
      </c>
      <c r="E8117" s="785" t="str">
        <f t="shared" si="378"/>
        <v>LO</v>
      </c>
      <c r="F8117" s="786">
        <f>VLOOKUP(C8117,METADATA!$A$5:$H$29,IF(E8117="HI",2,IF(E8117="LO",6,10))+IF(D8117=1,2,IF(D8117=7,1,(IF(WEEKDAY(B8117)=1,2,IF(WEEKDAY(B8117)=7,1,0))))))</f>
        <v>3</v>
      </c>
      <c r="G8117" s="786">
        <f>VLOOKUP(C8117,METADATA!$J$5:$Q$29,IF(E8117="HI",2,IF(E8117="LO",6,10))+IF(D8117=1,2,IF(D8117=7,1,(IF(WEEKDAY(B8117)=1,2,IF(WEEKDAY(B8117)=7,1,0))))))</f>
        <v>3</v>
      </c>
      <c r="H8117" s="787">
        <v>8196.25</v>
      </c>
      <c r="I8117" s="788">
        <v>2536.6500701904297</v>
      </c>
      <c r="K8117" s="795">
        <v>0</v>
      </c>
      <c r="M8117" s="798">
        <f t="shared" si="379"/>
        <v>8579.8081354478509</v>
      </c>
      <c r="N8117" s="303"/>
      <c r="S8117" s="786">
        <v>0</v>
      </c>
      <c r="T8117" s="781">
        <f>VLOOKUP(C8117,METADATA!$J$5:$Q$29,IF(E8117="HI",2,IF(E8117="LO",6,10))+IF(S8117=1,2,IF(D8117=7,1,(IF(WEEKDAY(B8117)=1,2,IF(WEEKDAY(B8117)=7,1,0))))))</f>
        <v>3</v>
      </c>
      <c r="U8117" s="781">
        <f>VLOOKUP(C8117,METADATA!$A$5:$H$29,IF(E8117="HI",2,IF(E8117="LO",6,10))+IF(S8117=1,2,IF(D8117=7,1,(IF(WEEKDAY(B8117)=1,2,IF(WEEKDAY(B8117)=7,1,0))))))</f>
        <v>3</v>
      </c>
    </row>
    <row r="8118" spans="2:21" ht="13.95" customHeight="1" x14ac:dyDescent="0.25">
      <c r="B8118" s="784">
        <f t="shared" si="380"/>
        <v>45721</v>
      </c>
      <c r="C8118" s="785">
        <v>2</v>
      </c>
      <c r="D8118" s="786">
        <f>IFERROR((INDEX(METADATA!$T$2:$T$20,MATCH(B8118,METADATA!$S$2:$S$20,0))),0)</f>
        <v>0</v>
      </c>
      <c r="E8118" s="785" t="str">
        <f t="shared" si="378"/>
        <v>LO</v>
      </c>
      <c r="F8118" s="786">
        <f>VLOOKUP(C8118,METADATA!$A$5:$H$29,IF(E8118="HI",2,IF(E8118="LO",6,10))+IF(D8118=1,2,IF(D8118=7,1,(IF(WEEKDAY(B8118)=1,2,IF(WEEKDAY(B8118)=7,1,0))))))</f>
        <v>3</v>
      </c>
      <c r="G8118" s="786">
        <f>VLOOKUP(C8118,METADATA!$J$5:$Q$29,IF(E8118="HI",2,IF(E8118="LO",6,10))+IF(D8118=1,2,IF(D8118=7,1,(IF(WEEKDAY(B8118)=1,2,IF(WEEKDAY(B8118)=7,1,0))))))</f>
        <v>3</v>
      </c>
      <c r="H8118" s="787">
        <v>8010.75</v>
      </c>
      <c r="I8118" s="788">
        <v>2612.1850280761719</v>
      </c>
      <c r="K8118" s="795">
        <v>0</v>
      </c>
      <c r="M8118" s="798">
        <f t="shared" si="379"/>
        <v>8425.8902309136047</v>
      </c>
      <c r="N8118" s="303"/>
      <c r="S8118" s="786">
        <v>0</v>
      </c>
      <c r="T8118" s="781">
        <f>VLOOKUP(C8118,METADATA!$J$5:$Q$29,IF(E8118="HI",2,IF(E8118="LO",6,10))+IF(S8118=1,2,IF(D8118=7,1,(IF(WEEKDAY(B8118)=1,2,IF(WEEKDAY(B8118)=7,1,0))))))</f>
        <v>3</v>
      </c>
      <c r="U8118" s="781">
        <f>VLOOKUP(C8118,METADATA!$A$5:$H$29,IF(E8118="HI",2,IF(E8118="LO",6,10))+IF(S8118=1,2,IF(D8118=7,1,(IF(WEEKDAY(B8118)=1,2,IF(WEEKDAY(B8118)=7,1,0))))))</f>
        <v>3</v>
      </c>
    </row>
    <row r="8119" spans="2:21" ht="13.95" customHeight="1" x14ac:dyDescent="0.25">
      <c r="B8119" s="784">
        <f t="shared" si="380"/>
        <v>45721</v>
      </c>
      <c r="C8119" s="785">
        <v>3</v>
      </c>
      <c r="D8119" s="786">
        <f>IFERROR((INDEX(METADATA!$T$2:$T$20,MATCH(B8119,METADATA!$S$2:$S$20,0))),0)</f>
        <v>0</v>
      </c>
      <c r="E8119" s="785" t="str">
        <f t="shared" si="378"/>
        <v>LO</v>
      </c>
      <c r="F8119" s="786">
        <f>VLOOKUP(C8119,METADATA!$A$5:$H$29,IF(E8119="HI",2,IF(E8119="LO",6,10))+IF(D8119=1,2,IF(D8119=7,1,(IF(WEEKDAY(B8119)=1,2,IF(WEEKDAY(B8119)=7,1,0))))))</f>
        <v>3</v>
      </c>
      <c r="G8119" s="786">
        <f>VLOOKUP(C8119,METADATA!$J$5:$Q$29,IF(E8119="HI",2,IF(E8119="LO",6,10))+IF(D8119=1,2,IF(D8119=7,1,(IF(WEEKDAY(B8119)=1,2,IF(WEEKDAY(B8119)=7,1,0))))))</f>
        <v>3</v>
      </c>
      <c r="H8119" s="787">
        <v>8149.25</v>
      </c>
      <c r="I8119" s="788">
        <v>3669.800048828125</v>
      </c>
      <c r="K8119" s="795">
        <v>0</v>
      </c>
      <c r="M8119" s="798">
        <f t="shared" si="379"/>
        <v>8937.4329625949595</v>
      </c>
      <c r="N8119" s="303"/>
      <c r="S8119" s="786">
        <v>0</v>
      </c>
      <c r="T8119" s="781">
        <f>VLOOKUP(C8119,METADATA!$J$5:$Q$29,IF(E8119="HI",2,IF(E8119="LO",6,10))+IF(S8119=1,2,IF(D8119=7,1,(IF(WEEKDAY(B8119)=1,2,IF(WEEKDAY(B8119)=7,1,0))))))</f>
        <v>3</v>
      </c>
      <c r="U8119" s="781">
        <f>VLOOKUP(C8119,METADATA!$A$5:$H$29,IF(E8119="HI",2,IF(E8119="LO",6,10))+IF(S8119=1,2,IF(D8119=7,1,(IF(WEEKDAY(B8119)=1,2,IF(WEEKDAY(B8119)=7,1,0))))))</f>
        <v>3</v>
      </c>
    </row>
    <row r="8120" spans="2:21" ht="13.95" customHeight="1" x14ac:dyDescent="0.25">
      <c r="B8120" s="784">
        <f t="shared" si="380"/>
        <v>45721</v>
      </c>
      <c r="C8120" s="785">
        <v>4</v>
      </c>
      <c r="D8120" s="786">
        <f>IFERROR((INDEX(METADATA!$T$2:$T$20,MATCH(B8120,METADATA!$S$2:$S$20,0))),0)</f>
        <v>0</v>
      </c>
      <c r="E8120" s="785" t="str">
        <f t="shared" si="378"/>
        <v>LO</v>
      </c>
      <c r="F8120" s="786">
        <f>VLOOKUP(C8120,METADATA!$A$5:$H$29,IF(E8120="HI",2,IF(E8120="LO",6,10))+IF(D8120=1,2,IF(D8120=7,1,(IF(WEEKDAY(B8120)=1,2,IF(WEEKDAY(B8120)=7,1,0))))))</f>
        <v>3</v>
      </c>
      <c r="G8120" s="786">
        <f>VLOOKUP(C8120,METADATA!$J$5:$Q$29,IF(E8120="HI",2,IF(E8120="LO",6,10))+IF(D8120=1,2,IF(D8120=7,1,(IF(WEEKDAY(B8120)=1,2,IF(WEEKDAY(B8120)=7,1,0))))))</f>
        <v>3</v>
      </c>
      <c r="H8120" s="787">
        <v>8518.5</v>
      </c>
      <c r="I8120" s="788">
        <v>3533.6900024414063</v>
      </c>
      <c r="K8120" s="795">
        <v>870.51250000000005</v>
      </c>
      <c r="M8120" s="798">
        <f t="shared" si="379"/>
        <v>9222.3536737296272</v>
      </c>
      <c r="N8120" s="303"/>
      <c r="S8120" s="786">
        <v>0</v>
      </c>
      <c r="T8120" s="781">
        <f>VLOOKUP(C8120,METADATA!$J$5:$Q$29,IF(E8120="HI",2,IF(E8120="LO",6,10))+IF(S8120=1,2,IF(D8120=7,1,(IF(WEEKDAY(B8120)=1,2,IF(WEEKDAY(B8120)=7,1,0))))))</f>
        <v>3</v>
      </c>
      <c r="U8120" s="781">
        <f>VLOOKUP(C8120,METADATA!$A$5:$H$29,IF(E8120="HI",2,IF(E8120="LO",6,10))+IF(S8120=1,2,IF(D8120=7,1,(IF(WEEKDAY(B8120)=1,2,IF(WEEKDAY(B8120)=7,1,0))))))</f>
        <v>3</v>
      </c>
    </row>
    <row r="8121" spans="2:21" ht="13.95" customHeight="1" x14ac:dyDescent="0.25">
      <c r="B8121" s="784">
        <f t="shared" si="380"/>
        <v>45721</v>
      </c>
      <c r="C8121" s="785">
        <v>5</v>
      </c>
      <c r="D8121" s="786">
        <f>IFERROR((INDEX(METADATA!$T$2:$T$20,MATCH(B8121,METADATA!$S$2:$S$20,0))),0)</f>
        <v>0</v>
      </c>
      <c r="E8121" s="785" t="str">
        <f t="shared" si="378"/>
        <v>LO</v>
      </c>
      <c r="F8121" s="786">
        <f>VLOOKUP(C8121,METADATA!$A$5:$H$29,IF(E8121="HI",2,IF(E8121="LO",6,10))+IF(D8121=1,2,IF(D8121=7,1,(IF(WEEKDAY(B8121)=1,2,IF(WEEKDAY(B8121)=7,1,0))))))</f>
        <v>3</v>
      </c>
      <c r="G8121" s="786">
        <f>VLOOKUP(C8121,METADATA!$J$5:$Q$29,IF(E8121="HI",2,IF(E8121="LO",6,10))+IF(D8121=1,2,IF(D8121=7,1,(IF(WEEKDAY(B8121)=1,2,IF(WEEKDAY(B8121)=7,1,0))))))</f>
        <v>3</v>
      </c>
      <c r="H8121" s="787">
        <v>9252.25</v>
      </c>
      <c r="I8121" s="788">
        <v>3428.1900024414063</v>
      </c>
      <c r="K8121" s="795">
        <v>865.8125</v>
      </c>
      <c r="M8121" s="798">
        <f t="shared" si="379"/>
        <v>9866.9456649633576</v>
      </c>
      <c r="N8121" s="303"/>
      <c r="S8121" s="786">
        <v>0</v>
      </c>
      <c r="T8121" s="781">
        <f>VLOOKUP(C8121,METADATA!$J$5:$Q$29,IF(E8121="HI",2,IF(E8121="LO",6,10))+IF(S8121=1,2,IF(D8121=7,1,(IF(WEEKDAY(B8121)=1,2,IF(WEEKDAY(B8121)=7,1,0))))))</f>
        <v>3</v>
      </c>
      <c r="U8121" s="781">
        <f>VLOOKUP(C8121,METADATA!$A$5:$H$29,IF(E8121="HI",2,IF(E8121="LO",6,10))+IF(S8121=1,2,IF(D8121=7,1,(IF(WEEKDAY(B8121)=1,2,IF(WEEKDAY(B8121)=7,1,0))))))</f>
        <v>3</v>
      </c>
    </row>
    <row r="8122" spans="2:21" ht="13.95" customHeight="1" x14ac:dyDescent="0.25">
      <c r="B8122" s="784">
        <f t="shared" si="380"/>
        <v>45721</v>
      </c>
      <c r="C8122" s="785">
        <v>6</v>
      </c>
      <c r="D8122" s="786">
        <f>IFERROR((INDEX(METADATA!$T$2:$T$20,MATCH(B8122,METADATA!$S$2:$S$20,0))),0)</f>
        <v>0</v>
      </c>
      <c r="E8122" s="785" t="str">
        <f t="shared" si="378"/>
        <v>LO</v>
      </c>
      <c r="F8122" s="786">
        <f>VLOOKUP(C8122,METADATA!$A$5:$H$29,IF(E8122="HI",2,IF(E8122="LO",6,10))+IF(D8122=1,2,IF(D8122=7,1,(IF(WEEKDAY(B8122)=1,2,IF(WEEKDAY(B8122)=7,1,0))))))</f>
        <v>2</v>
      </c>
      <c r="G8122" s="786">
        <f>VLOOKUP(C8122,METADATA!$J$5:$Q$29,IF(E8122="HI",2,IF(E8122="LO",6,10))+IF(D8122=1,2,IF(D8122=7,1,(IF(WEEKDAY(B8122)=1,2,IF(WEEKDAY(B8122)=7,1,0))))))</f>
        <v>2</v>
      </c>
      <c r="H8122" s="787">
        <v>10801.25</v>
      </c>
      <c r="I8122" s="788">
        <v>3486.3650360107422</v>
      </c>
      <c r="K8122" s="795">
        <v>834.63750000000005</v>
      </c>
      <c r="M8122" s="798">
        <f t="shared" si="379"/>
        <v>11349.966639898912</v>
      </c>
      <c r="N8122" s="303"/>
      <c r="S8122" s="786">
        <v>0</v>
      </c>
      <c r="T8122" s="781">
        <f>VLOOKUP(C8122,METADATA!$J$5:$Q$29,IF(E8122="HI",2,IF(E8122="LO",6,10))+IF(S8122=1,2,IF(D8122=7,1,(IF(WEEKDAY(B8122)=1,2,IF(WEEKDAY(B8122)=7,1,0))))))</f>
        <v>2</v>
      </c>
      <c r="U8122" s="781">
        <f>VLOOKUP(C8122,METADATA!$A$5:$H$29,IF(E8122="HI",2,IF(E8122="LO",6,10))+IF(S8122=1,2,IF(D8122=7,1,(IF(WEEKDAY(B8122)=1,2,IF(WEEKDAY(B8122)=7,1,0))))))</f>
        <v>2</v>
      </c>
    </row>
    <row r="8123" spans="2:21" ht="13.95" customHeight="1" x14ac:dyDescent="0.25">
      <c r="B8123" s="784">
        <f t="shared" si="380"/>
        <v>45721</v>
      </c>
      <c r="C8123" s="785">
        <v>7</v>
      </c>
      <c r="D8123" s="786">
        <f>IFERROR((INDEX(METADATA!$T$2:$T$20,MATCH(B8123,METADATA!$S$2:$S$20,0))),0)</f>
        <v>0</v>
      </c>
      <c r="E8123" s="785" t="str">
        <f t="shared" si="378"/>
        <v>LO</v>
      </c>
      <c r="F8123" s="786">
        <f>VLOOKUP(C8123,METADATA!$A$5:$H$29,IF(E8123="HI",2,IF(E8123="LO",6,10))+IF(D8123=1,2,IF(D8123=7,1,(IF(WEEKDAY(B8123)=1,2,IF(WEEKDAY(B8123)=7,1,0))))))</f>
        <v>1</v>
      </c>
      <c r="G8123" s="786">
        <f>VLOOKUP(C8123,METADATA!$J$5:$Q$29,IF(E8123="HI",2,IF(E8123="LO",6,10))+IF(D8123=1,2,IF(D8123=7,1,(IF(WEEKDAY(B8123)=1,2,IF(WEEKDAY(B8123)=7,1,0))))))</f>
        <v>1</v>
      </c>
      <c r="H8123" s="787">
        <v>12677</v>
      </c>
      <c r="I8123" s="788">
        <v>3576.0950012207031</v>
      </c>
      <c r="K8123" s="795">
        <v>847.33749999999998</v>
      </c>
      <c r="M8123" s="798">
        <f t="shared" si="379"/>
        <v>13171.74189155541</v>
      </c>
      <c r="N8123" s="303"/>
      <c r="S8123" s="786">
        <v>0</v>
      </c>
      <c r="T8123" s="781">
        <f>VLOOKUP(C8123,METADATA!$J$5:$Q$29,IF(E8123="HI",2,IF(E8123="LO",6,10))+IF(S8123=1,2,IF(D8123=7,1,(IF(WEEKDAY(B8123)=1,2,IF(WEEKDAY(B8123)=7,1,0))))))</f>
        <v>1</v>
      </c>
      <c r="U8123" s="781">
        <f>VLOOKUP(C8123,METADATA!$A$5:$H$29,IF(E8123="HI",2,IF(E8123="LO",6,10))+IF(S8123=1,2,IF(D8123=7,1,(IF(WEEKDAY(B8123)=1,2,IF(WEEKDAY(B8123)=7,1,0))))))</f>
        <v>1</v>
      </c>
    </row>
    <row r="8124" spans="2:21" ht="13.95" customHeight="1" x14ac:dyDescent="0.25">
      <c r="B8124" s="784">
        <f t="shared" si="380"/>
        <v>45721</v>
      </c>
      <c r="C8124" s="785">
        <v>8</v>
      </c>
      <c r="D8124" s="786">
        <f>IFERROR((INDEX(METADATA!$T$2:$T$20,MATCH(B8124,METADATA!$S$2:$S$20,0))),0)</f>
        <v>0</v>
      </c>
      <c r="E8124" s="785" t="str">
        <f t="shared" si="378"/>
        <v>LO</v>
      </c>
      <c r="F8124" s="786">
        <f>VLOOKUP(C8124,METADATA!$A$5:$H$29,IF(E8124="HI",2,IF(E8124="LO",6,10))+IF(D8124=1,2,IF(D8124=7,1,(IF(WEEKDAY(B8124)=1,2,IF(WEEKDAY(B8124)=7,1,0))))))</f>
        <v>1</v>
      </c>
      <c r="G8124" s="786">
        <f>VLOOKUP(C8124,METADATA!$J$5:$Q$29,IF(E8124="HI",2,IF(E8124="LO",6,10))+IF(D8124=1,2,IF(D8124=7,1,(IF(WEEKDAY(B8124)=1,2,IF(WEEKDAY(B8124)=7,1,0))))))</f>
        <v>1</v>
      </c>
      <c r="H8124" s="787">
        <v>14197.25</v>
      </c>
      <c r="I8124" s="788">
        <v>3278.9450836181641</v>
      </c>
      <c r="K8124" s="795">
        <v>851.61249999999995</v>
      </c>
      <c r="M8124" s="798">
        <f t="shared" si="379"/>
        <v>14570.977607006462</v>
      </c>
      <c r="N8124" s="303"/>
      <c r="S8124" s="786">
        <v>0</v>
      </c>
      <c r="T8124" s="781">
        <f>VLOOKUP(C8124,METADATA!$J$5:$Q$29,IF(E8124="HI",2,IF(E8124="LO",6,10))+IF(S8124=1,2,IF(D8124=7,1,(IF(WEEKDAY(B8124)=1,2,IF(WEEKDAY(B8124)=7,1,0))))))</f>
        <v>1</v>
      </c>
      <c r="U8124" s="781">
        <f>VLOOKUP(C8124,METADATA!$A$5:$H$29,IF(E8124="HI",2,IF(E8124="LO",6,10))+IF(S8124=1,2,IF(D8124=7,1,(IF(WEEKDAY(B8124)=1,2,IF(WEEKDAY(B8124)=7,1,0))))))</f>
        <v>1</v>
      </c>
    </row>
    <row r="8125" spans="2:21" ht="13.95" customHeight="1" x14ac:dyDescent="0.25">
      <c r="B8125" s="784">
        <f t="shared" si="380"/>
        <v>45721</v>
      </c>
      <c r="C8125" s="785">
        <v>9</v>
      </c>
      <c r="D8125" s="786">
        <f>IFERROR((INDEX(METADATA!$T$2:$T$20,MATCH(B8125,METADATA!$S$2:$S$20,0))),0)</f>
        <v>0</v>
      </c>
      <c r="E8125" s="785" t="str">
        <f t="shared" si="378"/>
        <v>LO</v>
      </c>
      <c r="F8125" s="786">
        <f>VLOOKUP(C8125,METADATA!$A$5:$H$29,IF(E8125="HI",2,IF(E8125="LO",6,10))+IF(D8125=1,2,IF(D8125=7,1,(IF(WEEKDAY(B8125)=1,2,IF(WEEKDAY(B8125)=7,1,0))))))</f>
        <v>2</v>
      </c>
      <c r="G8125" s="786">
        <f>VLOOKUP(C8125,METADATA!$J$5:$Q$29,IF(E8125="HI",2,IF(E8125="LO",6,10))+IF(D8125=1,2,IF(D8125=7,1,(IF(WEEKDAY(B8125)=1,2,IF(WEEKDAY(B8125)=7,1,0))))))</f>
        <v>1</v>
      </c>
      <c r="H8125" s="787">
        <v>14589.5</v>
      </c>
      <c r="I8125" s="788">
        <v>2446.0625</v>
      </c>
      <c r="K8125" s="795">
        <v>856.5</v>
      </c>
      <c r="M8125" s="798">
        <f t="shared" si="379"/>
        <v>14793.131244057367</v>
      </c>
      <c r="N8125" s="303"/>
      <c r="S8125" s="786">
        <v>0</v>
      </c>
      <c r="T8125" s="781">
        <f>VLOOKUP(C8125,METADATA!$J$5:$Q$29,IF(E8125="HI",2,IF(E8125="LO",6,10))+IF(S8125=1,2,IF(D8125=7,1,(IF(WEEKDAY(B8125)=1,2,IF(WEEKDAY(B8125)=7,1,0))))))</f>
        <v>1</v>
      </c>
      <c r="U8125" s="781">
        <f>VLOOKUP(C8125,METADATA!$A$5:$H$29,IF(E8125="HI",2,IF(E8125="LO",6,10))+IF(S8125=1,2,IF(D8125=7,1,(IF(WEEKDAY(B8125)=1,2,IF(WEEKDAY(B8125)=7,1,0))))))</f>
        <v>2</v>
      </c>
    </row>
    <row r="8126" spans="2:21" ht="13.95" customHeight="1" x14ac:dyDescent="0.25">
      <c r="B8126" s="784">
        <f t="shared" si="380"/>
        <v>45721</v>
      </c>
      <c r="C8126" s="785">
        <v>10</v>
      </c>
      <c r="D8126" s="786">
        <f>IFERROR((INDEX(METADATA!$T$2:$T$20,MATCH(B8126,METADATA!$S$2:$S$20,0))),0)</f>
        <v>0</v>
      </c>
      <c r="E8126" s="785" t="str">
        <f t="shared" si="378"/>
        <v>LO</v>
      </c>
      <c r="F8126" s="786">
        <f>VLOOKUP(C8126,METADATA!$A$5:$H$29,IF(E8126="HI",2,IF(E8126="LO",6,10))+IF(D8126=1,2,IF(D8126=7,1,(IF(WEEKDAY(B8126)=1,2,IF(WEEKDAY(B8126)=7,1,0))))))</f>
        <v>2</v>
      </c>
      <c r="G8126" s="786">
        <f>VLOOKUP(C8126,METADATA!$J$5:$Q$29,IF(E8126="HI",2,IF(E8126="LO",6,10))+IF(D8126=1,2,IF(D8126=7,1,(IF(WEEKDAY(B8126)=1,2,IF(WEEKDAY(B8126)=7,1,0))))))</f>
        <v>2</v>
      </c>
      <c r="H8126" s="787">
        <v>14582</v>
      </c>
      <c r="I8126" s="788">
        <v>3092.3400115966797</v>
      </c>
      <c r="K8126" s="795">
        <v>824.32500000000005</v>
      </c>
      <c r="M8126" s="798">
        <f t="shared" si="379"/>
        <v>14906.283599453009</v>
      </c>
      <c r="N8126" s="303"/>
      <c r="S8126" s="786">
        <v>0</v>
      </c>
      <c r="T8126" s="781">
        <f>VLOOKUP(C8126,METADATA!$J$5:$Q$29,IF(E8126="HI",2,IF(E8126="LO",6,10))+IF(S8126=1,2,IF(D8126=7,1,(IF(WEEKDAY(B8126)=1,2,IF(WEEKDAY(B8126)=7,1,0))))))</f>
        <v>2</v>
      </c>
      <c r="U8126" s="781">
        <f>VLOOKUP(C8126,METADATA!$A$5:$H$29,IF(E8126="HI",2,IF(E8126="LO",6,10))+IF(S8126=1,2,IF(D8126=7,1,(IF(WEEKDAY(B8126)=1,2,IF(WEEKDAY(B8126)=7,1,0))))))</f>
        <v>2</v>
      </c>
    </row>
    <row r="8127" spans="2:21" ht="13.95" customHeight="1" x14ac:dyDescent="0.25">
      <c r="B8127" s="784">
        <f t="shared" si="380"/>
        <v>45721</v>
      </c>
      <c r="C8127" s="785">
        <v>11</v>
      </c>
      <c r="D8127" s="786">
        <f>IFERROR((INDEX(METADATA!$T$2:$T$20,MATCH(B8127,METADATA!$S$2:$S$20,0))),0)</f>
        <v>0</v>
      </c>
      <c r="E8127" s="785" t="str">
        <f t="shared" si="378"/>
        <v>LO</v>
      </c>
      <c r="F8127" s="786">
        <f>VLOOKUP(C8127,METADATA!$A$5:$H$29,IF(E8127="HI",2,IF(E8127="LO",6,10))+IF(D8127=1,2,IF(D8127=7,1,(IF(WEEKDAY(B8127)=1,2,IF(WEEKDAY(B8127)=7,1,0))))))</f>
        <v>2</v>
      </c>
      <c r="G8127" s="786">
        <f>VLOOKUP(C8127,METADATA!$J$5:$Q$29,IF(E8127="HI",2,IF(E8127="LO",6,10))+IF(D8127=1,2,IF(D8127=7,1,(IF(WEEKDAY(B8127)=1,2,IF(WEEKDAY(B8127)=7,1,0))))))</f>
        <v>2</v>
      </c>
      <c r="H8127" s="787">
        <v>14536</v>
      </c>
      <c r="I8127" s="788">
        <v>3399.5700531005859</v>
      </c>
      <c r="K8127" s="795">
        <v>882.73749999999995</v>
      </c>
      <c r="M8127" s="798">
        <f t="shared" si="379"/>
        <v>14928.240771971034</v>
      </c>
      <c r="N8127" s="303"/>
      <c r="S8127" s="786">
        <v>0</v>
      </c>
      <c r="T8127" s="781">
        <f>VLOOKUP(C8127,METADATA!$J$5:$Q$29,IF(E8127="HI",2,IF(E8127="LO",6,10))+IF(S8127=1,2,IF(D8127=7,1,(IF(WEEKDAY(B8127)=1,2,IF(WEEKDAY(B8127)=7,1,0))))))</f>
        <v>2</v>
      </c>
      <c r="U8127" s="781">
        <f>VLOOKUP(C8127,METADATA!$A$5:$H$29,IF(E8127="HI",2,IF(E8127="LO",6,10))+IF(S8127=1,2,IF(D8127=7,1,(IF(WEEKDAY(B8127)=1,2,IF(WEEKDAY(B8127)=7,1,0))))))</f>
        <v>2</v>
      </c>
    </row>
    <row r="8128" spans="2:21" ht="13.95" customHeight="1" x14ac:dyDescent="0.25">
      <c r="B8128" s="784">
        <f t="shared" si="380"/>
        <v>45721</v>
      </c>
      <c r="C8128" s="785">
        <v>12</v>
      </c>
      <c r="D8128" s="786">
        <f>IFERROR((INDEX(METADATA!$T$2:$T$20,MATCH(B8128,METADATA!$S$2:$S$20,0))),0)</f>
        <v>0</v>
      </c>
      <c r="E8128" s="785" t="str">
        <f t="shared" si="378"/>
        <v>LO</v>
      </c>
      <c r="F8128" s="786">
        <f>VLOOKUP(C8128,METADATA!$A$5:$H$29,IF(E8128="HI",2,IF(E8128="LO",6,10))+IF(D8128=1,2,IF(D8128=7,1,(IF(WEEKDAY(B8128)=1,2,IF(WEEKDAY(B8128)=7,1,0))))))</f>
        <v>2</v>
      </c>
      <c r="G8128" s="786">
        <f>VLOOKUP(C8128,METADATA!$J$5:$Q$29,IF(E8128="HI",2,IF(E8128="LO",6,10))+IF(D8128=1,2,IF(D8128=7,1,(IF(WEEKDAY(B8128)=1,2,IF(WEEKDAY(B8128)=7,1,0))))))</f>
        <v>2</v>
      </c>
      <c r="H8128" s="787">
        <v>14571.25</v>
      </c>
      <c r="I8128" s="788">
        <v>3471.3599243164063</v>
      </c>
      <c r="K8128" s="795">
        <v>909.3125</v>
      </c>
      <c r="M8128" s="798">
        <f t="shared" si="379"/>
        <v>14979.040900092703</v>
      </c>
      <c r="N8128" s="303"/>
      <c r="S8128" s="786">
        <v>0</v>
      </c>
      <c r="T8128" s="781">
        <f>VLOOKUP(C8128,METADATA!$J$5:$Q$29,IF(E8128="HI",2,IF(E8128="LO",6,10))+IF(S8128=1,2,IF(D8128=7,1,(IF(WEEKDAY(B8128)=1,2,IF(WEEKDAY(B8128)=7,1,0))))))</f>
        <v>2</v>
      </c>
      <c r="U8128" s="781">
        <f>VLOOKUP(C8128,METADATA!$A$5:$H$29,IF(E8128="HI",2,IF(E8128="LO",6,10))+IF(S8128=1,2,IF(D8128=7,1,(IF(WEEKDAY(B8128)=1,2,IF(WEEKDAY(B8128)=7,1,0))))))</f>
        <v>2</v>
      </c>
    </row>
    <row r="8129" spans="2:21" ht="13.95" customHeight="1" x14ac:dyDescent="0.25">
      <c r="B8129" s="784">
        <f t="shared" si="380"/>
        <v>45721</v>
      </c>
      <c r="C8129" s="785">
        <v>13</v>
      </c>
      <c r="D8129" s="786">
        <f>IFERROR((INDEX(METADATA!$T$2:$T$20,MATCH(B8129,METADATA!$S$2:$S$20,0))),0)</f>
        <v>0</v>
      </c>
      <c r="E8129" s="785" t="str">
        <f t="shared" si="378"/>
        <v>LO</v>
      </c>
      <c r="F8129" s="786">
        <f>VLOOKUP(C8129,METADATA!$A$5:$H$29,IF(E8129="HI",2,IF(E8129="LO",6,10))+IF(D8129=1,2,IF(D8129=7,1,(IF(WEEKDAY(B8129)=1,2,IF(WEEKDAY(B8129)=7,1,0))))))</f>
        <v>2</v>
      </c>
      <c r="G8129" s="786">
        <f>VLOOKUP(C8129,METADATA!$J$5:$Q$29,IF(E8129="HI",2,IF(E8129="LO",6,10))+IF(D8129=1,2,IF(D8129=7,1,(IF(WEEKDAY(B8129)=1,2,IF(WEEKDAY(B8129)=7,1,0))))))</f>
        <v>2</v>
      </c>
      <c r="H8129" s="787">
        <v>13933</v>
      </c>
      <c r="I8129" s="788">
        <v>2631.7499389648438</v>
      </c>
      <c r="K8129" s="795">
        <v>905.6</v>
      </c>
      <c r="M8129" s="798">
        <f t="shared" si="379"/>
        <v>14179.372226627012</v>
      </c>
      <c r="N8129" s="303"/>
      <c r="S8129" s="786">
        <v>0</v>
      </c>
      <c r="T8129" s="781">
        <f>VLOOKUP(C8129,METADATA!$J$5:$Q$29,IF(E8129="HI",2,IF(E8129="LO",6,10))+IF(S8129=1,2,IF(D8129=7,1,(IF(WEEKDAY(B8129)=1,2,IF(WEEKDAY(B8129)=7,1,0))))))</f>
        <v>2</v>
      </c>
      <c r="U8129" s="781">
        <f>VLOOKUP(C8129,METADATA!$A$5:$H$29,IF(E8129="HI",2,IF(E8129="LO",6,10))+IF(S8129=1,2,IF(D8129=7,1,(IF(WEEKDAY(B8129)=1,2,IF(WEEKDAY(B8129)=7,1,0))))))</f>
        <v>2</v>
      </c>
    </row>
    <row r="8130" spans="2:21" ht="13.95" customHeight="1" x14ac:dyDescent="0.25">
      <c r="B8130" s="784">
        <f t="shared" si="380"/>
        <v>45721</v>
      </c>
      <c r="C8130" s="785">
        <v>14</v>
      </c>
      <c r="D8130" s="786">
        <f>IFERROR((INDEX(METADATA!$T$2:$T$20,MATCH(B8130,METADATA!$S$2:$S$20,0))),0)</f>
        <v>0</v>
      </c>
      <c r="E8130" s="785" t="str">
        <f t="shared" si="378"/>
        <v>LO</v>
      </c>
      <c r="F8130" s="786">
        <f>VLOOKUP(C8130,METADATA!$A$5:$H$29,IF(E8130="HI",2,IF(E8130="LO",6,10))+IF(D8130=1,2,IF(D8130=7,1,(IF(WEEKDAY(B8130)=1,2,IF(WEEKDAY(B8130)=7,1,0))))))</f>
        <v>2</v>
      </c>
      <c r="G8130" s="786">
        <f>VLOOKUP(C8130,METADATA!$J$5:$Q$29,IF(E8130="HI",2,IF(E8130="LO",6,10))+IF(D8130=1,2,IF(D8130=7,1,(IF(WEEKDAY(B8130)=1,2,IF(WEEKDAY(B8130)=7,1,0))))))</f>
        <v>2</v>
      </c>
      <c r="H8130" s="787">
        <v>13991.5</v>
      </c>
      <c r="I8130" s="788">
        <v>1867.7900085449219</v>
      </c>
      <c r="K8130" s="795">
        <v>913.98749999999995</v>
      </c>
      <c r="M8130" s="798">
        <f t="shared" si="379"/>
        <v>14115.619425516552</v>
      </c>
      <c r="N8130" s="303"/>
      <c r="S8130" s="786">
        <v>0</v>
      </c>
      <c r="T8130" s="781">
        <f>VLOOKUP(C8130,METADATA!$J$5:$Q$29,IF(E8130="HI",2,IF(E8130="LO",6,10))+IF(S8130=1,2,IF(D8130=7,1,(IF(WEEKDAY(B8130)=1,2,IF(WEEKDAY(B8130)=7,1,0))))))</f>
        <v>2</v>
      </c>
      <c r="U8130" s="781">
        <f>VLOOKUP(C8130,METADATA!$A$5:$H$29,IF(E8130="HI",2,IF(E8130="LO",6,10))+IF(S8130=1,2,IF(D8130=7,1,(IF(WEEKDAY(B8130)=1,2,IF(WEEKDAY(B8130)=7,1,0))))))</f>
        <v>2</v>
      </c>
    </row>
    <row r="8131" spans="2:21" ht="13.95" customHeight="1" x14ac:dyDescent="0.25">
      <c r="B8131" s="784">
        <f t="shared" si="380"/>
        <v>45721</v>
      </c>
      <c r="C8131" s="785">
        <v>15</v>
      </c>
      <c r="D8131" s="786">
        <f>IFERROR((INDEX(METADATA!$T$2:$T$20,MATCH(B8131,METADATA!$S$2:$S$20,0))),0)</f>
        <v>0</v>
      </c>
      <c r="E8131" s="785" t="str">
        <f t="shared" si="378"/>
        <v>LO</v>
      </c>
      <c r="F8131" s="786">
        <f>VLOOKUP(C8131,METADATA!$A$5:$H$29,IF(E8131="HI",2,IF(E8131="LO",6,10))+IF(D8131=1,2,IF(D8131=7,1,(IF(WEEKDAY(B8131)=1,2,IF(WEEKDAY(B8131)=7,1,0))))))</f>
        <v>2</v>
      </c>
      <c r="G8131" s="786">
        <f>VLOOKUP(C8131,METADATA!$J$5:$Q$29,IF(E8131="HI",2,IF(E8131="LO",6,10))+IF(D8131=1,2,IF(D8131=7,1,(IF(WEEKDAY(B8131)=1,2,IF(WEEKDAY(B8131)=7,1,0))))))</f>
        <v>2</v>
      </c>
      <c r="H8131" s="787">
        <v>14102.75</v>
      </c>
      <c r="I8131" s="788">
        <v>1489.824951171875</v>
      </c>
      <c r="K8131" s="795">
        <v>902.26250000000005</v>
      </c>
      <c r="M8131" s="798">
        <f t="shared" si="379"/>
        <v>14181.224768955404</v>
      </c>
      <c r="N8131" s="303"/>
      <c r="S8131" s="786">
        <v>0</v>
      </c>
      <c r="T8131" s="781">
        <f>VLOOKUP(C8131,METADATA!$J$5:$Q$29,IF(E8131="HI",2,IF(E8131="LO",6,10))+IF(S8131=1,2,IF(D8131=7,1,(IF(WEEKDAY(B8131)=1,2,IF(WEEKDAY(B8131)=7,1,0))))))</f>
        <v>2</v>
      </c>
      <c r="U8131" s="781">
        <f>VLOOKUP(C8131,METADATA!$A$5:$H$29,IF(E8131="HI",2,IF(E8131="LO",6,10))+IF(S8131=1,2,IF(D8131=7,1,(IF(WEEKDAY(B8131)=1,2,IF(WEEKDAY(B8131)=7,1,0))))))</f>
        <v>2</v>
      </c>
    </row>
    <row r="8132" spans="2:21" ht="13.95" customHeight="1" x14ac:dyDescent="0.25">
      <c r="B8132" s="784">
        <f t="shared" si="380"/>
        <v>45721</v>
      </c>
      <c r="C8132" s="785">
        <v>16</v>
      </c>
      <c r="D8132" s="786">
        <f>IFERROR((INDEX(METADATA!$T$2:$T$20,MATCH(B8132,METADATA!$S$2:$S$20,0))),0)</f>
        <v>0</v>
      </c>
      <c r="E8132" s="785" t="str">
        <f t="shared" ref="E8132:E8195" si="381">IF(B8132="","",IF(AND(MONTH(B8132)&gt;=MONTH($AA$9),MONTH(B8132)&lt;=MONTH($AA$11)),"HI","LO"))</f>
        <v>LO</v>
      </c>
      <c r="F8132" s="786">
        <f>VLOOKUP(C8132,METADATA!$A$5:$H$29,IF(E8132="HI",2,IF(E8132="LO",6,10))+IF(D8132=1,2,IF(D8132=7,1,(IF(WEEKDAY(B8132)=1,2,IF(WEEKDAY(B8132)=7,1,0))))))</f>
        <v>2</v>
      </c>
      <c r="G8132" s="786">
        <f>VLOOKUP(C8132,METADATA!$J$5:$Q$29,IF(E8132="HI",2,IF(E8132="LO",6,10))+IF(D8132=1,2,IF(D8132=7,1,(IF(WEEKDAY(B8132)=1,2,IF(WEEKDAY(B8132)=7,1,0))))))</f>
        <v>2</v>
      </c>
      <c r="H8132" s="787">
        <v>14614.25</v>
      </c>
      <c r="I8132" s="788">
        <v>1589.2749714851379</v>
      </c>
      <c r="K8132" s="795">
        <v>933.76250000000005</v>
      </c>
      <c r="M8132" s="798">
        <f t="shared" ref="M8132:M8195" si="382">SQRT(H8132^2+I8132^2)</f>
        <v>14700.411490753893</v>
      </c>
      <c r="N8132" s="303"/>
      <c r="S8132" s="786">
        <v>0</v>
      </c>
      <c r="T8132" s="781">
        <f>VLOOKUP(C8132,METADATA!$J$5:$Q$29,IF(E8132="HI",2,IF(E8132="LO",6,10))+IF(S8132=1,2,IF(D8132=7,1,(IF(WEEKDAY(B8132)=1,2,IF(WEEKDAY(B8132)=7,1,0))))))</f>
        <v>2</v>
      </c>
      <c r="U8132" s="781">
        <f>VLOOKUP(C8132,METADATA!$A$5:$H$29,IF(E8132="HI",2,IF(E8132="LO",6,10))+IF(S8132=1,2,IF(D8132=7,1,(IF(WEEKDAY(B8132)=1,2,IF(WEEKDAY(B8132)=7,1,0))))))</f>
        <v>2</v>
      </c>
    </row>
    <row r="8133" spans="2:21" ht="13.95" customHeight="1" x14ac:dyDescent="0.25">
      <c r="B8133" s="784">
        <f t="shared" si="380"/>
        <v>45721</v>
      </c>
      <c r="C8133" s="785">
        <v>17</v>
      </c>
      <c r="D8133" s="786">
        <f>IFERROR((INDEX(METADATA!$T$2:$T$20,MATCH(B8133,METADATA!$S$2:$S$20,0))),0)</f>
        <v>0</v>
      </c>
      <c r="E8133" s="785" t="str">
        <f t="shared" si="381"/>
        <v>LO</v>
      </c>
      <c r="F8133" s="786">
        <f>VLOOKUP(C8133,METADATA!$A$5:$H$29,IF(E8133="HI",2,IF(E8133="LO",6,10))+IF(D8133=1,2,IF(D8133=7,1,(IF(WEEKDAY(B8133)=1,2,IF(WEEKDAY(B8133)=7,1,0))))))</f>
        <v>2</v>
      </c>
      <c r="G8133" s="786">
        <f>VLOOKUP(C8133,METADATA!$J$5:$Q$29,IF(E8133="HI",2,IF(E8133="LO",6,10))+IF(D8133=1,2,IF(D8133=7,1,(IF(WEEKDAY(B8133)=1,2,IF(WEEKDAY(B8133)=7,1,0))))))</f>
        <v>2</v>
      </c>
      <c r="H8133" s="787">
        <v>15410.5</v>
      </c>
      <c r="I8133" s="788">
        <v>2566.2749786376953</v>
      </c>
      <c r="K8133" s="795">
        <v>0</v>
      </c>
      <c r="M8133" s="798">
        <f t="shared" si="382"/>
        <v>15622.716713682736</v>
      </c>
      <c r="N8133" s="303"/>
      <c r="S8133" s="786">
        <v>0</v>
      </c>
      <c r="T8133" s="781">
        <f>VLOOKUP(C8133,METADATA!$J$5:$Q$29,IF(E8133="HI",2,IF(E8133="LO",6,10))+IF(S8133=1,2,IF(D8133=7,1,(IF(WEEKDAY(B8133)=1,2,IF(WEEKDAY(B8133)=7,1,0))))))</f>
        <v>2</v>
      </c>
      <c r="U8133" s="781">
        <f>VLOOKUP(C8133,METADATA!$A$5:$H$29,IF(E8133="HI",2,IF(E8133="LO",6,10))+IF(S8133=1,2,IF(D8133=7,1,(IF(WEEKDAY(B8133)=1,2,IF(WEEKDAY(B8133)=7,1,0))))))</f>
        <v>2</v>
      </c>
    </row>
    <row r="8134" spans="2:21" ht="13.95" customHeight="1" x14ac:dyDescent="0.25">
      <c r="B8134" s="784">
        <f t="shared" si="380"/>
        <v>45721</v>
      </c>
      <c r="C8134" s="785">
        <v>18</v>
      </c>
      <c r="D8134" s="786">
        <f>IFERROR((INDEX(METADATA!$T$2:$T$20,MATCH(B8134,METADATA!$S$2:$S$20,0))),0)</f>
        <v>0</v>
      </c>
      <c r="E8134" s="785" t="str">
        <f t="shared" si="381"/>
        <v>LO</v>
      </c>
      <c r="F8134" s="786">
        <f>VLOOKUP(C8134,METADATA!$A$5:$H$29,IF(E8134="HI",2,IF(E8134="LO",6,10))+IF(D8134=1,2,IF(D8134=7,1,(IF(WEEKDAY(B8134)=1,2,IF(WEEKDAY(B8134)=7,1,0))))))</f>
        <v>1</v>
      </c>
      <c r="G8134" s="786">
        <f>VLOOKUP(C8134,METADATA!$J$5:$Q$29,IF(E8134="HI",2,IF(E8134="LO",6,10))+IF(D8134=1,2,IF(D8134=7,1,(IF(WEEKDAY(B8134)=1,2,IF(WEEKDAY(B8134)=7,1,0))))))</f>
        <v>1</v>
      </c>
      <c r="H8134" s="787">
        <v>15792.5</v>
      </c>
      <c r="I8134" s="788">
        <v>2833.4125061035156</v>
      </c>
      <c r="K8134" s="795">
        <v>0</v>
      </c>
      <c r="M8134" s="798">
        <f t="shared" si="382"/>
        <v>16044.665240501086</v>
      </c>
      <c r="N8134" s="303"/>
      <c r="S8134" s="786">
        <v>0</v>
      </c>
      <c r="T8134" s="781">
        <f>VLOOKUP(C8134,METADATA!$J$5:$Q$29,IF(E8134="HI",2,IF(E8134="LO",6,10))+IF(S8134=1,2,IF(D8134=7,1,(IF(WEEKDAY(B8134)=1,2,IF(WEEKDAY(B8134)=7,1,0))))))</f>
        <v>1</v>
      </c>
      <c r="U8134" s="781">
        <f>VLOOKUP(C8134,METADATA!$A$5:$H$29,IF(E8134="HI",2,IF(E8134="LO",6,10))+IF(S8134=1,2,IF(D8134=7,1,(IF(WEEKDAY(B8134)=1,2,IF(WEEKDAY(B8134)=7,1,0))))))</f>
        <v>1</v>
      </c>
    </row>
    <row r="8135" spans="2:21" ht="13.95" customHeight="1" x14ac:dyDescent="0.25">
      <c r="B8135" s="784">
        <f t="shared" si="380"/>
        <v>45721</v>
      </c>
      <c r="C8135" s="785">
        <v>19</v>
      </c>
      <c r="D8135" s="786">
        <f>IFERROR((INDEX(METADATA!$T$2:$T$20,MATCH(B8135,METADATA!$S$2:$S$20,0))),0)</f>
        <v>0</v>
      </c>
      <c r="E8135" s="785" t="str">
        <f t="shared" si="381"/>
        <v>LO</v>
      </c>
      <c r="F8135" s="786">
        <f>VLOOKUP(C8135,METADATA!$A$5:$H$29,IF(E8135="HI",2,IF(E8135="LO",6,10))+IF(D8135=1,2,IF(D8135=7,1,(IF(WEEKDAY(B8135)=1,2,IF(WEEKDAY(B8135)=7,1,0))))))</f>
        <v>1</v>
      </c>
      <c r="G8135" s="786">
        <f>VLOOKUP(C8135,METADATA!$J$5:$Q$29,IF(E8135="HI",2,IF(E8135="LO",6,10))+IF(D8135=1,2,IF(D8135=7,1,(IF(WEEKDAY(B8135)=1,2,IF(WEEKDAY(B8135)=7,1,0))))))</f>
        <v>1</v>
      </c>
      <c r="H8135" s="787">
        <v>14355.5</v>
      </c>
      <c r="I8135" s="788">
        <v>3556.2150573730469</v>
      </c>
      <c r="K8135" s="795">
        <v>0</v>
      </c>
      <c r="M8135" s="798">
        <f t="shared" si="382"/>
        <v>14789.423443268057</v>
      </c>
      <c r="N8135" s="303"/>
      <c r="S8135" s="786">
        <v>0</v>
      </c>
      <c r="T8135" s="781">
        <f>VLOOKUP(C8135,METADATA!$J$5:$Q$29,IF(E8135="HI",2,IF(E8135="LO",6,10))+IF(S8135=1,2,IF(D8135=7,1,(IF(WEEKDAY(B8135)=1,2,IF(WEEKDAY(B8135)=7,1,0))))))</f>
        <v>1</v>
      </c>
      <c r="U8135" s="781">
        <f>VLOOKUP(C8135,METADATA!$A$5:$H$29,IF(E8135="HI",2,IF(E8135="LO",6,10))+IF(S8135=1,2,IF(D8135=7,1,(IF(WEEKDAY(B8135)=1,2,IF(WEEKDAY(B8135)=7,1,0))))))</f>
        <v>1</v>
      </c>
    </row>
    <row r="8136" spans="2:21" ht="13.95" customHeight="1" x14ac:dyDescent="0.25">
      <c r="B8136" s="784">
        <f t="shared" si="380"/>
        <v>45721</v>
      </c>
      <c r="C8136" s="785">
        <v>20</v>
      </c>
      <c r="D8136" s="786">
        <f>IFERROR((INDEX(METADATA!$T$2:$T$20,MATCH(B8136,METADATA!$S$2:$S$20,0))),0)</f>
        <v>0</v>
      </c>
      <c r="E8136" s="785" t="str">
        <f t="shared" si="381"/>
        <v>LO</v>
      </c>
      <c r="F8136" s="786">
        <f>VLOOKUP(C8136,METADATA!$A$5:$H$29,IF(E8136="HI",2,IF(E8136="LO",6,10))+IF(D8136=1,2,IF(D8136=7,1,(IF(WEEKDAY(B8136)=1,2,IF(WEEKDAY(B8136)=7,1,0))))))</f>
        <v>1</v>
      </c>
      <c r="G8136" s="786">
        <f>VLOOKUP(C8136,METADATA!$J$5:$Q$29,IF(E8136="HI",2,IF(E8136="LO",6,10))+IF(D8136=1,2,IF(D8136=7,1,(IF(WEEKDAY(B8136)=1,2,IF(WEEKDAY(B8136)=7,1,0))))))</f>
        <v>2</v>
      </c>
      <c r="H8136" s="787">
        <v>12534.5</v>
      </c>
      <c r="I8136" s="788">
        <v>3548.4400482177734</v>
      </c>
      <c r="K8136" s="795">
        <v>0</v>
      </c>
      <c r="M8136" s="798">
        <f t="shared" si="382"/>
        <v>13027.091656459463</v>
      </c>
      <c r="N8136" s="303"/>
      <c r="S8136" s="786">
        <v>0</v>
      </c>
      <c r="T8136" s="781">
        <f>VLOOKUP(C8136,METADATA!$J$5:$Q$29,IF(E8136="HI",2,IF(E8136="LO",6,10))+IF(S8136=1,2,IF(D8136=7,1,(IF(WEEKDAY(B8136)=1,2,IF(WEEKDAY(B8136)=7,1,0))))))</f>
        <v>2</v>
      </c>
      <c r="U8136" s="781">
        <f>VLOOKUP(C8136,METADATA!$A$5:$H$29,IF(E8136="HI",2,IF(E8136="LO",6,10))+IF(S8136=1,2,IF(D8136=7,1,(IF(WEEKDAY(B8136)=1,2,IF(WEEKDAY(B8136)=7,1,0))))))</f>
        <v>1</v>
      </c>
    </row>
    <row r="8137" spans="2:21" ht="13.95" customHeight="1" x14ac:dyDescent="0.25">
      <c r="B8137" s="784">
        <f t="shared" si="380"/>
        <v>45721</v>
      </c>
      <c r="C8137" s="785">
        <v>21</v>
      </c>
      <c r="D8137" s="786">
        <f>IFERROR((INDEX(METADATA!$T$2:$T$20,MATCH(B8137,METADATA!$S$2:$S$20,0))),0)</f>
        <v>0</v>
      </c>
      <c r="E8137" s="785" t="str">
        <f t="shared" si="381"/>
        <v>LO</v>
      </c>
      <c r="F8137" s="786">
        <f>VLOOKUP(C8137,METADATA!$A$5:$H$29,IF(E8137="HI",2,IF(E8137="LO",6,10))+IF(D8137=1,2,IF(D8137=7,1,(IF(WEEKDAY(B8137)=1,2,IF(WEEKDAY(B8137)=7,1,0))))))</f>
        <v>2</v>
      </c>
      <c r="G8137" s="786">
        <f>VLOOKUP(C8137,METADATA!$J$5:$Q$29,IF(E8137="HI",2,IF(E8137="LO",6,10))+IF(D8137=1,2,IF(D8137=7,1,(IF(WEEKDAY(B8137)=1,2,IF(WEEKDAY(B8137)=7,1,0))))))</f>
        <v>2</v>
      </c>
      <c r="H8137" s="787">
        <v>11265.5</v>
      </c>
      <c r="I8137" s="788">
        <v>3555.0750274658203</v>
      </c>
      <c r="K8137" s="795">
        <v>0</v>
      </c>
      <c r="M8137" s="798">
        <f t="shared" si="382"/>
        <v>11813.130351473783</v>
      </c>
      <c r="N8137" s="303"/>
      <c r="S8137" s="786">
        <v>0</v>
      </c>
      <c r="T8137" s="781">
        <f>VLOOKUP(C8137,METADATA!$J$5:$Q$29,IF(E8137="HI",2,IF(E8137="LO",6,10))+IF(S8137=1,2,IF(D8137=7,1,(IF(WEEKDAY(B8137)=1,2,IF(WEEKDAY(B8137)=7,1,0))))))</f>
        <v>2</v>
      </c>
      <c r="U8137" s="781">
        <f>VLOOKUP(C8137,METADATA!$A$5:$H$29,IF(E8137="HI",2,IF(E8137="LO",6,10))+IF(S8137=1,2,IF(D8137=7,1,(IF(WEEKDAY(B8137)=1,2,IF(WEEKDAY(B8137)=7,1,0))))))</f>
        <v>2</v>
      </c>
    </row>
    <row r="8138" spans="2:21" ht="13.95" customHeight="1" x14ac:dyDescent="0.25">
      <c r="B8138" s="784">
        <f t="shared" si="380"/>
        <v>45721</v>
      </c>
      <c r="C8138" s="785">
        <v>22</v>
      </c>
      <c r="D8138" s="786">
        <f>IFERROR((INDEX(METADATA!$T$2:$T$20,MATCH(B8138,METADATA!$S$2:$S$20,0))),0)</f>
        <v>0</v>
      </c>
      <c r="E8138" s="785" t="str">
        <f t="shared" si="381"/>
        <v>LO</v>
      </c>
      <c r="F8138" s="786">
        <f>VLOOKUP(C8138,METADATA!$A$5:$H$29,IF(E8138="HI",2,IF(E8138="LO",6,10))+IF(D8138=1,2,IF(D8138=7,1,(IF(WEEKDAY(B8138)=1,2,IF(WEEKDAY(B8138)=7,1,0))))))</f>
        <v>3</v>
      </c>
      <c r="G8138" s="786">
        <f>VLOOKUP(C8138,METADATA!$J$5:$Q$29,IF(E8138="HI",2,IF(E8138="LO",6,10))+IF(D8138=1,2,IF(D8138=7,1,(IF(WEEKDAY(B8138)=1,2,IF(WEEKDAY(B8138)=7,1,0))))))</f>
        <v>3</v>
      </c>
      <c r="H8138" s="787">
        <v>10310.75</v>
      </c>
      <c r="I8138" s="788">
        <v>3637.5649719238281</v>
      </c>
      <c r="K8138" s="795">
        <v>0</v>
      </c>
      <c r="M8138" s="798">
        <f t="shared" si="382"/>
        <v>10933.59247857113</v>
      </c>
      <c r="N8138" s="303"/>
      <c r="S8138" s="786">
        <v>0</v>
      </c>
      <c r="T8138" s="781">
        <f>VLOOKUP(C8138,METADATA!$J$5:$Q$29,IF(E8138="HI",2,IF(E8138="LO",6,10))+IF(S8138=1,2,IF(D8138=7,1,(IF(WEEKDAY(B8138)=1,2,IF(WEEKDAY(B8138)=7,1,0))))))</f>
        <v>3</v>
      </c>
      <c r="U8138" s="781">
        <f>VLOOKUP(C8138,METADATA!$A$5:$H$29,IF(E8138="HI",2,IF(E8138="LO",6,10))+IF(S8138=1,2,IF(D8138=7,1,(IF(WEEKDAY(B8138)=1,2,IF(WEEKDAY(B8138)=7,1,0))))))</f>
        <v>3</v>
      </c>
    </row>
    <row r="8139" spans="2:21" ht="13.95" customHeight="1" x14ac:dyDescent="0.25">
      <c r="B8139" s="784">
        <f t="shared" si="380"/>
        <v>45721</v>
      </c>
      <c r="C8139" s="785">
        <v>23</v>
      </c>
      <c r="D8139" s="786">
        <f>IFERROR((INDEX(METADATA!$T$2:$T$20,MATCH(B8139,METADATA!$S$2:$S$20,0))),0)</f>
        <v>0</v>
      </c>
      <c r="E8139" s="785" t="str">
        <f t="shared" si="381"/>
        <v>LO</v>
      </c>
      <c r="F8139" s="786">
        <f>VLOOKUP(C8139,METADATA!$A$5:$H$29,IF(E8139="HI",2,IF(E8139="LO",6,10))+IF(D8139=1,2,IF(D8139=7,1,(IF(WEEKDAY(B8139)=1,2,IF(WEEKDAY(B8139)=7,1,0))))))</f>
        <v>3</v>
      </c>
      <c r="G8139" s="786">
        <f>VLOOKUP(C8139,METADATA!$J$5:$Q$29,IF(E8139="HI",2,IF(E8139="LO",6,10))+IF(D8139=1,2,IF(D8139=7,1,(IF(WEEKDAY(B8139)=1,2,IF(WEEKDAY(B8139)=7,1,0))))))</f>
        <v>3</v>
      </c>
      <c r="H8139" s="787">
        <v>9121</v>
      </c>
      <c r="I8139" s="788">
        <v>3574.794921875</v>
      </c>
      <c r="K8139" s="795">
        <v>0</v>
      </c>
      <c r="M8139" s="798">
        <f t="shared" si="382"/>
        <v>9796.5197766075726</v>
      </c>
      <c r="N8139" s="303"/>
      <c r="S8139" s="786">
        <v>0</v>
      </c>
      <c r="T8139" s="781">
        <f>VLOOKUP(C8139,METADATA!$J$5:$Q$29,IF(E8139="HI",2,IF(E8139="LO",6,10))+IF(S8139=1,2,IF(D8139=7,1,(IF(WEEKDAY(B8139)=1,2,IF(WEEKDAY(B8139)=7,1,0))))))</f>
        <v>3</v>
      </c>
      <c r="U8139" s="781">
        <f>VLOOKUP(C8139,METADATA!$A$5:$H$29,IF(E8139="HI",2,IF(E8139="LO",6,10))+IF(S8139=1,2,IF(D8139=7,1,(IF(WEEKDAY(B8139)=1,2,IF(WEEKDAY(B8139)=7,1,0))))))</f>
        <v>3</v>
      </c>
    </row>
    <row r="8140" spans="2:21" ht="13.95" customHeight="1" x14ac:dyDescent="0.25">
      <c r="B8140" s="784">
        <f t="shared" si="380"/>
        <v>45722</v>
      </c>
      <c r="C8140" s="785">
        <v>0</v>
      </c>
      <c r="D8140" s="786">
        <f>IFERROR((INDEX(METADATA!$T$2:$T$20,MATCH(B8140,METADATA!$S$2:$S$20,0))),0)</f>
        <v>0</v>
      </c>
      <c r="E8140" s="785" t="str">
        <f t="shared" si="381"/>
        <v>LO</v>
      </c>
      <c r="F8140" s="786">
        <f>VLOOKUP(C8140,METADATA!$A$5:$H$29,IF(E8140="HI",2,IF(E8140="LO",6,10))+IF(D8140=1,2,IF(D8140=7,1,(IF(WEEKDAY(B8140)=1,2,IF(WEEKDAY(B8140)=7,1,0))))))</f>
        <v>3</v>
      </c>
      <c r="G8140" s="786">
        <f>VLOOKUP(C8140,METADATA!$J$5:$Q$29,IF(E8140="HI",2,IF(E8140="LO",6,10))+IF(D8140=1,2,IF(D8140=7,1,(IF(WEEKDAY(B8140)=1,2,IF(WEEKDAY(B8140)=7,1,0))))))</f>
        <v>3</v>
      </c>
      <c r="H8140" s="787">
        <v>8532.5</v>
      </c>
      <c r="I8140" s="788">
        <v>3679.3299713134766</v>
      </c>
      <c r="K8140" s="795">
        <v>0</v>
      </c>
      <c r="M8140" s="798">
        <f t="shared" si="382"/>
        <v>9291.9871549526815</v>
      </c>
      <c r="N8140" s="303"/>
      <c r="S8140" s="786">
        <v>0</v>
      </c>
      <c r="T8140" s="781">
        <f>VLOOKUP(C8140,METADATA!$J$5:$Q$29,IF(E8140="HI",2,IF(E8140="LO",6,10))+IF(S8140=1,2,IF(D8140=7,1,(IF(WEEKDAY(B8140)=1,2,IF(WEEKDAY(B8140)=7,1,0))))))</f>
        <v>3</v>
      </c>
      <c r="U8140" s="781">
        <f>VLOOKUP(C8140,METADATA!$A$5:$H$29,IF(E8140="HI",2,IF(E8140="LO",6,10))+IF(S8140=1,2,IF(D8140=7,1,(IF(WEEKDAY(B8140)=1,2,IF(WEEKDAY(B8140)=7,1,0))))))</f>
        <v>3</v>
      </c>
    </row>
    <row r="8141" spans="2:21" ht="13.95" customHeight="1" x14ac:dyDescent="0.25">
      <c r="B8141" s="784">
        <f t="shared" si="380"/>
        <v>45722</v>
      </c>
      <c r="C8141" s="785">
        <v>1</v>
      </c>
      <c r="D8141" s="786">
        <f>IFERROR((INDEX(METADATA!$T$2:$T$20,MATCH(B8141,METADATA!$S$2:$S$20,0))),0)</f>
        <v>0</v>
      </c>
      <c r="E8141" s="785" t="str">
        <f t="shared" si="381"/>
        <v>LO</v>
      </c>
      <c r="F8141" s="786">
        <f>VLOOKUP(C8141,METADATA!$A$5:$H$29,IF(E8141="HI",2,IF(E8141="LO",6,10))+IF(D8141=1,2,IF(D8141=7,1,(IF(WEEKDAY(B8141)=1,2,IF(WEEKDAY(B8141)=7,1,0))))))</f>
        <v>3</v>
      </c>
      <c r="G8141" s="786">
        <f>VLOOKUP(C8141,METADATA!$J$5:$Q$29,IF(E8141="HI",2,IF(E8141="LO",6,10))+IF(D8141=1,2,IF(D8141=7,1,(IF(WEEKDAY(B8141)=1,2,IF(WEEKDAY(B8141)=7,1,0))))))</f>
        <v>3</v>
      </c>
      <c r="H8141" s="787">
        <v>8099.75</v>
      </c>
      <c r="I8141" s="788">
        <v>3653.9974670410156</v>
      </c>
      <c r="K8141" s="795">
        <v>0</v>
      </c>
      <c r="M8141" s="798">
        <f t="shared" si="382"/>
        <v>8885.8115865486452</v>
      </c>
      <c r="N8141" s="303"/>
      <c r="S8141" s="786">
        <v>0</v>
      </c>
      <c r="T8141" s="781">
        <f>VLOOKUP(C8141,METADATA!$J$5:$Q$29,IF(E8141="HI",2,IF(E8141="LO",6,10))+IF(S8141=1,2,IF(D8141=7,1,(IF(WEEKDAY(B8141)=1,2,IF(WEEKDAY(B8141)=7,1,0))))))</f>
        <v>3</v>
      </c>
      <c r="U8141" s="781">
        <f>VLOOKUP(C8141,METADATA!$A$5:$H$29,IF(E8141="HI",2,IF(E8141="LO",6,10))+IF(S8141=1,2,IF(D8141=7,1,(IF(WEEKDAY(B8141)=1,2,IF(WEEKDAY(B8141)=7,1,0))))))</f>
        <v>3</v>
      </c>
    </row>
    <row r="8142" spans="2:21" ht="13.95" customHeight="1" x14ac:dyDescent="0.25">
      <c r="B8142" s="784">
        <f t="shared" si="380"/>
        <v>45722</v>
      </c>
      <c r="C8142" s="785">
        <v>2</v>
      </c>
      <c r="D8142" s="786">
        <f>IFERROR((INDEX(METADATA!$T$2:$T$20,MATCH(B8142,METADATA!$S$2:$S$20,0))),0)</f>
        <v>0</v>
      </c>
      <c r="E8142" s="785" t="str">
        <f t="shared" si="381"/>
        <v>LO</v>
      </c>
      <c r="F8142" s="786">
        <f>VLOOKUP(C8142,METADATA!$A$5:$H$29,IF(E8142="HI",2,IF(E8142="LO",6,10))+IF(D8142=1,2,IF(D8142=7,1,(IF(WEEKDAY(B8142)=1,2,IF(WEEKDAY(B8142)=7,1,0))))))</f>
        <v>3</v>
      </c>
      <c r="G8142" s="786">
        <f>VLOOKUP(C8142,METADATA!$J$5:$Q$29,IF(E8142="HI",2,IF(E8142="LO",6,10))+IF(D8142=1,2,IF(D8142=7,1,(IF(WEEKDAY(B8142)=1,2,IF(WEEKDAY(B8142)=7,1,0))))))</f>
        <v>3</v>
      </c>
      <c r="H8142" s="787">
        <v>7946.25</v>
      </c>
      <c r="I8142" s="788">
        <v>3724.4750366210938</v>
      </c>
      <c r="K8142" s="795">
        <v>0</v>
      </c>
      <c r="M8142" s="798">
        <f t="shared" si="382"/>
        <v>8775.7964516568918</v>
      </c>
      <c r="N8142" s="303"/>
      <c r="S8142" s="786">
        <v>0</v>
      </c>
      <c r="T8142" s="781">
        <f>VLOOKUP(C8142,METADATA!$J$5:$Q$29,IF(E8142="HI",2,IF(E8142="LO",6,10))+IF(S8142=1,2,IF(D8142=7,1,(IF(WEEKDAY(B8142)=1,2,IF(WEEKDAY(B8142)=7,1,0))))))</f>
        <v>3</v>
      </c>
      <c r="U8142" s="781">
        <f>VLOOKUP(C8142,METADATA!$A$5:$H$29,IF(E8142="HI",2,IF(E8142="LO",6,10))+IF(S8142=1,2,IF(D8142=7,1,(IF(WEEKDAY(B8142)=1,2,IF(WEEKDAY(B8142)=7,1,0))))))</f>
        <v>3</v>
      </c>
    </row>
    <row r="8143" spans="2:21" ht="13.95" customHeight="1" x14ac:dyDescent="0.25">
      <c r="B8143" s="784">
        <f t="shared" si="380"/>
        <v>45722</v>
      </c>
      <c r="C8143" s="785">
        <v>3</v>
      </c>
      <c r="D8143" s="786">
        <f>IFERROR((INDEX(METADATA!$T$2:$T$20,MATCH(B8143,METADATA!$S$2:$S$20,0))),0)</f>
        <v>0</v>
      </c>
      <c r="E8143" s="785" t="str">
        <f t="shared" si="381"/>
        <v>LO</v>
      </c>
      <c r="F8143" s="786">
        <f>VLOOKUP(C8143,METADATA!$A$5:$H$29,IF(E8143="HI",2,IF(E8143="LO",6,10))+IF(D8143=1,2,IF(D8143=7,1,(IF(WEEKDAY(B8143)=1,2,IF(WEEKDAY(B8143)=7,1,0))))))</f>
        <v>3</v>
      </c>
      <c r="G8143" s="786">
        <f>VLOOKUP(C8143,METADATA!$J$5:$Q$29,IF(E8143="HI",2,IF(E8143="LO",6,10))+IF(D8143=1,2,IF(D8143=7,1,(IF(WEEKDAY(B8143)=1,2,IF(WEEKDAY(B8143)=7,1,0))))))</f>
        <v>3</v>
      </c>
      <c r="H8143" s="787">
        <v>8147.75</v>
      </c>
      <c r="I8143" s="788">
        <v>3570.6349182128906</v>
      </c>
      <c r="K8143" s="795">
        <v>0</v>
      </c>
      <c r="M8143" s="798">
        <f t="shared" si="382"/>
        <v>8895.8003452000412</v>
      </c>
      <c r="N8143" s="303"/>
      <c r="S8143" s="786">
        <v>0</v>
      </c>
      <c r="T8143" s="781">
        <f>VLOOKUP(C8143,METADATA!$J$5:$Q$29,IF(E8143="HI",2,IF(E8143="LO",6,10))+IF(S8143=1,2,IF(D8143=7,1,(IF(WEEKDAY(B8143)=1,2,IF(WEEKDAY(B8143)=7,1,0))))))</f>
        <v>3</v>
      </c>
      <c r="U8143" s="781">
        <f>VLOOKUP(C8143,METADATA!$A$5:$H$29,IF(E8143="HI",2,IF(E8143="LO",6,10))+IF(S8143=1,2,IF(D8143=7,1,(IF(WEEKDAY(B8143)=1,2,IF(WEEKDAY(B8143)=7,1,0))))))</f>
        <v>3</v>
      </c>
    </row>
    <row r="8144" spans="2:21" ht="13.95" customHeight="1" x14ac:dyDescent="0.25">
      <c r="B8144" s="784">
        <f t="shared" si="380"/>
        <v>45722</v>
      </c>
      <c r="C8144" s="785">
        <v>4</v>
      </c>
      <c r="D8144" s="786">
        <f>IFERROR((INDEX(METADATA!$T$2:$T$20,MATCH(B8144,METADATA!$S$2:$S$20,0))),0)</f>
        <v>0</v>
      </c>
      <c r="E8144" s="785" t="str">
        <f t="shared" si="381"/>
        <v>LO</v>
      </c>
      <c r="F8144" s="786">
        <f>VLOOKUP(C8144,METADATA!$A$5:$H$29,IF(E8144="HI",2,IF(E8144="LO",6,10))+IF(D8144=1,2,IF(D8144=7,1,(IF(WEEKDAY(B8144)=1,2,IF(WEEKDAY(B8144)=7,1,0))))))</f>
        <v>3</v>
      </c>
      <c r="G8144" s="786">
        <f>VLOOKUP(C8144,METADATA!$J$5:$Q$29,IF(E8144="HI",2,IF(E8144="LO",6,10))+IF(D8144=1,2,IF(D8144=7,1,(IF(WEEKDAY(B8144)=1,2,IF(WEEKDAY(B8144)=7,1,0))))))</f>
        <v>3</v>
      </c>
      <c r="H8144" s="787">
        <v>8506.25</v>
      </c>
      <c r="I8144" s="788">
        <v>3720.3350219726563</v>
      </c>
      <c r="K8144" s="795">
        <v>870.51250000000005</v>
      </c>
      <c r="M8144" s="798">
        <f t="shared" si="382"/>
        <v>9284.2437353947298</v>
      </c>
      <c r="N8144" s="303"/>
      <c r="S8144" s="786">
        <v>0</v>
      </c>
      <c r="T8144" s="781">
        <f>VLOOKUP(C8144,METADATA!$J$5:$Q$29,IF(E8144="HI",2,IF(E8144="LO",6,10))+IF(S8144=1,2,IF(D8144=7,1,(IF(WEEKDAY(B8144)=1,2,IF(WEEKDAY(B8144)=7,1,0))))))</f>
        <v>3</v>
      </c>
      <c r="U8144" s="781">
        <f>VLOOKUP(C8144,METADATA!$A$5:$H$29,IF(E8144="HI",2,IF(E8144="LO",6,10))+IF(S8144=1,2,IF(D8144=7,1,(IF(WEEKDAY(B8144)=1,2,IF(WEEKDAY(B8144)=7,1,0))))))</f>
        <v>3</v>
      </c>
    </row>
    <row r="8145" spans="2:21" ht="13.95" customHeight="1" x14ac:dyDescent="0.25">
      <c r="B8145" s="784">
        <f t="shared" si="380"/>
        <v>45722</v>
      </c>
      <c r="C8145" s="785">
        <v>5</v>
      </c>
      <c r="D8145" s="786">
        <f>IFERROR((INDEX(METADATA!$T$2:$T$20,MATCH(B8145,METADATA!$S$2:$S$20,0))),0)</f>
        <v>0</v>
      </c>
      <c r="E8145" s="785" t="str">
        <f t="shared" si="381"/>
        <v>LO</v>
      </c>
      <c r="F8145" s="786">
        <f>VLOOKUP(C8145,METADATA!$A$5:$H$29,IF(E8145="HI",2,IF(E8145="LO",6,10))+IF(D8145=1,2,IF(D8145=7,1,(IF(WEEKDAY(B8145)=1,2,IF(WEEKDAY(B8145)=7,1,0))))))</f>
        <v>3</v>
      </c>
      <c r="G8145" s="786">
        <f>VLOOKUP(C8145,METADATA!$J$5:$Q$29,IF(E8145="HI",2,IF(E8145="LO",6,10))+IF(D8145=1,2,IF(D8145=7,1,(IF(WEEKDAY(B8145)=1,2,IF(WEEKDAY(B8145)=7,1,0))))))</f>
        <v>3</v>
      </c>
      <c r="H8145" s="787">
        <v>9218.5</v>
      </c>
      <c r="I8145" s="788">
        <v>3866.1900024414063</v>
      </c>
      <c r="K8145" s="795">
        <v>865.8125</v>
      </c>
      <c r="M8145" s="798">
        <f t="shared" si="382"/>
        <v>9996.4077240265597</v>
      </c>
      <c r="N8145" s="303"/>
      <c r="S8145" s="786">
        <v>0</v>
      </c>
      <c r="T8145" s="781">
        <f>VLOOKUP(C8145,METADATA!$J$5:$Q$29,IF(E8145="HI",2,IF(E8145="LO",6,10))+IF(S8145=1,2,IF(D8145=7,1,(IF(WEEKDAY(B8145)=1,2,IF(WEEKDAY(B8145)=7,1,0))))))</f>
        <v>3</v>
      </c>
      <c r="U8145" s="781">
        <f>VLOOKUP(C8145,METADATA!$A$5:$H$29,IF(E8145="HI",2,IF(E8145="LO",6,10))+IF(S8145=1,2,IF(D8145=7,1,(IF(WEEKDAY(B8145)=1,2,IF(WEEKDAY(B8145)=7,1,0))))))</f>
        <v>3</v>
      </c>
    </row>
    <row r="8146" spans="2:21" ht="13.95" customHeight="1" x14ac:dyDescent="0.25">
      <c r="B8146" s="784">
        <f t="shared" si="380"/>
        <v>45722</v>
      </c>
      <c r="C8146" s="785">
        <v>6</v>
      </c>
      <c r="D8146" s="786">
        <f>IFERROR((INDEX(METADATA!$T$2:$T$20,MATCH(B8146,METADATA!$S$2:$S$20,0))),0)</f>
        <v>0</v>
      </c>
      <c r="E8146" s="785" t="str">
        <f t="shared" si="381"/>
        <v>LO</v>
      </c>
      <c r="F8146" s="786">
        <f>VLOOKUP(C8146,METADATA!$A$5:$H$29,IF(E8146="HI",2,IF(E8146="LO",6,10))+IF(D8146=1,2,IF(D8146=7,1,(IF(WEEKDAY(B8146)=1,2,IF(WEEKDAY(B8146)=7,1,0))))))</f>
        <v>2</v>
      </c>
      <c r="G8146" s="786">
        <f>VLOOKUP(C8146,METADATA!$J$5:$Q$29,IF(E8146="HI",2,IF(E8146="LO",6,10))+IF(D8146=1,2,IF(D8146=7,1,(IF(WEEKDAY(B8146)=1,2,IF(WEEKDAY(B8146)=7,1,0))))))</f>
        <v>2</v>
      </c>
      <c r="H8146" s="787">
        <v>10741</v>
      </c>
      <c r="I8146" s="788">
        <v>3726.7950134277344</v>
      </c>
      <c r="K8146" s="795">
        <v>834.63750000000005</v>
      </c>
      <c r="M8146" s="798">
        <f t="shared" si="382"/>
        <v>11369.172444470611</v>
      </c>
      <c r="N8146" s="303"/>
      <c r="S8146" s="786">
        <v>0</v>
      </c>
      <c r="T8146" s="781">
        <f>VLOOKUP(C8146,METADATA!$J$5:$Q$29,IF(E8146="HI",2,IF(E8146="LO",6,10))+IF(S8146=1,2,IF(D8146=7,1,(IF(WEEKDAY(B8146)=1,2,IF(WEEKDAY(B8146)=7,1,0))))))</f>
        <v>2</v>
      </c>
      <c r="U8146" s="781">
        <f>VLOOKUP(C8146,METADATA!$A$5:$H$29,IF(E8146="HI",2,IF(E8146="LO",6,10))+IF(S8146=1,2,IF(D8146=7,1,(IF(WEEKDAY(B8146)=1,2,IF(WEEKDAY(B8146)=7,1,0))))))</f>
        <v>2</v>
      </c>
    </row>
    <row r="8147" spans="2:21" ht="13.95" customHeight="1" x14ac:dyDescent="0.25">
      <c r="B8147" s="784">
        <f t="shared" si="380"/>
        <v>45722</v>
      </c>
      <c r="C8147" s="785">
        <v>7</v>
      </c>
      <c r="D8147" s="786">
        <f>IFERROR((INDEX(METADATA!$T$2:$T$20,MATCH(B8147,METADATA!$S$2:$S$20,0))),0)</f>
        <v>0</v>
      </c>
      <c r="E8147" s="785" t="str">
        <f t="shared" si="381"/>
        <v>LO</v>
      </c>
      <c r="F8147" s="786">
        <f>VLOOKUP(C8147,METADATA!$A$5:$H$29,IF(E8147="HI",2,IF(E8147="LO",6,10))+IF(D8147=1,2,IF(D8147=7,1,(IF(WEEKDAY(B8147)=1,2,IF(WEEKDAY(B8147)=7,1,0))))))</f>
        <v>1</v>
      </c>
      <c r="G8147" s="786">
        <f>VLOOKUP(C8147,METADATA!$J$5:$Q$29,IF(E8147="HI",2,IF(E8147="LO",6,10))+IF(D8147=1,2,IF(D8147=7,1,(IF(WEEKDAY(B8147)=1,2,IF(WEEKDAY(B8147)=7,1,0))))))</f>
        <v>1</v>
      </c>
      <c r="H8147" s="787">
        <v>13011.75</v>
      </c>
      <c r="I8147" s="788">
        <v>3938.9849548339844</v>
      </c>
      <c r="K8147" s="795">
        <v>847.33749999999998</v>
      </c>
      <c r="M8147" s="798">
        <f t="shared" si="382"/>
        <v>13594.897591997833</v>
      </c>
      <c r="N8147" s="303"/>
      <c r="S8147" s="786">
        <v>0</v>
      </c>
      <c r="T8147" s="781">
        <f>VLOOKUP(C8147,METADATA!$J$5:$Q$29,IF(E8147="HI",2,IF(E8147="LO",6,10))+IF(S8147=1,2,IF(D8147=7,1,(IF(WEEKDAY(B8147)=1,2,IF(WEEKDAY(B8147)=7,1,0))))))</f>
        <v>1</v>
      </c>
      <c r="U8147" s="781">
        <f>VLOOKUP(C8147,METADATA!$A$5:$H$29,IF(E8147="HI",2,IF(E8147="LO",6,10))+IF(S8147=1,2,IF(D8147=7,1,(IF(WEEKDAY(B8147)=1,2,IF(WEEKDAY(B8147)=7,1,0))))))</f>
        <v>1</v>
      </c>
    </row>
    <row r="8148" spans="2:21" ht="13.95" customHeight="1" x14ac:dyDescent="0.25">
      <c r="B8148" s="784">
        <f t="shared" si="380"/>
        <v>45722</v>
      </c>
      <c r="C8148" s="785">
        <v>8</v>
      </c>
      <c r="D8148" s="786">
        <f>IFERROR((INDEX(METADATA!$T$2:$T$20,MATCH(B8148,METADATA!$S$2:$S$20,0))),0)</f>
        <v>0</v>
      </c>
      <c r="E8148" s="785" t="str">
        <f t="shared" si="381"/>
        <v>LO</v>
      </c>
      <c r="F8148" s="786">
        <f>VLOOKUP(C8148,METADATA!$A$5:$H$29,IF(E8148="HI",2,IF(E8148="LO",6,10))+IF(D8148=1,2,IF(D8148=7,1,(IF(WEEKDAY(B8148)=1,2,IF(WEEKDAY(B8148)=7,1,0))))))</f>
        <v>1</v>
      </c>
      <c r="G8148" s="786">
        <f>VLOOKUP(C8148,METADATA!$J$5:$Q$29,IF(E8148="HI",2,IF(E8148="LO",6,10))+IF(D8148=1,2,IF(D8148=7,1,(IF(WEEKDAY(B8148)=1,2,IF(WEEKDAY(B8148)=7,1,0))))))</f>
        <v>1</v>
      </c>
      <c r="H8148" s="787">
        <v>14243</v>
      </c>
      <c r="I8148" s="788">
        <v>3919.7750549316406</v>
      </c>
      <c r="K8148" s="795">
        <v>851.61249999999995</v>
      </c>
      <c r="M8148" s="798">
        <f t="shared" si="382"/>
        <v>14772.531451354718</v>
      </c>
      <c r="N8148" s="303"/>
      <c r="S8148" s="786">
        <v>0</v>
      </c>
      <c r="T8148" s="781">
        <f>VLOOKUP(C8148,METADATA!$J$5:$Q$29,IF(E8148="HI",2,IF(E8148="LO",6,10))+IF(S8148=1,2,IF(D8148=7,1,(IF(WEEKDAY(B8148)=1,2,IF(WEEKDAY(B8148)=7,1,0))))))</f>
        <v>1</v>
      </c>
      <c r="U8148" s="781">
        <f>VLOOKUP(C8148,METADATA!$A$5:$H$29,IF(E8148="HI",2,IF(E8148="LO",6,10))+IF(S8148=1,2,IF(D8148=7,1,(IF(WEEKDAY(B8148)=1,2,IF(WEEKDAY(B8148)=7,1,0))))))</f>
        <v>1</v>
      </c>
    </row>
    <row r="8149" spans="2:21" ht="13.95" customHeight="1" x14ac:dyDescent="0.25">
      <c r="B8149" s="784">
        <f t="shared" si="380"/>
        <v>45722</v>
      </c>
      <c r="C8149" s="785">
        <v>9</v>
      </c>
      <c r="D8149" s="786">
        <f>IFERROR((INDEX(METADATA!$T$2:$T$20,MATCH(B8149,METADATA!$S$2:$S$20,0))),0)</f>
        <v>0</v>
      </c>
      <c r="E8149" s="785" t="str">
        <f t="shared" si="381"/>
        <v>LO</v>
      </c>
      <c r="F8149" s="786">
        <f>VLOOKUP(C8149,METADATA!$A$5:$H$29,IF(E8149="HI",2,IF(E8149="LO",6,10))+IF(D8149=1,2,IF(D8149=7,1,(IF(WEEKDAY(B8149)=1,2,IF(WEEKDAY(B8149)=7,1,0))))))</f>
        <v>2</v>
      </c>
      <c r="G8149" s="786">
        <f>VLOOKUP(C8149,METADATA!$J$5:$Q$29,IF(E8149="HI",2,IF(E8149="LO",6,10))+IF(D8149=1,2,IF(D8149=7,1,(IF(WEEKDAY(B8149)=1,2,IF(WEEKDAY(B8149)=7,1,0))))))</f>
        <v>1</v>
      </c>
      <c r="H8149" s="787">
        <v>14846.25</v>
      </c>
      <c r="I8149" s="788">
        <v>3631.6949920654297</v>
      </c>
      <c r="K8149" s="795">
        <v>856.5</v>
      </c>
      <c r="M8149" s="798">
        <f t="shared" si="382"/>
        <v>15283.989910291524</v>
      </c>
      <c r="N8149" s="303"/>
      <c r="S8149" s="786">
        <v>0</v>
      </c>
      <c r="T8149" s="781">
        <f>VLOOKUP(C8149,METADATA!$J$5:$Q$29,IF(E8149="HI",2,IF(E8149="LO",6,10))+IF(S8149=1,2,IF(D8149=7,1,(IF(WEEKDAY(B8149)=1,2,IF(WEEKDAY(B8149)=7,1,0))))))</f>
        <v>1</v>
      </c>
      <c r="U8149" s="781">
        <f>VLOOKUP(C8149,METADATA!$A$5:$H$29,IF(E8149="HI",2,IF(E8149="LO",6,10))+IF(S8149=1,2,IF(D8149=7,1,(IF(WEEKDAY(B8149)=1,2,IF(WEEKDAY(B8149)=7,1,0))))))</f>
        <v>2</v>
      </c>
    </row>
    <row r="8150" spans="2:21" ht="13.95" customHeight="1" x14ac:dyDescent="0.25">
      <c r="B8150" s="784">
        <f t="shared" si="380"/>
        <v>45722</v>
      </c>
      <c r="C8150" s="785">
        <v>10</v>
      </c>
      <c r="D8150" s="786">
        <f>IFERROR((INDEX(METADATA!$T$2:$T$20,MATCH(B8150,METADATA!$S$2:$S$20,0))),0)</f>
        <v>0</v>
      </c>
      <c r="E8150" s="785" t="str">
        <f t="shared" si="381"/>
        <v>LO</v>
      </c>
      <c r="F8150" s="786">
        <f>VLOOKUP(C8150,METADATA!$A$5:$H$29,IF(E8150="HI",2,IF(E8150="LO",6,10))+IF(D8150=1,2,IF(D8150=7,1,(IF(WEEKDAY(B8150)=1,2,IF(WEEKDAY(B8150)=7,1,0))))))</f>
        <v>2</v>
      </c>
      <c r="G8150" s="786">
        <f>VLOOKUP(C8150,METADATA!$J$5:$Q$29,IF(E8150="HI",2,IF(E8150="LO",6,10))+IF(D8150=1,2,IF(D8150=7,1,(IF(WEEKDAY(B8150)=1,2,IF(WEEKDAY(B8150)=7,1,0))))))</f>
        <v>2</v>
      </c>
      <c r="H8150" s="787">
        <v>14655.25</v>
      </c>
      <c r="I8150" s="788">
        <v>2826.6450042724609</v>
      </c>
      <c r="K8150" s="795">
        <v>824.32500000000005</v>
      </c>
      <c r="M8150" s="798">
        <f t="shared" si="382"/>
        <v>14925.356764334931</v>
      </c>
      <c r="N8150" s="303"/>
      <c r="S8150" s="786">
        <v>0</v>
      </c>
      <c r="T8150" s="781">
        <f>VLOOKUP(C8150,METADATA!$J$5:$Q$29,IF(E8150="HI",2,IF(E8150="LO",6,10))+IF(S8150=1,2,IF(D8150=7,1,(IF(WEEKDAY(B8150)=1,2,IF(WEEKDAY(B8150)=7,1,0))))))</f>
        <v>2</v>
      </c>
      <c r="U8150" s="781">
        <f>VLOOKUP(C8150,METADATA!$A$5:$H$29,IF(E8150="HI",2,IF(E8150="LO",6,10))+IF(S8150=1,2,IF(D8150=7,1,(IF(WEEKDAY(B8150)=1,2,IF(WEEKDAY(B8150)=7,1,0))))))</f>
        <v>2</v>
      </c>
    </row>
    <row r="8151" spans="2:21" ht="13.95" customHeight="1" x14ac:dyDescent="0.25">
      <c r="B8151" s="784">
        <f t="shared" si="380"/>
        <v>45722</v>
      </c>
      <c r="C8151" s="785">
        <v>11</v>
      </c>
      <c r="D8151" s="786">
        <f>IFERROR((INDEX(METADATA!$T$2:$T$20,MATCH(B8151,METADATA!$S$2:$S$20,0))),0)</f>
        <v>0</v>
      </c>
      <c r="E8151" s="785" t="str">
        <f t="shared" si="381"/>
        <v>LO</v>
      </c>
      <c r="F8151" s="786">
        <f>VLOOKUP(C8151,METADATA!$A$5:$H$29,IF(E8151="HI",2,IF(E8151="LO",6,10))+IF(D8151=1,2,IF(D8151=7,1,(IF(WEEKDAY(B8151)=1,2,IF(WEEKDAY(B8151)=7,1,0))))))</f>
        <v>2</v>
      </c>
      <c r="G8151" s="786">
        <f>VLOOKUP(C8151,METADATA!$J$5:$Q$29,IF(E8151="HI",2,IF(E8151="LO",6,10))+IF(D8151=1,2,IF(D8151=7,1,(IF(WEEKDAY(B8151)=1,2,IF(WEEKDAY(B8151)=7,1,0))))))</f>
        <v>2</v>
      </c>
      <c r="H8151" s="787">
        <v>14694</v>
      </c>
      <c r="I8151" s="788">
        <v>2609.2100067138672</v>
      </c>
      <c r="K8151" s="795">
        <v>882.73749999999995</v>
      </c>
      <c r="M8151" s="798">
        <f t="shared" si="382"/>
        <v>14923.860521297289</v>
      </c>
      <c r="N8151" s="303"/>
      <c r="S8151" s="786">
        <v>0</v>
      </c>
      <c r="T8151" s="781">
        <f>VLOOKUP(C8151,METADATA!$J$5:$Q$29,IF(E8151="HI",2,IF(E8151="LO",6,10))+IF(S8151=1,2,IF(D8151=7,1,(IF(WEEKDAY(B8151)=1,2,IF(WEEKDAY(B8151)=7,1,0))))))</f>
        <v>2</v>
      </c>
      <c r="U8151" s="781">
        <f>VLOOKUP(C8151,METADATA!$A$5:$H$29,IF(E8151="HI",2,IF(E8151="LO",6,10))+IF(S8151=1,2,IF(D8151=7,1,(IF(WEEKDAY(B8151)=1,2,IF(WEEKDAY(B8151)=7,1,0))))))</f>
        <v>2</v>
      </c>
    </row>
    <row r="8152" spans="2:21" ht="13.95" customHeight="1" x14ac:dyDescent="0.25">
      <c r="B8152" s="784">
        <f t="shared" si="380"/>
        <v>45722</v>
      </c>
      <c r="C8152" s="785">
        <v>12</v>
      </c>
      <c r="D8152" s="786">
        <f>IFERROR((INDEX(METADATA!$T$2:$T$20,MATCH(B8152,METADATA!$S$2:$S$20,0))),0)</f>
        <v>0</v>
      </c>
      <c r="E8152" s="785" t="str">
        <f t="shared" si="381"/>
        <v>LO</v>
      </c>
      <c r="F8152" s="786">
        <f>VLOOKUP(C8152,METADATA!$A$5:$H$29,IF(E8152="HI",2,IF(E8152="LO",6,10))+IF(D8152=1,2,IF(D8152=7,1,(IF(WEEKDAY(B8152)=1,2,IF(WEEKDAY(B8152)=7,1,0))))))</f>
        <v>2</v>
      </c>
      <c r="G8152" s="786">
        <f>VLOOKUP(C8152,METADATA!$J$5:$Q$29,IF(E8152="HI",2,IF(E8152="LO",6,10))+IF(D8152=1,2,IF(D8152=7,1,(IF(WEEKDAY(B8152)=1,2,IF(WEEKDAY(B8152)=7,1,0))))))</f>
        <v>2</v>
      </c>
      <c r="H8152" s="787">
        <v>14473</v>
      </c>
      <c r="I8152" s="788">
        <v>3446.2349700927734</v>
      </c>
      <c r="K8152" s="795">
        <v>909.3125</v>
      </c>
      <c r="M8152" s="798">
        <f t="shared" si="382"/>
        <v>14877.643108674516</v>
      </c>
      <c r="N8152" s="303"/>
      <c r="S8152" s="786">
        <v>0</v>
      </c>
      <c r="T8152" s="781">
        <f>VLOOKUP(C8152,METADATA!$J$5:$Q$29,IF(E8152="HI",2,IF(E8152="LO",6,10))+IF(S8152=1,2,IF(D8152=7,1,(IF(WEEKDAY(B8152)=1,2,IF(WEEKDAY(B8152)=7,1,0))))))</f>
        <v>2</v>
      </c>
      <c r="U8152" s="781">
        <f>VLOOKUP(C8152,METADATA!$A$5:$H$29,IF(E8152="HI",2,IF(E8152="LO",6,10))+IF(S8152=1,2,IF(D8152=7,1,(IF(WEEKDAY(B8152)=1,2,IF(WEEKDAY(B8152)=7,1,0))))))</f>
        <v>2</v>
      </c>
    </row>
    <row r="8153" spans="2:21" ht="13.95" customHeight="1" x14ac:dyDescent="0.25">
      <c r="B8153" s="784">
        <f t="shared" si="380"/>
        <v>45722</v>
      </c>
      <c r="C8153" s="785">
        <v>13</v>
      </c>
      <c r="D8153" s="786">
        <f>IFERROR((INDEX(METADATA!$T$2:$T$20,MATCH(B8153,METADATA!$S$2:$S$20,0))),0)</f>
        <v>0</v>
      </c>
      <c r="E8153" s="785" t="str">
        <f t="shared" si="381"/>
        <v>LO</v>
      </c>
      <c r="F8153" s="786">
        <f>VLOOKUP(C8153,METADATA!$A$5:$H$29,IF(E8153="HI",2,IF(E8153="LO",6,10))+IF(D8153=1,2,IF(D8153=7,1,(IF(WEEKDAY(B8153)=1,2,IF(WEEKDAY(B8153)=7,1,0))))))</f>
        <v>2</v>
      </c>
      <c r="G8153" s="786">
        <f>VLOOKUP(C8153,METADATA!$J$5:$Q$29,IF(E8153="HI",2,IF(E8153="LO",6,10))+IF(D8153=1,2,IF(D8153=7,1,(IF(WEEKDAY(B8153)=1,2,IF(WEEKDAY(B8153)=7,1,0))))))</f>
        <v>2</v>
      </c>
      <c r="H8153" s="787">
        <v>13976.25</v>
      </c>
      <c r="I8153" s="788">
        <v>3502.0050048828125</v>
      </c>
      <c r="K8153" s="795">
        <v>905.6</v>
      </c>
      <c r="M8153" s="798">
        <f t="shared" si="382"/>
        <v>14408.31715075443</v>
      </c>
      <c r="N8153" s="303"/>
      <c r="S8153" s="786">
        <v>0</v>
      </c>
      <c r="T8153" s="781">
        <f>VLOOKUP(C8153,METADATA!$J$5:$Q$29,IF(E8153="HI",2,IF(E8153="LO",6,10))+IF(S8153=1,2,IF(D8153=7,1,(IF(WEEKDAY(B8153)=1,2,IF(WEEKDAY(B8153)=7,1,0))))))</f>
        <v>2</v>
      </c>
      <c r="U8153" s="781">
        <f>VLOOKUP(C8153,METADATA!$A$5:$H$29,IF(E8153="HI",2,IF(E8153="LO",6,10))+IF(S8153=1,2,IF(D8153=7,1,(IF(WEEKDAY(B8153)=1,2,IF(WEEKDAY(B8153)=7,1,0))))))</f>
        <v>2</v>
      </c>
    </row>
    <row r="8154" spans="2:21" ht="13.95" customHeight="1" x14ac:dyDescent="0.25">
      <c r="B8154" s="784">
        <f t="shared" si="380"/>
        <v>45722</v>
      </c>
      <c r="C8154" s="785">
        <v>14</v>
      </c>
      <c r="D8154" s="786">
        <f>IFERROR((INDEX(METADATA!$T$2:$T$20,MATCH(B8154,METADATA!$S$2:$S$20,0))),0)</f>
        <v>0</v>
      </c>
      <c r="E8154" s="785" t="str">
        <f t="shared" si="381"/>
        <v>LO</v>
      </c>
      <c r="F8154" s="786">
        <f>VLOOKUP(C8154,METADATA!$A$5:$H$29,IF(E8154="HI",2,IF(E8154="LO",6,10))+IF(D8154=1,2,IF(D8154=7,1,(IF(WEEKDAY(B8154)=1,2,IF(WEEKDAY(B8154)=7,1,0))))))</f>
        <v>2</v>
      </c>
      <c r="G8154" s="786">
        <f>VLOOKUP(C8154,METADATA!$J$5:$Q$29,IF(E8154="HI",2,IF(E8154="LO",6,10))+IF(D8154=1,2,IF(D8154=7,1,(IF(WEEKDAY(B8154)=1,2,IF(WEEKDAY(B8154)=7,1,0))))))</f>
        <v>2</v>
      </c>
      <c r="H8154" s="787">
        <v>13989.25</v>
      </c>
      <c r="I8154" s="788">
        <v>3496.864990234375</v>
      </c>
      <c r="K8154" s="795">
        <v>913.98749999999995</v>
      </c>
      <c r="M8154" s="798">
        <f t="shared" si="382"/>
        <v>14419.680312767923</v>
      </c>
      <c r="N8154" s="303"/>
      <c r="S8154" s="786">
        <v>0</v>
      </c>
      <c r="T8154" s="781">
        <f>VLOOKUP(C8154,METADATA!$J$5:$Q$29,IF(E8154="HI",2,IF(E8154="LO",6,10))+IF(S8154=1,2,IF(D8154=7,1,(IF(WEEKDAY(B8154)=1,2,IF(WEEKDAY(B8154)=7,1,0))))))</f>
        <v>2</v>
      </c>
      <c r="U8154" s="781">
        <f>VLOOKUP(C8154,METADATA!$A$5:$H$29,IF(E8154="HI",2,IF(E8154="LO",6,10))+IF(S8154=1,2,IF(D8154=7,1,(IF(WEEKDAY(B8154)=1,2,IF(WEEKDAY(B8154)=7,1,0))))))</f>
        <v>2</v>
      </c>
    </row>
    <row r="8155" spans="2:21" ht="13.95" customHeight="1" x14ac:dyDescent="0.25">
      <c r="B8155" s="784">
        <f t="shared" si="380"/>
        <v>45722</v>
      </c>
      <c r="C8155" s="785">
        <v>15</v>
      </c>
      <c r="D8155" s="786">
        <f>IFERROR((INDEX(METADATA!$T$2:$T$20,MATCH(B8155,METADATA!$S$2:$S$20,0))),0)</f>
        <v>0</v>
      </c>
      <c r="E8155" s="785" t="str">
        <f t="shared" si="381"/>
        <v>LO</v>
      </c>
      <c r="F8155" s="786">
        <f>VLOOKUP(C8155,METADATA!$A$5:$H$29,IF(E8155="HI",2,IF(E8155="LO",6,10))+IF(D8155=1,2,IF(D8155=7,1,(IF(WEEKDAY(B8155)=1,2,IF(WEEKDAY(B8155)=7,1,0))))))</f>
        <v>2</v>
      </c>
      <c r="G8155" s="786">
        <f>VLOOKUP(C8155,METADATA!$J$5:$Q$29,IF(E8155="HI",2,IF(E8155="LO",6,10))+IF(D8155=1,2,IF(D8155=7,1,(IF(WEEKDAY(B8155)=1,2,IF(WEEKDAY(B8155)=7,1,0))))))</f>
        <v>2</v>
      </c>
      <c r="H8155" s="787">
        <v>14034</v>
      </c>
      <c r="I8155" s="788">
        <v>3639.4549560546875</v>
      </c>
      <c r="K8155" s="795">
        <v>902.26250000000005</v>
      </c>
      <c r="M8155" s="798">
        <f t="shared" si="382"/>
        <v>14498.2339744243</v>
      </c>
      <c r="N8155" s="303"/>
      <c r="S8155" s="786">
        <v>0</v>
      </c>
      <c r="T8155" s="781">
        <f>VLOOKUP(C8155,METADATA!$J$5:$Q$29,IF(E8155="HI",2,IF(E8155="LO",6,10))+IF(S8155=1,2,IF(D8155=7,1,(IF(WEEKDAY(B8155)=1,2,IF(WEEKDAY(B8155)=7,1,0))))))</f>
        <v>2</v>
      </c>
      <c r="U8155" s="781">
        <f>VLOOKUP(C8155,METADATA!$A$5:$H$29,IF(E8155="HI",2,IF(E8155="LO",6,10))+IF(S8155=1,2,IF(D8155=7,1,(IF(WEEKDAY(B8155)=1,2,IF(WEEKDAY(B8155)=7,1,0))))))</f>
        <v>2</v>
      </c>
    </row>
    <row r="8156" spans="2:21" ht="13.95" customHeight="1" x14ac:dyDescent="0.25">
      <c r="B8156" s="784">
        <f t="shared" ref="B8156:B8219" si="383">B8132+1</f>
        <v>45722</v>
      </c>
      <c r="C8156" s="785">
        <v>16</v>
      </c>
      <c r="D8156" s="786">
        <f>IFERROR((INDEX(METADATA!$T$2:$T$20,MATCH(B8156,METADATA!$S$2:$S$20,0))),0)</f>
        <v>0</v>
      </c>
      <c r="E8156" s="785" t="str">
        <f t="shared" si="381"/>
        <v>LO</v>
      </c>
      <c r="F8156" s="786">
        <f>VLOOKUP(C8156,METADATA!$A$5:$H$29,IF(E8156="HI",2,IF(E8156="LO",6,10))+IF(D8156=1,2,IF(D8156=7,1,(IF(WEEKDAY(B8156)=1,2,IF(WEEKDAY(B8156)=7,1,0))))))</f>
        <v>2</v>
      </c>
      <c r="G8156" s="786">
        <f>VLOOKUP(C8156,METADATA!$J$5:$Q$29,IF(E8156="HI",2,IF(E8156="LO",6,10))+IF(D8156=1,2,IF(D8156=7,1,(IF(WEEKDAY(B8156)=1,2,IF(WEEKDAY(B8156)=7,1,0))))))</f>
        <v>2</v>
      </c>
      <c r="H8156" s="787">
        <v>14491.5</v>
      </c>
      <c r="I8156" s="788">
        <v>3630.8250122070313</v>
      </c>
      <c r="K8156" s="795">
        <v>933.76250000000005</v>
      </c>
      <c r="M8156" s="798">
        <f t="shared" si="382"/>
        <v>14939.426445458614</v>
      </c>
      <c r="N8156" s="303"/>
      <c r="S8156" s="786">
        <v>0</v>
      </c>
      <c r="T8156" s="781">
        <f>VLOOKUP(C8156,METADATA!$J$5:$Q$29,IF(E8156="HI",2,IF(E8156="LO",6,10))+IF(S8156=1,2,IF(D8156=7,1,(IF(WEEKDAY(B8156)=1,2,IF(WEEKDAY(B8156)=7,1,0))))))</f>
        <v>2</v>
      </c>
      <c r="U8156" s="781">
        <f>VLOOKUP(C8156,METADATA!$A$5:$H$29,IF(E8156="HI",2,IF(E8156="LO",6,10))+IF(S8156=1,2,IF(D8156=7,1,(IF(WEEKDAY(B8156)=1,2,IF(WEEKDAY(B8156)=7,1,0))))))</f>
        <v>2</v>
      </c>
    </row>
    <row r="8157" spans="2:21" ht="13.95" customHeight="1" x14ac:dyDescent="0.25">
      <c r="B8157" s="784">
        <f t="shared" si="383"/>
        <v>45722</v>
      </c>
      <c r="C8157" s="785">
        <v>17</v>
      </c>
      <c r="D8157" s="786">
        <f>IFERROR((INDEX(METADATA!$T$2:$T$20,MATCH(B8157,METADATA!$S$2:$S$20,0))),0)</f>
        <v>0</v>
      </c>
      <c r="E8157" s="785" t="str">
        <f t="shared" si="381"/>
        <v>LO</v>
      </c>
      <c r="F8157" s="786">
        <f>VLOOKUP(C8157,METADATA!$A$5:$H$29,IF(E8157="HI",2,IF(E8157="LO",6,10))+IF(D8157=1,2,IF(D8157=7,1,(IF(WEEKDAY(B8157)=1,2,IF(WEEKDAY(B8157)=7,1,0))))))</f>
        <v>2</v>
      </c>
      <c r="G8157" s="786">
        <f>VLOOKUP(C8157,METADATA!$J$5:$Q$29,IF(E8157="HI",2,IF(E8157="LO",6,10))+IF(D8157=1,2,IF(D8157=7,1,(IF(WEEKDAY(B8157)=1,2,IF(WEEKDAY(B8157)=7,1,0))))))</f>
        <v>2</v>
      </c>
      <c r="H8157" s="787">
        <v>14970.75</v>
      </c>
      <c r="I8157" s="788">
        <v>3607.0099945068359</v>
      </c>
      <c r="K8157" s="795">
        <v>0</v>
      </c>
      <c r="M8157" s="798">
        <f t="shared" si="382"/>
        <v>15399.151816349244</v>
      </c>
      <c r="N8157" s="303"/>
      <c r="S8157" s="786">
        <v>0</v>
      </c>
      <c r="T8157" s="781">
        <f>VLOOKUP(C8157,METADATA!$J$5:$Q$29,IF(E8157="HI",2,IF(E8157="LO",6,10))+IF(S8157=1,2,IF(D8157=7,1,(IF(WEEKDAY(B8157)=1,2,IF(WEEKDAY(B8157)=7,1,0))))))</f>
        <v>2</v>
      </c>
      <c r="U8157" s="781">
        <f>VLOOKUP(C8157,METADATA!$A$5:$H$29,IF(E8157="HI",2,IF(E8157="LO",6,10))+IF(S8157=1,2,IF(D8157=7,1,(IF(WEEKDAY(B8157)=1,2,IF(WEEKDAY(B8157)=7,1,0))))))</f>
        <v>2</v>
      </c>
    </row>
    <row r="8158" spans="2:21" ht="13.95" customHeight="1" x14ac:dyDescent="0.25">
      <c r="B8158" s="784">
        <f t="shared" si="383"/>
        <v>45722</v>
      </c>
      <c r="C8158" s="785">
        <v>18</v>
      </c>
      <c r="D8158" s="786">
        <f>IFERROR((INDEX(METADATA!$T$2:$T$20,MATCH(B8158,METADATA!$S$2:$S$20,0))),0)</f>
        <v>0</v>
      </c>
      <c r="E8158" s="785" t="str">
        <f t="shared" si="381"/>
        <v>LO</v>
      </c>
      <c r="F8158" s="786">
        <f>VLOOKUP(C8158,METADATA!$A$5:$H$29,IF(E8158="HI",2,IF(E8158="LO",6,10))+IF(D8158=1,2,IF(D8158=7,1,(IF(WEEKDAY(B8158)=1,2,IF(WEEKDAY(B8158)=7,1,0))))))</f>
        <v>1</v>
      </c>
      <c r="G8158" s="786">
        <f>VLOOKUP(C8158,METADATA!$J$5:$Q$29,IF(E8158="HI",2,IF(E8158="LO",6,10))+IF(D8158=1,2,IF(D8158=7,1,(IF(WEEKDAY(B8158)=1,2,IF(WEEKDAY(B8158)=7,1,0))))))</f>
        <v>1</v>
      </c>
      <c r="H8158" s="787">
        <v>15628.75</v>
      </c>
      <c r="I8158" s="788">
        <v>3674.054931640625</v>
      </c>
      <c r="K8158" s="795">
        <v>0</v>
      </c>
      <c r="M8158" s="798">
        <f t="shared" si="382"/>
        <v>16054.796984179302</v>
      </c>
      <c r="N8158" s="303"/>
      <c r="S8158" s="786">
        <v>0</v>
      </c>
      <c r="T8158" s="781">
        <f>VLOOKUP(C8158,METADATA!$J$5:$Q$29,IF(E8158="HI",2,IF(E8158="LO",6,10))+IF(S8158=1,2,IF(D8158=7,1,(IF(WEEKDAY(B8158)=1,2,IF(WEEKDAY(B8158)=7,1,0))))))</f>
        <v>1</v>
      </c>
      <c r="U8158" s="781">
        <f>VLOOKUP(C8158,METADATA!$A$5:$H$29,IF(E8158="HI",2,IF(E8158="LO",6,10))+IF(S8158=1,2,IF(D8158=7,1,(IF(WEEKDAY(B8158)=1,2,IF(WEEKDAY(B8158)=7,1,0))))))</f>
        <v>1</v>
      </c>
    </row>
    <row r="8159" spans="2:21" ht="13.95" customHeight="1" x14ac:dyDescent="0.25">
      <c r="B8159" s="784">
        <f t="shared" si="383"/>
        <v>45722</v>
      </c>
      <c r="C8159" s="785">
        <v>19</v>
      </c>
      <c r="D8159" s="786">
        <f>IFERROR((INDEX(METADATA!$T$2:$T$20,MATCH(B8159,METADATA!$S$2:$S$20,0))),0)</f>
        <v>0</v>
      </c>
      <c r="E8159" s="785" t="str">
        <f t="shared" si="381"/>
        <v>LO</v>
      </c>
      <c r="F8159" s="786">
        <f>VLOOKUP(C8159,METADATA!$A$5:$H$29,IF(E8159="HI",2,IF(E8159="LO",6,10))+IF(D8159=1,2,IF(D8159=7,1,(IF(WEEKDAY(B8159)=1,2,IF(WEEKDAY(B8159)=7,1,0))))))</f>
        <v>1</v>
      </c>
      <c r="G8159" s="786">
        <f>VLOOKUP(C8159,METADATA!$J$5:$Q$29,IF(E8159="HI",2,IF(E8159="LO",6,10))+IF(D8159=1,2,IF(D8159=7,1,(IF(WEEKDAY(B8159)=1,2,IF(WEEKDAY(B8159)=7,1,0))))))</f>
        <v>1</v>
      </c>
      <c r="H8159" s="787">
        <v>14085</v>
      </c>
      <c r="I8159" s="788">
        <v>3527.5299835205078</v>
      </c>
      <c r="K8159" s="795">
        <v>0</v>
      </c>
      <c r="M8159" s="798">
        <f t="shared" si="382"/>
        <v>14520.01008211207</v>
      </c>
      <c r="N8159" s="303"/>
      <c r="S8159" s="786">
        <v>0</v>
      </c>
      <c r="T8159" s="781">
        <f>VLOOKUP(C8159,METADATA!$J$5:$Q$29,IF(E8159="HI",2,IF(E8159="LO",6,10))+IF(S8159=1,2,IF(D8159=7,1,(IF(WEEKDAY(B8159)=1,2,IF(WEEKDAY(B8159)=7,1,0))))))</f>
        <v>1</v>
      </c>
      <c r="U8159" s="781">
        <f>VLOOKUP(C8159,METADATA!$A$5:$H$29,IF(E8159="HI",2,IF(E8159="LO",6,10))+IF(S8159=1,2,IF(D8159=7,1,(IF(WEEKDAY(B8159)=1,2,IF(WEEKDAY(B8159)=7,1,0))))))</f>
        <v>1</v>
      </c>
    </row>
    <row r="8160" spans="2:21" ht="13.95" customHeight="1" x14ac:dyDescent="0.25">
      <c r="B8160" s="784">
        <f t="shared" si="383"/>
        <v>45722</v>
      </c>
      <c r="C8160" s="785">
        <v>20</v>
      </c>
      <c r="D8160" s="786">
        <f>IFERROR((INDEX(METADATA!$T$2:$T$20,MATCH(B8160,METADATA!$S$2:$S$20,0))),0)</f>
        <v>0</v>
      </c>
      <c r="E8160" s="785" t="str">
        <f t="shared" si="381"/>
        <v>LO</v>
      </c>
      <c r="F8160" s="786">
        <f>VLOOKUP(C8160,METADATA!$A$5:$H$29,IF(E8160="HI",2,IF(E8160="LO",6,10))+IF(D8160=1,2,IF(D8160=7,1,(IF(WEEKDAY(B8160)=1,2,IF(WEEKDAY(B8160)=7,1,0))))))</f>
        <v>1</v>
      </c>
      <c r="G8160" s="786">
        <f>VLOOKUP(C8160,METADATA!$J$5:$Q$29,IF(E8160="HI",2,IF(E8160="LO",6,10))+IF(D8160=1,2,IF(D8160=7,1,(IF(WEEKDAY(B8160)=1,2,IF(WEEKDAY(B8160)=7,1,0))))))</f>
        <v>2</v>
      </c>
      <c r="H8160" s="787">
        <v>12597.75</v>
      </c>
      <c r="I8160" s="788">
        <v>3522.9400787353516</v>
      </c>
      <c r="K8160" s="795">
        <v>0</v>
      </c>
      <c r="M8160" s="798">
        <f t="shared" si="382"/>
        <v>13081.070745961886</v>
      </c>
      <c r="N8160" s="303"/>
      <c r="S8160" s="786">
        <v>0</v>
      </c>
      <c r="T8160" s="781">
        <f>VLOOKUP(C8160,METADATA!$J$5:$Q$29,IF(E8160="HI",2,IF(E8160="LO",6,10))+IF(S8160=1,2,IF(D8160=7,1,(IF(WEEKDAY(B8160)=1,2,IF(WEEKDAY(B8160)=7,1,0))))))</f>
        <v>2</v>
      </c>
      <c r="U8160" s="781">
        <f>VLOOKUP(C8160,METADATA!$A$5:$H$29,IF(E8160="HI",2,IF(E8160="LO",6,10))+IF(S8160=1,2,IF(D8160=7,1,(IF(WEEKDAY(B8160)=1,2,IF(WEEKDAY(B8160)=7,1,0))))))</f>
        <v>1</v>
      </c>
    </row>
    <row r="8161" spans="2:21" ht="13.95" customHeight="1" x14ac:dyDescent="0.25">
      <c r="B8161" s="784">
        <f t="shared" si="383"/>
        <v>45722</v>
      </c>
      <c r="C8161" s="785">
        <v>21</v>
      </c>
      <c r="D8161" s="786">
        <f>IFERROR((INDEX(METADATA!$T$2:$T$20,MATCH(B8161,METADATA!$S$2:$S$20,0))),0)</f>
        <v>0</v>
      </c>
      <c r="E8161" s="785" t="str">
        <f t="shared" si="381"/>
        <v>LO</v>
      </c>
      <c r="F8161" s="786">
        <f>VLOOKUP(C8161,METADATA!$A$5:$H$29,IF(E8161="HI",2,IF(E8161="LO",6,10))+IF(D8161=1,2,IF(D8161=7,1,(IF(WEEKDAY(B8161)=1,2,IF(WEEKDAY(B8161)=7,1,0))))))</f>
        <v>2</v>
      </c>
      <c r="G8161" s="786">
        <f>VLOOKUP(C8161,METADATA!$J$5:$Q$29,IF(E8161="HI",2,IF(E8161="LO",6,10))+IF(D8161=1,2,IF(D8161=7,1,(IF(WEEKDAY(B8161)=1,2,IF(WEEKDAY(B8161)=7,1,0))))))</f>
        <v>2</v>
      </c>
      <c r="H8161" s="787">
        <v>11329</v>
      </c>
      <c r="I8161" s="788">
        <v>3540.6200714111328</v>
      </c>
      <c r="K8161" s="795">
        <v>0</v>
      </c>
      <c r="M8161" s="798">
        <f t="shared" si="382"/>
        <v>11869.382102286512</v>
      </c>
      <c r="N8161" s="303"/>
      <c r="S8161" s="786">
        <v>0</v>
      </c>
      <c r="T8161" s="781">
        <f>VLOOKUP(C8161,METADATA!$J$5:$Q$29,IF(E8161="HI",2,IF(E8161="LO",6,10))+IF(S8161=1,2,IF(D8161=7,1,(IF(WEEKDAY(B8161)=1,2,IF(WEEKDAY(B8161)=7,1,0))))))</f>
        <v>2</v>
      </c>
      <c r="U8161" s="781">
        <f>VLOOKUP(C8161,METADATA!$A$5:$H$29,IF(E8161="HI",2,IF(E8161="LO",6,10))+IF(S8161=1,2,IF(D8161=7,1,(IF(WEEKDAY(B8161)=1,2,IF(WEEKDAY(B8161)=7,1,0))))))</f>
        <v>2</v>
      </c>
    </row>
    <row r="8162" spans="2:21" ht="13.95" customHeight="1" x14ac:dyDescent="0.25">
      <c r="B8162" s="784">
        <f t="shared" si="383"/>
        <v>45722</v>
      </c>
      <c r="C8162" s="785">
        <v>22</v>
      </c>
      <c r="D8162" s="786">
        <f>IFERROR((INDEX(METADATA!$T$2:$T$20,MATCH(B8162,METADATA!$S$2:$S$20,0))),0)</f>
        <v>0</v>
      </c>
      <c r="E8162" s="785" t="str">
        <f t="shared" si="381"/>
        <v>LO</v>
      </c>
      <c r="F8162" s="786">
        <f>VLOOKUP(C8162,METADATA!$A$5:$H$29,IF(E8162="HI",2,IF(E8162="LO",6,10))+IF(D8162=1,2,IF(D8162=7,1,(IF(WEEKDAY(B8162)=1,2,IF(WEEKDAY(B8162)=7,1,0))))))</f>
        <v>3</v>
      </c>
      <c r="G8162" s="786">
        <f>VLOOKUP(C8162,METADATA!$J$5:$Q$29,IF(E8162="HI",2,IF(E8162="LO",6,10))+IF(D8162=1,2,IF(D8162=7,1,(IF(WEEKDAY(B8162)=1,2,IF(WEEKDAY(B8162)=7,1,0))))))</f>
        <v>3</v>
      </c>
      <c r="H8162" s="787">
        <v>10103.75</v>
      </c>
      <c r="I8162" s="788">
        <v>3791.81494140625</v>
      </c>
      <c r="K8162" s="795">
        <v>0</v>
      </c>
      <c r="M8162" s="798">
        <f t="shared" si="382"/>
        <v>10791.831383614724</v>
      </c>
      <c r="N8162" s="303"/>
      <c r="S8162" s="786">
        <v>0</v>
      </c>
      <c r="T8162" s="781">
        <f>VLOOKUP(C8162,METADATA!$J$5:$Q$29,IF(E8162="HI",2,IF(E8162="LO",6,10))+IF(S8162=1,2,IF(D8162=7,1,(IF(WEEKDAY(B8162)=1,2,IF(WEEKDAY(B8162)=7,1,0))))))</f>
        <v>3</v>
      </c>
      <c r="U8162" s="781">
        <f>VLOOKUP(C8162,METADATA!$A$5:$H$29,IF(E8162="HI",2,IF(E8162="LO",6,10))+IF(S8162=1,2,IF(D8162=7,1,(IF(WEEKDAY(B8162)=1,2,IF(WEEKDAY(B8162)=7,1,0))))))</f>
        <v>3</v>
      </c>
    </row>
    <row r="8163" spans="2:21" ht="13.95" customHeight="1" x14ac:dyDescent="0.25">
      <c r="B8163" s="784">
        <f t="shared" si="383"/>
        <v>45722</v>
      </c>
      <c r="C8163" s="785">
        <v>23</v>
      </c>
      <c r="D8163" s="786">
        <f>IFERROR((INDEX(METADATA!$T$2:$T$20,MATCH(B8163,METADATA!$S$2:$S$20,0))),0)</f>
        <v>0</v>
      </c>
      <c r="E8163" s="785" t="str">
        <f t="shared" si="381"/>
        <v>LO</v>
      </c>
      <c r="F8163" s="786">
        <f>VLOOKUP(C8163,METADATA!$A$5:$H$29,IF(E8163="HI",2,IF(E8163="LO",6,10))+IF(D8163=1,2,IF(D8163=7,1,(IF(WEEKDAY(B8163)=1,2,IF(WEEKDAY(B8163)=7,1,0))))))</f>
        <v>3</v>
      </c>
      <c r="G8163" s="786">
        <f>VLOOKUP(C8163,METADATA!$J$5:$Q$29,IF(E8163="HI",2,IF(E8163="LO",6,10))+IF(D8163=1,2,IF(D8163=7,1,(IF(WEEKDAY(B8163)=1,2,IF(WEEKDAY(B8163)=7,1,0))))))</f>
        <v>3</v>
      </c>
      <c r="H8163" s="787">
        <v>9087.75</v>
      </c>
      <c r="I8163" s="788">
        <v>3860.4049987792969</v>
      </c>
      <c r="K8163" s="795">
        <v>0</v>
      </c>
      <c r="M8163" s="798">
        <f t="shared" si="382"/>
        <v>9873.6987404467727</v>
      </c>
      <c r="N8163" s="303"/>
      <c r="S8163" s="786">
        <v>0</v>
      </c>
      <c r="T8163" s="781">
        <f>VLOOKUP(C8163,METADATA!$J$5:$Q$29,IF(E8163="HI",2,IF(E8163="LO",6,10))+IF(S8163=1,2,IF(D8163=7,1,(IF(WEEKDAY(B8163)=1,2,IF(WEEKDAY(B8163)=7,1,0))))))</f>
        <v>3</v>
      </c>
      <c r="U8163" s="781">
        <f>VLOOKUP(C8163,METADATA!$A$5:$H$29,IF(E8163="HI",2,IF(E8163="LO",6,10))+IF(S8163=1,2,IF(D8163=7,1,(IF(WEEKDAY(B8163)=1,2,IF(WEEKDAY(B8163)=7,1,0))))))</f>
        <v>3</v>
      </c>
    </row>
    <row r="8164" spans="2:21" ht="13.95" customHeight="1" x14ac:dyDescent="0.25">
      <c r="B8164" s="784">
        <f t="shared" si="383"/>
        <v>45723</v>
      </c>
      <c r="C8164" s="785">
        <v>0</v>
      </c>
      <c r="D8164" s="786">
        <f>IFERROR((INDEX(METADATA!$T$2:$T$20,MATCH(B8164,METADATA!$S$2:$S$20,0))),0)</f>
        <v>0</v>
      </c>
      <c r="E8164" s="785" t="str">
        <f t="shared" si="381"/>
        <v>LO</v>
      </c>
      <c r="F8164" s="786">
        <f>VLOOKUP(C8164,METADATA!$A$5:$H$29,IF(E8164="HI",2,IF(E8164="LO",6,10))+IF(D8164=1,2,IF(D8164=7,1,(IF(WEEKDAY(B8164)=1,2,IF(WEEKDAY(B8164)=7,1,0))))))</f>
        <v>3</v>
      </c>
      <c r="G8164" s="786">
        <f>VLOOKUP(C8164,METADATA!$J$5:$Q$29,IF(E8164="HI",2,IF(E8164="LO",6,10))+IF(D8164=1,2,IF(D8164=7,1,(IF(WEEKDAY(B8164)=1,2,IF(WEEKDAY(B8164)=7,1,0))))))</f>
        <v>3</v>
      </c>
      <c r="H8164" s="787">
        <v>8517</v>
      </c>
      <c r="I8164" s="788">
        <v>3862.0950012207031</v>
      </c>
      <c r="K8164" s="795">
        <v>0</v>
      </c>
      <c r="M8164" s="798">
        <f t="shared" si="382"/>
        <v>9351.7413778640148</v>
      </c>
      <c r="N8164" s="303"/>
      <c r="S8164" s="786">
        <v>0</v>
      </c>
      <c r="T8164" s="781">
        <f>VLOOKUP(C8164,METADATA!$J$5:$Q$29,IF(E8164="HI",2,IF(E8164="LO",6,10))+IF(S8164=1,2,IF(D8164=7,1,(IF(WEEKDAY(B8164)=1,2,IF(WEEKDAY(B8164)=7,1,0))))))</f>
        <v>3</v>
      </c>
      <c r="U8164" s="781">
        <f>VLOOKUP(C8164,METADATA!$A$5:$H$29,IF(E8164="HI",2,IF(E8164="LO",6,10))+IF(S8164=1,2,IF(D8164=7,1,(IF(WEEKDAY(B8164)=1,2,IF(WEEKDAY(B8164)=7,1,0))))))</f>
        <v>3</v>
      </c>
    </row>
    <row r="8165" spans="2:21" ht="13.95" customHeight="1" x14ac:dyDescent="0.25">
      <c r="B8165" s="784">
        <f t="shared" si="383"/>
        <v>45723</v>
      </c>
      <c r="C8165" s="785">
        <v>1</v>
      </c>
      <c r="D8165" s="786">
        <f>IFERROR((INDEX(METADATA!$T$2:$T$20,MATCH(B8165,METADATA!$S$2:$S$20,0))),0)</f>
        <v>0</v>
      </c>
      <c r="E8165" s="785" t="str">
        <f t="shared" si="381"/>
        <v>LO</v>
      </c>
      <c r="F8165" s="786">
        <f>VLOOKUP(C8165,METADATA!$A$5:$H$29,IF(E8165="HI",2,IF(E8165="LO",6,10))+IF(D8165=1,2,IF(D8165=7,1,(IF(WEEKDAY(B8165)=1,2,IF(WEEKDAY(B8165)=7,1,0))))))</f>
        <v>3</v>
      </c>
      <c r="G8165" s="786">
        <f>VLOOKUP(C8165,METADATA!$J$5:$Q$29,IF(E8165="HI",2,IF(E8165="LO",6,10))+IF(D8165=1,2,IF(D8165=7,1,(IF(WEEKDAY(B8165)=1,2,IF(WEEKDAY(B8165)=7,1,0))))))</f>
        <v>3</v>
      </c>
      <c r="H8165" s="787">
        <v>8015.75</v>
      </c>
      <c r="I8165" s="788">
        <v>3659.2774810791016</v>
      </c>
      <c r="K8165" s="795">
        <v>0</v>
      </c>
      <c r="M8165" s="798">
        <f t="shared" si="382"/>
        <v>8811.5015602354979</v>
      </c>
      <c r="N8165" s="303"/>
      <c r="S8165" s="786">
        <v>0</v>
      </c>
      <c r="T8165" s="781">
        <f>VLOOKUP(C8165,METADATA!$J$5:$Q$29,IF(E8165="HI",2,IF(E8165="LO",6,10))+IF(S8165=1,2,IF(D8165=7,1,(IF(WEEKDAY(B8165)=1,2,IF(WEEKDAY(B8165)=7,1,0))))))</f>
        <v>3</v>
      </c>
      <c r="U8165" s="781">
        <f>VLOOKUP(C8165,METADATA!$A$5:$H$29,IF(E8165="HI",2,IF(E8165="LO",6,10))+IF(S8165=1,2,IF(D8165=7,1,(IF(WEEKDAY(B8165)=1,2,IF(WEEKDAY(B8165)=7,1,0))))))</f>
        <v>3</v>
      </c>
    </row>
    <row r="8166" spans="2:21" ht="13.95" customHeight="1" x14ac:dyDescent="0.25">
      <c r="B8166" s="784">
        <f t="shared" si="383"/>
        <v>45723</v>
      </c>
      <c r="C8166" s="785">
        <v>2</v>
      </c>
      <c r="D8166" s="786">
        <f>IFERROR((INDEX(METADATA!$T$2:$T$20,MATCH(B8166,METADATA!$S$2:$S$20,0))),0)</f>
        <v>0</v>
      </c>
      <c r="E8166" s="785" t="str">
        <f t="shared" si="381"/>
        <v>LO</v>
      </c>
      <c r="F8166" s="786">
        <f>VLOOKUP(C8166,METADATA!$A$5:$H$29,IF(E8166="HI",2,IF(E8166="LO",6,10))+IF(D8166=1,2,IF(D8166=7,1,(IF(WEEKDAY(B8166)=1,2,IF(WEEKDAY(B8166)=7,1,0))))))</f>
        <v>3</v>
      </c>
      <c r="G8166" s="786">
        <f>VLOOKUP(C8166,METADATA!$J$5:$Q$29,IF(E8166="HI",2,IF(E8166="LO",6,10))+IF(D8166=1,2,IF(D8166=7,1,(IF(WEEKDAY(B8166)=1,2,IF(WEEKDAY(B8166)=7,1,0))))))</f>
        <v>3</v>
      </c>
      <c r="H8166" s="787">
        <v>7923.25</v>
      </c>
      <c r="I8166" s="788">
        <v>3707.6450500488281</v>
      </c>
      <c r="K8166" s="795">
        <v>0</v>
      </c>
      <c r="M8166" s="798">
        <f t="shared" si="382"/>
        <v>8747.8295810819018</v>
      </c>
      <c r="N8166" s="303"/>
      <c r="S8166" s="786">
        <v>0</v>
      </c>
      <c r="T8166" s="781">
        <f>VLOOKUP(C8166,METADATA!$J$5:$Q$29,IF(E8166="HI",2,IF(E8166="LO",6,10))+IF(S8166=1,2,IF(D8166=7,1,(IF(WEEKDAY(B8166)=1,2,IF(WEEKDAY(B8166)=7,1,0))))))</f>
        <v>3</v>
      </c>
      <c r="U8166" s="781">
        <f>VLOOKUP(C8166,METADATA!$A$5:$H$29,IF(E8166="HI",2,IF(E8166="LO",6,10))+IF(S8166=1,2,IF(D8166=7,1,(IF(WEEKDAY(B8166)=1,2,IF(WEEKDAY(B8166)=7,1,0))))))</f>
        <v>3</v>
      </c>
    </row>
    <row r="8167" spans="2:21" ht="13.95" customHeight="1" x14ac:dyDescent="0.25">
      <c r="B8167" s="784">
        <f t="shared" si="383"/>
        <v>45723</v>
      </c>
      <c r="C8167" s="785">
        <v>3</v>
      </c>
      <c r="D8167" s="786">
        <f>IFERROR((INDEX(METADATA!$T$2:$T$20,MATCH(B8167,METADATA!$S$2:$S$20,0))),0)</f>
        <v>0</v>
      </c>
      <c r="E8167" s="785" t="str">
        <f t="shared" si="381"/>
        <v>LO</v>
      </c>
      <c r="F8167" s="786">
        <f>VLOOKUP(C8167,METADATA!$A$5:$H$29,IF(E8167="HI",2,IF(E8167="LO",6,10))+IF(D8167=1,2,IF(D8167=7,1,(IF(WEEKDAY(B8167)=1,2,IF(WEEKDAY(B8167)=7,1,0))))))</f>
        <v>3</v>
      </c>
      <c r="G8167" s="786">
        <f>VLOOKUP(C8167,METADATA!$J$5:$Q$29,IF(E8167="HI",2,IF(E8167="LO",6,10))+IF(D8167=1,2,IF(D8167=7,1,(IF(WEEKDAY(B8167)=1,2,IF(WEEKDAY(B8167)=7,1,0))))))</f>
        <v>3</v>
      </c>
      <c r="H8167" s="787">
        <v>8111</v>
      </c>
      <c r="I8167" s="788">
        <v>3327.2700576782227</v>
      </c>
      <c r="K8167" s="795">
        <v>0</v>
      </c>
      <c r="M8167" s="798">
        <f t="shared" si="382"/>
        <v>8766.9291679995931</v>
      </c>
      <c r="N8167" s="303"/>
      <c r="S8167" s="786">
        <v>0</v>
      </c>
      <c r="T8167" s="781">
        <f>VLOOKUP(C8167,METADATA!$J$5:$Q$29,IF(E8167="HI",2,IF(E8167="LO",6,10))+IF(S8167=1,2,IF(D8167=7,1,(IF(WEEKDAY(B8167)=1,2,IF(WEEKDAY(B8167)=7,1,0))))))</f>
        <v>3</v>
      </c>
      <c r="U8167" s="781">
        <f>VLOOKUP(C8167,METADATA!$A$5:$H$29,IF(E8167="HI",2,IF(E8167="LO",6,10))+IF(S8167=1,2,IF(D8167=7,1,(IF(WEEKDAY(B8167)=1,2,IF(WEEKDAY(B8167)=7,1,0))))))</f>
        <v>3</v>
      </c>
    </row>
    <row r="8168" spans="2:21" ht="13.95" customHeight="1" x14ac:dyDescent="0.25">
      <c r="B8168" s="784">
        <f t="shared" si="383"/>
        <v>45723</v>
      </c>
      <c r="C8168" s="785">
        <v>4</v>
      </c>
      <c r="D8168" s="786">
        <f>IFERROR((INDEX(METADATA!$T$2:$T$20,MATCH(B8168,METADATA!$S$2:$S$20,0))),0)</f>
        <v>0</v>
      </c>
      <c r="E8168" s="785" t="str">
        <f t="shared" si="381"/>
        <v>LO</v>
      </c>
      <c r="F8168" s="786">
        <f>VLOOKUP(C8168,METADATA!$A$5:$H$29,IF(E8168="HI",2,IF(E8168="LO",6,10))+IF(D8168=1,2,IF(D8168=7,1,(IF(WEEKDAY(B8168)=1,2,IF(WEEKDAY(B8168)=7,1,0))))))</f>
        <v>3</v>
      </c>
      <c r="G8168" s="786">
        <f>VLOOKUP(C8168,METADATA!$J$5:$Q$29,IF(E8168="HI",2,IF(E8168="LO",6,10))+IF(D8168=1,2,IF(D8168=7,1,(IF(WEEKDAY(B8168)=1,2,IF(WEEKDAY(B8168)=7,1,0))))))</f>
        <v>3</v>
      </c>
      <c r="H8168" s="787">
        <v>8560.25</v>
      </c>
      <c r="I8168" s="788">
        <v>3197.4549560546875</v>
      </c>
      <c r="K8168" s="795">
        <v>870.51250000000005</v>
      </c>
      <c r="M8168" s="798">
        <f t="shared" si="382"/>
        <v>9137.9208936441701</v>
      </c>
      <c r="N8168" s="303"/>
      <c r="S8168" s="786">
        <v>0</v>
      </c>
      <c r="T8168" s="781">
        <f>VLOOKUP(C8168,METADATA!$J$5:$Q$29,IF(E8168="HI",2,IF(E8168="LO",6,10))+IF(S8168=1,2,IF(D8168=7,1,(IF(WEEKDAY(B8168)=1,2,IF(WEEKDAY(B8168)=7,1,0))))))</f>
        <v>3</v>
      </c>
      <c r="U8168" s="781">
        <f>VLOOKUP(C8168,METADATA!$A$5:$H$29,IF(E8168="HI",2,IF(E8168="LO",6,10))+IF(S8168=1,2,IF(D8168=7,1,(IF(WEEKDAY(B8168)=1,2,IF(WEEKDAY(B8168)=7,1,0))))))</f>
        <v>3</v>
      </c>
    </row>
    <row r="8169" spans="2:21" ht="13.95" customHeight="1" x14ac:dyDescent="0.25">
      <c r="B8169" s="784">
        <f t="shared" si="383"/>
        <v>45723</v>
      </c>
      <c r="C8169" s="785">
        <v>5</v>
      </c>
      <c r="D8169" s="786">
        <f>IFERROR((INDEX(METADATA!$T$2:$T$20,MATCH(B8169,METADATA!$S$2:$S$20,0))),0)</f>
        <v>0</v>
      </c>
      <c r="E8169" s="785" t="str">
        <f t="shared" si="381"/>
        <v>LO</v>
      </c>
      <c r="F8169" s="786">
        <f>VLOOKUP(C8169,METADATA!$A$5:$H$29,IF(E8169="HI",2,IF(E8169="LO",6,10))+IF(D8169=1,2,IF(D8169=7,1,(IF(WEEKDAY(B8169)=1,2,IF(WEEKDAY(B8169)=7,1,0))))))</f>
        <v>3</v>
      </c>
      <c r="G8169" s="786">
        <f>VLOOKUP(C8169,METADATA!$J$5:$Q$29,IF(E8169="HI",2,IF(E8169="LO",6,10))+IF(D8169=1,2,IF(D8169=7,1,(IF(WEEKDAY(B8169)=1,2,IF(WEEKDAY(B8169)=7,1,0))))))</f>
        <v>3</v>
      </c>
      <c r="H8169" s="787">
        <v>9210.75</v>
      </c>
      <c r="I8169" s="788">
        <v>3334.2900543212891</v>
      </c>
      <c r="K8169" s="795">
        <v>865.8125</v>
      </c>
      <c r="M8169" s="798">
        <f t="shared" si="382"/>
        <v>9795.6830149227408</v>
      </c>
      <c r="N8169" s="303"/>
      <c r="S8169" s="786">
        <v>0</v>
      </c>
      <c r="T8169" s="781">
        <f>VLOOKUP(C8169,METADATA!$J$5:$Q$29,IF(E8169="HI",2,IF(E8169="LO",6,10))+IF(S8169=1,2,IF(D8169=7,1,(IF(WEEKDAY(B8169)=1,2,IF(WEEKDAY(B8169)=7,1,0))))))</f>
        <v>3</v>
      </c>
      <c r="U8169" s="781">
        <f>VLOOKUP(C8169,METADATA!$A$5:$H$29,IF(E8169="HI",2,IF(E8169="LO",6,10))+IF(S8169=1,2,IF(D8169=7,1,(IF(WEEKDAY(B8169)=1,2,IF(WEEKDAY(B8169)=7,1,0))))))</f>
        <v>3</v>
      </c>
    </row>
    <row r="8170" spans="2:21" ht="13.95" customHeight="1" x14ac:dyDescent="0.25">
      <c r="B8170" s="784">
        <f t="shared" si="383"/>
        <v>45723</v>
      </c>
      <c r="C8170" s="785">
        <v>6</v>
      </c>
      <c r="D8170" s="786">
        <f>IFERROR((INDEX(METADATA!$T$2:$T$20,MATCH(B8170,METADATA!$S$2:$S$20,0))),0)</f>
        <v>0</v>
      </c>
      <c r="E8170" s="785" t="str">
        <f t="shared" si="381"/>
        <v>LO</v>
      </c>
      <c r="F8170" s="786">
        <f>VLOOKUP(C8170,METADATA!$A$5:$H$29,IF(E8170="HI",2,IF(E8170="LO",6,10))+IF(D8170=1,2,IF(D8170=7,1,(IF(WEEKDAY(B8170)=1,2,IF(WEEKDAY(B8170)=7,1,0))))))</f>
        <v>2</v>
      </c>
      <c r="G8170" s="786">
        <f>VLOOKUP(C8170,METADATA!$J$5:$Q$29,IF(E8170="HI",2,IF(E8170="LO",6,10))+IF(D8170=1,2,IF(D8170=7,1,(IF(WEEKDAY(B8170)=1,2,IF(WEEKDAY(B8170)=7,1,0))))))</f>
        <v>2</v>
      </c>
      <c r="H8170" s="787">
        <v>10636.5</v>
      </c>
      <c r="I8170" s="788">
        <v>3391.6249389648438</v>
      </c>
      <c r="K8170" s="795">
        <v>834.63750000000005</v>
      </c>
      <c r="M8170" s="798">
        <f t="shared" si="382"/>
        <v>11164.150302490927</v>
      </c>
      <c r="N8170" s="303"/>
      <c r="S8170" s="786">
        <v>0</v>
      </c>
      <c r="T8170" s="781">
        <f>VLOOKUP(C8170,METADATA!$J$5:$Q$29,IF(E8170="HI",2,IF(E8170="LO",6,10))+IF(S8170=1,2,IF(D8170=7,1,(IF(WEEKDAY(B8170)=1,2,IF(WEEKDAY(B8170)=7,1,0))))))</f>
        <v>2</v>
      </c>
      <c r="U8170" s="781">
        <f>VLOOKUP(C8170,METADATA!$A$5:$H$29,IF(E8170="HI",2,IF(E8170="LO",6,10))+IF(S8170=1,2,IF(D8170=7,1,(IF(WEEKDAY(B8170)=1,2,IF(WEEKDAY(B8170)=7,1,0))))))</f>
        <v>2</v>
      </c>
    </row>
    <row r="8171" spans="2:21" ht="13.95" customHeight="1" x14ac:dyDescent="0.25">
      <c r="B8171" s="784">
        <f t="shared" si="383"/>
        <v>45723</v>
      </c>
      <c r="C8171" s="785">
        <v>7</v>
      </c>
      <c r="D8171" s="786">
        <f>IFERROR((INDEX(METADATA!$T$2:$T$20,MATCH(B8171,METADATA!$S$2:$S$20,0))),0)</f>
        <v>0</v>
      </c>
      <c r="E8171" s="785" t="str">
        <f t="shared" si="381"/>
        <v>LO</v>
      </c>
      <c r="F8171" s="786">
        <f>VLOOKUP(C8171,METADATA!$A$5:$H$29,IF(E8171="HI",2,IF(E8171="LO",6,10))+IF(D8171=1,2,IF(D8171=7,1,(IF(WEEKDAY(B8171)=1,2,IF(WEEKDAY(B8171)=7,1,0))))))</f>
        <v>1</v>
      </c>
      <c r="G8171" s="786">
        <f>VLOOKUP(C8171,METADATA!$J$5:$Q$29,IF(E8171="HI",2,IF(E8171="LO",6,10))+IF(D8171=1,2,IF(D8171=7,1,(IF(WEEKDAY(B8171)=1,2,IF(WEEKDAY(B8171)=7,1,0))))))</f>
        <v>1</v>
      </c>
      <c r="H8171" s="787">
        <v>12713.25</v>
      </c>
      <c r="I8171" s="788">
        <v>3569.7200622558594</v>
      </c>
      <c r="K8171" s="795">
        <v>847.33749999999998</v>
      </c>
      <c r="M8171" s="798">
        <f t="shared" si="382"/>
        <v>13204.909196407674</v>
      </c>
      <c r="N8171" s="303"/>
      <c r="S8171" s="786">
        <v>0</v>
      </c>
      <c r="T8171" s="781">
        <f>VLOOKUP(C8171,METADATA!$J$5:$Q$29,IF(E8171="HI",2,IF(E8171="LO",6,10))+IF(S8171=1,2,IF(D8171=7,1,(IF(WEEKDAY(B8171)=1,2,IF(WEEKDAY(B8171)=7,1,0))))))</f>
        <v>1</v>
      </c>
      <c r="U8171" s="781">
        <f>VLOOKUP(C8171,METADATA!$A$5:$H$29,IF(E8171="HI",2,IF(E8171="LO",6,10))+IF(S8171=1,2,IF(D8171=7,1,(IF(WEEKDAY(B8171)=1,2,IF(WEEKDAY(B8171)=7,1,0))))))</f>
        <v>1</v>
      </c>
    </row>
    <row r="8172" spans="2:21" ht="13.95" customHeight="1" x14ac:dyDescent="0.25">
      <c r="B8172" s="784">
        <f t="shared" si="383"/>
        <v>45723</v>
      </c>
      <c r="C8172" s="785">
        <v>8</v>
      </c>
      <c r="D8172" s="786">
        <f>IFERROR((INDEX(METADATA!$T$2:$T$20,MATCH(B8172,METADATA!$S$2:$S$20,0))),0)</f>
        <v>0</v>
      </c>
      <c r="E8172" s="785" t="str">
        <f t="shared" si="381"/>
        <v>LO</v>
      </c>
      <c r="F8172" s="786">
        <f>VLOOKUP(C8172,METADATA!$A$5:$H$29,IF(E8172="HI",2,IF(E8172="LO",6,10))+IF(D8172=1,2,IF(D8172=7,1,(IF(WEEKDAY(B8172)=1,2,IF(WEEKDAY(B8172)=7,1,0))))))</f>
        <v>1</v>
      </c>
      <c r="G8172" s="786">
        <f>VLOOKUP(C8172,METADATA!$J$5:$Q$29,IF(E8172="HI",2,IF(E8172="LO",6,10))+IF(D8172=1,2,IF(D8172=7,1,(IF(WEEKDAY(B8172)=1,2,IF(WEEKDAY(B8172)=7,1,0))))))</f>
        <v>1</v>
      </c>
      <c r="H8172" s="787">
        <v>14316.75</v>
      </c>
      <c r="I8172" s="788">
        <v>3434.6399841308594</v>
      </c>
      <c r="K8172" s="795">
        <v>851.61249999999995</v>
      </c>
      <c r="M8172" s="798">
        <f t="shared" si="382"/>
        <v>14722.978040569456</v>
      </c>
      <c r="N8172" s="303"/>
      <c r="S8172" s="786">
        <v>0</v>
      </c>
      <c r="T8172" s="781">
        <f>VLOOKUP(C8172,METADATA!$J$5:$Q$29,IF(E8172="HI",2,IF(E8172="LO",6,10))+IF(S8172=1,2,IF(D8172=7,1,(IF(WEEKDAY(B8172)=1,2,IF(WEEKDAY(B8172)=7,1,0))))))</f>
        <v>1</v>
      </c>
      <c r="U8172" s="781">
        <f>VLOOKUP(C8172,METADATA!$A$5:$H$29,IF(E8172="HI",2,IF(E8172="LO",6,10))+IF(S8172=1,2,IF(D8172=7,1,(IF(WEEKDAY(B8172)=1,2,IF(WEEKDAY(B8172)=7,1,0))))))</f>
        <v>1</v>
      </c>
    </row>
    <row r="8173" spans="2:21" ht="13.95" customHeight="1" x14ac:dyDescent="0.25">
      <c r="B8173" s="784">
        <f t="shared" si="383"/>
        <v>45723</v>
      </c>
      <c r="C8173" s="785">
        <v>9</v>
      </c>
      <c r="D8173" s="786">
        <f>IFERROR((INDEX(METADATA!$T$2:$T$20,MATCH(B8173,METADATA!$S$2:$S$20,0))),0)</f>
        <v>0</v>
      </c>
      <c r="E8173" s="785" t="str">
        <f t="shared" si="381"/>
        <v>LO</v>
      </c>
      <c r="F8173" s="786">
        <f>VLOOKUP(C8173,METADATA!$A$5:$H$29,IF(E8173="HI",2,IF(E8173="LO",6,10))+IF(D8173=1,2,IF(D8173=7,1,(IF(WEEKDAY(B8173)=1,2,IF(WEEKDAY(B8173)=7,1,0))))))</f>
        <v>2</v>
      </c>
      <c r="G8173" s="786">
        <f>VLOOKUP(C8173,METADATA!$J$5:$Q$29,IF(E8173="HI",2,IF(E8173="LO",6,10))+IF(D8173=1,2,IF(D8173=7,1,(IF(WEEKDAY(B8173)=1,2,IF(WEEKDAY(B8173)=7,1,0))))))</f>
        <v>1</v>
      </c>
      <c r="H8173" s="787">
        <v>14629.5</v>
      </c>
      <c r="I8173" s="788">
        <v>3366.8699798583984</v>
      </c>
      <c r="K8173" s="795">
        <v>856.5</v>
      </c>
      <c r="M8173" s="798">
        <f t="shared" si="382"/>
        <v>15011.931378449333</v>
      </c>
      <c r="N8173" s="303"/>
      <c r="S8173" s="786">
        <v>0</v>
      </c>
      <c r="T8173" s="781">
        <f>VLOOKUP(C8173,METADATA!$J$5:$Q$29,IF(E8173="HI",2,IF(E8173="LO",6,10))+IF(S8173=1,2,IF(D8173=7,1,(IF(WEEKDAY(B8173)=1,2,IF(WEEKDAY(B8173)=7,1,0))))))</f>
        <v>1</v>
      </c>
      <c r="U8173" s="781">
        <f>VLOOKUP(C8173,METADATA!$A$5:$H$29,IF(E8173="HI",2,IF(E8173="LO",6,10))+IF(S8173=1,2,IF(D8173=7,1,(IF(WEEKDAY(B8173)=1,2,IF(WEEKDAY(B8173)=7,1,0))))))</f>
        <v>2</v>
      </c>
    </row>
    <row r="8174" spans="2:21" ht="13.95" customHeight="1" x14ac:dyDescent="0.25">
      <c r="B8174" s="784">
        <f t="shared" si="383"/>
        <v>45723</v>
      </c>
      <c r="C8174" s="785">
        <v>10</v>
      </c>
      <c r="D8174" s="786">
        <f>IFERROR((INDEX(METADATA!$T$2:$T$20,MATCH(B8174,METADATA!$S$2:$S$20,0))),0)</f>
        <v>0</v>
      </c>
      <c r="E8174" s="785" t="str">
        <f t="shared" si="381"/>
        <v>LO</v>
      </c>
      <c r="F8174" s="786">
        <f>VLOOKUP(C8174,METADATA!$A$5:$H$29,IF(E8174="HI",2,IF(E8174="LO",6,10))+IF(D8174=1,2,IF(D8174=7,1,(IF(WEEKDAY(B8174)=1,2,IF(WEEKDAY(B8174)=7,1,0))))))</f>
        <v>2</v>
      </c>
      <c r="G8174" s="786">
        <f>VLOOKUP(C8174,METADATA!$J$5:$Q$29,IF(E8174="HI",2,IF(E8174="LO",6,10))+IF(D8174=1,2,IF(D8174=7,1,(IF(WEEKDAY(B8174)=1,2,IF(WEEKDAY(B8174)=7,1,0))))))</f>
        <v>2</v>
      </c>
      <c r="H8174" s="787">
        <v>14514.75</v>
      </c>
      <c r="I8174" s="788">
        <v>2479.0750122070313</v>
      </c>
      <c r="K8174" s="795">
        <v>824.32500000000005</v>
      </c>
      <c r="M8174" s="798">
        <f t="shared" si="382"/>
        <v>14724.937367562869</v>
      </c>
      <c r="N8174" s="303"/>
      <c r="S8174" s="786">
        <v>0</v>
      </c>
      <c r="T8174" s="781">
        <f>VLOOKUP(C8174,METADATA!$J$5:$Q$29,IF(E8174="HI",2,IF(E8174="LO",6,10))+IF(S8174=1,2,IF(D8174=7,1,(IF(WEEKDAY(B8174)=1,2,IF(WEEKDAY(B8174)=7,1,0))))))</f>
        <v>2</v>
      </c>
      <c r="U8174" s="781">
        <f>VLOOKUP(C8174,METADATA!$A$5:$H$29,IF(E8174="HI",2,IF(E8174="LO",6,10))+IF(S8174=1,2,IF(D8174=7,1,(IF(WEEKDAY(B8174)=1,2,IF(WEEKDAY(B8174)=7,1,0))))))</f>
        <v>2</v>
      </c>
    </row>
    <row r="8175" spans="2:21" ht="13.95" customHeight="1" x14ac:dyDescent="0.25">
      <c r="B8175" s="784">
        <f t="shared" si="383"/>
        <v>45723</v>
      </c>
      <c r="C8175" s="785">
        <v>11</v>
      </c>
      <c r="D8175" s="786">
        <f>IFERROR((INDEX(METADATA!$T$2:$T$20,MATCH(B8175,METADATA!$S$2:$S$20,0))),0)</f>
        <v>0</v>
      </c>
      <c r="E8175" s="785" t="str">
        <f t="shared" si="381"/>
        <v>LO</v>
      </c>
      <c r="F8175" s="786">
        <f>VLOOKUP(C8175,METADATA!$A$5:$H$29,IF(E8175="HI",2,IF(E8175="LO",6,10))+IF(D8175=1,2,IF(D8175=7,1,(IF(WEEKDAY(B8175)=1,2,IF(WEEKDAY(B8175)=7,1,0))))))</f>
        <v>2</v>
      </c>
      <c r="G8175" s="786">
        <f>VLOOKUP(C8175,METADATA!$J$5:$Q$29,IF(E8175="HI",2,IF(E8175="LO",6,10))+IF(D8175=1,2,IF(D8175=7,1,(IF(WEEKDAY(B8175)=1,2,IF(WEEKDAY(B8175)=7,1,0))))))</f>
        <v>2</v>
      </c>
      <c r="H8175" s="787">
        <v>14832.25</v>
      </c>
      <c r="I8175" s="788">
        <v>1797.5399720668793</v>
      </c>
      <c r="K8175" s="795">
        <v>882.73749999999995</v>
      </c>
      <c r="M8175" s="798">
        <f t="shared" si="382"/>
        <v>14940.776084717894</v>
      </c>
      <c r="N8175" s="303"/>
      <c r="S8175" s="786">
        <v>0</v>
      </c>
      <c r="T8175" s="781">
        <f>VLOOKUP(C8175,METADATA!$J$5:$Q$29,IF(E8175="HI",2,IF(E8175="LO",6,10))+IF(S8175=1,2,IF(D8175=7,1,(IF(WEEKDAY(B8175)=1,2,IF(WEEKDAY(B8175)=7,1,0))))))</f>
        <v>2</v>
      </c>
      <c r="U8175" s="781">
        <f>VLOOKUP(C8175,METADATA!$A$5:$H$29,IF(E8175="HI",2,IF(E8175="LO",6,10))+IF(S8175=1,2,IF(D8175=7,1,(IF(WEEKDAY(B8175)=1,2,IF(WEEKDAY(B8175)=7,1,0))))))</f>
        <v>2</v>
      </c>
    </row>
    <row r="8176" spans="2:21" ht="13.95" customHeight="1" x14ac:dyDescent="0.25">
      <c r="B8176" s="784">
        <f t="shared" si="383"/>
        <v>45723</v>
      </c>
      <c r="C8176" s="785">
        <v>12</v>
      </c>
      <c r="D8176" s="786">
        <f>IFERROR((INDEX(METADATA!$T$2:$T$20,MATCH(B8176,METADATA!$S$2:$S$20,0))),0)</f>
        <v>0</v>
      </c>
      <c r="E8176" s="785" t="str">
        <f t="shared" si="381"/>
        <v>LO</v>
      </c>
      <c r="F8176" s="786">
        <f>VLOOKUP(C8176,METADATA!$A$5:$H$29,IF(E8176="HI",2,IF(E8176="LO",6,10))+IF(D8176=1,2,IF(D8176=7,1,(IF(WEEKDAY(B8176)=1,2,IF(WEEKDAY(B8176)=7,1,0))))))</f>
        <v>2</v>
      </c>
      <c r="G8176" s="786">
        <f>VLOOKUP(C8176,METADATA!$J$5:$Q$29,IF(E8176="HI",2,IF(E8176="LO",6,10))+IF(D8176=1,2,IF(D8176=7,1,(IF(WEEKDAY(B8176)=1,2,IF(WEEKDAY(B8176)=7,1,0))))))</f>
        <v>2</v>
      </c>
      <c r="H8176" s="787">
        <v>14396</v>
      </c>
      <c r="I8176" s="788">
        <v>2563.969970703125</v>
      </c>
      <c r="K8176" s="795">
        <v>909.3125</v>
      </c>
      <c r="M8176" s="798">
        <f t="shared" si="382"/>
        <v>14622.542802490523</v>
      </c>
      <c r="N8176" s="303"/>
      <c r="S8176" s="786">
        <v>0</v>
      </c>
      <c r="T8176" s="781">
        <f>VLOOKUP(C8176,METADATA!$J$5:$Q$29,IF(E8176="HI",2,IF(E8176="LO",6,10))+IF(S8176=1,2,IF(D8176=7,1,(IF(WEEKDAY(B8176)=1,2,IF(WEEKDAY(B8176)=7,1,0))))))</f>
        <v>2</v>
      </c>
      <c r="U8176" s="781">
        <f>VLOOKUP(C8176,METADATA!$A$5:$H$29,IF(E8176="HI",2,IF(E8176="LO",6,10))+IF(S8176=1,2,IF(D8176=7,1,(IF(WEEKDAY(B8176)=1,2,IF(WEEKDAY(B8176)=7,1,0))))))</f>
        <v>2</v>
      </c>
    </row>
    <row r="8177" spans="2:21" ht="13.95" customHeight="1" x14ac:dyDescent="0.25">
      <c r="B8177" s="784">
        <f t="shared" si="383"/>
        <v>45723</v>
      </c>
      <c r="C8177" s="785">
        <v>13</v>
      </c>
      <c r="D8177" s="786">
        <f>IFERROR((INDEX(METADATA!$T$2:$T$20,MATCH(B8177,METADATA!$S$2:$S$20,0))),0)</f>
        <v>0</v>
      </c>
      <c r="E8177" s="785" t="str">
        <f t="shared" si="381"/>
        <v>LO</v>
      </c>
      <c r="F8177" s="786">
        <f>VLOOKUP(C8177,METADATA!$A$5:$H$29,IF(E8177="HI",2,IF(E8177="LO",6,10))+IF(D8177=1,2,IF(D8177=7,1,(IF(WEEKDAY(B8177)=1,2,IF(WEEKDAY(B8177)=7,1,0))))))</f>
        <v>2</v>
      </c>
      <c r="G8177" s="786">
        <f>VLOOKUP(C8177,METADATA!$J$5:$Q$29,IF(E8177="HI",2,IF(E8177="LO",6,10))+IF(D8177=1,2,IF(D8177=7,1,(IF(WEEKDAY(B8177)=1,2,IF(WEEKDAY(B8177)=7,1,0))))))</f>
        <v>2</v>
      </c>
      <c r="H8177" s="787">
        <v>13720</v>
      </c>
      <c r="I8177" s="788">
        <v>3250.3099975585938</v>
      </c>
      <c r="K8177" s="795">
        <v>905.6</v>
      </c>
      <c r="M8177" s="798">
        <f t="shared" si="382"/>
        <v>14099.748759471899</v>
      </c>
      <c r="N8177" s="303"/>
      <c r="S8177" s="786">
        <v>0</v>
      </c>
      <c r="T8177" s="781">
        <f>VLOOKUP(C8177,METADATA!$J$5:$Q$29,IF(E8177="HI",2,IF(E8177="LO",6,10))+IF(S8177=1,2,IF(D8177=7,1,(IF(WEEKDAY(B8177)=1,2,IF(WEEKDAY(B8177)=7,1,0))))))</f>
        <v>2</v>
      </c>
      <c r="U8177" s="781">
        <f>VLOOKUP(C8177,METADATA!$A$5:$H$29,IF(E8177="HI",2,IF(E8177="LO",6,10))+IF(S8177=1,2,IF(D8177=7,1,(IF(WEEKDAY(B8177)=1,2,IF(WEEKDAY(B8177)=7,1,0))))))</f>
        <v>2</v>
      </c>
    </row>
    <row r="8178" spans="2:21" ht="13.95" customHeight="1" x14ac:dyDescent="0.25">
      <c r="B8178" s="784">
        <f t="shared" si="383"/>
        <v>45723</v>
      </c>
      <c r="C8178" s="785">
        <v>14</v>
      </c>
      <c r="D8178" s="786">
        <f>IFERROR((INDEX(METADATA!$T$2:$T$20,MATCH(B8178,METADATA!$S$2:$S$20,0))),0)</f>
        <v>0</v>
      </c>
      <c r="E8178" s="785" t="str">
        <f t="shared" si="381"/>
        <v>LO</v>
      </c>
      <c r="F8178" s="786">
        <f>VLOOKUP(C8178,METADATA!$A$5:$H$29,IF(E8178="HI",2,IF(E8178="LO",6,10))+IF(D8178=1,2,IF(D8178=7,1,(IF(WEEKDAY(B8178)=1,2,IF(WEEKDAY(B8178)=7,1,0))))))</f>
        <v>2</v>
      </c>
      <c r="G8178" s="786">
        <f>VLOOKUP(C8178,METADATA!$J$5:$Q$29,IF(E8178="HI",2,IF(E8178="LO",6,10))+IF(D8178=1,2,IF(D8178=7,1,(IF(WEEKDAY(B8178)=1,2,IF(WEEKDAY(B8178)=7,1,0))))))</f>
        <v>2</v>
      </c>
      <c r="H8178" s="787">
        <v>13148.25</v>
      </c>
      <c r="I8178" s="788">
        <v>3611.4649658203125</v>
      </c>
      <c r="K8178" s="795">
        <v>913.98749999999995</v>
      </c>
      <c r="M8178" s="798">
        <f t="shared" si="382"/>
        <v>13635.217536286229</v>
      </c>
      <c r="N8178" s="303"/>
      <c r="S8178" s="786">
        <v>0</v>
      </c>
      <c r="T8178" s="781">
        <f>VLOOKUP(C8178,METADATA!$J$5:$Q$29,IF(E8178="HI",2,IF(E8178="LO",6,10))+IF(S8178=1,2,IF(D8178=7,1,(IF(WEEKDAY(B8178)=1,2,IF(WEEKDAY(B8178)=7,1,0))))))</f>
        <v>2</v>
      </c>
      <c r="U8178" s="781">
        <f>VLOOKUP(C8178,METADATA!$A$5:$H$29,IF(E8178="HI",2,IF(E8178="LO",6,10))+IF(S8178=1,2,IF(D8178=7,1,(IF(WEEKDAY(B8178)=1,2,IF(WEEKDAY(B8178)=7,1,0))))))</f>
        <v>2</v>
      </c>
    </row>
    <row r="8179" spans="2:21" ht="13.95" customHeight="1" x14ac:dyDescent="0.25">
      <c r="B8179" s="784">
        <f t="shared" si="383"/>
        <v>45723</v>
      </c>
      <c r="C8179" s="785">
        <v>15</v>
      </c>
      <c r="D8179" s="786">
        <f>IFERROR((INDEX(METADATA!$T$2:$T$20,MATCH(B8179,METADATA!$S$2:$S$20,0))),0)</f>
        <v>0</v>
      </c>
      <c r="E8179" s="785" t="str">
        <f t="shared" si="381"/>
        <v>LO</v>
      </c>
      <c r="F8179" s="786">
        <f>VLOOKUP(C8179,METADATA!$A$5:$H$29,IF(E8179="HI",2,IF(E8179="LO",6,10))+IF(D8179=1,2,IF(D8179=7,1,(IF(WEEKDAY(B8179)=1,2,IF(WEEKDAY(B8179)=7,1,0))))))</f>
        <v>2</v>
      </c>
      <c r="G8179" s="786">
        <f>VLOOKUP(C8179,METADATA!$J$5:$Q$29,IF(E8179="HI",2,IF(E8179="LO",6,10))+IF(D8179=1,2,IF(D8179=7,1,(IF(WEEKDAY(B8179)=1,2,IF(WEEKDAY(B8179)=7,1,0))))))</f>
        <v>2</v>
      </c>
      <c r="H8179" s="787">
        <v>12922.25</v>
      </c>
      <c r="I8179" s="788">
        <v>3625.6700439453125</v>
      </c>
      <c r="K8179" s="795">
        <v>902.26250000000005</v>
      </c>
      <c r="M8179" s="798">
        <f t="shared" si="382"/>
        <v>13421.252859925647</v>
      </c>
      <c r="N8179" s="303"/>
      <c r="S8179" s="786">
        <v>0</v>
      </c>
      <c r="T8179" s="781">
        <f>VLOOKUP(C8179,METADATA!$J$5:$Q$29,IF(E8179="HI",2,IF(E8179="LO",6,10))+IF(S8179=1,2,IF(D8179=7,1,(IF(WEEKDAY(B8179)=1,2,IF(WEEKDAY(B8179)=7,1,0))))))</f>
        <v>2</v>
      </c>
      <c r="U8179" s="781">
        <f>VLOOKUP(C8179,METADATA!$A$5:$H$29,IF(E8179="HI",2,IF(E8179="LO",6,10))+IF(S8179=1,2,IF(D8179=7,1,(IF(WEEKDAY(B8179)=1,2,IF(WEEKDAY(B8179)=7,1,0))))))</f>
        <v>2</v>
      </c>
    </row>
    <row r="8180" spans="2:21" ht="13.95" customHeight="1" x14ac:dyDescent="0.25">
      <c r="B8180" s="784">
        <f t="shared" si="383"/>
        <v>45723</v>
      </c>
      <c r="C8180" s="785">
        <v>16</v>
      </c>
      <c r="D8180" s="786">
        <f>IFERROR((INDEX(METADATA!$T$2:$T$20,MATCH(B8180,METADATA!$S$2:$S$20,0))),0)</f>
        <v>0</v>
      </c>
      <c r="E8180" s="785" t="str">
        <f t="shared" si="381"/>
        <v>LO</v>
      </c>
      <c r="F8180" s="786">
        <f>VLOOKUP(C8180,METADATA!$A$5:$H$29,IF(E8180="HI",2,IF(E8180="LO",6,10))+IF(D8180=1,2,IF(D8180=7,1,(IF(WEEKDAY(B8180)=1,2,IF(WEEKDAY(B8180)=7,1,0))))))</f>
        <v>2</v>
      </c>
      <c r="G8180" s="786">
        <f>VLOOKUP(C8180,METADATA!$J$5:$Q$29,IF(E8180="HI",2,IF(E8180="LO",6,10))+IF(D8180=1,2,IF(D8180=7,1,(IF(WEEKDAY(B8180)=1,2,IF(WEEKDAY(B8180)=7,1,0))))))</f>
        <v>2</v>
      </c>
      <c r="H8180" s="787">
        <v>13425.5</v>
      </c>
      <c r="I8180" s="788">
        <v>3513.6000518798828</v>
      </c>
      <c r="K8180" s="795">
        <v>933.76250000000005</v>
      </c>
      <c r="M8180" s="798">
        <f t="shared" si="382"/>
        <v>13877.659585627915</v>
      </c>
      <c r="N8180" s="303"/>
      <c r="S8180" s="786">
        <v>0</v>
      </c>
      <c r="T8180" s="781">
        <f>VLOOKUP(C8180,METADATA!$J$5:$Q$29,IF(E8180="HI",2,IF(E8180="LO",6,10))+IF(S8180=1,2,IF(D8180=7,1,(IF(WEEKDAY(B8180)=1,2,IF(WEEKDAY(B8180)=7,1,0))))))</f>
        <v>2</v>
      </c>
      <c r="U8180" s="781">
        <f>VLOOKUP(C8180,METADATA!$A$5:$H$29,IF(E8180="HI",2,IF(E8180="LO",6,10))+IF(S8180=1,2,IF(D8180=7,1,(IF(WEEKDAY(B8180)=1,2,IF(WEEKDAY(B8180)=7,1,0))))))</f>
        <v>2</v>
      </c>
    </row>
    <row r="8181" spans="2:21" ht="13.95" customHeight="1" x14ac:dyDescent="0.25">
      <c r="B8181" s="784">
        <f t="shared" si="383"/>
        <v>45723</v>
      </c>
      <c r="C8181" s="785">
        <v>17</v>
      </c>
      <c r="D8181" s="786">
        <f>IFERROR((INDEX(METADATA!$T$2:$T$20,MATCH(B8181,METADATA!$S$2:$S$20,0))),0)</f>
        <v>0</v>
      </c>
      <c r="E8181" s="785" t="str">
        <f t="shared" si="381"/>
        <v>LO</v>
      </c>
      <c r="F8181" s="786">
        <f>VLOOKUP(C8181,METADATA!$A$5:$H$29,IF(E8181="HI",2,IF(E8181="LO",6,10))+IF(D8181=1,2,IF(D8181=7,1,(IF(WEEKDAY(B8181)=1,2,IF(WEEKDAY(B8181)=7,1,0))))))</f>
        <v>2</v>
      </c>
      <c r="G8181" s="786">
        <f>VLOOKUP(C8181,METADATA!$J$5:$Q$29,IF(E8181="HI",2,IF(E8181="LO",6,10))+IF(D8181=1,2,IF(D8181=7,1,(IF(WEEKDAY(B8181)=1,2,IF(WEEKDAY(B8181)=7,1,0))))))</f>
        <v>2</v>
      </c>
      <c r="H8181" s="787">
        <v>14072.5</v>
      </c>
      <c r="I8181" s="788">
        <v>3612.9700012207031</v>
      </c>
      <c r="K8181" s="795">
        <v>0</v>
      </c>
      <c r="M8181" s="798">
        <f t="shared" si="382"/>
        <v>14528.89563868227</v>
      </c>
      <c r="N8181" s="303"/>
      <c r="S8181" s="786">
        <v>0</v>
      </c>
      <c r="T8181" s="781">
        <f>VLOOKUP(C8181,METADATA!$J$5:$Q$29,IF(E8181="HI",2,IF(E8181="LO",6,10))+IF(S8181=1,2,IF(D8181=7,1,(IF(WEEKDAY(B8181)=1,2,IF(WEEKDAY(B8181)=7,1,0))))))</f>
        <v>2</v>
      </c>
      <c r="U8181" s="781">
        <f>VLOOKUP(C8181,METADATA!$A$5:$H$29,IF(E8181="HI",2,IF(E8181="LO",6,10))+IF(S8181=1,2,IF(D8181=7,1,(IF(WEEKDAY(B8181)=1,2,IF(WEEKDAY(B8181)=7,1,0))))))</f>
        <v>2</v>
      </c>
    </row>
    <row r="8182" spans="2:21" ht="13.95" customHeight="1" x14ac:dyDescent="0.25">
      <c r="B8182" s="784">
        <f t="shared" si="383"/>
        <v>45723</v>
      </c>
      <c r="C8182" s="785">
        <v>18</v>
      </c>
      <c r="D8182" s="786">
        <f>IFERROR((INDEX(METADATA!$T$2:$T$20,MATCH(B8182,METADATA!$S$2:$S$20,0))),0)</f>
        <v>0</v>
      </c>
      <c r="E8182" s="785" t="str">
        <f t="shared" si="381"/>
        <v>LO</v>
      </c>
      <c r="F8182" s="786">
        <f>VLOOKUP(C8182,METADATA!$A$5:$H$29,IF(E8182="HI",2,IF(E8182="LO",6,10))+IF(D8182=1,2,IF(D8182=7,1,(IF(WEEKDAY(B8182)=1,2,IF(WEEKDAY(B8182)=7,1,0))))))</f>
        <v>1</v>
      </c>
      <c r="G8182" s="786">
        <f>VLOOKUP(C8182,METADATA!$J$5:$Q$29,IF(E8182="HI",2,IF(E8182="LO",6,10))+IF(D8182=1,2,IF(D8182=7,1,(IF(WEEKDAY(B8182)=1,2,IF(WEEKDAY(B8182)=7,1,0))))))</f>
        <v>1</v>
      </c>
      <c r="H8182" s="787">
        <v>14661</v>
      </c>
      <c r="I8182" s="788">
        <v>3497.0399475097656</v>
      </c>
      <c r="K8182" s="795">
        <v>0</v>
      </c>
      <c r="M8182" s="798">
        <f t="shared" si="382"/>
        <v>15072.299406344047</v>
      </c>
      <c r="N8182" s="303"/>
      <c r="S8182" s="786">
        <v>0</v>
      </c>
      <c r="T8182" s="781">
        <f>VLOOKUP(C8182,METADATA!$J$5:$Q$29,IF(E8182="HI",2,IF(E8182="LO",6,10))+IF(S8182=1,2,IF(D8182=7,1,(IF(WEEKDAY(B8182)=1,2,IF(WEEKDAY(B8182)=7,1,0))))))</f>
        <v>1</v>
      </c>
      <c r="U8182" s="781">
        <f>VLOOKUP(C8182,METADATA!$A$5:$H$29,IF(E8182="HI",2,IF(E8182="LO",6,10))+IF(S8182=1,2,IF(D8182=7,1,(IF(WEEKDAY(B8182)=1,2,IF(WEEKDAY(B8182)=7,1,0))))))</f>
        <v>1</v>
      </c>
    </row>
    <row r="8183" spans="2:21" ht="13.95" customHeight="1" x14ac:dyDescent="0.25">
      <c r="B8183" s="784">
        <f t="shared" si="383"/>
        <v>45723</v>
      </c>
      <c r="C8183" s="785">
        <v>19</v>
      </c>
      <c r="D8183" s="786">
        <f>IFERROR((INDEX(METADATA!$T$2:$T$20,MATCH(B8183,METADATA!$S$2:$S$20,0))),0)</f>
        <v>0</v>
      </c>
      <c r="E8183" s="785" t="str">
        <f t="shared" si="381"/>
        <v>LO</v>
      </c>
      <c r="F8183" s="786">
        <f>VLOOKUP(C8183,METADATA!$A$5:$H$29,IF(E8183="HI",2,IF(E8183="LO",6,10))+IF(D8183=1,2,IF(D8183=7,1,(IF(WEEKDAY(B8183)=1,2,IF(WEEKDAY(B8183)=7,1,0))))))</f>
        <v>1</v>
      </c>
      <c r="G8183" s="786">
        <f>VLOOKUP(C8183,METADATA!$J$5:$Q$29,IF(E8183="HI",2,IF(E8183="LO",6,10))+IF(D8183=1,2,IF(D8183=7,1,(IF(WEEKDAY(B8183)=1,2,IF(WEEKDAY(B8183)=7,1,0))))))</f>
        <v>1</v>
      </c>
      <c r="H8183" s="787">
        <v>13377.75</v>
      </c>
      <c r="I8183" s="788">
        <v>2635.5251098498702</v>
      </c>
      <c r="K8183" s="795">
        <v>0</v>
      </c>
      <c r="M8183" s="798">
        <f t="shared" si="382"/>
        <v>13634.888619535885</v>
      </c>
      <c r="N8183" s="303"/>
      <c r="S8183" s="786">
        <v>0</v>
      </c>
      <c r="T8183" s="781">
        <f>VLOOKUP(C8183,METADATA!$J$5:$Q$29,IF(E8183="HI",2,IF(E8183="LO",6,10))+IF(S8183=1,2,IF(D8183=7,1,(IF(WEEKDAY(B8183)=1,2,IF(WEEKDAY(B8183)=7,1,0))))))</f>
        <v>1</v>
      </c>
      <c r="U8183" s="781">
        <f>VLOOKUP(C8183,METADATA!$A$5:$H$29,IF(E8183="HI",2,IF(E8183="LO",6,10))+IF(S8183=1,2,IF(D8183=7,1,(IF(WEEKDAY(B8183)=1,2,IF(WEEKDAY(B8183)=7,1,0))))))</f>
        <v>1</v>
      </c>
    </row>
    <row r="8184" spans="2:21" ht="13.95" customHeight="1" x14ac:dyDescent="0.25">
      <c r="B8184" s="784">
        <f t="shared" si="383"/>
        <v>45723</v>
      </c>
      <c r="C8184" s="785">
        <v>20</v>
      </c>
      <c r="D8184" s="786">
        <f>IFERROR((INDEX(METADATA!$T$2:$T$20,MATCH(B8184,METADATA!$S$2:$S$20,0))),0)</f>
        <v>0</v>
      </c>
      <c r="E8184" s="785" t="str">
        <f t="shared" si="381"/>
        <v>LO</v>
      </c>
      <c r="F8184" s="786">
        <f>VLOOKUP(C8184,METADATA!$A$5:$H$29,IF(E8184="HI",2,IF(E8184="LO",6,10))+IF(D8184=1,2,IF(D8184=7,1,(IF(WEEKDAY(B8184)=1,2,IF(WEEKDAY(B8184)=7,1,0))))))</f>
        <v>1</v>
      </c>
      <c r="G8184" s="786">
        <f>VLOOKUP(C8184,METADATA!$J$5:$Q$29,IF(E8184="HI",2,IF(E8184="LO",6,10))+IF(D8184=1,2,IF(D8184=7,1,(IF(WEEKDAY(B8184)=1,2,IF(WEEKDAY(B8184)=7,1,0))))))</f>
        <v>2</v>
      </c>
      <c r="H8184" s="787">
        <v>11981</v>
      </c>
      <c r="I8184" s="788">
        <v>2603.7300610244274</v>
      </c>
      <c r="K8184" s="795">
        <v>0</v>
      </c>
      <c r="M8184" s="798">
        <f t="shared" si="382"/>
        <v>12260.659494117037</v>
      </c>
      <c r="N8184" s="303"/>
      <c r="S8184" s="786">
        <v>0</v>
      </c>
      <c r="T8184" s="781">
        <f>VLOOKUP(C8184,METADATA!$J$5:$Q$29,IF(E8184="HI",2,IF(E8184="LO",6,10))+IF(S8184=1,2,IF(D8184=7,1,(IF(WEEKDAY(B8184)=1,2,IF(WEEKDAY(B8184)=7,1,0))))))</f>
        <v>2</v>
      </c>
      <c r="U8184" s="781">
        <f>VLOOKUP(C8184,METADATA!$A$5:$H$29,IF(E8184="HI",2,IF(E8184="LO",6,10))+IF(S8184=1,2,IF(D8184=7,1,(IF(WEEKDAY(B8184)=1,2,IF(WEEKDAY(B8184)=7,1,0))))))</f>
        <v>1</v>
      </c>
    </row>
    <row r="8185" spans="2:21" ht="13.95" customHeight="1" x14ac:dyDescent="0.25">
      <c r="B8185" s="784">
        <f t="shared" si="383"/>
        <v>45723</v>
      </c>
      <c r="C8185" s="785">
        <v>21</v>
      </c>
      <c r="D8185" s="786">
        <f>IFERROR((INDEX(METADATA!$T$2:$T$20,MATCH(B8185,METADATA!$S$2:$S$20,0))),0)</f>
        <v>0</v>
      </c>
      <c r="E8185" s="785" t="str">
        <f t="shared" si="381"/>
        <v>LO</v>
      </c>
      <c r="F8185" s="786">
        <f>VLOOKUP(C8185,METADATA!$A$5:$H$29,IF(E8185="HI",2,IF(E8185="LO",6,10))+IF(D8185=1,2,IF(D8185=7,1,(IF(WEEKDAY(B8185)=1,2,IF(WEEKDAY(B8185)=7,1,0))))))</f>
        <v>2</v>
      </c>
      <c r="G8185" s="786">
        <f>VLOOKUP(C8185,METADATA!$J$5:$Q$29,IF(E8185="HI",2,IF(E8185="LO",6,10))+IF(D8185=1,2,IF(D8185=7,1,(IF(WEEKDAY(B8185)=1,2,IF(WEEKDAY(B8185)=7,1,0))))))</f>
        <v>2</v>
      </c>
      <c r="H8185" s="787">
        <v>10926.5</v>
      </c>
      <c r="I8185" s="788">
        <v>2582.39990234375</v>
      </c>
      <c r="K8185" s="795">
        <v>0</v>
      </c>
      <c r="M8185" s="798">
        <f t="shared" si="382"/>
        <v>11227.519383444636</v>
      </c>
      <c r="N8185" s="303"/>
      <c r="S8185" s="786">
        <v>0</v>
      </c>
      <c r="T8185" s="781">
        <f>VLOOKUP(C8185,METADATA!$J$5:$Q$29,IF(E8185="HI",2,IF(E8185="LO",6,10))+IF(S8185=1,2,IF(D8185=7,1,(IF(WEEKDAY(B8185)=1,2,IF(WEEKDAY(B8185)=7,1,0))))))</f>
        <v>2</v>
      </c>
      <c r="U8185" s="781">
        <f>VLOOKUP(C8185,METADATA!$A$5:$H$29,IF(E8185="HI",2,IF(E8185="LO",6,10))+IF(S8185=1,2,IF(D8185=7,1,(IF(WEEKDAY(B8185)=1,2,IF(WEEKDAY(B8185)=7,1,0))))))</f>
        <v>2</v>
      </c>
    </row>
    <row r="8186" spans="2:21" ht="13.95" customHeight="1" x14ac:dyDescent="0.25">
      <c r="B8186" s="784">
        <f t="shared" si="383"/>
        <v>45723</v>
      </c>
      <c r="C8186" s="785">
        <v>22</v>
      </c>
      <c r="D8186" s="786">
        <f>IFERROR((INDEX(METADATA!$T$2:$T$20,MATCH(B8186,METADATA!$S$2:$S$20,0))),0)</f>
        <v>0</v>
      </c>
      <c r="E8186" s="785" t="str">
        <f t="shared" si="381"/>
        <v>LO</v>
      </c>
      <c r="F8186" s="786">
        <f>VLOOKUP(C8186,METADATA!$A$5:$H$29,IF(E8186="HI",2,IF(E8186="LO",6,10))+IF(D8186=1,2,IF(D8186=7,1,(IF(WEEKDAY(B8186)=1,2,IF(WEEKDAY(B8186)=7,1,0))))))</f>
        <v>3</v>
      </c>
      <c r="G8186" s="786">
        <f>VLOOKUP(C8186,METADATA!$J$5:$Q$29,IF(E8186="HI",2,IF(E8186="LO",6,10))+IF(D8186=1,2,IF(D8186=7,1,(IF(WEEKDAY(B8186)=1,2,IF(WEEKDAY(B8186)=7,1,0))))))</f>
        <v>3</v>
      </c>
      <c r="H8186" s="787">
        <v>9798.5</v>
      </c>
      <c r="I8186" s="788">
        <v>2525.9500732421875</v>
      </c>
      <c r="K8186" s="795">
        <v>0</v>
      </c>
      <c r="M8186" s="798">
        <f t="shared" si="382"/>
        <v>10118.845093315354</v>
      </c>
      <c r="N8186" s="303"/>
      <c r="S8186" s="786">
        <v>0</v>
      </c>
      <c r="T8186" s="781">
        <f>VLOOKUP(C8186,METADATA!$J$5:$Q$29,IF(E8186="HI",2,IF(E8186="LO",6,10))+IF(S8186=1,2,IF(D8186=7,1,(IF(WEEKDAY(B8186)=1,2,IF(WEEKDAY(B8186)=7,1,0))))))</f>
        <v>3</v>
      </c>
      <c r="U8186" s="781">
        <f>VLOOKUP(C8186,METADATA!$A$5:$H$29,IF(E8186="HI",2,IF(E8186="LO",6,10))+IF(S8186=1,2,IF(D8186=7,1,(IF(WEEKDAY(B8186)=1,2,IF(WEEKDAY(B8186)=7,1,0))))))</f>
        <v>3</v>
      </c>
    </row>
    <row r="8187" spans="2:21" ht="13.95" customHeight="1" x14ac:dyDescent="0.25">
      <c r="B8187" s="784">
        <f t="shared" si="383"/>
        <v>45723</v>
      </c>
      <c r="C8187" s="785">
        <v>23</v>
      </c>
      <c r="D8187" s="786">
        <f>IFERROR((INDEX(METADATA!$T$2:$T$20,MATCH(B8187,METADATA!$S$2:$S$20,0))),0)</f>
        <v>0</v>
      </c>
      <c r="E8187" s="785" t="str">
        <f t="shared" si="381"/>
        <v>LO</v>
      </c>
      <c r="F8187" s="786">
        <f>VLOOKUP(C8187,METADATA!$A$5:$H$29,IF(E8187="HI",2,IF(E8187="LO",6,10))+IF(D8187=1,2,IF(D8187=7,1,(IF(WEEKDAY(B8187)=1,2,IF(WEEKDAY(B8187)=7,1,0))))))</f>
        <v>3</v>
      </c>
      <c r="G8187" s="786">
        <f>VLOOKUP(C8187,METADATA!$J$5:$Q$29,IF(E8187="HI",2,IF(E8187="LO",6,10))+IF(D8187=1,2,IF(D8187=7,1,(IF(WEEKDAY(B8187)=1,2,IF(WEEKDAY(B8187)=7,1,0))))))</f>
        <v>3</v>
      </c>
      <c r="H8187" s="787">
        <v>8912.75</v>
      </c>
      <c r="I8187" s="788">
        <v>2547.125</v>
      </c>
      <c r="K8187" s="795">
        <v>0</v>
      </c>
      <c r="M8187" s="798">
        <f t="shared" si="382"/>
        <v>9269.5716367114292</v>
      </c>
      <c r="N8187" s="303"/>
      <c r="S8187" s="786">
        <v>0</v>
      </c>
      <c r="T8187" s="781">
        <f>VLOOKUP(C8187,METADATA!$J$5:$Q$29,IF(E8187="HI",2,IF(E8187="LO",6,10))+IF(S8187=1,2,IF(D8187=7,1,(IF(WEEKDAY(B8187)=1,2,IF(WEEKDAY(B8187)=7,1,0))))))</f>
        <v>3</v>
      </c>
      <c r="U8187" s="781">
        <f>VLOOKUP(C8187,METADATA!$A$5:$H$29,IF(E8187="HI",2,IF(E8187="LO",6,10))+IF(S8187=1,2,IF(D8187=7,1,(IF(WEEKDAY(B8187)=1,2,IF(WEEKDAY(B8187)=7,1,0))))))</f>
        <v>3</v>
      </c>
    </row>
    <row r="8188" spans="2:21" ht="13.95" customHeight="1" x14ac:dyDescent="0.25">
      <c r="B8188" s="784">
        <f t="shared" si="383"/>
        <v>45724</v>
      </c>
      <c r="C8188" s="785">
        <v>0</v>
      </c>
      <c r="D8188" s="786">
        <f>IFERROR((INDEX(METADATA!$T$2:$T$20,MATCH(B8188,METADATA!$S$2:$S$20,0))),0)</f>
        <v>0</v>
      </c>
      <c r="E8188" s="785" t="str">
        <f t="shared" si="381"/>
        <v>LO</v>
      </c>
      <c r="F8188" s="786">
        <f>VLOOKUP(C8188,METADATA!$A$5:$H$29,IF(E8188="HI",2,IF(E8188="LO",6,10))+IF(D8188=1,2,IF(D8188=7,1,(IF(WEEKDAY(B8188)=1,2,IF(WEEKDAY(B8188)=7,1,0))))))</f>
        <v>3</v>
      </c>
      <c r="G8188" s="786">
        <f>VLOOKUP(C8188,METADATA!$J$5:$Q$29,IF(E8188="HI",2,IF(E8188="LO",6,10))+IF(D8188=1,2,IF(D8188=7,1,(IF(WEEKDAY(B8188)=1,2,IF(WEEKDAY(B8188)=7,1,0))))))</f>
        <v>3</v>
      </c>
      <c r="H8188" s="787">
        <v>8341.75</v>
      </c>
      <c r="I8188" s="788">
        <v>1998.7475280761719</v>
      </c>
      <c r="K8188" s="795">
        <v>0</v>
      </c>
      <c r="M8188" s="798">
        <f t="shared" si="382"/>
        <v>8577.8659784057363</v>
      </c>
      <c r="N8188" s="303"/>
      <c r="S8188" s="786">
        <v>0</v>
      </c>
      <c r="T8188" s="781">
        <f>VLOOKUP(C8188,METADATA!$J$5:$Q$29,IF(E8188="HI",2,IF(E8188="LO",6,10))+IF(S8188=1,2,IF(D8188=7,1,(IF(WEEKDAY(B8188)=1,2,IF(WEEKDAY(B8188)=7,1,0))))))</f>
        <v>3</v>
      </c>
      <c r="U8188" s="781">
        <f>VLOOKUP(C8188,METADATA!$A$5:$H$29,IF(E8188="HI",2,IF(E8188="LO",6,10))+IF(S8188=1,2,IF(D8188=7,1,(IF(WEEKDAY(B8188)=1,2,IF(WEEKDAY(B8188)=7,1,0))))))</f>
        <v>3</v>
      </c>
    </row>
    <row r="8189" spans="2:21" ht="13.95" customHeight="1" x14ac:dyDescent="0.25">
      <c r="B8189" s="784">
        <f t="shared" si="383"/>
        <v>45724</v>
      </c>
      <c r="C8189" s="785">
        <v>1</v>
      </c>
      <c r="D8189" s="786">
        <f>IFERROR((INDEX(METADATA!$T$2:$T$20,MATCH(B8189,METADATA!$S$2:$S$20,0))),0)</f>
        <v>0</v>
      </c>
      <c r="E8189" s="785" t="str">
        <f t="shared" si="381"/>
        <v>LO</v>
      </c>
      <c r="F8189" s="786">
        <f>VLOOKUP(C8189,METADATA!$A$5:$H$29,IF(E8189="HI",2,IF(E8189="LO",6,10))+IF(D8189=1,2,IF(D8189=7,1,(IF(WEEKDAY(B8189)=1,2,IF(WEEKDAY(B8189)=7,1,0))))))</f>
        <v>3</v>
      </c>
      <c r="G8189" s="786">
        <f>VLOOKUP(C8189,METADATA!$J$5:$Q$29,IF(E8189="HI",2,IF(E8189="LO",6,10))+IF(D8189=1,2,IF(D8189=7,1,(IF(WEEKDAY(B8189)=1,2,IF(WEEKDAY(B8189)=7,1,0))))))</f>
        <v>3</v>
      </c>
      <c r="H8189" s="787">
        <v>7879.75</v>
      </c>
      <c r="I8189" s="788">
        <v>1483.1974792480469</v>
      </c>
      <c r="K8189" s="795">
        <v>0</v>
      </c>
      <c r="M8189" s="798">
        <f t="shared" si="382"/>
        <v>8018.1253934412725</v>
      </c>
      <c r="N8189" s="303"/>
      <c r="S8189" s="786">
        <v>0</v>
      </c>
      <c r="T8189" s="781">
        <f>VLOOKUP(C8189,METADATA!$J$5:$Q$29,IF(E8189="HI",2,IF(E8189="LO",6,10))+IF(S8189=1,2,IF(D8189=7,1,(IF(WEEKDAY(B8189)=1,2,IF(WEEKDAY(B8189)=7,1,0))))))</f>
        <v>3</v>
      </c>
      <c r="U8189" s="781">
        <f>VLOOKUP(C8189,METADATA!$A$5:$H$29,IF(E8189="HI",2,IF(E8189="LO",6,10))+IF(S8189=1,2,IF(D8189=7,1,(IF(WEEKDAY(B8189)=1,2,IF(WEEKDAY(B8189)=7,1,0))))))</f>
        <v>3</v>
      </c>
    </row>
    <row r="8190" spans="2:21" ht="13.95" customHeight="1" x14ac:dyDescent="0.25">
      <c r="B8190" s="784">
        <f t="shared" si="383"/>
        <v>45724</v>
      </c>
      <c r="C8190" s="785">
        <v>2</v>
      </c>
      <c r="D8190" s="786">
        <f>IFERROR((INDEX(METADATA!$T$2:$T$20,MATCH(B8190,METADATA!$S$2:$S$20,0))),0)</f>
        <v>0</v>
      </c>
      <c r="E8190" s="785" t="str">
        <f t="shared" si="381"/>
        <v>LO</v>
      </c>
      <c r="F8190" s="786">
        <f>VLOOKUP(C8190,METADATA!$A$5:$H$29,IF(E8190="HI",2,IF(E8190="LO",6,10))+IF(D8190=1,2,IF(D8190=7,1,(IF(WEEKDAY(B8190)=1,2,IF(WEEKDAY(B8190)=7,1,0))))))</f>
        <v>3</v>
      </c>
      <c r="G8190" s="786">
        <f>VLOOKUP(C8190,METADATA!$J$5:$Q$29,IF(E8190="HI",2,IF(E8190="LO",6,10))+IF(D8190=1,2,IF(D8190=7,1,(IF(WEEKDAY(B8190)=1,2,IF(WEEKDAY(B8190)=7,1,0))))))</f>
        <v>3</v>
      </c>
      <c r="H8190" s="787">
        <v>7618.75</v>
      </c>
      <c r="I8190" s="788">
        <v>2172.2724914550781</v>
      </c>
      <c r="K8190" s="795">
        <v>0</v>
      </c>
      <c r="M8190" s="798">
        <f t="shared" si="382"/>
        <v>7922.3809135658485</v>
      </c>
      <c r="N8190" s="303"/>
      <c r="S8190" s="786">
        <v>0</v>
      </c>
      <c r="T8190" s="781">
        <f>VLOOKUP(C8190,METADATA!$J$5:$Q$29,IF(E8190="HI",2,IF(E8190="LO",6,10))+IF(S8190=1,2,IF(D8190=7,1,(IF(WEEKDAY(B8190)=1,2,IF(WEEKDAY(B8190)=7,1,0))))))</f>
        <v>3</v>
      </c>
      <c r="U8190" s="781">
        <f>VLOOKUP(C8190,METADATA!$A$5:$H$29,IF(E8190="HI",2,IF(E8190="LO",6,10))+IF(S8190=1,2,IF(D8190=7,1,(IF(WEEKDAY(B8190)=1,2,IF(WEEKDAY(B8190)=7,1,0))))))</f>
        <v>3</v>
      </c>
    </row>
    <row r="8191" spans="2:21" ht="13.95" customHeight="1" x14ac:dyDescent="0.25">
      <c r="B8191" s="784">
        <f t="shared" si="383"/>
        <v>45724</v>
      </c>
      <c r="C8191" s="785">
        <v>3</v>
      </c>
      <c r="D8191" s="786">
        <f>IFERROR((INDEX(METADATA!$T$2:$T$20,MATCH(B8191,METADATA!$S$2:$S$20,0))),0)</f>
        <v>0</v>
      </c>
      <c r="E8191" s="785" t="str">
        <f t="shared" si="381"/>
        <v>LO</v>
      </c>
      <c r="F8191" s="786">
        <f>VLOOKUP(C8191,METADATA!$A$5:$H$29,IF(E8191="HI",2,IF(E8191="LO",6,10))+IF(D8191=1,2,IF(D8191=7,1,(IF(WEEKDAY(B8191)=1,2,IF(WEEKDAY(B8191)=7,1,0))))))</f>
        <v>3</v>
      </c>
      <c r="G8191" s="786">
        <f>VLOOKUP(C8191,METADATA!$J$5:$Q$29,IF(E8191="HI",2,IF(E8191="LO",6,10))+IF(D8191=1,2,IF(D8191=7,1,(IF(WEEKDAY(B8191)=1,2,IF(WEEKDAY(B8191)=7,1,0))))))</f>
        <v>3</v>
      </c>
      <c r="H8191" s="787">
        <v>7691.5</v>
      </c>
      <c r="I8191" s="788">
        <v>2613.5250244140625</v>
      </c>
      <c r="K8191" s="795">
        <v>0</v>
      </c>
      <c r="M8191" s="798">
        <f t="shared" si="382"/>
        <v>8123.403554129176</v>
      </c>
      <c r="N8191" s="303"/>
      <c r="S8191" s="786">
        <v>0</v>
      </c>
      <c r="T8191" s="781">
        <f>VLOOKUP(C8191,METADATA!$J$5:$Q$29,IF(E8191="HI",2,IF(E8191="LO",6,10))+IF(S8191=1,2,IF(D8191=7,1,(IF(WEEKDAY(B8191)=1,2,IF(WEEKDAY(B8191)=7,1,0))))))</f>
        <v>3</v>
      </c>
      <c r="U8191" s="781">
        <f>VLOOKUP(C8191,METADATA!$A$5:$H$29,IF(E8191="HI",2,IF(E8191="LO",6,10))+IF(S8191=1,2,IF(D8191=7,1,(IF(WEEKDAY(B8191)=1,2,IF(WEEKDAY(B8191)=7,1,0))))))</f>
        <v>3</v>
      </c>
    </row>
    <row r="8192" spans="2:21" ht="13.95" customHeight="1" x14ac:dyDescent="0.25">
      <c r="B8192" s="784">
        <f t="shared" si="383"/>
        <v>45724</v>
      </c>
      <c r="C8192" s="785">
        <v>4</v>
      </c>
      <c r="D8192" s="786">
        <f>IFERROR((INDEX(METADATA!$T$2:$T$20,MATCH(B8192,METADATA!$S$2:$S$20,0))),0)</f>
        <v>0</v>
      </c>
      <c r="E8192" s="785" t="str">
        <f t="shared" si="381"/>
        <v>LO</v>
      </c>
      <c r="F8192" s="786">
        <f>VLOOKUP(C8192,METADATA!$A$5:$H$29,IF(E8192="HI",2,IF(E8192="LO",6,10))+IF(D8192=1,2,IF(D8192=7,1,(IF(WEEKDAY(B8192)=1,2,IF(WEEKDAY(B8192)=7,1,0))))))</f>
        <v>3</v>
      </c>
      <c r="G8192" s="786">
        <f>VLOOKUP(C8192,METADATA!$J$5:$Q$29,IF(E8192="HI",2,IF(E8192="LO",6,10))+IF(D8192=1,2,IF(D8192=7,1,(IF(WEEKDAY(B8192)=1,2,IF(WEEKDAY(B8192)=7,1,0))))))</f>
        <v>3</v>
      </c>
      <c r="H8192" s="787">
        <v>7886.75</v>
      </c>
      <c r="I8192" s="788">
        <v>2629.0099880620837</v>
      </c>
      <c r="K8192" s="795">
        <v>870.51250000000005</v>
      </c>
      <c r="M8192" s="798">
        <f t="shared" si="382"/>
        <v>8313.3939567321231</v>
      </c>
      <c r="N8192" s="303"/>
      <c r="S8192" s="786">
        <v>0</v>
      </c>
      <c r="T8192" s="781">
        <f>VLOOKUP(C8192,METADATA!$J$5:$Q$29,IF(E8192="HI",2,IF(E8192="LO",6,10))+IF(S8192=1,2,IF(D8192=7,1,(IF(WEEKDAY(B8192)=1,2,IF(WEEKDAY(B8192)=7,1,0))))))</f>
        <v>3</v>
      </c>
      <c r="U8192" s="781">
        <f>VLOOKUP(C8192,METADATA!$A$5:$H$29,IF(E8192="HI",2,IF(E8192="LO",6,10))+IF(S8192=1,2,IF(D8192=7,1,(IF(WEEKDAY(B8192)=1,2,IF(WEEKDAY(B8192)=7,1,0))))))</f>
        <v>3</v>
      </c>
    </row>
    <row r="8193" spans="2:21" ht="13.95" customHeight="1" x14ac:dyDescent="0.25">
      <c r="B8193" s="784">
        <f t="shared" si="383"/>
        <v>45724</v>
      </c>
      <c r="C8193" s="785">
        <v>5</v>
      </c>
      <c r="D8193" s="786">
        <f>IFERROR((INDEX(METADATA!$T$2:$T$20,MATCH(B8193,METADATA!$S$2:$S$20,0))),0)</f>
        <v>0</v>
      </c>
      <c r="E8193" s="785" t="str">
        <f t="shared" si="381"/>
        <v>LO</v>
      </c>
      <c r="F8193" s="786">
        <f>VLOOKUP(C8193,METADATA!$A$5:$H$29,IF(E8193="HI",2,IF(E8193="LO",6,10))+IF(D8193=1,2,IF(D8193=7,1,(IF(WEEKDAY(B8193)=1,2,IF(WEEKDAY(B8193)=7,1,0))))))</f>
        <v>3</v>
      </c>
      <c r="G8193" s="786">
        <f>VLOOKUP(C8193,METADATA!$J$5:$Q$29,IF(E8193="HI",2,IF(E8193="LO",6,10))+IF(D8193=1,2,IF(D8193=7,1,(IF(WEEKDAY(B8193)=1,2,IF(WEEKDAY(B8193)=7,1,0))))))</f>
        <v>3</v>
      </c>
      <c r="H8193" s="787">
        <v>8201.75</v>
      </c>
      <c r="I8193" s="788">
        <v>2577.6999636813998</v>
      </c>
      <c r="K8193" s="795">
        <v>865.8125</v>
      </c>
      <c r="M8193" s="798">
        <f t="shared" si="382"/>
        <v>8597.2809751259774</v>
      </c>
      <c r="N8193" s="303"/>
      <c r="S8193" s="786">
        <v>0</v>
      </c>
      <c r="T8193" s="781">
        <f>VLOOKUP(C8193,METADATA!$J$5:$Q$29,IF(E8193="HI",2,IF(E8193="LO",6,10))+IF(S8193=1,2,IF(D8193=7,1,(IF(WEEKDAY(B8193)=1,2,IF(WEEKDAY(B8193)=7,1,0))))))</f>
        <v>3</v>
      </c>
      <c r="U8193" s="781">
        <f>VLOOKUP(C8193,METADATA!$A$5:$H$29,IF(E8193="HI",2,IF(E8193="LO",6,10))+IF(S8193=1,2,IF(D8193=7,1,(IF(WEEKDAY(B8193)=1,2,IF(WEEKDAY(B8193)=7,1,0))))))</f>
        <v>3</v>
      </c>
    </row>
    <row r="8194" spans="2:21" ht="13.95" customHeight="1" x14ac:dyDescent="0.25">
      <c r="B8194" s="784">
        <f t="shared" si="383"/>
        <v>45724</v>
      </c>
      <c r="C8194" s="785">
        <v>6</v>
      </c>
      <c r="D8194" s="786">
        <f>IFERROR((INDEX(METADATA!$T$2:$T$20,MATCH(B8194,METADATA!$S$2:$S$20,0))),0)</f>
        <v>0</v>
      </c>
      <c r="E8194" s="785" t="str">
        <f t="shared" si="381"/>
        <v>LO</v>
      </c>
      <c r="F8194" s="786">
        <f>VLOOKUP(C8194,METADATA!$A$5:$H$29,IF(E8194="HI",2,IF(E8194="LO",6,10))+IF(D8194=1,2,IF(D8194=7,1,(IF(WEEKDAY(B8194)=1,2,IF(WEEKDAY(B8194)=7,1,0))))))</f>
        <v>3</v>
      </c>
      <c r="G8194" s="786">
        <f>VLOOKUP(C8194,METADATA!$J$5:$Q$29,IF(E8194="HI",2,IF(E8194="LO",6,10))+IF(D8194=1,2,IF(D8194=7,1,(IF(WEEKDAY(B8194)=1,2,IF(WEEKDAY(B8194)=7,1,0))))))</f>
        <v>3</v>
      </c>
      <c r="H8194" s="787">
        <v>8846.5</v>
      </c>
      <c r="I8194" s="788">
        <v>2551.2749633789063</v>
      </c>
      <c r="K8194" s="795">
        <v>834.63750000000005</v>
      </c>
      <c r="M8194" s="798">
        <f t="shared" si="382"/>
        <v>9207.038947933479</v>
      </c>
      <c r="N8194" s="303"/>
      <c r="S8194" s="786">
        <v>0</v>
      </c>
      <c r="T8194" s="781">
        <f>VLOOKUP(C8194,METADATA!$J$5:$Q$29,IF(E8194="HI",2,IF(E8194="LO",6,10))+IF(S8194=1,2,IF(D8194=7,1,(IF(WEEKDAY(B8194)=1,2,IF(WEEKDAY(B8194)=7,1,0))))))</f>
        <v>3</v>
      </c>
      <c r="U8194" s="781">
        <f>VLOOKUP(C8194,METADATA!$A$5:$H$29,IF(E8194="HI",2,IF(E8194="LO",6,10))+IF(S8194=1,2,IF(D8194=7,1,(IF(WEEKDAY(B8194)=1,2,IF(WEEKDAY(B8194)=7,1,0))))))</f>
        <v>3</v>
      </c>
    </row>
    <row r="8195" spans="2:21" ht="13.95" customHeight="1" x14ac:dyDescent="0.25">
      <c r="B8195" s="784">
        <f t="shared" si="383"/>
        <v>45724</v>
      </c>
      <c r="C8195" s="785">
        <v>7</v>
      </c>
      <c r="D8195" s="786">
        <f>IFERROR((INDEX(METADATA!$T$2:$T$20,MATCH(B8195,METADATA!$S$2:$S$20,0))),0)</f>
        <v>0</v>
      </c>
      <c r="E8195" s="785" t="str">
        <f t="shared" si="381"/>
        <v>LO</v>
      </c>
      <c r="F8195" s="786">
        <f>VLOOKUP(C8195,METADATA!$A$5:$H$29,IF(E8195="HI",2,IF(E8195="LO",6,10))+IF(D8195=1,2,IF(D8195=7,1,(IF(WEEKDAY(B8195)=1,2,IF(WEEKDAY(B8195)=7,1,0))))))</f>
        <v>2</v>
      </c>
      <c r="G8195" s="786">
        <f>VLOOKUP(C8195,METADATA!$J$5:$Q$29,IF(E8195="HI",2,IF(E8195="LO",6,10))+IF(D8195=1,2,IF(D8195=7,1,(IF(WEEKDAY(B8195)=1,2,IF(WEEKDAY(B8195)=7,1,0))))))</f>
        <v>2</v>
      </c>
      <c r="H8195" s="787">
        <v>10325</v>
      </c>
      <c r="I8195" s="788">
        <v>2660.9000244140625</v>
      </c>
      <c r="K8195" s="795">
        <v>847.33749999999998</v>
      </c>
      <c r="M8195" s="798">
        <f t="shared" si="382"/>
        <v>10662.364369122206</v>
      </c>
      <c r="N8195" s="303"/>
      <c r="S8195" s="786">
        <v>0</v>
      </c>
      <c r="T8195" s="781">
        <f>VLOOKUP(C8195,METADATA!$J$5:$Q$29,IF(E8195="HI",2,IF(E8195="LO",6,10))+IF(S8195=1,2,IF(D8195=7,1,(IF(WEEKDAY(B8195)=1,2,IF(WEEKDAY(B8195)=7,1,0))))))</f>
        <v>2</v>
      </c>
      <c r="U8195" s="781">
        <f>VLOOKUP(C8195,METADATA!$A$5:$H$29,IF(E8195="HI",2,IF(E8195="LO",6,10))+IF(S8195=1,2,IF(D8195=7,1,(IF(WEEKDAY(B8195)=1,2,IF(WEEKDAY(B8195)=7,1,0))))))</f>
        <v>2</v>
      </c>
    </row>
    <row r="8196" spans="2:21" ht="13.95" customHeight="1" x14ac:dyDescent="0.25">
      <c r="B8196" s="784">
        <f t="shared" si="383"/>
        <v>45724</v>
      </c>
      <c r="C8196" s="785">
        <v>8</v>
      </c>
      <c r="D8196" s="786">
        <f>IFERROR((INDEX(METADATA!$T$2:$T$20,MATCH(B8196,METADATA!$S$2:$S$20,0))),0)</f>
        <v>0</v>
      </c>
      <c r="E8196" s="785" t="str">
        <f t="shared" ref="E8196:E8259" si="384">IF(B8196="","",IF(AND(MONTH(B8196)&gt;=MONTH($AA$9),MONTH(B8196)&lt;=MONTH($AA$11)),"HI","LO"))</f>
        <v>LO</v>
      </c>
      <c r="F8196" s="786">
        <f>VLOOKUP(C8196,METADATA!$A$5:$H$29,IF(E8196="HI",2,IF(E8196="LO",6,10))+IF(D8196=1,2,IF(D8196=7,1,(IF(WEEKDAY(B8196)=1,2,IF(WEEKDAY(B8196)=7,1,0))))))</f>
        <v>2</v>
      </c>
      <c r="G8196" s="786">
        <f>VLOOKUP(C8196,METADATA!$J$5:$Q$29,IF(E8196="HI",2,IF(E8196="LO",6,10))+IF(D8196=1,2,IF(D8196=7,1,(IF(WEEKDAY(B8196)=1,2,IF(WEEKDAY(B8196)=7,1,0))))))</f>
        <v>2</v>
      </c>
      <c r="H8196" s="787">
        <v>11956.75</v>
      </c>
      <c r="I8196" s="788">
        <v>2673.0750122070313</v>
      </c>
      <c r="K8196" s="795">
        <v>851.61249999999995</v>
      </c>
      <c r="M8196" s="798">
        <f t="shared" ref="M8196:M8259" si="385">SQRT(H8196^2+I8196^2)</f>
        <v>12251.90599798193</v>
      </c>
      <c r="N8196" s="303"/>
      <c r="S8196" s="786">
        <v>0</v>
      </c>
      <c r="T8196" s="781">
        <f>VLOOKUP(C8196,METADATA!$J$5:$Q$29,IF(E8196="HI",2,IF(E8196="LO",6,10))+IF(S8196=1,2,IF(D8196=7,1,(IF(WEEKDAY(B8196)=1,2,IF(WEEKDAY(B8196)=7,1,0))))))</f>
        <v>2</v>
      </c>
      <c r="U8196" s="781">
        <f>VLOOKUP(C8196,METADATA!$A$5:$H$29,IF(E8196="HI",2,IF(E8196="LO",6,10))+IF(S8196=1,2,IF(D8196=7,1,(IF(WEEKDAY(B8196)=1,2,IF(WEEKDAY(B8196)=7,1,0))))))</f>
        <v>2</v>
      </c>
    </row>
    <row r="8197" spans="2:21" ht="13.95" customHeight="1" x14ac:dyDescent="0.25">
      <c r="B8197" s="784">
        <f t="shared" si="383"/>
        <v>45724</v>
      </c>
      <c r="C8197" s="785">
        <v>9</v>
      </c>
      <c r="D8197" s="786">
        <f>IFERROR((INDEX(METADATA!$T$2:$T$20,MATCH(B8197,METADATA!$S$2:$S$20,0))),0)</f>
        <v>0</v>
      </c>
      <c r="E8197" s="785" t="str">
        <f t="shared" si="384"/>
        <v>LO</v>
      </c>
      <c r="F8197" s="786">
        <f>VLOOKUP(C8197,METADATA!$A$5:$H$29,IF(E8197="HI",2,IF(E8197="LO",6,10))+IF(D8197=1,2,IF(D8197=7,1,(IF(WEEKDAY(B8197)=1,2,IF(WEEKDAY(B8197)=7,1,0))))))</f>
        <v>2</v>
      </c>
      <c r="G8197" s="786">
        <f>VLOOKUP(C8197,METADATA!$J$5:$Q$29,IF(E8197="HI",2,IF(E8197="LO",6,10))+IF(D8197=1,2,IF(D8197=7,1,(IF(WEEKDAY(B8197)=1,2,IF(WEEKDAY(B8197)=7,1,0))))))</f>
        <v>2</v>
      </c>
      <c r="H8197" s="787">
        <v>13178.25</v>
      </c>
      <c r="I8197" s="788">
        <v>2788.8999633789063</v>
      </c>
      <c r="K8197" s="795">
        <v>856.5</v>
      </c>
      <c r="M8197" s="798">
        <f t="shared" si="385"/>
        <v>13470.123832698602</v>
      </c>
      <c r="N8197" s="303"/>
      <c r="S8197" s="786">
        <v>0</v>
      </c>
      <c r="T8197" s="781">
        <f>VLOOKUP(C8197,METADATA!$J$5:$Q$29,IF(E8197="HI",2,IF(E8197="LO",6,10))+IF(S8197=1,2,IF(D8197=7,1,(IF(WEEKDAY(B8197)=1,2,IF(WEEKDAY(B8197)=7,1,0))))))</f>
        <v>2</v>
      </c>
      <c r="U8197" s="781">
        <f>VLOOKUP(C8197,METADATA!$A$5:$H$29,IF(E8197="HI",2,IF(E8197="LO",6,10))+IF(S8197=1,2,IF(D8197=7,1,(IF(WEEKDAY(B8197)=1,2,IF(WEEKDAY(B8197)=7,1,0))))))</f>
        <v>2</v>
      </c>
    </row>
    <row r="8198" spans="2:21" ht="13.95" customHeight="1" x14ac:dyDescent="0.25">
      <c r="B8198" s="784">
        <f t="shared" si="383"/>
        <v>45724</v>
      </c>
      <c r="C8198" s="785">
        <v>10</v>
      </c>
      <c r="D8198" s="786">
        <f>IFERROR((INDEX(METADATA!$T$2:$T$20,MATCH(B8198,METADATA!$S$2:$S$20,0))),0)</f>
        <v>0</v>
      </c>
      <c r="E8198" s="785" t="str">
        <f t="shared" si="384"/>
        <v>LO</v>
      </c>
      <c r="F8198" s="786">
        <f>VLOOKUP(C8198,METADATA!$A$5:$H$29,IF(E8198="HI",2,IF(E8198="LO",6,10))+IF(D8198=1,2,IF(D8198=7,1,(IF(WEEKDAY(B8198)=1,2,IF(WEEKDAY(B8198)=7,1,0))))))</f>
        <v>2</v>
      </c>
      <c r="G8198" s="786">
        <f>VLOOKUP(C8198,METADATA!$J$5:$Q$29,IF(E8198="HI",2,IF(E8198="LO",6,10))+IF(D8198=1,2,IF(D8198=7,1,(IF(WEEKDAY(B8198)=1,2,IF(WEEKDAY(B8198)=7,1,0))))))</f>
        <v>2</v>
      </c>
      <c r="H8198" s="787">
        <v>13336.5</v>
      </c>
      <c r="I8198" s="788">
        <v>2741.9249877929688</v>
      </c>
      <c r="K8198" s="795">
        <v>824.32500000000005</v>
      </c>
      <c r="M8198" s="798">
        <f t="shared" si="385"/>
        <v>13615.446554875953</v>
      </c>
      <c r="N8198" s="303"/>
      <c r="S8198" s="786">
        <v>0</v>
      </c>
      <c r="T8198" s="781">
        <f>VLOOKUP(C8198,METADATA!$J$5:$Q$29,IF(E8198="HI",2,IF(E8198="LO",6,10))+IF(S8198=1,2,IF(D8198=7,1,(IF(WEEKDAY(B8198)=1,2,IF(WEEKDAY(B8198)=7,1,0))))))</f>
        <v>2</v>
      </c>
      <c r="U8198" s="781">
        <f>VLOOKUP(C8198,METADATA!$A$5:$H$29,IF(E8198="HI",2,IF(E8198="LO",6,10))+IF(S8198=1,2,IF(D8198=7,1,(IF(WEEKDAY(B8198)=1,2,IF(WEEKDAY(B8198)=7,1,0))))))</f>
        <v>2</v>
      </c>
    </row>
    <row r="8199" spans="2:21" ht="13.95" customHeight="1" x14ac:dyDescent="0.25">
      <c r="B8199" s="784">
        <f t="shared" si="383"/>
        <v>45724</v>
      </c>
      <c r="C8199" s="785">
        <v>11</v>
      </c>
      <c r="D8199" s="786">
        <f>IFERROR((INDEX(METADATA!$T$2:$T$20,MATCH(B8199,METADATA!$S$2:$S$20,0))),0)</f>
        <v>0</v>
      </c>
      <c r="E8199" s="785" t="str">
        <f t="shared" si="384"/>
        <v>LO</v>
      </c>
      <c r="F8199" s="786">
        <f>VLOOKUP(C8199,METADATA!$A$5:$H$29,IF(E8199="HI",2,IF(E8199="LO",6,10))+IF(D8199=1,2,IF(D8199=7,1,(IF(WEEKDAY(B8199)=1,2,IF(WEEKDAY(B8199)=7,1,0))))))</f>
        <v>2</v>
      </c>
      <c r="G8199" s="786">
        <f>VLOOKUP(C8199,METADATA!$J$5:$Q$29,IF(E8199="HI",2,IF(E8199="LO",6,10))+IF(D8199=1,2,IF(D8199=7,1,(IF(WEEKDAY(B8199)=1,2,IF(WEEKDAY(B8199)=7,1,0))))))</f>
        <v>2</v>
      </c>
      <c r="H8199" s="787">
        <v>13384</v>
      </c>
      <c r="I8199" s="788">
        <v>2702.7499389648438</v>
      </c>
      <c r="K8199" s="795">
        <v>882.73749999999995</v>
      </c>
      <c r="M8199" s="798">
        <f t="shared" si="385"/>
        <v>13654.168346427199</v>
      </c>
      <c r="N8199" s="303"/>
      <c r="S8199" s="786">
        <v>0</v>
      </c>
      <c r="T8199" s="781">
        <f>VLOOKUP(C8199,METADATA!$J$5:$Q$29,IF(E8199="HI",2,IF(E8199="LO",6,10))+IF(S8199=1,2,IF(D8199=7,1,(IF(WEEKDAY(B8199)=1,2,IF(WEEKDAY(B8199)=7,1,0))))))</f>
        <v>2</v>
      </c>
      <c r="U8199" s="781">
        <f>VLOOKUP(C8199,METADATA!$A$5:$H$29,IF(E8199="HI",2,IF(E8199="LO",6,10))+IF(S8199=1,2,IF(D8199=7,1,(IF(WEEKDAY(B8199)=1,2,IF(WEEKDAY(B8199)=7,1,0))))))</f>
        <v>2</v>
      </c>
    </row>
    <row r="8200" spans="2:21" ht="13.95" customHeight="1" x14ac:dyDescent="0.25">
      <c r="B8200" s="784">
        <f t="shared" si="383"/>
        <v>45724</v>
      </c>
      <c r="C8200" s="785">
        <v>12</v>
      </c>
      <c r="D8200" s="786">
        <f>IFERROR((INDEX(METADATA!$T$2:$T$20,MATCH(B8200,METADATA!$S$2:$S$20,0))),0)</f>
        <v>0</v>
      </c>
      <c r="E8200" s="785" t="str">
        <f t="shared" si="384"/>
        <v>LO</v>
      </c>
      <c r="F8200" s="786">
        <f>VLOOKUP(C8200,METADATA!$A$5:$H$29,IF(E8200="HI",2,IF(E8200="LO",6,10))+IF(D8200=1,2,IF(D8200=7,1,(IF(WEEKDAY(B8200)=1,2,IF(WEEKDAY(B8200)=7,1,0))))))</f>
        <v>3</v>
      </c>
      <c r="G8200" s="786">
        <f>VLOOKUP(C8200,METADATA!$J$5:$Q$29,IF(E8200="HI",2,IF(E8200="LO",6,10))+IF(D8200=1,2,IF(D8200=7,1,(IF(WEEKDAY(B8200)=1,2,IF(WEEKDAY(B8200)=7,1,0))))))</f>
        <v>3</v>
      </c>
      <c r="H8200" s="787">
        <v>12760</v>
      </c>
      <c r="I8200" s="788">
        <v>2680.5249633789063</v>
      </c>
      <c r="K8200" s="795">
        <v>909.3125</v>
      </c>
      <c r="M8200" s="798">
        <f t="shared" si="385"/>
        <v>13038.512724973561</v>
      </c>
      <c r="N8200" s="303"/>
      <c r="S8200" s="786">
        <v>0</v>
      </c>
      <c r="T8200" s="781">
        <f>VLOOKUP(C8200,METADATA!$J$5:$Q$29,IF(E8200="HI",2,IF(E8200="LO",6,10))+IF(S8200=1,2,IF(D8200=7,1,(IF(WEEKDAY(B8200)=1,2,IF(WEEKDAY(B8200)=7,1,0))))))</f>
        <v>3</v>
      </c>
      <c r="U8200" s="781">
        <f>VLOOKUP(C8200,METADATA!$A$5:$H$29,IF(E8200="HI",2,IF(E8200="LO",6,10))+IF(S8200=1,2,IF(D8200=7,1,(IF(WEEKDAY(B8200)=1,2,IF(WEEKDAY(B8200)=7,1,0))))))</f>
        <v>3</v>
      </c>
    </row>
    <row r="8201" spans="2:21" ht="13.95" customHeight="1" x14ac:dyDescent="0.25">
      <c r="B8201" s="784">
        <f t="shared" si="383"/>
        <v>45724</v>
      </c>
      <c r="C8201" s="785">
        <v>13</v>
      </c>
      <c r="D8201" s="786">
        <f>IFERROR((INDEX(METADATA!$T$2:$T$20,MATCH(B8201,METADATA!$S$2:$S$20,0))),0)</f>
        <v>0</v>
      </c>
      <c r="E8201" s="785" t="str">
        <f t="shared" si="384"/>
        <v>LO</v>
      </c>
      <c r="F8201" s="786">
        <f>VLOOKUP(C8201,METADATA!$A$5:$H$29,IF(E8201="HI",2,IF(E8201="LO",6,10))+IF(D8201=1,2,IF(D8201=7,1,(IF(WEEKDAY(B8201)=1,2,IF(WEEKDAY(B8201)=7,1,0))))))</f>
        <v>3</v>
      </c>
      <c r="G8201" s="786">
        <f>VLOOKUP(C8201,METADATA!$J$5:$Q$29,IF(E8201="HI",2,IF(E8201="LO",6,10))+IF(D8201=1,2,IF(D8201=7,1,(IF(WEEKDAY(B8201)=1,2,IF(WEEKDAY(B8201)=7,1,0))))))</f>
        <v>3</v>
      </c>
      <c r="H8201" s="787">
        <v>12167</v>
      </c>
      <c r="I8201" s="788">
        <v>2512.0999755859375</v>
      </c>
      <c r="K8201" s="795">
        <v>905.6</v>
      </c>
      <c r="M8201" s="798">
        <f t="shared" si="385"/>
        <v>12423.628104838734</v>
      </c>
      <c r="N8201" s="303"/>
      <c r="S8201" s="786">
        <v>0</v>
      </c>
      <c r="T8201" s="781">
        <f>VLOOKUP(C8201,METADATA!$J$5:$Q$29,IF(E8201="HI",2,IF(E8201="LO",6,10))+IF(S8201=1,2,IF(D8201=7,1,(IF(WEEKDAY(B8201)=1,2,IF(WEEKDAY(B8201)=7,1,0))))))</f>
        <v>3</v>
      </c>
      <c r="U8201" s="781">
        <f>VLOOKUP(C8201,METADATA!$A$5:$H$29,IF(E8201="HI",2,IF(E8201="LO",6,10))+IF(S8201=1,2,IF(D8201=7,1,(IF(WEEKDAY(B8201)=1,2,IF(WEEKDAY(B8201)=7,1,0))))))</f>
        <v>3</v>
      </c>
    </row>
    <row r="8202" spans="2:21" ht="13.95" customHeight="1" x14ac:dyDescent="0.25">
      <c r="B8202" s="784">
        <f t="shared" si="383"/>
        <v>45724</v>
      </c>
      <c r="C8202" s="785">
        <v>14</v>
      </c>
      <c r="D8202" s="786">
        <f>IFERROR((INDEX(METADATA!$T$2:$T$20,MATCH(B8202,METADATA!$S$2:$S$20,0))),0)</f>
        <v>0</v>
      </c>
      <c r="E8202" s="785" t="str">
        <f t="shared" si="384"/>
        <v>LO</v>
      </c>
      <c r="F8202" s="786">
        <f>VLOOKUP(C8202,METADATA!$A$5:$H$29,IF(E8202="HI",2,IF(E8202="LO",6,10))+IF(D8202=1,2,IF(D8202=7,1,(IF(WEEKDAY(B8202)=1,2,IF(WEEKDAY(B8202)=7,1,0))))))</f>
        <v>3</v>
      </c>
      <c r="G8202" s="786">
        <f>VLOOKUP(C8202,METADATA!$J$5:$Q$29,IF(E8202="HI",2,IF(E8202="LO",6,10))+IF(D8202=1,2,IF(D8202=7,1,(IF(WEEKDAY(B8202)=1,2,IF(WEEKDAY(B8202)=7,1,0))))))</f>
        <v>3</v>
      </c>
      <c r="H8202" s="787">
        <v>11654</v>
      </c>
      <c r="I8202" s="788">
        <v>1654.66748046875</v>
      </c>
      <c r="K8202" s="795">
        <v>913.98749999999995</v>
      </c>
      <c r="M8202" s="798">
        <f t="shared" si="385"/>
        <v>11770.881040556003</v>
      </c>
      <c r="N8202" s="303"/>
      <c r="S8202" s="786">
        <v>0</v>
      </c>
      <c r="T8202" s="781">
        <f>VLOOKUP(C8202,METADATA!$J$5:$Q$29,IF(E8202="HI",2,IF(E8202="LO",6,10))+IF(S8202=1,2,IF(D8202=7,1,(IF(WEEKDAY(B8202)=1,2,IF(WEEKDAY(B8202)=7,1,0))))))</f>
        <v>3</v>
      </c>
      <c r="U8202" s="781">
        <f>VLOOKUP(C8202,METADATA!$A$5:$H$29,IF(E8202="HI",2,IF(E8202="LO",6,10))+IF(S8202=1,2,IF(D8202=7,1,(IF(WEEKDAY(B8202)=1,2,IF(WEEKDAY(B8202)=7,1,0))))))</f>
        <v>3</v>
      </c>
    </row>
    <row r="8203" spans="2:21" ht="13.95" customHeight="1" x14ac:dyDescent="0.25">
      <c r="B8203" s="784">
        <f t="shared" si="383"/>
        <v>45724</v>
      </c>
      <c r="C8203" s="785">
        <v>15</v>
      </c>
      <c r="D8203" s="786">
        <f>IFERROR((INDEX(METADATA!$T$2:$T$20,MATCH(B8203,METADATA!$S$2:$S$20,0))),0)</f>
        <v>0</v>
      </c>
      <c r="E8203" s="785" t="str">
        <f t="shared" si="384"/>
        <v>LO</v>
      </c>
      <c r="F8203" s="786">
        <f>VLOOKUP(C8203,METADATA!$A$5:$H$29,IF(E8203="HI",2,IF(E8203="LO",6,10))+IF(D8203=1,2,IF(D8203=7,1,(IF(WEEKDAY(B8203)=1,2,IF(WEEKDAY(B8203)=7,1,0))))))</f>
        <v>3</v>
      </c>
      <c r="G8203" s="786">
        <f>VLOOKUP(C8203,METADATA!$J$5:$Q$29,IF(E8203="HI",2,IF(E8203="LO",6,10))+IF(D8203=1,2,IF(D8203=7,1,(IF(WEEKDAY(B8203)=1,2,IF(WEEKDAY(B8203)=7,1,0))))))</f>
        <v>3</v>
      </c>
      <c r="H8203" s="787">
        <v>11537.75</v>
      </c>
      <c r="I8203" s="788">
        <v>1659.4550476074219</v>
      </c>
      <c r="K8203" s="795">
        <v>902.26250000000005</v>
      </c>
      <c r="M8203" s="798">
        <f t="shared" si="385"/>
        <v>11656.477431777139</v>
      </c>
      <c r="N8203" s="303"/>
      <c r="S8203" s="786">
        <v>0</v>
      </c>
      <c r="T8203" s="781">
        <f>VLOOKUP(C8203,METADATA!$J$5:$Q$29,IF(E8203="HI",2,IF(E8203="LO",6,10))+IF(S8203=1,2,IF(D8203=7,1,(IF(WEEKDAY(B8203)=1,2,IF(WEEKDAY(B8203)=7,1,0))))))</f>
        <v>3</v>
      </c>
      <c r="U8203" s="781">
        <f>VLOOKUP(C8203,METADATA!$A$5:$H$29,IF(E8203="HI",2,IF(E8203="LO",6,10))+IF(S8203=1,2,IF(D8203=7,1,(IF(WEEKDAY(B8203)=1,2,IF(WEEKDAY(B8203)=7,1,0))))))</f>
        <v>3</v>
      </c>
    </row>
    <row r="8204" spans="2:21" ht="13.95" customHeight="1" x14ac:dyDescent="0.25">
      <c r="B8204" s="784">
        <f t="shared" si="383"/>
        <v>45724</v>
      </c>
      <c r="C8204" s="785">
        <v>16</v>
      </c>
      <c r="D8204" s="786">
        <f>IFERROR((INDEX(METADATA!$T$2:$T$20,MATCH(B8204,METADATA!$S$2:$S$20,0))),0)</f>
        <v>0</v>
      </c>
      <c r="E8204" s="785" t="str">
        <f t="shared" si="384"/>
        <v>LO</v>
      </c>
      <c r="F8204" s="786">
        <f>VLOOKUP(C8204,METADATA!$A$5:$H$29,IF(E8204="HI",2,IF(E8204="LO",6,10))+IF(D8204=1,2,IF(D8204=7,1,(IF(WEEKDAY(B8204)=1,2,IF(WEEKDAY(B8204)=7,1,0))))))</f>
        <v>3</v>
      </c>
      <c r="G8204" s="786">
        <f>VLOOKUP(C8204,METADATA!$J$5:$Q$29,IF(E8204="HI",2,IF(E8204="LO",6,10))+IF(D8204=1,2,IF(D8204=7,1,(IF(WEEKDAY(B8204)=1,2,IF(WEEKDAY(B8204)=7,1,0))))))</f>
        <v>3</v>
      </c>
      <c r="H8204" s="787">
        <v>11888</v>
      </c>
      <c r="I8204" s="788">
        <v>2650.0949755832553</v>
      </c>
      <c r="K8204" s="795">
        <v>933.76250000000005</v>
      </c>
      <c r="M8204" s="798">
        <f t="shared" si="385"/>
        <v>12179.800793921533</v>
      </c>
      <c r="N8204" s="303"/>
      <c r="S8204" s="786">
        <v>0</v>
      </c>
      <c r="T8204" s="781">
        <f>VLOOKUP(C8204,METADATA!$J$5:$Q$29,IF(E8204="HI",2,IF(E8204="LO",6,10))+IF(S8204=1,2,IF(D8204=7,1,(IF(WEEKDAY(B8204)=1,2,IF(WEEKDAY(B8204)=7,1,0))))))</f>
        <v>3</v>
      </c>
      <c r="U8204" s="781">
        <f>VLOOKUP(C8204,METADATA!$A$5:$H$29,IF(E8204="HI",2,IF(E8204="LO",6,10))+IF(S8204=1,2,IF(D8204=7,1,(IF(WEEKDAY(B8204)=1,2,IF(WEEKDAY(B8204)=7,1,0))))))</f>
        <v>3</v>
      </c>
    </row>
    <row r="8205" spans="2:21" ht="13.95" customHeight="1" x14ac:dyDescent="0.25">
      <c r="B8205" s="784">
        <f t="shared" si="383"/>
        <v>45724</v>
      </c>
      <c r="C8205" s="785">
        <v>17</v>
      </c>
      <c r="D8205" s="786">
        <f>IFERROR((INDEX(METADATA!$T$2:$T$20,MATCH(B8205,METADATA!$S$2:$S$20,0))),0)</f>
        <v>0</v>
      </c>
      <c r="E8205" s="785" t="str">
        <f t="shared" si="384"/>
        <v>LO</v>
      </c>
      <c r="F8205" s="786">
        <f>VLOOKUP(C8205,METADATA!$A$5:$H$29,IF(E8205="HI",2,IF(E8205="LO",6,10))+IF(D8205=1,2,IF(D8205=7,1,(IF(WEEKDAY(B8205)=1,2,IF(WEEKDAY(B8205)=7,1,0))))))</f>
        <v>3</v>
      </c>
      <c r="G8205" s="786">
        <f>VLOOKUP(C8205,METADATA!$J$5:$Q$29,IF(E8205="HI",2,IF(E8205="LO",6,10))+IF(D8205=1,2,IF(D8205=7,1,(IF(WEEKDAY(B8205)=1,2,IF(WEEKDAY(B8205)=7,1,0))))))</f>
        <v>3</v>
      </c>
      <c r="H8205" s="787">
        <v>12785.5</v>
      </c>
      <c r="I8205" s="788">
        <v>2698.6399513483047</v>
      </c>
      <c r="K8205" s="795">
        <v>0</v>
      </c>
      <c r="M8205" s="798">
        <f t="shared" si="385"/>
        <v>13067.198163225856</v>
      </c>
      <c r="N8205" s="303"/>
      <c r="S8205" s="786">
        <v>0</v>
      </c>
      <c r="T8205" s="781">
        <f>VLOOKUP(C8205,METADATA!$J$5:$Q$29,IF(E8205="HI",2,IF(E8205="LO",6,10))+IF(S8205=1,2,IF(D8205=7,1,(IF(WEEKDAY(B8205)=1,2,IF(WEEKDAY(B8205)=7,1,0))))))</f>
        <v>3</v>
      </c>
      <c r="U8205" s="781">
        <f>VLOOKUP(C8205,METADATA!$A$5:$H$29,IF(E8205="HI",2,IF(E8205="LO",6,10))+IF(S8205=1,2,IF(D8205=7,1,(IF(WEEKDAY(B8205)=1,2,IF(WEEKDAY(B8205)=7,1,0))))))</f>
        <v>3</v>
      </c>
    </row>
    <row r="8206" spans="2:21" ht="13.95" customHeight="1" x14ac:dyDescent="0.25">
      <c r="B8206" s="784">
        <f t="shared" si="383"/>
        <v>45724</v>
      </c>
      <c r="C8206" s="785">
        <v>18</v>
      </c>
      <c r="D8206" s="786">
        <f>IFERROR((INDEX(METADATA!$T$2:$T$20,MATCH(B8206,METADATA!$S$2:$S$20,0))),0)</f>
        <v>0</v>
      </c>
      <c r="E8206" s="785" t="str">
        <f t="shared" si="384"/>
        <v>LO</v>
      </c>
      <c r="F8206" s="786">
        <f>VLOOKUP(C8206,METADATA!$A$5:$H$29,IF(E8206="HI",2,IF(E8206="LO",6,10))+IF(D8206=1,2,IF(D8206=7,1,(IF(WEEKDAY(B8206)=1,2,IF(WEEKDAY(B8206)=7,1,0))))))</f>
        <v>2</v>
      </c>
      <c r="G8206" s="786">
        <f>VLOOKUP(C8206,METADATA!$J$5:$Q$29,IF(E8206="HI",2,IF(E8206="LO",6,10))+IF(D8206=1,2,IF(D8206=7,1,(IF(WEEKDAY(B8206)=1,2,IF(WEEKDAY(B8206)=7,1,0))))))</f>
        <v>2</v>
      </c>
      <c r="H8206" s="787">
        <v>13635.5</v>
      </c>
      <c r="I8206" s="788">
        <v>2578.625</v>
      </c>
      <c r="K8206" s="795">
        <v>0</v>
      </c>
      <c r="M8206" s="798">
        <f t="shared" si="385"/>
        <v>13877.181527263559</v>
      </c>
      <c r="N8206" s="303"/>
      <c r="S8206" s="786">
        <v>0</v>
      </c>
      <c r="T8206" s="781">
        <f>VLOOKUP(C8206,METADATA!$J$5:$Q$29,IF(E8206="HI",2,IF(E8206="LO",6,10))+IF(S8206=1,2,IF(D8206=7,1,(IF(WEEKDAY(B8206)=1,2,IF(WEEKDAY(B8206)=7,1,0))))))</f>
        <v>2</v>
      </c>
      <c r="U8206" s="781">
        <f>VLOOKUP(C8206,METADATA!$A$5:$H$29,IF(E8206="HI",2,IF(E8206="LO",6,10))+IF(S8206=1,2,IF(D8206=7,1,(IF(WEEKDAY(B8206)=1,2,IF(WEEKDAY(B8206)=7,1,0))))))</f>
        <v>2</v>
      </c>
    </row>
    <row r="8207" spans="2:21" ht="13.95" customHeight="1" x14ac:dyDescent="0.25">
      <c r="B8207" s="784">
        <f t="shared" si="383"/>
        <v>45724</v>
      </c>
      <c r="C8207" s="785">
        <v>19</v>
      </c>
      <c r="D8207" s="786">
        <f>IFERROR((INDEX(METADATA!$T$2:$T$20,MATCH(B8207,METADATA!$S$2:$S$20,0))),0)</f>
        <v>0</v>
      </c>
      <c r="E8207" s="785" t="str">
        <f t="shared" si="384"/>
        <v>LO</v>
      </c>
      <c r="F8207" s="786">
        <f>VLOOKUP(C8207,METADATA!$A$5:$H$29,IF(E8207="HI",2,IF(E8207="LO",6,10))+IF(D8207=1,2,IF(D8207=7,1,(IF(WEEKDAY(B8207)=1,2,IF(WEEKDAY(B8207)=7,1,0))))))</f>
        <v>2</v>
      </c>
      <c r="G8207" s="786">
        <f>VLOOKUP(C8207,METADATA!$J$5:$Q$29,IF(E8207="HI",2,IF(E8207="LO",6,10))+IF(D8207=1,2,IF(D8207=7,1,(IF(WEEKDAY(B8207)=1,2,IF(WEEKDAY(B8207)=7,1,0))))))</f>
        <v>2</v>
      </c>
      <c r="H8207" s="787">
        <v>12601.75</v>
      </c>
      <c r="I8207" s="788">
        <v>2611.2750244140625</v>
      </c>
      <c r="K8207" s="795">
        <v>0</v>
      </c>
      <c r="M8207" s="798">
        <f t="shared" si="385"/>
        <v>12869.454546158071</v>
      </c>
      <c r="N8207" s="303"/>
      <c r="S8207" s="786">
        <v>0</v>
      </c>
      <c r="T8207" s="781">
        <f>VLOOKUP(C8207,METADATA!$J$5:$Q$29,IF(E8207="HI",2,IF(E8207="LO",6,10))+IF(S8207=1,2,IF(D8207=7,1,(IF(WEEKDAY(B8207)=1,2,IF(WEEKDAY(B8207)=7,1,0))))))</f>
        <v>2</v>
      </c>
      <c r="U8207" s="781">
        <f>VLOOKUP(C8207,METADATA!$A$5:$H$29,IF(E8207="HI",2,IF(E8207="LO",6,10))+IF(S8207=1,2,IF(D8207=7,1,(IF(WEEKDAY(B8207)=1,2,IF(WEEKDAY(B8207)=7,1,0))))))</f>
        <v>2</v>
      </c>
    </row>
    <row r="8208" spans="2:21" ht="13.95" customHeight="1" x14ac:dyDescent="0.25">
      <c r="B8208" s="784">
        <f t="shared" si="383"/>
        <v>45724</v>
      </c>
      <c r="C8208" s="785">
        <v>20</v>
      </c>
      <c r="D8208" s="786">
        <f>IFERROR((INDEX(METADATA!$T$2:$T$20,MATCH(B8208,METADATA!$S$2:$S$20,0))),0)</f>
        <v>0</v>
      </c>
      <c r="E8208" s="785" t="str">
        <f t="shared" si="384"/>
        <v>LO</v>
      </c>
      <c r="F8208" s="786">
        <f>VLOOKUP(C8208,METADATA!$A$5:$H$29,IF(E8208="HI",2,IF(E8208="LO",6,10))+IF(D8208=1,2,IF(D8208=7,1,(IF(WEEKDAY(B8208)=1,2,IF(WEEKDAY(B8208)=7,1,0))))))</f>
        <v>3</v>
      </c>
      <c r="G8208" s="786">
        <f>VLOOKUP(C8208,METADATA!$J$5:$Q$29,IF(E8208="HI",2,IF(E8208="LO",6,10))+IF(D8208=1,2,IF(D8208=7,1,(IF(WEEKDAY(B8208)=1,2,IF(WEEKDAY(B8208)=7,1,0))))))</f>
        <v>3</v>
      </c>
      <c r="H8208" s="787">
        <v>11419.75</v>
      </c>
      <c r="I8208" s="788">
        <v>2678.4649389982224</v>
      </c>
      <c r="K8208" s="795">
        <v>0</v>
      </c>
      <c r="M8208" s="798">
        <f t="shared" si="385"/>
        <v>11729.657475473987</v>
      </c>
      <c r="N8208" s="303"/>
      <c r="S8208" s="786">
        <v>0</v>
      </c>
      <c r="T8208" s="781">
        <f>VLOOKUP(C8208,METADATA!$J$5:$Q$29,IF(E8208="HI",2,IF(E8208="LO",6,10))+IF(S8208=1,2,IF(D8208=7,1,(IF(WEEKDAY(B8208)=1,2,IF(WEEKDAY(B8208)=7,1,0))))))</f>
        <v>3</v>
      </c>
      <c r="U8208" s="781">
        <f>VLOOKUP(C8208,METADATA!$A$5:$H$29,IF(E8208="HI",2,IF(E8208="LO",6,10))+IF(S8208=1,2,IF(D8208=7,1,(IF(WEEKDAY(B8208)=1,2,IF(WEEKDAY(B8208)=7,1,0))))))</f>
        <v>3</v>
      </c>
    </row>
    <row r="8209" spans="2:21" ht="13.95" customHeight="1" x14ac:dyDescent="0.25">
      <c r="B8209" s="784">
        <f t="shared" si="383"/>
        <v>45724</v>
      </c>
      <c r="C8209" s="785">
        <v>21</v>
      </c>
      <c r="D8209" s="786">
        <f>IFERROR((INDEX(METADATA!$T$2:$T$20,MATCH(B8209,METADATA!$S$2:$S$20,0))),0)</f>
        <v>0</v>
      </c>
      <c r="E8209" s="785" t="str">
        <f t="shared" si="384"/>
        <v>LO</v>
      </c>
      <c r="F8209" s="786">
        <f>VLOOKUP(C8209,METADATA!$A$5:$H$29,IF(E8209="HI",2,IF(E8209="LO",6,10))+IF(D8209=1,2,IF(D8209=7,1,(IF(WEEKDAY(B8209)=1,2,IF(WEEKDAY(B8209)=7,1,0))))))</f>
        <v>3</v>
      </c>
      <c r="G8209" s="786">
        <f>VLOOKUP(C8209,METADATA!$J$5:$Q$29,IF(E8209="HI",2,IF(E8209="LO",6,10))+IF(D8209=1,2,IF(D8209=7,1,(IF(WEEKDAY(B8209)=1,2,IF(WEEKDAY(B8209)=7,1,0))))))</f>
        <v>3</v>
      </c>
      <c r="H8209" s="787">
        <v>10459.75</v>
      </c>
      <c r="I8209" s="788">
        <v>2685.4200000762939</v>
      </c>
      <c r="K8209" s="795">
        <v>0</v>
      </c>
      <c r="M8209" s="798">
        <f t="shared" si="385"/>
        <v>10798.974517948904</v>
      </c>
      <c r="N8209" s="303"/>
      <c r="S8209" s="786">
        <v>0</v>
      </c>
      <c r="T8209" s="781">
        <f>VLOOKUP(C8209,METADATA!$J$5:$Q$29,IF(E8209="HI",2,IF(E8209="LO",6,10))+IF(S8209=1,2,IF(D8209=7,1,(IF(WEEKDAY(B8209)=1,2,IF(WEEKDAY(B8209)=7,1,0))))))</f>
        <v>3</v>
      </c>
      <c r="U8209" s="781">
        <f>VLOOKUP(C8209,METADATA!$A$5:$H$29,IF(E8209="HI",2,IF(E8209="LO",6,10))+IF(S8209=1,2,IF(D8209=7,1,(IF(WEEKDAY(B8209)=1,2,IF(WEEKDAY(B8209)=7,1,0))))))</f>
        <v>3</v>
      </c>
    </row>
    <row r="8210" spans="2:21" ht="13.95" customHeight="1" x14ac:dyDescent="0.25">
      <c r="B8210" s="784">
        <f t="shared" si="383"/>
        <v>45724</v>
      </c>
      <c r="C8210" s="785">
        <v>22</v>
      </c>
      <c r="D8210" s="786">
        <f>IFERROR((INDEX(METADATA!$T$2:$T$20,MATCH(B8210,METADATA!$S$2:$S$20,0))),0)</f>
        <v>0</v>
      </c>
      <c r="E8210" s="785" t="str">
        <f t="shared" si="384"/>
        <v>LO</v>
      </c>
      <c r="F8210" s="786">
        <f>VLOOKUP(C8210,METADATA!$A$5:$H$29,IF(E8210="HI",2,IF(E8210="LO",6,10))+IF(D8210=1,2,IF(D8210=7,1,(IF(WEEKDAY(B8210)=1,2,IF(WEEKDAY(B8210)=7,1,0))))))</f>
        <v>3</v>
      </c>
      <c r="G8210" s="786">
        <f>VLOOKUP(C8210,METADATA!$J$5:$Q$29,IF(E8210="HI",2,IF(E8210="LO",6,10))+IF(D8210=1,2,IF(D8210=7,1,(IF(WEEKDAY(B8210)=1,2,IF(WEEKDAY(B8210)=7,1,0))))))</f>
        <v>3</v>
      </c>
      <c r="H8210" s="787">
        <v>9429</v>
      </c>
      <c r="I8210" s="788">
        <v>2680.6900121867657</v>
      </c>
      <c r="K8210" s="795">
        <v>0</v>
      </c>
      <c r="M8210" s="798">
        <f t="shared" si="385"/>
        <v>9802.6598401371593</v>
      </c>
      <c r="N8210" s="303"/>
      <c r="S8210" s="786">
        <v>0</v>
      </c>
      <c r="T8210" s="781">
        <f>VLOOKUP(C8210,METADATA!$J$5:$Q$29,IF(E8210="HI",2,IF(E8210="LO",6,10))+IF(S8210=1,2,IF(D8210=7,1,(IF(WEEKDAY(B8210)=1,2,IF(WEEKDAY(B8210)=7,1,0))))))</f>
        <v>3</v>
      </c>
      <c r="U8210" s="781">
        <f>VLOOKUP(C8210,METADATA!$A$5:$H$29,IF(E8210="HI",2,IF(E8210="LO",6,10))+IF(S8210=1,2,IF(D8210=7,1,(IF(WEEKDAY(B8210)=1,2,IF(WEEKDAY(B8210)=7,1,0))))))</f>
        <v>3</v>
      </c>
    </row>
    <row r="8211" spans="2:21" ht="13.95" customHeight="1" x14ac:dyDescent="0.25">
      <c r="B8211" s="784">
        <f t="shared" si="383"/>
        <v>45724</v>
      </c>
      <c r="C8211" s="785">
        <v>23</v>
      </c>
      <c r="D8211" s="786">
        <f>IFERROR((INDEX(METADATA!$T$2:$T$20,MATCH(B8211,METADATA!$S$2:$S$20,0))),0)</f>
        <v>0</v>
      </c>
      <c r="E8211" s="785" t="str">
        <f t="shared" si="384"/>
        <v>LO</v>
      </c>
      <c r="F8211" s="786">
        <f>VLOOKUP(C8211,METADATA!$A$5:$H$29,IF(E8211="HI",2,IF(E8211="LO",6,10))+IF(D8211=1,2,IF(D8211=7,1,(IF(WEEKDAY(B8211)=1,2,IF(WEEKDAY(B8211)=7,1,0))))))</f>
        <v>3</v>
      </c>
      <c r="G8211" s="786">
        <f>VLOOKUP(C8211,METADATA!$J$5:$Q$29,IF(E8211="HI",2,IF(E8211="LO",6,10))+IF(D8211=1,2,IF(D8211=7,1,(IF(WEEKDAY(B8211)=1,2,IF(WEEKDAY(B8211)=7,1,0))))))</f>
        <v>3</v>
      </c>
      <c r="H8211" s="787">
        <v>8581.25</v>
      </c>
      <c r="I8211" s="788">
        <v>2655.8150119781494</v>
      </c>
      <c r="K8211" s="795">
        <v>0</v>
      </c>
      <c r="M8211" s="798">
        <f t="shared" si="385"/>
        <v>8982.8283374641251</v>
      </c>
      <c r="N8211" s="303"/>
      <c r="S8211" s="786">
        <v>0</v>
      </c>
      <c r="T8211" s="781">
        <f>VLOOKUP(C8211,METADATA!$J$5:$Q$29,IF(E8211="HI",2,IF(E8211="LO",6,10))+IF(S8211=1,2,IF(D8211=7,1,(IF(WEEKDAY(B8211)=1,2,IF(WEEKDAY(B8211)=7,1,0))))))</f>
        <v>3</v>
      </c>
      <c r="U8211" s="781">
        <f>VLOOKUP(C8211,METADATA!$A$5:$H$29,IF(E8211="HI",2,IF(E8211="LO",6,10))+IF(S8211=1,2,IF(D8211=7,1,(IF(WEEKDAY(B8211)=1,2,IF(WEEKDAY(B8211)=7,1,0))))))</f>
        <v>3</v>
      </c>
    </row>
    <row r="8212" spans="2:21" ht="13.95" customHeight="1" x14ac:dyDescent="0.25">
      <c r="B8212" s="784">
        <f t="shared" si="383"/>
        <v>45725</v>
      </c>
      <c r="C8212" s="785">
        <v>0</v>
      </c>
      <c r="D8212" s="786">
        <f>IFERROR((INDEX(METADATA!$T$2:$T$20,MATCH(B8212,METADATA!$S$2:$S$20,0))),0)</f>
        <v>0</v>
      </c>
      <c r="E8212" s="785" t="str">
        <f t="shared" si="384"/>
        <v>LO</v>
      </c>
      <c r="F8212" s="786">
        <f>VLOOKUP(C8212,METADATA!$A$5:$H$29,IF(E8212="HI",2,IF(E8212="LO",6,10))+IF(D8212=1,2,IF(D8212=7,1,(IF(WEEKDAY(B8212)=1,2,IF(WEEKDAY(B8212)=7,1,0))))))</f>
        <v>3</v>
      </c>
      <c r="G8212" s="786">
        <f>VLOOKUP(C8212,METADATA!$J$5:$Q$29,IF(E8212="HI",2,IF(E8212="LO",6,10))+IF(D8212=1,2,IF(D8212=7,1,(IF(WEEKDAY(B8212)=1,2,IF(WEEKDAY(B8212)=7,1,0))))))</f>
        <v>3</v>
      </c>
      <c r="H8212" s="787">
        <v>7933</v>
      </c>
      <c r="I8212" s="788">
        <v>2581.7150976508856</v>
      </c>
      <c r="K8212" s="795">
        <v>0</v>
      </c>
      <c r="M8212" s="798">
        <f t="shared" si="385"/>
        <v>8342.5261069677526</v>
      </c>
      <c r="N8212" s="303"/>
      <c r="S8212" s="786">
        <v>0</v>
      </c>
      <c r="T8212" s="781">
        <f>VLOOKUP(C8212,METADATA!$J$5:$Q$29,IF(E8212="HI",2,IF(E8212="LO",6,10))+IF(S8212=1,2,IF(D8212=7,1,(IF(WEEKDAY(B8212)=1,2,IF(WEEKDAY(B8212)=7,1,0))))))</f>
        <v>3</v>
      </c>
      <c r="U8212" s="781">
        <f>VLOOKUP(C8212,METADATA!$A$5:$H$29,IF(E8212="HI",2,IF(E8212="LO",6,10))+IF(S8212=1,2,IF(D8212=7,1,(IF(WEEKDAY(B8212)=1,2,IF(WEEKDAY(B8212)=7,1,0))))))</f>
        <v>3</v>
      </c>
    </row>
    <row r="8213" spans="2:21" ht="13.95" customHeight="1" x14ac:dyDescent="0.25">
      <c r="B8213" s="784">
        <f t="shared" si="383"/>
        <v>45725</v>
      </c>
      <c r="C8213" s="785">
        <v>1</v>
      </c>
      <c r="D8213" s="786">
        <f>IFERROR((INDEX(METADATA!$T$2:$T$20,MATCH(B8213,METADATA!$S$2:$S$20,0))),0)</f>
        <v>0</v>
      </c>
      <c r="E8213" s="785" t="str">
        <f t="shared" si="384"/>
        <v>LO</v>
      </c>
      <c r="F8213" s="786">
        <f>VLOOKUP(C8213,METADATA!$A$5:$H$29,IF(E8213="HI",2,IF(E8213="LO",6,10))+IF(D8213=1,2,IF(D8213=7,1,(IF(WEEKDAY(B8213)=1,2,IF(WEEKDAY(B8213)=7,1,0))))))</f>
        <v>3</v>
      </c>
      <c r="G8213" s="786">
        <f>VLOOKUP(C8213,METADATA!$J$5:$Q$29,IF(E8213="HI",2,IF(E8213="LO",6,10))+IF(D8213=1,2,IF(D8213=7,1,(IF(WEEKDAY(B8213)=1,2,IF(WEEKDAY(B8213)=7,1,0))))))</f>
        <v>3</v>
      </c>
      <c r="H8213" s="787">
        <v>7506.25</v>
      </c>
      <c r="I8213" s="788">
        <v>2610.6949801370502</v>
      </c>
      <c r="K8213" s="795">
        <v>0</v>
      </c>
      <c r="M8213" s="798">
        <f t="shared" si="385"/>
        <v>7947.2962283919423</v>
      </c>
      <c r="N8213" s="303"/>
      <c r="S8213" s="786">
        <v>0</v>
      </c>
      <c r="T8213" s="781">
        <f>VLOOKUP(C8213,METADATA!$J$5:$Q$29,IF(E8213="HI",2,IF(E8213="LO",6,10))+IF(S8213=1,2,IF(D8213=7,1,(IF(WEEKDAY(B8213)=1,2,IF(WEEKDAY(B8213)=7,1,0))))))</f>
        <v>3</v>
      </c>
      <c r="U8213" s="781">
        <f>VLOOKUP(C8213,METADATA!$A$5:$H$29,IF(E8213="HI",2,IF(E8213="LO",6,10))+IF(S8213=1,2,IF(D8213=7,1,(IF(WEEKDAY(B8213)=1,2,IF(WEEKDAY(B8213)=7,1,0))))))</f>
        <v>3</v>
      </c>
    </row>
    <row r="8214" spans="2:21" ht="13.95" customHeight="1" x14ac:dyDescent="0.25">
      <c r="B8214" s="784">
        <f t="shared" si="383"/>
        <v>45725</v>
      </c>
      <c r="C8214" s="785">
        <v>2</v>
      </c>
      <c r="D8214" s="786">
        <f>IFERROR((INDEX(METADATA!$T$2:$T$20,MATCH(B8214,METADATA!$S$2:$S$20,0))),0)</f>
        <v>0</v>
      </c>
      <c r="E8214" s="785" t="str">
        <f t="shared" si="384"/>
        <v>LO</v>
      </c>
      <c r="F8214" s="786">
        <f>VLOOKUP(C8214,METADATA!$A$5:$H$29,IF(E8214="HI",2,IF(E8214="LO",6,10))+IF(D8214=1,2,IF(D8214=7,1,(IF(WEEKDAY(B8214)=1,2,IF(WEEKDAY(B8214)=7,1,0))))))</f>
        <v>3</v>
      </c>
      <c r="G8214" s="786">
        <f>VLOOKUP(C8214,METADATA!$J$5:$Q$29,IF(E8214="HI",2,IF(E8214="LO",6,10))+IF(D8214=1,2,IF(D8214=7,1,(IF(WEEKDAY(B8214)=1,2,IF(WEEKDAY(B8214)=7,1,0))))))</f>
        <v>3</v>
      </c>
      <c r="H8214" s="787">
        <v>7338.75</v>
      </c>
      <c r="I8214" s="788">
        <v>2738.9800357818604</v>
      </c>
      <c r="K8214" s="795">
        <v>0</v>
      </c>
      <c r="M8214" s="798">
        <f t="shared" si="385"/>
        <v>7833.2153806027573</v>
      </c>
      <c r="N8214" s="303"/>
      <c r="S8214" s="786">
        <v>0</v>
      </c>
      <c r="T8214" s="781">
        <f>VLOOKUP(C8214,METADATA!$J$5:$Q$29,IF(E8214="HI",2,IF(E8214="LO",6,10))+IF(S8214=1,2,IF(D8214=7,1,(IF(WEEKDAY(B8214)=1,2,IF(WEEKDAY(B8214)=7,1,0))))))</f>
        <v>3</v>
      </c>
      <c r="U8214" s="781">
        <f>VLOOKUP(C8214,METADATA!$A$5:$H$29,IF(E8214="HI",2,IF(E8214="LO",6,10))+IF(S8214=1,2,IF(D8214=7,1,(IF(WEEKDAY(B8214)=1,2,IF(WEEKDAY(B8214)=7,1,0))))))</f>
        <v>3</v>
      </c>
    </row>
    <row r="8215" spans="2:21" ht="13.95" customHeight="1" x14ac:dyDescent="0.25">
      <c r="B8215" s="784">
        <f t="shared" si="383"/>
        <v>45725</v>
      </c>
      <c r="C8215" s="785">
        <v>3</v>
      </c>
      <c r="D8215" s="786">
        <f>IFERROR((INDEX(METADATA!$T$2:$T$20,MATCH(B8215,METADATA!$S$2:$S$20,0))),0)</f>
        <v>0</v>
      </c>
      <c r="E8215" s="785" t="str">
        <f t="shared" si="384"/>
        <v>LO</v>
      </c>
      <c r="F8215" s="786">
        <f>VLOOKUP(C8215,METADATA!$A$5:$H$29,IF(E8215="HI",2,IF(E8215="LO",6,10))+IF(D8215=1,2,IF(D8215=7,1,(IF(WEEKDAY(B8215)=1,2,IF(WEEKDAY(B8215)=7,1,0))))))</f>
        <v>3</v>
      </c>
      <c r="G8215" s="786">
        <f>VLOOKUP(C8215,METADATA!$J$5:$Q$29,IF(E8215="HI",2,IF(E8215="LO",6,10))+IF(D8215=1,2,IF(D8215=7,1,(IF(WEEKDAY(B8215)=1,2,IF(WEEKDAY(B8215)=7,1,0))))))</f>
        <v>3</v>
      </c>
      <c r="H8215" s="787">
        <v>7382</v>
      </c>
      <c r="I8215" s="788">
        <v>2675.4799737930298</v>
      </c>
      <c r="K8215" s="795">
        <v>0</v>
      </c>
      <c r="M8215" s="798">
        <f t="shared" si="385"/>
        <v>7851.8862122529226</v>
      </c>
      <c r="N8215" s="303"/>
      <c r="S8215" s="786">
        <v>0</v>
      </c>
      <c r="T8215" s="781">
        <f>VLOOKUP(C8215,METADATA!$J$5:$Q$29,IF(E8215="HI",2,IF(E8215="LO",6,10))+IF(S8215=1,2,IF(D8215=7,1,(IF(WEEKDAY(B8215)=1,2,IF(WEEKDAY(B8215)=7,1,0))))))</f>
        <v>3</v>
      </c>
      <c r="U8215" s="781">
        <f>VLOOKUP(C8215,METADATA!$A$5:$H$29,IF(E8215="HI",2,IF(E8215="LO",6,10))+IF(S8215=1,2,IF(D8215=7,1,(IF(WEEKDAY(B8215)=1,2,IF(WEEKDAY(B8215)=7,1,0))))))</f>
        <v>3</v>
      </c>
    </row>
    <row r="8216" spans="2:21" ht="13.95" customHeight="1" x14ac:dyDescent="0.25">
      <c r="B8216" s="784">
        <f t="shared" si="383"/>
        <v>45725</v>
      </c>
      <c r="C8216" s="785">
        <v>4</v>
      </c>
      <c r="D8216" s="786">
        <f>IFERROR((INDEX(METADATA!$T$2:$T$20,MATCH(B8216,METADATA!$S$2:$S$20,0))),0)</f>
        <v>0</v>
      </c>
      <c r="E8216" s="785" t="str">
        <f t="shared" si="384"/>
        <v>LO</v>
      </c>
      <c r="F8216" s="786">
        <f>VLOOKUP(C8216,METADATA!$A$5:$H$29,IF(E8216="HI",2,IF(E8216="LO",6,10))+IF(D8216=1,2,IF(D8216=7,1,(IF(WEEKDAY(B8216)=1,2,IF(WEEKDAY(B8216)=7,1,0))))))</f>
        <v>3</v>
      </c>
      <c r="G8216" s="786">
        <f>VLOOKUP(C8216,METADATA!$J$5:$Q$29,IF(E8216="HI",2,IF(E8216="LO",6,10))+IF(D8216=1,2,IF(D8216=7,1,(IF(WEEKDAY(B8216)=1,2,IF(WEEKDAY(B8216)=7,1,0))))))</f>
        <v>3</v>
      </c>
      <c r="H8216" s="787">
        <v>7459.25</v>
      </c>
      <c r="I8216" s="788">
        <v>2598.4199862480164</v>
      </c>
      <c r="K8216" s="795">
        <v>870.51250000000005</v>
      </c>
      <c r="M8216" s="798">
        <f t="shared" si="385"/>
        <v>7898.8731466857434</v>
      </c>
      <c r="N8216" s="303"/>
      <c r="S8216" s="786">
        <v>0</v>
      </c>
      <c r="T8216" s="781">
        <f>VLOOKUP(C8216,METADATA!$J$5:$Q$29,IF(E8216="HI",2,IF(E8216="LO",6,10))+IF(S8216=1,2,IF(D8216=7,1,(IF(WEEKDAY(B8216)=1,2,IF(WEEKDAY(B8216)=7,1,0))))))</f>
        <v>3</v>
      </c>
      <c r="U8216" s="781">
        <f>VLOOKUP(C8216,METADATA!$A$5:$H$29,IF(E8216="HI",2,IF(E8216="LO",6,10))+IF(S8216=1,2,IF(D8216=7,1,(IF(WEEKDAY(B8216)=1,2,IF(WEEKDAY(B8216)=7,1,0))))))</f>
        <v>3</v>
      </c>
    </row>
    <row r="8217" spans="2:21" ht="13.95" customHeight="1" x14ac:dyDescent="0.25">
      <c r="B8217" s="784">
        <f t="shared" si="383"/>
        <v>45725</v>
      </c>
      <c r="C8217" s="785">
        <v>5</v>
      </c>
      <c r="D8217" s="786">
        <f>IFERROR((INDEX(METADATA!$T$2:$T$20,MATCH(B8217,METADATA!$S$2:$S$20,0))),0)</f>
        <v>0</v>
      </c>
      <c r="E8217" s="785" t="str">
        <f t="shared" si="384"/>
        <v>LO</v>
      </c>
      <c r="F8217" s="786">
        <f>VLOOKUP(C8217,METADATA!$A$5:$H$29,IF(E8217="HI",2,IF(E8217="LO",6,10))+IF(D8217=1,2,IF(D8217=7,1,(IF(WEEKDAY(B8217)=1,2,IF(WEEKDAY(B8217)=7,1,0))))))</f>
        <v>3</v>
      </c>
      <c r="G8217" s="786">
        <f>VLOOKUP(C8217,METADATA!$J$5:$Q$29,IF(E8217="HI",2,IF(E8217="LO",6,10))+IF(D8217=1,2,IF(D8217=7,1,(IF(WEEKDAY(B8217)=1,2,IF(WEEKDAY(B8217)=7,1,0))))))</f>
        <v>3</v>
      </c>
      <c r="H8217" s="787">
        <v>7573.75</v>
      </c>
      <c r="I8217" s="788">
        <v>2554.9350976347923</v>
      </c>
      <c r="K8217" s="795">
        <v>865.8125</v>
      </c>
      <c r="M8217" s="798">
        <f t="shared" si="385"/>
        <v>7993.0834110264423</v>
      </c>
      <c r="N8217" s="303"/>
      <c r="S8217" s="786">
        <v>0</v>
      </c>
      <c r="T8217" s="781">
        <f>VLOOKUP(C8217,METADATA!$J$5:$Q$29,IF(E8217="HI",2,IF(E8217="LO",6,10))+IF(S8217=1,2,IF(D8217=7,1,(IF(WEEKDAY(B8217)=1,2,IF(WEEKDAY(B8217)=7,1,0))))))</f>
        <v>3</v>
      </c>
      <c r="U8217" s="781">
        <f>VLOOKUP(C8217,METADATA!$A$5:$H$29,IF(E8217="HI",2,IF(E8217="LO",6,10))+IF(S8217=1,2,IF(D8217=7,1,(IF(WEEKDAY(B8217)=1,2,IF(WEEKDAY(B8217)=7,1,0))))))</f>
        <v>3</v>
      </c>
    </row>
    <row r="8218" spans="2:21" ht="13.95" customHeight="1" x14ac:dyDescent="0.25">
      <c r="B8218" s="784">
        <f t="shared" si="383"/>
        <v>45725</v>
      </c>
      <c r="C8218" s="785">
        <v>6</v>
      </c>
      <c r="D8218" s="786">
        <f>IFERROR((INDEX(METADATA!$T$2:$T$20,MATCH(B8218,METADATA!$S$2:$S$20,0))),0)</f>
        <v>0</v>
      </c>
      <c r="E8218" s="785" t="str">
        <f t="shared" si="384"/>
        <v>LO</v>
      </c>
      <c r="F8218" s="786">
        <f>VLOOKUP(C8218,METADATA!$A$5:$H$29,IF(E8218="HI",2,IF(E8218="LO",6,10))+IF(D8218=1,2,IF(D8218=7,1,(IF(WEEKDAY(B8218)=1,2,IF(WEEKDAY(B8218)=7,1,0))))))</f>
        <v>3</v>
      </c>
      <c r="G8218" s="786">
        <f>VLOOKUP(C8218,METADATA!$J$5:$Q$29,IF(E8218="HI",2,IF(E8218="LO",6,10))+IF(D8218=1,2,IF(D8218=7,1,(IF(WEEKDAY(B8218)=1,2,IF(WEEKDAY(B8218)=7,1,0))))))</f>
        <v>3</v>
      </c>
      <c r="H8218" s="787">
        <v>8078.75</v>
      </c>
      <c r="I8218" s="788">
        <v>2580.5349877849221</v>
      </c>
      <c r="K8218" s="795">
        <v>834.63750000000005</v>
      </c>
      <c r="M8218" s="798">
        <f t="shared" si="385"/>
        <v>8480.8821702510486</v>
      </c>
      <c r="N8218" s="303"/>
      <c r="S8218" s="786">
        <v>0</v>
      </c>
      <c r="T8218" s="781">
        <f>VLOOKUP(C8218,METADATA!$J$5:$Q$29,IF(E8218="HI",2,IF(E8218="LO",6,10))+IF(S8218=1,2,IF(D8218=7,1,(IF(WEEKDAY(B8218)=1,2,IF(WEEKDAY(B8218)=7,1,0))))))</f>
        <v>3</v>
      </c>
      <c r="U8218" s="781">
        <f>VLOOKUP(C8218,METADATA!$A$5:$H$29,IF(E8218="HI",2,IF(E8218="LO",6,10))+IF(S8218=1,2,IF(D8218=7,1,(IF(WEEKDAY(B8218)=1,2,IF(WEEKDAY(B8218)=7,1,0))))))</f>
        <v>3</v>
      </c>
    </row>
    <row r="8219" spans="2:21" ht="13.95" customHeight="1" x14ac:dyDescent="0.25">
      <c r="B8219" s="784">
        <f t="shared" si="383"/>
        <v>45725</v>
      </c>
      <c r="C8219" s="785">
        <v>7</v>
      </c>
      <c r="D8219" s="786">
        <f>IFERROR((INDEX(METADATA!$T$2:$T$20,MATCH(B8219,METADATA!$S$2:$S$20,0))),0)</f>
        <v>0</v>
      </c>
      <c r="E8219" s="785" t="str">
        <f t="shared" si="384"/>
        <v>LO</v>
      </c>
      <c r="F8219" s="786">
        <f>VLOOKUP(C8219,METADATA!$A$5:$H$29,IF(E8219="HI",2,IF(E8219="LO",6,10))+IF(D8219=1,2,IF(D8219=7,1,(IF(WEEKDAY(B8219)=1,2,IF(WEEKDAY(B8219)=7,1,0))))))</f>
        <v>3</v>
      </c>
      <c r="G8219" s="786">
        <f>VLOOKUP(C8219,METADATA!$J$5:$Q$29,IF(E8219="HI",2,IF(E8219="LO",6,10))+IF(D8219=1,2,IF(D8219=7,1,(IF(WEEKDAY(B8219)=1,2,IF(WEEKDAY(B8219)=7,1,0))))))</f>
        <v>3</v>
      </c>
      <c r="H8219" s="787">
        <v>8599.75</v>
      </c>
      <c r="I8219" s="788">
        <v>2637.1499633789063</v>
      </c>
      <c r="K8219" s="795">
        <v>847.33749999999998</v>
      </c>
      <c r="M8219" s="798">
        <f t="shared" si="385"/>
        <v>8995.0130623501245</v>
      </c>
      <c r="N8219" s="303"/>
      <c r="S8219" s="786">
        <v>0</v>
      </c>
      <c r="T8219" s="781">
        <f>VLOOKUP(C8219,METADATA!$J$5:$Q$29,IF(E8219="HI",2,IF(E8219="LO",6,10))+IF(S8219=1,2,IF(D8219=7,1,(IF(WEEKDAY(B8219)=1,2,IF(WEEKDAY(B8219)=7,1,0))))))</f>
        <v>3</v>
      </c>
      <c r="U8219" s="781">
        <f>VLOOKUP(C8219,METADATA!$A$5:$H$29,IF(E8219="HI",2,IF(E8219="LO",6,10))+IF(S8219=1,2,IF(D8219=7,1,(IF(WEEKDAY(B8219)=1,2,IF(WEEKDAY(B8219)=7,1,0))))))</f>
        <v>3</v>
      </c>
    </row>
    <row r="8220" spans="2:21" ht="13.95" customHeight="1" x14ac:dyDescent="0.25">
      <c r="B8220" s="784">
        <f t="shared" ref="B8220:B8283" si="386">B8196+1</f>
        <v>45725</v>
      </c>
      <c r="C8220" s="785">
        <v>8</v>
      </c>
      <c r="D8220" s="786">
        <f>IFERROR((INDEX(METADATA!$T$2:$T$20,MATCH(B8220,METADATA!$S$2:$S$20,0))),0)</f>
        <v>0</v>
      </c>
      <c r="E8220" s="785" t="str">
        <f t="shared" si="384"/>
        <v>LO</v>
      </c>
      <c r="F8220" s="786">
        <f>VLOOKUP(C8220,METADATA!$A$5:$H$29,IF(E8220="HI",2,IF(E8220="LO",6,10))+IF(D8220=1,2,IF(D8220=7,1,(IF(WEEKDAY(B8220)=1,2,IF(WEEKDAY(B8220)=7,1,0))))))</f>
        <v>3</v>
      </c>
      <c r="G8220" s="786">
        <f>VLOOKUP(C8220,METADATA!$J$5:$Q$29,IF(E8220="HI",2,IF(E8220="LO",6,10))+IF(D8220=1,2,IF(D8220=7,1,(IF(WEEKDAY(B8220)=1,2,IF(WEEKDAY(B8220)=7,1,0))))))</f>
        <v>3</v>
      </c>
      <c r="H8220" s="787">
        <v>9731.5</v>
      </c>
      <c r="I8220" s="788">
        <v>2795.0850366055965</v>
      </c>
      <c r="K8220" s="795">
        <v>851.61249999999995</v>
      </c>
      <c r="M8220" s="798">
        <f t="shared" si="385"/>
        <v>10124.949017741103</v>
      </c>
      <c r="N8220" s="303"/>
      <c r="S8220" s="786">
        <v>0</v>
      </c>
      <c r="T8220" s="781">
        <f>VLOOKUP(C8220,METADATA!$J$5:$Q$29,IF(E8220="HI",2,IF(E8220="LO",6,10))+IF(S8220=1,2,IF(D8220=7,1,(IF(WEEKDAY(B8220)=1,2,IF(WEEKDAY(B8220)=7,1,0))))))</f>
        <v>3</v>
      </c>
      <c r="U8220" s="781">
        <f>VLOOKUP(C8220,METADATA!$A$5:$H$29,IF(E8220="HI",2,IF(E8220="LO",6,10))+IF(S8220=1,2,IF(D8220=7,1,(IF(WEEKDAY(B8220)=1,2,IF(WEEKDAY(B8220)=7,1,0))))))</f>
        <v>3</v>
      </c>
    </row>
    <row r="8221" spans="2:21" ht="13.95" customHeight="1" x14ac:dyDescent="0.25">
      <c r="B8221" s="784">
        <f t="shared" si="386"/>
        <v>45725</v>
      </c>
      <c r="C8221" s="785">
        <v>9</v>
      </c>
      <c r="D8221" s="786">
        <f>IFERROR((INDEX(METADATA!$T$2:$T$20,MATCH(B8221,METADATA!$S$2:$S$20,0))),0)</f>
        <v>0</v>
      </c>
      <c r="E8221" s="785" t="str">
        <f t="shared" si="384"/>
        <v>LO</v>
      </c>
      <c r="F8221" s="786">
        <f>VLOOKUP(C8221,METADATA!$A$5:$H$29,IF(E8221="HI",2,IF(E8221="LO",6,10))+IF(D8221=1,2,IF(D8221=7,1,(IF(WEEKDAY(B8221)=1,2,IF(WEEKDAY(B8221)=7,1,0))))))</f>
        <v>3</v>
      </c>
      <c r="G8221" s="786">
        <f>VLOOKUP(C8221,METADATA!$J$5:$Q$29,IF(E8221="HI",2,IF(E8221="LO",6,10))+IF(D8221=1,2,IF(D8221=7,1,(IF(WEEKDAY(B8221)=1,2,IF(WEEKDAY(B8221)=7,1,0))))))</f>
        <v>3</v>
      </c>
      <c r="H8221" s="787">
        <v>11126</v>
      </c>
      <c r="I8221" s="788">
        <v>2707.4750366210938</v>
      </c>
      <c r="K8221" s="795">
        <v>856.5</v>
      </c>
      <c r="M8221" s="798">
        <f t="shared" si="385"/>
        <v>11450.689807776927</v>
      </c>
      <c r="N8221" s="303"/>
      <c r="S8221" s="786">
        <v>0</v>
      </c>
      <c r="T8221" s="781">
        <f>VLOOKUP(C8221,METADATA!$J$5:$Q$29,IF(E8221="HI",2,IF(E8221="LO",6,10))+IF(S8221=1,2,IF(D8221=7,1,(IF(WEEKDAY(B8221)=1,2,IF(WEEKDAY(B8221)=7,1,0))))))</f>
        <v>3</v>
      </c>
      <c r="U8221" s="781">
        <f>VLOOKUP(C8221,METADATA!$A$5:$H$29,IF(E8221="HI",2,IF(E8221="LO",6,10))+IF(S8221=1,2,IF(D8221=7,1,(IF(WEEKDAY(B8221)=1,2,IF(WEEKDAY(B8221)=7,1,0))))))</f>
        <v>3</v>
      </c>
    </row>
    <row r="8222" spans="2:21" ht="13.95" customHeight="1" x14ac:dyDescent="0.25">
      <c r="B8222" s="784">
        <f t="shared" si="386"/>
        <v>45725</v>
      </c>
      <c r="C8222" s="785">
        <v>10</v>
      </c>
      <c r="D8222" s="786">
        <f>IFERROR((INDEX(METADATA!$T$2:$T$20,MATCH(B8222,METADATA!$S$2:$S$20,0))),0)</f>
        <v>0</v>
      </c>
      <c r="E8222" s="785" t="str">
        <f t="shared" si="384"/>
        <v>LO</v>
      </c>
      <c r="F8222" s="786">
        <f>VLOOKUP(C8222,METADATA!$A$5:$H$29,IF(E8222="HI",2,IF(E8222="LO",6,10))+IF(D8222=1,2,IF(D8222=7,1,(IF(WEEKDAY(B8222)=1,2,IF(WEEKDAY(B8222)=7,1,0))))))</f>
        <v>3</v>
      </c>
      <c r="G8222" s="786">
        <f>VLOOKUP(C8222,METADATA!$J$5:$Q$29,IF(E8222="HI",2,IF(E8222="LO",6,10))+IF(D8222=1,2,IF(D8222=7,1,(IF(WEEKDAY(B8222)=1,2,IF(WEEKDAY(B8222)=7,1,0))))))</f>
        <v>3</v>
      </c>
      <c r="H8222" s="787">
        <v>12026.5</v>
      </c>
      <c r="I8222" s="788">
        <v>2698.0499877929688</v>
      </c>
      <c r="K8222" s="795">
        <v>824.32500000000005</v>
      </c>
      <c r="M8222" s="798">
        <f t="shared" si="385"/>
        <v>12325.428024479703</v>
      </c>
      <c r="N8222" s="303"/>
      <c r="S8222" s="786">
        <v>0</v>
      </c>
      <c r="T8222" s="781">
        <f>VLOOKUP(C8222,METADATA!$J$5:$Q$29,IF(E8222="HI",2,IF(E8222="LO",6,10))+IF(S8222=1,2,IF(D8222=7,1,(IF(WEEKDAY(B8222)=1,2,IF(WEEKDAY(B8222)=7,1,0))))))</f>
        <v>3</v>
      </c>
      <c r="U8222" s="781">
        <f>VLOOKUP(C8222,METADATA!$A$5:$H$29,IF(E8222="HI",2,IF(E8222="LO",6,10))+IF(S8222=1,2,IF(D8222=7,1,(IF(WEEKDAY(B8222)=1,2,IF(WEEKDAY(B8222)=7,1,0))))))</f>
        <v>3</v>
      </c>
    </row>
    <row r="8223" spans="2:21" ht="13.95" customHeight="1" x14ac:dyDescent="0.25">
      <c r="B8223" s="784">
        <f t="shared" si="386"/>
        <v>45725</v>
      </c>
      <c r="C8223" s="785">
        <v>11</v>
      </c>
      <c r="D8223" s="786">
        <f>IFERROR((INDEX(METADATA!$T$2:$T$20,MATCH(B8223,METADATA!$S$2:$S$20,0))),0)</f>
        <v>0</v>
      </c>
      <c r="E8223" s="785" t="str">
        <f t="shared" si="384"/>
        <v>LO</v>
      </c>
      <c r="F8223" s="786">
        <f>VLOOKUP(C8223,METADATA!$A$5:$H$29,IF(E8223="HI",2,IF(E8223="LO",6,10))+IF(D8223=1,2,IF(D8223=7,1,(IF(WEEKDAY(B8223)=1,2,IF(WEEKDAY(B8223)=7,1,0))))))</f>
        <v>3</v>
      </c>
      <c r="G8223" s="786">
        <f>VLOOKUP(C8223,METADATA!$J$5:$Q$29,IF(E8223="HI",2,IF(E8223="LO",6,10))+IF(D8223=1,2,IF(D8223=7,1,(IF(WEEKDAY(B8223)=1,2,IF(WEEKDAY(B8223)=7,1,0))))))</f>
        <v>3</v>
      </c>
      <c r="H8223" s="787">
        <v>12456.75</v>
      </c>
      <c r="I8223" s="788">
        <v>2606.8250122070313</v>
      </c>
      <c r="K8223" s="795">
        <v>882.73749999999995</v>
      </c>
      <c r="M8223" s="798">
        <f t="shared" si="385"/>
        <v>12726.592521439828</v>
      </c>
      <c r="N8223" s="303"/>
      <c r="S8223" s="786">
        <v>0</v>
      </c>
      <c r="T8223" s="781">
        <f>VLOOKUP(C8223,METADATA!$J$5:$Q$29,IF(E8223="HI",2,IF(E8223="LO",6,10))+IF(S8223=1,2,IF(D8223=7,1,(IF(WEEKDAY(B8223)=1,2,IF(WEEKDAY(B8223)=7,1,0))))))</f>
        <v>3</v>
      </c>
      <c r="U8223" s="781">
        <f>VLOOKUP(C8223,METADATA!$A$5:$H$29,IF(E8223="HI",2,IF(E8223="LO",6,10))+IF(S8223=1,2,IF(D8223=7,1,(IF(WEEKDAY(B8223)=1,2,IF(WEEKDAY(B8223)=7,1,0))))))</f>
        <v>3</v>
      </c>
    </row>
    <row r="8224" spans="2:21" ht="13.95" customHeight="1" x14ac:dyDescent="0.25">
      <c r="B8224" s="784">
        <f t="shared" si="386"/>
        <v>45725</v>
      </c>
      <c r="C8224" s="785">
        <v>12</v>
      </c>
      <c r="D8224" s="786">
        <f>IFERROR((INDEX(METADATA!$T$2:$T$20,MATCH(B8224,METADATA!$S$2:$S$20,0))),0)</f>
        <v>0</v>
      </c>
      <c r="E8224" s="785" t="str">
        <f t="shared" si="384"/>
        <v>LO</v>
      </c>
      <c r="F8224" s="786">
        <f>VLOOKUP(C8224,METADATA!$A$5:$H$29,IF(E8224="HI",2,IF(E8224="LO",6,10))+IF(D8224=1,2,IF(D8224=7,1,(IF(WEEKDAY(B8224)=1,2,IF(WEEKDAY(B8224)=7,1,0))))))</f>
        <v>3</v>
      </c>
      <c r="G8224" s="786">
        <f>VLOOKUP(C8224,METADATA!$J$5:$Q$29,IF(E8224="HI",2,IF(E8224="LO",6,10))+IF(D8224=1,2,IF(D8224=7,1,(IF(WEEKDAY(B8224)=1,2,IF(WEEKDAY(B8224)=7,1,0))))))</f>
        <v>3</v>
      </c>
      <c r="H8224" s="787">
        <v>12197.25</v>
      </c>
      <c r="I8224" s="788">
        <v>2684.949951171875</v>
      </c>
      <c r="K8224" s="795">
        <v>909.3125</v>
      </c>
      <c r="M8224" s="798">
        <f t="shared" si="385"/>
        <v>12489.269946750204</v>
      </c>
      <c r="N8224" s="303"/>
      <c r="S8224" s="786">
        <v>0</v>
      </c>
      <c r="T8224" s="781">
        <f>VLOOKUP(C8224,METADATA!$J$5:$Q$29,IF(E8224="HI",2,IF(E8224="LO",6,10))+IF(S8224=1,2,IF(D8224=7,1,(IF(WEEKDAY(B8224)=1,2,IF(WEEKDAY(B8224)=7,1,0))))))</f>
        <v>3</v>
      </c>
      <c r="U8224" s="781">
        <f>VLOOKUP(C8224,METADATA!$A$5:$H$29,IF(E8224="HI",2,IF(E8224="LO",6,10))+IF(S8224=1,2,IF(D8224=7,1,(IF(WEEKDAY(B8224)=1,2,IF(WEEKDAY(B8224)=7,1,0))))))</f>
        <v>3</v>
      </c>
    </row>
    <row r="8225" spans="2:21" ht="13.95" customHeight="1" x14ac:dyDescent="0.25">
      <c r="B8225" s="784">
        <f t="shared" si="386"/>
        <v>45725</v>
      </c>
      <c r="C8225" s="785">
        <v>13</v>
      </c>
      <c r="D8225" s="786">
        <f>IFERROR((INDEX(METADATA!$T$2:$T$20,MATCH(B8225,METADATA!$S$2:$S$20,0))),0)</f>
        <v>0</v>
      </c>
      <c r="E8225" s="785" t="str">
        <f t="shared" si="384"/>
        <v>LO</v>
      </c>
      <c r="F8225" s="786">
        <f>VLOOKUP(C8225,METADATA!$A$5:$H$29,IF(E8225="HI",2,IF(E8225="LO",6,10))+IF(D8225=1,2,IF(D8225=7,1,(IF(WEEKDAY(B8225)=1,2,IF(WEEKDAY(B8225)=7,1,0))))))</f>
        <v>3</v>
      </c>
      <c r="G8225" s="786">
        <f>VLOOKUP(C8225,METADATA!$J$5:$Q$29,IF(E8225="HI",2,IF(E8225="LO",6,10))+IF(D8225=1,2,IF(D8225=7,1,(IF(WEEKDAY(B8225)=1,2,IF(WEEKDAY(B8225)=7,1,0))))))</f>
        <v>3</v>
      </c>
      <c r="H8225" s="787">
        <v>11562</v>
      </c>
      <c r="I8225" s="788">
        <v>2700</v>
      </c>
      <c r="K8225" s="795">
        <v>905.6</v>
      </c>
      <c r="M8225" s="798">
        <f t="shared" si="385"/>
        <v>11873.072222470475</v>
      </c>
      <c r="N8225" s="303"/>
      <c r="S8225" s="786">
        <v>0</v>
      </c>
      <c r="T8225" s="781">
        <f>VLOOKUP(C8225,METADATA!$J$5:$Q$29,IF(E8225="HI",2,IF(E8225="LO",6,10))+IF(S8225=1,2,IF(D8225=7,1,(IF(WEEKDAY(B8225)=1,2,IF(WEEKDAY(B8225)=7,1,0))))))</f>
        <v>3</v>
      </c>
      <c r="U8225" s="781">
        <f>VLOOKUP(C8225,METADATA!$A$5:$H$29,IF(E8225="HI",2,IF(E8225="LO",6,10))+IF(S8225=1,2,IF(D8225=7,1,(IF(WEEKDAY(B8225)=1,2,IF(WEEKDAY(B8225)=7,1,0))))))</f>
        <v>3</v>
      </c>
    </row>
    <row r="8226" spans="2:21" ht="13.95" customHeight="1" x14ac:dyDescent="0.25">
      <c r="B8226" s="784">
        <f t="shared" si="386"/>
        <v>45725</v>
      </c>
      <c r="C8226" s="785">
        <v>14</v>
      </c>
      <c r="D8226" s="786">
        <f>IFERROR((INDEX(METADATA!$T$2:$T$20,MATCH(B8226,METADATA!$S$2:$S$20,0))),0)</f>
        <v>0</v>
      </c>
      <c r="E8226" s="785" t="str">
        <f t="shared" si="384"/>
        <v>LO</v>
      </c>
      <c r="F8226" s="786">
        <f>VLOOKUP(C8226,METADATA!$A$5:$H$29,IF(E8226="HI",2,IF(E8226="LO",6,10))+IF(D8226=1,2,IF(D8226=7,1,(IF(WEEKDAY(B8226)=1,2,IF(WEEKDAY(B8226)=7,1,0))))))</f>
        <v>3</v>
      </c>
      <c r="G8226" s="786">
        <f>VLOOKUP(C8226,METADATA!$J$5:$Q$29,IF(E8226="HI",2,IF(E8226="LO",6,10))+IF(D8226=1,2,IF(D8226=7,1,(IF(WEEKDAY(B8226)=1,2,IF(WEEKDAY(B8226)=7,1,0))))))</f>
        <v>3</v>
      </c>
      <c r="H8226" s="787">
        <v>10986.25</v>
      </c>
      <c r="I8226" s="788">
        <v>2738.8550122380257</v>
      </c>
      <c r="K8226" s="795">
        <v>913.98749999999995</v>
      </c>
      <c r="M8226" s="798">
        <f t="shared" si="385"/>
        <v>11322.500423517826</v>
      </c>
      <c r="N8226" s="303"/>
      <c r="S8226" s="786">
        <v>0</v>
      </c>
      <c r="T8226" s="781">
        <f>VLOOKUP(C8226,METADATA!$J$5:$Q$29,IF(E8226="HI",2,IF(E8226="LO",6,10))+IF(S8226=1,2,IF(D8226=7,1,(IF(WEEKDAY(B8226)=1,2,IF(WEEKDAY(B8226)=7,1,0))))))</f>
        <v>3</v>
      </c>
      <c r="U8226" s="781">
        <f>VLOOKUP(C8226,METADATA!$A$5:$H$29,IF(E8226="HI",2,IF(E8226="LO",6,10))+IF(S8226=1,2,IF(D8226=7,1,(IF(WEEKDAY(B8226)=1,2,IF(WEEKDAY(B8226)=7,1,0))))))</f>
        <v>3</v>
      </c>
    </row>
    <row r="8227" spans="2:21" ht="13.95" customHeight="1" x14ac:dyDescent="0.25">
      <c r="B8227" s="784">
        <f t="shared" si="386"/>
        <v>45725</v>
      </c>
      <c r="C8227" s="785">
        <v>15</v>
      </c>
      <c r="D8227" s="786">
        <f>IFERROR((INDEX(METADATA!$T$2:$T$20,MATCH(B8227,METADATA!$S$2:$S$20,0))),0)</f>
        <v>0</v>
      </c>
      <c r="E8227" s="785" t="str">
        <f t="shared" si="384"/>
        <v>LO</v>
      </c>
      <c r="F8227" s="786">
        <f>VLOOKUP(C8227,METADATA!$A$5:$H$29,IF(E8227="HI",2,IF(E8227="LO",6,10))+IF(D8227=1,2,IF(D8227=7,1,(IF(WEEKDAY(B8227)=1,2,IF(WEEKDAY(B8227)=7,1,0))))))</f>
        <v>3</v>
      </c>
      <c r="G8227" s="786">
        <f>VLOOKUP(C8227,METADATA!$J$5:$Q$29,IF(E8227="HI",2,IF(E8227="LO",6,10))+IF(D8227=1,2,IF(D8227=7,1,(IF(WEEKDAY(B8227)=1,2,IF(WEEKDAY(B8227)=7,1,0))))))</f>
        <v>3</v>
      </c>
      <c r="H8227" s="787">
        <v>10820.75</v>
      </c>
      <c r="I8227" s="788">
        <v>2723.260097682476</v>
      </c>
      <c r="K8227" s="795">
        <v>902.26250000000005</v>
      </c>
      <c r="M8227" s="798">
        <f t="shared" si="385"/>
        <v>11158.170823308343</v>
      </c>
      <c r="N8227" s="303"/>
      <c r="S8227" s="786">
        <v>0</v>
      </c>
      <c r="T8227" s="781">
        <f>VLOOKUP(C8227,METADATA!$J$5:$Q$29,IF(E8227="HI",2,IF(E8227="LO",6,10))+IF(S8227=1,2,IF(D8227=7,1,(IF(WEEKDAY(B8227)=1,2,IF(WEEKDAY(B8227)=7,1,0))))))</f>
        <v>3</v>
      </c>
      <c r="U8227" s="781">
        <f>VLOOKUP(C8227,METADATA!$A$5:$H$29,IF(E8227="HI",2,IF(E8227="LO",6,10))+IF(S8227=1,2,IF(D8227=7,1,(IF(WEEKDAY(B8227)=1,2,IF(WEEKDAY(B8227)=7,1,0))))))</f>
        <v>3</v>
      </c>
    </row>
    <row r="8228" spans="2:21" ht="13.95" customHeight="1" x14ac:dyDescent="0.25">
      <c r="B8228" s="784">
        <f t="shared" si="386"/>
        <v>45725</v>
      </c>
      <c r="C8228" s="785">
        <v>16</v>
      </c>
      <c r="D8228" s="786">
        <f>IFERROR((INDEX(METADATA!$T$2:$T$20,MATCH(B8228,METADATA!$S$2:$S$20,0))),0)</f>
        <v>0</v>
      </c>
      <c r="E8228" s="785" t="str">
        <f t="shared" si="384"/>
        <v>LO</v>
      </c>
      <c r="F8228" s="786">
        <f>VLOOKUP(C8228,METADATA!$A$5:$H$29,IF(E8228="HI",2,IF(E8228="LO",6,10))+IF(D8228=1,2,IF(D8228=7,1,(IF(WEEKDAY(B8228)=1,2,IF(WEEKDAY(B8228)=7,1,0))))))</f>
        <v>3</v>
      </c>
      <c r="G8228" s="786">
        <f>VLOOKUP(C8228,METADATA!$J$5:$Q$29,IF(E8228="HI",2,IF(E8228="LO",6,10))+IF(D8228=1,2,IF(D8228=7,1,(IF(WEEKDAY(B8228)=1,2,IF(WEEKDAY(B8228)=7,1,0))))))</f>
        <v>3</v>
      </c>
      <c r="H8228" s="787">
        <v>11322</v>
      </c>
      <c r="I8228" s="788">
        <v>2773.8749756813049</v>
      </c>
      <c r="K8228" s="795">
        <v>933.76250000000005</v>
      </c>
      <c r="M8228" s="798">
        <f t="shared" si="385"/>
        <v>11656.846330835409</v>
      </c>
      <c r="N8228" s="303"/>
      <c r="S8228" s="786">
        <v>0</v>
      </c>
      <c r="T8228" s="781">
        <f>VLOOKUP(C8228,METADATA!$J$5:$Q$29,IF(E8228="HI",2,IF(E8228="LO",6,10))+IF(S8228=1,2,IF(D8228=7,1,(IF(WEEKDAY(B8228)=1,2,IF(WEEKDAY(B8228)=7,1,0))))))</f>
        <v>3</v>
      </c>
      <c r="U8228" s="781">
        <f>VLOOKUP(C8228,METADATA!$A$5:$H$29,IF(E8228="HI",2,IF(E8228="LO",6,10))+IF(S8228=1,2,IF(D8228=7,1,(IF(WEEKDAY(B8228)=1,2,IF(WEEKDAY(B8228)=7,1,0))))))</f>
        <v>3</v>
      </c>
    </row>
    <row r="8229" spans="2:21" ht="13.95" customHeight="1" x14ac:dyDescent="0.25">
      <c r="B8229" s="784">
        <f t="shared" si="386"/>
        <v>45725</v>
      </c>
      <c r="C8229" s="785">
        <v>17</v>
      </c>
      <c r="D8229" s="786">
        <f>IFERROR((INDEX(METADATA!$T$2:$T$20,MATCH(B8229,METADATA!$S$2:$S$20,0))),0)</f>
        <v>0</v>
      </c>
      <c r="E8229" s="785" t="str">
        <f t="shared" si="384"/>
        <v>LO</v>
      </c>
      <c r="F8229" s="786">
        <f>VLOOKUP(C8229,METADATA!$A$5:$H$29,IF(E8229="HI",2,IF(E8229="LO",6,10))+IF(D8229=1,2,IF(D8229=7,1,(IF(WEEKDAY(B8229)=1,2,IF(WEEKDAY(B8229)=7,1,0))))))</f>
        <v>3</v>
      </c>
      <c r="G8229" s="786">
        <f>VLOOKUP(C8229,METADATA!$J$5:$Q$29,IF(E8229="HI",2,IF(E8229="LO",6,10))+IF(D8229=1,2,IF(D8229=7,1,(IF(WEEKDAY(B8229)=1,2,IF(WEEKDAY(B8229)=7,1,0))))))</f>
        <v>3</v>
      </c>
      <c r="H8229" s="787">
        <v>12858.75</v>
      </c>
      <c r="I8229" s="788">
        <v>2861.7499771118164</v>
      </c>
      <c r="K8229" s="795">
        <v>0</v>
      </c>
      <c r="M8229" s="798">
        <f t="shared" si="385"/>
        <v>13173.346746138564</v>
      </c>
      <c r="N8229" s="303"/>
      <c r="S8229" s="786">
        <v>0</v>
      </c>
      <c r="T8229" s="781">
        <f>VLOOKUP(C8229,METADATA!$J$5:$Q$29,IF(E8229="HI",2,IF(E8229="LO",6,10))+IF(S8229=1,2,IF(D8229=7,1,(IF(WEEKDAY(B8229)=1,2,IF(WEEKDAY(B8229)=7,1,0))))))</f>
        <v>3</v>
      </c>
      <c r="U8229" s="781">
        <f>VLOOKUP(C8229,METADATA!$A$5:$H$29,IF(E8229="HI",2,IF(E8229="LO",6,10))+IF(S8229=1,2,IF(D8229=7,1,(IF(WEEKDAY(B8229)=1,2,IF(WEEKDAY(B8229)=7,1,0))))))</f>
        <v>3</v>
      </c>
    </row>
    <row r="8230" spans="2:21" ht="13.95" customHeight="1" x14ac:dyDescent="0.25">
      <c r="B8230" s="784">
        <f t="shared" si="386"/>
        <v>45725</v>
      </c>
      <c r="C8230" s="785">
        <v>18</v>
      </c>
      <c r="D8230" s="786">
        <f>IFERROR((INDEX(METADATA!$T$2:$T$20,MATCH(B8230,METADATA!$S$2:$S$20,0))),0)</f>
        <v>0</v>
      </c>
      <c r="E8230" s="785" t="str">
        <f t="shared" si="384"/>
        <v>LO</v>
      </c>
      <c r="F8230" s="786">
        <f>VLOOKUP(C8230,METADATA!$A$5:$H$29,IF(E8230="HI",2,IF(E8230="LO",6,10))+IF(D8230=1,2,IF(D8230=7,1,(IF(WEEKDAY(B8230)=1,2,IF(WEEKDAY(B8230)=7,1,0))))))</f>
        <v>2</v>
      </c>
      <c r="G8230" s="786">
        <f>VLOOKUP(C8230,METADATA!$J$5:$Q$29,IF(E8230="HI",2,IF(E8230="LO",6,10))+IF(D8230=1,2,IF(D8230=7,1,(IF(WEEKDAY(B8230)=1,2,IF(WEEKDAY(B8230)=7,1,0))))))</f>
        <v>3</v>
      </c>
      <c r="H8230" s="787">
        <v>14203.25</v>
      </c>
      <c r="I8230" s="788">
        <v>2624.4300363957882</v>
      </c>
      <c r="K8230" s="795">
        <v>0</v>
      </c>
      <c r="M8230" s="798">
        <f t="shared" si="385"/>
        <v>14443.681787495749</v>
      </c>
      <c r="N8230" s="303"/>
      <c r="S8230" s="786">
        <v>0</v>
      </c>
      <c r="T8230" s="781">
        <f>VLOOKUP(C8230,METADATA!$J$5:$Q$29,IF(E8230="HI",2,IF(E8230="LO",6,10))+IF(S8230=1,2,IF(D8230=7,1,(IF(WEEKDAY(B8230)=1,2,IF(WEEKDAY(B8230)=7,1,0))))))</f>
        <v>3</v>
      </c>
      <c r="U8230" s="781">
        <f>VLOOKUP(C8230,METADATA!$A$5:$H$29,IF(E8230="HI",2,IF(E8230="LO",6,10))+IF(S8230=1,2,IF(D8230=7,1,(IF(WEEKDAY(B8230)=1,2,IF(WEEKDAY(B8230)=7,1,0))))))</f>
        <v>2</v>
      </c>
    </row>
    <row r="8231" spans="2:21" ht="13.95" customHeight="1" x14ac:dyDescent="0.25">
      <c r="B8231" s="784">
        <f t="shared" si="386"/>
        <v>45725</v>
      </c>
      <c r="C8231" s="785">
        <v>19</v>
      </c>
      <c r="D8231" s="786">
        <f>IFERROR((INDEX(METADATA!$T$2:$T$20,MATCH(B8231,METADATA!$S$2:$S$20,0))),0)</f>
        <v>0</v>
      </c>
      <c r="E8231" s="785" t="str">
        <f t="shared" si="384"/>
        <v>LO</v>
      </c>
      <c r="F8231" s="786">
        <f>VLOOKUP(C8231,METADATA!$A$5:$H$29,IF(E8231="HI",2,IF(E8231="LO",6,10))+IF(D8231=1,2,IF(D8231=7,1,(IF(WEEKDAY(B8231)=1,2,IF(WEEKDAY(B8231)=7,1,0))))))</f>
        <v>2</v>
      </c>
      <c r="G8231" s="786">
        <f>VLOOKUP(C8231,METADATA!$J$5:$Q$29,IF(E8231="HI",2,IF(E8231="LO",6,10))+IF(D8231=1,2,IF(D8231=7,1,(IF(WEEKDAY(B8231)=1,2,IF(WEEKDAY(B8231)=7,1,0))))))</f>
        <v>3</v>
      </c>
      <c r="H8231" s="787">
        <v>13245.5</v>
      </c>
      <c r="I8231" s="788">
        <v>2622.2299147769809</v>
      </c>
      <c r="K8231" s="795">
        <v>0</v>
      </c>
      <c r="M8231" s="798">
        <f t="shared" si="385"/>
        <v>13502.568643630415</v>
      </c>
      <c r="N8231" s="303"/>
      <c r="S8231" s="786">
        <v>0</v>
      </c>
      <c r="T8231" s="781">
        <f>VLOOKUP(C8231,METADATA!$J$5:$Q$29,IF(E8231="HI",2,IF(E8231="LO",6,10))+IF(S8231=1,2,IF(D8231=7,1,(IF(WEEKDAY(B8231)=1,2,IF(WEEKDAY(B8231)=7,1,0))))))</f>
        <v>3</v>
      </c>
      <c r="U8231" s="781">
        <f>VLOOKUP(C8231,METADATA!$A$5:$H$29,IF(E8231="HI",2,IF(E8231="LO",6,10))+IF(S8231=1,2,IF(D8231=7,1,(IF(WEEKDAY(B8231)=1,2,IF(WEEKDAY(B8231)=7,1,0))))))</f>
        <v>2</v>
      </c>
    </row>
    <row r="8232" spans="2:21" ht="13.95" customHeight="1" x14ac:dyDescent="0.25">
      <c r="B8232" s="784">
        <f t="shared" si="386"/>
        <v>45725</v>
      </c>
      <c r="C8232" s="785">
        <v>20</v>
      </c>
      <c r="D8232" s="786">
        <f>IFERROR((INDEX(METADATA!$T$2:$T$20,MATCH(B8232,METADATA!$S$2:$S$20,0))),0)</f>
        <v>0</v>
      </c>
      <c r="E8232" s="785" t="str">
        <f t="shared" si="384"/>
        <v>LO</v>
      </c>
      <c r="F8232" s="786">
        <f>VLOOKUP(C8232,METADATA!$A$5:$H$29,IF(E8232="HI",2,IF(E8232="LO",6,10))+IF(D8232=1,2,IF(D8232=7,1,(IF(WEEKDAY(B8232)=1,2,IF(WEEKDAY(B8232)=7,1,0))))))</f>
        <v>3</v>
      </c>
      <c r="G8232" s="786">
        <f>VLOOKUP(C8232,METADATA!$J$5:$Q$29,IF(E8232="HI",2,IF(E8232="LO",6,10))+IF(D8232=1,2,IF(D8232=7,1,(IF(WEEKDAY(B8232)=1,2,IF(WEEKDAY(B8232)=7,1,0))))))</f>
        <v>3</v>
      </c>
      <c r="H8232" s="787">
        <v>11613.5</v>
      </c>
      <c r="I8232" s="788">
        <v>2616.0499873757362</v>
      </c>
      <c r="K8232" s="795">
        <v>0</v>
      </c>
      <c r="M8232" s="798">
        <f t="shared" si="385"/>
        <v>11904.499140511902</v>
      </c>
      <c r="N8232" s="303"/>
      <c r="S8232" s="786">
        <v>0</v>
      </c>
      <c r="T8232" s="781">
        <f>VLOOKUP(C8232,METADATA!$J$5:$Q$29,IF(E8232="HI",2,IF(E8232="LO",6,10))+IF(S8232=1,2,IF(D8232=7,1,(IF(WEEKDAY(B8232)=1,2,IF(WEEKDAY(B8232)=7,1,0))))))</f>
        <v>3</v>
      </c>
      <c r="U8232" s="781">
        <f>VLOOKUP(C8232,METADATA!$A$5:$H$29,IF(E8232="HI",2,IF(E8232="LO",6,10))+IF(S8232=1,2,IF(D8232=7,1,(IF(WEEKDAY(B8232)=1,2,IF(WEEKDAY(B8232)=7,1,0))))))</f>
        <v>3</v>
      </c>
    </row>
    <row r="8233" spans="2:21" ht="13.95" customHeight="1" x14ac:dyDescent="0.25">
      <c r="B8233" s="784">
        <f t="shared" si="386"/>
        <v>45725</v>
      </c>
      <c r="C8233" s="785">
        <v>21</v>
      </c>
      <c r="D8233" s="786">
        <f>IFERROR((INDEX(METADATA!$T$2:$T$20,MATCH(B8233,METADATA!$S$2:$S$20,0))),0)</f>
        <v>0</v>
      </c>
      <c r="E8233" s="785" t="str">
        <f t="shared" si="384"/>
        <v>LO</v>
      </c>
      <c r="F8233" s="786">
        <f>VLOOKUP(C8233,METADATA!$A$5:$H$29,IF(E8233="HI",2,IF(E8233="LO",6,10))+IF(D8233=1,2,IF(D8233=7,1,(IF(WEEKDAY(B8233)=1,2,IF(WEEKDAY(B8233)=7,1,0))))))</f>
        <v>3</v>
      </c>
      <c r="G8233" s="786">
        <f>VLOOKUP(C8233,METADATA!$J$5:$Q$29,IF(E8233="HI",2,IF(E8233="LO",6,10))+IF(D8233=1,2,IF(D8233=7,1,(IF(WEEKDAY(B8233)=1,2,IF(WEEKDAY(B8233)=7,1,0))))))</f>
        <v>3</v>
      </c>
      <c r="H8233" s="787">
        <v>10240.5</v>
      </c>
      <c r="I8233" s="788">
        <v>2582.4600243121386</v>
      </c>
      <c r="K8233" s="795">
        <v>0</v>
      </c>
      <c r="M8233" s="798">
        <f t="shared" si="385"/>
        <v>10561.105057103176</v>
      </c>
      <c r="N8233" s="303"/>
      <c r="S8233" s="786">
        <v>0</v>
      </c>
      <c r="T8233" s="781">
        <f>VLOOKUP(C8233,METADATA!$J$5:$Q$29,IF(E8233="HI",2,IF(E8233="LO",6,10))+IF(S8233=1,2,IF(D8233=7,1,(IF(WEEKDAY(B8233)=1,2,IF(WEEKDAY(B8233)=7,1,0))))))</f>
        <v>3</v>
      </c>
      <c r="U8233" s="781">
        <f>VLOOKUP(C8233,METADATA!$A$5:$H$29,IF(E8233="HI",2,IF(E8233="LO",6,10))+IF(S8233=1,2,IF(D8233=7,1,(IF(WEEKDAY(B8233)=1,2,IF(WEEKDAY(B8233)=7,1,0))))))</f>
        <v>3</v>
      </c>
    </row>
    <row r="8234" spans="2:21" ht="13.95" customHeight="1" x14ac:dyDescent="0.25">
      <c r="B8234" s="784">
        <f t="shared" si="386"/>
        <v>45725</v>
      </c>
      <c r="C8234" s="785">
        <v>22</v>
      </c>
      <c r="D8234" s="786">
        <f>IFERROR((INDEX(METADATA!$T$2:$T$20,MATCH(B8234,METADATA!$S$2:$S$20,0))),0)</f>
        <v>0</v>
      </c>
      <c r="E8234" s="785" t="str">
        <f t="shared" si="384"/>
        <v>LO</v>
      </c>
      <c r="F8234" s="786">
        <f>VLOOKUP(C8234,METADATA!$A$5:$H$29,IF(E8234="HI",2,IF(E8234="LO",6,10))+IF(D8234=1,2,IF(D8234=7,1,(IF(WEEKDAY(B8234)=1,2,IF(WEEKDAY(B8234)=7,1,0))))))</f>
        <v>3</v>
      </c>
      <c r="G8234" s="786">
        <f>VLOOKUP(C8234,METADATA!$J$5:$Q$29,IF(E8234="HI",2,IF(E8234="LO",6,10))+IF(D8234=1,2,IF(D8234=7,1,(IF(WEEKDAY(B8234)=1,2,IF(WEEKDAY(B8234)=7,1,0))))))</f>
        <v>3</v>
      </c>
      <c r="H8234" s="787">
        <v>9065</v>
      </c>
      <c r="I8234" s="788">
        <v>2388.1500358581543</v>
      </c>
      <c r="K8234" s="795">
        <v>0</v>
      </c>
      <c r="M8234" s="798">
        <f t="shared" si="385"/>
        <v>9374.2992054750048</v>
      </c>
      <c r="N8234" s="303"/>
      <c r="S8234" s="786">
        <v>0</v>
      </c>
      <c r="T8234" s="781">
        <f>VLOOKUP(C8234,METADATA!$J$5:$Q$29,IF(E8234="HI",2,IF(E8234="LO",6,10))+IF(S8234=1,2,IF(D8234=7,1,(IF(WEEKDAY(B8234)=1,2,IF(WEEKDAY(B8234)=7,1,0))))))</f>
        <v>3</v>
      </c>
      <c r="U8234" s="781">
        <f>VLOOKUP(C8234,METADATA!$A$5:$H$29,IF(E8234="HI",2,IF(E8234="LO",6,10))+IF(S8234=1,2,IF(D8234=7,1,(IF(WEEKDAY(B8234)=1,2,IF(WEEKDAY(B8234)=7,1,0))))))</f>
        <v>3</v>
      </c>
    </row>
    <row r="8235" spans="2:21" ht="13.95" customHeight="1" x14ac:dyDescent="0.25">
      <c r="B8235" s="784">
        <f t="shared" si="386"/>
        <v>45725</v>
      </c>
      <c r="C8235" s="785">
        <v>23</v>
      </c>
      <c r="D8235" s="786">
        <f>IFERROR((INDEX(METADATA!$T$2:$T$20,MATCH(B8235,METADATA!$S$2:$S$20,0))),0)</f>
        <v>0</v>
      </c>
      <c r="E8235" s="785" t="str">
        <f t="shared" si="384"/>
        <v>LO</v>
      </c>
      <c r="F8235" s="786">
        <f>VLOOKUP(C8235,METADATA!$A$5:$H$29,IF(E8235="HI",2,IF(E8235="LO",6,10))+IF(D8235=1,2,IF(D8235=7,1,(IF(WEEKDAY(B8235)=1,2,IF(WEEKDAY(B8235)=7,1,0))))))</f>
        <v>3</v>
      </c>
      <c r="G8235" s="786">
        <f>VLOOKUP(C8235,METADATA!$J$5:$Q$29,IF(E8235="HI",2,IF(E8235="LO",6,10))+IF(D8235=1,2,IF(D8235=7,1,(IF(WEEKDAY(B8235)=1,2,IF(WEEKDAY(B8235)=7,1,0))))))</f>
        <v>3</v>
      </c>
      <c r="H8235" s="787">
        <v>8104.25</v>
      </c>
      <c r="I8235" s="788">
        <v>2360.7850000411272</v>
      </c>
      <c r="K8235" s="795">
        <v>0</v>
      </c>
      <c r="M8235" s="798">
        <f t="shared" si="385"/>
        <v>8441.1002765586891</v>
      </c>
      <c r="N8235" s="303"/>
      <c r="S8235" s="786">
        <v>0</v>
      </c>
      <c r="T8235" s="781">
        <f>VLOOKUP(C8235,METADATA!$J$5:$Q$29,IF(E8235="HI",2,IF(E8235="LO",6,10))+IF(S8235=1,2,IF(D8235=7,1,(IF(WEEKDAY(B8235)=1,2,IF(WEEKDAY(B8235)=7,1,0))))))</f>
        <v>3</v>
      </c>
      <c r="U8235" s="781">
        <f>VLOOKUP(C8235,METADATA!$A$5:$H$29,IF(E8235="HI",2,IF(E8235="LO",6,10))+IF(S8235=1,2,IF(D8235=7,1,(IF(WEEKDAY(B8235)=1,2,IF(WEEKDAY(B8235)=7,1,0))))))</f>
        <v>3</v>
      </c>
    </row>
    <row r="8236" spans="2:21" ht="13.95" customHeight="1" x14ac:dyDescent="0.25">
      <c r="B8236" s="784">
        <f t="shared" si="386"/>
        <v>45726</v>
      </c>
      <c r="C8236" s="785">
        <v>0</v>
      </c>
      <c r="D8236" s="786">
        <f>IFERROR((INDEX(METADATA!$T$2:$T$20,MATCH(B8236,METADATA!$S$2:$S$20,0))),0)</f>
        <v>0</v>
      </c>
      <c r="E8236" s="785" t="str">
        <f t="shared" si="384"/>
        <v>LO</v>
      </c>
      <c r="F8236" s="786">
        <f>VLOOKUP(C8236,METADATA!$A$5:$H$29,IF(E8236="HI",2,IF(E8236="LO",6,10))+IF(D8236=1,2,IF(D8236=7,1,(IF(WEEKDAY(B8236)=1,2,IF(WEEKDAY(B8236)=7,1,0))))))</f>
        <v>3</v>
      </c>
      <c r="G8236" s="786">
        <f>VLOOKUP(C8236,METADATA!$J$5:$Q$29,IF(E8236="HI",2,IF(E8236="LO",6,10))+IF(D8236=1,2,IF(D8236=7,1,(IF(WEEKDAY(B8236)=1,2,IF(WEEKDAY(B8236)=7,1,0))))))</f>
        <v>3</v>
      </c>
      <c r="H8236" s="787">
        <v>7566.25</v>
      </c>
      <c r="I8236" s="788">
        <v>2383.8849883079529</v>
      </c>
      <c r="K8236" s="795">
        <v>0</v>
      </c>
      <c r="M8236" s="798">
        <f t="shared" si="385"/>
        <v>7932.9090943978426</v>
      </c>
      <c r="N8236" s="303"/>
      <c r="S8236" s="786">
        <v>0</v>
      </c>
      <c r="T8236" s="781">
        <f>VLOOKUP(C8236,METADATA!$J$5:$Q$29,IF(E8236="HI",2,IF(E8236="LO",6,10))+IF(S8236=1,2,IF(D8236=7,1,(IF(WEEKDAY(B8236)=1,2,IF(WEEKDAY(B8236)=7,1,0))))))</f>
        <v>3</v>
      </c>
      <c r="U8236" s="781">
        <f>VLOOKUP(C8236,METADATA!$A$5:$H$29,IF(E8236="HI",2,IF(E8236="LO",6,10))+IF(S8236=1,2,IF(D8236=7,1,(IF(WEEKDAY(B8236)=1,2,IF(WEEKDAY(B8236)=7,1,0))))))</f>
        <v>3</v>
      </c>
    </row>
    <row r="8237" spans="2:21" ht="13.95" customHeight="1" x14ac:dyDescent="0.25">
      <c r="B8237" s="784">
        <f t="shared" si="386"/>
        <v>45726</v>
      </c>
      <c r="C8237" s="785">
        <v>1</v>
      </c>
      <c r="D8237" s="786">
        <f>IFERROR((INDEX(METADATA!$T$2:$T$20,MATCH(B8237,METADATA!$S$2:$S$20,0))),0)</f>
        <v>0</v>
      </c>
      <c r="E8237" s="785" t="str">
        <f t="shared" si="384"/>
        <v>LO</v>
      </c>
      <c r="F8237" s="786">
        <f>VLOOKUP(C8237,METADATA!$A$5:$H$29,IF(E8237="HI",2,IF(E8237="LO",6,10))+IF(D8237=1,2,IF(D8237=7,1,(IF(WEEKDAY(B8237)=1,2,IF(WEEKDAY(B8237)=7,1,0))))))</f>
        <v>3</v>
      </c>
      <c r="G8237" s="786">
        <f>VLOOKUP(C8237,METADATA!$J$5:$Q$29,IF(E8237="HI",2,IF(E8237="LO",6,10))+IF(D8237=1,2,IF(D8237=7,1,(IF(WEEKDAY(B8237)=1,2,IF(WEEKDAY(B8237)=7,1,0))))))</f>
        <v>3</v>
      </c>
      <c r="H8237" s="787">
        <v>7291.25</v>
      </c>
      <c r="I8237" s="788">
        <v>2612.3975415751338</v>
      </c>
      <c r="K8237" s="795">
        <v>0</v>
      </c>
      <c r="M8237" s="798">
        <f t="shared" si="385"/>
        <v>7745.124109898291</v>
      </c>
      <c r="N8237" s="303"/>
      <c r="S8237" s="786">
        <v>0</v>
      </c>
      <c r="T8237" s="781">
        <f>VLOOKUP(C8237,METADATA!$J$5:$Q$29,IF(E8237="HI",2,IF(E8237="LO",6,10))+IF(S8237=1,2,IF(D8237=7,1,(IF(WEEKDAY(B8237)=1,2,IF(WEEKDAY(B8237)=7,1,0))))))</f>
        <v>3</v>
      </c>
      <c r="U8237" s="781">
        <f>VLOOKUP(C8237,METADATA!$A$5:$H$29,IF(E8237="HI",2,IF(E8237="LO",6,10))+IF(S8237=1,2,IF(D8237=7,1,(IF(WEEKDAY(B8237)=1,2,IF(WEEKDAY(B8237)=7,1,0))))))</f>
        <v>3</v>
      </c>
    </row>
    <row r="8238" spans="2:21" ht="13.95" customHeight="1" x14ac:dyDescent="0.25">
      <c r="B8238" s="784">
        <f t="shared" si="386"/>
        <v>45726</v>
      </c>
      <c r="C8238" s="785">
        <v>2</v>
      </c>
      <c r="D8238" s="786">
        <f>IFERROR((INDEX(METADATA!$T$2:$T$20,MATCH(B8238,METADATA!$S$2:$S$20,0))),0)</f>
        <v>0</v>
      </c>
      <c r="E8238" s="785" t="str">
        <f t="shared" si="384"/>
        <v>LO</v>
      </c>
      <c r="F8238" s="786">
        <f>VLOOKUP(C8238,METADATA!$A$5:$H$29,IF(E8238="HI",2,IF(E8238="LO",6,10))+IF(D8238=1,2,IF(D8238=7,1,(IF(WEEKDAY(B8238)=1,2,IF(WEEKDAY(B8238)=7,1,0))))))</f>
        <v>3</v>
      </c>
      <c r="G8238" s="786">
        <f>VLOOKUP(C8238,METADATA!$J$5:$Q$29,IF(E8238="HI",2,IF(E8238="LO",6,10))+IF(D8238=1,2,IF(D8238=7,1,(IF(WEEKDAY(B8238)=1,2,IF(WEEKDAY(B8238)=7,1,0))))))</f>
        <v>3</v>
      </c>
      <c r="H8238" s="787">
        <v>7219.75</v>
      </c>
      <c r="I8238" s="788">
        <v>2591.1999757289886</v>
      </c>
      <c r="K8238" s="795">
        <v>0</v>
      </c>
      <c r="M8238" s="798">
        <f t="shared" si="385"/>
        <v>7670.6653803120571</v>
      </c>
      <c r="N8238" s="303"/>
      <c r="S8238" s="786">
        <v>0</v>
      </c>
      <c r="T8238" s="781">
        <f>VLOOKUP(C8238,METADATA!$J$5:$Q$29,IF(E8238="HI",2,IF(E8238="LO",6,10))+IF(S8238=1,2,IF(D8238=7,1,(IF(WEEKDAY(B8238)=1,2,IF(WEEKDAY(B8238)=7,1,0))))))</f>
        <v>3</v>
      </c>
      <c r="U8238" s="781">
        <f>VLOOKUP(C8238,METADATA!$A$5:$H$29,IF(E8238="HI",2,IF(E8238="LO",6,10))+IF(S8238=1,2,IF(D8238=7,1,(IF(WEEKDAY(B8238)=1,2,IF(WEEKDAY(B8238)=7,1,0))))))</f>
        <v>3</v>
      </c>
    </row>
    <row r="8239" spans="2:21" ht="13.95" customHeight="1" x14ac:dyDescent="0.25">
      <c r="B8239" s="784">
        <f t="shared" si="386"/>
        <v>45726</v>
      </c>
      <c r="C8239" s="785">
        <v>3</v>
      </c>
      <c r="D8239" s="786">
        <f>IFERROR((INDEX(METADATA!$T$2:$T$20,MATCH(B8239,METADATA!$S$2:$S$20,0))),0)</f>
        <v>0</v>
      </c>
      <c r="E8239" s="785" t="str">
        <f t="shared" si="384"/>
        <v>LO</v>
      </c>
      <c r="F8239" s="786">
        <f>VLOOKUP(C8239,METADATA!$A$5:$H$29,IF(E8239="HI",2,IF(E8239="LO",6,10))+IF(D8239=1,2,IF(D8239=7,1,(IF(WEEKDAY(B8239)=1,2,IF(WEEKDAY(B8239)=7,1,0))))))</f>
        <v>3</v>
      </c>
      <c r="G8239" s="786">
        <f>VLOOKUP(C8239,METADATA!$J$5:$Q$29,IF(E8239="HI",2,IF(E8239="LO",6,10))+IF(D8239=1,2,IF(D8239=7,1,(IF(WEEKDAY(B8239)=1,2,IF(WEEKDAY(B8239)=7,1,0))))))</f>
        <v>3</v>
      </c>
      <c r="H8239" s="787">
        <v>7478.5</v>
      </c>
      <c r="I8239" s="788">
        <v>2614.1049637794495</v>
      </c>
      <c r="K8239" s="795">
        <v>0</v>
      </c>
      <c r="M8239" s="798">
        <f t="shared" si="385"/>
        <v>7922.2160417181476</v>
      </c>
      <c r="N8239" s="303"/>
      <c r="S8239" s="786">
        <v>0</v>
      </c>
      <c r="T8239" s="781">
        <f>VLOOKUP(C8239,METADATA!$J$5:$Q$29,IF(E8239="HI",2,IF(E8239="LO",6,10))+IF(S8239=1,2,IF(D8239=7,1,(IF(WEEKDAY(B8239)=1,2,IF(WEEKDAY(B8239)=7,1,0))))))</f>
        <v>3</v>
      </c>
      <c r="U8239" s="781">
        <f>VLOOKUP(C8239,METADATA!$A$5:$H$29,IF(E8239="HI",2,IF(E8239="LO",6,10))+IF(S8239=1,2,IF(D8239=7,1,(IF(WEEKDAY(B8239)=1,2,IF(WEEKDAY(B8239)=7,1,0))))))</f>
        <v>3</v>
      </c>
    </row>
    <row r="8240" spans="2:21" ht="13.95" customHeight="1" x14ac:dyDescent="0.25">
      <c r="B8240" s="784">
        <f t="shared" si="386"/>
        <v>45726</v>
      </c>
      <c r="C8240" s="785">
        <v>4</v>
      </c>
      <c r="D8240" s="786">
        <f>IFERROR((INDEX(METADATA!$T$2:$T$20,MATCH(B8240,METADATA!$S$2:$S$20,0))),0)</f>
        <v>0</v>
      </c>
      <c r="E8240" s="785" t="str">
        <f t="shared" si="384"/>
        <v>LO</v>
      </c>
      <c r="F8240" s="786">
        <f>VLOOKUP(C8240,METADATA!$A$5:$H$29,IF(E8240="HI",2,IF(E8240="LO",6,10))+IF(D8240=1,2,IF(D8240=7,1,(IF(WEEKDAY(B8240)=1,2,IF(WEEKDAY(B8240)=7,1,0))))))</f>
        <v>3</v>
      </c>
      <c r="G8240" s="786">
        <f>VLOOKUP(C8240,METADATA!$J$5:$Q$29,IF(E8240="HI",2,IF(E8240="LO",6,10))+IF(D8240=1,2,IF(D8240=7,1,(IF(WEEKDAY(B8240)=1,2,IF(WEEKDAY(B8240)=7,1,0))))))</f>
        <v>3</v>
      </c>
      <c r="H8240" s="787">
        <v>7860.5</v>
      </c>
      <c r="I8240" s="788">
        <v>2551.0250244140625</v>
      </c>
      <c r="K8240" s="795">
        <v>870.51250000000005</v>
      </c>
      <c r="M8240" s="798">
        <f t="shared" si="385"/>
        <v>8264.0903265384732</v>
      </c>
      <c r="N8240" s="303"/>
      <c r="S8240" s="786">
        <v>0</v>
      </c>
      <c r="T8240" s="781">
        <f>VLOOKUP(C8240,METADATA!$J$5:$Q$29,IF(E8240="HI",2,IF(E8240="LO",6,10))+IF(S8240=1,2,IF(D8240=7,1,(IF(WEEKDAY(B8240)=1,2,IF(WEEKDAY(B8240)=7,1,0))))))</f>
        <v>3</v>
      </c>
      <c r="U8240" s="781">
        <f>VLOOKUP(C8240,METADATA!$A$5:$H$29,IF(E8240="HI",2,IF(E8240="LO",6,10))+IF(S8240=1,2,IF(D8240=7,1,(IF(WEEKDAY(B8240)=1,2,IF(WEEKDAY(B8240)=7,1,0))))))</f>
        <v>3</v>
      </c>
    </row>
    <row r="8241" spans="2:21" ht="13.95" customHeight="1" x14ac:dyDescent="0.25">
      <c r="B8241" s="784">
        <f t="shared" si="386"/>
        <v>45726</v>
      </c>
      <c r="C8241" s="785">
        <v>5</v>
      </c>
      <c r="D8241" s="786">
        <f>IFERROR((INDEX(METADATA!$T$2:$T$20,MATCH(B8241,METADATA!$S$2:$S$20,0))),0)</f>
        <v>0</v>
      </c>
      <c r="E8241" s="785" t="str">
        <f t="shared" si="384"/>
        <v>LO</v>
      </c>
      <c r="F8241" s="786">
        <f>VLOOKUP(C8241,METADATA!$A$5:$H$29,IF(E8241="HI",2,IF(E8241="LO",6,10))+IF(D8241=1,2,IF(D8241=7,1,(IF(WEEKDAY(B8241)=1,2,IF(WEEKDAY(B8241)=7,1,0))))))</f>
        <v>3</v>
      </c>
      <c r="G8241" s="786">
        <f>VLOOKUP(C8241,METADATA!$J$5:$Q$29,IF(E8241="HI",2,IF(E8241="LO",6,10))+IF(D8241=1,2,IF(D8241=7,1,(IF(WEEKDAY(B8241)=1,2,IF(WEEKDAY(B8241)=7,1,0))))))</f>
        <v>3</v>
      </c>
      <c r="H8241" s="787">
        <v>8567</v>
      </c>
      <c r="I8241" s="788">
        <v>2545.7000732421875</v>
      </c>
      <c r="K8241" s="795">
        <v>865.8125</v>
      </c>
      <c r="M8241" s="798">
        <f t="shared" si="385"/>
        <v>8937.2298763601957</v>
      </c>
      <c r="N8241" s="303"/>
      <c r="S8241" s="786">
        <v>0</v>
      </c>
      <c r="T8241" s="781">
        <f>VLOOKUP(C8241,METADATA!$J$5:$Q$29,IF(E8241="HI",2,IF(E8241="LO",6,10))+IF(S8241=1,2,IF(D8241=7,1,(IF(WEEKDAY(B8241)=1,2,IF(WEEKDAY(B8241)=7,1,0))))))</f>
        <v>3</v>
      </c>
      <c r="U8241" s="781">
        <f>VLOOKUP(C8241,METADATA!$A$5:$H$29,IF(E8241="HI",2,IF(E8241="LO",6,10))+IF(S8241=1,2,IF(D8241=7,1,(IF(WEEKDAY(B8241)=1,2,IF(WEEKDAY(B8241)=7,1,0))))))</f>
        <v>3</v>
      </c>
    </row>
    <row r="8242" spans="2:21" ht="13.95" customHeight="1" x14ac:dyDescent="0.25">
      <c r="B8242" s="784">
        <f t="shared" si="386"/>
        <v>45726</v>
      </c>
      <c r="C8242" s="785">
        <v>6</v>
      </c>
      <c r="D8242" s="786">
        <f>IFERROR((INDEX(METADATA!$T$2:$T$20,MATCH(B8242,METADATA!$S$2:$S$20,0))),0)</f>
        <v>0</v>
      </c>
      <c r="E8242" s="785" t="str">
        <f t="shared" si="384"/>
        <v>LO</v>
      </c>
      <c r="F8242" s="786">
        <f>VLOOKUP(C8242,METADATA!$A$5:$H$29,IF(E8242="HI",2,IF(E8242="LO",6,10))+IF(D8242=1,2,IF(D8242=7,1,(IF(WEEKDAY(B8242)=1,2,IF(WEEKDAY(B8242)=7,1,0))))))</f>
        <v>2</v>
      </c>
      <c r="G8242" s="786">
        <f>VLOOKUP(C8242,METADATA!$J$5:$Q$29,IF(E8242="HI",2,IF(E8242="LO",6,10))+IF(D8242=1,2,IF(D8242=7,1,(IF(WEEKDAY(B8242)=1,2,IF(WEEKDAY(B8242)=7,1,0))))))</f>
        <v>2</v>
      </c>
      <c r="H8242" s="787">
        <v>10347.5</v>
      </c>
      <c r="I8242" s="788">
        <v>2641.4750366210938</v>
      </c>
      <c r="K8242" s="795">
        <v>834.63750000000005</v>
      </c>
      <c r="M8242" s="798">
        <f t="shared" si="385"/>
        <v>10679.332686038599</v>
      </c>
      <c r="N8242" s="303"/>
      <c r="S8242" s="786">
        <v>0</v>
      </c>
      <c r="T8242" s="781">
        <f>VLOOKUP(C8242,METADATA!$J$5:$Q$29,IF(E8242="HI",2,IF(E8242="LO",6,10))+IF(S8242=1,2,IF(D8242=7,1,(IF(WEEKDAY(B8242)=1,2,IF(WEEKDAY(B8242)=7,1,0))))))</f>
        <v>2</v>
      </c>
      <c r="U8242" s="781">
        <f>VLOOKUP(C8242,METADATA!$A$5:$H$29,IF(E8242="HI",2,IF(E8242="LO",6,10))+IF(S8242=1,2,IF(D8242=7,1,(IF(WEEKDAY(B8242)=1,2,IF(WEEKDAY(B8242)=7,1,0))))))</f>
        <v>2</v>
      </c>
    </row>
    <row r="8243" spans="2:21" ht="13.95" customHeight="1" x14ac:dyDescent="0.25">
      <c r="B8243" s="784">
        <f t="shared" si="386"/>
        <v>45726</v>
      </c>
      <c r="C8243" s="785">
        <v>7</v>
      </c>
      <c r="D8243" s="786">
        <f>IFERROR((INDEX(METADATA!$T$2:$T$20,MATCH(B8243,METADATA!$S$2:$S$20,0))),0)</f>
        <v>0</v>
      </c>
      <c r="E8243" s="785" t="str">
        <f t="shared" si="384"/>
        <v>LO</v>
      </c>
      <c r="F8243" s="786">
        <f>VLOOKUP(C8243,METADATA!$A$5:$H$29,IF(E8243="HI",2,IF(E8243="LO",6,10))+IF(D8243=1,2,IF(D8243=7,1,(IF(WEEKDAY(B8243)=1,2,IF(WEEKDAY(B8243)=7,1,0))))))</f>
        <v>1</v>
      </c>
      <c r="G8243" s="786">
        <f>VLOOKUP(C8243,METADATA!$J$5:$Q$29,IF(E8243="HI",2,IF(E8243="LO",6,10))+IF(D8243=1,2,IF(D8243=7,1,(IF(WEEKDAY(B8243)=1,2,IF(WEEKDAY(B8243)=7,1,0))))))</f>
        <v>1</v>
      </c>
      <c r="H8243" s="787">
        <v>12561.75</v>
      </c>
      <c r="I8243" s="788">
        <v>2729</v>
      </c>
      <c r="K8243" s="795">
        <v>847.33749999999998</v>
      </c>
      <c r="M8243" s="798">
        <f t="shared" si="385"/>
        <v>12854.765811266263</v>
      </c>
      <c r="N8243" s="303"/>
      <c r="S8243" s="786">
        <v>0</v>
      </c>
      <c r="T8243" s="781">
        <f>VLOOKUP(C8243,METADATA!$J$5:$Q$29,IF(E8243="HI",2,IF(E8243="LO",6,10))+IF(S8243=1,2,IF(D8243=7,1,(IF(WEEKDAY(B8243)=1,2,IF(WEEKDAY(B8243)=7,1,0))))))</f>
        <v>1</v>
      </c>
      <c r="U8243" s="781">
        <f>VLOOKUP(C8243,METADATA!$A$5:$H$29,IF(E8243="HI",2,IF(E8243="LO",6,10))+IF(S8243=1,2,IF(D8243=7,1,(IF(WEEKDAY(B8243)=1,2,IF(WEEKDAY(B8243)=7,1,0))))))</f>
        <v>1</v>
      </c>
    </row>
    <row r="8244" spans="2:21" ht="13.95" customHeight="1" x14ac:dyDescent="0.25">
      <c r="B8244" s="784">
        <f t="shared" si="386"/>
        <v>45726</v>
      </c>
      <c r="C8244" s="785">
        <v>8</v>
      </c>
      <c r="D8244" s="786">
        <f>IFERROR((INDEX(METADATA!$T$2:$T$20,MATCH(B8244,METADATA!$S$2:$S$20,0))),0)</f>
        <v>0</v>
      </c>
      <c r="E8244" s="785" t="str">
        <f t="shared" si="384"/>
        <v>LO</v>
      </c>
      <c r="F8244" s="786">
        <f>VLOOKUP(C8244,METADATA!$A$5:$H$29,IF(E8244="HI",2,IF(E8244="LO",6,10))+IF(D8244=1,2,IF(D8244=7,1,(IF(WEEKDAY(B8244)=1,2,IF(WEEKDAY(B8244)=7,1,0))))))</f>
        <v>1</v>
      </c>
      <c r="G8244" s="786">
        <f>VLOOKUP(C8244,METADATA!$J$5:$Q$29,IF(E8244="HI",2,IF(E8244="LO",6,10))+IF(D8244=1,2,IF(D8244=7,1,(IF(WEEKDAY(B8244)=1,2,IF(WEEKDAY(B8244)=7,1,0))))))</f>
        <v>1</v>
      </c>
      <c r="H8244" s="787">
        <v>13910.5</v>
      </c>
      <c r="I8244" s="788">
        <v>2762.3500366210938</v>
      </c>
      <c r="K8244" s="795">
        <v>851.61249999999995</v>
      </c>
      <c r="M8244" s="798">
        <f t="shared" si="385"/>
        <v>14182.122125225849</v>
      </c>
      <c r="N8244" s="303"/>
      <c r="S8244" s="786">
        <v>0</v>
      </c>
      <c r="T8244" s="781">
        <f>VLOOKUP(C8244,METADATA!$J$5:$Q$29,IF(E8244="HI",2,IF(E8244="LO",6,10))+IF(S8244=1,2,IF(D8244=7,1,(IF(WEEKDAY(B8244)=1,2,IF(WEEKDAY(B8244)=7,1,0))))))</f>
        <v>1</v>
      </c>
      <c r="U8244" s="781">
        <f>VLOOKUP(C8244,METADATA!$A$5:$H$29,IF(E8244="HI",2,IF(E8244="LO",6,10))+IF(S8244=1,2,IF(D8244=7,1,(IF(WEEKDAY(B8244)=1,2,IF(WEEKDAY(B8244)=7,1,0))))))</f>
        <v>1</v>
      </c>
    </row>
    <row r="8245" spans="2:21" ht="13.95" customHeight="1" x14ac:dyDescent="0.25">
      <c r="B8245" s="784">
        <f t="shared" si="386"/>
        <v>45726</v>
      </c>
      <c r="C8245" s="785">
        <v>9</v>
      </c>
      <c r="D8245" s="786">
        <f>IFERROR((INDEX(METADATA!$T$2:$T$20,MATCH(B8245,METADATA!$S$2:$S$20,0))),0)</f>
        <v>0</v>
      </c>
      <c r="E8245" s="785" t="str">
        <f t="shared" si="384"/>
        <v>LO</v>
      </c>
      <c r="F8245" s="786">
        <f>VLOOKUP(C8245,METADATA!$A$5:$H$29,IF(E8245="HI",2,IF(E8245="LO",6,10))+IF(D8245=1,2,IF(D8245=7,1,(IF(WEEKDAY(B8245)=1,2,IF(WEEKDAY(B8245)=7,1,0))))))</f>
        <v>2</v>
      </c>
      <c r="G8245" s="786">
        <f>VLOOKUP(C8245,METADATA!$J$5:$Q$29,IF(E8245="HI",2,IF(E8245="LO",6,10))+IF(D8245=1,2,IF(D8245=7,1,(IF(WEEKDAY(B8245)=1,2,IF(WEEKDAY(B8245)=7,1,0))))))</f>
        <v>1</v>
      </c>
      <c r="H8245" s="787">
        <v>14806.75</v>
      </c>
      <c r="I8245" s="788">
        <v>2751.4749755859375</v>
      </c>
      <c r="K8245" s="795">
        <v>856.5</v>
      </c>
      <c r="M8245" s="798">
        <f t="shared" si="385"/>
        <v>15060.227757367271</v>
      </c>
      <c r="N8245" s="303"/>
      <c r="S8245" s="786">
        <v>0</v>
      </c>
      <c r="T8245" s="781">
        <f>VLOOKUP(C8245,METADATA!$J$5:$Q$29,IF(E8245="HI",2,IF(E8245="LO",6,10))+IF(S8245=1,2,IF(D8245=7,1,(IF(WEEKDAY(B8245)=1,2,IF(WEEKDAY(B8245)=7,1,0))))))</f>
        <v>1</v>
      </c>
      <c r="U8245" s="781">
        <f>VLOOKUP(C8245,METADATA!$A$5:$H$29,IF(E8245="HI",2,IF(E8245="LO",6,10))+IF(S8245=1,2,IF(D8245=7,1,(IF(WEEKDAY(B8245)=1,2,IF(WEEKDAY(B8245)=7,1,0))))))</f>
        <v>2</v>
      </c>
    </row>
    <row r="8246" spans="2:21" ht="13.95" customHeight="1" x14ac:dyDescent="0.25">
      <c r="B8246" s="784">
        <f t="shared" si="386"/>
        <v>45726</v>
      </c>
      <c r="C8246" s="785">
        <v>10</v>
      </c>
      <c r="D8246" s="786">
        <f>IFERROR((INDEX(METADATA!$T$2:$T$20,MATCH(B8246,METADATA!$S$2:$S$20,0))),0)</f>
        <v>0</v>
      </c>
      <c r="E8246" s="785" t="str">
        <f t="shared" si="384"/>
        <v>LO</v>
      </c>
      <c r="F8246" s="786">
        <f>VLOOKUP(C8246,METADATA!$A$5:$H$29,IF(E8246="HI",2,IF(E8246="LO",6,10))+IF(D8246=1,2,IF(D8246=7,1,(IF(WEEKDAY(B8246)=1,2,IF(WEEKDAY(B8246)=7,1,0))))))</f>
        <v>2</v>
      </c>
      <c r="G8246" s="786">
        <f>VLOOKUP(C8246,METADATA!$J$5:$Q$29,IF(E8246="HI",2,IF(E8246="LO",6,10))+IF(D8246=1,2,IF(D8246=7,1,(IF(WEEKDAY(B8246)=1,2,IF(WEEKDAY(B8246)=7,1,0))))))</f>
        <v>2</v>
      </c>
      <c r="H8246" s="787">
        <v>14856.25</v>
      </c>
      <c r="I8246" s="788">
        <v>2743.0250488072634</v>
      </c>
      <c r="K8246" s="795">
        <v>824.32500000000005</v>
      </c>
      <c r="M8246" s="798">
        <f t="shared" si="385"/>
        <v>15107.360804617201</v>
      </c>
      <c r="N8246" s="303"/>
      <c r="S8246" s="786">
        <v>0</v>
      </c>
      <c r="T8246" s="781">
        <f>VLOOKUP(C8246,METADATA!$J$5:$Q$29,IF(E8246="HI",2,IF(E8246="LO",6,10))+IF(S8246=1,2,IF(D8246=7,1,(IF(WEEKDAY(B8246)=1,2,IF(WEEKDAY(B8246)=7,1,0))))))</f>
        <v>2</v>
      </c>
      <c r="U8246" s="781">
        <f>VLOOKUP(C8246,METADATA!$A$5:$H$29,IF(E8246="HI",2,IF(E8246="LO",6,10))+IF(S8246=1,2,IF(D8246=7,1,(IF(WEEKDAY(B8246)=1,2,IF(WEEKDAY(B8246)=7,1,0))))))</f>
        <v>2</v>
      </c>
    </row>
    <row r="8247" spans="2:21" ht="13.95" customHeight="1" x14ac:dyDescent="0.25">
      <c r="B8247" s="784">
        <f t="shared" si="386"/>
        <v>45726</v>
      </c>
      <c r="C8247" s="785">
        <v>11</v>
      </c>
      <c r="D8247" s="786">
        <f>IFERROR((INDEX(METADATA!$T$2:$T$20,MATCH(B8247,METADATA!$S$2:$S$20,0))),0)</f>
        <v>0</v>
      </c>
      <c r="E8247" s="785" t="str">
        <f t="shared" si="384"/>
        <v>LO</v>
      </c>
      <c r="F8247" s="786">
        <f>VLOOKUP(C8247,METADATA!$A$5:$H$29,IF(E8247="HI",2,IF(E8247="LO",6,10))+IF(D8247=1,2,IF(D8247=7,1,(IF(WEEKDAY(B8247)=1,2,IF(WEEKDAY(B8247)=7,1,0))))))</f>
        <v>2</v>
      </c>
      <c r="G8247" s="786">
        <f>VLOOKUP(C8247,METADATA!$J$5:$Q$29,IF(E8247="HI",2,IF(E8247="LO",6,10))+IF(D8247=1,2,IF(D8247=7,1,(IF(WEEKDAY(B8247)=1,2,IF(WEEKDAY(B8247)=7,1,0))))))</f>
        <v>2</v>
      </c>
      <c r="H8247" s="787">
        <v>14808.5</v>
      </c>
      <c r="I8247" s="788">
        <v>2754.9350121989846</v>
      </c>
      <c r="K8247" s="795">
        <v>882.73749999999995</v>
      </c>
      <c r="M8247" s="798">
        <f t="shared" si="385"/>
        <v>15062.580760661163</v>
      </c>
      <c r="N8247" s="303"/>
      <c r="S8247" s="786">
        <v>0</v>
      </c>
      <c r="T8247" s="781">
        <f>VLOOKUP(C8247,METADATA!$J$5:$Q$29,IF(E8247="HI",2,IF(E8247="LO",6,10))+IF(S8247=1,2,IF(D8247=7,1,(IF(WEEKDAY(B8247)=1,2,IF(WEEKDAY(B8247)=7,1,0))))))</f>
        <v>2</v>
      </c>
      <c r="U8247" s="781">
        <f>VLOOKUP(C8247,METADATA!$A$5:$H$29,IF(E8247="HI",2,IF(E8247="LO",6,10))+IF(S8247=1,2,IF(D8247=7,1,(IF(WEEKDAY(B8247)=1,2,IF(WEEKDAY(B8247)=7,1,0))))))</f>
        <v>2</v>
      </c>
    </row>
    <row r="8248" spans="2:21" ht="13.95" customHeight="1" x14ac:dyDescent="0.25">
      <c r="B8248" s="784">
        <f t="shared" si="386"/>
        <v>45726</v>
      </c>
      <c r="C8248" s="785">
        <v>12</v>
      </c>
      <c r="D8248" s="786">
        <f>IFERROR((INDEX(METADATA!$T$2:$T$20,MATCH(B8248,METADATA!$S$2:$S$20,0))),0)</f>
        <v>0</v>
      </c>
      <c r="E8248" s="785" t="str">
        <f t="shared" si="384"/>
        <v>LO</v>
      </c>
      <c r="F8248" s="786">
        <f>VLOOKUP(C8248,METADATA!$A$5:$H$29,IF(E8248="HI",2,IF(E8248="LO",6,10))+IF(D8248=1,2,IF(D8248=7,1,(IF(WEEKDAY(B8248)=1,2,IF(WEEKDAY(B8248)=7,1,0))))))</f>
        <v>2</v>
      </c>
      <c r="G8248" s="786">
        <f>VLOOKUP(C8248,METADATA!$J$5:$Q$29,IF(E8248="HI",2,IF(E8248="LO",6,10))+IF(D8248=1,2,IF(D8248=7,1,(IF(WEEKDAY(B8248)=1,2,IF(WEEKDAY(B8248)=7,1,0))))))</f>
        <v>2</v>
      </c>
      <c r="H8248" s="787">
        <v>14496</v>
      </c>
      <c r="I8248" s="788">
        <v>2709.425048828125</v>
      </c>
      <c r="K8248" s="795">
        <v>909.3125</v>
      </c>
      <c r="M8248" s="798">
        <f t="shared" si="385"/>
        <v>14747.033603244325</v>
      </c>
      <c r="N8248" s="303"/>
      <c r="S8248" s="786">
        <v>0</v>
      </c>
      <c r="T8248" s="781">
        <f>VLOOKUP(C8248,METADATA!$J$5:$Q$29,IF(E8248="HI",2,IF(E8248="LO",6,10))+IF(S8248=1,2,IF(D8248=7,1,(IF(WEEKDAY(B8248)=1,2,IF(WEEKDAY(B8248)=7,1,0))))))</f>
        <v>2</v>
      </c>
      <c r="U8248" s="781">
        <f>VLOOKUP(C8248,METADATA!$A$5:$H$29,IF(E8248="HI",2,IF(E8248="LO",6,10))+IF(S8248=1,2,IF(D8248=7,1,(IF(WEEKDAY(B8248)=1,2,IF(WEEKDAY(B8248)=7,1,0))))))</f>
        <v>2</v>
      </c>
    </row>
    <row r="8249" spans="2:21" ht="13.95" customHeight="1" x14ac:dyDescent="0.25">
      <c r="B8249" s="784">
        <f t="shared" si="386"/>
        <v>45726</v>
      </c>
      <c r="C8249" s="785">
        <v>13</v>
      </c>
      <c r="D8249" s="786">
        <f>IFERROR((INDEX(METADATA!$T$2:$T$20,MATCH(B8249,METADATA!$S$2:$S$20,0))),0)</f>
        <v>0</v>
      </c>
      <c r="E8249" s="785" t="str">
        <f t="shared" si="384"/>
        <v>LO</v>
      </c>
      <c r="F8249" s="786">
        <f>VLOOKUP(C8249,METADATA!$A$5:$H$29,IF(E8249="HI",2,IF(E8249="LO",6,10))+IF(D8249=1,2,IF(D8249=7,1,(IF(WEEKDAY(B8249)=1,2,IF(WEEKDAY(B8249)=7,1,0))))))</f>
        <v>2</v>
      </c>
      <c r="G8249" s="786">
        <f>VLOOKUP(C8249,METADATA!$J$5:$Q$29,IF(E8249="HI",2,IF(E8249="LO",6,10))+IF(D8249=1,2,IF(D8249=7,1,(IF(WEEKDAY(B8249)=1,2,IF(WEEKDAY(B8249)=7,1,0))))))</f>
        <v>2</v>
      </c>
      <c r="H8249" s="787">
        <v>14026.25</v>
      </c>
      <c r="I8249" s="788">
        <v>2773.5451100990176</v>
      </c>
      <c r="K8249" s="795">
        <v>905.6</v>
      </c>
      <c r="M8249" s="798">
        <f t="shared" si="385"/>
        <v>14297.840450230733</v>
      </c>
      <c r="N8249" s="303"/>
      <c r="S8249" s="786">
        <v>0</v>
      </c>
      <c r="T8249" s="781">
        <f>VLOOKUP(C8249,METADATA!$J$5:$Q$29,IF(E8249="HI",2,IF(E8249="LO",6,10))+IF(S8249=1,2,IF(D8249=7,1,(IF(WEEKDAY(B8249)=1,2,IF(WEEKDAY(B8249)=7,1,0))))))</f>
        <v>2</v>
      </c>
      <c r="U8249" s="781">
        <f>VLOOKUP(C8249,METADATA!$A$5:$H$29,IF(E8249="HI",2,IF(E8249="LO",6,10))+IF(S8249=1,2,IF(D8249=7,1,(IF(WEEKDAY(B8249)=1,2,IF(WEEKDAY(B8249)=7,1,0))))))</f>
        <v>2</v>
      </c>
    </row>
    <row r="8250" spans="2:21" ht="13.95" customHeight="1" x14ac:dyDescent="0.25">
      <c r="B8250" s="784">
        <f t="shared" si="386"/>
        <v>45726</v>
      </c>
      <c r="C8250" s="785">
        <v>14</v>
      </c>
      <c r="D8250" s="786">
        <f>IFERROR((INDEX(METADATA!$T$2:$T$20,MATCH(B8250,METADATA!$S$2:$S$20,0))),0)</f>
        <v>0</v>
      </c>
      <c r="E8250" s="785" t="str">
        <f t="shared" si="384"/>
        <v>LO</v>
      </c>
      <c r="F8250" s="786">
        <f>VLOOKUP(C8250,METADATA!$A$5:$H$29,IF(E8250="HI",2,IF(E8250="LO",6,10))+IF(D8250=1,2,IF(D8250=7,1,(IF(WEEKDAY(B8250)=1,2,IF(WEEKDAY(B8250)=7,1,0))))))</f>
        <v>2</v>
      </c>
      <c r="G8250" s="786">
        <f>VLOOKUP(C8250,METADATA!$J$5:$Q$29,IF(E8250="HI",2,IF(E8250="LO",6,10))+IF(D8250=1,2,IF(D8250=7,1,(IF(WEEKDAY(B8250)=1,2,IF(WEEKDAY(B8250)=7,1,0))))))</f>
        <v>2</v>
      </c>
      <c r="H8250" s="787">
        <v>14067.25</v>
      </c>
      <c r="I8250" s="788">
        <v>2800.9250245094299</v>
      </c>
      <c r="K8250" s="795">
        <v>913.98749999999995</v>
      </c>
      <c r="M8250" s="798">
        <f t="shared" si="385"/>
        <v>14343.385358952855</v>
      </c>
      <c r="N8250" s="303"/>
      <c r="S8250" s="786">
        <v>0</v>
      </c>
      <c r="T8250" s="781">
        <f>VLOOKUP(C8250,METADATA!$J$5:$Q$29,IF(E8250="HI",2,IF(E8250="LO",6,10))+IF(S8250=1,2,IF(D8250=7,1,(IF(WEEKDAY(B8250)=1,2,IF(WEEKDAY(B8250)=7,1,0))))))</f>
        <v>2</v>
      </c>
      <c r="U8250" s="781">
        <f>VLOOKUP(C8250,METADATA!$A$5:$H$29,IF(E8250="HI",2,IF(E8250="LO",6,10))+IF(S8250=1,2,IF(D8250=7,1,(IF(WEEKDAY(B8250)=1,2,IF(WEEKDAY(B8250)=7,1,0))))))</f>
        <v>2</v>
      </c>
    </row>
    <row r="8251" spans="2:21" ht="13.95" customHeight="1" x14ac:dyDescent="0.25">
      <c r="B8251" s="784">
        <f t="shared" si="386"/>
        <v>45726</v>
      </c>
      <c r="C8251" s="785">
        <v>15</v>
      </c>
      <c r="D8251" s="786">
        <f>IFERROR((INDEX(METADATA!$T$2:$T$20,MATCH(B8251,METADATA!$S$2:$S$20,0))),0)</f>
        <v>0</v>
      </c>
      <c r="E8251" s="785" t="str">
        <f t="shared" si="384"/>
        <v>LO</v>
      </c>
      <c r="F8251" s="786">
        <f>VLOOKUP(C8251,METADATA!$A$5:$H$29,IF(E8251="HI",2,IF(E8251="LO",6,10))+IF(D8251=1,2,IF(D8251=7,1,(IF(WEEKDAY(B8251)=1,2,IF(WEEKDAY(B8251)=7,1,0))))))</f>
        <v>2</v>
      </c>
      <c r="G8251" s="786">
        <f>VLOOKUP(C8251,METADATA!$J$5:$Q$29,IF(E8251="HI",2,IF(E8251="LO",6,10))+IF(D8251=1,2,IF(D8251=7,1,(IF(WEEKDAY(B8251)=1,2,IF(WEEKDAY(B8251)=7,1,0))))))</f>
        <v>2</v>
      </c>
      <c r="H8251" s="787">
        <v>14242</v>
      </c>
      <c r="I8251" s="788">
        <v>2798.6950731277466</v>
      </c>
      <c r="K8251" s="795">
        <v>902.26250000000005</v>
      </c>
      <c r="M8251" s="798">
        <f t="shared" si="385"/>
        <v>14514.381079203808</v>
      </c>
      <c r="N8251" s="303"/>
      <c r="S8251" s="786">
        <v>0</v>
      </c>
      <c r="T8251" s="781">
        <f>VLOOKUP(C8251,METADATA!$J$5:$Q$29,IF(E8251="HI",2,IF(E8251="LO",6,10))+IF(S8251=1,2,IF(D8251=7,1,(IF(WEEKDAY(B8251)=1,2,IF(WEEKDAY(B8251)=7,1,0))))))</f>
        <v>2</v>
      </c>
      <c r="U8251" s="781">
        <f>VLOOKUP(C8251,METADATA!$A$5:$H$29,IF(E8251="HI",2,IF(E8251="LO",6,10))+IF(S8251=1,2,IF(D8251=7,1,(IF(WEEKDAY(B8251)=1,2,IF(WEEKDAY(B8251)=7,1,0))))))</f>
        <v>2</v>
      </c>
    </row>
    <row r="8252" spans="2:21" ht="13.95" customHeight="1" x14ac:dyDescent="0.25">
      <c r="B8252" s="784">
        <f t="shared" si="386"/>
        <v>45726</v>
      </c>
      <c r="C8252" s="785">
        <v>16</v>
      </c>
      <c r="D8252" s="786">
        <f>IFERROR((INDEX(METADATA!$T$2:$T$20,MATCH(B8252,METADATA!$S$2:$S$20,0))),0)</f>
        <v>0</v>
      </c>
      <c r="E8252" s="785" t="str">
        <f t="shared" si="384"/>
        <v>LO</v>
      </c>
      <c r="F8252" s="786">
        <f>VLOOKUP(C8252,METADATA!$A$5:$H$29,IF(E8252="HI",2,IF(E8252="LO",6,10))+IF(D8252=1,2,IF(D8252=7,1,(IF(WEEKDAY(B8252)=1,2,IF(WEEKDAY(B8252)=7,1,0))))))</f>
        <v>2</v>
      </c>
      <c r="G8252" s="786">
        <f>VLOOKUP(C8252,METADATA!$J$5:$Q$29,IF(E8252="HI",2,IF(E8252="LO",6,10))+IF(D8252=1,2,IF(D8252=7,1,(IF(WEEKDAY(B8252)=1,2,IF(WEEKDAY(B8252)=7,1,0))))))</f>
        <v>2</v>
      </c>
      <c r="H8252" s="787">
        <v>14865.25</v>
      </c>
      <c r="I8252" s="788">
        <v>2656.7399880886078</v>
      </c>
      <c r="K8252" s="795">
        <v>933.76250000000005</v>
      </c>
      <c r="M8252" s="798">
        <f t="shared" si="385"/>
        <v>15100.792195338927</v>
      </c>
      <c r="N8252" s="303"/>
      <c r="S8252" s="786">
        <v>0</v>
      </c>
      <c r="T8252" s="781">
        <f>VLOOKUP(C8252,METADATA!$J$5:$Q$29,IF(E8252="HI",2,IF(E8252="LO",6,10))+IF(S8252=1,2,IF(D8252=7,1,(IF(WEEKDAY(B8252)=1,2,IF(WEEKDAY(B8252)=7,1,0))))))</f>
        <v>2</v>
      </c>
      <c r="U8252" s="781">
        <f>VLOOKUP(C8252,METADATA!$A$5:$H$29,IF(E8252="HI",2,IF(E8252="LO",6,10))+IF(S8252=1,2,IF(D8252=7,1,(IF(WEEKDAY(B8252)=1,2,IF(WEEKDAY(B8252)=7,1,0))))))</f>
        <v>2</v>
      </c>
    </row>
    <row r="8253" spans="2:21" ht="13.95" customHeight="1" x14ac:dyDescent="0.25">
      <c r="B8253" s="784">
        <f t="shared" si="386"/>
        <v>45726</v>
      </c>
      <c r="C8253" s="785">
        <v>17</v>
      </c>
      <c r="D8253" s="786">
        <f>IFERROR((INDEX(METADATA!$T$2:$T$20,MATCH(B8253,METADATA!$S$2:$S$20,0))),0)</f>
        <v>0</v>
      </c>
      <c r="E8253" s="785" t="str">
        <f t="shared" si="384"/>
        <v>LO</v>
      </c>
      <c r="F8253" s="786">
        <f>VLOOKUP(C8253,METADATA!$A$5:$H$29,IF(E8253="HI",2,IF(E8253="LO",6,10))+IF(D8253=1,2,IF(D8253=7,1,(IF(WEEKDAY(B8253)=1,2,IF(WEEKDAY(B8253)=7,1,0))))))</f>
        <v>2</v>
      </c>
      <c r="G8253" s="786">
        <f>VLOOKUP(C8253,METADATA!$J$5:$Q$29,IF(E8253="HI",2,IF(E8253="LO",6,10))+IF(D8253=1,2,IF(D8253=7,1,(IF(WEEKDAY(B8253)=1,2,IF(WEEKDAY(B8253)=7,1,0))))))</f>
        <v>2</v>
      </c>
      <c r="H8253" s="787">
        <v>15189.5</v>
      </c>
      <c r="I8253" s="788">
        <v>2606.4100123494864</v>
      </c>
      <c r="K8253" s="795">
        <v>0</v>
      </c>
      <c r="M8253" s="798">
        <f t="shared" si="385"/>
        <v>15411.498415224773</v>
      </c>
      <c r="N8253" s="303"/>
      <c r="S8253" s="786">
        <v>0</v>
      </c>
      <c r="T8253" s="781">
        <f>VLOOKUP(C8253,METADATA!$J$5:$Q$29,IF(E8253="HI",2,IF(E8253="LO",6,10))+IF(S8253=1,2,IF(D8253=7,1,(IF(WEEKDAY(B8253)=1,2,IF(WEEKDAY(B8253)=7,1,0))))))</f>
        <v>2</v>
      </c>
      <c r="U8253" s="781">
        <f>VLOOKUP(C8253,METADATA!$A$5:$H$29,IF(E8253="HI",2,IF(E8253="LO",6,10))+IF(S8253=1,2,IF(D8253=7,1,(IF(WEEKDAY(B8253)=1,2,IF(WEEKDAY(B8253)=7,1,0))))))</f>
        <v>2</v>
      </c>
    </row>
    <row r="8254" spans="2:21" ht="13.95" customHeight="1" x14ac:dyDescent="0.25">
      <c r="B8254" s="784">
        <f t="shared" si="386"/>
        <v>45726</v>
      </c>
      <c r="C8254" s="785">
        <v>18</v>
      </c>
      <c r="D8254" s="786">
        <f>IFERROR((INDEX(METADATA!$T$2:$T$20,MATCH(B8254,METADATA!$S$2:$S$20,0))),0)</f>
        <v>0</v>
      </c>
      <c r="E8254" s="785" t="str">
        <f t="shared" si="384"/>
        <v>LO</v>
      </c>
      <c r="F8254" s="786">
        <f>VLOOKUP(C8254,METADATA!$A$5:$H$29,IF(E8254="HI",2,IF(E8254="LO",6,10))+IF(D8254=1,2,IF(D8254=7,1,(IF(WEEKDAY(B8254)=1,2,IF(WEEKDAY(B8254)=7,1,0))))))</f>
        <v>1</v>
      </c>
      <c r="G8254" s="786">
        <f>VLOOKUP(C8254,METADATA!$J$5:$Q$29,IF(E8254="HI",2,IF(E8254="LO",6,10))+IF(D8254=1,2,IF(D8254=7,1,(IF(WEEKDAY(B8254)=1,2,IF(WEEKDAY(B8254)=7,1,0))))))</f>
        <v>1</v>
      </c>
      <c r="H8254" s="787">
        <v>16148.25</v>
      </c>
      <c r="I8254" s="788">
        <v>2554.02490234375</v>
      </c>
      <c r="K8254" s="795">
        <v>0</v>
      </c>
      <c r="M8254" s="798">
        <f t="shared" si="385"/>
        <v>16348.976153395417</v>
      </c>
      <c r="N8254" s="303"/>
      <c r="S8254" s="786">
        <v>0</v>
      </c>
      <c r="T8254" s="781">
        <f>VLOOKUP(C8254,METADATA!$J$5:$Q$29,IF(E8254="HI",2,IF(E8254="LO",6,10))+IF(S8254=1,2,IF(D8254=7,1,(IF(WEEKDAY(B8254)=1,2,IF(WEEKDAY(B8254)=7,1,0))))))</f>
        <v>1</v>
      </c>
      <c r="U8254" s="781">
        <f>VLOOKUP(C8254,METADATA!$A$5:$H$29,IF(E8254="HI",2,IF(E8254="LO",6,10))+IF(S8254=1,2,IF(D8254=7,1,(IF(WEEKDAY(B8254)=1,2,IF(WEEKDAY(B8254)=7,1,0))))))</f>
        <v>1</v>
      </c>
    </row>
    <row r="8255" spans="2:21" ht="13.95" customHeight="1" x14ac:dyDescent="0.25">
      <c r="B8255" s="784">
        <f t="shared" si="386"/>
        <v>45726</v>
      </c>
      <c r="C8255" s="785">
        <v>19</v>
      </c>
      <c r="D8255" s="786">
        <f>IFERROR((INDEX(METADATA!$T$2:$T$20,MATCH(B8255,METADATA!$S$2:$S$20,0))),0)</f>
        <v>0</v>
      </c>
      <c r="E8255" s="785" t="str">
        <f t="shared" si="384"/>
        <v>LO</v>
      </c>
      <c r="F8255" s="786">
        <f>VLOOKUP(C8255,METADATA!$A$5:$H$29,IF(E8255="HI",2,IF(E8255="LO",6,10))+IF(D8255=1,2,IF(D8255=7,1,(IF(WEEKDAY(B8255)=1,2,IF(WEEKDAY(B8255)=7,1,0))))))</f>
        <v>1</v>
      </c>
      <c r="G8255" s="786">
        <f>VLOOKUP(C8255,METADATA!$J$5:$Q$29,IF(E8255="HI",2,IF(E8255="LO",6,10))+IF(D8255=1,2,IF(D8255=7,1,(IF(WEEKDAY(B8255)=1,2,IF(WEEKDAY(B8255)=7,1,0))))))</f>
        <v>1</v>
      </c>
      <c r="H8255" s="787">
        <v>14671.75</v>
      </c>
      <c r="I8255" s="788">
        <v>2492.2000732421875</v>
      </c>
      <c r="K8255" s="795">
        <v>0</v>
      </c>
      <c r="M8255" s="798">
        <f t="shared" si="385"/>
        <v>14881.912150915565</v>
      </c>
      <c r="N8255" s="303"/>
      <c r="S8255" s="786">
        <v>0</v>
      </c>
      <c r="T8255" s="781">
        <f>VLOOKUP(C8255,METADATA!$J$5:$Q$29,IF(E8255="HI",2,IF(E8255="LO",6,10))+IF(S8255=1,2,IF(D8255=7,1,(IF(WEEKDAY(B8255)=1,2,IF(WEEKDAY(B8255)=7,1,0))))))</f>
        <v>1</v>
      </c>
      <c r="U8255" s="781">
        <f>VLOOKUP(C8255,METADATA!$A$5:$H$29,IF(E8255="HI",2,IF(E8255="LO",6,10))+IF(S8255=1,2,IF(D8255=7,1,(IF(WEEKDAY(B8255)=1,2,IF(WEEKDAY(B8255)=7,1,0))))))</f>
        <v>1</v>
      </c>
    </row>
    <row r="8256" spans="2:21" ht="13.95" customHeight="1" x14ac:dyDescent="0.25">
      <c r="B8256" s="784">
        <f t="shared" si="386"/>
        <v>45726</v>
      </c>
      <c r="C8256" s="785">
        <v>20</v>
      </c>
      <c r="D8256" s="786">
        <f>IFERROR((INDEX(METADATA!$T$2:$T$20,MATCH(B8256,METADATA!$S$2:$S$20,0))),0)</f>
        <v>0</v>
      </c>
      <c r="E8256" s="785" t="str">
        <f t="shared" si="384"/>
        <v>LO</v>
      </c>
      <c r="F8256" s="786">
        <f>VLOOKUP(C8256,METADATA!$A$5:$H$29,IF(E8256="HI",2,IF(E8256="LO",6,10))+IF(D8256=1,2,IF(D8256=7,1,(IF(WEEKDAY(B8256)=1,2,IF(WEEKDAY(B8256)=7,1,0))))))</f>
        <v>1</v>
      </c>
      <c r="G8256" s="786">
        <f>VLOOKUP(C8256,METADATA!$J$5:$Q$29,IF(E8256="HI",2,IF(E8256="LO",6,10))+IF(D8256=1,2,IF(D8256=7,1,(IF(WEEKDAY(B8256)=1,2,IF(WEEKDAY(B8256)=7,1,0))))))</f>
        <v>2</v>
      </c>
      <c r="H8256" s="787">
        <v>13018.25</v>
      </c>
      <c r="I8256" s="788">
        <v>2528.8748779296875</v>
      </c>
      <c r="K8256" s="795">
        <v>0</v>
      </c>
      <c r="M8256" s="798">
        <f t="shared" si="385"/>
        <v>13261.600250751184</v>
      </c>
      <c r="N8256" s="303"/>
      <c r="S8256" s="786">
        <v>0</v>
      </c>
      <c r="T8256" s="781">
        <f>VLOOKUP(C8256,METADATA!$J$5:$Q$29,IF(E8256="HI",2,IF(E8256="LO",6,10))+IF(S8256=1,2,IF(D8256=7,1,(IF(WEEKDAY(B8256)=1,2,IF(WEEKDAY(B8256)=7,1,0))))))</f>
        <v>2</v>
      </c>
      <c r="U8256" s="781">
        <f>VLOOKUP(C8256,METADATA!$A$5:$H$29,IF(E8256="HI",2,IF(E8256="LO",6,10))+IF(S8256=1,2,IF(D8256=7,1,(IF(WEEKDAY(B8256)=1,2,IF(WEEKDAY(B8256)=7,1,0))))))</f>
        <v>1</v>
      </c>
    </row>
    <row r="8257" spans="2:21" ht="13.95" customHeight="1" x14ac:dyDescent="0.25">
      <c r="B8257" s="784">
        <f t="shared" si="386"/>
        <v>45726</v>
      </c>
      <c r="C8257" s="785">
        <v>21</v>
      </c>
      <c r="D8257" s="786">
        <f>IFERROR((INDEX(METADATA!$T$2:$T$20,MATCH(B8257,METADATA!$S$2:$S$20,0))),0)</f>
        <v>0</v>
      </c>
      <c r="E8257" s="785" t="str">
        <f t="shared" si="384"/>
        <v>LO</v>
      </c>
      <c r="F8257" s="786">
        <f>VLOOKUP(C8257,METADATA!$A$5:$H$29,IF(E8257="HI",2,IF(E8257="LO",6,10))+IF(D8257=1,2,IF(D8257=7,1,(IF(WEEKDAY(B8257)=1,2,IF(WEEKDAY(B8257)=7,1,0))))))</f>
        <v>2</v>
      </c>
      <c r="G8257" s="786">
        <f>VLOOKUP(C8257,METADATA!$J$5:$Q$29,IF(E8257="HI",2,IF(E8257="LO",6,10))+IF(D8257=1,2,IF(D8257=7,1,(IF(WEEKDAY(B8257)=1,2,IF(WEEKDAY(B8257)=7,1,0))))))</f>
        <v>2</v>
      </c>
      <c r="H8257" s="787">
        <v>11399.25</v>
      </c>
      <c r="I8257" s="788">
        <v>2562.9199511557817</v>
      </c>
      <c r="K8257" s="795">
        <v>0</v>
      </c>
      <c r="M8257" s="798">
        <f t="shared" si="385"/>
        <v>11683.811845392425</v>
      </c>
      <c r="N8257" s="303"/>
      <c r="S8257" s="786">
        <v>0</v>
      </c>
      <c r="T8257" s="781">
        <f>VLOOKUP(C8257,METADATA!$J$5:$Q$29,IF(E8257="HI",2,IF(E8257="LO",6,10))+IF(S8257=1,2,IF(D8257=7,1,(IF(WEEKDAY(B8257)=1,2,IF(WEEKDAY(B8257)=7,1,0))))))</f>
        <v>2</v>
      </c>
      <c r="U8257" s="781">
        <f>VLOOKUP(C8257,METADATA!$A$5:$H$29,IF(E8257="HI",2,IF(E8257="LO",6,10))+IF(S8257=1,2,IF(D8257=7,1,(IF(WEEKDAY(B8257)=1,2,IF(WEEKDAY(B8257)=7,1,0))))))</f>
        <v>2</v>
      </c>
    </row>
    <row r="8258" spans="2:21" ht="13.95" customHeight="1" x14ac:dyDescent="0.25">
      <c r="B8258" s="784">
        <f t="shared" si="386"/>
        <v>45726</v>
      </c>
      <c r="C8258" s="785">
        <v>22</v>
      </c>
      <c r="D8258" s="786">
        <f>IFERROR((INDEX(METADATA!$T$2:$T$20,MATCH(B8258,METADATA!$S$2:$S$20,0))),0)</f>
        <v>0</v>
      </c>
      <c r="E8258" s="785" t="str">
        <f t="shared" si="384"/>
        <v>LO</v>
      </c>
      <c r="F8258" s="786">
        <f>VLOOKUP(C8258,METADATA!$A$5:$H$29,IF(E8258="HI",2,IF(E8258="LO",6,10))+IF(D8258=1,2,IF(D8258=7,1,(IF(WEEKDAY(B8258)=1,2,IF(WEEKDAY(B8258)=7,1,0))))))</f>
        <v>3</v>
      </c>
      <c r="G8258" s="786">
        <f>VLOOKUP(C8258,METADATA!$J$5:$Q$29,IF(E8258="HI",2,IF(E8258="LO",6,10))+IF(D8258=1,2,IF(D8258=7,1,(IF(WEEKDAY(B8258)=1,2,IF(WEEKDAY(B8258)=7,1,0))))))</f>
        <v>3</v>
      </c>
      <c r="H8258" s="787">
        <v>9992.5</v>
      </c>
      <c r="I8258" s="788">
        <v>2630.320024728775</v>
      </c>
      <c r="K8258" s="795">
        <v>0</v>
      </c>
      <c r="M8258" s="798">
        <f t="shared" si="385"/>
        <v>10332.891157971673</v>
      </c>
      <c r="N8258" s="303"/>
      <c r="S8258" s="786">
        <v>0</v>
      </c>
      <c r="T8258" s="781">
        <f>VLOOKUP(C8258,METADATA!$J$5:$Q$29,IF(E8258="HI",2,IF(E8258="LO",6,10))+IF(S8258=1,2,IF(D8258=7,1,(IF(WEEKDAY(B8258)=1,2,IF(WEEKDAY(B8258)=7,1,0))))))</f>
        <v>3</v>
      </c>
      <c r="U8258" s="781">
        <f>VLOOKUP(C8258,METADATA!$A$5:$H$29,IF(E8258="HI",2,IF(E8258="LO",6,10))+IF(S8258=1,2,IF(D8258=7,1,(IF(WEEKDAY(B8258)=1,2,IF(WEEKDAY(B8258)=7,1,0))))))</f>
        <v>3</v>
      </c>
    </row>
    <row r="8259" spans="2:21" ht="13.95" customHeight="1" x14ac:dyDescent="0.25">
      <c r="B8259" s="784">
        <f t="shared" si="386"/>
        <v>45726</v>
      </c>
      <c r="C8259" s="785">
        <v>23</v>
      </c>
      <c r="D8259" s="786">
        <f>IFERROR((INDEX(METADATA!$T$2:$T$20,MATCH(B8259,METADATA!$S$2:$S$20,0))),0)</f>
        <v>0</v>
      </c>
      <c r="E8259" s="785" t="str">
        <f t="shared" si="384"/>
        <v>LO</v>
      </c>
      <c r="F8259" s="786">
        <f>VLOOKUP(C8259,METADATA!$A$5:$H$29,IF(E8259="HI",2,IF(E8259="LO",6,10))+IF(D8259=1,2,IF(D8259=7,1,(IF(WEEKDAY(B8259)=1,2,IF(WEEKDAY(B8259)=7,1,0))))))</f>
        <v>3</v>
      </c>
      <c r="G8259" s="786">
        <f>VLOOKUP(C8259,METADATA!$J$5:$Q$29,IF(E8259="HI",2,IF(E8259="LO",6,10))+IF(D8259=1,2,IF(D8259=7,1,(IF(WEEKDAY(B8259)=1,2,IF(WEEKDAY(B8259)=7,1,0))))))</f>
        <v>3</v>
      </c>
      <c r="H8259" s="787">
        <v>9014.25</v>
      </c>
      <c r="I8259" s="788">
        <v>2806.2799758911133</v>
      </c>
      <c r="K8259" s="795">
        <v>0</v>
      </c>
      <c r="M8259" s="798">
        <f t="shared" si="385"/>
        <v>9440.969778872688</v>
      </c>
      <c r="N8259" s="303"/>
      <c r="S8259" s="786">
        <v>0</v>
      </c>
      <c r="T8259" s="781">
        <f>VLOOKUP(C8259,METADATA!$J$5:$Q$29,IF(E8259="HI",2,IF(E8259="LO",6,10))+IF(S8259=1,2,IF(D8259=7,1,(IF(WEEKDAY(B8259)=1,2,IF(WEEKDAY(B8259)=7,1,0))))))</f>
        <v>3</v>
      </c>
      <c r="U8259" s="781">
        <f>VLOOKUP(C8259,METADATA!$A$5:$H$29,IF(E8259="HI",2,IF(E8259="LO",6,10))+IF(S8259=1,2,IF(D8259=7,1,(IF(WEEKDAY(B8259)=1,2,IF(WEEKDAY(B8259)=7,1,0))))))</f>
        <v>3</v>
      </c>
    </row>
    <row r="8260" spans="2:21" ht="13.95" customHeight="1" x14ac:dyDescent="0.25">
      <c r="B8260" s="784">
        <f t="shared" si="386"/>
        <v>45727</v>
      </c>
      <c r="C8260" s="785">
        <v>0</v>
      </c>
      <c r="D8260" s="786">
        <f>IFERROR((INDEX(METADATA!$T$2:$T$20,MATCH(B8260,METADATA!$S$2:$S$20,0))),0)</f>
        <v>0</v>
      </c>
      <c r="E8260" s="785" t="str">
        <f t="shared" ref="E8260:E8323" si="387">IF(B8260="","",IF(AND(MONTH(B8260)&gt;=MONTH($AA$9),MONTH(B8260)&lt;=MONTH($AA$11)),"HI","LO"))</f>
        <v>LO</v>
      </c>
      <c r="F8260" s="786">
        <f>VLOOKUP(C8260,METADATA!$A$5:$H$29,IF(E8260="HI",2,IF(E8260="LO",6,10))+IF(D8260=1,2,IF(D8260=7,1,(IF(WEEKDAY(B8260)=1,2,IF(WEEKDAY(B8260)=7,1,0))))))</f>
        <v>3</v>
      </c>
      <c r="G8260" s="786">
        <f>VLOOKUP(C8260,METADATA!$J$5:$Q$29,IF(E8260="HI",2,IF(E8260="LO",6,10))+IF(D8260=1,2,IF(D8260=7,1,(IF(WEEKDAY(B8260)=1,2,IF(WEEKDAY(B8260)=7,1,0))))))</f>
        <v>3</v>
      </c>
      <c r="H8260" s="787">
        <v>8473.75</v>
      </c>
      <c r="I8260" s="788">
        <v>2873.4649963378906</v>
      </c>
      <c r="K8260" s="795">
        <v>0</v>
      </c>
      <c r="M8260" s="798">
        <f t="shared" ref="M8260:M8323" si="388">SQRT(H8260^2+I8260^2)</f>
        <v>8947.6946834186911</v>
      </c>
      <c r="N8260" s="303"/>
      <c r="S8260" s="786">
        <v>0</v>
      </c>
      <c r="T8260" s="781">
        <f>VLOOKUP(C8260,METADATA!$J$5:$Q$29,IF(E8260="HI",2,IF(E8260="LO",6,10))+IF(S8260=1,2,IF(D8260=7,1,(IF(WEEKDAY(B8260)=1,2,IF(WEEKDAY(B8260)=7,1,0))))))</f>
        <v>3</v>
      </c>
      <c r="U8260" s="781">
        <f>VLOOKUP(C8260,METADATA!$A$5:$H$29,IF(E8260="HI",2,IF(E8260="LO",6,10))+IF(S8260=1,2,IF(D8260=7,1,(IF(WEEKDAY(B8260)=1,2,IF(WEEKDAY(B8260)=7,1,0))))))</f>
        <v>3</v>
      </c>
    </row>
    <row r="8261" spans="2:21" ht="13.95" customHeight="1" x14ac:dyDescent="0.25">
      <c r="B8261" s="784">
        <f t="shared" si="386"/>
        <v>45727</v>
      </c>
      <c r="C8261" s="785">
        <v>1</v>
      </c>
      <c r="D8261" s="786">
        <f>IFERROR((INDEX(METADATA!$T$2:$T$20,MATCH(B8261,METADATA!$S$2:$S$20,0))),0)</f>
        <v>0</v>
      </c>
      <c r="E8261" s="785" t="str">
        <f t="shared" si="387"/>
        <v>LO</v>
      </c>
      <c r="F8261" s="786">
        <f>VLOOKUP(C8261,METADATA!$A$5:$H$29,IF(E8261="HI",2,IF(E8261="LO",6,10))+IF(D8261=1,2,IF(D8261=7,1,(IF(WEEKDAY(B8261)=1,2,IF(WEEKDAY(B8261)=7,1,0))))))</f>
        <v>3</v>
      </c>
      <c r="G8261" s="786">
        <f>VLOOKUP(C8261,METADATA!$J$5:$Q$29,IF(E8261="HI",2,IF(E8261="LO",6,10))+IF(D8261=1,2,IF(D8261=7,1,(IF(WEEKDAY(B8261)=1,2,IF(WEEKDAY(B8261)=7,1,0))))))</f>
        <v>3</v>
      </c>
      <c r="H8261" s="787">
        <v>8061.5</v>
      </c>
      <c r="I8261" s="788">
        <v>2838.1450729370117</v>
      </c>
      <c r="K8261" s="795">
        <v>0</v>
      </c>
      <c r="M8261" s="798">
        <f t="shared" si="388"/>
        <v>8546.5109667651304</v>
      </c>
      <c r="N8261" s="303"/>
      <c r="S8261" s="786">
        <v>0</v>
      </c>
      <c r="T8261" s="781">
        <f>VLOOKUP(C8261,METADATA!$J$5:$Q$29,IF(E8261="HI",2,IF(E8261="LO",6,10))+IF(S8261=1,2,IF(D8261=7,1,(IF(WEEKDAY(B8261)=1,2,IF(WEEKDAY(B8261)=7,1,0))))))</f>
        <v>3</v>
      </c>
      <c r="U8261" s="781">
        <f>VLOOKUP(C8261,METADATA!$A$5:$H$29,IF(E8261="HI",2,IF(E8261="LO",6,10))+IF(S8261=1,2,IF(D8261=7,1,(IF(WEEKDAY(B8261)=1,2,IF(WEEKDAY(B8261)=7,1,0))))))</f>
        <v>3</v>
      </c>
    </row>
    <row r="8262" spans="2:21" ht="13.95" customHeight="1" x14ac:dyDescent="0.25">
      <c r="B8262" s="784">
        <f t="shared" si="386"/>
        <v>45727</v>
      </c>
      <c r="C8262" s="785">
        <v>2</v>
      </c>
      <c r="D8262" s="786">
        <f>IFERROR((INDEX(METADATA!$T$2:$T$20,MATCH(B8262,METADATA!$S$2:$S$20,0))),0)</f>
        <v>0</v>
      </c>
      <c r="E8262" s="785" t="str">
        <f t="shared" si="387"/>
        <v>LO</v>
      </c>
      <c r="F8262" s="786">
        <f>VLOOKUP(C8262,METADATA!$A$5:$H$29,IF(E8262="HI",2,IF(E8262="LO",6,10))+IF(D8262=1,2,IF(D8262=7,1,(IF(WEEKDAY(B8262)=1,2,IF(WEEKDAY(B8262)=7,1,0))))))</f>
        <v>3</v>
      </c>
      <c r="G8262" s="786">
        <f>VLOOKUP(C8262,METADATA!$J$5:$Q$29,IF(E8262="HI",2,IF(E8262="LO",6,10))+IF(D8262=1,2,IF(D8262=7,1,(IF(WEEKDAY(B8262)=1,2,IF(WEEKDAY(B8262)=7,1,0))))))</f>
        <v>3</v>
      </c>
      <c r="H8262" s="787">
        <v>7857.75</v>
      </c>
      <c r="I8262" s="788">
        <v>2705.269889831543</v>
      </c>
      <c r="K8262" s="795">
        <v>0</v>
      </c>
      <c r="M8262" s="798">
        <f t="shared" si="388"/>
        <v>8310.3983201365972</v>
      </c>
      <c r="N8262" s="303"/>
      <c r="S8262" s="786">
        <v>0</v>
      </c>
      <c r="T8262" s="781">
        <f>VLOOKUP(C8262,METADATA!$J$5:$Q$29,IF(E8262="HI",2,IF(E8262="LO",6,10))+IF(S8262=1,2,IF(D8262=7,1,(IF(WEEKDAY(B8262)=1,2,IF(WEEKDAY(B8262)=7,1,0))))))</f>
        <v>3</v>
      </c>
      <c r="U8262" s="781">
        <f>VLOOKUP(C8262,METADATA!$A$5:$H$29,IF(E8262="HI",2,IF(E8262="LO",6,10))+IF(S8262=1,2,IF(D8262=7,1,(IF(WEEKDAY(B8262)=1,2,IF(WEEKDAY(B8262)=7,1,0))))))</f>
        <v>3</v>
      </c>
    </row>
    <row r="8263" spans="2:21" ht="13.95" customHeight="1" x14ac:dyDescent="0.25">
      <c r="B8263" s="784">
        <f t="shared" si="386"/>
        <v>45727</v>
      </c>
      <c r="C8263" s="785">
        <v>3</v>
      </c>
      <c r="D8263" s="786">
        <f>IFERROR((INDEX(METADATA!$T$2:$T$20,MATCH(B8263,METADATA!$S$2:$S$20,0))),0)</f>
        <v>0</v>
      </c>
      <c r="E8263" s="785" t="str">
        <f t="shared" si="387"/>
        <v>LO</v>
      </c>
      <c r="F8263" s="786">
        <f>VLOOKUP(C8263,METADATA!$A$5:$H$29,IF(E8263="HI",2,IF(E8263="LO",6,10))+IF(D8263=1,2,IF(D8263=7,1,(IF(WEEKDAY(B8263)=1,2,IF(WEEKDAY(B8263)=7,1,0))))))</f>
        <v>3</v>
      </c>
      <c r="G8263" s="786">
        <f>VLOOKUP(C8263,METADATA!$J$5:$Q$29,IF(E8263="HI",2,IF(E8263="LO",6,10))+IF(D8263=1,2,IF(D8263=7,1,(IF(WEEKDAY(B8263)=1,2,IF(WEEKDAY(B8263)=7,1,0))))))</f>
        <v>3</v>
      </c>
      <c r="H8263" s="787">
        <v>8090.75</v>
      </c>
      <c r="I8263" s="788">
        <v>2615.2999390363693</v>
      </c>
      <c r="K8263" s="795">
        <v>0</v>
      </c>
      <c r="M8263" s="798">
        <f t="shared" si="388"/>
        <v>8502.9423927028711</v>
      </c>
      <c r="N8263" s="303"/>
      <c r="S8263" s="786">
        <v>0</v>
      </c>
      <c r="T8263" s="781">
        <f>VLOOKUP(C8263,METADATA!$J$5:$Q$29,IF(E8263="HI",2,IF(E8263="LO",6,10))+IF(S8263=1,2,IF(D8263=7,1,(IF(WEEKDAY(B8263)=1,2,IF(WEEKDAY(B8263)=7,1,0))))))</f>
        <v>3</v>
      </c>
      <c r="U8263" s="781">
        <f>VLOOKUP(C8263,METADATA!$A$5:$H$29,IF(E8263="HI",2,IF(E8263="LO",6,10))+IF(S8263=1,2,IF(D8263=7,1,(IF(WEEKDAY(B8263)=1,2,IF(WEEKDAY(B8263)=7,1,0))))))</f>
        <v>3</v>
      </c>
    </row>
    <row r="8264" spans="2:21" ht="13.95" customHeight="1" x14ac:dyDescent="0.25">
      <c r="B8264" s="784">
        <f t="shared" si="386"/>
        <v>45727</v>
      </c>
      <c r="C8264" s="785">
        <v>4</v>
      </c>
      <c r="D8264" s="786">
        <f>IFERROR((INDEX(METADATA!$T$2:$T$20,MATCH(B8264,METADATA!$S$2:$S$20,0))),0)</f>
        <v>0</v>
      </c>
      <c r="E8264" s="785" t="str">
        <f t="shared" si="387"/>
        <v>LO</v>
      </c>
      <c r="F8264" s="786">
        <f>VLOOKUP(C8264,METADATA!$A$5:$H$29,IF(E8264="HI",2,IF(E8264="LO",6,10))+IF(D8264=1,2,IF(D8264=7,1,(IF(WEEKDAY(B8264)=1,2,IF(WEEKDAY(B8264)=7,1,0))))))</f>
        <v>3</v>
      </c>
      <c r="G8264" s="786">
        <f>VLOOKUP(C8264,METADATA!$J$5:$Q$29,IF(E8264="HI",2,IF(E8264="LO",6,10))+IF(D8264=1,2,IF(D8264=7,1,(IF(WEEKDAY(B8264)=1,2,IF(WEEKDAY(B8264)=7,1,0))))))</f>
        <v>3</v>
      </c>
      <c r="H8264" s="787">
        <v>8532.75</v>
      </c>
      <c r="I8264" s="788">
        <v>2648.6150245666504</v>
      </c>
      <c r="K8264" s="795">
        <v>870.51250000000005</v>
      </c>
      <c r="M8264" s="798">
        <f t="shared" si="388"/>
        <v>8934.3709409706171</v>
      </c>
      <c r="N8264" s="303"/>
      <c r="S8264" s="786">
        <v>0</v>
      </c>
      <c r="T8264" s="781">
        <f>VLOOKUP(C8264,METADATA!$J$5:$Q$29,IF(E8264="HI",2,IF(E8264="LO",6,10))+IF(S8264=1,2,IF(D8264=7,1,(IF(WEEKDAY(B8264)=1,2,IF(WEEKDAY(B8264)=7,1,0))))))</f>
        <v>3</v>
      </c>
      <c r="U8264" s="781">
        <f>VLOOKUP(C8264,METADATA!$A$5:$H$29,IF(E8264="HI",2,IF(E8264="LO",6,10))+IF(S8264=1,2,IF(D8264=7,1,(IF(WEEKDAY(B8264)=1,2,IF(WEEKDAY(B8264)=7,1,0))))))</f>
        <v>3</v>
      </c>
    </row>
    <row r="8265" spans="2:21" ht="13.95" customHeight="1" x14ac:dyDescent="0.25">
      <c r="B8265" s="784">
        <f t="shared" si="386"/>
        <v>45727</v>
      </c>
      <c r="C8265" s="785">
        <v>5</v>
      </c>
      <c r="D8265" s="786">
        <f>IFERROR((INDEX(METADATA!$T$2:$T$20,MATCH(B8265,METADATA!$S$2:$S$20,0))),0)</f>
        <v>0</v>
      </c>
      <c r="E8265" s="785" t="str">
        <f t="shared" si="387"/>
        <v>LO</v>
      </c>
      <c r="F8265" s="786">
        <f>VLOOKUP(C8265,METADATA!$A$5:$H$29,IF(E8265="HI",2,IF(E8265="LO",6,10))+IF(D8265=1,2,IF(D8265=7,1,(IF(WEEKDAY(B8265)=1,2,IF(WEEKDAY(B8265)=7,1,0))))))</f>
        <v>3</v>
      </c>
      <c r="G8265" s="786">
        <f>VLOOKUP(C8265,METADATA!$J$5:$Q$29,IF(E8265="HI",2,IF(E8265="LO",6,10))+IF(D8265=1,2,IF(D8265=7,1,(IF(WEEKDAY(B8265)=1,2,IF(WEEKDAY(B8265)=7,1,0))))))</f>
        <v>3</v>
      </c>
      <c r="H8265" s="787">
        <v>9306</v>
      </c>
      <c r="I8265" s="788">
        <v>2574.7449388504028</v>
      </c>
      <c r="K8265" s="795">
        <v>865.8125</v>
      </c>
      <c r="M8265" s="798">
        <f t="shared" si="388"/>
        <v>9655.6174064704828</v>
      </c>
      <c r="N8265" s="303"/>
      <c r="S8265" s="786">
        <v>0</v>
      </c>
      <c r="T8265" s="781">
        <f>VLOOKUP(C8265,METADATA!$J$5:$Q$29,IF(E8265="HI",2,IF(E8265="LO",6,10))+IF(S8265=1,2,IF(D8265=7,1,(IF(WEEKDAY(B8265)=1,2,IF(WEEKDAY(B8265)=7,1,0))))))</f>
        <v>3</v>
      </c>
      <c r="U8265" s="781">
        <f>VLOOKUP(C8265,METADATA!$A$5:$H$29,IF(E8265="HI",2,IF(E8265="LO",6,10))+IF(S8265=1,2,IF(D8265=7,1,(IF(WEEKDAY(B8265)=1,2,IF(WEEKDAY(B8265)=7,1,0))))))</f>
        <v>3</v>
      </c>
    </row>
    <row r="8266" spans="2:21" ht="13.95" customHeight="1" x14ac:dyDescent="0.25">
      <c r="B8266" s="784">
        <f t="shared" si="386"/>
        <v>45727</v>
      </c>
      <c r="C8266" s="785">
        <v>6</v>
      </c>
      <c r="D8266" s="786">
        <f>IFERROR((INDEX(METADATA!$T$2:$T$20,MATCH(B8266,METADATA!$S$2:$S$20,0))),0)</f>
        <v>0</v>
      </c>
      <c r="E8266" s="785" t="str">
        <f t="shared" si="387"/>
        <v>LO</v>
      </c>
      <c r="F8266" s="786">
        <f>VLOOKUP(C8266,METADATA!$A$5:$H$29,IF(E8266="HI",2,IF(E8266="LO",6,10))+IF(D8266=1,2,IF(D8266=7,1,(IF(WEEKDAY(B8266)=1,2,IF(WEEKDAY(B8266)=7,1,0))))))</f>
        <v>2</v>
      </c>
      <c r="G8266" s="786">
        <f>VLOOKUP(C8266,METADATA!$J$5:$Q$29,IF(E8266="HI",2,IF(E8266="LO",6,10))+IF(D8266=1,2,IF(D8266=7,1,(IF(WEEKDAY(B8266)=1,2,IF(WEEKDAY(B8266)=7,1,0))))))</f>
        <v>2</v>
      </c>
      <c r="H8266" s="787">
        <v>10904</v>
      </c>
      <c r="I8266" s="788">
        <v>2590.2274439930916</v>
      </c>
      <c r="K8266" s="795">
        <v>834.63750000000005</v>
      </c>
      <c r="M8266" s="798">
        <f t="shared" si="388"/>
        <v>11207.4303125924</v>
      </c>
      <c r="N8266" s="303"/>
      <c r="S8266" s="786">
        <v>0</v>
      </c>
      <c r="T8266" s="781">
        <f>VLOOKUP(C8266,METADATA!$J$5:$Q$29,IF(E8266="HI",2,IF(E8266="LO",6,10))+IF(S8266=1,2,IF(D8266=7,1,(IF(WEEKDAY(B8266)=1,2,IF(WEEKDAY(B8266)=7,1,0))))))</f>
        <v>2</v>
      </c>
      <c r="U8266" s="781">
        <f>VLOOKUP(C8266,METADATA!$A$5:$H$29,IF(E8266="HI",2,IF(E8266="LO",6,10))+IF(S8266=1,2,IF(D8266=7,1,(IF(WEEKDAY(B8266)=1,2,IF(WEEKDAY(B8266)=7,1,0))))))</f>
        <v>2</v>
      </c>
    </row>
    <row r="8267" spans="2:21" ht="13.95" customHeight="1" x14ac:dyDescent="0.25">
      <c r="B8267" s="784">
        <f t="shared" si="386"/>
        <v>45727</v>
      </c>
      <c r="C8267" s="785">
        <v>7</v>
      </c>
      <c r="D8267" s="786">
        <f>IFERROR((INDEX(METADATA!$T$2:$T$20,MATCH(B8267,METADATA!$S$2:$S$20,0))),0)</f>
        <v>0</v>
      </c>
      <c r="E8267" s="785" t="str">
        <f t="shared" si="387"/>
        <v>LO</v>
      </c>
      <c r="F8267" s="786">
        <f>VLOOKUP(C8267,METADATA!$A$5:$H$29,IF(E8267="HI",2,IF(E8267="LO",6,10))+IF(D8267=1,2,IF(D8267=7,1,(IF(WEEKDAY(B8267)=1,2,IF(WEEKDAY(B8267)=7,1,0))))))</f>
        <v>1</v>
      </c>
      <c r="G8267" s="786">
        <f>VLOOKUP(C8267,METADATA!$J$5:$Q$29,IF(E8267="HI",2,IF(E8267="LO",6,10))+IF(D8267=1,2,IF(D8267=7,1,(IF(WEEKDAY(B8267)=1,2,IF(WEEKDAY(B8267)=7,1,0))))))</f>
        <v>1</v>
      </c>
      <c r="H8267" s="787">
        <v>12659</v>
      </c>
      <c r="I8267" s="788">
        <v>2987.8650894165039</v>
      </c>
      <c r="K8267" s="795">
        <v>847.33749999999998</v>
      </c>
      <c r="M8267" s="798">
        <f t="shared" si="388"/>
        <v>13006.82969799151</v>
      </c>
      <c r="N8267" s="303"/>
      <c r="S8267" s="786">
        <v>0</v>
      </c>
      <c r="T8267" s="781">
        <f>VLOOKUP(C8267,METADATA!$J$5:$Q$29,IF(E8267="HI",2,IF(E8267="LO",6,10))+IF(S8267=1,2,IF(D8267=7,1,(IF(WEEKDAY(B8267)=1,2,IF(WEEKDAY(B8267)=7,1,0))))))</f>
        <v>1</v>
      </c>
      <c r="U8267" s="781">
        <f>VLOOKUP(C8267,METADATA!$A$5:$H$29,IF(E8267="HI",2,IF(E8267="LO",6,10))+IF(S8267=1,2,IF(D8267=7,1,(IF(WEEKDAY(B8267)=1,2,IF(WEEKDAY(B8267)=7,1,0))))))</f>
        <v>1</v>
      </c>
    </row>
    <row r="8268" spans="2:21" ht="13.95" customHeight="1" x14ac:dyDescent="0.25">
      <c r="B8268" s="784">
        <f t="shared" si="386"/>
        <v>45727</v>
      </c>
      <c r="C8268" s="785">
        <v>8</v>
      </c>
      <c r="D8268" s="786">
        <f>IFERROR((INDEX(METADATA!$T$2:$T$20,MATCH(B8268,METADATA!$S$2:$S$20,0))),0)</f>
        <v>0</v>
      </c>
      <c r="E8268" s="785" t="str">
        <f t="shared" si="387"/>
        <v>LO</v>
      </c>
      <c r="F8268" s="786">
        <f>VLOOKUP(C8268,METADATA!$A$5:$H$29,IF(E8268="HI",2,IF(E8268="LO",6,10))+IF(D8268=1,2,IF(D8268=7,1,(IF(WEEKDAY(B8268)=1,2,IF(WEEKDAY(B8268)=7,1,0))))))</f>
        <v>1</v>
      </c>
      <c r="G8268" s="786">
        <f>VLOOKUP(C8268,METADATA!$J$5:$Q$29,IF(E8268="HI",2,IF(E8268="LO",6,10))+IF(D8268=1,2,IF(D8268=7,1,(IF(WEEKDAY(B8268)=1,2,IF(WEEKDAY(B8268)=7,1,0))))))</f>
        <v>1</v>
      </c>
      <c r="H8268" s="787">
        <v>14282.25</v>
      </c>
      <c r="I8268" s="788">
        <v>3124.905029296875</v>
      </c>
      <c r="K8268" s="795">
        <v>851.61249999999995</v>
      </c>
      <c r="M8268" s="798">
        <f t="shared" si="388"/>
        <v>14620.112739121572</v>
      </c>
      <c r="N8268" s="303"/>
      <c r="S8268" s="786">
        <v>0</v>
      </c>
      <c r="T8268" s="781">
        <f>VLOOKUP(C8268,METADATA!$J$5:$Q$29,IF(E8268="HI",2,IF(E8268="LO",6,10))+IF(S8268=1,2,IF(D8268=7,1,(IF(WEEKDAY(B8268)=1,2,IF(WEEKDAY(B8268)=7,1,0))))))</f>
        <v>1</v>
      </c>
      <c r="U8268" s="781">
        <f>VLOOKUP(C8268,METADATA!$A$5:$H$29,IF(E8268="HI",2,IF(E8268="LO",6,10))+IF(S8268=1,2,IF(D8268=7,1,(IF(WEEKDAY(B8268)=1,2,IF(WEEKDAY(B8268)=7,1,0))))))</f>
        <v>1</v>
      </c>
    </row>
    <row r="8269" spans="2:21" ht="13.95" customHeight="1" x14ac:dyDescent="0.25">
      <c r="B8269" s="784">
        <f t="shared" si="386"/>
        <v>45727</v>
      </c>
      <c r="C8269" s="785">
        <v>9</v>
      </c>
      <c r="D8269" s="786">
        <f>IFERROR((INDEX(METADATA!$T$2:$T$20,MATCH(B8269,METADATA!$S$2:$S$20,0))),0)</f>
        <v>0</v>
      </c>
      <c r="E8269" s="785" t="str">
        <f t="shared" si="387"/>
        <v>LO</v>
      </c>
      <c r="F8269" s="786">
        <f>VLOOKUP(C8269,METADATA!$A$5:$H$29,IF(E8269="HI",2,IF(E8269="LO",6,10))+IF(D8269=1,2,IF(D8269=7,1,(IF(WEEKDAY(B8269)=1,2,IF(WEEKDAY(B8269)=7,1,0))))))</f>
        <v>2</v>
      </c>
      <c r="G8269" s="786">
        <f>VLOOKUP(C8269,METADATA!$J$5:$Q$29,IF(E8269="HI",2,IF(E8269="LO",6,10))+IF(D8269=1,2,IF(D8269=7,1,(IF(WEEKDAY(B8269)=1,2,IF(WEEKDAY(B8269)=7,1,0))))))</f>
        <v>1</v>
      </c>
      <c r="H8269" s="787">
        <v>15253.5</v>
      </c>
      <c r="I8269" s="788">
        <v>3432.264892578125</v>
      </c>
      <c r="K8269" s="795">
        <v>856.5</v>
      </c>
      <c r="M8269" s="798">
        <f t="shared" si="388"/>
        <v>15634.88741701789</v>
      </c>
      <c r="N8269" s="303"/>
      <c r="S8269" s="786">
        <v>0</v>
      </c>
      <c r="T8269" s="781">
        <f>VLOOKUP(C8269,METADATA!$J$5:$Q$29,IF(E8269="HI",2,IF(E8269="LO",6,10))+IF(S8269=1,2,IF(D8269=7,1,(IF(WEEKDAY(B8269)=1,2,IF(WEEKDAY(B8269)=7,1,0))))))</f>
        <v>1</v>
      </c>
      <c r="U8269" s="781">
        <f>VLOOKUP(C8269,METADATA!$A$5:$H$29,IF(E8269="HI",2,IF(E8269="LO",6,10))+IF(S8269=1,2,IF(D8269=7,1,(IF(WEEKDAY(B8269)=1,2,IF(WEEKDAY(B8269)=7,1,0))))))</f>
        <v>2</v>
      </c>
    </row>
    <row r="8270" spans="2:21" ht="13.95" customHeight="1" x14ac:dyDescent="0.25">
      <c r="B8270" s="784">
        <f t="shared" si="386"/>
        <v>45727</v>
      </c>
      <c r="C8270" s="785">
        <v>10</v>
      </c>
      <c r="D8270" s="786">
        <f>IFERROR((INDEX(METADATA!$T$2:$T$20,MATCH(B8270,METADATA!$S$2:$S$20,0))),0)</f>
        <v>0</v>
      </c>
      <c r="E8270" s="785" t="str">
        <f t="shared" si="387"/>
        <v>LO</v>
      </c>
      <c r="F8270" s="786">
        <f>VLOOKUP(C8270,METADATA!$A$5:$H$29,IF(E8270="HI",2,IF(E8270="LO",6,10))+IF(D8270=1,2,IF(D8270=7,1,(IF(WEEKDAY(B8270)=1,2,IF(WEEKDAY(B8270)=7,1,0))))))</f>
        <v>2</v>
      </c>
      <c r="G8270" s="786">
        <f>VLOOKUP(C8270,METADATA!$J$5:$Q$29,IF(E8270="HI",2,IF(E8270="LO",6,10))+IF(D8270=1,2,IF(D8270=7,1,(IF(WEEKDAY(B8270)=1,2,IF(WEEKDAY(B8270)=7,1,0))))))</f>
        <v>2</v>
      </c>
      <c r="H8270" s="787">
        <v>15393.25</v>
      </c>
      <c r="I8270" s="788">
        <v>3409.780029296875</v>
      </c>
      <c r="K8270" s="795">
        <v>824.32500000000005</v>
      </c>
      <c r="M8270" s="798">
        <f t="shared" si="388"/>
        <v>15766.380225362187</v>
      </c>
      <c r="N8270" s="303"/>
      <c r="S8270" s="786">
        <v>0</v>
      </c>
      <c r="T8270" s="781">
        <f>VLOOKUP(C8270,METADATA!$J$5:$Q$29,IF(E8270="HI",2,IF(E8270="LO",6,10))+IF(S8270=1,2,IF(D8270=7,1,(IF(WEEKDAY(B8270)=1,2,IF(WEEKDAY(B8270)=7,1,0))))))</f>
        <v>2</v>
      </c>
      <c r="U8270" s="781">
        <f>VLOOKUP(C8270,METADATA!$A$5:$H$29,IF(E8270="HI",2,IF(E8270="LO",6,10))+IF(S8270=1,2,IF(D8270=7,1,(IF(WEEKDAY(B8270)=1,2,IF(WEEKDAY(B8270)=7,1,0))))))</f>
        <v>2</v>
      </c>
    </row>
    <row r="8271" spans="2:21" ht="13.95" customHeight="1" x14ac:dyDescent="0.25">
      <c r="B8271" s="784">
        <f t="shared" si="386"/>
        <v>45727</v>
      </c>
      <c r="C8271" s="785">
        <v>11</v>
      </c>
      <c r="D8271" s="786">
        <f>IFERROR((INDEX(METADATA!$T$2:$T$20,MATCH(B8271,METADATA!$S$2:$S$20,0))),0)</f>
        <v>0</v>
      </c>
      <c r="E8271" s="785" t="str">
        <f t="shared" si="387"/>
        <v>LO</v>
      </c>
      <c r="F8271" s="786">
        <f>VLOOKUP(C8271,METADATA!$A$5:$H$29,IF(E8271="HI",2,IF(E8271="LO",6,10))+IF(D8271=1,2,IF(D8271=7,1,(IF(WEEKDAY(B8271)=1,2,IF(WEEKDAY(B8271)=7,1,0))))))</f>
        <v>2</v>
      </c>
      <c r="G8271" s="786">
        <f>VLOOKUP(C8271,METADATA!$J$5:$Q$29,IF(E8271="HI",2,IF(E8271="LO",6,10))+IF(D8271=1,2,IF(D8271=7,1,(IF(WEEKDAY(B8271)=1,2,IF(WEEKDAY(B8271)=7,1,0))))))</f>
        <v>2</v>
      </c>
      <c r="H8271" s="787">
        <v>15556</v>
      </c>
      <c r="I8271" s="788">
        <v>3407.2749633789063</v>
      </c>
      <c r="K8271" s="795">
        <v>882.73749999999995</v>
      </c>
      <c r="M8271" s="798">
        <f t="shared" si="388"/>
        <v>15924.781275611565</v>
      </c>
      <c r="N8271" s="303"/>
      <c r="S8271" s="786">
        <v>0</v>
      </c>
      <c r="T8271" s="781">
        <f>VLOOKUP(C8271,METADATA!$J$5:$Q$29,IF(E8271="HI",2,IF(E8271="LO",6,10))+IF(S8271=1,2,IF(D8271=7,1,(IF(WEEKDAY(B8271)=1,2,IF(WEEKDAY(B8271)=7,1,0))))))</f>
        <v>2</v>
      </c>
      <c r="U8271" s="781">
        <f>VLOOKUP(C8271,METADATA!$A$5:$H$29,IF(E8271="HI",2,IF(E8271="LO",6,10))+IF(S8271=1,2,IF(D8271=7,1,(IF(WEEKDAY(B8271)=1,2,IF(WEEKDAY(B8271)=7,1,0))))))</f>
        <v>2</v>
      </c>
    </row>
    <row r="8272" spans="2:21" ht="13.95" customHeight="1" x14ac:dyDescent="0.25">
      <c r="B8272" s="784">
        <f t="shared" si="386"/>
        <v>45727</v>
      </c>
      <c r="C8272" s="785">
        <v>12</v>
      </c>
      <c r="D8272" s="786">
        <f>IFERROR((INDEX(METADATA!$T$2:$T$20,MATCH(B8272,METADATA!$S$2:$S$20,0))),0)</f>
        <v>0</v>
      </c>
      <c r="E8272" s="785" t="str">
        <f t="shared" si="387"/>
        <v>LO</v>
      </c>
      <c r="F8272" s="786">
        <f>VLOOKUP(C8272,METADATA!$A$5:$H$29,IF(E8272="HI",2,IF(E8272="LO",6,10))+IF(D8272=1,2,IF(D8272=7,1,(IF(WEEKDAY(B8272)=1,2,IF(WEEKDAY(B8272)=7,1,0))))))</f>
        <v>2</v>
      </c>
      <c r="G8272" s="786">
        <f>VLOOKUP(C8272,METADATA!$J$5:$Q$29,IF(E8272="HI",2,IF(E8272="LO",6,10))+IF(D8272=1,2,IF(D8272=7,1,(IF(WEEKDAY(B8272)=1,2,IF(WEEKDAY(B8272)=7,1,0))))))</f>
        <v>2</v>
      </c>
      <c r="H8272" s="787">
        <v>15665.5</v>
      </c>
      <c r="I8272" s="788">
        <v>3554.4899749755859</v>
      </c>
      <c r="K8272" s="795">
        <v>909.3125</v>
      </c>
      <c r="M8272" s="798">
        <f t="shared" si="388"/>
        <v>16063.694756568364</v>
      </c>
      <c r="N8272" s="303"/>
      <c r="S8272" s="786">
        <v>0</v>
      </c>
      <c r="T8272" s="781">
        <f>VLOOKUP(C8272,METADATA!$J$5:$Q$29,IF(E8272="HI",2,IF(E8272="LO",6,10))+IF(S8272=1,2,IF(D8272=7,1,(IF(WEEKDAY(B8272)=1,2,IF(WEEKDAY(B8272)=7,1,0))))))</f>
        <v>2</v>
      </c>
      <c r="U8272" s="781">
        <f>VLOOKUP(C8272,METADATA!$A$5:$H$29,IF(E8272="HI",2,IF(E8272="LO",6,10))+IF(S8272=1,2,IF(D8272=7,1,(IF(WEEKDAY(B8272)=1,2,IF(WEEKDAY(B8272)=7,1,0))))))</f>
        <v>2</v>
      </c>
    </row>
    <row r="8273" spans="2:21" ht="13.95" customHeight="1" x14ac:dyDescent="0.25">
      <c r="B8273" s="784">
        <f t="shared" si="386"/>
        <v>45727</v>
      </c>
      <c r="C8273" s="785">
        <v>13</v>
      </c>
      <c r="D8273" s="786">
        <f>IFERROR((INDEX(METADATA!$T$2:$T$20,MATCH(B8273,METADATA!$S$2:$S$20,0))),0)</f>
        <v>0</v>
      </c>
      <c r="E8273" s="785" t="str">
        <f t="shared" si="387"/>
        <v>LO</v>
      </c>
      <c r="F8273" s="786">
        <f>VLOOKUP(C8273,METADATA!$A$5:$H$29,IF(E8273="HI",2,IF(E8273="LO",6,10))+IF(D8273=1,2,IF(D8273=7,1,(IF(WEEKDAY(B8273)=1,2,IF(WEEKDAY(B8273)=7,1,0))))))</f>
        <v>2</v>
      </c>
      <c r="G8273" s="786">
        <f>VLOOKUP(C8273,METADATA!$J$5:$Q$29,IF(E8273="HI",2,IF(E8273="LO",6,10))+IF(D8273=1,2,IF(D8273=7,1,(IF(WEEKDAY(B8273)=1,2,IF(WEEKDAY(B8273)=7,1,0))))))</f>
        <v>2</v>
      </c>
      <c r="H8273" s="787">
        <v>15099.5</v>
      </c>
      <c r="I8273" s="788">
        <v>3701.3534851074219</v>
      </c>
      <c r="K8273" s="795">
        <v>905.6</v>
      </c>
      <c r="M8273" s="798">
        <f t="shared" si="388"/>
        <v>15546.540382725569</v>
      </c>
      <c r="N8273" s="303"/>
      <c r="S8273" s="786">
        <v>0</v>
      </c>
      <c r="T8273" s="781">
        <f>VLOOKUP(C8273,METADATA!$J$5:$Q$29,IF(E8273="HI",2,IF(E8273="LO",6,10))+IF(S8273=1,2,IF(D8273=7,1,(IF(WEEKDAY(B8273)=1,2,IF(WEEKDAY(B8273)=7,1,0))))))</f>
        <v>2</v>
      </c>
      <c r="U8273" s="781">
        <f>VLOOKUP(C8273,METADATA!$A$5:$H$29,IF(E8273="HI",2,IF(E8273="LO",6,10))+IF(S8273=1,2,IF(D8273=7,1,(IF(WEEKDAY(B8273)=1,2,IF(WEEKDAY(B8273)=7,1,0))))))</f>
        <v>2</v>
      </c>
    </row>
    <row r="8274" spans="2:21" ht="13.95" customHeight="1" x14ac:dyDescent="0.25">
      <c r="B8274" s="784">
        <f t="shared" si="386"/>
        <v>45727</v>
      </c>
      <c r="C8274" s="785">
        <v>14</v>
      </c>
      <c r="D8274" s="786">
        <f>IFERROR((INDEX(METADATA!$T$2:$T$20,MATCH(B8274,METADATA!$S$2:$S$20,0))),0)</f>
        <v>0</v>
      </c>
      <c r="E8274" s="785" t="str">
        <f t="shared" si="387"/>
        <v>LO</v>
      </c>
      <c r="F8274" s="786">
        <f>VLOOKUP(C8274,METADATA!$A$5:$H$29,IF(E8274="HI",2,IF(E8274="LO",6,10))+IF(D8274=1,2,IF(D8274=7,1,(IF(WEEKDAY(B8274)=1,2,IF(WEEKDAY(B8274)=7,1,0))))))</f>
        <v>2</v>
      </c>
      <c r="G8274" s="786">
        <f>VLOOKUP(C8274,METADATA!$J$5:$Q$29,IF(E8274="HI",2,IF(E8274="LO",6,10))+IF(D8274=1,2,IF(D8274=7,1,(IF(WEEKDAY(B8274)=1,2,IF(WEEKDAY(B8274)=7,1,0))))))</f>
        <v>2</v>
      </c>
      <c r="H8274" s="787">
        <v>14703.5</v>
      </c>
      <c r="I8274" s="788">
        <v>3780.8599548339844</v>
      </c>
      <c r="K8274" s="795">
        <v>913.98749999999995</v>
      </c>
      <c r="M8274" s="798">
        <f t="shared" si="388"/>
        <v>15181.825129017499</v>
      </c>
      <c r="N8274" s="303"/>
      <c r="S8274" s="786">
        <v>0</v>
      </c>
      <c r="T8274" s="781">
        <f>VLOOKUP(C8274,METADATA!$J$5:$Q$29,IF(E8274="HI",2,IF(E8274="LO",6,10))+IF(S8274=1,2,IF(D8274=7,1,(IF(WEEKDAY(B8274)=1,2,IF(WEEKDAY(B8274)=7,1,0))))))</f>
        <v>2</v>
      </c>
      <c r="U8274" s="781">
        <f>VLOOKUP(C8274,METADATA!$A$5:$H$29,IF(E8274="HI",2,IF(E8274="LO",6,10))+IF(S8274=1,2,IF(D8274=7,1,(IF(WEEKDAY(B8274)=1,2,IF(WEEKDAY(B8274)=7,1,0))))))</f>
        <v>2</v>
      </c>
    </row>
    <row r="8275" spans="2:21" ht="13.95" customHeight="1" x14ac:dyDescent="0.25">
      <c r="B8275" s="784">
        <f t="shared" si="386"/>
        <v>45727</v>
      </c>
      <c r="C8275" s="785">
        <v>15</v>
      </c>
      <c r="D8275" s="786">
        <f>IFERROR((INDEX(METADATA!$T$2:$T$20,MATCH(B8275,METADATA!$S$2:$S$20,0))),0)</f>
        <v>0</v>
      </c>
      <c r="E8275" s="785" t="str">
        <f t="shared" si="387"/>
        <v>LO</v>
      </c>
      <c r="F8275" s="786">
        <f>VLOOKUP(C8275,METADATA!$A$5:$H$29,IF(E8275="HI",2,IF(E8275="LO",6,10))+IF(D8275=1,2,IF(D8275=7,1,(IF(WEEKDAY(B8275)=1,2,IF(WEEKDAY(B8275)=7,1,0))))))</f>
        <v>2</v>
      </c>
      <c r="G8275" s="786">
        <f>VLOOKUP(C8275,METADATA!$J$5:$Q$29,IF(E8275="HI",2,IF(E8275="LO",6,10))+IF(D8275=1,2,IF(D8275=7,1,(IF(WEEKDAY(B8275)=1,2,IF(WEEKDAY(B8275)=7,1,0))))))</f>
        <v>2</v>
      </c>
      <c r="H8275" s="787">
        <v>14773.75</v>
      </c>
      <c r="I8275" s="788">
        <v>4045.3799438476563</v>
      </c>
      <c r="K8275" s="795">
        <v>902.26250000000005</v>
      </c>
      <c r="M8275" s="798">
        <f t="shared" si="388"/>
        <v>15317.597329626629</v>
      </c>
      <c r="N8275" s="303"/>
      <c r="S8275" s="786">
        <v>0</v>
      </c>
      <c r="T8275" s="781">
        <f>VLOOKUP(C8275,METADATA!$J$5:$Q$29,IF(E8275="HI",2,IF(E8275="LO",6,10))+IF(S8275=1,2,IF(D8275=7,1,(IF(WEEKDAY(B8275)=1,2,IF(WEEKDAY(B8275)=7,1,0))))))</f>
        <v>2</v>
      </c>
      <c r="U8275" s="781">
        <f>VLOOKUP(C8275,METADATA!$A$5:$H$29,IF(E8275="HI",2,IF(E8275="LO",6,10))+IF(S8275=1,2,IF(D8275=7,1,(IF(WEEKDAY(B8275)=1,2,IF(WEEKDAY(B8275)=7,1,0))))))</f>
        <v>2</v>
      </c>
    </row>
    <row r="8276" spans="2:21" ht="13.95" customHeight="1" x14ac:dyDescent="0.25">
      <c r="B8276" s="784">
        <f t="shared" si="386"/>
        <v>45727</v>
      </c>
      <c r="C8276" s="785">
        <v>16</v>
      </c>
      <c r="D8276" s="786">
        <f>IFERROR((INDEX(METADATA!$T$2:$T$20,MATCH(B8276,METADATA!$S$2:$S$20,0))),0)</f>
        <v>0</v>
      </c>
      <c r="E8276" s="785" t="str">
        <f t="shared" si="387"/>
        <v>LO</v>
      </c>
      <c r="F8276" s="786">
        <f>VLOOKUP(C8276,METADATA!$A$5:$H$29,IF(E8276="HI",2,IF(E8276="LO",6,10))+IF(D8276=1,2,IF(D8276=7,1,(IF(WEEKDAY(B8276)=1,2,IF(WEEKDAY(B8276)=7,1,0))))))</f>
        <v>2</v>
      </c>
      <c r="G8276" s="786">
        <f>VLOOKUP(C8276,METADATA!$J$5:$Q$29,IF(E8276="HI",2,IF(E8276="LO",6,10))+IF(D8276=1,2,IF(D8276=7,1,(IF(WEEKDAY(B8276)=1,2,IF(WEEKDAY(B8276)=7,1,0))))))</f>
        <v>2</v>
      </c>
      <c r="H8276" s="787">
        <v>15335</v>
      </c>
      <c r="I8276" s="788">
        <v>4025.22998046875</v>
      </c>
      <c r="K8276" s="795">
        <v>933.76250000000005</v>
      </c>
      <c r="M8276" s="798">
        <f t="shared" si="388"/>
        <v>15854.485213833481</v>
      </c>
      <c r="N8276" s="303"/>
      <c r="S8276" s="786">
        <v>0</v>
      </c>
      <c r="T8276" s="781">
        <f>VLOOKUP(C8276,METADATA!$J$5:$Q$29,IF(E8276="HI",2,IF(E8276="LO",6,10))+IF(S8276=1,2,IF(D8276=7,1,(IF(WEEKDAY(B8276)=1,2,IF(WEEKDAY(B8276)=7,1,0))))))</f>
        <v>2</v>
      </c>
      <c r="U8276" s="781">
        <f>VLOOKUP(C8276,METADATA!$A$5:$H$29,IF(E8276="HI",2,IF(E8276="LO",6,10))+IF(S8276=1,2,IF(D8276=7,1,(IF(WEEKDAY(B8276)=1,2,IF(WEEKDAY(B8276)=7,1,0))))))</f>
        <v>2</v>
      </c>
    </row>
    <row r="8277" spans="2:21" ht="13.95" customHeight="1" x14ac:dyDescent="0.25">
      <c r="B8277" s="784">
        <f t="shared" si="386"/>
        <v>45727</v>
      </c>
      <c r="C8277" s="785">
        <v>17</v>
      </c>
      <c r="D8277" s="786">
        <f>IFERROR((INDEX(METADATA!$T$2:$T$20,MATCH(B8277,METADATA!$S$2:$S$20,0))),0)</f>
        <v>0</v>
      </c>
      <c r="E8277" s="785" t="str">
        <f t="shared" si="387"/>
        <v>LO</v>
      </c>
      <c r="F8277" s="786">
        <f>VLOOKUP(C8277,METADATA!$A$5:$H$29,IF(E8277="HI",2,IF(E8277="LO",6,10))+IF(D8277=1,2,IF(D8277=7,1,(IF(WEEKDAY(B8277)=1,2,IF(WEEKDAY(B8277)=7,1,0))))))</f>
        <v>2</v>
      </c>
      <c r="G8277" s="786">
        <f>VLOOKUP(C8277,METADATA!$J$5:$Q$29,IF(E8277="HI",2,IF(E8277="LO",6,10))+IF(D8277=1,2,IF(D8277=7,1,(IF(WEEKDAY(B8277)=1,2,IF(WEEKDAY(B8277)=7,1,0))))))</f>
        <v>2</v>
      </c>
      <c r="H8277" s="787">
        <v>15656.25</v>
      </c>
      <c r="I8277" s="788">
        <v>3709.7199859619141</v>
      </c>
      <c r="K8277" s="795">
        <v>0</v>
      </c>
      <c r="M8277" s="798">
        <f t="shared" si="388"/>
        <v>16089.754082544123</v>
      </c>
      <c r="N8277" s="303"/>
      <c r="S8277" s="786">
        <v>0</v>
      </c>
      <c r="T8277" s="781">
        <f>VLOOKUP(C8277,METADATA!$J$5:$Q$29,IF(E8277="HI",2,IF(E8277="LO",6,10))+IF(S8277=1,2,IF(D8277=7,1,(IF(WEEKDAY(B8277)=1,2,IF(WEEKDAY(B8277)=7,1,0))))))</f>
        <v>2</v>
      </c>
      <c r="U8277" s="781">
        <f>VLOOKUP(C8277,METADATA!$A$5:$H$29,IF(E8277="HI",2,IF(E8277="LO",6,10))+IF(S8277=1,2,IF(D8277=7,1,(IF(WEEKDAY(B8277)=1,2,IF(WEEKDAY(B8277)=7,1,0))))))</f>
        <v>2</v>
      </c>
    </row>
    <row r="8278" spans="2:21" ht="13.95" customHeight="1" x14ac:dyDescent="0.25">
      <c r="B8278" s="784">
        <f t="shared" si="386"/>
        <v>45727</v>
      </c>
      <c r="C8278" s="785">
        <v>18</v>
      </c>
      <c r="D8278" s="786">
        <f>IFERROR((INDEX(METADATA!$T$2:$T$20,MATCH(B8278,METADATA!$S$2:$S$20,0))),0)</f>
        <v>0</v>
      </c>
      <c r="E8278" s="785" t="str">
        <f t="shared" si="387"/>
        <v>LO</v>
      </c>
      <c r="F8278" s="786">
        <f>VLOOKUP(C8278,METADATA!$A$5:$H$29,IF(E8278="HI",2,IF(E8278="LO",6,10))+IF(D8278=1,2,IF(D8278=7,1,(IF(WEEKDAY(B8278)=1,2,IF(WEEKDAY(B8278)=7,1,0))))))</f>
        <v>1</v>
      </c>
      <c r="G8278" s="786">
        <f>VLOOKUP(C8278,METADATA!$J$5:$Q$29,IF(E8278="HI",2,IF(E8278="LO",6,10))+IF(D8278=1,2,IF(D8278=7,1,(IF(WEEKDAY(B8278)=1,2,IF(WEEKDAY(B8278)=7,1,0))))))</f>
        <v>1</v>
      </c>
      <c r="H8278" s="787">
        <v>16166.75</v>
      </c>
      <c r="I8278" s="788">
        <v>3769.2699279785156</v>
      </c>
      <c r="K8278" s="795">
        <v>0</v>
      </c>
      <c r="M8278" s="798">
        <f t="shared" si="388"/>
        <v>16600.337386705825</v>
      </c>
      <c r="N8278" s="303"/>
      <c r="S8278" s="786">
        <v>0</v>
      </c>
      <c r="T8278" s="781">
        <f>VLOOKUP(C8278,METADATA!$J$5:$Q$29,IF(E8278="HI",2,IF(E8278="LO",6,10))+IF(S8278=1,2,IF(D8278=7,1,(IF(WEEKDAY(B8278)=1,2,IF(WEEKDAY(B8278)=7,1,0))))))</f>
        <v>1</v>
      </c>
      <c r="U8278" s="781">
        <f>VLOOKUP(C8278,METADATA!$A$5:$H$29,IF(E8278="HI",2,IF(E8278="LO",6,10))+IF(S8278=1,2,IF(D8278=7,1,(IF(WEEKDAY(B8278)=1,2,IF(WEEKDAY(B8278)=7,1,0))))))</f>
        <v>1</v>
      </c>
    </row>
    <row r="8279" spans="2:21" ht="13.95" customHeight="1" x14ac:dyDescent="0.25">
      <c r="B8279" s="784">
        <f t="shared" si="386"/>
        <v>45727</v>
      </c>
      <c r="C8279" s="785">
        <v>19</v>
      </c>
      <c r="D8279" s="786">
        <f>IFERROR((INDEX(METADATA!$T$2:$T$20,MATCH(B8279,METADATA!$S$2:$S$20,0))),0)</f>
        <v>0</v>
      </c>
      <c r="E8279" s="785" t="str">
        <f t="shared" si="387"/>
        <v>LO</v>
      </c>
      <c r="F8279" s="786">
        <f>VLOOKUP(C8279,METADATA!$A$5:$H$29,IF(E8279="HI",2,IF(E8279="LO",6,10))+IF(D8279=1,2,IF(D8279=7,1,(IF(WEEKDAY(B8279)=1,2,IF(WEEKDAY(B8279)=7,1,0))))))</f>
        <v>1</v>
      </c>
      <c r="G8279" s="786">
        <f>VLOOKUP(C8279,METADATA!$J$5:$Q$29,IF(E8279="HI",2,IF(E8279="LO",6,10))+IF(D8279=1,2,IF(D8279=7,1,(IF(WEEKDAY(B8279)=1,2,IF(WEEKDAY(B8279)=7,1,0))))))</f>
        <v>1</v>
      </c>
      <c r="H8279" s="787">
        <v>14543.25</v>
      </c>
      <c r="I8279" s="788">
        <v>3801.1299743652344</v>
      </c>
      <c r="K8279" s="795">
        <v>0</v>
      </c>
      <c r="M8279" s="798">
        <f t="shared" si="388"/>
        <v>15031.789968081574</v>
      </c>
      <c r="N8279" s="303"/>
      <c r="S8279" s="786">
        <v>0</v>
      </c>
      <c r="T8279" s="781">
        <f>VLOOKUP(C8279,METADATA!$J$5:$Q$29,IF(E8279="HI",2,IF(E8279="LO",6,10))+IF(S8279=1,2,IF(D8279=7,1,(IF(WEEKDAY(B8279)=1,2,IF(WEEKDAY(B8279)=7,1,0))))))</f>
        <v>1</v>
      </c>
      <c r="U8279" s="781">
        <f>VLOOKUP(C8279,METADATA!$A$5:$H$29,IF(E8279="HI",2,IF(E8279="LO",6,10))+IF(S8279=1,2,IF(D8279=7,1,(IF(WEEKDAY(B8279)=1,2,IF(WEEKDAY(B8279)=7,1,0))))))</f>
        <v>1</v>
      </c>
    </row>
    <row r="8280" spans="2:21" ht="13.95" customHeight="1" x14ac:dyDescent="0.25">
      <c r="B8280" s="784">
        <f t="shared" si="386"/>
        <v>45727</v>
      </c>
      <c r="C8280" s="785">
        <v>20</v>
      </c>
      <c r="D8280" s="786">
        <f>IFERROR((INDEX(METADATA!$T$2:$T$20,MATCH(B8280,METADATA!$S$2:$S$20,0))),0)</f>
        <v>0</v>
      </c>
      <c r="E8280" s="785" t="str">
        <f t="shared" si="387"/>
        <v>LO</v>
      </c>
      <c r="F8280" s="786">
        <f>VLOOKUP(C8280,METADATA!$A$5:$H$29,IF(E8280="HI",2,IF(E8280="LO",6,10))+IF(D8280=1,2,IF(D8280=7,1,(IF(WEEKDAY(B8280)=1,2,IF(WEEKDAY(B8280)=7,1,0))))))</f>
        <v>1</v>
      </c>
      <c r="G8280" s="786">
        <f>VLOOKUP(C8280,METADATA!$J$5:$Q$29,IF(E8280="HI",2,IF(E8280="LO",6,10))+IF(D8280=1,2,IF(D8280=7,1,(IF(WEEKDAY(B8280)=1,2,IF(WEEKDAY(B8280)=7,1,0))))))</f>
        <v>2</v>
      </c>
      <c r="H8280" s="787">
        <v>12832.75</v>
      </c>
      <c r="I8280" s="788">
        <v>3756.3750610351563</v>
      </c>
      <c r="K8280" s="795">
        <v>0</v>
      </c>
      <c r="M8280" s="798">
        <f t="shared" si="388"/>
        <v>13371.231288167402</v>
      </c>
      <c r="N8280" s="303"/>
      <c r="S8280" s="786">
        <v>0</v>
      </c>
      <c r="T8280" s="781">
        <f>VLOOKUP(C8280,METADATA!$J$5:$Q$29,IF(E8280="HI",2,IF(E8280="LO",6,10))+IF(S8280=1,2,IF(D8280=7,1,(IF(WEEKDAY(B8280)=1,2,IF(WEEKDAY(B8280)=7,1,0))))))</f>
        <v>2</v>
      </c>
      <c r="U8280" s="781">
        <f>VLOOKUP(C8280,METADATA!$A$5:$H$29,IF(E8280="HI",2,IF(E8280="LO",6,10))+IF(S8280=1,2,IF(D8280=7,1,(IF(WEEKDAY(B8280)=1,2,IF(WEEKDAY(B8280)=7,1,0))))))</f>
        <v>1</v>
      </c>
    </row>
    <row r="8281" spans="2:21" ht="13.95" customHeight="1" x14ac:dyDescent="0.25">
      <c r="B8281" s="784">
        <f t="shared" si="386"/>
        <v>45727</v>
      </c>
      <c r="C8281" s="785">
        <v>21</v>
      </c>
      <c r="D8281" s="786">
        <f>IFERROR((INDEX(METADATA!$T$2:$T$20,MATCH(B8281,METADATA!$S$2:$S$20,0))),0)</f>
        <v>0</v>
      </c>
      <c r="E8281" s="785" t="str">
        <f t="shared" si="387"/>
        <v>LO</v>
      </c>
      <c r="F8281" s="786">
        <f>VLOOKUP(C8281,METADATA!$A$5:$H$29,IF(E8281="HI",2,IF(E8281="LO",6,10))+IF(D8281=1,2,IF(D8281=7,1,(IF(WEEKDAY(B8281)=1,2,IF(WEEKDAY(B8281)=7,1,0))))))</f>
        <v>2</v>
      </c>
      <c r="G8281" s="786">
        <f>VLOOKUP(C8281,METADATA!$J$5:$Q$29,IF(E8281="HI",2,IF(E8281="LO",6,10))+IF(D8281=1,2,IF(D8281=7,1,(IF(WEEKDAY(B8281)=1,2,IF(WEEKDAY(B8281)=7,1,0))))))</f>
        <v>2</v>
      </c>
      <c r="H8281" s="787">
        <v>11317.25</v>
      </c>
      <c r="I8281" s="788">
        <v>3646.1900024414063</v>
      </c>
      <c r="K8281" s="795">
        <v>0</v>
      </c>
      <c r="M8281" s="798">
        <f t="shared" si="388"/>
        <v>11890.115604837643</v>
      </c>
      <c r="N8281" s="303"/>
      <c r="S8281" s="786">
        <v>0</v>
      </c>
      <c r="T8281" s="781">
        <f>VLOOKUP(C8281,METADATA!$J$5:$Q$29,IF(E8281="HI",2,IF(E8281="LO",6,10))+IF(S8281=1,2,IF(D8281=7,1,(IF(WEEKDAY(B8281)=1,2,IF(WEEKDAY(B8281)=7,1,0))))))</f>
        <v>2</v>
      </c>
      <c r="U8281" s="781">
        <f>VLOOKUP(C8281,METADATA!$A$5:$H$29,IF(E8281="HI",2,IF(E8281="LO",6,10))+IF(S8281=1,2,IF(D8281=7,1,(IF(WEEKDAY(B8281)=1,2,IF(WEEKDAY(B8281)=7,1,0))))))</f>
        <v>2</v>
      </c>
    </row>
    <row r="8282" spans="2:21" ht="13.95" customHeight="1" x14ac:dyDescent="0.25">
      <c r="B8282" s="784">
        <f t="shared" si="386"/>
        <v>45727</v>
      </c>
      <c r="C8282" s="785">
        <v>22</v>
      </c>
      <c r="D8282" s="786">
        <f>IFERROR((INDEX(METADATA!$T$2:$T$20,MATCH(B8282,METADATA!$S$2:$S$20,0))),0)</f>
        <v>0</v>
      </c>
      <c r="E8282" s="785" t="str">
        <f t="shared" si="387"/>
        <v>LO</v>
      </c>
      <c r="F8282" s="786">
        <f>VLOOKUP(C8282,METADATA!$A$5:$H$29,IF(E8282="HI",2,IF(E8282="LO",6,10))+IF(D8282=1,2,IF(D8282=7,1,(IF(WEEKDAY(B8282)=1,2,IF(WEEKDAY(B8282)=7,1,0))))))</f>
        <v>3</v>
      </c>
      <c r="G8282" s="786">
        <f>VLOOKUP(C8282,METADATA!$J$5:$Q$29,IF(E8282="HI",2,IF(E8282="LO",6,10))+IF(D8282=1,2,IF(D8282=7,1,(IF(WEEKDAY(B8282)=1,2,IF(WEEKDAY(B8282)=7,1,0))))))</f>
        <v>3</v>
      </c>
      <c r="H8282" s="787">
        <v>10005.5</v>
      </c>
      <c r="I8282" s="788">
        <v>3602.3400268554688</v>
      </c>
      <c r="K8282" s="795">
        <v>0</v>
      </c>
      <c r="M8282" s="798">
        <f t="shared" si="388"/>
        <v>10634.231703281863</v>
      </c>
      <c r="N8282" s="303"/>
      <c r="S8282" s="786">
        <v>0</v>
      </c>
      <c r="T8282" s="781">
        <f>VLOOKUP(C8282,METADATA!$J$5:$Q$29,IF(E8282="HI",2,IF(E8282="LO",6,10))+IF(S8282=1,2,IF(D8282=7,1,(IF(WEEKDAY(B8282)=1,2,IF(WEEKDAY(B8282)=7,1,0))))))</f>
        <v>3</v>
      </c>
      <c r="U8282" s="781">
        <f>VLOOKUP(C8282,METADATA!$A$5:$H$29,IF(E8282="HI",2,IF(E8282="LO",6,10))+IF(S8282=1,2,IF(D8282=7,1,(IF(WEEKDAY(B8282)=1,2,IF(WEEKDAY(B8282)=7,1,0))))))</f>
        <v>3</v>
      </c>
    </row>
    <row r="8283" spans="2:21" ht="13.95" customHeight="1" x14ac:dyDescent="0.25">
      <c r="B8283" s="784">
        <f t="shared" si="386"/>
        <v>45727</v>
      </c>
      <c r="C8283" s="785">
        <v>23</v>
      </c>
      <c r="D8283" s="786">
        <f>IFERROR((INDEX(METADATA!$T$2:$T$20,MATCH(B8283,METADATA!$S$2:$S$20,0))),0)</f>
        <v>0</v>
      </c>
      <c r="E8283" s="785" t="str">
        <f t="shared" si="387"/>
        <v>LO</v>
      </c>
      <c r="F8283" s="786">
        <f>VLOOKUP(C8283,METADATA!$A$5:$H$29,IF(E8283="HI",2,IF(E8283="LO",6,10))+IF(D8283=1,2,IF(D8283=7,1,(IF(WEEKDAY(B8283)=1,2,IF(WEEKDAY(B8283)=7,1,0))))))</f>
        <v>3</v>
      </c>
      <c r="G8283" s="786">
        <f>VLOOKUP(C8283,METADATA!$J$5:$Q$29,IF(E8283="HI",2,IF(E8283="LO",6,10))+IF(D8283=1,2,IF(D8283=7,1,(IF(WEEKDAY(B8283)=1,2,IF(WEEKDAY(B8283)=7,1,0))))))</f>
        <v>3</v>
      </c>
      <c r="H8283" s="787">
        <v>8830.5</v>
      </c>
      <c r="I8283" s="788">
        <v>3665.4099426269531</v>
      </c>
      <c r="K8283" s="795">
        <v>0</v>
      </c>
      <c r="M8283" s="798">
        <f t="shared" si="388"/>
        <v>9561.0125142428569</v>
      </c>
      <c r="N8283" s="303"/>
      <c r="S8283" s="786">
        <v>0</v>
      </c>
      <c r="T8283" s="781">
        <f>VLOOKUP(C8283,METADATA!$J$5:$Q$29,IF(E8283="HI",2,IF(E8283="LO",6,10))+IF(S8283=1,2,IF(D8283=7,1,(IF(WEEKDAY(B8283)=1,2,IF(WEEKDAY(B8283)=7,1,0))))))</f>
        <v>3</v>
      </c>
      <c r="U8283" s="781">
        <f>VLOOKUP(C8283,METADATA!$A$5:$H$29,IF(E8283="HI",2,IF(E8283="LO",6,10))+IF(S8283=1,2,IF(D8283=7,1,(IF(WEEKDAY(B8283)=1,2,IF(WEEKDAY(B8283)=7,1,0))))))</f>
        <v>3</v>
      </c>
    </row>
    <row r="8284" spans="2:21" ht="13.95" customHeight="1" x14ac:dyDescent="0.25">
      <c r="B8284" s="784">
        <f t="shared" ref="B8284:B8347" si="389">B8260+1</f>
        <v>45728</v>
      </c>
      <c r="C8284" s="785">
        <v>0</v>
      </c>
      <c r="D8284" s="786">
        <f>IFERROR((INDEX(METADATA!$T$2:$T$20,MATCH(B8284,METADATA!$S$2:$S$20,0))),0)</f>
        <v>0</v>
      </c>
      <c r="E8284" s="785" t="str">
        <f t="shared" si="387"/>
        <v>LO</v>
      </c>
      <c r="F8284" s="786">
        <f>VLOOKUP(C8284,METADATA!$A$5:$H$29,IF(E8284="HI",2,IF(E8284="LO",6,10))+IF(D8284=1,2,IF(D8284=7,1,(IF(WEEKDAY(B8284)=1,2,IF(WEEKDAY(B8284)=7,1,0))))))</f>
        <v>3</v>
      </c>
      <c r="G8284" s="786">
        <f>VLOOKUP(C8284,METADATA!$J$5:$Q$29,IF(E8284="HI",2,IF(E8284="LO",6,10))+IF(D8284=1,2,IF(D8284=7,1,(IF(WEEKDAY(B8284)=1,2,IF(WEEKDAY(B8284)=7,1,0))))))</f>
        <v>3</v>
      </c>
      <c r="H8284" s="787">
        <v>8273.5</v>
      </c>
      <c r="I8284" s="788">
        <v>3782.6048889160156</v>
      </c>
      <c r="K8284" s="795">
        <v>0</v>
      </c>
      <c r="M8284" s="798">
        <f t="shared" si="388"/>
        <v>9097.1919841042891</v>
      </c>
      <c r="N8284" s="303"/>
      <c r="S8284" s="786">
        <v>0</v>
      </c>
      <c r="T8284" s="781">
        <f>VLOOKUP(C8284,METADATA!$J$5:$Q$29,IF(E8284="HI",2,IF(E8284="LO",6,10))+IF(S8284=1,2,IF(D8284=7,1,(IF(WEEKDAY(B8284)=1,2,IF(WEEKDAY(B8284)=7,1,0))))))</f>
        <v>3</v>
      </c>
      <c r="U8284" s="781">
        <f>VLOOKUP(C8284,METADATA!$A$5:$H$29,IF(E8284="HI",2,IF(E8284="LO",6,10))+IF(S8284=1,2,IF(D8284=7,1,(IF(WEEKDAY(B8284)=1,2,IF(WEEKDAY(B8284)=7,1,0))))))</f>
        <v>3</v>
      </c>
    </row>
    <row r="8285" spans="2:21" ht="13.95" customHeight="1" x14ac:dyDescent="0.25">
      <c r="B8285" s="784">
        <f t="shared" si="389"/>
        <v>45728</v>
      </c>
      <c r="C8285" s="785">
        <v>1</v>
      </c>
      <c r="D8285" s="786">
        <f>IFERROR((INDEX(METADATA!$T$2:$T$20,MATCH(B8285,METADATA!$S$2:$S$20,0))),0)</f>
        <v>0</v>
      </c>
      <c r="E8285" s="785" t="str">
        <f t="shared" si="387"/>
        <v>LO</v>
      </c>
      <c r="F8285" s="786">
        <f>VLOOKUP(C8285,METADATA!$A$5:$H$29,IF(E8285="HI",2,IF(E8285="LO",6,10))+IF(D8285=1,2,IF(D8285=7,1,(IF(WEEKDAY(B8285)=1,2,IF(WEEKDAY(B8285)=7,1,0))))))</f>
        <v>3</v>
      </c>
      <c r="G8285" s="786">
        <f>VLOOKUP(C8285,METADATA!$J$5:$Q$29,IF(E8285="HI",2,IF(E8285="LO",6,10))+IF(D8285=1,2,IF(D8285=7,1,(IF(WEEKDAY(B8285)=1,2,IF(WEEKDAY(B8285)=7,1,0))))))</f>
        <v>3</v>
      </c>
      <c r="H8285" s="787">
        <v>7837.5</v>
      </c>
      <c r="I8285" s="788">
        <v>3950.0650329589844</v>
      </c>
      <c r="K8285" s="795">
        <v>0</v>
      </c>
      <c r="M8285" s="798">
        <f t="shared" si="388"/>
        <v>8776.640588209435</v>
      </c>
      <c r="N8285" s="303"/>
      <c r="S8285" s="786">
        <v>0</v>
      </c>
      <c r="T8285" s="781">
        <f>VLOOKUP(C8285,METADATA!$J$5:$Q$29,IF(E8285="HI",2,IF(E8285="LO",6,10))+IF(S8285=1,2,IF(D8285=7,1,(IF(WEEKDAY(B8285)=1,2,IF(WEEKDAY(B8285)=7,1,0))))))</f>
        <v>3</v>
      </c>
      <c r="U8285" s="781">
        <f>VLOOKUP(C8285,METADATA!$A$5:$H$29,IF(E8285="HI",2,IF(E8285="LO",6,10))+IF(S8285=1,2,IF(D8285=7,1,(IF(WEEKDAY(B8285)=1,2,IF(WEEKDAY(B8285)=7,1,0))))))</f>
        <v>3</v>
      </c>
    </row>
    <row r="8286" spans="2:21" ht="13.95" customHeight="1" x14ac:dyDescent="0.25">
      <c r="B8286" s="784">
        <f t="shared" si="389"/>
        <v>45728</v>
      </c>
      <c r="C8286" s="785">
        <v>2</v>
      </c>
      <c r="D8286" s="786">
        <f>IFERROR((INDEX(METADATA!$T$2:$T$20,MATCH(B8286,METADATA!$S$2:$S$20,0))),0)</f>
        <v>0</v>
      </c>
      <c r="E8286" s="785" t="str">
        <f t="shared" si="387"/>
        <v>LO</v>
      </c>
      <c r="F8286" s="786">
        <f>VLOOKUP(C8286,METADATA!$A$5:$H$29,IF(E8286="HI",2,IF(E8286="LO",6,10))+IF(D8286=1,2,IF(D8286=7,1,(IF(WEEKDAY(B8286)=1,2,IF(WEEKDAY(B8286)=7,1,0))))))</f>
        <v>3</v>
      </c>
      <c r="G8286" s="786">
        <f>VLOOKUP(C8286,METADATA!$J$5:$Q$29,IF(E8286="HI",2,IF(E8286="LO",6,10))+IF(D8286=1,2,IF(D8286=7,1,(IF(WEEKDAY(B8286)=1,2,IF(WEEKDAY(B8286)=7,1,0))))))</f>
        <v>3</v>
      </c>
      <c r="H8286" s="787">
        <v>7671.25</v>
      </c>
      <c r="I8286" s="788">
        <v>3627.2750854492188</v>
      </c>
      <c r="K8286" s="795">
        <v>0</v>
      </c>
      <c r="M8286" s="798">
        <f t="shared" si="388"/>
        <v>8485.5878469332129</v>
      </c>
      <c r="N8286" s="303"/>
      <c r="S8286" s="786">
        <v>0</v>
      </c>
      <c r="T8286" s="781">
        <f>VLOOKUP(C8286,METADATA!$J$5:$Q$29,IF(E8286="HI",2,IF(E8286="LO",6,10))+IF(S8286=1,2,IF(D8286=7,1,(IF(WEEKDAY(B8286)=1,2,IF(WEEKDAY(B8286)=7,1,0))))))</f>
        <v>3</v>
      </c>
      <c r="U8286" s="781">
        <f>VLOOKUP(C8286,METADATA!$A$5:$H$29,IF(E8286="HI",2,IF(E8286="LO",6,10))+IF(S8286=1,2,IF(D8286=7,1,(IF(WEEKDAY(B8286)=1,2,IF(WEEKDAY(B8286)=7,1,0))))))</f>
        <v>3</v>
      </c>
    </row>
    <row r="8287" spans="2:21" ht="13.95" customHeight="1" x14ac:dyDescent="0.25">
      <c r="B8287" s="784">
        <f t="shared" si="389"/>
        <v>45728</v>
      </c>
      <c r="C8287" s="785">
        <v>3</v>
      </c>
      <c r="D8287" s="786">
        <f>IFERROR((INDEX(METADATA!$T$2:$T$20,MATCH(B8287,METADATA!$S$2:$S$20,0))),0)</f>
        <v>0</v>
      </c>
      <c r="E8287" s="785" t="str">
        <f t="shared" si="387"/>
        <v>LO</v>
      </c>
      <c r="F8287" s="786">
        <f>VLOOKUP(C8287,METADATA!$A$5:$H$29,IF(E8287="HI",2,IF(E8287="LO",6,10))+IF(D8287=1,2,IF(D8287=7,1,(IF(WEEKDAY(B8287)=1,2,IF(WEEKDAY(B8287)=7,1,0))))))</f>
        <v>3</v>
      </c>
      <c r="G8287" s="786">
        <f>VLOOKUP(C8287,METADATA!$J$5:$Q$29,IF(E8287="HI",2,IF(E8287="LO",6,10))+IF(D8287=1,2,IF(D8287=7,1,(IF(WEEKDAY(B8287)=1,2,IF(WEEKDAY(B8287)=7,1,0))))))</f>
        <v>3</v>
      </c>
      <c r="H8287" s="787">
        <v>7892.75</v>
      </c>
      <c r="I8287" s="788">
        <v>3477.9550476074219</v>
      </c>
      <c r="K8287" s="795">
        <v>655.27499999999998</v>
      </c>
      <c r="M8287" s="798">
        <f t="shared" si="388"/>
        <v>8625.0608041727992</v>
      </c>
      <c r="N8287" s="303"/>
      <c r="S8287" s="786">
        <v>0</v>
      </c>
      <c r="T8287" s="781">
        <f>VLOOKUP(C8287,METADATA!$J$5:$Q$29,IF(E8287="HI",2,IF(E8287="LO",6,10))+IF(S8287=1,2,IF(D8287=7,1,(IF(WEEKDAY(B8287)=1,2,IF(WEEKDAY(B8287)=7,1,0))))))</f>
        <v>3</v>
      </c>
      <c r="U8287" s="781">
        <f>VLOOKUP(C8287,METADATA!$A$5:$H$29,IF(E8287="HI",2,IF(E8287="LO",6,10))+IF(S8287=1,2,IF(D8287=7,1,(IF(WEEKDAY(B8287)=1,2,IF(WEEKDAY(B8287)=7,1,0))))))</f>
        <v>3</v>
      </c>
    </row>
    <row r="8288" spans="2:21" ht="13.95" customHeight="1" x14ac:dyDescent="0.25">
      <c r="B8288" s="784">
        <f t="shared" si="389"/>
        <v>45728</v>
      </c>
      <c r="C8288" s="785">
        <v>4</v>
      </c>
      <c r="D8288" s="786">
        <f>IFERROR((INDEX(METADATA!$T$2:$T$20,MATCH(B8288,METADATA!$S$2:$S$20,0))),0)</f>
        <v>0</v>
      </c>
      <c r="E8288" s="785" t="str">
        <f t="shared" si="387"/>
        <v>LO</v>
      </c>
      <c r="F8288" s="786">
        <f>VLOOKUP(C8288,METADATA!$A$5:$H$29,IF(E8288="HI",2,IF(E8288="LO",6,10))+IF(D8288=1,2,IF(D8288=7,1,(IF(WEEKDAY(B8288)=1,2,IF(WEEKDAY(B8288)=7,1,0))))))</f>
        <v>3</v>
      </c>
      <c r="G8288" s="786">
        <f>VLOOKUP(C8288,METADATA!$J$5:$Q$29,IF(E8288="HI",2,IF(E8288="LO",6,10))+IF(D8288=1,2,IF(D8288=7,1,(IF(WEEKDAY(B8288)=1,2,IF(WEEKDAY(B8288)=7,1,0))))))</f>
        <v>3</v>
      </c>
      <c r="H8288" s="787">
        <v>8379.75</v>
      </c>
      <c r="I8288" s="788">
        <v>3544.2799682617188</v>
      </c>
      <c r="K8288" s="795">
        <v>779.6875</v>
      </c>
      <c r="M8288" s="798">
        <f t="shared" si="388"/>
        <v>9098.4685830045746</v>
      </c>
      <c r="N8288" s="303"/>
      <c r="S8288" s="786">
        <v>0</v>
      </c>
      <c r="T8288" s="781">
        <f>VLOOKUP(C8288,METADATA!$J$5:$Q$29,IF(E8288="HI",2,IF(E8288="LO",6,10))+IF(S8288=1,2,IF(D8288=7,1,(IF(WEEKDAY(B8288)=1,2,IF(WEEKDAY(B8288)=7,1,0))))))</f>
        <v>3</v>
      </c>
      <c r="U8288" s="781">
        <f>VLOOKUP(C8288,METADATA!$A$5:$H$29,IF(E8288="HI",2,IF(E8288="LO",6,10))+IF(S8288=1,2,IF(D8288=7,1,(IF(WEEKDAY(B8288)=1,2,IF(WEEKDAY(B8288)=7,1,0))))))</f>
        <v>3</v>
      </c>
    </row>
    <row r="8289" spans="2:21" ht="13.95" customHeight="1" x14ac:dyDescent="0.25">
      <c r="B8289" s="784">
        <f t="shared" si="389"/>
        <v>45728</v>
      </c>
      <c r="C8289" s="785">
        <v>5</v>
      </c>
      <c r="D8289" s="786">
        <f>IFERROR((INDEX(METADATA!$T$2:$T$20,MATCH(B8289,METADATA!$S$2:$S$20,0))),0)</f>
        <v>0</v>
      </c>
      <c r="E8289" s="785" t="str">
        <f t="shared" si="387"/>
        <v>LO</v>
      </c>
      <c r="F8289" s="786">
        <f>VLOOKUP(C8289,METADATA!$A$5:$H$29,IF(E8289="HI",2,IF(E8289="LO",6,10))+IF(D8289=1,2,IF(D8289=7,1,(IF(WEEKDAY(B8289)=1,2,IF(WEEKDAY(B8289)=7,1,0))))))</f>
        <v>3</v>
      </c>
      <c r="G8289" s="786">
        <f>VLOOKUP(C8289,METADATA!$J$5:$Q$29,IF(E8289="HI",2,IF(E8289="LO",6,10))+IF(D8289=1,2,IF(D8289=7,1,(IF(WEEKDAY(B8289)=1,2,IF(WEEKDAY(B8289)=7,1,0))))))</f>
        <v>3</v>
      </c>
      <c r="H8289" s="787">
        <v>9183.25</v>
      </c>
      <c r="I8289" s="788">
        <v>3438.7450256347656</v>
      </c>
      <c r="K8289" s="795">
        <v>844.33749999999998</v>
      </c>
      <c r="M8289" s="798">
        <f t="shared" si="388"/>
        <v>9805.9700139164124</v>
      </c>
      <c r="N8289" s="303"/>
      <c r="S8289" s="786">
        <v>0</v>
      </c>
      <c r="T8289" s="781">
        <f>VLOOKUP(C8289,METADATA!$J$5:$Q$29,IF(E8289="HI",2,IF(E8289="LO",6,10))+IF(S8289=1,2,IF(D8289=7,1,(IF(WEEKDAY(B8289)=1,2,IF(WEEKDAY(B8289)=7,1,0))))))</f>
        <v>3</v>
      </c>
      <c r="U8289" s="781">
        <f>VLOOKUP(C8289,METADATA!$A$5:$H$29,IF(E8289="HI",2,IF(E8289="LO",6,10))+IF(S8289=1,2,IF(D8289=7,1,(IF(WEEKDAY(B8289)=1,2,IF(WEEKDAY(B8289)=7,1,0))))))</f>
        <v>3</v>
      </c>
    </row>
    <row r="8290" spans="2:21" ht="13.95" customHeight="1" x14ac:dyDescent="0.25">
      <c r="B8290" s="784">
        <f t="shared" si="389"/>
        <v>45728</v>
      </c>
      <c r="C8290" s="785">
        <v>6</v>
      </c>
      <c r="D8290" s="786">
        <f>IFERROR((INDEX(METADATA!$T$2:$T$20,MATCH(B8290,METADATA!$S$2:$S$20,0))),0)</f>
        <v>0</v>
      </c>
      <c r="E8290" s="785" t="str">
        <f t="shared" si="387"/>
        <v>LO</v>
      </c>
      <c r="F8290" s="786">
        <f>VLOOKUP(C8290,METADATA!$A$5:$H$29,IF(E8290="HI",2,IF(E8290="LO",6,10))+IF(D8290=1,2,IF(D8290=7,1,(IF(WEEKDAY(B8290)=1,2,IF(WEEKDAY(B8290)=7,1,0))))))</f>
        <v>2</v>
      </c>
      <c r="G8290" s="786">
        <f>VLOOKUP(C8290,METADATA!$J$5:$Q$29,IF(E8290="HI",2,IF(E8290="LO",6,10))+IF(D8290=1,2,IF(D8290=7,1,(IF(WEEKDAY(B8290)=1,2,IF(WEEKDAY(B8290)=7,1,0))))))</f>
        <v>2</v>
      </c>
      <c r="H8290" s="787">
        <v>10741</v>
      </c>
      <c r="I8290" s="788">
        <v>3425.14990234375</v>
      </c>
      <c r="K8290" s="795">
        <v>882.38750000000005</v>
      </c>
      <c r="M8290" s="798">
        <f t="shared" si="388"/>
        <v>11273.896081369803</v>
      </c>
      <c r="N8290" s="303"/>
      <c r="S8290" s="786">
        <v>0</v>
      </c>
      <c r="T8290" s="781">
        <f>VLOOKUP(C8290,METADATA!$J$5:$Q$29,IF(E8290="HI",2,IF(E8290="LO",6,10))+IF(S8290=1,2,IF(D8290=7,1,(IF(WEEKDAY(B8290)=1,2,IF(WEEKDAY(B8290)=7,1,0))))))</f>
        <v>2</v>
      </c>
      <c r="U8290" s="781">
        <f>VLOOKUP(C8290,METADATA!$A$5:$H$29,IF(E8290="HI",2,IF(E8290="LO",6,10))+IF(S8290=1,2,IF(D8290=7,1,(IF(WEEKDAY(B8290)=1,2,IF(WEEKDAY(B8290)=7,1,0))))))</f>
        <v>2</v>
      </c>
    </row>
    <row r="8291" spans="2:21" ht="13.95" customHeight="1" x14ac:dyDescent="0.25">
      <c r="B8291" s="784">
        <f t="shared" si="389"/>
        <v>45728</v>
      </c>
      <c r="C8291" s="785">
        <v>7</v>
      </c>
      <c r="D8291" s="786">
        <f>IFERROR((INDEX(METADATA!$T$2:$T$20,MATCH(B8291,METADATA!$S$2:$S$20,0))),0)</f>
        <v>0</v>
      </c>
      <c r="E8291" s="785" t="str">
        <f t="shared" si="387"/>
        <v>LO</v>
      </c>
      <c r="F8291" s="786">
        <f>VLOOKUP(C8291,METADATA!$A$5:$H$29,IF(E8291="HI",2,IF(E8291="LO",6,10))+IF(D8291=1,2,IF(D8291=7,1,(IF(WEEKDAY(B8291)=1,2,IF(WEEKDAY(B8291)=7,1,0))))))</f>
        <v>1</v>
      </c>
      <c r="G8291" s="786">
        <f>VLOOKUP(C8291,METADATA!$J$5:$Q$29,IF(E8291="HI",2,IF(E8291="LO",6,10))+IF(D8291=1,2,IF(D8291=7,1,(IF(WEEKDAY(B8291)=1,2,IF(WEEKDAY(B8291)=7,1,0))))))</f>
        <v>1</v>
      </c>
      <c r="H8291" s="787">
        <v>13306.25</v>
      </c>
      <c r="I8291" s="788">
        <v>3507.4400024414063</v>
      </c>
      <c r="K8291" s="795">
        <v>877.73749999999995</v>
      </c>
      <c r="M8291" s="798">
        <f t="shared" si="388"/>
        <v>13760.756680983288</v>
      </c>
      <c r="N8291" s="303"/>
      <c r="S8291" s="786">
        <v>0</v>
      </c>
      <c r="T8291" s="781">
        <f>VLOOKUP(C8291,METADATA!$J$5:$Q$29,IF(E8291="HI",2,IF(E8291="LO",6,10))+IF(S8291=1,2,IF(D8291=7,1,(IF(WEEKDAY(B8291)=1,2,IF(WEEKDAY(B8291)=7,1,0))))))</f>
        <v>1</v>
      </c>
      <c r="U8291" s="781">
        <f>VLOOKUP(C8291,METADATA!$A$5:$H$29,IF(E8291="HI",2,IF(E8291="LO",6,10))+IF(S8291=1,2,IF(D8291=7,1,(IF(WEEKDAY(B8291)=1,2,IF(WEEKDAY(B8291)=7,1,0))))))</f>
        <v>1</v>
      </c>
    </row>
    <row r="8292" spans="2:21" ht="13.95" customHeight="1" x14ac:dyDescent="0.25">
      <c r="B8292" s="784">
        <f t="shared" si="389"/>
        <v>45728</v>
      </c>
      <c r="C8292" s="785">
        <v>8</v>
      </c>
      <c r="D8292" s="786">
        <f>IFERROR((INDEX(METADATA!$T$2:$T$20,MATCH(B8292,METADATA!$S$2:$S$20,0))),0)</f>
        <v>0</v>
      </c>
      <c r="E8292" s="785" t="str">
        <f t="shared" si="387"/>
        <v>LO</v>
      </c>
      <c r="F8292" s="786">
        <f>VLOOKUP(C8292,METADATA!$A$5:$H$29,IF(E8292="HI",2,IF(E8292="LO",6,10))+IF(D8292=1,2,IF(D8292=7,1,(IF(WEEKDAY(B8292)=1,2,IF(WEEKDAY(B8292)=7,1,0))))))</f>
        <v>1</v>
      </c>
      <c r="G8292" s="786">
        <f>VLOOKUP(C8292,METADATA!$J$5:$Q$29,IF(E8292="HI",2,IF(E8292="LO",6,10))+IF(D8292=1,2,IF(D8292=7,1,(IF(WEEKDAY(B8292)=1,2,IF(WEEKDAY(B8292)=7,1,0))))))</f>
        <v>1</v>
      </c>
      <c r="H8292" s="787">
        <v>14856.75</v>
      </c>
      <c r="I8292" s="788">
        <v>3730.7148742675781</v>
      </c>
      <c r="K8292" s="795">
        <v>870.51250000000005</v>
      </c>
      <c r="M8292" s="798">
        <f t="shared" si="388"/>
        <v>15318.004244534643</v>
      </c>
      <c r="N8292" s="303"/>
      <c r="S8292" s="786">
        <v>0</v>
      </c>
      <c r="T8292" s="781">
        <f>VLOOKUP(C8292,METADATA!$J$5:$Q$29,IF(E8292="HI",2,IF(E8292="LO",6,10))+IF(S8292=1,2,IF(D8292=7,1,(IF(WEEKDAY(B8292)=1,2,IF(WEEKDAY(B8292)=7,1,0))))))</f>
        <v>1</v>
      </c>
      <c r="U8292" s="781">
        <f>VLOOKUP(C8292,METADATA!$A$5:$H$29,IF(E8292="HI",2,IF(E8292="LO",6,10))+IF(S8292=1,2,IF(D8292=7,1,(IF(WEEKDAY(B8292)=1,2,IF(WEEKDAY(B8292)=7,1,0))))))</f>
        <v>1</v>
      </c>
    </row>
    <row r="8293" spans="2:21" ht="13.95" customHeight="1" x14ac:dyDescent="0.25">
      <c r="B8293" s="784">
        <f t="shared" si="389"/>
        <v>45728</v>
      </c>
      <c r="C8293" s="785">
        <v>9</v>
      </c>
      <c r="D8293" s="786">
        <f>IFERROR((INDEX(METADATA!$T$2:$T$20,MATCH(B8293,METADATA!$S$2:$S$20,0))),0)</f>
        <v>0</v>
      </c>
      <c r="E8293" s="785" t="str">
        <f t="shared" si="387"/>
        <v>LO</v>
      </c>
      <c r="F8293" s="786">
        <f>VLOOKUP(C8293,METADATA!$A$5:$H$29,IF(E8293="HI",2,IF(E8293="LO",6,10))+IF(D8293=1,2,IF(D8293=7,1,(IF(WEEKDAY(B8293)=1,2,IF(WEEKDAY(B8293)=7,1,0))))))</f>
        <v>2</v>
      </c>
      <c r="G8293" s="786">
        <f>VLOOKUP(C8293,METADATA!$J$5:$Q$29,IF(E8293="HI",2,IF(E8293="LO",6,10))+IF(D8293=1,2,IF(D8293=7,1,(IF(WEEKDAY(B8293)=1,2,IF(WEEKDAY(B8293)=7,1,0))))))</f>
        <v>1</v>
      </c>
      <c r="H8293" s="787">
        <v>15958.25</v>
      </c>
      <c r="I8293" s="788">
        <v>3835.2600708007813</v>
      </c>
      <c r="K8293" s="795">
        <v>865.8125</v>
      </c>
      <c r="M8293" s="798">
        <f t="shared" si="388"/>
        <v>16412.646431126788</v>
      </c>
      <c r="N8293" s="303"/>
      <c r="S8293" s="786">
        <v>0</v>
      </c>
      <c r="T8293" s="781">
        <f>VLOOKUP(C8293,METADATA!$J$5:$Q$29,IF(E8293="HI",2,IF(E8293="LO",6,10))+IF(S8293=1,2,IF(D8293=7,1,(IF(WEEKDAY(B8293)=1,2,IF(WEEKDAY(B8293)=7,1,0))))))</f>
        <v>1</v>
      </c>
      <c r="U8293" s="781">
        <f>VLOOKUP(C8293,METADATA!$A$5:$H$29,IF(E8293="HI",2,IF(E8293="LO",6,10))+IF(S8293=1,2,IF(D8293=7,1,(IF(WEEKDAY(B8293)=1,2,IF(WEEKDAY(B8293)=7,1,0))))))</f>
        <v>2</v>
      </c>
    </row>
    <row r="8294" spans="2:21" ht="13.95" customHeight="1" x14ac:dyDescent="0.25">
      <c r="B8294" s="784">
        <f t="shared" si="389"/>
        <v>45728</v>
      </c>
      <c r="C8294" s="785">
        <v>10</v>
      </c>
      <c r="D8294" s="786">
        <f>IFERROR((INDEX(METADATA!$T$2:$T$20,MATCH(B8294,METADATA!$S$2:$S$20,0))),0)</f>
        <v>0</v>
      </c>
      <c r="E8294" s="785" t="str">
        <f t="shared" si="387"/>
        <v>LO</v>
      </c>
      <c r="F8294" s="786">
        <f>VLOOKUP(C8294,METADATA!$A$5:$H$29,IF(E8294="HI",2,IF(E8294="LO",6,10))+IF(D8294=1,2,IF(D8294=7,1,(IF(WEEKDAY(B8294)=1,2,IF(WEEKDAY(B8294)=7,1,0))))))</f>
        <v>2</v>
      </c>
      <c r="G8294" s="786">
        <f>VLOOKUP(C8294,METADATA!$J$5:$Q$29,IF(E8294="HI",2,IF(E8294="LO",6,10))+IF(D8294=1,2,IF(D8294=7,1,(IF(WEEKDAY(B8294)=1,2,IF(WEEKDAY(B8294)=7,1,0))))))</f>
        <v>2</v>
      </c>
      <c r="H8294" s="787">
        <v>16191</v>
      </c>
      <c r="I8294" s="788">
        <v>3584.4599914550781</v>
      </c>
      <c r="K8294" s="795">
        <v>834.63750000000005</v>
      </c>
      <c r="M8294" s="798">
        <f t="shared" si="388"/>
        <v>16583.028505985934</v>
      </c>
      <c r="N8294" s="303"/>
      <c r="S8294" s="786">
        <v>0</v>
      </c>
      <c r="T8294" s="781">
        <f>VLOOKUP(C8294,METADATA!$J$5:$Q$29,IF(E8294="HI",2,IF(E8294="LO",6,10))+IF(S8294=1,2,IF(D8294=7,1,(IF(WEEKDAY(B8294)=1,2,IF(WEEKDAY(B8294)=7,1,0))))))</f>
        <v>2</v>
      </c>
      <c r="U8294" s="781">
        <f>VLOOKUP(C8294,METADATA!$A$5:$H$29,IF(E8294="HI",2,IF(E8294="LO",6,10))+IF(S8294=1,2,IF(D8294=7,1,(IF(WEEKDAY(B8294)=1,2,IF(WEEKDAY(B8294)=7,1,0))))))</f>
        <v>2</v>
      </c>
    </row>
    <row r="8295" spans="2:21" ht="13.95" customHeight="1" x14ac:dyDescent="0.25">
      <c r="B8295" s="784">
        <f t="shared" si="389"/>
        <v>45728</v>
      </c>
      <c r="C8295" s="785">
        <v>11</v>
      </c>
      <c r="D8295" s="786">
        <f>IFERROR((INDEX(METADATA!$T$2:$T$20,MATCH(B8295,METADATA!$S$2:$S$20,0))),0)</f>
        <v>0</v>
      </c>
      <c r="E8295" s="785" t="str">
        <f t="shared" si="387"/>
        <v>LO</v>
      </c>
      <c r="F8295" s="786">
        <f>VLOOKUP(C8295,METADATA!$A$5:$H$29,IF(E8295="HI",2,IF(E8295="LO",6,10))+IF(D8295=1,2,IF(D8295=7,1,(IF(WEEKDAY(B8295)=1,2,IF(WEEKDAY(B8295)=7,1,0))))))</f>
        <v>2</v>
      </c>
      <c r="G8295" s="786">
        <f>VLOOKUP(C8295,METADATA!$J$5:$Q$29,IF(E8295="HI",2,IF(E8295="LO",6,10))+IF(D8295=1,2,IF(D8295=7,1,(IF(WEEKDAY(B8295)=1,2,IF(WEEKDAY(B8295)=7,1,0))))))</f>
        <v>2</v>
      </c>
      <c r="H8295" s="787">
        <v>16451.5</v>
      </c>
      <c r="I8295" s="788">
        <v>3362.0749359130859</v>
      </c>
      <c r="K8295" s="795">
        <v>847.33749999999998</v>
      </c>
      <c r="M8295" s="798">
        <f t="shared" si="388"/>
        <v>16791.527629274682</v>
      </c>
      <c r="N8295" s="303"/>
      <c r="S8295" s="786">
        <v>0</v>
      </c>
      <c r="T8295" s="781">
        <f>VLOOKUP(C8295,METADATA!$J$5:$Q$29,IF(E8295="HI",2,IF(E8295="LO",6,10))+IF(S8295=1,2,IF(D8295=7,1,(IF(WEEKDAY(B8295)=1,2,IF(WEEKDAY(B8295)=7,1,0))))))</f>
        <v>2</v>
      </c>
      <c r="U8295" s="781">
        <f>VLOOKUP(C8295,METADATA!$A$5:$H$29,IF(E8295="HI",2,IF(E8295="LO",6,10))+IF(S8295=1,2,IF(D8295=7,1,(IF(WEEKDAY(B8295)=1,2,IF(WEEKDAY(B8295)=7,1,0))))))</f>
        <v>2</v>
      </c>
    </row>
    <row r="8296" spans="2:21" ht="13.95" customHeight="1" x14ac:dyDescent="0.25">
      <c r="B8296" s="784">
        <f t="shared" si="389"/>
        <v>45728</v>
      </c>
      <c r="C8296" s="785">
        <v>12</v>
      </c>
      <c r="D8296" s="786">
        <f>IFERROR((INDEX(METADATA!$T$2:$T$20,MATCH(B8296,METADATA!$S$2:$S$20,0))),0)</f>
        <v>0</v>
      </c>
      <c r="E8296" s="785" t="str">
        <f t="shared" si="387"/>
        <v>LO</v>
      </c>
      <c r="F8296" s="786">
        <f>VLOOKUP(C8296,METADATA!$A$5:$H$29,IF(E8296="HI",2,IF(E8296="LO",6,10))+IF(D8296=1,2,IF(D8296=7,1,(IF(WEEKDAY(B8296)=1,2,IF(WEEKDAY(B8296)=7,1,0))))))</f>
        <v>2</v>
      </c>
      <c r="G8296" s="786">
        <f>VLOOKUP(C8296,METADATA!$J$5:$Q$29,IF(E8296="HI",2,IF(E8296="LO",6,10))+IF(D8296=1,2,IF(D8296=7,1,(IF(WEEKDAY(B8296)=1,2,IF(WEEKDAY(B8296)=7,1,0))))))</f>
        <v>2</v>
      </c>
      <c r="H8296" s="787">
        <v>16481</v>
      </c>
      <c r="I8296" s="788">
        <v>3183.1749572753906</v>
      </c>
      <c r="K8296" s="795">
        <v>851.61249999999995</v>
      </c>
      <c r="M8296" s="798">
        <f t="shared" si="388"/>
        <v>16785.587979234602</v>
      </c>
      <c r="N8296" s="303"/>
      <c r="S8296" s="786">
        <v>0</v>
      </c>
      <c r="T8296" s="781">
        <f>VLOOKUP(C8296,METADATA!$J$5:$Q$29,IF(E8296="HI",2,IF(E8296="LO",6,10))+IF(S8296=1,2,IF(D8296=7,1,(IF(WEEKDAY(B8296)=1,2,IF(WEEKDAY(B8296)=7,1,0))))))</f>
        <v>2</v>
      </c>
      <c r="U8296" s="781">
        <f>VLOOKUP(C8296,METADATA!$A$5:$H$29,IF(E8296="HI",2,IF(E8296="LO",6,10))+IF(S8296=1,2,IF(D8296=7,1,(IF(WEEKDAY(B8296)=1,2,IF(WEEKDAY(B8296)=7,1,0))))))</f>
        <v>2</v>
      </c>
    </row>
    <row r="8297" spans="2:21" ht="13.95" customHeight="1" x14ac:dyDescent="0.25">
      <c r="B8297" s="784">
        <f t="shared" si="389"/>
        <v>45728</v>
      </c>
      <c r="C8297" s="785">
        <v>13</v>
      </c>
      <c r="D8297" s="786">
        <f>IFERROR((INDEX(METADATA!$T$2:$T$20,MATCH(B8297,METADATA!$S$2:$S$20,0))),0)</f>
        <v>0</v>
      </c>
      <c r="E8297" s="785" t="str">
        <f t="shared" si="387"/>
        <v>LO</v>
      </c>
      <c r="F8297" s="786">
        <f>VLOOKUP(C8297,METADATA!$A$5:$H$29,IF(E8297="HI",2,IF(E8297="LO",6,10))+IF(D8297=1,2,IF(D8297=7,1,(IF(WEEKDAY(B8297)=1,2,IF(WEEKDAY(B8297)=7,1,0))))))</f>
        <v>2</v>
      </c>
      <c r="G8297" s="786">
        <f>VLOOKUP(C8297,METADATA!$J$5:$Q$29,IF(E8297="HI",2,IF(E8297="LO",6,10))+IF(D8297=1,2,IF(D8297=7,1,(IF(WEEKDAY(B8297)=1,2,IF(WEEKDAY(B8297)=7,1,0))))))</f>
        <v>2</v>
      </c>
      <c r="H8297" s="787">
        <v>15679.25</v>
      </c>
      <c r="I8297" s="788">
        <v>3483.050048828125</v>
      </c>
      <c r="K8297" s="795">
        <v>856.5</v>
      </c>
      <c r="M8297" s="798">
        <f t="shared" si="388"/>
        <v>16061.460649802109</v>
      </c>
      <c r="N8297" s="303"/>
      <c r="S8297" s="786">
        <v>0</v>
      </c>
      <c r="T8297" s="781">
        <f>VLOOKUP(C8297,METADATA!$J$5:$Q$29,IF(E8297="HI",2,IF(E8297="LO",6,10))+IF(S8297=1,2,IF(D8297=7,1,(IF(WEEKDAY(B8297)=1,2,IF(WEEKDAY(B8297)=7,1,0))))))</f>
        <v>2</v>
      </c>
      <c r="U8297" s="781">
        <f>VLOOKUP(C8297,METADATA!$A$5:$H$29,IF(E8297="HI",2,IF(E8297="LO",6,10))+IF(S8297=1,2,IF(D8297=7,1,(IF(WEEKDAY(B8297)=1,2,IF(WEEKDAY(B8297)=7,1,0))))))</f>
        <v>2</v>
      </c>
    </row>
    <row r="8298" spans="2:21" ht="13.95" customHeight="1" x14ac:dyDescent="0.25">
      <c r="B8298" s="784">
        <f t="shared" si="389"/>
        <v>45728</v>
      </c>
      <c r="C8298" s="785">
        <v>14</v>
      </c>
      <c r="D8298" s="786">
        <f>IFERROR((INDEX(METADATA!$T$2:$T$20,MATCH(B8298,METADATA!$S$2:$S$20,0))),0)</f>
        <v>0</v>
      </c>
      <c r="E8298" s="785" t="str">
        <f t="shared" si="387"/>
        <v>LO</v>
      </c>
      <c r="F8298" s="786">
        <f>VLOOKUP(C8298,METADATA!$A$5:$H$29,IF(E8298="HI",2,IF(E8298="LO",6,10))+IF(D8298=1,2,IF(D8298=7,1,(IF(WEEKDAY(B8298)=1,2,IF(WEEKDAY(B8298)=7,1,0))))))</f>
        <v>2</v>
      </c>
      <c r="G8298" s="786">
        <f>VLOOKUP(C8298,METADATA!$J$5:$Q$29,IF(E8298="HI",2,IF(E8298="LO",6,10))+IF(D8298=1,2,IF(D8298=7,1,(IF(WEEKDAY(B8298)=1,2,IF(WEEKDAY(B8298)=7,1,0))))))</f>
        <v>2</v>
      </c>
      <c r="H8298" s="787">
        <v>15572.75</v>
      </c>
      <c r="I8298" s="788">
        <v>3588.5600280761719</v>
      </c>
      <c r="K8298" s="795">
        <v>824.32500000000005</v>
      </c>
      <c r="M8298" s="798">
        <f t="shared" si="388"/>
        <v>15980.873118750616</v>
      </c>
      <c r="N8298" s="303"/>
      <c r="S8298" s="786">
        <v>0</v>
      </c>
      <c r="T8298" s="781">
        <f>VLOOKUP(C8298,METADATA!$J$5:$Q$29,IF(E8298="HI",2,IF(E8298="LO",6,10))+IF(S8298=1,2,IF(D8298=7,1,(IF(WEEKDAY(B8298)=1,2,IF(WEEKDAY(B8298)=7,1,0))))))</f>
        <v>2</v>
      </c>
      <c r="U8298" s="781">
        <f>VLOOKUP(C8298,METADATA!$A$5:$H$29,IF(E8298="HI",2,IF(E8298="LO",6,10))+IF(S8298=1,2,IF(D8298=7,1,(IF(WEEKDAY(B8298)=1,2,IF(WEEKDAY(B8298)=7,1,0))))))</f>
        <v>2</v>
      </c>
    </row>
    <row r="8299" spans="2:21" ht="13.95" customHeight="1" x14ac:dyDescent="0.25">
      <c r="B8299" s="784">
        <f t="shared" si="389"/>
        <v>45728</v>
      </c>
      <c r="C8299" s="785">
        <v>15</v>
      </c>
      <c r="D8299" s="786">
        <f>IFERROR((INDEX(METADATA!$T$2:$T$20,MATCH(B8299,METADATA!$S$2:$S$20,0))),0)</f>
        <v>0</v>
      </c>
      <c r="E8299" s="785" t="str">
        <f t="shared" si="387"/>
        <v>LO</v>
      </c>
      <c r="F8299" s="786">
        <f>VLOOKUP(C8299,METADATA!$A$5:$H$29,IF(E8299="HI",2,IF(E8299="LO",6,10))+IF(D8299=1,2,IF(D8299=7,1,(IF(WEEKDAY(B8299)=1,2,IF(WEEKDAY(B8299)=7,1,0))))))</f>
        <v>2</v>
      </c>
      <c r="G8299" s="786">
        <f>VLOOKUP(C8299,METADATA!$J$5:$Q$29,IF(E8299="HI",2,IF(E8299="LO",6,10))+IF(D8299=1,2,IF(D8299=7,1,(IF(WEEKDAY(B8299)=1,2,IF(WEEKDAY(B8299)=7,1,0))))))</f>
        <v>2</v>
      </c>
      <c r="H8299" s="787">
        <v>15820</v>
      </c>
      <c r="I8299" s="788">
        <v>3639.9749908447266</v>
      </c>
      <c r="K8299" s="795">
        <v>882.73749999999995</v>
      </c>
      <c r="M8299" s="798">
        <f t="shared" si="388"/>
        <v>16233.355104043498</v>
      </c>
      <c r="N8299" s="303"/>
      <c r="S8299" s="786">
        <v>0</v>
      </c>
      <c r="T8299" s="781">
        <f>VLOOKUP(C8299,METADATA!$J$5:$Q$29,IF(E8299="HI",2,IF(E8299="LO",6,10))+IF(S8299=1,2,IF(D8299=7,1,(IF(WEEKDAY(B8299)=1,2,IF(WEEKDAY(B8299)=7,1,0))))))</f>
        <v>2</v>
      </c>
      <c r="U8299" s="781">
        <f>VLOOKUP(C8299,METADATA!$A$5:$H$29,IF(E8299="HI",2,IF(E8299="LO",6,10))+IF(S8299=1,2,IF(D8299=7,1,(IF(WEEKDAY(B8299)=1,2,IF(WEEKDAY(B8299)=7,1,0))))))</f>
        <v>2</v>
      </c>
    </row>
    <row r="8300" spans="2:21" ht="13.95" customHeight="1" x14ac:dyDescent="0.25">
      <c r="B8300" s="784">
        <f t="shared" si="389"/>
        <v>45728</v>
      </c>
      <c r="C8300" s="785">
        <v>16</v>
      </c>
      <c r="D8300" s="786">
        <f>IFERROR((INDEX(METADATA!$T$2:$T$20,MATCH(B8300,METADATA!$S$2:$S$20,0))),0)</f>
        <v>0</v>
      </c>
      <c r="E8300" s="785" t="str">
        <f t="shared" si="387"/>
        <v>LO</v>
      </c>
      <c r="F8300" s="786">
        <f>VLOOKUP(C8300,METADATA!$A$5:$H$29,IF(E8300="HI",2,IF(E8300="LO",6,10))+IF(D8300=1,2,IF(D8300=7,1,(IF(WEEKDAY(B8300)=1,2,IF(WEEKDAY(B8300)=7,1,0))))))</f>
        <v>2</v>
      </c>
      <c r="G8300" s="786">
        <f>VLOOKUP(C8300,METADATA!$J$5:$Q$29,IF(E8300="HI",2,IF(E8300="LO",6,10))+IF(D8300=1,2,IF(D8300=7,1,(IF(WEEKDAY(B8300)=1,2,IF(WEEKDAY(B8300)=7,1,0))))))</f>
        <v>2</v>
      </c>
      <c r="H8300" s="787">
        <v>16775.75</v>
      </c>
      <c r="I8300" s="788">
        <v>3691.89501953125</v>
      </c>
      <c r="K8300" s="795">
        <v>0</v>
      </c>
      <c r="M8300" s="798">
        <f t="shared" si="388"/>
        <v>17177.190599680136</v>
      </c>
      <c r="N8300" s="303"/>
      <c r="S8300" s="786">
        <v>0</v>
      </c>
      <c r="T8300" s="781">
        <f>VLOOKUP(C8300,METADATA!$J$5:$Q$29,IF(E8300="HI",2,IF(E8300="LO",6,10))+IF(S8300=1,2,IF(D8300=7,1,(IF(WEEKDAY(B8300)=1,2,IF(WEEKDAY(B8300)=7,1,0))))))</f>
        <v>2</v>
      </c>
      <c r="U8300" s="781">
        <f>VLOOKUP(C8300,METADATA!$A$5:$H$29,IF(E8300="HI",2,IF(E8300="LO",6,10))+IF(S8300=1,2,IF(D8300=7,1,(IF(WEEKDAY(B8300)=1,2,IF(WEEKDAY(B8300)=7,1,0))))))</f>
        <v>2</v>
      </c>
    </row>
    <row r="8301" spans="2:21" ht="13.95" customHeight="1" x14ac:dyDescent="0.25">
      <c r="B8301" s="784">
        <f t="shared" si="389"/>
        <v>45728</v>
      </c>
      <c r="C8301" s="785">
        <v>17</v>
      </c>
      <c r="D8301" s="786">
        <f>IFERROR((INDEX(METADATA!$T$2:$T$20,MATCH(B8301,METADATA!$S$2:$S$20,0))),0)</f>
        <v>0</v>
      </c>
      <c r="E8301" s="785" t="str">
        <f t="shared" si="387"/>
        <v>LO</v>
      </c>
      <c r="F8301" s="786">
        <f>VLOOKUP(C8301,METADATA!$A$5:$H$29,IF(E8301="HI",2,IF(E8301="LO",6,10))+IF(D8301=1,2,IF(D8301=7,1,(IF(WEEKDAY(B8301)=1,2,IF(WEEKDAY(B8301)=7,1,0))))))</f>
        <v>2</v>
      </c>
      <c r="G8301" s="786">
        <f>VLOOKUP(C8301,METADATA!$J$5:$Q$29,IF(E8301="HI",2,IF(E8301="LO",6,10))+IF(D8301=1,2,IF(D8301=7,1,(IF(WEEKDAY(B8301)=1,2,IF(WEEKDAY(B8301)=7,1,0))))))</f>
        <v>2</v>
      </c>
      <c r="H8301" s="787">
        <v>16468</v>
      </c>
      <c r="I8301" s="788">
        <v>3780.9649658203125</v>
      </c>
      <c r="K8301" s="795">
        <v>0</v>
      </c>
      <c r="M8301" s="798">
        <f t="shared" si="388"/>
        <v>16896.470639537732</v>
      </c>
      <c r="N8301" s="303"/>
      <c r="S8301" s="786">
        <v>0</v>
      </c>
      <c r="T8301" s="781">
        <f>VLOOKUP(C8301,METADATA!$J$5:$Q$29,IF(E8301="HI",2,IF(E8301="LO",6,10))+IF(S8301=1,2,IF(D8301=7,1,(IF(WEEKDAY(B8301)=1,2,IF(WEEKDAY(B8301)=7,1,0))))))</f>
        <v>2</v>
      </c>
      <c r="U8301" s="781">
        <f>VLOOKUP(C8301,METADATA!$A$5:$H$29,IF(E8301="HI",2,IF(E8301="LO",6,10))+IF(S8301=1,2,IF(D8301=7,1,(IF(WEEKDAY(B8301)=1,2,IF(WEEKDAY(B8301)=7,1,0))))))</f>
        <v>2</v>
      </c>
    </row>
    <row r="8302" spans="2:21" ht="13.95" customHeight="1" x14ac:dyDescent="0.25">
      <c r="B8302" s="784">
        <f t="shared" si="389"/>
        <v>45728</v>
      </c>
      <c r="C8302" s="785">
        <v>18</v>
      </c>
      <c r="D8302" s="786">
        <f>IFERROR((INDEX(METADATA!$T$2:$T$20,MATCH(B8302,METADATA!$S$2:$S$20,0))),0)</f>
        <v>0</v>
      </c>
      <c r="E8302" s="785" t="str">
        <f t="shared" si="387"/>
        <v>LO</v>
      </c>
      <c r="F8302" s="786">
        <f>VLOOKUP(C8302,METADATA!$A$5:$H$29,IF(E8302="HI",2,IF(E8302="LO",6,10))+IF(D8302=1,2,IF(D8302=7,1,(IF(WEEKDAY(B8302)=1,2,IF(WEEKDAY(B8302)=7,1,0))))))</f>
        <v>1</v>
      </c>
      <c r="G8302" s="786">
        <f>VLOOKUP(C8302,METADATA!$J$5:$Q$29,IF(E8302="HI",2,IF(E8302="LO",6,10))+IF(D8302=1,2,IF(D8302=7,1,(IF(WEEKDAY(B8302)=1,2,IF(WEEKDAY(B8302)=7,1,0))))))</f>
        <v>1</v>
      </c>
      <c r="H8302" s="787">
        <v>16430</v>
      </c>
      <c r="I8302" s="788">
        <v>3663.1400451660156</v>
      </c>
      <c r="K8302" s="795">
        <v>0</v>
      </c>
      <c r="M8302" s="798">
        <f t="shared" si="388"/>
        <v>16833.404141483057</v>
      </c>
      <c r="N8302" s="303"/>
      <c r="S8302" s="786">
        <v>0</v>
      </c>
      <c r="T8302" s="781">
        <f>VLOOKUP(C8302,METADATA!$J$5:$Q$29,IF(E8302="HI",2,IF(E8302="LO",6,10))+IF(S8302=1,2,IF(D8302=7,1,(IF(WEEKDAY(B8302)=1,2,IF(WEEKDAY(B8302)=7,1,0))))))</f>
        <v>1</v>
      </c>
      <c r="U8302" s="781">
        <f>VLOOKUP(C8302,METADATA!$A$5:$H$29,IF(E8302="HI",2,IF(E8302="LO",6,10))+IF(S8302=1,2,IF(D8302=7,1,(IF(WEEKDAY(B8302)=1,2,IF(WEEKDAY(B8302)=7,1,0))))))</f>
        <v>1</v>
      </c>
    </row>
    <row r="8303" spans="2:21" ht="13.95" customHeight="1" x14ac:dyDescent="0.25">
      <c r="B8303" s="784">
        <f t="shared" si="389"/>
        <v>45728</v>
      </c>
      <c r="C8303" s="785">
        <v>19</v>
      </c>
      <c r="D8303" s="786">
        <f>IFERROR((INDEX(METADATA!$T$2:$T$20,MATCH(B8303,METADATA!$S$2:$S$20,0))),0)</f>
        <v>0</v>
      </c>
      <c r="E8303" s="785" t="str">
        <f t="shared" si="387"/>
        <v>LO</v>
      </c>
      <c r="F8303" s="786">
        <f>VLOOKUP(C8303,METADATA!$A$5:$H$29,IF(E8303="HI",2,IF(E8303="LO",6,10))+IF(D8303=1,2,IF(D8303=7,1,(IF(WEEKDAY(B8303)=1,2,IF(WEEKDAY(B8303)=7,1,0))))))</f>
        <v>1</v>
      </c>
      <c r="G8303" s="786">
        <f>VLOOKUP(C8303,METADATA!$J$5:$Q$29,IF(E8303="HI",2,IF(E8303="LO",6,10))+IF(D8303=1,2,IF(D8303=7,1,(IF(WEEKDAY(B8303)=1,2,IF(WEEKDAY(B8303)=7,1,0))))))</f>
        <v>1</v>
      </c>
      <c r="H8303" s="787">
        <v>15348</v>
      </c>
      <c r="I8303" s="788">
        <v>3535.6750183105469</v>
      </c>
      <c r="K8303" s="795">
        <v>0</v>
      </c>
      <c r="M8303" s="798">
        <f t="shared" si="388"/>
        <v>15749.987359839541</v>
      </c>
      <c r="N8303" s="303"/>
      <c r="S8303" s="786">
        <v>0</v>
      </c>
      <c r="T8303" s="781">
        <f>VLOOKUP(C8303,METADATA!$J$5:$Q$29,IF(E8303="HI",2,IF(E8303="LO",6,10))+IF(S8303=1,2,IF(D8303=7,1,(IF(WEEKDAY(B8303)=1,2,IF(WEEKDAY(B8303)=7,1,0))))))</f>
        <v>1</v>
      </c>
      <c r="U8303" s="781">
        <f>VLOOKUP(C8303,METADATA!$A$5:$H$29,IF(E8303="HI",2,IF(E8303="LO",6,10))+IF(S8303=1,2,IF(D8303=7,1,(IF(WEEKDAY(B8303)=1,2,IF(WEEKDAY(B8303)=7,1,0))))))</f>
        <v>1</v>
      </c>
    </row>
    <row r="8304" spans="2:21" ht="13.95" customHeight="1" x14ac:dyDescent="0.25">
      <c r="B8304" s="784">
        <f t="shared" si="389"/>
        <v>45728</v>
      </c>
      <c r="C8304" s="785">
        <v>20</v>
      </c>
      <c r="D8304" s="786">
        <f>IFERROR((INDEX(METADATA!$T$2:$T$20,MATCH(B8304,METADATA!$S$2:$S$20,0))),0)</f>
        <v>0</v>
      </c>
      <c r="E8304" s="785" t="str">
        <f t="shared" si="387"/>
        <v>LO</v>
      </c>
      <c r="F8304" s="786">
        <f>VLOOKUP(C8304,METADATA!$A$5:$H$29,IF(E8304="HI",2,IF(E8304="LO",6,10))+IF(D8304=1,2,IF(D8304=7,1,(IF(WEEKDAY(B8304)=1,2,IF(WEEKDAY(B8304)=7,1,0))))))</f>
        <v>1</v>
      </c>
      <c r="G8304" s="786">
        <f>VLOOKUP(C8304,METADATA!$J$5:$Q$29,IF(E8304="HI",2,IF(E8304="LO",6,10))+IF(D8304=1,2,IF(D8304=7,1,(IF(WEEKDAY(B8304)=1,2,IF(WEEKDAY(B8304)=7,1,0))))))</f>
        <v>2</v>
      </c>
      <c r="H8304" s="787">
        <v>13731.5</v>
      </c>
      <c r="I8304" s="788">
        <v>3407.8449096679688</v>
      </c>
      <c r="K8304" s="795">
        <v>0</v>
      </c>
      <c r="M8304" s="798">
        <f t="shared" si="388"/>
        <v>14148.056374581984</v>
      </c>
      <c r="N8304" s="303"/>
      <c r="S8304" s="786">
        <v>0</v>
      </c>
      <c r="T8304" s="781">
        <f>VLOOKUP(C8304,METADATA!$J$5:$Q$29,IF(E8304="HI",2,IF(E8304="LO",6,10))+IF(S8304=1,2,IF(D8304=7,1,(IF(WEEKDAY(B8304)=1,2,IF(WEEKDAY(B8304)=7,1,0))))))</f>
        <v>2</v>
      </c>
      <c r="U8304" s="781">
        <f>VLOOKUP(C8304,METADATA!$A$5:$H$29,IF(E8304="HI",2,IF(E8304="LO",6,10))+IF(S8304=1,2,IF(D8304=7,1,(IF(WEEKDAY(B8304)=1,2,IF(WEEKDAY(B8304)=7,1,0))))))</f>
        <v>1</v>
      </c>
    </row>
    <row r="8305" spans="2:21" ht="13.95" customHeight="1" x14ac:dyDescent="0.25">
      <c r="B8305" s="784">
        <f t="shared" si="389"/>
        <v>45728</v>
      </c>
      <c r="C8305" s="785">
        <v>21</v>
      </c>
      <c r="D8305" s="786">
        <f>IFERROR((INDEX(METADATA!$T$2:$T$20,MATCH(B8305,METADATA!$S$2:$S$20,0))),0)</f>
        <v>0</v>
      </c>
      <c r="E8305" s="785" t="str">
        <f t="shared" si="387"/>
        <v>LO</v>
      </c>
      <c r="F8305" s="786">
        <f>VLOOKUP(C8305,METADATA!$A$5:$H$29,IF(E8305="HI",2,IF(E8305="LO",6,10))+IF(D8305=1,2,IF(D8305=7,1,(IF(WEEKDAY(B8305)=1,2,IF(WEEKDAY(B8305)=7,1,0))))))</f>
        <v>2</v>
      </c>
      <c r="G8305" s="786">
        <f>VLOOKUP(C8305,METADATA!$J$5:$Q$29,IF(E8305="HI",2,IF(E8305="LO",6,10))+IF(D8305=1,2,IF(D8305=7,1,(IF(WEEKDAY(B8305)=1,2,IF(WEEKDAY(B8305)=7,1,0))))))</f>
        <v>2</v>
      </c>
      <c r="H8305" s="787">
        <v>11800.75</v>
      </c>
      <c r="I8305" s="788">
        <v>3141.2349319458008</v>
      </c>
      <c r="K8305" s="795">
        <v>0</v>
      </c>
      <c r="M8305" s="798">
        <f t="shared" si="388"/>
        <v>12211.677094493472</v>
      </c>
      <c r="N8305" s="303"/>
      <c r="S8305" s="786">
        <v>0</v>
      </c>
      <c r="T8305" s="781">
        <f>VLOOKUP(C8305,METADATA!$J$5:$Q$29,IF(E8305="HI",2,IF(E8305="LO",6,10))+IF(S8305=1,2,IF(D8305=7,1,(IF(WEEKDAY(B8305)=1,2,IF(WEEKDAY(B8305)=7,1,0))))))</f>
        <v>2</v>
      </c>
      <c r="U8305" s="781">
        <f>VLOOKUP(C8305,METADATA!$A$5:$H$29,IF(E8305="HI",2,IF(E8305="LO",6,10))+IF(S8305=1,2,IF(D8305=7,1,(IF(WEEKDAY(B8305)=1,2,IF(WEEKDAY(B8305)=7,1,0))))))</f>
        <v>2</v>
      </c>
    </row>
    <row r="8306" spans="2:21" ht="13.95" customHeight="1" x14ac:dyDescent="0.25">
      <c r="B8306" s="784">
        <f t="shared" si="389"/>
        <v>45728</v>
      </c>
      <c r="C8306" s="785">
        <v>22</v>
      </c>
      <c r="D8306" s="786">
        <f>IFERROR((INDEX(METADATA!$T$2:$T$20,MATCH(B8306,METADATA!$S$2:$S$20,0))),0)</f>
        <v>0</v>
      </c>
      <c r="E8306" s="785" t="str">
        <f t="shared" si="387"/>
        <v>LO</v>
      </c>
      <c r="F8306" s="786">
        <f>VLOOKUP(C8306,METADATA!$A$5:$H$29,IF(E8306="HI",2,IF(E8306="LO",6,10))+IF(D8306=1,2,IF(D8306=7,1,(IF(WEEKDAY(B8306)=1,2,IF(WEEKDAY(B8306)=7,1,0))))))</f>
        <v>3</v>
      </c>
      <c r="G8306" s="786">
        <f>VLOOKUP(C8306,METADATA!$J$5:$Q$29,IF(E8306="HI",2,IF(E8306="LO",6,10))+IF(D8306=1,2,IF(D8306=7,1,(IF(WEEKDAY(B8306)=1,2,IF(WEEKDAY(B8306)=7,1,0))))))</f>
        <v>3</v>
      </c>
      <c r="H8306" s="787">
        <v>10434.25</v>
      </c>
      <c r="I8306" s="788">
        <v>3562.6849517822266</v>
      </c>
      <c r="K8306" s="795">
        <v>0</v>
      </c>
      <c r="M8306" s="798">
        <f t="shared" si="388"/>
        <v>11025.710731202571</v>
      </c>
      <c r="N8306" s="303"/>
      <c r="S8306" s="786">
        <v>0</v>
      </c>
      <c r="T8306" s="781">
        <f>VLOOKUP(C8306,METADATA!$J$5:$Q$29,IF(E8306="HI",2,IF(E8306="LO",6,10))+IF(S8306=1,2,IF(D8306=7,1,(IF(WEEKDAY(B8306)=1,2,IF(WEEKDAY(B8306)=7,1,0))))))</f>
        <v>3</v>
      </c>
      <c r="U8306" s="781">
        <f>VLOOKUP(C8306,METADATA!$A$5:$H$29,IF(E8306="HI",2,IF(E8306="LO",6,10))+IF(S8306=1,2,IF(D8306=7,1,(IF(WEEKDAY(B8306)=1,2,IF(WEEKDAY(B8306)=7,1,0))))))</f>
        <v>3</v>
      </c>
    </row>
    <row r="8307" spans="2:21" ht="13.95" customHeight="1" x14ac:dyDescent="0.25">
      <c r="B8307" s="784">
        <f t="shared" si="389"/>
        <v>45728</v>
      </c>
      <c r="C8307" s="785">
        <v>23</v>
      </c>
      <c r="D8307" s="786">
        <f>IFERROR((INDEX(METADATA!$T$2:$T$20,MATCH(B8307,METADATA!$S$2:$S$20,0))),0)</f>
        <v>0</v>
      </c>
      <c r="E8307" s="785" t="str">
        <f t="shared" si="387"/>
        <v>LO</v>
      </c>
      <c r="F8307" s="786">
        <f>VLOOKUP(C8307,METADATA!$A$5:$H$29,IF(E8307="HI",2,IF(E8307="LO",6,10))+IF(D8307=1,2,IF(D8307=7,1,(IF(WEEKDAY(B8307)=1,2,IF(WEEKDAY(B8307)=7,1,0))))))</f>
        <v>3</v>
      </c>
      <c r="G8307" s="786">
        <f>VLOOKUP(C8307,METADATA!$J$5:$Q$29,IF(E8307="HI",2,IF(E8307="LO",6,10))+IF(D8307=1,2,IF(D8307=7,1,(IF(WEEKDAY(B8307)=1,2,IF(WEEKDAY(B8307)=7,1,0))))))</f>
        <v>3</v>
      </c>
      <c r="H8307" s="787">
        <v>9321.75</v>
      </c>
      <c r="I8307" s="788">
        <v>3675.3300170898438</v>
      </c>
      <c r="K8307" s="795">
        <v>0</v>
      </c>
      <c r="M8307" s="798">
        <f t="shared" si="388"/>
        <v>10020.133422116774</v>
      </c>
      <c r="N8307" s="303"/>
      <c r="S8307" s="786">
        <v>0</v>
      </c>
      <c r="T8307" s="781">
        <f>VLOOKUP(C8307,METADATA!$J$5:$Q$29,IF(E8307="HI",2,IF(E8307="LO",6,10))+IF(S8307=1,2,IF(D8307=7,1,(IF(WEEKDAY(B8307)=1,2,IF(WEEKDAY(B8307)=7,1,0))))))</f>
        <v>3</v>
      </c>
      <c r="U8307" s="781">
        <f>VLOOKUP(C8307,METADATA!$A$5:$H$29,IF(E8307="HI",2,IF(E8307="LO",6,10))+IF(S8307=1,2,IF(D8307=7,1,(IF(WEEKDAY(B8307)=1,2,IF(WEEKDAY(B8307)=7,1,0))))))</f>
        <v>3</v>
      </c>
    </row>
    <row r="8308" spans="2:21" ht="13.95" customHeight="1" x14ac:dyDescent="0.25">
      <c r="B8308" s="784">
        <f t="shared" si="389"/>
        <v>45729</v>
      </c>
      <c r="C8308" s="785">
        <v>0</v>
      </c>
      <c r="D8308" s="786">
        <f>IFERROR((INDEX(METADATA!$T$2:$T$20,MATCH(B8308,METADATA!$S$2:$S$20,0))),0)</f>
        <v>0</v>
      </c>
      <c r="E8308" s="785" t="str">
        <f t="shared" si="387"/>
        <v>LO</v>
      </c>
      <c r="F8308" s="786">
        <f>VLOOKUP(C8308,METADATA!$A$5:$H$29,IF(E8308="HI",2,IF(E8308="LO",6,10))+IF(D8308=1,2,IF(D8308=7,1,(IF(WEEKDAY(B8308)=1,2,IF(WEEKDAY(B8308)=7,1,0))))))</f>
        <v>3</v>
      </c>
      <c r="G8308" s="786">
        <f>VLOOKUP(C8308,METADATA!$J$5:$Q$29,IF(E8308="HI",2,IF(E8308="LO",6,10))+IF(D8308=1,2,IF(D8308=7,1,(IF(WEEKDAY(B8308)=1,2,IF(WEEKDAY(B8308)=7,1,0))))))</f>
        <v>3</v>
      </c>
      <c r="H8308" s="787">
        <v>8719.25</v>
      </c>
      <c r="I8308" s="788">
        <v>3641.6799926757813</v>
      </c>
      <c r="K8308" s="795">
        <v>0</v>
      </c>
      <c r="M8308" s="798">
        <f t="shared" si="388"/>
        <v>9449.1879932380998</v>
      </c>
      <c r="N8308" s="303"/>
      <c r="S8308" s="786">
        <v>0</v>
      </c>
      <c r="T8308" s="781">
        <f>VLOOKUP(C8308,METADATA!$J$5:$Q$29,IF(E8308="HI",2,IF(E8308="LO",6,10))+IF(S8308=1,2,IF(D8308=7,1,(IF(WEEKDAY(B8308)=1,2,IF(WEEKDAY(B8308)=7,1,0))))))</f>
        <v>3</v>
      </c>
      <c r="U8308" s="781">
        <f>VLOOKUP(C8308,METADATA!$A$5:$H$29,IF(E8308="HI",2,IF(E8308="LO",6,10))+IF(S8308=1,2,IF(D8308=7,1,(IF(WEEKDAY(B8308)=1,2,IF(WEEKDAY(B8308)=7,1,0))))))</f>
        <v>3</v>
      </c>
    </row>
    <row r="8309" spans="2:21" ht="13.95" customHeight="1" x14ac:dyDescent="0.25">
      <c r="B8309" s="784">
        <f t="shared" si="389"/>
        <v>45729</v>
      </c>
      <c r="C8309" s="785">
        <v>1</v>
      </c>
      <c r="D8309" s="786">
        <f>IFERROR((INDEX(METADATA!$T$2:$T$20,MATCH(B8309,METADATA!$S$2:$S$20,0))),0)</f>
        <v>0</v>
      </c>
      <c r="E8309" s="785" t="str">
        <f t="shared" si="387"/>
        <v>LO</v>
      </c>
      <c r="F8309" s="786">
        <f>VLOOKUP(C8309,METADATA!$A$5:$H$29,IF(E8309="HI",2,IF(E8309="LO",6,10))+IF(D8309=1,2,IF(D8309=7,1,(IF(WEEKDAY(B8309)=1,2,IF(WEEKDAY(B8309)=7,1,0))))))</f>
        <v>3</v>
      </c>
      <c r="G8309" s="786">
        <f>VLOOKUP(C8309,METADATA!$J$5:$Q$29,IF(E8309="HI",2,IF(E8309="LO",6,10))+IF(D8309=1,2,IF(D8309=7,1,(IF(WEEKDAY(B8309)=1,2,IF(WEEKDAY(B8309)=7,1,0))))))</f>
        <v>3</v>
      </c>
      <c r="H8309" s="787">
        <v>8148.75</v>
      </c>
      <c r="I8309" s="788">
        <v>3658.5799560546875</v>
      </c>
      <c r="K8309" s="795">
        <v>0</v>
      </c>
      <c r="M8309" s="798">
        <f t="shared" si="388"/>
        <v>8932.3755998807574</v>
      </c>
      <c r="N8309" s="303"/>
      <c r="S8309" s="786">
        <v>0</v>
      </c>
      <c r="T8309" s="781">
        <f>VLOOKUP(C8309,METADATA!$J$5:$Q$29,IF(E8309="HI",2,IF(E8309="LO",6,10))+IF(S8309=1,2,IF(D8309=7,1,(IF(WEEKDAY(B8309)=1,2,IF(WEEKDAY(B8309)=7,1,0))))))</f>
        <v>3</v>
      </c>
      <c r="U8309" s="781">
        <f>VLOOKUP(C8309,METADATA!$A$5:$H$29,IF(E8309="HI",2,IF(E8309="LO",6,10))+IF(S8309=1,2,IF(D8309=7,1,(IF(WEEKDAY(B8309)=1,2,IF(WEEKDAY(B8309)=7,1,0))))))</f>
        <v>3</v>
      </c>
    </row>
    <row r="8310" spans="2:21" ht="13.95" customHeight="1" x14ac:dyDescent="0.25">
      <c r="B8310" s="784">
        <f t="shared" si="389"/>
        <v>45729</v>
      </c>
      <c r="C8310" s="785">
        <v>2</v>
      </c>
      <c r="D8310" s="786">
        <f>IFERROR((INDEX(METADATA!$T$2:$T$20,MATCH(B8310,METADATA!$S$2:$S$20,0))),0)</f>
        <v>0</v>
      </c>
      <c r="E8310" s="785" t="str">
        <f t="shared" si="387"/>
        <v>LO</v>
      </c>
      <c r="F8310" s="786">
        <f>VLOOKUP(C8310,METADATA!$A$5:$H$29,IF(E8310="HI",2,IF(E8310="LO",6,10))+IF(D8310=1,2,IF(D8310=7,1,(IF(WEEKDAY(B8310)=1,2,IF(WEEKDAY(B8310)=7,1,0))))))</f>
        <v>3</v>
      </c>
      <c r="G8310" s="786">
        <f>VLOOKUP(C8310,METADATA!$J$5:$Q$29,IF(E8310="HI",2,IF(E8310="LO",6,10))+IF(D8310=1,2,IF(D8310=7,1,(IF(WEEKDAY(B8310)=1,2,IF(WEEKDAY(B8310)=7,1,0))))))</f>
        <v>3</v>
      </c>
      <c r="H8310" s="787">
        <v>8084</v>
      </c>
      <c r="I8310" s="788">
        <v>3512.5349273681641</v>
      </c>
      <c r="K8310" s="795">
        <v>0</v>
      </c>
      <c r="M8310" s="798">
        <f t="shared" si="388"/>
        <v>8814.133968574637</v>
      </c>
      <c r="N8310" s="303"/>
      <c r="S8310" s="786">
        <v>0</v>
      </c>
      <c r="T8310" s="781">
        <f>VLOOKUP(C8310,METADATA!$J$5:$Q$29,IF(E8310="HI",2,IF(E8310="LO",6,10))+IF(S8310=1,2,IF(D8310=7,1,(IF(WEEKDAY(B8310)=1,2,IF(WEEKDAY(B8310)=7,1,0))))))</f>
        <v>3</v>
      </c>
      <c r="U8310" s="781">
        <f>VLOOKUP(C8310,METADATA!$A$5:$H$29,IF(E8310="HI",2,IF(E8310="LO",6,10))+IF(S8310=1,2,IF(D8310=7,1,(IF(WEEKDAY(B8310)=1,2,IF(WEEKDAY(B8310)=7,1,0))))))</f>
        <v>3</v>
      </c>
    </row>
    <row r="8311" spans="2:21" ht="13.95" customHeight="1" x14ac:dyDescent="0.25">
      <c r="B8311" s="784">
        <f t="shared" si="389"/>
        <v>45729</v>
      </c>
      <c r="C8311" s="785">
        <v>3</v>
      </c>
      <c r="D8311" s="786">
        <f>IFERROR((INDEX(METADATA!$T$2:$T$20,MATCH(B8311,METADATA!$S$2:$S$20,0))),0)</f>
        <v>0</v>
      </c>
      <c r="E8311" s="785" t="str">
        <f t="shared" si="387"/>
        <v>LO</v>
      </c>
      <c r="F8311" s="786">
        <f>VLOOKUP(C8311,METADATA!$A$5:$H$29,IF(E8311="HI",2,IF(E8311="LO",6,10))+IF(D8311=1,2,IF(D8311=7,1,(IF(WEEKDAY(B8311)=1,2,IF(WEEKDAY(B8311)=7,1,0))))))</f>
        <v>3</v>
      </c>
      <c r="G8311" s="786">
        <f>VLOOKUP(C8311,METADATA!$J$5:$Q$29,IF(E8311="HI",2,IF(E8311="LO",6,10))+IF(D8311=1,2,IF(D8311=7,1,(IF(WEEKDAY(B8311)=1,2,IF(WEEKDAY(B8311)=7,1,0))))))</f>
        <v>3</v>
      </c>
      <c r="H8311" s="787">
        <v>8240.25</v>
      </c>
      <c r="I8311" s="788">
        <v>3497.1499938964844</v>
      </c>
      <c r="K8311" s="795">
        <v>870.51250000000005</v>
      </c>
      <c r="M8311" s="798">
        <f t="shared" si="388"/>
        <v>8951.6355009746785</v>
      </c>
      <c r="N8311" s="303"/>
      <c r="S8311" s="786">
        <v>0</v>
      </c>
      <c r="T8311" s="781">
        <f>VLOOKUP(C8311,METADATA!$J$5:$Q$29,IF(E8311="HI",2,IF(E8311="LO",6,10))+IF(S8311=1,2,IF(D8311=7,1,(IF(WEEKDAY(B8311)=1,2,IF(WEEKDAY(B8311)=7,1,0))))))</f>
        <v>3</v>
      </c>
      <c r="U8311" s="781">
        <f>VLOOKUP(C8311,METADATA!$A$5:$H$29,IF(E8311="HI",2,IF(E8311="LO",6,10))+IF(S8311=1,2,IF(D8311=7,1,(IF(WEEKDAY(B8311)=1,2,IF(WEEKDAY(B8311)=7,1,0))))))</f>
        <v>3</v>
      </c>
    </row>
    <row r="8312" spans="2:21" ht="13.95" customHeight="1" x14ac:dyDescent="0.25">
      <c r="B8312" s="784">
        <f t="shared" si="389"/>
        <v>45729</v>
      </c>
      <c r="C8312" s="785">
        <v>4</v>
      </c>
      <c r="D8312" s="786">
        <f>IFERROR((INDEX(METADATA!$T$2:$T$20,MATCH(B8312,METADATA!$S$2:$S$20,0))),0)</f>
        <v>0</v>
      </c>
      <c r="E8312" s="785" t="str">
        <f t="shared" si="387"/>
        <v>LO</v>
      </c>
      <c r="F8312" s="786">
        <f>VLOOKUP(C8312,METADATA!$A$5:$H$29,IF(E8312="HI",2,IF(E8312="LO",6,10))+IF(D8312=1,2,IF(D8312=7,1,(IF(WEEKDAY(B8312)=1,2,IF(WEEKDAY(B8312)=7,1,0))))))</f>
        <v>3</v>
      </c>
      <c r="G8312" s="786">
        <f>VLOOKUP(C8312,METADATA!$J$5:$Q$29,IF(E8312="HI",2,IF(E8312="LO",6,10))+IF(D8312=1,2,IF(D8312=7,1,(IF(WEEKDAY(B8312)=1,2,IF(WEEKDAY(B8312)=7,1,0))))))</f>
        <v>3</v>
      </c>
      <c r="H8312" s="787">
        <v>8669.25</v>
      </c>
      <c r="I8312" s="788">
        <v>3506.4249725341797</v>
      </c>
      <c r="K8312" s="795">
        <v>865.8125</v>
      </c>
      <c r="M8312" s="798">
        <f t="shared" si="388"/>
        <v>9351.5192161761242</v>
      </c>
      <c r="N8312" s="303"/>
      <c r="S8312" s="786">
        <v>0</v>
      </c>
      <c r="T8312" s="781">
        <f>VLOOKUP(C8312,METADATA!$J$5:$Q$29,IF(E8312="HI",2,IF(E8312="LO",6,10))+IF(S8312=1,2,IF(D8312=7,1,(IF(WEEKDAY(B8312)=1,2,IF(WEEKDAY(B8312)=7,1,0))))))</f>
        <v>3</v>
      </c>
      <c r="U8312" s="781">
        <f>VLOOKUP(C8312,METADATA!$A$5:$H$29,IF(E8312="HI",2,IF(E8312="LO",6,10))+IF(S8312=1,2,IF(D8312=7,1,(IF(WEEKDAY(B8312)=1,2,IF(WEEKDAY(B8312)=7,1,0))))))</f>
        <v>3</v>
      </c>
    </row>
    <row r="8313" spans="2:21" ht="13.95" customHeight="1" x14ac:dyDescent="0.25">
      <c r="B8313" s="784">
        <f t="shared" si="389"/>
        <v>45729</v>
      </c>
      <c r="C8313" s="785">
        <v>5</v>
      </c>
      <c r="D8313" s="786">
        <f>IFERROR((INDEX(METADATA!$T$2:$T$20,MATCH(B8313,METADATA!$S$2:$S$20,0))),0)</f>
        <v>0</v>
      </c>
      <c r="E8313" s="785" t="str">
        <f t="shared" si="387"/>
        <v>LO</v>
      </c>
      <c r="F8313" s="786">
        <f>VLOOKUP(C8313,METADATA!$A$5:$H$29,IF(E8313="HI",2,IF(E8313="LO",6,10))+IF(D8313=1,2,IF(D8313=7,1,(IF(WEEKDAY(B8313)=1,2,IF(WEEKDAY(B8313)=7,1,0))))))</f>
        <v>3</v>
      </c>
      <c r="G8313" s="786">
        <f>VLOOKUP(C8313,METADATA!$J$5:$Q$29,IF(E8313="HI",2,IF(E8313="LO",6,10))+IF(D8313=1,2,IF(D8313=7,1,(IF(WEEKDAY(B8313)=1,2,IF(WEEKDAY(B8313)=7,1,0))))))</f>
        <v>3</v>
      </c>
      <c r="H8313" s="787">
        <v>9610.25</v>
      </c>
      <c r="I8313" s="788">
        <v>3619.8799285888672</v>
      </c>
      <c r="K8313" s="795">
        <v>834.63750000000005</v>
      </c>
      <c r="M8313" s="798">
        <f t="shared" si="388"/>
        <v>10269.393154412803</v>
      </c>
      <c r="N8313" s="303"/>
      <c r="S8313" s="786">
        <v>0</v>
      </c>
      <c r="T8313" s="781">
        <f>VLOOKUP(C8313,METADATA!$J$5:$Q$29,IF(E8313="HI",2,IF(E8313="LO",6,10))+IF(S8313=1,2,IF(D8313=7,1,(IF(WEEKDAY(B8313)=1,2,IF(WEEKDAY(B8313)=7,1,0))))))</f>
        <v>3</v>
      </c>
      <c r="U8313" s="781">
        <f>VLOOKUP(C8313,METADATA!$A$5:$H$29,IF(E8313="HI",2,IF(E8313="LO",6,10))+IF(S8313=1,2,IF(D8313=7,1,(IF(WEEKDAY(B8313)=1,2,IF(WEEKDAY(B8313)=7,1,0))))))</f>
        <v>3</v>
      </c>
    </row>
    <row r="8314" spans="2:21" ht="13.95" customHeight="1" x14ac:dyDescent="0.25">
      <c r="B8314" s="784">
        <f t="shared" si="389"/>
        <v>45729</v>
      </c>
      <c r="C8314" s="785">
        <v>6</v>
      </c>
      <c r="D8314" s="786">
        <f>IFERROR((INDEX(METADATA!$T$2:$T$20,MATCH(B8314,METADATA!$S$2:$S$20,0))),0)</f>
        <v>0</v>
      </c>
      <c r="E8314" s="785" t="str">
        <f t="shared" si="387"/>
        <v>LO</v>
      </c>
      <c r="F8314" s="786">
        <f>VLOOKUP(C8314,METADATA!$A$5:$H$29,IF(E8314="HI",2,IF(E8314="LO",6,10))+IF(D8314=1,2,IF(D8314=7,1,(IF(WEEKDAY(B8314)=1,2,IF(WEEKDAY(B8314)=7,1,0))))))</f>
        <v>2</v>
      </c>
      <c r="G8314" s="786">
        <f>VLOOKUP(C8314,METADATA!$J$5:$Q$29,IF(E8314="HI",2,IF(E8314="LO",6,10))+IF(D8314=1,2,IF(D8314=7,1,(IF(WEEKDAY(B8314)=1,2,IF(WEEKDAY(B8314)=7,1,0))))))</f>
        <v>2</v>
      </c>
      <c r="H8314" s="787">
        <v>11179</v>
      </c>
      <c r="I8314" s="788">
        <v>3624.4800415039063</v>
      </c>
      <c r="K8314" s="795">
        <v>847.33749999999998</v>
      </c>
      <c r="M8314" s="798">
        <f t="shared" si="388"/>
        <v>11751.889063944578</v>
      </c>
      <c r="N8314" s="303"/>
      <c r="S8314" s="786">
        <v>0</v>
      </c>
      <c r="T8314" s="781">
        <f>VLOOKUP(C8314,METADATA!$J$5:$Q$29,IF(E8314="HI",2,IF(E8314="LO",6,10))+IF(S8314=1,2,IF(D8314=7,1,(IF(WEEKDAY(B8314)=1,2,IF(WEEKDAY(B8314)=7,1,0))))))</f>
        <v>2</v>
      </c>
      <c r="U8314" s="781">
        <f>VLOOKUP(C8314,METADATA!$A$5:$H$29,IF(E8314="HI",2,IF(E8314="LO",6,10))+IF(S8314=1,2,IF(D8314=7,1,(IF(WEEKDAY(B8314)=1,2,IF(WEEKDAY(B8314)=7,1,0))))))</f>
        <v>2</v>
      </c>
    </row>
    <row r="8315" spans="2:21" ht="13.95" customHeight="1" x14ac:dyDescent="0.25">
      <c r="B8315" s="784">
        <f t="shared" si="389"/>
        <v>45729</v>
      </c>
      <c r="C8315" s="785">
        <v>7</v>
      </c>
      <c r="D8315" s="786">
        <f>IFERROR((INDEX(METADATA!$T$2:$T$20,MATCH(B8315,METADATA!$S$2:$S$20,0))),0)</f>
        <v>0</v>
      </c>
      <c r="E8315" s="785" t="str">
        <f t="shared" si="387"/>
        <v>LO</v>
      </c>
      <c r="F8315" s="786">
        <f>VLOOKUP(C8315,METADATA!$A$5:$H$29,IF(E8315="HI",2,IF(E8315="LO",6,10))+IF(D8315=1,2,IF(D8315=7,1,(IF(WEEKDAY(B8315)=1,2,IF(WEEKDAY(B8315)=7,1,0))))))</f>
        <v>1</v>
      </c>
      <c r="G8315" s="786">
        <f>VLOOKUP(C8315,METADATA!$J$5:$Q$29,IF(E8315="HI",2,IF(E8315="LO",6,10))+IF(D8315=1,2,IF(D8315=7,1,(IF(WEEKDAY(B8315)=1,2,IF(WEEKDAY(B8315)=7,1,0))))))</f>
        <v>1</v>
      </c>
      <c r="H8315" s="787">
        <v>13300.5</v>
      </c>
      <c r="I8315" s="788">
        <v>3656.9249877929688</v>
      </c>
      <c r="K8315" s="795">
        <v>851.61249999999995</v>
      </c>
      <c r="M8315" s="798">
        <f t="shared" si="388"/>
        <v>13794.071212529845</v>
      </c>
      <c r="N8315" s="303"/>
      <c r="S8315" s="786">
        <v>0</v>
      </c>
      <c r="T8315" s="781">
        <f>VLOOKUP(C8315,METADATA!$J$5:$Q$29,IF(E8315="HI",2,IF(E8315="LO",6,10))+IF(S8315=1,2,IF(D8315=7,1,(IF(WEEKDAY(B8315)=1,2,IF(WEEKDAY(B8315)=7,1,0))))))</f>
        <v>1</v>
      </c>
      <c r="U8315" s="781">
        <f>VLOOKUP(C8315,METADATA!$A$5:$H$29,IF(E8315="HI",2,IF(E8315="LO",6,10))+IF(S8315=1,2,IF(D8315=7,1,(IF(WEEKDAY(B8315)=1,2,IF(WEEKDAY(B8315)=7,1,0))))))</f>
        <v>1</v>
      </c>
    </row>
    <row r="8316" spans="2:21" ht="13.95" customHeight="1" x14ac:dyDescent="0.25">
      <c r="B8316" s="784">
        <f t="shared" si="389"/>
        <v>45729</v>
      </c>
      <c r="C8316" s="785">
        <v>8</v>
      </c>
      <c r="D8316" s="786">
        <f>IFERROR((INDEX(METADATA!$T$2:$T$20,MATCH(B8316,METADATA!$S$2:$S$20,0))),0)</f>
        <v>0</v>
      </c>
      <c r="E8316" s="785" t="str">
        <f t="shared" si="387"/>
        <v>LO</v>
      </c>
      <c r="F8316" s="786">
        <f>VLOOKUP(C8316,METADATA!$A$5:$H$29,IF(E8316="HI",2,IF(E8316="LO",6,10))+IF(D8316=1,2,IF(D8316=7,1,(IF(WEEKDAY(B8316)=1,2,IF(WEEKDAY(B8316)=7,1,0))))))</f>
        <v>1</v>
      </c>
      <c r="G8316" s="786">
        <f>VLOOKUP(C8316,METADATA!$J$5:$Q$29,IF(E8316="HI",2,IF(E8316="LO",6,10))+IF(D8316=1,2,IF(D8316=7,1,(IF(WEEKDAY(B8316)=1,2,IF(WEEKDAY(B8316)=7,1,0))))))</f>
        <v>1</v>
      </c>
      <c r="H8316" s="787">
        <v>15196.5</v>
      </c>
      <c r="I8316" s="788">
        <v>3669.5049438476563</v>
      </c>
      <c r="K8316" s="795">
        <v>856.5</v>
      </c>
      <c r="M8316" s="798">
        <f t="shared" si="388"/>
        <v>15633.261936746354</v>
      </c>
      <c r="N8316" s="303"/>
      <c r="S8316" s="786">
        <v>0</v>
      </c>
      <c r="T8316" s="781">
        <f>VLOOKUP(C8316,METADATA!$J$5:$Q$29,IF(E8316="HI",2,IF(E8316="LO",6,10))+IF(S8316=1,2,IF(D8316=7,1,(IF(WEEKDAY(B8316)=1,2,IF(WEEKDAY(B8316)=7,1,0))))))</f>
        <v>1</v>
      </c>
      <c r="U8316" s="781">
        <f>VLOOKUP(C8316,METADATA!$A$5:$H$29,IF(E8316="HI",2,IF(E8316="LO",6,10))+IF(S8316=1,2,IF(D8316=7,1,(IF(WEEKDAY(B8316)=1,2,IF(WEEKDAY(B8316)=7,1,0))))))</f>
        <v>1</v>
      </c>
    </row>
    <row r="8317" spans="2:21" ht="13.95" customHeight="1" x14ac:dyDescent="0.25">
      <c r="B8317" s="784">
        <f t="shared" si="389"/>
        <v>45729</v>
      </c>
      <c r="C8317" s="785">
        <v>9</v>
      </c>
      <c r="D8317" s="786">
        <f>IFERROR((INDEX(METADATA!$T$2:$T$20,MATCH(B8317,METADATA!$S$2:$S$20,0))),0)</f>
        <v>0</v>
      </c>
      <c r="E8317" s="785" t="str">
        <f t="shared" si="387"/>
        <v>LO</v>
      </c>
      <c r="F8317" s="786">
        <f>VLOOKUP(C8317,METADATA!$A$5:$H$29,IF(E8317="HI",2,IF(E8317="LO",6,10))+IF(D8317=1,2,IF(D8317=7,1,(IF(WEEKDAY(B8317)=1,2,IF(WEEKDAY(B8317)=7,1,0))))))</f>
        <v>2</v>
      </c>
      <c r="G8317" s="786">
        <f>VLOOKUP(C8317,METADATA!$J$5:$Q$29,IF(E8317="HI",2,IF(E8317="LO",6,10))+IF(D8317=1,2,IF(D8317=7,1,(IF(WEEKDAY(B8317)=1,2,IF(WEEKDAY(B8317)=7,1,0))))))</f>
        <v>1</v>
      </c>
      <c r="H8317" s="787">
        <v>17073</v>
      </c>
      <c r="I8317" s="788">
        <v>3600.4549865722656</v>
      </c>
      <c r="K8317" s="795">
        <v>824.32500000000005</v>
      </c>
      <c r="M8317" s="798">
        <f t="shared" si="388"/>
        <v>17448.512977051458</v>
      </c>
      <c r="N8317" s="303"/>
      <c r="S8317" s="786">
        <v>0</v>
      </c>
      <c r="T8317" s="781">
        <f>VLOOKUP(C8317,METADATA!$J$5:$Q$29,IF(E8317="HI",2,IF(E8317="LO",6,10))+IF(S8317=1,2,IF(D8317=7,1,(IF(WEEKDAY(B8317)=1,2,IF(WEEKDAY(B8317)=7,1,0))))))</f>
        <v>1</v>
      </c>
      <c r="U8317" s="781">
        <f>VLOOKUP(C8317,METADATA!$A$5:$H$29,IF(E8317="HI",2,IF(E8317="LO",6,10))+IF(S8317=1,2,IF(D8317=7,1,(IF(WEEKDAY(B8317)=1,2,IF(WEEKDAY(B8317)=7,1,0))))))</f>
        <v>2</v>
      </c>
    </row>
    <row r="8318" spans="2:21" ht="13.95" customHeight="1" x14ac:dyDescent="0.25">
      <c r="B8318" s="784">
        <f t="shared" si="389"/>
        <v>45729</v>
      </c>
      <c r="C8318" s="785">
        <v>10</v>
      </c>
      <c r="D8318" s="786">
        <f>IFERROR((INDEX(METADATA!$T$2:$T$20,MATCH(B8318,METADATA!$S$2:$S$20,0))),0)</f>
        <v>0</v>
      </c>
      <c r="E8318" s="785" t="str">
        <f t="shared" si="387"/>
        <v>LO</v>
      </c>
      <c r="F8318" s="786">
        <f>VLOOKUP(C8318,METADATA!$A$5:$H$29,IF(E8318="HI",2,IF(E8318="LO",6,10))+IF(D8318=1,2,IF(D8318=7,1,(IF(WEEKDAY(B8318)=1,2,IF(WEEKDAY(B8318)=7,1,0))))))</f>
        <v>2</v>
      </c>
      <c r="G8318" s="786">
        <f>VLOOKUP(C8318,METADATA!$J$5:$Q$29,IF(E8318="HI",2,IF(E8318="LO",6,10))+IF(D8318=1,2,IF(D8318=7,1,(IF(WEEKDAY(B8318)=1,2,IF(WEEKDAY(B8318)=7,1,0))))))</f>
        <v>2</v>
      </c>
      <c r="H8318" s="787">
        <v>16859.75</v>
      </c>
      <c r="I8318" s="788">
        <v>3492.9449462890625</v>
      </c>
      <c r="K8318" s="795">
        <v>882.73749999999995</v>
      </c>
      <c r="M8318" s="798">
        <f t="shared" si="388"/>
        <v>17217.776699106835</v>
      </c>
      <c r="N8318" s="303"/>
      <c r="S8318" s="786">
        <v>0</v>
      </c>
      <c r="T8318" s="781">
        <f>VLOOKUP(C8318,METADATA!$J$5:$Q$29,IF(E8318="HI",2,IF(E8318="LO",6,10))+IF(S8318=1,2,IF(D8318=7,1,(IF(WEEKDAY(B8318)=1,2,IF(WEEKDAY(B8318)=7,1,0))))))</f>
        <v>2</v>
      </c>
      <c r="U8318" s="781">
        <f>VLOOKUP(C8318,METADATA!$A$5:$H$29,IF(E8318="HI",2,IF(E8318="LO",6,10))+IF(S8318=1,2,IF(D8318=7,1,(IF(WEEKDAY(B8318)=1,2,IF(WEEKDAY(B8318)=7,1,0))))))</f>
        <v>2</v>
      </c>
    </row>
    <row r="8319" spans="2:21" ht="13.95" customHeight="1" x14ac:dyDescent="0.25">
      <c r="B8319" s="784">
        <f t="shared" si="389"/>
        <v>45729</v>
      </c>
      <c r="C8319" s="785">
        <v>11</v>
      </c>
      <c r="D8319" s="786">
        <f>IFERROR((INDEX(METADATA!$T$2:$T$20,MATCH(B8319,METADATA!$S$2:$S$20,0))),0)</f>
        <v>0</v>
      </c>
      <c r="E8319" s="785" t="str">
        <f t="shared" si="387"/>
        <v>LO</v>
      </c>
      <c r="F8319" s="786">
        <f>VLOOKUP(C8319,METADATA!$A$5:$H$29,IF(E8319="HI",2,IF(E8319="LO",6,10))+IF(D8319=1,2,IF(D8319=7,1,(IF(WEEKDAY(B8319)=1,2,IF(WEEKDAY(B8319)=7,1,0))))))</f>
        <v>2</v>
      </c>
      <c r="G8319" s="786">
        <f>VLOOKUP(C8319,METADATA!$J$5:$Q$29,IF(E8319="HI",2,IF(E8319="LO",6,10))+IF(D8319=1,2,IF(D8319=7,1,(IF(WEEKDAY(B8319)=1,2,IF(WEEKDAY(B8319)=7,1,0))))))</f>
        <v>2</v>
      </c>
      <c r="H8319" s="787">
        <v>17198.25</v>
      </c>
      <c r="I8319" s="788">
        <v>3450.4050140380859</v>
      </c>
      <c r="K8319" s="795">
        <v>909.3125</v>
      </c>
      <c r="M8319" s="798">
        <f t="shared" si="388"/>
        <v>17540.954872052982</v>
      </c>
      <c r="N8319" s="303"/>
      <c r="S8319" s="786">
        <v>0</v>
      </c>
      <c r="T8319" s="781">
        <f>VLOOKUP(C8319,METADATA!$J$5:$Q$29,IF(E8319="HI",2,IF(E8319="LO",6,10))+IF(S8319=1,2,IF(D8319=7,1,(IF(WEEKDAY(B8319)=1,2,IF(WEEKDAY(B8319)=7,1,0))))))</f>
        <v>2</v>
      </c>
      <c r="U8319" s="781">
        <f>VLOOKUP(C8319,METADATA!$A$5:$H$29,IF(E8319="HI",2,IF(E8319="LO",6,10))+IF(S8319=1,2,IF(D8319=7,1,(IF(WEEKDAY(B8319)=1,2,IF(WEEKDAY(B8319)=7,1,0))))))</f>
        <v>2</v>
      </c>
    </row>
    <row r="8320" spans="2:21" ht="13.95" customHeight="1" x14ac:dyDescent="0.25">
      <c r="B8320" s="784">
        <f t="shared" si="389"/>
        <v>45729</v>
      </c>
      <c r="C8320" s="785">
        <v>12</v>
      </c>
      <c r="D8320" s="786">
        <f>IFERROR((INDEX(METADATA!$T$2:$T$20,MATCH(B8320,METADATA!$S$2:$S$20,0))),0)</f>
        <v>0</v>
      </c>
      <c r="E8320" s="785" t="str">
        <f t="shared" si="387"/>
        <v>LO</v>
      </c>
      <c r="F8320" s="786">
        <f>VLOOKUP(C8320,METADATA!$A$5:$H$29,IF(E8320="HI",2,IF(E8320="LO",6,10))+IF(D8320=1,2,IF(D8320=7,1,(IF(WEEKDAY(B8320)=1,2,IF(WEEKDAY(B8320)=7,1,0))))))</f>
        <v>2</v>
      </c>
      <c r="G8320" s="786">
        <f>VLOOKUP(C8320,METADATA!$J$5:$Q$29,IF(E8320="HI",2,IF(E8320="LO",6,10))+IF(D8320=1,2,IF(D8320=7,1,(IF(WEEKDAY(B8320)=1,2,IF(WEEKDAY(B8320)=7,1,0))))))</f>
        <v>2</v>
      </c>
      <c r="H8320" s="787">
        <v>17514</v>
      </c>
      <c r="I8320" s="788">
        <v>3627.1799621582031</v>
      </c>
      <c r="K8320" s="795">
        <v>905.6</v>
      </c>
      <c r="M8320" s="798">
        <f t="shared" si="388"/>
        <v>17885.654320652684</v>
      </c>
      <c r="N8320" s="303"/>
      <c r="S8320" s="786">
        <v>0</v>
      </c>
      <c r="T8320" s="781">
        <f>VLOOKUP(C8320,METADATA!$J$5:$Q$29,IF(E8320="HI",2,IF(E8320="LO",6,10))+IF(S8320=1,2,IF(D8320=7,1,(IF(WEEKDAY(B8320)=1,2,IF(WEEKDAY(B8320)=7,1,0))))))</f>
        <v>2</v>
      </c>
      <c r="U8320" s="781">
        <f>VLOOKUP(C8320,METADATA!$A$5:$H$29,IF(E8320="HI",2,IF(E8320="LO",6,10))+IF(S8320=1,2,IF(D8320=7,1,(IF(WEEKDAY(B8320)=1,2,IF(WEEKDAY(B8320)=7,1,0))))))</f>
        <v>2</v>
      </c>
    </row>
    <row r="8321" spans="2:21" ht="13.95" customHeight="1" x14ac:dyDescent="0.25">
      <c r="B8321" s="784">
        <f t="shared" si="389"/>
        <v>45729</v>
      </c>
      <c r="C8321" s="785">
        <v>13</v>
      </c>
      <c r="D8321" s="786">
        <f>IFERROR((INDEX(METADATA!$T$2:$T$20,MATCH(B8321,METADATA!$S$2:$S$20,0))),0)</f>
        <v>0</v>
      </c>
      <c r="E8321" s="785" t="str">
        <f t="shared" si="387"/>
        <v>LO</v>
      </c>
      <c r="F8321" s="786">
        <f>VLOOKUP(C8321,METADATA!$A$5:$H$29,IF(E8321="HI",2,IF(E8321="LO",6,10))+IF(D8321=1,2,IF(D8321=7,1,(IF(WEEKDAY(B8321)=1,2,IF(WEEKDAY(B8321)=7,1,0))))))</f>
        <v>2</v>
      </c>
      <c r="G8321" s="786">
        <f>VLOOKUP(C8321,METADATA!$J$5:$Q$29,IF(E8321="HI",2,IF(E8321="LO",6,10))+IF(D8321=1,2,IF(D8321=7,1,(IF(WEEKDAY(B8321)=1,2,IF(WEEKDAY(B8321)=7,1,0))))))</f>
        <v>2</v>
      </c>
      <c r="H8321" s="787">
        <v>16957.75</v>
      </c>
      <c r="I8321" s="788">
        <v>3760.5099487304688</v>
      </c>
      <c r="K8321" s="795">
        <v>913.98749999999995</v>
      </c>
      <c r="M8321" s="798">
        <f t="shared" si="388"/>
        <v>17369.706967505263</v>
      </c>
      <c r="N8321" s="303"/>
      <c r="S8321" s="786">
        <v>0</v>
      </c>
      <c r="T8321" s="781">
        <f>VLOOKUP(C8321,METADATA!$J$5:$Q$29,IF(E8321="HI",2,IF(E8321="LO",6,10))+IF(S8321=1,2,IF(D8321=7,1,(IF(WEEKDAY(B8321)=1,2,IF(WEEKDAY(B8321)=7,1,0))))))</f>
        <v>2</v>
      </c>
      <c r="U8321" s="781">
        <f>VLOOKUP(C8321,METADATA!$A$5:$H$29,IF(E8321="HI",2,IF(E8321="LO",6,10))+IF(S8321=1,2,IF(D8321=7,1,(IF(WEEKDAY(B8321)=1,2,IF(WEEKDAY(B8321)=7,1,0))))))</f>
        <v>2</v>
      </c>
    </row>
    <row r="8322" spans="2:21" ht="13.95" customHeight="1" x14ac:dyDescent="0.25">
      <c r="B8322" s="784">
        <f t="shared" si="389"/>
        <v>45729</v>
      </c>
      <c r="C8322" s="785">
        <v>14</v>
      </c>
      <c r="D8322" s="786">
        <f>IFERROR((INDEX(METADATA!$T$2:$T$20,MATCH(B8322,METADATA!$S$2:$S$20,0))),0)</f>
        <v>0</v>
      </c>
      <c r="E8322" s="785" t="str">
        <f t="shared" si="387"/>
        <v>LO</v>
      </c>
      <c r="F8322" s="786">
        <f>VLOOKUP(C8322,METADATA!$A$5:$H$29,IF(E8322="HI",2,IF(E8322="LO",6,10))+IF(D8322=1,2,IF(D8322=7,1,(IF(WEEKDAY(B8322)=1,2,IF(WEEKDAY(B8322)=7,1,0))))))</f>
        <v>2</v>
      </c>
      <c r="G8322" s="786">
        <f>VLOOKUP(C8322,METADATA!$J$5:$Q$29,IF(E8322="HI",2,IF(E8322="LO",6,10))+IF(D8322=1,2,IF(D8322=7,1,(IF(WEEKDAY(B8322)=1,2,IF(WEEKDAY(B8322)=7,1,0))))))</f>
        <v>2</v>
      </c>
      <c r="H8322" s="787">
        <v>16868</v>
      </c>
      <c r="I8322" s="788">
        <v>3707.4799652099609</v>
      </c>
      <c r="K8322" s="795">
        <v>902.26250000000005</v>
      </c>
      <c r="M8322" s="798">
        <f t="shared" si="388"/>
        <v>17270.634953366167</v>
      </c>
      <c r="N8322" s="303"/>
      <c r="S8322" s="786">
        <v>0</v>
      </c>
      <c r="T8322" s="781">
        <f>VLOOKUP(C8322,METADATA!$J$5:$Q$29,IF(E8322="HI",2,IF(E8322="LO",6,10))+IF(S8322=1,2,IF(D8322=7,1,(IF(WEEKDAY(B8322)=1,2,IF(WEEKDAY(B8322)=7,1,0))))))</f>
        <v>2</v>
      </c>
      <c r="U8322" s="781">
        <f>VLOOKUP(C8322,METADATA!$A$5:$H$29,IF(E8322="HI",2,IF(E8322="LO",6,10))+IF(S8322=1,2,IF(D8322=7,1,(IF(WEEKDAY(B8322)=1,2,IF(WEEKDAY(B8322)=7,1,0))))))</f>
        <v>2</v>
      </c>
    </row>
    <row r="8323" spans="2:21" ht="13.95" customHeight="1" x14ac:dyDescent="0.25">
      <c r="B8323" s="784">
        <f t="shared" si="389"/>
        <v>45729</v>
      </c>
      <c r="C8323" s="785">
        <v>15</v>
      </c>
      <c r="D8323" s="786">
        <f>IFERROR((INDEX(METADATA!$T$2:$T$20,MATCH(B8323,METADATA!$S$2:$S$20,0))),0)</f>
        <v>0</v>
      </c>
      <c r="E8323" s="785" t="str">
        <f t="shared" si="387"/>
        <v>LO</v>
      </c>
      <c r="F8323" s="786">
        <f>VLOOKUP(C8323,METADATA!$A$5:$H$29,IF(E8323="HI",2,IF(E8323="LO",6,10))+IF(D8323=1,2,IF(D8323=7,1,(IF(WEEKDAY(B8323)=1,2,IF(WEEKDAY(B8323)=7,1,0))))))</f>
        <v>2</v>
      </c>
      <c r="G8323" s="786">
        <f>VLOOKUP(C8323,METADATA!$J$5:$Q$29,IF(E8323="HI",2,IF(E8323="LO",6,10))+IF(D8323=1,2,IF(D8323=7,1,(IF(WEEKDAY(B8323)=1,2,IF(WEEKDAY(B8323)=7,1,0))))))</f>
        <v>2</v>
      </c>
      <c r="H8323" s="787">
        <v>17027.5</v>
      </c>
      <c r="I8323" s="788">
        <v>3722.3050537109375</v>
      </c>
      <c r="K8323" s="795">
        <v>933.76250000000005</v>
      </c>
      <c r="M8323" s="798">
        <f t="shared" si="388"/>
        <v>17429.610183904915</v>
      </c>
      <c r="N8323" s="303"/>
      <c r="S8323" s="786">
        <v>0</v>
      </c>
      <c r="T8323" s="781">
        <f>VLOOKUP(C8323,METADATA!$J$5:$Q$29,IF(E8323="HI",2,IF(E8323="LO",6,10))+IF(S8323=1,2,IF(D8323=7,1,(IF(WEEKDAY(B8323)=1,2,IF(WEEKDAY(B8323)=7,1,0))))))</f>
        <v>2</v>
      </c>
      <c r="U8323" s="781">
        <f>VLOOKUP(C8323,METADATA!$A$5:$H$29,IF(E8323="HI",2,IF(E8323="LO",6,10))+IF(S8323=1,2,IF(D8323=7,1,(IF(WEEKDAY(B8323)=1,2,IF(WEEKDAY(B8323)=7,1,0))))))</f>
        <v>2</v>
      </c>
    </row>
    <row r="8324" spans="2:21" ht="13.95" customHeight="1" x14ac:dyDescent="0.25">
      <c r="B8324" s="784">
        <f t="shared" si="389"/>
        <v>45729</v>
      </c>
      <c r="C8324" s="785">
        <v>16</v>
      </c>
      <c r="D8324" s="786">
        <f>IFERROR((INDEX(METADATA!$T$2:$T$20,MATCH(B8324,METADATA!$S$2:$S$20,0))),0)</f>
        <v>0</v>
      </c>
      <c r="E8324" s="785" t="str">
        <f t="shared" ref="E8324:E8387" si="390">IF(B8324="","",IF(AND(MONTH(B8324)&gt;=MONTH($AA$9),MONTH(B8324)&lt;=MONTH($AA$11)),"HI","LO"))</f>
        <v>LO</v>
      </c>
      <c r="F8324" s="786">
        <f>VLOOKUP(C8324,METADATA!$A$5:$H$29,IF(E8324="HI",2,IF(E8324="LO",6,10))+IF(D8324=1,2,IF(D8324=7,1,(IF(WEEKDAY(B8324)=1,2,IF(WEEKDAY(B8324)=7,1,0))))))</f>
        <v>2</v>
      </c>
      <c r="G8324" s="786">
        <f>VLOOKUP(C8324,METADATA!$J$5:$Q$29,IF(E8324="HI",2,IF(E8324="LO",6,10))+IF(D8324=1,2,IF(D8324=7,1,(IF(WEEKDAY(B8324)=1,2,IF(WEEKDAY(B8324)=7,1,0))))))</f>
        <v>2</v>
      </c>
      <c r="H8324" s="787">
        <v>17395.5</v>
      </c>
      <c r="I8324" s="788">
        <v>3680.4100341796875</v>
      </c>
      <c r="K8324" s="795">
        <v>0</v>
      </c>
      <c r="M8324" s="798">
        <f t="shared" ref="M8324:M8387" si="391">SQRT(H8324^2+I8324^2)</f>
        <v>17780.574745201306</v>
      </c>
      <c r="N8324" s="303"/>
      <c r="S8324" s="786">
        <v>0</v>
      </c>
      <c r="T8324" s="781">
        <f>VLOOKUP(C8324,METADATA!$J$5:$Q$29,IF(E8324="HI",2,IF(E8324="LO",6,10))+IF(S8324=1,2,IF(D8324=7,1,(IF(WEEKDAY(B8324)=1,2,IF(WEEKDAY(B8324)=7,1,0))))))</f>
        <v>2</v>
      </c>
      <c r="U8324" s="781">
        <f>VLOOKUP(C8324,METADATA!$A$5:$H$29,IF(E8324="HI",2,IF(E8324="LO",6,10))+IF(S8324=1,2,IF(D8324=7,1,(IF(WEEKDAY(B8324)=1,2,IF(WEEKDAY(B8324)=7,1,0))))))</f>
        <v>2</v>
      </c>
    </row>
    <row r="8325" spans="2:21" ht="13.95" customHeight="1" x14ac:dyDescent="0.25">
      <c r="B8325" s="784">
        <f t="shared" si="389"/>
        <v>45729</v>
      </c>
      <c r="C8325" s="785">
        <v>17</v>
      </c>
      <c r="D8325" s="786">
        <f>IFERROR((INDEX(METADATA!$T$2:$T$20,MATCH(B8325,METADATA!$S$2:$S$20,0))),0)</f>
        <v>0</v>
      </c>
      <c r="E8325" s="785" t="str">
        <f t="shared" si="390"/>
        <v>LO</v>
      </c>
      <c r="F8325" s="786">
        <f>VLOOKUP(C8325,METADATA!$A$5:$H$29,IF(E8325="HI",2,IF(E8325="LO",6,10))+IF(D8325=1,2,IF(D8325=7,1,(IF(WEEKDAY(B8325)=1,2,IF(WEEKDAY(B8325)=7,1,0))))))</f>
        <v>2</v>
      </c>
      <c r="G8325" s="786">
        <f>VLOOKUP(C8325,METADATA!$J$5:$Q$29,IF(E8325="HI",2,IF(E8325="LO",6,10))+IF(D8325=1,2,IF(D8325=7,1,(IF(WEEKDAY(B8325)=1,2,IF(WEEKDAY(B8325)=7,1,0))))))</f>
        <v>2</v>
      </c>
      <c r="H8325" s="787">
        <v>17548</v>
      </c>
      <c r="I8325" s="788">
        <v>3640.2950439453125</v>
      </c>
      <c r="K8325" s="795">
        <v>0</v>
      </c>
      <c r="M8325" s="798">
        <f t="shared" si="391"/>
        <v>17921.608521753085</v>
      </c>
      <c r="N8325" s="303"/>
      <c r="S8325" s="786">
        <v>0</v>
      </c>
      <c r="T8325" s="781">
        <f>VLOOKUP(C8325,METADATA!$J$5:$Q$29,IF(E8325="HI",2,IF(E8325="LO",6,10))+IF(S8325=1,2,IF(D8325=7,1,(IF(WEEKDAY(B8325)=1,2,IF(WEEKDAY(B8325)=7,1,0))))))</f>
        <v>2</v>
      </c>
      <c r="U8325" s="781">
        <f>VLOOKUP(C8325,METADATA!$A$5:$H$29,IF(E8325="HI",2,IF(E8325="LO",6,10))+IF(S8325=1,2,IF(D8325=7,1,(IF(WEEKDAY(B8325)=1,2,IF(WEEKDAY(B8325)=7,1,0))))))</f>
        <v>2</v>
      </c>
    </row>
    <row r="8326" spans="2:21" ht="13.95" customHeight="1" x14ac:dyDescent="0.25">
      <c r="B8326" s="784">
        <f t="shared" si="389"/>
        <v>45729</v>
      </c>
      <c r="C8326" s="785">
        <v>18</v>
      </c>
      <c r="D8326" s="786">
        <f>IFERROR((INDEX(METADATA!$T$2:$T$20,MATCH(B8326,METADATA!$S$2:$S$20,0))),0)</f>
        <v>0</v>
      </c>
      <c r="E8326" s="785" t="str">
        <f t="shared" si="390"/>
        <v>LO</v>
      </c>
      <c r="F8326" s="786">
        <f>VLOOKUP(C8326,METADATA!$A$5:$H$29,IF(E8326="HI",2,IF(E8326="LO",6,10))+IF(D8326=1,2,IF(D8326=7,1,(IF(WEEKDAY(B8326)=1,2,IF(WEEKDAY(B8326)=7,1,0))))))</f>
        <v>1</v>
      </c>
      <c r="G8326" s="786">
        <f>VLOOKUP(C8326,METADATA!$J$5:$Q$29,IF(E8326="HI",2,IF(E8326="LO",6,10))+IF(D8326=1,2,IF(D8326=7,1,(IF(WEEKDAY(B8326)=1,2,IF(WEEKDAY(B8326)=7,1,0))))))</f>
        <v>1</v>
      </c>
      <c r="H8326" s="787">
        <v>17715</v>
      </c>
      <c r="I8326" s="788">
        <v>3599.0700225830078</v>
      </c>
      <c r="K8326" s="795">
        <v>0</v>
      </c>
      <c r="M8326" s="798">
        <f t="shared" si="391"/>
        <v>18076.905986021382</v>
      </c>
      <c r="N8326" s="303"/>
      <c r="S8326" s="786">
        <v>0</v>
      </c>
      <c r="T8326" s="781">
        <f>VLOOKUP(C8326,METADATA!$J$5:$Q$29,IF(E8326="HI",2,IF(E8326="LO",6,10))+IF(S8326=1,2,IF(D8326=7,1,(IF(WEEKDAY(B8326)=1,2,IF(WEEKDAY(B8326)=7,1,0))))))</f>
        <v>1</v>
      </c>
      <c r="U8326" s="781">
        <f>VLOOKUP(C8326,METADATA!$A$5:$H$29,IF(E8326="HI",2,IF(E8326="LO",6,10))+IF(S8326=1,2,IF(D8326=7,1,(IF(WEEKDAY(B8326)=1,2,IF(WEEKDAY(B8326)=7,1,0))))))</f>
        <v>1</v>
      </c>
    </row>
    <row r="8327" spans="2:21" ht="13.95" customHeight="1" x14ac:dyDescent="0.25">
      <c r="B8327" s="784">
        <f t="shared" si="389"/>
        <v>45729</v>
      </c>
      <c r="C8327" s="785">
        <v>19</v>
      </c>
      <c r="D8327" s="786">
        <f>IFERROR((INDEX(METADATA!$T$2:$T$20,MATCH(B8327,METADATA!$S$2:$S$20,0))),0)</f>
        <v>0</v>
      </c>
      <c r="E8327" s="785" t="str">
        <f t="shared" si="390"/>
        <v>LO</v>
      </c>
      <c r="F8327" s="786">
        <f>VLOOKUP(C8327,METADATA!$A$5:$H$29,IF(E8327="HI",2,IF(E8327="LO",6,10))+IF(D8327=1,2,IF(D8327=7,1,(IF(WEEKDAY(B8327)=1,2,IF(WEEKDAY(B8327)=7,1,0))))))</f>
        <v>1</v>
      </c>
      <c r="G8327" s="786">
        <f>VLOOKUP(C8327,METADATA!$J$5:$Q$29,IF(E8327="HI",2,IF(E8327="LO",6,10))+IF(D8327=1,2,IF(D8327=7,1,(IF(WEEKDAY(B8327)=1,2,IF(WEEKDAY(B8327)=7,1,0))))))</f>
        <v>1</v>
      </c>
      <c r="H8327" s="787">
        <v>16228.5</v>
      </c>
      <c r="I8327" s="788">
        <v>3661.8101043701172</v>
      </c>
      <c r="K8327" s="795">
        <v>0</v>
      </c>
      <c r="M8327" s="798">
        <f t="shared" si="391"/>
        <v>16636.497993582274</v>
      </c>
      <c r="N8327" s="303"/>
      <c r="S8327" s="786">
        <v>0</v>
      </c>
      <c r="T8327" s="781">
        <f>VLOOKUP(C8327,METADATA!$J$5:$Q$29,IF(E8327="HI",2,IF(E8327="LO",6,10))+IF(S8327=1,2,IF(D8327=7,1,(IF(WEEKDAY(B8327)=1,2,IF(WEEKDAY(B8327)=7,1,0))))))</f>
        <v>1</v>
      </c>
      <c r="U8327" s="781">
        <f>VLOOKUP(C8327,METADATA!$A$5:$H$29,IF(E8327="HI",2,IF(E8327="LO",6,10))+IF(S8327=1,2,IF(D8327=7,1,(IF(WEEKDAY(B8327)=1,2,IF(WEEKDAY(B8327)=7,1,0))))))</f>
        <v>1</v>
      </c>
    </row>
    <row r="8328" spans="2:21" ht="13.95" customHeight="1" x14ac:dyDescent="0.25">
      <c r="B8328" s="784">
        <f t="shared" si="389"/>
        <v>45729</v>
      </c>
      <c r="C8328" s="785">
        <v>20</v>
      </c>
      <c r="D8328" s="786">
        <f>IFERROR((INDEX(METADATA!$T$2:$T$20,MATCH(B8328,METADATA!$S$2:$S$20,0))),0)</f>
        <v>0</v>
      </c>
      <c r="E8328" s="785" t="str">
        <f t="shared" si="390"/>
        <v>LO</v>
      </c>
      <c r="F8328" s="786">
        <f>VLOOKUP(C8328,METADATA!$A$5:$H$29,IF(E8328="HI",2,IF(E8328="LO",6,10))+IF(D8328=1,2,IF(D8328=7,1,(IF(WEEKDAY(B8328)=1,2,IF(WEEKDAY(B8328)=7,1,0))))))</f>
        <v>1</v>
      </c>
      <c r="G8328" s="786">
        <f>VLOOKUP(C8328,METADATA!$J$5:$Q$29,IF(E8328="HI",2,IF(E8328="LO",6,10))+IF(D8328=1,2,IF(D8328=7,1,(IF(WEEKDAY(B8328)=1,2,IF(WEEKDAY(B8328)=7,1,0))))))</f>
        <v>2</v>
      </c>
      <c r="H8328" s="787">
        <v>14406.75</v>
      </c>
      <c r="I8328" s="788">
        <v>3691.0949401855469</v>
      </c>
      <c r="K8328" s="795">
        <v>0</v>
      </c>
      <c r="M8328" s="798">
        <f t="shared" si="391"/>
        <v>14872.075424094761</v>
      </c>
      <c r="N8328" s="303"/>
      <c r="S8328" s="786">
        <v>0</v>
      </c>
      <c r="T8328" s="781">
        <f>VLOOKUP(C8328,METADATA!$J$5:$Q$29,IF(E8328="HI",2,IF(E8328="LO",6,10))+IF(S8328=1,2,IF(D8328=7,1,(IF(WEEKDAY(B8328)=1,2,IF(WEEKDAY(B8328)=7,1,0))))))</f>
        <v>2</v>
      </c>
      <c r="U8328" s="781">
        <f>VLOOKUP(C8328,METADATA!$A$5:$H$29,IF(E8328="HI",2,IF(E8328="LO",6,10))+IF(S8328=1,2,IF(D8328=7,1,(IF(WEEKDAY(B8328)=1,2,IF(WEEKDAY(B8328)=7,1,0))))))</f>
        <v>1</v>
      </c>
    </row>
    <row r="8329" spans="2:21" ht="13.95" customHeight="1" x14ac:dyDescent="0.25">
      <c r="B8329" s="784">
        <f t="shared" si="389"/>
        <v>45729</v>
      </c>
      <c r="C8329" s="785">
        <v>21</v>
      </c>
      <c r="D8329" s="786">
        <f>IFERROR((INDEX(METADATA!$T$2:$T$20,MATCH(B8329,METADATA!$S$2:$S$20,0))),0)</f>
        <v>0</v>
      </c>
      <c r="E8329" s="785" t="str">
        <f t="shared" si="390"/>
        <v>LO</v>
      </c>
      <c r="F8329" s="786">
        <f>VLOOKUP(C8329,METADATA!$A$5:$H$29,IF(E8329="HI",2,IF(E8329="LO",6,10))+IF(D8329=1,2,IF(D8329=7,1,(IF(WEEKDAY(B8329)=1,2,IF(WEEKDAY(B8329)=7,1,0))))))</f>
        <v>2</v>
      </c>
      <c r="G8329" s="786">
        <f>VLOOKUP(C8329,METADATA!$J$5:$Q$29,IF(E8329="HI",2,IF(E8329="LO",6,10))+IF(D8329=1,2,IF(D8329=7,1,(IF(WEEKDAY(B8329)=1,2,IF(WEEKDAY(B8329)=7,1,0))))))</f>
        <v>2</v>
      </c>
      <c r="H8329" s="787">
        <v>12602.75</v>
      </c>
      <c r="I8329" s="788">
        <v>3562.3550109863281</v>
      </c>
      <c r="K8329" s="795">
        <v>0</v>
      </c>
      <c r="M8329" s="798">
        <f t="shared" si="391"/>
        <v>13096.552248084203</v>
      </c>
      <c r="N8329" s="303"/>
      <c r="S8329" s="786">
        <v>0</v>
      </c>
      <c r="T8329" s="781">
        <f>VLOOKUP(C8329,METADATA!$J$5:$Q$29,IF(E8329="HI",2,IF(E8329="LO",6,10))+IF(S8329=1,2,IF(D8329=7,1,(IF(WEEKDAY(B8329)=1,2,IF(WEEKDAY(B8329)=7,1,0))))))</f>
        <v>2</v>
      </c>
      <c r="U8329" s="781">
        <f>VLOOKUP(C8329,METADATA!$A$5:$H$29,IF(E8329="HI",2,IF(E8329="LO",6,10))+IF(S8329=1,2,IF(D8329=7,1,(IF(WEEKDAY(B8329)=1,2,IF(WEEKDAY(B8329)=7,1,0))))))</f>
        <v>2</v>
      </c>
    </row>
    <row r="8330" spans="2:21" ht="13.95" customHeight="1" x14ac:dyDescent="0.25">
      <c r="B8330" s="784">
        <f t="shared" si="389"/>
        <v>45729</v>
      </c>
      <c r="C8330" s="785">
        <v>22</v>
      </c>
      <c r="D8330" s="786">
        <f>IFERROR((INDEX(METADATA!$T$2:$T$20,MATCH(B8330,METADATA!$S$2:$S$20,0))),0)</f>
        <v>0</v>
      </c>
      <c r="E8330" s="785" t="str">
        <f t="shared" si="390"/>
        <v>LO</v>
      </c>
      <c r="F8330" s="786">
        <f>VLOOKUP(C8330,METADATA!$A$5:$H$29,IF(E8330="HI",2,IF(E8330="LO",6,10))+IF(D8330=1,2,IF(D8330=7,1,(IF(WEEKDAY(B8330)=1,2,IF(WEEKDAY(B8330)=7,1,0))))))</f>
        <v>3</v>
      </c>
      <c r="G8330" s="786">
        <f>VLOOKUP(C8330,METADATA!$J$5:$Q$29,IF(E8330="HI",2,IF(E8330="LO",6,10))+IF(D8330=1,2,IF(D8330=7,1,(IF(WEEKDAY(B8330)=1,2,IF(WEEKDAY(B8330)=7,1,0))))))</f>
        <v>3</v>
      </c>
      <c r="H8330" s="787">
        <v>10997</v>
      </c>
      <c r="I8330" s="788">
        <v>3532.7551116943359</v>
      </c>
      <c r="K8330" s="795">
        <v>0</v>
      </c>
      <c r="M8330" s="798">
        <f t="shared" si="391"/>
        <v>11550.513740920898</v>
      </c>
      <c r="N8330" s="303"/>
      <c r="S8330" s="786">
        <v>0</v>
      </c>
      <c r="T8330" s="781">
        <f>VLOOKUP(C8330,METADATA!$J$5:$Q$29,IF(E8330="HI",2,IF(E8330="LO",6,10))+IF(S8330=1,2,IF(D8330=7,1,(IF(WEEKDAY(B8330)=1,2,IF(WEEKDAY(B8330)=7,1,0))))))</f>
        <v>3</v>
      </c>
      <c r="U8330" s="781">
        <f>VLOOKUP(C8330,METADATA!$A$5:$H$29,IF(E8330="HI",2,IF(E8330="LO",6,10))+IF(S8330=1,2,IF(D8330=7,1,(IF(WEEKDAY(B8330)=1,2,IF(WEEKDAY(B8330)=7,1,0))))))</f>
        <v>3</v>
      </c>
    </row>
    <row r="8331" spans="2:21" ht="13.95" customHeight="1" x14ac:dyDescent="0.25">
      <c r="B8331" s="784">
        <f t="shared" si="389"/>
        <v>45729</v>
      </c>
      <c r="C8331" s="785">
        <v>23</v>
      </c>
      <c r="D8331" s="786">
        <f>IFERROR((INDEX(METADATA!$T$2:$T$20,MATCH(B8331,METADATA!$S$2:$S$20,0))),0)</f>
        <v>0</v>
      </c>
      <c r="E8331" s="785" t="str">
        <f t="shared" si="390"/>
        <v>LO</v>
      </c>
      <c r="F8331" s="786">
        <f>VLOOKUP(C8331,METADATA!$A$5:$H$29,IF(E8331="HI",2,IF(E8331="LO",6,10))+IF(D8331=1,2,IF(D8331=7,1,(IF(WEEKDAY(B8331)=1,2,IF(WEEKDAY(B8331)=7,1,0))))))</f>
        <v>3</v>
      </c>
      <c r="G8331" s="786">
        <f>VLOOKUP(C8331,METADATA!$J$5:$Q$29,IF(E8331="HI",2,IF(E8331="LO",6,10))+IF(D8331=1,2,IF(D8331=7,1,(IF(WEEKDAY(B8331)=1,2,IF(WEEKDAY(B8331)=7,1,0))))))</f>
        <v>3</v>
      </c>
      <c r="H8331" s="787">
        <v>9727</v>
      </c>
      <c r="I8331" s="788">
        <v>3583.9849548339844</v>
      </c>
      <c r="K8331" s="795">
        <v>0</v>
      </c>
      <c r="M8331" s="798">
        <f t="shared" si="391"/>
        <v>10366.266307426042</v>
      </c>
      <c r="N8331" s="303"/>
      <c r="S8331" s="786">
        <v>0</v>
      </c>
      <c r="T8331" s="781">
        <f>VLOOKUP(C8331,METADATA!$J$5:$Q$29,IF(E8331="HI",2,IF(E8331="LO",6,10))+IF(S8331=1,2,IF(D8331=7,1,(IF(WEEKDAY(B8331)=1,2,IF(WEEKDAY(B8331)=7,1,0))))))</f>
        <v>3</v>
      </c>
      <c r="U8331" s="781">
        <f>VLOOKUP(C8331,METADATA!$A$5:$H$29,IF(E8331="HI",2,IF(E8331="LO",6,10))+IF(S8331=1,2,IF(D8331=7,1,(IF(WEEKDAY(B8331)=1,2,IF(WEEKDAY(B8331)=7,1,0))))))</f>
        <v>3</v>
      </c>
    </row>
    <row r="8332" spans="2:21" ht="13.95" customHeight="1" x14ac:dyDescent="0.25">
      <c r="B8332" s="784">
        <f t="shared" si="389"/>
        <v>45730</v>
      </c>
      <c r="C8332" s="785">
        <v>0</v>
      </c>
      <c r="D8332" s="786">
        <f>IFERROR((INDEX(METADATA!$T$2:$T$20,MATCH(B8332,METADATA!$S$2:$S$20,0))),0)</f>
        <v>0</v>
      </c>
      <c r="E8332" s="785" t="str">
        <f t="shared" si="390"/>
        <v>LO</v>
      </c>
      <c r="F8332" s="786">
        <f>VLOOKUP(C8332,METADATA!$A$5:$H$29,IF(E8332="HI",2,IF(E8332="LO",6,10))+IF(D8332=1,2,IF(D8332=7,1,(IF(WEEKDAY(B8332)=1,2,IF(WEEKDAY(B8332)=7,1,0))))))</f>
        <v>3</v>
      </c>
      <c r="G8332" s="786">
        <f>VLOOKUP(C8332,METADATA!$J$5:$Q$29,IF(E8332="HI",2,IF(E8332="LO",6,10))+IF(D8332=1,2,IF(D8332=7,1,(IF(WEEKDAY(B8332)=1,2,IF(WEEKDAY(B8332)=7,1,0))))))</f>
        <v>3</v>
      </c>
      <c r="H8332" s="787">
        <v>9007</v>
      </c>
      <c r="I8332" s="788">
        <v>3438.8599853515625</v>
      </c>
      <c r="K8332" s="795">
        <v>0</v>
      </c>
      <c r="M8332" s="798">
        <f t="shared" si="391"/>
        <v>9641.1517464902572</v>
      </c>
      <c r="N8332" s="303"/>
      <c r="S8332" s="786">
        <v>0</v>
      </c>
      <c r="T8332" s="781">
        <f>VLOOKUP(C8332,METADATA!$J$5:$Q$29,IF(E8332="HI",2,IF(E8332="LO",6,10))+IF(S8332=1,2,IF(D8332=7,1,(IF(WEEKDAY(B8332)=1,2,IF(WEEKDAY(B8332)=7,1,0))))))</f>
        <v>3</v>
      </c>
      <c r="U8332" s="781">
        <f>VLOOKUP(C8332,METADATA!$A$5:$H$29,IF(E8332="HI",2,IF(E8332="LO",6,10))+IF(S8332=1,2,IF(D8332=7,1,(IF(WEEKDAY(B8332)=1,2,IF(WEEKDAY(B8332)=7,1,0))))))</f>
        <v>3</v>
      </c>
    </row>
    <row r="8333" spans="2:21" ht="13.95" customHeight="1" x14ac:dyDescent="0.25">
      <c r="B8333" s="784">
        <f t="shared" si="389"/>
        <v>45730</v>
      </c>
      <c r="C8333" s="785">
        <v>1</v>
      </c>
      <c r="D8333" s="786">
        <f>IFERROR((INDEX(METADATA!$T$2:$T$20,MATCH(B8333,METADATA!$S$2:$S$20,0))),0)</f>
        <v>0</v>
      </c>
      <c r="E8333" s="785" t="str">
        <f t="shared" si="390"/>
        <v>LO</v>
      </c>
      <c r="F8333" s="786">
        <f>VLOOKUP(C8333,METADATA!$A$5:$H$29,IF(E8333="HI",2,IF(E8333="LO",6,10))+IF(D8333=1,2,IF(D8333=7,1,(IF(WEEKDAY(B8333)=1,2,IF(WEEKDAY(B8333)=7,1,0))))))</f>
        <v>3</v>
      </c>
      <c r="G8333" s="786">
        <f>VLOOKUP(C8333,METADATA!$J$5:$Q$29,IF(E8333="HI",2,IF(E8333="LO",6,10))+IF(D8333=1,2,IF(D8333=7,1,(IF(WEEKDAY(B8333)=1,2,IF(WEEKDAY(B8333)=7,1,0))))))</f>
        <v>3</v>
      </c>
      <c r="H8333" s="787">
        <v>8276.5</v>
      </c>
      <c r="I8333" s="788">
        <v>3698.5075378417969</v>
      </c>
      <c r="K8333" s="795">
        <v>0</v>
      </c>
      <c r="M8333" s="798">
        <f t="shared" si="391"/>
        <v>9065.2859997615396</v>
      </c>
      <c r="N8333" s="303"/>
      <c r="S8333" s="786">
        <v>0</v>
      </c>
      <c r="T8333" s="781">
        <f>VLOOKUP(C8333,METADATA!$J$5:$Q$29,IF(E8333="HI",2,IF(E8333="LO",6,10))+IF(S8333=1,2,IF(D8333=7,1,(IF(WEEKDAY(B8333)=1,2,IF(WEEKDAY(B8333)=7,1,0))))))</f>
        <v>3</v>
      </c>
      <c r="U8333" s="781">
        <f>VLOOKUP(C8333,METADATA!$A$5:$H$29,IF(E8333="HI",2,IF(E8333="LO",6,10))+IF(S8333=1,2,IF(D8333=7,1,(IF(WEEKDAY(B8333)=1,2,IF(WEEKDAY(B8333)=7,1,0))))))</f>
        <v>3</v>
      </c>
    </row>
    <row r="8334" spans="2:21" ht="13.95" customHeight="1" x14ac:dyDescent="0.25">
      <c r="B8334" s="784">
        <f t="shared" si="389"/>
        <v>45730</v>
      </c>
      <c r="C8334" s="785">
        <v>2</v>
      </c>
      <c r="D8334" s="786">
        <f>IFERROR((INDEX(METADATA!$T$2:$T$20,MATCH(B8334,METADATA!$S$2:$S$20,0))),0)</f>
        <v>0</v>
      </c>
      <c r="E8334" s="785" t="str">
        <f t="shared" si="390"/>
        <v>LO</v>
      </c>
      <c r="F8334" s="786">
        <f>VLOOKUP(C8334,METADATA!$A$5:$H$29,IF(E8334="HI",2,IF(E8334="LO",6,10))+IF(D8334=1,2,IF(D8334=7,1,(IF(WEEKDAY(B8334)=1,2,IF(WEEKDAY(B8334)=7,1,0))))))</f>
        <v>3</v>
      </c>
      <c r="G8334" s="786">
        <f>VLOOKUP(C8334,METADATA!$J$5:$Q$29,IF(E8334="HI",2,IF(E8334="LO",6,10))+IF(D8334=1,2,IF(D8334=7,1,(IF(WEEKDAY(B8334)=1,2,IF(WEEKDAY(B8334)=7,1,0))))))</f>
        <v>3</v>
      </c>
      <c r="H8334" s="787">
        <v>8060.5</v>
      </c>
      <c r="I8334" s="788">
        <v>3593.7749328613281</v>
      </c>
      <c r="K8334" s="795">
        <v>0</v>
      </c>
      <c r="M8334" s="798">
        <f t="shared" si="391"/>
        <v>8825.3542998602861</v>
      </c>
      <c r="N8334" s="303"/>
      <c r="S8334" s="786">
        <v>0</v>
      </c>
      <c r="T8334" s="781">
        <f>VLOOKUP(C8334,METADATA!$J$5:$Q$29,IF(E8334="HI",2,IF(E8334="LO",6,10))+IF(S8334=1,2,IF(D8334=7,1,(IF(WEEKDAY(B8334)=1,2,IF(WEEKDAY(B8334)=7,1,0))))))</f>
        <v>3</v>
      </c>
      <c r="U8334" s="781">
        <f>VLOOKUP(C8334,METADATA!$A$5:$H$29,IF(E8334="HI",2,IF(E8334="LO",6,10))+IF(S8334=1,2,IF(D8334=7,1,(IF(WEEKDAY(B8334)=1,2,IF(WEEKDAY(B8334)=7,1,0))))))</f>
        <v>3</v>
      </c>
    </row>
    <row r="8335" spans="2:21" ht="13.95" customHeight="1" x14ac:dyDescent="0.25">
      <c r="B8335" s="784">
        <f t="shared" si="389"/>
        <v>45730</v>
      </c>
      <c r="C8335" s="785">
        <v>3</v>
      </c>
      <c r="D8335" s="786">
        <f>IFERROR((INDEX(METADATA!$T$2:$T$20,MATCH(B8335,METADATA!$S$2:$S$20,0))),0)</f>
        <v>0</v>
      </c>
      <c r="E8335" s="785" t="str">
        <f t="shared" si="390"/>
        <v>LO</v>
      </c>
      <c r="F8335" s="786">
        <f>VLOOKUP(C8335,METADATA!$A$5:$H$29,IF(E8335="HI",2,IF(E8335="LO",6,10))+IF(D8335=1,2,IF(D8335=7,1,(IF(WEEKDAY(B8335)=1,2,IF(WEEKDAY(B8335)=7,1,0))))))</f>
        <v>3</v>
      </c>
      <c r="G8335" s="786">
        <f>VLOOKUP(C8335,METADATA!$J$5:$Q$29,IF(E8335="HI",2,IF(E8335="LO",6,10))+IF(D8335=1,2,IF(D8335=7,1,(IF(WEEKDAY(B8335)=1,2,IF(WEEKDAY(B8335)=7,1,0))))))</f>
        <v>3</v>
      </c>
      <c r="H8335" s="787">
        <v>8213.5</v>
      </c>
      <c r="I8335" s="788">
        <v>3652.5900268554688</v>
      </c>
      <c r="K8335" s="795">
        <v>870.51250000000005</v>
      </c>
      <c r="M8335" s="798">
        <f t="shared" si="391"/>
        <v>8989.0486790474133</v>
      </c>
      <c r="N8335" s="303"/>
      <c r="S8335" s="786">
        <v>0</v>
      </c>
      <c r="T8335" s="781">
        <f>VLOOKUP(C8335,METADATA!$J$5:$Q$29,IF(E8335="HI",2,IF(E8335="LO",6,10))+IF(S8335=1,2,IF(D8335=7,1,(IF(WEEKDAY(B8335)=1,2,IF(WEEKDAY(B8335)=7,1,0))))))</f>
        <v>3</v>
      </c>
      <c r="U8335" s="781">
        <f>VLOOKUP(C8335,METADATA!$A$5:$H$29,IF(E8335="HI",2,IF(E8335="LO",6,10))+IF(S8335=1,2,IF(D8335=7,1,(IF(WEEKDAY(B8335)=1,2,IF(WEEKDAY(B8335)=7,1,0))))))</f>
        <v>3</v>
      </c>
    </row>
    <row r="8336" spans="2:21" ht="13.95" customHeight="1" x14ac:dyDescent="0.25">
      <c r="B8336" s="784">
        <f t="shared" si="389"/>
        <v>45730</v>
      </c>
      <c r="C8336" s="785">
        <v>4</v>
      </c>
      <c r="D8336" s="786">
        <f>IFERROR((INDEX(METADATA!$T$2:$T$20,MATCH(B8336,METADATA!$S$2:$S$20,0))),0)</f>
        <v>0</v>
      </c>
      <c r="E8336" s="785" t="str">
        <f t="shared" si="390"/>
        <v>LO</v>
      </c>
      <c r="F8336" s="786">
        <f>VLOOKUP(C8336,METADATA!$A$5:$H$29,IF(E8336="HI",2,IF(E8336="LO",6,10))+IF(D8336=1,2,IF(D8336=7,1,(IF(WEEKDAY(B8336)=1,2,IF(WEEKDAY(B8336)=7,1,0))))))</f>
        <v>3</v>
      </c>
      <c r="G8336" s="786">
        <f>VLOOKUP(C8336,METADATA!$J$5:$Q$29,IF(E8336="HI",2,IF(E8336="LO",6,10))+IF(D8336=1,2,IF(D8336=7,1,(IF(WEEKDAY(B8336)=1,2,IF(WEEKDAY(B8336)=7,1,0))))))</f>
        <v>3</v>
      </c>
      <c r="H8336" s="787">
        <v>8645</v>
      </c>
      <c r="I8336" s="788">
        <v>3613.5000457763672</v>
      </c>
      <c r="K8336" s="795">
        <v>865.8125</v>
      </c>
      <c r="M8336" s="798">
        <f t="shared" si="391"/>
        <v>9369.813636397781</v>
      </c>
      <c r="N8336" s="303"/>
      <c r="S8336" s="786">
        <v>0</v>
      </c>
      <c r="T8336" s="781">
        <f>VLOOKUP(C8336,METADATA!$J$5:$Q$29,IF(E8336="HI",2,IF(E8336="LO",6,10))+IF(S8336=1,2,IF(D8336=7,1,(IF(WEEKDAY(B8336)=1,2,IF(WEEKDAY(B8336)=7,1,0))))))</f>
        <v>3</v>
      </c>
      <c r="U8336" s="781">
        <f>VLOOKUP(C8336,METADATA!$A$5:$H$29,IF(E8336="HI",2,IF(E8336="LO",6,10))+IF(S8336=1,2,IF(D8336=7,1,(IF(WEEKDAY(B8336)=1,2,IF(WEEKDAY(B8336)=7,1,0))))))</f>
        <v>3</v>
      </c>
    </row>
    <row r="8337" spans="2:21" ht="13.95" customHeight="1" x14ac:dyDescent="0.25">
      <c r="B8337" s="784">
        <f t="shared" si="389"/>
        <v>45730</v>
      </c>
      <c r="C8337" s="785">
        <v>5</v>
      </c>
      <c r="D8337" s="786">
        <f>IFERROR((INDEX(METADATA!$T$2:$T$20,MATCH(B8337,METADATA!$S$2:$S$20,0))),0)</f>
        <v>0</v>
      </c>
      <c r="E8337" s="785" t="str">
        <f t="shared" si="390"/>
        <v>LO</v>
      </c>
      <c r="F8337" s="786">
        <f>VLOOKUP(C8337,METADATA!$A$5:$H$29,IF(E8337="HI",2,IF(E8337="LO",6,10))+IF(D8337=1,2,IF(D8337=7,1,(IF(WEEKDAY(B8337)=1,2,IF(WEEKDAY(B8337)=7,1,0))))))</f>
        <v>3</v>
      </c>
      <c r="G8337" s="786">
        <f>VLOOKUP(C8337,METADATA!$J$5:$Q$29,IF(E8337="HI",2,IF(E8337="LO",6,10))+IF(D8337=1,2,IF(D8337=7,1,(IF(WEEKDAY(B8337)=1,2,IF(WEEKDAY(B8337)=7,1,0))))))</f>
        <v>3</v>
      </c>
      <c r="H8337" s="787">
        <v>9654.75</v>
      </c>
      <c r="I8337" s="788">
        <v>3261.7699890136719</v>
      </c>
      <c r="K8337" s="795">
        <v>834.63750000000005</v>
      </c>
      <c r="M8337" s="798">
        <f t="shared" si="391"/>
        <v>10190.845942498112</v>
      </c>
      <c r="N8337" s="303"/>
      <c r="S8337" s="786">
        <v>0</v>
      </c>
      <c r="T8337" s="781">
        <f>VLOOKUP(C8337,METADATA!$J$5:$Q$29,IF(E8337="HI",2,IF(E8337="LO",6,10))+IF(S8337=1,2,IF(D8337=7,1,(IF(WEEKDAY(B8337)=1,2,IF(WEEKDAY(B8337)=7,1,0))))))</f>
        <v>3</v>
      </c>
      <c r="U8337" s="781">
        <f>VLOOKUP(C8337,METADATA!$A$5:$H$29,IF(E8337="HI",2,IF(E8337="LO",6,10))+IF(S8337=1,2,IF(D8337=7,1,(IF(WEEKDAY(B8337)=1,2,IF(WEEKDAY(B8337)=7,1,0))))))</f>
        <v>3</v>
      </c>
    </row>
    <row r="8338" spans="2:21" ht="13.95" customHeight="1" x14ac:dyDescent="0.25">
      <c r="B8338" s="784">
        <f t="shared" si="389"/>
        <v>45730</v>
      </c>
      <c r="C8338" s="785">
        <v>6</v>
      </c>
      <c r="D8338" s="786">
        <f>IFERROR((INDEX(METADATA!$T$2:$T$20,MATCH(B8338,METADATA!$S$2:$S$20,0))),0)</f>
        <v>0</v>
      </c>
      <c r="E8338" s="785" t="str">
        <f t="shared" si="390"/>
        <v>LO</v>
      </c>
      <c r="F8338" s="786">
        <f>VLOOKUP(C8338,METADATA!$A$5:$H$29,IF(E8338="HI",2,IF(E8338="LO",6,10))+IF(D8338=1,2,IF(D8338=7,1,(IF(WEEKDAY(B8338)=1,2,IF(WEEKDAY(B8338)=7,1,0))))))</f>
        <v>2</v>
      </c>
      <c r="G8338" s="786">
        <f>VLOOKUP(C8338,METADATA!$J$5:$Q$29,IF(E8338="HI",2,IF(E8338="LO",6,10))+IF(D8338=1,2,IF(D8338=7,1,(IF(WEEKDAY(B8338)=1,2,IF(WEEKDAY(B8338)=7,1,0))))))</f>
        <v>2</v>
      </c>
      <c r="H8338" s="787">
        <v>11429.5</v>
      </c>
      <c r="I8338" s="788">
        <v>3434.6100769042969</v>
      </c>
      <c r="K8338" s="795">
        <v>847.33749999999998</v>
      </c>
      <c r="M8338" s="798">
        <f t="shared" si="391"/>
        <v>11934.404745540203</v>
      </c>
      <c r="N8338" s="303"/>
      <c r="S8338" s="786">
        <v>0</v>
      </c>
      <c r="T8338" s="781">
        <f>VLOOKUP(C8338,METADATA!$J$5:$Q$29,IF(E8338="HI",2,IF(E8338="LO",6,10))+IF(S8338=1,2,IF(D8338=7,1,(IF(WEEKDAY(B8338)=1,2,IF(WEEKDAY(B8338)=7,1,0))))))</f>
        <v>2</v>
      </c>
      <c r="U8338" s="781">
        <f>VLOOKUP(C8338,METADATA!$A$5:$H$29,IF(E8338="HI",2,IF(E8338="LO",6,10))+IF(S8338=1,2,IF(D8338=7,1,(IF(WEEKDAY(B8338)=1,2,IF(WEEKDAY(B8338)=7,1,0))))))</f>
        <v>2</v>
      </c>
    </row>
    <row r="8339" spans="2:21" ht="13.95" customHeight="1" x14ac:dyDescent="0.25">
      <c r="B8339" s="784">
        <f t="shared" si="389"/>
        <v>45730</v>
      </c>
      <c r="C8339" s="785">
        <v>7</v>
      </c>
      <c r="D8339" s="786">
        <f>IFERROR((INDEX(METADATA!$T$2:$T$20,MATCH(B8339,METADATA!$S$2:$S$20,0))),0)</f>
        <v>0</v>
      </c>
      <c r="E8339" s="785" t="str">
        <f t="shared" si="390"/>
        <v>LO</v>
      </c>
      <c r="F8339" s="786">
        <f>VLOOKUP(C8339,METADATA!$A$5:$H$29,IF(E8339="HI",2,IF(E8339="LO",6,10))+IF(D8339=1,2,IF(D8339=7,1,(IF(WEEKDAY(B8339)=1,2,IF(WEEKDAY(B8339)=7,1,0))))))</f>
        <v>1</v>
      </c>
      <c r="G8339" s="786">
        <f>VLOOKUP(C8339,METADATA!$J$5:$Q$29,IF(E8339="HI",2,IF(E8339="LO",6,10))+IF(D8339=1,2,IF(D8339=7,1,(IF(WEEKDAY(B8339)=1,2,IF(WEEKDAY(B8339)=7,1,0))))))</f>
        <v>1</v>
      </c>
      <c r="H8339" s="787">
        <v>14086.75</v>
      </c>
      <c r="I8339" s="788">
        <v>3754.47998046875</v>
      </c>
      <c r="K8339" s="795">
        <v>851.61249999999995</v>
      </c>
      <c r="M8339" s="798">
        <f t="shared" si="391"/>
        <v>14578.49942505197</v>
      </c>
      <c r="N8339" s="303"/>
      <c r="S8339" s="786">
        <v>0</v>
      </c>
      <c r="T8339" s="781">
        <f>VLOOKUP(C8339,METADATA!$J$5:$Q$29,IF(E8339="HI",2,IF(E8339="LO",6,10))+IF(S8339=1,2,IF(D8339=7,1,(IF(WEEKDAY(B8339)=1,2,IF(WEEKDAY(B8339)=7,1,0))))))</f>
        <v>1</v>
      </c>
      <c r="U8339" s="781">
        <f>VLOOKUP(C8339,METADATA!$A$5:$H$29,IF(E8339="HI",2,IF(E8339="LO",6,10))+IF(S8339=1,2,IF(D8339=7,1,(IF(WEEKDAY(B8339)=1,2,IF(WEEKDAY(B8339)=7,1,0))))))</f>
        <v>1</v>
      </c>
    </row>
    <row r="8340" spans="2:21" ht="13.95" customHeight="1" x14ac:dyDescent="0.25">
      <c r="B8340" s="784">
        <f t="shared" si="389"/>
        <v>45730</v>
      </c>
      <c r="C8340" s="785">
        <v>8</v>
      </c>
      <c r="D8340" s="786">
        <f>IFERROR((INDEX(METADATA!$T$2:$T$20,MATCH(B8340,METADATA!$S$2:$S$20,0))),0)</f>
        <v>0</v>
      </c>
      <c r="E8340" s="785" t="str">
        <f t="shared" si="390"/>
        <v>LO</v>
      </c>
      <c r="F8340" s="786">
        <f>VLOOKUP(C8340,METADATA!$A$5:$H$29,IF(E8340="HI",2,IF(E8340="LO",6,10))+IF(D8340=1,2,IF(D8340=7,1,(IF(WEEKDAY(B8340)=1,2,IF(WEEKDAY(B8340)=7,1,0))))))</f>
        <v>1</v>
      </c>
      <c r="G8340" s="786">
        <f>VLOOKUP(C8340,METADATA!$J$5:$Q$29,IF(E8340="HI",2,IF(E8340="LO",6,10))+IF(D8340=1,2,IF(D8340=7,1,(IF(WEEKDAY(B8340)=1,2,IF(WEEKDAY(B8340)=7,1,0))))))</f>
        <v>1</v>
      </c>
      <c r="H8340" s="787">
        <v>16093.75</v>
      </c>
      <c r="I8340" s="788">
        <v>3613.3300323486328</v>
      </c>
      <c r="K8340" s="795">
        <v>856.5</v>
      </c>
      <c r="M8340" s="798">
        <f t="shared" si="391"/>
        <v>16494.391258399704</v>
      </c>
      <c r="N8340" s="303"/>
      <c r="S8340" s="786">
        <v>0</v>
      </c>
      <c r="T8340" s="781">
        <f>VLOOKUP(C8340,METADATA!$J$5:$Q$29,IF(E8340="HI",2,IF(E8340="LO",6,10))+IF(S8340=1,2,IF(D8340=7,1,(IF(WEEKDAY(B8340)=1,2,IF(WEEKDAY(B8340)=7,1,0))))))</f>
        <v>1</v>
      </c>
      <c r="U8340" s="781">
        <f>VLOOKUP(C8340,METADATA!$A$5:$H$29,IF(E8340="HI",2,IF(E8340="LO",6,10))+IF(S8340=1,2,IF(D8340=7,1,(IF(WEEKDAY(B8340)=1,2,IF(WEEKDAY(B8340)=7,1,0))))))</f>
        <v>1</v>
      </c>
    </row>
    <row r="8341" spans="2:21" ht="13.95" customHeight="1" x14ac:dyDescent="0.25">
      <c r="B8341" s="784">
        <f t="shared" si="389"/>
        <v>45730</v>
      </c>
      <c r="C8341" s="785">
        <v>9</v>
      </c>
      <c r="D8341" s="786">
        <f>IFERROR((INDEX(METADATA!$T$2:$T$20,MATCH(B8341,METADATA!$S$2:$S$20,0))),0)</f>
        <v>0</v>
      </c>
      <c r="E8341" s="785" t="str">
        <f t="shared" si="390"/>
        <v>LO</v>
      </c>
      <c r="F8341" s="786">
        <f>VLOOKUP(C8341,METADATA!$A$5:$H$29,IF(E8341="HI",2,IF(E8341="LO",6,10))+IF(D8341=1,2,IF(D8341=7,1,(IF(WEEKDAY(B8341)=1,2,IF(WEEKDAY(B8341)=7,1,0))))))</f>
        <v>2</v>
      </c>
      <c r="G8341" s="786">
        <f>VLOOKUP(C8341,METADATA!$J$5:$Q$29,IF(E8341="HI",2,IF(E8341="LO",6,10))+IF(D8341=1,2,IF(D8341=7,1,(IF(WEEKDAY(B8341)=1,2,IF(WEEKDAY(B8341)=7,1,0))))))</f>
        <v>1</v>
      </c>
      <c r="H8341" s="787">
        <v>17181.75</v>
      </c>
      <c r="I8341" s="788">
        <v>3776.9399261474609</v>
      </c>
      <c r="K8341" s="795">
        <v>824.32500000000005</v>
      </c>
      <c r="M8341" s="798">
        <f t="shared" si="391"/>
        <v>17591.98136277511</v>
      </c>
      <c r="N8341" s="303"/>
      <c r="S8341" s="786">
        <v>0</v>
      </c>
      <c r="T8341" s="781">
        <f>VLOOKUP(C8341,METADATA!$J$5:$Q$29,IF(E8341="HI",2,IF(E8341="LO",6,10))+IF(S8341=1,2,IF(D8341=7,1,(IF(WEEKDAY(B8341)=1,2,IF(WEEKDAY(B8341)=7,1,0))))))</f>
        <v>1</v>
      </c>
      <c r="U8341" s="781">
        <f>VLOOKUP(C8341,METADATA!$A$5:$H$29,IF(E8341="HI",2,IF(E8341="LO",6,10))+IF(S8341=1,2,IF(D8341=7,1,(IF(WEEKDAY(B8341)=1,2,IF(WEEKDAY(B8341)=7,1,0))))))</f>
        <v>2</v>
      </c>
    </row>
    <row r="8342" spans="2:21" ht="13.95" customHeight="1" x14ac:dyDescent="0.25">
      <c r="B8342" s="784">
        <f t="shared" si="389"/>
        <v>45730</v>
      </c>
      <c r="C8342" s="785">
        <v>10</v>
      </c>
      <c r="D8342" s="786">
        <f>IFERROR((INDEX(METADATA!$T$2:$T$20,MATCH(B8342,METADATA!$S$2:$S$20,0))),0)</f>
        <v>0</v>
      </c>
      <c r="E8342" s="785" t="str">
        <f t="shared" si="390"/>
        <v>LO</v>
      </c>
      <c r="F8342" s="786">
        <f>VLOOKUP(C8342,METADATA!$A$5:$H$29,IF(E8342="HI",2,IF(E8342="LO",6,10))+IF(D8342=1,2,IF(D8342=7,1,(IF(WEEKDAY(B8342)=1,2,IF(WEEKDAY(B8342)=7,1,0))))))</f>
        <v>2</v>
      </c>
      <c r="G8342" s="786">
        <f>VLOOKUP(C8342,METADATA!$J$5:$Q$29,IF(E8342="HI",2,IF(E8342="LO",6,10))+IF(D8342=1,2,IF(D8342=7,1,(IF(WEEKDAY(B8342)=1,2,IF(WEEKDAY(B8342)=7,1,0))))))</f>
        <v>2</v>
      </c>
      <c r="H8342" s="787">
        <v>16484.5</v>
      </c>
      <c r="I8342" s="788">
        <v>3839.35498046875</v>
      </c>
      <c r="K8342" s="795">
        <v>882.73749999999995</v>
      </c>
      <c r="M8342" s="798">
        <f t="shared" si="391"/>
        <v>16925.70196228358</v>
      </c>
      <c r="N8342" s="303"/>
      <c r="S8342" s="786">
        <v>0</v>
      </c>
      <c r="T8342" s="781">
        <f>VLOOKUP(C8342,METADATA!$J$5:$Q$29,IF(E8342="HI",2,IF(E8342="LO",6,10))+IF(S8342=1,2,IF(D8342=7,1,(IF(WEEKDAY(B8342)=1,2,IF(WEEKDAY(B8342)=7,1,0))))))</f>
        <v>2</v>
      </c>
      <c r="U8342" s="781">
        <f>VLOOKUP(C8342,METADATA!$A$5:$H$29,IF(E8342="HI",2,IF(E8342="LO",6,10))+IF(S8342=1,2,IF(D8342=7,1,(IF(WEEKDAY(B8342)=1,2,IF(WEEKDAY(B8342)=7,1,0))))))</f>
        <v>2</v>
      </c>
    </row>
    <row r="8343" spans="2:21" ht="13.95" customHeight="1" x14ac:dyDescent="0.25">
      <c r="B8343" s="784">
        <f t="shared" si="389"/>
        <v>45730</v>
      </c>
      <c r="C8343" s="785">
        <v>11</v>
      </c>
      <c r="D8343" s="786">
        <f>IFERROR((INDEX(METADATA!$T$2:$T$20,MATCH(B8343,METADATA!$S$2:$S$20,0))),0)</f>
        <v>0</v>
      </c>
      <c r="E8343" s="785" t="str">
        <f t="shared" si="390"/>
        <v>LO</v>
      </c>
      <c r="F8343" s="786">
        <f>VLOOKUP(C8343,METADATA!$A$5:$H$29,IF(E8343="HI",2,IF(E8343="LO",6,10))+IF(D8343=1,2,IF(D8343=7,1,(IF(WEEKDAY(B8343)=1,2,IF(WEEKDAY(B8343)=7,1,0))))))</f>
        <v>2</v>
      </c>
      <c r="G8343" s="786">
        <f>VLOOKUP(C8343,METADATA!$J$5:$Q$29,IF(E8343="HI",2,IF(E8343="LO",6,10))+IF(D8343=1,2,IF(D8343=7,1,(IF(WEEKDAY(B8343)=1,2,IF(WEEKDAY(B8343)=7,1,0))))))</f>
        <v>2</v>
      </c>
      <c r="H8343" s="787">
        <v>16766.75</v>
      </c>
      <c r="I8343" s="788">
        <v>3675.8300476074219</v>
      </c>
      <c r="K8343" s="795">
        <v>909.3125</v>
      </c>
      <c r="M8343" s="798">
        <f t="shared" si="391"/>
        <v>17164.95360032743</v>
      </c>
      <c r="N8343" s="303"/>
      <c r="S8343" s="786">
        <v>0</v>
      </c>
      <c r="T8343" s="781">
        <f>VLOOKUP(C8343,METADATA!$J$5:$Q$29,IF(E8343="HI",2,IF(E8343="LO",6,10))+IF(S8343=1,2,IF(D8343=7,1,(IF(WEEKDAY(B8343)=1,2,IF(WEEKDAY(B8343)=7,1,0))))))</f>
        <v>2</v>
      </c>
      <c r="U8343" s="781">
        <f>VLOOKUP(C8343,METADATA!$A$5:$H$29,IF(E8343="HI",2,IF(E8343="LO",6,10))+IF(S8343=1,2,IF(D8343=7,1,(IF(WEEKDAY(B8343)=1,2,IF(WEEKDAY(B8343)=7,1,0))))))</f>
        <v>2</v>
      </c>
    </row>
    <row r="8344" spans="2:21" ht="13.95" customHeight="1" x14ac:dyDescent="0.25">
      <c r="B8344" s="784">
        <f t="shared" si="389"/>
        <v>45730</v>
      </c>
      <c r="C8344" s="785">
        <v>12</v>
      </c>
      <c r="D8344" s="786">
        <f>IFERROR((INDEX(METADATA!$T$2:$T$20,MATCH(B8344,METADATA!$S$2:$S$20,0))),0)</f>
        <v>0</v>
      </c>
      <c r="E8344" s="785" t="str">
        <f t="shared" si="390"/>
        <v>LO</v>
      </c>
      <c r="F8344" s="786">
        <f>VLOOKUP(C8344,METADATA!$A$5:$H$29,IF(E8344="HI",2,IF(E8344="LO",6,10))+IF(D8344=1,2,IF(D8344=7,1,(IF(WEEKDAY(B8344)=1,2,IF(WEEKDAY(B8344)=7,1,0))))))</f>
        <v>2</v>
      </c>
      <c r="G8344" s="786">
        <f>VLOOKUP(C8344,METADATA!$J$5:$Q$29,IF(E8344="HI",2,IF(E8344="LO",6,10))+IF(D8344=1,2,IF(D8344=7,1,(IF(WEEKDAY(B8344)=1,2,IF(WEEKDAY(B8344)=7,1,0))))))</f>
        <v>2</v>
      </c>
      <c r="H8344" s="787">
        <v>16950.75</v>
      </c>
      <c r="I8344" s="788">
        <v>3646.4799957275391</v>
      </c>
      <c r="K8344" s="795">
        <v>905.6</v>
      </c>
      <c r="M8344" s="798">
        <f t="shared" si="391"/>
        <v>17338.533442068885</v>
      </c>
      <c r="N8344" s="303"/>
      <c r="S8344" s="786">
        <v>0</v>
      </c>
      <c r="T8344" s="781">
        <f>VLOOKUP(C8344,METADATA!$J$5:$Q$29,IF(E8344="HI",2,IF(E8344="LO",6,10))+IF(S8344=1,2,IF(D8344=7,1,(IF(WEEKDAY(B8344)=1,2,IF(WEEKDAY(B8344)=7,1,0))))))</f>
        <v>2</v>
      </c>
      <c r="U8344" s="781">
        <f>VLOOKUP(C8344,METADATA!$A$5:$H$29,IF(E8344="HI",2,IF(E8344="LO",6,10))+IF(S8344=1,2,IF(D8344=7,1,(IF(WEEKDAY(B8344)=1,2,IF(WEEKDAY(B8344)=7,1,0))))))</f>
        <v>2</v>
      </c>
    </row>
    <row r="8345" spans="2:21" ht="13.95" customHeight="1" x14ac:dyDescent="0.25">
      <c r="B8345" s="784">
        <f t="shared" si="389"/>
        <v>45730</v>
      </c>
      <c r="C8345" s="785">
        <v>13</v>
      </c>
      <c r="D8345" s="786">
        <f>IFERROR((INDEX(METADATA!$T$2:$T$20,MATCH(B8345,METADATA!$S$2:$S$20,0))),0)</f>
        <v>0</v>
      </c>
      <c r="E8345" s="785" t="str">
        <f t="shared" si="390"/>
        <v>LO</v>
      </c>
      <c r="F8345" s="786">
        <f>VLOOKUP(C8345,METADATA!$A$5:$H$29,IF(E8345="HI",2,IF(E8345="LO",6,10))+IF(D8345=1,2,IF(D8345=7,1,(IF(WEEKDAY(B8345)=1,2,IF(WEEKDAY(B8345)=7,1,0))))))</f>
        <v>2</v>
      </c>
      <c r="G8345" s="786">
        <f>VLOOKUP(C8345,METADATA!$J$5:$Q$29,IF(E8345="HI",2,IF(E8345="LO",6,10))+IF(D8345=1,2,IF(D8345=7,1,(IF(WEEKDAY(B8345)=1,2,IF(WEEKDAY(B8345)=7,1,0))))))</f>
        <v>2</v>
      </c>
      <c r="H8345" s="787">
        <v>16395.75</v>
      </c>
      <c r="I8345" s="788">
        <v>3469.4749755859375</v>
      </c>
      <c r="K8345" s="795">
        <v>913.98749999999995</v>
      </c>
      <c r="M8345" s="798">
        <f t="shared" si="391"/>
        <v>16758.814834847868</v>
      </c>
      <c r="N8345" s="303"/>
      <c r="S8345" s="786">
        <v>0</v>
      </c>
      <c r="T8345" s="781">
        <f>VLOOKUP(C8345,METADATA!$J$5:$Q$29,IF(E8345="HI",2,IF(E8345="LO",6,10))+IF(S8345=1,2,IF(D8345=7,1,(IF(WEEKDAY(B8345)=1,2,IF(WEEKDAY(B8345)=7,1,0))))))</f>
        <v>2</v>
      </c>
      <c r="U8345" s="781">
        <f>VLOOKUP(C8345,METADATA!$A$5:$H$29,IF(E8345="HI",2,IF(E8345="LO",6,10))+IF(S8345=1,2,IF(D8345=7,1,(IF(WEEKDAY(B8345)=1,2,IF(WEEKDAY(B8345)=7,1,0))))))</f>
        <v>2</v>
      </c>
    </row>
    <row r="8346" spans="2:21" ht="13.95" customHeight="1" x14ac:dyDescent="0.25">
      <c r="B8346" s="784">
        <f t="shared" si="389"/>
        <v>45730</v>
      </c>
      <c r="C8346" s="785">
        <v>14</v>
      </c>
      <c r="D8346" s="786">
        <f>IFERROR((INDEX(METADATA!$T$2:$T$20,MATCH(B8346,METADATA!$S$2:$S$20,0))),0)</f>
        <v>0</v>
      </c>
      <c r="E8346" s="785" t="str">
        <f t="shared" si="390"/>
        <v>LO</v>
      </c>
      <c r="F8346" s="786">
        <f>VLOOKUP(C8346,METADATA!$A$5:$H$29,IF(E8346="HI",2,IF(E8346="LO",6,10))+IF(D8346=1,2,IF(D8346=7,1,(IF(WEEKDAY(B8346)=1,2,IF(WEEKDAY(B8346)=7,1,0))))))</f>
        <v>2</v>
      </c>
      <c r="G8346" s="786">
        <f>VLOOKUP(C8346,METADATA!$J$5:$Q$29,IF(E8346="HI",2,IF(E8346="LO",6,10))+IF(D8346=1,2,IF(D8346=7,1,(IF(WEEKDAY(B8346)=1,2,IF(WEEKDAY(B8346)=7,1,0))))))</f>
        <v>2</v>
      </c>
      <c r="H8346" s="787">
        <v>15912.75</v>
      </c>
      <c r="I8346" s="788">
        <v>3605.7650451660156</v>
      </c>
      <c r="K8346" s="795">
        <v>902.26250000000005</v>
      </c>
      <c r="M8346" s="798">
        <f t="shared" si="391"/>
        <v>16316.162358944614</v>
      </c>
      <c r="N8346" s="303"/>
      <c r="S8346" s="786">
        <v>0</v>
      </c>
      <c r="T8346" s="781">
        <f>VLOOKUP(C8346,METADATA!$J$5:$Q$29,IF(E8346="HI",2,IF(E8346="LO",6,10))+IF(S8346=1,2,IF(D8346=7,1,(IF(WEEKDAY(B8346)=1,2,IF(WEEKDAY(B8346)=7,1,0))))))</f>
        <v>2</v>
      </c>
      <c r="U8346" s="781">
        <f>VLOOKUP(C8346,METADATA!$A$5:$H$29,IF(E8346="HI",2,IF(E8346="LO",6,10))+IF(S8346=1,2,IF(D8346=7,1,(IF(WEEKDAY(B8346)=1,2,IF(WEEKDAY(B8346)=7,1,0))))))</f>
        <v>2</v>
      </c>
    </row>
    <row r="8347" spans="2:21" ht="13.95" customHeight="1" x14ac:dyDescent="0.25">
      <c r="B8347" s="784">
        <f t="shared" si="389"/>
        <v>45730</v>
      </c>
      <c r="C8347" s="785">
        <v>15</v>
      </c>
      <c r="D8347" s="786">
        <f>IFERROR((INDEX(METADATA!$T$2:$T$20,MATCH(B8347,METADATA!$S$2:$S$20,0))),0)</f>
        <v>0</v>
      </c>
      <c r="E8347" s="785" t="str">
        <f t="shared" si="390"/>
        <v>LO</v>
      </c>
      <c r="F8347" s="786">
        <f>VLOOKUP(C8347,METADATA!$A$5:$H$29,IF(E8347="HI",2,IF(E8347="LO",6,10))+IF(D8347=1,2,IF(D8347=7,1,(IF(WEEKDAY(B8347)=1,2,IF(WEEKDAY(B8347)=7,1,0))))))</f>
        <v>2</v>
      </c>
      <c r="G8347" s="786">
        <f>VLOOKUP(C8347,METADATA!$J$5:$Q$29,IF(E8347="HI",2,IF(E8347="LO",6,10))+IF(D8347=1,2,IF(D8347=7,1,(IF(WEEKDAY(B8347)=1,2,IF(WEEKDAY(B8347)=7,1,0))))))</f>
        <v>2</v>
      </c>
      <c r="H8347" s="787">
        <v>14617</v>
      </c>
      <c r="I8347" s="788">
        <v>3759.6900024414063</v>
      </c>
      <c r="K8347" s="795">
        <v>933.76250000000005</v>
      </c>
      <c r="M8347" s="798">
        <f t="shared" si="391"/>
        <v>15092.778336491192</v>
      </c>
      <c r="N8347" s="303"/>
      <c r="S8347" s="786">
        <v>0</v>
      </c>
      <c r="T8347" s="781">
        <f>VLOOKUP(C8347,METADATA!$J$5:$Q$29,IF(E8347="HI",2,IF(E8347="LO",6,10))+IF(S8347=1,2,IF(D8347=7,1,(IF(WEEKDAY(B8347)=1,2,IF(WEEKDAY(B8347)=7,1,0))))))</f>
        <v>2</v>
      </c>
      <c r="U8347" s="781">
        <f>VLOOKUP(C8347,METADATA!$A$5:$H$29,IF(E8347="HI",2,IF(E8347="LO",6,10))+IF(S8347=1,2,IF(D8347=7,1,(IF(WEEKDAY(B8347)=1,2,IF(WEEKDAY(B8347)=7,1,0))))))</f>
        <v>2</v>
      </c>
    </row>
    <row r="8348" spans="2:21" ht="13.95" customHeight="1" x14ac:dyDescent="0.25">
      <c r="B8348" s="784">
        <f t="shared" ref="B8348:B8411" si="392">B8324+1</f>
        <v>45730</v>
      </c>
      <c r="C8348" s="785">
        <v>16</v>
      </c>
      <c r="D8348" s="786">
        <f>IFERROR((INDEX(METADATA!$T$2:$T$20,MATCH(B8348,METADATA!$S$2:$S$20,0))),0)</f>
        <v>0</v>
      </c>
      <c r="E8348" s="785" t="str">
        <f t="shared" si="390"/>
        <v>LO</v>
      </c>
      <c r="F8348" s="786">
        <f>VLOOKUP(C8348,METADATA!$A$5:$H$29,IF(E8348="HI",2,IF(E8348="LO",6,10))+IF(D8348=1,2,IF(D8348=7,1,(IF(WEEKDAY(B8348)=1,2,IF(WEEKDAY(B8348)=7,1,0))))))</f>
        <v>2</v>
      </c>
      <c r="G8348" s="786">
        <f>VLOOKUP(C8348,METADATA!$J$5:$Q$29,IF(E8348="HI",2,IF(E8348="LO",6,10))+IF(D8348=1,2,IF(D8348=7,1,(IF(WEEKDAY(B8348)=1,2,IF(WEEKDAY(B8348)=7,1,0))))))</f>
        <v>2</v>
      </c>
      <c r="H8348" s="787">
        <v>14711</v>
      </c>
      <c r="I8348" s="788">
        <v>3521.1350402832031</v>
      </c>
      <c r="K8348" s="795">
        <v>0</v>
      </c>
      <c r="M8348" s="798">
        <f t="shared" si="391"/>
        <v>15126.530103493998</v>
      </c>
      <c r="N8348" s="303"/>
      <c r="S8348" s="786">
        <v>0</v>
      </c>
      <c r="T8348" s="781">
        <f>VLOOKUP(C8348,METADATA!$J$5:$Q$29,IF(E8348="HI",2,IF(E8348="LO",6,10))+IF(S8348=1,2,IF(D8348=7,1,(IF(WEEKDAY(B8348)=1,2,IF(WEEKDAY(B8348)=7,1,0))))))</f>
        <v>2</v>
      </c>
      <c r="U8348" s="781">
        <f>VLOOKUP(C8348,METADATA!$A$5:$H$29,IF(E8348="HI",2,IF(E8348="LO",6,10))+IF(S8348=1,2,IF(D8348=7,1,(IF(WEEKDAY(B8348)=1,2,IF(WEEKDAY(B8348)=7,1,0))))))</f>
        <v>2</v>
      </c>
    </row>
    <row r="8349" spans="2:21" ht="13.95" customHeight="1" x14ac:dyDescent="0.25">
      <c r="B8349" s="784">
        <f t="shared" si="392"/>
        <v>45730</v>
      </c>
      <c r="C8349" s="785">
        <v>17</v>
      </c>
      <c r="D8349" s="786">
        <f>IFERROR((INDEX(METADATA!$T$2:$T$20,MATCH(B8349,METADATA!$S$2:$S$20,0))),0)</f>
        <v>0</v>
      </c>
      <c r="E8349" s="785" t="str">
        <f t="shared" si="390"/>
        <v>LO</v>
      </c>
      <c r="F8349" s="786">
        <f>VLOOKUP(C8349,METADATA!$A$5:$H$29,IF(E8349="HI",2,IF(E8349="LO",6,10))+IF(D8349=1,2,IF(D8349=7,1,(IF(WEEKDAY(B8349)=1,2,IF(WEEKDAY(B8349)=7,1,0))))))</f>
        <v>2</v>
      </c>
      <c r="G8349" s="786">
        <f>VLOOKUP(C8349,METADATA!$J$5:$Q$29,IF(E8349="HI",2,IF(E8349="LO",6,10))+IF(D8349=1,2,IF(D8349=7,1,(IF(WEEKDAY(B8349)=1,2,IF(WEEKDAY(B8349)=7,1,0))))))</f>
        <v>2</v>
      </c>
      <c r="H8349" s="787">
        <v>15625.5</v>
      </c>
      <c r="I8349" s="788">
        <v>3452.0349884033203</v>
      </c>
      <c r="K8349" s="795">
        <v>0</v>
      </c>
      <c r="M8349" s="798">
        <f t="shared" si="391"/>
        <v>16002.274707402092</v>
      </c>
      <c r="N8349" s="303"/>
      <c r="S8349" s="786">
        <v>0</v>
      </c>
      <c r="T8349" s="781">
        <f>VLOOKUP(C8349,METADATA!$J$5:$Q$29,IF(E8349="HI",2,IF(E8349="LO",6,10))+IF(S8349=1,2,IF(D8349=7,1,(IF(WEEKDAY(B8349)=1,2,IF(WEEKDAY(B8349)=7,1,0))))))</f>
        <v>2</v>
      </c>
      <c r="U8349" s="781">
        <f>VLOOKUP(C8349,METADATA!$A$5:$H$29,IF(E8349="HI",2,IF(E8349="LO",6,10))+IF(S8349=1,2,IF(D8349=7,1,(IF(WEEKDAY(B8349)=1,2,IF(WEEKDAY(B8349)=7,1,0))))))</f>
        <v>2</v>
      </c>
    </row>
    <row r="8350" spans="2:21" ht="13.95" customHeight="1" x14ac:dyDescent="0.25">
      <c r="B8350" s="784">
        <f t="shared" si="392"/>
        <v>45730</v>
      </c>
      <c r="C8350" s="785">
        <v>18</v>
      </c>
      <c r="D8350" s="786">
        <f>IFERROR((INDEX(METADATA!$T$2:$T$20,MATCH(B8350,METADATA!$S$2:$S$20,0))),0)</f>
        <v>0</v>
      </c>
      <c r="E8350" s="785" t="str">
        <f t="shared" si="390"/>
        <v>LO</v>
      </c>
      <c r="F8350" s="786">
        <f>VLOOKUP(C8350,METADATA!$A$5:$H$29,IF(E8350="HI",2,IF(E8350="LO",6,10))+IF(D8350=1,2,IF(D8350=7,1,(IF(WEEKDAY(B8350)=1,2,IF(WEEKDAY(B8350)=7,1,0))))))</f>
        <v>1</v>
      </c>
      <c r="G8350" s="786">
        <f>VLOOKUP(C8350,METADATA!$J$5:$Q$29,IF(E8350="HI",2,IF(E8350="LO",6,10))+IF(D8350=1,2,IF(D8350=7,1,(IF(WEEKDAY(B8350)=1,2,IF(WEEKDAY(B8350)=7,1,0))))))</f>
        <v>1</v>
      </c>
      <c r="H8350" s="787">
        <v>16675.25</v>
      </c>
      <c r="I8350" s="788">
        <v>3610.7648773193359</v>
      </c>
      <c r="K8350" s="795">
        <v>0</v>
      </c>
      <c r="M8350" s="798">
        <f t="shared" si="391"/>
        <v>17061.699374967982</v>
      </c>
      <c r="N8350" s="303"/>
      <c r="S8350" s="786">
        <v>0</v>
      </c>
      <c r="T8350" s="781">
        <f>VLOOKUP(C8350,METADATA!$J$5:$Q$29,IF(E8350="HI",2,IF(E8350="LO",6,10))+IF(S8350=1,2,IF(D8350=7,1,(IF(WEEKDAY(B8350)=1,2,IF(WEEKDAY(B8350)=7,1,0))))))</f>
        <v>1</v>
      </c>
      <c r="U8350" s="781">
        <f>VLOOKUP(C8350,METADATA!$A$5:$H$29,IF(E8350="HI",2,IF(E8350="LO",6,10))+IF(S8350=1,2,IF(D8350=7,1,(IF(WEEKDAY(B8350)=1,2,IF(WEEKDAY(B8350)=7,1,0))))))</f>
        <v>1</v>
      </c>
    </row>
    <row r="8351" spans="2:21" ht="13.95" customHeight="1" x14ac:dyDescent="0.25">
      <c r="B8351" s="784">
        <f t="shared" si="392"/>
        <v>45730</v>
      </c>
      <c r="C8351" s="785">
        <v>19</v>
      </c>
      <c r="D8351" s="786">
        <f>IFERROR((INDEX(METADATA!$T$2:$T$20,MATCH(B8351,METADATA!$S$2:$S$20,0))),0)</f>
        <v>0</v>
      </c>
      <c r="E8351" s="785" t="str">
        <f t="shared" si="390"/>
        <v>LO</v>
      </c>
      <c r="F8351" s="786">
        <f>VLOOKUP(C8351,METADATA!$A$5:$H$29,IF(E8351="HI",2,IF(E8351="LO",6,10))+IF(D8351=1,2,IF(D8351=7,1,(IF(WEEKDAY(B8351)=1,2,IF(WEEKDAY(B8351)=7,1,0))))))</f>
        <v>1</v>
      </c>
      <c r="G8351" s="786">
        <f>VLOOKUP(C8351,METADATA!$J$5:$Q$29,IF(E8351="HI",2,IF(E8351="LO",6,10))+IF(D8351=1,2,IF(D8351=7,1,(IF(WEEKDAY(B8351)=1,2,IF(WEEKDAY(B8351)=7,1,0))))))</f>
        <v>1</v>
      </c>
      <c r="H8351" s="787">
        <v>15120.75</v>
      </c>
      <c r="I8351" s="788">
        <v>3624.0450439453125</v>
      </c>
      <c r="K8351" s="795">
        <v>0</v>
      </c>
      <c r="M8351" s="798">
        <f t="shared" si="391"/>
        <v>15548.98012871084</v>
      </c>
      <c r="N8351" s="303"/>
      <c r="S8351" s="786">
        <v>0</v>
      </c>
      <c r="T8351" s="781">
        <f>VLOOKUP(C8351,METADATA!$J$5:$Q$29,IF(E8351="HI",2,IF(E8351="LO",6,10))+IF(S8351=1,2,IF(D8351=7,1,(IF(WEEKDAY(B8351)=1,2,IF(WEEKDAY(B8351)=7,1,0))))))</f>
        <v>1</v>
      </c>
      <c r="U8351" s="781">
        <f>VLOOKUP(C8351,METADATA!$A$5:$H$29,IF(E8351="HI",2,IF(E8351="LO",6,10))+IF(S8351=1,2,IF(D8351=7,1,(IF(WEEKDAY(B8351)=1,2,IF(WEEKDAY(B8351)=7,1,0))))))</f>
        <v>1</v>
      </c>
    </row>
    <row r="8352" spans="2:21" ht="13.95" customHeight="1" x14ac:dyDescent="0.25">
      <c r="B8352" s="784">
        <f t="shared" si="392"/>
        <v>45730</v>
      </c>
      <c r="C8352" s="785">
        <v>20</v>
      </c>
      <c r="D8352" s="786">
        <f>IFERROR((INDEX(METADATA!$T$2:$T$20,MATCH(B8352,METADATA!$S$2:$S$20,0))),0)</f>
        <v>0</v>
      </c>
      <c r="E8352" s="785" t="str">
        <f t="shared" si="390"/>
        <v>LO</v>
      </c>
      <c r="F8352" s="786">
        <f>VLOOKUP(C8352,METADATA!$A$5:$H$29,IF(E8352="HI",2,IF(E8352="LO",6,10))+IF(D8352=1,2,IF(D8352=7,1,(IF(WEEKDAY(B8352)=1,2,IF(WEEKDAY(B8352)=7,1,0))))))</f>
        <v>1</v>
      </c>
      <c r="G8352" s="786">
        <f>VLOOKUP(C8352,METADATA!$J$5:$Q$29,IF(E8352="HI",2,IF(E8352="LO",6,10))+IF(D8352=1,2,IF(D8352=7,1,(IF(WEEKDAY(B8352)=1,2,IF(WEEKDAY(B8352)=7,1,0))))))</f>
        <v>2</v>
      </c>
      <c r="H8352" s="787">
        <v>13269.75</v>
      </c>
      <c r="I8352" s="788">
        <v>3534.1000366210938</v>
      </c>
      <c r="K8352" s="795">
        <v>0</v>
      </c>
      <c r="M8352" s="798">
        <f t="shared" si="391"/>
        <v>13732.302360906026</v>
      </c>
      <c r="N8352" s="303"/>
      <c r="S8352" s="786">
        <v>0</v>
      </c>
      <c r="T8352" s="781">
        <f>VLOOKUP(C8352,METADATA!$J$5:$Q$29,IF(E8352="HI",2,IF(E8352="LO",6,10))+IF(S8352=1,2,IF(D8352=7,1,(IF(WEEKDAY(B8352)=1,2,IF(WEEKDAY(B8352)=7,1,0))))))</f>
        <v>2</v>
      </c>
      <c r="U8352" s="781">
        <f>VLOOKUP(C8352,METADATA!$A$5:$H$29,IF(E8352="HI",2,IF(E8352="LO",6,10))+IF(S8352=1,2,IF(D8352=7,1,(IF(WEEKDAY(B8352)=1,2,IF(WEEKDAY(B8352)=7,1,0))))))</f>
        <v>1</v>
      </c>
    </row>
    <row r="8353" spans="2:21" ht="13.95" customHeight="1" x14ac:dyDescent="0.25">
      <c r="B8353" s="784">
        <f t="shared" si="392"/>
        <v>45730</v>
      </c>
      <c r="C8353" s="785">
        <v>21</v>
      </c>
      <c r="D8353" s="786">
        <f>IFERROR((INDEX(METADATA!$T$2:$T$20,MATCH(B8353,METADATA!$S$2:$S$20,0))),0)</f>
        <v>0</v>
      </c>
      <c r="E8353" s="785" t="str">
        <f t="shared" si="390"/>
        <v>LO</v>
      </c>
      <c r="F8353" s="786">
        <f>VLOOKUP(C8353,METADATA!$A$5:$H$29,IF(E8353="HI",2,IF(E8353="LO",6,10))+IF(D8353=1,2,IF(D8353=7,1,(IF(WEEKDAY(B8353)=1,2,IF(WEEKDAY(B8353)=7,1,0))))))</f>
        <v>2</v>
      </c>
      <c r="G8353" s="786">
        <f>VLOOKUP(C8353,METADATA!$J$5:$Q$29,IF(E8353="HI",2,IF(E8353="LO",6,10))+IF(D8353=1,2,IF(D8353=7,1,(IF(WEEKDAY(B8353)=1,2,IF(WEEKDAY(B8353)=7,1,0))))))</f>
        <v>2</v>
      </c>
      <c r="H8353" s="787">
        <v>11967.5</v>
      </c>
      <c r="I8353" s="788">
        <v>3064.9950256347656</v>
      </c>
      <c r="K8353" s="795">
        <v>0</v>
      </c>
      <c r="M8353" s="798">
        <f t="shared" si="391"/>
        <v>12353.754520677747</v>
      </c>
      <c r="N8353" s="303"/>
      <c r="S8353" s="786">
        <v>0</v>
      </c>
      <c r="T8353" s="781">
        <f>VLOOKUP(C8353,METADATA!$J$5:$Q$29,IF(E8353="HI",2,IF(E8353="LO",6,10))+IF(S8353=1,2,IF(D8353=7,1,(IF(WEEKDAY(B8353)=1,2,IF(WEEKDAY(B8353)=7,1,0))))))</f>
        <v>2</v>
      </c>
      <c r="U8353" s="781">
        <f>VLOOKUP(C8353,METADATA!$A$5:$H$29,IF(E8353="HI",2,IF(E8353="LO",6,10))+IF(S8353=1,2,IF(D8353=7,1,(IF(WEEKDAY(B8353)=1,2,IF(WEEKDAY(B8353)=7,1,0))))))</f>
        <v>2</v>
      </c>
    </row>
    <row r="8354" spans="2:21" ht="13.95" customHeight="1" x14ac:dyDescent="0.25">
      <c r="B8354" s="784">
        <f t="shared" si="392"/>
        <v>45730</v>
      </c>
      <c r="C8354" s="785">
        <v>22</v>
      </c>
      <c r="D8354" s="786">
        <f>IFERROR((INDEX(METADATA!$T$2:$T$20,MATCH(B8354,METADATA!$S$2:$S$20,0))),0)</f>
        <v>0</v>
      </c>
      <c r="E8354" s="785" t="str">
        <f t="shared" si="390"/>
        <v>LO</v>
      </c>
      <c r="F8354" s="786">
        <f>VLOOKUP(C8354,METADATA!$A$5:$H$29,IF(E8354="HI",2,IF(E8354="LO",6,10))+IF(D8354=1,2,IF(D8354=7,1,(IF(WEEKDAY(B8354)=1,2,IF(WEEKDAY(B8354)=7,1,0))))))</f>
        <v>3</v>
      </c>
      <c r="G8354" s="786">
        <f>VLOOKUP(C8354,METADATA!$J$5:$Q$29,IF(E8354="HI",2,IF(E8354="LO",6,10))+IF(D8354=1,2,IF(D8354=7,1,(IF(WEEKDAY(B8354)=1,2,IF(WEEKDAY(B8354)=7,1,0))))))</f>
        <v>3</v>
      </c>
      <c r="H8354" s="787">
        <v>10908</v>
      </c>
      <c r="I8354" s="788">
        <v>3642.7300415039063</v>
      </c>
      <c r="K8354" s="795">
        <v>0</v>
      </c>
      <c r="M8354" s="798">
        <f t="shared" si="391"/>
        <v>11500.171570688632</v>
      </c>
      <c r="N8354" s="303"/>
      <c r="S8354" s="786">
        <v>0</v>
      </c>
      <c r="T8354" s="781">
        <f>VLOOKUP(C8354,METADATA!$J$5:$Q$29,IF(E8354="HI",2,IF(E8354="LO",6,10))+IF(S8354=1,2,IF(D8354=7,1,(IF(WEEKDAY(B8354)=1,2,IF(WEEKDAY(B8354)=7,1,0))))))</f>
        <v>3</v>
      </c>
      <c r="U8354" s="781">
        <f>VLOOKUP(C8354,METADATA!$A$5:$H$29,IF(E8354="HI",2,IF(E8354="LO",6,10))+IF(S8354=1,2,IF(D8354=7,1,(IF(WEEKDAY(B8354)=1,2,IF(WEEKDAY(B8354)=7,1,0))))))</f>
        <v>3</v>
      </c>
    </row>
    <row r="8355" spans="2:21" ht="13.95" customHeight="1" x14ac:dyDescent="0.25">
      <c r="B8355" s="784">
        <f t="shared" si="392"/>
        <v>45730</v>
      </c>
      <c r="C8355" s="785">
        <v>23</v>
      </c>
      <c r="D8355" s="786">
        <f>IFERROR((INDEX(METADATA!$T$2:$T$20,MATCH(B8355,METADATA!$S$2:$S$20,0))),0)</f>
        <v>0</v>
      </c>
      <c r="E8355" s="785" t="str">
        <f t="shared" si="390"/>
        <v>LO</v>
      </c>
      <c r="F8355" s="786">
        <f>VLOOKUP(C8355,METADATA!$A$5:$H$29,IF(E8355="HI",2,IF(E8355="LO",6,10))+IF(D8355=1,2,IF(D8355=7,1,(IF(WEEKDAY(B8355)=1,2,IF(WEEKDAY(B8355)=7,1,0))))))</f>
        <v>3</v>
      </c>
      <c r="G8355" s="786">
        <f>VLOOKUP(C8355,METADATA!$J$5:$Q$29,IF(E8355="HI",2,IF(E8355="LO",6,10))+IF(D8355=1,2,IF(D8355=7,1,(IF(WEEKDAY(B8355)=1,2,IF(WEEKDAY(B8355)=7,1,0))))))</f>
        <v>3</v>
      </c>
      <c r="H8355" s="787">
        <v>9673.75</v>
      </c>
      <c r="I8355" s="788">
        <v>3628.5049896240234</v>
      </c>
      <c r="K8355" s="795">
        <v>0</v>
      </c>
      <c r="M8355" s="798">
        <f t="shared" si="391"/>
        <v>10331.867571849072</v>
      </c>
      <c r="N8355" s="303"/>
      <c r="S8355" s="786">
        <v>0</v>
      </c>
      <c r="T8355" s="781">
        <f>VLOOKUP(C8355,METADATA!$J$5:$Q$29,IF(E8355="HI",2,IF(E8355="LO",6,10))+IF(S8355=1,2,IF(D8355=7,1,(IF(WEEKDAY(B8355)=1,2,IF(WEEKDAY(B8355)=7,1,0))))))</f>
        <v>3</v>
      </c>
      <c r="U8355" s="781">
        <f>VLOOKUP(C8355,METADATA!$A$5:$H$29,IF(E8355="HI",2,IF(E8355="LO",6,10))+IF(S8355=1,2,IF(D8355=7,1,(IF(WEEKDAY(B8355)=1,2,IF(WEEKDAY(B8355)=7,1,0))))))</f>
        <v>3</v>
      </c>
    </row>
    <row r="8356" spans="2:21" ht="13.95" customHeight="1" x14ac:dyDescent="0.25">
      <c r="B8356" s="784">
        <f t="shared" si="392"/>
        <v>45731</v>
      </c>
      <c r="C8356" s="785">
        <v>0</v>
      </c>
      <c r="D8356" s="786">
        <f>IFERROR((INDEX(METADATA!$T$2:$T$20,MATCH(B8356,METADATA!$S$2:$S$20,0))),0)</f>
        <v>0</v>
      </c>
      <c r="E8356" s="785" t="str">
        <f t="shared" si="390"/>
        <v>LO</v>
      </c>
      <c r="F8356" s="786">
        <f>VLOOKUP(C8356,METADATA!$A$5:$H$29,IF(E8356="HI",2,IF(E8356="LO",6,10))+IF(D8356=1,2,IF(D8356=7,1,(IF(WEEKDAY(B8356)=1,2,IF(WEEKDAY(B8356)=7,1,0))))))</f>
        <v>3</v>
      </c>
      <c r="G8356" s="786">
        <f>VLOOKUP(C8356,METADATA!$J$5:$Q$29,IF(E8356="HI",2,IF(E8356="LO",6,10))+IF(D8356=1,2,IF(D8356=7,1,(IF(WEEKDAY(B8356)=1,2,IF(WEEKDAY(B8356)=7,1,0))))))</f>
        <v>3</v>
      </c>
      <c r="H8356" s="787">
        <v>8732.5</v>
      </c>
      <c r="I8356" s="788">
        <v>3741.8149719238281</v>
      </c>
      <c r="K8356" s="795">
        <v>0</v>
      </c>
      <c r="M8356" s="798">
        <f t="shared" si="391"/>
        <v>9500.4071246506755</v>
      </c>
      <c r="N8356" s="303"/>
      <c r="S8356" s="786">
        <v>0</v>
      </c>
      <c r="T8356" s="781">
        <f>VLOOKUP(C8356,METADATA!$J$5:$Q$29,IF(E8356="HI",2,IF(E8356="LO",6,10))+IF(S8356=1,2,IF(D8356=7,1,(IF(WEEKDAY(B8356)=1,2,IF(WEEKDAY(B8356)=7,1,0))))))</f>
        <v>3</v>
      </c>
      <c r="U8356" s="781">
        <f>VLOOKUP(C8356,METADATA!$A$5:$H$29,IF(E8356="HI",2,IF(E8356="LO",6,10))+IF(S8356=1,2,IF(D8356=7,1,(IF(WEEKDAY(B8356)=1,2,IF(WEEKDAY(B8356)=7,1,0))))))</f>
        <v>3</v>
      </c>
    </row>
    <row r="8357" spans="2:21" ht="13.95" customHeight="1" x14ac:dyDescent="0.25">
      <c r="B8357" s="784">
        <f t="shared" si="392"/>
        <v>45731</v>
      </c>
      <c r="C8357" s="785">
        <v>1</v>
      </c>
      <c r="D8357" s="786">
        <f>IFERROR((INDEX(METADATA!$T$2:$T$20,MATCH(B8357,METADATA!$S$2:$S$20,0))),0)</f>
        <v>0</v>
      </c>
      <c r="E8357" s="785" t="str">
        <f t="shared" si="390"/>
        <v>LO</v>
      </c>
      <c r="F8357" s="786">
        <f>VLOOKUP(C8357,METADATA!$A$5:$H$29,IF(E8357="HI",2,IF(E8357="LO",6,10))+IF(D8357=1,2,IF(D8357=7,1,(IF(WEEKDAY(B8357)=1,2,IF(WEEKDAY(B8357)=7,1,0))))))</f>
        <v>3</v>
      </c>
      <c r="G8357" s="786">
        <f>VLOOKUP(C8357,METADATA!$J$5:$Q$29,IF(E8357="HI",2,IF(E8357="LO",6,10))+IF(D8357=1,2,IF(D8357=7,1,(IF(WEEKDAY(B8357)=1,2,IF(WEEKDAY(B8357)=7,1,0))))))</f>
        <v>3</v>
      </c>
      <c r="H8357" s="787">
        <v>8057.25</v>
      </c>
      <c r="I8357" s="788">
        <v>3598.2200164794922</v>
      </c>
      <c r="K8357" s="795">
        <v>0</v>
      </c>
      <c r="M8357" s="798">
        <f t="shared" si="391"/>
        <v>8824.1976887133296</v>
      </c>
      <c r="N8357" s="303"/>
      <c r="S8357" s="786">
        <v>0</v>
      </c>
      <c r="T8357" s="781">
        <f>VLOOKUP(C8357,METADATA!$J$5:$Q$29,IF(E8357="HI",2,IF(E8357="LO",6,10))+IF(S8357=1,2,IF(D8357=7,1,(IF(WEEKDAY(B8357)=1,2,IF(WEEKDAY(B8357)=7,1,0))))))</f>
        <v>3</v>
      </c>
      <c r="U8357" s="781">
        <f>VLOOKUP(C8357,METADATA!$A$5:$H$29,IF(E8357="HI",2,IF(E8357="LO",6,10))+IF(S8357=1,2,IF(D8357=7,1,(IF(WEEKDAY(B8357)=1,2,IF(WEEKDAY(B8357)=7,1,0))))))</f>
        <v>3</v>
      </c>
    </row>
    <row r="8358" spans="2:21" ht="13.95" customHeight="1" x14ac:dyDescent="0.25">
      <c r="B8358" s="784">
        <f t="shared" si="392"/>
        <v>45731</v>
      </c>
      <c r="C8358" s="785">
        <v>2</v>
      </c>
      <c r="D8358" s="786">
        <f>IFERROR((INDEX(METADATA!$T$2:$T$20,MATCH(B8358,METADATA!$S$2:$S$20,0))),0)</f>
        <v>0</v>
      </c>
      <c r="E8358" s="785" t="str">
        <f t="shared" si="390"/>
        <v>LO</v>
      </c>
      <c r="F8358" s="786">
        <f>VLOOKUP(C8358,METADATA!$A$5:$H$29,IF(E8358="HI",2,IF(E8358="LO",6,10))+IF(D8358=1,2,IF(D8358=7,1,(IF(WEEKDAY(B8358)=1,2,IF(WEEKDAY(B8358)=7,1,0))))))</f>
        <v>3</v>
      </c>
      <c r="G8358" s="786">
        <f>VLOOKUP(C8358,METADATA!$J$5:$Q$29,IF(E8358="HI",2,IF(E8358="LO",6,10))+IF(D8358=1,2,IF(D8358=7,1,(IF(WEEKDAY(B8358)=1,2,IF(WEEKDAY(B8358)=7,1,0))))))</f>
        <v>3</v>
      </c>
      <c r="H8358" s="787">
        <v>7849.75</v>
      </c>
      <c r="I8358" s="788">
        <v>3550.8849334716797</v>
      </c>
      <c r="K8358" s="795">
        <v>0</v>
      </c>
      <c r="M8358" s="798">
        <f t="shared" si="391"/>
        <v>8615.5300982154422</v>
      </c>
      <c r="N8358" s="303"/>
      <c r="S8358" s="786">
        <v>0</v>
      </c>
      <c r="T8358" s="781">
        <f>VLOOKUP(C8358,METADATA!$J$5:$Q$29,IF(E8358="HI",2,IF(E8358="LO",6,10))+IF(S8358=1,2,IF(D8358=7,1,(IF(WEEKDAY(B8358)=1,2,IF(WEEKDAY(B8358)=7,1,0))))))</f>
        <v>3</v>
      </c>
      <c r="U8358" s="781">
        <f>VLOOKUP(C8358,METADATA!$A$5:$H$29,IF(E8358="HI",2,IF(E8358="LO",6,10))+IF(S8358=1,2,IF(D8358=7,1,(IF(WEEKDAY(B8358)=1,2,IF(WEEKDAY(B8358)=7,1,0))))))</f>
        <v>3</v>
      </c>
    </row>
    <row r="8359" spans="2:21" ht="13.95" customHeight="1" x14ac:dyDescent="0.25">
      <c r="B8359" s="784">
        <f t="shared" si="392"/>
        <v>45731</v>
      </c>
      <c r="C8359" s="785">
        <v>3</v>
      </c>
      <c r="D8359" s="786">
        <f>IFERROR((INDEX(METADATA!$T$2:$T$20,MATCH(B8359,METADATA!$S$2:$S$20,0))),0)</f>
        <v>0</v>
      </c>
      <c r="E8359" s="785" t="str">
        <f t="shared" si="390"/>
        <v>LO</v>
      </c>
      <c r="F8359" s="786">
        <f>VLOOKUP(C8359,METADATA!$A$5:$H$29,IF(E8359="HI",2,IF(E8359="LO",6,10))+IF(D8359=1,2,IF(D8359=7,1,(IF(WEEKDAY(B8359)=1,2,IF(WEEKDAY(B8359)=7,1,0))))))</f>
        <v>3</v>
      </c>
      <c r="G8359" s="786">
        <f>VLOOKUP(C8359,METADATA!$J$5:$Q$29,IF(E8359="HI",2,IF(E8359="LO",6,10))+IF(D8359=1,2,IF(D8359=7,1,(IF(WEEKDAY(B8359)=1,2,IF(WEEKDAY(B8359)=7,1,0))))))</f>
        <v>3</v>
      </c>
      <c r="H8359" s="787">
        <v>7835</v>
      </c>
      <c r="I8359" s="788">
        <v>3262.8599395751953</v>
      </c>
      <c r="K8359" s="795">
        <v>870.51250000000005</v>
      </c>
      <c r="M8359" s="798">
        <f t="shared" si="391"/>
        <v>8487.2539720032328</v>
      </c>
      <c r="N8359" s="303"/>
      <c r="S8359" s="786">
        <v>0</v>
      </c>
      <c r="T8359" s="781">
        <f>VLOOKUP(C8359,METADATA!$J$5:$Q$29,IF(E8359="HI",2,IF(E8359="LO",6,10))+IF(S8359=1,2,IF(D8359=7,1,(IF(WEEKDAY(B8359)=1,2,IF(WEEKDAY(B8359)=7,1,0))))))</f>
        <v>3</v>
      </c>
      <c r="U8359" s="781">
        <f>VLOOKUP(C8359,METADATA!$A$5:$H$29,IF(E8359="HI",2,IF(E8359="LO",6,10))+IF(S8359=1,2,IF(D8359=7,1,(IF(WEEKDAY(B8359)=1,2,IF(WEEKDAY(B8359)=7,1,0))))))</f>
        <v>3</v>
      </c>
    </row>
    <row r="8360" spans="2:21" ht="13.95" customHeight="1" x14ac:dyDescent="0.25">
      <c r="B8360" s="784">
        <f t="shared" si="392"/>
        <v>45731</v>
      </c>
      <c r="C8360" s="785">
        <v>4</v>
      </c>
      <c r="D8360" s="786">
        <f>IFERROR((INDEX(METADATA!$T$2:$T$20,MATCH(B8360,METADATA!$S$2:$S$20,0))),0)</f>
        <v>0</v>
      </c>
      <c r="E8360" s="785" t="str">
        <f t="shared" si="390"/>
        <v>LO</v>
      </c>
      <c r="F8360" s="786">
        <f>VLOOKUP(C8360,METADATA!$A$5:$H$29,IF(E8360="HI",2,IF(E8360="LO",6,10))+IF(D8360=1,2,IF(D8360=7,1,(IF(WEEKDAY(B8360)=1,2,IF(WEEKDAY(B8360)=7,1,0))))))</f>
        <v>3</v>
      </c>
      <c r="G8360" s="786">
        <f>VLOOKUP(C8360,METADATA!$J$5:$Q$29,IF(E8360="HI",2,IF(E8360="LO",6,10))+IF(D8360=1,2,IF(D8360=7,1,(IF(WEEKDAY(B8360)=1,2,IF(WEEKDAY(B8360)=7,1,0))))))</f>
        <v>3</v>
      </c>
      <c r="H8360" s="787">
        <v>8006.25</v>
      </c>
      <c r="I8360" s="788">
        <v>3351.6500396728516</v>
      </c>
      <c r="K8360" s="795">
        <v>865.8125</v>
      </c>
      <c r="M8360" s="798">
        <f t="shared" si="391"/>
        <v>8679.4929028681745</v>
      </c>
      <c r="N8360" s="303"/>
      <c r="S8360" s="786">
        <v>0</v>
      </c>
      <c r="T8360" s="781">
        <f>VLOOKUP(C8360,METADATA!$J$5:$Q$29,IF(E8360="HI",2,IF(E8360="LO",6,10))+IF(S8360=1,2,IF(D8360=7,1,(IF(WEEKDAY(B8360)=1,2,IF(WEEKDAY(B8360)=7,1,0))))))</f>
        <v>3</v>
      </c>
      <c r="U8360" s="781">
        <f>VLOOKUP(C8360,METADATA!$A$5:$H$29,IF(E8360="HI",2,IF(E8360="LO",6,10))+IF(S8360=1,2,IF(D8360=7,1,(IF(WEEKDAY(B8360)=1,2,IF(WEEKDAY(B8360)=7,1,0))))))</f>
        <v>3</v>
      </c>
    </row>
    <row r="8361" spans="2:21" ht="13.95" customHeight="1" x14ac:dyDescent="0.25">
      <c r="B8361" s="784">
        <f t="shared" si="392"/>
        <v>45731</v>
      </c>
      <c r="C8361" s="785">
        <v>5</v>
      </c>
      <c r="D8361" s="786">
        <f>IFERROR((INDEX(METADATA!$T$2:$T$20,MATCH(B8361,METADATA!$S$2:$S$20,0))),0)</f>
        <v>0</v>
      </c>
      <c r="E8361" s="785" t="str">
        <f t="shared" si="390"/>
        <v>LO</v>
      </c>
      <c r="F8361" s="786">
        <f>VLOOKUP(C8361,METADATA!$A$5:$H$29,IF(E8361="HI",2,IF(E8361="LO",6,10))+IF(D8361=1,2,IF(D8361=7,1,(IF(WEEKDAY(B8361)=1,2,IF(WEEKDAY(B8361)=7,1,0))))))</f>
        <v>3</v>
      </c>
      <c r="G8361" s="786">
        <f>VLOOKUP(C8361,METADATA!$J$5:$Q$29,IF(E8361="HI",2,IF(E8361="LO",6,10))+IF(D8361=1,2,IF(D8361=7,1,(IF(WEEKDAY(B8361)=1,2,IF(WEEKDAY(B8361)=7,1,0))))))</f>
        <v>3</v>
      </c>
      <c r="H8361" s="787">
        <v>8377.75</v>
      </c>
      <c r="I8361" s="788">
        <v>3282.0299682617188</v>
      </c>
      <c r="K8361" s="795">
        <v>834.63750000000005</v>
      </c>
      <c r="M8361" s="798">
        <f t="shared" si="391"/>
        <v>8997.6894686951728</v>
      </c>
      <c r="N8361" s="303"/>
      <c r="S8361" s="786">
        <v>0</v>
      </c>
      <c r="T8361" s="781">
        <f>VLOOKUP(C8361,METADATA!$J$5:$Q$29,IF(E8361="HI",2,IF(E8361="LO",6,10))+IF(S8361=1,2,IF(D8361=7,1,(IF(WEEKDAY(B8361)=1,2,IF(WEEKDAY(B8361)=7,1,0))))))</f>
        <v>3</v>
      </c>
      <c r="U8361" s="781">
        <f>VLOOKUP(C8361,METADATA!$A$5:$H$29,IF(E8361="HI",2,IF(E8361="LO",6,10))+IF(S8361=1,2,IF(D8361=7,1,(IF(WEEKDAY(B8361)=1,2,IF(WEEKDAY(B8361)=7,1,0))))))</f>
        <v>3</v>
      </c>
    </row>
    <row r="8362" spans="2:21" ht="13.95" customHeight="1" x14ac:dyDescent="0.25">
      <c r="B8362" s="784">
        <f t="shared" si="392"/>
        <v>45731</v>
      </c>
      <c r="C8362" s="785">
        <v>6</v>
      </c>
      <c r="D8362" s="786">
        <f>IFERROR((INDEX(METADATA!$T$2:$T$20,MATCH(B8362,METADATA!$S$2:$S$20,0))),0)</f>
        <v>0</v>
      </c>
      <c r="E8362" s="785" t="str">
        <f t="shared" si="390"/>
        <v>LO</v>
      </c>
      <c r="F8362" s="786">
        <f>VLOOKUP(C8362,METADATA!$A$5:$H$29,IF(E8362="HI",2,IF(E8362="LO",6,10))+IF(D8362=1,2,IF(D8362=7,1,(IF(WEEKDAY(B8362)=1,2,IF(WEEKDAY(B8362)=7,1,0))))))</f>
        <v>3</v>
      </c>
      <c r="G8362" s="786">
        <f>VLOOKUP(C8362,METADATA!$J$5:$Q$29,IF(E8362="HI",2,IF(E8362="LO",6,10))+IF(D8362=1,2,IF(D8362=7,1,(IF(WEEKDAY(B8362)=1,2,IF(WEEKDAY(B8362)=7,1,0))))))</f>
        <v>3</v>
      </c>
      <c r="H8362" s="787">
        <v>9176</v>
      </c>
      <c r="I8362" s="788">
        <v>2137.9100303649902</v>
      </c>
      <c r="K8362" s="795">
        <v>847.33749999999998</v>
      </c>
      <c r="M8362" s="798">
        <f t="shared" si="391"/>
        <v>9421.7639164826905</v>
      </c>
      <c r="N8362" s="303"/>
      <c r="S8362" s="786">
        <v>0</v>
      </c>
      <c r="T8362" s="781">
        <f>VLOOKUP(C8362,METADATA!$J$5:$Q$29,IF(E8362="HI",2,IF(E8362="LO",6,10))+IF(S8362=1,2,IF(D8362=7,1,(IF(WEEKDAY(B8362)=1,2,IF(WEEKDAY(B8362)=7,1,0))))))</f>
        <v>3</v>
      </c>
      <c r="U8362" s="781">
        <f>VLOOKUP(C8362,METADATA!$A$5:$H$29,IF(E8362="HI",2,IF(E8362="LO",6,10))+IF(S8362=1,2,IF(D8362=7,1,(IF(WEEKDAY(B8362)=1,2,IF(WEEKDAY(B8362)=7,1,0))))))</f>
        <v>3</v>
      </c>
    </row>
    <row r="8363" spans="2:21" ht="13.95" customHeight="1" x14ac:dyDescent="0.25">
      <c r="B8363" s="784">
        <f t="shared" si="392"/>
        <v>45731</v>
      </c>
      <c r="C8363" s="785">
        <v>7</v>
      </c>
      <c r="D8363" s="786">
        <f>IFERROR((INDEX(METADATA!$T$2:$T$20,MATCH(B8363,METADATA!$S$2:$S$20,0))),0)</f>
        <v>0</v>
      </c>
      <c r="E8363" s="785" t="str">
        <f t="shared" si="390"/>
        <v>LO</v>
      </c>
      <c r="F8363" s="786">
        <f>VLOOKUP(C8363,METADATA!$A$5:$H$29,IF(E8363="HI",2,IF(E8363="LO",6,10))+IF(D8363=1,2,IF(D8363=7,1,(IF(WEEKDAY(B8363)=1,2,IF(WEEKDAY(B8363)=7,1,0))))))</f>
        <v>2</v>
      </c>
      <c r="G8363" s="786">
        <f>VLOOKUP(C8363,METADATA!$J$5:$Q$29,IF(E8363="HI",2,IF(E8363="LO",6,10))+IF(D8363=1,2,IF(D8363=7,1,(IF(WEEKDAY(B8363)=1,2,IF(WEEKDAY(B8363)=7,1,0))))))</f>
        <v>2</v>
      </c>
      <c r="H8363" s="787">
        <v>10331.25</v>
      </c>
      <c r="I8363" s="788">
        <v>1587.2400512695313</v>
      </c>
      <c r="K8363" s="795">
        <v>851.61249999999995</v>
      </c>
      <c r="M8363" s="798">
        <f t="shared" si="391"/>
        <v>10452.46657697857</v>
      </c>
      <c r="N8363" s="303"/>
      <c r="S8363" s="786">
        <v>0</v>
      </c>
      <c r="T8363" s="781">
        <f>VLOOKUP(C8363,METADATA!$J$5:$Q$29,IF(E8363="HI",2,IF(E8363="LO",6,10))+IF(S8363=1,2,IF(D8363=7,1,(IF(WEEKDAY(B8363)=1,2,IF(WEEKDAY(B8363)=7,1,0))))))</f>
        <v>2</v>
      </c>
      <c r="U8363" s="781">
        <f>VLOOKUP(C8363,METADATA!$A$5:$H$29,IF(E8363="HI",2,IF(E8363="LO",6,10))+IF(S8363=1,2,IF(D8363=7,1,(IF(WEEKDAY(B8363)=1,2,IF(WEEKDAY(B8363)=7,1,0))))))</f>
        <v>2</v>
      </c>
    </row>
    <row r="8364" spans="2:21" ht="13.95" customHeight="1" x14ac:dyDescent="0.25">
      <c r="B8364" s="784">
        <f t="shared" si="392"/>
        <v>45731</v>
      </c>
      <c r="C8364" s="785">
        <v>8</v>
      </c>
      <c r="D8364" s="786">
        <f>IFERROR((INDEX(METADATA!$T$2:$T$20,MATCH(B8364,METADATA!$S$2:$S$20,0))),0)</f>
        <v>0</v>
      </c>
      <c r="E8364" s="785" t="str">
        <f t="shared" si="390"/>
        <v>LO</v>
      </c>
      <c r="F8364" s="786">
        <f>VLOOKUP(C8364,METADATA!$A$5:$H$29,IF(E8364="HI",2,IF(E8364="LO",6,10))+IF(D8364=1,2,IF(D8364=7,1,(IF(WEEKDAY(B8364)=1,2,IF(WEEKDAY(B8364)=7,1,0))))))</f>
        <v>2</v>
      </c>
      <c r="G8364" s="786">
        <f>VLOOKUP(C8364,METADATA!$J$5:$Q$29,IF(E8364="HI",2,IF(E8364="LO",6,10))+IF(D8364=1,2,IF(D8364=7,1,(IF(WEEKDAY(B8364)=1,2,IF(WEEKDAY(B8364)=7,1,0))))))</f>
        <v>2</v>
      </c>
      <c r="H8364" s="787">
        <v>12182</v>
      </c>
      <c r="I8364" s="788">
        <v>1299.8150329589844</v>
      </c>
      <c r="K8364" s="795">
        <v>856.5</v>
      </c>
      <c r="M8364" s="798">
        <f t="shared" si="391"/>
        <v>12251.148644919225</v>
      </c>
      <c r="N8364" s="303"/>
      <c r="S8364" s="786">
        <v>0</v>
      </c>
      <c r="T8364" s="781">
        <f>VLOOKUP(C8364,METADATA!$J$5:$Q$29,IF(E8364="HI",2,IF(E8364="LO",6,10))+IF(S8364=1,2,IF(D8364=7,1,(IF(WEEKDAY(B8364)=1,2,IF(WEEKDAY(B8364)=7,1,0))))))</f>
        <v>2</v>
      </c>
      <c r="U8364" s="781">
        <f>VLOOKUP(C8364,METADATA!$A$5:$H$29,IF(E8364="HI",2,IF(E8364="LO",6,10))+IF(S8364=1,2,IF(D8364=7,1,(IF(WEEKDAY(B8364)=1,2,IF(WEEKDAY(B8364)=7,1,0))))))</f>
        <v>2</v>
      </c>
    </row>
    <row r="8365" spans="2:21" ht="13.95" customHeight="1" x14ac:dyDescent="0.25">
      <c r="B8365" s="784">
        <f t="shared" si="392"/>
        <v>45731</v>
      </c>
      <c r="C8365" s="785">
        <v>9</v>
      </c>
      <c r="D8365" s="786">
        <f>IFERROR((INDEX(METADATA!$T$2:$T$20,MATCH(B8365,METADATA!$S$2:$S$20,0))),0)</f>
        <v>0</v>
      </c>
      <c r="E8365" s="785" t="str">
        <f t="shared" si="390"/>
        <v>LO</v>
      </c>
      <c r="F8365" s="786">
        <f>VLOOKUP(C8365,METADATA!$A$5:$H$29,IF(E8365="HI",2,IF(E8365="LO",6,10))+IF(D8365=1,2,IF(D8365=7,1,(IF(WEEKDAY(B8365)=1,2,IF(WEEKDAY(B8365)=7,1,0))))))</f>
        <v>2</v>
      </c>
      <c r="G8365" s="786">
        <f>VLOOKUP(C8365,METADATA!$J$5:$Q$29,IF(E8365="HI",2,IF(E8365="LO",6,10))+IF(D8365=1,2,IF(D8365=7,1,(IF(WEEKDAY(B8365)=1,2,IF(WEEKDAY(B8365)=7,1,0))))))</f>
        <v>2</v>
      </c>
      <c r="H8365" s="787">
        <v>13515.25</v>
      </c>
      <c r="I8365" s="788">
        <v>1468.0824890136719</v>
      </c>
      <c r="K8365" s="795">
        <v>824.32500000000005</v>
      </c>
      <c r="M8365" s="798">
        <f t="shared" si="391"/>
        <v>13594.750779512236</v>
      </c>
      <c r="N8365" s="303"/>
      <c r="S8365" s="786">
        <v>0</v>
      </c>
      <c r="T8365" s="781">
        <f>VLOOKUP(C8365,METADATA!$J$5:$Q$29,IF(E8365="HI",2,IF(E8365="LO",6,10))+IF(S8365=1,2,IF(D8365=7,1,(IF(WEEKDAY(B8365)=1,2,IF(WEEKDAY(B8365)=7,1,0))))))</f>
        <v>2</v>
      </c>
      <c r="U8365" s="781">
        <f>VLOOKUP(C8365,METADATA!$A$5:$H$29,IF(E8365="HI",2,IF(E8365="LO",6,10))+IF(S8365=1,2,IF(D8365=7,1,(IF(WEEKDAY(B8365)=1,2,IF(WEEKDAY(B8365)=7,1,0))))))</f>
        <v>2</v>
      </c>
    </row>
    <row r="8366" spans="2:21" ht="13.95" customHeight="1" x14ac:dyDescent="0.25">
      <c r="B8366" s="784">
        <f t="shared" si="392"/>
        <v>45731</v>
      </c>
      <c r="C8366" s="785">
        <v>10</v>
      </c>
      <c r="D8366" s="786">
        <f>IFERROR((INDEX(METADATA!$T$2:$T$20,MATCH(B8366,METADATA!$S$2:$S$20,0))),0)</f>
        <v>0</v>
      </c>
      <c r="E8366" s="785" t="str">
        <f t="shared" si="390"/>
        <v>LO</v>
      </c>
      <c r="F8366" s="786">
        <f>VLOOKUP(C8366,METADATA!$A$5:$H$29,IF(E8366="HI",2,IF(E8366="LO",6,10))+IF(D8366=1,2,IF(D8366=7,1,(IF(WEEKDAY(B8366)=1,2,IF(WEEKDAY(B8366)=7,1,0))))))</f>
        <v>2</v>
      </c>
      <c r="G8366" s="786">
        <f>VLOOKUP(C8366,METADATA!$J$5:$Q$29,IF(E8366="HI",2,IF(E8366="LO",6,10))+IF(D8366=1,2,IF(D8366=7,1,(IF(WEEKDAY(B8366)=1,2,IF(WEEKDAY(B8366)=7,1,0))))))</f>
        <v>2</v>
      </c>
      <c r="H8366" s="787">
        <v>6097.25</v>
      </c>
      <c r="I8366" s="788">
        <v>1453.3175354003906</v>
      </c>
      <c r="K8366" s="795">
        <v>882.73749999999995</v>
      </c>
      <c r="M8366" s="798">
        <f t="shared" si="391"/>
        <v>6268.0610575521887</v>
      </c>
      <c r="N8366" s="303"/>
      <c r="S8366" s="786">
        <v>0</v>
      </c>
      <c r="T8366" s="781">
        <f>VLOOKUP(C8366,METADATA!$J$5:$Q$29,IF(E8366="HI",2,IF(E8366="LO",6,10))+IF(S8366=1,2,IF(D8366=7,1,(IF(WEEKDAY(B8366)=1,2,IF(WEEKDAY(B8366)=7,1,0))))))</f>
        <v>2</v>
      </c>
      <c r="U8366" s="781">
        <f>VLOOKUP(C8366,METADATA!$A$5:$H$29,IF(E8366="HI",2,IF(E8366="LO",6,10))+IF(S8366=1,2,IF(D8366=7,1,(IF(WEEKDAY(B8366)=1,2,IF(WEEKDAY(B8366)=7,1,0))))))</f>
        <v>2</v>
      </c>
    </row>
    <row r="8367" spans="2:21" ht="13.95" customHeight="1" x14ac:dyDescent="0.25">
      <c r="B8367" s="784">
        <f t="shared" si="392"/>
        <v>45731</v>
      </c>
      <c r="C8367" s="785">
        <v>11</v>
      </c>
      <c r="D8367" s="786">
        <f>IFERROR((INDEX(METADATA!$T$2:$T$20,MATCH(B8367,METADATA!$S$2:$S$20,0))),0)</f>
        <v>0</v>
      </c>
      <c r="E8367" s="785" t="str">
        <f t="shared" si="390"/>
        <v>LO</v>
      </c>
      <c r="F8367" s="786">
        <f>VLOOKUP(C8367,METADATA!$A$5:$H$29,IF(E8367="HI",2,IF(E8367="LO",6,10))+IF(D8367=1,2,IF(D8367=7,1,(IF(WEEKDAY(B8367)=1,2,IF(WEEKDAY(B8367)=7,1,0))))))</f>
        <v>2</v>
      </c>
      <c r="G8367" s="786">
        <f>VLOOKUP(C8367,METADATA!$J$5:$Q$29,IF(E8367="HI",2,IF(E8367="LO",6,10))+IF(D8367=1,2,IF(D8367=7,1,(IF(WEEKDAY(B8367)=1,2,IF(WEEKDAY(B8367)=7,1,0))))))</f>
        <v>2</v>
      </c>
      <c r="H8367" s="787">
        <v>14150.5</v>
      </c>
      <c r="I8367" s="788">
        <v>1456.4175109863281</v>
      </c>
      <c r="K8367" s="795">
        <v>909.3125</v>
      </c>
      <c r="M8367" s="798">
        <f t="shared" si="391"/>
        <v>14225.252272501448</v>
      </c>
      <c r="N8367" s="303"/>
      <c r="S8367" s="786">
        <v>0</v>
      </c>
      <c r="T8367" s="781">
        <f>VLOOKUP(C8367,METADATA!$J$5:$Q$29,IF(E8367="HI",2,IF(E8367="LO",6,10))+IF(S8367=1,2,IF(D8367=7,1,(IF(WEEKDAY(B8367)=1,2,IF(WEEKDAY(B8367)=7,1,0))))))</f>
        <v>2</v>
      </c>
      <c r="U8367" s="781">
        <f>VLOOKUP(C8367,METADATA!$A$5:$H$29,IF(E8367="HI",2,IF(E8367="LO",6,10))+IF(S8367=1,2,IF(D8367=7,1,(IF(WEEKDAY(B8367)=1,2,IF(WEEKDAY(B8367)=7,1,0))))))</f>
        <v>2</v>
      </c>
    </row>
    <row r="8368" spans="2:21" ht="13.95" customHeight="1" x14ac:dyDescent="0.25">
      <c r="B8368" s="784">
        <f t="shared" si="392"/>
        <v>45731</v>
      </c>
      <c r="C8368" s="785">
        <v>12</v>
      </c>
      <c r="D8368" s="786">
        <f>IFERROR((INDEX(METADATA!$T$2:$T$20,MATCH(B8368,METADATA!$S$2:$S$20,0))),0)</f>
        <v>0</v>
      </c>
      <c r="E8368" s="785" t="str">
        <f t="shared" si="390"/>
        <v>LO</v>
      </c>
      <c r="F8368" s="786">
        <f>VLOOKUP(C8368,METADATA!$A$5:$H$29,IF(E8368="HI",2,IF(E8368="LO",6,10))+IF(D8368=1,2,IF(D8368=7,1,(IF(WEEKDAY(B8368)=1,2,IF(WEEKDAY(B8368)=7,1,0))))))</f>
        <v>3</v>
      </c>
      <c r="G8368" s="786">
        <f>VLOOKUP(C8368,METADATA!$J$5:$Q$29,IF(E8368="HI",2,IF(E8368="LO",6,10))+IF(D8368=1,2,IF(D8368=7,1,(IF(WEEKDAY(B8368)=1,2,IF(WEEKDAY(B8368)=7,1,0))))))</f>
        <v>3</v>
      </c>
      <c r="H8368" s="787">
        <v>13727.5</v>
      </c>
      <c r="I8368" s="788">
        <v>1432.1525268554688</v>
      </c>
      <c r="K8368" s="795">
        <v>905.6</v>
      </c>
      <c r="M8368" s="798">
        <f t="shared" si="391"/>
        <v>13802.004097600409</v>
      </c>
      <c r="N8368" s="303"/>
      <c r="S8368" s="786">
        <v>0</v>
      </c>
      <c r="T8368" s="781">
        <f>VLOOKUP(C8368,METADATA!$J$5:$Q$29,IF(E8368="HI",2,IF(E8368="LO",6,10))+IF(S8368=1,2,IF(D8368=7,1,(IF(WEEKDAY(B8368)=1,2,IF(WEEKDAY(B8368)=7,1,0))))))</f>
        <v>3</v>
      </c>
      <c r="U8368" s="781">
        <f>VLOOKUP(C8368,METADATA!$A$5:$H$29,IF(E8368="HI",2,IF(E8368="LO",6,10))+IF(S8368=1,2,IF(D8368=7,1,(IF(WEEKDAY(B8368)=1,2,IF(WEEKDAY(B8368)=7,1,0))))))</f>
        <v>3</v>
      </c>
    </row>
    <row r="8369" spans="2:21" ht="13.95" customHeight="1" x14ac:dyDescent="0.25">
      <c r="B8369" s="784">
        <f t="shared" si="392"/>
        <v>45731</v>
      </c>
      <c r="C8369" s="785">
        <v>13</v>
      </c>
      <c r="D8369" s="786">
        <f>IFERROR((INDEX(METADATA!$T$2:$T$20,MATCH(B8369,METADATA!$S$2:$S$20,0))),0)</f>
        <v>0</v>
      </c>
      <c r="E8369" s="785" t="str">
        <f t="shared" si="390"/>
        <v>LO</v>
      </c>
      <c r="F8369" s="786">
        <f>VLOOKUP(C8369,METADATA!$A$5:$H$29,IF(E8369="HI",2,IF(E8369="LO",6,10))+IF(D8369=1,2,IF(D8369=7,1,(IF(WEEKDAY(B8369)=1,2,IF(WEEKDAY(B8369)=7,1,0))))))</f>
        <v>3</v>
      </c>
      <c r="G8369" s="786">
        <f>VLOOKUP(C8369,METADATA!$J$5:$Q$29,IF(E8369="HI",2,IF(E8369="LO",6,10))+IF(D8369=1,2,IF(D8369=7,1,(IF(WEEKDAY(B8369)=1,2,IF(WEEKDAY(B8369)=7,1,0))))))</f>
        <v>3</v>
      </c>
      <c r="H8369" s="787">
        <v>13089</v>
      </c>
      <c r="I8369" s="788">
        <v>1424.7349853515625</v>
      </c>
      <c r="K8369" s="795">
        <v>913.98749999999995</v>
      </c>
      <c r="M8369" s="798">
        <f t="shared" si="391"/>
        <v>13166.31272522739</v>
      </c>
      <c r="N8369" s="303"/>
      <c r="S8369" s="786">
        <v>0</v>
      </c>
      <c r="T8369" s="781">
        <f>VLOOKUP(C8369,METADATA!$J$5:$Q$29,IF(E8369="HI",2,IF(E8369="LO",6,10))+IF(S8369=1,2,IF(D8369=7,1,(IF(WEEKDAY(B8369)=1,2,IF(WEEKDAY(B8369)=7,1,0))))))</f>
        <v>3</v>
      </c>
      <c r="U8369" s="781">
        <f>VLOOKUP(C8369,METADATA!$A$5:$H$29,IF(E8369="HI",2,IF(E8369="LO",6,10))+IF(S8369=1,2,IF(D8369=7,1,(IF(WEEKDAY(B8369)=1,2,IF(WEEKDAY(B8369)=7,1,0))))))</f>
        <v>3</v>
      </c>
    </row>
    <row r="8370" spans="2:21" ht="13.95" customHeight="1" x14ac:dyDescent="0.25">
      <c r="B8370" s="784">
        <f t="shared" si="392"/>
        <v>45731</v>
      </c>
      <c r="C8370" s="785">
        <v>14</v>
      </c>
      <c r="D8370" s="786">
        <f>IFERROR((INDEX(METADATA!$T$2:$T$20,MATCH(B8370,METADATA!$S$2:$S$20,0))),0)</f>
        <v>0</v>
      </c>
      <c r="E8370" s="785" t="str">
        <f t="shared" si="390"/>
        <v>LO</v>
      </c>
      <c r="F8370" s="786">
        <f>VLOOKUP(C8370,METADATA!$A$5:$H$29,IF(E8370="HI",2,IF(E8370="LO",6,10))+IF(D8370=1,2,IF(D8370=7,1,(IF(WEEKDAY(B8370)=1,2,IF(WEEKDAY(B8370)=7,1,0))))))</f>
        <v>3</v>
      </c>
      <c r="G8370" s="786">
        <f>VLOOKUP(C8370,METADATA!$J$5:$Q$29,IF(E8370="HI",2,IF(E8370="LO",6,10))+IF(D8370=1,2,IF(D8370=7,1,(IF(WEEKDAY(B8370)=1,2,IF(WEEKDAY(B8370)=7,1,0))))))</f>
        <v>3</v>
      </c>
      <c r="H8370" s="787">
        <v>12690</v>
      </c>
      <c r="I8370" s="788">
        <v>1463.0400390625</v>
      </c>
      <c r="K8370" s="795">
        <v>902.26250000000005</v>
      </c>
      <c r="M8370" s="798">
        <f t="shared" si="391"/>
        <v>12774.059110396351</v>
      </c>
      <c r="N8370" s="303"/>
      <c r="S8370" s="786">
        <v>0</v>
      </c>
      <c r="T8370" s="781">
        <f>VLOOKUP(C8370,METADATA!$J$5:$Q$29,IF(E8370="HI",2,IF(E8370="LO",6,10))+IF(S8370=1,2,IF(D8370=7,1,(IF(WEEKDAY(B8370)=1,2,IF(WEEKDAY(B8370)=7,1,0))))))</f>
        <v>3</v>
      </c>
      <c r="U8370" s="781">
        <f>VLOOKUP(C8370,METADATA!$A$5:$H$29,IF(E8370="HI",2,IF(E8370="LO",6,10))+IF(S8370=1,2,IF(D8370=7,1,(IF(WEEKDAY(B8370)=1,2,IF(WEEKDAY(B8370)=7,1,0))))))</f>
        <v>3</v>
      </c>
    </row>
    <row r="8371" spans="2:21" ht="13.95" customHeight="1" x14ac:dyDescent="0.25">
      <c r="B8371" s="784">
        <f t="shared" si="392"/>
        <v>45731</v>
      </c>
      <c r="C8371" s="785">
        <v>15</v>
      </c>
      <c r="D8371" s="786">
        <f>IFERROR((INDEX(METADATA!$T$2:$T$20,MATCH(B8371,METADATA!$S$2:$S$20,0))),0)</f>
        <v>0</v>
      </c>
      <c r="E8371" s="785" t="str">
        <f t="shared" si="390"/>
        <v>LO</v>
      </c>
      <c r="F8371" s="786">
        <f>VLOOKUP(C8371,METADATA!$A$5:$H$29,IF(E8371="HI",2,IF(E8371="LO",6,10))+IF(D8371=1,2,IF(D8371=7,1,(IF(WEEKDAY(B8371)=1,2,IF(WEEKDAY(B8371)=7,1,0))))))</f>
        <v>3</v>
      </c>
      <c r="G8371" s="786">
        <f>VLOOKUP(C8371,METADATA!$J$5:$Q$29,IF(E8371="HI",2,IF(E8371="LO",6,10))+IF(D8371=1,2,IF(D8371=7,1,(IF(WEEKDAY(B8371)=1,2,IF(WEEKDAY(B8371)=7,1,0))))))</f>
        <v>3</v>
      </c>
      <c r="H8371" s="787">
        <v>12695.5</v>
      </c>
      <c r="I8371" s="788">
        <v>1811.8800115585327</v>
      </c>
      <c r="K8371" s="795">
        <v>933.76250000000005</v>
      </c>
      <c r="M8371" s="798">
        <f t="shared" si="391"/>
        <v>12824.142444089015</v>
      </c>
      <c r="N8371" s="303"/>
      <c r="S8371" s="786">
        <v>0</v>
      </c>
      <c r="T8371" s="781">
        <f>VLOOKUP(C8371,METADATA!$J$5:$Q$29,IF(E8371="HI",2,IF(E8371="LO",6,10))+IF(S8371=1,2,IF(D8371=7,1,(IF(WEEKDAY(B8371)=1,2,IF(WEEKDAY(B8371)=7,1,0))))))</f>
        <v>3</v>
      </c>
      <c r="U8371" s="781">
        <f>VLOOKUP(C8371,METADATA!$A$5:$H$29,IF(E8371="HI",2,IF(E8371="LO",6,10))+IF(S8371=1,2,IF(D8371=7,1,(IF(WEEKDAY(B8371)=1,2,IF(WEEKDAY(B8371)=7,1,0))))))</f>
        <v>3</v>
      </c>
    </row>
    <row r="8372" spans="2:21" ht="13.95" customHeight="1" x14ac:dyDescent="0.25">
      <c r="B8372" s="784">
        <f t="shared" si="392"/>
        <v>45731</v>
      </c>
      <c r="C8372" s="785">
        <v>16</v>
      </c>
      <c r="D8372" s="786">
        <f>IFERROR((INDEX(METADATA!$T$2:$T$20,MATCH(B8372,METADATA!$S$2:$S$20,0))),0)</f>
        <v>0</v>
      </c>
      <c r="E8372" s="785" t="str">
        <f t="shared" si="390"/>
        <v>LO</v>
      </c>
      <c r="F8372" s="786">
        <f>VLOOKUP(C8372,METADATA!$A$5:$H$29,IF(E8372="HI",2,IF(E8372="LO",6,10))+IF(D8372=1,2,IF(D8372=7,1,(IF(WEEKDAY(B8372)=1,2,IF(WEEKDAY(B8372)=7,1,0))))))</f>
        <v>3</v>
      </c>
      <c r="G8372" s="786">
        <f>VLOOKUP(C8372,METADATA!$J$5:$Q$29,IF(E8372="HI",2,IF(E8372="LO",6,10))+IF(D8372=1,2,IF(D8372=7,1,(IF(WEEKDAY(B8372)=1,2,IF(WEEKDAY(B8372)=7,1,0))))))</f>
        <v>3</v>
      </c>
      <c r="H8372" s="787">
        <v>13320.5</v>
      </c>
      <c r="I8372" s="788">
        <v>2691.9599761962891</v>
      </c>
      <c r="K8372" s="795">
        <v>0</v>
      </c>
      <c r="M8372" s="798">
        <f t="shared" si="391"/>
        <v>13589.789136091948</v>
      </c>
      <c r="N8372" s="303"/>
      <c r="S8372" s="786">
        <v>0</v>
      </c>
      <c r="T8372" s="781">
        <f>VLOOKUP(C8372,METADATA!$J$5:$Q$29,IF(E8372="HI",2,IF(E8372="LO",6,10))+IF(S8372=1,2,IF(D8372=7,1,(IF(WEEKDAY(B8372)=1,2,IF(WEEKDAY(B8372)=7,1,0))))))</f>
        <v>3</v>
      </c>
      <c r="U8372" s="781">
        <f>VLOOKUP(C8372,METADATA!$A$5:$H$29,IF(E8372="HI",2,IF(E8372="LO",6,10))+IF(S8372=1,2,IF(D8372=7,1,(IF(WEEKDAY(B8372)=1,2,IF(WEEKDAY(B8372)=7,1,0))))))</f>
        <v>3</v>
      </c>
    </row>
    <row r="8373" spans="2:21" ht="13.95" customHeight="1" x14ac:dyDescent="0.25">
      <c r="B8373" s="784">
        <f t="shared" si="392"/>
        <v>45731</v>
      </c>
      <c r="C8373" s="785">
        <v>17</v>
      </c>
      <c r="D8373" s="786">
        <f>IFERROR((INDEX(METADATA!$T$2:$T$20,MATCH(B8373,METADATA!$S$2:$S$20,0))),0)</f>
        <v>0</v>
      </c>
      <c r="E8373" s="785" t="str">
        <f t="shared" si="390"/>
        <v>LO</v>
      </c>
      <c r="F8373" s="786">
        <f>VLOOKUP(C8373,METADATA!$A$5:$H$29,IF(E8373="HI",2,IF(E8373="LO",6,10))+IF(D8373=1,2,IF(D8373=7,1,(IF(WEEKDAY(B8373)=1,2,IF(WEEKDAY(B8373)=7,1,0))))))</f>
        <v>3</v>
      </c>
      <c r="G8373" s="786">
        <f>VLOOKUP(C8373,METADATA!$J$5:$Q$29,IF(E8373="HI",2,IF(E8373="LO",6,10))+IF(D8373=1,2,IF(D8373=7,1,(IF(WEEKDAY(B8373)=1,2,IF(WEEKDAY(B8373)=7,1,0))))))</f>
        <v>3</v>
      </c>
      <c r="H8373" s="787">
        <v>14032.5</v>
      </c>
      <c r="I8373" s="788">
        <v>3325.0949401855469</v>
      </c>
      <c r="K8373" s="795">
        <v>0</v>
      </c>
      <c r="M8373" s="798">
        <f t="shared" si="391"/>
        <v>14421.071826020683</v>
      </c>
      <c r="N8373" s="303"/>
      <c r="S8373" s="786">
        <v>0</v>
      </c>
      <c r="T8373" s="781">
        <f>VLOOKUP(C8373,METADATA!$J$5:$Q$29,IF(E8373="HI",2,IF(E8373="LO",6,10))+IF(S8373=1,2,IF(D8373=7,1,(IF(WEEKDAY(B8373)=1,2,IF(WEEKDAY(B8373)=7,1,0))))))</f>
        <v>3</v>
      </c>
      <c r="U8373" s="781">
        <f>VLOOKUP(C8373,METADATA!$A$5:$H$29,IF(E8373="HI",2,IF(E8373="LO",6,10))+IF(S8373=1,2,IF(D8373=7,1,(IF(WEEKDAY(B8373)=1,2,IF(WEEKDAY(B8373)=7,1,0))))))</f>
        <v>3</v>
      </c>
    </row>
    <row r="8374" spans="2:21" ht="13.95" customHeight="1" x14ac:dyDescent="0.25">
      <c r="B8374" s="784">
        <f t="shared" si="392"/>
        <v>45731</v>
      </c>
      <c r="C8374" s="785">
        <v>18</v>
      </c>
      <c r="D8374" s="786">
        <f>IFERROR((INDEX(METADATA!$T$2:$T$20,MATCH(B8374,METADATA!$S$2:$S$20,0))),0)</f>
        <v>0</v>
      </c>
      <c r="E8374" s="785" t="str">
        <f t="shared" si="390"/>
        <v>LO</v>
      </c>
      <c r="F8374" s="786">
        <f>VLOOKUP(C8374,METADATA!$A$5:$H$29,IF(E8374="HI",2,IF(E8374="LO",6,10))+IF(D8374=1,2,IF(D8374=7,1,(IF(WEEKDAY(B8374)=1,2,IF(WEEKDAY(B8374)=7,1,0))))))</f>
        <v>2</v>
      </c>
      <c r="G8374" s="786">
        <f>VLOOKUP(C8374,METADATA!$J$5:$Q$29,IF(E8374="HI",2,IF(E8374="LO",6,10))+IF(D8374=1,2,IF(D8374=7,1,(IF(WEEKDAY(B8374)=1,2,IF(WEEKDAY(B8374)=7,1,0))))))</f>
        <v>2</v>
      </c>
      <c r="H8374" s="787">
        <v>15083.5</v>
      </c>
      <c r="I8374" s="788">
        <v>3333.0748901367188</v>
      </c>
      <c r="K8374" s="795">
        <v>0</v>
      </c>
      <c r="M8374" s="798">
        <f t="shared" si="391"/>
        <v>15447.373902164079</v>
      </c>
      <c r="N8374" s="303"/>
      <c r="S8374" s="786">
        <v>0</v>
      </c>
      <c r="T8374" s="781">
        <f>VLOOKUP(C8374,METADATA!$J$5:$Q$29,IF(E8374="HI",2,IF(E8374="LO",6,10))+IF(S8374=1,2,IF(D8374=7,1,(IF(WEEKDAY(B8374)=1,2,IF(WEEKDAY(B8374)=7,1,0))))))</f>
        <v>2</v>
      </c>
      <c r="U8374" s="781">
        <f>VLOOKUP(C8374,METADATA!$A$5:$H$29,IF(E8374="HI",2,IF(E8374="LO",6,10))+IF(S8374=1,2,IF(D8374=7,1,(IF(WEEKDAY(B8374)=1,2,IF(WEEKDAY(B8374)=7,1,0))))))</f>
        <v>2</v>
      </c>
    </row>
    <row r="8375" spans="2:21" ht="13.95" customHeight="1" x14ac:dyDescent="0.25">
      <c r="B8375" s="784">
        <f t="shared" si="392"/>
        <v>45731</v>
      </c>
      <c r="C8375" s="785">
        <v>19</v>
      </c>
      <c r="D8375" s="786">
        <f>IFERROR((INDEX(METADATA!$T$2:$T$20,MATCH(B8375,METADATA!$S$2:$S$20,0))),0)</f>
        <v>0</v>
      </c>
      <c r="E8375" s="785" t="str">
        <f t="shared" si="390"/>
        <v>LO</v>
      </c>
      <c r="F8375" s="786">
        <f>VLOOKUP(C8375,METADATA!$A$5:$H$29,IF(E8375="HI",2,IF(E8375="LO",6,10))+IF(D8375=1,2,IF(D8375=7,1,(IF(WEEKDAY(B8375)=1,2,IF(WEEKDAY(B8375)=7,1,0))))))</f>
        <v>2</v>
      </c>
      <c r="G8375" s="786">
        <f>VLOOKUP(C8375,METADATA!$J$5:$Q$29,IF(E8375="HI",2,IF(E8375="LO",6,10))+IF(D8375=1,2,IF(D8375=7,1,(IF(WEEKDAY(B8375)=1,2,IF(WEEKDAY(B8375)=7,1,0))))))</f>
        <v>2</v>
      </c>
      <c r="H8375" s="787">
        <v>13889</v>
      </c>
      <c r="I8375" s="788">
        <v>3405.6099548339844</v>
      </c>
      <c r="K8375" s="795">
        <v>0</v>
      </c>
      <c r="M8375" s="798">
        <f t="shared" si="391"/>
        <v>14300.43706200843</v>
      </c>
      <c r="N8375" s="303"/>
      <c r="S8375" s="786">
        <v>0</v>
      </c>
      <c r="T8375" s="781">
        <f>VLOOKUP(C8375,METADATA!$J$5:$Q$29,IF(E8375="HI",2,IF(E8375="LO",6,10))+IF(S8375=1,2,IF(D8375=7,1,(IF(WEEKDAY(B8375)=1,2,IF(WEEKDAY(B8375)=7,1,0))))))</f>
        <v>2</v>
      </c>
      <c r="U8375" s="781">
        <f>VLOOKUP(C8375,METADATA!$A$5:$H$29,IF(E8375="HI",2,IF(E8375="LO",6,10))+IF(S8375=1,2,IF(D8375=7,1,(IF(WEEKDAY(B8375)=1,2,IF(WEEKDAY(B8375)=7,1,0))))))</f>
        <v>2</v>
      </c>
    </row>
    <row r="8376" spans="2:21" ht="13.95" customHeight="1" x14ac:dyDescent="0.25">
      <c r="B8376" s="784">
        <f t="shared" si="392"/>
        <v>45731</v>
      </c>
      <c r="C8376" s="785">
        <v>20</v>
      </c>
      <c r="D8376" s="786">
        <f>IFERROR((INDEX(METADATA!$T$2:$T$20,MATCH(B8376,METADATA!$S$2:$S$20,0))),0)</f>
        <v>0</v>
      </c>
      <c r="E8376" s="785" t="str">
        <f t="shared" si="390"/>
        <v>LO</v>
      </c>
      <c r="F8376" s="786">
        <f>VLOOKUP(C8376,METADATA!$A$5:$H$29,IF(E8376="HI",2,IF(E8376="LO",6,10))+IF(D8376=1,2,IF(D8376=7,1,(IF(WEEKDAY(B8376)=1,2,IF(WEEKDAY(B8376)=7,1,0))))))</f>
        <v>3</v>
      </c>
      <c r="G8376" s="786">
        <f>VLOOKUP(C8376,METADATA!$J$5:$Q$29,IF(E8376="HI",2,IF(E8376="LO",6,10))+IF(D8376=1,2,IF(D8376=7,1,(IF(WEEKDAY(B8376)=1,2,IF(WEEKDAY(B8376)=7,1,0))))))</f>
        <v>3</v>
      </c>
      <c r="H8376" s="787">
        <v>12524</v>
      </c>
      <c r="I8376" s="788">
        <v>3302.1650085449219</v>
      </c>
      <c r="K8376" s="795">
        <v>0</v>
      </c>
      <c r="M8376" s="798">
        <f t="shared" si="391"/>
        <v>12952.021839993109</v>
      </c>
      <c r="N8376" s="303"/>
      <c r="S8376" s="786">
        <v>0</v>
      </c>
      <c r="T8376" s="781">
        <f>VLOOKUP(C8376,METADATA!$J$5:$Q$29,IF(E8376="HI",2,IF(E8376="LO",6,10))+IF(S8376=1,2,IF(D8376=7,1,(IF(WEEKDAY(B8376)=1,2,IF(WEEKDAY(B8376)=7,1,0))))))</f>
        <v>3</v>
      </c>
      <c r="U8376" s="781">
        <f>VLOOKUP(C8376,METADATA!$A$5:$H$29,IF(E8376="HI",2,IF(E8376="LO",6,10))+IF(S8376=1,2,IF(D8376=7,1,(IF(WEEKDAY(B8376)=1,2,IF(WEEKDAY(B8376)=7,1,0))))))</f>
        <v>3</v>
      </c>
    </row>
    <row r="8377" spans="2:21" ht="13.95" customHeight="1" x14ac:dyDescent="0.25">
      <c r="B8377" s="784">
        <f t="shared" si="392"/>
        <v>45731</v>
      </c>
      <c r="C8377" s="785">
        <v>21</v>
      </c>
      <c r="D8377" s="786">
        <f>IFERROR((INDEX(METADATA!$T$2:$T$20,MATCH(B8377,METADATA!$S$2:$S$20,0))),0)</f>
        <v>0</v>
      </c>
      <c r="E8377" s="785" t="str">
        <f t="shared" si="390"/>
        <v>LO</v>
      </c>
      <c r="F8377" s="786">
        <f>VLOOKUP(C8377,METADATA!$A$5:$H$29,IF(E8377="HI",2,IF(E8377="LO",6,10))+IF(D8377=1,2,IF(D8377=7,1,(IF(WEEKDAY(B8377)=1,2,IF(WEEKDAY(B8377)=7,1,0))))))</f>
        <v>3</v>
      </c>
      <c r="G8377" s="786">
        <f>VLOOKUP(C8377,METADATA!$J$5:$Q$29,IF(E8377="HI",2,IF(E8377="LO",6,10))+IF(D8377=1,2,IF(D8377=7,1,(IF(WEEKDAY(B8377)=1,2,IF(WEEKDAY(B8377)=7,1,0))))))</f>
        <v>3</v>
      </c>
      <c r="H8377" s="787">
        <v>11407.5</v>
      </c>
      <c r="I8377" s="788">
        <v>3594.2100067138672</v>
      </c>
      <c r="K8377" s="795">
        <v>0</v>
      </c>
      <c r="M8377" s="798">
        <f t="shared" si="391"/>
        <v>11960.326158694925</v>
      </c>
      <c r="N8377" s="303"/>
      <c r="S8377" s="786">
        <v>0</v>
      </c>
      <c r="T8377" s="781">
        <f>VLOOKUP(C8377,METADATA!$J$5:$Q$29,IF(E8377="HI",2,IF(E8377="LO",6,10))+IF(S8377=1,2,IF(D8377=7,1,(IF(WEEKDAY(B8377)=1,2,IF(WEEKDAY(B8377)=7,1,0))))))</f>
        <v>3</v>
      </c>
      <c r="U8377" s="781">
        <f>VLOOKUP(C8377,METADATA!$A$5:$H$29,IF(E8377="HI",2,IF(E8377="LO",6,10))+IF(S8377=1,2,IF(D8377=7,1,(IF(WEEKDAY(B8377)=1,2,IF(WEEKDAY(B8377)=7,1,0))))))</f>
        <v>3</v>
      </c>
    </row>
    <row r="8378" spans="2:21" ht="13.95" customHeight="1" x14ac:dyDescent="0.25">
      <c r="B8378" s="784">
        <f t="shared" si="392"/>
        <v>45731</v>
      </c>
      <c r="C8378" s="785">
        <v>22</v>
      </c>
      <c r="D8378" s="786">
        <f>IFERROR((INDEX(METADATA!$T$2:$T$20,MATCH(B8378,METADATA!$S$2:$S$20,0))),0)</f>
        <v>0</v>
      </c>
      <c r="E8378" s="785" t="str">
        <f t="shared" si="390"/>
        <v>LO</v>
      </c>
      <c r="F8378" s="786">
        <f>VLOOKUP(C8378,METADATA!$A$5:$H$29,IF(E8378="HI",2,IF(E8378="LO",6,10))+IF(D8378=1,2,IF(D8378=7,1,(IF(WEEKDAY(B8378)=1,2,IF(WEEKDAY(B8378)=7,1,0))))))</f>
        <v>3</v>
      </c>
      <c r="G8378" s="786">
        <f>VLOOKUP(C8378,METADATA!$J$5:$Q$29,IF(E8378="HI",2,IF(E8378="LO",6,10))+IF(D8378=1,2,IF(D8378=7,1,(IF(WEEKDAY(B8378)=1,2,IF(WEEKDAY(B8378)=7,1,0))))))</f>
        <v>3</v>
      </c>
      <c r="H8378" s="787">
        <v>10229</v>
      </c>
      <c r="I8378" s="788">
        <v>3699.1799926757813</v>
      </c>
      <c r="K8378" s="795">
        <v>0</v>
      </c>
      <c r="M8378" s="798">
        <f t="shared" si="391"/>
        <v>10877.333019550922</v>
      </c>
      <c r="N8378" s="303"/>
      <c r="S8378" s="786">
        <v>0</v>
      </c>
      <c r="T8378" s="781">
        <f>VLOOKUP(C8378,METADATA!$J$5:$Q$29,IF(E8378="HI",2,IF(E8378="LO",6,10))+IF(S8378=1,2,IF(D8378=7,1,(IF(WEEKDAY(B8378)=1,2,IF(WEEKDAY(B8378)=7,1,0))))))</f>
        <v>3</v>
      </c>
      <c r="U8378" s="781">
        <f>VLOOKUP(C8378,METADATA!$A$5:$H$29,IF(E8378="HI",2,IF(E8378="LO",6,10))+IF(S8378=1,2,IF(D8378=7,1,(IF(WEEKDAY(B8378)=1,2,IF(WEEKDAY(B8378)=7,1,0))))))</f>
        <v>3</v>
      </c>
    </row>
    <row r="8379" spans="2:21" ht="13.95" customHeight="1" x14ac:dyDescent="0.25">
      <c r="B8379" s="784">
        <f t="shared" si="392"/>
        <v>45731</v>
      </c>
      <c r="C8379" s="785">
        <v>23</v>
      </c>
      <c r="D8379" s="786">
        <f>IFERROR((INDEX(METADATA!$T$2:$T$20,MATCH(B8379,METADATA!$S$2:$S$20,0))),0)</f>
        <v>0</v>
      </c>
      <c r="E8379" s="785" t="str">
        <f t="shared" si="390"/>
        <v>LO</v>
      </c>
      <c r="F8379" s="786">
        <f>VLOOKUP(C8379,METADATA!$A$5:$H$29,IF(E8379="HI",2,IF(E8379="LO",6,10))+IF(D8379=1,2,IF(D8379=7,1,(IF(WEEKDAY(B8379)=1,2,IF(WEEKDAY(B8379)=7,1,0))))))</f>
        <v>3</v>
      </c>
      <c r="G8379" s="786">
        <f>VLOOKUP(C8379,METADATA!$J$5:$Q$29,IF(E8379="HI",2,IF(E8379="LO",6,10))+IF(D8379=1,2,IF(D8379=7,1,(IF(WEEKDAY(B8379)=1,2,IF(WEEKDAY(B8379)=7,1,0))))))</f>
        <v>3</v>
      </c>
      <c r="H8379" s="787">
        <v>9044.5</v>
      </c>
      <c r="I8379" s="788">
        <v>3680.6749572753906</v>
      </c>
      <c r="K8379" s="795">
        <v>0</v>
      </c>
      <c r="M8379" s="798">
        <f t="shared" si="391"/>
        <v>9764.7502984517832</v>
      </c>
      <c r="N8379" s="303"/>
      <c r="S8379" s="786">
        <v>0</v>
      </c>
      <c r="T8379" s="781">
        <f>VLOOKUP(C8379,METADATA!$J$5:$Q$29,IF(E8379="HI",2,IF(E8379="LO",6,10))+IF(S8379=1,2,IF(D8379=7,1,(IF(WEEKDAY(B8379)=1,2,IF(WEEKDAY(B8379)=7,1,0))))))</f>
        <v>3</v>
      </c>
      <c r="U8379" s="781">
        <f>VLOOKUP(C8379,METADATA!$A$5:$H$29,IF(E8379="HI",2,IF(E8379="LO",6,10))+IF(S8379=1,2,IF(D8379=7,1,(IF(WEEKDAY(B8379)=1,2,IF(WEEKDAY(B8379)=7,1,0))))))</f>
        <v>3</v>
      </c>
    </row>
    <row r="8380" spans="2:21" ht="13.95" customHeight="1" x14ac:dyDescent="0.25">
      <c r="B8380" s="784">
        <f t="shared" si="392"/>
        <v>45732</v>
      </c>
      <c r="C8380" s="785">
        <v>0</v>
      </c>
      <c r="D8380" s="786">
        <f>IFERROR((INDEX(METADATA!$T$2:$T$20,MATCH(B8380,METADATA!$S$2:$S$20,0))),0)</f>
        <v>0</v>
      </c>
      <c r="E8380" s="785" t="str">
        <f t="shared" si="390"/>
        <v>LO</v>
      </c>
      <c r="F8380" s="786">
        <f>VLOOKUP(C8380,METADATA!$A$5:$H$29,IF(E8380="HI",2,IF(E8380="LO",6,10))+IF(D8380=1,2,IF(D8380=7,1,(IF(WEEKDAY(B8380)=1,2,IF(WEEKDAY(B8380)=7,1,0))))))</f>
        <v>3</v>
      </c>
      <c r="G8380" s="786">
        <f>VLOOKUP(C8380,METADATA!$J$5:$Q$29,IF(E8380="HI",2,IF(E8380="LO",6,10))+IF(D8380=1,2,IF(D8380=7,1,(IF(WEEKDAY(B8380)=1,2,IF(WEEKDAY(B8380)=7,1,0))))))</f>
        <v>3</v>
      </c>
      <c r="H8380" s="787">
        <v>8222.5</v>
      </c>
      <c r="I8380" s="788">
        <v>3610.6549835205078</v>
      </c>
      <c r="K8380" s="795">
        <v>0</v>
      </c>
      <c r="M8380" s="798">
        <f t="shared" si="391"/>
        <v>8980.3304872382887</v>
      </c>
      <c r="N8380" s="303"/>
      <c r="S8380" s="786">
        <v>0</v>
      </c>
      <c r="T8380" s="781">
        <f>VLOOKUP(C8380,METADATA!$J$5:$Q$29,IF(E8380="HI",2,IF(E8380="LO",6,10))+IF(S8380=1,2,IF(D8380=7,1,(IF(WEEKDAY(B8380)=1,2,IF(WEEKDAY(B8380)=7,1,0))))))</f>
        <v>3</v>
      </c>
      <c r="U8380" s="781">
        <f>VLOOKUP(C8380,METADATA!$A$5:$H$29,IF(E8380="HI",2,IF(E8380="LO",6,10))+IF(S8380=1,2,IF(D8380=7,1,(IF(WEEKDAY(B8380)=1,2,IF(WEEKDAY(B8380)=7,1,0))))))</f>
        <v>3</v>
      </c>
    </row>
    <row r="8381" spans="2:21" ht="13.95" customHeight="1" x14ac:dyDescent="0.25">
      <c r="B8381" s="784">
        <f t="shared" si="392"/>
        <v>45732</v>
      </c>
      <c r="C8381" s="785">
        <v>1</v>
      </c>
      <c r="D8381" s="786">
        <f>IFERROR((INDEX(METADATA!$T$2:$T$20,MATCH(B8381,METADATA!$S$2:$S$20,0))),0)</f>
        <v>0</v>
      </c>
      <c r="E8381" s="785" t="str">
        <f t="shared" si="390"/>
        <v>LO</v>
      </c>
      <c r="F8381" s="786">
        <f>VLOOKUP(C8381,METADATA!$A$5:$H$29,IF(E8381="HI",2,IF(E8381="LO",6,10))+IF(D8381=1,2,IF(D8381=7,1,(IF(WEEKDAY(B8381)=1,2,IF(WEEKDAY(B8381)=7,1,0))))))</f>
        <v>3</v>
      </c>
      <c r="G8381" s="786">
        <f>VLOOKUP(C8381,METADATA!$J$5:$Q$29,IF(E8381="HI",2,IF(E8381="LO",6,10))+IF(D8381=1,2,IF(D8381=7,1,(IF(WEEKDAY(B8381)=1,2,IF(WEEKDAY(B8381)=7,1,0))))))</f>
        <v>3</v>
      </c>
      <c r="H8381" s="787">
        <v>7718.5</v>
      </c>
      <c r="I8381" s="788">
        <v>3447.3650360107422</v>
      </c>
      <c r="K8381" s="795">
        <v>0</v>
      </c>
      <c r="M8381" s="798">
        <f t="shared" si="391"/>
        <v>8453.3761268211274</v>
      </c>
      <c r="N8381" s="303"/>
      <c r="S8381" s="786">
        <v>0</v>
      </c>
      <c r="T8381" s="781">
        <f>VLOOKUP(C8381,METADATA!$J$5:$Q$29,IF(E8381="HI",2,IF(E8381="LO",6,10))+IF(S8381=1,2,IF(D8381=7,1,(IF(WEEKDAY(B8381)=1,2,IF(WEEKDAY(B8381)=7,1,0))))))</f>
        <v>3</v>
      </c>
      <c r="U8381" s="781">
        <f>VLOOKUP(C8381,METADATA!$A$5:$H$29,IF(E8381="HI",2,IF(E8381="LO",6,10))+IF(S8381=1,2,IF(D8381=7,1,(IF(WEEKDAY(B8381)=1,2,IF(WEEKDAY(B8381)=7,1,0))))))</f>
        <v>3</v>
      </c>
    </row>
    <row r="8382" spans="2:21" ht="13.95" customHeight="1" x14ac:dyDescent="0.25">
      <c r="B8382" s="784">
        <f t="shared" si="392"/>
        <v>45732</v>
      </c>
      <c r="C8382" s="785">
        <v>2</v>
      </c>
      <c r="D8382" s="786">
        <f>IFERROR((INDEX(METADATA!$T$2:$T$20,MATCH(B8382,METADATA!$S$2:$S$20,0))),0)</f>
        <v>0</v>
      </c>
      <c r="E8382" s="785" t="str">
        <f t="shared" si="390"/>
        <v>LO</v>
      </c>
      <c r="F8382" s="786">
        <f>VLOOKUP(C8382,METADATA!$A$5:$H$29,IF(E8382="HI",2,IF(E8382="LO",6,10))+IF(D8382=1,2,IF(D8382=7,1,(IF(WEEKDAY(B8382)=1,2,IF(WEEKDAY(B8382)=7,1,0))))))</f>
        <v>3</v>
      </c>
      <c r="G8382" s="786">
        <f>VLOOKUP(C8382,METADATA!$J$5:$Q$29,IF(E8382="HI",2,IF(E8382="LO",6,10))+IF(D8382=1,2,IF(D8382=7,1,(IF(WEEKDAY(B8382)=1,2,IF(WEEKDAY(B8382)=7,1,0))))))</f>
        <v>3</v>
      </c>
      <c r="H8382" s="787">
        <v>7407.5</v>
      </c>
      <c r="I8382" s="788">
        <v>3641.4351043701172</v>
      </c>
      <c r="K8382" s="795">
        <v>0</v>
      </c>
      <c r="M8382" s="798">
        <f t="shared" si="391"/>
        <v>8254.1568842213674</v>
      </c>
      <c r="N8382" s="303"/>
      <c r="S8382" s="786">
        <v>0</v>
      </c>
      <c r="T8382" s="781">
        <f>VLOOKUP(C8382,METADATA!$J$5:$Q$29,IF(E8382="HI",2,IF(E8382="LO",6,10))+IF(S8382=1,2,IF(D8382=7,1,(IF(WEEKDAY(B8382)=1,2,IF(WEEKDAY(B8382)=7,1,0))))))</f>
        <v>3</v>
      </c>
      <c r="U8382" s="781">
        <f>VLOOKUP(C8382,METADATA!$A$5:$H$29,IF(E8382="HI",2,IF(E8382="LO",6,10))+IF(S8382=1,2,IF(D8382=7,1,(IF(WEEKDAY(B8382)=1,2,IF(WEEKDAY(B8382)=7,1,0))))))</f>
        <v>3</v>
      </c>
    </row>
    <row r="8383" spans="2:21" ht="13.95" customHeight="1" x14ac:dyDescent="0.25">
      <c r="B8383" s="784">
        <f t="shared" si="392"/>
        <v>45732</v>
      </c>
      <c r="C8383" s="785">
        <v>3</v>
      </c>
      <c r="D8383" s="786">
        <f>IFERROR((INDEX(METADATA!$T$2:$T$20,MATCH(B8383,METADATA!$S$2:$S$20,0))),0)</f>
        <v>0</v>
      </c>
      <c r="E8383" s="785" t="str">
        <f t="shared" si="390"/>
        <v>LO</v>
      </c>
      <c r="F8383" s="786">
        <f>VLOOKUP(C8383,METADATA!$A$5:$H$29,IF(E8383="HI",2,IF(E8383="LO",6,10))+IF(D8383=1,2,IF(D8383=7,1,(IF(WEEKDAY(B8383)=1,2,IF(WEEKDAY(B8383)=7,1,0))))))</f>
        <v>3</v>
      </c>
      <c r="G8383" s="786">
        <f>VLOOKUP(C8383,METADATA!$J$5:$Q$29,IF(E8383="HI",2,IF(E8383="LO",6,10))+IF(D8383=1,2,IF(D8383=7,1,(IF(WEEKDAY(B8383)=1,2,IF(WEEKDAY(B8383)=7,1,0))))))</f>
        <v>3</v>
      </c>
      <c r="H8383" s="787">
        <v>7495</v>
      </c>
      <c r="I8383" s="788">
        <v>3735.5048980712891</v>
      </c>
      <c r="K8383" s="795">
        <v>870.51250000000005</v>
      </c>
      <c r="M8383" s="798">
        <f t="shared" si="391"/>
        <v>8374.3072455884121</v>
      </c>
      <c r="N8383" s="303"/>
      <c r="S8383" s="786">
        <v>0</v>
      </c>
      <c r="T8383" s="781">
        <f>VLOOKUP(C8383,METADATA!$J$5:$Q$29,IF(E8383="HI",2,IF(E8383="LO",6,10))+IF(S8383=1,2,IF(D8383=7,1,(IF(WEEKDAY(B8383)=1,2,IF(WEEKDAY(B8383)=7,1,0))))))</f>
        <v>3</v>
      </c>
      <c r="U8383" s="781">
        <f>VLOOKUP(C8383,METADATA!$A$5:$H$29,IF(E8383="HI",2,IF(E8383="LO",6,10))+IF(S8383=1,2,IF(D8383=7,1,(IF(WEEKDAY(B8383)=1,2,IF(WEEKDAY(B8383)=7,1,0))))))</f>
        <v>3</v>
      </c>
    </row>
    <row r="8384" spans="2:21" ht="13.95" customHeight="1" x14ac:dyDescent="0.25">
      <c r="B8384" s="784">
        <f t="shared" si="392"/>
        <v>45732</v>
      </c>
      <c r="C8384" s="785">
        <v>4</v>
      </c>
      <c r="D8384" s="786">
        <f>IFERROR((INDEX(METADATA!$T$2:$T$20,MATCH(B8384,METADATA!$S$2:$S$20,0))),0)</f>
        <v>0</v>
      </c>
      <c r="E8384" s="785" t="str">
        <f t="shared" si="390"/>
        <v>LO</v>
      </c>
      <c r="F8384" s="786">
        <f>VLOOKUP(C8384,METADATA!$A$5:$H$29,IF(E8384="HI",2,IF(E8384="LO",6,10))+IF(D8384=1,2,IF(D8384=7,1,(IF(WEEKDAY(B8384)=1,2,IF(WEEKDAY(B8384)=7,1,0))))))</f>
        <v>3</v>
      </c>
      <c r="G8384" s="786">
        <f>VLOOKUP(C8384,METADATA!$J$5:$Q$29,IF(E8384="HI",2,IF(E8384="LO",6,10))+IF(D8384=1,2,IF(D8384=7,1,(IF(WEEKDAY(B8384)=1,2,IF(WEEKDAY(B8384)=7,1,0))))))</f>
        <v>3</v>
      </c>
      <c r="H8384" s="787">
        <v>7679</v>
      </c>
      <c r="I8384" s="788">
        <v>3754.8799285888672</v>
      </c>
      <c r="K8384" s="795">
        <v>865.8125</v>
      </c>
      <c r="M8384" s="798">
        <f t="shared" si="391"/>
        <v>8547.8748398721618</v>
      </c>
      <c r="N8384" s="303"/>
      <c r="S8384" s="786">
        <v>0</v>
      </c>
      <c r="T8384" s="781">
        <f>VLOOKUP(C8384,METADATA!$J$5:$Q$29,IF(E8384="HI",2,IF(E8384="LO",6,10))+IF(S8384=1,2,IF(D8384=7,1,(IF(WEEKDAY(B8384)=1,2,IF(WEEKDAY(B8384)=7,1,0))))))</f>
        <v>3</v>
      </c>
      <c r="U8384" s="781">
        <f>VLOOKUP(C8384,METADATA!$A$5:$H$29,IF(E8384="HI",2,IF(E8384="LO",6,10))+IF(S8384=1,2,IF(D8384=7,1,(IF(WEEKDAY(B8384)=1,2,IF(WEEKDAY(B8384)=7,1,0))))))</f>
        <v>3</v>
      </c>
    </row>
    <row r="8385" spans="2:21" ht="13.95" customHeight="1" x14ac:dyDescent="0.25">
      <c r="B8385" s="784">
        <f t="shared" si="392"/>
        <v>45732</v>
      </c>
      <c r="C8385" s="785">
        <v>5</v>
      </c>
      <c r="D8385" s="786">
        <f>IFERROR((INDEX(METADATA!$T$2:$T$20,MATCH(B8385,METADATA!$S$2:$S$20,0))),0)</f>
        <v>0</v>
      </c>
      <c r="E8385" s="785" t="str">
        <f t="shared" si="390"/>
        <v>LO</v>
      </c>
      <c r="F8385" s="786">
        <f>VLOOKUP(C8385,METADATA!$A$5:$H$29,IF(E8385="HI",2,IF(E8385="LO",6,10))+IF(D8385=1,2,IF(D8385=7,1,(IF(WEEKDAY(B8385)=1,2,IF(WEEKDAY(B8385)=7,1,0))))))</f>
        <v>3</v>
      </c>
      <c r="G8385" s="786">
        <f>VLOOKUP(C8385,METADATA!$J$5:$Q$29,IF(E8385="HI",2,IF(E8385="LO",6,10))+IF(D8385=1,2,IF(D8385=7,1,(IF(WEEKDAY(B8385)=1,2,IF(WEEKDAY(B8385)=7,1,0))))))</f>
        <v>3</v>
      </c>
      <c r="H8385" s="787">
        <v>7863</v>
      </c>
      <c r="I8385" s="788">
        <v>3510.8950653076172</v>
      </c>
      <c r="K8385" s="795">
        <v>834.63750000000005</v>
      </c>
      <c r="M8385" s="798">
        <f t="shared" si="391"/>
        <v>8611.222512489232</v>
      </c>
      <c r="N8385" s="303"/>
      <c r="S8385" s="786">
        <v>0</v>
      </c>
      <c r="T8385" s="781">
        <f>VLOOKUP(C8385,METADATA!$J$5:$Q$29,IF(E8385="HI",2,IF(E8385="LO",6,10))+IF(S8385=1,2,IF(D8385=7,1,(IF(WEEKDAY(B8385)=1,2,IF(WEEKDAY(B8385)=7,1,0))))))</f>
        <v>3</v>
      </c>
      <c r="U8385" s="781">
        <f>VLOOKUP(C8385,METADATA!$A$5:$H$29,IF(E8385="HI",2,IF(E8385="LO",6,10))+IF(S8385=1,2,IF(D8385=7,1,(IF(WEEKDAY(B8385)=1,2,IF(WEEKDAY(B8385)=7,1,0))))))</f>
        <v>3</v>
      </c>
    </row>
    <row r="8386" spans="2:21" ht="13.95" customHeight="1" x14ac:dyDescent="0.25">
      <c r="B8386" s="784">
        <f t="shared" si="392"/>
        <v>45732</v>
      </c>
      <c r="C8386" s="785">
        <v>6</v>
      </c>
      <c r="D8386" s="786">
        <f>IFERROR((INDEX(METADATA!$T$2:$T$20,MATCH(B8386,METADATA!$S$2:$S$20,0))),0)</f>
        <v>0</v>
      </c>
      <c r="E8386" s="785" t="str">
        <f t="shared" si="390"/>
        <v>LO</v>
      </c>
      <c r="F8386" s="786">
        <f>VLOOKUP(C8386,METADATA!$A$5:$H$29,IF(E8386="HI",2,IF(E8386="LO",6,10))+IF(D8386=1,2,IF(D8386=7,1,(IF(WEEKDAY(B8386)=1,2,IF(WEEKDAY(B8386)=7,1,0))))))</f>
        <v>3</v>
      </c>
      <c r="G8386" s="786">
        <f>VLOOKUP(C8386,METADATA!$J$5:$Q$29,IF(E8386="HI",2,IF(E8386="LO",6,10))+IF(D8386=1,2,IF(D8386=7,1,(IF(WEEKDAY(B8386)=1,2,IF(WEEKDAY(B8386)=7,1,0))))))</f>
        <v>3</v>
      </c>
      <c r="H8386" s="787">
        <v>8481</v>
      </c>
      <c r="I8386" s="788">
        <v>3614.3899536132813</v>
      </c>
      <c r="K8386" s="795">
        <v>847.33749999999998</v>
      </c>
      <c r="M8386" s="798">
        <f t="shared" si="391"/>
        <v>9219.0658820067347</v>
      </c>
      <c r="N8386" s="303"/>
      <c r="S8386" s="786">
        <v>0</v>
      </c>
      <c r="T8386" s="781">
        <f>VLOOKUP(C8386,METADATA!$J$5:$Q$29,IF(E8386="HI",2,IF(E8386="LO",6,10))+IF(S8386=1,2,IF(D8386=7,1,(IF(WEEKDAY(B8386)=1,2,IF(WEEKDAY(B8386)=7,1,0))))))</f>
        <v>3</v>
      </c>
      <c r="U8386" s="781">
        <f>VLOOKUP(C8386,METADATA!$A$5:$H$29,IF(E8386="HI",2,IF(E8386="LO",6,10))+IF(S8386=1,2,IF(D8386=7,1,(IF(WEEKDAY(B8386)=1,2,IF(WEEKDAY(B8386)=7,1,0))))))</f>
        <v>3</v>
      </c>
    </row>
    <row r="8387" spans="2:21" ht="13.95" customHeight="1" x14ac:dyDescent="0.25">
      <c r="B8387" s="784">
        <f t="shared" si="392"/>
        <v>45732</v>
      </c>
      <c r="C8387" s="785">
        <v>7</v>
      </c>
      <c r="D8387" s="786">
        <f>IFERROR((INDEX(METADATA!$T$2:$T$20,MATCH(B8387,METADATA!$S$2:$S$20,0))),0)</f>
        <v>0</v>
      </c>
      <c r="E8387" s="785" t="str">
        <f t="shared" si="390"/>
        <v>LO</v>
      </c>
      <c r="F8387" s="786">
        <f>VLOOKUP(C8387,METADATA!$A$5:$H$29,IF(E8387="HI",2,IF(E8387="LO",6,10))+IF(D8387=1,2,IF(D8387=7,1,(IF(WEEKDAY(B8387)=1,2,IF(WEEKDAY(B8387)=7,1,0))))))</f>
        <v>3</v>
      </c>
      <c r="G8387" s="786">
        <f>VLOOKUP(C8387,METADATA!$J$5:$Q$29,IF(E8387="HI",2,IF(E8387="LO",6,10))+IF(D8387=1,2,IF(D8387=7,1,(IF(WEEKDAY(B8387)=1,2,IF(WEEKDAY(B8387)=7,1,0))))))</f>
        <v>3</v>
      </c>
      <c r="H8387" s="787">
        <v>9021.5</v>
      </c>
      <c r="I8387" s="788">
        <v>3769.3899536132813</v>
      </c>
      <c r="K8387" s="795">
        <v>851.61249999999995</v>
      </c>
      <c r="M8387" s="798">
        <f t="shared" si="391"/>
        <v>9777.3085699695876</v>
      </c>
      <c r="N8387" s="303"/>
      <c r="S8387" s="786">
        <v>0</v>
      </c>
      <c r="T8387" s="781">
        <f>VLOOKUP(C8387,METADATA!$J$5:$Q$29,IF(E8387="HI",2,IF(E8387="LO",6,10))+IF(S8387=1,2,IF(D8387=7,1,(IF(WEEKDAY(B8387)=1,2,IF(WEEKDAY(B8387)=7,1,0))))))</f>
        <v>3</v>
      </c>
      <c r="U8387" s="781">
        <f>VLOOKUP(C8387,METADATA!$A$5:$H$29,IF(E8387="HI",2,IF(E8387="LO",6,10))+IF(S8387=1,2,IF(D8387=7,1,(IF(WEEKDAY(B8387)=1,2,IF(WEEKDAY(B8387)=7,1,0))))))</f>
        <v>3</v>
      </c>
    </row>
    <row r="8388" spans="2:21" ht="13.95" customHeight="1" x14ac:dyDescent="0.25">
      <c r="B8388" s="784">
        <f t="shared" si="392"/>
        <v>45732</v>
      </c>
      <c r="C8388" s="785">
        <v>8</v>
      </c>
      <c r="D8388" s="786">
        <f>IFERROR((INDEX(METADATA!$T$2:$T$20,MATCH(B8388,METADATA!$S$2:$S$20,0))),0)</f>
        <v>0</v>
      </c>
      <c r="E8388" s="785" t="str">
        <f t="shared" ref="E8388:E8451" si="393">IF(B8388="","",IF(AND(MONTH(B8388)&gt;=MONTH($AA$9),MONTH(B8388)&lt;=MONTH($AA$11)),"HI","LO"))</f>
        <v>LO</v>
      </c>
      <c r="F8388" s="786">
        <f>VLOOKUP(C8388,METADATA!$A$5:$H$29,IF(E8388="HI",2,IF(E8388="LO",6,10))+IF(D8388=1,2,IF(D8388=7,1,(IF(WEEKDAY(B8388)=1,2,IF(WEEKDAY(B8388)=7,1,0))))))</f>
        <v>3</v>
      </c>
      <c r="G8388" s="786">
        <f>VLOOKUP(C8388,METADATA!$J$5:$Q$29,IF(E8388="HI",2,IF(E8388="LO",6,10))+IF(D8388=1,2,IF(D8388=7,1,(IF(WEEKDAY(B8388)=1,2,IF(WEEKDAY(B8388)=7,1,0))))))</f>
        <v>3</v>
      </c>
      <c r="H8388" s="787">
        <v>9927</v>
      </c>
      <c r="I8388" s="788">
        <v>3600.8749694824219</v>
      </c>
      <c r="K8388" s="795">
        <v>856.5</v>
      </c>
      <c r="M8388" s="798">
        <f t="shared" ref="M8388:M8451" si="394">SQRT(H8388^2+I8388^2)</f>
        <v>10559.906701569149</v>
      </c>
      <c r="N8388" s="303"/>
      <c r="S8388" s="786">
        <v>0</v>
      </c>
      <c r="T8388" s="781">
        <f>VLOOKUP(C8388,METADATA!$J$5:$Q$29,IF(E8388="HI",2,IF(E8388="LO",6,10))+IF(S8388=1,2,IF(D8388=7,1,(IF(WEEKDAY(B8388)=1,2,IF(WEEKDAY(B8388)=7,1,0))))))</f>
        <v>3</v>
      </c>
      <c r="U8388" s="781">
        <f>VLOOKUP(C8388,METADATA!$A$5:$H$29,IF(E8388="HI",2,IF(E8388="LO",6,10))+IF(S8388=1,2,IF(D8388=7,1,(IF(WEEKDAY(B8388)=1,2,IF(WEEKDAY(B8388)=7,1,0))))))</f>
        <v>3</v>
      </c>
    </row>
    <row r="8389" spans="2:21" ht="13.95" customHeight="1" x14ac:dyDescent="0.25">
      <c r="B8389" s="784">
        <f t="shared" si="392"/>
        <v>45732</v>
      </c>
      <c r="C8389" s="785">
        <v>9</v>
      </c>
      <c r="D8389" s="786">
        <f>IFERROR((INDEX(METADATA!$T$2:$T$20,MATCH(B8389,METADATA!$S$2:$S$20,0))),0)</f>
        <v>0</v>
      </c>
      <c r="E8389" s="785" t="str">
        <f t="shared" si="393"/>
        <v>LO</v>
      </c>
      <c r="F8389" s="786">
        <f>VLOOKUP(C8389,METADATA!$A$5:$H$29,IF(E8389="HI",2,IF(E8389="LO",6,10))+IF(D8389=1,2,IF(D8389=7,1,(IF(WEEKDAY(B8389)=1,2,IF(WEEKDAY(B8389)=7,1,0))))))</f>
        <v>3</v>
      </c>
      <c r="G8389" s="786">
        <f>VLOOKUP(C8389,METADATA!$J$5:$Q$29,IF(E8389="HI",2,IF(E8389="LO",6,10))+IF(D8389=1,2,IF(D8389=7,1,(IF(WEEKDAY(B8389)=1,2,IF(WEEKDAY(B8389)=7,1,0))))))</f>
        <v>3</v>
      </c>
      <c r="H8389" s="787">
        <v>11723.5</v>
      </c>
      <c r="I8389" s="788">
        <v>3605.7899475097656</v>
      </c>
      <c r="K8389" s="795">
        <v>824.32500000000005</v>
      </c>
      <c r="M8389" s="798">
        <f t="shared" si="394"/>
        <v>12265.487083502328</v>
      </c>
      <c r="N8389" s="303"/>
      <c r="S8389" s="786">
        <v>0</v>
      </c>
      <c r="T8389" s="781">
        <f>VLOOKUP(C8389,METADATA!$J$5:$Q$29,IF(E8389="HI",2,IF(E8389="LO",6,10))+IF(S8389=1,2,IF(D8389=7,1,(IF(WEEKDAY(B8389)=1,2,IF(WEEKDAY(B8389)=7,1,0))))))</f>
        <v>3</v>
      </c>
      <c r="U8389" s="781">
        <f>VLOOKUP(C8389,METADATA!$A$5:$H$29,IF(E8389="HI",2,IF(E8389="LO",6,10))+IF(S8389=1,2,IF(D8389=7,1,(IF(WEEKDAY(B8389)=1,2,IF(WEEKDAY(B8389)=7,1,0))))))</f>
        <v>3</v>
      </c>
    </row>
    <row r="8390" spans="2:21" ht="13.95" customHeight="1" x14ac:dyDescent="0.25">
      <c r="B8390" s="784">
        <f t="shared" si="392"/>
        <v>45732</v>
      </c>
      <c r="C8390" s="785">
        <v>10</v>
      </c>
      <c r="D8390" s="786">
        <f>IFERROR((INDEX(METADATA!$T$2:$T$20,MATCH(B8390,METADATA!$S$2:$S$20,0))),0)</f>
        <v>0</v>
      </c>
      <c r="E8390" s="785" t="str">
        <f t="shared" si="393"/>
        <v>LO</v>
      </c>
      <c r="F8390" s="786">
        <f>VLOOKUP(C8390,METADATA!$A$5:$H$29,IF(E8390="HI",2,IF(E8390="LO",6,10))+IF(D8390=1,2,IF(D8390=7,1,(IF(WEEKDAY(B8390)=1,2,IF(WEEKDAY(B8390)=7,1,0))))))</f>
        <v>3</v>
      </c>
      <c r="G8390" s="786">
        <f>VLOOKUP(C8390,METADATA!$J$5:$Q$29,IF(E8390="HI",2,IF(E8390="LO",6,10))+IF(D8390=1,2,IF(D8390=7,1,(IF(WEEKDAY(B8390)=1,2,IF(WEEKDAY(B8390)=7,1,0))))))</f>
        <v>3</v>
      </c>
      <c r="H8390" s="787">
        <v>13022.5</v>
      </c>
      <c r="I8390" s="788">
        <v>2548.3250122070313</v>
      </c>
      <c r="K8390" s="795">
        <v>882.73749999999995</v>
      </c>
      <c r="M8390" s="798">
        <f t="shared" si="394"/>
        <v>13269.493834274161</v>
      </c>
      <c r="N8390" s="303"/>
      <c r="S8390" s="786">
        <v>0</v>
      </c>
      <c r="T8390" s="781">
        <f>VLOOKUP(C8390,METADATA!$J$5:$Q$29,IF(E8390="HI",2,IF(E8390="LO",6,10))+IF(S8390=1,2,IF(D8390=7,1,(IF(WEEKDAY(B8390)=1,2,IF(WEEKDAY(B8390)=7,1,0))))))</f>
        <v>3</v>
      </c>
      <c r="U8390" s="781">
        <f>VLOOKUP(C8390,METADATA!$A$5:$H$29,IF(E8390="HI",2,IF(E8390="LO",6,10))+IF(S8390=1,2,IF(D8390=7,1,(IF(WEEKDAY(B8390)=1,2,IF(WEEKDAY(B8390)=7,1,0))))))</f>
        <v>3</v>
      </c>
    </row>
    <row r="8391" spans="2:21" ht="13.95" customHeight="1" x14ac:dyDescent="0.25">
      <c r="B8391" s="784">
        <f t="shared" si="392"/>
        <v>45732</v>
      </c>
      <c r="C8391" s="785">
        <v>11</v>
      </c>
      <c r="D8391" s="786">
        <f>IFERROR((INDEX(METADATA!$T$2:$T$20,MATCH(B8391,METADATA!$S$2:$S$20,0))),0)</f>
        <v>0</v>
      </c>
      <c r="E8391" s="785" t="str">
        <f t="shared" si="393"/>
        <v>LO</v>
      </c>
      <c r="F8391" s="786">
        <f>VLOOKUP(C8391,METADATA!$A$5:$H$29,IF(E8391="HI",2,IF(E8391="LO",6,10))+IF(D8391=1,2,IF(D8391=7,1,(IF(WEEKDAY(B8391)=1,2,IF(WEEKDAY(B8391)=7,1,0))))))</f>
        <v>3</v>
      </c>
      <c r="G8391" s="786">
        <f>VLOOKUP(C8391,METADATA!$J$5:$Q$29,IF(E8391="HI",2,IF(E8391="LO",6,10))+IF(D8391=1,2,IF(D8391=7,1,(IF(WEEKDAY(B8391)=1,2,IF(WEEKDAY(B8391)=7,1,0))))))</f>
        <v>3</v>
      </c>
      <c r="H8391" s="787">
        <v>13515.5</v>
      </c>
      <c r="I8391" s="788">
        <v>2881.1274871826172</v>
      </c>
      <c r="K8391" s="795">
        <v>909.3125</v>
      </c>
      <c r="M8391" s="798">
        <f t="shared" si="394"/>
        <v>13819.176380935271</v>
      </c>
      <c r="N8391" s="303"/>
      <c r="S8391" s="786">
        <v>0</v>
      </c>
      <c r="T8391" s="781">
        <f>VLOOKUP(C8391,METADATA!$J$5:$Q$29,IF(E8391="HI",2,IF(E8391="LO",6,10))+IF(S8391=1,2,IF(D8391=7,1,(IF(WEEKDAY(B8391)=1,2,IF(WEEKDAY(B8391)=7,1,0))))))</f>
        <v>3</v>
      </c>
      <c r="U8391" s="781">
        <f>VLOOKUP(C8391,METADATA!$A$5:$H$29,IF(E8391="HI",2,IF(E8391="LO",6,10))+IF(S8391=1,2,IF(D8391=7,1,(IF(WEEKDAY(B8391)=1,2,IF(WEEKDAY(B8391)=7,1,0))))))</f>
        <v>3</v>
      </c>
    </row>
    <row r="8392" spans="2:21" ht="13.95" customHeight="1" x14ac:dyDescent="0.25">
      <c r="B8392" s="784">
        <f t="shared" si="392"/>
        <v>45732</v>
      </c>
      <c r="C8392" s="785">
        <v>12</v>
      </c>
      <c r="D8392" s="786">
        <f>IFERROR((INDEX(METADATA!$T$2:$T$20,MATCH(B8392,METADATA!$S$2:$S$20,0))),0)</f>
        <v>0</v>
      </c>
      <c r="E8392" s="785" t="str">
        <f t="shared" si="393"/>
        <v>LO</v>
      </c>
      <c r="F8392" s="786">
        <f>VLOOKUP(C8392,METADATA!$A$5:$H$29,IF(E8392="HI",2,IF(E8392="LO",6,10))+IF(D8392=1,2,IF(D8392=7,1,(IF(WEEKDAY(B8392)=1,2,IF(WEEKDAY(B8392)=7,1,0))))))</f>
        <v>3</v>
      </c>
      <c r="G8392" s="786">
        <f>VLOOKUP(C8392,METADATA!$J$5:$Q$29,IF(E8392="HI",2,IF(E8392="LO",6,10))+IF(D8392=1,2,IF(D8392=7,1,(IF(WEEKDAY(B8392)=1,2,IF(WEEKDAY(B8392)=7,1,0))))))</f>
        <v>3</v>
      </c>
      <c r="H8392" s="787">
        <v>13416</v>
      </c>
      <c r="I8392" s="788">
        <v>3469.5299377441406</v>
      </c>
      <c r="K8392" s="795">
        <v>905.6</v>
      </c>
      <c r="M8392" s="798">
        <f t="shared" si="394"/>
        <v>13857.369663428297</v>
      </c>
      <c r="N8392" s="303"/>
      <c r="S8392" s="786">
        <v>0</v>
      </c>
      <c r="T8392" s="781">
        <f>VLOOKUP(C8392,METADATA!$J$5:$Q$29,IF(E8392="HI",2,IF(E8392="LO",6,10))+IF(S8392=1,2,IF(D8392=7,1,(IF(WEEKDAY(B8392)=1,2,IF(WEEKDAY(B8392)=7,1,0))))))</f>
        <v>3</v>
      </c>
      <c r="U8392" s="781">
        <f>VLOOKUP(C8392,METADATA!$A$5:$H$29,IF(E8392="HI",2,IF(E8392="LO",6,10))+IF(S8392=1,2,IF(D8392=7,1,(IF(WEEKDAY(B8392)=1,2,IF(WEEKDAY(B8392)=7,1,0))))))</f>
        <v>3</v>
      </c>
    </row>
    <row r="8393" spans="2:21" ht="13.95" customHeight="1" x14ac:dyDescent="0.25">
      <c r="B8393" s="784">
        <f t="shared" si="392"/>
        <v>45732</v>
      </c>
      <c r="C8393" s="785">
        <v>13</v>
      </c>
      <c r="D8393" s="786">
        <f>IFERROR((INDEX(METADATA!$T$2:$T$20,MATCH(B8393,METADATA!$S$2:$S$20,0))),0)</f>
        <v>0</v>
      </c>
      <c r="E8393" s="785" t="str">
        <f t="shared" si="393"/>
        <v>LO</v>
      </c>
      <c r="F8393" s="786">
        <f>VLOOKUP(C8393,METADATA!$A$5:$H$29,IF(E8393="HI",2,IF(E8393="LO",6,10))+IF(D8393=1,2,IF(D8393=7,1,(IF(WEEKDAY(B8393)=1,2,IF(WEEKDAY(B8393)=7,1,0))))))</f>
        <v>3</v>
      </c>
      <c r="G8393" s="786">
        <f>VLOOKUP(C8393,METADATA!$J$5:$Q$29,IF(E8393="HI",2,IF(E8393="LO",6,10))+IF(D8393=1,2,IF(D8393=7,1,(IF(WEEKDAY(B8393)=1,2,IF(WEEKDAY(B8393)=7,1,0))))))</f>
        <v>3</v>
      </c>
      <c r="H8393" s="787">
        <v>13020</v>
      </c>
      <c r="I8393" s="788">
        <v>3679.2550048828125</v>
      </c>
      <c r="K8393" s="795">
        <v>913.98749999999995</v>
      </c>
      <c r="M8393" s="798">
        <f t="shared" si="394"/>
        <v>13529.86760433949</v>
      </c>
      <c r="N8393" s="303"/>
      <c r="S8393" s="786">
        <v>0</v>
      </c>
      <c r="T8393" s="781">
        <f>VLOOKUP(C8393,METADATA!$J$5:$Q$29,IF(E8393="HI",2,IF(E8393="LO",6,10))+IF(S8393=1,2,IF(D8393=7,1,(IF(WEEKDAY(B8393)=1,2,IF(WEEKDAY(B8393)=7,1,0))))))</f>
        <v>3</v>
      </c>
      <c r="U8393" s="781">
        <f>VLOOKUP(C8393,METADATA!$A$5:$H$29,IF(E8393="HI",2,IF(E8393="LO",6,10))+IF(S8393=1,2,IF(D8393=7,1,(IF(WEEKDAY(B8393)=1,2,IF(WEEKDAY(B8393)=7,1,0))))))</f>
        <v>3</v>
      </c>
    </row>
    <row r="8394" spans="2:21" ht="13.95" customHeight="1" x14ac:dyDescent="0.25">
      <c r="B8394" s="784">
        <f t="shared" si="392"/>
        <v>45732</v>
      </c>
      <c r="C8394" s="785">
        <v>14</v>
      </c>
      <c r="D8394" s="786">
        <f>IFERROR((INDEX(METADATA!$T$2:$T$20,MATCH(B8394,METADATA!$S$2:$S$20,0))),0)</f>
        <v>0</v>
      </c>
      <c r="E8394" s="785" t="str">
        <f t="shared" si="393"/>
        <v>LO</v>
      </c>
      <c r="F8394" s="786">
        <f>VLOOKUP(C8394,METADATA!$A$5:$H$29,IF(E8394="HI",2,IF(E8394="LO",6,10))+IF(D8394=1,2,IF(D8394=7,1,(IF(WEEKDAY(B8394)=1,2,IF(WEEKDAY(B8394)=7,1,0))))))</f>
        <v>3</v>
      </c>
      <c r="G8394" s="786">
        <f>VLOOKUP(C8394,METADATA!$J$5:$Q$29,IF(E8394="HI",2,IF(E8394="LO",6,10))+IF(D8394=1,2,IF(D8394=7,1,(IF(WEEKDAY(B8394)=1,2,IF(WEEKDAY(B8394)=7,1,0))))))</f>
        <v>3</v>
      </c>
      <c r="H8394" s="787">
        <v>12849</v>
      </c>
      <c r="I8394" s="788">
        <v>3713.3900756835938</v>
      </c>
      <c r="K8394" s="795">
        <v>902.26250000000005</v>
      </c>
      <c r="M8394" s="798">
        <f t="shared" si="394"/>
        <v>13374.829600940171</v>
      </c>
      <c r="N8394" s="303"/>
      <c r="S8394" s="786">
        <v>0</v>
      </c>
      <c r="T8394" s="781">
        <f>VLOOKUP(C8394,METADATA!$J$5:$Q$29,IF(E8394="HI",2,IF(E8394="LO",6,10))+IF(S8394=1,2,IF(D8394=7,1,(IF(WEEKDAY(B8394)=1,2,IF(WEEKDAY(B8394)=7,1,0))))))</f>
        <v>3</v>
      </c>
      <c r="U8394" s="781">
        <f>VLOOKUP(C8394,METADATA!$A$5:$H$29,IF(E8394="HI",2,IF(E8394="LO",6,10))+IF(S8394=1,2,IF(D8394=7,1,(IF(WEEKDAY(B8394)=1,2,IF(WEEKDAY(B8394)=7,1,0))))))</f>
        <v>3</v>
      </c>
    </row>
    <row r="8395" spans="2:21" ht="13.95" customHeight="1" x14ac:dyDescent="0.25">
      <c r="B8395" s="784">
        <f t="shared" si="392"/>
        <v>45732</v>
      </c>
      <c r="C8395" s="785">
        <v>15</v>
      </c>
      <c r="D8395" s="786">
        <f>IFERROR((INDEX(METADATA!$T$2:$T$20,MATCH(B8395,METADATA!$S$2:$S$20,0))),0)</f>
        <v>0</v>
      </c>
      <c r="E8395" s="785" t="str">
        <f t="shared" si="393"/>
        <v>LO</v>
      </c>
      <c r="F8395" s="786">
        <f>VLOOKUP(C8395,METADATA!$A$5:$H$29,IF(E8395="HI",2,IF(E8395="LO",6,10))+IF(D8395=1,2,IF(D8395=7,1,(IF(WEEKDAY(B8395)=1,2,IF(WEEKDAY(B8395)=7,1,0))))))</f>
        <v>3</v>
      </c>
      <c r="G8395" s="786">
        <f>VLOOKUP(C8395,METADATA!$J$5:$Q$29,IF(E8395="HI",2,IF(E8395="LO",6,10))+IF(D8395=1,2,IF(D8395=7,1,(IF(WEEKDAY(B8395)=1,2,IF(WEEKDAY(B8395)=7,1,0))))))</f>
        <v>3</v>
      </c>
      <c r="H8395" s="787">
        <v>12591.5</v>
      </c>
      <c r="I8395" s="788">
        <v>3657.7099609375</v>
      </c>
      <c r="K8395" s="795">
        <v>933.76250000000005</v>
      </c>
      <c r="M8395" s="798">
        <f t="shared" si="394"/>
        <v>13112.006498181025</v>
      </c>
      <c r="N8395" s="303"/>
      <c r="S8395" s="786">
        <v>0</v>
      </c>
      <c r="T8395" s="781">
        <f>VLOOKUP(C8395,METADATA!$J$5:$Q$29,IF(E8395="HI",2,IF(E8395="LO",6,10))+IF(S8395=1,2,IF(D8395=7,1,(IF(WEEKDAY(B8395)=1,2,IF(WEEKDAY(B8395)=7,1,0))))))</f>
        <v>3</v>
      </c>
      <c r="U8395" s="781">
        <f>VLOOKUP(C8395,METADATA!$A$5:$H$29,IF(E8395="HI",2,IF(E8395="LO",6,10))+IF(S8395=1,2,IF(D8395=7,1,(IF(WEEKDAY(B8395)=1,2,IF(WEEKDAY(B8395)=7,1,0))))))</f>
        <v>3</v>
      </c>
    </row>
    <row r="8396" spans="2:21" ht="13.95" customHeight="1" x14ac:dyDescent="0.25">
      <c r="B8396" s="784">
        <f t="shared" si="392"/>
        <v>45732</v>
      </c>
      <c r="C8396" s="785">
        <v>16</v>
      </c>
      <c r="D8396" s="786">
        <f>IFERROR((INDEX(METADATA!$T$2:$T$20,MATCH(B8396,METADATA!$S$2:$S$20,0))),0)</f>
        <v>0</v>
      </c>
      <c r="E8396" s="785" t="str">
        <f t="shared" si="393"/>
        <v>LO</v>
      </c>
      <c r="F8396" s="786">
        <f>VLOOKUP(C8396,METADATA!$A$5:$H$29,IF(E8396="HI",2,IF(E8396="LO",6,10))+IF(D8396=1,2,IF(D8396=7,1,(IF(WEEKDAY(B8396)=1,2,IF(WEEKDAY(B8396)=7,1,0))))))</f>
        <v>3</v>
      </c>
      <c r="G8396" s="786">
        <f>VLOOKUP(C8396,METADATA!$J$5:$Q$29,IF(E8396="HI",2,IF(E8396="LO",6,10))+IF(D8396=1,2,IF(D8396=7,1,(IF(WEEKDAY(B8396)=1,2,IF(WEEKDAY(B8396)=7,1,0))))))</f>
        <v>3</v>
      </c>
      <c r="H8396" s="787">
        <v>12971.5</v>
      </c>
      <c r="I8396" s="788">
        <v>3593.1800231933594</v>
      </c>
      <c r="K8396" s="795">
        <v>0</v>
      </c>
      <c r="M8396" s="798">
        <f t="shared" si="394"/>
        <v>13459.968608027131</v>
      </c>
      <c r="N8396" s="303"/>
      <c r="S8396" s="786">
        <v>0</v>
      </c>
      <c r="T8396" s="781">
        <f>VLOOKUP(C8396,METADATA!$J$5:$Q$29,IF(E8396="HI",2,IF(E8396="LO",6,10))+IF(S8396=1,2,IF(D8396=7,1,(IF(WEEKDAY(B8396)=1,2,IF(WEEKDAY(B8396)=7,1,0))))))</f>
        <v>3</v>
      </c>
      <c r="U8396" s="781">
        <f>VLOOKUP(C8396,METADATA!$A$5:$H$29,IF(E8396="HI",2,IF(E8396="LO",6,10))+IF(S8396=1,2,IF(D8396=7,1,(IF(WEEKDAY(B8396)=1,2,IF(WEEKDAY(B8396)=7,1,0))))))</f>
        <v>3</v>
      </c>
    </row>
    <row r="8397" spans="2:21" ht="13.95" customHeight="1" x14ac:dyDescent="0.25">
      <c r="B8397" s="784">
        <f t="shared" si="392"/>
        <v>45732</v>
      </c>
      <c r="C8397" s="785">
        <v>17</v>
      </c>
      <c r="D8397" s="786">
        <f>IFERROR((INDEX(METADATA!$T$2:$T$20,MATCH(B8397,METADATA!$S$2:$S$20,0))),0)</f>
        <v>0</v>
      </c>
      <c r="E8397" s="785" t="str">
        <f t="shared" si="393"/>
        <v>LO</v>
      </c>
      <c r="F8397" s="786">
        <f>VLOOKUP(C8397,METADATA!$A$5:$H$29,IF(E8397="HI",2,IF(E8397="LO",6,10))+IF(D8397=1,2,IF(D8397=7,1,(IF(WEEKDAY(B8397)=1,2,IF(WEEKDAY(B8397)=7,1,0))))))</f>
        <v>3</v>
      </c>
      <c r="G8397" s="786">
        <f>VLOOKUP(C8397,METADATA!$J$5:$Q$29,IF(E8397="HI",2,IF(E8397="LO",6,10))+IF(D8397=1,2,IF(D8397=7,1,(IF(WEEKDAY(B8397)=1,2,IF(WEEKDAY(B8397)=7,1,0))))))</f>
        <v>3</v>
      </c>
      <c r="H8397" s="787">
        <v>13716.5</v>
      </c>
      <c r="I8397" s="788">
        <v>3562.2499084472656</v>
      </c>
      <c r="K8397" s="795">
        <v>0</v>
      </c>
      <c r="M8397" s="798">
        <f t="shared" si="394"/>
        <v>14171.520619193712</v>
      </c>
      <c r="N8397" s="303"/>
      <c r="S8397" s="786">
        <v>0</v>
      </c>
      <c r="T8397" s="781">
        <f>VLOOKUP(C8397,METADATA!$J$5:$Q$29,IF(E8397="HI",2,IF(E8397="LO",6,10))+IF(S8397=1,2,IF(D8397=7,1,(IF(WEEKDAY(B8397)=1,2,IF(WEEKDAY(B8397)=7,1,0))))))</f>
        <v>3</v>
      </c>
      <c r="U8397" s="781">
        <f>VLOOKUP(C8397,METADATA!$A$5:$H$29,IF(E8397="HI",2,IF(E8397="LO",6,10))+IF(S8397=1,2,IF(D8397=7,1,(IF(WEEKDAY(B8397)=1,2,IF(WEEKDAY(B8397)=7,1,0))))))</f>
        <v>3</v>
      </c>
    </row>
    <row r="8398" spans="2:21" ht="13.95" customHeight="1" x14ac:dyDescent="0.25">
      <c r="B8398" s="784">
        <f t="shared" si="392"/>
        <v>45732</v>
      </c>
      <c r="C8398" s="785">
        <v>18</v>
      </c>
      <c r="D8398" s="786">
        <f>IFERROR((INDEX(METADATA!$T$2:$T$20,MATCH(B8398,METADATA!$S$2:$S$20,0))),0)</f>
        <v>0</v>
      </c>
      <c r="E8398" s="785" t="str">
        <f t="shared" si="393"/>
        <v>LO</v>
      </c>
      <c r="F8398" s="786">
        <f>VLOOKUP(C8398,METADATA!$A$5:$H$29,IF(E8398="HI",2,IF(E8398="LO",6,10))+IF(D8398=1,2,IF(D8398=7,1,(IF(WEEKDAY(B8398)=1,2,IF(WEEKDAY(B8398)=7,1,0))))))</f>
        <v>2</v>
      </c>
      <c r="G8398" s="786">
        <f>VLOOKUP(C8398,METADATA!$J$5:$Q$29,IF(E8398="HI",2,IF(E8398="LO",6,10))+IF(D8398=1,2,IF(D8398=7,1,(IF(WEEKDAY(B8398)=1,2,IF(WEEKDAY(B8398)=7,1,0))))))</f>
        <v>3</v>
      </c>
      <c r="H8398" s="787">
        <v>14862.5</v>
      </c>
      <c r="I8398" s="788">
        <v>3600.2450256347656</v>
      </c>
      <c r="K8398" s="795">
        <v>0</v>
      </c>
      <c r="M8398" s="798">
        <f t="shared" si="394"/>
        <v>15292.340255651123</v>
      </c>
      <c r="N8398" s="303"/>
      <c r="S8398" s="786">
        <v>0</v>
      </c>
      <c r="T8398" s="781">
        <f>VLOOKUP(C8398,METADATA!$J$5:$Q$29,IF(E8398="HI",2,IF(E8398="LO",6,10))+IF(S8398=1,2,IF(D8398=7,1,(IF(WEEKDAY(B8398)=1,2,IF(WEEKDAY(B8398)=7,1,0))))))</f>
        <v>3</v>
      </c>
      <c r="U8398" s="781">
        <f>VLOOKUP(C8398,METADATA!$A$5:$H$29,IF(E8398="HI",2,IF(E8398="LO",6,10))+IF(S8398=1,2,IF(D8398=7,1,(IF(WEEKDAY(B8398)=1,2,IF(WEEKDAY(B8398)=7,1,0))))))</f>
        <v>2</v>
      </c>
    </row>
    <row r="8399" spans="2:21" ht="13.95" customHeight="1" x14ac:dyDescent="0.25">
      <c r="B8399" s="784">
        <f t="shared" si="392"/>
        <v>45732</v>
      </c>
      <c r="C8399" s="785">
        <v>19</v>
      </c>
      <c r="D8399" s="786">
        <f>IFERROR((INDEX(METADATA!$T$2:$T$20,MATCH(B8399,METADATA!$S$2:$S$20,0))),0)</f>
        <v>0</v>
      </c>
      <c r="E8399" s="785" t="str">
        <f t="shared" si="393"/>
        <v>LO</v>
      </c>
      <c r="F8399" s="786">
        <f>VLOOKUP(C8399,METADATA!$A$5:$H$29,IF(E8399="HI",2,IF(E8399="LO",6,10))+IF(D8399=1,2,IF(D8399=7,1,(IF(WEEKDAY(B8399)=1,2,IF(WEEKDAY(B8399)=7,1,0))))))</f>
        <v>2</v>
      </c>
      <c r="G8399" s="786">
        <f>VLOOKUP(C8399,METADATA!$J$5:$Q$29,IF(E8399="HI",2,IF(E8399="LO",6,10))+IF(D8399=1,2,IF(D8399=7,1,(IF(WEEKDAY(B8399)=1,2,IF(WEEKDAY(B8399)=7,1,0))))))</f>
        <v>3</v>
      </c>
      <c r="H8399" s="787">
        <v>14145.5</v>
      </c>
      <c r="I8399" s="788">
        <v>3294.6099700927734</v>
      </c>
      <c r="K8399" s="795">
        <v>0</v>
      </c>
      <c r="M8399" s="798">
        <f t="shared" si="394"/>
        <v>14524.104967433783</v>
      </c>
      <c r="N8399" s="303"/>
      <c r="S8399" s="786">
        <v>0</v>
      </c>
      <c r="T8399" s="781">
        <f>VLOOKUP(C8399,METADATA!$J$5:$Q$29,IF(E8399="HI",2,IF(E8399="LO",6,10))+IF(S8399=1,2,IF(D8399=7,1,(IF(WEEKDAY(B8399)=1,2,IF(WEEKDAY(B8399)=7,1,0))))))</f>
        <v>3</v>
      </c>
      <c r="U8399" s="781">
        <f>VLOOKUP(C8399,METADATA!$A$5:$H$29,IF(E8399="HI",2,IF(E8399="LO",6,10))+IF(S8399=1,2,IF(D8399=7,1,(IF(WEEKDAY(B8399)=1,2,IF(WEEKDAY(B8399)=7,1,0))))))</f>
        <v>2</v>
      </c>
    </row>
    <row r="8400" spans="2:21" ht="13.95" customHeight="1" x14ac:dyDescent="0.25">
      <c r="B8400" s="784">
        <f t="shared" si="392"/>
        <v>45732</v>
      </c>
      <c r="C8400" s="785">
        <v>20</v>
      </c>
      <c r="D8400" s="786">
        <f>IFERROR((INDEX(METADATA!$T$2:$T$20,MATCH(B8400,METADATA!$S$2:$S$20,0))),0)</f>
        <v>0</v>
      </c>
      <c r="E8400" s="785" t="str">
        <f t="shared" si="393"/>
        <v>LO</v>
      </c>
      <c r="F8400" s="786">
        <f>VLOOKUP(C8400,METADATA!$A$5:$H$29,IF(E8400="HI",2,IF(E8400="LO",6,10))+IF(D8400=1,2,IF(D8400=7,1,(IF(WEEKDAY(B8400)=1,2,IF(WEEKDAY(B8400)=7,1,0))))))</f>
        <v>3</v>
      </c>
      <c r="G8400" s="786">
        <f>VLOOKUP(C8400,METADATA!$J$5:$Q$29,IF(E8400="HI",2,IF(E8400="LO",6,10))+IF(D8400=1,2,IF(D8400=7,1,(IF(WEEKDAY(B8400)=1,2,IF(WEEKDAY(B8400)=7,1,0))))))</f>
        <v>3</v>
      </c>
      <c r="H8400" s="787">
        <v>12494.5</v>
      </c>
      <c r="I8400" s="788">
        <v>3770.2949829101563</v>
      </c>
      <c r="K8400" s="795">
        <v>0</v>
      </c>
      <c r="M8400" s="798">
        <f t="shared" si="394"/>
        <v>13050.963738672999</v>
      </c>
      <c r="N8400" s="303"/>
      <c r="S8400" s="786">
        <v>0</v>
      </c>
      <c r="T8400" s="781">
        <f>VLOOKUP(C8400,METADATA!$J$5:$Q$29,IF(E8400="HI",2,IF(E8400="LO",6,10))+IF(S8400=1,2,IF(D8400=7,1,(IF(WEEKDAY(B8400)=1,2,IF(WEEKDAY(B8400)=7,1,0))))))</f>
        <v>3</v>
      </c>
      <c r="U8400" s="781">
        <f>VLOOKUP(C8400,METADATA!$A$5:$H$29,IF(E8400="HI",2,IF(E8400="LO",6,10))+IF(S8400=1,2,IF(D8400=7,1,(IF(WEEKDAY(B8400)=1,2,IF(WEEKDAY(B8400)=7,1,0))))))</f>
        <v>3</v>
      </c>
    </row>
    <row r="8401" spans="2:21" ht="13.95" customHeight="1" x14ac:dyDescent="0.25">
      <c r="B8401" s="784">
        <f t="shared" si="392"/>
        <v>45732</v>
      </c>
      <c r="C8401" s="785">
        <v>21</v>
      </c>
      <c r="D8401" s="786">
        <f>IFERROR((INDEX(METADATA!$T$2:$T$20,MATCH(B8401,METADATA!$S$2:$S$20,0))),0)</f>
        <v>0</v>
      </c>
      <c r="E8401" s="785" t="str">
        <f t="shared" si="393"/>
        <v>LO</v>
      </c>
      <c r="F8401" s="786">
        <f>VLOOKUP(C8401,METADATA!$A$5:$H$29,IF(E8401="HI",2,IF(E8401="LO",6,10))+IF(D8401=1,2,IF(D8401=7,1,(IF(WEEKDAY(B8401)=1,2,IF(WEEKDAY(B8401)=7,1,0))))))</f>
        <v>3</v>
      </c>
      <c r="G8401" s="786">
        <f>VLOOKUP(C8401,METADATA!$J$5:$Q$29,IF(E8401="HI",2,IF(E8401="LO",6,10))+IF(D8401=1,2,IF(D8401=7,1,(IF(WEEKDAY(B8401)=1,2,IF(WEEKDAY(B8401)=7,1,0))))))</f>
        <v>3</v>
      </c>
      <c r="H8401" s="787">
        <v>10938</v>
      </c>
      <c r="I8401" s="788">
        <v>3618.7000122070313</v>
      </c>
      <c r="K8401" s="795">
        <v>0</v>
      </c>
      <c r="M8401" s="798">
        <f t="shared" si="394"/>
        <v>11521.060445043553</v>
      </c>
      <c r="N8401" s="303"/>
      <c r="S8401" s="786">
        <v>0</v>
      </c>
      <c r="T8401" s="781">
        <f>VLOOKUP(C8401,METADATA!$J$5:$Q$29,IF(E8401="HI",2,IF(E8401="LO",6,10))+IF(S8401=1,2,IF(D8401=7,1,(IF(WEEKDAY(B8401)=1,2,IF(WEEKDAY(B8401)=7,1,0))))))</f>
        <v>3</v>
      </c>
      <c r="U8401" s="781">
        <f>VLOOKUP(C8401,METADATA!$A$5:$H$29,IF(E8401="HI",2,IF(E8401="LO",6,10))+IF(S8401=1,2,IF(D8401=7,1,(IF(WEEKDAY(B8401)=1,2,IF(WEEKDAY(B8401)=7,1,0))))))</f>
        <v>3</v>
      </c>
    </row>
    <row r="8402" spans="2:21" ht="13.95" customHeight="1" x14ac:dyDescent="0.25">
      <c r="B8402" s="784">
        <f t="shared" si="392"/>
        <v>45732</v>
      </c>
      <c r="C8402" s="785">
        <v>22</v>
      </c>
      <c r="D8402" s="786">
        <f>IFERROR((INDEX(METADATA!$T$2:$T$20,MATCH(B8402,METADATA!$S$2:$S$20,0))),0)</f>
        <v>0</v>
      </c>
      <c r="E8402" s="785" t="str">
        <f t="shared" si="393"/>
        <v>LO</v>
      </c>
      <c r="F8402" s="786">
        <f>VLOOKUP(C8402,METADATA!$A$5:$H$29,IF(E8402="HI",2,IF(E8402="LO",6,10))+IF(D8402=1,2,IF(D8402=7,1,(IF(WEEKDAY(B8402)=1,2,IF(WEEKDAY(B8402)=7,1,0))))))</f>
        <v>3</v>
      </c>
      <c r="G8402" s="786">
        <f>VLOOKUP(C8402,METADATA!$J$5:$Q$29,IF(E8402="HI",2,IF(E8402="LO",6,10))+IF(D8402=1,2,IF(D8402=7,1,(IF(WEEKDAY(B8402)=1,2,IF(WEEKDAY(B8402)=7,1,0))))))</f>
        <v>3</v>
      </c>
      <c r="H8402" s="787">
        <v>9558</v>
      </c>
      <c r="I8402" s="788">
        <v>3526.8950347900391</v>
      </c>
      <c r="K8402" s="795">
        <v>0</v>
      </c>
      <c r="M8402" s="798">
        <f t="shared" si="394"/>
        <v>10187.951343936946</v>
      </c>
      <c r="N8402" s="303"/>
      <c r="S8402" s="786">
        <v>0</v>
      </c>
      <c r="T8402" s="781">
        <f>VLOOKUP(C8402,METADATA!$J$5:$Q$29,IF(E8402="HI",2,IF(E8402="LO",6,10))+IF(S8402=1,2,IF(D8402=7,1,(IF(WEEKDAY(B8402)=1,2,IF(WEEKDAY(B8402)=7,1,0))))))</f>
        <v>3</v>
      </c>
      <c r="U8402" s="781">
        <f>VLOOKUP(C8402,METADATA!$A$5:$H$29,IF(E8402="HI",2,IF(E8402="LO",6,10))+IF(S8402=1,2,IF(D8402=7,1,(IF(WEEKDAY(B8402)=1,2,IF(WEEKDAY(B8402)=7,1,0))))))</f>
        <v>3</v>
      </c>
    </row>
    <row r="8403" spans="2:21" ht="13.95" customHeight="1" x14ac:dyDescent="0.25">
      <c r="B8403" s="784">
        <f t="shared" si="392"/>
        <v>45732</v>
      </c>
      <c r="C8403" s="785">
        <v>23</v>
      </c>
      <c r="D8403" s="786">
        <f>IFERROR((INDEX(METADATA!$T$2:$T$20,MATCH(B8403,METADATA!$S$2:$S$20,0))),0)</f>
        <v>0</v>
      </c>
      <c r="E8403" s="785" t="str">
        <f t="shared" si="393"/>
        <v>LO</v>
      </c>
      <c r="F8403" s="786">
        <f>VLOOKUP(C8403,METADATA!$A$5:$H$29,IF(E8403="HI",2,IF(E8403="LO",6,10))+IF(D8403=1,2,IF(D8403=7,1,(IF(WEEKDAY(B8403)=1,2,IF(WEEKDAY(B8403)=7,1,0))))))</f>
        <v>3</v>
      </c>
      <c r="G8403" s="786">
        <f>VLOOKUP(C8403,METADATA!$J$5:$Q$29,IF(E8403="HI",2,IF(E8403="LO",6,10))+IF(D8403=1,2,IF(D8403=7,1,(IF(WEEKDAY(B8403)=1,2,IF(WEEKDAY(B8403)=7,1,0))))))</f>
        <v>3</v>
      </c>
      <c r="H8403" s="787">
        <v>8428.5</v>
      </c>
      <c r="I8403" s="788">
        <v>3614.2249603271484</v>
      </c>
      <c r="K8403" s="795">
        <v>0</v>
      </c>
      <c r="M8403" s="798">
        <f t="shared" si="394"/>
        <v>9170.7270330029878</v>
      </c>
      <c r="N8403" s="303"/>
      <c r="S8403" s="786">
        <v>0</v>
      </c>
      <c r="T8403" s="781">
        <f>VLOOKUP(C8403,METADATA!$J$5:$Q$29,IF(E8403="HI",2,IF(E8403="LO",6,10))+IF(S8403=1,2,IF(D8403=7,1,(IF(WEEKDAY(B8403)=1,2,IF(WEEKDAY(B8403)=7,1,0))))))</f>
        <v>3</v>
      </c>
      <c r="U8403" s="781">
        <f>VLOOKUP(C8403,METADATA!$A$5:$H$29,IF(E8403="HI",2,IF(E8403="LO",6,10))+IF(S8403=1,2,IF(D8403=7,1,(IF(WEEKDAY(B8403)=1,2,IF(WEEKDAY(B8403)=7,1,0))))))</f>
        <v>3</v>
      </c>
    </row>
    <row r="8404" spans="2:21" ht="13.95" customHeight="1" x14ac:dyDescent="0.25">
      <c r="B8404" s="784">
        <f t="shared" si="392"/>
        <v>45733</v>
      </c>
      <c r="C8404" s="785">
        <v>0</v>
      </c>
      <c r="D8404" s="786">
        <f>IFERROR((INDEX(METADATA!$T$2:$T$20,MATCH(B8404,METADATA!$S$2:$S$20,0))),0)</f>
        <v>0</v>
      </c>
      <c r="E8404" s="785" t="str">
        <f t="shared" si="393"/>
        <v>LO</v>
      </c>
      <c r="F8404" s="786">
        <f>VLOOKUP(C8404,METADATA!$A$5:$H$29,IF(E8404="HI",2,IF(E8404="LO",6,10))+IF(D8404=1,2,IF(D8404=7,1,(IF(WEEKDAY(B8404)=1,2,IF(WEEKDAY(B8404)=7,1,0))))))</f>
        <v>3</v>
      </c>
      <c r="G8404" s="786">
        <f>VLOOKUP(C8404,METADATA!$J$5:$Q$29,IF(E8404="HI",2,IF(E8404="LO",6,10))+IF(D8404=1,2,IF(D8404=7,1,(IF(WEEKDAY(B8404)=1,2,IF(WEEKDAY(B8404)=7,1,0))))))</f>
        <v>3</v>
      </c>
      <c r="H8404" s="787">
        <v>7767.75</v>
      </c>
      <c r="I8404" s="788">
        <v>3421.4800567626953</v>
      </c>
      <c r="K8404" s="795">
        <v>0</v>
      </c>
      <c r="M8404" s="798">
        <f t="shared" si="394"/>
        <v>8487.9011446484728</v>
      </c>
      <c r="N8404" s="303"/>
      <c r="S8404" s="786">
        <v>0</v>
      </c>
      <c r="T8404" s="781">
        <f>VLOOKUP(C8404,METADATA!$J$5:$Q$29,IF(E8404="HI",2,IF(E8404="LO",6,10))+IF(S8404=1,2,IF(D8404=7,1,(IF(WEEKDAY(B8404)=1,2,IF(WEEKDAY(B8404)=7,1,0))))))</f>
        <v>3</v>
      </c>
      <c r="U8404" s="781">
        <f>VLOOKUP(C8404,METADATA!$A$5:$H$29,IF(E8404="HI",2,IF(E8404="LO",6,10))+IF(S8404=1,2,IF(D8404=7,1,(IF(WEEKDAY(B8404)=1,2,IF(WEEKDAY(B8404)=7,1,0))))))</f>
        <v>3</v>
      </c>
    </row>
    <row r="8405" spans="2:21" ht="13.95" customHeight="1" x14ac:dyDescent="0.25">
      <c r="B8405" s="784">
        <f t="shared" si="392"/>
        <v>45733</v>
      </c>
      <c r="C8405" s="785">
        <v>1</v>
      </c>
      <c r="D8405" s="786">
        <f>IFERROR((INDEX(METADATA!$T$2:$T$20,MATCH(B8405,METADATA!$S$2:$S$20,0))),0)</f>
        <v>0</v>
      </c>
      <c r="E8405" s="785" t="str">
        <f t="shared" si="393"/>
        <v>LO</v>
      </c>
      <c r="F8405" s="786">
        <f>VLOOKUP(C8405,METADATA!$A$5:$H$29,IF(E8405="HI",2,IF(E8405="LO",6,10))+IF(D8405=1,2,IF(D8405=7,1,(IF(WEEKDAY(B8405)=1,2,IF(WEEKDAY(B8405)=7,1,0))))))</f>
        <v>3</v>
      </c>
      <c r="G8405" s="786">
        <f>VLOOKUP(C8405,METADATA!$J$5:$Q$29,IF(E8405="HI",2,IF(E8405="LO",6,10))+IF(D8405=1,2,IF(D8405=7,1,(IF(WEEKDAY(B8405)=1,2,IF(WEEKDAY(B8405)=7,1,0))))))</f>
        <v>3</v>
      </c>
      <c r="H8405" s="787">
        <v>7362.75</v>
      </c>
      <c r="I8405" s="788">
        <v>3499.1050109863281</v>
      </c>
      <c r="K8405" s="795">
        <v>0</v>
      </c>
      <c r="M8405" s="798">
        <f t="shared" si="394"/>
        <v>8151.9214569578398</v>
      </c>
      <c r="N8405" s="303"/>
      <c r="S8405" s="786">
        <v>0</v>
      </c>
      <c r="T8405" s="781">
        <f>VLOOKUP(C8405,METADATA!$J$5:$Q$29,IF(E8405="HI",2,IF(E8405="LO",6,10))+IF(S8405=1,2,IF(D8405=7,1,(IF(WEEKDAY(B8405)=1,2,IF(WEEKDAY(B8405)=7,1,0))))))</f>
        <v>3</v>
      </c>
      <c r="U8405" s="781">
        <f>VLOOKUP(C8405,METADATA!$A$5:$H$29,IF(E8405="HI",2,IF(E8405="LO",6,10))+IF(S8405=1,2,IF(D8405=7,1,(IF(WEEKDAY(B8405)=1,2,IF(WEEKDAY(B8405)=7,1,0))))))</f>
        <v>3</v>
      </c>
    </row>
    <row r="8406" spans="2:21" ht="13.95" customHeight="1" x14ac:dyDescent="0.25">
      <c r="B8406" s="784">
        <f t="shared" si="392"/>
        <v>45733</v>
      </c>
      <c r="C8406" s="785">
        <v>2</v>
      </c>
      <c r="D8406" s="786">
        <f>IFERROR((INDEX(METADATA!$T$2:$T$20,MATCH(B8406,METADATA!$S$2:$S$20,0))),0)</f>
        <v>0</v>
      </c>
      <c r="E8406" s="785" t="str">
        <f t="shared" si="393"/>
        <v>LO</v>
      </c>
      <c r="F8406" s="786">
        <f>VLOOKUP(C8406,METADATA!$A$5:$H$29,IF(E8406="HI",2,IF(E8406="LO",6,10))+IF(D8406=1,2,IF(D8406=7,1,(IF(WEEKDAY(B8406)=1,2,IF(WEEKDAY(B8406)=7,1,0))))))</f>
        <v>3</v>
      </c>
      <c r="G8406" s="786">
        <f>VLOOKUP(C8406,METADATA!$J$5:$Q$29,IF(E8406="HI",2,IF(E8406="LO",6,10))+IF(D8406=1,2,IF(D8406=7,1,(IF(WEEKDAY(B8406)=1,2,IF(WEEKDAY(B8406)=7,1,0))))))</f>
        <v>3</v>
      </c>
      <c r="H8406" s="787">
        <v>7290.25</v>
      </c>
      <c r="I8406" s="788">
        <v>3562.0249176025391</v>
      </c>
      <c r="K8406" s="795">
        <v>0</v>
      </c>
      <c r="M8406" s="798">
        <f t="shared" si="394"/>
        <v>8113.9242402256486</v>
      </c>
      <c r="N8406" s="303"/>
      <c r="S8406" s="786">
        <v>0</v>
      </c>
      <c r="T8406" s="781">
        <f>VLOOKUP(C8406,METADATA!$J$5:$Q$29,IF(E8406="HI",2,IF(E8406="LO",6,10))+IF(S8406=1,2,IF(D8406=7,1,(IF(WEEKDAY(B8406)=1,2,IF(WEEKDAY(B8406)=7,1,0))))))</f>
        <v>3</v>
      </c>
      <c r="U8406" s="781">
        <f>VLOOKUP(C8406,METADATA!$A$5:$H$29,IF(E8406="HI",2,IF(E8406="LO",6,10))+IF(S8406=1,2,IF(D8406=7,1,(IF(WEEKDAY(B8406)=1,2,IF(WEEKDAY(B8406)=7,1,0))))))</f>
        <v>3</v>
      </c>
    </row>
    <row r="8407" spans="2:21" ht="13.95" customHeight="1" x14ac:dyDescent="0.25">
      <c r="B8407" s="784">
        <f t="shared" si="392"/>
        <v>45733</v>
      </c>
      <c r="C8407" s="785">
        <v>3</v>
      </c>
      <c r="D8407" s="786">
        <f>IFERROR((INDEX(METADATA!$T$2:$T$20,MATCH(B8407,METADATA!$S$2:$S$20,0))),0)</f>
        <v>0</v>
      </c>
      <c r="E8407" s="785" t="str">
        <f t="shared" si="393"/>
        <v>LO</v>
      </c>
      <c r="F8407" s="786">
        <f>VLOOKUP(C8407,METADATA!$A$5:$H$29,IF(E8407="HI",2,IF(E8407="LO",6,10))+IF(D8407=1,2,IF(D8407=7,1,(IF(WEEKDAY(B8407)=1,2,IF(WEEKDAY(B8407)=7,1,0))))))</f>
        <v>3</v>
      </c>
      <c r="G8407" s="786">
        <f>VLOOKUP(C8407,METADATA!$J$5:$Q$29,IF(E8407="HI",2,IF(E8407="LO",6,10))+IF(D8407=1,2,IF(D8407=7,1,(IF(WEEKDAY(B8407)=1,2,IF(WEEKDAY(B8407)=7,1,0))))))</f>
        <v>3</v>
      </c>
      <c r="H8407" s="787">
        <v>7443.5</v>
      </c>
      <c r="I8407" s="788">
        <v>3459.0099029541016</v>
      </c>
      <c r="K8407" s="795">
        <v>870.51250000000005</v>
      </c>
      <c r="M8407" s="798">
        <f t="shared" si="394"/>
        <v>8207.949912050788</v>
      </c>
      <c r="N8407" s="303"/>
      <c r="S8407" s="786">
        <v>0</v>
      </c>
      <c r="T8407" s="781">
        <f>VLOOKUP(C8407,METADATA!$J$5:$Q$29,IF(E8407="HI",2,IF(E8407="LO",6,10))+IF(S8407=1,2,IF(D8407=7,1,(IF(WEEKDAY(B8407)=1,2,IF(WEEKDAY(B8407)=7,1,0))))))</f>
        <v>3</v>
      </c>
      <c r="U8407" s="781">
        <f>VLOOKUP(C8407,METADATA!$A$5:$H$29,IF(E8407="HI",2,IF(E8407="LO",6,10))+IF(S8407=1,2,IF(D8407=7,1,(IF(WEEKDAY(B8407)=1,2,IF(WEEKDAY(B8407)=7,1,0))))))</f>
        <v>3</v>
      </c>
    </row>
    <row r="8408" spans="2:21" ht="13.95" customHeight="1" x14ac:dyDescent="0.25">
      <c r="B8408" s="784">
        <f t="shared" si="392"/>
        <v>45733</v>
      </c>
      <c r="C8408" s="785">
        <v>4</v>
      </c>
      <c r="D8408" s="786">
        <f>IFERROR((INDEX(METADATA!$T$2:$T$20,MATCH(B8408,METADATA!$S$2:$S$20,0))),0)</f>
        <v>0</v>
      </c>
      <c r="E8408" s="785" t="str">
        <f t="shared" si="393"/>
        <v>LO</v>
      </c>
      <c r="F8408" s="786">
        <f>VLOOKUP(C8408,METADATA!$A$5:$H$29,IF(E8408="HI",2,IF(E8408="LO",6,10))+IF(D8408=1,2,IF(D8408=7,1,(IF(WEEKDAY(B8408)=1,2,IF(WEEKDAY(B8408)=7,1,0))))))</f>
        <v>3</v>
      </c>
      <c r="G8408" s="786">
        <f>VLOOKUP(C8408,METADATA!$J$5:$Q$29,IF(E8408="HI",2,IF(E8408="LO",6,10))+IF(D8408=1,2,IF(D8408=7,1,(IF(WEEKDAY(B8408)=1,2,IF(WEEKDAY(B8408)=7,1,0))))))</f>
        <v>3</v>
      </c>
      <c r="H8408" s="787">
        <v>7945</v>
      </c>
      <c r="I8408" s="788">
        <v>3451.9400329589844</v>
      </c>
      <c r="K8408" s="795">
        <v>865.8125</v>
      </c>
      <c r="M8408" s="798">
        <f t="shared" si="394"/>
        <v>8662.5005045393718</v>
      </c>
      <c r="N8408" s="303"/>
      <c r="S8408" s="786">
        <v>0</v>
      </c>
      <c r="T8408" s="781">
        <f>VLOOKUP(C8408,METADATA!$J$5:$Q$29,IF(E8408="HI",2,IF(E8408="LO",6,10))+IF(S8408=1,2,IF(D8408=7,1,(IF(WEEKDAY(B8408)=1,2,IF(WEEKDAY(B8408)=7,1,0))))))</f>
        <v>3</v>
      </c>
      <c r="U8408" s="781">
        <f>VLOOKUP(C8408,METADATA!$A$5:$H$29,IF(E8408="HI",2,IF(E8408="LO",6,10))+IF(S8408=1,2,IF(D8408=7,1,(IF(WEEKDAY(B8408)=1,2,IF(WEEKDAY(B8408)=7,1,0))))))</f>
        <v>3</v>
      </c>
    </row>
    <row r="8409" spans="2:21" ht="13.95" customHeight="1" x14ac:dyDescent="0.25">
      <c r="B8409" s="784">
        <f t="shared" si="392"/>
        <v>45733</v>
      </c>
      <c r="C8409" s="785">
        <v>5</v>
      </c>
      <c r="D8409" s="786">
        <f>IFERROR((INDEX(METADATA!$T$2:$T$20,MATCH(B8409,METADATA!$S$2:$S$20,0))),0)</f>
        <v>0</v>
      </c>
      <c r="E8409" s="785" t="str">
        <f t="shared" si="393"/>
        <v>LO</v>
      </c>
      <c r="F8409" s="786">
        <f>VLOOKUP(C8409,METADATA!$A$5:$H$29,IF(E8409="HI",2,IF(E8409="LO",6,10))+IF(D8409=1,2,IF(D8409=7,1,(IF(WEEKDAY(B8409)=1,2,IF(WEEKDAY(B8409)=7,1,0))))))</f>
        <v>3</v>
      </c>
      <c r="G8409" s="786">
        <f>VLOOKUP(C8409,METADATA!$J$5:$Q$29,IF(E8409="HI",2,IF(E8409="LO",6,10))+IF(D8409=1,2,IF(D8409=7,1,(IF(WEEKDAY(B8409)=1,2,IF(WEEKDAY(B8409)=7,1,0))))))</f>
        <v>3</v>
      </c>
      <c r="H8409" s="787">
        <v>8742.75</v>
      </c>
      <c r="I8409" s="788">
        <v>3347.794921875</v>
      </c>
      <c r="K8409" s="795">
        <v>834.63750000000005</v>
      </c>
      <c r="M8409" s="798">
        <f t="shared" si="394"/>
        <v>9361.8058301500805</v>
      </c>
      <c r="N8409" s="303"/>
      <c r="S8409" s="786">
        <v>0</v>
      </c>
      <c r="T8409" s="781">
        <f>VLOOKUP(C8409,METADATA!$J$5:$Q$29,IF(E8409="HI",2,IF(E8409="LO",6,10))+IF(S8409=1,2,IF(D8409=7,1,(IF(WEEKDAY(B8409)=1,2,IF(WEEKDAY(B8409)=7,1,0))))))</f>
        <v>3</v>
      </c>
      <c r="U8409" s="781">
        <f>VLOOKUP(C8409,METADATA!$A$5:$H$29,IF(E8409="HI",2,IF(E8409="LO",6,10))+IF(S8409=1,2,IF(D8409=7,1,(IF(WEEKDAY(B8409)=1,2,IF(WEEKDAY(B8409)=7,1,0))))))</f>
        <v>3</v>
      </c>
    </row>
    <row r="8410" spans="2:21" ht="13.95" customHeight="1" x14ac:dyDescent="0.25">
      <c r="B8410" s="784">
        <f t="shared" si="392"/>
        <v>45733</v>
      </c>
      <c r="C8410" s="785">
        <v>6</v>
      </c>
      <c r="D8410" s="786">
        <f>IFERROR((INDEX(METADATA!$T$2:$T$20,MATCH(B8410,METADATA!$S$2:$S$20,0))),0)</f>
        <v>0</v>
      </c>
      <c r="E8410" s="785" t="str">
        <f t="shared" si="393"/>
        <v>LO</v>
      </c>
      <c r="F8410" s="786">
        <f>VLOOKUP(C8410,METADATA!$A$5:$H$29,IF(E8410="HI",2,IF(E8410="LO",6,10))+IF(D8410=1,2,IF(D8410=7,1,(IF(WEEKDAY(B8410)=1,2,IF(WEEKDAY(B8410)=7,1,0))))))</f>
        <v>2</v>
      </c>
      <c r="G8410" s="786">
        <f>VLOOKUP(C8410,METADATA!$J$5:$Q$29,IF(E8410="HI",2,IF(E8410="LO",6,10))+IF(D8410=1,2,IF(D8410=7,1,(IF(WEEKDAY(B8410)=1,2,IF(WEEKDAY(B8410)=7,1,0))))))</f>
        <v>2</v>
      </c>
      <c r="H8410" s="787">
        <v>10577.25</v>
      </c>
      <c r="I8410" s="788">
        <v>3396.6400146484375</v>
      </c>
      <c r="K8410" s="795">
        <v>847.33749999999998</v>
      </c>
      <c r="M8410" s="798">
        <f t="shared" si="394"/>
        <v>11109.247542098021</v>
      </c>
      <c r="N8410" s="303"/>
      <c r="S8410" s="786">
        <v>0</v>
      </c>
      <c r="T8410" s="781">
        <f>VLOOKUP(C8410,METADATA!$J$5:$Q$29,IF(E8410="HI",2,IF(E8410="LO",6,10))+IF(S8410=1,2,IF(D8410=7,1,(IF(WEEKDAY(B8410)=1,2,IF(WEEKDAY(B8410)=7,1,0))))))</f>
        <v>2</v>
      </c>
      <c r="U8410" s="781">
        <f>VLOOKUP(C8410,METADATA!$A$5:$H$29,IF(E8410="HI",2,IF(E8410="LO",6,10))+IF(S8410=1,2,IF(D8410=7,1,(IF(WEEKDAY(B8410)=1,2,IF(WEEKDAY(B8410)=7,1,0))))))</f>
        <v>2</v>
      </c>
    </row>
    <row r="8411" spans="2:21" ht="13.95" customHeight="1" x14ac:dyDescent="0.25">
      <c r="B8411" s="784">
        <f t="shared" si="392"/>
        <v>45733</v>
      </c>
      <c r="C8411" s="785">
        <v>7</v>
      </c>
      <c r="D8411" s="786">
        <f>IFERROR((INDEX(METADATA!$T$2:$T$20,MATCH(B8411,METADATA!$S$2:$S$20,0))),0)</f>
        <v>0</v>
      </c>
      <c r="E8411" s="785" t="str">
        <f t="shared" si="393"/>
        <v>LO</v>
      </c>
      <c r="F8411" s="786">
        <f>VLOOKUP(C8411,METADATA!$A$5:$H$29,IF(E8411="HI",2,IF(E8411="LO",6,10))+IF(D8411=1,2,IF(D8411=7,1,(IF(WEEKDAY(B8411)=1,2,IF(WEEKDAY(B8411)=7,1,0))))))</f>
        <v>1</v>
      </c>
      <c r="G8411" s="786">
        <f>VLOOKUP(C8411,METADATA!$J$5:$Q$29,IF(E8411="HI",2,IF(E8411="LO",6,10))+IF(D8411=1,2,IF(D8411=7,1,(IF(WEEKDAY(B8411)=1,2,IF(WEEKDAY(B8411)=7,1,0))))))</f>
        <v>1</v>
      </c>
      <c r="H8411" s="787">
        <v>13397.75</v>
      </c>
      <c r="I8411" s="788">
        <v>3505.7100067138672</v>
      </c>
      <c r="K8411" s="795">
        <v>851.61249999999995</v>
      </c>
      <c r="M8411" s="798">
        <f t="shared" si="394"/>
        <v>13848.816112349594</v>
      </c>
      <c r="N8411" s="303"/>
      <c r="S8411" s="786">
        <v>0</v>
      </c>
      <c r="T8411" s="781">
        <f>VLOOKUP(C8411,METADATA!$J$5:$Q$29,IF(E8411="HI",2,IF(E8411="LO",6,10))+IF(S8411=1,2,IF(D8411=7,1,(IF(WEEKDAY(B8411)=1,2,IF(WEEKDAY(B8411)=7,1,0))))))</f>
        <v>1</v>
      </c>
      <c r="U8411" s="781">
        <f>VLOOKUP(C8411,METADATA!$A$5:$H$29,IF(E8411="HI",2,IF(E8411="LO",6,10))+IF(S8411=1,2,IF(D8411=7,1,(IF(WEEKDAY(B8411)=1,2,IF(WEEKDAY(B8411)=7,1,0))))))</f>
        <v>1</v>
      </c>
    </row>
    <row r="8412" spans="2:21" ht="13.95" customHeight="1" x14ac:dyDescent="0.25">
      <c r="B8412" s="784">
        <f t="shared" ref="B8412:B8475" si="395">B8388+1</f>
        <v>45733</v>
      </c>
      <c r="C8412" s="785">
        <v>8</v>
      </c>
      <c r="D8412" s="786">
        <f>IFERROR((INDEX(METADATA!$T$2:$T$20,MATCH(B8412,METADATA!$S$2:$S$20,0))),0)</f>
        <v>0</v>
      </c>
      <c r="E8412" s="785" t="str">
        <f t="shared" si="393"/>
        <v>LO</v>
      </c>
      <c r="F8412" s="786">
        <f>VLOOKUP(C8412,METADATA!$A$5:$H$29,IF(E8412="HI",2,IF(E8412="LO",6,10))+IF(D8412=1,2,IF(D8412=7,1,(IF(WEEKDAY(B8412)=1,2,IF(WEEKDAY(B8412)=7,1,0))))))</f>
        <v>1</v>
      </c>
      <c r="G8412" s="786">
        <f>VLOOKUP(C8412,METADATA!$J$5:$Q$29,IF(E8412="HI",2,IF(E8412="LO",6,10))+IF(D8412=1,2,IF(D8412=7,1,(IF(WEEKDAY(B8412)=1,2,IF(WEEKDAY(B8412)=7,1,0))))))</f>
        <v>1</v>
      </c>
      <c r="H8412" s="787">
        <v>14900.5</v>
      </c>
      <c r="I8412" s="788">
        <v>3467.3550720214844</v>
      </c>
      <c r="K8412" s="795">
        <v>856.5</v>
      </c>
      <c r="M8412" s="798">
        <f t="shared" si="394"/>
        <v>15298.609461172382</v>
      </c>
      <c r="N8412" s="303"/>
      <c r="S8412" s="786">
        <v>0</v>
      </c>
      <c r="T8412" s="781">
        <f>VLOOKUP(C8412,METADATA!$J$5:$Q$29,IF(E8412="HI",2,IF(E8412="LO",6,10))+IF(S8412=1,2,IF(D8412=7,1,(IF(WEEKDAY(B8412)=1,2,IF(WEEKDAY(B8412)=7,1,0))))))</f>
        <v>1</v>
      </c>
      <c r="U8412" s="781">
        <f>VLOOKUP(C8412,METADATA!$A$5:$H$29,IF(E8412="HI",2,IF(E8412="LO",6,10))+IF(S8412=1,2,IF(D8412=7,1,(IF(WEEKDAY(B8412)=1,2,IF(WEEKDAY(B8412)=7,1,0))))))</f>
        <v>1</v>
      </c>
    </row>
    <row r="8413" spans="2:21" ht="13.95" customHeight="1" x14ac:dyDescent="0.25">
      <c r="B8413" s="784">
        <f t="shared" si="395"/>
        <v>45733</v>
      </c>
      <c r="C8413" s="785">
        <v>9</v>
      </c>
      <c r="D8413" s="786">
        <f>IFERROR((INDEX(METADATA!$T$2:$T$20,MATCH(B8413,METADATA!$S$2:$S$20,0))),0)</f>
        <v>0</v>
      </c>
      <c r="E8413" s="785" t="str">
        <f t="shared" si="393"/>
        <v>LO</v>
      </c>
      <c r="F8413" s="786">
        <f>VLOOKUP(C8413,METADATA!$A$5:$H$29,IF(E8413="HI",2,IF(E8413="LO",6,10))+IF(D8413=1,2,IF(D8413=7,1,(IF(WEEKDAY(B8413)=1,2,IF(WEEKDAY(B8413)=7,1,0))))))</f>
        <v>2</v>
      </c>
      <c r="G8413" s="786">
        <f>VLOOKUP(C8413,METADATA!$J$5:$Q$29,IF(E8413="HI",2,IF(E8413="LO",6,10))+IF(D8413=1,2,IF(D8413=7,1,(IF(WEEKDAY(B8413)=1,2,IF(WEEKDAY(B8413)=7,1,0))))))</f>
        <v>1</v>
      </c>
      <c r="H8413" s="787">
        <v>15896</v>
      </c>
      <c r="I8413" s="788">
        <v>3251.6600036621094</v>
      </c>
      <c r="K8413" s="795">
        <v>824.32500000000005</v>
      </c>
      <c r="M8413" s="798">
        <f t="shared" si="394"/>
        <v>16225.168990781449</v>
      </c>
      <c r="N8413" s="303"/>
      <c r="S8413" s="786">
        <v>0</v>
      </c>
      <c r="T8413" s="781">
        <f>VLOOKUP(C8413,METADATA!$J$5:$Q$29,IF(E8413="HI",2,IF(E8413="LO",6,10))+IF(S8413=1,2,IF(D8413=7,1,(IF(WEEKDAY(B8413)=1,2,IF(WEEKDAY(B8413)=7,1,0))))))</f>
        <v>1</v>
      </c>
      <c r="U8413" s="781">
        <f>VLOOKUP(C8413,METADATA!$A$5:$H$29,IF(E8413="HI",2,IF(E8413="LO",6,10))+IF(S8413=1,2,IF(D8413=7,1,(IF(WEEKDAY(B8413)=1,2,IF(WEEKDAY(B8413)=7,1,0))))))</f>
        <v>2</v>
      </c>
    </row>
    <row r="8414" spans="2:21" ht="13.95" customHeight="1" x14ac:dyDescent="0.25">
      <c r="B8414" s="784">
        <f t="shared" si="395"/>
        <v>45733</v>
      </c>
      <c r="C8414" s="785">
        <v>10</v>
      </c>
      <c r="D8414" s="786">
        <f>IFERROR((INDEX(METADATA!$T$2:$T$20,MATCH(B8414,METADATA!$S$2:$S$20,0))),0)</f>
        <v>0</v>
      </c>
      <c r="E8414" s="785" t="str">
        <f t="shared" si="393"/>
        <v>LO</v>
      </c>
      <c r="F8414" s="786">
        <f>VLOOKUP(C8414,METADATA!$A$5:$H$29,IF(E8414="HI",2,IF(E8414="LO",6,10))+IF(D8414=1,2,IF(D8414=7,1,(IF(WEEKDAY(B8414)=1,2,IF(WEEKDAY(B8414)=7,1,0))))))</f>
        <v>2</v>
      </c>
      <c r="G8414" s="786">
        <f>VLOOKUP(C8414,METADATA!$J$5:$Q$29,IF(E8414="HI",2,IF(E8414="LO",6,10))+IF(D8414=1,2,IF(D8414=7,1,(IF(WEEKDAY(B8414)=1,2,IF(WEEKDAY(B8414)=7,1,0))))))</f>
        <v>2</v>
      </c>
      <c r="H8414" s="787">
        <v>15769.5</v>
      </c>
      <c r="I8414" s="788">
        <v>2455.8674926757813</v>
      </c>
      <c r="K8414" s="795">
        <v>882.73749999999995</v>
      </c>
      <c r="M8414" s="798">
        <f t="shared" si="394"/>
        <v>15959.586943012706</v>
      </c>
      <c r="N8414" s="303"/>
      <c r="S8414" s="786">
        <v>0</v>
      </c>
      <c r="T8414" s="781">
        <f>VLOOKUP(C8414,METADATA!$J$5:$Q$29,IF(E8414="HI",2,IF(E8414="LO",6,10))+IF(S8414=1,2,IF(D8414=7,1,(IF(WEEKDAY(B8414)=1,2,IF(WEEKDAY(B8414)=7,1,0))))))</f>
        <v>2</v>
      </c>
      <c r="U8414" s="781">
        <f>VLOOKUP(C8414,METADATA!$A$5:$H$29,IF(E8414="HI",2,IF(E8414="LO",6,10))+IF(S8414=1,2,IF(D8414=7,1,(IF(WEEKDAY(B8414)=1,2,IF(WEEKDAY(B8414)=7,1,0))))))</f>
        <v>2</v>
      </c>
    </row>
    <row r="8415" spans="2:21" ht="13.95" customHeight="1" x14ac:dyDescent="0.25">
      <c r="B8415" s="784">
        <f t="shared" si="395"/>
        <v>45733</v>
      </c>
      <c r="C8415" s="785">
        <v>11</v>
      </c>
      <c r="D8415" s="786">
        <f>IFERROR((INDEX(METADATA!$T$2:$T$20,MATCH(B8415,METADATA!$S$2:$S$20,0))),0)</f>
        <v>0</v>
      </c>
      <c r="E8415" s="785" t="str">
        <f t="shared" si="393"/>
        <v>LO</v>
      </c>
      <c r="F8415" s="786">
        <f>VLOOKUP(C8415,METADATA!$A$5:$H$29,IF(E8415="HI",2,IF(E8415="LO",6,10))+IF(D8415=1,2,IF(D8415=7,1,(IF(WEEKDAY(B8415)=1,2,IF(WEEKDAY(B8415)=7,1,0))))))</f>
        <v>2</v>
      </c>
      <c r="G8415" s="786">
        <f>VLOOKUP(C8415,METADATA!$J$5:$Q$29,IF(E8415="HI",2,IF(E8415="LO",6,10))+IF(D8415=1,2,IF(D8415=7,1,(IF(WEEKDAY(B8415)=1,2,IF(WEEKDAY(B8415)=7,1,0))))))</f>
        <v>2</v>
      </c>
      <c r="H8415" s="787">
        <v>15785</v>
      </c>
      <c r="I8415" s="788">
        <v>2364.5725250244141</v>
      </c>
      <c r="K8415" s="795">
        <v>909.3125</v>
      </c>
      <c r="M8415" s="798">
        <f t="shared" si="394"/>
        <v>15961.122398694282</v>
      </c>
      <c r="N8415" s="303"/>
      <c r="S8415" s="786">
        <v>0</v>
      </c>
      <c r="T8415" s="781">
        <f>VLOOKUP(C8415,METADATA!$J$5:$Q$29,IF(E8415="HI",2,IF(E8415="LO",6,10))+IF(S8415=1,2,IF(D8415=7,1,(IF(WEEKDAY(B8415)=1,2,IF(WEEKDAY(B8415)=7,1,0))))))</f>
        <v>2</v>
      </c>
      <c r="U8415" s="781">
        <f>VLOOKUP(C8415,METADATA!$A$5:$H$29,IF(E8415="HI",2,IF(E8415="LO",6,10))+IF(S8415=1,2,IF(D8415=7,1,(IF(WEEKDAY(B8415)=1,2,IF(WEEKDAY(B8415)=7,1,0))))))</f>
        <v>2</v>
      </c>
    </row>
    <row r="8416" spans="2:21" ht="13.95" customHeight="1" x14ac:dyDescent="0.25">
      <c r="B8416" s="784">
        <f t="shared" si="395"/>
        <v>45733</v>
      </c>
      <c r="C8416" s="785">
        <v>12</v>
      </c>
      <c r="D8416" s="786">
        <f>IFERROR((INDEX(METADATA!$T$2:$T$20,MATCH(B8416,METADATA!$S$2:$S$20,0))),0)</f>
        <v>0</v>
      </c>
      <c r="E8416" s="785" t="str">
        <f t="shared" si="393"/>
        <v>LO</v>
      </c>
      <c r="F8416" s="786">
        <f>VLOOKUP(C8416,METADATA!$A$5:$H$29,IF(E8416="HI",2,IF(E8416="LO",6,10))+IF(D8416=1,2,IF(D8416=7,1,(IF(WEEKDAY(B8416)=1,2,IF(WEEKDAY(B8416)=7,1,0))))))</f>
        <v>2</v>
      </c>
      <c r="G8416" s="786">
        <f>VLOOKUP(C8416,METADATA!$J$5:$Q$29,IF(E8416="HI",2,IF(E8416="LO",6,10))+IF(D8416=1,2,IF(D8416=7,1,(IF(WEEKDAY(B8416)=1,2,IF(WEEKDAY(B8416)=7,1,0))))))</f>
        <v>2</v>
      </c>
      <c r="H8416" s="787">
        <v>15251.5</v>
      </c>
      <c r="I8416" s="788">
        <v>2609.8074951171875</v>
      </c>
      <c r="K8416" s="795">
        <v>905.6</v>
      </c>
      <c r="M8416" s="798">
        <f t="shared" si="394"/>
        <v>15473.181554275443</v>
      </c>
      <c r="N8416" s="303"/>
      <c r="S8416" s="786">
        <v>0</v>
      </c>
      <c r="T8416" s="781">
        <f>VLOOKUP(C8416,METADATA!$J$5:$Q$29,IF(E8416="HI",2,IF(E8416="LO",6,10))+IF(S8416=1,2,IF(D8416=7,1,(IF(WEEKDAY(B8416)=1,2,IF(WEEKDAY(B8416)=7,1,0))))))</f>
        <v>2</v>
      </c>
      <c r="U8416" s="781">
        <f>VLOOKUP(C8416,METADATA!$A$5:$H$29,IF(E8416="HI",2,IF(E8416="LO",6,10))+IF(S8416=1,2,IF(D8416=7,1,(IF(WEEKDAY(B8416)=1,2,IF(WEEKDAY(B8416)=7,1,0))))))</f>
        <v>2</v>
      </c>
    </row>
    <row r="8417" spans="2:21" ht="13.95" customHeight="1" x14ac:dyDescent="0.25">
      <c r="B8417" s="784">
        <f t="shared" si="395"/>
        <v>45733</v>
      </c>
      <c r="C8417" s="785">
        <v>13</v>
      </c>
      <c r="D8417" s="786">
        <f>IFERROR((INDEX(METADATA!$T$2:$T$20,MATCH(B8417,METADATA!$S$2:$S$20,0))),0)</f>
        <v>0</v>
      </c>
      <c r="E8417" s="785" t="str">
        <f t="shared" si="393"/>
        <v>LO</v>
      </c>
      <c r="F8417" s="786">
        <f>VLOOKUP(C8417,METADATA!$A$5:$H$29,IF(E8417="HI",2,IF(E8417="LO",6,10))+IF(D8417=1,2,IF(D8417=7,1,(IF(WEEKDAY(B8417)=1,2,IF(WEEKDAY(B8417)=7,1,0))))))</f>
        <v>2</v>
      </c>
      <c r="G8417" s="786">
        <f>VLOOKUP(C8417,METADATA!$J$5:$Q$29,IF(E8417="HI",2,IF(E8417="LO",6,10))+IF(D8417=1,2,IF(D8417=7,1,(IF(WEEKDAY(B8417)=1,2,IF(WEEKDAY(B8417)=7,1,0))))))</f>
        <v>2</v>
      </c>
      <c r="H8417" s="787">
        <v>14459.25</v>
      </c>
      <c r="I8417" s="788">
        <v>3570.8000335693359</v>
      </c>
      <c r="K8417" s="795">
        <v>913.98749999999995</v>
      </c>
      <c r="M8417" s="798">
        <f t="shared" si="394"/>
        <v>14893.640369038014</v>
      </c>
      <c r="N8417" s="303"/>
      <c r="S8417" s="786">
        <v>0</v>
      </c>
      <c r="T8417" s="781">
        <f>VLOOKUP(C8417,METADATA!$J$5:$Q$29,IF(E8417="HI",2,IF(E8417="LO",6,10))+IF(S8417=1,2,IF(D8417=7,1,(IF(WEEKDAY(B8417)=1,2,IF(WEEKDAY(B8417)=7,1,0))))))</f>
        <v>2</v>
      </c>
      <c r="U8417" s="781">
        <f>VLOOKUP(C8417,METADATA!$A$5:$H$29,IF(E8417="HI",2,IF(E8417="LO",6,10))+IF(S8417=1,2,IF(D8417=7,1,(IF(WEEKDAY(B8417)=1,2,IF(WEEKDAY(B8417)=7,1,0))))))</f>
        <v>2</v>
      </c>
    </row>
    <row r="8418" spans="2:21" ht="13.95" customHeight="1" x14ac:dyDescent="0.25">
      <c r="B8418" s="784">
        <f t="shared" si="395"/>
        <v>45733</v>
      </c>
      <c r="C8418" s="785">
        <v>14</v>
      </c>
      <c r="D8418" s="786">
        <f>IFERROR((INDEX(METADATA!$T$2:$T$20,MATCH(B8418,METADATA!$S$2:$S$20,0))),0)</f>
        <v>0</v>
      </c>
      <c r="E8418" s="785" t="str">
        <f t="shared" si="393"/>
        <v>LO</v>
      </c>
      <c r="F8418" s="786">
        <f>VLOOKUP(C8418,METADATA!$A$5:$H$29,IF(E8418="HI",2,IF(E8418="LO",6,10))+IF(D8418=1,2,IF(D8418=7,1,(IF(WEEKDAY(B8418)=1,2,IF(WEEKDAY(B8418)=7,1,0))))))</f>
        <v>2</v>
      </c>
      <c r="G8418" s="786">
        <f>VLOOKUP(C8418,METADATA!$J$5:$Q$29,IF(E8418="HI",2,IF(E8418="LO",6,10))+IF(D8418=1,2,IF(D8418=7,1,(IF(WEEKDAY(B8418)=1,2,IF(WEEKDAY(B8418)=7,1,0))))))</f>
        <v>2</v>
      </c>
      <c r="H8418" s="787">
        <v>14309.25</v>
      </c>
      <c r="I8418" s="788">
        <v>3792.1799621582031</v>
      </c>
      <c r="K8418" s="795">
        <v>902.26250000000005</v>
      </c>
      <c r="M8418" s="798">
        <f t="shared" si="394"/>
        <v>14803.218042976134</v>
      </c>
      <c r="N8418" s="303"/>
      <c r="S8418" s="786">
        <v>0</v>
      </c>
      <c r="T8418" s="781">
        <f>VLOOKUP(C8418,METADATA!$J$5:$Q$29,IF(E8418="HI",2,IF(E8418="LO",6,10))+IF(S8418=1,2,IF(D8418=7,1,(IF(WEEKDAY(B8418)=1,2,IF(WEEKDAY(B8418)=7,1,0))))))</f>
        <v>2</v>
      </c>
      <c r="U8418" s="781">
        <f>VLOOKUP(C8418,METADATA!$A$5:$H$29,IF(E8418="HI",2,IF(E8418="LO",6,10))+IF(S8418=1,2,IF(D8418=7,1,(IF(WEEKDAY(B8418)=1,2,IF(WEEKDAY(B8418)=7,1,0))))))</f>
        <v>2</v>
      </c>
    </row>
    <row r="8419" spans="2:21" ht="13.95" customHeight="1" x14ac:dyDescent="0.25">
      <c r="B8419" s="784">
        <f t="shared" si="395"/>
        <v>45733</v>
      </c>
      <c r="C8419" s="785">
        <v>15</v>
      </c>
      <c r="D8419" s="786">
        <f>IFERROR((INDEX(METADATA!$T$2:$T$20,MATCH(B8419,METADATA!$S$2:$S$20,0))),0)</f>
        <v>0</v>
      </c>
      <c r="E8419" s="785" t="str">
        <f t="shared" si="393"/>
        <v>LO</v>
      </c>
      <c r="F8419" s="786">
        <f>VLOOKUP(C8419,METADATA!$A$5:$H$29,IF(E8419="HI",2,IF(E8419="LO",6,10))+IF(D8419=1,2,IF(D8419=7,1,(IF(WEEKDAY(B8419)=1,2,IF(WEEKDAY(B8419)=7,1,0))))))</f>
        <v>2</v>
      </c>
      <c r="G8419" s="786">
        <f>VLOOKUP(C8419,METADATA!$J$5:$Q$29,IF(E8419="HI",2,IF(E8419="LO",6,10))+IF(D8419=1,2,IF(D8419=7,1,(IF(WEEKDAY(B8419)=1,2,IF(WEEKDAY(B8419)=7,1,0))))))</f>
        <v>2</v>
      </c>
      <c r="H8419" s="787">
        <v>14191.5</v>
      </c>
      <c r="I8419" s="788">
        <v>3976.2249450683594</v>
      </c>
      <c r="K8419" s="795">
        <v>933.76250000000005</v>
      </c>
      <c r="M8419" s="798">
        <f t="shared" si="394"/>
        <v>14738.013335038881</v>
      </c>
      <c r="N8419" s="303"/>
      <c r="S8419" s="786">
        <v>0</v>
      </c>
      <c r="T8419" s="781">
        <f>VLOOKUP(C8419,METADATA!$J$5:$Q$29,IF(E8419="HI",2,IF(E8419="LO",6,10))+IF(S8419=1,2,IF(D8419=7,1,(IF(WEEKDAY(B8419)=1,2,IF(WEEKDAY(B8419)=7,1,0))))))</f>
        <v>2</v>
      </c>
      <c r="U8419" s="781">
        <f>VLOOKUP(C8419,METADATA!$A$5:$H$29,IF(E8419="HI",2,IF(E8419="LO",6,10))+IF(S8419=1,2,IF(D8419=7,1,(IF(WEEKDAY(B8419)=1,2,IF(WEEKDAY(B8419)=7,1,0))))))</f>
        <v>2</v>
      </c>
    </row>
    <row r="8420" spans="2:21" ht="13.95" customHeight="1" x14ac:dyDescent="0.25">
      <c r="B8420" s="784">
        <f t="shared" si="395"/>
        <v>45733</v>
      </c>
      <c r="C8420" s="785">
        <v>16</v>
      </c>
      <c r="D8420" s="786">
        <f>IFERROR((INDEX(METADATA!$T$2:$T$20,MATCH(B8420,METADATA!$S$2:$S$20,0))),0)</f>
        <v>0</v>
      </c>
      <c r="E8420" s="785" t="str">
        <f t="shared" si="393"/>
        <v>LO</v>
      </c>
      <c r="F8420" s="786">
        <f>VLOOKUP(C8420,METADATA!$A$5:$H$29,IF(E8420="HI",2,IF(E8420="LO",6,10))+IF(D8420=1,2,IF(D8420=7,1,(IF(WEEKDAY(B8420)=1,2,IF(WEEKDAY(B8420)=7,1,0))))))</f>
        <v>2</v>
      </c>
      <c r="G8420" s="786">
        <f>VLOOKUP(C8420,METADATA!$J$5:$Q$29,IF(E8420="HI",2,IF(E8420="LO",6,10))+IF(D8420=1,2,IF(D8420=7,1,(IF(WEEKDAY(B8420)=1,2,IF(WEEKDAY(B8420)=7,1,0))))))</f>
        <v>2</v>
      </c>
      <c r="H8420" s="787">
        <v>14959.75</v>
      </c>
      <c r="I8420" s="788">
        <v>3773.8200225830078</v>
      </c>
      <c r="K8420" s="795">
        <v>0</v>
      </c>
      <c r="M8420" s="798">
        <f t="shared" si="394"/>
        <v>15428.410080930193</v>
      </c>
      <c r="N8420" s="303"/>
      <c r="S8420" s="786">
        <v>0</v>
      </c>
      <c r="T8420" s="781">
        <f>VLOOKUP(C8420,METADATA!$J$5:$Q$29,IF(E8420="HI",2,IF(E8420="LO",6,10))+IF(S8420=1,2,IF(D8420=7,1,(IF(WEEKDAY(B8420)=1,2,IF(WEEKDAY(B8420)=7,1,0))))))</f>
        <v>2</v>
      </c>
      <c r="U8420" s="781">
        <f>VLOOKUP(C8420,METADATA!$A$5:$H$29,IF(E8420="HI",2,IF(E8420="LO",6,10))+IF(S8420=1,2,IF(D8420=7,1,(IF(WEEKDAY(B8420)=1,2,IF(WEEKDAY(B8420)=7,1,0))))))</f>
        <v>2</v>
      </c>
    </row>
    <row r="8421" spans="2:21" ht="13.95" customHeight="1" x14ac:dyDescent="0.25">
      <c r="B8421" s="784">
        <f t="shared" si="395"/>
        <v>45733</v>
      </c>
      <c r="C8421" s="785">
        <v>17</v>
      </c>
      <c r="D8421" s="786">
        <f>IFERROR((INDEX(METADATA!$T$2:$T$20,MATCH(B8421,METADATA!$S$2:$S$20,0))),0)</f>
        <v>0</v>
      </c>
      <c r="E8421" s="785" t="str">
        <f t="shared" si="393"/>
        <v>LO</v>
      </c>
      <c r="F8421" s="786">
        <f>VLOOKUP(C8421,METADATA!$A$5:$H$29,IF(E8421="HI",2,IF(E8421="LO",6,10))+IF(D8421=1,2,IF(D8421=7,1,(IF(WEEKDAY(B8421)=1,2,IF(WEEKDAY(B8421)=7,1,0))))))</f>
        <v>2</v>
      </c>
      <c r="G8421" s="786">
        <f>VLOOKUP(C8421,METADATA!$J$5:$Q$29,IF(E8421="HI",2,IF(E8421="LO",6,10))+IF(D8421=1,2,IF(D8421=7,1,(IF(WEEKDAY(B8421)=1,2,IF(WEEKDAY(B8421)=7,1,0))))))</f>
        <v>2</v>
      </c>
      <c r="H8421" s="787">
        <v>15151</v>
      </c>
      <c r="I8421" s="788">
        <v>3780.2249755859375</v>
      </c>
      <c r="K8421" s="795">
        <v>0</v>
      </c>
      <c r="M8421" s="798">
        <f t="shared" si="394"/>
        <v>15615.469953416186</v>
      </c>
      <c r="N8421" s="303"/>
      <c r="S8421" s="786">
        <v>0</v>
      </c>
      <c r="T8421" s="781">
        <f>VLOOKUP(C8421,METADATA!$J$5:$Q$29,IF(E8421="HI",2,IF(E8421="LO",6,10))+IF(S8421=1,2,IF(D8421=7,1,(IF(WEEKDAY(B8421)=1,2,IF(WEEKDAY(B8421)=7,1,0))))))</f>
        <v>2</v>
      </c>
      <c r="U8421" s="781">
        <f>VLOOKUP(C8421,METADATA!$A$5:$H$29,IF(E8421="HI",2,IF(E8421="LO",6,10))+IF(S8421=1,2,IF(D8421=7,1,(IF(WEEKDAY(B8421)=1,2,IF(WEEKDAY(B8421)=7,1,0))))))</f>
        <v>2</v>
      </c>
    </row>
    <row r="8422" spans="2:21" ht="13.95" customHeight="1" x14ac:dyDescent="0.25">
      <c r="B8422" s="784">
        <f t="shared" si="395"/>
        <v>45733</v>
      </c>
      <c r="C8422" s="785">
        <v>18</v>
      </c>
      <c r="D8422" s="786">
        <f>IFERROR((INDEX(METADATA!$T$2:$T$20,MATCH(B8422,METADATA!$S$2:$S$20,0))),0)</f>
        <v>0</v>
      </c>
      <c r="E8422" s="785" t="str">
        <f t="shared" si="393"/>
        <v>LO</v>
      </c>
      <c r="F8422" s="786">
        <f>VLOOKUP(C8422,METADATA!$A$5:$H$29,IF(E8422="HI",2,IF(E8422="LO",6,10))+IF(D8422=1,2,IF(D8422=7,1,(IF(WEEKDAY(B8422)=1,2,IF(WEEKDAY(B8422)=7,1,0))))))</f>
        <v>1</v>
      </c>
      <c r="G8422" s="786">
        <f>VLOOKUP(C8422,METADATA!$J$5:$Q$29,IF(E8422="HI",2,IF(E8422="LO",6,10))+IF(D8422=1,2,IF(D8422=7,1,(IF(WEEKDAY(B8422)=1,2,IF(WEEKDAY(B8422)=7,1,0))))))</f>
        <v>1</v>
      </c>
      <c r="H8422" s="787">
        <v>15769.5</v>
      </c>
      <c r="I8422" s="788">
        <v>3795.3849792480469</v>
      </c>
      <c r="K8422" s="795">
        <v>0</v>
      </c>
      <c r="M8422" s="798">
        <f t="shared" si="394"/>
        <v>16219.805097186023</v>
      </c>
      <c r="N8422" s="303"/>
      <c r="S8422" s="786">
        <v>0</v>
      </c>
      <c r="T8422" s="781">
        <f>VLOOKUP(C8422,METADATA!$J$5:$Q$29,IF(E8422="HI",2,IF(E8422="LO",6,10))+IF(S8422=1,2,IF(D8422=7,1,(IF(WEEKDAY(B8422)=1,2,IF(WEEKDAY(B8422)=7,1,0))))))</f>
        <v>1</v>
      </c>
      <c r="U8422" s="781">
        <f>VLOOKUP(C8422,METADATA!$A$5:$H$29,IF(E8422="HI",2,IF(E8422="LO",6,10))+IF(S8422=1,2,IF(D8422=7,1,(IF(WEEKDAY(B8422)=1,2,IF(WEEKDAY(B8422)=7,1,0))))))</f>
        <v>1</v>
      </c>
    </row>
    <row r="8423" spans="2:21" ht="13.95" customHeight="1" x14ac:dyDescent="0.25">
      <c r="B8423" s="784">
        <f t="shared" si="395"/>
        <v>45733</v>
      </c>
      <c r="C8423" s="785">
        <v>19</v>
      </c>
      <c r="D8423" s="786">
        <f>IFERROR((INDEX(METADATA!$T$2:$T$20,MATCH(B8423,METADATA!$S$2:$S$20,0))),0)</f>
        <v>0</v>
      </c>
      <c r="E8423" s="785" t="str">
        <f t="shared" si="393"/>
        <v>LO</v>
      </c>
      <c r="F8423" s="786">
        <f>VLOOKUP(C8423,METADATA!$A$5:$H$29,IF(E8423="HI",2,IF(E8423="LO",6,10))+IF(D8423=1,2,IF(D8423=7,1,(IF(WEEKDAY(B8423)=1,2,IF(WEEKDAY(B8423)=7,1,0))))))</f>
        <v>1</v>
      </c>
      <c r="G8423" s="786">
        <f>VLOOKUP(C8423,METADATA!$J$5:$Q$29,IF(E8423="HI",2,IF(E8423="LO",6,10))+IF(D8423=1,2,IF(D8423=7,1,(IF(WEEKDAY(B8423)=1,2,IF(WEEKDAY(B8423)=7,1,0))))))</f>
        <v>1</v>
      </c>
      <c r="H8423" s="787">
        <v>14319</v>
      </c>
      <c r="I8423" s="788">
        <v>3788.5750122070313</v>
      </c>
      <c r="K8423" s="795">
        <v>0</v>
      </c>
      <c r="M8423" s="798">
        <f t="shared" si="394"/>
        <v>14811.720414020767</v>
      </c>
      <c r="N8423" s="303"/>
      <c r="S8423" s="786">
        <v>0</v>
      </c>
      <c r="T8423" s="781">
        <f>VLOOKUP(C8423,METADATA!$J$5:$Q$29,IF(E8423="HI",2,IF(E8423="LO",6,10))+IF(S8423=1,2,IF(D8423=7,1,(IF(WEEKDAY(B8423)=1,2,IF(WEEKDAY(B8423)=7,1,0))))))</f>
        <v>1</v>
      </c>
      <c r="U8423" s="781">
        <f>VLOOKUP(C8423,METADATA!$A$5:$H$29,IF(E8423="HI",2,IF(E8423="LO",6,10))+IF(S8423=1,2,IF(D8423=7,1,(IF(WEEKDAY(B8423)=1,2,IF(WEEKDAY(B8423)=7,1,0))))))</f>
        <v>1</v>
      </c>
    </row>
    <row r="8424" spans="2:21" ht="13.95" customHeight="1" x14ac:dyDescent="0.25">
      <c r="B8424" s="784">
        <f t="shared" si="395"/>
        <v>45733</v>
      </c>
      <c r="C8424" s="785">
        <v>20</v>
      </c>
      <c r="D8424" s="786">
        <f>IFERROR((INDEX(METADATA!$T$2:$T$20,MATCH(B8424,METADATA!$S$2:$S$20,0))),0)</f>
        <v>0</v>
      </c>
      <c r="E8424" s="785" t="str">
        <f t="shared" si="393"/>
        <v>LO</v>
      </c>
      <c r="F8424" s="786">
        <f>VLOOKUP(C8424,METADATA!$A$5:$H$29,IF(E8424="HI",2,IF(E8424="LO",6,10))+IF(D8424=1,2,IF(D8424=7,1,(IF(WEEKDAY(B8424)=1,2,IF(WEEKDAY(B8424)=7,1,0))))))</f>
        <v>1</v>
      </c>
      <c r="G8424" s="786">
        <f>VLOOKUP(C8424,METADATA!$J$5:$Q$29,IF(E8424="HI",2,IF(E8424="LO",6,10))+IF(D8424=1,2,IF(D8424=7,1,(IF(WEEKDAY(B8424)=1,2,IF(WEEKDAY(B8424)=7,1,0))))))</f>
        <v>2</v>
      </c>
      <c r="H8424" s="787">
        <v>12797.25</v>
      </c>
      <c r="I8424" s="788">
        <v>3267.1700439453125</v>
      </c>
      <c r="K8424" s="795">
        <v>0</v>
      </c>
      <c r="M8424" s="798">
        <f t="shared" si="394"/>
        <v>13207.725302206796</v>
      </c>
      <c r="N8424" s="303"/>
      <c r="S8424" s="786">
        <v>0</v>
      </c>
      <c r="T8424" s="781">
        <f>VLOOKUP(C8424,METADATA!$J$5:$Q$29,IF(E8424="HI",2,IF(E8424="LO",6,10))+IF(S8424=1,2,IF(D8424=7,1,(IF(WEEKDAY(B8424)=1,2,IF(WEEKDAY(B8424)=7,1,0))))))</f>
        <v>2</v>
      </c>
      <c r="U8424" s="781">
        <f>VLOOKUP(C8424,METADATA!$A$5:$H$29,IF(E8424="HI",2,IF(E8424="LO",6,10))+IF(S8424=1,2,IF(D8424=7,1,(IF(WEEKDAY(B8424)=1,2,IF(WEEKDAY(B8424)=7,1,0))))))</f>
        <v>1</v>
      </c>
    </row>
    <row r="8425" spans="2:21" ht="13.95" customHeight="1" x14ac:dyDescent="0.25">
      <c r="B8425" s="784">
        <f t="shared" si="395"/>
        <v>45733</v>
      </c>
      <c r="C8425" s="785">
        <v>21</v>
      </c>
      <c r="D8425" s="786">
        <f>IFERROR((INDEX(METADATA!$T$2:$T$20,MATCH(B8425,METADATA!$S$2:$S$20,0))),0)</f>
        <v>0</v>
      </c>
      <c r="E8425" s="785" t="str">
        <f t="shared" si="393"/>
        <v>LO</v>
      </c>
      <c r="F8425" s="786">
        <f>VLOOKUP(C8425,METADATA!$A$5:$H$29,IF(E8425="HI",2,IF(E8425="LO",6,10))+IF(D8425=1,2,IF(D8425=7,1,(IF(WEEKDAY(B8425)=1,2,IF(WEEKDAY(B8425)=7,1,0))))))</f>
        <v>2</v>
      </c>
      <c r="G8425" s="786">
        <f>VLOOKUP(C8425,METADATA!$J$5:$Q$29,IF(E8425="HI",2,IF(E8425="LO",6,10))+IF(D8425=1,2,IF(D8425=7,1,(IF(WEEKDAY(B8425)=1,2,IF(WEEKDAY(B8425)=7,1,0))))))</f>
        <v>2</v>
      </c>
      <c r="H8425" s="787">
        <v>11575.75</v>
      </c>
      <c r="I8425" s="788">
        <v>2635.27001953125</v>
      </c>
      <c r="K8425" s="795">
        <v>0</v>
      </c>
      <c r="M8425" s="798">
        <f t="shared" si="394"/>
        <v>11871.926386999721</v>
      </c>
      <c r="N8425" s="303"/>
      <c r="S8425" s="786">
        <v>0</v>
      </c>
      <c r="T8425" s="781">
        <f>VLOOKUP(C8425,METADATA!$J$5:$Q$29,IF(E8425="HI",2,IF(E8425="LO",6,10))+IF(S8425=1,2,IF(D8425=7,1,(IF(WEEKDAY(B8425)=1,2,IF(WEEKDAY(B8425)=7,1,0))))))</f>
        <v>2</v>
      </c>
      <c r="U8425" s="781">
        <f>VLOOKUP(C8425,METADATA!$A$5:$H$29,IF(E8425="HI",2,IF(E8425="LO",6,10))+IF(S8425=1,2,IF(D8425=7,1,(IF(WEEKDAY(B8425)=1,2,IF(WEEKDAY(B8425)=7,1,0))))))</f>
        <v>2</v>
      </c>
    </row>
    <row r="8426" spans="2:21" ht="13.95" customHeight="1" x14ac:dyDescent="0.25">
      <c r="B8426" s="784">
        <f t="shared" si="395"/>
        <v>45733</v>
      </c>
      <c r="C8426" s="785">
        <v>22</v>
      </c>
      <c r="D8426" s="786">
        <f>IFERROR((INDEX(METADATA!$T$2:$T$20,MATCH(B8426,METADATA!$S$2:$S$20,0))),0)</f>
        <v>0</v>
      </c>
      <c r="E8426" s="785" t="str">
        <f t="shared" si="393"/>
        <v>LO</v>
      </c>
      <c r="F8426" s="786">
        <f>VLOOKUP(C8426,METADATA!$A$5:$H$29,IF(E8426="HI",2,IF(E8426="LO",6,10))+IF(D8426=1,2,IF(D8426=7,1,(IF(WEEKDAY(B8426)=1,2,IF(WEEKDAY(B8426)=7,1,0))))))</f>
        <v>3</v>
      </c>
      <c r="G8426" s="786">
        <f>VLOOKUP(C8426,METADATA!$J$5:$Q$29,IF(E8426="HI",2,IF(E8426="LO",6,10))+IF(D8426=1,2,IF(D8426=7,1,(IF(WEEKDAY(B8426)=1,2,IF(WEEKDAY(B8426)=7,1,0))))))</f>
        <v>3</v>
      </c>
      <c r="H8426" s="787">
        <v>10415.75</v>
      </c>
      <c r="I8426" s="788">
        <v>2644.2725067138672</v>
      </c>
      <c r="K8426" s="795">
        <v>0</v>
      </c>
      <c r="M8426" s="798">
        <f t="shared" si="394"/>
        <v>10746.163275898187</v>
      </c>
      <c r="N8426" s="303"/>
      <c r="S8426" s="786">
        <v>0</v>
      </c>
      <c r="T8426" s="781">
        <f>VLOOKUP(C8426,METADATA!$J$5:$Q$29,IF(E8426="HI",2,IF(E8426="LO",6,10))+IF(S8426=1,2,IF(D8426=7,1,(IF(WEEKDAY(B8426)=1,2,IF(WEEKDAY(B8426)=7,1,0))))))</f>
        <v>3</v>
      </c>
      <c r="U8426" s="781">
        <f>VLOOKUP(C8426,METADATA!$A$5:$H$29,IF(E8426="HI",2,IF(E8426="LO",6,10))+IF(S8426=1,2,IF(D8426=7,1,(IF(WEEKDAY(B8426)=1,2,IF(WEEKDAY(B8426)=7,1,0))))))</f>
        <v>3</v>
      </c>
    </row>
    <row r="8427" spans="2:21" ht="13.95" customHeight="1" x14ac:dyDescent="0.25">
      <c r="B8427" s="784">
        <f t="shared" si="395"/>
        <v>45733</v>
      </c>
      <c r="C8427" s="785">
        <v>23</v>
      </c>
      <c r="D8427" s="786">
        <f>IFERROR((INDEX(METADATA!$T$2:$T$20,MATCH(B8427,METADATA!$S$2:$S$20,0))),0)</f>
        <v>0</v>
      </c>
      <c r="E8427" s="785" t="str">
        <f t="shared" si="393"/>
        <v>LO</v>
      </c>
      <c r="F8427" s="786">
        <f>VLOOKUP(C8427,METADATA!$A$5:$H$29,IF(E8427="HI",2,IF(E8427="LO",6,10))+IF(D8427=1,2,IF(D8427=7,1,(IF(WEEKDAY(B8427)=1,2,IF(WEEKDAY(B8427)=7,1,0))))))</f>
        <v>3</v>
      </c>
      <c r="G8427" s="786">
        <f>VLOOKUP(C8427,METADATA!$J$5:$Q$29,IF(E8427="HI",2,IF(E8427="LO",6,10))+IF(D8427=1,2,IF(D8427=7,1,(IF(WEEKDAY(B8427)=1,2,IF(WEEKDAY(B8427)=7,1,0))))))</f>
        <v>3</v>
      </c>
      <c r="H8427" s="787">
        <v>9350.5</v>
      </c>
      <c r="I8427" s="788">
        <v>3629.7099456787109</v>
      </c>
      <c r="K8427" s="795">
        <v>0</v>
      </c>
      <c r="M8427" s="798">
        <f t="shared" si="394"/>
        <v>10030.286363796347</v>
      </c>
      <c r="N8427" s="303"/>
      <c r="S8427" s="786">
        <v>0</v>
      </c>
      <c r="T8427" s="781">
        <f>VLOOKUP(C8427,METADATA!$J$5:$Q$29,IF(E8427="HI",2,IF(E8427="LO",6,10))+IF(S8427=1,2,IF(D8427=7,1,(IF(WEEKDAY(B8427)=1,2,IF(WEEKDAY(B8427)=7,1,0))))))</f>
        <v>3</v>
      </c>
      <c r="U8427" s="781">
        <f>VLOOKUP(C8427,METADATA!$A$5:$H$29,IF(E8427="HI",2,IF(E8427="LO",6,10))+IF(S8427=1,2,IF(D8427=7,1,(IF(WEEKDAY(B8427)=1,2,IF(WEEKDAY(B8427)=7,1,0))))))</f>
        <v>3</v>
      </c>
    </row>
    <row r="8428" spans="2:21" ht="13.95" customHeight="1" x14ac:dyDescent="0.25">
      <c r="B8428" s="784">
        <f t="shared" si="395"/>
        <v>45734</v>
      </c>
      <c r="C8428" s="785">
        <v>0</v>
      </c>
      <c r="D8428" s="786">
        <f>IFERROR((INDEX(METADATA!$T$2:$T$20,MATCH(B8428,METADATA!$S$2:$S$20,0))),0)</f>
        <v>0</v>
      </c>
      <c r="E8428" s="785" t="str">
        <f t="shared" si="393"/>
        <v>LO</v>
      </c>
      <c r="F8428" s="786">
        <f>VLOOKUP(C8428,METADATA!$A$5:$H$29,IF(E8428="HI",2,IF(E8428="LO",6,10))+IF(D8428=1,2,IF(D8428=7,1,(IF(WEEKDAY(B8428)=1,2,IF(WEEKDAY(B8428)=7,1,0))))))</f>
        <v>3</v>
      </c>
      <c r="G8428" s="786">
        <f>VLOOKUP(C8428,METADATA!$J$5:$Q$29,IF(E8428="HI",2,IF(E8428="LO",6,10))+IF(D8428=1,2,IF(D8428=7,1,(IF(WEEKDAY(B8428)=1,2,IF(WEEKDAY(B8428)=7,1,0))))))</f>
        <v>3</v>
      </c>
      <c r="H8428" s="787">
        <v>8542.5</v>
      </c>
      <c r="I8428" s="788">
        <v>3727.3099670410156</v>
      </c>
      <c r="K8428" s="795">
        <v>0</v>
      </c>
      <c r="M8428" s="798">
        <f t="shared" si="394"/>
        <v>9320.2546016942742</v>
      </c>
      <c r="N8428" s="303"/>
      <c r="S8428" s="786">
        <v>0</v>
      </c>
      <c r="T8428" s="781">
        <f>VLOOKUP(C8428,METADATA!$J$5:$Q$29,IF(E8428="HI",2,IF(E8428="LO",6,10))+IF(S8428=1,2,IF(D8428=7,1,(IF(WEEKDAY(B8428)=1,2,IF(WEEKDAY(B8428)=7,1,0))))))</f>
        <v>3</v>
      </c>
      <c r="U8428" s="781">
        <f>VLOOKUP(C8428,METADATA!$A$5:$H$29,IF(E8428="HI",2,IF(E8428="LO",6,10))+IF(S8428=1,2,IF(D8428=7,1,(IF(WEEKDAY(B8428)=1,2,IF(WEEKDAY(B8428)=7,1,0))))))</f>
        <v>3</v>
      </c>
    </row>
    <row r="8429" spans="2:21" ht="13.95" customHeight="1" x14ac:dyDescent="0.25">
      <c r="B8429" s="784">
        <f t="shared" si="395"/>
        <v>45734</v>
      </c>
      <c r="C8429" s="785">
        <v>1</v>
      </c>
      <c r="D8429" s="786">
        <f>IFERROR((INDEX(METADATA!$T$2:$T$20,MATCH(B8429,METADATA!$S$2:$S$20,0))),0)</f>
        <v>0</v>
      </c>
      <c r="E8429" s="785" t="str">
        <f t="shared" si="393"/>
        <v>LO</v>
      </c>
      <c r="F8429" s="786">
        <f>VLOOKUP(C8429,METADATA!$A$5:$H$29,IF(E8429="HI",2,IF(E8429="LO",6,10))+IF(D8429=1,2,IF(D8429=7,1,(IF(WEEKDAY(B8429)=1,2,IF(WEEKDAY(B8429)=7,1,0))))))</f>
        <v>3</v>
      </c>
      <c r="G8429" s="786">
        <f>VLOOKUP(C8429,METADATA!$J$5:$Q$29,IF(E8429="HI",2,IF(E8429="LO",6,10))+IF(D8429=1,2,IF(D8429=7,1,(IF(WEEKDAY(B8429)=1,2,IF(WEEKDAY(B8429)=7,1,0))))))</f>
        <v>3</v>
      </c>
      <c r="H8429" s="787">
        <v>7997</v>
      </c>
      <c r="I8429" s="788">
        <v>3772.1324768066406</v>
      </c>
      <c r="K8429" s="795">
        <v>0</v>
      </c>
      <c r="M8429" s="798">
        <f t="shared" si="394"/>
        <v>8842.0016072481812</v>
      </c>
      <c r="N8429" s="303"/>
      <c r="S8429" s="786">
        <v>0</v>
      </c>
      <c r="T8429" s="781">
        <f>VLOOKUP(C8429,METADATA!$J$5:$Q$29,IF(E8429="HI",2,IF(E8429="LO",6,10))+IF(S8429=1,2,IF(D8429=7,1,(IF(WEEKDAY(B8429)=1,2,IF(WEEKDAY(B8429)=7,1,0))))))</f>
        <v>3</v>
      </c>
      <c r="U8429" s="781">
        <f>VLOOKUP(C8429,METADATA!$A$5:$H$29,IF(E8429="HI",2,IF(E8429="LO",6,10))+IF(S8429=1,2,IF(D8429=7,1,(IF(WEEKDAY(B8429)=1,2,IF(WEEKDAY(B8429)=7,1,0))))))</f>
        <v>3</v>
      </c>
    </row>
    <row r="8430" spans="2:21" ht="13.95" customHeight="1" x14ac:dyDescent="0.25">
      <c r="B8430" s="784">
        <f t="shared" si="395"/>
        <v>45734</v>
      </c>
      <c r="C8430" s="785">
        <v>2</v>
      </c>
      <c r="D8430" s="786">
        <f>IFERROR((INDEX(METADATA!$T$2:$T$20,MATCH(B8430,METADATA!$S$2:$S$20,0))),0)</f>
        <v>0</v>
      </c>
      <c r="E8430" s="785" t="str">
        <f t="shared" si="393"/>
        <v>LO</v>
      </c>
      <c r="F8430" s="786">
        <f>VLOOKUP(C8430,METADATA!$A$5:$H$29,IF(E8430="HI",2,IF(E8430="LO",6,10))+IF(D8430=1,2,IF(D8430=7,1,(IF(WEEKDAY(B8430)=1,2,IF(WEEKDAY(B8430)=7,1,0))))))</f>
        <v>3</v>
      </c>
      <c r="G8430" s="786">
        <f>VLOOKUP(C8430,METADATA!$J$5:$Q$29,IF(E8430="HI",2,IF(E8430="LO",6,10))+IF(D8430=1,2,IF(D8430=7,1,(IF(WEEKDAY(B8430)=1,2,IF(WEEKDAY(B8430)=7,1,0))))))</f>
        <v>3</v>
      </c>
      <c r="H8430" s="787">
        <v>7879.25</v>
      </c>
      <c r="I8430" s="788">
        <v>3757.1749267578125</v>
      </c>
      <c r="K8430" s="795">
        <v>0</v>
      </c>
      <c r="M8430" s="798">
        <f t="shared" si="394"/>
        <v>8729.2006502747754</v>
      </c>
      <c r="N8430" s="303"/>
      <c r="S8430" s="786">
        <v>0</v>
      </c>
      <c r="T8430" s="781">
        <f>VLOOKUP(C8430,METADATA!$J$5:$Q$29,IF(E8430="HI",2,IF(E8430="LO",6,10))+IF(S8430=1,2,IF(D8430=7,1,(IF(WEEKDAY(B8430)=1,2,IF(WEEKDAY(B8430)=7,1,0))))))</f>
        <v>3</v>
      </c>
      <c r="U8430" s="781">
        <f>VLOOKUP(C8430,METADATA!$A$5:$H$29,IF(E8430="HI",2,IF(E8430="LO",6,10))+IF(S8430=1,2,IF(D8430=7,1,(IF(WEEKDAY(B8430)=1,2,IF(WEEKDAY(B8430)=7,1,0))))))</f>
        <v>3</v>
      </c>
    </row>
    <row r="8431" spans="2:21" ht="13.95" customHeight="1" x14ac:dyDescent="0.25">
      <c r="B8431" s="784">
        <f t="shared" si="395"/>
        <v>45734</v>
      </c>
      <c r="C8431" s="785">
        <v>3</v>
      </c>
      <c r="D8431" s="786">
        <f>IFERROR((INDEX(METADATA!$T$2:$T$20,MATCH(B8431,METADATA!$S$2:$S$20,0))),0)</f>
        <v>0</v>
      </c>
      <c r="E8431" s="785" t="str">
        <f t="shared" si="393"/>
        <v>LO</v>
      </c>
      <c r="F8431" s="786">
        <f>VLOOKUP(C8431,METADATA!$A$5:$H$29,IF(E8431="HI",2,IF(E8431="LO",6,10))+IF(D8431=1,2,IF(D8431=7,1,(IF(WEEKDAY(B8431)=1,2,IF(WEEKDAY(B8431)=7,1,0))))))</f>
        <v>3</v>
      </c>
      <c r="G8431" s="786">
        <f>VLOOKUP(C8431,METADATA!$J$5:$Q$29,IF(E8431="HI",2,IF(E8431="LO",6,10))+IF(D8431=1,2,IF(D8431=7,1,(IF(WEEKDAY(B8431)=1,2,IF(WEEKDAY(B8431)=7,1,0))))))</f>
        <v>3</v>
      </c>
      <c r="H8431" s="787">
        <v>8074.25</v>
      </c>
      <c r="I8431" s="788">
        <v>3718.3150329589844</v>
      </c>
      <c r="K8431" s="795">
        <v>870.51250000000005</v>
      </c>
      <c r="M8431" s="798">
        <f t="shared" si="394"/>
        <v>8889.2845463979138</v>
      </c>
      <c r="N8431" s="303"/>
      <c r="S8431" s="786">
        <v>0</v>
      </c>
      <c r="T8431" s="781">
        <f>VLOOKUP(C8431,METADATA!$J$5:$Q$29,IF(E8431="HI",2,IF(E8431="LO",6,10))+IF(S8431=1,2,IF(D8431=7,1,(IF(WEEKDAY(B8431)=1,2,IF(WEEKDAY(B8431)=7,1,0))))))</f>
        <v>3</v>
      </c>
      <c r="U8431" s="781">
        <f>VLOOKUP(C8431,METADATA!$A$5:$H$29,IF(E8431="HI",2,IF(E8431="LO",6,10))+IF(S8431=1,2,IF(D8431=7,1,(IF(WEEKDAY(B8431)=1,2,IF(WEEKDAY(B8431)=7,1,0))))))</f>
        <v>3</v>
      </c>
    </row>
    <row r="8432" spans="2:21" ht="13.95" customHeight="1" x14ac:dyDescent="0.25">
      <c r="B8432" s="784">
        <f t="shared" si="395"/>
        <v>45734</v>
      </c>
      <c r="C8432" s="785">
        <v>4</v>
      </c>
      <c r="D8432" s="786">
        <f>IFERROR((INDEX(METADATA!$T$2:$T$20,MATCH(B8432,METADATA!$S$2:$S$20,0))),0)</f>
        <v>0</v>
      </c>
      <c r="E8432" s="785" t="str">
        <f t="shared" si="393"/>
        <v>LO</v>
      </c>
      <c r="F8432" s="786">
        <f>VLOOKUP(C8432,METADATA!$A$5:$H$29,IF(E8432="HI",2,IF(E8432="LO",6,10))+IF(D8432=1,2,IF(D8432=7,1,(IF(WEEKDAY(B8432)=1,2,IF(WEEKDAY(B8432)=7,1,0))))))</f>
        <v>3</v>
      </c>
      <c r="G8432" s="786">
        <f>VLOOKUP(C8432,METADATA!$J$5:$Q$29,IF(E8432="HI",2,IF(E8432="LO",6,10))+IF(D8432=1,2,IF(D8432=7,1,(IF(WEEKDAY(B8432)=1,2,IF(WEEKDAY(B8432)=7,1,0))))))</f>
        <v>3</v>
      </c>
      <c r="H8432" s="787">
        <v>8396.75</v>
      </c>
      <c r="I8432" s="788">
        <v>3546.1099700927734</v>
      </c>
      <c r="K8432" s="795">
        <v>865.8125</v>
      </c>
      <c r="M8432" s="798">
        <f t="shared" si="394"/>
        <v>9114.8399043807331</v>
      </c>
      <c r="N8432" s="303"/>
      <c r="S8432" s="786">
        <v>0</v>
      </c>
      <c r="T8432" s="781">
        <f>VLOOKUP(C8432,METADATA!$J$5:$Q$29,IF(E8432="HI",2,IF(E8432="LO",6,10))+IF(S8432=1,2,IF(D8432=7,1,(IF(WEEKDAY(B8432)=1,2,IF(WEEKDAY(B8432)=7,1,0))))))</f>
        <v>3</v>
      </c>
      <c r="U8432" s="781">
        <f>VLOOKUP(C8432,METADATA!$A$5:$H$29,IF(E8432="HI",2,IF(E8432="LO",6,10))+IF(S8432=1,2,IF(D8432=7,1,(IF(WEEKDAY(B8432)=1,2,IF(WEEKDAY(B8432)=7,1,0))))))</f>
        <v>3</v>
      </c>
    </row>
    <row r="8433" spans="2:21" ht="13.95" customHeight="1" x14ac:dyDescent="0.25">
      <c r="B8433" s="784">
        <f t="shared" si="395"/>
        <v>45734</v>
      </c>
      <c r="C8433" s="785">
        <v>5</v>
      </c>
      <c r="D8433" s="786">
        <f>IFERROR((INDEX(METADATA!$T$2:$T$20,MATCH(B8433,METADATA!$S$2:$S$20,0))),0)</f>
        <v>0</v>
      </c>
      <c r="E8433" s="785" t="str">
        <f t="shared" si="393"/>
        <v>LO</v>
      </c>
      <c r="F8433" s="786">
        <f>VLOOKUP(C8433,METADATA!$A$5:$H$29,IF(E8433="HI",2,IF(E8433="LO",6,10))+IF(D8433=1,2,IF(D8433=7,1,(IF(WEEKDAY(B8433)=1,2,IF(WEEKDAY(B8433)=7,1,0))))))</f>
        <v>3</v>
      </c>
      <c r="G8433" s="786">
        <f>VLOOKUP(C8433,METADATA!$J$5:$Q$29,IF(E8433="HI",2,IF(E8433="LO",6,10))+IF(D8433=1,2,IF(D8433=7,1,(IF(WEEKDAY(B8433)=1,2,IF(WEEKDAY(B8433)=7,1,0))))))</f>
        <v>3</v>
      </c>
      <c r="H8433" s="787">
        <v>8712.25</v>
      </c>
      <c r="I8433" s="788">
        <v>3550.6499328613281</v>
      </c>
      <c r="K8433" s="795">
        <v>834.63750000000005</v>
      </c>
      <c r="M8433" s="798">
        <f t="shared" si="394"/>
        <v>9407.9973962702679</v>
      </c>
      <c r="N8433" s="303"/>
      <c r="S8433" s="786">
        <v>0</v>
      </c>
      <c r="T8433" s="781">
        <f>VLOOKUP(C8433,METADATA!$J$5:$Q$29,IF(E8433="HI",2,IF(E8433="LO",6,10))+IF(S8433=1,2,IF(D8433=7,1,(IF(WEEKDAY(B8433)=1,2,IF(WEEKDAY(B8433)=7,1,0))))))</f>
        <v>3</v>
      </c>
      <c r="U8433" s="781">
        <f>VLOOKUP(C8433,METADATA!$A$5:$H$29,IF(E8433="HI",2,IF(E8433="LO",6,10))+IF(S8433=1,2,IF(D8433=7,1,(IF(WEEKDAY(B8433)=1,2,IF(WEEKDAY(B8433)=7,1,0))))))</f>
        <v>3</v>
      </c>
    </row>
    <row r="8434" spans="2:21" ht="13.95" customHeight="1" x14ac:dyDescent="0.25">
      <c r="B8434" s="784">
        <f t="shared" si="395"/>
        <v>45734</v>
      </c>
      <c r="C8434" s="785">
        <v>6</v>
      </c>
      <c r="D8434" s="786">
        <f>IFERROR((INDEX(METADATA!$T$2:$T$20,MATCH(B8434,METADATA!$S$2:$S$20,0))),0)</f>
        <v>0</v>
      </c>
      <c r="E8434" s="785" t="str">
        <f t="shared" si="393"/>
        <v>LO</v>
      </c>
      <c r="F8434" s="786">
        <f>VLOOKUP(C8434,METADATA!$A$5:$H$29,IF(E8434="HI",2,IF(E8434="LO",6,10))+IF(D8434=1,2,IF(D8434=7,1,(IF(WEEKDAY(B8434)=1,2,IF(WEEKDAY(B8434)=7,1,0))))))</f>
        <v>2</v>
      </c>
      <c r="G8434" s="786">
        <f>VLOOKUP(C8434,METADATA!$J$5:$Q$29,IF(E8434="HI",2,IF(E8434="LO",6,10))+IF(D8434=1,2,IF(D8434=7,1,(IF(WEEKDAY(B8434)=1,2,IF(WEEKDAY(B8434)=7,1,0))))))</f>
        <v>2</v>
      </c>
      <c r="H8434" s="787">
        <v>9275</v>
      </c>
      <c r="I8434" s="788">
        <v>3508.8150024414063</v>
      </c>
      <c r="K8434" s="795">
        <v>847.33749999999998</v>
      </c>
      <c r="M8434" s="798">
        <f t="shared" si="394"/>
        <v>9916.5219568837692</v>
      </c>
      <c r="N8434" s="303"/>
      <c r="S8434" s="786">
        <v>0</v>
      </c>
      <c r="T8434" s="781">
        <f>VLOOKUP(C8434,METADATA!$J$5:$Q$29,IF(E8434="HI",2,IF(E8434="LO",6,10))+IF(S8434=1,2,IF(D8434=7,1,(IF(WEEKDAY(B8434)=1,2,IF(WEEKDAY(B8434)=7,1,0))))))</f>
        <v>2</v>
      </c>
      <c r="U8434" s="781">
        <f>VLOOKUP(C8434,METADATA!$A$5:$H$29,IF(E8434="HI",2,IF(E8434="LO",6,10))+IF(S8434=1,2,IF(D8434=7,1,(IF(WEEKDAY(B8434)=1,2,IF(WEEKDAY(B8434)=7,1,0))))))</f>
        <v>2</v>
      </c>
    </row>
    <row r="8435" spans="2:21" ht="13.95" customHeight="1" x14ac:dyDescent="0.25">
      <c r="B8435" s="784">
        <f t="shared" si="395"/>
        <v>45734</v>
      </c>
      <c r="C8435" s="785">
        <v>7</v>
      </c>
      <c r="D8435" s="786">
        <f>IFERROR((INDEX(METADATA!$T$2:$T$20,MATCH(B8435,METADATA!$S$2:$S$20,0))),0)</f>
        <v>0</v>
      </c>
      <c r="E8435" s="785" t="str">
        <f t="shared" si="393"/>
        <v>LO</v>
      </c>
      <c r="F8435" s="786">
        <f>VLOOKUP(C8435,METADATA!$A$5:$H$29,IF(E8435="HI",2,IF(E8435="LO",6,10))+IF(D8435=1,2,IF(D8435=7,1,(IF(WEEKDAY(B8435)=1,2,IF(WEEKDAY(B8435)=7,1,0))))))</f>
        <v>1</v>
      </c>
      <c r="G8435" s="786">
        <f>VLOOKUP(C8435,METADATA!$J$5:$Q$29,IF(E8435="HI",2,IF(E8435="LO",6,10))+IF(D8435=1,2,IF(D8435=7,1,(IF(WEEKDAY(B8435)=1,2,IF(WEEKDAY(B8435)=7,1,0))))))</f>
        <v>1</v>
      </c>
      <c r="H8435" s="787">
        <v>10330.25</v>
      </c>
      <c r="I8435" s="788">
        <v>3613.1849365234375</v>
      </c>
      <c r="K8435" s="795">
        <v>851.61249999999995</v>
      </c>
      <c r="M8435" s="798">
        <f t="shared" si="394"/>
        <v>10943.910199193882</v>
      </c>
      <c r="N8435" s="303"/>
      <c r="S8435" s="786">
        <v>0</v>
      </c>
      <c r="T8435" s="781">
        <f>VLOOKUP(C8435,METADATA!$J$5:$Q$29,IF(E8435="HI",2,IF(E8435="LO",6,10))+IF(S8435=1,2,IF(D8435=7,1,(IF(WEEKDAY(B8435)=1,2,IF(WEEKDAY(B8435)=7,1,0))))))</f>
        <v>1</v>
      </c>
      <c r="U8435" s="781">
        <f>VLOOKUP(C8435,METADATA!$A$5:$H$29,IF(E8435="HI",2,IF(E8435="LO",6,10))+IF(S8435=1,2,IF(D8435=7,1,(IF(WEEKDAY(B8435)=1,2,IF(WEEKDAY(B8435)=7,1,0))))))</f>
        <v>1</v>
      </c>
    </row>
    <row r="8436" spans="2:21" ht="13.95" customHeight="1" x14ac:dyDescent="0.25">
      <c r="B8436" s="784">
        <f t="shared" si="395"/>
        <v>45734</v>
      </c>
      <c r="C8436" s="785">
        <v>8</v>
      </c>
      <c r="D8436" s="786">
        <f>IFERROR((INDEX(METADATA!$T$2:$T$20,MATCH(B8436,METADATA!$S$2:$S$20,0))),0)</f>
        <v>0</v>
      </c>
      <c r="E8436" s="785" t="str">
        <f t="shared" si="393"/>
        <v>LO</v>
      </c>
      <c r="F8436" s="786">
        <f>VLOOKUP(C8436,METADATA!$A$5:$H$29,IF(E8436="HI",2,IF(E8436="LO",6,10))+IF(D8436=1,2,IF(D8436=7,1,(IF(WEEKDAY(B8436)=1,2,IF(WEEKDAY(B8436)=7,1,0))))))</f>
        <v>1</v>
      </c>
      <c r="G8436" s="786">
        <f>VLOOKUP(C8436,METADATA!$J$5:$Q$29,IF(E8436="HI",2,IF(E8436="LO",6,10))+IF(D8436=1,2,IF(D8436=7,1,(IF(WEEKDAY(B8436)=1,2,IF(WEEKDAY(B8436)=7,1,0))))))</f>
        <v>1</v>
      </c>
      <c r="H8436" s="787">
        <v>11515.75</v>
      </c>
      <c r="I8436" s="788">
        <v>3544.9149627685547</v>
      </c>
      <c r="K8436" s="795">
        <v>856.5</v>
      </c>
      <c r="M8436" s="798">
        <f t="shared" si="394"/>
        <v>12049.02154350138</v>
      </c>
      <c r="N8436" s="303"/>
      <c r="S8436" s="786">
        <v>0</v>
      </c>
      <c r="T8436" s="781">
        <f>VLOOKUP(C8436,METADATA!$J$5:$Q$29,IF(E8436="HI",2,IF(E8436="LO",6,10))+IF(S8436=1,2,IF(D8436=7,1,(IF(WEEKDAY(B8436)=1,2,IF(WEEKDAY(B8436)=7,1,0))))))</f>
        <v>1</v>
      </c>
      <c r="U8436" s="781">
        <f>VLOOKUP(C8436,METADATA!$A$5:$H$29,IF(E8436="HI",2,IF(E8436="LO",6,10))+IF(S8436=1,2,IF(D8436=7,1,(IF(WEEKDAY(B8436)=1,2,IF(WEEKDAY(B8436)=7,1,0))))))</f>
        <v>1</v>
      </c>
    </row>
    <row r="8437" spans="2:21" ht="13.95" customHeight="1" x14ac:dyDescent="0.25">
      <c r="B8437" s="784">
        <f t="shared" si="395"/>
        <v>45734</v>
      </c>
      <c r="C8437" s="785">
        <v>9</v>
      </c>
      <c r="D8437" s="786">
        <f>IFERROR((INDEX(METADATA!$T$2:$T$20,MATCH(B8437,METADATA!$S$2:$S$20,0))),0)</f>
        <v>0</v>
      </c>
      <c r="E8437" s="785" t="str">
        <f t="shared" si="393"/>
        <v>LO</v>
      </c>
      <c r="F8437" s="786">
        <f>VLOOKUP(C8437,METADATA!$A$5:$H$29,IF(E8437="HI",2,IF(E8437="LO",6,10))+IF(D8437=1,2,IF(D8437=7,1,(IF(WEEKDAY(B8437)=1,2,IF(WEEKDAY(B8437)=7,1,0))))))</f>
        <v>2</v>
      </c>
      <c r="G8437" s="786">
        <f>VLOOKUP(C8437,METADATA!$J$5:$Q$29,IF(E8437="HI",2,IF(E8437="LO",6,10))+IF(D8437=1,2,IF(D8437=7,1,(IF(WEEKDAY(B8437)=1,2,IF(WEEKDAY(B8437)=7,1,0))))))</f>
        <v>1</v>
      </c>
      <c r="H8437" s="787">
        <v>12992.25</v>
      </c>
      <c r="I8437" s="788">
        <v>3620.7450561523438</v>
      </c>
      <c r="K8437" s="795">
        <v>824.32500000000005</v>
      </c>
      <c r="M8437" s="798">
        <f t="shared" si="394"/>
        <v>13487.340539341018</v>
      </c>
      <c r="N8437" s="303"/>
      <c r="S8437" s="786">
        <v>0</v>
      </c>
      <c r="T8437" s="781">
        <f>VLOOKUP(C8437,METADATA!$J$5:$Q$29,IF(E8437="HI",2,IF(E8437="LO",6,10))+IF(S8437=1,2,IF(D8437=7,1,(IF(WEEKDAY(B8437)=1,2,IF(WEEKDAY(B8437)=7,1,0))))))</f>
        <v>1</v>
      </c>
      <c r="U8437" s="781">
        <f>VLOOKUP(C8437,METADATA!$A$5:$H$29,IF(E8437="HI",2,IF(E8437="LO",6,10))+IF(S8437=1,2,IF(D8437=7,1,(IF(WEEKDAY(B8437)=1,2,IF(WEEKDAY(B8437)=7,1,0))))))</f>
        <v>2</v>
      </c>
    </row>
    <row r="8438" spans="2:21" ht="13.95" customHeight="1" x14ac:dyDescent="0.25">
      <c r="B8438" s="784">
        <f t="shared" si="395"/>
        <v>45734</v>
      </c>
      <c r="C8438" s="785">
        <v>10</v>
      </c>
      <c r="D8438" s="786">
        <f>IFERROR((INDEX(METADATA!$T$2:$T$20,MATCH(B8438,METADATA!$S$2:$S$20,0))),0)</f>
        <v>0</v>
      </c>
      <c r="E8438" s="785" t="str">
        <f t="shared" si="393"/>
        <v>LO</v>
      </c>
      <c r="F8438" s="786">
        <f>VLOOKUP(C8438,METADATA!$A$5:$H$29,IF(E8438="HI",2,IF(E8438="LO",6,10))+IF(D8438=1,2,IF(D8438=7,1,(IF(WEEKDAY(B8438)=1,2,IF(WEEKDAY(B8438)=7,1,0))))))</f>
        <v>2</v>
      </c>
      <c r="G8438" s="786">
        <f>VLOOKUP(C8438,METADATA!$J$5:$Q$29,IF(E8438="HI",2,IF(E8438="LO",6,10))+IF(D8438=1,2,IF(D8438=7,1,(IF(WEEKDAY(B8438)=1,2,IF(WEEKDAY(B8438)=7,1,0))))))</f>
        <v>2</v>
      </c>
      <c r="H8438" s="787">
        <v>13578.25</v>
      </c>
      <c r="I8438" s="788">
        <v>3541.6899871826172</v>
      </c>
      <c r="K8438" s="795">
        <v>882.73749999999995</v>
      </c>
      <c r="M8438" s="798">
        <f t="shared" si="394"/>
        <v>14032.549341720114</v>
      </c>
      <c r="N8438" s="303"/>
      <c r="S8438" s="786">
        <v>0</v>
      </c>
      <c r="T8438" s="781">
        <f>VLOOKUP(C8438,METADATA!$J$5:$Q$29,IF(E8438="HI",2,IF(E8438="LO",6,10))+IF(S8438=1,2,IF(D8438=7,1,(IF(WEEKDAY(B8438)=1,2,IF(WEEKDAY(B8438)=7,1,0))))))</f>
        <v>2</v>
      </c>
      <c r="U8438" s="781">
        <f>VLOOKUP(C8438,METADATA!$A$5:$H$29,IF(E8438="HI",2,IF(E8438="LO",6,10))+IF(S8438=1,2,IF(D8438=7,1,(IF(WEEKDAY(B8438)=1,2,IF(WEEKDAY(B8438)=7,1,0))))))</f>
        <v>2</v>
      </c>
    </row>
    <row r="8439" spans="2:21" ht="13.95" customHeight="1" x14ac:dyDescent="0.25">
      <c r="B8439" s="784">
        <f t="shared" si="395"/>
        <v>45734</v>
      </c>
      <c r="C8439" s="785">
        <v>11</v>
      </c>
      <c r="D8439" s="786">
        <f>IFERROR((INDEX(METADATA!$T$2:$T$20,MATCH(B8439,METADATA!$S$2:$S$20,0))),0)</f>
        <v>0</v>
      </c>
      <c r="E8439" s="785" t="str">
        <f t="shared" si="393"/>
        <v>LO</v>
      </c>
      <c r="F8439" s="786">
        <f>VLOOKUP(C8439,METADATA!$A$5:$H$29,IF(E8439="HI",2,IF(E8439="LO",6,10))+IF(D8439=1,2,IF(D8439=7,1,(IF(WEEKDAY(B8439)=1,2,IF(WEEKDAY(B8439)=7,1,0))))))</f>
        <v>2</v>
      </c>
      <c r="G8439" s="786">
        <f>VLOOKUP(C8439,METADATA!$J$5:$Q$29,IF(E8439="HI",2,IF(E8439="LO",6,10))+IF(D8439=1,2,IF(D8439=7,1,(IF(WEEKDAY(B8439)=1,2,IF(WEEKDAY(B8439)=7,1,0))))))</f>
        <v>2</v>
      </c>
      <c r="H8439" s="787">
        <v>13410.5</v>
      </c>
      <c r="I8439" s="788">
        <v>3518.2999725341797</v>
      </c>
      <c r="K8439" s="795">
        <v>909.3125</v>
      </c>
      <c r="M8439" s="798">
        <f t="shared" si="394"/>
        <v>13864.340768559246</v>
      </c>
      <c r="N8439" s="303"/>
      <c r="S8439" s="786">
        <v>0</v>
      </c>
      <c r="T8439" s="781">
        <f>VLOOKUP(C8439,METADATA!$J$5:$Q$29,IF(E8439="HI",2,IF(E8439="LO",6,10))+IF(S8439=1,2,IF(D8439=7,1,(IF(WEEKDAY(B8439)=1,2,IF(WEEKDAY(B8439)=7,1,0))))))</f>
        <v>2</v>
      </c>
      <c r="U8439" s="781">
        <f>VLOOKUP(C8439,METADATA!$A$5:$H$29,IF(E8439="HI",2,IF(E8439="LO",6,10))+IF(S8439=1,2,IF(D8439=7,1,(IF(WEEKDAY(B8439)=1,2,IF(WEEKDAY(B8439)=7,1,0))))))</f>
        <v>2</v>
      </c>
    </row>
    <row r="8440" spans="2:21" ht="13.95" customHeight="1" x14ac:dyDescent="0.25">
      <c r="B8440" s="784">
        <f t="shared" si="395"/>
        <v>45734</v>
      </c>
      <c r="C8440" s="785">
        <v>12</v>
      </c>
      <c r="D8440" s="786">
        <f>IFERROR((INDEX(METADATA!$T$2:$T$20,MATCH(B8440,METADATA!$S$2:$S$20,0))),0)</f>
        <v>0</v>
      </c>
      <c r="E8440" s="785" t="str">
        <f t="shared" si="393"/>
        <v>LO</v>
      </c>
      <c r="F8440" s="786">
        <f>VLOOKUP(C8440,METADATA!$A$5:$H$29,IF(E8440="HI",2,IF(E8440="LO",6,10))+IF(D8440=1,2,IF(D8440=7,1,(IF(WEEKDAY(B8440)=1,2,IF(WEEKDAY(B8440)=7,1,0))))))</f>
        <v>2</v>
      </c>
      <c r="G8440" s="786">
        <f>VLOOKUP(C8440,METADATA!$J$5:$Q$29,IF(E8440="HI",2,IF(E8440="LO",6,10))+IF(D8440=1,2,IF(D8440=7,1,(IF(WEEKDAY(B8440)=1,2,IF(WEEKDAY(B8440)=7,1,0))))))</f>
        <v>2</v>
      </c>
      <c r="H8440" s="787">
        <v>13174.25</v>
      </c>
      <c r="I8440" s="788">
        <v>3578.3149566650391</v>
      </c>
      <c r="K8440" s="795">
        <v>905.6</v>
      </c>
      <c r="M8440" s="798">
        <f t="shared" si="394"/>
        <v>13651.564049279947</v>
      </c>
      <c r="N8440" s="303"/>
      <c r="S8440" s="786">
        <v>0</v>
      </c>
      <c r="T8440" s="781">
        <f>VLOOKUP(C8440,METADATA!$J$5:$Q$29,IF(E8440="HI",2,IF(E8440="LO",6,10))+IF(S8440=1,2,IF(D8440=7,1,(IF(WEEKDAY(B8440)=1,2,IF(WEEKDAY(B8440)=7,1,0))))))</f>
        <v>2</v>
      </c>
      <c r="U8440" s="781">
        <f>VLOOKUP(C8440,METADATA!$A$5:$H$29,IF(E8440="HI",2,IF(E8440="LO",6,10))+IF(S8440=1,2,IF(D8440=7,1,(IF(WEEKDAY(B8440)=1,2,IF(WEEKDAY(B8440)=7,1,0))))))</f>
        <v>2</v>
      </c>
    </row>
    <row r="8441" spans="2:21" ht="13.95" customHeight="1" x14ac:dyDescent="0.25">
      <c r="B8441" s="784">
        <f t="shared" si="395"/>
        <v>45734</v>
      </c>
      <c r="C8441" s="785">
        <v>13</v>
      </c>
      <c r="D8441" s="786">
        <f>IFERROR((INDEX(METADATA!$T$2:$T$20,MATCH(B8441,METADATA!$S$2:$S$20,0))),0)</f>
        <v>0</v>
      </c>
      <c r="E8441" s="785" t="str">
        <f t="shared" si="393"/>
        <v>LO</v>
      </c>
      <c r="F8441" s="786">
        <f>VLOOKUP(C8441,METADATA!$A$5:$H$29,IF(E8441="HI",2,IF(E8441="LO",6,10))+IF(D8441=1,2,IF(D8441=7,1,(IF(WEEKDAY(B8441)=1,2,IF(WEEKDAY(B8441)=7,1,0))))))</f>
        <v>2</v>
      </c>
      <c r="G8441" s="786">
        <f>VLOOKUP(C8441,METADATA!$J$5:$Q$29,IF(E8441="HI",2,IF(E8441="LO",6,10))+IF(D8441=1,2,IF(D8441=7,1,(IF(WEEKDAY(B8441)=1,2,IF(WEEKDAY(B8441)=7,1,0))))))</f>
        <v>2</v>
      </c>
      <c r="H8441" s="787">
        <v>12537</v>
      </c>
      <c r="I8441" s="788">
        <v>3847.4050598144531</v>
      </c>
      <c r="K8441" s="795">
        <v>913.98749999999995</v>
      </c>
      <c r="M8441" s="798">
        <f t="shared" si="394"/>
        <v>13114.072391682374</v>
      </c>
      <c r="N8441" s="303"/>
      <c r="S8441" s="786">
        <v>0</v>
      </c>
      <c r="T8441" s="781">
        <f>VLOOKUP(C8441,METADATA!$J$5:$Q$29,IF(E8441="HI",2,IF(E8441="LO",6,10))+IF(S8441=1,2,IF(D8441=7,1,(IF(WEEKDAY(B8441)=1,2,IF(WEEKDAY(B8441)=7,1,0))))))</f>
        <v>2</v>
      </c>
      <c r="U8441" s="781">
        <f>VLOOKUP(C8441,METADATA!$A$5:$H$29,IF(E8441="HI",2,IF(E8441="LO",6,10))+IF(S8441=1,2,IF(D8441=7,1,(IF(WEEKDAY(B8441)=1,2,IF(WEEKDAY(B8441)=7,1,0))))))</f>
        <v>2</v>
      </c>
    </row>
    <row r="8442" spans="2:21" ht="13.95" customHeight="1" x14ac:dyDescent="0.25">
      <c r="B8442" s="784">
        <f t="shared" si="395"/>
        <v>45734</v>
      </c>
      <c r="C8442" s="785">
        <v>14</v>
      </c>
      <c r="D8442" s="786">
        <f>IFERROR((INDEX(METADATA!$T$2:$T$20,MATCH(B8442,METADATA!$S$2:$S$20,0))),0)</f>
        <v>0</v>
      </c>
      <c r="E8442" s="785" t="str">
        <f t="shared" si="393"/>
        <v>LO</v>
      </c>
      <c r="F8442" s="786">
        <f>VLOOKUP(C8442,METADATA!$A$5:$H$29,IF(E8442="HI",2,IF(E8442="LO",6,10))+IF(D8442=1,2,IF(D8442=7,1,(IF(WEEKDAY(B8442)=1,2,IF(WEEKDAY(B8442)=7,1,0))))))</f>
        <v>2</v>
      </c>
      <c r="G8442" s="786">
        <f>VLOOKUP(C8442,METADATA!$J$5:$Q$29,IF(E8442="HI",2,IF(E8442="LO",6,10))+IF(D8442=1,2,IF(D8442=7,1,(IF(WEEKDAY(B8442)=1,2,IF(WEEKDAY(B8442)=7,1,0))))))</f>
        <v>2</v>
      </c>
      <c r="H8442" s="787">
        <v>11989.5</v>
      </c>
      <c r="I8442" s="788">
        <v>3702.8650054931641</v>
      </c>
      <c r="K8442" s="795">
        <v>902.26250000000005</v>
      </c>
      <c r="M8442" s="798">
        <f t="shared" si="394"/>
        <v>12548.279543383862</v>
      </c>
      <c r="N8442" s="303"/>
      <c r="S8442" s="786">
        <v>0</v>
      </c>
      <c r="T8442" s="781">
        <f>VLOOKUP(C8442,METADATA!$J$5:$Q$29,IF(E8442="HI",2,IF(E8442="LO",6,10))+IF(S8442=1,2,IF(D8442=7,1,(IF(WEEKDAY(B8442)=1,2,IF(WEEKDAY(B8442)=7,1,0))))))</f>
        <v>2</v>
      </c>
      <c r="U8442" s="781">
        <f>VLOOKUP(C8442,METADATA!$A$5:$H$29,IF(E8442="HI",2,IF(E8442="LO",6,10))+IF(S8442=1,2,IF(D8442=7,1,(IF(WEEKDAY(B8442)=1,2,IF(WEEKDAY(B8442)=7,1,0))))))</f>
        <v>2</v>
      </c>
    </row>
    <row r="8443" spans="2:21" ht="13.95" customHeight="1" x14ac:dyDescent="0.25">
      <c r="B8443" s="784">
        <f t="shared" si="395"/>
        <v>45734</v>
      </c>
      <c r="C8443" s="785">
        <v>15</v>
      </c>
      <c r="D8443" s="786">
        <f>IFERROR((INDEX(METADATA!$T$2:$T$20,MATCH(B8443,METADATA!$S$2:$S$20,0))),0)</f>
        <v>0</v>
      </c>
      <c r="E8443" s="785" t="str">
        <f t="shared" si="393"/>
        <v>LO</v>
      </c>
      <c r="F8443" s="786">
        <f>VLOOKUP(C8443,METADATA!$A$5:$H$29,IF(E8443="HI",2,IF(E8443="LO",6,10))+IF(D8443=1,2,IF(D8443=7,1,(IF(WEEKDAY(B8443)=1,2,IF(WEEKDAY(B8443)=7,1,0))))))</f>
        <v>2</v>
      </c>
      <c r="G8443" s="786">
        <f>VLOOKUP(C8443,METADATA!$J$5:$Q$29,IF(E8443="HI",2,IF(E8443="LO",6,10))+IF(D8443=1,2,IF(D8443=7,1,(IF(WEEKDAY(B8443)=1,2,IF(WEEKDAY(B8443)=7,1,0))))))</f>
        <v>2</v>
      </c>
      <c r="H8443" s="787">
        <v>11962</v>
      </c>
      <c r="I8443" s="788">
        <v>3773.5850219726563</v>
      </c>
      <c r="K8443" s="795">
        <v>933.76250000000005</v>
      </c>
      <c r="M8443" s="798">
        <f t="shared" si="394"/>
        <v>12543.101208156473</v>
      </c>
      <c r="N8443" s="303"/>
      <c r="S8443" s="786">
        <v>0</v>
      </c>
      <c r="T8443" s="781">
        <f>VLOOKUP(C8443,METADATA!$J$5:$Q$29,IF(E8443="HI",2,IF(E8443="LO",6,10))+IF(S8443=1,2,IF(D8443=7,1,(IF(WEEKDAY(B8443)=1,2,IF(WEEKDAY(B8443)=7,1,0))))))</f>
        <v>2</v>
      </c>
      <c r="U8443" s="781">
        <f>VLOOKUP(C8443,METADATA!$A$5:$H$29,IF(E8443="HI",2,IF(E8443="LO",6,10))+IF(S8443=1,2,IF(D8443=7,1,(IF(WEEKDAY(B8443)=1,2,IF(WEEKDAY(B8443)=7,1,0))))))</f>
        <v>2</v>
      </c>
    </row>
    <row r="8444" spans="2:21" ht="13.95" customHeight="1" x14ac:dyDescent="0.25">
      <c r="B8444" s="784">
        <f t="shared" si="395"/>
        <v>45734</v>
      </c>
      <c r="C8444" s="785">
        <v>16</v>
      </c>
      <c r="D8444" s="786">
        <f>IFERROR((INDEX(METADATA!$T$2:$T$20,MATCH(B8444,METADATA!$S$2:$S$20,0))),0)</f>
        <v>0</v>
      </c>
      <c r="E8444" s="785" t="str">
        <f t="shared" si="393"/>
        <v>LO</v>
      </c>
      <c r="F8444" s="786">
        <f>VLOOKUP(C8444,METADATA!$A$5:$H$29,IF(E8444="HI",2,IF(E8444="LO",6,10))+IF(D8444=1,2,IF(D8444=7,1,(IF(WEEKDAY(B8444)=1,2,IF(WEEKDAY(B8444)=7,1,0))))))</f>
        <v>2</v>
      </c>
      <c r="G8444" s="786">
        <f>VLOOKUP(C8444,METADATA!$J$5:$Q$29,IF(E8444="HI",2,IF(E8444="LO",6,10))+IF(D8444=1,2,IF(D8444=7,1,(IF(WEEKDAY(B8444)=1,2,IF(WEEKDAY(B8444)=7,1,0))))))</f>
        <v>2</v>
      </c>
      <c r="H8444" s="787">
        <v>12618.25</v>
      </c>
      <c r="I8444" s="788">
        <v>3902.6451110839844</v>
      </c>
      <c r="K8444" s="795">
        <v>0</v>
      </c>
      <c r="M8444" s="798">
        <f t="shared" si="394"/>
        <v>13207.985157682746</v>
      </c>
      <c r="N8444" s="303"/>
      <c r="S8444" s="786">
        <v>0</v>
      </c>
      <c r="T8444" s="781">
        <f>VLOOKUP(C8444,METADATA!$J$5:$Q$29,IF(E8444="HI",2,IF(E8444="LO",6,10))+IF(S8444=1,2,IF(D8444=7,1,(IF(WEEKDAY(B8444)=1,2,IF(WEEKDAY(B8444)=7,1,0))))))</f>
        <v>2</v>
      </c>
      <c r="U8444" s="781">
        <f>VLOOKUP(C8444,METADATA!$A$5:$H$29,IF(E8444="HI",2,IF(E8444="LO",6,10))+IF(S8444=1,2,IF(D8444=7,1,(IF(WEEKDAY(B8444)=1,2,IF(WEEKDAY(B8444)=7,1,0))))))</f>
        <v>2</v>
      </c>
    </row>
    <row r="8445" spans="2:21" ht="13.95" customHeight="1" x14ac:dyDescent="0.25">
      <c r="B8445" s="784">
        <f t="shared" si="395"/>
        <v>45734</v>
      </c>
      <c r="C8445" s="785">
        <v>17</v>
      </c>
      <c r="D8445" s="786">
        <f>IFERROR((INDEX(METADATA!$T$2:$T$20,MATCH(B8445,METADATA!$S$2:$S$20,0))),0)</f>
        <v>0</v>
      </c>
      <c r="E8445" s="785" t="str">
        <f t="shared" si="393"/>
        <v>LO</v>
      </c>
      <c r="F8445" s="786">
        <f>VLOOKUP(C8445,METADATA!$A$5:$H$29,IF(E8445="HI",2,IF(E8445="LO",6,10))+IF(D8445=1,2,IF(D8445=7,1,(IF(WEEKDAY(B8445)=1,2,IF(WEEKDAY(B8445)=7,1,0))))))</f>
        <v>2</v>
      </c>
      <c r="G8445" s="786">
        <f>VLOOKUP(C8445,METADATA!$J$5:$Q$29,IF(E8445="HI",2,IF(E8445="LO",6,10))+IF(D8445=1,2,IF(D8445=7,1,(IF(WEEKDAY(B8445)=1,2,IF(WEEKDAY(B8445)=7,1,0))))))</f>
        <v>2</v>
      </c>
      <c r="H8445" s="787">
        <v>14132.25</v>
      </c>
      <c r="I8445" s="788">
        <v>3792.3700256347656</v>
      </c>
      <c r="K8445" s="795">
        <v>0</v>
      </c>
      <c r="M8445" s="798">
        <f t="shared" si="394"/>
        <v>14632.243863257372</v>
      </c>
      <c r="N8445" s="303"/>
      <c r="S8445" s="786">
        <v>0</v>
      </c>
      <c r="T8445" s="781">
        <f>VLOOKUP(C8445,METADATA!$J$5:$Q$29,IF(E8445="HI",2,IF(E8445="LO",6,10))+IF(S8445=1,2,IF(D8445=7,1,(IF(WEEKDAY(B8445)=1,2,IF(WEEKDAY(B8445)=7,1,0))))))</f>
        <v>2</v>
      </c>
      <c r="U8445" s="781">
        <f>VLOOKUP(C8445,METADATA!$A$5:$H$29,IF(E8445="HI",2,IF(E8445="LO",6,10))+IF(S8445=1,2,IF(D8445=7,1,(IF(WEEKDAY(B8445)=1,2,IF(WEEKDAY(B8445)=7,1,0))))))</f>
        <v>2</v>
      </c>
    </row>
    <row r="8446" spans="2:21" ht="13.95" customHeight="1" x14ac:dyDescent="0.25">
      <c r="B8446" s="784">
        <f t="shared" si="395"/>
        <v>45734</v>
      </c>
      <c r="C8446" s="785">
        <v>18</v>
      </c>
      <c r="D8446" s="786">
        <f>IFERROR((INDEX(METADATA!$T$2:$T$20,MATCH(B8446,METADATA!$S$2:$S$20,0))),0)</f>
        <v>0</v>
      </c>
      <c r="E8446" s="785" t="str">
        <f t="shared" si="393"/>
        <v>LO</v>
      </c>
      <c r="F8446" s="786">
        <f>VLOOKUP(C8446,METADATA!$A$5:$H$29,IF(E8446="HI",2,IF(E8446="LO",6,10))+IF(D8446=1,2,IF(D8446=7,1,(IF(WEEKDAY(B8446)=1,2,IF(WEEKDAY(B8446)=7,1,0))))))</f>
        <v>1</v>
      </c>
      <c r="G8446" s="786">
        <f>VLOOKUP(C8446,METADATA!$J$5:$Q$29,IF(E8446="HI",2,IF(E8446="LO",6,10))+IF(D8446=1,2,IF(D8446=7,1,(IF(WEEKDAY(B8446)=1,2,IF(WEEKDAY(B8446)=7,1,0))))))</f>
        <v>1</v>
      </c>
      <c r="H8446" s="787">
        <v>15297.75</v>
      </c>
      <c r="I8446" s="788">
        <v>3648.4450531005859</v>
      </c>
      <c r="K8446" s="795">
        <v>0</v>
      </c>
      <c r="M8446" s="798">
        <f t="shared" si="394"/>
        <v>15726.802165983843</v>
      </c>
      <c r="N8446" s="303"/>
      <c r="S8446" s="786">
        <v>0</v>
      </c>
      <c r="T8446" s="781">
        <f>VLOOKUP(C8446,METADATA!$J$5:$Q$29,IF(E8446="HI",2,IF(E8446="LO",6,10))+IF(S8446=1,2,IF(D8446=7,1,(IF(WEEKDAY(B8446)=1,2,IF(WEEKDAY(B8446)=7,1,0))))))</f>
        <v>1</v>
      </c>
      <c r="U8446" s="781">
        <f>VLOOKUP(C8446,METADATA!$A$5:$H$29,IF(E8446="HI",2,IF(E8446="LO",6,10))+IF(S8446=1,2,IF(D8446=7,1,(IF(WEEKDAY(B8446)=1,2,IF(WEEKDAY(B8446)=7,1,0))))))</f>
        <v>1</v>
      </c>
    </row>
    <row r="8447" spans="2:21" ht="13.95" customHeight="1" x14ac:dyDescent="0.25">
      <c r="B8447" s="784">
        <f t="shared" si="395"/>
        <v>45734</v>
      </c>
      <c r="C8447" s="785">
        <v>19</v>
      </c>
      <c r="D8447" s="786">
        <f>IFERROR((INDEX(METADATA!$T$2:$T$20,MATCH(B8447,METADATA!$S$2:$S$20,0))),0)</f>
        <v>0</v>
      </c>
      <c r="E8447" s="785" t="str">
        <f t="shared" si="393"/>
        <v>LO</v>
      </c>
      <c r="F8447" s="786">
        <f>VLOOKUP(C8447,METADATA!$A$5:$H$29,IF(E8447="HI",2,IF(E8447="LO",6,10))+IF(D8447=1,2,IF(D8447=7,1,(IF(WEEKDAY(B8447)=1,2,IF(WEEKDAY(B8447)=7,1,0))))))</f>
        <v>1</v>
      </c>
      <c r="G8447" s="786">
        <f>VLOOKUP(C8447,METADATA!$J$5:$Q$29,IF(E8447="HI",2,IF(E8447="LO",6,10))+IF(D8447=1,2,IF(D8447=7,1,(IF(WEEKDAY(B8447)=1,2,IF(WEEKDAY(B8447)=7,1,0))))))</f>
        <v>1</v>
      </c>
      <c r="H8447" s="787">
        <v>14383.75</v>
      </c>
      <c r="I8447" s="788">
        <v>3667.1349334716797</v>
      </c>
      <c r="K8447" s="795">
        <v>0</v>
      </c>
      <c r="M8447" s="798">
        <f t="shared" si="394"/>
        <v>14843.858753127111</v>
      </c>
      <c r="N8447" s="303"/>
      <c r="S8447" s="786">
        <v>0</v>
      </c>
      <c r="T8447" s="781">
        <f>VLOOKUP(C8447,METADATA!$J$5:$Q$29,IF(E8447="HI",2,IF(E8447="LO",6,10))+IF(S8447=1,2,IF(D8447=7,1,(IF(WEEKDAY(B8447)=1,2,IF(WEEKDAY(B8447)=7,1,0))))))</f>
        <v>1</v>
      </c>
      <c r="U8447" s="781">
        <f>VLOOKUP(C8447,METADATA!$A$5:$H$29,IF(E8447="HI",2,IF(E8447="LO",6,10))+IF(S8447=1,2,IF(D8447=7,1,(IF(WEEKDAY(B8447)=1,2,IF(WEEKDAY(B8447)=7,1,0))))))</f>
        <v>1</v>
      </c>
    </row>
    <row r="8448" spans="2:21" ht="13.95" customHeight="1" x14ac:dyDescent="0.25">
      <c r="B8448" s="784">
        <f t="shared" si="395"/>
        <v>45734</v>
      </c>
      <c r="C8448" s="785">
        <v>20</v>
      </c>
      <c r="D8448" s="786">
        <f>IFERROR((INDEX(METADATA!$T$2:$T$20,MATCH(B8448,METADATA!$S$2:$S$20,0))),0)</f>
        <v>0</v>
      </c>
      <c r="E8448" s="785" t="str">
        <f t="shared" si="393"/>
        <v>LO</v>
      </c>
      <c r="F8448" s="786">
        <f>VLOOKUP(C8448,METADATA!$A$5:$H$29,IF(E8448="HI",2,IF(E8448="LO",6,10))+IF(D8448=1,2,IF(D8448=7,1,(IF(WEEKDAY(B8448)=1,2,IF(WEEKDAY(B8448)=7,1,0))))))</f>
        <v>1</v>
      </c>
      <c r="G8448" s="786">
        <f>VLOOKUP(C8448,METADATA!$J$5:$Q$29,IF(E8448="HI",2,IF(E8448="LO",6,10))+IF(D8448=1,2,IF(D8448=7,1,(IF(WEEKDAY(B8448)=1,2,IF(WEEKDAY(B8448)=7,1,0))))))</f>
        <v>2</v>
      </c>
      <c r="H8448" s="787">
        <v>12731.25</v>
      </c>
      <c r="I8448" s="788">
        <v>3572.3799438476563</v>
      </c>
      <c r="K8448" s="795">
        <v>0</v>
      </c>
      <c r="M8448" s="798">
        <f t="shared" si="394"/>
        <v>13222.958255462541</v>
      </c>
      <c r="N8448" s="303"/>
      <c r="S8448" s="786">
        <v>0</v>
      </c>
      <c r="T8448" s="781">
        <f>VLOOKUP(C8448,METADATA!$J$5:$Q$29,IF(E8448="HI",2,IF(E8448="LO",6,10))+IF(S8448=1,2,IF(D8448=7,1,(IF(WEEKDAY(B8448)=1,2,IF(WEEKDAY(B8448)=7,1,0))))))</f>
        <v>2</v>
      </c>
      <c r="U8448" s="781">
        <f>VLOOKUP(C8448,METADATA!$A$5:$H$29,IF(E8448="HI",2,IF(E8448="LO",6,10))+IF(S8448=1,2,IF(D8448=7,1,(IF(WEEKDAY(B8448)=1,2,IF(WEEKDAY(B8448)=7,1,0))))))</f>
        <v>1</v>
      </c>
    </row>
    <row r="8449" spans="2:21" ht="13.95" customHeight="1" x14ac:dyDescent="0.25">
      <c r="B8449" s="784">
        <f t="shared" si="395"/>
        <v>45734</v>
      </c>
      <c r="C8449" s="785">
        <v>21</v>
      </c>
      <c r="D8449" s="786">
        <f>IFERROR((INDEX(METADATA!$T$2:$T$20,MATCH(B8449,METADATA!$S$2:$S$20,0))),0)</f>
        <v>0</v>
      </c>
      <c r="E8449" s="785" t="str">
        <f t="shared" si="393"/>
        <v>LO</v>
      </c>
      <c r="F8449" s="786">
        <f>VLOOKUP(C8449,METADATA!$A$5:$H$29,IF(E8449="HI",2,IF(E8449="LO",6,10))+IF(D8449=1,2,IF(D8449=7,1,(IF(WEEKDAY(B8449)=1,2,IF(WEEKDAY(B8449)=7,1,0))))))</f>
        <v>2</v>
      </c>
      <c r="G8449" s="786">
        <f>VLOOKUP(C8449,METADATA!$J$5:$Q$29,IF(E8449="HI",2,IF(E8449="LO",6,10))+IF(D8449=1,2,IF(D8449=7,1,(IF(WEEKDAY(B8449)=1,2,IF(WEEKDAY(B8449)=7,1,0))))))</f>
        <v>2</v>
      </c>
      <c r="H8449" s="787">
        <v>11375</v>
      </c>
      <c r="I8449" s="788">
        <v>3564.4800567626953</v>
      </c>
      <c r="K8449" s="795">
        <v>0</v>
      </c>
      <c r="M8449" s="798">
        <f t="shared" si="394"/>
        <v>11920.408679028542</v>
      </c>
      <c r="N8449" s="303"/>
      <c r="S8449" s="786">
        <v>0</v>
      </c>
      <c r="T8449" s="781">
        <f>VLOOKUP(C8449,METADATA!$J$5:$Q$29,IF(E8449="HI",2,IF(E8449="LO",6,10))+IF(S8449=1,2,IF(D8449=7,1,(IF(WEEKDAY(B8449)=1,2,IF(WEEKDAY(B8449)=7,1,0))))))</f>
        <v>2</v>
      </c>
      <c r="U8449" s="781">
        <f>VLOOKUP(C8449,METADATA!$A$5:$H$29,IF(E8449="HI",2,IF(E8449="LO",6,10))+IF(S8449=1,2,IF(D8449=7,1,(IF(WEEKDAY(B8449)=1,2,IF(WEEKDAY(B8449)=7,1,0))))))</f>
        <v>2</v>
      </c>
    </row>
    <row r="8450" spans="2:21" ht="13.95" customHeight="1" x14ac:dyDescent="0.25">
      <c r="B8450" s="784">
        <f t="shared" si="395"/>
        <v>45734</v>
      </c>
      <c r="C8450" s="785">
        <v>22</v>
      </c>
      <c r="D8450" s="786">
        <f>IFERROR((INDEX(METADATA!$T$2:$T$20,MATCH(B8450,METADATA!$S$2:$S$20,0))),0)</f>
        <v>0</v>
      </c>
      <c r="E8450" s="785" t="str">
        <f t="shared" si="393"/>
        <v>LO</v>
      </c>
      <c r="F8450" s="786">
        <f>VLOOKUP(C8450,METADATA!$A$5:$H$29,IF(E8450="HI",2,IF(E8450="LO",6,10))+IF(D8450=1,2,IF(D8450=7,1,(IF(WEEKDAY(B8450)=1,2,IF(WEEKDAY(B8450)=7,1,0))))))</f>
        <v>3</v>
      </c>
      <c r="G8450" s="786">
        <f>VLOOKUP(C8450,METADATA!$J$5:$Q$29,IF(E8450="HI",2,IF(E8450="LO",6,10))+IF(D8450=1,2,IF(D8450=7,1,(IF(WEEKDAY(B8450)=1,2,IF(WEEKDAY(B8450)=7,1,0))))))</f>
        <v>3</v>
      </c>
      <c r="H8450" s="787">
        <v>9863.75</v>
      </c>
      <c r="I8450" s="788">
        <v>3674.4398803710938</v>
      </c>
      <c r="K8450" s="795">
        <v>0</v>
      </c>
      <c r="M8450" s="798">
        <f t="shared" si="394"/>
        <v>10525.923831045024</v>
      </c>
      <c r="N8450" s="303"/>
      <c r="S8450" s="786">
        <v>0</v>
      </c>
      <c r="T8450" s="781">
        <f>VLOOKUP(C8450,METADATA!$J$5:$Q$29,IF(E8450="HI",2,IF(E8450="LO",6,10))+IF(S8450=1,2,IF(D8450=7,1,(IF(WEEKDAY(B8450)=1,2,IF(WEEKDAY(B8450)=7,1,0))))))</f>
        <v>3</v>
      </c>
      <c r="U8450" s="781">
        <f>VLOOKUP(C8450,METADATA!$A$5:$H$29,IF(E8450="HI",2,IF(E8450="LO",6,10))+IF(S8450=1,2,IF(D8450=7,1,(IF(WEEKDAY(B8450)=1,2,IF(WEEKDAY(B8450)=7,1,0))))))</f>
        <v>3</v>
      </c>
    </row>
    <row r="8451" spans="2:21" ht="13.95" customHeight="1" x14ac:dyDescent="0.25">
      <c r="B8451" s="784">
        <f t="shared" si="395"/>
        <v>45734</v>
      </c>
      <c r="C8451" s="785">
        <v>23</v>
      </c>
      <c r="D8451" s="786">
        <f>IFERROR((INDEX(METADATA!$T$2:$T$20,MATCH(B8451,METADATA!$S$2:$S$20,0))),0)</f>
        <v>0</v>
      </c>
      <c r="E8451" s="785" t="str">
        <f t="shared" si="393"/>
        <v>LO</v>
      </c>
      <c r="F8451" s="786">
        <f>VLOOKUP(C8451,METADATA!$A$5:$H$29,IF(E8451="HI",2,IF(E8451="LO",6,10))+IF(D8451=1,2,IF(D8451=7,1,(IF(WEEKDAY(B8451)=1,2,IF(WEEKDAY(B8451)=7,1,0))))))</f>
        <v>3</v>
      </c>
      <c r="G8451" s="786">
        <f>VLOOKUP(C8451,METADATA!$J$5:$Q$29,IF(E8451="HI",2,IF(E8451="LO",6,10))+IF(D8451=1,2,IF(D8451=7,1,(IF(WEEKDAY(B8451)=1,2,IF(WEEKDAY(B8451)=7,1,0))))))</f>
        <v>3</v>
      </c>
      <c r="H8451" s="787">
        <v>8782.75</v>
      </c>
      <c r="I8451" s="788">
        <v>3594.6850891113281</v>
      </c>
      <c r="K8451" s="795">
        <v>0</v>
      </c>
      <c r="M8451" s="798">
        <f t="shared" si="394"/>
        <v>9489.9135113223929</v>
      </c>
      <c r="N8451" s="303"/>
      <c r="S8451" s="786">
        <v>0</v>
      </c>
      <c r="T8451" s="781">
        <f>VLOOKUP(C8451,METADATA!$J$5:$Q$29,IF(E8451="HI",2,IF(E8451="LO",6,10))+IF(S8451=1,2,IF(D8451=7,1,(IF(WEEKDAY(B8451)=1,2,IF(WEEKDAY(B8451)=7,1,0))))))</f>
        <v>3</v>
      </c>
      <c r="U8451" s="781">
        <f>VLOOKUP(C8451,METADATA!$A$5:$H$29,IF(E8451="HI",2,IF(E8451="LO",6,10))+IF(S8451=1,2,IF(D8451=7,1,(IF(WEEKDAY(B8451)=1,2,IF(WEEKDAY(B8451)=7,1,0))))))</f>
        <v>3</v>
      </c>
    </row>
    <row r="8452" spans="2:21" ht="13.95" customHeight="1" x14ac:dyDescent="0.25">
      <c r="B8452" s="784">
        <f t="shared" si="395"/>
        <v>45735</v>
      </c>
      <c r="C8452" s="785">
        <v>0</v>
      </c>
      <c r="D8452" s="786">
        <f>IFERROR((INDEX(METADATA!$T$2:$T$20,MATCH(B8452,METADATA!$S$2:$S$20,0))),0)</f>
        <v>0</v>
      </c>
      <c r="E8452" s="785" t="str">
        <f t="shared" ref="E8452:E8515" si="396">IF(B8452="","",IF(AND(MONTH(B8452)&gt;=MONTH($AA$9),MONTH(B8452)&lt;=MONTH($AA$11)),"HI","LO"))</f>
        <v>LO</v>
      </c>
      <c r="F8452" s="786">
        <f>VLOOKUP(C8452,METADATA!$A$5:$H$29,IF(E8452="HI",2,IF(E8452="LO",6,10))+IF(D8452=1,2,IF(D8452=7,1,(IF(WEEKDAY(B8452)=1,2,IF(WEEKDAY(B8452)=7,1,0))))))</f>
        <v>3</v>
      </c>
      <c r="G8452" s="786">
        <f>VLOOKUP(C8452,METADATA!$J$5:$Q$29,IF(E8452="HI",2,IF(E8452="LO",6,10))+IF(D8452=1,2,IF(D8452=7,1,(IF(WEEKDAY(B8452)=1,2,IF(WEEKDAY(B8452)=7,1,0))))))</f>
        <v>3</v>
      </c>
      <c r="H8452" s="787">
        <v>8093</v>
      </c>
      <c r="I8452" s="788">
        <v>3662.60498046875</v>
      </c>
      <c r="K8452" s="795">
        <v>0</v>
      </c>
      <c r="M8452" s="798">
        <f t="shared" ref="M8452:M8515" si="397">SQRT(H8452^2+I8452^2)</f>
        <v>8883.2046156189881</v>
      </c>
      <c r="N8452" s="303"/>
      <c r="S8452" s="786">
        <v>0</v>
      </c>
      <c r="T8452" s="781">
        <f>VLOOKUP(C8452,METADATA!$J$5:$Q$29,IF(E8452="HI",2,IF(E8452="LO",6,10))+IF(S8452=1,2,IF(D8452=7,1,(IF(WEEKDAY(B8452)=1,2,IF(WEEKDAY(B8452)=7,1,0))))))</f>
        <v>3</v>
      </c>
      <c r="U8452" s="781">
        <f>VLOOKUP(C8452,METADATA!$A$5:$H$29,IF(E8452="HI",2,IF(E8452="LO",6,10))+IF(S8452=1,2,IF(D8452=7,1,(IF(WEEKDAY(B8452)=1,2,IF(WEEKDAY(B8452)=7,1,0))))))</f>
        <v>3</v>
      </c>
    </row>
    <row r="8453" spans="2:21" ht="13.95" customHeight="1" x14ac:dyDescent="0.25">
      <c r="B8453" s="784">
        <f t="shared" si="395"/>
        <v>45735</v>
      </c>
      <c r="C8453" s="785">
        <v>1</v>
      </c>
      <c r="D8453" s="786">
        <f>IFERROR((INDEX(METADATA!$T$2:$T$20,MATCH(B8453,METADATA!$S$2:$S$20,0))),0)</f>
        <v>0</v>
      </c>
      <c r="E8453" s="785" t="str">
        <f t="shared" si="396"/>
        <v>LO</v>
      </c>
      <c r="F8453" s="786">
        <f>VLOOKUP(C8453,METADATA!$A$5:$H$29,IF(E8453="HI",2,IF(E8453="LO",6,10))+IF(D8453=1,2,IF(D8453=7,1,(IF(WEEKDAY(B8453)=1,2,IF(WEEKDAY(B8453)=7,1,0))))))</f>
        <v>3</v>
      </c>
      <c r="G8453" s="786">
        <f>VLOOKUP(C8453,METADATA!$J$5:$Q$29,IF(E8453="HI",2,IF(E8453="LO",6,10))+IF(D8453=1,2,IF(D8453=7,1,(IF(WEEKDAY(B8453)=1,2,IF(WEEKDAY(B8453)=7,1,0))))))</f>
        <v>3</v>
      </c>
      <c r="H8453" s="787">
        <v>7786.25</v>
      </c>
      <c r="I8453" s="788">
        <v>3720.4650573730469</v>
      </c>
      <c r="K8453" s="795">
        <v>0</v>
      </c>
      <c r="M8453" s="798">
        <f t="shared" si="397"/>
        <v>8629.458227816729</v>
      </c>
      <c r="N8453" s="303"/>
      <c r="S8453" s="786">
        <v>0</v>
      </c>
      <c r="T8453" s="781">
        <f>VLOOKUP(C8453,METADATA!$J$5:$Q$29,IF(E8453="HI",2,IF(E8453="LO",6,10))+IF(S8453=1,2,IF(D8453=7,1,(IF(WEEKDAY(B8453)=1,2,IF(WEEKDAY(B8453)=7,1,0))))))</f>
        <v>3</v>
      </c>
      <c r="U8453" s="781">
        <f>VLOOKUP(C8453,METADATA!$A$5:$H$29,IF(E8453="HI",2,IF(E8453="LO",6,10))+IF(S8453=1,2,IF(D8453=7,1,(IF(WEEKDAY(B8453)=1,2,IF(WEEKDAY(B8453)=7,1,0))))))</f>
        <v>3</v>
      </c>
    </row>
    <row r="8454" spans="2:21" ht="13.95" customHeight="1" x14ac:dyDescent="0.25">
      <c r="B8454" s="784">
        <f t="shared" si="395"/>
        <v>45735</v>
      </c>
      <c r="C8454" s="785">
        <v>2</v>
      </c>
      <c r="D8454" s="786">
        <f>IFERROR((INDEX(METADATA!$T$2:$T$20,MATCH(B8454,METADATA!$S$2:$S$20,0))),0)</f>
        <v>0</v>
      </c>
      <c r="E8454" s="785" t="str">
        <f t="shared" si="396"/>
        <v>LO</v>
      </c>
      <c r="F8454" s="786">
        <f>VLOOKUP(C8454,METADATA!$A$5:$H$29,IF(E8454="HI",2,IF(E8454="LO",6,10))+IF(D8454=1,2,IF(D8454=7,1,(IF(WEEKDAY(B8454)=1,2,IF(WEEKDAY(B8454)=7,1,0))))))</f>
        <v>3</v>
      </c>
      <c r="G8454" s="786">
        <f>VLOOKUP(C8454,METADATA!$J$5:$Q$29,IF(E8454="HI",2,IF(E8454="LO",6,10))+IF(D8454=1,2,IF(D8454=7,1,(IF(WEEKDAY(B8454)=1,2,IF(WEEKDAY(B8454)=7,1,0))))))</f>
        <v>3</v>
      </c>
      <c r="H8454" s="787">
        <v>7648</v>
      </c>
      <c r="I8454" s="788">
        <v>3657.8449859619141</v>
      </c>
      <c r="K8454" s="795">
        <v>0</v>
      </c>
      <c r="M8454" s="798">
        <f t="shared" si="397"/>
        <v>8477.7198550864323</v>
      </c>
      <c r="N8454" s="303"/>
      <c r="S8454" s="786">
        <v>0</v>
      </c>
      <c r="T8454" s="781">
        <f>VLOOKUP(C8454,METADATA!$J$5:$Q$29,IF(E8454="HI",2,IF(E8454="LO",6,10))+IF(S8454=1,2,IF(D8454=7,1,(IF(WEEKDAY(B8454)=1,2,IF(WEEKDAY(B8454)=7,1,0))))))</f>
        <v>3</v>
      </c>
      <c r="U8454" s="781">
        <f>VLOOKUP(C8454,METADATA!$A$5:$H$29,IF(E8454="HI",2,IF(E8454="LO",6,10))+IF(S8454=1,2,IF(D8454=7,1,(IF(WEEKDAY(B8454)=1,2,IF(WEEKDAY(B8454)=7,1,0))))))</f>
        <v>3</v>
      </c>
    </row>
    <row r="8455" spans="2:21" ht="13.95" customHeight="1" x14ac:dyDescent="0.25">
      <c r="B8455" s="784">
        <f t="shared" si="395"/>
        <v>45735</v>
      </c>
      <c r="C8455" s="785">
        <v>3</v>
      </c>
      <c r="D8455" s="786">
        <f>IFERROR((INDEX(METADATA!$T$2:$T$20,MATCH(B8455,METADATA!$S$2:$S$20,0))),0)</f>
        <v>0</v>
      </c>
      <c r="E8455" s="785" t="str">
        <f t="shared" si="396"/>
        <v>LO</v>
      </c>
      <c r="F8455" s="786">
        <f>VLOOKUP(C8455,METADATA!$A$5:$H$29,IF(E8455="HI",2,IF(E8455="LO",6,10))+IF(D8455=1,2,IF(D8455=7,1,(IF(WEEKDAY(B8455)=1,2,IF(WEEKDAY(B8455)=7,1,0))))))</f>
        <v>3</v>
      </c>
      <c r="G8455" s="786">
        <f>VLOOKUP(C8455,METADATA!$J$5:$Q$29,IF(E8455="HI",2,IF(E8455="LO",6,10))+IF(D8455=1,2,IF(D8455=7,1,(IF(WEEKDAY(B8455)=1,2,IF(WEEKDAY(B8455)=7,1,0))))))</f>
        <v>3</v>
      </c>
      <c r="H8455" s="787">
        <v>7883.75</v>
      </c>
      <c r="I8455" s="788">
        <v>2179.625</v>
      </c>
      <c r="K8455" s="795">
        <v>870.51250000000005</v>
      </c>
      <c r="M8455" s="798">
        <f t="shared" si="397"/>
        <v>8179.5036037112304</v>
      </c>
      <c r="N8455" s="303"/>
      <c r="S8455" s="786">
        <v>0</v>
      </c>
      <c r="T8455" s="781">
        <f>VLOOKUP(C8455,METADATA!$J$5:$Q$29,IF(E8455="HI",2,IF(E8455="LO",6,10))+IF(S8455=1,2,IF(D8455=7,1,(IF(WEEKDAY(B8455)=1,2,IF(WEEKDAY(B8455)=7,1,0))))))</f>
        <v>3</v>
      </c>
      <c r="U8455" s="781">
        <f>VLOOKUP(C8455,METADATA!$A$5:$H$29,IF(E8455="HI",2,IF(E8455="LO",6,10))+IF(S8455=1,2,IF(D8455=7,1,(IF(WEEKDAY(B8455)=1,2,IF(WEEKDAY(B8455)=7,1,0))))))</f>
        <v>3</v>
      </c>
    </row>
    <row r="8456" spans="2:21" ht="13.95" customHeight="1" x14ac:dyDescent="0.25">
      <c r="B8456" s="784">
        <f t="shared" si="395"/>
        <v>45735</v>
      </c>
      <c r="C8456" s="785">
        <v>4</v>
      </c>
      <c r="D8456" s="786">
        <f>IFERROR((INDEX(METADATA!$T$2:$T$20,MATCH(B8456,METADATA!$S$2:$S$20,0))),0)</f>
        <v>0</v>
      </c>
      <c r="E8456" s="785" t="str">
        <f t="shared" si="396"/>
        <v>LO</v>
      </c>
      <c r="F8456" s="786">
        <f>VLOOKUP(C8456,METADATA!$A$5:$H$29,IF(E8456="HI",2,IF(E8456="LO",6,10))+IF(D8456=1,2,IF(D8456=7,1,(IF(WEEKDAY(B8456)=1,2,IF(WEEKDAY(B8456)=7,1,0))))))</f>
        <v>3</v>
      </c>
      <c r="G8456" s="786">
        <f>VLOOKUP(C8456,METADATA!$J$5:$Q$29,IF(E8456="HI",2,IF(E8456="LO",6,10))+IF(D8456=1,2,IF(D8456=7,1,(IF(WEEKDAY(B8456)=1,2,IF(WEEKDAY(B8456)=7,1,0))))))</f>
        <v>3</v>
      </c>
      <c r="H8456" s="787">
        <v>8275.5</v>
      </c>
      <c r="I8456" s="788">
        <v>2206.7274932861328</v>
      </c>
      <c r="K8456" s="795">
        <v>865.8125</v>
      </c>
      <c r="M8456" s="798">
        <f t="shared" si="397"/>
        <v>8564.6684979411148</v>
      </c>
      <c r="N8456" s="303"/>
      <c r="S8456" s="786">
        <v>0</v>
      </c>
      <c r="T8456" s="781">
        <f>VLOOKUP(C8456,METADATA!$J$5:$Q$29,IF(E8456="HI",2,IF(E8456="LO",6,10))+IF(S8456=1,2,IF(D8456=7,1,(IF(WEEKDAY(B8456)=1,2,IF(WEEKDAY(B8456)=7,1,0))))))</f>
        <v>3</v>
      </c>
      <c r="U8456" s="781">
        <f>VLOOKUP(C8456,METADATA!$A$5:$H$29,IF(E8456="HI",2,IF(E8456="LO",6,10))+IF(S8456=1,2,IF(D8456=7,1,(IF(WEEKDAY(B8456)=1,2,IF(WEEKDAY(B8456)=7,1,0))))))</f>
        <v>3</v>
      </c>
    </row>
    <row r="8457" spans="2:21" ht="13.95" customHeight="1" x14ac:dyDescent="0.25">
      <c r="B8457" s="784">
        <f t="shared" si="395"/>
        <v>45735</v>
      </c>
      <c r="C8457" s="785">
        <v>5</v>
      </c>
      <c r="D8457" s="786">
        <f>IFERROR((INDEX(METADATA!$T$2:$T$20,MATCH(B8457,METADATA!$S$2:$S$20,0))),0)</f>
        <v>0</v>
      </c>
      <c r="E8457" s="785" t="str">
        <f t="shared" si="396"/>
        <v>LO</v>
      </c>
      <c r="F8457" s="786">
        <f>VLOOKUP(C8457,METADATA!$A$5:$H$29,IF(E8457="HI",2,IF(E8457="LO",6,10))+IF(D8457=1,2,IF(D8457=7,1,(IF(WEEKDAY(B8457)=1,2,IF(WEEKDAY(B8457)=7,1,0))))))</f>
        <v>3</v>
      </c>
      <c r="G8457" s="786">
        <f>VLOOKUP(C8457,METADATA!$J$5:$Q$29,IF(E8457="HI",2,IF(E8457="LO",6,10))+IF(D8457=1,2,IF(D8457=7,1,(IF(WEEKDAY(B8457)=1,2,IF(WEEKDAY(B8457)=7,1,0))))))</f>
        <v>3</v>
      </c>
      <c r="H8457" s="787">
        <v>9120.5</v>
      </c>
      <c r="I8457" s="788">
        <v>3639.4550170898438</v>
      </c>
      <c r="K8457" s="795">
        <v>834.63750000000005</v>
      </c>
      <c r="M8457" s="798">
        <f t="shared" si="397"/>
        <v>9819.8346763792524</v>
      </c>
      <c r="N8457" s="303"/>
      <c r="S8457" s="786">
        <v>0</v>
      </c>
      <c r="T8457" s="781">
        <f>VLOOKUP(C8457,METADATA!$J$5:$Q$29,IF(E8457="HI",2,IF(E8457="LO",6,10))+IF(S8457=1,2,IF(D8457=7,1,(IF(WEEKDAY(B8457)=1,2,IF(WEEKDAY(B8457)=7,1,0))))))</f>
        <v>3</v>
      </c>
      <c r="U8457" s="781">
        <f>VLOOKUP(C8457,METADATA!$A$5:$H$29,IF(E8457="HI",2,IF(E8457="LO",6,10))+IF(S8457=1,2,IF(D8457=7,1,(IF(WEEKDAY(B8457)=1,2,IF(WEEKDAY(B8457)=7,1,0))))))</f>
        <v>3</v>
      </c>
    </row>
    <row r="8458" spans="2:21" ht="13.95" customHeight="1" x14ac:dyDescent="0.25">
      <c r="B8458" s="784">
        <f t="shared" si="395"/>
        <v>45735</v>
      </c>
      <c r="C8458" s="785">
        <v>6</v>
      </c>
      <c r="D8458" s="786">
        <f>IFERROR((INDEX(METADATA!$T$2:$T$20,MATCH(B8458,METADATA!$S$2:$S$20,0))),0)</f>
        <v>0</v>
      </c>
      <c r="E8458" s="785" t="str">
        <f t="shared" si="396"/>
        <v>LO</v>
      </c>
      <c r="F8458" s="786">
        <f>VLOOKUP(C8458,METADATA!$A$5:$H$29,IF(E8458="HI",2,IF(E8458="LO",6,10))+IF(D8458=1,2,IF(D8458=7,1,(IF(WEEKDAY(B8458)=1,2,IF(WEEKDAY(B8458)=7,1,0))))))</f>
        <v>2</v>
      </c>
      <c r="G8458" s="786">
        <f>VLOOKUP(C8458,METADATA!$J$5:$Q$29,IF(E8458="HI",2,IF(E8458="LO",6,10))+IF(D8458=1,2,IF(D8458=7,1,(IF(WEEKDAY(B8458)=1,2,IF(WEEKDAY(B8458)=7,1,0))))))</f>
        <v>2</v>
      </c>
      <c r="H8458" s="787">
        <v>11226</v>
      </c>
      <c r="I8458" s="788">
        <v>3597.8049926757813</v>
      </c>
      <c r="K8458" s="795">
        <v>847.33749999999998</v>
      </c>
      <c r="M8458" s="798">
        <f t="shared" si="397"/>
        <v>11788.438266595062</v>
      </c>
      <c r="N8458" s="303"/>
      <c r="S8458" s="786">
        <v>0</v>
      </c>
      <c r="T8458" s="781">
        <f>VLOOKUP(C8458,METADATA!$J$5:$Q$29,IF(E8458="HI",2,IF(E8458="LO",6,10))+IF(S8458=1,2,IF(D8458=7,1,(IF(WEEKDAY(B8458)=1,2,IF(WEEKDAY(B8458)=7,1,0))))))</f>
        <v>2</v>
      </c>
      <c r="U8458" s="781">
        <f>VLOOKUP(C8458,METADATA!$A$5:$H$29,IF(E8458="HI",2,IF(E8458="LO",6,10))+IF(S8458=1,2,IF(D8458=7,1,(IF(WEEKDAY(B8458)=1,2,IF(WEEKDAY(B8458)=7,1,0))))))</f>
        <v>2</v>
      </c>
    </row>
    <row r="8459" spans="2:21" ht="13.95" customHeight="1" x14ac:dyDescent="0.25">
      <c r="B8459" s="784">
        <f t="shared" si="395"/>
        <v>45735</v>
      </c>
      <c r="C8459" s="785">
        <v>7</v>
      </c>
      <c r="D8459" s="786">
        <f>IFERROR((INDEX(METADATA!$T$2:$T$20,MATCH(B8459,METADATA!$S$2:$S$20,0))),0)</f>
        <v>0</v>
      </c>
      <c r="E8459" s="785" t="str">
        <f t="shared" si="396"/>
        <v>LO</v>
      </c>
      <c r="F8459" s="786">
        <f>VLOOKUP(C8459,METADATA!$A$5:$H$29,IF(E8459="HI",2,IF(E8459="LO",6,10))+IF(D8459=1,2,IF(D8459=7,1,(IF(WEEKDAY(B8459)=1,2,IF(WEEKDAY(B8459)=7,1,0))))))</f>
        <v>1</v>
      </c>
      <c r="G8459" s="786">
        <f>VLOOKUP(C8459,METADATA!$J$5:$Q$29,IF(E8459="HI",2,IF(E8459="LO",6,10))+IF(D8459=1,2,IF(D8459=7,1,(IF(WEEKDAY(B8459)=1,2,IF(WEEKDAY(B8459)=7,1,0))))))</f>
        <v>1</v>
      </c>
      <c r="H8459" s="787">
        <v>13564.75</v>
      </c>
      <c r="I8459" s="788">
        <v>3571.9500427246094</v>
      </c>
      <c r="K8459" s="795">
        <v>851.61249999999995</v>
      </c>
      <c r="M8459" s="798">
        <f t="shared" si="397"/>
        <v>14027.161853711546</v>
      </c>
      <c r="N8459" s="303"/>
      <c r="S8459" s="786">
        <v>0</v>
      </c>
      <c r="T8459" s="781">
        <f>VLOOKUP(C8459,METADATA!$J$5:$Q$29,IF(E8459="HI",2,IF(E8459="LO",6,10))+IF(S8459=1,2,IF(D8459=7,1,(IF(WEEKDAY(B8459)=1,2,IF(WEEKDAY(B8459)=7,1,0))))))</f>
        <v>1</v>
      </c>
      <c r="U8459" s="781">
        <f>VLOOKUP(C8459,METADATA!$A$5:$H$29,IF(E8459="HI",2,IF(E8459="LO",6,10))+IF(S8459=1,2,IF(D8459=7,1,(IF(WEEKDAY(B8459)=1,2,IF(WEEKDAY(B8459)=7,1,0))))))</f>
        <v>1</v>
      </c>
    </row>
    <row r="8460" spans="2:21" ht="13.95" customHeight="1" x14ac:dyDescent="0.25">
      <c r="B8460" s="784">
        <f t="shared" si="395"/>
        <v>45735</v>
      </c>
      <c r="C8460" s="785">
        <v>8</v>
      </c>
      <c r="D8460" s="786">
        <f>IFERROR((INDEX(METADATA!$T$2:$T$20,MATCH(B8460,METADATA!$S$2:$S$20,0))),0)</f>
        <v>0</v>
      </c>
      <c r="E8460" s="785" t="str">
        <f t="shared" si="396"/>
        <v>LO</v>
      </c>
      <c r="F8460" s="786">
        <f>VLOOKUP(C8460,METADATA!$A$5:$H$29,IF(E8460="HI",2,IF(E8460="LO",6,10))+IF(D8460=1,2,IF(D8460=7,1,(IF(WEEKDAY(B8460)=1,2,IF(WEEKDAY(B8460)=7,1,0))))))</f>
        <v>1</v>
      </c>
      <c r="G8460" s="786">
        <f>VLOOKUP(C8460,METADATA!$J$5:$Q$29,IF(E8460="HI",2,IF(E8460="LO",6,10))+IF(D8460=1,2,IF(D8460=7,1,(IF(WEEKDAY(B8460)=1,2,IF(WEEKDAY(B8460)=7,1,0))))))</f>
        <v>1</v>
      </c>
      <c r="H8460" s="787">
        <v>15367.75</v>
      </c>
      <c r="I8460" s="788">
        <v>3447.1250305175781</v>
      </c>
      <c r="K8460" s="795">
        <v>856.5</v>
      </c>
      <c r="M8460" s="798">
        <f t="shared" si="397"/>
        <v>15749.616218769295</v>
      </c>
      <c r="N8460" s="303"/>
      <c r="S8460" s="786">
        <v>0</v>
      </c>
      <c r="T8460" s="781">
        <f>VLOOKUP(C8460,METADATA!$J$5:$Q$29,IF(E8460="HI",2,IF(E8460="LO",6,10))+IF(S8460=1,2,IF(D8460=7,1,(IF(WEEKDAY(B8460)=1,2,IF(WEEKDAY(B8460)=7,1,0))))))</f>
        <v>1</v>
      </c>
      <c r="U8460" s="781">
        <f>VLOOKUP(C8460,METADATA!$A$5:$H$29,IF(E8460="HI",2,IF(E8460="LO",6,10))+IF(S8460=1,2,IF(D8460=7,1,(IF(WEEKDAY(B8460)=1,2,IF(WEEKDAY(B8460)=7,1,0))))))</f>
        <v>1</v>
      </c>
    </row>
    <row r="8461" spans="2:21" ht="13.95" customHeight="1" x14ac:dyDescent="0.25">
      <c r="B8461" s="784">
        <f t="shared" si="395"/>
        <v>45735</v>
      </c>
      <c r="C8461" s="785">
        <v>9</v>
      </c>
      <c r="D8461" s="786">
        <f>IFERROR((INDEX(METADATA!$T$2:$T$20,MATCH(B8461,METADATA!$S$2:$S$20,0))),0)</f>
        <v>0</v>
      </c>
      <c r="E8461" s="785" t="str">
        <f t="shared" si="396"/>
        <v>LO</v>
      </c>
      <c r="F8461" s="786">
        <f>VLOOKUP(C8461,METADATA!$A$5:$H$29,IF(E8461="HI",2,IF(E8461="LO",6,10))+IF(D8461=1,2,IF(D8461=7,1,(IF(WEEKDAY(B8461)=1,2,IF(WEEKDAY(B8461)=7,1,0))))))</f>
        <v>2</v>
      </c>
      <c r="G8461" s="786">
        <f>VLOOKUP(C8461,METADATA!$J$5:$Q$29,IF(E8461="HI",2,IF(E8461="LO",6,10))+IF(D8461=1,2,IF(D8461=7,1,(IF(WEEKDAY(B8461)=1,2,IF(WEEKDAY(B8461)=7,1,0))))))</f>
        <v>1</v>
      </c>
      <c r="H8461" s="787">
        <v>15938</v>
      </c>
      <c r="I8461" s="788">
        <v>3488.2300415039063</v>
      </c>
      <c r="K8461" s="795">
        <v>824.32500000000005</v>
      </c>
      <c r="M8461" s="798">
        <f t="shared" si="397"/>
        <v>16315.256443661876</v>
      </c>
      <c r="N8461" s="303"/>
      <c r="S8461" s="786">
        <v>0</v>
      </c>
      <c r="T8461" s="781">
        <f>VLOOKUP(C8461,METADATA!$J$5:$Q$29,IF(E8461="HI",2,IF(E8461="LO",6,10))+IF(S8461=1,2,IF(D8461=7,1,(IF(WEEKDAY(B8461)=1,2,IF(WEEKDAY(B8461)=7,1,0))))))</f>
        <v>1</v>
      </c>
      <c r="U8461" s="781">
        <f>VLOOKUP(C8461,METADATA!$A$5:$H$29,IF(E8461="HI",2,IF(E8461="LO",6,10))+IF(S8461=1,2,IF(D8461=7,1,(IF(WEEKDAY(B8461)=1,2,IF(WEEKDAY(B8461)=7,1,0))))))</f>
        <v>2</v>
      </c>
    </row>
    <row r="8462" spans="2:21" ht="13.95" customHeight="1" x14ac:dyDescent="0.25">
      <c r="B8462" s="784">
        <f t="shared" si="395"/>
        <v>45735</v>
      </c>
      <c r="C8462" s="785">
        <v>10</v>
      </c>
      <c r="D8462" s="786">
        <f>IFERROR((INDEX(METADATA!$T$2:$T$20,MATCH(B8462,METADATA!$S$2:$S$20,0))),0)</f>
        <v>0</v>
      </c>
      <c r="E8462" s="785" t="str">
        <f t="shared" si="396"/>
        <v>LO</v>
      </c>
      <c r="F8462" s="786">
        <f>VLOOKUP(C8462,METADATA!$A$5:$H$29,IF(E8462="HI",2,IF(E8462="LO",6,10))+IF(D8462=1,2,IF(D8462=7,1,(IF(WEEKDAY(B8462)=1,2,IF(WEEKDAY(B8462)=7,1,0))))))</f>
        <v>2</v>
      </c>
      <c r="G8462" s="786">
        <f>VLOOKUP(C8462,METADATA!$J$5:$Q$29,IF(E8462="HI",2,IF(E8462="LO",6,10))+IF(D8462=1,2,IF(D8462=7,1,(IF(WEEKDAY(B8462)=1,2,IF(WEEKDAY(B8462)=7,1,0))))))</f>
        <v>2</v>
      </c>
      <c r="H8462" s="787">
        <v>15509</v>
      </c>
      <c r="I8462" s="788">
        <v>3701.550048828125</v>
      </c>
      <c r="K8462" s="795">
        <v>882.73749999999995</v>
      </c>
      <c r="M8462" s="798">
        <f t="shared" si="397"/>
        <v>15944.6089247739</v>
      </c>
      <c r="N8462" s="303"/>
      <c r="S8462" s="786">
        <v>0</v>
      </c>
      <c r="T8462" s="781">
        <f>VLOOKUP(C8462,METADATA!$J$5:$Q$29,IF(E8462="HI",2,IF(E8462="LO",6,10))+IF(S8462=1,2,IF(D8462=7,1,(IF(WEEKDAY(B8462)=1,2,IF(WEEKDAY(B8462)=7,1,0))))))</f>
        <v>2</v>
      </c>
      <c r="U8462" s="781">
        <f>VLOOKUP(C8462,METADATA!$A$5:$H$29,IF(E8462="HI",2,IF(E8462="LO",6,10))+IF(S8462=1,2,IF(D8462=7,1,(IF(WEEKDAY(B8462)=1,2,IF(WEEKDAY(B8462)=7,1,0))))))</f>
        <v>2</v>
      </c>
    </row>
    <row r="8463" spans="2:21" ht="13.95" customHeight="1" x14ac:dyDescent="0.25">
      <c r="B8463" s="784">
        <f t="shared" si="395"/>
        <v>45735</v>
      </c>
      <c r="C8463" s="785">
        <v>11</v>
      </c>
      <c r="D8463" s="786">
        <f>IFERROR((INDEX(METADATA!$T$2:$T$20,MATCH(B8463,METADATA!$S$2:$S$20,0))),0)</f>
        <v>0</v>
      </c>
      <c r="E8463" s="785" t="str">
        <f t="shared" si="396"/>
        <v>LO</v>
      </c>
      <c r="F8463" s="786">
        <f>VLOOKUP(C8463,METADATA!$A$5:$H$29,IF(E8463="HI",2,IF(E8463="LO",6,10))+IF(D8463=1,2,IF(D8463=7,1,(IF(WEEKDAY(B8463)=1,2,IF(WEEKDAY(B8463)=7,1,0))))))</f>
        <v>2</v>
      </c>
      <c r="G8463" s="786">
        <f>VLOOKUP(C8463,METADATA!$J$5:$Q$29,IF(E8463="HI",2,IF(E8463="LO",6,10))+IF(D8463=1,2,IF(D8463=7,1,(IF(WEEKDAY(B8463)=1,2,IF(WEEKDAY(B8463)=7,1,0))))))</f>
        <v>2</v>
      </c>
      <c r="H8463" s="787">
        <v>15281.5</v>
      </c>
      <c r="I8463" s="788">
        <v>3807.56494140625</v>
      </c>
      <c r="K8463" s="795">
        <v>909.3125</v>
      </c>
      <c r="M8463" s="798">
        <f t="shared" si="397"/>
        <v>15748.707662313946</v>
      </c>
      <c r="N8463" s="303"/>
      <c r="S8463" s="786">
        <v>0</v>
      </c>
      <c r="T8463" s="781">
        <f>VLOOKUP(C8463,METADATA!$J$5:$Q$29,IF(E8463="HI",2,IF(E8463="LO",6,10))+IF(S8463=1,2,IF(D8463=7,1,(IF(WEEKDAY(B8463)=1,2,IF(WEEKDAY(B8463)=7,1,0))))))</f>
        <v>2</v>
      </c>
      <c r="U8463" s="781">
        <f>VLOOKUP(C8463,METADATA!$A$5:$H$29,IF(E8463="HI",2,IF(E8463="LO",6,10))+IF(S8463=1,2,IF(D8463=7,1,(IF(WEEKDAY(B8463)=1,2,IF(WEEKDAY(B8463)=7,1,0))))))</f>
        <v>2</v>
      </c>
    </row>
    <row r="8464" spans="2:21" ht="13.95" customHeight="1" x14ac:dyDescent="0.25">
      <c r="B8464" s="784">
        <f t="shared" si="395"/>
        <v>45735</v>
      </c>
      <c r="C8464" s="785">
        <v>12</v>
      </c>
      <c r="D8464" s="786">
        <f>IFERROR((INDEX(METADATA!$T$2:$T$20,MATCH(B8464,METADATA!$S$2:$S$20,0))),0)</f>
        <v>0</v>
      </c>
      <c r="E8464" s="785" t="str">
        <f t="shared" si="396"/>
        <v>LO</v>
      </c>
      <c r="F8464" s="786">
        <f>VLOOKUP(C8464,METADATA!$A$5:$H$29,IF(E8464="HI",2,IF(E8464="LO",6,10))+IF(D8464=1,2,IF(D8464=7,1,(IF(WEEKDAY(B8464)=1,2,IF(WEEKDAY(B8464)=7,1,0))))))</f>
        <v>2</v>
      </c>
      <c r="G8464" s="786">
        <f>VLOOKUP(C8464,METADATA!$J$5:$Q$29,IF(E8464="HI",2,IF(E8464="LO",6,10))+IF(D8464=1,2,IF(D8464=7,1,(IF(WEEKDAY(B8464)=1,2,IF(WEEKDAY(B8464)=7,1,0))))))</f>
        <v>2</v>
      </c>
      <c r="H8464" s="787">
        <v>15086.25</v>
      </c>
      <c r="I8464" s="788">
        <v>3716.8099517822266</v>
      </c>
      <c r="K8464" s="795">
        <v>905.6</v>
      </c>
      <c r="M8464" s="798">
        <f t="shared" si="397"/>
        <v>15537.361915079644</v>
      </c>
      <c r="N8464" s="303"/>
      <c r="S8464" s="786">
        <v>0</v>
      </c>
      <c r="T8464" s="781">
        <f>VLOOKUP(C8464,METADATA!$J$5:$Q$29,IF(E8464="HI",2,IF(E8464="LO",6,10))+IF(S8464=1,2,IF(D8464=7,1,(IF(WEEKDAY(B8464)=1,2,IF(WEEKDAY(B8464)=7,1,0))))))</f>
        <v>2</v>
      </c>
      <c r="U8464" s="781">
        <f>VLOOKUP(C8464,METADATA!$A$5:$H$29,IF(E8464="HI",2,IF(E8464="LO",6,10))+IF(S8464=1,2,IF(D8464=7,1,(IF(WEEKDAY(B8464)=1,2,IF(WEEKDAY(B8464)=7,1,0))))))</f>
        <v>2</v>
      </c>
    </row>
    <row r="8465" spans="2:21" ht="13.95" customHeight="1" x14ac:dyDescent="0.25">
      <c r="B8465" s="784">
        <f t="shared" si="395"/>
        <v>45735</v>
      </c>
      <c r="C8465" s="785">
        <v>13</v>
      </c>
      <c r="D8465" s="786">
        <f>IFERROR((INDEX(METADATA!$T$2:$T$20,MATCH(B8465,METADATA!$S$2:$S$20,0))),0)</f>
        <v>0</v>
      </c>
      <c r="E8465" s="785" t="str">
        <f t="shared" si="396"/>
        <v>LO</v>
      </c>
      <c r="F8465" s="786">
        <f>VLOOKUP(C8465,METADATA!$A$5:$H$29,IF(E8465="HI",2,IF(E8465="LO",6,10))+IF(D8465=1,2,IF(D8465=7,1,(IF(WEEKDAY(B8465)=1,2,IF(WEEKDAY(B8465)=7,1,0))))))</f>
        <v>2</v>
      </c>
      <c r="G8465" s="786">
        <f>VLOOKUP(C8465,METADATA!$J$5:$Q$29,IF(E8465="HI",2,IF(E8465="LO",6,10))+IF(D8465=1,2,IF(D8465=7,1,(IF(WEEKDAY(B8465)=1,2,IF(WEEKDAY(B8465)=7,1,0))))))</f>
        <v>2</v>
      </c>
      <c r="H8465" s="787">
        <v>14521</v>
      </c>
      <c r="I8465" s="788">
        <v>3754.6651000976563</v>
      </c>
      <c r="K8465" s="795">
        <v>913.98749999999995</v>
      </c>
      <c r="M8465" s="798">
        <f t="shared" si="397"/>
        <v>14998.564965152211</v>
      </c>
      <c r="N8465" s="303"/>
      <c r="S8465" s="786">
        <v>0</v>
      </c>
      <c r="T8465" s="781">
        <f>VLOOKUP(C8465,METADATA!$J$5:$Q$29,IF(E8465="HI",2,IF(E8465="LO",6,10))+IF(S8465=1,2,IF(D8465=7,1,(IF(WEEKDAY(B8465)=1,2,IF(WEEKDAY(B8465)=7,1,0))))))</f>
        <v>2</v>
      </c>
      <c r="U8465" s="781">
        <f>VLOOKUP(C8465,METADATA!$A$5:$H$29,IF(E8465="HI",2,IF(E8465="LO",6,10))+IF(S8465=1,2,IF(D8465=7,1,(IF(WEEKDAY(B8465)=1,2,IF(WEEKDAY(B8465)=7,1,0))))))</f>
        <v>2</v>
      </c>
    </row>
    <row r="8466" spans="2:21" ht="13.95" customHeight="1" x14ac:dyDescent="0.25">
      <c r="B8466" s="784">
        <f t="shared" si="395"/>
        <v>45735</v>
      </c>
      <c r="C8466" s="785">
        <v>14</v>
      </c>
      <c r="D8466" s="786">
        <f>IFERROR((INDEX(METADATA!$T$2:$T$20,MATCH(B8466,METADATA!$S$2:$S$20,0))),0)</f>
        <v>0</v>
      </c>
      <c r="E8466" s="785" t="str">
        <f t="shared" si="396"/>
        <v>LO</v>
      </c>
      <c r="F8466" s="786">
        <f>VLOOKUP(C8466,METADATA!$A$5:$H$29,IF(E8466="HI",2,IF(E8466="LO",6,10))+IF(D8466=1,2,IF(D8466=7,1,(IF(WEEKDAY(B8466)=1,2,IF(WEEKDAY(B8466)=7,1,0))))))</f>
        <v>2</v>
      </c>
      <c r="G8466" s="786">
        <f>VLOOKUP(C8466,METADATA!$J$5:$Q$29,IF(E8466="HI",2,IF(E8466="LO",6,10))+IF(D8466=1,2,IF(D8466=7,1,(IF(WEEKDAY(B8466)=1,2,IF(WEEKDAY(B8466)=7,1,0))))))</f>
        <v>2</v>
      </c>
      <c r="H8466" s="787">
        <v>14579</v>
      </c>
      <c r="I8466" s="788">
        <v>3862.8150329589844</v>
      </c>
      <c r="K8466" s="795">
        <v>902.26250000000005</v>
      </c>
      <c r="M8466" s="798">
        <f t="shared" si="397"/>
        <v>15082.061562626441</v>
      </c>
      <c r="N8466" s="303"/>
      <c r="S8466" s="786">
        <v>0</v>
      </c>
      <c r="T8466" s="781">
        <f>VLOOKUP(C8466,METADATA!$J$5:$Q$29,IF(E8466="HI",2,IF(E8466="LO",6,10))+IF(S8466=1,2,IF(D8466=7,1,(IF(WEEKDAY(B8466)=1,2,IF(WEEKDAY(B8466)=7,1,0))))))</f>
        <v>2</v>
      </c>
      <c r="U8466" s="781">
        <f>VLOOKUP(C8466,METADATA!$A$5:$H$29,IF(E8466="HI",2,IF(E8466="LO",6,10))+IF(S8466=1,2,IF(D8466=7,1,(IF(WEEKDAY(B8466)=1,2,IF(WEEKDAY(B8466)=7,1,0))))))</f>
        <v>2</v>
      </c>
    </row>
    <row r="8467" spans="2:21" ht="13.95" customHeight="1" x14ac:dyDescent="0.25">
      <c r="B8467" s="784">
        <f t="shared" si="395"/>
        <v>45735</v>
      </c>
      <c r="C8467" s="785">
        <v>15</v>
      </c>
      <c r="D8467" s="786">
        <f>IFERROR((INDEX(METADATA!$T$2:$T$20,MATCH(B8467,METADATA!$S$2:$S$20,0))),0)</f>
        <v>0</v>
      </c>
      <c r="E8467" s="785" t="str">
        <f t="shared" si="396"/>
        <v>LO</v>
      </c>
      <c r="F8467" s="786">
        <f>VLOOKUP(C8467,METADATA!$A$5:$H$29,IF(E8467="HI",2,IF(E8467="LO",6,10))+IF(D8467=1,2,IF(D8467=7,1,(IF(WEEKDAY(B8467)=1,2,IF(WEEKDAY(B8467)=7,1,0))))))</f>
        <v>2</v>
      </c>
      <c r="G8467" s="786">
        <f>VLOOKUP(C8467,METADATA!$J$5:$Q$29,IF(E8467="HI",2,IF(E8467="LO",6,10))+IF(D8467=1,2,IF(D8467=7,1,(IF(WEEKDAY(B8467)=1,2,IF(WEEKDAY(B8467)=7,1,0))))))</f>
        <v>2</v>
      </c>
      <c r="H8467" s="787">
        <v>14360.25</v>
      </c>
      <c r="I8467" s="788">
        <v>3894.6799926757813</v>
      </c>
      <c r="K8467" s="795">
        <v>933.76250000000005</v>
      </c>
      <c r="M8467" s="798">
        <f t="shared" si="397"/>
        <v>14879.022558886354</v>
      </c>
      <c r="N8467" s="303"/>
      <c r="S8467" s="786">
        <v>0</v>
      </c>
      <c r="T8467" s="781">
        <f>VLOOKUP(C8467,METADATA!$J$5:$Q$29,IF(E8467="HI",2,IF(E8467="LO",6,10))+IF(S8467=1,2,IF(D8467=7,1,(IF(WEEKDAY(B8467)=1,2,IF(WEEKDAY(B8467)=7,1,0))))))</f>
        <v>2</v>
      </c>
      <c r="U8467" s="781">
        <f>VLOOKUP(C8467,METADATA!$A$5:$H$29,IF(E8467="HI",2,IF(E8467="LO",6,10))+IF(S8467=1,2,IF(D8467=7,1,(IF(WEEKDAY(B8467)=1,2,IF(WEEKDAY(B8467)=7,1,0))))))</f>
        <v>2</v>
      </c>
    </row>
    <row r="8468" spans="2:21" ht="13.95" customHeight="1" x14ac:dyDescent="0.25">
      <c r="B8468" s="784">
        <f t="shared" si="395"/>
        <v>45735</v>
      </c>
      <c r="C8468" s="785">
        <v>16</v>
      </c>
      <c r="D8468" s="786">
        <f>IFERROR((INDEX(METADATA!$T$2:$T$20,MATCH(B8468,METADATA!$S$2:$S$20,0))),0)</f>
        <v>0</v>
      </c>
      <c r="E8468" s="785" t="str">
        <f t="shared" si="396"/>
        <v>LO</v>
      </c>
      <c r="F8468" s="786">
        <f>VLOOKUP(C8468,METADATA!$A$5:$H$29,IF(E8468="HI",2,IF(E8468="LO",6,10))+IF(D8468=1,2,IF(D8468=7,1,(IF(WEEKDAY(B8468)=1,2,IF(WEEKDAY(B8468)=7,1,0))))))</f>
        <v>2</v>
      </c>
      <c r="G8468" s="786">
        <f>VLOOKUP(C8468,METADATA!$J$5:$Q$29,IF(E8468="HI",2,IF(E8468="LO",6,10))+IF(D8468=1,2,IF(D8468=7,1,(IF(WEEKDAY(B8468)=1,2,IF(WEEKDAY(B8468)=7,1,0))))))</f>
        <v>2</v>
      </c>
      <c r="H8468" s="787">
        <v>14872</v>
      </c>
      <c r="I8468" s="788">
        <v>3842.6799621582031</v>
      </c>
      <c r="K8468" s="795">
        <v>0</v>
      </c>
      <c r="M8468" s="798">
        <f t="shared" si="397"/>
        <v>15360.422301863064</v>
      </c>
      <c r="N8468" s="303"/>
      <c r="S8468" s="786">
        <v>0</v>
      </c>
      <c r="T8468" s="781">
        <f>VLOOKUP(C8468,METADATA!$J$5:$Q$29,IF(E8468="HI",2,IF(E8468="LO",6,10))+IF(S8468=1,2,IF(D8468=7,1,(IF(WEEKDAY(B8468)=1,2,IF(WEEKDAY(B8468)=7,1,0))))))</f>
        <v>2</v>
      </c>
      <c r="U8468" s="781">
        <f>VLOOKUP(C8468,METADATA!$A$5:$H$29,IF(E8468="HI",2,IF(E8468="LO",6,10))+IF(S8468=1,2,IF(D8468=7,1,(IF(WEEKDAY(B8468)=1,2,IF(WEEKDAY(B8468)=7,1,0))))))</f>
        <v>2</v>
      </c>
    </row>
    <row r="8469" spans="2:21" ht="13.95" customHeight="1" x14ac:dyDescent="0.25">
      <c r="B8469" s="784">
        <f t="shared" si="395"/>
        <v>45735</v>
      </c>
      <c r="C8469" s="785">
        <v>17</v>
      </c>
      <c r="D8469" s="786">
        <f>IFERROR((INDEX(METADATA!$T$2:$T$20,MATCH(B8469,METADATA!$S$2:$S$20,0))),0)</f>
        <v>0</v>
      </c>
      <c r="E8469" s="785" t="str">
        <f t="shared" si="396"/>
        <v>LO</v>
      </c>
      <c r="F8469" s="786">
        <f>VLOOKUP(C8469,METADATA!$A$5:$H$29,IF(E8469="HI",2,IF(E8469="LO",6,10))+IF(D8469=1,2,IF(D8469=7,1,(IF(WEEKDAY(B8469)=1,2,IF(WEEKDAY(B8469)=7,1,0))))))</f>
        <v>2</v>
      </c>
      <c r="G8469" s="786">
        <f>VLOOKUP(C8469,METADATA!$J$5:$Q$29,IF(E8469="HI",2,IF(E8469="LO",6,10))+IF(D8469=1,2,IF(D8469=7,1,(IF(WEEKDAY(B8469)=1,2,IF(WEEKDAY(B8469)=7,1,0))))))</f>
        <v>2</v>
      </c>
      <c r="H8469" s="787">
        <v>15725.5</v>
      </c>
      <c r="I8469" s="788">
        <v>3853.6250305175781</v>
      </c>
      <c r="K8469" s="795">
        <v>0</v>
      </c>
      <c r="M8469" s="798">
        <f t="shared" si="397"/>
        <v>16190.7929430844</v>
      </c>
      <c r="N8469" s="303"/>
      <c r="S8469" s="786">
        <v>0</v>
      </c>
      <c r="T8469" s="781">
        <f>VLOOKUP(C8469,METADATA!$J$5:$Q$29,IF(E8469="HI",2,IF(E8469="LO",6,10))+IF(S8469=1,2,IF(D8469=7,1,(IF(WEEKDAY(B8469)=1,2,IF(WEEKDAY(B8469)=7,1,0))))))</f>
        <v>2</v>
      </c>
      <c r="U8469" s="781">
        <f>VLOOKUP(C8469,METADATA!$A$5:$H$29,IF(E8469="HI",2,IF(E8469="LO",6,10))+IF(S8469=1,2,IF(D8469=7,1,(IF(WEEKDAY(B8469)=1,2,IF(WEEKDAY(B8469)=7,1,0))))))</f>
        <v>2</v>
      </c>
    </row>
    <row r="8470" spans="2:21" ht="13.95" customHeight="1" x14ac:dyDescent="0.25">
      <c r="B8470" s="784">
        <f t="shared" si="395"/>
        <v>45735</v>
      </c>
      <c r="C8470" s="785">
        <v>18</v>
      </c>
      <c r="D8470" s="786">
        <f>IFERROR((INDEX(METADATA!$T$2:$T$20,MATCH(B8470,METADATA!$S$2:$S$20,0))),0)</f>
        <v>0</v>
      </c>
      <c r="E8470" s="785" t="str">
        <f t="shared" si="396"/>
        <v>LO</v>
      </c>
      <c r="F8470" s="786">
        <f>VLOOKUP(C8470,METADATA!$A$5:$H$29,IF(E8470="HI",2,IF(E8470="LO",6,10))+IF(D8470=1,2,IF(D8470=7,1,(IF(WEEKDAY(B8470)=1,2,IF(WEEKDAY(B8470)=7,1,0))))))</f>
        <v>1</v>
      </c>
      <c r="G8470" s="786">
        <f>VLOOKUP(C8470,METADATA!$J$5:$Q$29,IF(E8470="HI",2,IF(E8470="LO",6,10))+IF(D8470=1,2,IF(D8470=7,1,(IF(WEEKDAY(B8470)=1,2,IF(WEEKDAY(B8470)=7,1,0))))))</f>
        <v>1</v>
      </c>
      <c r="H8470" s="787">
        <v>16629</v>
      </c>
      <c r="I8470" s="788">
        <v>3976.2099609375</v>
      </c>
      <c r="K8470" s="795">
        <v>0</v>
      </c>
      <c r="M8470" s="798">
        <f t="shared" si="397"/>
        <v>17097.774318707641</v>
      </c>
      <c r="N8470" s="303"/>
      <c r="S8470" s="786">
        <v>0</v>
      </c>
      <c r="T8470" s="781">
        <f>VLOOKUP(C8470,METADATA!$J$5:$Q$29,IF(E8470="HI",2,IF(E8470="LO",6,10))+IF(S8470=1,2,IF(D8470=7,1,(IF(WEEKDAY(B8470)=1,2,IF(WEEKDAY(B8470)=7,1,0))))))</f>
        <v>1</v>
      </c>
      <c r="U8470" s="781">
        <f>VLOOKUP(C8470,METADATA!$A$5:$H$29,IF(E8470="HI",2,IF(E8470="LO",6,10))+IF(S8470=1,2,IF(D8470=7,1,(IF(WEEKDAY(B8470)=1,2,IF(WEEKDAY(B8470)=7,1,0))))))</f>
        <v>1</v>
      </c>
    </row>
    <row r="8471" spans="2:21" ht="13.95" customHeight="1" x14ac:dyDescent="0.25">
      <c r="B8471" s="784">
        <f t="shared" si="395"/>
        <v>45735</v>
      </c>
      <c r="C8471" s="785">
        <v>19</v>
      </c>
      <c r="D8471" s="786">
        <f>IFERROR((INDEX(METADATA!$T$2:$T$20,MATCH(B8471,METADATA!$S$2:$S$20,0))),0)</f>
        <v>0</v>
      </c>
      <c r="E8471" s="785" t="str">
        <f t="shared" si="396"/>
        <v>LO</v>
      </c>
      <c r="F8471" s="786">
        <f>VLOOKUP(C8471,METADATA!$A$5:$H$29,IF(E8471="HI",2,IF(E8471="LO",6,10))+IF(D8471=1,2,IF(D8471=7,1,(IF(WEEKDAY(B8471)=1,2,IF(WEEKDAY(B8471)=7,1,0))))))</f>
        <v>1</v>
      </c>
      <c r="G8471" s="786">
        <f>VLOOKUP(C8471,METADATA!$J$5:$Q$29,IF(E8471="HI",2,IF(E8471="LO",6,10))+IF(D8471=1,2,IF(D8471=7,1,(IF(WEEKDAY(B8471)=1,2,IF(WEEKDAY(B8471)=7,1,0))))))</f>
        <v>1</v>
      </c>
      <c r="H8471" s="787">
        <v>14850.25</v>
      </c>
      <c r="I8471" s="788">
        <v>3997.0749816894531</v>
      </c>
      <c r="K8471" s="795">
        <v>0</v>
      </c>
      <c r="M8471" s="798">
        <f t="shared" si="397"/>
        <v>15378.768919251885</v>
      </c>
      <c r="N8471" s="303"/>
      <c r="S8471" s="786">
        <v>0</v>
      </c>
      <c r="T8471" s="781">
        <f>VLOOKUP(C8471,METADATA!$J$5:$Q$29,IF(E8471="HI",2,IF(E8471="LO",6,10))+IF(S8471=1,2,IF(D8471=7,1,(IF(WEEKDAY(B8471)=1,2,IF(WEEKDAY(B8471)=7,1,0))))))</f>
        <v>1</v>
      </c>
      <c r="U8471" s="781">
        <f>VLOOKUP(C8471,METADATA!$A$5:$H$29,IF(E8471="HI",2,IF(E8471="LO",6,10))+IF(S8471=1,2,IF(D8471=7,1,(IF(WEEKDAY(B8471)=1,2,IF(WEEKDAY(B8471)=7,1,0))))))</f>
        <v>1</v>
      </c>
    </row>
    <row r="8472" spans="2:21" ht="13.95" customHeight="1" x14ac:dyDescent="0.25">
      <c r="B8472" s="784">
        <f t="shared" si="395"/>
        <v>45735</v>
      </c>
      <c r="C8472" s="785">
        <v>20</v>
      </c>
      <c r="D8472" s="786">
        <f>IFERROR((INDEX(METADATA!$T$2:$T$20,MATCH(B8472,METADATA!$S$2:$S$20,0))),0)</f>
        <v>0</v>
      </c>
      <c r="E8472" s="785" t="str">
        <f t="shared" si="396"/>
        <v>LO</v>
      </c>
      <c r="F8472" s="786">
        <f>VLOOKUP(C8472,METADATA!$A$5:$H$29,IF(E8472="HI",2,IF(E8472="LO",6,10))+IF(D8472=1,2,IF(D8472=7,1,(IF(WEEKDAY(B8472)=1,2,IF(WEEKDAY(B8472)=7,1,0))))))</f>
        <v>1</v>
      </c>
      <c r="G8472" s="786">
        <f>VLOOKUP(C8472,METADATA!$J$5:$Q$29,IF(E8472="HI",2,IF(E8472="LO",6,10))+IF(D8472=1,2,IF(D8472=7,1,(IF(WEEKDAY(B8472)=1,2,IF(WEEKDAY(B8472)=7,1,0))))))</f>
        <v>2</v>
      </c>
      <c r="H8472" s="787">
        <v>12932.5</v>
      </c>
      <c r="I8472" s="788">
        <v>4090.7549438476563</v>
      </c>
      <c r="K8472" s="795">
        <v>0</v>
      </c>
      <c r="M8472" s="798">
        <f t="shared" si="397"/>
        <v>13564.064002378271</v>
      </c>
      <c r="N8472" s="303"/>
      <c r="S8472" s="786">
        <v>0</v>
      </c>
      <c r="T8472" s="781">
        <f>VLOOKUP(C8472,METADATA!$J$5:$Q$29,IF(E8472="HI",2,IF(E8472="LO",6,10))+IF(S8472=1,2,IF(D8472=7,1,(IF(WEEKDAY(B8472)=1,2,IF(WEEKDAY(B8472)=7,1,0))))))</f>
        <v>2</v>
      </c>
      <c r="U8472" s="781">
        <f>VLOOKUP(C8472,METADATA!$A$5:$H$29,IF(E8472="HI",2,IF(E8472="LO",6,10))+IF(S8472=1,2,IF(D8472=7,1,(IF(WEEKDAY(B8472)=1,2,IF(WEEKDAY(B8472)=7,1,0))))))</f>
        <v>1</v>
      </c>
    </row>
    <row r="8473" spans="2:21" ht="13.95" customHeight="1" x14ac:dyDescent="0.25">
      <c r="B8473" s="784">
        <f t="shared" si="395"/>
        <v>45735</v>
      </c>
      <c r="C8473" s="785">
        <v>21</v>
      </c>
      <c r="D8473" s="786">
        <f>IFERROR((INDEX(METADATA!$T$2:$T$20,MATCH(B8473,METADATA!$S$2:$S$20,0))),0)</f>
        <v>0</v>
      </c>
      <c r="E8473" s="785" t="str">
        <f t="shared" si="396"/>
        <v>LO</v>
      </c>
      <c r="F8473" s="786">
        <f>VLOOKUP(C8473,METADATA!$A$5:$H$29,IF(E8473="HI",2,IF(E8473="LO",6,10))+IF(D8473=1,2,IF(D8473=7,1,(IF(WEEKDAY(B8473)=1,2,IF(WEEKDAY(B8473)=7,1,0))))))</f>
        <v>2</v>
      </c>
      <c r="G8473" s="786">
        <f>VLOOKUP(C8473,METADATA!$J$5:$Q$29,IF(E8473="HI",2,IF(E8473="LO",6,10))+IF(D8473=1,2,IF(D8473=7,1,(IF(WEEKDAY(B8473)=1,2,IF(WEEKDAY(B8473)=7,1,0))))))</f>
        <v>2</v>
      </c>
      <c r="H8473" s="787">
        <v>11958.75</v>
      </c>
      <c r="I8473" s="788">
        <v>3961.1800537109375</v>
      </c>
      <c r="K8473" s="795">
        <v>0</v>
      </c>
      <c r="M8473" s="798">
        <f t="shared" si="397"/>
        <v>12597.72396031987</v>
      </c>
      <c r="N8473" s="303"/>
      <c r="S8473" s="786">
        <v>0</v>
      </c>
      <c r="T8473" s="781">
        <f>VLOOKUP(C8473,METADATA!$J$5:$Q$29,IF(E8473="HI",2,IF(E8473="LO",6,10))+IF(S8473=1,2,IF(D8473=7,1,(IF(WEEKDAY(B8473)=1,2,IF(WEEKDAY(B8473)=7,1,0))))))</f>
        <v>2</v>
      </c>
      <c r="U8473" s="781">
        <f>VLOOKUP(C8473,METADATA!$A$5:$H$29,IF(E8473="HI",2,IF(E8473="LO",6,10))+IF(S8473=1,2,IF(D8473=7,1,(IF(WEEKDAY(B8473)=1,2,IF(WEEKDAY(B8473)=7,1,0))))))</f>
        <v>2</v>
      </c>
    </row>
    <row r="8474" spans="2:21" ht="13.95" customHeight="1" x14ac:dyDescent="0.25">
      <c r="B8474" s="784">
        <f t="shared" si="395"/>
        <v>45735</v>
      </c>
      <c r="C8474" s="785">
        <v>22</v>
      </c>
      <c r="D8474" s="786">
        <f>IFERROR((INDEX(METADATA!$T$2:$T$20,MATCH(B8474,METADATA!$S$2:$S$20,0))),0)</f>
        <v>0</v>
      </c>
      <c r="E8474" s="785" t="str">
        <f t="shared" si="396"/>
        <v>LO</v>
      </c>
      <c r="F8474" s="786">
        <f>VLOOKUP(C8474,METADATA!$A$5:$H$29,IF(E8474="HI",2,IF(E8474="LO",6,10))+IF(D8474=1,2,IF(D8474=7,1,(IF(WEEKDAY(B8474)=1,2,IF(WEEKDAY(B8474)=7,1,0))))))</f>
        <v>3</v>
      </c>
      <c r="G8474" s="786">
        <f>VLOOKUP(C8474,METADATA!$J$5:$Q$29,IF(E8474="HI",2,IF(E8474="LO",6,10))+IF(D8474=1,2,IF(D8474=7,1,(IF(WEEKDAY(B8474)=1,2,IF(WEEKDAY(B8474)=7,1,0))))))</f>
        <v>3</v>
      </c>
      <c r="H8474" s="787">
        <v>10419.25</v>
      </c>
      <c r="I8474" s="788">
        <v>3925.844970703125</v>
      </c>
      <c r="K8474" s="795">
        <v>0</v>
      </c>
      <c r="M8474" s="798">
        <f t="shared" si="397"/>
        <v>11134.317639464711</v>
      </c>
      <c r="N8474" s="303"/>
      <c r="S8474" s="786">
        <v>0</v>
      </c>
      <c r="T8474" s="781">
        <f>VLOOKUP(C8474,METADATA!$J$5:$Q$29,IF(E8474="HI",2,IF(E8474="LO",6,10))+IF(S8474=1,2,IF(D8474=7,1,(IF(WEEKDAY(B8474)=1,2,IF(WEEKDAY(B8474)=7,1,0))))))</f>
        <v>3</v>
      </c>
      <c r="U8474" s="781">
        <f>VLOOKUP(C8474,METADATA!$A$5:$H$29,IF(E8474="HI",2,IF(E8474="LO",6,10))+IF(S8474=1,2,IF(D8474=7,1,(IF(WEEKDAY(B8474)=1,2,IF(WEEKDAY(B8474)=7,1,0))))))</f>
        <v>3</v>
      </c>
    </row>
    <row r="8475" spans="2:21" ht="13.95" customHeight="1" x14ac:dyDescent="0.25">
      <c r="B8475" s="784">
        <f t="shared" si="395"/>
        <v>45735</v>
      </c>
      <c r="C8475" s="785">
        <v>23</v>
      </c>
      <c r="D8475" s="786">
        <f>IFERROR((INDEX(METADATA!$T$2:$T$20,MATCH(B8475,METADATA!$S$2:$S$20,0))),0)</f>
        <v>0</v>
      </c>
      <c r="E8475" s="785" t="str">
        <f t="shared" si="396"/>
        <v>LO</v>
      </c>
      <c r="F8475" s="786">
        <f>VLOOKUP(C8475,METADATA!$A$5:$H$29,IF(E8475="HI",2,IF(E8475="LO",6,10))+IF(D8475=1,2,IF(D8475=7,1,(IF(WEEKDAY(B8475)=1,2,IF(WEEKDAY(B8475)=7,1,0))))))</f>
        <v>3</v>
      </c>
      <c r="G8475" s="786">
        <f>VLOOKUP(C8475,METADATA!$J$5:$Q$29,IF(E8475="HI",2,IF(E8475="LO",6,10))+IF(D8475=1,2,IF(D8475=7,1,(IF(WEEKDAY(B8475)=1,2,IF(WEEKDAY(B8475)=7,1,0))))))</f>
        <v>3</v>
      </c>
      <c r="H8475" s="787">
        <v>9203.5</v>
      </c>
      <c r="I8475" s="788">
        <v>3931.7650756835938</v>
      </c>
      <c r="K8475" s="795">
        <v>0</v>
      </c>
      <c r="M8475" s="798">
        <f t="shared" si="397"/>
        <v>10008.156116906111</v>
      </c>
      <c r="N8475" s="303"/>
      <c r="S8475" s="786">
        <v>0</v>
      </c>
      <c r="T8475" s="781">
        <f>VLOOKUP(C8475,METADATA!$J$5:$Q$29,IF(E8475="HI",2,IF(E8475="LO",6,10))+IF(S8475=1,2,IF(D8475=7,1,(IF(WEEKDAY(B8475)=1,2,IF(WEEKDAY(B8475)=7,1,0))))))</f>
        <v>3</v>
      </c>
      <c r="U8475" s="781">
        <f>VLOOKUP(C8475,METADATA!$A$5:$H$29,IF(E8475="HI",2,IF(E8475="LO",6,10))+IF(S8475=1,2,IF(D8475=7,1,(IF(WEEKDAY(B8475)=1,2,IF(WEEKDAY(B8475)=7,1,0))))))</f>
        <v>3</v>
      </c>
    </row>
    <row r="8476" spans="2:21" ht="13.95" customHeight="1" x14ac:dyDescent="0.25">
      <c r="B8476" s="784">
        <f t="shared" ref="B8476:B8539" si="398">B8452+1</f>
        <v>45736</v>
      </c>
      <c r="C8476" s="785">
        <v>0</v>
      </c>
      <c r="D8476" s="786">
        <f>IFERROR((INDEX(METADATA!$T$2:$T$20,MATCH(B8476,METADATA!$S$2:$S$20,0))),0)</f>
        <v>0</v>
      </c>
      <c r="E8476" s="785" t="str">
        <f t="shared" si="396"/>
        <v>LO</v>
      </c>
      <c r="F8476" s="786">
        <f>VLOOKUP(C8476,METADATA!$A$5:$H$29,IF(E8476="HI",2,IF(E8476="LO",6,10))+IF(D8476=1,2,IF(D8476=7,1,(IF(WEEKDAY(B8476)=1,2,IF(WEEKDAY(B8476)=7,1,0))))))</f>
        <v>3</v>
      </c>
      <c r="G8476" s="786">
        <f>VLOOKUP(C8476,METADATA!$J$5:$Q$29,IF(E8476="HI",2,IF(E8476="LO",6,10))+IF(D8476=1,2,IF(D8476=7,1,(IF(WEEKDAY(B8476)=1,2,IF(WEEKDAY(B8476)=7,1,0))))))</f>
        <v>3</v>
      </c>
      <c r="H8476" s="787">
        <v>8547</v>
      </c>
      <c r="I8476" s="788">
        <v>3976.2049560546875</v>
      </c>
      <c r="K8476" s="795">
        <v>0</v>
      </c>
      <c r="M8476" s="798">
        <f t="shared" si="397"/>
        <v>9426.6332724124713</v>
      </c>
      <c r="N8476" s="303"/>
      <c r="S8476" s="786">
        <v>0</v>
      </c>
      <c r="T8476" s="781">
        <f>VLOOKUP(C8476,METADATA!$J$5:$Q$29,IF(E8476="HI",2,IF(E8476="LO",6,10))+IF(S8476=1,2,IF(D8476=7,1,(IF(WEEKDAY(B8476)=1,2,IF(WEEKDAY(B8476)=7,1,0))))))</f>
        <v>3</v>
      </c>
      <c r="U8476" s="781">
        <f>VLOOKUP(C8476,METADATA!$A$5:$H$29,IF(E8476="HI",2,IF(E8476="LO",6,10))+IF(S8476=1,2,IF(D8476=7,1,(IF(WEEKDAY(B8476)=1,2,IF(WEEKDAY(B8476)=7,1,0))))))</f>
        <v>3</v>
      </c>
    </row>
    <row r="8477" spans="2:21" ht="13.95" customHeight="1" x14ac:dyDescent="0.25">
      <c r="B8477" s="784">
        <f t="shared" si="398"/>
        <v>45736</v>
      </c>
      <c r="C8477" s="785">
        <v>1</v>
      </c>
      <c r="D8477" s="786">
        <f>IFERROR((INDEX(METADATA!$T$2:$T$20,MATCH(B8477,METADATA!$S$2:$S$20,0))),0)</f>
        <v>0</v>
      </c>
      <c r="E8477" s="785" t="str">
        <f t="shared" si="396"/>
        <v>LO</v>
      </c>
      <c r="F8477" s="786">
        <f>VLOOKUP(C8477,METADATA!$A$5:$H$29,IF(E8477="HI",2,IF(E8477="LO",6,10))+IF(D8477=1,2,IF(D8477=7,1,(IF(WEEKDAY(B8477)=1,2,IF(WEEKDAY(B8477)=7,1,0))))))</f>
        <v>3</v>
      </c>
      <c r="G8477" s="786">
        <f>VLOOKUP(C8477,METADATA!$J$5:$Q$29,IF(E8477="HI",2,IF(E8477="LO",6,10))+IF(D8477=1,2,IF(D8477=7,1,(IF(WEEKDAY(B8477)=1,2,IF(WEEKDAY(B8477)=7,1,0))))))</f>
        <v>3</v>
      </c>
      <c r="H8477" s="787">
        <v>8119.5</v>
      </c>
      <c r="I8477" s="788">
        <v>3194.8849487304688</v>
      </c>
      <c r="K8477" s="795">
        <v>0</v>
      </c>
      <c r="M8477" s="798">
        <f t="shared" si="397"/>
        <v>8725.4552938872184</v>
      </c>
      <c r="N8477" s="303"/>
      <c r="S8477" s="786">
        <v>0</v>
      </c>
      <c r="T8477" s="781">
        <f>VLOOKUP(C8477,METADATA!$J$5:$Q$29,IF(E8477="HI",2,IF(E8477="LO",6,10))+IF(S8477=1,2,IF(D8477=7,1,(IF(WEEKDAY(B8477)=1,2,IF(WEEKDAY(B8477)=7,1,0))))))</f>
        <v>3</v>
      </c>
      <c r="U8477" s="781">
        <f>VLOOKUP(C8477,METADATA!$A$5:$H$29,IF(E8477="HI",2,IF(E8477="LO",6,10))+IF(S8477=1,2,IF(D8477=7,1,(IF(WEEKDAY(B8477)=1,2,IF(WEEKDAY(B8477)=7,1,0))))))</f>
        <v>3</v>
      </c>
    </row>
    <row r="8478" spans="2:21" ht="13.95" customHeight="1" x14ac:dyDescent="0.25">
      <c r="B8478" s="784">
        <f t="shared" si="398"/>
        <v>45736</v>
      </c>
      <c r="C8478" s="785">
        <v>2</v>
      </c>
      <c r="D8478" s="786">
        <f>IFERROR((INDEX(METADATA!$T$2:$T$20,MATCH(B8478,METADATA!$S$2:$S$20,0))),0)</f>
        <v>0</v>
      </c>
      <c r="E8478" s="785" t="str">
        <f t="shared" si="396"/>
        <v>LO</v>
      </c>
      <c r="F8478" s="786">
        <f>VLOOKUP(C8478,METADATA!$A$5:$H$29,IF(E8478="HI",2,IF(E8478="LO",6,10))+IF(D8478=1,2,IF(D8478=7,1,(IF(WEEKDAY(B8478)=1,2,IF(WEEKDAY(B8478)=7,1,0))))))</f>
        <v>3</v>
      </c>
      <c r="G8478" s="786">
        <f>VLOOKUP(C8478,METADATA!$J$5:$Q$29,IF(E8478="HI",2,IF(E8478="LO",6,10))+IF(D8478=1,2,IF(D8478=7,1,(IF(WEEKDAY(B8478)=1,2,IF(WEEKDAY(B8478)=7,1,0))))))</f>
        <v>3</v>
      </c>
      <c r="H8478" s="787">
        <v>7909</v>
      </c>
      <c r="I8478" s="788">
        <v>4046.6949157714844</v>
      </c>
      <c r="K8478" s="795">
        <v>0</v>
      </c>
      <c r="M8478" s="798">
        <f t="shared" si="397"/>
        <v>8884.1443449175658</v>
      </c>
      <c r="N8478" s="303"/>
      <c r="S8478" s="786">
        <v>0</v>
      </c>
      <c r="T8478" s="781">
        <f>VLOOKUP(C8478,METADATA!$J$5:$Q$29,IF(E8478="HI",2,IF(E8478="LO",6,10))+IF(S8478=1,2,IF(D8478=7,1,(IF(WEEKDAY(B8478)=1,2,IF(WEEKDAY(B8478)=7,1,0))))))</f>
        <v>3</v>
      </c>
      <c r="U8478" s="781">
        <f>VLOOKUP(C8478,METADATA!$A$5:$H$29,IF(E8478="HI",2,IF(E8478="LO",6,10))+IF(S8478=1,2,IF(D8478=7,1,(IF(WEEKDAY(B8478)=1,2,IF(WEEKDAY(B8478)=7,1,0))))))</f>
        <v>3</v>
      </c>
    </row>
    <row r="8479" spans="2:21" ht="13.95" customHeight="1" x14ac:dyDescent="0.25">
      <c r="B8479" s="784">
        <f t="shared" si="398"/>
        <v>45736</v>
      </c>
      <c r="C8479" s="785">
        <v>3</v>
      </c>
      <c r="D8479" s="786">
        <f>IFERROR((INDEX(METADATA!$T$2:$T$20,MATCH(B8479,METADATA!$S$2:$S$20,0))),0)</f>
        <v>0</v>
      </c>
      <c r="E8479" s="785" t="str">
        <f t="shared" si="396"/>
        <v>LO</v>
      </c>
      <c r="F8479" s="786">
        <f>VLOOKUP(C8479,METADATA!$A$5:$H$29,IF(E8479="HI",2,IF(E8479="LO",6,10))+IF(D8479=1,2,IF(D8479=7,1,(IF(WEEKDAY(B8479)=1,2,IF(WEEKDAY(B8479)=7,1,0))))))</f>
        <v>3</v>
      </c>
      <c r="G8479" s="786">
        <f>VLOOKUP(C8479,METADATA!$J$5:$Q$29,IF(E8479="HI",2,IF(E8479="LO",6,10))+IF(D8479=1,2,IF(D8479=7,1,(IF(WEEKDAY(B8479)=1,2,IF(WEEKDAY(B8479)=7,1,0))))))</f>
        <v>3</v>
      </c>
      <c r="H8479" s="787">
        <v>8112</v>
      </c>
      <c r="I8479" s="788">
        <v>4095.0250854492188</v>
      </c>
      <c r="K8479" s="795">
        <v>870.51250000000005</v>
      </c>
      <c r="M8479" s="798">
        <f t="shared" si="397"/>
        <v>9087.0113046291717</v>
      </c>
      <c r="N8479" s="303"/>
      <c r="S8479" s="786">
        <v>0</v>
      </c>
      <c r="T8479" s="781">
        <f>VLOOKUP(C8479,METADATA!$J$5:$Q$29,IF(E8479="HI",2,IF(E8479="LO",6,10))+IF(S8479=1,2,IF(D8479=7,1,(IF(WEEKDAY(B8479)=1,2,IF(WEEKDAY(B8479)=7,1,0))))))</f>
        <v>3</v>
      </c>
      <c r="U8479" s="781">
        <f>VLOOKUP(C8479,METADATA!$A$5:$H$29,IF(E8479="HI",2,IF(E8479="LO",6,10))+IF(S8479=1,2,IF(D8479=7,1,(IF(WEEKDAY(B8479)=1,2,IF(WEEKDAY(B8479)=7,1,0))))))</f>
        <v>3</v>
      </c>
    </row>
    <row r="8480" spans="2:21" ht="13.95" customHeight="1" x14ac:dyDescent="0.25">
      <c r="B8480" s="784">
        <f t="shared" si="398"/>
        <v>45736</v>
      </c>
      <c r="C8480" s="785">
        <v>4</v>
      </c>
      <c r="D8480" s="786">
        <f>IFERROR((INDEX(METADATA!$T$2:$T$20,MATCH(B8480,METADATA!$S$2:$S$20,0))),0)</f>
        <v>0</v>
      </c>
      <c r="E8480" s="785" t="str">
        <f t="shared" si="396"/>
        <v>LO</v>
      </c>
      <c r="F8480" s="786">
        <f>VLOOKUP(C8480,METADATA!$A$5:$H$29,IF(E8480="HI",2,IF(E8480="LO",6,10))+IF(D8480=1,2,IF(D8480=7,1,(IF(WEEKDAY(B8480)=1,2,IF(WEEKDAY(B8480)=7,1,0))))))</f>
        <v>3</v>
      </c>
      <c r="G8480" s="786">
        <f>VLOOKUP(C8480,METADATA!$J$5:$Q$29,IF(E8480="HI",2,IF(E8480="LO",6,10))+IF(D8480=1,2,IF(D8480=7,1,(IF(WEEKDAY(B8480)=1,2,IF(WEEKDAY(B8480)=7,1,0))))))</f>
        <v>3</v>
      </c>
      <c r="H8480" s="787">
        <v>8542.25</v>
      </c>
      <c r="I8480" s="788">
        <v>4151.2450256347656</v>
      </c>
      <c r="K8480" s="795">
        <v>865.8125</v>
      </c>
      <c r="M8480" s="798">
        <f t="shared" si="397"/>
        <v>9497.5191668854968</v>
      </c>
      <c r="N8480" s="303"/>
      <c r="S8480" s="786">
        <v>0</v>
      </c>
      <c r="T8480" s="781">
        <f>VLOOKUP(C8480,METADATA!$J$5:$Q$29,IF(E8480="HI",2,IF(E8480="LO",6,10))+IF(S8480=1,2,IF(D8480=7,1,(IF(WEEKDAY(B8480)=1,2,IF(WEEKDAY(B8480)=7,1,0))))))</f>
        <v>3</v>
      </c>
      <c r="U8480" s="781">
        <f>VLOOKUP(C8480,METADATA!$A$5:$H$29,IF(E8480="HI",2,IF(E8480="LO",6,10))+IF(S8480=1,2,IF(D8480=7,1,(IF(WEEKDAY(B8480)=1,2,IF(WEEKDAY(B8480)=7,1,0))))))</f>
        <v>3</v>
      </c>
    </row>
    <row r="8481" spans="2:21" ht="13.95" customHeight="1" x14ac:dyDescent="0.25">
      <c r="B8481" s="784">
        <f t="shared" si="398"/>
        <v>45736</v>
      </c>
      <c r="C8481" s="785">
        <v>5</v>
      </c>
      <c r="D8481" s="786">
        <f>IFERROR((INDEX(METADATA!$T$2:$T$20,MATCH(B8481,METADATA!$S$2:$S$20,0))),0)</f>
        <v>0</v>
      </c>
      <c r="E8481" s="785" t="str">
        <f t="shared" si="396"/>
        <v>LO</v>
      </c>
      <c r="F8481" s="786">
        <f>VLOOKUP(C8481,METADATA!$A$5:$H$29,IF(E8481="HI",2,IF(E8481="LO",6,10))+IF(D8481=1,2,IF(D8481=7,1,(IF(WEEKDAY(B8481)=1,2,IF(WEEKDAY(B8481)=7,1,0))))))</f>
        <v>3</v>
      </c>
      <c r="G8481" s="786">
        <f>VLOOKUP(C8481,METADATA!$J$5:$Q$29,IF(E8481="HI",2,IF(E8481="LO",6,10))+IF(D8481=1,2,IF(D8481=7,1,(IF(WEEKDAY(B8481)=1,2,IF(WEEKDAY(B8481)=7,1,0))))))</f>
        <v>3</v>
      </c>
      <c r="H8481" s="787">
        <v>9378.75</v>
      </c>
      <c r="I8481" s="788">
        <v>4081.699951171875</v>
      </c>
      <c r="K8481" s="795">
        <v>834.63750000000005</v>
      </c>
      <c r="M8481" s="798">
        <f t="shared" si="397"/>
        <v>10228.451791639656</v>
      </c>
      <c r="N8481" s="303"/>
      <c r="S8481" s="786">
        <v>0</v>
      </c>
      <c r="T8481" s="781">
        <f>VLOOKUP(C8481,METADATA!$J$5:$Q$29,IF(E8481="HI",2,IF(E8481="LO",6,10))+IF(S8481=1,2,IF(D8481=7,1,(IF(WEEKDAY(B8481)=1,2,IF(WEEKDAY(B8481)=7,1,0))))))</f>
        <v>3</v>
      </c>
      <c r="U8481" s="781">
        <f>VLOOKUP(C8481,METADATA!$A$5:$H$29,IF(E8481="HI",2,IF(E8481="LO",6,10))+IF(S8481=1,2,IF(D8481=7,1,(IF(WEEKDAY(B8481)=1,2,IF(WEEKDAY(B8481)=7,1,0))))))</f>
        <v>3</v>
      </c>
    </row>
    <row r="8482" spans="2:21" ht="13.95" customHeight="1" x14ac:dyDescent="0.25">
      <c r="B8482" s="784">
        <f t="shared" si="398"/>
        <v>45736</v>
      </c>
      <c r="C8482" s="785">
        <v>6</v>
      </c>
      <c r="D8482" s="786">
        <f>IFERROR((INDEX(METADATA!$T$2:$T$20,MATCH(B8482,METADATA!$S$2:$S$20,0))),0)</f>
        <v>0</v>
      </c>
      <c r="E8482" s="785" t="str">
        <f t="shared" si="396"/>
        <v>LO</v>
      </c>
      <c r="F8482" s="786">
        <f>VLOOKUP(C8482,METADATA!$A$5:$H$29,IF(E8482="HI",2,IF(E8482="LO",6,10))+IF(D8482=1,2,IF(D8482=7,1,(IF(WEEKDAY(B8482)=1,2,IF(WEEKDAY(B8482)=7,1,0))))))</f>
        <v>2</v>
      </c>
      <c r="G8482" s="786">
        <f>VLOOKUP(C8482,METADATA!$J$5:$Q$29,IF(E8482="HI",2,IF(E8482="LO",6,10))+IF(D8482=1,2,IF(D8482=7,1,(IF(WEEKDAY(B8482)=1,2,IF(WEEKDAY(B8482)=7,1,0))))))</f>
        <v>2</v>
      </c>
      <c r="H8482" s="787">
        <v>10974.5</v>
      </c>
      <c r="I8482" s="788">
        <v>3933.0649719238281</v>
      </c>
      <c r="K8482" s="795">
        <v>847.33749999999998</v>
      </c>
      <c r="M8482" s="798">
        <f t="shared" si="397"/>
        <v>11657.98654671441</v>
      </c>
      <c r="N8482" s="303"/>
      <c r="S8482" s="786">
        <v>0</v>
      </c>
      <c r="T8482" s="781">
        <f>VLOOKUP(C8482,METADATA!$J$5:$Q$29,IF(E8482="HI",2,IF(E8482="LO",6,10))+IF(S8482=1,2,IF(D8482=7,1,(IF(WEEKDAY(B8482)=1,2,IF(WEEKDAY(B8482)=7,1,0))))))</f>
        <v>2</v>
      </c>
      <c r="U8482" s="781">
        <f>VLOOKUP(C8482,METADATA!$A$5:$H$29,IF(E8482="HI",2,IF(E8482="LO",6,10))+IF(S8482=1,2,IF(D8482=7,1,(IF(WEEKDAY(B8482)=1,2,IF(WEEKDAY(B8482)=7,1,0))))))</f>
        <v>2</v>
      </c>
    </row>
    <row r="8483" spans="2:21" ht="13.95" customHeight="1" x14ac:dyDescent="0.25">
      <c r="B8483" s="784">
        <f t="shared" si="398"/>
        <v>45736</v>
      </c>
      <c r="C8483" s="785">
        <v>7</v>
      </c>
      <c r="D8483" s="786">
        <f>IFERROR((INDEX(METADATA!$T$2:$T$20,MATCH(B8483,METADATA!$S$2:$S$20,0))),0)</f>
        <v>0</v>
      </c>
      <c r="E8483" s="785" t="str">
        <f t="shared" si="396"/>
        <v>LO</v>
      </c>
      <c r="F8483" s="786">
        <f>VLOOKUP(C8483,METADATA!$A$5:$H$29,IF(E8483="HI",2,IF(E8483="LO",6,10))+IF(D8483=1,2,IF(D8483=7,1,(IF(WEEKDAY(B8483)=1,2,IF(WEEKDAY(B8483)=7,1,0))))))</f>
        <v>1</v>
      </c>
      <c r="G8483" s="786">
        <f>VLOOKUP(C8483,METADATA!$J$5:$Q$29,IF(E8483="HI",2,IF(E8483="LO",6,10))+IF(D8483=1,2,IF(D8483=7,1,(IF(WEEKDAY(B8483)=1,2,IF(WEEKDAY(B8483)=7,1,0))))))</f>
        <v>1</v>
      </c>
      <c r="H8483" s="787">
        <v>13321.25</v>
      </c>
      <c r="I8483" s="788">
        <v>3848.0300903320313</v>
      </c>
      <c r="K8483" s="795">
        <v>851.61249999999995</v>
      </c>
      <c r="M8483" s="798">
        <f t="shared" si="397"/>
        <v>13865.894747134089</v>
      </c>
      <c r="N8483" s="303"/>
      <c r="S8483" s="786">
        <v>0</v>
      </c>
      <c r="T8483" s="781">
        <f>VLOOKUP(C8483,METADATA!$J$5:$Q$29,IF(E8483="HI",2,IF(E8483="LO",6,10))+IF(S8483=1,2,IF(D8483=7,1,(IF(WEEKDAY(B8483)=1,2,IF(WEEKDAY(B8483)=7,1,0))))))</f>
        <v>1</v>
      </c>
      <c r="U8483" s="781">
        <f>VLOOKUP(C8483,METADATA!$A$5:$H$29,IF(E8483="HI",2,IF(E8483="LO",6,10))+IF(S8483=1,2,IF(D8483=7,1,(IF(WEEKDAY(B8483)=1,2,IF(WEEKDAY(B8483)=7,1,0))))))</f>
        <v>1</v>
      </c>
    </row>
    <row r="8484" spans="2:21" ht="13.95" customHeight="1" x14ac:dyDescent="0.25">
      <c r="B8484" s="784">
        <f t="shared" si="398"/>
        <v>45736</v>
      </c>
      <c r="C8484" s="785">
        <v>8</v>
      </c>
      <c r="D8484" s="786">
        <f>IFERROR((INDEX(METADATA!$T$2:$T$20,MATCH(B8484,METADATA!$S$2:$S$20,0))),0)</f>
        <v>0</v>
      </c>
      <c r="E8484" s="785" t="str">
        <f t="shared" si="396"/>
        <v>LO</v>
      </c>
      <c r="F8484" s="786">
        <f>VLOOKUP(C8484,METADATA!$A$5:$H$29,IF(E8484="HI",2,IF(E8484="LO",6,10))+IF(D8484=1,2,IF(D8484=7,1,(IF(WEEKDAY(B8484)=1,2,IF(WEEKDAY(B8484)=7,1,0))))))</f>
        <v>1</v>
      </c>
      <c r="G8484" s="786">
        <f>VLOOKUP(C8484,METADATA!$J$5:$Q$29,IF(E8484="HI",2,IF(E8484="LO",6,10))+IF(D8484=1,2,IF(D8484=7,1,(IF(WEEKDAY(B8484)=1,2,IF(WEEKDAY(B8484)=7,1,0))))))</f>
        <v>1</v>
      </c>
      <c r="H8484" s="787">
        <v>15167.75</v>
      </c>
      <c r="I8484" s="788">
        <v>3964.7550354003906</v>
      </c>
      <c r="K8484" s="795">
        <v>856.5</v>
      </c>
      <c r="M8484" s="798">
        <f t="shared" si="397"/>
        <v>15677.369758771169</v>
      </c>
      <c r="N8484" s="303"/>
      <c r="S8484" s="786">
        <v>0</v>
      </c>
      <c r="T8484" s="781">
        <f>VLOOKUP(C8484,METADATA!$J$5:$Q$29,IF(E8484="HI",2,IF(E8484="LO",6,10))+IF(S8484=1,2,IF(D8484=7,1,(IF(WEEKDAY(B8484)=1,2,IF(WEEKDAY(B8484)=7,1,0))))))</f>
        <v>1</v>
      </c>
      <c r="U8484" s="781">
        <f>VLOOKUP(C8484,METADATA!$A$5:$H$29,IF(E8484="HI",2,IF(E8484="LO",6,10))+IF(S8484=1,2,IF(D8484=7,1,(IF(WEEKDAY(B8484)=1,2,IF(WEEKDAY(B8484)=7,1,0))))))</f>
        <v>1</v>
      </c>
    </row>
    <row r="8485" spans="2:21" ht="13.95" customHeight="1" x14ac:dyDescent="0.25">
      <c r="B8485" s="784">
        <f t="shared" si="398"/>
        <v>45736</v>
      </c>
      <c r="C8485" s="785">
        <v>9</v>
      </c>
      <c r="D8485" s="786">
        <f>IFERROR((INDEX(METADATA!$T$2:$T$20,MATCH(B8485,METADATA!$S$2:$S$20,0))),0)</f>
        <v>0</v>
      </c>
      <c r="E8485" s="785" t="str">
        <f t="shared" si="396"/>
        <v>LO</v>
      </c>
      <c r="F8485" s="786">
        <f>VLOOKUP(C8485,METADATA!$A$5:$H$29,IF(E8485="HI",2,IF(E8485="LO",6,10))+IF(D8485=1,2,IF(D8485=7,1,(IF(WEEKDAY(B8485)=1,2,IF(WEEKDAY(B8485)=7,1,0))))))</f>
        <v>2</v>
      </c>
      <c r="G8485" s="786">
        <f>VLOOKUP(C8485,METADATA!$J$5:$Q$29,IF(E8485="HI",2,IF(E8485="LO",6,10))+IF(D8485=1,2,IF(D8485=7,1,(IF(WEEKDAY(B8485)=1,2,IF(WEEKDAY(B8485)=7,1,0))))))</f>
        <v>1</v>
      </c>
      <c r="H8485" s="787">
        <v>15595.75</v>
      </c>
      <c r="I8485" s="788">
        <v>4032.9700927734375</v>
      </c>
      <c r="K8485" s="795">
        <v>824.32500000000005</v>
      </c>
      <c r="M8485" s="798">
        <f t="shared" si="397"/>
        <v>16108.763634484956</v>
      </c>
      <c r="N8485" s="303"/>
      <c r="S8485" s="786">
        <v>0</v>
      </c>
      <c r="T8485" s="781">
        <f>VLOOKUP(C8485,METADATA!$J$5:$Q$29,IF(E8485="HI",2,IF(E8485="LO",6,10))+IF(S8485=1,2,IF(D8485=7,1,(IF(WEEKDAY(B8485)=1,2,IF(WEEKDAY(B8485)=7,1,0))))))</f>
        <v>1</v>
      </c>
      <c r="U8485" s="781">
        <f>VLOOKUP(C8485,METADATA!$A$5:$H$29,IF(E8485="HI",2,IF(E8485="LO",6,10))+IF(S8485=1,2,IF(D8485=7,1,(IF(WEEKDAY(B8485)=1,2,IF(WEEKDAY(B8485)=7,1,0))))))</f>
        <v>2</v>
      </c>
    </row>
    <row r="8486" spans="2:21" ht="13.95" customHeight="1" x14ac:dyDescent="0.25">
      <c r="B8486" s="784">
        <f t="shared" si="398"/>
        <v>45736</v>
      </c>
      <c r="C8486" s="785">
        <v>10</v>
      </c>
      <c r="D8486" s="786">
        <f>IFERROR((INDEX(METADATA!$T$2:$T$20,MATCH(B8486,METADATA!$S$2:$S$20,0))),0)</f>
        <v>0</v>
      </c>
      <c r="E8486" s="785" t="str">
        <f t="shared" si="396"/>
        <v>LO</v>
      </c>
      <c r="F8486" s="786">
        <f>VLOOKUP(C8486,METADATA!$A$5:$H$29,IF(E8486="HI",2,IF(E8486="LO",6,10))+IF(D8486=1,2,IF(D8486=7,1,(IF(WEEKDAY(B8486)=1,2,IF(WEEKDAY(B8486)=7,1,0))))))</f>
        <v>2</v>
      </c>
      <c r="G8486" s="786">
        <f>VLOOKUP(C8486,METADATA!$J$5:$Q$29,IF(E8486="HI",2,IF(E8486="LO",6,10))+IF(D8486=1,2,IF(D8486=7,1,(IF(WEEKDAY(B8486)=1,2,IF(WEEKDAY(B8486)=7,1,0))))))</f>
        <v>2</v>
      </c>
      <c r="H8486" s="787">
        <v>15343.25</v>
      </c>
      <c r="I8486" s="788">
        <v>3709.6749877929688</v>
      </c>
      <c r="K8486" s="795">
        <v>882.73749999999995</v>
      </c>
      <c r="M8486" s="798">
        <f t="shared" si="397"/>
        <v>15785.341588877853</v>
      </c>
      <c r="N8486" s="303"/>
      <c r="S8486" s="786">
        <v>0</v>
      </c>
      <c r="T8486" s="781">
        <f>VLOOKUP(C8486,METADATA!$J$5:$Q$29,IF(E8486="HI",2,IF(E8486="LO",6,10))+IF(S8486=1,2,IF(D8486=7,1,(IF(WEEKDAY(B8486)=1,2,IF(WEEKDAY(B8486)=7,1,0))))))</f>
        <v>2</v>
      </c>
      <c r="U8486" s="781">
        <f>VLOOKUP(C8486,METADATA!$A$5:$H$29,IF(E8486="HI",2,IF(E8486="LO",6,10))+IF(S8486=1,2,IF(D8486=7,1,(IF(WEEKDAY(B8486)=1,2,IF(WEEKDAY(B8486)=7,1,0))))))</f>
        <v>2</v>
      </c>
    </row>
    <row r="8487" spans="2:21" ht="13.95" customHeight="1" x14ac:dyDescent="0.25">
      <c r="B8487" s="784">
        <f t="shared" si="398"/>
        <v>45736</v>
      </c>
      <c r="C8487" s="785">
        <v>11</v>
      </c>
      <c r="D8487" s="786">
        <f>IFERROR((INDEX(METADATA!$T$2:$T$20,MATCH(B8487,METADATA!$S$2:$S$20,0))),0)</f>
        <v>0</v>
      </c>
      <c r="E8487" s="785" t="str">
        <f t="shared" si="396"/>
        <v>LO</v>
      </c>
      <c r="F8487" s="786">
        <f>VLOOKUP(C8487,METADATA!$A$5:$H$29,IF(E8487="HI",2,IF(E8487="LO",6,10))+IF(D8487=1,2,IF(D8487=7,1,(IF(WEEKDAY(B8487)=1,2,IF(WEEKDAY(B8487)=7,1,0))))))</f>
        <v>2</v>
      </c>
      <c r="G8487" s="786">
        <f>VLOOKUP(C8487,METADATA!$J$5:$Q$29,IF(E8487="HI",2,IF(E8487="LO",6,10))+IF(D8487=1,2,IF(D8487=7,1,(IF(WEEKDAY(B8487)=1,2,IF(WEEKDAY(B8487)=7,1,0))))))</f>
        <v>2</v>
      </c>
      <c r="H8487" s="787">
        <v>15131.5</v>
      </c>
      <c r="I8487" s="788">
        <v>2923.7925415039063</v>
      </c>
      <c r="K8487" s="795">
        <v>909.3125</v>
      </c>
      <c r="M8487" s="798">
        <f t="shared" si="397"/>
        <v>15411.387188561381</v>
      </c>
      <c r="N8487" s="303"/>
      <c r="S8487" s="786">
        <v>0</v>
      </c>
      <c r="T8487" s="781">
        <f>VLOOKUP(C8487,METADATA!$J$5:$Q$29,IF(E8487="HI",2,IF(E8487="LO",6,10))+IF(S8487=1,2,IF(D8487=7,1,(IF(WEEKDAY(B8487)=1,2,IF(WEEKDAY(B8487)=7,1,0))))))</f>
        <v>2</v>
      </c>
      <c r="U8487" s="781">
        <f>VLOOKUP(C8487,METADATA!$A$5:$H$29,IF(E8487="HI",2,IF(E8487="LO",6,10))+IF(S8487=1,2,IF(D8487=7,1,(IF(WEEKDAY(B8487)=1,2,IF(WEEKDAY(B8487)=7,1,0))))))</f>
        <v>2</v>
      </c>
    </row>
    <row r="8488" spans="2:21" ht="13.95" customHeight="1" x14ac:dyDescent="0.25">
      <c r="B8488" s="784">
        <f t="shared" si="398"/>
        <v>45736</v>
      </c>
      <c r="C8488" s="785">
        <v>12</v>
      </c>
      <c r="D8488" s="786">
        <f>IFERROR((INDEX(METADATA!$T$2:$T$20,MATCH(B8488,METADATA!$S$2:$S$20,0))),0)</f>
        <v>0</v>
      </c>
      <c r="E8488" s="785" t="str">
        <f t="shared" si="396"/>
        <v>LO</v>
      </c>
      <c r="F8488" s="786">
        <f>VLOOKUP(C8488,METADATA!$A$5:$H$29,IF(E8488="HI",2,IF(E8488="LO",6,10))+IF(D8488=1,2,IF(D8488=7,1,(IF(WEEKDAY(B8488)=1,2,IF(WEEKDAY(B8488)=7,1,0))))))</f>
        <v>2</v>
      </c>
      <c r="G8488" s="786">
        <f>VLOOKUP(C8488,METADATA!$J$5:$Q$29,IF(E8488="HI",2,IF(E8488="LO",6,10))+IF(D8488=1,2,IF(D8488=7,1,(IF(WEEKDAY(B8488)=1,2,IF(WEEKDAY(B8488)=7,1,0))))))</f>
        <v>2</v>
      </c>
      <c r="H8488" s="787">
        <v>14693.25</v>
      </c>
      <c r="I8488" s="788">
        <v>2957.7149963378906</v>
      </c>
      <c r="K8488" s="795">
        <v>905.6</v>
      </c>
      <c r="M8488" s="798">
        <f t="shared" si="397"/>
        <v>14987.984306172129</v>
      </c>
      <c r="N8488" s="303"/>
      <c r="S8488" s="786">
        <v>0</v>
      </c>
      <c r="T8488" s="781">
        <f>VLOOKUP(C8488,METADATA!$J$5:$Q$29,IF(E8488="HI",2,IF(E8488="LO",6,10))+IF(S8488=1,2,IF(D8488=7,1,(IF(WEEKDAY(B8488)=1,2,IF(WEEKDAY(B8488)=7,1,0))))))</f>
        <v>2</v>
      </c>
      <c r="U8488" s="781">
        <f>VLOOKUP(C8488,METADATA!$A$5:$H$29,IF(E8488="HI",2,IF(E8488="LO",6,10))+IF(S8488=1,2,IF(D8488=7,1,(IF(WEEKDAY(B8488)=1,2,IF(WEEKDAY(B8488)=7,1,0))))))</f>
        <v>2</v>
      </c>
    </row>
    <row r="8489" spans="2:21" ht="13.95" customHeight="1" x14ac:dyDescent="0.25">
      <c r="B8489" s="784">
        <f t="shared" si="398"/>
        <v>45736</v>
      </c>
      <c r="C8489" s="785">
        <v>13</v>
      </c>
      <c r="D8489" s="786">
        <f>IFERROR((INDEX(METADATA!$T$2:$T$20,MATCH(B8489,METADATA!$S$2:$S$20,0))),0)</f>
        <v>0</v>
      </c>
      <c r="E8489" s="785" t="str">
        <f t="shared" si="396"/>
        <v>LO</v>
      </c>
      <c r="F8489" s="786">
        <f>VLOOKUP(C8489,METADATA!$A$5:$H$29,IF(E8489="HI",2,IF(E8489="LO",6,10))+IF(D8489=1,2,IF(D8489=7,1,(IF(WEEKDAY(B8489)=1,2,IF(WEEKDAY(B8489)=7,1,0))))))</f>
        <v>2</v>
      </c>
      <c r="G8489" s="786">
        <f>VLOOKUP(C8489,METADATA!$J$5:$Q$29,IF(E8489="HI",2,IF(E8489="LO",6,10))+IF(D8489=1,2,IF(D8489=7,1,(IF(WEEKDAY(B8489)=1,2,IF(WEEKDAY(B8489)=7,1,0))))))</f>
        <v>2</v>
      </c>
      <c r="H8489" s="787">
        <v>14236.75</v>
      </c>
      <c r="I8489" s="788">
        <v>3334.0000915527344</v>
      </c>
      <c r="K8489" s="795">
        <v>913.98749999999995</v>
      </c>
      <c r="M8489" s="798">
        <f t="shared" si="397"/>
        <v>14621.922143582</v>
      </c>
      <c r="N8489" s="303"/>
      <c r="S8489" s="786">
        <v>0</v>
      </c>
      <c r="T8489" s="781">
        <f>VLOOKUP(C8489,METADATA!$J$5:$Q$29,IF(E8489="HI",2,IF(E8489="LO",6,10))+IF(S8489=1,2,IF(D8489=7,1,(IF(WEEKDAY(B8489)=1,2,IF(WEEKDAY(B8489)=7,1,0))))))</f>
        <v>2</v>
      </c>
      <c r="U8489" s="781">
        <f>VLOOKUP(C8489,METADATA!$A$5:$H$29,IF(E8489="HI",2,IF(E8489="LO",6,10))+IF(S8489=1,2,IF(D8489=7,1,(IF(WEEKDAY(B8489)=1,2,IF(WEEKDAY(B8489)=7,1,0))))))</f>
        <v>2</v>
      </c>
    </row>
    <row r="8490" spans="2:21" ht="13.95" customHeight="1" x14ac:dyDescent="0.25">
      <c r="B8490" s="784">
        <f t="shared" si="398"/>
        <v>45736</v>
      </c>
      <c r="C8490" s="785">
        <v>14</v>
      </c>
      <c r="D8490" s="786">
        <f>IFERROR((INDEX(METADATA!$T$2:$T$20,MATCH(B8490,METADATA!$S$2:$S$20,0))),0)</f>
        <v>0</v>
      </c>
      <c r="E8490" s="785" t="str">
        <f t="shared" si="396"/>
        <v>LO</v>
      </c>
      <c r="F8490" s="786">
        <f>VLOOKUP(C8490,METADATA!$A$5:$H$29,IF(E8490="HI",2,IF(E8490="LO",6,10))+IF(D8490=1,2,IF(D8490=7,1,(IF(WEEKDAY(B8490)=1,2,IF(WEEKDAY(B8490)=7,1,0))))))</f>
        <v>2</v>
      </c>
      <c r="G8490" s="786">
        <f>VLOOKUP(C8490,METADATA!$J$5:$Q$29,IF(E8490="HI",2,IF(E8490="LO",6,10))+IF(D8490=1,2,IF(D8490=7,1,(IF(WEEKDAY(B8490)=1,2,IF(WEEKDAY(B8490)=7,1,0))))))</f>
        <v>2</v>
      </c>
      <c r="H8490" s="787">
        <v>14234</v>
      </c>
      <c r="I8490" s="788">
        <v>4101.9450073242188</v>
      </c>
      <c r="K8490" s="795">
        <v>902.26250000000005</v>
      </c>
      <c r="M8490" s="798">
        <f t="shared" si="397"/>
        <v>14813.261249404604</v>
      </c>
      <c r="N8490" s="303"/>
      <c r="S8490" s="786">
        <v>0</v>
      </c>
      <c r="T8490" s="781">
        <f>VLOOKUP(C8490,METADATA!$J$5:$Q$29,IF(E8490="HI",2,IF(E8490="LO",6,10))+IF(S8490=1,2,IF(D8490=7,1,(IF(WEEKDAY(B8490)=1,2,IF(WEEKDAY(B8490)=7,1,0))))))</f>
        <v>2</v>
      </c>
      <c r="U8490" s="781">
        <f>VLOOKUP(C8490,METADATA!$A$5:$H$29,IF(E8490="HI",2,IF(E8490="LO",6,10))+IF(S8490=1,2,IF(D8490=7,1,(IF(WEEKDAY(B8490)=1,2,IF(WEEKDAY(B8490)=7,1,0))))))</f>
        <v>2</v>
      </c>
    </row>
    <row r="8491" spans="2:21" ht="13.95" customHeight="1" x14ac:dyDescent="0.25">
      <c r="B8491" s="784">
        <f t="shared" si="398"/>
        <v>45736</v>
      </c>
      <c r="C8491" s="785">
        <v>15</v>
      </c>
      <c r="D8491" s="786">
        <f>IFERROR((INDEX(METADATA!$T$2:$T$20,MATCH(B8491,METADATA!$S$2:$S$20,0))),0)</f>
        <v>0</v>
      </c>
      <c r="E8491" s="785" t="str">
        <f t="shared" si="396"/>
        <v>LO</v>
      </c>
      <c r="F8491" s="786">
        <f>VLOOKUP(C8491,METADATA!$A$5:$H$29,IF(E8491="HI",2,IF(E8491="LO",6,10))+IF(D8491=1,2,IF(D8491=7,1,(IF(WEEKDAY(B8491)=1,2,IF(WEEKDAY(B8491)=7,1,0))))))</f>
        <v>2</v>
      </c>
      <c r="G8491" s="786">
        <f>VLOOKUP(C8491,METADATA!$J$5:$Q$29,IF(E8491="HI",2,IF(E8491="LO",6,10))+IF(D8491=1,2,IF(D8491=7,1,(IF(WEEKDAY(B8491)=1,2,IF(WEEKDAY(B8491)=7,1,0))))))</f>
        <v>2</v>
      </c>
      <c r="H8491" s="787">
        <v>14386.5</v>
      </c>
      <c r="I8491" s="788">
        <v>4018.14501953125</v>
      </c>
      <c r="K8491" s="795">
        <v>933.76250000000005</v>
      </c>
      <c r="M8491" s="798">
        <f t="shared" si="397"/>
        <v>14937.097162701453</v>
      </c>
      <c r="N8491" s="303"/>
      <c r="S8491" s="786">
        <v>0</v>
      </c>
      <c r="T8491" s="781">
        <f>VLOOKUP(C8491,METADATA!$J$5:$Q$29,IF(E8491="HI",2,IF(E8491="LO",6,10))+IF(S8491=1,2,IF(D8491=7,1,(IF(WEEKDAY(B8491)=1,2,IF(WEEKDAY(B8491)=7,1,0))))))</f>
        <v>2</v>
      </c>
      <c r="U8491" s="781">
        <f>VLOOKUP(C8491,METADATA!$A$5:$H$29,IF(E8491="HI",2,IF(E8491="LO",6,10))+IF(S8491=1,2,IF(D8491=7,1,(IF(WEEKDAY(B8491)=1,2,IF(WEEKDAY(B8491)=7,1,0))))))</f>
        <v>2</v>
      </c>
    </row>
    <row r="8492" spans="2:21" ht="13.95" customHeight="1" x14ac:dyDescent="0.25">
      <c r="B8492" s="784">
        <f t="shared" si="398"/>
        <v>45736</v>
      </c>
      <c r="C8492" s="785">
        <v>16</v>
      </c>
      <c r="D8492" s="786">
        <f>IFERROR((INDEX(METADATA!$T$2:$T$20,MATCH(B8492,METADATA!$S$2:$S$20,0))),0)</f>
        <v>0</v>
      </c>
      <c r="E8492" s="785" t="str">
        <f t="shared" si="396"/>
        <v>LO</v>
      </c>
      <c r="F8492" s="786">
        <f>VLOOKUP(C8492,METADATA!$A$5:$H$29,IF(E8492="HI",2,IF(E8492="LO",6,10))+IF(D8492=1,2,IF(D8492=7,1,(IF(WEEKDAY(B8492)=1,2,IF(WEEKDAY(B8492)=7,1,0))))))</f>
        <v>2</v>
      </c>
      <c r="G8492" s="786">
        <f>VLOOKUP(C8492,METADATA!$J$5:$Q$29,IF(E8492="HI",2,IF(E8492="LO",6,10))+IF(D8492=1,2,IF(D8492=7,1,(IF(WEEKDAY(B8492)=1,2,IF(WEEKDAY(B8492)=7,1,0))))))</f>
        <v>2</v>
      </c>
      <c r="H8492" s="787">
        <v>14768</v>
      </c>
      <c r="I8492" s="788">
        <v>4017.3500366210938</v>
      </c>
      <c r="K8492" s="795">
        <v>0</v>
      </c>
      <c r="M8492" s="798">
        <f t="shared" si="397"/>
        <v>15304.670049260765</v>
      </c>
      <c r="N8492" s="303"/>
      <c r="S8492" s="786">
        <v>0</v>
      </c>
      <c r="T8492" s="781">
        <f>VLOOKUP(C8492,METADATA!$J$5:$Q$29,IF(E8492="HI",2,IF(E8492="LO",6,10))+IF(S8492=1,2,IF(D8492=7,1,(IF(WEEKDAY(B8492)=1,2,IF(WEEKDAY(B8492)=7,1,0))))))</f>
        <v>2</v>
      </c>
      <c r="U8492" s="781">
        <f>VLOOKUP(C8492,METADATA!$A$5:$H$29,IF(E8492="HI",2,IF(E8492="LO",6,10))+IF(S8492=1,2,IF(D8492=7,1,(IF(WEEKDAY(B8492)=1,2,IF(WEEKDAY(B8492)=7,1,0))))))</f>
        <v>2</v>
      </c>
    </row>
    <row r="8493" spans="2:21" ht="13.95" customHeight="1" x14ac:dyDescent="0.25">
      <c r="B8493" s="784">
        <f t="shared" si="398"/>
        <v>45736</v>
      </c>
      <c r="C8493" s="785">
        <v>17</v>
      </c>
      <c r="D8493" s="786">
        <f>IFERROR((INDEX(METADATA!$T$2:$T$20,MATCH(B8493,METADATA!$S$2:$S$20,0))),0)</f>
        <v>0</v>
      </c>
      <c r="E8493" s="785" t="str">
        <f t="shared" si="396"/>
        <v>LO</v>
      </c>
      <c r="F8493" s="786">
        <f>VLOOKUP(C8493,METADATA!$A$5:$H$29,IF(E8493="HI",2,IF(E8493="LO",6,10))+IF(D8493=1,2,IF(D8493=7,1,(IF(WEEKDAY(B8493)=1,2,IF(WEEKDAY(B8493)=7,1,0))))))</f>
        <v>2</v>
      </c>
      <c r="G8493" s="786">
        <f>VLOOKUP(C8493,METADATA!$J$5:$Q$29,IF(E8493="HI",2,IF(E8493="LO",6,10))+IF(D8493=1,2,IF(D8493=7,1,(IF(WEEKDAY(B8493)=1,2,IF(WEEKDAY(B8493)=7,1,0))))))</f>
        <v>2</v>
      </c>
      <c r="H8493" s="787">
        <v>14972</v>
      </c>
      <c r="I8493" s="788">
        <v>3873.2349853515625</v>
      </c>
      <c r="K8493" s="795">
        <v>0</v>
      </c>
      <c r="M8493" s="798">
        <f t="shared" si="397"/>
        <v>15464.887107630346</v>
      </c>
      <c r="N8493" s="303"/>
      <c r="S8493" s="786">
        <v>0</v>
      </c>
      <c r="T8493" s="781">
        <f>VLOOKUP(C8493,METADATA!$J$5:$Q$29,IF(E8493="HI",2,IF(E8493="LO",6,10))+IF(S8493=1,2,IF(D8493=7,1,(IF(WEEKDAY(B8493)=1,2,IF(WEEKDAY(B8493)=7,1,0))))))</f>
        <v>2</v>
      </c>
      <c r="U8493" s="781">
        <f>VLOOKUP(C8493,METADATA!$A$5:$H$29,IF(E8493="HI",2,IF(E8493="LO",6,10))+IF(S8493=1,2,IF(D8493=7,1,(IF(WEEKDAY(B8493)=1,2,IF(WEEKDAY(B8493)=7,1,0))))))</f>
        <v>2</v>
      </c>
    </row>
    <row r="8494" spans="2:21" ht="13.95" customHeight="1" x14ac:dyDescent="0.25">
      <c r="B8494" s="784">
        <f t="shared" si="398"/>
        <v>45736</v>
      </c>
      <c r="C8494" s="785">
        <v>18</v>
      </c>
      <c r="D8494" s="786">
        <f>IFERROR((INDEX(METADATA!$T$2:$T$20,MATCH(B8494,METADATA!$S$2:$S$20,0))),0)</f>
        <v>0</v>
      </c>
      <c r="E8494" s="785" t="str">
        <f t="shared" si="396"/>
        <v>LO</v>
      </c>
      <c r="F8494" s="786">
        <f>VLOOKUP(C8494,METADATA!$A$5:$H$29,IF(E8494="HI",2,IF(E8494="LO",6,10))+IF(D8494=1,2,IF(D8494=7,1,(IF(WEEKDAY(B8494)=1,2,IF(WEEKDAY(B8494)=7,1,0))))))</f>
        <v>1</v>
      </c>
      <c r="G8494" s="786">
        <f>VLOOKUP(C8494,METADATA!$J$5:$Q$29,IF(E8494="HI",2,IF(E8494="LO",6,10))+IF(D8494=1,2,IF(D8494=7,1,(IF(WEEKDAY(B8494)=1,2,IF(WEEKDAY(B8494)=7,1,0))))))</f>
        <v>1</v>
      </c>
      <c r="H8494" s="787">
        <v>15886.25</v>
      </c>
      <c r="I8494" s="788">
        <v>3318.1049728393555</v>
      </c>
      <c r="K8494" s="795">
        <v>0</v>
      </c>
      <c r="M8494" s="798">
        <f t="shared" si="397"/>
        <v>16229.071435953483</v>
      </c>
      <c r="N8494" s="303"/>
      <c r="S8494" s="786">
        <v>0</v>
      </c>
      <c r="T8494" s="781">
        <f>VLOOKUP(C8494,METADATA!$J$5:$Q$29,IF(E8494="HI",2,IF(E8494="LO",6,10))+IF(S8494=1,2,IF(D8494=7,1,(IF(WEEKDAY(B8494)=1,2,IF(WEEKDAY(B8494)=7,1,0))))))</f>
        <v>1</v>
      </c>
      <c r="U8494" s="781">
        <f>VLOOKUP(C8494,METADATA!$A$5:$H$29,IF(E8494="HI",2,IF(E8494="LO",6,10))+IF(S8494=1,2,IF(D8494=7,1,(IF(WEEKDAY(B8494)=1,2,IF(WEEKDAY(B8494)=7,1,0))))))</f>
        <v>1</v>
      </c>
    </row>
    <row r="8495" spans="2:21" ht="13.95" customHeight="1" x14ac:dyDescent="0.25">
      <c r="B8495" s="784">
        <f t="shared" si="398"/>
        <v>45736</v>
      </c>
      <c r="C8495" s="785">
        <v>19</v>
      </c>
      <c r="D8495" s="786">
        <f>IFERROR((INDEX(METADATA!$T$2:$T$20,MATCH(B8495,METADATA!$S$2:$S$20,0))),0)</f>
        <v>0</v>
      </c>
      <c r="E8495" s="785" t="str">
        <f t="shared" si="396"/>
        <v>LO</v>
      </c>
      <c r="F8495" s="786">
        <f>VLOOKUP(C8495,METADATA!$A$5:$H$29,IF(E8495="HI",2,IF(E8495="LO",6,10))+IF(D8495=1,2,IF(D8495=7,1,(IF(WEEKDAY(B8495)=1,2,IF(WEEKDAY(B8495)=7,1,0))))))</f>
        <v>1</v>
      </c>
      <c r="G8495" s="786">
        <f>VLOOKUP(C8495,METADATA!$J$5:$Q$29,IF(E8495="HI",2,IF(E8495="LO",6,10))+IF(D8495=1,2,IF(D8495=7,1,(IF(WEEKDAY(B8495)=1,2,IF(WEEKDAY(B8495)=7,1,0))))))</f>
        <v>1</v>
      </c>
      <c r="H8495" s="787">
        <v>14688.5</v>
      </c>
      <c r="I8495" s="788">
        <v>3628.2649078369141</v>
      </c>
      <c r="K8495" s="795">
        <v>0</v>
      </c>
      <c r="M8495" s="798">
        <f t="shared" si="397"/>
        <v>15129.981443856459</v>
      </c>
      <c r="N8495" s="303"/>
      <c r="S8495" s="786">
        <v>0</v>
      </c>
      <c r="T8495" s="781">
        <f>VLOOKUP(C8495,METADATA!$J$5:$Q$29,IF(E8495="HI",2,IF(E8495="LO",6,10))+IF(S8495=1,2,IF(D8495=7,1,(IF(WEEKDAY(B8495)=1,2,IF(WEEKDAY(B8495)=7,1,0))))))</f>
        <v>1</v>
      </c>
      <c r="U8495" s="781">
        <f>VLOOKUP(C8495,METADATA!$A$5:$H$29,IF(E8495="HI",2,IF(E8495="LO",6,10))+IF(S8495=1,2,IF(D8495=7,1,(IF(WEEKDAY(B8495)=1,2,IF(WEEKDAY(B8495)=7,1,0))))))</f>
        <v>1</v>
      </c>
    </row>
    <row r="8496" spans="2:21" ht="13.95" customHeight="1" x14ac:dyDescent="0.25">
      <c r="B8496" s="784">
        <f t="shared" si="398"/>
        <v>45736</v>
      </c>
      <c r="C8496" s="785">
        <v>20</v>
      </c>
      <c r="D8496" s="786">
        <f>IFERROR((INDEX(METADATA!$T$2:$T$20,MATCH(B8496,METADATA!$S$2:$S$20,0))),0)</f>
        <v>0</v>
      </c>
      <c r="E8496" s="785" t="str">
        <f t="shared" si="396"/>
        <v>LO</v>
      </c>
      <c r="F8496" s="786">
        <f>VLOOKUP(C8496,METADATA!$A$5:$H$29,IF(E8496="HI",2,IF(E8496="LO",6,10))+IF(D8496=1,2,IF(D8496=7,1,(IF(WEEKDAY(B8496)=1,2,IF(WEEKDAY(B8496)=7,1,0))))))</f>
        <v>1</v>
      </c>
      <c r="G8496" s="786">
        <f>VLOOKUP(C8496,METADATA!$J$5:$Q$29,IF(E8496="HI",2,IF(E8496="LO",6,10))+IF(D8496=1,2,IF(D8496=7,1,(IF(WEEKDAY(B8496)=1,2,IF(WEEKDAY(B8496)=7,1,0))))))</f>
        <v>2</v>
      </c>
      <c r="H8496" s="787">
        <v>12945.25</v>
      </c>
      <c r="I8496" s="788">
        <v>3906.3799743652344</v>
      </c>
      <c r="K8496" s="795">
        <v>0</v>
      </c>
      <c r="M8496" s="798">
        <f t="shared" si="397"/>
        <v>13521.808387439223</v>
      </c>
      <c r="N8496" s="303"/>
      <c r="S8496" s="786">
        <v>0</v>
      </c>
      <c r="T8496" s="781">
        <f>VLOOKUP(C8496,METADATA!$J$5:$Q$29,IF(E8496="HI",2,IF(E8496="LO",6,10))+IF(S8496=1,2,IF(D8496=7,1,(IF(WEEKDAY(B8496)=1,2,IF(WEEKDAY(B8496)=7,1,0))))))</f>
        <v>2</v>
      </c>
      <c r="U8496" s="781">
        <f>VLOOKUP(C8496,METADATA!$A$5:$H$29,IF(E8496="HI",2,IF(E8496="LO",6,10))+IF(S8496=1,2,IF(D8496=7,1,(IF(WEEKDAY(B8496)=1,2,IF(WEEKDAY(B8496)=7,1,0))))))</f>
        <v>1</v>
      </c>
    </row>
    <row r="8497" spans="2:21" ht="13.95" customHeight="1" x14ac:dyDescent="0.25">
      <c r="B8497" s="784">
        <f t="shared" si="398"/>
        <v>45736</v>
      </c>
      <c r="C8497" s="785">
        <v>21</v>
      </c>
      <c r="D8497" s="786">
        <f>IFERROR((INDEX(METADATA!$T$2:$T$20,MATCH(B8497,METADATA!$S$2:$S$20,0))),0)</f>
        <v>0</v>
      </c>
      <c r="E8497" s="785" t="str">
        <f t="shared" si="396"/>
        <v>LO</v>
      </c>
      <c r="F8497" s="786">
        <f>VLOOKUP(C8497,METADATA!$A$5:$H$29,IF(E8497="HI",2,IF(E8497="LO",6,10))+IF(D8497=1,2,IF(D8497=7,1,(IF(WEEKDAY(B8497)=1,2,IF(WEEKDAY(B8497)=7,1,0))))))</f>
        <v>2</v>
      </c>
      <c r="G8497" s="786">
        <f>VLOOKUP(C8497,METADATA!$J$5:$Q$29,IF(E8497="HI",2,IF(E8497="LO",6,10))+IF(D8497=1,2,IF(D8497=7,1,(IF(WEEKDAY(B8497)=1,2,IF(WEEKDAY(B8497)=7,1,0))))))</f>
        <v>2</v>
      </c>
      <c r="H8497" s="787">
        <v>11573.5</v>
      </c>
      <c r="I8497" s="788">
        <v>4029.8749694824219</v>
      </c>
      <c r="K8497" s="795">
        <v>0</v>
      </c>
      <c r="M8497" s="798">
        <f t="shared" si="397"/>
        <v>12255.03139611078</v>
      </c>
      <c r="N8497" s="303"/>
      <c r="S8497" s="786">
        <v>0</v>
      </c>
      <c r="T8497" s="781">
        <f>VLOOKUP(C8497,METADATA!$J$5:$Q$29,IF(E8497="HI",2,IF(E8497="LO",6,10))+IF(S8497=1,2,IF(D8497=7,1,(IF(WEEKDAY(B8497)=1,2,IF(WEEKDAY(B8497)=7,1,0))))))</f>
        <v>2</v>
      </c>
      <c r="U8497" s="781">
        <f>VLOOKUP(C8497,METADATA!$A$5:$H$29,IF(E8497="HI",2,IF(E8497="LO",6,10))+IF(S8497=1,2,IF(D8497=7,1,(IF(WEEKDAY(B8497)=1,2,IF(WEEKDAY(B8497)=7,1,0))))))</f>
        <v>2</v>
      </c>
    </row>
    <row r="8498" spans="2:21" ht="13.95" customHeight="1" x14ac:dyDescent="0.25">
      <c r="B8498" s="784">
        <f t="shared" si="398"/>
        <v>45736</v>
      </c>
      <c r="C8498" s="785">
        <v>22</v>
      </c>
      <c r="D8498" s="786">
        <f>IFERROR((INDEX(METADATA!$T$2:$T$20,MATCH(B8498,METADATA!$S$2:$S$20,0))),0)</f>
        <v>0</v>
      </c>
      <c r="E8498" s="785" t="str">
        <f t="shared" si="396"/>
        <v>LO</v>
      </c>
      <c r="F8498" s="786">
        <f>VLOOKUP(C8498,METADATA!$A$5:$H$29,IF(E8498="HI",2,IF(E8498="LO",6,10))+IF(D8498=1,2,IF(D8498=7,1,(IF(WEEKDAY(B8498)=1,2,IF(WEEKDAY(B8498)=7,1,0))))))</f>
        <v>3</v>
      </c>
      <c r="G8498" s="786">
        <f>VLOOKUP(C8498,METADATA!$J$5:$Q$29,IF(E8498="HI",2,IF(E8498="LO",6,10))+IF(D8498=1,2,IF(D8498=7,1,(IF(WEEKDAY(B8498)=1,2,IF(WEEKDAY(B8498)=7,1,0))))))</f>
        <v>3</v>
      </c>
      <c r="H8498" s="787">
        <v>10200</v>
      </c>
      <c r="I8498" s="788">
        <v>3871.4249572753906</v>
      </c>
      <c r="K8498" s="795">
        <v>0</v>
      </c>
      <c r="M8498" s="798">
        <f t="shared" si="397"/>
        <v>10909.992263966769</v>
      </c>
      <c r="N8498" s="303"/>
      <c r="S8498" s="786">
        <v>0</v>
      </c>
      <c r="T8498" s="781">
        <f>VLOOKUP(C8498,METADATA!$J$5:$Q$29,IF(E8498="HI",2,IF(E8498="LO",6,10))+IF(S8498=1,2,IF(D8498=7,1,(IF(WEEKDAY(B8498)=1,2,IF(WEEKDAY(B8498)=7,1,0))))))</f>
        <v>3</v>
      </c>
      <c r="U8498" s="781">
        <f>VLOOKUP(C8498,METADATA!$A$5:$H$29,IF(E8498="HI",2,IF(E8498="LO",6,10))+IF(S8498=1,2,IF(D8498=7,1,(IF(WEEKDAY(B8498)=1,2,IF(WEEKDAY(B8498)=7,1,0))))))</f>
        <v>3</v>
      </c>
    </row>
    <row r="8499" spans="2:21" ht="13.95" customHeight="1" x14ac:dyDescent="0.25">
      <c r="B8499" s="784">
        <f t="shared" si="398"/>
        <v>45736</v>
      </c>
      <c r="C8499" s="785">
        <v>23</v>
      </c>
      <c r="D8499" s="786">
        <f>IFERROR((INDEX(METADATA!$T$2:$T$20,MATCH(B8499,METADATA!$S$2:$S$20,0))),0)</f>
        <v>0</v>
      </c>
      <c r="E8499" s="785" t="str">
        <f t="shared" si="396"/>
        <v>LO</v>
      </c>
      <c r="F8499" s="786">
        <f>VLOOKUP(C8499,METADATA!$A$5:$H$29,IF(E8499="HI",2,IF(E8499="LO",6,10))+IF(D8499=1,2,IF(D8499=7,1,(IF(WEEKDAY(B8499)=1,2,IF(WEEKDAY(B8499)=7,1,0))))))</f>
        <v>3</v>
      </c>
      <c r="G8499" s="786">
        <f>VLOOKUP(C8499,METADATA!$J$5:$Q$29,IF(E8499="HI",2,IF(E8499="LO",6,10))+IF(D8499=1,2,IF(D8499=7,1,(IF(WEEKDAY(B8499)=1,2,IF(WEEKDAY(B8499)=7,1,0))))))</f>
        <v>3</v>
      </c>
      <c r="H8499" s="787">
        <v>8971</v>
      </c>
      <c r="I8499" s="788">
        <v>3726.7449951171875</v>
      </c>
      <c r="K8499" s="795">
        <v>0</v>
      </c>
      <c r="M8499" s="798">
        <f t="shared" si="397"/>
        <v>9714.2920101585896</v>
      </c>
      <c r="N8499" s="303"/>
      <c r="S8499" s="786">
        <v>0</v>
      </c>
      <c r="T8499" s="781">
        <f>VLOOKUP(C8499,METADATA!$J$5:$Q$29,IF(E8499="HI",2,IF(E8499="LO",6,10))+IF(S8499=1,2,IF(D8499=7,1,(IF(WEEKDAY(B8499)=1,2,IF(WEEKDAY(B8499)=7,1,0))))))</f>
        <v>3</v>
      </c>
      <c r="U8499" s="781">
        <f>VLOOKUP(C8499,METADATA!$A$5:$H$29,IF(E8499="HI",2,IF(E8499="LO",6,10))+IF(S8499=1,2,IF(D8499=7,1,(IF(WEEKDAY(B8499)=1,2,IF(WEEKDAY(B8499)=7,1,0))))))</f>
        <v>3</v>
      </c>
    </row>
    <row r="8500" spans="2:21" ht="13.95" customHeight="1" x14ac:dyDescent="0.25">
      <c r="B8500" s="784">
        <f t="shared" si="398"/>
        <v>45737</v>
      </c>
      <c r="C8500" s="785">
        <v>0</v>
      </c>
      <c r="D8500" s="786">
        <f>IFERROR((INDEX(METADATA!$T$2:$T$20,MATCH(B8500,METADATA!$S$2:$S$20,0))),0)</f>
        <v>7</v>
      </c>
      <c r="E8500" s="785" t="str">
        <f t="shared" si="396"/>
        <v>LO</v>
      </c>
      <c r="F8500" s="786">
        <f>VLOOKUP(C8500,METADATA!$A$5:$H$29,IF(E8500="HI",2,IF(E8500="LO",6,10))+IF(D8500=1,2,IF(D8500=7,1,(IF(WEEKDAY(B8500)=1,2,IF(WEEKDAY(B8500)=7,1,0))))))</f>
        <v>3</v>
      </c>
      <c r="G8500" s="786">
        <f>VLOOKUP(C8500,METADATA!$J$5:$Q$29,IF(E8500="HI",2,IF(E8500="LO",6,10))+IF(D8500=1,2,IF(D8500=7,1,(IF(WEEKDAY(B8500)=1,2,IF(WEEKDAY(B8500)=7,1,0))))))</f>
        <v>3</v>
      </c>
      <c r="H8500" s="787">
        <v>8405.5</v>
      </c>
      <c r="I8500" s="788">
        <v>2967.2625122070313</v>
      </c>
      <c r="K8500" s="795">
        <v>0</v>
      </c>
      <c r="M8500" s="798">
        <f t="shared" si="397"/>
        <v>8913.8699264881125</v>
      </c>
      <c r="N8500" s="303"/>
      <c r="S8500" s="786">
        <v>0</v>
      </c>
      <c r="T8500" s="781">
        <f>VLOOKUP(C8500,METADATA!$J$5:$Q$29,IF(E8500="HI",2,IF(E8500="LO",6,10))+IF(S8500=1,2,IF(D8500=7,1,(IF(WEEKDAY(B8500)=1,2,IF(WEEKDAY(B8500)=7,1,0))))))</f>
        <v>3</v>
      </c>
      <c r="U8500" s="781">
        <f>VLOOKUP(C8500,METADATA!$A$5:$H$29,IF(E8500="HI",2,IF(E8500="LO",6,10))+IF(S8500=1,2,IF(D8500=7,1,(IF(WEEKDAY(B8500)=1,2,IF(WEEKDAY(B8500)=7,1,0))))))</f>
        <v>3</v>
      </c>
    </row>
    <row r="8501" spans="2:21" ht="13.95" customHeight="1" x14ac:dyDescent="0.25">
      <c r="B8501" s="784">
        <f t="shared" si="398"/>
        <v>45737</v>
      </c>
      <c r="C8501" s="785">
        <v>1</v>
      </c>
      <c r="D8501" s="786">
        <f>IFERROR((INDEX(METADATA!$T$2:$T$20,MATCH(B8501,METADATA!$S$2:$S$20,0))),0)</f>
        <v>7</v>
      </c>
      <c r="E8501" s="785" t="str">
        <f t="shared" si="396"/>
        <v>LO</v>
      </c>
      <c r="F8501" s="786">
        <f>VLOOKUP(C8501,METADATA!$A$5:$H$29,IF(E8501="HI",2,IF(E8501="LO",6,10))+IF(D8501=1,2,IF(D8501=7,1,(IF(WEEKDAY(B8501)=1,2,IF(WEEKDAY(B8501)=7,1,0))))))</f>
        <v>3</v>
      </c>
      <c r="G8501" s="786">
        <f>VLOOKUP(C8501,METADATA!$J$5:$Q$29,IF(E8501="HI",2,IF(E8501="LO",6,10))+IF(D8501=1,2,IF(D8501=7,1,(IF(WEEKDAY(B8501)=1,2,IF(WEEKDAY(B8501)=7,1,0))))))</f>
        <v>3</v>
      </c>
      <c r="H8501" s="787">
        <v>8002.25</v>
      </c>
      <c r="I8501" s="788">
        <v>3863.7150573730469</v>
      </c>
      <c r="K8501" s="795">
        <v>0</v>
      </c>
      <c r="M8501" s="798">
        <f t="shared" si="397"/>
        <v>8886.1858582336208</v>
      </c>
      <c r="N8501" s="303"/>
      <c r="S8501" s="786">
        <v>0</v>
      </c>
      <c r="T8501" s="781">
        <f>VLOOKUP(C8501,METADATA!$J$5:$Q$29,IF(E8501="HI",2,IF(E8501="LO",6,10))+IF(S8501=1,2,IF(D8501=7,1,(IF(WEEKDAY(B8501)=1,2,IF(WEEKDAY(B8501)=7,1,0))))))</f>
        <v>3</v>
      </c>
      <c r="U8501" s="781">
        <f>VLOOKUP(C8501,METADATA!$A$5:$H$29,IF(E8501="HI",2,IF(E8501="LO",6,10))+IF(S8501=1,2,IF(D8501=7,1,(IF(WEEKDAY(B8501)=1,2,IF(WEEKDAY(B8501)=7,1,0))))))</f>
        <v>3</v>
      </c>
    </row>
    <row r="8502" spans="2:21" ht="13.95" customHeight="1" x14ac:dyDescent="0.25">
      <c r="B8502" s="784">
        <f t="shared" si="398"/>
        <v>45737</v>
      </c>
      <c r="C8502" s="785">
        <v>2</v>
      </c>
      <c r="D8502" s="786">
        <f>IFERROR((INDEX(METADATA!$T$2:$T$20,MATCH(B8502,METADATA!$S$2:$S$20,0))),0)</f>
        <v>7</v>
      </c>
      <c r="E8502" s="785" t="str">
        <f t="shared" si="396"/>
        <v>LO</v>
      </c>
      <c r="F8502" s="786">
        <f>VLOOKUP(C8502,METADATA!$A$5:$H$29,IF(E8502="HI",2,IF(E8502="LO",6,10))+IF(D8502=1,2,IF(D8502=7,1,(IF(WEEKDAY(B8502)=1,2,IF(WEEKDAY(B8502)=7,1,0))))))</f>
        <v>3</v>
      </c>
      <c r="G8502" s="786">
        <f>VLOOKUP(C8502,METADATA!$J$5:$Q$29,IF(E8502="HI",2,IF(E8502="LO",6,10))+IF(D8502=1,2,IF(D8502=7,1,(IF(WEEKDAY(B8502)=1,2,IF(WEEKDAY(B8502)=7,1,0))))))</f>
        <v>3</v>
      </c>
      <c r="H8502" s="787">
        <v>8026.75</v>
      </c>
      <c r="I8502" s="788">
        <v>4020.760009765625</v>
      </c>
      <c r="K8502" s="795">
        <v>0</v>
      </c>
      <c r="M8502" s="798">
        <f t="shared" si="397"/>
        <v>8977.4844259753791</v>
      </c>
      <c r="N8502" s="303"/>
      <c r="S8502" s="786">
        <v>0</v>
      </c>
      <c r="T8502" s="781">
        <f>VLOOKUP(C8502,METADATA!$J$5:$Q$29,IF(E8502="HI",2,IF(E8502="LO",6,10))+IF(S8502=1,2,IF(D8502=7,1,(IF(WEEKDAY(B8502)=1,2,IF(WEEKDAY(B8502)=7,1,0))))))</f>
        <v>3</v>
      </c>
      <c r="U8502" s="781">
        <f>VLOOKUP(C8502,METADATA!$A$5:$H$29,IF(E8502="HI",2,IF(E8502="LO",6,10))+IF(S8502=1,2,IF(D8502=7,1,(IF(WEEKDAY(B8502)=1,2,IF(WEEKDAY(B8502)=7,1,0))))))</f>
        <v>3</v>
      </c>
    </row>
    <row r="8503" spans="2:21" ht="13.95" customHeight="1" x14ac:dyDescent="0.25">
      <c r="B8503" s="784">
        <f t="shared" si="398"/>
        <v>45737</v>
      </c>
      <c r="C8503" s="785">
        <v>3</v>
      </c>
      <c r="D8503" s="786">
        <f>IFERROR((INDEX(METADATA!$T$2:$T$20,MATCH(B8503,METADATA!$S$2:$S$20,0))),0)</f>
        <v>7</v>
      </c>
      <c r="E8503" s="785" t="str">
        <f t="shared" si="396"/>
        <v>LO</v>
      </c>
      <c r="F8503" s="786">
        <f>VLOOKUP(C8503,METADATA!$A$5:$H$29,IF(E8503="HI",2,IF(E8503="LO",6,10))+IF(D8503=1,2,IF(D8503=7,1,(IF(WEEKDAY(B8503)=1,2,IF(WEEKDAY(B8503)=7,1,0))))))</f>
        <v>3</v>
      </c>
      <c r="G8503" s="786">
        <f>VLOOKUP(C8503,METADATA!$J$5:$Q$29,IF(E8503="HI",2,IF(E8503="LO",6,10))+IF(D8503=1,2,IF(D8503=7,1,(IF(WEEKDAY(B8503)=1,2,IF(WEEKDAY(B8503)=7,1,0))))))</f>
        <v>3</v>
      </c>
      <c r="H8503" s="787">
        <v>8169.5</v>
      </c>
      <c r="I8503" s="788">
        <v>3940.6700439453125</v>
      </c>
      <c r="K8503" s="795">
        <v>870.51250000000005</v>
      </c>
      <c r="M8503" s="798">
        <f t="shared" si="397"/>
        <v>9070.2596790416064</v>
      </c>
      <c r="N8503" s="303"/>
      <c r="S8503" s="786">
        <v>0</v>
      </c>
      <c r="T8503" s="781">
        <f>VLOOKUP(C8503,METADATA!$J$5:$Q$29,IF(E8503="HI",2,IF(E8503="LO",6,10))+IF(S8503=1,2,IF(D8503=7,1,(IF(WEEKDAY(B8503)=1,2,IF(WEEKDAY(B8503)=7,1,0))))))</f>
        <v>3</v>
      </c>
      <c r="U8503" s="781">
        <f>VLOOKUP(C8503,METADATA!$A$5:$H$29,IF(E8503="HI",2,IF(E8503="LO",6,10))+IF(S8503=1,2,IF(D8503=7,1,(IF(WEEKDAY(B8503)=1,2,IF(WEEKDAY(B8503)=7,1,0))))))</f>
        <v>3</v>
      </c>
    </row>
    <row r="8504" spans="2:21" ht="13.95" customHeight="1" x14ac:dyDescent="0.25">
      <c r="B8504" s="784">
        <f t="shared" si="398"/>
        <v>45737</v>
      </c>
      <c r="C8504" s="785">
        <v>4</v>
      </c>
      <c r="D8504" s="786">
        <f>IFERROR((INDEX(METADATA!$T$2:$T$20,MATCH(B8504,METADATA!$S$2:$S$20,0))),0)</f>
        <v>7</v>
      </c>
      <c r="E8504" s="785" t="str">
        <f t="shared" si="396"/>
        <v>LO</v>
      </c>
      <c r="F8504" s="786">
        <f>VLOOKUP(C8504,METADATA!$A$5:$H$29,IF(E8504="HI",2,IF(E8504="LO",6,10))+IF(D8504=1,2,IF(D8504=7,1,(IF(WEEKDAY(B8504)=1,2,IF(WEEKDAY(B8504)=7,1,0))))))</f>
        <v>3</v>
      </c>
      <c r="G8504" s="786">
        <f>VLOOKUP(C8504,METADATA!$J$5:$Q$29,IF(E8504="HI",2,IF(E8504="LO",6,10))+IF(D8504=1,2,IF(D8504=7,1,(IF(WEEKDAY(B8504)=1,2,IF(WEEKDAY(B8504)=7,1,0))))))</f>
        <v>3</v>
      </c>
      <c r="H8504" s="787">
        <v>8636.5</v>
      </c>
      <c r="I8504" s="788">
        <v>3969.9500427246094</v>
      </c>
      <c r="K8504" s="795">
        <v>865.8125</v>
      </c>
      <c r="M8504" s="798">
        <f t="shared" si="397"/>
        <v>9505.2425319782942</v>
      </c>
      <c r="N8504" s="303"/>
      <c r="S8504" s="786">
        <v>0</v>
      </c>
      <c r="T8504" s="781">
        <f>VLOOKUP(C8504,METADATA!$J$5:$Q$29,IF(E8504="HI",2,IF(E8504="LO",6,10))+IF(S8504=1,2,IF(D8504=7,1,(IF(WEEKDAY(B8504)=1,2,IF(WEEKDAY(B8504)=7,1,0))))))</f>
        <v>3</v>
      </c>
      <c r="U8504" s="781">
        <f>VLOOKUP(C8504,METADATA!$A$5:$H$29,IF(E8504="HI",2,IF(E8504="LO",6,10))+IF(S8504=1,2,IF(D8504=7,1,(IF(WEEKDAY(B8504)=1,2,IF(WEEKDAY(B8504)=7,1,0))))))</f>
        <v>3</v>
      </c>
    </row>
    <row r="8505" spans="2:21" ht="13.95" customHeight="1" x14ac:dyDescent="0.25">
      <c r="B8505" s="784">
        <f t="shared" si="398"/>
        <v>45737</v>
      </c>
      <c r="C8505" s="785">
        <v>5</v>
      </c>
      <c r="D8505" s="786">
        <f>IFERROR((INDEX(METADATA!$T$2:$T$20,MATCH(B8505,METADATA!$S$2:$S$20,0))),0)</f>
        <v>7</v>
      </c>
      <c r="E8505" s="785" t="str">
        <f t="shared" si="396"/>
        <v>LO</v>
      </c>
      <c r="F8505" s="786">
        <f>VLOOKUP(C8505,METADATA!$A$5:$H$29,IF(E8505="HI",2,IF(E8505="LO",6,10))+IF(D8505=1,2,IF(D8505=7,1,(IF(WEEKDAY(B8505)=1,2,IF(WEEKDAY(B8505)=7,1,0))))))</f>
        <v>3</v>
      </c>
      <c r="G8505" s="786">
        <f>VLOOKUP(C8505,METADATA!$J$5:$Q$29,IF(E8505="HI",2,IF(E8505="LO",6,10))+IF(D8505=1,2,IF(D8505=7,1,(IF(WEEKDAY(B8505)=1,2,IF(WEEKDAY(B8505)=7,1,0))))))</f>
        <v>3</v>
      </c>
      <c r="H8505" s="787">
        <v>9369.5</v>
      </c>
      <c r="I8505" s="788">
        <v>3576.5499572753906</v>
      </c>
      <c r="K8505" s="795">
        <v>834.63750000000005</v>
      </c>
      <c r="M8505" s="798">
        <f t="shared" si="397"/>
        <v>10028.920173522501</v>
      </c>
      <c r="N8505" s="303"/>
      <c r="S8505" s="786">
        <v>0</v>
      </c>
      <c r="T8505" s="781">
        <f>VLOOKUP(C8505,METADATA!$J$5:$Q$29,IF(E8505="HI",2,IF(E8505="LO",6,10))+IF(S8505=1,2,IF(D8505=7,1,(IF(WEEKDAY(B8505)=1,2,IF(WEEKDAY(B8505)=7,1,0))))))</f>
        <v>3</v>
      </c>
      <c r="U8505" s="781">
        <f>VLOOKUP(C8505,METADATA!$A$5:$H$29,IF(E8505="HI",2,IF(E8505="LO",6,10))+IF(S8505=1,2,IF(D8505=7,1,(IF(WEEKDAY(B8505)=1,2,IF(WEEKDAY(B8505)=7,1,0))))))</f>
        <v>3</v>
      </c>
    </row>
    <row r="8506" spans="2:21" ht="13.95" customHeight="1" x14ac:dyDescent="0.25">
      <c r="B8506" s="784">
        <f t="shared" si="398"/>
        <v>45737</v>
      </c>
      <c r="C8506" s="785">
        <v>6</v>
      </c>
      <c r="D8506" s="786">
        <f>IFERROR((INDEX(METADATA!$T$2:$T$20,MATCH(B8506,METADATA!$S$2:$S$20,0))),0)</f>
        <v>7</v>
      </c>
      <c r="E8506" s="785" t="str">
        <f t="shared" si="396"/>
        <v>LO</v>
      </c>
      <c r="F8506" s="786">
        <f>VLOOKUP(C8506,METADATA!$A$5:$H$29,IF(E8506="HI",2,IF(E8506="LO",6,10))+IF(D8506=1,2,IF(D8506=7,1,(IF(WEEKDAY(B8506)=1,2,IF(WEEKDAY(B8506)=7,1,0))))))</f>
        <v>3</v>
      </c>
      <c r="G8506" s="786">
        <f>VLOOKUP(C8506,METADATA!$J$5:$Q$29,IF(E8506="HI",2,IF(E8506="LO",6,10))+IF(D8506=1,2,IF(D8506=7,1,(IF(WEEKDAY(B8506)=1,2,IF(WEEKDAY(B8506)=7,1,0))))))</f>
        <v>3</v>
      </c>
      <c r="H8506" s="787">
        <v>10984.25</v>
      </c>
      <c r="I8506" s="788">
        <v>2811.6298828125</v>
      </c>
      <c r="K8506" s="795">
        <v>847.33749999999998</v>
      </c>
      <c r="M8506" s="798">
        <f t="shared" si="397"/>
        <v>11338.386598649044</v>
      </c>
      <c r="N8506" s="303"/>
      <c r="S8506" s="786">
        <v>0</v>
      </c>
      <c r="T8506" s="781">
        <f>VLOOKUP(C8506,METADATA!$J$5:$Q$29,IF(E8506="HI",2,IF(E8506="LO",6,10))+IF(S8506=1,2,IF(D8506=7,1,(IF(WEEKDAY(B8506)=1,2,IF(WEEKDAY(B8506)=7,1,0))))))</f>
        <v>3</v>
      </c>
      <c r="U8506" s="781">
        <f>VLOOKUP(C8506,METADATA!$A$5:$H$29,IF(E8506="HI",2,IF(E8506="LO",6,10))+IF(S8506=1,2,IF(D8506=7,1,(IF(WEEKDAY(B8506)=1,2,IF(WEEKDAY(B8506)=7,1,0))))))</f>
        <v>3</v>
      </c>
    </row>
    <row r="8507" spans="2:21" ht="13.95" customHeight="1" x14ac:dyDescent="0.25">
      <c r="B8507" s="784">
        <f t="shared" si="398"/>
        <v>45737</v>
      </c>
      <c r="C8507" s="785">
        <v>7</v>
      </c>
      <c r="D8507" s="786">
        <f>IFERROR((INDEX(METADATA!$T$2:$T$20,MATCH(B8507,METADATA!$S$2:$S$20,0))),0)</f>
        <v>7</v>
      </c>
      <c r="E8507" s="785" t="str">
        <f t="shared" si="396"/>
        <v>LO</v>
      </c>
      <c r="F8507" s="786">
        <f>VLOOKUP(C8507,METADATA!$A$5:$H$29,IF(E8507="HI",2,IF(E8507="LO",6,10))+IF(D8507=1,2,IF(D8507=7,1,(IF(WEEKDAY(B8507)=1,2,IF(WEEKDAY(B8507)=7,1,0))))))</f>
        <v>2</v>
      </c>
      <c r="G8507" s="786">
        <f>VLOOKUP(C8507,METADATA!$J$5:$Q$29,IF(E8507="HI",2,IF(E8507="LO",6,10))+IF(D8507=1,2,IF(D8507=7,1,(IF(WEEKDAY(B8507)=1,2,IF(WEEKDAY(B8507)=7,1,0))))))</f>
        <v>2</v>
      </c>
      <c r="H8507" s="787">
        <v>13065.75</v>
      </c>
      <c r="I8507" s="788">
        <v>3047.3174133300781</v>
      </c>
      <c r="K8507" s="795">
        <v>851.61249999999995</v>
      </c>
      <c r="M8507" s="798">
        <f t="shared" si="397"/>
        <v>13416.406615785194</v>
      </c>
      <c r="N8507" s="303"/>
      <c r="S8507" s="786">
        <v>0</v>
      </c>
      <c r="T8507" s="781">
        <f>VLOOKUP(C8507,METADATA!$J$5:$Q$29,IF(E8507="HI",2,IF(E8507="LO",6,10))+IF(S8507=1,2,IF(D8507=7,1,(IF(WEEKDAY(B8507)=1,2,IF(WEEKDAY(B8507)=7,1,0))))))</f>
        <v>2</v>
      </c>
      <c r="U8507" s="781">
        <f>VLOOKUP(C8507,METADATA!$A$5:$H$29,IF(E8507="HI",2,IF(E8507="LO",6,10))+IF(S8507=1,2,IF(D8507=7,1,(IF(WEEKDAY(B8507)=1,2,IF(WEEKDAY(B8507)=7,1,0))))))</f>
        <v>2</v>
      </c>
    </row>
    <row r="8508" spans="2:21" ht="13.95" customHeight="1" x14ac:dyDescent="0.25">
      <c r="B8508" s="784">
        <f t="shared" si="398"/>
        <v>45737</v>
      </c>
      <c r="C8508" s="785">
        <v>8</v>
      </c>
      <c r="D8508" s="786">
        <f>IFERROR((INDEX(METADATA!$T$2:$T$20,MATCH(B8508,METADATA!$S$2:$S$20,0))),0)</f>
        <v>7</v>
      </c>
      <c r="E8508" s="785" t="str">
        <f t="shared" si="396"/>
        <v>LO</v>
      </c>
      <c r="F8508" s="786">
        <f>VLOOKUP(C8508,METADATA!$A$5:$H$29,IF(E8508="HI",2,IF(E8508="LO",6,10))+IF(D8508=1,2,IF(D8508=7,1,(IF(WEEKDAY(B8508)=1,2,IF(WEEKDAY(B8508)=7,1,0))))))</f>
        <v>2</v>
      </c>
      <c r="G8508" s="786">
        <f>VLOOKUP(C8508,METADATA!$J$5:$Q$29,IF(E8508="HI",2,IF(E8508="LO",6,10))+IF(D8508=1,2,IF(D8508=7,1,(IF(WEEKDAY(B8508)=1,2,IF(WEEKDAY(B8508)=7,1,0))))))</f>
        <v>2</v>
      </c>
      <c r="H8508" s="787">
        <v>14676</v>
      </c>
      <c r="I8508" s="788">
        <v>3966.2999877929688</v>
      </c>
      <c r="K8508" s="795">
        <v>856.5</v>
      </c>
      <c r="M8508" s="798">
        <f t="shared" si="397"/>
        <v>15202.516620387774</v>
      </c>
      <c r="N8508" s="303"/>
      <c r="S8508" s="786">
        <v>0</v>
      </c>
      <c r="T8508" s="781">
        <f>VLOOKUP(C8508,METADATA!$J$5:$Q$29,IF(E8508="HI",2,IF(E8508="LO",6,10))+IF(S8508=1,2,IF(D8508=7,1,(IF(WEEKDAY(B8508)=1,2,IF(WEEKDAY(B8508)=7,1,0))))))</f>
        <v>2</v>
      </c>
      <c r="U8508" s="781">
        <f>VLOOKUP(C8508,METADATA!$A$5:$H$29,IF(E8508="HI",2,IF(E8508="LO",6,10))+IF(S8508=1,2,IF(D8508=7,1,(IF(WEEKDAY(B8508)=1,2,IF(WEEKDAY(B8508)=7,1,0))))))</f>
        <v>2</v>
      </c>
    </row>
    <row r="8509" spans="2:21" ht="13.95" customHeight="1" x14ac:dyDescent="0.25">
      <c r="B8509" s="784">
        <f t="shared" si="398"/>
        <v>45737</v>
      </c>
      <c r="C8509" s="785">
        <v>9</v>
      </c>
      <c r="D8509" s="786">
        <f>IFERROR((INDEX(METADATA!$T$2:$T$20,MATCH(B8509,METADATA!$S$2:$S$20,0))),0)</f>
        <v>7</v>
      </c>
      <c r="E8509" s="785" t="str">
        <f t="shared" si="396"/>
        <v>LO</v>
      </c>
      <c r="F8509" s="786">
        <f>VLOOKUP(C8509,METADATA!$A$5:$H$29,IF(E8509="HI",2,IF(E8509="LO",6,10))+IF(D8509=1,2,IF(D8509=7,1,(IF(WEEKDAY(B8509)=1,2,IF(WEEKDAY(B8509)=7,1,0))))))</f>
        <v>2</v>
      </c>
      <c r="G8509" s="786">
        <f>VLOOKUP(C8509,METADATA!$J$5:$Q$29,IF(E8509="HI",2,IF(E8509="LO",6,10))+IF(D8509=1,2,IF(D8509=7,1,(IF(WEEKDAY(B8509)=1,2,IF(WEEKDAY(B8509)=7,1,0))))))</f>
        <v>2</v>
      </c>
      <c r="H8509" s="787">
        <v>15115.75</v>
      </c>
      <c r="I8509" s="788">
        <v>3823.2200317382813</v>
      </c>
      <c r="K8509" s="795">
        <v>824.32500000000005</v>
      </c>
      <c r="M8509" s="798">
        <f t="shared" si="397"/>
        <v>15591.75774162698</v>
      </c>
      <c r="N8509" s="303"/>
      <c r="S8509" s="786">
        <v>0</v>
      </c>
      <c r="T8509" s="781">
        <f>VLOOKUP(C8509,METADATA!$J$5:$Q$29,IF(E8509="HI",2,IF(E8509="LO",6,10))+IF(S8509=1,2,IF(D8509=7,1,(IF(WEEKDAY(B8509)=1,2,IF(WEEKDAY(B8509)=7,1,0))))))</f>
        <v>2</v>
      </c>
      <c r="U8509" s="781">
        <f>VLOOKUP(C8509,METADATA!$A$5:$H$29,IF(E8509="HI",2,IF(E8509="LO",6,10))+IF(S8509=1,2,IF(D8509=7,1,(IF(WEEKDAY(B8509)=1,2,IF(WEEKDAY(B8509)=7,1,0))))))</f>
        <v>2</v>
      </c>
    </row>
    <row r="8510" spans="2:21" ht="13.95" customHeight="1" x14ac:dyDescent="0.25">
      <c r="B8510" s="784">
        <f t="shared" si="398"/>
        <v>45737</v>
      </c>
      <c r="C8510" s="785">
        <v>10</v>
      </c>
      <c r="D8510" s="786">
        <f>IFERROR((INDEX(METADATA!$T$2:$T$20,MATCH(B8510,METADATA!$S$2:$S$20,0))),0)</f>
        <v>7</v>
      </c>
      <c r="E8510" s="785" t="str">
        <f t="shared" si="396"/>
        <v>LO</v>
      </c>
      <c r="F8510" s="786">
        <f>VLOOKUP(C8510,METADATA!$A$5:$H$29,IF(E8510="HI",2,IF(E8510="LO",6,10))+IF(D8510=1,2,IF(D8510=7,1,(IF(WEEKDAY(B8510)=1,2,IF(WEEKDAY(B8510)=7,1,0))))))</f>
        <v>2</v>
      </c>
      <c r="G8510" s="786">
        <f>VLOOKUP(C8510,METADATA!$J$5:$Q$29,IF(E8510="HI",2,IF(E8510="LO",6,10))+IF(D8510=1,2,IF(D8510=7,1,(IF(WEEKDAY(B8510)=1,2,IF(WEEKDAY(B8510)=7,1,0))))))</f>
        <v>2</v>
      </c>
      <c r="H8510" s="787">
        <v>14860</v>
      </c>
      <c r="I8510" s="788">
        <v>3979.2299194335938</v>
      </c>
      <c r="K8510" s="795">
        <v>882.73749999999995</v>
      </c>
      <c r="M8510" s="798">
        <f t="shared" si="397"/>
        <v>15383.558455432718</v>
      </c>
      <c r="N8510" s="303"/>
      <c r="S8510" s="786">
        <v>0</v>
      </c>
      <c r="T8510" s="781">
        <f>VLOOKUP(C8510,METADATA!$J$5:$Q$29,IF(E8510="HI",2,IF(E8510="LO",6,10))+IF(S8510=1,2,IF(D8510=7,1,(IF(WEEKDAY(B8510)=1,2,IF(WEEKDAY(B8510)=7,1,0))))))</f>
        <v>2</v>
      </c>
      <c r="U8510" s="781">
        <f>VLOOKUP(C8510,METADATA!$A$5:$H$29,IF(E8510="HI",2,IF(E8510="LO",6,10))+IF(S8510=1,2,IF(D8510=7,1,(IF(WEEKDAY(B8510)=1,2,IF(WEEKDAY(B8510)=7,1,0))))))</f>
        <v>2</v>
      </c>
    </row>
    <row r="8511" spans="2:21" ht="13.95" customHeight="1" x14ac:dyDescent="0.25">
      <c r="B8511" s="784">
        <f t="shared" si="398"/>
        <v>45737</v>
      </c>
      <c r="C8511" s="785">
        <v>11</v>
      </c>
      <c r="D8511" s="786">
        <f>IFERROR((INDEX(METADATA!$T$2:$T$20,MATCH(B8511,METADATA!$S$2:$S$20,0))),0)</f>
        <v>7</v>
      </c>
      <c r="E8511" s="785" t="str">
        <f t="shared" si="396"/>
        <v>LO</v>
      </c>
      <c r="F8511" s="786">
        <f>VLOOKUP(C8511,METADATA!$A$5:$H$29,IF(E8511="HI",2,IF(E8511="LO",6,10))+IF(D8511=1,2,IF(D8511=7,1,(IF(WEEKDAY(B8511)=1,2,IF(WEEKDAY(B8511)=7,1,0))))))</f>
        <v>2</v>
      </c>
      <c r="G8511" s="786">
        <f>VLOOKUP(C8511,METADATA!$J$5:$Q$29,IF(E8511="HI",2,IF(E8511="LO",6,10))+IF(D8511=1,2,IF(D8511=7,1,(IF(WEEKDAY(B8511)=1,2,IF(WEEKDAY(B8511)=7,1,0))))))</f>
        <v>2</v>
      </c>
      <c r="H8511" s="787">
        <v>14721.25</v>
      </c>
      <c r="I8511" s="788">
        <v>4026.5450134277344</v>
      </c>
      <c r="K8511" s="795">
        <v>909.3125</v>
      </c>
      <c r="M8511" s="798">
        <f t="shared" si="397"/>
        <v>15261.987626376183</v>
      </c>
      <c r="N8511" s="303"/>
      <c r="S8511" s="786">
        <v>0</v>
      </c>
      <c r="T8511" s="781">
        <f>VLOOKUP(C8511,METADATA!$J$5:$Q$29,IF(E8511="HI",2,IF(E8511="LO",6,10))+IF(S8511=1,2,IF(D8511=7,1,(IF(WEEKDAY(B8511)=1,2,IF(WEEKDAY(B8511)=7,1,0))))))</f>
        <v>2</v>
      </c>
      <c r="U8511" s="781">
        <f>VLOOKUP(C8511,METADATA!$A$5:$H$29,IF(E8511="HI",2,IF(E8511="LO",6,10))+IF(S8511=1,2,IF(D8511=7,1,(IF(WEEKDAY(B8511)=1,2,IF(WEEKDAY(B8511)=7,1,0))))))</f>
        <v>2</v>
      </c>
    </row>
    <row r="8512" spans="2:21" ht="13.95" customHeight="1" x14ac:dyDescent="0.25">
      <c r="B8512" s="784">
        <f t="shared" si="398"/>
        <v>45737</v>
      </c>
      <c r="C8512" s="785">
        <v>12</v>
      </c>
      <c r="D8512" s="786">
        <f>IFERROR((INDEX(METADATA!$T$2:$T$20,MATCH(B8512,METADATA!$S$2:$S$20,0))),0)</f>
        <v>7</v>
      </c>
      <c r="E8512" s="785" t="str">
        <f t="shared" si="396"/>
        <v>LO</v>
      </c>
      <c r="F8512" s="786">
        <f>VLOOKUP(C8512,METADATA!$A$5:$H$29,IF(E8512="HI",2,IF(E8512="LO",6,10))+IF(D8512=1,2,IF(D8512=7,1,(IF(WEEKDAY(B8512)=1,2,IF(WEEKDAY(B8512)=7,1,0))))))</f>
        <v>3</v>
      </c>
      <c r="G8512" s="786">
        <f>VLOOKUP(C8512,METADATA!$J$5:$Q$29,IF(E8512="HI",2,IF(E8512="LO",6,10))+IF(D8512=1,2,IF(D8512=7,1,(IF(WEEKDAY(B8512)=1,2,IF(WEEKDAY(B8512)=7,1,0))))))</f>
        <v>3</v>
      </c>
      <c r="H8512" s="787">
        <v>14543</v>
      </c>
      <c r="I8512" s="788">
        <v>4127.7049560546875</v>
      </c>
      <c r="K8512" s="795">
        <v>905.6</v>
      </c>
      <c r="M8512" s="798">
        <f t="shared" si="397"/>
        <v>15117.433552168781</v>
      </c>
      <c r="N8512" s="303"/>
      <c r="S8512" s="786">
        <v>0</v>
      </c>
      <c r="T8512" s="781">
        <f>VLOOKUP(C8512,METADATA!$J$5:$Q$29,IF(E8512="HI",2,IF(E8512="LO",6,10))+IF(S8512=1,2,IF(D8512=7,1,(IF(WEEKDAY(B8512)=1,2,IF(WEEKDAY(B8512)=7,1,0))))))</f>
        <v>3</v>
      </c>
      <c r="U8512" s="781">
        <f>VLOOKUP(C8512,METADATA!$A$5:$H$29,IF(E8512="HI",2,IF(E8512="LO",6,10))+IF(S8512=1,2,IF(D8512=7,1,(IF(WEEKDAY(B8512)=1,2,IF(WEEKDAY(B8512)=7,1,0))))))</f>
        <v>3</v>
      </c>
    </row>
    <row r="8513" spans="2:21" ht="13.95" customHeight="1" x14ac:dyDescent="0.25">
      <c r="B8513" s="784">
        <f t="shared" si="398"/>
        <v>45737</v>
      </c>
      <c r="C8513" s="785">
        <v>13</v>
      </c>
      <c r="D8513" s="786">
        <f>IFERROR((INDEX(METADATA!$T$2:$T$20,MATCH(B8513,METADATA!$S$2:$S$20,0))),0)</f>
        <v>7</v>
      </c>
      <c r="E8513" s="785" t="str">
        <f t="shared" si="396"/>
        <v>LO</v>
      </c>
      <c r="F8513" s="786">
        <f>VLOOKUP(C8513,METADATA!$A$5:$H$29,IF(E8513="HI",2,IF(E8513="LO",6,10))+IF(D8513=1,2,IF(D8513=7,1,(IF(WEEKDAY(B8513)=1,2,IF(WEEKDAY(B8513)=7,1,0))))))</f>
        <v>3</v>
      </c>
      <c r="G8513" s="786">
        <f>VLOOKUP(C8513,METADATA!$J$5:$Q$29,IF(E8513="HI",2,IF(E8513="LO",6,10))+IF(D8513=1,2,IF(D8513=7,1,(IF(WEEKDAY(B8513)=1,2,IF(WEEKDAY(B8513)=7,1,0))))))</f>
        <v>3</v>
      </c>
      <c r="H8513" s="787">
        <v>13677.25</v>
      </c>
      <c r="I8513" s="788">
        <v>4034.6950073242188</v>
      </c>
      <c r="K8513" s="795">
        <v>913.98749999999995</v>
      </c>
      <c r="M8513" s="798">
        <f t="shared" si="397"/>
        <v>14259.941492328326</v>
      </c>
      <c r="N8513" s="303"/>
      <c r="S8513" s="786">
        <v>0</v>
      </c>
      <c r="T8513" s="781">
        <f>VLOOKUP(C8513,METADATA!$J$5:$Q$29,IF(E8513="HI",2,IF(E8513="LO",6,10))+IF(S8513=1,2,IF(D8513=7,1,(IF(WEEKDAY(B8513)=1,2,IF(WEEKDAY(B8513)=7,1,0))))))</f>
        <v>3</v>
      </c>
      <c r="U8513" s="781">
        <f>VLOOKUP(C8513,METADATA!$A$5:$H$29,IF(E8513="HI",2,IF(E8513="LO",6,10))+IF(S8513=1,2,IF(D8513=7,1,(IF(WEEKDAY(B8513)=1,2,IF(WEEKDAY(B8513)=7,1,0))))))</f>
        <v>3</v>
      </c>
    </row>
    <row r="8514" spans="2:21" ht="13.95" customHeight="1" x14ac:dyDescent="0.25">
      <c r="B8514" s="784">
        <f t="shared" si="398"/>
        <v>45737</v>
      </c>
      <c r="C8514" s="785">
        <v>14</v>
      </c>
      <c r="D8514" s="786">
        <f>IFERROR((INDEX(METADATA!$T$2:$T$20,MATCH(B8514,METADATA!$S$2:$S$20,0))),0)</f>
        <v>7</v>
      </c>
      <c r="E8514" s="785" t="str">
        <f t="shared" si="396"/>
        <v>LO</v>
      </c>
      <c r="F8514" s="786">
        <f>VLOOKUP(C8514,METADATA!$A$5:$H$29,IF(E8514="HI",2,IF(E8514="LO",6,10))+IF(D8514=1,2,IF(D8514=7,1,(IF(WEEKDAY(B8514)=1,2,IF(WEEKDAY(B8514)=7,1,0))))))</f>
        <v>3</v>
      </c>
      <c r="G8514" s="786">
        <f>VLOOKUP(C8514,METADATA!$J$5:$Q$29,IF(E8514="HI",2,IF(E8514="LO",6,10))+IF(D8514=1,2,IF(D8514=7,1,(IF(WEEKDAY(B8514)=1,2,IF(WEEKDAY(B8514)=7,1,0))))))</f>
        <v>3</v>
      </c>
      <c r="H8514" s="787">
        <v>12619.75</v>
      </c>
      <c r="I8514" s="788">
        <v>3392.7649688720703</v>
      </c>
      <c r="K8514" s="795">
        <v>902.26250000000005</v>
      </c>
      <c r="M8514" s="798">
        <f t="shared" si="397"/>
        <v>13067.859204801125</v>
      </c>
      <c r="N8514" s="303"/>
      <c r="S8514" s="786">
        <v>0</v>
      </c>
      <c r="T8514" s="781">
        <f>VLOOKUP(C8514,METADATA!$J$5:$Q$29,IF(E8514="HI",2,IF(E8514="LO",6,10))+IF(S8514=1,2,IF(D8514=7,1,(IF(WEEKDAY(B8514)=1,2,IF(WEEKDAY(B8514)=7,1,0))))))</f>
        <v>3</v>
      </c>
      <c r="U8514" s="781">
        <f>VLOOKUP(C8514,METADATA!$A$5:$H$29,IF(E8514="HI",2,IF(E8514="LO",6,10))+IF(S8514=1,2,IF(D8514=7,1,(IF(WEEKDAY(B8514)=1,2,IF(WEEKDAY(B8514)=7,1,0))))))</f>
        <v>3</v>
      </c>
    </row>
    <row r="8515" spans="2:21" ht="13.95" customHeight="1" x14ac:dyDescent="0.25">
      <c r="B8515" s="784">
        <f t="shared" si="398"/>
        <v>45737</v>
      </c>
      <c r="C8515" s="785">
        <v>15</v>
      </c>
      <c r="D8515" s="786">
        <f>IFERROR((INDEX(METADATA!$T$2:$T$20,MATCH(B8515,METADATA!$S$2:$S$20,0))),0)</f>
        <v>7</v>
      </c>
      <c r="E8515" s="785" t="str">
        <f t="shared" si="396"/>
        <v>LO</v>
      </c>
      <c r="F8515" s="786">
        <f>VLOOKUP(C8515,METADATA!$A$5:$H$29,IF(E8515="HI",2,IF(E8515="LO",6,10))+IF(D8515=1,2,IF(D8515=7,1,(IF(WEEKDAY(B8515)=1,2,IF(WEEKDAY(B8515)=7,1,0))))))</f>
        <v>3</v>
      </c>
      <c r="G8515" s="786">
        <f>VLOOKUP(C8515,METADATA!$J$5:$Q$29,IF(E8515="HI",2,IF(E8515="LO",6,10))+IF(D8515=1,2,IF(D8515=7,1,(IF(WEEKDAY(B8515)=1,2,IF(WEEKDAY(B8515)=7,1,0))))))</f>
        <v>3</v>
      </c>
      <c r="H8515" s="787">
        <v>12249.5</v>
      </c>
      <c r="I8515" s="788">
        <v>4183.3699951171875</v>
      </c>
      <c r="K8515" s="795">
        <v>933.76250000000005</v>
      </c>
      <c r="M8515" s="798">
        <f t="shared" si="397"/>
        <v>12944.142874908588</v>
      </c>
      <c r="N8515" s="303"/>
      <c r="S8515" s="786">
        <v>0</v>
      </c>
      <c r="T8515" s="781">
        <f>VLOOKUP(C8515,METADATA!$J$5:$Q$29,IF(E8515="HI",2,IF(E8515="LO",6,10))+IF(S8515=1,2,IF(D8515=7,1,(IF(WEEKDAY(B8515)=1,2,IF(WEEKDAY(B8515)=7,1,0))))))</f>
        <v>3</v>
      </c>
      <c r="U8515" s="781">
        <f>VLOOKUP(C8515,METADATA!$A$5:$H$29,IF(E8515="HI",2,IF(E8515="LO",6,10))+IF(S8515=1,2,IF(D8515=7,1,(IF(WEEKDAY(B8515)=1,2,IF(WEEKDAY(B8515)=7,1,0))))))</f>
        <v>3</v>
      </c>
    </row>
    <row r="8516" spans="2:21" ht="13.95" customHeight="1" x14ac:dyDescent="0.25">
      <c r="B8516" s="784">
        <f t="shared" si="398"/>
        <v>45737</v>
      </c>
      <c r="C8516" s="785">
        <v>16</v>
      </c>
      <c r="D8516" s="786">
        <f>IFERROR((INDEX(METADATA!$T$2:$T$20,MATCH(B8516,METADATA!$S$2:$S$20,0))),0)</f>
        <v>7</v>
      </c>
      <c r="E8516" s="785" t="str">
        <f t="shared" ref="E8516:E8579" si="399">IF(B8516="","",IF(AND(MONTH(B8516)&gt;=MONTH($AA$9),MONTH(B8516)&lt;=MONTH($AA$11)),"HI","LO"))</f>
        <v>LO</v>
      </c>
      <c r="F8516" s="786">
        <f>VLOOKUP(C8516,METADATA!$A$5:$H$29,IF(E8516="HI",2,IF(E8516="LO",6,10))+IF(D8516=1,2,IF(D8516=7,1,(IF(WEEKDAY(B8516)=1,2,IF(WEEKDAY(B8516)=7,1,0))))))</f>
        <v>3</v>
      </c>
      <c r="G8516" s="786">
        <f>VLOOKUP(C8516,METADATA!$J$5:$Q$29,IF(E8516="HI",2,IF(E8516="LO",6,10))+IF(D8516=1,2,IF(D8516=7,1,(IF(WEEKDAY(B8516)=1,2,IF(WEEKDAY(B8516)=7,1,0))))))</f>
        <v>3</v>
      </c>
      <c r="H8516" s="787">
        <v>12781.5</v>
      </c>
      <c r="I8516" s="788">
        <v>4238.7650756835938</v>
      </c>
      <c r="K8516" s="795">
        <v>0</v>
      </c>
      <c r="M8516" s="798">
        <f t="shared" ref="M8516:M8579" si="400">SQRT(H8516^2+I8516^2)</f>
        <v>13466.026571221184</v>
      </c>
      <c r="N8516" s="303"/>
      <c r="S8516" s="786">
        <v>0</v>
      </c>
      <c r="T8516" s="781">
        <f>VLOOKUP(C8516,METADATA!$J$5:$Q$29,IF(E8516="HI",2,IF(E8516="LO",6,10))+IF(S8516=1,2,IF(D8516=7,1,(IF(WEEKDAY(B8516)=1,2,IF(WEEKDAY(B8516)=7,1,0))))))</f>
        <v>3</v>
      </c>
      <c r="U8516" s="781">
        <f>VLOOKUP(C8516,METADATA!$A$5:$H$29,IF(E8516="HI",2,IF(E8516="LO",6,10))+IF(S8516=1,2,IF(D8516=7,1,(IF(WEEKDAY(B8516)=1,2,IF(WEEKDAY(B8516)=7,1,0))))))</f>
        <v>3</v>
      </c>
    </row>
    <row r="8517" spans="2:21" ht="13.95" customHeight="1" x14ac:dyDescent="0.25">
      <c r="B8517" s="784">
        <f t="shared" si="398"/>
        <v>45737</v>
      </c>
      <c r="C8517" s="785">
        <v>17</v>
      </c>
      <c r="D8517" s="786">
        <f>IFERROR((INDEX(METADATA!$T$2:$T$20,MATCH(B8517,METADATA!$S$2:$S$20,0))),0)</f>
        <v>7</v>
      </c>
      <c r="E8517" s="785" t="str">
        <f t="shared" si="399"/>
        <v>LO</v>
      </c>
      <c r="F8517" s="786">
        <f>VLOOKUP(C8517,METADATA!$A$5:$H$29,IF(E8517="HI",2,IF(E8517="LO",6,10))+IF(D8517=1,2,IF(D8517=7,1,(IF(WEEKDAY(B8517)=1,2,IF(WEEKDAY(B8517)=7,1,0))))))</f>
        <v>3</v>
      </c>
      <c r="G8517" s="786">
        <f>VLOOKUP(C8517,METADATA!$J$5:$Q$29,IF(E8517="HI",2,IF(E8517="LO",6,10))+IF(D8517=1,2,IF(D8517=7,1,(IF(WEEKDAY(B8517)=1,2,IF(WEEKDAY(B8517)=7,1,0))))))</f>
        <v>3</v>
      </c>
      <c r="H8517" s="787">
        <v>14085.75</v>
      </c>
      <c r="I8517" s="788">
        <v>4174.35498046875</v>
      </c>
      <c r="K8517" s="795">
        <v>0</v>
      </c>
      <c r="M8517" s="798">
        <f t="shared" si="400"/>
        <v>14691.276070017344</v>
      </c>
      <c r="N8517" s="303"/>
      <c r="S8517" s="786">
        <v>0</v>
      </c>
      <c r="T8517" s="781">
        <f>VLOOKUP(C8517,METADATA!$J$5:$Q$29,IF(E8517="HI",2,IF(E8517="LO",6,10))+IF(S8517=1,2,IF(D8517=7,1,(IF(WEEKDAY(B8517)=1,2,IF(WEEKDAY(B8517)=7,1,0))))))</f>
        <v>3</v>
      </c>
      <c r="U8517" s="781">
        <f>VLOOKUP(C8517,METADATA!$A$5:$H$29,IF(E8517="HI",2,IF(E8517="LO",6,10))+IF(S8517=1,2,IF(D8517=7,1,(IF(WEEKDAY(B8517)=1,2,IF(WEEKDAY(B8517)=7,1,0))))))</f>
        <v>3</v>
      </c>
    </row>
    <row r="8518" spans="2:21" ht="13.95" customHeight="1" x14ac:dyDescent="0.25">
      <c r="B8518" s="784">
        <f t="shared" si="398"/>
        <v>45737</v>
      </c>
      <c r="C8518" s="785">
        <v>18</v>
      </c>
      <c r="D8518" s="786">
        <f>IFERROR((INDEX(METADATA!$T$2:$T$20,MATCH(B8518,METADATA!$S$2:$S$20,0))),0)</f>
        <v>7</v>
      </c>
      <c r="E8518" s="785" t="str">
        <f t="shared" si="399"/>
        <v>LO</v>
      </c>
      <c r="F8518" s="786">
        <f>VLOOKUP(C8518,METADATA!$A$5:$H$29,IF(E8518="HI",2,IF(E8518="LO",6,10))+IF(D8518=1,2,IF(D8518=7,1,(IF(WEEKDAY(B8518)=1,2,IF(WEEKDAY(B8518)=7,1,0))))))</f>
        <v>2</v>
      </c>
      <c r="G8518" s="786">
        <f>VLOOKUP(C8518,METADATA!$J$5:$Q$29,IF(E8518="HI",2,IF(E8518="LO",6,10))+IF(D8518=1,2,IF(D8518=7,1,(IF(WEEKDAY(B8518)=1,2,IF(WEEKDAY(B8518)=7,1,0))))))</f>
        <v>2</v>
      </c>
      <c r="H8518" s="787">
        <v>14371</v>
      </c>
      <c r="I8518" s="788">
        <v>4062.2949829101563</v>
      </c>
      <c r="K8518" s="795">
        <v>0</v>
      </c>
      <c r="M8518" s="798">
        <f t="shared" si="400"/>
        <v>14934.11803650209</v>
      </c>
      <c r="N8518" s="303"/>
      <c r="S8518" s="786">
        <v>0</v>
      </c>
      <c r="T8518" s="781">
        <f>VLOOKUP(C8518,METADATA!$J$5:$Q$29,IF(E8518="HI",2,IF(E8518="LO",6,10))+IF(S8518=1,2,IF(D8518=7,1,(IF(WEEKDAY(B8518)=1,2,IF(WEEKDAY(B8518)=7,1,0))))))</f>
        <v>2</v>
      </c>
      <c r="U8518" s="781">
        <f>VLOOKUP(C8518,METADATA!$A$5:$H$29,IF(E8518="HI",2,IF(E8518="LO",6,10))+IF(S8518=1,2,IF(D8518=7,1,(IF(WEEKDAY(B8518)=1,2,IF(WEEKDAY(B8518)=7,1,0))))))</f>
        <v>2</v>
      </c>
    </row>
    <row r="8519" spans="2:21" ht="13.95" customHeight="1" x14ac:dyDescent="0.25">
      <c r="B8519" s="784">
        <f t="shared" si="398"/>
        <v>45737</v>
      </c>
      <c r="C8519" s="785">
        <v>19</v>
      </c>
      <c r="D8519" s="786">
        <f>IFERROR((INDEX(METADATA!$T$2:$T$20,MATCH(B8519,METADATA!$S$2:$S$20,0))),0)</f>
        <v>7</v>
      </c>
      <c r="E8519" s="785" t="str">
        <f t="shared" si="399"/>
        <v>LO</v>
      </c>
      <c r="F8519" s="786">
        <f>VLOOKUP(C8519,METADATA!$A$5:$H$29,IF(E8519="HI",2,IF(E8519="LO",6,10))+IF(D8519=1,2,IF(D8519=7,1,(IF(WEEKDAY(B8519)=1,2,IF(WEEKDAY(B8519)=7,1,0))))))</f>
        <v>2</v>
      </c>
      <c r="G8519" s="786">
        <f>VLOOKUP(C8519,METADATA!$J$5:$Q$29,IF(E8519="HI",2,IF(E8519="LO",6,10))+IF(D8519=1,2,IF(D8519=7,1,(IF(WEEKDAY(B8519)=1,2,IF(WEEKDAY(B8519)=7,1,0))))))</f>
        <v>2</v>
      </c>
      <c r="H8519" s="787">
        <v>13316.75</v>
      </c>
      <c r="I8519" s="788">
        <v>4002.2049255371094</v>
      </c>
      <c r="K8519" s="795">
        <v>0</v>
      </c>
      <c r="M8519" s="798">
        <f t="shared" si="400"/>
        <v>13905.160007295619</v>
      </c>
      <c r="N8519" s="303"/>
      <c r="S8519" s="786">
        <v>0</v>
      </c>
      <c r="T8519" s="781">
        <f>VLOOKUP(C8519,METADATA!$J$5:$Q$29,IF(E8519="HI",2,IF(E8519="LO",6,10))+IF(S8519=1,2,IF(D8519=7,1,(IF(WEEKDAY(B8519)=1,2,IF(WEEKDAY(B8519)=7,1,0))))))</f>
        <v>2</v>
      </c>
      <c r="U8519" s="781">
        <f>VLOOKUP(C8519,METADATA!$A$5:$H$29,IF(E8519="HI",2,IF(E8519="LO",6,10))+IF(S8519=1,2,IF(D8519=7,1,(IF(WEEKDAY(B8519)=1,2,IF(WEEKDAY(B8519)=7,1,0))))))</f>
        <v>2</v>
      </c>
    </row>
    <row r="8520" spans="2:21" ht="13.95" customHeight="1" x14ac:dyDescent="0.25">
      <c r="B8520" s="784">
        <f t="shared" si="398"/>
        <v>45737</v>
      </c>
      <c r="C8520" s="785">
        <v>20</v>
      </c>
      <c r="D8520" s="786">
        <f>IFERROR((INDEX(METADATA!$T$2:$T$20,MATCH(B8520,METADATA!$S$2:$S$20,0))),0)</f>
        <v>7</v>
      </c>
      <c r="E8520" s="785" t="str">
        <f t="shared" si="399"/>
        <v>LO</v>
      </c>
      <c r="F8520" s="786">
        <f>VLOOKUP(C8520,METADATA!$A$5:$H$29,IF(E8520="HI",2,IF(E8520="LO",6,10))+IF(D8520=1,2,IF(D8520=7,1,(IF(WEEKDAY(B8520)=1,2,IF(WEEKDAY(B8520)=7,1,0))))))</f>
        <v>3</v>
      </c>
      <c r="G8520" s="786">
        <f>VLOOKUP(C8520,METADATA!$J$5:$Q$29,IF(E8520="HI",2,IF(E8520="LO",6,10))+IF(D8520=1,2,IF(D8520=7,1,(IF(WEEKDAY(B8520)=1,2,IF(WEEKDAY(B8520)=7,1,0))))))</f>
        <v>3</v>
      </c>
      <c r="H8520" s="787">
        <v>11868.5</v>
      </c>
      <c r="I8520" s="788">
        <v>4097.8250427246094</v>
      </c>
      <c r="K8520" s="795">
        <v>0</v>
      </c>
      <c r="M8520" s="798">
        <f t="shared" si="400"/>
        <v>12556.012995006853</v>
      </c>
      <c r="N8520" s="303"/>
      <c r="S8520" s="786">
        <v>0</v>
      </c>
      <c r="T8520" s="781">
        <f>VLOOKUP(C8520,METADATA!$J$5:$Q$29,IF(E8520="HI",2,IF(E8520="LO",6,10))+IF(S8520=1,2,IF(D8520=7,1,(IF(WEEKDAY(B8520)=1,2,IF(WEEKDAY(B8520)=7,1,0))))))</f>
        <v>3</v>
      </c>
      <c r="U8520" s="781">
        <f>VLOOKUP(C8520,METADATA!$A$5:$H$29,IF(E8520="HI",2,IF(E8520="LO",6,10))+IF(S8520=1,2,IF(D8520=7,1,(IF(WEEKDAY(B8520)=1,2,IF(WEEKDAY(B8520)=7,1,0))))))</f>
        <v>3</v>
      </c>
    </row>
    <row r="8521" spans="2:21" ht="13.95" customHeight="1" x14ac:dyDescent="0.25">
      <c r="B8521" s="784">
        <f t="shared" si="398"/>
        <v>45737</v>
      </c>
      <c r="C8521" s="785">
        <v>21</v>
      </c>
      <c r="D8521" s="786">
        <f>IFERROR((INDEX(METADATA!$T$2:$T$20,MATCH(B8521,METADATA!$S$2:$S$20,0))),0)</f>
        <v>7</v>
      </c>
      <c r="E8521" s="785" t="str">
        <f t="shared" si="399"/>
        <v>LO</v>
      </c>
      <c r="F8521" s="786">
        <f>VLOOKUP(C8521,METADATA!$A$5:$H$29,IF(E8521="HI",2,IF(E8521="LO",6,10))+IF(D8521=1,2,IF(D8521=7,1,(IF(WEEKDAY(B8521)=1,2,IF(WEEKDAY(B8521)=7,1,0))))))</f>
        <v>3</v>
      </c>
      <c r="G8521" s="786">
        <f>VLOOKUP(C8521,METADATA!$J$5:$Q$29,IF(E8521="HI",2,IF(E8521="LO",6,10))+IF(D8521=1,2,IF(D8521=7,1,(IF(WEEKDAY(B8521)=1,2,IF(WEEKDAY(B8521)=7,1,0))))))</f>
        <v>3</v>
      </c>
      <c r="H8521" s="787">
        <v>10827.25</v>
      </c>
      <c r="I8521" s="788">
        <v>4101.0800476074219</v>
      </c>
      <c r="K8521" s="795">
        <v>0</v>
      </c>
      <c r="M8521" s="798">
        <f t="shared" si="400"/>
        <v>11577.91864366751</v>
      </c>
      <c r="N8521" s="303"/>
      <c r="S8521" s="786">
        <v>0</v>
      </c>
      <c r="T8521" s="781">
        <f>VLOOKUP(C8521,METADATA!$J$5:$Q$29,IF(E8521="HI",2,IF(E8521="LO",6,10))+IF(S8521=1,2,IF(D8521=7,1,(IF(WEEKDAY(B8521)=1,2,IF(WEEKDAY(B8521)=7,1,0))))))</f>
        <v>3</v>
      </c>
      <c r="U8521" s="781">
        <f>VLOOKUP(C8521,METADATA!$A$5:$H$29,IF(E8521="HI",2,IF(E8521="LO",6,10))+IF(S8521=1,2,IF(D8521=7,1,(IF(WEEKDAY(B8521)=1,2,IF(WEEKDAY(B8521)=7,1,0))))))</f>
        <v>3</v>
      </c>
    </row>
    <row r="8522" spans="2:21" ht="13.95" customHeight="1" x14ac:dyDescent="0.25">
      <c r="B8522" s="784">
        <f t="shared" si="398"/>
        <v>45737</v>
      </c>
      <c r="C8522" s="785">
        <v>22</v>
      </c>
      <c r="D8522" s="786">
        <f>IFERROR((INDEX(METADATA!$T$2:$T$20,MATCH(B8522,METADATA!$S$2:$S$20,0))),0)</f>
        <v>7</v>
      </c>
      <c r="E8522" s="785" t="str">
        <f t="shared" si="399"/>
        <v>LO</v>
      </c>
      <c r="F8522" s="786">
        <f>VLOOKUP(C8522,METADATA!$A$5:$H$29,IF(E8522="HI",2,IF(E8522="LO",6,10))+IF(D8522=1,2,IF(D8522=7,1,(IF(WEEKDAY(B8522)=1,2,IF(WEEKDAY(B8522)=7,1,0))))))</f>
        <v>3</v>
      </c>
      <c r="G8522" s="786">
        <f>VLOOKUP(C8522,METADATA!$J$5:$Q$29,IF(E8522="HI",2,IF(E8522="LO",6,10))+IF(D8522=1,2,IF(D8522=7,1,(IF(WEEKDAY(B8522)=1,2,IF(WEEKDAY(B8522)=7,1,0))))))</f>
        <v>3</v>
      </c>
      <c r="H8522" s="787">
        <v>9909.25</v>
      </c>
      <c r="I8522" s="788">
        <v>4057.4999389648438</v>
      </c>
      <c r="K8522" s="795">
        <v>0</v>
      </c>
      <c r="M8522" s="798">
        <f t="shared" si="400"/>
        <v>10707.779476492766</v>
      </c>
      <c r="N8522" s="303"/>
      <c r="S8522" s="786">
        <v>0</v>
      </c>
      <c r="T8522" s="781">
        <f>VLOOKUP(C8522,METADATA!$J$5:$Q$29,IF(E8522="HI",2,IF(E8522="LO",6,10))+IF(S8522=1,2,IF(D8522=7,1,(IF(WEEKDAY(B8522)=1,2,IF(WEEKDAY(B8522)=7,1,0))))))</f>
        <v>3</v>
      </c>
      <c r="U8522" s="781">
        <f>VLOOKUP(C8522,METADATA!$A$5:$H$29,IF(E8522="HI",2,IF(E8522="LO",6,10))+IF(S8522=1,2,IF(D8522=7,1,(IF(WEEKDAY(B8522)=1,2,IF(WEEKDAY(B8522)=7,1,0))))))</f>
        <v>3</v>
      </c>
    </row>
    <row r="8523" spans="2:21" ht="13.95" customHeight="1" x14ac:dyDescent="0.25">
      <c r="B8523" s="784">
        <f t="shared" si="398"/>
        <v>45737</v>
      </c>
      <c r="C8523" s="785">
        <v>23</v>
      </c>
      <c r="D8523" s="786">
        <f>IFERROR((INDEX(METADATA!$T$2:$T$20,MATCH(B8523,METADATA!$S$2:$S$20,0))),0)</f>
        <v>7</v>
      </c>
      <c r="E8523" s="785" t="str">
        <f t="shared" si="399"/>
        <v>LO</v>
      </c>
      <c r="F8523" s="786">
        <f>VLOOKUP(C8523,METADATA!$A$5:$H$29,IF(E8523="HI",2,IF(E8523="LO",6,10))+IF(D8523=1,2,IF(D8523=7,1,(IF(WEEKDAY(B8523)=1,2,IF(WEEKDAY(B8523)=7,1,0))))))</f>
        <v>3</v>
      </c>
      <c r="G8523" s="786">
        <f>VLOOKUP(C8523,METADATA!$J$5:$Q$29,IF(E8523="HI",2,IF(E8523="LO",6,10))+IF(D8523=1,2,IF(D8523=7,1,(IF(WEEKDAY(B8523)=1,2,IF(WEEKDAY(B8523)=7,1,0))))))</f>
        <v>3</v>
      </c>
      <c r="H8523" s="787">
        <v>8940</v>
      </c>
      <c r="I8523" s="788">
        <v>4005.0550231933594</v>
      </c>
      <c r="K8523" s="795">
        <v>0</v>
      </c>
      <c r="M8523" s="798">
        <f t="shared" si="400"/>
        <v>9796.1250369116042</v>
      </c>
      <c r="N8523" s="303"/>
      <c r="S8523" s="786">
        <v>0</v>
      </c>
      <c r="T8523" s="781">
        <f>VLOOKUP(C8523,METADATA!$J$5:$Q$29,IF(E8523="HI",2,IF(E8523="LO",6,10))+IF(S8523=1,2,IF(D8523=7,1,(IF(WEEKDAY(B8523)=1,2,IF(WEEKDAY(B8523)=7,1,0))))))</f>
        <v>3</v>
      </c>
      <c r="U8523" s="781">
        <f>VLOOKUP(C8523,METADATA!$A$5:$H$29,IF(E8523="HI",2,IF(E8523="LO",6,10))+IF(S8523=1,2,IF(D8523=7,1,(IF(WEEKDAY(B8523)=1,2,IF(WEEKDAY(B8523)=7,1,0))))))</f>
        <v>3</v>
      </c>
    </row>
    <row r="8524" spans="2:21" ht="13.95" customHeight="1" x14ac:dyDescent="0.25">
      <c r="B8524" s="784">
        <f t="shared" si="398"/>
        <v>45738</v>
      </c>
      <c r="C8524" s="785">
        <v>0</v>
      </c>
      <c r="D8524" s="786">
        <f>IFERROR((INDEX(METADATA!$T$2:$T$20,MATCH(B8524,METADATA!$S$2:$S$20,0))),0)</f>
        <v>0</v>
      </c>
      <c r="E8524" s="785" t="str">
        <f t="shared" si="399"/>
        <v>LO</v>
      </c>
      <c r="F8524" s="786">
        <f>VLOOKUP(C8524,METADATA!$A$5:$H$29,IF(E8524="HI",2,IF(E8524="LO",6,10))+IF(D8524=1,2,IF(D8524=7,1,(IF(WEEKDAY(B8524)=1,2,IF(WEEKDAY(B8524)=7,1,0))))))</f>
        <v>3</v>
      </c>
      <c r="G8524" s="786">
        <f>VLOOKUP(C8524,METADATA!$J$5:$Q$29,IF(E8524="HI",2,IF(E8524="LO",6,10))+IF(D8524=1,2,IF(D8524=7,1,(IF(WEEKDAY(B8524)=1,2,IF(WEEKDAY(B8524)=7,1,0))))))</f>
        <v>3</v>
      </c>
      <c r="H8524" s="787">
        <v>8202.5</v>
      </c>
      <c r="I8524" s="788">
        <v>4043.6799621582031</v>
      </c>
      <c r="K8524" s="795">
        <v>0</v>
      </c>
      <c r="M8524" s="798">
        <f t="shared" si="400"/>
        <v>9145.072656155322</v>
      </c>
      <c r="N8524" s="303"/>
      <c r="S8524" s="786">
        <v>0</v>
      </c>
      <c r="T8524" s="781">
        <f>VLOOKUP(C8524,METADATA!$J$5:$Q$29,IF(E8524="HI",2,IF(E8524="LO",6,10))+IF(S8524=1,2,IF(D8524=7,1,(IF(WEEKDAY(B8524)=1,2,IF(WEEKDAY(B8524)=7,1,0))))))</f>
        <v>3</v>
      </c>
      <c r="U8524" s="781">
        <f>VLOOKUP(C8524,METADATA!$A$5:$H$29,IF(E8524="HI",2,IF(E8524="LO",6,10))+IF(S8524=1,2,IF(D8524=7,1,(IF(WEEKDAY(B8524)=1,2,IF(WEEKDAY(B8524)=7,1,0))))))</f>
        <v>3</v>
      </c>
    </row>
    <row r="8525" spans="2:21" ht="13.95" customHeight="1" x14ac:dyDescent="0.25">
      <c r="B8525" s="784">
        <f t="shared" si="398"/>
        <v>45738</v>
      </c>
      <c r="C8525" s="785">
        <v>1</v>
      </c>
      <c r="D8525" s="786">
        <f>IFERROR((INDEX(METADATA!$T$2:$T$20,MATCH(B8525,METADATA!$S$2:$S$20,0))),0)</f>
        <v>0</v>
      </c>
      <c r="E8525" s="785" t="str">
        <f t="shared" si="399"/>
        <v>LO</v>
      </c>
      <c r="F8525" s="786">
        <f>VLOOKUP(C8525,METADATA!$A$5:$H$29,IF(E8525="HI",2,IF(E8525="LO",6,10))+IF(D8525=1,2,IF(D8525=7,1,(IF(WEEKDAY(B8525)=1,2,IF(WEEKDAY(B8525)=7,1,0))))))</f>
        <v>3</v>
      </c>
      <c r="G8525" s="786">
        <f>VLOOKUP(C8525,METADATA!$J$5:$Q$29,IF(E8525="HI",2,IF(E8525="LO",6,10))+IF(D8525=1,2,IF(D8525=7,1,(IF(WEEKDAY(B8525)=1,2,IF(WEEKDAY(B8525)=7,1,0))))))</f>
        <v>3</v>
      </c>
      <c r="H8525" s="787">
        <v>7855.5</v>
      </c>
      <c r="I8525" s="788">
        <v>4073.142578125</v>
      </c>
      <c r="K8525" s="795">
        <v>0</v>
      </c>
      <c r="M8525" s="798">
        <f t="shared" si="400"/>
        <v>8848.6931640629718</v>
      </c>
      <c r="N8525" s="303"/>
      <c r="S8525" s="786">
        <v>0</v>
      </c>
      <c r="T8525" s="781">
        <f>VLOOKUP(C8525,METADATA!$J$5:$Q$29,IF(E8525="HI",2,IF(E8525="LO",6,10))+IF(S8525=1,2,IF(D8525=7,1,(IF(WEEKDAY(B8525)=1,2,IF(WEEKDAY(B8525)=7,1,0))))))</f>
        <v>3</v>
      </c>
      <c r="U8525" s="781">
        <f>VLOOKUP(C8525,METADATA!$A$5:$H$29,IF(E8525="HI",2,IF(E8525="LO",6,10))+IF(S8525=1,2,IF(D8525=7,1,(IF(WEEKDAY(B8525)=1,2,IF(WEEKDAY(B8525)=7,1,0))))))</f>
        <v>3</v>
      </c>
    </row>
    <row r="8526" spans="2:21" ht="13.95" customHeight="1" x14ac:dyDescent="0.25">
      <c r="B8526" s="784">
        <f t="shared" si="398"/>
        <v>45738</v>
      </c>
      <c r="C8526" s="785">
        <v>2</v>
      </c>
      <c r="D8526" s="786">
        <f>IFERROR((INDEX(METADATA!$T$2:$T$20,MATCH(B8526,METADATA!$S$2:$S$20,0))),0)</f>
        <v>0</v>
      </c>
      <c r="E8526" s="785" t="str">
        <f t="shared" si="399"/>
        <v>LO</v>
      </c>
      <c r="F8526" s="786">
        <f>VLOOKUP(C8526,METADATA!$A$5:$H$29,IF(E8526="HI",2,IF(E8526="LO",6,10))+IF(D8526=1,2,IF(D8526=7,1,(IF(WEEKDAY(B8526)=1,2,IF(WEEKDAY(B8526)=7,1,0))))))</f>
        <v>3</v>
      </c>
      <c r="G8526" s="786">
        <f>VLOOKUP(C8526,METADATA!$J$5:$Q$29,IF(E8526="HI",2,IF(E8526="LO",6,10))+IF(D8526=1,2,IF(D8526=7,1,(IF(WEEKDAY(B8526)=1,2,IF(WEEKDAY(B8526)=7,1,0))))))</f>
        <v>3</v>
      </c>
      <c r="H8526" s="787">
        <v>7789.75</v>
      </c>
      <c r="I8526" s="788">
        <v>3984.4500122070313</v>
      </c>
      <c r="K8526" s="795">
        <v>0</v>
      </c>
      <c r="M8526" s="798">
        <f t="shared" si="400"/>
        <v>8749.6312472170284</v>
      </c>
      <c r="N8526" s="303"/>
      <c r="S8526" s="786">
        <v>0</v>
      </c>
      <c r="T8526" s="781">
        <f>VLOOKUP(C8526,METADATA!$J$5:$Q$29,IF(E8526="HI",2,IF(E8526="LO",6,10))+IF(S8526=1,2,IF(D8526=7,1,(IF(WEEKDAY(B8526)=1,2,IF(WEEKDAY(B8526)=7,1,0))))))</f>
        <v>3</v>
      </c>
      <c r="U8526" s="781">
        <f>VLOOKUP(C8526,METADATA!$A$5:$H$29,IF(E8526="HI",2,IF(E8526="LO",6,10))+IF(S8526=1,2,IF(D8526=7,1,(IF(WEEKDAY(B8526)=1,2,IF(WEEKDAY(B8526)=7,1,0))))))</f>
        <v>3</v>
      </c>
    </row>
    <row r="8527" spans="2:21" ht="13.95" customHeight="1" x14ac:dyDescent="0.25">
      <c r="B8527" s="784">
        <f t="shared" si="398"/>
        <v>45738</v>
      </c>
      <c r="C8527" s="785">
        <v>3</v>
      </c>
      <c r="D8527" s="786">
        <f>IFERROR((INDEX(METADATA!$T$2:$T$20,MATCH(B8527,METADATA!$S$2:$S$20,0))),0)</f>
        <v>0</v>
      </c>
      <c r="E8527" s="785" t="str">
        <f t="shared" si="399"/>
        <v>LO</v>
      </c>
      <c r="F8527" s="786">
        <f>VLOOKUP(C8527,METADATA!$A$5:$H$29,IF(E8527="HI",2,IF(E8527="LO",6,10))+IF(D8527=1,2,IF(D8527=7,1,(IF(WEEKDAY(B8527)=1,2,IF(WEEKDAY(B8527)=7,1,0))))))</f>
        <v>3</v>
      </c>
      <c r="G8527" s="786">
        <f>VLOOKUP(C8527,METADATA!$J$5:$Q$29,IF(E8527="HI",2,IF(E8527="LO",6,10))+IF(D8527=1,2,IF(D8527=7,1,(IF(WEEKDAY(B8527)=1,2,IF(WEEKDAY(B8527)=7,1,0))))))</f>
        <v>3</v>
      </c>
      <c r="H8527" s="787">
        <v>7771.25</v>
      </c>
      <c r="I8527" s="788">
        <v>4024.1699523925781</v>
      </c>
      <c r="K8527" s="795">
        <v>870.51250000000005</v>
      </c>
      <c r="M8527" s="798">
        <f t="shared" si="400"/>
        <v>8751.3582013444793</v>
      </c>
      <c r="N8527" s="303"/>
      <c r="S8527" s="786">
        <v>0</v>
      </c>
      <c r="T8527" s="781">
        <f>VLOOKUP(C8527,METADATA!$J$5:$Q$29,IF(E8527="HI",2,IF(E8527="LO",6,10))+IF(S8527=1,2,IF(D8527=7,1,(IF(WEEKDAY(B8527)=1,2,IF(WEEKDAY(B8527)=7,1,0))))))</f>
        <v>3</v>
      </c>
      <c r="U8527" s="781">
        <f>VLOOKUP(C8527,METADATA!$A$5:$H$29,IF(E8527="HI",2,IF(E8527="LO",6,10))+IF(S8527=1,2,IF(D8527=7,1,(IF(WEEKDAY(B8527)=1,2,IF(WEEKDAY(B8527)=7,1,0))))))</f>
        <v>3</v>
      </c>
    </row>
    <row r="8528" spans="2:21" ht="13.95" customHeight="1" x14ac:dyDescent="0.25">
      <c r="B8528" s="784">
        <f t="shared" si="398"/>
        <v>45738</v>
      </c>
      <c r="C8528" s="785">
        <v>4</v>
      </c>
      <c r="D8528" s="786">
        <f>IFERROR((INDEX(METADATA!$T$2:$T$20,MATCH(B8528,METADATA!$S$2:$S$20,0))),0)</f>
        <v>0</v>
      </c>
      <c r="E8528" s="785" t="str">
        <f t="shared" si="399"/>
        <v>LO</v>
      </c>
      <c r="F8528" s="786">
        <f>VLOOKUP(C8528,METADATA!$A$5:$H$29,IF(E8528="HI",2,IF(E8528="LO",6,10))+IF(D8528=1,2,IF(D8528=7,1,(IF(WEEKDAY(B8528)=1,2,IF(WEEKDAY(B8528)=7,1,0))))))</f>
        <v>3</v>
      </c>
      <c r="G8528" s="786">
        <f>VLOOKUP(C8528,METADATA!$J$5:$Q$29,IF(E8528="HI",2,IF(E8528="LO",6,10))+IF(D8528=1,2,IF(D8528=7,1,(IF(WEEKDAY(B8528)=1,2,IF(WEEKDAY(B8528)=7,1,0))))))</f>
        <v>3</v>
      </c>
      <c r="H8528" s="787">
        <v>7974.5</v>
      </c>
      <c r="I8528" s="788">
        <v>4038.8248901367188</v>
      </c>
      <c r="K8528" s="795">
        <v>865.8125</v>
      </c>
      <c r="M8528" s="798">
        <f t="shared" si="400"/>
        <v>8938.9460644523351</v>
      </c>
      <c r="N8528" s="303"/>
      <c r="S8528" s="786">
        <v>0</v>
      </c>
      <c r="T8528" s="781">
        <f>VLOOKUP(C8528,METADATA!$J$5:$Q$29,IF(E8528="HI",2,IF(E8528="LO",6,10))+IF(S8528=1,2,IF(D8528=7,1,(IF(WEEKDAY(B8528)=1,2,IF(WEEKDAY(B8528)=7,1,0))))))</f>
        <v>3</v>
      </c>
      <c r="U8528" s="781">
        <f>VLOOKUP(C8528,METADATA!$A$5:$H$29,IF(E8528="HI",2,IF(E8528="LO",6,10))+IF(S8528=1,2,IF(D8528=7,1,(IF(WEEKDAY(B8528)=1,2,IF(WEEKDAY(B8528)=7,1,0))))))</f>
        <v>3</v>
      </c>
    </row>
    <row r="8529" spans="2:21" ht="13.95" customHeight="1" x14ac:dyDescent="0.25">
      <c r="B8529" s="784">
        <f t="shared" si="398"/>
        <v>45738</v>
      </c>
      <c r="C8529" s="785">
        <v>5</v>
      </c>
      <c r="D8529" s="786">
        <f>IFERROR((INDEX(METADATA!$T$2:$T$20,MATCH(B8529,METADATA!$S$2:$S$20,0))),0)</f>
        <v>0</v>
      </c>
      <c r="E8529" s="785" t="str">
        <f t="shared" si="399"/>
        <v>LO</v>
      </c>
      <c r="F8529" s="786">
        <f>VLOOKUP(C8529,METADATA!$A$5:$H$29,IF(E8529="HI",2,IF(E8529="LO",6,10))+IF(D8529=1,2,IF(D8529=7,1,(IF(WEEKDAY(B8529)=1,2,IF(WEEKDAY(B8529)=7,1,0))))))</f>
        <v>3</v>
      </c>
      <c r="G8529" s="786">
        <f>VLOOKUP(C8529,METADATA!$J$5:$Q$29,IF(E8529="HI",2,IF(E8529="LO",6,10))+IF(D8529=1,2,IF(D8529=7,1,(IF(WEEKDAY(B8529)=1,2,IF(WEEKDAY(B8529)=7,1,0))))))</f>
        <v>3</v>
      </c>
      <c r="H8529" s="787">
        <v>8229.25</v>
      </c>
      <c r="I8529" s="788">
        <v>3923.8250122070313</v>
      </c>
      <c r="K8529" s="795">
        <v>834.63750000000005</v>
      </c>
      <c r="M8529" s="798">
        <f t="shared" si="400"/>
        <v>9116.8502394698517</v>
      </c>
      <c r="N8529" s="303"/>
      <c r="S8529" s="786">
        <v>0</v>
      </c>
      <c r="T8529" s="781">
        <f>VLOOKUP(C8529,METADATA!$J$5:$Q$29,IF(E8529="HI",2,IF(E8529="LO",6,10))+IF(S8529=1,2,IF(D8529=7,1,(IF(WEEKDAY(B8529)=1,2,IF(WEEKDAY(B8529)=7,1,0))))))</f>
        <v>3</v>
      </c>
      <c r="U8529" s="781">
        <f>VLOOKUP(C8529,METADATA!$A$5:$H$29,IF(E8529="HI",2,IF(E8529="LO",6,10))+IF(S8529=1,2,IF(D8529=7,1,(IF(WEEKDAY(B8529)=1,2,IF(WEEKDAY(B8529)=7,1,0))))))</f>
        <v>3</v>
      </c>
    </row>
    <row r="8530" spans="2:21" ht="13.95" customHeight="1" x14ac:dyDescent="0.25">
      <c r="B8530" s="784">
        <f t="shared" si="398"/>
        <v>45738</v>
      </c>
      <c r="C8530" s="785">
        <v>6</v>
      </c>
      <c r="D8530" s="786">
        <f>IFERROR((INDEX(METADATA!$T$2:$T$20,MATCH(B8530,METADATA!$S$2:$S$20,0))),0)</f>
        <v>0</v>
      </c>
      <c r="E8530" s="785" t="str">
        <f t="shared" si="399"/>
        <v>LO</v>
      </c>
      <c r="F8530" s="786">
        <f>VLOOKUP(C8530,METADATA!$A$5:$H$29,IF(E8530="HI",2,IF(E8530="LO",6,10))+IF(D8530=1,2,IF(D8530=7,1,(IF(WEEKDAY(B8530)=1,2,IF(WEEKDAY(B8530)=7,1,0))))))</f>
        <v>3</v>
      </c>
      <c r="G8530" s="786">
        <f>VLOOKUP(C8530,METADATA!$J$5:$Q$29,IF(E8530="HI",2,IF(E8530="LO",6,10))+IF(D8530=1,2,IF(D8530=7,1,(IF(WEEKDAY(B8530)=1,2,IF(WEEKDAY(B8530)=7,1,0))))))</f>
        <v>3</v>
      </c>
      <c r="H8530" s="787">
        <v>8977.75</v>
      </c>
      <c r="I8530" s="788">
        <v>3717.5199584960938</v>
      </c>
      <c r="K8530" s="795">
        <v>847.33749999999998</v>
      </c>
      <c r="M8530" s="798">
        <f t="shared" si="400"/>
        <v>9716.9928323693221</v>
      </c>
      <c r="N8530" s="303"/>
      <c r="S8530" s="786">
        <v>0</v>
      </c>
      <c r="T8530" s="781">
        <f>VLOOKUP(C8530,METADATA!$J$5:$Q$29,IF(E8530="HI",2,IF(E8530="LO",6,10))+IF(S8530=1,2,IF(D8530=7,1,(IF(WEEKDAY(B8530)=1,2,IF(WEEKDAY(B8530)=7,1,0))))))</f>
        <v>3</v>
      </c>
      <c r="U8530" s="781">
        <f>VLOOKUP(C8530,METADATA!$A$5:$H$29,IF(E8530="HI",2,IF(E8530="LO",6,10))+IF(S8530=1,2,IF(D8530=7,1,(IF(WEEKDAY(B8530)=1,2,IF(WEEKDAY(B8530)=7,1,0))))))</f>
        <v>3</v>
      </c>
    </row>
    <row r="8531" spans="2:21" ht="13.95" customHeight="1" x14ac:dyDescent="0.25">
      <c r="B8531" s="784">
        <f t="shared" si="398"/>
        <v>45738</v>
      </c>
      <c r="C8531" s="785">
        <v>7</v>
      </c>
      <c r="D8531" s="786">
        <f>IFERROR((INDEX(METADATA!$T$2:$T$20,MATCH(B8531,METADATA!$S$2:$S$20,0))),0)</f>
        <v>0</v>
      </c>
      <c r="E8531" s="785" t="str">
        <f t="shared" si="399"/>
        <v>LO</v>
      </c>
      <c r="F8531" s="786">
        <f>VLOOKUP(C8531,METADATA!$A$5:$H$29,IF(E8531="HI",2,IF(E8531="LO",6,10))+IF(D8531=1,2,IF(D8531=7,1,(IF(WEEKDAY(B8531)=1,2,IF(WEEKDAY(B8531)=7,1,0))))))</f>
        <v>2</v>
      </c>
      <c r="G8531" s="786">
        <f>VLOOKUP(C8531,METADATA!$J$5:$Q$29,IF(E8531="HI",2,IF(E8531="LO",6,10))+IF(D8531=1,2,IF(D8531=7,1,(IF(WEEKDAY(B8531)=1,2,IF(WEEKDAY(B8531)=7,1,0))))))</f>
        <v>2</v>
      </c>
      <c r="H8531" s="787">
        <v>10125.25</v>
      </c>
      <c r="I8531" s="788">
        <v>3778.9651184082031</v>
      </c>
      <c r="K8531" s="795">
        <v>851.61249999999995</v>
      </c>
      <c r="M8531" s="798">
        <f t="shared" si="400"/>
        <v>10807.463390113608</v>
      </c>
      <c r="N8531" s="303"/>
      <c r="S8531" s="786">
        <v>0</v>
      </c>
      <c r="T8531" s="781">
        <f>VLOOKUP(C8531,METADATA!$J$5:$Q$29,IF(E8531="HI",2,IF(E8531="LO",6,10))+IF(S8531=1,2,IF(D8531=7,1,(IF(WEEKDAY(B8531)=1,2,IF(WEEKDAY(B8531)=7,1,0))))))</f>
        <v>2</v>
      </c>
      <c r="U8531" s="781">
        <f>VLOOKUP(C8531,METADATA!$A$5:$H$29,IF(E8531="HI",2,IF(E8531="LO",6,10))+IF(S8531=1,2,IF(D8531=7,1,(IF(WEEKDAY(B8531)=1,2,IF(WEEKDAY(B8531)=7,1,0))))))</f>
        <v>2</v>
      </c>
    </row>
    <row r="8532" spans="2:21" ht="13.95" customHeight="1" x14ac:dyDescent="0.25">
      <c r="B8532" s="784">
        <f t="shared" si="398"/>
        <v>45738</v>
      </c>
      <c r="C8532" s="785">
        <v>8</v>
      </c>
      <c r="D8532" s="786">
        <f>IFERROR((INDEX(METADATA!$T$2:$T$20,MATCH(B8532,METADATA!$S$2:$S$20,0))),0)</f>
        <v>0</v>
      </c>
      <c r="E8532" s="785" t="str">
        <f t="shared" si="399"/>
        <v>LO</v>
      </c>
      <c r="F8532" s="786">
        <f>VLOOKUP(C8532,METADATA!$A$5:$H$29,IF(E8532="HI",2,IF(E8532="LO",6,10))+IF(D8532=1,2,IF(D8532=7,1,(IF(WEEKDAY(B8532)=1,2,IF(WEEKDAY(B8532)=7,1,0))))))</f>
        <v>2</v>
      </c>
      <c r="G8532" s="786">
        <f>VLOOKUP(C8532,METADATA!$J$5:$Q$29,IF(E8532="HI",2,IF(E8532="LO",6,10))+IF(D8532=1,2,IF(D8532=7,1,(IF(WEEKDAY(B8532)=1,2,IF(WEEKDAY(B8532)=7,1,0))))))</f>
        <v>2</v>
      </c>
      <c r="H8532" s="787">
        <v>11498.25</v>
      </c>
      <c r="I8532" s="788">
        <v>3957.199951171875</v>
      </c>
      <c r="K8532" s="795">
        <v>856.5</v>
      </c>
      <c r="M8532" s="798">
        <f t="shared" si="400"/>
        <v>12160.147388747173</v>
      </c>
      <c r="N8532" s="303"/>
      <c r="S8532" s="786">
        <v>0</v>
      </c>
      <c r="T8532" s="781">
        <f>VLOOKUP(C8532,METADATA!$J$5:$Q$29,IF(E8532="HI",2,IF(E8532="LO",6,10))+IF(S8532=1,2,IF(D8532=7,1,(IF(WEEKDAY(B8532)=1,2,IF(WEEKDAY(B8532)=7,1,0))))))</f>
        <v>2</v>
      </c>
      <c r="U8532" s="781">
        <f>VLOOKUP(C8532,METADATA!$A$5:$H$29,IF(E8532="HI",2,IF(E8532="LO",6,10))+IF(S8532=1,2,IF(D8532=7,1,(IF(WEEKDAY(B8532)=1,2,IF(WEEKDAY(B8532)=7,1,0))))))</f>
        <v>2</v>
      </c>
    </row>
    <row r="8533" spans="2:21" ht="13.95" customHeight="1" x14ac:dyDescent="0.25">
      <c r="B8533" s="784">
        <f t="shared" si="398"/>
        <v>45738</v>
      </c>
      <c r="C8533" s="785">
        <v>9</v>
      </c>
      <c r="D8533" s="786">
        <f>IFERROR((INDEX(METADATA!$T$2:$T$20,MATCH(B8533,METADATA!$S$2:$S$20,0))),0)</f>
        <v>0</v>
      </c>
      <c r="E8533" s="785" t="str">
        <f t="shared" si="399"/>
        <v>LO</v>
      </c>
      <c r="F8533" s="786">
        <f>VLOOKUP(C8533,METADATA!$A$5:$H$29,IF(E8533="HI",2,IF(E8533="LO",6,10))+IF(D8533=1,2,IF(D8533=7,1,(IF(WEEKDAY(B8533)=1,2,IF(WEEKDAY(B8533)=7,1,0))))))</f>
        <v>2</v>
      </c>
      <c r="G8533" s="786">
        <f>VLOOKUP(C8533,METADATA!$J$5:$Q$29,IF(E8533="HI",2,IF(E8533="LO",6,10))+IF(D8533=1,2,IF(D8533=7,1,(IF(WEEKDAY(B8533)=1,2,IF(WEEKDAY(B8533)=7,1,0))))))</f>
        <v>2</v>
      </c>
      <c r="H8533" s="787">
        <v>12851</v>
      </c>
      <c r="I8533" s="788">
        <v>3839.8299865722656</v>
      </c>
      <c r="K8533" s="795">
        <v>824.32500000000005</v>
      </c>
      <c r="M8533" s="798">
        <f t="shared" si="400"/>
        <v>13412.400803949289</v>
      </c>
      <c r="N8533" s="303"/>
      <c r="S8533" s="786">
        <v>0</v>
      </c>
      <c r="T8533" s="781">
        <f>VLOOKUP(C8533,METADATA!$J$5:$Q$29,IF(E8533="HI",2,IF(E8533="LO",6,10))+IF(S8533=1,2,IF(D8533=7,1,(IF(WEEKDAY(B8533)=1,2,IF(WEEKDAY(B8533)=7,1,0))))))</f>
        <v>2</v>
      </c>
      <c r="U8533" s="781">
        <f>VLOOKUP(C8533,METADATA!$A$5:$H$29,IF(E8533="HI",2,IF(E8533="LO",6,10))+IF(S8533=1,2,IF(D8533=7,1,(IF(WEEKDAY(B8533)=1,2,IF(WEEKDAY(B8533)=7,1,0))))))</f>
        <v>2</v>
      </c>
    </row>
    <row r="8534" spans="2:21" ht="13.95" customHeight="1" x14ac:dyDescent="0.25">
      <c r="B8534" s="784">
        <f t="shared" si="398"/>
        <v>45738</v>
      </c>
      <c r="C8534" s="785">
        <v>10</v>
      </c>
      <c r="D8534" s="786">
        <f>IFERROR((INDEX(METADATA!$T$2:$T$20,MATCH(B8534,METADATA!$S$2:$S$20,0))),0)</f>
        <v>0</v>
      </c>
      <c r="E8534" s="785" t="str">
        <f t="shared" si="399"/>
        <v>LO</v>
      </c>
      <c r="F8534" s="786">
        <f>VLOOKUP(C8534,METADATA!$A$5:$H$29,IF(E8534="HI",2,IF(E8534="LO",6,10))+IF(D8534=1,2,IF(D8534=7,1,(IF(WEEKDAY(B8534)=1,2,IF(WEEKDAY(B8534)=7,1,0))))))</f>
        <v>2</v>
      </c>
      <c r="G8534" s="786">
        <f>VLOOKUP(C8534,METADATA!$J$5:$Q$29,IF(E8534="HI",2,IF(E8534="LO",6,10))+IF(D8534=1,2,IF(D8534=7,1,(IF(WEEKDAY(B8534)=1,2,IF(WEEKDAY(B8534)=7,1,0))))))</f>
        <v>2</v>
      </c>
      <c r="H8534" s="787">
        <v>13316.25</v>
      </c>
      <c r="I8534" s="788">
        <v>2788.6475448608398</v>
      </c>
      <c r="K8534" s="795">
        <v>882.73749999999995</v>
      </c>
      <c r="M8534" s="798">
        <f t="shared" si="400"/>
        <v>13605.1118772305</v>
      </c>
      <c r="N8534" s="303"/>
      <c r="S8534" s="786">
        <v>0</v>
      </c>
      <c r="T8534" s="781">
        <f>VLOOKUP(C8534,METADATA!$J$5:$Q$29,IF(E8534="HI",2,IF(E8534="LO",6,10))+IF(S8534=1,2,IF(D8534=7,1,(IF(WEEKDAY(B8534)=1,2,IF(WEEKDAY(B8534)=7,1,0))))))</f>
        <v>2</v>
      </c>
      <c r="U8534" s="781">
        <f>VLOOKUP(C8534,METADATA!$A$5:$H$29,IF(E8534="HI",2,IF(E8534="LO",6,10))+IF(S8534=1,2,IF(D8534=7,1,(IF(WEEKDAY(B8534)=1,2,IF(WEEKDAY(B8534)=7,1,0))))))</f>
        <v>2</v>
      </c>
    </row>
    <row r="8535" spans="2:21" ht="13.95" customHeight="1" x14ac:dyDescent="0.25">
      <c r="B8535" s="784">
        <f t="shared" si="398"/>
        <v>45738</v>
      </c>
      <c r="C8535" s="785">
        <v>11</v>
      </c>
      <c r="D8535" s="786">
        <f>IFERROR((INDEX(METADATA!$T$2:$T$20,MATCH(B8535,METADATA!$S$2:$S$20,0))),0)</f>
        <v>0</v>
      </c>
      <c r="E8535" s="785" t="str">
        <f t="shared" si="399"/>
        <v>LO</v>
      </c>
      <c r="F8535" s="786">
        <f>VLOOKUP(C8535,METADATA!$A$5:$H$29,IF(E8535="HI",2,IF(E8535="LO",6,10))+IF(D8535=1,2,IF(D8535=7,1,(IF(WEEKDAY(B8535)=1,2,IF(WEEKDAY(B8535)=7,1,0))))))</f>
        <v>2</v>
      </c>
      <c r="G8535" s="786">
        <f>VLOOKUP(C8535,METADATA!$J$5:$Q$29,IF(E8535="HI",2,IF(E8535="LO",6,10))+IF(D8535=1,2,IF(D8535=7,1,(IF(WEEKDAY(B8535)=1,2,IF(WEEKDAY(B8535)=7,1,0))))))</f>
        <v>2</v>
      </c>
      <c r="H8535" s="787">
        <v>13488.25</v>
      </c>
      <c r="I8535" s="788">
        <v>1430.7824401855469</v>
      </c>
      <c r="K8535" s="795">
        <v>909.3125</v>
      </c>
      <c r="M8535" s="798">
        <f t="shared" si="400"/>
        <v>13563.923711582991</v>
      </c>
      <c r="N8535" s="303"/>
      <c r="S8535" s="786">
        <v>0</v>
      </c>
      <c r="T8535" s="781">
        <f>VLOOKUP(C8535,METADATA!$J$5:$Q$29,IF(E8535="HI",2,IF(E8535="LO",6,10))+IF(S8535=1,2,IF(D8535=7,1,(IF(WEEKDAY(B8535)=1,2,IF(WEEKDAY(B8535)=7,1,0))))))</f>
        <v>2</v>
      </c>
      <c r="U8535" s="781">
        <f>VLOOKUP(C8535,METADATA!$A$5:$H$29,IF(E8535="HI",2,IF(E8535="LO",6,10))+IF(S8535=1,2,IF(D8535=7,1,(IF(WEEKDAY(B8535)=1,2,IF(WEEKDAY(B8535)=7,1,0))))))</f>
        <v>2</v>
      </c>
    </row>
    <row r="8536" spans="2:21" ht="13.95" customHeight="1" x14ac:dyDescent="0.25">
      <c r="B8536" s="784">
        <f t="shared" si="398"/>
        <v>45738</v>
      </c>
      <c r="C8536" s="785">
        <v>12</v>
      </c>
      <c r="D8536" s="786">
        <f>IFERROR((INDEX(METADATA!$T$2:$T$20,MATCH(B8536,METADATA!$S$2:$S$20,0))),0)</f>
        <v>0</v>
      </c>
      <c r="E8536" s="785" t="str">
        <f t="shared" si="399"/>
        <v>LO</v>
      </c>
      <c r="F8536" s="786">
        <f>VLOOKUP(C8536,METADATA!$A$5:$H$29,IF(E8536="HI",2,IF(E8536="LO",6,10))+IF(D8536=1,2,IF(D8536=7,1,(IF(WEEKDAY(B8536)=1,2,IF(WEEKDAY(B8536)=7,1,0))))))</f>
        <v>3</v>
      </c>
      <c r="G8536" s="786">
        <f>VLOOKUP(C8536,METADATA!$J$5:$Q$29,IF(E8536="HI",2,IF(E8536="LO",6,10))+IF(D8536=1,2,IF(D8536=7,1,(IF(WEEKDAY(B8536)=1,2,IF(WEEKDAY(B8536)=7,1,0))))))</f>
        <v>3</v>
      </c>
      <c r="H8536" s="787">
        <v>13181.25</v>
      </c>
      <c r="I8536" s="788">
        <v>1557.14501953125</v>
      </c>
      <c r="K8536" s="795">
        <v>905.6</v>
      </c>
      <c r="M8536" s="798">
        <f t="shared" si="400"/>
        <v>13272.906696513428</v>
      </c>
      <c r="N8536" s="303"/>
      <c r="S8536" s="786">
        <v>0</v>
      </c>
      <c r="T8536" s="781">
        <f>VLOOKUP(C8536,METADATA!$J$5:$Q$29,IF(E8536="HI",2,IF(E8536="LO",6,10))+IF(S8536=1,2,IF(D8536=7,1,(IF(WEEKDAY(B8536)=1,2,IF(WEEKDAY(B8536)=7,1,0))))))</f>
        <v>3</v>
      </c>
      <c r="U8536" s="781">
        <f>VLOOKUP(C8536,METADATA!$A$5:$H$29,IF(E8536="HI",2,IF(E8536="LO",6,10))+IF(S8536=1,2,IF(D8536=7,1,(IF(WEEKDAY(B8536)=1,2,IF(WEEKDAY(B8536)=7,1,0))))))</f>
        <v>3</v>
      </c>
    </row>
    <row r="8537" spans="2:21" ht="13.95" customHeight="1" x14ac:dyDescent="0.25">
      <c r="B8537" s="784">
        <f t="shared" si="398"/>
        <v>45738</v>
      </c>
      <c r="C8537" s="785">
        <v>13</v>
      </c>
      <c r="D8537" s="786">
        <f>IFERROR((INDEX(METADATA!$T$2:$T$20,MATCH(B8537,METADATA!$S$2:$S$20,0))),0)</f>
        <v>0</v>
      </c>
      <c r="E8537" s="785" t="str">
        <f t="shared" si="399"/>
        <v>LO</v>
      </c>
      <c r="F8537" s="786">
        <f>VLOOKUP(C8537,METADATA!$A$5:$H$29,IF(E8537="HI",2,IF(E8537="LO",6,10))+IF(D8537=1,2,IF(D8537=7,1,(IF(WEEKDAY(B8537)=1,2,IF(WEEKDAY(B8537)=7,1,0))))))</f>
        <v>3</v>
      </c>
      <c r="G8537" s="786">
        <f>VLOOKUP(C8537,METADATA!$J$5:$Q$29,IF(E8537="HI",2,IF(E8537="LO",6,10))+IF(D8537=1,2,IF(D8537=7,1,(IF(WEEKDAY(B8537)=1,2,IF(WEEKDAY(B8537)=7,1,0))))))</f>
        <v>3</v>
      </c>
      <c r="H8537" s="787">
        <v>12491</v>
      </c>
      <c r="I8537" s="788">
        <v>2094.4550170898438</v>
      </c>
      <c r="K8537" s="795">
        <v>913.98749999999995</v>
      </c>
      <c r="M8537" s="798">
        <f t="shared" si="400"/>
        <v>12665.378905449801</v>
      </c>
      <c r="N8537" s="303"/>
      <c r="S8537" s="786">
        <v>0</v>
      </c>
      <c r="T8537" s="781">
        <f>VLOOKUP(C8537,METADATA!$J$5:$Q$29,IF(E8537="HI",2,IF(E8537="LO",6,10))+IF(S8537=1,2,IF(D8537=7,1,(IF(WEEKDAY(B8537)=1,2,IF(WEEKDAY(B8537)=7,1,0))))))</f>
        <v>3</v>
      </c>
      <c r="U8537" s="781">
        <f>VLOOKUP(C8537,METADATA!$A$5:$H$29,IF(E8537="HI",2,IF(E8537="LO",6,10))+IF(S8537=1,2,IF(D8537=7,1,(IF(WEEKDAY(B8537)=1,2,IF(WEEKDAY(B8537)=7,1,0))))))</f>
        <v>3</v>
      </c>
    </row>
    <row r="8538" spans="2:21" ht="13.95" customHeight="1" x14ac:dyDescent="0.25">
      <c r="B8538" s="784">
        <f t="shared" si="398"/>
        <v>45738</v>
      </c>
      <c r="C8538" s="785">
        <v>14</v>
      </c>
      <c r="D8538" s="786">
        <f>IFERROR((INDEX(METADATA!$T$2:$T$20,MATCH(B8538,METADATA!$S$2:$S$20,0))),0)</f>
        <v>0</v>
      </c>
      <c r="E8538" s="785" t="str">
        <f t="shared" si="399"/>
        <v>LO</v>
      </c>
      <c r="F8538" s="786">
        <f>VLOOKUP(C8538,METADATA!$A$5:$H$29,IF(E8538="HI",2,IF(E8538="LO",6,10))+IF(D8538=1,2,IF(D8538=7,1,(IF(WEEKDAY(B8538)=1,2,IF(WEEKDAY(B8538)=7,1,0))))))</f>
        <v>3</v>
      </c>
      <c r="G8538" s="786">
        <f>VLOOKUP(C8538,METADATA!$J$5:$Q$29,IF(E8538="HI",2,IF(E8538="LO",6,10))+IF(D8538=1,2,IF(D8538=7,1,(IF(WEEKDAY(B8538)=1,2,IF(WEEKDAY(B8538)=7,1,0))))))</f>
        <v>3</v>
      </c>
      <c r="H8538" s="787">
        <v>12125.75</v>
      </c>
      <c r="I8538" s="788">
        <v>2898.4775390625</v>
      </c>
      <c r="K8538" s="795">
        <v>902.26250000000005</v>
      </c>
      <c r="M8538" s="798">
        <f t="shared" si="400"/>
        <v>12467.356781088356</v>
      </c>
      <c r="N8538" s="303"/>
      <c r="S8538" s="786">
        <v>0</v>
      </c>
      <c r="T8538" s="781">
        <f>VLOOKUP(C8538,METADATA!$J$5:$Q$29,IF(E8538="HI",2,IF(E8538="LO",6,10))+IF(S8538=1,2,IF(D8538=7,1,(IF(WEEKDAY(B8538)=1,2,IF(WEEKDAY(B8538)=7,1,0))))))</f>
        <v>3</v>
      </c>
      <c r="U8538" s="781">
        <f>VLOOKUP(C8538,METADATA!$A$5:$H$29,IF(E8538="HI",2,IF(E8538="LO",6,10))+IF(S8538=1,2,IF(D8538=7,1,(IF(WEEKDAY(B8538)=1,2,IF(WEEKDAY(B8538)=7,1,0))))))</f>
        <v>3</v>
      </c>
    </row>
    <row r="8539" spans="2:21" ht="13.95" customHeight="1" x14ac:dyDescent="0.25">
      <c r="B8539" s="784">
        <f t="shared" si="398"/>
        <v>45738</v>
      </c>
      <c r="C8539" s="785">
        <v>15</v>
      </c>
      <c r="D8539" s="786">
        <f>IFERROR((INDEX(METADATA!$T$2:$T$20,MATCH(B8539,METADATA!$S$2:$S$20,0))),0)</f>
        <v>0</v>
      </c>
      <c r="E8539" s="785" t="str">
        <f t="shared" si="399"/>
        <v>LO</v>
      </c>
      <c r="F8539" s="786">
        <f>VLOOKUP(C8539,METADATA!$A$5:$H$29,IF(E8539="HI",2,IF(E8539="LO",6,10))+IF(D8539=1,2,IF(D8539=7,1,(IF(WEEKDAY(B8539)=1,2,IF(WEEKDAY(B8539)=7,1,0))))))</f>
        <v>3</v>
      </c>
      <c r="G8539" s="786">
        <f>VLOOKUP(C8539,METADATA!$J$5:$Q$29,IF(E8539="HI",2,IF(E8539="LO",6,10))+IF(D8539=1,2,IF(D8539=7,1,(IF(WEEKDAY(B8539)=1,2,IF(WEEKDAY(B8539)=7,1,0))))))</f>
        <v>3</v>
      </c>
      <c r="H8539" s="787">
        <v>12151.75</v>
      </c>
      <c r="I8539" s="788">
        <v>3581.2774963378906</v>
      </c>
      <c r="K8539" s="795">
        <v>933.76250000000005</v>
      </c>
      <c r="M8539" s="798">
        <f t="shared" si="400"/>
        <v>12668.487540676519</v>
      </c>
      <c r="N8539" s="303"/>
      <c r="S8539" s="786">
        <v>0</v>
      </c>
      <c r="T8539" s="781">
        <f>VLOOKUP(C8539,METADATA!$J$5:$Q$29,IF(E8539="HI",2,IF(E8539="LO",6,10))+IF(S8539=1,2,IF(D8539=7,1,(IF(WEEKDAY(B8539)=1,2,IF(WEEKDAY(B8539)=7,1,0))))))</f>
        <v>3</v>
      </c>
      <c r="U8539" s="781">
        <f>VLOOKUP(C8539,METADATA!$A$5:$H$29,IF(E8539="HI",2,IF(E8539="LO",6,10))+IF(S8539=1,2,IF(D8539=7,1,(IF(WEEKDAY(B8539)=1,2,IF(WEEKDAY(B8539)=7,1,0))))))</f>
        <v>3</v>
      </c>
    </row>
    <row r="8540" spans="2:21" ht="13.95" customHeight="1" x14ac:dyDescent="0.25">
      <c r="B8540" s="784">
        <f t="shared" ref="B8540:B8603" si="401">B8516+1</f>
        <v>45738</v>
      </c>
      <c r="C8540" s="785">
        <v>16</v>
      </c>
      <c r="D8540" s="786">
        <f>IFERROR((INDEX(METADATA!$T$2:$T$20,MATCH(B8540,METADATA!$S$2:$S$20,0))),0)</f>
        <v>0</v>
      </c>
      <c r="E8540" s="785" t="str">
        <f t="shared" si="399"/>
        <v>LO</v>
      </c>
      <c r="F8540" s="786">
        <f>VLOOKUP(C8540,METADATA!$A$5:$H$29,IF(E8540="HI",2,IF(E8540="LO",6,10))+IF(D8540=1,2,IF(D8540=7,1,(IF(WEEKDAY(B8540)=1,2,IF(WEEKDAY(B8540)=7,1,0))))))</f>
        <v>3</v>
      </c>
      <c r="G8540" s="786">
        <f>VLOOKUP(C8540,METADATA!$J$5:$Q$29,IF(E8540="HI",2,IF(E8540="LO",6,10))+IF(D8540=1,2,IF(D8540=7,1,(IF(WEEKDAY(B8540)=1,2,IF(WEEKDAY(B8540)=7,1,0))))))</f>
        <v>3</v>
      </c>
      <c r="H8540" s="787">
        <v>12617.5</v>
      </c>
      <c r="I8540" s="788">
        <v>4133.2150268554688</v>
      </c>
      <c r="K8540" s="795">
        <v>0</v>
      </c>
      <c r="M8540" s="798">
        <f t="shared" si="400"/>
        <v>13277.227598720445</v>
      </c>
      <c r="N8540" s="303"/>
      <c r="S8540" s="786">
        <v>0</v>
      </c>
      <c r="T8540" s="781">
        <f>VLOOKUP(C8540,METADATA!$J$5:$Q$29,IF(E8540="HI",2,IF(E8540="LO",6,10))+IF(S8540=1,2,IF(D8540=7,1,(IF(WEEKDAY(B8540)=1,2,IF(WEEKDAY(B8540)=7,1,0))))))</f>
        <v>3</v>
      </c>
      <c r="U8540" s="781">
        <f>VLOOKUP(C8540,METADATA!$A$5:$H$29,IF(E8540="HI",2,IF(E8540="LO",6,10))+IF(S8540=1,2,IF(D8540=7,1,(IF(WEEKDAY(B8540)=1,2,IF(WEEKDAY(B8540)=7,1,0))))))</f>
        <v>3</v>
      </c>
    </row>
    <row r="8541" spans="2:21" ht="13.95" customHeight="1" x14ac:dyDescent="0.25">
      <c r="B8541" s="784">
        <f t="shared" si="401"/>
        <v>45738</v>
      </c>
      <c r="C8541" s="785">
        <v>17</v>
      </c>
      <c r="D8541" s="786">
        <f>IFERROR((INDEX(METADATA!$T$2:$T$20,MATCH(B8541,METADATA!$S$2:$S$20,0))),0)</f>
        <v>0</v>
      </c>
      <c r="E8541" s="785" t="str">
        <f t="shared" si="399"/>
        <v>LO</v>
      </c>
      <c r="F8541" s="786">
        <f>VLOOKUP(C8541,METADATA!$A$5:$H$29,IF(E8541="HI",2,IF(E8541="LO",6,10))+IF(D8541=1,2,IF(D8541=7,1,(IF(WEEKDAY(B8541)=1,2,IF(WEEKDAY(B8541)=7,1,0))))))</f>
        <v>3</v>
      </c>
      <c r="G8541" s="786">
        <f>VLOOKUP(C8541,METADATA!$J$5:$Q$29,IF(E8541="HI",2,IF(E8541="LO",6,10))+IF(D8541=1,2,IF(D8541=7,1,(IF(WEEKDAY(B8541)=1,2,IF(WEEKDAY(B8541)=7,1,0))))))</f>
        <v>3</v>
      </c>
      <c r="H8541" s="787">
        <v>13208.25</v>
      </c>
      <c r="I8541" s="788">
        <v>4233.1449890136719</v>
      </c>
      <c r="K8541" s="795">
        <v>0</v>
      </c>
      <c r="M8541" s="798">
        <f t="shared" si="400"/>
        <v>13870.017467923808</v>
      </c>
      <c r="N8541" s="303"/>
      <c r="S8541" s="786">
        <v>0</v>
      </c>
      <c r="T8541" s="781">
        <f>VLOOKUP(C8541,METADATA!$J$5:$Q$29,IF(E8541="HI",2,IF(E8541="LO",6,10))+IF(S8541=1,2,IF(D8541=7,1,(IF(WEEKDAY(B8541)=1,2,IF(WEEKDAY(B8541)=7,1,0))))))</f>
        <v>3</v>
      </c>
      <c r="U8541" s="781">
        <f>VLOOKUP(C8541,METADATA!$A$5:$H$29,IF(E8541="HI",2,IF(E8541="LO",6,10))+IF(S8541=1,2,IF(D8541=7,1,(IF(WEEKDAY(B8541)=1,2,IF(WEEKDAY(B8541)=7,1,0))))))</f>
        <v>3</v>
      </c>
    </row>
    <row r="8542" spans="2:21" ht="13.95" customHeight="1" x14ac:dyDescent="0.25">
      <c r="B8542" s="784">
        <f t="shared" si="401"/>
        <v>45738</v>
      </c>
      <c r="C8542" s="785">
        <v>18</v>
      </c>
      <c r="D8542" s="786">
        <f>IFERROR((INDEX(METADATA!$T$2:$T$20,MATCH(B8542,METADATA!$S$2:$S$20,0))),0)</f>
        <v>0</v>
      </c>
      <c r="E8542" s="785" t="str">
        <f t="shared" si="399"/>
        <v>LO</v>
      </c>
      <c r="F8542" s="786">
        <f>VLOOKUP(C8542,METADATA!$A$5:$H$29,IF(E8542="HI",2,IF(E8542="LO",6,10))+IF(D8542=1,2,IF(D8542=7,1,(IF(WEEKDAY(B8542)=1,2,IF(WEEKDAY(B8542)=7,1,0))))))</f>
        <v>2</v>
      </c>
      <c r="G8542" s="786">
        <f>VLOOKUP(C8542,METADATA!$J$5:$Q$29,IF(E8542="HI",2,IF(E8542="LO",6,10))+IF(D8542=1,2,IF(D8542=7,1,(IF(WEEKDAY(B8542)=1,2,IF(WEEKDAY(B8542)=7,1,0))))))</f>
        <v>2</v>
      </c>
      <c r="H8542" s="787">
        <v>13815.5</v>
      </c>
      <c r="I8542" s="788">
        <v>4226.7350158691406</v>
      </c>
      <c r="K8542" s="795">
        <v>0</v>
      </c>
      <c r="M8542" s="798">
        <f t="shared" si="400"/>
        <v>14447.606346532782</v>
      </c>
      <c r="N8542" s="303"/>
      <c r="S8542" s="786">
        <v>0</v>
      </c>
      <c r="T8542" s="781">
        <f>VLOOKUP(C8542,METADATA!$J$5:$Q$29,IF(E8542="HI",2,IF(E8542="LO",6,10))+IF(S8542=1,2,IF(D8542=7,1,(IF(WEEKDAY(B8542)=1,2,IF(WEEKDAY(B8542)=7,1,0))))))</f>
        <v>2</v>
      </c>
      <c r="U8542" s="781">
        <f>VLOOKUP(C8542,METADATA!$A$5:$H$29,IF(E8542="HI",2,IF(E8542="LO",6,10))+IF(S8542=1,2,IF(D8542=7,1,(IF(WEEKDAY(B8542)=1,2,IF(WEEKDAY(B8542)=7,1,0))))))</f>
        <v>2</v>
      </c>
    </row>
    <row r="8543" spans="2:21" ht="13.95" customHeight="1" x14ac:dyDescent="0.25">
      <c r="B8543" s="784">
        <f t="shared" si="401"/>
        <v>45738</v>
      </c>
      <c r="C8543" s="785">
        <v>19</v>
      </c>
      <c r="D8543" s="786">
        <f>IFERROR((INDEX(METADATA!$T$2:$T$20,MATCH(B8543,METADATA!$S$2:$S$20,0))),0)</f>
        <v>0</v>
      </c>
      <c r="E8543" s="785" t="str">
        <f t="shared" si="399"/>
        <v>LO</v>
      </c>
      <c r="F8543" s="786">
        <f>VLOOKUP(C8543,METADATA!$A$5:$H$29,IF(E8543="HI",2,IF(E8543="LO",6,10))+IF(D8543=1,2,IF(D8543=7,1,(IF(WEEKDAY(B8543)=1,2,IF(WEEKDAY(B8543)=7,1,0))))))</f>
        <v>2</v>
      </c>
      <c r="G8543" s="786">
        <f>VLOOKUP(C8543,METADATA!$J$5:$Q$29,IF(E8543="HI",2,IF(E8543="LO",6,10))+IF(D8543=1,2,IF(D8543=7,1,(IF(WEEKDAY(B8543)=1,2,IF(WEEKDAY(B8543)=7,1,0))))))</f>
        <v>2</v>
      </c>
      <c r="H8543" s="787">
        <v>12794.5</v>
      </c>
      <c r="I8543" s="788">
        <v>4178.8399658203125</v>
      </c>
      <c r="K8543" s="795">
        <v>0</v>
      </c>
      <c r="M8543" s="798">
        <f t="shared" si="400"/>
        <v>13459.640920542312</v>
      </c>
      <c r="N8543" s="303"/>
      <c r="S8543" s="786">
        <v>0</v>
      </c>
      <c r="T8543" s="781">
        <f>VLOOKUP(C8543,METADATA!$J$5:$Q$29,IF(E8543="HI",2,IF(E8543="LO",6,10))+IF(S8543=1,2,IF(D8543=7,1,(IF(WEEKDAY(B8543)=1,2,IF(WEEKDAY(B8543)=7,1,0))))))</f>
        <v>2</v>
      </c>
      <c r="U8543" s="781">
        <f>VLOOKUP(C8543,METADATA!$A$5:$H$29,IF(E8543="HI",2,IF(E8543="LO",6,10))+IF(S8543=1,2,IF(D8543=7,1,(IF(WEEKDAY(B8543)=1,2,IF(WEEKDAY(B8543)=7,1,0))))))</f>
        <v>2</v>
      </c>
    </row>
    <row r="8544" spans="2:21" ht="13.95" customHeight="1" x14ac:dyDescent="0.25">
      <c r="B8544" s="784">
        <f t="shared" si="401"/>
        <v>45738</v>
      </c>
      <c r="C8544" s="785">
        <v>20</v>
      </c>
      <c r="D8544" s="786">
        <f>IFERROR((INDEX(METADATA!$T$2:$T$20,MATCH(B8544,METADATA!$S$2:$S$20,0))),0)</f>
        <v>0</v>
      </c>
      <c r="E8544" s="785" t="str">
        <f t="shared" si="399"/>
        <v>LO</v>
      </c>
      <c r="F8544" s="786">
        <f>VLOOKUP(C8544,METADATA!$A$5:$H$29,IF(E8544="HI",2,IF(E8544="LO",6,10))+IF(D8544=1,2,IF(D8544=7,1,(IF(WEEKDAY(B8544)=1,2,IF(WEEKDAY(B8544)=7,1,0))))))</f>
        <v>3</v>
      </c>
      <c r="G8544" s="786">
        <f>VLOOKUP(C8544,METADATA!$J$5:$Q$29,IF(E8544="HI",2,IF(E8544="LO",6,10))+IF(D8544=1,2,IF(D8544=7,1,(IF(WEEKDAY(B8544)=1,2,IF(WEEKDAY(B8544)=7,1,0))))))</f>
        <v>3</v>
      </c>
      <c r="H8544" s="787">
        <v>11611.25</v>
      </c>
      <c r="I8544" s="788">
        <v>4099.3100280761719</v>
      </c>
      <c r="K8544" s="795">
        <v>0</v>
      </c>
      <c r="M8544" s="798">
        <f t="shared" si="400"/>
        <v>12313.629410892057</v>
      </c>
      <c r="N8544" s="303"/>
      <c r="S8544" s="786">
        <v>0</v>
      </c>
      <c r="T8544" s="781">
        <f>VLOOKUP(C8544,METADATA!$J$5:$Q$29,IF(E8544="HI",2,IF(E8544="LO",6,10))+IF(S8544=1,2,IF(D8544=7,1,(IF(WEEKDAY(B8544)=1,2,IF(WEEKDAY(B8544)=7,1,0))))))</f>
        <v>3</v>
      </c>
      <c r="U8544" s="781">
        <f>VLOOKUP(C8544,METADATA!$A$5:$H$29,IF(E8544="HI",2,IF(E8544="LO",6,10))+IF(S8544=1,2,IF(D8544=7,1,(IF(WEEKDAY(B8544)=1,2,IF(WEEKDAY(B8544)=7,1,0))))))</f>
        <v>3</v>
      </c>
    </row>
    <row r="8545" spans="2:21" ht="13.95" customHeight="1" x14ac:dyDescent="0.25">
      <c r="B8545" s="784">
        <f t="shared" si="401"/>
        <v>45738</v>
      </c>
      <c r="C8545" s="785">
        <v>21</v>
      </c>
      <c r="D8545" s="786">
        <f>IFERROR((INDEX(METADATA!$T$2:$T$20,MATCH(B8545,METADATA!$S$2:$S$20,0))),0)</f>
        <v>0</v>
      </c>
      <c r="E8545" s="785" t="str">
        <f t="shared" si="399"/>
        <v>LO</v>
      </c>
      <c r="F8545" s="786">
        <f>VLOOKUP(C8545,METADATA!$A$5:$H$29,IF(E8545="HI",2,IF(E8545="LO",6,10))+IF(D8545=1,2,IF(D8545=7,1,(IF(WEEKDAY(B8545)=1,2,IF(WEEKDAY(B8545)=7,1,0))))))</f>
        <v>3</v>
      </c>
      <c r="G8545" s="786">
        <f>VLOOKUP(C8545,METADATA!$J$5:$Q$29,IF(E8545="HI",2,IF(E8545="LO",6,10))+IF(D8545=1,2,IF(D8545=7,1,(IF(WEEKDAY(B8545)=1,2,IF(WEEKDAY(B8545)=7,1,0))))))</f>
        <v>3</v>
      </c>
      <c r="H8545" s="787">
        <v>10495</v>
      </c>
      <c r="I8545" s="788">
        <v>3949.7850036621094</v>
      </c>
      <c r="K8545" s="795">
        <v>0</v>
      </c>
      <c r="M8545" s="798">
        <f t="shared" si="400"/>
        <v>11213.644660642412</v>
      </c>
      <c r="N8545" s="303"/>
      <c r="S8545" s="786">
        <v>0</v>
      </c>
      <c r="T8545" s="781">
        <f>VLOOKUP(C8545,METADATA!$J$5:$Q$29,IF(E8545="HI",2,IF(E8545="LO",6,10))+IF(S8545=1,2,IF(D8545=7,1,(IF(WEEKDAY(B8545)=1,2,IF(WEEKDAY(B8545)=7,1,0))))))</f>
        <v>3</v>
      </c>
      <c r="U8545" s="781">
        <f>VLOOKUP(C8545,METADATA!$A$5:$H$29,IF(E8545="HI",2,IF(E8545="LO",6,10))+IF(S8545=1,2,IF(D8545=7,1,(IF(WEEKDAY(B8545)=1,2,IF(WEEKDAY(B8545)=7,1,0))))))</f>
        <v>3</v>
      </c>
    </row>
    <row r="8546" spans="2:21" ht="13.95" customHeight="1" x14ac:dyDescent="0.25">
      <c r="B8546" s="784">
        <f t="shared" si="401"/>
        <v>45738</v>
      </c>
      <c r="C8546" s="785">
        <v>22</v>
      </c>
      <c r="D8546" s="786">
        <f>IFERROR((INDEX(METADATA!$T$2:$T$20,MATCH(B8546,METADATA!$S$2:$S$20,0))),0)</f>
        <v>0</v>
      </c>
      <c r="E8546" s="785" t="str">
        <f t="shared" si="399"/>
        <v>LO</v>
      </c>
      <c r="F8546" s="786">
        <f>VLOOKUP(C8546,METADATA!$A$5:$H$29,IF(E8546="HI",2,IF(E8546="LO",6,10))+IF(D8546=1,2,IF(D8546=7,1,(IF(WEEKDAY(B8546)=1,2,IF(WEEKDAY(B8546)=7,1,0))))))</f>
        <v>3</v>
      </c>
      <c r="G8546" s="786">
        <f>VLOOKUP(C8546,METADATA!$J$5:$Q$29,IF(E8546="HI",2,IF(E8546="LO",6,10))+IF(D8546=1,2,IF(D8546=7,1,(IF(WEEKDAY(B8546)=1,2,IF(WEEKDAY(B8546)=7,1,0))))))</f>
        <v>3</v>
      </c>
      <c r="H8546" s="787">
        <v>9557.25</v>
      </c>
      <c r="I8546" s="788">
        <v>3927.8899841308594</v>
      </c>
      <c r="K8546" s="795">
        <v>0</v>
      </c>
      <c r="M8546" s="798">
        <f t="shared" si="400"/>
        <v>10332.925398450117</v>
      </c>
      <c r="N8546" s="303"/>
      <c r="S8546" s="786">
        <v>0</v>
      </c>
      <c r="T8546" s="781">
        <f>VLOOKUP(C8546,METADATA!$J$5:$Q$29,IF(E8546="HI",2,IF(E8546="LO",6,10))+IF(S8546=1,2,IF(D8546=7,1,(IF(WEEKDAY(B8546)=1,2,IF(WEEKDAY(B8546)=7,1,0))))))</f>
        <v>3</v>
      </c>
      <c r="U8546" s="781">
        <f>VLOOKUP(C8546,METADATA!$A$5:$H$29,IF(E8546="HI",2,IF(E8546="LO",6,10))+IF(S8546=1,2,IF(D8546=7,1,(IF(WEEKDAY(B8546)=1,2,IF(WEEKDAY(B8546)=7,1,0))))))</f>
        <v>3</v>
      </c>
    </row>
    <row r="8547" spans="2:21" ht="13.95" customHeight="1" x14ac:dyDescent="0.25">
      <c r="B8547" s="784">
        <f t="shared" si="401"/>
        <v>45738</v>
      </c>
      <c r="C8547" s="785">
        <v>23</v>
      </c>
      <c r="D8547" s="786">
        <f>IFERROR((INDEX(METADATA!$T$2:$T$20,MATCH(B8547,METADATA!$S$2:$S$20,0))),0)</f>
        <v>0</v>
      </c>
      <c r="E8547" s="785" t="str">
        <f t="shared" si="399"/>
        <v>LO</v>
      </c>
      <c r="F8547" s="786">
        <f>VLOOKUP(C8547,METADATA!$A$5:$H$29,IF(E8547="HI",2,IF(E8547="LO",6,10))+IF(D8547=1,2,IF(D8547=7,1,(IF(WEEKDAY(B8547)=1,2,IF(WEEKDAY(B8547)=7,1,0))))))</f>
        <v>3</v>
      </c>
      <c r="G8547" s="786">
        <f>VLOOKUP(C8547,METADATA!$J$5:$Q$29,IF(E8547="HI",2,IF(E8547="LO",6,10))+IF(D8547=1,2,IF(D8547=7,1,(IF(WEEKDAY(B8547)=1,2,IF(WEEKDAY(B8547)=7,1,0))))))</f>
        <v>3</v>
      </c>
      <c r="H8547" s="787">
        <v>8578.25</v>
      </c>
      <c r="I8547" s="788">
        <v>3912.0850524902344</v>
      </c>
      <c r="K8547" s="795">
        <v>0</v>
      </c>
      <c r="M8547" s="798">
        <f t="shared" si="400"/>
        <v>9428.1908402629142</v>
      </c>
      <c r="N8547" s="303"/>
      <c r="S8547" s="786">
        <v>0</v>
      </c>
      <c r="T8547" s="781">
        <f>VLOOKUP(C8547,METADATA!$J$5:$Q$29,IF(E8547="HI",2,IF(E8547="LO",6,10))+IF(S8547=1,2,IF(D8547=7,1,(IF(WEEKDAY(B8547)=1,2,IF(WEEKDAY(B8547)=7,1,0))))))</f>
        <v>3</v>
      </c>
      <c r="U8547" s="781">
        <f>VLOOKUP(C8547,METADATA!$A$5:$H$29,IF(E8547="HI",2,IF(E8547="LO",6,10))+IF(S8547=1,2,IF(D8547=7,1,(IF(WEEKDAY(B8547)=1,2,IF(WEEKDAY(B8547)=7,1,0))))))</f>
        <v>3</v>
      </c>
    </row>
    <row r="8548" spans="2:21" ht="13.95" customHeight="1" x14ac:dyDescent="0.25">
      <c r="B8548" s="784">
        <f t="shared" si="401"/>
        <v>45739</v>
      </c>
      <c r="C8548" s="785">
        <v>0</v>
      </c>
      <c r="D8548" s="786">
        <f>IFERROR((INDEX(METADATA!$T$2:$T$20,MATCH(B8548,METADATA!$S$2:$S$20,0))),0)</f>
        <v>0</v>
      </c>
      <c r="E8548" s="785" t="str">
        <f t="shared" si="399"/>
        <v>LO</v>
      </c>
      <c r="F8548" s="786">
        <f>VLOOKUP(C8548,METADATA!$A$5:$H$29,IF(E8548="HI",2,IF(E8548="LO",6,10))+IF(D8548=1,2,IF(D8548=7,1,(IF(WEEKDAY(B8548)=1,2,IF(WEEKDAY(B8548)=7,1,0))))))</f>
        <v>3</v>
      </c>
      <c r="G8548" s="786">
        <f>VLOOKUP(C8548,METADATA!$J$5:$Q$29,IF(E8548="HI",2,IF(E8548="LO",6,10))+IF(D8548=1,2,IF(D8548=7,1,(IF(WEEKDAY(B8548)=1,2,IF(WEEKDAY(B8548)=7,1,0))))))</f>
        <v>3</v>
      </c>
      <c r="H8548" s="787">
        <v>7959.25</v>
      </c>
      <c r="I8548" s="788">
        <v>3961.4049377441406</v>
      </c>
      <c r="K8548" s="795">
        <v>0</v>
      </c>
      <c r="M8548" s="798">
        <f t="shared" si="400"/>
        <v>8890.5787012591973</v>
      </c>
      <c r="N8548" s="303"/>
      <c r="S8548" s="786">
        <v>0</v>
      </c>
      <c r="T8548" s="781">
        <f>VLOOKUP(C8548,METADATA!$J$5:$Q$29,IF(E8548="HI",2,IF(E8548="LO",6,10))+IF(S8548=1,2,IF(D8548=7,1,(IF(WEEKDAY(B8548)=1,2,IF(WEEKDAY(B8548)=7,1,0))))))</f>
        <v>3</v>
      </c>
      <c r="U8548" s="781">
        <f>VLOOKUP(C8548,METADATA!$A$5:$H$29,IF(E8548="HI",2,IF(E8548="LO",6,10))+IF(S8548=1,2,IF(D8548=7,1,(IF(WEEKDAY(B8548)=1,2,IF(WEEKDAY(B8548)=7,1,0))))))</f>
        <v>3</v>
      </c>
    </row>
    <row r="8549" spans="2:21" ht="13.95" customHeight="1" x14ac:dyDescent="0.25">
      <c r="B8549" s="784">
        <f t="shared" si="401"/>
        <v>45739</v>
      </c>
      <c r="C8549" s="785">
        <v>1</v>
      </c>
      <c r="D8549" s="786">
        <f>IFERROR((INDEX(METADATA!$T$2:$T$20,MATCH(B8549,METADATA!$S$2:$S$20,0))),0)</f>
        <v>0</v>
      </c>
      <c r="E8549" s="785" t="str">
        <f t="shared" si="399"/>
        <v>LO</v>
      </c>
      <c r="F8549" s="786">
        <f>VLOOKUP(C8549,METADATA!$A$5:$H$29,IF(E8549="HI",2,IF(E8549="LO",6,10))+IF(D8549=1,2,IF(D8549=7,1,(IF(WEEKDAY(B8549)=1,2,IF(WEEKDAY(B8549)=7,1,0))))))</f>
        <v>3</v>
      </c>
      <c r="G8549" s="786">
        <f>VLOOKUP(C8549,METADATA!$J$5:$Q$29,IF(E8549="HI",2,IF(E8549="LO",6,10))+IF(D8549=1,2,IF(D8549=7,1,(IF(WEEKDAY(B8549)=1,2,IF(WEEKDAY(B8549)=7,1,0))))))</f>
        <v>3</v>
      </c>
      <c r="H8549" s="787">
        <v>7618.5</v>
      </c>
      <c r="I8549" s="788">
        <v>3898.9800720214844</v>
      </c>
      <c r="K8549" s="795">
        <v>0</v>
      </c>
      <c r="M8549" s="798">
        <f t="shared" si="400"/>
        <v>8558.2467744287824</v>
      </c>
      <c r="N8549" s="303"/>
      <c r="S8549" s="786">
        <v>0</v>
      </c>
      <c r="T8549" s="781">
        <f>VLOOKUP(C8549,METADATA!$J$5:$Q$29,IF(E8549="HI",2,IF(E8549="LO",6,10))+IF(S8549=1,2,IF(D8549=7,1,(IF(WEEKDAY(B8549)=1,2,IF(WEEKDAY(B8549)=7,1,0))))))</f>
        <v>3</v>
      </c>
      <c r="U8549" s="781">
        <f>VLOOKUP(C8549,METADATA!$A$5:$H$29,IF(E8549="HI",2,IF(E8549="LO",6,10))+IF(S8549=1,2,IF(D8549=7,1,(IF(WEEKDAY(B8549)=1,2,IF(WEEKDAY(B8549)=7,1,0))))))</f>
        <v>3</v>
      </c>
    </row>
    <row r="8550" spans="2:21" ht="13.95" customHeight="1" x14ac:dyDescent="0.25">
      <c r="B8550" s="784">
        <f t="shared" si="401"/>
        <v>45739</v>
      </c>
      <c r="C8550" s="785">
        <v>2</v>
      </c>
      <c r="D8550" s="786">
        <f>IFERROR((INDEX(METADATA!$T$2:$T$20,MATCH(B8550,METADATA!$S$2:$S$20,0))),0)</f>
        <v>0</v>
      </c>
      <c r="E8550" s="785" t="str">
        <f t="shared" si="399"/>
        <v>LO</v>
      </c>
      <c r="F8550" s="786">
        <f>VLOOKUP(C8550,METADATA!$A$5:$H$29,IF(E8550="HI",2,IF(E8550="LO",6,10))+IF(D8550=1,2,IF(D8550=7,1,(IF(WEEKDAY(B8550)=1,2,IF(WEEKDAY(B8550)=7,1,0))))))</f>
        <v>3</v>
      </c>
      <c r="G8550" s="786">
        <f>VLOOKUP(C8550,METADATA!$J$5:$Q$29,IF(E8550="HI",2,IF(E8550="LO",6,10))+IF(D8550=1,2,IF(D8550=7,1,(IF(WEEKDAY(B8550)=1,2,IF(WEEKDAY(B8550)=7,1,0))))))</f>
        <v>3</v>
      </c>
      <c r="H8550" s="787">
        <v>7409.25</v>
      </c>
      <c r="I8550" s="788">
        <v>3968.8250732421875</v>
      </c>
      <c r="K8550" s="795">
        <v>0</v>
      </c>
      <c r="M8550" s="798">
        <f t="shared" si="400"/>
        <v>8405.2696580476149</v>
      </c>
      <c r="N8550" s="303"/>
      <c r="S8550" s="786">
        <v>0</v>
      </c>
      <c r="T8550" s="781">
        <f>VLOOKUP(C8550,METADATA!$J$5:$Q$29,IF(E8550="HI",2,IF(E8550="LO",6,10))+IF(S8550=1,2,IF(D8550=7,1,(IF(WEEKDAY(B8550)=1,2,IF(WEEKDAY(B8550)=7,1,0))))))</f>
        <v>3</v>
      </c>
      <c r="U8550" s="781">
        <f>VLOOKUP(C8550,METADATA!$A$5:$H$29,IF(E8550="HI",2,IF(E8550="LO",6,10))+IF(S8550=1,2,IF(D8550=7,1,(IF(WEEKDAY(B8550)=1,2,IF(WEEKDAY(B8550)=7,1,0))))))</f>
        <v>3</v>
      </c>
    </row>
    <row r="8551" spans="2:21" ht="13.95" customHeight="1" x14ac:dyDescent="0.25">
      <c r="B8551" s="784">
        <f t="shared" si="401"/>
        <v>45739</v>
      </c>
      <c r="C8551" s="785">
        <v>3</v>
      </c>
      <c r="D8551" s="786">
        <f>IFERROR((INDEX(METADATA!$T$2:$T$20,MATCH(B8551,METADATA!$S$2:$S$20,0))),0)</f>
        <v>0</v>
      </c>
      <c r="E8551" s="785" t="str">
        <f t="shared" si="399"/>
        <v>LO</v>
      </c>
      <c r="F8551" s="786">
        <f>VLOOKUP(C8551,METADATA!$A$5:$H$29,IF(E8551="HI",2,IF(E8551="LO",6,10))+IF(D8551=1,2,IF(D8551=7,1,(IF(WEEKDAY(B8551)=1,2,IF(WEEKDAY(B8551)=7,1,0))))))</f>
        <v>3</v>
      </c>
      <c r="G8551" s="786">
        <f>VLOOKUP(C8551,METADATA!$J$5:$Q$29,IF(E8551="HI",2,IF(E8551="LO",6,10))+IF(D8551=1,2,IF(D8551=7,1,(IF(WEEKDAY(B8551)=1,2,IF(WEEKDAY(B8551)=7,1,0))))))</f>
        <v>3</v>
      </c>
      <c r="H8551" s="787">
        <v>7477.5</v>
      </c>
      <c r="I8551" s="788">
        <v>3945.034912109375</v>
      </c>
      <c r="K8551" s="795">
        <v>870.51250000000005</v>
      </c>
      <c r="M8551" s="798">
        <f t="shared" si="400"/>
        <v>8454.366132819292</v>
      </c>
      <c r="N8551" s="303"/>
      <c r="S8551" s="786">
        <v>0</v>
      </c>
      <c r="T8551" s="781">
        <f>VLOOKUP(C8551,METADATA!$J$5:$Q$29,IF(E8551="HI",2,IF(E8551="LO",6,10))+IF(S8551=1,2,IF(D8551=7,1,(IF(WEEKDAY(B8551)=1,2,IF(WEEKDAY(B8551)=7,1,0))))))</f>
        <v>3</v>
      </c>
      <c r="U8551" s="781">
        <f>VLOOKUP(C8551,METADATA!$A$5:$H$29,IF(E8551="HI",2,IF(E8551="LO",6,10))+IF(S8551=1,2,IF(D8551=7,1,(IF(WEEKDAY(B8551)=1,2,IF(WEEKDAY(B8551)=7,1,0))))))</f>
        <v>3</v>
      </c>
    </row>
    <row r="8552" spans="2:21" ht="13.95" customHeight="1" x14ac:dyDescent="0.25">
      <c r="B8552" s="784">
        <f t="shared" si="401"/>
        <v>45739</v>
      </c>
      <c r="C8552" s="785">
        <v>4</v>
      </c>
      <c r="D8552" s="786">
        <f>IFERROR((INDEX(METADATA!$T$2:$T$20,MATCH(B8552,METADATA!$S$2:$S$20,0))),0)</f>
        <v>0</v>
      </c>
      <c r="E8552" s="785" t="str">
        <f t="shared" si="399"/>
        <v>LO</v>
      </c>
      <c r="F8552" s="786">
        <f>VLOOKUP(C8552,METADATA!$A$5:$H$29,IF(E8552="HI",2,IF(E8552="LO",6,10))+IF(D8552=1,2,IF(D8552=7,1,(IF(WEEKDAY(B8552)=1,2,IF(WEEKDAY(B8552)=7,1,0))))))</f>
        <v>3</v>
      </c>
      <c r="G8552" s="786">
        <f>VLOOKUP(C8552,METADATA!$J$5:$Q$29,IF(E8552="HI",2,IF(E8552="LO",6,10))+IF(D8552=1,2,IF(D8552=7,1,(IF(WEEKDAY(B8552)=1,2,IF(WEEKDAY(B8552)=7,1,0))))))</f>
        <v>3</v>
      </c>
      <c r="H8552" s="787">
        <v>7661.5</v>
      </c>
      <c r="I8552" s="788">
        <v>3960.6150512695313</v>
      </c>
      <c r="K8552" s="795">
        <v>865.8125</v>
      </c>
      <c r="M8552" s="798">
        <f t="shared" si="400"/>
        <v>8624.6770278279255</v>
      </c>
      <c r="N8552" s="303"/>
      <c r="S8552" s="786">
        <v>0</v>
      </c>
      <c r="T8552" s="781">
        <f>VLOOKUP(C8552,METADATA!$J$5:$Q$29,IF(E8552="HI",2,IF(E8552="LO",6,10))+IF(S8552=1,2,IF(D8552=7,1,(IF(WEEKDAY(B8552)=1,2,IF(WEEKDAY(B8552)=7,1,0))))))</f>
        <v>3</v>
      </c>
      <c r="U8552" s="781">
        <f>VLOOKUP(C8552,METADATA!$A$5:$H$29,IF(E8552="HI",2,IF(E8552="LO",6,10))+IF(S8552=1,2,IF(D8552=7,1,(IF(WEEKDAY(B8552)=1,2,IF(WEEKDAY(B8552)=7,1,0))))))</f>
        <v>3</v>
      </c>
    </row>
    <row r="8553" spans="2:21" ht="13.95" customHeight="1" x14ac:dyDescent="0.25">
      <c r="B8553" s="784">
        <f t="shared" si="401"/>
        <v>45739</v>
      </c>
      <c r="C8553" s="785">
        <v>5</v>
      </c>
      <c r="D8553" s="786">
        <f>IFERROR((INDEX(METADATA!$T$2:$T$20,MATCH(B8553,METADATA!$S$2:$S$20,0))),0)</f>
        <v>0</v>
      </c>
      <c r="E8553" s="785" t="str">
        <f t="shared" si="399"/>
        <v>LO</v>
      </c>
      <c r="F8553" s="786">
        <f>VLOOKUP(C8553,METADATA!$A$5:$H$29,IF(E8553="HI",2,IF(E8553="LO",6,10))+IF(D8553=1,2,IF(D8553=7,1,(IF(WEEKDAY(B8553)=1,2,IF(WEEKDAY(B8553)=7,1,0))))))</f>
        <v>3</v>
      </c>
      <c r="G8553" s="786">
        <f>VLOOKUP(C8553,METADATA!$J$5:$Q$29,IF(E8553="HI",2,IF(E8553="LO",6,10))+IF(D8553=1,2,IF(D8553=7,1,(IF(WEEKDAY(B8553)=1,2,IF(WEEKDAY(B8553)=7,1,0))))))</f>
        <v>3</v>
      </c>
      <c r="H8553" s="787">
        <v>7806.5</v>
      </c>
      <c r="I8553" s="788">
        <v>3902.7000427246094</v>
      </c>
      <c r="K8553" s="795">
        <v>834.63750000000005</v>
      </c>
      <c r="M8553" s="798">
        <f t="shared" si="400"/>
        <v>8727.6863986673288</v>
      </c>
      <c r="N8553" s="303"/>
      <c r="S8553" s="786">
        <v>0</v>
      </c>
      <c r="T8553" s="781">
        <f>VLOOKUP(C8553,METADATA!$J$5:$Q$29,IF(E8553="HI",2,IF(E8553="LO",6,10))+IF(S8553=1,2,IF(D8553=7,1,(IF(WEEKDAY(B8553)=1,2,IF(WEEKDAY(B8553)=7,1,0))))))</f>
        <v>3</v>
      </c>
      <c r="U8553" s="781">
        <f>VLOOKUP(C8553,METADATA!$A$5:$H$29,IF(E8553="HI",2,IF(E8553="LO",6,10))+IF(S8553=1,2,IF(D8553=7,1,(IF(WEEKDAY(B8553)=1,2,IF(WEEKDAY(B8553)=7,1,0))))))</f>
        <v>3</v>
      </c>
    </row>
    <row r="8554" spans="2:21" ht="13.95" customHeight="1" x14ac:dyDescent="0.25">
      <c r="B8554" s="784">
        <f t="shared" si="401"/>
        <v>45739</v>
      </c>
      <c r="C8554" s="785">
        <v>6</v>
      </c>
      <c r="D8554" s="786">
        <f>IFERROR((INDEX(METADATA!$T$2:$T$20,MATCH(B8554,METADATA!$S$2:$S$20,0))),0)</f>
        <v>0</v>
      </c>
      <c r="E8554" s="785" t="str">
        <f t="shared" si="399"/>
        <v>LO</v>
      </c>
      <c r="F8554" s="786">
        <f>VLOOKUP(C8554,METADATA!$A$5:$H$29,IF(E8554="HI",2,IF(E8554="LO",6,10))+IF(D8554=1,2,IF(D8554=7,1,(IF(WEEKDAY(B8554)=1,2,IF(WEEKDAY(B8554)=7,1,0))))))</f>
        <v>3</v>
      </c>
      <c r="G8554" s="786">
        <f>VLOOKUP(C8554,METADATA!$J$5:$Q$29,IF(E8554="HI",2,IF(E8554="LO",6,10))+IF(D8554=1,2,IF(D8554=7,1,(IF(WEEKDAY(B8554)=1,2,IF(WEEKDAY(B8554)=7,1,0))))))</f>
        <v>3</v>
      </c>
      <c r="H8554" s="787">
        <v>8479</v>
      </c>
      <c r="I8554" s="788">
        <v>3795.6548767089844</v>
      </c>
      <c r="K8554" s="795">
        <v>847.33749999999998</v>
      </c>
      <c r="M8554" s="798">
        <f t="shared" si="400"/>
        <v>9289.8028473743561</v>
      </c>
      <c r="N8554" s="303"/>
      <c r="S8554" s="786">
        <v>0</v>
      </c>
      <c r="T8554" s="781">
        <f>VLOOKUP(C8554,METADATA!$J$5:$Q$29,IF(E8554="HI",2,IF(E8554="LO",6,10))+IF(S8554=1,2,IF(D8554=7,1,(IF(WEEKDAY(B8554)=1,2,IF(WEEKDAY(B8554)=7,1,0))))))</f>
        <v>3</v>
      </c>
      <c r="U8554" s="781">
        <f>VLOOKUP(C8554,METADATA!$A$5:$H$29,IF(E8554="HI",2,IF(E8554="LO",6,10))+IF(S8554=1,2,IF(D8554=7,1,(IF(WEEKDAY(B8554)=1,2,IF(WEEKDAY(B8554)=7,1,0))))))</f>
        <v>3</v>
      </c>
    </row>
    <row r="8555" spans="2:21" ht="13.95" customHeight="1" x14ac:dyDescent="0.25">
      <c r="B8555" s="784">
        <f t="shared" si="401"/>
        <v>45739</v>
      </c>
      <c r="C8555" s="785">
        <v>7</v>
      </c>
      <c r="D8555" s="786">
        <f>IFERROR((INDEX(METADATA!$T$2:$T$20,MATCH(B8555,METADATA!$S$2:$S$20,0))),0)</f>
        <v>0</v>
      </c>
      <c r="E8555" s="785" t="str">
        <f t="shared" si="399"/>
        <v>LO</v>
      </c>
      <c r="F8555" s="786">
        <f>VLOOKUP(C8555,METADATA!$A$5:$H$29,IF(E8555="HI",2,IF(E8555="LO",6,10))+IF(D8555=1,2,IF(D8555=7,1,(IF(WEEKDAY(B8555)=1,2,IF(WEEKDAY(B8555)=7,1,0))))))</f>
        <v>3</v>
      </c>
      <c r="G8555" s="786">
        <f>VLOOKUP(C8555,METADATA!$J$5:$Q$29,IF(E8555="HI",2,IF(E8555="LO",6,10))+IF(D8555=1,2,IF(D8555=7,1,(IF(WEEKDAY(B8555)=1,2,IF(WEEKDAY(B8555)=7,1,0))))))</f>
        <v>3</v>
      </c>
      <c r="H8555" s="787">
        <v>9152.5</v>
      </c>
      <c r="I8555" s="788">
        <v>3765.1699523925781</v>
      </c>
      <c r="K8555" s="795">
        <v>851.61249999999995</v>
      </c>
      <c r="M8555" s="798">
        <f t="shared" si="400"/>
        <v>9896.7045535572051</v>
      </c>
      <c r="N8555" s="303"/>
      <c r="S8555" s="786">
        <v>0</v>
      </c>
      <c r="T8555" s="781">
        <f>VLOOKUP(C8555,METADATA!$J$5:$Q$29,IF(E8555="HI",2,IF(E8555="LO",6,10))+IF(S8555=1,2,IF(D8555=7,1,(IF(WEEKDAY(B8555)=1,2,IF(WEEKDAY(B8555)=7,1,0))))))</f>
        <v>3</v>
      </c>
      <c r="U8555" s="781">
        <f>VLOOKUP(C8555,METADATA!$A$5:$H$29,IF(E8555="HI",2,IF(E8555="LO",6,10))+IF(S8555=1,2,IF(D8555=7,1,(IF(WEEKDAY(B8555)=1,2,IF(WEEKDAY(B8555)=7,1,0))))))</f>
        <v>3</v>
      </c>
    </row>
    <row r="8556" spans="2:21" ht="13.95" customHeight="1" x14ac:dyDescent="0.25">
      <c r="B8556" s="784">
        <f t="shared" si="401"/>
        <v>45739</v>
      </c>
      <c r="C8556" s="785">
        <v>8</v>
      </c>
      <c r="D8556" s="786">
        <f>IFERROR((INDEX(METADATA!$T$2:$T$20,MATCH(B8556,METADATA!$S$2:$S$20,0))),0)</f>
        <v>0</v>
      </c>
      <c r="E8556" s="785" t="str">
        <f t="shared" si="399"/>
        <v>LO</v>
      </c>
      <c r="F8556" s="786">
        <f>VLOOKUP(C8556,METADATA!$A$5:$H$29,IF(E8556="HI",2,IF(E8556="LO",6,10))+IF(D8556=1,2,IF(D8556=7,1,(IF(WEEKDAY(B8556)=1,2,IF(WEEKDAY(B8556)=7,1,0))))))</f>
        <v>3</v>
      </c>
      <c r="G8556" s="786">
        <f>VLOOKUP(C8556,METADATA!$J$5:$Q$29,IF(E8556="HI",2,IF(E8556="LO",6,10))+IF(D8556=1,2,IF(D8556=7,1,(IF(WEEKDAY(B8556)=1,2,IF(WEEKDAY(B8556)=7,1,0))))))</f>
        <v>3</v>
      </c>
      <c r="H8556" s="787">
        <v>10377.5</v>
      </c>
      <c r="I8556" s="788">
        <v>3781.1949615478516</v>
      </c>
      <c r="K8556" s="795">
        <v>856.5</v>
      </c>
      <c r="M8556" s="798">
        <f t="shared" si="400"/>
        <v>11044.905684850137</v>
      </c>
      <c r="N8556" s="303"/>
      <c r="S8556" s="786">
        <v>0</v>
      </c>
      <c r="T8556" s="781">
        <f>VLOOKUP(C8556,METADATA!$J$5:$Q$29,IF(E8556="HI",2,IF(E8556="LO",6,10))+IF(S8556=1,2,IF(D8556=7,1,(IF(WEEKDAY(B8556)=1,2,IF(WEEKDAY(B8556)=7,1,0))))))</f>
        <v>3</v>
      </c>
      <c r="U8556" s="781">
        <f>VLOOKUP(C8556,METADATA!$A$5:$H$29,IF(E8556="HI",2,IF(E8556="LO",6,10))+IF(S8556=1,2,IF(D8556=7,1,(IF(WEEKDAY(B8556)=1,2,IF(WEEKDAY(B8556)=7,1,0))))))</f>
        <v>3</v>
      </c>
    </row>
    <row r="8557" spans="2:21" ht="13.95" customHeight="1" x14ac:dyDescent="0.25">
      <c r="B8557" s="784">
        <f t="shared" si="401"/>
        <v>45739</v>
      </c>
      <c r="C8557" s="785">
        <v>9</v>
      </c>
      <c r="D8557" s="786">
        <f>IFERROR((INDEX(METADATA!$T$2:$T$20,MATCH(B8557,METADATA!$S$2:$S$20,0))),0)</f>
        <v>0</v>
      </c>
      <c r="E8557" s="785" t="str">
        <f t="shared" si="399"/>
        <v>LO</v>
      </c>
      <c r="F8557" s="786">
        <f>VLOOKUP(C8557,METADATA!$A$5:$H$29,IF(E8557="HI",2,IF(E8557="LO",6,10))+IF(D8557=1,2,IF(D8557=7,1,(IF(WEEKDAY(B8557)=1,2,IF(WEEKDAY(B8557)=7,1,0))))))</f>
        <v>3</v>
      </c>
      <c r="G8557" s="786">
        <f>VLOOKUP(C8557,METADATA!$J$5:$Q$29,IF(E8557="HI",2,IF(E8557="LO",6,10))+IF(D8557=1,2,IF(D8557=7,1,(IF(WEEKDAY(B8557)=1,2,IF(WEEKDAY(B8557)=7,1,0))))))</f>
        <v>3</v>
      </c>
      <c r="H8557" s="787">
        <v>12270.5</v>
      </c>
      <c r="I8557" s="788">
        <v>3580.2399673461914</v>
      </c>
      <c r="K8557" s="795">
        <v>824.32500000000005</v>
      </c>
      <c r="M8557" s="798">
        <f t="shared" si="400"/>
        <v>12782.147255988841</v>
      </c>
      <c r="N8557" s="303"/>
      <c r="S8557" s="786">
        <v>0</v>
      </c>
      <c r="T8557" s="781">
        <f>VLOOKUP(C8557,METADATA!$J$5:$Q$29,IF(E8557="HI",2,IF(E8557="LO",6,10))+IF(S8557=1,2,IF(D8557=7,1,(IF(WEEKDAY(B8557)=1,2,IF(WEEKDAY(B8557)=7,1,0))))))</f>
        <v>3</v>
      </c>
      <c r="U8557" s="781">
        <f>VLOOKUP(C8557,METADATA!$A$5:$H$29,IF(E8557="HI",2,IF(E8557="LO",6,10))+IF(S8557=1,2,IF(D8557=7,1,(IF(WEEKDAY(B8557)=1,2,IF(WEEKDAY(B8557)=7,1,0))))))</f>
        <v>3</v>
      </c>
    </row>
    <row r="8558" spans="2:21" ht="13.95" customHeight="1" x14ac:dyDescent="0.25">
      <c r="B8558" s="784">
        <f t="shared" si="401"/>
        <v>45739</v>
      </c>
      <c r="C8558" s="785">
        <v>10</v>
      </c>
      <c r="D8558" s="786">
        <f>IFERROR((INDEX(METADATA!$T$2:$T$20,MATCH(B8558,METADATA!$S$2:$S$20,0))),0)</f>
        <v>0</v>
      </c>
      <c r="E8558" s="785" t="str">
        <f t="shared" si="399"/>
        <v>LO</v>
      </c>
      <c r="F8558" s="786">
        <f>VLOOKUP(C8558,METADATA!$A$5:$H$29,IF(E8558="HI",2,IF(E8558="LO",6,10))+IF(D8558=1,2,IF(D8558=7,1,(IF(WEEKDAY(B8558)=1,2,IF(WEEKDAY(B8558)=7,1,0))))))</f>
        <v>3</v>
      </c>
      <c r="G8558" s="786">
        <f>VLOOKUP(C8558,METADATA!$J$5:$Q$29,IF(E8558="HI",2,IF(E8558="LO",6,10))+IF(D8558=1,2,IF(D8558=7,1,(IF(WEEKDAY(B8558)=1,2,IF(WEEKDAY(B8558)=7,1,0))))))</f>
        <v>3</v>
      </c>
      <c r="H8558" s="787">
        <v>13598.75</v>
      </c>
      <c r="I8558" s="788">
        <v>2834.5599498748779</v>
      </c>
      <c r="K8558" s="795">
        <v>882.73749999999995</v>
      </c>
      <c r="M8558" s="798">
        <f t="shared" si="400"/>
        <v>13891.030619501731</v>
      </c>
      <c r="N8558" s="303"/>
      <c r="S8558" s="786">
        <v>0</v>
      </c>
      <c r="T8558" s="781">
        <f>VLOOKUP(C8558,METADATA!$J$5:$Q$29,IF(E8558="HI",2,IF(E8558="LO",6,10))+IF(S8558=1,2,IF(D8558=7,1,(IF(WEEKDAY(B8558)=1,2,IF(WEEKDAY(B8558)=7,1,0))))))</f>
        <v>3</v>
      </c>
      <c r="U8558" s="781">
        <f>VLOOKUP(C8558,METADATA!$A$5:$H$29,IF(E8558="HI",2,IF(E8558="LO",6,10))+IF(S8558=1,2,IF(D8558=7,1,(IF(WEEKDAY(B8558)=1,2,IF(WEEKDAY(B8558)=7,1,0))))))</f>
        <v>3</v>
      </c>
    </row>
    <row r="8559" spans="2:21" ht="13.95" customHeight="1" x14ac:dyDescent="0.25">
      <c r="B8559" s="784">
        <f t="shared" si="401"/>
        <v>45739</v>
      </c>
      <c r="C8559" s="785">
        <v>11</v>
      </c>
      <c r="D8559" s="786">
        <f>IFERROR((INDEX(METADATA!$T$2:$T$20,MATCH(B8559,METADATA!$S$2:$S$20,0))),0)</f>
        <v>0</v>
      </c>
      <c r="E8559" s="785" t="str">
        <f t="shared" si="399"/>
        <v>LO</v>
      </c>
      <c r="F8559" s="786">
        <f>VLOOKUP(C8559,METADATA!$A$5:$H$29,IF(E8559="HI",2,IF(E8559="LO",6,10))+IF(D8559=1,2,IF(D8559=7,1,(IF(WEEKDAY(B8559)=1,2,IF(WEEKDAY(B8559)=7,1,0))))))</f>
        <v>3</v>
      </c>
      <c r="G8559" s="786">
        <f>VLOOKUP(C8559,METADATA!$J$5:$Q$29,IF(E8559="HI",2,IF(E8559="LO",6,10))+IF(D8559=1,2,IF(D8559=7,1,(IF(WEEKDAY(B8559)=1,2,IF(WEEKDAY(B8559)=7,1,0))))))</f>
        <v>3</v>
      </c>
      <c r="H8559" s="787">
        <v>14163</v>
      </c>
      <c r="I8559" s="788">
        <v>2778.9400734901428</v>
      </c>
      <c r="K8559" s="795">
        <v>909.3125</v>
      </c>
      <c r="M8559" s="798">
        <f t="shared" si="400"/>
        <v>14433.055010359012</v>
      </c>
      <c r="N8559" s="303"/>
      <c r="S8559" s="786">
        <v>0</v>
      </c>
      <c r="T8559" s="781">
        <f>VLOOKUP(C8559,METADATA!$J$5:$Q$29,IF(E8559="HI",2,IF(E8559="LO",6,10))+IF(S8559=1,2,IF(D8559=7,1,(IF(WEEKDAY(B8559)=1,2,IF(WEEKDAY(B8559)=7,1,0))))))</f>
        <v>3</v>
      </c>
      <c r="U8559" s="781">
        <f>VLOOKUP(C8559,METADATA!$A$5:$H$29,IF(E8559="HI",2,IF(E8559="LO",6,10))+IF(S8559=1,2,IF(D8559=7,1,(IF(WEEKDAY(B8559)=1,2,IF(WEEKDAY(B8559)=7,1,0))))))</f>
        <v>3</v>
      </c>
    </row>
    <row r="8560" spans="2:21" ht="13.95" customHeight="1" x14ac:dyDescent="0.25">
      <c r="B8560" s="784">
        <f t="shared" si="401"/>
        <v>45739</v>
      </c>
      <c r="C8560" s="785">
        <v>12</v>
      </c>
      <c r="D8560" s="786">
        <f>IFERROR((INDEX(METADATA!$T$2:$T$20,MATCH(B8560,METADATA!$S$2:$S$20,0))),0)</f>
        <v>0</v>
      </c>
      <c r="E8560" s="785" t="str">
        <f t="shared" si="399"/>
        <v>LO</v>
      </c>
      <c r="F8560" s="786">
        <f>VLOOKUP(C8560,METADATA!$A$5:$H$29,IF(E8560="HI",2,IF(E8560="LO",6,10))+IF(D8560=1,2,IF(D8560=7,1,(IF(WEEKDAY(B8560)=1,2,IF(WEEKDAY(B8560)=7,1,0))))))</f>
        <v>3</v>
      </c>
      <c r="G8560" s="786">
        <f>VLOOKUP(C8560,METADATA!$J$5:$Q$29,IF(E8560="HI",2,IF(E8560="LO",6,10))+IF(D8560=1,2,IF(D8560=7,1,(IF(WEEKDAY(B8560)=1,2,IF(WEEKDAY(B8560)=7,1,0))))))</f>
        <v>3</v>
      </c>
      <c r="H8560" s="787">
        <v>13849.75</v>
      </c>
      <c r="I8560" s="788">
        <v>2916.5750370025635</v>
      </c>
      <c r="K8560" s="795">
        <v>905.6</v>
      </c>
      <c r="M8560" s="798">
        <f t="shared" si="400"/>
        <v>14153.514934777386</v>
      </c>
      <c r="N8560" s="303"/>
      <c r="S8560" s="786">
        <v>0</v>
      </c>
      <c r="T8560" s="781">
        <f>VLOOKUP(C8560,METADATA!$J$5:$Q$29,IF(E8560="HI",2,IF(E8560="LO",6,10))+IF(S8560=1,2,IF(D8560=7,1,(IF(WEEKDAY(B8560)=1,2,IF(WEEKDAY(B8560)=7,1,0))))))</f>
        <v>3</v>
      </c>
      <c r="U8560" s="781">
        <f>VLOOKUP(C8560,METADATA!$A$5:$H$29,IF(E8560="HI",2,IF(E8560="LO",6,10))+IF(S8560=1,2,IF(D8560=7,1,(IF(WEEKDAY(B8560)=1,2,IF(WEEKDAY(B8560)=7,1,0))))))</f>
        <v>3</v>
      </c>
    </row>
    <row r="8561" spans="2:21" ht="13.95" customHeight="1" x14ac:dyDescent="0.25">
      <c r="B8561" s="784">
        <f t="shared" si="401"/>
        <v>45739</v>
      </c>
      <c r="C8561" s="785">
        <v>13</v>
      </c>
      <c r="D8561" s="786">
        <f>IFERROR((INDEX(METADATA!$T$2:$T$20,MATCH(B8561,METADATA!$S$2:$S$20,0))),0)</f>
        <v>0</v>
      </c>
      <c r="E8561" s="785" t="str">
        <f t="shared" si="399"/>
        <v>LO</v>
      </c>
      <c r="F8561" s="786">
        <f>VLOOKUP(C8561,METADATA!$A$5:$H$29,IF(E8561="HI",2,IF(E8561="LO",6,10))+IF(D8561=1,2,IF(D8561=7,1,(IF(WEEKDAY(B8561)=1,2,IF(WEEKDAY(B8561)=7,1,0))))))</f>
        <v>3</v>
      </c>
      <c r="G8561" s="786">
        <f>VLOOKUP(C8561,METADATA!$J$5:$Q$29,IF(E8561="HI",2,IF(E8561="LO",6,10))+IF(D8561=1,2,IF(D8561=7,1,(IF(WEEKDAY(B8561)=1,2,IF(WEEKDAY(B8561)=7,1,0))))))</f>
        <v>3</v>
      </c>
      <c r="H8561" s="787">
        <v>13247.5</v>
      </c>
      <c r="I8561" s="788">
        <v>2924.8450717926025</v>
      </c>
      <c r="K8561" s="795">
        <v>913.98749999999995</v>
      </c>
      <c r="M8561" s="798">
        <f t="shared" si="400"/>
        <v>13566.538797496931</v>
      </c>
      <c r="N8561" s="303"/>
      <c r="S8561" s="786">
        <v>0</v>
      </c>
      <c r="T8561" s="781">
        <f>VLOOKUP(C8561,METADATA!$J$5:$Q$29,IF(E8561="HI",2,IF(E8561="LO",6,10))+IF(S8561=1,2,IF(D8561=7,1,(IF(WEEKDAY(B8561)=1,2,IF(WEEKDAY(B8561)=7,1,0))))))</f>
        <v>3</v>
      </c>
      <c r="U8561" s="781">
        <f>VLOOKUP(C8561,METADATA!$A$5:$H$29,IF(E8561="HI",2,IF(E8561="LO",6,10))+IF(S8561=1,2,IF(D8561=7,1,(IF(WEEKDAY(B8561)=1,2,IF(WEEKDAY(B8561)=7,1,0))))))</f>
        <v>3</v>
      </c>
    </row>
    <row r="8562" spans="2:21" ht="13.95" customHeight="1" x14ac:dyDescent="0.25">
      <c r="B8562" s="784">
        <f t="shared" si="401"/>
        <v>45739</v>
      </c>
      <c r="C8562" s="785">
        <v>14</v>
      </c>
      <c r="D8562" s="786">
        <f>IFERROR((INDEX(METADATA!$T$2:$T$20,MATCH(B8562,METADATA!$S$2:$S$20,0))),0)</f>
        <v>0</v>
      </c>
      <c r="E8562" s="785" t="str">
        <f t="shared" si="399"/>
        <v>LO</v>
      </c>
      <c r="F8562" s="786">
        <f>VLOOKUP(C8562,METADATA!$A$5:$H$29,IF(E8562="HI",2,IF(E8562="LO",6,10))+IF(D8562=1,2,IF(D8562=7,1,(IF(WEEKDAY(B8562)=1,2,IF(WEEKDAY(B8562)=7,1,0))))))</f>
        <v>3</v>
      </c>
      <c r="G8562" s="786">
        <f>VLOOKUP(C8562,METADATA!$J$5:$Q$29,IF(E8562="HI",2,IF(E8562="LO",6,10))+IF(D8562=1,2,IF(D8562=7,1,(IF(WEEKDAY(B8562)=1,2,IF(WEEKDAY(B8562)=7,1,0))))))</f>
        <v>3</v>
      </c>
      <c r="H8562" s="787">
        <v>12211.75</v>
      </c>
      <c r="I8562" s="788">
        <v>3023.9100341796875</v>
      </c>
      <c r="K8562" s="795">
        <v>902.26250000000005</v>
      </c>
      <c r="M8562" s="798">
        <f t="shared" si="400"/>
        <v>12580.575104394575</v>
      </c>
      <c r="N8562" s="303"/>
      <c r="S8562" s="786">
        <v>0</v>
      </c>
      <c r="T8562" s="781">
        <f>VLOOKUP(C8562,METADATA!$J$5:$Q$29,IF(E8562="HI",2,IF(E8562="LO",6,10))+IF(S8562=1,2,IF(D8562=7,1,(IF(WEEKDAY(B8562)=1,2,IF(WEEKDAY(B8562)=7,1,0))))))</f>
        <v>3</v>
      </c>
      <c r="U8562" s="781">
        <f>VLOOKUP(C8562,METADATA!$A$5:$H$29,IF(E8562="HI",2,IF(E8562="LO",6,10))+IF(S8562=1,2,IF(D8562=7,1,(IF(WEEKDAY(B8562)=1,2,IF(WEEKDAY(B8562)=7,1,0))))))</f>
        <v>3</v>
      </c>
    </row>
    <row r="8563" spans="2:21" ht="13.95" customHeight="1" x14ac:dyDescent="0.25">
      <c r="B8563" s="784">
        <f t="shared" si="401"/>
        <v>45739</v>
      </c>
      <c r="C8563" s="785">
        <v>15</v>
      </c>
      <c r="D8563" s="786">
        <f>IFERROR((INDEX(METADATA!$T$2:$T$20,MATCH(B8563,METADATA!$S$2:$S$20,0))),0)</f>
        <v>0</v>
      </c>
      <c r="E8563" s="785" t="str">
        <f t="shared" si="399"/>
        <v>LO</v>
      </c>
      <c r="F8563" s="786">
        <f>VLOOKUP(C8563,METADATA!$A$5:$H$29,IF(E8563="HI",2,IF(E8563="LO",6,10))+IF(D8563=1,2,IF(D8563=7,1,(IF(WEEKDAY(B8563)=1,2,IF(WEEKDAY(B8563)=7,1,0))))))</f>
        <v>3</v>
      </c>
      <c r="G8563" s="786">
        <f>VLOOKUP(C8563,METADATA!$J$5:$Q$29,IF(E8563="HI",2,IF(E8563="LO",6,10))+IF(D8563=1,2,IF(D8563=7,1,(IF(WEEKDAY(B8563)=1,2,IF(WEEKDAY(B8563)=7,1,0))))))</f>
        <v>3</v>
      </c>
      <c r="H8563" s="787">
        <v>11783.25</v>
      </c>
      <c r="I8563" s="788">
        <v>3303.9749908447266</v>
      </c>
      <c r="K8563" s="795">
        <v>933.76250000000005</v>
      </c>
      <c r="M8563" s="798">
        <f t="shared" si="400"/>
        <v>12237.697140501043</v>
      </c>
      <c r="N8563" s="303"/>
      <c r="S8563" s="786">
        <v>0</v>
      </c>
      <c r="T8563" s="781">
        <f>VLOOKUP(C8563,METADATA!$J$5:$Q$29,IF(E8563="HI",2,IF(E8563="LO",6,10))+IF(S8563=1,2,IF(D8563=7,1,(IF(WEEKDAY(B8563)=1,2,IF(WEEKDAY(B8563)=7,1,0))))))</f>
        <v>3</v>
      </c>
      <c r="U8563" s="781">
        <f>VLOOKUP(C8563,METADATA!$A$5:$H$29,IF(E8563="HI",2,IF(E8563="LO",6,10))+IF(S8563=1,2,IF(D8563=7,1,(IF(WEEKDAY(B8563)=1,2,IF(WEEKDAY(B8563)=7,1,0))))))</f>
        <v>3</v>
      </c>
    </row>
    <row r="8564" spans="2:21" ht="13.95" customHeight="1" x14ac:dyDescent="0.25">
      <c r="B8564" s="784">
        <f t="shared" si="401"/>
        <v>45739</v>
      </c>
      <c r="C8564" s="785">
        <v>16</v>
      </c>
      <c r="D8564" s="786">
        <f>IFERROR((INDEX(METADATA!$T$2:$T$20,MATCH(B8564,METADATA!$S$2:$S$20,0))),0)</f>
        <v>0</v>
      </c>
      <c r="E8564" s="785" t="str">
        <f t="shared" si="399"/>
        <v>LO</v>
      </c>
      <c r="F8564" s="786">
        <f>VLOOKUP(C8564,METADATA!$A$5:$H$29,IF(E8564="HI",2,IF(E8564="LO",6,10))+IF(D8564=1,2,IF(D8564=7,1,(IF(WEEKDAY(B8564)=1,2,IF(WEEKDAY(B8564)=7,1,0))))))</f>
        <v>3</v>
      </c>
      <c r="G8564" s="786">
        <f>VLOOKUP(C8564,METADATA!$J$5:$Q$29,IF(E8564="HI",2,IF(E8564="LO",6,10))+IF(D8564=1,2,IF(D8564=7,1,(IF(WEEKDAY(B8564)=1,2,IF(WEEKDAY(B8564)=7,1,0))))))</f>
        <v>3</v>
      </c>
      <c r="H8564" s="787">
        <v>12085.25</v>
      </c>
      <c r="I8564" s="788">
        <v>3979.1050720214844</v>
      </c>
      <c r="K8564" s="795">
        <v>0</v>
      </c>
      <c r="M8564" s="798">
        <f t="shared" si="400"/>
        <v>12723.464337069801</v>
      </c>
      <c r="N8564" s="303"/>
      <c r="S8564" s="786">
        <v>0</v>
      </c>
      <c r="T8564" s="781">
        <f>VLOOKUP(C8564,METADATA!$J$5:$Q$29,IF(E8564="HI",2,IF(E8564="LO",6,10))+IF(S8564=1,2,IF(D8564=7,1,(IF(WEEKDAY(B8564)=1,2,IF(WEEKDAY(B8564)=7,1,0))))))</f>
        <v>3</v>
      </c>
      <c r="U8564" s="781">
        <f>VLOOKUP(C8564,METADATA!$A$5:$H$29,IF(E8564="HI",2,IF(E8564="LO",6,10))+IF(S8564=1,2,IF(D8564=7,1,(IF(WEEKDAY(B8564)=1,2,IF(WEEKDAY(B8564)=7,1,0))))))</f>
        <v>3</v>
      </c>
    </row>
    <row r="8565" spans="2:21" ht="13.95" customHeight="1" x14ac:dyDescent="0.25">
      <c r="B8565" s="784">
        <f t="shared" si="401"/>
        <v>45739</v>
      </c>
      <c r="C8565" s="785">
        <v>17</v>
      </c>
      <c r="D8565" s="786">
        <f>IFERROR((INDEX(METADATA!$T$2:$T$20,MATCH(B8565,METADATA!$S$2:$S$20,0))),0)</f>
        <v>0</v>
      </c>
      <c r="E8565" s="785" t="str">
        <f t="shared" si="399"/>
        <v>LO</v>
      </c>
      <c r="F8565" s="786">
        <f>VLOOKUP(C8565,METADATA!$A$5:$H$29,IF(E8565="HI",2,IF(E8565="LO",6,10))+IF(D8565=1,2,IF(D8565=7,1,(IF(WEEKDAY(B8565)=1,2,IF(WEEKDAY(B8565)=7,1,0))))))</f>
        <v>3</v>
      </c>
      <c r="G8565" s="786">
        <f>VLOOKUP(C8565,METADATA!$J$5:$Q$29,IF(E8565="HI",2,IF(E8565="LO",6,10))+IF(D8565=1,2,IF(D8565=7,1,(IF(WEEKDAY(B8565)=1,2,IF(WEEKDAY(B8565)=7,1,0))))))</f>
        <v>3</v>
      </c>
      <c r="H8565" s="787">
        <v>13021</v>
      </c>
      <c r="I8565" s="788">
        <v>4210.1450500488281</v>
      </c>
      <c r="K8565" s="795">
        <v>0</v>
      </c>
      <c r="M8565" s="798">
        <f t="shared" si="400"/>
        <v>13684.727338988185</v>
      </c>
      <c r="N8565" s="303"/>
      <c r="S8565" s="786">
        <v>0</v>
      </c>
      <c r="T8565" s="781">
        <f>VLOOKUP(C8565,METADATA!$J$5:$Q$29,IF(E8565="HI",2,IF(E8565="LO",6,10))+IF(S8565=1,2,IF(D8565=7,1,(IF(WEEKDAY(B8565)=1,2,IF(WEEKDAY(B8565)=7,1,0))))))</f>
        <v>3</v>
      </c>
      <c r="U8565" s="781">
        <f>VLOOKUP(C8565,METADATA!$A$5:$H$29,IF(E8565="HI",2,IF(E8565="LO",6,10))+IF(S8565=1,2,IF(D8565=7,1,(IF(WEEKDAY(B8565)=1,2,IF(WEEKDAY(B8565)=7,1,0))))))</f>
        <v>3</v>
      </c>
    </row>
    <row r="8566" spans="2:21" ht="13.95" customHeight="1" x14ac:dyDescent="0.25">
      <c r="B8566" s="784">
        <f t="shared" si="401"/>
        <v>45739</v>
      </c>
      <c r="C8566" s="785">
        <v>18</v>
      </c>
      <c r="D8566" s="786">
        <f>IFERROR((INDEX(METADATA!$T$2:$T$20,MATCH(B8566,METADATA!$S$2:$S$20,0))),0)</f>
        <v>0</v>
      </c>
      <c r="E8566" s="785" t="str">
        <f t="shared" si="399"/>
        <v>LO</v>
      </c>
      <c r="F8566" s="786">
        <f>VLOOKUP(C8566,METADATA!$A$5:$H$29,IF(E8566="HI",2,IF(E8566="LO",6,10))+IF(D8566=1,2,IF(D8566=7,1,(IF(WEEKDAY(B8566)=1,2,IF(WEEKDAY(B8566)=7,1,0))))))</f>
        <v>2</v>
      </c>
      <c r="G8566" s="786">
        <f>VLOOKUP(C8566,METADATA!$J$5:$Q$29,IF(E8566="HI",2,IF(E8566="LO",6,10))+IF(D8566=1,2,IF(D8566=7,1,(IF(WEEKDAY(B8566)=1,2,IF(WEEKDAY(B8566)=7,1,0))))))</f>
        <v>3</v>
      </c>
      <c r="H8566" s="787">
        <v>14286</v>
      </c>
      <c r="I8566" s="788">
        <v>4149.304931640625</v>
      </c>
      <c r="K8566" s="795">
        <v>0</v>
      </c>
      <c r="M8566" s="798">
        <f t="shared" si="400"/>
        <v>14876.374807584582</v>
      </c>
      <c r="N8566" s="303"/>
      <c r="S8566" s="786">
        <v>0</v>
      </c>
      <c r="T8566" s="781">
        <f>VLOOKUP(C8566,METADATA!$J$5:$Q$29,IF(E8566="HI",2,IF(E8566="LO",6,10))+IF(S8566=1,2,IF(D8566=7,1,(IF(WEEKDAY(B8566)=1,2,IF(WEEKDAY(B8566)=7,1,0))))))</f>
        <v>3</v>
      </c>
      <c r="U8566" s="781">
        <f>VLOOKUP(C8566,METADATA!$A$5:$H$29,IF(E8566="HI",2,IF(E8566="LO",6,10))+IF(S8566=1,2,IF(D8566=7,1,(IF(WEEKDAY(B8566)=1,2,IF(WEEKDAY(B8566)=7,1,0))))))</f>
        <v>2</v>
      </c>
    </row>
    <row r="8567" spans="2:21" ht="13.95" customHeight="1" x14ac:dyDescent="0.25">
      <c r="B8567" s="784">
        <f t="shared" si="401"/>
        <v>45739</v>
      </c>
      <c r="C8567" s="785">
        <v>19</v>
      </c>
      <c r="D8567" s="786">
        <f>IFERROR((INDEX(METADATA!$T$2:$T$20,MATCH(B8567,METADATA!$S$2:$S$20,0))),0)</f>
        <v>0</v>
      </c>
      <c r="E8567" s="785" t="str">
        <f t="shared" si="399"/>
        <v>LO</v>
      </c>
      <c r="F8567" s="786">
        <f>VLOOKUP(C8567,METADATA!$A$5:$H$29,IF(E8567="HI",2,IF(E8567="LO",6,10))+IF(D8567=1,2,IF(D8567=7,1,(IF(WEEKDAY(B8567)=1,2,IF(WEEKDAY(B8567)=7,1,0))))))</f>
        <v>2</v>
      </c>
      <c r="G8567" s="786">
        <f>VLOOKUP(C8567,METADATA!$J$5:$Q$29,IF(E8567="HI",2,IF(E8567="LO",6,10))+IF(D8567=1,2,IF(D8567=7,1,(IF(WEEKDAY(B8567)=1,2,IF(WEEKDAY(B8567)=7,1,0))))))</f>
        <v>3</v>
      </c>
      <c r="H8567" s="787">
        <v>13555</v>
      </c>
      <c r="I8567" s="788">
        <v>4124.3799438476563</v>
      </c>
      <c r="K8567" s="795">
        <v>0</v>
      </c>
      <c r="M8567" s="798">
        <f t="shared" si="400"/>
        <v>14168.575613702769</v>
      </c>
      <c r="N8567" s="303"/>
      <c r="S8567" s="786">
        <v>0</v>
      </c>
      <c r="T8567" s="781">
        <f>VLOOKUP(C8567,METADATA!$J$5:$Q$29,IF(E8567="HI",2,IF(E8567="LO",6,10))+IF(S8567=1,2,IF(D8567=7,1,(IF(WEEKDAY(B8567)=1,2,IF(WEEKDAY(B8567)=7,1,0))))))</f>
        <v>3</v>
      </c>
      <c r="U8567" s="781">
        <f>VLOOKUP(C8567,METADATA!$A$5:$H$29,IF(E8567="HI",2,IF(E8567="LO",6,10))+IF(S8567=1,2,IF(D8567=7,1,(IF(WEEKDAY(B8567)=1,2,IF(WEEKDAY(B8567)=7,1,0))))))</f>
        <v>2</v>
      </c>
    </row>
    <row r="8568" spans="2:21" ht="13.95" customHeight="1" x14ac:dyDescent="0.25">
      <c r="B8568" s="784">
        <f t="shared" si="401"/>
        <v>45739</v>
      </c>
      <c r="C8568" s="785">
        <v>20</v>
      </c>
      <c r="D8568" s="786">
        <f>IFERROR((INDEX(METADATA!$T$2:$T$20,MATCH(B8568,METADATA!$S$2:$S$20,0))),0)</f>
        <v>0</v>
      </c>
      <c r="E8568" s="785" t="str">
        <f t="shared" si="399"/>
        <v>LO</v>
      </c>
      <c r="F8568" s="786">
        <f>VLOOKUP(C8568,METADATA!$A$5:$H$29,IF(E8568="HI",2,IF(E8568="LO",6,10))+IF(D8568=1,2,IF(D8568=7,1,(IF(WEEKDAY(B8568)=1,2,IF(WEEKDAY(B8568)=7,1,0))))))</f>
        <v>3</v>
      </c>
      <c r="G8568" s="786">
        <f>VLOOKUP(C8568,METADATA!$J$5:$Q$29,IF(E8568="HI",2,IF(E8568="LO",6,10))+IF(D8568=1,2,IF(D8568=7,1,(IF(WEEKDAY(B8568)=1,2,IF(WEEKDAY(B8568)=7,1,0))))))</f>
        <v>3</v>
      </c>
      <c r="H8568" s="787">
        <v>12158.25</v>
      </c>
      <c r="I8568" s="788">
        <v>4066.7200317382813</v>
      </c>
      <c r="K8568" s="795">
        <v>0</v>
      </c>
      <c r="M8568" s="798">
        <f t="shared" si="400"/>
        <v>12820.34534944521</v>
      </c>
      <c r="N8568" s="303"/>
      <c r="S8568" s="786">
        <v>0</v>
      </c>
      <c r="T8568" s="781">
        <f>VLOOKUP(C8568,METADATA!$J$5:$Q$29,IF(E8568="HI",2,IF(E8568="LO",6,10))+IF(S8568=1,2,IF(D8568=7,1,(IF(WEEKDAY(B8568)=1,2,IF(WEEKDAY(B8568)=7,1,0))))))</f>
        <v>3</v>
      </c>
      <c r="U8568" s="781">
        <f>VLOOKUP(C8568,METADATA!$A$5:$H$29,IF(E8568="HI",2,IF(E8568="LO",6,10))+IF(S8568=1,2,IF(D8568=7,1,(IF(WEEKDAY(B8568)=1,2,IF(WEEKDAY(B8568)=7,1,0))))))</f>
        <v>3</v>
      </c>
    </row>
    <row r="8569" spans="2:21" ht="13.95" customHeight="1" x14ac:dyDescent="0.25">
      <c r="B8569" s="784">
        <f t="shared" si="401"/>
        <v>45739</v>
      </c>
      <c r="C8569" s="785">
        <v>21</v>
      </c>
      <c r="D8569" s="786">
        <f>IFERROR((INDEX(METADATA!$T$2:$T$20,MATCH(B8569,METADATA!$S$2:$S$20,0))),0)</f>
        <v>0</v>
      </c>
      <c r="E8569" s="785" t="str">
        <f t="shared" si="399"/>
        <v>LO</v>
      </c>
      <c r="F8569" s="786">
        <f>VLOOKUP(C8569,METADATA!$A$5:$H$29,IF(E8569="HI",2,IF(E8569="LO",6,10))+IF(D8569=1,2,IF(D8569=7,1,(IF(WEEKDAY(B8569)=1,2,IF(WEEKDAY(B8569)=7,1,0))))))</f>
        <v>3</v>
      </c>
      <c r="G8569" s="786">
        <f>VLOOKUP(C8569,METADATA!$J$5:$Q$29,IF(E8569="HI",2,IF(E8569="LO",6,10))+IF(D8569=1,2,IF(D8569=7,1,(IF(WEEKDAY(B8569)=1,2,IF(WEEKDAY(B8569)=7,1,0))))))</f>
        <v>3</v>
      </c>
      <c r="H8569" s="787">
        <v>10673</v>
      </c>
      <c r="I8569" s="788">
        <v>3912.4200134277344</v>
      </c>
      <c r="K8569" s="795">
        <v>0</v>
      </c>
      <c r="M8569" s="798">
        <f t="shared" si="400"/>
        <v>11367.495738352834</v>
      </c>
      <c r="N8569" s="303"/>
      <c r="S8569" s="786">
        <v>0</v>
      </c>
      <c r="T8569" s="781">
        <f>VLOOKUP(C8569,METADATA!$J$5:$Q$29,IF(E8569="HI",2,IF(E8569="LO",6,10))+IF(S8569=1,2,IF(D8569=7,1,(IF(WEEKDAY(B8569)=1,2,IF(WEEKDAY(B8569)=7,1,0))))))</f>
        <v>3</v>
      </c>
      <c r="U8569" s="781">
        <f>VLOOKUP(C8569,METADATA!$A$5:$H$29,IF(E8569="HI",2,IF(E8569="LO",6,10))+IF(S8569=1,2,IF(D8569=7,1,(IF(WEEKDAY(B8569)=1,2,IF(WEEKDAY(B8569)=7,1,0))))))</f>
        <v>3</v>
      </c>
    </row>
    <row r="8570" spans="2:21" ht="13.95" customHeight="1" x14ac:dyDescent="0.25">
      <c r="B8570" s="784">
        <f t="shared" si="401"/>
        <v>45739</v>
      </c>
      <c r="C8570" s="785">
        <v>22</v>
      </c>
      <c r="D8570" s="786">
        <f>IFERROR((INDEX(METADATA!$T$2:$T$20,MATCH(B8570,METADATA!$S$2:$S$20,0))),0)</f>
        <v>0</v>
      </c>
      <c r="E8570" s="785" t="str">
        <f t="shared" si="399"/>
        <v>LO</v>
      </c>
      <c r="F8570" s="786">
        <f>VLOOKUP(C8570,METADATA!$A$5:$H$29,IF(E8570="HI",2,IF(E8570="LO",6,10))+IF(D8570=1,2,IF(D8570=7,1,(IF(WEEKDAY(B8570)=1,2,IF(WEEKDAY(B8570)=7,1,0))))))</f>
        <v>3</v>
      </c>
      <c r="G8570" s="786">
        <f>VLOOKUP(C8570,METADATA!$J$5:$Q$29,IF(E8570="HI",2,IF(E8570="LO",6,10))+IF(D8570=1,2,IF(D8570=7,1,(IF(WEEKDAY(B8570)=1,2,IF(WEEKDAY(B8570)=7,1,0))))))</f>
        <v>3</v>
      </c>
      <c r="H8570" s="787">
        <v>9476.25</v>
      </c>
      <c r="I8570" s="788">
        <v>3905.1201171875</v>
      </c>
      <c r="K8570" s="795">
        <v>0</v>
      </c>
      <c r="M8570" s="798">
        <f t="shared" si="400"/>
        <v>10249.354964687413</v>
      </c>
      <c r="N8570" s="303"/>
      <c r="S8570" s="786">
        <v>0</v>
      </c>
      <c r="T8570" s="781">
        <f>VLOOKUP(C8570,METADATA!$J$5:$Q$29,IF(E8570="HI",2,IF(E8570="LO",6,10))+IF(S8570=1,2,IF(D8570=7,1,(IF(WEEKDAY(B8570)=1,2,IF(WEEKDAY(B8570)=7,1,0))))))</f>
        <v>3</v>
      </c>
      <c r="U8570" s="781">
        <f>VLOOKUP(C8570,METADATA!$A$5:$H$29,IF(E8570="HI",2,IF(E8570="LO",6,10))+IF(S8570=1,2,IF(D8570=7,1,(IF(WEEKDAY(B8570)=1,2,IF(WEEKDAY(B8570)=7,1,0))))))</f>
        <v>3</v>
      </c>
    </row>
    <row r="8571" spans="2:21" ht="13.95" customHeight="1" x14ac:dyDescent="0.25">
      <c r="B8571" s="784">
        <f t="shared" si="401"/>
        <v>45739</v>
      </c>
      <c r="C8571" s="785">
        <v>23</v>
      </c>
      <c r="D8571" s="786">
        <f>IFERROR((INDEX(METADATA!$T$2:$T$20,MATCH(B8571,METADATA!$S$2:$S$20,0))),0)</f>
        <v>0</v>
      </c>
      <c r="E8571" s="785" t="str">
        <f t="shared" si="399"/>
        <v>LO</v>
      </c>
      <c r="F8571" s="786">
        <f>VLOOKUP(C8571,METADATA!$A$5:$H$29,IF(E8571="HI",2,IF(E8571="LO",6,10))+IF(D8571=1,2,IF(D8571=7,1,(IF(WEEKDAY(B8571)=1,2,IF(WEEKDAY(B8571)=7,1,0))))))</f>
        <v>3</v>
      </c>
      <c r="G8571" s="786">
        <f>VLOOKUP(C8571,METADATA!$J$5:$Q$29,IF(E8571="HI",2,IF(E8571="LO",6,10))+IF(D8571=1,2,IF(D8571=7,1,(IF(WEEKDAY(B8571)=1,2,IF(WEEKDAY(B8571)=7,1,0))))))</f>
        <v>3</v>
      </c>
      <c r="H8571" s="787">
        <v>8350.25</v>
      </c>
      <c r="I8571" s="788">
        <v>3989.6249694824219</v>
      </c>
      <c r="K8571" s="795">
        <v>0</v>
      </c>
      <c r="M8571" s="798">
        <f t="shared" si="400"/>
        <v>9254.3926034947108</v>
      </c>
      <c r="N8571" s="303"/>
      <c r="S8571" s="786">
        <v>0</v>
      </c>
      <c r="T8571" s="781">
        <f>VLOOKUP(C8571,METADATA!$J$5:$Q$29,IF(E8571="HI",2,IF(E8571="LO",6,10))+IF(S8571=1,2,IF(D8571=7,1,(IF(WEEKDAY(B8571)=1,2,IF(WEEKDAY(B8571)=7,1,0))))))</f>
        <v>3</v>
      </c>
      <c r="U8571" s="781">
        <f>VLOOKUP(C8571,METADATA!$A$5:$H$29,IF(E8571="HI",2,IF(E8571="LO",6,10))+IF(S8571=1,2,IF(D8571=7,1,(IF(WEEKDAY(B8571)=1,2,IF(WEEKDAY(B8571)=7,1,0))))))</f>
        <v>3</v>
      </c>
    </row>
    <row r="8572" spans="2:21" ht="13.95" customHeight="1" x14ac:dyDescent="0.25">
      <c r="B8572" s="784">
        <f t="shared" si="401"/>
        <v>45740</v>
      </c>
      <c r="C8572" s="785">
        <v>0</v>
      </c>
      <c r="D8572" s="786">
        <f>IFERROR((INDEX(METADATA!$T$2:$T$20,MATCH(B8572,METADATA!$S$2:$S$20,0))),0)</f>
        <v>0</v>
      </c>
      <c r="E8572" s="785" t="str">
        <f t="shared" si="399"/>
        <v>LO</v>
      </c>
      <c r="F8572" s="786">
        <f>VLOOKUP(C8572,METADATA!$A$5:$H$29,IF(E8572="HI",2,IF(E8572="LO",6,10))+IF(D8572=1,2,IF(D8572=7,1,(IF(WEEKDAY(B8572)=1,2,IF(WEEKDAY(B8572)=7,1,0))))))</f>
        <v>3</v>
      </c>
      <c r="G8572" s="786">
        <f>VLOOKUP(C8572,METADATA!$J$5:$Q$29,IF(E8572="HI",2,IF(E8572="LO",6,10))+IF(D8572=1,2,IF(D8572=7,1,(IF(WEEKDAY(B8572)=1,2,IF(WEEKDAY(B8572)=7,1,0))))))</f>
        <v>3</v>
      </c>
      <c r="H8572" s="787">
        <v>7842.5</v>
      </c>
      <c r="I8572" s="788">
        <v>4159.2049560546875</v>
      </c>
      <c r="K8572" s="795">
        <v>0</v>
      </c>
      <c r="M8572" s="798">
        <f t="shared" si="400"/>
        <v>8877.1499996603561</v>
      </c>
      <c r="N8572" s="303"/>
      <c r="S8572" s="786">
        <v>0</v>
      </c>
      <c r="T8572" s="781">
        <f>VLOOKUP(C8572,METADATA!$J$5:$Q$29,IF(E8572="HI",2,IF(E8572="LO",6,10))+IF(S8572=1,2,IF(D8572=7,1,(IF(WEEKDAY(B8572)=1,2,IF(WEEKDAY(B8572)=7,1,0))))))</f>
        <v>3</v>
      </c>
      <c r="U8572" s="781">
        <f>VLOOKUP(C8572,METADATA!$A$5:$H$29,IF(E8572="HI",2,IF(E8572="LO",6,10))+IF(S8572=1,2,IF(D8572=7,1,(IF(WEEKDAY(B8572)=1,2,IF(WEEKDAY(B8572)=7,1,0))))))</f>
        <v>3</v>
      </c>
    </row>
    <row r="8573" spans="2:21" ht="13.95" customHeight="1" x14ac:dyDescent="0.25">
      <c r="B8573" s="784">
        <f t="shared" si="401"/>
        <v>45740</v>
      </c>
      <c r="C8573" s="785">
        <v>1</v>
      </c>
      <c r="D8573" s="786">
        <f>IFERROR((INDEX(METADATA!$T$2:$T$20,MATCH(B8573,METADATA!$S$2:$S$20,0))),0)</f>
        <v>0</v>
      </c>
      <c r="E8573" s="785" t="str">
        <f t="shared" si="399"/>
        <v>LO</v>
      </c>
      <c r="F8573" s="786">
        <f>VLOOKUP(C8573,METADATA!$A$5:$H$29,IF(E8573="HI",2,IF(E8573="LO",6,10))+IF(D8573=1,2,IF(D8573=7,1,(IF(WEEKDAY(B8573)=1,2,IF(WEEKDAY(B8573)=7,1,0))))))</f>
        <v>3</v>
      </c>
      <c r="G8573" s="786">
        <f>VLOOKUP(C8573,METADATA!$J$5:$Q$29,IF(E8573="HI",2,IF(E8573="LO",6,10))+IF(D8573=1,2,IF(D8573=7,1,(IF(WEEKDAY(B8573)=1,2,IF(WEEKDAY(B8573)=7,1,0))))))</f>
        <v>3</v>
      </c>
      <c r="H8573" s="787">
        <v>7441</v>
      </c>
      <c r="I8573" s="788">
        <v>4181.9600219726563</v>
      </c>
      <c r="K8573" s="795">
        <v>0</v>
      </c>
      <c r="M8573" s="798">
        <f t="shared" si="400"/>
        <v>8535.6470537023451</v>
      </c>
      <c r="N8573" s="303"/>
      <c r="S8573" s="786">
        <v>0</v>
      </c>
      <c r="T8573" s="781">
        <f>VLOOKUP(C8573,METADATA!$J$5:$Q$29,IF(E8573="HI",2,IF(E8573="LO",6,10))+IF(S8573=1,2,IF(D8573=7,1,(IF(WEEKDAY(B8573)=1,2,IF(WEEKDAY(B8573)=7,1,0))))))</f>
        <v>3</v>
      </c>
      <c r="U8573" s="781">
        <f>VLOOKUP(C8573,METADATA!$A$5:$H$29,IF(E8573="HI",2,IF(E8573="LO",6,10))+IF(S8573=1,2,IF(D8573=7,1,(IF(WEEKDAY(B8573)=1,2,IF(WEEKDAY(B8573)=7,1,0))))))</f>
        <v>3</v>
      </c>
    </row>
    <row r="8574" spans="2:21" ht="13.95" customHeight="1" x14ac:dyDescent="0.25">
      <c r="B8574" s="784">
        <f t="shared" si="401"/>
        <v>45740</v>
      </c>
      <c r="C8574" s="785">
        <v>2</v>
      </c>
      <c r="D8574" s="786">
        <f>IFERROR((INDEX(METADATA!$T$2:$T$20,MATCH(B8574,METADATA!$S$2:$S$20,0))),0)</f>
        <v>0</v>
      </c>
      <c r="E8574" s="785" t="str">
        <f t="shared" si="399"/>
        <v>LO</v>
      </c>
      <c r="F8574" s="786">
        <f>VLOOKUP(C8574,METADATA!$A$5:$H$29,IF(E8574="HI",2,IF(E8574="LO",6,10))+IF(D8574=1,2,IF(D8574=7,1,(IF(WEEKDAY(B8574)=1,2,IF(WEEKDAY(B8574)=7,1,0))))))</f>
        <v>3</v>
      </c>
      <c r="G8574" s="786">
        <f>VLOOKUP(C8574,METADATA!$J$5:$Q$29,IF(E8574="HI",2,IF(E8574="LO",6,10))+IF(D8574=1,2,IF(D8574=7,1,(IF(WEEKDAY(B8574)=1,2,IF(WEEKDAY(B8574)=7,1,0))))))</f>
        <v>3</v>
      </c>
      <c r="H8574" s="787">
        <v>7400.5</v>
      </c>
      <c r="I8574" s="788">
        <v>4212.9099731445313</v>
      </c>
      <c r="K8574" s="795">
        <v>0</v>
      </c>
      <c r="M8574" s="798">
        <f t="shared" si="400"/>
        <v>8515.6333112588072</v>
      </c>
      <c r="N8574" s="303"/>
      <c r="S8574" s="786">
        <v>0</v>
      </c>
      <c r="T8574" s="781">
        <f>VLOOKUP(C8574,METADATA!$J$5:$Q$29,IF(E8574="HI",2,IF(E8574="LO",6,10))+IF(S8574=1,2,IF(D8574=7,1,(IF(WEEKDAY(B8574)=1,2,IF(WEEKDAY(B8574)=7,1,0))))))</f>
        <v>3</v>
      </c>
      <c r="U8574" s="781">
        <f>VLOOKUP(C8574,METADATA!$A$5:$H$29,IF(E8574="HI",2,IF(E8574="LO",6,10))+IF(S8574=1,2,IF(D8574=7,1,(IF(WEEKDAY(B8574)=1,2,IF(WEEKDAY(B8574)=7,1,0))))))</f>
        <v>3</v>
      </c>
    </row>
    <row r="8575" spans="2:21" ht="13.95" customHeight="1" x14ac:dyDescent="0.25">
      <c r="B8575" s="784">
        <f t="shared" si="401"/>
        <v>45740</v>
      </c>
      <c r="C8575" s="785">
        <v>3</v>
      </c>
      <c r="D8575" s="786">
        <f>IFERROR((INDEX(METADATA!$T$2:$T$20,MATCH(B8575,METADATA!$S$2:$S$20,0))),0)</f>
        <v>0</v>
      </c>
      <c r="E8575" s="785" t="str">
        <f t="shared" si="399"/>
        <v>LO</v>
      </c>
      <c r="F8575" s="786">
        <f>VLOOKUP(C8575,METADATA!$A$5:$H$29,IF(E8575="HI",2,IF(E8575="LO",6,10))+IF(D8575=1,2,IF(D8575=7,1,(IF(WEEKDAY(B8575)=1,2,IF(WEEKDAY(B8575)=7,1,0))))))</f>
        <v>3</v>
      </c>
      <c r="G8575" s="786">
        <f>VLOOKUP(C8575,METADATA!$J$5:$Q$29,IF(E8575="HI",2,IF(E8575="LO",6,10))+IF(D8575=1,2,IF(D8575=7,1,(IF(WEEKDAY(B8575)=1,2,IF(WEEKDAY(B8575)=7,1,0))))))</f>
        <v>3</v>
      </c>
      <c r="H8575" s="787">
        <v>7636</v>
      </c>
      <c r="I8575" s="788">
        <v>4105.4150695800781</v>
      </c>
      <c r="K8575" s="795">
        <v>870.51250000000005</v>
      </c>
      <c r="M8575" s="798">
        <f t="shared" si="400"/>
        <v>8669.6556386937991</v>
      </c>
      <c r="N8575" s="303"/>
      <c r="S8575" s="786">
        <v>0</v>
      </c>
      <c r="T8575" s="781">
        <f>VLOOKUP(C8575,METADATA!$J$5:$Q$29,IF(E8575="HI",2,IF(E8575="LO",6,10))+IF(S8575=1,2,IF(D8575=7,1,(IF(WEEKDAY(B8575)=1,2,IF(WEEKDAY(B8575)=7,1,0))))))</f>
        <v>3</v>
      </c>
      <c r="U8575" s="781">
        <f>VLOOKUP(C8575,METADATA!$A$5:$H$29,IF(E8575="HI",2,IF(E8575="LO",6,10))+IF(S8575=1,2,IF(D8575=7,1,(IF(WEEKDAY(B8575)=1,2,IF(WEEKDAY(B8575)=7,1,0))))))</f>
        <v>3</v>
      </c>
    </row>
    <row r="8576" spans="2:21" ht="13.95" customHeight="1" x14ac:dyDescent="0.25">
      <c r="B8576" s="784">
        <f t="shared" si="401"/>
        <v>45740</v>
      </c>
      <c r="C8576" s="785">
        <v>4</v>
      </c>
      <c r="D8576" s="786">
        <f>IFERROR((INDEX(METADATA!$T$2:$T$20,MATCH(B8576,METADATA!$S$2:$S$20,0))),0)</f>
        <v>0</v>
      </c>
      <c r="E8576" s="785" t="str">
        <f t="shared" si="399"/>
        <v>LO</v>
      </c>
      <c r="F8576" s="786">
        <f>VLOOKUP(C8576,METADATA!$A$5:$H$29,IF(E8576="HI",2,IF(E8576="LO",6,10))+IF(D8576=1,2,IF(D8576=7,1,(IF(WEEKDAY(B8576)=1,2,IF(WEEKDAY(B8576)=7,1,0))))))</f>
        <v>3</v>
      </c>
      <c r="G8576" s="786">
        <f>VLOOKUP(C8576,METADATA!$J$5:$Q$29,IF(E8576="HI",2,IF(E8576="LO",6,10))+IF(D8576=1,2,IF(D8576=7,1,(IF(WEEKDAY(B8576)=1,2,IF(WEEKDAY(B8576)=7,1,0))))))</f>
        <v>3</v>
      </c>
      <c r="H8576" s="787">
        <v>8111.75</v>
      </c>
      <c r="I8576" s="788">
        <v>4226.6749572753906</v>
      </c>
      <c r="K8576" s="795">
        <v>865.8125</v>
      </c>
      <c r="M8576" s="798">
        <f t="shared" si="400"/>
        <v>9146.8721023614908</v>
      </c>
      <c r="N8576" s="303"/>
      <c r="S8576" s="786">
        <v>0</v>
      </c>
      <c r="T8576" s="781">
        <f>VLOOKUP(C8576,METADATA!$J$5:$Q$29,IF(E8576="HI",2,IF(E8576="LO",6,10))+IF(S8576=1,2,IF(D8576=7,1,(IF(WEEKDAY(B8576)=1,2,IF(WEEKDAY(B8576)=7,1,0))))))</f>
        <v>3</v>
      </c>
      <c r="U8576" s="781">
        <f>VLOOKUP(C8576,METADATA!$A$5:$H$29,IF(E8576="HI",2,IF(E8576="LO",6,10))+IF(S8576=1,2,IF(D8576=7,1,(IF(WEEKDAY(B8576)=1,2,IF(WEEKDAY(B8576)=7,1,0))))))</f>
        <v>3</v>
      </c>
    </row>
    <row r="8577" spans="2:21" ht="13.95" customHeight="1" x14ac:dyDescent="0.25">
      <c r="B8577" s="784">
        <f t="shared" si="401"/>
        <v>45740</v>
      </c>
      <c r="C8577" s="785">
        <v>5</v>
      </c>
      <c r="D8577" s="786">
        <f>IFERROR((INDEX(METADATA!$T$2:$T$20,MATCH(B8577,METADATA!$S$2:$S$20,0))),0)</f>
        <v>0</v>
      </c>
      <c r="E8577" s="785" t="str">
        <f t="shared" si="399"/>
        <v>LO</v>
      </c>
      <c r="F8577" s="786">
        <f>VLOOKUP(C8577,METADATA!$A$5:$H$29,IF(E8577="HI",2,IF(E8577="LO",6,10))+IF(D8577=1,2,IF(D8577=7,1,(IF(WEEKDAY(B8577)=1,2,IF(WEEKDAY(B8577)=7,1,0))))))</f>
        <v>3</v>
      </c>
      <c r="G8577" s="786">
        <f>VLOOKUP(C8577,METADATA!$J$5:$Q$29,IF(E8577="HI",2,IF(E8577="LO",6,10))+IF(D8577=1,2,IF(D8577=7,1,(IF(WEEKDAY(B8577)=1,2,IF(WEEKDAY(B8577)=7,1,0))))))</f>
        <v>3</v>
      </c>
      <c r="H8577" s="787">
        <v>8911</v>
      </c>
      <c r="I8577" s="788">
        <v>4124.8898620605469</v>
      </c>
      <c r="K8577" s="795">
        <v>834.63750000000005</v>
      </c>
      <c r="M8577" s="798">
        <f t="shared" si="400"/>
        <v>9819.4010700311992</v>
      </c>
      <c r="N8577" s="303"/>
      <c r="S8577" s="786">
        <v>0</v>
      </c>
      <c r="T8577" s="781">
        <f>VLOOKUP(C8577,METADATA!$J$5:$Q$29,IF(E8577="HI",2,IF(E8577="LO",6,10))+IF(S8577=1,2,IF(D8577=7,1,(IF(WEEKDAY(B8577)=1,2,IF(WEEKDAY(B8577)=7,1,0))))))</f>
        <v>3</v>
      </c>
      <c r="U8577" s="781">
        <f>VLOOKUP(C8577,METADATA!$A$5:$H$29,IF(E8577="HI",2,IF(E8577="LO",6,10))+IF(S8577=1,2,IF(D8577=7,1,(IF(WEEKDAY(B8577)=1,2,IF(WEEKDAY(B8577)=7,1,0))))))</f>
        <v>3</v>
      </c>
    </row>
    <row r="8578" spans="2:21" ht="13.95" customHeight="1" x14ac:dyDescent="0.25">
      <c r="B8578" s="784">
        <f t="shared" si="401"/>
        <v>45740</v>
      </c>
      <c r="C8578" s="785">
        <v>6</v>
      </c>
      <c r="D8578" s="786">
        <f>IFERROR((INDEX(METADATA!$T$2:$T$20,MATCH(B8578,METADATA!$S$2:$S$20,0))),0)</f>
        <v>0</v>
      </c>
      <c r="E8578" s="785" t="str">
        <f t="shared" si="399"/>
        <v>LO</v>
      </c>
      <c r="F8578" s="786">
        <f>VLOOKUP(C8578,METADATA!$A$5:$H$29,IF(E8578="HI",2,IF(E8578="LO",6,10))+IF(D8578=1,2,IF(D8578=7,1,(IF(WEEKDAY(B8578)=1,2,IF(WEEKDAY(B8578)=7,1,0))))))</f>
        <v>2</v>
      </c>
      <c r="G8578" s="786">
        <f>VLOOKUP(C8578,METADATA!$J$5:$Q$29,IF(E8578="HI",2,IF(E8578="LO",6,10))+IF(D8578=1,2,IF(D8578=7,1,(IF(WEEKDAY(B8578)=1,2,IF(WEEKDAY(B8578)=7,1,0))))))</f>
        <v>2</v>
      </c>
      <c r="H8578" s="787">
        <v>10776.5</v>
      </c>
      <c r="I8578" s="788">
        <v>4013.804931640625</v>
      </c>
      <c r="K8578" s="795">
        <v>847.33749999999998</v>
      </c>
      <c r="M8578" s="798">
        <f t="shared" si="400"/>
        <v>11499.720965278359</v>
      </c>
      <c r="N8578" s="303"/>
      <c r="S8578" s="786">
        <v>0</v>
      </c>
      <c r="T8578" s="781">
        <f>VLOOKUP(C8578,METADATA!$J$5:$Q$29,IF(E8578="HI",2,IF(E8578="LO",6,10))+IF(S8578=1,2,IF(D8578=7,1,(IF(WEEKDAY(B8578)=1,2,IF(WEEKDAY(B8578)=7,1,0))))))</f>
        <v>2</v>
      </c>
      <c r="U8578" s="781">
        <f>VLOOKUP(C8578,METADATA!$A$5:$H$29,IF(E8578="HI",2,IF(E8578="LO",6,10))+IF(S8578=1,2,IF(D8578=7,1,(IF(WEEKDAY(B8578)=1,2,IF(WEEKDAY(B8578)=7,1,0))))))</f>
        <v>2</v>
      </c>
    </row>
    <row r="8579" spans="2:21" ht="13.95" customHeight="1" x14ac:dyDescent="0.25">
      <c r="B8579" s="784">
        <f t="shared" si="401"/>
        <v>45740</v>
      </c>
      <c r="C8579" s="785">
        <v>7</v>
      </c>
      <c r="D8579" s="786">
        <f>IFERROR((INDEX(METADATA!$T$2:$T$20,MATCH(B8579,METADATA!$S$2:$S$20,0))),0)</f>
        <v>0</v>
      </c>
      <c r="E8579" s="785" t="str">
        <f t="shared" si="399"/>
        <v>LO</v>
      </c>
      <c r="F8579" s="786">
        <f>VLOOKUP(C8579,METADATA!$A$5:$H$29,IF(E8579="HI",2,IF(E8579="LO",6,10))+IF(D8579=1,2,IF(D8579=7,1,(IF(WEEKDAY(B8579)=1,2,IF(WEEKDAY(B8579)=7,1,0))))))</f>
        <v>1</v>
      </c>
      <c r="G8579" s="786">
        <f>VLOOKUP(C8579,METADATA!$J$5:$Q$29,IF(E8579="HI",2,IF(E8579="LO",6,10))+IF(D8579=1,2,IF(D8579=7,1,(IF(WEEKDAY(B8579)=1,2,IF(WEEKDAY(B8579)=7,1,0))))))</f>
        <v>1</v>
      </c>
      <c r="H8579" s="787">
        <v>13118.5</v>
      </c>
      <c r="I8579" s="788">
        <v>3997.1650695800781</v>
      </c>
      <c r="K8579" s="795">
        <v>851.61249999999995</v>
      </c>
      <c r="M8579" s="798">
        <f t="shared" si="400"/>
        <v>13713.948039987286</v>
      </c>
      <c r="N8579" s="303"/>
      <c r="S8579" s="786">
        <v>0</v>
      </c>
      <c r="T8579" s="781">
        <f>VLOOKUP(C8579,METADATA!$J$5:$Q$29,IF(E8579="HI",2,IF(E8579="LO",6,10))+IF(S8579=1,2,IF(D8579=7,1,(IF(WEEKDAY(B8579)=1,2,IF(WEEKDAY(B8579)=7,1,0))))))</f>
        <v>1</v>
      </c>
      <c r="U8579" s="781">
        <f>VLOOKUP(C8579,METADATA!$A$5:$H$29,IF(E8579="HI",2,IF(E8579="LO",6,10))+IF(S8579=1,2,IF(D8579=7,1,(IF(WEEKDAY(B8579)=1,2,IF(WEEKDAY(B8579)=7,1,0))))))</f>
        <v>1</v>
      </c>
    </row>
    <row r="8580" spans="2:21" ht="13.95" customHeight="1" x14ac:dyDescent="0.25">
      <c r="B8580" s="784">
        <f t="shared" si="401"/>
        <v>45740</v>
      </c>
      <c r="C8580" s="785">
        <v>8</v>
      </c>
      <c r="D8580" s="786">
        <f>IFERROR((INDEX(METADATA!$T$2:$T$20,MATCH(B8580,METADATA!$S$2:$S$20,0))),0)</f>
        <v>0</v>
      </c>
      <c r="E8580" s="785" t="str">
        <f t="shared" ref="E8580:E8643" si="402">IF(B8580="","",IF(AND(MONTH(B8580)&gt;=MONTH($AA$9),MONTH(B8580)&lt;=MONTH($AA$11)),"HI","LO"))</f>
        <v>LO</v>
      </c>
      <c r="F8580" s="786">
        <f>VLOOKUP(C8580,METADATA!$A$5:$H$29,IF(E8580="HI",2,IF(E8580="LO",6,10))+IF(D8580=1,2,IF(D8580=7,1,(IF(WEEKDAY(B8580)=1,2,IF(WEEKDAY(B8580)=7,1,0))))))</f>
        <v>1</v>
      </c>
      <c r="G8580" s="786">
        <f>VLOOKUP(C8580,METADATA!$J$5:$Q$29,IF(E8580="HI",2,IF(E8580="LO",6,10))+IF(D8580=1,2,IF(D8580=7,1,(IF(WEEKDAY(B8580)=1,2,IF(WEEKDAY(B8580)=7,1,0))))))</f>
        <v>1</v>
      </c>
      <c r="H8580" s="787">
        <v>14710.25</v>
      </c>
      <c r="I8580" s="788">
        <v>4278.7000427246094</v>
      </c>
      <c r="K8580" s="795">
        <v>856.5</v>
      </c>
      <c r="M8580" s="798">
        <f t="shared" ref="M8580:M8643" si="403">SQRT(H8580^2+I8580^2)</f>
        <v>15319.88019268139</v>
      </c>
      <c r="N8580" s="303"/>
      <c r="S8580" s="786">
        <v>0</v>
      </c>
      <c r="T8580" s="781">
        <f>VLOOKUP(C8580,METADATA!$J$5:$Q$29,IF(E8580="HI",2,IF(E8580="LO",6,10))+IF(S8580=1,2,IF(D8580=7,1,(IF(WEEKDAY(B8580)=1,2,IF(WEEKDAY(B8580)=7,1,0))))))</f>
        <v>1</v>
      </c>
      <c r="U8580" s="781">
        <f>VLOOKUP(C8580,METADATA!$A$5:$H$29,IF(E8580="HI",2,IF(E8580="LO",6,10))+IF(S8580=1,2,IF(D8580=7,1,(IF(WEEKDAY(B8580)=1,2,IF(WEEKDAY(B8580)=7,1,0))))))</f>
        <v>1</v>
      </c>
    </row>
    <row r="8581" spans="2:21" ht="13.95" customHeight="1" x14ac:dyDescent="0.25">
      <c r="B8581" s="784">
        <f t="shared" si="401"/>
        <v>45740</v>
      </c>
      <c r="C8581" s="785">
        <v>9</v>
      </c>
      <c r="D8581" s="786">
        <f>IFERROR((INDEX(METADATA!$T$2:$T$20,MATCH(B8581,METADATA!$S$2:$S$20,0))),0)</f>
        <v>0</v>
      </c>
      <c r="E8581" s="785" t="str">
        <f t="shared" si="402"/>
        <v>LO</v>
      </c>
      <c r="F8581" s="786">
        <f>VLOOKUP(C8581,METADATA!$A$5:$H$29,IF(E8581="HI",2,IF(E8581="LO",6,10))+IF(D8581=1,2,IF(D8581=7,1,(IF(WEEKDAY(B8581)=1,2,IF(WEEKDAY(B8581)=7,1,0))))))</f>
        <v>2</v>
      </c>
      <c r="G8581" s="786">
        <f>VLOOKUP(C8581,METADATA!$J$5:$Q$29,IF(E8581="HI",2,IF(E8581="LO",6,10))+IF(D8581=1,2,IF(D8581=7,1,(IF(WEEKDAY(B8581)=1,2,IF(WEEKDAY(B8581)=7,1,0))))))</f>
        <v>1</v>
      </c>
      <c r="H8581" s="787">
        <v>15396.5</v>
      </c>
      <c r="I8581" s="788">
        <v>4189.7149963378906</v>
      </c>
      <c r="K8581" s="795">
        <v>824.32500000000005</v>
      </c>
      <c r="M8581" s="798">
        <f t="shared" si="403"/>
        <v>15956.375653654517</v>
      </c>
      <c r="N8581" s="303"/>
      <c r="S8581" s="786">
        <v>0</v>
      </c>
      <c r="T8581" s="781">
        <f>VLOOKUP(C8581,METADATA!$J$5:$Q$29,IF(E8581="HI",2,IF(E8581="LO",6,10))+IF(S8581=1,2,IF(D8581=7,1,(IF(WEEKDAY(B8581)=1,2,IF(WEEKDAY(B8581)=7,1,0))))))</f>
        <v>1</v>
      </c>
      <c r="U8581" s="781">
        <f>VLOOKUP(C8581,METADATA!$A$5:$H$29,IF(E8581="HI",2,IF(E8581="LO",6,10))+IF(S8581=1,2,IF(D8581=7,1,(IF(WEEKDAY(B8581)=1,2,IF(WEEKDAY(B8581)=7,1,0))))))</f>
        <v>2</v>
      </c>
    </row>
    <row r="8582" spans="2:21" ht="13.95" customHeight="1" x14ac:dyDescent="0.25">
      <c r="B8582" s="784">
        <f t="shared" si="401"/>
        <v>45740</v>
      </c>
      <c r="C8582" s="785">
        <v>10</v>
      </c>
      <c r="D8582" s="786">
        <f>IFERROR((INDEX(METADATA!$T$2:$T$20,MATCH(B8582,METADATA!$S$2:$S$20,0))),0)</f>
        <v>0</v>
      </c>
      <c r="E8582" s="785" t="str">
        <f t="shared" si="402"/>
        <v>LO</v>
      </c>
      <c r="F8582" s="786">
        <f>VLOOKUP(C8582,METADATA!$A$5:$H$29,IF(E8582="HI",2,IF(E8582="LO",6,10))+IF(D8582=1,2,IF(D8582=7,1,(IF(WEEKDAY(B8582)=1,2,IF(WEEKDAY(B8582)=7,1,0))))))</f>
        <v>2</v>
      </c>
      <c r="G8582" s="786">
        <f>VLOOKUP(C8582,METADATA!$J$5:$Q$29,IF(E8582="HI",2,IF(E8582="LO",6,10))+IF(D8582=1,2,IF(D8582=7,1,(IF(WEEKDAY(B8582)=1,2,IF(WEEKDAY(B8582)=7,1,0))))))</f>
        <v>2</v>
      </c>
      <c r="H8582" s="787">
        <v>15337</v>
      </c>
      <c r="I8582" s="788">
        <v>4143.4850769042969</v>
      </c>
      <c r="K8582" s="795">
        <v>882.73749999999995</v>
      </c>
      <c r="M8582" s="798">
        <f t="shared" si="403"/>
        <v>15886.851090840142</v>
      </c>
      <c r="N8582" s="303"/>
      <c r="S8582" s="786">
        <v>0</v>
      </c>
      <c r="T8582" s="781">
        <f>VLOOKUP(C8582,METADATA!$J$5:$Q$29,IF(E8582="HI",2,IF(E8582="LO",6,10))+IF(S8582=1,2,IF(D8582=7,1,(IF(WEEKDAY(B8582)=1,2,IF(WEEKDAY(B8582)=7,1,0))))))</f>
        <v>2</v>
      </c>
      <c r="U8582" s="781">
        <f>VLOOKUP(C8582,METADATA!$A$5:$H$29,IF(E8582="HI",2,IF(E8582="LO",6,10))+IF(S8582=1,2,IF(D8582=7,1,(IF(WEEKDAY(B8582)=1,2,IF(WEEKDAY(B8582)=7,1,0))))))</f>
        <v>2</v>
      </c>
    </row>
    <row r="8583" spans="2:21" ht="13.95" customHeight="1" x14ac:dyDescent="0.25">
      <c r="B8583" s="784">
        <f t="shared" si="401"/>
        <v>45740</v>
      </c>
      <c r="C8583" s="785">
        <v>11</v>
      </c>
      <c r="D8583" s="786">
        <f>IFERROR((INDEX(METADATA!$T$2:$T$20,MATCH(B8583,METADATA!$S$2:$S$20,0))),0)</f>
        <v>0</v>
      </c>
      <c r="E8583" s="785" t="str">
        <f t="shared" si="402"/>
        <v>LO</v>
      </c>
      <c r="F8583" s="786">
        <f>VLOOKUP(C8583,METADATA!$A$5:$H$29,IF(E8583="HI",2,IF(E8583="LO",6,10))+IF(D8583=1,2,IF(D8583=7,1,(IF(WEEKDAY(B8583)=1,2,IF(WEEKDAY(B8583)=7,1,0))))))</f>
        <v>2</v>
      </c>
      <c r="G8583" s="786">
        <f>VLOOKUP(C8583,METADATA!$J$5:$Q$29,IF(E8583="HI",2,IF(E8583="LO",6,10))+IF(D8583=1,2,IF(D8583=7,1,(IF(WEEKDAY(B8583)=1,2,IF(WEEKDAY(B8583)=7,1,0))))))</f>
        <v>2</v>
      </c>
      <c r="H8583" s="787">
        <v>15371.5</v>
      </c>
      <c r="I8583" s="788">
        <v>3977.9650573730469</v>
      </c>
      <c r="K8583" s="795">
        <v>909.3125</v>
      </c>
      <c r="M8583" s="798">
        <f t="shared" si="403"/>
        <v>15877.884564628908</v>
      </c>
      <c r="N8583" s="303"/>
      <c r="S8583" s="786">
        <v>0</v>
      </c>
      <c r="T8583" s="781">
        <f>VLOOKUP(C8583,METADATA!$J$5:$Q$29,IF(E8583="HI",2,IF(E8583="LO",6,10))+IF(S8583=1,2,IF(D8583=7,1,(IF(WEEKDAY(B8583)=1,2,IF(WEEKDAY(B8583)=7,1,0))))))</f>
        <v>2</v>
      </c>
      <c r="U8583" s="781">
        <f>VLOOKUP(C8583,METADATA!$A$5:$H$29,IF(E8583="HI",2,IF(E8583="LO",6,10))+IF(S8583=1,2,IF(D8583=7,1,(IF(WEEKDAY(B8583)=1,2,IF(WEEKDAY(B8583)=7,1,0))))))</f>
        <v>2</v>
      </c>
    </row>
    <row r="8584" spans="2:21" ht="13.95" customHeight="1" x14ac:dyDescent="0.25">
      <c r="B8584" s="784">
        <f t="shared" si="401"/>
        <v>45740</v>
      </c>
      <c r="C8584" s="785">
        <v>12</v>
      </c>
      <c r="D8584" s="786">
        <f>IFERROR((INDEX(METADATA!$T$2:$T$20,MATCH(B8584,METADATA!$S$2:$S$20,0))),0)</f>
        <v>0</v>
      </c>
      <c r="E8584" s="785" t="str">
        <f t="shared" si="402"/>
        <v>LO</v>
      </c>
      <c r="F8584" s="786">
        <f>VLOOKUP(C8584,METADATA!$A$5:$H$29,IF(E8584="HI",2,IF(E8584="LO",6,10))+IF(D8584=1,2,IF(D8584=7,1,(IF(WEEKDAY(B8584)=1,2,IF(WEEKDAY(B8584)=7,1,0))))))</f>
        <v>2</v>
      </c>
      <c r="G8584" s="786">
        <f>VLOOKUP(C8584,METADATA!$J$5:$Q$29,IF(E8584="HI",2,IF(E8584="LO",6,10))+IF(D8584=1,2,IF(D8584=7,1,(IF(WEEKDAY(B8584)=1,2,IF(WEEKDAY(B8584)=7,1,0))))))</f>
        <v>2</v>
      </c>
      <c r="H8584" s="787">
        <v>15029.75</v>
      </c>
      <c r="I8584" s="788">
        <v>3123.3600540161133</v>
      </c>
      <c r="K8584" s="795">
        <v>905.6</v>
      </c>
      <c r="M8584" s="798">
        <f t="shared" si="403"/>
        <v>15350.855451391742</v>
      </c>
      <c r="N8584" s="303"/>
      <c r="S8584" s="786">
        <v>0</v>
      </c>
      <c r="T8584" s="781">
        <f>VLOOKUP(C8584,METADATA!$J$5:$Q$29,IF(E8584="HI",2,IF(E8584="LO",6,10))+IF(S8584=1,2,IF(D8584=7,1,(IF(WEEKDAY(B8584)=1,2,IF(WEEKDAY(B8584)=7,1,0))))))</f>
        <v>2</v>
      </c>
      <c r="U8584" s="781">
        <f>VLOOKUP(C8584,METADATA!$A$5:$H$29,IF(E8584="HI",2,IF(E8584="LO",6,10))+IF(S8584=1,2,IF(D8584=7,1,(IF(WEEKDAY(B8584)=1,2,IF(WEEKDAY(B8584)=7,1,0))))))</f>
        <v>2</v>
      </c>
    </row>
    <row r="8585" spans="2:21" ht="13.95" customHeight="1" x14ac:dyDescent="0.25">
      <c r="B8585" s="784">
        <f t="shared" si="401"/>
        <v>45740</v>
      </c>
      <c r="C8585" s="785">
        <v>13</v>
      </c>
      <c r="D8585" s="786">
        <f>IFERROR((INDEX(METADATA!$T$2:$T$20,MATCH(B8585,METADATA!$S$2:$S$20,0))),0)</f>
        <v>0</v>
      </c>
      <c r="E8585" s="785" t="str">
        <f t="shared" si="402"/>
        <v>LO</v>
      </c>
      <c r="F8585" s="786">
        <f>VLOOKUP(C8585,METADATA!$A$5:$H$29,IF(E8585="HI",2,IF(E8585="LO",6,10))+IF(D8585=1,2,IF(D8585=7,1,(IF(WEEKDAY(B8585)=1,2,IF(WEEKDAY(B8585)=7,1,0))))))</f>
        <v>2</v>
      </c>
      <c r="G8585" s="786">
        <f>VLOOKUP(C8585,METADATA!$J$5:$Q$29,IF(E8585="HI",2,IF(E8585="LO",6,10))+IF(D8585=1,2,IF(D8585=7,1,(IF(WEEKDAY(B8585)=1,2,IF(WEEKDAY(B8585)=7,1,0))))))</f>
        <v>2</v>
      </c>
      <c r="H8585" s="787">
        <v>14485.5</v>
      </c>
      <c r="I8585" s="788">
        <v>2879.289966583252</v>
      </c>
      <c r="K8585" s="795">
        <v>913.98749999999995</v>
      </c>
      <c r="M8585" s="798">
        <f t="shared" si="403"/>
        <v>14768.886923585913</v>
      </c>
      <c r="N8585" s="303"/>
      <c r="S8585" s="786">
        <v>0</v>
      </c>
      <c r="T8585" s="781">
        <f>VLOOKUP(C8585,METADATA!$J$5:$Q$29,IF(E8585="HI",2,IF(E8585="LO",6,10))+IF(S8585=1,2,IF(D8585=7,1,(IF(WEEKDAY(B8585)=1,2,IF(WEEKDAY(B8585)=7,1,0))))))</f>
        <v>2</v>
      </c>
      <c r="U8585" s="781">
        <f>VLOOKUP(C8585,METADATA!$A$5:$H$29,IF(E8585="HI",2,IF(E8585="LO",6,10))+IF(S8585=1,2,IF(D8585=7,1,(IF(WEEKDAY(B8585)=1,2,IF(WEEKDAY(B8585)=7,1,0))))))</f>
        <v>2</v>
      </c>
    </row>
    <row r="8586" spans="2:21" ht="13.95" customHeight="1" x14ac:dyDescent="0.25">
      <c r="B8586" s="784">
        <f t="shared" si="401"/>
        <v>45740</v>
      </c>
      <c r="C8586" s="785">
        <v>14</v>
      </c>
      <c r="D8586" s="786">
        <f>IFERROR((INDEX(METADATA!$T$2:$T$20,MATCH(B8586,METADATA!$S$2:$S$20,0))),0)</f>
        <v>0</v>
      </c>
      <c r="E8586" s="785" t="str">
        <f t="shared" si="402"/>
        <v>LO</v>
      </c>
      <c r="F8586" s="786">
        <f>VLOOKUP(C8586,METADATA!$A$5:$H$29,IF(E8586="HI",2,IF(E8586="LO",6,10))+IF(D8586=1,2,IF(D8586=7,1,(IF(WEEKDAY(B8586)=1,2,IF(WEEKDAY(B8586)=7,1,0))))))</f>
        <v>2</v>
      </c>
      <c r="G8586" s="786">
        <f>VLOOKUP(C8586,METADATA!$J$5:$Q$29,IF(E8586="HI",2,IF(E8586="LO",6,10))+IF(D8586=1,2,IF(D8586=7,1,(IF(WEEKDAY(B8586)=1,2,IF(WEEKDAY(B8586)=7,1,0))))))</f>
        <v>2</v>
      </c>
      <c r="H8586" s="787">
        <v>14297</v>
      </c>
      <c r="I8586" s="788">
        <v>3076.0449829101563</v>
      </c>
      <c r="K8586" s="795">
        <v>902.26250000000005</v>
      </c>
      <c r="M8586" s="798">
        <f t="shared" si="403"/>
        <v>14624.167044207568</v>
      </c>
      <c r="N8586" s="303"/>
      <c r="S8586" s="786">
        <v>0</v>
      </c>
      <c r="T8586" s="781">
        <f>VLOOKUP(C8586,METADATA!$J$5:$Q$29,IF(E8586="HI",2,IF(E8586="LO",6,10))+IF(S8586=1,2,IF(D8586=7,1,(IF(WEEKDAY(B8586)=1,2,IF(WEEKDAY(B8586)=7,1,0))))))</f>
        <v>2</v>
      </c>
      <c r="U8586" s="781">
        <f>VLOOKUP(C8586,METADATA!$A$5:$H$29,IF(E8586="HI",2,IF(E8586="LO",6,10))+IF(S8586=1,2,IF(D8586=7,1,(IF(WEEKDAY(B8586)=1,2,IF(WEEKDAY(B8586)=7,1,0))))))</f>
        <v>2</v>
      </c>
    </row>
    <row r="8587" spans="2:21" ht="13.95" customHeight="1" x14ac:dyDescent="0.25">
      <c r="B8587" s="784">
        <f t="shared" si="401"/>
        <v>45740</v>
      </c>
      <c r="C8587" s="785">
        <v>15</v>
      </c>
      <c r="D8587" s="786">
        <f>IFERROR((INDEX(METADATA!$T$2:$T$20,MATCH(B8587,METADATA!$S$2:$S$20,0))),0)</f>
        <v>0</v>
      </c>
      <c r="E8587" s="785" t="str">
        <f t="shared" si="402"/>
        <v>LO</v>
      </c>
      <c r="F8587" s="786">
        <f>VLOOKUP(C8587,METADATA!$A$5:$H$29,IF(E8587="HI",2,IF(E8587="LO",6,10))+IF(D8587=1,2,IF(D8587=7,1,(IF(WEEKDAY(B8587)=1,2,IF(WEEKDAY(B8587)=7,1,0))))))</f>
        <v>2</v>
      </c>
      <c r="G8587" s="786">
        <f>VLOOKUP(C8587,METADATA!$J$5:$Q$29,IF(E8587="HI",2,IF(E8587="LO",6,10))+IF(D8587=1,2,IF(D8587=7,1,(IF(WEEKDAY(B8587)=1,2,IF(WEEKDAY(B8587)=7,1,0))))))</f>
        <v>2</v>
      </c>
      <c r="H8587" s="787">
        <v>14334.75</v>
      </c>
      <c r="I8587" s="788">
        <v>3852.1300048828125</v>
      </c>
      <c r="K8587" s="795">
        <v>933.76250000000005</v>
      </c>
      <c r="M8587" s="798">
        <f t="shared" si="403"/>
        <v>14843.313751889045</v>
      </c>
      <c r="N8587" s="303"/>
      <c r="S8587" s="786">
        <v>0</v>
      </c>
      <c r="T8587" s="781">
        <f>VLOOKUP(C8587,METADATA!$J$5:$Q$29,IF(E8587="HI",2,IF(E8587="LO",6,10))+IF(S8587=1,2,IF(D8587=7,1,(IF(WEEKDAY(B8587)=1,2,IF(WEEKDAY(B8587)=7,1,0))))))</f>
        <v>2</v>
      </c>
      <c r="U8587" s="781">
        <f>VLOOKUP(C8587,METADATA!$A$5:$H$29,IF(E8587="HI",2,IF(E8587="LO",6,10))+IF(S8587=1,2,IF(D8587=7,1,(IF(WEEKDAY(B8587)=1,2,IF(WEEKDAY(B8587)=7,1,0))))))</f>
        <v>2</v>
      </c>
    </row>
    <row r="8588" spans="2:21" ht="13.95" customHeight="1" x14ac:dyDescent="0.25">
      <c r="B8588" s="784">
        <f t="shared" si="401"/>
        <v>45740</v>
      </c>
      <c r="C8588" s="785">
        <v>16</v>
      </c>
      <c r="D8588" s="786">
        <f>IFERROR((INDEX(METADATA!$T$2:$T$20,MATCH(B8588,METADATA!$S$2:$S$20,0))),0)</f>
        <v>0</v>
      </c>
      <c r="E8588" s="785" t="str">
        <f t="shared" si="402"/>
        <v>LO</v>
      </c>
      <c r="F8588" s="786">
        <f>VLOOKUP(C8588,METADATA!$A$5:$H$29,IF(E8588="HI",2,IF(E8588="LO",6,10))+IF(D8588=1,2,IF(D8588=7,1,(IF(WEEKDAY(B8588)=1,2,IF(WEEKDAY(B8588)=7,1,0))))))</f>
        <v>2</v>
      </c>
      <c r="G8588" s="786">
        <f>VLOOKUP(C8588,METADATA!$J$5:$Q$29,IF(E8588="HI",2,IF(E8588="LO",6,10))+IF(D8588=1,2,IF(D8588=7,1,(IF(WEEKDAY(B8588)=1,2,IF(WEEKDAY(B8588)=7,1,0))))))</f>
        <v>2</v>
      </c>
      <c r="H8588" s="787">
        <v>14957.25</v>
      </c>
      <c r="I8588" s="788">
        <v>3885.5400390625</v>
      </c>
      <c r="K8588" s="795">
        <v>0</v>
      </c>
      <c r="M8588" s="798">
        <f t="shared" si="403"/>
        <v>15453.696934962127</v>
      </c>
      <c r="N8588" s="303"/>
      <c r="S8588" s="786">
        <v>0</v>
      </c>
      <c r="T8588" s="781">
        <f>VLOOKUP(C8588,METADATA!$J$5:$Q$29,IF(E8588="HI",2,IF(E8588="LO",6,10))+IF(S8588=1,2,IF(D8588=7,1,(IF(WEEKDAY(B8588)=1,2,IF(WEEKDAY(B8588)=7,1,0))))))</f>
        <v>2</v>
      </c>
      <c r="U8588" s="781">
        <f>VLOOKUP(C8588,METADATA!$A$5:$H$29,IF(E8588="HI",2,IF(E8588="LO",6,10))+IF(S8588=1,2,IF(D8588=7,1,(IF(WEEKDAY(B8588)=1,2,IF(WEEKDAY(B8588)=7,1,0))))))</f>
        <v>2</v>
      </c>
    </row>
    <row r="8589" spans="2:21" ht="13.95" customHeight="1" x14ac:dyDescent="0.25">
      <c r="B8589" s="784">
        <f t="shared" si="401"/>
        <v>45740</v>
      </c>
      <c r="C8589" s="785">
        <v>17</v>
      </c>
      <c r="D8589" s="786">
        <f>IFERROR((INDEX(METADATA!$T$2:$T$20,MATCH(B8589,METADATA!$S$2:$S$20,0))),0)</f>
        <v>0</v>
      </c>
      <c r="E8589" s="785" t="str">
        <f t="shared" si="402"/>
        <v>LO</v>
      </c>
      <c r="F8589" s="786">
        <f>VLOOKUP(C8589,METADATA!$A$5:$H$29,IF(E8589="HI",2,IF(E8589="LO",6,10))+IF(D8589=1,2,IF(D8589=7,1,(IF(WEEKDAY(B8589)=1,2,IF(WEEKDAY(B8589)=7,1,0))))))</f>
        <v>2</v>
      </c>
      <c r="G8589" s="786">
        <f>VLOOKUP(C8589,METADATA!$J$5:$Q$29,IF(E8589="HI",2,IF(E8589="LO",6,10))+IF(D8589=1,2,IF(D8589=7,1,(IF(WEEKDAY(B8589)=1,2,IF(WEEKDAY(B8589)=7,1,0))))))</f>
        <v>2</v>
      </c>
      <c r="H8589" s="787">
        <v>15191.75</v>
      </c>
      <c r="I8589" s="788">
        <v>3991.9400024414063</v>
      </c>
      <c r="K8589" s="795">
        <v>0</v>
      </c>
      <c r="M8589" s="798">
        <f t="shared" si="403"/>
        <v>15707.477615632368</v>
      </c>
      <c r="N8589" s="303"/>
      <c r="S8589" s="786">
        <v>0</v>
      </c>
      <c r="T8589" s="781">
        <f>VLOOKUP(C8589,METADATA!$J$5:$Q$29,IF(E8589="HI",2,IF(E8589="LO",6,10))+IF(S8589=1,2,IF(D8589=7,1,(IF(WEEKDAY(B8589)=1,2,IF(WEEKDAY(B8589)=7,1,0))))))</f>
        <v>2</v>
      </c>
      <c r="U8589" s="781">
        <f>VLOOKUP(C8589,METADATA!$A$5:$H$29,IF(E8589="HI",2,IF(E8589="LO",6,10))+IF(S8589=1,2,IF(D8589=7,1,(IF(WEEKDAY(B8589)=1,2,IF(WEEKDAY(B8589)=7,1,0))))))</f>
        <v>2</v>
      </c>
    </row>
    <row r="8590" spans="2:21" ht="13.95" customHeight="1" x14ac:dyDescent="0.25">
      <c r="B8590" s="784">
        <f t="shared" si="401"/>
        <v>45740</v>
      </c>
      <c r="C8590" s="785">
        <v>18</v>
      </c>
      <c r="D8590" s="786">
        <f>IFERROR((INDEX(METADATA!$T$2:$T$20,MATCH(B8590,METADATA!$S$2:$S$20,0))),0)</f>
        <v>0</v>
      </c>
      <c r="E8590" s="785" t="str">
        <f t="shared" si="402"/>
        <v>LO</v>
      </c>
      <c r="F8590" s="786">
        <f>VLOOKUP(C8590,METADATA!$A$5:$H$29,IF(E8590="HI",2,IF(E8590="LO",6,10))+IF(D8590=1,2,IF(D8590=7,1,(IF(WEEKDAY(B8590)=1,2,IF(WEEKDAY(B8590)=7,1,0))))))</f>
        <v>1</v>
      </c>
      <c r="G8590" s="786">
        <f>VLOOKUP(C8590,METADATA!$J$5:$Q$29,IF(E8590="HI",2,IF(E8590="LO",6,10))+IF(D8590=1,2,IF(D8590=7,1,(IF(WEEKDAY(B8590)=1,2,IF(WEEKDAY(B8590)=7,1,0))))))</f>
        <v>1</v>
      </c>
      <c r="H8590" s="787">
        <v>16182.25</v>
      </c>
      <c r="I8590" s="788">
        <v>3952.8150329589844</v>
      </c>
      <c r="K8590" s="795">
        <v>0</v>
      </c>
      <c r="M8590" s="798">
        <f t="shared" si="403"/>
        <v>16658.029947964631</v>
      </c>
      <c r="N8590" s="303"/>
      <c r="S8590" s="786">
        <v>0</v>
      </c>
      <c r="T8590" s="781">
        <f>VLOOKUP(C8590,METADATA!$J$5:$Q$29,IF(E8590="HI",2,IF(E8590="LO",6,10))+IF(S8590=1,2,IF(D8590=7,1,(IF(WEEKDAY(B8590)=1,2,IF(WEEKDAY(B8590)=7,1,0))))))</f>
        <v>1</v>
      </c>
      <c r="U8590" s="781">
        <f>VLOOKUP(C8590,METADATA!$A$5:$H$29,IF(E8590="HI",2,IF(E8590="LO",6,10))+IF(S8590=1,2,IF(D8590=7,1,(IF(WEEKDAY(B8590)=1,2,IF(WEEKDAY(B8590)=7,1,0))))))</f>
        <v>1</v>
      </c>
    </row>
    <row r="8591" spans="2:21" ht="13.95" customHeight="1" x14ac:dyDescent="0.25">
      <c r="B8591" s="784">
        <f t="shared" si="401"/>
        <v>45740</v>
      </c>
      <c r="C8591" s="785">
        <v>19</v>
      </c>
      <c r="D8591" s="786">
        <f>IFERROR((INDEX(METADATA!$T$2:$T$20,MATCH(B8591,METADATA!$S$2:$S$20,0))),0)</f>
        <v>0</v>
      </c>
      <c r="E8591" s="785" t="str">
        <f t="shared" si="402"/>
        <v>LO</v>
      </c>
      <c r="F8591" s="786">
        <f>VLOOKUP(C8591,METADATA!$A$5:$H$29,IF(E8591="HI",2,IF(E8591="LO",6,10))+IF(D8591=1,2,IF(D8591=7,1,(IF(WEEKDAY(B8591)=1,2,IF(WEEKDAY(B8591)=7,1,0))))))</f>
        <v>1</v>
      </c>
      <c r="G8591" s="786">
        <f>VLOOKUP(C8591,METADATA!$J$5:$Q$29,IF(E8591="HI",2,IF(E8591="LO",6,10))+IF(D8591=1,2,IF(D8591=7,1,(IF(WEEKDAY(B8591)=1,2,IF(WEEKDAY(B8591)=7,1,0))))))</f>
        <v>1</v>
      </c>
      <c r="H8591" s="787">
        <v>15037.75</v>
      </c>
      <c r="I8591" s="788">
        <v>3829.7250061035156</v>
      </c>
      <c r="K8591" s="795">
        <v>0</v>
      </c>
      <c r="M8591" s="798">
        <f t="shared" si="403"/>
        <v>15517.754949891256</v>
      </c>
      <c r="N8591" s="303"/>
      <c r="S8591" s="786">
        <v>0</v>
      </c>
      <c r="T8591" s="781">
        <f>VLOOKUP(C8591,METADATA!$J$5:$Q$29,IF(E8591="HI",2,IF(E8591="LO",6,10))+IF(S8591=1,2,IF(D8591=7,1,(IF(WEEKDAY(B8591)=1,2,IF(WEEKDAY(B8591)=7,1,0))))))</f>
        <v>1</v>
      </c>
      <c r="U8591" s="781">
        <f>VLOOKUP(C8591,METADATA!$A$5:$H$29,IF(E8591="HI",2,IF(E8591="LO",6,10))+IF(S8591=1,2,IF(D8591=7,1,(IF(WEEKDAY(B8591)=1,2,IF(WEEKDAY(B8591)=7,1,0))))))</f>
        <v>1</v>
      </c>
    </row>
    <row r="8592" spans="2:21" ht="13.95" customHeight="1" x14ac:dyDescent="0.25">
      <c r="B8592" s="784">
        <f t="shared" si="401"/>
        <v>45740</v>
      </c>
      <c r="C8592" s="785">
        <v>20</v>
      </c>
      <c r="D8592" s="786">
        <f>IFERROR((INDEX(METADATA!$T$2:$T$20,MATCH(B8592,METADATA!$S$2:$S$20,0))),0)</f>
        <v>0</v>
      </c>
      <c r="E8592" s="785" t="str">
        <f t="shared" si="402"/>
        <v>LO</v>
      </c>
      <c r="F8592" s="786">
        <f>VLOOKUP(C8592,METADATA!$A$5:$H$29,IF(E8592="HI",2,IF(E8592="LO",6,10))+IF(D8592=1,2,IF(D8592=7,1,(IF(WEEKDAY(B8592)=1,2,IF(WEEKDAY(B8592)=7,1,0))))))</f>
        <v>1</v>
      </c>
      <c r="G8592" s="786">
        <f>VLOOKUP(C8592,METADATA!$J$5:$Q$29,IF(E8592="HI",2,IF(E8592="LO",6,10))+IF(D8592=1,2,IF(D8592=7,1,(IF(WEEKDAY(B8592)=1,2,IF(WEEKDAY(B8592)=7,1,0))))))</f>
        <v>2</v>
      </c>
      <c r="H8592" s="787">
        <v>13375.25</v>
      </c>
      <c r="I8592" s="788">
        <v>3774.5749664306641</v>
      </c>
      <c r="K8592" s="795">
        <v>0</v>
      </c>
      <c r="M8592" s="798">
        <f t="shared" si="403"/>
        <v>13897.651914611513</v>
      </c>
      <c r="N8592" s="303"/>
      <c r="S8592" s="786">
        <v>0</v>
      </c>
      <c r="T8592" s="781">
        <f>VLOOKUP(C8592,METADATA!$J$5:$Q$29,IF(E8592="HI",2,IF(E8592="LO",6,10))+IF(S8592=1,2,IF(D8592=7,1,(IF(WEEKDAY(B8592)=1,2,IF(WEEKDAY(B8592)=7,1,0))))))</f>
        <v>2</v>
      </c>
      <c r="U8592" s="781">
        <f>VLOOKUP(C8592,METADATA!$A$5:$H$29,IF(E8592="HI",2,IF(E8592="LO",6,10))+IF(S8592=1,2,IF(D8592=7,1,(IF(WEEKDAY(B8592)=1,2,IF(WEEKDAY(B8592)=7,1,0))))))</f>
        <v>1</v>
      </c>
    </row>
    <row r="8593" spans="2:21" ht="13.95" customHeight="1" x14ac:dyDescent="0.25">
      <c r="B8593" s="784">
        <f t="shared" si="401"/>
        <v>45740</v>
      </c>
      <c r="C8593" s="785">
        <v>21</v>
      </c>
      <c r="D8593" s="786">
        <f>IFERROR((INDEX(METADATA!$T$2:$T$20,MATCH(B8593,METADATA!$S$2:$S$20,0))),0)</f>
        <v>0</v>
      </c>
      <c r="E8593" s="785" t="str">
        <f t="shared" si="402"/>
        <v>LO</v>
      </c>
      <c r="F8593" s="786">
        <f>VLOOKUP(C8593,METADATA!$A$5:$H$29,IF(E8593="HI",2,IF(E8593="LO",6,10))+IF(D8593=1,2,IF(D8593=7,1,(IF(WEEKDAY(B8593)=1,2,IF(WEEKDAY(B8593)=7,1,0))))))</f>
        <v>2</v>
      </c>
      <c r="G8593" s="786">
        <f>VLOOKUP(C8593,METADATA!$J$5:$Q$29,IF(E8593="HI",2,IF(E8593="LO",6,10))+IF(D8593=1,2,IF(D8593=7,1,(IF(WEEKDAY(B8593)=1,2,IF(WEEKDAY(B8593)=7,1,0))))))</f>
        <v>2</v>
      </c>
      <c r="H8593" s="787">
        <v>11840.5</v>
      </c>
      <c r="I8593" s="788">
        <v>3814.1549377441406</v>
      </c>
      <c r="K8593" s="795">
        <v>0</v>
      </c>
      <c r="M8593" s="798">
        <f t="shared" si="403"/>
        <v>12439.663103923594</v>
      </c>
      <c r="N8593" s="303"/>
      <c r="S8593" s="786">
        <v>0</v>
      </c>
      <c r="T8593" s="781">
        <f>VLOOKUP(C8593,METADATA!$J$5:$Q$29,IF(E8593="HI",2,IF(E8593="LO",6,10))+IF(S8593=1,2,IF(D8593=7,1,(IF(WEEKDAY(B8593)=1,2,IF(WEEKDAY(B8593)=7,1,0))))))</f>
        <v>2</v>
      </c>
      <c r="U8593" s="781">
        <f>VLOOKUP(C8593,METADATA!$A$5:$H$29,IF(E8593="HI",2,IF(E8593="LO",6,10))+IF(S8593=1,2,IF(D8593=7,1,(IF(WEEKDAY(B8593)=1,2,IF(WEEKDAY(B8593)=7,1,0))))))</f>
        <v>2</v>
      </c>
    </row>
    <row r="8594" spans="2:21" ht="13.95" customHeight="1" x14ac:dyDescent="0.25">
      <c r="B8594" s="784">
        <f t="shared" si="401"/>
        <v>45740</v>
      </c>
      <c r="C8594" s="785">
        <v>22</v>
      </c>
      <c r="D8594" s="786">
        <f>IFERROR((INDEX(METADATA!$T$2:$T$20,MATCH(B8594,METADATA!$S$2:$S$20,0))),0)</f>
        <v>0</v>
      </c>
      <c r="E8594" s="785" t="str">
        <f t="shared" si="402"/>
        <v>LO</v>
      </c>
      <c r="F8594" s="786">
        <f>VLOOKUP(C8594,METADATA!$A$5:$H$29,IF(E8594="HI",2,IF(E8594="LO",6,10))+IF(D8594=1,2,IF(D8594=7,1,(IF(WEEKDAY(B8594)=1,2,IF(WEEKDAY(B8594)=7,1,0))))))</f>
        <v>3</v>
      </c>
      <c r="G8594" s="786">
        <f>VLOOKUP(C8594,METADATA!$J$5:$Q$29,IF(E8594="HI",2,IF(E8594="LO",6,10))+IF(D8594=1,2,IF(D8594=7,1,(IF(WEEKDAY(B8594)=1,2,IF(WEEKDAY(B8594)=7,1,0))))))</f>
        <v>3</v>
      </c>
      <c r="H8594" s="787">
        <v>10369</v>
      </c>
      <c r="I8594" s="788">
        <v>3899.3150634765625</v>
      </c>
      <c r="K8594" s="795">
        <v>0</v>
      </c>
      <c r="M8594" s="798">
        <f t="shared" si="403"/>
        <v>11077.942903096009</v>
      </c>
      <c r="N8594" s="303"/>
      <c r="S8594" s="786">
        <v>0</v>
      </c>
      <c r="T8594" s="781">
        <f>VLOOKUP(C8594,METADATA!$J$5:$Q$29,IF(E8594="HI",2,IF(E8594="LO",6,10))+IF(S8594=1,2,IF(D8594=7,1,(IF(WEEKDAY(B8594)=1,2,IF(WEEKDAY(B8594)=7,1,0))))))</f>
        <v>3</v>
      </c>
      <c r="U8594" s="781">
        <f>VLOOKUP(C8594,METADATA!$A$5:$H$29,IF(E8594="HI",2,IF(E8594="LO",6,10))+IF(S8594=1,2,IF(D8594=7,1,(IF(WEEKDAY(B8594)=1,2,IF(WEEKDAY(B8594)=7,1,0))))))</f>
        <v>3</v>
      </c>
    </row>
    <row r="8595" spans="2:21" ht="13.95" customHeight="1" x14ac:dyDescent="0.25">
      <c r="B8595" s="784">
        <f t="shared" si="401"/>
        <v>45740</v>
      </c>
      <c r="C8595" s="785">
        <v>23</v>
      </c>
      <c r="D8595" s="786">
        <f>IFERROR((INDEX(METADATA!$T$2:$T$20,MATCH(B8595,METADATA!$S$2:$S$20,0))),0)</f>
        <v>0</v>
      </c>
      <c r="E8595" s="785" t="str">
        <f t="shared" si="402"/>
        <v>LO</v>
      </c>
      <c r="F8595" s="786">
        <f>VLOOKUP(C8595,METADATA!$A$5:$H$29,IF(E8595="HI",2,IF(E8595="LO",6,10))+IF(D8595=1,2,IF(D8595=7,1,(IF(WEEKDAY(B8595)=1,2,IF(WEEKDAY(B8595)=7,1,0))))))</f>
        <v>3</v>
      </c>
      <c r="G8595" s="786">
        <f>VLOOKUP(C8595,METADATA!$J$5:$Q$29,IF(E8595="HI",2,IF(E8595="LO",6,10))+IF(D8595=1,2,IF(D8595=7,1,(IF(WEEKDAY(B8595)=1,2,IF(WEEKDAY(B8595)=7,1,0))))))</f>
        <v>3</v>
      </c>
      <c r="H8595" s="787">
        <v>9181</v>
      </c>
      <c r="I8595" s="788">
        <v>4000.1300354003906</v>
      </c>
      <c r="K8595" s="795">
        <v>0</v>
      </c>
      <c r="M8595" s="798">
        <f t="shared" si="403"/>
        <v>10014.579437006445</v>
      </c>
      <c r="N8595" s="303"/>
      <c r="S8595" s="786">
        <v>0</v>
      </c>
      <c r="T8595" s="781">
        <f>VLOOKUP(C8595,METADATA!$J$5:$Q$29,IF(E8595="HI",2,IF(E8595="LO",6,10))+IF(S8595=1,2,IF(D8595=7,1,(IF(WEEKDAY(B8595)=1,2,IF(WEEKDAY(B8595)=7,1,0))))))</f>
        <v>3</v>
      </c>
      <c r="U8595" s="781">
        <f>VLOOKUP(C8595,METADATA!$A$5:$H$29,IF(E8595="HI",2,IF(E8595="LO",6,10))+IF(S8595=1,2,IF(D8595=7,1,(IF(WEEKDAY(B8595)=1,2,IF(WEEKDAY(B8595)=7,1,0))))))</f>
        <v>3</v>
      </c>
    </row>
    <row r="8596" spans="2:21" ht="13.95" customHeight="1" x14ac:dyDescent="0.25">
      <c r="B8596" s="784">
        <f t="shared" si="401"/>
        <v>45741</v>
      </c>
      <c r="C8596" s="785">
        <v>0</v>
      </c>
      <c r="D8596" s="786">
        <f>IFERROR((INDEX(METADATA!$T$2:$T$20,MATCH(B8596,METADATA!$S$2:$S$20,0))),0)</f>
        <v>0</v>
      </c>
      <c r="E8596" s="785" t="str">
        <f t="shared" si="402"/>
        <v>LO</v>
      </c>
      <c r="F8596" s="786">
        <f>VLOOKUP(C8596,METADATA!$A$5:$H$29,IF(E8596="HI",2,IF(E8596="LO",6,10))+IF(D8596=1,2,IF(D8596=7,1,(IF(WEEKDAY(B8596)=1,2,IF(WEEKDAY(B8596)=7,1,0))))))</f>
        <v>3</v>
      </c>
      <c r="G8596" s="786">
        <f>VLOOKUP(C8596,METADATA!$J$5:$Q$29,IF(E8596="HI",2,IF(E8596="LO",6,10))+IF(D8596=1,2,IF(D8596=7,1,(IF(WEEKDAY(B8596)=1,2,IF(WEEKDAY(B8596)=7,1,0))))))</f>
        <v>3</v>
      </c>
      <c r="H8596" s="787">
        <v>8576.75</v>
      </c>
      <c r="I8596" s="788">
        <v>4033.9600524902344</v>
      </c>
      <c r="K8596" s="795">
        <v>0</v>
      </c>
      <c r="M8596" s="798">
        <f t="shared" si="403"/>
        <v>9478.05224018031</v>
      </c>
      <c r="N8596" s="303"/>
      <c r="S8596" s="786">
        <v>0</v>
      </c>
      <c r="T8596" s="781">
        <f>VLOOKUP(C8596,METADATA!$J$5:$Q$29,IF(E8596="HI",2,IF(E8596="LO",6,10))+IF(S8596=1,2,IF(D8596=7,1,(IF(WEEKDAY(B8596)=1,2,IF(WEEKDAY(B8596)=7,1,0))))))</f>
        <v>3</v>
      </c>
      <c r="U8596" s="781">
        <f>VLOOKUP(C8596,METADATA!$A$5:$H$29,IF(E8596="HI",2,IF(E8596="LO",6,10))+IF(S8596=1,2,IF(D8596=7,1,(IF(WEEKDAY(B8596)=1,2,IF(WEEKDAY(B8596)=7,1,0))))))</f>
        <v>3</v>
      </c>
    </row>
    <row r="8597" spans="2:21" ht="13.95" customHeight="1" x14ac:dyDescent="0.25">
      <c r="B8597" s="784">
        <f t="shared" si="401"/>
        <v>45741</v>
      </c>
      <c r="C8597" s="785">
        <v>1</v>
      </c>
      <c r="D8597" s="786">
        <f>IFERROR((INDEX(METADATA!$T$2:$T$20,MATCH(B8597,METADATA!$S$2:$S$20,0))),0)</f>
        <v>0</v>
      </c>
      <c r="E8597" s="785" t="str">
        <f t="shared" si="402"/>
        <v>LO</v>
      </c>
      <c r="F8597" s="786">
        <f>VLOOKUP(C8597,METADATA!$A$5:$H$29,IF(E8597="HI",2,IF(E8597="LO",6,10))+IF(D8597=1,2,IF(D8597=7,1,(IF(WEEKDAY(B8597)=1,2,IF(WEEKDAY(B8597)=7,1,0))))))</f>
        <v>3</v>
      </c>
      <c r="G8597" s="786">
        <f>VLOOKUP(C8597,METADATA!$J$5:$Q$29,IF(E8597="HI",2,IF(E8597="LO",6,10))+IF(D8597=1,2,IF(D8597=7,1,(IF(WEEKDAY(B8597)=1,2,IF(WEEKDAY(B8597)=7,1,0))))))</f>
        <v>3</v>
      </c>
      <c r="H8597" s="787">
        <v>8194.25</v>
      </c>
      <c r="I8597" s="788">
        <v>4101.7750549316406</v>
      </c>
      <c r="K8597" s="795">
        <v>0</v>
      </c>
      <c r="M8597" s="798">
        <f t="shared" si="403"/>
        <v>9163.5305239716126</v>
      </c>
      <c r="N8597" s="303"/>
      <c r="S8597" s="786">
        <v>0</v>
      </c>
      <c r="T8597" s="781">
        <f>VLOOKUP(C8597,METADATA!$J$5:$Q$29,IF(E8597="HI",2,IF(E8597="LO",6,10))+IF(S8597=1,2,IF(D8597=7,1,(IF(WEEKDAY(B8597)=1,2,IF(WEEKDAY(B8597)=7,1,0))))))</f>
        <v>3</v>
      </c>
      <c r="U8597" s="781">
        <f>VLOOKUP(C8597,METADATA!$A$5:$H$29,IF(E8597="HI",2,IF(E8597="LO",6,10))+IF(S8597=1,2,IF(D8597=7,1,(IF(WEEKDAY(B8597)=1,2,IF(WEEKDAY(B8597)=7,1,0))))))</f>
        <v>3</v>
      </c>
    </row>
    <row r="8598" spans="2:21" ht="13.95" customHeight="1" x14ac:dyDescent="0.25">
      <c r="B8598" s="784">
        <f t="shared" si="401"/>
        <v>45741</v>
      </c>
      <c r="C8598" s="785">
        <v>2</v>
      </c>
      <c r="D8598" s="786">
        <f>IFERROR((INDEX(METADATA!$T$2:$T$20,MATCH(B8598,METADATA!$S$2:$S$20,0))),0)</f>
        <v>0</v>
      </c>
      <c r="E8598" s="785" t="str">
        <f t="shared" si="402"/>
        <v>LO</v>
      </c>
      <c r="F8598" s="786">
        <f>VLOOKUP(C8598,METADATA!$A$5:$H$29,IF(E8598="HI",2,IF(E8598="LO",6,10))+IF(D8598=1,2,IF(D8598=7,1,(IF(WEEKDAY(B8598)=1,2,IF(WEEKDAY(B8598)=7,1,0))))))</f>
        <v>3</v>
      </c>
      <c r="G8598" s="786">
        <f>VLOOKUP(C8598,METADATA!$J$5:$Q$29,IF(E8598="HI",2,IF(E8598="LO",6,10))+IF(D8598=1,2,IF(D8598=7,1,(IF(WEEKDAY(B8598)=1,2,IF(WEEKDAY(B8598)=7,1,0))))))</f>
        <v>3</v>
      </c>
      <c r="H8598" s="787">
        <v>8204.75</v>
      </c>
      <c r="I8598" s="788">
        <v>4164.0749816894531</v>
      </c>
      <c r="K8598" s="795">
        <v>0</v>
      </c>
      <c r="M8598" s="798">
        <f t="shared" si="403"/>
        <v>9200.9479411434568</v>
      </c>
      <c r="N8598" s="303"/>
      <c r="S8598" s="786">
        <v>0</v>
      </c>
      <c r="T8598" s="781">
        <f>VLOOKUP(C8598,METADATA!$J$5:$Q$29,IF(E8598="HI",2,IF(E8598="LO",6,10))+IF(S8598=1,2,IF(D8598=7,1,(IF(WEEKDAY(B8598)=1,2,IF(WEEKDAY(B8598)=7,1,0))))))</f>
        <v>3</v>
      </c>
      <c r="U8598" s="781">
        <f>VLOOKUP(C8598,METADATA!$A$5:$H$29,IF(E8598="HI",2,IF(E8598="LO",6,10))+IF(S8598=1,2,IF(D8598=7,1,(IF(WEEKDAY(B8598)=1,2,IF(WEEKDAY(B8598)=7,1,0))))))</f>
        <v>3</v>
      </c>
    </row>
    <row r="8599" spans="2:21" ht="13.95" customHeight="1" x14ac:dyDescent="0.25">
      <c r="B8599" s="784">
        <f t="shared" si="401"/>
        <v>45741</v>
      </c>
      <c r="C8599" s="785">
        <v>3</v>
      </c>
      <c r="D8599" s="786">
        <f>IFERROR((INDEX(METADATA!$T$2:$T$20,MATCH(B8599,METADATA!$S$2:$S$20,0))),0)</f>
        <v>0</v>
      </c>
      <c r="E8599" s="785" t="str">
        <f t="shared" si="402"/>
        <v>LO</v>
      </c>
      <c r="F8599" s="786">
        <f>VLOOKUP(C8599,METADATA!$A$5:$H$29,IF(E8599="HI",2,IF(E8599="LO",6,10))+IF(D8599=1,2,IF(D8599=7,1,(IF(WEEKDAY(B8599)=1,2,IF(WEEKDAY(B8599)=7,1,0))))))</f>
        <v>3</v>
      </c>
      <c r="G8599" s="786">
        <f>VLOOKUP(C8599,METADATA!$J$5:$Q$29,IF(E8599="HI",2,IF(E8599="LO",6,10))+IF(D8599=1,2,IF(D8599=7,1,(IF(WEEKDAY(B8599)=1,2,IF(WEEKDAY(B8599)=7,1,0))))))</f>
        <v>3</v>
      </c>
      <c r="H8599" s="787">
        <v>8474.5</v>
      </c>
      <c r="I8599" s="788">
        <v>4079.4999389648438</v>
      </c>
      <c r="K8599" s="795">
        <v>870.51250000000005</v>
      </c>
      <c r="M8599" s="798">
        <f t="shared" si="403"/>
        <v>9405.2894693366125</v>
      </c>
      <c r="N8599" s="303"/>
      <c r="S8599" s="786">
        <v>0</v>
      </c>
      <c r="T8599" s="781">
        <f>VLOOKUP(C8599,METADATA!$J$5:$Q$29,IF(E8599="HI",2,IF(E8599="LO",6,10))+IF(S8599=1,2,IF(D8599=7,1,(IF(WEEKDAY(B8599)=1,2,IF(WEEKDAY(B8599)=7,1,0))))))</f>
        <v>3</v>
      </c>
      <c r="U8599" s="781">
        <f>VLOOKUP(C8599,METADATA!$A$5:$H$29,IF(E8599="HI",2,IF(E8599="LO",6,10))+IF(S8599=1,2,IF(D8599=7,1,(IF(WEEKDAY(B8599)=1,2,IF(WEEKDAY(B8599)=7,1,0))))))</f>
        <v>3</v>
      </c>
    </row>
    <row r="8600" spans="2:21" ht="13.95" customHeight="1" x14ac:dyDescent="0.25">
      <c r="B8600" s="784">
        <f t="shared" si="401"/>
        <v>45741</v>
      </c>
      <c r="C8600" s="785">
        <v>4</v>
      </c>
      <c r="D8600" s="786">
        <f>IFERROR((INDEX(METADATA!$T$2:$T$20,MATCH(B8600,METADATA!$S$2:$S$20,0))),0)</f>
        <v>0</v>
      </c>
      <c r="E8600" s="785" t="str">
        <f t="shared" si="402"/>
        <v>LO</v>
      </c>
      <c r="F8600" s="786">
        <f>VLOOKUP(C8600,METADATA!$A$5:$H$29,IF(E8600="HI",2,IF(E8600="LO",6,10))+IF(D8600=1,2,IF(D8600=7,1,(IF(WEEKDAY(B8600)=1,2,IF(WEEKDAY(B8600)=7,1,0))))))</f>
        <v>3</v>
      </c>
      <c r="G8600" s="786">
        <f>VLOOKUP(C8600,METADATA!$J$5:$Q$29,IF(E8600="HI",2,IF(E8600="LO",6,10))+IF(D8600=1,2,IF(D8600=7,1,(IF(WEEKDAY(B8600)=1,2,IF(WEEKDAY(B8600)=7,1,0))))))</f>
        <v>3</v>
      </c>
      <c r="H8600" s="787">
        <v>8812.75</v>
      </c>
      <c r="I8600" s="788">
        <v>3947.614990234375</v>
      </c>
      <c r="K8600" s="795">
        <v>865.8125</v>
      </c>
      <c r="M8600" s="798">
        <f t="shared" si="403"/>
        <v>9656.5121381181489</v>
      </c>
      <c r="N8600" s="303"/>
      <c r="S8600" s="786">
        <v>0</v>
      </c>
      <c r="T8600" s="781">
        <f>VLOOKUP(C8600,METADATA!$J$5:$Q$29,IF(E8600="HI",2,IF(E8600="LO",6,10))+IF(S8600=1,2,IF(D8600=7,1,(IF(WEEKDAY(B8600)=1,2,IF(WEEKDAY(B8600)=7,1,0))))))</f>
        <v>3</v>
      </c>
      <c r="U8600" s="781">
        <f>VLOOKUP(C8600,METADATA!$A$5:$H$29,IF(E8600="HI",2,IF(E8600="LO",6,10))+IF(S8600=1,2,IF(D8600=7,1,(IF(WEEKDAY(B8600)=1,2,IF(WEEKDAY(B8600)=7,1,0))))))</f>
        <v>3</v>
      </c>
    </row>
    <row r="8601" spans="2:21" ht="13.95" customHeight="1" x14ac:dyDescent="0.25">
      <c r="B8601" s="784">
        <f t="shared" si="401"/>
        <v>45741</v>
      </c>
      <c r="C8601" s="785">
        <v>5</v>
      </c>
      <c r="D8601" s="786">
        <f>IFERROR((INDEX(METADATA!$T$2:$T$20,MATCH(B8601,METADATA!$S$2:$S$20,0))),0)</f>
        <v>0</v>
      </c>
      <c r="E8601" s="785" t="str">
        <f t="shared" si="402"/>
        <v>LO</v>
      </c>
      <c r="F8601" s="786">
        <f>VLOOKUP(C8601,METADATA!$A$5:$H$29,IF(E8601="HI",2,IF(E8601="LO",6,10))+IF(D8601=1,2,IF(D8601=7,1,(IF(WEEKDAY(B8601)=1,2,IF(WEEKDAY(B8601)=7,1,0))))))</f>
        <v>3</v>
      </c>
      <c r="G8601" s="786">
        <f>VLOOKUP(C8601,METADATA!$J$5:$Q$29,IF(E8601="HI",2,IF(E8601="LO",6,10))+IF(D8601=1,2,IF(D8601=7,1,(IF(WEEKDAY(B8601)=1,2,IF(WEEKDAY(B8601)=7,1,0))))))</f>
        <v>3</v>
      </c>
      <c r="H8601" s="787">
        <v>9718.25</v>
      </c>
      <c r="I8601" s="788">
        <v>3894.5900268554688</v>
      </c>
      <c r="K8601" s="795">
        <v>834.63750000000005</v>
      </c>
      <c r="M8601" s="798">
        <f t="shared" si="403"/>
        <v>10469.58521335884</v>
      </c>
      <c r="N8601" s="303"/>
      <c r="S8601" s="786">
        <v>0</v>
      </c>
      <c r="T8601" s="781">
        <f>VLOOKUP(C8601,METADATA!$J$5:$Q$29,IF(E8601="HI",2,IF(E8601="LO",6,10))+IF(S8601=1,2,IF(D8601=7,1,(IF(WEEKDAY(B8601)=1,2,IF(WEEKDAY(B8601)=7,1,0))))))</f>
        <v>3</v>
      </c>
      <c r="U8601" s="781">
        <f>VLOOKUP(C8601,METADATA!$A$5:$H$29,IF(E8601="HI",2,IF(E8601="LO",6,10))+IF(S8601=1,2,IF(D8601=7,1,(IF(WEEKDAY(B8601)=1,2,IF(WEEKDAY(B8601)=7,1,0))))))</f>
        <v>3</v>
      </c>
    </row>
    <row r="8602" spans="2:21" ht="13.95" customHeight="1" x14ac:dyDescent="0.25">
      <c r="B8602" s="784">
        <f t="shared" si="401"/>
        <v>45741</v>
      </c>
      <c r="C8602" s="785">
        <v>6</v>
      </c>
      <c r="D8602" s="786">
        <f>IFERROR((INDEX(METADATA!$T$2:$T$20,MATCH(B8602,METADATA!$S$2:$S$20,0))),0)</f>
        <v>0</v>
      </c>
      <c r="E8602" s="785" t="str">
        <f t="shared" si="402"/>
        <v>LO</v>
      </c>
      <c r="F8602" s="786">
        <f>VLOOKUP(C8602,METADATA!$A$5:$H$29,IF(E8602="HI",2,IF(E8602="LO",6,10))+IF(D8602=1,2,IF(D8602=7,1,(IF(WEEKDAY(B8602)=1,2,IF(WEEKDAY(B8602)=7,1,0))))))</f>
        <v>2</v>
      </c>
      <c r="G8602" s="786">
        <f>VLOOKUP(C8602,METADATA!$J$5:$Q$29,IF(E8602="HI",2,IF(E8602="LO",6,10))+IF(D8602=1,2,IF(D8602=7,1,(IF(WEEKDAY(B8602)=1,2,IF(WEEKDAY(B8602)=7,1,0))))))</f>
        <v>2</v>
      </c>
      <c r="H8602" s="787">
        <v>11583.25</v>
      </c>
      <c r="I8602" s="788">
        <v>3836.6149597167969</v>
      </c>
      <c r="K8602" s="795">
        <v>847.33749999999998</v>
      </c>
      <c r="M8602" s="798">
        <f t="shared" si="403"/>
        <v>12202.102069382254</v>
      </c>
      <c r="N8602" s="303"/>
      <c r="S8602" s="786">
        <v>0</v>
      </c>
      <c r="T8602" s="781">
        <f>VLOOKUP(C8602,METADATA!$J$5:$Q$29,IF(E8602="HI",2,IF(E8602="LO",6,10))+IF(S8602=1,2,IF(D8602=7,1,(IF(WEEKDAY(B8602)=1,2,IF(WEEKDAY(B8602)=7,1,0))))))</f>
        <v>2</v>
      </c>
      <c r="U8602" s="781">
        <f>VLOOKUP(C8602,METADATA!$A$5:$H$29,IF(E8602="HI",2,IF(E8602="LO",6,10))+IF(S8602=1,2,IF(D8602=7,1,(IF(WEEKDAY(B8602)=1,2,IF(WEEKDAY(B8602)=7,1,0))))))</f>
        <v>2</v>
      </c>
    </row>
    <row r="8603" spans="2:21" ht="13.95" customHeight="1" x14ac:dyDescent="0.25">
      <c r="B8603" s="784">
        <f t="shared" si="401"/>
        <v>45741</v>
      </c>
      <c r="C8603" s="785">
        <v>7</v>
      </c>
      <c r="D8603" s="786">
        <f>IFERROR((INDEX(METADATA!$T$2:$T$20,MATCH(B8603,METADATA!$S$2:$S$20,0))),0)</f>
        <v>0</v>
      </c>
      <c r="E8603" s="785" t="str">
        <f t="shared" si="402"/>
        <v>LO</v>
      </c>
      <c r="F8603" s="786">
        <f>VLOOKUP(C8603,METADATA!$A$5:$H$29,IF(E8603="HI",2,IF(E8603="LO",6,10))+IF(D8603=1,2,IF(D8603=7,1,(IF(WEEKDAY(B8603)=1,2,IF(WEEKDAY(B8603)=7,1,0))))))</f>
        <v>1</v>
      </c>
      <c r="G8603" s="786">
        <f>VLOOKUP(C8603,METADATA!$J$5:$Q$29,IF(E8603="HI",2,IF(E8603="LO",6,10))+IF(D8603=1,2,IF(D8603=7,1,(IF(WEEKDAY(B8603)=1,2,IF(WEEKDAY(B8603)=7,1,0))))))</f>
        <v>1</v>
      </c>
      <c r="H8603" s="787">
        <v>13479.75</v>
      </c>
      <c r="I8603" s="788">
        <v>3193.8998794555664</v>
      </c>
      <c r="K8603" s="795">
        <v>851.61249999999995</v>
      </c>
      <c r="M8603" s="798">
        <f t="shared" si="403"/>
        <v>13852.96562121217</v>
      </c>
      <c r="N8603" s="303"/>
      <c r="S8603" s="786">
        <v>0</v>
      </c>
      <c r="T8603" s="781">
        <f>VLOOKUP(C8603,METADATA!$J$5:$Q$29,IF(E8603="HI",2,IF(E8603="LO",6,10))+IF(S8603=1,2,IF(D8603=7,1,(IF(WEEKDAY(B8603)=1,2,IF(WEEKDAY(B8603)=7,1,0))))))</f>
        <v>1</v>
      </c>
      <c r="U8603" s="781">
        <f>VLOOKUP(C8603,METADATA!$A$5:$H$29,IF(E8603="HI",2,IF(E8603="LO",6,10))+IF(S8603=1,2,IF(D8603=7,1,(IF(WEEKDAY(B8603)=1,2,IF(WEEKDAY(B8603)=7,1,0))))))</f>
        <v>1</v>
      </c>
    </row>
    <row r="8604" spans="2:21" ht="13.95" customHeight="1" x14ac:dyDescent="0.25">
      <c r="B8604" s="784">
        <f t="shared" ref="B8604:B8667" si="404">B8580+1</f>
        <v>45741</v>
      </c>
      <c r="C8604" s="785">
        <v>8</v>
      </c>
      <c r="D8604" s="786">
        <f>IFERROR((INDEX(METADATA!$T$2:$T$20,MATCH(B8604,METADATA!$S$2:$S$20,0))),0)</f>
        <v>0</v>
      </c>
      <c r="E8604" s="785" t="str">
        <f t="shared" si="402"/>
        <v>LO</v>
      </c>
      <c r="F8604" s="786">
        <f>VLOOKUP(C8604,METADATA!$A$5:$H$29,IF(E8604="HI",2,IF(E8604="LO",6,10))+IF(D8604=1,2,IF(D8604=7,1,(IF(WEEKDAY(B8604)=1,2,IF(WEEKDAY(B8604)=7,1,0))))))</f>
        <v>1</v>
      </c>
      <c r="G8604" s="786">
        <f>VLOOKUP(C8604,METADATA!$J$5:$Q$29,IF(E8604="HI",2,IF(E8604="LO",6,10))+IF(D8604=1,2,IF(D8604=7,1,(IF(WEEKDAY(B8604)=1,2,IF(WEEKDAY(B8604)=7,1,0))))))</f>
        <v>1</v>
      </c>
      <c r="H8604" s="787">
        <v>15048.5</v>
      </c>
      <c r="I8604" s="788">
        <v>2768.039942741394</v>
      </c>
      <c r="K8604" s="795">
        <v>856.5</v>
      </c>
      <c r="M8604" s="798">
        <f t="shared" si="403"/>
        <v>15300.960668357127</v>
      </c>
      <c r="N8604" s="303"/>
      <c r="S8604" s="786">
        <v>0</v>
      </c>
      <c r="T8604" s="781">
        <f>VLOOKUP(C8604,METADATA!$J$5:$Q$29,IF(E8604="HI",2,IF(E8604="LO",6,10))+IF(S8604=1,2,IF(D8604=7,1,(IF(WEEKDAY(B8604)=1,2,IF(WEEKDAY(B8604)=7,1,0))))))</f>
        <v>1</v>
      </c>
      <c r="U8604" s="781">
        <f>VLOOKUP(C8604,METADATA!$A$5:$H$29,IF(E8604="HI",2,IF(E8604="LO",6,10))+IF(S8604=1,2,IF(D8604=7,1,(IF(WEEKDAY(B8604)=1,2,IF(WEEKDAY(B8604)=7,1,0))))))</f>
        <v>1</v>
      </c>
    </row>
    <row r="8605" spans="2:21" ht="13.95" customHeight="1" x14ac:dyDescent="0.25">
      <c r="B8605" s="784">
        <f t="shared" si="404"/>
        <v>45741</v>
      </c>
      <c r="C8605" s="785">
        <v>9</v>
      </c>
      <c r="D8605" s="786">
        <f>IFERROR((INDEX(METADATA!$T$2:$T$20,MATCH(B8605,METADATA!$S$2:$S$20,0))),0)</f>
        <v>0</v>
      </c>
      <c r="E8605" s="785" t="str">
        <f t="shared" si="402"/>
        <v>LO</v>
      </c>
      <c r="F8605" s="786">
        <f>VLOOKUP(C8605,METADATA!$A$5:$H$29,IF(E8605="HI",2,IF(E8605="LO",6,10))+IF(D8605=1,2,IF(D8605=7,1,(IF(WEEKDAY(B8605)=1,2,IF(WEEKDAY(B8605)=7,1,0))))))</f>
        <v>2</v>
      </c>
      <c r="G8605" s="786">
        <f>VLOOKUP(C8605,METADATA!$J$5:$Q$29,IF(E8605="HI",2,IF(E8605="LO",6,10))+IF(D8605=1,2,IF(D8605=7,1,(IF(WEEKDAY(B8605)=1,2,IF(WEEKDAY(B8605)=7,1,0))))))</f>
        <v>1</v>
      </c>
      <c r="H8605" s="787">
        <v>15538.75</v>
      </c>
      <c r="I8605" s="788">
        <v>2614.9100751876831</v>
      </c>
      <c r="K8605" s="795">
        <v>824.32500000000005</v>
      </c>
      <c r="M8605" s="798">
        <f t="shared" si="403"/>
        <v>15757.236631586709</v>
      </c>
      <c r="N8605" s="303"/>
      <c r="S8605" s="786">
        <v>0</v>
      </c>
      <c r="T8605" s="781">
        <f>VLOOKUP(C8605,METADATA!$J$5:$Q$29,IF(E8605="HI",2,IF(E8605="LO",6,10))+IF(S8605=1,2,IF(D8605=7,1,(IF(WEEKDAY(B8605)=1,2,IF(WEEKDAY(B8605)=7,1,0))))))</f>
        <v>1</v>
      </c>
      <c r="U8605" s="781">
        <f>VLOOKUP(C8605,METADATA!$A$5:$H$29,IF(E8605="HI",2,IF(E8605="LO",6,10))+IF(S8605=1,2,IF(D8605=7,1,(IF(WEEKDAY(B8605)=1,2,IF(WEEKDAY(B8605)=7,1,0))))))</f>
        <v>2</v>
      </c>
    </row>
    <row r="8606" spans="2:21" ht="13.95" customHeight="1" x14ac:dyDescent="0.25">
      <c r="B8606" s="784">
        <f t="shared" si="404"/>
        <v>45741</v>
      </c>
      <c r="C8606" s="785">
        <v>10</v>
      </c>
      <c r="D8606" s="786">
        <f>IFERROR((INDEX(METADATA!$T$2:$T$20,MATCH(B8606,METADATA!$S$2:$S$20,0))),0)</f>
        <v>0</v>
      </c>
      <c r="E8606" s="785" t="str">
        <f t="shared" si="402"/>
        <v>LO</v>
      </c>
      <c r="F8606" s="786">
        <f>VLOOKUP(C8606,METADATA!$A$5:$H$29,IF(E8606="HI",2,IF(E8606="LO",6,10))+IF(D8606=1,2,IF(D8606=7,1,(IF(WEEKDAY(B8606)=1,2,IF(WEEKDAY(B8606)=7,1,0))))))</f>
        <v>2</v>
      </c>
      <c r="G8606" s="786">
        <f>VLOOKUP(C8606,METADATA!$J$5:$Q$29,IF(E8606="HI",2,IF(E8606="LO",6,10))+IF(D8606=1,2,IF(D8606=7,1,(IF(WEEKDAY(B8606)=1,2,IF(WEEKDAY(B8606)=7,1,0))))))</f>
        <v>2</v>
      </c>
      <c r="H8606" s="787">
        <v>15227.25</v>
      </c>
      <c r="I8606" s="788">
        <v>2402.9450187683105</v>
      </c>
      <c r="K8606" s="795">
        <v>882.73749999999995</v>
      </c>
      <c r="M8606" s="798">
        <f t="shared" si="403"/>
        <v>15415.683161174644</v>
      </c>
      <c r="N8606" s="303"/>
      <c r="S8606" s="786">
        <v>0</v>
      </c>
      <c r="T8606" s="781">
        <f>VLOOKUP(C8606,METADATA!$J$5:$Q$29,IF(E8606="HI",2,IF(E8606="LO",6,10))+IF(S8606=1,2,IF(D8606=7,1,(IF(WEEKDAY(B8606)=1,2,IF(WEEKDAY(B8606)=7,1,0))))))</f>
        <v>2</v>
      </c>
      <c r="U8606" s="781">
        <f>VLOOKUP(C8606,METADATA!$A$5:$H$29,IF(E8606="HI",2,IF(E8606="LO",6,10))+IF(S8606=1,2,IF(D8606=7,1,(IF(WEEKDAY(B8606)=1,2,IF(WEEKDAY(B8606)=7,1,0))))))</f>
        <v>2</v>
      </c>
    </row>
    <row r="8607" spans="2:21" ht="13.95" customHeight="1" x14ac:dyDescent="0.25">
      <c r="B8607" s="784">
        <f t="shared" si="404"/>
        <v>45741</v>
      </c>
      <c r="C8607" s="785">
        <v>11</v>
      </c>
      <c r="D8607" s="786">
        <f>IFERROR((INDEX(METADATA!$T$2:$T$20,MATCH(B8607,METADATA!$S$2:$S$20,0))),0)</f>
        <v>0</v>
      </c>
      <c r="E8607" s="785" t="str">
        <f t="shared" si="402"/>
        <v>LO</v>
      </c>
      <c r="F8607" s="786">
        <f>VLOOKUP(C8607,METADATA!$A$5:$H$29,IF(E8607="HI",2,IF(E8607="LO",6,10))+IF(D8607=1,2,IF(D8607=7,1,(IF(WEEKDAY(B8607)=1,2,IF(WEEKDAY(B8607)=7,1,0))))))</f>
        <v>2</v>
      </c>
      <c r="G8607" s="786">
        <f>VLOOKUP(C8607,METADATA!$J$5:$Q$29,IF(E8607="HI",2,IF(E8607="LO",6,10))+IF(D8607=1,2,IF(D8607=7,1,(IF(WEEKDAY(B8607)=1,2,IF(WEEKDAY(B8607)=7,1,0))))))</f>
        <v>2</v>
      </c>
      <c r="H8607" s="787">
        <v>15185.25</v>
      </c>
      <c r="I8607" s="788">
        <v>2766.7000350952148</v>
      </c>
      <c r="K8607" s="795">
        <v>909.3125</v>
      </c>
      <c r="M8607" s="798">
        <f t="shared" si="403"/>
        <v>15435.233935599936</v>
      </c>
      <c r="N8607" s="303"/>
      <c r="S8607" s="786">
        <v>0</v>
      </c>
      <c r="T8607" s="781">
        <f>VLOOKUP(C8607,METADATA!$J$5:$Q$29,IF(E8607="HI",2,IF(E8607="LO",6,10))+IF(S8607=1,2,IF(D8607=7,1,(IF(WEEKDAY(B8607)=1,2,IF(WEEKDAY(B8607)=7,1,0))))))</f>
        <v>2</v>
      </c>
      <c r="U8607" s="781">
        <f>VLOOKUP(C8607,METADATA!$A$5:$H$29,IF(E8607="HI",2,IF(E8607="LO",6,10))+IF(S8607=1,2,IF(D8607=7,1,(IF(WEEKDAY(B8607)=1,2,IF(WEEKDAY(B8607)=7,1,0))))))</f>
        <v>2</v>
      </c>
    </row>
    <row r="8608" spans="2:21" ht="13.95" customHeight="1" x14ac:dyDescent="0.25">
      <c r="B8608" s="784">
        <f t="shared" si="404"/>
        <v>45741</v>
      </c>
      <c r="C8608" s="785">
        <v>12</v>
      </c>
      <c r="D8608" s="786">
        <f>IFERROR((INDEX(METADATA!$T$2:$T$20,MATCH(B8608,METADATA!$S$2:$S$20,0))),0)</f>
        <v>0</v>
      </c>
      <c r="E8608" s="785" t="str">
        <f t="shared" si="402"/>
        <v>LO</v>
      </c>
      <c r="F8608" s="786">
        <f>VLOOKUP(C8608,METADATA!$A$5:$H$29,IF(E8608="HI",2,IF(E8608="LO",6,10))+IF(D8608=1,2,IF(D8608=7,1,(IF(WEEKDAY(B8608)=1,2,IF(WEEKDAY(B8608)=7,1,0))))))</f>
        <v>2</v>
      </c>
      <c r="G8608" s="786">
        <f>VLOOKUP(C8608,METADATA!$J$5:$Q$29,IF(E8608="HI",2,IF(E8608="LO",6,10))+IF(D8608=1,2,IF(D8608=7,1,(IF(WEEKDAY(B8608)=1,2,IF(WEEKDAY(B8608)=7,1,0))))))</f>
        <v>2</v>
      </c>
      <c r="H8608" s="787">
        <v>15040.25</v>
      </c>
      <c r="I8608" s="788">
        <v>2855.3699855804443</v>
      </c>
      <c r="K8608" s="795">
        <v>905.6</v>
      </c>
      <c r="M8608" s="798">
        <f t="shared" si="403"/>
        <v>15308.894728786063</v>
      </c>
      <c r="N8608" s="303"/>
      <c r="S8608" s="786">
        <v>0</v>
      </c>
      <c r="T8608" s="781">
        <f>VLOOKUP(C8608,METADATA!$J$5:$Q$29,IF(E8608="HI",2,IF(E8608="LO",6,10))+IF(S8608=1,2,IF(D8608=7,1,(IF(WEEKDAY(B8608)=1,2,IF(WEEKDAY(B8608)=7,1,0))))))</f>
        <v>2</v>
      </c>
      <c r="U8608" s="781">
        <f>VLOOKUP(C8608,METADATA!$A$5:$H$29,IF(E8608="HI",2,IF(E8608="LO",6,10))+IF(S8608=1,2,IF(D8608=7,1,(IF(WEEKDAY(B8608)=1,2,IF(WEEKDAY(B8608)=7,1,0))))))</f>
        <v>2</v>
      </c>
    </row>
    <row r="8609" spans="2:21" ht="13.95" customHeight="1" x14ac:dyDescent="0.25">
      <c r="B8609" s="784">
        <f t="shared" si="404"/>
        <v>45741</v>
      </c>
      <c r="C8609" s="785">
        <v>13</v>
      </c>
      <c r="D8609" s="786">
        <f>IFERROR((INDEX(METADATA!$T$2:$T$20,MATCH(B8609,METADATA!$S$2:$S$20,0))),0)</f>
        <v>0</v>
      </c>
      <c r="E8609" s="785" t="str">
        <f t="shared" si="402"/>
        <v>LO</v>
      </c>
      <c r="F8609" s="786">
        <f>VLOOKUP(C8609,METADATA!$A$5:$H$29,IF(E8609="HI",2,IF(E8609="LO",6,10))+IF(D8609=1,2,IF(D8609=7,1,(IF(WEEKDAY(B8609)=1,2,IF(WEEKDAY(B8609)=7,1,0))))))</f>
        <v>2</v>
      </c>
      <c r="G8609" s="786">
        <f>VLOOKUP(C8609,METADATA!$J$5:$Q$29,IF(E8609="HI",2,IF(E8609="LO",6,10))+IF(D8609=1,2,IF(D8609=7,1,(IF(WEEKDAY(B8609)=1,2,IF(WEEKDAY(B8609)=7,1,0))))))</f>
        <v>2</v>
      </c>
      <c r="H8609" s="787">
        <v>14397.75</v>
      </c>
      <c r="I8609" s="788">
        <v>2798.1649236679077</v>
      </c>
      <c r="K8609" s="795">
        <v>913.98749999999995</v>
      </c>
      <c r="M8609" s="798">
        <f t="shared" si="403"/>
        <v>14667.137825852235</v>
      </c>
      <c r="N8609" s="303"/>
      <c r="S8609" s="786">
        <v>0</v>
      </c>
      <c r="T8609" s="781">
        <f>VLOOKUP(C8609,METADATA!$J$5:$Q$29,IF(E8609="HI",2,IF(E8609="LO",6,10))+IF(S8609=1,2,IF(D8609=7,1,(IF(WEEKDAY(B8609)=1,2,IF(WEEKDAY(B8609)=7,1,0))))))</f>
        <v>2</v>
      </c>
      <c r="U8609" s="781">
        <f>VLOOKUP(C8609,METADATA!$A$5:$H$29,IF(E8609="HI",2,IF(E8609="LO",6,10))+IF(S8609=1,2,IF(D8609=7,1,(IF(WEEKDAY(B8609)=1,2,IF(WEEKDAY(B8609)=7,1,0))))))</f>
        <v>2</v>
      </c>
    </row>
    <row r="8610" spans="2:21" ht="13.95" customHeight="1" x14ac:dyDescent="0.25">
      <c r="B8610" s="784">
        <f t="shared" si="404"/>
        <v>45741</v>
      </c>
      <c r="C8610" s="785">
        <v>14</v>
      </c>
      <c r="D8610" s="786">
        <f>IFERROR((INDEX(METADATA!$T$2:$T$20,MATCH(B8610,METADATA!$S$2:$S$20,0))),0)</f>
        <v>0</v>
      </c>
      <c r="E8610" s="785" t="str">
        <f t="shared" si="402"/>
        <v>LO</v>
      </c>
      <c r="F8610" s="786">
        <f>VLOOKUP(C8610,METADATA!$A$5:$H$29,IF(E8610="HI",2,IF(E8610="LO",6,10))+IF(D8610=1,2,IF(D8610=7,1,(IF(WEEKDAY(B8610)=1,2,IF(WEEKDAY(B8610)=7,1,0))))))</f>
        <v>2</v>
      </c>
      <c r="G8610" s="786">
        <f>VLOOKUP(C8610,METADATA!$J$5:$Q$29,IF(E8610="HI",2,IF(E8610="LO",6,10))+IF(D8610=1,2,IF(D8610=7,1,(IF(WEEKDAY(B8610)=1,2,IF(WEEKDAY(B8610)=7,1,0))))))</f>
        <v>2</v>
      </c>
      <c r="H8610" s="787">
        <v>14281</v>
      </c>
      <c r="I8610" s="788">
        <v>1905.0874938964844</v>
      </c>
      <c r="K8610" s="795">
        <v>902.26250000000005</v>
      </c>
      <c r="M8610" s="798">
        <f t="shared" si="403"/>
        <v>14407.509130984467</v>
      </c>
      <c r="N8610" s="303"/>
      <c r="S8610" s="786">
        <v>0</v>
      </c>
      <c r="T8610" s="781">
        <f>VLOOKUP(C8610,METADATA!$J$5:$Q$29,IF(E8610="HI",2,IF(E8610="LO",6,10))+IF(S8610=1,2,IF(D8610=7,1,(IF(WEEKDAY(B8610)=1,2,IF(WEEKDAY(B8610)=7,1,0))))))</f>
        <v>2</v>
      </c>
      <c r="U8610" s="781">
        <f>VLOOKUP(C8610,METADATA!$A$5:$H$29,IF(E8610="HI",2,IF(E8610="LO",6,10))+IF(S8610=1,2,IF(D8610=7,1,(IF(WEEKDAY(B8610)=1,2,IF(WEEKDAY(B8610)=7,1,0))))))</f>
        <v>2</v>
      </c>
    </row>
    <row r="8611" spans="2:21" ht="13.95" customHeight="1" x14ac:dyDescent="0.25">
      <c r="B8611" s="784">
        <f t="shared" si="404"/>
        <v>45741</v>
      </c>
      <c r="C8611" s="785">
        <v>15</v>
      </c>
      <c r="D8611" s="786">
        <f>IFERROR((INDEX(METADATA!$T$2:$T$20,MATCH(B8611,METADATA!$S$2:$S$20,0))),0)</f>
        <v>0</v>
      </c>
      <c r="E8611" s="785" t="str">
        <f t="shared" si="402"/>
        <v>LO</v>
      </c>
      <c r="F8611" s="786">
        <f>VLOOKUP(C8611,METADATA!$A$5:$H$29,IF(E8611="HI",2,IF(E8611="LO",6,10))+IF(D8611=1,2,IF(D8611=7,1,(IF(WEEKDAY(B8611)=1,2,IF(WEEKDAY(B8611)=7,1,0))))))</f>
        <v>2</v>
      </c>
      <c r="G8611" s="786">
        <f>VLOOKUP(C8611,METADATA!$J$5:$Q$29,IF(E8611="HI",2,IF(E8611="LO",6,10))+IF(D8611=1,2,IF(D8611=7,1,(IF(WEEKDAY(B8611)=1,2,IF(WEEKDAY(B8611)=7,1,0))))))</f>
        <v>2</v>
      </c>
      <c r="H8611" s="787">
        <v>14451.25</v>
      </c>
      <c r="I8611" s="788">
        <v>1477.8700256347656</v>
      </c>
      <c r="K8611" s="795">
        <v>933.76250000000005</v>
      </c>
      <c r="M8611" s="798">
        <f t="shared" si="403"/>
        <v>14526.621299365166</v>
      </c>
      <c r="N8611" s="303"/>
      <c r="S8611" s="786">
        <v>0</v>
      </c>
      <c r="T8611" s="781">
        <f>VLOOKUP(C8611,METADATA!$J$5:$Q$29,IF(E8611="HI",2,IF(E8611="LO",6,10))+IF(S8611=1,2,IF(D8611=7,1,(IF(WEEKDAY(B8611)=1,2,IF(WEEKDAY(B8611)=7,1,0))))))</f>
        <v>2</v>
      </c>
      <c r="U8611" s="781">
        <f>VLOOKUP(C8611,METADATA!$A$5:$H$29,IF(E8611="HI",2,IF(E8611="LO",6,10))+IF(S8611=1,2,IF(D8611=7,1,(IF(WEEKDAY(B8611)=1,2,IF(WEEKDAY(B8611)=7,1,0))))))</f>
        <v>2</v>
      </c>
    </row>
    <row r="8612" spans="2:21" ht="13.95" customHeight="1" x14ac:dyDescent="0.25">
      <c r="B8612" s="784">
        <f t="shared" si="404"/>
        <v>45741</v>
      </c>
      <c r="C8612" s="785">
        <v>16</v>
      </c>
      <c r="D8612" s="786">
        <f>IFERROR((INDEX(METADATA!$T$2:$T$20,MATCH(B8612,METADATA!$S$2:$S$20,0))),0)</f>
        <v>0</v>
      </c>
      <c r="E8612" s="785" t="str">
        <f t="shared" si="402"/>
        <v>LO</v>
      </c>
      <c r="F8612" s="786">
        <f>VLOOKUP(C8612,METADATA!$A$5:$H$29,IF(E8612="HI",2,IF(E8612="LO",6,10))+IF(D8612=1,2,IF(D8612=7,1,(IF(WEEKDAY(B8612)=1,2,IF(WEEKDAY(B8612)=7,1,0))))))</f>
        <v>2</v>
      </c>
      <c r="G8612" s="786">
        <f>VLOOKUP(C8612,METADATA!$J$5:$Q$29,IF(E8612="HI",2,IF(E8612="LO",6,10))+IF(D8612=1,2,IF(D8612=7,1,(IF(WEEKDAY(B8612)=1,2,IF(WEEKDAY(B8612)=7,1,0))))))</f>
        <v>2</v>
      </c>
      <c r="H8612" s="787">
        <v>15123</v>
      </c>
      <c r="I8612" s="788">
        <v>1433.3750305175781</v>
      </c>
      <c r="K8612" s="795">
        <v>0</v>
      </c>
      <c r="M8612" s="798">
        <f t="shared" si="403"/>
        <v>15190.77657587364</v>
      </c>
      <c r="N8612" s="303"/>
      <c r="S8612" s="786">
        <v>0</v>
      </c>
      <c r="T8612" s="781">
        <f>VLOOKUP(C8612,METADATA!$J$5:$Q$29,IF(E8612="HI",2,IF(E8612="LO",6,10))+IF(S8612=1,2,IF(D8612=7,1,(IF(WEEKDAY(B8612)=1,2,IF(WEEKDAY(B8612)=7,1,0))))))</f>
        <v>2</v>
      </c>
      <c r="U8612" s="781">
        <f>VLOOKUP(C8612,METADATA!$A$5:$H$29,IF(E8612="HI",2,IF(E8612="LO",6,10))+IF(S8612=1,2,IF(D8612=7,1,(IF(WEEKDAY(B8612)=1,2,IF(WEEKDAY(B8612)=7,1,0))))))</f>
        <v>2</v>
      </c>
    </row>
    <row r="8613" spans="2:21" ht="13.95" customHeight="1" x14ac:dyDescent="0.25">
      <c r="B8613" s="784">
        <f t="shared" si="404"/>
        <v>45741</v>
      </c>
      <c r="C8613" s="785">
        <v>17</v>
      </c>
      <c r="D8613" s="786">
        <f>IFERROR((INDEX(METADATA!$T$2:$T$20,MATCH(B8613,METADATA!$S$2:$S$20,0))),0)</f>
        <v>0</v>
      </c>
      <c r="E8613" s="785" t="str">
        <f t="shared" si="402"/>
        <v>LO</v>
      </c>
      <c r="F8613" s="786">
        <f>VLOOKUP(C8613,METADATA!$A$5:$H$29,IF(E8613="HI",2,IF(E8613="LO",6,10))+IF(D8613=1,2,IF(D8613=7,1,(IF(WEEKDAY(B8613)=1,2,IF(WEEKDAY(B8613)=7,1,0))))))</f>
        <v>2</v>
      </c>
      <c r="G8613" s="786">
        <f>VLOOKUP(C8613,METADATA!$J$5:$Q$29,IF(E8613="HI",2,IF(E8613="LO",6,10))+IF(D8613=1,2,IF(D8613=7,1,(IF(WEEKDAY(B8613)=1,2,IF(WEEKDAY(B8613)=7,1,0))))))</f>
        <v>2</v>
      </c>
      <c r="H8613" s="787">
        <v>15609.5</v>
      </c>
      <c r="I8613" s="788">
        <v>1507.2975023984909</v>
      </c>
      <c r="K8613" s="795">
        <v>0</v>
      </c>
      <c r="M8613" s="798">
        <f t="shared" si="403"/>
        <v>15682.105598762455</v>
      </c>
      <c r="N8613" s="303"/>
      <c r="S8613" s="786">
        <v>0</v>
      </c>
      <c r="T8613" s="781">
        <f>VLOOKUP(C8613,METADATA!$J$5:$Q$29,IF(E8613="HI",2,IF(E8613="LO",6,10))+IF(S8613=1,2,IF(D8613=7,1,(IF(WEEKDAY(B8613)=1,2,IF(WEEKDAY(B8613)=7,1,0))))))</f>
        <v>2</v>
      </c>
      <c r="U8613" s="781">
        <f>VLOOKUP(C8613,METADATA!$A$5:$H$29,IF(E8613="HI",2,IF(E8613="LO",6,10))+IF(S8613=1,2,IF(D8613=7,1,(IF(WEEKDAY(B8613)=1,2,IF(WEEKDAY(B8613)=7,1,0))))))</f>
        <v>2</v>
      </c>
    </row>
    <row r="8614" spans="2:21" ht="13.95" customHeight="1" x14ac:dyDescent="0.25">
      <c r="B8614" s="784">
        <f t="shared" si="404"/>
        <v>45741</v>
      </c>
      <c r="C8614" s="785">
        <v>18</v>
      </c>
      <c r="D8614" s="786">
        <f>IFERROR((INDEX(METADATA!$T$2:$T$20,MATCH(B8614,METADATA!$S$2:$S$20,0))),0)</f>
        <v>0</v>
      </c>
      <c r="E8614" s="785" t="str">
        <f t="shared" si="402"/>
        <v>LO</v>
      </c>
      <c r="F8614" s="786">
        <f>VLOOKUP(C8614,METADATA!$A$5:$H$29,IF(E8614="HI",2,IF(E8614="LO",6,10))+IF(D8614=1,2,IF(D8614=7,1,(IF(WEEKDAY(B8614)=1,2,IF(WEEKDAY(B8614)=7,1,0))))))</f>
        <v>1</v>
      </c>
      <c r="G8614" s="786">
        <f>VLOOKUP(C8614,METADATA!$J$5:$Q$29,IF(E8614="HI",2,IF(E8614="LO",6,10))+IF(D8614=1,2,IF(D8614=7,1,(IF(WEEKDAY(B8614)=1,2,IF(WEEKDAY(B8614)=7,1,0))))))</f>
        <v>1</v>
      </c>
      <c r="H8614" s="787">
        <v>16271</v>
      </c>
      <c r="I8614" s="788">
        <v>1964.9099731445313</v>
      </c>
      <c r="K8614" s="795">
        <v>0</v>
      </c>
      <c r="M8614" s="798">
        <f t="shared" si="403"/>
        <v>16389.213288091742</v>
      </c>
      <c r="N8614" s="303"/>
      <c r="S8614" s="786">
        <v>0</v>
      </c>
      <c r="T8614" s="781">
        <f>VLOOKUP(C8614,METADATA!$J$5:$Q$29,IF(E8614="HI",2,IF(E8614="LO",6,10))+IF(S8614=1,2,IF(D8614=7,1,(IF(WEEKDAY(B8614)=1,2,IF(WEEKDAY(B8614)=7,1,0))))))</f>
        <v>1</v>
      </c>
      <c r="U8614" s="781">
        <f>VLOOKUP(C8614,METADATA!$A$5:$H$29,IF(E8614="HI",2,IF(E8614="LO",6,10))+IF(S8614=1,2,IF(D8614=7,1,(IF(WEEKDAY(B8614)=1,2,IF(WEEKDAY(B8614)=7,1,0))))))</f>
        <v>1</v>
      </c>
    </row>
    <row r="8615" spans="2:21" ht="13.95" customHeight="1" x14ac:dyDescent="0.25">
      <c r="B8615" s="784">
        <f t="shared" si="404"/>
        <v>45741</v>
      </c>
      <c r="C8615" s="785">
        <v>19</v>
      </c>
      <c r="D8615" s="786">
        <f>IFERROR((INDEX(METADATA!$T$2:$T$20,MATCH(B8615,METADATA!$S$2:$S$20,0))),0)</f>
        <v>0</v>
      </c>
      <c r="E8615" s="785" t="str">
        <f t="shared" si="402"/>
        <v>LO</v>
      </c>
      <c r="F8615" s="786">
        <f>VLOOKUP(C8615,METADATA!$A$5:$H$29,IF(E8615="HI",2,IF(E8615="LO",6,10))+IF(D8615=1,2,IF(D8615=7,1,(IF(WEEKDAY(B8615)=1,2,IF(WEEKDAY(B8615)=7,1,0))))))</f>
        <v>1</v>
      </c>
      <c r="G8615" s="786">
        <f>VLOOKUP(C8615,METADATA!$J$5:$Q$29,IF(E8615="HI",2,IF(E8615="LO",6,10))+IF(D8615=1,2,IF(D8615=7,1,(IF(WEEKDAY(B8615)=1,2,IF(WEEKDAY(B8615)=7,1,0))))))</f>
        <v>1</v>
      </c>
      <c r="H8615" s="787">
        <v>14979.75</v>
      </c>
      <c r="I8615" s="788">
        <v>2656.2299874722958</v>
      </c>
      <c r="K8615" s="795">
        <v>0</v>
      </c>
      <c r="M8615" s="798">
        <f t="shared" si="403"/>
        <v>15213.430507576097</v>
      </c>
      <c r="N8615" s="303"/>
      <c r="S8615" s="786">
        <v>0</v>
      </c>
      <c r="T8615" s="781">
        <f>VLOOKUP(C8615,METADATA!$J$5:$Q$29,IF(E8615="HI",2,IF(E8615="LO",6,10))+IF(S8615=1,2,IF(D8615=7,1,(IF(WEEKDAY(B8615)=1,2,IF(WEEKDAY(B8615)=7,1,0))))))</f>
        <v>1</v>
      </c>
      <c r="U8615" s="781">
        <f>VLOOKUP(C8615,METADATA!$A$5:$H$29,IF(E8615="HI",2,IF(E8615="LO",6,10))+IF(S8615=1,2,IF(D8615=7,1,(IF(WEEKDAY(B8615)=1,2,IF(WEEKDAY(B8615)=7,1,0))))))</f>
        <v>1</v>
      </c>
    </row>
    <row r="8616" spans="2:21" ht="13.95" customHeight="1" x14ac:dyDescent="0.25">
      <c r="B8616" s="784">
        <f t="shared" si="404"/>
        <v>45741</v>
      </c>
      <c r="C8616" s="785">
        <v>20</v>
      </c>
      <c r="D8616" s="786">
        <f>IFERROR((INDEX(METADATA!$T$2:$T$20,MATCH(B8616,METADATA!$S$2:$S$20,0))),0)</f>
        <v>0</v>
      </c>
      <c r="E8616" s="785" t="str">
        <f t="shared" si="402"/>
        <v>LO</v>
      </c>
      <c r="F8616" s="786">
        <f>VLOOKUP(C8616,METADATA!$A$5:$H$29,IF(E8616="HI",2,IF(E8616="LO",6,10))+IF(D8616=1,2,IF(D8616=7,1,(IF(WEEKDAY(B8616)=1,2,IF(WEEKDAY(B8616)=7,1,0))))))</f>
        <v>1</v>
      </c>
      <c r="G8616" s="786">
        <f>VLOOKUP(C8616,METADATA!$J$5:$Q$29,IF(E8616="HI",2,IF(E8616="LO",6,10))+IF(D8616=1,2,IF(D8616=7,1,(IF(WEEKDAY(B8616)=1,2,IF(WEEKDAY(B8616)=7,1,0))))))</f>
        <v>2</v>
      </c>
      <c r="H8616" s="787">
        <v>13289</v>
      </c>
      <c r="I8616" s="788">
        <v>3613.0299682617188</v>
      </c>
      <c r="K8616" s="795">
        <v>0</v>
      </c>
      <c r="M8616" s="798">
        <f t="shared" si="403"/>
        <v>13771.401764219838</v>
      </c>
      <c r="N8616" s="303"/>
      <c r="S8616" s="786">
        <v>0</v>
      </c>
      <c r="T8616" s="781">
        <f>VLOOKUP(C8616,METADATA!$J$5:$Q$29,IF(E8616="HI",2,IF(E8616="LO",6,10))+IF(S8616=1,2,IF(D8616=7,1,(IF(WEEKDAY(B8616)=1,2,IF(WEEKDAY(B8616)=7,1,0))))))</f>
        <v>2</v>
      </c>
      <c r="U8616" s="781">
        <f>VLOOKUP(C8616,METADATA!$A$5:$H$29,IF(E8616="HI",2,IF(E8616="LO",6,10))+IF(S8616=1,2,IF(D8616=7,1,(IF(WEEKDAY(B8616)=1,2,IF(WEEKDAY(B8616)=7,1,0))))))</f>
        <v>1</v>
      </c>
    </row>
    <row r="8617" spans="2:21" ht="13.95" customHeight="1" x14ac:dyDescent="0.25">
      <c r="B8617" s="784">
        <f t="shared" si="404"/>
        <v>45741</v>
      </c>
      <c r="C8617" s="785">
        <v>21</v>
      </c>
      <c r="D8617" s="786">
        <f>IFERROR((INDEX(METADATA!$T$2:$T$20,MATCH(B8617,METADATA!$S$2:$S$20,0))),0)</f>
        <v>0</v>
      </c>
      <c r="E8617" s="785" t="str">
        <f t="shared" si="402"/>
        <v>LO</v>
      </c>
      <c r="F8617" s="786">
        <f>VLOOKUP(C8617,METADATA!$A$5:$H$29,IF(E8617="HI",2,IF(E8617="LO",6,10))+IF(D8617=1,2,IF(D8617=7,1,(IF(WEEKDAY(B8617)=1,2,IF(WEEKDAY(B8617)=7,1,0))))))</f>
        <v>2</v>
      </c>
      <c r="G8617" s="786">
        <f>VLOOKUP(C8617,METADATA!$J$5:$Q$29,IF(E8617="HI",2,IF(E8617="LO",6,10))+IF(D8617=1,2,IF(D8617=7,1,(IF(WEEKDAY(B8617)=1,2,IF(WEEKDAY(B8617)=7,1,0))))))</f>
        <v>2</v>
      </c>
      <c r="H8617" s="787">
        <v>11776</v>
      </c>
      <c r="I8617" s="788">
        <v>3894.0050048828125</v>
      </c>
      <c r="K8617" s="795">
        <v>0</v>
      </c>
      <c r="M8617" s="798">
        <f t="shared" si="403"/>
        <v>12403.122630130381</v>
      </c>
      <c r="N8617" s="303"/>
      <c r="S8617" s="786">
        <v>0</v>
      </c>
      <c r="T8617" s="781">
        <f>VLOOKUP(C8617,METADATA!$J$5:$Q$29,IF(E8617="HI",2,IF(E8617="LO",6,10))+IF(S8617=1,2,IF(D8617=7,1,(IF(WEEKDAY(B8617)=1,2,IF(WEEKDAY(B8617)=7,1,0))))))</f>
        <v>2</v>
      </c>
      <c r="U8617" s="781">
        <f>VLOOKUP(C8617,METADATA!$A$5:$H$29,IF(E8617="HI",2,IF(E8617="LO",6,10))+IF(S8617=1,2,IF(D8617=7,1,(IF(WEEKDAY(B8617)=1,2,IF(WEEKDAY(B8617)=7,1,0))))))</f>
        <v>2</v>
      </c>
    </row>
    <row r="8618" spans="2:21" ht="13.95" customHeight="1" x14ac:dyDescent="0.25">
      <c r="B8618" s="784">
        <f t="shared" si="404"/>
        <v>45741</v>
      </c>
      <c r="C8618" s="785">
        <v>22</v>
      </c>
      <c r="D8618" s="786">
        <f>IFERROR((INDEX(METADATA!$T$2:$T$20,MATCH(B8618,METADATA!$S$2:$S$20,0))),0)</f>
        <v>0</v>
      </c>
      <c r="E8618" s="785" t="str">
        <f t="shared" si="402"/>
        <v>LO</v>
      </c>
      <c r="F8618" s="786">
        <f>VLOOKUP(C8618,METADATA!$A$5:$H$29,IF(E8618="HI",2,IF(E8618="LO",6,10))+IF(D8618=1,2,IF(D8618=7,1,(IF(WEEKDAY(B8618)=1,2,IF(WEEKDAY(B8618)=7,1,0))))))</f>
        <v>3</v>
      </c>
      <c r="G8618" s="786">
        <f>VLOOKUP(C8618,METADATA!$J$5:$Q$29,IF(E8618="HI",2,IF(E8618="LO",6,10))+IF(D8618=1,2,IF(D8618=7,1,(IF(WEEKDAY(B8618)=1,2,IF(WEEKDAY(B8618)=7,1,0))))))</f>
        <v>3</v>
      </c>
      <c r="H8618" s="787">
        <v>10354</v>
      </c>
      <c r="I8618" s="788">
        <v>3950.6500549316406</v>
      </c>
      <c r="K8618" s="795">
        <v>0</v>
      </c>
      <c r="M8618" s="798">
        <f t="shared" si="403"/>
        <v>11082.100516442331</v>
      </c>
      <c r="N8618" s="303"/>
      <c r="S8618" s="786">
        <v>0</v>
      </c>
      <c r="T8618" s="781">
        <f>VLOOKUP(C8618,METADATA!$J$5:$Q$29,IF(E8618="HI",2,IF(E8618="LO",6,10))+IF(S8618=1,2,IF(D8618=7,1,(IF(WEEKDAY(B8618)=1,2,IF(WEEKDAY(B8618)=7,1,0))))))</f>
        <v>3</v>
      </c>
      <c r="U8618" s="781">
        <f>VLOOKUP(C8618,METADATA!$A$5:$H$29,IF(E8618="HI",2,IF(E8618="LO",6,10))+IF(S8618=1,2,IF(D8618=7,1,(IF(WEEKDAY(B8618)=1,2,IF(WEEKDAY(B8618)=7,1,0))))))</f>
        <v>3</v>
      </c>
    </row>
    <row r="8619" spans="2:21" ht="13.95" customHeight="1" x14ac:dyDescent="0.25">
      <c r="B8619" s="784">
        <f t="shared" si="404"/>
        <v>45741</v>
      </c>
      <c r="C8619" s="785">
        <v>23</v>
      </c>
      <c r="D8619" s="786">
        <f>IFERROR((INDEX(METADATA!$T$2:$T$20,MATCH(B8619,METADATA!$S$2:$S$20,0))),0)</f>
        <v>0</v>
      </c>
      <c r="E8619" s="785" t="str">
        <f t="shared" si="402"/>
        <v>LO</v>
      </c>
      <c r="F8619" s="786">
        <f>VLOOKUP(C8619,METADATA!$A$5:$H$29,IF(E8619="HI",2,IF(E8619="LO",6,10))+IF(D8619=1,2,IF(D8619=7,1,(IF(WEEKDAY(B8619)=1,2,IF(WEEKDAY(B8619)=7,1,0))))))</f>
        <v>3</v>
      </c>
      <c r="G8619" s="786">
        <f>VLOOKUP(C8619,METADATA!$J$5:$Q$29,IF(E8619="HI",2,IF(E8619="LO",6,10))+IF(D8619=1,2,IF(D8619=7,1,(IF(WEEKDAY(B8619)=1,2,IF(WEEKDAY(B8619)=7,1,0))))))</f>
        <v>3</v>
      </c>
      <c r="H8619" s="787">
        <v>9435.75</v>
      </c>
      <c r="I8619" s="788">
        <v>3986.6050415039063</v>
      </c>
      <c r="K8619" s="795">
        <v>0</v>
      </c>
      <c r="M8619" s="798">
        <f t="shared" si="403"/>
        <v>10243.358717698231</v>
      </c>
      <c r="N8619" s="303"/>
      <c r="S8619" s="786">
        <v>0</v>
      </c>
      <c r="T8619" s="781">
        <f>VLOOKUP(C8619,METADATA!$J$5:$Q$29,IF(E8619="HI",2,IF(E8619="LO",6,10))+IF(S8619=1,2,IF(D8619=7,1,(IF(WEEKDAY(B8619)=1,2,IF(WEEKDAY(B8619)=7,1,0))))))</f>
        <v>3</v>
      </c>
      <c r="U8619" s="781">
        <f>VLOOKUP(C8619,METADATA!$A$5:$H$29,IF(E8619="HI",2,IF(E8619="LO",6,10))+IF(S8619=1,2,IF(D8619=7,1,(IF(WEEKDAY(B8619)=1,2,IF(WEEKDAY(B8619)=7,1,0))))))</f>
        <v>3</v>
      </c>
    </row>
    <row r="8620" spans="2:21" ht="13.95" customHeight="1" x14ac:dyDescent="0.25">
      <c r="B8620" s="784">
        <f t="shared" si="404"/>
        <v>45742</v>
      </c>
      <c r="C8620" s="785">
        <v>0</v>
      </c>
      <c r="D8620" s="786">
        <f>IFERROR((INDEX(METADATA!$T$2:$T$20,MATCH(B8620,METADATA!$S$2:$S$20,0))),0)</f>
        <v>0</v>
      </c>
      <c r="E8620" s="785" t="str">
        <f t="shared" si="402"/>
        <v>LO</v>
      </c>
      <c r="F8620" s="786">
        <f>VLOOKUP(C8620,METADATA!$A$5:$H$29,IF(E8620="HI",2,IF(E8620="LO",6,10))+IF(D8620=1,2,IF(D8620=7,1,(IF(WEEKDAY(B8620)=1,2,IF(WEEKDAY(B8620)=7,1,0))))))</f>
        <v>3</v>
      </c>
      <c r="G8620" s="786">
        <f>VLOOKUP(C8620,METADATA!$J$5:$Q$29,IF(E8620="HI",2,IF(E8620="LO",6,10))+IF(D8620=1,2,IF(D8620=7,1,(IF(WEEKDAY(B8620)=1,2,IF(WEEKDAY(B8620)=7,1,0))))))</f>
        <v>3</v>
      </c>
      <c r="H8620" s="787">
        <v>8680.5</v>
      </c>
      <c r="I8620" s="788">
        <v>3831.8149719238281</v>
      </c>
      <c r="K8620" s="795">
        <v>0</v>
      </c>
      <c r="M8620" s="798">
        <f t="shared" si="403"/>
        <v>9488.6187735128024</v>
      </c>
      <c r="N8620" s="303"/>
      <c r="S8620" s="786">
        <v>0</v>
      </c>
      <c r="T8620" s="781">
        <f>VLOOKUP(C8620,METADATA!$J$5:$Q$29,IF(E8620="HI",2,IF(E8620="LO",6,10))+IF(S8620=1,2,IF(D8620=7,1,(IF(WEEKDAY(B8620)=1,2,IF(WEEKDAY(B8620)=7,1,0))))))</f>
        <v>3</v>
      </c>
      <c r="U8620" s="781">
        <f>VLOOKUP(C8620,METADATA!$A$5:$H$29,IF(E8620="HI",2,IF(E8620="LO",6,10))+IF(S8620=1,2,IF(D8620=7,1,(IF(WEEKDAY(B8620)=1,2,IF(WEEKDAY(B8620)=7,1,0))))))</f>
        <v>3</v>
      </c>
    </row>
    <row r="8621" spans="2:21" ht="13.95" customHeight="1" x14ac:dyDescent="0.25">
      <c r="B8621" s="784">
        <f t="shared" si="404"/>
        <v>45742</v>
      </c>
      <c r="C8621" s="785">
        <v>1</v>
      </c>
      <c r="D8621" s="786">
        <f>IFERROR((INDEX(METADATA!$T$2:$T$20,MATCH(B8621,METADATA!$S$2:$S$20,0))),0)</f>
        <v>0</v>
      </c>
      <c r="E8621" s="785" t="str">
        <f t="shared" si="402"/>
        <v>LO</v>
      </c>
      <c r="F8621" s="786">
        <f>VLOOKUP(C8621,METADATA!$A$5:$H$29,IF(E8621="HI",2,IF(E8621="LO",6,10))+IF(D8621=1,2,IF(D8621=7,1,(IF(WEEKDAY(B8621)=1,2,IF(WEEKDAY(B8621)=7,1,0))))))</f>
        <v>3</v>
      </c>
      <c r="G8621" s="786">
        <f>VLOOKUP(C8621,METADATA!$J$5:$Q$29,IF(E8621="HI",2,IF(E8621="LO",6,10))+IF(D8621=1,2,IF(D8621=7,1,(IF(WEEKDAY(B8621)=1,2,IF(WEEKDAY(B8621)=7,1,0))))))</f>
        <v>3</v>
      </c>
      <c r="H8621" s="787">
        <v>8194.75</v>
      </c>
      <c r="I8621" s="788">
        <v>3738.9700927734375</v>
      </c>
      <c r="K8621" s="795">
        <v>0</v>
      </c>
      <c r="M8621" s="798">
        <f t="shared" si="403"/>
        <v>9007.4316493190345</v>
      </c>
      <c r="N8621" s="303"/>
      <c r="S8621" s="786">
        <v>0</v>
      </c>
      <c r="T8621" s="781">
        <f>VLOOKUP(C8621,METADATA!$J$5:$Q$29,IF(E8621="HI",2,IF(E8621="LO",6,10))+IF(S8621=1,2,IF(D8621=7,1,(IF(WEEKDAY(B8621)=1,2,IF(WEEKDAY(B8621)=7,1,0))))))</f>
        <v>3</v>
      </c>
      <c r="U8621" s="781">
        <f>VLOOKUP(C8621,METADATA!$A$5:$H$29,IF(E8621="HI",2,IF(E8621="LO",6,10))+IF(S8621=1,2,IF(D8621=7,1,(IF(WEEKDAY(B8621)=1,2,IF(WEEKDAY(B8621)=7,1,0))))))</f>
        <v>3</v>
      </c>
    </row>
    <row r="8622" spans="2:21" ht="13.95" customHeight="1" x14ac:dyDescent="0.25">
      <c r="B8622" s="784">
        <f t="shared" si="404"/>
        <v>45742</v>
      </c>
      <c r="C8622" s="785">
        <v>2</v>
      </c>
      <c r="D8622" s="786">
        <f>IFERROR((INDEX(METADATA!$T$2:$T$20,MATCH(B8622,METADATA!$S$2:$S$20,0))),0)</f>
        <v>0</v>
      </c>
      <c r="E8622" s="785" t="str">
        <f t="shared" si="402"/>
        <v>LO</v>
      </c>
      <c r="F8622" s="786">
        <f>VLOOKUP(C8622,METADATA!$A$5:$H$29,IF(E8622="HI",2,IF(E8622="LO",6,10))+IF(D8622=1,2,IF(D8622=7,1,(IF(WEEKDAY(B8622)=1,2,IF(WEEKDAY(B8622)=7,1,0))))))</f>
        <v>3</v>
      </c>
      <c r="G8622" s="786">
        <f>VLOOKUP(C8622,METADATA!$J$5:$Q$29,IF(E8622="HI",2,IF(E8622="LO",6,10))+IF(D8622=1,2,IF(D8622=7,1,(IF(WEEKDAY(B8622)=1,2,IF(WEEKDAY(B8622)=7,1,0))))))</f>
        <v>3</v>
      </c>
      <c r="H8622" s="787">
        <v>8025.75</v>
      </c>
      <c r="I8622" s="788">
        <v>3850.5050048828125</v>
      </c>
      <c r="K8622" s="795">
        <v>0</v>
      </c>
      <c r="M8622" s="798">
        <f t="shared" si="403"/>
        <v>8901.6319770662049</v>
      </c>
      <c r="N8622" s="303"/>
      <c r="S8622" s="786">
        <v>0</v>
      </c>
      <c r="T8622" s="781">
        <f>VLOOKUP(C8622,METADATA!$J$5:$Q$29,IF(E8622="HI",2,IF(E8622="LO",6,10))+IF(S8622=1,2,IF(D8622=7,1,(IF(WEEKDAY(B8622)=1,2,IF(WEEKDAY(B8622)=7,1,0))))))</f>
        <v>3</v>
      </c>
      <c r="U8622" s="781">
        <f>VLOOKUP(C8622,METADATA!$A$5:$H$29,IF(E8622="HI",2,IF(E8622="LO",6,10))+IF(S8622=1,2,IF(D8622=7,1,(IF(WEEKDAY(B8622)=1,2,IF(WEEKDAY(B8622)=7,1,0))))))</f>
        <v>3</v>
      </c>
    </row>
    <row r="8623" spans="2:21" ht="13.95" customHeight="1" x14ac:dyDescent="0.25">
      <c r="B8623" s="784">
        <f t="shared" si="404"/>
        <v>45742</v>
      </c>
      <c r="C8623" s="785">
        <v>3</v>
      </c>
      <c r="D8623" s="786">
        <f>IFERROR((INDEX(METADATA!$T$2:$T$20,MATCH(B8623,METADATA!$S$2:$S$20,0))),0)</f>
        <v>0</v>
      </c>
      <c r="E8623" s="785" t="str">
        <f t="shared" si="402"/>
        <v>LO</v>
      </c>
      <c r="F8623" s="786">
        <f>VLOOKUP(C8623,METADATA!$A$5:$H$29,IF(E8623="HI",2,IF(E8623="LO",6,10))+IF(D8623=1,2,IF(D8623=7,1,(IF(WEEKDAY(B8623)=1,2,IF(WEEKDAY(B8623)=7,1,0))))))</f>
        <v>3</v>
      </c>
      <c r="G8623" s="786">
        <f>VLOOKUP(C8623,METADATA!$J$5:$Q$29,IF(E8623="HI",2,IF(E8623="LO",6,10))+IF(D8623=1,2,IF(D8623=7,1,(IF(WEEKDAY(B8623)=1,2,IF(WEEKDAY(B8623)=7,1,0))))))</f>
        <v>3</v>
      </c>
      <c r="H8623" s="787">
        <v>8248.75</v>
      </c>
      <c r="I8623" s="788">
        <v>3875.4950561523438</v>
      </c>
      <c r="K8623" s="795">
        <v>870.51250000000005</v>
      </c>
      <c r="M8623" s="798">
        <f t="shared" si="403"/>
        <v>9113.7993445522625</v>
      </c>
      <c r="N8623" s="303"/>
      <c r="S8623" s="786">
        <v>0</v>
      </c>
      <c r="T8623" s="781">
        <f>VLOOKUP(C8623,METADATA!$J$5:$Q$29,IF(E8623="HI",2,IF(E8623="LO",6,10))+IF(S8623=1,2,IF(D8623=7,1,(IF(WEEKDAY(B8623)=1,2,IF(WEEKDAY(B8623)=7,1,0))))))</f>
        <v>3</v>
      </c>
      <c r="U8623" s="781">
        <f>VLOOKUP(C8623,METADATA!$A$5:$H$29,IF(E8623="HI",2,IF(E8623="LO",6,10))+IF(S8623=1,2,IF(D8623=7,1,(IF(WEEKDAY(B8623)=1,2,IF(WEEKDAY(B8623)=7,1,0))))))</f>
        <v>3</v>
      </c>
    </row>
    <row r="8624" spans="2:21" ht="13.95" customHeight="1" x14ac:dyDescent="0.25">
      <c r="B8624" s="784">
        <f t="shared" si="404"/>
        <v>45742</v>
      </c>
      <c r="C8624" s="785">
        <v>4</v>
      </c>
      <c r="D8624" s="786">
        <f>IFERROR((INDEX(METADATA!$T$2:$T$20,MATCH(B8624,METADATA!$S$2:$S$20,0))),0)</f>
        <v>0</v>
      </c>
      <c r="E8624" s="785" t="str">
        <f t="shared" si="402"/>
        <v>LO</v>
      </c>
      <c r="F8624" s="786">
        <f>VLOOKUP(C8624,METADATA!$A$5:$H$29,IF(E8624="HI",2,IF(E8624="LO",6,10))+IF(D8624=1,2,IF(D8624=7,1,(IF(WEEKDAY(B8624)=1,2,IF(WEEKDAY(B8624)=7,1,0))))))</f>
        <v>3</v>
      </c>
      <c r="G8624" s="786">
        <f>VLOOKUP(C8624,METADATA!$J$5:$Q$29,IF(E8624="HI",2,IF(E8624="LO",6,10))+IF(D8624=1,2,IF(D8624=7,1,(IF(WEEKDAY(B8624)=1,2,IF(WEEKDAY(B8624)=7,1,0))))))</f>
        <v>3</v>
      </c>
      <c r="H8624" s="787">
        <v>8740.75</v>
      </c>
      <c r="I8624" s="788">
        <v>3814.9349975585938</v>
      </c>
      <c r="K8624" s="795">
        <v>865.8125</v>
      </c>
      <c r="M8624" s="798">
        <f t="shared" si="403"/>
        <v>9537.00370127313</v>
      </c>
      <c r="N8624" s="303"/>
      <c r="S8624" s="786">
        <v>0</v>
      </c>
      <c r="T8624" s="781">
        <f>VLOOKUP(C8624,METADATA!$J$5:$Q$29,IF(E8624="HI",2,IF(E8624="LO",6,10))+IF(S8624=1,2,IF(D8624=7,1,(IF(WEEKDAY(B8624)=1,2,IF(WEEKDAY(B8624)=7,1,0))))))</f>
        <v>3</v>
      </c>
      <c r="U8624" s="781">
        <f>VLOOKUP(C8624,METADATA!$A$5:$H$29,IF(E8624="HI",2,IF(E8624="LO",6,10))+IF(S8624=1,2,IF(D8624=7,1,(IF(WEEKDAY(B8624)=1,2,IF(WEEKDAY(B8624)=7,1,0))))))</f>
        <v>3</v>
      </c>
    </row>
    <row r="8625" spans="2:21" ht="13.95" customHeight="1" x14ac:dyDescent="0.25">
      <c r="B8625" s="784">
        <f t="shared" si="404"/>
        <v>45742</v>
      </c>
      <c r="C8625" s="785">
        <v>5</v>
      </c>
      <c r="D8625" s="786">
        <f>IFERROR((INDEX(METADATA!$T$2:$T$20,MATCH(B8625,METADATA!$S$2:$S$20,0))),0)</f>
        <v>0</v>
      </c>
      <c r="E8625" s="785" t="str">
        <f t="shared" si="402"/>
        <v>LO</v>
      </c>
      <c r="F8625" s="786">
        <f>VLOOKUP(C8625,METADATA!$A$5:$H$29,IF(E8625="HI",2,IF(E8625="LO",6,10))+IF(D8625=1,2,IF(D8625=7,1,(IF(WEEKDAY(B8625)=1,2,IF(WEEKDAY(B8625)=7,1,0))))))</f>
        <v>3</v>
      </c>
      <c r="G8625" s="786">
        <f>VLOOKUP(C8625,METADATA!$J$5:$Q$29,IF(E8625="HI",2,IF(E8625="LO",6,10))+IF(D8625=1,2,IF(D8625=7,1,(IF(WEEKDAY(B8625)=1,2,IF(WEEKDAY(B8625)=7,1,0))))))</f>
        <v>3</v>
      </c>
      <c r="H8625" s="787">
        <v>9581.25</v>
      </c>
      <c r="I8625" s="788">
        <v>3782.4100341796875</v>
      </c>
      <c r="K8625" s="795">
        <v>834.63750000000005</v>
      </c>
      <c r="M8625" s="798">
        <f t="shared" si="403"/>
        <v>10300.824104369669</v>
      </c>
      <c r="N8625" s="303"/>
      <c r="S8625" s="786">
        <v>0</v>
      </c>
      <c r="T8625" s="781">
        <f>VLOOKUP(C8625,METADATA!$J$5:$Q$29,IF(E8625="HI",2,IF(E8625="LO",6,10))+IF(S8625=1,2,IF(D8625=7,1,(IF(WEEKDAY(B8625)=1,2,IF(WEEKDAY(B8625)=7,1,0))))))</f>
        <v>3</v>
      </c>
      <c r="U8625" s="781">
        <f>VLOOKUP(C8625,METADATA!$A$5:$H$29,IF(E8625="HI",2,IF(E8625="LO",6,10))+IF(S8625=1,2,IF(D8625=7,1,(IF(WEEKDAY(B8625)=1,2,IF(WEEKDAY(B8625)=7,1,0))))))</f>
        <v>3</v>
      </c>
    </row>
    <row r="8626" spans="2:21" ht="13.95" customHeight="1" x14ac:dyDescent="0.25">
      <c r="B8626" s="784">
        <f t="shared" si="404"/>
        <v>45742</v>
      </c>
      <c r="C8626" s="785">
        <v>6</v>
      </c>
      <c r="D8626" s="786">
        <f>IFERROR((INDEX(METADATA!$T$2:$T$20,MATCH(B8626,METADATA!$S$2:$S$20,0))),0)</f>
        <v>0</v>
      </c>
      <c r="E8626" s="785" t="str">
        <f t="shared" si="402"/>
        <v>LO</v>
      </c>
      <c r="F8626" s="786">
        <f>VLOOKUP(C8626,METADATA!$A$5:$H$29,IF(E8626="HI",2,IF(E8626="LO",6,10))+IF(D8626=1,2,IF(D8626=7,1,(IF(WEEKDAY(B8626)=1,2,IF(WEEKDAY(B8626)=7,1,0))))))</f>
        <v>2</v>
      </c>
      <c r="G8626" s="786">
        <f>VLOOKUP(C8626,METADATA!$J$5:$Q$29,IF(E8626="HI",2,IF(E8626="LO",6,10))+IF(D8626=1,2,IF(D8626=7,1,(IF(WEEKDAY(B8626)=1,2,IF(WEEKDAY(B8626)=7,1,0))))))</f>
        <v>2</v>
      </c>
      <c r="H8626" s="787">
        <v>11352.25</v>
      </c>
      <c r="I8626" s="788">
        <v>3822.7799987792969</v>
      </c>
      <c r="K8626" s="795">
        <v>847.33749999999998</v>
      </c>
      <c r="M8626" s="798">
        <f t="shared" si="403"/>
        <v>11978.615403358062</v>
      </c>
      <c r="N8626" s="303"/>
      <c r="S8626" s="786">
        <v>0</v>
      </c>
      <c r="T8626" s="781">
        <f>VLOOKUP(C8626,METADATA!$J$5:$Q$29,IF(E8626="HI",2,IF(E8626="LO",6,10))+IF(S8626=1,2,IF(D8626=7,1,(IF(WEEKDAY(B8626)=1,2,IF(WEEKDAY(B8626)=7,1,0))))))</f>
        <v>2</v>
      </c>
      <c r="U8626" s="781">
        <f>VLOOKUP(C8626,METADATA!$A$5:$H$29,IF(E8626="HI",2,IF(E8626="LO",6,10))+IF(S8626=1,2,IF(D8626=7,1,(IF(WEEKDAY(B8626)=1,2,IF(WEEKDAY(B8626)=7,1,0))))))</f>
        <v>2</v>
      </c>
    </row>
    <row r="8627" spans="2:21" ht="13.95" customHeight="1" x14ac:dyDescent="0.25">
      <c r="B8627" s="784">
        <f t="shared" si="404"/>
        <v>45742</v>
      </c>
      <c r="C8627" s="785">
        <v>7</v>
      </c>
      <c r="D8627" s="786">
        <f>IFERROR((INDEX(METADATA!$T$2:$T$20,MATCH(B8627,METADATA!$S$2:$S$20,0))),0)</f>
        <v>0</v>
      </c>
      <c r="E8627" s="785" t="str">
        <f t="shared" si="402"/>
        <v>LO</v>
      </c>
      <c r="F8627" s="786">
        <f>VLOOKUP(C8627,METADATA!$A$5:$H$29,IF(E8627="HI",2,IF(E8627="LO",6,10))+IF(D8627=1,2,IF(D8627=7,1,(IF(WEEKDAY(B8627)=1,2,IF(WEEKDAY(B8627)=7,1,0))))))</f>
        <v>1</v>
      </c>
      <c r="G8627" s="786">
        <f>VLOOKUP(C8627,METADATA!$J$5:$Q$29,IF(E8627="HI",2,IF(E8627="LO",6,10))+IF(D8627=1,2,IF(D8627=7,1,(IF(WEEKDAY(B8627)=1,2,IF(WEEKDAY(B8627)=7,1,0))))))</f>
        <v>1</v>
      </c>
      <c r="H8627" s="787">
        <v>13782.75</v>
      </c>
      <c r="I8627" s="788">
        <v>3788.3349609375</v>
      </c>
      <c r="K8627" s="795">
        <v>851.61249999999995</v>
      </c>
      <c r="M8627" s="798">
        <f t="shared" si="403"/>
        <v>14293.903572459181</v>
      </c>
      <c r="N8627" s="303"/>
      <c r="S8627" s="786">
        <v>0</v>
      </c>
      <c r="T8627" s="781">
        <f>VLOOKUP(C8627,METADATA!$J$5:$Q$29,IF(E8627="HI",2,IF(E8627="LO",6,10))+IF(S8627=1,2,IF(D8627=7,1,(IF(WEEKDAY(B8627)=1,2,IF(WEEKDAY(B8627)=7,1,0))))))</f>
        <v>1</v>
      </c>
      <c r="U8627" s="781">
        <f>VLOOKUP(C8627,METADATA!$A$5:$H$29,IF(E8627="HI",2,IF(E8627="LO",6,10))+IF(S8627=1,2,IF(D8627=7,1,(IF(WEEKDAY(B8627)=1,2,IF(WEEKDAY(B8627)=7,1,0))))))</f>
        <v>1</v>
      </c>
    </row>
    <row r="8628" spans="2:21" ht="13.95" customHeight="1" x14ac:dyDescent="0.25">
      <c r="B8628" s="784">
        <f t="shared" si="404"/>
        <v>45742</v>
      </c>
      <c r="C8628" s="785">
        <v>8</v>
      </c>
      <c r="D8628" s="786">
        <f>IFERROR((INDEX(METADATA!$T$2:$T$20,MATCH(B8628,METADATA!$S$2:$S$20,0))),0)</f>
        <v>0</v>
      </c>
      <c r="E8628" s="785" t="str">
        <f t="shared" si="402"/>
        <v>LO</v>
      </c>
      <c r="F8628" s="786">
        <f>VLOOKUP(C8628,METADATA!$A$5:$H$29,IF(E8628="HI",2,IF(E8628="LO",6,10))+IF(D8628=1,2,IF(D8628=7,1,(IF(WEEKDAY(B8628)=1,2,IF(WEEKDAY(B8628)=7,1,0))))))</f>
        <v>1</v>
      </c>
      <c r="G8628" s="786">
        <f>VLOOKUP(C8628,METADATA!$J$5:$Q$29,IF(E8628="HI",2,IF(E8628="LO",6,10))+IF(D8628=1,2,IF(D8628=7,1,(IF(WEEKDAY(B8628)=1,2,IF(WEEKDAY(B8628)=7,1,0))))))</f>
        <v>1</v>
      </c>
      <c r="H8628" s="787">
        <v>15256</v>
      </c>
      <c r="I8628" s="788">
        <v>3687.5899658203125</v>
      </c>
      <c r="K8628" s="795">
        <v>856.5</v>
      </c>
      <c r="M8628" s="798">
        <f t="shared" si="403"/>
        <v>15695.345034627899</v>
      </c>
      <c r="N8628" s="303"/>
      <c r="S8628" s="786">
        <v>0</v>
      </c>
      <c r="T8628" s="781">
        <f>VLOOKUP(C8628,METADATA!$J$5:$Q$29,IF(E8628="HI",2,IF(E8628="LO",6,10))+IF(S8628=1,2,IF(D8628=7,1,(IF(WEEKDAY(B8628)=1,2,IF(WEEKDAY(B8628)=7,1,0))))))</f>
        <v>1</v>
      </c>
      <c r="U8628" s="781">
        <f>VLOOKUP(C8628,METADATA!$A$5:$H$29,IF(E8628="HI",2,IF(E8628="LO",6,10))+IF(S8628=1,2,IF(D8628=7,1,(IF(WEEKDAY(B8628)=1,2,IF(WEEKDAY(B8628)=7,1,0))))))</f>
        <v>1</v>
      </c>
    </row>
    <row r="8629" spans="2:21" ht="13.95" customHeight="1" x14ac:dyDescent="0.25">
      <c r="B8629" s="784">
        <f t="shared" si="404"/>
        <v>45742</v>
      </c>
      <c r="C8629" s="785">
        <v>9</v>
      </c>
      <c r="D8629" s="786">
        <f>IFERROR((INDEX(METADATA!$T$2:$T$20,MATCH(B8629,METADATA!$S$2:$S$20,0))),0)</f>
        <v>0</v>
      </c>
      <c r="E8629" s="785" t="str">
        <f t="shared" si="402"/>
        <v>LO</v>
      </c>
      <c r="F8629" s="786">
        <f>VLOOKUP(C8629,METADATA!$A$5:$H$29,IF(E8629="HI",2,IF(E8629="LO",6,10))+IF(D8629=1,2,IF(D8629=7,1,(IF(WEEKDAY(B8629)=1,2,IF(WEEKDAY(B8629)=7,1,0))))))</f>
        <v>2</v>
      </c>
      <c r="G8629" s="786">
        <f>VLOOKUP(C8629,METADATA!$J$5:$Q$29,IF(E8629="HI",2,IF(E8629="LO",6,10))+IF(D8629=1,2,IF(D8629=7,1,(IF(WEEKDAY(B8629)=1,2,IF(WEEKDAY(B8629)=7,1,0))))))</f>
        <v>1</v>
      </c>
      <c r="H8629" s="787">
        <v>15973.25</v>
      </c>
      <c r="I8629" s="788">
        <v>3453.6700134277344</v>
      </c>
      <c r="K8629" s="795">
        <v>824.32500000000005</v>
      </c>
      <c r="M8629" s="798">
        <f t="shared" si="403"/>
        <v>16342.354546519602</v>
      </c>
      <c r="N8629" s="303"/>
      <c r="S8629" s="786">
        <v>0</v>
      </c>
      <c r="T8629" s="781">
        <f>VLOOKUP(C8629,METADATA!$J$5:$Q$29,IF(E8629="HI",2,IF(E8629="LO",6,10))+IF(S8629=1,2,IF(D8629=7,1,(IF(WEEKDAY(B8629)=1,2,IF(WEEKDAY(B8629)=7,1,0))))))</f>
        <v>1</v>
      </c>
      <c r="U8629" s="781">
        <f>VLOOKUP(C8629,METADATA!$A$5:$H$29,IF(E8629="HI",2,IF(E8629="LO",6,10))+IF(S8629=1,2,IF(D8629=7,1,(IF(WEEKDAY(B8629)=1,2,IF(WEEKDAY(B8629)=7,1,0))))))</f>
        <v>2</v>
      </c>
    </row>
    <row r="8630" spans="2:21" ht="13.95" customHeight="1" x14ac:dyDescent="0.25">
      <c r="B8630" s="784">
        <f t="shared" si="404"/>
        <v>45742</v>
      </c>
      <c r="C8630" s="785">
        <v>10</v>
      </c>
      <c r="D8630" s="786">
        <f>IFERROR((INDEX(METADATA!$T$2:$T$20,MATCH(B8630,METADATA!$S$2:$S$20,0))),0)</f>
        <v>0</v>
      </c>
      <c r="E8630" s="785" t="str">
        <f t="shared" si="402"/>
        <v>LO</v>
      </c>
      <c r="F8630" s="786">
        <f>VLOOKUP(C8630,METADATA!$A$5:$H$29,IF(E8630="HI",2,IF(E8630="LO",6,10))+IF(D8630=1,2,IF(D8630=7,1,(IF(WEEKDAY(B8630)=1,2,IF(WEEKDAY(B8630)=7,1,0))))))</f>
        <v>2</v>
      </c>
      <c r="G8630" s="786">
        <f>VLOOKUP(C8630,METADATA!$J$5:$Q$29,IF(E8630="HI",2,IF(E8630="LO",6,10))+IF(D8630=1,2,IF(D8630=7,1,(IF(WEEKDAY(B8630)=1,2,IF(WEEKDAY(B8630)=7,1,0))))))</f>
        <v>2</v>
      </c>
      <c r="H8630" s="787">
        <v>15639.25</v>
      </c>
      <c r="I8630" s="788">
        <v>3357.0150756835938</v>
      </c>
      <c r="K8630" s="795">
        <v>882.73749999999995</v>
      </c>
      <c r="M8630" s="798">
        <f t="shared" si="403"/>
        <v>15995.489701189736</v>
      </c>
      <c r="N8630" s="303"/>
      <c r="S8630" s="786">
        <v>0</v>
      </c>
      <c r="T8630" s="781">
        <f>VLOOKUP(C8630,METADATA!$J$5:$Q$29,IF(E8630="HI",2,IF(E8630="LO",6,10))+IF(S8630=1,2,IF(D8630=7,1,(IF(WEEKDAY(B8630)=1,2,IF(WEEKDAY(B8630)=7,1,0))))))</f>
        <v>2</v>
      </c>
      <c r="U8630" s="781">
        <f>VLOOKUP(C8630,METADATA!$A$5:$H$29,IF(E8630="HI",2,IF(E8630="LO",6,10))+IF(S8630=1,2,IF(D8630=7,1,(IF(WEEKDAY(B8630)=1,2,IF(WEEKDAY(B8630)=7,1,0))))))</f>
        <v>2</v>
      </c>
    </row>
    <row r="8631" spans="2:21" ht="13.95" customHeight="1" x14ac:dyDescent="0.25">
      <c r="B8631" s="784">
        <f t="shared" si="404"/>
        <v>45742</v>
      </c>
      <c r="C8631" s="785">
        <v>11</v>
      </c>
      <c r="D8631" s="786">
        <f>IFERROR((INDEX(METADATA!$T$2:$T$20,MATCH(B8631,METADATA!$S$2:$S$20,0))),0)</f>
        <v>0</v>
      </c>
      <c r="E8631" s="785" t="str">
        <f t="shared" si="402"/>
        <v>LO</v>
      </c>
      <c r="F8631" s="786">
        <f>VLOOKUP(C8631,METADATA!$A$5:$H$29,IF(E8631="HI",2,IF(E8631="LO",6,10))+IF(D8631=1,2,IF(D8631=7,1,(IF(WEEKDAY(B8631)=1,2,IF(WEEKDAY(B8631)=7,1,0))))))</f>
        <v>2</v>
      </c>
      <c r="G8631" s="786">
        <f>VLOOKUP(C8631,METADATA!$J$5:$Q$29,IF(E8631="HI",2,IF(E8631="LO",6,10))+IF(D8631=1,2,IF(D8631=7,1,(IF(WEEKDAY(B8631)=1,2,IF(WEEKDAY(B8631)=7,1,0))))))</f>
        <v>2</v>
      </c>
      <c r="H8631" s="787">
        <v>15447.5</v>
      </c>
      <c r="I8631" s="788">
        <v>2618.4099731445313</v>
      </c>
      <c r="K8631" s="795">
        <v>909.3125</v>
      </c>
      <c r="M8631" s="798">
        <f t="shared" si="403"/>
        <v>15667.843726482044</v>
      </c>
      <c r="N8631" s="303"/>
      <c r="S8631" s="786">
        <v>0</v>
      </c>
      <c r="T8631" s="781">
        <f>VLOOKUP(C8631,METADATA!$J$5:$Q$29,IF(E8631="HI",2,IF(E8631="LO",6,10))+IF(S8631=1,2,IF(D8631=7,1,(IF(WEEKDAY(B8631)=1,2,IF(WEEKDAY(B8631)=7,1,0))))))</f>
        <v>2</v>
      </c>
      <c r="U8631" s="781">
        <f>VLOOKUP(C8631,METADATA!$A$5:$H$29,IF(E8631="HI",2,IF(E8631="LO",6,10))+IF(S8631=1,2,IF(D8631=7,1,(IF(WEEKDAY(B8631)=1,2,IF(WEEKDAY(B8631)=7,1,0))))))</f>
        <v>2</v>
      </c>
    </row>
    <row r="8632" spans="2:21" ht="13.95" customHeight="1" x14ac:dyDescent="0.25">
      <c r="B8632" s="784">
        <f t="shared" si="404"/>
        <v>45742</v>
      </c>
      <c r="C8632" s="785">
        <v>12</v>
      </c>
      <c r="D8632" s="786">
        <f>IFERROR((INDEX(METADATA!$T$2:$T$20,MATCH(B8632,METADATA!$S$2:$S$20,0))),0)</f>
        <v>0</v>
      </c>
      <c r="E8632" s="785" t="str">
        <f t="shared" si="402"/>
        <v>LO</v>
      </c>
      <c r="F8632" s="786">
        <f>VLOOKUP(C8632,METADATA!$A$5:$H$29,IF(E8632="HI",2,IF(E8632="LO",6,10))+IF(D8632=1,2,IF(D8632=7,1,(IF(WEEKDAY(B8632)=1,2,IF(WEEKDAY(B8632)=7,1,0))))))</f>
        <v>2</v>
      </c>
      <c r="G8632" s="786">
        <f>VLOOKUP(C8632,METADATA!$J$5:$Q$29,IF(E8632="HI",2,IF(E8632="LO",6,10))+IF(D8632=1,2,IF(D8632=7,1,(IF(WEEKDAY(B8632)=1,2,IF(WEEKDAY(B8632)=7,1,0))))))</f>
        <v>2</v>
      </c>
      <c r="H8632" s="787">
        <v>15017.75</v>
      </c>
      <c r="I8632" s="788">
        <v>2890.6899795532227</v>
      </c>
      <c r="K8632" s="795">
        <v>905.6</v>
      </c>
      <c r="M8632" s="798">
        <f t="shared" si="403"/>
        <v>15293.426810901126</v>
      </c>
      <c r="N8632" s="303"/>
      <c r="S8632" s="786">
        <v>0</v>
      </c>
      <c r="T8632" s="781">
        <f>VLOOKUP(C8632,METADATA!$J$5:$Q$29,IF(E8632="HI",2,IF(E8632="LO",6,10))+IF(S8632=1,2,IF(D8632=7,1,(IF(WEEKDAY(B8632)=1,2,IF(WEEKDAY(B8632)=7,1,0))))))</f>
        <v>2</v>
      </c>
      <c r="U8632" s="781">
        <f>VLOOKUP(C8632,METADATA!$A$5:$H$29,IF(E8632="HI",2,IF(E8632="LO",6,10))+IF(S8632=1,2,IF(D8632=7,1,(IF(WEEKDAY(B8632)=1,2,IF(WEEKDAY(B8632)=7,1,0))))))</f>
        <v>2</v>
      </c>
    </row>
    <row r="8633" spans="2:21" ht="13.95" customHeight="1" x14ac:dyDescent="0.25">
      <c r="B8633" s="784">
        <f t="shared" si="404"/>
        <v>45742</v>
      </c>
      <c r="C8633" s="785">
        <v>13</v>
      </c>
      <c r="D8633" s="786">
        <f>IFERROR((INDEX(METADATA!$T$2:$T$20,MATCH(B8633,METADATA!$S$2:$S$20,0))),0)</f>
        <v>0</v>
      </c>
      <c r="E8633" s="785" t="str">
        <f t="shared" si="402"/>
        <v>LO</v>
      </c>
      <c r="F8633" s="786">
        <f>VLOOKUP(C8633,METADATA!$A$5:$H$29,IF(E8633="HI",2,IF(E8633="LO",6,10))+IF(D8633=1,2,IF(D8633=7,1,(IF(WEEKDAY(B8633)=1,2,IF(WEEKDAY(B8633)=7,1,0))))))</f>
        <v>2</v>
      </c>
      <c r="G8633" s="786">
        <f>VLOOKUP(C8633,METADATA!$J$5:$Q$29,IF(E8633="HI",2,IF(E8633="LO",6,10))+IF(D8633=1,2,IF(D8633=7,1,(IF(WEEKDAY(B8633)=1,2,IF(WEEKDAY(B8633)=7,1,0))))))</f>
        <v>2</v>
      </c>
      <c r="H8633" s="787">
        <v>14481.5</v>
      </c>
      <c r="I8633" s="788">
        <v>3610.5649795532227</v>
      </c>
      <c r="K8633" s="795">
        <v>913.98749999999995</v>
      </c>
      <c r="M8633" s="798">
        <f t="shared" si="403"/>
        <v>14924.812284299463</v>
      </c>
      <c r="N8633" s="303"/>
      <c r="S8633" s="786">
        <v>0</v>
      </c>
      <c r="T8633" s="781">
        <f>VLOOKUP(C8633,METADATA!$J$5:$Q$29,IF(E8633="HI",2,IF(E8633="LO",6,10))+IF(S8633=1,2,IF(D8633=7,1,(IF(WEEKDAY(B8633)=1,2,IF(WEEKDAY(B8633)=7,1,0))))))</f>
        <v>2</v>
      </c>
      <c r="U8633" s="781">
        <f>VLOOKUP(C8633,METADATA!$A$5:$H$29,IF(E8633="HI",2,IF(E8633="LO",6,10))+IF(S8633=1,2,IF(D8633=7,1,(IF(WEEKDAY(B8633)=1,2,IF(WEEKDAY(B8633)=7,1,0))))))</f>
        <v>2</v>
      </c>
    </row>
    <row r="8634" spans="2:21" ht="13.95" customHeight="1" x14ac:dyDescent="0.25">
      <c r="B8634" s="784">
        <f t="shared" si="404"/>
        <v>45742</v>
      </c>
      <c r="C8634" s="785">
        <v>14</v>
      </c>
      <c r="D8634" s="786">
        <f>IFERROR((INDEX(METADATA!$T$2:$T$20,MATCH(B8634,METADATA!$S$2:$S$20,0))),0)</f>
        <v>0</v>
      </c>
      <c r="E8634" s="785" t="str">
        <f t="shared" si="402"/>
        <v>LO</v>
      </c>
      <c r="F8634" s="786">
        <f>VLOOKUP(C8634,METADATA!$A$5:$H$29,IF(E8634="HI",2,IF(E8634="LO",6,10))+IF(D8634=1,2,IF(D8634=7,1,(IF(WEEKDAY(B8634)=1,2,IF(WEEKDAY(B8634)=7,1,0))))))</f>
        <v>2</v>
      </c>
      <c r="G8634" s="786">
        <f>VLOOKUP(C8634,METADATA!$J$5:$Q$29,IF(E8634="HI",2,IF(E8634="LO",6,10))+IF(D8634=1,2,IF(D8634=7,1,(IF(WEEKDAY(B8634)=1,2,IF(WEEKDAY(B8634)=7,1,0))))))</f>
        <v>2</v>
      </c>
      <c r="H8634" s="787">
        <v>14207.25</v>
      </c>
      <c r="I8634" s="788">
        <v>3681.642578125</v>
      </c>
      <c r="K8634" s="795">
        <v>902.26250000000005</v>
      </c>
      <c r="M8634" s="798">
        <f t="shared" si="403"/>
        <v>14676.526995020413</v>
      </c>
      <c r="N8634" s="303"/>
      <c r="S8634" s="786">
        <v>0</v>
      </c>
      <c r="T8634" s="781">
        <f>VLOOKUP(C8634,METADATA!$J$5:$Q$29,IF(E8634="HI",2,IF(E8634="LO",6,10))+IF(S8634=1,2,IF(D8634=7,1,(IF(WEEKDAY(B8634)=1,2,IF(WEEKDAY(B8634)=7,1,0))))))</f>
        <v>2</v>
      </c>
      <c r="U8634" s="781">
        <f>VLOOKUP(C8634,METADATA!$A$5:$H$29,IF(E8634="HI",2,IF(E8634="LO",6,10))+IF(S8634=1,2,IF(D8634=7,1,(IF(WEEKDAY(B8634)=1,2,IF(WEEKDAY(B8634)=7,1,0))))))</f>
        <v>2</v>
      </c>
    </row>
    <row r="8635" spans="2:21" ht="13.95" customHeight="1" x14ac:dyDescent="0.25">
      <c r="B8635" s="784">
        <f t="shared" si="404"/>
        <v>45742</v>
      </c>
      <c r="C8635" s="785">
        <v>15</v>
      </c>
      <c r="D8635" s="786">
        <f>IFERROR((INDEX(METADATA!$T$2:$T$20,MATCH(B8635,METADATA!$S$2:$S$20,0))),0)</f>
        <v>0</v>
      </c>
      <c r="E8635" s="785" t="str">
        <f t="shared" si="402"/>
        <v>LO</v>
      </c>
      <c r="F8635" s="786">
        <f>VLOOKUP(C8635,METADATA!$A$5:$H$29,IF(E8635="HI",2,IF(E8635="LO",6,10))+IF(D8635=1,2,IF(D8635=7,1,(IF(WEEKDAY(B8635)=1,2,IF(WEEKDAY(B8635)=7,1,0))))))</f>
        <v>2</v>
      </c>
      <c r="G8635" s="786">
        <f>VLOOKUP(C8635,METADATA!$J$5:$Q$29,IF(E8635="HI",2,IF(E8635="LO",6,10))+IF(D8635=1,2,IF(D8635=7,1,(IF(WEEKDAY(B8635)=1,2,IF(WEEKDAY(B8635)=7,1,0))))))</f>
        <v>2</v>
      </c>
      <c r="H8635" s="787">
        <v>14323.5</v>
      </c>
      <c r="I8635" s="788">
        <v>4303.4649963378906</v>
      </c>
      <c r="K8635" s="795">
        <v>933.76250000000005</v>
      </c>
      <c r="M8635" s="798">
        <f t="shared" si="403"/>
        <v>14956.017625848985</v>
      </c>
      <c r="N8635" s="303"/>
      <c r="S8635" s="786">
        <v>0</v>
      </c>
      <c r="T8635" s="781">
        <f>VLOOKUP(C8635,METADATA!$J$5:$Q$29,IF(E8635="HI",2,IF(E8635="LO",6,10))+IF(S8635=1,2,IF(D8635=7,1,(IF(WEEKDAY(B8635)=1,2,IF(WEEKDAY(B8635)=7,1,0))))))</f>
        <v>2</v>
      </c>
      <c r="U8635" s="781">
        <f>VLOOKUP(C8635,METADATA!$A$5:$H$29,IF(E8635="HI",2,IF(E8635="LO",6,10))+IF(S8635=1,2,IF(D8635=7,1,(IF(WEEKDAY(B8635)=1,2,IF(WEEKDAY(B8635)=7,1,0))))))</f>
        <v>2</v>
      </c>
    </row>
    <row r="8636" spans="2:21" ht="13.95" customHeight="1" x14ac:dyDescent="0.25">
      <c r="B8636" s="784">
        <f t="shared" si="404"/>
        <v>45742</v>
      </c>
      <c r="C8636" s="785">
        <v>16</v>
      </c>
      <c r="D8636" s="786">
        <f>IFERROR((INDEX(METADATA!$T$2:$T$20,MATCH(B8636,METADATA!$S$2:$S$20,0))),0)</f>
        <v>0</v>
      </c>
      <c r="E8636" s="785" t="str">
        <f t="shared" si="402"/>
        <v>LO</v>
      </c>
      <c r="F8636" s="786">
        <f>VLOOKUP(C8636,METADATA!$A$5:$H$29,IF(E8636="HI",2,IF(E8636="LO",6,10))+IF(D8636=1,2,IF(D8636=7,1,(IF(WEEKDAY(B8636)=1,2,IF(WEEKDAY(B8636)=7,1,0))))))</f>
        <v>2</v>
      </c>
      <c r="G8636" s="786">
        <f>VLOOKUP(C8636,METADATA!$J$5:$Q$29,IF(E8636="HI",2,IF(E8636="LO",6,10))+IF(D8636=1,2,IF(D8636=7,1,(IF(WEEKDAY(B8636)=1,2,IF(WEEKDAY(B8636)=7,1,0))))))</f>
        <v>2</v>
      </c>
      <c r="H8636" s="787">
        <v>14807</v>
      </c>
      <c r="I8636" s="788">
        <v>4254.0550231933594</v>
      </c>
      <c r="K8636" s="795">
        <v>0</v>
      </c>
      <c r="M8636" s="798">
        <f t="shared" si="403"/>
        <v>15405.980434245548</v>
      </c>
      <c r="N8636" s="303"/>
      <c r="S8636" s="786">
        <v>0</v>
      </c>
      <c r="T8636" s="781">
        <f>VLOOKUP(C8636,METADATA!$J$5:$Q$29,IF(E8636="HI",2,IF(E8636="LO",6,10))+IF(S8636=1,2,IF(D8636=7,1,(IF(WEEKDAY(B8636)=1,2,IF(WEEKDAY(B8636)=7,1,0))))))</f>
        <v>2</v>
      </c>
      <c r="U8636" s="781">
        <f>VLOOKUP(C8636,METADATA!$A$5:$H$29,IF(E8636="HI",2,IF(E8636="LO",6,10))+IF(S8636=1,2,IF(D8636=7,1,(IF(WEEKDAY(B8636)=1,2,IF(WEEKDAY(B8636)=7,1,0))))))</f>
        <v>2</v>
      </c>
    </row>
    <row r="8637" spans="2:21" ht="13.95" customHeight="1" x14ac:dyDescent="0.25">
      <c r="B8637" s="784">
        <f t="shared" si="404"/>
        <v>45742</v>
      </c>
      <c r="C8637" s="785">
        <v>17</v>
      </c>
      <c r="D8637" s="786">
        <f>IFERROR((INDEX(METADATA!$T$2:$T$20,MATCH(B8637,METADATA!$S$2:$S$20,0))),0)</f>
        <v>0</v>
      </c>
      <c r="E8637" s="785" t="str">
        <f t="shared" si="402"/>
        <v>LO</v>
      </c>
      <c r="F8637" s="786">
        <f>VLOOKUP(C8637,METADATA!$A$5:$H$29,IF(E8637="HI",2,IF(E8637="LO",6,10))+IF(D8637=1,2,IF(D8637=7,1,(IF(WEEKDAY(B8637)=1,2,IF(WEEKDAY(B8637)=7,1,0))))))</f>
        <v>2</v>
      </c>
      <c r="G8637" s="786">
        <f>VLOOKUP(C8637,METADATA!$J$5:$Q$29,IF(E8637="HI",2,IF(E8637="LO",6,10))+IF(D8637=1,2,IF(D8637=7,1,(IF(WEEKDAY(B8637)=1,2,IF(WEEKDAY(B8637)=7,1,0))))))</f>
        <v>2</v>
      </c>
      <c r="H8637" s="787">
        <v>15274.75</v>
      </c>
      <c r="I8637" s="788">
        <v>4188.9800109863281</v>
      </c>
      <c r="K8637" s="795">
        <v>0</v>
      </c>
      <c r="M8637" s="798">
        <f t="shared" si="403"/>
        <v>15838.735463885461</v>
      </c>
      <c r="N8637" s="303"/>
      <c r="S8637" s="786">
        <v>0</v>
      </c>
      <c r="T8637" s="781">
        <f>VLOOKUP(C8637,METADATA!$J$5:$Q$29,IF(E8637="HI",2,IF(E8637="LO",6,10))+IF(S8637=1,2,IF(D8637=7,1,(IF(WEEKDAY(B8637)=1,2,IF(WEEKDAY(B8637)=7,1,0))))))</f>
        <v>2</v>
      </c>
      <c r="U8637" s="781">
        <f>VLOOKUP(C8637,METADATA!$A$5:$H$29,IF(E8637="HI",2,IF(E8637="LO",6,10))+IF(S8637=1,2,IF(D8637=7,1,(IF(WEEKDAY(B8637)=1,2,IF(WEEKDAY(B8637)=7,1,0))))))</f>
        <v>2</v>
      </c>
    </row>
    <row r="8638" spans="2:21" ht="13.95" customHeight="1" x14ac:dyDescent="0.25">
      <c r="B8638" s="784">
        <f t="shared" si="404"/>
        <v>45742</v>
      </c>
      <c r="C8638" s="785">
        <v>18</v>
      </c>
      <c r="D8638" s="786">
        <f>IFERROR((INDEX(METADATA!$T$2:$T$20,MATCH(B8638,METADATA!$S$2:$S$20,0))),0)</f>
        <v>0</v>
      </c>
      <c r="E8638" s="785" t="str">
        <f t="shared" si="402"/>
        <v>LO</v>
      </c>
      <c r="F8638" s="786">
        <f>VLOOKUP(C8638,METADATA!$A$5:$H$29,IF(E8638="HI",2,IF(E8638="LO",6,10))+IF(D8638=1,2,IF(D8638=7,1,(IF(WEEKDAY(B8638)=1,2,IF(WEEKDAY(B8638)=7,1,0))))))</f>
        <v>1</v>
      </c>
      <c r="G8638" s="786">
        <f>VLOOKUP(C8638,METADATA!$J$5:$Q$29,IF(E8638="HI",2,IF(E8638="LO",6,10))+IF(D8638=1,2,IF(D8638=7,1,(IF(WEEKDAY(B8638)=1,2,IF(WEEKDAY(B8638)=7,1,0))))))</f>
        <v>1</v>
      </c>
      <c r="H8638" s="787">
        <v>16099.5</v>
      </c>
      <c r="I8638" s="788">
        <v>4088.4649658203125</v>
      </c>
      <c r="K8638" s="795">
        <v>0</v>
      </c>
      <c r="M8638" s="798">
        <f t="shared" si="403"/>
        <v>16610.522147925996</v>
      </c>
      <c r="N8638" s="303"/>
      <c r="S8638" s="786">
        <v>0</v>
      </c>
      <c r="T8638" s="781">
        <f>VLOOKUP(C8638,METADATA!$J$5:$Q$29,IF(E8638="HI",2,IF(E8638="LO",6,10))+IF(S8638=1,2,IF(D8638=7,1,(IF(WEEKDAY(B8638)=1,2,IF(WEEKDAY(B8638)=7,1,0))))))</f>
        <v>1</v>
      </c>
      <c r="U8638" s="781">
        <f>VLOOKUP(C8638,METADATA!$A$5:$H$29,IF(E8638="HI",2,IF(E8638="LO",6,10))+IF(S8638=1,2,IF(D8638=7,1,(IF(WEEKDAY(B8638)=1,2,IF(WEEKDAY(B8638)=7,1,0))))))</f>
        <v>1</v>
      </c>
    </row>
    <row r="8639" spans="2:21" ht="13.95" customHeight="1" x14ac:dyDescent="0.25">
      <c r="B8639" s="784">
        <f t="shared" si="404"/>
        <v>45742</v>
      </c>
      <c r="C8639" s="785">
        <v>19</v>
      </c>
      <c r="D8639" s="786">
        <f>IFERROR((INDEX(METADATA!$T$2:$T$20,MATCH(B8639,METADATA!$S$2:$S$20,0))),0)</f>
        <v>0</v>
      </c>
      <c r="E8639" s="785" t="str">
        <f t="shared" si="402"/>
        <v>LO</v>
      </c>
      <c r="F8639" s="786">
        <f>VLOOKUP(C8639,METADATA!$A$5:$H$29,IF(E8639="HI",2,IF(E8639="LO",6,10))+IF(D8639=1,2,IF(D8639=7,1,(IF(WEEKDAY(B8639)=1,2,IF(WEEKDAY(B8639)=7,1,0))))))</f>
        <v>1</v>
      </c>
      <c r="G8639" s="786">
        <f>VLOOKUP(C8639,METADATA!$J$5:$Q$29,IF(E8639="HI",2,IF(E8639="LO",6,10))+IF(D8639=1,2,IF(D8639=7,1,(IF(WEEKDAY(B8639)=1,2,IF(WEEKDAY(B8639)=7,1,0))))))</f>
        <v>1</v>
      </c>
      <c r="H8639" s="787">
        <v>14981</v>
      </c>
      <c r="I8639" s="788">
        <v>4166.8250427246094</v>
      </c>
      <c r="K8639" s="795">
        <v>0</v>
      </c>
      <c r="M8639" s="798">
        <f t="shared" si="403"/>
        <v>15549.68784048982</v>
      </c>
      <c r="N8639" s="303"/>
      <c r="S8639" s="786">
        <v>0</v>
      </c>
      <c r="T8639" s="781">
        <f>VLOOKUP(C8639,METADATA!$J$5:$Q$29,IF(E8639="HI",2,IF(E8639="LO",6,10))+IF(S8639=1,2,IF(D8639=7,1,(IF(WEEKDAY(B8639)=1,2,IF(WEEKDAY(B8639)=7,1,0))))))</f>
        <v>1</v>
      </c>
      <c r="U8639" s="781">
        <f>VLOOKUP(C8639,METADATA!$A$5:$H$29,IF(E8639="HI",2,IF(E8639="LO",6,10))+IF(S8639=1,2,IF(D8639=7,1,(IF(WEEKDAY(B8639)=1,2,IF(WEEKDAY(B8639)=7,1,0))))))</f>
        <v>1</v>
      </c>
    </row>
    <row r="8640" spans="2:21" ht="13.95" customHeight="1" x14ac:dyDescent="0.25">
      <c r="B8640" s="784">
        <f t="shared" si="404"/>
        <v>45742</v>
      </c>
      <c r="C8640" s="785">
        <v>20</v>
      </c>
      <c r="D8640" s="786">
        <f>IFERROR((INDEX(METADATA!$T$2:$T$20,MATCH(B8640,METADATA!$S$2:$S$20,0))),0)</f>
        <v>0</v>
      </c>
      <c r="E8640" s="785" t="str">
        <f t="shared" si="402"/>
        <v>LO</v>
      </c>
      <c r="F8640" s="786">
        <f>VLOOKUP(C8640,METADATA!$A$5:$H$29,IF(E8640="HI",2,IF(E8640="LO",6,10))+IF(D8640=1,2,IF(D8640=7,1,(IF(WEEKDAY(B8640)=1,2,IF(WEEKDAY(B8640)=7,1,0))))))</f>
        <v>1</v>
      </c>
      <c r="G8640" s="786">
        <f>VLOOKUP(C8640,METADATA!$J$5:$Q$29,IF(E8640="HI",2,IF(E8640="LO",6,10))+IF(D8640=1,2,IF(D8640=7,1,(IF(WEEKDAY(B8640)=1,2,IF(WEEKDAY(B8640)=7,1,0))))))</f>
        <v>2</v>
      </c>
      <c r="H8640" s="787">
        <v>13434.75</v>
      </c>
      <c r="I8640" s="788">
        <v>4284.5399169921875</v>
      </c>
      <c r="K8640" s="795">
        <v>0</v>
      </c>
      <c r="M8640" s="798">
        <f t="shared" si="403"/>
        <v>14101.410917450758</v>
      </c>
      <c r="N8640" s="303"/>
      <c r="S8640" s="786">
        <v>0</v>
      </c>
      <c r="T8640" s="781">
        <f>VLOOKUP(C8640,METADATA!$J$5:$Q$29,IF(E8640="HI",2,IF(E8640="LO",6,10))+IF(S8640=1,2,IF(D8640=7,1,(IF(WEEKDAY(B8640)=1,2,IF(WEEKDAY(B8640)=7,1,0))))))</f>
        <v>2</v>
      </c>
      <c r="U8640" s="781">
        <f>VLOOKUP(C8640,METADATA!$A$5:$H$29,IF(E8640="HI",2,IF(E8640="LO",6,10))+IF(S8640=1,2,IF(D8640=7,1,(IF(WEEKDAY(B8640)=1,2,IF(WEEKDAY(B8640)=7,1,0))))))</f>
        <v>1</v>
      </c>
    </row>
    <row r="8641" spans="2:21" ht="13.95" customHeight="1" x14ac:dyDescent="0.25">
      <c r="B8641" s="784">
        <f t="shared" si="404"/>
        <v>45742</v>
      </c>
      <c r="C8641" s="785">
        <v>21</v>
      </c>
      <c r="D8641" s="786">
        <f>IFERROR((INDEX(METADATA!$T$2:$T$20,MATCH(B8641,METADATA!$S$2:$S$20,0))),0)</f>
        <v>0</v>
      </c>
      <c r="E8641" s="785" t="str">
        <f t="shared" si="402"/>
        <v>LO</v>
      </c>
      <c r="F8641" s="786">
        <f>VLOOKUP(C8641,METADATA!$A$5:$H$29,IF(E8641="HI",2,IF(E8641="LO",6,10))+IF(D8641=1,2,IF(D8641=7,1,(IF(WEEKDAY(B8641)=1,2,IF(WEEKDAY(B8641)=7,1,0))))))</f>
        <v>2</v>
      </c>
      <c r="G8641" s="786">
        <f>VLOOKUP(C8641,METADATA!$J$5:$Q$29,IF(E8641="HI",2,IF(E8641="LO",6,10))+IF(D8641=1,2,IF(D8641=7,1,(IF(WEEKDAY(B8641)=1,2,IF(WEEKDAY(B8641)=7,1,0))))))</f>
        <v>2</v>
      </c>
      <c r="H8641" s="787">
        <v>11890</v>
      </c>
      <c r="I8641" s="788">
        <v>4323.0598754882813</v>
      </c>
      <c r="K8641" s="795">
        <v>0</v>
      </c>
      <c r="M8641" s="798">
        <f t="shared" si="403"/>
        <v>12651.519540634506</v>
      </c>
      <c r="N8641" s="303"/>
      <c r="S8641" s="786">
        <v>0</v>
      </c>
      <c r="T8641" s="781">
        <f>VLOOKUP(C8641,METADATA!$J$5:$Q$29,IF(E8641="HI",2,IF(E8641="LO",6,10))+IF(S8641=1,2,IF(D8641=7,1,(IF(WEEKDAY(B8641)=1,2,IF(WEEKDAY(B8641)=7,1,0))))))</f>
        <v>2</v>
      </c>
      <c r="U8641" s="781">
        <f>VLOOKUP(C8641,METADATA!$A$5:$H$29,IF(E8641="HI",2,IF(E8641="LO",6,10))+IF(S8641=1,2,IF(D8641=7,1,(IF(WEEKDAY(B8641)=1,2,IF(WEEKDAY(B8641)=7,1,0))))))</f>
        <v>2</v>
      </c>
    </row>
    <row r="8642" spans="2:21" ht="13.95" customHeight="1" x14ac:dyDescent="0.25">
      <c r="B8642" s="784">
        <f t="shared" si="404"/>
        <v>45742</v>
      </c>
      <c r="C8642" s="785">
        <v>22</v>
      </c>
      <c r="D8642" s="786">
        <f>IFERROR((INDEX(METADATA!$T$2:$T$20,MATCH(B8642,METADATA!$S$2:$S$20,0))),0)</f>
        <v>0</v>
      </c>
      <c r="E8642" s="785" t="str">
        <f t="shared" si="402"/>
        <v>LO</v>
      </c>
      <c r="F8642" s="786">
        <f>VLOOKUP(C8642,METADATA!$A$5:$H$29,IF(E8642="HI",2,IF(E8642="LO",6,10))+IF(D8642=1,2,IF(D8642=7,1,(IF(WEEKDAY(B8642)=1,2,IF(WEEKDAY(B8642)=7,1,0))))))</f>
        <v>3</v>
      </c>
      <c r="G8642" s="786">
        <f>VLOOKUP(C8642,METADATA!$J$5:$Q$29,IF(E8642="HI",2,IF(E8642="LO",6,10))+IF(D8642=1,2,IF(D8642=7,1,(IF(WEEKDAY(B8642)=1,2,IF(WEEKDAY(B8642)=7,1,0))))))</f>
        <v>3</v>
      </c>
      <c r="H8642" s="787">
        <v>10547.25</v>
      </c>
      <c r="I8642" s="788">
        <v>4205.1449584960938</v>
      </c>
      <c r="K8642" s="795">
        <v>0</v>
      </c>
      <c r="M8642" s="798">
        <f t="shared" si="403"/>
        <v>11354.634590530208</v>
      </c>
      <c r="N8642" s="303"/>
      <c r="S8642" s="786">
        <v>0</v>
      </c>
      <c r="T8642" s="781">
        <f>VLOOKUP(C8642,METADATA!$J$5:$Q$29,IF(E8642="HI",2,IF(E8642="LO",6,10))+IF(S8642=1,2,IF(D8642=7,1,(IF(WEEKDAY(B8642)=1,2,IF(WEEKDAY(B8642)=7,1,0))))))</f>
        <v>3</v>
      </c>
      <c r="U8642" s="781">
        <f>VLOOKUP(C8642,METADATA!$A$5:$H$29,IF(E8642="HI",2,IF(E8642="LO",6,10))+IF(S8642=1,2,IF(D8642=7,1,(IF(WEEKDAY(B8642)=1,2,IF(WEEKDAY(B8642)=7,1,0))))))</f>
        <v>3</v>
      </c>
    </row>
    <row r="8643" spans="2:21" ht="13.95" customHeight="1" x14ac:dyDescent="0.25">
      <c r="B8643" s="784">
        <f t="shared" si="404"/>
        <v>45742</v>
      </c>
      <c r="C8643" s="785">
        <v>23</v>
      </c>
      <c r="D8643" s="786">
        <f>IFERROR((INDEX(METADATA!$T$2:$T$20,MATCH(B8643,METADATA!$S$2:$S$20,0))),0)</f>
        <v>0</v>
      </c>
      <c r="E8643" s="785" t="str">
        <f t="shared" si="402"/>
        <v>LO</v>
      </c>
      <c r="F8643" s="786">
        <f>VLOOKUP(C8643,METADATA!$A$5:$H$29,IF(E8643="HI",2,IF(E8643="LO",6,10))+IF(D8643=1,2,IF(D8643=7,1,(IF(WEEKDAY(B8643)=1,2,IF(WEEKDAY(B8643)=7,1,0))))))</f>
        <v>3</v>
      </c>
      <c r="G8643" s="786">
        <f>VLOOKUP(C8643,METADATA!$J$5:$Q$29,IF(E8643="HI",2,IF(E8643="LO",6,10))+IF(D8643=1,2,IF(D8643=7,1,(IF(WEEKDAY(B8643)=1,2,IF(WEEKDAY(B8643)=7,1,0))))))</f>
        <v>3</v>
      </c>
      <c r="H8643" s="787">
        <v>9341.5</v>
      </c>
      <c r="I8643" s="788">
        <v>4162.2550048828125</v>
      </c>
      <c r="K8643" s="795">
        <v>0</v>
      </c>
      <c r="M8643" s="798">
        <f t="shared" si="403"/>
        <v>10226.826926064214</v>
      </c>
      <c r="N8643" s="303"/>
      <c r="S8643" s="786">
        <v>0</v>
      </c>
      <c r="T8643" s="781">
        <f>VLOOKUP(C8643,METADATA!$J$5:$Q$29,IF(E8643="HI",2,IF(E8643="LO",6,10))+IF(S8643=1,2,IF(D8643=7,1,(IF(WEEKDAY(B8643)=1,2,IF(WEEKDAY(B8643)=7,1,0))))))</f>
        <v>3</v>
      </c>
      <c r="U8643" s="781">
        <f>VLOOKUP(C8643,METADATA!$A$5:$H$29,IF(E8643="HI",2,IF(E8643="LO",6,10))+IF(S8643=1,2,IF(D8643=7,1,(IF(WEEKDAY(B8643)=1,2,IF(WEEKDAY(B8643)=7,1,0))))))</f>
        <v>3</v>
      </c>
    </row>
    <row r="8644" spans="2:21" ht="13.95" customHeight="1" x14ac:dyDescent="0.25">
      <c r="B8644" s="784">
        <f t="shared" si="404"/>
        <v>45743</v>
      </c>
      <c r="C8644" s="785">
        <v>0</v>
      </c>
      <c r="D8644" s="786">
        <f>IFERROR((INDEX(METADATA!$T$2:$T$20,MATCH(B8644,METADATA!$S$2:$S$20,0))),0)</f>
        <v>0</v>
      </c>
      <c r="E8644" s="785" t="str">
        <f t="shared" ref="E8644:E8707" si="405">IF(B8644="","",IF(AND(MONTH(B8644)&gt;=MONTH($AA$9),MONTH(B8644)&lt;=MONTH($AA$11)),"HI","LO"))</f>
        <v>LO</v>
      </c>
      <c r="F8644" s="786">
        <f>VLOOKUP(C8644,METADATA!$A$5:$H$29,IF(E8644="HI",2,IF(E8644="LO",6,10))+IF(D8644=1,2,IF(D8644=7,1,(IF(WEEKDAY(B8644)=1,2,IF(WEEKDAY(B8644)=7,1,0))))))</f>
        <v>3</v>
      </c>
      <c r="G8644" s="786">
        <f>VLOOKUP(C8644,METADATA!$J$5:$Q$29,IF(E8644="HI",2,IF(E8644="LO",6,10))+IF(D8644=1,2,IF(D8644=7,1,(IF(WEEKDAY(B8644)=1,2,IF(WEEKDAY(B8644)=7,1,0))))))</f>
        <v>3</v>
      </c>
      <c r="H8644" s="787">
        <v>8518.25</v>
      </c>
      <c r="I8644" s="788">
        <v>4053.0799865722656</v>
      </c>
      <c r="K8644" s="795">
        <v>0</v>
      </c>
      <c r="M8644" s="798">
        <f t="shared" ref="M8644:M8707" si="406">SQRT(H8644^2+I8644^2)</f>
        <v>9433.3472553517622</v>
      </c>
      <c r="N8644" s="303"/>
      <c r="S8644" s="786">
        <v>0</v>
      </c>
      <c r="T8644" s="781">
        <f>VLOOKUP(C8644,METADATA!$J$5:$Q$29,IF(E8644="HI",2,IF(E8644="LO",6,10))+IF(S8644=1,2,IF(D8644=7,1,(IF(WEEKDAY(B8644)=1,2,IF(WEEKDAY(B8644)=7,1,0))))))</f>
        <v>3</v>
      </c>
      <c r="U8644" s="781">
        <f>VLOOKUP(C8644,METADATA!$A$5:$H$29,IF(E8644="HI",2,IF(E8644="LO",6,10))+IF(S8644=1,2,IF(D8644=7,1,(IF(WEEKDAY(B8644)=1,2,IF(WEEKDAY(B8644)=7,1,0))))))</f>
        <v>3</v>
      </c>
    </row>
    <row r="8645" spans="2:21" ht="13.95" customHeight="1" x14ac:dyDescent="0.25">
      <c r="B8645" s="784">
        <f t="shared" si="404"/>
        <v>45743</v>
      </c>
      <c r="C8645" s="785">
        <v>1</v>
      </c>
      <c r="D8645" s="786">
        <f>IFERROR((INDEX(METADATA!$T$2:$T$20,MATCH(B8645,METADATA!$S$2:$S$20,0))),0)</f>
        <v>0</v>
      </c>
      <c r="E8645" s="785" t="str">
        <f t="shared" si="405"/>
        <v>LO</v>
      </c>
      <c r="F8645" s="786">
        <f>VLOOKUP(C8645,METADATA!$A$5:$H$29,IF(E8645="HI",2,IF(E8645="LO",6,10))+IF(D8645=1,2,IF(D8645=7,1,(IF(WEEKDAY(B8645)=1,2,IF(WEEKDAY(B8645)=7,1,0))))))</f>
        <v>3</v>
      </c>
      <c r="G8645" s="786">
        <f>VLOOKUP(C8645,METADATA!$J$5:$Q$29,IF(E8645="HI",2,IF(E8645="LO",6,10))+IF(D8645=1,2,IF(D8645=7,1,(IF(WEEKDAY(B8645)=1,2,IF(WEEKDAY(B8645)=7,1,0))))))</f>
        <v>3</v>
      </c>
      <c r="H8645" s="787">
        <v>8061</v>
      </c>
      <c r="I8645" s="788">
        <v>4122.0725708007813</v>
      </c>
      <c r="K8645" s="795">
        <v>0</v>
      </c>
      <c r="M8645" s="798">
        <f t="shared" si="406"/>
        <v>9053.7949655902939</v>
      </c>
      <c r="N8645" s="303"/>
      <c r="S8645" s="786">
        <v>0</v>
      </c>
      <c r="T8645" s="781">
        <f>VLOOKUP(C8645,METADATA!$J$5:$Q$29,IF(E8645="HI",2,IF(E8645="LO",6,10))+IF(S8645=1,2,IF(D8645=7,1,(IF(WEEKDAY(B8645)=1,2,IF(WEEKDAY(B8645)=7,1,0))))))</f>
        <v>3</v>
      </c>
      <c r="U8645" s="781">
        <f>VLOOKUP(C8645,METADATA!$A$5:$H$29,IF(E8645="HI",2,IF(E8645="LO",6,10))+IF(S8645=1,2,IF(D8645=7,1,(IF(WEEKDAY(B8645)=1,2,IF(WEEKDAY(B8645)=7,1,0))))))</f>
        <v>3</v>
      </c>
    </row>
    <row r="8646" spans="2:21" ht="13.95" customHeight="1" x14ac:dyDescent="0.25">
      <c r="B8646" s="784">
        <f t="shared" si="404"/>
        <v>45743</v>
      </c>
      <c r="C8646" s="785">
        <v>2</v>
      </c>
      <c r="D8646" s="786">
        <f>IFERROR((INDEX(METADATA!$T$2:$T$20,MATCH(B8646,METADATA!$S$2:$S$20,0))),0)</f>
        <v>0</v>
      </c>
      <c r="E8646" s="785" t="str">
        <f t="shared" si="405"/>
        <v>LO</v>
      </c>
      <c r="F8646" s="786">
        <f>VLOOKUP(C8646,METADATA!$A$5:$H$29,IF(E8646="HI",2,IF(E8646="LO",6,10))+IF(D8646=1,2,IF(D8646=7,1,(IF(WEEKDAY(B8646)=1,2,IF(WEEKDAY(B8646)=7,1,0))))))</f>
        <v>3</v>
      </c>
      <c r="G8646" s="786">
        <f>VLOOKUP(C8646,METADATA!$J$5:$Q$29,IF(E8646="HI",2,IF(E8646="LO",6,10))+IF(D8646=1,2,IF(D8646=7,1,(IF(WEEKDAY(B8646)=1,2,IF(WEEKDAY(B8646)=7,1,0))))))</f>
        <v>3</v>
      </c>
      <c r="H8646" s="787">
        <v>7967.25</v>
      </c>
      <c r="I8646" s="788">
        <v>4228.5050354003906</v>
      </c>
      <c r="K8646" s="795">
        <v>0</v>
      </c>
      <c r="M8646" s="798">
        <f t="shared" si="406"/>
        <v>9019.8296767126631</v>
      </c>
      <c r="N8646" s="303"/>
      <c r="S8646" s="786">
        <v>0</v>
      </c>
      <c r="T8646" s="781">
        <f>VLOOKUP(C8646,METADATA!$J$5:$Q$29,IF(E8646="HI",2,IF(E8646="LO",6,10))+IF(S8646=1,2,IF(D8646=7,1,(IF(WEEKDAY(B8646)=1,2,IF(WEEKDAY(B8646)=7,1,0))))))</f>
        <v>3</v>
      </c>
      <c r="U8646" s="781">
        <f>VLOOKUP(C8646,METADATA!$A$5:$H$29,IF(E8646="HI",2,IF(E8646="LO",6,10))+IF(S8646=1,2,IF(D8646=7,1,(IF(WEEKDAY(B8646)=1,2,IF(WEEKDAY(B8646)=7,1,0))))))</f>
        <v>3</v>
      </c>
    </row>
    <row r="8647" spans="2:21" ht="13.95" customHeight="1" x14ac:dyDescent="0.25">
      <c r="B8647" s="784">
        <f t="shared" si="404"/>
        <v>45743</v>
      </c>
      <c r="C8647" s="785">
        <v>3</v>
      </c>
      <c r="D8647" s="786">
        <f>IFERROR((INDEX(METADATA!$T$2:$T$20,MATCH(B8647,METADATA!$S$2:$S$20,0))),0)</f>
        <v>0</v>
      </c>
      <c r="E8647" s="785" t="str">
        <f t="shared" si="405"/>
        <v>LO</v>
      </c>
      <c r="F8647" s="786">
        <f>VLOOKUP(C8647,METADATA!$A$5:$H$29,IF(E8647="HI",2,IF(E8647="LO",6,10))+IF(D8647=1,2,IF(D8647=7,1,(IF(WEEKDAY(B8647)=1,2,IF(WEEKDAY(B8647)=7,1,0))))))</f>
        <v>3</v>
      </c>
      <c r="G8647" s="786">
        <f>VLOOKUP(C8647,METADATA!$J$5:$Q$29,IF(E8647="HI",2,IF(E8647="LO",6,10))+IF(D8647=1,2,IF(D8647=7,1,(IF(WEEKDAY(B8647)=1,2,IF(WEEKDAY(B8647)=7,1,0))))))</f>
        <v>3</v>
      </c>
      <c r="H8647" s="787">
        <v>8146.75</v>
      </c>
      <c r="I8647" s="788">
        <v>4125.8550720214844</v>
      </c>
      <c r="K8647" s="795">
        <v>870.51250000000005</v>
      </c>
      <c r="M8647" s="798">
        <f t="shared" si="406"/>
        <v>9131.9338388878732</v>
      </c>
      <c r="N8647" s="303"/>
      <c r="S8647" s="786">
        <v>0</v>
      </c>
      <c r="T8647" s="781">
        <f>VLOOKUP(C8647,METADATA!$J$5:$Q$29,IF(E8647="HI",2,IF(E8647="LO",6,10))+IF(S8647=1,2,IF(D8647=7,1,(IF(WEEKDAY(B8647)=1,2,IF(WEEKDAY(B8647)=7,1,0))))))</f>
        <v>3</v>
      </c>
      <c r="U8647" s="781">
        <f>VLOOKUP(C8647,METADATA!$A$5:$H$29,IF(E8647="HI",2,IF(E8647="LO",6,10))+IF(S8647=1,2,IF(D8647=7,1,(IF(WEEKDAY(B8647)=1,2,IF(WEEKDAY(B8647)=7,1,0))))))</f>
        <v>3</v>
      </c>
    </row>
    <row r="8648" spans="2:21" ht="13.95" customHeight="1" x14ac:dyDescent="0.25">
      <c r="B8648" s="784">
        <f t="shared" si="404"/>
        <v>45743</v>
      </c>
      <c r="C8648" s="785">
        <v>4</v>
      </c>
      <c r="D8648" s="786">
        <f>IFERROR((INDEX(METADATA!$T$2:$T$20,MATCH(B8648,METADATA!$S$2:$S$20,0))),0)</f>
        <v>0</v>
      </c>
      <c r="E8648" s="785" t="str">
        <f t="shared" si="405"/>
        <v>LO</v>
      </c>
      <c r="F8648" s="786">
        <f>VLOOKUP(C8648,METADATA!$A$5:$H$29,IF(E8648="HI",2,IF(E8648="LO",6,10))+IF(D8648=1,2,IF(D8648=7,1,(IF(WEEKDAY(B8648)=1,2,IF(WEEKDAY(B8648)=7,1,0))))))</f>
        <v>3</v>
      </c>
      <c r="G8648" s="786">
        <f>VLOOKUP(C8648,METADATA!$J$5:$Q$29,IF(E8648="HI",2,IF(E8648="LO",6,10))+IF(D8648=1,2,IF(D8648=7,1,(IF(WEEKDAY(B8648)=1,2,IF(WEEKDAY(B8648)=7,1,0))))))</f>
        <v>3</v>
      </c>
      <c r="H8648" s="787">
        <v>8525</v>
      </c>
      <c r="I8648" s="788">
        <v>4120.8599548339844</v>
      </c>
      <c r="K8648" s="795">
        <v>865.8125</v>
      </c>
      <c r="M8648" s="798">
        <f t="shared" si="406"/>
        <v>9468.7439382081902</v>
      </c>
      <c r="N8648" s="303"/>
      <c r="S8648" s="786">
        <v>0</v>
      </c>
      <c r="T8648" s="781">
        <f>VLOOKUP(C8648,METADATA!$J$5:$Q$29,IF(E8648="HI",2,IF(E8648="LO",6,10))+IF(S8648=1,2,IF(D8648=7,1,(IF(WEEKDAY(B8648)=1,2,IF(WEEKDAY(B8648)=7,1,0))))))</f>
        <v>3</v>
      </c>
      <c r="U8648" s="781">
        <f>VLOOKUP(C8648,METADATA!$A$5:$H$29,IF(E8648="HI",2,IF(E8648="LO",6,10))+IF(S8648=1,2,IF(D8648=7,1,(IF(WEEKDAY(B8648)=1,2,IF(WEEKDAY(B8648)=7,1,0))))))</f>
        <v>3</v>
      </c>
    </row>
    <row r="8649" spans="2:21" ht="13.95" customHeight="1" x14ac:dyDescent="0.25">
      <c r="B8649" s="784">
        <f t="shared" si="404"/>
        <v>45743</v>
      </c>
      <c r="C8649" s="785">
        <v>5</v>
      </c>
      <c r="D8649" s="786">
        <f>IFERROR((INDEX(METADATA!$T$2:$T$20,MATCH(B8649,METADATA!$S$2:$S$20,0))),0)</f>
        <v>0</v>
      </c>
      <c r="E8649" s="785" t="str">
        <f t="shared" si="405"/>
        <v>LO</v>
      </c>
      <c r="F8649" s="786">
        <f>VLOOKUP(C8649,METADATA!$A$5:$H$29,IF(E8649="HI",2,IF(E8649="LO",6,10))+IF(D8649=1,2,IF(D8649=7,1,(IF(WEEKDAY(B8649)=1,2,IF(WEEKDAY(B8649)=7,1,0))))))</f>
        <v>3</v>
      </c>
      <c r="G8649" s="786">
        <f>VLOOKUP(C8649,METADATA!$J$5:$Q$29,IF(E8649="HI",2,IF(E8649="LO",6,10))+IF(D8649=1,2,IF(D8649=7,1,(IF(WEEKDAY(B8649)=1,2,IF(WEEKDAY(B8649)=7,1,0))))))</f>
        <v>3</v>
      </c>
      <c r="H8649" s="787">
        <v>9478.5</v>
      </c>
      <c r="I8649" s="788">
        <v>4061.5549926757813</v>
      </c>
      <c r="K8649" s="795">
        <v>834.63750000000005</v>
      </c>
      <c r="M8649" s="798">
        <f t="shared" si="406"/>
        <v>10312.041078687069</v>
      </c>
      <c r="N8649" s="303"/>
      <c r="S8649" s="786">
        <v>0</v>
      </c>
      <c r="T8649" s="781">
        <f>VLOOKUP(C8649,METADATA!$J$5:$Q$29,IF(E8649="HI",2,IF(E8649="LO",6,10))+IF(S8649=1,2,IF(D8649=7,1,(IF(WEEKDAY(B8649)=1,2,IF(WEEKDAY(B8649)=7,1,0))))))</f>
        <v>3</v>
      </c>
      <c r="U8649" s="781">
        <f>VLOOKUP(C8649,METADATA!$A$5:$H$29,IF(E8649="HI",2,IF(E8649="LO",6,10))+IF(S8649=1,2,IF(D8649=7,1,(IF(WEEKDAY(B8649)=1,2,IF(WEEKDAY(B8649)=7,1,0))))))</f>
        <v>3</v>
      </c>
    </row>
    <row r="8650" spans="2:21" ht="13.95" customHeight="1" x14ac:dyDescent="0.25">
      <c r="B8650" s="784">
        <f t="shared" si="404"/>
        <v>45743</v>
      </c>
      <c r="C8650" s="785">
        <v>6</v>
      </c>
      <c r="D8650" s="786">
        <f>IFERROR((INDEX(METADATA!$T$2:$T$20,MATCH(B8650,METADATA!$S$2:$S$20,0))),0)</f>
        <v>0</v>
      </c>
      <c r="E8650" s="785" t="str">
        <f t="shared" si="405"/>
        <v>LO</v>
      </c>
      <c r="F8650" s="786">
        <f>VLOOKUP(C8650,METADATA!$A$5:$H$29,IF(E8650="HI",2,IF(E8650="LO",6,10))+IF(D8650=1,2,IF(D8650=7,1,(IF(WEEKDAY(B8650)=1,2,IF(WEEKDAY(B8650)=7,1,0))))))</f>
        <v>2</v>
      </c>
      <c r="G8650" s="786">
        <f>VLOOKUP(C8650,METADATA!$J$5:$Q$29,IF(E8650="HI",2,IF(E8650="LO",6,10))+IF(D8650=1,2,IF(D8650=7,1,(IF(WEEKDAY(B8650)=1,2,IF(WEEKDAY(B8650)=7,1,0))))))</f>
        <v>2</v>
      </c>
      <c r="H8650" s="787">
        <v>11218.75</v>
      </c>
      <c r="I8650" s="788">
        <v>3999.7999267578125</v>
      </c>
      <c r="K8650" s="795">
        <v>847.33749999999998</v>
      </c>
      <c r="M8650" s="798">
        <f t="shared" si="406"/>
        <v>11910.447137559186</v>
      </c>
      <c r="N8650" s="303"/>
      <c r="S8650" s="786">
        <v>0</v>
      </c>
      <c r="T8650" s="781">
        <f>VLOOKUP(C8650,METADATA!$J$5:$Q$29,IF(E8650="HI",2,IF(E8650="LO",6,10))+IF(S8650=1,2,IF(D8650=7,1,(IF(WEEKDAY(B8650)=1,2,IF(WEEKDAY(B8650)=7,1,0))))))</f>
        <v>2</v>
      </c>
      <c r="U8650" s="781">
        <f>VLOOKUP(C8650,METADATA!$A$5:$H$29,IF(E8650="HI",2,IF(E8650="LO",6,10))+IF(S8650=1,2,IF(D8650=7,1,(IF(WEEKDAY(B8650)=1,2,IF(WEEKDAY(B8650)=7,1,0))))))</f>
        <v>2</v>
      </c>
    </row>
    <row r="8651" spans="2:21" ht="13.95" customHeight="1" x14ac:dyDescent="0.25">
      <c r="B8651" s="784">
        <f t="shared" si="404"/>
        <v>45743</v>
      </c>
      <c r="C8651" s="785">
        <v>7</v>
      </c>
      <c r="D8651" s="786">
        <f>IFERROR((INDEX(METADATA!$T$2:$T$20,MATCH(B8651,METADATA!$S$2:$S$20,0))),0)</f>
        <v>0</v>
      </c>
      <c r="E8651" s="785" t="str">
        <f t="shared" si="405"/>
        <v>LO</v>
      </c>
      <c r="F8651" s="786">
        <f>VLOOKUP(C8651,METADATA!$A$5:$H$29,IF(E8651="HI",2,IF(E8651="LO",6,10))+IF(D8651=1,2,IF(D8651=7,1,(IF(WEEKDAY(B8651)=1,2,IF(WEEKDAY(B8651)=7,1,0))))))</f>
        <v>1</v>
      </c>
      <c r="G8651" s="786">
        <f>VLOOKUP(C8651,METADATA!$J$5:$Q$29,IF(E8651="HI",2,IF(E8651="LO",6,10))+IF(D8651=1,2,IF(D8651=7,1,(IF(WEEKDAY(B8651)=1,2,IF(WEEKDAY(B8651)=7,1,0))))))</f>
        <v>1</v>
      </c>
      <c r="H8651" s="787">
        <v>13335.5</v>
      </c>
      <c r="I8651" s="788">
        <v>3832.405029296875</v>
      </c>
      <c r="K8651" s="795">
        <v>851.61249999999995</v>
      </c>
      <c r="M8651" s="798">
        <f t="shared" si="406"/>
        <v>13875.261747389848</v>
      </c>
      <c r="N8651" s="303"/>
      <c r="S8651" s="786">
        <v>0</v>
      </c>
      <c r="T8651" s="781">
        <f>VLOOKUP(C8651,METADATA!$J$5:$Q$29,IF(E8651="HI",2,IF(E8651="LO",6,10))+IF(S8651=1,2,IF(D8651=7,1,(IF(WEEKDAY(B8651)=1,2,IF(WEEKDAY(B8651)=7,1,0))))))</f>
        <v>1</v>
      </c>
      <c r="U8651" s="781">
        <f>VLOOKUP(C8651,METADATA!$A$5:$H$29,IF(E8651="HI",2,IF(E8651="LO",6,10))+IF(S8651=1,2,IF(D8651=7,1,(IF(WEEKDAY(B8651)=1,2,IF(WEEKDAY(B8651)=7,1,0))))))</f>
        <v>1</v>
      </c>
    </row>
    <row r="8652" spans="2:21" ht="13.95" customHeight="1" x14ac:dyDescent="0.25">
      <c r="B8652" s="784">
        <f t="shared" si="404"/>
        <v>45743</v>
      </c>
      <c r="C8652" s="785">
        <v>8</v>
      </c>
      <c r="D8652" s="786">
        <f>IFERROR((INDEX(METADATA!$T$2:$T$20,MATCH(B8652,METADATA!$S$2:$S$20,0))),0)</f>
        <v>0</v>
      </c>
      <c r="E8652" s="785" t="str">
        <f t="shared" si="405"/>
        <v>LO</v>
      </c>
      <c r="F8652" s="786">
        <f>VLOOKUP(C8652,METADATA!$A$5:$H$29,IF(E8652="HI",2,IF(E8652="LO",6,10))+IF(D8652=1,2,IF(D8652=7,1,(IF(WEEKDAY(B8652)=1,2,IF(WEEKDAY(B8652)=7,1,0))))))</f>
        <v>1</v>
      </c>
      <c r="G8652" s="786">
        <f>VLOOKUP(C8652,METADATA!$J$5:$Q$29,IF(E8652="HI",2,IF(E8652="LO",6,10))+IF(D8652=1,2,IF(D8652=7,1,(IF(WEEKDAY(B8652)=1,2,IF(WEEKDAY(B8652)=7,1,0))))))</f>
        <v>1</v>
      </c>
      <c r="H8652" s="787">
        <v>14887.5</v>
      </c>
      <c r="I8652" s="788">
        <v>3817.2399597167969</v>
      </c>
      <c r="K8652" s="795">
        <v>856.5</v>
      </c>
      <c r="M8652" s="798">
        <f t="shared" si="406"/>
        <v>15369.091617921296</v>
      </c>
      <c r="N8652" s="303"/>
      <c r="S8652" s="786">
        <v>0</v>
      </c>
      <c r="T8652" s="781">
        <f>VLOOKUP(C8652,METADATA!$J$5:$Q$29,IF(E8652="HI",2,IF(E8652="LO",6,10))+IF(S8652=1,2,IF(D8652=7,1,(IF(WEEKDAY(B8652)=1,2,IF(WEEKDAY(B8652)=7,1,0))))))</f>
        <v>1</v>
      </c>
      <c r="U8652" s="781">
        <f>VLOOKUP(C8652,METADATA!$A$5:$H$29,IF(E8652="HI",2,IF(E8652="LO",6,10))+IF(S8652=1,2,IF(D8652=7,1,(IF(WEEKDAY(B8652)=1,2,IF(WEEKDAY(B8652)=7,1,0))))))</f>
        <v>1</v>
      </c>
    </row>
    <row r="8653" spans="2:21" ht="13.95" customHeight="1" x14ac:dyDescent="0.25">
      <c r="B8653" s="784">
        <f t="shared" si="404"/>
        <v>45743</v>
      </c>
      <c r="C8653" s="785">
        <v>9</v>
      </c>
      <c r="D8653" s="786">
        <f>IFERROR((INDEX(METADATA!$T$2:$T$20,MATCH(B8653,METADATA!$S$2:$S$20,0))),0)</f>
        <v>0</v>
      </c>
      <c r="E8653" s="785" t="str">
        <f t="shared" si="405"/>
        <v>LO</v>
      </c>
      <c r="F8653" s="786">
        <f>VLOOKUP(C8653,METADATA!$A$5:$H$29,IF(E8653="HI",2,IF(E8653="LO",6,10))+IF(D8653=1,2,IF(D8653=7,1,(IF(WEEKDAY(B8653)=1,2,IF(WEEKDAY(B8653)=7,1,0))))))</f>
        <v>2</v>
      </c>
      <c r="G8653" s="786">
        <f>VLOOKUP(C8653,METADATA!$J$5:$Q$29,IF(E8653="HI",2,IF(E8653="LO",6,10))+IF(D8653=1,2,IF(D8653=7,1,(IF(WEEKDAY(B8653)=1,2,IF(WEEKDAY(B8653)=7,1,0))))))</f>
        <v>1</v>
      </c>
      <c r="H8653" s="787">
        <v>15622.5</v>
      </c>
      <c r="I8653" s="788">
        <v>3850.4099731445313</v>
      </c>
      <c r="K8653" s="795">
        <v>824.32500000000005</v>
      </c>
      <c r="M8653" s="798">
        <f t="shared" si="406"/>
        <v>16090.001964303512</v>
      </c>
      <c r="N8653" s="303"/>
      <c r="S8653" s="786">
        <v>0</v>
      </c>
      <c r="T8653" s="781">
        <f>VLOOKUP(C8653,METADATA!$J$5:$Q$29,IF(E8653="HI",2,IF(E8653="LO",6,10))+IF(S8653=1,2,IF(D8653=7,1,(IF(WEEKDAY(B8653)=1,2,IF(WEEKDAY(B8653)=7,1,0))))))</f>
        <v>1</v>
      </c>
      <c r="U8653" s="781">
        <f>VLOOKUP(C8653,METADATA!$A$5:$H$29,IF(E8653="HI",2,IF(E8653="LO",6,10))+IF(S8653=1,2,IF(D8653=7,1,(IF(WEEKDAY(B8653)=1,2,IF(WEEKDAY(B8653)=7,1,0))))))</f>
        <v>2</v>
      </c>
    </row>
    <row r="8654" spans="2:21" ht="13.95" customHeight="1" x14ac:dyDescent="0.25">
      <c r="B8654" s="784">
        <f t="shared" si="404"/>
        <v>45743</v>
      </c>
      <c r="C8654" s="785">
        <v>10</v>
      </c>
      <c r="D8654" s="786">
        <f>IFERROR((INDEX(METADATA!$T$2:$T$20,MATCH(B8654,METADATA!$S$2:$S$20,0))),0)</f>
        <v>0</v>
      </c>
      <c r="E8654" s="785" t="str">
        <f t="shared" si="405"/>
        <v>LO</v>
      </c>
      <c r="F8654" s="786">
        <f>VLOOKUP(C8654,METADATA!$A$5:$H$29,IF(E8654="HI",2,IF(E8654="LO",6,10))+IF(D8654=1,2,IF(D8654=7,1,(IF(WEEKDAY(B8654)=1,2,IF(WEEKDAY(B8654)=7,1,0))))))</f>
        <v>2</v>
      </c>
      <c r="G8654" s="786">
        <f>VLOOKUP(C8654,METADATA!$J$5:$Q$29,IF(E8654="HI",2,IF(E8654="LO",6,10))+IF(D8654=1,2,IF(D8654=7,1,(IF(WEEKDAY(B8654)=1,2,IF(WEEKDAY(B8654)=7,1,0))))))</f>
        <v>2</v>
      </c>
      <c r="H8654" s="787">
        <v>15782.75</v>
      </c>
      <c r="I8654" s="788">
        <v>3950.8700561523438</v>
      </c>
      <c r="K8654" s="795">
        <v>882.73749999999995</v>
      </c>
      <c r="M8654" s="798">
        <f t="shared" si="406"/>
        <v>16269.744059545043</v>
      </c>
      <c r="N8654" s="303"/>
      <c r="S8654" s="786">
        <v>0</v>
      </c>
      <c r="T8654" s="781">
        <f>VLOOKUP(C8654,METADATA!$J$5:$Q$29,IF(E8654="HI",2,IF(E8654="LO",6,10))+IF(S8654=1,2,IF(D8654=7,1,(IF(WEEKDAY(B8654)=1,2,IF(WEEKDAY(B8654)=7,1,0))))))</f>
        <v>2</v>
      </c>
      <c r="U8654" s="781">
        <f>VLOOKUP(C8654,METADATA!$A$5:$H$29,IF(E8654="HI",2,IF(E8654="LO",6,10))+IF(S8654=1,2,IF(D8654=7,1,(IF(WEEKDAY(B8654)=1,2,IF(WEEKDAY(B8654)=7,1,0))))))</f>
        <v>2</v>
      </c>
    </row>
    <row r="8655" spans="2:21" ht="13.95" customHeight="1" x14ac:dyDescent="0.25">
      <c r="B8655" s="784">
        <f t="shared" si="404"/>
        <v>45743</v>
      </c>
      <c r="C8655" s="785">
        <v>11</v>
      </c>
      <c r="D8655" s="786">
        <f>IFERROR((INDEX(METADATA!$T$2:$T$20,MATCH(B8655,METADATA!$S$2:$S$20,0))),0)</f>
        <v>0</v>
      </c>
      <c r="E8655" s="785" t="str">
        <f t="shared" si="405"/>
        <v>LO</v>
      </c>
      <c r="F8655" s="786">
        <f>VLOOKUP(C8655,METADATA!$A$5:$H$29,IF(E8655="HI",2,IF(E8655="LO",6,10))+IF(D8655=1,2,IF(D8655=7,1,(IF(WEEKDAY(B8655)=1,2,IF(WEEKDAY(B8655)=7,1,0))))))</f>
        <v>2</v>
      </c>
      <c r="G8655" s="786">
        <f>VLOOKUP(C8655,METADATA!$J$5:$Q$29,IF(E8655="HI",2,IF(E8655="LO",6,10))+IF(D8655=1,2,IF(D8655=7,1,(IF(WEEKDAY(B8655)=1,2,IF(WEEKDAY(B8655)=7,1,0))))))</f>
        <v>2</v>
      </c>
      <c r="H8655" s="787">
        <v>15996.75</v>
      </c>
      <c r="I8655" s="788">
        <v>3860.385009765625</v>
      </c>
      <c r="K8655" s="795">
        <v>909.3125</v>
      </c>
      <c r="M8655" s="798">
        <f t="shared" si="406"/>
        <v>16455.958889901347</v>
      </c>
      <c r="N8655" s="303"/>
      <c r="S8655" s="786">
        <v>0</v>
      </c>
      <c r="T8655" s="781">
        <f>VLOOKUP(C8655,METADATA!$J$5:$Q$29,IF(E8655="HI",2,IF(E8655="LO",6,10))+IF(S8655=1,2,IF(D8655=7,1,(IF(WEEKDAY(B8655)=1,2,IF(WEEKDAY(B8655)=7,1,0))))))</f>
        <v>2</v>
      </c>
      <c r="U8655" s="781">
        <f>VLOOKUP(C8655,METADATA!$A$5:$H$29,IF(E8655="HI",2,IF(E8655="LO",6,10))+IF(S8655=1,2,IF(D8655=7,1,(IF(WEEKDAY(B8655)=1,2,IF(WEEKDAY(B8655)=7,1,0))))))</f>
        <v>2</v>
      </c>
    </row>
    <row r="8656" spans="2:21" ht="13.95" customHeight="1" x14ac:dyDescent="0.25">
      <c r="B8656" s="784">
        <f t="shared" si="404"/>
        <v>45743</v>
      </c>
      <c r="C8656" s="785">
        <v>12</v>
      </c>
      <c r="D8656" s="786">
        <f>IFERROR((INDEX(METADATA!$T$2:$T$20,MATCH(B8656,METADATA!$S$2:$S$20,0))),0)</f>
        <v>0</v>
      </c>
      <c r="E8656" s="785" t="str">
        <f t="shared" si="405"/>
        <v>LO</v>
      </c>
      <c r="F8656" s="786">
        <f>VLOOKUP(C8656,METADATA!$A$5:$H$29,IF(E8656="HI",2,IF(E8656="LO",6,10))+IF(D8656=1,2,IF(D8656=7,1,(IF(WEEKDAY(B8656)=1,2,IF(WEEKDAY(B8656)=7,1,0))))))</f>
        <v>2</v>
      </c>
      <c r="G8656" s="786">
        <f>VLOOKUP(C8656,METADATA!$J$5:$Q$29,IF(E8656="HI",2,IF(E8656="LO",6,10))+IF(D8656=1,2,IF(D8656=7,1,(IF(WEEKDAY(B8656)=1,2,IF(WEEKDAY(B8656)=7,1,0))))))</f>
        <v>2</v>
      </c>
      <c r="H8656" s="787">
        <v>15750</v>
      </c>
      <c r="I8656" s="788">
        <v>3854.5149230957031</v>
      </c>
      <c r="K8656" s="795">
        <v>905.6</v>
      </c>
      <c r="M8656" s="798">
        <f t="shared" si="406"/>
        <v>16214.801426239159</v>
      </c>
      <c r="N8656" s="303"/>
      <c r="S8656" s="786">
        <v>0</v>
      </c>
      <c r="T8656" s="781">
        <f>VLOOKUP(C8656,METADATA!$J$5:$Q$29,IF(E8656="HI",2,IF(E8656="LO",6,10))+IF(S8656=1,2,IF(D8656=7,1,(IF(WEEKDAY(B8656)=1,2,IF(WEEKDAY(B8656)=7,1,0))))))</f>
        <v>2</v>
      </c>
      <c r="U8656" s="781">
        <f>VLOOKUP(C8656,METADATA!$A$5:$H$29,IF(E8656="HI",2,IF(E8656="LO",6,10))+IF(S8656=1,2,IF(D8656=7,1,(IF(WEEKDAY(B8656)=1,2,IF(WEEKDAY(B8656)=7,1,0))))))</f>
        <v>2</v>
      </c>
    </row>
    <row r="8657" spans="2:21" ht="13.95" customHeight="1" x14ac:dyDescent="0.25">
      <c r="B8657" s="784">
        <f t="shared" si="404"/>
        <v>45743</v>
      </c>
      <c r="C8657" s="785">
        <v>13</v>
      </c>
      <c r="D8657" s="786">
        <f>IFERROR((INDEX(METADATA!$T$2:$T$20,MATCH(B8657,METADATA!$S$2:$S$20,0))),0)</f>
        <v>0</v>
      </c>
      <c r="E8657" s="785" t="str">
        <f t="shared" si="405"/>
        <v>LO</v>
      </c>
      <c r="F8657" s="786">
        <f>VLOOKUP(C8657,METADATA!$A$5:$H$29,IF(E8657="HI",2,IF(E8657="LO",6,10))+IF(D8657=1,2,IF(D8657=7,1,(IF(WEEKDAY(B8657)=1,2,IF(WEEKDAY(B8657)=7,1,0))))))</f>
        <v>2</v>
      </c>
      <c r="G8657" s="786">
        <f>VLOOKUP(C8657,METADATA!$J$5:$Q$29,IF(E8657="HI",2,IF(E8657="LO",6,10))+IF(D8657=1,2,IF(D8657=7,1,(IF(WEEKDAY(B8657)=1,2,IF(WEEKDAY(B8657)=7,1,0))))))</f>
        <v>2</v>
      </c>
      <c r="H8657" s="787">
        <v>15152.75</v>
      </c>
      <c r="I8657" s="788">
        <v>3942.4400329589844</v>
      </c>
      <c r="K8657" s="795">
        <v>913.98749999999995</v>
      </c>
      <c r="M8657" s="798">
        <f t="shared" si="406"/>
        <v>15657.224082703091</v>
      </c>
      <c r="N8657" s="303"/>
      <c r="S8657" s="786">
        <v>0</v>
      </c>
      <c r="T8657" s="781">
        <f>VLOOKUP(C8657,METADATA!$J$5:$Q$29,IF(E8657="HI",2,IF(E8657="LO",6,10))+IF(S8657=1,2,IF(D8657=7,1,(IF(WEEKDAY(B8657)=1,2,IF(WEEKDAY(B8657)=7,1,0))))))</f>
        <v>2</v>
      </c>
      <c r="U8657" s="781">
        <f>VLOOKUP(C8657,METADATA!$A$5:$H$29,IF(E8657="HI",2,IF(E8657="LO",6,10))+IF(S8657=1,2,IF(D8657=7,1,(IF(WEEKDAY(B8657)=1,2,IF(WEEKDAY(B8657)=7,1,0))))))</f>
        <v>2</v>
      </c>
    </row>
    <row r="8658" spans="2:21" ht="13.95" customHeight="1" x14ac:dyDescent="0.25">
      <c r="B8658" s="784">
        <f t="shared" si="404"/>
        <v>45743</v>
      </c>
      <c r="C8658" s="785">
        <v>14</v>
      </c>
      <c r="D8658" s="786">
        <f>IFERROR((INDEX(METADATA!$T$2:$T$20,MATCH(B8658,METADATA!$S$2:$S$20,0))),0)</f>
        <v>0</v>
      </c>
      <c r="E8658" s="785" t="str">
        <f t="shared" si="405"/>
        <v>LO</v>
      </c>
      <c r="F8658" s="786">
        <f>VLOOKUP(C8658,METADATA!$A$5:$H$29,IF(E8658="HI",2,IF(E8658="LO",6,10))+IF(D8658=1,2,IF(D8658=7,1,(IF(WEEKDAY(B8658)=1,2,IF(WEEKDAY(B8658)=7,1,0))))))</f>
        <v>2</v>
      </c>
      <c r="G8658" s="786">
        <f>VLOOKUP(C8658,METADATA!$J$5:$Q$29,IF(E8658="HI",2,IF(E8658="LO",6,10))+IF(D8658=1,2,IF(D8658=7,1,(IF(WEEKDAY(B8658)=1,2,IF(WEEKDAY(B8658)=7,1,0))))))</f>
        <v>2</v>
      </c>
      <c r="H8658" s="787">
        <v>15116.75</v>
      </c>
      <c r="I8658" s="788">
        <v>3881.1250305175781</v>
      </c>
      <c r="K8658" s="795">
        <v>902.26250000000005</v>
      </c>
      <c r="M8658" s="798">
        <f t="shared" si="406"/>
        <v>15607.026048065982</v>
      </c>
      <c r="N8658" s="303"/>
      <c r="S8658" s="786">
        <v>0</v>
      </c>
      <c r="T8658" s="781">
        <f>VLOOKUP(C8658,METADATA!$J$5:$Q$29,IF(E8658="HI",2,IF(E8658="LO",6,10))+IF(S8658=1,2,IF(D8658=7,1,(IF(WEEKDAY(B8658)=1,2,IF(WEEKDAY(B8658)=7,1,0))))))</f>
        <v>2</v>
      </c>
      <c r="U8658" s="781">
        <f>VLOOKUP(C8658,METADATA!$A$5:$H$29,IF(E8658="HI",2,IF(E8658="LO",6,10))+IF(S8658=1,2,IF(D8658=7,1,(IF(WEEKDAY(B8658)=1,2,IF(WEEKDAY(B8658)=7,1,0))))))</f>
        <v>2</v>
      </c>
    </row>
    <row r="8659" spans="2:21" ht="13.95" customHeight="1" x14ac:dyDescent="0.25">
      <c r="B8659" s="784">
        <f t="shared" si="404"/>
        <v>45743</v>
      </c>
      <c r="C8659" s="785">
        <v>15</v>
      </c>
      <c r="D8659" s="786">
        <f>IFERROR((INDEX(METADATA!$T$2:$T$20,MATCH(B8659,METADATA!$S$2:$S$20,0))),0)</f>
        <v>0</v>
      </c>
      <c r="E8659" s="785" t="str">
        <f t="shared" si="405"/>
        <v>LO</v>
      </c>
      <c r="F8659" s="786">
        <f>VLOOKUP(C8659,METADATA!$A$5:$H$29,IF(E8659="HI",2,IF(E8659="LO",6,10))+IF(D8659=1,2,IF(D8659=7,1,(IF(WEEKDAY(B8659)=1,2,IF(WEEKDAY(B8659)=7,1,0))))))</f>
        <v>2</v>
      </c>
      <c r="G8659" s="786">
        <f>VLOOKUP(C8659,METADATA!$J$5:$Q$29,IF(E8659="HI",2,IF(E8659="LO",6,10))+IF(D8659=1,2,IF(D8659=7,1,(IF(WEEKDAY(B8659)=1,2,IF(WEEKDAY(B8659)=7,1,0))))))</f>
        <v>2</v>
      </c>
      <c r="H8659" s="787">
        <v>14710.5</v>
      </c>
      <c r="I8659" s="788">
        <v>3981.6799926757813</v>
      </c>
      <c r="K8659" s="795">
        <v>933.76250000000005</v>
      </c>
      <c r="M8659" s="798">
        <f t="shared" si="406"/>
        <v>15239.835491699856</v>
      </c>
      <c r="N8659" s="303"/>
      <c r="S8659" s="786">
        <v>0</v>
      </c>
      <c r="T8659" s="781">
        <f>VLOOKUP(C8659,METADATA!$J$5:$Q$29,IF(E8659="HI",2,IF(E8659="LO",6,10))+IF(S8659=1,2,IF(D8659=7,1,(IF(WEEKDAY(B8659)=1,2,IF(WEEKDAY(B8659)=7,1,0))))))</f>
        <v>2</v>
      </c>
      <c r="U8659" s="781">
        <f>VLOOKUP(C8659,METADATA!$A$5:$H$29,IF(E8659="HI",2,IF(E8659="LO",6,10))+IF(S8659=1,2,IF(D8659=7,1,(IF(WEEKDAY(B8659)=1,2,IF(WEEKDAY(B8659)=7,1,0))))))</f>
        <v>2</v>
      </c>
    </row>
    <row r="8660" spans="2:21" ht="13.95" customHeight="1" x14ac:dyDescent="0.25">
      <c r="B8660" s="784">
        <f t="shared" si="404"/>
        <v>45743</v>
      </c>
      <c r="C8660" s="785">
        <v>16</v>
      </c>
      <c r="D8660" s="786">
        <f>IFERROR((INDEX(METADATA!$T$2:$T$20,MATCH(B8660,METADATA!$S$2:$S$20,0))),0)</f>
        <v>0</v>
      </c>
      <c r="E8660" s="785" t="str">
        <f t="shared" si="405"/>
        <v>LO</v>
      </c>
      <c r="F8660" s="786">
        <f>VLOOKUP(C8660,METADATA!$A$5:$H$29,IF(E8660="HI",2,IF(E8660="LO",6,10))+IF(D8660=1,2,IF(D8660=7,1,(IF(WEEKDAY(B8660)=1,2,IF(WEEKDAY(B8660)=7,1,0))))))</f>
        <v>2</v>
      </c>
      <c r="G8660" s="786">
        <f>VLOOKUP(C8660,METADATA!$J$5:$Q$29,IF(E8660="HI",2,IF(E8660="LO",6,10))+IF(D8660=1,2,IF(D8660=7,1,(IF(WEEKDAY(B8660)=1,2,IF(WEEKDAY(B8660)=7,1,0))))))</f>
        <v>2</v>
      </c>
      <c r="H8660" s="787">
        <v>15330.5</v>
      </c>
      <c r="I8660" s="788">
        <v>3955.1500244140625</v>
      </c>
      <c r="K8660" s="795">
        <v>0</v>
      </c>
      <c r="M8660" s="798">
        <f t="shared" si="406"/>
        <v>15832.480600513065</v>
      </c>
      <c r="N8660" s="303"/>
      <c r="S8660" s="786">
        <v>0</v>
      </c>
      <c r="T8660" s="781">
        <f>VLOOKUP(C8660,METADATA!$J$5:$Q$29,IF(E8660="HI",2,IF(E8660="LO",6,10))+IF(S8660=1,2,IF(D8660=7,1,(IF(WEEKDAY(B8660)=1,2,IF(WEEKDAY(B8660)=7,1,0))))))</f>
        <v>2</v>
      </c>
      <c r="U8660" s="781">
        <f>VLOOKUP(C8660,METADATA!$A$5:$H$29,IF(E8660="HI",2,IF(E8660="LO",6,10))+IF(S8660=1,2,IF(D8660=7,1,(IF(WEEKDAY(B8660)=1,2,IF(WEEKDAY(B8660)=7,1,0))))))</f>
        <v>2</v>
      </c>
    </row>
    <row r="8661" spans="2:21" ht="13.95" customHeight="1" x14ac:dyDescent="0.25">
      <c r="B8661" s="784">
        <f t="shared" si="404"/>
        <v>45743</v>
      </c>
      <c r="C8661" s="785">
        <v>17</v>
      </c>
      <c r="D8661" s="786">
        <f>IFERROR((INDEX(METADATA!$T$2:$T$20,MATCH(B8661,METADATA!$S$2:$S$20,0))),0)</f>
        <v>0</v>
      </c>
      <c r="E8661" s="785" t="str">
        <f t="shared" si="405"/>
        <v>LO</v>
      </c>
      <c r="F8661" s="786">
        <f>VLOOKUP(C8661,METADATA!$A$5:$H$29,IF(E8661="HI",2,IF(E8661="LO",6,10))+IF(D8661=1,2,IF(D8661=7,1,(IF(WEEKDAY(B8661)=1,2,IF(WEEKDAY(B8661)=7,1,0))))))</f>
        <v>2</v>
      </c>
      <c r="G8661" s="786">
        <f>VLOOKUP(C8661,METADATA!$J$5:$Q$29,IF(E8661="HI",2,IF(E8661="LO",6,10))+IF(D8661=1,2,IF(D8661=7,1,(IF(WEEKDAY(B8661)=1,2,IF(WEEKDAY(B8661)=7,1,0))))))</f>
        <v>2</v>
      </c>
      <c r="H8661" s="787">
        <v>15828.5</v>
      </c>
      <c r="I8661" s="788">
        <v>3831.9649658203125</v>
      </c>
      <c r="K8661" s="795">
        <v>0</v>
      </c>
      <c r="M8661" s="798">
        <f t="shared" si="406"/>
        <v>16285.741240400273</v>
      </c>
      <c r="N8661" s="303"/>
      <c r="S8661" s="786">
        <v>0</v>
      </c>
      <c r="T8661" s="781">
        <f>VLOOKUP(C8661,METADATA!$J$5:$Q$29,IF(E8661="HI",2,IF(E8661="LO",6,10))+IF(S8661=1,2,IF(D8661=7,1,(IF(WEEKDAY(B8661)=1,2,IF(WEEKDAY(B8661)=7,1,0))))))</f>
        <v>2</v>
      </c>
      <c r="U8661" s="781">
        <f>VLOOKUP(C8661,METADATA!$A$5:$H$29,IF(E8661="HI",2,IF(E8661="LO",6,10))+IF(S8661=1,2,IF(D8661=7,1,(IF(WEEKDAY(B8661)=1,2,IF(WEEKDAY(B8661)=7,1,0))))))</f>
        <v>2</v>
      </c>
    </row>
    <row r="8662" spans="2:21" ht="13.95" customHeight="1" x14ac:dyDescent="0.25">
      <c r="B8662" s="784">
        <f t="shared" si="404"/>
        <v>45743</v>
      </c>
      <c r="C8662" s="785">
        <v>18</v>
      </c>
      <c r="D8662" s="786">
        <f>IFERROR((INDEX(METADATA!$T$2:$T$20,MATCH(B8662,METADATA!$S$2:$S$20,0))),0)</f>
        <v>0</v>
      </c>
      <c r="E8662" s="785" t="str">
        <f t="shared" si="405"/>
        <v>LO</v>
      </c>
      <c r="F8662" s="786">
        <f>VLOOKUP(C8662,METADATA!$A$5:$H$29,IF(E8662="HI",2,IF(E8662="LO",6,10))+IF(D8662=1,2,IF(D8662=7,1,(IF(WEEKDAY(B8662)=1,2,IF(WEEKDAY(B8662)=7,1,0))))))</f>
        <v>1</v>
      </c>
      <c r="G8662" s="786">
        <f>VLOOKUP(C8662,METADATA!$J$5:$Q$29,IF(E8662="HI",2,IF(E8662="LO",6,10))+IF(D8662=1,2,IF(D8662=7,1,(IF(WEEKDAY(B8662)=1,2,IF(WEEKDAY(B8662)=7,1,0))))))</f>
        <v>1</v>
      </c>
      <c r="H8662" s="787">
        <v>16222.75</v>
      </c>
      <c r="I8662" s="788">
        <v>3856.1748962402344</v>
      </c>
      <c r="K8662" s="795">
        <v>0</v>
      </c>
      <c r="M8662" s="798">
        <f t="shared" si="406"/>
        <v>16674.762438874306</v>
      </c>
      <c r="N8662" s="303"/>
      <c r="S8662" s="786">
        <v>0</v>
      </c>
      <c r="T8662" s="781">
        <f>VLOOKUP(C8662,METADATA!$J$5:$Q$29,IF(E8662="HI",2,IF(E8662="LO",6,10))+IF(S8662=1,2,IF(D8662=7,1,(IF(WEEKDAY(B8662)=1,2,IF(WEEKDAY(B8662)=7,1,0))))))</f>
        <v>1</v>
      </c>
      <c r="U8662" s="781">
        <f>VLOOKUP(C8662,METADATA!$A$5:$H$29,IF(E8662="HI",2,IF(E8662="LO",6,10))+IF(S8662=1,2,IF(D8662=7,1,(IF(WEEKDAY(B8662)=1,2,IF(WEEKDAY(B8662)=7,1,0))))))</f>
        <v>1</v>
      </c>
    </row>
    <row r="8663" spans="2:21" ht="13.95" customHeight="1" x14ac:dyDescent="0.25">
      <c r="B8663" s="784">
        <f t="shared" si="404"/>
        <v>45743</v>
      </c>
      <c r="C8663" s="785">
        <v>19</v>
      </c>
      <c r="D8663" s="786">
        <f>IFERROR((INDEX(METADATA!$T$2:$T$20,MATCH(B8663,METADATA!$S$2:$S$20,0))),0)</f>
        <v>0</v>
      </c>
      <c r="E8663" s="785" t="str">
        <f t="shared" si="405"/>
        <v>LO</v>
      </c>
      <c r="F8663" s="786">
        <f>VLOOKUP(C8663,METADATA!$A$5:$H$29,IF(E8663="HI",2,IF(E8663="LO",6,10))+IF(D8663=1,2,IF(D8663=7,1,(IF(WEEKDAY(B8663)=1,2,IF(WEEKDAY(B8663)=7,1,0))))))</f>
        <v>1</v>
      </c>
      <c r="G8663" s="786">
        <f>VLOOKUP(C8663,METADATA!$J$5:$Q$29,IF(E8663="HI",2,IF(E8663="LO",6,10))+IF(D8663=1,2,IF(D8663=7,1,(IF(WEEKDAY(B8663)=1,2,IF(WEEKDAY(B8663)=7,1,0))))))</f>
        <v>1</v>
      </c>
      <c r="H8663" s="787">
        <v>15080</v>
      </c>
      <c r="I8663" s="788">
        <v>3995.760009765625</v>
      </c>
      <c r="K8663" s="795">
        <v>0</v>
      </c>
      <c r="M8663" s="798">
        <f t="shared" si="406"/>
        <v>15600.400573563558</v>
      </c>
      <c r="N8663" s="303"/>
      <c r="S8663" s="786">
        <v>0</v>
      </c>
      <c r="T8663" s="781">
        <f>VLOOKUP(C8663,METADATA!$J$5:$Q$29,IF(E8663="HI",2,IF(E8663="LO",6,10))+IF(S8663=1,2,IF(D8663=7,1,(IF(WEEKDAY(B8663)=1,2,IF(WEEKDAY(B8663)=7,1,0))))))</f>
        <v>1</v>
      </c>
      <c r="U8663" s="781">
        <f>VLOOKUP(C8663,METADATA!$A$5:$H$29,IF(E8663="HI",2,IF(E8663="LO",6,10))+IF(S8663=1,2,IF(D8663=7,1,(IF(WEEKDAY(B8663)=1,2,IF(WEEKDAY(B8663)=7,1,0))))))</f>
        <v>1</v>
      </c>
    </row>
    <row r="8664" spans="2:21" ht="13.95" customHeight="1" x14ac:dyDescent="0.25">
      <c r="B8664" s="784">
        <f t="shared" si="404"/>
        <v>45743</v>
      </c>
      <c r="C8664" s="785">
        <v>20</v>
      </c>
      <c r="D8664" s="786">
        <f>IFERROR((INDEX(METADATA!$T$2:$T$20,MATCH(B8664,METADATA!$S$2:$S$20,0))),0)</f>
        <v>0</v>
      </c>
      <c r="E8664" s="785" t="str">
        <f t="shared" si="405"/>
        <v>LO</v>
      </c>
      <c r="F8664" s="786">
        <f>VLOOKUP(C8664,METADATA!$A$5:$H$29,IF(E8664="HI",2,IF(E8664="LO",6,10))+IF(D8664=1,2,IF(D8664=7,1,(IF(WEEKDAY(B8664)=1,2,IF(WEEKDAY(B8664)=7,1,0))))))</f>
        <v>1</v>
      </c>
      <c r="G8664" s="786">
        <f>VLOOKUP(C8664,METADATA!$J$5:$Q$29,IF(E8664="HI",2,IF(E8664="LO",6,10))+IF(D8664=1,2,IF(D8664=7,1,(IF(WEEKDAY(B8664)=1,2,IF(WEEKDAY(B8664)=7,1,0))))))</f>
        <v>2</v>
      </c>
      <c r="H8664" s="787">
        <v>13596.75</v>
      </c>
      <c r="I8664" s="788">
        <v>4024.7449951171875</v>
      </c>
      <c r="K8664" s="795">
        <v>0</v>
      </c>
      <c r="M8664" s="798">
        <f t="shared" si="406"/>
        <v>14179.921820596221</v>
      </c>
      <c r="N8664" s="303"/>
      <c r="S8664" s="786">
        <v>0</v>
      </c>
      <c r="T8664" s="781">
        <f>VLOOKUP(C8664,METADATA!$J$5:$Q$29,IF(E8664="HI",2,IF(E8664="LO",6,10))+IF(S8664=1,2,IF(D8664=7,1,(IF(WEEKDAY(B8664)=1,2,IF(WEEKDAY(B8664)=7,1,0))))))</f>
        <v>2</v>
      </c>
      <c r="U8664" s="781">
        <f>VLOOKUP(C8664,METADATA!$A$5:$H$29,IF(E8664="HI",2,IF(E8664="LO",6,10))+IF(S8664=1,2,IF(D8664=7,1,(IF(WEEKDAY(B8664)=1,2,IF(WEEKDAY(B8664)=7,1,0))))))</f>
        <v>1</v>
      </c>
    </row>
    <row r="8665" spans="2:21" ht="13.95" customHeight="1" x14ac:dyDescent="0.25">
      <c r="B8665" s="784">
        <f t="shared" si="404"/>
        <v>45743</v>
      </c>
      <c r="C8665" s="785">
        <v>21</v>
      </c>
      <c r="D8665" s="786">
        <f>IFERROR((INDEX(METADATA!$T$2:$T$20,MATCH(B8665,METADATA!$S$2:$S$20,0))),0)</f>
        <v>0</v>
      </c>
      <c r="E8665" s="785" t="str">
        <f t="shared" si="405"/>
        <v>LO</v>
      </c>
      <c r="F8665" s="786">
        <f>VLOOKUP(C8665,METADATA!$A$5:$H$29,IF(E8665="HI",2,IF(E8665="LO",6,10))+IF(D8665=1,2,IF(D8665=7,1,(IF(WEEKDAY(B8665)=1,2,IF(WEEKDAY(B8665)=7,1,0))))))</f>
        <v>2</v>
      </c>
      <c r="G8665" s="786">
        <f>VLOOKUP(C8665,METADATA!$J$5:$Q$29,IF(E8665="HI",2,IF(E8665="LO",6,10))+IF(D8665=1,2,IF(D8665=7,1,(IF(WEEKDAY(B8665)=1,2,IF(WEEKDAY(B8665)=7,1,0))))))</f>
        <v>2</v>
      </c>
      <c r="H8665" s="787">
        <v>12279.75</v>
      </c>
      <c r="I8665" s="788">
        <v>3796.6000061035156</v>
      </c>
      <c r="K8665" s="795">
        <v>0</v>
      </c>
      <c r="M8665" s="798">
        <f t="shared" si="406"/>
        <v>12853.265408791853</v>
      </c>
      <c r="N8665" s="303"/>
      <c r="S8665" s="786">
        <v>0</v>
      </c>
      <c r="T8665" s="781">
        <f>VLOOKUP(C8665,METADATA!$J$5:$Q$29,IF(E8665="HI",2,IF(E8665="LO",6,10))+IF(S8665=1,2,IF(D8665=7,1,(IF(WEEKDAY(B8665)=1,2,IF(WEEKDAY(B8665)=7,1,0))))))</f>
        <v>2</v>
      </c>
      <c r="U8665" s="781">
        <f>VLOOKUP(C8665,METADATA!$A$5:$H$29,IF(E8665="HI",2,IF(E8665="LO",6,10))+IF(S8665=1,2,IF(D8665=7,1,(IF(WEEKDAY(B8665)=1,2,IF(WEEKDAY(B8665)=7,1,0))))))</f>
        <v>2</v>
      </c>
    </row>
    <row r="8666" spans="2:21" ht="13.95" customHeight="1" x14ac:dyDescent="0.25">
      <c r="B8666" s="784">
        <f t="shared" si="404"/>
        <v>45743</v>
      </c>
      <c r="C8666" s="785">
        <v>22</v>
      </c>
      <c r="D8666" s="786">
        <f>IFERROR((INDEX(METADATA!$T$2:$T$20,MATCH(B8666,METADATA!$S$2:$S$20,0))),0)</f>
        <v>0</v>
      </c>
      <c r="E8666" s="785" t="str">
        <f t="shared" si="405"/>
        <v>LO</v>
      </c>
      <c r="F8666" s="786">
        <f>VLOOKUP(C8666,METADATA!$A$5:$H$29,IF(E8666="HI",2,IF(E8666="LO",6,10))+IF(D8666=1,2,IF(D8666=7,1,(IF(WEEKDAY(B8666)=1,2,IF(WEEKDAY(B8666)=7,1,0))))))</f>
        <v>3</v>
      </c>
      <c r="G8666" s="786">
        <f>VLOOKUP(C8666,METADATA!$J$5:$Q$29,IF(E8666="HI",2,IF(E8666="LO",6,10))+IF(D8666=1,2,IF(D8666=7,1,(IF(WEEKDAY(B8666)=1,2,IF(WEEKDAY(B8666)=7,1,0))))))</f>
        <v>3</v>
      </c>
      <c r="H8666" s="787">
        <v>10693.75</v>
      </c>
      <c r="I8666" s="788">
        <v>4018.0750427246094</v>
      </c>
      <c r="K8666" s="795">
        <v>0</v>
      </c>
      <c r="M8666" s="798">
        <f t="shared" si="406"/>
        <v>11423.712886424728</v>
      </c>
      <c r="N8666" s="303"/>
      <c r="S8666" s="786">
        <v>0</v>
      </c>
      <c r="T8666" s="781">
        <f>VLOOKUP(C8666,METADATA!$J$5:$Q$29,IF(E8666="HI",2,IF(E8666="LO",6,10))+IF(S8666=1,2,IF(D8666=7,1,(IF(WEEKDAY(B8666)=1,2,IF(WEEKDAY(B8666)=7,1,0))))))</f>
        <v>3</v>
      </c>
      <c r="U8666" s="781">
        <f>VLOOKUP(C8666,METADATA!$A$5:$H$29,IF(E8666="HI",2,IF(E8666="LO",6,10))+IF(S8666=1,2,IF(D8666=7,1,(IF(WEEKDAY(B8666)=1,2,IF(WEEKDAY(B8666)=7,1,0))))))</f>
        <v>3</v>
      </c>
    </row>
    <row r="8667" spans="2:21" ht="13.95" customHeight="1" x14ac:dyDescent="0.25">
      <c r="B8667" s="784">
        <f t="shared" si="404"/>
        <v>45743</v>
      </c>
      <c r="C8667" s="785">
        <v>23</v>
      </c>
      <c r="D8667" s="786">
        <f>IFERROR((INDEX(METADATA!$T$2:$T$20,MATCH(B8667,METADATA!$S$2:$S$20,0))),0)</f>
        <v>0</v>
      </c>
      <c r="E8667" s="785" t="str">
        <f t="shared" si="405"/>
        <v>LO</v>
      </c>
      <c r="F8667" s="786">
        <f>VLOOKUP(C8667,METADATA!$A$5:$H$29,IF(E8667="HI",2,IF(E8667="LO",6,10))+IF(D8667=1,2,IF(D8667=7,1,(IF(WEEKDAY(B8667)=1,2,IF(WEEKDAY(B8667)=7,1,0))))))</f>
        <v>3</v>
      </c>
      <c r="G8667" s="786">
        <f>VLOOKUP(C8667,METADATA!$J$5:$Q$29,IF(E8667="HI",2,IF(E8667="LO",6,10))+IF(D8667=1,2,IF(D8667=7,1,(IF(WEEKDAY(B8667)=1,2,IF(WEEKDAY(B8667)=7,1,0))))))</f>
        <v>3</v>
      </c>
      <c r="H8667" s="787">
        <v>9555.5</v>
      </c>
      <c r="I8667" s="788">
        <v>4104.1499938964844</v>
      </c>
      <c r="K8667" s="795">
        <v>0</v>
      </c>
      <c r="M8667" s="798">
        <f t="shared" si="406"/>
        <v>10399.597464440656</v>
      </c>
      <c r="N8667" s="303"/>
      <c r="S8667" s="786">
        <v>0</v>
      </c>
      <c r="T8667" s="781">
        <f>VLOOKUP(C8667,METADATA!$J$5:$Q$29,IF(E8667="HI",2,IF(E8667="LO",6,10))+IF(S8667=1,2,IF(D8667=7,1,(IF(WEEKDAY(B8667)=1,2,IF(WEEKDAY(B8667)=7,1,0))))))</f>
        <v>3</v>
      </c>
      <c r="U8667" s="781">
        <f>VLOOKUP(C8667,METADATA!$A$5:$H$29,IF(E8667="HI",2,IF(E8667="LO",6,10))+IF(S8667=1,2,IF(D8667=7,1,(IF(WEEKDAY(B8667)=1,2,IF(WEEKDAY(B8667)=7,1,0))))))</f>
        <v>3</v>
      </c>
    </row>
    <row r="8668" spans="2:21" ht="13.95" customHeight="1" x14ac:dyDescent="0.25">
      <c r="B8668" s="784">
        <f t="shared" ref="B8668:B8731" si="407">B8644+1</f>
        <v>45744</v>
      </c>
      <c r="C8668" s="785">
        <v>0</v>
      </c>
      <c r="D8668" s="786">
        <f>IFERROR((INDEX(METADATA!$T$2:$T$20,MATCH(B8668,METADATA!$S$2:$S$20,0))),0)</f>
        <v>0</v>
      </c>
      <c r="E8668" s="785" t="str">
        <f t="shared" si="405"/>
        <v>LO</v>
      </c>
      <c r="F8668" s="786">
        <f>VLOOKUP(C8668,METADATA!$A$5:$H$29,IF(E8668="HI",2,IF(E8668="LO",6,10))+IF(D8668=1,2,IF(D8668=7,1,(IF(WEEKDAY(B8668)=1,2,IF(WEEKDAY(B8668)=7,1,0))))))</f>
        <v>3</v>
      </c>
      <c r="G8668" s="786">
        <f>VLOOKUP(C8668,METADATA!$J$5:$Q$29,IF(E8668="HI",2,IF(E8668="LO",6,10))+IF(D8668=1,2,IF(D8668=7,1,(IF(WEEKDAY(B8668)=1,2,IF(WEEKDAY(B8668)=7,1,0))))))</f>
        <v>3</v>
      </c>
      <c r="H8668" s="787">
        <v>9000</v>
      </c>
      <c r="I8668" s="788">
        <v>3983.9951171875</v>
      </c>
      <c r="K8668" s="795">
        <v>0</v>
      </c>
      <c r="M8668" s="798">
        <f t="shared" si="406"/>
        <v>9842.3684697217996</v>
      </c>
      <c r="N8668" s="303"/>
      <c r="S8668" s="786">
        <v>0</v>
      </c>
      <c r="T8668" s="781">
        <f>VLOOKUP(C8668,METADATA!$J$5:$Q$29,IF(E8668="HI",2,IF(E8668="LO",6,10))+IF(S8668=1,2,IF(D8668=7,1,(IF(WEEKDAY(B8668)=1,2,IF(WEEKDAY(B8668)=7,1,0))))))</f>
        <v>3</v>
      </c>
      <c r="U8668" s="781">
        <f>VLOOKUP(C8668,METADATA!$A$5:$H$29,IF(E8668="HI",2,IF(E8668="LO",6,10))+IF(S8668=1,2,IF(D8668=7,1,(IF(WEEKDAY(B8668)=1,2,IF(WEEKDAY(B8668)=7,1,0))))))</f>
        <v>3</v>
      </c>
    </row>
    <row r="8669" spans="2:21" ht="13.95" customHeight="1" x14ac:dyDescent="0.25">
      <c r="B8669" s="784">
        <f t="shared" si="407"/>
        <v>45744</v>
      </c>
      <c r="C8669" s="785">
        <v>1</v>
      </c>
      <c r="D8669" s="786">
        <f>IFERROR((INDEX(METADATA!$T$2:$T$20,MATCH(B8669,METADATA!$S$2:$S$20,0))),0)</f>
        <v>0</v>
      </c>
      <c r="E8669" s="785" t="str">
        <f t="shared" si="405"/>
        <v>LO</v>
      </c>
      <c r="F8669" s="786">
        <f>VLOOKUP(C8669,METADATA!$A$5:$H$29,IF(E8669="HI",2,IF(E8669="LO",6,10))+IF(D8669=1,2,IF(D8669=7,1,(IF(WEEKDAY(B8669)=1,2,IF(WEEKDAY(B8669)=7,1,0))))))</f>
        <v>3</v>
      </c>
      <c r="G8669" s="786">
        <f>VLOOKUP(C8669,METADATA!$J$5:$Q$29,IF(E8669="HI",2,IF(E8669="LO",6,10))+IF(D8669=1,2,IF(D8669=7,1,(IF(WEEKDAY(B8669)=1,2,IF(WEEKDAY(B8669)=7,1,0))))))</f>
        <v>3</v>
      </c>
      <c r="H8669" s="787">
        <v>8566.75</v>
      </c>
      <c r="I8669" s="788">
        <v>3949.6900329589844</v>
      </c>
      <c r="K8669" s="795">
        <v>0</v>
      </c>
      <c r="M8669" s="798">
        <f t="shared" si="406"/>
        <v>9433.4117327166168</v>
      </c>
      <c r="N8669" s="303"/>
      <c r="S8669" s="786">
        <v>0</v>
      </c>
      <c r="T8669" s="781">
        <f>VLOOKUP(C8669,METADATA!$J$5:$Q$29,IF(E8669="HI",2,IF(E8669="LO",6,10))+IF(S8669=1,2,IF(D8669=7,1,(IF(WEEKDAY(B8669)=1,2,IF(WEEKDAY(B8669)=7,1,0))))))</f>
        <v>3</v>
      </c>
      <c r="U8669" s="781">
        <f>VLOOKUP(C8669,METADATA!$A$5:$H$29,IF(E8669="HI",2,IF(E8669="LO",6,10))+IF(S8669=1,2,IF(D8669=7,1,(IF(WEEKDAY(B8669)=1,2,IF(WEEKDAY(B8669)=7,1,0))))))</f>
        <v>3</v>
      </c>
    </row>
    <row r="8670" spans="2:21" ht="13.95" customHeight="1" x14ac:dyDescent="0.25">
      <c r="B8670" s="784">
        <f t="shared" si="407"/>
        <v>45744</v>
      </c>
      <c r="C8670" s="785">
        <v>2</v>
      </c>
      <c r="D8670" s="786">
        <f>IFERROR((INDEX(METADATA!$T$2:$T$20,MATCH(B8670,METADATA!$S$2:$S$20,0))),0)</f>
        <v>0</v>
      </c>
      <c r="E8670" s="785" t="str">
        <f t="shared" si="405"/>
        <v>LO</v>
      </c>
      <c r="F8670" s="786">
        <f>VLOOKUP(C8670,METADATA!$A$5:$H$29,IF(E8670="HI",2,IF(E8670="LO",6,10))+IF(D8670=1,2,IF(D8670=7,1,(IF(WEEKDAY(B8670)=1,2,IF(WEEKDAY(B8670)=7,1,0))))))</f>
        <v>3</v>
      </c>
      <c r="G8670" s="786">
        <f>VLOOKUP(C8670,METADATA!$J$5:$Q$29,IF(E8670="HI",2,IF(E8670="LO",6,10))+IF(D8670=1,2,IF(D8670=7,1,(IF(WEEKDAY(B8670)=1,2,IF(WEEKDAY(B8670)=7,1,0))))))</f>
        <v>3</v>
      </c>
      <c r="H8670" s="787">
        <v>8322.5</v>
      </c>
      <c r="I8670" s="788">
        <v>4036.875</v>
      </c>
      <c r="K8670" s="795">
        <v>0</v>
      </c>
      <c r="M8670" s="798">
        <f t="shared" si="406"/>
        <v>9249.8846487740047</v>
      </c>
      <c r="N8670" s="303"/>
      <c r="S8670" s="786">
        <v>0</v>
      </c>
      <c r="T8670" s="781">
        <f>VLOOKUP(C8670,METADATA!$J$5:$Q$29,IF(E8670="HI",2,IF(E8670="LO",6,10))+IF(S8670=1,2,IF(D8670=7,1,(IF(WEEKDAY(B8670)=1,2,IF(WEEKDAY(B8670)=7,1,0))))))</f>
        <v>3</v>
      </c>
      <c r="U8670" s="781">
        <f>VLOOKUP(C8670,METADATA!$A$5:$H$29,IF(E8670="HI",2,IF(E8670="LO",6,10))+IF(S8670=1,2,IF(D8670=7,1,(IF(WEEKDAY(B8670)=1,2,IF(WEEKDAY(B8670)=7,1,0))))))</f>
        <v>3</v>
      </c>
    </row>
    <row r="8671" spans="2:21" ht="13.95" customHeight="1" x14ac:dyDescent="0.25">
      <c r="B8671" s="784">
        <f t="shared" si="407"/>
        <v>45744</v>
      </c>
      <c r="C8671" s="785">
        <v>3</v>
      </c>
      <c r="D8671" s="786">
        <f>IFERROR((INDEX(METADATA!$T$2:$T$20,MATCH(B8671,METADATA!$S$2:$S$20,0))),0)</f>
        <v>0</v>
      </c>
      <c r="E8671" s="785" t="str">
        <f t="shared" si="405"/>
        <v>LO</v>
      </c>
      <c r="F8671" s="786">
        <f>VLOOKUP(C8671,METADATA!$A$5:$H$29,IF(E8671="HI",2,IF(E8671="LO",6,10))+IF(D8671=1,2,IF(D8671=7,1,(IF(WEEKDAY(B8671)=1,2,IF(WEEKDAY(B8671)=7,1,0))))))</f>
        <v>3</v>
      </c>
      <c r="G8671" s="786">
        <f>VLOOKUP(C8671,METADATA!$J$5:$Q$29,IF(E8671="HI",2,IF(E8671="LO",6,10))+IF(D8671=1,2,IF(D8671=7,1,(IF(WEEKDAY(B8671)=1,2,IF(WEEKDAY(B8671)=7,1,0))))))</f>
        <v>3</v>
      </c>
      <c r="H8671" s="787">
        <v>8515</v>
      </c>
      <c r="I8671" s="788">
        <v>4197.1499633789063</v>
      </c>
      <c r="K8671" s="795">
        <v>870.51250000000005</v>
      </c>
      <c r="M8671" s="798">
        <f t="shared" si="406"/>
        <v>9493.223520758982</v>
      </c>
      <c r="N8671" s="303"/>
      <c r="S8671" s="786">
        <v>0</v>
      </c>
      <c r="T8671" s="781">
        <f>VLOOKUP(C8671,METADATA!$J$5:$Q$29,IF(E8671="HI",2,IF(E8671="LO",6,10))+IF(S8671=1,2,IF(D8671=7,1,(IF(WEEKDAY(B8671)=1,2,IF(WEEKDAY(B8671)=7,1,0))))))</f>
        <v>3</v>
      </c>
      <c r="U8671" s="781">
        <f>VLOOKUP(C8671,METADATA!$A$5:$H$29,IF(E8671="HI",2,IF(E8671="LO",6,10))+IF(S8671=1,2,IF(D8671=7,1,(IF(WEEKDAY(B8671)=1,2,IF(WEEKDAY(B8671)=7,1,0))))))</f>
        <v>3</v>
      </c>
    </row>
    <row r="8672" spans="2:21" ht="13.95" customHeight="1" x14ac:dyDescent="0.25">
      <c r="B8672" s="784">
        <f t="shared" si="407"/>
        <v>45744</v>
      </c>
      <c r="C8672" s="785">
        <v>4</v>
      </c>
      <c r="D8672" s="786">
        <f>IFERROR((INDEX(METADATA!$T$2:$T$20,MATCH(B8672,METADATA!$S$2:$S$20,0))),0)</f>
        <v>0</v>
      </c>
      <c r="E8672" s="785" t="str">
        <f t="shared" si="405"/>
        <v>LO</v>
      </c>
      <c r="F8672" s="786">
        <f>VLOOKUP(C8672,METADATA!$A$5:$H$29,IF(E8672="HI",2,IF(E8672="LO",6,10))+IF(D8672=1,2,IF(D8672=7,1,(IF(WEEKDAY(B8672)=1,2,IF(WEEKDAY(B8672)=7,1,0))))))</f>
        <v>3</v>
      </c>
      <c r="G8672" s="786">
        <f>VLOOKUP(C8672,METADATA!$J$5:$Q$29,IF(E8672="HI",2,IF(E8672="LO",6,10))+IF(D8672=1,2,IF(D8672=7,1,(IF(WEEKDAY(B8672)=1,2,IF(WEEKDAY(B8672)=7,1,0))))))</f>
        <v>3</v>
      </c>
      <c r="H8672" s="787">
        <v>8753.5</v>
      </c>
      <c r="I8672" s="788">
        <v>4034.4450073242188</v>
      </c>
      <c r="K8672" s="795">
        <v>865.8125</v>
      </c>
      <c r="M8672" s="798">
        <f t="shared" si="406"/>
        <v>9638.4910005209476</v>
      </c>
      <c r="N8672" s="303"/>
      <c r="S8672" s="786">
        <v>0</v>
      </c>
      <c r="T8672" s="781">
        <f>VLOOKUP(C8672,METADATA!$J$5:$Q$29,IF(E8672="HI",2,IF(E8672="LO",6,10))+IF(S8672=1,2,IF(D8672=7,1,(IF(WEEKDAY(B8672)=1,2,IF(WEEKDAY(B8672)=7,1,0))))))</f>
        <v>3</v>
      </c>
      <c r="U8672" s="781">
        <f>VLOOKUP(C8672,METADATA!$A$5:$H$29,IF(E8672="HI",2,IF(E8672="LO",6,10))+IF(S8672=1,2,IF(D8672=7,1,(IF(WEEKDAY(B8672)=1,2,IF(WEEKDAY(B8672)=7,1,0))))))</f>
        <v>3</v>
      </c>
    </row>
    <row r="8673" spans="2:21" ht="13.95" customHeight="1" x14ac:dyDescent="0.25">
      <c r="B8673" s="784">
        <f t="shared" si="407"/>
        <v>45744</v>
      </c>
      <c r="C8673" s="785">
        <v>5</v>
      </c>
      <c r="D8673" s="786">
        <f>IFERROR((INDEX(METADATA!$T$2:$T$20,MATCH(B8673,METADATA!$S$2:$S$20,0))),0)</f>
        <v>0</v>
      </c>
      <c r="E8673" s="785" t="str">
        <f t="shared" si="405"/>
        <v>LO</v>
      </c>
      <c r="F8673" s="786">
        <f>VLOOKUP(C8673,METADATA!$A$5:$H$29,IF(E8673="HI",2,IF(E8673="LO",6,10))+IF(D8673=1,2,IF(D8673=7,1,(IF(WEEKDAY(B8673)=1,2,IF(WEEKDAY(B8673)=7,1,0))))))</f>
        <v>3</v>
      </c>
      <c r="G8673" s="786">
        <f>VLOOKUP(C8673,METADATA!$J$5:$Q$29,IF(E8673="HI",2,IF(E8673="LO",6,10))+IF(D8673=1,2,IF(D8673=7,1,(IF(WEEKDAY(B8673)=1,2,IF(WEEKDAY(B8673)=7,1,0))))))</f>
        <v>3</v>
      </c>
      <c r="H8673" s="787">
        <v>9475.25</v>
      </c>
      <c r="I8673" s="788">
        <v>3843.4200134277344</v>
      </c>
      <c r="K8673" s="795">
        <v>834.63750000000005</v>
      </c>
      <c r="M8673" s="798">
        <f t="shared" si="406"/>
        <v>10225.078970947698</v>
      </c>
      <c r="N8673" s="303"/>
      <c r="S8673" s="786">
        <v>0</v>
      </c>
      <c r="T8673" s="781">
        <f>VLOOKUP(C8673,METADATA!$J$5:$Q$29,IF(E8673="HI",2,IF(E8673="LO",6,10))+IF(S8673=1,2,IF(D8673=7,1,(IF(WEEKDAY(B8673)=1,2,IF(WEEKDAY(B8673)=7,1,0))))))</f>
        <v>3</v>
      </c>
      <c r="U8673" s="781">
        <f>VLOOKUP(C8673,METADATA!$A$5:$H$29,IF(E8673="HI",2,IF(E8673="LO",6,10))+IF(S8673=1,2,IF(D8673=7,1,(IF(WEEKDAY(B8673)=1,2,IF(WEEKDAY(B8673)=7,1,0))))))</f>
        <v>3</v>
      </c>
    </row>
    <row r="8674" spans="2:21" ht="13.95" customHeight="1" x14ac:dyDescent="0.25">
      <c r="B8674" s="784">
        <f t="shared" si="407"/>
        <v>45744</v>
      </c>
      <c r="C8674" s="785">
        <v>6</v>
      </c>
      <c r="D8674" s="786">
        <f>IFERROR((INDEX(METADATA!$T$2:$T$20,MATCH(B8674,METADATA!$S$2:$S$20,0))),0)</f>
        <v>0</v>
      </c>
      <c r="E8674" s="785" t="str">
        <f t="shared" si="405"/>
        <v>LO</v>
      </c>
      <c r="F8674" s="786">
        <f>VLOOKUP(C8674,METADATA!$A$5:$H$29,IF(E8674="HI",2,IF(E8674="LO",6,10))+IF(D8674=1,2,IF(D8674=7,1,(IF(WEEKDAY(B8674)=1,2,IF(WEEKDAY(B8674)=7,1,0))))))</f>
        <v>2</v>
      </c>
      <c r="G8674" s="786">
        <f>VLOOKUP(C8674,METADATA!$J$5:$Q$29,IF(E8674="HI",2,IF(E8674="LO",6,10))+IF(D8674=1,2,IF(D8674=7,1,(IF(WEEKDAY(B8674)=1,2,IF(WEEKDAY(B8674)=7,1,0))))))</f>
        <v>2</v>
      </c>
      <c r="H8674" s="787">
        <v>11087.5</v>
      </c>
      <c r="I8674" s="788">
        <v>3646.0650634765625</v>
      </c>
      <c r="K8674" s="795">
        <v>847.33749999999998</v>
      </c>
      <c r="M8674" s="798">
        <f t="shared" si="406"/>
        <v>11671.608573675881</v>
      </c>
      <c r="N8674" s="303"/>
      <c r="S8674" s="786">
        <v>0</v>
      </c>
      <c r="T8674" s="781">
        <f>VLOOKUP(C8674,METADATA!$J$5:$Q$29,IF(E8674="HI",2,IF(E8674="LO",6,10))+IF(S8674=1,2,IF(D8674=7,1,(IF(WEEKDAY(B8674)=1,2,IF(WEEKDAY(B8674)=7,1,0))))))</f>
        <v>2</v>
      </c>
      <c r="U8674" s="781">
        <f>VLOOKUP(C8674,METADATA!$A$5:$H$29,IF(E8674="HI",2,IF(E8674="LO",6,10))+IF(S8674=1,2,IF(D8674=7,1,(IF(WEEKDAY(B8674)=1,2,IF(WEEKDAY(B8674)=7,1,0))))))</f>
        <v>2</v>
      </c>
    </row>
    <row r="8675" spans="2:21" ht="13.95" customHeight="1" x14ac:dyDescent="0.25">
      <c r="B8675" s="784">
        <f t="shared" si="407"/>
        <v>45744</v>
      </c>
      <c r="C8675" s="785">
        <v>7</v>
      </c>
      <c r="D8675" s="786">
        <f>IFERROR((INDEX(METADATA!$T$2:$T$20,MATCH(B8675,METADATA!$S$2:$S$20,0))),0)</f>
        <v>0</v>
      </c>
      <c r="E8675" s="785" t="str">
        <f t="shared" si="405"/>
        <v>LO</v>
      </c>
      <c r="F8675" s="786">
        <f>VLOOKUP(C8675,METADATA!$A$5:$H$29,IF(E8675="HI",2,IF(E8675="LO",6,10))+IF(D8675=1,2,IF(D8675=7,1,(IF(WEEKDAY(B8675)=1,2,IF(WEEKDAY(B8675)=7,1,0))))))</f>
        <v>1</v>
      </c>
      <c r="G8675" s="786">
        <f>VLOOKUP(C8675,METADATA!$J$5:$Q$29,IF(E8675="HI",2,IF(E8675="LO",6,10))+IF(D8675=1,2,IF(D8675=7,1,(IF(WEEKDAY(B8675)=1,2,IF(WEEKDAY(B8675)=7,1,0))))))</f>
        <v>1</v>
      </c>
      <c r="H8675" s="787">
        <v>13227.25</v>
      </c>
      <c r="I8675" s="788">
        <v>3746.3000030517578</v>
      </c>
      <c r="K8675" s="795">
        <v>851.61249999999995</v>
      </c>
      <c r="M8675" s="798">
        <f t="shared" si="406"/>
        <v>13747.541826645431</v>
      </c>
      <c r="N8675" s="303"/>
      <c r="S8675" s="786">
        <v>0</v>
      </c>
      <c r="T8675" s="781">
        <f>VLOOKUP(C8675,METADATA!$J$5:$Q$29,IF(E8675="HI",2,IF(E8675="LO",6,10))+IF(S8675=1,2,IF(D8675=7,1,(IF(WEEKDAY(B8675)=1,2,IF(WEEKDAY(B8675)=7,1,0))))))</f>
        <v>1</v>
      </c>
      <c r="U8675" s="781">
        <f>VLOOKUP(C8675,METADATA!$A$5:$H$29,IF(E8675="HI",2,IF(E8675="LO",6,10))+IF(S8675=1,2,IF(D8675=7,1,(IF(WEEKDAY(B8675)=1,2,IF(WEEKDAY(B8675)=7,1,0))))))</f>
        <v>1</v>
      </c>
    </row>
    <row r="8676" spans="2:21" ht="13.95" customHeight="1" x14ac:dyDescent="0.25">
      <c r="B8676" s="784">
        <f t="shared" si="407"/>
        <v>45744</v>
      </c>
      <c r="C8676" s="785">
        <v>8</v>
      </c>
      <c r="D8676" s="786">
        <f>IFERROR((INDEX(METADATA!$T$2:$T$20,MATCH(B8676,METADATA!$S$2:$S$20,0))),0)</f>
        <v>0</v>
      </c>
      <c r="E8676" s="785" t="str">
        <f t="shared" si="405"/>
        <v>LO</v>
      </c>
      <c r="F8676" s="786">
        <f>VLOOKUP(C8676,METADATA!$A$5:$H$29,IF(E8676="HI",2,IF(E8676="LO",6,10))+IF(D8676=1,2,IF(D8676=7,1,(IF(WEEKDAY(B8676)=1,2,IF(WEEKDAY(B8676)=7,1,0))))))</f>
        <v>1</v>
      </c>
      <c r="G8676" s="786">
        <f>VLOOKUP(C8676,METADATA!$J$5:$Q$29,IF(E8676="HI",2,IF(E8676="LO",6,10))+IF(D8676=1,2,IF(D8676=7,1,(IF(WEEKDAY(B8676)=1,2,IF(WEEKDAY(B8676)=7,1,0))))))</f>
        <v>1</v>
      </c>
      <c r="H8676" s="787">
        <v>15080.75</v>
      </c>
      <c r="I8676" s="788">
        <v>3834.9649963378906</v>
      </c>
      <c r="K8676" s="795">
        <v>856.5</v>
      </c>
      <c r="M8676" s="798">
        <f t="shared" si="406"/>
        <v>15560.71904140798</v>
      </c>
      <c r="N8676" s="303"/>
      <c r="S8676" s="786">
        <v>0</v>
      </c>
      <c r="T8676" s="781">
        <f>VLOOKUP(C8676,METADATA!$J$5:$Q$29,IF(E8676="HI",2,IF(E8676="LO",6,10))+IF(S8676=1,2,IF(D8676=7,1,(IF(WEEKDAY(B8676)=1,2,IF(WEEKDAY(B8676)=7,1,0))))))</f>
        <v>1</v>
      </c>
      <c r="U8676" s="781">
        <f>VLOOKUP(C8676,METADATA!$A$5:$H$29,IF(E8676="HI",2,IF(E8676="LO",6,10))+IF(S8676=1,2,IF(D8676=7,1,(IF(WEEKDAY(B8676)=1,2,IF(WEEKDAY(B8676)=7,1,0))))))</f>
        <v>1</v>
      </c>
    </row>
    <row r="8677" spans="2:21" ht="13.95" customHeight="1" x14ac:dyDescent="0.25">
      <c r="B8677" s="784">
        <f t="shared" si="407"/>
        <v>45744</v>
      </c>
      <c r="C8677" s="785">
        <v>9</v>
      </c>
      <c r="D8677" s="786">
        <f>IFERROR((INDEX(METADATA!$T$2:$T$20,MATCH(B8677,METADATA!$S$2:$S$20,0))),0)</f>
        <v>0</v>
      </c>
      <c r="E8677" s="785" t="str">
        <f t="shared" si="405"/>
        <v>LO</v>
      </c>
      <c r="F8677" s="786">
        <f>VLOOKUP(C8677,METADATA!$A$5:$H$29,IF(E8677="HI",2,IF(E8677="LO",6,10))+IF(D8677=1,2,IF(D8677=7,1,(IF(WEEKDAY(B8677)=1,2,IF(WEEKDAY(B8677)=7,1,0))))))</f>
        <v>2</v>
      </c>
      <c r="G8677" s="786">
        <f>VLOOKUP(C8677,METADATA!$J$5:$Q$29,IF(E8677="HI",2,IF(E8677="LO",6,10))+IF(D8677=1,2,IF(D8677=7,1,(IF(WEEKDAY(B8677)=1,2,IF(WEEKDAY(B8677)=7,1,0))))))</f>
        <v>1</v>
      </c>
      <c r="H8677" s="787">
        <v>16000.75</v>
      </c>
      <c r="I8677" s="788">
        <v>3800.8599853515625</v>
      </c>
      <c r="K8677" s="795">
        <v>824.32500000000005</v>
      </c>
      <c r="M8677" s="798">
        <f t="shared" si="406"/>
        <v>16445.988483236473</v>
      </c>
      <c r="N8677" s="303"/>
      <c r="S8677" s="786">
        <v>0</v>
      </c>
      <c r="T8677" s="781">
        <f>VLOOKUP(C8677,METADATA!$J$5:$Q$29,IF(E8677="HI",2,IF(E8677="LO",6,10))+IF(S8677=1,2,IF(D8677=7,1,(IF(WEEKDAY(B8677)=1,2,IF(WEEKDAY(B8677)=7,1,0))))))</f>
        <v>1</v>
      </c>
      <c r="U8677" s="781">
        <f>VLOOKUP(C8677,METADATA!$A$5:$H$29,IF(E8677="HI",2,IF(E8677="LO",6,10))+IF(S8677=1,2,IF(D8677=7,1,(IF(WEEKDAY(B8677)=1,2,IF(WEEKDAY(B8677)=7,1,0))))))</f>
        <v>2</v>
      </c>
    </row>
    <row r="8678" spans="2:21" ht="13.95" customHeight="1" x14ac:dyDescent="0.25">
      <c r="B8678" s="784">
        <f t="shared" si="407"/>
        <v>45744</v>
      </c>
      <c r="C8678" s="785">
        <v>10</v>
      </c>
      <c r="D8678" s="786">
        <f>IFERROR((INDEX(METADATA!$T$2:$T$20,MATCH(B8678,METADATA!$S$2:$S$20,0))),0)</f>
        <v>0</v>
      </c>
      <c r="E8678" s="785" t="str">
        <f t="shared" si="405"/>
        <v>LO</v>
      </c>
      <c r="F8678" s="786">
        <f>VLOOKUP(C8678,METADATA!$A$5:$H$29,IF(E8678="HI",2,IF(E8678="LO",6,10))+IF(D8678=1,2,IF(D8678=7,1,(IF(WEEKDAY(B8678)=1,2,IF(WEEKDAY(B8678)=7,1,0))))))</f>
        <v>2</v>
      </c>
      <c r="G8678" s="786">
        <f>VLOOKUP(C8678,METADATA!$J$5:$Q$29,IF(E8678="HI",2,IF(E8678="LO",6,10))+IF(D8678=1,2,IF(D8678=7,1,(IF(WEEKDAY(B8678)=1,2,IF(WEEKDAY(B8678)=7,1,0))))))</f>
        <v>2</v>
      </c>
      <c r="H8678" s="787">
        <v>15596</v>
      </c>
      <c r="I8678" s="788">
        <v>3822.5750427246094</v>
      </c>
      <c r="K8678" s="795">
        <v>882.73749999999995</v>
      </c>
      <c r="M8678" s="798">
        <f t="shared" si="406"/>
        <v>16057.624231412972</v>
      </c>
      <c r="N8678" s="303"/>
      <c r="S8678" s="786">
        <v>0</v>
      </c>
      <c r="T8678" s="781">
        <f>VLOOKUP(C8678,METADATA!$J$5:$Q$29,IF(E8678="HI",2,IF(E8678="LO",6,10))+IF(S8678=1,2,IF(D8678=7,1,(IF(WEEKDAY(B8678)=1,2,IF(WEEKDAY(B8678)=7,1,0))))))</f>
        <v>2</v>
      </c>
      <c r="U8678" s="781">
        <f>VLOOKUP(C8678,METADATA!$A$5:$H$29,IF(E8678="HI",2,IF(E8678="LO",6,10))+IF(S8678=1,2,IF(D8678=7,1,(IF(WEEKDAY(B8678)=1,2,IF(WEEKDAY(B8678)=7,1,0))))))</f>
        <v>2</v>
      </c>
    </row>
    <row r="8679" spans="2:21" ht="13.95" customHeight="1" x14ac:dyDescent="0.25">
      <c r="B8679" s="784">
        <f t="shared" si="407"/>
        <v>45744</v>
      </c>
      <c r="C8679" s="785">
        <v>11</v>
      </c>
      <c r="D8679" s="786">
        <f>IFERROR((INDEX(METADATA!$T$2:$T$20,MATCH(B8679,METADATA!$S$2:$S$20,0))),0)</f>
        <v>0</v>
      </c>
      <c r="E8679" s="785" t="str">
        <f t="shared" si="405"/>
        <v>LO</v>
      </c>
      <c r="F8679" s="786">
        <f>VLOOKUP(C8679,METADATA!$A$5:$H$29,IF(E8679="HI",2,IF(E8679="LO",6,10))+IF(D8679=1,2,IF(D8679=7,1,(IF(WEEKDAY(B8679)=1,2,IF(WEEKDAY(B8679)=7,1,0))))))</f>
        <v>2</v>
      </c>
      <c r="G8679" s="786">
        <f>VLOOKUP(C8679,METADATA!$J$5:$Q$29,IF(E8679="HI",2,IF(E8679="LO",6,10))+IF(D8679=1,2,IF(D8679=7,1,(IF(WEEKDAY(B8679)=1,2,IF(WEEKDAY(B8679)=7,1,0))))))</f>
        <v>2</v>
      </c>
      <c r="H8679" s="787">
        <v>15570</v>
      </c>
      <c r="I8679" s="788">
        <v>3795.2699584960938</v>
      </c>
      <c r="K8679" s="795">
        <v>909.3125</v>
      </c>
      <c r="M8679" s="798">
        <f t="shared" si="406"/>
        <v>16025.884501576284</v>
      </c>
      <c r="N8679" s="303"/>
      <c r="S8679" s="786">
        <v>0</v>
      </c>
      <c r="T8679" s="781">
        <f>VLOOKUP(C8679,METADATA!$J$5:$Q$29,IF(E8679="HI",2,IF(E8679="LO",6,10))+IF(S8679=1,2,IF(D8679=7,1,(IF(WEEKDAY(B8679)=1,2,IF(WEEKDAY(B8679)=7,1,0))))))</f>
        <v>2</v>
      </c>
      <c r="U8679" s="781">
        <f>VLOOKUP(C8679,METADATA!$A$5:$H$29,IF(E8679="HI",2,IF(E8679="LO",6,10))+IF(S8679=1,2,IF(D8679=7,1,(IF(WEEKDAY(B8679)=1,2,IF(WEEKDAY(B8679)=7,1,0))))))</f>
        <v>2</v>
      </c>
    </row>
    <row r="8680" spans="2:21" ht="13.95" customHeight="1" x14ac:dyDescent="0.25">
      <c r="B8680" s="784">
        <f t="shared" si="407"/>
        <v>45744</v>
      </c>
      <c r="C8680" s="785">
        <v>12</v>
      </c>
      <c r="D8680" s="786">
        <f>IFERROR((INDEX(METADATA!$T$2:$T$20,MATCH(B8680,METADATA!$S$2:$S$20,0))),0)</f>
        <v>0</v>
      </c>
      <c r="E8680" s="785" t="str">
        <f t="shared" si="405"/>
        <v>LO</v>
      </c>
      <c r="F8680" s="786">
        <f>VLOOKUP(C8680,METADATA!$A$5:$H$29,IF(E8680="HI",2,IF(E8680="LO",6,10))+IF(D8680=1,2,IF(D8680=7,1,(IF(WEEKDAY(B8680)=1,2,IF(WEEKDAY(B8680)=7,1,0))))))</f>
        <v>2</v>
      </c>
      <c r="G8680" s="786">
        <f>VLOOKUP(C8680,METADATA!$J$5:$Q$29,IF(E8680="HI",2,IF(E8680="LO",6,10))+IF(D8680=1,2,IF(D8680=7,1,(IF(WEEKDAY(B8680)=1,2,IF(WEEKDAY(B8680)=7,1,0))))))</f>
        <v>2</v>
      </c>
      <c r="H8680" s="787">
        <v>15027.5</v>
      </c>
      <c r="I8680" s="788">
        <v>3835.9900360107422</v>
      </c>
      <c r="K8680" s="795">
        <v>905.6</v>
      </c>
      <c r="M8680" s="798">
        <f t="shared" si="406"/>
        <v>15509.370580599771</v>
      </c>
      <c r="N8680" s="303"/>
      <c r="S8680" s="786">
        <v>0</v>
      </c>
      <c r="T8680" s="781">
        <f>VLOOKUP(C8680,METADATA!$J$5:$Q$29,IF(E8680="HI",2,IF(E8680="LO",6,10))+IF(S8680=1,2,IF(D8680=7,1,(IF(WEEKDAY(B8680)=1,2,IF(WEEKDAY(B8680)=7,1,0))))))</f>
        <v>2</v>
      </c>
      <c r="U8680" s="781">
        <f>VLOOKUP(C8680,METADATA!$A$5:$H$29,IF(E8680="HI",2,IF(E8680="LO",6,10))+IF(S8680=1,2,IF(D8680=7,1,(IF(WEEKDAY(B8680)=1,2,IF(WEEKDAY(B8680)=7,1,0))))))</f>
        <v>2</v>
      </c>
    </row>
    <row r="8681" spans="2:21" ht="13.95" customHeight="1" x14ac:dyDescent="0.25">
      <c r="B8681" s="784">
        <f t="shared" si="407"/>
        <v>45744</v>
      </c>
      <c r="C8681" s="785">
        <v>13</v>
      </c>
      <c r="D8681" s="786">
        <f>IFERROR((INDEX(METADATA!$T$2:$T$20,MATCH(B8681,METADATA!$S$2:$S$20,0))),0)</f>
        <v>0</v>
      </c>
      <c r="E8681" s="785" t="str">
        <f t="shared" si="405"/>
        <v>LO</v>
      </c>
      <c r="F8681" s="786">
        <f>VLOOKUP(C8681,METADATA!$A$5:$H$29,IF(E8681="HI",2,IF(E8681="LO",6,10))+IF(D8681=1,2,IF(D8681=7,1,(IF(WEEKDAY(B8681)=1,2,IF(WEEKDAY(B8681)=7,1,0))))))</f>
        <v>2</v>
      </c>
      <c r="G8681" s="786">
        <f>VLOOKUP(C8681,METADATA!$J$5:$Q$29,IF(E8681="HI",2,IF(E8681="LO",6,10))+IF(D8681=1,2,IF(D8681=7,1,(IF(WEEKDAY(B8681)=1,2,IF(WEEKDAY(B8681)=7,1,0))))))</f>
        <v>2</v>
      </c>
      <c r="H8681" s="787">
        <v>14284.5</v>
      </c>
      <c r="I8681" s="788">
        <v>3710.1949768066406</v>
      </c>
      <c r="K8681" s="795">
        <v>913.98749999999995</v>
      </c>
      <c r="M8681" s="798">
        <f t="shared" si="406"/>
        <v>14758.471703259835</v>
      </c>
      <c r="N8681" s="303"/>
      <c r="S8681" s="786">
        <v>0</v>
      </c>
      <c r="T8681" s="781">
        <f>VLOOKUP(C8681,METADATA!$J$5:$Q$29,IF(E8681="HI",2,IF(E8681="LO",6,10))+IF(S8681=1,2,IF(D8681=7,1,(IF(WEEKDAY(B8681)=1,2,IF(WEEKDAY(B8681)=7,1,0))))))</f>
        <v>2</v>
      </c>
      <c r="U8681" s="781">
        <f>VLOOKUP(C8681,METADATA!$A$5:$H$29,IF(E8681="HI",2,IF(E8681="LO",6,10))+IF(S8681=1,2,IF(D8681=7,1,(IF(WEEKDAY(B8681)=1,2,IF(WEEKDAY(B8681)=7,1,0))))))</f>
        <v>2</v>
      </c>
    </row>
    <row r="8682" spans="2:21" ht="13.95" customHeight="1" x14ac:dyDescent="0.25">
      <c r="B8682" s="784">
        <f t="shared" si="407"/>
        <v>45744</v>
      </c>
      <c r="C8682" s="785">
        <v>14</v>
      </c>
      <c r="D8682" s="786">
        <f>IFERROR((INDEX(METADATA!$T$2:$T$20,MATCH(B8682,METADATA!$S$2:$S$20,0))),0)</f>
        <v>0</v>
      </c>
      <c r="E8682" s="785" t="str">
        <f t="shared" si="405"/>
        <v>LO</v>
      </c>
      <c r="F8682" s="786">
        <f>VLOOKUP(C8682,METADATA!$A$5:$H$29,IF(E8682="HI",2,IF(E8682="LO",6,10))+IF(D8682=1,2,IF(D8682=7,1,(IF(WEEKDAY(B8682)=1,2,IF(WEEKDAY(B8682)=7,1,0))))))</f>
        <v>2</v>
      </c>
      <c r="G8682" s="786">
        <f>VLOOKUP(C8682,METADATA!$J$5:$Q$29,IF(E8682="HI",2,IF(E8682="LO",6,10))+IF(D8682=1,2,IF(D8682=7,1,(IF(WEEKDAY(B8682)=1,2,IF(WEEKDAY(B8682)=7,1,0))))))</f>
        <v>2</v>
      </c>
      <c r="H8682" s="787">
        <v>13827.75</v>
      </c>
      <c r="I8682" s="788">
        <v>3833.1749572753906</v>
      </c>
      <c r="K8682" s="795">
        <v>902.26250000000005</v>
      </c>
      <c r="M8682" s="798">
        <f t="shared" si="406"/>
        <v>14349.212532943513</v>
      </c>
      <c r="N8682" s="303"/>
      <c r="S8682" s="786">
        <v>0</v>
      </c>
      <c r="T8682" s="781">
        <f>VLOOKUP(C8682,METADATA!$J$5:$Q$29,IF(E8682="HI",2,IF(E8682="LO",6,10))+IF(S8682=1,2,IF(D8682=7,1,(IF(WEEKDAY(B8682)=1,2,IF(WEEKDAY(B8682)=7,1,0))))))</f>
        <v>2</v>
      </c>
      <c r="U8682" s="781">
        <f>VLOOKUP(C8682,METADATA!$A$5:$H$29,IF(E8682="HI",2,IF(E8682="LO",6,10))+IF(S8682=1,2,IF(D8682=7,1,(IF(WEEKDAY(B8682)=1,2,IF(WEEKDAY(B8682)=7,1,0))))))</f>
        <v>2</v>
      </c>
    </row>
    <row r="8683" spans="2:21" ht="13.95" customHeight="1" x14ac:dyDescent="0.25">
      <c r="B8683" s="784">
        <f t="shared" si="407"/>
        <v>45744</v>
      </c>
      <c r="C8683" s="785">
        <v>15</v>
      </c>
      <c r="D8683" s="786">
        <f>IFERROR((INDEX(METADATA!$T$2:$T$20,MATCH(B8683,METADATA!$S$2:$S$20,0))),0)</f>
        <v>0</v>
      </c>
      <c r="E8683" s="785" t="str">
        <f t="shared" si="405"/>
        <v>LO</v>
      </c>
      <c r="F8683" s="786">
        <f>VLOOKUP(C8683,METADATA!$A$5:$H$29,IF(E8683="HI",2,IF(E8683="LO",6,10))+IF(D8683=1,2,IF(D8683=7,1,(IF(WEEKDAY(B8683)=1,2,IF(WEEKDAY(B8683)=7,1,0))))))</f>
        <v>2</v>
      </c>
      <c r="G8683" s="786">
        <f>VLOOKUP(C8683,METADATA!$J$5:$Q$29,IF(E8683="HI",2,IF(E8683="LO",6,10))+IF(D8683=1,2,IF(D8683=7,1,(IF(WEEKDAY(B8683)=1,2,IF(WEEKDAY(B8683)=7,1,0))))))</f>
        <v>2</v>
      </c>
      <c r="H8683" s="787">
        <v>13518.5</v>
      </c>
      <c r="I8683" s="788">
        <v>3895.4399108886719</v>
      </c>
      <c r="K8683" s="795">
        <v>933.76250000000005</v>
      </c>
      <c r="M8683" s="798">
        <f t="shared" si="406"/>
        <v>14068.556939122944</v>
      </c>
      <c r="N8683" s="303"/>
      <c r="S8683" s="786">
        <v>0</v>
      </c>
      <c r="T8683" s="781">
        <f>VLOOKUP(C8683,METADATA!$J$5:$Q$29,IF(E8683="HI",2,IF(E8683="LO",6,10))+IF(S8683=1,2,IF(D8683=7,1,(IF(WEEKDAY(B8683)=1,2,IF(WEEKDAY(B8683)=7,1,0))))))</f>
        <v>2</v>
      </c>
      <c r="U8683" s="781">
        <f>VLOOKUP(C8683,METADATA!$A$5:$H$29,IF(E8683="HI",2,IF(E8683="LO",6,10))+IF(S8683=1,2,IF(D8683=7,1,(IF(WEEKDAY(B8683)=1,2,IF(WEEKDAY(B8683)=7,1,0))))))</f>
        <v>2</v>
      </c>
    </row>
    <row r="8684" spans="2:21" ht="13.95" customHeight="1" x14ac:dyDescent="0.25">
      <c r="B8684" s="784">
        <f t="shared" si="407"/>
        <v>45744</v>
      </c>
      <c r="C8684" s="785">
        <v>16</v>
      </c>
      <c r="D8684" s="786">
        <f>IFERROR((INDEX(METADATA!$T$2:$T$20,MATCH(B8684,METADATA!$S$2:$S$20,0))),0)</f>
        <v>0</v>
      </c>
      <c r="E8684" s="785" t="str">
        <f t="shared" si="405"/>
        <v>LO</v>
      </c>
      <c r="F8684" s="786">
        <f>VLOOKUP(C8684,METADATA!$A$5:$H$29,IF(E8684="HI",2,IF(E8684="LO",6,10))+IF(D8684=1,2,IF(D8684=7,1,(IF(WEEKDAY(B8684)=1,2,IF(WEEKDAY(B8684)=7,1,0))))))</f>
        <v>2</v>
      </c>
      <c r="G8684" s="786">
        <f>VLOOKUP(C8684,METADATA!$J$5:$Q$29,IF(E8684="HI",2,IF(E8684="LO",6,10))+IF(D8684=1,2,IF(D8684=7,1,(IF(WEEKDAY(B8684)=1,2,IF(WEEKDAY(B8684)=7,1,0))))))</f>
        <v>2</v>
      </c>
      <c r="H8684" s="787">
        <v>13877.25</v>
      </c>
      <c r="I8684" s="788">
        <v>3838.1300659179688</v>
      </c>
      <c r="K8684" s="795">
        <v>0</v>
      </c>
      <c r="M8684" s="798">
        <f t="shared" si="406"/>
        <v>14398.239821776948</v>
      </c>
      <c r="N8684" s="303"/>
      <c r="S8684" s="786">
        <v>0</v>
      </c>
      <c r="T8684" s="781">
        <f>VLOOKUP(C8684,METADATA!$J$5:$Q$29,IF(E8684="HI",2,IF(E8684="LO",6,10))+IF(S8684=1,2,IF(D8684=7,1,(IF(WEEKDAY(B8684)=1,2,IF(WEEKDAY(B8684)=7,1,0))))))</f>
        <v>2</v>
      </c>
      <c r="U8684" s="781">
        <f>VLOOKUP(C8684,METADATA!$A$5:$H$29,IF(E8684="HI",2,IF(E8684="LO",6,10))+IF(S8684=1,2,IF(D8684=7,1,(IF(WEEKDAY(B8684)=1,2,IF(WEEKDAY(B8684)=7,1,0))))))</f>
        <v>2</v>
      </c>
    </row>
    <row r="8685" spans="2:21" ht="13.95" customHeight="1" x14ac:dyDescent="0.25">
      <c r="B8685" s="784">
        <f t="shared" si="407"/>
        <v>45744</v>
      </c>
      <c r="C8685" s="785">
        <v>17</v>
      </c>
      <c r="D8685" s="786">
        <f>IFERROR((INDEX(METADATA!$T$2:$T$20,MATCH(B8685,METADATA!$S$2:$S$20,0))),0)</f>
        <v>0</v>
      </c>
      <c r="E8685" s="785" t="str">
        <f t="shared" si="405"/>
        <v>LO</v>
      </c>
      <c r="F8685" s="786">
        <f>VLOOKUP(C8685,METADATA!$A$5:$H$29,IF(E8685="HI",2,IF(E8685="LO",6,10))+IF(D8685=1,2,IF(D8685=7,1,(IF(WEEKDAY(B8685)=1,2,IF(WEEKDAY(B8685)=7,1,0))))))</f>
        <v>2</v>
      </c>
      <c r="G8685" s="786">
        <f>VLOOKUP(C8685,METADATA!$J$5:$Q$29,IF(E8685="HI",2,IF(E8685="LO",6,10))+IF(D8685=1,2,IF(D8685=7,1,(IF(WEEKDAY(B8685)=1,2,IF(WEEKDAY(B8685)=7,1,0))))))</f>
        <v>2</v>
      </c>
      <c r="H8685" s="787">
        <v>14656.25</v>
      </c>
      <c r="I8685" s="788">
        <v>3967.5751037597656</v>
      </c>
      <c r="K8685" s="795">
        <v>0</v>
      </c>
      <c r="M8685" s="798">
        <f t="shared" si="406"/>
        <v>15183.784648975838</v>
      </c>
      <c r="N8685" s="303"/>
      <c r="S8685" s="786">
        <v>0</v>
      </c>
      <c r="T8685" s="781">
        <f>VLOOKUP(C8685,METADATA!$J$5:$Q$29,IF(E8685="HI",2,IF(E8685="LO",6,10))+IF(S8685=1,2,IF(D8685=7,1,(IF(WEEKDAY(B8685)=1,2,IF(WEEKDAY(B8685)=7,1,0))))))</f>
        <v>2</v>
      </c>
      <c r="U8685" s="781">
        <f>VLOOKUP(C8685,METADATA!$A$5:$H$29,IF(E8685="HI",2,IF(E8685="LO",6,10))+IF(S8685=1,2,IF(D8685=7,1,(IF(WEEKDAY(B8685)=1,2,IF(WEEKDAY(B8685)=7,1,0))))))</f>
        <v>2</v>
      </c>
    </row>
    <row r="8686" spans="2:21" ht="13.95" customHeight="1" x14ac:dyDescent="0.25">
      <c r="B8686" s="784">
        <f t="shared" si="407"/>
        <v>45744</v>
      </c>
      <c r="C8686" s="785">
        <v>18</v>
      </c>
      <c r="D8686" s="786">
        <f>IFERROR((INDEX(METADATA!$T$2:$T$20,MATCH(B8686,METADATA!$S$2:$S$20,0))),0)</f>
        <v>0</v>
      </c>
      <c r="E8686" s="785" t="str">
        <f t="shared" si="405"/>
        <v>LO</v>
      </c>
      <c r="F8686" s="786">
        <f>VLOOKUP(C8686,METADATA!$A$5:$H$29,IF(E8686="HI",2,IF(E8686="LO",6,10))+IF(D8686=1,2,IF(D8686=7,1,(IF(WEEKDAY(B8686)=1,2,IF(WEEKDAY(B8686)=7,1,0))))))</f>
        <v>1</v>
      </c>
      <c r="G8686" s="786">
        <f>VLOOKUP(C8686,METADATA!$J$5:$Q$29,IF(E8686="HI",2,IF(E8686="LO",6,10))+IF(D8686=1,2,IF(D8686=7,1,(IF(WEEKDAY(B8686)=1,2,IF(WEEKDAY(B8686)=7,1,0))))))</f>
        <v>1</v>
      </c>
      <c r="H8686" s="787">
        <v>15224.75</v>
      </c>
      <c r="I8686" s="788">
        <v>3821.2450561523438</v>
      </c>
      <c r="K8686" s="795">
        <v>0</v>
      </c>
      <c r="M8686" s="798">
        <f t="shared" si="406"/>
        <v>15696.971884464492</v>
      </c>
      <c r="N8686" s="303"/>
      <c r="S8686" s="786">
        <v>0</v>
      </c>
      <c r="T8686" s="781">
        <f>VLOOKUP(C8686,METADATA!$J$5:$Q$29,IF(E8686="HI",2,IF(E8686="LO",6,10))+IF(S8686=1,2,IF(D8686=7,1,(IF(WEEKDAY(B8686)=1,2,IF(WEEKDAY(B8686)=7,1,0))))))</f>
        <v>1</v>
      </c>
      <c r="U8686" s="781">
        <f>VLOOKUP(C8686,METADATA!$A$5:$H$29,IF(E8686="HI",2,IF(E8686="LO",6,10))+IF(S8686=1,2,IF(D8686=7,1,(IF(WEEKDAY(B8686)=1,2,IF(WEEKDAY(B8686)=7,1,0))))))</f>
        <v>1</v>
      </c>
    </row>
    <row r="8687" spans="2:21" ht="13.95" customHeight="1" x14ac:dyDescent="0.25">
      <c r="B8687" s="784">
        <f t="shared" si="407"/>
        <v>45744</v>
      </c>
      <c r="C8687" s="785">
        <v>19</v>
      </c>
      <c r="D8687" s="786">
        <f>IFERROR((INDEX(METADATA!$T$2:$T$20,MATCH(B8687,METADATA!$S$2:$S$20,0))),0)</f>
        <v>0</v>
      </c>
      <c r="E8687" s="785" t="str">
        <f t="shared" si="405"/>
        <v>LO</v>
      </c>
      <c r="F8687" s="786">
        <f>VLOOKUP(C8687,METADATA!$A$5:$H$29,IF(E8687="HI",2,IF(E8687="LO",6,10))+IF(D8687=1,2,IF(D8687=7,1,(IF(WEEKDAY(B8687)=1,2,IF(WEEKDAY(B8687)=7,1,0))))))</f>
        <v>1</v>
      </c>
      <c r="G8687" s="786">
        <f>VLOOKUP(C8687,METADATA!$J$5:$Q$29,IF(E8687="HI",2,IF(E8687="LO",6,10))+IF(D8687=1,2,IF(D8687=7,1,(IF(WEEKDAY(B8687)=1,2,IF(WEEKDAY(B8687)=7,1,0))))))</f>
        <v>1</v>
      </c>
      <c r="H8687" s="787">
        <v>14123.25</v>
      </c>
      <c r="I8687" s="788">
        <v>3768.8799743652344</v>
      </c>
      <c r="K8687" s="795">
        <v>0</v>
      </c>
      <c r="M8687" s="798">
        <f t="shared" si="406"/>
        <v>14617.477443925518</v>
      </c>
      <c r="N8687" s="303"/>
      <c r="S8687" s="786">
        <v>0</v>
      </c>
      <c r="T8687" s="781">
        <f>VLOOKUP(C8687,METADATA!$J$5:$Q$29,IF(E8687="HI",2,IF(E8687="LO",6,10))+IF(S8687=1,2,IF(D8687=7,1,(IF(WEEKDAY(B8687)=1,2,IF(WEEKDAY(B8687)=7,1,0))))))</f>
        <v>1</v>
      </c>
      <c r="U8687" s="781">
        <f>VLOOKUP(C8687,METADATA!$A$5:$H$29,IF(E8687="HI",2,IF(E8687="LO",6,10))+IF(S8687=1,2,IF(D8687=7,1,(IF(WEEKDAY(B8687)=1,2,IF(WEEKDAY(B8687)=7,1,0))))))</f>
        <v>1</v>
      </c>
    </row>
    <row r="8688" spans="2:21" ht="13.95" customHeight="1" x14ac:dyDescent="0.25">
      <c r="B8688" s="784">
        <f t="shared" si="407"/>
        <v>45744</v>
      </c>
      <c r="C8688" s="785">
        <v>20</v>
      </c>
      <c r="D8688" s="786">
        <f>IFERROR((INDEX(METADATA!$T$2:$T$20,MATCH(B8688,METADATA!$S$2:$S$20,0))),0)</f>
        <v>0</v>
      </c>
      <c r="E8688" s="785" t="str">
        <f t="shared" si="405"/>
        <v>LO</v>
      </c>
      <c r="F8688" s="786">
        <f>VLOOKUP(C8688,METADATA!$A$5:$H$29,IF(E8688="HI",2,IF(E8688="LO",6,10))+IF(D8688=1,2,IF(D8688=7,1,(IF(WEEKDAY(B8688)=1,2,IF(WEEKDAY(B8688)=7,1,0))))))</f>
        <v>1</v>
      </c>
      <c r="G8688" s="786">
        <f>VLOOKUP(C8688,METADATA!$J$5:$Q$29,IF(E8688="HI",2,IF(E8688="LO",6,10))+IF(D8688=1,2,IF(D8688=7,1,(IF(WEEKDAY(B8688)=1,2,IF(WEEKDAY(B8688)=7,1,0))))))</f>
        <v>2</v>
      </c>
      <c r="H8688" s="787">
        <v>12899.25</v>
      </c>
      <c r="I8688" s="788">
        <v>3813.1600036621094</v>
      </c>
      <c r="K8688" s="795">
        <v>0</v>
      </c>
      <c r="M8688" s="798">
        <f t="shared" si="406"/>
        <v>13451.053482015021</v>
      </c>
      <c r="N8688" s="303"/>
      <c r="S8688" s="786">
        <v>0</v>
      </c>
      <c r="T8688" s="781">
        <f>VLOOKUP(C8688,METADATA!$J$5:$Q$29,IF(E8688="HI",2,IF(E8688="LO",6,10))+IF(S8688=1,2,IF(D8688=7,1,(IF(WEEKDAY(B8688)=1,2,IF(WEEKDAY(B8688)=7,1,0))))))</f>
        <v>2</v>
      </c>
      <c r="U8688" s="781">
        <f>VLOOKUP(C8688,METADATA!$A$5:$H$29,IF(E8688="HI",2,IF(E8688="LO",6,10))+IF(S8688=1,2,IF(D8688=7,1,(IF(WEEKDAY(B8688)=1,2,IF(WEEKDAY(B8688)=7,1,0))))))</f>
        <v>1</v>
      </c>
    </row>
    <row r="8689" spans="2:21" ht="13.95" customHeight="1" x14ac:dyDescent="0.25">
      <c r="B8689" s="784">
        <f t="shared" si="407"/>
        <v>45744</v>
      </c>
      <c r="C8689" s="785">
        <v>21</v>
      </c>
      <c r="D8689" s="786">
        <f>IFERROR((INDEX(METADATA!$T$2:$T$20,MATCH(B8689,METADATA!$S$2:$S$20,0))),0)</f>
        <v>0</v>
      </c>
      <c r="E8689" s="785" t="str">
        <f t="shared" si="405"/>
        <v>LO</v>
      </c>
      <c r="F8689" s="786">
        <f>VLOOKUP(C8689,METADATA!$A$5:$H$29,IF(E8689="HI",2,IF(E8689="LO",6,10))+IF(D8689=1,2,IF(D8689=7,1,(IF(WEEKDAY(B8689)=1,2,IF(WEEKDAY(B8689)=7,1,0))))))</f>
        <v>2</v>
      </c>
      <c r="G8689" s="786">
        <f>VLOOKUP(C8689,METADATA!$J$5:$Q$29,IF(E8689="HI",2,IF(E8689="LO",6,10))+IF(D8689=1,2,IF(D8689=7,1,(IF(WEEKDAY(B8689)=1,2,IF(WEEKDAY(B8689)=7,1,0))))))</f>
        <v>2</v>
      </c>
      <c r="H8689" s="787">
        <v>11569.75</v>
      </c>
      <c r="I8689" s="788">
        <v>3809.5400085449219</v>
      </c>
      <c r="K8689" s="795">
        <v>0</v>
      </c>
      <c r="M8689" s="798">
        <f t="shared" si="406"/>
        <v>12180.792672860189</v>
      </c>
      <c r="N8689" s="303"/>
      <c r="S8689" s="786">
        <v>0</v>
      </c>
      <c r="T8689" s="781">
        <f>VLOOKUP(C8689,METADATA!$J$5:$Q$29,IF(E8689="HI",2,IF(E8689="LO",6,10))+IF(S8689=1,2,IF(D8689=7,1,(IF(WEEKDAY(B8689)=1,2,IF(WEEKDAY(B8689)=7,1,0))))))</f>
        <v>2</v>
      </c>
      <c r="U8689" s="781">
        <f>VLOOKUP(C8689,METADATA!$A$5:$H$29,IF(E8689="HI",2,IF(E8689="LO",6,10))+IF(S8689=1,2,IF(D8689=7,1,(IF(WEEKDAY(B8689)=1,2,IF(WEEKDAY(B8689)=7,1,0))))))</f>
        <v>2</v>
      </c>
    </row>
    <row r="8690" spans="2:21" ht="13.95" customHeight="1" x14ac:dyDescent="0.25">
      <c r="B8690" s="784">
        <f t="shared" si="407"/>
        <v>45744</v>
      </c>
      <c r="C8690" s="785">
        <v>22</v>
      </c>
      <c r="D8690" s="786">
        <f>IFERROR((INDEX(METADATA!$T$2:$T$20,MATCH(B8690,METADATA!$S$2:$S$20,0))),0)</f>
        <v>0</v>
      </c>
      <c r="E8690" s="785" t="str">
        <f t="shared" si="405"/>
        <v>LO</v>
      </c>
      <c r="F8690" s="786">
        <f>VLOOKUP(C8690,METADATA!$A$5:$H$29,IF(E8690="HI",2,IF(E8690="LO",6,10))+IF(D8690=1,2,IF(D8690=7,1,(IF(WEEKDAY(B8690)=1,2,IF(WEEKDAY(B8690)=7,1,0))))))</f>
        <v>3</v>
      </c>
      <c r="G8690" s="786">
        <f>VLOOKUP(C8690,METADATA!$J$5:$Q$29,IF(E8690="HI",2,IF(E8690="LO",6,10))+IF(D8690=1,2,IF(D8690=7,1,(IF(WEEKDAY(B8690)=1,2,IF(WEEKDAY(B8690)=7,1,0))))))</f>
        <v>3</v>
      </c>
      <c r="H8690" s="787">
        <v>10492.75</v>
      </c>
      <c r="I8690" s="788">
        <v>3829.7449645996094</v>
      </c>
      <c r="K8690" s="795">
        <v>0</v>
      </c>
      <c r="M8690" s="798">
        <f t="shared" si="406"/>
        <v>11169.814190772202</v>
      </c>
      <c r="N8690" s="303"/>
      <c r="S8690" s="786">
        <v>0</v>
      </c>
      <c r="T8690" s="781">
        <f>VLOOKUP(C8690,METADATA!$J$5:$Q$29,IF(E8690="HI",2,IF(E8690="LO",6,10))+IF(S8690=1,2,IF(D8690=7,1,(IF(WEEKDAY(B8690)=1,2,IF(WEEKDAY(B8690)=7,1,0))))))</f>
        <v>3</v>
      </c>
      <c r="U8690" s="781">
        <f>VLOOKUP(C8690,METADATA!$A$5:$H$29,IF(E8690="HI",2,IF(E8690="LO",6,10))+IF(S8690=1,2,IF(D8690=7,1,(IF(WEEKDAY(B8690)=1,2,IF(WEEKDAY(B8690)=7,1,0))))))</f>
        <v>3</v>
      </c>
    </row>
    <row r="8691" spans="2:21" ht="13.95" customHeight="1" x14ac:dyDescent="0.25">
      <c r="B8691" s="784">
        <f t="shared" si="407"/>
        <v>45744</v>
      </c>
      <c r="C8691" s="785">
        <v>23</v>
      </c>
      <c r="D8691" s="786">
        <f>IFERROR((INDEX(METADATA!$T$2:$T$20,MATCH(B8691,METADATA!$S$2:$S$20,0))),0)</f>
        <v>0</v>
      </c>
      <c r="E8691" s="785" t="str">
        <f t="shared" si="405"/>
        <v>LO</v>
      </c>
      <c r="F8691" s="786">
        <f>VLOOKUP(C8691,METADATA!$A$5:$H$29,IF(E8691="HI",2,IF(E8691="LO",6,10))+IF(D8691=1,2,IF(D8691=7,1,(IF(WEEKDAY(B8691)=1,2,IF(WEEKDAY(B8691)=7,1,0))))))</f>
        <v>3</v>
      </c>
      <c r="G8691" s="786">
        <f>VLOOKUP(C8691,METADATA!$J$5:$Q$29,IF(E8691="HI",2,IF(E8691="LO",6,10))+IF(D8691=1,2,IF(D8691=7,1,(IF(WEEKDAY(B8691)=1,2,IF(WEEKDAY(B8691)=7,1,0))))))</f>
        <v>3</v>
      </c>
      <c r="H8691" s="787">
        <v>9390.75</v>
      </c>
      <c r="I8691" s="788">
        <v>4011.625</v>
      </c>
      <c r="K8691" s="795">
        <v>0</v>
      </c>
      <c r="M8691" s="798">
        <f t="shared" si="406"/>
        <v>10211.724668395882</v>
      </c>
      <c r="N8691" s="303"/>
      <c r="S8691" s="786">
        <v>0</v>
      </c>
      <c r="T8691" s="781">
        <f>VLOOKUP(C8691,METADATA!$J$5:$Q$29,IF(E8691="HI",2,IF(E8691="LO",6,10))+IF(S8691=1,2,IF(D8691=7,1,(IF(WEEKDAY(B8691)=1,2,IF(WEEKDAY(B8691)=7,1,0))))))</f>
        <v>3</v>
      </c>
      <c r="U8691" s="781">
        <f>VLOOKUP(C8691,METADATA!$A$5:$H$29,IF(E8691="HI",2,IF(E8691="LO",6,10))+IF(S8691=1,2,IF(D8691=7,1,(IF(WEEKDAY(B8691)=1,2,IF(WEEKDAY(B8691)=7,1,0))))))</f>
        <v>3</v>
      </c>
    </row>
    <row r="8692" spans="2:21" ht="13.95" customHeight="1" x14ac:dyDescent="0.25">
      <c r="B8692" s="784">
        <f t="shared" si="407"/>
        <v>45745</v>
      </c>
      <c r="C8692" s="785">
        <v>0</v>
      </c>
      <c r="D8692" s="786">
        <f>IFERROR((INDEX(METADATA!$T$2:$T$20,MATCH(B8692,METADATA!$S$2:$S$20,0))),0)</f>
        <v>0</v>
      </c>
      <c r="E8692" s="785" t="str">
        <f t="shared" si="405"/>
        <v>LO</v>
      </c>
      <c r="F8692" s="786">
        <f>VLOOKUP(C8692,METADATA!$A$5:$H$29,IF(E8692="HI",2,IF(E8692="LO",6,10))+IF(D8692=1,2,IF(D8692=7,1,(IF(WEEKDAY(B8692)=1,2,IF(WEEKDAY(B8692)=7,1,0))))))</f>
        <v>3</v>
      </c>
      <c r="G8692" s="786">
        <f>VLOOKUP(C8692,METADATA!$J$5:$Q$29,IF(E8692="HI",2,IF(E8692="LO",6,10))+IF(D8692=1,2,IF(D8692=7,1,(IF(WEEKDAY(B8692)=1,2,IF(WEEKDAY(B8692)=7,1,0))))))</f>
        <v>3</v>
      </c>
      <c r="H8692" s="787">
        <v>8512.75</v>
      </c>
      <c r="I8692" s="788">
        <v>4064.1250610351563</v>
      </c>
      <c r="K8692" s="795">
        <v>0</v>
      </c>
      <c r="M8692" s="798">
        <f t="shared" si="406"/>
        <v>9433.1344246880108</v>
      </c>
      <c r="N8692" s="303"/>
      <c r="S8692" s="786">
        <v>0</v>
      </c>
      <c r="T8692" s="781">
        <f>VLOOKUP(C8692,METADATA!$J$5:$Q$29,IF(E8692="HI",2,IF(E8692="LO",6,10))+IF(S8692=1,2,IF(D8692=7,1,(IF(WEEKDAY(B8692)=1,2,IF(WEEKDAY(B8692)=7,1,0))))))</f>
        <v>3</v>
      </c>
      <c r="U8692" s="781">
        <f>VLOOKUP(C8692,METADATA!$A$5:$H$29,IF(E8692="HI",2,IF(E8692="LO",6,10))+IF(S8692=1,2,IF(D8692=7,1,(IF(WEEKDAY(B8692)=1,2,IF(WEEKDAY(B8692)=7,1,0))))))</f>
        <v>3</v>
      </c>
    </row>
    <row r="8693" spans="2:21" ht="13.95" customHeight="1" x14ac:dyDescent="0.25">
      <c r="B8693" s="784">
        <f t="shared" si="407"/>
        <v>45745</v>
      </c>
      <c r="C8693" s="785">
        <v>1</v>
      </c>
      <c r="D8693" s="786">
        <f>IFERROR((INDEX(METADATA!$T$2:$T$20,MATCH(B8693,METADATA!$S$2:$S$20,0))),0)</f>
        <v>0</v>
      </c>
      <c r="E8693" s="785" t="str">
        <f t="shared" si="405"/>
        <v>LO</v>
      </c>
      <c r="F8693" s="786">
        <f>VLOOKUP(C8693,METADATA!$A$5:$H$29,IF(E8693="HI",2,IF(E8693="LO",6,10))+IF(D8693=1,2,IF(D8693=7,1,(IF(WEEKDAY(B8693)=1,2,IF(WEEKDAY(B8693)=7,1,0))))))</f>
        <v>3</v>
      </c>
      <c r="G8693" s="786">
        <f>VLOOKUP(C8693,METADATA!$J$5:$Q$29,IF(E8693="HI",2,IF(E8693="LO",6,10))+IF(D8693=1,2,IF(D8693=7,1,(IF(WEEKDAY(B8693)=1,2,IF(WEEKDAY(B8693)=7,1,0))))))</f>
        <v>3</v>
      </c>
      <c r="H8693" s="787">
        <v>8007.75</v>
      </c>
      <c r="I8693" s="788">
        <v>3873.7025756835938</v>
      </c>
      <c r="K8693" s="795">
        <v>0</v>
      </c>
      <c r="M8693" s="798">
        <f t="shared" si="406"/>
        <v>8895.4837815240662</v>
      </c>
      <c r="N8693" s="303"/>
      <c r="S8693" s="786">
        <v>0</v>
      </c>
      <c r="T8693" s="781">
        <f>VLOOKUP(C8693,METADATA!$J$5:$Q$29,IF(E8693="HI",2,IF(E8693="LO",6,10))+IF(S8693=1,2,IF(D8693=7,1,(IF(WEEKDAY(B8693)=1,2,IF(WEEKDAY(B8693)=7,1,0))))))</f>
        <v>3</v>
      </c>
      <c r="U8693" s="781">
        <f>VLOOKUP(C8693,METADATA!$A$5:$H$29,IF(E8693="HI",2,IF(E8693="LO",6,10))+IF(S8693=1,2,IF(D8693=7,1,(IF(WEEKDAY(B8693)=1,2,IF(WEEKDAY(B8693)=7,1,0))))))</f>
        <v>3</v>
      </c>
    </row>
    <row r="8694" spans="2:21" ht="13.95" customHeight="1" x14ac:dyDescent="0.25">
      <c r="B8694" s="784">
        <f t="shared" si="407"/>
        <v>45745</v>
      </c>
      <c r="C8694" s="785">
        <v>2</v>
      </c>
      <c r="D8694" s="786">
        <f>IFERROR((INDEX(METADATA!$T$2:$T$20,MATCH(B8694,METADATA!$S$2:$S$20,0))),0)</f>
        <v>0</v>
      </c>
      <c r="E8694" s="785" t="str">
        <f t="shared" si="405"/>
        <v>LO</v>
      </c>
      <c r="F8694" s="786">
        <f>VLOOKUP(C8694,METADATA!$A$5:$H$29,IF(E8694="HI",2,IF(E8694="LO",6,10))+IF(D8694=1,2,IF(D8694=7,1,(IF(WEEKDAY(B8694)=1,2,IF(WEEKDAY(B8694)=7,1,0))))))</f>
        <v>3</v>
      </c>
      <c r="G8694" s="786">
        <f>VLOOKUP(C8694,METADATA!$J$5:$Q$29,IF(E8694="HI",2,IF(E8694="LO",6,10))+IF(D8694=1,2,IF(D8694=7,1,(IF(WEEKDAY(B8694)=1,2,IF(WEEKDAY(B8694)=7,1,0))))))</f>
        <v>3</v>
      </c>
      <c r="H8694" s="787">
        <v>7743.25</v>
      </c>
      <c r="I8694" s="788">
        <v>3914.5050354003906</v>
      </c>
      <c r="K8694" s="795">
        <v>0</v>
      </c>
      <c r="M8694" s="798">
        <f t="shared" si="406"/>
        <v>8676.4779856042405</v>
      </c>
      <c r="N8694" s="303"/>
      <c r="S8694" s="786">
        <v>0</v>
      </c>
      <c r="T8694" s="781">
        <f>VLOOKUP(C8694,METADATA!$J$5:$Q$29,IF(E8694="HI",2,IF(E8694="LO",6,10))+IF(S8694=1,2,IF(D8694=7,1,(IF(WEEKDAY(B8694)=1,2,IF(WEEKDAY(B8694)=7,1,0))))))</f>
        <v>3</v>
      </c>
      <c r="U8694" s="781">
        <f>VLOOKUP(C8694,METADATA!$A$5:$H$29,IF(E8694="HI",2,IF(E8694="LO",6,10))+IF(S8694=1,2,IF(D8694=7,1,(IF(WEEKDAY(B8694)=1,2,IF(WEEKDAY(B8694)=7,1,0))))))</f>
        <v>3</v>
      </c>
    </row>
    <row r="8695" spans="2:21" ht="13.95" customHeight="1" x14ac:dyDescent="0.25">
      <c r="B8695" s="784">
        <f t="shared" si="407"/>
        <v>45745</v>
      </c>
      <c r="C8695" s="785">
        <v>3</v>
      </c>
      <c r="D8695" s="786">
        <f>IFERROR((INDEX(METADATA!$T$2:$T$20,MATCH(B8695,METADATA!$S$2:$S$20,0))),0)</f>
        <v>0</v>
      </c>
      <c r="E8695" s="785" t="str">
        <f t="shared" si="405"/>
        <v>LO</v>
      </c>
      <c r="F8695" s="786">
        <f>VLOOKUP(C8695,METADATA!$A$5:$H$29,IF(E8695="HI",2,IF(E8695="LO",6,10))+IF(D8695=1,2,IF(D8695=7,1,(IF(WEEKDAY(B8695)=1,2,IF(WEEKDAY(B8695)=7,1,0))))))</f>
        <v>3</v>
      </c>
      <c r="G8695" s="786">
        <f>VLOOKUP(C8695,METADATA!$J$5:$Q$29,IF(E8695="HI",2,IF(E8695="LO",6,10))+IF(D8695=1,2,IF(D8695=7,1,(IF(WEEKDAY(B8695)=1,2,IF(WEEKDAY(B8695)=7,1,0))))))</f>
        <v>3</v>
      </c>
      <c r="H8695" s="787">
        <v>7898.5</v>
      </c>
      <c r="I8695" s="788">
        <v>3937.0250244140625</v>
      </c>
      <c r="K8695" s="795">
        <v>870.51250000000005</v>
      </c>
      <c r="M8695" s="798">
        <f t="shared" si="406"/>
        <v>8825.3310585418003</v>
      </c>
      <c r="N8695" s="303"/>
      <c r="S8695" s="786">
        <v>0</v>
      </c>
      <c r="T8695" s="781">
        <f>VLOOKUP(C8695,METADATA!$J$5:$Q$29,IF(E8695="HI",2,IF(E8695="LO",6,10))+IF(S8695=1,2,IF(D8695=7,1,(IF(WEEKDAY(B8695)=1,2,IF(WEEKDAY(B8695)=7,1,0))))))</f>
        <v>3</v>
      </c>
      <c r="U8695" s="781">
        <f>VLOOKUP(C8695,METADATA!$A$5:$H$29,IF(E8695="HI",2,IF(E8695="LO",6,10))+IF(S8695=1,2,IF(D8695=7,1,(IF(WEEKDAY(B8695)=1,2,IF(WEEKDAY(B8695)=7,1,0))))))</f>
        <v>3</v>
      </c>
    </row>
    <row r="8696" spans="2:21" ht="13.95" customHeight="1" x14ac:dyDescent="0.25">
      <c r="B8696" s="784">
        <f t="shared" si="407"/>
        <v>45745</v>
      </c>
      <c r="C8696" s="785">
        <v>4</v>
      </c>
      <c r="D8696" s="786">
        <f>IFERROR((INDEX(METADATA!$T$2:$T$20,MATCH(B8696,METADATA!$S$2:$S$20,0))),0)</f>
        <v>0</v>
      </c>
      <c r="E8696" s="785" t="str">
        <f t="shared" si="405"/>
        <v>LO</v>
      </c>
      <c r="F8696" s="786">
        <f>VLOOKUP(C8696,METADATA!$A$5:$H$29,IF(E8696="HI",2,IF(E8696="LO",6,10))+IF(D8696=1,2,IF(D8696=7,1,(IF(WEEKDAY(B8696)=1,2,IF(WEEKDAY(B8696)=7,1,0))))))</f>
        <v>3</v>
      </c>
      <c r="G8696" s="786">
        <f>VLOOKUP(C8696,METADATA!$J$5:$Q$29,IF(E8696="HI",2,IF(E8696="LO",6,10))+IF(D8696=1,2,IF(D8696=7,1,(IF(WEEKDAY(B8696)=1,2,IF(WEEKDAY(B8696)=7,1,0))))))</f>
        <v>3</v>
      </c>
      <c r="H8696" s="787">
        <v>8045.75</v>
      </c>
      <c r="I8696" s="788">
        <v>4018.2300415039063</v>
      </c>
      <c r="K8696" s="795">
        <v>865.8125</v>
      </c>
      <c r="M8696" s="798">
        <f t="shared" si="406"/>
        <v>8993.3456360213622</v>
      </c>
      <c r="N8696" s="303"/>
      <c r="S8696" s="786">
        <v>0</v>
      </c>
      <c r="T8696" s="781">
        <f>VLOOKUP(C8696,METADATA!$J$5:$Q$29,IF(E8696="HI",2,IF(E8696="LO",6,10))+IF(S8696=1,2,IF(D8696=7,1,(IF(WEEKDAY(B8696)=1,2,IF(WEEKDAY(B8696)=7,1,0))))))</f>
        <v>3</v>
      </c>
      <c r="U8696" s="781">
        <f>VLOOKUP(C8696,METADATA!$A$5:$H$29,IF(E8696="HI",2,IF(E8696="LO",6,10))+IF(S8696=1,2,IF(D8696=7,1,(IF(WEEKDAY(B8696)=1,2,IF(WEEKDAY(B8696)=7,1,0))))))</f>
        <v>3</v>
      </c>
    </row>
    <row r="8697" spans="2:21" ht="13.95" customHeight="1" x14ac:dyDescent="0.25">
      <c r="B8697" s="784">
        <f t="shared" si="407"/>
        <v>45745</v>
      </c>
      <c r="C8697" s="785">
        <v>5</v>
      </c>
      <c r="D8697" s="786">
        <f>IFERROR((INDEX(METADATA!$T$2:$T$20,MATCH(B8697,METADATA!$S$2:$S$20,0))),0)</f>
        <v>0</v>
      </c>
      <c r="E8697" s="785" t="str">
        <f t="shared" si="405"/>
        <v>LO</v>
      </c>
      <c r="F8697" s="786">
        <f>VLOOKUP(C8697,METADATA!$A$5:$H$29,IF(E8697="HI",2,IF(E8697="LO",6,10))+IF(D8697=1,2,IF(D8697=7,1,(IF(WEEKDAY(B8697)=1,2,IF(WEEKDAY(B8697)=7,1,0))))))</f>
        <v>3</v>
      </c>
      <c r="G8697" s="786">
        <f>VLOOKUP(C8697,METADATA!$J$5:$Q$29,IF(E8697="HI",2,IF(E8697="LO",6,10))+IF(D8697=1,2,IF(D8697=7,1,(IF(WEEKDAY(B8697)=1,2,IF(WEEKDAY(B8697)=7,1,0))))))</f>
        <v>3</v>
      </c>
      <c r="H8697" s="787">
        <v>8254.75</v>
      </c>
      <c r="I8697" s="788">
        <v>3791.5501098632813</v>
      </c>
      <c r="K8697" s="795">
        <v>834.63750000000005</v>
      </c>
      <c r="M8697" s="798">
        <f t="shared" si="406"/>
        <v>9083.8730615362656</v>
      </c>
      <c r="N8697" s="303"/>
      <c r="S8697" s="786">
        <v>0</v>
      </c>
      <c r="T8697" s="781">
        <f>VLOOKUP(C8697,METADATA!$J$5:$Q$29,IF(E8697="HI",2,IF(E8697="LO",6,10))+IF(S8697=1,2,IF(D8697=7,1,(IF(WEEKDAY(B8697)=1,2,IF(WEEKDAY(B8697)=7,1,0))))))</f>
        <v>3</v>
      </c>
      <c r="U8697" s="781">
        <f>VLOOKUP(C8697,METADATA!$A$5:$H$29,IF(E8697="HI",2,IF(E8697="LO",6,10))+IF(S8697=1,2,IF(D8697=7,1,(IF(WEEKDAY(B8697)=1,2,IF(WEEKDAY(B8697)=7,1,0))))))</f>
        <v>3</v>
      </c>
    </row>
    <row r="8698" spans="2:21" ht="13.95" customHeight="1" x14ac:dyDescent="0.25">
      <c r="B8698" s="784">
        <f t="shared" si="407"/>
        <v>45745</v>
      </c>
      <c r="C8698" s="785">
        <v>6</v>
      </c>
      <c r="D8698" s="786">
        <f>IFERROR((INDEX(METADATA!$T$2:$T$20,MATCH(B8698,METADATA!$S$2:$S$20,0))),0)</f>
        <v>0</v>
      </c>
      <c r="E8698" s="785" t="str">
        <f t="shared" si="405"/>
        <v>LO</v>
      </c>
      <c r="F8698" s="786">
        <f>VLOOKUP(C8698,METADATA!$A$5:$H$29,IF(E8698="HI",2,IF(E8698="LO",6,10))+IF(D8698=1,2,IF(D8698=7,1,(IF(WEEKDAY(B8698)=1,2,IF(WEEKDAY(B8698)=7,1,0))))))</f>
        <v>3</v>
      </c>
      <c r="G8698" s="786">
        <f>VLOOKUP(C8698,METADATA!$J$5:$Q$29,IF(E8698="HI",2,IF(E8698="LO",6,10))+IF(D8698=1,2,IF(D8698=7,1,(IF(WEEKDAY(B8698)=1,2,IF(WEEKDAY(B8698)=7,1,0))))))</f>
        <v>3</v>
      </c>
      <c r="H8698" s="787">
        <v>8955.75</v>
      </c>
      <c r="I8698" s="788">
        <v>3797.9099731445313</v>
      </c>
      <c r="K8698" s="795">
        <v>847.33749999999998</v>
      </c>
      <c r="M8698" s="798">
        <f t="shared" si="406"/>
        <v>9727.7735493077089</v>
      </c>
      <c r="N8698" s="303"/>
      <c r="S8698" s="786">
        <v>0</v>
      </c>
      <c r="T8698" s="781">
        <f>VLOOKUP(C8698,METADATA!$J$5:$Q$29,IF(E8698="HI",2,IF(E8698="LO",6,10))+IF(S8698=1,2,IF(D8698=7,1,(IF(WEEKDAY(B8698)=1,2,IF(WEEKDAY(B8698)=7,1,0))))))</f>
        <v>3</v>
      </c>
      <c r="U8698" s="781">
        <f>VLOOKUP(C8698,METADATA!$A$5:$H$29,IF(E8698="HI",2,IF(E8698="LO",6,10))+IF(S8698=1,2,IF(D8698=7,1,(IF(WEEKDAY(B8698)=1,2,IF(WEEKDAY(B8698)=7,1,0))))))</f>
        <v>3</v>
      </c>
    </row>
    <row r="8699" spans="2:21" ht="13.95" customHeight="1" x14ac:dyDescent="0.25">
      <c r="B8699" s="784">
        <f t="shared" si="407"/>
        <v>45745</v>
      </c>
      <c r="C8699" s="785">
        <v>7</v>
      </c>
      <c r="D8699" s="786">
        <f>IFERROR((INDEX(METADATA!$T$2:$T$20,MATCH(B8699,METADATA!$S$2:$S$20,0))),0)</f>
        <v>0</v>
      </c>
      <c r="E8699" s="785" t="str">
        <f t="shared" si="405"/>
        <v>LO</v>
      </c>
      <c r="F8699" s="786">
        <f>VLOOKUP(C8699,METADATA!$A$5:$H$29,IF(E8699="HI",2,IF(E8699="LO",6,10))+IF(D8699=1,2,IF(D8699=7,1,(IF(WEEKDAY(B8699)=1,2,IF(WEEKDAY(B8699)=7,1,0))))))</f>
        <v>2</v>
      </c>
      <c r="G8699" s="786">
        <f>VLOOKUP(C8699,METADATA!$J$5:$Q$29,IF(E8699="HI",2,IF(E8699="LO",6,10))+IF(D8699=1,2,IF(D8699=7,1,(IF(WEEKDAY(B8699)=1,2,IF(WEEKDAY(B8699)=7,1,0))))))</f>
        <v>2</v>
      </c>
      <c r="H8699" s="787">
        <v>10272.25</v>
      </c>
      <c r="I8699" s="788">
        <v>3726.0849609375</v>
      </c>
      <c r="K8699" s="795">
        <v>851.61249999999995</v>
      </c>
      <c r="M8699" s="798">
        <f t="shared" si="406"/>
        <v>10927.160161662527</v>
      </c>
      <c r="N8699" s="303"/>
      <c r="S8699" s="786">
        <v>0</v>
      </c>
      <c r="T8699" s="781">
        <f>VLOOKUP(C8699,METADATA!$J$5:$Q$29,IF(E8699="HI",2,IF(E8699="LO",6,10))+IF(S8699=1,2,IF(D8699=7,1,(IF(WEEKDAY(B8699)=1,2,IF(WEEKDAY(B8699)=7,1,0))))))</f>
        <v>2</v>
      </c>
      <c r="U8699" s="781">
        <f>VLOOKUP(C8699,METADATA!$A$5:$H$29,IF(E8699="HI",2,IF(E8699="LO",6,10))+IF(S8699=1,2,IF(D8699=7,1,(IF(WEEKDAY(B8699)=1,2,IF(WEEKDAY(B8699)=7,1,0))))))</f>
        <v>2</v>
      </c>
    </row>
    <row r="8700" spans="2:21" ht="13.95" customHeight="1" x14ac:dyDescent="0.25">
      <c r="B8700" s="784">
        <f t="shared" si="407"/>
        <v>45745</v>
      </c>
      <c r="C8700" s="785">
        <v>8</v>
      </c>
      <c r="D8700" s="786">
        <f>IFERROR((INDEX(METADATA!$T$2:$T$20,MATCH(B8700,METADATA!$S$2:$S$20,0))),0)</f>
        <v>0</v>
      </c>
      <c r="E8700" s="785" t="str">
        <f t="shared" si="405"/>
        <v>LO</v>
      </c>
      <c r="F8700" s="786">
        <f>VLOOKUP(C8700,METADATA!$A$5:$H$29,IF(E8700="HI",2,IF(E8700="LO",6,10))+IF(D8700=1,2,IF(D8700=7,1,(IF(WEEKDAY(B8700)=1,2,IF(WEEKDAY(B8700)=7,1,0))))))</f>
        <v>2</v>
      </c>
      <c r="G8700" s="786">
        <f>VLOOKUP(C8700,METADATA!$J$5:$Q$29,IF(E8700="HI",2,IF(E8700="LO",6,10))+IF(D8700=1,2,IF(D8700=7,1,(IF(WEEKDAY(B8700)=1,2,IF(WEEKDAY(B8700)=7,1,0))))))</f>
        <v>2</v>
      </c>
      <c r="H8700" s="787">
        <v>11933</v>
      </c>
      <c r="I8700" s="788">
        <v>3717.2200622558594</v>
      </c>
      <c r="K8700" s="795">
        <v>856.5</v>
      </c>
      <c r="M8700" s="798">
        <f t="shared" si="406"/>
        <v>12498.568477679251</v>
      </c>
      <c r="N8700" s="303"/>
      <c r="S8700" s="786">
        <v>0</v>
      </c>
      <c r="T8700" s="781">
        <f>VLOOKUP(C8700,METADATA!$J$5:$Q$29,IF(E8700="HI",2,IF(E8700="LO",6,10))+IF(S8700=1,2,IF(D8700=7,1,(IF(WEEKDAY(B8700)=1,2,IF(WEEKDAY(B8700)=7,1,0))))))</f>
        <v>2</v>
      </c>
      <c r="U8700" s="781">
        <f>VLOOKUP(C8700,METADATA!$A$5:$H$29,IF(E8700="HI",2,IF(E8700="LO",6,10))+IF(S8700=1,2,IF(D8700=7,1,(IF(WEEKDAY(B8700)=1,2,IF(WEEKDAY(B8700)=7,1,0))))))</f>
        <v>2</v>
      </c>
    </row>
    <row r="8701" spans="2:21" ht="13.95" customHeight="1" x14ac:dyDescent="0.25">
      <c r="B8701" s="784">
        <f t="shared" si="407"/>
        <v>45745</v>
      </c>
      <c r="C8701" s="785">
        <v>9</v>
      </c>
      <c r="D8701" s="786">
        <f>IFERROR((INDEX(METADATA!$T$2:$T$20,MATCH(B8701,METADATA!$S$2:$S$20,0))),0)</f>
        <v>0</v>
      </c>
      <c r="E8701" s="785" t="str">
        <f t="shared" si="405"/>
        <v>LO</v>
      </c>
      <c r="F8701" s="786">
        <f>VLOOKUP(C8701,METADATA!$A$5:$H$29,IF(E8701="HI",2,IF(E8701="LO",6,10))+IF(D8701=1,2,IF(D8701=7,1,(IF(WEEKDAY(B8701)=1,2,IF(WEEKDAY(B8701)=7,1,0))))))</f>
        <v>2</v>
      </c>
      <c r="G8701" s="786">
        <f>VLOOKUP(C8701,METADATA!$J$5:$Q$29,IF(E8701="HI",2,IF(E8701="LO",6,10))+IF(D8701=1,2,IF(D8701=7,1,(IF(WEEKDAY(B8701)=1,2,IF(WEEKDAY(B8701)=7,1,0))))))</f>
        <v>2</v>
      </c>
      <c r="H8701" s="787">
        <v>13237.75</v>
      </c>
      <c r="I8701" s="788">
        <v>3810.5601196289063</v>
      </c>
      <c r="K8701" s="795">
        <v>824.32500000000005</v>
      </c>
      <c r="M8701" s="798">
        <f t="shared" si="406"/>
        <v>13775.281974892792</v>
      </c>
      <c r="N8701" s="303"/>
      <c r="S8701" s="786">
        <v>0</v>
      </c>
      <c r="T8701" s="781">
        <f>VLOOKUP(C8701,METADATA!$J$5:$Q$29,IF(E8701="HI",2,IF(E8701="LO",6,10))+IF(S8701=1,2,IF(D8701=7,1,(IF(WEEKDAY(B8701)=1,2,IF(WEEKDAY(B8701)=7,1,0))))))</f>
        <v>2</v>
      </c>
      <c r="U8701" s="781">
        <f>VLOOKUP(C8701,METADATA!$A$5:$H$29,IF(E8701="HI",2,IF(E8701="LO",6,10))+IF(S8701=1,2,IF(D8701=7,1,(IF(WEEKDAY(B8701)=1,2,IF(WEEKDAY(B8701)=7,1,0))))))</f>
        <v>2</v>
      </c>
    </row>
    <row r="8702" spans="2:21" ht="13.95" customHeight="1" x14ac:dyDescent="0.25">
      <c r="B8702" s="784">
        <f t="shared" si="407"/>
        <v>45745</v>
      </c>
      <c r="C8702" s="785">
        <v>10</v>
      </c>
      <c r="D8702" s="786">
        <f>IFERROR((INDEX(METADATA!$T$2:$T$20,MATCH(B8702,METADATA!$S$2:$S$20,0))),0)</f>
        <v>0</v>
      </c>
      <c r="E8702" s="785" t="str">
        <f t="shared" si="405"/>
        <v>LO</v>
      </c>
      <c r="F8702" s="786">
        <f>VLOOKUP(C8702,METADATA!$A$5:$H$29,IF(E8702="HI",2,IF(E8702="LO",6,10))+IF(D8702=1,2,IF(D8702=7,1,(IF(WEEKDAY(B8702)=1,2,IF(WEEKDAY(B8702)=7,1,0))))))</f>
        <v>2</v>
      </c>
      <c r="G8702" s="786">
        <f>VLOOKUP(C8702,METADATA!$J$5:$Q$29,IF(E8702="HI",2,IF(E8702="LO",6,10))+IF(D8702=1,2,IF(D8702=7,1,(IF(WEEKDAY(B8702)=1,2,IF(WEEKDAY(B8702)=7,1,0))))))</f>
        <v>2</v>
      </c>
      <c r="H8702" s="787">
        <v>13904.75</v>
      </c>
      <c r="I8702" s="788">
        <v>4209.544921875</v>
      </c>
      <c r="K8702" s="795">
        <v>882.73749999999995</v>
      </c>
      <c r="M8702" s="798">
        <f t="shared" si="406"/>
        <v>14527.984753976843</v>
      </c>
      <c r="N8702" s="303"/>
      <c r="S8702" s="786">
        <v>0</v>
      </c>
      <c r="T8702" s="781">
        <f>VLOOKUP(C8702,METADATA!$J$5:$Q$29,IF(E8702="HI",2,IF(E8702="LO",6,10))+IF(S8702=1,2,IF(D8702=7,1,(IF(WEEKDAY(B8702)=1,2,IF(WEEKDAY(B8702)=7,1,0))))))</f>
        <v>2</v>
      </c>
      <c r="U8702" s="781">
        <f>VLOOKUP(C8702,METADATA!$A$5:$H$29,IF(E8702="HI",2,IF(E8702="LO",6,10))+IF(S8702=1,2,IF(D8702=7,1,(IF(WEEKDAY(B8702)=1,2,IF(WEEKDAY(B8702)=7,1,0))))))</f>
        <v>2</v>
      </c>
    </row>
    <row r="8703" spans="2:21" ht="13.95" customHeight="1" x14ac:dyDescent="0.25">
      <c r="B8703" s="784">
        <f t="shared" si="407"/>
        <v>45745</v>
      </c>
      <c r="C8703" s="785">
        <v>11</v>
      </c>
      <c r="D8703" s="786">
        <f>IFERROR((INDEX(METADATA!$T$2:$T$20,MATCH(B8703,METADATA!$S$2:$S$20,0))),0)</f>
        <v>0</v>
      </c>
      <c r="E8703" s="785" t="str">
        <f t="shared" si="405"/>
        <v>LO</v>
      </c>
      <c r="F8703" s="786">
        <f>VLOOKUP(C8703,METADATA!$A$5:$H$29,IF(E8703="HI",2,IF(E8703="LO",6,10))+IF(D8703=1,2,IF(D8703=7,1,(IF(WEEKDAY(B8703)=1,2,IF(WEEKDAY(B8703)=7,1,0))))))</f>
        <v>2</v>
      </c>
      <c r="G8703" s="786">
        <f>VLOOKUP(C8703,METADATA!$J$5:$Q$29,IF(E8703="HI",2,IF(E8703="LO",6,10))+IF(D8703=1,2,IF(D8703=7,1,(IF(WEEKDAY(B8703)=1,2,IF(WEEKDAY(B8703)=7,1,0))))))</f>
        <v>2</v>
      </c>
      <c r="H8703" s="787">
        <v>14430.75</v>
      </c>
      <c r="I8703" s="788">
        <v>3333.9699096679688</v>
      </c>
      <c r="K8703" s="795">
        <v>909.3125</v>
      </c>
      <c r="M8703" s="798">
        <f t="shared" si="406"/>
        <v>14810.871038567295</v>
      </c>
      <c r="N8703" s="303"/>
      <c r="S8703" s="786">
        <v>0</v>
      </c>
      <c r="T8703" s="781">
        <f>VLOOKUP(C8703,METADATA!$J$5:$Q$29,IF(E8703="HI",2,IF(E8703="LO",6,10))+IF(S8703=1,2,IF(D8703=7,1,(IF(WEEKDAY(B8703)=1,2,IF(WEEKDAY(B8703)=7,1,0))))))</f>
        <v>2</v>
      </c>
      <c r="U8703" s="781">
        <f>VLOOKUP(C8703,METADATA!$A$5:$H$29,IF(E8703="HI",2,IF(E8703="LO",6,10))+IF(S8703=1,2,IF(D8703=7,1,(IF(WEEKDAY(B8703)=1,2,IF(WEEKDAY(B8703)=7,1,0))))))</f>
        <v>2</v>
      </c>
    </row>
    <row r="8704" spans="2:21" ht="13.95" customHeight="1" x14ac:dyDescent="0.25">
      <c r="B8704" s="784">
        <f t="shared" si="407"/>
        <v>45745</v>
      </c>
      <c r="C8704" s="785">
        <v>12</v>
      </c>
      <c r="D8704" s="786">
        <f>IFERROR((INDEX(METADATA!$T$2:$T$20,MATCH(B8704,METADATA!$S$2:$S$20,0))),0)</f>
        <v>0</v>
      </c>
      <c r="E8704" s="785" t="str">
        <f t="shared" si="405"/>
        <v>LO</v>
      </c>
      <c r="F8704" s="786">
        <f>VLOOKUP(C8704,METADATA!$A$5:$H$29,IF(E8704="HI",2,IF(E8704="LO",6,10))+IF(D8704=1,2,IF(D8704=7,1,(IF(WEEKDAY(B8704)=1,2,IF(WEEKDAY(B8704)=7,1,0))))))</f>
        <v>3</v>
      </c>
      <c r="G8704" s="786">
        <f>VLOOKUP(C8704,METADATA!$J$5:$Q$29,IF(E8704="HI",2,IF(E8704="LO",6,10))+IF(D8704=1,2,IF(D8704=7,1,(IF(WEEKDAY(B8704)=1,2,IF(WEEKDAY(B8704)=7,1,0))))))</f>
        <v>3</v>
      </c>
      <c r="H8704" s="787">
        <v>14492</v>
      </c>
      <c r="I8704" s="788">
        <v>4112.364990234375</v>
      </c>
      <c r="K8704" s="795">
        <v>905.6</v>
      </c>
      <c r="M8704" s="798">
        <f t="shared" si="406"/>
        <v>15064.183011796737</v>
      </c>
      <c r="N8704" s="303"/>
      <c r="S8704" s="786">
        <v>0</v>
      </c>
      <c r="T8704" s="781">
        <f>VLOOKUP(C8704,METADATA!$J$5:$Q$29,IF(E8704="HI",2,IF(E8704="LO",6,10))+IF(S8704=1,2,IF(D8704=7,1,(IF(WEEKDAY(B8704)=1,2,IF(WEEKDAY(B8704)=7,1,0))))))</f>
        <v>3</v>
      </c>
      <c r="U8704" s="781">
        <f>VLOOKUP(C8704,METADATA!$A$5:$H$29,IF(E8704="HI",2,IF(E8704="LO",6,10))+IF(S8704=1,2,IF(D8704=7,1,(IF(WEEKDAY(B8704)=1,2,IF(WEEKDAY(B8704)=7,1,0))))))</f>
        <v>3</v>
      </c>
    </row>
    <row r="8705" spans="2:21" ht="13.95" customHeight="1" x14ac:dyDescent="0.25">
      <c r="B8705" s="784">
        <f t="shared" si="407"/>
        <v>45745</v>
      </c>
      <c r="C8705" s="785">
        <v>13</v>
      </c>
      <c r="D8705" s="786">
        <f>IFERROR((INDEX(METADATA!$T$2:$T$20,MATCH(B8705,METADATA!$S$2:$S$20,0))),0)</f>
        <v>0</v>
      </c>
      <c r="E8705" s="785" t="str">
        <f t="shared" si="405"/>
        <v>LO</v>
      </c>
      <c r="F8705" s="786">
        <f>VLOOKUP(C8705,METADATA!$A$5:$H$29,IF(E8705="HI",2,IF(E8705="LO",6,10))+IF(D8705=1,2,IF(D8705=7,1,(IF(WEEKDAY(B8705)=1,2,IF(WEEKDAY(B8705)=7,1,0))))))</f>
        <v>3</v>
      </c>
      <c r="G8705" s="786">
        <f>VLOOKUP(C8705,METADATA!$J$5:$Q$29,IF(E8705="HI",2,IF(E8705="LO",6,10))+IF(D8705=1,2,IF(D8705=7,1,(IF(WEEKDAY(B8705)=1,2,IF(WEEKDAY(B8705)=7,1,0))))))</f>
        <v>3</v>
      </c>
      <c r="H8705" s="787">
        <v>14045.5</v>
      </c>
      <c r="I8705" s="788">
        <v>4020.7051391601563</v>
      </c>
      <c r="K8705" s="795">
        <v>913.98749999999995</v>
      </c>
      <c r="M8705" s="798">
        <f t="shared" si="406"/>
        <v>14609.659135861757</v>
      </c>
      <c r="N8705" s="303"/>
      <c r="S8705" s="786">
        <v>0</v>
      </c>
      <c r="T8705" s="781">
        <f>VLOOKUP(C8705,METADATA!$J$5:$Q$29,IF(E8705="HI",2,IF(E8705="LO",6,10))+IF(S8705=1,2,IF(D8705=7,1,(IF(WEEKDAY(B8705)=1,2,IF(WEEKDAY(B8705)=7,1,0))))))</f>
        <v>3</v>
      </c>
      <c r="U8705" s="781">
        <f>VLOOKUP(C8705,METADATA!$A$5:$H$29,IF(E8705="HI",2,IF(E8705="LO",6,10))+IF(S8705=1,2,IF(D8705=7,1,(IF(WEEKDAY(B8705)=1,2,IF(WEEKDAY(B8705)=7,1,0))))))</f>
        <v>3</v>
      </c>
    </row>
    <row r="8706" spans="2:21" ht="13.95" customHeight="1" x14ac:dyDescent="0.25">
      <c r="B8706" s="784">
        <f t="shared" si="407"/>
        <v>45745</v>
      </c>
      <c r="C8706" s="785">
        <v>14</v>
      </c>
      <c r="D8706" s="786">
        <f>IFERROR((INDEX(METADATA!$T$2:$T$20,MATCH(B8706,METADATA!$S$2:$S$20,0))),0)</f>
        <v>0</v>
      </c>
      <c r="E8706" s="785" t="str">
        <f t="shared" si="405"/>
        <v>LO</v>
      </c>
      <c r="F8706" s="786">
        <f>VLOOKUP(C8706,METADATA!$A$5:$H$29,IF(E8706="HI",2,IF(E8706="LO",6,10))+IF(D8706=1,2,IF(D8706=7,1,(IF(WEEKDAY(B8706)=1,2,IF(WEEKDAY(B8706)=7,1,0))))))</f>
        <v>3</v>
      </c>
      <c r="G8706" s="786">
        <f>VLOOKUP(C8706,METADATA!$J$5:$Q$29,IF(E8706="HI",2,IF(E8706="LO",6,10))+IF(D8706=1,2,IF(D8706=7,1,(IF(WEEKDAY(B8706)=1,2,IF(WEEKDAY(B8706)=7,1,0))))))</f>
        <v>3</v>
      </c>
      <c r="H8706" s="787">
        <v>13604</v>
      </c>
      <c r="I8706" s="788">
        <v>3839.6299743652344</v>
      </c>
      <c r="K8706" s="795">
        <v>902.26250000000005</v>
      </c>
      <c r="M8706" s="798">
        <f t="shared" si="406"/>
        <v>14135.472200816072</v>
      </c>
      <c r="N8706" s="303"/>
      <c r="S8706" s="786">
        <v>0</v>
      </c>
      <c r="T8706" s="781">
        <f>VLOOKUP(C8706,METADATA!$J$5:$Q$29,IF(E8706="HI",2,IF(E8706="LO",6,10))+IF(S8706=1,2,IF(D8706=7,1,(IF(WEEKDAY(B8706)=1,2,IF(WEEKDAY(B8706)=7,1,0))))))</f>
        <v>3</v>
      </c>
      <c r="U8706" s="781">
        <f>VLOOKUP(C8706,METADATA!$A$5:$H$29,IF(E8706="HI",2,IF(E8706="LO",6,10))+IF(S8706=1,2,IF(D8706=7,1,(IF(WEEKDAY(B8706)=1,2,IF(WEEKDAY(B8706)=7,1,0))))))</f>
        <v>3</v>
      </c>
    </row>
    <row r="8707" spans="2:21" ht="13.95" customHeight="1" x14ac:dyDescent="0.25">
      <c r="B8707" s="784">
        <f t="shared" si="407"/>
        <v>45745</v>
      </c>
      <c r="C8707" s="785">
        <v>15</v>
      </c>
      <c r="D8707" s="786">
        <f>IFERROR((INDEX(METADATA!$T$2:$T$20,MATCH(B8707,METADATA!$S$2:$S$20,0))),0)</f>
        <v>0</v>
      </c>
      <c r="E8707" s="785" t="str">
        <f t="shared" si="405"/>
        <v>LO</v>
      </c>
      <c r="F8707" s="786">
        <f>VLOOKUP(C8707,METADATA!$A$5:$H$29,IF(E8707="HI",2,IF(E8707="LO",6,10))+IF(D8707=1,2,IF(D8707=7,1,(IF(WEEKDAY(B8707)=1,2,IF(WEEKDAY(B8707)=7,1,0))))))</f>
        <v>3</v>
      </c>
      <c r="G8707" s="786">
        <f>VLOOKUP(C8707,METADATA!$J$5:$Q$29,IF(E8707="HI",2,IF(E8707="LO",6,10))+IF(D8707=1,2,IF(D8707=7,1,(IF(WEEKDAY(B8707)=1,2,IF(WEEKDAY(B8707)=7,1,0))))))</f>
        <v>3</v>
      </c>
      <c r="H8707" s="787">
        <v>13391.75</v>
      </c>
      <c r="I8707" s="788">
        <v>3962.4100341796875</v>
      </c>
      <c r="K8707" s="795">
        <v>933.76250000000005</v>
      </c>
      <c r="M8707" s="798">
        <f t="shared" si="406"/>
        <v>13965.660075394499</v>
      </c>
      <c r="N8707" s="303"/>
      <c r="S8707" s="786">
        <v>0</v>
      </c>
      <c r="T8707" s="781">
        <f>VLOOKUP(C8707,METADATA!$J$5:$Q$29,IF(E8707="HI",2,IF(E8707="LO",6,10))+IF(S8707=1,2,IF(D8707=7,1,(IF(WEEKDAY(B8707)=1,2,IF(WEEKDAY(B8707)=7,1,0))))))</f>
        <v>3</v>
      </c>
      <c r="U8707" s="781">
        <f>VLOOKUP(C8707,METADATA!$A$5:$H$29,IF(E8707="HI",2,IF(E8707="LO",6,10))+IF(S8707=1,2,IF(D8707=7,1,(IF(WEEKDAY(B8707)=1,2,IF(WEEKDAY(B8707)=7,1,0))))))</f>
        <v>3</v>
      </c>
    </row>
    <row r="8708" spans="2:21" ht="13.95" customHeight="1" x14ac:dyDescent="0.25">
      <c r="B8708" s="784">
        <f t="shared" si="407"/>
        <v>45745</v>
      </c>
      <c r="C8708" s="785">
        <v>16</v>
      </c>
      <c r="D8708" s="786">
        <f>IFERROR((INDEX(METADATA!$T$2:$T$20,MATCH(B8708,METADATA!$S$2:$S$20,0))),0)</f>
        <v>0</v>
      </c>
      <c r="E8708" s="785" t="str">
        <f t="shared" ref="E8708:E8763" si="408">IF(B8708="","",IF(AND(MONTH(B8708)&gt;=MONTH($AA$9),MONTH(B8708)&lt;=MONTH($AA$11)),"HI","LO"))</f>
        <v>LO</v>
      </c>
      <c r="F8708" s="786">
        <f>VLOOKUP(C8708,METADATA!$A$5:$H$29,IF(E8708="HI",2,IF(E8708="LO",6,10))+IF(D8708=1,2,IF(D8708=7,1,(IF(WEEKDAY(B8708)=1,2,IF(WEEKDAY(B8708)=7,1,0))))))</f>
        <v>3</v>
      </c>
      <c r="G8708" s="786">
        <f>VLOOKUP(C8708,METADATA!$J$5:$Q$29,IF(E8708="HI",2,IF(E8708="LO",6,10))+IF(D8708=1,2,IF(D8708=7,1,(IF(WEEKDAY(B8708)=1,2,IF(WEEKDAY(B8708)=7,1,0))))))</f>
        <v>3</v>
      </c>
      <c r="H8708" s="787">
        <v>13582.25</v>
      </c>
      <c r="I8708" s="788">
        <v>3965.6350402832031</v>
      </c>
      <c r="K8708" s="795">
        <v>0</v>
      </c>
      <c r="M8708" s="798">
        <f t="shared" ref="M8708:M8763" si="409">SQRT(H8708^2+I8708^2)</f>
        <v>14149.338370935298</v>
      </c>
      <c r="N8708" s="303"/>
      <c r="S8708" s="786">
        <v>0</v>
      </c>
      <c r="T8708" s="781">
        <f>VLOOKUP(C8708,METADATA!$J$5:$Q$29,IF(E8708="HI",2,IF(E8708="LO",6,10))+IF(S8708=1,2,IF(D8708=7,1,(IF(WEEKDAY(B8708)=1,2,IF(WEEKDAY(B8708)=7,1,0))))))</f>
        <v>3</v>
      </c>
      <c r="U8708" s="781">
        <f>VLOOKUP(C8708,METADATA!$A$5:$H$29,IF(E8708="HI",2,IF(E8708="LO",6,10))+IF(S8708=1,2,IF(D8708=7,1,(IF(WEEKDAY(B8708)=1,2,IF(WEEKDAY(B8708)=7,1,0))))))</f>
        <v>3</v>
      </c>
    </row>
    <row r="8709" spans="2:21" ht="13.95" customHeight="1" x14ac:dyDescent="0.25">
      <c r="B8709" s="784">
        <f t="shared" si="407"/>
        <v>45745</v>
      </c>
      <c r="C8709" s="785">
        <v>17</v>
      </c>
      <c r="D8709" s="786">
        <f>IFERROR((INDEX(METADATA!$T$2:$T$20,MATCH(B8709,METADATA!$S$2:$S$20,0))),0)</f>
        <v>0</v>
      </c>
      <c r="E8709" s="785" t="str">
        <f t="shared" si="408"/>
        <v>LO</v>
      </c>
      <c r="F8709" s="786">
        <f>VLOOKUP(C8709,METADATA!$A$5:$H$29,IF(E8709="HI",2,IF(E8709="LO",6,10))+IF(D8709=1,2,IF(D8709=7,1,(IF(WEEKDAY(B8709)=1,2,IF(WEEKDAY(B8709)=7,1,0))))))</f>
        <v>3</v>
      </c>
      <c r="G8709" s="786">
        <f>VLOOKUP(C8709,METADATA!$J$5:$Q$29,IF(E8709="HI",2,IF(E8709="LO",6,10))+IF(D8709=1,2,IF(D8709=7,1,(IF(WEEKDAY(B8709)=1,2,IF(WEEKDAY(B8709)=7,1,0))))))</f>
        <v>3</v>
      </c>
      <c r="H8709" s="787">
        <v>14351.75</v>
      </c>
      <c r="I8709" s="788">
        <v>3988.7749633789063</v>
      </c>
      <c r="K8709" s="795">
        <v>0</v>
      </c>
      <c r="M8709" s="798">
        <f t="shared" si="409"/>
        <v>14895.739450291765</v>
      </c>
      <c r="N8709" s="303"/>
      <c r="S8709" s="786">
        <v>0</v>
      </c>
      <c r="T8709" s="781">
        <f>VLOOKUP(C8709,METADATA!$J$5:$Q$29,IF(E8709="HI",2,IF(E8709="LO",6,10))+IF(S8709=1,2,IF(D8709=7,1,(IF(WEEKDAY(B8709)=1,2,IF(WEEKDAY(B8709)=7,1,0))))))</f>
        <v>3</v>
      </c>
      <c r="U8709" s="781">
        <f>VLOOKUP(C8709,METADATA!$A$5:$H$29,IF(E8709="HI",2,IF(E8709="LO",6,10))+IF(S8709=1,2,IF(D8709=7,1,(IF(WEEKDAY(B8709)=1,2,IF(WEEKDAY(B8709)=7,1,0))))))</f>
        <v>3</v>
      </c>
    </row>
    <row r="8710" spans="2:21" ht="13.95" customHeight="1" x14ac:dyDescent="0.25">
      <c r="B8710" s="784">
        <f t="shared" si="407"/>
        <v>45745</v>
      </c>
      <c r="C8710" s="785">
        <v>18</v>
      </c>
      <c r="D8710" s="786">
        <f>IFERROR((INDEX(METADATA!$T$2:$T$20,MATCH(B8710,METADATA!$S$2:$S$20,0))),0)</f>
        <v>0</v>
      </c>
      <c r="E8710" s="785" t="str">
        <f t="shared" si="408"/>
        <v>LO</v>
      </c>
      <c r="F8710" s="786">
        <f>VLOOKUP(C8710,METADATA!$A$5:$H$29,IF(E8710="HI",2,IF(E8710="LO",6,10))+IF(D8710=1,2,IF(D8710=7,1,(IF(WEEKDAY(B8710)=1,2,IF(WEEKDAY(B8710)=7,1,0))))))</f>
        <v>2</v>
      </c>
      <c r="G8710" s="786">
        <f>VLOOKUP(C8710,METADATA!$J$5:$Q$29,IF(E8710="HI",2,IF(E8710="LO",6,10))+IF(D8710=1,2,IF(D8710=7,1,(IF(WEEKDAY(B8710)=1,2,IF(WEEKDAY(B8710)=7,1,0))))))</f>
        <v>2</v>
      </c>
      <c r="H8710" s="787">
        <v>15100.75</v>
      </c>
      <c r="I8710" s="788">
        <v>2304.2724914550781</v>
      </c>
      <c r="K8710" s="795">
        <v>0</v>
      </c>
      <c r="M8710" s="798">
        <f t="shared" si="409"/>
        <v>15275.546545946452</v>
      </c>
      <c r="N8710" s="303"/>
      <c r="S8710" s="786">
        <v>0</v>
      </c>
      <c r="T8710" s="781">
        <f>VLOOKUP(C8710,METADATA!$J$5:$Q$29,IF(E8710="HI",2,IF(E8710="LO",6,10))+IF(S8710=1,2,IF(D8710=7,1,(IF(WEEKDAY(B8710)=1,2,IF(WEEKDAY(B8710)=7,1,0))))))</f>
        <v>2</v>
      </c>
      <c r="U8710" s="781">
        <f>VLOOKUP(C8710,METADATA!$A$5:$H$29,IF(E8710="HI",2,IF(E8710="LO",6,10))+IF(S8710=1,2,IF(D8710=7,1,(IF(WEEKDAY(B8710)=1,2,IF(WEEKDAY(B8710)=7,1,0))))))</f>
        <v>2</v>
      </c>
    </row>
    <row r="8711" spans="2:21" ht="13.95" customHeight="1" x14ac:dyDescent="0.25">
      <c r="B8711" s="784">
        <f t="shared" si="407"/>
        <v>45745</v>
      </c>
      <c r="C8711" s="785">
        <v>19</v>
      </c>
      <c r="D8711" s="786">
        <f>IFERROR((INDEX(METADATA!$T$2:$T$20,MATCH(B8711,METADATA!$S$2:$S$20,0))),0)</f>
        <v>0</v>
      </c>
      <c r="E8711" s="785" t="str">
        <f t="shared" si="408"/>
        <v>LO</v>
      </c>
      <c r="F8711" s="786">
        <f>VLOOKUP(C8711,METADATA!$A$5:$H$29,IF(E8711="HI",2,IF(E8711="LO",6,10))+IF(D8711=1,2,IF(D8711=7,1,(IF(WEEKDAY(B8711)=1,2,IF(WEEKDAY(B8711)=7,1,0))))))</f>
        <v>2</v>
      </c>
      <c r="G8711" s="786">
        <f>VLOOKUP(C8711,METADATA!$J$5:$Q$29,IF(E8711="HI",2,IF(E8711="LO",6,10))+IF(D8711=1,2,IF(D8711=7,1,(IF(WEEKDAY(B8711)=1,2,IF(WEEKDAY(B8711)=7,1,0))))))</f>
        <v>2</v>
      </c>
      <c r="H8711" s="787">
        <v>13827.5</v>
      </c>
      <c r="I8711" s="788">
        <v>1870.414992660284</v>
      </c>
      <c r="K8711" s="795">
        <v>0</v>
      </c>
      <c r="M8711" s="798">
        <f t="shared" si="409"/>
        <v>13953.429990320243</v>
      </c>
      <c r="N8711" s="303"/>
      <c r="S8711" s="786">
        <v>0</v>
      </c>
      <c r="T8711" s="781">
        <f>VLOOKUP(C8711,METADATA!$J$5:$Q$29,IF(E8711="HI",2,IF(E8711="LO",6,10))+IF(S8711=1,2,IF(D8711=7,1,(IF(WEEKDAY(B8711)=1,2,IF(WEEKDAY(B8711)=7,1,0))))))</f>
        <v>2</v>
      </c>
      <c r="U8711" s="781">
        <f>VLOOKUP(C8711,METADATA!$A$5:$H$29,IF(E8711="HI",2,IF(E8711="LO",6,10))+IF(S8711=1,2,IF(D8711=7,1,(IF(WEEKDAY(B8711)=1,2,IF(WEEKDAY(B8711)=7,1,0))))))</f>
        <v>2</v>
      </c>
    </row>
    <row r="8712" spans="2:21" ht="13.95" customHeight="1" x14ac:dyDescent="0.25">
      <c r="B8712" s="784">
        <f t="shared" si="407"/>
        <v>45745</v>
      </c>
      <c r="C8712" s="785">
        <v>20</v>
      </c>
      <c r="D8712" s="786">
        <f>IFERROR((INDEX(METADATA!$T$2:$T$20,MATCH(B8712,METADATA!$S$2:$S$20,0))),0)</f>
        <v>0</v>
      </c>
      <c r="E8712" s="785" t="str">
        <f t="shared" si="408"/>
        <v>LO</v>
      </c>
      <c r="F8712" s="786">
        <f>VLOOKUP(C8712,METADATA!$A$5:$H$29,IF(E8712="HI",2,IF(E8712="LO",6,10))+IF(D8712=1,2,IF(D8712=7,1,(IF(WEEKDAY(B8712)=1,2,IF(WEEKDAY(B8712)=7,1,0))))))</f>
        <v>3</v>
      </c>
      <c r="G8712" s="786">
        <f>VLOOKUP(C8712,METADATA!$J$5:$Q$29,IF(E8712="HI",2,IF(E8712="LO",6,10))+IF(D8712=1,2,IF(D8712=7,1,(IF(WEEKDAY(B8712)=1,2,IF(WEEKDAY(B8712)=7,1,0))))))</f>
        <v>3</v>
      </c>
      <c r="H8712" s="787">
        <v>12284</v>
      </c>
      <c r="I8712" s="788">
        <v>3317.6875305175781</v>
      </c>
      <c r="K8712" s="795">
        <v>0</v>
      </c>
      <c r="M8712" s="798">
        <f t="shared" si="409"/>
        <v>12724.138735103128</v>
      </c>
      <c r="N8712" s="303"/>
      <c r="S8712" s="786">
        <v>0</v>
      </c>
      <c r="T8712" s="781">
        <f>VLOOKUP(C8712,METADATA!$J$5:$Q$29,IF(E8712="HI",2,IF(E8712="LO",6,10))+IF(S8712=1,2,IF(D8712=7,1,(IF(WEEKDAY(B8712)=1,2,IF(WEEKDAY(B8712)=7,1,0))))))</f>
        <v>3</v>
      </c>
      <c r="U8712" s="781">
        <f>VLOOKUP(C8712,METADATA!$A$5:$H$29,IF(E8712="HI",2,IF(E8712="LO",6,10))+IF(S8712=1,2,IF(D8712=7,1,(IF(WEEKDAY(B8712)=1,2,IF(WEEKDAY(B8712)=7,1,0))))))</f>
        <v>3</v>
      </c>
    </row>
    <row r="8713" spans="2:21" ht="13.95" customHeight="1" x14ac:dyDescent="0.25">
      <c r="B8713" s="784">
        <f t="shared" si="407"/>
        <v>45745</v>
      </c>
      <c r="C8713" s="785">
        <v>21</v>
      </c>
      <c r="D8713" s="786">
        <f>IFERROR((INDEX(METADATA!$T$2:$T$20,MATCH(B8713,METADATA!$S$2:$S$20,0))),0)</f>
        <v>0</v>
      </c>
      <c r="E8713" s="785" t="str">
        <f t="shared" si="408"/>
        <v>LO</v>
      </c>
      <c r="F8713" s="786">
        <f>VLOOKUP(C8713,METADATA!$A$5:$H$29,IF(E8713="HI",2,IF(E8713="LO",6,10))+IF(D8713=1,2,IF(D8713=7,1,(IF(WEEKDAY(B8713)=1,2,IF(WEEKDAY(B8713)=7,1,0))))))</f>
        <v>3</v>
      </c>
      <c r="G8713" s="786">
        <f>VLOOKUP(C8713,METADATA!$J$5:$Q$29,IF(E8713="HI",2,IF(E8713="LO",6,10))+IF(D8713=1,2,IF(D8713=7,1,(IF(WEEKDAY(B8713)=1,2,IF(WEEKDAY(B8713)=7,1,0))))))</f>
        <v>3</v>
      </c>
      <c r="H8713" s="787">
        <v>11270.5</v>
      </c>
      <c r="I8713" s="788">
        <v>4047.4949340820313</v>
      </c>
      <c r="K8713" s="795">
        <v>0</v>
      </c>
      <c r="M8713" s="798">
        <f t="shared" si="409"/>
        <v>11975.240519146982</v>
      </c>
      <c r="N8713" s="303"/>
      <c r="S8713" s="786">
        <v>0</v>
      </c>
      <c r="T8713" s="781">
        <f>VLOOKUP(C8713,METADATA!$J$5:$Q$29,IF(E8713="HI",2,IF(E8713="LO",6,10))+IF(S8713=1,2,IF(D8713=7,1,(IF(WEEKDAY(B8713)=1,2,IF(WEEKDAY(B8713)=7,1,0))))))</f>
        <v>3</v>
      </c>
      <c r="U8713" s="781">
        <f>VLOOKUP(C8713,METADATA!$A$5:$H$29,IF(E8713="HI",2,IF(E8713="LO",6,10))+IF(S8713=1,2,IF(D8713=7,1,(IF(WEEKDAY(B8713)=1,2,IF(WEEKDAY(B8713)=7,1,0))))))</f>
        <v>3</v>
      </c>
    </row>
    <row r="8714" spans="2:21" ht="13.95" customHeight="1" x14ac:dyDescent="0.25">
      <c r="B8714" s="784">
        <f t="shared" si="407"/>
        <v>45745</v>
      </c>
      <c r="C8714" s="785">
        <v>22</v>
      </c>
      <c r="D8714" s="786">
        <f>IFERROR((INDEX(METADATA!$T$2:$T$20,MATCH(B8714,METADATA!$S$2:$S$20,0))),0)</f>
        <v>0</v>
      </c>
      <c r="E8714" s="785" t="str">
        <f t="shared" si="408"/>
        <v>LO</v>
      </c>
      <c r="F8714" s="786">
        <f>VLOOKUP(C8714,METADATA!$A$5:$H$29,IF(E8714="HI",2,IF(E8714="LO",6,10))+IF(D8714=1,2,IF(D8714=7,1,(IF(WEEKDAY(B8714)=1,2,IF(WEEKDAY(B8714)=7,1,0))))))</f>
        <v>3</v>
      </c>
      <c r="G8714" s="786">
        <f>VLOOKUP(C8714,METADATA!$J$5:$Q$29,IF(E8714="HI",2,IF(E8714="LO",6,10))+IF(D8714=1,2,IF(D8714=7,1,(IF(WEEKDAY(B8714)=1,2,IF(WEEKDAY(B8714)=7,1,0))))))</f>
        <v>3</v>
      </c>
      <c r="H8714" s="787">
        <v>10164.75</v>
      </c>
      <c r="I8714" s="788">
        <v>4025.5749206542969</v>
      </c>
      <c r="K8714" s="795">
        <v>0</v>
      </c>
      <c r="M8714" s="798">
        <f t="shared" si="409"/>
        <v>10932.85854679831</v>
      </c>
      <c r="N8714" s="303"/>
      <c r="S8714" s="786">
        <v>0</v>
      </c>
      <c r="T8714" s="781">
        <f>VLOOKUP(C8714,METADATA!$J$5:$Q$29,IF(E8714="HI",2,IF(E8714="LO",6,10))+IF(S8714=1,2,IF(D8714=7,1,(IF(WEEKDAY(B8714)=1,2,IF(WEEKDAY(B8714)=7,1,0))))))</f>
        <v>3</v>
      </c>
      <c r="U8714" s="781">
        <f>VLOOKUP(C8714,METADATA!$A$5:$H$29,IF(E8714="HI",2,IF(E8714="LO",6,10))+IF(S8714=1,2,IF(D8714=7,1,(IF(WEEKDAY(B8714)=1,2,IF(WEEKDAY(B8714)=7,1,0))))))</f>
        <v>3</v>
      </c>
    </row>
    <row r="8715" spans="2:21" ht="13.95" customHeight="1" x14ac:dyDescent="0.25">
      <c r="B8715" s="784">
        <f t="shared" si="407"/>
        <v>45745</v>
      </c>
      <c r="C8715" s="785">
        <v>23</v>
      </c>
      <c r="D8715" s="786">
        <f>IFERROR((INDEX(METADATA!$T$2:$T$20,MATCH(B8715,METADATA!$S$2:$S$20,0))),0)</f>
        <v>0</v>
      </c>
      <c r="E8715" s="785" t="str">
        <f t="shared" si="408"/>
        <v>LO</v>
      </c>
      <c r="F8715" s="786">
        <f>VLOOKUP(C8715,METADATA!$A$5:$H$29,IF(E8715="HI",2,IF(E8715="LO",6,10))+IF(D8715=1,2,IF(D8715=7,1,(IF(WEEKDAY(B8715)=1,2,IF(WEEKDAY(B8715)=7,1,0))))))</f>
        <v>3</v>
      </c>
      <c r="G8715" s="786">
        <f>VLOOKUP(C8715,METADATA!$J$5:$Q$29,IF(E8715="HI",2,IF(E8715="LO",6,10))+IF(D8715=1,2,IF(D8715=7,1,(IF(WEEKDAY(B8715)=1,2,IF(WEEKDAY(B8715)=7,1,0))))))</f>
        <v>3</v>
      </c>
      <c r="H8715" s="787">
        <v>9135.5</v>
      </c>
      <c r="I8715" s="788">
        <v>4000.9900817871094</v>
      </c>
      <c r="K8715" s="795">
        <v>0</v>
      </c>
      <c r="M8715" s="798">
        <f t="shared" si="409"/>
        <v>9973.2282579192397</v>
      </c>
      <c r="N8715" s="303"/>
      <c r="S8715" s="786">
        <v>0</v>
      </c>
      <c r="T8715" s="781">
        <f>VLOOKUP(C8715,METADATA!$J$5:$Q$29,IF(E8715="HI",2,IF(E8715="LO",6,10))+IF(S8715=1,2,IF(D8715=7,1,(IF(WEEKDAY(B8715)=1,2,IF(WEEKDAY(B8715)=7,1,0))))))</f>
        <v>3</v>
      </c>
      <c r="U8715" s="781">
        <f>VLOOKUP(C8715,METADATA!$A$5:$H$29,IF(E8715="HI",2,IF(E8715="LO",6,10))+IF(S8715=1,2,IF(D8715=7,1,(IF(WEEKDAY(B8715)=1,2,IF(WEEKDAY(B8715)=7,1,0))))))</f>
        <v>3</v>
      </c>
    </row>
    <row r="8716" spans="2:21" ht="13.95" customHeight="1" x14ac:dyDescent="0.25">
      <c r="B8716" s="784">
        <f t="shared" si="407"/>
        <v>45746</v>
      </c>
      <c r="C8716" s="785">
        <v>0</v>
      </c>
      <c r="D8716" s="786">
        <f>IFERROR((INDEX(METADATA!$T$2:$T$20,MATCH(B8716,METADATA!$S$2:$S$20,0))),0)</f>
        <v>0</v>
      </c>
      <c r="E8716" s="785" t="str">
        <f t="shared" si="408"/>
        <v>LO</v>
      </c>
      <c r="F8716" s="786">
        <f>VLOOKUP(C8716,METADATA!$A$5:$H$29,IF(E8716="HI",2,IF(E8716="LO",6,10))+IF(D8716=1,2,IF(D8716=7,1,(IF(WEEKDAY(B8716)=1,2,IF(WEEKDAY(B8716)=7,1,0))))))</f>
        <v>3</v>
      </c>
      <c r="G8716" s="786">
        <f>VLOOKUP(C8716,METADATA!$J$5:$Q$29,IF(E8716="HI",2,IF(E8716="LO",6,10))+IF(D8716=1,2,IF(D8716=7,1,(IF(WEEKDAY(B8716)=1,2,IF(WEEKDAY(B8716)=7,1,0))))))</f>
        <v>3</v>
      </c>
      <c r="H8716" s="787">
        <v>8341.5</v>
      </c>
      <c r="I8716" s="788">
        <v>4037.1150512695313</v>
      </c>
      <c r="K8716" s="795">
        <v>0</v>
      </c>
      <c r="M8716" s="798">
        <f t="shared" si="409"/>
        <v>9267.0880101133698</v>
      </c>
      <c r="N8716" s="303"/>
      <c r="S8716" s="786">
        <v>0</v>
      </c>
      <c r="T8716" s="781">
        <f>VLOOKUP(C8716,METADATA!$J$5:$Q$29,IF(E8716="HI",2,IF(E8716="LO",6,10))+IF(S8716=1,2,IF(D8716=7,1,(IF(WEEKDAY(B8716)=1,2,IF(WEEKDAY(B8716)=7,1,0))))))</f>
        <v>3</v>
      </c>
      <c r="U8716" s="781">
        <f>VLOOKUP(C8716,METADATA!$A$5:$H$29,IF(E8716="HI",2,IF(E8716="LO",6,10))+IF(S8716=1,2,IF(D8716=7,1,(IF(WEEKDAY(B8716)=1,2,IF(WEEKDAY(B8716)=7,1,0))))))</f>
        <v>3</v>
      </c>
    </row>
    <row r="8717" spans="2:21" ht="13.95" customHeight="1" x14ac:dyDescent="0.25">
      <c r="B8717" s="784">
        <f t="shared" si="407"/>
        <v>45746</v>
      </c>
      <c r="C8717" s="785">
        <v>1</v>
      </c>
      <c r="D8717" s="786">
        <f>IFERROR((INDEX(METADATA!$T$2:$T$20,MATCH(B8717,METADATA!$S$2:$S$20,0))),0)</f>
        <v>0</v>
      </c>
      <c r="E8717" s="785" t="str">
        <f t="shared" si="408"/>
        <v>LO</v>
      </c>
      <c r="F8717" s="786">
        <f>VLOOKUP(C8717,METADATA!$A$5:$H$29,IF(E8717="HI",2,IF(E8717="LO",6,10))+IF(D8717=1,2,IF(D8717=7,1,(IF(WEEKDAY(B8717)=1,2,IF(WEEKDAY(B8717)=7,1,0))))))</f>
        <v>3</v>
      </c>
      <c r="G8717" s="786">
        <f>VLOOKUP(C8717,METADATA!$J$5:$Q$29,IF(E8717="HI",2,IF(E8717="LO",6,10))+IF(D8717=1,2,IF(D8717=7,1,(IF(WEEKDAY(B8717)=1,2,IF(WEEKDAY(B8717)=7,1,0))))))</f>
        <v>3</v>
      </c>
      <c r="H8717" s="787">
        <v>7841.25</v>
      </c>
      <c r="I8717" s="788">
        <v>4033.6775207519531</v>
      </c>
      <c r="K8717" s="795">
        <v>0</v>
      </c>
      <c r="M8717" s="798">
        <f t="shared" si="409"/>
        <v>8817.9224256011476</v>
      </c>
      <c r="N8717" s="303"/>
      <c r="S8717" s="786">
        <v>0</v>
      </c>
      <c r="T8717" s="781">
        <f>VLOOKUP(C8717,METADATA!$J$5:$Q$29,IF(E8717="HI",2,IF(E8717="LO",6,10))+IF(S8717=1,2,IF(D8717=7,1,(IF(WEEKDAY(B8717)=1,2,IF(WEEKDAY(B8717)=7,1,0))))))</f>
        <v>3</v>
      </c>
      <c r="U8717" s="781">
        <f>VLOOKUP(C8717,METADATA!$A$5:$H$29,IF(E8717="HI",2,IF(E8717="LO",6,10))+IF(S8717=1,2,IF(D8717=7,1,(IF(WEEKDAY(B8717)=1,2,IF(WEEKDAY(B8717)=7,1,0))))))</f>
        <v>3</v>
      </c>
    </row>
    <row r="8718" spans="2:21" ht="13.95" customHeight="1" x14ac:dyDescent="0.25">
      <c r="B8718" s="784">
        <f t="shared" si="407"/>
        <v>45746</v>
      </c>
      <c r="C8718" s="785">
        <v>2</v>
      </c>
      <c r="D8718" s="786">
        <f>IFERROR((INDEX(METADATA!$T$2:$T$20,MATCH(B8718,METADATA!$S$2:$S$20,0))),0)</f>
        <v>0</v>
      </c>
      <c r="E8718" s="785" t="str">
        <f t="shared" si="408"/>
        <v>LO</v>
      </c>
      <c r="F8718" s="786">
        <f>VLOOKUP(C8718,METADATA!$A$5:$H$29,IF(E8718="HI",2,IF(E8718="LO",6,10))+IF(D8718=1,2,IF(D8718=7,1,(IF(WEEKDAY(B8718)=1,2,IF(WEEKDAY(B8718)=7,1,0))))))</f>
        <v>3</v>
      </c>
      <c r="G8718" s="786">
        <f>VLOOKUP(C8718,METADATA!$J$5:$Q$29,IF(E8718="HI",2,IF(E8718="LO",6,10))+IF(D8718=1,2,IF(D8718=7,1,(IF(WEEKDAY(B8718)=1,2,IF(WEEKDAY(B8718)=7,1,0))))))</f>
        <v>3</v>
      </c>
      <c r="H8718" s="787">
        <v>7597</v>
      </c>
      <c r="I8718" s="788">
        <v>3995.2300109863281</v>
      </c>
      <c r="K8718" s="795">
        <v>0</v>
      </c>
      <c r="M8718" s="798">
        <f t="shared" si="409"/>
        <v>8583.4883258897607</v>
      </c>
      <c r="N8718" s="303"/>
      <c r="S8718" s="786">
        <v>0</v>
      </c>
      <c r="T8718" s="781">
        <f>VLOOKUP(C8718,METADATA!$J$5:$Q$29,IF(E8718="HI",2,IF(E8718="LO",6,10))+IF(S8718=1,2,IF(D8718=7,1,(IF(WEEKDAY(B8718)=1,2,IF(WEEKDAY(B8718)=7,1,0))))))</f>
        <v>3</v>
      </c>
      <c r="U8718" s="781">
        <f>VLOOKUP(C8718,METADATA!$A$5:$H$29,IF(E8718="HI",2,IF(E8718="LO",6,10))+IF(S8718=1,2,IF(D8718=7,1,(IF(WEEKDAY(B8718)=1,2,IF(WEEKDAY(B8718)=7,1,0))))))</f>
        <v>3</v>
      </c>
    </row>
    <row r="8719" spans="2:21" ht="13.95" customHeight="1" x14ac:dyDescent="0.25">
      <c r="B8719" s="784">
        <f t="shared" si="407"/>
        <v>45746</v>
      </c>
      <c r="C8719" s="785">
        <v>3</v>
      </c>
      <c r="D8719" s="786">
        <f>IFERROR((INDEX(METADATA!$T$2:$T$20,MATCH(B8719,METADATA!$S$2:$S$20,0))),0)</f>
        <v>0</v>
      </c>
      <c r="E8719" s="785" t="str">
        <f t="shared" si="408"/>
        <v>LO</v>
      </c>
      <c r="F8719" s="786">
        <f>VLOOKUP(C8719,METADATA!$A$5:$H$29,IF(E8719="HI",2,IF(E8719="LO",6,10))+IF(D8719=1,2,IF(D8719=7,1,(IF(WEEKDAY(B8719)=1,2,IF(WEEKDAY(B8719)=7,1,0))))))</f>
        <v>3</v>
      </c>
      <c r="G8719" s="786">
        <f>VLOOKUP(C8719,METADATA!$J$5:$Q$29,IF(E8719="HI",2,IF(E8719="LO",6,10))+IF(D8719=1,2,IF(D8719=7,1,(IF(WEEKDAY(B8719)=1,2,IF(WEEKDAY(B8719)=7,1,0))))))</f>
        <v>3</v>
      </c>
      <c r="H8719" s="787">
        <v>7635</v>
      </c>
      <c r="I8719" s="788">
        <v>4052.0849609375</v>
      </c>
      <c r="K8719" s="795">
        <v>870.51250000000005</v>
      </c>
      <c r="M8719" s="798">
        <f t="shared" si="409"/>
        <v>8643.6460785166273</v>
      </c>
      <c r="N8719" s="303"/>
      <c r="S8719" s="786">
        <v>0</v>
      </c>
      <c r="T8719" s="781">
        <f>VLOOKUP(C8719,METADATA!$J$5:$Q$29,IF(E8719="HI",2,IF(E8719="LO",6,10))+IF(S8719=1,2,IF(D8719=7,1,(IF(WEEKDAY(B8719)=1,2,IF(WEEKDAY(B8719)=7,1,0))))))</f>
        <v>3</v>
      </c>
      <c r="U8719" s="781">
        <f>VLOOKUP(C8719,METADATA!$A$5:$H$29,IF(E8719="HI",2,IF(E8719="LO",6,10))+IF(S8719=1,2,IF(D8719=7,1,(IF(WEEKDAY(B8719)=1,2,IF(WEEKDAY(B8719)=7,1,0))))))</f>
        <v>3</v>
      </c>
    </row>
    <row r="8720" spans="2:21" ht="13.95" customHeight="1" x14ac:dyDescent="0.25">
      <c r="B8720" s="784">
        <f t="shared" si="407"/>
        <v>45746</v>
      </c>
      <c r="C8720" s="785">
        <v>4</v>
      </c>
      <c r="D8720" s="786">
        <f>IFERROR((INDEX(METADATA!$T$2:$T$20,MATCH(B8720,METADATA!$S$2:$S$20,0))),0)</f>
        <v>0</v>
      </c>
      <c r="E8720" s="785" t="str">
        <f t="shared" si="408"/>
        <v>LO</v>
      </c>
      <c r="F8720" s="786">
        <f>VLOOKUP(C8720,METADATA!$A$5:$H$29,IF(E8720="HI",2,IF(E8720="LO",6,10))+IF(D8720=1,2,IF(D8720=7,1,(IF(WEEKDAY(B8720)=1,2,IF(WEEKDAY(B8720)=7,1,0))))))</f>
        <v>3</v>
      </c>
      <c r="G8720" s="786">
        <f>VLOOKUP(C8720,METADATA!$J$5:$Q$29,IF(E8720="HI",2,IF(E8720="LO",6,10))+IF(D8720=1,2,IF(D8720=7,1,(IF(WEEKDAY(B8720)=1,2,IF(WEEKDAY(B8720)=7,1,0))))))</f>
        <v>3</v>
      </c>
      <c r="H8720" s="787">
        <v>7767</v>
      </c>
      <c r="I8720" s="788">
        <v>3990.5601501464844</v>
      </c>
      <c r="K8720" s="795">
        <v>865.8125</v>
      </c>
      <c r="M8720" s="798">
        <f t="shared" si="409"/>
        <v>8732.1738022062473</v>
      </c>
      <c r="N8720" s="303"/>
      <c r="S8720" s="786">
        <v>0</v>
      </c>
      <c r="T8720" s="781">
        <f>VLOOKUP(C8720,METADATA!$J$5:$Q$29,IF(E8720="HI",2,IF(E8720="LO",6,10))+IF(S8720=1,2,IF(D8720=7,1,(IF(WEEKDAY(B8720)=1,2,IF(WEEKDAY(B8720)=7,1,0))))))</f>
        <v>3</v>
      </c>
      <c r="U8720" s="781">
        <f>VLOOKUP(C8720,METADATA!$A$5:$H$29,IF(E8720="HI",2,IF(E8720="LO",6,10))+IF(S8720=1,2,IF(D8720=7,1,(IF(WEEKDAY(B8720)=1,2,IF(WEEKDAY(B8720)=7,1,0))))))</f>
        <v>3</v>
      </c>
    </row>
    <row r="8721" spans="2:21" ht="13.95" customHeight="1" x14ac:dyDescent="0.25">
      <c r="B8721" s="784">
        <f t="shared" si="407"/>
        <v>45746</v>
      </c>
      <c r="C8721" s="785">
        <v>5</v>
      </c>
      <c r="D8721" s="786">
        <f>IFERROR((INDEX(METADATA!$T$2:$T$20,MATCH(B8721,METADATA!$S$2:$S$20,0))),0)</f>
        <v>0</v>
      </c>
      <c r="E8721" s="785" t="str">
        <f t="shared" si="408"/>
        <v>LO</v>
      </c>
      <c r="F8721" s="786">
        <f>VLOOKUP(C8721,METADATA!$A$5:$H$29,IF(E8721="HI",2,IF(E8721="LO",6,10))+IF(D8721=1,2,IF(D8721=7,1,(IF(WEEKDAY(B8721)=1,2,IF(WEEKDAY(B8721)=7,1,0))))))</f>
        <v>3</v>
      </c>
      <c r="G8721" s="786">
        <f>VLOOKUP(C8721,METADATA!$J$5:$Q$29,IF(E8721="HI",2,IF(E8721="LO",6,10))+IF(D8721=1,2,IF(D8721=7,1,(IF(WEEKDAY(B8721)=1,2,IF(WEEKDAY(B8721)=7,1,0))))))</f>
        <v>3</v>
      </c>
      <c r="H8721" s="787">
        <v>7979.75</v>
      </c>
      <c r="I8721" s="788">
        <v>3828.5299987792969</v>
      </c>
      <c r="K8721" s="795">
        <v>834.63750000000005</v>
      </c>
      <c r="M8721" s="798">
        <f t="shared" si="409"/>
        <v>8850.6526320974208</v>
      </c>
      <c r="N8721" s="303"/>
      <c r="S8721" s="786">
        <v>0</v>
      </c>
      <c r="T8721" s="781">
        <f>VLOOKUP(C8721,METADATA!$J$5:$Q$29,IF(E8721="HI",2,IF(E8721="LO",6,10))+IF(S8721=1,2,IF(D8721=7,1,(IF(WEEKDAY(B8721)=1,2,IF(WEEKDAY(B8721)=7,1,0))))))</f>
        <v>3</v>
      </c>
      <c r="U8721" s="781">
        <f>VLOOKUP(C8721,METADATA!$A$5:$H$29,IF(E8721="HI",2,IF(E8721="LO",6,10))+IF(S8721=1,2,IF(D8721=7,1,(IF(WEEKDAY(B8721)=1,2,IF(WEEKDAY(B8721)=7,1,0))))))</f>
        <v>3</v>
      </c>
    </row>
    <row r="8722" spans="2:21" ht="13.95" customHeight="1" x14ac:dyDescent="0.25">
      <c r="B8722" s="784">
        <f t="shared" si="407"/>
        <v>45746</v>
      </c>
      <c r="C8722" s="785">
        <v>6</v>
      </c>
      <c r="D8722" s="786">
        <f>IFERROR((INDEX(METADATA!$T$2:$T$20,MATCH(B8722,METADATA!$S$2:$S$20,0))),0)</f>
        <v>0</v>
      </c>
      <c r="E8722" s="785" t="str">
        <f t="shared" si="408"/>
        <v>LO</v>
      </c>
      <c r="F8722" s="786">
        <f>VLOOKUP(C8722,METADATA!$A$5:$H$29,IF(E8722="HI",2,IF(E8722="LO",6,10))+IF(D8722=1,2,IF(D8722=7,1,(IF(WEEKDAY(B8722)=1,2,IF(WEEKDAY(B8722)=7,1,0))))))</f>
        <v>3</v>
      </c>
      <c r="G8722" s="786">
        <f>VLOOKUP(C8722,METADATA!$J$5:$Q$29,IF(E8722="HI",2,IF(E8722="LO",6,10))+IF(D8722=1,2,IF(D8722=7,1,(IF(WEEKDAY(B8722)=1,2,IF(WEEKDAY(B8722)=7,1,0))))))</f>
        <v>3</v>
      </c>
      <c r="H8722" s="787">
        <v>8453</v>
      </c>
      <c r="I8722" s="788">
        <v>3830.6750183105469</v>
      </c>
      <c r="K8722" s="795">
        <v>847.33749999999998</v>
      </c>
      <c r="M8722" s="798">
        <f t="shared" si="409"/>
        <v>9280.4784411100554</v>
      </c>
      <c r="N8722" s="303"/>
      <c r="S8722" s="786">
        <v>0</v>
      </c>
      <c r="T8722" s="781">
        <f>VLOOKUP(C8722,METADATA!$J$5:$Q$29,IF(E8722="HI",2,IF(E8722="LO",6,10))+IF(S8722=1,2,IF(D8722=7,1,(IF(WEEKDAY(B8722)=1,2,IF(WEEKDAY(B8722)=7,1,0))))))</f>
        <v>3</v>
      </c>
      <c r="U8722" s="781">
        <f>VLOOKUP(C8722,METADATA!$A$5:$H$29,IF(E8722="HI",2,IF(E8722="LO",6,10))+IF(S8722=1,2,IF(D8722=7,1,(IF(WEEKDAY(B8722)=1,2,IF(WEEKDAY(B8722)=7,1,0))))))</f>
        <v>3</v>
      </c>
    </row>
    <row r="8723" spans="2:21" ht="13.95" customHeight="1" x14ac:dyDescent="0.25">
      <c r="B8723" s="784">
        <f t="shared" si="407"/>
        <v>45746</v>
      </c>
      <c r="C8723" s="785">
        <v>7</v>
      </c>
      <c r="D8723" s="786">
        <f>IFERROR((INDEX(METADATA!$T$2:$T$20,MATCH(B8723,METADATA!$S$2:$S$20,0))),0)</f>
        <v>0</v>
      </c>
      <c r="E8723" s="785" t="str">
        <f t="shared" si="408"/>
        <v>LO</v>
      </c>
      <c r="F8723" s="786">
        <f>VLOOKUP(C8723,METADATA!$A$5:$H$29,IF(E8723="HI",2,IF(E8723="LO",6,10))+IF(D8723=1,2,IF(D8723=7,1,(IF(WEEKDAY(B8723)=1,2,IF(WEEKDAY(B8723)=7,1,0))))))</f>
        <v>3</v>
      </c>
      <c r="G8723" s="786">
        <f>VLOOKUP(C8723,METADATA!$J$5:$Q$29,IF(E8723="HI",2,IF(E8723="LO",6,10))+IF(D8723=1,2,IF(D8723=7,1,(IF(WEEKDAY(B8723)=1,2,IF(WEEKDAY(B8723)=7,1,0))))))</f>
        <v>3</v>
      </c>
      <c r="H8723" s="787">
        <v>9121.25</v>
      </c>
      <c r="I8723" s="788">
        <v>3847.0401306152344</v>
      </c>
      <c r="K8723" s="795">
        <v>851.61249999999995</v>
      </c>
      <c r="M8723" s="798">
        <f t="shared" si="409"/>
        <v>9899.3393380095858</v>
      </c>
      <c r="N8723" s="303"/>
      <c r="S8723" s="786">
        <v>0</v>
      </c>
      <c r="T8723" s="781">
        <f>VLOOKUP(C8723,METADATA!$J$5:$Q$29,IF(E8723="HI",2,IF(E8723="LO",6,10))+IF(S8723=1,2,IF(D8723=7,1,(IF(WEEKDAY(B8723)=1,2,IF(WEEKDAY(B8723)=7,1,0))))))</f>
        <v>3</v>
      </c>
      <c r="U8723" s="781">
        <f>VLOOKUP(C8723,METADATA!$A$5:$H$29,IF(E8723="HI",2,IF(E8723="LO",6,10))+IF(S8723=1,2,IF(D8723=7,1,(IF(WEEKDAY(B8723)=1,2,IF(WEEKDAY(B8723)=7,1,0))))))</f>
        <v>3</v>
      </c>
    </row>
    <row r="8724" spans="2:21" ht="13.95" customHeight="1" x14ac:dyDescent="0.25">
      <c r="B8724" s="784">
        <f t="shared" si="407"/>
        <v>45746</v>
      </c>
      <c r="C8724" s="785">
        <v>8</v>
      </c>
      <c r="D8724" s="786">
        <f>IFERROR((INDEX(METADATA!$T$2:$T$20,MATCH(B8724,METADATA!$S$2:$S$20,0))),0)</f>
        <v>0</v>
      </c>
      <c r="E8724" s="785" t="str">
        <f t="shared" si="408"/>
        <v>LO</v>
      </c>
      <c r="F8724" s="786">
        <f>VLOOKUP(C8724,METADATA!$A$5:$H$29,IF(E8724="HI",2,IF(E8724="LO",6,10))+IF(D8724=1,2,IF(D8724=7,1,(IF(WEEKDAY(B8724)=1,2,IF(WEEKDAY(B8724)=7,1,0))))))</f>
        <v>3</v>
      </c>
      <c r="G8724" s="786">
        <f>VLOOKUP(C8724,METADATA!$J$5:$Q$29,IF(E8724="HI",2,IF(E8724="LO",6,10))+IF(D8724=1,2,IF(D8724=7,1,(IF(WEEKDAY(B8724)=1,2,IF(WEEKDAY(B8724)=7,1,0))))))</f>
        <v>3</v>
      </c>
      <c r="H8724" s="787">
        <v>10218.5</v>
      </c>
      <c r="I8724" s="788">
        <v>3824.7200012207031</v>
      </c>
      <c r="K8724" s="795">
        <v>856.5</v>
      </c>
      <c r="M8724" s="798">
        <f t="shared" si="409"/>
        <v>10910.830643802408</v>
      </c>
      <c r="N8724" s="303"/>
      <c r="S8724" s="786">
        <v>0</v>
      </c>
      <c r="T8724" s="781">
        <f>VLOOKUP(C8724,METADATA!$J$5:$Q$29,IF(E8724="HI",2,IF(E8724="LO",6,10))+IF(S8724=1,2,IF(D8724=7,1,(IF(WEEKDAY(B8724)=1,2,IF(WEEKDAY(B8724)=7,1,0))))))</f>
        <v>3</v>
      </c>
      <c r="U8724" s="781">
        <f>VLOOKUP(C8724,METADATA!$A$5:$H$29,IF(E8724="HI",2,IF(E8724="LO",6,10))+IF(S8724=1,2,IF(D8724=7,1,(IF(WEEKDAY(B8724)=1,2,IF(WEEKDAY(B8724)=7,1,0))))))</f>
        <v>3</v>
      </c>
    </row>
    <row r="8725" spans="2:21" ht="13.95" customHeight="1" x14ac:dyDescent="0.25">
      <c r="B8725" s="784">
        <f t="shared" si="407"/>
        <v>45746</v>
      </c>
      <c r="C8725" s="785">
        <v>9</v>
      </c>
      <c r="D8725" s="786">
        <f>IFERROR((INDEX(METADATA!$T$2:$T$20,MATCH(B8725,METADATA!$S$2:$S$20,0))),0)</f>
        <v>0</v>
      </c>
      <c r="E8725" s="785" t="str">
        <f t="shared" si="408"/>
        <v>LO</v>
      </c>
      <c r="F8725" s="786">
        <f>VLOOKUP(C8725,METADATA!$A$5:$H$29,IF(E8725="HI",2,IF(E8725="LO",6,10))+IF(D8725=1,2,IF(D8725=7,1,(IF(WEEKDAY(B8725)=1,2,IF(WEEKDAY(B8725)=7,1,0))))))</f>
        <v>3</v>
      </c>
      <c r="G8725" s="786">
        <f>VLOOKUP(C8725,METADATA!$J$5:$Q$29,IF(E8725="HI",2,IF(E8725="LO",6,10))+IF(D8725=1,2,IF(D8725=7,1,(IF(WEEKDAY(B8725)=1,2,IF(WEEKDAY(B8725)=7,1,0))))))</f>
        <v>3</v>
      </c>
      <c r="H8725" s="787">
        <v>11983</v>
      </c>
      <c r="I8725" s="788">
        <v>3936.1849670410156</v>
      </c>
      <c r="K8725" s="795">
        <v>824.32500000000005</v>
      </c>
      <c r="M8725" s="798">
        <f t="shared" si="409"/>
        <v>12612.923574443781</v>
      </c>
      <c r="N8725" s="303"/>
      <c r="S8725" s="786">
        <v>0</v>
      </c>
      <c r="T8725" s="781">
        <f>VLOOKUP(C8725,METADATA!$J$5:$Q$29,IF(E8725="HI",2,IF(E8725="LO",6,10))+IF(S8725=1,2,IF(D8725=7,1,(IF(WEEKDAY(B8725)=1,2,IF(WEEKDAY(B8725)=7,1,0))))))</f>
        <v>3</v>
      </c>
      <c r="U8725" s="781">
        <f>VLOOKUP(C8725,METADATA!$A$5:$H$29,IF(E8725="HI",2,IF(E8725="LO",6,10))+IF(S8725=1,2,IF(D8725=7,1,(IF(WEEKDAY(B8725)=1,2,IF(WEEKDAY(B8725)=7,1,0))))))</f>
        <v>3</v>
      </c>
    </row>
    <row r="8726" spans="2:21" ht="13.95" customHeight="1" x14ac:dyDescent="0.25">
      <c r="B8726" s="784">
        <f t="shared" si="407"/>
        <v>45746</v>
      </c>
      <c r="C8726" s="785">
        <v>10</v>
      </c>
      <c r="D8726" s="786">
        <f>IFERROR((INDEX(METADATA!$T$2:$T$20,MATCH(B8726,METADATA!$S$2:$S$20,0))),0)</f>
        <v>0</v>
      </c>
      <c r="E8726" s="785" t="str">
        <f t="shared" si="408"/>
        <v>LO</v>
      </c>
      <c r="F8726" s="786">
        <f>VLOOKUP(C8726,METADATA!$A$5:$H$29,IF(E8726="HI",2,IF(E8726="LO",6,10))+IF(D8726=1,2,IF(D8726=7,1,(IF(WEEKDAY(B8726)=1,2,IF(WEEKDAY(B8726)=7,1,0))))))</f>
        <v>3</v>
      </c>
      <c r="G8726" s="786">
        <f>VLOOKUP(C8726,METADATA!$J$5:$Q$29,IF(E8726="HI",2,IF(E8726="LO",6,10))+IF(D8726=1,2,IF(D8726=7,1,(IF(WEEKDAY(B8726)=1,2,IF(WEEKDAY(B8726)=7,1,0))))))</f>
        <v>3</v>
      </c>
      <c r="H8726" s="787">
        <v>13209.75</v>
      </c>
      <c r="I8726" s="788">
        <v>4009.8600158691406</v>
      </c>
      <c r="K8726" s="795">
        <v>882.73749999999995</v>
      </c>
      <c r="M8726" s="798">
        <f t="shared" si="409"/>
        <v>13804.943766975875</v>
      </c>
      <c r="N8726" s="303"/>
      <c r="S8726" s="786">
        <v>0</v>
      </c>
      <c r="T8726" s="781">
        <f>VLOOKUP(C8726,METADATA!$J$5:$Q$29,IF(E8726="HI",2,IF(E8726="LO",6,10))+IF(S8726=1,2,IF(D8726=7,1,(IF(WEEKDAY(B8726)=1,2,IF(WEEKDAY(B8726)=7,1,0))))))</f>
        <v>3</v>
      </c>
      <c r="U8726" s="781">
        <f>VLOOKUP(C8726,METADATA!$A$5:$H$29,IF(E8726="HI",2,IF(E8726="LO",6,10))+IF(S8726=1,2,IF(D8726=7,1,(IF(WEEKDAY(B8726)=1,2,IF(WEEKDAY(B8726)=7,1,0))))))</f>
        <v>3</v>
      </c>
    </row>
    <row r="8727" spans="2:21" ht="13.95" customHeight="1" x14ac:dyDescent="0.25">
      <c r="B8727" s="784">
        <f t="shared" si="407"/>
        <v>45746</v>
      </c>
      <c r="C8727" s="785">
        <v>11</v>
      </c>
      <c r="D8727" s="786">
        <f>IFERROR((INDEX(METADATA!$T$2:$T$20,MATCH(B8727,METADATA!$S$2:$S$20,0))),0)</f>
        <v>0</v>
      </c>
      <c r="E8727" s="785" t="str">
        <f t="shared" si="408"/>
        <v>LO</v>
      </c>
      <c r="F8727" s="786">
        <f>VLOOKUP(C8727,METADATA!$A$5:$H$29,IF(E8727="HI",2,IF(E8727="LO",6,10))+IF(D8727=1,2,IF(D8727=7,1,(IF(WEEKDAY(B8727)=1,2,IF(WEEKDAY(B8727)=7,1,0))))))</f>
        <v>3</v>
      </c>
      <c r="G8727" s="786">
        <f>VLOOKUP(C8727,METADATA!$J$5:$Q$29,IF(E8727="HI",2,IF(E8727="LO",6,10))+IF(D8727=1,2,IF(D8727=7,1,(IF(WEEKDAY(B8727)=1,2,IF(WEEKDAY(B8727)=7,1,0))))))</f>
        <v>3</v>
      </c>
      <c r="H8727" s="787">
        <v>13659.75</v>
      </c>
      <c r="I8727" s="788">
        <v>3877.5599670410156</v>
      </c>
      <c r="K8727" s="795">
        <v>909.3125</v>
      </c>
      <c r="M8727" s="798">
        <f t="shared" si="409"/>
        <v>14199.445107485684</v>
      </c>
      <c r="N8727" s="303"/>
      <c r="S8727" s="786">
        <v>0</v>
      </c>
      <c r="T8727" s="781">
        <f>VLOOKUP(C8727,METADATA!$J$5:$Q$29,IF(E8727="HI",2,IF(E8727="LO",6,10))+IF(S8727=1,2,IF(D8727=7,1,(IF(WEEKDAY(B8727)=1,2,IF(WEEKDAY(B8727)=7,1,0))))))</f>
        <v>3</v>
      </c>
      <c r="U8727" s="781">
        <f>VLOOKUP(C8727,METADATA!$A$5:$H$29,IF(E8727="HI",2,IF(E8727="LO",6,10))+IF(S8727=1,2,IF(D8727=7,1,(IF(WEEKDAY(B8727)=1,2,IF(WEEKDAY(B8727)=7,1,0))))))</f>
        <v>3</v>
      </c>
    </row>
    <row r="8728" spans="2:21" ht="13.95" customHeight="1" x14ac:dyDescent="0.25">
      <c r="B8728" s="784">
        <f t="shared" si="407"/>
        <v>45746</v>
      </c>
      <c r="C8728" s="785">
        <v>12</v>
      </c>
      <c r="D8728" s="786">
        <f>IFERROR((INDEX(METADATA!$T$2:$T$20,MATCH(B8728,METADATA!$S$2:$S$20,0))),0)</f>
        <v>0</v>
      </c>
      <c r="E8728" s="785" t="str">
        <f t="shared" si="408"/>
        <v>LO</v>
      </c>
      <c r="F8728" s="786">
        <f>VLOOKUP(C8728,METADATA!$A$5:$H$29,IF(E8728="HI",2,IF(E8728="LO",6,10))+IF(D8728=1,2,IF(D8728=7,1,(IF(WEEKDAY(B8728)=1,2,IF(WEEKDAY(B8728)=7,1,0))))))</f>
        <v>3</v>
      </c>
      <c r="G8728" s="786">
        <f>VLOOKUP(C8728,METADATA!$J$5:$Q$29,IF(E8728="HI",2,IF(E8728="LO",6,10))+IF(D8728=1,2,IF(D8728=7,1,(IF(WEEKDAY(B8728)=1,2,IF(WEEKDAY(B8728)=7,1,0))))))</f>
        <v>3</v>
      </c>
      <c r="H8728" s="787">
        <v>13465.75</v>
      </c>
      <c r="I8728" s="788">
        <v>4135.2449645996094</v>
      </c>
      <c r="K8728" s="795">
        <v>905.6</v>
      </c>
      <c r="M8728" s="798">
        <f t="shared" si="409"/>
        <v>14086.400320157965</v>
      </c>
      <c r="N8728" s="303"/>
      <c r="S8728" s="786">
        <v>0</v>
      </c>
      <c r="T8728" s="781">
        <f>VLOOKUP(C8728,METADATA!$J$5:$Q$29,IF(E8728="HI",2,IF(E8728="LO",6,10))+IF(S8728=1,2,IF(D8728=7,1,(IF(WEEKDAY(B8728)=1,2,IF(WEEKDAY(B8728)=7,1,0))))))</f>
        <v>3</v>
      </c>
      <c r="U8728" s="781">
        <f>VLOOKUP(C8728,METADATA!$A$5:$H$29,IF(E8728="HI",2,IF(E8728="LO",6,10))+IF(S8728=1,2,IF(D8728=7,1,(IF(WEEKDAY(B8728)=1,2,IF(WEEKDAY(B8728)=7,1,0))))))</f>
        <v>3</v>
      </c>
    </row>
    <row r="8729" spans="2:21" ht="13.95" customHeight="1" x14ac:dyDescent="0.25">
      <c r="B8729" s="784">
        <f t="shared" si="407"/>
        <v>45746</v>
      </c>
      <c r="C8729" s="785">
        <v>13</v>
      </c>
      <c r="D8729" s="786">
        <f>IFERROR((INDEX(METADATA!$T$2:$T$20,MATCH(B8729,METADATA!$S$2:$S$20,0))),0)</f>
        <v>0</v>
      </c>
      <c r="E8729" s="785" t="str">
        <f t="shared" si="408"/>
        <v>LO</v>
      </c>
      <c r="F8729" s="786">
        <f>VLOOKUP(C8729,METADATA!$A$5:$H$29,IF(E8729="HI",2,IF(E8729="LO",6,10))+IF(D8729=1,2,IF(D8729=7,1,(IF(WEEKDAY(B8729)=1,2,IF(WEEKDAY(B8729)=7,1,0))))))</f>
        <v>3</v>
      </c>
      <c r="G8729" s="786">
        <f>VLOOKUP(C8729,METADATA!$J$5:$Q$29,IF(E8729="HI",2,IF(E8729="LO",6,10))+IF(D8729=1,2,IF(D8729=7,1,(IF(WEEKDAY(B8729)=1,2,IF(WEEKDAY(B8729)=7,1,0))))))</f>
        <v>3</v>
      </c>
      <c r="H8729" s="787">
        <v>12943</v>
      </c>
      <c r="I8729" s="788">
        <v>4217.5498962402344</v>
      </c>
      <c r="K8729" s="795">
        <v>913.98749999999995</v>
      </c>
      <c r="M8729" s="798">
        <f t="shared" si="409"/>
        <v>13612.823958579498</v>
      </c>
      <c r="N8729" s="303"/>
      <c r="S8729" s="786">
        <v>0</v>
      </c>
      <c r="T8729" s="781">
        <f>VLOOKUP(C8729,METADATA!$J$5:$Q$29,IF(E8729="HI",2,IF(E8729="LO",6,10))+IF(S8729=1,2,IF(D8729=7,1,(IF(WEEKDAY(B8729)=1,2,IF(WEEKDAY(B8729)=7,1,0))))))</f>
        <v>3</v>
      </c>
      <c r="U8729" s="781">
        <f>VLOOKUP(C8729,METADATA!$A$5:$H$29,IF(E8729="HI",2,IF(E8729="LO",6,10))+IF(S8729=1,2,IF(D8729=7,1,(IF(WEEKDAY(B8729)=1,2,IF(WEEKDAY(B8729)=7,1,0))))))</f>
        <v>3</v>
      </c>
    </row>
    <row r="8730" spans="2:21" ht="13.95" customHeight="1" x14ac:dyDescent="0.25">
      <c r="B8730" s="784">
        <f t="shared" si="407"/>
        <v>45746</v>
      </c>
      <c r="C8730" s="785">
        <v>14</v>
      </c>
      <c r="D8730" s="786">
        <f>IFERROR((INDEX(METADATA!$T$2:$T$20,MATCH(B8730,METADATA!$S$2:$S$20,0))),0)</f>
        <v>0</v>
      </c>
      <c r="E8730" s="785" t="str">
        <f t="shared" si="408"/>
        <v>LO</v>
      </c>
      <c r="F8730" s="786">
        <f>VLOOKUP(C8730,METADATA!$A$5:$H$29,IF(E8730="HI",2,IF(E8730="LO",6,10))+IF(D8730=1,2,IF(D8730=7,1,(IF(WEEKDAY(B8730)=1,2,IF(WEEKDAY(B8730)=7,1,0))))))</f>
        <v>3</v>
      </c>
      <c r="G8730" s="786">
        <f>VLOOKUP(C8730,METADATA!$J$5:$Q$29,IF(E8730="HI",2,IF(E8730="LO",6,10))+IF(D8730=1,2,IF(D8730=7,1,(IF(WEEKDAY(B8730)=1,2,IF(WEEKDAY(B8730)=7,1,0))))))</f>
        <v>3</v>
      </c>
      <c r="H8730" s="787">
        <v>12461</v>
      </c>
      <c r="I8730" s="788">
        <v>4311.2149963378906</v>
      </c>
      <c r="K8730" s="795">
        <v>902.26250000000005</v>
      </c>
      <c r="M8730" s="798">
        <f t="shared" si="409"/>
        <v>13185.715594712663</v>
      </c>
      <c r="N8730" s="303"/>
      <c r="S8730" s="786">
        <v>0</v>
      </c>
      <c r="T8730" s="781">
        <f>VLOOKUP(C8730,METADATA!$J$5:$Q$29,IF(E8730="HI",2,IF(E8730="LO",6,10))+IF(S8730=1,2,IF(D8730=7,1,(IF(WEEKDAY(B8730)=1,2,IF(WEEKDAY(B8730)=7,1,0))))))</f>
        <v>3</v>
      </c>
      <c r="U8730" s="781">
        <f>VLOOKUP(C8730,METADATA!$A$5:$H$29,IF(E8730="HI",2,IF(E8730="LO",6,10))+IF(S8730=1,2,IF(D8730=7,1,(IF(WEEKDAY(B8730)=1,2,IF(WEEKDAY(B8730)=7,1,0))))))</f>
        <v>3</v>
      </c>
    </row>
    <row r="8731" spans="2:21" ht="13.95" customHeight="1" x14ac:dyDescent="0.25">
      <c r="B8731" s="784">
        <f t="shared" si="407"/>
        <v>45746</v>
      </c>
      <c r="C8731" s="785">
        <v>15</v>
      </c>
      <c r="D8731" s="786">
        <f>IFERROR((INDEX(METADATA!$T$2:$T$20,MATCH(B8731,METADATA!$S$2:$S$20,0))),0)</f>
        <v>0</v>
      </c>
      <c r="E8731" s="785" t="str">
        <f t="shared" si="408"/>
        <v>LO</v>
      </c>
      <c r="F8731" s="786">
        <f>VLOOKUP(C8731,METADATA!$A$5:$H$29,IF(E8731="HI",2,IF(E8731="LO",6,10))+IF(D8731=1,2,IF(D8731=7,1,(IF(WEEKDAY(B8731)=1,2,IF(WEEKDAY(B8731)=7,1,0))))))</f>
        <v>3</v>
      </c>
      <c r="G8731" s="786">
        <f>VLOOKUP(C8731,METADATA!$J$5:$Q$29,IF(E8731="HI",2,IF(E8731="LO",6,10))+IF(D8731=1,2,IF(D8731=7,1,(IF(WEEKDAY(B8731)=1,2,IF(WEEKDAY(B8731)=7,1,0))))))</f>
        <v>3</v>
      </c>
      <c r="H8731" s="787">
        <v>12352.25</v>
      </c>
      <c r="I8731" s="788">
        <v>4217.2550048828125</v>
      </c>
      <c r="K8731" s="795">
        <v>933.76250000000005</v>
      </c>
      <c r="M8731" s="798">
        <f t="shared" si="409"/>
        <v>13052.330054006032</v>
      </c>
      <c r="N8731" s="303"/>
      <c r="S8731" s="786">
        <v>0</v>
      </c>
      <c r="T8731" s="781">
        <f>VLOOKUP(C8731,METADATA!$J$5:$Q$29,IF(E8731="HI",2,IF(E8731="LO",6,10))+IF(S8731=1,2,IF(D8731=7,1,(IF(WEEKDAY(B8731)=1,2,IF(WEEKDAY(B8731)=7,1,0))))))</f>
        <v>3</v>
      </c>
      <c r="U8731" s="781">
        <f>VLOOKUP(C8731,METADATA!$A$5:$H$29,IF(E8731="HI",2,IF(E8731="LO",6,10))+IF(S8731=1,2,IF(D8731=7,1,(IF(WEEKDAY(B8731)=1,2,IF(WEEKDAY(B8731)=7,1,0))))))</f>
        <v>3</v>
      </c>
    </row>
    <row r="8732" spans="2:21" ht="13.95" customHeight="1" x14ac:dyDescent="0.25">
      <c r="B8732" s="784">
        <f t="shared" ref="B8732:B8763" si="410">B8708+1</f>
        <v>45746</v>
      </c>
      <c r="C8732" s="785">
        <v>16</v>
      </c>
      <c r="D8732" s="786">
        <f>IFERROR((INDEX(METADATA!$T$2:$T$20,MATCH(B8732,METADATA!$S$2:$S$20,0))),0)</f>
        <v>0</v>
      </c>
      <c r="E8732" s="785" t="str">
        <f t="shared" si="408"/>
        <v>LO</v>
      </c>
      <c r="F8732" s="786">
        <f>VLOOKUP(C8732,METADATA!$A$5:$H$29,IF(E8732="HI",2,IF(E8732="LO",6,10))+IF(D8732=1,2,IF(D8732=7,1,(IF(WEEKDAY(B8732)=1,2,IF(WEEKDAY(B8732)=7,1,0))))))</f>
        <v>3</v>
      </c>
      <c r="G8732" s="786">
        <f>VLOOKUP(C8732,METADATA!$J$5:$Q$29,IF(E8732="HI",2,IF(E8732="LO",6,10))+IF(D8732=1,2,IF(D8732=7,1,(IF(WEEKDAY(B8732)=1,2,IF(WEEKDAY(B8732)=7,1,0))))))</f>
        <v>3</v>
      </c>
      <c r="H8732" s="787">
        <v>12774.25</v>
      </c>
      <c r="I8732" s="788">
        <v>4304.8599853515625</v>
      </c>
      <c r="K8732" s="795">
        <v>0</v>
      </c>
      <c r="M8732" s="798">
        <f t="shared" si="409"/>
        <v>13480.106919308209</v>
      </c>
      <c r="N8732" s="303"/>
      <c r="S8732" s="786">
        <v>0</v>
      </c>
      <c r="T8732" s="781">
        <f>VLOOKUP(C8732,METADATA!$J$5:$Q$29,IF(E8732="HI",2,IF(E8732="LO",6,10))+IF(S8732=1,2,IF(D8732=7,1,(IF(WEEKDAY(B8732)=1,2,IF(WEEKDAY(B8732)=7,1,0))))))</f>
        <v>3</v>
      </c>
      <c r="U8732" s="781">
        <f>VLOOKUP(C8732,METADATA!$A$5:$H$29,IF(E8732="HI",2,IF(E8732="LO",6,10))+IF(S8732=1,2,IF(D8732=7,1,(IF(WEEKDAY(B8732)=1,2,IF(WEEKDAY(B8732)=7,1,0))))))</f>
        <v>3</v>
      </c>
    </row>
    <row r="8733" spans="2:21" ht="13.95" customHeight="1" x14ac:dyDescent="0.25">
      <c r="B8733" s="784">
        <f t="shared" si="410"/>
        <v>45746</v>
      </c>
      <c r="C8733" s="785">
        <v>17</v>
      </c>
      <c r="D8733" s="786">
        <f>IFERROR((INDEX(METADATA!$T$2:$T$20,MATCH(B8733,METADATA!$S$2:$S$20,0))),0)</f>
        <v>0</v>
      </c>
      <c r="E8733" s="785" t="str">
        <f t="shared" si="408"/>
        <v>LO</v>
      </c>
      <c r="F8733" s="786">
        <f>VLOOKUP(C8733,METADATA!$A$5:$H$29,IF(E8733="HI",2,IF(E8733="LO",6,10))+IF(D8733=1,2,IF(D8733=7,1,(IF(WEEKDAY(B8733)=1,2,IF(WEEKDAY(B8733)=7,1,0))))))</f>
        <v>3</v>
      </c>
      <c r="G8733" s="786">
        <f>VLOOKUP(C8733,METADATA!$J$5:$Q$29,IF(E8733="HI",2,IF(E8733="LO",6,10))+IF(D8733=1,2,IF(D8733=7,1,(IF(WEEKDAY(B8733)=1,2,IF(WEEKDAY(B8733)=7,1,0))))))</f>
        <v>3</v>
      </c>
      <c r="H8733" s="787">
        <v>13648.25</v>
      </c>
      <c r="I8733" s="788">
        <v>4360.9999694824219</v>
      </c>
      <c r="K8733" s="795">
        <v>0</v>
      </c>
      <c r="M8733" s="798">
        <f t="shared" si="409"/>
        <v>14328.051116475181</v>
      </c>
      <c r="N8733" s="303"/>
      <c r="S8733" s="786">
        <v>0</v>
      </c>
      <c r="T8733" s="781">
        <f>VLOOKUP(C8733,METADATA!$J$5:$Q$29,IF(E8733="HI",2,IF(E8733="LO",6,10))+IF(S8733=1,2,IF(D8733=7,1,(IF(WEEKDAY(B8733)=1,2,IF(WEEKDAY(B8733)=7,1,0))))))</f>
        <v>3</v>
      </c>
      <c r="U8733" s="781">
        <f>VLOOKUP(C8733,METADATA!$A$5:$H$29,IF(E8733="HI",2,IF(E8733="LO",6,10))+IF(S8733=1,2,IF(D8733=7,1,(IF(WEEKDAY(B8733)=1,2,IF(WEEKDAY(B8733)=7,1,0))))))</f>
        <v>3</v>
      </c>
    </row>
    <row r="8734" spans="2:21" ht="13.95" customHeight="1" x14ac:dyDescent="0.25">
      <c r="B8734" s="784">
        <f t="shared" si="410"/>
        <v>45746</v>
      </c>
      <c r="C8734" s="785">
        <v>18</v>
      </c>
      <c r="D8734" s="786">
        <f>IFERROR((INDEX(METADATA!$T$2:$T$20,MATCH(B8734,METADATA!$S$2:$S$20,0))),0)</f>
        <v>0</v>
      </c>
      <c r="E8734" s="785" t="str">
        <f t="shared" si="408"/>
        <v>LO</v>
      </c>
      <c r="F8734" s="786">
        <f>VLOOKUP(C8734,METADATA!$A$5:$H$29,IF(E8734="HI",2,IF(E8734="LO",6,10))+IF(D8734=1,2,IF(D8734=7,1,(IF(WEEKDAY(B8734)=1,2,IF(WEEKDAY(B8734)=7,1,0))))))</f>
        <v>2</v>
      </c>
      <c r="G8734" s="786">
        <f>VLOOKUP(C8734,METADATA!$J$5:$Q$29,IF(E8734="HI",2,IF(E8734="LO",6,10))+IF(D8734=1,2,IF(D8734=7,1,(IF(WEEKDAY(B8734)=1,2,IF(WEEKDAY(B8734)=7,1,0))))))</f>
        <v>3</v>
      </c>
      <c r="H8734" s="787">
        <v>15229.5</v>
      </c>
      <c r="I8734" s="788">
        <v>4229.7399597167969</v>
      </c>
      <c r="K8734" s="795">
        <v>0</v>
      </c>
      <c r="M8734" s="798">
        <f t="shared" si="409"/>
        <v>15805.959963786605</v>
      </c>
      <c r="N8734" s="303"/>
      <c r="S8734" s="786">
        <v>0</v>
      </c>
      <c r="T8734" s="781">
        <f>VLOOKUP(C8734,METADATA!$J$5:$Q$29,IF(E8734="HI",2,IF(E8734="LO",6,10))+IF(S8734=1,2,IF(D8734=7,1,(IF(WEEKDAY(B8734)=1,2,IF(WEEKDAY(B8734)=7,1,0))))))</f>
        <v>3</v>
      </c>
      <c r="U8734" s="781">
        <f>VLOOKUP(C8734,METADATA!$A$5:$H$29,IF(E8734="HI",2,IF(E8734="LO",6,10))+IF(S8734=1,2,IF(D8734=7,1,(IF(WEEKDAY(B8734)=1,2,IF(WEEKDAY(B8734)=7,1,0))))))</f>
        <v>2</v>
      </c>
    </row>
    <row r="8735" spans="2:21" ht="13.95" customHeight="1" x14ac:dyDescent="0.25">
      <c r="B8735" s="784">
        <f t="shared" si="410"/>
        <v>45746</v>
      </c>
      <c r="C8735" s="785">
        <v>19</v>
      </c>
      <c r="D8735" s="786">
        <f>IFERROR((INDEX(METADATA!$T$2:$T$20,MATCH(B8735,METADATA!$S$2:$S$20,0))),0)</f>
        <v>0</v>
      </c>
      <c r="E8735" s="785" t="str">
        <f t="shared" si="408"/>
        <v>LO</v>
      </c>
      <c r="F8735" s="786">
        <f>VLOOKUP(C8735,METADATA!$A$5:$H$29,IF(E8735="HI",2,IF(E8735="LO",6,10))+IF(D8735=1,2,IF(D8735=7,1,(IF(WEEKDAY(B8735)=1,2,IF(WEEKDAY(B8735)=7,1,0))))))</f>
        <v>2</v>
      </c>
      <c r="G8735" s="786">
        <f>VLOOKUP(C8735,METADATA!$J$5:$Q$29,IF(E8735="HI",2,IF(E8735="LO",6,10))+IF(D8735=1,2,IF(D8735=7,1,(IF(WEEKDAY(B8735)=1,2,IF(WEEKDAY(B8735)=7,1,0))))))</f>
        <v>3</v>
      </c>
      <c r="H8735" s="787">
        <v>14344.5</v>
      </c>
      <c r="I8735" s="788">
        <v>4094.2500610351563</v>
      </c>
      <c r="K8735" s="795">
        <v>0</v>
      </c>
      <c r="M8735" s="798">
        <f t="shared" si="409"/>
        <v>14917.357802650118</v>
      </c>
      <c r="N8735" s="303"/>
      <c r="S8735" s="786">
        <v>0</v>
      </c>
      <c r="T8735" s="781">
        <f>VLOOKUP(C8735,METADATA!$J$5:$Q$29,IF(E8735="HI",2,IF(E8735="LO",6,10))+IF(S8735=1,2,IF(D8735=7,1,(IF(WEEKDAY(B8735)=1,2,IF(WEEKDAY(B8735)=7,1,0))))))</f>
        <v>3</v>
      </c>
      <c r="U8735" s="781">
        <f>VLOOKUP(C8735,METADATA!$A$5:$H$29,IF(E8735="HI",2,IF(E8735="LO",6,10))+IF(S8735=1,2,IF(D8735=7,1,(IF(WEEKDAY(B8735)=1,2,IF(WEEKDAY(B8735)=7,1,0))))))</f>
        <v>2</v>
      </c>
    </row>
    <row r="8736" spans="2:21" ht="13.95" customHeight="1" x14ac:dyDescent="0.25">
      <c r="B8736" s="784">
        <f t="shared" si="410"/>
        <v>45746</v>
      </c>
      <c r="C8736" s="785">
        <v>20</v>
      </c>
      <c r="D8736" s="786">
        <f>IFERROR((INDEX(METADATA!$T$2:$T$20,MATCH(B8736,METADATA!$S$2:$S$20,0))),0)</f>
        <v>0</v>
      </c>
      <c r="E8736" s="785" t="str">
        <f t="shared" si="408"/>
        <v>LO</v>
      </c>
      <c r="F8736" s="786">
        <f>VLOOKUP(C8736,METADATA!$A$5:$H$29,IF(E8736="HI",2,IF(E8736="LO",6,10))+IF(D8736=1,2,IF(D8736=7,1,(IF(WEEKDAY(B8736)=1,2,IF(WEEKDAY(B8736)=7,1,0))))))</f>
        <v>3</v>
      </c>
      <c r="G8736" s="786">
        <f>VLOOKUP(C8736,METADATA!$J$5:$Q$29,IF(E8736="HI",2,IF(E8736="LO",6,10))+IF(D8736=1,2,IF(D8736=7,1,(IF(WEEKDAY(B8736)=1,2,IF(WEEKDAY(B8736)=7,1,0))))))</f>
        <v>3</v>
      </c>
      <c r="H8736" s="787">
        <v>12824</v>
      </c>
      <c r="I8736" s="788">
        <v>4172.8500061035156</v>
      </c>
      <c r="K8736" s="795">
        <v>0</v>
      </c>
      <c r="M8736" s="798">
        <f t="shared" si="409"/>
        <v>13485.831571447054</v>
      </c>
      <c r="N8736" s="303"/>
      <c r="S8736" s="786">
        <v>0</v>
      </c>
      <c r="T8736" s="781">
        <f>VLOOKUP(C8736,METADATA!$J$5:$Q$29,IF(E8736="HI",2,IF(E8736="LO",6,10))+IF(S8736=1,2,IF(D8736=7,1,(IF(WEEKDAY(B8736)=1,2,IF(WEEKDAY(B8736)=7,1,0))))))</f>
        <v>3</v>
      </c>
      <c r="U8736" s="781">
        <f>VLOOKUP(C8736,METADATA!$A$5:$H$29,IF(E8736="HI",2,IF(E8736="LO",6,10))+IF(S8736=1,2,IF(D8736=7,1,(IF(WEEKDAY(B8736)=1,2,IF(WEEKDAY(B8736)=7,1,0))))))</f>
        <v>3</v>
      </c>
    </row>
    <row r="8737" spans="2:21" ht="13.95" customHeight="1" x14ac:dyDescent="0.25">
      <c r="B8737" s="784">
        <f t="shared" si="410"/>
        <v>45746</v>
      </c>
      <c r="C8737" s="785">
        <v>21</v>
      </c>
      <c r="D8737" s="786">
        <f>IFERROR((INDEX(METADATA!$T$2:$T$20,MATCH(B8737,METADATA!$S$2:$S$20,0))),0)</f>
        <v>0</v>
      </c>
      <c r="E8737" s="785" t="str">
        <f t="shared" si="408"/>
        <v>LO</v>
      </c>
      <c r="F8737" s="786">
        <f>VLOOKUP(C8737,METADATA!$A$5:$H$29,IF(E8737="HI",2,IF(E8737="LO",6,10))+IF(D8737=1,2,IF(D8737=7,1,(IF(WEEKDAY(B8737)=1,2,IF(WEEKDAY(B8737)=7,1,0))))))</f>
        <v>3</v>
      </c>
      <c r="G8737" s="786">
        <f>VLOOKUP(C8737,METADATA!$J$5:$Q$29,IF(E8737="HI",2,IF(E8737="LO",6,10))+IF(D8737=1,2,IF(D8737=7,1,(IF(WEEKDAY(B8737)=1,2,IF(WEEKDAY(B8737)=7,1,0))))))</f>
        <v>3</v>
      </c>
      <c r="H8737" s="787">
        <v>11192.75</v>
      </c>
      <c r="I8737" s="788">
        <v>4160.4000244140625</v>
      </c>
      <c r="K8737" s="795">
        <v>0</v>
      </c>
      <c r="M8737" s="798">
        <f t="shared" si="409"/>
        <v>11940.962311541081</v>
      </c>
      <c r="N8737" s="303"/>
      <c r="S8737" s="786">
        <v>0</v>
      </c>
      <c r="T8737" s="781">
        <f>VLOOKUP(C8737,METADATA!$J$5:$Q$29,IF(E8737="HI",2,IF(E8737="LO",6,10))+IF(S8737=1,2,IF(D8737=7,1,(IF(WEEKDAY(B8737)=1,2,IF(WEEKDAY(B8737)=7,1,0))))))</f>
        <v>3</v>
      </c>
      <c r="U8737" s="781">
        <f>VLOOKUP(C8737,METADATA!$A$5:$H$29,IF(E8737="HI",2,IF(E8737="LO",6,10))+IF(S8737=1,2,IF(D8737=7,1,(IF(WEEKDAY(B8737)=1,2,IF(WEEKDAY(B8737)=7,1,0))))))</f>
        <v>3</v>
      </c>
    </row>
    <row r="8738" spans="2:21" ht="13.95" customHeight="1" x14ac:dyDescent="0.25">
      <c r="B8738" s="784">
        <f t="shared" si="410"/>
        <v>45746</v>
      </c>
      <c r="C8738" s="785">
        <v>22</v>
      </c>
      <c r="D8738" s="786">
        <f>IFERROR((INDEX(METADATA!$T$2:$T$20,MATCH(B8738,METADATA!$S$2:$S$20,0))),0)</f>
        <v>0</v>
      </c>
      <c r="E8738" s="785" t="str">
        <f t="shared" si="408"/>
        <v>LO</v>
      </c>
      <c r="F8738" s="786">
        <f>VLOOKUP(C8738,METADATA!$A$5:$H$29,IF(E8738="HI",2,IF(E8738="LO",6,10))+IF(D8738=1,2,IF(D8738=7,1,(IF(WEEKDAY(B8738)=1,2,IF(WEEKDAY(B8738)=7,1,0))))))</f>
        <v>3</v>
      </c>
      <c r="G8738" s="786">
        <f>VLOOKUP(C8738,METADATA!$J$5:$Q$29,IF(E8738="HI",2,IF(E8738="LO",6,10))+IF(D8738=1,2,IF(D8738=7,1,(IF(WEEKDAY(B8738)=1,2,IF(WEEKDAY(B8738)=7,1,0))))))</f>
        <v>3</v>
      </c>
      <c r="H8738" s="787">
        <v>9952.75</v>
      </c>
      <c r="I8738" s="788">
        <v>4031.8350524902344</v>
      </c>
      <c r="K8738" s="795">
        <v>0</v>
      </c>
      <c r="M8738" s="798">
        <f t="shared" si="409"/>
        <v>10738.385653951385</v>
      </c>
      <c r="N8738" s="303"/>
      <c r="S8738" s="786">
        <v>0</v>
      </c>
      <c r="T8738" s="781">
        <f>VLOOKUP(C8738,METADATA!$J$5:$Q$29,IF(E8738="HI",2,IF(E8738="LO",6,10))+IF(S8738=1,2,IF(D8738=7,1,(IF(WEEKDAY(B8738)=1,2,IF(WEEKDAY(B8738)=7,1,0))))))</f>
        <v>3</v>
      </c>
      <c r="U8738" s="781">
        <f>VLOOKUP(C8738,METADATA!$A$5:$H$29,IF(E8738="HI",2,IF(E8738="LO",6,10))+IF(S8738=1,2,IF(D8738=7,1,(IF(WEEKDAY(B8738)=1,2,IF(WEEKDAY(B8738)=7,1,0))))))</f>
        <v>3</v>
      </c>
    </row>
    <row r="8739" spans="2:21" ht="13.95" customHeight="1" x14ac:dyDescent="0.25">
      <c r="B8739" s="784">
        <f t="shared" si="410"/>
        <v>45746</v>
      </c>
      <c r="C8739" s="785">
        <v>23</v>
      </c>
      <c r="D8739" s="786">
        <f>IFERROR((INDEX(METADATA!$T$2:$T$20,MATCH(B8739,METADATA!$S$2:$S$20,0))),0)</f>
        <v>0</v>
      </c>
      <c r="E8739" s="785" t="str">
        <f t="shared" si="408"/>
        <v>LO</v>
      </c>
      <c r="F8739" s="786">
        <f>VLOOKUP(C8739,METADATA!$A$5:$H$29,IF(E8739="HI",2,IF(E8739="LO",6,10))+IF(D8739=1,2,IF(D8739=7,1,(IF(WEEKDAY(B8739)=1,2,IF(WEEKDAY(B8739)=7,1,0))))))</f>
        <v>3</v>
      </c>
      <c r="G8739" s="786">
        <f>VLOOKUP(C8739,METADATA!$J$5:$Q$29,IF(E8739="HI",2,IF(E8739="LO",6,10))+IF(D8739=1,2,IF(D8739=7,1,(IF(WEEKDAY(B8739)=1,2,IF(WEEKDAY(B8739)=7,1,0))))))</f>
        <v>3</v>
      </c>
      <c r="H8739" s="787">
        <v>8704.5</v>
      </c>
      <c r="I8739" s="788">
        <v>4061.0849304199219</v>
      </c>
      <c r="K8739" s="795">
        <v>0</v>
      </c>
      <c r="M8739" s="798">
        <f t="shared" si="409"/>
        <v>9605.2449766824684</v>
      </c>
      <c r="N8739" s="303"/>
      <c r="S8739" s="786">
        <v>0</v>
      </c>
      <c r="T8739" s="781">
        <f>VLOOKUP(C8739,METADATA!$J$5:$Q$29,IF(E8739="HI",2,IF(E8739="LO",6,10))+IF(S8739=1,2,IF(D8739=7,1,(IF(WEEKDAY(B8739)=1,2,IF(WEEKDAY(B8739)=7,1,0))))))</f>
        <v>3</v>
      </c>
      <c r="U8739" s="781">
        <f>VLOOKUP(C8739,METADATA!$A$5:$H$29,IF(E8739="HI",2,IF(E8739="LO",6,10))+IF(S8739=1,2,IF(D8739=7,1,(IF(WEEKDAY(B8739)=1,2,IF(WEEKDAY(B8739)=7,1,0))))))</f>
        <v>3</v>
      </c>
    </row>
    <row r="8740" spans="2:21" ht="13.95" customHeight="1" x14ac:dyDescent="0.25">
      <c r="B8740" s="784">
        <f t="shared" si="410"/>
        <v>45747</v>
      </c>
      <c r="C8740" s="785">
        <v>0</v>
      </c>
      <c r="D8740" s="786">
        <f>IFERROR((INDEX(METADATA!$T$2:$T$20,MATCH(B8740,METADATA!$S$2:$S$20,0))),0)</f>
        <v>0</v>
      </c>
      <c r="E8740" s="785" t="str">
        <f t="shared" si="408"/>
        <v>LO</v>
      </c>
      <c r="F8740" s="786">
        <f>VLOOKUP(C8740,METADATA!$A$5:$H$29,IF(E8740="HI",2,IF(E8740="LO",6,10))+IF(D8740=1,2,IF(D8740=7,1,(IF(WEEKDAY(B8740)=1,2,IF(WEEKDAY(B8740)=7,1,0))))))</f>
        <v>3</v>
      </c>
      <c r="G8740" s="786">
        <f>VLOOKUP(C8740,METADATA!$J$5:$Q$29,IF(E8740="HI",2,IF(E8740="LO",6,10))+IF(D8740=1,2,IF(D8740=7,1,(IF(WEEKDAY(B8740)=1,2,IF(WEEKDAY(B8740)=7,1,0))))))</f>
        <v>3</v>
      </c>
      <c r="H8740" s="787">
        <v>7829.75</v>
      </c>
      <c r="I8740" s="788">
        <v>4090.4349670410156</v>
      </c>
      <c r="K8740" s="795">
        <v>0</v>
      </c>
      <c r="M8740" s="798">
        <f t="shared" si="409"/>
        <v>8833.8351400788451</v>
      </c>
      <c r="N8740" s="303"/>
      <c r="S8740" s="786">
        <v>0</v>
      </c>
      <c r="T8740" s="781">
        <f>VLOOKUP(C8740,METADATA!$J$5:$Q$29,IF(E8740="HI",2,IF(E8740="LO",6,10))+IF(S8740=1,2,IF(D8740=7,1,(IF(WEEKDAY(B8740)=1,2,IF(WEEKDAY(B8740)=7,1,0))))))</f>
        <v>3</v>
      </c>
      <c r="U8740" s="781">
        <f>VLOOKUP(C8740,METADATA!$A$5:$H$29,IF(E8740="HI",2,IF(E8740="LO",6,10))+IF(S8740=1,2,IF(D8740=7,1,(IF(WEEKDAY(B8740)=1,2,IF(WEEKDAY(B8740)=7,1,0))))))</f>
        <v>3</v>
      </c>
    </row>
    <row r="8741" spans="2:21" ht="13.95" customHeight="1" x14ac:dyDescent="0.25">
      <c r="B8741" s="784">
        <f t="shared" si="410"/>
        <v>45747</v>
      </c>
      <c r="C8741" s="785">
        <v>1</v>
      </c>
      <c r="D8741" s="786">
        <f>IFERROR((INDEX(METADATA!$T$2:$T$20,MATCH(B8741,METADATA!$S$2:$S$20,0))),0)</f>
        <v>0</v>
      </c>
      <c r="E8741" s="785" t="str">
        <f t="shared" si="408"/>
        <v>LO</v>
      </c>
      <c r="F8741" s="786">
        <f>VLOOKUP(C8741,METADATA!$A$5:$H$29,IF(E8741="HI",2,IF(E8741="LO",6,10))+IF(D8741=1,2,IF(D8741=7,1,(IF(WEEKDAY(B8741)=1,2,IF(WEEKDAY(B8741)=7,1,0))))))</f>
        <v>3</v>
      </c>
      <c r="G8741" s="786">
        <f>VLOOKUP(C8741,METADATA!$J$5:$Q$29,IF(E8741="HI",2,IF(E8741="LO",6,10))+IF(D8741=1,2,IF(D8741=7,1,(IF(WEEKDAY(B8741)=1,2,IF(WEEKDAY(B8741)=7,1,0))))))</f>
        <v>3</v>
      </c>
      <c r="H8741" s="787">
        <v>7422.5</v>
      </c>
      <c r="I8741" s="788">
        <v>4210.5199890136719</v>
      </c>
      <c r="K8741" s="795">
        <v>0</v>
      </c>
      <c r="M8741" s="798">
        <f t="shared" si="409"/>
        <v>8533.5798366150939</v>
      </c>
      <c r="N8741" s="303"/>
      <c r="S8741" s="786">
        <v>0</v>
      </c>
      <c r="T8741" s="781">
        <f>VLOOKUP(C8741,METADATA!$J$5:$Q$29,IF(E8741="HI",2,IF(E8741="LO",6,10))+IF(S8741=1,2,IF(D8741=7,1,(IF(WEEKDAY(B8741)=1,2,IF(WEEKDAY(B8741)=7,1,0))))))</f>
        <v>3</v>
      </c>
      <c r="U8741" s="781">
        <f>VLOOKUP(C8741,METADATA!$A$5:$H$29,IF(E8741="HI",2,IF(E8741="LO",6,10))+IF(S8741=1,2,IF(D8741=7,1,(IF(WEEKDAY(B8741)=1,2,IF(WEEKDAY(B8741)=7,1,0))))))</f>
        <v>3</v>
      </c>
    </row>
    <row r="8742" spans="2:21" ht="13.95" customHeight="1" x14ac:dyDescent="0.25">
      <c r="B8742" s="784">
        <f t="shared" si="410"/>
        <v>45747</v>
      </c>
      <c r="C8742" s="785">
        <v>2</v>
      </c>
      <c r="D8742" s="786">
        <f>IFERROR((INDEX(METADATA!$T$2:$T$20,MATCH(B8742,METADATA!$S$2:$S$20,0))),0)</f>
        <v>0</v>
      </c>
      <c r="E8742" s="785" t="str">
        <f t="shared" si="408"/>
        <v>LO</v>
      </c>
      <c r="F8742" s="786">
        <f>VLOOKUP(C8742,METADATA!$A$5:$H$29,IF(E8742="HI",2,IF(E8742="LO",6,10))+IF(D8742=1,2,IF(D8742=7,1,(IF(WEEKDAY(B8742)=1,2,IF(WEEKDAY(B8742)=7,1,0))))))</f>
        <v>3</v>
      </c>
      <c r="G8742" s="786">
        <f>VLOOKUP(C8742,METADATA!$J$5:$Q$29,IF(E8742="HI",2,IF(E8742="LO",6,10))+IF(D8742=1,2,IF(D8742=7,1,(IF(WEEKDAY(B8742)=1,2,IF(WEEKDAY(B8742)=7,1,0))))))</f>
        <v>3</v>
      </c>
      <c r="H8742" s="787">
        <v>7400.75</v>
      </c>
      <c r="I8742" s="788">
        <v>4280.6449279785156</v>
      </c>
      <c r="K8742" s="795">
        <v>0</v>
      </c>
      <c r="M8742" s="798">
        <f t="shared" si="409"/>
        <v>8549.5626532547376</v>
      </c>
      <c r="N8742" s="303"/>
      <c r="S8742" s="786">
        <v>0</v>
      </c>
      <c r="T8742" s="781">
        <f>VLOOKUP(C8742,METADATA!$J$5:$Q$29,IF(E8742="HI",2,IF(E8742="LO",6,10))+IF(S8742=1,2,IF(D8742=7,1,(IF(WEEKDAY(B8742)=1,2,IF(WEEKDAY(B8742)=7,1,0))))))</f>
        <v>3</v>
      </c>
      <c r="U8742" s="781">
        <f>VLOOKUP(C8742,METADATA!$A$5:$H$29,IF(E8742="HI",2,IF(E8742="LO",6,10))+IF(S8742=1,2,IF(D8742=7,1,(IF(WEEKDAY(B8742)=1,2,IF(WEEKDAY(B8742)=7,1,0))))))</f>
        <v>3</v>
      </c>
    </row>
    <row r="8743" spans="2:21" ht="13.95" customHeight="1" x14ac:dyDescent="0.25">
      <c r="B8743" s="784">
        <f t="shared" si="410"/>
        <v>45747</v>
      </c>
      <c r="C8743" s="785">
        <v>3</v>
      </c>
      <c r="D8743" s="786">
        <f>IFERROR((INDEX(METADATA!$T$2:$T$20,MATCH(B8743,METADATA!$S$2:$S$20,0))),0)</f>
        <v>0</v>
      </c>
      <c r="E8743" s="785" t="str">
        <f t="shared" si="408"/>
        <v>LO</v>
      </c>
      <c r="F8743" s="786">
        <f>VLOOKUP(C8743,METADATA!$A$5:$H$29,IF(E8743="HI",2,IF(E8743="LO",6,10))+IF(D8743=1,2,IF(D8743=7,1,(IF(WEEKDAY(B8743)=1,2,IF(WEEKDAY(B8743)=7,1,0))))))</f>
        <v>3</v>
      </c>
      <c r="G8743" s="786">
        <f>VLOOKUP(C8743,METADATA!$J$5:$Q$29,IF(E8743="HI",2,IF(E8743="LO",6,10))+IF(D8743=1,2,IF(D8743=7,1,(IF(WEEKDAY(B8743)=1,2,IF(WEEKDAY(B8743)=7,1,0))))))</f>
        <v>3</v>
      </c>
      <c r="H8743" s="787">
        <v>7620.25</v>
      </c>
      <c r="I8743" s="788">
        <v>4172.1250305175781</v>
      </c>
      <c r="K8743" s="795">
        <v>870.51250000000005</v>
      </c>
      <c r="M8743" s="798">
        <f t="shared" si="409"/>
        <v>8687.6255290367626</v>
      </c>
      <c r="N8743" s="303"/>
      <c r="S8743" s="786">
        <v>0</v>
      </c>
      <c r="T8743" s="781">
        <f>VLOOKUP(C8743,METADATA!$J$5:$Q$29,IF(E8743="HI",2,IF(E8743="LO",6,10))+IF(S8743=1,2,IF(D8743=7,1,(IF(WEEKDAY(B8743)=1,2,IF(WEEKDAY(B8743)=7,1,0))))))</f>
        <v>3</v>
      </c>
      <c r="U8743" s="781">
        <f>VLOOKUP(C8743,METADATA!$A$5:$H$29,IF(E8743="HI",2,IF(E8743="LO",6,10))+IF(S8743=1,2,IF(D8743=7,1,(IF(WEEKDAY(B8743)=1,2,IF(WEEKDAY(B8743)=7,1,0))))))</f>
        <v>3</v>
      </c>
    </row>
    <row r="8744" spans="2:21" ht="13.95" customHeight="1" x14ac:dyDescent="0.25">
      <c r="B8744" s="784">
        <f t="shared" si="410"/>
        <v>45747</v>
      </c>
      <c r="C8744" s="785">
        <v>4</v>
      </c>
      <c r="D8744" s="786">
        <f>IFERROR((INDEX(METADATA!$T$2:$T$20,MATCH(B8744,METADATA!$S$2:$S$20,0))),0)</f>
        <v>0</v>
      </c>
      <c r="E8744" s="785" t="str">
        <f t="shared" si="408"/>
        <v>LO</v>
      </c>
      <c r="F8744" s="786">
        <f>VLOOKUP(C8744,METADATA!$A$5:$H$29,IF(E8744="HI",2,IF(E8744="LO",6,10))+IF(D8744=1,2,IF(D8744=7,1,(IF(WEEKDAY(B8744)=1,2,IF(WEEKDAY(B8744)=7,1,0))))))</f>
        <v>3</v>
      </c>
      <c r="G8744" s="786">
        <f>VLOOKUP(C8744,METADATA!$J$5:$Q$29,IF(E8744="HI",2,IF(E8744="LO",6,10))+IF(D8744=1,2,IF(D8744=7,1,(IF(WEEKDAY(B8744)=1,2,IF(WEEKDAY(B8744)=7,1,0))))))</f>
        <v>3</v>
      </c>
      <c r="H8744" s="787">
        <v>8131.5</v>
      </c>
      <c r="I8744" s="788">
        <v>4204.5849609375</v>
      </c>
      <c r="K8744" s="795">
        <v>865.8125</v>
      </c>
      <c r="M8744" s="798">
        <f t="shared" si="409"/>
        <v>9154.2245408194904</v>
      </c>
      <c r="N8744" s="303"/>
      <c r="S8744" s="786">
        <v>0</v>
      </c>
      <c r="T8744" s="781">
        <f>VLOOKUP(C8744,METADATA!$J$5:$Q$29,IF(E8744="HI",2,IF(E8744="LO",6,10))+IF(S8744=1,2,IF(D8744=7,1,(IF(WEEKDAY(B8744)=1,2,IF(WEEKDAY(B8744)=7,1,0))))))</f>
        <v>3</v>
      </c>
      <c r="U8744" s="781">
        <f>VLOOKUP(C8744,METADATA!$A$5:$H$29,IF(E8744="HI",2,IF(E8744="LO",6,10))+IF(S8744=1,2,IF(D8744=7,1,(IF(WEEKDAY(B8744)=1,2,IF(WEEKDAY(B8744)=7,1,0))))))</f>
        <v>3</v>
      </c>
    </row>
    <row r="8745" spans="2:21" ht="13.95" customHeight="1" x14ac:dyDescent="0.25">
      <c r="B8745" s="784">
        <f t="shared" si="410"/>
        <v>45747</v>
      </c>
      <c r="C8745" s="785">
        <v>5</v>
      </c>
      <c r="D8745" s="786">
        <f>IFERROR((INDEX(METADATA!$T$2:$T$20,MATCH(B8745,METADATA!$S$2:$S$20,0))),0)</f>
        <v>0</v>
      </c>
      <c r="E8745" s="785" t="str">
        <f t="shared" si="408"/>
        <v>LO</v>
      </c>
      <c r="F8745" s="786">
        <f>VLOOKUP(C8745,METADATA!$A$5:$H$29,IF(E8745="HI",2,IF(E8745="LO",6,10))+IF(D8745=1,2,IF(D8745=7,1,(IF(WEEKDAY(B8745)=1,2,IF(WEEKDAY(B8745)=7,1,0))))))</f>
        <v>3</v>
      </c>
      <c r="G8745" s="786">
        <f>VLOOKUP(C8745,METADATA!$J$5:$Q$29,IF(E8745="HI",2,IF(E8745="LO",6,10))+IF(D8745=1,2,IF(D8745=7,1,(IF(WEEKDAY(B8745)=1,2,IF(WEEKDAY(B8745)=7,1,0))))))</f>
        <v>3</v>
      </c>
      <c r="H8745" s="787">
        <v>8908.75</v>
      </c>
      <c r="I8745" s="788">
        <v>4062.7049255371094</v>
      </c>
      <c r="K8745" s="795">
        <v>834.63750000000005</v>
      </c>
      <c r="M8745" s="798">
        <f t="shared" si="409"/>
        <v>9791.3940720657083</v>
      </c>
      <c r="N8745" s="303"/>
      <c r="S8745" s="786">
        <v>0</v>
      </c>
      <c r="T8745" s="781">
        <f>VLOOKUP(C8745,METADATA!$J$5:$Q$29,IF(E8745="HI",2,IF(E8745="LO",6,10))+IF(S8745=1,2,IF(D8745=7,1,(IF(WEEKDAY(B8745)=1,2,IF(WEEKDAY(B8745)=7,1,0))))))</f>
        <v>3</v>
      </c>
      <c r="U8745" s="781">
        <f>VLOOKUP(C8745,METADATA!$A$5:$H$29,IF(E8745="HI",2,IF(E8745="LO",6,10))+IF(S8745=1,2,IF(D8745=7,1,(IF(WEEKDAY(B8745)=1,2,IF(WEEKDAY(B8745)=7,1,0))))))</f>
        <v>3</v>
      </c>
    </row>
    <row r="8746" spans="2:21" ht="13.95" customHeight="1" x14ac:dyDescent="0.25">
      <c r="B8746" s="784">
        <f t="shared" si="410"/>
        <v>45747</v>
      </c>
      <c r="C8746" s="785">
        <v>6</v>
      </c>
      <c r="D8746" s="786">
        <f>IFERROR((INDEX(METADATA!$T$2:$T$20,MATCH(B8746,METADATA!$S$2:$S$20,0))),0)</f>
        <v>0</v>
      </c>
      <c r="E8746" s="785" t="str">
        <f t="shared" si="408"/>
        <v>LO</v>
      </c>
      <c r="F8746" s="786">
        <f>VLOOKUP(C8746,METADATA!$A$5:$H$29,IF(E8746="HI",2,IF(E8746="LO",6,10))+IF(D8746=1,2,IF(D8746=7,1,(IF(WEEKDAY(B8746)=1,2,IF(WEEKDAY(B8746)=7,1,0))))))</f>
        <v>2</v>
      </c>
      <c r="G8746" s="786">
        <f>VLOOKUP(C8746,METADATA!$J$5:$Q$29,IF(E8746="HI",2,IF(E8746="LO",6,10))+IF(D8746=1,2,IF(D8746=7,1,(IF(WEEKDAY(B8746)=1,2,IF(WEEKDAY(B8746)=7,1,0))))))</f>
        <v>2</v>
      </c>
      <c r="H8746" s="787">
        <v>10911.5</v>
      </c>
      <c r="I8746" s="788">
        <v>3842.4149780273438</v>
      </c>
      <c r="K8746" s="795">
        <v>847.33749999999998</v>
      </c>
      <c r="M8746" s="798">
        <f t="shared" si="409"/>
        <v>11568.274941121033</v>
      </c>
      <c r="N8746" s="303"/>
      <c r="S8746" s="786">
        <v>0</v>
      </c>
      <c r="T8746" s="781">
        <f>VLOOKUP(C8746,METADATA!$J$5:$Q$29,IF(E8746="HI",2,IF(E8746="LO",6,10))+IF(S8746=1,2,IF(D8746=7,1,(IF(WEEKDAY(B8746)=1,2,IF(WEEKDAY(B8746)=7,1,0))))))</f>
        <v>2</v>
      </c>
      <c r="U8746" s="781">
        <f>VLOOKUP(C8746,METADATA!$A$5:$H$29,IF(E8746="HI",2,IF(E8746="LO",6,10))+IF(S8746=1,2,IF(D8746=7,1,(IF(WEEKDAY(B8746)=1,2,IF(WEEKDAY(B8746)=7,1,0))))))</f>
        <v>2</v>
      </c>
    </row>
    <row r="8747" spans="2:21" ht="13.95" customHeight="1" x14ac:dyDescent="0.25">
      <c r="B8747" s="784">
        <f t="shared" si="410"/>
        <v>45747</v>
      </c>
      <c r="C8747" s="785">
        <v>7</v>
      </c>
      <c r="D8747" s="786">
        <f>IFERROR((INDEX(METADATA!$T$2:$T$20,MATCH(B8747,METADATA!$S$2:$S$20,0))),0)</f>
        <v>0</v>
      </c>
      <c r="E8747" s="785" t="str">
        <f t="shared" si="408"/>
        <v>LO</v>
      </c>
      <c r="F8747" s="786">
        <f>VLOOKUP(C8747,METADATA!$A$5:$H$29,IF(E8747="HI",2,IF(E8747="LO",6,10))+IF(D8747=1,2,IF(D8747=7,1,(IF(WEEKDAY(B8747)=1,2,IF(WEEKDAY(B8747)=7,1,0))))))</f>
        <v>1</v>
      </c>
      <c r="G8747" s="786">
        <f>VLOOKUP(C8747,METADATA!$J$5:$Q$29,IF(E8747="HI",2,IF(E8747="LO",6,10))+IF(D8747=1,2,IF(D8747=7,1,(IF(WEEKDAY(B8747)=1,2,IF(WEEKDAY(B8747)=7,1,0))))))</f>
        <v>1</v>
      </c>
      <c r="H8747" s="787">
        <v>13572.25</v>
      </c>
      <c r="I8747" s="788">
        <v>3414.5199356079102</v>
      </c>
      <c r="K8747" s="795">
        <v>851.61249999999995</v>
      </c>
      <c r="M8747" s="798">
        <f t="shared" si="409"/>
        <v>13995.174756078035</v>
      </c>
      <c r="N8747" s="303"/>
      <c r="S8747" s="786">
        <v>0</v>
      </c>
      <c r="T8747" s="781">
        <f>VLOOKUP(C8747,METADATA!$J$5:$Q$29,IF(E8747="HI",2,IF(E8747="LO",6,10))+IF(S8747=1,2,IF(D8747=7,1,(IF(WEEKDAY(B8747)=1,2,IF(WEEKDAY(B8747)=7,1,0))))))</f>
        <v>1</v>
      </c>
      <c r="U8747" s="781">
        <f>VLOOKUP(C8747,METADATA!$A$5:$H$29,IF(E8747="HI",2,IF(E8747="LO",6,10))+IF(S8747=1,2,IF(D8747=7,1,(IF(WEEKDAY(B8747)=1,2,IF(WEEKDAY(B8747)=7,1,0))))))</f>
        <v>1</v>
      </c>
    </row>
    <row r="8748" spans="2:21" ht="13.95" customHeight="1" x14ac:dyDescent="0.25">
      <c r="B8748" s="784">
        <f t="shared" si="410"/>
        <v>45747</v>
      </c>
      <c r="C8748" s="785">
        <v>8</v>
      </c>
      <c r="D8748" s="786">
        <f>IFERROR((INDEX(METADATA!$T$2:$T$20,MATCH(B8748,METADATA!$S$2:$S$20,0))),0)</f>
        <v>0</v>
      </c>
      <c r="E8748" s="785" t="str">
        <f t="shared" si="408"/>
        <v>LO</v>
      </c>
      <c r="F8748" s="786">
        <f>VLOOKUP(C8748,METADATA!$A$5:$H$29,IF(E8748="HI",2,IF(E8748="LO",6,10))+IF(D8748=1,2,IF(D8748=7,1,(IF(WEEKDAY(B8748)=1,2,IF(WEEKDAY(B8748)=7,1,0))))))</f>
        <v>1</v>
      </c>
      <c r="G8748" s="786">
        <f>VLOOKUP(C8748,METADATA!$J$5:$Q$29,IF(E8748="HI",2,IF(E8748="LO",6,10))+IF(D8748=1,2,IF(D8748=7,1,(IF(WEEKDAY(B8748)=1,2,IF(WEEKDAY(B8748)=7,1,0))))))</f>
        <v>1</v>
      </c>
      <c r="H8748" s="787">
        <v>15059.75</v>
      </c>
      <c r="I8748" s="788">
        <v>2871.010009765625</v>
      </c>
      <c r="K8748" s="795">
        <v>856.5</v>
      </c>
      <c r="M8748" s="798">
        <f t="shared" si="409"/>
        <v>15330.974154915089</v>
      </c>
      <c r="N8748" s="303"/>
      <c r="S8748" s="786">
        <v>0</v>
      </c>
      <c r="T8748" s="781">
        <f>VLOOKUP(C8748,METADATA!$J$5:$Q$29,IF(E8748="HI",2,IF(E8748="LO",6,10))+IF(S8748=1,2,IF(D8748=7,1,(IF(WEEKDAY(B8748)=1,2,IF(WEEKDAY(B8748)=7,1,0))))))</f>
        <v>1</v>
      </c>
      <c r="U8748" s="781">
        <f>VLOOKUP(C8748,METADATA!$A$5:$H$29,IF(E8748="HI",2,IF(E8748="LO",6,10))+IF(S8748=1,2,IF(D8748=7,1,(IF(WEEKDAY(B8748)=1,2,IF(WEEKDAY(B8748)=7,1,0))))))</f>
        <v>1</v>
      </c>
    </row>
    <row r="8749" spans="2:21" ht="13.95" customHeight="1" x14ac:dyDescent="0.25">
      <c r="B8749" s="784">
        <f t="shared" si="410"/>
        <v>45747</v>
      </c>
      <c r="C8749" s="785">
        <v>9</v>
      </c>
      <c r="D8749" s="786">
        <f>IFERROR((INDEX(METADATA!$T$2:$T$20,MATCH(B8749,METADATA!$S$2:$S$20,0))),0)</f>
        <v>0</v>
      </c>
      <c r="E8749" s="785" t="str">
        <f t="shared" si="408"/>
        <v>LO</v>
      </c>
      <c r="F8749" s="786">
        <f>VLOOKUP(C8749,METADATA!$A$5:$H$29,IF(E8749="HI",2,IF(E8749="LO",6,10))+IF(D8749=1,2,IF(D8749=7,1,(IF(WEEKDAY(B8749)=1,2,IF(WEEKDAY(B8749)=7,1,0))))))</f>
        <v>2</v>
      </c>
      <c r="G8749" s="786">
        <f>VLOOKUP(C8749,METADATA!$J$5:$Q$29,IF(E8749="HI",2,IF(E8749="LO",6,10))+IF(D8749=1,2,IF(D8749=7,1,(IF(WEEKDAY(B8749)=1,2,IF(WEEKDAY(B8749)=7,1,0))))))</f>
        <v>1</v>
      </c>
      <c r="H8749" s="787">
        <v>16138.25</v>
      </c>
      <c r="I8749" s="788">
        <v>2917.1650314331055</v>
      </c>
      <c r="K8749" s="795">
        <v>824.32500000000005</v>
      </c>
      <c r="M8749" s="798">
        <f t="shared" si="409"/>
        <v>16399.785513326573</v>
      </c>
      <c r="N8749" s="303"/>
      <c r="S8749" s="786">
        <v>0</v>
      </c>
      <c r="T8749" s="781">
        <f>VLOOKUP(C8749,METADATA!$J$5:$Q$29,IF(E8749="HI",2,IF(E8749="LO",6,10))+IF(S8749=1,2,IF(D8749=7,1,(IF(WEEKDAY(B8749)=1,2,IF(WEEKDAY(B8749)=7,1,0))))))</f>
        <v>1</v>
      </c>
      <c r="U8749" s="781">
        <f>VLOOKUP(C8749,METADATA!$A$5:$H$29,IF(E8749="HI",2,IF(E8749="LO",6,10))+IF(S8749=1,2,IF(D8749=7,1,(IF(WEEKDAY(B8749)=1,2,IF(WEEKDAY(B8749)=7,1,0))))))</f>
        <v>2</v>
      </c>
    </row>
    <row r="8750" spans="2:21" ht="13.95" customHeight="1" x14ac:dyDescent="0.25">
      <c r="B8750" s="784">
        <f t="shared" si="410"/>
        <v>45747</v>
      </c>
      <c r="C8750" s="785">
        <v>10</v>
      </c>
      <c r="D8750" s="786">
        <f>IFERROR((INDEX(METADATA!$T$2:$T$20,MATCH(B8750,METADATA!$S$2:$S$20,0))),0)</f>
        <v>0</v>
      </c>
      <c r="E8750" s="785" t="str">
        <f t="shared" si="408"/>
        <v>LO</v>
      </c>
      <c r="F8750" s="786">
        <f>VLOOKUP(C8750,METADATA!$A$5:$H$29,IF(E8750="HI",2,IF(E8750="LO",6,10))+IF(D8750=1,2,IF(D8750=7,1,(IF(WEEKDAY(B8750)=1,2,IF(WEEKDAY(B8750)=7,1,0))))))</f>
        <v>2</v>
      </c>
      <c r="G8750" s="786">
        <f>VLOOKUP(C8750,METADATA!$J$5:$Q$29,IF(E8750="HI",2,IF(E8750="LO",6,10))+IF(D8750=1,2,IF(D8750=7,1,(IF(WEEKDAY(B8750)=1,2,IF(WEEKDAY(B8750)=7,1,0))))))</f>
        <v>2</v>
      </c>
      <c r="H8750" s="787">
        <v>16203.75</v>
      </c>
      <c r="I8750" s="788">
        <v>3841.6500244140625</v>
      </c>
      <c r="K8750" s="795">
        <v>882.73749999999995</v>
      </c>
      <c r="M8750" s="798">
        <f t="shared" si="409"/>
        <v>16652.921334486047</v>
      </c>
      <c r="N8750" s="303"/>
      <c r="S8750" s="786">
        <v>0</v>
      </c>
      <c r="T8750" s="781">
        <f>VLOOKUP(C8750,METADATA!$J$5:$Q$29,IF(E8750="HI",2,IF(E8750="LO",6,10))+IF(S8750=1,2,IF(D8750=7,1,(IF(WEEKDAY(B8750)=1,2,IF(WEEKDAY(B8750)=7,1,0))))))</f>
        <v>2</v>
      </c>
      <c r="U8750" s="781">
        <f>VLOOKUP(C8750,METADATA!$A$5:$H$29,IF(E8750="HI",2,IF(E8750="LO",6,10))+IF(S8750=1,2,IF(D8750=7,1,(IF(WEEKDAY(B8750)=1,2,IF(WEEKDAY(B8750)=7,1,0))))))</f>
        <v>2</v>
      </c>
    </row>
    <row r="8751" spans="2:21" ht="13.95" customHeight="1" x14ac:dyDescent="0.25">
      <c r="B8751" s="784">
        <f t="shared" si="410"/>
        <v>45747</v>
      </c>
      <c r="C8751" s="785">
        <v>11</v>
      </c>
      <c r="D8751" s="786">
        <f>IFERROR((INDEX(METADATA!$T$2:$T$20,MATCH(B8751,METADATA!$S$2:$S$20,0))),0)</f>
        <v>0</v>
      </c>
      <c r="E8751" s="785" t="str">
        <f t="shared" si="408"/>
        <v>LO</v>
      </c>
      <c r="F8751" s="786">
        <f>VLOOKUP(C8751,METADATA!$A$5:$H$29,IF(E8751="HI",2,IF(E8751="LO",6,10))+IF(D8751=1,2,IF(D8751=7,1,(IF(WEEKDAY(B8751)=1,2,IF(WEEKDAY(B8751)=7,1,0))))))</f>
        <v>2</v>
      </c>
      <c r="G8751" s="786">
        <f>VLOOKUP(C8751,METADATA!$J$5:$Q$29,IF(E8751="HI",2,IF(E8751="LO",6,10))+IF(D8751=1,2,IF(D8751=7,1,(IF(WEEKDAY(B8751)=1,2,IF(WEEKDAY(B8751)=7,1,0))))))</f>
        <v>2</v>
      </c>
      <c r="H8751" s="787">
        <v>16775.5</v>
      </c>
      <c r="I8751" s="788">
        <v>4123.1800231933594</v>
      </c>
      <c r="K8751" s="795">
        <v>909.3125</v>
      </c>
      <c r="M8751" s="798">
        <f t="shared" si="409"/>
        <v>17274.779702029802</v>
      </c>
      <c r="N8751" s="303"/>
      <c r="S8751" s="786">
        <v>0</v>
      </c>
      <c r="T8751" s="781">
        <f>VLOOKUP(C8751,METADATA!$J$5:$Q$29,IF(E8751="HI",2,IF(E8751="LO",6,10))+IF(S8751=1,2,IF(D8751=7,1,(IF(WEEKDAY(B8751)=1,2,IF(WEEKDAY(B8751)=7,1,0))))))</f>
        <v>2</v>
      </c>
      <c r="U8751" s="781">
        <f>VLOOKUP(C8751,METADATA!$A$5:$H$29,IF(E8751="HI",2,IF(E8751="LO",6,10))+IF(S8751=1,2,IF(D8751=7,1,(IF(WEEKDAY(B8751)=1,2,IF(WEEKDAY(B8751)=7,1,0))))))</f>
        <v>2</v>
      </c>
    </row>
    <row r="8752" spans="2:21" ht="13.95" customHeight="1" x14ac:dyDescent="0.25">
      <c r="B8752" s="784">
        <f t="shared" si="410"/>
        <v>45747</v>
      </c>
      <c r="C8752" s="785">
        <v>12</v>
      </c>
      <c r="D8752" s="786">
        <f>IFERROR((INDEX(METADATA!$T$2:$T$20,MATCH(B8752,METADATA!$S$2:$S$20,0))),0)</f>
        <v>0</v>
      </c>
      <c r="E8752" s="785" t="str">
        <f t="shared" si="408"/>
        <v>LO</v>
      </c>
      <c r="F8752" s="786">
        <f>VLOOKUP(C8752,METADATA!$A$5:$H$29,IF(E8752="HI",2,IF(E8752="LO",6,10))+IF(D8752=1,2,IF(D8752=7,1,(IF(WEEKDAY(B8752)=1,2,IF(WEEKDAY(B8752)=7,1,0))))))</f>
        <v>2</v>
      </c>
      <c r="G8752" s="786">
        <f>VLOOKUP(C8752,METADATA!$J$5:$Q$29,IF(E8752="HI",2,IF(E8752="LO",6,10))+IF(D8752=1,2,IF(D8752=7,1,(IF(WEEKDAY(B8752)=1,2,IF(WEEKDAY(B8752)=7,1,0))))))</f>
        <v>2</v>
      </c>
      <c r="H8752" s="787">
        <v>16955</v>
      </c>
      <c r="I8752" s="788">
        <v>4348.3400268554688</v>
      </c>
      <c r="K8752" s="795">
        <v>905.6</v>
      </c>
      <c r="M8752" s="798">
        <f t="shared" si="409"/>
        <v>17503.716347940328</v>
      </c>
      <c r="N8752" s="303"/>
      <c r="S8752" s="786">
        <v>0</v>
      </c>
      <c r="T8752" s="781">
        <f>VLOOKUP(C8752,METADATA!$J$5:$Q$29,IF(E8752="HI",2,IF(E8752="LO",6,10))+IF(S8752=1,2,IF(D8752=7,1,(IF(WEEKDAY(B8752)=1,2,IF(WEEKDAY(B8752)=7,1,0))))))</f>
        <v>2</v>
      </c>
      <c r="U8752" s="781">
        <f>VLOOKUP(C8752,METADATA!$A$5:$H$29,IF(E8752="HI",2,IF(E8752="LO",6,10))+IF(S8752=1,2,IF(D8752=7,1,(IF(WEEKDAY(B8752)=1,2,IF(WEEKDAY(B8752)=7,1,0))))))</f>
        <v>2</v>
      </c>
    </row>
    <row r="8753" spans="2:21" ht="13.95" customHeight="1" x14ac:dyDescent="0.25">
      <c r="B8753" s="784">
        <f t="shared" si="410"/>
        <v>45747</v>
      </c>
      <c r="C8753" s="785">
        <v>13</v>
      </c>
      <c r="D8753" s="786">
        <f>IFERROR((INDEX(METADATA!$T$2:$T$20,MATCH(B8753,METADATA!$S$2:$S$20,0))),0)</f>
        <v>0</v>
      </c>
      <c r="E8753" s="785" t="str">
        <f t="shared" si="408"/>
        <v>LO</v>
      </c>
      <c r="F8753" s="786">
        <f>VLOOKUP(C8753,METADATA!$A$5:$H$29,IF(E8753="HI",2,IF(E8753="LO",6,10))+IF(D8753=1,2,IF(D8753=7,1,(IF(WEEKDAY(B8753)=1,2,IF(WEEKDAY(B8753)=7,1,0))))))</f>
        <v>2</v>
      </c>
      <c r="G8753" s="786">
        <f>VLOOKUP(C8753,METADATA!$J$5:$Q$29,IF(E8753="HI",2,IF(E8753="LO",6,10))+IF(D8753=1,2,IF(D8753=7,1,(IF(WEEKDAY(B8753)=1,2,IF(WEEKDAY(B8753)=7,1,0))))))</f>
        <v>2</v>
      </c>
      <c r="H8753" s="787">
        <v>16275.25</v>
      </c>
      <c r="I8753" s="788">
        <v>4240.0399780273438</v>
      </c>
      <c r="K8753" s="795">
        <v>913.98749999999995</v>
      </c>
      <c r="M8753" s="798">
        <f t="shared" si="409"/>
        <v>16818.492845013494</v>
      </c>
      <c r="N8753" s="303"/>
      <c r="S8753" s="786">
        <v>0</v>
      </c>
      <c r="T8753" s="781">
        <f>VLOOKUP(C8753,METADATA!$J$5:$Q$29,IF(E8753="HI",2,IF(E8753="LO",6,10))+IF(S8753=1,2,IF(D8753=7,1,(IF(WEEKDAY(B8753)=1,2,IF(WEEKDAY(B8753)=7,1,0))))))</f>
        <v>2</v>
      </c>
      <c r="U8753" s="781">
        <f>VLOOKUP(C8753,METADATA!$A$5:$H$29,IF(E8753="HI",2,IF(E8753="LO",6,10))+IF(S8753=1,2,IF(D8753=7,1,(IF(WEEKDAY(B8753)=1,2,IF(WEEKDAY(B8753)=7,1,0))))))</f>
        <v>2</v>
      </c>
    </row>
    <row r="8754" spans="2:21" ht="13.95" customHeight="1" x14ac:dyDescent="0.25">
      <c r="B8754" s="784">
        <f t="shared" si="410"/>
        <v>45747</v>
      </c>
      <c r="C8754" s="785">
        <v>14</v>
      </c>
      <c r="D8754" s="786">
        <f>IFERROR((INDEX(METADATA!$T$2:$T$20,MATCH(B8754,METADATA!$S$2:$S$20,0))),0)</f>
        <v>0</v>
      </c>
      <c r="E8754" s="785" t="str">
        <f t="shared" si="408"/>
        <v>LO</v>
      </c>
      <c r="F8754" s="786">
        <f>VLOOKUP(C8754,METADATA!$A$5:$H$29,IF(E8754="HI",2,IF(E8754="LO",6,10))+IF(D8754=1,2,IF(D8754=7,1,(IF(WEEKDAY(B8754)=1,2,IF(WEEKDAY(B8754)=7,1,0))))))</f>
        <v>2</v>
      </c>
      <c r="G8754" s="786">
        <f>VLOOKUP(C8754,METADATA!$J$5:$Q$29,IF(E8754="HI",2,IF(E8754="LO",6,10))+IF(D8754=1,2,IF(D8754=7,1,(IF(WEEKDAY(B8754)=1,2,IF(WEEKDAY(B8754)=7,1,0))))))</f>
        <v>2</v>
      </c>
      <c r="H8754" s="787">
        <v>16025.75</v>
      </c>
      <c r="I8754" s="788">
        <v>4340.224853515625</v>
      </c>
      <c r="K8754" s="795">
        <v>902.26250000000005</v>
      </c>
      <c r="M8754" s="798">
        <f t="shared" si="409"/>
        <v>16603.078474836369</v>
      </c>
      <c r="N8754" s="303"/>
      <c r="S8754" s="786">
        <v>0</v>
      </c>
      <c r="T8754" s="781">
        <f>VLOOKUP(C8754,METADATA!$J$5:$Q$29,IF(E8754="HI",2,IF(E8754="LO",6,10))+IF(S8754=1,2,IF(D8754=7,1,(IF(WEEKDAY(B8754)=1,2,IF(WEEKDAY(B8754)=7,1,0))))))</f>
        <v>2</v>
      </c>
      <c r="U8754" s="781">
        <f>VLOOKUP(C8754,METADATA!$A$5:$H$29,IF(E8754="HI",2,IF(E8754="LO",6,10))+IF(S8754=1,2,IF(D8754=7,1,(IF(WEEKDAY(B8754)=1,2,IF(WEEKDAY(B8754)=7,1,0))))))</f>
        <v>2</v>
      </c>
    </row>
    <row r="8755" spans="2:21" ht="13.95" customHeight="1" x14ac:dyDescent="0.25">
      <c r="B8755" s="784">
        <f t="shared" si="410"/>
        <v>45747</v>
      </c>
      <c r="C8755" s="785">
        <v>15</v>
      </c>
      <c r="D8755" s="786">
        <f>IFERROR((INDEX(METADATA!$T$2:$T$20,MATCH(B8755,METADATA!$S$2:$S$20,0))),0)</f>
        <v>0</v>
      </c>
      <c r="E8755" s="785" t="str">
        <f t="shared" si="408"/>
        <v>LO</v>
      </c>
      <c r="F8755" s="786">
        <f>VLOOKUP(C8755,METADATA!$A$5:$H$29,IF(E8755="HI",2,IF(E8755="LO",6,10))+IF(D8755=1,2,IF(D8755=7,1,(IF(WEEKDAY(B8755)=1,2,IF(WEEKDAY(B8755)=7,1,0))))))</f>
        <v>2</v>
      </c>
      <c r="G8755" s="786">
        <f>VLOOKUP(C8755,METADATA!$J$5:$Q$29,IF(E8755="HI",2,IF(E8755="LO",6,10))+IF(D8755=1,2,IF(D8755=7,1,(IF(WEEKDAY(B8755)=1,2,IF(WEEKDAY(B8755)=7,1,0))))))</f>
        <v>2</v>
      </c>
      <c r="H8755" s="787">
        <v>15976</v>
      </c>
      <c r="I8755" s="788">
        <v>4414.4750366210938</v>
      </c>
      <c r="K8755" s="795">
        <v>933.76250000000005</v>
      </c>
      <c r="M8755" s="798">
        <f t="shared" si="409"/>
        <v>16574.684487161463</v>
      </c>
      <c r="N8755" s="303"/>
      <c r="S8755" s="786">
        <v>0</v>
      </c>
      <c r="T8755" s="781">
        <f>VLOOKUP(C8755,METADATA!$J$5:$Q$29,IF(E8755="HI",2,IF(E8755="LO",6,10))+IF(S8755=1,2,IF(D8755=7,1,(IF(WEEKDAY(B8755)=1,2,IF(WEEKDAY(B8755)=7,1,0))))))</f>
        <v>2</v>
      </c>
      <c r="U8755" s="781">
        <f>VLOOKUP(C8755,METADATA!$A$5:$H$29,IF(E8755="HI",2,IF(E8755="LO",6,10))+IF(S8755=1,2,IF(D8755=7,1,(IF(WEEKDAY(B8755)=1,2,IF(WEEKDAY(B8755)=7,1,0))))))</f>
        <v>2</v>
      </c>
    </row>
    <row r="8756" spans="2:21" ht="13.95" customHeight="1" x14ac:dyDescent="0.25">
      <c r="B8756" s="784">
        <f t="shared" si="410"/>
        <v>45747</v>
      </c>
      <c r="C8756" s="785">
        <v>16</v>
      </c>
      <c r="D8756" s="786">
        <f>IFERROR((INDEX(METADATA!$T$2:$T$20,MATCH(B8756,METADATA!$S$2:$S$20,0))),0)</f>
        <v>0</v>
      </c>
      <c r="E8756" s="785" t="str">
        <f t="shared" si="408"/>
        <v>LO</v>
      </c>
      <c r="F8756" s="786">
        <f>VLOOKUP(C8756,METADATA!$A$5:$H$29,IF(E8756="HI",2,IF(E8756="LO",6,10))+IF(D8756=1,2,IF(D8756=7,1,(IF(WEEKDAY(B8756)=1,2,IF(WEEKDAY(B8756)=7,1,0))))))</f>
        <v>2</v>
      </c>
      <c r="G8756" s="786">
        <f>VLOOKUP(C8756,METADATA!$J$5:$Q$29,IF(E8756="HI",2,IF(E8756="LO",6,10))+IF(D8756=1,2,IF(D8756=7,1,(IF(WEEKDAY(B8756)=1,2,IF(WEEKDAY(B8756)=7,1,0))))))</f>
        <v>2</v>
      </c>
      <c r="H8756" s="787">
        <v>16422.75</v>
      </c>
      <c r="I8756" s="788">
        <v>4390.3899841308594</v>
      </c>
      <c r="K8756" s="795">
        <v>0</v>
      </c>
      <c r="M8756" s="798">
        <f t="shared" si="409"/>
        <v>16999.477691248532</v>
      </c>
      <c r="N8756" s="303"/>
      <c r="S8756" s="786">
        <v>0</v>
      </c>
      <c r="T8756" s="781">
        <f>VLOOKUP(C8756,METADATA!$J$5:$Q$29,IF(E8756="HI",2,IF(E8756="LO",6,10))+IF(S8756=1,2,IF(D8756=7,1,(IF(WEEKDAY(B8756)=1,2,IF(WEEKDAY(B8756)=7,1,0))))))</f>
        <v>2</v>
      </c>
      <c r="U8756" s="781">
        <f>VLOOKUP(C8756,METADATA!$A$5:$H$29,IF(E8756="HI",2,IF(E8756="LO",6,10))+IF(S8756=1,2,IF(D8756=7,1,(IF(WEEKDAY(B8756)=1,2,IF(WEEKDAY(B8756)=7,1,0))))))</f>
        <v>2</v>
      </c>
    </row>
    <row r="8757" spans="2:21" ht="13.95" customHeight="1" x14ac:dyDescent="0.25">
      <c r="B8757" s="784">
        <f t="shared" si="410"/>
        <v>45747</v>
      </c>
      <c r="C8757" s="785">
        <v>17</v>
      </c>
      <c r="D8757" s="786">
        <f>IFERROR((INDEX(METADATA!$T$2:$T$20,MATCH(B8757,METADATA!$S$2:$S$20,0))),0)</f>
        <v>0</v>
      </c>
      <c r="E8757" s="785" t="str">
        <f t="shared" si="408"/>
        <v>LO</v>
      </c>
      <c r="F8757" s="786">
        <f>VLOOKUP(C8757,METADATA!$A$5:$H$29,IF(E8757="HI",2,IF(E8757="LO",6,10))+IF(D8757=1,2,IF(D8757=7,1,(IF(WEEKDAY(B8757)=1,2,IF(WEEKDAY(B8757)=7,1,0))))))</f>
        <v>2</v>
      </c>
      <c r="G8757" s="786">
        <f>VLOOKUP(C8757,METADATA!$J$5:$Q$29,IF(E8757="HI",2,IF(E8757="LO",6,10))+IF(D8757=1,2,IF(D8757=7,1,(IF(WEEKDAY(B8757)=1,2,IF(WEEKDAY(B8757)=7,1,0))))))</f>
        <v>2</v>
      </c>
      <c r="H8757" s="787">
        <v>16991.5</v>
      </c>
      <c r="I8757" s="788">
        <v>4208.550048828125</v>
      </c>
      <c r="K8757" s="795">
        <v>0</v>
      </c>
      <c r="M8757" s="798">
        <f t="shared" si="409"/>
        <v>17504.941181377653</v>
      </c>
      <c r="N8757" s="303"/>
      <c r="S8757" s="786">
        <v>0</v>
      </c>
      <c r="T8757" s="781">
        <f>VLOOKUP(C8757,METADATA!$J$5:$Q$29,IF(E8757="HI",2,IF(E8757="LO",6,10))+IF(S8757=1,2,IF(D8757=7,1,(IF(WEEKDAY(B8757)=1,2,IF(WEEKDAY(B8757)=7,1,0))))))</f>
        <v>2</v>
      </c>
      <c r="U8757" s="781">
        <f>VLOOKUP(C8757,METADATA!$A$5:$H$29,IF(E8757="HI",2,IF(E8757="LO",6,10))+IF(S8757=1,2,IF(D8757=7,1,(IF(WEEKDAY(B8757)=1,2,IF(WEEKDAY(B8757)=7,1,0))))))</f>
        <v>2</v>
      </c>
    </row>
    <row r="8758" spans="2:21" ht="13.95" customHeight="1" x14ac:dyDescent="0.25">
      <c r="B8758" s="784">
        <f t="shared" si="410"/>
        <v>45747</v>
      </c>
      <c r="C8758" s="785">
        <v>18</v>
      </c>
      <c r="D8758" s="786">
        <f>IFERROR((INDEX(METADATA!$T$2:$T$20,MATCH(B8758,METADATA!$S$2:$S$20,0))),0)</f>
        <v>0</v>
      </c>
      <c r="E8758" s="785" t="str">
        <f t="shared" si="408"/>
        <v>LO</v>
      </c>
      <c r="F8758" s="786">
        <f>VLOOKUP(C8758,METADATA!$A$5:$H$29,IF(E8758="HI",2,IF(E8758="LO",6,10))+IF(D8758=1,2,IF(D8758=7,1,(IF(WEEKDAY(B8758)=1,2,IF(WEEKDAY(B8758)=7,1,0))))))</f>
        <v>1</v>
      </c>
      <c r="G8758" s="786">
        <f>VLOOKUP(C8758,METADATA!$J$5:$Q$29,IF(E8758="HI",2,IF(E8758="LO",6,10))+IF(D8758=1,2,IF(D8758=7,1,(IF(WEEKDAY(B8758)=1,2,IF(WEEKDAY(B8758)=7,1,0))))))</f>
        <v>1</v>
      </c>
      <c r="H8758" s="787">
        <v>17342</v>
      </c>
      <c r="I8758" s="788">
        <v>4101.2848815917969</v>
      </c>
      <c r="K8758" s="795">
        <v>0</v>
      </c>
      <c r="M8758" s="798">
        <f t="shared" si="409"/>
        <v>17820.367607879849</v>
      </c>
      <c r="N8758" s="303"/>
      <c r="S8758" s="786">
        <v>0</v>
      </c>
      <c r="T8758" s="781">
        <f>VLOOKUP(C8758,METADATA!$J$5:$Q$29,IF(E8758="HI",2,IF(E8758="LO",6,10))+IF(S8758=1,2,IF(D8758=7,1,(IF(WEEKDAY(B8758)=1,2,IF(WEEKDAY(B8758)=7,1,0))))))</f>
        <v>1</v>
      </c>
      <c r="U8758" s="781">
        <f>VLOOKUP(C8758,METADATA!$A$5:$H$29,IF(E8758="HI",2,IF(E8758="LO",6,10))+IF(S8758=1,2,IF(D8758=7,1,(IF(WEEKDAY(B8758)=1,2,IF(WEEKDAY(B8758)=7,1,0))))))</f>
        <v>1</v>
      </c>
    </row>
    <row r="8759" spans="2:21" ht="13.95" customHeight="1" x14ac:dyDescent="0.25">
      <c r="B8759" s="784">
        <f t="shared" si="410"/>
        <v>45747</v>
      </c>
      <c r="C8759" s="785">
        <v>19</v>
      </c>
      <c r="D8759" s="786">
        <f>IFERROR((INDEX(METADATA!$T$2:$T$20,MATCH(B8759,METADATA!$S$2:$S$20,0))),0)</f>
        <v>0</v>
      </c>
      <c r="E8759" s="785" t="str">
        <f t="shared" si="408"/>
        <v>LO</v>
      </c>
      <c r="F8759" s="786">
        <f>VLOOKUP(C8759,METADATA!$A$5:$H$29,IF(E8759="HI",2,IF(E8759="LO",6,10))+IF(D8759=1,2,IF(D8759=7,1,(IF(WEEKDAY(B8759)=1,2,IF(WEEKDAY(B8759)=7,1,0))))))</f>
        <v>1</v>
      </c>
      <c r="G8759" s="786">
        <f>VLOOKUP(C8759,METADATA!$J$5:$Q$29,IF(E8759="HI",2,IF(E8759="LO",6,10))+IF(D8759=1,2,IF(D8759=7,1,(IF(WEEKDAY(B8759)=1,2,IF(WEEKDAY(B8759)=7,1,0))))))</f>
        <v>1</v>
      </c>
      <c r="H8759" s="787">
        <v>15730.75</v>
      </c>
      <c r="I8759" s="788">
        <v>4112.72998046875</v>
      </c>
      <c r="K8759" s="795">
        <v>0</v>
      </c>
      <c r="M8759" s="798">
        <f t="shared" si="409"/>
        <v>16259.490873171475</v>
      </c>
      <c r="N8759" s="303"/>
      <c r="S8759" s="786">
        <v>0</v>
      </c>
      <c r="T8759" s="781">
        <f>VLOOKUP(C8759,METADATA!$J$5:$Q$29,IF(E8759="HI",2,IF(E8759="LO",6,10))+IF(S8759=1,2,IF(D8759=7,1,(IF(WEEKDAY(B8759)=1,2,IF(WEEKDAY(B8759)=7,1,0))))))</f>
        <v>1</v>
      </c>
      <c r="U8759" s="781">
        <f>VLOOKUP(C8759,METADATA!$A$5:$H$29,IF(E8759="HI",2,IF(E8759="LO",6,10))+IF(S8759=1,2,IF(D8759=7,1,(IF(WEEKDAY(B8759)=1,2,IF(WEEKDAY(B8759)=7,1,0))))))</f>
        <v>1</v>
      </c>
    </row>
    <row r="8760" spans="2:21" ht="13.95" customHeight="1" x14ac:dyDescent="0.25">
      <c r="B8760" s="784">
        <f t="shared" si="410"/>
        <v>45747</v>
      </c>
      <c r="C8760" s="785">
        <v>20</v>
      </c>
      <c r="D8760" s="786">
        <f>IFERROR((INDEX(METADATA!$T$2:$T$20,MATCH(B8760,METADATA!$S$2:$S$20,0))),0)</f>
        <v>0</v>
      </c>
      <c r="E8760" s="785" t="str">
        <f t="shared" si="408"/>
        <v>LO</v>
      </c>
      <c r="F8760" s="786">
        <f>VLOOKUP(C8760,METADATA!$A$5:$H$29,IF(E8760="HI",2,IF(E8760="LO",6,10))+IF(D8760=1,2,IF(D8760=7,1,(IF(WEEKDAY(B8760)=1,2,IF(WEEKDAY(B8760)=7,1,0))))))</f>
        <v>1</v>
      </c>
      <c r="G8760" s="786">
        <f>VLOOKUP(C8760,METADATA!$J$5:$Q$29,IF(E8760="HI",2,IF(E8760="LO",6,10))+IF(D8760=1,2,IF(D8760=7,1,(IF(WEEKDAY(B8760)=1,2,IF(WEEKDAY(B8760)=7,1,0))))))</f>
        <v>2</v>
      </c>
      <c r="H8760" s="787">
        <v>13905</v>
      </c>
      <c r="I8760" s="788">
        <v>4090.4899597167969</v>
      </c>
      <c r="K8760" s="795">
        <v>0</v>
      </c>
      <c r="M8760" s="798">
        <f t="shared" si="409"/>
        <v>14494.175834125372</v>
      </c>
      <c r="N8760" s="303"/>
      <c r="S8760" s="786">
        <v>0</v>
      </c>
      <c r="T8760" s="781">
        <f>VLOOKUP(C8760,METADATA!$J$5:$Q$29,IF(E8760="HI",2,IF(E8760="LO",6,10))+IF(S8760=1,2,IF(D8760=7,1,(IF(WEEKDAY(B8760)=1,2,IF(WEEKDAY(B8760)=7,1,0))))))</f>
        <v>2</v>
      </c>
      <c r="U8760" s="781">
        <f>VLOOKUP(C8760,METADATA!$A$5:$H$29,IF(E8760="HI",2,IF(E8760="LO",6,10))+IF(S8760=1,2,IF(D8760=7,1,(IF(WEEKDAY(B8760)=1,2,IF(WEEKDAY(B8760)=7,1,0))))))</f>
        <v>1</v>
      </c>
    </row>
    <row r="8761" spans="2:21" ht="13.95" customHeight="1" x14ac:dyDescent="0.25">
      <c r="B8761" s="784">
        <f t="shared" si="410"/>
        <v>45747</v>
      </c>
      <c r="C8761" s="785">
        <v>21</v>
      </c>
      <c r="D8761" s="786">
        <f>IFERROR((INDEX(METADATA!$T$2:$T$20,MATCH(B8761,METADATA!$S$2:$S$20,0))),0)</f>
        <v>0</v>
      </c>
      <c r="E8761" s="785" t="str">
        <f t="shared" si="408"/>
        <v>LO</v>
      </c>
      <c r="F8761" s="786">
        <f>VLOOKUP(C8761,METADATA!$A$5:$H$29,IF(E8761="HI",2,IF(E8761="LO",6,10))+IF(D8761=1,2,IF(D8761=7,1,(IF(WEEKDAY(B8761)=1,2,IF(WEEKDAY(B8761)=7,1,0))))))</f>
        <v>2</v>
      </c>
      <c r="G8761" s="786">
        <f>VLOOKUP(C8761,METADATA!$J$5:$Q$29,IF(E8761="HI",2,IF(E8761="LO",6,10))+IF(D8761=1,2,IF(D8761=7,1,(IF(WEEKDAY(B8761)=1,2,IF(WEEKDAY(B8761)=7,1,0))))))</f>
        <v>2</v>
      </c>
      <c r="H8761" s="787">
        <v>12411.75</v>
      </c>
      <c r="I8761" s="788">
        <v>4196.8899230957031</v>
      </c>
      <c r="K8761" s="795">
        <v>0</v>
      </c>
      <c r="M8761" s="798">
        <f t="shared" si="409"/>
        <v>13102.115214311094</v>
      </c>
      <c r="N8761" s="303"/>
      <c r="S8761" s="786">
        <v>0</v>
      </c>
      <c r="T8761" s="781">
        <f>VLOOKUP(C8761,METADATA!$J$5:$Q$29,IF(E8761="HI",2,IF(E8761="LO",6,10))+IF(S8761=1,2,IF(D8761=7,1,(IF(WEEKDAY(B8761)=1,2,IF(WEEKDAY(B8761)=7,1,0))))))</f>
        <v>2</v>
      </c>
      <c r="U8761" s="781">
        <f>VLOOKUP(C8761,METADATA!$A$5:$H$29,IF(E8761="HI",2,IF(E8761="LO",6,10))+IF(S8761=1,2,IF(D8761=7,1,(IF(WEEKDAY(B8761)=1,2,IF(WEEKDAY(B8761)=7,1,0))))))</f>
        <v>2</v>
      </c>
    </row>
    <row r="8762" spans="2:21" ht="13.95" customHeight="1" x14ac:dyDescent="0.25">
      <c r="B8762" s="784">
        <f t="shared" si="410"/>
        <v>45747</v>
      </c>
      <c r="C8762" s="785">
        <v>22</v>
      </c>
      <c r="D8762" s="786">
        <f>IFERROR((INDEX(METADATA!$T$2:$T$20,MATCH(B8762,METADATA!$S$2:$S$20,0))),0)</f>
        <v>0</v>
      </c>
      <c r="E8762" s="785" t="str">
        <f t="shared" si="408"/>
        <v>LO</v>
      </c>
      <c r="F8762" s="786">
        <f>VLOOKUP(C8762,METADATA!$A$5:$H$29,IF(E8762="HI",2,IF(E8762="LO",6,10))+IF(D8762=1,2,IF(D8762=7,1,(IF(WEEKDAY(B8762)=1,2,IF(WEEKDAY(B8762)=7,1,0))))))</f>
        <v>3</v>
      </c>
      <c r="G8762" s="786">
        <f>VLOOKUP(C8762,METADATA!$J$5:$Q$29,IF(E8762="HI",2,IF(E8762="LO",6,10))+IF(D8762=1,2,IF(D8762=7,1,(IF(WEEKDAY(B8762)=1,2,IF(WEEKDAY(B8762)=7,1,0))))))</f>
        <v>3</v>
      </c>
      <c r="H8762" s="787">
        <v>10706.75</v>
      </c>
      <c r="I8762" s="788">
        <v>4152.0550537109375</v>
      </c>
      <c r="K8762" s="795">
        <v>0</v>
      </c>
      <c r="M8762" s="798">
        <f t="shared" si="409"/>
        <v>11483.643007841481</v>
      </c>
      <c r="N8762" s="303"/>
      <c r="S8762" s="786">
        <v>0</v>
      </c>
      <c r="T8762" s="781">
        <f>VLOOKUP(C8762,METADATA!$J$5:$Q$29,IF(E8762="HI",2,IF(E8762="LO",6,10))+IF(S8762=1,2,IF(D8762=7,1,(IF(WEEKDAY(B8762)=1,2,IF(WEEKDAY(B8762)=7,1,0))))))</f>
        <v>3</v>
      </c>
      <c r="U8762" s="781">
        <f>VLOOKUP(C8762,METADATA!$A$5:$H$29,IF(E8762="HI",2,IF(E8762="LO",6,10))+IF(S8762=1,2,IF(D8762=7,1,(IF(WEEKDAY(B8762)=1,2,IF(WEEKDAY(B8762)=7,1,0))))))</f>
        <v>3</v>
      </c>
    </row>
    <row r="8763" spans="2:21" ht="13.95" customHeight="1" x14ac:dyDescent="0.25">
      <c r="B8763" s="789">
        <f t="shared" si="410"/>
        <v>45747</v>
      </c>
      <c r="C8763" s="790">
        <v>23</v>
      </c>
      <c r="D8763" s="791">
        <f>IFERROR((INDEX(METADATA!$T$2:$T$20,MATCH(B8763,METADATA!$S$2:$S$20,0))),0)</f>
        <v>0</v>
      </c>
      <c r="E8763" s="790" t="str">
        <f t="shared" si="408"/>
        <v>LO</v>
      </c>
      <c r="F8763" s="791">
        <f>VLOOKUP(C8763,METADATA!$A$5:$H$29,IF(E8763="HI",2,IF(E8763="LO",6,10))+IF(D8763=1,2,IF(D8763=7,1,(IF(WEEKDAY(B8763)=1,2,IF(WEEKDAY(B8763)=7,1,0))))))</f>
        <v>3</v>
      </c>
      <c r="G8763" s="791">
        <f>VLOOKUP(C8763,METADATA!$J$5:$Q$29,IF(E8763="HI",2,IF(E8763="LO",6,10))+IF(D8763=1,2,IF(D8763=7,1,(IF(WEEKDAY(B8763)=1,2,IF(WEEKDAY(B8763)=7,1,0))))))</f>
        <v>3</v>
      </c>
      <c r="H8763" s="792">
        <v>9380.25</v>
      </c>
      <c r="I8763" s="793">
        <v>4182.1350402832031</v>
      </c>
      <c r="K8763" s="796">
        <v>0</v>
      </c>
      <c r="M8763" s="799">
        <f t="shared" si="409"/>
        <v>10270.313702982232</v>
      </c>
      <c r="N8763" s="303"/>
      <c r="S8763" s="791">
        <v>0</v>
      </c>
      <c r="T8763" s="781">
        <f>VLOOKUP(C8763,METADATA!$J$5:$Q$29,IF(E8763="HI",2,IF(E8763="LO",6,10))+IF(S8763=1,2,IF(D8763=7,1,(IF(WEEKDAY(B8763)=1,2,IF(WEEKDAY(B8763)=7,1,0))))))</f>
        <v>3</v>
      </c>
      <c r="U8763" s="781">
        <f>VLOOKUP(C8763,METADATA!$A$5:$H$29,IF(E8763="HI",2,IF(E8763="LO",6,10))+IF(S8763=1,2,IF(D8763=7,1,(IF(WEEKDAY(B8763)=1,2,IF(WEEKDAY(B8763)=7,1,0))))))</f>
        <v>3</v>
      </c>
    </row>
  </sheetData>
  <mergeCells count="1">
    <mergeCell ref="B1:K1"/>
  </mergeCells>
  <conditionalFormatting sqref="D4:D8763">
    <cfRule type="cellIs" dxfId="70" priority="16" operator="notEqual">
      <formula>0</formula>
    </cfRule>
  </conditionalFormatting>
  <conditionalFormatting sqref="E4:E8763">
    <cfRule type="cellIs" dxfId="69" priority="14" operator="equal">
      <formula>"HI"</formula>
    </cfRule>
    <cfRule type="cellIs" dxfId="68" priority="15" operator="equal">
      <formula>"LO"</formula>
    </cfRule>
  </conditionalFormatting>
  <conditionalFormatting sqref="G4:G8763">
    <cfRule type="cellIs" dxfId="67" priority="11" operator="equal">
      <formula>3</formula>
    </cfRule>
    <cfRule type="cellIs" dxfId="66" priority="12" operator="equal">
      <formula>2</formula>
    </cfRule>
    <cfRule type="cellIs" dxfId="65" priority="13" operator="equal">
      <formula>1</formula>
    </cfRule>
  </conditionalFormatting>
  <conditionalFormatting sqref="F4:F8763">
    <cfRule type="cellIs" dxfId="64" priority="8" operator="equal">
      <formula>3</formula>
    </cfRule>
    <cfRule type="cellIs" dxfId="63" priority="9" operator="equal">
      <formula>2</formula>
    </cfRule>
    <cfRule type="cellIs" dxfId="62" priority="10" operator="equal">
      <formula>1</formula>
    </cfRule>
  </conditionalFormatting>
  <conditionalFormatting sqref="S4:S8763">
    <cfRule type="cellIs" dxfId="61" priority="7" operator="notEqual">
      <formula>0</formula>
    </cfRule>
  </conditionalFormatting>
  <conditionalFormatting sqref="T4:T8763">
    <cfRule type="cellIs" dxfId="60" priority="4" operator="equal">
      <formula>3</formula>
    </cfRule>
    <cfRule type="cellIs" dxfId="59" priority="5" operator="equal">
      <formula>2</formula>
    </cfRule>
    <cfRule type="cellIs" dxfId="58" priority="6" operator="equal">
      <formula>1</formula>
    </cfRule>
  </conditionalFormatting>
  <conditionalFormatting sqref="U4:U8763">
    <cfRule type="cellIs" dxfId="57" priority="1" operator="equal">
      <formula>3</formula>
    </cfRule>
    <cfRule type="cellIs" dxfId="56" priority="2" operator="equal">
      <formula>2</formula>
    </cfRule>
    <cfRule type="cellIs" dxfId="55" priority="3" operator="equal">
      <formula>1</formula>
    </cfRule>
  </conditionalFormatting>
  <pageMargins left="0.7" right="0.7" top="0.75" bottom="0.75" header="0.3" footer="0.3"/>
  <ignoredErrors>
    <ignoredError sqref="Q18:R20 Q33:R35 M4:M8763" unlockedFormula="1"/>
  </ignoredErrors>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C139"/>
  <sheetViews>
    <sheetView showGridLines="0" topLeftCell="B57" zoomScale="40" zoomScaleNormal="40" workbookViewId="0">
      <selection activeCell="Q74" sqref="Q74"/>
    </sheetView>
  </sheetViews>
  <sheetFormatPr defaultColWidth="37.33203125" defaultRowHeight="17.399999999999999" x14ac:dyDescent="0.3"/>
  <cols>
    <col min="1" max="1" width="2.5546875" style="51" customWidth="1"/>
    <col min="2" max="2" width="66.109375" style="51" customWidth="1"/>
    <col min="3" max="3" width="50.109375" style="51" customWidth="1"/>
    <col min="4" max="4" width="21.88671875" style="51" customWidth="1"/>
    <col min="5" max="5" width="20.5546875" style="51" customWidth="1"/>
    <col min="6" max="6" width="22.21875" style="51" customWidth="1"/>
    <col min="7" max="7" width="28.44140625" style="51" customWidth="1"/>
    <col min="8" max="8" width="24.109375" style="51" customWidth="1"/>
    <col min="9" max="17" width="28.44140625" style="51" customWidth="1"/>
    <col min="18" max="18" width="18.5546875" style="51" customWidth="1"/>
    <col min="19" max="19" width="7.44140625" style="51" customWidth="1"/>
    <col min="20" max="20" width="4.109375" style="51" customWidth="1"/>
    <col min="21" max="21" width="11.33203125" style="51" customWidth="1"/>
    <col min="22" max="27" width="9.33203125" style="51" customWidth="1"/>
    <col min="28" max="28" width="4.6640625" style="51" customWidth="1"/>
    <col min="29" max="29" width="13.109375" style="51" customWidth="1"/>
    <col min="30" max="16384" width="37.33203125" style="51"/>
  </cols>
  <sheetData>
    <row r="1" spans="1:17" x14ac:dyDescent="0.3">
      <c r="B1" s="775" t="s">
        <v>621</v>
      </c>
    </row>
    <row r="2" spans="1:17" ht="18" thickBot="1" x14ac:dyDescent="0.35">
      <c r="B2" s="53"/>
      <c r="C2" s="54" t="str">
        <f>'MAIN INPUTS AND COMPARISON'!C52</f>
        <v xml:space="preserve">YYYYY </v>
      </c>
    </row>
    <row r="3" spans="1:17" ht="21.6" customHeight="1" x14ac:dyDescent="0.3">
      <c r="B3" s="407" t="str">
        <f>'2b) Generator annual proposed'!B3</f>
        <v xml:space="preserve">Wheeling or offset </v>
      </c>
      <c r="C3" s="402" t="str">
        <f>'MAIN INPUTS AND COMPARISON'!C4</f>
        <v>Wheeling</v>
      </c>
    </row>
    <row r="4" spans="1:17" ht="21.6" customHeight="1" x14ac:dyDescent="0.3">
      <c r="A4" s="55"/>
      <c r="B4" s="405" t="s">
        <v>276</v>
      </c>
      <c r="C4" s="403" t="str">
        <f>'MAIN INPUTS AND COMPARISON'!C5&amp; " CURRENT"</f>
        <v>MEGAFLEX CURRENT</v>
      </c>
      <c r="J4" s="311" t="s">
        <v>80</v>
      </c>
    </row>
    <row r="5" spans="1:17" ht="21.6" customHeight="1" x14ac:dyDescent="0.3">
      <c r="A5" s="55"/>
      <c r="B5" s="405" t="s">
        <v>467</v>
      </c>
      <c r="C5" s="403" t="str">
        <f>'MAIN INPUTS AND COMPARISON'!C6</f>
        <v>No</v>
      </c>
      <c r="J5" s="49" t="s">
        <v>252</v>
      </c>
    </row>
    <row r="6" spans="1:17" ht="21.6" customHeight="1" x14ac:dyDescent="0.3">
      <c r="A6" s="55"/>
      <c r="B6" s="405" t="s">
        <v>142</v>
      </c>
      <c r="C6" s="403" t="str">
        <f>'MAIN INPUTS AND COMPARISON'!C7</f>
        <v>≥ 500 V &amp; &lt; 66 kV</v>
      </c>
    </row>
    <row r="7" spans="1:17" ht="21.6" customHeight="1" x14ac:dyDescent="0.3">
      <c r="A7" s="55"/>
      <c r="B7" s="405" t="s">
        <v>36</v>
      </c>
      <c r="C7" s="403" t="str">
        <f>'MAIN INPUTS AND COMPARISON'!C9</f>
        <v>≤ 300 km</v>
      </c>
      <c r="E7" s="56"/>
    </row>
    <row r="8" spans="1:17" ht="21.6" customHeight="1" x14ac:dyDescent="0.3">
      <c r="A8" s="55"/>
      <c r="B8" s="405" t="s">
        <v>196</v>
      </c>
      <c r="C8" s="403" t="str">
        <f>'MAIN INPUTS AND COMPARISON'!C10</f>
        <v>&gt; 1 MVA</v>
      </c>
    </row>
    <row r="9" spans="1:17" ht="21.6" customHeight="1" x14ac:dyDescent="0.3">
      <c r="A9" s="55"/>
      <c r="B9" s="405" t="s">
        <v>236</v>
      </c>
      <c r="C9" s="403" t="str">
        <f>'MAIN INPUTS AND COMPARISON'!C11</f>
        <v>No</v>
      </c>
    </row>
    <row r="10" spans="1:17" ht="18" thickBot="1" x14ac:dyDescent="0.35">
      <c r="B10" s="406" t="s">
        <v>465</v>
      </c>
      <c r="C10" s="404">
        <f>'MAIN INPUTS AND COMPARISON'!C13</f>
        <v>20000</v>
      </c>
    </row>
    <row r="13" spans="1:17" ht="18" thickBot="1" x14ac:dyDescent="0.35"/>
    <row r="14" spans="1:17" ht="22.35" customHeight="1" thickBot="1" x14ac:dyDescent="0.35">
      <c r="B14" s="670" t="s">
        <v>200</v>
      </c>
      <c r="C14" s="58"/>
      <c r="D14" s="58"/>
      <c r="E14" s="186" t="s">
        <v>150</v>
      </c>
      <c r="F14" s="187" t="s">
        <v>151</v>
      </c>
      <c r="G14" s="187" t="s">
        <v>152</v>
      </c>
      <c r="H14" s="187" t="s">
        <v>153</v>
      </c>
      <c r="I14" s="187" t="s">
        <v>154</v>
      </c>
      <c r="J14" s="187" t="s">
        <v>155</v>
      </c>
      <c r="K14" s="187" t="s">
        <v>156</v>
      </c>
      <c r="L14" s="187" t="s">
        <v>157</v>
      </c>
      <c r="M14" s="187" t="s">
        <v>158</v>
      </c>
      <c r="N14" s="187" t="s">
        <v>159</v>
      </c>
      <c r="O14" s="187" t="s">
        <v>160</v>
      </c>
      <c r="P14" s="187" t="s">
        <v>161</v>
      </c>
      <c r="Q14" s="188" t="s">
        <v>162</v>
      </c>
    </row>
    <row r="15" spans="1:17" ht="17.100000000000001" customHeight="1" x14ac:dyDescent="0.3">
      <c r="B15" s="593" t="s">
        <v>163</v>
      </c>
      <c r="C15" s="594" t="s">
        <v>164</v>
      </c>
      <c r="D15" s="595" t="s">
        <v>98</v>
      </c>
      <c r="E15" s="189">
        <v>30</v>
      </c>
      <c r="F15" s="190">
        <v>31</v>
      </c>
      <c r="G15" s="190">
        <v>30</v>
      </c>
      <c r="H15" s="190">
        <v>31</v>
      </c>
      <c r="I15" s="190">
        <v>31</v>
      </c>
      <c r="J15" s="190">
        <v>30</v>
      </c>
      <c r="K15" s="190">
        <v>31</v>
      </c>
      <c r="L15" s="190">
        <v>30</v>
      </c>
      <c r="M15" s="190">
        <v>31</v>
      </c>
      <c r="N15" s="190">
        <v>31</v>
      </c>
      <c r="O15" s="190">
        <v>28</v>
      </c>
      <c r="P15" s="191">
        <v>31</v>
      </c>
      <c r="Q15" s="514"/>
    </row>
    <row r="16" spans="1:17" ht="20.399999999999999" customHeight="1" x14ac:dyDescent="0.3">
      <c r="B16" s="1346" t="s">
        <v>248</v>
      </c>
      <c r="C16" s="596" t="str">
        <f>B10</f>
        <v>NMD</v>
      </c>
      <c r="D16" s="597" t="s">
        <v>5</v>
      </c>
      <c r="E16" s="401">
        <f>'MAIN INPUTS AND COMPARISON'!$C$13</f>
        <v>20000</v>
      </c>
      <c r="F16" s="513">
        <f>'MAIN INPUTS AND COMPARISON'!$C$13</f>
        <v>20000</v>
      </c>
      <c r="G16" s="513">
        <f>'MAIN INPUTS AND COMPARISON'!$C$13</f>
        <v>20000</v>
      </c>
      <c r="H16" s="513">
        <f>'MAIN INPUTS AND COMPARISON'!$C$13</f>
        <v>20000</v>
      </c>
      <c r="I16" s="513">
        <f>'MAIN INPUTS AND COMPARISON'!$C$13</f>
        <v>20000</v>
      </c>
      <c r="J16" s="513">
        <f>'MAIN INPUTS AND COMPARISON'!$C$13</f>
        <v>20000</v>
      </c>
      <c r="K16" s="513">
        <f>'MAIN INPUTS AND COMPARISON'!$C$13</f>
        <v>20000</v>
      </c>
      <c r="L16" s="513">
        <f>'MAIN INPUTS AND COMPARISON'!$C$13</f>
        <v>20000</v>
      </c>
      <c r="M16" s="513">
        <f>'MAIN INPUTS AND COMPARISON'!$C$13</f>
        <v>20000</v>
      </c>
      <c r="N16" s="513">
        <f>'MAIN INPUTS AND COMPARISON'!$C$13</f>
        <v>20000</v>
      </c>
      <c r="O16" s="513">
        <f>'MAIN INPUTS AND COMPARISON'!$C$13</f>
        <v>20000</v>
      </c>
      <c r="P16" s="521">
        <f>'MAIN INPUTS AND COMPARISON'!$C$13</f>
        <v>20000</v>
      </c>
      <c r="Q16" s="515">
        <f>SUM(E16:P16)</f>
        <v>240000</v>
      </c>
    </row>
    <row r="17" spans="1:29" ht="20.399999999999999" customHeight="1" x14ac:dyDescent="0.3">
      <c r="B17" s="1346"/>
      <c r="C17" s="596" t="s">
        <v>201</v>
      </c>
      <c r="D17" s="597" t="s">
        <v>5</v>
      </c>
      <c r="E17" s="401">
        <f>'MAIN INPUTS AND COMPARISON'!C47</f>
        <v>20000</v>
      </c>
      <c r="F17" s="513">
        <f>'MAIN INPUTS AND COMPARISON'!D47</f>
        <v>20000</v>
      </c>
      <c r="G17" s="513">
        <f>'MAIN INPUTS AND COMPARISON'!E47</f>
        <v>20000</v>
      </c>
      <c r="H17" s="513">
        <f>'MAIN INPUTS AND COMPARISON'!F47</f>
        <v>20000</v>
      </c>
      <c r="I17" s="513">
        <f>'MAIN INPUTS AND COMPARISON'!G47</f>
        <v>20000</v>
      </c>
      <c r="J17" s="513">
        <f>'MAIN INPUTS AND COMPARISON'!H47</f>
        <v>20000</v>
      </c>
      <c r="K17" s="513">
        <f>'MAIN INPUTS AND COMPARISON'!I47</f>
        <v>20000</v>
      </c>
      <c r="L17" s="513">
        <f>'MAIN INPUTS AND COMPARISON'!J47</f>
        <v>20000</v>
      </c>
      <c r="M17" s="513">
        <f>'MAIN INPUTS AND COMPARISON'!K47</f>
        <v>20000</v>
      </c>
      <c r="N17" s="513">
        <f>'MAIN INPUTS AND COMPARISON'!L47</f>
        <v>20000</v>
      </c>
      <c r="O17" s="513">
        <f>'MAIN INPUTS AND COMPARISON'!M47</f>
        <v>20000</v>
      </c>
      <c r="P17" s="521">
        <f>'MAIN INPUTS AND COMPARISON'!N47</f>
        <v>20000</v>
      </c>
      <c r="Q17" s="516">
        <f>SUM(E17:P17)</f>
        <v>240000</v>
      </c>
    </row>
    <row r="18" spans="1:29" ht="20.399999999999999" customHeight="1" x14ac:dyDescent="0.3">
      <c r="B18" s="1346"/>
      <c r="C18" s="596" t="s">
        <v>463</v>
      </c>
      <c r="D18" s="597"/>
      <c r="E18" s="401">
        <f>'MAIN INPUTS AND COMPARISON'!C48</f>
        <v>20000</v>
      </c>
      <c r="F18" s="513">
        <f>'MAIN INPUTS AND COMPARISON'!D48</f>
        <v>20000</v>
      </c>
      <c r="G18" s="513">
        <f>'MAIN INPUTS AND COMPARISON'!E48</f>
        <v>20000</v>
      </c>
      <c r="H18" s="513">
        <f>'MAIN INPUTS AND COMPARISON'!F48</f>
        <v>20000</v>
      </c>
      <c r="I18" s="513">
        <f>'MAIN INPUTS AND COMPARISON'!G48</f>
        <v>20000</v>
      </c>
      <c r="J18" s="513">
        <f>'MAIN INPUTS AND COMPARISON'!H48</f>
        <v>20000</v>
      </c>
      <c r="K18" s="513">
        <f>'MAIN INPUTS AND COMPARISON'!I48</f>
        <v>20000</v>
      </c>
      <c r="L18" s="513">
        <f>'MAIN INPUTS AND COMPARISON'!J48</f>
        <v>20000</v>
      </c>
      <c r="M18" s="513">
        <f>'MAIN INPUTS AND COMPARISON'!K48</f>
        <v>20000</v>
      </c>
      <c r="N18" s="513">
        <f>'MAIN INPUTS AND COMPARISON'!L48</f>
        <v>20000</v>
      </c>
      <c r="O18" s="513">
        <f>'MAIN INPUTS AND COMPARISON'!M48</f>
        <v>20000</v>
      </c>
      <c r="P18" s="521">
        <f>'MAIN INPUTS AND COMPARISON'!N48</f>
        <v>20000</v>
      </c>
      <c r="Q18" s="516">
        <f>SUM(E18:P18)</f>
        <v>240000</v>
      </c>
    </row>
    <row r="19" spans="1:29" ht="20.399999999999999" customHeight="1" thickBot="1" x14ac:dyDescent="0.35">
      <c r="B19" s="1346"/>
      <c r="C19" s="596" t="s">
        <v>464</v>
      </c>
      <c r="D19" s="597"/>
      <c r="E19" s="401">
        <f>MAX(E16,E18)</f>
        <v>20000</v>
      </c>
      <c r="F19" s="513">
        <f>MAX(E19,F18)</f>
        <v>20000</v>
      </c>
      <c r="G19" s="513">
        <f t="shared" ref="G19:P19" si="0">MAX(F19,G18)</f>
        <v>20000</v>
      </c>
      <c r="H19" s="513">
        <f t="shared" si="0"/>
        <v>20000</v>
      </c>
      <c r="I19" s="513">
        <f t="shared" si="0"/>
        <v>20000</v>
      </c>
      <c r="J19" s="513">
        <f t="shared" si="0"/>
        <v>20000</v>
      </c>
      <c r="K19" s="513">
        <f t="shared" si="0"/>
        <v>20000</v>
      </c>
      <c r="L19" s="513">
        <f t="shared" si="0"/>
        <v>20000</v>
      </c>
      <c r="M19" s="513">
        <f t="shared" si="0"/>
        <v>20000</v>
      </c>
      <c r="N19" s="513">
        <f t="shared" si="0"/>
        <v>20000</v>
      </c>
      <c r="O19" s="513">
        <f t="shared" si="0"/>
        <v>20000</v>
      </c>
      <c r="P19" s="521">
        <f t="shared" si="0"/>
        <v>20000</v>
      </c>
      <c r="Q19" s="516">
        <f>SUM(E19:P19)</f>
        <v>240000</v>
      </c>
    </row>
    <row r="20" spans="1:29" ht="20.399999999999999" hidden="1" customHeight="1" x14ac:dyDescent="0.3">
      <c r="B20" s="1346"/>
      <c r="C20" s="598" t="s">
        <v>197</v>
      </c>
      <c r="D20" s="599" t="s">
        <v>169</v>
      </c>
      <c r="E20" s="656">
        <f>'Load rates current'!R13</f>
        <v>1.0956999999999999</v>
      </c>
      <c r="F20" s="657">
        <f>E20</f>
        <v>1.0956999999999999</v>
      </c>
      <c r="G20" s="657">
        <f t="shared" ref="G20:P21" si="1">F20</f>
        <v>1.0956999999999999</v>
      </c>
      <c r="H20" s="657">
        <f t="shared" si="1"/>
        <v>1.0956999999999999</v>
      </c>
      <c r="I20" s="657">
        <f t="shared" si="1"/>
        <v>1.0956999999999999</v>
      </c>
      <c r="J20" s="657">
        <f t="shared" si="1"/>
        <v>1.0956999999999999</v>
      </c>
      <c r="K20" s="657">
        <f t="shared" si="1"/>
        <v>1.0956999999999999</v>
      </c>
      <c r="L20" s="657">
        <f t="shared" si="1"/>
        <v>1.0956999999999999</v>
      </c>
      <c r="M20" s="657">
        <f t="shared" si="1"/>
        <v>1.0956999999999999</v>
      </c>
      <c r="N20" s="657">
        <f t="shared" si="1"/>
        <v>1.0956999999999999</v>
      </c>
      <c r="O20" s="657">
        <f t="shared" si="1"/>
        <v>1.0956999999999999</v>
      </c>
      <c r="P20" s="658">
        <f t="shared" si="1"/>
        <v>1.0956999999999999</v>
      </c>
      <c r="Q20" s="756"/>
    </row>
    <row r="21" spans="1:29" ht="20.399999999999999" hidden="1" customHeight="1" thickBot="1" x14ac:dyDescent="0.35">
      <c r="B21" s="1346"/>
      <c r="C21" s="598" t="s">
        <v>198</v>
      </c>
      <c r="D21" s="599" t="s">
        <v>169</v>
      </c>
      <c r="E21" s="656">
        <f>'Load rates current'!R14</f>
        <v>1.0106999999999999</v>
      </c>
      <c r="F21" s="657">
        <f>E21</f>
        <v>1.0106999999999999</v>
      </c>
      <c r="G21" s="657">
        <f t="shared" si="1"/>
        <v>1.0106999999999999</v>
      </c>
      <c r="H21" s="657">
        <f t="shared" si="1"/>
        <v>1.0106999999999999</v>
      </c>
      <c r="I21" s="657">
        <f t="shared" si="1"/>
        <v>1.0106999999999999</v>
      </c>
      <c r="J21" s="657">
        <f t="shared" si="1"/>
        <v>1.0106999999999999</v>
      </c>
      <c r="K21" s="657">
        <f t="shared" si="1"/>
        <v>1.0106999999999999</v>
      </c>
      <c r="L21" s="657">
        <f t="shared" si="1"/>
        <v>1.0106999999999999</v>
      </c>
      <c r="M21" s="657">
        <f t="shared" si="1"/>
        <v>1.0106999999999999</v>
      </c>
      <c r="N21" s="657">
        <f t="shared" si="1"/>
        <v>1.0106999999999999</v>
      </c>
      <c r="O21" s="657">
        <f t="shared" si="1"/>
        <v>1.0106999999999999</v>
      </c>
      <c r="P21" s="658">
        <f t="shared" si="1"/>
        <v>1.0106999999999999</v>
      </c>
      <c r="Q21" s="756"/>
    </row>
    <row r="22" spans="1:29" s="60" customFormat="1" ht="20.399999999999999" customHeight="1" thickBot="1" x14ac:dyDescent="0.35">
      <c r="A22" s="51"/>
      <c r="B22" s="1346"/>
      <c r="C22" s="600" t="s">
        <v>199</v>
      </c>
      <c r="D22" s="601" t="s">
        <v>10</v>
      </c>
      <c r="E22" s="59">
        <f>SUM(E23:E25)</f>
        <v>9614304</v>
      </c>
      <c r="F22" s="436">
        <f t="shared" ref="F22:P22" si="2">SUM(F23:F25)</f>
        <v>9934780.8000000007</v>
      </c>
      <c r="G22" s="436">
        <f t="shared" si="2"/>
        <v>9614304</v>
      </c>
      <c r="H22" s="436">
        <f t="shared" si="2"/>
        <v>9934780.8000000007</v>
      </c>
      <c r="I22" s="436">
        <f t="shared" si="2"/>
        <v>9934780.8000000007</v>
      </c>
      <c r="J22" s="436">
        <f t="shared" si="2"/>
        <v>9614304</v>
      </c>
      <c r="K22" s="436">
        <f t="shared" si="2"/>
        <v>9934780.8000000007</v>
      </c>
      <c r="L22" s="436">
        <f t="shared" si="2"/>
        <v>9614304</v>
      </c>
      <c r="M22" s="436">
        <f t="shared" si="2"/>
        <v>9934780.8000000007</v>
      </c>
      <c r="N22" s="436">
        <f t="shared" si="2"/>
        <v>9934780.8000000007</v>
      </c>
      <c r="O22" s="436">
        <f t="shared" si="2"/>
        <v>8973350.4000000004</v>
      </c>
      <c r="P22" s="522">
        <f t="shared" si="2"/>
        <v>9934780.8000000007</v>
      </c>
      <c r="Q22" s="518">
        <f>SUM(E22:P22)</f>
        <v>116974032</v>
      </c>
      <c r="R22" s="713" t="s">
        <v>522</v>
      </c>
      <c r="S22" s="109"/>
      <c r="T22" s="51"/>
      <c r="U22" s="51"/>
      <c r="V22" s="51"/>
      <c r="W22" s="51"/>
      <c r="X22" s="51"/>
      <c r="Y22" s="51"/>
      <c r="Z22" s="51"/>
      <c r="AA22" s="51"/>
      <c r="AB22" s="51"/>
      <c r="AC22" s="51"/>
    </row>
    <row r="23" spans="1:29" ht="20.399999999999999" customHeight="1" x14ac:dyDescent="0.3">
      <c r="B23" s="1346"/>
      <c r="C23" s="596" t="s">
        <v>174</v>
      </c>
      <c r="D23" s="597" t="s">
        <v>10</v>
      </c>
      <c r="E23" s="671">
        <f>IF('MAIN INPUTS AND COMPARISON'!$C$19="Yes",'MAIN INPUTS AND COMPARISON'!C43,'MAIN INPUTS AND COMPARISON'!C25)</f>
        <v>1283183.9999999995</v>
      </c>
      <c r="F23" s="672">
        <f>IF('MAIN INPUTS AND COMPARISON'!$C$19="Yes",'MAIN INPUTS AND COMPARISON'!D43,'MAIN INPUTS AND COMPARISON'!D25)</f>
        <v>1325956.7999999998</v>
      </c>
      <c r="G23" s="672">
        <f>IF('MAIN INPUTS AND COMPARISON'!$C$19="Yes",'MAIN INPUTS AND COMPARISON'!E43,'MAIN INPUTS AND COMPARISON'!E25)</f>
        <v>1283183.9999999995</v>
      </c>
      <c r="H23" s="672">
        <f>IF('MAIN INPUTS AND COMPARISON'!$C$19="Yes",'MAIN INPUTS AND COMPARISON'!F43,'MAIN INPUTS AND COMPARISON'!F25)</f>
        <v>1325956.7999999998</v>
      </c>
      <c r="I23" s="672">
        <f>IF('MAIN INPUTS AND COMPARISON'!$C$19="Yes",'MAIN INPUTS AND COMPARISON'!G43,'MAIN INPUTS AND COMPARISON'!G25)</f>
        <v>1325956.7999999998</v>
      </c>
      <c r="J23" s="672">
        <f>IF('MAIN INPUTS AND COMPARISON'!$C$19="Yes",'MAIN INPUTS AND COMPARISON'!H43,'MAIN INPUTS AND COMPARISON'!H25)</f>
        <v>1283183.9999999995</v>
      </c>
      <c r="K23" s="672">
        <f>IF('MAIN INPUTS AND COMPARISON'!$C$19="Yes",'MAIN INPUTS AND COMPARISON'!I43,'MAIN INPUTS AND COMPARISON'!I25)</f>
        <v>1325956.7999999998</v>
      </c>
      <c r="L23" s="672">
        <f>IF('MAIN INPUTS AND COMPARISON'!$C$19="Yes",'MAIN INPUTS AND COMPARISON'!J43,'MAIN INPUTS AND COMPARISON'!J25)</f>
        <v>1283183.9999999995</v>
      </c>
      <c r="M23" s="672">
        <f>IF('MAIN INPUTS AND COMPARISON'!$C$19="Yes",'MAIN INPUTS AND COMPARISON'!K43,'MAIN INPUTS AND COMPARISON'!K25)</f>
        <v>1325956.7999999998</v>
      </c>
      <c r="N23" s="672">
        <f>IF('MAIN INPUTS AND COMPARISON'!$C$19="Yes",'MAIN INPUTS AND COMPARISON'!L43,'MAIN INPUTS AND COMPARISON'!L25)</f>
        <v>1325956.7999999998</v>
      </c>
      <c r="O23" s="672">
        <f>IF('MAIN INPUTS AND COMPARISON'!$C$19="Yes",'MAIN INPUTS AND COMPARISON'!M43,'MAIN INPUTS AND COMPARISON'!M25)</f>
        <v>1197638.3999999999</v>
      </c>
      <c r="P23" s="673">
        <f>IF('MAIN INPUTS AND COMPARISON'!$C$19="Yes",'MAIN INPUTS AND COMPARISON'!N43,'MAIN INPUTS AND COMPARISON'!N25)</f>
        <v>1325956.7999999998</v>
      </c>
      <c r="Q23" s="519">
        <f>SUM(E23:P23)</f>
        <v>15612072</v>
      </c>
      <c r="R23" s="753">
        <f>Q23/$Q$22</f>
        <v>0.13346613545816732</v>
      </c>
    </row>
    <row r="24" spans="1:29" ht="20.399999999999999" customHeight="1" x14ac:dyDescent="0.3">
      <c r="B24" s="1346"/>
      <c r="C24" s="596" t="s">
        <v>175</v>
      </c>
      <c r="D24" s="597" t="s">
        <v>10</v>
      </c>
      <c r="E24" s="671">
        <f>IF('MAIN INPUTS AND COMPARISON'!$C$19="Yes",'MAIN INPUTS AND COMPARISON'!C44,'MAIN INPUTS AND COMPARISON'!C26)</f>
        <v>3447360</v>
      </c>
      <c r="F24" s="672">
        <f>IF('MAIN INPUTS AND COMPARISON'!$C$19="Yes",'MAIN INPUTS AND COMPARISON'!D44,'MAIN INPUTS AND COMPARISON'!D26)</f>
        <v>3562272</v>
      </c>
      <c r="G24" s="672">
        <f>IF('MAIN INPUTS AND COMPARISON'!$C$19="Yes",'MAIN INPUTS AND COMPARISON'!E44,'MAIN INPUTS AND COMPARISON'!E26)</f>
        <v>3447360</v>
      </c>
      <c r="H24" s="672">
        <f>IF('MAIN INPUTS AND COMPARISON'!$C$19="Yes",'MAIN INPUTS AND COMPARISON'!F44,'MAIN INPUTS AND COMPARISON'!F26)</f>
        <v>3562272</v>
      </c>
      <c r="I24" s="672">
        <f>IF('MAIN INPUTS AND COMPARISON'!$C$19="Yes",'MAIN INPUTS AND COMPARISON'!G44,'MAIN INPUTS AND COMPARISON'!G26)</f>
        <v>3562272</v>
      </c>
      <c r="J24" s="672">
        <f>IF('MAIN INPUTS AND COMPARISON'!$C$19="Yes",'MAIN INPUTS AND COMPARISON'!H44,'MAIN INPUTS AND COMPARISON'!H26)</f>
        <v>3447360</v>
      </c>
      <c r="K24" s="672">
        <f>IF('MAIN INPUTS AND COMPARISON'!$C$19="Yes",'MAIN INPUTS AND COMPARISON'!I44,'MAIN INPUTS AND COMPARISON'!I26)</f>
        <v>3562272</v>
      </c>
      <c r="L24" s="672">
        <f>IF('MAIN INPUTS AND COMPARISON'!$C$19="Yes",'MAIN INPUTS AND COMPARISON'!J44,'MAIN INPUTS AND COMPARISON'!J26)</f>
        <v>3447360</v>
      </c>
      <c r="M24" s="672">
        <f>IF('MAIN INPUTS AND COMPARISON'!$C$19="Yes",'MAIN INPUTS AND COMPARISON'!K44,'MAIN INPUTS AND COMPARISON'!K26)</f>
        <v>3562272</v>
      </c>
      <c r="N24" s="672">
        <f>IF('MAIN INPUTS AND COMPARISON'!$C$19="Yes",'MAIN INPUTS AND COMPARISON'!L44,'MAIN INPUTS AND COMPARISON'!L26)</f>
        <v>3562272</v>
      </c>
      <c r="O24" s="672">
        <f>IF('MAIN INPUTS AND COMPARISON'!$C$19="Yes",'MAIN INPUTS AND COMPARISON'!M44,'MAIN INPUTS AND COMPARISON'!M26)</f>
        <v>3217536</v>
      </c>
      <c r="P24" s="673">
        <f>IF('MAIN INPUTS AND COMPARISON'!$C$19="Yes",'MAIN INPUTS AND COMPARISON'!N44,'MAIN INPUTS AND COMPARISON'!N26)</f>
        <v>3562272</v>
      </c>
      <c r="Q24" s="519">
        <f>SUM(E24:P24)</f>
        <v>41942880</v>
      </c>
      <c r="R24" s="753">
        <f t="shared" ref="R24:R25" si="3">Q24/$Q$22</f>
        <v>0.35856573705179284</v>
      </c>
    </row>
    <row r="25" spans="1:29" ht="20.399999999999999" customHeight="1" thickBot="1" x14ac:dyDescent="0.35">
      <c r="B25" s="1347"/>
      <c r="C25" s="602" t="s">
        <v>176</v>
      </c>
      <c r="D25" s="603" t="s">
        <v>10</v>
      </c>
      <c r="E25" s="674">
        <f>IF('MAIN INPUTS AND COMPARISON'!$C$19="Yes",'MAIN INPUTS AND COMPARISON'!C45,'MAIN INPUTS AND COMPARISON'!C27)</f>
        <v>4883760</v>
      </c>
      <c r="F25" s="675">
        <f>IF('MAIN INPUTS AND COMPARISON'!$C$19="Yes",'MAIN INPUTS AND COMPARISON'!D45,'MAIN INPUTS AND COMPARISON'!D27)</f>
        <v>5046552</v>
      </c>
      <c r="G25" s="675">
        <f>IF('MAIN INPUTS AND COMPARISON'!$C$19="Yes",'MAIN INPUTS AND COMPARISON'!E45,'MAIN INPUTS AND COMPARISON'!E27)</f>
        <v>4883760</v>
      </c>
      <c r="H25" s="675">
        <f>IF('MAIN INPUTS AND COMPARISON'!$C$19="Yes",'MAIN INPUTS AND COMPARISON'!F45,'MAIN INPUTS AND COMPARISON'!F27)</f>
        <v>5046552</v>
      </c>
      <c r="I25" s="675">
        <f>IF('MAIN INPUTS AND COMPARISON'!$C$19="Yes",'MAIN INPUTS AND COMPARISON'!G45,'MAIN INPUTS AND COMPARISON'!G27)</f>
        <v>5046552</v>
      </c>
      <c r="J25" s="675">
        <f>IF('MAIN INPUTS AND COMPARISON'!$C$19="Yes",'MAIN INPUTS AND COMPARISON'!H45,'MAIN INPUTS AND COMPARISON'!H27)</f>
        <v>4883760</v>
      </c>
      <c r="K25" s="675">
        <f>IF('MAIN INPUTS AND COMPARISON'!$C$19="Yes",'MAIN INPUTS AND COMPARISON'!I45,'MAIN INPUTS AND COMPARISON'!I27)</f>
        <v>5046552</v>
      </c>
      <c r="L25" s="675">
        <f>IF('MAIN INPUTS AND COMPARISON'!$C$19="Yes",'MAIN INPUTS AND COMPARISON'!J45,'MAIN INPUTS AND COMPARISON'!J27)</f>
        <v>4883760</v>
      </c>
      <c r="M25" s="675">
        <f>IF('MAIN INPUTS AND COMPARISON'!$C$19="Yes",'MAIN INPUTS AND COMPARISON'!K45,'MAIN INPUTS AND COMPARISON'!K27)</f>
        <v>5046552</v>
      </c>
      <c r="N25" s="675">
        <f>IF('MAIN INPUTS AND COMPARISON'!$C$19="Yes",'MAIN INPUTS AND COMPARISON'!L45,'MAIN INPUTS AND COMPARISON'!L27)</f>
        <v>5046552</v>
      </c>
      <c r="O25" s="675">
        <f>IF('MAIN INPUTS AND COMPARISON'!$C$19="Yes",'MAIN INPUTS AND COMPARISON'!M45,'MAIN INPUTS AND COMPARISON'!M27)</f>
        <v>4558176</v>
      </c>
      <c r="P25" s="676">
        <f>IF('MAIN INPUTS AND COMPARISON'!$C$19="Yes",'MAIN INPUTS AND COMPARISON'!N45,'MAIN INPUTS AND COMPARISON'!N27)</f>
        <v>5046552</v>
      </c>
      <c r="Q25" s="520">
        <f>SUM(E25:P25)</f>
        <v>59419080</v>
      </c>
      <c r="R25" s="757">
        <f t="shared" si="3"/>
        <v>0.50796812749003983</v>
      </c>
    </row>
    <row r="26" spans="1:29" ht="20.100000000000001" customHeight="1" thickBot="1" x14ac:dyDescent="0.35"/>
    <row r="27" spans="1:29" ht="20.399999999999999" hidden="1" customHeight="1" thickBot="1" x14ac:dyDescent="0.35">
      <c r="C27" s="61"/>
      <c r="D27" s="61"/>
      <c r="E27" s="61"/>
      <c r="F27" s="61"/>
      <c r="G27" s="61"/>
      <c r="H27" s="61"/>
      <c r="I27" s="61"/>
      <c r="J27" s="61"/>
      <c r="K27" s="61"/>
      <c r="L27" s="61"/>
      <c r="M27" s="61"/>
      <c r="N27" s="61"/>
      <c r="O27" s="61"/>
      <c r="P27" s="61"/>
      <c r="Q27" s="61"/>
      <c r="S27" s="61"/>
    </row>
    <row r="28" spans="1:29" ht="20.399999999999999" hidden="1" customHeight="1" thickBot="1" x14ac:dyDescent="0.35">
      <c r="C28" s="61"/>
      <c r="D28" s="61"/>
      <c r="Q28" s="61"/>
      <c r="S28" s="61"/>
    </row>
    <row r="29" spans="1:29" ht="18.600000000000001" customHeight="1" thickBot="1" x14ac:dyDescent="0.35">
      <c r="B29" s="670" t="s">
        <v>202</v>
      </c>
      <c r="E29" s="62" t="s">
        <v>150</v>
      </c>
      <c r="F29" s="63" t="s">
        <v>151</v>
      </c>
      <c r="G29" s="63" t="s">
        <v>152</v>
      </c>
      <c r="H29" s="63" t="s">
        <v>153</v>
      </c>
      <c r="I29" s="63" t="s">
        <v>154</v>
      </c>
      <c r="J29" s="63" t="s">
        <v>155</v>
      </c>
      <c r="K29" s="63" t="s">
        <v>156</v>
      </c>
      <c r="L29" s="63" t="s">
        <v>157</v>
      </c>
      <c r="M29" s="63" t="s">
        <v>158</v>
      </c>
      <c r="N29" s="63" t="s">
        <v>159</v>
      </c>
      <c r="O29" s="63" t="s">
        <v>160</v>
      </c>
      <c r="P29" s="64" t="s">
        <v>161</v>
      </c>
      <c r="Q29" s="61"/>
      <c r="S29" s="61"/>
    </row>
    <row r="30" spans="1:29" ht="20.399999999999999" customHeight="1" x14ac:dyDescent="0.3">
      <c r="B30" s="1348" t="s">
        <v>248</v>
      </c>
      <c r="C30" s="443" t="s">
        <v>402</v>
      </c>
      <c r="D30" s="604" t="s">
        <v>6</v>
      </c>
      <c r="E30" s="659">
        <f>IF($C$9="Yes",'Load rates current'!AI11,'Load rates current'!N11)</f>
        <v>16</v>
      </c>
      <c r="F30" s="660">
        <f t="shared" ref="F30:F37" si="4">E30</f>
        <v>16</v>
      </c>
      <c r="G30" s="660">
        <f t="shared" ref="G30:P30" si="5">F30</f>
        <v>16</v>
      </c>
      <c r="H30" s="660">
        <f t="shared" si="5"/>
        <v>16</v>
      </c>
      <c r="I30" s="660">
        <f t="shared" si="5"/>
        <v>16</v>
      </c>
      <c r="J30" s="660">
        <f t="shared" si="5"/>
        <v>16</v>
      </c>
      <c r="K30" s="660">
        <f t="shared" si="5"/>
        <v>16</v>
      </c>
      <c r="L30" s="660">
        <f t="shared" si="5"/>
        <v>16</v>
      </c>
      <c r="M30" s="660">
        <f t="shared" si="5"/>
        <v>16</v>
      </c>
      <c r="N30" s="660">
        <f t="shared" si="5"/>
        <v>16</v>
      </c>
      <c r="O30" s="660">
        <f t="shared" si="5"/>
        <v>16</v>
      </c>
      <c r="P30" s="661">
        <f t="shared" si="5"/>
        <v>16</v>
      </c>
      <c r="Q30" s="61"/>
      <c r="S30" s="61"/>
    </row>
    <row r="31" spans="1:29" ht="20.399999999999999" customHeight="1" x14ac:dyDescent="0.3">
      <c r="B31" s="1348"/>
      <c r="C31" s="445" t="s">
        <v>247</v>
      </c>
      <c r="D31" s="605" t="s">
        <v>6</v>
      </c>
      <c r="E31" s="662">
        <f>IF($C$9="Yes",'Load rates current'!AI12,'Load rates current'!N12)</f>
        <v>31.91</v>
      </c>
      <c r="F31" s="663">
        <f t="shared" si="4"/>
        <v>31.91</v>
      </c>
      <c r="G31" s="663">
        <f t="shared" ref="G31:P31" si="6">F31</f>
        <v>31.91</v>
      </c>
      <c r="H31" s="663">
        <f t="shared" si="6"/>
        <v>31.91</v>
      </c>
      <c r="I31" s="663">
        <f t="shared" si="6"/>
        <v>31.91</v>
      </c>
      <c r="J31" s="663">
        <f t="shared" si="6"/>
        <v>31.91</v>
      </c>
      <c r="K31" s="663">
        <f t="shared" si="6"/>
        <v>31.91</v>
      </c>
      <c r="L31" s="663">
        <f t="shared" si="6"/>
        <v>31.91</v>
      </c>
      <c r="M31" s="663">
        <f t="shared" si="6"/>
        <v>31.91</v>
      </c>
      <c r="N31" s="663">
        <f t="shared" si="6"/>
        <v>31.91</v>
      </c>
      <c r="O31" s="663">
        <f t="shared" si="6"/>
        <v>31.91</v>
      </c>
      <c r="P31" s="664">
        <f t="shared" si="6"/>
        <v>31.91</v>
      </c>
      <c r="Q31" s="61"/>
      <c r="S31" s="61"/>
    </row>
    <row r="32" spans="1:29" ht="20.399999999999999" customHeight="1" x14ac:dyDescent="0.3">
      <c r="B32" s="1348"/>
      <c r="C32" s="445" t="s">
        <v>23</v>
      </c>
      <c r="D32" s="605" t="s">
        <v>6</v>
      </c>
      <c r="E32" s="662">
        <f>IF('Load rates current'!O13="c/kWh",0,IF($C$9="Yes",'Load rates current'!AI13,'Load rates current'!N13))</f>
        <v>60.52</v>
      </c>
      <c r="F32" s="663">
        <f t="shared" si="4"/>
        <v>60.52</v>
      </c>
      <c r="G32" s="663">
        <f t="shared" ref="G32:P33" si="7">F32</f>
        <v>60.52</v>
      </c>
      <c r="H32" s="663">
        <f t="shared" si="7"/>
        <v>60.52</v>
      </c>
      <c r="I32" s="663">
        <f t="shared" si="7"/>
        <v>60.52</v>
      </c>
      <c r="J32" s="663">
        <f t="shared" si="7"/>
        <v>60.52</v>
      </c>
      <c r="K32" s="663">
        <f t="shared" si="7"/>
        <v>60.52</v>
      </c>
      <c r="L32" s="663">
        <f t="shared" si="7"/>
        <v>60.52</v>
      </c>
      <c r="M32" s="663">
        <f t="shared" si="7"/>
        <v>60.52</v>
      </c>
      <c r="N32" s="663">
        <f t="shared" si="7"/>
        <v>60.52</v>
      </c>
      <c r="O32" s="663">
        <f t="shared" si="7"/>
        <v>60.52</v>
      </c>
      <c r="P32" s="664">
        <f t="shared" si="7"/>
        <v>60.52</v>
      </c>
      <c r="Q32" s="61"/>
      <c r="S32" s="61"/>
    </row>
    <row r="33" spans="2:19" ht="20.399999999999999" customHeight="1" x14ac:dyDescent="0.3">
      <c r="B33" s="1348"/>
      <c r="C33" s="445" t="s">
        <v>23</v>
      </c>
      <c r="D33" s="605" t="s">
        <v>11</v>
      </c>
      <c r="E33" s="662">
        <f>IF('Load rates current'!O13="R/kVA",0,IF($C$9="Yes",'Load rates current'!AI13,'Load rates current'!N13))</f>
        <v>0</v>
      </c>
      <c r="F33" s="663">
        <f>E33</f>
        <v>0</v>
      </c>
      <c r="G33" s="663">
        <f t="shared" si="7"/>
        <v>0</v>
      </c>
      <c r="H33" s="663">
        <f t="shared" si="7"/>
        <v>0</v>
      </c>
      <c r="I33" s="663">
        <f t="shared" si="7"/>
        <v>0</v>
      </c>
      <c r="J33" s="663">
        <f t="shared" si="7"/>
        <v>0</v>
      </c>
      <c r="K33" s="663">
        <f t="shared" si="7"/>
        <v>0</v>
      </c>
      <c r="L33" s="663">
        <f t="shared" si="7"/>
        <v>0</v>
      </c>
      <c r="M33" s="663">
        <f t="shared" si="7"/>
        <v>0</v>
      </c>
      <c r="N33" s="663">
        <f t="shared" si="7"/>
        <v>0</v>
      </c>
      <c r="O33" s="663">
        <f t="shared" si="7"/>
        <v>0</v>
      </c>
      <c r="P33" s="664">
        <f t="shared" si="7"/>
        <v>0</v>
      </c>
      <c r="Q33" s="61"/>
      <c r="S33" s="61"/>
    </row>
    <row r="34" spans="2:19" ht="20.399999999999999" customHeight="1" x14ac:dyDescent="0.3">
      <c r="B34" s="1348"/>
      <c r="C34" s="445" t="s">
        <v>105</v>
      </c>
      <c r="D34" s="605" t="s">
        <v>6</v>
      </c>
      <c r="E34" s="662">
        <f>IF($C$9="Yes",'Load rates current'!AI10,'Load rates current'!N10)</f>
        <v>0</v>
      </c>
      <c r="F34" s="663">
        <f t="shared" si="4"/>
        <v>0</v>
      </c>
      <c r="G34" s="663">
        <f t="shared" ref="G34:P34" si="8">F34</f>
        <v>0</v>
      </c>
      <c r="H34" s="663">
        <f t="shared" si="8"/>
        <v>0</v>
      </c>
      <c r="I34" s="663">
        <f t="shared" si="8"/>
        <v>0</v>
      </c>
      <c r="J34" s="663">
        <f t="shared" si="8"/>
        <v>0</v>
      </c>
      <c r="K34" s="663">
        <f t="shared" si="8"/>
        <v>0</v>
      </c>
      <c r="L34" s="663">
        <f t="shared" si="8"/>
        <v>0</v>
      </c>
      <c r="M34" s="663">
        <f t="shared" si="8"/>
        <v>0</v>
      </c>
      <c r="N34" s="663">
        <f t="shared" si="8"/>
        <v>0</v>
      </c>
      <c r="O34" s="663">
        <f t="shared" si="8"/>
        <v>0</v>
      </c>
      <c r="P34" s="664">
        <f t="shared" si="8"/>
        <v>0</v>
      </c>
      <c r="Q34" s="61"/>
      <c r="S34" s="61"/>
    </row>
    <row r="35" spans="2:19" ht="20.399999999999999" customHeight="1" x14ac:dyDescent="0.3">
      <c r="B35" s="1348"/>
      <c r="C35" s="606" t="s">
        <v>203</v>
      </c>
      <c r="D35" s="605" t="s">
        <v>11</v>
      </c>
      <c r="E35" s="662">
        <f>IF($C$9="No",'Load rates current'!P8,'Load rates current'!AK8)</f>
        <v>196.46</v>
      </c>
      <c r="F35" s="665">
        <f t="shared" si="4"/>
        <v>196.46</v>
      </c>
      <c r="G35" s="669">
        <f>IF($C$9="No",'Load rates current'!M8,'Load rates current'!AH8)</f>
        <v>602.34</v>
      </c>
      <c r="H35" s="669">
        <f t="shared" ref="H35:I37" si="9">G35</f>
        <v>602.34</v>
      </c>
      <c r="I35" s="669">
        <f t="shared" si="9"/>
        <v>602.34</v>
      </c>
      <c r="J35" s="665">
        <f>$E$35</f>
        <v>196.46</v>
      </c>
      <c r="K35" s="665">
        <f t="shared" ref="K35:P35" si="10">$E$35</f>
        <v>196.46</v>
      </c>
      <c r="L35" s="665">
        <f t="shared" si="10"/>
        <v>196.46</v>
      </c>
      <c r="M35" s="665">
        <f t="shared" si="10"/>
        <v>196.46</v>
      </c>
      <c r="N35" s="665">
        <f t="shared" si="10"/>
        <v>196.46</v>
      </c>
      <c r="O35" s="665">
        <f t="shared" si="10"/>
        <v>196.46</v>
      </c>
      <c r="P35" s="664">
        <f t="shared" si="10"/>
        <v>196.46</v>
      </c>
      <c r="Q35" s="61"/>
      <c r="S35" s="61"/>
    </row>
    <row r="36" spans="2:19" ht="20.399999999999999" customHeight="1" x14ac:dyDescent="0.3">
      <c r="B36" s="1348"/>
      <c r="C36" s="606" t="s">
        <v>204</v>
      </c>
      <c r="D36" s="605" t="s">
        <v>11</v>
      </c>
      <c r="E36" s="662">
        <f>IF($C$9="No",'Load rates current'!Q8,'Load rates current'!AL8)</f>
        <v>135.24</v>
      </c>
      <c r="F36" s="665">
        <f t="shared" si="4"/>
        <v>135.24</v>
      </c>
      <c r="G36" s="669">
        <f>IF($C$9="No",'Load rates current'!N8,'Load rates current'!AI8)</f>
        <v>182.47</v>
      </c>
      <c r="H36" s="669">
        <f t="shared" si="9"/>
        <v>182.47</v>
      </c>
      <c r="I36" s="669">
        <f t="shared" si="9"/>
        <v>182.47</v>
      </c>
      <c r="J36" s="665">
        <f>$E$36</f>
        <v>135.24</v>
      </c>
      <c r="K36" s="665">
        <f t="shared" ref="K36:P36" si="11">$E$36</f>
        <v>135.24</v>
      </c>
      <c r="L36" s="665">
        <f t="shared" si="11"/>
        <v>135.24</v>
      </c>
      <c r="M36" s="665">
        <f t="shared" si="11"/>
        <v>135.24</v>
      </c>
      <c r="N36" s="665">
        <f t="shared" si="11"/>
        <v>135.24</v>
      </c>
      <c r="O36" s="665">
        <f t="shared" si="11"/>
        <v>135.24</v>
      </c>
      <c r="P36" s="664">
        <f t="shared" si="11"/>
        <v>135.24</v>
      </c>
      <c r="Q36" s="61"/>
      <c r="S36" s="61"/>
    </row>
    <row r="37" spans="2:19" ht="21.45" customHeight="1" x14ac:dyDescent="0.3">
      <c r="B37" s="1348"/>
      <c r="C37" s="606" t="s">
        <v>205</v>
      </c>
      <c r="D37" s="605" t="s">
        <v>11</v>
      </c>
      <c r="E37" s="662">
        <f>IF($C$9="No",'Load rates current'!R8,'Load rates current'!AM8)</f>
        <v>85.8</v>
      </c>
      <c r="F37" s="665">
        <f t="shared" si="4"/>
        <v>85.8</v>
      </c>
      <c r="G37" s="669">
        <f>IF($C$9="No",'Load rates current'!O8,'Load rates current'!AJ8)</f>
        <v>99.11</v>
      </c>
      <c r="H37" s="669">
        <f t="shared" si="9"/>
        <v>99.11</v>
      </c>
      <c r="I37" s="669">
        <f t="shared" si="9"/>
        <v>99.11</v>
      </c>
      <c r="J37" s="665">
        <f>$E$37</f>
        <v>85.8</v>
      </c>
      <c r="K37" s="665">
        <f t="shared" ref="K37:P37" si="12">$E$37</f>
        <v>85.8</v>
      </c>
      <c r="L37" s="665">
        <f t="shared" si="12"/>
        <v>85.8</v>
      </c>
      <c r="M37" s="665">
        <f t="shared" si="12"/>
        <v>85.8</v>
      </c>
      <c r="N37" s="665">
        <f t="shared" si="12"/>
        <v>85.8</v>
      </c>
      <c r="O37" s="665">
        <f t="shared" si="12"/>
        <v>85.8</v>
      </c>
      <c r="P37" s="664">
        <f t="shared" si="12"/>
        <v>85.8</v>
      </c>
      <c r="Q37" s="61"/>
      <c r="S37" s="61"/>
    </row>
    <row r="38" spans="2:19" ht="21.45" hidden="1" customHeight="1" x14ac:dyDescent="0.3">
      <c r="B38" s="1348"/>
      <c r="C38" s="606"/>
      <c r="D38" s="605"/>
      <c r="E38" s="662"/>
      <c r="F38" s="665"/>
      <c r="G38" s="669"/>
      <c r="H38" s="669"/>
      <c r="I38" s="669"/>
      <c r="J38" s="665"/>
      <c r="K38" s="665"/>
      <c r="L38" s="665"/>
      <c r="M38" s="665"/>
      <c r="N38" s="665"/>
      <c r="O38" s="665"/>
      <c r="P38" s="664"/>
      <c r="Q38" s="61"/>
      <c r="S38" s="61"/>
    </row>
    <row r="39" spans="2:19" ht="20.399999999999999" customHeight="1" x14ac:dyDescent="0.3">
      <c r="B39" s="1348"/>
      <c r="C39" s="606" t="s">
        <v>308</v>
      </c>
      <c r="D39" s="605" t="s">
        <v>11</v>
      </c>
      <c r="E39" s="662">
        <f>IF($C$9="No",WEPS!$E$5,WEPS!$E$11)</f>
        <v>177.47</v>
      </c>
      <c r="F39" s="665">
        <f>IF($C$9="No",WEPS!$E$5,WEPS!$E$11)</f>
        <v>177.47</v>
      </c>
      <c r="G39" s="669">
        <f>IF($C$9="No",WEPS!$D$5,WEPS!$D$11)</f>
        <v>543.88</v>
      </c>
      <c r="H39" s="669">
        <f>IF($C$9="No",WEPS!$D$5,WEPS!$D$11)</f>
        <v>543.88</v>
      </c>
      <c r="I39" s="669">
        <f>IF($C$9="No",WEPS!$D$5,WEPS!$D$11)</f>
        <v>543.88</v>
      </c>
      <c r="J39" s="665">
        <f>IF($C$9="No",WEPS!$E$5,WEPS!$E$11)</f>
        <v>177.47</v>
      </c>
      <c r="K39" s="665">
        <f>IF($C$9="No",WEPS!$E$5,WEPS!$E$11)</f>
        <v>177.47</v>
      </c>
      <c r="L39" s="665">
        <f>IF($C$9="No",WEPS!$E$5,WEPS!$E$11)</f>
        <v>177.47</v>
      </c>
      <c r="M39" s="665">
        <f>IF($C$9="No",WEPS!$E$5,WEPS!$E$11)</f>
        <v>177.47</v>
      </c>
      <c r="N39" s="665">
        <f>IF($C$9="No",WEPS!$E$5,WEPS!$E$11)</f>
        <v>177.47</v>
      </c>
      <c r="O39" s="665">
        <f>IF($C$9="No",WEPS!$E$5,WEPS!$E$11)</f>
        <v>177.47</v>
      </c>
      <c r="P39" s="664">
        <f>IF($C$9="No",WEPS!$E$5,WEPS!$E$11)</f>
        <v>177.47</v>
      </c>
      <c r="Q39" s="61"/>
      <c r="S39" s="61"/>
    </row>
    <row r="40" spans="2:19" ht="20.399999999999999" customHeight="1" x14ac:dyDescent="0.3">
      <c r="B40" s="1348"/>
      <c r="C40" s="606" t="s">
        <v>309</v>
      </c>
      <c r="D40" s="605" t="s">
        <v>11</v>
      </c>
      <c r="E40" s="662">
        <f>IF($C$9="No",WEPS!$E$6,WEPS!$E$12)</f>
        <v>122.11</v>
      </c>
      <c r="F40" s="665">
        <f>IF($C$9="No",WEPS!$E$6,WEPS!$E$12)</f>
        <v>122.11</v>
      </c>
      <c r="G40" s="669">
        <f>IF($C$9="No",WEPS!$D$6,WEPS!$D$12)</f>
        <v>164.73</v>
      </c>
      <c r="H40" s="669">
        <f>IF($C$9="No",WEPS!$D$6,WEPS!$D$12)</f>
        <v>164.73</v>
      </c>
      <c r="I40" s="669">
        <f>IF($C$9="No",WEPS!$D$6,WEPS!$D$12)</f>
        <v>164.73</v>
      </c>
      <c r="J40" s="665">
        <f>IF($C$9="No",WEPS!$E$6,WEPS!$E$12)</f>
        <v>122.11</v>
      </c>
      <c r="K40" s="665">
        <f>IF($C$9="No",WEPS!$E$6,WEPS!$E$12)</f>
        <v>122.11</v>
      </c>
      <c r="L40" s="665">
        <f>IF($C$9="No",WEPS!$E$6,WEPS!$E$12)</f>
        <v>122.11</v>
      </c>
      <c r="M40" s="665">
        <f>IF($C$9="No",WEPS!$E$6,WEPS!$E$12)</f>
        <v>122.11</v>
      </c>
      <c r="N40" s="665">
        <f>IF($C$9="No",WEPS!$E$6,WEPS!$E$12)</f>
        <v>122.11</v>
      </c>
      <c r="O40" s="665">
        <f>IF($C$9="No",WEPS!$E$6,WEPS!$E$12)</f>
        <v>122.11</v>
      </c>
      <c r="P40" s="664">
        <f>IF($C$9="No",WEPS!$E$6,WEPS!$E$12)</f>
        <v>122.11</v>
      </c>
      <c r="Q40" s="61"/>
      <c r="S40" s="61"/>
    </row>
    <row r="41" spans="2:19" ht="20.399999999999999" customHeight="1" x14ac:dyDescent="0.3">
      <c r="B41" s="1348"/>
      <c r="C41" s="606" t="s">
        <v>310</v>
      </c>
      <c r="D41" s="605" t="s">
        <v>11</v>
      </c>
      <c r="E41" s="662">
        <f>IF($C$9="No",WEPS!$E$7,WEPS!$E$13)</f>
        <v>77.48</v>
      </c>
      <c r="F41" s="665">
        <f>IF($C$9="No",WEPS!$E$7,WEPS!$E$13)</f>
        <v>77.48</v>
      </c>
      <c r="G41" s="669">
        <f>IF($C$9="No",WEPS!$D$7,WEPS!$D$13)</f>
        <v>89.48</v>
      </c>
      <c r="H41" s="669">
        <f>IF($C$9="No",WEPS!$D$7,WEPS!$D$13)</f>
        <v>89.48</v>
      </c>
      <c r="I41" s="669">
        <f>IF($C$9="No",WEPS!$D$7,WEPS!$D$13)</f>
        <v>89.48</v>
      </c>
      <c r="J41" s="665">
        <f>IF($C$9="No",WEPS!$E$7,WEPS!$E$13)</f>
        <v>77.48</v>
      </c>
      <c r="K41" s="665">
        <f>IF($C$9="No",WEPS!$E$7,WEPS!$E$13)</f>
        <v>77.48</v>
      </c>
      <c r="L41" s="665">
        <f>IF($C$9="No",WEPS!$E$7,WEPS!$E$13)</f>
        <v>77.48</v>
      </c>
      <c r="M41" s="665">
        <f>IF($C$9="No",WEPS!$E$7,WEPS!$E$13)</f>
        <v>77.48</v>
      </c>
      <c r="N41" s="665">
        <f>IF($C$9="No",WEPS!$E$7,WEPS!$E$13)</f>
        <v>77.48</v>
      </c>
      <c r="O41" s="665">
        <f>IF($C$9="No",WEPS!$E$7,WEPS!$E$13)</f>
        <v>77.48</v>
      </c>
      <c r="P41" s="664">
        <f>IF($C$9="No",WEPS!$E$7,WEPS!$E$13)</f>
        <v>77.48</v>
      </c>
      <c r="Q41" s="61"/>
      <c r="S41" s="61"/>
    </row>
    <row r="42" spans="2:19" ht="20.399999999999999" customHeight="1" x14ac:dyDescent="0.3">
      <c r="B42" s="1348"/>
      <c r="C42" s="606" t="s">
        <v>206</v>
      </c>
      <c r="D42" s="605" t="s">
        <v>11</v>
      </c>
      <c r="E42" s="662">
        <f>IF($C$9="Yes",'Load rates current'!AM10,'Load rates current'!R10)</f>
        <v>15.56</v>
      </c>
      <c r="F42" s="663">
        <f>E42</f>
        <v>15.56</v>
      </c>
      <c r="G42" s="663">
        <f t="shared" ref="G42:P43" si="13">F42</f>
        <v>15.56</v>
      </c>
      <c r="H42" s="663">
        <f t="shared" si="13"/>
        <v>15.56</v>
      </c>
      <c r="I42" s="663">
        <f t="shared" si="13"/>
        <v>15.56</v>
      </c>
      <c r="J42" s="663">
        <f t="shared" si="13"/>
        <v>15.56</v>
      </c>
      <c r="K42" s="663">
        <f t="shared" si="13"/>
        <v>15.56</v>
      </c>
      <c r="L42" s="663">
        <f t="shared" si="13"/>
        <v>15.56</v>
      </c>
      <c r="M42" s="663">
        <f t="shared" si="13"/>
        <v>15.56</v>
      </c>
      <c r="N42" s="663">
        <f t="shared" si="13"/>
        <v>15.56</v>
      </c>
      <c r="O42" s="663">
        <f t="shared" si="13"/>
        <v>15.56</v>
      </c>
      <c r="P42" s="664">
        <f t="shared" si="13"/>
        <v>15.56</v>
      </c>
      <c r="Q42" s="61"/>
      <c r="S42" s="61"/>
    </row>
    <row r="43" spans="2:19" ht="20.399999999999999" customHeight="1" x14ac:dyDescent="0.3">
      <c r="B43" s="1348"/>
      <c r="C43" s="606" t="s">
        <v>207</v>
      </c>
      <c r="D43" s="605" t="s">
        <v>11</v>
      </c>
      <c r="E43" s="662">
        <f>IF($C$9="No",'Load rates current'!R11,0)</f>
        <v>9.23</v>
      </c>
      <c r="F43" s="663">
        <f>E43</f>
        <v>9.23</v>
      </c>
      <c r="G43" s="663">
        <f t="shared" si="13"/>
        <v>9.23</v>
      </c>
      <c r="H43" s="663">
        <f t="shared" si="13"/>
        <v>9.23</v>
      </c>
      <c r="I43" s="663">
        <f t="shared" si="13"/>
        <v>9.23</v>
      </c>
      <c r="J43" s="663">
        <f t="shared" si="13"/>
        <v>9.23</v>
      </c>
      <c r="K43" s="663">
        <f t="shared" si="13"/>
        <v>9.23</v>
      </c>
      <c r="L43" s="663">
        <f t="shared" si="13"/>
        <v>9.23</v>
      </c>
      <c r="M43" s="663">
        <f t="shared" si="13"/>
        <v>9.23</v>
      </c>
      <c r="N43" s="663">
        <f t="shared" si="13"/>
        <v>9.23</v>
      </c>
      <c r="O43" s="663">
        <f t="shared" si="13"/>
        <v>9.23</v>
      </c>
      <c r="P43" s="664">
        <f t="shared" si="13"/>
        <v>9.23</v>
      </c>
      <c r="Q43" s="61"/>
      <c r="S43" s="61"/>
    </row>
    <row r="44" spans="2:19" ht="20.399999999999999" customHeight="1" x14ac:dyDescent="0.3">
      <c r="B44" s="1348"/>
      <c r="C44" s="606" t="s">
        <v>249</v>
      </c>
      <c r="D44" s="605" t="s">
        <v>11</v>
      </c>
      <c r="E44" s="662">
        <f>IF($C$9="No",'Load rates current'!S8,'Load rates current'!AN8)</f>
        <v>0.79</v>
      </c>
      <c r="F44" s="663">
        <f>E44</f>
        <v>0.79</v>
      </c>
      <c r="G44" s="663">
        <f t="shared" ref="G44:P44" si="14">F44</f>
        <v>0.79</v>
      </c>
      <c r="H44" s="663">
        <f t="shared" si="14"/>
        <v>0.79</v>
      </c>
      <c r="I44" s="663">
        <f t="shared" si="14"/>
        <v>0.79</v>
      </c>
      <c r="J44" s="663">
        <f t="shared" si="14"/>
        <v>0.79</v>
      </c>
      <c r="K44" s="663">
        <f t="shared" si="14"/>
        <v>0.79</v>
      </c>
      <c r="L44" s="663">
        <f t="shared" si="14"/>
        <v>0.79</v>
      </c>
      <c r="M44" s="663">
        <f t="shared" si="14"/>
        <v>0.79</v>
      </c>
      <c r="N44" s="663">
        <f t="shared" si="14"/>
        <v>0.79</v>
      </c>
      <c r="O44" s="663">
        <f t="shared" si="14"/>
        <v>0.79</v>
      </c>
      <c r="P44" s="664">
        <f t="shared" si="14"/>
        <v>0.79</v>
      </c>
      <c r="Q44" s="61"/>
      <c r="S44" s="61"/>
    </row>
    <row r="45" spans="2:19" ht="20.399999999999999" customHeight="1" x14ac:dyDescent="0.3">
      <c r="B45" s="1348"/>
      <c r="C45" s="606" t="s">
        <v>20</v>
      </c>
      <c r="D45" s="605" t="s">
        <v>14</v>
      </c>
      <c r="E45" s="662">
        <f>IF($C$9="No",'Load rates current'!N14,'Load rates current'!AI14)</f>
        <v>399.38</v>
      </c>
      <c r="F45" s="663">
        <f>$E$45</f>
        <v>399.38</v>
      </c>
      <c r="G45" s="663">
        <f t="shared" ref="G45:P45" si="15">$E$45</f>
        <v>399.38</v>
      </c>
      <c r="H45" s="663">
        <f t="shared" si="15"/>
        <v>399.38</v>
      </c>
      <c r="I45" s="663">
        <f t="shared" si="15"/>
        <v>399.38</v>
      </c>
      <c r="J45" s="663">
        <f t="shared" si="15"/>
        <v>399.38</v>
      </c>
      <c r="K45" s="663">
        <f t="shared" si="15"/>
        <v>399.38</v>
      </c>
      <c r="L45" s="663">
        <f t="shared" si="15"/>
        <v>399.38</v>
      </c>
      <c r="M45" s="663">
        <f t="shared" si="15"/>
        <v>399.38</v>
      </c>
      <c r="N45" s="663">
        <f t="shared" si="15"/>
        <v>399.38</v>
      </c>
      <c r="O45" s="663">
        <f t="shared" si="15"/>
        <v>399.38</v>
      </c>
      <c r="P45" s="664">
        <f t="shared" si="15"/>
        <v>399.38</v>
      </c>
      <c r="Q45" s="61"/>
      <c r="S45" s="61"/>
    </row>
    <row r="46" spans="2:19" ht="20.399999999999999" customHeight="1" thickBot="1" x14ac:dyDescent="0.35">
      <c r="B46" s="1348"/>
      <c r="C46" s="607" t="s">
        <v>21</v>
      </c>
      <c r="D46" s="608" t="s">
        <v>14</v>
      </c>
      <c r="E46" s="666">
        <f>IF($C$9="No",'Load rates current'!N15,'Load rates current'!AI15)</f>
        <v>180</v>
      </c>
      <c r="F46" s="667">
        <f>$E$46</f>
        <v>180</v>
      </c>
      <c r="G46" s="667">
        <f t="shared" ref="G46:P46" si="16">$E$46</f>
        <v>180</v>
      </c>
      <c r="H46" s="667">
        <f t="shared" si="16"/>
        <v>180</v>
      </c>
      <c r="I46" s="667">
        <f t="shared" si="16"/>
        <v>180</v>
      </c>
      <c r="J46" s="667">
        <f t="shared" si="16"/>
        <v>180</v>
      </c>
      <c r="K46" s="667">
        <f t="shared" si="16"/>
        <v>180</v>
      </c>
      <c r="L46" s="667">
        <f t="shared" si="16"/>
        <v>180</v>
      </c>
      <c r="M46" s="667">
        <f t="shared" si="16"/>
        <v>180</v>
      </c>
      <c r="N46" s="667">
        <f t="shared" si="16"/>
        <v>180</v>
      </c>
      <c r="O46" s="667">
        <f t="shared" si="16"/>
        <v>180</v>
      </c>
      <c r="P46" s="668">
        <f t="shared" si="16"/>
        <v>180</v>
      </c>
      <c r="Q46" s="61"/>
      <c r="S46" s="61"/>
    </row>
    <row r="47" spans="2:19" ht="20.399999999999999" customHeight="1" thickBot="1" x14ac:dyDescent="0.35">
      <c r="C47" s="61"/>
      <c r="D47" s="61"/>
      <c r="E47" s="61"/>
      <c r="F47" s="61"/>
      <c r="G47" s="61"/>
      <c r="H47" s="61"/>
      <c r="I47" s="61"/>
      <c r="J47" s="61"/>
      <c r="K47" s="61"/>
      <c r="L47" s="61"/>
      <c r="M47" s="61"/>
      <c r="N47" s="61"/>
      <c r="O47" s="61"/>
      <c r="P47" s="61"/>
      <c r="Q47" s="61"/>
      <c r="S47" s="61"/>
    </row>
    <row r="48" spans="2:19" ht="20.399999999999999" hidden="1" customHeight="1" thickBot="1" x14ac:dyDescent="0.35">
      <c r="C48" s="61"/>
      <c r="D48" s="61"/>
      <c r="E48" s="61"/>
      <c r="F48" s="61"/>
      <c r="G48" s="61"/>
      <c r="H48" s="61"/>
      <c r="I48" s="61"/>
      <c r="J48" s="61"/>
      <c r="K48" s="61"/>
      <c r="L48" s="61"/>
      <c r="M48" s="61"/>
      <c r="N48" s="61"/>
      <c r="O48" s="61"/>
      <c r="P48" s="61"/>
      <c r="Q48" s="61"/>
      <c r="S48" s="61"/>
    </row>
    <row r="49" spans="2:29" ht="20.399999999999999" customHeight="1" thickBot="1" x14ac:dyDescent="0.35">
      <c r="B49" s="670" t="s">
        <v>299</v>
      </c>
      <c r="C49" s="61"/>
      <c r="D49" s="61"/>
      <c r="E49" s="65" t="s">
        <v>150</v>
      </c>
      <c r="F49" s="65" t="s">
        <v>151</v>
      </c>
      <c r="G49" s="65" t="s">
        <v>152</v>
      </c>
      <c r="H49" s="65" t="s">
        <v>153</v>
      </c>
      <c r="I49" s="65" t="s">
        <v>154</v>
      </c>
      <c r="J49" s="65" t="s">
        <v>155</v>
      </c>
      <c r="K49" s="65" t="s">
        <v>156</v>
      </c>
      <c r="L49" s="65" t="s">
        <v>157</v>
      </c>
      <c r="M49" s="65" t="s">
        <v>158</v>
      </c>
      <c r="N49" s="65" t="s">
        <v>159</v>
      </c>
      <c r="O49" s="65" t="s">
        <v>160</v>
      </c>
      <c r="P49" s="65" t="s">
        <v>161</v>
      </c>
      <c r="Q49" s="65" t="s">
        <v>28</v>
      </c>
      <c r="S49" s="61"/>
    </row>
    <row r="50" spans="2:29" ht="20.399999999999999" customHeight="1" x14ac:dyDescent="0.3">
      <c r="B50" s="57"/>
      <c r="C50" s="443" t="str">
        <f>C30</f>
        <v>Transmission network/Network capacity charge</v>
      </c>
      <c r="D50" s="609" t="s">
        <v>312</v>
      </c>
      <c r="E50" s="66">
        <f>E30*E19</f>
        <v>320000</v>
      </c>
      <c r="F50" s="66">
        <f t="shared" ref="F50:P50" si="17">F30*F19</f>
        <v>320000</v>
      </c>
      <c r="G50" s="66">
        <f t="shared" si="17"/>
        <v>320000</v>
      </c>
      <c r="H50" s="66">
        <f t="shared" si="17"/>
        <v>320000</v>
      </c>
      <c r="I50" s="66">
        <f t="shared" si="17"/>
        <v>320000</v>
      </c>
      <c r="J50" s="66">
        <f t="shared" si="17"/>
        <v>320000</v>
      </c>
      <c r="K50" s="66">
        <f t="shared" si="17"/>
        <v>320000</v>
      </c>
      <c r="L50" s="66">
        <f t="shared" si="17"/>
        <v>320000</v>
      </c>
      <c r="M50" s="66">
        <f t="shared" si="17"/>
        <v>320000</v>
      </c>
      <c r="N50" s="66">
        <f t="shared" si="17"/>
        <v>320000</v>
      </c>
      <c r="O50" s="66">
        <f t="shared" si="17"/>
        <v>320000</v>
      </c>
      <c r="P50" s="66">
        <f t="shared" si="17"/>
        <v>320000</v>
      </c>
      <c r="Q50" s="66">
        <f t="shared" ref="Q50:Q65" si="18">SUM(E50:P50)</f>
        <v>3840000</v>
      </c>
      <c r="S50" s="61"/>
    </row>
    <row r="51" spans="2:29" ht="20.399999999999999" customHeight="1" x14ac:dyDescent="0.3">
      <c r="C51" s="445" t="str">
        <f>C31</f>
        <v>Distribution network capacity charge</v>
      </c>
      <c r="D51" s="610" t="s">
        <v>312</v>
      </c>
      <c r="E51" s="66">
        <f>E31*E19</f>
        <v>638200</v>
      </c>
      <c r="F51" s="66">
        <f t="shared" ref="F51:P51" si="19">F31*F19</f>
        <v>638200</v>
      </c>
      <c r="G51" s="66">
        <f t="shared" si="19"/>
        <v>638200</v>
      </c>
      <c r="H51" s="66">
        <f t="shared" si="19"/>
        <v>638200</v>
      </c>
      <c r="I51" s="66">
        <f t="shared" si="19"/>
        <v>638200</v>
      </c>
      <c r="J51" s="66">
        <f t="shared" si="19"/>
        <v>638200</v>
      </c>
      <c r="K51" s="66">
        <f t="shared" si="19"/>
        <v>638200</v>
      </c>
      <c r="L51" s="66">
        <f t="shared" si="19"/>
        <v>638200</v>
      </c>
      <c r="M51" s="66">
        <f t="shared" si="19"/>
        <v>638200</v>
      </c>
      <c r="N51" s="66">
        <f t="shared" si="19"/>
        <v>638200</v>
      </c>
      <c r="O51" s="66">
        <f t="shared" si="19"/>
        <v>638200</v>
      </c>
      <c r="P51" s="66">
        <f t="shared" si="19"/>
        <v>638200</v>
      </c>
      <c r="Q51" s="66">
        <f t="shared" si="18"/>
        <v>7658400</v>
      </c>
      <c r="S51" s="61"/>
    </row>
    <row r="52" spans="2:29" ht="20.399999999999999" customHeight="1" x14ac:dyDescent="0.3">
      <c r="C52" s="445" t="str">
        <f>C32</f>
        <v>Distribution network demand charge</v>
      </c>
      <c r="D52" s="610" t="s">
        <v>312</v>
      </c>
      <c r="E52" s="66">
        <f>E17*E32</f>
        <v>1210400</v>
      </c>
      <c r="F52" s="66">
        <f t="shared" ref="F52:P52" si="20">F17*F32</f>
        <v>1210400</v>
      </c>
      <c r="G52" s="66">
        <f t="shared" si="20"/>
        <v>1210400</v>
      </c>
      <c r="H52" s="66">
        <f t="shared" si="20"/>
        <v>1210400</v>
      </c>
      <c r="I52" s="66">
        <f t="shared" si="20"/>
        <v>1210400</v>
      </c>
      <c r="J52" s="66">
        <f t="shared" si="20"/>
        <v>1210400</v>
      </c>
      <c r="K52" s="66">
        <f t="shared" si="20"/>
        <v>1210400</v>
      </c>
      <c r="L52" s="66">
        <f t="shared" si="20"/>
        <v>1210400</v>
      </c>
      <c r="M52" s="66">
        <f t="shared" si="20"/>
        <v>1210400</v>
      </c>
      <c r="N52" s="66">
        <f t="shared" si="20"/>
        <v>1210400</v>
      </c>
      <c r="O52" s="66">
        <f t="shared" si="20"/>
        <v>1210400</v>
      </c>
      <c r="P52" s="66">
        <f t="shared" si="20"/>
        <v>1210400</v>
      </c>
      <c r="Q52" s="66">
        <f t="shared" si="18"/>
        <v>14524800</v>
      </c>
      <c r="S52" s="61"/>
    </row>
    <row r="53" spans="2:29" ht="20.399999999999999" customHeight="1" x14ac:dyDescent="0.3">
      <c r="C53" s="445" t="str">
        <f>C32</f>
        <v>Distribution network demand charge</v>
      </c>
      <c r="D53" s="610" t="s">
        <v>312</v>
      </c>
      <c r="E53" s="66">
        <f t="shared" ref="E53:P53" si="21">IF($C$4="Ruraflex",E22*E33/100,(E23+E24)*E33/100)</f>
        <v>0</v>
      </c>
      <c r="F53" s="66">
        <f t="shared" si="21"/>
        <v>0</v>
      </c>
      <c r="G53" s="66">
        <f t="shared" si="21"/>
        <v>0</v>
      </c>
      <c r="H53" s="66">
        <f t="shared" si="21"/>
        <v>0</v>
      </c>
      <c r="I53" s="66">
        <f t="shared" si="21"/>
        <v>0</v>
      </c>
      <c r="J53" s="66">
        <f t="shared" si="21"/>
        <v>0</v>
      </c>
      <c r="K53" s="66">
        <f t="shared" si="21"/>
        <v>0</v>
      </c>
      <c r="L53" s="66">
        <f t="shared" si="21"/>
        <v>0</v>
      </c>
      <c r="M53" s="66">
        <f t="shared" si="21"/>
        <v>0</v>
      </c>
      <c r="N53" s="66">
        <f t="shared" si="21"/>
        <v>0</v>
      </c>
      <c r="O53" s="66">
        <f t="shared" si="21"/>
        <v>0</v>
      </c>
      <c r="P53" s="66">
        <f t="shared" si="21"/>
        <v>0</v>
      </c>
      <c r="Q53" s="66">
        <f t="shared" si="18"/>
        <v>0</v>
      </c>
      <c r="S53" s="61"/>
    </row>
    <row r="54" spans="2:29" ht="20.399999999999999" customHeight="1" thickBot="1" x14ac:dyDescent="0.35">
      <c r="C54" s="446" t="str">
        <f>C34</f>
        <v>LV subsidy charge</v>
      </c>
      <c r="D54" s="610" t="s">
        <v>312</v>
      </c>
      <c r="E54" s="67">
        <f>E34*E$16</f>
        <v>0</v>
      </c>
      <c r="F54" s="67">
        <f t="shared" ref="F54:P54" si="22">F34*F$16</f>
        <v>0</v>
      </c>
      <c r="G54" s="67">
        <f t="shared" si="22"/>
        <v>0</v>
      </c>
      <c r="H54" s="67">
        <f t="shared" si="22"/>
        <v>0</v>
      </c>
      <c r="I54" s="67">
        <f t="shared" si="22"/>
        <v>0</v>
      </c>
      <c r="J54" s="67">
        <f t="shared" si="22"/>
        <v>0</v>
      </c>
      <c r="K54" s="67">
        <f t="shared" si="22"/>
        <v>0</v>
      </c>
      <c r="L54" s="67">
        <f t="shared" si="22"/>
        <v>0</v>
      </c>
      <c r="M54" s="67">
        <f t="shared" si="22"/>
        <v>0</v>
      </c>
      <c r="N54" s="67">
        <f t="shared" si="22"/>
        <v>0</v>
      </c>
      <c r="O54" s="67">
        <f t="shared" si="22"/>
        <v>0</v>
      </c>
      <c r="P54" s="67">
        <f t="shared" si="22"/>
        <v>0</v>
      </c>
      <c r="Q54" s="67">
        <f t="shared" si="18"/>
        <v>0</v>
      </c>
      <c r="S54" s="61"/>
    </row>
    <row r="55" spans="2:29" s="68" customFormat="1" ht="19.95" customHeight="1" thickBot="1" x14ac:dyDescent="0.35">
      <c r="C55" s="611" t="s">
        <v>234</v>
      </c>
      <c r="D55" s="612" t="s">
        <v>312</v>
      </c>
      <c r="E55" s="181">
        <f>E51+E52+E54+E50+E53</f>
        <v>2168600</v>
      </c>
      <c r="F55" s="69">
        <f t="shared" ref="F55:P55" si="23">F51+F52+F54+F50+F53</f>
        <v>2168600</v>
      </c>
      <c r="G55" s="69">
        <f t="shared" si="23"/>
        <v>2168600</v>
      </c>
      <c r="H55" s="69">
        <f t="shared" si="23"/>
        <v>2168600</v>
      </c>
      <c r="I55" s="69">
        <f t="shared" si="23"/>
        <v>2168600</v>
      </c>
      <c r="J55" s="69">
        <f t="shared" si="23"/>
        <v>2168600</v>
      </c>
      <c r="K55" s="69">
        <f t="shared" si="23"/>
        <v>2168600</v>
      </c>
      <c r="L55" s="69">
        <f t="shared" si="23"/>
        <v>2168600</v>
      </c>
      <c r="M55" s="69">
        <f t="shared" si="23"/>
        <v>2168600</v>
      </c>
      <c r="N55" s="69">
        <f t="shared" si="23"/>
        <v>2168600</v>
      </c>
      <c r="O55" s="69">
        <f t="shared" si="23"/>
        <v>2168600</v>
      </c>
      <c r="P55" s="69">
        <f t="shared" si="23"/>
        <v>2168600</v>
      </c>
      <c r="Q55" s="69">
        <f t="shared" si="18"/>
        <v>26023200</v>
      </c>
      <c r="R55" s="51"/>
      <c r="S55" s="70"/>
      <c r="T55" s="51"/>
      <c r="U55" s="51"/>
      <c r="V55" s="51"/>
      <c r="W55" s="51"/>
      <c r="X55" s="51"/>
      <c r="Y55" s="51"/>
      <c r="Z55" s="51"/>
      <c r="AA55" s="51"/>
      <c r="AB55" s="51"/>
      <c r="AC55" s="51"/>
    </row>
    <row r="56" spans="2:29" ht="20.399999999999999" customHeight="1" x14ac:dyDescent="0.3">
      <c r="C56" s="613" t="s">
        <v>373</v>
      </c>
      <c r="D56" s="614" t="s">
        <v>312</v>
      </c>
      <c r="E56" s="71">
        <f t="shared" ref="E56:P56" si="24">E35*E23/100</f>
        <v>2520943.2863999992</v>
      </c>
      <c r="F56" s="71">
        <f t="shared" si="24"/>
        <v>2604974.7292799996</v>
      </c>
      <c r="G56" s="71">
        <f t="shared" si="24"/>
        <v>7729130.505599997</v>
      </c>
      <c r="H56" s="71">
        <f t="shared" si="24"/>
        <v>7986768.1891199993</v>
      </c>
      <c r="I56" s="71">
        <f t="shared" si="24"/>
        <v>7986768.1891199993</v>
      </c>
      <c r="J56" s="71">
        <f t="shared" si="24"/>
        <v>2520943.2863999992</v>
      </c>
      <c r="K56" s="71">
        <f t="shared" si="24"/>
        <v>2604974.7292799996</v>
      </c>
      <c r="L56" s="71">
        <f t="shared" si="24"/>
        <v>2520943.2863999992</v>
      </c>
      <c r="M56" s="71">
        <f t="shared" si="24"/>
        <v>2604974.7292799996</v>
      </c>
      <c r="N56" s="71">
        <f t="shared" si="24"/>
        <v>2604974.7292799996</v>
      </c>
      <c r="O56" s="71">
        <f t="shared" si="24"/>
        <v>2352880.4006399997</v>
      </c>
      <c r="P56" s="71">
        <f t="shared" si="24"/>
        <v>2604974.7292799996</v>
      </c>
      <c r="Q56" s="71">
        <f t="shared" si="18"/>
        <v>46643250.790079989</v>
      </c>
      <c r="S56" s="61"/>
    </row>
    <row r="57" spans="2:29" ht="20.399999999999999" customHeight="1" x14ac:dyDescent="0.3">
      <c r="C57" s="613" t="s">
        <v>408</v>
      </c>
      <c r="D57" s="610" t="s">
        <v>312</v>
      </c>
      <c r="E57" s="72">
        <f t="shared" ref="E57:P57" si="25">E36*E24/100</f>
        <v>4662209.6640000008</v>
      </c>
      <c r="F57" s="72">
        <f t="shared" si="25"/>
        <v>4817616.6528000003</v>
      </c>
      <c r="G57" s="72">
        <f t="shared" si="25"/>
        <v>6290397.7920000004</v>
      </c>
      <c r="H57" s="72">
        <f t="shared" si="25"/>
        <v>6500077.7184000006</v>
      </c>
      <c r="I57" s="72">
        <f t="shared" si="25"/>
        <v>6500077.7184000006</v>
      </c>
      <c r="J57" s="72">
        <f t="shared" si="25"/>
        <v>4662209.6640000008</v>
      </c>
      <c r="K57" s="72">
        <f t="shared" si="25"/>
        <v>4817616.6528000003</v>
      </c>
      <c r="L57" s="72">
        <f t="shared" si="25"/>
        <v>4662209.6640000008</v>
      </c>
      <c r="M57" s="72">
        <f t="shared" si="25"/>
        <v>4817616.6528000003</v>
      </c>
      <c r="N57" s="72">
        <f t="shared" si="25"/>
        <v>4817616.6528000003</v>
      </c>
      <c r="O57" s="72">
        <f t="shared" si="25"/>
        <v>4351395.6864</v>
      </c>
      <c r="P57" s="72">
        <f t="shared" si="25"/>
        <v>4817616.6528000003</v>
      </c>
      <c r="Q57" s="72">
        <f t="shared" si="18"/>
        <v>61716661.1712</v>
      </c>
      <c r="S57" s="61"/>
    </row>
    <row r="58" spans="2:29" ht="19.95" customHeight="1" thickBot="1" x14ac:dyDescent="0.35">
      <c r="C58" s="613" t="s">
        <v>409</v>
      </c>
      <c r="D58" s="615" t="s">
        <v>312</v>
      </c>
      <c r="E58" s="72">
        <f t="shared" ref="E58:P58" si="26">E37*E25/100</f>
        <v>4190266.08</v>
      </c>
      <c r="F58" s="72">
        <f t="shared" si="26"/>
        <v>4329941.6159999995</v>
      </c>
      <c r="G58" s="72">
        <f t="shared" si="26"/>
        <v>4840294.5360000003</v>
      </c>
      <c r="H58" s="72">
        <f t="shared" si="26"/>
        <v>5001637.6871999996</v>
      </c>
      <c r="I58" s="72">
        <f t="shared" si="26"/>
        <v>5001637.6871999996</v>
      </c>
      <c r="J58" s="72">
        <f t="shared" si="26"/>
        <v>4190266.08</v>
      </c>
      <c r="K58" s="72">
        <f t="shared" si="26"/>
        <v>4329941.6159999995</v>
      </c>
      <c r="L58" s="72">
        <f t="shared" si="26"/>
        <v>4190266.08</v>
      </c>
      <c r="M58" s="72">
        <f t="shared" si="26"/>
        <v>4329941.6159999995</v>
      </c>
      <c r="N58" s="72">
        <f t="shared" si="26"/>
        <v>4329941.6159999995</v>
      </c>
      <c r="O58" s="72">
        <f t="shared" si="26"/>
        <v>3910915.0079999999</v>
      </c>
      <c r="P58" s="72">
        <f t="shared" si="26"/>
        <v>4329941.6159999995</v>
      </c>
      <c r="Q58" s="72">
        <f t="shared" si="18"/>
        <v>52974991.23839999</v>
      </c>
      <c r="S58" s="61"/>
    </row>
    <row r="59" spans="2:29" ht="19.95" hidden="1" customHeight="1" thickBot="1" x14ac:dyDescent="0.35">
      <c r="C59" s="616"/>
      <c r="D59" s="617"/>
      <c r="E59" s="71"/>
      <c r="F59" s="71"/>
      <c r="G59" s="71"/>
      <c r="H59" s="71"/>
      <c r="I59" s="71"/>
      <c r="J59" s="71"/>
      <c r="K59" s="71"/>
      <c r="L59" s="71"/>
      <c r="M59" s="71"/>
      <c r="N59" s="71"/>
      <c r="O59" s="71"/>
      <c r="P59" s="71"/>
      <c r="Q59" s="71"/>
      <c r="S59" s="61"/>
    </row>
    <row r="60" spans="2:29" s="68" customFormat="1" ht="20.399999999999999" customHeight="1" thickBot="1" x14ac:dyDescent="0.35">
      <c r="C60" s="611" t="s">
        <v>208</v>
      </c>
      <c r="D60" s="612" t="s">
        <v>312</v>
      </c>
      <c r="E60" s="181">
        <f>SUM(E56:E58)</f>
        <v>11373419.030400001</v>
      </c>
      <c r="F60" s="181">
        <f t="shared" ref="F60:P60" si="27">SUM(F56:F58)</f>
        <v>11752532.99808</v>
      </c>
      <c r="G60" s="181">
        <f t="shared" si="27"/>
        <v>18859822.8336</v>
      </c>
      <c r="H60" s="181">
        <f t="shared" si="27"/>
        <v>19488483.594719999</v>
      </c>
      <c r="I60" s="181">
        <f t="shared" si="27"/>
        <v>19488483.594719999</v>
      </c>
      <c r="J60" s="181">
        <f t="shared" si="27"/>
        <v>11373419.030400001</v>
      </c>
      <c r="K60" s="181">
        <f t="shared" si="27"/>
        <v>11752532.99808</v>
      </c>
      <c r="L60" s="181">
        <f t="shared" si="27"/>
        <v>11373419.030400001</v>
      </c>
      <c r="M60" s="181">
        <f t="shared" si="27"/>
        <v>11752532.99808</v>
      </c>
      <c r="N60" s="181">
        <f t="shared" si="27"/>
        <v>11752532.99808</v>
      </c>
      <c r="O60" s="181">
        <f t="shared" si="27"/>
        <v>10615191.095039999</v>
      </c>
      <c r="P60" s="181">
        <f t="shared" si="27"/>
        <v>11752532.99808</v>
      </c>
      <c r="Q60" s="73">
        <f t="shared" si="18"/>
        <v>161334903.19967997</v>
      </c>
      <c r="R60" s="51"/>
      <c r="S60" s="70"/>
      <c r="T60" s="51"/>
      <c r="U60" s="51"/>
      <c r="V60" s="51"/>
      <c r="W60" s="51"/>
      <c r="X60" s="51"/>
      <c r="Y60" s="51"/>
      <c r="Z60" s="51"/>
      <c r="AA60" s="51"/>
      <c r="AB60" s="51"/>
      <c r="AC60" s="51"/>
    </row>
    <row r="61" spans="2:29" ht="20.399999999999999" customHeight="1" x14ac:dyDescent="0.3">
      <c r="C61" s="613" t="str">
        <f>C42</f>
        <v>ERS charge</v>
      </c>
      <c r="D61" s="614" t="s">
        <v>312</v>
      </c>
      <c r="E61" s="182">
        <f t="shared" ref="E61:P61" si="28">E42*E22/100</f>
        <v>1495985.7024000001</v>
      </c>
      <c r="F61" s="74">
        <f t="shared" si="28"/>
        <v>1545851.8924800002</v>
      </c>
      <c r="G61" s="74">
        <f t="shared" si="28"/>
        <v>1495985.7024000001</v>
      </c>
      <c r="H61" s="74">
        <f t="shared" si="28"/>
        <v>1545851.8924800002</v>
      </c>
      <c r="I61" s="74">
        <f t="shared" si="28"/>
        <v>1545851.8924800002</v>
      </c>
      <c r="J61" s="74">
        <f t="shared" si="28"/>
        <v>1495985.7024000001</v>
      </c>
      <c r="K61" s="74">
        <f t="shared" si="28"/>
        <v>1545851.8924800002</v>
      </c>
      <c r="L61" s="74">
        <f t="shared" si="28"/>
        <v>1495985.7024000001</v>
      </c>
      <c r="M61" s="74">
        <f t="shared" si="28"/>
        <v>1545851.8924800002</v>
      </c>
      <c r="N61" s="74">
        <f t="shared" si="28"/>
        <v>1545851.8924800002</v>
      </c>
      <c r="O61" s="74">
        <f t="shared" si="28"/>
        <v>1396253.3222400001</v>
      </c>
      <c r="P61" s="74">
        <f t="shared" si="28"/>
        <v>1545851.8924800002</v>
      </c>
      <c r="Q61" s="74">
        <f t="shared" si="18"/>
        <v>18201159.379200004</v>
      </c>
      <c r="S61" s="61"/>
    </row>
    <row r="62" spans="2:29" s="60" customFormat="1" ht="20.399999999999999" customHeight="1" x14ac:dyDescent="0.3">
      <c r="C62" s="445" t="str">
        <f>C43</f>
        <v>Affordability charge</v>
      </c>
      <c r="D62" s="610" t="s">
        <v>312</v>
      </c>
      <c r="E62" s="66">
        <f t="shared" ref="E62:P62" si="29">E43*E22/100</f>
        <v>887400.25919999997</v>
      </c>
      <c r="F62" s="75">
        <f t="shared" si="29"/>
        <v>916980.2678400001</v>
      </c>
      <c r="G62" s="75">
        <f t="shared" si="29"/>
        <v>887400.25919999997</v>
      </c>
      <c r="H62" s="75">
        <f t="shared" si="29"/>
        <v>916980.2678400001</v>
      </c>
      <c r="I62" s="75">
        <f t="shared" si="29"/>
        <v>916980.2678400001</v>
      </c>
      <c r="J62" s="75">
        <f t="shared" si="29"/>
        <v>887400.25919999997</v>
      </c>
      <c r="K62" s="75">
        <f t="shared" si="29"/>
        <v>916980.2678400001</v>
      </c>
      <c r="L62" s="75">
        <f t="shared" si="29"/>
        <v>887400.25919999997</v>
      </c>
      <c r="M62" s="75">
        <f t="shared" si="29"/>
        <v>916980.2678400001</v>
      </c>
      <c r="N62" s="75">
        <f t="shared" si="29"/>
        <v>916980.2678400001</v>
      </c>
      <c r="O62" s="75">
        <f t="shared" si="29"/>
        <v>828240.24192000006</v>
      </c>
      <c r="P62" s="75">
        <f t="shared" si="29"/>
        <v>916980.2678400001</v>
      </c>
      <c r="Q62" s="75">
        <f t="shared" si="18"/>
        <v>10796703.1536</v>
      </c>
      <c r="R62" s="51"/>
      <c r="T62" s="51"/>
      <c r="U62" s="51"/>
      <c r="V62" s="51"/>
      <c r="W62" s="51"/>
      <c r="X62" s="51"/>
      <c r="Y62" s="51"/>
      <c r="Z62" s="51"/>
      <c r="AA62" s="51"/>
      <c r="AB62" s="51"/>
      <c r="AC62" s="51"/>
    </row>
    <row r="63" spans="2:29" s="60" customFormat="1" ht="20.399999999999999" customHeight="1" x14ac:dyDescent="0.3">
      <c r="C63" s="445" t="str">
        <f>C44</f>
        <v>Ancillary service charge</v>
      </c>
      <c r="D63" s="610" t="s">
        <v>312</v>
      </c>
      <c r="E63" s="66">
        <f t="shared" ref="E63:P63" si="30">E44*E22/100</f>
        <v>75953.001600000003</v>
      </c>
      <c r="F63" s="75">
        <f t="shared" si="30"/>
        <v>78484.768320000017</v>
      </c>
      <c r="G63" s="75">
        <f t="shared" si="30"/>
        <v>75953.001600000003</v>
      </c>
      <c r="H63" s="75">
        <f t="shared" si="30"/>
        <v>78484.768320000017</v>
      </c>
      <c r="I63" s="75">
        <f t="shared" si="30"/>
        <v>78484.768320000017</v>
      </c>
      <c r="J63" s="75">
        <f t="shared" si="30"/>
        <v>75953.001600000003</v>
      </c>
      <c r="K63" s="75">
        <f t="shared" si="30"/>
        <v>78484.768320000017</v>
      </c>
      <c r="L63" s="75">
        <f t="shared" si="30"/>
        <v>75953.001600000003</v>
      </c>
      <c r="M63" s="75">
        <f t="shared" si="30"/>
        <v>78484.768320000017</v>
      </c>
      <c r="N63" s="75">
        <f t="shared" si="30"/>
        <v>78484.768320000017</v>
      </c>
      <c r="O63" s="75">
        <f t="shared" si="30"/>
        <v>70889.468160000004</v>
      </c>
      <c r="P63" s="75">
        <f t="shared" si="30"/>
        <v>78484.768320000017</v>
      </c>
      <c r="Q63" s="75">
        <f t="shared" si="18"/>
        <v>924094.85280000023</v>
      </c>
      <c r="R63" s="51"/>
      <c r="T63" s="51"/>
      <c r="U63" s="51"/>
      <c r="V63" s="51"/>
      <c r="W63" s="51"/>
      <c r="X63" s="51"/>
      <c r="Y63" s="51"/>
      <c r="Z63" s="51"/>
      <c r="AA63" s="51"/>
      <c r="AB63" s="51"/>
      <c r="AC63" s="51"/>
    </row>
    <row r="64" spans="2:29" s="60" customFormat="1" ht="20.399999999999999" customHeight="1" x14ac:dyDescent="0.3">
      <c r="C64" s="445" t="str">
        <f>C45</f>
        <v>Service charge</v>
      </c>
      <c r="D64" s="610" t="s">
        <v>312</v>
      </c>
      <c r="E64" s="66">
        <f t="shared" ref="E64:P64" si="31">E45*E15</f>
        <v>11981.4</v>
      </c>
      <c r="F64" s="75">
        <f t="shared" si="31"/>
        <v>12380.78</v>
      </c>
      <c r="G64" s="75">
        <f t="shared" si="31"/>
        <v>11981.4</v>
      </c>
      <c r="H64" s="75">
        <f t="shared" si="31"/>
        <v>12380.78</v>
      </c>
      <c r="I64" s="75">
        <f t="shared" si="31"/>
        <v>12380.78</v>
      </c>
      <c r="J64" s="75">
        <f t="shared" si="31"/>
        <v>11981.4</v>
      </c>
      <c r="K64" s="75">
        <f t="shared" si="31"/>
        <v>12380.78</v>
      </c>
      <c r="L64" s="75">
        <f t="shared" si="31"/>
        <v>11981.4</v>
      </c>
      <c r="M64" s="75">
        <f t="shared" si="31"/>
        <v>12380.78</v>
      </c>
      <c r="N64" s="75">
        <f t="shared" si="31"/>
        <v>12380.78</v>
      </c>
      <c r="O64" s="75">
        <f t="shared" si="31"/>
        <v>11182.64</v>
      </c>
      <c r="P64" s="75">
        <f t="shared" si="31"/>
        <v>12380.78</v>
      </c>
      <c r="Q64" s="75">
        <f t="shared" si="18"/>
        <v>145773.69999999998</v>
      </c>
      <c r="R64" s="51"/>
      <c r="T64" s="51"/>
      <c r="U64" s="51"/>
      <c r="V64" s="51"/>
      <c r="W64" s="51"/>
      <c r="X64" s="51"/>
      <c r="Y64" s="51"/>
      <c r="Z64" s="51"/>
      <c r="AA64" s="51"/>
      <c r="AB64" s="51"/>
      <c r="AC64" s="51"/>
    </row>
    <row r="65" spans="2:29" ht="20.399999999999999" customHeight="1" thickBot="1" x14ac:dyDescent="0.35">
      <c r="C65" s="618" t="str">
        <f>C46</f>
        <v>Administration charge</v>
      </c>
      <c r="D65" s="615" t="s">
        <v>312</v>
      </c>
      <c r="E65" s="72">
        <f t="shared" ref="E65:P65" si="32">E46*E15</f>
        <v>5400</v>
      </c>
      <c r="F65" s="76">
        <f t="shared" si="32"/>
        <v>5580</v>
      </c>
      <c r="G65" s="76">
        <f t="shared" si="32"/>
        <v>5400</v>
      </c>
      <c r="H65" s="76">
        <f t="shared" si="32"/>
        <v>5580</v>
      </c>
      <c r="I65" s="76">
        <f t="shared" si="32"/>
        <v>5580</v>
      </c>
      <c r="J65" s="76">
        <f t="shared" si="32"/>
        <v>5400</v>
      </c>
      <c r="K65" s="76">
        <f t="shared" si="32"/>
        <v>5580</v>
      </c>
      <c r="L65" s="76">
        <f t="shared" si="32"/>
        <v>5400</v>
      </c>
      <c r="M65" s="76">
        <f t="shared" si="32"/>
        <v>5580</v>
      </c>
      <c r="N65" s="76">
        <f t="shared" si="32"/>
        <v>5580</v>
      </c>
      <c r="O65" s="76">
        <f t="shared" si="32"/>
        <v>5040</v>
      </c>
      <c r="P65" s="76">
        <f t="shared" si="32"/>
        <v>5580</v>
      </c>
      <c r="Q65" s="76">
        <f t="shared" si="18"/>
        <v>65700</v>
      </c>
    </row>
    <row r="66" spans="2:29" s="60" customFormat="1" ht="20.399999999999999" customHeight="1" thickBot="1" x14ac:dyDescent="0.35">
      <c r="C66" s="619" t="s">
        <v>209</v>
      </c>
      <c r="D66" s="620" t="s">
        <v>210</v>
      </c>
      <c r="E66" s="183">
        <f t="shared" ref="E66:Q66" si="33">E55+E60+E61+E62+E63+E64+E65</f>
        <v>16018739.3936</v>
      </c>
      <c r="F66" s="77">
        <f t="shared" si="33"/>
        <v>16480410.70672</v>
      </c>
      <c r="G66" s="77">
        <f t="shared" si="33"/>
        <v>23505143.196799997</v>
      </c>
      <c r="H66" s="77">
        <f t="shared" si="33"/>
        <v>24216361.303360004</v>
      </c>
      <c r="I66" s="77">
        <f t="shared" si="33"/>
        <v>24216361.303360004</v>
      </c>
      <c r="J66" s="77">
        <f t="shared" si="33"/>
        <v>16018739.3936</v>
      </c>
      <c r="K66" s="77">
        <f t="shared" si="33"/>
        <v>16480410.70672</v>
      </c>
      <c r="L66" s="77">
        <f t="shared" si="33"/>
        <v>16018739.3936</v>
      </c>
      <c r="M66" s="77">
        <f t="shared" si="33"/>
        <v>16480410.70672</v>
      </c>
      <c r="N66" s="77">
        <f t="shared" si="33"/>
        <v>16480410.70672</v>
      </c>
      <c r="O66" s="77">
        <f t="shared" si="33"/>
        <v>15095396.76736</v>
      </c>
      <c r="P66" s="77">
        <f t="shared" si="33"/>
        <v>16480410.70672</v>
      </c>
      <c r="Q66" s="77">
        <f t="shared" si="33"/>
        <v>217491534.28527999</v>
      </c>
      <c r="R66" s="51"/>
      <c r="T66" s="51"/>
      <c r="U66" s="51"/>
      <c r="V66" s="51"/>
      <c r="W66" s="51"/>
      <c r="X66" s="51"/>
      <c r="Y66" s="51"/>
      <c r="Z66" s="51"/>
      <c r="AA66" s="51"/>
      <c r="AB66" s="51"/>
      <c r="AC66" s="51"/>
    </row>
    <row r="67" spans="2:29" ht="20.399999999999999" customHeight="1" thickBot="1" x14ac:dyDescent="0.35">
      <c r="C67" s="621"/>
      <c r="D67" s="621"/>
      <c r="E67" s="61"/>
      <c r="F67" s="61"/>
      <c r="G67" s="61"/>
      <c r="H67" s="61"/>
      <c r="I67" s="61"/>
      <c r="J67" s="61"/>
      <c r="K67" s="61"/>
      <c r="L67" s="61"/>
      <c r="M67" s="61"/>
      <c r="N67" s="61"/>
      <c r="O67" s="61"/>
      <c r="P67" s="61"/>
      <c r="Q67" s="61"/>
      <c r="S67" s="61"/>
    </row>
    <row r="68" spans="2:29" ht="20.399999999999999" customHeight="1" thickBot="1" x14ac:dyDescent="0.35">
      <c r="C68" s="619" t="s">
        <v>29</v>
      </c>
      <c r="D68" s="622" t="s">
        <v>11</v>
      </c>
      <c r="E68" s="184">
        <f t="shared" ref="E68:Q68" si="34">E66/E22*100</f>
        <v>166.6136143978805</v>
      </c>
      <c r="F68" s="184">
        <f t="shared" si="34"/>
        <v>165.8860023033422</v>
      </c>
      <c r="G68" s="184">
        <f t="shared" si="34"/>
        <v>244.48096499549004</v>
      </c>
      <c r="H68" s="184">
        <f t="shared" si="34"/>
        <v>243.75335290095182</v>
      </c>
      <c r="I68" s="184">
        <f t="shared" si="34"/>
        <v>243.75335290095182</v>
      </c>
      <c r="J68" s="184">
        <f t="shared" si="34"/>
        <v>166.6136143978805</v>
      </c>
      <c r="K68" s="184">
        <f t="shared" si="34"/>
        <v>165.8860023033422</v>
      </c>
      <c r="L68" s="184">
        <f t="shared" si="34"/>
        <v>166.6136143978805</v>
      </c>
      <c r="M68" s="184">
        <f t="shared" si="34"/>
        <v>165.8860023033422</v>
      </c>
      <c r="N68" s="184">
        <f t="shared" si="34"/>
        <v>165.8860023033422</v>
      </c>
      <c r="O68" s="184">
        <f t="shared" si="34"/>
        <v>168.22475546435808</v>
      </c>
      <c r="P68" s="184">
        <f t="shared" si="34"/>
        <v>165.8860023033422</v>
      </c>
      <c r="Q68" s="185">
        <f t="shared" si="34"/>
        <v>185.93146749466584</v>
      </c>
      <c r="S68" s="61"/>
    </row>
    <row r="69" spans="2:29" ht="30.6" customHeight="1" thickBot="1" x14ac:dyDescent="0.35">
      <c r="C69" s="61"/>
      <c r="D69" s="61"/>
      <c r="E69" s="61"/>
      <c r="F69" s="61"/>
      <c r="G69" s="61"/>
      <c r="H69" s="78"/>
      <c r="I69" s="61"/>
      <c r="J69" s="61"/>
      <c r="K69" s="61"/>
      <c r="L69" s="61"/>
      <c r="M69" s="61"/>
      <c r="N69" s="61"/>
      <c r="O69" s="61"/>
      <c r="P69" s="61"/>
      <c r="Q69" s="61"/>
      <c r="S69" s="61"/>
    </row>
    <row r="70" spans="2:29" ht="20.399999999999999" customHeight="1" thickBot="1" x14ac:dyDescent="0.35">
      <c r="B70" s="670" t="s">
        <v>368</v>
      </c>
      <c r="C70" s="670" t="s">
        <v>394</v>
      </c>
      <c r="D70" s="61"/>
      <c r="E70" s="65" t="s">
        <v>150</v>
      </c>
      <c r="F70" s="65" t="s">
        <v>151</v>
      </c>
      <c r="G70" s="65" t="s">
        <v>152</v>
      </c>
      <c r="H70" s="65" t="s">
        <v>153</v>
      </c>
      <c r="I70" s="65" t="s">
        <v>154</v>
      </c>
      <c r="J70" s="65" t="s">
        <v>155</v>
      </c>
      <c r="K70" s="65" t="s">
        <v>156</v>
      </c>
      <c r="L70" s="65" t="s">
        <v>157</v>
      </c>
      <c r="M70" s="65" t="s">
        <v>158</v>
      </c>
      <c r="N70" s="65" t="s">
        <v>159</v>
      </c>
      <c r="O70" s="65" t="s">
        <v>160</v>
      </c>
      <c r="P70" s="65" t="s">
        <v>161</v>
      </c>
      <c r="Q70" s="79" t="s">
        <v>28</v>
      </c>
      <c r="S70" s="61"/>
    </row>
    <row r="71" spans="2:29" ht="20.399999999999999" customHeight="1" x14ac:dyDescent="0.3">
      <c r="C71" s="500" t="s">
        <v>334</v>
      </c>
      <c r="D71" s="503" t="s">
        <v>10</v>
      </c>
      <c r="E71" s="177">
        <f>IF('2a) Generator annual current'!E19&gt;E23,-E23,-'2a) Generator annual current'!E19)</f>
        <v>-1283183.9999999995</v>
      </c>
      <c r="F71" s="81">
        <f>IF('2a) Generator annual current'!F19&gt;F23,-F23,-'2a) Generator annual current'!F19)</f>
        <v>-1325956.7999999998</v>
      </c>
      <c r="G71" s="81">
        <f>IF('2a) Generator annual current'!G19&gt;G23,-G23,-'2a) Generator annual current'!G19)</f>
        <v>-1283183.9999999995</v>
      </c>
      <c r="H71" s="81">
        <f>IF('2a) Generator annual current'!H19&gt;H23,-H23,-'2a) Generator annual current'!H19)</f>
        <v>-1325956.7999999998</v>
      </c>
      <c r="I71" s="81">
        <f>IF('2a) Generator annual current'!I19&gt;I23,-I23,-'2a) Generator annual current'!I19)</f>
        <v>-1325956.7999999998</v>
      </c>
      <c r="J71" s="81">
        <f>IF('2a) Generator annual current'!J19&gt;J23,-J23,-'2a) Generator annual current'!J19)</f>
        <v>-1283183.9999999995</v>
      </c>
      <c r="K71" s="81">
        <f>IF('2a) Generator annual current'!K19&gt;K23,-K23,-'2a) Generator annual current'!K19)</f>
        <v>-1325956.7999999998</v>
      </c>
      <c r="L71" s="81">
        <f>IF('2a) Generator annual current'!L19&gt;L23,-L23,-'2a) Generator annual current'!L19)</f>
        <v>-1283183.9999999995</v>
      </c>
      <c r="M71" s="81">
        <f>IF('2a) Generator annual current'!M19&gt;M23,-M23,-'2a) Generator annual current'!M19)</f>
        <v>-1325956.7999999998</v>
      </c>
      <c r="N71" s="81">
        <f>IF('2a) Generator annual current'!N19&gt;N23,-N23,-'2a) Generator annual current'!N19)</f>
        <v>-1325956.7999999998</v>
      </c>
      <c r="O71" s="81">
        <f>IF('2a) Generator annual current'!O19&gt;O23,-O23,-'2a) Generator annual current'!O19)</f>
        <v>-1197638.3999999999</v>
      </c>
      <c r="P71" s="81">
        <f>IF('2a) Generator annual current'!P19&gt;P23,-P23,-'2a) Generator annual current'!P19)</f>
        <v>-1325956.7999999998</v>
      </c>
      <c r="Q71" s="171">
        <f t="shared" ref="Q71:Q73" si="35">SUM(E71:P71)</f>
        <v>-15612072</v>
      </c>
      <c r="S71" s="61"/>
    </row>
    <row r="72" spans="2:29" ht="20.399999999999999" customHeight="1" x14ac:dyDescent="0.3">
      <c r="B72" s="57"/>
      <c r="C72" s="501" t="s">
        <v>335</v>
      </c>
      <c r="D72" s="504" t="s">
        <v>10</v>
      </c>
      <c r="E72" s="178">
        <f>IF('2a) Generator annual current'!E20&gt;E24,-E24,-'2a) Generator annual current'!E20)</f>
        <v>-3447360</v>
      </c>
      <c r="F72" s="83">
        <f>IF('2a) Generator annual current'!F20&gt;F24,-F24,-'2a) Generator annual current'!F20)</f>
        <v>-3562272</v>
      </c>
      <c r="G72" s="83">
        <f>IF('2a) Generator annual current'!G20&gt;G24,-G24,-'2a) Generator annual current'!G20)</f>
        <v>-3447360</v>
      </c>
      <c r="H72" s="83">
        <f>IF('2a) Generator annual current'!H20&gt;H24,-H24,-'2a) Generator annual current'!H20)</f>
        <v>-3562272</v>
      </c>
      <c r="I72" s="83">
        <f>IF('2a) Generator annual current'!I20&gt;I24,-I24,-'2a) Generator annual current'!I20)</f>
        <v>-3562272</v>
      </c>
      <c r="J72" s="83">
        <f>IF('2a) Generator annual current'!J20&gt;J24,-J24,-'2a) Generator annual current'!J20)</f>
        <v>-3447360</v>
      </c>
      <c r="K72" s="83">
        <f>IF('2a) Generator annual current'!K20&gt;K24,-K24,-'2a) Generator annual current'!K20)</f>
        <v>-3562272</v>
      </c>
      <c r="L72" s="83">
        <f>IF('2a) Generator annual current'!L20&gt;L24,-L24,-'2a) Generator annual current'!L20)</f>
        <v>-3447360</v>
      </c>
      <c r="M72" s="83">
        <f>IF('2a) Generator annual current'!M20&gt;M24,-M24,-'2a) Generator annual current'!M20)</f>
        <v>-3562272</v>
      </c>
      <c r="N72" s="83">
        <f>IF('2a) Generator annual current'!N20&gt;N24,-N24,-'2a) Generator annual current'!N20)</f>
        <v>-3562272</v>
      </c>
      <c r="O72" s="83">
        <f>IF('2a) Generator annual current'!O20&gt;O24,-O24,-'2a) Generator annual current'!O20)</f>
        <v>-3217536</v>
      </c>
      <c r="P72" s="83">
        <f>IF('2a) Generator annual current'!P20&gt;P24,-P24,-'2a) Generator annual current'!P20)</f>
        <v>-3562272</v>
      </c>
      <c r="Q72" s="172">
        <f t="shared" si="35"/>
        <v>-41942880</v>
      </c>
      <c r="S72" s="61"/>
    </row>
    <row r="73" spans="2:29" ht="20.399999999999999" customHeight="1" thickBot="1" x14ac:dyDescent="0.35">
      <c r="B73" s="61"/>
      <c r="C73" s="502" t="s">
        <v>336</v>
      </c>
      <c r="D73" s="505" t="s">
        <v>10</v>
      </c>
      <c r="E73" s="506">
        <f>IF('2a) Generator annual current'!E21&gt;E25,-E25,-'2a) Generator annual current'!E21)</f>
        <v>-4883760</v>
      </c>
      <c r="F73" s="507">
        <f>IF('2a) Generator annual current'!F21&gt;F25,-F25,-'2a) Generator annual current'!F21)</f>
        <v>-5046552</v>
      </c>
      <c r="G73" s="507">
        <f>IF('2a) Generator annual current'!G21&gt;G25,-G25,-'2a) Generator annual current'!G21)</f>
        <v>-4883760</v>
      </c>
      <c r="H73" s="507">
        <f>IF('2a) Generator annual current'!H21&gt;H25,-H25,-'2a) Generator annual current'!H21)</f>
        <v>-5046552</v>
      </c>
      <c r="I73" s="507">
        <f>IF('2a) Generator annual current'!I21&gt;I25,-I25,-'2a) Generator annual current'!I21)</f>
        <v>-5046552</v>
      </c>
      <c r="J73" s="507">
        <f>IF('2a) Generator annual current'!J21&gt;J25,-J25,-'2a) Generator annual current'!J21)</f>
        <v>-4883760</v>
      </c>
      <c r="K73" s="507">
        <f>IF('2a) Generator annual current'!K21&gt;K25,-K25,-'2a) Generator annual current'!K21)</f>
        <v>-5046552</v>
      </c>
      <c r="L73" s="507">
        <f>IF('2a) Generator annual current'!L21&gt;L25,-L25,-'2a) Generator annual current'!L21)</f>
        <v>-4883760</v>
      </c>
      <c r="M73" s="507">
        <f>IF('2a) Generator annual current'!M21&gt;M25,-M25,-'2a) Generator annual current'!M21)</f>
        <v>-5046552</v>
      </c>
      <c r="N73" s="507">
        <f>IF('2a) Generator annual current'!N21&gt;N25,-N25,-'2a) Generator annual current'!N21)</f>
        <v>-5046552</v>
      </c>
      <c r="O73" s="507">
        <f>IF('2a) Generator annual current'!O21&gt;O25,-O25,-'2a) Generator annual current'!O21)</f>
        <v>-4558176</v>
      </c>
      <c r="P73" s="507">
        <f>IF('2a) Generator annual current'!P21&gt;P25,-P25,-'2a) Generator annual current'!P21)</f>
        <v>-5046552</v>
      </c>
      <c r="Q73" s="508">
        <f t="shared" si="35"/>
        <v>-59419080</v>
      </c>
      <c r="S73" s="61"/>
    </row>
    <row r="74" spans="2:29" ht="20.399999999999999" customHeight="1" thickBot="1" x14ac:dyDescent="0.35">
      <c r="B74" s="61"/>
      <c r="C74" s="623" t="s">
        <v>337</v>
      </c>
      <c r="D74" s="624" t="s">
        <v>10</v>
      </c>
      <c r="E74" s="477">
        <f>SUM(E71:E73)</f>
        <v>-9614304</v>
      </c>
      <c r="F74" s="478">
        <f t="shared" ref="F74:Q74" si="36">SUM(F71:F73)</f>
        <v>-9934780.8000000007</v>
      </c>
      <c r="G74" s="478">
        <f t="shared" si="36"/>
        <v>-9614304</v>
      </c>
      <c r="H74" s="478">
        <f t="shared" si="36"/>
        <v>-9934780.8000000007</v>
      </c>
      <c r="I74" s="478">
        <f t="shared" si="36"/>
        <v>-9934780.8000000007</v>
      </c>
      <c r="J74" s="478">
        <f t="shared" si="36"/>
        <v>-9614304</v>
      </c>
      <c r="K74" s="478">
        <f t="shared" si="36"/>
        <v>-9934780.8000000007</v>
      </c>
      <c r="L74" s="478">
        <f t="shared" si="36"/>
        <v>-9614304</v>
      </c>
      <c r="M74" s="478">
        <f t="shared" si="36"/>
        <v>-9934780.8000000007</v>
      </c>
      <c r="N74" s="478">
        <f t="shared" si="36"/>
        <v>-9934780.8000000007</v>
      </c>
      <c r="O74" s="478">
        <f t="shared" si="36"/>
        <v>-8973350.4000000004</v>
      </c>
      <c r="P74" s="478">
        <f t="shared" si="36"/>
        <v>-9934780.8000000007</v>
      </c>
      <c r="Q74" s="479">
        <f t="shared" si="36"/>
        <v>-116974032</v>
      </c>
      <c r="S74" s="61"/>
    </row>
    <row r="75" spans="2:29" ht="20.399999999999999" customHeight="1" x14ac:dyDescent="0.3">
      <c r="B75" s="86"/>
      <c r="C75" s="625" t="str">
        <f>C65</f>
        <v>Administration charge</v>
      </c>
      <c r="D75" s="626" t="s">
        <v>312</v>
      </c>
      <c r="E75" s="71">
        <f>E65</f>
        <v>5400</v>
      </c>
      <c r="F75" s="509">
        <f t="shared" ref="F75:P75" si="37">F65</f>
        <v>5580</v>
      </c>
      <c r="G75" s="509">
        <f t="shared" si="37"/>
        <v>5400</v>
      </c>
      <c r="H75" s="509">
        <f t="shared" si="37"/>
        <v>5580</v>
      </c>
      <c r="I75" s="509">
        <f t="shared" si="37"/>
        <v>5580</v>
      </c>
      <c r="J75" s="509">
        <f t="shared" si="37"/>
        <v>5400</v>
      </c>
      <c r="K75" s="509">
        <f t="shared" si="37"/>
        <v>5580</v>
      </c>
      <c r="L75" s="509">
        <f t="shared" si="37"/>
        <v>5400</v>
      </c>
      <c r="M75" s="509">
        <f t="shared" si="37"/>
        <v>5580</v>
      </c>
      <c r="N75" s="509">
        <f t="shared" si="37"/>
        <v>5580</v>
      </c>
      <c r="O75" s="509">
        <f t="shared" si="37"/>
        <v>5040</v>
      </c>
      <c r="P75" s="509">
        <f t="shared" si="37"/>
        <v>5580</v>
      </c>
      <c r="Q75" s="476">
        <f t="shared" ref="Q75:Q81" si="38">SUM(E75:P75)</f>
        <v>65700</v>
      </c>
      <c r="S75" s="61"/>
    </row>
    <row r="76" spans="2:29" ht="20.399999999999999" customHeight="1" x14ac:dyDescent="0.3">
      <c r="C76" s="627" t="s">
        <v>304</v>
      </c>
      <c r="D76" s="626" t="s">
        <v>312</v>
      </c>
      <c r="E76" s="72">
        <f t="shared" ref="E76:P76" si="39">(IF($C$3="Wheeling",E71*E39/100,IF($C$3="Offset",E71*E35/100,E71*E39/100)))</f>
        <v>-2277266.6447999994</v>
      </c>
      <c r="F76" s="76">
        <f t="shared" si="39"/>
        <v>-2353175.5329599995</v>
      </c>
      <c r="G76" s="76">
        <f t="shared" si="39"/>
        <v>-6978981.1391999973</v>
      </c>
      <c r="H76" s="76">
        <f t="shared" si="39"/>
        <v>-7211613.8438399993</v>
      </c>
      <c r="I76" s="76">
        <f t="shared" si="39"/>
        <v>-7211613.8438399993</v>
      </c>
      <c r="J76" s="76">
        <f t="shared" si="39"/>
        <v>-2277266.6447999994</v>
      </c>
      <c r="K76" s="76">
        <f t="shared" si="39"/>
        <v>-2353175.5329599995</v>
      </c>
      <c r="L76" s="76">
        <f t="shared" si="39"/>
        <v>-2277266.6447999994</v>
      </c>
      <c r="M76" s="76">
        <f t="shared" si="39"/>
        <v>-2353175.5329599995</v>
      </c>
      <c r="N76" s="76">
        <f t="shared" si="39"/>
        <v>-2353175.5329599995</v>
      </c>
      <c r="O76" s="76">
        <f t="shared" si="39"/>
        <v>-2125448.8684799997</v>
      </c>
      <c r="P76" s="76">
        <f t="shared" si="39"/>
        <v>-2353175.5329599995</v>
      </c>
      <c r="Q76" s="173">
        <f t="shared" si="38"/>
        <v>-42125335.294559985</v>
      </c>
      <c r="S76" s="61"/>
    </row>
    <row r="77" spans="2:29" ht="20.399999999999999" customHeight="1" x14ac:dyDescent="0.3">
      <c r="C77" s="627" t="s">
        <v>305</v>
      </c>
      <c r="D77" s="626" t="s">
        <v>312</v>
      </c>
      <c r="E77" s="72">
        <f t="shared" ref="E77:P77" si="40">(IF($C$3="Wheeling",E72*E40/100,IF($C$3="Offset",E72*E36/100,E72*E40/100)))</f>
        <v>-4209571.2960000001</v>
      </c>
      <c r="F77" s="76">
        <f t="shared" si="40"/>
        <v>-4349890.3392000003</v>
      </c>
      <c r="G77" s="76">
        <f t="shared" si="40"/>
        <v>-5678836.1279999996</v>
      </c>
      <c r="H77" s="76">
        <f t="shared" si="40"/>
        <v>-5868130.665599999</v>
      </c>
      <c r="I77" s="76">
        <f t="shared" si="40"/>
        <v>-5868130.665599999</v>
      </c>
      <c r="J77" s="76">
        <f t="shared" si="40"/>
        <v>-4209571.2960000001</v>
      </c>
      <c r="K77" s="76">
        <f t="shared" si="40"/>
        <v>-4349890.3392000003</v>
      </c>
      <c r="L77" s="76">
        <f t="shared" si="40"/>
        <v>-4209571.2960000001</v>
      </c>
      <c r="M77" s="76">
        <f t="shared" si="40"/>
        <v>-4349890.3392000003</v>
      </c>
      <c r="N77" s="76">
        <f t="shared" si="40"/>
        <v>-4349890.3392000003</v>
      </c>
      <c r="O77" s="76">
        <f t="shared" si="40"/>
        <v>-3928933.2095999997</v>
      </c>
      <c r="P77" s="76">
        <f t="shared" si="40"/>
        <v>-4349890.3392000003</v>
      </c>
      <c r="Q77" s="173">
        <f t="shared" si="38"/>
        <v>-55722196.252799995</v>
      </c>
      <c r="S77" s="61"/>
    </row>
    <row r="78" spans="2:29" ht="20.100000000000001" customHeight="1" x14ac:dyDescent="0.3">
      <c r="C78" s="627" t="s">
        <v>306</v>
      </c>
      <c r="D78" s="626" t="s">
        <v>312</v>
      </c>
      <c r="E78" s="72">
        <f t="shared" ref="E78:P78" si="41">(IF($C$3="Wheeling",E73*E41/100,IF($C$3="Offset",E73*E37/100,E73*E41/100)))</f>
        <v>-3783937.2480000001</v>
      </c>
      <c r="F78" s="76">
        <f t="shared" si="41"/>
        <v>-3910068.4896000004</v>
      </c>
      <c r="G78" s="76">
        <f t="shared" si="41"/>
        <v>-4369988.4479999999</v>
      </c>
      <c r="H78" s="76">
        <f t="shared" si="41"/>
        <v>-4515654.7296000002</v>
      </c>
      <c r="I78" s="76">
        <f t="shared" si="41"/>
        <v>-4515654.7296000002</v>
      </c>
      <c r="J78" s="76">
        <f t="shared" si="41"/>
        <v>-3783937.2480000001</v>
      </c>
      <c r="K78" s="76">
        <f t="shared" si="41"/>
        <v>-3910068.4896000004</v>
      </c>
      <c r="L78" s="76">
        <f t="shared" si="41"/>
        <v>-3783937.2480000001</v>
      </c>
      <c r="M78" s="76">
        <f t="shared" si="41"/>
        <v>-3910068.4896000004</v>
      </c>
      <c r="N78" s="76">
        <f t="shared" si="41"/>
        <v>-3910068.4896000004</v>
      </c>
      <c r="O78" s="76">
        <f t="shared" si="41"/>
        <v>-3531674.7648</v>
      </c>
      <c r="P78" s="76">
        <f t="shared" si="41"/>
        <v>-3910068.4896000004</v>
      </c>
      <c r="Q78" s="173">
        <f t="shared" si="38"/>
        <v>-47835126.864000008</v>
      </c>
      <c r="S78" s="61"/>
    </row>
    <row r="79" spans="2:29" ht="20.399999999999999" customHeight="1" x14ac:dyDescent="0.3">
      <c r="C79" s="627" t="s">
        <v>311</v>
      </c>
      <c r="D79" s="626" t="s">
        <v>312</v>
      </c>
      <c r="E79" s="72">
        <f>IF($C$3="Offset",0,E74*E43/100)</f>
        <v>-887400.25919999997</v>
      </c>
      <c r="F79" s="179">
        <f t="shared" ref="F79:P79" si="42">IF($C$3="Offset",0,F74*F43/100)</f>
        <v>-916980.2678400001</v>
      </c>
      <c r="G79" s="179">
        <f t="shared" si="42"/>
        <v>-887400.25919999997</v>
      </c>
      <c r="H79" s="179">
        <f t="shared" si="42"/>
        <v>-916980.2678400001</v>
      </c>
      <c r="I79" s="179">
        <f t="shared" si="42"/>
        <v>-916980.2678400001</v>
      </c>
      <c r="J79" s="179">
        <f t="shared" si="42"/>
        <v>-887400.25919999997</v>
      </c>
      <c r="K79" s="179">
        <f t="shared" si="42"/>
        <v>-916980.2678400001</v>
      </c>
      <c r="L79" s="179">
        <f t="shared" si="42"/>
        <v>-887400.25919999997</v>
      </c>
      <c r="M79" s="179">
        <f t="shared" si="42"/>
        <v>-916980.2678400001</v>
      </c>
      <c r="N79" s="179">
        <f t="shared" si="42"/>
        <v>-916980.2678400001</v>
      </c>
      <c r="O79" s="179">
        <f t="shared" si="42"/>
        <v>-828240.24192000006</v>
      </c>
      <c r="P79" s="179">
        <f t="shared" si="42"/>
        <v>-916980.2678400001</v>
      </c>
      <c r="Q79" s="173">
        <f t="shared" si="38"/>
        <v>-10796703.1536</v>
      </c>
      <c r="S79" s="61"/>
    </row>
    <row r="80" spans="2:29" ht="20.100000000000001" customHeight="1" thickBot="1" x14ac:dyDescent="0.35">
      <c r="C80" s="627" t="s">
        <v>249</v>
      </c>
      <c r="D80" s="628" t="s">
        <v>312</v>
      </c>
      <c r="E80" s="72">
        <f t="shared" ref="E80:P80" si="43">IF($C$3="Offset",E74*E44/100,0)</f>
        <v>0</v>
      </c>
      <c r="F80" s="76">
        <f t="shared" si="43"/>
        <v>0</v>
      </c>
      <c r="G80" s="76">
        <f t="shared" si="43"/>
        <v>0</v>
      </c>
      <c r="H80" s="76">
        <f t="shared" si="43"/>
        <v>0</v>
      </c>
      <c r="I80" s="76">
        <f t="shared" si="43"/>
        <v>0</v>
      </c>
      <c r="J80" s="76">
        <f t="shared" si="43"/>
        <v>0</v>
      </c>
      <c r="K80" s="76">
        <f t="shared" si="43"/>
        <v>0</v>
      </c>
      <c r="L80" s="76">
        <f t="shared" si="43"/>
        <v>0</v>
      </c>
      <c r="M80" s="76">
        <f t="shared" si="43"/>
        <v>0</v>
      </c>
      <c r="N80" s="76">
        <f t="shared" si="43"/>
        <v>0</v>
      </c>
      <c r="O80" s="76">
        <f t="shared" si="43"/>
        <v>0</v>
      </c>
      <c r="P80" s="76">
        <f t="shared" si="43"/>
        <v>0</v>
      </c>
      <c r="Q80" s="173">
        <f>SUM(E80:P80)</f>
        <v>0</v>
      </c>
      <c r="S80" s="61"/>
    </row>
    <row r="81" spans="2:19" ht="20.399999999999999" customHeight="1" thickBot="1" x14ac:dyDescent="0.35">
      <c r="C81" s="619" t="s">
        <v>28</v>
      </c>
      <c r="D81" s="629"/>
      <c r="E81" s="180">
        <f>SUM(E75:E79)</f>
        <v>-11152775.447999999</v>
      </c>
      <c r="F81" s="85">
        <f t="shared" ref="F81:P81" si="44">SUM(F75:F79)</f>
        <v>-11524534.6296</v>
      </c>
      <c r="G81" s="85">
        <f t="shared" si="44"/>
        <v>-17909805.974399995</v>
      </c>
      <c r="H81" s="85">
        <f t="shared" si="44"/>
        <v>-18506799.50688</v>
      </c>
      <c r="I81" s="85">
        <f t="shared" si="44"/>
        <v>-18506799.50688</v>
      </c>
      <c r="J81" s="85">
        <f t="shared" si="44"/>
        <v>-11152775.447999999</v>
      </c>
      <c r="K81" s="85">
        <f t="shared" si="44"/>
        <v>-11524534.6296</v>
      </c>
      <c r="L81" s="85">
        <f t="shared" si="44"/>
        <v>-11152775.447999999</v>
      </c>
      <c r="M81" s="85">
        <f t="shared" si="44"/>
        <v>-11524534.6296</v>
      </c>
      <c r="N81" s="85">
        <f t="shared" si="44"/>
        <v>-11524534.6296</v>
      </c>
      <c r="O81" s="85">
        <f t="shared" si="44"/>
        <v>-10409257.084799999</v>
      </c>
      <c r="P81" s="85">
        <f t="shared" si="44"/>
        <v>-11524534.6296</v>
      </c>
      <c r="Q81" s="174">
        <f t="shared" si="38"/>
        <v>-156413661.56495997</v>
      </c>
      <c r="S81" s="61"/>
    </row>
    <row r="82" spans="2:19" ht="20.399999999999999" hidden="1" customHeight="1" x14ac:dyDescent="0.3">
      <c r="C82" s="621"/>
      <c r="D82" s="621"/>
      <c r="E82" s="61"/>
      <c r="F82" s="61"/>
      <c r="G82" s="61"/>
      <c r="H82" s="61"/>
      <c r="I82" s="61"/>
      <c r="J82" s="61"/>
      <c r="K82" s="61"/>
      <c r="L82" s="61"/>
      <c r="M82" s="61"/>
      <c r="N82" s="61"/>
      <c r="O82" s="61"/>
      <c r="P82" s="61"/>
      <c r="Q82" s="61"/>
      <c r="S82" s="61"/>
    </row>
    <row r="83" spans="2:19" ht="20.399999999999999" customHeight="1" thickBot="1" x14ac:dyDescent="0.35">
      <c r="C83" s="621"/>
      <c r="D83" s="621"/>
      <c r="E83" s="61"/>
      <c r="F83" s="61"/>
      <c r="G83" s="61"/>
      <c r="H83" s="61"/>
      <c r="I83" s="61"/>
      <c r="J83" s="61"/>
      <c r="K83" s="61"/>
      <c r="L83" s="61"/>
      <c r="M83" s="61"/>
      <c r="N83" s="61"/>
      <c r="O83" s="61"/>
      <c r="P83" s="61"/>
      <c r="Q83" s="61"/>
      <c r="S83" s="61"/>
    </row>
    <row r="84" spans="2:19" ht="20.399999999999999" customHeight="1" thickBot="1" x14ac:dyDescent="0.35">
      <c r="B84" s="670" t="s">
        <v>369</v>
      </c>
      <c r="C84" s="619" t="s">
        <v>28</v>
      </c>
      <c r="D84" s="629" t="s">
        <v>312</v>
      </c>
      <c r="E84" s="85">
        <f t="shared" ref="E84:P84" si="45">E66+E81</f>
        <v>4865963.9456000011</v>
      </c>
      <c r="F84" s="85">
        <f t="shared" si="45"/>
        <v>4955876.0771200005</v>
      </c>
      <c r="G84" s="85">
        <f t="shared" si="45"/>
        <v>5595337.2224000022</v>
      </c>
      <c r="H84" s="85">
        <f t="shared" si="45"/>
        <v>5709561.7964800037</v>
      </c>
      <c r="I84" s="85">
        <f t="shared" si="45"/>
        <v>5709561.7964800037</v>
      </c>
      <c r="J84" s="85">
        <f t="shared" si="45"/>
        <v>4865963.9456000011</v>
      </c>
      <c r="K84" s="85">
        <f t="shared" si="45"/>
        <v>4955876.0771200005</v>
      </c>
      <c r="L84" s="85">
        <f t="shared" si="45"/>
        <v>4865963.9456000011</v>
      </c>
      <c r="M84" s="85">
        <f t="shared" si="45"/>
        <v>4955876.0771200005</v>
      </c>
      <c r="N84" s="85">
        <f t="shared" si="45"/>
        <v>4955876.0771200005</v>
      </c>
      <c r="O84" s="85">
        <f t="shared" si="45"/>
        <v>4686139.6825600006</v>
      </c>
      <c r="P84" s="85">
        <f t="shared" si="45"/>
        <v>4955876.0771200005</v>
      </c>
      <c r="Q84" s="85">
        <f>SUM(E84:P84)</f>
        <v>61077872.720320009</v>
      </c>
      <c r="S84" s="61"/>
    </row>
    <row r="85" spans="2:19" x14ac:dyDescent="0.3">
      <c r="Q85" s="86"/>
      <c r="S85" s="61"/>
    </row>
    <row r="86" spans="2:19" x14ac:dyDescent="0.3">
      <c r="O86" s="61"/>
      <c r="P86" s="61"/>
      <c r="Q86" s="61"/>
      <c r="S86" s="61"/>
    </row>
    <row r="87" spans="2:19" ht="18" thickBot="1" x14ac:dyDescent="0.35">
      <c r="O87" s="61"/>
      <c r="P87" s="61"/>
      <c r="Q87" s="61"/>
      <c r="S87" s="61"/>
    </row>
    <row r="88" spans="2:19" ht="18" thickBot="1" x14ac:dyDescent="0.35">
      <c r="B88" s="670" t="s">
        <v>370</v>
      </c>
      <c r="C88" s="670" t="s">
        <v>394</v>
      </c>
      <c r="D88" s="621"/>
      <c r="E88" s="62" t="s">
        <v>150</v>
      </c>
      <c r="F88" s="63" t="s">
        <v>151</v>
      </c>
      <c r="G88" s="63" t="s">
        <v>152</v>
      </c>
      <c r="H88" s="63" t="s">
        <v>153</v>
      </c>
      <c r="I88" s="63" t="s">
        <v>154</v>
      </c>
      <c r="J88" s="63" t="s">
        <v>155</v>
      </c>
      <c r="K88" s="63" t="s">
        <v>156</v>
      </c>
      <c r="L88" s="63" t="s">
        <v>157</v>
      </c>
      <c r="M88" s="63" t="s">
        <v>158</v>
      </c>
      <c r="N88" s="63" t="s">
        <v>159</v>
      </c>
      <c r="O88" s="63" t="s">
        <v>160</v>
      </c>
      <c r="P88" s="63" t="s">
        <v>161</v>
      </c>
      <c r="Q88" s="63" t="s">
        <v>333</v>
      </c>
      <c r="S88" s="61"/>
    </row>
    <row r="89" spans="2:19" ht="18" x14ac:dyDescent="0.3">
      <c r="C89" s="594" t="s">
        <v>329</v>
      </c>
      <c r="D89" s="630" t="s">
        <v>11</v>
      </c>
      <c r="E89" s="635">
        <f t="shared" ref="E89:Q89" si="46">+E56/E23*100</f>
        <v>196.46</v>
      </c>
      <c r="F89" s="636">
        <f t="shared" si="46"/>
        <v>196.45999999999998</v>
      </c>
      <c r="G89" s="636">
        <f t="shared" si="46"/>
        <v>602.33999999999992</v>
      </c>
      <c r="H89" s="636">
        <f t="shared" si="46"/>
        <v>602.34</v>
      </c>
      <c r="I89" s="636">
        <f t="shared" si="46"/>
        <v>602.34</v>
      </c>
      <c r="J89" s="636">
        <f t="shared" si="46"/>
        <v>196.46</v>
      </c>
      <c r="K89" s="636">
        <f t="shared" si="46"/>
        <v>196.45999999999998</v>
      </c>
      <c r="L89" s="636">
        <f t="shared" si="46"/>
        <v>196.46</v>
      </c>
      <c r="M89" s="636">
        <f t="shared" si="46"/>
        <v>196.45999999999998</v>
      </c>
      <c r="N89" s="636">
        <f t="shared" si="46"/>
        <v>196.45999999999998</v>
      </c>
      <c r="O89" s="636">
        <f t="shared" si="46"/>
        <v>196.45999999999998</v>
      </c>
      <c r="P89" s="636">
        <f t="shared" si="46"/>
        <v>196.45999999999998</v>
      </c>
      <c r="Q89" s="637">
        <f t="shared" si="46"/>
        <v>298.76399999999995</v>
      </c>
      <c r="S89" s="61"/>
    </row>
    <row r="90" spans="2:19" ht="18" x14ac:dyDescent="0.3">
      <c r="C90" s="596" t="s">
        <v>330</v>
      </c>
      <c r="D90" s="631" t="s">
        <v>11</v>
      </c>
      <c r="E90" s="638">
        <f t="shared" ref="E90:Q90" si="47">+E57/E24*100</f>
        <v>135.24000000000004</v>
      </c>
      <c r="F90" s="639">
        <f t="shared" si="47"/>
        <v>135.24</v>
      </c>
      <c r="G90" s="639">
        <f t="shared" si="47"/>
        <v>182.47000000000003</v>
      </c>
      <c r="H90" s="639">
        <f t="shared" si="47"/>
        <v>182.47000000000003</v>
      </c>
      <c r="I90" s="639">
        <f t="shared" si="47"/>
        <v>182.47000000000003</v>
      </c>
      <c r="J90" s="639">
        <f t="shared" si="47"/>
        <v>135.24000000000004</v>
      </c>
      <c r="K90" s="639">
        <f t="shared" si="47"/>
        <v>135.24</v>
      </c>
      <c r="L90" s="639">
        <f t="shared" si="47"/>
        <v>135.24000000000004</v>
      </c>
      <c r="M90" s="639">
        <f t="shared" si="47"/>
        <v>135.24</v>
      </c>
      <c r="N90" s="639">
        <f t="shared" si="47"/>
        <v>135.24</v>
      </c>
      <c r="O90" s="639">
        <f t="shared" si="47"/>
        <v>135.24</v>
      </c>
      <c r="P90" s="639">
        <f t="shared" si="47"/>
        <v>135.24</v>
      </c>
      <c r="Q90" s="640">
        <f t="shared" si="47"/>
        <v>147.14454794520549</v>
      </c>
      <c r="S90" s="61"/>
    </row>
    <row r="91" spans="2:19" ht="18" x14ac:dyDescent="0.3">
      <c r="C91" s="596" t="s">
        <v>331</v>
      </c>
      <c r="D91" s="631" t="s">
        <v>11</v>
      </c>
      <c r="E91" s="638">
        <f t="shared" ref="E91:Q91" si="48">+E58/E25*100</f>
        <v>85.8</v>
      </c>
      <c r="F91" s="639">
        <f t="shared" si="48"/>
        <v>85.799999999999983</v>
      </c>
      <c r="G91" s="639">
        <f t="shared" si="48"/>
        <v>99.110000000000014</v>
      </c>
      <c r="H91" s="639">
        <f t="shared" si="48"/>
        <v>99.109999999999985</v>
      </c>
      <c r="I91" s="639">
        <f t="shared" si="48"/>
        <v>99.109999999999985</v>
      </c>
      <c r="J91" s="639">
        <f t="shared" si="48"/>
        <v>85.8</v>
      </c>
      <c r="K91" s="639">
        <f t="shared" si="48"/>
        <v>85.799999999999983</v>
      </c>
      <c r="L91" s="639">
        <f t="shared" si="48"/>
        <v>85.8</v>
      </c>
      <c r="M91" s="639">
        <f t="shared" si="48"/>
        <v>85.799999999999983</v>
      </c>
      <c r="N91" s="639">
        <f t="shared" si="48"/>
        <v>85.799999999999983</v>
      </c>
      <c r="O91" s="639">
        <f t="shared" si="48"/>
        <v>85.8</v>
      </c>
      <c r="P91" s="639">
        <f t="shared" si="48"/>
        <v>85.799999999999983</v>
      </c>
      <c r="Q91" s="640">
        <f t="shared" si="48"/>
        <v>89.154849315068475</v>
      </c>
      <c r="S91" s="61"/>
    </row>
    <row r="92" spans="2:19" ht="18" x14ac:dyDescent="0.3">
      <c r="C92" s="618" t="str">
        <f>C75</f>
        <v>Administration charge</v>
      </c>
      <c r="D92" s="631" t="s">
        <v>11</v>
      </c>
      <c r="E92" s="638">
        <f t="shared" ref="E92:Q92" si="49">E75/-E74*100</f>
        <v>5.6166312194829704E-2</v>
      </c>
      <c r="F92" s="639">
        <f t="shared" si="49"/>
        <v>5.6166312194829697E-2</v>
      </c>
      <c r="G92" s="639">
        <f t="shared" si="49"/>
        <v>5.6166312194829704E-2</v>
      </c>
      <c r="H92" s="639">
        <f t="shared" si="49"/>
        <v>5.6166312194829697E-2</v>
      </c>
      <c r="I92" s="639">
        <f t="shared" si="49"/>
        <v>5.6166312194829697E-2</v>
      </c>
      <c r="J92" s="639">
        <f t="shared" si="49"/>
        <v>5.6166312194829704E-2</v>
      </c>
      <c r="K92" s="639">
        <f t="shared" si="49"/>
        <v>5.6166312194829697E-2</v>
      </c>
      <c r="L92" s="639">
        <f t="shared" si="49"/>
        <v>5.6166312194829704E-2</v>
      </c>
      <c r="M92" s="639">
        <f t="shared" si="49"/>
        <v>5.6166312194829697E-2</v>
      </c>
      <c r="N92" s="639">
        <f t="shared" si="49"/>
        <v>5.6166312194829697E-2</v>
      </c>
      <c r="O92" s="639">
        <f t="shared" si="49"/>
        <v>5.6166312194829704E-2</v>
      </c>
      <c r="P92" s="639">
        <f t="shared" si="49"/>
        <v>5.6166312194829697E-2</v>
      </c>
      <c r="Q92" s="640">
        <f t="shared" si="49"/>
        <v>5.6166312194829704E-2</v>
      </c>
      <c r="S92" s="61"/>
    </row>
    <row r="93" spans="2:19" ht="18" x14ac:dyDescent="0.3">
      <c r="C93" s="618" t="s">
        <v>304</v>
      </c>
      <c r="D93" s="631" t="s">
        <v>11</v>
      </c>
      <c r="E93" s="638">
        <f t="shared" ref="E93:Q93" si="50">-E76/E71*100</f>
        <v>-177.47000000000003</v>
      </c>
      <c r="F93" s="639">
        <f t="shared" si="50"/>
        <v>-177.47</v>
      </c>
      <c r="G93" s="639">
        <f t="shared" si="50"/>
        <v>-543.88</v>
      </c>
      <c r="H93" s="639">
        <f t="shared" si="50"/>
        <v>-543.88000000000011</v>
      </c>
      <c r="I93" s="639">
        <f t="shared" si="50"/>
        <v>-543.88000000000011</v>
      </c>
      <c r="J93" s="639">
        <f t="shared" si="50"/>
        <v>-177.47000000000003</v>
      </c>
      <c r="K93" s="639">
        <f t="shared" si="50"/>
        <v>-177.47</v>
      </c>
      <c r="L93" s="639">
        <f t="shared" si="50"/>
        <v>-177.47000000000003</v>
      </c>
      <c r="M93" s="639">
        <f t="shared" si="50"/>
        <v>-177.47</v>
      </c>
      <c r="N93" s="639">
        <f t="shared" si="50"/>
        <v>-177.47</v>
      </c>
      <c r="O93" s="639">
        <f t="shared" si="50"/>
        <v>-177.47</v>
      </c>
      <c r="P93" s="639">
        <f t="shared" si="50"/>
        <v>-177.47</v>
      </c>
      <c r="Q93" s="640">
        <f t="shared" si="50"/>
        <v>-269.82539726027386</v>
      </c>
      <c r="S93" s="61"/>
    </row>
    <row r="94" spans="2:19" ht="18" x14ac:dyDescent="0.3">
      <c r="C94" s="618" t="s">
        <v>305</v>
      </c>
      <c r="D94" s="631" t="s">
        <v>11</v>
      </c>
      <c r="E94" s="638">
        <f t="shared" ref="E94:Q94" si="51">-E77/E72*100</f>
        <v>-122.11000000000001</v>
      </c>
      <c r="F94" s="639">
        <f t="shared" si="51"/>
        <v>-122.11000000000001</v>
      </c>
      <c r="G94" s="639">
        <f t="shared" si="51"/>
        <v>-164.73</v>
      </c>
      <c r="H94" s="639">
        <f t="shared" si="51"/>
        <v>-164.73</v>
      </c>
      <c r="I94" s="639">
        <f t="shared" si="51"/>
        <v>-164.73</v>
      </c>
      <c r="J94" s="639">
        <f t="shared" si="51"/>
        <v>-122.11000000000001</v>
      </c>
      <c r="K94" s="639">
        <f t="shared" si="51"/>
        <v>-122.11000000000001</v>
      </c>
      <c r="L94" s="639">
        <f t="shared" si="51"/>
        <v>-122.11000000000001</v>
      </c>
      <c r="M94" s="639">
        <f t="shared" si="51"/>
        <v>-122.11000000000001</v>
      </c>
      <c r="N94" s="639">
        <f t="shared" si="51"/>
        <v>-122.11000000000001</v>
      </c>
      <c r="O94" s="639">
        <f t="shared" si="51"/>
        <v>-122.10999999999999</v>
      </c>
      <c r="P94" s="639">
        <f t="shared" si="51"/>
        <v>-122.11000000000001</v>
      </c>
      <c r="Q94" s="640">
        <f t="shared" si="51"/>
        <v>-132.85257534246574</v>
      </c>
      <c r="S94" s="61"/>
    </row>
    <row r="95" spans="2:19" ht="18" x14ac:dyDescent="0.3">
      <c r="C95" s="618" t="s">
        <v>306</v>
      </c>
      <c r="D95" s="631" t="s">
        <v>11</v>
      </c>
      <c r="E95" s="638">
        <f t="shared" ref="E95:Q95" si="52">-E78/E73*100</f>
        <v>-77.48</v>
      </c>
      <c r="F95" s="639">
        <f t="shared" si="52"/>
        <v>-77.48</v>
      </c>
      <c r="G95" s="639">
        <f t="shared" si="52"/>
        <v>-89.47999999999999</v>
      </c>
      <c r="H95" s="639">
        <f t="shared" si="52"/>
        <v>-89.48</v>
      </c>
      <c r="I95" s="639">
        <f t="shared" si="52"/>
        <v>-89.48</v>
      </c>
      <c r="J95" s="639">
        <f t="shared" si="52"/>
        <v>-77.48</v>
      </c>
      <c r="K95" s="639">
        <f t="shared" si="52"/>
        <v>-77.48</v>
      </c>
      <c r="L95" s="639">
        <f t="shared" si="52"/>
        <v>-77.48</v>
      </c>
      <c r="M95" s="639">
        <f t="shared" si="52"/>
        <v>-77.48</v>
      </c>
      <c r="N95" s="639">
        <f t="shared" si="52"/>
        <v>-77.48</v>
      </c>
      <c r="O95" s="639">
        <f t="shared" si="52"/>
        <v>-77.48</v>
      </c>
      <c r="P95" s="639">
        <f t="shared" si="52"/>
        <v>-77.48</v>
      </c>
      <c r="Q95" s="640">
        <f t="shared" si="52"/>
        <v>-80.50465753424659</v>
      </c>
      <c r="S95" s="61"/>
    </row>
    <row r="96" spans="2:19" ht="18" x14ac:dyDescent="0.3">
      <c r="C96" s="618" t="s">
        <v>311</v>
      </c>
      <c r="D96" s="631" t="s">
        <v>11</v>
      </c>
      <c r="E96" s="638">
        <f t="shared" ref="E96:Q96" si="53">E79/-(E71+E72+E73)*100</f>
        <v>-9.2299999999999986</v>
      </c>
      <c r="F96" s="639">
        <f t="shared" si="53"/>
        <v>-9.23</v>
      </c>
      <c r="G96" s="639">
        <f t="shared" si="53"/>
        <v>-9.2299999999999986</v>
      </c>
      <c r="H96" s="639">
        <f t="shared" si="53"/>
        <v>-9.23</v>
      </c>
      <c r="I96" s="639">
        <f t="shared" si="53"/>
        <v>-9.23</v>
      </c>
      <c r="J96" s="639">
        <f t="shared" si="53"/>
        <v>-9.2299999999999986</v>
      </c>
      <c r="K96" s="639">
        <f t="shared" si="53"/>
        <v>-9.23</v>
      </c>
      <c r="L96" s="639">
        <f t="shared" si="53"/>
        <v>-9.2299999999999986</v>
      </c>
      <c r="M96" s="639">
        <f t="shared" si="53"/>
        <v>-9.23</v>
      </c>
      <c r="N96" s="639">
        <f t="shared" si="53"/>
        <v>-9.23</v>
      </c>
      <c r="O96" s="639">
        <f t="shared" si="53"/>
        <v>-9.23</v>
      </c>
      <c r="P96" s="639">
        <f t="shared" si="53"/>
        <v>-9.23</v>
      </c>
      <c r="Q96" s="640">
        <f t="shared" si="53"/>
        <v>-9.2299999999999986</v>
      </c>
      <c r="S96" s="61"/>
    </row>
    <row r="97" spans="2:19" ht="18.600000000000001" thickBot="1" x14ac:dyDescent="0.35">
      <c r="C97" s="618" t="str">
        <f>C80</f>
        <v>Ancillary service charge</v>
      </c>
      <c r="D97" s="632" t="s">
        <v>11</v>
      </c>
      <c r="E97" s="641">
        <f>E80/-E74*100</f>
        <v>0</v>
      </c>
      <c r="F97" s="642">
        <f t="shared" ref="F97:Q97" si="54">F80/-F74*100</f>
        <v>0</v>
      </c>
      <c r="G97" s="642">
        <f t="shared" si="54"/>
        <v>0</v>
      </c>
      <c r="H97" s="642">
        <f t="shared" si="54"/>
        <v>0</v>
      </c>
      <c r="I97" s="642">
        <f t="shared" si="54"/>
        <v>0</v>
      </c>
      <c r="J97" s="642">
        <f t="shared" si="54"/>
        <v>0</v>
      </c>
      <c r="K97" s="642">
        <f t="shared" si="54"/>
        <v>0</v>
      </c>
      <c r="L97" s="642">
        <f t="shared" si="54"/>
        <v>0</v>
      </c>
      <c r="M97" s="642">
        <f t="shared" si="54"/>
        <v>0</v>
      </c>
      <c r="N97" s="642">
        <f t="shared" si="54"/>
        <v>0</v>
      </c>
      <c r="O97" s="642">
        <f t="shared" si="54"/>
        <v>0</v>
      </c>
      <c r="P97" s="642">
        <f t="shared" si="54"/>
        <v>0</v>
      </c>
      <c r="Q97" s="643">
        <f t="shared" si="54"/>
        <v>0</v>
      </c>
      <c r="S97" s="61"/>
    </row>
    <row r="98" spans="2:19" ht="18.600000000000001" thickBot="1" x14ac:dyDescent="0.35">
      <c r="C98" s="633" t="s">
        <v>332</v>
      </c>
      <c r="D98" s="634" t="s">
        <v>11</v>
      </c>
      <c r="E98" s="644">
        <f t="shared" ref="E98:Q98" si="55">E81/-E74*100</f>
        <v>-116.00190141688881</v>
      </c>
      <c r="F98" s="645">
        <f t="shared" si="55"/>
        <v>-116.00190141688881</v>
      </c>
      <c r="G98" s="645">
        <f t="shared" si="55"/>
        <v>-186.28291735314377</v>
      </c>
      <c r="H98" s="645">
        <f t="shared" si="55"/>
        <v>-186.2829173531438</v>
      </c>
      <c r="I98" s="645">
        <f t="shared" si="55"/>
        <v>-186.2829173531438</v>
      </c>
      <c r="J98" s="645">
        <f t="shared" si="55"/>
        <v>-116.00190141688881</v>
      </c>
      <c r="K98" s="645">
        <f t="shared" si="55"/>
        <v>-116.00190141688881</v>
      </c>
      <c r="L98" s="645">
        <f t="shared" si="55"/>
        <v>-116.00190141688881</v>
      </c>
      <c r="M98" s="645">
        <f t="shared" si="55"/>
        <v>-116.00190141688881</v>
      </c>
      <c r="N98" s="645">
        <f t="shared" si="55"/>
        <v>-116.00190141688881</v>
      </c>
      <c r="O98" s="645">
        <f t="shared" si="55"/>
        <v>-116.00190141688881</v>
      </c>
      <c r="P98" s="645">
        <f t="shared" si="55"/>
        <v>-116.00190141688881</v>
      </c>
      <c r="Q98" s="646">
        <f t="shared" si="55"/>
        <v>-133.71656844739692</v>
      </c>
      <c r="S98" s="61"/>
    </row>
    <row r="99" spans="2:19" ht="18" thickBot="1" x14ac:dyDescent="0.35"/>
    <row r="100" spans="2:19" ht="18" thickBot="1" x14ac:dyDescent="0.35">
      <c r="B100" s="670" t="s">
        <v>393</v>
      </c>
      <c r="C100" s="670" t="s">
        <v>395</v>
      </c>
      <c r="D100" s="61"/>
      <c r="E100" s="62" t="s">
        <v>150</v>
      </c>
      <c r="F100" s="63" t="s">
        <v>151</v>
      </c>
      <c r="G100" s="63" t="s">
        <v>152</v>
      </c>
      <c r="H100" s="63" t="s">
        <v>153</v>
      </c>
      <c r="I100" s="63" t="s">
        <v>154</v>
      </c>
      <c r="J100" s="63" t="s">
        <v>155</v>
      </c>
      <c r="K100" s="63" t="s">
        <v>156</v>
      </c>
      <c r="L100" s="63" t="s">
        <v>157</v>
      </c>
      <c r="M100" s="63" t="s">
        <v>158</v>
      </c>
      <c r="N100" s="63" t="s">
        <v>159</v>
      </c>
      <c r="O100" s="63" t="s">
        <v>160</v>
      </c>
      <c r="P100" s="63" t="s">
        <v>161</v>
      </c>
      <c r="Q100" s="63" t="s">
        <v>333</v>
      </c>
      <c r="S100" s="61"/>
    </row>
    <row r="101" spans="2:19" ht="20.399999999999999" customHeight="1" x14ac:dyDescent="0.3">
      <c r="C101" s="80" t="s">
        <v>334</v>
      </c>
      <c r="D101" s="175" t="s">
        <v>10</v>
      </c>
      <c r="E101" s="536" t="str">
        <f>IF('MAIN INPUTS AND COMPARISON'!$C$6="No"," ",-'3a) Banking recon current'!D24)</f>
        <v xml:space="preserve"> </v>
      </c>
      <c r="F101" s="537" t="str">
        <f>IF('MAIN INPUTS AND COMPARISON'!$C$6="No"," ",-'3a) Banking recon current'!E24)</f>
        <v xml:space="preserve"> </v>
      </c>
      <c r="G101" s="537" t="str">
        <f>IF('MAIN INPUTS AND COMPARISON'!$C$6="No"," ",-'3a) Banking recon current'!F24)</f>
        <v xml:space="preserve"> </v>
      </c>
      <c r="H101" s="537" t="str">
        <f>IF('MAIN INPUTS AND COMPARISON'!$C$6="No"," ",-'3a) Banking recon current'!G24)</f>
        <v xml:space="preserve"> </v>
      </c>
      <c r="I101" s="537" t="str">
        <f>IF('MAIN INPUTS AND COMPARISON'!$C$6="No"," ",-'3a) Banking recon current'!H24)</f>
        <v xml:space="preserve"> </v>
      </c>
      <c r="J101" s="537" t="str">
        <f>IF('MAIN INPUTS AND COMPARISON'!$C$6="No"," ",-'3a) Banking recon current'!I24)</f>
        <v xml:space="preserve"> </v>
      </c>
      <c r="K101" s="537" t="str">
        <f>IF('MAIN INPUTS AND COMPARISON'!$C$6="No"," ",-'3a) Banking recon current'!J24)</f>
        <v xml:space="preserve"> </v>
      </c>
      <c r="L101" s="537" t="str">
        <f>IF('MAIN INPUTS AND COMPARISON'!$C$6="No"," ",-'3a) Banking recon current'!K24)</f>
        <v xml:space="preserve"> </v>
      </c>
      <c r="M101" s="537" t="str">
        <f>IF('MAIN INPUTS AND COMPARISON'!$C$6="No"," ",-'3a) Banking recon current'!L24)</f>
        <v xml:space="preserve"> </v>
      </c>
      <c r="N101" s="537" t="str">
        <f>IF('MAIN INPUTS AND COMPARISON'!$C$6="No"," ",-'3a) Banking recon current'!M24)</f>
        <v xml:space="preserve"> </v>
      </c>
      <c r="O101" s="537" t="str">
        <f>IF('MAIN INPUTS AND COMPARISON'!$C$6="No"," ",-'3a) Banking recon current'!N24)</f>
        <v xml:space="preserve"> </v>
      </c>
      <c r="P101" s="538" t="str">
        <f>IF('MAIN INPUTS AND COMPARISON'!$C$6="No"," ",-'3a) Banking recon current'!O24)</f>
        <v xml:space="preserve"> </v>
      </c>
      <c r="Q101" s="532">
        <f>SUM(E101:P101)</f>
        <v>0</v>
      </c>
      <c r="S101" s="61"/>
    </row>
    <row r="102" spans="2:19" ht="20.399999999999999" customHeight="1" x14ac:dyDescent="0.3">
      <c r="B102" s="61"/>
      <c r="C102" s="82" t="s">
        <v>335</v>
      </c>
      <c r="D102" s="176" t="s">
        <v>10</v>
      </c>
      <c r="E102" s="539" t="str">
        <f>IF('MAIN INPUTS AND COMPARISON'!$C$6="No"," ",-'3a) Banking recon current'!D25)</f>
        <v xml:space="preserve"> </v>
      </c>
      <c r="F102" s="523" t="str">
        <f>IF('MAIN INPUTS AND COMPARISON'!$C$6="No"," ",-'3a) Banking recon current'!E25)</f>
        <v xml:space="preserve"> </v>
      </c>
      <c r="G102" s="523" t="str">
        <f>IF('MAIN INPUTS AND COMPARISON'!$C$6="No"," ",-'3a) Banking recon current'!F25)</f>
        <v xml:space="preserve"> </v>
      </c>
      <c r="H102" s="523" t="str">
        <f>IF('MAIN INPUTS AND COMPARISON'!$C$6="No"," ",-'3a) Banking recon current'!G25)</f>
        <v xml:space="preserve"> </v>
      </c>
      <c r="I102" s="523" t="str">
        <f>IF('MAIN INPUTS AND COMPARISON'!$C$6="No"," ",-'3a) Banking recon current'!H25)</f>
        <v xml:space="preserve"> </v>
      </c>
      <c r="J102" s="523" t="str">
        <f>IF('MAIN INPUTS AND COMPARISON'!$C$6="No"," ",-'3a) Banking recon current'!I25)</f>
        <v xml:space="preserve"> </v>
      </c>
      <c r="K102" s="523" t="str">
        <f>IF('MAIN INPUTS AND COMPARISON'!$C$6="No"," ",-'3a) Banking recon current'!J25)</f>
        <v xml:space="preserve"> </v>
      </c>
      <c r="L102" s="523" t="str">
        <f>IF('MAIN INPUTS AND COMPARISON'!$C$6="No"," ",-'3a) Banking recon current'!K25)</f>
        <v xml:space="preserve"> </v>
      </c>
      <c r="M102" s="523" t="str">
        <f>IF('MAIN INPUTS AND COMPARISON'!$C$6="No"," ",-'3a) Banking recon current'!L25)</f>
        <v xml:space="preserve"> </v>
      </c>
      <c r="N102" s="523" t="str">
        <f>IF('MAIN INPUTS AND COMPARISON'!$C$6="No"," ",-'3a) Banking recon current'!M25)</f>
        <v xml:space="preserve"> </v>
      </c>
      <c r="O102" s="523" t="str">
        <f>IF('MAIN INPUTS AND COMPARISON'!$C$6="No"," ",-'3a) Banking recon current'!N25)</f>
        <v xml:space="preserve"> </v>
      </c>
      <c r="P102" s="540" t="str">
        <f>IF('MAIN INPUTS AND COMPARISON'!$C$6="No"," ",-'3a) Banking recon current'!O25)</f>
        <v xml:space="preserve"> </v>
      </c>
      <c r="Q102" s="532">
        <f t="shared" ref="Q102:Q103" si="56">SUM(E102:P102)</f>
        <v>0</v>
      </c>
      <c r="S102" s="61"/>
    </row>
    <row r="103" spans="2:19" ht="20.399999999999999" customHeight="1" thickBot="1" x14ac:dyDescent="0.35">
      <c r="B103" s="61"/>
      <c r="C103" s="84" t="s">
        <v>336</v>
      </c>
      <c r="D103" s="543" t="s">
        <v>10</v>
      </c>
      <c r="E103" s="408" t="str">
        <f>IF('MAIN INPUTS AND COMPARISON'!$C$6="No"," ",-'3a) Banking recon current'!D26)</f>
        <v xml:space="preserve"> </v>
      </c>
      <c r="F103" s="524" t="str">
        <f>IF('MAIN INPUTS AND COMPARISON'!$C$6="No"," ",-'3a) Banking recon current'!E26)</f>
        <v xml:space="preserve"> </v>
      </c>
      <c r="G103" s="524" t="str">
        <f>IF('MAIN INPUTS AND COMPARISON'!$C$6="No"," ",-'3a) Banking recon current'!F26)</f>
        <v xml:space="preserve"> </v>
      </c>
      <c r="H103" s="524" t="str">
        <f>IF('MAIN INPUTS AND COMPARISON'!$C$6="No"," ",-'3a) Banking recon current'!G26)</f>
        <v xml:space="preserve"> </v>
      </c>
      <c r="I103" s="524" t="str">
        <f>IF('MAIN INPUTS AND COMPARISON'!$C$6="No"," ",-'3a) Banking recon current'!H26)</f>
        <v xml:space="preserve"> </v>
      </c>
      <c r="J103" s="524" t="str">
        <f>IF('MAIN INPUTS AND COMPARISON'!$C$6="No"," ",-'3a) Banking recon current'!I26)</f>
        <v xml:space="preserve"> </v>
      </c>
      <c r="K103" s="524" t="str">
        <f>IF('MAIN INPUTS AND COMPARISON'!$C$6="No"," ",-'3a) Banking recon current'!J26)</f>
        <v xml:space="preserve"> </v>
      </c>
      <c r="L103" s="524" t="str">
        <f>IF('MAIN INPUTS AND COMPARISON'!$C$6="No"," ",-'3a) Banking recon current'!K26)</f>
        <v xml:space="preserve"> </v>
      </c>
      <c r="M103" s="524" t="str">
        <f>IF('MAIN INPUTS AND COMPARISON'!$C$6="No"," ",-'3a) Banking recon current'!L26)</f>
        <v xml:space="preserve"> </v>
      </c>
      <c r="N103" s="524" t="str">
        <f>IF('MAIN INPUTS AND COMPARISON'!$C$6="No"," ",-'3a) Banking recon current'!M26)</f>
        <v xml:space="preserve"> </v>
      </c>
      <c r="O103" s="524" t="str">
        <f>IF('MAIN INPUTS AND COMPARISON'!$C$6="No"," ",-'3a) Banking recon current'!N26)</f>
        <v xml:space="preserve"> </v>
      </c>
      <c r="P103" s="409" t="str">
        <f>IF('MAIN INPUTS AND COMPARISON'!$C$6="No"," ",-'3a) Banking recon current'!O26)</f>
        <v xml:space="preserve"> </v>
      </c>
      <c r="Q103" s="533">
        <f t="shared" si="56"/>
        <v>0</v>
      </c>
      <c r="S103" s="61"/>
    </row>
    <row r="104" spans="2:19" ht="20.399999999999999" customHeight="1" thickBot="1" x14ac:dyDescent="0.35">
      <c r="B104" s="61"/>
      <c r="C104" s="544" t="s">
        <v>337</v>
      </c>
      <c r="D104" s="545" t="s">
        <v>10</v>
      </c>
      <c r="E104" s="477">
        <f>SUM(E101:E103)</f>
        <v>0</v>
      </c>
      <c r="F104" s="478">
        <f t="shared" ref="F104:Q104" si="57">SUM(F101:F103)</f>
        <v>0</v>
      </c>
      <c r="G104" s="478">
        <f t="shared" si="57"/>
        <v>0</v>
      </c>
      <c r="H104" s="478">
        <f t="shared" si="57"/>
        <v>0</v>
      </c>
      <c r="I104" s="478">
        <f t="shared" si="57"/>
        <v>0</v>
      </c>
      <c r="J104" s="478">
        <f t="shared" si="57"/>
        <v>0</v>
      </c>
      <c r="K104" s="478">
        <f t="shared" si="57"/>
        <v>0</v>
      </c>
      <c r="L104" s="478">
        <f t="shared" si="57"/>
        <v>0</v>
      </c>
      <c r="M104" s="478">
        <f t="shared" si="57"/>
        <v>0</v>
      </c>
      <c r="N104" s="478">
        <f t="shared" si="57"/>
        <v>0</v>
      </c>
      <c r="O104" s="478">
        <f t="shared" si="57"/>
        <v>0</v>
      </c>
      <c r="P104" s="479">
        <f t="shared" si="57"/>
        <v>0</v>
      </c>
      <c r="Q104" s="546">
        <f t="shared" si="57"/>
        <v>0</v>
      </c>
      <c r="S104" s="166"/>
    </row>
    <row r="105" spans="2:19" ht="20.399999999999999" customHeight="1" x14ac:dyDescent="0.3">
      <c r="B105" s="86"/>
      <c r="C105" s="616" t="str">
        <f>C75</f>
        <v>Administration charge</v>
      </c>
      <c r="D105" s="655" t="s">
        <v>312</v>
      </c>
      <c r="E105" s="526" t="str">
        <f t="shared" ref="E105:P105" si="58">IF($C$5="No"," ",E46*E15*2)</f>
        <v xml:space="preserve"> </v>
      </c>
      <c r="F105" s="525" t="str">
        <f t="shared" si="58"/>
        <v xml:space="preserve"> </v>
      </c>
      <c r="G105" s="525" t="str">
        <f t="shared" si="58"/>
        <v xml:space="preserve"> </v>
      </c>
      <c r="H105" s="525" t="str">
        <f t="shared" si="58"/>
        <v xml:space="preserve"> </v>
      </c>
      <c r="I105" s="525" t="str">
        <f t="shared" si="58"/>
        <v xml:space="preserve"> </v>
      </c>
      <c r="J105" s="525" t="str">
        <f t="shared" si="58"/>
        <v xml:space="preserve"> </v>
      </c>
      <c r="K105" s="525" t="str">
        <f t="shared" si="58"/>
        <v xml:space="preserve"> </v>
      </c>
      <c r="L105" s="525" t="str">
        <f t="shared" si="58"/>
        <v xml:space="preserve"> </v>
      </c>
      <c r="M105" s="525" t="str">
        <f t="shared" si="58"/>
        <v xml:space="preserve"> </v>
      </c>
      <c r="N105" s="525" t="str">
        <f t="shared" si="58"/>
        <v xml:space="preserve"> </v>
      </c>
      <c r="O105" s="525" t="str">
        <f t="shared" si="58"/>
        <v xml:space="preserve"> </v>
      </c>
      <c r="P105" s="541" t="str">
        <f t="shared" si="58"/>
        <v xml:space="preserve"> </v>
      </c>
      <c r="Q105" s="534">
        <f>SUM(E105:P105)</f>
        <v>0</v>
      </c>
      <c r="S105" s="61"/>
    </row>
    <row r="106" spans="2:19" ht="20.399999999999999" customHeight="1" x14ac:dyDescent="0.3">
      <c r="C106" s="618" t="s">
        <v>304</v>
      </c>
      <c r="D106" s="655" t="s">
        <v>312</v>
      </c>
      <c r="E106" s="526">
        <f>IFERROR((IF($C$3="Wheeling",E101*E39/100,IF($C$3="Offset",E101*E35/100,E101*E39/100))),0)</f>
        <v>0</v>
      </c>
      <c r="F106" s="525">
        <f t="shared" ref="F106:P106" si="59">IFERROR((IF($C$3="Wheeling",F101*F39/100,IF($C$3="Offset",F101*F35/100,F101*F39/100))),0)</f>
        <v>0</v>
      </c>
      <c r="G106" s="525">
        <f t="shared" si="59"/>
        <v>0</v>
      </c>
      <c r="H106" s="525">
        <f t="shared" si="59"/>
        <v>0</v>
      </c>
      <c r="I106" s="525">
        <f t="shared" si="59"/>
        <v>0</v>
      </c>
      <c r="J106" s="525">
        <f t="shared" si="59"/>
        <v>0</v>
      </c>
      <c r="K106" s="525">
        <f t="shared" si="59"/>
        <v>0</v>
      </c>
      <c r="L106" s="525">
        <f t="shared" si="59"/>
        <v>0</v>
      </c>
      <c r="M106" s="525">
        <f t="shared" si="59"/>
        <v>0</v>
      </c>
      <c r="N106" s="525">
        <f t="shared" si="59"/>
        <v>0</v>
      </c>
      <c r="O106" s="525">
        <f t="shared" si="59"/>
        <v>0</v>
      </c>
      <c r="P106" s="541">
        <f t="shared" si="59"/>
        <v>0</v>
      </c>
      <c r="Q106" s="534">
        <f t="shared" ref="Q106:Q110" si="60">SUM(E106:P106)</f>
        <v>0</v>
      </c>
      <c r="S106" s="61"/>
    </row>
    <row r="107" spans="2:19" ht="20.399999999999999" customHeight="1" x14ac:dyDescent="0.3">
      <c r="C107" s="618" t="s">
        <v>305</v>
      </c>
      <c r="D107" s="655" t="s">
        <v>312</v>
      </c>
      <c r="E107" s="526">
        <f t="shared" ref="E107:P108" si="61">IFERROR((IF($C$3="Wheeling",E102*E40/100,IF($C$3="Offset",E102*E36/100,E102*E40/100))),0)</f>
        <v>0</v>
      </c>
      <c r="F107" s="525">
        <f t="shared" si="61"/>
        <v>0</v>
      </c>
      <c r="G107" s="525">
        <f t="shared" si="61"/>
        <v>0</v>
      </c>
      <c r="H107" s="525">
        <f t="shared" si="61"/>
        <v>0</v>
      </c>
      <c r="I107" s="525">
        <f t="shared" si="61"/>
        <v>0</v>
      </c>
      <c r="J107" s="525">
        <f t="shared" si="61"/>
        <v>0</v>
      </c>
      <c r="K107" s="525">
        <f t="shared" si="61"/>
        <v>0</v>
      </c>
      <c r="L107" s="525">
        <f t="shared" si="61"/>
        <v>0</v>
      </c>
      <c r="M107" s="525">
        <f t="shared" si="61"/>
        <v>0</v>
      </c>
      <c r="N107" s="525">
        <f t="shared" si="61"/>
        <v>0</v>
      </c>
      <c r="O107" s="525">
        <f t="shared" si="61"/>
        <v>0</v>
      </c>
      <c r="P107" s="541">
        <f t="shared" si="61"/>
        <v>0</v>
      </c>
      <c r="Q107" s="534">
        <f t="shared" si="60"/>
        <v>0</v>
      </c>
      <c r="S107" s="61"/>
    </row>
    <row r="108" spans="2:19" ht="20.100000000000001" customHeight="1" x14ac:dyDescent="0.3">
      <c r="C108" s="618" t="s">
        <v>306</v>
      </c>
      <c r="D108" s="655" t="s">
        <v>312</v>
      </c>
      <c r="E108" s="526">
        <f t="shared" si="61"/>
        <v>0</v>
      </c>
      <c r="F108" s="525">
        <f t="shared" si="61"/>
        <v>0</v>
      </c>
      <c r="G108" s="525">
        <f t="shared" si="61"/>
        <v>0</v>
      </c>
      <c r="H108" s="525">
        <f t="shared" si="61"/>
        <v>0</v>
      </c>
      <c r="I108" s="525">
        <f t="shared" si="61"/>
        <v>0</v>
      </c>
      <c r="J108" s="525">
        <f t="shared" si="61"/>
        <v>0</v>
      </c>
      <c r="K108" s="525">
        <f t="shared" si="61"/>
        <v>0</v>
      </c>
      <c r="L108" s="525">
        <f t="shared" si="61"/>
        <v>0</v>
      </c>
      <c r="M108" s="525">
        <f t="shared" si="61"/>
        <v>0</v>
      </c>
      <c r="N108" s="525">
        <f t="shared" si="61"/>
        <v>0</v>
      </c>
      <c r="O108" s="525">
        <f t="shared" si="61"/>
        <v>0</v>
      </c>
      <c r="P108" s="541">
        <f t="shared" si="61"/>
        <v>0</v>
      </c>
      <c r="Q108" s="534">
        <f t="shared" si="60"/>
        <v>0</v>
      </c>
      <c r="S108" s="61"/>
    </row>
    <row r="109" spans="2:19" ht="20.399999999999999" customHeight="1" x14ac:dyDescent="0.3">
      <c r="C109" s="618" t="s">
        <v>311</v>
      </c>
      <c r="D109" s="655" t="s">
        <v>312</v>
      </c>
      <c r="E109" s="528" t="str">
        <f t="shared" ref="E109:P109" si="62">IF($C$5="No"," ",E104*E43/100)</f>
        <v xml:space="preserve"> </v>
      </c>
      <c r="F109" s="75" t="str">
        <f t="shared" si="62"/>
        <v xml:space="preserve"> </v>
      </c>
      <c r="G109" s="75" t="str">
        <f t="shared" si="62"/>
        <v xml:space="preserve"> </v>
      </c>
      <c r="H109" s="75" t="str">
        <f t="shared" si="62"/>
        <v xml:space="preserve"> </v>
      </c>
      <c r="I109" s="75" t="str">
        <f t="shared" si="62"/>
        <v xml:space="preserve"> </v>
      </c>
      <c r="J109" s="75" t="str">
        <f t="shared" si="62"/>
        <v xml:space="preserve"> </v>
      </c>
      <c r="K109" s="75" t="str">
        <f t="shared" si="62"/>
        <v xml:space="preserve"> </v>
      </c>
      <c r="L109" s="75" t="str">
        <f t="shared" si="62"/>
        <v xml:space="preserve"> </v>
      </c>
      <c r="M109" s="75" t="str">
        <f t="shared" si="62"/>
        <v xml:space="preserve"> </v>
      </c>
      <c r="N109" s="75" t="str">
        <f t="shared" si="62"/>
        <v xml:space="preserve"> </v>
      </c>
      <c r="O109" s="75" t="str">
        <f t="shared" si="62"/>
        <v xml:space="preserve"> </v>
      </c>
      <c r="P109" s="527" t="str">
        <f t="shared" si="62"/>
        <v xml:space="preserve"> </v>
      </c>
      <c r="Q109" s="534">
        <f t="shared" si="60"/>
        <v>0</v>
      </c>
      <c r="S109" s="61"/>
    </row>
    <row r="110" spans="2:19" ht="20.100000000000001" customHeight="1" thickBot="1" x14ac:dyDescent="0.35">
      <c r="C110" s="618" t="s">
        <v>249</v>
      </c>
      <c r="D110" s="655" t="s">
        <v>312</v>
      </c>
      <c r="E110" s="529" t="str">
        <f t="shared" ref="E110:P110" si="63">IF($C$5="No"," ",IF($C$3="Offset",E74*E44/100,0))</f>
        <v xml:space="preserve"> </v>
      </c>
      <c r="F110" s="530" t="str">
        <f t="shared" si="63"/>
        <v xml:space="preserve"> </v>
      </c>
      <c r="G110" s="530" t="str">
        <f t="shared" si="63"/>
        <v xml:space="preserve"> </v>
      </c>
      <c r="H110" s="530" t="str">
        <f t="shared" si="63"/>
        <v xml:space="preserve"> </v>
      </c>
      <c r="I110" s="530" t="str">
        <f t="shared" si="63"/>
        <v xml:space="preserve"> </v>
      </c>
      <c r="J110" s="530" t="str">
        <f t="shared" si="63"/>
        <v xml:space="preserve"> </v>
      </c>
      <c r="K110" s="530" t="str">
        <f t="shared" si="63"/>
        <v xml:space="preserve"> </v>
      </c>
      <c r="L110" s="530" t="str">
        <f t="shared" si="63"/>
        <v xml:space="preserve"> </v>
      </c>
      <c r="M110" s="530" t="str">
        <f t="shared" si="63"/>
        <v xml:space="preserve"> </v>
      </c>
      <c r="N110" s="530" t="str">
        <f t="shared" si="63"/>
        <v xml:space="preserve"> </v>
      </c>
      <c r="O110" s="530" t="str">
        <f t="shared" si="63"/>
        <v xml:space="preserve"> </v>
      </c>
      <c r="P110" s="531" t="str">
        <f t="shared" si="63"/>
        <v xml:space="preserve"> </v>
      </c>
      <c r="Q110" s="535">
        <f t="shared" si="60"/>
        <v>0</v>
      </c>
      <c r="S110" s="61"/>
    </row>
    <row r="111" spans="2:19" ht="20.399999999999999" customHeight="1" thickBot="1" x14ac:dyDescent="0.35">
      <c r="C111" s="619" t="s">
        <v>28</v>
      </c>
      <c r="D111" s="629"/>
      <c r="E111" s="180">
        <f t="shared" ref="E111:P111" si="64">SUM(E105:E109)</f>
        <v>0</v>
      </c>
      <c r="F111" s="85">
        <f t="shared" si="64"/>
        <v>0</v>
      </c>
      <c r="G111" s="85">
        <f t="shared" si="64"/>
        <v>0</v>
      </c>
      <c r="H111" s="85">
        <f t="shared" si="64"/>
        <v>0</v>
      </c>
      <c r="I111" s="85">
        <f t="shared" si="64"/>
        <v>0</v>
      </c>
      <c r="J111" s="85">
        <f t="shared" si="64"/>
        <v>0</v>
      </c>
      <c r="K111" s="85">
        <f t="shared" si="64"/>
        <v>0</v>
      </c>
      <c r="L111" s="85">
        <f t="shared" si="64"/>
        <v>0</v>
      </c>
      <c r="M111" s="85">
        <f t="shared" si="64"/>
        <v>0</v>
      </c>
      <c r="N111" s="85">
        <f t="shared" si="64"/>
        <v>0</v>
      </c>
      <c r="O111" s="85">
        <f t="shared" si="64"/>
        <v>0</v>
      </c>
      <c r="P111" s="174">
        <f t="shared" si="64"/>
        <v>0</v>
      </c>
      <c r="Q111" s="542">
        <f t="shared" ref="Q111" si="65">SUM(E111:P111)</f>
        <v>0</v>
      </c>
      <c r="S111" s="61"/>
    </row>
    <row r="112" spans="2:19" ht="20.399999999999999" hidden="1" customHeight="1" x14ac:dyDescent="0.3">
      <c r="C112" s="621"/>
      <c r="D112" s="621"/>
      <c r="E112" s="61"/>
      <c r="F112" s="61"/>
      <c r="G112" s="61"/>
      <c r="H112" s="61"/>
      <c r="I112" s="61"/>
      <c r="J112" s="61"/>
      <c r="K112" s="61"/>
      <c r="L112" s="61"/>
      <c r="M112" s="61"/>
      <c r="N112" s="61"/>
      <c r="O112" s="61"/>
      <c r="P112" s="61"/>
      <c r="Q112" s="61"/>
      <c r="S112" s="61"/>
    </row>
    <row r="113" spans="2:19" ht="20.399999999999999" customHeight="1" thickBot="1" x14ac:dyDescent="0.35">
      <c r="C113" s="621"/>
      <c r="D113" s="621"/>
      <c r="E113" s="61"/>
      <c r="F113" s="61"/>
      <c r="G113" s="61"/>
      <c r="H113" s="61"/>
      <c r="I113" s="61"/>
      <c r="J113" s="61"/>
      <c r="K113" s="61"/>
      <c r="L113" s="61"/>
      <c r="M113" s="61"/>
      <c r="N113" s="61"/>
      <c r="O113" s="61"/>
      <c r="P113" s="61"/>
      <c r="Q113" s="61"/>
      <c r="S113" s="61"/>
    </row>
    <row r="114" spans="2:19" ht="20.399999999999999" customHeight="1" thickBot="1" x14ac:dyDescent="0.35">
      <c r="B114" s="670" t="s">
        <v>371</v>
      </c>
      <c r="C114" s="619" t="s">
        <v>28</v>
      </c>
      <c r="D114" s="629" t="s">
        <v>312</v>
      </c>
      <c r="E114" s="85" t="str">
        <f>IF($C$5="No"," ",E66+E111)</f>
        <v xml:space="preserve"> </v>
      </c>
      <c r="F114" s="85" t="str">
        <f t="shared" ref="F114:P114" si="66">IF($C$5="No"," ",F66+F111)</f>
        <v xml:space="preserve"> </v>
      </c>
      <c r="G114" s="85" t="str">
        <f t="shared" si="66"/>
        <v xml:space="preserve"> </v>
      </c>
      <c r="H114" s="85" t="str">
        <f t="shared" si="66"/>
        <v xml:space="preserve"> </v>
      </c>
      <c r="I114" s="85" t="str">
        <f t="shared" si="66"/>
        <v xml:space="preserve"> </v>
      </c>
      <c r="J114" s="85" t="str">
        <f t="shared" si="66"/>
        <v xml:space="preserve"> </v>
      </c>
      <c r="K114" s="85" t="str">
        <f t="shared" si="66"/>
        <v xml:space="preserve"> </v>
      </c>
      <c r="L114" s="85" t="str">
        <f t="shared" si="66"/>
        <v xml:space="preserve"> </v>
      </c>
      <c r="M114" s="85" t="str">
        <f t="shared" si="66"/>
        <v xml:space="preserve"> </v>
      </c>
      <c r="N114" s="85" t="str">
        <f t="shared" si="66"/>
        <v xml:space="preserve"> </v>
      </c>
      <c r="O114" s="85" t="str">
        <f t="shared" si="66"/>
        <v xml:space="preserve"> </v>
      </c>
      <c r="P114" s="85" t="str">
        <f t="shared" si="66"/>
        <v xml:space="preserve"> </v>
      </c>
      <c r="Q114" s="85" t="str">
        <f>IF($C$5="No"," ",Q66+Q111)</f>
        <v xml:space="preserve"> </v>
      </c>
      <c r="S114" s="61"/>
    </row>
    <row r="115" spans="2:19" x14ac:dyDescent="0.3">
      <c r="Q115" s="86"/>
      <c r="S115" s="61"/>
    </row>
    <row r="116" spans="2:19" x14ac:dyDescent="0.3">
      <c r="C116" s="61"/>
      <c r="D116" s="61"/>
      <c r="E116" s="61"/>
      <c r="F116" s="61"/>
      <c r="G116" s="61"/>
      <c r="H116" s="61"/>
      <c r="I116" s="61"/>
      <c r="J116" s="61"/>
      <c r="K116" s="61"/>
      <c r="L116" s="61"/>
      <c r="M116" s="61"/>
      <c r="N116" s="61"/>
      <c r="O116" s="61"/>
      <c r="P116" s="61"/>
      <c r="Q116" s="61"/>
      <c r="S116" s="61"/>
    </row>
    <row r="117" spans="2:19" ht="18" thickBot="1" x14ac:dyDescent="0.35">
      <c r="C117" s="61"/>
      <c r="D117" s="61"/>
      <c r="E117" s="61"/>
      <c r="F117" s="61"/>
      <c r="G117" s="61"/>
      <c r="H117" s="61"/>
      <c r="I117" s="61"/>
      <c r="J117" s="61"/>
      <c r="K117" s="61"/>
      <c r="L117" s="61"/>
      <c r="M117" s="61"/>
      <c r="N117" s="61"/>
      <c r="O117" s="61"/>
      <c r="P117" s="61"/>
      <c r="Q117" s="61"/>
      <c r="S117" s="61"/>
    </row>
    <row r="118" spans="2:19" ht="18" thickBot="1" x14ac:dyDescent="0.35">
      <c r="C118" s="670" t="s">
        <v>372</v>
      </c>
      <c r="D118" s="61"/>
      <c r="E118" s="62" t="s">
        <v>150</v>
      </c>
      <c r="F118" s="63" t="s">
        <v>151</v>
      </c>
      <c r="G118" s="63" t="s">
        <v>152</v>
      </c>
      <c r="H118" s="63" t="s">
        <v>153</v>
      </c>
      <c r="I118" s="63" t="s">
        <v>154</v>
      </c>
      <c r="J118" s="63" t="s">
        <v>155</v>
      </c>
      <c r="K118" s="63" t="s">
        <v>156</v>
      </c>
      <c r="L118" s="63" t="s">
        <v>157</v>
      </c>
      <c r="M118" s="63" t="s">
        <v>158</v>
      </c>
      <c r="N118" s="63" t="s">
        <v>159</v>
      </c>
      <c r="O118" s="63" t="s">
        <v>160</v>
      </c>
      <c r="P118" s="63" t="s">
        <v>161</v>
      </c>
      <c r="Q118" s="64" t="s">
        <v>333</v>
      </c>
      <c r="S118" s="61"/>
    </row>
    <row r="119" spans="2:19" ht="18" x14ac:dyDescent="0.3">
      <c r="C119" s="594" t="s">
        <v>329</v>
      </c>
      <c r="D119" s="651" t="s">
        <v>11</v>
      </c>
      <c r="E119" s="635" t="str">
        <f t="shared" ref="E119:Q119" si="67">IF($C$5="No"," ",+E56/E23*100)</f>
        <v xml:space="preserve"> </v>
      </c>
      <c r="F119" s="635" t="str">
        <f t="shared" si="67"/>
        <v xml:space="preserve"> </v>
      </c>
      <c r="G119" s="635" t="str">
        <f t="shared" si="67"/>
        <v xml:space="preserve"> </v>
      </c>
      <c r="H119" s="635" t="str">
        <f t="shared" si="67"/>
        <v xml:space="preserve"> </v>
      </c>
      <c r="I119" s="635" t="str">
        <f t="shared" si="67"/>
        <v xml:space="preserve"> </v>
      </c>
      <c r="J119" s="635" t="str">
        <f t="shared" si="67"/>
        <v xml:space="preserve"> </v>
      </c>
      <c r="K119" s="635" t="str">
        <f t="shared" si="67"/>
        <v xml:space="preserve"> </v>
      </c>
      <c r="L119" s="635" t="str">
        <f t="shared" si="67"/>
        <v xml:space="preserve"> </v>
      </c>
      <c r="M119" s="635" t="str">
        <f t="shared" si="67"/>
        <v xml:space="preserve"> </v>
      </c>
      <c r="N119" s="635" t="str">
        <f t="shared" si="67"/>
        <v xml:space="preserve"> </v>
      </c>
      <c r="O119" s="635" t="str">
        <f t="shared" si="67"/>
        <v xml:space="preserve"> </v>
      </c>
      <c r="P119" s="635" t="str">
        <f t="shared" si="67"/>
        <v xml:space="preserve"> </v>
      </c>
      <c r="Q119" s="647" t="str">
        <f t="shared" si="67"/>
        <v xml:space="preserve"> </v>
      </c>
      <c r="S119" s="61"/>
    </row>
    <row r="120" spans="2:19" ht="18" x14ac:dyDescent="0.3">
      <c r="C120" s="596" t="s">
        <v>330</v>
      </c>
      <c r="D120" s="652" t="s">
        <v>11</v>
      </c>
      <c r="E120" s="638" t="str">
        <f t="shared" ref="E120:Q120" si="68">IF($C$5="No"," ",+E57/E24*100)</f>
        <v xml:space="preserve"> </v>
      </c>
      <c r="F120" s="638" t="str">
        <f t="shared" si="68"/>
        <v xml:space="preserve"> </v>
      </c>
      <c r="G120" s="638" t="str">
        <f t="shared" si="68"/>
        <v xml:space="preserve"> </v>
      </c>
      <c r="H120" s="638" t="str">
        <f t="shared" si="68"/>
        <v xml:space="preserve"> </v>
      </c>
      <c r="I120" s="638" t="str">
        <f t="shared" si="68"/>
        <v xml:space="preserve"> </v>
      </c>
      <c r="J120" s="638" t="str">
        <f t="shared" si="68"/>
        <v xml:space="preserve"> </v>
      </c>
      <c r="K120" s="638" t="str">
        <f t="shared" si="68"/>
        <v xml:space="preserve"> </v>
      </c>
      <c r="L120" s="638" t="str">
        <f t="shared" si="68"/>
        <v xml:space="preserve"> </v>
      </c>
      <c r="M120" s="638" t="str">
        <f t="shared" si="68"/>
        <v xml:space="preserve"> </v>
      </c>
      <c r="N120" s="638" t="str">
        <f t="shared" si="68"/>
        <v xml:space="preserve"> </v>
      </c>
      <c r="O120" s="638" t="str">
        <f t="shared" si="68"/>
        <v xml:space="preserve"> </v>
      </c>
      <c r="P120" s="638" t="str">
        <f t="shared" si="68"/>
        <v xml:space="preserve"> </v>
      </c>
      <c r="Q120" s="648" t="str">
        <f t="shared" si="68"/>
        <v xml:space="preserve"> </v>
      </c>
      <c r="S120" s="61"/>
    </row>
    <row r="121" spans="2:19" ht="18" x14ac:dyDescent="0.3">
      <c r="C121" s="596" t="s">
        <v>331</v>
      </c>
      <c r="D121" s="652" t="s">
        <v>11</v>
      </c>
      <c r="E121" s="638" t="str">
        <f t="shared" ref="E121:Q121" si="69">IF($C$5="No"," ",+E58/E25*100)</f>
        <v xml:space="preserve"> </v>
      </c>
      <c r="F121" s="638" t="str">
        <f t="shared" si="69"/>
        <v xml:space="preserve"> </v>
      </c>
      <c r="G121" s="638" t="str">
        <f t="shared" si="69"/>
        <v xml:space="preserve"> </v>
      </c>
      <c r="H121" s="638" t="str">
        <f t="shared" si="69"/>
        <v xml:space="preserve"> </v>
      </c>
      <c r="I121" s="638" t="str">
        <f t="shared" si="69"/>
        <v xml:space="preserve"> </v>
      </c>
      <c r="J121" s="638" t="str">
        <f t="shared" si="69"/>
        <v xml:space="preserve"> </v>
      </c>
      <c r="K121" s="638" t="str">
        <f t="shared" si="69"/>
        <v xml:space="preserve"> </v>
      </c>
      <c r="L121" s="638" t="str">
        <f t="shared" si="69"/>
        <v xml:space="preserve"> </v>
      </c>
      <c r="M121" s="638" t="str">
        <f t="shared" si="69"/>
        <v xml:space="preserve"> </v>
      </c>
      <c r="N121" s="638" t="str">
        <f t="shared" si="69"/>
        <v xml:space="preserve"> </v>
      </c>
      <c r="O121" s="638" t="str">
        <f t="shared" si="69"/>
        <v xml:space="preserve"> </v>
      </c>
      <c r="P121" s="638" t="str">
        <f t="shared" si="69"/>
        <v xml:space="preserve"> </v>
      </c>
      <c r="Q121" s="648" t="str">
        <f t="shared" si="69"/>
        <v xml:space="preserve"> </v>
      </c>
      <c r="S121" s="61"/>
    </row>
    <row r="122" spans="2:19" ht="18" x14ac:dyDescent="0.3">
      <c r="C122" s="618" t="str">
        <f>C105</f>
        <v>Administration charge</v>
      </c>
      <c r="D122" s="652" t="s">
        <v>11</v>
      </c>
      <c r="E122" s="638" t="str">
        <f>IF($C$5="No"," ",E105/-E104*100)</f>
        <v xml:space="preserve"> </v>
      </c>
      <c r="F122" s="638" t="str">
        <f t="shared" ref="F122:P122" si="70">IF($C$5="No"," ",F105/-F104*100)</f>
        <v xml:space="preserve"> </v>
      </c>
      <c r="G122" s="638" t="str">
        <f t="shared" si="70"/>
        <v xml:space="preserve"> </v>
      </c>
      <c r="H122" s="638" t="str">
        <f t="shared" si="70"/>
        <v xml:space="preserve"> </v>
      </c>
      <c r="I122" s="638" t="str">
        <f t="shared" si="70"/>
        <v xml:space="preserve"> </v>
      </c>
      <c r="J122" s="638" t="str">
        <f t="shared" si="70"/>
        <v xml:space="preserve"> </v>
      </c>
      <c r="K122" s="638" t="str">
        <f t="shared" si="70"/>
        <v xml:space="preserve"> </v>
      </c>
      <c r="L122" s="638" t="str">
        <f t="shared" si="70"/>
        <v xml:space="preserve"> </v>
      </c>
      <c r="M122" s="638" t="str">
        <f t="shared" si="70"/>
        <v xml:space="preserve"> </v>
      </c>
      <c r="N122" s="638" t="str">
        <f t="shared" si="70"/>
        <v xml:space="preserve"> </v>
      </c>
      <c r="O122" s="638" t="str">
        <f t="shared" si="70"/>
        <v xml:space="preserve"> </v>
      </c>
      <c r="P122" s="638" t="str">
        <f t="shared" si="70"/>
        <v xml:space="preserve"> </v>
      </c>
      <c r="Q122" s="648" t="str">
        <f t="shared" ref="Q122" si="71">IF($C$5="No"," ",Q105/-Q104*100)</f>
        <v xml:space="preserve"> </v>
      </c>
      <c r="S122" s="61"/>
    </row>
    <row r="123" spans="2:19" ht="18" x14ac:dyDescent="0.3">
      <c r="C123" s="618" t="s">
        <v>304</v>
      </c>
      <c r="D123" s="652" t="s">
        <v>11</v>
      </c>
      <c r="E123" s="638" t="str">
        <f>IF($C$5="No"," ",-E106/E101*100)</f>
        <v xml:space="preserve"> </v>
      </c>
      <c r="F123" s="638" t="str">
        <f t="shared" ref="F123:P123" si="72">IF($C$5="No"," ",-F106/F101*100)</f>
        <v xml:space="preserve"> </v>
      </c>
      <c r="G123" s="638" t="str">
        <f t="shared" si="72"/>
        <v xml:space="preserve"> </v>
      </c>
      <c r="H123" s="638" t="str">
        <f t="shared" si="72"/>
        <v xml:space="preserve"> </v>
      </c>
      <c r="I123" s="638" t="str">
        <f t="shared" si="72"/>
        <v xml:space="preserve"> </v>
      </c>
      <c r="J123" s="638" t="str">
        <f t="shared" si="72"/>
        <v xml:space="preserve"> </v>
      </c>
      <c r="K123" s="638" t="str">
        <f t="shared" si="72"/>
        <v xml:space="preserve"> </v>
      </c>
      <c r="L123" s="638" t="str">
        <f t="shared" si="72"/>
        <v xml:space="preserve"> </v>
      </c>
      <c r="M123" s="638" t="str">
        <f t="shared" si="72"/>
        <v xml:space="preserve"> </v>
      </c>
      <c r="N123" s="638" t="str">
        <f t="shared" si="72"/>
        <v xml:space="preserve"> </v>
      </c>
      <c r="O123" s="638" t="str">
        <f t="shared" si="72"/>
        <v xml:space="preserve"> </v>
      </c>
      <c r="P123" s="638" t="str">
        <f t="shared" si="72"/>
        <v xml:space="preserve"> </v>
      </c>
      <c r="Q123" s="648" t="str">
        <f t="shared" ref="Q123" si="73">IF($C$5="No"," ",-Q106/Q101*100)</f>
        <v xml:space="preserve"> </v>
      </c>
      <c r="S123" s="61"/>
    </row>
    <row r="124" spans="2:19" ht="18" x14ac:dyDescent="0.3">
      <c r="C124" s="618" t="s">
        <v>305</v>
      </c>
      <c r="D124" s="652" t="s">
        <v>11</v>
      </c>
      <c r="E124" s="638" t="str">
        <f>IF($C$5="No"," ",-E107/E102*100)</f>
        <v xml:space="preserve"> </v>
      </c>
      <c r="F124" s="638" t="str">
        <f t="shared" ref="F124:P124" si="74">IF($C$5="No"," ",-F107/F102*100)</f>
        <v xml:space="preserve"> </v>
      </c>
      <c r="G124" s="638" t="str">
        <f t="shared" si="74"/>
        <v xml:space="preserve"> </v>
      </c>
      <c r="H124" s="638" t="str">
        <f t="shared" si="74"/>
        <v xml:space="preserve"> </v>
      </c>
      <c r="I124" s="638" t="str">
        <f t="shared" si="74"/>
        <v xml:space="preserve"> </v>
      </c>
      <c r="J124" s="638" t="str">
        <f t="shared" si="74"/>
        <v xml:space="preserve"> </v>
      </c>
      <c r="K124" s="638" t="str">
        <f t="shared" si="74"/>
        <v xml:space="preserve"> </v>
      </c>
      <c r="L124" s="638" t="str">
        <f t="shared" si="74"/>
        <v xml:space="preserve"> </v>
      </c>
      <c r="M124" s="638" t="str">
        <f t="shared" si="74"/>
        <v xml:space="preserve"> </v>
      </c>
      <c r="N124" s="638" t="str">
        <f t="shared" si="74"/>
        <v xml:space="preserve"> </v>
      </c>
      <c r="O124" s="638" t="str">
        <f t="shared" si="74"/>
        <v xml:space="preserve"> </v>
      </c>
      <c r="P124" s="638" t="str">
        <f t="shared" si="74"/>
        <v xml:space="preserve"> </v>
      </c>
      <c r="Q124" s="648" t="str">
        <f t="shared" ref="Q124" si="75">IF($C$5="No"," ",-Q107/Q102*100)</f>
        <v xml:space="preserve"> </v>
      </c>
      <c r="S124" s="61"/>
    </row>
    <row r="125" spans="2:19" ht="18" x14ac:dyDescent="0.3">
      <c r="C125" s="618" t="s">
        <v>306</v>
      </c>
      <c r="D125" s="652" t="s">
        <v>11</v>
      </c>
      <c r="E125" s="638" t="str">
        <f>IF($C$5="No"," ",-E108/E103*100)</f>
        <v xml:space="preserve"> </v>
      </c>
      <c r="F125" s="638" t="str">
        <f t="shared" ref="F125:P125" si="76">IF($C$5="No"," ",-F108/F103*100)</f>
        <v xml:space="preserve"> </v>
      </c>
      <c r="G125" s="638" t="str">
        <f t="shared" si="76"/>
        <v xml:space="preserve"> </v>
      </c>
      <c r="H125" s="638" t="str">
        <f t="shared" si="76"/>
        <v xml:space="preserve"> </v>
      </c>
      <c r="I125" s="638" t="str">
        <f t="shared" si="76"/>
        <v xml:space="preserve"> </v>
      </c>
      <c r="J125" s="638" t="str">
        <f t="shared" si="76"/>
        <v xml:space="preserve"> </v>
      </c>
      <c r="K125" s="638" t="str">
        <f t="shared" si="76"/>
        <v xml:space="preserve"> </v>
      </c>
      <c r="L125" s="638" t="str">
        <f t="shared" si="76"/>
        <v xml:space="preserve"> </v>
      </c>
      <c r="M125" s="638" t="str">
        <f t="shared" si="76"/>
        <v xml:space="preserve"> </v>
      </c>
      <c r="N125" s="638" t="str">
        <f t="shared" si="76"/>
        <v xml:space="preserve"> </v>
      </c>
      <c r="O125" s="638" t="str">
        <f t="shared" si="76"/>
        <v xml:space="preserve"> </v>
      </c>
      <c r="P125" s="638" t="str">
        <f t="shared" si="76"/>
        <v xml:space="preserve"> </v>
      </c>
      <c r="Q125" s="648" t="str">
        <f t="shared" ref="Q125" si="77">IF($C$5="No"," ",-Q108/Q103*100)</f>
        <v xml:space="preserve"> </v>
      </c>
      <c r="S125" s="61"/>
    </row>
    <row r="126" spans="2:19" ht="18" x14ac:dyDescent="0.3">
      <c r="C126" s="618" t="s">
        <v>311</v>
      </c>
      <c r="D126" s="652" t="s">
        <v>11</v>
      </c>
      <c r="E126" s="638" t="str">
        <f>IF($C$5="No"," ",E109/-(E101+E102+E103)*100)</f>
        <v xml:space="preserve"> </v>
      </c>
      <c r="F126" s="638" t="str">
        <f t="shared" ref="F126:P126" si="78">IF($C$5="No"," ",F109/-(F101+F102+F103)*100)</f>
        <v xml:space="preserve"> </v>
      </c>
      <c r="G126" s="638" t="str">
        <f t="shared" si="78"/>
        <v xml:space="preserve"> </v>
      </c>
      <c r="H126" s="638" t="str">
        <f t="shared" si="78"/>
        <v xml:space="preserve"> </v>
      </c>
      <c r="I126" s="638" t="str">
        <f t="shared" si="78"/>
        <v xml:space="preserve"> </v>
      </c>
      <c r="J126" s="638" t="str">
        <f t="shared" si="78"/>
        <v xml:space="preserve"> </v>
      </c>
      <c r="K126" s="638" t="str">
        <f t="shared" si="78"/>
        <v xml:space="preserve"> </v>
      </c>
      <c r="L126" s="638" t="str">
        <f t="shared" si="78"/>
        <v xml:space="preserve"> </v>
      </c>
      <c r="M126" s="638" t="str">
        <f t="shared" si="78"/>
        <v xml:space="preserve"> </v>
      </c>
      <c r="N126" s="638" t="str">
        <f t="shared" si="78"/>
        <v xml:space="preserve"> </v>
      </c>
      <c r="O126" s="638" t="str">
        <f t="shared" si="78"/>
        <v xml:space="preserve"> </v>
      </c>
      <c r="P126" s="638" t="str">
        <f t="shared" si="78"/>
        <v xml:space="preserve"> </v>
      </c>
      <c r="Q126" s="648" t="str">
        <f t="shared" ref="Q126" si="79">IF($C$5="No"," ",Q109/-(Q101+Q102+Q103)*100)</f>
        <v xml:space="preserve"> </v>
      </c>
      <c r="S126" s="61"/>
    </row>
    <row r="127" spans="2:19" ht="18.600000000000001" thickBot="1" x14ac:dyDescent="0.35">
      <c r="C127" s="618" t="s">
        <v>249</v>
      </c>
      <c r="D127" s="653" t="s">
        <v>11</v>
      </c>
      <c r="E127" s="641" t="str">
        <f>IF($C$5="No"," ",E110/-E104*100)</f>
        <v xml:space="preserve"> </v>
      </c>
      <c r="F127" s="641" t="str">
        <f t="shared" ref="F127:P127" si="80">IF($C$5="No"," ",F110/-F104*100)</f>
        <v xml:space="preserve"> </v>
      </c>
      <c r="G127" s="641" t="str">
        <f t="shared" si="80"/>
        <v xml:space="preserve"> </v>
      </c>
      <c r="H127" s="641" t="str">
        <f t="shared" si="80"/>
        <v xml:space="preserve"> </v>
      </c>
      <c r="I127" s="641" t="str">
        <f t="shared" si="80"/>
        <v xml:space="preserve"> </v>
      </c>
      <c r="J127" s="641" t="str">
        <f t="shared" si="80"/>
        <v xml:space="preserve"> </v>
      </c>
      <c r="K127" s="641" t="str">
        <f t="shared" si="80"/>
        <v xml:space="preserve"> </v>
      </c>
      <c r="L127" s="641" t="str">
        <f t="shared" si="80"/>
        <v xml:space="preserve"> </v>
      </c>
      <c r="M127" s="641" t="str">
        <f t="shared" si="80"/>
        <v xml:space="preserve"> </v>
      </c>
      <c r="N127" s="641" t="str">
        <f t="shared" si="80"/>
        <v xml:space="preserve"> </v>
      </c>
      <c r="O127" s="641" t="str">
        <f t="shared" si="80"/>
        <v xml:space="preserve"> </v>
      </c>
      <c r="P127" s="641" t="str">
        <f t="shared" si="80"/>
        <v xml:space="preserve"> </v>
      </c>
      <c r="Q127" s="649" t="str">
        <f t="shared" ref="Q127" si="81">IF($C$5="No"," ",Q110/-Q104*100)</f>
        <v xml:space="preserve"> </v>
      </c>
      <c r="S127" s="61"/>
    </row>
    <row r="128" spans="2:19" ht="18.600000000000001" thickBot="1" x14ac:dyDescent="0.35">
      <c r="C128" s="619" t="s">
        <v>332</v>
      </c>
      <c r="D128" s="654" t="s">
        <v>11</v>
      </c>
      <c r="E128" s="644" t="str">
        <f>IF($C$5="No"," ",E111/-E104*100)</f>
        <v xml:space="preserve"> </v>
      </c>
      <c r="F128" s="644" t="str">
        <f t="shared" ref="F128:P128" si="82">IF($C$5="No"," ",F111/-F104*100)</f>
        <v xml:space="preserve"> </v>
      </c>
      <c r="G128" s="644" t="str">
        <f t="shared" si="82"/>
        <v xml:space="preserve"> </v>
      </c>
      <c r="H128" s="644" t="str">
        <f t="shared" si="82"/>
        <v xml:space="preserve"> </v>
      </c>
      <c r="I128" s="644" t="str">
        <f t="shared" si="82"/>
        <v xml:space="preserve"> </v>
      </c>
      <c r="J128" s="644" t="str">
        <f t="shared" si="82"/>
        <v xml:space="preserve"> </v>
      </c>
      <c r="K128" s="644" t="str">
        <f t="shared" si="82"/>
        <v xml:space="preserve"> </v>
      </c>
      <c r="L128" s="644" t="str">
        <f t="shared" si="82"/>
        <v xml:space="preserve"> </v>
      </c>
      <c r="M128" s="644" t="str">
        <f t="shared" si="82"/>
        <v xml:space="preserve"> </v>
      </c>
      <c r="N128" s="644" t="str">
        <f t="shared" si="82"/>
        <v xml:space="preserve"> </v>
      </c>
      <c r="O128" s="644" t="str">
        <f t="shared" si="82"/>
        <v xml:space="preserve"> </v>
      </c>
      <c r="P128" s="644" t="str">
        <f t="shared" si="82"/>
        <v xml:space="preserve"> </v>
      </c>
      <c r="Q128" s="650" t="str">
        <f t="shared" ref="Q128" si="83">IF($C$5="No"," ",Q111/-Q104*100)</f>
        <v xml:space="preserve"> </v>
      </c>
      <c r="S128" s="61"/>
    </row>
    <row r="129" spans="3:19" x14ac:dyDescent="0.3">
      <c r="C129" s="61"/>
      <c r="D129" s="61"/>
      <c r="E129" s="61"/>
      <c r="F129" s="61"/>
      <c r="G129" s="61"/>
      <c r="H129" s="61"/>
      <c r="I129" s="61"/>
      <c r="J129" s="61"/>
      <c r="K129" s="61"/>
      <c r="L129" s="61"/>
      <c r="M129" s="61"/>
      <c r="N129" s="61"/>
      <c r="O129" s="61"/>
      <c r="P129" s="61"/>
      <c r="Q129" s="61"/>
      <c r="S129" s="61"/>
    </row>
    <row r="130" spans="3:19" x14ac:dyDescent="0.3">
      <c r="C130" s="61"/>
      <c r="D130" s="61"/>
      <c r="E130" s="61"/>
      <c r="F130" s="61"/>
      <c r="G130" s="61"/>
      <c r="H130" s="61"/>
      <c r="I130" s="61"/>
      <c r="J130" s="61"/>
      <c r="K130" s="61"/>
      <c r="L130" s="61"/>
      <c r="M130" s="61"/>
      <c r="N130" s="61"/>
      <c r="O130" s="61"/>
      <c r="P130" s="61"/>
      <c r="Q130" s="61"/>
      <c r="S130" s="61"/>
    </row>
    <row r="131" spans="3:19" x14ac:dyDescent="0.3">
      <c r="C131" s="61"/>
      <c r="D131" s="61"/>
      <c r="E131" s="61"/>
      <c r="F131" s="61"/>
      <c r="G131" s="61"/>
      <c r="H131" s="61"/>
      <c r="I131" s="61"/>
      <c r="J131" s="61"/>
      <c r="K131" s="61"/>
      <c r="L131" s="61"/>
      <c r="M131" s="61"/>
      <c r="N131" s="61"/>
      <c r="O131" s="61"/>
      <c r="P131" s="61"/>
      <c r="Q131" s="61"/>
      <c r="R131" s="61"/>
      <c r="S131" s="61"/>
    </row>
    <row r="132" spans="3:19" x14ac:dyDescent="0.3">
      <c r="C132" s="61"/>
      <c r="D132" s="61"/>
      <c r="E132" s="61"/>
      <c r="F132" s="61"/>
      <c r="G132" s="61"/>
      <c r="H132" s="61"/>
      <c r="I132" s="61"/>
      <c r="J132" s="61"/>
      <c r="K132" s="61"/>
      <c r="L132" s="61"/>
      <c r="M132" s="61"/>
      <c r="N132" s="61"/>
      <c r="O132" s="61"/>
      <c r="P132" s="61"/>
      <c r="Q132" s="61"/>
      <c r="R132" s="61"/>
      <c r="S132" s="61"/>
    </row>
    <row r="133" spans="3:19" x14ac:dyDescent="0.3">
      <c r="C133" s="61"/>
      <c r="D133" s="61"/>
      <c r="E133" s="61"/>
      <c r="F133" s="61"/>
      <c r="G133" s="61"/>
      <c r="H133" s="61"/>
      <c r="I133" s="61"/>
      <c r="J133" s="61"/>
      <c r="K133" s="61"/>
      <c r="L133" s="61"/>
      <c r="M133" s="61"/>
      <c r="N133" s="61"/>
      <c r="O133" s="61"/>
      <c r="P133" s="61"/>
      <c r="Q133" s="61"/>
      <c r="R133" s="61"/>
      <c r="S133" s="61"/>
    </row>
    <row r="134" spans="3:19" x14ac:dyDescent="0.3">
      <c r="C134" s="61"/>
      <c r="D134" s="61"/>
      <c r="E134" s="61"/>
      <c r="F134" s="61"/>
      <c r="G134" s="61"/>
      <c r="H134" s="61"/>
      <c r="I134" s="61"/>
      <c r="J134" s="61"/>
      <c r="K134" s="61"/>
      <c r="L134" s="61"/>
      <c r="M134" s="61"/>
      <c r="N134" s="61"/>
      <c r="O134" s="61"/>
      <c r="P134" s="61"/>
      <c r="Q134" s="61"/>
      <c r="R134" s="61"/>
      <c r="S134" s="61"/>
    </row>
    <row r="135" spans="3:19" x14ac:dyDescent="0.3">
      <c r="C135" s="61"/>
      <c r="D135" s="61"/>
      <c r="E135" s="61"/>
      <c r="F135" s="61"/>
      <c r="G135" s="61"/>
      <c r="H135" s="61"/>
      <c r="I135" s="61"/>
      <c r="J135" s="61"/>
      <c r="K135" s="61"/>
      <c r="L135" s="61"/>
      <c r="M135" s="61"/>
      <c r="N135" s="61"/>
      <c r="O135" s="61"/>
      <c r="P135" s="61"/>
      <c r="Q135" s="61"/>
      <c r="R135" s="61"/>
      <c r="S135" s="61"/>
    </row>
    <row r="136" spans="3:19" x14ac:dyDescent="0.3">
      <c r="C136" s="61"/>
      <c r="D136" s="61"/>
      <c r="E136" s="61"/>
      <c r="F136" s="61"/>
      <c r="G136" s="61"/>
      <c r="H136" s="61"/>
      <c r="I136" s="61"/>
      <c r="J136" s="61"/>
      <c r="K136" s="61"/>
      <c r="L136" s="61"/>
      <c r="M136" s="61"/>
      <c r="N136" s="61"/>
      <c r="O136" s="61"/>
      <c r="P136" s="61"/>
      <c r="Q136" s="61"/>
      <c r="R136" s="61"/>
      <c r="S136" s="61"/>
    </row>
    <row r="137" spans="3:19" x14ac:dyDescent="0.3">
      <c r="C137" s="61"/>
      <c r="D137" s="61"/>
      <c r="E137" s="61"/>
      <c r="F137" s="61"/>
      <c r="G137" s="61"/>
      <c r="H137" s="61"/>
      <c r="I137" s="61"/>
      <c r="J137" s="61"/>
      <c r="K137" s="61"/>
      <c r="L137" s="61"/>
      <c r="M137" s="61"/>
      <c r="N137" s="61"/>
      <c r="O137" s="61"/>
      <c r="P137" s="61"/>
      <c r="Q137" s="61"/>
      <c r="R137" s="61"/>
      <c r="S137" s="61"/>
    </row>
    <row r="138" spans="3:19" x14ac:dyDescent="0.3">
      <c r="C138" s="61"/>
      <c r="D138" s="61"/>
      <c r="E138" s="61"/>
      <c r="F138" s="61"/>
      <c r="G138" s="61"/>
      <c r="H138" s="61"/>
      <c r="I138" s="61"/>
      <c r="J138" s="61"/>
      <c r="K138" s="61"/>
      <c r="L138" s="61"/>
      <c r="M138" s="61"/>
      <c r="N138" s="61"/>
      <c r="O138" s="61"/>
      <c r="P138" s="61"/>
      <c r="Q138" s="61"/>
      <c r="R138" s="61"/>
      <c r="S138" s="61"/>
    </row>
    <row r="139" spans="3:19" x14ac:dyDescent="0.3">
      <c r="Q139" s="61"/>
      <c r="R139" s="61"/>
      <c r="S139" s="61"/>
    </row>
  </sheetData>
  <sheetProtection formatCells="0" formatColumns="0" formatRows="0"/>
  <protectedRanges>
    <protectedRange algorithmName="SHA-512" hashValue="vHSVXL01HAF5iu+ibMw57yv87LQK+AEE0e3/4Xb0TvjLOfPIjG43ROMFKlrGAi8uj/XWDzOKevHhreuWoRzZsg==" saltValue="A4oYn96vI8wtgelMF9lHaA==" spinCount="100000" sqref="C6" name="Range1_1"/>
  </protectedRanges>
  <mergeCells count="2">
    <mergeCell ref="B16:B25"/>
    <mergeCell ref="B30:B46"/>
  </mergeCells>
  <hyperlinks>
    <hyperlink ref="D7:E7" location="WEPS!C53" display="Click to see map of zones" xr:uid="{00000000-0004-0000-0100-000002000000}"/>
  </hyperlinks>
  <pageMargins left="0.25" right="0.25" top="0.75" bottom="0.75" header="0.3" footer="0.3"/>
  <pageSetup paperSize="9" scale="28" fitToHeight="0" orientation="landscape" r:id="rId1"/>
  <ignoredErrors>
    <ignoredError sqref="B3 E74:Q74 E104:P104 E20:Q21 Q24:Q25 Q16:Q17 E16:P16 E19 F19 G19:P19 Q101 Q102:Q103 Q23 E23:P25 Q18:Q19 E18:P18 F17:P17 Q71 Q72:Q73" unlockedFormula="1"/>
    <ignoredError sqref="G35:G37 C53" formula="1"/>
    <ignoredError sqref="Q104" formula="1" unlockedFormula="1"/>
  </ignoredError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67ECC-A364-49D5-BE69-37FDB9537730}">
  <dimension ref="A1:AC141"/>
  <sheetViews>
    <sheetView showGridLines="0" zoomScale="40" zoomScaleNormal="40" workbookViewId="0">
      <selection activeCell="A22" sqref="A22:XFD22"/>
    </sheetView>
  </sheetViews>
  <sheetFormatPr defaultColWidth="37.33203125" defaultRowHeight="17.399999999999999" x14ac:dyDescent="0.3"/>
  <cols>
    <col min="1" max="1" width="2.5546875" style="51" customWidth="1"/>
    <col min="2" max="2" width="39.21875" style="51" customWidth="1"/>
    <col min="3" max="3" width="50.109375" style="51" customWidth="1"/>
    <col min="4" max="4" width="21.88671875" style="51" customWidth="1"/>
    <col min="5" max="5" width="23.6640625" style="51" customWidth="1"/>
    <col min="6" max="6" width="22.21875" style="51" customWidth="1"/>
    <col min="7" max="7" width="28.44140625" style="51" customWidth="1"/>
    <col min="8" max="8" width="24.109375" style="51" customWidth="1"/>
    <col min="9" max="17" width="28.44140625" style="51" customWidth="1"/>
    <col min="18" max="18" width="18.5546875" style="51" customWidth="1"/>
    <col min="19" max="19" width="7.44140625" style="51" customWidth="1"/>
    <col min="20" max="20" width="4.109375" style="51" customWidth="1"/>
    <col min="21" max="21" width="11.33203125" style="51" customWidth="1"/>
    <col min="22" max="27" width="9.33203125" style="51" customWidth="1"/>
    <col min="28" max="28" width="4.6640625" style="51" customWidth="1"/>
    <col min="29" max="29" width="13.109375" style="51" customWidth="1"/>
    <col min="30" max="16384" width="37.33203125" style="51"/>
  </cols>
  <sheetData>
    <row r="1" spans="1:17" x14ac:dyDescent="0.3">
      <c r="B1" s="775" t="s">
        <v>622</v>
      </c>
    </row>
    <row r="2" spans="1:17" ht="18" thickBot="1" x14ac:dyDescent="0.35">
      <c r="B2" s="53"/>
      <c r="C2" s="54" t="str">
        <f>'MAIN INPUTS AND COMPARISON'!C52</f>
        <v xml:space="preserve">YYYYY </v>
      </c>
    </row>
    <row r="3" spans="1:17" ht="21.6" customHeight="1" x14ac:dyDescent="0.3">
      <c r="B3" s="407" t="str">
        <f>'2b) Generator annual proposed'!B3</f>
        <v xml:space="preserve">Wheeling or offset </v>
      </c>
      <c r="C3" s="402" t="str">
        <f>'MAIN INPUTS AND COMPARISON'!C4</f>
        <v>Wheeling</v>
      </c>
    </row>
    <row r="4" spans="1:17" ht="21.6" customHeight="1" x14ac:dyDescent="0.3">
      <c r="A4" s="55"/>
      <c r="B4" s="405" t="s">
        <v>276</v>
      </c>
      <c r="C4" s="403" t="str">
        <f>IF('MAIN INPUTS AND COMPARISON'!C11="No",'MAIN INPUTS AND COMPARISON'!C5 &amp;" REVISED","MUNICFLEX")</f>
        <v>MEGAFLEX REVISED</v>
      </c>
      <c r="J4" s="311" t="s">
        <v>80</v>
      </c>
    </row>
    <row r="5" spans="1:17" ht="21.6" customHeight="1" x14ac:dyDescent="0.3">
      <c r="A5" s="55"/>
      <c r="B5" s="405" t="s">
        <v>467</v>
      </c>
      <c r="C5" s="403" t="str">
        <f>'MAIN INPUTS AND COMPARISON'!C6</f>
        <v>No</v>
      </c>
      <c r="J5" s="49" t="s">
        <v>252</v>
      </c>
    </row>
    <row r="6" spans="1:17" ht="21.6" customHeight="1" x14ac:dyDescent="0.3">
      <c r="A6" s="55"/>
      <c r="B6" s="405" t="s">
        <v>142</v>
      </c>
      <c r="C6" s="403" t="str">
        <f>'MAIN INPUTS AND COMPARISON'!C7</f>
        <v>≥ 500 V &amp; &lt; 66 kV</v>
      </c>
    </row>
    <row r="7" spans="1:17" ht="21.6" customHeight="1" x14ac:dyDescent="0.3">
      <c r="A7" s="55"/>
      <c r="B7" s="405" t="s">
        <v>36</v>
      </c>
      <c r="C7" s="403" t="str">
        <f>'MAIN INPUTS AND COMPARISON'!C9</f>
        <v>≤ 300 km</v>
      </c>
      <c r="E7" s="56"/>
    </row>
    <row r="8" spans="1:17" ht="21.6" customHeight="1" x14ac:dyDescent="0.3">
      <c r="A8" s="55"/>
      <c r="B8" s="405" t="s">
        <v>196</v>
      </c>
      <c r="C8" s="403" t="str">
        <f>'MAIN INPUTS AND COMPARISON'!C10</f>
        <v>&gt; 1 MVA</v>
      </c>
    </row>
    <row r="9" spans="1:17" ht="21.6" customHeight="1" x14ac:dyDescent="0.3">
      <c r="A9" s="55"/>
      <c r="B9" s="405" t="s">
        <v>236</v>
      </c>
      <c r="C9" s="403" t="str">
        <f>'MAIN INPUTS AND COMPARISON'!C11</f>
        <v>No</v>
      </c>
    </row>
    <row r="10" spans="1:17" ht="18" thickBot="1" x14ac:dyDescent="0.35">
      <c r="B10" s="406" t="s">
        <v>465</v>
      </c>
      <c r="C10" s="404">
        <f>'MAIN INPUTS AND COMPARISON'!C13</f>
        <v>20000</v>
      </c>
    </row>
    <row r="13" spans="1:17" ht="18" thickBot="1" x14ac:dyDescent="0.35"/>
    <row r="14" spans="1:17" ht="22.35" customHeight="1" thickBot="1" x14ac:dyDescent="0.35">
      <c r="B14" s="670" t="s">
        <v>200</v>
      </c>
      <c r="C14" s="58"/>
      <c r="D14" s="58"/>
      <c r="E14" s="186" t="s">
        <v>150</v>
      </c>
      <c r="F14" s="187" t="s">
        <v>151</v>
      </c>
      <c r="G14" s="187" t="s">
        <v>152</v>
      </c>
      <c r="H14" s="187" t="s">
        <v>153</v>
      </c>
      <c r="I14" s="187" t="s">
        <v>154</v>
      </c>
      <c r="J14" s="187" t="s">
        <v>155</v>
      </c>
      <c r="K14" s="187" t="s">
        <v>156</v>
      </c>
      <c r="L14" s="187" t="s">
        <v>157</v>
      </c>
      <c r="M14" s="187" t="s">
        <v>158</v>
      </c>
      <c r="N14" s="187" t="s">
        <v>159</v>
      </c>
      <c r="O14" s="187" t="s">
        <v>160</v>
      </c>
      <c r="P14" s="187" t="s">
        <v>161</v>
      </c>
      <c r="Q14" s="188" t="s">
        <v>162</v>
      </c>
    </row>
    <row r="15" spans="1:17" ht="17.100000000000001" customHeight="1" x14ac:dyDescent="0.3">
      <c r="B15" s="593" t="s">
        <v>163</v>
      </c>
      <c r="C15" s="594" t="s">
        <v>164</v>
      </c>
      <c r="D15" s="595" t="s">
        <v>98</v>
      </c>
      <c r="E15" s="189">
        <v>30</v>
      </c>
      <c r="F15" s="190">
        <v>31</v>
      </c>
      <c r="G15" s="190">
        <v>30</v>
      </c>
      <c r="H15" s="190">
        <v>31</v>
      </c>
      <c r="I15" s="190">
        <v>31</v>
      </c>
      <c r="J15" s="190">
        <v>30</v>
      </c>
      <c r="K15" s="190">
        <v>31</v>
      </c>
      <c r="L15" s="190">
        <v>30</v>
      </c>
      <c r="M15" s="190">
        <v>31</v>
      </c>
      <c r="N15" s="190">
        <v>31</v>
      </c>
      <c r="O15" s="190">
        <v>28</v>
      </c>
      <c r="P15" s="191">
        <v>31</v>
      </c>
      <c r="Q15" s="514"/>
    </row>
    <row r="16" spans="1:17" ht="20.399999999999999" customHeight="1" x14ac:dyDescent="0.3">
      <c r="B16" s="1346" t="s">
        <v>248</v>
      </c>
      <c r="C16" s="596" t="str">
        <f>B10</f>
        <v>NMD</v>
      </c>
      <c r="D16" s="597" t="s">
        <v>5</v>
      </c>
      <c r="E16" s="401">
        <f>'MAIN INPUTS AND COMPARISON'!$C$13</f>
        <v>20000</v>
      </c>
      <c r="F16" s="513">
        <f>'MAIN INPUTS AND COMPARISON'!$C$13</f>
        <v>20000</v>
      </c>
      <c r="G16" s="513">
        <f>'MAIN INPUTS AND COMPARISON'!$C$13</f>
        <v>20000</v>
      </c>
      <c r="H16" s="513">
        <f>'MAIN INPUTS AND COMPARISON'!$C$13</f>
        <v>20000</v>
      </c>
      <c r="I16" s="513">
        <f>'MAIN INPUTS AND COMPARISON'!$C$13</f>
        <v>20000</v>
      </c>
      <c r="J16" s="513">
        <f>'MAIN INPUTS AND COMPARISON'!$C$13</f>
        <v>20000</v>
      </c>
      <c r="K16" s="513">
        <f>'MAIN INPUTS AND COMPARISON'!$C$13</f>
        <v>20000</v>
      </c>
      <c r="L16" s="513">
        <f>'MAIN INPUTS AND COMPARISON'!$C$13</f>
        <v>20000</v>
      </c>
      <c r="M16" s="513">
        <f>'MAIN INPUTS AND COMPARISON'!$C$13</f>
        <v>20000</v>
      </c>
      <c r="N16" s="513">
        <f>'MAIN INPUTS AND COMPARISON'!$C$13</f>
        <v>20000</v>
      </c>
      <c r="O16" s="513">
        <f>'MAIN INPUTS AND COMPARISON'!$C$13</f>
        <v>20000</v>
      </c>
      <c r="P16" s="521">
        <f>'MAIN INPUTS AND COMPARISON'!$C$13</f>
        <v>20000</v>
      </c>
      <c r="Q16" s="515">
        <f>SUM(E16:P16)</f>
        <v>240000</v>
      </c>
    </row>
    <row r="17" spans="1:29" ht="20.399999999999999" customHeight="1" x14ac:dyDescent="0.3">
      <c r="B17" s="1346"/>
      <c r="C17" s="596" t="s">
        <v>201</v>
      </c>
      <c r="D17" s="597" t="s">
        <v>5</v>
      </c>
      <c r="E17" s="401">
        <f>'MAIN INPUTS AND COMPARISON'!C40</f>
        <v>20000</v>
      </c>
      <c r="F17" s="513">
        <f>'MAIN INPUTS AND COMPARISON'!D40</f>
        <v>20000</v>
      </c>
      <c r="G17" s="513">
        <f>'MAIN INPUTS AND COMPARISON'!E40</f>
        <v>20000</v>
      </c>
      <c r="H17" s="513">
        <f>'MAIN INPUTS AND COMPARISON'!F40</f>
        <v>20000</v>
      </c>
      <c r="I17" s="513">
        <f>'MAIN INPUTS AND COMPARISON'!G40</f>
        <v>20000</v>
      </c>
      <c r="J17" s="513">
        <f>'MAIN INPUTS AND COMPARISON'!H40</f>
        <v>20000</v>
      </c>
      <c r="K17" s="513">
        <f>'MAIN INPUTS AND COMPARISON'!I40</f>
        <v>20000</v>
      </c>
      <c r="L17" s="513">
        <f>'MAIN INPUTS AND COMPARISON'!J40</f>
        <v>20000</v>
      </c>
      <c r="M17" s="513">
        <f>'MAIN INPUTS AND COMPARISON'!K40</f>
        <v>20000</v>
      </c>
      <c r="N17" s="513">
        <f>'MAIN INPUTS AND COMPARISON'!L40</f>
        <v>20000</v>
      </c>
      <c r="O17" s="513">
        <f>'MAIN INPUTS AND COMPARISON'!M40</f>
        <v>20000</v>
      </c>
      <c r="P17" s="521">
        <f>'MAIN INPUTS AND COMPARISON'!N40</f>
        <v>20000</v>
      </c>
      <c r="Q17" s="516">
        <f>SUM(E17:P17)</f>
        <v>240000</v>
      </c>
    </row>
    <row r="18" spans="1:29" ht="20.399999999999999" customHeight="1" x14ac:dyDescent="0.3">
      <c r="B18" s="1346"/>
      <c r="C18" s="596" t="s">
        <v>463</v>
      </c>
      <c r="D18" s="597"/>
      <c r="E18" s="401">
        <f>'MAIN INPUTS AND COMPARISON'!C41</f>
        <v>20000</v>
      </c>
      <c r="F18" s="513">
        <f>'MAIN INPUTS AND COMPARISON'!D41</f>
        <v>20000</v>
      </c>
      <c r="G18" s="513">
        <f>'MAIN INPUTS AND COMPARISON'!E41</f>
        <v>20000</v>
      </c>
      <c r="H18" s="513">
        <f>'MAIN INPUTS AND COMPARISON'!F41</f>
        <v>20000</v>
      </c>
      <c r="I18" s="513">
        <f>'MAIN INPUTS AND COMPARISON'!G41</f>
        <v>20000</v>
      </c>
      <c r="J18" s="513">
        <f>'MAIN INPUTS AND COMPARISON'!H41</f>
        <v>20000</v>
      </c>
      <c r="K18" s="513">
        <f>'MAIN INPUTS AND COMPARISON'!I41</f>
        <v>20000</v>
      </c>
      <c r="L18" s="513">
        <f>'MAIN INPUTS AND COMPARISON'!J41</f>
        <v>20000</v>
      </c>
      <c r="M18" s="513">
        <f>'MAIN INPUTS AND COMPARISON'!K41</f>
        <v>20000</v>
      </c>
      <c r="N18" s="513">
        <f>'MAIN INPUTS AND COMPARISON'!L41</f>
        <v>20000</v>
      </c>
      <c r="O18" s="513">
        <f>'MAIN INPUTS AND COMPARISON'!M41</f>
        <v>20000</v>
      </c>
      <c r="P18" s="521">
        <f>'MAIN INPUTS AND COMPARISON'!N41</f>
        <v>20000</v>
      </c>
      <c r="Q18" s="516">
        <f>SUM(E18:P18)</f>
        <v>240000</v>
      </c>
    </row>
    <row r="19" spans="1:29" ht="20.399999999999999" customHeight="1" thickBot="1" x14ac:dyDescent="0.35">
      <c r="B19" s="1346"/>
      <c r="C19" s="596" t="s">
        <v>464</v>
      </c>
      <c r="D19" s="597"/>
      <c r="E19" s="401">
        <f>MAX(E16,E18)</f>
        <v>20000</v>
      </c>
      <c r="F19" s="513">
        <f>MAX(E19,F18)</f>
        <v>20000</v>
      </c>
      <c r="G19" s="513">
        <f t="shared" ref="G19:P19" si="0">MAX(F19,G18)</f>
        <v>20000</v>
      </c>
      <c r="H19" s="513">
        <f t="shared" si="0"/>
        <v>20000</v>
      </c>
      <c r="I19" s="513">
        <f t="shared" si="0"/>
        <v>20000</v>
      </c>
      <c r="J19" s="513">
        <f t="shared" si="0"/>
        <v>20000</v>
      </c>
      <c r="K19" s="513">
        <f t="shared" si="0"/>
        <v>20000</v>
      </c>
      <c r="L19" s="513">
        <f t="shared" si="0"/>
        <v>20000</v>
      </c>
      <c r="M19" s="513">
        <f t="shared" si="0"/>
        <v>20000</v>
      </c>
      <c r="N19" s="513">
        <f t="shared" si="0"/>
        <v>20000</v>
      </c>
      <c r="O19" s="513">
        <f t="shared" si="0"/>
        <v>20000</v>
      </c>
      <c r="P19" s="521">
        <f t="shared" si="0"/>
        <v>20000</v>
      </c>
      <c r="Q19" s="516">
        <f>SUM(E19:P19)</f>
        <v>240000</v>
      </c>
    </row>
    <row r="20" spans="1:29" ht="20.399999999999999" hidden="1" customHeight="1" x14ac:dyDescent="0.3">
      <c r="B20" s="1346"/>
      <c r="C20" s="598" t="s">
        <v>197</v>
      </c>
      <c r="D20" s="599" t="s">
        <v>169</v>
      </c>
      <c r="E20" s="656">
        <f>'Load rates proposed'!R13</f>
        <v>1.1556</v>
      </c>
      <c r="F20" s="657">
        <f>E20</f>
        <v>1.1556</v>
      </c>
      <c r="G20" s="657">
        <f t="shared" ref="G20:P21" si="1">F20</f>
        <v>1.1556</v>
      </c>
      <c r="H20" s="657">
        <f t="shared" si="1"/>
        <v>1.1556</v>
      </c>
      <c r="I20" s="657">
        <f t="shared" si="1"/>
        <v>1.1556</v>
      </c>
      <c r="J20" s="657">
        <f t="shared" si="1"/>
        <v>1.1556</v>
      </c>
      <c r="K20" s="657">
        <f t="shared" si="1"/>
        <v>1.1556</v>
      </c>
      <c r="L20" s="657">
        <f t="shared" si="1"/>
        <v>1.1556</v>
      </c>
      <c r="M20" s="657">
        <f t="shared" si="1"/>
        <v>1.1556</v>
      </c>
      <c r="N20" s="657">
        <f t="shared" si="1"/>
        <v>1.1556</v>
      </c>
      <c r="O20" s="657">
        <f t="shared" si="1"/>
        <v>1.1556</v>
      </c>
      <c r="P20" s="658">
        <f t="shared" si="1"/>
        <v>1.1556</v>
      </c>
      <c r="Q20" s="517"/>
    </row>
    <row r="21" spans="1:29" ht="20.399999999999999" hidden="1" customHeight="1" thickBot="1" x14ac:dyDescent="0.35">
      <c r="B21" s="1346"/>
      <c r="C21" s="598" t="s">
        <v>198</v>
      </c>
      <c r="D21" s="599" t="s">
        <v>169</v>
      </c>
      <c r="E21" s="656">
        <f>'Load rates proposed'!R14</f>
        <v>1.006</v>
      </c>
      <c r="F21" s="657">
        <f>E21</f>
        <v>1.006</v>
      </c>
      <c r="G21" s="657">
        <f t="shared" si="1"/>
        <v>1.006</v>
      </c>
      <c r="H21" s="657">
        <f t="shared" si="1"/>
        <v>1.006</v>
      </c>
      <c r="I21" s="657">
        <f t="shared" si="1"/>
        <v>1.006</v>
      </c>
      <c r="J21" s="657">
        <f t="shared" si="1"/>
        <v>1.006</v>
      </c>
      <c r="K21" s="657">
        <f t="shared" si="1"/>
        <v>1.006</v>
      </c>
      <c r="L21" s="657">
        <f t="shared" si="1"/>
        <v>1.006</v>
      </c>
      <c r="M21" s="657">
        <f t="shared" si="1"/>
        <v>1.006</v>
      </c>
      <c r="N21" s="657">
        <f t="shared" si="1"/>
        <v>1.006</v>
      </c>
      <c r="O21" s="657">
        <f t="shared" si="1"/>
        <v>1.006</v>
      </c>
      <c r="P21" s="658">
        <f t="shared" si="1"/>
        <v>1.006</v>
      </c>
      <c r="Q21" s="517"/>
    </row>
    <row r="22" spans="1:29" s="60" customFormat="1" ht="20.399999999999999" customHeight="1" thickBot="1" x14ac:dyDescent="0.35">
      <c r="A22" s="51"/>
      <c r="B22" s="1346"/>
      <c r="C22" s="600" t="s">
        <v>199</v>
      </c>
      <c r="D22" s="601" t="s">
        <v>10</v>
      </c>
      <c r="E22" s="59">
        <f>SUM(E23:E25)</f>
        <v>9614304</v>
      </c>
      <c r="F22" s="436">
        <f t="shared" ref="F22:P22" si="2">SUM(F23:F25)</f>
        <v>9934780.8000000007</v>
      </c>
      <c r="G22" s="436">
        <f t="shared" si="2"/>
        <v>9614304</v>
      </c>
      <c r="H22" s="436">
        <f t="shared" si="2"/>
        <v>9934780.8000000007</v>
      </c>
      <c r="I22" s="436">
        <f t="shared" si="2"/>
        <v>9934780.8000000007</v>
      </c>
      <c r="J22" s="436">
        <f t="shared" si="2"/>
        <v>9614304</v>
      </c>
      <c r="K22" s="436">
        <f t="shared" si="2"/>
        <v>9934780.8000000007</v>
      </c>
      <c r="L22" s="436">
        <f t="shared" si="2"/>
        <v>9614304</v>
      </c>
      <c r="M22" s="436">
        <f t="shared" si="2"/>
        <v>9934780.8000000007</v>
      </c>
      <c r="N22" s="436">
        <f t="shared" si="2"/>
        <v>9934780.8000000007</v>
      </c>
      <c r="O22" s="436">
        <f t="shared" si="2"/>
        <v>8973350.4000000004</v>
      </c>
      <c r="P22" s="522">
        <f t="shared" si="2"/>
        <v>9934780.8000000007</v>
      </c>
      <c r="Q22" s="518">
        <f>SUM(E22:P22)</f>
        <v>116974032</v>
      </c>
      <c r="R22" s="713" t="s">
        <v>522</v>
      </c>
      <c r="S22" s="109"/>
      <c r="T22" s="51"/>
      <c r="U22" s="51"/>
      <c r="V22" s="51"/>
      <c r="W22" s="51"/>
      <c r="X22" s="51"/>
      <c r="Y22" s="51"/>
      <c r="Z22" s="51"/>
      <c r="AA22" s="51"/>
      <c r="AB22" s="51"/>
      <c r="AC22" s="51"/>
    </row>
    <row r="23" spans="1:29" ht="20.399999999999999" customHeight="1" x14ac:dyDescent="0.3">
      <c r="B23" s="1346"/>
      <c r="C23" s="596" t="s">
        <v>174</v>
      </c>
      <c r="D23" s="597" t="s">
        <v>10</v>
      </c>
      <c r="E23" s="671">
        <f>IF('MAIN INPUTS AND COMPARISON'!$C$19="Yes",'MAIN INPUTS AND COMPARISON'!C36,'MAIN INPUTS AND COMPARISON'!C25)</f>
        <v>1283183.9999999995</v>
      </c>
      <c r="F23" s="672">
        <f>IF('MAIN INPUTS AND COMPARISON'!$C$19="Yes",'MAIN INPUTS AND COMPARISON'!D36,'MAIN INPUTS AND COMPARISON'!D25)</f>
        <v>1325956.7999999998</v>
      </c>
      <c r="G23" s="672">
        <f>IF('MAIN INPUTS AND COMPARISON'!$C$19="Yes",'MAIN INPUTS AND COMPARISON'!E36,'MAIN INPUTS AND COMPARISON'!E25)</f>
        <v>1283183.9999999995</v>
      </c>
      <c r="H23" s="672">
        <f>IF('MAIN INPUTS AND COMPARISON'!$C$19="Yes",'MAIN INPUTS AND COMPARISON'!F36,'MAIN INPUTS AND COMPARISON'!F25)</f>
        <v>1325956.7999999998</v>
      </c>
      <c r="I23" s="672">
        <f>IF('MAIN INPUTS AND COMPARISON'!$C$19="Yes",'MAIN INPUTS AND COMPARISON'!G36,'MAIN INPUTS AND COMPARISON'!G25)</f>
        <v>1325956.7999999998</v>
      </c>
      <c r="J23" s="672">
        <f>IF('MAIN INPUTS AND COMPARISON'!$C$19="Yes",'MAIN INPUTS AND COMPARISON'!H36,'MAIN INPUTS AND COMPARISON'!H25)</f>
        <v>1283183.9999999995</v>
      </c>
      <c r="K23" s="672">
        <f>IF('MAIN INPUTS AND COMPARISON'!$C$19="Yes",'MAIN INPUTS AND COMPARISON'!I36,'MAIN INPUTS AND COMPARISON'!I25)</f>
        <v>1325956.7999999998</v>
      </c>
      <c r="L23" s="672">
        <f>IF('MAIN INPUTS AND COMPARISON'!$C$19="Yes",'MAIN INPUTS AND COMPARISON'!J36,'MAIN INPUTS AND COMPARISON'!J25)</f>
        <v>1283183.9999999995</v>
      </c>
      <c r="M23" s="672">
        <f>IF('MAIN INPUTS AND COMPARISON'!$C$19="Yes",'MAIN INPUTS AND COMPARISON'!K36,'MAIN INPUTS AND COMPARISON'!K25)</f>
        <v>1325956.7999999998</v>
      </c>
      <c r="N23" s="672">
        <f>IF('MAIN INPUTS AND COMPARISON'!$C$19="Yes",'MAIN INPUTS AND COMPARISON'!L36,'MAIN INPUTS AND COMPARISON'!L25)</f>
        <v>1325956.7999999998</v>
      </c>
      <c r="O23" s="672">
        <f>IF('MAIN INPUTS AND COMPARISON'!$C$19="Yes",'MAIN INPUTS AND COMPARISON'!M36,'MAIN INPUTS AND COMPARISON'!M25)</f>
        <v>1197638.3999999999</v>
      </c>
      <c r="P23" s="673">
        <f>IF('MAIN INPUTS AND COMPARISON'!$C$19="Yes",'MAIN INPUTS AND COMPARISON'!N36,'MAIN INPUTS AND COMPARISON'!N25)</f>
        <v>1325956.7999999998</v>
      </c>
      <c r="Q23" s="519">
        <f>SUM(E23:P23)</f>
        <v>15612072</v>
      </c>
      <c r="R23" s="753">
        <f>Q23/$Q$22</f>
        <v>0.13346613545816732</v>
      </c>
    </row>
    <row r="24" spans="1:29" ht="20.399999999999999" customHeight="1" x14ac:dyDescent="0.3">
      <c r="B24" s="1346"/>
      <c r="C24" s="596" t="s">
        <v>175</v>
      </c>
      <c r="D24" s="597" t="s">
        <v>10</v>
      </c>
      <c r="E24" s="671">
        <f>IF('MAIN INPUTS AND COMPARISON'!$C$19="Yes",'MAIN INPUTS AND COMPARISON'!C37,'MAIN INPUTS AND COMPARISON'!C26)</f>
        <v>3447360</v>
      </c>
      <c r="F24" s="672">
        <f>IF('MAIN INPUTS AND COMPARISON'!$C$19="Yes",'MAIN INPUTS AND COMPARISON'!D37,'MAIN INPUTS AND COMPARISON'!D26)</f>
        <v>3562272</v>
      </c>
      <c r="G24" s="672">
        <f>IF('MAIN INPUTS AND COMPARISON'!$C$19="Yes",'MAIN INPUTS AND COMPARISON'!E37,'MAIN INPUTS AND COMPARISON'!E26)</f>
        <v>3447360</v>
      </c>
      <c r="H24" s="672">
        <f>IF('MAIN INPUTS AND COMPARISON'!$C$19="Yes",'MAIN INPUTS AND COMPARISON'!F37,'MAIN INPUTS AND COMPARISON'!F26)</f>
        <v>3562272</v>
      </c>
      <c r="I24" s="672">
        <f>IF('MAIN INPUTS AND COMPARISON'!$C$19="Yes",'MAIN INPUTS AND COMPARISON'!G37,'MAIN INPUTS AND COMPARISON'!G26)</f>
        <v>3562272</v>
      </c>
      <c r="J24" s="672">
        <f>IF('MAIN INPUTS AND COMPARISON'!$C$19="Yes",'MAIN INPUTS AND COMPARISON'!H37,'MAIN INPUTS AND COMPARISON'!H26)</f>
        <v>3447360</v>
      </c>
      <c r="K24" s="672">
        <f>IF('MAIN INPUTS AND COMPARISON'!$C$19="Yes",'MAIN INPUTS AND COMPARISON'!I37,'MAIN INPUTS AND COMPARISON'!I26)</f>
        <v>3562272</v>
      </c>
      <c r="L24" s="672">
        <f>IF('MAIN INPUTS AND COMPARISON'!$C$19="Yes",'MAIN INPUTS AND COMPARISON'!J37,'MAIN INPUTS AND COMPARISON'!J26)</f>
        <v>3447360</v>
      </c>
      <c r="M24" s="672">
        <f>IF('MAIN INPUTS AND COMPARISON'!$C$19="Yes",'MAIN INPUTS AND COMPARISON'!K37,'MAIN INPUTS AND COMPARISON'!K26)</f>
        <v>3562272</v>
      </c>
      <c r="N24" s="672">
        <f>IF('MAIN INPUTS AND COMPARISON'!$C$19="Yes",'MAIN INPUTS AND COMPARISON'!L37,'MAIN INPUTS AND COMPARISON'!L26)</f>
        <v>3562272</v>
      </c>
      <c r="O24" s="672">
        <f>IF('MAIN INPUTS AND COMPARISON'!$C$19="Yes",'MAIN INPUTS AND COMPARISON'!M37,'MAIN INPUTS AND COMPARISON'!M26)</f>
        <v>3217536</v>
      </c>
      <c r="P24" s="673">
        <f>IF('MAIN INPUTS AND COMPARISON'!$C$19="Yes",'MAIN INPUTS AND COMPARISON'!N37,'MAIN INPUTS AND COMPARISON'!N26)</f>
        <v>3562272</v>
      </c>
      <c r="Q24" s="519">
        <f>SUM(E24:P24)</f>
        <v>41942880</v>
      </c>
      <c r="R24" s="753">
        <f t="shared" ref="R24:R25" si="3">Q24/$Q$22</f>
        <v>0.35856573705179284</v>
      </c>
    </row>
    <row r="25" spans="1:29" ht="20.399999999999999" customHeight="1" thickBot="1" x14ac:dyDescent="0.35">
      <c r="B25" s="1347"/>
      <c r="C25" s="602" t="s">
        <v>176</v>
      </c>
      <c r="D25" s="603" t="s">
        <v>10</v>
      </c>
      <c r="E25" s="674">
        <f>IF('MAIN INPUTS AND COMPARISON'!$C$19="Yes",'MAIN INPUTS AND COMPARISON'!C38,'MAIN INPUTS AND COMPARISON'!C27)</f>
        <v>4883760</v>
      </c>
      <c r="F25" s="675">
        <f>IF('MAIN INPUTS AND COMPARISON'!$C$19="Yes",'MAIN INPUTS AND COMPARISON'!D38,'MAIN INPUTS AND COMPARISON'!D27)</f>
        <v>5046552</v>
      </c>
      <c r="G25" s="675">
        <f>IF('MAIN INPUTS AND COMPARISON'!$C$19="Yes",'MAIN INPUTS AND COMPARISON'!E38,'MAIN INPUTS AND COMPARISON'!E27)</f>
        <v>4883760</v>
      </c>
      <c r="H25" s="675">
        <f>IF('MAIN INPUTS AND COMPARISON'!$C$19="Yes",'MAIN INPUTS AND COMPARISON'!F38,'MAIN INPUTS AND COMPARISON'!F27)</f>
        <v>5046552</v>
      </c>
      <c r="I25" s="675">
        <f>IF('MAIN INPUTS AND COMPARISON'!$C$19="Yes",'MAIN INPUTS AND COMPARISON'!G38,'MAIN INPUTS AND COMPARISON'!G27)</f>
        <v>5046552</v>
      </c>
      <c r="J25" s="675">
        <f>IF('MAIN INPUTS AND COMPARISON'!$C$19="Yes",'MAIN INPUTS AND COMPARISON'!H38,'MAIN INPUTS AND COMPARISON'!H27)</f>
        <v>4883760</v>
      </c>
      <c r="K25" s="675">
        <f>IF('MAIN INPUTS AND COMPARISON'!$C$19="Yes",'MAIN INPUTS AND COMPARISON'!I38,'MAIN INPUTS AND COMPARISON'!I27)</f>
        <v>5046552</v>
      </c>
      <c r="L25" s="675">
        <f>IF('MAIN INPUTS AND COMPARISON'!$C$19="Yes",'MAIN INPUTS AND COMPARISON'!J38,'MAIN INPUTS AND COMPARISON'!J27)</f>
        <v>4883760</v>
      </c>
      <c r="M25" s="675">
        <f>IF('MAIN INPUTS AND COMPARISON'!$C$19="Yes",'MAIN INPUTS AND COMPARISON'!K38,'MAIN INPUTS AND COMPARISON'!K27)</f>
        <v>5046552</v>
      </c>
      <c r="N25" s="675">
        <f>IF('MAIN INPUTS AND COMPARISON'!$C$19="Yes",'MAIN INPUTS AND COMPARISON'!L38,'MAIN INPUTS AND COMPARISON'!L27)</f>
        <v>5046552</v>
      </c>
      <c r="O25" s="675">
        <f>IF('MAIN INPUTS AND COMPARISON'!$C$19="Yes",'MAIN INPUTS AND COMPARISON'!M38,'MAIN INPUTS AND COMPARISON'!M27)</f>
        <v>4558176</v>
      </c>
      <c r="P25" s="676">
        <f>IF('MAIN INPUTS AND COMPARISON'!$C$19="Yes",'MAIN INPUTS AND COMPARISON'!N38,'MAIN INPUTS AND COMPARISON'!N27)</f>
        <v>5046552</v>
      </c>
      <c r="Q25" s="520">
        <f>SUM(E25:P25)</f>
        <v>59419080</v>
      </c>
      <c r="R25" s="757">
        <f t="shared" si="3"/>
        <v>0.50796812749003983</v>
      </c>
    </row>
    <row r="26" spans="1:29" ht="20.100000000000001" customHeight="1" thickBot="1" x14ac:dyDescent="0.35"/>
    <row r="27" spans="1:29" ht="20.399999999999999" hidden="1" customHeight="1" x14ac:dyDescent="0.3">
      <c r="C27" s="61"/>
      <c r="D27" s="61"/>
      <c r="E27" s="61"/>
      <c r="F27" s="61"/>
      <c r="G27" s="61"/>
      <c r="H27" s="61"/>
      <c r="I27" s="61"/>
      <c r="J27" s="61"/>
      <c r="K27" s="61"/>
      <c r="L27" s="61"/>
      <c r="M27" s="61"/>
      <c r="N27" s="61"/>
      <c r="O27" s="61"/>
      <c r="P27" s="61"/>
      <c r="Q27" s="61"/>
      <c r="S27" s="61"/>
    </row>
    <row r="28" spans="1:29" ht="20.399999999999999" hidden="1" customHeight="1" x14ac:dyDescent="0.3">
      <c r="C28" s="61"/>
      <c r="D28" s="61"/>
      <c r="Q28" s="61"/>
      <c r="S28" s="61"/>
    </row>
    <row r="29" spans="1:29" ht="18.600000000000001" customHeight="1" thickBot="1" x14ac:dyDescent="0.35">
      <c r="B29" s="670" t="s">
        <v>202</v>
      </c>
      <c r="E29" s="62" t="s">
        <v>150</v>
      </c>
      <c r="F29" s="63" t="s">
        <v>151</v>
      </c>
      <c r="G29" s="63" t="s">
        <v>152</v>
      </c>
      <c r="H29" s="63" t="s">
        <v>153</v>
      </c>
      <c r="I29" s="63" t="s">
        <v>154</v>
      </c>
      <c r="J29" s="63" t="s">
        <v>155</v>
      </c>
      <c r="K29" s="63" t="s">
        <v>156</v>
      </c>
      <c r="L29" s="63" t="s">
        <v>157</v>
      </c>
      <c r="M29" s="63" t="s">
        <v>158</v>
      </c>
      <c r="N29" s="63" t="s">
        <v>159</v>
      </c>
      <c r="O29" s="63" t="s">
        <v>160</v>
      </c>
      <c r="P29" s="64" t="s">
        <v>161</v>
      </c>
      <c r="Q29" s="61"/>
      <c r="S29" s="61"/>
    </row>
    <row r="30" spans="1:29" ht="20.399999999999999" customHeight="1" x14ac:dyDescent="0.3">
      <c r="B30" s="1348" t="s">
        <v>248</v>
      </c>
      <c r="C30" s="443" t="s">
        <v>402</v>
      </c>
      <c r="D30" s="604" t="s">
        <v>6</v>
      </c>
      <c r="E30" s="659">
        <f>IF($C$9="Yes",'Load rates proposed'!AI11,'Load rates proposed'!N11)</f>
        <v>9.09</v>
      </c>
      <c r="F30" s="660">
        <f t="shared" ref="F30:P39" si="4">E30</f>
        <v>9.09</v>
      </c>
      <c r="G30" s="660">
        <f t="shared" si="4"/>
        <v>9.09</v>
      </c>
      <c r="H30" s="660">
        <f t="shared" si="4"/>
        <v>9.09</v>
      </c>
      <c r="I30" s="660">
        <f t="shared" si="4"/>
        <v>9.09</v>
      </c>
      <c r="J30" s="660">
        <f t="shared" si="4"/>
        <v>9.09</v>
      </c>
      <c r="K30" s="660">
        <f t="shared" si="4"/>
        <v>9.09</v>
      </c>
      <c r="L30" s="660">
        <f t="shared" si="4"/>
        <v>9.09</v>
      </c>
      <c r="M30" s="660">
        <f t="shared" si="4"/>
        <v>9.09</v>
      </c>
      <c r="N30" s="660">
        <f t="shared" si="4"/>
        <v>9.09</v>
      </c>
      <c r="O30" s="660">
        <f t="shared" si="4"/>
        <v>9.09</v>
      </c>
      <c r="P30" s="661">
        <f t="shared" si="4"/>
        <v>9.09</v>
      </c>
      <c r="Q30" s="61"/>
      <c r="S30" s="61"/>
    </row>
    <row r="31" spans="1:29" ht="20.399999999999999" customHeight="1" x14ac:dyDescent="0.3">
      <c r="B31" s="1348"/>
      <c r="C31" s="445" t="s">
        <v>247</v>
      </c>
      <c r="D31" s="605" t="s">
        <v>6</v>
      </c>
      <c r="E31" s="662">
        <f>IF($C$9="Yes",'Load rates proposed'!AI12,'Load rates proposed'!N12)</f>
        <v>31.91</v>
      </c>
      <c r="F31" s="663">
        <f t="shared" si="4"/>
        <v>31.91</v>
      </c>
      <c r="G31" s="663">
        <f t="shared" si="4"/>
        <v>31.91</v>
      </c>
      <c r="H31" s="663">
        <f t="shared" si="4"/>
        <v>31.91</v>
      </c>
      <c r="I31" s="663">
        <f t="shared" si="4"/>
        <v>31.91</v>
      </c>
      <c r="J31" s="663">
        <f t="shared" si="4"/>
        <v>31.91</v>
      </c>
      <c r="K31" s="663">
        <f t="shared" si="4"/>
        <v>31.91</v>
      </c>
      <c r="L31" s="663">
        <f t="shared" si="4"/>
        <v>31.91</v>
      </c>
      <c r="M31" s="663">
        <f t="shared" si="4"/>
        <v>31.91</v>
      </c>
      <c r="N31" s="663">
        <f t="shared" si="4"/>
        <v>31.91</v>
      </c>
      <c r="O31" s="663">
        <f t="shared" si="4"/>
        <v>31.91</v>
      </c>
      <c r="P31" s="664">
        <f t="shared" si="4"/>
        <v>31.91</v>
      </c>
      <c r="Q31" s="61"/>
      <c r="S31" s="61"/>
    </row>
    <row r="32" spans="1:29" ht="20.399999999999999" customHeight="1" x14ac:dyDescent="0.3">
      <c r="B32" s="1348"/>
      <c r="C32" s="445" t="s">
        <v>23</v>
      </c>
      <c r="D32" s="605" t="s">
        <v>6</v>
      </c>
      <c r="E32" s="662">
        <f>IF('Load rates proposed'!O13="c/kWh",0,IF($C$9="Yes",'Load rates proposed'!AI13,'Load rates proposed'!N13))</f>
        <v>21.44</v>
      </c>
      <c r="F32" s="663">
        <f t="shared" si="4"/>
        <v>21.44</v>
      </c>
      <c r="G32" s="663">
        <f t="shared" si="4"/>
        <v>21.44</v>
      </c>
      <c r="H32" s="663">
        <f t="shared" si="4"/>
        <v>21.44</v>
      </c>
      <c r="I32" s="663">
        <f t="shared" si="4"/>
        <v>21.44</v>
      </c>
      <c r="J32" s="663">
        <f t="shared" si="4"/>
        <v>21.44</v>
      </c>
      <c r="K32" s="663">
        <f t="shared" si="4"/>
        <v>21.44</v>
      </c>
      <c r="L32" s="663">
        <f t="shared" si="4"/>
        <v>21.44</v>
      </c>
      <c r="M32" s="663">
        <f t="shared" si="4"/>
        <v>21.44</v>
      </c>
      <c r="N32" s="663">
        <f t="shared" si="4"/>
        <v>21.44</v>
      </c>
      <c r="O32" s="663">
        <f t="shared" si="4"/>
        <v>21.44</v>
      </c>
      <c r="P32" s="664">
        <f t="shared" si="4"/>
        <v>21.44</v>
      </c>
      <c r="Q32" s="61"/>
      <c r="S32" s="61"/>
    </row>
    <row r="33" spans="2:19" ht="20.399999999999999" customHeight="1" x14ac:dyDescent="0.3">
      <c r="B33" s="1348"/>
      <c r="C33" s="445" t="s">
        <v>23</v>
      </c>
      <c r="D33" s="605" t="s">
        <v>11</v>
      </c>
      <c r="E33" s="662">
        <f>IF('Load rates proposed'!O13="R/kVA",0,IF($C$9="Yes",'Load rates proposed'!AI13,'Load rates proposed'!N13))</f>
        <v>0</v>
      </c>
      <c r="F33" s="663">
        <f>E33</f>
        <v>0</v>
      </c>
      <c r="G33" s="663">
        <f t="shared" si="4"/>
        <v>0</v>
      </c>
      <c r="H33" s="663">
        <f t="shared" si="4"/>
        <v>0</v>
      </c>
      <c r="I33" s="663">
        <f t="shared" si="4"/>
        <v>0</v>
      </c>
      <c r="J33" s="663">
        <f t="shared" si="4"/>
        <v>0</v>
      </c>
      <c r="K33" s="663">
        <f t="shared" si="4"/>
        <v>0</v>
      </c>
      <c r="L33" s="663">
        <f t="shared" si="4"/>
        <v>0</v>
      </c>
      <c r="M33" s="663">
        <f t="shared" si="4"/>
        <v>0</v>
      </c>
      <c r="N33" s="663">
        <f t="shared" si="4"/>
        <v>0</v>
      </c>
      <c r="O33" s="663">
        <f t="shared" si="4"/>
        <v>0</v>
      </c>
      <c r="P33" s="664">
        <f t="shared" si="4"/>
        <v>0</v>
      </c>
      <c r="Q33" s="61"/>
      <c r="S33" s="61"/>
    </row>
    <row r="34" spans="2:19" ht="20.399999999999999" customHeight="1" x14ac:dyDescent="0.3">
      <c r="B34" s="1348"/>
      <c r="C34" s="445" t="s">
        <v>105</v>
      </c>
      <c r="D34" s="605" t="s">
        <v>6</v>
      </c>
      <c r="E34" s="662">
        <f>IF($C$9="Yes",'Load rates proposed'!AI10,'Load rates proposed'!N10)</f>
        <v>0</v>
      </c>
      <c r="F34" s="663">
        <f t="shared" si="4"/>
        <v>0</v>
      </c>
      <c r="G34" s="663">
        <f t="shared" si="4"/>
        <v>0</v>
      </c>
      <c r="H34" s="663">
        <f t="shared" si="4"/>
        <v>0</v>
      </c>
      <c r="I34" s="663">
        <f t="shared" si="4"/>
        <v>0</v>
      </c>
      <c r="J34" s="663">
        <f t="shared" si="4"/>
        <v>0</v>
      </c>
      <c r="K34" s="663">
        <f t="shared" si="4"/>
        <v>0</v>
      </c>
      <c r="L34" s="663">
        <f t="shared" si="4"/>
        <v>0</v>
      </c>
      <c r="M34" s="663">
        <f t="shared" si="4"/>
        <v>0</v>
      </c>
      <c r="N34" s="663">
        <f t="shared" si="4"/>
        <v>0</v>
      </c>
      <c r="O34" s="663">
        <f t="shared" si="4"/>
        <v>0</v>
      </c>
      <c r="P34" s="664">
        <f t="shared" si="4"/>
        <v>0</v>
      </c>
      <c r="Q34" s="61"/>
      <c r="S34" s="61"/>
    </row>
    <row r="35" spans="2:19" ht="20.399999999999999" customHeight="1" x14ac:dyDescent="0.3">
      <c r="B35" s="1348"/>
      <c r="C35" s="606" t="s">
        <v>203</v>
      </c>
      <c r="D35" s="605" t="s">
        <v>11</v>
      </c>
      <c r="E35" s="662">
        <f>IF($C$9="No",'Load rates proposed'!P8,'Load rates proposed'!AK8)</f>
        <v>230.92</v>
      </c>
      <c r="F35" s="665">
        <f t="shared" si="4"/>
        <v>230.92</v>
      </c>
      <c r="G35" s="669">
        <f>IF($C$9="No",'Load rates proposed'!M8,'Load rates proposed'!AH8)</f>
        <v>556.42999999999995</v>
      </c>
      <c r="H35" s="669">
        <f t="shared" si="4"/>
        <v>556.42999999999995</v>
      </c>
      <c r="I35" s="669">
        <f t="shared" si="4"/>
        <v>556.42999999999995</v>
      </c>
      <c r="J35" s="665">
        <f>$E$35</f>
        <v>230.92</v>
      </c>
      <c r="K35" s="665">
        <f t="shared" ref="K35:P35" si="5">$E$35</f>
        <v>230.92</v>
      </c>
      <c r="L35" s="665">
        <f t="shared" si="5"/>
        <v>230.92</v>
      </c>
      <c r="M35" s="665">
        <f t="shared" si="5"/>
        <v>230.92</v>
      </c>
      <c r="N35" s="665">
        <f t="shared" si="5"/>
        <v>230.92</v>
      </c>
      <c r="O35" s="665">
        <f t="shared" si="5"/>
        <v>230.92</v>
      </c>
      <c r="P35" s="664">
        <f t="shared" si="5"/>
        <v>230.92</v>
      </c>
      <c r="Q35" s="61"/>
      <c r="S35" s="61"/>
    </row>
    <row r="36" spans="2:19" ht="20.399999999999999" customHeight="1" x14ac:dyDescent="0.3">
      <c r="B36" s="1348"/>
      <c r="C36" s="606" t="s">
        <v>204</v>
      </c>
      <c r="D36" s="605" t="s">
        <v>11</v>
      </c>
      <c r="E36" s="662">
        <f>IF($C$9="No",'Load rates proposed'!Q8,'Load rates proposed'!AL8)</f>
        <v>129.84</v>
      </c>
      <c r="F36" s="665">
        <f t="shared" si="4"/>
        <v>129.84</v>
      </c>
      <c r="G36" s="669">
        <f>IF($C$9="No",'Load rates proposed'!N8,'Load rates proposed'!AI8)</f>
        <v>139.1</v>
      </c>
      <c r="H36" s="669">
        <f t="shared" si="4"/>
        <v>139.1</v>
      </c>
      <c r="I36" s="669">
        <f t="shared" si="4"/>
        <v>139.1</v>
      </c>
      <c r="J36" s="665">
        <f>$E$36</f>
        <v>129.84</v>
      </c>
      <c r="K36" s="665">
        <f t="shared" ref="K36:P36" si="6">$E$36</f>
        <v>129.84</v>
      </c>
      <c r="L36" s="665">
        <f t="shared" si="6"/>
        <v>129.84</v>
      </c>
      <c r="M36" s="665">
        <f t="shared" si="6"/>
        <v>129.84</v>
      </c>
      <c r="N36" s="665">
        <f t="shared" si="6"/>
        <v>129.84</v>
      </c>
      <c r="O36" s="665">
        <f t="shared" si="6"/>
        <v>129.84</v>
      </c>
      <c r="P36" s="664">
        <f t="shared" si="6"/>
        <v>129.84</v>
      </c>
      <c r="Q36" s="61"/>
      <c r="S36" s="61"/>
    </row>
    <row r="37" spans="2:19" ht="21.45" customHeight="1" x14ac:dyDescent="0.3">
      <c r="B37" s="1348"/>
      <c r="C37" s="606" t="s">
        <v>205</v>
      </c>
      <c r="D37" s="605" t="s">
        <v>11</v>
      </c>
      <c r="E37" s="662">
        <f>IF($C$9="No",'Load rates proposed'!R8,'Load rates proposed'!AM8)</f>
        <v>92.74</v>
      </c>
      <c r="F37" s="665">
        <f t="shared" si="4"/>
        <v>92.74</v>
      </c>
      <c r="G37" s="669">
        <f>IF($C$9="No",'Load rates proposed'!O8,'Load rates proposed'!AJ8)</f>
        <v>92.74</v>
      </c>
      <c r="H37" s="669">
        <f t="shared" si="4"/>
        <v>92.74</v>
      </c>
      <c r="I37" s="669">
        <f t="shared" si="4"/>
        <v>92.74</v>
      </c>
      <c r="J37" s="665">
        <f>$E$37</f>
        <v>92.74</v>
      </c>
      <c r="K37" s="665">
        <f t="shared" ref="K37:P37" si="7">$E$37</f>
        <v>92.74</v>
      </c>
      <c r="L37" s="665">
        <f t="shared" si="7"/>
        <v>92.74</v>
      </c>
      <c r="M37" s="665">
        <f t="shared" si="7"/>
        <v>92.74</v>
      </c>
      <c r="N37" s="665">
        <f t="shared" si="7"/>
        <v>92.74</v>
      </c>
      <c r="O37" s="665">
        <f t="shared" si="7"/>
        <v>92.74</v>
      </c>
      <c r="P37" s="664">
        <f t="shared" si="7"/>
        <v>92.74</v>
      </c>
      <c r="Q37" s="61"/>
      <c r="S37" s="61"/>
    </row>
    <row r="38" spans="2:19" ht="21.45" customHeight="1" x14ac:dyDescent="0.3">
      <c r="B38" s="1348"/>
      <c r="C38" s="606" t="s">
        <v>615</v>
      </c>
      <c r="D38" s="605" t="s">
        <v>11</v>
      </c>
      <c r="E38" s="662">
        <f>IF($C$9="No",'Load rates proposed'!R15,'Load rates proposed'!AM24)</f>
        <v>19.690000000000001</v>
      </c>
      <c r="F38" s="665">
        <f>IF($C$9="No",'Load rates proposed'!R15,'Load rates proposed'!AM24)</f>
        <v>19.690000000000001</v>
      </c>
      <c r="G38" s="669">
        <f>IF($C$9="No",'Load rates proposed'!R15,'Load rates proposed'!AM24)</f>
        <v>19.690000000000001</v>
      </c>
      <c r="H38" s="669">
        <f>IF($C$9="No",'Load rates proposed'!R15,'Load rates proposed'!AM24)</f>
        <v>19.690000000000001</v>
      </c>
      <c r="I38" s="669">
        <f>IF($C$9="No",'Load rates proposed'!R15,'Load rates proposed'!AM24)</f>
        <v>19.690000000000001</v>
      </c>
      <c r="J38" s="665">
        <f>IF($C$9="No",'Load rates proposed'!R15,'Load rates proposed'!AM24)</f>
        <v>19.690000000000001</v>
      </c>
      <c r="K38" s="665">
        <f>IF($C$9="No",'Load rates proposed'!R15,'Load rates proposed'!AM24)</f>
        <v>19.690000000000001</v>
      </c>
      <c r="L38" s="665">
        <f>IF($C$9="No",'Load rates proposed'!R15,'Load rates proposed'!AM24)</f>
        <v>19.690000000000001</v>
      </c>
      <c r="M38" s="665">
        <f>IF($C$9="No",'Load rates proposed'!R15,'Load rates proposed'!AM24)</f>
        <v>19.690000000000001</v>
      </c>
      <c r="N38" s="665">
        <f>IF($C$9="No",'Load rates proposed'!R15,'Load rates proposed'!AM24)</f>
        <v>19.690000000000001</v>
      </c>
      <c r="O38" s="665">
        <f>IF($C$9="No",'Load rates proposed'!R15,'Load rates proposed'!AM24)</f>
        <v>19.690000000000001</v>
      </c>
      <c r="P38" s="664">
        <f>IF($C$9="No",'Load rates proposed'!R15,'Load rates proposed'!AM24)</f>
        <v>19.690000000000001</v>
      </c>
      <c r="Q38" s="61"/>
      <c r="S38" s="61"/>
    </row>
    <row r="39" spans="2:19" ht="21.45" customHeight="1" x14ac:dyDescent="0.3">
      <c r="B39" s="1348"/>
      <c r="C39" s="606" t="s">
        <v>427</v>
      </c>
      <c r="D39" s="605" t="s">
        <v>6</v>
      </c>
      <c r="E39" s="662">
        <f>IF($C$9="No",'Load rates proposed'!R9,'Load rates proposed'!AM23)</f>
        <v>35.9</v>
      </c>
      <c r="F39" s="665">
        <f>IF($C$9="No",'Load rates proposed'!R9,'Load rates proposed'!AM23)</f>
        <v>35.9</v>
      </c>
      <c r="G39" s="665">
        <f t="shared" ref="G39" si="8">F39</f>
        <v>35.9</v>
      </c>
      <c r="H39" s="665">
        <f t="shared" si="4"/>
        <v>35.9</v>
      </c>
      <c r="I39" s="665">
        <f t="shared" si="4"/>
        <v>35.9</v>
      </c>
      <c r="J39" s="665">
        <f t="shared" ref="J39:P39" si="9">I39</f>
        <v>35.9</v>
      </c>
      <c r="K39" s="665">
        <f t="shared" si="9"/>
        <v>35.9</v>
      </c>
      <c r="L39" s="665">
        <f t="shared" si="9"/>
        <v>35.9</v>
      </c>
      <c r="M39" s="665">
        <f t="shared" si="9"/>
        <v>35.9</v>
      </c>
      <c r="N39" s="665">
        <f t="shared" si="9"/>
        <v>35.9</v>
      </c>
      <c r="O39" s="665">
        <f t="shared" si="9"/>
        <v>35.9</v>
      </c>
      <c r="P39" s="664">
        <f t="shared" si="9"/>
        <v>35.9</v>
      </c>
      <c r="Q39" s="61"/>
      <c r="S39" s="61"/>
    </row>
    <row r="40" spans="2:19" ht="20.399999999999999" customHeight="1" x14ac:dyDescent="0.3">
      <c r="B40" s="1348"/>
      <c r="C40" s="606" t="s">
        <v>308</v>
      </c>
      <c r="D40" s="605" t="s">
        <v>11</v>
      </c>
      <c r="E40" s="662">
        <f>IF($C$9="No",'GUoS rates proposed'!G3,'GUoS rates proposed'!G4)</f>
        <v>198.63</v>
      </c>
      <c r="F40" s="665">
        <f>E40</f>
        <v>198.63</v>
      </c>
      <c r="G40" s="669">
        <f>IF($C$9="No",'GUoS rates proposed'!D3,'GUoS rates proposed'!D4)</f>
        <v>478.64</v>
      </c>
      <c r="H40" s="669">
        <f>G40</f>
        <v>478.64</v>
      </c>
      <c r="I40" s="669">
        <f>H40</f>
        <v>478.64</v>
      </c>
      <c r="J40" s="665">
        <f>F40</f>
        <v>198.63</v>
      </c>
      <c r="K40" s="665">
        <f>J40</f>
        <v>198.63</v>
      </c>
      <c r="L40" s="665">
        <f t="shared" ref="L40:P40" si="10">K40</f>
        <v>198.63</v>
      </c>
      <c r="M40" s="665">
        <f t="shared" si="10"/>
        <v>198.63</v>
      </c>
      <c r="N40" s="665">
        <f t="shared" si="10"/>
        <v>198.63</v>
      </c>
      <c r="O40" s="665">
        <f t="shared" si="10"/>
        <v>198.63</v>
      </c>
      <c r="P40" s="664">
        <f t="shared" si="10"/>
        <v>198.63</v>
      </c>
      <c r="Q40" s="61"/>
      <c r="S40" s="61"/>
    </row>
    <row r="41" spans="2:19" ht="20.399999999999999" customHeight="1" x14ac:dyDescent="0.3">
      <c r="B41" s="1348"/>
      <c r="C41" s="606" t="s">
        <v>309</v>
      </c>
      <c r="D41" s="605" t="s">
        <v>11</v>
      </c>
      <c r="E41" s="662">
        <f>IF($C$9="No",'GUoS rates proposed'!H3,'GUoS rates proposed'!H4)</f>
        <v>111.69</v>
      </c>
      <c r="F41" s="665">
        <f t="shared" ref="F41:F42" si="11">E41</f>
        <v>111.69</v>
      </c>
      <c r="G41" s="669">
        <f>IF($C$9="No",'GUoS rates proposed'!E3,'GUoS rates proposed'!E4)</f>
        <v>119.65</v>
      </c>
      <c r="H41" s="669">
        <f t="shared" ref="H41:I41" si="12">G41</f>
        <v>119.65</v>
      </c>
      <c r="I41" s="669">
        <f t="shared" si="12"/>
        <v>119.65</v>
      </c>
      <c r="J41" s="665">
        <f t="shared" ref="J41:J42" si="13">F41</f>
        <v>111.69</v>
      </c>
      <c r="K41" s="665">
        <f t="shared" ref="K41:P42" si="14">J41</f>
        <v>111.69</v>
      </c>
      <c r="L41" s="665">
        <f t="shared" si="14"/>
        <v>111.69</v>
      </c>
      <c r="M41" s="665">
        <f t="shared" si="14"/>
        <v>111.69</v>
      </c>
      <c r="N41" s="665">
        <f t="shared" si="14"/>
        <v>111.69</v>
      </c>
      <c r="O41" s="665">
        <f t="shared" si="14"/>
        <v>111.69</v>
      </c>
      <c r="P41" s="664">
        <f t="shared" si="14"/>
        <v>111.69</v>
      </c>
      <c r="Q41" s="61"/>
      <c r="S41" s="61"/>
    </row>
    <row r="42" spans="2:19" ht="20.399999999999999" customHeight="1" x14ac:dyDescent="0.3">
      <c r="B42" s="1348"/>
      <c r="C42" s="606" t="s">
        <v>310</v>
      </c>
      <c r="D42" s="605" t="s">
        <v>11</v>
      </c>
      <c r="E42" s="662">
        <f>IF($C$9="No",'GUoS rates proposed'!F3,'GUoS rates proposed'!F4)</f>
        <v>79.78</v>
      </c>
      <c r="F42" s="665">
        <f t="shared" si="11"/>
        <v>79.78</v>
      </c>
      <c r="G42" s="669">
        <f>F42</f>
        <v>79.78</v>
      </c>
      <c r="H42" s="669">
        <f t="shared" ref="H42:I42" si="15">G42</f>
        <v>79.78</v>
      </c>
      <c r="I42" s="669">
        <f t="shared" si="15"/>
        <v>79.78</v>
      </c>
      <c r="J42" s="665">
        <f t="shared" si="13"/>
        <v>79.78</v>
      </c>
      <c r="K42" s="665">
        <f t="shared" si="14"/>
        <v>79.78</v>
      </c>
      <c r="L42" s="665">
        <f t="shared" si="14"/>
        <v>79.78</v>
      </c>
      <c r="M42" s="665">
        <f t="shared" si="14"/>
        <v>79.78</v>
      </c>
      <c r="N42" s="665">
        <f t="shared" si="14"/>
        <v>79.78</v>
      </c>
      <c r="O42" s="665">
        <f t="shared" si="14"/>
        <v>79.78</v>
      </c>
      <c r="P42" s="664">
        <f t="shared" si="14"/>
        <v>79.78</v>
      </c>
      <c r="Q42" s="61"/>
      <c r="S42" s="61"/>
    </row>
    <row r="43" spans="2:19" ht="20.399999999999999" customHeight="1" x14ac:dyDescent="0.3">
      <c r="B43" s="1348"/>
      <c r="C43" s="606" t="s">
        <v>206</v>
      </c>
      <c r="D43" s="605" t="s">
        <v>11</v>
      </c>
      <c r="E43" s="662">
        <f>IF($C$9="Yes",'Load rates proposed'!AM10,'Load rates proposed'!R10)</f>
        <v>4.63</v>
      </c>
      <c r="F43" s="663">
        <f>E43</f>
        <v>4.63</v>
      </c>
      <c r="G43" s="663">
        <f t="shared" ref="G43:P45" si="16">F43</f>
        <v>4.63</v>
      </c>
      <c r="H43" s="663">
        <f t="shared" si="16"/>
        <v>4.63</v>
      </c>
      <c r="I43" s="663">
        <f t="shared" si="16"/>
        <v>4.63</v>
      </c>
      <c r="J43" s="663">
        <f t="shared" si="16"/>
        <v>4.63</v>
      </c>
      <c r="K43" s="663">
        <f t="shared" si="16"/>
        <v>4.63</v>
      </c>
      <c r="L43" s="663">
        <f t="shared" si="16"/>
        <v>4.63</v>
      </c>
      <c r="M43" s="663">
        <f t="shared" si="16"/>
        <v>4.63</v>
      </c>
      <c r="N43" s="663">
        <f t="shared" si="16"/>
        <v>4.63</v>
      </c>
      <c r="O43" s="663">
        <f t="shared" si="16"/>
        <v>4.63</v>
      </c>
      <c r="P43" s="664">
        <f t="shared" si="16"/>
        <v>4.63</v>
      </c>
      <c r="Q43" s="61"/>
      <c r="S43" s="61"/>
    </row>
    <row r="44" spans="2:19" ht="20.399999999999999" customHeight="1" x14ac:dyDescent="0.3">
      <c r="B44" s="1348"/>
      <c r="C44" s="606" t="s">
        <v>207</v>
      </c>
      <c r="D44" s="605" t="s">
        <v>11</v>
      </c>
      <c r="E44" s="662">
        <f>IF($C$9="No",'Load rates proposed'!R11,0)</f>
        <v>4.33</v>
      </c>
      <c r="F44" s="663">
        <f>E44</f>
        <v>4.33</v>
      </c>
      <c r="G44" s="663">
        <f t="shared" si="16"/>
        <v>4.33</v>
      </c>
      <c r="H44" s="663">
        <f t="shared" si="16"/>
        <v>4.33</v>
      </c>
      <c r="I44" s="663">
        <f t="shared" si="16"/>
        <v>4.33</v>
      </c>
      <c r="J44" s="663">
        <f t="shared" si="16"/>
        <v>4.33</v>
      </c>
      <c r="K44" s="663">
        <f t="shared" si="16"/>
        <v>4.33</v>
      </c>
      <c r="L44" s="663">
        <f t="shared" si="16"/>
        <v>4.33</v>
      </c>
      <c r="M44" s="663">
        <f t="shared" si="16"/>
        <v>4.33</v>
      </c>
      <c r="N44" s="663">
        <f t="shared" si="16"/>
        <v>4.33</v>
      </c>
      <c r="O44" s="663">
        <f t="shared" si="16"/>
        <v>4.33</v>
      </c>
      <c r="P44" s="664">
        <f t="shared" si="16"/>
        <v>4.33</v>
      </c>
      <c r="Q44" s="61"/>
      <c r="S44" s="61"/>
    </row>
    <row r="45" spans="2:19" ht="20.399999999999999" customHeight="1" x14ac:dyDescent="0.3">
      <c r="B45" s="1348"/>
      <c r="C45" s="606" t="s">
        <v>249</v>
      </c>
      <c r="D45" s="605" t="s">
        <v>11</v>
      </c>
      <c r="E45" s="662">
        <f>IF($C$9="No",'Load rates proposed'!S8,'Load rates proposed'!AN8)</f>
        <v>0.35</v>
      </c>
      <c r="F45" s="663">
        <f>E45</f>
        <v>0.35</v>
      </c>
      <c r="G45" s="663">
        <f t="shared" si="16"/>
        <v>0.35</v>
      </c>
      <c r="H45" s="663">
        <f t="shared" si="16"/>
        <v>0.35</v>
      </c>
      <c r="I45" s="663">
        <f t="shared" si="16"/>
        <v>0.35</v>
      </c>
      <c r="J45" s="663">
        <f t="shared" si="16"/>
        <v>0.35</v>
      </c>
      <c r="K45" s="663">
        <f t="shared" si="16"/>
        <v>0.35</v>
      </c>
      <c r="L45" s="663">
        <f t="shared" si="16"/>
        <v>0.35</v>
      </c>
      <c r="M45" s="663">
        <f t="shared" si="16"/>
        <v>0.35</v>
      </c>
      <c r="N45" s="663">
        <f t="shared" si="16"/>
        <v>0.35</v>
      </c>
      <c r="O45" s="663">
        <f t="shared" si="16"/>
        <v>0.35</v>
      </c>
      <c r="P45" s="664">
        <f t="shared" si="16"/>
        <v>0.35</v>
      </c>
      <c r="Q45" s="61"/>
      <c r="S45" s="61"/>
    </row>
    <row r="46" spans="2:19" ht="20.399999999999999" customHeight="1" x14ac:dyDescent="0.3">
      <c r="B46" s="1348"/>
      <c r="C46" s="606" t="s">
        <v>20</v>
      </c>
      <c r="D46" s="605" t="s">
        <v>14</v>
      </c>
      <c r="E46" s="662">
        <f>IF($C$9="No",'Load rates proposed'!N14,'Load rates proposed'!AI14)</f>
        <v>176.09</v>
      </c>
      <c r="F46" s="663">
        <f>$E$46</f>
        <v>176.09</v>
      </c>
      <c r="G46" s="663">
        <f t="shared" ref="G46:P46" si="17">$E$46</f>
        <v>176.09</v>
      </c>
      <c r="H46" s="663">
        <f t="shared" si="17"/>
        <v>176.09</v>
      </c>
      <c r="I46" s="663">
        <f t="shared" si="17"/>
        <v>176.09</v>
      </c>
      <c r="J46" s="663">
        <f t="shared" si="17"/>
        <v>176.09</v>
      </c>
      <c r="K46" s="663">
        <f t="shared" si="17"/>
        <v>176.09</v>
      </c>
      <c r="L46" s="663">
        <f t="shared" si="17"/>
        <v>176.09</v>
      </c>
      <c r="M46" s="663">
        <f t="shared" si="17"/>
        <v>176.09</v>
      </c>
      <c r="N46" s="663">
        <f t="shared" si="17"/>
        <v>176.09</v>
      </c>
      <c r="O46" s="663">
        <f t="shared" si="17"/>
        <v>176.09</v>
      </c>
      <c r="P46" s="664">
        <f t="shared" si="17"/>
        <v>176.09</v>
      </c>
      <c r="Q46" s="61"/>
      <c r="S46" s="61"/>
    </row>
    <row r="47" spans="2:19" ht="20.399999999999999" customHeight="1" thickBot="1" x14ac:dyDescent="0.35">
      <c r="B47" s="1348"/>
      <c r="C47" s="607" t="s">
        <v>21</v>
      </c>
      <c r="D47" s="608" t="s">
        <v>14</v>
      </c>
      <c r="E47" s="666">
        <f>IF($C$9="No",'Load rates proposed'!N15,'Load rates proposed'!AI15)</f>
        <v>17.18</v>
      </c>
      <c r="F47" s="667">
        <f>$E$47</f>
        <v>17.18</v>
      </c>
      <c r="G47" s="667">
        <f t="shared" ref="G47:P47" si="18">$E$47</f>
        <v>17.18</v>
      </c>
      <c r="H47" s="667">
        <f t="shared" si="18"/>
        <v>17.18</v>
      </c>
      <c r="I47" s="667">
        <f t="shared" si="18"/>
        <v>17.18</v>
      </c>
      <c r="J47" s="667">
        <f t="shared" si="18"/>
        <v>17.18</v>
      </c>
      <c r="K47" s="667">
        <f t="shared" si="18"/>
        <v>17.18</v>
      </c>
      <c r="L47" s="667">
        <f t="shared" si="18"/>
        <v>17.18</v>
      </c>
      <c r="M47" s="667">
        <f t="shared" si="18"/>
        <v>17.18</v>
      </c>
      <c r="N47" s="667">
        <f t="shared" si="18"/>
        <v>17.18</v>
      </c>
      <c r="O47" s="667">
        <f t="shared" si="18"/>
        <v>17.18</v>
      </c>
      <c r="P47" s="668">
        <f t="shared" si="18"/>
        <v>17.18</v>
      </c>
      <c r="Q47" s="61"/>
      <c r="S47" s="61"/>
    </row>
    <row r="48" spans="2:19" ht="20.399999999999999" customHeight="1" thickBot="1" x14ac:dyDescent="0.35">
      <c r="C48" s="61"/>
      <c r="D48" s="61"/>
      <c r="E48" s="61"/>
      <c r="F48" s="61"/>
      <c r="G48" s="61"/>
      <c r="H48" s="61"/>
      <c r="I48" s="61"/>
      <c r="J48" s="61"/>
      <c r="K48" s="61"/>
      <c r="L48" s="61"/>
      <c r="M48" s="61"/>
      <c r="N48" s="61"/>
      <c r="O48" s="61"/>
      <c r="P48" s="61"/>
      <c r="Q48" s="61"/>
      <c r="S48" s="61"/>
    </row>
    <row r="49" spans="2:29" ht="20.399999999999999" hidden="1" customHeight="1" x14ac:dyDescent="0.3">
      <c r="C49" s="61"/>
      <c r="D49" s="61"/>
      <c r="E49" s="61"/>
      <c r="F49" s="61"/>
      <c r="G49" s="61"/>
      <c r="H49" s="61"/>
      <c r="I49" s="61"/>
      <c r="J49" s="61"/>
      <c r="K49" s="61"/>
      <c r="L49" s="61"/>
      <c r="M49" s="61"/>
      <c r="N49" s="61"/>
      <c r="O49" s="61"/>
      <c r="P49" s="61"/>
      <c r="Q49" s="61"/>
      <c r="S49" s="61"/>
    </row>
    <row r="50" spans="2:29" ht="20.399999999999999" customHeight="1" thickBot="1" x14ac:dyDescent="0.35">
      <c r="B50" s="670" t="s">
        <v>299</v>
      </c>
      <c r="C50" s="61"/>
      <c r="D50" s="61"/>
      <c r="E50" s="65" t="s">
        <v>150</v>
      </c>
      <c r="F50" s="65" t="s">
        <v>151</v>
      </c>
      <c r="G50" s="65" t="s">
        <v>152</v>
      </c>
      <c r="H50" s="65" t="s">
        <v>153</v>
      </c>
      <c r="I50" s="65" t="s">
        <v>154</v>
      </c>
      <c r="J50" s="65" t="s">
        <v>155</v>
      </c>
      <c r="K50" s="65" t="s">
        <v>156</v>
      </c>
      <c r="L50" s="65" t="s">
        <v>157</v>
      </c>
      <c r="M50" s="65" t="s">
        <v>158</v>
      </c>
      <c r="N50" s="65" t="s">
        <v>159</v>
      </c>
      <c r="O50" s="65" t="s">
        <v>160</v>
      </c>
      <c r="P50" s="65" t="s">
        <v>161</v>
      </c>
      <c r="Q50" s="79" t="s">
        <v>28</v>
      </c>
      <c r="S50" s="61"/>
    </row>
    <row r="51" spans="2:29" ht="20.399999999999999" customHeight="1" x14ac:dyDescent="0.3">
      <c r="B51" s="57"/>
      <c r="C51" s="443" t="str">
        <f>C30</f>
        <v>Transmission network/Network capacity charge</v>
      </c>
      <c r="D51" s="609" t="s">
        <v>312</v>
      </c>
      <c r="E51" s="528">
        <f t="shared" ref="E51:P51" si="19">E30*E19</f>
        <v>181800</v>
      </c>
      <c r="F51" s="66">
        <f t="shared" si="19"/>
        <v>181800</v>
      </c>
      <c r="G51" s="66">
        <f t="shared" si="19"/>
        <v>181800</v>
      </c>
      <c r="H51" s="66">
        <f t="shared" si="19"/>
        <v>181800</v>
      </c>
      <c r="I51" s="66">
        <f t="shared" si="19"/>
        <v>181800</v>
      </c>
      <c r="J51" s="66">
        <f t="shared" si="19"/>
        <v>181800</v>
      </c>
      <c r="K51" s="66">
        <f t="shared" si="19"/>
        <v>181800</v>
      </c>
      <c r="L51" s="66">
        <f t="shared" si="19"/>
        <v>181800</v>
      </c>
      <c r="M51" s="66">
        <f t="shared" si="19"/>
        <v>181800</v>
      </c>
      <c r="N51" s="66">
        <f t="shared" si="19"/>
        <v>181800</v>
      </c>
      <c r="O51" s="66">
        <f t="shared" si="19"/>
        <v>181800</v>
      </c>
      <c r="P51" s="66">
        <f t="shared" si="19"/>
        <v>181800</v>
      </c>
      <c r="Q51" s="534">
        <f t="shared" ref="Q51:Q67" si="20">SUM(E51:P51)</f>
        <v>2181600</v>
      </c>
      <c r="S51" s="61"/>
    </row>
    <row r="52" spans="2:29" ht="20.399999999999999" customHeight="1" x14ac:dyDescent="0.3">
      <c r="C52" s="445" t="str">
        <f>C31</f>
        <v>Distribution network capacity charge</v>
      </c>
      <c r="D52" s="610" t="s">
        <v>312</v>
      </c>
      <c r="E52" s="528">
        <f t="shared" ref="E52:P52" si="21">E31*E19</f>
        <v>638200</v>
      </c>
      <c r="F52" s="66">
        <f t="shared" si="21"/>
        <v>638200</v>
      </c>
      <c r="G52" s="66">
        <f t="shared" si="21"/>
        <v>638200</v>
      </c>
      <c r="H52" s="66">
        <f t="shared" si="21"/>
        <v>638200</v>
      </c>
      <c r="I52" s="66">
        <f t="shared" si="21"/>
        <v>638200</v>
      </c>
      <c r="J52" s="66">
        <f t="shared" si="21"/>
        <v>638200</v>
      </c>
      <c r="K52" s="66">
        <f t="shared" si="21"/>
        <v>638200</v>
      </c>
      <c r="L52" s="66">
        <f t="shared" si="21"/>
        <v>638200</v>
      </c>
      <c r="M52" s="66">
        <f t="shared" si="21"/>
        <v>638200</v>
      </c>
      <c r="N52" s="66">
        <f t="shared" si="21"/>
        <v>638200</v>
      </c>
      <c r="O52" s="66">
        <f t="shared" si="21"/>
        <v>638200</v>
      </c>
      <c r="P52" s="66">
        <f t="shared" si="21"/>
        <v>638200</v>
      </c>
      <c r="Q52" s="534">
        <f t="shared" si="20"/>
        <v>7658400</v>
      </c>
      <c r="S52" s="61"/>
    </row>
    <row r="53" spans="2:29" ht="20.399999999999999" customHeight="1" x14ac:dyDescent="0.3">
      <c r="C53" s="445" t="str">
        <f>C32</f>
        <v>Distribution network demand charge</v>
      </c>
      <c r="D53" s="610" t="s">
        <v>312</v>
      </c>
      <c r="E53" s="528">
        <f t="shared" ref="E53:P53" si="22">E17*E32</f>
        <v>428800</v>
      </c>
      <c r="F53" s="66">
        <f t="shared" si="22"/>
        <v>428800</v>
      </c>
      <c r="G53" s="66">
        <f t="shared" si="22"/>
        <v>428800</v>
      </c>
      <c r="H53" s="66">
        <f t="shared" si="22"/>
        <v>428800</v>
      </c>
      <c r="I53" s="66">
        <f t="shared" si="22"/>
        <v>428800</v>
      </c>
      <c r="J53" s="66">
        <f t="shared" si="22"/>
        <v>428800</v>
      </c>
      <c r="K53" s="66">
        <f t="shared" si="22"/>
        <v>428800</v>
      </c>
      <c r="L53" s="66">
        <f t="shared" si="22"/>
        <v>428800</v>
      </c>
      <c r="M53" s="66">
        <f t="shared" si="22"/>
        <v>428800</v>
      </c>
      <c r="N53" s="66">
        <f t="shared" si="22"/>
        <v>428800</v>
      </c>
      <c r="O53" s="66">
        <f t="shared" si="22"/>
        <v>428800</v>
      </c>
      <c r="P53" s="66">
        <f t="shared" si="22"/>
        <v>428800</v>
      </c>
      <c r="Q53" s="534">
        <f t="shared" si="20"/>
        <v>5145600</v>
      </c>
      <c r="S53" s="61"/>
    </row>
    <row r="54" spans="2:29" ht="20.399999999999999" customHeight="1" x14ac:dyDescent="0.3">
      <c r="C54" s="445" t="str">
        <f>C32</f>
        <v>Distribution network demand charge</v>
      </c>
      <c r="D54" s="610" t="s">
        <v>312</v>
      </c>
      <c r="E54" s="528">
        <f t="shared" ref="E54:P54" si="23">IF($C$4="Ruraflex",E22*E33/100,(E23+E24)*E33/100)</f>
        <v>0</v>
      </c>
      <c r="F54" s="66">
        <f t="shared" si="23"/>
        <v>0</v>
      </c>
      <c r="G54" s="66">
        <f t="shared" si="23"/>
        <v>0</v>
      </c>
      <c r="H54" s="66">
        <f t="shared" si="23"/>
        <v>0</v>
      </c>
      <c r="I54" s="66">
        <f t="shared" si="23"/>
        <v>0</v>
      </c>
      <c r="J54" s="66">
        <f t="shared" si="23"/>
        <v>0</v>
      </c>
      <c r="K54" s="66">
        <f t="shared" si="23"/>
        <v>0</v>
      </c>
      <c r="L54" s="66">
        <f t="shared" si="23"/>
        <v>0</v>
      </c>
      <c r="M54" s="66">
        <f t="shared" si="23"/>
        <v>0</v>
      </c>
      <c r="N54" s="66">
        <f t="shared" si="23"/>
        <v>0</v>
      </c>
      <c r="O54" s="66">
        <f t="shared" si="23"/>
        <v>0</v>
      </c>
      <c r="P54" s="66">
        <f t="shared" si="23"/>
        <v>0</v>
      </c>
      <c r="Q54" s="534">
        <f t="shared" si="20"/>
        <v>0</v>
      </c>
      <c r="S54" s="61"/>
    </row>
    <row r="55" spans="2:29" ht="20.399999999999999" customHeight="1" thickBot="1" x14ac:dyDescent="0.35">
      <c r="C55" s="446" t="str">
        <f>C34</f>
        <v>LV subsidy charge</v>
      </c>
      <c r="D55" s="610" t="s">
        <v>312</v>
      </c>
      <c r="E55" s="529">
        <f t="shared" ref="E55:P55" si="24">E34*E$16</f>
        <v>0</v>
      </c>
      <c r="F55" s="67">
        <f t="shared" si="24"/>
        <v>0</v>
      </c>
      <c r="G55" s="67">
        <f t="shared" si="24"/>
        <v>0</v>
      </c>
      <c r="H55" s="67">
        <f t="shared" si="24"/>
        <v>0</v>
      </c>
      <c r="I55" s="67">
        <f t="shared" si="24"/>
        <v>0</v>
      </c>
      <c r="J55" s="67">
        <f t="shared" si="24"/>
        <v>0</v>
      </c>
      <c r="K55" s="67">
        <f t="shared" si="24"/>
        <v>0</v>
      </c>
      <c r="L55" s="67">
        <f t="shared" si="24"/>
        <v>0</v>
      </c>
      <c r="M55" s="67">
        <f t="shared" si="24"/>
        <v>0</v>
      </c>
      <c r="N55" s="67">
        <f t="shared" si="24"/>
        <v>0</v>
      </c>
      <c r="O55" s="67">
        <f t="shared" si="24"/>
        <v>0</v>
      </c>
      <c r="P55" s="67">
        <f t="shared" si="24"/>
        <v>0</v>
      </c>
      <c r="Q55" s="535">
        <f t="shared" si="20"/>
        <v>0</v>
      </c>
      <c r="S55" s="61"/>
    </row>
    <row r="56" spans="2:29" s="68" customFormat="1" ht="19.95" customHeight="1" thickBot="1" x14ac:dyDescent="0.35">
      <c r="C56" s="611" t="s">
        <v>234</v>
      </c>
      <c r="D56" s="612" t="s">
        <v>312</v>
      </c>
      <c r="E56" s="69">
        <f>E52+E53+E55+E51+E54</f>
        <v>1248800</v>
      </c>
      <c r="F56" s="69">
        <f t="shared" ref="F56:P56" si="25">F52+F53+F55+F51+F54</f>
        <v>1248800</v>
      </c>
      <c r="G56" s="69">
        <f t="shared" si="25"/>
        <v>1248800</v>
      </c>
      <c r="H56" s="69">
        <f t="shared" si="25"/>
        <v>1248800</v>
      </c>
      <c r="I56" s="69">
        <f t="shared" si="25"/>
        <v>1248800</v>
      </c>
      <c r="J56" s="69">
        <f t="shared" si="25"/>
        <v>1248800</v>
      </c>
      <c r="K56" s="69">
        <f t="shared" si="25"/>
        <v>1248800</v>
      </c>
      <c r="L56" s="69">
        <f t="shared" si="25"/>
        <v>1248800</v>
      </c>
      <c r="M56" s="69">
        <f t="shared" si="25"/>
        <v>1248800</v>
      </c>
      <c r="N56" s="69">
        <f t="shared" si="25"/>
        <v>1248800</v>
      </c>
      <c r="O56" s="69">
        <f t="shared" si="25"/>
        <v>1248800</v>
      </c>
      <c r="P56" s="69">
        <f t="shared" si="25"/>
        <v>1248800</v>
      </c>
      <c r="Q56" s="1232">
        <f t="shared" si="20"/>
        <v>14985600</v>
      </c>
      <c r="R56" s="51"/>
      <c r="S56" s="70"/>
      <c r="T56" s="51"/>
      <c r="U56" s="51"/>
      <c r="V56" s="51"/>
      <c r="W56" s="51"/>
      <c r="X56" s="51"/>
      <c r="Y56" s="51"/>
      <c r="Z56" s="51"/>
      <c r="AA56" s="51"/>
      <c r="AB56" s="51"/>
      <c r="AC56" s="51"/>
    </row>
    <row r="57" spans="2:29" ht="20.399999999999999" customHeight="1" x14ac:dyDescent="0.3">
      <c r="C57" s="613" t="s">
        <v>373</v>
      </c>
      <c r="D57" s="614" t="s">
        <v>312</v>
      </c>
      <c r="E57" s="1233">
        <f t="shared" ref="E57:P57" si="26">E35*E23/100</f>
        <v>2963128.4927999987</v>
      </c>
      <c r="F57" s="71">
        <f t="shared" si="26"/>
        <v>3061899.4425599994</v>
      </c>
      <c r="G57" s="71">
        <f t="shared" si="26"/>
        <v>7140020.7311999965</v>
      </c>
      <c r="H57" s="71">
        <f t="shared" si="26"/>
        <v>7378021.4222399984</v>
      </c>
      <c r="I57" s="71">
        <f t="shared" si="26"/>
        <v>7378021.4222399984</v>
      </c>
      <c r="J57" s="71">
        <f t="shared" si="26"/>
        <v>2963128.4927999987</v>
      </c>
      <c r="K57" s="71">
        <f t="shared" si="26"/>
        <v>3061899.4425599994</v>
      </c>
      <c r="L57" s="71">
        <f t="shared" si="26"/>
        <v>2963128.4927999987</v>
      </c>
      <c r="M57" s="71">
        <f t="shared" si="26"/>
        <v>3061899.4425599994</v>
      </c>
      <c r="N57" s="71">
        <f t="shared" si="26"/>
        <v>3061899.4425599994</v>
      </c>
      <c r="O57" s="71">
        <f t="shared" si="26"/>
        <v>2765586.5932799997</v>
      </c>
      <c r="P57" s="71">
        <f t="shared" si="26"/>
        <v>3061899.4425599994</v>
      </c>
      <c r="Q57" s="1234">
        <f t="shared" si="20"/>
        <v>48860532.860159993</v>
      </c>
      <c r="S57" s="61"/>
    </row>
    <row r="58" spans="2:29" ht="20.399999999999999" customHeight="1" x14ac:dyDescent="0.3">
      <c r="C58" s="613" t="s">
        <v>408</v>
      </c>
      <c r="D58" s="610" t="s">
        <v>312</v>
      </c>
      <c r="E58" s="179">
        <f t="shared" ref="E58:P58" si="27">E36*E24/100</f>
        <v>4476052.2240000004</v>
      </c>
      <c r="F58" s="72">
        <f t="shared" si="27"/>
        <v>4625253.9648000002</v>
      </c>
      <c r="G58" s="72">
        <f t="shared" si="27"/>
        <v>4795277.76</v>
      </c>
      <c r="H58" s="72">
        <f t="shared" si="27"/>
        <v>4955120.352</v>
      </c>
      <c r="I58" s="72">
        <f t="shared" si="27"/>
        <v>4955120.352</v>
      </c>
      <c r="J58" s="72">
        <f t="shared" si="27"/>
        <v>4476052.2240000004</v>
      </c>
      <c r="K58" s="72">
        <f t="shared" si="27"/>
        <v>4625253.9648000002</v>
      </c>
      <c r="L58" s="72">
        <f t="shared" si="27"/>
        <v>4476052.2240000004</v>
      </c>
      <c r="M58" s="72">
        <f t="shared" si="27"/>
        <v>4625253.9648000002</v>
      </c>
      <c r="N58" s="72">
        <f t="shared" si="27"/>
        <v>4625253.9648000002</v>
      </c>
      <c r="O58" s="72">
        <f t="shared" si="27"/>
        <v>4177648.7423999999</v>
      </c>
      <c r="P58" s="72">
        <f t="shared" si="27"/>
        <v>4625253.9648000002</v>
      </c>
      <c r="Q58" s="1235">
        <f t="shared" si="20"/>
        <v>55437593.702399999</v>
      </c>
      <c r="S58" s="61"/>
    </row>
    <row r="59" spans="2:29" ht="19.95" customHeight="1" x14ac:dyDescent="0.3">
      <c r="C59" s="445" t="s">
        <v>409</v>
      </c>
      <c r="D59" s="610" t="s">
        <v>312</v>
      </c>
      <c r="E59" s="528">
        <f t="shared" ref="E59:P59" si="28">E37*E25/100</f>
        <v>4529199.0240000002</v>
      </c>
      <c r="F59" s="75">
        <f t="shared" si="28"/>
        <v>4680172.3247999996</v>
      </c>
      <c r="G59" s="75">
        <f t="shared" si="28"/>
        <v>4529199.0240000002</v>
      </c>
      <c r="H59" s="75">
        <f t="shared" si="28"/>
        <v>4680172.3247999996</v>
      </c>
      <c r="I59" s="75">
        <f t="shared" si="28"/>
        <v>4680172.3247999996</v>
      </c>
      <c r="J59" s="75">
        <f t="shared" si="28"/>
        <v>4529199.0240000002</v>
      </c>
      <c r="K59" s="75">
        <f t="shared" si="28"/>
        <v>4680172.3247999996</v>
      </c>
      <c r="L59" s="75">
        <f t="shared" si="28"/>
        <v>4529199.0240000002</v>
      </c>
      <c r="M59" s="75">
        <f t="shared" si="28"/>
        <v>4680172.3247999996</v>
      </c>
      <c r="N59" s="75">
        <f t="shared" si="28"/>
        <v>4680172.3247999996</v>
      </c>
      <c r="O59" s="75">
        <f t="shared" si="28"/>
        <v>4227252.4223999996</v>
      </c>
      <c r="P59" s="75">
        <f t="shared" si="28"/>
        <v>4680172.3247999996</v>
      </c>
      <c r="Q59" s="527">
        <f t="shared" si="20"/>
        <v>55105254.791999996</v>
      </c>
      <c r="S59" s="61"/>
    </row>
    <row r="60" spans="2:29" ht="19.95" customHeight="1" x14ac:dyDescent="0.3">
      <c r="C60" s="618" t="s">
        <v>615</v>
      </c>
      <c r="D60" s="615" t="s">
        <v>312</v>
      </c>
      <c r="E60" s="179">
        <f>E38*E22/100</f>
        <v>1893056.4576000003</v>
      </c>
      <c r="F60" s="179">
        <f t="shared" ref="F60:P60" si="29">F38*F22/100</f>
        <v>1956158.3395200002</v>
      </c>
      <c r="G60" s="179">
        <f t="shared" si="29"/>
        <v>1893056.4576000003</v>
      </c>
      <c r="H60" s="179">
        <f t="shared" si="29"/>
        <v>1956158.3395200002</v>
      </c>
      <c r="I60" s="179">
        <f t="shared" si="29"/>
        <v>1956158.3395200002</v>
      </c>
      <c r="J60" s="179">
        <f t="shared" si="29"/>
        <v>1893056.4576000003</v>
      </c>
      <c r="K60" s="179">
        <f t="shared" si="29"/>
        <v>1956158.3395200002</v>
      </c>
      <c r="L60" s="179">
        <f t="shared" si="29"/>
        <v>1893056.4576000003</v>
      </c>
      <c r="M60" s="179">
        <f t="shared" si="29"/>
        <v>1956158.3395200002</v>
      </c>
      <c r="N60" s="179">
        <f t="shared" si="29"/>
        <v>1956158.3395200002</v>
      </c>
      <c r="O60" s="179">
        <f t="shared" si="29"/>
        <v>1766852.6937600002</v>
      </c>
      <c r="P60" s="179">
        <f t="shared" si="29"/>
        <v>1956158.3395200002</v>
      </c>
      <c r="Q60" s="173">
        <f>SUM(E60:P60)</f>
        <v>23032186.900800001</v>
      </c>
      <c r="S60" s="61"/>
    </row>
    <row r="61" spans="2:29" ht="20.55" customHeight="1" thickBot="1" x14ac:dyDescent="0.35">
      <c r="C61" s="618" t="s">
        <v>427</v>
      </c>
      <c r="D61" s="615" t="s">
        <v>312</v>
      </c>
      <c r="E61" s="179">
        <f t="shared" ref="E61:P61" si="30">E39*E19</f>
        <v>718000</v>
      </c>
      <c r="F61" s="76">
        <f t="shared" si="30"/>
        <v>718000</v>
      </c>
      <c r="G61" s="76">
        <f t="shared" si="30"/>
        <v>718000</v>
      </c>
      <c r="H61" s="76">
        <f t="shared" si="30"/>
        <v>718000</v>
      </c>
      <c r="I61" s="76">
        <f t="shared" si="30"/>
        <v>718000</v>
      </c>
      <c r="J61" s="76">
        <f t="shared" si="30"/>
        <v>718000</v>
      </c>
      <c r="K61" s="76">
        <f t="shared" si="30"/>
        <v>718000</v>
      </c>
      <c r="L61" s="76">
        <f t="shared" si="30"/>
        <v>718000</v>
      </c>
      <c r="M61" s="76">
        <f t="shared" si="30"/>
        <v>718000</v>
      </c>
      <c r="N61" s="76">
        <f t="shared" si="30"/>
        <v>718000</v>
      </c>
      <c r="O61" s="76">
        <f t="shared" si="30"/>
        <v>718000</v>
      </c>
      <c r="P61" s="76">
        <f t="shared" si="30"/>
        <v>718000</v>
      </c>
      <c r="Q61" s="173">
        <f t="shared" si="20"/>
        <v>8616000</v>
      </c>
      <c r="S61" s="61"/>
    </row>
    <row r="62" spans="2:29" s="68" customFormat="1" ht="20.399999999999999" customHeight="1" thickBot="1" x14ac:dyDescent="0.35">
      <c r="C62" s="611" t="s">
        <v>208</v>
      </c>
      <c r="D62" s="612" t="s">
        <v>312</v>
      </c>
      <c r="E62" s="69">
        <f>SUM(E57:E61)</f>
        <v>14579436.198399998</v>
      </c>
      <c r="F62" s="181">
        <f t="shared" ref="F62:P62" si="31">SUM(F57:F61)</f>
        <v>15041484.071679998</v>
      </c>
      <c r="G62" s="181">
        <f t="shared" si="31"/>
        <v>19075553.972799998</v>
      </c>
      <c r="H62" s="181">
        <f t="shared" si="31"/>
        <v>19687472.438559998</v>
      </c>
      <c r="I62" s="181">
        <f t="shared" si="31"/>
        <v>19687472.438559998</v>
      </c>
      <c r="J62" s="181">
        <f t="shared" si="31"/>
        <v>14579436.198399998</v>
      </c>
      <c r="K62" s="181">
        <f t="shared" si="31"/>
        <v>15041484.071679998</v>
      </c>
      <c r="L62" s="181">
        <f t="shared" si="31"/>
        <v>14579436.198399998</v>
      </c>
      <c r="M62" s="181">
        <f t="shared" si="31"/>
        <v>15041484.071679998</v>
      </c>
      <c r="N62" s="181">
        <f t="shared" si="31"/>
        <v>15041484.071679998</v>
      </c>
      <c r="O62" s="181">
        <f t="shared" si="31"/>
        <v>13655340.451839998</v>
      </c>
      <c r="P62" s="181">
        <f t="shared" si="31"/>
        <v>15041484.071679998</v>
      </c>
      <c r="Q62" s="1238">
        <f t="shared" si="20"/>
        <v>191051568.25536001</v>
      </c>
      <c r="R62" s="51"/>
      <c r="S62" s="70"/>
      <c r="T62" s="51"/>
      <c r="U62" s="51"/>
      <c r="V62" s="51"/>
      <c r="W62" s="51"/>
      <c r="X62" s="51"/>
      <c r="Y62" s="51"/>
      <c r="Z62" s="51"/>
      <c r="AA62" s="51"/>
      <c r="AB62" s="51"/>
      <c r="AC62" s="51"/>
    </row>
    <row r="63" spans="2:29" ht="20.399999999999999" customHeight="1" x14ac:dyDescent="0.3">
      <c r="C63" s="613" t="str">
        <f>C43</f>
        <v>ERS charge</v>
      </c>
      <c r="D63" s="614" t="s">
        <v>312</v>
      </c>
      <c r="E63" s="1236">
        <f t="shared" ref="E63:P63" si="32">E43*E22/100</f>
        <v>445142.27519999997</v>
      </c>
      <c r="F63" s="74">
        <f t="shared" si="32"/>
        <v>459980.35104000004</v>
      </c>
      <c r="G63" s="74">
        <f t="shared" si="32"/>
        <v>445142.27519999997</v>
      </c>
      <c r="H63" s="74">
        <f t="shared" si="32"/>
        <v>459980.35104000004</v>
      </c>
      <c r="I63" s="74">
        <f t="shared" si="32"/>
        <v>459980.35104000004</v>
      </c>
      <c r="J63" s="74">
        <f t="shared" si="32"/>
        <v>445142.27519999997</v>
      </c>
      <c r="K63" s="74">
        <f t="shared" si="32"/>
        <v>459980.35104000004</v>
      </c>
      <c r="L63" s="74">
        <f t="shared" si="32"/>
        <v>445142.27519999997</v>
      </c>
      <c r="M63" s="74">
        <f t="shared" si="32"/>
        <v>459980.35104000004</v>
      </c>
      <c r="N63" s="74">
        <f t="shared" si="32"/>
        <v>459980.35104000004</v>
      </c>
      <c r="O63" s="74">
        <f t="shared" si="32"/>
        <v>415466.12351999996</v>
      </c>
      <c r="P63" s="74">
        <f t="shared" si="32"/>
        <v>459980.35104000004</v>
      </c>
      <c r="Q63" s="1237">
        <f t="shared" si="20"/>
        <v>5415897.6815999998</v>
      </c>
      <c r="S63" s="61"/>
    </row>
    <row r="64" spans="2:29" s="60" customFormat="1" ht="20.399999999999999" customHeight="1" x14ac:dyDescent="0.3">
      <c r="C64" s="445" t="str">
        <f>C44</f>
        <v>Affordability charge</v>
      </c>
      <c r="D64" s="610" t="s">
        <v>312</v>
      </c>
      <c r="E64" s="528">
        <f t="shared" ref="E64:P64" si="33">E44*E22/100</f>
        <v>416299.36320000002</v>
      </c>
      <c r="F64" s="75">
        <f t="shared" si="33"/>
        <v>430176.00864000007</v>
      </c>
      <c r="G64" s="75">
        <f t="shared" si="33"/>
        <v>416299.36320000002</v>
      </c>
      <c r="H64" s="75">
        <f t="shared" si="33"/>
        <v>430176.00864000007</v>
      </c>
      <c r="I64" s="75">
        <f t="shared" si="33"/>
        <v>430176.00864000007</v>
      </c>
      <c r="J64" s="75">
        <f t="shared" si="33"/>
        <v>416299.36320000002</v>
      </c>
      <c r="K64" s="75">
        <f t="shared" si="33"/>
        <v>430176.00864000007</v>
      </c>
      <c r="L64" s="75">
        <f t="shared" si="33"/>
        <v>416299.36320000002</v>
      </c>
      <c r="M64" s="75">
        <f t="shared" si="33"/>
        <v>430176.00864000007</v>
      </c>
      <c r="N64" s="75">
        <f t="shared" si="33"/>
        <v>430176.00864000007</v>
      </c>
      <c r="O64" s="75">
        <f t="shared" si="33"/>
        <v>388546.07232000004</v>
      </c>
      <c r="P64" s="75">
        <f t="shared" si="33"/>
        <v>430176.00864000007</v>
      </c>
      <c r="Q64" s="527">
        <f t="shared" si="20"/>
        <v>5064975.5856000008</v>
      </c>
      <c r="R64" s="51"/>
      <c r="T64" s="51"/>
      <c r="U64" s="51"/>
      <c r="V64" s="51"/>
      <c r="W64" s="51"/>
      <c r="X64" s="51"/>
      <c r="Y64" s="51"/>
      <c r="Z64" s="51"/>
      <c r="AA64" s="51"/>
      <c r="AB64" s="51"/>
      <c r="AC64" s="51"/>
    </row>
    <row r="65" spans="2:29" s="60" customFormat="1" ht="20.399999999999999" customHeight="1" x14ac:dyDescent="0.3">
      <c r="C65" s="445" t="str">
        <f>C45</f>
        <v>Ancillary service charge</v>
      </c>
      <c r="D65" s="610" t="s">
        <v>312</v>
      </c>
      <c r="E65" s="528">
        <f t="shared" ref="E65:P65" si="34">E45*E22/100</f>
        <v>33650.063999999998</v>
      </c>
      <c r="F65" s="75">
        <f t="shared" si="34"/>
        <v>34771.732800000005</v>
      </c>
      <c r="G65" s="75">
        <f t="shared" si="34"/>
        <v>33650.063999999998</v>
      </c>
      <c r="H65" s="75">
        <f t="shared" si="34"/>
        <v>34771.732800000005</v>
      </c>
      <c r="I65" s="75">
        <f t="shared" si="34"/>
        <v>34771.732800000005</v>
      </c>
      <c r="J65" s="75">
        <f t="shared" si="34"/>
        <v>33650.063999999998</v>
      </c>
      <c r="K65" s="75">
        <f t="shared" si="34"/>
        <v>34771.732800000005</v>
      </c>
      <c r="L65" s="75">
        <f t="shared" si="34"/>
        <v>33650.063999999998</v>
      </c>
      <c r="M65" s="75">
        <f t="shared" si="34"/>
        <v>34771.732800000005</v>
      </c>
      <c r="N65" s="75">
        <f t="shared" si="34"/>
        <v>34771.732800000005</v>
      </c>
      <c r="O65" s="75">
        <f t="shared" si="34"/>
        <v>31406.7264</v>
      </c>
      <c r="P65" s="75">
        <f t="shared" si="34"/>
        <v>34771.732800000005</v>
      </c>
      <c r="Q65" s="527">
        <f t="shared" si="20"/>
        <v>409409.11200000002</v>
      </c>
      <c r="R65" s="51"/>
      <c r="T65" s="51"/>
      <c r="U65" s="51"/>
      <c r="V65" s="51"/>
      <c r="W65" s="51"/>
      <c r="X65" s="51"/>
      <c r="Y65" s="51"/>
      <c r="Z65" s="51"/>
      <c r="AA65" s="51"/>
      <c r="AB65" s="51"/>
      <c r="AC65" s="51"/>
    </row>
    <row r="66" spans="2:29" s="60" customFormat="1" ht="20.399999999999999" customHeight="1" x14ac:dyDescent="0.3">
      <c r="C66" s="445" t="str">
        <f>C46</f>
        <v>Service charge</v>
      </c>
      <c r="D66" s="610" t="s">
        <v>312</v>
      </c>
      <c r="E66" s="528">
        <f t="shared" ref="E66:P66" si="35">E46*E15</f>
        <v>5282.7</v>
      </c>
      <c r="F66" s="75">
        <f t="shared" si="35"/>
        <v>5458.79</v>
      </c>
      <c r="G66" s="75">
        <f t="shared" si="35"/>
        <v>5282.7</v>
      </c>
      <c r="H66" s="75">
        <f t="shared" si="35"/>
        <v>5458.79</v>
      </c>
      <c r="I66" s="75">
        <f t="shared" si="35"/>
        <v>5458.79</v>
      </c>
      <c r="J66" s="75">
        <f t="shared" si="35"/>
        <v>5282.7</v>
      </c>
      <c r="K66" s="75">
        <f t="shared" si="35"/>
        <v>5458.79</v>
      </c>
      <c r="L66" s="75">
        <f t="shared" si="35"/>
        <v>5282.7</v>
      </c>
      <c r="M66" s="75">
        <f t="shared" si="35"/>
        <v>5458.79</v>
      </c>
      <c r="N66" s="75">
        <f t="shared" si="35"/>
        <v>5458.79</v>
      </c>
      <c r="O66" s="75">
        <f t="shared" si="35"/>
        <v>4930.5200000000004</v>
      </c>
      <c r="P66" s="75">
        <f t="shared" si="35"/>
        <v>5458.79</v>
      </c>
      <c r="Q66" s="527">
        <f t="shared" si="20"/>
        <v>64272.85</v>
      </c>
      <c r="R66" s="51"/>
      <c r="T66" s="51"/>
      <c r="U66" s="51"/>
      <c r="V66" s="51"/>
      <c r="W66" s="51"/>
      <c r="X66" s="51"/>
      <c r="Y66" s="51"/>
      <c r="Z66" s="51"/>
      <c r="AA66" s="51"/>
      <c r="AB66" s="51"/>
      <c r="AC66" s="51"/>
    </row>
    <row r="67" spans="2:29" ht="20.399999999999999" customHeight="1" thickBot="1" x14ac:dyDescent="0.35">
      <c r="C67" s="618" t="str">
        <f>C47</f>
        <v>Administration charge</v>
      </c>
      <c r="D67" s="615" t="s">
        <v>312</v>
      </c>
      <c r="E67" s="529">
        <f t="shared" ref="E67:P67" si="36">E47*E15</f>
        <v>515.4</v>
      </c>
      <c r="F67" s="530">
        <f t="shared" si="36"/>
        <v>532.58000000000004</v>
      </c>
      <c r="G67" s="530">
        <f t="shared" si="36"/>
        <v>515.4</v>
      </c>
      <c r="H67" s="530">
        <f t="shared" si="36"/>
        <v>532.58000000000004</v>
      </c>
      <c r="I67" s="530">
        <f t="shared" si="36"/>
        <v>532.58000000000004</v>
      </c>
      <c r="J67" s="530">
        <f t="shared" si="36"/>
        <v>515.4</v>
      </c>
      <c r="K67" s="530">
        <f t="shared" si="36"/>
        <v>532.58000000000004</v>
      </c>
      <c r="L67" s="530">
        <f t="shared" si="36"/>
        <v>515.4</v>
      </c>
      <c r="M67" s="530">
        <f t="shared" si="36"/>
        <v>532.58000000000004</v>
      </c>
      <c r="N67" s="530">
        <f t="shared" si="36"/>
        <v>532.58000000000004</v>
      </c>
      <c r="O67" s="530">
        <f t="shared" si="36"/>
        <v>481.03999999999996</v>
      </c>
      <c r="P67" s="530">
        <f t="shared" si="36"/>
        <v>532.58000000000004</v>
      </c>
      <c r="Q67" s="531">
        <f t="shared" si="20"/>
        <v>6270.7</v>
      </c>
    </row>
    <row r="68" spans="2:29" s="60" customFormat="1" ht="20.399999999999999" customHeight="1" thickBot="1" x14ac:dyDescent="0.35">
      <c r="C68" s="619" t="s">
        <v>209</v>
      </c>
      <c r="D68" s="620" t="s">
        <v>210</v>
      </c>
      <c r="E68" s="183">
        <f>E56+E62+E63+E64+E65+E66+E67</f>
        <v>16729126.000799997</v>
      </c>
      <c r="F68" s="77">
        <f t="shared" ref="F68:P68" si="37">F56+F62+F63+F64+F65+F66+F67</f>
        <v>17221203.534159996</v>
      </c>
      <c r="G68" s="77">
        <f t="shared" si="37"/>
        <v>21225243.775199994</v>
      </c>
      <c r="H68" s="77">
        <f t="shared" si="37"/>
        <v>21867191.901039992</v>
      </c>
      <c r="I68" s="77">
        <f t="shared" si="37"/>
        <v>21867191.901039992</v>
      </c>
      <c r="J68" s="77">
        <f t="shared" si="37"/>
        <v>16729126.000799997</v>
      </c>
      <c r="K68" s="77">
        <f t="shared" si="37"/>
        <v>17221203.534159996</v>
      </c>
      <c r="L68" s="77">
        <f t="shared" si="37"/>
        <v>16729126.000799997</v>
      </c>
      <c r="M68" s="77">
        <f t="shared" si="37"/>
        <v>17221203.534159996</v>
      </c>
      <c r="N68" s="77">
        <f t="shared" si="37"/>
        <v>17221203.534159996</v>
      </c>
      <c r="O68" s="77">
        <f t="shared" si="37"/>
        <v>15744970.934079995</v>
      </c>
      <c r="P68" s="77">
        <f t="shared" si="37"/>
        <v>17221203.534159996</v>
      </c>
      <c r="Q68" s="77">
        <f>Q56+Q62+Q63+Q64+Q65+Q66+Q67</f>
        <v>216997994.18455997</v>
      </c>
      <c r="R68" s="51"/>
      <c r="T68" s="51"/>
      <c r="U68" s="51"/>
      <c r="V68" s="51"/>
      <c r="W68" s="51"/>
      <c r="X68" s="51"/>
      <c r="Y68" s="51"/>
      <c r="Z68" s="51"/>
      <c r="AA68" s="51"/>
      <c r="AB68" s="51"/>
      <c r="AC68" s="51"/>
    </row>
    <row r="69" spans="2:29" ht="20.399999999999999" customHeight="1" thickBot="1" x14ac:dyDescent="0.35">
      <c r="C69" s="621"/>
      <c r="D69" s="621"/>
      <c r="E69" s="61"/>
      <c r="F69" s="61"/>
      <c r="G69" s="61"/>
      <c r="H69" s="61"/>
      <c r="I69" s="61"/>
      <c r="J69" s="61"/>
      <c r="K69" s="61"/>
      <c r="L69" s="61"/>
      <c r="M69" s="61"/>
      <c r="N69" s="61"/>
      <c r="O69" s="61"/>
      <c r="P69" s="61"/>
      <c r="Q69" s="61"/>
      <c r="S69" s="61"/>
    </row>
    <row r="70" spans="2:29" ht="20.399999999999999" customHeight="1" thickBot="1" x14ac:dyDescent="0.35">
      <c r="C70" s="619" t="s">
        <v>29</v>
      </c>
      <c r="D70" s="622" t="s">
        <v>11</v>
      </c>
      <c r="E70" s="184">
        <f t="shared" ref="E70:Q70" si="38">E68/E22*100</f>
        <v>174.00246550140287</v>
      </c>
      <c r="F70" s="184">
        <f t="shared" si="38"/>
        <v>173.34256166135035</v>
      </c>
      <c r="G70" s="184">
        <f t="shared" si="38"/>
        <v>220.7673459794905</v>
      </c>
      <c r="H70" s="184">
        <f t="shared" si="38"/>
        <v>220.10744213943795</v>
      </c>
      <c r="I70" s="184">
        <f t="shared" si="38"/>
        <v>220.10744213943795</v>
      </c>
      <c r="J70" s="184">
        <f t="shared" si="38"/>
        <v>174.00246550140287</v>
      </c>
      <c r="K70" s="184">
        <f t="shared" si="38"/>
        <v>173.34256166135035</v>
      </c>
      <c r="L70" s="184">
        <f t="shared" si="38"/>
        <v>174.00246550140287</v>
      </c>
      <c r="M70" s="184">
        <f t="shared" si="38"/>
        <v>173.34256166135035</v>
      </c>
      <c r="N70" s="184">
        <f t="shared" si="38"/>
        <v>173.34256166135035</v>
      </c>
      <c r="O70" s="184">
        <f t="shared" si="38"/>
        <v>175.46368114723344</v>
      </c>
      <c r="P70" s="184">
        <f t="shared" si="38"/>
        <v>173.34256166135035</v>
      </c>
      <c r="Q70" s="185">
        <f t="shared" si="38"/>
        <v>185.50954470352869</v>
      </c>
      <c r="S70" s="61"/>
    </row>
    <row r="71" spans="2:29" ht="30.6" customHeight="1" thickBot="1" x14ac:dyDescent="0.35">
      <c r="C71" s="61"/>
      <c r="D71" s="61"/>
      <c r="E71" s="61"/>
      <c r="F71" s="61"/>
      <c r="G71" s="61"/>
      <c r="H71" s="78"/>
      <c r="I71" s="61"/>
      <c r="J71" s="61"/>
      <c r="K71" s="61"/>
      <c r="L71" s="61"/>
      <c r="M71" s="61"/>
      <c r="N71" s="61"/>
      <c r="O71" s="61"/>
      <c r="P71" s="61"/>
      <c r="Q71" s="61"/>
      <c r="S71" s="61"/>
    </row>
    <row r="72" spans="2:29" ht="20.399999999999999" customHeight="1" thickBot="1" x14ac:dyDescent="0.35">
      <c r="B72" s="670" t="s">
        <v>368</v>
      </c>
      <c r="C72" s="670" t="s">
        <v>394</v>
      </c>
      <c r="D72" s="61"/>
      <c r="E72" s="65" t="s">
        <v>150</v>
      </c>
      <c r="F72" s="65" t="s">
        <v>151</v>
      </c>
      <c r="G72" s="65" t="s">
        <v>152</v>
      </c>
      <c r="H72" s="65" t="s">
        <v>153</v>
      </c>
      <c r="I72" s="65" t="s">
        <v>154</v>
      </c>
      <c r="J72" s="65" t="s">
        <v>155</v>
      </c>
      <c r="K72" s="65" t="s">
        <v>156</v>
      </c>
      <c r="L72" s="65" t="s">
        <v>157</v>
      </c>
      <c r="M72" s="65" t="s">
        <v>158</v>
      </c>
      <c r="N72" s="65" t="s">
        <v>159</v>
      </c>
      <c r="O72" s="65" t="s">
        <v>160</v>
      </c>
      <c r="P72" s="65" t="s">
        <v>161</v>
      </c>
      <c r="Q72" s="79" t="s">
        <v>28</v>
      </c>
      <c r="S72" s="61"/>
    </row>
    <row r="73" spans="2:29" ht="20.399999999999999" customHeight="1" x14ac:dyDescent="0.3">
      <c r="C73" s="500" t="s">
        <v>334</v>
      </c>
      <c r="D73" s="503" t="s">
        <v>10</v>
      </c>
      <c r="E73" s="177">
        <f>IF('2b) Generator annual proposed'!E19&gt;E23,-E23,-'2b) Generator annual proposed'!E19)</f>
        <v>-1283183.9999999995</v>
      </c>
      <c r="F73" s="81">
        <f>IF('2b) Generator annual proposed'!F19&gt;F23,-F23,-'2b) Generator annual proposed'!F19)</f>
        <v>-1325956.7999999998</v>
      </c>
      <c r="G73" s="81">
        <f>IF('2b) Generator annual proposed'!G19&gt;G23,-G23,-'2b) Generator annual proposed'!G19)</f>
        <v>-1283183.9999999995</v>
      </c>
      <c r="H73" s="81">
        <f>IF('2b) Generator annual proposed'!H19&gt;H23,-H23,-'2b) Generator annual proposed'!H19)</f>
        <v>-1325956.7999999998</v>
      </c>
      <c r="I73" s="81">
        <f>IF('2b) Generator annual proposed'!I19&gt;I23,-I23,-'2b) Generator annual proposed'!I19)</f>
        <v>-1325956.7999999998</v>
      </c>
      <c r="J73" s="81">
        <f>IF('2b) Generator annual proposed'!J19&gt;J23,-J23,-'2b) Generator annual proposed'!J19)</f>
        <v>-1283183.9999999995</v>
      </c>
      <c r="K73" s="81">
        <f>IF('2b) Generator annual proposed'!K19&gt;K23,-K23,-'2b) Generator annual proposed'!K19)</f>
        <v>-1325956.7999999998</v>
      </c>
      <c r="L73" s="81">
        <f>IF('2b) Generator annual proposed'!L19&gt;L23,-L23,-'2b) Generator annual proposed'!L19)</f>
        <v>-1283183.9999999995</v>
      </c>
      <c r="M73" s="81">
        <f>IF('2b) Generator annual proposed'!M19&gt;M23,-M23,-'2b) Generator annual proposed'!M19)</f>
        <v>-1325956.7999999998</v>
      </c>
      <c r="N73" s="81">
        <f>IF('2b) Generator annual proposed'!N19&gt;N23,-N23,-'2b) Generator annual proposed'!N19)</f>
        <v>-1325956.7999999998</v>
      </c>
      <c r="O73" s="81">
        <f>IF('2b) Generator annual proposed'!O19&gt;O23,-O23,-'2b) Generator annual proposed'!O19)</f>
        <v>-1197638.3999999999</v>
      </c>
      <c r="P73" s="81">
        <f>IF('2b) Generator annual proposed'!P19&gt;P23,-P23,-'2b) Generator annual proposed'!P19)</f>
        <v>-1325956.7999999998</v>
      </c>
      <c r="Q73" s="171">
        <f t="shared" ref="Q73:Q75" si="39">SUM(E73:P73)</f>
        <v>-15612072</v>
      </c>
      <c r="S73" s="61"/>
    </row>
    <row r="74" spans="2:29" ht="20.399999999999999" customHeight="1" x14ac:dyDescent="0.3">
      <c r="B74" s="57"/>
      <c r="C74" s="501" t="s">
        <v>335</v>
      </c>
      <c r="D74" s="504" t="s">
        <v>10</v>
      </c>
      <c r="E74" s="178">
        <f>IF('2b) Generator annual proposed'!E20&gt;E24,-E24,-'2b) Generator annual proposed'!E20)</f>
        <v>-3447360</v>
      </c>
      <c r="F74" s="83">
        <f>IF('2b) Generator annual proposed'!F20&gt;F24,-F24,-'2b) Generator annual proposed'!F20)</f>
        <v>-3562272</v>
      </c>
      <c r="G74" s="83">
        <f>IF('2b) Generator annual proposed'!G20&gt;G24,-G24,-'2b) Generator annual proposed'!G20)</f>
        <v>-3447360</v>
      </c>
      <c r="H74" s="83">
        <f>IF('2b) Generator annual proposed'!H20&gt;H24,-H24,-'2b) Generator annual proposed'!H20)</f>
        <v>-3562272</v>
      </c>
      <c r="I74" s="83">
        <f>IF('2b) Generator annual proposed'!I20&gt;I24,-I24,-'2b) Generator annual proposed'!I20)</f>
        <v>-3562272</v>
      </c>
      <c r="J74" s="83">
        <f>IF('2b) Generator annual proposed'!J20&gt;J24,-J24,-'2b) Generator annual proposed'!J20)</f>
        <v>-3447360</v>
      </c>
      <c r="K74" s="83">
        <f>IF('2b) Generator annual proposed'!K20&gt;K24,-K24,-'2b) Generator annual proposed'!K20)</f>
        <v>-3562272</v>
      </c>
      <c r="L74" s="83">
        <f>IF('2b) Generator annual proposed'!L20&gt;L24,-L24,-'2b) Generator annual proposed'!L20)</f>
        <v>-3447360</v>
      </c>
      <c r="M74" s="83">
        <f>IF('2b) Generator annual proposed'!M20&gt;M24,-M24,-'2b) Generator annual proposed'!M20)</f>
        <v>-3562272</v>
      </c>
      <c r="N74" s="83">
        <f>IF('2b) Generator annual proposed'!N20&gt;N24,-N24,-'2b) Generator annual proposed'!N20)</f>
        <v>-3562272</v>
      </c>
      <c r="O74" s="83">
        <f>IF('2b) Generator annual proposed'!O20&gt;O24,-O24,-'2b) Generator annual proposed'!O20)</f>
        <v>-3217536</v>
      </c>
      <c r="P74" s="83">
        <f>IF('2b) Generator annual proposed'!P20&gt;P24,-P24,-'2b) Generator annual proposed'!P20)</f>
        <v>-3562272</v>
      </c>
      <c r="Q74" s="172">
        <f t="shared" si="39"/>
        <v>-41942880</v>
      </c>
      <c r="S74" s="61"/>
    </row>
    <row r="75" spans="2:29" ht="20.399999999999999" customHeight="1" thickBot="1" x14ac:dyDescent="0.35">
      <c r="B75" s="61"/>
      <c r="C75" s="502" t="s">
        <v>336</v>
      </c>
      <c r="D75" s="505" t="s">
        <v>10</v>
      </c>
      <c r="E75" s="506">
        <f>IF('2b) Generator annual proposed'!E21&gt;E25,-E25,-'2b) Generator annual proposed'!E21)</f>
        <v>-4883760</v>
      </c>
      <c r="F75" s="507">
        <f>IF('2b) Generator annual proposed'!F21&gt;F25,-F25,-'2b) Generator annual proposed'!F21)</f>
        <v>-5046552</v>
      </c>
      <c r="G75" s="507">
        <f>IF('2b) Generator annual proposed'!G21&gt;G25,-G25,-'2b) Generator annual proposed'!G21)</f>
        <v>-4883760</v>
      </c>
      <c r="H75" s="507">
        <f>IF('2b) Generator annual proposed'!H21&gt;H25,-H25,-'2b) Generator annual proposed'!H21)</f>
        <v>-5046552</v>
      </c>
      <c r="I75" s="507">
        <f>IF('2b) Generator annual proposed'!I21&gt;I25,-I25,-'2b) Generator annual proposed'!I21)</f>
        <v>-5046552</v>
      </c>
      <c r="J75" s="507">
        <f>IF('2b) Generator annual proposed'!J21&gt;J25,-J25,-'2b) Generator annual proposed'!J21)</f>
        <v>-4883760</v>
      </c>
      <c r="K75" s="507">
        <f>IF('2b) Generator annual proposed'!K21&gt;K25,-K25,-'2b) Generator annual proposed'!K21)</f>
        <v>-5046552</v>
      </c>
      <c r="L75" s="507">
        <f>IF('2b) Generator annual proposed'!L21&gt;L25,-L25,-'2b) Generator annual proposed'!L21)</f>
        <v>-4883760</v>
      </c>
      <c r="M75" s="507">
        <f>IF('2b) Generator annual proposed'!M21&gt;M25,-M25,-'2b) Generator annual proposed'!M21)</f>
        <v>-5046552</v>
      </c>
      <c r="N75" s="507">
        <f>IF('2b) Generator annual proposed'!N21&gt;N25,-N25,-'2b) Generator annual proposed'!N21)</f>
        <v>-5046552</v>
      </c>
      <c r="O75" s="507">
        <f>IF('2b) Generator annual proposed'!O21&gt;O25,-O25,-'2b) Generator annual proposed'!O21)</f>
        <v>-4558176</v>
      </c>
      <c r="P75" s="507">
        <f>IF('2b) Generator annual proposed'!P21&gt;P25,-P25,-'2b) Generator annual proposed'!P21)</f>
        <v>-5046552</v>
      </c>
      <c r="Q75" s="508">
        <f t="shared" si="39"/>
        <v>-59419080</v>
      </c>
      <c r="S75" s="61"/>
    </row>
    <row r="76" spans="2:29" ht="20.399999999999999" customHeight="1" thickBot="1" x14ac:dyDescent="0.35">
      <c r="B76" s="61"/>
      <c r="C76" s="623" t="s">
        <v>337</v>
      </c>
      <c r="D76" s="624" t="s">
        <v>10</v>
      </c>
      <c r="E76" s="477">
        <f>SUM(E73:E75)</f>
        <v>-9614304</v>
      </c>
      <c r="F76" s="478">
        <f t="shared" ref="F76:Q76" si="40">SUM(F73:F75)</f>
        <v>-9934780.8000000007</v>
      </c>
      <c r="G76" s="478">
        <f t="shared" si="40"/>
        <v>-9614304</v>
      </c>
      <c r="H76" s="478">
        <f t="shared" si="40"/>
        <v>-9934780.8000000007</v>
      </c>
      <c r="I76" s="478">
        <f t="shared" si="40"/>
        <v>-9934780.8000000007</v>
      </c>
      <c r="J76" s="478">
        <f t="shared" si="40"/>
        <v>-9614304</v>
      </c>
      <c r="K76" s="478">
        <f t="shared" si="40"/>
        <v>-9934780.8000000007</v>
      </c>
      <c r="L76" s="478">
        <f t="shared" si="40"/>
        <v>-9614304</v>
      </c>
      <c r="M76" s="478">
        <f t="shared" si="40"/>
        <v>-9934780.8000000007</v>
      </c>
      <c r="N76" s="478">
        <f t="shared" si="40"/>
        <v>-9934780.8000000007</v>
      </c>
      <c r="O76" s="478">
        <f t="shared" si="40"/>
        <v>-8973350.4000000004</v>
      </c>
      <c r="P76" s="478">
        <f t="shared" si="40"/>
        <v>-9934780.8000000007</v>
      </c>
      <c r="Q76" s="479">
        <f t="shared" si="40"/>
        <v>-116974032</v>
      </c>
      <c r="S76" s="61"/>
    </row>
    <row r="77" spans="2:29" ht="20.399999999999999" customHeight="1" x14ac:dyDescent="0.3">
      <c r="B77" s="86"/>
      <c r="C77" s="625" t="str">
        <f>C67</f>
        <v>Administration charge</v>
      </c>
      <c r="D77" s="626" t="s">
        <v>312</v>
      </c>
      <c r="E77" s="71">
        <f>E67</f>
        <v>515.4</v>
      </c>
      <c r="F77" s="509">
        <f t="shared" ref="F77:P77" si="41">F67</f>
        <v>532.58000000000004</v>
      </c>
      <c r="G77" s="509">
        <f t="shared" si="41"/>
        <v>515.4</v>
      </c>
      <c r="H77" s="509">
        <f t="shared" si="41"/>
        <v>532.58000000000004</v>
      </c>
      <c r="I77" s="509">
        <f t="shared" si="41"/>
        <v>532.58000000000004</v>
      </c>
      <c r="J77" s="509">
        <f t="shared" si="41"/>
        <v>515.4</v>
      </c>
      <c r="K77" s="509">
        <f t="shared" si="41"/>
        <v>532.58000000000004</v>
      </c>
      <c r="L77" s="509">
        <f t="shared" si="41"/>
        <v>515.4</v>
      </c>
      <c r="M77" s="509">
        <f t="shared" si="41"/>
        <v>532.58000000000004</v>
      </c>
      <c r="N77" s="509">
        <f t="shared" si="41"/>
        <v>532.58000000000004</v>
      </c>
      <c r="O77" s="509">
        <f t="shared" si="41"/>
        <v>481.03999999999996</v>
      </c>
      <c r="P77" s="509">
        <f t="shared" si="41"/>
        <v>532.58000000000004</v>
      </c>
      <c r="Q77" s="476">
        <f t="shared" ref="Q77:Q83" si="42">SUM(E77:P77)</f>
        <v>6270.7</v>
      </c>
      <c r="S77" s="61"/>
    </row>
    <row r="78" spans="2:29" ht="20.399999999999999" customHeight="1" x14ac:dyDescent="0.3">
      <c r="C78" s="627" t="s">
        <v>304</v>
      </c>
      <c r="D78" s="626" t="s">
        <v>312</v>
      </c>
      <c r="E78" s="72">
        <f t="shared" ref="E78:P78" si="43">(IF($C$3="Wheeling",E73*E40/100,IF($C$3="Offset",E73*E35/100,E73*E40/100)))</f>
        <v>-2548788.3791999989</v>
      </c>
      <c r="F78" s="76">
        <f t="shared" si="43"/>
        <v>-2633747.9918399993</v>
      </c>
      <c r="G78" s="76">
        <f t="shared" si="43"/>
        <v>-6141831.8975999979</v>
      </c>
      <c r="H78" s="76">
        <f t="shared" si="43"/>
        <v>-6346559.6275199987</v>
      </c>
      <c r="I78" s="76">
        <f t="shared" si="43"/>
        <v>-6346559.6275199987</v>
      </c>
      <c r="J78" s="76">
        <f t="shared" si="43"/>
        <v>-2548788.3791999989</v>
      </c>
      <c r="K78" s="76">
        <f t="shared" si="43"/>
        <v>-2633747.9918399993</v>
      </c>
      <c r="L78" s="76">
        <f t="shared" si="43"/>
        <v>-2548788.3791999989</v>
      </c>
      <c r="M78" s="76">
        <f t="shared" si="43"/>
        <v>-2633747.9918399993</v>
      </c>
      <c r="N78" s="76">
        <f t="shared" si="43"/>
        <v>-2633747.9918399993</v>
      </c>
      <c r="O78" s="76">
        <f t="shared" si="43"/>
        <v>-2378869.15392</v>
      </c>
      <c r="P78" s="76">
        <f t="shared" si="43"/>
        <v>-2633747.9918399993</v>
      </c>
      <c r="Q78" s="173">
        <f t="shared" si="42"/>
        <v>-42028925.403359994</v>
      </c>
      <c r="S78" s="61"/>
    </row>
    <row r="79" spans="2:29" ht="20.399999999999999" customHeight="1" x14ac:dyDescent="0.3">
      <c r="C79" s="627" t="s">
        <v>305</v>
      </c>
      <c r="D79" s="626" t="s">
        <v>312</v>
      </c>
      <c r="E79" s="72">
        <f t="shared" ref="E79:P79" si="44">(IF($C$3="Wheeling",E74*E41/100,IF($C$3="Offset",E74*E36/100,E74*E41/100)))</f>
        <v>-3850356.3839999996</v>
      </c>
      <c r="F79" s="76">
        <f t="shared" si="44"/>
        <v>-3978701.5967999999</v>
      </c>
      <c r="G79" s="76">
        <f t="shared" si="44"/>
        <v>-4124766.24</v>
      </c>
      <c r="H79" s="76">
        <f t="shared" si="44"/>
        <v>-4262258.4479999999</v>
      </c>
      <c r="I79" s="76">
        <f t="shared" si="44"/>
        <v>-4262258.4479999999</v>
      </c>
      <c r="J79" s="76">
        <f t="shared" si="44"/>
        <v>-3850356.3839999996</v>
      </c>
      <c r="K79" s="76">
        <f t="shared" si="44"/>
        <v>-3978701.5967999999</v>
      </c>
      <c r="L79" s="76">
        <f t="shared" si="44"/>
        <v>-3850356.3839999996</v>
      </c>
      <c r="M79" s="76">
        <f t="shared" si="44"/>
        <v>-3978701.5967999999</v>
      </c>
      <c r="N79" s="76">
        <f t="shared" si="44"/>
        <v>-3978701.5967999999</v>
      </c>
      <c r="O79" s="76">
        <f t="shared" si="44"/>
        <v>-3593665.9583999999</v>
      </c>
      <c r="P79" s="76">
        <f t="shared" si="44"/>
        <v>-3978701.5967999999</v>
      </c>
      <c r="Q79" s="173">
        <f t="shared" si="42"/>
        <v>-47687526.230399996</v>
      </c>
      <c r="S79" s="61"/>
    </row>
    <row r="80" spans="2:29" ht="20.100000000000001" customHeight="1" x14ac:dyDescent="0.3">
      <c r="C80" s="627" t="s">
        <v>306</v>
      </c>
      <c r="D80" s="626" t="s">
        <v>312</v>
      </c>
      <c r="E80" s="72">
        <f t="shared" ref="E80:P80" si="45">(IF($C$3="Wheeling",E75*E42/100,IF($C$3="Offset",E75*E37/100,E75*E42/100)))</f>
        <v>-3896263.7280000001</v>
      </c>
      <c r="F80" s="76">
        <f t="shared" si="45"/>
        <v>-4026139.1856</v>
      </c>
      <c r="G80" s="76">
        <f t="shared" si="45"/>
        <v>-3896263.7280000001</v>
      </c>
      <c r="H80" s="76">
        <f t="shared" si="45"/>
        <v>-4026139.1856</v>
      </c>
      <c r="I80" s="76">
        <f t="shared" si="45"/>
        <v>-4026139.1856</v>
      </c>
      <c r="J80" s="76">
        <f t="shared" si="45"/>
        <v>-3896263.7280000001</v>
      </c>
      <c r="K80" s="76">
        <f t="shared" si="45"/>
        <v>-4026139.1856</v>
      </c>
      <c r="L80" s="76">
        <f t="shared" si="45"/>
        <v>-3896263.7280000001</v>
      </c>
      <c r="M80" s="76">
        <f t="shared" si="45"/>
        <v>-4026139.1856</v>
      </c>
      <c r="N80" s="76">
        <f t="shared" si="45"/>
        <v>-4026139.1856</v>
      </c>
      <c r="O80" s="76">
        <f t="shared" si="45"/>
        <v>-3636512.8128000004</v>
      </c>
      <c r="P80" s="76">
        <f t="shared" si="45"/>
        <v>-4026139.1856</v>
      </c>
      <c r="Q80" s="173">
        <f t="shared" si="42"/>
        <v>-47404542.023999996</v>
      </c>
      <c r="S80" s="61"/>
    </row>
    <row r="81" spans="2:19" ht="20.399999999999999" customHeight="1" x14ac:dyDescent="0.3">
      <c r="C81" s="627" t="s">
        <v>311</v>
      </c>
      <c r="D81" s="626" t="s">
        <v>312</v>
      </c>
      <c r="E81" s="72">
        <f>IF($C$3="Offset",0,0)</f>
        <v>0</v>
      </c>
      <c r="F81" s="72">
        <f t="shared" ref="F81:P81" si="46">IF($C$3="Offset",0,0)</f>
        <v>0</v>
      </c>
      <c r="G81" s="72">
        <f t="shared" si="46"/>
        <v>0</v>
      </c>
      <c r="H81" s="72">
        <f t="shared" si="46"/>
        <v>0</v>
      </c>
      <c r="I81" s="72">
        <f t="shared" si="46"/>
        <v>0</v>
      </c>
      <c r="J81" s="72">
        <f t="shared" si="46"/>
        <v>0</v>
      </c>
      <c r="K81" s="72">
        <f t="shared" si="46"/>
        <v>0</v>
      </c>
      <c r="L81" s="72">
        <f t="shared" si="46"/>
        <v>0</v>
      </c>
      <c r="M81" s="72">
        <f t="shared" si="46"/>
        <v>0</v>
      </c>
      <c r="N81" s="72">
        <f t="shared" si="46"/>
        <v>0</v>
      </c>
      <c r="O81" s="72">
        <f t="shared" si="46"/>
        <v>0</v>
      </c>
      <c r="P81" s="72">
        <f t="shared" si="46"/>
        <v>0</v>
      </c>
      <c r="Q81" s="173">
        <f t="shared" si="42"/>
        <v>0</v>
      </c>
      <c r="S81" s="61"/>
    </row>
    <row r="82" spans="2:19" ht="20.100000000000001" customHeight="1" thickBot="1" x14ac:dyDescent="0.35">
      <c r="C82" s="627" t="s">
        <v>249</v>
      </c>
      <c r="D82" s="628" t="s">
        <v>312</v>
      </c>
      <c r="E82" s="72">
        <f>IF($C$3="Offset",E76*E45/100,0)</f>
        <v>0</v>
      </c>
      <c r="F82" s="76">
        <f t="shared" ref="F82:P82" si="47">IF($C$3="Offset",F76*F45/100,0)</f>
        <v>0</v>
      </c>
      <c r="G82" s="76">
        <f t="shared" si="47"/>
        <v>0</v>
      </c>
      <c r="H82" s="76">
        <f t="shared" si="47"/>
        <v>0</v>
      </c>
      <c r="I82" s="76">
        <f t="shared" si="47"/>
        <v>0</v>
      </c>
      <c r="J82" s="76">
        <f t="shared" si="47"/>
        <v>0</v>
      </c>
      <c r="K82" s="76">
        <f t="shared" si="47"/>
        <v>0</v>
      </c>
      <c r="L82" s="76">
        <f t="shared" si="47"/>
        <v>0</v>
      </c>
      <c r="M82" s="76">
        <f t="shared" si="47"/>
        <v>0</v>
      </c>
      <c r="N82" s="76">
        <f t="shared" si="47"/>
        <v>0</v>
      </c>
      <c r="O82" s="76">
        <f t="shared" si="47"/>
        <v>0</v>
      </c>
      <c r="P82" s="76">
        <f t="shared" si="47"/>
        <v>0</v>
      </c>
      <c r="Q82" s="173">
        <f>SUM(E82:P82)</f>
        <v>0</v>
      </c>
      <c r="S82" s="61"/>
    </row>
    <row r="83" spans="2:19" ht="20.399999999999999" customHeight="1" thickBot="1" x14ac:dyDescent="0.35">
      <c r="C83" s="619" t="s">
        <v>28</v>
      </c>
      <c r="D83" s="629"/>
      <c r="E83" s="180">
        <f>SUM(E77:E81)</f>
        <v>-10294893.091199998</v>
      </c>
      <c r="F83" s="85">
        <f t="shared" ref="F83:P83" si="48">SUM(F77:F81)</f>
        <v>-10638056.194239998</v>
      </c>
      <c r="G83" s="85">
        <f t="shared" si="48"/>
        <v>-14162346.465599999</v>
      </c>
      <c r="H83" s="85">
        <f t="shared" si="48"/>
        <v>-14634424.681119999</v>
      </c>
      <c r="I83" s="85">
        <f t="shared" si="48"/>
        <v>-14634424.681119999</v>
      </c>
      <c r="J83" s="85">
        <f t="shared" si="48"/>
        <v>-10294893.091199998</v>
      </c>
      <c r="K83" s="85">
        <f t="shared" si="48"/>
        <v>-10638056.194239998</v>
      </c>
      <c r="L83" s="85">
        <f t="shared" si="48"/>
        <v>-10294893.091199998</v>
      </c>
      <c r="M83" s="85">
        <f t="shared" si="48"/>
        <v>-10638056.194239998</v>
      </c>
      <c r="N83" s="85">
        <f t="shared" si="48"/>
        <v>-10638056.194239998</v>
      </c>
      <c r="O83" s="85">
        <f t="shared" si="48"/>
        <v>-9608566.8851200007</v>
      </c>
      <c r="P83" s="85">
        <f t="shared" si="48"/>
        <v>-10638056.194239998</v>
      </c>
      <c r="Q83" s="174">
        <f t="shared" si="42"/>
        <v>-137114722.95776001</v>
      </c>
      <c r="S83" s="61"/>
    </row>
    <row r="84" spans="2:19" ht="20.399999999999999" hidden="1" customHeight="1" x14ac:dyDescent="0.3">
      <c r="C84" s="621"/>
      <c r="D84" s="621"/>
      <c r="E84" s="61"/>
      <c r="F84" s="61"/>
      <c r="G84" s="61"/>
      <c r="H84" s="61"/>
      <c r="I84" s="61"/>
      <c r="J84" s="61"/>
      <c r="K84" s="61"/>
      <c r="L84" s="61"/>
      <c r="M84" s="61"/>
      <c r="N84" s="61"/>
      <c r="O84" s="61"/>
      <c r="P84" s="61"/>
      <c r="Q84" s="61"/>
      <c r="S84" s="61"/>
    </row>
    <row r="85" spans="2:19" ht="20.399999999999999" customHeight="1" thickBot="1" x14ac:dyDescent="0.35">
      <c r="C85" s="621"/>
      <c r="D85" s="621"/>
      <c r="E85" s="61"/>
      <c r="F85" s="61"/>
      <c r="G85" s="61"/>
      <c r="H85" s="61"/>
      <c r="I85" s="61"/>
      <c r="J85" s="61"/>
      <c r="K85" s="61"/>
      <c r="L85" s="61"/>
      <c r="M85" s="61"/>
      <c r="N85" s="61"/>
      <c r="O85" s="61"/>
      <c r="P85" s="61"/>
      <c r="Q85" s="61"/>
      <c r="S85" s="61"/>
    </row>
    <row r="86" spans="2:19" ht="20.399999999999999" customHeight="1" thickBot="1" x14ac:dyDescent="0.35">
      <c r="B86" s="670" t="s">
        <v>369</v>
      </c>
      <c r="C86" s="619" t="s">
        <v>28</v>
      </c>
      <c r="D86" s="629" t="s">
        <v>312</v>
      </c>
      <c r="E86" s="85">
        <f t="shared" ref="E86:P86" si="49">E68+E83</f>
        <v>6434232.909599999</v>
      </c>
      <c r="F86" s="85">
        <f t="shared" si="49"/>
        <v>6583147.3399199974</v>
      </c>
      <c r="G86" s="85">
        <f t="shared" si="49"/>
        <v>7062897.3095999956</v>
      </c>
      <c r="H86" s="85">
        <f t="shared" si="49"/>
        <v>7232767.2199199926</v>
      </c>
      <c r="I86" s="85">
        <f t="shared" si="49"/>
        <v>7232767.2199199926</v>
      </c>
      <c r="J86" s="85">
        <f t="shared" si="49"/>
        <v>6434232.909599999</v>
      </c>
      <c r="K86" s="85">
        <f t="shared" si="49"/>
        <v>6583147.3399199974</v>
      </c>
      <c r="L86" s="85">
        <f t="shared" si="49"/>
        <v>6434232.909599999</v>
      </c>
      <c r="M86" s="85">
        <f t="shared" si="49"/>
        <v>6583147.3399199974</v>
      </c>
      <c r="N86" s="85">
        <f t="shared" si="49"/>
        <v>6583147.3399199974</v>
      </c>
      <c r="O86" s="85">
        <f t="shared" si="49"/>
        <v>6136404.0489599947</v>
      </c>
      <c r="P86" s="85">
        <f t="shared" si="49"/>
        <v>6583147.3399199974</v>
      </c>
      <c r="Q86" s="85">
        <f>SUM(E86:P86)</f>
        <v>79883271.226799965</v>
      </c>
      <c r="S86" s="61"/>
    </row>
    <row r="87" spans="2:19" x14ac:dyDescent="0.3">
      <c r="Q87" s="86"/>
      <c r="S87" s="61"/>
    </row>
    <row r="88" spans="2:19" x14ac:dyDescent="0.3">
      <c r="O88" s="61"/>
      <c r="P88" s="61"/>
      <c r="Q88" s="61"/>
      <c r="S88" s="61"/>
    </row>
    <row r="89" spans="2:19" ht="18" thickBot="1" x14ac:dyDescent="0.35">
      <c r="O89" s="61"/>
      <c r="P89" s="61"/>
      <c r="Q89" s="61"/>
      <c r="S89" s="61"/>
    </row>
    <row r="90" spans="2:19" ht="18" thickBot="1" x14ac:dyDescent="0.35">
      <c r="B90" s="670" t="s">
        <v>370</v>
      </c>
      <c r="C90" s="670" t="s">
        <v>394</v>
      </c>
      <c r="D90" s="621"/>
      <c r="E90" s="62" t="s">
        <v>150</v>
      </c>
      <c r="F90" s="63" t="s">
        <v>151</v>
      </c>
      <c r="G90" s="63" t="s">
        <v>152</v>
      </c>
      <c r="H90" s="63" t="s">
        <v>153</v>
      </c>
      <c r="I90" s="63" t="s">
        <v>154</v>
      </c>
      <c r="J90" s="63" t="s">
        <v>155</v>
      </c>
      <c r="K90" s="63" t="s">
        <v>156</v>
      </c>
      <c r="L90" s="63" t="s">
        <v>157</v>
      </c>
      <c r="M90" s="63" t="s">
        <v>158</v>
      </c>
      <c r="N90" s="63" t="s">
        <v>159</v>
      </c>
      <c r="O90" s="63" t="s">
        <v>160</v>
      </c>
      <c r="P90" s="63" t="s">
        <v>161</v>
      </c>
      <c r="Q90" s="63" t="s">
        <v>333</v>
      </c>
      <c r="S90" s="61"/>
    </row>
    <row r="91" spans="2:19" ht="18" x14ac:dyDescent="0.3">
      <c r="C91" s="594" t="s">
        <v>329</v>
      </c>
      <c r="D91" s="630" t="s">
        <v>11</v>
      </c>
      <c r="E91" s="635">
        <f t="shared" ref="E91:Q91" si="50">+E57/E23*100</f>
        <v>230.91999999999996</v>
      </c>
      <c r="F91" s="636">
        <f t="shared" si="50"/>
        <v>230.91999999999996</v>
      </c>
      <c r="G91" s="636">
        <f t="shared" si="50"/>
        <v>556.42999999999995</v>
      </c>
      <c r="H91" s="636">
        <f t="shared" si="50"/>
        <v>556.42999999999995</v>
      </c>
      <c r="I91" s="636">
        <f t="shared" si="50"/>
        <v>556.42999999999995</v>
      </c>
      <c r="J91" s="636">
        <f t="shared" si="50"/>
        <v>230.91999999999996</v>
      </c>
      <c r="K91" s="636">
        <f t="shared" si="50"/>
        <v>230.91999999999996</v>
      </c>
      <c r="L91" s="636">
        <f t="shared" si="50"/>
        <v>230.91999999999996</v>
      </c>
      <c r="M91" s="636">
        <f t="shared" si="50"/>
        <v>230.91999999999996</v>
      </c>
      <c r="N91" s="636">
        <f t="shared" si="50"/>
        <v>230.91999999999996</v>
      </c>
      <c r="O91" s="636">
        <f t="shared" si="50"/>
        <v>230.91999999999996</v>
      </c>
      <c r="P91" s="636">
        <f t="shared" si="50"/>
        <v>230.91999999999996</v>
      </c>
      <c r="Q91" s="637">
        <f t="shared" si="50"/>
        <v>312.96635616438351</v>
      </c>
      <c r="S91" s="61"/>
    </row>
    <row r="92" spans="2:19" ht="18" x14ac:dyDescent="0.3">
      <c r="C92" s="596" t="s">
        <v>330</v>
      </c>
      <c r="D92" s="631" t="s">
        <v>11</v>
      </c>
      <c r="E92" s="638">
        <f t="shared" ref="E92:Q92" si="51">+E58/E24*100</f>
        <v>129.84000000000003</v>
      </c>
      <c r="F92" s="639">
        <f t="shared" si="51"/>
        <v>129.84</v>
      </c>
      <c r="G92" s="639">
        <f t="shared" si="51"/>
        <v>139.1</v>
      </c>
      <c r="H92" s="639">
        <f t="shared" si="51"/>
        <v>139.1</v>
      </c>
      <c r="I92" s="639">
        <f t="shared" si="51"/>
        <v>139.1</v>
      </c>
      <c r="J92" s="639">
        <f t="shared" si="51"/>
        <v>129.84000000000003</v>
      </c>
      <c r="K92" s="639">
        <f t="shared" si="51"/>
        <v>129.84</v>
      </c>
      <c r="L92" s="639">
        <f t="shared" si="51"/>
        <v>129.84000000000003</v>
      </c>
      <c r="M92" s="639">
        <f t="shared" si="51"/>
        <v>129.84</v>
      </c>
      <c r="N92" s="639">
        <f t="shared" si="51"/>
        <v>129.84</v>
      </c>
      <c r="O92" s="639">
        <f t="shared" si="51"/>
        <v>129.84</v>
      </c>
      <c r="P92" s="639">
        <f t="shared" si="51"/>
        <v>129.84</v>
      </c>
      <c r="Q92" s="640">
        <f t="shared" si="51"/>
        <v>132.17402739726026</v>
      </c>
      <c r="S92" s="61"/>
    </row>
    <row r="93" spans="2:19" ht="18" x14ac:dyDescent="0.3">
      <c r="C93" s="596" t="s">
        <v>331</v>
      </c>
      <c r="D93" s="631" t="s">
        <v>11</v>
      </c>
      <c r="E93" s="638">
        <f t="shared" ref="E93:Q93" si="52">+E59/E25*100</f>
        <v>92.74</v>
      </c>
      <c r="F93" s="639">
        <f t="shared" si="52"/>
        <v>92.74</v>
      </c>
      <c r="G93" s="639">
        <f t="shared" si="52"/>
        <v>92.74</v>
      </c>
      <c r="H93" s="639">
        <f t="shared" si="52"/>
        <v>92.74</v>
      </c>
      <c r="I93" s="639">
        <f t="shared" si="52"/>
        <v>92.74</v>
      </c>
      <c r="J93" s="639">
        <f t="shared" si="52"/>
        <v>92.74</v>
      </c>
      <c r="K93" s="639">
        <f t="shared" si="52"/>
        <v>92.74</v>
      </c>
      <c r="L93" s="639">
        <f t="shared" si="52"/>
        <v>92.74</v>
      </c>
      <c r="M93" s="639">
        <f t="shared" si="52"/>
        <v>92.74</v>
      </c>
      <c r="N93" s="639">
        <f t="shared" si="52"/>
        <v>92.74</v>
      </c>
      <c r="O93" s="639">
        <f t="shared" si="52"/>
        <v>92.74</v>
      </c>
      <c r="P93" s="639">
        <f t="shared" si="52"/>
        <v>92.74</v>
      </c>
      <c r="Q93" s="640">
        <f t="shared" si="52"/>
        <v>92.74</v>
      </c>
      <c r="S93" s="61"/>
    </row>
    <row r="94" spans="2:19" ht="18" x14ac:dyDescent="0.3">
      <c r="C94" s="618" t="str">
        <f>C77</f>
        <v>Administration charge</v>
      </c>
      <c r="D94" s="631" t="s">
        <v>11</v>
      </c>
      <c r="E94" s="638">
        <f t="shared" ref="E94:Q94" si="53">E77/-E76*100</f>
        <v>5.3607624639287459E-3</v>
      </c>
      <c r="F94" s="639">
        <f t="shared" si="53"/>
        <v>5.3607624639287459E-3</v>
      </c>
      <c r="G94" s="639">
        <f t="shared" si="53"/>
        <v>5.3607624639287459E-3</v>
      </c>
      <c r="H94" s="639">
        <f t="shared" si="53"/>
        <v>5.3607624639287459E-3</v>
      </c>
      <c r="I94" s="639">
        <f t="shared" si="53"/>
        <v>5.3607624639287459E-3</v>
      </c>
      <c r="J94" s="639">
        <f t="shared" si="53"/>
        <v>5.3607624639287459E-3</v>
      </c>
      <c r="K94" s="639">
        <f t="shared" si="53"/>
        <v>5.3607624639287459E-3</v>
      </c>
      <c r="L94" s="639">
        <f t="shared" si="53"/>
        <v>5.3607624639287459E-3</v>
      </c>
      <c r="M94" s="639">
        <f t="shared" si="53"/>
        <v>5.3607624639287459E-3</v>
      </c>
      <c r="N94" s="639">
        <f t="shared" si="53"/>
        <v>5.3607624639287459E-3</v>
      </c>
      <c r="O94" s="639">
        <f t="shared" si="53"/>
        <v>5.3607624639287459E-3</v>
      </c>
      <c r="P94" s="639">
        <f t="shared" si="53"/>
        <v>5.3607624639287459E-3</v>
      </c>
      <c r="Q94" s="640">
        <f t="shared" si="53"/>
        <v>5.3607624639287459E-3</v>
      </c>
      <c r="S94" s="61"/>
    </row>
    <row r="95" spans="2:19" ht="18" x14ac:dyDescent="0.3">
      <c r="C95" s="618" t="s">
        <v>304</v>
      </c>
      <c r="D95" s="631" t="s">
        <v>11</v>
      </c>
      <c r="E95" s="638">
        <f t="shared" ref="E95:Q97" si="54">-E78/E73*100</f>
        <v>-198.63</v>
      </c>
      <c r="F95" s="639">
        <f t="shared" si="54"/>
        <v>-198.62999999999997</v>
      </c>
      <c r="G95" s="639">
        <f t="shared" si="54"/>
        <v>-478.64000000000004</v>
      </c>
      <c r="H95" s="639">
        <f t="shared" si="54"/>
        <v>-478.63999999999993</v>
      </c>
      <c r="I95" s="639">
        <f t="shared" si="54"/>
        <v>-478.63999999999993</v>
      </c>
      <c r="J95" s="639">
        <f t="shared" si="54"/>
        <v>-198.63</v>
      </c>
      <c r="K95" s="639">
        <f t="shared" si="54"/>
        <v>-198.62999999999997</v>
      </c>
      <c r="L95" s="639">
        <f t="shared" si="54"/>
        <v>-198.63</v>
      </c>
      <c r="M95" s="639">
        <f t="shared" si="54"/>
        <v>-198.62999999999997</v>
      </c>
      <c r="N95" s="639">
        <f t="shared" si="54"/>
        <v>-198.62999999999997</v>
      </c>
      <c r="O95" s="639">
        <f t="shared" si="54"/>
        <v>-198.63000000000002</v>
      </c>
      <c r="P95" s="639">
        <f t="shared" si="54"/>
        <v>-198.62999999999997</v>
      </c>
      <c r="Q95" s="640">
        <f t="shared" si="54"/>
        <v>-269.20786301369861</v>
      </c>
      <c r="S95" s="61"/>
    </row>
    <row r="96" spans="2:19" ht="18" x14ac:dyDescent="0.3">
      <c r="C96" s="618" t="s">
        <v>305</v>
      </c>
      <c r="D96" s="631" t="s">
        <v>11</v>
      </c>
      <c r="E96" s="638">
        <f t="shared" si="54"/>
        <v>-111.68999999999998</v>
      </c>
      <c r="F96" s="639">
        <f t="shared" si="54"/>
        <v>-111.69</v>
      </c>
      <c r="G96" s="639">
        <f t="shared" si="54"/>
        <v>-119.65</v>
      </c>
      <c r="H96" s="639">
        <f t="shared" si="54"/>
        <v>-119.64999999999999</v>
      </c>
      <c r="I96" s="639">
        <f t="shared" si="54"/>
        <v>-119.64999999999999</v>
      </c>
      <c r="J96" s="639">
        <f t="shared" si="54"/>
        <v>-111.68999999999998</v>
      </c>
      <c r="K96" s="639">
        <f t="shared" si="54"/>
        <v>-111.69</v>
      </c>
      <c r="L96" s="639">
        <f t="shared" si="54"/>
        <v>-111.68999999999998</v>
      </c>
      <c r="M96" s="639">
        <f t="shared" si="54"/>
        <v>-111.69</v>
      </c>
      <c r="N96" s="639">
        <f t="shared" si="54"/>
        <v>-111.69</v>
      </c>
      <c r="O96" s="639">
        <f t="shared" si="54"/>
        <v>-111.69</v>
      </c>
      <c r="P96" s="639">
        <f t="shared" si="54"/>
        <v>-111.69</v>
      </c>
      <c r="Q96" s="640">
        <f t="shared" si="54"/>
        <v>-113.69635616438356</v>
      </c>
      <c r="S96" s="61"/>
    </row>
    <row r="97" spans="2:19" ht="18" x14ac:dyDescent="0.3">
      <c r="C97" s="618" t="s">
        <v>306</v>
      </c>
      <c r="D97" s="631" t="s">
        <v>11</v>
      </c>
      <c r="E97" s="638">
        <f t="shared" si="54"/>
        <v>-79.78</v>
      </c>
      <c r="F97" s="639">
        <f t="shared" si="54"/>
        <v>-79.78</v>
      </c>
      <c r="G97" s="639">
        <f t="shared" si="54"/>
        <v>-79.78</v>
      </c>
      <c r="H97" s="639">
        <f t="shared" si="54"/>
        <v>-79.78</v>
      </c>
      <c r="I97" s="639">
        <f t="shared" si="54"/>
        <v>-79.78</v>
      </c>
      <c r="J97" s="639">
        <f t="shared" si="54"/>
        <v>-79.78</v>
      </c>
      <c r="K97" s="639">
        <f t="shared" si="54"/>
        <v>-79.78</v>
      </c>
      <c r="L97" s="639">
        <f t="shared" si="54"/>
        <v>-79.78</v>
      </c>
      <c r="M97" s="639">
        <f t="shared" si="54"/>
        <v>-79.78</v>
      </c>
      <c r="N97" s="639">
        <f t="shared" si="54"/>
        <v>-79.78</v>
      </c>
      <c r="O97" s="639">
        <f t="shared" si="54"/>
        <v>-79.78</v>
      </c>
      <c r="P97" s="639">
        <f t="shared" si="54"/>
        <v>-79.78</v>
      </c>
      <c r="Q97" s="640">
        <f t="shared" si="54"/>
        <v>-79.78</v>
      </c>
      <c r="S97" s="61"/>
    </row>
    <row r="98" spans="2:19" ht="18" x14ac:dyDescent="0.3">
      <c r="C98" s="618" t="s">
        <v>311</v>
      </c>
      <c r="D98" s="631" t="s">
        <v>11</v>
      </c>
      <c r="E98" s="638">
        <f t="shared" ref="E98:Q98" si="55">E81/-(E73+E74+E75)*100</f>
        <v>0</v>
      </c>
      <c r="F98" s="639">
        <f t="shared" si="55"/>
        <v>0</v>
      </c>
      <c r="G98" s="639">
        <f t="shared" si="55"/>
        <v>0</v>
      </c>
      <c r="H98" s="639">
        <f t="shared" si="55"/>
        <v>0</v>
      </c>
      <c r="I98" s="639">
        <f t="shared" si="55"/>
        <v>0</v>
      </c>
      <c r="J98" s="639">
        <f t="shared" si="55"/>
        <v>0</v>
      </c>
      <c r="K98" s="639">
        <f t="shared" si="55"/>
        <v>0</v>
      </c>
      <c r="L98" s="639">
        <f t="shared" si="55"/>
        <v>0</v>
      </c>
      <c r="M98" s="639">
        <f t="shared" si="55"/>
        <v>0</v>
      </c>
      <c r="N98" s="639">
        <f t="shared" si="55"/>
        <v>0</v>
      </c>
      <c r="O98" s="639">
        <f t="shared" si="55"/>
        <v>0</v>
      </c>
      <c r="P98" s="639">
        <f t="shared" si="55"/>
        <v>0</v>
      </c>
      <c r="Q98" s="640">
        <f t="shared" si="55"/>
        <v>0</v>
      </c>
      <c r="S98" s="61"/>
    </row>
    <row r="99" spans="2:19" ht="18.600000000000001" thickBot="1" x14ac:dyDescent="0.35">
      <c r="C99" s="618" t="str">
        <f>C82</f>
        <v>Ancillary service charge</v>
      </c>
      <c r="D99" s="632" t="s">
        <v>11</v>
      </c>
      <c r="E99" s="641">
        <f>E82/-E76*100</f>
        <v>0</v>
      </c>
      <c r="F99" s="642">
        <f t="shared" ref="F99:Q99" si="56">F82/-F76*100</f>
        <v>0</v>
      </c>
      <c r="G99" s="642">
        <f t="shared" si="56"/>
        <v>0</v>
      </c>
      <c r="H99" s="642">
        <f t="shared" si="56"/>
        <v>0</v>
      </c>
      <c r="I99" s="642">
        <f t="shared" si="56"/>
        <v>0</v>
      </c>
      <c r="J99" s="642">
        <f t="shared" si="56"/>
        <v>0</v>
      </c>
      <c r="K99" s="642">
        <f t="shared" si="56"/>
        <v>0</v>
      </c>
      <c r="L99" s="642">
        <f t="shared" si="56"/>
        <v>0</v>
      </c>
      <c r="M99" s="642">
        <f t="shared" si="56"/>
        <v>0</v>
      </c>
      <c r="N99" s="642">
        <f t="shared" si="56"/>
        <v>0</v>
      </c>
      <c r="O99" s="642">
        <f t="shared" si="56"/>
        <v>0</v>
      </c>
      <c r="P99" s="642">
        <f t="shared" si="56"/>
        <v>0</v>
      </c>
      <c r="Q99" s="643">
        <f t="shared" si="56"/>
        <v>0</v>
      </c>
      <c r="S99" s="61"/>
    </row>
    <row r="100" spans="2:19" ht="18.600000000000001" thickBot="1" x14ac:dyDescent="0.35">
      <c r="C100" s="633" t="s">
        <v>332</v>
      </c>
      <c r="D100" s="634" t="s">
        <v>11</v>
      </c>
      <c r="E100" s="644">
        <f t="shared" ref="E100:Q100" si="57">E83/-E76*100</f>
        <v>-107.07892210606194</v>
      </c>
      <c r="F100" s="645">
        <f t="shared" si="57"/>
        <v>-107.07892210606194</v>
      </c>
      <c r="G100" s="645">
        <f t="shared" si="57"/>
        <v>-147.30495796263565</v>
      </c>
      <c r="H100" s="645">
        <f t="shared" si="57"/>
        <v>-147.30495796263565</v>
      </c>
      <c r="I100" s="645">
        <f t="shared" si="57"/>
        <v>-147.30495796263565</v>
      </c>
      <c r="J100" s="645">
        <f t="shared" si="57"/>
        <v>-107.07892210606194</v>
      </c>
      <c r="K100" s="645">
        <f t="shared" si="57"/>
        <v>-107.07892210606194</v>
      </c>
      <c r="L100" s="645">
        <f t="shared" si="57"/>
        <v>-107.07892210606194</v>
      </c>
      <c r="M100" s="645">
        <f t="shared" si="57"/>
        <v>-107.07892210606194</v>
      </c>
      <c r="N100" s="645">
        <f t="shared" si="57"/>
        <v>-107.07892210606194</v>
      </c>
      <c r="O100" s="645">
        <f t="shared" si="57"/>
        <v>-107.07892210606198</v>
      </c>
      <c r="P100" s="645">
        <f t="shared" si="57"/>
        <v>-107.07892210606194</v>
      </c>
      <c r="Q100" s="646">
        <f t="shared" si="57"/>
        <v>-117.21808730826686</v>
      </c>
      <c r="S100" s="61"/>
    </row>
    <row r="101" spans="2:19" ht="18" thickBot="1" x14ac:dyDescent="0.35"/>
    <row r="102" spans="2:19" ht="18" thickBot="1" x14ac:dyDescent="0.35">
      <c r="B102" s="670" t="s">
        <v>393</v>
      </c>
      <c r="C102" s="670" t="s">
        <v>395</v>
      </c>
      <c r="D102" s="61"/>
      <c r="E102" s="62" t="s">
        <v>150</v>
      </c>
      <c r="F102" s="63" t="s">
        <v>151</v>
      </c>
      <c r="G102" s="63" t="s">
        <v>152</v>
      </c>
      <c r="H102" s="63" t="s">
        <v>153</v>
      </c>
      <c r="I102" s="63" t="s">
        <v>154</v>
      </c>
      <c r="J102" s="63" t="s">
        <v>155</v>
      </c>
      <c r="K102" s="63" t="s">
        <v>156</v>
      </c>
      <c r="L102" s="63" t="s">
        <v>157</v>
      </c>
      <c r="M102" s="63" t="s">
        <v>158</v>
      </c>
      <c r="N102" s="63" t="s">
        <v>159</v>
      </c>
      <c r="O102" s="63" t="s">
        <v>160</v>
      </c>
      <c r="P102" s="63" t="s">
        <v>161</v>
      </c>
      <c r="Q102" s="63" t="s">
        <v>333</v>
      </c>
      <c r="S102" s="61"/>
    </row>
    <row r="103" spans="2:19" ht="20.399999999999999" customHeight="1" x14ac:dyDescent="0.3">
      <c r="C103" s="80" t="s">
        <v>334</v>
      </c>
      <c r="D103" s="175" t="s">
        <v>10</v>
      </c>
      <c r="E103" s="536" t="str">
        <f>IF('MAIN INPUTS AND COMPARISON'!$C$6="No"," ",-'3b) Banking recon proposed'!D24)</f>
        <v xml:space="preserve"> </v>
      </c>
      <c r="F103" s="537" t="str">
        <f>IF('MAIN INPUTS AND COMPARISON'!$C$6="No"," ",-'3b) Banking recon proposed'!E24)</f>
        <v xml:space="preserve"> </v>
      </c>
      <c r="G103" s="537" t="str">
        <f>IF('MAIN INPUTS AND COMPARISON'!$C$6="No"," ",-'3b) Banking recon proposed'!F24)</f>
        <v xml:space="preserve"> </v>
      </c>
      <c r="H103" s="537" t="str">
        <f>IF('MAIN INPUTS AND COMPARISON'!$C$6="No"," ",-'3b) Banking recon proposed'!G24)</f>
        <v xml:space="preserve"> </v>
      </c>
      <c r="I103" s="537" t="str">
        <f>IF('MAIN INPUTS AND COMPARISON'!$C$6="No"," ",-'3b) Banking recon proposed'!H24)</f>
        <v xml:space="preserve"> </v>
      </c>
      <c r="J103" s="537" t="str">
        <f>IF('MAIN INPUTS AND COMPARISON'!$C$6="No"," ",-'3b) Banking recon proposed'!I24)</f>
        <v xml:space="preserve"> </v>
      </c>
      <c r="K103" s="537" t="str">
        <f>IF('MAIN INPUTS AND COMPARISON'!$C$6="No"," ",-'3b) Banking recon proposed'!J24)</f>
        <v xml:space="preserve"> </v>
      </c>
      <c r="L103" s="537" t="str">
        <f>IF('MAIN INPUTS AND COMPARISON'!$C$6="No"," ",-'3b) Banking recon proposed'!K24)</f>
        <v xml:space="preserve"> </v>
      </c>
      <c r="M103" s="537" t="str">
        <f>IF('MAIN INPUTS AND COMPARISON'!$C$6="No"," ",-'3b) Banking recon proposed'!L24)</f>
        <v xml:space="preserve"> </v>
      </c>
      <c r="N103" s="537" t="str">
        <f>IF('MAIN INPUTS AND COMPARISON'!$C$6="No"," ",-'3b) Banking recon proposed'!M24)</f>
        <v xml:space="preserve"> </v>
      </c>
      <c r="O103" s="537" t="str">
        <f>IF('MAIN INPUTS AND COMPARISON'!$C$6="No"," ",-'3b) Banking recon proposed'!N24)</f>
        <v xml:space="preserve"> </v>
      </c>
      <c r="P103" s="538" t="str">
        <f>IF('MAIN INPUTS AND COMPARISON'!$C$6="No"," ",-'3b) Banking recon proposed'!O24)</f>
        <v xml:space="preserve"> </v>
      </c>
      <c r="Q103" s="532">
        <f>SUM(E103:P103)</f>
        <v>0</v>
      </c>
      <c r="S103" s="61"/>
    </row>
    <row r="104" spans="2:19" ht="20.399999999999999" customHeight="1" x14ac:dyDescent="0.3">
      <c r="B104" s="61"/>
      <c r="C104" s="82" t="s">
        <v>335</v>
      </c>
      <c r="D104" s="176" t="s">
        <v>10</v>
      </c>
      <c r="E104" s="539" t="str">
        <f>IF('MAIN INPUTS AND COMPARISON'!$C$6="No"," ",-'3b) Banking recon proposed'!D25)</f>
        <v xml:space="preserve"> </v>
      </c>
      <c r="F104" s="523" t="str">
        <f>IF('MAIN INPUTS AND COMPARISON'!$C$6="No"," ",-'3b) Banking recon proposed'!E25)</f>
        <v xml:space="preserve"> </v>
      </c>
      <c r="G104" s="523" t="str">
        <f>IF('MAIN INPUTS AND COMPARISON'!$C$6="No"," ",-'3b) Banking recon proposed'!F25)</f>
        <v xml:space="preserve"> </v>
      </c>
      <c r="H104" s="523" t="str">
        <f>IF('MAIN INPUTS AND COMPARISON'!$C$6="No"," ",-'3b) Banking recon proposed'!G25)</f>
        <v xml:space="preserve"> </v>
      </c>
      <c r="I104" s="523" t="str">
        <f>IF('MAIN INPUTS AND COMPARISON'!$C$6="No"," ",-'3b) Banking recon proposed'!H25)</f>
        <v xml:space="preserve"> </v>
      </c>
      <c r="J104" s="523" t="str">
        <f>IF('MAIN INPUTS AND COMPARISON'!$C$6="No"," ",-'3b) Banking recon proposed'!I25)</f>
        <v xml:space="preserve"> </v>
      </c>
      <c r="K104" s="523" t="str">
        <f>IF('MAIN INPUTS AND COMPARISON'!$C$6="No"," ",-'3b) Banking recon proposed'!J25)</f>
        <v xml:space="preserve"> </v>
      </c>
      <c r="L104" s="523" t="str">
        <f>IF('MAIN INPUTS AND COMPARISON'!$C$6="No"," ",-'3b) Banking recon proposed'!K25)</f>
        <v xml:space="preserve"> </v>
      </c>
      <c r="M104" s="523" t="str">
        <f>IF('MAIN INPUTS AND COMPARISON'!$C$6="No"," ",-'3b) Banking recon proposed'!L25)</f>
        <v xml:space="preserve"> </v>
      </c>
      <c r="N104" s="523" t="str">
        <f>IF('MAIN INPUTS AND COMPARISON'!$C$6="No"," ",-'3b) Banking recon proposed'!M25)</f>
        <v xml:space="preserve"> </v>
      </c>
      <c r="O104" s="523" t="str">
        <f>IF('MAIN INPUTS AND COMPARISON'!$C$6="No"," ",-'3b) Banking recon proposed'!N25)</f>
        <v xml:space="preserve"> </v>
      </c>
      <c r="P104" s="540" t="str">
        <f>IF('MAIN INPUTS AND COMPARISON'!$C$6="No"," ",-'3b) Banking recon proposed'!O25)</f>
        <v xml:space="preserve"> </v>
      </c>
      <c r="Q104" s="532">
        <f t="shared" ref="Q104:Q105" si="58">SUM(E104:P104)</f>
        <v>0</v>
      </c>
      <c r="S104" s="61"/>
    </row>
    <row r="105" spans="2:19" ht="20.399999999999999" customHeight="1" thickBot="1" x14ac:dyDescent="0.35">
      <c r="B105" s="61"/>
      <c r="C105" s="84" t="s">
        <v>336</v>
      </c>
      <c r="D105" s="543" t="s">
        <v>10</v>
      </c>
      <c r="E105" s="408" t="str">
        <f>IF('MAIN INPUTS AND COMPARISON'!$C$6="No"," ",-'3b) Banking recon proposed'!D26)</f>
        <v xml:space="preserve"> </v>
      </c>
      <c r="F105" s="524" t="str">
        <f>IF('MAIN INPUTS AND COMPARISON'!$C$6="No"," ",-'3b) Banking recon proposed'!E26)</f>
        <v xml:space="preserve"> </v>
      </c>
      <c r="G105" s="524" t="str">
        <f>IF('MAIN INPUTS AND COMPARISON'!$C$6="No"," ",-'3b) Banking recon proposed'!F26)</f>
        <v xml:space="preserve"> </v>
      </c>
      <c r="H105" s="524" t="str">
        <f>IF('MAIN INPUTS AND COMPARISON'!$C$6="No"," ",-'3b) Banking recon proposed'!G26)</f>
        <v xml:space="preserve"> </v>
      </c>
      <c r="I105" s="524" t="str">
        <f>IF('MAIN INPUTS AND COMPARISON'!$C$6="No"," ",-'3b) Banking recon proposed'!H26)</f>
        <v xml:space="preserve"> </v>
      </c>
      <c r="J105" s="524" t="str">
        <f>IF('MAIN INPUTS AND COMPARISON'!$C$6="No"," ",-'3b) Banking recon proposed'!I26)</f>
        <v xml:space="preserve"> </v>
      </c>
      <c r="K105" s="524" t="str">
        <f>IF('MAIN INPUTS AND COMPARISON'!$C$6="No"," ",-'3b) Banking recon proposed'!J26)</f>
        <v xml:space="preserve"> </v>
      </c>
      <c r="L105" s="524" t="str">
        <f>IF('MAIN INPUTS AND COMPARISON'!$C$6="No"," ",-'3b) Banking recon proposed'!K26)</f>
        <v xml:space="preserve"> </v>
      </c>
      <c r="M105" s="524" t="str">
        <f>IF('MAIN INPUTS AND COMPARISON'!$C$6="No"," ",-'3b) Banking recon proposed'!L26)</f>
        <v xml:space="preserve"> </v>
      </c>
      <c r="N105" s="524" t="str">
        <f>IF('MAIN INPUTS AND COMPARISON'!$C$6="No"," ",-'3b) Banking recon proposed'!M26)</f>
        <v xml:space="preserve"> </v>
      </c>
      <c r="O105" s="524" t="str">
        <f>IF('MAIN INPUTS AND COMPARISON'!$C$6="No"," ",-'3b) Banking recon proposed'!N26)</f>
        <v xml:space="preserve"> </v>
      </c>
      <c r="P105" s="409" t="str">
        <f>IF('MAIN INPUTS AND COMPARISON'!$C$6="No"," ",-'3b) Banking recon proposed'!O26)</f>
        <v xml:space="preserve"> </v>
      </c>
      <c r="Q105" s="533">
        <f t="shared" si="58"/>
        <v>0</v>
      </c>
      <c r="S105" s="61"/>
    </row>
    <row r="106" spans="2:19" ht="20.399999999999999" customHeight="1" thickBot="1" x14ac:dyDescent="0.35">
      <c r="B106" s="61"/>
      <c r="C106" s="544" t="s">
        <v>337</v>
      </c>
      <c r="D106" s="545" t="s">
        <v>10</v>
      </c>
      <c r="E106" s="477">
        <f>SUM(E103:E105)</f>
        <v>0</v>
      </c>
      <c r="F106" s="478">
        <f t="shared" ref="F106:Q106" si="59">SUM(F103:F105)</f>
        <v>0</v>
      </c>
      <c r="G106" s="478">
        <f t="shared" si="59"/>
        <v>0</v>
      </c>
      <c r="H106" s="478">
        <f t="shared" si="59"/>
        <v>0</v>
      </c>
      <c r="I106" s="478">
        <f t="shared" si="59"/>
        <v>0</v>
      </c>
      <c r="J106" s="478">
        <f t="shared" si="59"/>
        <v>0</v>
      </c>
      <c r="K106" s="478">
        <f t="shared" si="59"/>
        <v>0</v>
      </c>
      <c r="L106" s="478">
        <f t="shared" si="59"/>
        <v>0</v>
      </c>
      <c r="M106" s="478">
        <f t="shared" si="59"/>
        <v>0</v>
      </c>
      <c r="N106" s="478">
        <f t="shared" si="59"/>
        <v>0</v>
      </c>
      <c r="O106" s="478">
        <f t="shared" si="59"/>
        <v>0</v>
      </c>
      <c r="P106" s="479">
        <f t="shared" si="59"/>
        <v>0</v>
      </c>
      <c r="Q106" s="546">
        <f t="shared" si="59"/>
        <v>0</v>
      </c>
      <c r="S106" s="166"/>
    </row>
    <row r="107" spans="2:19" ht="20.399999999999999" customHeight="1" x14ac:dyDescent="0.3">
      <c r="B107" s="86"/>
      <c r="C107" s="616" t="str">
        <f>C77</f>
        <v>Administration charge</v>
      </c>
      <c r="D107" s="655" t="s">
        <v>312</v>
      </c>
      <c r="E107" s="526" t="str">
        <f t="shared" ref="E107:P107" si="60">IF($C$5="No"," ",E47*E15*2)</f>
        <v xml:space="preserve"> </v>
      </c>
      <c r="F107" s="525" t="str">
        <f t="shared" si="60"/>
        <v xml:space="preserve"> </v>
      </c>
      <c r="G107" s="525" t="str">
        <f t="shared" si="60"/>
        <v xml:space="preserve"> </v>
      </c>
      <c r="H107" s="525" t="str">
        <f t="shared" si="60"/>
        <v xml:space="preserve"> </v>
      </c>
      <c r="I107" s="525" t="str">
        <f t="shared" si="60"/>
        <v xml:space="preserve"> </v>
      </c>
      <c r="J107" s="525" t="str">
        <f t="shared" si="60"/>
        <v xml:space="preserve"> </v>
      </c>
      <c r="K107" s="525" t="str">
        <f t="shared" si="60"/>
        <v xml:space="preserve"> </v>
      </c>
      <c r="L107" s="525" t="str">
        <f t="shared" si="60"/>
        <v xml:space="preserve"> </v>
      </c>
      <c r="M107" s="525" t="str">
        <f t="shared" si="60"/>
        <v xml:space="preserve"> </v>
      </c>
      <c r="N107" s="525" t="str">
        <f t="shared" si="60"/>
        <v xml:space="preserve"> </v>
      </c>
      <c r="O107" s="525" t="str">
        <f t="shared" si="60"/>
        <v xml:space="preserve"> </v>
      </c>
      <c r="P107" s="541" t="str">
        <f t="shared" si="60"/>
        <v xml:space="preserve"> </v>
      </c>
      <c r="Q107" s="534">
        <f>SUM(E107:P107)</f>
        <v>0</v>
      </c>
      <c r="S107" s="61"/>
    </row>
    <row r="108" spans="2:19" ht="20.399999999999999" customHeight="1" x14ac:dyDescent="0.3">
      <c r="C108" s="618" t="s">
        <v>304</v>
      </c>
      <c r="D108" s="655" t="s">
        <v>312</v>
      </c>
      <c r="E108" s="526">
        <f t="shared" ref="E108:P108" si="61">IFERROR((IF($C$3="Wheeling",E103*E40/100,IF($C$3="Offset",E103*E35/100,E103*E40/100))),0)</f>
        <v>0</v>
      </c>
      <c r="F108" s="525">
        <f t="shared" si="61"/>
        <v>0</v>
      </c>
      <c r="G108" s="525">
        <f t="shared" si="61"/>
        <v>0</v>
      </c>
      <c r="H108" s="525">
        <f t="shared" si="61"/>
        <v>0</v>
      </c>
      <c r="I108" s="525">
        <f t="shared" si="61"/>
        <v>0</v>
      </c>
      <c r="J108" s="525">
        <f t="shared" si="61"/>
        <v>0</v>
      </c>
      <c r="K108" s="525">
        <f t="shared" si="61"/>
        <v>0</v>
      </c>
      <c r="L108" s="525">
        <f t="shared" si="61"/>
        <v>0</v>
      </c>
      <c r="M108" s="525">
        <f t="shared" si="61"/>
        <v>0</v>
      </c>
      <c r="N108" s="525">
        <f t="shared" si="61"/>
        <v>0</v>
      </c>
      <c r="O108" s="525">
        <f t="shared" si="61"/>
        <v>0</v>
      </c>
      <c r="P108" s="541">
        <f t="shared" si="61"/>
        <v>0</v>
      </c>
      <c r="Q108" s="534">
        <f t="shared" ref="Q108:Q112" si="62">SUM(E108:P108)</f>
        <v>0</v>
      </c>
      <c r="S108" s="61"/>
    </row>
    <row r="109" spans="2:19" ht="20.399999999999999" customHeight="1" x14ac:dyDescent="0.3">
      <c r="C109" s="618" t="s">
        <v>305</v>
      </c>
      <c r="D109" s="655" t="s">
        <v>312</v>
      </c>
      <c r="E109" s="526">
        <f t="shared" ref="E109:P109" si="63">IFERROR((IF($C$3="Wheeling",E104*E41/100,IF($C$3="Offset",E104*E36/100,E104*E41/100))),0)</f>
        <v>0</v>
      </c>
      <c r="F109" s="525">
        <f t="shared" si="63"/>
        <v>0</v>
      </c>
      <c r="G109" s="525">
        <f t="shared" si="63"/>
        <v>0</v>
      </c>
      <c r="H109" s="525">
        <f t="shared" si="63"/>
        <v>0</v>
      </c>
      <c r="I109" s="525">
        <f t="shared" si="63"/>
        <v>0</v>
      </c>
      <c r="J109" s="525">
        <f t="shared" si="63"/>
        <v>0</v>
      </c>
      <c r="K109" s="525">
        <f t="shared" si="63"/>
        <v>0</v>
      </c>
      <c r="L109" s="525">
        <f t="shared" si="63"/>
        <v>0</v>
      </c>
      <c r="M109" s="525">
        <f t="shared" si="63"/>
        <v>0</v>
      </c>
      <c r="N109" s="525">
        <f t="shared" si="63"/>
        <v>0</v>
      </c>
      <c r="O109" s="525">
        <f t="shared" si="63"/>
        <v>0</v>
      </c>
      <c r="P109" s="541">
        <f t="shared" si="63"/>
        <v>0</v>
      </c>
      <c r="Q109" s="534">
        <f t="shared" si="62"/>
        <v>0</v>
      </c>
      <c r="S109" s="61"/>
    </row>
    <row r="110" spans="2:19" ht="20.100000000000001" customHeight="1" x14ac:dyDescent="0.3">
      <c r="C110" s="618" t="s">
        <v>306</v>
      </c>
      <c r="D110" s="655" t="s">
        <v>312</v>
      </c>
      <c r="E110" s="526">
        <f t="shared" ref="E110:P110" si="64">IFERROR((IF($C$3="Wheeling",E105*E42/100,IF($C$3="Offset",E105*E37/100,E105*E42/100))),0)</f>
        <v>0</v>
      </c>
      <c r="F110" s="525">
        <f t="shared" si="64"/>
        <v>0</v>
      </c>
      <c r="G110" s="525">
        <f t="shared" si="64"/>
        <v>0</v>
      </c>
      <c r="H110" s="525">
        <f t="shared" si="64"/>
        <v>0</v>
      </c>
      <c r="I110" s="525">
        <f t="shared" si="64"/>
        <v>0</v>
      </c>
      <c r="J110" s="525">
        <f t="shared" si="64"/>
        <v>0</v>
      </c>
      <c r="K110" s="525">
        <f t="shared" si="64"/>
        <v>0</v>
      </c>
      <c r="L110" s="525">
        <f t="shared" si="64"/>
        <v>0</v>
      </c>
      <c r="M110" s="525">
        <f t="shared" si="64"/>
        <v>0</v>
      </c>
      <c r="N110" s="525">
        <f t="shared" si="64"/>
        <v>0</v>
      </c>
      <c r="O110" s="525">
        <f t="shared" si="64"/>
        <v>0</v>
      </c>
      <c r="P110" s="541">
        <f t="shared" si="64"/>
        <v>0</v>
      </c>
      <c r="Q110" s="534">
        <f t="shared" si="62"/>
        <v>0</v>
      </c>
      <c r="S110" s="61"/>
    </row>
    <row r="111" spans="2:19" ht="20.399999999999999" customHeight="1" x14ac:dyDescent="0.3">
      <c r="C111" s="618" t="s">
        <v>311</v>
      </c>
      <c r="D111" s="655" t="s">
        <v>312</v>
      </c>
      <c r="E111" s="528" t="str">
        <f>IF($C$5="No"," ",0)</f>
        <v xml:space="preserve"> </v>
      </c>
      <c r="F111" s="528" t="str">
        <f t="shared" ref="F111:P111" si="65">IF($C$5="No"," ",0)</f>
        <v xml:space="preserve"> </v>
      </c>
      <c r="G111" s="528" t="str">
        <f t="shared" si="65"/>
        <v xml:space="preserve"> </v>
      </c>
      <c r="H111" s="528" t="str">
        <f t="shared" si="65"/>
        <v xml:space="preserve"> </v>
      </c>
      <c r="I111" s="528" t="str">
        <f t="shared" si="65"/>
        <v xml:space="preserve"> </v>
      </c>
      <c r="J111" s="528" t="str">
        <f t="shared" si="65"/>
        <v xml:space="preserve"> </v>
      </c>
      <c r="K111" s="528" t="str">
        <f t="shared" si="65"/>
        <v xml:space="preserve"> </v>
      </c>
      <c r="L111" s="528" t="str">
        <f t="shared" si="65"/>
        <v xml:space="preserve"> </v>
      </c>
      <c r="M111" s="528" t="str">
        <f t="shared" si="65"/>
        <v xml:space="preserve"> </v>
      </c>
      <c r="N111" s="528" t="str">
        <f t="shared" si="65"/>
        <v xml:space="preserve"> </v>
      </c>
      <c r="O111" s="528" t="str">
        <f t="shared" si="65"/>
        <v xml:space="preserve"> </v>
      </c>
      <c r="P111" s="528" t="str">
        <f t="shared" si="65"/>
        <v xml:space="preserve"> </v>
      </c>
      <c r="Q111" s="534">
        <f t="shared" si="62"/>
        <v>0</v>
      </c>
      <c r="S111" s="61"/>
    </row>
    <row r="112" spans="2:19" ht="20.100000000000001" customHeight="1" thickBot="1" x14ac:dyDescent="0.35">
      <c r="C112" s="618" t="s">
        <v>249</v>
      </c>
      <c r="D112" s="655" t="s">
        <v>312</v>
      </c>
      <c r="E112" s="529">
        <f>IF($C$3="Offset",E106*E45/100,0)</f>
        <v>0</v>
      </c>
      <c r="F112" s="530">
        <f t="shared" ref="F112:P112" si="66">IF($C$3="Offset",F106*F45/100,0)</f>
        <v>0</v>
      </c>
      <c r="G112" s="530">
        <f t="shared" si="66"/>
        <v>0</v>
      </c>
      <c r="H112" s="530">
        <f t="shared" si="66"/>
        <v>0</v>
      </c>
      <c r="I112" s="530">
        <f t="shared" si="66"/>
        <v>0</v>
      </c>
      <c r="J112" s="530">
        <f t="shared" si="66"/>
        <v>0</v>
      </c>
      <c r="K112" s="530">
        <f t="shared" si="66"/>
        <v>0</v>
      </c>
      <c r="L112" s="530">
        <f t="shared" si="66"/>
        <v>0</v>
      </c>
      <c r="M112" s="530">
        <f t="shared" si="66"/>
        <v>0</v>
      </c>
      <c r="N112" s="530">
        <f t="shared" si="66"/>
        <v>0</v>
      </c>
      <c r="O112" s="530">
        <f t="shared" si="66"/>
        <v>0</v>
      </c>
      <c r="P112" s="531">
        <f t="shared" si="66"/>
        <v>0</v>
      </c>
      <c r="Q112" s="535">
        <f t="shared" si="62"/>
        <v>0</v>
      </c>
      <c r="S112" s="61"/>
    </row>
    <row r="113" spans="2:19" ht="20.399999999999999" customHeight="1" thickBot="1" x14ac:dyDescent="0.35">
      <c r="C113" s="619" t="s">
        <v>28</v>
      </c>
      <c r="D113" s="629"/>
      <c r="E113" s="180">
        <f t="shared" ref="E113:P113" si="67">SUM(E107:E111)</f>
        <v>0</v>
      </c>
      <c r="F113" s="85">
        <f t="shared" si="67"/>
        <v>0</v>
      </c>
      <c r="G113" s="85">
        <f t="shared" si="67"/>
        <v>0</v>
      </c>
      <c r="H113" s="85">
        <f t="shared" si="67"/>
        <v>0</v>
      </c>
      <c r="I113" s="85">
        <f t="shared" si="67"/>
        <v>0</v>
      </c>
      <c r="J113" s="85">
        <f t="shared" si="67"/>
        <v>0</v>
      </c>
      <c r="K113" s="85">
        <f t="shared" si="67"/>
        <v>0</v>
      </c>
      <c r="L113" s="85">
        <f t="shared" si="67"/>
        <v>0</v>
      </c>
      <c r="M113" s="85">
        <f t="shared" si="67"/>
        <v>0</v>
      </c>
      <c r="N113" s="85">
        <f t="shared" si="67"/>
        <v>0</v>
      </c>
      <c r="O113" s="85">
        <f t="shared" si="67"/>
        <v>0</v>
      </c>
      <c r="P113" s="174">
        <f t="shared" si="67"/>
        <v>0</v>
      </c>
      <c r="Q113" s="542">
        <f t="shared" ref="Q113" si="68">SUM(E113:P113)</f>
        <v>0</v>
      </c>
      <c r="S113" s="61"/>
    </row>
    <row r="114" spans="2:19" ht="20.399999999999999" hidden="1" customHeight="1" x14ac:dyDescent="0.3">
      <c r="C114" s="621"/>
      <c r="D114" s="621"/>
      <c r="E114" s="61"/>
      <c r="F114" s="61"/>
      <c r="G114" s="61"/>
      <c r="H114" s="61"/>
      <c r="I114" s="61"/>
      <c r="J114" s="61"/>
      <c r="K114" s="61"/>
      <c r="L114" s="61"/>
      <c r="M114" s="61"/>
      <c r="N114" s="61"/>
      <c r="O114" s="61"/>
      <c r="P114" s="61"/>
      <c r="Q114" s="61"/>
      <c r="S114" s="61"/>
    </row>
    <row r="115" spans="2:19" ht="20.399999999999999" customHeight="1" thickBot="1" x14ac:dyDescent="0.35">
      <c r="C115" s="621"/>
      <c r="D115" s="621"/>
      <c r="E115" s="61"/>
      <c r="F115" s="61"/>
      <c r="G115" s="61"/>
      <c r="H115" s="61"/>
      <c r="I115" s="61"/>
      <c r="J115" s="61"/>
      <c r="K115" s="61"/>
      <c r="L115" s="61"/>
      <c r="M115" s="61"/>
      <c r="N115" s="61"/>
      <c r="O115" s="61"/>
      <c r="P115" s="61"/>
      <c r="Q115" s="61"/>
      <c r="S115" s="61"/>
    </row>
    <row r="116" spans="2:19" ht="20.399999999999999" customHeight="1" thickBot="1" x14ac:dyDescent="0.35">
      <c r="B116" s="670" t="s">
        <v>371</v>
      </c>
      <c r="C116" s="619" t="s">
        <v>28</v>
      </c>
      <c r="D116" s="629" t="s">
        <v>312</v>
      </c>
      <c r="E116" s="85" t="str">
        <f>IF($C$5="No"," ",E68+E113)</f>
        <v xml:space="preserve"> </v>
      </c>
      <c r="F116" s="85" t="str">
        <f t="shared" ref="F116:P116" si="69">IF($C$5="No"," ",F68+F113)</f>
        <v xml:space="preserve"> </v>
      </c>
      <c r="G116" s="85" t="str">
        <f t="shared" si="69"/>
        <v xml:space="preserve"> </v>
      </c>
      <c r="H116" s="85" t="str">
        <f t="shared" si="69"/>
        <v xml:space="preserve"> </v>
      </c>
      <c r="I116" s="85" t="str">
        <f t="shared" si="69"/>
        <v xml:space="preserve"> </v>
      </c>
      <c r="J116" s="85" t="str">
        <f t="shared" si="69"/>
        <v xml:space="preserve"> </v>
      </c>
      <c r="K116" s="85" t="str">
        <f t="shared" si="69"/>
        <v xml:space="preserve"> </v>
      </c>
      <c r="L116" s="85" t="str">
        <f t="shared" si="69"/>
        <v xml:space="preserve"> </v>
      </c>
      <c r="M116" s="85" t="str">
        <f t="shared" si="69"/>
        <v xml:space="preserve"> </v>
      </c>
      <c r="N116" s="85" t="str">
        <f t="shared" si="69"/>
        <v xml:space="preserve"> </v>
      </c>
      <c r="O116" s="85" t="str">
        <f t="shared" si="69"/>
        <v xml:space="preserve"> </v>
      </c>
      <c r="P116" s="85" t="str">
        <f t="shared" si="69"/>
        <v xml:space="preserve"> </v>
      </c>
      <c r="Q116" s="85" t="str">
        <f>IF($C$5="No"," ",Q68+Q113)</f>
        <v xml:space="preserve"> </v>
      </c>
      <c r="S116" s="61"/>
    </row>
    <row r="117" spans="2:19" x14ac:dyDescent="0.3">
      <c r="Q117" s="86"/>
      <c r="S117" s="61"/>
    </row>
    <row r="118" spans="2:19" x14ac:dyDescent="0.3">
      <c r="C118" s="61"/>
      <c r="D118" s="61"/>
      <c r="E118" s="61"/>
      <c r="F118" s="61"/>
      <c r="G118" s="61"/>
      <c r="H118" s="61"/>
      <c r="I118" s="61"/>
      <c r="J118" s="61"/>
      <c r="K118" s="61"/>
      <c r="L118" s="61"/>
      <c r="M118" s="61"/>
      <c r="N118" s="61"/>
      <c r="O118" s="61"/>
      <c r="P118" s="61"/>
      <c r="Q118" s="61"/>
      <c r="S118" s="61"/>
    </row>
    <row r="119" spans="2:19" ht="18" thickBot="1" x14ac:dyDescent="0.35">
      <c r="C119" s="61"/>
      <c r="D119" s="61"/>
      <c r="E119" s="61"/>
      <c r="F119" s="61"/>
      <c r="G119" s="61"/>
      <c r="H119" s="61"/>
      <c r="I119" s="61"/>
      <c r="J119" s="61"/>
      <c r="K119" s="61"/>
      <c r="L119" s="61"/>
      <c r="M119" s="61"/>
      <c r="N119" s="61"/>
      <c r="O119" s="61"/>
      <c r="P119" s="61"/>
      <c r="Q119" s="61"/>
      <c r="S119" s="61"/>
    </row>
    <row r="120" spans="2:19" ht="18" thickBot="1" x14ac:dyDescent="0.35">
      <c r="C120" s="670" t="s">
        <v>372</v>
      </c>
      <c r="D120" s="61"/>
      <c r="E120" s="62" t="s">
        <v>150</v>
      </c>
      <c r="F120" s="63" t="s">
        <v>151</v>
      </c>
      <c r="G120" s="63" t="s">
        <v>152</v>
      </c>
      <c r="H120" s="63" t="s">
        <v>153</v>
      </c>
      <c r="I120" s="63" t="s">
        <v>154</v>
      </c>
      <c r="J120" s="63" t="s">
        <v>155</v>
      </c>
      <c r="K120" s="63" t="s">
        <v>156</v>
      </c>
      <c r="L120" s="63" t="s">
        <v>157</v>
      </c>
      <c r="M120" s="63" t="s">
        <v>158</v>
      </c>
      <c r="N120" s="63" t="s">
        <v>159</v>
      </c>
      <c r="O120" s="63" t="s">
        <v>160</v>
      </c>
      <c r="P120" s="63" t="s">
        <v>161</v>
      </c>
      <c r="Q120" s="64" t="s">
        <v>333</v>
      </c>
      <c r="S120" s="61"/>
    </row>
    <row r="121" spans="2:19" ht="18" x14ac:dyDescent="0.3">
      <c r="C121" s="594" t="s">
        <v>329</v>
      </c>
      <c r="D121" s="651" t="s">
        <v>11</v>
      </c>
      <c r="E121" s="635" t="str">
        <f t="shared" ref="E121:Q121" si="70">IF($C$5="No"," ",+E57/E23*100)</f>
        <v xml:space="preserve"> </v>
      </c>
      <c r="F121" s="635" t="str">
        <f t="shared" si="70"/>
        <v xml:space="preserve"> </v>
      </c>
      <c r="G121" s="635" t="str">
        <f t="shared" si="70"/>
        <v xml:space="preserve"> </v>
      </c>
      <c r="H121" s="635" t="str">
        <f t="shared" si="70"/>
        <v xml:space="preserve"> </v>
      </c>
      <c r="I121" s="635" t="str">
        <f t="shared" si="70"/>
        <v xml:space="preserve"> </v>
      </c>
      <c r="J121" s="635" t="str">
        <f t="shared" si="70"/>
        <v xml:space="preserve"> </v>
      </c>
      <c r="K121" s="635" t="str">
        <f t="shared" si="70"/>
        <v xml:space="preserve"> </v>
      </c>
      <c r="L121" s="635" t="str">
        <f t="shared" si="70"/>
        <v xml:space="preserve"> </v>
      </c>
      <c r="M121" s="635" t="str">
        <f t="shared" si="70"/>
        <v xml:space="preserve"> </v>
      </c>
      <c r="N121" s="635" t="str">
        <f t="shared" si="70"/>
        <v xml:space="preserve"> </v>
      </c>
      <c r="O121" s="635" t="str">
        <f t="shared" si="70"/>
        <v xml:space="preserve"> </v>
      </c>
      <c r="P121" s="635" t="str">
        <f t="shared" si="70"/>
        <v xml:space="preserve"> </v>
      </c>
      <c r="Q121" s="647" t="str">
        <f t="shared" si="70"/>
        <v xml:space="preserve"> </v>
      </c>
      <c r="S121" s="61"/>
    </row>
    <row r="122" spans="2:19" ht="18" x14ac:dyDescent="0.3">
      <c r="C122" s="596" t="s">
        <v>330</v>
      </c>
      <c r="D122" s="652" t="s">
        <v>11</v>
      </c>
      <c r="E122" s="638" t="str">
        <f t="shared" ref="E122:Q122" si="71">IF($C$5="No"," ",+E58/E24*100)</f>
        <v xml:space="preserve"> </v>
      </c>
      <c r="F122" s="638" t="str">
        <f t="shared" si="71"/>
        <v xml:space="preserve"> </v>
      </c>
      <c r="G122" s="638" t="str">
        <f t="shared" si="71"/>
        <v xml:space="preserve"> </v>
      </c>
      <c r="H122" s="638" t="str">
        <f t="shared" si="71"/>
        <v xml:space="preserve"> </v>
      </c>
      <c r="I122" s="638" t="str">
        <f t="shared" si="71"/>
        <v xml:space="preserve"> </v>
      </c>
      <c r="J122" s="638" t="str">
        <f t="shared" si="71"/>
        <v xml:space="preserve"> </v>
      </c>
      <c r="K122" s="638" t="str">
        <f t="shared" si="71"/>
        <v xml:space="preserve"> </v>
      </c>
      <c r="L122" s="638" t="str">
        <f t="shared" si="71"/>
        <v xml:space="preserve"> </v>
      </c>
      <c r="M122" s="638" t="str">
        <f t="shared" si="71"/>
        <v xml:space="preserve"> </v>
      </c>
      <c r="N122" s="638" t="str">
        <f t="shared" si="71"/>
        <v xml:space="preserve"> </v>
      </c>
      <c r="O122" s="638" t="str">
        <f t="shared" si="71"/>
        <v xml:space="preserve"> </v>
      </c>
      <c r="P122" s="638" t="str">
        <f t="shared" si="71"/>
        <v xml:space="preserve"> </v>
      </c>
      <c r="Q122" s="648" t="str">
        <f t="shared" si="71"/>
        <v xml:space="preserve"> </v>
      </c>
      <c r="S122" s="61"/>
    </row>
    <row r="123" spans="2:19" ht="18" x14ac:dyDescent="0.3">
      <c r="C123" s="596" t="s">
        <v>331</v>
      </c>
      <c r="D123" s="652" t="s">
        <v>11</v>
      </c>
      <c r="E123" s="638" t="str">
        <f t="shared" ref="E123:Q123" si="72">IF($C$5="No"," ",+E59/E25*100)</f>
        <v xml:space="preserve"> </v>
      </c>
      <c r="F123" s="638" t="str">
        <f t="shared" si="72"/>
        <v xml:space="preserve"> </v>
      </c>
      <c r="G123" s="638" t="str">
        <f t="shared" si="72"/>
        <v xml:space="preserve"> </v>
      </c>
      <c r="H123" s="638" t="str">
        <f t="shared" si="72"/>
        <v xml:space="preserve"> </v>
      </c>
      <c r="I123" s="638" t="str">
        <f t="shared" si="72"/>
        <v xml:space="preserve"> </v>
      </c>
      <c r="J123" s="638" t="str">
        <f t="shared" si="72"/>
        <v xml:space="preserve"> </v>
      </c>
      <c r="K123" s="638" t="str">
        <f t="shared" si="72"/>
        <v xml:space="preserve"> </v>
      </c>
      <c r="L123" s="638" t="str">
        <f t="shared" si="72"/>
        <v xml:space="preserve"> </v>
      </c>
      <c r="M123" s="638" t="str">
        <f t="shared" si="72"/>
        <v xml:space="preserve"> </v>
      </c>
      <c r="N123" s="638" t="str">
        <f t="shared" si="72"/>
        <v xml:space="preserve"> </v>
      </c>
      <c r="O123" s="638" t="str">
        <f t="shared" si="72"/>
        <v xml:space="preserve"> </v>
      </c>
      <c r="P123" s="638" t="str">
        <f t="shared" si="72"/>
        <v xml:space="preserve"> </v>
      </c>
      <c r="Q123" s="648" t="str">
        <f t="shared" si="72"/>
        <v xml:space="preserve"> </v>
      </c>
      <c r="S123" s="61"/>
    </row>
    <row r="124" spans="2:19" ht="18" x14ac:dyDescent="0.3">
      <c r="C124" s="618" t="str">
        <f>C107</f>
        <v>Administration charge</v>
      </c>
      <c r="D124" s="652" t="s">
        <v>11</v>
      </c>
      <c r="E124" s="638" t="str">
        <f>IF($C$5="No"," ",E107/-E106*100)</f>
        <v xml:space="preserve"> </v>
      </c>
      <c r="F124" s="638" t="str">
        <f t="shared" ref="F124:Q124" si="73">IF($C$5="No"," ",F107/-F106*100)</f>
        <v xml:space="preserve"> </v>
      </c>
      <c r="G124" s="638" t="str">
        <f t="shared" si="73"/>
        <v xml:space="preserve"> </v>
      </c>
      <c r="H124" s="638" t="str">
        <f t="shared" si="73"/>
        <v xml:space="preserve"> </v>
      </c>
      <c r="I124" s="638" t="str">
        <f t="shared" si="73"/>
        <v xml:space="preserve"> </v>
      </c>
      <c r="J124" s="638" t="str">
        <f t="shared" si="73"/>
        <v xml:space="preserve"> </v>
      </c>
      <c r="K124" s="638" t="str">
        <f t="shared" si="73"/>
        <v xml:space="preserve"> </v>
      </c>
      <c r="L124" s="638" t="str">
        <f t="shared" si="73"/>
        <v xml:space="preserve"> </v>
      </c>
      <c r="M124" s="638" t="str">
        <f t="shared" si="73"/>
        <v xml:space="preserve"> </v>
      </c>
      <c r="N124" s="638" t="str">
        <f t="shared" si="73"/>
        <v xml:space="preserve"> </v>
      </c>
      <c r="O124" s="638" t="str">
        <f t="shared" si="73"/>
        <v xml:space="preserve"> </v>
      </c>
      <c r="P124" s="638" t="str">
        <f t="shared" si="73"/>
        <v xml:space="preserve"> </v>
      </c>
      <c r="Q124" s="648" t="str">
        <f t="shared" si="73"/>
        <v xml:space="preserve"> </v>
      </c>
      <c r="S124" s="61"/>
    </row>
    <row r="125" spans="2:19" ht="18" x14ac:dyDescent="0.3">
      <c r="C125" s="618" t="s">
        <v>304</v>
      </c>
      <c r="D125" s="652" t="s">
        <v>11</v>
      </c>
      <c r="E125" s="638" t="str">
        <f>IF($C$5="No"," ",-E108/E103*100)</f>
        <v xml:space="preserve"> </v>
      </c>
      <c r="F125" s="638" t="str">
        <f t="shared" ref="F125:Q127" si="74">IF($C$5="No"," ",-F108/F103*100)</f>
        <v xml:space="preserve"> </v>
      </c>
      <c r="G125" s="638" t="str">
        <f t="shared" si="74"/>
        <v xml:space="preserve"> </v>
      </c>
      <c r="H125" s="638" t="str">
        <f t="shared" si="74"/>
        <v xml:space="preserve"> </v>
      </c>
      <c r="I125" s="638" t="str">
        <f t="shared" si="74"/>
        <v xml:space="preserve"> </v>
      </c>
      <c r="J125" s="638" t="str">
        <f t="shared" si="74"/>
        <v xml:space="preserve"> </v>
      </c>
      <c r="K125" s="638" t="str">
        <f t="shared" si="74"/>
        <v xml:space="preserve"> </v>
      </c>
      <c r="L125" s="638" t="str">
        <f t="shared" si="74"/>
        <v xml:space="preserve"> </v>
      </c>
      <c r="M125" s="638" t="str">
        <f t="shared" si="74"/>
        <v xml:space="preserve"> </v>
      </c>
      <c r="N125" s="638" t="str">
        <f t="shared" si="74"/>
        <v xml:space="preserve"> </v>
      </c>
      <c r="O125" s="638" t="str">
        <f t="shared" si="74"/>
        <v xml:space="preserve"> </v>
      </c>
      <c r="P125" s="638" t="str">
        <f t="shared" si="74"/>
        <v xml:space="preserve"> </v>
      </c>
      <c r="Q125" s="648" t="str">
        <f t="shared" si="74"/>
        <v xml:space="preserve"> </v>
      </c>
      <c r="S125" s="61"/>
    </row>
    <row r="126" spans="2:19" ht="18" x14ac:dyDescent="0.3">
      <c r="C126" s="618" t="s">
        <v>305</v>
      </c>
      <c r="D126" s="652" t="s">
        <v>11</v>
      </c>
      <c r="E126" s="638" t="str">
        <f>IF($C$5="No"," ",-E109/E104*100)</f>
        <v xml:space="preserve"> </v>
      </c>
      <c r="F126" s="638" t="str">
        <f t="shared" si="74"/>
        <v xml:space="preserve"> </v>
      </c>
      <c r="G126" s="638" t="str">
        <f t="shared" si="74"/>
        <v xml:space="preserve"> </v>
      </c>
      <c r="H126" s="638" t="str">
        <f t="shared" si="74"/>
        <v xml:space="preserve"> </v>
      </c>
      <c r="I126" s="638" t="str">
        <f t="shared" si="74"/>
        <v xml:space="preserve"> </v>
      </c>
      <c r="J126" s="638" t="str">
        <f t="shared" si="74"/>
        <v xml:space="preserve"> </v>
      </c>
      <c r="K126" s="638" t="str">
        <f t="shared" si="74"/>
        <v xml:space="preserve"> </v>
      </c>
      <c r="L126" s="638" t="str">
        <f t="shared" si="74"/>
        <v xml:space="preserve"> </v>
      </c>
      <c r="M126" s="638" t="str">
        <f t="shared" si="74"/>
        <v xml:space="preserve"> </v>
      </c>
      <c r="N126" s="638" t="str">
        <f t="shared" si="74"/>
        <v xml:space="preserve"> </v>
      </c>
      <c r="O126" s="638" t="str">
        <f t="shared" si="74"/>
        <v xml:space="preserve"> </v>
      </c>
      <c r="P126" s="638" t="str">
        <f t="shared" si="74"/>
        <v xml:space="preserve"> </v>
      </c>
      <c r="Q126" s="648" t="str">
        <f t="shared" si="74"/>
        <v xml:space="preserve"> </v>
      </c>
      <c r="S126" s="61"/>
    </row>
    <row r="127" spans="2:19" ht="18" x14ac:dyDescent="0.3">
      <c r="C127" s="618" t="s">
        <v>306</v>
      </c>
      <c r="D127" s="652" t="s">
        <v>11</v>
      </c>
      <c r="E127" s="638" t="str">
        <f>IF($C$5="No"," ",-E110/E105*100)</f>
        <v xml:space="preserve"> </v>
      </c>
      <c r="F127" s="638" t="str">
        <f t="shared" si="74"/>
        <v xml:space="preserve"> </v>
      </c>
      <c r="G127" s="638" t="str">
        <f t="shared" si="74"/>
        <v xml:space="preserve"> </v>
      </c>
      <c r="H127" s="638" t="str">
        <f t="shared" si="74"/>
        <v xml:space="preserve"> </v>
      </c>
      <c r="I127" s="638" t="str">
        <f t="shared" si="74"/>
        <v xml:space="preserve"> </v>
      </c>
      <c r="J127" s="638" t="str">
        <f t="shared" si="74"/>
        <v xml:space="preserve"> </v>
      </c>
      <c r="K127" s="638" t="str">
        <f t="shared" si="74"/>
        <v xml:space="preserve"> </v>
      </c>
      <c r="L127" s="638" t="str">
        <f t="shared" si="74"/>
        <v xml:space="preserve"> </v>
      </c>
      <c r="M127" s="638" t="str">
        <f t="shared" si="74"/>
        <v xml:space="preserve"> </v>
      </c>
      <c r="N127" s="638" t="str">
        <f t="shared" si="74"/>
        <v xml:space="preserve"> </v>
      </c>
      <c r="O127" s="638" t="str">
        <f t="shared" si="74"/>
        <v xml:space="preserve"> </v>
      </c>
      <c r="P127" s="638" t="str">
        <f t="shared" si="74"/>
        <v xml:space="preserve"> </v>
      </c>
      <c r="Q127" s="648" t="str">
        <f t="shared" si="74"/>
        <v xml:space="preserve"> </v>
      </c>
      <c r="S127" s="61"/>
    </row>
    <row r="128" spans="2:19" ht="18" x14ac:dyDescent="0.3">
      <c r="C128" s="618" t="s">
        <v>311</v>
      </c>
      <c r="D128" s="652" t="s">
        <v>11</v>
      </c>
      <c r="E128" s="638" t="str">
        <f>IF($C$5="No"," ",E111/-(E103+E104+E105)*100)</f>
        <v xml:space="preserve"> </v>
      </c>
      <c r="F128" s="638" t="str">
        <f t="shared" ref="F128:Q128" si="75">IF($C$5="No"," ",F111/-(F103+F104+F105)*100)</f>
        <v xml:space="preserve"> </v>
      </c>
      <c r="G128" s="638" t="str">
        <f t="shared" si="75"/>
        <v xml:space="preserve"> </v>
      </c>
      <c r="H128" s="638" t="str">
        <f t="shared" si="75"/>
        <v xml:space="preserve"> </v>
      </c>
      <c r="I128" s="638" t="str">
        <f t="shared" si="75"/>
        <v xml:space="preserve"> </v>
      </c>
      <c r="J128" s="638" t="str">
        <f t="shared" si="75"/>
        <v xml:space="preserve"> </v>
      </c>
      <c r="K128" s="638" t="str">
        <f t="shared" si="75"/>
        <v xml:space="preserve"> </v>
      </c>
      <c r="L128" s="638" t="str">
        <f t="shared" si="75"/>
        <v xml:space="preserve"> </v>
      </c>
      <c r="M128" s="638" t="str">
        <f t="shared" si="75"/>
        <v xml:space="preserve"> </v>
      </c>
      <c r="N128" s="638" t="str">
        <f t="shared" si="75"/>
        <v xml:space="preserve"> </v>
      </c>
      <c r="O128" s="638" t="str">
        <f t="shared" si="75"/>
        <v xml:space="preserve"> </v>
      </c>
      <c r="P128" s="638" t="str">
        <f t="shared" si="75"/>
        <v xml:space="preserve"> </v>
      </c>
      <c r="Q128" s="648" t="str">
        <f t="shared" si="75"/>
        <v xml:space="preserve"> </v>
      </c>
      <c r="S128" s="61"/>
    </row>
    <row r="129" spans="3:19" ht="18.600000000000001" thickBot="1" x14ac:dyDescent="0.35">
      <c r="C129" s="618" t="s">
        <v>249</v>
      </c>
      <c r="D129" s="653" t="s">
        <v>11</v>
      </c>
      <c r="E129" s="641" t="str">
        <f>IF($C$5="No"," ",E112/-E106*100)</f>
        <v xml:space="preserve"> </v>
      </c>
      <c r="F129" s="641" t="str">
        <f t="shared" ref="F129:Q129" si="76">IF($C$5="No"," ",F112/-F106*100)</f>
        <v xml:space="preserve"> </v>
      </c>
      <c r="G129" s="641" t="str">
        <f t="shared" si="76"/>
        <v xml:space="preserve"> </v>
      </c>
      <c r="H129" s="641" t="str">
        <f t="shared" si="76"/>
        <v xml:space="preserve"> </v>
      </c>
      <c r="I129" s="641" t="str">
        <f t="shared" si="76"/>
        <v xml:space="preserve"> </v>
      </c>
      <c r="J129" s="641" t="str">
        <f t="shared" si="76"/>
        <v xml:space="preserve"> </v>
      </c>
      <c r="K129" s="641" t="str">
        <f t="shared" si="76"/>
        <v xml:space="preserve"> </v>
      </c>
      <c r="L129" s="641" t="str">
        <f t="shared" si="76"/>
        <v xml:space="preserve"> </v>
      </c>
      <c r="M129" s="641" t="str">
        <f t="shared" si="76"/>
        <v xml:space="preserve"> </v>
      </c>
      <c r="N129" s="641" t="str">
        <f t="shared" si="76"/>
        <v xml:space="preserve"> </v>
      </c>
      <c r="O129" s="641" t="str">
        <f t="shared" si="76"/>
        <v xml:space="preserve"> </v>
      </c>
      <c r="P129" s="641" t="str">
        <f t="shared" si="76"/>
        <v xml:space="preserve"> </v>
      </c>
      <c r="Q129" s="649" t="str">
        <f t="shared" si="76"/>
        <v xml:space="preserve"> </v>
      </c>
      <c r="S129" s="61"/>
    </row>
    <row r="130" spans="3:19" ht="18.600000000000001" thickBot="1" x14ac:dyDescent="0.35">
      <c r="C130" s="619" t="s">
        <v>332</v>
      </c>
      <c r="D130" s="654" t="s">
        <v>11</v>
      </c>
      <c r="E130" s="644" t="str">
        <f>IF($C$5="No"," ",E113/-E106*100)</f>
        <v xml:space="preserve"> </v>
      </c>
      <c r="F130" s="644" t="str">
        <f t="shared" ref="F130:Q130" si="77">IF($C$5="No"," ",F113/-F106*100)</f>
        <v xml:space="preserve"> </v>
      </c>
      <c r="G130" s="644" t="str">
        <f t="shared" si="77"/>
        <v xml:space="preserve"> </v>
      </c>
      <c r="H130" s="644" t="str">
        <f t="shared" si="77"/>
        <v xml:space="preserve"> </v>
      </c>
      <c r="I130" s="644" t="str">
        <f t="shared" si="77"/>
        <v xml:space="preserve"> </v>
      </c>
      <c r="J130" s="644" t="str">
        <f t="shared" si="77"/>
        <v xml:space="preserve"> </v>
      </c>
      <c r="K130" s="644" t="str">
        <f t="shared" si="77"/>
        <v xml:space="preserve"> </v>
      </c>
      <c r="L130" s="644" t="str">
        <f t="shared" si="77"/>
        <v xml:space="preserve"> </v>
      </c>
      <c r="M130" s="644" t="str">
        <f t="shared" si="77"/>
        <v xml:space="preserve"> </v>
      </c>
      <c r="N130" s="644" t="str">
        <f t="shared" si="77"/>
        <v xml:space="preserve"> </v>
      </c>
      <c r="O130" s="644" t="str">
        <f t="shared" si="77"/>
        <v xml:space="preserve"> </v>
      </c>
      <c r="P130" s="644" t="str">
        <f t="shared" si="77"/>
        <v xml:space="preserve"> </v>
      </c>
      <c r="Q130" s="650" t="str">
        <f t="shared" si="77"/>
        <v xml:space="preserve"> </v>
      </c>
      <c r="S130" s="61"/>
    </row>
    <row r="131" spans="3:19" x14ac:dyDescent="0.3">
      <c r="C131" s="61"/>
      <c r="D131" s="61"/>
      <c r="E131" s="61"/>
      <c r="F131" s="61"/>
      <c r="G131" s="61"/>
      <c r="H131" s="61"/>
      <c r="I131" s="61"/>
      <c r="J131" s="61"/>
      <c r="K131" s="61"/>
      <c r="L131" s="61"/>
      <c r="M131" s="61"/>
      <c r="N131" s="61"/>
      <c r="O131" s="61"/>
      <c r="P131" s="61"/>
      <c r="Q131" s="61"/>
      <c r="S131" s="61"/>
    </row>
    <row r="132" spans="3:19" x14ac:dyDescent="0.3">
      <c r="C132" s="61"/>
      <c r="D132" s="61"/>
      <c r="E132" s="61"/>
      <c r="F132" s="61"/>
      <c r="G132" s="61"/>
      <c r="H132" s="61"/>
      <c r="I132" s="61"/>
      <c r="J132" s="61"/>
      <c r="K132" s="61"/>
      <c r="L132" s="61"/>
      <c r="M132" s="61"/>
      <c r="N132" s="61"/>
      <c r="O132" s="61"/>
      <c r="P132" s="61"/>
      <c r="Q132" s="61"/>
      <c r="S132" s="61"/>
    </row>
    <row r="133" spans="3:19" x14ac:dyDescent="0.3">
      <c r="C133" s="61"/>
      <c r="D133" s="61"/>
      <c r="E133" s="61"/>
      <c r="F133" s="61"/>
      <c r="G133" s="61"/>
      <c r="H133" s="61"/>
      <c r="I133" s="61"/>
      <c r="J133" s="61"/>
      <c r="K133" s="61"/>
      <c r="L133" s="61"/>
      <c r="M133" s="61"/>
      <c r="N133" s="61"/>
      <c r="O133" s="61"/>
      <c r="P133" s="61"/>
      <c r="Q133" s="61"/>
      <c r="R133" s="61"/>
      <c r="S133" s="61"/>
    </row>
    <row r="134" spans="3:19" x14ac:dyDescent="0.3">
      <c r="C134" s="61"/>
      <c r="D134" s="61"/>
      <c r="E134" s="61"/>
      <c r="F134" s="61"/>
      <c r="G134" s="61"/>
      <c r="H134" s="61"/>
      <c r="I134" s="61"/>
      <c r="J134" s="61"/>
      <c r="K134" s="61"/>
      <c r="L134" s="61"/>
      <c r="M134" s="61"/>
      <c r="N134" s="61"/>
      <c r="O134" s="61"/>
      <c r="P134" s="61"/>
      <c r="Q134" s="61"/>
      <c r="R134" s="61"/>
      <c r="S134" s="61"/>
    </row>
    <row r="135" spans="3:19" x14ac:dyDescent="0.3">
      <c r="C135" s="61"/>
      <c r="D135" s="61"/>
      <c r="E135" s="61"/>
      <c r="F135" s="61"/>
      <c r="G135" s="61"/>
      <c r="H135" s="61"/>
      <c r="I135" s="61"/>
      <c r="J135" s="61"/>
      <c r="K135" s="61"/>
      <c r="L135" s="61"/>
      <c r="M135" s="61"/>
      <c r="N135" s="61"/>
      <c r="O135" s="61"/>
      <c r="P135" s="61"/>
      <c r="Q135" s="61"/>
      <c r="R135" s="61"/>
      <c r="S135" s="61"/>
    </row>
    <row r="136" spans="3:19" x14ac:dyDescent="0.3">
      <c r="C136" s="61"/>
      <c r="D136" s="61"/>
      <c r="E136" s="61"/>
      <c r="F136" s="61"/>
      <c r="G136" s="61"/>
      <c r="H136" s="61"/>
      <c r="I136" s="61"/>
      <c r="J136" s="61"/>
      <c r="K136" s="61"/>
      <c r="L136" s="61"/>
      <c r="M136" s="61"/>
      <c r="N136" s="61"/>
      <c r="O136" s="61"/>
      <c r="P136" s="61"/>
      <c r="Q136" s="61"/>
      <c r="R136" s="61"/>
      <c r="S136" s="61"/>
    </row>
    <row r="137" spans="3:19" x14ac:dyDescent="0.3">
      <c r="C137" s="61"/>
      <c r="D137" s="61"/>
      <c r="E137" s="61"/>
      <c r="F137" s="61"/>
      <c r="G137" s="61"/>
      <c r="H137" s="61"/>
      <c r="I137" s="61"/>
      <c r="J137" s="61"/>
      <c r="K137" s="61"/>
      <c r="L137" s="61"/>
      <c r="M137" s="61"/>
      <c r="N137" s="61"/>
      <c r="O137" s="61"/>
      <c r="P137" s="61"/>
      <c r="Q137" s="61"/>
      <c r="R137" s="61"/>
      <c r="S137" s="61"/>
    </row>
    <row r="138" spans="3:19" x14ac:dyDescent="0.3">
      <c r="C138" s="61"/>
      <c r="D138" s="61"/>
      <c r="E138" s="61"/>
      <c r="F138" s="61"/>
      <c r="G138" s="61"/>
      <c r="H138" s="61"/>
      <c r="I138" s="61"/>
      <c r="J138" s="61"/>
      <c r="K138" s="61"/>
      <c r="L138" s="61"/>
      <c r="M138" s="61"/>
      <c r="N138" s="61"/>
      <c r="O138" s="61"/>
      <c r="P138" s="61"/>
      <c r="Q138" s="61"/>
      <c r="R138" s="61"/>
      <c r="S138" s="61"/>
    </row>
    <row r="139" spans="3:19" x14ac:dyDescent="0.3">
      <c r="C139" s="61"/>
      <c r="D139" s="61"/>
      <c r="E139" s="61"/>
      <c r="F139" s="61"/>
      <c r="G139" s="61"/>
      <c r="H139" s="61"/>
      <c r="I139" s="61"/>
      <c r="J139" s="61"/>
      <c r="K139" s="61"/>
      <c r="L139" s="61"/>
      <c r="M139" s="61"/>
      <c r="N139" s="61"/>
      <c r="O139" s="61"/>
      <c r="P139" s="61"/>
      <c r="Q139" s="61"/>
      <c r="R139" s="61"/>
      <c r="S139" s="61"/>
    </row>
    <row r="140" spans="3:19" x14ac:dyDescent="0.3">
      <c r="C140" s="61"/>
      <c r="D140" s="61"/>
      <c r="E140" s="61"/>
      <c r="F140" s="61"/>
      <c r="G140" s="61"/>
      <c r="H140" s="61"/>
      <c r="I140" s="61"/>
      <c r="J140" s="61"/>
      <c r="K140" s="61"/>
      <c r="L140" s="61"/>
      <c r="M140" s="61"/>
      <c r="N140" s="61"/>
      <c r="O140" s="61"/>
      <c r="P140" s="61"/>
      <c r="Q140" s="61"/>
      <c r="R140" s="61"/>
      <c r="S140" s="61"/>
    </row>
    <row r="141" spans="3:19" x14ac:dyDescent="0.3">
      <c r="Q141" s="61"/>
      <c r="R141" s="61"/>
      <c r="S141" s="61"/>
    </row>
  </sheetData>
  <protectedRanges>
    <protectedRange algorithmName="SHA-512" hashValue="vHSVXL01HAF5iu+ibMw57yv87LQK+AEE0e3/4Xb0TvjLOfPIjG43ROMFKlrGAi8uj/XWDzOKevHhreuWoRzZsg==" saltValue="A4oYn96vI8wtgelMF9lHaA==" spinCount="100000" sqref="C6" name="Range1_1"/>
  </protectedRanges>
  <mergeCells count="2">
    <mergeCell ref="B16:B25"/>
    <mergeCell ref="B30:B47"/>
  </mergeCells>
  <hyperlinks>
    <hyperlink ref="D7:E7" location="WEPS!C53" display="Click to see map of zones" xr:uid="{204FE0AA-9DB7-435E-8D48-2D077DA3D747}"/>
  </hyperlinks>
  <pageMargins left="0.7" right="0.7" top="0.75" bottom="0.75" header="0.3" footer="0.3"/>
  <ignoredErrors>
    <ignoredError sqref="E16:Q19 E22:Q25 F20:Q20 F21:Q21 E76:Q76 Q73 Q74:Q75" unlockedFormula="1"/>
    <ignoredError sqref="G35:G37" formula="1"/>
  </ignoredErrors>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02E67-62EC-4A82-ADAC-3E79368CAA78}">
  <dimension ref="A1:AM150"/>
  <sheetViews>
    <sheetView showGridLines="0" zoomScale="40" zoomScaleNormal="40" workbookViewId="0">
      <selection activeCell="B2" sqref="B2"/>
    </sheetView>
  </sheetViews>
  <sheetFormatPr defaultColWidth="8.88671875" defaultRowHeight="17.399999999999999" x14ac:dyDescent="0.3"/>
  <cols>
    <col min="1" max="1" width="5.88671875" style="51" customWidth="1"/>
    <col min="2" max="2" width="37.33203125" style="51" customWidth="1"/>
    <col min="3" max="3" width="57.21875" style="51" customWidth="1"/>
    <col min="4" max="4" width="12.44140625" style="51" customWidth="1"/>
    <col min="5" max="6" width="16.6640625" style="51" bestFit="1" customWidth="1"/>
    <col min="7" max="7" width="19.88671875" style="51" customWidth="1"/>
    <col min="8" max="8" width="18" style="51" customWidth="1"/>
    <col min="9" max="9" width="16.6640625" style="51" customWidth="1"/>
    <col min="10" max="10" width="21.21875" style="51" customWidth="1"/>
    <col min="11" max="13" width="16.6640625" style="51" bestFit="1" customWidth="1"/>
    <col min="14" max="14" width="16.44140625" style="51" customWidth="1"/>
    <col min="15" max="15" width="17.109375" style="51" customWidth="1"/>
    <col min="16" max="16" width="16.6640625" style="51" bestFit="1" customWidth="1"/>
    <col min="17" max="17" width="19.5546875" style="51" customWidth="1"/>
    <col min="18" max="18" width="17.109375" style="51" customWidth="1"/>
    <col min="19" max="19" width="8.88671875" style="51"/>
    <col min="20" max="20" width="4" style="51" customWidth="1"/>
    <col min="21" max="28" width="8.88671875" style="51"/>
    <col min="29" max="29" width="13.44140625" style="51" customWidth="1"/>
    <col min="30" max="16384" width="8.88671875" style="51"/>
  </cols>
  <sheetData>
    <row r="1" spans="1:29" s="52" customFormat="1" ht="18.600000000000001" thickBot="1" x14ac:dyDescent="0.4">
      <c r="B1" s="775" t="s">
        <v>623</v>
      </c>
    </row>
    <row r="2" spans="1:29" ht="18" x14ac:dyDescent="0.35">
      <c r="B2" s="431" t="s">
        <v>302</v>
      </c>
      <c r="C2" s="741" t="str">
        <f>'MAIN INPUTS AND COMPARISON'!C52</f>
        <v xml:space="preserve">YYYYY </v>
      </c>
      <c r="S2" s="52"/>
      <c r="T2" s="52"/>
      <c r="U2" s="52"/>
      <c r="V2" s="52"/>
      <c r="W2" s="52"/>
      <c r="X2" s="52"/>
      <c r="Y2" s="52"/>
      <c r="Z2" s="52"/>
      <c r="AA2" s="52"/>
      <c r="AB2" s="52"/>
      <c r="AC2" s="52"/>
    </row>
    <row r="3" spans="1:29" ht="19.05" customHeight="1" x14ac:dyDescent="0.35">
      <c r="B3" s="445" t="s">
        <v>475</v>
      </c>
      <c r="C3" s="449" t="str">
        <f>'1a) Consumption + recon current'!C3</f>
        <v>Wheeling</v>
      </c>
      <c r="S3" s="52"/>
      <c r="T3" s="52"/>
      <c r="U3" s="52"/>
      <c r="V3" s="52"/>
      <c r="W3" s="52"/>
      <c r="X3" s="52"/>
      <c r="Y3" s="52"/>
      <c r="Z3" s="52"/>
      <c r="AA3" s="52"/>
      <c r="AB3" s="52"/>
      <c r="AC3" s="52"/>
    </row>
    <row r="4" spans="1:29" ht="19.05" customHeight="1" x14ac:dyDescent="0.35">
      <c r="A4" s="432"/>
      <c r="B4" s="445" t="s">
        <v>142</v>
      </c>
      <c r="C4" s="449" t="str">
        <f>'MAIN INPUTS AND COMPARISON'!C53</f>
        <v>≥ 500 V &amp; &lt; 66 kV</v>
      </c>
      <c r="D4" s="447"/>
      <c r="E4" s="433"/>
      <c r="F4" s="433"/>
      <c r="G4" s="433"/>
      <c r="I4" s="311" t="s">
        <v>80</v>
      </c>
      <c r="S4" s="52"/>
      <c r="T4" s="52"/>
      <c r="U4" s="52"/>
      <c r="V4" s="52"/>
      <c r="W4" s="52"/>
      <c r="X4" s="52"/>
      <c r="Y4" s="52"/>
      <c r="Z4" s="52"/>
      <c r="AA4" s="52"/>
      <c r="AB4" s="52"/>
      <c r="AC4" s="52"/>
    </row>
    <row r="5" spans="1:29" ht="19.05" customHeight="1" x14ac:dyDescent="0.35">
      <c r="A5" s="432"/>
      <c r="B5" s="444" t="s">
        <v>143</v>
      </c>
      <c r="C5" s="449" t="str">
        <f>'MAIN INPUTS AND COMPARISON'!C54</f>
        <v>&gt; 600 km and ≤ 900 km</v>
      </c>
      <c r="D5" s="448"/>
      <c r="E5" s="442"/>
      <c r="I5" s="49" t="s">
        <v>252</v>
      </c>
      <c r="S5" s="52"/>
      <c r="T5" s="52"/>
      <c r="U5" s="52"/>
      <c r="V5" s="52"/>
      <c r="W5" s="52"/>
      <c r="X5" s="52"/>
      <c r="Y5" s="52"/>
      <c r="Z5" s="52"/>
      <c r="AA5" s="52"/>
      <c r="AB5" s="52"/>
      <c r="AC5" s="52"/>
    </row>
    <row r="6" spans="1:29" ht="19.05" customHeight="1" x14ac:dyDescent="0.35">
      <c r="A6" s="432"/>
      <c r="B6" s="445" t="s">
        <v>144</v>
      </c>
      <c r="C6" s="449" t="str">
        <f>'MAIN INPUTS AND COMPARISON'!C55</f>
        <v>Cape</v>
      </c>
      <c r="D6" s="448"/>
      <c r="E6" s="442"/>
      <c r="S6" s="52"/>
      <c r="T6" s="52"/>
      <c r="U6" s="52"/>
      <c r="V6" s="52"/>
      <c r="W6" s="52"/>
      <c r="X6" s="52"/>
      <c r="Y6" s="52"/>
      <c r="Z6" s="52"/>
      <c r="AA6" s="52"/>
      <c r="AB6" s="52"/>
      <c r="AC6" s="52"/>
    </row>
    <row r="7" spans="1:29" ht="19.05" customHeight="1" x14ac:dyDescent="0.35">
      <c r="A7" s="432"/>
      <c r="B7" s="445" t="s">
        <v>238</v>
      </c>
      <c r="C7" s="449" t="str">
        <f>'MAIN INPUTS AND COMPARISON'!C56</f>
        <v>Urban</v>
      </c>
      <c r="D7" s="111"/>
      <c r="S7" s="52"/>
      <c r="T7" s="52"/>
      <c r="U7" s="52"/>
      <c r="V7" s="52"/>
      <c r="W7" s="52"/>
      <c r="X7" s="52"/>
      <c r="Y7" s="52"/>
      <c r="Z7" s="52"/>
      <c r="AA7" s="52"/>
      <c r="AB7" s="52"/>
      <c r="AC7" s="52"/>
    </row>
    <row r="8" spans="1:29" ht="19.05" customHeight="1" x14ac:dyDescent="0.35">
      <c r="A8" s="432"/>
      <c r="B8" s="445" t="s">
        <v>196</v>
      </c>
      <c r="C8" s="449" t="str">
        <f>'MAIN INPUTS AND COMPARISON'!C57</f>
        <v>&gt; 1 MW</v>
      </c>
      <c r="S8" s="52"/>
      <c r="T8" s="52"/>
      <c r="U8" s="52"/>
      <c r="V8" s="52"/>
      <c r="W8" s="52"/>
      <c r="X8" s="52"/>
      <c r="Y8" s="52"/>
      <c r="Z8" s="52"/>
      <c r="AA8" s="52"/>
      <c r="AB8" s="52"/>
      <c r="AC8" s="52"/>
    </row>
    <row r="9" spans="1:29" ht="19.05" customHeight="1" thickBot="1" x14ac:dyDescent="0.4">
      <c r="A9" s="432"/>
      <c r="B9" s="446" t="s">
        <v>145</v>
      </c>
      <c r="C9" s="450">
        <f>'MAIN INPUTS AND COMPARISON'!C58</f>
        <v>20000</v>
      </c>
      <c r="D9" s="686"/>
      <c r="E9" s="687"/>
      <c r="F9" s="687"/>
      <c r="G9" s="687"/>
      <c r="H9" s="687"/>
      <c r="I9" s="687"/>
      <c r="S9" s="52"/>
      <c r="T9" s="52"/>
      <c r="U9" s="52"/>
      <c r="V9" s="52"/>
      <c r="W9" s="52"/>
      <c r="X9" s="52"/>
      <c r="Y9" s="52"/>
      <c r="Z9" s="52"/>
      <c r="AA9" s="52"/>
      <c r="AB9" s="52"/>
      <c r="AC9" s="52"/>
    </row>
    <row r="10" spans="1:29" ht="18" x14ac:dyDescent="0.35">
      <c r="C10" s="434"/>
      <c r="S10" s="52"/>
      <c r="T10" s="52"/>
      <c r="U10" s="52"/>
      <c r="V10" s="52"/>
      <c r="W10" s="52"/>
      <c r="X10" s="52"/>
      <c r="Y10" s="52"/>
      <c r="Z10" s="52"/>
      <c r="AA10" s="52"/>
      <c r="AB10" s="52"/>
      <c r="AC10" s="52"/>
    </row>
    <row r="11" spans="1:29" ht="18.600000000000001" thickBot="1" x14ac:dyDescent="0.4">
      <c r="C11" s="434"/>
      <c r="S11" s="52"/>
      <c r="T11" s="52"/>
      <c r="U11" s="52"/>
      <c r="V11" s="52"/>
      <c r="W11" s="52"/>
      <c r="X11" s="52"/>
      <c r="Y11" s="52"/>
      <c r="Z11" s="52"/>
      <c r="AA11" s="52"/>
      <c r="AB11" s="52"/>
      <c r="AC11" s="52"/>
    </row>
    <row r="12" spans="1:29" ht="22.5" customHeight="1" x14ac:dyDescent="0.35">
      <c r="B12" s="670" t="s">
        <v>149</v>
      </c>
      <c r="C12" s="679"/>
      <c r="D12" s="707"/>
      <c r="E12" s="717" t="s">
        <v>150</v>
      </c>
      <c r="F12" s="717" t="s">
        <v>151</v>
      </c>
      <c r="G12" s="717" t="s">
        <v>152</v>
      </c>
      <c r="H12" s="717" t="s">
        <v>153</v>
      </c>
      <c r="I12" s="717" t="s">
        <v>154</v>
      </c>
      <c r="J12" s="717" t="s">
        <v>155</v>
      </c>
      <c r="K12" s="717" t="s">
        <v>156</v>
      </c>
      <c r="L12" s="717" t="s">
        <v>157</v>
      </c>
      <c r="M12" s="717" t="s">
        <v>158</v>
      </c>
      <c r="N12" s="717" t="s">
        <v>159</v>
      </c>
      <c r="O12" s="717" t="s">
        <v>160</v>
      </c>
      <c r="P12" s="1228" t="s">
        <v>161</v>
      </c>
      <c r="Q12" s="709" t="s">
        <v>162</v>
      </c>
      <c r="S12" s="52"/>
      <c r="T12" s="52"/>
      <c r="U12" s="52"/>
      <c r="V12" s="52"/>
      <c r="W12" s="52"/>
      <c r="X12" s="52"/>
      <c r="Y12" s="52"/>
      <c r="Z12" s="52"/>
      <c r="AA12" s="52"/>
      <c r="AB12" s="52"/>
      <c r="AC12" s="52"/>
    </row>
    <row r="13" spans="1:29" ht="17.100000000000001" customHeight="1" x14ac:dyDescent="0.35">
      <c r="B13" s="678" t="s">
        <v>163</v>
      </c>
      <c r="C13" s="596" t="s">
        <v>164</v>
      </c>
      <c r="D13" s="597" t="s">
        <v>98</v>
      </c>
      <c r="E13" s="435">
        <v>30</v>
      </c>
      <c r="F13" s="435">
        <v>31</v>
      </c>
      <c r="G13" s="435">
        <v>30</v>
      </c>
      <c r="H13" s="435">
        <v>31</v>
      </c>
      <c r="I13" s="435">
        <v>31</v>
      </c>
      <c r="J13" s="435">
        <v>30</v>
      </c>
      <c r="K13" s="435">
        <v>31</v>
      </c>
      <c r="L13" s="435">
        <v>30</v>
      </c>
      <c r="M13" s="435">
        <v>31</v>
      </c>
      <c r="N13" s="435">
        <v>31</v>
      </c>
      <c r="O13" s="435">
        <v>28</v>
      </c>
      <c r="P13" s="1229">
        <v>31</v>
      </c>
      <c r="Q13" s="710"/>
      <c r="S13" s="52"/>
      <c r="T13" s="52"/>
      <c r="U13" s="52"/>
      <c r="V13" s="52"/>
      <c r="W13" s="52"/>
      <c r="X13" s="52"/>
      <c r="Y13" s="52"/>
      <c r="Z13" s="52"/>
      <c r="AA13" s="52"/>
      <c r="AB13" s="52"/>
      <c r="AC13" s="52"/>
    </row>
    <row r="14" spans="1:29" ht="21.45" customHeight="1" x14ac:dyDescent="0.35">
      <c r="B14" s="1350" t="s">
        <v>165</v>
      </c>
      <c r="C14" s="596" t="s">
        <v>166</v>
      </c>
      <c r="D14" s="597" t="s">
        <v>167</v>
      </c>
      <c r="E14" s="742">
        <f t="shared" ref="E14:P14" si="0">$C$9</f>
        <v>20000</v>
      </c>
      <c r="F14" s="742">
        <f t="shared" si="0"/>
        <v>20000</v>
      </c>
      <c r="G14" s="742">
        <f t="shared" si="0"/>
        <v>20000</v>
      </c>
      <c r="H14" s="742">
        <f t="shared" si="0"/>
        <v>20000</v>
      </c>
      <c r="I14" s="742">
        <f t="shared" si="0"/>
        <v>20000</v>
      </c>
      <c r="J14" s="742">
        <f t="shared" si="0"/>
        <v>20000</v>
      </c>
      <c r="K14" s="742">
        <f t="shared" si="0"/>
        <v>20000</v>
      </c>
      <c r="L14" s="742">
        <f t="shared" si="0"/>
        <v>20000</v>
      </c>
      <c r="M14" s="742">
        <f t="shared" si="0"/>
        <v>20000</v>
      </c>
      <c r="N14" s="742">
        <f t="shared" si="0"/>
        <v>20000</v>
      </c>
      <c r="O14" s="742">
        <f t="shared" si="0"/>
        <v>20000</v>
      </c>
      <c r="P14" s="1230">
        <f t="shared" si="0"/>
        <v>20000</v>
      </c>
      <c r="Q14" s="710"/>
      <c r="S14" s="52"/>
      <c r="T14" s="52"/>
      <c r="U14" s="52"/>
      <c r="V14" s="52"/>
      <c r="W14" s="52"/>
      <c r="X14" s="52"/>
      <c r="Y14" s="52"/>
      <c r="Z14" s="52"/>
      <c r="AA14" s="52"/>
      <c r="AB14" s="52"/>
      <c r="AC14" s="52"/>
    </row>
    <row r="15" spans="1:29" ht="21.45" customHeight="1" x14ac:dyDescent="0.35">
      <c r="B15" s="1350"/>
      <c r="C15" s="596" t="s">
        <v>168</v>
      </c>
      <c r="D15" s="597" t="s">
        <v>169</v>
      </c>
      <c r="E15" s="744" t="str">
        <f>IF($C$4="&gt; 132 kV",'GUoS rates current'!$T$9,"NA")</f>
        <v>NA</v>
      </c>
      <c r="F15" s="744" t="str">
        <f>IF($C$4="&gt; 132 kV",'GUoS rates current'!$T$9,"NA")</f>
        <v>NA</v>
      </c>
      <c r="G15" s="744" t="str">
        <f>IF($C$4="&gt; 132 kV",'GUoS rates current'!$T$9,"NA")</f>
        <v>NA</v>
      </c>
      <c r="H15" s="744" t="str">
        <f>IF($C$4="&gt; 132 kV",'GUoS rates current'!$T$9,"NA")</f>
        <v>NA</v>
      </c>
      <c r="I15" s="744" t="str">
        <f>IF($C$4="&gt; 132 kV",'GUoS rates current'!$T$9,"NA")</f>
        <v>NA</v>
      </c>
      <c r="J15" s="744" t="str">
        <f>IF($C$4="&gt; 132 kV",'GUoS rates current'!$T$9,"NA")</f>
        <v>NA</v>
      </c>
      <c r="K15" s="744" t="str">
        <f>IF($C$4="&gt; 132 kV",'GUoS rates current'!$T$9,"NA")</f>
        <v>NA</v>
      </c>
      <c r="L15" s="744" t="str">
        <f>IF($C$4="&gt; 132 kV",'GUoS rates current'!$T$9,"NA")</f>
        <v>NA</v>
      </c>
      <c r="M15" s="744" t="str">
        <f>IF($C$4="&gt; 132 kV",'GUoS rates current'!$T$9,"NA")</f>
        <v>NA</v>
      </c>
      <c r="N15" s="744" t="str">
        <f>IF($C$4="&gt; 132 kV",'GUoS rates current'!$T$9,"NA")</f>
        <v>NA</v>
      </c>
      <c r="O15" s="744" t="str">
        <f>IF($C$4="&gt; 132 kV",'GUoS rates current'!$T$9,"NA")</f>
        <v>NA</v>
      </c>
      <c r="P15" s="1231" t="str">
        <f>IF($C$4="&gt; 132 kV",'GUoS rates current'!$T$9,"NA")</f>
        <v>NA</v>
      </c>
      <c r="Q15" s="710"/>
      <c r="S15" s="52"/>
      <c r="T15" s="52"/>
      <c r="U15" s="52"/>
      <c r="V15" s="52"/>
      <c r="W15" s="52"/>
      <c r="X15" s="52"/>
      <c r="Y15" s="52"/>
      <c r="Z15" s="52"/>
      <c r="AA15" s="52"/>
      <c r="AB15" s="52"/>
      <c r="AC15" s="52"/>
    </row>
    <row r="16" spans="1:29" ht="21.45" customHeight="1" x14ac:dyDescent="0.35">
      <c r="B16" s="1350"/>
      <c r="C16" s="598" t="s">
        <v>170</v>
      </c>
      <c r="D16" s="599" t="s">
        <v>169</v>
      </c>
      <c r="E16" s="744">
        <f>IF($C$4="&gt; 132 kV","NA",'GUoS rates current'!$R$9)</f>
        <v>1.0956999999999999</v>
      </c>
      <c r="F16" s="744">
        <f>IF($C$4="&gt; 132 kV","NA",'GUoS rates current'!$R$9)</f>
        <v>1.0956999999999999</v>
      </c>
      <c r="G16" s="744">
        <f>IF($C$4="&gt; 132 kV","NA",'GUoS rates current'!$R$9)</f>
        <v>1.0956999999999999</v>
      </c>
      <c r="H16" s="744">
        <f>IF($C$4="&gt; 132 kV","NA",'GUoS rates current'!$R$9)</f>
        <v>1.0956999999999999</v>
      </c>
      <c r="I16" s="744">
        <f>IF($C$4="&gt; 132 kV","NA",'GUoS rates current'!$R$9)</f>
        <v>1.0956999999999999</v>
      </c>
      <c r="J16" s="744">
        <f>IF($C$4="&gt; 132 kV","NA",'GUoS rates current'!$R$9)</f>
        <v>1.0956999999999999</v>
      </c>
      <c r="K16" s="744">
        <f>IF($C$4="&gt; 132 kV","NA",'GUoS rates current'!$R$9)</f>
        <v>1.0956999999999999</v>
      </c>
      <c r="L16" s="744">
        <f>IF($C$4="&gt; 132 kV","NA",'GUoS rates current'!$R$9)</f>
        <v>1.0956999999999999</v>
      </c>
      <c r="M16" s="744">
        <f>IF($C$4="&gt; 132 kV","NA",'GUoS rates current'!$R$9)</f>
        <v>1.0956999999999999</v>
      </c>
      <c r="N16" s="744">
        <f>IF($C$4="&gt; 132 kV","NA",'GUoS rates current'!$R$9)</f>
        <v>1.0956999999999999</v>
      </c>
      <c r="O16" s="744">
        <f>IF($C$4="&gt; 132 kV","NA",'GUoS rates current'!$R$9)</f>
        <v>1.0956999999999999</v>
      </c>
      <c r="P16" s="1231">
        <f>IF($C$4="&gt; 132 kV","NA",'GUoS rates current'!$R$9)</f>
        <v>1.0956999999999999</v>
      </c>
      <c r="Q16" s="710"/>
      <c r="S16" s="52"/>
      <c r="T16" s="52"/>
      <c r="U16" s="52"/>
      <c r="V16" s="52"/>
      <c r="W16" s="52"/>
      <c r="X16" s="52"/>
      <c r="Y16" s="52"/>
      <c r="Z16" s="52"/>
      <c r="AA16" s="52"/>
      <c r="AB16" s="52"/>
      <c r="AC16" s="52"/>
    </row>
    <row r="17" spans="1:29" ht="21.45" customHeight="1" thickBot="1" x14ac:dyDescent="0.4">
      <c r="B17" s="1350"/>
      <c r="C17" s="680" t="s">
        <v>171</v>
      </c>
      <c r="D17" s="681" t="s">
        <v>169</v>
      </c>
      <c r="E17" s="744">
        <f>IF($C$4="&gt; 132 kV","NA",'GUoS rates current'!$R$10)</f>
        <v>1.0309999999999999</v>
      </c>
      <c r="F17" s="744">
        <f>IF($C$4="&gt; 132 kV","NA",'GUoS rates current'!$R$10)</f>
        <v>1.0309999999999999</v>
      </c>
      <c r="G17" s="744">
        <f>IF($C$4="&gt; 132 kV","NA",'GUoS rates current'!$R$10)</f>
        <v>1.0309999999999999</v>
      </c>
      <c r="H17" s="744">
        <f>IF($C$4="&gt; 132 kV","NA",'GUoS rates current'!$R$10)</f>
        <v>1.0309999999999999</v>
      </c>
      <c r="I17" s="744">
        <f>IF($C$4="&gt; 132 kV","NA",'GUoS rates current'!$R$10)</f>
        <v>1.0309999999999999</v>
      </c>
      <c r="J17" s="744">
        <f>IF($C$4="&gt; 132 kV","NA",'GUoS rates current'!$R$10)</f>
        <v>1.0309999999999999</v>
      </c>
      <c r="K17" s="744">
        <f>IF($C$4="&gt; 132 kV","NA",'GUoS rates current'!$R$10)</f>
        <v>1.0309999999999999</v>
      </c>
      <c r="L17" s="744">
        <f>IF($C$4="&gt; 132 kV","NA",'GUoS rates current'!$R$10)</f>
        <v>1.0309999999999999</v>
      </c>
      <c r="M17" s="744">
        <f>IF($C$4="&gt; 132 kV","NA",'GUoS rates current'!$R$10)</f>
        <v>1.0309999999999999</v>
      </c>
      <c r="N17" s="744">
        <f>IF($C$4="&gt; 132 kV","NA",'GUoS rates current'!$R$10)</f>
        <v>1.0309999999999999</v>
      </c>
      <c r="O17" s="744">
        <f>IF($C$4="&gt; 132 kV","NA",'GUoS rates current'!$R$10)</f>
        <v>1.0309999999999999</v>
      </c>
      <c r="P17" s="1231">
        <f>IF($C$4="&gt; 132 kV","NA",'GUoS rates current'!$R$10)</f>
        <v>1.0309999999999999</v>
      </c>
      <c r="Q17" s="752"/>
      <c r="S17" s="52"/>
      <c r="T17" s="52"/>
      <c r="U17" s="52"/>
      <c r="V17" s="52"/>
      <c r="W17" s="52"/>
      <c r="X17" s="52"/>
      <c r="Y17" s="52"/>
      <c r="Z17" s="52"/>
      <c r="AA17" s="52"/>
      <c r="AB17" s="52"/>
      <c r="AC17" s="52"/>
    </row>
    <row r="18" spans="1:29" s="60" customFormat="1" ht="21.45" customHeight="1" thickBot="1" x14ac:dyDescent="0.4">
      <c r="A18" s="51"/>
      <c r="B18" s="1350"/>
      <c r="C18" s="684" t="s">
        <v>172</v>
      </c>
      <c r="D18" s="685" t="s">
        <v>10</v>
      </c>
      <c r="E18" s="436">
        <f>SUM(E19:E21)</f>
        <v>10080000</v>
      </c>
      <c r="F18" s="436">
        <f>SUM(F19:F21)</f>
        <v>10416000</v>
      </c>
      <c r="G18" s="436">
        <f t="shared" ref="G18:P18" si="1">SUM(G19:G21)</f>
        <v>10080000</v>
      </c>
      <c r="H18" s="436">
        <f t="shared" si="1"/>
        <v>10416000</v>
      </c>
      <c r="I18" s="436">
        <f t="shared" si="1"/>
        <v>10416000</v>
      </c>
      <c r="J18" s="436">
        <f t="shared" si="1"/>
        <v>10080000</v>
      </c>
      <c r="K18" s="436">
        <f t="shared" si="1"/>
        <v>10416000</v>
      </c>
      <c r="L18" s="436">
        <f t="shared" si="1"/>
        <v>10080000</v>
      </c>
      <c r="M18" s="436">
        <f t="shared" si="1"/>
        <v>10416000</v>
      </c>
      <c r="N18" s="436">
        <f t="shared" si="1"/>
        <v>10416000</v>
      </c>
      <c r="O18" s="436">
        <f t="shared" si="1"/>
        <v>9408000</v>
      </c>
      <c r="P18" s="522">
        <f t="shared" si="1"/>
        <v>10416000</v>
      </c>
      <c r="Q18" s="713">
        <f>SUM(E18:P18)</f>
        <v>122640000</v>
      </c>
      <c r="R18" s="713" t="s">
        <v>522</v>
      </c>
      <c r="S18" s="52"/>
      <c r="T18" s="52"/>
      <c r="U18" s="52"/>
      <c r="V18" s="52"/>
      <c r="W18" s="52"/>
      <c r="X18" s="52"/>
      <c r="Y18" s="52"/>
      <c r="Z18" s="52"/>
      <c r="AA18" s="52"/>
      <c r="AB18" s="52"/>
      <c r="AC18" s="52"/>
    </row>
    <row r="19" spans="1:29" ht="21.45" customHeight="1" x14ac:dyDescent="0.35">
      <c r="B19" s="1350"/>
      <c r="C19" s="682" t="s">
        <v>174</v>
      </c>
      <c r="D19" s="683" t="s">
        <v>10</v>
      </c>
      <c r="E19" s="672">
        <f>IF('MAIN INPUTS AND COMPARISON'!$C$63="Yes",'MAIN INPUTS AND COMPARISON'!C90,'MAIN INPUTS AND COMPARISON'!C72)</f>
        <v>1310400</v>
      </c>
      <c r="F19" s="672">
        <f>IF('MAIN INPUTS AND COMPARISON'!$C$63="Yes",'MAIN INPUTS AND COMPARISON'!D90,'MAIN INPUTS AND COMPARISON'!D72)</f>
        <v>1354080</v>
      </c>
      <c r="G19" s="672">
        <f>IF('MAIN INPUTS AND COMPARISON'!$C$63="Yes",'MAIN INPUTS AND COMPARISON'!E90,'MAIN INPUTS AND COMPARISON'!E72)</f>
        <v>1310400</v>
      </c>
      <c r="H19" s="672">
        <f>IF('MAIN INPUTS AND COMPARISON'!$C$63="Yes",'MAIN INPUTS AND COMPARISON'!F90,'MAIN INPUTS AND COMPARISON'!F72)</f>
        <v>1354080</v>
      </c>
      <c r="I19" s="672">
        <f>IF('MAIN INPUTS AND COMPARISON'!$C$63="Yes",'MAIN INPUTS AND COMPARISON'!G90,'MAIN INPUTS AND COMPARISON'!G72)</f>
        <v>1354080</v>
      </c>
      <c r="J19" s="672">
        <f>IF('MAIN INPUTS AND COMPARISON'!$C$63="Yes",'MAIN INPUTS AND COMPARISON'!H90,'MAIN INPUTS AND COMPARISON'!H72)</f>
        <v>1310400</v>
      </c>
      <c r="K19" s="672">
        <f>IF('MAIN INPUTS AND COMPARISON'!$C$63="Yes",'MAIN INPUTS AND COMPARISON'!I90,'MAIN INPUTS AND COMPARISON'!I72)</f>
        <v>1354080</v>
      </c>
      <c r="L19" s="672">
        <f>IF('MAIN INPUTS AND COMPARISON'!$C$63="Yes",'MAIN INPUTS AND COMPARISON'!J90,'MAIN INPUTS AND COMPARISON'!J72)</f>
        <v>1310400</v>
      </c>
      <c r="M19" s="672">
        <f>IF('MAIN INPUTS AND COMPARISON'!$C$63="Yes",'MAIN INPUTS AND COMPARISON'!K90,'MAIN INPUTS AND COMPARISON'!K72)</f>
        <v>1354080</v>
      </c>
      <c r="N19" s="672">
        <f>IF('MAIN INPUTS AND COMPARISON'!$C$63="Yes",'MAIN INPUTS AND COMPARISON'!L90,'MAIN INPUTS AND COMPARISON'!L72)</f>
        <v>1354080</v>
      </c>
      <c r="O19" s="672">
        <f>IF('MAIN INPUTS AND COMPARISON'!$C$63="Yes",'MAIN INPUTS AND COMPARISON'!M90,'MAIN INPUTS AND COMPARISON'!M72)</f>
        <v>1223040</v>
      </c>
      <c r="P19" s="673">
        <f>IF('MAIN INPUTS AND COMPARISON'!$C$63="Yes",'MAIN INPUTS AND COMPARISON'!N90,'MAIN INPUTS AND COMPARISON'!N72)</f>
        <v>1354080</v>
      </c>
      <c r="Q19" s="714">
        <f>SUM(E19:P19)</f>
        <v>15943200</v>
      </c>
      <c r="R19" s="753">
        <f>Q19/$Q$18</f>
        <v>0.13</v>
      </c>
      <c r="S19" s="52"/>
      <c r="T19" s="52"/>
      <c r="U19" s="52"/>
      <c r="V19" s="52"/>
      <c r="W19" s="52"/>
      <c r="X19" s="52"/>
      <c r="Y19" s="52"/>
      <c r="Z19" s="52"/>
      <c r="AA19" s="52"/>
      <c r="AB19" s="52"/>
      <c r="AC19" s="52"/>
    </row>
    <row r="20" spans="1:29" ht="21.45" customHeight="1" x14ac:dyDescent="0.35">
      <c r="B20" s="1350"/>
      <c r="C20" s="596" t="s">
        <v>175</v>
      </c>
      <c r="D20" s="597" t="s">
        <v>10</v>
      </c>
      <c r="E20" s="672">
        <f>IF('MAIN INPUTS AND COMPARISON'!$C$63="Yes",'MAIN INPUTS AND COMPARISON'!C91,'MAIN INPUTS AND COMPARISON'!C73)</f>
        <v>3628800</v>
      </c>
      <c r="F20" s="672">
        <f>IF('MAIN INPUTS AND COMPARISON'!$C$63="Yes",'MAIN INPUTS AND COMPARISON'!D91,'MAIN INPUTS AND COMPARISON'!D73)</f>
        <v>3749760</v>
      </c>
      <c r="G20" s="672">
        <f>IF('MAIN INPUTS AND COMPARISON'!$C$63="Yes",'MAIN INPUTS AND COMPARISON'!E91,'MAIN INPUTS AND COMPARISON'!E73)</f>
        <v>3628800</v>
      </c>
      <c r="H20" s="672">
        <f>IF('MAIN INPUTS AND COMPARISON'!$C$63="Yes",'MAIN INPUTS AND COMPARISON'!F91,'MAIN INPUTS AND COMPARISON'!F73)</f>
        <v>3749760</v>
      </c>
      <c r="I20" s="672">
        <f>IF('MAIN INPUTS AND COMPARISON'!$C$63="Yes",'MAIN INPUTS AND COMPARISON'!G91,'MAIN INPUTS AND COMPARISON'!G73)</f>
        <v>3749760</v>
      </c>
      <c r="J20" s="672">
        <f>IF('MAIN INPUTS AND COMPARISON'!$C$63="Yes",'MAIN INPUTS AND COMPARISON'!H91,'MAIN INPUTS AND COMPARISON'!H73)</f>
        <v>3628800</v>
      </c>
      <c r="K20" s="672">
        <f>IF('MAIN INPUTS AND COMPARISON'!$C$63="Yes",'MAIN INPUTS AND COMPARISON'!I91,'MAIN INPUTS AND COMPARISON'!I73)</f>
        <v>3749760</v>
      </c>
      <c r="L20" s="672">
        <f>IF('MAIN INPUTS AND COMPARISON'!$C$63="Yes",'MAIN INPUTS AND COMPARISON'!J91,'MAIN INPUTS AND COMPARISON'!J73)</f>
        <v>3628800</v>
      </c>
      <c r="M20" s="672">
        <f>IF('MAIN INPUTS AND COMPARISON'!$C$63="Yes",'MAIN INPUTS AND COMPARISON'!K91,'MAIN INPUTS AND COMPARISON'!K73)</f>
        <v>3749760</v>
      </c>
      <c r="N20" s="672">
        <f>IF('MAIN INPUTS AND COMPARISON'!$C$63="Yes",'MAIN INPUTS AND COMPARISON'!L91,'MAIN INPUTS AND COMPARISON'!L73)</f>
        <v>3749760</v>
      </c>
      <c r="O20" s="672">
        <f>IF('MAIN INPUTS AND COMPARISON'!$C$63="Yes",'MAIN INPUTS AND COMPARISON'!M91,'MAIN INPUTS AND COMPARISON'!M73)</f>
        <v>3386880</v>
      </c>
      <c r="P20" s="673">
        <f>IF('MAIN INPUTS AND COMPARISON'!$C$63="Yes",'MAIN INPUTS AND COMPARISON'!N91,'MAIN INPUTS AND COMPARISON'!N73)</f>
        <v>3749760</v>
      </c>
      <c r="Q20" s="715">
        <f>SUM(E20:P20)</f>
        <v>44150400</v>
      </c>
      <c r="R20" s="754">
        <f t="shared" ref="R20:R21" si="2">Q20/$Q$18</f>
        <v>0.36</v>
      </c>
      <c r="S20" s="52"/>
      <c r="T20" s="52"/>
      <c r="U20" s="52"/>
      <c r="V20" s="52"/>
      <c r="W20" s="52"/>
      <c r="X20" s="52"/>
      <c r="Y20" s="52"/>
      <c r="Z20" s="52"/>
      <c r="AA20" s="52"/>
      <c r="AB20" s="52"/>
      <c r="AC20" s="52"/>
    </row>
    <row r="21" spans="1:29" ht="21.45" customHeight="1" thickBot="1" x14ac:dyDescent="0.4">
      <c r="B21" s="1350"/>
      <c r="C21" s="602" t="s">
        <v>176</v>
      </c>
      <c r="D21" s="603" t="s">
        <v>10</v>
      </c>
      <c r="E21" s="675">
        <f>IF('MAIN INPUTS AND COMPARISON'!$C$63="Yes",'MAIN INPUTS AND COMPARISON'!C92,'MAIN INPUTS AND COMPARISON'!C74)</f>
        <v>5140800</v>
      </c>
      <c r="F21" s="675">
        <f>IF('MAIN INPUTS AND COMPARISON'!$C$63="Yes",'MAIN INPUTS AND COMPARISON'!D92,'MAIN INPUTS AND COMPARISON'!D74)</f>
        <v>5312160</v>
      </c>
      <c r="G21" s="675">
        <f>IF('MAIN INPUTS AND COMPARISON'!$C$63="Yes",'MAIN INPUTS AND COMPARISON'!E92,'MAIN INPUTS AND COMPARISON'!E74)</f>
        <v>5140800</v>
      </c>
      <c r="H21" s="675">
        <f>IF('MAIN INPUTS AND COMPARISON'!$C$63="Yes",'MAIN INPUTS AND COMPARISON'!F92,'MAIN INPUTS AND COMPARISON'!F74)</f>
        <v>5312160</v>
      </c>
      <c r="I21" s="675">
        <f>IF('MAIN INPUTS AND COMPARISON'!$C$63="Yes",'MAIN INPUTS AND COMPARISON'!G92,'MAIN INPUTS AND COMPARISON'!G74)</f>
        <v>5312160</v>
      </c>
      <c r="J21" s="675">
        <f>IF('MAIN INPUTS AND COMPARISON'!$C$63="Yes",'MAIN INPUTS AND COMPARISON'!H92,'MAIN INPUTS AND COMPARISON'!H74)</f>
        <v>5140800</v>
      </c>
      <c r="K21" s="675">
        <f>IF('MAIN INPUTS AND COMPARISON'!$C$63="Yes",'MAIN INPUTS AND COMPARISON'!I92,'MAIN INPUTS AND COMPARISON'!I74)</f>
        <v>5312160</v>
      </c>
      <c r="L21" s="675">
        <f>IF('MAIN INPUTS AND COMPARISON'!$C$63="Yes",'MAIN INPUTS AND COMPARISON'!J92,'MAIN INPUTS AND COMPARISON'!J74)</f>
        <v>5140800</v>
      </c>
      <c r="M21" s="675">
        <f>IF('MAIN INPUTS AND COMPARISON'!$C$63="Yes",'MAIN INPUTS AND COMPARISON'!K92,'MAIN INPUTS AND COMPARISON'!K74)</f>
        <v>5312160</v>
      </c>
      <c r="N21" s="675">
        <f>IF('MAIN INPUTS AND COMPARISON'!$C$63="Yes",'MAIN INPUTS AND COMPARISON'!L92,'MAIN INPUTS AND COMPARISON'!L74)</f>
        <v>5312160</v>
      </c>
      <c r="O21" s="675">
        <f>IF('MAIN INPUTS AND COMPARISON'!$C$63="Yes",'MAIN INPUTS AND COMPARISON'!M92,'MAIN INPUTS AND COMPARISON'!M74)</f>
        <v>4798080</v>
      </c>
      <c r="P21" s="676">
        <f>IF('MAIN INPUTS AND COMPARISON'!$C$63="Yes",'MAIN INPUTS AND COMPARISON'!N92,'MAIN INPUTS AND COMPARISON'!N74)</f>
        <v>5312160</v>
      </c>
      <c r="Q21" s="716">
        <f>SUM(E21:P21)</f>
        <v>62546400</v>
      </c>
      <c r="R21" s="755">
        <f t="shared" si="2"/>
        <v>0.51</v>
      </c>
      <c r="S21" s="52"/>
      <c r="T21" s="52"/>
      <c r="U21" s="52"/>
      <c r="V21" s="52"/>
      <c r="W21" s="52"/>
      <c r="X21" s="52"/>
      <c r="Y21" s="52"/>
      <c r="Z21" s="52"/>
      <c r="AA21" s="52"/>
      <c r="AB21" s="52"/>
      <c r="AC21" s="52"/>
    </row>
    <row r="22" spans="1:29" ht="18" x14ac:dyDescent="0.35">
      <c r="S22" s="52"/>
      <c r="T22" s="52"/>
      <c r="U22" s="52"/>
      <c r="V22" s="52"/>
      <c r="W22" s="52"/>
      <c r="X22" s="52"/>
      <c r="Y22" s="52"/>
      <c r="Z22" s="52"/>
      <c r="AA22" s="52"/>
      <c r="AB22" s="52"/>
      <c r="AC22" s="52"/>
    </row>
    <row r="23" spans="1:29" ht="18" x14ac:dyDescent="0.35">
      <c r="C23" s="61"/>
      <c r="D23" s="61"/>
      <c r="E23" s="61"/>
      <c r="F23" s="61"/>
      <c r="G23" s="61"/>
      <c r="H23" s="61"/>
      <c r="I23" s="61"/>
      <c r="J23" s="61"/>
      <c r="K23" s="61"/>
      <c r="L23" s="61"/>
      <c r="M23" s="61"/>
      <c r="N23" s="61"/>
      <c r="O23" s="61"/>
      <c r="P23" s="61"/>
      <c r="Q23" s="61"/>
      <c r="R23" s="61"/>
      <c r="S23" s="52"/>
      <c r="T23" s="52"/>
      <c r="U23" s="52"/>
      <c r="V23" s="52"/>
      <c r="W23" s="52"/>
      <c r="X23" s="52"/>
      <c r="Y23" s="52"/>
      <c r="Z23" s="52"/>
      <c r="AA23" s="52"/>
      <c r="AB23" s="52"/>
      <c r="AC23" s="52"/>
    </row>
    <row r="24" spans="1:29" ht="18.600000000000001" thickBot="1" x14ac:dyDescent="0.4">
      <c r="C24" s="61"/>
      <c r="D24" s="61"/>
      <c r="Q24" s="61"/>
      <c r="R24" s="61"/>
      <c r="S24" s="52"/>
      <c r="T24" s="52"/>
      <c r="U24" s="52"/>
      <c r="V24" s="52"/>
      <c r="W24" s="52"/>
      <c r="X24" s="52"/>
      <c r="Y24" s="52"/>
      <c r="Z24" s="52"/>
      <c r="AA24" s="52"/>
      <c r="AB24" s="52"/>
      <c r="AC24" s="52"/>
    </row>
    <row r="25" spans="1:29" ht="18.600000000000001" thickBot="1" x14ac:dyDescent="0.4">
      <c r="B25" s="670" t="s">
        <v>177</v>
      </c>
      <c r="E25" s="62" t="s">
        <v>150</v>
      </c>
      <c r="F25" s="63" t="s">
        <v>151</v>
      </c>
      <c r="G25" s="63" t="s">
        <v>152</v>
      </c>
      <c r="H25" s="63" t="s">
        <v>153</v>
      </c>
      <c r="I25" s="63" t="s">
        <v>154</v>
      </c>
      <c r="J25" s="63" t="s">
        <v>155</v>
      </c>
      <c r="K25" s="63" t="s">
        <v>156</v>
      </c>
      <c r="L25" s="63" t="s">
        <v>157</v>
      </c>
      <c r="M25" s="63" t="s">
        <v>158</v>
      </c>
      <c r="N25" s="63" t="s">
        <v>159</v>
      </c>
      <c r="O25" s="63" t="s">
        <v>160</v>
      </c>
      <c r="P25" s="64" t="s">
        <v>161</v>
      </c>
      <c r="Q25" s="61"/>
      <c r="R25" s="61"/>
      <c r="S25" s="52"/>
      <c r="T25" s="52"/>
      <c r="U25" s="52"/>
      <c r="V25" s="52"/>
      <c r="W25" s="52"/>
      <c r="X25" s="52"/>
      <c r="Y25" s="52"/>
      <c r="Z25" s="52"/>
      <c r="AA25" s="52"/>
      <c r="AB25" s="52"/>
      <c r="AC25" s="52"/>
    </row>
    <row r="26" spans="1:29" ht="18" customHeight="1" x14ac:dyDescent="0.35">
      <c r="B26" s="1351" t="s">
        <v>165</v>
      </c>
      <c r="C26" s="443" t="s">
        <v>239</v>
      </c>
      <c r="D26" s="630" t="s">
        <v>179</v>
      </c>
      <c r="E26" s="660" t="str">
        <f>IF($C$4="&gt; 132 kV",'GUoS rates current'!$Q$7,"NA")</f>
        <v>NA</v>
      </c>
      <c r="F26" s="660" t="str">
        <f>IF($C$4="&gt; 132 kV",'GUoS rates current'!$Q$7,"NA")</f>
        <v>NA</v>
      </c>
      <c r="G26" s="660" t="str">
        <f>IF($C$4="&gt; 132 kV",'GUoS rates current'!$Q$7,"NA")</f>
        <v>NA</v>
      </c>
      <c r="H26" s="660" t="str">
        <f>IF($C$4="&gt; 132 kV",'GUoS rates current'!$Q$7,"NA")</f>
        <v>NA</v>
      </c>
      <c r="I26" s="660" t="str">
        <f>IF($C$4="&gt; 132 kV",'GUoS rates current'!$Q$7,"NA")</f>
        <v>NA</v>
      </c>
      <c r="J26" s="660" t="str">
        <f>IF($C$4="&gt; 132 kV",'GUoS rates current'!$Q$7,"NA")</f>
        <v>NA</v>
      </c>
      <c r="K26" s="660" t="str">
        <f>IF($C$4="&gt; 132 kV",'GUoS rates current'!$Q$7,"NA")</f>
        <v>NA</v>
      </c>
      <c r="L26" s="660" t="str">
        <f>IF($C$4="&gt; 132 kV",'GUoS rates current'!$Q$7,"NA")</f>
        <v>NA</v>
      </c>
      <c r="M26" s="660" t="str">
        <f>IF($C$4="&gt; 132 kV",'GUoS rates current'!$Q$7,"NA")</f>
        <v>NA</v>
      </c>
      <c r="N26" s="660" t="str">
        <f>IF($C$4="&gt; 132 kV",'GUoS rates current'!$Q$7,"NA")</f>
        <v>NA</v>
      </c>
      <c r="O26" s="660" t="str">
        <f>IF($C$4="&gt; 132 kV",'GUoS rates current'!$Q$7,"NA")</f>
        <v>NA</v>
      </c>
      <c r="P26" s="661" t="str">
        <f>IF($C$4="&gt; 132 kV",'GUoS rates current'!$Q$7,"NA")</f>
        <v>NA</v>
      </c>
      <c r="Q26" s="61"/>
      <c r="R26" s="61"/>
      <c r="S26" s="52"/>
      <c r="T26" s="52"/>
      <c r="U26" s="52"/>
      <c r="V26" s="52"/>
      <c r="W26" s="52"/>
      <c r="X26" s="52"/>
      <c r="Y26" s="52"/>
      <c r="Z26" s="52"/>
      <c r="AA26" s="52"/>
      <c r="AB26" s="52"/>
      <c r="AC26" s="52"/>
    </row>
    <row r="27" spans="1:29" ht="18" customHeight="1" x14ac:dyDescent="0.3">
      <c r="B27" s="1352"/>
      <c r="C27" s="445" t="s">
        <v>178</v>
      </c>
      <c r="D27" s="631" t="s">
        <v>179</v>
      </c>
      <c r="E27" s="688">
        <f>IF($C$4="&gt; 132 kV","NA",'GUoS rates current'!$R$7)</f>
        <v>0</v>
      </c>
      <c r="F27" s="688">
        <f>IF($C$4="&gt; 132 kV","NA",'GUoS rates current'!$R$7)</f>
        <v>0</v>
      </c>
      <c r="G27" s="688">
        <f>IF($C$4="&gt; 132 kV","NA",'GUoS rates current'!$R$7)</f>
        <v>0</v>
      </c>
      <c r="H27" s="688">
        <f>IF($C$4="&gt; 132 kV","NA",'GUoS rates current'!$R$7)</f>
        <v>0</v>
      </c>
      <c r="I27" s="688">
        <f>IF($C$4="&gt; 132 kV","NA",'GUoS rates current'!$R$7)</f>
        <v>0</v>
      </c>
      <c r="J27" s="688">
        <f>IF($C$4="&gt; 132 kV","NA",'GUoS rates current'!$R$7)</f>
        <v>0</v>
      </c>
      <c r="K27" s="688">
        <f>IF($C$4="&gt; 132 kV","NA",'GUoS rates current'!$R$7)</f>
        <v>0</v>
      </c>
      <c r="L27" s="688">
        <f>IF($C$4="&gt; 132 kV","NA",'GUoS rates current'!$R$7)</f>
        <v>0</v>
      </c>
      <c r="M27" s="688">
        <f>IF($C$4="&gt; 132 kV","NA",'GUoS rates current'!$R$7)</f>
        <v>0</v>
      </c>
      <c r="N27" s="688">
        <f>IF($C$4="&gt; 132 kV","NA",'GUoS rates current'!$R$7)</f>
        <v>0</v>
      </c>
      <c r="O27" s="688">
        <f>IF($C$4="&gt; 132 kV","NA",'GUoS rates current'!$R$7)</f>
        <v>0</v>
      </c>
      <c r="P27" s="719">
        <f>IF($C$4="&gt; 132 kV","NA",'GUoS rates current'!$R$7)</f>
        <v>0</v>
      </c>
      <c r="Q27" s="61"/>
      <c r="R27" s="61"/>
    </row>
    <row r="28" spans="1:29" ht="18" customHeight="1" x14ac:dyDescent="0.3">
      <c r="B28" s="1352"/>
      <c r="C28" s="606" t="s">
        <v>308</v>
      </c>
      <c r="D28" s="693" t="s">
        <v>11</v>
      </c>
      <c r="E28" s="689">
        <f>'GUoS rates current'!$G$3</f>
        <v>177.47</v>
      </c>
      <c r="F28" s="689">
        <f>E28</f>
        <v>177.47</v>
      </c>
      <c r="G28" s="690">
        <f>'GUoS rates current'!$D$3</f>
        <v>543.88</v>
      </c>
      <c r="H28" s="690">
        <f t="shared" ref="H28:I30" si="3">G28</f>
        <v>543.88</v>
      </c>
      <c r="I28" s="690">
        <f t="shared" si="3"/>
        <v>543.88</v>
      </c>
      <c r="J28" s="689">
        <f>$E$28</f>
        <v>177.47</v>
      </c>
      <c r="K28" s="689">
        <f t="shared" ref="K28:P28" si="4">$E$28</f>
        <v>177.47</v>
      </c>
      <c r="L28" s="689">
        <f t="shared" si="4"/>
        <v>177.47</v>
      </c>
      <c r="M28" s="689">
        <f t="shared" si="4"/>
        <v>177.47</v>
      </c>
      <c r="N28" s="689">
        <f t="shared" si="4"/>
        <v>177.47</v>
      </c>
      <c r="O28" s="689">
        <f t="shared" si="4"/>
        <v>177.47</v>
      </c>
      <c r="P28" s="720">
        <f t="shared" si="4"/>
        <v>177.47</v>
      </c>
      <c r="Q28" s="61"/>
      <c r="R28" s="61"/>
    </row>
    <row r="29" spans="1:29" ht="18" customHeight="1" x14ac:dyDescent="0.3">
      <c r="B29" s="1352"/>
      <c r="C29" s="606" t="s">
        <v>309</v>
      </c>
      <c r="D29" s="693" t="s">
        <v>11</v>
      </c>
      <c r="E29" s="689">
        <f>'GUoS rates current'!$H$3</f>
        <v>122.11</v>
      </c>
      <c r="F29" s="689">
        <f>E29</f>
        <v>122.11</v>
      </c>
      <c r="G29" s="690">
        <f>'GUoS rates current'!$E$3</f>
        <v>164.73</v>
      </c>
      <c r="H29" s="690">
        <f t="shared" si="3"/>
        <v>164.73</v>
      </c>
      <c r="I29" s="690">
        <f t="shared" si="3"/>
        <v>164.73</v>
      </c>
      <c r="J29" s="689">
        <f>$E$29</f>
        <v>122.11</v>
      </c>
      <c r="K29" s="689">
        <f t="shared" ref="K29:P29" si="5">$E$29</f>
        <v>122.11</v>
      </c>
      <c r="L29" s="689">
        <f t="shared" si="5"/>
        <v>122.11</v>
      </c>
      <c r="M29" s="689">
        <f t="shared" si="5"/>
        <v>122.11</v>
      </c>
      <c r="N29" s="689">
        <f t="shared" si="5"/>
        <v>122.11</v>
      </c>
      <c r="O29" s="689">
        <f t="shared" si="5"/>
        <v>122.11</v>
      </c>
      <c r="P29" s="720">
        <f t="shared" si="5"/>
        <v>122.11</v>
      </c>
      <c r="Q29" s="61"/>
      <c r="R29" s="61"/>
    </row>
    <row r="30" spans="1:29" ht="18" customHeight="1" x14ac:dyDescent="0.3">
      <c r="B30" s="1352"/>
      <c r="C30" s="606" t="s">
        <v>310</v>
      </c>
      <c r="D30" s="693" t="s">
        <v>11</v>
      </c>
      <c r="E30" s="689">
        <f>'GUoS rates current'!$I$3</f>
        <v>77.48</v>
      </c>
      <c r="F30" s="689">
        <f>E30</f>
        <v>77.48</v>
      </c>
      <c r="G30" s="690">
        <f>'GUoS rates current'!$F$3</f>
        <v>89.48</v>
      </c>
      <c r="H30" s="690">
        <f t="shared" si="3"/>
        <v>89.48</v>
      </c>
      <c r="I30" s="690">
        <f t="shared" si="3"/>
        <v>89.48</v>
      </c>
      <c r="J30" s="689">
        <f>$E$30</f>
        <v>77.48</v>
      </c>
      <c r="K30" s="689">
        <f t="shared" ref="K30:P30" si="6">$E$30</f>
        <v>77.48</v>
      </c>
      <c r="L30" s="689">
        <f t="shared" si="6"/>
        <v>77.48</v>
      </c>
      <c r="M30" s="689">
        <f t="shared" si="6"/>
        <v>77.48</v>
      </c>
      <c r="N30" s="689">
        <f t="shared" si="6"/>
        <v>77.48</v>
      </c>
      <c r="O30" s="689">
        <f t="shared" si="6"/>
        <v>77.48</v>
      </c>
      <c r="P30" s="720">
        <f t="shared" si="6"/>
        <v>77.48</v>
      </c>
      <c r="Q30" s="61"/>
      <c r="R30" s="61"/>
    </row>
    <row r="31" spans="1:29" ht="18" customHeight="1" x14ac:dyDescent="0.3">
      <c r="B31" s="1352"/>
      <c r="C31" s="606" t="s">
        <v>249</v>
      </c>
      <c r="D31" s="693" t="s">
        <v>11</v>
      </c>
      <c r="E31" s="691">
        <f>IF($C$4="&gt; 132 kV",'GUoS rates current'!$E$10,'GUoS rates current'!$T$7)</f>
        <v>0.79</v>
      </c>
      <c r="F31" s="691">
        <f>IF($C$4="&gt; 132 kV",'GUoS rates current'!$E$10,'GUoS rates current'!$T$7)</f>
        <v>0.79</v>
      </c>
      <c r="G31" s="691">
        <f>IF($C$4="&gt; 132 kV",'GUoS rates current'!$E$10,'GUoS rates current'!$T$7)</f>
        <v>0.79</v>
      </c>
      <c r="H31" s="691">
        <f>IF($C$4="&gt; 132 kV",'GUoS rates current'!$E$10,'GUoS rates current'!$T$7)</f>
        <v>0.79</v>
      </c>
      <c r="I31" s="691">
        <f>IF($C$4="&gt; 132 kV",'GUoS rates current'!$E$10,'GUoS rates current'!$T$7)</f>
        <v>0.79</v>
      </c>
      <c r="J31" s="691">
        <f>IF($C$4="&gt; 132 kV",'GUoS rates current'!$E$10,'GUoS rates current'!$T$7)</f>
        <v>0.79</v>
      </c>
      <c r="K31" s="691">
        <f>IF($C$4="&gt; 132 kV",'GUoS rates current'!$E$10,'GUoS rates current'!$T$7)</f>
        <v>0.79</v>
      </c>
      <c r="L31" s="691">
        <f>IF($C$4="&gt; 132 kV",'GUoS rates current'!$E$10,'GUoS rates current'!$T$7)</f>
        <v>0.79</v>
      </c>
      <c r="M31" s="691">
        <f>IF($C$4="&gt; 132 kV",'GUoS rates current'!$E$10,'GUoS rates current'!$T$7)</f>
        <v>0.79</v>
      </c>
      <c r="N31" s="691">
        <f>IF($C$4="&gt; 132 kV",'GUoS rates current'!$E$10,'GUoS rates current'!$T$7)</f>
        <v>0.79</v>
      </c>
      <c r="O31" s="691">
        <f>IF($C$4="&gt; 132 kV",'GUoS rates current'!$E$10,'GUoS rates current'!$T$7)</f>
        <v>0.79</v>
      </c>
      <c r="P31" s="721">
        <f>IF($C$4="&gt; 132 kV",'GUoS rates current'!$E$10,'GUoS rates current'!$T$7)</f>
        <v>0.79</v>
      </c>
      <c r="Q31" s="61"/>
      <c r="R31" s="61"/>
    </row>
    <row r="32" spans="1:29" ht="18" customHeight="1" x14ac:dyDescent="0.3">
      <c r="B32" s="1352"/>
      <c r="C32" s="606" t="s">
        <v>20</v>
      </c>
      <c r="D32" s="693" t="s">
        <v>14</v>
      </c>
      <c r="E32" s="691">
        <f>'GUoS rates current'!$R$11</f>
        <v>399.38</v>
      </c>
      <c r="F32" s="691">
        <f>'GUoS rates current'!$R$11</f>
        <v>399.38</v>
      </c>
      <c r="G32" s="691">
        <f>'GUoS rates current'!$R$11</f>
        <v>399.38</v>
      </c>
      <c r="H32" s="691">
        <f>'GUoS rates current'!$R$11</f>
        <v>399.38</v>
      </c>
      <c r="I32" s="691">
        <f>'GUoS rates current'!$R$11</f>
        <v>399.38</v>
      </c>
      <c r="J32" s="691">
        <f>'GUoS rates current'!$R$11</f>
        <v>399.38</v>
      </c>
      <c r="K32" s="691">
        <f>'GUoS rates current'!$R$11</f>
        <v>399.38</v>
      </c>
      <c r="L32" s="691">
        <f>'GUoS rates current'!$R$11</f>
        <v>399.38</v>
      </c>
      <c r="M32" s="691">
        <f>'GUoS rates current'!$R$11</f>
        <v>399.38</v>
      </c>
      <c r="N32" s="691">
        <f>'GUoS rates current'!$R$11</f>
        <v>399.38</v>
      </c>
      <c r="O32" s="691">
        <f>'GUoS rates current'!$R$11</f>
        <v>399.38</v>
      </c>
      <c r="P32" s="721">
        <f>'GUoS rates current'!$R$11</f>
        <v>399.38</v>
      </c>
      <c r="Q32" s="61"/>
      <c r="R32" s="61"/>
    </row>
    <row r="33" spans="2:39" ht="18" customHeight="1" thickBot="1" x14ac:dyDescent="0.35">
      <c r="B33" s="1353"/>
      <c r="C33" s="607" t="s">
        <v>21</v>
      </c>
      <c r="D33" s="694" t="s">
        <v>14</v>
      </c>
      <c r="E33" s="692">
        <f>'GUoS rates current'!$R$12</f>
        <v>180</v>
      </c>
      <c r="F33" s="692">
        <f>'GUoS rates current'!$R$12</f>
        <v>180</v>
      </c>
      <c r="G33" s="692">
        <f>'GUoS rates current'!$R$12</f>
        <v>180</v>
      </c>
      <c r="H33" s="692">
        <f>'GUoS rates current'!$R$12</f>
        <v>180</v>
      </c>
      <c r="I33" s="692">
        <f>'GUoS rates current'!$R$12</f>
        <v>180</v>
      </c>
      <c r="J33" s="692">
        <f>'GUoS rates current'!$R$12</f>
        <v>180</v>
      </c>
      <c r="K33" s="692">
        <f>'GUoS rates current'!$R$12</f>
        <v>180</v>
      </c>
      <c r="L33" s="692">
        <f>'GUoS rates current'!$R$12</f>
        <v>180</v>
      </c>
      <c r="M33" s="692">
        <f>'GUoS rates current'!$R$12</f>
        <v>180</v>
      </c>
      <c r="N33" s="692">
        <f>'GUoS rates current'!$R$12</f>
        <v>180</v>
      </c>
      <c r="O33" s="692">
        <f>'GUoS rates current'!$R$12</f>
        <v>180</v>
      </c>
      <c r="P33" s="722">
        <f>'GUoS rates current'!$R$12</f>
        <v>180</v>
      </c>
      <c r="Q33" s="61"/>
      <c r="R33" s="61"/>
    </row>
    <row r="34" spans="2:39" x14ac:dyDescent="0.3">
      <c r="C34" s="61"/>
      <c r="D34" s="61"/>
      <c r="E34" s="61"/>
      <c r="F34" s="61"/>
      <c r="G34" s="61"/>
      <c r="H34" s="61"/>
      <c r="I34" s="61"/>
      <c r="J34" s="61"/>
      <c r="K34" s="61"/>
      <c r="L34" s="61"/>
      <c r="M34" s="61"/>
      <c r="N34" s="61"/>
      <c r="O34" s="61"/>
      <c r="P34" s="61"/>
      <c r="Q34" s="61"/>
      <c r="R34" s="61"/>
    </row>
    <row r="35" spans="2:39" ht="18" thickBot="1" x14ac:dyDescent="0.35">
      <c r="C35" s="61"/>
      <c r="D35" s="61"/>
      <c r="E35" s="61"/>
      <c r="F35" s="61"/>
      <c r="G35" s="61"/>
      <c r="H35" s="61"/>
      <c r="I35" s="61"/>
      <c r="J35" s="61"/>
      <c r="K35" s="61"/>
      <c r="L35" s="61"/>
      <c r="M35" s="61"/>
      <c r="N35" s="61"/>
      <c r="O35" s="61"/>
      <c r="P35" s="61"/>
      <c r="Q35" s="61"/>
      <c r="R35" s="61"/>
    </row>
    <row r="36" spans="2:39" ht="18" thickBot="1" x14ac:dyDescent="0.35">
      <c r="B36" s="670" t="s">
        <v>180</v>
      </c>
      <c r="C36" s="61"/>
      <c r="D36" s="61"/>
      <c r="E36" s="65" t="s">
        <v>150</v>
      </c>
      <c r="F36" s="723" t="s">
        <v>151</v>
      </c>
      <c r="G36" s="723" t="s">
        <v>152</v>
      </c>
      <c r="H36" s="723" t="s">
        <v>153</v>
      </c>
      <c r="I36" s="723" t="s">
        <v>154</v>
      </c>
      <c r="J36" s="723" t="s">
        <v>155</v>
      </c>
      <c r="K36" s="723" t="s">
        <v>156</v>
      </c>
      <c r="L36" s="723" t="s">
        <v>157</v>
      </c>
      <c r="M36" s="723" t="s">
        <v>158</v>
      </c>
      <c r="N36" s="723" t="s">
        <v>159</v>
      </c>
      <c r="O36" s="723" t="s">
        <v>160</v>
      </c>
      <c r="P36" s="723" t="s">
        <v>161</v>
      </c>
      <c r="Q36" s="724" t="s">
        <v>162</v>
      </c>
      <c r="R36" s="61"/>
    </row>
    <row r="37" spans="2:39" x14ac:dyDescent="0.3">
      <c r="C37" s="697" t="s">
        <v>181</v>
      </c>
      <c r="D37" s="698" t="s">
        <v>312</v>
      </c>
      <c r="E37" s="725">
        <f>IF($C$4="&gt; 132 kV", E14*E26,E27*E14)</f>
        <v>0</v>
      </c>
      <c r="F37" s="699">
        <f t="shared" ref="F37:P37" si="7">IF($C$4="&gt; 132 kV", F14*F26,F27*F14)</f>
        <v>0</v>
      </c>
      <c r="G37" s="699">
        <f t="shared" si="7"/>
        <v>0</v>
      </c>
      <c r="H37" s="699">
        <f t="shared" si="7"/>
        <v>0</v>
      </c>
      <c r="I37" s="699">
        <f t="shared" si="7"/>
        <v>0</v>
      </c>
      <c r="J37" s="699">
        <f t="shared" si="7"/>
        <v>0</v>
      </c>
      <c r="K37" s="699">
        <f t="shared" si="7"/>
        <v>0</v>
      </c>
      <c r="L37" s="699">
        <f t="shared" si="7"/>
        <v>0</v>
      </c>
      <c r="M37" s="699">
        <f t="shared" si="7"/>
        <v>0</v>
      </c>
      <c r="N37" s="699">
        <f t="shared" si="7"/>
        <v>0</v>
      </c>
      <c r="O37" s="699">
        <f t="shared" si="7"/>
        <v>0</v>
      </c>
      <c r="P37" s="699">
        <f t="shared" si="7"/>
        <v>0</v>
      </c>
      <c r="Q37" s="700">
        <f t="shared" ref="Q37:Q42" si="8">SUM(E37:P37)</f>
        <v>0</v>
      </c>
      <c r="R37" s="61"/>
    </row>
    <row r="38" spans="2:39" x14ac:dyDescent="0.3">
      <c r="C38" s="606" t="s">
        <v>182</v>
      </c>
      <c r="D38" s="695" t="s">
        <v>312</v>
      </c>
      <c r="E38" s="528">
        <f>E56</f>
        <v>-1392592.6611928777</v>
      </c>
      <c r="F38" s="75">
        <f t="shared" ref="F38:P38" si="9">F56</f>
        <v>-1439012.4165659738</v>
      </c>
      <c r="G38" s="75">
        <f t="shared" si="9"/>
        <v>-2295711.7869571163</v>
      </c>
      <c r="H38" s="75">
        <f t="shared" si="9"/>
        <v>-2372235.5131890206</v>
      </c>
      <c r="I38" s="75">
        <f t="shared" si="9"/>
        <v>-2372235.5131890206</v>
      </c>
      <c r="J38" s="75">
        <f t="shared" si="9"/>
        <v>-1392592.6611928777</v>
      </c>
      <c r="K38" s="75">
        <f t="shared" si="9"/>
        <v>-1439012.4165659738</v>
      </c>
      <c r="L38" s="75">
        <f t="shared" si="9"/>
        <v>-1392592.6611928777</v>
      </c>
      <c r="M38" s="75">
        <f t="shared" si="9"/>
        <v>-1439012.4165659738</v>
      </c>
      <c r="N38" s="75">
        <f t="shared" si="9"/>
        <v>-1439012.4165659738</v>
      </c>
      <c r="O38" s="75">
        <f t="shared" si="9"/>
        <v>-1299753.150446686</v>
      </c>
      <c r="P38" s="75">
        <f t="shared" si="9"/>
        <v>-1439012.4165659738</v>
      </c>
      <c r="Q38" s="701">
        <f t="shared" si="8"/>
        <v>-19712776.030190345</v>
      </c>
      <c r="R38" s="61"/>
    </row>
    <row r="39" spans="2:39" x14ac:dyDescent="0.3">
      <c r="C39" s="702" t="s">
        <v>220</v>
      </c>
      <c r="D39" s="695" t="s">
        <v>312</v>
      </c>
      <c r="E39" s="726">
        <f>IF($C$4="&gt; 132 kV",(E37+E38),IF((E37+E38)&lt;0,0,(E37+E38)))</f>
        <v>0</v>
      </c>
      <c r="F39" s="438">
        <f t="shared" ref="F39:P39" si="10">IF($C$4="&gt; 132 kV",(F37+F38),IF((F37+F38)&lt;0,0,(F37+F38)))</f>
        <v>0</v>
      </c>
      <c r="G39" s="438">
        <f t="shared" si="10"/>
        <v>0</v>
      </c>
      <c r="H39" s="438">
        <f t="shared" si="10"/>
        <v>0</v>
      </c>
      <c r="I39" s="438">
        <f t="shared" si="10"/>
        <v>0</v>
      </c>
      <c r="J39" s="438">
        <f t="shared" si="10"/>
        <v>0</v>
      </c>
      <c r="K39" s="438">
        <f t="shared" si="10"/>
        <v>0</v>
      </c>
      <c r="L39" s="438">
        <f t="shared" si="10"/>
        <v>0</v>
      </c>
      <c r="M39" s="438">
        <f t="shared" si="10"/>
        <v>0</v>
      </c>
      <c r="N39" s="438">
        <f t="shared" si="10"/>
        <v>0</v>
      </c>
      <c r="O39" s="438">
        <f t="shared" si="10"/>
        <v>0</v>
      </c>
      <c r="P39" s="438">
        <f t="shared" si="10"/>
        <v>0</v>
      </c>
      <c r="Q39" s="701">
        <f t="shared" si="8"/>
        <v>0</v>
      </c>
      <c r="R39" s="61"/>
    </row>
    <row r="40" spans="2:39" x14ac:dyDescent="0.3">
      <c r="C40" s="606" t="s">
        <v>250</v>
      </c>
      <c r="D40" s="695" t="s">
        <v>312</v>
      </c>
      <c r="E40" s="528">
        <f t="shared" ref="E40:P40" si="11">E18*E31/100</f>
        <v>79632</v>
      </c>
      <c r="F40" s="75">
        <f t="shared" si="11"/>
        <v>82286.399999999994</v>
      </c>
      <c r="G40" s="75">
        <f t="shared" si="11"/>
        <v>79632</v>
      </c>
      <c r="H40" s="75">
        <f t="shared" si="11"/>
        <v>82286.399999999994</v>
      </c>
      <c r="I40" s="75">
        <f t="shared" si="11"/>
        <v>82286.399999999994</v>
      </c>
      <c r="J40" s="75">
        <f t="shared" si="11"/>
        <v>79632</v>
      </c>
      <c r="K40" s="75">
        <f t="shared" si="11"/>
        <v>82286.399999999994</v>
      </c>
      <c r="L40" s="75">
        <f t="shared" si="11"/>
        <v>79632</v>
      </c>
      <c r="M40" s="75">
        <f t="shared" si="11"/>
        <v>82286.399999999994</v>
      </c>
      <c r="N40" s="75">
        <f t="shared" si="11"/>
        <v>82286.399999999994</v>
      </c>
      <c r="O40" s="75">
        <f t="shared" si="11"/>
        <v>74323.199999999997</v>
      </c>
      <c r="P40" s="75">
        <f t="shared" si="11"/>
        <v>82286.399999999994</v>
      </c>
      <c r="Q40" s="701">
        <f t="shared" si="8"/>
        <v>968856</v>
      </c>
      <c r="R40" s="61"/>
    </row>
    <row r="41" spans="2:39" x14ac:dyDescent="0.3">
      <c r="C41" s="606" t="s">
        <v>183</v>
      </c>
      <c r="D41" s="695" t="s">
        <v>312</v>
      </c>
      <c r="E41" s="528">
        <f t="shared" ref="E41:P41" si="12">E13*E32</f>
        <v>11981.4</v>
      </c>
      <c r="F41" s="75">
        <f t="shared" si="12"/>
        <v>12380.78</v>
      </c>
      <c r="G41" s="75">
        <f t="shared" si="12"/>
        <v>11981.4</v>
      </c>
      <c r="H41" s="75">
        <f t="shared" si="12"/>
        <v>12380.78</v>
      </c>
      <c r="I41" s="75">
        <f t="shared" si="12"/>
        <v>12380.78</v>
      </c>
      <c r="J41" s="75">
        <f t="shared" si="12"/>
        <v>11981.4</v>
      </c>
      <c r="K41" s="75">
        <f t="shared" si="12"/>
        <v>12380.78</v>
      </c>
      <c r="L41" s="75">
        <f t="shared" si="12"/>
        <v>11981.4</v>
      </c>
      <c r="M41" s="75">
        <f t="shared" si="12"/>
        <v>12380.78</v>
      </c>
      <c r="N41" s="75">
        <f t="shared" si="12"/>
        <v>12380.78</v>
      </c>
      <c r="O41" s="75">
        <f t="shared" si="12"/>
        <v>11182.64</v>
      </c>
      <c r="P41" s="75">
        <f t="shared" si="12"/>
        <v>12380.78</v>
      </c>
      <c r="Q41" s="701">
        <f t="shared" si="8"/>
        <v>145773.69999999998</v>
      </c>
      <c r="R41" s="61"/>
    </row>
    <row r="42" spans="2:39" x14ac:dyDescent="0.3">
      <c r="C42" s="606" t="s">
        <v>184</v>
      </c>
      <c r="D42" s="695" t="s">
        <v>312</v>
      </c>
      <c r="E42" s="528">
        <f t="shared" ref="E42:P42" si="13">E13*E33</f>
        <v>5400</v>
      </c>
      <c r="F42" s="75">
        <f t="shared" si="13"/>
        <v>5580</v>
      </c>
      <c r="G42" s="75">
        <f t="shared" si="13"/>
        <v>5400</v>
      </c>
      <c r="H42" s="75">
        <f t="shared" si="13"/>
        <v>5580</v>
      </c>
      <c r="I42" s="75">
        <f t="shared" si="13"/>
        <v>5580</v>
      </c>
      <c r="J42" s="75">
        <f t="shared" si="13"/>
        <v>5400</v>
      </c>
      <c r="K42" s="75">
        <f t="shared" si="13"/>
        <v>5580</v>
      </c>
      <c r="L42" s="75">
        <f t="shared" si="13"/>
        <v>5400</v>
      </c>
      <c r="M42" s="75">
        <f t="shared" si="13"/>
        <v>5580</v>
      </c>
      <c r="N42" s="75">
        <f t="shared" si="13"/>
        <v>5580</v>
      </c>
      <c r="O42" s="75">
        <f t="shared" si="13"/>
        <v>5040</v>
      </c>
      <c r="P42" s="75">
        <f t="shared" si="13"/>
        <v>5580</v>
      </c>
      <c r="Q42" s="701">
        <f t="shared" si="8"/>
        <v>65700</v>
      </c>
      <c r="R42" s="61"/>
    </row>
    <row r="43" spans="2:39" x14ac:dyDescent="0.3">
      <c r="C43" s="702" t="s">
        <v>17</v>
      </c>
      <c r="D43" s="695" t="s">
        <v>312</v>
      </c>
      <c r="E43" s="727">
        <f>SUM(E39:E42)</f>
        <v>97013.4</v>
      </c>
      <c r="F43" s="437">
        <f t="shared" ref="F43:P43" si="14">SUM(F39:F42)</f>
        <v>100247.18</v>
      </c>
      <c r="G43" s="437">
        <f t="shared" si="14"/>
        <v>97013.4</v>
      </c>
      <c r="H43" s="437">
        <f t="shared" si="14"/>
        <v>100247.18</v>
      </c>
      <c r="I43" s="437">
        <f t="shared" si="14"/>
        <v>100247.18</v>
      </c>
      <c r="J43" s="437">
        <f t="shared" si="14"/>
        <v>97013.4</v>
      </c>
      <c r="K43" s="437">
        <f t="shared" si="14"/>
        <v>100247.18</v>
      </c>
      <c r="L43" s="437">
        <f t="shared" si="14"/>
        <v>97013.4</v>
      </c>
      <c r="M43" s="437">
        <f t="shared" si="14"/>
        <v>100247.18</v>
      </c>
      <c r="N43" s="437">
        <f t="shared" si="14"/>
        <v>100247.18</v>
      </c>
      <c r="O43" s="437">
        <f t="shared" si="14"/>
        <v>90545.84</v>
      </c>
      <c r="P43" s="437">
        <f t="shared" si="14"/>
        <v>100247.18</v>
      </c>
      <c r="Q43" s="701">
        <f>SUM(E43:P43)</f>
        <v>1180329.7</v>
      </c>
      <c r="R43" s="61"/>
    </row>
    <row r="44" spans="2:39" s="60" customFormat="1" ht="18" thickBot="1" x14ac:dyDescent="0.35">
      <c r="C44" s="703" t="s">
        <v>185</v>
      </c>
      <c r="D44" s="704" t="s">
        <v>11</v>
      </c>
      <c r="E44" s="728">
        <f t="shared" ref="E44:Q44" si="15">E43/E18*100</f>
        <v>0.96243452380952377</v>
      </c>
      <c r="F44" s="705">
        <f t="shared" si="15"/>
        <v>0.96243452380952377</v>
      </c>
      <c r="G44" s="705">
        <f t="shared" si="15"/>
        <v>0.96243452380952377</v>
      </c>
      <c r="H44" s="705">
        <f t="shared" si="15"/>
        <v>0.96243452380952377</v>
      </c>
      <c r="I44" s="705">
        <f t="shared" si="15"/>
        <v>0.96243452380952377</v>
      </c>
      <c r="J44" s="705">
        <f t="shared" si="15"/>
        <v>0.96243452380952377</v>
      </c>
      <c r="K44" s="705">
        <f t="shared" si="15"/>
        <v>0.96243452380952377</v>
      </c>
      <c r="L44" s="705">
        <f t="shared" si="15"/>
        <v>0.96243452380952377</v>
      </c>
      <c r="M44" s="705">
        <f t="shared" si="15"/>
        <v>0.96243452380952377</v>
      </c>
      <c r="N44" s="705">
        <f t="shared" si="15"/>
        <v>0.96243452380952377</v>
      </c>
      <c r="O44" s="705">
        <f t="shared" si="15"/>
        <v>0.96243452380952377</v>
      </c>
      <c r="P44" s="705">
        <f t="shared" si="15"/>
        <v>0.96243452380952377</v>
      </c>
      <c r="Q44" s="706">
        <f t="shared" si="15"/>
        <v>0.96243452380952377</v>
      </c>
      <c r="U44" s="51"/>
      <c r="V44" s="51"/>
      <c r="W44" s="51"/>
      <c r="X44" s="51"/>
      <c r="Y44" s="51"/>
      <c r="Z44" s="51"/>
      <c r="AA44" s="51"/>
      <c r="AB44" s="51"/>
      <c r="AC44" s="51"/>
      <c r="AD44" s="51"/>
      <c r="AE44" s="51"/>
      <c r="AF44" s="51"/>
      <c r="AG44" s="51"/>
      <c r="AH44" s="51"/>
      <c r="AI44" s="51"/>
      <c r="AJ44" s="51"/>
      <c r="AK44" s="51"/>
      <c r="AL44" s="51"/>
      <c r="AM44" s="51"/>
    </row>
    <row r="46" spans="2:39" ht="18" thickBot="1" x14ac:dyDescent="0.35"/>
    <row r="47" spans="2:39" x14ac:dyDescent="0.3">
      <c r="E47" s="729"/>
      <c r="F47" s="730"/>
      <c r="G47" s="730"/>
      <c r="H47" s="730"/>
      <c r="I47" s="730"/>
      <c r="J47" s="730"/>
      <c r="K47" s="730"/>
      <c r="L47" s="730"/>
      <c r="M47" s="730"/>
      <c r="N47" s="730"/>
      <c r="O47" s="730"/>
      <c r="P47" s="730"/>
      <c r="Q47" s="731"/>
    </row>
    <row r="48" spans="2:39" ht="18" thickBot="1" x14ac:dyDescent="0.35">
      <c r="B48" s="670" t="s">
        <v>186</v>
      </c>
      <c r="E48" s="735" t="s">
        <v>150</v>
      </c>
      <c r="F48" s="696" t="s">
        <v>151</v>
      </c>
      <c r="G48" s="696" t="s">
        <v>152</v>
      </c>
      <c r="H48" s="696" t="s">
        <v>153</v>
      </c>
      <c r="I48" s="696" t="s">
        <v>154</v>
      </c>
      <c r="J48" s="696" t="s">
        <v>155</v>
      </c>
      <c r="K48" s="696" t="s">
        <v>156</v>
      </c>
      <c r="L48" s="696" t="s">
        <v>157</v>
      </c>
      <c r="M48" s="696" t="s">
        <v>158</v>
      </c>
      <c r="N48" s="696" t="s">
        <v>159</v>
      </c>
      <c r="O48" s="696" t="s">
        <v>160</v>
      </c>
      <c r="P48" s="696" t="s">
        <v>161</v>
      </c>
      <c r="Q48" s="736" t="s">
        <v>162</v>
      </c>
      <c r="R48" s="61"/>
    </row>
    <row r="49" spans="2:28" ht="32.1" customHeight="1" x14ac:dyDescent="0.3">
      <c r="B49" s="1349" t="s">
        <v>187</v>
      </c>
      <c r="C49" s="737" t="s">
        <v>313</v>
      </c>
      <c r="D49" s="698" t="s">
        <v>312</v>
      </c>
      <c r="E49" s="725">
        <f t="shared" ref="E49:P51" si="16">E19*E28/100</f>
        <v>2325566.88</v>
      </c>
      <c r="F49" s="699">
        <f t="shared" si="16"/>
        <v>2403085.7760000001</v>
      </c>
      <c r="G49" s="699">
        <f t="shared" si="16"/>
        <v>7127003.5199999996</v>
      </c>
      <c r="H49" s="699">
        <f t="shared" si="16"/>
        <v>7364570.3039999995</v>
      </c>
      <c r="I49" s="699">
        <f t="shared" si="16"/>
        <v>7364570.3039999995</v>
      </c>
      <c r="J49" s="699">
        <f t="shared" si="16"/>
        <v>2325566.88</v>
      </c>
      <c r="K49" s="699">
        <f t="shared" si="16"/>
        <v>2403085.7760000001</v>
      </c>
      <c r="L49" s="699">
        <f t="shared" si="16"/>
        <v>2325566.88</v>
      </c>
      <c r="M49" s="699">
        <f t="shared" si="16"/>
        <v>2403085.7760000001</v>
      </c>
      <c r="N49" s="699">
        <f t="shared" si="16"/>
        <v>2403085.7760000001</v>
      </c>
      <c r="O49" s="699">
        <f t="shared" si="16"/>
        <v>2170529.088</v>
      </c>
      <c r="P49" s="699">
        <f t="shared" si="16"/>
        <v>2403085.7760000001</v>
      </c>
      <c r="Q49" s="738">
        <f>SUM(E49:P49)</f>
        <v>43018802.735999994</v>
      </c>
      <c r="R49" s="61"/>
    </row>
    <row r="50" spans="2:28" ht="32.1" customHeight="1" x14ac:dyDescent="0.3">
      <c r="B50" s="1349"/>
      <c r="C50" s="739" t="s">
        <v>314</v>
      </c>
      <c r="D50" s="695" t="s">
        <v>312</v>
      </c>
      <c r="E50" s="528">
        <f t="shared" si="16"/>
        <v>4431127.68</v>
      </c>
      <c r="F50" s="75">
        <f t="shared" si="16"/>
        <v>4578831.9360000007</v>
      </c>
      <c r="G50" s="75">
        <f t="shared" si="16"/>
        <v>5977722.2400000002</v>
      </c>
      <c r="H50" s="75">
        <f t="shared" si="16"/>
        <v>6176979.6479999991</v>
      </c>
      <c r="I50" s="75">
        <f t="shared" si="16"/>
        <v>6176979.6479999991</v>
      </c>
      <c r="J50" s="75">
        <f t="shared" si="16"/>
        <v>4431127.68</v>
      </c>
      <c r="K50" s="75">
        <f t="shared" si="16"/>
        <v>4578831.9360000007</v>
      </c>
      <c r="L50" s="75">
        <f t="shared" si="16"/>
        <v>4431127.68</v>
      </c>
      <c r="M50" s="75">
        <f t="shared" si="16"/>
        <v>4578831.9360000007</v>
      </c>
      <c r="N50" s="75">
        <f t="shared" si="16"/>
        <v>4578831.9360000007</v>
      </c>
      <c r="O50" s="75">
        <f t="shared" si="16"/>
        <v>4135719.1680000001</v>
      </c>
      <c r="P50" s="75">
        <f t="shared" si="16"/>
        <v>4578831.9360000007</v>
      </c>
      <c r="Q50" s="527">
        <f>SUM(E50:P50)</f>
        <v>58654943.42400001</v>
      </c>
      <c r="R50" s="61"/>
    </row>
    <row r="51" spans="2:28" ht="32.1" customHeight="1" x14ac:dyDescent="0.3">
      <c r="B51" s="1349"/>
      <c r="C51" s="739" t="s">
        <v>315</v>
      </c>
      <c r="D51" s="695" t="s">
        <v>312</v>
      </c>
      <c r="E51" s="528">
        <f t="shared" si="16"/>
        <v>3983091.84</v>
      </c>
      <c r="F51" s="75">
        <f t="shared" si="16"/>
        <v>4115861.568</v>
      </c>
      <c r="G51" s="75">
        <f t="shared" si="16"/>
        <v>4599987.84</v>
      </c>
      <c r="H51" s="75">
        <f t="shared" si="16"/>
        <v>4753320.7680000002</v>
      </c>
      <c r="I51" s="75">
        <f t="shared" si="16"/>
        <v>4753320.7680000002</v>
      </c>
      <c r="J51" s="75">
        <f t="shared" si="16"/>
        <v>3983091.84</v>
      </c>
      <c r="K51" s="75">
        <f t="shared" si="16"/>
        <v>4115861.568</v>
      </c>
      <c r="L51" s="75">
        <f t="shared" si="16"/>
        <v>3983091.84</v>
      </c>
      <c r="M51" s="75">
        <f t="shared" si="16"/>
        <v>4115861.568</v>
      </c>
      <c r="N51" s="75">
        <f t="shared" si="16"/>
        <v>4115861.568</v>
      </c>
      <c r="O51" s="75">
        <f t="shared" si="16"/>
        <v>3717552.3840000005</v>
      </c>
      <c r="P51" s="75">
        <f t="shared" si="16"/>
        <v>4115861.568</v>
      </c>
      <c r="Q51" s="527">
        <f>SUM(E51:P51)</f>
        <v>50352765.120000005</v>
      </c>
      <c r="R51" s="61"/>
      <c r="U51" s="439"/>
      <c r="V51" s="439"/>
      <c r="W51" s="439"/>
      <c r="X51" s="439"/>
      <c r="Y51" s="439"/>
      <c r="Z51" s="439"/>
      <c r="AA51" s="439"/>
      <c r="AB51" s="439"/>
    </row>
    <row r="52" spans="2:28" ht="32.1" customHeight="1" x14ac:dyDescent="0.3">
      <c r="B52" s="1349"/>
      <c r="C52" s="739" t="s">
        <v>316</v>
      </c>
      <c r="D52" s="695" t="s">
        <v>312</v>
      </c>
      <c r="E52" s="727">
        <f t="shared" ref="E52:P52" si="17">SUM(E49:E51)</f>
        <v>10739786.399999999</v>
      </c>
      <c r="F52" s="437">
        <f t="shared" si="17"/>
        <v>11097779.280000001</v>
      </c>
      <c r="G52" s="437">
        <f t="shared" si="17"/>
        <v>17704713.600000001</v>
      </c>
      <c r="H52" s="437">
        <f t="shared" si="17"/>
        <v>18294870.719999999</v>
      </c>
      <c r="I52" s="437">
        <f t="shared" si="17"/>
        <v>18294870.719999999</v>
      </c>
      <c r="J52" s="437">
        <f t="shared" si="17"/>
        <v>10739786.399999999</v>
      </c>
      <c r="K52" s="437">
        <f t="shared" si="17"/>
        <v>11097779.280000001</v>
      </c>
      <c r="L52" s="437">
        <f t="shared" si="17"/>
        <v>10739786.399999999</v>
      </c>
      <c r="M52" s="437">
        <f t="shared" si="17"/>
        <v>11097779.280000001</v>
      </c>
      <c r="N52" s="437">
        <f t="shared" si="17"/>
        <v>11097779.280000001</v>
      </c>
      <c r="O52" s="437">
        <f t="shared" si="17"/>
        <v>10023800.640000001</v>
      </c>
      <c r="P52" s="437">
        <f t="shared" si="17"/>
        <v>11097779.280000001</v>
      </c>
      <c r="Q52" s="701">
        <f>SUM(Q49:Q51)</f>
        <v>152026511.28</v>
      </c>
      <c r="R52" s="61"/>
      <c r="U52" s="439"/>
      <c r="V52" s="439"/>
      <c r="W52" s="439"/>
      <c r="X52" s="439"/>
      <c r="Y52" s="439"/>
      <c r="Z52" s="439"/>
      <c r="AA52" s="439"/>
      <c r="AB52" s="439"/>
    </row>
    <row r="53" spans="2:28" ht="26.4" customHeight="1" x14ac:dyDescent="0.3">
      <c r="B53" s="1349" t="s">
        <v>188</v>
      </c>
      <c r="C53" s="445" t="s">
        <v>189</v>
      </c>
      <c r="D53" s="695" t="s">
        <v>312</v>
      </c>
      <c r="E53" s="528">
        <f t="shared" ref="E53:P53" si="18">IF($C$7="Rural",0,IF($C$4="&gt; 132 kV",E49*($E$15-1)/$E$15,-E49*($E$16*$E$17-1)))</f>
        <v>-301548.58295889554</v>
      </c>
      <c r="F53" s="75">
        <f t="shared" si="18"/>
        <v>-311600.20239085873</v>
      </c>
      <c r="G53" s="75">
        <f t="shared" si="18"/>
        <v>-924135.02732678258</v>
      </c>
      <c r="H53" s="75">
        <f t="shared" si="18"/>
        <v>-954939.52823767532</v>
      </c>
      <c r="I53" s="75">
        <f t="shared" si="18"/>
        <v>-954939.52823767532</v>
      </c>
      <c r="J53" s="75">
        <f t="shared" si="18"/>
        <v>-301548.58295889554</v>
      </c>
      <c r="K53" s="75">
        <f t="shared" si="18"/>
        <v>-311600.20239085873</v>
      </c>
      <c r="L53" s="75">
        <f t="shared" si="18"/>
        <v>-301548.58295889554</v>
      </c>
      <c r="M53" s="75">
        <f t="shared" si="18"/>
        <v>-311600.20239085873</v>
      </c>
      <c r="N53" s="75">
        <f t="shared" si="18"/>
        <v>-311600.20239085873</v>
      </c>
      <c r="O53" s="75">
        <f t="shared" si="18"/>
        <v>-281445.34409496916</v>
      </c>
      <c r="P53" s="75">
        <f t="shared" si="18"/>
        <v>-311600.20239085873</v>
      </c>
      <c r="Q53" s="527">
        <f>SUM(E53:P53)</f>
        <v>-5578106.1887280839</v>
      </c>
      <c r="R53" s="440"/>
      <c r="U53" s="439"/>
      <c r="V53" s="439"/>
      <c r="W53" s="439"/>
      <c r="X53" s="439"/>
      <c r="Y53" s="439"/>
      <c r="Z53" s="439"/>
      <c r="AA53" s="439"/>
      <c r="AB53" s="439"/>
    </row>
    <row r="54" spans="2:28" x14ac:dyDescent="0.3">
      <c r="B54" s="1349"/>
      <c r="C54" s="445" t="s">
        <v>190</v>
      </c>
      <c r="D54" s="695" t="s">
        <v>312</v>
      </c>
      <c r="E54" s="528">
        <f t="shared" ref="E54:P54" si="19">IF($C$7="Rural",0,IF($C$4="&gt; 132 kV",E50*($E$15-1)/$E$15,-E50*($E$16*$E$17-1)))</f>
        <v>-574569.70354425511</v>
      </c>
      <c r="F54" s="75">
        <f t="shared" si="19"/>
        <v>-593722.02699573035</v>
      </c>
      <c r="G54" s="75">
        <f t="shared" si="19"/>
        <v>-775111.51637740689</v>
      </c>
      <c r="H54" s="75">
        <f t="shared" si="19"/>
        <v>-800948.56692332029</v>
      </c>
      <c r="I54" s="75">
        <f t="shared" si="19"/>
        <v>-800948.56692332029</v>
      </c>
      <c r="J54" s="75">
        <f t="shared" si="19"/>
        <v>-574569.70354425511</v>
      </c>
      <c r="K54" s="75">
        <f t="shared" si="19"/>
        <v>-593722.02699573035</v>
      </c>
      <c r="L54" s="75">
        <f t="shared" si="19"/>
        <v>-574569.70354425511</v>
      </c>
      <c r="M54" s="75">
        <f t="shared" si="19"/>
        <v>-593722.02699573035</v>
      </c>
      <c r="N54" s="75">
        <f t="shared" si="19"/>
        <v>-593722.02699573035</v>
      </c>
      <c r="O54" s="75">
        <f t="shared" si="19"/>
        <v>-536265.05664130475</v>
      </c>
      <c r="P54" s="75">
        <f t="shared" si="19"/>
        <v>-593722.02699573035</v>
      </c>
      <c r="Q54" s="527">
        <f t="shared" ref="Q54:Q55" si="20">SUM(E54:P54)</f>
        <v>-7605592.9524767706</v>
      </c>
      <c r="R54" s="440"/>
    </row>
    <row r="55" spans="2:28" ht="18.75" customHeight="1" x14ac:dyDescent="0.3">
      <c r="B55" s="1349"/>
      <c r="C55" s="445" t="s">
        <v>191</v>
      </c>
      <c r="D55" s="695" t="s">
        <v>312</v>
      </c>
      <c r="E55" s="528">
        <f t="shared" ref="E55:P55" si="21">IF($C$7="Rural",0,IF($C$4="&gt; 132 kV",E51*($E$15-1)/$E$15,-E51*($E$16*$E$17-1)))</f>
        <v>-516474.37468972721</v>
      </c>
      <c r="F55" s="75">
        <f t="shared" si="21"/>
        <v>-533690.18717938475</v>
      </c>
      <c r="G55" s="75">
        <f t="shared" si="21"/>
        <v>-596465.24325292709</v>
      </c>
      <c r="H55" s="75">
        <f t="shared" si="21"/>
        <v>-616347.41802802472</v>
      </c>
      <c r="I55" s="75">
        <f t="shared" si="21"/>
        <v>-616347.41802802472</v>
      </c>
      <c r="J55" s="75">
        <f t="shared" si="21"/>
        <v>-516474.37468972721</v>
      </c>
      <c r="K55" s="75">
        <f t="shared" si="21"/>
        <v>-533690.18717938475</v>
      </c>
      <c r="L55" s="75">
        <f t="shared" si="21"/>
        <v>-516474.37468972721</v>
      </c>
      <c r="M55" s="75">
        <f t="shared" si="21"/>
        <v>-533690.18717938475</v>
      </c>
      <c r="N55" s="75">
        <f t="shared" si="21"/>
        <v>-533690.18717938475</v>
      </c>
      <c r="O55" s="75">
        <f t="shared" si="21"/>
        <v>-482042.74971041211</v>
      </c>
      <c r="P55" s="75">
        <f t="shared" si="21"/>
        <v>-533690.18717938475</v>
      </c>
      <c r="Q55" s="527">
        <f t="shared" si="20"/>
        <v>-6529076.8889854932</v>
      </c>
      <c r="R55" s="61"/>
    </row>
    <row r="56" spans="2:28" ht="18" thickBot="1" x14ac:dyDescent="0.35">
      <c r="B56" s="1349"/>
      <c r="C56" s="740" t="s">
        <v>192</v>
      </c>
      <c r="D56" s="704" t="s">
        <v>210</v>
      </c>
      <c r="E56" s="732">
        <f t="shared" ref="E56:P56" si="22">SUM(E53:E55)</f>
        <v>-1392592.6611928777</v>
      </c>
      <c r="F56" s="733">
        <f t="shared" si="22"/>
        <v>-1439012.4165659738</v>
      </c>
      <c r="G56" s="733">
        <f t="shared" si="22"/>
        <v>-2295711.7869571163</v>
      </c>
      <c r="H56" s="733">
        <f t="shared" si="22"/>
        <v>-2372235.5131890206</v>
      </c>
      <c r="I56" s="733">
        <f t="shared" si="22"/>
        <v>-2372235.5131890206</v>
      </c>
      <c r="J56" s="733">
        <f t="shared" si="22"/>
        <v>-1392592.6611928777</v>
      </c>
      <c r="K56" s="733">
        <f t="shared" si="22"/>
        <v>-1439012.4165659738</v>
      </c>
      <c r="L56" s="733">
        <f t="shared" si="22"/>
        <v>-1392592.6611928777</v>
      </c>
      <c r="M56" s="733">
        <f t="shared" si="22"/>
        <v>-1439012.4165659738</v>
      </c>
      <c r="N56" s="733">
        <f t="shared" si="22"/>
        <v>-1439012.4165659738</v>
      </c>
      <c r="O56" s="733">
        <f t="shared" si="22"/>
        <v>-1299753.150446686</v>
      </c>
      <c r="P56" s="733">
        <f t="shared" si="22"/>
        <v>-1439012.4165659738</v>
      </c>
      <c r="Q56" s="734">
        <f>SUM(Q53:Q55)</f>
        <v>-19712776.030190349</v>
      </c>
      <c r="R56" s="61"/>
    </row>
    <row r="57" spans="2:28" x14ac:dyDescent="0.3">
      <c r="C57" s="441" t="s">
        <v>193</v>
      </c>
      <c r="D57" s="441" t="s">
        <v>194</v>
      </c>
      <c r="E57" s="441"/>
      <c r="F57" s="441"/>
      <c r="G57" s="441"/>
      <c r="H57" s="441"/>
      <c r="I57" s="441" t="s">
        <v>195</v>
      </c>
      <c r="J57" s="441"/>
      <c r="K57" s="441"/>
      <c r="L57" s="441"/>
      <c r="M57" s="441"/>
      <c r="N57" s="441"/>
      <c r="O57" s="441"/>
      <c r="P57" s="441"/>
      <c r="R57" s="61"/>
    </row>
    <row r="58" spans="2:28" x14ac:dyDescent="0.3">
      <c r="E58" s="61"/>
      <c r="F58" s="61"/>
      <c r="G58" s="61"/>
      <c r="H58" s="61"/>
      <c r="I58" s="61"/>
      <c r="J58" s="61"/>
      <c r="K58" s="61"/>
      <c r="L58" s="61"/>
      <c r="M58" s="61"/>
      <c r="N58" s="61"/>
      <c r="O58" s="61"/>
      <c r="P58" s="61"/>
      <c r="Q58" s="61"/>
      <c r="R58" s="61"/>
    </row>
    <row r="59" spans="2:28" x14ac:dyDescent="0.3">
      <c r="C59" s="61"/>
      <c r="D59" s="61"/>
      <c r="E59" s="61"/>
      <c r="F59" s="61"/>
      <c r="G59" s="61"/>
      <c r="H59" s="61"/>
      <c r="I59" s="61"/>
      <c r="J59" s="61"/>
      <c r="K59" s="61"/>
      <c r="L59" s="61"/>
      <c r="M59" s="61"/>
      <c r="N59" s="61"/>
      <c r="O59" s="61"/>
      <c r="P59" s="61"/>
      <c r="Q59" s="61"/>
      <c r="R59" s="61"/>
    </row>
    <row r="60" spans="2:28" x14ac:dyDescent="0.3">
      <c r="C60" s="61"/>
      <c r="D60" s="61"/>
      <c r="E60" s="61"/>
      <c r="F60" s="61"/>
      <c r="G60" s="61"/>
      <c r="H60" s="61"/>
      <c r="I60" s="61"/>
      <c r="J60" s="61"/>
      <c r="K60" s="61"/>
      <c r="L60" s="61"/>
      <c r="M60" s="61"/>
      <c r="N60" s="61"/>
      <c r="O60" s="61"/>
      <c r="P60" s="61"/>
      <c r="Q60" s="61"/>
      <c r="R60" s="61"/>
    </row>
    <row r="61" spans="2:28" x14ac:dyDescent="0.3">
      <c r="C61" s="61"/>
      <c r="D61" s="61"/>
      <c r="E61" s="61"/>
      <c r="F61" s="61"/>
      <c r="G61" s="61"/>
      <c r="H61" s="61"/>
      <c r="I61" s="61"/>
      <c r="J61" s="61"/>
      <c r="K61" s="61"/>
      <c r="L61" s="61"/>
      <c r="M61" s="61"/>
      <c r="N61" s="61"/>
      <c r="O61" s="61"/>
      <c r="P61" s="61"/>
      <c r="Q61" s="61"/>
      <c r="R61" s="61"/>
    </row>
    <row r="62" spans="2:28" x14ac:dyDescent="0.3">
      <c r="C62" s="61"/>
      <c r="D62" s="61"/>
      <c r="E62" s="61"/>
      <c r="F62" s="61"/>
      <c r="G62" s="61"/>
      <c r="H62" s="78"/>
      <c r="I62" s="61"/>
      <c r="J62" s="61"/>
      <c r="K62" s="61"/>
      <c r="L62" s="61"/>
      <c r="M62" s="61"/>
      <c r="N62" s="61"/>
      <c r="O62" s="61"/>
      <c r="P62" s="61"/>
      <c r="Q62" s="61"/>
      <c r="R62" s="61"/>
    </row>
    <row r="63" spans="2:28" x14ac:dyDescent="0.3">
      <c r="C63" s="61"/>
      <c r="D63" s="61"/>
      <c r="E63" s="61"/>
      <c r="F63" s="61"/>
      <c r="G63" s="61"/>
      <c r="H63" s="61"/>
      <c r="I63" s="61"/>
      <c r="J63" s="61"/>
      <c r="K63" s="61"/>
      <c r="L63" s="61"/>
      <c r="M63" s="61"/>
      <c r="N63" s="61"/>
      <c r="O63" s="61"/>
      <c r="P63" s="61"/>
      <c r="Q63" s="61"/>
      <c r="R63" s="61"/>
    </row>
    <row r="64" spans="2:28" x14ac:dyDescent="0.3">
      <c r="C64" s="61"/>
      <c r="D64" s="61"/>
      <c r="E64" s="61"/>
      <c r="F64" s="61"/>
      <c r="G64" s="78"/>
      <c r="H64" s="61"/>
      <c r="I64" s="61"/>
      <c r="J64" s="61"/>
      <c r="K64" s="61"/>
      <c r="L64" s="61"/>
      <c r="M64" s="61"/>
      <c r="N64" s="61"/>
      <c r="O64" s="61"/>
      <c r="P64" s="61"/>
      <c r="Q64" s="61"/>
      <c r="R64" s="61"/>
    </row>
    <row r="65" spans="3:18" x14ac:dyDescent="0.3">
      <c r="C65" s="61"/>
      <c r="D65" s="61"/>
      <c r="E65" s="61"/>
      <c r="F65" s="61"/>
      <c r="G65" s="61"/>
      <c r="H65" s="61"/>
      <c r="I65" s="61"/>
      <c r="J65" s="61"/>
      <c r="K65" s="61"/>
      <c r="L65" s="61"/>
      <c r="M65" s="61"/>
      <c r="N65" s="61"/>
      <c r="O65" s="61"/>
      <c r="P65" s="61"/>
      <c r="Q65" s="61"/>
      <c r="R65" s="61"/>
    </row>
    <row r="66" spans="3:18" x14ac:dyDescent="0.3">
      <c r="C66" s="61"/>
      <c r="D66" s="61"/>
      <c r="E66" s="61"/>
      <c r="F66" s="61"/>
      <c r="G66" s="61"/>
      <c r="H66" s="61"/>
      <c r="I66" s="61"/>
      <c r="J66" s="61"/>
      <c r="K66" s="61"/>
      <c r="L66" s="61"/>
      <c r="M66" s="61"/>
      <c r="N66" s="61"/>
      <c r="O66" s="61"/>
      <c r="P66" s="61"/>
      <c r="Q66" s="61"/>
      <c r="R66" s="61"/>
    </row>
    <row r="67" spans="3:18" x14ac:dyDescent="0.3">
      <c r="C67" s="61"/>
      <c r="D67" s="61"/>
      <c r="E67" s="61"/>
      <c r="F67" s="61"/>
      <c r="G67" s="61"/>
      <c r="H67" s="61"/>
      <c r="I67" s="61"/>
      <c r="J67" s="61"/>
      <c r="K67" s="61"/>
      <c r="L67" s="61"/>
      <c r="M67" s="61"/>
      <c r="N67" s="61"/>
      <c r="O67" s="61"/>
      <c r="P67" s="61"/>
      <c r="Q67" s="61"/>
      <c r="R67" s="61"/>
    </row>
    <row r="68" spans="3:18" x14ac:dyDescent="0.3">
      <c r="C68" s="61"/>
      <c r="D68" s="61"/>
      <c r="E68" s="61"/>
      <c r="F68" s="61"/>
      <c r="G68" s="61"/>
      <c r="H68" s="61"/>
      <c r="I68" s="61"/>
      <c r="J68" s="61"/>
      <c r="K68" s="61"/>
      <c r="L68" s="61"/>
      <c r="M68" s="61"/>
      <c r="N68" s="61"/>
      <c r="O68" s="61"/>
      <c r="P68" s="61"/>
      <c r="Q68" s="61"/>
      <c r="R68" s="61"/>
    </row>
    <row r="69" spans="3:18" x14ac:dyDescent="0.3">
      <c r="C69" s="61"/>
      <c r="D69" s="61"/>
      <c r="E69" s="61"/>
      <c r="F69" s="61"/>
      <c r="G69" s="61"/>
      <c r="H69" s="61"/>
      <c r="I69" s="61"/>
      <c r="J69" s="61"/>
      <c r="K69" s="61"/>
      <c r="L69" s="61"/>
      <c r="M69" s="61"/>
      <c r="N69" s="61"/>
      <c r="O69" s="61"/>
      <c r="P69" s="61"/>
      <c r="Q69" s="61"/>
      <c r="R69" s="61"/>
    </row>
    <row r="70" spans="3:18" x14ac:dyDescent="0.3">
      <c r="C70" s="61"/>
      <c r="D70" s="61"/>
      <c r="E70" s="61"/>
      <c r="F70" s="61"/>
      <c r="G70" s="61"/>
      <c r="H70" s="61"/>
      <c r="I70" s="61"/>
      <c r="J70" s="61"/>
      <c r="K70" s="61"/>
      <c r="L70" s="61"/>
      <c r="M70" s="61"/>
      <c r="N70" s="61"/>
      <c r="O70" s="61"/>
      <c r="P70" s="61"/>
      <c r="Q70" s="61"/>
      <c r="R70" s="61"/>
    </row>
    <row r="71" spans="3:18" x14ac:dyDescent="0.3">
      <c r="C71" s="61"/>
      <c r="D71" s="61"/>
      <c r="E71" s="61"/>
      <c r="F71" s="61"/>
      <c r="G71" s="61"/>
      <c r="H71" s="61"/>
      <c r="I71" s="61"/>
      <c r="J71" s="61"/>
      <c r="K71" s="61"/>
      <c r="L71" s="61"/>
      <c r="M71" s="61"/>
      <c r="N71" s="61"/>
      <c r="O71" s="61"/>
      <c r="P71" s="61"/>
      <c r="Q71" s="61"/>
      <c r="R71" s="61"/>
    </row>
    <row r="72" spans="3:18" x14ac:dyDescent="0.3">
      <c r="C72" s="61"/>
      <c r="D72" s="61"/>
      <c r="E72" s="61"/>
      <c r="F72" s="61"/>
      <c r="G72" s="61"/>
      <c r="H72" s="61"/>
      <c r="I72" s="61"/>
      <c r="J72" s="61"/>
      <c r="K72" s="61"/>
      <c r="L72" s="61"/>
      <c r="M72" s="61"/>
      <c r="N72" s="61"/>
      <c r="O72" s="61"/>
      <c r="P72" s="61"/>
      <c r="Q72" s="61"/>
      <c r="R72" s="61"/>
    </row>
    <row r="73" spans="3:18" x14ac:dyDescent="0.3">
      <c r="C73" s="61"/>
      <c r="D73" s="61"/>
      <c r="E73" s="61"/>
      <c r="F73" s="61"/>
      <c r="G73" s="61"/>
      <c r="H73" s="61"/>
      <c r="I73" s="61"/>
      <c r="J73" s="61"/>
      <c r="K73" s="61"/>
      <c r="L73" s="61"/>
      <c r="M73" s="61"/>
      <c r="N73" s="61"/>
      <c r="O73" s="61"/>
      <c r="P73" s="61"/>
      <c r="Q73" s="61"/>
      <c r="R73" s="61"/>
    </row>
    <row r="74" spans="3:18" x14ac:dyDescent="0.3">
      <c r="C74" s="61"/>
      <c r="D74" s="61"/>
      <c r="E74" s="61"/>
      <c r="F74" s="61"/>
      <c r="G74" s="61"/>
      <c r="H74" s="61"/>
      <c r="I74" s="61"/>
      <c r="J74" s="61"/>
      <c r="K74" s="61"/>
      <c r="L74" s="61"/>
      <c r="M74" s="61"/>
      <c r="N74" s="61"/>
      <c r="O74" s="61"/>
      <c r="P74" s="61"/>
      <c r="Q74" s="61"/>
      <c r="R74" s="61"/>
    </row>
    <row r="75" spans="3:18" x14ac:dyDescent="0.3">
      <c r="C75" s="61"/>
      <c r="D75" s="61"/>
      <c r="E75" s="61"/>
      <c r="F75" s="61"/>
      <c r="G75" s="61"/>
      <c r="H75" s="61"/>
      <c r="I75" s="61"/>
      <c r="J75" s="61"/>
      <c r="K75" s="61"/>
      <c r="L75" s="61"/>
      <c r="M75" s="61"/>
      <c r="N75" s="61"/>
      <c r="O75" s="61"/>
      <c r="P75" s="61"/>
      <c r="Q75" s="61"/>
      <c r="R75" s="61"/>
    </row>
    <row r="76" spans="3:18" x14ac:dyDescent="0.3">
      <c r="C76" s="61"/>
      <c r="D76" s="61"/>
      <c r="E76" s="61"/>
      <c r="F76" s="61"/>
      <c r="G76" s="61"/>
      <c r="H76" s="61"/>
      <c r="I76" s="61"/>
      <c r="J76" s="61"/>
      <c r="K76" s="61"/>
      <c r="L76" s="61"/>
      <c r="M76" s="61"/>
      <c r="N76" s="61"/>
      <c r="O76" s="61"/>
      <c r="P76" s="61"/>
      <c r="Q76" s="61"/>
      <c r="R76" s="61"/>
    </row>
    <row r="77" spans="3:18" x14ac:dyDescent="0.3">
      <c r="C77" s="61"/>
      <c r="D77" s="61"/>
      <c r="E77" s="61"/>
      <c r="F77" s="61"/>
      <c r="G77" s="61"/>
      <c r="H77" s="61"/>
      <c r="I77" s="61"/>
      <c r="J77" s="61"/>
      <c r="K77" s="61"/>
      <c r="L77" s="61"/>
      <c r="M77" s="61"/>
      <c r="N77" s="61"/>
      <c r="O77" s="61"/>
      <c r="P77" s="61"/>
      <c r="Q77" s="61"/>
      <c r="R77" s="61"/>
    </row>
    <row r="78" spans="3:18" x14ac:dyDescent="0.3">
      <c r="C78" s="61"/>
      <c r="D78" s="61"/>
      <c r="E78" s="61"/>
      <c r="F78" s="61"/>
      <c r="G78" s="61"/>
      <c r="H78" s="61"/>
      <c r="I78" s="61"/>
      <c r="J78" s="61"/>
      <c r="K78" s="61"/>
      <c r="L78" s="61"/>
      <c r="M78" s="61"/>
      <c r="N78" s="61"/>
      <c r="O78" s="61"/>
      <c r="P78" s="61"/>
      <c r="Q78" s="61"/>
      <c r="R78" s="61"/>
    </row>
    <row r="79" spans="3:18" x14ac:dyDescent="0.3">
      <c r="C79" s="61"/>
      <c r="D79" s="61"/>
      <c r="E79" s="61"/>
      <c r="F79" s="61"/>
      <c r="G79" s="61"/>
      <c r="H79" s="61"/>
      <c r="I79" s="61"/>
      <c r="J79" s="61"/>
      <c r="K79" s="61"/>
      <c r="L79" s="61"/>
      <c r="M79" s="61"/>
      <c r="N79" s="61"/>
      <c r="O79" s="61"/>
      <c r="P79" s="61"/>
      <c r="Q79" s="61"/>
      <c r="R79" s="61"/>
    </row>
    <row r="80" spans="3:18" x14ac:dyDescent="0.3">
      <c r="C80" s="61"/>
      <c r="D80" s="61"/>
      <c r="E80" s="61"/>
      <c r="F80" s="61"/>
      <c r="G80" s="61"/>
      <c r="H80" s="61"/>
      <c r="I80" s="61"/>
      <c r="J80" s="61"/>
      <c r="K80" s="61"/>
      <c r="L80" s="61"/>
      <c r="M80" s="61"/>
      <c r="N80" s="61"/>
      <c r="O80" s="61"/>
      <c r="P80" s="61"/>
      <c r="Q80" s="61"/>
      <c r="R80" s="61"/>
    </row>
    <row r="81" spans="3:18" x14ac:dyDescent="0.3">
      <c r="C81" s="61"/>
      <c r="D81" s="61"/>
      <c r="E81" s="61"/>
      <c r="F81" s="61"/>
      <c r="G81" s="61"/>
      <c r="H81" s="61"/>
      <c r="I81" s="61"/>
      <c r="J81" s="61"/>
      <c r="K81" s="61"/>
      <c r="L81" s="61"/>
      <c r="M81" s="61"/>
      <c r="N81" s="61"/>
      <c r="O81" s="61"/>
      <c r="P81" s="61"/>
      <c r="Q81" s="61"/>
      <c r="R81" s="61"/>
    </row>
    <row r="82" spans="3:18" x14ac:dyDescent="0.3">
      <c r="C82" s="61"/>
      <c r="D82" s="61"/>
      <c r="E82" s="61"/>
      <c r="F82" s="61"/>
      <c r="G82" s="61"/>
      <c r="H82" s="61"/>
      <c r="I82" s="61"/>
      <c r="J82" s="61"/>
      <c r="K82" s="61"/>
      <c r="L82" s="61"/>
      <c r="M82" s="61"/>
      <c r="N82" s="61"/>
      <c r="O82" s="61"/>
      <c r="P82" s="61"/>
      <c r="Q82" s="61"/>
      <c r="R82" s="61"/>
    </row>
    <row r="83" spans="3:18" x14ac:dyDescent="0.3">
      <c r="C83" s="61"/>
      <c r="D83" s="61"/>
      <c r="E83" s="61"/>
      <c r="F83" s="61"/>
      <c r="G83" s="61"/>
      <c r="H83" s="61"/>
      <c r="I83" s="61"/>
      <c r="J83" s="61"/>
      <c r="K83" s="61"/>
      <c r="L83" s="61"/>
      <c r="M83" s="61"/>
      <c r="N83" s="61"/>
      <c r="O83" s="61"/>
      <c r="P83" s="61"/>
      <c r="Q83" s="61"/>
      <c r="R83" s="61"/>
    </row>
    <row r="84" spans="3:18" x14ac:dyDescent="0.3">
      <c r="C84" s="61"/>
      <c r="D84" s="61"/>
      <c r="E84" s="61"/>
      <c r="F84" s="61"/>
      <c r="G84" s="61"/>
      <c r="H84" s="61"/>
      <c r="I84" s="61"/>
      <c r="J84" s="61"/>
      <c r="K84" s="61"/>
      <c r="L84" s="61"/>
      <c r="M84" s="61"/>
      <c r="N84" s="61"/>
      <c r="O84" s="61"/>
      <c r="P84" s="61"/>
      <c r="Q84" s="61"/>
      <c r="R84" s="61"/>
    </row>
    <row r="85" spans="3:18" x14ac:dyDescent="0.3">
      <c r="C85" s="61"/>
      <c r="D85" s="61"/>
      <c r="E85" s="61"/>
      <c r="F85" s="61"/>
      <c r="G85" s="61"/>
      <c r="H85" s="61"/>
      <c r="I85" s="61"/>
      <c r="J85" s="61"/>
      <c r="K85" s="61"/>
      <c r="L85" s="61"/>
      <c r="M85" s="61"/>
      <c r="N85" s="61"/>
      <c r="O85" s="61"/>
      <c r="P85" s="61"/>
      <c r="Q85" s="61"/>
      <c r="R85" s="61"/>
    </row>
    <row r="86" spans="3:18" x14ac:dyDescent="0.3">
      <c r="C86" s="61"/>
      <c r="D86" s="61"/>
      <c r="E86" s="61"/>
      <c r="F86" s="61"/>
      <c r="G86" s="61"/>
      <c r="H86" s="61"/>
      <c r="I86" s="61"/>
      <c r="J86" s="61"/>
      <c r="K86" s="61"/>
      <c r="L86" s="61"/>
      <c r="M86" s="61"/>
      <c r="N86" s="61"/>
      <c r="O86" s="61"/>
      <c r="P86" s="61"/>
      <c r="Q86" s="61"/>
      <c r="R86" s="61"/>
    </row>
    <row r="87" spans="3:18" x14ac:dyDescent="0.3">
      <c r="C87" s="61"/>
      <c r="D87" s="61"/>
      <c r="E87" s="61"/>
      <c r="F87" s="61"/>
      <c r="G87" s="61"/>
      <c r="H87" s="61"/>
      <c r="I87" s="61"/>
      <c r="J87" s="61"/>
      <c r="K87" s="61"/>
      <c r="L87" s="61"/>
      <c r="M87" s="61"/>
      <c r="N87" s="61"/>
      <c r="O87" s="61"/>
      <c r="P87" s="61"/>
      <c r="Q87" s="61"/>
      <c r="R87" s="61"/>
    </row>
    <row r="88" spans="3:18" x14ac:dyDescent="0.3">
      <c r="C88" s="61"/>
      <c r="D88" s="61"/>
      <c r="E88" s="61"/>
      <c r="F88" s="61"/>
      <c r="G88" s="61"/>
      <c r="H88" s="61"/>
      <c r="I88" s="61"/>
      <c r="J88" s="61"/>
      <c r="K88" s="61"/>
      <c r="L88" s="61"/>
      <c r="M88" s="61"/>
      <c r="N88" s="61"/>
      <c r="O88" s="61"/>
      <c r="P88" s="61"/>
      <c r="Q88" s="61"/>
      <c r="R88" s="61"/>
    </row>
    <row r="89" spans="3:18" x14ac:dyDescent="0.3">
      <c r="C89" s="61"/>
      <c r="D89" s="61"/>
      <c r="E89" s="61"/>
      <c r="F89" s="61"/>
      <c r="G89" s="61"/>
      <c r="H89" s="61"/>
      <c r="I89" s="61"/>
      <c r="J89" s="61"/>
      <c r="K89" s="61"/>
      <c r="L89" s="61"/>
      <c r="M89" s="61"/>
      <c r="N89" s="61"/>
      <c r="O89" s="61"/>
      <c r="P89" s="61"/>
      <c r="Q89" s="61"/>
      <c r="R89" s="61"/>
    </row>
    <row r="90" spans="3:18" x14ac:dyDescent="0.3">
      <c r="C90" s="61"/>
      <c r="D90" s="61"/>
      <c r="E90" s="61"/>
      <c r="F90" s="61"/>
      <c r="G90" s="61"/>
      <c r="H90" s="61"/>
      <c r="I90" s="61"/>
      <c r="J90" s="61"/>
      <c r="K90" s="61"/>
      <c r="L90" s="61"/>
      <c r="M90" s="61"/>
      <c r="N90" s="61"/>
      <c r="O90" s="61"/>
      <c r="P90" s="61"/>
      <c r="Q90" s="61"/>
      <c r="R90" s="61"/>
    </row>
    <row r="91" spans="3:18" x14ac:dyDescent="0.3">
      <c r="C91" s="61"/>
      <c r="D91" s="61"/>
      <c r="E91" s="61"/>
      <c r="F91" s="61"/>
      <c r="G91" s="61"/>
      <c r="H91" s="61"/>
      <c r="I91" s="61"/>
      <c r="J91" s="61"/>
      <c r="K91" s="61"/>
      <c r="L91" s="61"/>
      <c r="M91" s="61"/>
      <c r="N91" s="61"/>
      <c r="O91" s="61"/>
      <c r="P91" s="61"/>
      <c r="Q91" s="61"/>
      <c r="R91" s="61"/>
    </row>
    <row r="92" spans="3:18" x14ac:dyDescent="0.3">
      <c r="C92" s="61"/>
      <c r="D92" s="61"/>
      <c r="E92" s="61"/>
      <c r="F92" s="61"/>
      <c r="G92" s="61"/>
      <c r="H92" s="61"/>
      <c r="I92" s="61"/>
      <c r="J92" s="61"/>
      <c r="K92" s="61"/>
      <c r="L92" s="61"/>
      <c r="M92" s="61"/>
      <c r="N92" s="61"/>
      <c r="O92" s="61"/>
      <c r="P92" s="61"/>
      <c r="Q92" s="61"/>
      <c r="R92" s="61"/>
    </row>
    <row r="93" spans="3:18" x14ac:dyDescent="0.3">
      <c r="C93" s="61"/>
      <c r="D93" s="61"/>
      <c r="E93" s="61"/>
      <c r="F93" s="61"/>
      <c r="G93" s="61"/>
      <c r="H93" s="61"/>
      <c r="I93" s="61"/>
      <c r="J93" s="61"/>
      <c r="K93" s="61"/>
      <c r="L93" s="61"/>
      <c r="M93" s="61"/>
      <c r="N93" s="61"/>
      <c r="O93" s="61"/>
      <c r="P93" s="61"/>
      <c r="Q93" s="61"/>
      <c r="R93" s="61"/>
    </row>
    <row r="94" spans="3:18" x14ac:dyDescent="0.3">
      <c r="C94" s="61"/>
      <c r="D94" s="61"/>
      <c r="E94" s="61"/>
      <c r="F94" s="61"/>
      <c r="G94" s="61"/>
      <c r="H94" s="61"/>
      <c r="I94" s="61"/>
      <c r="J94" s="61"/>
      <c r="K94" s="61"/>
      <c r="L94" s="61"/>
      <c r="M94" s="61"/>
      <c r="N94" s="61"/>
      <c r="O94" s="61"/>
      <c r="P94" s="61"/>
      <c r="Q94" s="61"/>
      <c r="R94" s="61"/>
    </row>
    <row r="95" spans="3:18" x14ac:dyDescent="0.3">
      <c r="C95" s="61"/>
      <c r="D95" s="61"/>
      <c r="E95" s="61"/>
      <c r="F95" s="61"/>
      <c r="G95" s="61"/>
      <c r="H95" s="61"/>
      <c r="I95" s="61"/>
      <c r="J95" s="61"/>
      <c r="K95" s="61"/>
      <c r="L95" s="61"/>
      <c r="M95" s="61"/>
      <c r="N95" s="61"/>
      <c r="O95" s="61"/>
      <c r="P95" s="61"/>
      <c r="Q95" s="61"/>
      <c r="R95" s="61"/>
    </row>
    <row r="96" spans="3:18" x14ac:dyDescent="0.3">
      <c r="C96" s="61"/>
      <c r="D96" s="61"/>
      <c r="E96" s="61"/>
      <c r="F96" s="61"/>
      <c r="G96" s="61"/>
      <c r="H96" s="61"/>
      <c r="I96" s="61"/>
      <c r="J96" s="61"/>
      <c r="K96" s="61"/>
      <c r="L96" s="61"/>
      <c r="M96" s="61"/>
      <c r="N96" s="61"/>
      <c r="O96" s="61"/>
      <c r="P96" s="61"/>
      <c r="Q96" s="61"/>
      <c r="R96" s="61"/>
    </row>
    <row r="97" spans="3:18" x14ac:dyDescent="0.3">
      <c r="C97" s="61"/>
      <c r="D97" s="61"/>
      <c r="E97" s="61"/>
      <c r="F97" s="61"/>
      <c r="G97" s="61"/>
      <c r="H97" s="61"/>
      <c r="I97" s="61"/>
      <c r="J97" s="61"/>
      <c r="K97" s="61"/>
      <c r="L97" s="61"/>
      <c r="M97" s="61"/>
      <c r="N97" s="61"/>
      <c r="O97" s="61"/>
      <c r="P97" s="61"/>
      <c r="Q97" s="61"/>
      <c r="R97" s="61"/>
    </row>
    <row r="98" spans="3:18" x14ac:dyDescent="0.3">
      <c r="C98" s="61"/>
      <c r="D98" s="61"/>
      <c r="E98" s="61"/>
      <c r="F98" s="61"/>
      <c r="G98" s="61"/>
      <c r="H98" s="61"/>
      <c r="I98" s="61"/>
      <c r="J98" s="61"/>
      <c r="K98" s="61"/>
      <c r="L98" s="61"/>
      <c r="M98" s="61"/>
      <c r="N98" s="61"/>
      <c r="O98" s="61"/>
      <c r="P98" s="61"/>
      <c r="Q98" s="61"/>
      <c r="R98" s="61"/>
    </row>
    <row r="99" spans="3:18" x14ac:dyDescent="0.3">
      <c r="C99" s="61"/>
      <c r="D99" s="61"/>
      <c r="E99" s="61"/>
      <c r="F99" s="61"/>
      <c r="G99" s="61"/>
      <c r="H99" s="61"/>
      <c r="I99" s="61"/>
      <c r="J99" s="61"/>
      <c r="K99" s="61"/>
      <c r="L99" s="61"/>
      <c r="M99" s="61"/>
      <c r="N99" s="61"/>
      <c r="O99" s="61"/>
      <c r="P99" s="61"/>
      <c r="Q99" s="61"/>
      <c r="R99" s="61"/>
    </row>
    <row r="100" spans="3:18" x14ac:dyDescent="0.3">
      <c r="C100" s="61"/>
      <c r="D100" s="61"/>
      <c r="E100" s="61"/>
      <c r="F100" s="61"/>
      <c r="G100" s="61"/>
      <c r="H100" s="61"/>
      <c r="I100" s="61"/>
      <c r="J100" s="61"/>
      <c r="K100" s="61"/>
      <c r="L100" s="61"/>
      <c r="M100" s="61"/>
      <c r="N100" s="61"/>
      <c r="O100" s="61"/>
      <c r="P100" s="61"/>
      <c r="Q100" s="61"/>
      <c r="R100" s="61"/>
    </row>
    <row r="101" spans="3:18" x14ac:dyDescent="0.3">
      <c r="C101" s="61"/>
      <c r="D101" s="61"/>
      <c r="E101" s="61"/>
      <c r="F101" s="61"/>
      <c r="G101" s="61"/>
      <c r="H101" s="61"/>
      <c r="I101" s="61"/>
      <c r="J101" s="61"/>
      <c r="K101" s="61"/>
      <c r="L101" s="61"/>
      <c r="M101" s="61"/>
      <c r="N101" s="61"/>
      <c r="O101" s="61"/>
      <c r="P101" s="61"/>
      <c r="Q101" s="61"/>
      <c r="R101" s="61"/>
    </row>
    <row r="102" spans="3:18" x14ac:dyDescent="0.3">
      <c r="C102" s="61"/>
      <c r="D102" s="61"/>
      <c r="E102" s="61"/>
      <c r="F102" s="61"/>
      <c r="G102" s="61"/>
      <c r="H102" s="61"/>
      <c r="I102" s="61"/>
      <c r="J102" s="61"/>
      <c r="K102" s="61"/>
      <c r="L102" s="61"/>
      <c r="M102" s="61"/>
      <c r="N102" s="61"/>
      <c r="O102" s="61"/>
      <c r="P102" s="61"/>
      <c r="Q102" s="61"/>
      <c r="R102" s="61"/>
    </row>
    <row r="103" spans="3:18" x14ac:dyDescent="0.3">
      <c r="C103" s="61"/>
      <c r="D103" s="61"/>
      <c r="E103" s="61"/>
      <c r="F103" s="61"/>
      <c r="G103" s="61"/>
      <c r="H103" s="61"/>
      <c r="I103" s="61"/>
      <c r="J103" s="61"/>
      <c r="K103" s="61"/>
      <c r="L103" s="61"/>
      <c r="M103" s="61"/>
      <c r="N103" s="61"/>
      <c r="O103" s="61"/>
      <c r="P103" s="61"/>
      <c r="Q103" s="61"/>
      <c r="R103" s="61"/>
    </row>
    <row r="104" spans="3:18" x14ac:dyDescent="0.3">
      <c r="C104" s="61"/>
      <c r="D104" s="61"/>
      <c r="E104" s="61"/>
      <c r="F104" s="61"/>
      <c r="G104" s="61"/>
      <c r="H104" s="61"/>
      <c r="I104" s="61"/>
      <c r="J104" s="61"/>
      <c r="K104" s="61"/>
      <c r="L104" s="61"/>
      <c r="M104" s="61"/>
      <c r="N104" s="61"/>
      <c r="O104" s="61"/>
      <c r="P104" s="61"/>
      <c r="Q104" s="61"/>
      <c r="R104" s="61"/>
    </row>
    <row r="105" spans="3:18" x14ac:dyDescent="0.3">
      <c r="C105" s="61"/>
      <c r="D105" s="61"/>
      <c r="E105" s="61"/>
      <c r="F105" s="61"/>
      <c r="G105" s="61"/>
      <c r="H105" s="61"/>
      <c r="I105" s="61"/>
      <c r="J105" s="61"/>
      <c r="K105" s="61"/>
      <c r="L105" s="61"/>
      <c r="M105" s="61"/>
      <c r="N105" s="61"/>
      <c r="O105" s="61"/>
      <c r="P105" s="61"/>
      <c r="Q105" s="61"/>
      <c r="R105" s="61"/>
    </row>
    <row r="106" spans="3:18" x14ac:dyDescent="0.3">
      <c r="C106" s="61"/>
      <c r="D106" s="61"/>
      <c r="E106" s="61"/>
      <c r="F106" s="61"/>
      <c r="G106" s="61"/>
      <c r="H106" s="61"/>
      <c r="I106" s="61"/>
      <c r="J106" s="61"/>
      <c r="K106" s="61"/>
      <c r="L106" s="61"/>
      <c r="M106" s="61"/>
      <c r="N106" s="61"/>
      <c r="O106" s="61"/>
      <c r="P106" s="61"/>
      <c r="Q106" s="61"/>
      <c r="R106" s="61"/>
    </row>
    <row r="107" spans="3:18" x14ac:dyDescent="0.3">
      <c r="C107" s="61"/>
      <c r="D107" s="61"/>
      <c r="E107" s="61"/>
      <c r="F107" s="61"/>
      <c r="G107" s="61"/>
      <c r="H107" s="61"/>
      <c r="I107" s="61"/>
      <c r="J107" s="61"/>
      <c r="K107" s="61"/>
      <c r="L107" s="61"/>
      <c r="M107" s="61"/>
      <c r="N107" s="61"/>
      <c r="O107" s="61"/>
      <c r="P107" s="61"/>
      <c r="Q107" s="61"/>
      <c r="R107" s="61"/>
    </row>
    <row r="108" spans="3:18" x14ac:dyDescent="0.3">
      <c r="C108" s="61"/>
      <c r="D108" s="61"/>
      <c r="E108" s="61"/>
      <c r="F108" s="61"/>
      <c r="G108" s="61"/>
      <c r="H108" s="61"/>
      <c r="I108" s="61"/>
      <c r="J108" s="61"/>
      <c r="K108" s="61"/>
      <c r="L108" s="61"/>
      <c r="M108" s="61"/>
      <c r="N108" s="61"/>
      <c r="O108" s="61"/>
      <c r="P108" s="61"/>
      <c r="Q108" s="61"/>
      <c r="R108" s="61"/>
    </row>
    <row r="109" spans="3:18" x14ac:dyDescent="0.3">
      <c r="C109" s="61"/>
      <c r="D109" s="61"/>
      <c r="E109" s="61"/>
      <c r="F109" s="61"/>
      <c r="G109" s="61"/>
      <c r="H109" s="61"/>
      <c r="I109" s="61"/>
      <c r="J109" s="61"/>
      <c r="K109" s="61"/>
      <c r="L109" s="61"/>
      <c r="M109" s="61"/>
      <c r="N109" s="61"/>
      <c r="O109" s="61"/>
      <c r="P109" s="61"/>
      <c r="Q109" s="61"/>
      <c r="R109" s="61"/>
    </row>
    <row r="110" spans="3:18" x14ac:dyDescent="0.3">
      <c r="C110" s="61"/>
      <c r="D110" s="61"/>
      <c r="E110" s="61"/>
      <c r="F110" s="61"/>
      <c r="G110" s="61"/>
      <c r="H110" s="61"/>
      <c r="I110" s="61"/>
      <c r="J110" s="61"/>
      <c r="K110" s="61"/>
      <c r="L110" s="61"/>
      <c r="M110" s="61"/>
      <c r="N110" s="61"/>
      <c r="O110" s="61"/>
      <c r="P110" s="61"/>
      <c r="Q110" s="61"/>
      <c r="R110" s="61"/>
    </row>
    <row r="111" spans="3:18" x14ac:dyDescent="0.3">
      <c r="C111" s="61"/>
      <c r="D111" s="61"/>
      <c r="E111" s="61"/>
      <c r="F111" s="61"/>
      <c r="G111" s="61"/>
      <c r="H111" s="61"/>
      <c r="I111" s="61"/>
      <c r="J111" s="61"/>
      <c r="K111" s="61"/>
      <c r="L111" s="61"/>
      <c r="M111" s="61"/>
      <c r="N111" s="61"/>
      <c r="O111" s="61"/>
      <c r="P111" s="61"/>
      <c r="Q111" s="61"/>
      <c r="R111" s="61"/>
    </row>
    <row r="112" spans="3:18" x14ac:dyDescent="0.3">
      <c r="C112" s="61"/>
      <c r="D112" s="61"/>
      <c r="E112" s="61"/>
      <c r="F112" s="61"/>
      <c r="G112" s="61"/>
      <c r="H112" s="61"/>
      <c r="I112" s="61"/>
      <c r="J112" s="61"/>
      <c r="K112" s="61"/>
      <c r="L112" s="61"/>
      <c r="M112" s="61"/>
      <c r="N112" s="61"/>
      <c r="O112" s="61"/>
      <c r="P112" s="61"/>
      <c r="Q112" s="61"/>
      <c r="R112" s="61"/>
    </row>
    <row r="113" spans="3:18" x14ac:dyDescent="0.3">
      <c r="C113" s="61"/>
      <c r="D113" s="61"/>
      <c r="E113" s="61"/>
      <c r="F113" s="61"/>
      <c r="G113" s="61"/>
      <c r="H113" s="61"/>
      <c r="I113" s="61"/>
      <c r="J113" s="61"/>
      <c r="K113" s="61"/>
      <c r="L113" s="61"/>
      <c r="M113" s="61"/>
      <c r="N113" s="61"/>
      <c r="O113" s="61"/>
      <c r="P113" s="61"/>
      <c r="Q113" s="61"/>
      <c r="R113" s="61"/>
    </row>
    <row r="114" spans="3:18" x14ac:dyDescent="0.3">
      <c r="C114" s="61"/>
      <c r="D114" s="61"/>
      <c r="E114" s="61"/>
      <c r="F114" s="61"/>
      <c r="G114" s="61"/>
      <c r="H114" s="61"/>
      <c r="I114" s="61"/>
      <c r="J114" s="61"/>
      <c r="K114" s="61"/>
      <c r="L114" s="61"/>
      <c r="M114" s="61"/>
      <c r="N114" s="61"/>
      <c r="O114" s="61"/>
      <c r="P114" s="61"/>
      <c r="Q114" s="61"/>
      <c r="R114" s="61"/>
    </row>
    <row r="115" spans="3:18" x14ac:dyDescent="0.3">
      <c r="C115" s="61"/>
      <c r="D115" s="61"/>
      <c r="E115" s="61"/>
      <c r="F115" s="61"/>
      <c r="G115" s="61"/>
      <c r="H115" s="61"/>
      <c r="I115" s="61"/>
      <c r="J115" s="61"/>
      <c r="K115" s="61"/>
      <c r="L115" s="61"/>
      <c r="M115" s="61"/>
      <c r="N115" s="61"/>
      <c r="O115" s="61"/>
      <c r="P115" s="61"/>
      <c r="Q115" s="61"/>
      <c r="R115" s="61"/>
    </row>
    <row r="116" spans="3:18" x14ac:dyDescent="0.3">
      <c r="C116" s="61"/>
      <c r="D116" s="61"/>
      <c r="E116" s="61"/>
      <c r="F116" s="61"/>
      <c r="G116" s="61"/>
      <c r="H116" s="61"/>
      <c r="I116" s="61"/>
      <c r="J116" s="61"/>
      <c r="K116" s="61"/>
      <c r="L116" s="61"/>
      <c r="M116" s="61"/>
      <c r="N116" s="61"/>
      <c r="O116" s="61"/>
      <c r="P116" s="61"/>
      <c r="Q116" s="61"/>
      <c r="R116" s="61"/>
    </row>
    <row r="117" spans="3:18" x14ac:dyDescent="0.3">
      <c r="C117" s="61"/>
      <c r="D117" s="61"/>
      <c r="E117" s="61"/>
      <c r="F117" s="61"/>
      <c r="G117" s="61"/>
      <c r="H117" s="61"/>
      <c r="I117" s="61"/>
      <c r="J117" s="61"/>
      <c r="K117" s="61"/>
      <c r="L117" s="61"/>
      <c r="M117" s="61"/>
      <c r="N117" s="61"/>
      <c r="O117" s="61"/>
      <c r="P117" s="61"/>
      <c r="Q117" s="61"/>
      <c r="R117" s="61"/>
    </row>
    <row r="118" spans="3:18" x14ac:dyDescent="0.3">
      <c r="C118" s="61"/>
      <c r="D118" s="61"/>
      <c r="E118" s="61"/>
      <c r="F118" s="61"/>
      <c r="G118" s="61"/>
      <c r="H118" s="61"/>
      <c r="I118" s="61"/>
      <c r="J118" s="61"/>
      <c r="K118" s="61"/>
      <c r="L118" s="61"/>
      <c r="M118" s="61"/>
      <c r="N118" s="61"/>
      <c r="O118" s="61"/>
      <c r="P118" s="61"/>
      <c r="Q118" s="61"/>
      <c r="R118" s="61"/>
    </row>
    <row r="119" spans="3:18" x14ac:dyDescent="0.3">
      <c r="C119" s="61"/>
      <c r="D119" s="61"/>
      <c r="E119" s="61"/>
      <c r="F119" s="61"/>
      <c r="G119" s="61"/>
      <c r="H119" s="61"/>
      <c r="I119" s="61"/>
      <c r="J119" s="61"/>
      <c r="K119" s="61"/>
      <c r="L119" s="61"/>
      <c r="M119" s="61"/>
      <c r="N119" s="61"/>
      <c r="O119" s="61"/>
      <c r="P119" s="61"/>
      <c r="Q119" s="61"/>
      <c r="R119" s="61"/>
    </row>
    <row r="120" spans="3:18" x14ac:dyDescent="0.3">
      <c r="C120" s="61"/>
      <c r="D120" s="61"/>
      <c r="E120" s="61"/>
      <c r="F120" s="61"/>
      <c r="G120" s="61"/>
      <c r="H120" s="61"/>
      <c r="I120" s="61"/>
      <c r="J120" s="61"/>
      <c r="K120" s="61"/>
      <c r="L120" s="61"/>
      <c r="M120" s="61"/>
      <c r="N120" s="61"/>
      <c r="O120" s="61"/>
      <c r="P120" s="61"/>
      <c r="Q120" s="61"/>
      <c r="R120" s="61"/>
    </row>
    <row r="121" spans="3:18" x14ac:dyDescent="0.3">
      <c r="C121" s="61"/>
      <c r="D121" s="61"/>
      <c r="E121" s="61"/>
      <c r="F121" s="61"/>
      <c r="G121" s="61"/>
      <c r="H121" s="61"/>
      <c r="I121" s="61"/>
      <c r="J121" s="61"/>
      <c r="K121" s="61"/>
      <c r="L121" s="61"/>
      <c r="M121" s="61"/>
      <c r="N121" s="61"/>
      <c r="O121" s="61"/>
      <c r="P121" s="61"/>
      <c r="Q121" s="61"/>
      <c r="R121" s="61"/>
    </row>
    <row r="122" spans="3:18" x14ac:dyDescent="0.3">
      <c r="C122" s="61"/>
      <c r="D122" s="61"/>
      <c r="E122" s="61"/>
      <c r="F122" s="61"/>
      <c r="G122" s="61"/>
      <c r="H122" s="61"/>
      <c r="I122" s="61"/>
      <c r="J122" s="61"/>
      <c r="K122" s="61"/>
      <c r="L122" s="61"/>
      <c r="M122" s="61"/>
      <c r="N122" s="61"/>
      <c r="O122" s="61"/>
      <c r="P122" s="61"/>
      <c r="Q122" s="61"/>
      <c r="R122" s="61"/>
    </row>
    <row r="123" spans="3:18" x14ac:dyDescent="0.3">
      <c r="C123" s="61"/>
      <c r="D123" s="61"/>
      <c r="E123" s="61"/>
      <c r="F123" s="61"/>
      <c r="G123" s="61"/>
      <c r="H123" s="61"/>
      <c r="I123" s="61"/>
      <c r="J123" s="61"/>
      <c r="K123" s="61"/>
      <c r="L123" s="61"/>
      <c r="M123" s="61"/>
      <c r="N123" s="61"/>
      <c r="O123" s="61"/>
      <c r="P123" s="61"/>
      <c r="Q123" s="61"/>
      <c r="R123" s="61"/>
    </row>
    <row r="124" spans="3:18" x14ac:dyDescent="0.3">
      <c r="C124" s="61"/>
      <c r="D124" s="61"/>
      <c r="E124" s="61"/>
      <c r="F124" s="61"/>
      <c r="G124" s="61"/>
      <c r="H124" s="61"/>
      <c r="I124" s="61"/>
      <c r="J124" s="61"/>
      <c r="K124" s="61"/>
      <c r="L124" s="61"/>
      <c r="M124" s="61"/>
      <c r="N124" s="61"/>
      <c r="O124" s="61"/>
      <c r="P124" s="61"/>
      <c r="Q124" s="61"/>
      <c r="R124" s="61"/>
    </row>
    <row r="125" spans="3:18" x14ac:dyDescent="0.3">
      <c r="C125" s="61"/>
      <c r="D125" s="61"/>
      <c r="E125" s="61"/>
      <c r="F125" s="61"/>
      <c r="G125" s="61"/>
      <c r="H125" s="61"/>
      <c r="I125" s="61"/>
      <c r="J125" s="61"/>
      <c r="K125" s="61"/>
      <c r="L125" s="61"/>
      <c r="M125" s="61"/>
      <c r="N125" s="61"/>
      <c r="O125" s="61"/>
      <c r="P125" s="61"/>
      <c r="Q125" s="61"/>
      <c r="R125" s="61"/>
    </row>
    <row r="126" spans="3:18" x14ac:dyDescent="0.3">
      <c r="C126" s="61"/>
      <c r="D126" s="61"/>
      <c r="E126" s="61"/>
      <c r="F126" s="61"/>
      <c r="G126" s="61"/>
      <c r="H126" s="61"/>
      <c r="I126" s="61"/>
      <c r="J126" s="61"/>
      <c r="K126" s="61"/>
      <c r="L126" s="61"/>
      <c r="M126" s="61"/>
      <c r="N126" s="61"/>
      <c r="O126" s="61"/>
      <c r="P126" s="61"/>
      <c r="Q126" s="61"/>
      <c r="R126" s="61"/>
    </row>
    <row r="127" spans="3:18" x14ac:dyDescent="0.3">
      <c r="C127" s="61"/>
      <c r="D127" s="61"/>
      <c r="E127" s="61"/>
      <c r="F127" s="61"/>
      <c r="G127" s="61"/>
      <c r="H127" s="61"/>
      <c r="I127" s="61"/>
      <c r="J127" s="61"/>
      <c r="K127" s="61"/>
      <c r="L127" s="61"/>
      <c r="M127" s="61"/>
      <c r="N127" s="61"/>
      <c r="O127" s="61"/>
      <c r="P127" s="61"/>
      <c r="Q127" s="61"/>
      <c r="R127" s="61"/>
    </row>
    <row r="128" spans="3:18" x14ac:dyDescent="0.3">
      <c r="C128" s="61"/>
      <c r="D128" s="61"/>
      <c r="E128" s="61"/>
      <c r="F128" s="61"/>
      <c r="G128" s="61"/>
      <c r="H128" s="61"/>
      <c r="I128" s="61"/>
      <c r="J128" s="61"/>
      <c r="K128" s="61"/>
      <c r="L128" s="61"/>
      <c r="M128" s="61"/>
      <c r="N128" s="61"/>
      <c r="O128" s="61"/>
      <c r="P128" s="61"/>
      <c r="Q128" s="61"/>
      <c r="R128" s="61"/>
    </row>
    <row r="129" spans="3:18" x14ac:dyDescent="0.3">
      <c r="C129" s="61"/>
      <c r="D129" s="61"/>
      <c r="E129" s="61"/>
      <c r="F129" s="61"/>
      <c r="G129" s="61"/>
      <c r="H129" s="61"/>
      <c r="I129" s="61"/>
      <c r="J129" s="61"/>
      <c r="K129" s="61"/>
      <c r="L129" s="61"/>
      <c r="M129" s="61"/>
      <c r="N129" s="61"/>
      <c r="O129" s="61"/>
      <c r="P129" s="61"/>
      <c r="Q129" s="61"/>
      <c r="R129" s="61"/>
    </row>
    <row r="130" spans="3:18" x14ac:dyDescent="0.3">
      <c r="C130" s="61"/>
      <c r="D130" s="61"/>
      <c r="E130" s="61"/>
      <c r="F130" s="61"/>
      <c r="G130" s="61"/>
      <c r="H130" s="61"/>
      <c r="I130" s="61"/>
      <c r="J130" s="61"/>
      <c r="K130" s="61"/>
      <c r="L130" s="61"/>
      <c r="M130" s="61"/>
      <c r="N130" s="61"/>
      <c r="O130" s="61"/>
      <c r="P130" s="61"/>
      <c r="Q130" s="61"/>
      <c r="R130" s="61"/>
    </row>
    <row r="131" spans="3:18" x14ac:dyDescent="0.3">
      <c r="C131" s="61"/>
      <c r="D131" s="61"/>
      <c r="E131" s="61"/>
      <c r="F131" s="61"/>
      <c r="G131" s="61"/>
      <c r="H131" s="61"/>
      <c r="I131" s="61"/>
      <c r="J131" s="61"/>
      <c r="K131" s="61"/>
      <c r="L131" s="61"/>
      <c r="M131" s="61"/>
      <c r="N131" s="61"/>
      <c r="O131" s="61"/>
      <c r="P131" s="61"/>
      <c r="Q131" s="61"/>
      <c r="R131" s="61"/>
    </row>
    <row r="132" spans="3:18" x14ac:dyDescent="0.3">
      <c r="C132" s="61"/>
      <c r="D132" s="61"/>
      <c r="E132" s="61"/>
      <c r="F132" s="61"/>
      <c r="G132" s="61"/>
      <c r="H132" s="61"/>
      <c r="I132" s="61"/>
      <c r="J132" s="61"/>
      <c r="K132" s="61"/>
      <c r="L132" s="61"/>
      <c r="M132" s="61"/>
      <c r="N132" s="61"/>
      <c r="O132" s="61"/>
      <c r="P132" s="61"/>
      <c r="Q132" s="61"/>
      <c r="R132" s="61"/>
    </row>
    <row r="133" spans="3:18" x14ac:dyDescent="0.3">
      <c r="C133" s="61"/>
      <c r="D133" s="61"/>
      <c r="E133" s="61"/>
      <c r="F133" s="61"/>
      <c r="G133" s="61"/>
      <c r="H133" s="61"/>
      <c r="I133" s="61"/>
      <c r="J133" s="61"/>
      <c r="K133" s="61"/>
      <c r="L133" s="61"/>
      <c r="M133" s="61"/>
      <c r="N133" s="61"/>
      <c r="O133" s="61"/>
      <c r="P133" s="61"/>
      <c r="Q133" s="61"/>
      <c r="R133" s="61"/>
    </row>
    <row r="134" spans="3:18" x14ac:dyDescent="0.3">
      <c r="C134" s="61"/>
      <c r="D134" s="61"/>
      <c r="E134" s="61"/>
      <c r="F134" s="61"/>
      <c r="G134" s="61"/>
      <c r="H134" s="61"/>
      <c r="I134" s="61"/>
      <c r="J134" s="61"/>
      <c r="K134" s="61"/>
      <c r="L134" s="61"/>
      <c r="M134" s="61"/>
      <c r="N134" s="61"/>
      <c r="O134" s="61"/>
      <c r="P134" s="61"/>
      <c r="Q134" s="61"/>
      <c r="R134" s="61"/>
    </row>
    <row r="135" spans="3:18" x14ac:dyDescent="0.3">
      <c r="C135" s="61"/>
      <c r="D135" s="61"/>
      <c r="E135" s="61"/>
      <c r="F135" s="61"/>
      <c r="G135" s="61"/>
      <c r="H135" s="61"/>
      <c r="I135" s="61"/>
      <c r="J135" s="61"/>
      <c r="K135" s="61"/>
      <c r="L135" s="61"/>
      <c r="M135" s="61"/>
      <c r="N135" s="61"/>
      <c r="O135" s="61"/>
      <c r="P135" s="61"/>
      <c r="Q135" s="61"/>
      <c r="R135" s="61"/>
    </row>
    <row r="136" spans="3:18" x14ac:dyDescent="0.3">
      <c r="C136" s="61"/>
      <c r="D136" s="61"/>
      <c r="E136" s="61"/>
      <c r="F136" s="61"/>
      <c r="G136" s="61"/>
      <c r="H136" s="61"/>
      <c r="I136" s="61"/>
      <c r="J136" s="61"/>
      <c r="K136" s="61"/>
      <c r="L136" s="61"/>
      <c r="M136" s="61"/>
      <c r="N136" s="61"/>
      <c r="O136" s="61"/>
      <c r="P136" s="61"/>
      <c r="Q136" s="61"/>
      <c r="R136" s="61"/>
    </row>
    <row r="137" spans="3:18" x14ac:dyDescent="0.3">
      <c r="C137" s="61"/>
      <c r="D137" s="61"/>
      <c r="E137" s="61"/>
      <c r="F137" s="61"/>
      <c r="G137" s="61"/>
      <c r="H137" s="61"/>
      <c r="I137" s="61"/>
      <c r="J137" s="61"/>
      <c r="K137" s="61"/>
      <c r="L137" s="61"/>
      <c r="M137" s="61"/>
      <c r="N137" s="61"/>
      <c r="O137" s="61"/>
      <c r="P137" s="61"/>
      <c r="Q137" s="61"/>
      <c r="R137" s="61"/>
    </row>
    <row r="138" spans="3:18" x14ac:dyDescent="0.3">
      <c r="C138" s="61"/>
      <c r="D138" s="61"/>
      <c r="E138" s="61"/>
      <c r="F138" s="61"/>
      <c r="G138" s="61"/>
      <c r="H138" s="61"/>
      <c r="I138" s="61"/>
      <c r="J138" s="61"/>
      <c r="K138" s="61"/>
      <c r="L138" s="61"/>
      <c r="M138" s="61"/>
      <c r="N138" s="61"/>
      <c r="O138" s="61"/>
      <c r="P138" s="61"/>
      <c r="Q138" s="61"/>
      <c r="R138" s="61"/>
    </row>
    <row r="139" spans="3:18" x14ac:dyDescent="0.3">
      <c r="C139" s="61"/>
      <c r="D139" s="61"/>
      <c r="E139" s="61"/>
      <c r="F139" s="61"/>
      <c r="G139" s="61"/>
      <c r="H139" s="61"/>
      <c r="I139" s="61"/>
      <c r="J139" s="61"/>
      <c r="K139" s="61"/>
      <c r="L139" s="61"/>
      <c r="M139" s="61"/>
      <c r="N139" s="61"/>
      <c r="O139" s="61"/>
      <c r="P139" s="61"/>
      <c r="Q139" s="61"/>
      <c r="R139" s="61"/>
    </row>
    <row r="140" spans="3:18" x14ac:dyDescent="0.3">
      <c r="C140" s="61"/>
      <c r="D140" s="61"/>
      <c r="E140" s="61"/>
      <c r="F140" s="61"/>
      <c r="G140" s="61"/>
      <c r="H140" s="61"/>
      <c r="I140" s="61"/>
      <c r="J140" s="61"/>
      <c r="K140" s="61"/>
      <c r="L140" s="61"/>
      <c r="M140" s="61"/>
      <c r="N140" s="61"/>
      <c r="O140" s="61"/>
      <c r="P140" s="61"/>
      <c r="Q140" s="61"/>
      <c r="R140" s="61"/>
    </row>
    <row r="141" spans="3:18" x14ac:dyDescent="0.3">
      <c r="C141" s="61"/>
      <c r="D141" s="61"/>
      <c r="E141" s="61"/>
      <c r="F141" s="61"/>
      <c r="G141" s="61"/>
      <c r="H141" s="61"/>
      <c r="I141" s="61"/>
      <c r="J141" s="61"/>
      <c r="K141" s="61"/>
      <c r="L141" s="61"/>
      <c r="M141" s="61"/>
      <c r="N141" s="61"/>
      <c r="O141" s="61"/>
      <c r="P141" s="61"/>
      <c r="Q141" s="61"/>
      <c r="R141" s="61"/>
    </row>
    <row r="142" spans="3:18" x14ac:dyDescent="0.3">
      <c r="C142" s="61"/>
      <c r="D142" s="61"/>
      <c r="E142" s="61"/>
      <c r="F142" s="61"/>
      <c r="G142" s="61"/>
      <c r="H142" s="61"/>
      <c r="I142" s="61"/>
      <c r="J142" s="61"/>
      <c r="K142" s="61"/>
      <c r="L142" s="61"/>
      <c r="M142" s="61"/>
      <c r="N142" s="61"/>
      <c r="O142" s="61"/>
      <c r="P142" s="61"/>
      <c r="Q142" s="61"/>
      <c r="R142" s="61"/>
    </row>
    <row r="143" spans="3:18" x14ac:dyDescent="0.3">
      <c r="C143" s="61"/>
      <c r="D143" s="61"/>
      <c r="E143" s="61"/>
      <c r="F143" s="61"/>
      <c r="G143" s="61"/>
      <c r="H143" s="61"/>
      <c r="I143" s="61"/>
      <c r="J143" s="61"/>
      <c r="K143" s="61"/>
      <c r="L143" s="61"/>
      <c r="M143" s="61"/>
      <c r="N143" s="61"/>
      <c r="O143" s="61"/>
      <c r="P143" s="61"/>
      <c r="Q143" s="61"/>
      <c r="R143" s="61"/>
    </row>
    <row r="144" spans="3:18" x14ac:dyDescent="0.3">
      <c r="C144" s="61"/>
      <c r="D144" s="61"/>
      <c r="E144" s="61"/>
      <c r="F144" s="61"/>
      <c r="G144" s="61"/>
      <c r="H144" s="61"/>
      <c r="I144" s="61"/>
      <c r="J144" s="61"/>
      <c r="K144" s="61"/>
      <c r="L144" s="61"/>
      <c r="M144" s="61"/>
      <c r="N144" s="61"/>
      <c r="O144" s="61"/>
      <c r="P144" s="61"/>
      <c r="Q144" s="61"/>
      <c r="R144" s="61"/>
    </row>
    <row r="145" spans="3:18" x14ac:dyDescent="0.3">
      <c r="C145" s="61"/>
      <c r="D145" s="61"/>
      <c r="E145" s="61"/>
      <c r="F145" s="61"/>
      <c r="G145" s="61"/>
      <c r="H145" s="61"/>
      <c r="I145" s="61"/>
      <c r="J145" s="61"/>
      <c r="K145" s="61"/>
      <c r="L145" s="61"/>
      <c r="M145" s="61"/>
      <c r="N145" s="61"/>
      <c r="O145" s="61"/>
      <c r="P145" s="61"/>
      <c r="Q145" s="61"/>
      <c r="R145" s="61"/>
    </row>
    <row r="146" spans="3:18" x14ac:dyDescent="0.3">
      <c r="C146" s="61"/>
      <c r="D146" s="61"/>
      <c r="E146" s="61"/>
      <c r="F146" s="61"/>
      <c r="G146" s="61"/>
      <c r="H146" s="61"/>
      <c r="I146" s="61"/>
      <c r="J146" s="61"/>
      <c r="K146" s="61"/>
      <c r="L146" s="61"/>
      <c r="M146" s="61"/>
      <c r="N146" s="61"/>
      <c r="O146" s="61"/>
      <c r="P146" s="61"/>
      <c r="Q146" s="61"/>
      <c r="R146" s="61"/>
    </row>
    <row r="147" spans="3:18" x14ac:dyDescent="0.3">
      <c r="C147" s="61"/>
      <c r="D147" s="61"/>
      <c r="E147" s="61"/>
      <c r="F147" s="61"/>
      <c r="G147" s="61"/>
      <c r="H147" s="61"/>
      <c r="I147" s="61"/>
      <c r="J147" s="61"/>
      <c r="K147" s="61"/>
      <c r="L147" s="61"/>
      <c r="M147" s="61"/>
      <c r="N147" s="61"/>
      <c r="O147" s="61"/>
      <c r="P147" s="61"/>
      <c r="Q147" s="61"/>
      <c r="R147" s="61"/>
    </row>
    <row r="148" spans="3:18" x14ac:dyDescent="0.3">
      <c r="C148" s="61"/>
      <c r="D148" s="61"/>
      <c r="E148" s="61"/>
      <c r="F148" s="61"/>
      <c r="G148" s="61"/>
      <c r="H148" s="61"/>
      <c r="I148" s="61"/>
      <c r="J148" s="61"/>
      <c r="K148" s="61"/>
      <c r="L148" s="61"/>
      <c r="M148" s="61"/>
      <c r="N148" s="61"/>
      <c r="O148" s="61"/>
      <c r="P148" s="61"/>
      <c r="Q148" s="61"/>
      <c r="R148" s="61"/>
    </row>
    <row r="149" spans="3:18" x14ac:dyDescent="0.3">
      <c r="C149" s="61"/>
      <c r="D149" s="61"/>
      <c r="E149" s="61"/>
      <c r="F149" s="61"/>
      <c r="G149" s="61"/>
      <c r="H149" s="61"/>
      <c r="I149" s="61"/>
      <c r="J149" s="61"/>
      <c r="K149" s="61"/>
      <c r="L149" s="61"/>
      <c r="M149" s="61"/>
      <c r="N149" s="61"/>
      <c r="O149" s="61"/>
      <c r="P149" s="61"/>
      <c r="Q149" s="61"/>
      <c r="R149" s="61"/>
    </row>
    <row r="150" spans="3:18" x14ac:dyDescent="0.3">
      <c r="Q150" s="61"/>
      <c r="R150" s="61"/>
    </row>
  </sheetData>
  <protectedRanges>
    <protectedRange algorithmName="SHA-512" hashValue="vHSVXL01HAF5iu+ibMw57yv87LQK+AEE0e3/4Xb0TvjLOfPIjG43ROMFKlrGAi8uj/XWDzOKevHhreuWoRzZsg==" saltValue="A4oYn96vI8wtgelMF9lHaA==" spinCount="100000" sqref="C2" name="Range1"/>
    <protectedRange algorithmName="SHA-512" hashValue="vHSVXL01HAF5iu+ibMw57yv87LQK+AEE0e3/4Xb0TvjLOfPIjG43ROMFKlrGAi8uj/XWDzOKevHhreuWoRzZsg==" saltValue="A4oYn96vI8wtgelMF9lHaA==" spinCount="100000" sqref="E18:P18" name="Range1_2"/>
  </protectedRanges>
  <mergeCells count="4">
    <mergeCell ref="B53:B56"/>
    <mergeCell ref="B14:B21"/>
    <mergeCell ref="B26:B33"/>
    <mergeCell ref="B49:B52"/>
  </mergeCells>
  <conditionalFormatting sqref="D9">
    <cfRule type="containsText" dxfId="54" priority="3" operator="containsText" text="Banking NOT allowed for Generators &gt;1MW unless approved by the pricing committee">
      <formula>NOT(ISERROR(SEARCH("Banking NOT allowed for Generators &gt;1MW unless approved by the pricing committee",D9)))</formula>
    </cfRule>
    <cfRule type="containsText" dxfId="53" priority="4" operator="containsText" text="Banking NOT allowed for Generators &gt;1MW unless approved by the pricing committee">
      <formula>NOT(ISERROR(SEARCH("Banking NOT allowed for Generators &gt;1MW unless approved by the pricing committee",D9)))</formula>
    </cfRule>
  </conditionalFormatting>
  <conditionalFormatting sqref="D9:I9">
    <cfRule type="containsText" dxfId="52" priority="1" operator="containsText" text="Banking only permitted for Generators &lt;1MW unless agreed to by Eskom Committee">
      <formula>NOT(ISERROR(SEARCH("Banking only permitted for Generators &lt;1MW unless agreed to by Eskom Committee",D9)))</formula>
    </cfRule>
    <cfRule type="containsText" dxfId="51" priority="2" operator="containsText" text="&gt; 1MW Generators are only aloowed to bank if approved by the committee">
      <formula>NOT(ISERROR(SEARCH("&gt; 1MW Generators are only aloowed to bank if approved by the committee",D9)))</formula>
    </cfRule>
  </conditionalFormatting>
  <pageMargins left="0.7" right="0.7" top="0.75" bottom="0.75" header="0.3" footer="0.3"/>
  <ignoredErrors>
    <ignoredError sqref="E14:P17" unlockedFormula="1"/>
  </ignoredErrors>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r:uid="{AA0B2BBD-76A3-40F5-8AC9-4C0CA97C518C}">
          <x14:formula1>
            <xm:f>IF('1a) Consumption + recon current'!$C$3="Offset",'GUoS rates current'!$M$7:$M$10,'GUoS rates current'!$M$8:$M$10)</xm:f>
          </x14:formula1>
          <xm:sqref>C4</xm:sqref>
        </x14:dataValidation>
        <x14:dataValidation type="list" allowBlank="1" showInputMessage="1" showErrorMessage="1" xr:uid="{D5E7BAE2-35D7-40C6-A7FB-480B067C7434}">
          <x14:formula1>
            <xm:f>'GUoS rates current'!$M$14:$M$17</xm:f>
          </x14:formula1>
          <xm:sqref>C5:C9</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M150"/>
  <sheetViews>
    <sheetView showGridLines="0" zoomScale="40" zoomScaleNormal="40" workbookViewId="0">
      <selection activeCell="B2" sqref="B2"/>
    </sheetView>
  </sheetViews>
  <sheetFormatPr defaultColWidth="8.88671875" defaultRowHeight="17.399999999999999" x14ac:dyDescent="0.3"/>
  <cols>
    <col min="1" max="1" width="5.88671875" style="51" customWidth="1"/>
    <col min="2" max="2" width="50.6640625" style="51" customWidth="1"/>
    <col min="3" max="3" width="57.21875" style="51" customWidth="1"/>
    <col min="4" max="4" width="12.44140625" style="51" customWidth="1"/>
    <col min="5" max="6" width="16.6640625" style="51" bestFit="1" customWidth="1"/>
    <col min="7" max="7" width="19.88671875" style="51" customWidth="1"/>
    <col min="8" max="8" width="18" style="51" customWidth="1"/>
    <col min="9" max="9" width="16.6640625" style="51" customWidth="1"/>
    <col min="10" max="10" width="21.21875" style="51" customWidth="1"/>
    <col min="11" max="13" width="16.6640625" style="51" bestFit="1" customWidth="1"/>
    <col min="14" max="14" width="16.44140625" style="51" customWidth="1"/>
    <col min="15" max="15" width="17.109375" style="51" customWidth="1"/>
    <col min="16" max="16" width="16.6640625" style="51" bestFit="1" customWidth="1"/>
    <col min="17" max="17" width="19.5546875" style="51" customWidth="1"/>
    <col min="18" max="18" width="19.6640625" style="51" customWidth="1"/>
    <col min="19" max="19" width="8.88671875" style="51"/>
    <col min="20" max="20" width="4" style="51" customWidth="1"/>
    <col min="21" max="28" width="8.88671875" style="51"/>
    <col min="29" max="29" width="13.44140625" style="51" customWidth="1"/>
    <col min="30" max="16384" width="8.88671875" style="51"/>
  </cols>
  <sheetData>
    <row r="1" spans="1:30" s="52" customFormat="1" ht="18.600000000000001" thickBot="1" x14ac:dyDescent="0.4">
      <c r="B1" s="775" t="s">
        <v>624</v>
      </c>
    </row>
    <row r="2" spans="1:30" ht="18" x14ac:dyDescent="0.35">
      <c r="B2" s="431" t="s">
        <v>302</v>
      </c>
      <c r="C2" s="741" t="str">
        <f>'MAIN INPUTS AND COMPARISON'!C52</f>
        <v xml:space="preserve">YYYYY </v>
      </c>
      <c r="I2" s="51" t="s">
        <v>141</v>
      </c>
      <c r="S2" s="52"/>
      <c r="T2" s="52"/>
      <c r="U2" s="52"/>
      <c r="V2" s="52"/>
      <c r="W2" s="52"/>
      <c r="X2" s="52"/>
      <c r="Y2" s="52"/>
      <c r="Z2" s="52"/>
      <c r="AA2" s="52"/>
      <c r="AB2" s="52"/>
      <c r="AC2" s="52"/>
      <c r="AD2" s="52"/>
    </row>
    <row r="3" spans="1:30" ht="19.05" customHeight="1" x14ac:dyDescent="0.35">
      <c r="B3" s="445" t="s">
        <v>475</v>
      </c>
      <c r="C3" s="449" t="str">
        <f>'1a) Consumption + recon current'!C3</f>
        <v>Wheeling</v>
      </c>
      <c r="S3" s="52"/>
      <c r="T3" s="52"/>
      <c r="U3" s="52"/>
      <c r="V3" s="52"/>
      <c r="W3" s="52"/>
      <c r="X3" s="52"/>
      <c r="Y3" s="52"/>
      <c r="Z3" s="52"/>
      <c r="AA3" s="52"/>
      <c r="AB3" s="52"/>
      <c r="AC3" s="52"/>
      <c r="AD3" s="52"/>
    </row>
    <row r="4" spans="1:30" ht="19.05" customHeight="1" x14ac:dyDescent="0.35">
      <c r="A4" s="55"/>
      <c r="B4" s="445" t="s">
        <v>142</v>
      </c>
      <c r="C4" s="449" t="str">
        <f>'MAIN INPUTS AND COMPARISON'!C53</f>
        <v>≥ 500 V &amp; &lt; 66 kV</v>
      </c>
      <c r="D4" s="447"/>
      <c r="E4" s="433"/>
      <c r="F4" s="433"/>
      <c r="G4" s="433"/>
      <c r="I4" s="311" t="s">
        <v>80</v>
      </c>
      <c r="S4" s="52"/>
      <c r="T4" s="52"/>
      <c r="U4" s="52"/>
      <c r="V4" s="52"/>
      <c r="W4" s="52"/>
      <c r="X4" s="52"/>
      <c r="Y4" s="52"/>
      <c r="Z4" s="52"/>
      <c r="AA4" s="52"/>
      <c r="AB4" s="52"/>
      <c r="AC4" s="52"/>
      <c r="AD4" s="52"/>
    </row>
    <row r="5" spans="1:30" ht="19.05" customHeight="1" x14ac:dyDescent="0.35">
      <c r="A5" s="55"/>
      <c r="B5" s="444" t="s">
        <v>143</v>
      </c>
      <c r="C5" s="449" t="str">
        <f>'MAIN INPUTS AND COMPARISON'!C54</f>
        <v>&gt; 600 km and ≤ 900 km</v>
      </c>
      <c r="D5" s="448"/>
      <c r="E5" s="442"/>
      <c r="I5" s="49" t="s">
        <v>252</v>
      </c>
      <c r="S5" s="52"/>
      <c r="T5" s="52"/>
      <c r="U5" s="52"/>
      <c r="V5" s="52"/>
      <c r="W5" s="52"/>
      <c r="X5" s="52"/>
      <c r="Y5" s="52"/>
      <c r="Z5" s="52"/>
      <c r="AA5" s="52"/>
      <c r="AB5" s="52"/>
      <c r="AC5" s="52"/>
      <c r="AD5" s="52"/>
    </row>
    <row r="6" spans="1:30" ht="19.05" customHeight="1" x14ac:dyDescent="0.35">
      <c r="A6" s="55"/>
      <c r="B6" s="445" t="s">
        <v>144</v>
      </c>
      <c r="C6" s="449" t="str">
        <f>'MAIN INPUTS AND COMPARISON'!C55</f>
        <v>Cape</v>
      </c>
      <c r="D6" s="448"/>
      <c r="E6" s="442"/>
      <c r="S6" s="52"/>
      <c r="T6" s="52"/>
      <c r="U6" s="52"/>
      <c r="V6" s="52"/>
      <c r="W6" s="52"/>
      <c r="X6" s="52"/>
      <c r="Y6" s="52"/>
      <c r="Z6" s="52"/>
      <c r="AA6" s="52"/>
      <c r="AB6" s="52"/>
      <c r="AC6" s="52"/>
      <c r="AD6" s="52"/>
    </row>
    <row r="7" spans="1:30" ht="19.05" customHeight="1" x14ac:dyDescent="0.35">
      <c r="A7" s="55"/>
      <c r="B7" s="445" t="s">
        <v>238</v>
      </c>
      <c r="C7" s="449" t="str">
        <f>'MAIN INPUTS AND COMPARISON'!C56</f>
        <v>Urban</v>
      </c>
      <c r="D7" s="111"/>
      <c r="S7" s="52"/>
      <c r="T7" s="52"/>
      <c r="U7" s="52"/>
      <c r="V7" s="52"/>
      <c r="W7" s="52"/>
      <c r="X7" s="52"/>
      <c r="Y7" s="52"/>
      <c r="Z7" s="52"/>
      <c r="AA7" s="52"/>
      <c r="AB7" s="52"/>
      <c r="AC7" s="52"/>
      <c r="AD7" s="52"/>
    </row>
    <row r="8" spans="1:30" ht="19.05" customHeight="1" x14ac:dyDescent="0.35">
      <c r="A8" s="55"/>
      <c r="B8" s="445" t="s">
        <v>196</v>
      </c>
      <c r="C8" s="449" t="str">
        <f>'MAIN INPUTS AND COMPARISON'!C57</f>
        <v>&gt; 1 MW</v>
      </c>
      <c r="S8" s="52"/>
      <c r="T8" s="52"/>
      <c r="U8" s="52"/>
      <c r="V8" s="52"/>
      <c r="W8" s="52"/>
      <c r="X8" s="52"/>
      <c r="Y8" s="52"/>
      <c r="Z8" s="52"/>
      <c r="AA8" s="52"/>
      <c r="AB8" s="52"/>
      <c r="AC8" s="52"/>
      <c r="AD8" s="52"/>
    </row>
    <row r="9" spans="1:30" ht="19.05" customHeight="1" thickBot="1" x14ac:dyDescent="0.4">
      <c r="A9" s="55"/>
      <c r="B9" s="446" t="s">
        <v>145</v>
      </c>
      <c r="C9" s="450">
        <f>'MAIN INPUTS AND COMPARISON'!C58</f>
        <v>20000</v>
      </c>
      <c r="D9" s="686"/>
      <c r="E9" s="687"/>
      <c r="F9" s="687"/>
      <c r="G9" s="687"/>
      <c r="H9" s="687"/>
      <c r="I9" s="687"/>
      <c r="S9" s="52"/>
      <c r="T9" s="52"/>
      <c r="U9" s="52"/>
      <c r="V9" s="52"/>
      <c r="W9" s="52"/>
      <c r="X9" s="52"/>
      <c r="Y9" s="52"/>
      <c r="Z9" s="52"/>
      <c r="AA9" s="52"/>
      <c r="AB9" s="52"/>
      <c r="AC9" s="52"/>
      <c r="AD9" s="52"/>
    </row>
    <row r="10" spans="1:30" ht="18" x14ac:dyDescent="0.35">
      <c r="C10" s="434"/>
      <c r="S10" s="52"/>
      <c r="T10" s="52"/>
      <c r="U10" s="52"/>
      <c r="V10" s="52"/>
      <c r="W10" s="52"/>
      <c r="X10" s="52"/>
      <c r="Y10" s="52"/>
      <c r="Z10" s="52"/>
      <c r="AA10" s="52"/>
      <c r="AB10" s="52"/>
      <c r="AC10" s="52"/>
      <c r="AD10" s="52"/>
    </row>
    <row r="11" spans="1:30" ht="18.600000000000001" thickBot="1" x14ac:dyDescent="0.4">
      <c r="C11" s="434"/>
      <c r="D11" s="434"/>
      <c r="S11" s="52"/>
      <c r="T11" s="52"/>
      <c r="U11" s="52"/>
      <c r="V11" s="52"/>
      <c r="W11" s="52"/>
      <c r="X11" s="52"/>
      <c r="Y11" s="52"/>
      <c r="Z11" s="52"/>
      <c r="AA11" s="52"/>
      <c r="AB11" s="52"/>
      <c r="AC11" s="52"/>
      <c r="AD11" s="52"/>
    </row>
    <row r="12" spans="1:30" ht="22.5" customHeight="1" thickBot="1" x14ac:dyDescent="0.4">
      <c r="B12" s="670" t="s">
        <v>149</v>
      </c>
      <c r="C12" s="434"/>
      <c r="D12" s="434"/>
      <c r="E12" s="748" t="s">
        <v>150</v>
      </c>
      <c r="F12" s="749" t="s">
        <v>151</v>
      </c>
      <c r="G12" s="749" t="s">
        <v>152</v>
      </c>
      <c r="H12" s="749" t="s">
        <v>153</v>
      </c>
      <c r="I12" s="749" t="s">
        <v>154</v>
      </c>
      <c r="J12" s="749" t="s">
        <v>155</v>
      </c>
      <c r="K12" s="749" t="s">
        <v>156</v>
      </c>
      <c r="L12" s="749" t="s">
        <v>157</v>
      </c>
      <c r="M12" s="749" t="s">
        <v>158</v>
      </c>
      <c r="N12" s="749" t="s">
        <v>159</v>
      </c>
      <c r="O12" s="749" t="s">
        <v>160</v>
      </c>
      <c r="P12" s="750" t="s">
        <v>161</v>
      </c>
      <c r="Q12" s="751" t="s">
        <v>162</v>
      </c>
      <c r="S12" s="52"/>
      <c r="T12" s="52"/>
      <c r="U12" s="52"/>
      <c r="V12" s="52"/>
      <c r="W12" s="52"/>
      <c r="X12" s="52"/>
      <c r="Y12" s="52"/>
      <c r="Z12" s="52"/>
      <c r="AA12" s="52"/>
      <c r="AB12" s="52"/>
      <c r="AC12" s="52"/>
      <c r="AD12" s="52"/>
    </row>
    <row r="13" spans="1:30" ht="17.100000000000001" customHeight="1" x14ac:dyDescent="0.35">
      <c r="B13" s="593" t="s">
        <v>163</v>
      </c>
      <c r="C13" s="594" t="s">
        <v>164</v>
      </c>
      <c r="D13" s="595" t="s">
        <v>98</v>
      </c>
      <c r="E13" s="677">
        <v>30</v>
      </c>
      <c r="F13" s="677">
        <v>31</v>
      </c>
      <c r="G13" s="677">
        <v>30</v>
      </c>
      <c r="H13" s="677">
        <v>31</v>
      </c>
      <c r="I13" s="677">
        <v>31</v>
      </c>
      <c r="J13" s="677">
        <v>30</v>
      </c>
      <c r="K13" s="677">
        <v>31</v>
      </c>
      <c r="L13" s="677">
        <v>30</v>
      </c>
      <c r="M13" s="677">
        <v>31</v>
      </c>
      <c r="N13" s="677">
        <v>31</v>
      </c>
      <c r="O13" s="677">
        <v>28</v>
      </c>
      <c r="P13" s="746">
        <v>31</v>
      </c>
      <c r="Q13" s="747"/>
      <c r="S13" s="52"/>
      <c r="T13" s="52"/>
      <c r="U13" s="52"/>
      <c r="V13" s="52"/>
      <c r="W13" s="52"/>
      <c r="X13" s="52"/>
      <c r="Y13" s="52"/>
      <c r="Z13" s="52"/>
      <c r="AA13" s="52"/>
      <c r="AB13" s="52"/>
      <c r="AC13" s="52"/>
      <c r="AD13" s="52"/>
    </row>
    <row r="14" spans="1:30" ht="21.45" customHeight="1" x14ac:dyDescent="0.35">
      <c r="B14" s="1354" t="s">
        <v>165</v>
      </c>
      <c r="C14" s="596" t="s">
        <v>166</v>
      </c>
      <c r="D14" s="597" t="s">
        <v>167</v>
      </c>
      <c r="E14" s="742">
        <f t="shared" ref="E14:P14" si="0">$C$9</f>
        <v>20000</v>
      </c>
      <c r="F14" s="742">
        <f t="shared" si="0"/>
        <v>20000</v>
      </c>
      <c r="G14" s="742">
        <f t="shared" si="0"/>
        <v>20000</v>
      </c>
      <c r="H14" s="742">
        <f t="shared" si="0"/>
        <v>20000</v>
      </c>
      <c r="I14" s="742">
        <f t="shared" si="0"/>
        <v>20000</v>
      </c>
      <c r="J14" s="742">
        <f t="shared" si="0"/>
        <v>20000</v>
      </c>
      <c r="K14" s="742">
        <f t="shared" si="0"/>
        <v>20000</v>
      </c>
      <c r="L14" s="742">
        <f t="shared" si="0"/>
        <v>20000</v>
      </c>
      <c r="M14" s="742">
        <f t="shared" si="0"/>
        <v>20000</v>
      </c>
      <c r="N14" s="742">
        <f t="shared" si="0"/>
        <v>20000</v>
      </c>
      <c r="O14" s="742">
        <f t="shared" si="0"/>
        <v>20000</v>
      </c>
      <c r="P14" s="743">
        <f t="shared" si="0"/>
        <v>20000</v>
      </c>
      <c r="Q14" s="711"/>
      <c r="S14" s="52"/>
      <c r="T14" s="52"/>
      <c r="U14" s="52"/>
      <c r="V14" s="52"/>
      <c r="W14" s="52"/>
      <c r="X14" s="52"/>
      <c r="Y14" s="52"/>
      <c r="Z14" s="52"/>
      <c r="AA14" s="52"/>
      <c r="AB14" s="52"/>
      <c r="AC14" s="52"/>
      <c r="AD14" s="52"/>
    </row>
    <row r="15" spans="1:30" ht="21.45" customHeight="1" x14ac:dyDescent="0.35">
      <c r="B15" s="1354"/>
      <c r="C15" s="596" t="s">
        <v>168</v>
      </c>
      <c r="D15" s="597" t="s">
        <v>169</v>
      </c>
      <c r="E15" s="744" t="str">
        <f>IF($C$4="&gt; 132 kV",'GUoS rates proposed'!$T$9,"NA")</f>
        <v>NA</v>
      </c>
      <c r="F15" s="744" t="str">
        <f>IF($C$4="&gt; 132 kV",'GUoS rates proposed'!$T$9,"NA")</f>
        <v>NA</v>
      </c>
      <c r="G15" s="744" t="str">
        <f>IF($C$4="&gt; 132 kV",'GUoS rates proposed'!$T$9,"NA")</f>
        <v>NA</v>
      </c>
      <c r="H15" s="744" t="str">
        <f>IF($C$4="&gt; 132 kV",'GUoS rates proposed'!$T$9,"NA")</f>
        <v>NA</v>
      </c>
      <c r="I15" s="744" t="str">
        <f>IF($C$4="&gt; 132 kV",'GUoS rates proposed'!$T$9,"NA")</f>
        <v>NA</v>
      </c>
      <c r="J15" s="744" t="str">
        <f>IF($C$4="&gt; 132 kV",'GUoS rates proposed'!$T$9,"NA")</f>
        <v>NA</v>
      </c>
      <c r="K15" s="744" t="str">
        <f>IF($C$4="&gt; 132 kV",'GUoS rates proposed'!$T$9,"NA")</f>
        <v>NA</v>
      </c>
      <c r="L15" s="744" t="str">
        <f>IF($C$4="&gt; 132 kV",'GUoS rates proposed'!$T$9,"NA")</f>
        <v>NA</v>
      </c>
      <c r="M15" s="744" t="str">
        <f>IF($C$4="&gt; 132 kV",'GUoS rates proposed'!$T$9,"NA")</f>
        <v>NA</v>
      </c>
      <c r="N15" s="744" t="str">
        <f>IF($C$4="&gt; 132 kV",'GUoS rates proposed'!$T$9,"NA")</f>
        <v>NA</v>
      </c>
      <c r="O15" s="744" t="str">
        <f>IF($C$4="&gt; 132 kV",'GUoS rates proposed'!$T$9,"NA")</f>
        <v>NA</v>
      </c>
      <c r="P15" s="745" t="str">
        <f>IF($C$4="&gt; 132 kV",'GUoS rates proposed'!$T$9,"NA")</f>
        <v>NA</v>
      </c>
      <c r="Q15" s="711"/>
      <c r="S15" s="52"/>
      <c r="T15" s="52"/>
      <c r="U15" s="52"/>
      <c r="V15" s="52"/>
      <c r="W15" s="52"/>
      <c r="X15" s="52"/>
      <c r="Y15" s="52"/>
      <c r="Z15" s="52"/>
      <c r="AA15" s="52"/>
      <c r="AB15" s="52"/>
      <c r="AC15" s="52"/>
      <c r="AD15" s="52"/>
    </row>
    <row r="16" spans="1:30" ht="21.45" customHeight="1" x14ac:dyDescent="0.35">
      <c r="B16" s="1354"/>
      <c r="C16" s="598" t="s">
        <v>170</v>
      </c>
      <c r="D16" s="599" t="s">
        <v>169</v>
      </c>
      <c r="E16" s="744">
        <f>IF($C$4="&gt; 132 kV","NA",'GUoS rates proposed'!$R$9)</f>
        <v>1.1556</v>
      </c>
      <c r="F16" s="744">
        <f>IF($C$4="&gt; 132 kV","NA",'GUoS rates proposed'!$R$9)</f>
        <v>1.1556</v>
      </c>
      <c r="G16" s="744">
        <f>IF($C$4="&gt; 132 kV","NA",'GUoS rates proposed'!$R$9)</f>
        <v>1.1556</v>
      </c>
      <c r="H16" s="744">
        <f>IF($C$4="&gt; 132 kV","NA",'GUoS rates proposed'!$R$9)</f>
        <v>1.1556</v>
      </c>
      <c r="I16" s="744">
        <f>IF($C$4="&gt; 132 kV","NA",'GUoS rates proposed'!$R$9)</f>
        <v>1.1556</v>
      </c>
      <c r="J16" s="744">
        <f>IF($C$4="&gt; 132 kV","NA",'GUoS rates proposed'!$R$9)</f>
        <v>1.1556</v>
      </c>
      <c r="K16" s="744">
        <f>IF($C$4="&gt; 132 kV","NA",'GUoS rates proposed'!$R$9)</f>
        <v>1.1556</v>
      </c>
      <c r="L16" s="744">
        <f>IF($C$4="&gt; 132 kV","NA",'GUoS rates proposed'!$R$9)</f>
        <v>1.1556</v>
      </c>
      <c r="M16" s="744">
        <f>IF($C$4="&gt; 132 kV","NA",'GUoS rates proposed'!$R$9)</f>
        <v>1.1556</v>
      </c>
      <c r="N16" s="744">
        <f>IF($C$4="&gt; 132 kV","NA",'GUoS rates proposed'!$R$9)</f>
        <v>1.1556</v>
      </c>
      <c r="O16" s="744">
        <f>IF($C$4="&gt; 132 kV","NA",'GUoS rates proposed'!$R$9)</f>
        <v>1.1556</v>
      </c>
      <c r="P16" s="745">
        <f>IF($C$4="&gt; 132 kV","NA",'GUoS rates proposed'!$R$9)</f>
        <v>1.1556</v>
      </c>
      <c r="Q16" s="711"/>
      <c r="S16" s="52"/>
      <c r="T16" s="52"/>
      <c r="U16" s="52"/>
      <c r="V16" s="52"/>
      <c r="W16" s="52"/>
      <c r="X16" s="52"/>
      <c r="Y16" s="52"/>
      <c r="Z16" s="52"/>
      <c r="AA16" s="52"/>
      <c r="AB16" s="52"/>
      <c r="AC16" s="52"/>
      <c r="AD16" s="52"/>
    </row>
    <row r="17" spans="1:30" ht="21.45" customHeight="1" thickBot="1" x14ac:dyDescent="0.4">
      <c r="B17" s="1354"/>
      <c r="C17" s="680" t="s">
        <v>171</v>
      </c>
      <c r="D17" s="681" t="s">
        <v>169</v>
      </c>
      <c r="E17" s="744">
        <f>IF($C$4="&gt; 132 kV","NA",'GUoS rates proposed'!$R$10)</f>
        <v>1.0261</v>
      </c>
      <c r="F17" s="744">
        <f>IF($C$4="&gt; 132 kV","NA",'GUoS rates proposed'!$R$10)</f>
        <v>1.0261</v>
      </c>
      <c r="G17" s="744">
        <f>IF($C$4="&gt; 132 kV","NA",'GUoS rates proposed'!$R$10)</f>
        <v>1.0261</v>
      </c>
      <c r="H17" s="744">
        <f>IF($C$4="&gt; 132 kV","NA",'GUoS rates proposed'!$R$10)</f>
        <v>1.0261</v>
      </c>
      <c r="I17" s="744">
        <f>IF($C$4="&gt; 132 kV","NA",'GUoS rates proposed'!$R$10)</f>
        <v>1.0261</v>
      </c>
      <c r="J17" s="744">
        <f>IF($C$4="&gt; 132 kV","NA",'GUoS rates proposed'!$R$10)</f>
        <v>1.0261</v>
      </c>
      <c r="K17" s="744">
        <f>IF($C$4="&gt; 132 kV","NA",'GUoS rates proposed'!$R$10)</f>
        <v>1.0261</v>
      </c>
      <c r="L17" s="744">
        <f>IF($C$4="&gt; 132 kV","NA",'GUoS rates proposed'!$R$10)</f>
        <v>1.0261</v>
      </c>
      <c r="M17" s="744">
        <f>IF($C$4="&gt; 132 kV","NA",'GUoS rates proposed'!$R$10)</f>
        <v>1.0261</v>
      </c>
      <c r="N17" s="744">
        <f>IF($C$4="&gt; 132 kV","NA",'GUoS rates proposed'!$R$10)</f>
        <v>1.0261</v>
      </c>
      <c r="O17" s="744">
        <f>IF($C$4="&gt; 132 kV","NA",'GUoS rates proposed'!$R$10)</f>
        <v>1.0261</v>
      </c>
      <c r="P17" s="745">
        <f>IF($C$4="&gt; 132 kV","NA",'GUoS rates proposed'!$R$10)</f>
        <v>1.0261</v>
      </c>
      <c r="Q17" s="712"/>
      <c r="S17" s="52"/>
      <c r="T17" s="52"/>
      <c r="U17" s="52"/>
      <c r="V17" s="52"/>
      <c r="W17" s="52"/>
      <c r="X17" s="52"/>
      <c r="Y17" s="52"/>
      <c r="Z17" s="52"/>
      <c r="AA17" s="52"/>
      <c r="AB17" s="52"/>
      <c r="AC17" s="52"/>
      <c r="AD17" s="52"/>
    </row>
    <row r="18" spans="1:30" s="60" customFormat="1" ht="21.45" customHeight="1" thickBot="1" x14ac:dyDescent="0.4">
      <c r="A18" s="51"/>
      <c r="B18" s="1354"/>
      <c r="C18" s="684" t="s">
        <v>172</v>
      </c>
      <c r="D18" s="685" t="s">
        <v>10</v>
      </c>
      <c r="E18" s="436">
        <f>SUM(E19:E21)</f>
        <v>10080000</v>
      </c>
      <c r="F18" s="436">
        <f>SUM(F19:F21)</f>
        <v>10416000</v>
      </c>
      <c r="G18" s="436">
        <f t="shared" ref="G18:P18" si="1">SUM(G19:G21)</f>
        <v>10080000</v>
      </c>
      <c r="H18" s="436">
        <f t="shared" si="1"/>
        <v>10416000</v>
      </c>
      <c r="I18" s="436">
        <f t="shared" si="1"/>
        <v>10416000</v>
      </c>
      <c r="J18" s="436">
        <f t="shared" si="1"/>
        <v>10080000</v>
      </c>
      <c r="K18" s="436">
        <f t="shared" si="1"/>
        <v>10416000</v>
      </c>
      <c r="L18" s="436">
        <f t="shared" si="1"/>
        <v>10080000</v>
      </c>
      <c r="M18" s="436">
        <f t="shared" si="1"/>
        <v>10416000</v>
      </c>
      <c r="N18" s="436">
        <f t="shared" si="1"/>
        <v>10416000</v>
      </c>
      <c r="O18" s="436">
        <f t="shared" si="1"/>
        <v>9408000</v>
      </c>
      <c r="P18" s="547">
        <f t="shared" si="1"/>
        <v>10416000</v>
      </c>
      <c r="Q18" s="713">
        <f>SUM(E18:P18)</f>
        <v>122640000</v>
      </c>
      <c r="R18" s="713" t="s">
        <v>522</v>
      </c>
      <c r="S18" s="52"/>
      <c r="T18" s="52"/>
      <c r="U18" s="52"/>
      <c r="V18" s="52"/>
      <c r="W18" s="52"/>
      <c r="X18" s="52"/>
      <c r="Y18" s="52"/>
      <c r="Z18" s="52"/>
      <c r="AA18" s="52"/>
      <c r="AB18" s="52"/>
      <c r="AC18" s="52"/>
      <c r="AD18" s="52"/>
    </row>
    <row r="19" spans="1:30" ht="21.45" customHeight="1" x14ac:dyDescent="0.35">
      <c r="B19" s="1354"/>
      <c r="C19" s="682" t="s">
        <v>174</v>
      </c>
      <c r="D19" s="683" t="s">
        <v>10</v>
      </c>
      <c r="E19" s="672">
        <f>IF('MAIN INPUTS AND COMPARISON'!$C$63="Yes",'MAIN INPUTS AND COMPARISON'!C83,'MAIN INPUTS AND COMPARISON'!C72)</f>
        <v>1310400</v>
      </c>
      <c r="F19" s="672">
        <f>IF('MAIN INPUTS AND COMPARISON'!$C$63="Yes",'MAIN INPUTS AND COMPARISON'!D83,'MAIN INPUTS AND COMPARISON'!D72)</f>
        <v>1354080</v>
      </c>
      <c r="G19" s="672">
        <f>IF('MAIN INPUTS AND COMPARISON'!$C$63="Yes",'MAIN INPUTS AND COMPARISON'!E83,'MAIN INPUTS AND COMPARISON'!E72)</f>
        <v>1310400</v>
      </c>
      <c r="H19" s="672">
        <f>IF('MAIN INPUTS AND COMPARISON'!$C$63="Yes",'MAIN INPUTS AND COMPARISON'!F83,'MAIN INPUTS AND COMPARISON'!F72)</f>
        <v>1354080</v>
      </c>
      <c r="I19" s="672">
        <f>IF('MAIN INPUTS AND COMPARISON'!$C$63="Yes",'MAIN INPUTS AND COMPARISON'!G83,'MAIN INPUTS AND COMPARISON'!G72)</f>
        <v>1354080</v>
      </c>
      <c r="J19" s="672">
        <f>IF('MAIN INPUTS AND COMPARISON'!$C$63="Yes",'MAIN INPUTS AND COMPARISON'!H83,'MAIN INPUTS AND COMPARISON'!H72)</f>
        <v>1310400</v>
      </c>
      <c r="K19" s="672">
        <f>IF('MAIN INPUTS AND COMPARISON'!$C$63="Yes",'MAIN INPUTS AND COMPARISON'!I83,'MAIN INPUTS AND COMPARISON'!I72)</f>
        <v>1354080</v>
      </c>
      <c r="L19" s="672">
        <f>IF('MAIN INPUTS AND COMPARISON'!$C$63="Yes",'MAIN INPUTS AND COMPARISON'!J83,'MAIN INPUTS AND COMPARISON'!J72)</f>
        <v>1310400</v>
      </c>
      <c r="M19" s="672">
        <f>IF('MAIN INPUTS AND COMPARISON'!$C$63="Yes",'MAIN INPUTS AND COMPARISON'!K83,'MAIN INPUTS AND COMPARISON'!K72)</f>
        <v>1354080</v>
      </c>
      <c r="N19" s="672">
        <f>IF('MAIN INPUTS AND COMPARISON'!$C$63="Yes",'MAIN INPUTS AND COMPARISON'!L83,'MAIN INPUTS AND COMPARISON'!L72)</f>
        <v>1354080</v>
      </c>
      <c r="O19" s="672">
        <f>IF('MAIN INPUTS AND COMPARISON'!$C$63="Yes",'MAIN INPUTS AND COMPARISON'!M83,'MAIN INPUTS AND COMPARISON'!M72)</f>
        <v>1223040</v>
      </c>
      <c r="P19" s="708">
        <f>IF('MAIN INPUTS AND COMPARISON'!$C$63="Yes",'MAIN INPUTS AND COMPARISON'!N83,'MAIN INPUTS AND COMPARISON'!N72)</f>
        <v>1354080</v>
      </c>
      <c r="Q19" s="714">
        <f>SUM(E19:P19)</f>
        <v>15943200</v>
      </c>
      <c r="R19" s="753">
        <f>Q19/$Q$18</f>
        <v>0.13</v>
      </c>
      <c r="S19" s="52"/>
      <c r="T19" s="52"/>
      <c r="U19" s="52"/>
      <c r="V19" s="52"/>
      <c r="W19" s="52"/>
      <c r="X19" s="52"/>
      <c r="Y19" s="52"/>
      <c r="Z19" s="52"/>
      <c r="AA19" s="52"/>
      <c r="AB19" s="52"/>
      <c r="AC19" s="52"/>
      <c r="AD19" s="52"/>
    </row>
    <row r="20" spans="1:30" ht="21.45" customHeight="1" x14ac:dyDescent="0.35">
      <c r="B20" s="1354"/>
      <c r="C20" s="596" t="s">
        <v>175</v>
      </c>
      <c r="D20" s="597" t="s">
        <v>10</v>
      </c>
      <c r="E20" s="672">
        <f>IF('MAIN INPUTS AND COMPARISON'!$C$63="Yes",'MAIN INPUTS AND COMPARISON'!C84,'MAIN INPUTS AND COMPARISON'!C73)</f>
        <v>3628800</v>
      </c>
      <c r="F20" s="672">
        <f>IF('MAIN INPUTS AND COMPARISON'!$C$63="Yes",'MAIN INPUTS AND COMPARISON'!D84,'MAIN INPUTS AND COMPARISON'!D73)</f>
        <v>3749760</v>
      </c>
      <c r="G20" s="672">
        <f>IF('MAIN INPUTS AND COMPARISON'!$C$63="Yes",'MAIN INPUTS AND COMPARISON'!E84,'MAIN INPUTS AND COMPARISON'!E73)</f>
        <v>3628800</v>
      </c>
      <c r="H20" s="672">
        <f>IF('MAIN INPUTS AND COMPARISON'!$C$63="Yes",'MAIN INPUTS AND COMPARISON'!F84,'MAIN INPUTS AND COMPARISON'!F73)</f>
        <v>3749760</v>
      </c>
      <c r="I20" s="672">
        <f>IF('MAIN INPUTS AND COMPARISON'!$C$63="Yes",'MAIN INPUTS AND COMPARISON'!G84,'MAIN INPUTS AND COMPARISON'!G73)</f>
        <v>3749760</v>
      </c>
      <c r="J20" s="672">
        <f>IF('MAIN INPUTS AND COMPARISON'!$C$63="Yes",'MAIN INPUTS AND COMPARISON'!H84,'MAIN INPUTS AND COMPARISON'!H73)</f>
        <v>3628800</v>
      </c>
      <c r="K20" s="672">
        <f>IF('MAIN INPUTS AND COMPARISON'!$C$63="Yes",'MAIN INPUTS AND COMPARISON'!I84,'MAIN INPUTS AND COMPARISON'!I73)</f>
        <v>3749760</v>
      </c>
      <c r="L20" s="672">
        <f>IF('MAIN INPUTS AND COMPARISON'!$C$63="Yes",'MAIN INPUTS AND COMPARISON'!J84,'MAIN INPUTS AND COMPARISON'!J73)</f>
        <v>3628800</v>
      </c>
      <c r="M20" s="672">
        <f>IF('MAIN INPUTS AND COMPARISON'!$C$63="Yes",'MAIN INPUTS AND COMPARISON'!K84,'MAIN INPUTS AND COMPARISON'!K73)</f>
        <v>3749760</v>
      </c>
      <c r="N20" s="672">
        <f>IF('MAIN INPUTS AND COMPARISON'!$C$63="Yes",'MAIN INPUTS AND COMPARISON'!L84,'MAIN INPUTS AND COMPARISON'!L73)</f>
        <v>3749760</v>
      </c>
      <c r="O20" s="672">
        <f>IF('MAIN INPUTS AND COMPARISON'!$C$63="Yes",'MAIN INPUTS AND COMPARISON'!M84,'MAIN INPUTS AND COMPARISON'!M73)</f>
        <v>3386880</v>
      </c>
      <c r="P20" s="708">
        <f>IF('MAIN INPUTS AND COMPARISON'!$C$63="Yes",'MAIN INPUTS AND COMPARISON'!N84,'MAIN INPUTS AND COMPARISON'!N73)</f>
        <v>3749760</v>
      </c>
      <c r="Q20" s="715">
        <f>SUM(E20:P20)</f>
        <v>44150400</v>
      </c>
      <c r="R20" s="754">
        <f t="shared" ref="R20:R21" si="2">Q20/$Q$18</f>
        <v>0.36</v>
      </c>
      <c r="S20" s="52"/>
      <c r="T20" s="52"/>
      <c r="U20" s="52"/>
      <c r="V20" s="52"/>
      <c r="W20" s="52"/>
      <c r="X20" s="52"/>
      <c r="Y20" s="52"/>
      <c r="Z20" s="52"/>
      <c r="AA20" s="52"/>
      <c r="AB20" s="52"/>
      <c r="AC20" s="52"/>
      <c r="AD20" s="52"/>
    </row>
    <row r="21" spans="1:30" ht="21.45" customHeight="1" thickBot="1" x14ac:dyDescent="0.4">
      <c r="B21" s="1355"/>
      <c r="C21" s="602" t="s">
        <v>176</v>
      </c>
      <c r="D21" s="603" t="s">
        <v>10</v>
      </c>
      <c r="E21" s="675">
        <f>IF('MAIN INPUTS AND COMPARISON'!$C$63="Yes",'MAIN INPUTS AND COMPARISON'!C85,'MAIN INPUTS AND COMPARISON'!C74)</f>
        <v>5140800</v>
      </c>
      <c r="F21" s="675">
        <f>IF('MAIN INPUTS AND COMPARISON'!$C$63="Yes",'MAIN INPUTS AND COMPARISON'!D85,'MAIN INPUTS AND COMPARISON'!D74)</f>
        <v>5312160</v>
      </c>
      <c r="G21" s="675">
        <f>IF('MAIN INPUTS AND COMPARISON'!$C$63="Yes",'MAIN INPUTS AND COMPARISON'!E85,'MAIN INPUTS AND COMPARISON'!E74)</f>
        <v>5140800</v>
      </c>
      <c r="H21" s="675">
        <f>IF('MAIN INPUTS AND COMPARISON'!$C$63="Yes",'MAIN INPUTS AND COMPARISON'!F85,'MAIN INPUTS AND COMPARISON'!F74)</f>
        <v>5312160</v>
      </c>
      <c r="I21" s="675">
        <f>IF('MAIN INPUTS AND COMPARISON'!$C$63="Yes",'MAIN INPUTS AND COMPARISON'!G85,'MAIN INPUTS AND COMPARISON'!G74)</f>
        <v>5312160</v>
      </c>
      <c r="J21" s="675">
        <f>IF('MAIN INPUTS AND COMPARISON'!$C$63="Yes",'MAIN INPUTS AND COMPARISON'!H85,'MAIN INPUTS AND COMPARISON'!H74)</f>
        <v>5140800</v>
      </c>
      <c r="K21" s="675">
        <f>IF('MAIN INPUTS AND COMPARISON'!$C$63="Yes",'MAIN INPUTS AND COMPARISON'!I85,'MAIN INPUTS AND COMPARISON'!I74)</f>
        <v>5312160</v>
      </c>
      <c r="L21" s="675">
        <f>IF('MAIN INPUTS AND COMPARISON'!$C$63="Yes",'MAIN INPUTS AND COMPARISON'!J85,'MAIN INPUTS AND COMPARISON'!J74)</f>
        <v>5140800</v>
      </c>
      <c r="M21" s="675">
        <f>IF('MAIN INPUTS AND COMPARISON'!$C$63="Yes",'MAIN INPUTS AND COMPARISON'!K85,'MAIN INPUTS AND COMPARISON'!K74)</f>
        <v>5312160</v>
      </c>
      <c r="N21" s="675">
        <f>IF('MAIN INPUTS AND COMPARISON'!$C$63="Yes",'MAIN INPUTS AND COMPARISON'!L85,'MAIN INPUTS AND COMPARISON'!L74)</f>
        <v>5312160</v>
      </c>
      <c r="O21" s="675">
        <f>IF('MAIN INPUTS AND COMPARISON'!$C$63="Yes",'MAIN INPUTS AND COMPARISON'!M85,'MAIN INPUTS AND COMPARISON'!M74)</f>
        <v>4798080</v>
      </c>
      <c r="P21" s="718">
        <f>IF('MAIN INPUTS AND COMPARISON'!$C$63="Yes",'MAIN INPUTS AND COMPARISON'!N85,'MAIN INPUTS AND COMPARISON'!N74)</f>
        <v>5312160</v>
      </c>
      <c r="Q21" s="716">
        <f>SUM(E21:P21)</f>
        <v>62546400</v>
      </c>
      <c r="R21" s="755">
        <f t="shared" si="2"/>
        <v>0.51</v>
      </c>
      <c r="S21" s="52"/>
      <c r="T21" s="52"/>
      <c r="U21" s="52"/>
      <c r="V21" s="52"/>
      <c r="W21" s="52"/>
      <c r="X21" s="52"/>
      <c r="Y21" s="52"/>
      <c r="Z21" s="52"/>
      <c r="AA21" s="52"/>
      <c r="AB21" s="52"/>
      <c r="AC21" s="52"/>
      <c r="AD21" s="52"/>
    </row>
    <row r="22" spans="1:30" ht="18" x14ac:dyDescent="0.35">
      <c r="S22" s="52"/>
      <c r="T22" s="52"/>
      <c r="U22" s="52"/>
      <c r="V22" s="52"/>
      <c r="W22" s="52"/>
      <c r="X22" s="52"/>
      <c r="Y22" s="52"/>
      <c r="Z22" s="52"/>
      <c r="AA22" s="52"/>
      <c r="AB22" s="52"/>
      <c r="AC22" s="52"/>
      <c r="AD22" s="52"/>
    </row>
    <row r="23" spans="1:30" ht="18" x14ac:dyDescent="0.35">
      <c r="C23" s="61"/>
      <c r="D23" s="61"/>
      <c r="E23" s="61"/>
      <c r="F23" s="61"/>
      <c r="G23" s="61"/>
      <c r="H23" s="61"/>
      <c r="I23" s="61"/>
      <c r="J23" s="61"/>
      <c r="K23" s="61"/>
      <c r="L23" s="61"/>
      <c r="M23" s="61"/>
      <c r="N23" s="61"/>
      <c r="O23" s="61"/>
      <c r="P23" s="61"/>
      <c r="Q23" s="61"/>
      <c r="R23" s="61"/>
      <c r="S23" s="52"/>
      <c r="T23" s="52"/>
      <c r="U23" s="52"/>
      <c r="V23" s="52"/>
      <c r="W23" s="52"/>
      <c r="X23" s="52"/>
      <c r="Y23" s="52"/>
      <c r="Z23" s="52"/>
      <c r="AA23" s="52"/>
      <c r="AB23" s="52"/>
      <c r="AC23" s="52"/>
      <c r="AD23" s="52"/>
    </row>
    <row r="24" spans="1:30" ht="18.600000000000001" thickBot="1" x14ac:dyDescent="0.4">
      <c r="C24" s="61"/>
      <c r="D24" s="61"/>
      <c r="Q24" s="61"/>
      <c r="R24" s="61"/>
      <c r="S24" s="52"/>
      <c r="T24" s="52"/>
      <c r="U24" s="52"/>
      <c r="V24" s="52"/>
      <c r="W24" s="52"/>
      <c r="X24" s="52"/>
      <c r="Y24" s="52"/>
      <c r="Z24" s="52"/>
      <c r="AA24" s="52"/>
      <c r="AB24" s="52"/>
      <c r="AC24" s="52"/>
      <c r="AD24" s="52"/>
    </row>
    <row r="25" spans="1:30" ht="18.600000000000001" thickBot="1" x14ac:dyDescent="0.4">
      <c r="B25" s="670" t="s">
        <v>177</v>
      </c>
      <c r="E25" s="62" t="s">
        <v>150</v>
      </c>
      <c r="F25" s="63" t="s">
        <v>151</v>
      </c>
      <c r="G25" s="63" t="s">
        <v>152</v>
      </c>
      <c r="H25" s="63" t="s">
        <v>153</v>
      </c>
      <c r="I25" s="63" t="s">
        <v>154</v>
      </c>
      <c r="J25" s="63" t="s">
        <v>155</v>
      </c>
      <c r="K25" s="63" t="s">
        <v>156</v>
      </c>
      <c r="L25" s="63" t="s">
        <v>157</v>
      </c>
      <c r="M25" s="63" t="s">
        <v>158</v>
      </c>
      <c r="N25" s="63" t="s">
        <v>159</v>
      </c>
      <c r="O25" s="63" t="s">
        <v>160</v>
      </c>
      <c r="P25" s="64" t="s">
        <v>161</v>
      </c>
      <c r="Q25" s="61"/>
      <c r="R25" s="61"/>
      <c r="S25" s="52"/>
      <c r="T25" s="52"/>
      <c r="U25" s="52"/>
      <c r="V25" s="52"/>
      <c r="W25" s="52"/>
      <c r="X25" s="52"/>
      <c r="Y25" s="52"/>
      <c r="Z25" s="52"/>
      <c r="AA25" s="52"/>
      <c r="AB25" s="52"/>
      <c r="AC25" s="52"/>
      <c r="AD25" s="52"/>
    </row>
    <row r="26" spans="1:30" ht="18" customHeight="1" x14ac:dyDescent="0.35">
      <c r="B26" s="1351" t="s">
        <v>165</v>
      </c>
      <c r="C26" s="443" t="s">
        <v>239</v>
      </c>
      <c r="D26" s="630" t="s">
        <v>179</v>
      </c>
      <c r="E26" s="660" t="str">
        <f>IF($C$4="&gt; 132 kV",'GUoS rates proposed'!$Q$7,"NA")</f>
        <v>NA</v>
      </c>
      <c r="F26" s="660" t="str">
        <f>IF($C$4="&gt; 132 kV",'GUoS rates proposed'!$Q$7,"NA")</f>
        <v>NA</v>
      </c>
      <c r="G26" s="660" t="str">
        <f>IF($C$4="&gt; 132 kV",'GUoS rates proposed'!$Q$7,"NA")</f>
        <v>NA</v>
      </c>
      <c r="H26" s="660" t="str">
        <f>IF($C$4="&gt; 132 kV",'GUoS rates proposed'!$Q$7,"NA")</f>
        <v>NA</v>
      </c>
      <c r="I26" s="660" t="str">
        <f>IF($C$4="&gt; 132 kV",'GUoS rates proposed'!$Q$7,"NA")</f>
        <v>NA</v>
      </c>
      <c r="J26" s="660" t="str">
        <f>IF($C$4="&gt; 132 kV",'GUoS rates proposed'!$Q$7,"NA")</f>
        <v>NA</v>
      </c>
      <c r="K26" s="660" t="str">
        <f>IF($C$4="&gt; 132 kV",'GUoS rates proposed'!$Q$7,"NA")</f>
        <v>NA</v>
      </c>
      <c r="L26" s="660" t="str">
        <f>IF($C$4="&gt; 132 kV",'GUoS rates proposed'!$Q$7,"NA")</f>
        <v>NA</v>
      </c>
      <c r="M26" s="660" t="str">
        <f>IF($C$4="&gt; 132 kV",'GUoS rates proposed'!$Q$7,"NA")</f>
        <v>NA</v>
      </c>
      <c r="N26" s="660" t="str">
        <f>IF($C$4="&gt; 132 kV",'GUoS rates proposed'!$Q$7,"NA")</f>
        <v>NA</v>
      </c>
      <c r="O26" s="660" t="str">
        <f>IF($C$4="&gt; 132 kV",'GUoS rates proposed'!$Q$7,"NA")</f>
        <v>NA</v>
      </c>
      <c r="P26" s="661" t="str">
        <f>IF($C$4="&gt; 132 kV",'GUoS rates proposed'!$Q$7,"NA")</f>
        <v>NA</v>
      </c>
      <c r="Q26" s="61"/>
      <c r="R26" s="61"/>
      <c r="S26" s="52"/>
      <c r="T26" s="52"/>
      <c r="U26" s="52"/>
      <c r="V26" s="52"/>
      <c r="W26" s="52"/>
      <c r="X26" s="52"/>
      <c r="Y26" s="52"/>
      <c r="Z26" s="52"/>
      <c r="AA26" s="52"/>
      <c r="AB26" s="52"/>
      <c r="AC26" s="52"/>
      <c r="AD26" s="52"/>
    </row>
    <row r="27" spans="1:30" ht="18" customHeight="1" x14ac:dyDescent="0.3">
      <c r="B27" s="1352"/>
      <c r="C27" s="445" t="s">
        <v>178</v>
      </c>
      <c r="D27" s="631" t="s">
        <v>179</v>
      </c>
      <c r="E27" s="688">
        <f>IF($C$4="&gt; 132 kV","NA",'GUoS rates proposed'!$R$7)</f>
        <v>0</v>
      </c>
      <c r="F27" s="688">
        <f>IF($C$4="&gt; 132 kV","NA",'GUoS rates proposed'!$R$7)</f>
        <v>0</v>
      </c>
      <c r="G27" s="688">
        <f>IF($C$4="&gt; 132 kV","NA",'GUoS rates proposed'!$R$7)</f>
        <v>0</v>
      </c>
      <c r="H27" s="688">
        <f>IF($C$4="&gt; 132 kV","NA",'GUoS rates proposed'!$R$7)</f>
        <v>0</v>
      </c>
      <c r="I27" s="688">
        <f>IF($C$4="&gt; 132 kV","NA",'GUoS rates proposed'!$R$7)</f>
        <v>0</v>
      </c>
      <c r="J27" s="688">
        <f>IF($C$4="&gt; 132 kV","NA",'GUoS rates proposed'!$R$7)</f>
        <v>0</v>
      </c>
      <c r="K27" s="688">
        <f>IF($C$4="&gt; 132 kV","NA",'GUoS rates proposed'!$R$7)</f>
        <v>0</v>
      </c>
      <c r="L27" s="688">
        <f>IF($C$4="&gt; 132 kV","NA",'GUoS rates proposed'!$R$7)</f>
        <v>0</v>
      </c>
      <c r="M27" s="688">
        <f>IF($C$4="&gt; 132 kV","NA",'GUoS rates proposed'!$R$7)</f>
        <v>0</v>
      </c>
      <c r="N27" s="688">
        <f>IF($C$4="&gt; 132 kV","NA",'GUoS rates proposed'!$R$7)</f>
        <v>0</v>
      </c>
      <c r="O27" s="688">
        <f>IF($C$4="&gt; 132 kV","NA",'GUoS rates proposed'!$R$7)</f>
        <v>0</v>
      </c>
      <c r="P27" s="719">
        <f>IF($C$4="&gt; 132 kV","NA",'GUoS rates proposed'!$R$7)</f>
        <v>0</v>
      </c>
      <c r="Q27" s="61"/>
      <c r="R27" s="61"/>
    </row>
    <row r="28" spans="1:30" ht="18" customHeight="1" x14ac:dyDescent="0.3">
      <c r="B28" s="1352"/>
      <c r="C28" s="606" t="s">
        <v>308</v>
      </c>
      <c r="D28" s="693" t="s">
        <v>11</v>
      </c>
      <c r="E28" s="689">
        <f>'1b) Consumption + recon propose'!E40</f>
        <v>198.63</v>
      </c>
      <c r="F28" s="689">
        <f>'1b) Consumption + recon propose'!F40</f>
        <v>198.63</v>
      </c>
      <c r="G28" s="690">
        <f>'1b) Consumption + recon propose'!G40</f>
        <v>478.64</v>
      </c>
      <c r="H28" s="690">
        <f>'1b) Consumption + recon propose'!H40</f>
        <v>478.64</v>
      </c>
      <c r="I28" s="690">
        <f>'1b) Consumption + recon propose'!I40</f>
        <v>478.64</v>
      </c>
      <c r="J28" s="689">
        <f>'1b) Consumption + recon propose'!J40</f>
        <v>198.63</v>
      </c>
      <c r="K28" s="689">
        <f>'1b) Consumption + recon propose'!K40</f>
        <v>198.63</v>
      </c>
      <c r="L28" s="689">
        <f>'1b) Consumption + recon propose'!L40</f>
        <v>198.63</v>
      </c>
      <c r="M28" s="689">
        <f>'1b) Consumption + recon propose'!M40</f>
        <v>198.63</v>
      </c>
      <c r="N28" s="689">
        <f>'1b) Consumption + recon propose'!N40</f>
        <v>198.63</v>
      </c>
      <c r="O28" s="689">
        <f>'1b) Consumption + recon propose'!O40</f>
        <v>198.63</v>
      </c>
      <c r="P28" s="720">
        <f>'1b) Consumption + recon propose'!P40</f>
        <v>198.63</v>
      </c>
      <c r="Q28" s="61"/>
      <c r="R28" s="61"/>
    </row>
    <row r="29" spans="1:30" ht="18" customHeight="1" x14ac:dyDescent="0.3">
      <c r="B29" s="1352"/>
      <c r="C29" s="606" t="s">
        <v>309</v>
      </c>
      <c r="D29" s="693" t="s">
        <v>11</v>
      </c>
      <c r="E29" s="689">
        <f>'1b) Consumption + recon propose'!E41</f>
        <v>111.69</v>
      </c>
      <c r="F29" s="689">
        <f>'1b) Consumption + recon propose'!F41</f>
        <v>111.69</v>
      </c>
      <c r="G29" s="690">
        <f>'1b) Consumption + recon propose'!G41</f>
        <v>119.65</v>
      </c>
      <c r="H29" s="690">
        <f>'1b) Consumption + recon propose'!H41</f>
        <v>119.65</v>
      </c>
      <c r="I29" s="690">
        <f>'1b) Consumption + recon propose'!I41</f>
        <v>119.65</v>
      </c>
      <c r="J29" s="689">
        <f>'1b) Consumption + recon propose'!J41</f>
        <v>111.69</v>
      </c>
      <c r="K29" s="689">
        <f>'1b) Consumption + recon propose'!K41</f>
        <v>111.69</v>
      </c>
      <c r="L29" s="689">
        <f>'1b) Consumption + recon propose'!L41</f>
        <v>111.69</v>
      </c>
      <c r="M29" s="689">
        <f>'1b) Consumption + recon propose'!M41</f>
        <v>111.69</v>
      </c>
      <c r="N29" s="689">
        <f>'1b) Consumption + recon propose'!N41</f>
        <v>111.69</v>
      </c>
      <c r="O29" s="689">
        <f>'1b) Consumption + recon propose'!O41</f>
        <v>111.69</v>
      </c>
      <c r="P29" s="720">
        <f>'1b) Consumption + recon propose'!P41</f>
        <v>111.69</v>
      </c>
      <c r="Q29" s="61"/>
      <c r="R29" s="61"/>
    </row>
    <row r="30" spans="1:30" ht="18" customHeight="1" x14ac:dyDescent="0.3">
      <c r="B30" s="1352"/>
      <c r="C30" s="606" t="s">
        <v>310</v>
      </c>
      <c r="D30" s="693" t="s">
        <v>11</v>
      </c>
      <c r="E30" s="689">
        <f>'1b) Consumption + recon propose'!E42</f>
        <v>79.78</v>
      </c>
      <c r="F30" s="689">
        <f>'1b) Consumption + recon propose'!F42</f>
        <v>79.78</v>
      </c>
      <c r="G30" s="690">
        <f>'1b) Consumption + recon propose'!G42</f>
        <v>79.78</v>
      </c>
      <c r="H30" s="690">
        <f>'1b) Consumption + recon propose'!H42</f>
        <v>79.78</v>
      </c>
      <c r="I30" s="690">
        <f>'1b) Consumption + recon propose'!I42</f>
        <v>79.78</v>
      </c>
      <c r="J30" s="689">
        <f>'1b) Consumption + recon propose'!J42</f>
        <v>79.78</v>
      </c>
      <c r="K30" s="689">
        <f>'1b) Consumption + recon propose'!K42</f>
        <v>79.78</v>
      </c>
      <c r="L30" s="689">
        <f>'1b) Consumption + recon propose'!L42</f>
        <v>79.78</v>
      </c>
      <c r="M30" s="689">
        <f>'1b) Consumption + recon propose'!M42</f>
        <v>79.78</v>
      </c>
      <c r="N30" s="689">
        <f>'1b) Consumption + recon propose'!N42</f>
        <v>79.78</v>
      </c>
      <c r="O30" s="689">
        <f>'1b) Consumption + recon propose'!O42</f>
        <v>79.78</v>
      </c>
      <c r="P30" s="720">
        <f>'1b) Consumption + recon propose'!P42</f>
        <v>79.78</v>
      </c>
      <c r="Q30" s="61"/>
      <c r="R30" s="61"/>
    </row>
    <row r="31" spans="1:30" ht="18" customHeight="1" x14ac:dyDescent="0.3">
      <c r="B31" s="1352"/>
      <c r="C31" s="606" t="s">
        <v>249</v>
      </c>
      <c r="D31" s="693" t="s">
        <v>11</v>
      </c>
      <c r="E31" s="691">
        <f>IF($C$4="&gt; 132 kV",'GUoS rates proposed'!$E$10,'GUoS rates proposed'!$T$7)</f>
        <v>0.35</v>
      </c>
      <c r="F31" s="691">
        <f>IF($C$4="&gt; 132 kV",'GUoS rates proposed'!$E$10,'GUoS rates proposed'!$T$7)</f>
        <v>0.35</v>
      </c>
      <c r="G31" s="691">
        <f>IF($C$4="&gt; 132 kV",'GUoS rates proposed'!$E$10,'GUoS rates proposed'!$T$7)</f>
        <v>0.35</v>
      </c>
      <c r="H31" s="691">
        <f>IF($C$4="&gt; 132 kV",'GUoS rates proposed'!$E$10,'GUoS rates proposed'!$T$7)</f>
        <v>0.35</v>
      </c>
      <c r="I31" s="691">
        <f>IF($C$4="&gt; 132 kV",'GUoS rates proposed'!$E$10,'GUoS rates proposed'!$T$7)</f>
        <v>0.35</v>
      </c>
      <c r="J31" s="691">
        <f>IF($C$4="&gt; 132 kV",'GUoS rates proposed'!$E$10,'GUoS rates proposed'!$T$7)</f>
        <v>0.35</v>
      </c>
      <c r="K31" s="691">
        <f>IF($C$4="&gt; 132 kV",'GUoS rates proposed'!$E$10,'GUoS rates proposed'!$T$7)</f>
        <v>0.35</v>
      </c>
      <c r="L31" s="691">
        <f>IF($C$4="&gt; 132 kV",'GUoS rates proposed'!$E$10,'GUoS rates proposed'!$T$7)</f>
        <v>0.35</v>
      </c>
      <c r="M31" s="691">
        <f>IF($C$4="&gt; 132 kV",'GUoS rates proposed'!$E$10,'GUoS rates proposed'!$T$7)</f>
        <v>0.35</v>
      </c>
      <c r="N31" s="691">
        <f>IF($C$4="&gt; 132 kV",'GUoS rates proposed'!$E$10,'GUoS rates proposed'!$T$7)</f>
        <v>0.35</v>
      </c>
      <c r="O31" s="691">
        <f>IF($C$4="&gt; 132 kV",'GUoS rates proposed'!$E$10,'GUoS rates proposed'!$T$7)</f>
        <v>0.35</v>
      </c>
      <c r="P31" s="721">
        <f>IF($C$4="&gt; 132 kV",'GUoS rates proposed'!$E$10,'GUoS rates proposed'!$T$7)</f>
        <v>0.35</v>
      </c>
      <c r="Q31" s="61"/>
      <c r="R31" s="61"/>
    </row>
    <row r="32" spans="1:30" ht="18" customHeight="1" x14ac:dyDescent="0.3">
      <c r="B32" s="1352"/>
      <c r="C32" s="606" t="s">
        <v>20</v>
      </c>
      <c r="D32" s="693" t="s">
        <v>14</v>
      </c>
      <c r="E32" s="691">
        <f>'GUoS rates proposed'!$R$11</f>
        <v>176.09</v>
      </c>
      <c r="F32" s="691">
        <f>'GUoS rates proposed'!$R$11</f>
        <v>176.09</v>
      </c>
      <c r="G32" s="691">
        <f>'GUoS rates proposed'!$R$11</f>
        <v>176.09</v>
      </c>
      <c r="H32" s="691">
        <f>'GUoS rates proposed'!$R$11</f>
        <v>176.09</v>
      </c>
      <c r="I32" s="691">
        <f>'GUoS rates proposed'!$R$11</f>
        <v>176.09</v>
      </c>
      <c r="J32" s="691">
        <f>'GUoS rates proposed'!$R$11</f>
        <v>176.09</v>
      </c>
      <c r="K32" s="691">
        <f>'GUoS rates proposed'!$R$11</f>
        <v>176.09</v>
      </c>
      <c r="L32" s="691">
        <f>'GUoS rates proposed'!$R$11</f>
        <v>176.09</v>
      </c>
      <c r="M32" s="691">
        <f>'GUoS rates proposed'!$R$11</f>
        <v>176.09</v>
      </c>
      <c r="N32" s="691">
        <f>'GUoS rates proposed'!$R$11</f>
        <v>176.09</v>
      </c>
      <c r="O32" s="691">
        <f>'GUoS rates proposed'!$R$11</f>
        <v>176.09</v>
      </c>
      <c r="P32" s="721">
        <f>'GUoS rates proposed'!$R$11</f>
        <v>176.09</v>
      </c>
      <c r="Q32" s="61"/>
      <c r="R32" s="61"/>
    </row>
    <row r="33" spans="2:39" ht="18" customHeight="1" thickBot="1" x14ac:dyDescent="0.35">
      <c r="B33" s="1353"/>
      <c r="C33" s="607" t="s">
        <v>21</v>
      </c>
      <c r="D33" s="694" t="s">
        <v>14</v>
      </c>
      <c r="E33" s="692">
        <f>'GUoS rates proposed'!$R$12</f>
        <v>17.18</v>
      </c>
      <c r="F33" s="692">
        <f>'GUoS rates proposed'!$R$12</f>
        <v>17.18</v>
      </c>
      <c r="G33" s="692">
        <f>'GUoS rates proposed'!$R$12</f>
        <v>17.18</v>
      </c>
      <c r="H33" s="692">
        <f>'GUoS rates proposed'!$R$12</f>
        <v>17.18</v>
      </c>
      <c r="I33" s="692">
        <f>'GUoS rates proposed'!$R$12</f>
        <v>17.18</v>
      </c>
      <c r="J33" s="692">
        <f>'GUoS rates proposed'!$R$12</f>
        <v>17.18</v>
      </c>
      <c r="K33" s="692">
        <f>'GUoS rates proposed'!$R$12</f>
        <v>17.18</v>
      </c>
      <c r="L33" s="692">
        <f>'GUoS rates proposed'!$R$12</f>
        <v>17.18</v>
      </c>
      <c r="M33" s="692">
        <f>'GUoS rates proposed'!$R$12</f>
        <v>17.18</v>
      </c>
      <c r="N33" s="692">
        <f>'GUoS rates proposed'!$R$12</f>
        <v>17.18</v>
      </c>
      <c r="O33" s="692">
        <f>'GUoS rates proposed'!$R$12</f>
        <v>17.18</v>
      </c>
      <c r="P33" s="722">
        <f>'GUoS rates proposed'!$R$12</f>
        <v>17.18</v>
      </c>
      <c r="Q33" s="61"/>
      <c r="R33" s="61"/>
    </row>
    <row r="34" spans="2:39" x14ac:dyDescent="0.3">
      <c r="C34" s="61"/>
      <c r="D34" s="61"/>
      <c r="E34" s="61"/>
      <c r="F34" s="61"/>
      <c r="G34" s="61"/>
      <c r="H34" s="61"/>
      <c r="I34" s="61"/>
      <c r="J34" s="61"/>
      <c r="K34" s="61"/>
      <c r="L34" s="61"/>
      <c r="M34" s="61"/>
      <c r="N34" s="61"/>
      <c r="O34" s="61"/>
      <c r="P34" s="61"/>
      <c r="Q34" s="61"/>
      <c r="R34" s="61"/>
    </row>
    <row r="35" spans="2:39" ht="18" thickBot="1" x14ac:dyDescent="0.35">
      <c r="C35" s="61"/>
      <c r="D35" s="61"/>
      <c r="E35" s="61"/>
      <c r="F35" s="61"/>
      <c r="G35" s="61"/>
      <c r="H35" s="61"/>
      <c r="I35" s="61"/>
      <c r="J35" s="61"/>
      <c r="K35" s="61"/>
      <c r="L35" s="61"/>
      <c r="M35" s="61"/>
      <c r="N35" s="61"/>
      <c r="O35" s="61"/>
      <c r="P35" s="61"/>
      <c r="Q35" s="61"/>
      <c r="R35" s="61"/>
    </row>
    <row r="36" spans="2:39" ht="18" thickBot="1" x14ac:dyDescent="0.35">
      <c r="B36" s="670" t="s">
        <v>180</v>
      </c>
      <c r="C36" s="61"/>
      <c r="D36" s="61"/>
      <c r="E36" s="65" t="s">
        <v>150</v>
      </c>
      <c r="F36" s="723" t="s">
        <v>151</v>
      </c>
      <c r="G36" s="723" t="s">
        <v>152</v>
      </c>
      <c r="H36" s="723" t="s">
        <v>153</v>
      </c>
      <c r="I36" s="723" t="s">
        <v>154</v>
      </c>
      <c r="J36" s="723" t="s">
        <v>155</v>
      </c>
      <c r="K36" s="723" t="s">
        <v>156</v>
      </c>
      <c r="L36" s="723" t="s">
        <v>157</v>
      </c>
      <c r="M36" s="723" t="s">
        <v>158</v>
      </c>
      <c r="N36" s="723" t="s">
        <v>159</v>
      </c>
      <c r="O36" s="723" t="s">
        <v>160</v>
      </c>
      <c r="P36" s="723" t="s">
        <v>161</v>
      </c>
      <c r="Q36" s="724" t="s">
        <v>162</v>
      </c>
      <c r="R36" s="61"/>
    </row>
    <row r="37" spans="2:39" x14ac:dyDescent="0.3">
      <c r="C37" s="697" t="s">
        <v>181</v>
      </c>
      <c r="D37" s="698" t="s">
        <v>312</v>
      </c>
      <c r="E37" s="725">
        <f>IF($C$4="&gt; 132 kV", E14*E26,E27*E14)</f>
        <v>0</v>
      </c>
      <c r="F37" s="699">
        <f t="shared" ref="F37:P37" si="3">IF($C$4="&gt; 132 kV", F14*F26,F27*F14)</f>
        <v>0</v>
      </c>
      <c r="G37" s="699">
        <f t="shared" si="3"/>
        <v>0</v>
      </c>
      <c r="H37" s="699">
        <f t="shared" si="3"/>
        <v>0</v>
      </c>
      <c r="I37" s="699">
        <f t="shared" si="3"/>
        <v>0</v>
      </c>
      <c r="J37" s="699">
        <f t="shared" si="3"/>
        <v>0</v>
      </c>
      <c r="K37" s="699">
        <f t="shared" si="3"/>
        <v>0</v>
      </c>
      <c r="L37" s="699">
        <f t="shared" si="3"/>
        <v>0</v>
      </c>
      <c r="M37" s="699">
        <f t="shared" si="3"/>
        <v>0</v>
      </c>
      <c r="N37" s="699">
        <f t="shared" si="3"/>
        <v>0</v>
      </c>
      <c r="O37" s="699">
        <f t="shared" si="3"/>
        <v>0</v>
      </c>
      <c r="P37" s="699">
        <f t="shared" si="3"/>
        <v>0</v>
      </c>
      <c r="Q37" s="700">
        <f t="shared" ref="Q37:Q42" si="4">SUM(E37:P37)</f>
        <v>0</v>
      </c>
      <c r="R37" s="61"/>
    </row>
    <row r="38" spans="2:39" x14ac:dyDescent="0.3">
      <c r="C38" s="606" t="s">
        <v>182</v>
      </c>
      <c r="D38" s="695" t="s">
        <v>312</v>
      </c>
      <c r="E38" s="528">
        <f>E56</f>
        <v>-1998267.0673387968</v>
      </c>
      <c r="F38" s="75">
        <f t="shared" ref="F38:P38" si="5">F56</f>
        <v>-2064875.9695834229</v>
      </c>
      <c r="G38" s="75">
        <f t="shared" si="5"/>
        <v>-2733528.9686140795</v>
      </c>
      <c r="H38" s="75">
        <f t="shared" si="5"/>
        <v>-2824646.6009012153</v>
      </c>
      <c r="I38" s="75">
        <f t="shared" si="5"/>
        <v>-2824646.6009012153</v>
      </c>
      <c r="J38" s="75">
        <f t="shared" si="5"/>
        <v>-1998267.0673387968</v>
      </c>
      <c r="K38" s="75">
        <f t="shared" si="5"/>
        <v>-2064875.9695834229</v>
      </c>
      <c r="L38" s="75">
        <f t="shared" si="5"/>
        <v>-1998267.0673387968</v>
      </c>
      <c r="M38" s="75">
        <f t="shared" si="5"/>
        <v>-2064875.9695834229</v>
      </c>
      <c r="N38" s="75">
        <f t="shared" si="5"/>
        <v>-2064875.9695834229</v>
      </c>
      <c r="O38" s="75">
        <f t="shared" si="5"/>
        <v>-1865049.2628495435</v>
      </c>
      <c r="P38" s="75">
        <f t="shared" si="5"/>
        <v>-2064875.9695834229</v>
      </c>
      <c r="Q38" s="701">
        <f t="shared" si="4"/>
        <v>-26567052.483199559</v>
      </c>
      <c r="R38" s="61"/>
    </row>
    <row r="39" spans="2:39" x14ac:dyDescent="0.3">
      <c r="C39" s="702" t="s">
        <v>220</v>
      </c>
      <c r="D39" s="695" t="s">
        <v>312</v>
      </c>
      <c r="E39" s="726">
        <f>IF($C$4="&gt; 132 kV",(E37+E38),IF((E37+E38)&lt;0,0,(E37+E38)))</f>
        <v>0</v>
      </c>
      <c r="F39" s="438">
        <f t="shared" ref="F39:P39" si="6">IF($C$4="&gt; 132 kV",(F37+F38),IF((F37+F38)&lt;0,0,(F37+F38)))</f>
        <v>0</v>
      </c>
      <c r="G39" s="438">
        <f t="shared" si="6"/>
        <v>0</v>
      </c>
      <c r="H39" s="438">
        <f t="shared" si="6"/>
        <v>0</v>
      </c>
      <c r="I39" s="438">
        <f t="shared" si="6"/>
        <v>0</v>
      </c>
      <c r="J39" s="438">
        <f t="shared" si="6"/>
        <v>0</v>
      </c>
      <c r="K39" s="438">
        <f t="shared" si="6"/>
        <v>0</v>
      </c>
      <c r="L39" s="438">
        <f t="shared" si="6"/>
        <v>0</v>
      </c>
      <c r="M39" s="438">
        <f t="shared" si="6"/>
        <v>0</v>
      </c>
      <c r="N39" s="438">
        <f t="shared" si="6"/>
        <v>0</v>
      </c>
      <c r="O39" s="438">
        <f t="shared" si="6"/>
        <v>0</v>
      </c>
      <c r="P39" s="438">
        <f t="shared" si="6"/>
        <v>0</v>
      </c>
      <c r="Q39" s="701">
        <f t="shared" si="4"/>
        <v>0</v>
      </c>
      <c r="R39" s="61"/>
    </row>
    <row r="40" spans="2:39" x14ac:dyDescent="0.3">
      <c r="C40" s="606" t="s">
        <v>250</v>
      </c>
      <c r="D40" s="695" t="s">
        <v>312</v>
      </c>
      <c r="E40" s="528">
        <f t="shared" ref="E40:P40" si="7">E18*E31/100</f>
        <v>35280</v>
      </c>
      <c r="F40" s="75">
        <f t="shared" si="7"/>
        <v>36456</v>
      </c>
      <c r="G40" s="75">
        <f t="shared" si="7"/>
        <v>35280</v>
      </c>
      <c r="H40" s="75">
        <f t="shared" si="7"/>
        <v>36456</v>
      </c>
      <c r="I40" s="75">
        <f t="shared" si="7"/>
        <v>36456</v>
      </c>
      <c r="J40" s="75">
        <f t="shared" si="7"/>
        <v>35280</v>
      </c>
      <c r="K40" s="75">
        <f t="shared" si="7"/>
        <v>36456</v>
      </c>
      <c r="L40" s="75">
        <f t="shared" si="7"/>
        <v>35280</v>
      </c>
      <c r="M40" s="75">
        <f t="shared" si="7"/>
        <v>36456</v>
      </c>
      <c r="N40" s="75">
        <f t="shared" si="7"/>
        <v>36456</v>
      </c>
      <c r="O40" s="75">
        <f t="shared" si="7"/>
        <v>32928</v>
      </c>
      <c r="P40" s="75">
        <f t="shared" si="7"/>
        <v>36456</v>
      </c>
      <c r="Q40" s="701">
        <f t="shared" si="4"/>
        <v>429240</v>
      </c>
      <c r="R40" s="61"/>
    </row>
    <row r="41" spans="2:39" x14ac:dyDescent="0.3">
      <c r="C41" s="606" t="s">
        <v>183</v>
      </c>
      <c r="D41" s="695" t="s">
        <v>312</v>
      </c>
      <c r="E41" s="528">
        <f t="shared" ref="E41:P41" si="8">E13*E32</f>
        <v>5282.7</v>
      </c>
      <c r="F41" s="75">
        <f t="shared" si="8"/>
        <v>5458.79</v>
      </c>
      <c r="G41" s="75">
        <f t="shared" si="8"/>
        <v>5282.7</v>
      </c>
      <c r="H41" s="75">
        <f t="shared" si="8"/>
        <v>5458.79</v>
      </c>
      <c r="I41" s="75">
        <f t="shared" si="8"/>
        <v>5458.79</v>
      </c>
      <c r="J41" s="75">
        <f t="shared" si="8"/>
        <v>5282.7</v>
      </c>
      <c r="K41" s="75">
        <f t="shared" si="8"/>
        <v>5458.79</v>
      </c>
      <c r="L41" s="75">
        <f t="shared" si="8"/>
        <v>5282.7</v>
      </c>
      <c r="M41" s="75">
        <f t="shared" si="8"/>
        <v>5458.79</v>
      </c>
      <c r="N41" s="75">
        <f t="shared" si="8"/>
        <v>5458.79</v>
      </c>
      <c r="O41" s="75">
        <f t="shared" si="8"/>
        <v>4930.5200000000004</v>
      </c>
      <c r="P41" s="75">
        <f t="shared" si="8"/>
        <v>5458.79</v>
      </c>
      <c r="Q41" s="701">
        <f t="shared" si="4"/>
        <v>64272.85</v>
      </c>
      <c r="R41" s="61"/>
    </row>
    <row r="42" spans="2:39" x14ac:dyDescent="0.3">
      <c r="C42" s="606" t="s">
        <v>184</v>
      </c>
      <c r="D42" s="695" t="s">
        <v>312</v>
      </c>
      <c r="E42" s="528">
        <f t="shared" ref="E42:P42" si="9">E13*E33</f>
        <v>515.4</v>
      </c>
      <c r="F42" s="75">
        <f t="shared" si="9"/>
        <v>532.58000000000004</v>
      </c>
      <c r="G42" s="75">
        <f t="shared" si="9"/>
        <v>515.4</v>
      </c>
      <c r="H42" s="75">
        <f t="shared" si="9"/>
        <v>532.58000000000004</v>
      </c>
      <c r="I42" s="75">
        <f t="shared" si="9"/>
        <v>532.58000000000004</v>
      </c>
      <c r="J42" s="75">
        <f t="shared" si="9"/>
        <v>515.4</v>
      </c>
      <c r="K42" s="75">
        <f t="shared" si="9"/>
        <v>532.58000000000004</v>
      </c>
      <c r="L42" s="75">
        <f t="shared" si="9"/>
        <v>515.4</v>
      </c>
      <c r="M42" s="75">
        <f t="shared" si="9"/>
        <v>532.58000000000004</v>
      </c>
      <c r="N42" s="75">
        <f t="shared" si="9"/>
        <v>532.58000000000004</v>
      </c>
      <c r="O42" s="75">
        <f t="shared" si="9"/>
        <v>481.03999999999996</v>
      </c>
      <c r="P42" s="75">
        <f t="shared" si="9"/>
        <v>532.58000000000004</v>
      </c>
      <c r="Q42" s="701">
        <f t="shared" si="4"/>
        <v>6270.7</v>
      </c>
      <c r="R42" s="61"/>
    </row>
    <row r="43" spans="2:39" x14ac:dyDescent="0.3">
      <c r="C43" s="702" t="s">
        <v>17</v>
      </c>
      <c r="D43" s="695" t="s">
        <v>312</v>
      </c>
      <c r="E43" s="727">
        <f>SUM(E39:E42)</f>
        <v>41078.1</v>
      </c>
      <c r="F43" s="437">
        <f t="shared" ref="F43:P43" si="10">SUM(F39:F42)</f>
        <v>42447.37</v>
      </c>
      <c r="G43" s="437">
        <f t="shared" si="10"/>
        <v>41078.1</v>
      </c>
      <c r="H43" s="437">
        <f t="shared" si="10"/>
        <v>42447.37</v>
      </c>
      <c r="I43" s="437">
        <f t="shared" si="10"/>
        <v>42447.37</v>
      </c>
      <c r="J43" s="437">
        <f t="shared" si="10"/>
        <v>41078.1</v>
      </c>
      <c r="K43" s="437">
        <f t="shared" si="10"/>
        <v>42447.37</v>
      </c>
      <c r="L43" s="437">
        <f t="shared" si="10"/>
        <v>41078.1</v>
      </c>
      <c r="M43" s="437">
        <f t="shared" si="10"/>
        <v>42447.37</v>
      </c>
      <c r="N43" s="437">
        <f t="shared" si="10"/>
        <v>42447.37</v>
      </c>
      <c r="O43" s="437">
        <f t="shared" si="10"/>
        <v>38339.560000000005</v>
      </c>
      <c r="P43" s="437">
        <f t="shared" si="10"/>
        <v>42447.37</v>
      </c>
      <c r="Q43" s="701">
        <f>SUM(E43:P43)</f>
        <v>499783.55</v>
      </c>
      <c r="R43" s="61"/>
    </row>
    <row r="44" spans="2:39" s="60" customFormat="1" ht="18" thickBot="1" x14ac:dyDescent="0.35">
      <c r="C44" s="703" t="s">
        <v>185</v>
      </c>
      <c r="D44" s="704" t="s">
        <v>11</v>
      </c>
      <c r="E44" s="728">
        <f t="shared" ref="E44:Q44" si="11">E43/E18*100</f>
        <v>0.40752083333333333</v>
      </c>
      <c r="F44" s="705">
        <f t="shared" si="11"/>
        <v>0.40752083333333333</v>
      </c>
      <c r="G44" s="705">
        <f t="shared" si="11"/>
        <v>0.40752083333333333</v>
      </c>
      <c r="H44" s="705">
        <f t="shared" si="11"/>
        <v>0.40752083333333333</v>
      </c>
      <c r="I44" s="705">
        <f t="shared" si="11"/>
        <v>0.40752083333333333</v>
      </c>
      <c r="J44" s="705">
        <f t="shared" si="11"/>
        <v>0.40752083333333333</v>
      </c>
      <c r="K44" s="705">
        <f t="shared" si="11"/>
        <v>0.40752083333333333</v>
      </c>
      <c r="L44" s="705">
        <f t="shared" si="11"/>
        <v>0.40752083333333333</v>
      </c>
      <c r="M44" s="705">
        <f t="shared" si="11"/>
        <v>0.40752083333333333</v>
      </c>
      <c r="N44" s="705">
        <f t="shared" si="11"/>
        <v>0.40752083333333333</v>
      </c>
      <c r="O44" s="705">
        <f t="shared" si="11"/>
        <v>0.40752083333333333</v>
      </c>
      <c r="P44" s="705">
        <f t="shared" si="11"/>
        <v>0.40752083333333333</v>
      </c>
      <c r="Q44" s="706">
        <f t="shared" si="11"/>
        <v>0.40752083333333333</v>
      </c>
      <c r="U44" s="51"/>
      <c r="V44" s="51"/>
      <c r="W44" s="51"/>
      <c r="X44" s="51"/>
      <c r="Y44" s="51"/>
      <c r="Z44" s="51"/>
      <c r="AA44" s="51"/>
      <c r="AB44" s="51"/>
      <c r="AC44" s="51"/>
      <c r="AD44" s="51"/>
      <c r="AE44" s="51"/>
      <c r="AF44" s="51"/>
      <c r="AG44" s="51"/>
      <c r="AH44" s="51"/>
      <c r="AI44" s="51"/>
      <c r="AJ44" s="51"/>
      <c r="AK44" s="51"/>
      <c r="AL44" s="51"/>
      <c r="AM44" s="51"/>
    </row>
    <row r="46" spans="2:39" ht="18" thickBot="1" x14ac:dyDescent="0.35"/>
    <row r="47" spans="2:39" x14ac:dyDescent="0.3">
      <c r="E47" s="729"/>
      <c r="F47" s="730"/>
      <c r="G47" s="730"/>
      <c r="H47" s="730"/>
      <c r="I47" s="730"/>
      <c r="J47" s="730"/>
      <c r="K47" s="730"/>
      <c r="L47" s="730"/>
      <c r="M47" s="730"/>
      <c r="N47" s="730"/>
      <c r="O47" s="730"/>
      <c r="P47" s="730"/>
      <c r="Q47" s="731"/>
    </row>
    <row r="48" spans="2:39" ht="18" thickBot="1" x14ac:dyDescent="0.35">
      <c r="B48" s="670" t="s">
        <v>186</v>
      </c>
      <c r="E48" s="735" t="s">
        <v>150</v>
      </c>
      <c r="F48" s="696" t="s">
        <v>151</v>
      </c>
      <c r="G48" s="696" t="s">
        <v>152</v>
      </c>
      <c r="H48" s="696" t="s">
        <v>153</v>
      </c>
      <c r="I48" s="696" t="s">
        <v>154</v>
      </c>
      <c r="J48" s="696" t="s">
        <v>155</v>
      </c>
      <c r="K48" s="696" t="s">
        <v>156</v>
      </c>
      <c r="L48" s="696" t="s">
        <v>157</v>
      </c>
      <c r="M48" s="696" t="s">
        <v>158</v>
      </c>
      <c r="N48" s="696" t="s">
        <v>159</v>
      </c>
      <c r="O48" s="696" t="s">
        <v>160</v>
      </c>
      <c r="P48" s="696" t="s">
        <v>161</v>
      </c>
      <c r="Q48" s="736" t="s">
        <v>162</v>
      </c>
      <c r="R48" s="61"/>
    </row>
    <row r="49" spans="2:28" ht="32.1" customHeight="1" x14ac:dyDescent="0.3">
      <c r="B49" s="1349" t="s">
        <v>187</v>
      </c>
      <c r="C49" s="737" t="s">
        <v>313</v>
      </c>
      <c r="D49" s="698" t="s">
        <v>312</v>
      </c>
      <c r="E49" s="725">
        <f t="shared" ref="E49:P49" si="12">E19*E28/100</f>
        <v>2602847.52</v>
      </c>
      <c r="F49" s="699">
        <f t="shared" si="12"/>
        <v>2689609.1039999998</v>
      </c>
      <c r="G49" s="699">
        <f t="shared" si="12"/>
        <v>6272098.5599999996</v>
      </c>
      <c r="H49" s="699">
        <f t="shared" si="12"/>
        <v>6481168.5119999992</v>
      </c>
      <c r="I49" s="699">
        <f t="shared" si="12"/>
        <v>6481168.5119999992</v>
      </c>
      <c r="J49" s="699">
        <f t="shared" si="12"/>
        <v>2602847.52</v>
      </c>
      <c r="K49" s="699">
        <f t="shared" si="12"/>
        <v>2689609.1039999998</v>
      </c>
      <c r="L49" s="699">
        <f t="shared" si="12"/>
        <v>2602847.52</v>
      </c>
      <c r="M49" s="699">
        <f t="shared" si="12"/>
        <v>2689609.1039999998</v>
      </c>
      <c r="N49" s="699">
        <f t="shared" si="12"/>
        <v>2689609.1039999998</v>
      </c>
      <c r="O49" s="699">
        <f t="shared" si="12"/>
        <v>2429324.352</v>
      </c>
      <c r="P49" s="699">
        <f t="shared" si="12"/>
        <v>2689609.1039999998</v>
      </c>
      <c r="Q49" s="738">
        <f>SUM(E49:P49)</f>
        <v>42920348.015999995</v>
      </c>
      <c r="R49" s="61"/>
    </row>
    <row r="50" spans="2:28" ht="32.1" customHeight="1" x14ac:dyDescent="0.3">
      <c r="B50" s="1349"/>
      <c r="C50" s="739" t="s">
        <v>314</v>
      </c>
      <c r="D50" s="695" t="s">
        <v>312</v>
      </c>
      <c r="E50" s="528">
        <f t="shared" ref="E50:P50" si="13">E20*E29/100</f>
        <v>4053006.72</v>
      </c>
      <c r="F50" s="75">
        <f t="shared" si="13"/>
        <v>4188106.9439999997</v>
      </c>
      <c r="G50" s="75">
        <f t="shared" si="13"/>
        <v>4341859.2</v>
      </c>
      <c r="H50" s="75">
        <f t="shared" si="13"/>
        <v>4486587.84</v>
      </c>
      <c r="I50" s="75">
        <f t="shared" si="13"/>
        <v>4486587.84</v>
      </c>
      <c r="J50" s="75">
        <f t="shared" si="13"/>
        <v>4053006.72</v>
      </c>
      <c r="K50" s="75">
        <f t="shared" si="13"/>
        <v>4188106.9439999997</v>
      </c>
      <c r="L50" s="75">
        <f t="shared" si="13"/>
        <v>4053006.72</v>
      </c>
      <c r="M50" s="75">
        <f t="shared" si="13"/>
        <v>4188106.9439999997</v>
      </c>
      <c r="N50" s="75">
        <f t="shared" si="13"/>
        <v>4188106.9439999997</v>
      </c>
      <c r="O50" s="75">
        <f t="shared" si="13"/>
        <v>3782806.2719999999</v>
      </c>
      <c r="P50" s="75">
        <f t="shared" si="13"/>
        <v>4188106.9439999997</v>
      </c>
      <c r="Q50" s="527">
        <f>SUM(E50:P50)</f>
        <v>50197396.03199999</v>
      </c>
      <c r="R50" s="61"/>
    </row>
    <row r="51" spans="2:28" ht="32.1" customHeight="1" x14ac:dyDescent="0.3">
      <c r="B51" s="1349"/>
      <c r="C51" s="739" t="s">
        <v>315</v>
      </c>
      <c r="D51" s="695" t="s">
        <v>312</v>
      </c>
      <c r="E51" s="528">
        <f t="shared" ref="E51:P51" si="14">E21*E30/100</f>
        <v>4101330.24</v>
      </c>
      <c r="F51" s="75">
        <f t="shared" si="14"/>
        <v>4238041.2479999997</v>
      </c>
      <c r="G51" s="75">
        <f t="shared" si="14"/>
        <v>4101330.24</v>
      </c>
      <c r="H51" s="75">
        <f t="shared" si="14"/>
        <v>4238041.2479999997</v>
      </c>
      <c r="I51" s="75">
        <f t="shared" si="14"/>
        <v>4238041.2479999997</v>
      </c>
      <c r="J51" s="75">
        <f t="shared" si="14"/>
        <v>4101330.24</v>
      </c>
      <c r="K51" s="75">
        <f t="shared" si="14"/>
        <v>4238041.2479999997</v>
      </c>
      <c r="L51" s="75">
        <f t="shared" si="14"/>
        <v>4101330.24</v>
      </c>
      <c r="M51" s="75">
        <f t="shared" si="14"/>
        <v>4238041.2479999997</v>
      </c>
      <c r="N51" s="75">
        <f t="shared" si="14"/>
        <v>4238041.2479999997</v>
      </c>
      <c r="O51" s="75">
        <f t="shared" si="14"/>
        <v>3827908.2239999999</v>
      </c>
      <c r="P51" s="75">
        <f t="shared" si="14"/>
        <v>4238041.2479999997</v>
      </c>
      <c r="Q51" s="527">
        <f>SUM(E51:P51)</f>
        <v>49899517.920000002</v>
      </c>
      <c r="R51" s="61"/>
      <c r="U51" s="439"/>
      <c r="V51" s="439"/>
      <c r="W51" s="439"/>
      <c r="X51" s="439"/>
      <c r="Y51" s="439"/>
      <c r="Z51" s="439"/>
      <c r="AA51" s="439"/>
      <c r="AB51" s="439"/>
    </row>
    <row r="52" spans="2:28" ht="32.1" customHeight="1" x14ac:dyDescent="0.3">
      <c r="B52" s="1349"/>
      <c r="C52" s="739" t="s">
        <v>316</v>
      </c>
      <c r="D52" s="695" t="s">
        <v>312</v>
      </c>
      <c r="E52" s="727">
        <f t="shared" ref="E52:P52" si="15">SUM(E49:E51)</f>
        <v>10757184.48</v>
      </c>
      <c r="F52" s="437">
        <f t="shared" si="15"/>
        <v>11115757.296</v>
      </c>
      <c r="G52" s="437">
        <f t="shared" si="15"/>
        <v>14715288</v>
      </c>
      <c r="H52" s="437">
        <f t="shared" si="15"/>
        <v>15205797.599999998</v>
      </c>
      <c r="I52" s="437">
        <f t="shared" si="15"/>
        <v>15205797.599999998</v>
      </c>
      <c r="J52" s="437">
        <f t="shared" si="15"/>
        <v>10757184.48</v>
      </c>
      <c r="K52" s="437">
        <f t="shared" si="15"/>
        <v>11115757.296</v>
      </c>
      <c r="L52" s="437">
        <f t="shared" si="15"/>
        <v>10757184.48</v>
      </c>
      <c r="M52" s="437">
        <f t="shared" si="15"/>
        <v>11115757.296</v>
      </c>
      <c r="N52" s="437">
        <f t="shared" si="15"/>
        <v>11115757.296</v>
      </c>
      <c r="O52" s="437">
        <f t="shared" si="15"/>
        <v>10040038.847999999</v>
      </c>
      <c r="P52" s="437">
        <f t="shared" si="15"/>
        <v>11115757.296</v>
      </c>
      <c r="Q52" s="701">
        <f>SUM(Q49:Q51)</f>
        <v>143017261.96799999</v>
      </c>
      <c r="R52" s="61"/>
      <c r="U52" s="439"/>
      <c r="V52" s="439"/>
      <c r="W52" s="439"/>
      <c r="X52" s="439"/>
      <c r="Y52" s="439"/>
      <c r="Z52" s="439"/>
      <c r="AA52" s="439"/>
      <c r="AB52" s="439"/>
    </row>
    <row r="53" spans="2:28" ht="26.4" customHeight="1" x14ac:dyDescent="0.3">
      <c r="B53" s="1349" t="s">
        <v>188</v>
      </c>
      <c r="C53" s="445" t="s">
        <v>189</v>
      </c>
      <c r="D53" s="695" t="s">
        <v>312</v>
      </c>
      <c r="E53" s="528">
        <f t="shared" ref="E53:P53" si="16">IF($C$7="Rural",0,IF($C$4="&gt; 132 kV",E49*($E$15-1)/$E$15,-E49*($E$16*$E$17-1)))</f>
        <v>-483507.97461832315</v>
      </c>
      <c r="F53" s="75">
        <f t="shared" si="16"/>
        <v>-499624.90710560058</v>
      </c>
      <c r="G53" s="75">
        <f t="shared" si="16"/>
        <v>-1165112.3041399294</v>
      </c>
      <c r="H53" s="75">
        <f t="shared" si="16"/>
        <v>-1203949.3809445936</v>
      </c>
      <c r="I53" s="75">
        <f t="shared" si="16"/>
        <v>-1203949.3809445936</v>
      </c>
      <c r="J53" s="75">
        <f t="shared" si="16"/>
        <v>-483507.97461832315</v>
      </c>
      <c r="K53" s="75">
        <f t="shared" si="16"/>
        <v>-499624.90710560058</v>
      </c>
      <c r="L53" s="75">
        <f t="shared" si="16"/>
        <v>-483507.97461832315</v>
      </c>
      <c r="M53" s="75">
        <f t="shared" si="16"/>
        <v>-499624.90710560058</v>
      </c>
      <c r="N53" s="75">
        <f t="shared" si="16"/>
        <v>-499624.90710560058</v>
      </c>
      <c r="O53" s="75">
        <f t="shared" si="16"/>
        <v>-451274.10964376829</v>
      </c>
      <c r="P53" s="75">
        <f t="shared" si="16"/>
        <v>-499624.90710560058</v>
      </c>
      <c r="Q53" s="527">
        <f>SUM(E53:P53)</f>
        <v>-7972933.6350558568</v>
      </c>
      <c r="R53" s="440"/>
      <c r="U53" s="439"/>
      <c r="V53" s="439"/>
      <c r="W53" s="439"/>
      <c r="X53" s="439"/>
      <c r="Y53" s="439"/>
      <c r="Z53" s="439"/>
      <c r="AA53" s="439"/>
      <c r="AB53" s="439"/>
    </row>
    <row r="54" spans="2:28" x14ac:dyDescent="0.3">
      <c r="B54" s="1349"/>
      <c r="C54" s="445" t="s">
        <v>190</v>
      </c>
      <c r="D54" s="695" t="s">
        <v>312</v>
      </c>
      <c r="E54" s="528">
        <f t="shared" ref="E54:P54" si="17">IF($C$7="Rural",0,IF($C$4="&gt; 132 kV",E50*($E$15-1)/$E$15,-E50*($E$16*$E$17-1)))</f>
        <v>-752891.22979499516</v>
      </c>
      <c r="F54" s="75">
        <f t="shared" si="17"/>
        <v>-777987.60412149492</v>
      </c>
      <c r="G54" s="75">
        <f t="shared" si="17"/>
        <v>-806548.80154867191</v>
      </c>
      <c r="H54" s="75">
        <f t="shared" si="17"/>
        <v>-833433.76160029427</v>
      </c>
      <c r="I54" s="75">
        <f t="shared" si="17"/>
        <v>-833433.76160029427</v>
      </c>
      <c r="J54" s="75">
        <f t="shared" si="17"/>
        <v>-752891.22979499516</v>
      </c>
      <c r="K54" s="75">
        <f t="shared" si="17"/>
        <v>-777987.60412149492</v>
      </c>
      <c r="L54" s="75">
        <f t="shared" si="17"/>
        <v>-752891.22979499516</v>
      </c>
      <c r="M54" s="75">
        <f t="shared" si="17"/>
        <v>-777987.60412149492</v>
      </c>
      <c r="N54" s="75">
        <f t="shared" si="17"/>
        <v>-777987.60412149492</v>
      </c>
      <c r="O54" s="75">
        <f t="shared" si="17"/>
        <v>-702698.48114199541</v>
      </c>
      <c r="P54" s="75">
        <f t="shared" si="17"/>
        <v>-777987.60412149492</v>
      </c>
      <c r="Q54" s="527">
        <f t="shared" ref="Q54:Q55" si="18">SUM(E54:P54)</f>
        <v>-9324726.5158837158</v>
      </c>
      <c r="R54" s="440"/>
    </row>
    <row r="55" spans="2:28" ht="18.75" customHeight="1" x14ac:dyDescent="0.3">
      <c r="B55" s="1349"/>
      <c r="C55" s="445" t="s">
        <v>191</v>
      </c>
      <c r="D55" s="695" t="s">
        <v>312</v>
      </c>
      <c r="E55" s="528">
        <f t="shared" ref="E55:P55" si="19">IF($C$7="Rural",0,IF($C$4="&gt; 132 kV",E51*($E$15-1)/$E$15,-E51*($E$16*$E$17-1)))</f>
        <v>-761867.86292547837</v>
      </c>
      <c r="F55" s="75">
        <f t="shared" si="19"/>
        <v>-787263.45835632749</v>
      </c>
      <c r="G55" s="75">
        <f t="shared" si="19"/>
        <v>-761867.86292547837</v>
      </c>
      <c r="H55" s="75">
        <f t="shared" si="19"/>
        <v>-787263.45835632749</v>
      </c>
      <c r="I55" s="75">
        <f t="shared" si="19"/>
        <v>-787263.45835632749</v>
      </c>
      <c r="J55" s="75">
        <f t="shared" si="19"/>
        <v>-761867.86292547837</v>
      </c>
      <c r="K55" s="75">
        <f t="shared" si="19"/>
        <v>-787263.45835632749</v>
      </c>
      <c r="L55" s="75">
        <f t="shared" si="19"/>
        <v>-761867.86292547837</v>
      </c>
      <c r="M55" s="75">
        <f t="shared" si="19"/>
        <v>-787263.45835632749</v>
      </c>
      <c r="N55" s="75">
        <f t="shared" si="19"/>
        <v>-787263.45835632749</v>
      </c>
      <c r="O55" s="75">
        <f t="shared" si="19"/>
        <v>-711076.67206377978</v>
      </c>
      <c r="P55" s="75">
        <f t="shared" si="19"/>
        <v>-787263.45835632749</v>
      </c>
      <c r="Q55" s="527">
        <f t="shared" si="18"/>
        <v>-9269392.3322599865</v>
      </c>
      <c r="R55" s="61"/>
    </row>
    <row r="56" spans="2:28" ht="18" thickBot="1" x14ac:dyDescent="0.35">
      <c r="B56" s="1349"/>
      <c r="C56" s="740" t="s">
        <v>192</v>
      </c>
      <c r="D56" s="704" t="s">
        <v>210</v>
      </c>
      <c r="E56" s="732">
        <f t="shared" ref="E56:P56" si="20">SUM(E53:E55)</f>
        <v>-1998267.0673387968</v>
      </c>
      <c r="F56" s="733">
        <f t="shared" si="20"/>
        <v>-2064875.9695834229</v>
      </c>
      <c r="G56" s="733">
        <f t="shared" si="20"/>
        <v>-2733528.9686140795</v>
      </c>
      <c r="H56" s="733">
        <f t="shared" si="20"/>
        <v>-2824646.6009012153</v>
      </c>
      <c r="I56" s="733">
        <f t="shared" si="20"/>
        <v>-2824646.6009012153</v>
      </c>
      <c r="J56" s="733">
        <f t="shared" si="20"/>
        <v>-1998267.0673387968</v>
      </c>
      <c r="K56" s="733">
        <f t="shared" si="20"/>
        <v>-2064875.9695834229</v>
      </c>
      <c r="L56" s="733">
        <f t="shared" si="20"/>
        <v>-1998267.0673387968</v>
      </c>
      <c r="M56" s="733">
        <f t="shared" si="20"/>
        <v>-2064875.9695834229</v>
      </c>
      <c r="N56" s="733">
        <f t="shared" si="20"/>
        <v>-2064875.9695834229</v>
      </c>
      <c r="O56" s="733">
        <f t="shared" si="20"/>
        <v>-1865049.2628495435</v>
      </c>
      <c r="P56" s="733">
        <f t="shared" si="20"/>
        <v>-2064875.9695834229</v>
      </c>
      <c r="Q56" s="734">
        <f>SUM(Q53:Q55)</f>
        <v>-26567052.483199559</v>
      </c>
      <c r="R56" s="61"/>
    </row>
    <row r="57" spans="2:28" x14ac:dyDescent="0.3">
      <c r="C57" s="441" t="s">
        <v>193</v>
      </c>
      <c r="D57" s="441" t="s">
        <v>194</v>
      </c>
      <c r="E57" s="441"/>
      <c r="F57" s="441"/>
      <c r="G57" s="441"/>
      <c r="H57" s="441"/>
      <c r="I57" s="441" t="s">
        <v>195</v>
      </c>
      <c r="J57" s="441"/>
      <c r="K57" s="441"/>
      <c r="L57" s="441"/>
      <c r="M57" s="441"/>
      <c r="N57" s="441"/>
      <c r="O57" s="441"/>
      <c r="P57" s="441"/>
      <c r="R57" s="61"/>
    </row>
    <row r="58" spans="2:28" x14ac:dyDescent="0.3">
      <c r="E58" s="61"/>
      <c r="F58" s="61"/>
      <c r="G58" s="61"/>
      <c r="H58" s="61"/>
      <c r="I58" s="61"/>
      <c r="J58" s="61"/>
      <c r="K58" s="61"/>
      <c r="L58" s="61"/>
      <c r="M58" s="61"/>
      <c r="N58" s="61"/>
      <c r="O58" s="61"/>
      <c r="P58" s="61"/>
      <c r="Q58" s="61"/>
      <c r="R58" s="61"/>
    </row>
    <row r="59" spans="2:28" x14ac:dyDescent="0.3">
      <c r="C59" s="61"/>
      <c r="D59" s="61"/>
      <c r="E59" s="61"/>
      <c r="F59" s="61"/>
      <c r="G59" s="61"/>
      <c r="H59" s="61"/>
      <c r="I59" s="61"/>
      <c r="J59" s="61"/>
      <c r="K59" s="61"/>
      <c r="L59" s="61"/>
      <c r="M59" s="61"/>
      <c r="N59" s="61"/>
      <c r="O59" s="61"/>
      <c r="P59" s="61"/>
      <c r="Q59" s="61"/>
      <c r="R59" s="61"/>
    </row>
    <row r="60" spans="2:28" x14ac:dyDescent="0.3">
      <c r="C60" s="61"/>
      <c r="D60" s="61"/>
      <c r="E60" s="61"/>
      <c r="F60" s="61"/>
      <c r="G60" s="61"/>
      <c r="H60" s="61"/>
      <c r="I60" s="61"/>
      <c r="J60" s="61"/>
      <c r="K60" s="61"/>
      <c r="L60" s="61"/>
      <c r="M60" s="61"/>
      <c r="N60" s="61"/>
      <c r="O60" s="61"/>
      <c r="P60" s="61"/>
      <c r="Q60" s="61"/>
      <c r="R60" s="61"/>
    </row>
    <row r="61" spans="2:28" x14ac:dyDescent="0.3">
      <c r="C61" s="61"/>
      <c r="D61" s="61"/>
      <c r="E61" s="61"/>
      <c r="F61" s="61"/>
      <c r="G61" s="61"/>
      <c r="H61" s="61"/>
      <c r="I61" s="61"/>
      <c r="J61" s="61"/>
      <c r="K61" s="61"/>
      <c r="L61" s="61"/>
      <c r="M61" s="61"/>
      <c r="N61" s="61"/>
      <c r="O61" s="61"/>
      <c r="P61" s="61"/>
      <c r="Q61" s="61"/>
      <c r="R61" s="61"/>
    </row>
    <row r="62" spans="2:28" x14ac:dyDescent="0.3">
      <c r="C62" s="61"/>
      <c r="D62" s="61"/>
      <c r="E62" s="61"/>
      <c r="F62" s="61"/>
      <c r="G62" s="61"/>
      <c r="H62" s="78"/>
      <c r="I62" s="61"/>
      <c r="J62" s="61"/>
      <c r="K62" s="61"/>
      <c r="L62" s="61"/>
      <c r="M62" s="61"/>
      <c r="N62" s="61"/>
      <c r="O62" s="61"/>
      <c r="P62" s="61"/>
      <c r="Q62" s="61"/>
      <c r="R62" s="61"/>
    </row>
    <row r="63" spans="2:28" x14ac:dyDescent="0.3">
      <c r="C63" s="61"/>
      <c r="D63" s="61"/>
      <c r="E63" s="61"/>
      <c r="F63" s="61"/>
      <c r="G63" s="61"/>
      <c r="H63" s="61"/>
      <c r="I63" s="61"/>
      <c r="J63" s="61"/>
      <c r="K63" s="61"/>
      <c r="L63" s="61"/>
      <c r="M63" s="61"/>
      <c r="N63" s="61"/>
      <c r="O63" s="61"/>
      <c r="P63" s="61"/>
      <c r="Q63" s="61"/>
      <c r="R63" s="61"/>
    </row>
    <row r="64" spans="2:28" x14ac:dyDescent="0.3">
      <c r="C64" s="61"/>
      <c r="D64" s="61"/>
      <c r="E64" s="61"/>
      <c r="F64" s="61"/>
      <c r="G64" s="78"/>
      <c r="H64" s="61"/>
      <c r="I64" s="61"/>
      <c r="J64" s="61"/>
      <c r="K64" s="61"/>
      <c r="L64" s="61"/>
      <c r="M64" s="61"/>
      <c r="N64" s="61"/>
      <c r="O64" s="61"/>
      <c r="P64" s="61"/>
      <c r="Q64" s="61"/>
      <c r="R64" s="61"/>
    </row>
    <row r="65" spans="3:18" x14ac:dyDescent="0.3">
      <c r="C65" s="61"/>
      <c r="D65" s="61"/>
      <c r="E65" s="61"/>
      <c r="F65" s="61"/>
      <c r="G65" s="61"/>
      <c r="H65" s="61"/>
      <c r="I65" s="61"/>
      <c r="J65" s="61"/>
      <c r="K65" s="61"/>
      <c r="L65" s="61"/>
      <c r="M65" s="61"/>
      <c r="N65" s="61"/>
      <c r="O65" s="61"/>
      <c r="P65" s="61"/>
      <c r="Q65" s="61"/>
      <c r="R65" s="61"/>
    </row>
    <row r="66" spans="3:18" x14ac:dyDescent="0.3">
      <c r="C66" s="61"/>
      <c r="D66" s="61"/>
      <c r="E66" s="61"/>
      <c r="F66" s="61"/>
      <c r="G66" s="61"/>
      <c r="H66" s="61"/>
      <c r="I66" s="61"/>
      <c r="J66" s="61"/>
      <c r="K66" s="61"/>
      <c r="L66" s="61"/>
      <c r="M66" s="61"/>
      <c r="N66" s="61"/>
      <c r="O66" s="61"/>
      <c r="P66" s="61"/>
      <c r="Q66" s="61"/>
      <c r="R66" s="61"/>
    </row>
    <row r="67" spans="3:18" x14ac:dyDescent="0.3">
      <c r="C67" s="61"/>
      <c r="D67" s="61"/>
      <c r="E67" s="61"/>
      <c r="F67" s="61"/>
      <c r="G67" s="61"/>
      <c r="H67" s="61"/>
      <c r="I67" s="61"/>
      <c r="J67" s="61"/>
      <c r="K67" s="61"/>
      <c r="L67" s="61"/>
      <c r="M67" s="61"/>
      <c r="N67" s="61"/>
      <c r="O67" s="61"/>
      <c r="P67" s="61"/>
      <c r="Q67" s="61"/>
      <c r="R67" s="61"/>
    </row>
    <row r="68" spans="3:18" x14ac:dyDescent="0.3">
      <c r="C68" s="61"/>
      <c r="D68" s="61"/>
      <c r="E68" s="61"/>
      <c r="F68" s="61"/>
      <c r="G68" s="61"/>
      <c r="H68" s="61"/>
      <c r="I68" s="61"/>
      <c r="J68" s="61"/>
      <c r="K68" s="61"/>
      <c r="L68" s="61"/>
      <c r="M68" s="61"/>
      <c r="N68" s="61"/>
      <c r="O68" s="61"/>
      <c r="P68" s="61"/>
      <c r="Q68" s="61"/>
      <c r="R68" s="61"/>
    </row>
    <row r="69" spans="3:18" x14ac:dyDescent="0.3">
      <c r="C69" s="61"/>
      <c r="D69" s="61"/>
      <c r="E69" s="61"/>
      <c r="F69" s="61"/>
      <c r="G69" s="61"/>
      <c r="H69" s="61"/>
      <c r="I69" s="61"/>
      <c r="J69" s="61"/>
      <c r="K69" s="61"/>
      <c r="L69" s="61"/>
      <c r="M69" s="61"/>
      <c r="N69" s="61"/>
      <c r="O69" s="61"/>
      <c r="P69" s="61"/>
      <c r="Q69" s="61"/>
      <c r="R69" s="61"/>
    </row>
    <row r="70" spans="3:18" x14ac:dyDescent="0.3">
      <c r="C70" s="61"/>
      <c r="D70" s="61"/>
      <c r="E70" s="61"/>
      <c r="F70" s="61"/>
      <c r="G70" s="61"/>
      <c r="H70" s="61"/>
      <c r="I70" s="61"/>
      <c r="J70" s="61"/>
      <c r="K70" s="61"/>
      <c r="L70" s="61"/>
      <c r="M70" s="61"/>
      <c r="N70" s="61"/>
      <c r="O70" s="61"/>
      <c r="P70" s="61"/>
      <c r="Q70" s="61"/>
      <c r="R70" s="61"/>
    </row>
    <row r="71" spans="3:18" x14ac:dyDescent="0.3">
      <c r="C71" s="61"/>
      <c r="D71" s="61"/>
      <c r="E71" s="61"/>
      <c r="F71" s="61"/>
      <c r="G71" s="61"/>
      <c r="H71" s="61"/>
      <c r="I71" s="61"/>
      <c r="J71" s="61"/>
      <c r="K71" s="61"/>
      <c r="L71" s="61"/>
      <c r="M71" s="61"/>
      <c r="N71" s="61"/>
      <c r="O71" s="61"/>
      <c r="P71" s="61"/>
      <c r="Q71" s="61"/>
      <c r="R71" s="61"/>
    </row>
    <row r="72" spans="3:18" x14ac:dyDescent="0.3">
      <c r="C72" s="61"/>
      <c r="D72" s="61"/>
      <c r="E72" s="61"/>
      <c r="F72" s="61"/>
      <c r="G72" s="61"/>
      <c r="H72" s="61"/>
      <c r="I72" s="61"/>
      <c r="J72" s="61"/>
      <c r="K72" s="61"/>
      <c r="L72" s="61"/>
      <c r="M72" s="61"/>
      <c r="N72" s="61"/>
      <c r="O72" s="61"/>
      <c r="P72" s="61"/>
      <c r="Q72" s="61"/>
      <c r="R72" s="61"/>
    </row>
    <row r="73" spans="3:18" x14ac:dyDescent="0.3">
      <c r="C73" s="61"/>
      <c r="D73" s="61"/>
      <c r="E73" s="61"/>
      <c r="F73" s="61"/>
      <c r="G73" s="61"/>
      <c r="H73" s="61"/>
      <c r="I73" s="61"/>
      <c r="J73" s="61"/>
      <c r="K73" s="61"/>
      <c r="L73" s="61"/>
      <c r="M73" s="61"/>
      <c r="N73" s="61"/>
      <c r="O73" s="61"/>
      <c r="P73" s="61"/>
      <c r="Q73" s="61"/>
      <c r="R73" s="61"/>
    </row>
    <row r="74" spans="3:18" x14ac:dyDescent="0.3">
      <c r="C74" s="61"/>
      <c r="D74" s="61"/>
      <c r="E74" s="61"/>
      <c r="F74" s="61"/>
      <c r="G74" s="61"/>
      <c r="H74" s="61"/>
      <c r="I74" s="61"/>
      <c r="J74" s="61"/>
      <c r="K74" s="61"/>
      <c r="L74" s="61"/>
      <c r="M74" s="61"/>
      <c r="N74" s="61"/>
      <c r="O74" s="61"/>
      <c r="P74" s="61"/>
      <c r="Q74" s="61"/>
      <c r="R74" s="61"/>
    </row>
    <row r="75" spans="3:18" x14ac:dyDescent="0.3">
      <c r="C75" s="61"/>
      <c r="D75" s="61"/>
      <c r="E75" s="61"/>
      <c r="F75" s="61"/>
      <c r="G75" s="61"/>
      <c r="H75" s="61"/>
      <c r="I75" s="61"/>
      <c r="J75" s="61"/>
      <c r="K75" s="61"/>
      <c r="L75" s="61"/>
      <c r="M75" s="61"/>
      <c r="N75" s="61"/>
      <c r="O75" s="61"/>
      <c r="P75" s="61"/>
      <c r="Q75" s="61"/>
      <c r="R75" s="61"/>
    </row>
    <row r="76" spans="3:18" x14ac:dyDescent="0.3">
      <c r="C76" s="61"/>
      <c r="D76" s="61"/>
      <c r="E76" s="61"/>
      <c r="F76" s="61"/>
      <c r="G76" s="61"/>
      <c r="H76" s="61"/>
      <c r="I76" s="61"/>
      <c r="J76" s="61"/>
      <c r="K76" s="61"/>
      <c r="L76" s="61"/>
      <c r="M76" s="61"/>
      <c r="N76" s="61"/>
      <c r="O76" s="61"/>
      <c r="P76" s="61"/>
      <c r="Q76" s="61"/>
      <c r="R76" s="61"/>
    </row>
    <row r="77" spans="3:18" x14ac:dyDescent="0.3">
      <c r="C77" s="61"/>
      <c r="D77" s="61"/>
      <c r="E77" s="61"/>
      <c r="F77" s="61"/>
      <c r="G77" s="61"/>
      <c r="H77" s="61"/>
      <c r="I77" s="61"/>
      <c r="J77" s="61"/>
      <c r="K77" s="61"/>
      <c r="L77" s="61"/>
      <c r="M77" s="61"/>
      <c r="N77" s="61"/>
      <c r="O77" s="61"/>
      <c r="P77" s="61"/>
      <c r="Q77" s="61"/>
      <c r="R77" s="61"/>
    </row>
    <row r="78" spans="3:18" x14ac:dyDescent="0.3">
      <c r="C78" s="61"/>
      <c r="D78" s="61"/>
      <c r="E78" s="61"/>
      <c r="F78" s="61"/>
      <c r="G78" s="61"/>
      <c r="H78" s="61"/>
      <c r="I78" s="61"/>
      <c r="J78" s="61"/>
      <c r="K78" s="61"/>
      <c r="L78" s="61"/>
      <c r="M78" s="61"/>
      <c r="N78" s="61"/>
      <c r="O78" s="61"/>
      <c r="P78" s="61"/>
      <c r="Q78" s="61"/>
      <c r="R78" s="61"/>
    </row>
    <row r="79" spans="3:18" x14ac:dyDescent="0.3">
      <c r="C79" s="61"/>
      <c r="D79" s="61"/>
      <c r="E79" s="61"/>
      <c r="F79" s="61"/>
      <c r="G79" s="61"/>
      <c r="H79" s="61"/>
      <c r="I79" s="61"/>
      <c r="J79" s="61"/>
      <c r="K79" s="61"/>
      <c r="L79" s="61"/>
      <c r="M79" s="61"/>
      <c r="N79" s="61"/>
      <c r="O79" s="61"/>
      <c r="P79" s="61"/>
      <c r="Q79" s="61"/>
      <c r="R79" s="61"/>
    </row>
    <row r="80" spans="3:18" x14ac:dyDescent="0.3">
      <c r="C80" s="61"/>
      <c r="D80" s="61"/>
      <c r="E80" s="61"/>
      <c r="F80" s="61"/>
      <c r="G80" s="61"/>
      <c r="H80" s="61"/>
      <c r="I80" s="61"/>
      <c r="J80" s="61"/>
      <c r="K80" s="61"/>
      <c r="L80" s="61"/>
      <c r="M80" s="61"/>
      <c r="N80" s="61"/>
      <c r="O80" s="61"/>
      <c r="P80" s="61"/>
      <c r="Q80" s="61"/>
      <c r="R80" s="61"/>
    </row>
    <row r="81" spans="3:18" x14ac:dyDescent="0.3">
      <c r="C81" s="61"/>
      <c r="D81" s="61"/>
      <c r="E81" s="61"/>
      <c r="F81" s="61"/>
      <c r="G81" s="61"/>
      <c r="H81" s="61"/>
      <c r="I81" s="61"/>
      <c r="J81" s="61"/>
      <c r="K81" s="61"/>
      <c r="L81" s="61"/>
      <c r="M81" s="61"/>
      <c r="N81" s="61"/>
      <c r="O81" s="61"/>
      <c r="P81" s="61"/>
      <c r="Q81" s="61"/>
      <c r="R81" s="61"/>
    </row>
    <row r="82" spans="3:18" x14ac:dyDescent="0.3">
      <c r="C82" s="61"/>
      <c r="D82" s="61"/>
      <c r="E82" s="61"/>
      <c r="F82" s="61"/>
      <c r="G82" s="61"/>
      <c r="H82" s="61"/>
      <c r="I82" s="61"/>
      <c r="J82" s="61"/>
      <c r="K82" s="61"/>
      <c r="L82" s="61"/>
      <c r="M82" s="61"/>
      <c r="N82" s="61"/>
      <c r="O82" s="61"/>
      <c r="P82" s="61"/>
      <c r="Q82" s="61"/>
      <c r="R82" s="61"/>
    </row>
    <row r="83" spans="3:18" x14ac:dyDescent="0.3">
      <c r="C83" s="61"/>
      <c r="D83" s="61"/>
      <c r="E83" s="61"/>
      <c r="F83" s="61"/>
      <c r="G83" s="61"/>
      <c r="H83" s="61"/>
      <c r="I83" s="61"/>
      <c r="J83" s="61"/>
      <c r="K83" s="61"/>
      <c r="L83" s="61"/>
      <c r="M83" s="61"/>
      <c r="N83" s="61"/>
      <c r="O83" s="61"/>
      <c r="P83" s="61"/>
      <c r="Q83" s="61"/>
      <c r="R83" s="61"/>
    </row>
    <row r="84" spans="3:18" x14ac:dyDescent="0.3">
      <c r="C84" s="61"/>
      <c r="D84" s="61"/>
      <c r="E84" s="61"/>
      <c r="F84" s="61"/>
      <c r="G84" s="61"/>
      <c r="H84" s="61"/>
      <c r="I84" s="61"/>
      <c r="J84" s="61"/>
      <c r="K84" s="61"/>
      <c r="L84" s="61"/>
      <c r="M84" s="61"/>
      <c r="N84" s="61"/>
      <c r="O84" s="61"/>
      <c r="P84" s="61"/>
      <c r="Q84" s="61"/>
      <c r="R84" s="61"/>
    </row>
    <row r="85" spans="3:18" x14ac:dyDescent="0.3">
      <c r="C85" s="61"/>
      <c r="D85" s="61"/>
      <c r="E85" s="61"/>
      <c r="F85" s="61"/>
      <c r="G85" s="61"/>
      <c r="H85" s="61"/>
      <c r="I85" s="61"/>
      <c r="J85" s="61"/>
      <c r="K85" s="61"/>
      <c r="L85" s="61"/>
      <c r="M85" s="61"/>
      <c r="N85" s="61"/>
      <c r="O85" s="61"/>
      <c r="P85" s="61"/>
      <c r="Q85" s="61"/>
      <c r="R85" s="61"/>
    </row>
    <row r="86" spans="3:18" x14ac:dyDescent="0.3">
      <c r="C86" s="61"/>
      <c r="D86" s="61"/>
      <c r="E86" s="61"/>
      <c r="F86" s="61"/>
      <c r="G86" s="61"/>
      <c r="H86" s="61"/>
      <c r="I86" s="61"/>
      <c r="J86" s="61"/>
      <c r="K86" s="61"/>
      <c r="L86" s="61"/>
      <c r="M86" s="61"/>
      <c r="N86" s="61"/>
      <c r="O86" s="61"/>
      <c r="P86" s="61"/>
      <c r="Q86" s="61"/>
      <c r="R86" s="61"/>
    </row>
    <row r="87" spans="3:18" x14ac:dyDescent="0.3">
      <c r="C87" s="61"/>
      <c r="D87" s="61"/>
      <c r="E87" s="61"/>
      <c r="F87" s="61"/>
      <c r="G87" s="61"/>
      <c r="H87" s="61"/>
      <c r="I87" s="61"/>
      <c r="J87" s="61"/>
      <c r="K87" s="61"/>
      <c r="L87" s="61"/>
      <c r="M87" s="61"/>
      <c r="N87" s="61"/>
      <c r="O87" s="61"/>
      <c r="P87" s="61"/>
      <c r="Q87" s="61"/>
      <c r="R87" s="61"/>
    </row>
    <row r="88" spans="3:18" x14ac:dyDescent="0.3">
      <c r="C88" s="61"/>
      <c r="D88" s="61"/>
      <c r="E88" s="61"/>
      <c r="F88" s="61"/>
      <c r="G88" s="61"/>
      <c r="H88" s="61"/>
      <c r="I88" s="61"/>
      <c r="J88" s="61"/>
      <c r="K88" s="61"/>
      <c r="L88" s="61"/>
      <c r="M88" s="61"/>
      <c r="N88" s="61"/>
      <c r="O88" s="61"/>
      <c r="P88" s="61"/>
      <c r="Q88" s="61"/>
      <c r="R88" s="61"/>
    </row>
    <row r="89" spans="3:18" x14ac:dyDescent="0.3">
      <c r="C89" s="61"/>
      <c r="D89" s="61"/>
      <c r="E89" s="61"/>
      <c r="F89" s="61"/>
      <c r="G89" s="61"/>
      <c r="H89" s="61"/>
      <c r="I89" s="61"/>
      <c r="J89" s="61"/>
      <c r="K89" s="61"/>
      <c r="L89" s="61"/>
      <c r="M89" s="61"/>
      <c r="N89" s="61"/>
      <c r="O89" s="61"/>
      <c r="P89" s="61"/>
      <c r="Q89" s="61"/>
      <c r="R89" s="61"/>
    </row>
    <row r="90" spans="3:18" x14ac:dyDescent="0.3">
      <c r="C90" s="61"/>
      <c r="D90" s="61"/>
      <c r="E90" s="61"/>
      <c r="F90" s="61"/>
      <c r="G90" s="61"/>
      <c r="H90" s="61"/>
      <c r="I90" s="61"/>
      <c r="J90" s="61"/>
      <c r="K90" s="61"/>
      <c r="L90" s="61"/>
      <c r="M90" s="61"/>
      <c r="N90" s="61"/>
      <c r="O90" s="61"/>
      <c r="P90" s="61"/>
      <c r="Q90" s="61"/>
      <c r="R90" s="61"/>
    </row>
    <row r="91" spans="3:18" x14ac:dyDescent="0.3">
      <c r="C91" s="61"/>
      <c r="D91" s="61"/>
      <c r="E91" s="61"/>
      <c r="F91" s="61"/>
      <c r="G91" s="61"/>
      <c r="H91" s="61"/>
      <c r="I91" s="61"/>
      <c r="J91" s="61"/>
      <c r="K91" s="61"/>
      <c r="L91" s="61"/>
      <c r="M91" s="61"/>
      <c r="N91" s="61"/>
      <c r="O91" s="61"/>
      <c r="P91" s="61"/>
      <c r="Q91" s="61"/>
      <c r="R91" s="61"/>
    </row>
    <row r="92" spans="3:18" x14ac:dyDescent="0.3">
      <c r="C92" s="61"/>
      <c r="D92" s="61"/>
      <c r="E92" s="61"/>
      <c r="F92" s="61"/>
      <c r="G92" s="61"/>
      <c r="H92" s="61"/>
      <c r="I92" s="61"/>
      <c r="J92" s="61"/>
      <c r="K92" s="61"/>
      <c r="L92" s="61"/>
      <c r="M92" s="61"/>
      <c r="N92" s="61"/>
      <c r="O92" s="61"/>
      <c r="P92" s="61"/>
      <c r="Q92" s="61"/>
      <c r="R92" s="61"/>
    </row>
    <row r="93" spans="3:18" x14ac:dyDescent="0.3">
      <c r="C93" s="61"/>
      <c r="D93" s="61"/>
      <c r="E93" s="61"/>
      <c r="F93" s="61"/>
      <c r="G93" s="61"/>
      <c r="H93" s="61"/>
      <c r="I93" s="61"/>
      <c r="J93" s="61"/>
      <c r="K93" s="61"/>
      <c r="L93" s="61"/>
      <c r="M93" s="61"/>
      <c r="N93" s="61"/>
      <c r="O93" s="61"/>
      <c r="P93" s="61"/>
      <c r="Q93" s="61"/>
      <c r="R93" s="61"/>
    </row>
    <row r="94" spans="3:18" x14ac:dyDescent="0.3">
      <c r="C94" s="61"/>
      <c r="D94" s="61"/>
      <c r="E94" s="61"/>
      <c r="F94" s="61"/>
      <c r="G94" s="61"/>
      <c r="H94" s="61"/>
      <c r="I94" s="61"/>
      <c r="J94" s="61"/>
      <c r="K94" s="61"/>
      <c r="L94" s="61"/>
      <c r="M94" s="61"/>
      <c r="N94" s="61"/>
      <c r="O94" s="61"/>
      <c r="P94" s="61"/>
      <c r="Q94" s="61"/>
      <c r="R94" s="61"/>
    </row>
    <row r="95" spans="3:18" x14ac:dyDescent="0.3">
      <c r="C95" s="61"/>
      <c r="D95" s="61"/>
      <c r="E95" s="61"/>
      <c r="F95" s="61"/>
      <c r="G95" s="61"/>
      <c r="H95" s="61"/>
      <c r="I95" s="61"/>
      <c r="J95" s="61"/>
      <c r="K95" s="61"/>
      <c r="L95" s="61"/>
      <c r="M95" s="61"/>
      <c r="N95" s="61"/>
      <c r="O95" s="61"/>
      <c r="P95" s="61"/>
      <c r="Q95" s="61"/>
      <c r="R95" s="61"/>
    </row>
    <row r="96" spans="3:18" x14ac:dyDescent="0.3">
      <c r="C96" s="61"/>
      <c r="D96" s="61"/>
      <c r="E96" s="61"/>
      <c r="F96" s="61"/>
      <c r="G96" s="61"/>
      <c r="H96" s="61"/>
      <c r="I96" s="61"/>
      <c r="J96" s="61"/>
      <c r="K96" s="61"/>
      <c r="L96" s="61"/>
      <c r="M96" s="61"/>
      <c r="N96" s="61"/>
      <c r="O96" s="61"/>
      <c r="P96" s="61"/>
      <c r="Q96" s="61"/>
      <c r="R96" s="61"/>
    </row>
    <row r="97" spans="3:18" x14ac:dyDescent="0.3">
      <c r="C97" s="61"/>
      <c r="D97" s="61"/>
      <c r="E97" s="61"/>
      <c r="F97" s="61"/>
      <c r="G97" s="61"/>
      <c r="H97" s="61"/>
      <c r="I97" s="61"/>
      <c r="J97" s="61"/>
      <c r="K97" s="61"/>
      <c r="L97" s="61"/>
      <c r="M97" s="61"/>
      <c r="N97" s="61"/>
      <c r="O97" s="61"/>
      <c r="P97" s="61"/>
      <c r="Q97" s="61"/>
      <c r="R97" s="61"/>
    </row>
    <row r="98" spans="3:18" x14ac:dyDescent="0.3">
      <c r="C98" s="61"/>
      <c r="D98" s="61"/>
      <c r="E98" s="61"/>
      <c r="F98" s="61"/>
      <c r="G98" s="61"/>
      <c r="H98" s="61"/>
      <c r="I98" s="61"/>
      <c r="J98" s="61"/>
      <c r="K98" s="61"/>
      <c r="L98" s="61"/>
      <c r="M98" s="61"/>
      <c r="N98" s="61"/>
      <c r="O98" s="61"/>
      <c r="P98" s="61"/>
      <c r="Q98" s="61"/>
      <c r="R98" s="61"/>
    </row>
    <row r="99" spans="3:18" x14ac:dyDescent="0.3">
      <c r="C99" s="61"/>
      <c r="D99" s="61"/>
      <c r="E99" s="61"/>
      <c r="F99" s="61"/>
      <c r="G99" s="61"/>
      <c r="H99" s="61"/>
      <c r="I99" s="61"/>
      <c r="J99" s="61"/>
      <c r="K99" s="61"/>
      <c r="L99" s="61"/>
      <c r="M99" s="61"/>
      <c r="N99" s="61"/>
      <c r="O99" s="61"/>
      <c r="P99" s="61"/>
      <c r="Q99" s="61"/>
      <c r="R99" s="61"/>
    </row>
    <row r="100" spans="3:18" x14ac:dyDescent="0.3">
      <c r="C100" s="61"/>
      <c r="D100" s="61"/>
      <c r="E100" s="61"/>
      <c r="F100" s="61"/>
      <c r="G100" s="61"/>
      <c r="H100" s="61"/>
      <c r="I100" s="61"/>
      <c r="J100" s="61"/>
      <c r="K100" s="61"/>
      <c r="L100" s="61"/>
      <c r="M100" s="61"/>
      <c r="N100" s="61"/>
      <c r="O100" s="61"/>
      <c r="P100" s="61"/>
      <c r="Q100" s="61"/>
      <c r="R100" s="61"/>
    </row>
    <row r="101" spans="3:18" x14ac:dyDescent="0.3">
      <c r="C101" s="61"/>
      <c r="D101" s="61"/>
      <c r="E101" s="61"/>
      <c r="F101" s="61"/>
      <c r="G101" s="61"/>
      <c r="H101" s="61"/>
      <c r="I101" s="61"/>
      <c r="J101" s="61"/>
      <c r="K101" s="61"/>
      <c r="L101" s="61"/>
      <c r="M101" s="61"/>
      <c r="N101" s="61"/>
      <c r="O101" s="61"/>
      <c r="P101" s="61"/>
      <c r="Q101" s="61"/>
      <c r="R101" s="61"/>
    </row>
    <row r="102" spans="3:18" x14ac:dyDescent="0.3">
      <c r="C102" s="61"/>
      <c r="D102" s="61"/>
      <c r="E102" s="61"/>
      <c r="F102" s="61"/>
      <c r="G102" s="61"/>
      <c r="H102" s="61"/>
      <c r="I102" s="61"/>
      <c r="J102" s="61"/>
      <c r="K102" s="61"/>
      <c r="L102" s="61"/>
      <c r="M102" s="61"/>
      <c r="N102" s="61"/>
      <c r="O102" s="61"/>
      <c r="P102" s="61"/>
      <c r="Q102" s="61"/>
      <c r="R102" s="61"/>
    </row>
    <row r="103" spans="3:18" x14ac:dyDescent="0.3">
      <c r="C103" s="61"/>
      <c r="D103" s="61"/>
      <c r="E103" s="61"/>
      <c r="F103" s="61"/>
      <c r="G103" s="61"/>
      <c r="H103" s="61"/>
      <c r="I103" s="61"/>
      <c r="J103" s="61"/>
      <c r="K103" s="61"/>
      <c r="L103" s="61"/>
      <c r="M103" s="61"/>
      <c r="N103" s="61"/>
      <c r="O103" s="61"/>
      <c r="P103" s="61"/>
      <c r="Q103" s="61"/>
      <c r="R103" s="61"/>
    </row>
    <row r="104" spans="3:18" x14ac:dyDescent="0.3">
      <c r="C104" s="61"/>
      <c r="D104" s="61"/>
      <c r="E104" s="61"/>
      <c r="F104" s="61"/>
      <c r="G104" s="61"/>
      <c r="H104" s="61"/>
      <c r="I104" s="61"/>
      <c r="J104" s="61"/>
      <c r="K104" s="61"/>
      <c r="L104" s="61"/>
      <c r="M104" s="61"/>
      <c r="N104" s="61"/>
      <c r="O104" s="61"/>
      <c r="P104" s="61"/>
      <c r="Q104" s="61"/>
      <c r="R104" s="61"/>
    </row>
    <row r="105" spans="3:18" x14ac:dyDescent="0.3">
      <c r="C105" s="61"/>
      <c r="D105" s="61"/>
      <c r="E105" s="61"/>
      <c r="F105" s="61"/>
      <c r="G105" s="61"/>
      <c r="H105" s="61"/>
      <c r="I105" s="61"/>
      <c r="J105" s="61"/>
      <c r="K105" s="61"/>
      <c r="L105" s="61"/>
      <c r="M105" s="61"/>
      <c r="N105" s="61"/>
      <c r="O105" s="61"/>
      <c r="P105" s="61"/>
      <c r="Q105" s="61"/>
      <c r="R105" s="61"/>
    </row>
    <row r="106" spans="3:18" x14ac:dyDescent="0.3">
      <c r="C106" s="61"/>
      <c r="D106" s="61"/>
      <c r="E106" s="61"/>
      <c r="F106" s="61"/>
      <c r="G106" s="61"/>
      <c r="H106" s="61"/>
      <c r="I106" s="61"/>
      <c r="J106" s="61"/>
      <c r="K106" s="61"/>
      <c r="L106" s="61"/>
      <c r="M106" s="61"/>
      <c r="N106" s="61"/>
      <c r="O106" s="61"/>
      <c r="P106" s="61"/>
      <c r="Q106" s="61"/>
      <c r="R106" s="61"/>
    </row>
    <row r="107" spans="3:18" x14ac:dyDescent="0.3">
      <c r="C107" s="61"/>
      <c r="D107" s="61"/>
      <c r="E107" s="61"/>
      <c r="F107" s="61"/>
      <c r="G107" s="61"/>
      <c r="H107" s="61"/>
      <c r="I107" s="61"/>
      <c r="J107" s="61"/>
      <c r="K107" s="61"/>
      <c r="L107" s="61"/>
      <c r="M107" s="61"/>
      <c r="N107" s="61"/>
      <c r="O107" s="61"/>
      <c r="P107" s="61"/>
      <c r="Q107" s="61"/>
      <c r="R107" s="61"/>
    </row>
    <row r="108" spans="3:18" x14ac:dyDescent="0.3">
      <c r="C108" s="61"/>
      <c r="D108" s="61"/>
      <c r="E108" s="61"/>
      <c r="F108" s="61"/>
      <c r="G108" s="61"/>
      <c r="H108" s="61"/>
      <c r="I108" s="61"/>
      <c r="J108" s="61"/>
      <c r="K108" s="61"/>
      <c r="L108" s="61"/>
      <c r="M108" s="61"/>
      <c r="N108" s="61"/>
      <c r="O108" s="61"/>
      <c r="P108" s="61"/>
      <c r="Q108" s="61"/>
      <c r="R108" s="61"/>
    </row>
    <row r="109" spans="3:18" x14ac:dyDescent="0.3">
      <c r="C109" s="61"/>
      <c r="D109" s="61"/>
      <c r="E109" s="61"/>
      <c r="F109" s="61"/>
      <c r="G109" s="61"/>
      <c r="H109" s="61"/>
      <c r="I109" s="61"/>
      <c r="J109" s="61"/>
      <c r="K109" s="61"/>
      <c r="L109" s="61"/>
      <c r="M109" s="61"/>
      <c r="N109" s="61"/>
      <c r="O109" s="61"/>
      <c r="P109" s="61"/>
      <c r="Q109" s="61"/>
      <c r="R109" s="61"/>
    </row>
    <row r="110" spans="3:18" x14ac:dyDescent="0.3">
      <c r="C110" s="61"/>
      <c r="D110" s="61"/>
      <c r="E110" s="61"/>
      <c r="F110" s="61"/>
      <c r="G110" s="61"/>
      <c r="H110" s="61"/>
      <c r="I110" s="61"/>
      <c r="J110" s="61"/>
      <c r="K110" s="61"/>
      <c r="L110" s="61"/>
      <c r="M110" s="61"/>
      <c r="N110" s="61"/>
      <c r="O110" s="61"/>
      <c r="P110" s="61"/>
      <c r="Q110" s="61"/>
      <c r="R110" s="61"/>
    </row>
    <row r="111" spans="3:18" x14ac:dyDescent="0.3">
      <c r="C111" s="61"/>
      <c r="D111" s="61"/>
      <c r="E111" s="61"/>
      <c r="F111" s="61"/>
      <c r="G111" s="61"/>
      <c r="H111" s="61"/>
      <c r="I111" s="61"/>
      <c r="J111" s="61"/>
      <c r="K111" s="61"/>
      <c r="L111" s="61"/>
      <c r="M111" s="61"/>
      <c r="N111" s="61"/>
      <c r="O111" s="61"/>
      <c r="P111" s="61"/>
      <c r="Q111" s="61"/>
      <c r="R111" s="61"/>
    </row>
    <row r="112" spans="3:18" x14ac:dyDescent="0.3">
      <c r="C112" s="61"/>
      <c r="D112" s="61"/>
      <c r="E112" s="61"/>
      <c r="F112" s="61"/>
      <c r="G112" s="61"/>
      <c r="H112" s="61"/>
      <c r="I112" s="61"/>
      <c r="J112" s="61"/>
      <c r="K112" s="61"/>
      <c r="L112" s="61"/>
      <c r="M112" s="61"/>
      <c r="N112" s="61"/>
      <c r="O112" s="61"/>
      <c r="P112" s="61"/>
      <c r="Q112" s="61"/>
      <c r="R112" s="61"/>
    </row>
    <row r="113" spans="3:18" x14ac:dyDescent="0.3">
      <c r="C113" s="61"/>
      <c r="D113" s="61"/>
      <c r="E113" s="61"/>
      <c r="F113" s="61"/>
      <c r="G113" s="61"/>
      <c r="H113" s="61"/>
      <c r="I113" s="61"/>
      <c r="J113" s="61"/>
      <c r="K113" s="61"/>
      <c r="L113" s="61"/>
      <c r="M113" s="61"/>
      <c r="N113" s="61"/>
      <c r="O113" s="61"/>
      <c r="P113" s="61"/>
      <c r="Q113" s="61"/>
      <c r="R113" s="61"/>
    </row>
    <row r="114" spans="3:18" x14ac:dyDescent="0.3">
      <c r="C114" s="61"/>
      <c r="D114" s="61"/>
      <c r="E114" s="61"/>
      <c r="F114" s="61"/>
      <c r="G114" s="61"/>
      <c r="H114" s="61"/>
      <c r="I114" s="61"/>
      <c r="J114" s="61"/>
      <c r="K114" s="61"/>
      <c r="L114" s="61"/>
      <c r="M114" s="61"/>
      <c r="N114" s="61"/>
      <c r="O114" s="61"/>
      <c r="P114" s="61"/>
      <c r="Q114" s="61"/>
      <c r="R114" s="61"/>
    </row>
    <row r="115" spans="3:18" x14ac:dyDescent="0.3">
      <c r="C115" s="61"/>
      <c r="D115" s="61"/>
      <c r="E115" s="61"/>
      <c r="F115" s="61"/>
      <c r="G115" s="61"/>
      <c r="H115" s="61"/>
      <c r="I115" s="61"/>
      <c r="J115" s="61"/>
      <c r="K115" s="61"/>
      <c r="L115" s="61"/>
      <c r="M115" s="61"/>
      <c r="N115" s="61"/>
      <c r="O115" s="61"/>
      <c r="P115" s="61"/>
      <c r="Q115" s="61"/>
      <c r="R115" s="61"/>
    </row>
    <row r="116" spans="3:18" x14ac:dyDescent="0.3">
      <c r="C116" s="61"/>
      <c r="D116" s="61"/>
      <c r="E116" s="61"/>
      <c r="F116" s="61"/>
      <c r="G116" s="61"/>
      <c r="H116" s="61"/>
      <c r="I116" s="61"/>
      <c r="J116" s="61"/>
      <c r="K116" s="61"/>
      <c r="L116" s="61"/>
      <c r="M116" s="61"/>
      <c r="N116" s="61"/>
      <c r="O116" s="61"/>
      <c r="P116" s="61"/>
      <c r="Q116" s="61"/>
      <c r="R116" s="61"/>
    </row>
    <row r="117" spans="3:18" x14ac:dyDescent="0.3">
      <c r="C117" s="61"/>
      <c r="D117" s="61"/>
      <c r="E117" s="61"/>
      <c r="F117" s="61"/>
      <c r="G117" s="61"/>
      <c r="H117" s="61"/>
      <c r="I117" s="61"/>
      <c r="J117" s="61"/>
      <c r="K117" s="61"/>
      <c r="L117" s="61"/>
      <c r="M117" s="61"/>
      <c r="N117" s="61"/>
      <c r="O117" s="61"/>
      <c r="P117" s="61"/>
      <c r="Q117" s="61"/>
      <c r="R117" s="61"/>
    </row>
    <row r="118" spans="3:18" x14ac:dyDescent="0.3">
      <c r="C118" s="61"/>
      <c r="D118" s="61"/>
      <c r="E118" s="61"/>
      <c r="F118" s="61"/>
      <c r="G118" s="61"/>
      <c r="H118" s="61"/>
      <c r="I118" s="61"/>
      <c r="J118" s="61"/>
      <c r="K118" s="61"/>
      <c r="L118" s="61"/>
      <c r="M118" s="61"/>
      <c r="N118" s="61"/>
      <c r="O118" s="61"/>
      <c r="P118" s="61"/>
      <c r="Q118" s="61"/>
      <c r="R118" s="61"/>
    </row>
    <row r="119" spans="3:18" x14ac:dyDescent="0.3">
      <c r="C119" s="61"/>
      <c r="D119" s="61"/>
      <c r="E119" s="61"/>
      <c r="F119" s="61"/>
      <c r="G119" s="61"/>
      <c r="H119" s="61"/>
      <c r="I119" s="61"/>
      <c r="J119" s="61"/>
      <c r="K119" s="61"/>
      <c r="L119" s="61"/>
      <c r="M119" s="61"/>
      <c r="N119" s="61"/>
      <c r="O119" s="61"/>
      <c r="P119" s="61"/>
      <c r="Q119" s="61"/>
      <c r="R119" s="61"/>
    </row>
    <row r="120" spans="3:18" x14ac:dyDescent="0.3">
      <c r="C120" s="61"/>
      <c r="D120" s="61"/>
      <c r="E120" s="61"/>
      <c r="F120" s="61"/>
      <c r="G120" s="61"/>
      <c r="H120" s="61"/>
      <c r="I120" s="61"/>
      <c r="J120" s="61"/>
      <c r="K120" s="61"/>
      <c r="L120" s="61"/>
      <c r="M120" s="61"/>
      <c r="N120" s="61"/>
      <c r="O120" s="61"/>
      <c r="P120" s="61"/>
      <c r="Q120" s="61"/>
      <c r="R120" s="61"/>
    </row>
    <row r="121" spans="3:18" x14ac:dyDescent="0.3">
      <c r="C121" s="61"/>
      <c r="D121" s="61"/>
      <c r="E121" s="61"/>
      <c r="F121" s="61"/>
      <c r="G121" s="61"/>
      <c r="H121" s="61"/>
      <c r="I121" s="61"/>
      <c r="J121" s="61"/>
      <c r="K121" s="61"/>
      <c r="L121" s="61"/>
      <c r="M121" s="61"/>
      <c r="N121" s="61"/>
      <c r="O121" s="61"/>
      <c r="P121" s="61"/>
      <c r="Q121" s="61"/>
      <c r="R121" s="61"/>
    </row>
    <row r="122" spans="3:18" x14ac:dyDescent="0.3">
      <c r="C122" s="61"/>
      <c r="D122" s="61"/>
      <c r="E122" s="61"/>
      <c r="F122" s="61"/>
      <c r="G122" s="61"/>
      <c r="H122" s="61"/>
      <c r="I122" s="61"/>
      <c r="J122" s="61"/>
      <c r="K122" s="61"/>
      <c r="L122" s="61"/>
      <c r="M122" s="61"/>
      <c r="N122" s="61"/>
      <c r="O122" s="61"/>
      <c r="P122" s="61"/>
      <c r="Q122" s="61"/>
      <c r="R122" s="61"/>
    </row>
    <row r="123" spans="3:18" x14ac:dyDescent="0.3">
      <c r="C123" s="61"/>
      <c r="D123" s="61"/>
      <c r="E123" s="61"/>
      <c r="F123" s="61"/>
      <c r="G123" s="61"/>
      <c r="H123" s="61"/>
      <c r="I123" s="61"/>
      <c r="J123" s="61"/>
      <c r="K123" s="61"/>
      <c r="L123" s="61"/>
      <c r="M123" s="61"/>
      <c r="N123" s="61"/>
      <c r="O123" s="61"/>
      <c r="P123" s="61"/>
      <c r="Q123" s="61"/>
      <c r="R123" s="61"/>
    </row>
    <row r="124" spans="3:18" x14ac:dyDescent="0.3">
      <c r="C124" s="61"/>
      <c r="D124" s="61"/>
      <c r="E124" s="61"/>
      <c r="F124" s="61"/>
      <c r="G124" s="61"/>
      <c r="H124" s="61"/>
      <c r="I124" s="61"/>
      <c r="J124" s="61"/>
      <c r="K124" s="61"/>
      <c r="L124" s="61"/>
      <c r="M124" s="61"/>
      <c r="N124" s="61"/>
      <c r="O124" s="61"/>
      <c r="P124" s="61"/>
      <c r="Q124" s="61"/>
      <c r="R124" s="61"/>
    </row>
    <row r="125" spans="3:18" x14ac:dyDescent="0.3">
      <c r="C125" s="61"/>
      <c r="D125" s="61"/>
      <c r="E125" s="61"/>
      <c r="F125" s="61"/>
      <c r="G125" s="61"/>
      <c r="H125" s="61"/>
      <c r="I125" s="61"/>
      <c r="J125" s="61"/>
      <c r="K125" s="61"/>
      <c r="L125" s="61"/>
      <c r="M125" s="61"/>
      <c r="N125" s="61"/>
      <c r="O125" s="61"/>
      <c r="P125" s="61"/>
      <c r="Q125" s="61"/>
      <c r="R125" s="61"/>
    </row>
    <row r="126" spans="3:18" x14ac:dyDescent="0.3">
      <c r="C126" s="61"/>
      <c r="D126" s="61"/>
      <c r="E126" s="61"/>
      <c r="F126" s="61"/>
      <c r="G126" s="61"/>
      <c r="H126" s="61"/>
      <c r="I126" s="61"/>
      <c r="J126" s="61"/>
      <c r="K126" s="61"/>
      <c r="L126" s="61"/>
      <c r="M126" s="61"/>
      <c r="N126" s="61"/>
      <c r="O126" s="61"/>
      <c r="P126" s="61"/>
      <c r="Q126" s="61"/>
      <c r="R126" s="61"/>
    </row>
    <row r="127" spans="3:18" x14ac:dyDescent="0.3">
      <c r="C127" s="61"/>
      <c r="D127" s="61"/>
      <c r="E127" s="61"/>
      <c r="F127" s="61"/>
      <c r="G127" s="61"/>
      <c r="H127" s="61"/>
      <c r="I127" s="61"/>
      <c r="J127" s="61"/>
      <c r="K127" s="61"/>
      <c r="L127" s="61"/>
      <c r="M127" s="61"/>
      <c r="N127" s="61"/>
      <c r="O127" s="61"/>
      <c r="P127" s="61"/>
      <c r="Q127" s="61"/>
      <c r="R127" s="61"/>
    </row>
    <row r="128" spans="3:18" x14ac:dyDescent="0.3">
      <c r="C128" s="61"/>
      <c r="D128" s="61"/>
      <c r="E128" s="61"/>
      <c r="F128" s="61"/>
      <c r="G128" s="61"/>
      <c r="H128" s="61"/>
      <c r="I128" s="61"/>
      <c r="J128" s="61"/>
      <c r="K128" s="61"/>
      <c r="L128" s="61"/>
      <c r="M128" s="61"/>
      <c r="N128" s="61"/>
      <c r="O128" s="61"/>
      <c r="P128" s="61"/>
      <c r="Q128" s="61"/>
      <c r="R128" s="61"/>
    </row>
    <row r="129" spans="3:18" x14ac:dyDescent="0.3">
      <c r="C129" s="61"/>
      <c r="D129" s="61"/>
      <c r="E129" s="61"/>
      <c r="F129" s="61"/>
      <c r="G129" s="61"/>
      <c r="H129" s="61"/>
      <c r="I129" s="61"/>
      <c r="J129" s="61"/>
      <c r="K129" s="61"/>
      <c r="L129" s="61"/>
      <c r="M129" s="61"/>
      <c r="N129" s="61"/>
      <c r="O129" s="61"/>
      <c r="P129" s="61"/>
      <c r="Q129" s="61"/>
      <c r="R129" s="61"/>
    </row>
    <row r="130" spans="3:18" x14ac:dyDescent="0.3">
      <c r="C130" s="61"/>
      <c r="D130" s="61"/>
      <c r="E130" s="61"/>
      <c r="F130" s="61"/>
      <c r="G130" s="61"/>
      <c r="H130" s="61"/>
      <c r="I130" s="61"/>
      <c r="J130" s="61"/>
      <c r="K130" s="61"/>
      <c r="L130" s="61"/>
      <c r="M130" s="61"/>
      <c r="N130" s="61"/>
      <c r="O130" s="61"/>
      <c r="P130" s="61"/>
      <c r="Q130" s="61"/>
      <c r="R130" s="61"/>
    </row>
    <row r="131" spans="3:18" x14ac:dyDescent="0.3">
      <c r="C131" s="61"/>
      <c r="D131" s="61"/>
      <c r="E131" s="61"/>
      <c r="F131" s="61"/>
      <c r="G131" s="61"/>
      <c r="H131" s="61"/>
      <c r="I131" s="61"/>
      <c r="J131" s="61"/>
      <c r="K131" s="61"/>
      <c r="L131" s="61"/>
      <c r="M131" s="61"/>
      <c r="N131" s="61"/>
      <c r="O131" s="61"/>
      <c r="P131" s="61"/>
      <c r="Q131" s="61"/>
      <c r="R131" s="61"/>
    </row>
    <row r="132" spans="3:18" x14ac:dyDescent="0.3">
      <c r="C132" s="61"/>
      <c r="D132" s="61"/>
      <c r="E132" s="61"/>
      <c r="F132" s="61"/>
      <c r="G132" s="61"/>
      <c r="H132" s="61"/>
      <c r="I132" s="61"/>
      <c r="J132" s="61"/>
      <c r="K132" s="61"/>
      <c r="L132" s="61"/>
      <c r="M132" s="61"/>
      <c r="N132" s="61"/>
      <c r="O132" s="61"/>
      <c r="P132" s="61"/>
      <c r="Q132" s="61"/>
      <c r="R132" s="61"/>
    </row>
    <row r="133" spans="3:18" x14ac:dyDescent="0.3">
      <c r="C133" s="61"/>
      <c r="D133" s="61"/>
      <c r="E133" s="61"/>
      <c r="F133" s="61"/>
      <c r="G133" s="61"/>
      <c r="H133" s="61"/>
      <c r="I133" s="61"/>
      <c r="J133" s="61"/>
      <c r="K133" s="61"/>
      <c r="L133" s="61"/>
      <c r="M133" s="61"/>
      <c r="N133" s="61"/>
      <c r="O133" s="61"/>
      <c r="P133" s="61"/>
      <c r="Q133" s="61"/>
      <c r="R133" s="61"/>
    </row>
    <row r="134" spans="3:18" x14ac:dyDescent="0.3">
      <c r="C134" s="61"/>
      <c r="D134" s="61"/>
      <c r="E134" s="61"/>
      <c r="F134" s="61"/>
      <c r="G134" s="61"/>
      <c r="H134" s="61"/>
      <c r="I134" s="61"/>
      <c r="J134" s="61"/>
      <c r="K134" s="61"/>
      <c r="L134" s="61"/>
      <c r="M134" s="61"/>
      <c r="N134" s="61"/>
      <c r="O134" s="61"/>
      <c r="P134" s="61"/>
      <c r="Q134" s="61"/>
      <c r="R134" s="61"/>
    </row>
    <row r="135" spans="3:18" x14ac:dyDescent="0.3">
      <c r="C135" s="61"/>
      <c r="D135" s="61"/>
      <c r="E135" s="61"/>
      <c r="F135" s="61"/>
      <c r="G135" s="61"/>
      <c r="H135" s="61"/>
      <c r="I135" s="61"/>
      <c r="J135" s="61"/>
      <c r="K135" s="61"/>
      <c r="L135" s="61"/>
      <c r="M135" s="61"/>
      <c r="N135" s="61"/>
      <c r="O135" s="61"/>
      <c r="P135" s="61"/>
      <c r="Q135" s="61"/>
      <c r="R135" s="61"/>
    </row>
    <row r="136" spans="3:18" x14ac:dyDescent="0.3">
      <c r="C136" s="61"/>
      <c r="D136" s="61"/>
      <c r="E136" s="61"/>
      <c r="F136" s="61"/>
      <c r="G136" s="61"/>
      <c r="H136" s="61"/>
      <c r="I136" s="61"/>
      <c r="J136" s="61"/>
      <c r="K136" s="61"/>
      <c r="L136" s="61"/>
      <c r="M136" s="61"/>
      <c r="N136" s="61"/>
      <c r="O136" s="61"/>
      <c r="P136" s="61"/>
      <c r="Q136" s="61"/>
      <c r="R136" s="61"/>
    </row>
    <row r="137" spans="3:18" x14ac:dyDescent="0.3">
      <c r="C137" s="61"/>
      <c r="D137" s="61"/>
      <c r="E137" s="61"/>
      <c r="F137" s="61"/>
      <c r="G137" s="61"/>
      <c r="H137" s="61"/>
      <c r="I137" s="61"/>
      <c r="J137" s="61"/>
      <c r="K137" s="61"/>
      <c r="L137" s="61"/>
      <c r="M137" s="61"/>
      <c r="N137" s="61"/>
      <c r="O137" s="61"/>
      <c r="P137" s="61"/>
      <c r="Q137" s="61"/>
      <c r="R137" s="61"/>
    </row>
    <row r="138" spans="3:18" x14ac:dyDescent="0.3">
      <c r="C138" s="61"/>
      <c r="D138" s="61"/>
      <c r="E138" s="61"/>
      <c r="F138" s="61"/>
      <c r="G138" s="61"/>
      <c r="H138" s="61"/>
      <c r="I138" s="61"/>
      <c r="J138" s="61"/>
      <c r="K138" s="61"/>
      <c r="L138" s="61"/>
      <c r="M138" s="61"/>
      <c r="N138" s="61"/>
      <c r="O138" s="61"/>
      <c r="P138" s="61"/>
      <c r="Q138" s="61"/>
      <c r="R138" s="61"/>
    </row>
    <row r="139" spans="3:18" x14ac:dyDescent="0.3">
      <c r="C139" s="61"/>
      <c r="D139" s="61"/>
      <c r="E139" s="61"/>
      <c r="F139" s="61"/>
      <c r="G139" s="61"/>
      <c r="H139" s="61"/>
      <c r="I139" s="61"/>
      <c r="J139" s="61"/>
      <c r="K139" s="61"/>
      <c r="L139" s="61"/>
      <c r="M139" s="61"/>
      <c r="N139" s="61"/>
      <c r="O139" s="61"/>
      <c r="P139" s="61"/>
      <c r="Q139" s="61"/>
      <c r="R139" s="61"/>
    </row>
    <row r="140" spans="3:18" x14ac:dyDescent="0.3">
      <c r="C140" s="61"/>
      <c r="D140" s="61"/>
      <c r="E140" s="61"/>
      <c r="F140" s="61"/>
      <c r="G140" s="61"/>
      <c r="H140" s="61"/>
      <c r="I140" s="61"/>
      <c r="J140" s="61"/>
      <c r="K140" s="61"/>
      <c r="L140" s="61"/>
      <c r="M140" s="61"/>
      <c r="N140" s="61"/>
      <c r="O140" s="61"/>
      <c r="P140" s="61"/>
      <c r="Q140" s="61"/>
      <c r="R140" s="61"/>
    </row>
    <row r="141" spans="3:18" x14ac:dyDescent="0.3">
      <c r="C141" s="61"/>
      <c r="D141" s="61"/>
      <c r="E141" s="61"/>
      <c r="F141" s="61"/>
      <c r="G141" s="61"/>
      <c r="H141" s="61"/>
      <c r="I141" s="61"/>
      <c r="J141" s="61"/>
      <c r="K141" s="61"/>
      <c r="L141" s="61"/>
      <c r="M141" s="61"/>
      <c r="N141" s="61"/>
      <c r="O141" s="61"/>
      <c r="P141" s="61"/>
      <c r="Q141" s="61"/>
      <c r="R141" s="61"/>
    </row>
    <row r="142" spans="3:18" x14ac:dyDescent="0.3">
      <c r="C142" s="61"/>
      <c r="D142" s="61"/>
      <c r="E142" s="61"/>
      <c r="F142" s="61"/>
      <c r="G142" s="61"/>
      <c r="H142" s="61"/>
      <c r="I142" s="61"/>
      <c r="J142" s="61"/>
      <c r="K142" s="61"/>
      <c r="L142" s="61"/>
      <c r="M142" s="61"/>
      <c r="N142" s="61"/>
      <c r="O142" s="61"/>
      <c r="P142" s="61"/>
      <c r="Q142" s="61"/>
      <c r="R142" s="61"/>
    </row>
    <row r="143" spans="3:18" x14ac:dyDescent="0.3">
      <c r="C143" s="61"/>
      <c r="D143" s="61"/>
      <c r="E143" s="61"/>
      <c r="F143" s="61"/>
      <c r="G143" s="61"/>
      <c r="H143" s="61"/>
      <c r="I143" s="61"/>
      <c r="J143" s="61"/>
      <c r="K143" s="61"/>
      <c r="L143" s="61"/>
      <c r="M143" s="61"/>
      <c r="N143" s="61"/>
      <c r="O143" s="61"/>
      <c r="P143" s="61"/>
      <c r="Q143" s="61"/>
      <c r="R143" s="61"/>
    </row>
    <row r="144" spans="3:18" x14ac:dyDescent="0.3">
      <c r="C144" s="61"/>
      <c r="D144" s="61"/>
      <c r="E144" s="61"/>
      <c r="F144" s="61"/>
      <c r="G144" s="61"/>
      <c r="H144" s="61"/>
      <c r="I144" s="61"/>
      <c r="J144" s="61"/>
      <c r="K144" s="61"/>
      <c r="L144" s="61"/>
      <c r="M144" s="61"/>
      <c r="N144" s="61"/>
      <c r="O144" s="61"/>
      <c r="P144" s="61"/>
      <c r="Q144" s="61"/>
      <c r="R144" s="61"/>
    </row>
    <row r="145" spans="3:18" x14ac:dyDescent="0.3">
      <c r="C145" s="61"/>
      <c r="D145" s="61"/>
      <c r="E145" s="61"/>
      <c r="F145" s="61"/>
      <c r="G145" s="61"/>
      <c r="H145" s="61"/>
      <c r="I145" s="61"/>
      <c r="J145" s="61"/>
      <c r="K145" s="61"/>
      <c r="L145" s="61"/>
      <c r="M145" s="61"/>
      <c r="N145" s="61"/>
      <c r="O145" s="61"/>
      <c r="P145" s="61"/>
      <c r="Q145" s="61"/>
      <c r="R145" s="61"/>
    </row>
    <row r="146" spans="3:18" x14ac:dyDescent="0.3">
      <c r="C146" s="61"/>
      <c r="D146" s="61"/>
      <c r="E146" s="61"/>
      <c r="F146" s="61"/>
      <c r="G146" s="61"/>
      <c r="H146" s="61"/>
      <c r="I146" s="61"/>
      <c r="J146" s="61"/>
      <c r="K146" s="61"/>
      <c r="L146" s="61"/>
      <c r="M146" s="61"/>
      <c r="N146" s="61"/>
      <c r="O146" s="61"/>
      <c r="P146" s="61"/>
      <c r="Q146" s="61"/>
      <c r="R146" s="61"/>
    </row>
    <row r="147" spans="3:18" x14ac:dyDescent="0.3">
      <c r="C147" s="61"/>
      <c r="D147" s="61"/>
      <c r="E147" s="61"/>
      <c r="F147" s="61"/>
      <c r="G147" s="61"/>
      <c r="H147" s="61"/>
      <c r="I147" s="61"/>
      <c r="J147" s="61"/>
      <c r="K147" s="61"/>
      <c r="L147" s="61"/>
      <c r="M147" s="61"/>
      <c r="N147" s="61"/>
      <c r="O147" s="61"/>
      <c r="P147" s="61"/>
      <c r="Q147" s="61"/>
      <c r="R147" s="61"/>
    </row>
    <row r="148" spans="3:18" x14ac:dyDescent="0.3">
      <c r="C148" s="61"/>
      <c r="D148" s="61"/>
      <c r="E148" s="61"/>
      <c r="F148" s="61"/>
      <c r="G148" s="61"/>
      <c r="H148" s="61"/>
      <c r="I148" s="61"/>
      <c r="J148" s="61"/>
      <c r="K148" s="61"/>
      <c r="L148" s="61"/>
      <c r="M148" s="61"/>
      <c r="N148" s="61"/>
      <c r="O148" s="61"/>
      <c r="P148" s="61"/>
      <c r="Q148" s="61"/>
      <c r="R148" s="61"/>
    </row>
    <row r="149" spans="3:18" x14ac:dyDescent="0.3">
      <c r="C149" s="61"/>
      <c r="D149" s="61"/>
      <c r="E149" s="61"/>
      <c r="F149" s="61"/>
      <c r="G149" s="61"/>
      <c r="H149" s="61"/>
      <c r="I149" s="61"/>
      <c r="J149" s="61"/>
      <c r="K149" s="61"/>
      <c r="L149" s="61"/>
      <c r="M149" s="61"/>
      <c r="N149" s="61"/>
      <c r="O149" s="61"/>
      <c r="P149" s="61"/>
      <c r="Q149" s="61"/>
      <c r="R149" s="61"/>
    </row>
    <row r="150" spans="3:18" x14ac:dyDescent="0.3">
      <c r="Q150" s="61"/>
      <c r="R150" s="61"/>
    </row>
  </sheetData>
  <sheetProtection selectLockedCells="1"/>
  <protectedRanges>
    <protectedRange algorithmName="SHA-512" hashValue="vHSVXL01HAF5iu+ibMw57yv87LQK+AEE0e3/4Xb0TvjLOfPIjG43ROMFKlrGAi8uj/XWDzOKevHhreuWoRzZsg==" saltValue="A4oYn96vI8wtgelMF9lHaA==" spinCount="100000" sqref="C2" name="Range1"/>
    <protectedRange algorithmName="SHA-512" hashValue="vHSVXL01HAF5iu+ibMw57yv87LQK+AEE0e3/4Xb0TvjLOfPIjG43ROMFKlrGAi8uj/XWDzOKevHhreuWoRzZsg==" saltValue="A4oYn96vI8wtgelMF9lHaA==" spinCount="100000" sqref="E18:P18" name="Range1_2"/>
  </protectedRanges>
  <mergeCells count="4">
    <mergeCell ref="B53:B56"/>
    <mergeCell ref="B14:B21"/>
    <mergeCell ref="B26:B33"/>
    <mergeCell ref="B49:B52"/>
  </mergeCells>
  <conditionalFormatting sqref="D9">
    <cfRule type="containsText" dxfId="50" priority="3" operator="containsText" text="Banking NOT allowed for Generators &gt;1MW unless approved by the pricing committee">
      <formula>NOT(ISERROR(SEARCH("Banking NOT allowed for Generators &gt;1MW unless approved by the pricing committee",D9)))</formula>
    </cfRule>
    <cfRule type="containsText" dxfId="49" priority="4" operator="containsText" text="Banking NOT allowed for Generators &gt;1MW unless approved by the pricing committee">
      <formula>NOT(ISERROR(SEARCH("Banking NOT allowed for Generators &gt;1MW unless approved by the pricing committee",D9)))</formula>
    </cfRule>
  </conditionalFormatting>
  <conditionalFormatting sqref="D9:I9">
    <cfRule type="containsText" dxfId="48" priority="1" operator="containsText" text="Banking only permitted for Generators &lt;1MW unless agreed to by Eskom Committee">
      <formula>NOT(ISERROR(SEARCH("Banking only permitted for Generators &lt;1MW unless agreed to by Eskom Committee",D9)))</formula>
    </cfRule>
    <cfRule type="containsText" dxfId="47" priority="2" operator="containsText" text="&gt; 1MW Generators are only aloowed to bank if approved by the committee">
      <formula>NOT(ISERROR(SEARCH("&gt; 1MW Generators are only aloowed to bank if approved by the committee",D9)))</formula>
    </cfRule>
  </conditionalFormatting>
  <pageMargins left="0.7" right="0.7" top="0.75" bottom="0.75" header="0.3" footer="0.3"/>
  <pageSetup paperSize="9" scale="35" fitToHeight="0" orientation="landscape" r:id="rId1"/>
  <ignoredErrors>
    <ignoredError sqref="E14 F14:G14 H14:P14 E15:P17" unlockedFormula="1"/>
  </ignoredErrors>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'GUoS rates current'!$M$14:$M$17</xm:f>
          </x14:formula1>
          <xm:sqref>C5:C9</xm:sqref>
        </x14:dataValidation>
        <x14:dataValidation type="list" allowBlank="1" showInputMessage="1" showErrorMessage="1" xr:uid="{00000000-0002-0000-0200-000001000000}">
          <x14:formula1>
            <xm:f>IF('1a) Consumption + recon current'!$C$3="Offset",'GUoS rates current'!$M$7:$M$10,'GUoS rates current'!$M$8:$M$10)</xm:f>
          </x14:formula1>
          <xm:sqref>C4</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23681C-9EAB-4C64-BE24-BDF7CF8951DF}">
  <dimension ref="A1:W47"/>
  <sheetViews>
    <sheetView showGridLines="0" zoomScale="60" zoomScaleNormal="60" workbookViewId="0">
      <selection activeCell="K41" sqref="K41"/>
    </sheetView>
  </sheetViews>
  <sheetFormatPr defaultColWidth="8.88671875" defaultRowHeight="13.2" x14ac:dyDescent="0.25"/>
  <cols>
    <col min="1" max="1" width="25.44140625" style="25" customWidth="1"/>
    <col min="2" max="2" width="17.5546875" style="25" customWidth="1"/>
    <col min="3" max="3" width="13" style="25" customWidth="1"/>
    <col min="4" max="4" width="15.44140625" style="25" customWidth="1"/>
    <col min="5" max="15" width="13.44140625" style="25" customWidth="1"/>
    <col min="16" max="16" width="13.44140625" style="26" customWidth="1"/>
    <col min="17" max="17" width="13.5546875" style="25" customWidth="1"/>
    <col min="18" max="23" width="12.44140625" style="25" customWidth="1"/>
    <col min="24" max="16384" width="8.88671875" style="25"/>
  </cols>
  <sheetData>
    <row r="1" spans="1:23" ht="13.8" thickBot="1" x14ac:dyDescent="0.3">
      <c r="A1" s="774" t="s">
        <v>532</v>
      </c>
      <c r="D1" s="776" t="str">
        <f>'2b) Generator annual proposed'!E12</f>
        <v>April</v>
      </c>
      <c r="E1" s="777" t="str">
        <f>'2b) Generator annual proposed'!F12</f>
        <v>May</v>
      </c>
      <c r="F1" s="777" t="str">
        <f>'2b) Generator annual proposed'!G12</f>
        <v>June</v>
      </c>
      <c r="G1" s="777" t="str">
        <f>'2b) Generator annual proposed'!H12</f>
        <v>July</v>
      </c>
      <c r="H1" s="777" t="str">
        <f>'2b) Generator annual proposed'!I12</f>
        <v>August</v>
      </c>
      <c r="I1" s="777" t="str">
        <f>'2b) Generator annual proposed'!J12</f>
        <v>September</v>
      </c>
      <c r="J1" s="777" t="str">
        <f>'2b) Generator annual proposed'!K12</f>
        <v>October</v>
      </c>
      <c r="K1" s="777" t="str">
        <f>'2b) Generator annual proposed'!L12</f>
        <v>November</v>
      </c>
      <c r="L1" s="777" t="str">
        <f>'2b) Generator annual proposed'!M12</f>
        <v>December</v>
      </c>
      <c r="M1" s="777" t="str">
        <f>'2b) Generator annual proposed'!N12</f>
        <v>January</v>
      </c>
      <c r="N1" s="777" t="str">
        <f>'2b) Generator annual proposed'!O12</f>
        <v>February</v>
      </c>
      <c r="O1" s="778" t="str">
        <f>'2b) Generator annual proposed'!P12</f>
        <v>March</v>
      </c>
    </row>
    <row r="2" spans="1:23" x14ac:dyDescent="0.25">
      <c r="B2" s="116" t="s">
        <v>533</v>
      </c>
      <c r="D2" s="765">
        <f>IF($C$5="No",WEPS!$E$5,WEPS!$E$11)</f>
        <v>177.47</v>
      </c>
      <c r="E2" s="773">
        <f>IF($C$5="No",WEPS!$E$5,WEPS!$E$11)</f>
        <v>177.47</v>
      </c>
      <c r="F2" s="773">
        <f>IF($C$5="No",WEPS!$D$5,WEPS!$D$11)</f>
        <v>543.88</v>
      </c>
      <c r="G2" s="773">
        <f>IF($C$5="No",WEPS!$D$5,WEPS!$D$11)</f>
        <v>543.88</v>
      </c>
      <c r="H2" s="773">
        <f>IF($C$5="No",WEPS!$D$5,WEPS!$D$11)</f>
        <v>543.88</v>
      </c>
      <c r="I2" s="773">
        <f>$E$2</f>
        <v>177.47</v>
      </c>
      <c r="J2" s="773">
        <f t="shared" ref="J2:O2" si="0">$E$2</f>
        <v>177.47</v>
      </c>
      <c r="K2" s="773">
        <f t="shared" si="0"/>
        <v>177.47</v>
      </c>
      <c r="L2" s="773">
        <f t="shared" si="0"/>
        <v>177.47</v>
      </c>
      <c r="M2" s="773">
        <f t="shared" si="0"/>
        <v>177.47</v>
      </c>
      <c r="N2" s="773">
        <f t="shared" si="0"/>
        <v>177.47</v>
      </c>
      <c r="O2" s="766">
        <f t="shared" si="0"/>
        <v>177.47</v>
      </c>
      <c r="P2" s="25"/>
      <c r="Q2" s="25">
        <f t="shared" ref="Q2:W4" si="1">D2*1.1</f>
        <v>195.21700000000001</v>
      </c>
      <c r="R2" s="25">
        <f t="shared" si="1"/>
        <v>195.21700000000001</v>
      </c>
      <c r="S2" s="25">
        <f t="shared" si="1"/>
        <v>598.26800000000003</v>
      </c>
      <c r="T2" s="25">
        <f t="shared" si="1"/>
        <v>598.26800000000003</v>
      </c>
      <c r="U2" s="25">
        <f t="shared" si="1"/>
        <v>598.26800000000003</v>
      </c>
      <c r="V2" s="25">
        <f t="shared" si="1"/>
        <v>195.21700000000001</v>
      </c>
      <c r="W2" s="25">
        <f t="shared" si="1"/>
        <v>195.21700000000001</v>
      </c>
    </row>
    <row r="3" spans="1:23" x14ac:dyDescent="0.25">
      <c r="D3" s="768">
        <f>IF($C$5="No",WEPS!$E$6,WEPS!$E$12)</f>
        <v>122.11</v>
      </c>
      <c r="E3" s="767">
        <f>IF($C$5="No",WEPS!$E$6,WEPS!$E$12)</f>
        <v>122.11</v>
      </c>
      <c r="F3" s="767">
        <f>IF($C$5="No",WEPS!$D$6,WEPS!$D$12)</f>
        <v>164.73</v>
      </c>
      <c r="G3" s="767">
        <f>IF($C$5="No",WEPS!$D$6,WEPS!$D$12)</f>
        <v>164.73</v>
      </c>
      <c r="H3" s="767">
        <f>IF($C$5="No",WEPS!$D$6,WEPS!$D$12)</f>
        <v>164.73</v>
      </c>
      <c r="I3" s="767">
        <f>IF($C$5="No",WEPS!$E$6,WEPS!$E$12)</f>
        <v>122.11</v>
      </c>
      <c r="J3" s="767">
        <f>IF($C$5="No",WEPS!$E$6,WEPS!$E$12)</f>
        <v>122.11</v>
      </c>
      <c r="K3" s="767">
        <f>IF($C$5="No",WEPS!$E$6,WEPS!$E$12)</f>
        <v>122.11</v>
      </c>
      <c r="L3" s="767">
        <f>IF($C$5="No",WEPS!$E$6,WEPS!$E$12)</f>
        <v>122.11</v>
      </c>
      <c r="M3" s="767">
        <f>IF($C$5="No",WEPS!$E$6,WEPS!$E$12)</f>
        <v>122.11</v>
      </c>
      <c r="N3" s="767">
        <f>IF($C$5="No",WEPS!$E$6,WEPS!$E$12)</f>
        <v>122.11</v>
      </c>
      <c r="O3" s="769">
        <f>IF($C$5="No",WEPS!$E$6,WEPS!$E$12)</f>
        <v>122.11</v>
      </c>
      <c r="P3" s="25"/>
      <c r="Q3" s="25">
        <f t="shared" si="1"/>
        <v>134.321</v>
      </c>
      <c r="R3" s="25">
        <f t="shared" si="1"/>
        <v>134.321</v>
      </c>
      <c r="S3" s="25">
        <f t="shared" si="1"/>
        <v>181.203</v>
      </c>
      <c r="T3" s="25">
        <f t="shared" si="1"/>
        <v>181.203</v>
      </c>
      <c r="U3" s="25">
        <f t="shared" si="1"/>
        <v>181.203</v>
      </c>
      <c r="V3" s="25">
        <f t="shared" si="1"/>
        <v>134.321</v>
      </c>
      <c r="W3" s="25">
        <f t="shared" si="1"/>
        <v>134.321</v>
      </c>
    </row>
    <row r="4" spans="1:23" ht="13.8" thickBot="1" x14ac:dyDescent="0.3">
      <c r="D4" s="770">
        <f>IF($C$5="No",WEPS!$E$7,WEPS!$E$13)</f>
        <v>77.48</v>
      </c>
      <c r="E4" s="771">
        <f>IF($C$5="No",WEPS!$E$7,WEPS!$E$13)</f>
        <v>77.48</v>
      </c>
      <c r="F4" s="771">
        <f>IF($C$5="No",WEPS!$D$7,WEPS!$D$13)</f>
        <v>89.48</v>
      </c>
      <c r="G4" s="771">
        <f>IF($C$5="No",WEPS!$D$7,WEPS!$D$13)</f>
        <v>89.48</v>
      </c>
      <c r="H4" s="771">
        <f>IF($C$5="No",WEPS!$D$7,WEPS!$D$13)</f>
        <v>89.48</v>
      </c>
      <c r="I4" s="771">
        <f>IF($C$5="No",WEPS!$E$7,WEPS!$E$13)</f>
        <v>77.48</v>
      </c>
      <c r="J4" s="771">
        <f>IF($C$5="No",WEPS!$E$7,WEPS!$E$13)</f>
        <v>77.48</v>
      </c>
      <c r="K4" s="771">
        <f>IF($C$5="No",WEPS!$E$7,WEPS!$E$13)</f>
        <v>77.48</v>
      </c>
      <c r="L4" s="771">
        <f>IF($C$5="No",WEPS!$E$7,WEPS!$E$13)</f>
        <v>77.48</v>
      </c>
      <c r="M4" s="771">
        <f>IF($C$5="No",WEPS!$E$7,WEPS!$E$13)</f>
        <v>77.48</v>
      </c>
      <c r="N4" s="771">
        <f>IF($C$5="No",WEPS!$E$7,WEPS!$E$13)</f>
        <v>77.48</v>
      </c>
      <c r="O4" s="772">
        <f>IF($C$5="No",WEPS!$E$7,WEPS!$E$13)</f>
        <v>77.48</v>
      </c>
      <c r="P4" s="25"/>
      <c r="Q4" s="25">
        <f t="shared" si="1"/>
        <v>85.228000000000009</v>
      </c>
      <c r="R4" s="25">
        <f t="shared" si="1"/>
        <v>85.228000000000009</v>
      </c>
      <c r="S4" s="25">
        <f t="shared" si="1"/>
        <v>98.428000000000011</v>
      </c>
      <c r="T4" s="25">
        <f t="shared" si="1"/>
        <v>98.428000000000011</v>
      </c>
      <c r="U4" s="25">
        <f t="shared" si="1"/>
        <v>98.428000000000011</v>
      </c>
      <c r="V4" s="25">
        <f t="shared" si="1"/>
        <v>85.228000000000009</v>
      </c>
      <c r="W4" s="25">
        <f t="shared" si="1"/>
        <v>85.228000000000009</v>
      </c>
    </row>
    <row r="5" spans="1:23" x14ac:dyDescent="0.25">
      <c r="B5" s="116" t="s">
        <v>388</v>
      </c>
      <c r="C5" s="192" t="str">
        <f>'1a) Consumption + recon current'!C9</f>
        <v>No</v>
      </c>
      <c r="P5" s="25"/>
      <c r="Q5" s="26"/>
    </row>
    <row r="6" spans="1:23" x14ac:dyDescent="0.25">
      <c r="P6" s="25"/>
      <c r="Q6" s="26"/>
    </row>
    <row r="7" spans="1:23" x14ac:dyDescent="0.25">
      <c r="P7" s="112"/>
      <c r="Q7" s="26"/>
    </row>
    <row r="8" spans="1:23" ht="15.6" x14ac:dyDescent="0.3">
      <c r="B8" s="113" t="s">
        <v>347</v>
      </c>
      <c r="C8" s="114"/>
      <c r="D8" s="114"/>
      <c r="E8" s="114"/>
      <c r="F8" s="114"/>
      <c r="G8" s="114"/>
      <c r="H8" s="114"/>
      <c r="I8" s="114"/>
      <c r="J8" s="114"/>
      <c r="K8" s="114"/>
      <c r="L8" s="114"/>
      <c r="M8" s="114"/>
      <c r="N8" s="114"/>
      <c r="O8" s="114"/>
      <c r="P8" s="25"/>
      <c r="Q8" s="115"/>
      <c r="R8" s="116" t="s">
        <v>348</v>
      </c>
    </row>
    <row r="9" spans="1:23" x14ac:dyDescent="0.25">
      <c r="B9" s="116" t="s">
        <v>349</v>
      </c>
      <c r="D9" s="112">
        <v>1</v>
      </c>
      <c r="E9" s="112">
        <v>2</v>
      </c>
      <c r="F9" s="112">
        <v>3</v>
      </c>
      <c r="G9" s="112">
        <v>4</v>
      </c>
      <c r="H9" s="112">
        <v>5</v>
      </c>
      <c r="I9" s="112">
        <v>6</v>
      </c>
      <c r="J9" s="112">
        <v>7</v>
      </c>
      <c r="K9" s="112">
        <v>8</v>
      </c>
      <c r="L9" s="112">
        <v>9</v>
      </c>
      <c r="M9" s="112">
        <v>10</v>
      </c>
      <c r="N9" s="112">
        <v>11</v>
      </c>
      <c r="O9" s="112">
        <v>12</v>
      </c>
      <c r="P9" s="116" t="s">
        <v>350</v>
      </c>
      <c r="Q9" s="117">
        <v>13</v>
      </c>
      <c r="R9" s="117">
        <v>14</v>
      </c>
      <c r="S9" s="117">
        <v>15</v>
      </c>
      <c r="T9" s="117">
        <v>16</v>
      </c>
      <c r="U9" s="117">
        <v>17</v>
      </c>
      <c r="V9" s="117">
        <v>18</v>
      </c>
      <c r="W9" s="117">
        <v>19</v>
      </c>
    </row>
    <row r="10" spans="1:23" x14ac:dyDescent="0.25">
      <c r="A10" s="116" t="s">
        <v>351</v>
      </c>
      <c r="B10" s="118" t="s">
        <v>38</v>
      </c>
      <c r="C10" s="119" t="s">
        <v>352</v>
      </c>
      <c r="D10" s="120">
        <f>'1a) Consumption + recon current'!E23</f>
        <v>1283183.9999999995</v>
      </c>
      <c r="E10" s="120">
        <f>'1a) Consumption + recon current'!F23</f>
        <v>1325956.7999999998</v>
      </c>
      <c r="F10" s="120">
        <f>'1a) Consumption + recon current'!G23</f>
        <v>1283183.9999999995</v>
      </c>
      <c r="G10" s="120">
        <f>'1a) Consumption + recon current'!H23</f>
        <v>1325956.7999999998</v>
      </c>
      <c r="H10" s="120">
        <f>'1a) Consumption + recon current'!I23</f>
        <v>1325956.7999999998</v>
      </c>
      <c r="I10" s="120">
        <f>'1a) Consumption + recon current'!J23</f>
        <v>1283183.9999999995</v>
      </c>
      <c r="J10" s="120">
        <f>'1a) Consumption + recon current'!K23</f>
        <v>1325956.7999999998</v>
      </c>
      <c r="K10" s="120">
        <f>'1a) Consumption + recon current'!L23</f>
        <v>1283183.9999999995</v>
      </c>
      <c r="L10" s="120">
        <f>'1a) Consumption + recon current'!M23</f>
        <v>1325956.7999999998</v>
      </c>
      <c r="M10" s="120">
        <f>'1a) Consumption + recon current'!N23</f>
        <v>1325956.7999999998</v>
      </c>
      <c r="N10" s="120">
        <f>'1a) Consumption + recon current'!O23</f>
        <v>1197638.3999999999</v>
      </c>
      <c r="O10" s="120">
        <f>'1a) Consumption + recon current'!P23</f>
        <v>1325956.7999999998</v>
      </c>
      <c r="P10" s="112">
        <f>SUM(D10:O10)</f>
        <v>15612072</v>
      </c>
      <c r="Q10" s="117">
        <v>17280</v>
      </c>
      <c r="R10" s="117">
        <v>17856</v>
      </c>
      <c r="S10" s="117">
        <v>1728</v>
      </c>
      <c r="T10" s="117">
        <v>1785.6000000000001</v>
      </c>
      <c r="U10" s="117">
        <v>1785.6000000000001</v>
      </c>
      <c r="V10" s="117">
        <v>16128</v>
      </c>
      <c r="W10" s="121">
        <v>17856</v>
      </c>
    </row>
    <row r="11" spans="1:23" x14ac:dyDescent="0.25">
      <c r="B11" s="118" t="s">
        <v>39</v>
      </c>
      <c r="C11" s="119" t="s">
        <v>352</v>
      </c>
      <c r="D11" s="120">
        <f>'1a) Consumption + recon current'!E24</f>
        <v>3447360</v>
      </c>
      <c r="E11" s="120">
        <f>'1a) Consumption + recon current'!F24</f>
        <v>3562272</v>
      </c>
      <c r="F11" s="120">
        <f>'1a) Consumption + recon current'!G24</f>
        <v>3447360</v>
      </c>
      <c r="G11" s="120">
        <f>'1a) Consumption + recon current'!H24</f>
        <v>3562272</v>
      </c>
      <c r="H11" s="120">
        <f>'1a) Consumption + recon current'!I24</f>
        <v>3562272</v>
      </c>
      <c r="I11" s="120">
        <f>'1a) Consumption + recon current'!J24</f>
        <v>3447360</v>
      </c>
      <c r="J11" s="120">
        <f>'1a) Consumption + recon current'!K24</f>
        <v>3562272</v>
      </c>
      <c r="K11" s="120">
        <f>'1a) Consumption + recon current'!L24</f>
        <v>3447360</v>
      </c>
      <c r="L11" s="120">
        <f>'1a) Consumption + recon current'!M24</f>
        <v>3562272</v>
      </c>
      <c r="M11" s="120">
        <f>'1a) Consumption + recon current'!N24</f>
        <v>3562272</v>
      </c>
      <c r="N11" s="120">
        <f>'1a) Consumption + recon current'!O24</f>
        <v>3217536</v>
      </c>
      <c r="O11" s="120">
        <f>'1a) Consumption + recon current'!P24</f>
        <v>3562272</v>
      </c>
      <c r="P11" s="112">
        <f t="shared" ref="P11:P12" si="2">SUM(D11:O11)</f>
        <v>41942880</v>
      </c>
      <c r="Q11" s="117">
        <v>34560</v>
      </c>
      <c r="R11" s="117">
        <v>35712</v>
      </c>
      <c r="S11" s="117">
        <v>3456</v>
      </c>
      <c r="T11" s="117">
        <v>3571.2000000000003</v>
      </c>
      <c r="U11" s="117">
        <v>3571.2000000000003</v>
      </c>
      <c r="V11" s="117">
        <v>32256</v>
      </c>
      <c r="W11" s="121">
        <v>35712</v>
      </c>
    </row>
    <row r="12" spans="1:23" x14ac:dyDescent="0.25">
      <c r="B12" s="118" t="s">
        <v>353</v>
      </c>
      <c r="C12" s="119" t="s">
        <v>352</v>
      </c>
      <c r="D12" s="120">
        <f>'1a) Consumption + recon current'!E25</f>
        <v>4883760</v>
      </c>
      <c r="E12" s="120">
        <f>'1a) Consumption + recon current'!F25</f>
        <v>5046552</v>
      </c>
      <c r="F12" s="120">
        <f>'1a) Consumption + recon current'!G25</f>
        <v>4883760</v>
      </c>
      <c r="G12" s="120">
        <f>'1a) Consumption + recon current'!H25</f>
        <v>5046552</v>
      </c>
      <c r="H12" s="120">
        <f>'1a) Consumption + recon current'!I25</f>
        <v>5046552</v>
      </c>
      <c r="I12" s="120">
        <f>'1a) Consumption + recon current'!J25</f>
        <v>4883760</v>
      </c>
      <c r="J12" s="120">
        <f>'1a) Consumption + recon current'!K25</f>
        <v>5046552</v>
      </c>
      <c r="K12" s="120">
        <f>'1a) Consumption + recon current'!L25</f>
        <v>4883760</v>
      </c>
      <c r="L12" s="120">
        <f>'1a) Consumption + recon current'!M25</f>
        <v>5046552</v>
      </c>
      <c r="M12" s="120">
        <f>'1a) Consumption + recon current'!N25</f>
        <v>5046552</v>
      </c>
      <c r="N12" s="120">
        <f>'1a) Consumption + recon current'!O25</f>
        <v>4558176</v>
      </c>
      <c r="O12" s="120">
        <f>'1a) Consumption + recon current'!P25</f>
        <v>5046552</v>
      </c>
      <c r="P12" s="112">
        <f t="shared" si="2"/>
        <v>59419080</v>
      </c>
      <c r="Q12" s="117">
        <v>34560</v>
      </c>
      <c r="R12" s="117">
        <v>35712</v>
      </c>
      <c r="S12" s="117">
        <v>3456</v>
      </c>
      <c r="T12" s="117">
        <v>3571.2000000000003</v>
      </c>
      <c r="U12" s="117">
        <v>3571.2000000000003</v>
      </c>
      <c r="V12" s="117">
        <v>32256</v>
      </c>
      <c r="W12" s="121">
        <v>35712</v>
      </c>
    </row>
    <row r="13" spans="1:23" x14ac:dyDescent="0.25">
      <c r="P13" s="116" t="s">
        <v>350</v>
      </c>
      <c r="Q13" s="121"/>
      <c r="R13" s="121"/>
      <c r="S13" s="121"/>
      <c r="T13" s="121"/>
      <c r="U13" s="121"/>
      <c r="V13" s="121"/>
      <c r="W13" s="121"/>
    </row>
    <row r="14" spans="1:23" x14ac:dyDescent="0.25">
      <c r="A14" s="25" t="s">
        <v>354</v>
      </c>
      <c r="B14" s="122" t="s">
        <v>38</v>
      </c>
      <c r="C14" s="123" t="s">
        <v>355</v>
      </c>
      <c r="D14" s="124">
        <f>-'2b) Generator annual proposed'!E19</f>
        <v>-1310400</v>
      </c>
      <c r="E14" s="124">
        <f>-'2b) Generator annual proposed'!F19</f>
        <v>-1354080</v>
      </c>
      <c r="F14" s="124">
        <f>-'2b) Generator annual proposed'!G19</f>
        <v>-1310400</v>
      </c>
      <c r="G14" s="124">
        <f>-'2b) Generator annual proposed'!H19</f>
        <v>-1354080</v>
      </c>
      <c r="H14" s="124">
        <f>-'2b) Generator annual proposed'!I19</f>
        <v>-1354080</v>
      </c>
      <c r="I14" s="124">
        <f>-'2b) Generator annual proposed'!J19</f>
        <v>-1310400</v>
      </c>
      <c r="J14" s="124">
        <f>-'2b) Generator annual proposed'!K19</f>
        <v>-1354080</v>
      </c>
      <c r="K14" s="124">
        <f>-'2b) Generator annual proposed'!L19</f>
        <v>-1310400</v>
      </c>
      <c r="L14" s="124">
        <f>-'2b) Generator annual proposed'!M19</f>
        <v>-1354080</v>
      </c>
      <c r="M14" s="124">
        <f>-'2b) Generator annual proposed'!N19</f>
        <v>-1354080</v>
      </c>
      <c r="N14" s="124">
        <f>-'2b) Generator annual proposed'!O19</f>
        <v>-1223040</v>
      </c>
      <c r="O14" s="124">
        <f>-'2b) Generator annual proposed'!P19</f>
        <v>-1354080</v>
      </c>
      <c r="P14" s="112">
        <f>SUM(D14:O14)</f>
        <v>-15943200</v>
      </c>
      <c r="Q14" s="117">
        <v>-7200</v>
      </c>
      <c r="R14" s="117">
        <v>-7440</v>
      </c>
      <c r="S14" s="117">
        <v>-7200</v>
      </c>
      <c r="T14" s="117">
        <v>-7440</v>
      </c>
      <c r="U14" s="117">
        <v>-7440</v>
      </c>
      <c r="V14" s="117">
        <v>-6720</v>
      </c>
      <c r="W14" s="121">
        <v>-7440</v>
      </c>
    </row>
    <row r="15" spans="1:23" x14ac:dyDescent="0.25">
      <c r="B15" s="122" t="s">
        <v>39</v>
      </c>
      <c r="C15" s="123" t="s">
        <v>355</v>
      </c>
      <c r="D15" s="124">
        <f>-'2b) Generator annual proposed'!E20</f>
        <v>-3628800</v>
      </c>
      <c r="E15" s="124">
        <f>-'2b) Generator annual proposed'!F20</f>
        <v>-3749760</v>
      </c>
      <c r="F15" s="124">
        <f>-'2b) Generator annual proposed'!G20</f>
        <v>-3628800</v>
      </c>
      <c r="G15" s="124">
        <f>-'2b) Generator annual proposed'!H20</f>
        <v>-3749760</v>
      </c>
      <c r="H15" s="124">
        <f>-'2b) Generator annual proposed'!I20</f>
        <v>-3749760</v>
      </c>
      <c r="I15" s="124">
        <f>-'2b) Generator annual proposed'!J20</f>
        <v>-3628800</v>
      </c>
      <c r="J15" s="124">
        <f>-'2b) Generator annual proposed'!K20</f>
        <v>-3749760</v>
      </c>
      <c r="K15" s="124">
        <f>-'2b) Generator annual proposed'!L20</f>
        <v>-3628800</v>
      </c>
      <c r="L15" s="124">
        <f>-'2b) Generator annual proposed'!M20</f>
        <v>-3749760</v>
      </c>
      <c r="M15" s="124">
        <f>-'2b) Generator annual proposed'!N20</f>
        <v>-3749760</v>
      </c>
      <c r="N15" s="124">
        <f>-'2b) Generator annual proposed'!O20</f>
        <v>-3386880</v>
      </c>
      <c r="O15" s="124">
        <f>-'2b) Generator annual proposed'!P20</f>
        <v>-3749760</v>
      </c>
      <c r="P15" s="112">
        <f t="shared" ref="P15:P16" si="3">SUM(D15:O15)</f>
        <v>-44150400</v>
      </c>
      <c r="Q15" s="117">
        <v>-28800</v>
      </c>
      <c r="R15" s="117">
        <v>-29760</v>
      </c>
      <c r="S15" s="117">
        <v>-28800</v>
      </c>
      <c r="T15" s="117">
        <v>-29760</v>
      </c>
      <c r="U15" s="117">
        <v>-29760</v>
      </c>
      <c r="V15" s="117">
        <v>-26880</v>
      </c>
      <c r="W15" s="121">
        <v>-29760</v>
      </c>
    </row>
    <row r="16" spans="1:23" ht="11.4" customHeight="1" x14ac:dyDescent="0.25">
      <c r="B16" s="122" t="s">
        <v>353</v>
      </c>
      <c r="C16" s="123" t="s">
        <v>355</v>
      </c>
      <c r="D16" s="124">
        <f>-'2b) Generator annual proposed'!E21</f>
        <v>-5140800</v>
      </c>
      <c r="E16" s="124">
        <f>-'2b) Generator annual proposed'!F21</f>
        <v>-5312160</v>
      </c>
      <c r="F16" s="124">
        <f>-'2b) Generator annual proposed'!G21</f>
        <v>-5140800</v>
      </c>
      <c r="G16" s="124">
        <f>-'2b) Generator annual proposed'!H21</f>
        <v>-5312160</v>
      </c>
      <c r="H16" s="124">
        <f>-'2b) Generator annual proposed'!I21</f>
        <v>-5312160</v>
      </c>
      <c r="I16" s="124">
        <f>-'2b) Generator annual proposed'!J21</f>
        <v>-5140800</v>
      </c>
      <c r="J16" s="124">
        <f>-'2b) Generator annual proposed'!K21</f>
        <v>-5312160</v>
      </c>
      <c r="K16" s="124">
        <f>-'2b) Generator annual proposed'!L21</f>
        <v>-5140800</v>
      </c>
      <c r="L16" s="124">
        <f>-'2b) Generator annual proposed'!M21</f>
        <v>-5312160</v>
      </c>
      <c r="M16" s="124">
        <f>-'2b) Generator annual proposed'!N21</f>
        <v>-5312160</v>
      </c>
      <c r="N16" s="124">
        <f>-'2b) Generator annual proposed'!O21</f>
        <v>-4798080</v>
      </c>
      <c r="O16" s="124">
        <f>-'2b) Generator annual proposed'!P21</f>
        <v>-5312160</v>
      </c>
      <c r="P16" s="112">
        <f t="shared" si="3"/>
        <v>-62546400</v>
      </c>
      <c r="Q16" s="117">
        <v>-36000</v>
      </c>
      <c r="R16" s="117">
        <v>-37200</v>
      </c>
      <c r="S16" s="117">
        <v>-36000</v>
      </c>
      <c r="T16" s="117">
        <v>-37200</v>
      </c>
      <c r="U16" s="117">
        <v>-37200</v>
      </c>
      <c r="V16" s="117">
        <v>-33600</v>
      </c>
      <c r="W16" s="121">
        <v>-37200</v>
      </c>
    </row>
    <row r="17" spans="1:23" ht="11.1" customHeight="1" x14ac:dyDescent="0.25">
      <c r="C17" s="116"/>
      <c r="D17" s="125"/>
      <c r="E17" s="125"/>
      <c r="F17" s="125"/>
      <c r="G17" s="125"/>
      <c r="H17" s="125"/>
      <c r="I17" s="125"/>
      <c r="J17" s="125"/>
      <c r="K17" s="125"/>
      <c r="L17" s="125"/>
      <c r="M17" s="125"/>
      <c r="N17" s="125"/>
      <c r="O17" s="125"/>
      <c r="P17" s="116" t="s">
        <v>356</v>
      </c>
      <c r="Q17" s="117"/>
      <c r="R17" s="117"/>
      <c r="S17" s="117"/>
      <c r="T17" s="117"/>
      <c r="U17" s="117"/>
      <c r="V17" s="117"/>
      <c r="W17" s="121"/>
    </row>
    <row r="18" spans="1:23" x14ac:dyDescent="0.25">
      <c r="A18" s="126" t="s">
        <v>357</v>
      </c>
      <c r="B18" s="127" t="s">
        <v>38</v>
      </c>
      <c r="C18" s="128" t="s">
        <v>358</v>
      </c>
      <c r="D18" s="129">
        <f t="shared" ref="D18:O20" si="4">D10+D14</f>
        <v>-27216.000000000466</v>
      </c>
      <c r="E18" s="129">
        <f t="shared" si="4"/>
        <v>-28123.200000000186</v>
      </c>
      <c r="F18" s="129">
        <f t="shared" si="4"/>
        <v>-27216.000000000466</v>
      </c>
      <c r="G18" s="129">
        <f t="shared" si="4"/>
        <v>-28123.200000000186</v>
      </c>
      <c r="H18" s="129">
        <f t="shared" si="4"/>
        <v>-28123.200000000186</v>
      </c>
      <c r="I18" s="129">
        <f t="shared" si="4"/>
        <v>-27216.000000000466</v>
      </c>
      <c r="J18" s="129">
        <f t="shared" si="4"/>
        <v>-28123.200000000186</v>
      </c>
      <c r="K18" s="129">
        <f t="shared" si="4"/>
        <v>-27216.000000000466</v>
      </c>
      <c r="L18" s="129">
        <f t="shared" si="4"/>
        <v>-28123.200000000186</v>
      </c>
      <c r="M18" s="129">
        <f t="shared" si="4"/>
        <v>-28123.200000000186</v>
      </c>
      <c r="N18" s="129">
        <f t="shared" si="4"/>
        <v>-25401.600000000093</v>
      </c>
      <c r="O18" s="129">
        <f t="shared" si="4"/>
        <v>-28123.200000000186</v>
      </c>
      <c r="P18" s="112">
        <f>SUM(D18:O18)</f>
        <v>-331128.00000000326</v>
      </c>
      <c r="Q18" s="117">
        <f t="shared" ref="Q18:W20" si="5">Q10+Q14</f>
        <v>10080</v>
      </c>
      <c r="R18" s="117">
        <f t="shared" si="5"/>
        <v>10416</v>
      </c>
      <c r="S18" s="117">
        <f t="shared" si="5"/>
        <v>-5472</v>
      </c>
      <c r="T18" s="117">
        <f t="shared" si="5"/>
        <v>-5654.4</v>
      </c>
      <c r="U18" s="117">
        <f t="shared" si="5"/>
        <v>-5654.4</v>
      </c>
      <c r="V18" s="117">
        <f t="shared" si="5"/>
        <v>9408</v>
      </c>
      <c r="W18" s="117">
        <f t="shared" si="5"/>
        <v>10416</v>
      </c>
    </row>
    <row r="19" spans="1:23" x14ac:dyDescent="0.25">
      <c r="A19" s="126"/>
      <c r="B19" s="127" t="s">
        <v>39</v>
      </c>
      <c r="C19" s="128" t="s">
        <v>358</v>
      </c>
      <c r="D19" s="129">
        <f t="shared" si="4"/>
        <v>-181440</v>
      </c>
      <c r="E19" s="129">
        <f>E11+E15</f>
        <v>-187488</v>
      </c>
      <c r="F19" s="129">
        <f t="shared" si="4"/>
        <v>-181440</v>
      </c>
      <c r="G19" s="129">
        <f t="shared" si="4"/>
        <v>-187488</v>
      </c>
      <c r="H19" s="129">
        <f t="shared" si="4"/>
        <v>-187488</v>
      </c>
      <c r="I19" s="129">
        <f t="shared" si="4"/>
        <v>-181440</v>
      </c>
      <c r="J19" s="129">
        <f t="shared" si="4"/>
        <v>-187488</v>
      </c>
      <c r="K19" s="129">
        <f t="shared" si="4"/>
        <v>-181440</v>
      </c>
      <c r="L19" s="129">
        <f t="shared" si="4"/>
        <v>-187488</v>
      </c>
      <c r="M19" s="129">
        <f t="shared" si="4"/>
        <v>-187488</v>
      </c>
      <c r="N19" s="129">
        <f t="shared" si="4"/>
        <v>-169344</v>
      </c>
      <c r="O19" s="129">
        <f t="shared" si="4"/>
        <v>-187488</v>
      </c>
      <c r="P19" s="112">
        <f t="shared" ref="P19:P20" si="6">SUM(D19:O19)</f>
        <v>-2207520</v>
      </c>
      <c r="Q19" s="117">
        <f t="shared" si="5"/>
        <v>5760</v>
      </c>
      <c r="R19" s="117">
        <f t="shared" si="5"/>
        <v>5952</v>
      </c>
      <c r="S19" s="117">
        <f t="shared" si="5"/>
        <v>-25344</v>
      </c>
      <c r="T19" s="117">
        <f t="shared" si="5"/>
        <v>-26188.799999999999</v>
      </c>
      <c r="U19" s="117">
        <f t="shared" si="5"/>
        <v>-26188.799999999999</v>
      </c>
      <c r="V19" s="117">
        <f t="shared" si="5"/>
        <v>5376</v>
      </c>
      <c r="W19" s="117">
        <f t="shared" si="5"/>
        <v>5952</v>
      </c>
    </row>
    <row r="20" spans="1:23" x14ac:dyDescent="0.25">
      <c r="A20" s="126"/>
      <c r="B20" s="127" t="s">
        <v>353</v>
      </c>
      <c r="C20" s="128" t="s">
        <v>358</v>
      </c>
      <c r="D20" s="129">
        <f t="shared" si="4"/>
        <v>-257040</v>
      </c>
      <c r="E20" s="129">
        <f t="shared" si="4"/>
        <v>-265608</v>
      </c>
      <c r="F20" s="129">
        <f t="shared" si="4"/>
        <v>-257040</v>
      </c>
      <c r="G20" s="129">
        <f t="shared" si="4"/>
        <v>-265608</v>
      </c>
      <c r="H20" s="129">
        <f t="shared" si="4"/>
        <v>-265608</v>
      </c>
      <c r="I20" s="129">
        <f t="shared" si="4"/>
        <v>-257040</v>
      </c>
      <c r="J20" s="129">
        <f t="shared" si="4"/>
        <v>-265608</v>
      </c>
      <c r="K20" s="129">
        <f t="shared" si="4"/>
        <v>-257040</v>
      </c>
      <c r="L20" s="129">
        <f t="shared" si="4"/>
        <v>-265608</v>
      </c>
      <c r="M20" s="129">
        <f t="shared" si="4"/>
        <v>-265608</v>
      </c>
      <c r="N20" s="129">
        <f t="shared" si="4"/>
        <v>-239904</v>
      </c>
      <c r="O20" s="129">
        <f t="shared" si="4"/>
        <v>-265608</v>
      </c>
      <c r="P20" s="112">
        <f t="shared" si="6"/>
        <v>-3127320</v>
      </c>
      <c r="Q20" s="117">
        <f t="shared" si="5"/>
        <v>-1440</v>
      </c>
      <c r="R20" s="117">
        <f t="shared" si="5"/>
        <v>-1488</v>
      </c>
      <c r="S20" s="117">
        <f t="shared" si="5"/>
        <v>-32544</v>
      </c>
      <c r="T20" s="117">
        <f t="shared" si="5"/>
        <v>-33628.800000000003</v>
      </c>
      <c r="U20" s="117">
        <f t="shared" si="5"/>
        <v>-33628.800000000003</v>
      </c>
      <c r="V20" s="117">
        <f t="shared" si="5"/>
        <v>-1344</v>
      </c>
      <c r="W20" s="117">
        <f t="shared" si="5"/>
        <v>-1488</v>
      </c>
    </row>
    <row r="21" spans="1:23" x14ac:dyDescent="0.25">
      <c r="A21" s="126"/>
      <c r="B21" s="126"/>
      <c r="C21" s="126"/>
      <c r="D21" s="112"/>
      <c r="E21" s="112"/>
      <c r="F21" s="112"/>
      <c r="G21" s="112"/>
      <c r="H21" s="112"/>
      <c r="I21" s="112"/>
      <c r="J21" s="112"/>
      <c r="K21" s="112"/>
      <c r="L21" s="112"/>
      <c r="M21" s="112"/>
      <c r="N21" s="112"/>
      <c r="O21" s="112"/>
      <c r="P21" s="112"/>
      <c r="Q21" s="117"/>
      <c r="R21" s="117"/>
      <c r="S21" s="117"/>
      <c r="T21" s="117"/>
      <c r="U21" s="117"/>
      <c r="V21" s="117"/>
      <c r="W21" s="117"/>
    </row>
    <row r="22" spans="1:23" x14ac:dyDescent="0.25">
      <c r="A22" s="126"/>
      <c r="B22" s="130"/>
      <c r="C22" s="126"/>
      <c r="D22" s="112"/>
      <c r="E22" s="112"/>
      <c r="F22" s="112"/>
      <c r="G22" s="112"/>
      <c r="H22" s="112"/>
      <c r="I22" s="112">
        <f>I11+H30+I15</f>
        <v>-1106784</v>
      </c>
      <c r="J22" s="112"/>
      <c r="K22" s="112"/>
      <c r="L22" s="112"/>
      <c r="M22" s="112"/>
      <c r="N22" s="112"/>
      <c r="O22" s="112"/>
      <c r="P22" s="112"/>
      <c r="Q22" s="117"/>
      <c r="R22" s="117"/>
      <c r="S22" s="117"/>
      <c r="T22" s="117"/>
      <c r="U22" s="117"/>
      <c r="V22" s="117"/>
      <c r="W22" s="117"/>
    </row>
    <row r="23" spans="1:23" ht="16.2" thickBot="1" x14ac:dyDescent="0.4">
      <c r="A23" s="116" t="s">
        <v>374</v>
      </c>
      <c r="B23" s="149" t="s">
        <v>359</v>
      </c>
      <c r="C23" s="150"/>
      <c r="D23" s="150"/>
      <c r="E23" s="149" t="s">
        <v>360</v>
      </c>
      <c r="F23" s="151"/>
      <c r="G23" s="151"/>
      <c r="H23" s="151"/>
      <c r="I23" s="112"/>
      <c r="J23" s="112"/>
      <c r="K23" s="112"/>
      <c r="L23" s="112"/>
      <c r="M23" s="112"/>
      <c r="N23" s="112"/>
      <c r="O23" s="112"/>
      <c r="P23" s="112"/>
      <c r="Q23" s="117"/>
      <c r="R23" s="117"/>
      <c r="S23" s="117"/>
      <c r="T23" s="117"/>
      <c r="U23" s="117"/>
      <c r="V23" s="117"/>
      <c r="W23" s="117"/>
    </row>
    <row r="24" spans="1:23" ht="15.6" x14ac:dyDescent="0.35">
      <c r="A24" s="161" t="s">
        <v>375</v>
      </c>
      <c r="B24" s="38" t="s">
        <v>38</v>
      </c>
      <c r="C24" s="131" t="s">
        <v>10</v>
      </c>
      <c r="D24" s="132">
        <f>IF(D14=0,0,IF(D10&lt;-D14,D10,-D14))</f>
        <v>1283183.9999999995</v>
      </c>
      <c r="E24" s="132">
        <f>IF(E14+D29=0,0,IF((-E14+-D29)&gt;E10,E10,(-E14-D29)))</f>
        <v>1325956.7999999998</v>
      </c>
      <c r="F24" s="132">
        <f t="shared" ref="F24:O24" si="7">IF(F14+E29=0,0,IF((-F14+-E29)&gt;F10,F10,(-F14-E29)))</f>
        <v>1283183.9999999995</v>
      </c>
      <c r="G24" s="132">
        <f t="shared" si="7"/>
        <v>1325956.7999999998</v>
      </c>
      <c r="H24" s="132">
        <f t="shared" si="7"/>
        <v>1325956.7999999998</v>
      </c>
      <c r="I24" s="132">
        <f t="shared" si="7"/>
        <v>1283183.9999999995</v>
      </c>
      <c r="J24" s="132">
        <f t="shared" si="7"/>
        <v>1325956.7999999998</v>
      </c>
      <c r="K24" s="132">
        <f t="shared" si="7"/>
        <v>1283183.9999999995</v>
      </c>
      <c r="L24" s="132">
        <f t="shared" si="7"/>
        <v>1325956.7999999998</v>
      </c>
      <c r="M24" s="132">
        <f t="shared" si="7"/>
        <v>1325956.7999999998</v>
      </c>
      <c r="N24" s="132">
        <f t="shared" si="7"/>
        <v>1197638.3999999999</v>
      </c>
      <c r="O24" s="132">
        <f t="shared" si="7"/>
        <v>1325956.7999999998</v>
      </c>
      <c r="P24" s="112"/>
      <c r="Q24" s="117"/>
      <c r="R24" s="117"/>
      <c r="S24" s="117"/>
      <c r="T24" s="117"/>
      <c r="U24" s="117"/>
      <c r="V24" s="117"/>
      <c r="W24" s="117"/>
    </row>
    <row r="25" spans="1:23" ht="15.6" x14ac:dyDescent="0.35">
      <c r="A25" s="162" t="s">
        <v>376</v>
      </c>
      <c r="B25" s="38" t="s">
        <v>39</v>
      </c>
      <c r="C25" s="131"/>
      <c r="D25" s="132">
        <f t="shared" ref="D25:D26" si="8">IF(D15=0,0,IF(D11&lt;-D15,D11,-D15))</f>
        <v>3447360</v>
      </c>
      <c r="E25" s="132">
        <f t="shared" ref="E25:O26" si="9">IF(E15+D30=0,0,IF((-E15+-D30)&gt;E11,E11,(-E15-D30)))</f>
        <v>3562272</v>
      </c>
      <c r="F25" s="132">
        <f t="shared" si="9"/>
        <v>3447360</v>
      </c>
      <c r="G25" s="132">
        <f t="shared" si="9"/>
        <v>3562272</v>
      </c>
      <c r="H25" s="132">
        <f t="shared" si="9"/>
        <v>3562272</v>
      </c>
      <c r="I25" s="132">
        <f t="shared" si="9"/>
        <v>3447360</v>
      </c>
      <c r="J25" s="132">
        <f t="shared" si="9"/>
        <v>3562272</v>
      </c>
      <c r="K25" s="132">
        <f t="shared" si="9"/>
        <v>3447360</v>
      </c>
      <c r="L25" s="132">
        <f t="shared" si="9"/>
        <v>3562272</v>
      </c>
      <c r="M25" s="132">
        <f t="shared" si="9"/>
        <v>3562272</v>
      </c>
      <c r="N25" s="132">
        <f t="shared" si="9"/>
        <v>3217536</v>
      </c>
      <c r="O25" s="132">
        <f t="shared" si="9"/>
        <v>3562272</v>
      </c>
      <c r="P25" s="112"/>
      <c r="Q25" s="117"/>
      <c r="R25" s="117"/>
      <c r="S25" s="117"/>
      <c r="T25" s="117"/>
      <c r="U25" s="117"/>
      <c r="V25" s="117"/>
      <c r="W25" s="117"/>
    </row>
    <row r="26" spans="1:23" ht="16.2" thickBot="1" x14ac:dyDescent="0.4">
      <c r="A26" s="163" t="s">
        <v>377</v>
      </c>
      <c r="B26" s="38" t="s">
        <v>353</v>
      </c>
      <c r="C26" s="131"/>
      <c r="D26" s="132">
        <f t="shared" si="8"/>
        <v>4883760</v>
      </c>
      <c r="E26" s="132">
        <f t="shared" si="9"/>
        <v>5046552</v>
      </c>
      <c r="F26" s="132">
        <f t="shared" si="9"/>
        <v>4883760</v>
      </c>
      <c r="G26" s="132">
        <f t="shared" si="9"/>
        <v>5046552</v>
      </c>
      <c r="H26" s="132">
        <f t="shared" si="9"/>
        <v>5046552</v>
      </c>
      <c r="I26" s="132">
        <f t="shared" si="9"/>
        <v>4883760</v>
      </c>
      <c r="J26" s="132">
        <f t="shared" si="9"/>
        <v>5046552</v>
      </c>
      <c r="K26" s="132">
        <f t="shared" si="9"/>
        <v>4883760</v>
      </c>
      <c r="L26" s="132">
        <f t="shared" si="9"/>
        <v>5046552</v>
      </c>
      <c r="M26" s="132">
        <f t="shared" si="9"/>
        <v>5046552</v>
      </c>
      <c r="N26" s="132">
        <f t="shared" si="9"/>
        <v>4558176</v>
      </c>
      <c r="O26" s="132">
        <f t="shared" si="9"/>
        <v>5046552</v>
      </c>
      <c r="P26" s="112"/>
      <c r="Q26" s="117"/>
      <c r="R26" s="117"/>
      <c r="S26" s="117"/>
      <c r="T26" s="117"/>
      <c r="U26" s="117"/>
      <c r="V26" s="117"/>
      <c r="W26" s="117"/>
    </row>
    <row r="27" spans="1:23" x14ac:dyDescent="0.25">
      <c r="A27" s="126"/>
      <c r="B27" s="126"/>
      <c r="C27" s="126"/>
      <c r="D27" s="126"/>
      <c r="E27" s="126"/>
      <c r="F27" s="126"/>
      <c r="G27" s="126"/>
      <c r="H27" s="126"/>
      <c r="I27" s="157"/>
      <c r="J27" s="126"/>
      <c r="K27" s="126"/>
      <c r="L27" s="126"/>
      <c r="M27" s="126"/>
      <c r="N27" s="126"/>
      <c r="O27" s="126"/>
      <c r="P27" s="112"/>
      <c r="Q27" s="117"/>
      <c r="R27" s="117"/>
      <c r="S27" s="117"/>
      <c r="T27" s="117"/>
      <c r="U27" s="117"/>
      <c r="V27" s="117"/>
      <c r="W27" s="117"/>
    </row>
    <row r="28" spans="1:23" ht="13.8" thickBot="1" x14ac:dyDescent="0.3">
      <c r="A28" s="116" t="s">
        <v>378</v>
      </c>
      <c r="B28" s="149" t="s">
        <v>361</v>
      </c>
      <c r="C28" s="150"/>
      <c r="D28" s="150"/>
      <c r="E28" s="149" t="s">
        <v>362</v>
      </c>
      <c r="F28" s="151"/>
      <c r="G28" s="151"/>
      <c r="H28" s="151"/>
      <c r="I28" s="112"/>
      <c r="J28" s="112"/>
      <c r="K28" s="112"/>
      <c r="L28" s="112"/>
      <c r="M28" s="112"/>
      <c r="N28" s="112"/>
      <c r="O28" s="112"/>
      <c r="P28" s="112"/>
      <c r="Q28" s="117"/>
      <c r="R28" s="117"/>
      <c r="S28" s="117"/>
      <c r="T28" s="117"/>
      <c r="U28" s="117"/>
      <c r="V28" s="117"/>
      <c r="W28" s="117"/>
    </row>
    <row r="29" spans="1:23" ht="15.6" customHeight="1" x14ac:dyDescent="0.35">
      <c r="A29" s="158" t="s">
        <v>379</v>
      </c>
      <c r="B29" s="38" t="s">
        <v>38</v>
      </c>
      <c r="C29" s="131" t="s">
        <v>10</v>
      </c>
      <c r="D29" s="132">
        <f>IF((D24+D14)&gt;0, 0,D24+D14)</f>
        <v>-27216.000000000466</v>
      </c>
      <c r="E29" s="132">
        <f>IF((D29+E14+E24)&gt;=0,0,(D29+E14+E24))</f>
        <v>-55339.200000000652</v>
      </c>
      <c r="F29" s="132">
        <f t="shared" ref="F29:O29" si="10">IF((E29+F14+F24)&gt;=0,0,(E29+F14+F24))</f>
        <v>-82555.200000001118</v>
      </c>
      <c r="G29" s="132">
        <f t="shared" si="10"/>
        <v>-110678.4000000013</v>
      </c>
      <c r="H29" s="132">
        <f t="shared" si="10"/>
        <v>-138801.60000000149</v>
      </c>
      <c r="I29" s="132">
        <f t="shared" si="10"/>
        <v>-166017.60000000196</v>
      </c>
      <c r="J29" s="132">
        <f t="shared" si="10"/>
        <v>-194140.80000000214</v>
      </c>
      <c r="K29" s="132">
        <f t="shared" si="10"/>
        <v>-221356.80000000261</v>
      </c>
      <c r="L29" s="132">
        <f t="shared" si="10"/>
        <v>-249480.00000000279</v>
      </c>
      <c r="M29" s="132">
        <f t="shared" si="10"/>
        <v>-277603.20000000298</v>
      </c>
      <c r="N29" s="132">
        <f t="shared" si="10"/>
        <v>-303004.80000000307</v>
      </c>
      <c r="O29" s="132">
        <f t="shared" si="10"/>
        <v>-331128.00000000326</v>
      </c>
      <c r="P29" s="112" t="s">
        <v>363</v>
      </c>
      <c r="Q29" s="117"/>
      <c r="R29" s="117"/>
      <c r="S29" s="117"/>
      <c r="T29" s="117"/>
      <c r="U29" s="117"/>
      <c r="V29" s="117"/>
      <c r="W29" s="117"/>
    </row>
    <row r="30" spans="1:23" ht="15.6" customHeight="1" x14ac:dyDescent="0.35">
      <c r="A30" s="159" t="s">
        <v>380</v>
      </c>
      <c r="B30" s="38" t="s">
        <v>39</v>
      </c>
      <c r="C30" s="131"/>
      <c r="D30" s="132">
        <f>IF((D25+D15)&gt;0, 0,D25+D15)</f>
        <v>-181440</v>
      </c>
      <c r="E30" s="132">
        <f t="shared" ref="E30:O31" si="11">IF((D30+E15+E25)&gt;=0,0,(D30+E15+E25))</f>
        <v>-368928</v>
      </c>
      <c r="F30" s="132">
        <f t="shared" si="11"/>
        <v>-550368</v>
      </c>
      <c r="G30" s="132">
        <f t="shared" si="11"/>
        <v>-737856</v>
      </c>
      <c r="H30" s="132">
        <f t="shared" si="11"/>
        <v>-925344</v>
      </c>
      <c r="I30" s="132">
        <f t="shared" si="11"/>
        <v>-1106784</v>
      </c>
      <c r="J30" s="132">
        <f t="shared" si="11"/>
        <v>-1294272</v>
      </c>
      <c r="K30" s="132">
        <f t="shared" si="11"/>
        <v>-1475712</v>
      </c>
      <c r="L30" s="132">
        <f t="shared" si="11"/>
        <v>-1663200</v>
      </c>
      <c r="M30" s="132">
        <f t="shared" si="11"/>
        <v>-1850688</v>
      </c>
      <c r="N30" s="132">
        <f t="shared" si="11"/>
        <v>-2020032</v>
      </c>
      <c r="O30" s="132">
        <f t="shared" si="11"/>
        <v>-2207520</v>
      </c>
      <c r="P30" s="112" t="s">
        <v>363</v>
      </c>
      <c r="Q30" s="117"/>
      <c r="R30" s="117"/>
      <c r="S30" s="117"/>
      <c r="T30" s="117"/>
      <c r="U30" s="117"/>
      <c r="V30" s="117"/>
      <c r="W30" s="117"/>
    </row>
    <row r="31" spans="1:23" ht="15.6" customHeight="1" thickBot="1" x14ac:dyDescent="0.4">
      <c r="A31" s="160" t="s">
        <v>381</v>
      </c>
      <c r="B31" s="38" t="s">
        <v>353</v>
      </c>
      <c r="C31" s="131"/>
      <c r="D31" s="132">
        <f>IF((D26+D16)&gt;0, 0,D26+D16)</f>
        <v>-257040</v>
      </c>
      <c r="E31" s="132">
        <f t="shared" si="11"/>
        <v>-522648</v>
      </c>
      <c r="F31" s="132">
        <f t="shared" si="11"/>
        <v>-779688</v>
      </c>
      <c r="G31" s="132">
        <f t="shared" si="11"/>
        <v>-1045296</v>
      </c>
      <c r="H31" s="132">
        <f t="shared" si="11"/>
        <v>-1310904</v>
      </c>
      <c r="I31" s="132">
        <f t="shared" si="11"/>
        <v>-1567944</v>
      </c>
      <c r="J31" s="132">
        <f t="shared" si="11"/>
        <v>-1833552</v>
      </c>
      <c r="K31" s="132">
        <f t="shared" si="11"/>
        <v>-2090592</v>
      </c>
      <c r="L31" s="132">
        <f t="shared" si="11"/>
        <v>-2356200</v>
      </c>
      <c r="M31" s="132">
        <f t="shared" si="11"/>
        <v>-2621808</v>
      </c>
      <c r="N31" s="132">
        <f t="shared" si="11"/>
        <v>-2861712</v>
      </c>
      <c r="O31" s="132">
        <f t="shared" si="11"/>
        <v>-3127320</v>
      </c>
      <c r="P31" s="112" t="s">
        <v>363</v>
      </c>
      <c r="Q31" s="117"/>
      <c r="R31" s="117"/>
      <c r="S31" s="117"/>
      <c r="T31" s="117"/>
      <c r="U31" s="117"/>
      <c r="V31" s="117"/>
      <c r="W31" s="117"/>
    </row>
    <row r="32" spans="1:23" x14ac:dyDescent="0.25">
      <c r="A32" s="126"/>
      <c r="B32" s="126"/>
      <c r="C32" s="126"/>
      <c r="D32" s="126"/>
      <c r="E32" s="126"/>
      <c r="F32" s="126"/>
      <c r="G32" s="126"/>
      <c r="H32" s="126"/>
      <c r="I32" s="126"/>
      <c r="J32" s="126"/>
      <c r="K32" s="126"/>
      <c r="L32" s="126"/>
      <c r="M32" s="126"/>
      <c r="N32" s="126"/>
      <c r="O32" s="126"/>
      <c r="P32" s="112"/>
      <c r="Q32" s="117"/>
      <c r="R32" s="117"/>
      <c r="S32" s="117"/>
      <c r="T32" s="117"/>
      <c r="U32" s="117"/>
      <c r="V32" s="117"/>
      <c r="W32" s="117"/>
    </row>
    <row r="33" spans="1:23" ht="16.2" thickBot="1" x14ac:dyDescent="0.4">
      <c r="A33" s="116" t="s">
        <v>382</v>
      </c>
      <c r="B33" s="149"/>
      <c r="C33" s="150"/>
      <c r="D33" s="152" t="s">
        <v>364</v>
      </c>
      <c r="E33" s="149"/>
      <c r="F33" s="151"/>
      <c r="G33" s="151"/>
      <c r="H33" s="151"/>
      <c r="I33" s="149"/>
      <c r="J33" s="126"/>
      <c r="K33" s="126"/>
      <c r="L33" s="126"/>
      <c r="M33" s="126"/>
      <c r="N33" s="126"/>
      <c r="O33" s="126"/>
      <c r="P33" s="112"/>
      <c r="Q33" s="117"/>
      <c r="R33" s="117"/>
      <c r="S33" s="117"/>
      <c r="T33" s="117"/>
      <c r="U33" s="117"/>
      <c r="V33" s="117"/>
      <c r="W33" s="117"/>
    </row>
    <row r="34" spans="1:23" ht="15.6" customHeight="1" x14ac:dyDescent="0.25">
      <c r="A34" s="1356" t="s">
        <v>383</v>
      </c>
      <c r="B34" s="133" t="s">
        <v>38</v>
      </c>
      <c r="C34" s="134" t="s">
        <v>365</v>
      </c>
      <c r="D34" s="135">
        <f>D10*'1a) Consumption + recon current'!E35/100</f>
        <v>2520943.2863999992</v>
      </c>
      <c r="E34" s="135">
        <f>E10*'1a) Consumption + recon current'!F35/100</f>
        <v>2604974.7292799996</v>
      </c>
      <c r="F34" s="135">
        <f>F10*'1a) Consumption + recon current'!G35/100</f>
        <v>7729130.505599997</v>
      </c>
      <c r="G34" s="135">
        <f>G10*'1a) Consumption + recon current'!H35/100</f>
        <v>7986768.1891199993</v>
      </c>
      <c r="H34" s="135">
        <f>H10*'1a) Consumption + recon current'!I35/100</f>
        <v>7986768.1891199993</v>
      </c>
      <c r="I34" s="135">
        <f>I10*'1a) Consumption + recon current'!J35/100</f>
        <v>2520943.2863999992</v>
      </c>
      <c r="J34" s="135">
        <f>J10*'1a) Consumption + recon current'!K35/100</f>
        <v>2604974.7292799996</v>
      </c>
      <c r="K34" s="135">
        <f>K10*'1a) Consumption + recon current'!L35/100</f>
        <v>2520943.2863999992</v>
      </c>
      <c r="L34" s="135">
        <f>L10*'1a) Consumption + recon current'!M35/100</f>
        <v>2604974.7292799996</v>
      </c>
      <c r="M34" s="135">
        <f>M10*'1a) Consumption + recon current'!N35/100</f>
        <v>2604974.7292799996</v>
      </c>
      <c r="N34" s="135">
        <f>N10*'1a) Consumption + recon current'!O35/100</f>
        <v>2352880.4006399997</v>
      </c>
      <c r="O34" s="135">
        <f>O10*'1a) Consumption + recon current'!P35/100</f>
        <v>2604974.7292799996</v>
      </c>
      <c r="P34" s="136">
        <f>SUM(D34:O34)</f>
        <v>46643250.790079989</v>
      </c>
      <c r="Q34" s="112"/>
      <c r="R34" s="112"/>
      <c r="S34" s="112"/>
      <c r="T34" s="112"/>
      <c r="U34" s="112"/>
      <c r="V34" s="112"/>
      <c r="W34" s="112"/>
    </row>
    <row r="35" spans="1:23" x14ac:dyDescent="0.25">
      <c r="A35" s="1357"/>
      <c r="B35" s="137" t="s">
        <v>39</v>
      </c>
      <c r="C35" s="138"/>
      <c r="D35" s="135">
        <f>D11*'1a) Consumption + recon current'!E36/100</f>
        <v>4662209.6640000008</v>
      </c>
      <c r="E35" s="135">
        <f>E11*'1a) Consumption + recon current'!F36/100</f>
        <v>4817616.6528000003</v>
      </c>
      <c r="F35" s="135">
        <f>F11*'1a) Consumption + recon current'!G36/100</f>
        <v>6290397.7920000004</v>
      </c>
      <c r="G35" s="135">
        <f>G11*'1a) Consumption + recon current'!H36/100</f>
        <v>6500077.7184000006</v>
      </c>
      <c r="H35" s="135">
        <f>H11*'1a) Consumption + recon current'!I36/100</f>
        <v>6500077.7184000006</v>
      </c>
      <c r="I35" s="135">
        <f>I11*'1a) Consumption + recon current'!J36/100</f>
        <v>4662209.6640000008</v>
      </c>
      <c r="J35" s="135">
        <f>J11*'1a) Consumption + recon current'!K36/100</f>
        <v>4817616.6528000003</v>
      </c>
      <c r="K35" s="135">
        <f>K11*'1a) Consumption + recon current'!L36/100</f>
        <v>4662209.6640000008</v>
      </c>
      <c r="L35" s="135">
        <f>L11*'1a) Consumption + recon current'!M36/100</f>
        <v>4817616.6528000003</v>
      </c>
      <c r="M35" s="135">
        <f>M11*'1a) Consumption + recon current'!N36/100</f>
        <v>4817616.6528000003</v>
      </c>
      <c r="N35" s="135">
        <f>N11*'1a) Consumption + recon current'!O36/100</f>
        <v>4351395.6864</v>
      </c>
      <c r="O35" s="135">
        <f>O11*'1a) Consumption + recon current'!P36/100</f>
        <v>4817616.6528000003</v>
      </c>
      <c r="P35" s="136">
        <f t="shared" ref="P35:P36" si="12">SUM(D35:O35)</f>
        <v>61716661.1712</v>
      </c>
      <c r="Q35" s="112"/>
      <c r="R35" s="112"/>
      <c r="S35" s="112"/>
      <c r="T35" s="112"/>
      <c r="U35" s="112"/>
      <c r="V35" s="112"/>
      <c r="W35" s="112"/>
    </row>
    <row r="36" spans="1:23" ht="13.8" thickBot="1" x14ac:dyDescent="0.3">
      <c r="A36" s="1358"/>
      <c r="B36" s="137" t="s">
        <v>353</v>
      </c>
      <c r="C36" s="138"/>
      <c r="D36" s="135">
        <f>D12*'1a) Consumption + recon current'!E37/100</f>
        <v>4190266.08</v>
      </c>
      <c r="E36" s="135">
        <f>E12*'1a) Consumption + recon current'!F37/100</f>
        <v>4329941.6159999995</v>
      </c>
      <c r="F36" s="135">
        <f>F12*'1a) Consumption + recon current'!G37/100</f>
        <v>4840294.5360000003</v>
      </c>
      <c r="G36" s="135">
        <f>G12*'1a) Consumption + recon current'!H37/100</f>
        <v>5001637.6871999996</v>
      </c>
      <c r="H36" s="135">
        <f>H12*'1a) Consumption + recon current'!I37/100</f>
        <v>5001637.6871999996</v>
      </c>
      <c r="I36" s="135">
        <f>I12*'1a) Consumption + recon current'!J37/100</f>
        <v>4190266.08</v>
      </c>
      <c r="J36" s="135">
        <f>J12*'1a) Consumption + recon current'!K37/100</f>
        <v>4329941.6159999995</v>
      </c>
      <c r="K36" s="135">
        <f>K12*'1a) Consumption + recon current'!L37/100</f>
        <v>4190266.08</v>
      </c>
      <c r="L36" s="135">
        <f>L12*'1a) Consumption + recon current'!M37/100</f>
        <v>4329941.6159999995</v>
      </c>
      <c r="M36" s="135">
        <f>M12*'1a) Consumption + recon current'!N37/100</f>
        <v>4329941.6159999995</v>
      </c>
      <c r="N36" s="135">
        <f>N12*'1a) Consumption + recon current'!O37/100</f>
        <v>3910915.0079999999</v>
      </c>
      <c r="O36" s="135">
        <f>O12*'1a) Consumption + recon current'!P37/100</f>
        <v>4329941.6159999995</v>
      </c>
      <c r="P36" s="136">
        <f t="shared" si="12"/>
        <v>52974991.23839999</v>
      </c>
      <c r="Q36" s="112"/>
      <c r="R36" s="112"/>
      <c r="S36" s="112"/>
      <c r="T36" s="112"/>
      <c r="U36" s="112"/>
      <c r="V36" s="112"/>
      <c r="W36" s="112"/>
    </row>
    <row r="37" spans="1:23" x14ac:dyDescent="0.25">
      <c r="A37" s="164"/>
      <c r="B37" s="164"/>
      <c r="C37" s="164"/>
      <c r="D37" s="164"/>
      <c r="E37" s="164"/>
      <c r="F37" s="164"/>
      <c r="G37" s="164"/>
      <c r="H37" s="164"/>
      <c r="I37" s="164"/>
      <c r="J37" s="164"/>
      <c r="K37" s="164"/>
      <c r="L37" s="164"/>
      <c r="M37" s="164"/>
      <c r="N37" s="164"/>
      <c r="O37" s="164"/>
      <c r="P37" s="164"/>
      <c r="Q37" s="112"/>
      <c r="R37" s="112"/>
      <c r="S37" s="112"/>
      <c r="T37" s="112"/>
      <c r="U37" s="112"/>
      <c r="V37" s="112"/>
      <c r="W37" s="112"/>
    </row>
    <row r="38" spans="1:23" ht="16.2" thickBot="1" x14ac:dyDescent="0.4">
      <c r="A38" s="116" t="s">
        <v>384</v>
      </c>
      <c r="B38" s="149"/>
      <c r="C38" s="150"/>
      <c r="D38" s="152" t="s">
        <v>366</v>
      </c>
      <c r="E38" s="149"/>
      <c r="F38" s="151"/>
      <c r="G38" s="151"/>
      <c r="H38" s="151"/>
      <c r="I38" s="149"/>
      <c r="J38" s="126"/>
      <c r="K38" s="126"/>
      <c r="L38" s="126"/>
      <c r="M38" s="126"/>
      <c r="N38" s="126"/>
      <c r="O38" s="126"/>
      <c r="P38" s="136"/>
      <c r="Q38" s="112"/>
      <c r="R38" s="112"/>
      <c r="S38" s="112"/>
      <c r="T38" s="112"/>
      <c r="U38" s="112"/>
      <c r="V38" s="112"/>
      <c r="W38" s="112"/>
    </row>
    <row r="39" spans="1:23" ht="15.6" customHeight="1" x14ac:dyDescent="0.25">
      <c r="A39" s="1356" t="s">
        <v>385</v>
      </c>
      <c r="B39" s="139" t="s">
        <v>38</v>
      </c>
      <c r="C39" s="140" t="s">
        <v>365</v>
      </c>
      <c r="D39" s="141">
        <f t="shared" ref="D39:O41" si="13">D24*-D2/100</f>
        <v>-2277266.6447999994</v>
      </c>
      <c r="E39" s="141">
        <f t="shared" si="13"/>
        <v>-2353175.5329599995</v>
      </c>
      <c r="F39" s="141">
        <f t="shared" si="13"/>
        <v>-6978981.1391999973</v>
      </c>
      <c r="G39" s="141">
        <f t="shared" si="13"/>
        <v>-7211613.8438399993</v>
      </c>
      <c r="H39" s="141">
        <f t="shared" si="13"/>
        <v>-7211613.8438399993</v>
      </c>
      <c r="I39" s="141">
        <f t="shared" si="13"/>
        <v>-2277266.6447999994</v>
      </c>
      <c r="J39" s="141">
        <f t="shared" si="13"/>
        <v>-2353175.5329599995</v>
      </c>
      <c r="K39" s="141">
        <f t="shared" si="13"/>
        <v>-2277266.6447999994</v>
      </c>
      <c r="L39" s="141">
        <f t="shared" si="13"/>
        <v>-2353175.5329599995</v>
      </c>
      <c r="M39" s="141">
        <f t="shared" si="13"/>
        <v>-2353175.5329599995</v>
      </c>
      <c r="N39" s="141">
        <f t="shared" si="13"/>
        <v>-2125448.8684799997</v>
      </c>
      <c r="O39" s="141">
        <f t="shared" si="13"/>
        <v>-2353175.5329599995</v>
      </c>
      <c r="P39" s="136">
        <f>SUM(D39:O39)</f>
        <v>-42125335.294559985</v>
      </c>
      <c r="Q39" s="112"/>
      <c r="R39" s="112"/>
      <c r="S39" s="112"/>
      <c r="T39" s="112"/>
      <c r="U39" s="112"/>
      <c r="V39" s="112"/>
      <c r="W39" s="112"/>
    </row>
    <row r="40" spans="1:23" x14ac:dyDescent="0.25">
      <c r="A40" s="1357"/>
      <c r="B40" s="142" t="s">
        <v>39</v>
      </c>
      <c r="C40" s="143"/>
      <c r="D40" s="141">
        <f t="shared" si="13"/>
        <v>-4209571.2960000001</v>
      </c>
      <c r="E40" s="141">
        <f t="shared" si="13"/>
        <v>-4349890.3392000003</v>
      </c>
      <c r="F40" s="141">
        <f t="shared" si="13"/>
        <v>-5678836.1279999996</v>
      </c>
      <c r="G40" s="141">
        <f t="shared" si="13"/>
        <v>-5868130.665599999</v>
      </c>
      <c r="H40" s="141">
        <f t="shared" si="13"/>
        <v>-5868130.665599999</v>
      </c>
      <c r="I40" s="141">
        <f t="shared" si="13"/>
        <v>-4209571.2960000001</v>
      </c>
      <c r="J40" s="141">
        <f t="shared" si="13"/>
        <v>-4349890.3392000003</v>
      </c>
      <c r="K40" s="141">
        <f>K25*-K3/100</f>
        <v>-4209571.2960000001</v>
      </c>
      <c r="L40" s="141">
        <f t="shared" si="13"/>
        <v>-4349890.3392000003</v>
      </c>
      <c r="M40" s="141">
        <f t="shared" si="13"/>
        <v>-4349890.3392000003</v>
      </c>
      <c r="N40" s="141">
        <f t="shared" si="13"/>
        <v>-3928933.2095999997</v>
      </c>
      <c r="O40" s="141">
        <f t="shared" si="13"/>
        <v>-4349890.3392000003</v>
      </c>
      <c r="P40" s="136">
        <f t="shared" ref="P40:P41" si="14">SUM(D40:O40)</f>
        <v>-55722196.252799995</v>
      </c>
      <c r="Q40" s="112"/>
      <c r="R40" s="112"/>
      <c r="S40" s="112"/>
      <c r="T40" s="112"/>
      <c r="U40" s="112"/>
      <c r="V40" s="112"/>
      <c r="W40" s="112"/>
    </row>
    <row r="41" spans="1:23" ht="13.8" thickBot="1" x14ac:dyDescent="0.3">
      <c r="A41" s="1358"/>
      <c r="B41" s="142" t="s">
        <v>353</v>
      </c>
      <c r="C41" s="143"/>
      <c r="D41" s="141">
        <f t="shared" si="13"/>
        <v>-3783937.2480000001</v>
      </c>
      <c r="E41" s="141">
        <f t="shared" si="13"/>
        <v>-3910068.4896000004</v>
      </c>
      <c r="F41" s="141">
        <f t="shared" si="13"/>
        <v>-4369988.4479999999</v>
      </c>
      <c r="G41" s="141">
        <f t="shared" si="13"/>
        <v>-4515654.7296000002</v>
      </c>
      <c r="H41" s="141">
        <f t="shared" si="13"/>
        <v>-4515654.7296000002</v>
      </c>
      <c r="I41" s="141">
        <f t="shared" si="13"/>
        <v>-3783937.2480000001</v>
      </c>
      <c r="J41" s="141">
        <f t="shared" si="13"/>
        <v>-3910068.4896000004</v>
      </c>
      <c r="K41" s="141">
        <f t="shared" si="13"/>
        <v>-3783937.2480000001</v>
      </c>
      <c r="L41" s="141">
        <f t="shared" si="13"/>
        <v>-3910068.4896000004</v>
      </c>
      <c r="M41" s="141">
        <f t="shared" si="13"/>
        <v>-3910068.4896000004</v>
      </c>
      <c r="N41" s="141">
        <f t="shared" si="13"/>
        <v>-3531674.7648</v>
      </c>
      <c r="O41" s="141">
        <f t="shared" si="13"/>
        <v>-3910068.4896000004</v>
      </c>
      <c r="P41" s="136">
        <f t="shared" si="14"/>
        <v>-47835126.864000008</v>
      </c>
      <c r="Q41" s="112"/>
      <c r="R41" s="112"/>
      <c r="S41" s="112"/>
      <c r="T41" s="112"/>
      <c r="U41" s="112"/>
      <c r="V41" s="112"/>
      <c r="W41" s="112"/>
    </row>
    <row r="42" spans="1:23" x14ac:dyDescent="0.25">
      <c r="A42" s="165"/>
      <c r="B42" s="165"/>
      <c r="C42" s="165"/>
      <c r="D42" s="165"/>
      <c r="E42" s="165"/>
      <c r="F42" s="165"/>
      <c r="G42" s="165"/>
      <c r="H42" s="165"/>
      <c r="I42" s="165"/>
      <c r="J42" s="165"/>
      <c r="K42" s="165"/>
      <c r="L42" s="165"/>
      <c r="M42" s="165"/>
      <c r="N42" s="165"/>
      <c r="O42" s="165"/>
      <c r="P42" s="165"/>
      <c r="Q42" s="112"/>
      <c r="R42" s="112"/>
      <c r="S42" s="112"/>
      <c r="T42" s="112"/>
      <c r="U42" s="112"/>
      <c r="V42" s="112"/>
      <c r="W42" s="112"/>
    </row>
    <row r="43" spans="1:23" ht="15.6" hidden="1" x14ac:dyDescent="0.35">
      <c r="A43" s="116" t="s">
        <v>386</v>
      </c>
      <c r="B43" s="149"/>
      <c r="C43" s="150"/>
      <c r="D43" s="152" t="s">
        <v>367</v>
      </c>
      <c r="E43" s="149"/>
      <c r="F43" s="151"/>
      <c r="G43" s="151"/>
      <c r="H43" s="151"/>
      <c r="I43" s="149"/>
      <c r="J43" s="126"/>
      <c r="K43" s="126"/>
      <c r="L43" s="126"/>
      <c r="M43" s="126"/>
      <c r="N43" s="126"/>
      <c r="O43" s="126"/>
      <c r="P43" s="136"/>
      <c r="Q43" s="112"/>
      <c r="R43" s="112"/>
      <c r="S43" s="112"/>
      <c r="T43" s="112"/>
      <c r="U43" s="112"/>
      <c r="V43" s="112"/>
      <c r="W43" s="112"/>
    </row>
    <row r="44" spans="1:23" ht="15.6" hidden="1" customHeight="1" x14ac:dyDescent="0.25">
      <c r="A44" s="1359" t="s">
        <v>387</v>
      </c>
      <c r="B44" s="144" t="s">
        <v>38</v>
      </c>
      <c r="C44" s="145" t="s">
        <v>365</v>
      </c>
      <c r="D44" s="146">
        <f t="shared" ref="D44:O46" si="15">+D34+D39</f>
        <v>243676.64159999974</v>
      </c>
      <c r="E44" s="146">
        <f t="shared" si="15"/>
        <v>251799.1963200001</v>
      </c>
      <c r="F44" s="146">
        <f t="shared" si="15"/>
        <v>750149.36639999971</v>
      </c>
      <c r="G44" s="146">
        <f t="shared" si="15"/>
        <v>775154.34528000001</v>
      </c>
      <c r="H44" s="146">
        <f t="shared" si="15"/>
        <v>775154.34528000001</v>
      </c>
      <c r="I44" s="146">
        <f t="shared" si="15"/>
        <v>243676.64159999974</v>
      </c>
      <c r="J44" s="146">
        <f t="shared" si="15"/>
        <v>251799.1963200001</v>
      </c>
      <c r="K44" s="146">
        <f t="shared" si="15"/>
        <v>243676.64159999974</v>
      </c>
      <c r="L44" s="146">
        <f t="shared" si="15"/>
        <v>251799.1963200001</v>
      </c>
      <c r="M44" s="146">
        <f t="shared" si="15"/>
        <v>251799.1963200001</v>
      </c>
      <c r="N44" s="146">
        <f t="shared" si="15"/>
        <v>227431.53215999994</v>
      </c>
      <c r="O44" s="146">
        <f t="shared" si="15"/>
        <v>251799.1963200001</v>
      </c>
      <c r="P44" s="136">
        <f t="shared" ref="P44:P47" si="16">SUM(D44:O44)</f>
        <v>4517915.4955199994</v>
      </c>
      <c r="Q44" s="112"/>
      <c r="R44" s="112"/>
      <c r="S44" s="112"/>
      <c r="T44" s="112"/>
      <c r="U44" s="112"/>
      <c r="V44" s="112"/>
      <c r="W44" s="112"/>
    </row>
    <row r="45" spans="1:23" ht="12.6" hidden="1" customHeight="1" x14ac:dyDescent="0.25">
      <c r="A45" s="1360"/>
      <c r="B45" s="147" t="s">
        <v>39</v>
      </c>
      <c r="C45" s="148"/>
      <c r="D45" s="146">
        <f t="shared" si="15"/>
        <v>452638.36800000072</v>
      </c>
      <c r="E45" s="146">
        <f t="shared" si="15"/>
        <v>467726.31359999999</v>
      </c>
      <c r="F45" s="146">
        <f t="shared" si="15"/>
        <v>611561.6640000008</v>
      </c>
      <c r="G45" s="146">
        <f t="shared" si="15"/>
        <v>631947.05280000158</v>
      </c>
      <c r="H45" s="146">
        <f t="shared" si="15"/>
        <v>631947.05280000158</v>
      </c>
      <c r="I45" s="146">
        <f t="shared" si="15"/>
        <v>452638.36800000072</v>
      </c>
      <c r="J45" s="146">
        <f t="shared" si="15"/>
        <v>467726.31359999999</v>
      </c>
      <c r="K45" s="146">
        <f t="shared" si="15"/>
        <v>452638.36800000072</v>
      </c>
      <c r="L45" s="146">
        <f t="shared" si="15"/>
        <v>467726.31359999999</v>
      </c>
      <c r="M45" s="146">
        <f t="shared" si="15"/>
        <v>467726.31359999999</v>
      </c>
      <c r="N45" s="146">
        <f t="shared" si="15"/>
        <v>422462.4768000003</v>
      </c>
      <c r="O45" s="146">
        <f t="shared" si="15"/>
        <v>467726.31359999999</v>
      </c>
      <c r="P45" s="136">
        <f t="shared" si="16"/>
        <v>5994464.9184000064</v>
      </c>
      <c r="Q45" s="112"/>
      <c r="R45" s="112"/>
      <c r="S45" s="112"/>
      <c r="T45" s="112"/>
      <c r="U45" s="112"/>
      <c r="V45" s="112"/>
      <c r="W45" s="112"/>
    </row>
    <row r="46" spans="1:23" ht="11.1" hidden="1" customHeight="1" thickBot="1" x14ac:dyDescent="0.3">
      <c r="A46" s="1361"/>
      <c r="B46" s="147" t="s">
        <v>353</v>
      </c>
      <c r="C46" s="148"/>
      <c r="D46" s="146">
        <f t="shared" si="15"/>
        <v>406328.83199999994</v>
      </c>
      <c r="E46" s="146">
        <f t="shared" si="15"/>
        <v>419873.12639999902</v>
      </c>
      <c r="F46" s="146">
        <f t="shared" si="15"/>
        <v>470306.08800000045</v>
      </c>
      <c r="G46" s="146">
        <f t="shared" si="15"/>
        <v>485982.95759999938</v>
      </c>
      <c r="H46" s="146">
        <f t="shared" si="15"/>
        <v>485982.95759999938</v>
      </c>
      <c r="I46" s="146">
        <f t="shared" si="15"/>
        <v>406328.83199999994</v>
      </c>
      <c r="J46" s="146">
        <f t="shared" si="15"/>
        <v>419873.12639999902</v>
      </c>
      <c r="K46" s="146">
        <f t="shared" si="15"/>
        <v>406328.83199999994</v>
      </c>
      <c r="L46" s="146">
        <f t="shared" si="15"/>
        <v>419873.12639999902</v>
      </c>
      <c r="M46" s="146">
        <f t="shared" si="15"/>
        <v>419873.12639999902</v>
      </c>
      <c r="N46" s="146">
        <f t="shared" si="15"/>
        <v>379240.24319999991</v>
      </c>
      <c r="O46" s="146">
        <f t="shared" si="15"/>
        <v>419873.12639999902</v>
      </c>
      <c r="P46" s="136">
        <f t="shared" si="16"/>
        <v>5139864.3743999954</v>
      </c>
      <c r="Q46" s="125"/>
      <c r="R46" s="125"/>
      <c r="S46" s="125"/>
      <c r="T46" s="125"/>
      <c r="U46" s="125"/>
      <c r="V46" s="125"/>
    </row>
    <row r="47" spans="1:23" ht="10.5" hidden="1" customHeight="1" thickBot="1" x14ac:dyDescent="0.3">
      <c r="A47" s="153"/>
      <c r="B47" s="154" t="s">
        <v>28</v>
      </c>
      <c r="C47" s="154"/>
      <c r="D47" s="155">
        <f>SUM(D44:D46)</f>
        <v>1102643.8416000004</v>
      </c>
      <c r="E47" s="155">
        <f t="shared" ref="E47:O47" si="17">SUM(E44:E46)</f>
        <v>1139398.6363199991</v>
      </c>
      <c r="F47" s="155">
        <f t="shared" si="17"/>
        <v>1832017.118400001</v>
      </c>
      <c r="G47" s="155">
        <f t="shared" si="17"/>
        <v>1893084.355680001</v>
      </c>
      <c r="H47" s="155">
        <f t="shared" si="17"/>
        <v>1893084.355680001</v>
      </c>
      <c r="I47" s="155">
        <f t="shared" si="17"/>
        <v>1102643.8416000004</v>
      </c>
      <c r="J47" s="155">
        <f t="shared" si="17"/>
        <v>1139398.6363199991</v>
      </c>
      <c r="K47" s="155">
        <f t="shared" si="17"/>
        <v>1102643.8416000004</v>
      </c>
      <c r="L47" s="155">
        <f t="shared" si="17"/>
        <v>1139398.6363199991</v>
      </c>
      <c r="M47" s="155">
        <f t="shared" si="17"/>
        <v>1139398.6363199991</v>
      </c>
      <c r="N47" s="155">
        <f t="shared" si="17"/>
        <v>1029134.2521600001</v>
      </c>
      <c r="O47" s="155">
        <f t="shared" si="17"/>
        <v>1139398.6363199991</v>
      </c>
      <c r="P47" s="156">
        <f t="shared" si="16"/>
        <v>15652244.788319997</v>
      </c>
      <c r="Q47" s="125"/>
      <c r="R47" s="125"/>
      <c r="S47" s="125"/>
      <c r="T47" s="125"/>
      <c r="U47" s="125"/>
      <c r="V47" s="125"/>
    </row>
  </sheetData>
  <mergeCells count="3">
    <mergeCell ref="A34:A36"/>
    <mergeCell ref="A39:A41"/>
    <mergeCell ref="A44:A46"/>
  </mergeCells>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9"/>
  <dimension ref="A1:W47"/>
  <sheetViews>
    <sheetView showGridLines="0" zoomScale="60" zoomScaleNormal="60" workbookViewId="0">
      <selection activeCell="I4" sqref="I4"/>
    </sheetView>
  </sheetViews>
  <sheetFormatPr defaultColWidth="8.88671875" defaultRowHeight="13.2" x14ac:dyDescent="0.25"/>
  <cols>
    <col min="1" max="1" width="25.44140625" style="25" customWidth="1"/>
    <col min="2" max="2" width="17.5546875" style="25" customWidth="1"/>
    <col min="3" max="3" width="13" style="25" customWidth="1"/>
    <col min="4" max="4" width="15.44140625" style="25" customWidth="1"/>
    <col min="5" max="15" width="13.44140625" style="25" customWidth="1"/>
    <col min="16" max="16" width="13.44140625" style="26" customWidth="1"/>
    <col min="17" max="17" width="13.5546875" style="25" customWidth="1"/>
    <col min="18" max="23" width="12.44140625" style="25" customWidth="1"/>
    <col min="24" max="16384" width="8.88671875" style="25"/>
  </cols>
  <sheetData>
    <row r="1" spans="1:23" ht="13.8" thickBot="1" x14ac:dyDescent="0.3">
      <c r="A1" s="774" t="s">
        <v>625</v>
      </c>
      <c r="D1" s="776" t="str">
        <f>'2b) Generator annual proposed'!E12</f>
        <v>April</v>
      </c>
      <c r="E1" s="777" t="str">
        <f>'2b) Generator annual proposed'!F12</f>
        <v>May</v>
      </c>
      <c r="F1" s="777" t="str">
        <f>'2b) Generator annual proposed'!G12</f>
        <v>June</v>
      </c>
      <c r="G1" s="777" t="str">
        <f>'2b) Generator annual proposed'!H12</f>
        <v>July</v>
      </c>
      <c r="H1" s="777" t="str">
        <f>'2b) Generator annual proposed'!I12</f>
        <v>August</v>
      </c>
      <c r="I1" s="777" t="str">
        <f>'2b) Generator annual proposed'!J12</f>
        <v>September</v>
      </c>
      <c r="J1" s="777" t="str">
        <f>'2b) Generator annual proposed'!K12</f>
        <v>October</v>
      </c>
      <c r="K1" s="777" t="str">
        <f>'2b) Generator annual proposed'!L12</f>
        <v>November</v>
      </c>
      <c r="L1" s="777" t="str">
        <f>'2b) Generator annual proposed'!M12</f>
        <v>December</v>
      </c>
      <c r="M1" s="777" t="str">
        <f>'2b) Generator annual proposed'!N12</f>
        <v>January</v>
      </c>
      <c r="N1" s="777" t="str">
        <f>'2b) Generator annual proposed'!O12</f>
        <v>February</v>
      </c>
      <c r="O1" s="778" t="str">
        <f>'2b) Generator annual proposed'!P12</f>
        <v>March</v>
      </c>
    </row>
    <row r="2" spans="1:23" x14ac:dyDescent="0.25">
      <c r="B2" s="116" t="s">
        <v>533</v>
      </c>
      <c r="D2" s="765">
        <f>IF($C$5="No",WEPS!H5,WEPS!H11)</f>
        <v>198.63</v>
      </c>
      <c r="E2" s="773">
        <f>D2</f>
        <v>198.63</v>
      </c>
      <c r="F2" s="773">
        <f>IF($C$5="No",WEPS!G5,WEPS!G11)</f>
        <v>478.64</v>
      </c>
      <c r="G2" s="773">
        <f>F2</f>
        <v>478.64</v>
      </c>
      <c r="H2" s="773">
        <f>G2</f>
        <v>478.64</v>
      </c>
      <c r="I2" s="773">
        <f>$E$2</f>
        <v>198.63</v>
      </c>
      <c r="J2" s="773">
        <f t="shared" ref="J2:O2" si="0">$E$2</f>
        <v>198.63</v>
      </c>
      <c r="K2" s="773">
        <f t="shared" si="0"/>
        <v>198.63</v>
      </c>
      <c r="L2" s="773">
        <f t="shared" si="0"/>
        <v>198.63</v>
      </c>
      <c r="M2" s="773">
        <f t="shared" si="0"/>
        <v>198.63</v>
      </c>
      <c r="N2" s="773">
        <f t="shared" si="0"/>
        <v>198.63</v>
      </c>
      <c r="O2" s="766">
        <f t="shared" si="0"/>
        <v>198.63</v>
      </c>
      <c r="P2" s="25"/>
      <c r="Q2" s="25">
        <f t="shared" ref="Q2:W4" si="1">D2*1.1</f>
        <v>218.49300000000002</v>
      </c>
      <c r="R2" s="25">
        <f t="shared" si="1"/>
        <v>218.49300000000002</v>
      </c>
      <c r="S2" s="25">
        <f t="shared" si="1"/>
        <v>526.50400000000002</v>
      </c>
      <c r="T2" s="25">
        <f t="shared" si="1"/>
        <v>526.50400000000002</v>
      </c>
      <c r="U2" s="25">
        <f t="shared" si="1"/>
        <v>526.50400000000002</v>
      </c>
      <c r="V2" s="25">
        <f t="shared" si="1"/>
        <v>218.49300000000002</v>
      </c>
      <c r="W2" s="25">
        <f t="shared" si="1"/>
        <v>218.49300000000002</v>
      </c>
    </row>
    <row r="3" spans="1:23" x14ac:dyDescent="0.25">
      <c r="D3" s="768">
        <f>IF($C$5="No",WEPS!H6,WEPS!H12)</f>
        <v>111.69</v>
      </c>
      <c r="E3" s="767">
        <f t="shared" ref="E3:E4" si="2">D3</f>
        <v>111.69</v>
      </c>
      <c r="F3" s="767">
        <f>IF($C$5="No",WEPS!G6,WEPS!G12)</f>
        <v>119.65</v>
      </c>
      <c r="G3" s="767">
        <f t="shared" ref="G3:H4" si="3">F3</f>
        <v>119.65</v>
      </c>
      <c r="H3" s="767">
        <f t="shared" si="3"/>
        <v>119.65</v>
      </c>
      <c r="I3" s="767">
        <f>IF($C$5="No",WEPS!H6,WEPS!H12)</f>
        <v>111.69</v>
      </c>
      <c r="J3" s="767">
        <f>IF($C$5="No",WEPS!H6,WEPS!H12)</f>
        <v>111.69</v>
      </c>
      <c r="K3" s="767">
        <f>IF($C$5="No",WEPS!H6,WEPS!H12)</f>
        <v>111.69</v>
      </c>
      <c r="L3" s="767">
        <f>IF($C$5="No",WEPS!H6,WEPS!H12)</f>
        <v>111.69</v>
      </c>
      <c r="M3" s="767">
        <f>IF($C$5="No",WEPS!H6,WEPS!H12)</f>
        <v>111.69</v>
      </c>
      <c r="N3" s="767">
        <f>IF($C$5="No",WEPS!H6,WEPS!H12)</f>
        <v>111.69</v>
      </c>
      <c r="O3" s="769">
        <f>IF($C$5="No",WEPS!H6,WEPS!H12)</f>
        <v>111.69</v>
      </c>
      <c r="P3" s="25"/>
      <c r="Q3" s="25">
        <f t="shared" si="1"/>
        <v>122.85900000000001</v>
      </c>
      <c r="R3" s="25">
        <f t="shared" si="1"/>
        <v>122.85900000000001</v>
      </c>
      <c r="S3" s="25">
        <f t="shared" si="1"/>
        <v>131.61500000000001</v>
      </c>
      <c r="T3" s="25">
        <f t="shared" si="1"/>
        <v>131.61500000000001</v>
      </c>
      <c r="U3" s="25">
        <f t="shared" si="1"/>
        <v>131.61500000000001</v>
      </c>
      <c r="V3" s="25">
        <f t="shared" si="1"/>
        <v>122.85900000000001</v>
      </c>
      <c r="W3" s="25">
        <f t="shared" si="1"/>
        <v>122.85900000000001</v>
      </c>
    </row>
    <row r="4" spans="1:23" ht="13.8" thickBot="1" x14ac:dyDescent="0.3">
      <c r="D4" s="770">
        <f>IF($C$5="No",WEPS!H7,WEPS!H13)</f>
        <v>79.78</v>
      </c>
      <c r="E4" s="771">
        <f t="shared" si="2"/>
        <v>79.78</v>
      </c>
      <c r="F4" s="771">
        <f>IF($C$5="No",WEPS!G7,WEPS!G13)</f>
        <v>79.78</v>
      </c>
      <c r="G4" s="771">
        <f t="shared" si="3"/>
        <v>79.78</v>
      </c>
      <c r="H4" s="771">
        <f t="shared" si="3"/>
        <v>79.78</v>
      </c>
      <c r="I4" s="771">
        <f>IF($C$5="No",WEPS!H7,WEPS!H13)</f>
        <v>79.78</v>
      </c>
      <c r="J4" s="771">
        <f>IF($C$5="No",WEPS!H7,WEPS!H13)</f>
        <v>79.78</v>
      </c>
      <c r="K4" s="771">
        <f>IF($C$5="No",WEPS!H7,WEPS!H13)</f>
        <v>79.78</v>
      </c>
      <c r="L4" s="771">
        <f>IF($C$5="No",WEPS!H7,WEPS!H13)</f>
        <v>79.78</v>
      </c>
      <c r="M4" s="771">
        <f>IF($C$5="No",WEPS!H7,WEPS!H13)</f>
        <v>79.78</v>
      </c>
      <c r="N4" s="771">
        <f>IF($C$5="No",WEPS!H7,WEPS!H13)</f>
        <v>79.78</v>
      </c>
      <c r="O4" s="772">
        <f>IF($C$5="No",WEPS!H7,WEPS!H13)</f>
        <v>79.78</v>
      </c>
      <c r="P4" s="25"/>
      <c r="Q4" s="25">
        <f t="shared" si="1"/>
        <v>87.75800000000001</v>
      </c>
      <c r="R4" s="25">
        <f t="shared" si="1"/>
        <v>87.75800000000001</v>
      </c>
      <c r="S4" s="25">
        <f t="shared" si="1"/>
        <v>87.75800000000001</v>
      </c>
      <c r="T4" s="25">
        <f t="shared" si="1"/>
        <v>87.75800000000001</v>
      </c>
      <c r="U4" s="25">
        <f t="shared" si="1"/>
        <v>87.75800000000001</v>
      </c>
      <c r="V4" s="25">
        <f t="shared" si="1"/>
        <v>87.75800000000001</v>
      </c>
      <c r="W4" s="25">
        <f t="shared" si="1"/>
        <v>87.75800000000001</v>
      </c>
    </row>
    <row r="5" spans="1:23" x14ac:dyDescent="0.25">
      <c r="B5" s="116" t="s">
        <v>388</v>
      </c>
      <c r="C5" s="192" t="str">
        <f>'1a) Consumption + recon current'!C9</f>
        <v>No</v>
      </c>
      <c r="P5" s="25"/>
      <c r="Q5" s="26"/>
    </row>
    <row r="6" spans="1:23" x14ac:dyDescent="0.25">
      <c r="P6" s="25"/>
      <c r="Q6" s="26"/>
    </row>
    <row r="7" spans="1:23" x14ac:dyDescent="0.25">
      <c r="P7" s="112"/>
      <c r="Q7" s="26"/>
    </row>
    <row r="8" spans="1:23" ht="15.6" x14ac:dyDescent="0.3">
      <c r="B8" s="113" t="s">
        <v>347</v>
      </c>
      <c r="C8" s="114"/>
      <c r="D8" s="114"/>
      <c r="E8" s="114"/>
      <c r="F8" s="114"/>
      <c r="G8" s="114"/>
      <c r="H8" s="114"/>
      <c r="I8" s="114"/>
      <c r="J8" s="114"/>
      <c r="K8" s="114"/>
      <c r="L8" s="114"/>
      <c r="M8" s="114"/>
      <c r="N8" s="114"/>
      <c r="O8" s="114"/>
      <c r="P8" s="25"/>
      <c r="Q8" s="115"/>
      <c r="R8" s="116" t="s">
        <v>348</v>
      </c>
    </row>
    <row r="9" spans="1:23" x14ac:dyDescent="0.25">
      <c r="B9" s="116" t="s">
        <v>349</v>
      </c>
      <c r="D9" s="112">
        <v>1</v>
      </c>
      <c r="E9" s="112">
        <v>2</v>
      </c>
      <c r="F9" s="112">
        <v>3</v>
      </c>
      <c r="G9" s="112">
        <v>4</v>
      </c>
      <c r="H9" s="112">
        <v>5</v>
      </c>
      <c r="I9" s="112">
        <v>6</v>
      </c>
      <c r="J9" s="112">
        <v>7</v>
      </c>
      <c r="K9" s="112">
        <v>8</v>
      </c>
      <c r="L9" s="112">
        <v>9</v>
      </c>
      <c r="M9" s="112">
        <v>10</v>
      </c>
      <c r="N9" s="112">
        <v>11</v>
      </c>
      <c r="O9" s="112">
        <v>12</v>
      </c>
      <c r="P9" s="116" t="s">
        <v>350</v>
      </c>
      <c r="Q9" s="117">
        <v>13</v>
      </c>
      <c r="R9" s="117">
        <v>14</v>
      </c>
      <c r="S9" s="117">
        <v>15</v>
      </c>
      <c r="T9" s="117">
        <v>16</v>
      </c>
      <c r="U9" s="117">
        <v>17</v>
      </c>
      <c r="V9" s="117">
        <v>18</v>
      </c>
      <c r="W9" s="117">
        <v>19</v>
      </c>
    </row>
    <row r="10" spans="1:23" x14ac:dyDescent="0.25">
      <c r="A10" s="116" t="s">
        <v>351</v>
      </c>
      <c r="B10" s="118" t="s">
        <v>38</v>
      </c>
      <c r="C10" s="119" t="s">
        <v>352</v>
      </c>
      <c r="D10" s="120">
        <f>'1b) Consumption + recon propose'!E23</f>
        <v>1283183.9999999995</v>
      </c>
      <c r="E10" s="120">
        <f>'1b) Consumption + recon propose'!F23</f>
        <v>1325956.7999999998</v>
      </c>
      <c r="F10" s="120">
        <f>'1b) Consumption + recon propose'!G23</f>
        <v>1283183.9999999995</v>
      </c>
      <c r="G10" s="120">
        <f>'1b) Consumption + recon propose'!H23</f>
        <v>1325956.7999999998</v>
      </c>
      <c r="H10" s="120">
        <f>'1b) Consumption + recon propose'!I23</f>
        <v>1325956.7999999998</v>
      </c>
      <c r="I10" s="120">
        <f>'1b) Consumption + recon propose'!J23</f>
        <v>1283183.9999999995</v>
      </c>
      <c r="J10" s="120">
        <f>'1b) Consumption + recon propose'!K23</f>
        <v>1325956.7999999998</v>
      </c>
      <c r="K10" s="120">
        <f>'1b) Consumption + recon propose'!L23</f>
        <v>1283183.9999999995</v>
      </c>
      <c r="L10" s="120">
        <f>'1b) Consumption + recon propose'!M23</f>
        <v>1325956.7999999998</v>
      </c>
      <c r="M10" s="120">
        <f>'1b) Consumption + recon propose'!N23</f>
        <v>1325956.7999999998</v>
      </c>
      <c r="N10" s="120">
        <f>'1b) Consumption + recon propose'!O23</f>
        <v>1197638.3999999999</v>
      </c>
      <c r="O10" s="120">
        <f>'1b) Consumption + recon propose'!P23</f>
        <v>1325956.7999999998</v>
      </c>
      <c r="P10" s="112">
        <f>SUM(D10:O10)</f>
        <v>15612072</v>
      </c>
      <c r="Q10" s="117">
        <v>17280</v>
      </c>
      <c r="R10" s="117">
        <v>17856</v>
      </c>
      <c r="S10" s="117">
        <v>1728</v>
      </c>
      <c r="T10" s="117">
        <v>1785.6000000000001</v>
      </c>
      <c r="U10" s="117">
        <v>1785.6000000000001</v>
      </c>
      <c r="V10" s="117">
        <v>16128</v>
      </c>
      <c r="W10" s="121">
        <v>17856</v>
      </c>
    </row>
    <row r="11" spans="1:23" x14ac:dyDescent="0.25">
      <c r="B11" s="118" t="s">
        <v>39</v>
      </c>
      <c r="C11" s="119" t="s">
        <v>352</v>
      </c>
      <c r="D11" s="120">
        <f>'1b) Consumption + recon propose'!E24</f>
        <v>3447360</v>
      </c>
      <c r="E11" s="120">
        <f>'1b) Consumption + recon propose'!F24</f>
        <v>3562272</v>
      </c>
      <c r="F11" s="120">
        <f>'1b) Consumption + recon propose'!G24</f>
        <v>3447360</v>
      </c>
      <c r="G11" s="120">
        <f>'1b) Consumption + recon propose'!H24</f>
        <v>3562272</v>
      </c>
      <c r="H11" s="120">
        <f>'1b) Consumption + recon propose'!I24</f>
        <v>3562272</v>
      </c>
      <c r="I11" s="120">
        <f>'1b) Consumption + recon propose'!J24</f>
        <v>3447360</v>
      </c>
      <c r="J11" s="120">
        <f>'1b) Consumption + recon propose'!K24</f>
        <v>3562272</v>
      </c>
      <c r="K11" s="120">
        <f>'1b) Consumption + recon propose'!L24</f>
        <v>3447360</v>
      </c>
      <c r="L11" s="120">
        <f>'1b) Consumption + recon propose'!M24</f>
        <v>3562272</v>
      </c>
      <c r="M11" s="120">
        <f>'1b) Consumption + recon propose'!N24</f>
        <v>3562272</v>
      </c>
      <c r="N11" s="120">
        <f>'1b) Consumption + recon propose'!O24</f>
        <v>3217536</v>
      </c>
      <c r="O11" s="120">
        <f>'1b) Consumption + recon propose'!P24</f>
        <v>3562272</v>
      </c>
      <c r="P11" s="112">
        <f t="shared" ref="P11:P12" si="4">SUM(D11:O11)</f>
        <v>41942880</v>
      </c>
      <c r="Q11" s="117">
        <v>34560</v>
      </c>
      <c r="R11" s="117">
        <v>35712</v>
      </c>
      <c r="S11" s="117">
        <v>3456</v>
      </c>
      <c r="T11" s="117">
        <v>3571.2000000000003</v>
      </c>
      <c r="U11" s="117">
        <v>3571.2000000000003</v>
      </c>
      <c r="V11" s="117">
        <v>32256</v>
      </c>
      <c r="W11" s="121">
        <v>35712</v>
      </c>
    </row>
    <row r="12" spans="1:23" x14ac:dyDescent="0.25">
      <c r="B12" s="118" t="s">
        <v>353</v>
      </c>
      <c r="C12" s="119" t="s">
        <v>352</v>
      </c>
      <c r="D12" s="120">
        <f>'1b) Consumption + recon propose'!E25</f>
        <v>4883760</v>
      </c>
      <c r="E12" s="120">
        <f>'1b) Consumption + recon propose'!F25</f>
        <v>5046552</v>
      </c>
      <c r="F12" s="120">
        <f>'1b) Consumption + recon propose'!G25</f>
        <v>4883760</v>
      </c>
      <c r="G12" s="120">
        <f>'1b) Consumption + recon propose'!H25</f>
        <v>5046552</v>
      </c>
      <c r="H12" s="120">
        <f>'1b) Consumption + recon propose'!I25</f>
        <v>5046552</v>
      </c>
      <c r="I12" s="120">
        <f>'1b) Consumption + recon propose'!J25</f>
        <v>4883760</v>
      </c>
      <c r="J12" s="120">
        <f>'1b) Consumption + recon propose'!K25</f>
        <v>5046552</v>
      </c>
      <c r="K12" s="120">
        <f>'1b) Consumption + recon propose'!L25</f>
        <v>4883760</v>
      </c>
      <c r="L12" s="120">
        <f>'1b) Consumption + recon propose'!M25</f>
        <v>5046552</v>
      </c>
      <c r="M12" s="120">
        <f>'1b) Consumption + recon propose'!N25</f>
        <v>5046552</v>
      </c>
      <c r="N12" s="120">
        <f>'1b) Consumption + recon propose'!O25</f>
        <v>4558176</v>
      </c>
      <c r="O12" s="120">
        <f>'1b) Consumption + recon propose'!P25</f>
        <v>5046552</v>
      </c>
      <c r="P12" s="112">
        <f t="shared" si="4"/>
        <v>59419080</v>
      </c>
      <c r="Q12" s="117">
        <v>34560</v>
      </c>
      <c r="R12" s="117">
        <v>35712</v>
      </c>
      <c r="S12" s="117">
        <v>3456</v>
      </c>
      <c r="T12" s="117">
        <v>3571.2000000000003</v>
      </c>
      <c r="U12" s="117">
        <v>3571.2000000000003</v>
      </c>
      <c r="V12" s="117">
        <v>32256</v>
      </c>
      <c r="W12" s="121">
        <v>35712</v>
      </c>
    </row>
    <row r="13" spans="1:23" x14ac:dyDescent="0.25">
      <c r="P13" s="116" t="s">
        <v>350</v>
      </c>
      <c r="Q13" s="121"/>
      <c r="R13" s="121"/>
      <c r="S13" s="121"/>
      <c r="T13" s="121"/>
      <c r="U13" s="121"/>
      <c r="V13" s="121"/>
      <c r="W13" s="121"/>
    </row>
    <row r="14" spans="1:23" x14ac:dyDescent="0.25">
      <c r="A14" s="25" t="s">
        <v>354</v>
      </c>
      <c r="B14" s="122" t="s">
        <v>38</v>
      </c>
      <c r="C14" s="123" t="s">
        <v>355</v>
      </c>
      <c r="D14" s="124">
        <f>-'2b) Generator annual proposed'!E19</f>
        <v>-1310400</v>
      </c>
      <c r="E14" s="124">
        <f>-'2b) Generator annual proposed'!F19</f>
        <v>-1354080</v>
      </c>
      <c r="F14" s="124">
        <f>-'2b) Generator annual proposed'!G19</f>
        <v>-1310400</v>
      </c>
      <c r="G14" s="124">
        <f>-'2b) Generator annual proposed'!H19</f>
        <v>-1354080</v>
      </c>
      <c r="H14" s="124">
        <f>-'2b) Generator annual proposed'!I19</f>
        <v>-1354080</v>
      </c>
      <c r="I14" s="124">
        <f>-'2b) Generator annual proposed'!J19</f>
        <v>-1310400</v>
      </c>
      <c r="J14" s="124">
        <f>-'2b) Generator annual proposed'!K19</f>
        <v>-1354080</v>
      </c>
      <c r="K14" s="124">
        <f>-'2b) Generator annual proposed'!L19</f>
        <v>-1310400</v>
      </c>
      <c r="L14" s="124">
        <f>-'2b) Generator annual proposed'!M19</f>
        <v>-1354080</v>
      </c>
      <c r="M14" s="124">
        <f>-'2b) Generator annual proposed'!N19</f>
        <v>-1354080</v>
      </c>
      <c r="N14" s="124">
        <f>-'2b) Generator annual proposed'!O19</f>
        <v>-1223040</v>
      </c>
      <c r="O14" s="124">
        <f>-'2b) Generator annual proposed'!P19</f>
        <v>-1354080</v>
      </c>
      <c r="P14" s="112">
        <f>SUM(D14:O14)</f>
        <v>-15943200</v>
      </c>
      <c r="Q14" s="117">
        <v>-7200</v>
      </c>
      <c r="R14" s="117">
        <v>-7440</v>
      </c>
      <c r="S14" s="117">
        <v>-7200</v>
      </c>
      <c r="T14" s="117">
        <v>-7440</v>
      </c>
      <c r="U14" s="117">
        <v>-7440</v>
      </c>
      <c r="V14" s="117">
        <v>-6720</v>
      </c>
      <c r="W14" s="121">
        <v>-7440</v>
      </c>
    </row>
    <row r="15" spans="1:23" x14ac:dyDescent="0.25">
      <c r="B15" s="122" t="s">
        <v>39</v>
      </c>
      <c r="C15" s="123" t="s">
        <v>355</v>
      </c>
      <c r="D15" s="124">
        <f>-'2b) Generator annual proposed'!E20</f>
        <v>-3628800</v>
      </c>
      <c r="E15" s="124">
        <f>-'2b) Generator annual proposed'!F20</f>
        <v>-3749760</v>
      </c>
      <c r="F15" s="124">
        <f>-'2b) Generator annual proposed'!G20</f>
        <v>-3628800</v>
      </c>
      <c r="G15" s="124">
        <f>-'2b) Generator annual proposed'!H20</f>
        <v>-3749760</v>
      </c>
      <c r="H15" s="124">
        <f>-'2b) Generator annual proposed'!I20</f>
        <v>-3749760</v>
      </c>
      <c r="I15" s="124">
        <f>-'2b) Generator annual proposed'!J20</f>
        <v>-3628800</v>
      </c>
      <c r="J15" s="124">
        <f>-'2b) Generator annual proposed'!K20</f>
        <v>-3749760</v>
      </c>
      <c r="K15" s="124">
        <f>-'2b) Generator annual proposed'!L20</f>
        <v>-3628800</v>
      </c>
      <c r="L15" s="124">
        <f>-'2b) Generator annual proposed'!M20</f>
        <v>-3749760</v>
      </c>
      <c r="M15" s="124">
        <f>-'2b) Generator annual proposed'!N20</f>
        <v>-3749760</v>
      </c>
      <c r="N15" s="124">
        <f>-'2b) Generator annual proposed'!O20</f>
        <v>-3386880</v>
      </c>
      <c r="O15" s="124">
        <f>-'2b) Generator annual proposed'!P20</f>
        <v>-3749760</v>
      </c>
      <c r="P15" s="112">
        <f t="shared" ref="P15:P16" si="5">SUM(D15:O15)</f>
        <v>-44150400</v>
      </c>
      <c r="Q15" s="117">
        <v>-28800</v>
      </c>
      <c r="R15" s="117">
        <v>-29760</v>
      </c>
      <c r="S15" s="117">
        <v>-28800</v>
      </c>
      <c r="T15" s="117">
        <v>-29760</v>
      </c>
      <c r="U15" s="117">
        <v>-29760</v>
      </c>
      <c r="V15" s="117">
        <v>-26880</v>
      </c>
      <c r="W15" s="121">
        <v>-29760</v>
      </c>
    </row>
    <row r="16" spans="1:23" ht="11.4" customHeight="1" x14ac:dyDescent="0.25">
      <c r="B16" s="122" t="s">
        <v>353</v>
      </c>
      <c r="C16" s="123" t="s">
        <v>355</v>
      </c>
      <c r="D16" s="124">
        <f>-'2b) Generator annual proposed'!E21</f>
        <v>-5140800</v>
      </c>
      <c r="E16" s="124">
        <f>-'2b) Generator annual proposed'!F21</f>
        <v>-5312160</v>
      </c>
      <c r="F16" s="124">
        <f>-'2b) Generator annual proposed'!G21</f>
        <v>-5140800</v>
      </c>
      <c r="G16" s="124">
        <f>-'2b) Generator annual proposed'!H21</f>
        <v>-5312160</v>
      </c>
      <c r="H16" s="124">
        <f>-'2b) Generator annual proposed'!I21</f>
        <v>-5312160</v>
      </c>
      <c r="I16" s="124">
        <f>-'2b) Generator annual proposed'!J21</f>
        <v>-5140800</v>
      </c>
      <c r="J16" s="124">
        <f>-'2b) Generator annual proposed'!K21</f>
        <v>-5312160</v>
      </c>
      <c r="K16" s="124">
        <f>-'2b) Generator annual proposed'!L21</f>
        <v>-5140800</v>
      </c>
      <c r="L16" s="124">
        <f>-'2b) Generator annual proposed'!M21</f>
        <v>-5312160</v>
      </c>
      <c r="M16" s="124">
        <f>-'2b) Generator annual proposed'!N21</f>
        <v>-5312160</v>
      </c>
      <c r="N16" s="124">
        <f>-'2b) Generator annual proposed'!O21</f>
        <v>-4798080</v>
      </c>
      <c r="O16" s="124">
        <f>-'2b) Generator annual proposed'!P21</f>
        <v>-5312160</v>
      </c>
      <c r="P16" s="112">
        <f t="shared" si="5"/>
        <v>-62546400</v>
      </c>
      <c r="Q16" s="117">
        <v>-36000</v>
      </c>
      <c r="R16" s="117">
        <v>-37200</v>
      </c>
      <c r="S16" s="117">
        <v>-36000</v>
      </c>
      <c r="T16" s="117">
        <v>-37200</v>
      </c>
      <c r="U16" s="117">
        <v>-37200</v>
      </c>
      <c r="V16" s="117">
        <v>-33600</v>
      </c>
      <c r="W16" s="121">
        <v>-37200</v>
      </c>
    </row>
    <row r="17" spans="1:23" ht="11.1" customHeight="1" x14ac:dyDescent="0.25">
      <c r="C17" s="116"/>
      <c r="D17" s="125"/>
      <c r="E17" s="125"/>
      <c r="F17" s="125"/>
      <c r="G17" s="125"/>
      <c r="H17" s="125"/>
      <c r="I17" s="125"/>
      <c r="J17" s="125"/>
      <c r="K17" s="125"/>
      <c r="L17" s="125"/>
      <c r="M17" s="125"/>
      <c r="N17" s="125"/>
      <c r="O17" s="125"/>
      <c r="P17" s="116" t="s">
        <v>356</v>
      </c>
      <c r="Q17" s="117"/>
      <c r="R17" s="117"/>
      <c r="S17" s="117"/>
      <c r="T17" s="117"/>
      <c r="U17" s="117"/>
      <c r="V17" s="117"/>
      <c r="W17" s="121"/>
    </row>
    <row r="18" spans="1:23" x14ac:dyDescent="0.25">
      <c r="A18" s="126" t="s">
        <v>357</v>
      </c>
      <c r="B18" s="127" t="s">
        <v>38</v>
      </c>
      <c r="C18" s="128" t="s">
        <v>358</v>
      </c>
      <c r="D18" s="129">
        <f t="shared" ref="D18:O20" si="6">D10+D14</f>
        <v>-27216.000000000466</v>
      </c>
      <c r="E18" s="129">
        <f t="shared" si="6"/>
        <v>-28123.200000000186</v>
      </c>
      <c r="F18" s="129">
        <f t="shared" si="6"/>
        <v>-27216.000000000466</v>
      </c>
      <c r="G18" s="129">
        <f t="shared" si="6"/>
        <v>-28123.200000000186</v>
      </c>
      <c r="H18" s="129">
        <f t="shared" si="6"/>
        <v>-28123.200000000186</v>
      </c>
      <c r="I18" s="129">
        <f t="shared" si="6"/>
        <v>-27216.000000000466</v>
      </c>
      <c r="J18" s="129">
        <f t="shared" si="6"/>
        <v>-28123.200000000186</v>
      </c>
      <c r="K18" s="129">
        <f t="shared" si="6"/>
        <v>-27216.000000000466</v>
      </c>
      <c r="L18" s="129">
        <f t="shared" si="6"/>
        <v>-28123.200000000186</v>
      </c>
      <c r="M18" s="129">
        <f t="shared" si="6"/>
        <v>-28123.200000000186</v>
      </c>
      <c r="N18" s="129">
        <f t="shared" si="6"/>
        <v>-25401.600000000093</v>
      </c>
      <c r="O18" s="129">
        <f t="shared" si="6"/>
        <v>-28123.200000000186</v>
      </c>
      <c r="P18" s="112">
        <f>SUM(D18:O18)</f>
        <v>-331128.00000000326</v>
      </c>
      <c r="Q18" s="117">
        <f t="shared" ref="Q18:W20" si="7">Q10+Q14</f>
        <v>10080</v>
      </c>
      <c r="R18" s="117">
        <f t="shared" si="7"/>
        <v>10416</v>
      </c>
      <c r="S18" s="117">
        <f t="shared" si="7"/>
        <v>-5472</v>
      </c>
      <c r="T18" s="117">
        <f t="shared" si="7"/>
        <v>-5654.4</v>
      </c>
      <c r="U18" s="117">
        <f t="shared" si="7"/>
        <v>-5654.4</v>
      </c>
      <c r="V18" s="117">
        <f t="shared" si="7"/>
        <v>9408</v>
      </c>
      <c r="W18" s="117">
        <f t="shared" si="7"/>
        <v>10416</v>
      </c>
    </row>
    <row r="19" spans="1:23" x14ac:dyDescent="0.25">
      <c r="A19" s="126"/>
      <c r="B19" s="127" t="s">
        <v>39</v>
      </c>
      <c r="C19" s="128" t="s">
        <v>358</v>
      </c>
      <c r="D19" s="129">
        <f t="shared" si="6"/>
        <v>-181440</v>
      </c>
      <c r="E19" s="129">
        <f>E11+E15</f>
        <v>-187488</v>
      </c>
      <c r="F19" s="129">
        <f t="shared" si="6"/>
        <v>-181440</v>
      </c>
      <c r="G19" s="129">
        <f t="shared" si="6"/>
        <v>-187488</v>
      </c>
      <c r="H19" s="129">
        <f t="shared" si="6"/>
        <v>-187488</v>
      </c>
      <c r="I19" s="129">
        <f t="shared" si="6"/>
        <v>-181440</v>
      </c>
      <c r="J19" s="129">
        <f t="shared" si="6"/>
        <v>-187488</v>
      </c>
      <c r="K19" s="129">
        <f t="shared" si="6"/>
        <v>-181440</v>
      </c>
      <c r="L19" s="129">
        <f t="shared" si="6"/>
        <v>-187488</v>
      </c>
      <c r="M19" s="129">
        <f t="shared" si="6"/>
        <v>-187488</v>
      </c>
      <c r="N19" s="129">
        <f t="shared" si="6"/>
        <v>-169344</v>
      </c>
      <c r="O19" s="129">
        <f t="shared" si="6"/>
        <v>-187488</v>
      </c>
      <c r="P19" s="112">
        <f t="shared" ref="P19:P20" si="8">SUM(D19:O19)</f>
        <v>-2207520</v>
      </c>
      <c r="Q19" s="117">
        <f t="shared" si="7"/>
        <v>5760</v>
      </c>
      <c r="R19" s="117">
        <f t="shared" si="7"/>
        <v>5952</v>
      </c>
      <c r="S19" s="117">
        <f t="shared" si="7"/>
        <v>-25344</v>
      </c>
      <c r="T19" s="117">
        <f t="shared" si="7"/>
        <v>-26188.799999999999</v>
      </c>
      <c r="U19" s="117">
        <f t="shared" si="7"/>
        <v>-26188.799999999999</v>
      </c>
      <c r="V19" s="117">
        <f t="shared" si="7"/>
        <v>5376</v>
      </c>
      <c r="W19" s="117">
        <f t="shared" si="7"/>
        <v>5952</v>
      </c>
    </row>
    <row r="20" spans="1:23" x14ac:dyDescent="0.25">
      <c r="A20" s="126"/>
      <c r="B20" s="127" t="s">
        <v>353</v>
      </c>
      <c r="C20" s="128" t="s">
        <v>358</v>
      </c>
      <c r="D20" s="129">
        <f t="shared" si="6"/>
        <v>-257040</v>
      </c>
      <c r="E20" s="129">
        <f t="shared" si="6"/>
        <v>-265608</v>
      </c>
      <c r="F20" s="129">
        <f t="shared" si="6"/>
        <v>-257040</v>
      </c>
      <c r="G20" s="129">
        <f t="shared" si="6"/>
        <v>-265608</v>
      </c>
      <c r="H20" s="129">
        <f t="shared" si="6"/>
        <v>-265608</v>
      </c>
      <c r="I20" s="129">
        <f t="shared" si="6"/>
        <v>-257040</v>
      </c>
      <c r="J20" s="129">
        <f t="shared" si="6"/>
        <v>-265608</v>
      </c>
      <c r="K20" s="129">
        <f t="shared" si="6"/>
        <v>-257040</v>
      </c>
      <c r="L20" s="129">
        <f t="shared" si="6"/>
        <v>-265608</v>
      </c>
      <c r="M20" s="129">
        <f t="shared" si="6"/>
        <v>-265608</v>
      </c>
      <c r="N20" s="129">
        <f t="shared" si="6"/>
        <v>-239904</v>
      </c>
      <c r="O20" s="129">
        <f t="shared" si="6"/>
        <v>-265608</v>
      </c>
      <c r="P20" s="112">
        <f t="shared" si="8"/>
        <v>-3127320</v>
      </c>
      <c r="Q20" s="117">
        <f t="shared" si="7"/>
        <v>-1440</v>
      </c>
      <c r="R20" s="117">
        <f t="shared" si="7"/>
        <v>-1488</v>
      </c>
      <c r="S20" s="117">
        <f t="shared" si="7"/>
        <v>-32544</v>
      </c>
      <c r="T20" s="117">
        <f t="shared" si="7"/>
        <v>-33628.800000000003</v>
      </c>
      <c r="U20" s="117">
        <f t="shared" si="7"/>
        <v>-33628.800000000003</v>
      </c>
      <c r="V20" s="117">
        <f t="shared" si="7"/>
        <v>-1344</v>
      </c>
      <c r="W20" s="117">
        <f t="shared" si="7"/>
        <v>-1488</v>
      </c>
    </row>
    <row r="21" spans="1:23" x14ac:dyDescent="0.25">
      <c r="A21" s="126"/>
      <c r="B21" s="126"/>
      <c r="C21" s="126"/>
      <c r="D21" s="112"/>
      <c r="E21" s="112"/>
      <c r="F21" s="112"/>
      <c r="G21" s="112"/>
      <c r="H21" s="112"/>
      <c r="I21" s="112"/>
      <c r="J21" s="112"/>
      <c r="K21" s="112"/>
      <c r="L21" s="112"/>
      <c r="M21" s="112"/>
      <c r="N21" s="112"/>
      <c r="O21" s="112"/>
      <c r="P21" s="112"/>
      <c r="Q21" s="117"/>
      <c r="R21" s="117"/>
      <c r="S21" s="117"/>
      <c r="T21" s="117"/>
      <c r="U21" s="117"/>
      <c r="V21" s="117"/>
      <c r="W21" s="117"/>
    </row>
    <row r="22" spans="1:23" x14ac:dyDescent="0.25">
      <c r="A22" s="126"/>
      <c r="B22" s="130"/>
      <c r="C22" s="126"/>
      <c r="D22" s="112"/>
      <c r="E22" s="112"/>
      <c r="F22" s="112"/>
      <c r="G22" s="112"/>
      <c r="H22" s="112"/>
      <c r="I22" s="112">
        <f>I11+H30+I15</f>
        <v>-1106784</v>
      </c>
      <c r="J22" s="112"/>
      <c r="K22" s="112"/>
      <c r="L22" s="112"/>
      <c r="M22" s="112"/>
      <c r="N22" s="112"/>
      <c r="O22" s="112"/>
      <c r="P22" s="112"/>
      <c r="Q22" s="117"/>
      <c r="R22" s="117"/>
      <c r="S22" s="117"/>
      <c r="T22" s="117"/>
      <c r="U22" s="117"/>
      <c r="V22" s="117"/>
      <c r="W22" s="117"/>
    </row>
    <row r="23" spans="1:23" ht="16.2" thickBot="1" x14ac:dyDescent="0.4">
      <c r="A23" s="116" t="s">
        <v>374</v>
      </c>
      <c r="B23" s="149" t="s">
        <v>359</v>
      </c>
      <c r="C23" s="150"/>
      <c r="D23" s="150"/>
      <c r="E23" s="149" t="s">
        <v>360</v>
      </c>
      <c r="F23" s="151"/>
      <c r="G23" s="151"/>
      <c r="H23" s="151"/>
      <c r="I23" s="112"/>
      <c r="J23" s="112"/>
      <c r="K23" s="112"/>
      <c r="L23" s="112"/>
      <c r="M23" s="112"/>
      <c r="N23" s="112"/>
      <c r="O23" s="112"/>
      <c r="P23" s="112"/>
      <c r="Q23" s="117"/>
      <c r="R23" s="117"/>
      <c r="S23" s="117"/>
      <c r="T23" s="117"/>
      <c r="U23" s="117"/>
      <c r="V23" s="117"/>
      <c r="W23" s="117"/>
    </row>
    <row r="24" spans="1:23" ht="15.6" x14ac:dyDescent="0.35">
      <c r="A24" s="161" t="s">
        <v>375</v>
      </c>
      <c r="B24" s="38" t="s">
        <v>38</v>
      </c>
      <c r="C24" s="131" t="s">
        <v>10</v>
      </c>
      <c r="D24" s="132">
        <f>IF(D14=0,0,IF(D10&lt;-D14,D10,-D14))</f>
        <v>1283183.9999999995</v>
      </c>
      <c r="E24" s="132">
        <f>IF(E14+D29=0,0,IF((-E14+-D29)&gt;E10,E10,(-E14-D29)))</f>
        <v>1325956.7999999998</v>
      </c>
      <c r="F24" s="132">
        <f t="shared" ref="F24:O24" si="9">IF(F14+E29=0,0,IF((-F14+-E29)&gt;F10,F10,(-F14-E29)))</f>
        <v>1283183.9999999995</v>
      </c>
      <c r="G24" s="132">
        <f t="shared" si="9"/>
        <v>1325956.7999999998</v>
      </c>
      <c r="H24" s="132">
        <f t="shared" si="9"/>
        <v>1325956.7999999998</v>
      </c>
      <c r="I24" s="132">
        <f t="shared" si="9"/>
        <v>1283183.9999999995</v>
      </c>
      <c r="J24" s="132">
        <f t="shared" si="9"/>
        <v>1325956.7999999998</v>
      </c>
      <c r="K24" s="132">
        <f t="shared" si="9"/>
        <v>1283183.9999999995</v>
      </c>
      <c r="L24" s="132">
        <f t="shared" si="9"/>
        <v>1325956.7999999998</v>
      </c>
      <c r="M24" s="132">
        <f t="shared" si="9"/>
        <v>1325956.7999999998</v>
      </c>
      <c r="N24" s="132">
        <f t="shared" si="9"/>
        <v>1197638.3999999999</v>
      </c>
      <c r="O24" s="132">
        <f t="shared" si="9"/>
        <v>1325956.7999999998</v>
      </c>
      <c r="P24" s="112"/>
      <c r="Q24" s="117"/>
      <c r="R24" s="117"/>
      <c r="S24" s="117"/>
      <c r="T24" s="117"/>
      <c r="U24" s="117"/>
      <c r="V24" s="117"/>
      <c r="W24" s="117"/>
    </row>
    <row r="25" spans="1:23" ht="15.6" x14ac:dyDescent="0.35">
      <c r="A25" s="162" t="s">
        <v>376</v>
      </c>
      <c r="B25" s="38" t="s">
        <v>39</v>
      </c>
      <c r="C25" s="131"/>
      <c r="D25" s="132">
        <f t="shared" ref="D25:D26" si="10">IF(D15=0,0,IF(D11&lt;-D15,D11,-D15))</f>
        <v>3447360</v>
      </c>
      <c r="E25" s="132">
        <f t="shared" ref="E25:O26" si="11">IF(E15+D30=0,0,IF((-E15+-D30)&gt;E11,E11,(-E15-D30)))</f>
        <v>3562272</v>
      </c>
      <c r="F25" s="132">
        <f t="shared" si="11"/>
        <v>3447360</v>
      </c>
      <c r="G25" s="132">
        <f t="shared" si="11"/>
        <v>3562272</v>
      </c>
      <c r="H25" s="132">
        <f t="shared" si="11"/>
        <v>3562272</v>
      </c>
      <c r="I25" s="132">
        <f t="shared" si="11"/>
        <v>3447360</v>
      </c>
      <c r="J25" s="132">
        <f t="shared" si="11"/>
        <v>3562272</v>
      </c>
      <c r="K25" s="132">
        <f t="shared" si="11"/>
        <v>3447360</v>
      </c>
      <c r="L25" s="132">
        <f t="shared" si="11"/>
        <v>3562272</v>
      </c>
      <c r="M25" s="132">
        <f t="shared" si="11"/>
        <v>3562272</v>
      </c>
      <c r="N25" s="132">
        <f t="shared" si="11"/>
        <v>3217536</v>
      </c>
      <c r="O25" s="132">
        <f t="shared" si="11"/>
        <v>3562272</v>
      </c>
      <c r="P25" s="112"/>
      <c r="Q25" s="117"/>
      <c r="R25" s="117"/>
      <c r="S25" s="117"/>
      <c r="T25" s="117"/>
      <c r="U25" s="117"/>
      <c r="V25" s="117"/>
      <c r="W25" s="117"/>
    </row>
    <row r="26" spans="1:23" ht="16.2" thickBot="1" x14ac:dyDescent="0.4">
      <c r="A26" s="163" t="s">
        <v>377</v>
      </c>
      <c r="B26" s="38" t="s">
        <v>353</v>
      </c>
      <c r="C26" s="131"/>
      <c r="D26" s="132">
        <f t="shared" si="10"/>
        <v>4883760</v>
      </c>
      <c r="E26" s="132">
        <f t="shared" si="11"/>
        <v>5046552</v>
      </c>
      <c r="F26" s="132">
        <f t="shared" si="11"/>
        <v>4883760</v>
      </c>
      <c r="G26" s="132">
        <f t="shared" si="11"/>
        <v>5046552</v>
      </c>
      <c r="H26" s="132">
        <f t="shared" si="11"/>
        <v>5046552</v>
      </c>
      <c r="I26" s="132">
        <f t="shared" si="11"/>
        <v>4883760</v>
      </c>
      <c r="J26" s="132">
        <f t="shared" si="11"/>
        <v>5046552</v>
      </c>
      <c r="K26" s="132">
        <f t="shared" si="11"/>
        <v>4883760</v>
      </c>
      <c r="L26" s="132">
        <f t="shared" si="11"/>
        <v>5046552</v>
      </c>
      <c r="M26" s="132">
        <f t="shared" si="11"/>
        <v>5046552</v>
      </c>
      <c r="N26" s="132">
        <f t="shared" si="11"/>
        <v>4558176</v>
      </c>
      <c r="O26" s="132">
        <f t="shared" si="11"/>
        <v>5046552</v>
      </c>
      <c r="P26" s="112"/>
      <c r="Q26" s="117"/>
      <c r="R26" s="117"/>
      <c r="S26" s="117"/>
      <c r="T26" s="117"/>
      <c r="U26" s="117"/>
      <c r="V26" s="117"/>
      <c r="W26" s="117"/>
    </row>
    <row r="27" spans="1:23" x14ac:dyDescent="0.25">
      <c r="A27" s="126"/>
      <c r="B27" s="126"/>
      <c r="C27" s="126"/>
      <c r="D27" s="126"/>
      <c r="E27" s="126"/>
      <c r="F27" s="126"/>
      <c r="G27" s="126"/>
      <c r="H27" s="126"/>
      <c r="I27" s="157"/>
      <c r="J27" s="126"/>
      <c r="K27" s="126"/>
      <c r="L27" s="126"/>
      <c r="M27" s="126"/>
      <c r="N27" s="126"/>
      <c r="O27" s="126"/>
      <c r="P27" s="112"/>
      <c r="Q27" s="117"/>
      <c r="R27" s="117"/>
      <c r="S27" s="117"/>
      <c r="T27" s="117"/>
      <c r="U27" s="117"/>
      <c r="V27" s="117"/>
      <c r="W27" s="117"/>
    </row>
    <row r="28" spans="1:23" ht="13.8" thickBot="1" x14ac:dyDescent="0.3">
      <c r="A28" s="116" t="s">
        <v>378</v>
      </c>
      <c r="B28" s="149" t="s">
        <v>361</v>
      </c>
      <c r="C28" s="150"/>
      <c r="D28" s="150"/>
      <c r="E28" s="149" t="s">
        <v>362</v>
      </c>
      <c r="F28" s="151"/>
      <c r="G28" s="151"/>
      <c r="H28" s="151"/>
      <c r="I28" s="112"/>
      <c r="J28" s="112"/>
      <c r="K28" s="112"/>
      <c r="L28" s="112"/>
      <c r="M28" s="112"/>
      <c r="N28" s="112"/>
      <c r="O28" s="112"/>
      <c r="P28" s="112"/>
      <c r="Q28" s="117"/>
      <c r="R28" s="117"/>
      <c r="S28" s="117"/>
      <c r="T28" s="117"/>
      <c r="U28" s="117"/>
      <c r="V28" s="117"/>
      <c r="W28" s="117"/>
    </row>
    <row r="29" spans="1:23" ht="15.6" customHeight="1" x14ac:dyDescent="0.35">
      <c r="A29" s="158" t="s">
        <v>379</v>
      </c>
      <c r="B29" s="38" t="s">
        <v>38</v>
      </c>
      <c r="C29" s="131" t="s">
        <v>10</v>
      </c>
      <c r="D29" s="132">
        <f>IF((D24+D14)&gt;0, 0,D24+D14)</f>
        <v>-27216.000000000466</v>
      </c>
      <c r="E29" s="132">
        <f>IF((D29+E14+E24)&gt;=0,0,(D29+E14+E24))</f>
        <v>-55339.200000000652</v>
      </c>
      <c r="F29" s="132">
        <f t="shared" ref="F29:O29" si="12">IF((E29+F14+F24)&gt;=0,0,(E29+F14+F24))</f>
        <v>-82555.200000001118</v>
      </c>
      <c r="G29" s="132">
        <f t="shared" si="12"/>
        <v>-110678.4000000013</v>
      </c>
      <c r="H29" s="132">
        <f t="shared" si="12"/>
        <v>-138801.60000000149</v>
      </c>
      <c r="I29" s="132">
        <f t="shared" si="12"/>
        <v>-166017.60000000196</v>
      </c>
      <c r="J29" s="132">
        <f t="shared" si="12"/>
        <v>-194140.80000000214</v>
      </c>
      <c r="K29" s="132">
        <f t="shared" si="12"/>
        <v>-221356.80000000261</v>
      </c>
      <c r="L29" s="132">
        <f t="shared" si="12"/>
        <v>-249480.00000000279</v>
      </c>
      <c r="M29" s="132">
        <f t="shared" si="12"/>
        <v>-277603.20000000298</v>
      </c>
      <c r="N29" s="132">
        <f t="shared" si="12"/>
        <v>-303004.80000000307</v>
      </c>
      <c r="O29" s="132">
        <f t="shared" si="12"/>
        <v>-331128.00000000326</v>
      </c>
      <c r="P29" s="112" t="s">
        <v>363</v>
      </c>
      <c r="Q29" s="117"/>
      <c r="R29" s="117"/>
      <c r="S29" s="117"/>
      <c r="T29" s="117"/>
      <c r="U29" s="117"/>
      <c r="V29" s="117"/>
      <c r="W29" s="117"/>
    </row>
    <row r="30" spans="1:23" ht="15.6" customHeight="1" x14ac:dyDescent="0.35">
      <c r="A30" s="159" t="s">
        <v>380</v>
      </c>
      <c r="B30" s="38" t="s">
        <v>39</v>
      </c>
      <c r="C30" s="131"/>
      <c r="D30" s="132">
        <f>IF((D25+D15)&gt;0, 0,D25+D15)</f>
        <v>-181440</v>
      </c>
      <c r="E30" s="132">
        <f t="shared" ref="E30:O31" si="13">IF((D30+E15+E25)&gt;=0,0,(D30+E15+E25))</f>
        <v>-368928</v>
      </c>
      <c r="F30" s="132">
        <f t="shared" si="13"/>
        <v>-550368</v>
      </c>
      <c r="G30" s="132">
        <f t="shared" si="13"/>
        <v>-737856</v>
      </c>
      <c r="H30" s="132">
        <f t="shared" si="13"/>
        <v>-925344</v>
      </c>
      <c r="I30" s="132">
        <f t="shared" si="13"/>
        <v>-1106784</v>
      </c>
      <c r="J30" s="132">
        <f t="shared" si="13"/>
        <v>-1294272</v>
      </c>
      <c r="K30" s="132">
        <f t="shared" si="13"/>
        <v>-1475712</v>
      </c>
      <c r="L30" s="132">
        <f t="shared" si="13"/>
        <v>-1663200</v>
      </c>
      <c r="M30" s="132">
        <f t="shared" si="13"/>
        <v>-1850688</v>
      </c>
      <c r="N30" s="132">
        <f t="shared" si="13"/>
        <v>-2020032</v>
      </c>
      <c r="O30" s="132">
        <f t="shared" si="13"/>
        <v>-2207520</v>
      </c>
      <c r="P30" s="112" t="s">
        <v>363</v>
      </c>
      <c r="Q30" s="117"/>
      <c r="R30" s="117"/>
      <c r="S30" s="117"/>
      <c r="T30" s="117"/>
      <c r="U30" s="117"/>
      <c r="V30" s="117"/>
      <c r="W30" s="117"/>
    </row>
    <row r="31" spans="1:23" ht="15.6" customHeight="1" thickBot="1" x14ac:dyDescent="0.4">
      <c r="A31" s="160" t="s">
        <v>381</v>
      </c>
      <c r="B31" s="38" t="s">
        <v>353</v>
      </c>
      <c r="C31" s="131"/>
      <c r="D31" s="132">
        <f>IF((D26+D16)&gt;0, 0,D26+D16)</f>
        <v>-257040</v>
      </c>
      <c r="E31" s="132">
        <f t="shared" si="13"/>
        <v>-522648</v>
      </c>
      <c r="F31" s="132">
        <f t="shared" si="13"/>
        <v>-779688</v>
      </c>
      <c r="G31" s="132">
        <f t="shared" si="13"/>
        <v>-1045296</v>
      </c>
      <c r="H31" s="132">
        <f t="shared" si="13"/>
        <v>-1310904</v>
      </c>
      <c r="I31" s="132">
        <f t="shared" si="13"/>
        <v>-1567944</v>
      </c>
      <c r="J31" s="132">
        <f t="shared" si="13"/>
        <v>-1833552</v>
      </c>
      <c r="K31" s="132">
        <f t="shared" si="13"/>
        <v>-2090592</v>
      </c>
      <c r="L31" s="132">
        <f t="shared" si="13"/>
        <v>-2356200</v>
      </c>
      <c r="M31" s="132">
        <f t="shared" si="13"/>
        <v>-2621808</v>
      </c>
      <c r="N31" s="132">
        <f t="shared" si="13"/>
        <v>-2861712</v>
      </c>
      <c r="O31" s="132">
        <f t="shared" si="13"/>
        <v>-3127320</v>
      </c>
      <c r="P31" s="112" t="s">
        <v>363</v>
      </c>
      <c r="Q31" s="117"/>
      <c r="R31" s="117"/>
      <c r="S31" s="117"/>
      <c r="T31" s="117"/>
      <c r="U31" s="117"/>
      <c r="V31" s="117"/>
      <c r="W31" s="117"/>
    </row>
    <row r="32" spans="1:23" x14ac:dyDescent="0.25">
      <c r="A32" s="126"/>
      <c r="B32" s="126"/>
      <c r="C32" s="126"/>
      <c r="D32" s="126"/>
      <c r="E32" s="126"/>
      <c r="F32" s="126"/>
      <c r="G32" s="126"/>
      <c r="H32" s="126"/>
      <c r="I32" s="126"/>
      <c r="J32" s="126"/>
      <c r="K32" s="126"/>
      <c r="L32" s="126"/>
      <c r="M32" s="126"/>
      <c r="N32" s="126"/>
      <c r="O32" s="126"/>
      <c r="P32" s="112"/>
      <c r="Q32" s="117"/>
      <c r="R32" s="117"/>
      <c r="S32" s="117"/>
      <c r="T32" s="117"/>
      <c r="U32" s="117"/>
      <c r="V32" s="117"/>
      <c r="W32" s="117"/>
    </row>
    <row r="33" spans="1:23" ht="16.2" thickBot="1" x14ac:dyDescent="0.4">
      <c r="A33" s="116" t="s">
        <v>382</v>
      </c>
      <c r="B33" s="149"/>
      <c r="C33" s="150"/>
      <c r="D33" s="152" t="s">
        <v>364</v>
      </c>
      <c r="E33" s="149"/>
      <c r="F33" s="151"/>
      <c r="G33" s="151"/>
      <c r="H33" s="151"/>
      <c r="I33" s="149"/>
      <c r="J33" s="126"/>
      <c r="K33" s="126"/>
      <c r="L33" s="126"/>
      <c r="M33" s="126"/>
      <c r="N33" s="126"/>
      <c r="O33" s="126"/>
      <c r="P33" s="112"/>
      <c r="Q33" s="117"/>
      <c r="R33" s="117"/>
      <c r="S33" s="117"/>
      <c r="T33" s="117"/>
      <c r="U33" s="117"/>
      <c r="V33" s="117"/>
      <c r="W33" s="117"/>
    </row>
    <row r="34" spans="1:23" ht="15.6" customHeight="1" x14ac:dyDescent="0.25">
      <c r="A34" s="1356" t="s">
        <v>383</v>
      </c>
      <c r="B34" s="133" t="s">
        <v>38</v>
      </c>
      <c r="C34" s="134" t="s">
        <v>365</v>
      </c>
      <c r="D34" s="135">
        <f>D10*'1a) Consumption + recon current'!E35/100</f>
        <v>2520943.2863999992</v>
      </c>
      <c r="E34" s="135">
        <f>E10*'1a) Consumption + recon current'!F35/100</f>
        <v>2604974.7292799996</v>
      </c>
      <c r="F34" s="135">
        <f>F10*'1a) Consumption + recon current'!G35/100</f>
        <v>7729130.505599997</v>
      </c>
      <c r="G34" s="135">
        <f>G10*'1a) Consumption + recon current'!H35/100</f>
        <v>7986768.1891199993</v>
      </c>
      <c r="H34" s="135">
        <f>H10*'1a) Consumption + recon current'!I35/100</f>
        <v>7986768.1891199993</v>
      </c>
      <c r="I34" s="135">
        <f>I10*'1a) Consumption + recon current'!J35/100</f>
        <v>2520943.2863999992</v>
      </c>
      <c r="J34" s="135">
        <f>J10*'1a) Consumption + recon current'!K35/100</f>
        <v>2604974.7292799996</v>
      </c>
      <c r="K34" s="135">
        <f>K10*'1a) Consumption + recon current'!L35/100</f>
        <v>2520943.2863999992</v>
      </c>
      <c r="L34" s="135">
        <f>L10*'1a) Consumption + recon current'!M35/100</f>
        <v>2604974.7292799996</v>
      </c>
      <c r="M34" s="135">
        <f>M10*'1a) Consumption + recon current'!N35/100</f>
        <v>2604974.7292799996</v>
      </c>
      <c r="N34" s="135">
        <f>N10*'1a) Consumption + recon current'!O35/100</f>
        <v>2352880.4006399997</v>
      </c>
      <c r="O34" s="135">
        <f>O10*'1a) Consumption + recon current'!P35/100</f>
        <v>2604974.7292799996</v>
      </c>
      <c r="P34" s="136">
        <f>SUM(D34:O34)</f>
        <v>46643250.790079989</v>
      </c>
      <c r="Q34" s="112"/>
      <c r="R34" s="112"/>
      <c r="S34" s="112"/>
      <c r="T34" s="112"/>
      <c r="U34" s="112"/>
      <c r="V34" s="112"/>
      <c r="W34" s="112"/>
    </row>
    <row r="35" spans="1:23" x14ac:dyDescent="0.25">
      <c r="A35" s="1357"/>
      <c r="B35" s="137" t="s">
        <v>39</v>
      </c>
      <c r="C35" s="138"/>
      <c r="D35" s="135">
        <f>D11*'1a) Consumption + recon current'!E36/100</f>
        <v>4662209.6640000008</v>
      </c>
      <c r="E35" s="135">
        <f>E11*'1a) Consumption + recon current'!F36/100</f>
        <v>4817616.6528000003</v>
      </c>
      <c r="F35" s="135">
        <f>F11*'1a) Consumption + recon current'!G36/100</f>
        <v>6290397.7920000004</v>
      </c>
      <c r="G35" s="135">
        <f>G11*'1a) Consumption + recon current'!H36/100</f>
        <v>6500077.7184000006</v>
      </c>
      <c r="H35" s="135">
        <f>H11*'1a) Consumption + recon current'!I36/100</f>
        <v>6500077.7184000006</v>
      </c>
      <c r="I35" s="135">
        <f>I11*'1a) Consumption + recon current'!J36/100</f>
        <v>4662209.6640000008</v>
      </c>
      <c r="J35" s="135">
        <f>J11*'1a) Consumption + recon current'!K36/100</f>
        <v>4817616.6528000003</v>
      </c>
      <c r="K35" s="135">
        <f>K11*'1a) Consumption + recon current'!L36/100</f>
        <v>4662209.6640000008</v>
      </c>
      <c r="L35" s="135">
        <f>L11*'1a) Consumption + recon current'!M36/100</f>
        <v>4817616.6528000003</v>
      </c>
      <c r="M35" s="135">
        <f>M11*'1a) Consumption + recon current'!N36/100</f>
        <v>4817616.6528000003</v>
      </c>
      <c r="N35" s="135">
        <f>N11*'1a) Consumption + recon current'!O36/100</f>
        <v>4351395.6864</v>
      </c>
      <c r="O35" s="135">
        <f>O11*'1a) Consumption + recon current'!P36/100</f>
        <v>4817616.6528000003</v>
      </c>
      <c r="P35" s="136">
        <f t="shared" ref="P35:P36" si="14">SUM(D35:O35)</f>
        <v>61716661.1712</v>
      </c>
      <c r="Q35" s="112"/>
      <c r="R35" s="112"/>
      <c r="S35" s="112"/>
      <c r="T35" s="112"/>
      <c r="U35" s="112"/>
      <c r="V35" s="112"/>
      <c r="W35" s="112"/>
    </row>
    <row r="36" spans="1:23" ht="13.8" thickBot="1" x14ac:dyDescent="0.3">
      <c r="A36" s="1358"/>
      <c r="B36" s="137" t="s">
        <v>353</v>
      </c>
      <c r="C36" s="138"/>
      <c r="D36" s="135">
        <f>D12*'1a) Consumption + recon current'!E37/100</f>
        <v>4190266.08</v>
      </c>
      <c r="E36" s="135">
        <f>E12*'1a) Consumption + recon current'!F37/100</f>
        <v>4329941.6159999995</v>
      </c>
      <c r="F36" s="135">
        <f>F12*'1a) Consumption + recon current'!G37/100</f>
        <v>4840294.5360000003</v>
      </c>
      <c r="G36" s="135">
        <f>G12*'1a) Consumption + recon current'!H37/100</f>
        <v>5001637.6871999996</v>
      </c>
      <c r="H36" s="135">
        <f>H12*'1a) Consumption + recon current'!I37/100</f>
        <v>5001637.6871999996</v>
      </c>
      <c r="I36" s="135">
        <f>I12*'1a) Consumption + recon current'!J37/100</f>
        <v>4190266.08</v>
      </c>
      <c r="J36" s="135">
        <f>J12*'1a) Consumption + recon current'!K37/100</f>
        <v>4329941.6159999995</v>
      </c>
      <c r="K36" s="135">
        <f>K12*'1a) Consumption + recon current'!L37/100</f>
        <v>4190266.08</v>
      </c>
      <c r="L36" s="135">
        <f>L12*'1a) Consumption + recon current'!M37/100</f>
        <v>4329941.6159999995</v>
      </c>
      <c r="M36" s="135">
        <f>M12*'1a) Consumption + recon current'!N37/100</f>
        <v>4329941.6159999995</v>
      </c>
      <c r="N36" s="135">
        <f>N12*'1a) Consumption + recon current'!O37/100</f>
        <v>3910915.0079999999</v>
      </c>
      <c r="O36" s="135">
        <f>O12*'1a) Consumption + recon current'!P37/100</f>
        <v>4329941.6159999995</v>
      </c>
      <c r="P36" s="136">
        <f t="shared" si="14"/>
        <v>52974991.23839999</v>
      </c>
      <c r="Q36" s="112"/>
      <c r="R36" s="112"/>
      <c r="S36" s="112"/>
      <c r="T36" s="112"/>
      <c r="U36" s="112"/>
      <c r="V36" s="112"/>
      <c r="W36" s="112"/>
    </row>
    <row r="37" spans="1:23" x14ac:dyDescent="0.25">
      <c r="A37" s="164"/>
      <c r="B37" s="164"/>
      <c r="C37" s="164"/>
      <c r="D37" s="164"/>
      <c r="E37" s="164"/>
      <c r="F37" s="164"/>
      <c r="G37" s="164"/>
      <c r="H37" s="164"/>
      <c r="I37" s="164"/>
      <c r="J37" s="164"/>
      <c r="K37" s="164"/>
      <c r="L37" s="164"/>
      <c r="M37" s="164"/>
      <c r="N37" s="164"/>
      <c r="O37" s="164"/>
      <c r="P37" s="164"/>
      <c r="Q37" s="112"/>
      <c r="R37" s="112"/>
      <c r="S37" s="112"/>
      <c r="T37" s="112"/>
      <c r="U37" s="112"/>
      <c r="V37" s="112"/>
      <c r="W37" s="112"/>
    </row>
    <row r="38" spans="1:23" ht="16.2" thickBot="1" x14ac:dyDescent="0.4">
      <c r="A38" s="116" t="s">
        <v>384</v>
      </c>
      <c r="B38" s="149"/>
      <c r="C38" s="150"/>
      <c r="D38" s="152" t="s">
        <v>366</v>
      </c>
      <c r="E38" s="149"/>
      <c r="F38" s="151"/>
      <c r="G38" s="151"/>
      <c r="H38" s="151"/>
      <c r="I38" s="149"/>
      <c r="J38" s="126"/>
      <c r="K38" s="126"/>
      <c r="L38" s="126"/>
      <c r="M38" s="126"/>
      <c r="N38" s="126"/>
      <c r="O38" s="126"/>
      <c r="P38" s="136"/>
      <c r="Q38" s="112"/>
      <c r="R38" s="112"/>
      <c r="S38" s="112"/>
      <c r="T38" s="112"/>
      <c r="U38" s="112"/>
      <c r="V38" s="112"/>
      <c r="W38" s="112"/>
    </row>
    <row r="39" spans="1:23" ht="15.6" customHeight="1" x14ac:dyDescent="0.25">
      <c r="A39" s="1356" t="s">
        <v>385</v>
      </c>
      <c r="B39" s="139" t="s">
        <v>38</v>
      </c>
      <c r="C39" s="140" t="s">
        <v>365</v>
      </c>
      <c r="D39" s="141">
        <f t="shared" ref="D39:O39" si="15">D24*-D2/100</f>
        <v>-2548788.3791999989</v>
      </c>
      <c r="E39" s="141">
        <f t="shared" si="15"/>
        <v>-2633747.9918399993</v>
      </c>
      <c r="F39" s="141">
        <f t="shared" si="15"/>
        <v>-6141831.8975999979</v>
      </c>
      <c r="G39" s="141">
        <f t="shared" si="15"/>
        <v>-6346559.6275199987</v>
      </c>
      <c r="H39" s="141">
        <f t="shared" si="15"/>
        <v>-6346559.6275199987</v>
      </c>
      <c r="I39" s="141">
        <f t="shared" si="15"/>
        <v>-2548788.3791999989</v>
      </c>
      <c r="J39" s="141">
        <f t="shared" si="15"/>
        <v>-2633747.9918399993</v>
      </c>
      <c r="K39" s="141">
        <f t="shared" si="15"/>
        <v>-2548788.3791999989</v>
      </c>
      <c r="L39" s="141">
        <f t="shared" si="15"/>
        <v>-2633747.9918399993</v>
      </c>
      <c r="M39" s="141">
        <f t="shared" si="15"/>
        <v>-2633747.9918399993</v>
      </c>
      <c r="N39" s="141">
        <f t="shared" si="15"/>
        <v>-2378869.15392</v>
      </c>
      <c r="O39" s="141">
        <f t="shared" si="15"/>
        <v>-2633747.9918399993</v>
      </c>
      <c r="P39" s="136">
        <f>SUM(D39:O39)</f>
        <v>-42028925.403359994</v>
      </c>
      <c r="Q39" s="112"/>
      <c r="R39" s="112"/>
      <c r="S39" s="112"/>
      <c r="T39" s="112"/>
      <c r="U39" s="112"/>
      <c r="V39" s="112"/>
      <c r="W39" s="112"/>
    </row>
    <row r="40" spans="1:23" x14ac:dyDescent="0.25">
      <c r="A40" s="1357"/>
      <c r="B40" s="142" t="s">
        <v>39</v>
      </c>
      <c r="C40" s="143"/>
      <c r="D40" s="141">
        <f t="shared" ref="D40:O40" si="16">D25*-D3/100</f>
        <v>-3850356.3839999996</v>
      </c>
      <c r="E40" s="141">
        <f t="shared" si="16"/>
        <v>-3978701.5967999999</v>
      </c>
      <c r="F40" s="141">
        <f t="shared" si="16"/>
        <v>-4124766.24</v>
      </c>
      <c r="G40" s="141">
        <f t="shared" si="16"/>
        <v>-4262258.4479999999</v>
      </c>
      <c r="H40" s="141">
        <f t="shared" si="16"/>
        <v>-4262258.4479999999</v>
      </c>
      <c r="I40" s="141">
        <f t="shared" si="16"/>
        <v>-3850356.3839999996</v>
      </c>
      <c r="J40" s="141">
        <f t="shared" si="16"/>
        <v>-3978701.5967999999</v>
      </c>
      <c r="K40" s="141">
        <f t="shared" si="16"/>
        <v>-3850356.3839999996</v>
      </c>
      <c r="L40" s="141">
        <f t="shared" si="16"/>
        <v>-3978701.5967999999</v>
      </c>
      <c r="M40" s="141">
        <f t="shared" si="16"/>
        <v>-3978701.5967999999</v>
      </c>
      <c r="N40" s="141">
        <f t="shared" si="16"/>
        <v>-3593665.9583999999</v>
      </c>
      <c r="O40" s="141">
        <f t="shared" si="16"/>
        <v>-3978701.5967999999</v>
      </c>
      <c r="P40" s="136">
        <f t="shared" ref="P40:P41" si="17">SUM(D40:O40)</f>
        <v>-47687526.230399996</v>
      </c>
      <c r="Q40" s="112"/>
      <c r="R40" s="112"/>
      <c r="S40" s="112"/>
      <c r="T40" s="112"/>
      <c r="U40" s="112"/>
      <c r="V40" s="112"/>
      <c r="W40" s="112"/>
    </row>
    <row r="41" spans="1:23" ht="13.8" thickBot="1" x14ac:dyDescent="0.3">
      <c r="A41" s="1358"/>
      <c r="B41" s="142" t="s">
        <v>353</v>
      </c>
      <c r="C41" s="143"/>
      <c r="D41" s="141">
        <f t="shared" ref="D41:O41" si="18">D26*-D4/100</f>
        <v>-3896263.7280000001</v>
      </c>
      <c r="E41" s="141">
        <f t="shared" si="18"/>
        <v>-4026139.1856</v>
      </c>
      <c r="F41" s="141">
        <f t="shared" si="18"/>
        <v>-3896263.7280000001</v>
      </c>
      <c r="G41" s="141">
        <f t="shared" si="18"/>
        <v>-4026139.1856</v>
      </c>
      <c r="H41" s="141">
        <f t="shared" si="18"/>
        <v>-4026139.1856</v>
      </c>
      <c r="I41" s="141">
        <f t="shared" si="18"/>
        <v>-3896263.7280000001</v>
      </c>
      <c r="J41" s="141">
        <f t="shared" si="18"/>
        <v>-4026139.1856</v>
      </c>
      <c r="K41" s="141">
        <f t="shared" si="18"/>
        <v>-3896263.7280000001</v>
      </c>
      <c r="L41" s="141">
        <f t="shared" si="18"/>
        <v>-4026139.1856</v>
      </c>
      <c r="M41" s="141">
        <f t="shared" si="18"/>
        <v>-4026139.1856</v>
      </c>
      <c r="N41" s="141">
        <f t="shared" si="18"/>
        <v>-3636512.8128000004</v>
      </c>
      <c r="O41" s="141">
        <f t="shared" si="18"/>
        <v>-4026139.1856</v>
      </c>
      <c r="P41" s="136">
        <f t="shared" si="17"/>
        <v>-47404542.023999996</v>
      </c>
      <c r="Q41" s="112"/>
      <c r="R41" s="112"/>
      <c r="S41" s="112"/>
      <c r="T41" s="112"/>
      <c r="U41" s="112"/>
      <c r="V41" s="112"/>
      <c r="W41" s="112"/>
    </row>
    <row r="42" spans="1:23" x14ac:dyDescent="0.25">
      <c r="A42" s="165"/>
      <c r="B42" s="165"/>
      <c r="C42" s="165"/>
      <c r="D42" s="165"/>
      <c r="E42" s="165"/>
      <c r="F42" s="165"/>
      <c r="G42" s="165"/>
      <c r="H42" s="165"/>
      <c r="I42" s="165"/>
      <c r="J42" s="165"/>
      <c r="K42" s="165"/>
      <c r="L42" s="165"/>
      <c r="M42" s="165"/>
      <c r="N42" s="165"/>
      <c r="O42" s="165"/>
      <c r="P42" s="165"/>
      <c r="Q42" s="112"/>
      <c r="R42" s="112"/>
      <c r="S42" s="112"/>
      <c r="T42" s="112"/>
      <c r="U42" s="112"/>
      <c r="V42" s="112"/>
      <c r="W42" s="112"/>
    </row>
    <row r="43" spans="1:23" ht="16.2" hidden="1" thickBot="1" x14ac:dyDescent="0.4">
      <c r="A43" s="116" t="s">
        <v>386</v>
      </c>
      <c r="B43" s="149"/>
      <c r="C43" s="150"/>
      <c r="D43" s="152" t="s">
        <v>367</v>
      </c>
      <c r="E43" s="149"/>
      <c r="F43" s="151"/>
      <c r="G43" s="151"/>
      <c r="H43" s="151"/>
      <c r="I43" s="149"/>
      <c r="J43" s="126"/>
      <c r="K43" s="126"/>
      <c r="L43" s="126"/>
      <c r="M43" s="126"/>
      <c r="N43" s="126"/>
      <c r="O43" s="126"/>
      <c r="P43" s="136"/>
      <c r="Q43" s="112"/>
      <c r="R43" s="112"/>
      <c r="S43" s="112"/>
      <c r="T43" s="112"/>
      <c r="U43" s="112"/>
      <c r="V43" s="112"/>
      <c r="W43" s="112"/>
    </row>
    <row r="44" spans="1:23" ht="15.6" hidden="1" customHeight="1" x14ac:dyDescent="0.25">
      <c r="A44" s="1359" t="s">
        <v>387</v>
      </c>
      <c r="B44" s="144" t="s">
        <v>38</v>
      </c>
      <c r="C44" s="145" t="s">
        <v>365</v>
      </c>
      <c r="D44" s="146">
        <f t="shared" ref="D44:O44" si="19">+D34+D39</f>
        <v>-27845.092799999751</v>
      </c>
      <c r="E44" s="146">
        <f t="shared" si="19"/>
        <v>-28773.262559999712</v>
      </c>
      <c r="F44" s="146">
        <f t="shared" si="19"/>
        <v>1587298.6079999991</v>
      </c>
      <c r="G44" s="146">
        <f t="shared" si="19"/>
        <v>1640208.5616000006</v>
      </c>
      <c r="H44" s="146">
        <f t="shared" si="19"/>
        <v>1640208.5616000006</v>
      </c>
      <c r="I44" s="146">
        <f t="shared" si="19"/>
        <v>-27845.092799999751</v>
      </c>
      <c r="J44" s="146">
        <f t="shared" si="19"/>
        <v>-28773.262559999712</v>
      </c>
      <c r="K44" s="146">
        <f t="shared" si="19"/>
        <v>-27845.092799999751</v>
      </c>
      <c r="L44" s="146">
        <f t="shared" si="19"/>
        <v>-28773.262559999712</v>
      </c>
      <c r="M44" s="146">
        <f t="shared" si="19"/>
        <v>-28773.262559999712</v>
      </c>
      <c r="N44" s="146">
        <f t="shared" si="19"/>
        <v>-25988.753280000295</v>
      </c>
      <c r="O44" s="146">
        <f t="shared" si="19"/>
        <v>-28773.262559999712</v>
      </c>
      <c r="P44" s="136">
        <f t="shared" ref="P44:P47" si="20">SUM(D44:O44)</f>
        <v>4614325.3867200026</v>
      </c>
      <c r="Q44" s="112"/>
      <c r="R44" s="112"/>
      <c r="S44" s="112"/>
      <c r="T44" s="112"/>
      <c r="U44" s="112"/>
      <c r="V44" s="112"/>
      <c r="W44" s="112"/>
    </row>
    <row r="45" spans="1:23" ht="12.6" hidden="1" customHeight="1" x14ac:dyDescent="0.25">
      <c r="A45" s="1360"/>
      <c r="B45" s="147" t="s">
        <v>39</v>
      </c>
      <c r="C45" s="148"/>
      <c r="D45" s="146">
        <f t="shared" ref="D45:O45" si="21">+D35+D40</f>
        <v>811853.28000000119</v>
      </c>
      <c r="E45" s="146">
        <f t="shared" si="21"/>
        <v>838915.05600000033</v>
      </c>
      <c r="F45" s="146">
        <f t="shared" si="21"/>
        <v>2165631.5520000001</v>
      </c>
      <c r="G45" s="146">
        <f t="shared" si="21"/>
        <v>2237819.2704000007</v>
      </c>
      <c r="H45" s="146">
        <f t="shared" si="21"/>
        <v>2237819.2704000007</v>
      </c>
      <c r="I45" s="146">
        <f t="shared" si="21"/>
        <v>811853.28000000119</v>
      </c>
      <c r="J45" s="146">
        <f t="shared" si="21"/>
        <v>838915.05600000033</v>
      </c>
      <c r="K45" s="146">
        <f t="shared" si="21"/>
        <v>811853.28000000119</v>
      </c>
      <c r="L45" s="146">
        <f t="shared" si="21"/>
        <v>838915.05600000033</v>
      </c>
      <c r="M45" s="146">
        <f t="shared" si="21"/>
        <v>838915.05600000033</v>
      </c>
      <c r="N45" s="146">
        <f t="shared" si="21"/>
        <v>757729.72800000012</v>
      </c>
      <c r="O45" s="146">
        <f t="shared" si="21"/>
        <v>838915.05600000033</v>
      </c>
      <c r="P45" s="136">
        <f t="shared" si="20"/>
        <v>14029134.940800006</v>
      </c>
      <c r="Q45" s="112"/>
      <c r="R45" s="112"/>
      <c r="S45" s="112"/>
      <c r="T45" s="112"/>
      <c r="U45" s="112"/>
      <c r="V45" s="112"/>
      <c r="W45" s="112"/>
    </row>
    <row r="46" spans="1:23" ht="11.1" hidden="1" customHeight="1" thickBot="1" x14ac:dyDescent="0.3">
      <c r="A46" s="1361"/>
      <c r="B46" s="147" t="s">
        <v>353</v>
      </c>
      <c r="C46" s="148"/>
      <c r="D46" s="146">
        <f t="shared" ref="D46:O46" si="22">+D36+D41</f>
        <v>294002.35199999996</v>
      </c>
      <c r="E46" s="146">
        <f t="shared" si="22"/>
        <v>303802.43039999949</v>
      </c>
      <c r="F46" s="146">
        <f t="shared" si="22"/>
        <v>944030.80800000019</v>
      </c>
      <c r="G46" s="146">
        <f t="shared" si="22"/>
        <v>975498.50159999961</v>
      </c>
      <c r="H46" s="146">
        <f t="shared" si="22"/>
        <v>975498.50159999961</v>
      </c>
      <c r="I46" s="146">
        <f t="shared" si="22"/>
        <v>294002.35199999996</v>
      </c>
      <c r="J46" s="146">
        <f t="shared" si="22"/>
        <v>303802.43039999949</v>
      </c>
      <c r="K46" s="146">
        <f t="shared" si="22"/>
        <v>294002.35199999996</v>
      </c>
      <c r="L46" s="146">
        <f t="shared" si="22"/>
        <v>303802.43039999949</v>
      </c>
      <c r="M46" s="146">
        <f t="shared" si="22"/>
        <v>303802.43039999949</v>
      </c>
      <c r="N46" s="146">
        <f t="shared" si="22"/>
        <v>274402.19519999949</v>
      </c>
      <c r="O46" s="146">
        <f t="shared" si="22"/>
        <v>303802.43039999949</v>
      </c>
      <c r="P46" s="136">
        <f t="shared" si="20"/>
        <v>5570449.2143999953</v>
      </c>
      <c r="Q46" s="125"/>
      <c r="R46" s="125"/>
      <c r="S46" s="125"/>
      <c r="T46" s="125"/>
      <c r="U46" s="125"/>
      <c r="V46" s="125"/>
    </row>
    <row r="47" spans="1:23" ht="10.5" hidden="1" customHeight="1" thickBot="1" x14ac:dyDescent="0.3">
      <c r="A47" s="153"/>
      <c r="B47" s="154" t="s">
        <v>28</v>
      </c>
      <c r="C47" s="154"/>
      <c r="D47" s="155">
        <f>SUM(D44:D46)</f>
        <v>1078010.5392000014</v>
      </c>
      <c r="E47" s="155">
        <f t="shared" ref="E47:O47" si="23">SUM(E44:E46)</f>
        <v>1113944.2238400001</v>
      </c>
      <c r="F47" s="155">
        <f t="shared" si="23"/>
        <v>4696960.9679999994</v>
      </c>
      <c r="G47" s="155">
        <f t="shared" si="23"/>
        <v>4853526.3336000014</v>
      </c>
      <c r="H47" s="155">
        <f t="shared" si="23"/>
        <v>4853526.3336000014</v>
      </c>
      <c r="I47" s="155">
        <f t="shared" si="23"/>
        <v>1078010.5392000014</v>
      </c>
      <c r="J47" s="155">
        <f t="shared" si="23"/>
        <v>1113944.2238400001</v>
      </c>
      <c r="K47" s="155">
        <f t="shared" si="23"/>
        <v>1078010.5392000014</v>
      </c>
      <c r="L47" s="155">
        <f t="shared" si="23"/>
        <v>1113944.2238400001</v>
      </c>
      <c r="M47" s="155">
        <f t="shared" si="23"/>
        <v>1113944.2238400001</v>
      </c>
      <c r="N47" s="155">
        <f t="shared" si="23"/>
        <v>1006143.1699199993</v>
      </c>
      <c r="O47" s="155">
        <f t="shared" si="23"/>
        <v>1113944.2238400001</v>
      </c>
      <c r="P47" s="156">
        <f t="shared" si="20"/>
        <v>24213909.541919999</v>
      </c>
      <c r="Q47" s="125"/>
      <c r="R47" s="125"/>
      <c r="S47" s="125"/>
      <c r="T47" s="125"/>
      <c r="U47" s="125"/>
      <c r="V47" s="125"/>
    </row>
  </sheetData>
  <mergeCells count="3">
    <mergeCell ref="A34:A36"/>
    <mergeCell ref="A39:A41"/>
    <mergeCell ref="A44:A46"/>
  </mergeCells>
  <pageMargins left="0.7" right="0.7" top="0.75" bottom="0.75" header="0.3" footer="0.3"/>
  <ignoredErrors>
    <ignoredError sqref="P18:P20" formula="1"/>
  </ignoredErrors>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5 l w 1 V b 7 3 y V i l A A A A 9 g A A A B I A H A B D b 2 5 m a W c v U G F j a 2 F n Z S 5 4 b W w g o h g A K K A U A A A A A A A A A A A A A A A A A A A A A A A A A A A A h Y 9 B D o I w F E S v Q r q n L Z g Y J J 8 S 4 1 Y S E x N j 3 D W l Q i N 8 D C 3 C 3 V x 4 J K 8 g R l F 3 L u f N W 8 z c r z d I h 7 r y L r q 1 p s G E B J Q T T 6 N q c o N F Q j p 3 9 C O S C t h I d Z K F 9 k Y Z b T z Y P C G l c + e Y s b 7 v a T + j T V u w k P O A 7 b P 1 V p W 6 l u Q j m / + y b 9 A 6 i U o T A b v X G B H S g E d 0 E c 0 p B z Z B y A x + h X D c + 2 x / I K y 6 y n W t F h r 9 w x L Y F I G 9 P 4 g H U E s D B B Q A A g A I A O Z c N V U 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m X D V V K I p H u A 4 A A A A R A A A A E w A c A E Z v c m 1 1 b G F z L 1 N l Y 3 R p b 2 4 x L m 0 g o h g A K K A U A A A A A A A A A A A A A A A A A A A A A A A A A A A A K 0 5 N L s n M z 1 M I h t C G 1 g B Q S w E C L Q A U A A I A C A D m X D V V v v f J W K U A A A D 2 A A A A E g A A A A A A A A A A A A A A A A A A A A A A Q 2 9 u Z m l n L 1 B h Y 2 t h Z 2 U u e G 1 s U E s B A i 0 A F A A C A A g A 5 l w 1 V Q / K 6 a u k A A A A 6 Q A A A B M A A A A A A A A A A A A A A A A A 8 Q A A A F t D b 2 5 0 Z W 5 0 X 1 R 5 c G V z X S 5 4 b W x Q S w E C L Q A U A A I A C A D m X D V V 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1 s N k o x 7 Y t 0 K E A W 8 a K 8 R h R w A A A A A C A A A A A A A D Z g A A w A A A A B A A A A C l t I a X 3 Z g e M M C k P 7 5 5 L P V u A A A A A A S A A A C g A A A A E A A A A H / X P B Z C 8 V w J B k b W s J j A s 1 x Q A A A A m x v 9 t G Y T y Z R g O b o S H C o g H L A q Q K j 0 / 0 5 9 h L i D x z 8 b r x b 9 5 f b Z / g K a G 3 L A g / h L S X x D Z E 5 M V V C 8 k B M K y S l W w I 8 e B h x P I N C 1 r T k S 2 E x m + r y + m O g U A A A A o L v L D Q Q g z t / F 5 n D 9 b 7 K k L B 0 U h Y A = < / D a t a M a s h u p > 
</file>

<file path=customXml/itemProps1.xml><?xml version="1.0" encoding="utf-8"?>
<ds:datastoreItem xmlns:ds="http://schemas.openxmlformats.org/officeDocument/2006/customXml" ds:itemID="{574F4696-30FA-4616-9B8E-6881E738F5C5}">
  <ds:schemaRefs>
    <ds:schemaRef ds:uri="http://schemas.microsoft.com/DataMashup"/>
  </ds:schemaRefs>
</ds:datastoreItem>
</file>

<file path=docMetadata/LabelInfo.xml><?xml version="1.0" encoding="utf-8"?>
<clbl:labelList xmlns:clbl="http://schemas.microsoft.com/office/2020/mipLabelMetadata">
  <clbl:label id="{dd17a35c-9c67-4dda-b948-74ee3b80cf57}" enabled="1" method="Privileged" siteId="{93aedbdc-cc67-4652-aa12-d250a876ae79}"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vt:i4>
      </vt:variant>
    </vt:vector>
  </HeadingPairs>
  <TitlesOfParts>
    <vt:vector size="20" baseType="lpstr">
      <vt:lpstr>Instructions and disclaimer</vt:lpstr>
      <vt:lpstr>MAIN INPUTS AND COMPARISON</vt:lpstr>
      <vt:lpstr>HOURLY DATA</vt:lpstr>
      <vt:lpstr>1a) Consumption + recon current</vt:lpstr>
      <vt:lpstr>1b) Consumption + recon propose</vt:lpstr>
      <vt:lpstr>2a) Generator annual current</vt:lpstr>
      <vt:lpstr>2b) Generator annual proposed</vt:lpstr>
      <vt:lpstr>3a) Banking recon current</vt:lpstr>
      <vt:lpstr>3b) Banking recon proposed</vt:lpstr>
      <vt:lpstr>4a)Annual Bill with Recon curr</vt:lpstr>
      <vt:lpstr>4b)Annual Bill with Recon prop</vt:lpstr>
      <vt:lpstr>5) Summary</vt:lpstr>
      <vt:lpstr>Load rates current</vt:lpstr>
      <vt:lpstr>Load rates proposed</vt:lpstr>
      <vt:lpstr>GUoS rates current</vt:lpstr>
      <vt:lpstr>GUoS rates proposed</vt:lpstr>
      <vt:lpstr>WEPS</vt:lpstr>
      <vt:lpstr>METADATA</vt:lpstr>
      <vt:lpstr>allvoltages</vt:lpstr>
      <vt:lpstr>allzones</vt:lpstr>
    </vt:vector>
  </TitlesOfParts>
  <Company>Eskom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Kerry Blewett</dc:creator>
  <cp:lastModifiedBy>Andile Bonxe</cp:lastModifiedBy>
  <cp:lastPrinted>2022-09-07T13:58:02Z</cp:lastPrinted>
  <dcterms:created xsi:type="dcterms:W3CDTF">2008-02-19T09:21:59Z</dcterms:created>
  <dcterms:modified xsi:type="dcterms:W3CDTF">2024-07-02T14:03:09Z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d17a35c-9c67-4dda-b948-74ee3b80cf57_Enabled">
    <vt:lpwstr>True</vt:lpwstr>
  </property>
  <property fmtid="{D5CDD505-2E9C-101B-9397-08002B2CF9AE}" pid="3" name="MSIP_Label_dd17a35c-9c67-4dda-b948-74ee3b80cf57_SiteId">
    <vt:lpwstr>93aedbdc-cc67-4652-aa12-d250a876ae79</vt:lpwstr>
  </property>
  <property fmtid="{D5CDD505-2E9C-101B-9397-08002B2CF9AE}" pid="4" name="MSIP_Label_dd17a35c-9c67-4dda-b948-74ee3b80cf57_Ref">
    <vt:lpwstr>https://api.informationprotection.azure.com/api/93aedbdc-cc67-4652-aa12-d250a876ae79</vt:lpwstr>
  </property>
  <property fmtid="{D5CDD505-2E9C-101B-9397-08002B2CF9AE}" pid="5" name="MSIP_Label_dd17a35c-9c67-4dda-b948-74ee3b80cf57_SetBy">
    <vt:lpwstr>SalvolSD@eskom.co.za</vt:lpwstr>
  </property>
  <property fmtid="{D5CDD505-2E9C-101B-9397-08002B2CF9AE}" pid="6" name="MSIP_Label_dd17a35c-9c67-4dda-b948-74ee3b80cf57_SetDate">
    <vt:lpwstr>2019-04-16T16:29:23.4930243+02:00</vt:lpwstr>
  </property>
  <property fmtid="{D5CDD505-2E9C-101B-9397-08002B2CF9AE}" pid="7" name="MSIP_Label_dd17a35c-9c67-4dda-b948-74ee3b80cf57_Name">
    <vt:lpwstr>Public</vt:lpwstr>
  </property>
  <property fmtid="{D5CDD505-2E9C-101B-9397-08002B2CF9AE}" pid="8" name="MSIP_Label_dd17a35c-9c67-4dda-b948-74ee3b80cf57_Application">
    <vt:lpwstr>Microsoft Azure Information Protection</vt:lpwstr>
  </property>
  <property fmtid="{D5CDD505-2E9C-101B-9397-08002B2CF9AE}" pid="9" name="MSIP_Label_dd17a35c-9c67-4dda-b948-74ee3b80cf57_Extended_MSFT_Method">
    <vt:lpwstr>Manual</vt:lpwstr>
  </property>
  <property fmtid="{D5CDD505-2E9C-101B-9397-08002B2CF9AE}" pid="10" name="Sensitivity">
    <vt:lpwstr>Public</vt:lpwstr>
  </property>
</Properties>
</file>